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queryTables/queryTable2.xml" ContentType="application/vnd.openxmlformats-officedocument.spreadsheetml.queryTable+xml"/>
  <Override PartName="/xl/tables/table25.xml" ContentType="application/vnd.openxmlformats-officedocument.spreadsheetml.table+xml"/>
  <Override PartName="/xl/queryTables/queryTable3.xml" ContentType="application/vnd.openxmlformats-officedocument.spreadsheetml.query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4.xml" ContentType="application/vnd.openxmlformats-officedocument.spreadsheetml.queryTable+xml"/>
  <Override PartName="/xl/tables/table31.xml" ContentType="application/vnd.openxmlformats-officedocument.spreadsheetml.table+xml"/>
  <Override PartName="/xl/queryTables/queryTable5.xml" ContentType="application/vnd.openxmlformats-officedocument.spreadsheetml.query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queryTables/queryTable6.xml" ContentType="application/vnd.openxmlformats-officedocument.spreadsheetml.queryTable+xml"/>
  <Override PartName="/xl/tables/table34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liype\Documents\GranjaVolantin\Granja\GV\"/>
    </mc:Choice>
  </mc:AlternateContent>
  <xr:revisionPtr revIDLastSave="0" documentId="13_ncr:1_{653ACE1B-0CCB-4A3A-A8CD-1338FA6829BF}" xr6:coauthVersionLast="46" xr6:coauthVersionMax="46" xr10:uidLastSave="{00000000-0000-0000-0000-000000000000}"/>
  <bookViews>
    <workbookView xWindow="-3036" yWindow="312" windowWidth="11940" windowHeight="8712" firstSheet="1" activeTab="4" xr2:uid="{00000000-000D-0000-FFFF-FFFF00000000}"/>
  </bookViews>
  <sheets>
    <sheet name="KPI'S HUEVO" sheetId="5" r:id="rId1"/>
    <sheet name="KPI'S CERDO" sheetId="1" r:id="rId2"/>
    <sheet name="CERDO" sheetId="2" r:id="rId3"/>
    <sheet name="DatosCerdo" sheetId="4" state="hidden" r:id="rId4"/>
    <sheet name="HUEVO" sheetId="3" r:id="rId5"/>
    <sheet name="DatosHuevo" sheetId="6" state="hidden" r:id="rId6"/>
  </sheets>
  <definedNames>
    <definedName name="DatosExternos_1" localSheetId="3" hidden="1">DatosCerdo!$A$1:$U$14459</definedName>
    <definedName name="DatosExternos_17" localSheetId="1" hidden="1">'KPI''S CERDO'!$A$465:$M$499</definedName>
    <definedName name="DatosExternos_18" localSheetId="1" hidden="1">'KPI''S CERDO'!$A$505:$M$532</definedName>
    <definedName name="DatosExternos_2" localSheetId="5" hidden="1">DatosHuevo!$A$1:$L$6363</definedName>
    <definedName name="DatosExternos_4" localSheetId="0" hidden="1">'KPI''S HUEVO'!$A$145:$M$149</definedName>
    <definedName name="DatosExternos_6" localSheetId="1" hidden="1">'KPI''S CERDO'!$A$767:$F$944</definedName>
    <definedName name="DatosExternos_7" localSheetId="1" hidden="1">'KPI''S CERDO'!$H$767:$M$771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3" i="5" l="1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134" i="5"/>
  <c r="B135" i="5"/>
  <c r="B136" i="5"/>
  <c r="B137" i="5"/>
  <c r="B138" i="5"/>
  <c r="B139" i="5"/>
  <c r="B133" i="5"/>
  <c r="BC139" i="5"/>
  <c r="BC138" i="5"/>
  <c r="BC137" i="5"/>
  <c r="BC136" i="5"/>
  <c r="BC135" i="5"/>
  <c r="BC134" i="5"/>
  <c r="BC133" i="5"/>
  <c r="I165" i="5" l="1"/>
  <c r="J165" i="5"/>
  <c r="I164" i="5"/>
  <c r="J164" i="5"/>
  <c r="F165" i="5"/>
  <c r="F164" i="5"/>
  <c r="J160" i="5"/>
  <c r="J161" i="5"/>
  <c r="J162" i="5"/>
  <c r="I160" i="5"/>
  <c r="I161" i="5"/>
  <c r="I162" i="5"/>
  <c r="F160" i="5"/>
  <c r="F161" i="5"/>
  <c r="F162" i="5"/>
  <c r="J159" i="5"/>
  <c r="I159" i="5"/>
  <c r="F159" i="5"/>
  <c r="J158" i="5"/>
  <c r="I158" i="5"/>
  <c r="F158" i="5"/>
  <c r="J163" i="5"/>
  <c r="I163" i="5"/>
  <c r="F163" i="5"/>
  <c r="BC40" i="5" a="1"/>
  <c r="BC40" i="5" s="1"/>
  <c r="BC105" i="5" s="1"/>
  <c r="BC118" i="5" s="1"/>
  <c r="BC41" i="5" a="1"/>
  <c r="BC41" i="5" s="1"/>
  <c r="BC106" i="5" s="1"/>
  <c r="BC119" i="5" s="1"/>
  <c r="BC42" i="5" a="1"/>
  <c r="BC42" i="5" s="1"/>
  <c r="BC107" i="5" s="1"/>
  <c r="BC120" i="5" s="1"/>
  <c r="BC43" i="5" a="1"/>
  <c r="BC43" i="5" s="1"/>
  <c r="BC108" i="5" s="1"/>
  <c r="BC121" i="5" s="1"/>
  <c r="BC44" i="5" a="1"/>
  <c r="BC44" i="5" s="1"/>
  <c r="BC109" i="5" s="1"/>
  <c r="BC122" i="5" s="1"/>
  <c r="BC45" i="5" a="1"/>
  <c r="BC45" i="5" s="1"/>
  <c r="BC110" i="5" s="1"/>
  <c r="BC123" i="5" s="1"/>
  <c r="BC46" i="5" a="1"/>
  <c r="BC46" i="5" s="1"/>
  <c r="BC111" i="5" s="1"/>
  <c r="BC124" i="5" s="1"/>
  <c r="BB40" i="5" a="1"/>
  <c r="BB40" i="5" s="1"/>
  <c r="BB105" i="5" s="1"/>
  <c r="BB118" i="5" s="1"/>
  <c r="BB41" i="5" a="1"/>
  <c r="BB41" i="5" s="1"/>
  <c r="BB106" i="5" s="1"/>
  <c r="BB119" i="5" s="1"/>
  <c r="BB42" i="5" a="1"/>
  <c r="BB42" i="5" s="1"/>
  <c r="BB107" i="5" s="1"/>
  <c r="BB120" i="5" s="1"/>
  <c r="BB43" i="5" a="1"/>
  <c r="BB43" i="5" s="1"/>
  <c r="BB108" i="5" s="1"/>
  <c r="BB121" i="5" s="1"/>
  <c r="BB44" i="5" a="1"/>
  <c r="BB44" i="5" s="1"/>
  <c r="BB109" i="5" s="1"/>
  <c r="BB122" i="5" s="1"/>
  <c r="BB45" i="5" a="1"/>
  <c r="BB45" i="5" s="1"/>
  <c r="BB110" i="5" s="1"/>
  <c r="BB123" i="5" s="1"/>
  <c r="BB46" i="5" a="1"/>
  <c r="BB46" i="5" s="1"/>
  <c r="BB111" i="5" s="1"/>
  <c r="BB124" i="5" s="1"/>
  <c r="BA40" i="5" a="1"/>
  <c r="BA40" i="5" s="1"/>
  <c r="BA105" i="5" s="1"/>
  <c r="BA118" i="5" s="1"/>
  <c r="BA41" i="5" a="1"/>
  <c r="BA41" i="5" s="1"/>
  <c r="BA106" i="5" s="1"/>
  <c r="BA119" i="5" s="1"/>
  <c r="BA42" i="5" a="1"/>
  <c r="BA42" i="5" s="1"/>
  <c r="BA107" i="5" s="1"/>
  <c r="BA120" i="5" s="1"/>
  <c r="BA43" i="5" a="1"/>
  <c r="BA43" i="5" s="1"/>
  <c r="BA108" i="5" s="1"/>
  <c r="BA121" i="5" s="1"/>
  <c r="BA44" i="5" a="1"/>
  <c r="BA44" i="5" s="1"/>
  <c r="BA109" i="5" s="1"/>
  <c r="BA122" i="5" s="1"/>
  <c r="BA45" i="5" a="1"/>
  <c r="BA45" i="5" s="1"/>
  <c r="BA110" i="5" s="1"/>
  <c r="BA123" i="5" s="1"/>
  <c r="BA46" i="5" a="1"/>
  <c r="BA46" i="5" s="1"/>
  <c r="BA111" i="5" s="1"/>
  <c r="BA124" i="5" s="1"/>
  <c r="AZ40" i="5" a="1"/>
  <c r="AZ40" i="5" s="1"/>
  <c r="AZ105" i="5" s="1"/>
  <c r="AZ118" i="5" s="1"/>
  <c r="AZ41" i="5" a="1"/>
  <c r="AZ41" i="5" s="1"/>
  <c r="AZ106" i="5" s="1"/>
  <c r="AZ119" i="5" s="1"/>
  <c r="AZ42" i="5" a="1"/>
  <c r="AZ42" i="5" s="1"/>
  <c r="AZ107" i="5" s="1"/>
  <c r="AZ120" i="5" s="1"/>
  <c r="AZ43" i="5" a="1"/>
  <c r="AZ43" i="5" s="1"/>
  <c r="AZ108" i="5" s="1"/>
  <c r="AZ121" i="5" s="1"/>
  <c r="AZ44" i="5" a="1"/>
  <c r="AZ44" i="5" s="1"/>
  <c r="AZ109" i="5" s="1"/>
  <c r="AZ122" i="5" s="1"/>
  <c r="AZ45" i="5" a="1"/>
  <c r="AZ45" i="5" s="1"/>
  <c r="AZ110" i="5" s="1"/>
  <c r="AZ123" i="5" s="1"/>
  <c r="AZ46" i="5" a="1"/>
  <c r="AZ46" i="5" s="1"/>
  <c r="AZ111" i="5" s="1"/>
  <c r="AZ124" i="5" s="1"/>
  <c r="AY40" i="5" a="1"/>
  <c r="AY40" i="5" s="1"/>
  <c r="AY105" i="5" s="1"/>
  <c r="AY118" i="5" s="1"/>
  <c r="AY41" i="5" a="1"/>
  <c r="AY41" i="5" s="1"/>
  <c r="AY106" i="5" s="1"/>
  <c r="AY119" i="5" s="1"/>
  <c r="AY42" i="5" a="1"/>
  <c r="AY42" i="5" s="1"/>
  <c r="AY107" i="5" s="1"/>
  <c r="AY120" i="5" s="1"/>
  <c r="AY43" i="5" a="1"/>
  <c r="AY43" i="5" s="1"/>
  <c r="AY108" i="5" s="1"/>
  <c r="AY121" i="5" s="1"/>
  <c r="AY44" i="5" a="1"/>
  <c r="AY44" i="5" s="1"/>
  <c r="AY109" i="5" s="1"/>
  <c r="AY122" i="5" s="1"/>
  <c r="AY45" i="5" a="1"/>
  <c r="AY45" i="5" s="1"/>
  <c r="AY110" i="5" s="1"/>
  <c r="AY123" i="5" s="1"/>
  <c r="AY46" i="5" a="1"/>
  <c r="AY46" i="5" s="1"/>
  <c r="AY111" i="5" s="1"/>
  <c r="AY124" i="5" s="1"/>
  <c r="AX40" i="5" a="1"/>
  <c r="AX40" i="5" s="1"/>
  <c r="AX105" i="5" s="1"/>
  <c r="AX118" i="5" s="1"/>
  <c r="AX41" i="5" a="1"/>
  <c r="AX41" i="5" s="1"/>
  <c r="AX106" i="5" s="1"/>
  <c r="AX119" i="5" s="1"/>
  <c r="AX42" i="5" a="1"/>
  <c r="AX42" i="5" s="1"/>
  <c r="AX107" i="5" s="1"/>
  <c r="AX120" i="5" s="1"/>
  <c r="AX43" i="5" a="1"/>
  <c r="AX43" i="5" s="1"/>
  <c r="AX108" i="5" s="1"/>
  <c r="AX121" i="5" s="1"/>
  <c r="AX44" i="5" a="1"/>
  <c r="AX44" i="5" s="1"/>
  <c r="AX109" i="5" s="1"/>
  <c r="AX122" i="5" s="1"/>
  <c r="AX45" i="5" a="1"/>
  <c r="AX45" i="5" s="1"/>
  <c r="AX110" i="5" s="1"/>
  <c r="AX123" i="5" s="1"/>
  <c r="AX46" i="5" a="1"/>
  <c r="AX46" i="5" s="1"/>
  <c r="AX111" i="5" s="1"/>
  <c r="AX124" i="5" s="1"/>
  <c r="AW40" i="5" a="1"/>
  <c r="AW40" i="5" s="1"/>
  <c r="AW105" i="5" s="1"/>
  <c r="AW118" i="5" s="1"/>
  <c r="AW41" i="5" a="1"/>
  <c r="AW41" i="5" s="1"/>
  <c r="AW106" i="5" s="1"/>
  <c r="AW119" i="5" s="1"/>
  <c r="AW42" i="5" a="1"/>
  <c r="AW42" i="5" s="1"/>
  <c r="AW107" i="5" s="1"/>
  <c r="AW120" i="5" s="1"/>
  <c r="AW43" i="5" a="1"/>
  <c r="AW43" i="5" s="1"/>
  <c r="AW108" i="5" s="1"/>
  <c r="AW121" i="5" s="1"/>
  <c r="AW44" i="5" a="1"/>
  <c r="AW44" i="5" s="1"/>
  <c r="AW109" i="5" s="1"/>
  <c r="AW122" i="5" s="1"/>
  <c r="AW45" i="5" a="1"/>
  <c r="AW45" i="5" s="1"/>
  <c r="AW110" i="5" s="1"/>
  <c r="AW123" i="5" s="1"/>
  <c r="AW46" i="5" a="1"/>
  <c r="AW46" i="5" s="1"/>
  <c r="AW111" i="5" s="1"/>
  <c r="AW124" i="5" s="1"/>
  <c r="AV40" i="5" a="1"/>
  <c r="AV40" i="5" s="1"/>
  <c r="AV105" i="5" s="1"/>
  <c r="AV118" i="5" s="1"/>
  <c r="AV41" i="5" a="1"/>
  <c r="AV41" i="5" s="1"/>
  <c r="AV106" i="5" s="1"/>
  <c r="AV119" i="5" s="1"/>
  <c r="AV42" i="5" a="1"/>
  <c r="AV42" i="5" s="1"/>
  <c r="AV107" i="5" s="1"/>
  <c r="AV120" i="5" s="1"/>
  <c r="AV43" i="5" a="1"/>
  <c r="AV43" i="5" s="1"/>
  <c r="AV108" i="5" s="1"/>
  <c r="AV121" i="5" s="1"/>
  <c r="AV44" i="5" a="1"/>
  <c r="AV44" i="5" s="1"/>
  <c r="AV109" i="5" s="1"/>
  <c r="AV122" i="5" s="1"/>
  <c r="AV45" i="5" a="1"/>
  <c r="AV45" i="5" s="1"/>
  <c r="AV110" i="5" s="1"/>
  <c r="AV123" i="5" s="1"/>
  <c r="AV46" i="5" a="1"/>
  <c r="AV46" i="5" s="1"/>
  <c r="AV111" i="5" s="1"/>
  <c r="AV124" i="5" s="1"/>
  <c r="AU40" i="5" a="1"/>
  <c r="AU40" i="5" s="1"/>
  <c r="AU105" i="5" s="1"/>
  <c r="AU118" i="5" s="1"/>
  <c r="AU41" i="5" a="1"/>
  <c r="AU41" i="5" s="1"/>
  <c r="AU106" i="5" s="1"/>
  <c r="AU119" i="5" s="1"/>
  <c r="AU42" i="5" a="1"/>
  <c r="AU42" i="5" s="1"/>
  <c r="AU107" i="5" s="1"/>
  <c r="AU120" i="5" s="1"/>
  <c r="AU43" i="5" a="1"/>
  <c r="AU43" i="5" s="1"/>
  <c r="AU108" i="5" s="1"/>
  <c r="AU121" i="5" s="1"/>
  <c r="AU44" i="5" a="1"/>
  <c r="AU44" i="5" s="1"/>
  <c r="AU109" i="5" s="1"/>
  <c r="AU122" i="5" s="1"/>
  <c r="AU45" i="5" a="1"/>
  <c r="AU45" i="5" s="1"/>
  <c r="AU110" i="5" s="1"/>
  <c r="AU123" i="5" s="1"/>
  <c r="AU46" i="5" a="1"/>
  <c r="AU46" i="5" s="1"/>
  <c r="AU111" i="5" s="1"/>
  <c r="AU124" i="5" s="1"/>
  <c r="AT40" i="5" a="1"/>
  <c r="AT40" i="5" s="1"/>
  <c r="AT105" i="5" s="1"/>
  <c r="AT118" i="5" s="1"/>
  <c r="AT41" i="5" a="1"/>
  <c r="AT41" i="5" s="1"/>
  <c r="AT106" i="5" s="1"/>
  <c r="AT119" i="5" s="1"/>
  <c r="AT42" i="5" a="1"/>
  <c r="AT42" i="5" s="1"/>
  <c r="AT107" i="5" s="1"/>
  <c r="AT120" i="5" s="1"/>
  <c r="AT43" i="5" a="1"/>
  <c r="AT43" i="5" s="1"/>
  <c r="AT108" i="5" s="1"/>
  <c r="AT121" i="5" s="1"/>
  <c r="AT44" i="5" a="1"/>
  <c r="AT44" i="5" s="1"/>
  <c r="AT109" i="5" s="1"/>
  <c r="AT122" i="5" s="1"/>
  <c r="AT45" i="5" a="1"/>
  <c r="AT45" i="5" s="1"/>
  <c r="AT110" i="5" s="1"/>
  <c r="AT123" i="5" s="1"/>
  <c r="AT46" i="5" a="1"/>
  <c r="AT46" i="5" s="1"/>
  <c r="AT111" i="5" s="1"/>
  <c r="AT124" i="5" s="1"/>
  <c r="AS40" i="5" a="1"/>
  <c r="AS40" i="5" s="1"/>
  <c r="AS105" i="5" s="1"/>
  <c r="AS118" i="5" s="1"/>
  <c r="AS41" i="5" a="1"/>
  <c r="AS41" i="5" s="1"/>
  <c r="AS106" i="5" s="1"/>
  <c r="AS119" i="5" s="1"/>
  <c r="AS42" i="5" a="1"/>
  <c r="AS42" i="5" s="1"/>
  <c r="AS107" i="5" s="1"/>
  <c r="AS120" i="5" s="1"/>
  <c r="AS43" i="5" a="1"/>
  <c r="AS43" i="5" s="1"/>
  <c r="AS108" i="5" s="1"/>
  <c r="AS121" i="5" s="1"/>
  <c r="AS44" i="5" a="1"/>
  <c r="AS44" i="5" s="1"/>
  <c r="AS109" i="5" s="1"/>
  <c r="AS122" i="5" s="1"/>
  <c r="AS45" i="5" a="1"/>
  <c r="AS45" i="5" s="1"/>
  <c r="AS110" i="5" s="1"/>
  <c r="AS123" i="5" s="1"/>
  <c r="AS46" i="5" a="1"/>
  <c r="AS46" i="5" s="1"/>
  <c r="AS111" i="5" s="1"/>
  <c r="AS124" i="5" s="1"/>
  <c r="AR40" i="5" a="1"/>
  <c r="AR40" i="5" s="1"/>
  <c r="AR105" i="5" s="1"/>
  <c r="AR118" i="5" s="1"/>
  <c r="AR41" i="5" a="1"/>
  <c r="AR41" i="5" s="1"/>
  <c r="AR106" i="5" s="1"/>
  <c r="AR119" i="5" s="1"/>
  <c r="AR42" i="5" a="1"/>
  <c r="AR42" i="5" s="1"/>
  <c r="AR107" i="5" s="1"/>
  <c r="AR120" i="5" s="1"/>
  <c r="AR43" i="5" a="1"/>
  <c r="AR43" i="5" s="1"/>
  <c r="AR108" i="5" s="1"/>
  <c r="AR121" i="5" s="1"/>
  <c r="AR44" i="5" a="1"/>
  <c r="AR44" i="5" s="1"/>
  <c r="AR109" i="5" s="1"/>
  <c r="AR122" i="5" s="1"/>
  <c r="AR45" i="5" a="1"/>
  <c r="AR45" i="5" s="1"/>
  <c r="AR110" i="5" s="1"/>
  <c r="AR123" i="5" s="1"/>
  <c r="AR46" i="5" a="1"/>
  <c r="AR46" i="5" s="1"/>
  <c r="AR111" i="5" s="1"/>
  <c r="AR124" i="5" s="1"/>
  <c r="AQ40" i="5" a="1"/>
  <c r="AQ40" i="5" s="1"/>
  <c r="AQ105" i="5" s="1"/>
  <c r="AQ118" i="5" s="1"/>
  <c r="AQ41" i="5" a="1"/>
  <c r="AQ41" i="5" s="1"/>
  <c r="AQ106" i="5" s="1"/>
  <c r="AQ119" i="5" s="1"/>
  <c r="AQ42" i="5" a="1"/>
  <c r="AQ42" i="5" s="1"/>
  <c r="AQ107" i="5" s="1"/>
  <c r="AQ120" i="5" s="1"/>
  <c r="AQ43" i="5" a="1"/>
  <c r="AQ43" i="5" s="1"/>
  <c r="AQ108" i="5" s="1"/>
  <c r="AQ121" i="5" s="1"/>
  <c r="AQ44" i="5" a="1"/>
  <c r="AQ44" i="5" s="1"/>
  <c r="AQ109" i="5" s="1"/>
  <c r="AQ122" i="5" s="1"/>
  <c r="AQ45" i="5" a="1"/>
  <c r="AQ45" i="5" s="1"/>
  <c r="AQ110" i="5" s="1"/>
  <c r="AQ123" i="5" s="1"/>
  <c r="AQ46" i="5" a="1"/>
  <c r="AQ46" i="5" s="1"/>
  <c r="AQ111" i="5" s="1"/>
  <c r="AQ124" i="5" s="1"/>
  <c r="AP40" i="5" a="1"/>
  <c r="AP40" i="5" s="1"/>
  <c r="AP105" i="5" s="1"/>
  <c r="AP118" i="5" s="1"/>
  <c r="AP41" i="5" a="1"/>
  <c r="AP41" i="5" s="1"/>
  <c r="AP106" i="5" s="1"/>
  <c r="AP119" i="5" s="1"/>
  <c r="AP42" i="5" a="1"/>
  <c r="AP42" i="5" s="1"/>
  <c r="AP107" i="5" s="1"/>
  <c r="AP120" i="5" s="1"/>
  <c r="AP43" i="5" a="1"/>
  <c r="AP43" i="5" s="1"/>
  <c r="AP108" i="5" s="1"/>
  <c r="AP121" i="5" s="1"/>
  <c r="AP44" i="5" a="1"/>
  <c r="AP44" i="5" s="1"/>
  <c r="AP109" i="5" s="1"/>
  <c r="AP122" i="5" s="1"/>
  <c r="AP45" i="5" a="1"/>
  <c r="AP45" i="5" s="1"/>
  <c r="AP110" i="5" s="1"/>
  <c r="AP123" i="5" s="1"/>
  <c r="AP46" i="5" a="1"/>
  <c r="AP46" i="5" s="1"/>
  <c r="AP111" i="5" s="1"/>
  <c r="AP124" i="5" s="1"/>
  <c r="AO40" i="5" a="1"/>
  <c r="AO40" i="5" s="1"/>
  <c r="AO105" i="5" s="1"/>
  <c r="AO118" i="5" s="1"/>
  <c r="AO41" i="5" a="1"/>
  <c r="AO41" i="5" s="1"/>
  <c r="AO106" i="5" s="1"/>
  <c r="AO119" i="5" s="1"/>
  <c r="AO42" i="5" a="1"/>
  <c r="AO42" i="5" s="1"/>
  <c r="AO107" i="5" s="1"/>
  <c r="AO120" i="5" s="1"/>
  <c r="AO43" i="5" a="1"/>
  <c r="AO43" i="5" s="1"/>
  <c r="AO108" i="5" s="1"/>
  <c r="AO121" i="5" s="1"/>
  <c r="AO44" i="5" a="1"/>
  <c r="AO44" i="5" s="1"/>
  <c r="AO109" i="5" s="1"/>
  <c r="AO122" i="5" s="1"/>
  <c r="AO45" i="5" a="1"/>
  <c r="AO45" i="5" s="1"/>
  <c r="AO110" i="5" s="1"/>
  <c r="AO123" i="5" s="1"/>
  <c r="AO46" i="5" a="1"/>
  <c r="AO46" i="5" s="1"/>
  <c r="AO111" i="5" s="1"/>
  <c r="AO124" i="5" s="1"/>
  <c r="AN40" i="5" a="1"/>
  <c r="AN40" i="5" s="1"/>
  <c r="AN105" i="5" s="1"/>
  <c r="AN118" i="5" s="1"/>
  <c r="AN41" i="5" a="1"/>
  <c r="AN41" i="5" s="1"/>
  <c r="AN106" i="5" s="1"/>
  <c r="AN119" i="5" s="1"/>
  <c r="AN42" i="5" a="1"/>
  <c r="AN42" i="5" s="1"/>
  <c r="AN107" i="5" s="1"/>
  <c r="AN120" i="5" s="1"/>
  <c r="AN43" i="5" a="1"/>
  <c r="AN43" i="5" s="1"/>
  <c r="AN108" i="5" s="1"/>
  <c r="AN121" i="5" s="1"/>
  <c r="AN44" i="5" a="1"/>
  <c r="AN44" i="5" s="1"/>
  <c r="AN109" i="5" s="1"/>
  <c r="AN122" i="5" s="1"/>
  <c r="AN45" i="5" a="1"/>
  <c r="AN45" i="5" s="1"/>
  <c r="AN110" i="5" s="1"/>
  <c r="AN123" i="5" s="1"/>
  <c r="AN46" i="5" a="1"/>
  <c r="AN46" i="5" s="1"/>
  <c r="AN111" i="5" s="1"/>
  <c r="AN124" i="5" s="1"/>
  <c r="AM40" i="5" a="1"/>
  <c r="AM40" i="5" s="1"/>
  <c r="AM105" i="5" s="1"/>
  <c r="AM118" i="5" s="1"/>
  <c r="AM41" i="5" a="1"/>
  <c r="AM41" i="5" s="1"/>
  <c r="AM106" i="5" s="1"/>
  <c r="AM119" i="5" s="1"/>
  <c r="AM42" i="5" a="1"/>
  <c r="AM42" i="5" s="1"/>
  <c r="AM107" i="5" s="1"/>
  <c r="AM120" i="5" s="1"/>
  <c r="AM43" i="5" a="1"/>
  <c r="AM43" i="5" s="1"/>
  <c r="AM108" i="5" s="1"/>
  <c r="AM121" i="5" s="1"/>
  <c r="AM44" i="5" a="1"/>
  <c r="AM44" i="5" s="1"/>
  <c r="AM109" i="5" s="1"/>
  <c r="AM122" i="5" s="1"/>
  <c r="AM45" i="5" a="1"/>
  <c r="AM45" i="5" s="1"/>
  <c r="AM110" i="5" s="1"/>
  <c r="AM123" i="5" s="1"/>
  <c r="AM46" i="5" a="1"/>
  <c r="AM46" i="5" s="1"/>
  <c r="AM111" i="5" s="1"/>
  <c r="AM124" i="5" s="1"/>
  <c r="AL40" i="5" a="1"/>
  <c r="AL40" i="5" s="1"/>
  <c r="AL105" i="5" s="1"/>
  <c r="AL118" i="5" s="1"/>
  <c r="AL41" i="5" a="1"/>
  <c r="AL41" i="5" s="1"/>
  <c r="AL106" i="5" s="1"/>
  <c r="AL119" i="5" s="1"/>
  <c r="AL42" i="5" a="1"/>
  <c r="AL42" i="5" s="1"/>
  <c r="AL107" i="5" s="1"/>
  <c r="AL120" i="5" s="1"/>
  <c r="AL43" i="5" a="1"/>
  <c r="AL43" i="5" s="1"/>
  <c r="AL108" i="5" s="1"/>
  <c r="AL121" i="5" s="1"/>
  <c r="AL44" i="5" a="1"/>
  <c r="AL44" i="5" s="1"/>
  <c r="AL109" i="5" s="1"/>
  <c r="AL122" i="5" s="1"/>
  <c r="AL45" i="5" a="1"/>
  <c r="AL45" i="5" s="1"/>
  <c r="AL110" i="5" s="1"/>
  <c r="AL123" i="5" s="1"/>
  <c r="AL46" i="5" a="1"/>
  <c r="AL46" i="5" s="1"/>
  <c r="AL111" i="5" s="1"/>
  <c r="AL124" i="5" s="1"/>
  <c r="AK40" i="5" a="1"/>
  <c r="AK40" i="5" s="1"/>
  <c r="AK105" i="5" s="1"/>
  <c r="AK118" i="5" s="1"/>
  <c r="AK41" i="5" a="1"/>
  <c r="AK41" i="5" s="1"/>
  <c r="AK106" i="5" s="1"/>
  <c r="AK119" i="5" s="1"/>
  <c r="AK42" i="5" a="1"/>
  <c r="AK42" i="5" s="1"/>
  <c r="AK107" i="5" s="1"/>
  <c r="AK120" i="5" s="1"/>
  <c r="AK43" i="5" a="1"/>
  <c r="AK43" i="5" s="1"/>
  <c r="AK108" i="5" s="1"/>
  <c r="AK121" i="5" s="1"/>
  <c r="AK44" i="5" a="1"/>
  <c r="AK44" i="5" s="1"/>
  <c r="AK109" i="5" s="1"/>
  <c r="AK122" i="5" s="1"/>
  <c r="AK45" i="5" a="1"/>
  <c r="AK45" i="5" s="1"/>
  <c r="AK110" i="5" s="1"/>
  <c r="AK123" i="5" s="1"/>
  <c r="AK46" i="5" a="1"/>
  <c r="AK46" i="5" s="1"/>
  <c r="AK111" i="5" s="1"/>
  <c r="AK124" i="5" s="1"/>
  <c r="AJ40" i="5" a="1"/>
  <c r="AJ40" i="5" s="1"/>
  <c r="AJ105" i="5" s="1"/>
  <c r="AJ118" i="5" s="1"/>
  <c r="AJ41" i="5" a="1"/>
  <c r="AJ41" i="5" s="1"/>
  <c r="AJ106" i="5" s="1"/>
  <c r="AJ119" i="5" s="1"/>
  <c r="AJ42" i="5" a="1"/>
  <c r="AJ42" i="5" s="1"/>
  <c r="AJ107" i="5" s="1"/>
  <c r="AJ120" i="5" s="1"/>
  <c r="AJ43" i="5" a="1"/>
  <c r="AJ43" i="5" s="1"/>
  <c r="AJ108" i="5" s="1"/>
  <c r="AJ121" i="5" s="1"/>
  <c r="AJ44" i="5" a="1"/>
  <c r="AJ44" i="5" s="1"/>
  <c r="AJ109" i="5" s="1"/>
  <c r="AJ122" i="5" s="1"/>
  <c r="AJ45" i="5" a="1"/>
  <c r="AJ45" i="5" s="1"/>
  <c r="AJ110" i="5" s="1"/>
  <c r="AJ123" i="5" s="1"/>
  <c r="AJ46" i="5" a="1"/>
  <c r="AJ46" i="5" s="1"/>
  <c r="AJ111" i="5" s="1"/>
  <c r="AJ124" i="5" s="1"/>
  <c r="AI40" i="5" a="1"/>
  <c r="AI40" i="5" s="1"/>
  <c r="AI105" i="5" s="1"/>
  <c r="AI118" i="5" s="1"/>
  <c r="AI41" i="5" a="1"/>
  <c r="AI41" i="5" s="1"/>
  <c r="AI106" i="5" s="1"/>
  <c r="AI119" i="5" s="1"/>
  <c r="AI42" i="5" a="1"/>
  <c r="AI42" i="5" s="1"/>
  <c r="AI107" i="5" s="1"/>
  <c r="AI120" i="5" s="1"/>
  <c r="AI43" i="5" a="1"/>
  <c r="AI43" i="5" s="1"/>
  <c r="AI108" i="5" s="1"/>
  <c r="AI121" i="5" s="1"/>
  <c r="AI44" i="5" a="1"/>
  <c r="AI44" i="5" s="1"/>
  <c r="AI109" i="5" s="1"/>
  <c r="AI122" i="5" s="1"/>
  <c r="AI45" i="5" a="1"/>
  <c r="AI45" i="5" s="1"/>
  <c r="AI110" i="5" s="1"/>
  <c r="AI123" i="5" s="1"/>
  <c r="AI46" i="5" a="1"/>
  <c r="AI46" i="5" s="1"/>
  <c r="AI111" i="5" s="1"/>
  <c r="AI124" i="5" s="1"/>
  <c r="AH40" i="5" a="1"/>
  <c r="AH40" i="5" s="1"/>
  <c r="AH105" i="5" s="1"/>
  <c r="AH118" i="5" s="1"/>
  <c r="AH41" i="5" a="1"/>
  <c r="AH41" i="5" s="1"/>
  <c r="AH106" i="5" s="1"/>
  <c r="AH119" i="5" s="1"/>
  <c r="AH42" i="5" a="1"/>
  <c r="AH42" i="5" s="1"/>
  <c r="AH107" i="5" s="1"/>
  <c r="AH120" i="5" s="1"/>
  <c r="AH43" i="5" a="1"/>
  <c r="AH43" i="5" s="1"/>
  <c r="AH108" i="5" s="1"/>
  <c r="AH121" i="5" s="1"/>
  <c r="AH44" i="5" a="1"/>
  <c r="AH44" i="5" s="1"/>
  <c r="AH109" i="5" s="1"/>
  <c r="AH122" i="5" s="1"/>
  <c r="AH45" i="5" a="1"/>
  <c r="AH45" i="5" s="1"/>
  <c r="AH110" i="5" s="1"/>
  <c r="AH123" i="5" s="1"/>
  <c r="AH46" i="5" a="1"/>
  <c r="AH46" i="5" s="1"/>
  <c r="AH111" i="5" s="1"/>
  <c r="AH124" i="5" s="1"/>
  <c r="AG40" i="5" a="1"/>
  <c r="AG40" i="5" s="1"/>
  <c r="AG105" i="5" s="1"/>
  <c r="AG118" i="5" s="1"/>
  <c r="AG41" i="5" a="1"/>
  <c r="AG41" i="5" s="1"/>
  <c r="AG106" i="5" s="1"/>
  <c r="AG119" i="5" s="1"/>
  <c r="AG42" i="5" a="1"/>
  <c r="AG42" i="5" s="1"/>
  <c r="AG107" i="5" s="1"/>
  <c r="AG120" i="5" s="1"/>
  <c r="AG43" i="5" a="1"/>
  <c r="AG43" i="5" s="1"/>
  <c r="AG108" i="5" s="1"/>
  <c r="AG121" i="5" s="1"/>
  <c r="AG44" i="5" a="1"/>
  <c r="AG44" i="5" s="1"/>
  <c r="AG109" i="5" s="1"/>
  <c r="AG122" i="5" s="1"/>
  <c r="AG45" i="5" a="1"/>
  <c r="AG45" i="5" s="1"/>
  <c r="AG110" i="5" s="1"/>
  <c r="AG123" i="5" s="1"/>
  <c r="AG46" i="5" a="1"/>
  <c r="AG46" i="5" s="1"/>
  <c r="AG111" i="5" s="1"/>
  <c r="AG124" i="5" s="1"/>
  <c r="AF40" i="5" a="1"/>
  <c r="AF40" i="5" s="1"/>
  <c r="AF105" i="5" s="1"/>
  <c r="AF118" i="5" s="1"/>
  <c r="AF41" i="5" a="1"/>
  <c r="AF41" i="5" s="1"/>
  <c r="AF106" i="5" s="1"/>
  <c r="AF119" i="5" s="1"/>
  <c r="AF42" i="5" a="1"/>
  <c r="AF42" i="5" s="1"/>
  <c r="AF107" i="5" s="1"/>
  <c r="AF120" i="5" s="1"/>
  <c r="AF43" i="5" a="1"/>
  <c r="AF43" i="5" s="1"/>
  <c r="AF108" i="5" s="1"/>
  <c r="AF121" i="5" s="1"/>
  <c r="AF44" i="5" a="1"/>
  <c r="AF44" i="5" s="1"/>
  <c r="AF109" i="5" s="1"/>
  <c r="AF122" i="5" s="1"/>
  <c r="AF45" i="5" a="1"/>
  <c r="AF45" i="5" s="1"/>
  <c r="AF110" i="5" s="1"/>
  <c r="AF123" i="5" s="1"/>
  <c r="AF46" i="5" a="1"/>
  <c r="AF46" i="5" s="1"/>
  <c r="AF111" i="5" s="1"/>
  <c r="AF124" i="5" s="1"/>
  <c r="AE40" i="5" a="1"/>
  <c r="AE40" i="5" s="1"/>
  <c r="AE105" i="5" s="1"/>
  <c r="AE118" i="5" s="1"/>
  <c r="AE41" i="5" a="1"/>
  <c r="AE41" i="5" s="1"/>
  <c r="AE106" i="5" s="1"/>
  <c r="AE119" i="5" s="1"/>
  <c r="AE42" i="5" a="1"/>
  <c r="AE42" i="5" s="1"/>
  <c r="AE107" i="5" s="1"/>
  <c r="AE120" i="5" s="1"/>
  <c r="AE43" i="5" a="1"/>
  <c r="AE43" i="5" s="1"/>
  <c r="AE108" i="5" s="1"/>
  <c r="AE121" i="5" s="1"/>
  <c r="AE44" i="5" a="1"/>
  <c r="AE44" i="5" s="1"/>
  <c r="AE109" i="5" s="1"/>
  <c r="AE122" i="5" s="1"/>
  <c r="AE45" i="5" a="1"/>
  <c r="AE45" i="5" s="1"/>
  <c r="AE110" i="5" s="1"/>
  <c r="AE123" i="5" s="1"/>
  <c r="AE46" i="5" a="1"/>
  <c r="AE46" i="5" s="1"/>
  <c r="AE111" i="5" s="1"/>
  <c r="AE124" i="5" s="1"/>
  <c r="AD40" i="5" a="1"/>
  <c r="AD40" i="5" s="1"/>
  <c r="AD105" i="5" s="1"/>
  <c r="AD118" i="5" s="1"/>
  <c r="AD41" i="5" a="1"/>
  <c r="AD41" i="5" s="1"/>
  <c r="AD106" i="5" s="1"/>
  <c r="AD119" i="5" s="1"/>
  <c r="AD42" i="5" a="1"/>
  <c r="AD42" i="5" s="1"/>
  <c r="AD107" i="5" s="1"/>
  <c r="AD120" i="5" s="1"/>
  <c r="AD43" i="5" a="1"/>
  <c r="AD43" i="5" s="1"/>
  <c r="AD108" i="5" s="1"/>
  <c r="AD121" i="5" s="1"/>
  <c r="AD44" i="5" a="1"/>
  <c r="AD44" i="5" s="1"/>
  <c r="AD109" i="5" s="1"/>
  <c r="AD122" i="5" s="1"/>
  <c r="AD45" i="5" a="1"/>
  <c r="AD45" i="5" s="1"/>
  <c r="AD110" i="5" s="1"/>
  <c r="AD123" i="5" s="1"/>
  <c r="AD46" i="5" a="1"/>
  <c r="AD46" i="5" s="1"/>
  <c r="AD111" i="5" s="1"/>
  <c r="AD124" i="5" s="1"/>
  <c r="AC40" i="5" a="1"/>
  <c r="AC40" i="5" s="1"/>
  <c r="AC105" i="5" s="1"/>
  <c r="AC118" i="5" s="1"/>
  <c r="AC41" i="5" a="1"/>
  <c r="AC41" i="5" s="1"/>
  <c r="AC106" i="5" s="1"/>
  <c r="AC119" i="5" s="1"/>
  <c r="AC42" i="5" a="1"/>
  <c r="AC42" i="5" s="1"/>
  <c r="AC107" i="5" s="1"/>
  <c r="AC120" i="5" s="1"/>
  <c r="AC43" i="5" a="1"/>
  <c r="AC43" i="5" s="1"/>
  <c r="AC108" i="5" s="1"/>
  <c r="AC121" i="5" s="1"/>
  <c r="AC44" i="5" a="1"/>
  <c r="AC44" i="5" s="1"/>
  <c r="AC109" i="5" s="1"/>
  <c r="AC122" i="5" s="1"/>
  <c r="AC45" i="5" a="1"/>
  <c r="AC45" i="5" s="1"/>
  <c r="AC110" i="5" s="1"/>
  <c r="AC123" i="5" s="1"/>
  <c r="AC46" i="5" a="1"/>
  <c r="AC46" i="5" s="1"/>
  <c r="AC111" i="5" s="1"/>
  <c r="AC124" i="5" s="1"/>
  <c r="AB40" i="5" a="1"/>
  <c r="AB40" i="5" s="1"/>
  <c r="AB105" i="5" s="1"/>
  <c r="AB118" i="5" s="1"/>
  <c r="AB41" i="5" a="1"/>
  <c r="AB41" i="5" s="1"/>
  <c r="AB106" i="5" s="1"/>
  <c r="AB119" i="5" s="1"/>
  <c r="AB42" i="5" a="1"/>
  <c r="AB42" i="5" s="1"/>
  <c r="AB107" i="5" s="1"/>
  <c r="AB120" i="5" s="1"/>
  <c r="AB43" i="5" a="1"/>
  <c r="AB43" i="5" s="1"/>
  <c r="AB108" i="5" s="1"/>
  <c r="AB121" i="5" s="1"/>
  <c r="AB44" i="5" a="1"/>
  <c r="AB44" i="5" s="1"/>
  <c r="AB109" i="5" s="1"/>
  <c r="AB122" i="5" s="1"/>
  <c r="AB45" i="5" a="1"/>
  <c r="AB45" i="5" s="1"/>
  <c r="AB110" i="5" s="1"/>
  <c r="AB123" i="5" s="1"/>
  <c r="AB46" i="5" a="1"/>
  <c r="AB46" i="5" s="1"/>
  <c r="AB111" i="5" s="1"/>
  <c r="AB124" i="5" s="1"/>
  <c r="AA40" i="5" a="1"/>
  <c r="AA40" i="5" s="1"/>
  <c r="AA105" i="5" s="1"/>
  <c r="AA118" i="5" s="1"/>
  <c r="AA41" i="5" a="1"/>
  <c r="AA41" i="5" s="1"/>
  <c r="AA106" i="5" s="1"/>
  <c r="AA119" i="5" s="1"/>
  <c r="AA42" i="5" a="1"/>
  <c r="AA42" i="5" s="1"/>
  <c r="AA107" i="5" s="1"/>
  <c r="AA120" i="5" s="1"/>
  <c r="AA43" i="5" a="1"/>
  <c r="AA43" i="5" s="1"/>
  <c r="AA108" i="5" s="1"/>
  <c r="AA121" i="5" s="1"/>
  <c r="AA44" i="5" a="1"/>
  <c r="AA44" i="5" s="1"/>
  <c r="AA109" i="5" s="1"/>
  <c r="AA122" i="5" s="1"/>
  <c r="AA45" i="5" a="1"/>
  <c r="AA45" i="5" s="1"/>
  <c r="AA110" i="5" s="1"/>
  <c r="AA123" i="5" s="1"/>
  <c r="AA46" i="5" a="1"/>
  <c r="AA46" i="5" s="1"/>
  <c r="AA111" i="5" s="1"/>
  <c r="AA124" i="5" s="1"/>
  <c r="Z40" i="5" a="1"/>
  <c r="Z40" i="5" s="1"/>
  <c r="Z105" i="5" s="1"/>
  <c r="Z118" i="5" s="1"/>
  <c r="Z41" i="5" a="1"/>
  <c r="Z41" i="5" s="1"/>
  <c r="Z106" i="5" s="1"/>
  <c r="Z119" i="5" s="1"/>
  <c r="Z42" i="5" a="1"/>
  <c r="Z42" i="5" s="1"/>
  <c r="Z107" i="5" s="1"/>
  <c r="Z120" i="5" s="1"/>
  <c r="Z43" i="5" a="1"/>
  <c r="Z43" i="5" s="1"/>
  <c r="Z108" i="5" s="1"/>
  <c r="Z121" i="5" s="1"/>
  <c r="Z44" i="5" a="1"/>
  <c r="Z44" i="5" s="1"/>
  <c r="Z109" i="5" s="1"/>
  <c r="Z122" i="5" s="1"/>
  <c r="Z45" i="5" a="1"/>
  <c r="Z45" i="5" s="1"/>
  <c r="Z110" i="5" s="1"/>
  <c r="Z123" i="5" s="1"/>
  <c r="Z46" i="5" a="1"/>
  <c r="Z46" i="5" s="1"/>
  <c r="Z111" i="5" s="1"/>
  <c r="Z124" i="5" s="1"/>
  <c r="Y40" i="5" a="1"/>
  <c r="Y40" i="5" s="1"/>
  <c r="Y105" i="5" s="1"/>
  <c r="Y118" i="5" s="1"/>
  <c r="Y41" i="5" a="1"/>
  <c r="Y41" i="5" s="1"/>
  <c r="Y106" i="5" s="1"/>
  <c r="Y119" i="5" s="1"/>
  <c r="Y42" i="5" a="1"/>
  <c r="Y42" i="5" s="1"/>
  <c r="Y107" i="5" s="1"/>
  <c r="Y120" i="5" s="1"/>
  <c r="Y43" i="5" a="1"/>
  <c r="Y43" i="5" s="1"/>
  <c r="Y108" i="5" s="1"/>
  <c r="Y121" i="5" s="1"/>
  <c r="Y44" i="5" a="1"/>
  <c r="Y44" i="5" s="1"/>
  <c r="Y109" i="5" s="1"/>
  <c r="Y122" i="5" s="1"/>
  <c r="Y45" i="5" a="1"/>
  <c r="Y45" i="5" s="1"/>
  <c r="Y110" i="5" s="1"/>
  <c r="Y123" i="5" s="1"/>
  <c r="Y46" i="5" a="1"/>
  <c r="Y46" i="5" s="1"/>
  <c r="Y111" i="5" s="1"/>
  <c r="Y124" i="5" s="1"/>
  <c r="X40" i="5" a="1"/>
  <c r="X40" i="5" s="1"/>
  <c r="X105" i="5" s="1"/>
  <c r="X118" i="5" s="1"/>
  <c r="X41" i="5" a="1"/>
  <c r="X41" i="5" s="1"/>
  <c r="X106" i="5" s="1"/>
  <c r="X119" i="5" s="1"/>
  <c r="X42" i="5" a="1"/>
  <c r="X42" i="5" s="1"/>
  <c r="X107" i="5" s="1"/>
  <c r="X120" i="5" s="1"/>
  <c r="X43" i="5" a="1"/>
  <c r="X43" i="5" s="1"/>
  <c r="X108" i="5" s="1"/>
  <c r="X121" i="5" s="1"/>
  <c r="X44" i="5" a="1"/>
  <c r="X44" i="5" s="1"/>
  <c r="X109" i="5" s="1"/>
  <c r="X122" i="5" s="1"/>
  <c r="X45" i="5" a="1"/>
  <c r="X45" i="5" s="1"/>
  <c r="X110" i="5" s="1"/>
  <c r="X123" i="5" s="1"/>
  <c r="X46" i="5" a="1"/>
  <c r="X46" i="5" s="1"/>
  <c r="X111" i="5" s="1"/>
  <c r="X124" i="5" s="1"/>
  <c r="W40" i="5" a="1"/>
  <c r="W40" i="5" s="1"/>
  <c r="W105" i="5" s="1"/>
  <c r="W118" i="5" s="1"/>
  <c r="W41" i="5" a="1"/>
  <c r="W41" i="5" s="1"/>
  <c r="W106" i="5" s="1"/>
  <c r="W119" i="5" s="1"/>
  <c r="W42" i="5" a="1"/>
  <c r="W42" i="5" s="1"/>
  <c r="W107" i="5" s="1"/>
  <c r="W120" i="5" s="1"/>
  <c r="W43" i="5" a="1"/>
  <c r="W43" i="5" s="1"/>
  <c r="W108" i="5" s="1"/>
  <c r="W121" i="5" s="1"/>
  <c r="W44" i="5" a="1"/>
  <c r="W44" i="5" s="1"/>
  <c r="W109" i="5" s="1"/>
  <c r="W122" i="5" s="1"/>
  <c r="W45" i="5" a="1"/>
  <c r="W45" i="5" s="1"/>
  <c r="W110" i="5" s="1"/>
  <c r="W123" i="5" s="1"/>
  <c r="W46" i="5" a="1"/>
  <c r="W46" i="5" s="1"/>
  <c r="W111" i="5" s="1"/>
  <c r="W124" i="5" s="1"/>
  <c r="V40" i="5" a="1"/>
  <c r="V40" i="5" s="1"/>
  <c r="V105" i="5" s="1"/>
  <c r="V118" i="5" s="1"/>
  <c r="V41" i="5" a="1"/>
  <c r="V41" i="5" s="1"/>
  <c r="V106" i="5" s="1"/>
  <c r="V119" i="5" s="1"/>
  <c r="V42" i="5" a="1"/>
  <c r="V42" i="5" s="1"/>
  <c r="V107" i="5" s="1"/>
  <c r="V120" i="5" s="1"/>
  <c r="V43" i="5" a="1"/>
  <c r="V43" i="5" s="1"/>
  <c r="V108" i="5" s="1"/>
  <c r="V121" i="5" s="1"/>
  <c r="V44" i="5" a="1"/>
  <c r="V44" i="5" s="1"/>
  <c r="V109" i="5" s="1"/>
  <c r="V122" i="5" s="1"/>
  <c r="V45" i="5" a="1"/>
  <c r="V45" i="5" s="1"/>
  <c r="V110" i="5" s="1"/>
  <c r="V123" i="5" s="1"/>
  <c r="V46" i="5" a="1"/>
  <c r="V46" i="5" s="1"/>
  <c r="V111" i="5" s="1"/>
  <c r="V124" i="5" s="1"/>
  <c r="U40" i="5" a="1"/>
  <c r="U40" i="5" s="1"/>
  <c r="U105" i="5" s="1"/>
  <c r="U118" i="5" s="1"/>
  <c r="U41" i="5" a="1"/>
  <c r="U41" i="5" s="1"/>
  <c r="U106" i="5" s="1"/>
  <c r="U119" i="5" s="1"/>
  <c r="U42" i="5" a="1"/>
  <c r="U42" i="5" s="1"/>
  <c r="U107" i="5" s="1"/>
  <c r="U120" i="5" s="1"/>
  <c r="U43" i="5" a="1"/>
  <c r="U43" i="5" s="1"/>
  <c r="U108" i="5" s="1"/>
  <c r="U121" i="5" s="1"/>
  <c r="U44" i="5" a="1"/>
  <c r="U44" i="5" s="1"/>
  <c r="U109" i="5" s="1"/>
  <c r="U122" i="5" s="1"/>
  <c r="U45" i="5" a="1"/>
  <c r="U45" i="5" s="1"/>
  <c r="U110" i="5" s="1"/>
  <c r="U123" i="5" s="1"/>
  <c r="U46" i="5" a="1"/>
  <c r="U46" i="5" s="1"/>
  <c r="U111" i="5" s="1"/>
  <c r="U124" i="5" s="1"/>
  <c r="T40" i="5" a="1"/>
  <c r="T40" i="5" s="1"/>
  <c r="T105" i="5" s="1"/>
  <c r="T118" i="5" s="1"/>
  <c r="T41" i="5" a="1"/>
  <c r="T41" i="5" s="1"/>
  <c r="T106" i="5" s="1"/>
  <c r="T119" i="5" s="1"/>
  <c r="T42" i="5" a="1"/>
  <c r="T42" i="5" s="1"/>
  <c r="T107" i="5" s="1"/>
  <c r="T120" i="5" s="1"/>
  <c r="T43" i="5" a="1"/>
  <c r="T43" i="5" s="1"/>
  <c r="T108" i="5" s="1"/>
  <c r="T121" i="5" s="1"/>
  <c r="T44" i="5" a="1"/>
  <c r="T44" i="5" s="1"/>
  <c r="T109" i="5" s="1"/>
  <c r="T122" i="5" s="1"/>
  <c r="T45" i="5" a="1"/>
  <c r="T45" i="5" s="1"/>
  <c r="T110" i="5" s="1"/>
  <c r="T123" i="5" s="1"/>
  <c r="T46" i="5" a="1"/>
  <c r="T46" i="5" s="1"/>
  <c r="T111" i="5" s="1"/>
  <c r="T124" i="5" s="1"/>
  <c r="S40" i="5" a="1"/>
  <c r="S40" i="5" s="1"/>
  <c r="S105" i="5" s="1"/>
  <c r="S118" i="5" s="1"/>
  <c r="S41" i="5" a="1"/>
  <c r="S41" i="5" s="1"/>
  <c r="S106" i="5" s="1"/>
  <c r="S119" i="5" s="1"/>
  <c r="S42" i="5" a="1"/>
  <c r="S42" i="5" s="1"/>
  <c r="S107" i="5" s="1"/>
  <c r="S120" i="5" s="1"/>
  <c r="S43" i="5" a="1"/>
  <c r="S43" i="5" s="1"/>
  <c r="S108" i="5" s="1"/>
  <c r="S121" i="5" s="1"/>
  <c r="S44" i="5" a="1"/>
  <c r="S44" i="5" s="1"/>
  <c r="S109" i="5" s="1"/>
  <c r="S122" i="5" s="1"/>
  <c r="S45" i="5" a="1"/>
  <c r="S45" i="5" s="1"/>
  <c r="S110" i="5" s="1"/>
  <c r="S123" i="5" s="1"/>
  <c r="S46" i="5" a="1"/>
  <c r="S46" i="5" s="1"/>
  <c r="S111" i="5" s="1"/>
  <c r="S124" i="5" s="1"/>
  <c r="R40" i="5" a="1"/>
  <c r="R40" i="5" s="1"/>
  <c r="R105" i="5" s="1"/>
  <c r="R118" i="5" s="1"/>
  <c r="R41" i="5" a="1"/>
  <c r="R41" i="5" s="1"/>
  <c r="R106" i="5" s="1"/>
  <c r="R119" i="5" s="1"/>
  <c r="R42" i="5" a="1"/>
  <c r="R42" i="5" s="1"/>
  <c r="R107" i="5" s="1"/>
  <c r="R120" i="5" s="1"/>
  <c r="R43" i="5" a="1"/>
  <c r="R43" i="5" s="1"/>
  <c r="R108" i="5" s="1"/>
  <c r="R121" i="5" s="1"/>
  <c r="R44" i="5" a="1"/>
  <c r="R44" i="5" s="1"/>
  <c r="R109" i="5" s="1"/>
  <c r="R122" i="5" s="1"/>
  <c r="R45" i="5" a="1"/>
  <c r="R45" i="5" s="1"/>
  <c r="R110" i="5" s="1"/>
  <c r="R123" i="5" s="1"/>
  <c r="R46" i="5" a="1"/>
  <c r="R46" i="5" s="1"/>
  <c r="R111" i="5" s="1"/>
  <c r="R124" i="5" s="1"/>
  <c r="Q40" i="5" a="1"/>
  <c r="Q40" i="5" s="1"/>
  <c r="Q105" i="5" s="1"/>
  <c r="Q118" i="5" s="1"/>
  <c r="Q41" i="5" a="1"/>
  <c r="Q41" i="5" s="1"/>
  <c r="Q106" i="5" s="1"/>
  <c r="Q119" i="5" s="1"/>
  <c r="Q42" i="5" a="1"/>
  <c r="Q42" i="5" s="1"/>
  <c r="Q107" i="5" s="1"/>
  <c r="Q120" i="5" s="1"/>
  <c r="Q43" i="5" a="1"/>
  <c r="Q43" i="5" s="1"/>
  <c r="Q108" i="5" s="1"/>
  <c r="Q121" i="5" s="1"/>
  <c r="Q44" i="5" a="1"/>
  <c r="Q44" i="5" s="1"/>
  <c r="Q109" i="5" s="1"/>
  <c r="Q122" i="5" s="1"/>
  <c r="Q45" i="5" a="1"/>
  <c r="Q45" i="5" s="1"/>
  <c r="Q110" i="5" s="1"/>
  <c r="Q123" i="5" s="1"/>
  <c r="Q46" i="5" a="1"/>
  <c r="Q46" i="5" s="1"/>
  <c r="Q111" i="5" s="1"/>
  <c r="Q124" i="5" s="1"/>
  <c r="P40" i="5" a="1"/>
  <c r="P40" i="5" s="1"/>
  <c r="P105" i="5" s="1"/>
  <c r="P118" i="5" s="1"/>
  <c r="P41" i="5" a="1"/>
  <c r="P41" i="5" s="1"/>
  <c r="P106" i="5" s="1"/>
  <c r="P119" i="5" s="1"/>
  <c r="P42" i="5" a="1"/>
  <c r="P42" i="5" s="1"/>
  <c r="P107" i="5" s="1"/>
  <c r="P120" i="5" s="1"/>
  <c r="P43" i="5" a="1"/>
  <c r="P43" i="5" s="1"/>
  <c r="P108" i="5" s="1"/>
  <c r="P121" i="5" s="1"/>
  <c r="P44" i="5" a="1"/>
  <c r="P44" i="5" s="1"/>
  <c r="P109" i="5" s="1"/>
  <c r="P122" i="5" s="1"/>
  <c r="P45" i="5" a="1"/>
  <c r="P45" i="5" s="1"/>
  <c r="P110" i="5" s="1"/>
  <c r="P123" i="5" s="1"/>
  <c r="P46" i="5" a="1"/>
  <c r="P46" i="5" s="1"/>
  <c r="P111" i="5" s="1"/>
  <c r="P124" i="5" s="1"/>
  <c r="O40" i="5" a="1"/>
  <c r="O40" i="5" s="1"/>
  <c r="O105" i="5" s="1"/>
  <c r="O118" i="5" s="1"/>
  <c r="O41" i="5" a="1"/>
  <c r="O41" i="5" s="1"/>
  <c r="O106" i="5" s="1"/>
  <c r="O119" i="5" s="1"/>
  <c r="O42" i="5" a="1"/>
  <c r="O42" i="5" s="1"/>
  <c r="O107" i="5" s="1"/>
  <c r="O120" i="5" s="1"/>
  <c r="O43" i="5" a="1"/>
  <c r="O43" i="5" s="1"/>
  <c r="O108" i="5" s="1"/>
  <c r="O121" i="5" s="1"/>
  <c r="O44" i="5" a="1"/>
  <c r="O44" i="5" s="1"/>
  <c r="O109" i="5" s="1"/>
  <c r="O122" i="5" s="1"/>
  <c r="O45" i="5" a="1"/>
  <c r="O45" i="5" s="1"/>
  <c r="O110" i="5" s="1"/>
  <c r="O123" i="5" s="1"/>
  <c r="O46" i="5" a="1"/>
  <c r="O46" i="5" s="1"/>
  <c r="O111" i="5" s="1"/>
  <c r="O124" i="5" s="1"/>
  <c r="N40" i="5" a="1"/>
  <c r="N40" i="5" s="1"/>
  <c r="N105" i="5" s="1"/>
  <c r="N118" i="5" s="1"/>
  <c r="N41" i="5" a="1"/>
  <c r="N41" i="5" s="1"/>
  <c r="N106" i="5" s="1"/>
  <c r="N119" i="5" s="1"/>
  <c r="N42" i="5" a="1"/>
  <c r="N42" i="5" s="1"/>
  <c r="N107" i="5" s="1"/>
  <c r="N120" i="5" s="1"/>
  <c r="N43" i="5" a="1"/>
  <c r="N43" i="5" s="1"/>
  <c r="N108" i="5" s="1"/>
  <c r="N121" i="5" s="1"/>
  <c r="N44" i="5" a="1"/>
  <c r="N44" i="5" s="1"/>
  <c r="N109" i="5" s="1"/>
  <c r="N122" i="5" s="1"/>
  <c r="N45" i="5" a="1"/>
  <c r="N45" i="5" s="1"/>
  <c r="N110" i="5" s="1"/>
  <c r="N123" i="5" s="1"/>
  <c r="N46" i="5" a="1"/>
  <c r="N46" i="5" s="1"/>
  <c r="N111" i="5" s="1"/>
  <c r="N124" i="5" s="1"/>
  <c r="M40" i="5" a="1"/>
  <c r="M40" i="5" s="1"/>
  <c r="M105" i="5" s="1"/>
  <c r="M118" i="5" s="1"/>
  <c r="M41" i="5" a="1"/>
  <c r="M41" i="5" s="1"/>
  <c r="M106" i="5" s="1"/>
  <c r="M119" i="5" s="1"/>
  <c r="M42" i="5" a="1"/>
  <c r="M42" i="5" s="1"/>
  <c r="M107" i="5" s="1"/>
  <c r="M120" i="5" s="1"/>
  <c r="M43" i="5" a="1"/>
  <c r="M43" i="5" s="1"/>
  <c r="M108" i="5" s="1"/>
  <c r="M121" i="5" s="1"/>
  <c r="M44" i="5" a="1"/>
  <c r="M44" i="5" s="1"/>
  <c r="M109" i="5" s="1"/>
  <c r="M122" i="5" s="1"/>
  <c r="M45" i="5" a="1"/>
  <c r="M45" i="5" s="1"/>
  <c r="M110" i="5" s="1"/>
  <c r="M123" i="5" s="1"/>
  <c r="M46" i="5" a="1"/>
  <c r="M46" i="5" s="1"/>
  <c r="M111" i="5" s="1"/>
  <c r="M124" i="5" s="1"/>
  <c r="L40" i="5" a="1"/>
  <c r="L40" i="5" s="1"/>
  <c r="L105" i="5" s="1"/>
  <c r="L118" i="5" s="1"/>
  <c r="L41" i="5" a="1"/>
  <c r="L41" i="5" s="1"/>
  <c r="L106" i="5" s="1"/>
  <c r="L119" i="5" s="1"/>
  <c r="L42" i="5" a="1"/>
  <c r="L42" i="5" s="1"/>
  <c r="L107" i="5" s="1"/>
  <c r="L120" i="5" s="1"/>
  <c r="L43" i="5" a="1"/>
  <c r="L43" i="5" s="1"/>
  <c r="L108" i="5" s="1"/>
  <c r="L121" i="5" s="1"/>
  <c r="L44" i="5" a="1"/>
  <c r="L44" i="5" s="1"/>
  <c r="L109" i="5" s="1"/>
  <c r="L122" i="5" s="1"/>
  <c r="L45" i="5" a="1"/>
  <c r="L45" i="5" s="1"/>
  <c r="L110" i="5" s="1"/>
  <c r="L123" i="5" s="1"/>
  <c r="L46" i="5" a="1"/>
  <c r="L46" i="5" s="1"/>
  <c r="L111" i="5" s="1"/>
  <c r="L124" i="5" s="1"/>
  <c r="K40" i="5" a="1"/>
  <c r="K40" i="5" s="1"/>
  <c r="K105" i="5" s="1"/>
  <c r="K118" i="5" s="1"/>
  <c r="K41" i="5" a="1"/>
  <c r="K41" i="5" s="1"/>
  <c r="K106" i="5" s="1"/>
  <c r="K119" i="5" s="1"/>
  <c r="K42" i="5" a="1"/>
  <c r="K42" i="5" s="1"/>
  <c r="K107" i="5" s="1"/>
  <c r="K120" i="5" s="1"/>
  <c r="K43" i="5" a="1"/>
  <c r="K43" i="5" s="1"/>
  <c r="K108" i="5" s="1"/>
  <c r="K121" i="5" s="1"/>
  <c r="K44" i="5" a="1"/>
  <c r="K44" i="5" s="1"/>
  <c r="K109" i="5" s="1"/>
  <c r="K122" i="5" s="1"/>
  <c r="K45" i="5" a="1"/>
  <c r="K45" i="5" s="1"/>
  <c r="K110" i="5" s="1"/>
  <c r="K123" i="5" s="1"/>
  <c r="K46" i="5" a="1"/>
  <c r="K46" i="5" s="1"/>
  <c r="K111" i="5" s="1"/>
  <c r="K124" i="5" s="1"/>
  <c r="J40" i="5" a="1"/>
  <c r="J40" i="5" s="1"/>
  <c r="J105" i="5" s="1"/>
  <c r="J118" i="5" s="1"/>
  <c r="J41" i="5" a="1"/>
  <c r="J41" i="5" s="1"/>
  <c r="J106" i="5" s="1"/>
  <c r="J119" i="5" s="1"/>
  <c r="J42" i="5" a="1"/>
  <c r="J42" i="5" s="1"/>
  <c r="J107" i="5" s="1"/>
  <c r="J120" i="5" s="1"/>
  <c r="J43" i="5" a="1"/>
  <c r="J43" i="5" s="1"/>
  <c r="J108" i="5" s="1"/>
  <c r="J121" i="5" s="1"/>
  <c r="J44" i="5" a="1"/>
  <c r="J44" i="5" s="1"/>
  <c r="J109" i="5" s="1"/>
  <c r="J122" i="5" s="1"/>
  <c r="J45" i="5" a="1"/>
  <c r="J45" i="5" s="1"/>
  <c r="J110" i="5" s="1"/>
  <c r="J123" i="5" s="1"/>
  <c r="J46" i="5" a="1"/>
  <c r="J46" i="5" s="1"/>
  <c r="J111" i="5" s="1"/>
  <c r="J124" i="5" s="1"/>
  <c r="I40" i="5" a="1"/>
  <c r="I40" i="5" s="1"/>
  <c r="I105" i="5" s="1"/>
  <c r="I118" i="5" s="1"/>
  <c r="I41" i="5" a="1"/>
  <c r="I41" i="5" s="1"/>
  <c r="I106" i="5" s="1"/>
  <c r="I119" i="5" s="1"/>
  <c r="I42" i="5" a="1"/>
  <c r="I42" i="5" s="1"/>
  <c r="I107" i="5" s="1"/>
  <c r="I120" i="5" s="1"/>
  <c r="I43" i="5" a="1"/>
  <c r="I43" i="5" s="1"/>
  <c r="I108" i="5" s="1"/>
  <c r="I121" i="5" s="1"/>
  <c r="I44" i="5" a="1"/>
  <c r="I44" i="5" s="1"/>
  <c r="I109" i="5" s="1"/>
  <c r="I122" i="5" s="1"/>
  <c r="I45" i="5" a="1"/>
  <c r="I45" i="5" s="1"/>
  <c r="I110" i="5" s="1"/>
  <c r="I123" i="5" s="1"/>
  <c r="I46" i="5" a="1"/>
  <c r="I46" i="5" s="1"/>
  <c r="I111" i="5" s="1"/>
  <c r="I124" i="5" s="1"/>
  <c r="H40" i="5" a="1"/>
  <c r="H40" i="5" s="1"/>
  <c r="H105" i="5" s="1"/>
  <c r="H118" i="5" s="1"/>
  <c r="H41" i="5" a="1"/>
  <c r="H41" i="5" s="1"/>
  <c r="H106" i="5" s="1"/>
  <c r="H119" i="5" s="1"/>
  <c r="H42" i="5" a="1"/>
  <c r="H42" i="5" s="1"/>
  <c r="H107" i="5" s="1"/>
  <c r="H120" i="5" s="1"/>
  <c r="H43" i="5" a="1"/>
  <c r="H43" i="5" s="1"/>
  <c r="H108" i="5" s="1"/>
  <c r="H121" i="5" s="1"/>
  <c r="H44" i="5" a="1"/>
  <c r="H44" i="5" s="1"/>
  <c r="H109" i="5" s="1"/>
  <c r="H122" i="5" s="1"/>
  <c r="H45" i="5" a="1"/>
  <c r="H45" i="5" s="1"/>
  <c r="H110" i="5" s="1"/>
  <c r="H123" i="5" s="1"/>
  <c r="H46" i="5" a="1"/>
  <c r="H46" i="5" s="1"/>
  <c r="H111" i="5" s="1"/>
  <c r="H124" i="5" s="1"/>
  <c r="G40" i="5" a="1"/>
  <c r="G40" i="5" s="1"/>
  <c r="G105" i="5" s="1"/>
  <c r="G118" i="5" s="1"/>
  <c r="G41" i="5" a="1"/>
  <c r="G41" i="5" s="1"/>
  <c r="G106" i="5" s="1"/>
  <c r="G119" i="5" s="1"/>
  <c r="G42" i="5" a="1"/>
  <c r="G42" i="5" s="1"/>
  <c r="G107" i="5" s="1"/>
  <c r="G120" i="5" s="1"/>
  <c r="G43" i="5" a="1"/>
  <c r="G43" i="5" s="1"/>
  <c r="G108" i="5" s="1"/>
  <c r="G121" i="5" s="1"/>
  <c r="G44" i="5" a="1"/>
  <c r="G44" i="5" s="1"/>
  <c r="G109" i="5" s="1"/>
  <c r="G122" i="5" s="1"/>
  <c r="G45" i="5" a="1"/>
  <c r="G45" i="5" s="1"/>
  <c r="G110" i="5" s="1"/>
  <c r="G123" i="5" s="1"/>
  <c r="G46" i="5" a="1"/>
  <c r="G46" i="5" s="1"/>
  <c r="G111" i="5" s="1"/>
  <c r="G124" i="5" s="1"/>
  <c r="F40" i="5" a="1"/>
  <c r="F40" i="5" s="1"/>
  <c r="F105" i="5" s="1"/>
  <c r="F118" i="5" s="1"/>
  <c r="F41" i="5" a="1"/>
  <c r="F41" i="5" s="1"/>
  <c r="F106" i="5" s="1"/>
  <c r="F119" i="5" s="1"/>
  <c r="F42" i="5" a="1"/>
  <c r="F42" i="5" s="1"/>
  <c r="F107" i="5" s="1"/>
  <c r="F120" i="5" s="1"/>
  <c r="F43" i="5" a="1"/>
  <c r="F43" i="5" s="1"/>
  <c r="F108" i="5" s="1"/>
  <c r="F121" i="5" s="1"/>
  <c r="F44" i="5" a="1"/>
  <c r="F44" i="5" s="1"/>
  <c r="F109" i="5" s="1"/>
  <c r="F122" i="5" s="1"/>
  <c r="F45" i="5" a="1"/>
  <c r="F45" i="5" s="1"/>
  <c r="F110" i="5" s="1"/>
  <c r="F123" i="5" s="1"/>
  <c r="F46" i="5" a="1"/>
  <c r="F46" i="5" s="1"/>
  <c r="F111" i="5" s="1"/>
  <c r="F124" i="5" s="1"/>
  <c r="E40" i="5" a="1"/>
  <c r="E40" i="5" s="1"/>
  <c r="E105" i="5" s="1"/>
  <c r="E118" i="5" s="1"/>
  <c r="E41" i="5" a="1"/>
  <c r="E41" i="5" s="1"/>
  <c r="E106" i="5" s="1"/>
  <c r="E119" i="5" s="1"/>
  <c r="E42" i="5" a="1"/>
  <c r="E42" i="5" s="1"/>
  <c r="E107" i="5" s="1"/>
  <c r="E120" i="5" s="1"/>
  <c r="E43" i="5" a="1"/>
  <c r="E43" i="5" s="1"/>
  <c r="E108" i="5" s="1"/>
  <c r="E121" i="5" s="1"/>
  <c r="E44" i="5" a="1"/>
  <c r="E44" i="5" s="1"/>
  <c r="E109" i="5" s="1"/>
  <c r="E122" i="5" s="1"/>
  <c r="E45" i="5" a="1"/>
  <c r="E45" i="5" s="1"/>
  <c r="E110" i="5" s="1"/>
  <c r="E123" i="5" s="1"/>
  <c r="E46" i="5" a="1"/>
  <c r="E46" i="5" s="1"/>
  <c r="E111" i="5" s="1"/>
  <c r="E124" i="5" s="1"/>
  <c r="D40" i="5" a="1"/>
  <c r="D40" i="5" s="1"/>
  <c r="D105" i="5" s="1"/>
  <c r="D118" i="5" s="1"/>
  <c r="D41" i="5" a="1"/>
  <c r="D41" i="5" s="1"/>
  <c r="D106" i="5" s="1"/>
  <c r="D119" i="5" s="1"/>
  <c r="D42" i="5" a="1"/>
  <c r="D42" i="5" s="1"/>
  <c r="D107" i="5" s="1"/>
  <c r="D120" i="5" s="1"/>
  <c r="D43" i="5" a="1"/>
  <c r="D43" i="5" s="1"/>
  <c r="D108" i="5" s="1"/>
  <c r="D121" i="5" s="1"/>
  <c r="D44" i="5" a="1"/>
  <c r="D44" i="5" s="1"/>
  <c r="D109" i="5" s="1"/>
  <c r="D122" i="5" s="1"/>
  <c r="D45" i="5" a="1"/>
  <c r="D45" i="5" s="1"/>
  <c r="D110" i="5" s="1"/>
  <c r="D123" i="5" s="1"/>
  <c r="D46" i="5" a="1"/>
  <c r="D46" i="5" s="1"/>
  <c r="D111" i="5" s="1"/>
  <c r="D124" i="5" s="1"/>
  <c r="C40" i="5" a="1"/>
  <c r="C40" i="5" s="1"/>
  <c r="C105" i="5" s="1"/>
  <c r="C118" i="5" s="1"/>
  <c r="C41" i="5" a="1"/>
  <c r="C41" i="5" s="1"/>
  <c r="C106" i="5" s="1"/>
  <c r="C119" i="5" s="1"/>
  <c r="C42" i="5" a="1"/>
  <c r="C42" i="5" s="1"/>
  <c r="C107" i="5" s="1"/>
  <c r="C120" i="5" s="1"/>
  <c r="C43" i="5" a="1"/>
  <c r="C43" i="5" s="1"/>
  <c r="C108" i="5" s="1"/>
  <c r="C121" i="5" s="1"/>
  <c r="C44" i="5" a="1"/>
  <c r="C44" i="5" s="1"/>
  <c r="C109" i="5" s="1"/>
  <c r="C122" i="5" s="1"/>
  <c r="C45" i="5" a="1"/>
  <c r="C45" i="5" s="1"/>
  <c r="C110" i="5" s="1"/>
  <c r="C123" i="5" s="1"/>
  <c r="C46" i="5" a="1"/>
  <c r="C46" i="5" s="1"/>
  <c r="C111" i="5" s="1"/>
  <c r="C124" i="5" s="1"/>
  <c r="B40" i="5" a="1"/>
  <c r="B40" i="5" s="1"/>
  <c r="B105" i="5" s="1"/>
  <c r="B118" i="5" s="1"/>
  <c r="B41" i="5" a="1"/>
  <c r="B41" i="5" s="1"/>
  <c r="B106" i="5" s="1"/>
  <c r="B119" i="5" s="1"/>
  <c r="B42" i="5" a="1"/>
  <c r="B42" i="5" s="1"/>
  <c r="B107" i="5" s="1"/>
  <c r="B120" i="5" s="1"/>
  <c r="B43" i="5" a="1"/>
  <c r="B43" i="5" s="1"/>
  <c r="B108" i="5" s="1"/>
  <c r="B121" i="5" s="1"/>
  <c r="B44" i="5" a="1"/>
  <c r="B44" i="5" s="1"/>
  <c r="B109" i="5" s="1"/>
  <c r="B122" i="5" s="1"/>
  <c r="B45" i="5" a="1"/>
  <c r="B45" i="5" s="1"/>
  <c r="B110" i="5" s="1"/>
  <c r="B123" i="5" s="1"/>
  <c r="B46" i="5" a="1"/>
  <c r="B46" i="5" s="1"/>
  <c r="B111" i="5" s="1"/>
  <c r="B124" i="5" s="1"/>
  <c r="BC29" i="5" a="1"/>
  <c r="BC29" i="5" s="1"/>
  <c r="BC79" i="5" s="1"/>
  <c r="BC92" i="5" s="1"/>
  <c r="BC30" i="5" a="1"/>
  <c r="BC30" i="5" s="1"/>
  <c r="BC80" i="5" s="1"/>
  <c r="BC93" i="5" s="1"/>
  <c r="BC31" i="5" a="1"/>
  <c r="BC31" i="5" s="1"/>
  <c r="BC81" i="5" s="1"/>
  <c r="BC94" i="5" s="1"/>
  <c r="BC32" i="5" a="1"/>
  <c r="BC32" i="5" s="1"/>
  <c r="BC82" i="5" s="1"/>
  <c r="BC95" i="5" s="1"/>
  <c r="BC33" i="5" a="1"/>
  <c r="BC33" i="5" s="1"/>
  <c r="BC83" i="5" s="1"/>
  <c r="BC96" i="5" s="1"/>
  <c r="BC34" i="5" a="1"/>
  <c r="BC34" i="5" s="1"/>
  <c r="BC84" i="5" s="1"/>
  <c r="BC97" i="5" s="1"/>
  <c r="BC35" i="5" a="1"/>
  <c r="BC35" i="5" s="1"/>
  <c r="BC85" i="5" s="1"/>
  <c r="BC98" i="5" s="1"/>
  <c r="BB29" i="5" a="1"/>
  <c r="BB29" i="5" s="1"/>
  <c r="BB79" i="5" s="1"/>
  <c r="BB92" i="5" s="1"/>
  <c r="BB30" i="5" a="1"/>
  <c r="BB30" i="5" s="1"/>
  <c r="BB80" i="5" s="1"/>
  <c r="BB93" i="5" s="1"/>
  <c r="BB31" i="5" a="1"/>
  <c r="BB31" i="5" s="1"/>
  <c r="BB81" i="5" s="1"/>
  <c r="BB94" i="5" s="1"/>
  <c r="BB32" i="5" a="1"/>
  <c r="BB32" i="5" s="1"/>
  <c r="BB82" i="5" s="1"/>
  <c r="BB95" i="5" s="1"/>
  <c r="BB33" i="5" a="1"/>
  <c r="BB33" i="5" s="1"/>
  <c r="BB83" i="5" s="1"/>
  <c r="BB96" i="5" s="1"/>
  <c r="BB34" i="5" a="1"/>
  <c r="BB34" i="5" s="1"/>
  <c r="BB84" i="5" s="1"/>
  <c r="BB97" i="5" s="1"/>
  <c r="BB35" i="5" a="1"/>
  <c r="BB35" i="5" s="1"/>
  <c r="BB85" i="5" s="1"/>
  <c r="BB98" i="5" s="1"/>
  <c r="BA29" i="5" a="1"/>
  <c r="BA29" i="5" s="1"/>
  <c r="BA79" i="5" s="1"/>
  <c r="BA92" i="5" s="1"/>
  <c r="BA30" i="5" a="1"/>
  <c r="BA30" i="5" s="1"/>
  <c r="BA80" i="5" s="1"/>
  <c r="BA93" i="5" s="1"/>
  <c r="BA31" i="5" a="1"/>
  <c r="BA31" i="5" s="1"/>
  <c r="BA81" i="5" s="1"/>
  <c r="BA94" i="5" s="1"/>
  <c r="BA32" i="5" a="1"/>
  <c r="BA32" i="5" s="1"/>
  <c r="BA82" i="5" s="1"/>
  <c r="BA95" i="5" s="1"/>
  <c r="BA33" i="5" a="1"/>
  <c r="BA33" i="5" s="1"/>
  <c r="BA83" i="5" s="1"/>
  <c r="BA96" i="5" s="1"/>
  <c r="BA34" i="5" a="1"/>
  <c r="BA34" i="5" s="1"/>
  <c r="BA84" i="5" s="1"/>
  <c r="BA97" i="5" s="1"/>
  <c r="BA35" i="5" a="1"/>
  <c r="BA35" i="5" s="1"/>
  <c r="BA85" i="5" s="1"/>
  <c r="BA98" i="5" s="1"/>
  <c r="AZ29" i="5" a="1"/>
  <c r="AZ29" i="5" s="1"/>
  <c r="AZ79" i="5" s="1"/>
  <c r="AZ92" i="5" s="1"/>
  <c r="AZ30" i="5" a="1"/>
  <c r="AZ30" i="5" s="1"/>
  <c r="AZ80" i="5" s="1"/>
  <c r="AZ93" i="5" s="1"/>
  <c r="AZ31" i="5" a="1"/>
  <c r="AZ31" i="5" s="1"/>
  <c r="AZ81" i="5" s="1"/>
  <c r="AZ94" i="5" s="1"/>
  <c r="AZ32" i="5" a="1"/>
  <c r="AZ32" i="5" s="1"/>
  <c r="AZ82" i="5" s="1"/>
  <c r="AZ95" i="5" s="1"/>
  <c r="AZ33" i="5" a="1"/>
  <c r="AZ33" i="5" s="1"/>
  <c r="AZ83" i="5" s="1"/>
  <c r="AZ96" i="5" s="1"/>
  <c r="AZ34" i="5" a="1"/>
  <c r="AZ34" i="5" s="1"/>
  <c r="AZ84" i="5" s="1"/>
  <c r="AZ97" i="5" s="1"/>
  <c r="AZ35" i="5" a="1"/>
  <c r="AZ35" i="5" s="1"/>
  <c r="AZ85" i="5" s="1"/>
  <c r="AZ98" i="5" s="1"/>
  <c r="AY29" i="5" a="1"/>
  <c r="AY29" i="5" s="1"/>
  <c r="AY79" i="5" s="1"/>
  <c r="AY92" i="5" s="1"/>
  <c r="AY30" i="5" a="1"/>
  <c r="AY30" i="5" s="1"/>
  <c r="AY80" i="5" s="1"/>
  <c r="AY93" i="5" s="1"/>
  <c r="AY31" i="5" a="1"/>
  <c r="AY31" i="5" s="1"/>
  <c r="AY81" i="5" s="1"/>
  <c r="AY94" i="5" s="1"/>
  <c r="AY32" i="5" a="1"/>
  <c r="AY32" i="5" s="1"/>
  <c r="AY82" i="5" s="1"/>
  <c r="AY95" i="5" s="1"/>
  <c r="AY33" i="5" a="1"/>
  <c r="AY33" i="5" s="1"/>
  <c r="AY83" i="5" s="1"/>
  <c r="AY96" i="5" s="1"/>
  <c r="AY34" i="5" a="1"/>
  <c r="AY34" i="5" s="1"/>
  <c r="AY84" i="5" s="1"/>
  <c r="AY97" i="5" s="1"/>
  <c r="AY35" i="5" a="1"/>
  <c r="AY35" i="5" s="1"/>
  <c r="AY85" i="5" s="1"/>
  <c r="AY98" i="5" s="1"/>
  <c r="AX29" i="5" a="1"/>
  <c r="AX29" i="5" s="1"/>
  <c r="AX79" i="5" s="1"/>
  <c r="AX92" i="5" s="1"/>
  <c r="AX30" i="5" a="1"/>
  <c r="AX30" i="5" s="1"/>
  <c r="AX80" i="5" s="1"/>
  <c r="AX93" i="5" s="1"/>
  <c r="AX31" i="5" a="1"/>
  <c r="AX31" i="5" s="1"/>
  <c r="AX81" i="5" s="1"/>
  <c r="AX94" i="5" s="1"/>
  <c r="AX32" i="5" a="1"/>
  <c r="AX32" i="5" s="1"/>
  <c r="AX82" i="5" s="1"/>
  <c r="AX95" i="5" s="1"/>
  <c r="AX33" i="5" a="1"/>
  <c r="AX33" i="5" s="1"/>
  <c r="AX83" i="5" s="1"/>
  <c r="AX96" i="5" s="1"/>
  <c r="AX34" i="5" a="1"/>
  <c r="AX34" i="5" s="1"/>
  <c r="AX84" i="5" s="1"/>
  <c r="AX97" i="5" s="1"/>
  <c r="AX35" i="5" a="1"/>
  <c r="AX35" i="5" s="1"/>
  <c r="AX85" i="5" s="1"/>
  <c r="AX98" i="5" s="1"/>
  <c r="AW29" i="5" a="1"/>
  <c r="AW29" i="5" s="1"/>
  <c r="AW79" i="5" s="1"/>
  <c r="AW92" i="5" s="1"/>
  <c r="AW30" i="5" a="1"/>
  <c r="AW30" i="5" s="1"/>
  <c r="AW80" i="5" s="1"/>
  <c r="AW93" i="5" s="1"/>
  <c r="AW31" i="5" a="1"/>
  <c r="AW31" i="5" s="1"/>
  <c r="AW81" i="5" s="1"/>
  <c r="AW94" i="5" s="1"/>
  <c r="AW32" i="5" a="1"/>
  <c r="AW32" i="5" s="1"/>
  <c r="AW82" i="5" s="1"/>
  <c r="AW95" i="5" s="1"/>
  <c r="AW33" i="5" a="1"/>
  <c r="AW33" i="5" s="1"/>
  <c r="AW83" i="5" s="1"/>
  <c r="AW96" i="5" s="1"/>
  <c r="AW34" i="5" a="1"/>
  <c r="AW34" i="5" s="1"/>
  <c r="AW84" i="5" s="1"/>
  <c r="AW97" i="5" s="1"/>
  <c r="AW35" i="5" a="1"/>
  <c r="AW35" i="5" s="1"/>
  <c r="AW85" i="5" s="1"/>
  <c r="AW98" i="5" s="1"/>
  <c r="AV29" i="5" a="1"/>
  <c r="AV29" i="5" s="1"/>
  <c r="AV79" i="5" s="1"/>
  <c r="AV92" i="5" s="1"/>
  <c r="AV30" i="5" a="1"/>
  <c r="AV30" i="5" s="1"/>
  <c r="AV80" i="5" s="1"/>
  <c r="AV93" i="5" s="1"/>
  <c r="AV31" i="5" a="1"/>
  <c r="AV31" i="5" s="1"/>
  <c r="AV81" i="5" s="1"/>
  <c r="AV94" i="5" s="1"/>
  <c r="AV32" i="5" a="1"/>
  <c r="AV32" i="5" s="1"/>
  <c r="AV82" i="5" s="1"/>
  <c r="AV95" i="5" s="1"/>
  <c r="AV33" i="5" a="1"/>
  <c r="AV33" i="5" s="1"/>
  <c r="AV83" i="5" s="1"/>
  <c r="AV96" i="5" s="1"/>
  <c r="AV34" i="5" a="1"/>
  <c r="AV34" i="5" s="1"/>
  <c r="AV84" i="5" s="1"/>
  <c r="AV97" i="5" s="1"/>
  <c r="AV35" i="5" a="1"/>
  <c r="AV35" i="5" s="1"/>
  <c r="AV85" i="5" s="1"/>
  <c r="AV98" i="5" s="1"/>
  <c r="AU29" i="5" a="1"/>
  <c r="AU29" i="5" s="1"/>
  <c r="AU79" i="5" s="1"/>
  <c r="AU92" i="5" s="1"/>
  <c r="AU30" i="5" a="1"/>
  <c r="AU30" i="5" s="1"/>
  <c r="AU80" i="5" s="1"/>
  <c r="AU93" i="5" s="1"/>
  <c r="AU31" i="5" a="1"/>
  <c r="AU31" i="5" s="1"/>
  <c r="AU81" i="5" s="1"/>
  <c r="AU94" i="5" s="1"/>
  <c r="AU32" i="5" a="1"/>
  <c r="AU32" i="5" s="1"/>
  <c r="AU82" i="5" s="1"/>
  <c r="AU95" i="5" s="1"/>
  <c r="AU33" i="5" a="1"/>
  <c r="AU33" i="5" s="1"/>
  <c r="AU83" i="5" s="1"/>
  <c r="AU96" i="5" s="1"/>
  <c r="AU34" i="5" a="1"/>
  <c r="AU34" i="5" s="1"/>
  <c r="AU84" i="5" s="1"/>
  <c r="AU97" i="5" s="1"/>
  <c r="AU35" i="5" a="1"/>
  <c r="AU35" i="5" s="1"/>
  <c r="AU85" i="5" s="1"/>
  <c r="AU98" i="5" s="1"/>
  <c r="AT29" i="5" a="1"/>
  <c r="AT29" i="5" s="1"/>
  <c r="AT79" i="5" s="1"/>
  <c r="AT92" i="5" s="1"/>
  <c r="AT30" i="5" a="1"/>
  <c r="AT30" i="5" s="1"/>
  <c r="AT80" i="5" s="1"/>
  <c r="AT93" i="5" s="1"/>
  <c r="AT31" i="5" a="1"/>
  <c r="AT31" i="5" s="1"/>
  <c r="AT81" i="5" s="1"/>
  <c r="AT94" i="5" s="1"/>
  <c r="AT32" i="5" a="1"/>
  <c r="AT32" i="5" s="1"/>
  <c r="AT82" i="5" s="1"/>
  <c r="AT95" i="5" s="1"/>
  <c r="AT33" i="5" a="1"/>
  <c r="AT33" i="5" s="1"/>
  <c r="AT83" i="5" s="1"/>
  <c r="AT96" i="5" s="1"/>
  <c r="AT34" i="5" a="1"/>
  <c r="AT34" i="5" s="1"/>
  <c r="AT84" i="5" s="1"/>
  <c r="AT97" i="5" s="1"/>
  <c r="AT35" i="5" a="1"/>
  <c r="AT35" i="5" s="1"/>
  <c r="AT85" i="5" s="1"/>
  <c r="AT98" i="5" s="1"/>
  <c r="AS29" i="5" a="1"/>
  <c r="AS29" i="5" s="1"/>
  <c r="AS79" i="5" s="1"/>
  <c r="AS92" i="5" s="1"/>
  <c r="AS30" i="5" a="1"/>
  <c r="AS30" i="5" s="1"/>
  <c r="AS80" i="5" s="1"/>
  <c r="AS93" i="5" s="1"/>
  <c r="AS31" i="5" a="1"/>
  <c r="AS31" i="5" s="1"/>
  <c r="AS81" i="5" s="1"/>
  <c r="AS94" i="5" s="1"/>
  <c r="AS32" i="5" a="1"/>
  <c r="AS32" i="5" s="1"/>
  <c r="AS82" i="5" s="1"/>
  <c r="AS95" i="5" s="1"/>
  <c r="AS33" i="5" a="1"/>
  <c r="AS33" i="5" s="1"/>
  <c r="AS83" i="5" s="1"/>
  <c r="AS96" i="5" s="1"/>
  <c r="AS34" i="5" a="1"/>
  <c r="AS34" i="5" s="1"/>
  <c r="AS84" i="5" s="1"/>
  <c r="AS97" i="5" s="1"/>
  <c r="AS35" i="5" a="1"/>
  <c r="AS35" i="5" s="1"/>
  <c r="AS85" i="5" s="1"/>
  <c r="AS98" i="5" s="1"/>
  <c r="AR29" i="5" a="1"/>
  <c r="AR29" i="5" s="1"/>
  <c r="AR79" i="5" s="1"/>
  <c r="AR92" i="5" s="1"/>
  <c r="AR30" i="5" a="1"/>
  <c r="AR30" i="5" s="1"/>
  <c r="AR80" i="5" s="1"/>
  <c r="AR93" i="5" s="1"/>
  <c r="AR31" i="5" a="1"/>
  <c r="AR31" i="5" s="1"/>
  <c r="AR81" i="5" s="1"/>
  <c r="AR94" i="5" s="1"/>
  <c r="AR32" i="5" a="1"/>
  <c r="AR32" i="5" s="1"/>
  <c r="AR82" i="5" s="1"/>
  <c r="AR95" i="5" s="1"/>
  <c r="AR33" i="5" a="1"/>
  <c r="AR33" i="5" s="1"/>
  <c r="AR83" i="5" s="1"/>
  <c r="AR96" i="5" s="1"/>
  <c r="AR34" i="5" a="1"/>
  <c r="AR34" i="5" s="1"/>
  <c r="AR84" i="5" s="1"/>
  <c r="AR97" i="5" s="1"/>
  <c r="AR35" i="5" a="1"/>
  <c r="AR35" i="5" s="1"/>
  <c r="AR85" i="5" s="1"/>
  <c r="AR98" i="5" s="1"/>
  <c r="AQ29" i="5" a="1"/>
  <c r="AQ29" i="5" s="1"/>
  <c r="AQ79" i="5" s="1"/>
  <c r="AQ92" i="5" s="1"/>
  <c r="AQ30" i="5" a="1"/>
  <c r="AQ30" i="5" s="1"/>
  <c r="AQ80" i="5" s="1"/>
  <c r="AQ93" i="5" s="1"/>
  <c r="AQ31" i="5" a="1"/>
  <c r="AQ31" i="5" s="1"/>
  <c r="AQ81" i="5" s="1"/>
  <c r="AQ94" i="5" s="1"/>
  <c r="AQ32" i="5" a="1"/>
  <c r="AQ32" i="5" s="1"/>
  <c r="AQ82" i="5" s="1"/>
  <c r="AQ95" i="5" s="1"/>
  <c r="AQ33" i="5" a="1"/>
  <c r="AQ33" i="5" s="1"/>
  <c r="AQ83" i="5" s="1"/>
  <c r="AQ96" i="5" s="1"/>
  <c r="AQ34" i="5" a="1"/>
  <c r="AQ34" i="5" s="1"/>
  <c r="AQ84" i="5" s="1"/>
  <c r="AQ97" i="5" s="1"/>
  <c r="AQ35" i="5" a="1"/>
  <c r="AQ35" i="5" s="1"/>
  <c r="AQ85" i="5" s="1"/>
  <c r="AQ98" i="5" s="1"/>
  <c r="AP29" i="5" a="1"/>
  <c r="AP29" i="5" s="1"/>
  <c r="AP79" i="5" s="1"/>
  <c r="AP92" i="5" s="1"/>
  <c r="AP30" i="5" a="1"/>
  <c r="AP30" i="5" s="1"/>
  <c r="AP80" i="5" s="1"/>
  <c r="AP93" i="5" s="1"/>
  <c r="AP31" i="5" a="1"/>
  <c r="AP31" i="5" s="1"/>
  <c r="AP81" i="5" s="1"/>
  <c r="AP94" i="5" s="1"/>
  <c r="AP32" i="5" a="1"/>
  <c r="AP32" i="5" s="1"/>
  <c r="AP82" i="5" s="1"/>
  <c r="AP95" i="5" s="1"/>
  <c r="AP33" i="5" a="1"/>
  <c r="AP33" i="5" s="1"/>
  <c r="AP83" i="5" s="1"/>
  <c r="AP96" i="5" s="1"/>
  <c r="AP34" i="5" a="1"/>
  <c r="AP34" i="5" s="1"/>
  <c r="AP84" i="5" s="1"/>
  <c r="AP97" i="5" s="1"/>
  <c r="AP35" i="5" a="1"/>
  <c r="AP35" i="5" s="1"/>
  <c r="AP85" i="5" s="1"/>
  <c r="AP98" i="5" s="1"/>
  <c r="AO29" i="5" a="1"/>
  <c r="AO29" i="5" s="1"/>
  <c r="AO79" i="5" s="1"/>
  <c r="AO92" i="5" s="1"/>
  <c r="AO30" i="5" a="1"/>
  <c r="AO30" i="5" s="1"/>
  <c r="AO80" i="5" s="1"/>
  <c r="AO93" i="5" s="1"/>
  <c r="AO31" i="5" a="1"/>
  <c r="AO31" i="5" s="1"/>
  <c r="AO81" i="5" s="1"/>
  <c r="AO94" i="5" s="1"/>
  <c r="AO32" i="5" a="1"/>
  <c r="AO32" i="5" s="1"/>
  <c r="AO82" i="5" s="1"/>
  <c r="AO95" i="5" s="1"/>
  <c r="AO33" i="5" a="1"/>
  <c r="AO33" i="5" s="1"/>
  <c r="AO83" i="5" s="1"/>
  <c r="AO96" i="5" s="1"/>
  <c r="AO34" i="5" a="1"/>
  <c r="AO34" i="5" s="1"/>
  <c r="AO84" i="5" s="1"/>
  <c r="AO97" i="5" s="1"/>
  <c r="AO35" i="5" a="1"/>
  <c r="AO35" i="5" s="1"/>
  <c r="AO85" i="5" s="1"/>
  <c r="AO98" i="5" s="1"/>
  <c r="AN29" i="5" a="1"/>
  <c r="AN29" i="5" s="1"/>
  <c r="AN79" i="5" s="1"/>
  <c r="AN92" i="5" s="1"/>
  <c r="AN30" i="5" a="1"/>
  <c r="AN30" i="5" s="1"/>
  <c r="AN80" i="5" s="1"/>
  <c r="AN93" i="5" s="1"/>
  <c r="AN31" i="5" a="1"/>
  <c r="AN31" i="5" s="1"/>
  <c r="AN81" i="5" s="1"/>
  <c r="AN94" i="5" s="1"/>
  <c r="AN32" i="5" a="1"/>
  <c r="AN32" i="5" s="1"/>
  <c r="AN82" i="5" s="1"/>
  <c r="AN95" i="5" s="1"/>
  <c r="AN33" i="5" a="1"/>
  <c r="AN33" i="5" s="1"/>
  <c r="AN83" i="5" s="1"/>
  <c r="AN96" i="5" s="1"/>
  <c r="AN34" i="5" a="1"/>
  <c r="AN34" i="5" s="1"/>
  <c r="AN84" i="5" s="1"/>
  <c r="AN97" i="5" s="1"/>
  <c r="AN35" i="5" a="1"/>
  <c r="AN35" i="5" s="1"/>
  <c r="AN85" i="5" s="1"/>
  <c r="AN98" i="5" s="1"/>
  <c r="AM29" i="5" a="1"/>
  <c r="AM29" i="5" s="1"/>
  <c r="AM79" i="5" s="1"/>
  <c r="AM92" i="5" s="1"/>
  <c r="AM30" i="5" a="1"/>
  <c r="AM30" i="5" s="1"/>
  <c r="AM80" i="5" s="1"/>
  <c r="AM93" i="5" s="1"/>
  <c r="AM31" i="5" a="1"/>
  <c r="AM31" i="5" s="1"/>
  <c r="AM81" i="5" s="1"/>
  <c r="AM94" i="5" s="1"/>
  <c r="AM32" i="5" a="1"/>
  <c r="AM32" i="5" s="1"/>
  <c r="AM82" i="5" s="1"/>
  <c r="AM95" i="5" s="1"/>
  <c r="AM33" i="5" a="1"/>
  <c r="AM33" i="5" s="1"/>
  <c r="AM83" i="5" s="1"/>
  <c r="AM96" i="5" s="1"/>
  <c r="AM34" i="5" a="1"/>
  <c r="AM34" i="5" s="1"/>
  <c r="AM84" i="5" s="1"/>
  <c r="AM97" i="5" s="1"/>
  <c r="AM35" i="5" a="1"/>
  <c r="AM35" i="5" s="1"/>
  <c r="AM85" i="5" s="1"/>
  <c r="AM98" i="5" s="1"/>
  <c r="AL29" i="5" a="1"/>
  <c r="AL29" i="5" s="1"/>
  <c r="AL79" i="5" s="1"/>
  <c r="AL92" i="5" s="1"/>
  <c r="AL30" i="5" a="1"/>
  <c r="AL30" i="5" s="1"/>
  <c r="AL80" i="5" s="1"/>
  <c r="AL93" i="5" s="1"/>
  <c r="AL31" i="5" a="1"/>
  <c r="AL31" i="5" s="1"/>
  <c r="AL81" i="5" s="1"/>
  <c r="AL94" i="5" s="1"/>
  <c r="AL32" i="5" a="1"/>
  <c r="AL32" i="5" s="1"/>
  <c r="AL82" i="5" s="1"/>
  <c r="AL95" i="5" s="1"/>
  <c r="AL33" i="5" a="1"/>
  <c r="AL33" i="5" s="1"/>
  <c r="AL83" i="5" s="1"/>
  <c r="AL96" i="5" s="1"/>
  <c r="AL34" i="5" a="1"/>
  <c r="AL34" i="5" s="1"/>
  <c r="AL84" i="5" s="1"/>
  <c r="AL97" i="5" s="1"/>
  <c r="AL35" i="5" a="1"/>
  <c r="AL35" i="5" s="1"/>
  <c r="AL85" i="5" s="1"/>
  <c r="AL98" i="5" s="1"/>
  <c r="AK29" i="5" a="1"/>
  <c r="AK29" i="5" s="1"/>
  <c r="AK79" i="5" s="1"/>
  <c r="AK92" i="5" s="1"/>
  <c r="AK30" i="5" a="1"/>
  <c r="AK30" i="5" s="1"/>
  <c r="AK80" i="5" s="1"/>
  <c r="AK93" i="5" s="1"/>
  <c r="AK31" i="5" a="1"/>
  <c r="AK31" i="5" s="1"/>
  <c r="AK81" i="5" s="1"/>
  <c r="AK94" i="5" s="1"/>
  <c r="AK32" i="5" a="1"/>
  <c r="AK32" i="5" s="1"/>
  <c r="AK82" i="5" s="1"/>
  <c r="AK95" i="5" s="1"/>
  <c r="AK33" i="5" a="1"/>
  <c r="AK33" i="5" s="1"/>
  <c r="AK83" i="5" s="1"/>
  <c r="AK96" i="5" s="1"/>
  <c r="AK34" i="5" a="1"/>
  <c r="AK34" i="5" s="1"/>
  <c r="AK84" i="5" s="1"/>
  <c r="AK97" i="5" s="1"/>
  <c r="AK35" i="5" a="1"/>
  <c r="AK35" i="5" s="1"/>
  <c r="AK85" i="5" s="1"/>
  <c r="AK98" i="5" s="1"/>
  <c r="AJ29" i="5" a="1"/>
  <c r="AJ29" i="5" s="1"/>
  <c r="AJ79" i="5" s="1"/>
  <c r="AJ92" i="5" s="1"/>
  <c r="AJ30" i="5" a="1"/>
  <c r="AJ30" i="5" s="1"/>
  <c r="AJ80" i="5" s="1"/>
  <c r="AJ93" i="5" s="1"/>
  <c r="AJ31" i="5" a="1"/>
  <c r="AJ31" i="5" s="1"/>
  <c r="AJ81" i="5" s="1"/>
  <c r="AJ94" i="5" s="1"/>
  <c r="AJ32" i="5" a="1"/>
  <c r="AJ32" i="5" s="1"/>
  <c r="AJ82" i="5" s="1"/>
  <c r="AJ95" i="5" s="1"/>
  <c r="AJ33" i="5" a="1"/>
  <c r="AJ33" i="5" s="1"/>
  <c r="AJ83" i="5" s="1"/>
  <c r="AJ96" i="5" s="1"/>
  <c r="AJ34" i="5" a="1"/>
  <c r="AJ34" i="5" s="1"/>
  <c r="AJ84" i="5" s="1"/>
  <c r="AJ97" i="5" s="1"/>
  <c r="AJ35" i="5" a="1"/>
  <c r="AJ35" i="5" s="1"/>
  <c r="AJ85" i="5" s="1"/>
  <c r="AJ98" i="5" s="1"/>
  <c r="AI29" i="5" a="1"/>
  <c r="AI29" i="5" s="1"/>
  <c r="AI79" i="5" s="1"/>
  <c r="AI92" i="5" s="1"/>
  <c r="AI30" i="5" a="1"/>
  <c r="AI30" i="5" s="1"/>
  <c r="AI80" i="5" s="1"/>
  <c r="AI93" i="5" s="1"/>
  <c r="AI31" i="5" a="1"/>
  <c r="AI31" i="5" s="1"/>
  <c r="AI81" i="5" s="1"/>
  <c r="AI94" i="5" s="1"/>
  <c r="AI32" i="5" a="1"/>
  <c r="AI32" i="5" s="1"/>
  <c r="AI82" i="5" s="1"/>
  <c r="AI95" i="5" s="1"/>
  <c r="AI33" i="5" a="1"/>
  <c r="AI33" i="5" s="1"/>
  <c r="AI83" i="5" s="1"/>
  <c r="AI96" i="5" s="1"/>
  <c r="AI34" i="5" a="1"/>
  <c r="AI34" i="5" s="1"/>
  <c r="AI84" i="5" s="1"/>
  <c r="AI97" i="5" s="1"/>
  <c r="AI35" i="5" a="1"/>
  <c r="AI35" i="5" s="1"/>
  <c r="AI85" i="5" s="1"/>
  <c r="AI98" i="5" s="1"/>
  <c r="AH29" i="5" a="1"/>
  <c r="AH29" i="5" s="1"/>
  <c r="AH79" i="5" s="1"/>
  <c r="AH92" i="5" s="1"/>
  <c r="AH30" i="5" a="1"/>
  <c r="AH30" i="5" s="1"/>
  <c r="AH80" i="5" s="1"/>
  <c r="AH93" i="5" s="1"/>
  <c r="AH31" i="5" a="1"/>
  <c r="AH31" i="5" s="1"/>
  <c r="AH81" i="5" s="1"/>
  <c r="AH94" i="5" s="1"/>
  <c r="AH32" i="5" a="1"/>
  <c r="AH32" i="5" s="1"/>
  <c r="AH82" i="5" s="1"/>
  <c r="AH95" i="5" s="1"/>
  <c r="AH33" i="5" a="1"/>
  <c r="AH33" i="5" s="1"/>
  <c r="AH83" i="5" s="1"/>
  <c r="AH96" i="5" s="1"/>
  <c r="AH34" i="5" a="1"/>
  <c r="AH34" i="5" s="1"/>
  <c r="AH84" i="5" s="1"/>
  <c r="AH97" i="5" s="1"/>
  <c r="AH35" i="5" a="1"/>
  <c r="AH35" i="5" s="1"/>
  <c r="AH85" i="5" s="1"/>
  <c r="AH98" i="5" s="1"/>
  <c r="AG29" i="5" a="1"/>
  <c r="AG29" i="5" s="1"/>
  <c r="AG79" i="5" s="1"/>
  <c r="AG92" i="5" s="1"/>
  <c r="AG30" i="5" a="1"/>
  <c r="AG30" i="5" s="1"/>
  <c r="AG80" i="5" s="1"/>
  <c r="AG93" i="5" s="1"/>
  <c r="AG31" i="5" a="1"/>
  <c r="AG31" i="5" s="1"/>
  <c r="AG81" i="5" s="1"/>
  <c r="AG94" i="5" s="1"/>
  <c r="AG32" i="5" a="1"/>
  <c r="AG32" i="5" s="1"/>
  <c r="AG82" i="5" s="1"/>
  <c r="AG95" i="5" s="1"/>
  <c r="AG33" i="5" a="1"/>
  <c r="AG33" i="5" s="1"/>
  <c r="AG83" i="5" s="1"/>
  <c r="AG96" i="5" s="1"/>
  <c r="AG34" i="5" a="1"/>
  <c r="AG34" i="5" s="1"/>
  <c r="AG84" i="5" s="1"/>
  <c r="AG97" i="5" s="1"/>
  <c r="AG35" i="5" a="1"/>
  <c r="AG35" i="5" s="1"/>
  <c r="AG85" i="5" s="1"/>
  <c r="AG98" i="5" s="1"/>
  <c r="AF29" i="5" a="1"/>
  <c r="AF29" i="5" s="1"/>
  <c r="AF79" i="5" s="1"/>
  <c r="AF92" i="5" s="1"/>
  <c r="AF30" i="5" a="1"/>
  <c r="AF30" i="5" s="1"/>
  <c r="AF80" i="5" s="1"/>
  <c r="AF93" i="5" s="1"/>
  <c r="AF31" i="5" a="1"/>
  <c r="AF31" i="5" s="1"/>
  <c r="AF81" i="5" s="1"/>
  <c r="AF94" i="5" s="1"/>
  <c r="AF32" i="5" a="1"/>
  <c r="AF32" i="5" s="1"/>
  <c r="AF82" i="5" s="1"/>
  <c r="AF95" i="5" s="1"/>
  <c r="AF33" i="5" a="1"/>
  <c r="AF33" i="5" s="1"/>
  <c r="AF83" i="5" s="1"/>
  <c r="AF96" i="5" s="1"/>
  <c r="AF34" i="5" a="1"/>
  <c r="AF34" i="5" s="1"/>
  <c r="AF84" i="5" s="1"/>
  <c r="AF97" i="5" s="1"/>
  <c r="AF35" i="5" a="1"/>
  <c r="AF35" i="5" s="1"/>
  <c r="AF85" i="5" s="1"/>
  <c r="AF98" i="5" s="1"/>
  <c r="AE29" i="5" a="1"/>
  <c r="AE29" i="5" s="1"/>
  <c r="AE79" i="5" s="1"/>
  <c r="AE92" i="5" s="1"/>
  <c r="AE30" i="5" a="1"/>
  <c r="AE30" i="5" s="1"/>
  <c r="AE80" i="5" s="1"/>
  <c r="AE93" i="5" s="1"/>
  <c r="AE31" i="5" a="1"/>
  <c r="AE31" i="5" s="1"/>
  <c r="AE81" i="5" s="1"/>
  <c r="AE94" i="5" s="1"/>
  <c r="AE32" i="5" a="1"/>
  <c r="AE32" i="5" s="1"/>
  <c r="AE82" i="5" s="1"/>
  <c r="AE95" i="5" s="1"/>
  <c r="AE33" i="5" a="1"/>
  <c r="AE33" i="5" s="1"/>
  <c r="AE83" i="5" s="1"/>
  <c r="AE96" i="5" s="1"/>
  <c r="AE34" i="5" a="1"/>
  <c r="AE34" i="5" s="1"/>
  <c r="AE84" i="5" s="1"/>
  <c r="AE97" i="5" s="1"/>
  <c r="AE35" i="5" a="1"/>
  <c r="AE35" i="5" s="1"/>
  <c r="AE85" i="5" s="1"/>
  <c r="AE98" i="5" s="1"/>
  <c r="AD29" i="5" a="1"/>
  <c r="AD29" i="5" s="1"/>
  <c r="AD79" i="5" s="1"/>
  <c r="AD92" i="5" s="1"/>
  <c r="AD30" i="5" a="1"/>
  <c r="AD30" i="5" s="1"/>
  <c r="AD80" i="5" s="1"/>
  <c r="AD93" i="5" s="1"/>
  <c r="AD31" i="5" a="1"/>
  <c r="AD31" i="5" s="1"/>
  <c r="AD81" i="5" s="1"/>
  <c r="AD94" i="5" s="1"/>
  <c r="AD32" i="5" a="1"/>
  <c r="AD32" i="5" s="1"/>
  <c r="AD82" i="5" s="1"/>
  <c r="AD95" i="5" s="1"/>
  <c r="AD33" i="5" a="1"/>
  <c r="AD33" i="5" s="1"/>
  <c r="AD83" i="5" s="1"/>
  <c r="AD96" i="5" s="1"/>
  <c r="AD34" i="5" a="1"/>
  <c r="AD34" i="5" s="1"/>
  <c r="AD84" i="5" s="1"/>
  <c r="AD97" i="5" s="1"/>
  <c r="AD35" i="5" a="1"/>
  <c r="AD35" i="5" s="1"/>
  <c r="AD85" i="5" s="1"/>
  <c r="AD98" i="5" s="1"/>
  <c r="AC29" i="5" a="1"/>
  <c r="AC29" i="5" s="1"/>
  <c r="AC79" i="5" s="1"/>
  <c r="AC92" i="5" s="1"/>
  <c r="AC30" i="5" a="1"/>
  <c r="AC30" i="5" s="1"/>
  <c r="AC80" i="5" s="1"/>
  <c r="AC93" i="5" s="1"/>
  <c r="AC31" i="5" a="1"/>
  <c r="AC31" i="5" s="1"/>
  <c r="AC81" i="5" s="1"/>
  <c r="AC94" i="5" s="1"/>
  <c r="AC32" i="5" a="1"/>
  <c r="AC32" i="5" s="1"/>
  <c r="AC82" i="5" s="1"/>
  <c r="AC95" i="5" s="1"/>
  <c r="AC33" i="5" a="1"/>
  <c r="AC33" i="5" s="1"/>
  <c r="AC83" i="5" s="1"/>
  <c r="AC96" i="5" s="1"/>
  <c r="AC34" i="5" a="1"/>
  <c r="AC34" i="5" s="1"/>
  <c r="AC84" i="5" s="1"/>
  <c r="AC97" i="5" s="1"/>
  <c r="AC35" i="5" a="1"/>
  <c r="AC35" i="5" s="1"/>
  <c r="AC85" i="5" s="1"/>
  <c r="AC98" i="5" s="1"/>
  <c r="AB29" i="5" a="1"/>
  <c r="AB29" i="5" s="1"/>
  <c r="AB79" i="5" s="1"/>
  <c r="AB92" i="5" s="1"/>
  <c r="AB30" i="5" a="1"/>
  <c r="AB30" i="5" s="1"/>
  <c r="AB80" i="5" s="1"/>
  <c r="AB93" i="5" s="1"/>
  <c r="AB31" i="5" a="1"/>
  <c r="AB31" i="5" s="1"/>
  <c r="AB81" i="5" s="1"/>
  <c r="AB94" i="5" s="1"/>
  <c r="AB32" i="5" a="1"/>
  <c r="AB32" i="5" s="1"/>
  <c r="AB82" i="5" s="1"/>
  <c r="AB95" i="5" s="1"/>
  <c r="AB33" i="5" a="1"/>
  <c r="AB33" i="5" s="1"/>
  <c r="AB83" i="5" s="1"/>
  <c r="AB96" i="5" s="1"/>
  <c r="AB34" i="5" a="1"/>
  <c r="AB34" i="5" s="1"/>
  <c r="AB84" i="5" s="1"/>
  <c r="AB97" i="5" s="1"/>
  <c r="AB35" i="5" a="1"/>
  <c r="AB35" i="5" s="1"/>
  <c r="AB85" i="5" s="1"/>
  <c r="AB98" i="5" s="1"/>
  <c r="AA29" i="5" a="1"/>
  <c r="AA29" i="5" s="1"/>
  <c r="AA79" i="5" s="1"/>
  <c r="AA92" i="5" s="1"/>
  <c r="AA30" i="5" a="1"/>
  <c r="AA30" i="5" s="1"/>
  <c r="AA80" i="5" s="1"/>
  <c r="AA93" i="5" s="1"/>
  <c r="AA31" i="5" a="1"/>
  <c r="AA31" i="5" s="1"/>
  <c r="AA81" i="5" s="1"/>
  <c r="AA94" i="5" s="1"/>
  <c r="AA32" i="5" a="1"/>
  <c r="AA32" i="5" s="1"/>
  <c r="AA82" i="5" s="1"/>
  <c r="AA95" i="5" s="1"/>
  <c r="AA33" i="5" a="1"/>
  <c r="AA33" i="5" s="1"/>
  <c r="AA83" i="5" s="1"/>
  <c r="AA96" i="5" s="1"/>
  <c r="AA34" i="5" a="1"/>
  <c r="AA34" i="5" s="1"/>
  <c r="AA84" i="5" s="1"/>
  <c r="AA97" i="5" s="1"/>
  <c r="AA35" i="5" a="1"/>
  <c r="AA35" i="5" s="1"/>
  <c r="AA85" i="5" s="1"/>
  <c r="AA98" i="5" s="1"/>
  <c r="Z29" i="5" a="1"/>
  <c r="Z29" i="5" s="1"/>
  <c r="Z79" i="5" s="1"/>
  <c r="Z92" i="5" s="1"/>
  <c r="Z30" i="5" a="1"/>
  <c r="Z30" i="5" s="1"/>
  <c r="Z80" i="5" s="1"/>
  <c r="Z93" i="5" s="1"/>
  <c r="Z31" i="5" a="1"/>
  <c r="Z31" i="5" s="1"/>
  <c r="Z81" i="5" s="1"/>
  <c r="Z94" i="5" s="1"/>
  <c r="Z32" i="5" a="1"/>
  <c r="Z32" i="5" s="1"/>
  <c r="Z82" i="5" s="1"/>
  <c r="Z95" i="5" s="1"/>
  <c r="Z33" i="5" a="1"/>
  <c r="Z33" i="5" s="1"/>
  <c r="Z83" i="5" s="1"/>
  <c r="Z96" i="5" s="1"/>
  <c r="Z34" i="5" a="1"/>
  <c r="Z34" i="5" s="1"/>
  <c r="Z84" i="5" s="1"/>
  <c r="Z97" i="5" s="1"/>
  <c r="Z35" i="5" a="1"/>
  <c r="Z35" i="5" s="1"/>
  <c r="Z85" i="5" s="1"/>
  <c r="Z98" i="5" s="1"/>
  <c r="Y29" i="5" a="1"/>
  <c r="Y29" i="5" s="1"/>
  <c r="Y79" i="5" s="1"/>
  <c r="Y92" i="5" s="1"/>
  <c r="Y30" i="5" a="1"/>
  <c r="Y30" i="5" s="1"/>
  <c r="Y80" i="5" s="1"/>
  <c r="Y93" i="5" s="1"/>
  <c r="Y31" i="5" a="1"/>
  <c r="Y31" i="5" s="1"/>
  <c r="Y81" i="5" s="1"/>
  <c r="Y94" i="5" s="1"/>
  <c r="Y32" i="5" a="1"/>
  <c r="Y32" i="5" s="1"/>
  <c r="Y82" i="5" s="1"/>
  <c r="Y95" i="5" s="1"/>
  <c r="Y33" i="5" a="1"/>
  <c r="Y33" i="5" s="1"/>
  <c r="Y83" i="5" s="1"/>
  <c r="Y96" i="5" s="1"/>
  <c r="Y34" i="5" a="1"/>
  <c r="Y34" i="5" s="1"/>
  <c r="Y84" i="5" s="1"/>
  <c r="Y97" i="5" s="1"/>
  <c r="Y35" i="5" a="1"/>
  <c r="Y35" i="5" s="1"/>
  <c r="Y85" i="5" s="1"/>
  <c r="Y98" i="5" s="1"/>
  <c r="X29" i="5" a="1"/>
  <c r="X29" i="5" s="1"/>
  <c r="X79" i="5" s="1"/>
  <c r="X92" i="5" s="1"/>
  <c r="X30" i="5" a="1"/>
  <c r="X30" i="5" s="1"/>
  <c r="X80" i="5" s="1"/>
  <c r="X93" i="5" s="1"/>
  <c r="X31" i="5" a="1"/>
  <c r="X31" i="5" s="1"/>
  <c r="X81" i="5" s="1"/>
  <c r="X94" i="5" s="1"/>
  <c r="X32" i="5" a="1"/>
  <c r="X32" i="5" s="1"/>
  <c r="X82" i="5" s="1"/>
  <c r="X95" i="5" s="1"/>
  <c r="X33" i="5" a="1"/>
  <c r="X33" i="5" s="1"/>
  <c r="X83" i="5" s="1"/>
  <c r="X96" i="5" s="1"/>
  <c r="X34" i="5" a="1"/>
  <c r="X34" i="5" s="1"/>
  <c r="X84" i="5" s="1"/>
  <c r="X97" i="5" s="1"/>
  <c r="X35" i="5" a="1"/>
  <c r="X35" i="5" s="1"/>
  <c r="X85" i="5" s="1"/>
  <c r="X98" i="5" s="1"/>
  <c r="W29" i="5" a="1"/>
  <c r="W29" i="5" s="1"/>
  <c r="W79" i="5" s="1"/>
  <c r="W92" i="5" s="1"/>
  <c r="W30" i="5" a="1"/>
  <c r="W30" i="5" s="1"/>
  <c r="W80" i="5" s="1"/>
  <c r="W93" i="5" s="1"/>
  <c r="W31" i="5" a="1"/>
  <c r="W31" i="5" s="1"/>
  <c r="W81" i="5" s="1"/>
  <c r="W94" i="5" s="1"/>
  <c r="W32" i="5" a="1"/>
  <c r="W32" i="5" s="1"/>
  <c r="W82" i="5" s="1"/>
  <c r="W95" i="5" s="1"/>
  <c r="W33" i="5" a="1"/>
  <c r="W33" i="5" s="1"/>
  <c r="W83" i="5" s="1"/>
  <c r="W96" i="5" s="1"/>
  <c r="W34" i="5" a="1"/>
  <c r="W34" i="5" s="1"/>
  <c r="W84" i="5" s="1"/>
  <c r="W97" i="5" s="1"/>
  <c r="W35" i="5" a="1"/>
  <c r="W35" i="5" s="1"/>
  <c r="W85" i="5" s="1"/>
  <c r="W98" i="5" s="1"/>
  <c r="V29" i="5" a="1"/>
  <c r="V29" i="5" s="1"/>
  <c r="V79" i="5" s="1"/>
  <c r="V92" i="5" s="1"/>
  <c r="V30" i="5" a="1"/>
  <c r="V30" i="5" s="1"/>
  <c r="V80" i="5" s="1"/>
  <c r="V93" i="5" s="1"/>
  <c r="V31" i="5" a="1"/>
  <c r="V31" i="5" s="1"/>
  <c r="V81" i="5" s="1"/>
  <c r="V94" i="5" s="1"/>
  <c r="V32" i="5" a="1"/>
  <c r="V32" i="5" s="1"/>
  <c r="V82" i="5" s="1"/>
  <c r="V95" i="5" s="1"/>
  <c r="V33" i="5" a="1"/>
  <c r="V33" i="5" s="1"/>
  <c r="V83" i="5" s="1"/>
  <c r="V96" i="5" s="1"/>
  <c r="V34" i="5" a="1"/>
  <c r="V34" i="5" s="1"/>
  <c r="V84" i="5" s="1"/>
  <c r="V97" i="5" s="1"/>
  <c r="V35" i="5" a="1"/>
  <c r="V35" i="5" s="1"/>
  <c r="V85" i="5" s="1"/>
  <c r="V98" i="5" s="1"/>
  <c r="U29" i="5" a="1"/>
  <c r="U29" i="5" s="1"/>
  <c r="U79" i="5" s="1"/>
  <c r="U92" i="5" s="1"/>
  <c r="U30" i="5" a="1"/>
  <c r="U30" i="5" s="1"/>
  <c r="U80" i="5" s="1"/>
  <c r="U93" i="5" s="1"/>
  <c r="U31" i="5" a="1"/>
  <c r="U31" i="5" s="1"/>
  <c r="U81" i="5" s="1"/>
  <c r="U94" i="5" s="1"/>
  <c r="U32" i="5" a="1"/>
  <c r="U32" i="5" s="1"/>
  <c r="U82" i="5" s="1"/>
  <c r="U95" i="5" s="1"/>
  <c r="U33" i="5" a="1"/>
  <c r="U33" i="5" s="1"/>
  <c r="U83" i="5" s="1"/>
  <c r="U96" i="5" s="1"/>
  <c r="U34" i="5" a="1"/>
  <c r="U34" i="5" s="1"/>
  <c r="U84" i="5" s="1"/>
  <c r="U97" i="5" s="1"/>
  <c r="U35" i="5" a="1"/>
  <c r="U35" i="5" s="1"/>
  <c r="U85" i="5" s="1"/>
  <c r="U98" i="5" s="1"/>
  <c r="T29" i="5" a="1"/>
  <c r="T29" i="5" s="1"/>
  <c r="T79" i="5" s="1"/>
  <c r="T92" i="5" s="1"/>
  <c r="T30" i="5" a="1"/>
  <c r="T30" i="5" s="1"/>
  <c r="T80" i="5" s="1"/>
  <c r="T93" i="5" s="1"/>
  <c r="T31" i="5" a="1"/>
  <c r="T31" i="5" s="1"/>
  <c r="T81" i="5" s="1"/>
  <c r="T94" i="5" s="1"/>
  <c r="T32" i="5" a="1"/>
  <c r="T32" i="5" s="1"/>
  <c r="T82" i="5" s="1"/>
  <c r="T95" i="5" s="1"/>
  <c r="T33" i="5" a="1"/>
  <c r="T33" i="5" s="1"/>
  <c r="T83" i="5" s="1"/>
  <c r="T96" i="5" s="1"/>
  <c r="T34" i="5" a="1"/>
  <c r="T34" i="5" s="1"/>
  <c r="T84" i="5" s="1"/>
  <c r="T97" i="5" s="1"/>
  <c r="T35" i="5" a="1"/>
  <c r="T35" i="5" s="1"/>
  <c r="T85" i="5" s="1"/>
  <c r="T98" i="5" s="1"/>
  <c r="S29" i="5" a="1"/>
  <c r="S29" i="5" s="1"/>
  <c r="S79" i="5" s="1"/>
  <c r="S92" i="5" s="1"/>
  <c r="S30" i="5" a="1"/>
  <c r="S30" i="5" s="1"/>
  <c r="S80" i="5" s="1"/>
  <c r="S93" i="5" s="1"/>
  <c r="S31" i="5" a="1"/>
  <c r="S31" i="5" s="1"/>
  <c r="S81" i="5" s="1"/>
  <c r="S94" i="5" s="1"/>
  <c r="S32" i="5" a="1"/>
  <c r="S32" i="5" s="1"/>
  <c r="S82" i="5" s="1"/>
  <c r="S95" i="5" s="1"/>
  <c r="S33" i="5" a="1"/>
  <c r="S33" i="5" s="1"/>
  <c r="S83" i="5" s="1"/>
  <c r="S96" i="5" s="1"/>
  <c r="S34" i="5" a="1"/>
  <c r="S34" i="5" s="1"/>
  <c r="S84" i="5" s="1"/>
  <c r="S97" i="5" s="1"/>
  <c r="S35" i="5" a="1"/>
  <c r="S35" i="5" s="1"/>
  <c r="S85" i="5" s="1"/>
  <c r="S98" i="5" s="1"/>
  <c r="R29" i="5" a="1"/>
  <c r="R29" i="5" s="1"/>
  <c r="R79" i="5" s="1"/>
  <c r="R92" i="5" s="1"/>
  <c r="R30" i="5" a="1"/>
  <c r="R30" i="5" s="1"/>
  <c r="R80" i="5" s="1"/>
  <c r="R93" i="5" s="1"/>
  <c r="R31" i="5" a="1"/>
  <c r="R31" i="5" s="1"/>
  <c r="R81" i="5" s="1"/>
  <c r="R94" i="5" s="1"/>
  <c r="R32" i="5" a="1"/>
  <c r="R32" i="5" s="1"/>
  <c r="R82" i="5" s="1"/>
  <c r="R95" i="5" s="1"/>
  <c r="R33" i="5" a="1"/>
  <c r="R33" i="5" s="1"/>
  <c r="R83" i="5" s="1"/>
  <c r="R96" i="5" s="1"/>
  <c r="R34" i="5" a="1"/>
  <c r="R34" i="5" s="1"/>
  <c r="R84" i="5" s="1"/>
  <c r="R97" i="5" s="1"/>
  <c r="R35" i="5" a="1"/>
  <c r="R35" i="5" s="1"/>
  <c r="R85" i="5" s="1"/>
  <c r="R98" i="5" s="1"/>
  <c r="Q29" i="5" a="1"/>
  <c r="Q29" i="5" s="1"/>
  <c r="Q79" i="5" s="1"/>
  <c r="Q92" i="5" s="1"/>
  <c r="Q30" i="5" a="1"/>
  <c r="Q30" i="5" s="1"/>
  <c r="Q80" i="5" s="1"/>
  <c r="Q93" i="5" s="1"/>
  <c r="Q31" i="5" a="1"/>
  <c r="Q31" i="5" s="1"/>
  <c r="Q81" i="5" s="1"/>
  <c r="Q94" i="5" s="1"/>
  <c r="Q32" i="5" a="1"/>
  <c r="Q32" i="5" s="1"/>
  <c r="Q82" i="5" s="1"/>
  <c r="Q95" i="5" s="1"/>
  <c r="Q33" i="5" a="1"/>
  <c r="Q33" i="5" s="1"/>
  <c r="Q83" i="5" s="1"/>
  <c r="Q96" i="5" s="1"/>
  <c r="Q34" i="5" a="1"/>
  <c r="Q34" i="5" s="1"/>
  <c r="Q84" i="5" s="1"/>
  <c r="Q97" i="5" s="1"/>
  <c r="Q35" i="5" a="1"/>
  <c r="Q35" i="5" s="1"/>
  <c r="Q85" i="5" s="1"/>
  <c r="Q98" i="5" s="1"/>
  <c r="P29" i="5" a="1"/>
  <c r="P29" i="5" s="1"/>
  <c r="P79" i="5" s="1"/>
  <c r="P92" i="5" s="1"/>
  <c r="P30" i="5" a="1"/>
  <c r="P30" i="5" s="1"/>
  <c r="P80" i="5" s="1"/>
  <c r="P93" i="5" s="1"/>
  <c r="P31" i="5" a="1"/>
  <c r="P31" i="5" s="1"/>
  <c r="P81" i="5" s="1"/>
  <c r="P94" i="5" s="1"/>
  <c r="P32" i="5" a="1"/>
  <c r="P32" i="5" s="1"/>
  <c r="P82" i="5" s="1"/>
  <c r="P95" i="5" s="1"/>
  <c r="P33" i="5" a="1"/>
  <c r="P33" i="5" s="1"/>
  <c r="P83" i="5" s="1"/>
  <c r="P96" i="5" s="1"/>
  <c r="P34" i="5" a="1"/>
  <c r="P34" i="5" s="1"/>
  <c r="P84" i="5" s="1"/>
  <c r="P97" i="5" s="1"/>
  <c r="P35" i="5" a="1"/>
  <c r="P35" i="5" s="1"/>
  <c r="P85" i="5" s="1"/>
  <c r="P98" i="5" s="1"/>
  <c r="O29" i="5" a="1"/>
  <c r="O29" i="5" s="1"/>
  <c r="O79" i="5" s="1"/>
  <c r="O92" i="5" s="1"/>
  <c r="O30" i="5" a="1"/>
  <c r="O30" i="5" s="1"/>
  <c r="O80" i="5" s="1"/>
  <c r="O93" i="5" s="1"/>
  <c r="O31" i="5" a="1"/>
  <c r="O31" i="5" s="1"/>
  <c r="O81" i="5" s="1"/>
  <c r="O94" i="5" s="1"/>
  <c r="O32" i="5" a="1"/>
  <c r="O32" i="5" s="1"/>
  <c r="O82" i="5" s="1"/>
  <c r="O95" i="5" s="1"/>
  <c r="O33" i="5" a="1"/>
  <c r="O33" i="5" s="1"/>
  <c r="O83" i="5" s="1"/>
  <c r="O96" i="5" s="1"/>
  <c r="O34" i="5" a="1"/>
  <c r="O34" i="5" s="1"/>
  <c r="O84" i="5" s="1"/>
  <c r="O97" i="5" s="1"/>
  <c r="O35" i="5" a="1"/>
  <c r="O35" i="5" s="1"/>
  <c r="O85" i="5" s="1"/>
  <c r="O98" i="5" s="1"/>
  <c r="N29" i="5" a="1"/>
  <c r="N29" i="5" s="1"/>
  <c r="N79" i="5" s="1"/>
  <c r="N92" i="5" s="1"/>
  <c r="N30" i="5" a="1"/>
  <c r="N30" i="5" s="1"/>
  <c r="N80" i="5" s="1"/>
  <c r="N93" i="5" s="1"/>
  <c r="N31" i="5" a="1"/>
  <c r="N31" i="5" s="1"/>
  <c r="N81" i="5" s="1"/>
  <c r="N94" i="5" s="1"/>
  <c r="N32" i="5" a="1"/>
  <c r="N32" i="5" s="1"/>
  <c r="N82" i="5" s="1"/>
  <c r="N95" i="5" s="1"/>
  <c r="N33" i="5" a="1"/>
  <c r="N33" i="5" s="1"/>
  <c r="N83" i="5" s="1"/>
  <c r="N96" i="5" s="1"/>
  <c r="N34" i="5" a="1"/>
  <c r="N34" i="5" s="1"/>
  <c r="N84" i="5" s="1"/>
  <c r="N97" i="5" s="1"/>
  <c r="N35" i="5" a="1"/>
  <c r="N35" i="5" s="1"/>
  <c r="N85" i="5" s="1"/>
  <c r="N98" i="5" s="1"/>
  <c r="M29" i="5" a="1"/>
  <c r="M29" i="5" s="1"/>
  <c r="M79" i="5" s="1"/>
  <c r="M92" i="5" s="1"/>
  <c r="M30" i="5" a="1"/>
  <c r="M30" i="5" s="1"/>
  <c r="M80" i="5" s="1"/>
  <c r="M93" i="5" s="1"/>
  <c r="M31" i="5" a="1"/>
  <c r="M31" i="5" s="1"/>
  <c r="M81" i="5" s="1"/>
  <c r="M94" i="5" s="1"/>
  <c r="M32" i="5" a="1"/>
  <c r="M32" i="5" s="1"/>
  <c r="M82" i="5" s="1"/>
  <c r="M95" i="5" s="1"/>
  <c r="M33" i="5" a="1"/>
  <c r="M33" i="5" s="1"/>
  <c r="M83" i="5" s="1"/>
  <c r="M96" i="5" s="1"/>
  <c r="M34" i="5" a="1"/>
  <c r="M34" i="5" s="1"/>
  <c r="M84" i="5" s="1"/>
  <c r="M97" i="5" s="1"/>
  <c r="M35" i="5" a="1"/>
  <c r="M35" i="5" s="1"/>
  <c r="M85" i="5" s="1"/>
  <c r="M98" i="5" s="1"/>
  <c r="L29" i="5" a="1"/>
  <c r="L29" i="5" s="1"/>
  <c r="L79" i="5" s="1"/>
  <c r="L92" i="5" s="1"/>
  <c r="L30" i="5" a="1"/>
  <c r="L30" i="5" s="1"/>
  <c r="L80" i="5" s="1"/>
  <c r="L93" i="5" s="1"/>
  <c r="L31" i="5" a="1"/>
  <c r="L31" i="5" s="1"/>
  <c r="L81" i="5" s="1"/>
  <c r="L94" i="5" s="1"/>
  <c r="L32" i="5" a="1"/>
  <c r="L32" i="5" s="1"/>
  <c r="L82" i="5" s="1"/>
  <c r="L95" i="5" s="1"/>
  <c r="L33" i="5" a="1"/>
  <c r="L33" i="5" s="1"/>
  <c r="L83" i="5" s="1"/>
  <c r="L96" i="5" s="1"/>
  <c r="L34" i="5" a="1"/>
  <c r="L34" i="5" s="1"/>
  <c r="L84" i="5" s="1"/>
  <c r="L97" i="5" s="1"/>
  <c r="L35" i="5" a="1"/>
  <c r="L35" i="5" s="1"/>
  <c r="L85" i="5" s="1"/>
  <c r="L98" i="5" s="1"/>
  <c r="K29" i="5" a="1"/>
  <c r="K29" i="5" s="1"/>
  <c r="K79" i="5" s="1"/>
  <c r="K92" i="5" s="1"/>
  <c r="K30" i="5" a="1"/>
  <c r="K30" i="5" s="1"/>
  <c r="K80" i="5" s="1"/>
  <c r="K93" i="5" s="1"/>
  <c r="K31" i="5" a="1"/>
  <c r="K31" i="5" s="1"/>
  <c r="K81" i="5" s="1"/>
  <c r="K94" i="5" s="1"/>
  <c r="K32" i="5" a="1"/>
  <c r="K32" i="5" s="1"/>
  <c r="K82" i="5" s="1"/>
  <c r="K95" i="5" s="1"/>
  <c r="K33" i="5" a="1"/>
  <c r="K33" i="5" s="1"/>
  <c r="K83" i="5" s="1"/>
  <c r="K96" i="5" s="1"/>
  <c r="K34" i="5" a="1"/>
  <c r="K34" i="5" s="1"/>
  <c r="K84" i="5" s="1"/>
  <c r="K97" i="5" s="1"/>
  <c r="K35" i="5" a="1"/>
  <c r="K35" i="5" s="1"/>
  <c r="K85" i="5" s="1"/>
  <c r="K98" i="5" s="1"/>
  <c r="J29" i="5" a="1"/>
  <c r="J29" i="5" s="1"/>
  <c r="J79" i="5" s="1"/>
  <c r="J92" i="5" s="1"/>
  <c r="J30" i="5" a="1"/>
  <c r="J30" i="5" s="1"/>
  <c r="J80" i="5" s="1"/>
  <c r="J93" i="5" s="1"/>
  <c r="J31" i="5" a="1"/>
  <c r="J31" i="5" s="1"/>
  <c r="J81" i="5" s="1"/>
  <c r="J94" i="5" s="1"/>
  <c r="J32" i="5" a="1"/>
  <c r="J32" i="5" s="1"/>
  <c r="J82" i="5" s="1"/>
  <c r="J95" i="5" s="1"/>
  <c r="J33" i="5" a="1"/>
  <c r="J33" i="5" s="1"/>
  <c r="J83" i="5" s="1"/>
  <c r="J96" i="5" s="1"/>
  <c r="J34" i="5" a="1"/>
  <c r="J34" i="5" s="1"/>
  <c r="J84" i="5" s="1"/>
  <c r="J97" i="5" s="1"/>
  <c r="J35" i="5" a="1"/>
  <c r="J35" i="5" s="1"/>
  <c r="J85" i="5" s="1"/>
  <c r="J98" i="5" s="1"/>
  <c r="I29" i="5" a="1"/>
  <c r="I29" i="5" s="1"/>
  <c r="I79" i="5" s="1"/>
  <c r="I92" i="5" s="1"/>
  <c r="I30" i="5" a="1"/>
  <c r="I30" i="5" s="1"/>
  <c r="I80" i="5" s="1"/>
  <c r="I93" i="5" s="1"/>
  <c r="I31" i="5" a="1"/>
  <c r="I31" i="5" s="1"/>
  <c r="I81" i="5" s="1"/>
  <c r="I94" i="5" s="1"/>
  <c r="I32" i="5" a="1"/>
  <c r="I32" i="5" s="1"/>
  <c r="I82" i="5" s="1"/>
  <c r="I95" i="5" s="1"/>
  <c r="I33" i="5" a="1"/>
  <c r="I33" i="5" s="1"/>
  <c r="I83" i="5" s="1"/>
  <c r="I96" i="5" s="1"/>
  <c r="I34" i="5" a="1"/>
  <c r="I34" i="5" s="1"/>
  <c r="I84" i="5" s="1"/>
  <c r="I97" i="5" s="1"/>
  <c r="I35" i="5" a="1"/>
  <c r="I35" i="5" s="1"/>
  <c r="I85" i="5" s="1"/>
  <c r="I98" i="5" s="1"/>
  <c r="H29" i="5" a="1"/>
  <c r="H29" i="5" s="1"/>
  <c r="H79" i="5" s="1"/>
  <c r="H92" i="5" s="1"/>
  <c r="H30" i="5" a="1"/>
  <c r="H30" i="5" s="1"/>
  <c r="H80" i="5" s="1"/>
  <c r="H93" i="5" s="1"/>
  <c r="H31" i="5" a="1"/>
  <c r="H31" i="5" s="1"/>
  <c r="H81" i="5" s="1"/>
  <c r="H94" i="5" s="1"/>
  <c r="H32" i="5" a="1"/>
  <c r="H32" i="5" s="1"/>
  <c r="H82" i="5" s="1"/>
  <c r="H95" i="5" s="1"/>
  <c r="H33" i="5" a="1"/>
  <c r="H33" i="5" s="1"/>
  <c r="H83" i="5" s="1"/>
  <c r="H96" i="5" s="1"/>
  <c r="H34" i="5" a="1"/>
  <c r="H34" i="5" s="1"/>
  <c r="H84" i="5" s="1"/>
  <c r="H97" i="5" s="1"/>
  <c r="H35" i="5" a="1"/>
  <c r="H35" i="5" s="1"/>
  <c r="H85" i="5" s="1"/>
  <c r="H98" i="5" s="1"/>
  <c r="G29" i="5" a="1"/>
  <c r="G29" i="5" s="1"/>
  <c r="G79" i="5" s="1"/>
  <c r="G92" i="5" s="1"/>
  <c r="G30" i="5" a="1"/>
  <c r="G30" i="5" s="1"/>
  <c r="G80" i="5" s="1"/>
  <c r="G93" i="5" s="1"/>
  <c r="G31" i="5" a="1"/>
  <c r="G31" i="5" s="1"/>
  <c r="G81" i="5" s="1"/>
  <c r="G94" i="5" s="1"/>
  <c r="G32" i="5" a="1"/>
  <c r="G32" i="5" s="1"/>
  <c r="G82" i="5" s="1"/>
  <c r="G95" i="5" s="1"/>
  <c r="G33" i="5" a="1"/>
  <c r="G33" i="5" s="1"/>
  <c r="G83" i="5" s="1"/>
  <c r="G96" i="5" s="1"/>
  <c r="G34" i="5" a="1"/>
  <c r="G34" i="5" s="1"/>
  <c r="G84" i="5" s="1"/>
  <c r="G97" i="5" s="1"/>
  <c r="G35" i="5" a="1"/>
  <c r="G35" i="5" s="1"/>
  <c r="G85" i="5" s="1"/>
  <c r="G98" i="5" s="1"/>
  <c r="F29" i="5" a="1"/>
  <c r="F29" i="5" s="1"/>
  <c r="F79" i="5" s="1"/>
  <c r="F92" i="5" s="1"/>
  <c r="F30" i="5" a="1"/>
  <c r="F30" i="5" s="1"/>
  <c r="F80" i="5" s="1"/>
  <c r="F93" i="5" s="1"/>
  <c r="F31" i="5" a="1"/>
  <c r="F31" i="5" s="1"/>
  <c r="F81" i="5" s="1"/>
  <c r="F94" i="5" s="1"/>
  <c r="F32" i="5" a="1"/>
  <c r="F32" i="5" s="1"/>
  <c r="F82" i="5" s="1"/>
  <c r="F95" i="5" s="1"/>
  <c r="F33" i="5" a="1"/>
  <c r="F33" i="5" s="1"/>
  <c r="F83" i="5" s="1"/>
  <c r="F96" i="5" s="1"/>
  <c r="F34" i="5" a="1"/>
  <c r="F34" i="5" s="1"/>
  <c r="F84" i="5" s="1"/>
  <c r="F97" i="5" s="1"/>
  <c r="F35" i="5" a="1"/>
  <c r="F35" i="5" s="1"/>
  <c r="F85" i="5" s="1"/>
  <c r="F98" i="5" s="1"/>
  <c r="E29" i="5" a="1"/>
  <c r="E29" i="5" s="1"/>
  <c r="E79" i="5" s="1"/>
  <c r="E92" i="5" s="1"/>
  <c r="E30" i="5" a="1"/>
  <c r="E30" i="5" s="1"/>
  <c r="E80" i="5" s="1"/>
  <c r="E93" i="5" s="1"/>
  <c r="E31" i="5" a="1"/>
  <c r="E31" i="5" s="1"/>
  <c r="E81" i="5" s="1"/>
  <c r="E94" i="5" s="1"/>
  <c r="E32" i="5" a="1"/>
  <c r="E32" i="5" s="1"/>
  <c r="E82" i="5" s="1"/>
  <c r="E95" i="5" s="1"/>
  <c r="E33" i="5" a="1"/>
  <c r="E33" i="5" s="1"/>
  <c r="E83" i="5" s="1"/>
  <c r="E96" i="5" s="1"/>
  <c r="E34" i="5" a="1"/>
  <c r="E34" i="5" s="1"/>
  <c r="E84" i="5" s="1"/>
  <c r="E97" i="5" s="1"/>
  <c r="E35" i="5" a="1"/>
  <c r="E35" i="5" s="1"/>
  <c r="E85" i="5" s="1"/>
  <c r="E98" i="5" s="1"/>
  <c r="D29" i="5" a="1"/>
  <c r="D29" i="5" s="1"/>
  <c r="D79" i="5" s="1"/>
  <c r="D92" i="5" s="1"/>
  <c r="D30" i="5" a="1"/>
  <c r="D30" i="5" s="1"/>
  <c r="D80" i="5" s="1"/>
  <c r="D93" i="5" s="1"/>
  <c r="D31" i="5" a="1"/>
  <c r="D31" i="5" s="1"/>
  <c r="D81" i="5" s="1"/>
  <c r="D94" i="5" s="1"/>
  <c r="D32" i="5" a="1"/>
  <c r="D32" i="5" s="1"/>
  <c r="D82" i="5" s="1"/>
  <c r="D95" i="5" s="1"/>
  <c r="D33" i="5" a="1"/>
  <c r="D33" i="5" s="1"/>
  <c r="D83" i="5" s="1"/>
  <c r="D96" i="5" s="1"/>
  <c r="D34" i="5" a="1"/>
  <c r="D34" i="5" s="1"/>
  <c r="D84" i="5" s="1"/>
  <c r="D97" i="5" s="1"/>
  <c r="D35" i="5" a="1"/>
  <c r="D35" i="5" s="1"/>
  <c r="D85" i="5" s="1"/>
  <c r="D98" i="5" s="1"/>
  <c r="C30" i="5" a="1"/>
  <c r="C30" i="5" s="1"/>
  <c r="C80" i="5" s="1"/>
  <c r="C93" i="5" s="1"/>
  <c r="C29" i="5" a="1"/>
  <c r="C29" i="5" s="1"/>
  <c r="C79" i="5" s="1"/>
  <c r="C92" i="5" s="1"/>
  <c r="C31" i="5" a="1"/>
  <c r="C31" i="5" s="1"/>
  <c r="C81" i="5" s="1"/>
  <c r="C94" i="5" s="1"/>
  <c r="C32" i="5" a="1"/>
  <c r="C32" i="5" s="1"/>
  <c r="C82" i="5" s="1"/>
  <c r="C95" i="5" s="1"/>
  <c r="C33" i="5" a="1"/>
  <c r="C33" i="5" s="1"/>
  <c r="C83" i="5" s="1"/>
  <c r="C96" i="5" s="1"/>
  <c r="C34" i="5" a="1"/>
  <c r="C34" i="5" s="1"/>
  <c r="C84" i="5" s="1"/>
  <c r="C97" i="5" s="1"/>
  <c r="C35" i="5" a="1"/>
  <c r="C35" i="5" s="1"/>
  <c r="C85" i="5" s="1"/>
  <c r="C98" i="5" s="1"/>
  <c r="B29" i="5" a="1"/>
  <c r="B29" i="5" s="1"/>
  <c r="B79" i="5" s="1"/>
  <c r="B92" i="5" s="1"/>
  <c r="B30" i="5" a="1"/>
  <c r="B30" i="5" s="1"/>
  <c r="B80" i="5" s="1"/>
  <c r="B93" i="5" s="1"/>
  <c r="B31" i="5" a="1"/>
  <c r="B31" i="5" s="1"/>
  <c r="B81" i="5" s="1"/>
  <c r="B94" i="5" s="1"/>
  <c r="B32" i="5" a="1"/>
  <c r="B32" i="5" s="1"/>
  <c r="B82" i="5" s="1"/>
  <c r="B95" i="5" s="1"/>
  <c r="B33" i="5" a="1"/>
  <c r="B33" i="5" s="1"/>
  <c r="B83" i="5" s="1"/>
  <c r="B96" i="5" s="1"/>
  <c r="B34" i="5" a="1"/>
  <c r="B34" i="5" s="1"/>
  <c r="B84" i="5" s="1"/>
  <c r="B97" i="5" s="1"/>
  <c r="B35" i="5" a="1"/>
  <c r="B35" i="5" s="1"/>
  <c r="B85" i="5" s="1"/>
  <c r="B98" i="5" s="1"/>
  <c r="E19" i="5" a="1"/>
  <c r="E19" i="5" s="1"/>
  <c r="E54" i="5" s="1"/>
  <c r="E67" i="5" s="1"/>
  <c r="F19" i="5" a="1"/>
  <c r="F19" i="5" s="1"/>
  <c r="F54" i="5" s="1"/>
  <c r="F67" i="5" s="1"/>
  <c r="G19" i="5" a="1"/>
  <c r="G19" i="5" s="1"/>
  <c r="G54" i="5" s="1"/>
  <c r="G67" i="5" s="1"/>
  <c r="H19" i="5" a="1"/>
  <c r="H19" i="5" s="1"/>
  <c r="H54" i="5" s="1"/>
  <c r="H67" i="5" s="1"/>
  <c r="I19" i="5" a="1"/>
  <c r="I19" i="5" s="1"/>
  <c r="I54" i="5" s="1"/>
  <c r="I67" i="5" s="1"/>
  <c r="J19" i="5" a="1"/>
  <c r="J19" i="5" s="1"/>
  <c r="J54" i="5" s="1"/>
  <c r="J67" i="5" s="1"/>
  <c r="K19" i="5" a="1"/>
  <c r="K19" i="5" s="1"/>
  <c r="K54" i="5" s="1"/>
  <c r="K67" i="5" s="1"/>
  <c r="L19" i="5" a="1"/>
  <c r="L19" i="5" s="1"/>
  <c r="L54" i="5" s="1"/>
  <c r="L67" i="5" s="1"/>
  <c r="M19" i="5" a="1"/>
  <c r="M19" i="5" s="1"/>
  <c r="M54" i="5" s="1"/>
  <c r="M67" i="5" s="1"/>
  <c r="N19" i="5" a="1"/>
  <c r="N19" i="5" s="1"/>
  <c r="N54" i="5" s="1"/>
  <c r="N67" i="5" s="1"/>
  <c r="O19" i="5" a="1"/>
  <c r="O19" i="5" s="1"/>
  <c r="O54" i="5" s="1"/>
  <c r="O67" i="5" s="1"/>
  <c r="P19" i="5" a="1"/>
  <c r="P19" i="5" s="1"/>
  <c r="P54" i="5" s="1"/>
  <c r="P67" i="5" s="1"/>
  <c r="Q19" i="5" a="1"/>
  <c r="Q19" i="5" s="1"/>
  <c r="Q54" i="5" s="1"/>
  <c r="Q67" i="5" s="1"/>
  <c r="R19" i="5" a="1"/>
  <c r="R19" i="5" s="1"/>
  <c r="R54" i="5" s="1"/>
  <c r="R67" i="5" s="1"/>
  <c r="S19" i="5" a="1"/>
  <c r="S19" i="5" s="1"/>
  <c r="S54" i="5" s="1"/>
  <c r="S67" i="5" s="1"/>
  <c r="T19" i="5" a="1"/>
  <c r="T19" i="5" s="1"/>
  <c r="T54" i="5" s="1"/>
  <c r="T67" i="5" s="1"/>
  <c r="U19" i="5" a="1"/>
  <c r="U19" i="5" s="1"/>
  <c r="U54" i="5" s="1"/>
  <c r="U67" i="5" s="1"/>
  <c r="E20" i="5" a="1"/>
  <c r="E20" i="5" s="1"/>
  <c r="E55" i="5" s="1"/>
  <c r="E68" i="5" s="1"/>
  <c r="F20" i="5" a="1"/>
  <c r="F20" i="5" s="1"/>
  <c r="F55" i="5" s="1"/>
  <c r="F68" i="5" s="1"/>
  <c r="G20" i="5" a="1"/>
  <c r="G20" i="5" s="1"/>
  <c r="G55" i="5" s="1"/>
  <c r="G68" i="5" s="1"/>
  <c r="H20" i="5" a="1"/>
  <c r="H20" i="5" s="1"/>
  <c r="H55" i="5" s="1"/>
  <c r="H68" i="5" s="1"/>
  <c r="I20" i="5" a="1"/>
  <c r="I20" i="5" s="1"/>
  <c r="I55" i="5" s="1"/>
  <c r="I68" i="5" s="1"/>
  <c r="J20" i="5" a="1"/>
  <c r="J20" i="5" s="1"/>
  <c r="J55" i="5" s="1"/>
  <c r="J68" i="5" s="1"/>
  <c r="K20" i="5" a="1"/>
  <c r="K20" i="5" s="1"/>
  <c r="K55" i="5" s="1"/>
  <c r="K68" i="5" s="1"/>
  <c r="L20" i="5" a="1"/>
  <c r="L20" i="5" s="1"/>
  <c r="L55" i="5" s="1"/>
  <c r="L68" i="5" s="1"/>
  <c r="M20" i="5" a="1"/>
  <c r="M20" i="5" s="1"/>
  <c r="M55" i="5" s="1"/>
  <c r="M68" i="5" s="1"/>
  <c r="N20" i="5" a="1"/>
  <c r="N20" i="5" s="1"/>
  <c r="N55" i="5" s="1"/>
  <c r="N68" i="5" s="1"/>
  <c r="O20" i="5" a="1"/>
  <c r="O20" i="5" s="1"/>
  <c r="O55" i="5" s="1"/>
  <c r="O68" i="5" s="1"/>
  <c r="P20" i="5" a="1"/>
  <c r="P20" i="5" s="1"/>
  <c r="P55" i="5" s="1"/>
  <c r="P68" i="5" s="1"/>
  <c r="Q20" i="5" a="1"/>
  <c r="Q20" i="5" s="1"/>
  <c r="Q55" i="5" s="1"/>
  <c r="Q68" i="5" s="1"/>
  <c r="R20" i="5" a="1"/>
  <c r="R20" i="5" s="1"/>
  <c r="R55" i="5" s="1"/>
  <c r="R68" i="5" s="1"/>
  <c r="S20" i="5" a="1"/>
  <c r="S20" i="5" s="1"/>
  <c r="S55" i="5" s="1"/>
  <c r="S68" i="5" s="1"/>
  <c r="T20" i="5" a="1"/>
  <c r="T20" i="5" s="1"/>
  <c r="T55" i="5" s="1"/>
  <c r="T68" i="5" s="1"/>
  <c r="U20" i="5" a="1"/>
  <c r="U20" i="5" s="1"/>
  <c r="U55" i="5" s="1"/>
  <c r="U68" i="5" s="1"/>
  <c r="E21" i="5" a="1"/>
  <c r="E21" i="5" s="1"/>
  <c r="E56" i="5" s="1"/>
  <c r="E69" i="5" s="1"/>
  <c r="F21" i="5" a="1"/>
  <c r="F21" i="5" s="1"/>
  <c r="F56" i="5" s="1"/>
  <c r="F69" i="5" s="1"/>
  <c r="G21" i="5" a="1"/>
  <c r="G21" i="5" s="1"/>
  <c r="G56" i="5" s="1"/>
  <c r="G69" i="5" s="1"/>
  <c r="H21" i="5" a="1"/>
  <c r="H21" i="5" s="1"/>
  <c r="H56" i="5" s="1"/>
  <c r="H69" i="5" s="1"/>
  <c r="I21" i="5" a="1"/>
  <c r="I21" i="5" s="1"/>
  <c r="I56" i="5" s="1"/>
  <c r="I69" i="5" s="1"/>
  <c r="J21" i="5" a="1"/>
  <c r="J21" i="5" s="1"/>
  <c r="J56" i="5" s="1"/>
  <c r="J69" i="5" s="1"/>
  <c r="K21" i="5" a="1"/>
  <c r="K21" i="5" s="1"/>
  <c r="K56" i="5" s="1"/>
  <c r="K69" i="5" s="1"/>
  <c r="L21" i="5" a="1"/>
  <c r="L21" i="5" s="1"/>
  <c r="L56" i="5" s="1"/>
  <c r="L69" i="5" s="1"/>
  <c r="M21" i="5" a="1"/>
  <c r="M21" i="5" s="1"/>
  <c r="M56" i="5" s="1"/>
  <c r="M69" i="5" s="1"/>
  <c r="N21" i="5" a="1"/>
  <c r="N21" i="5" s="1"/>
  <c r="N56" i="5" s="1"/>
  <c r="N69" i="5" s="1"/>
  <c r="O21" i="5" a="1"/>
  <c r="O21" i="5" s="1"/>
  <c r="O56" i="5" s="1"/>
  <c r="O69" i="5" s="1"/>
  <c r="P21" i="5" a="1"/>
  <c r="P21" i="5" s="1"/>
  <c r="P56" i="5" s="1"/>
  <c r="P69" i="5" s="1"/>
  <c r="Q21" i="5" a="1"/>
  <c r="Q21" i="5" s="1"/>
  <c r="Q56" i="5" s="1"/>
  <c r="Q69" i="5" s="1"/>
  <c r="R21" i="5" a="1"/>
  <c r="R21" i="5" s="1"/>
  <c r="R56" i="5" s="1"/>
  <c r="R69" i="5" s="1"/>
  <c r="S21" i="5" a="1"/>
  <c r="S21" i="5" s="1"/>
  <c r="S56" i="5" s="1"/>
  <c r="S69" i="5" s="1"/>
  <c r="T21" i="5" a="1"/>
  <c r="T21" i="5" s="1"/>
  <c r="T56" i="5" s="1"/>
  <c r="T69" i="5" s="1"/>
  <c r="U21" i="5" a="1"/>
  <c r="U21" i="5" s="1"/>
  <c r="U56" i="5" s="1"/>
  <c r="U69" i="5" s="1"/>
  <c r="E22" i="5" a="1"/>
  <c r="E22" i="5" s="1"/>
  <c r="E57" i="5" s="1"/>
  <c r="E70" i="5" s="1"/>
  <c r="F22" i="5" a="1"/>
  <c r="F22" i="5" s="1"/>
  <c r="F57" i="5" s="1"/>
  <c r="F70" i="5" s="1"/>
  <c r="G22" i="5" a="1"/>
  <c r="G22" i="5" s="1"/>
  <c r="G57" i="5" s="1"/>
  <c r="G70" i="5" s="1"/>
  <c r="H22" i="5" a="1"/>
  <c r="H22" i="5" s="1"/>
  <c r="H57" i="5" s="1"/>
  <c r="H70" i="5" s="1"/>
  <c r="I22" i="5" a="1"/>
  <c r="I22" i="5" s="1"/>
  <c r="I57" i="5" s="1"/>
  <c r="I70" i="5" s="1"/>
  <c r="J22" i="5" a="1"/>
  <c r="J22" i="5" s="1"/>
  <c r="J57" i="5" s="1"/>
  <c r="J70" i="5" s="1"/>
  <c r="K22" i="5" a="1"/>
  <c r="K22" i="5" s="1"/>
  <c r="K57" i="5" s="1"/>
  <c r="K70" i="5" s="1"/>
  <c r="L22" i="5" a="1"/>
  <c r="L22" i="5" s="1"/>
  <c r="L57" i="5" s="1"/>
  <c r="L70" i="5" s="1"/>
  <c r="M22" i="5" a="1"/>
  <c r="M22" i="5" s="1"/>
  <c r="M57" i="5" s="1"/>
  <c r="M70" i="5" s="1"/>
  <c r="N22" i="5" a="1"/>
  <c r="N22" i="5" s="1"/>
  <c r="N57" i="5" s="1"/>
  <c r="N70" i="5" s="1"/>
  <c r="O22" i="5" a="1"/>
  <c r="O22" i="5" s="1"/>
  <c r="O57" i="5" s="1"/>
  <c r="O70" i="5" s="1"/>
  <c r="P22" i="5" a="1"/>
  <c r="P22" i="5" s="1"/>
  <c r="P57" i="5" s="1"/>
  <c r="P70" i="5" s="1"/>
  <c r="Q22" i="5" a="1"/>
  <c r="Q22" i="5" s="1"/>
  <c r="Q57" i="5" s="1"/>
  <c r="Q70" i="5" s="1"/>
  <c r="R22" i="5" a="1"/>
  <c r="R22" i="5" s="1"/>
  <c r="R57" i="5" s="1"/>
  <c r="R70" i="5" s="1"/>
  <c r="S22" i="5" a="1"/>
  <c r="S22" i="5" s="1"/>
  <c r="S57" i="5" s="1"/>
  <c r="S70" i="5" s="1"/>
  <c r="T22" i="5" a="1"/>
  <c r="T22" i="5" s="1"/>
  <c r="T57" i="5" s="1"/>
  <c r="T70" i="5" s="1"/>
  <c r="U22" i="5" a="1"/>
  <c r="U22" i="5" s="1"/>
  <c r="U57" i="5" s="1"/>
  <c r="U70" i="5" s="1"/>
  <c r="E23" i="5" a="1"/>
  <c r="E23" i="5" s="1"/>
  <c r="E58" i="5" s="1"/>
  <c r="E71" i="5" s="1"/>
  <c r="F23" i="5" a="1"/>
  <c r="F23" i="5" s="1"/>
  <c r="F58" i="5" s="1"/>
  <c r="F71" i="5" s="1"/>
  <c r="G23" i="5" a="1"/>
  <c r="G23" i="5" s="1"/>
  <c r="G58" i="5" s="1"/>
  <c r="G71" i="5" s="1"/>
  <c r="H23" i="5" a="1"/>
  <c r="H23" i="5" s="1"/>
  <c r="H58" i="5" s="1"/>
  <c r="H71" i="5" s="1"/>
  <c r="I23" i="5" a="1"/>
  <c r="I23" i="5" s="1"/>
  <c r="I58" i="5" s="1"/>
  <c r="I71" i="5" s="1"/>
  <c r="J23" i="5" a="1"/>
  <c r="J23" i="5" s="1"/>
  <c r="J58" i="5" s="1"/>
  <c r="J71" i="5" s="1"/>
  <c r="K23" i="5" a="1"/>
  <c r="K23" i="5" s="1"/>
  <c r="K58" i="5" s="1"/>
  <c r="K71" i="5" s="1"/>
  <c r="L23" i="5" a="1"/>
  <c r="L23" i="5" s="1"/>
  <c r="L58" i="5" s="1"/>
  <c r="L71" i="5" s="1"/>
  <c r="M23" i="5" a="1"/>
  <c r="M23" i="5" s="1"/>
  <c r="M58" i="5" s="1"/>
  <c r="M71" i="5" s="1"/>
  <c r="N23" i="5" a="1"/>
  <c r="N23" i="5" s="1"/>
  <c r="N58" i="5" s="1"/>
  <c r="N71" i="5" s="1"/>
  <c r="O23" i="5" a="1"/>
  <c r="O23" i="5" s="1"/>
  <c r="O58" i="5" s="1"/>
  <c r="O71" i="5" s="1"/>
  <c r="P23" i="5" a="1"/>
  <c r="P23" i="5" s="1"/>
  <c r="P58" i="5" s="1"/>
  <c r="P71" i="5" s="1"/>
  <c r="Q23" i="5" a="1"/>
  <c r="Q23" i="5" s="1"/>
  <c r="Q58" i="5" s="1"/>
  <c r="Q71" i="5" s="1"/>
  <c r="R23" i="5" a="1"/>
  <c r="R23" i="5" s="1"/>
  <c r="R58" i="5" s="1"/>
  <c r="R71" i="5" s="1"/>
  <c r="S23" i="5" a="1"/>
  <c r="S23" i="5" s="1"/>
  <c r="S58" i="5" s="1"/>
  <c r="S71" i="5" s="1"/>
  <c r="T23" i="5" a="1"/>
  <c r="T23" i="5" s="1"/>
  <c r="T58" i="5" s="1"/>
  <c r="T71" i="5" s="1"/>
  <c r="U23" i="5" a="1"/>
  <c r="U23" i="5" s="1"/>
  <c r="U58" i="5" s="1"/>
  <c r="U71" i="5" s="1"/>
  <c r="E24" i="5" a="1"/>
  <c r="E24" i="5" s="1"/>
  <c r="E59" i="5" s="1"/>
  <c r="E72" i="5" s="1"/>
  <c r="F24" i="5" a="1"/>
  <c r="F24" i="5" s="1"/>
  <c r="F59" i="5" s="1"/>
  <c r="F72" i="5" s="1"/>
  <c r="G24" i="5" a="1"/>
  <c r="G24" i="5" s="1"/>
  <c r="G59" i="5" s="1"/>
  <c r="G72" i="5" s="1"/>
  <c r="H24" i="5" a="1"/>
  <c r="H24" i="5" s="1"/>
  <c r="H59" i="5" s="1"/>
  <c r="H72" i="5" s="1"/>
  <c r="I24" i="5" a="1"/>
  <c r="I24" i="5" s="1"/>
  <c r="I59" i="5" s="1"/>
  <c r="I72" i="5" s="1"/>
  <c r="J24" i="5" a="1"/>
  <c r="J24" i="5" s="1"/>
  <c r="J59" i="5" s="1"/>
  <c r="J72" i="5" s="1"/>
  <c r="K24" i="5" a="1"/>
  <c r="K24" i="5" s="1"/>
  <c r="K59" i="5" s="1"/>
  <c r="K72" i="5" s="1"/>
  <c r="L24" i="5" a="1"/>
  <c r="L24" i="5" s="1"/>
  <c r="L59" i="5" s="1"/>
  <c r="L72" i="5" s="1"/>
  <c r="M24" i="5" a="1"/>
  <c r="M24" i="5" s="1"/>
  <c r="M59" i="5" s="1"/>
  <c r="M72" i="5" s="1"/>
  <c r="N24" i="5" a="1"/>
  <c r="N24" i="5" s="1"/>
  <c r="N59" i="5" s="1"/>
  <c r="N72" i="5" s="1"/>
  <c r="O24" i="5" a="1"/>
  <c r="O24" i="5" s="1"/>
  <c r="O59" i="5" s="1"/>
  <c r="O72" i="5" s="1"/>
  <c r="P24" i="5" a="1"/>
  <c r="P24" i="5" s="1"/>
  <c r="P59" i="5" s="1"/>
  <c r="P72" i="5" s="1"/>
  <c r="Q24" i="5" a="1"/>
  <c r="Q24" i="5" s="1"/>
  <c r="Q59" i="5" s="1"/>
  <c r="Q72" i="5" s="1"/>
  <c r="R24" i="5" a="1"/>
  <c r="R24" i="5" s="1"/>
  <c r="R59" i="5" s="1"/>
  <c r="R72" i="5" s="1"/>
  <c r="S24" i="5" a="1"/>
  <c r="S24" i="5" s="1"/>
  <c r="S59" i="5" s="1"/>
  <c r="S72" i="5" s="1"/>
  <c r="T24" i="5" a="1"/>
  <c r="T24" i="5" s="1"/>
  <c r="T59" i="5" s="1"/>
  <c r="T72" i="5" s="1"/>
  <c r="U24" i="5" a="1"/>
  <c r="U24" i="5" s="1"/>
  <c r="U59" i="5" s="1"/>
  <c r="U72" i="5" s="1"/>
  <c r="V19" i="5" a="1"/>
  <c r="V19" i="5" s="1"/>
  <c r="V54" i="5" s="1"/>
  <c r="V67" i="5" s="1"/>
  <c r="V20" i="5" a="1"/>
  <c r="V20" i="5" s="1"/>
  <c r="V55" i="5" s="1"/>
  <c r="V68" i="5" s="1"/>
  <c r="V21" i="5" a="1"/>
  <c r="V21" i="5" s="1"/>
  <c r="V56" i="5" s="1"/>
  <c r="V69" i="5" s="1"/>
  <c r="V22" i="5" a="1"/>
  <c r="V22" i="5" s="1"/>
  <c r="V57" i="5" s="1"/>
  <c r="V70" i="5" s="1"/>
  <c r="V23" i="5" a="1"/>
  <c r="V23" i="5" s="1"/>
  <c r="V58" i="5" s="1"/>
  <c r="V71" i="5" s="1"/>
  <c r="V24" i="5" a="1"/>
  <c r="V24" i="5" s="1"/>
  <c r="V59" i="5" s="1"/>
  <c r="V72" i="5" s="1"/>
  <c r="W19" i="5" a="1"/>
  <c r="W19" i="5" s="1"/>
  <c r="W54" i="5" s="1"/>
  <c r="W67" i="5" s="1"/>
  <c r="W20" i="5" a="1"/>
  <c r="W20" i="5" s="1"/>
  <c r="W55" i="5" s="1"/>
  <c r="W68" i="5" s="1"/>
  <c r="W21" i="5" a="1"/>
  <c r="W21" i="5" s="1"/>
  <c r="W56" i="5" s="1"/>
  <c r="W69" i="5" s="1"/>
  <c r="W22" i="5" a="1"/>
  <c r="W22" i="5" s="1"/>
  <c r="W57" i="5" s="1"/>
  <c r="W70" i="5" s="1"/>
  <c r="W23" i="5" a="1"/>
  <c r="W23" i="5" s="1"/>
  <c r="W58" i="5" s="1"/>
  <c r="W71" i="5" s="1"/>
  <c r="W24" i="5" a="1"/>
  <c r="W24" i="5" s="1"/>
  <c r="W59" i="5" s="1"/>
  <c r="W72" i="5" s="1"/>
  <c r="X18" i="5" a="1"/>
  <c r="X18" i="5" s="1"/>
  <c r="X53" i="5" s="1"/>
  <c r="X66" i="5" s="1"/>
  <c r="X19" i="5" a="1"/>
  <c r="X19" i="5" s="1"/>
  <c r="X54" i="5" s="1"/>
  <c r="X67" i="5" s="1"/>
  <c r="X20" i="5" a="1"/>
  <c r="X20" i="5" s="1"/>
  <c r="X55" i="5" s="1"/>
  <c r="X68" i="5" s="1"/>
  <c r="X21" i="5" a="1"/>
  <c r="X21" i="5" s="1"/>
  <c r="X56" i="5" s="1"/>
  <c r="X69" i="5" s="1"/>
  <c r="X22" i="5" a="1"/>
  <c r="X22" i="5" s="1"/>
  <c r="X57" i="5" s="1"/>
  <c r="X70" i="5" s="1"/>
  <c r="X23" i="5" a="1"/>
  <c r="X23" i="5" s="1"/>
  <c r="X58" i="5" s="1"/>
  <c r="X71" i="5" s="1"/>
  <c r="X24" i="5" a="1"/>
  <c r="X24" i="5" s="1"/>
  <c r="X59" i="5" s="1"/>
  <c r="X72" i="5" s="1"/>
  <c r="Y18" i="5" a="1"/>
  <c r="Y18" i="5" s="1"/>
  <c r="Y53" i="5" s="1"/>
  <c r="Y66" i="5" s="1"/>
  <c r="Y19" i="5" a="1"/>
  <c r="Y19" i="5" s="1"/>
  <c r="Y54" i="5" s="1"/>
  <c r="Y67" i="5" s="1"/>
  <c r="Y20" i="5" a="1"/>
  <c r="Y20" i="5" s="1"/>
  <c r="Y55" i="5" s="1"/>
  <c r="Y68" i="5" s="1"/>
  <c r="Y21" i="5" a="1"/>
  <c r="Y21" i="5" s="1"/>
  <c r="Y56" i="5" s="1"/>
  <c r="Y69" i="5" s="1"/>
  <c r="Y22" i="5" a="1"/>
  <c r="Y22" i="5" s="1"/>
  <c r="Y57" i="5" s="1"/>
  <c r="Y70" i="5" s="1"/>
  <c r="Y23" i="5" a="1"/>
  <c r="Y23" i="5" s="1"/>
  <c r="Y58" i="5" s="1"/>
  <c r="Y71" i="5" s="1"/>
  <c r="Y24" i="5" a="1"/>
  <c r="Y24" i="5" s="1"/>
  <c r="Y59" i="5" s="1"/>
  <c r="Y72" i="5" s="1"/>
  <c r="U18" i="5" a="1"/>
  <c r="U18" i="5" s="1"/>
  <c r="U53" i="5" s="1"/>
  <c r="U66" i="5" s="1"/>
  <c r="Z18" i="5" a="1"/>
  <c r="Z18" i="5" s="1"/>
  <c r="Z53" i="5" s="1"/>
  <c r="Z66" i="5" s="1"/>
  <c r="Z19" i="5" a="1"/>
  <c r="Z19" i="5" s="1"/>
  <c r="Z54" i="5" s="1"/>
  <c r="Z67" i="5" s="1"/>
  <c r="Z20" i="5" a="1"/>
  <c r="Z20" i="5" s="1"/>
  <c r="Z55" i="5" s="1"/>
  <c r="Z68" i="5" s="1"/>
  <c r="Z21" i="5" a="1"/>
  <c r="Z21" i="5" s="1"/>
  <c r="Z56" i="5" s="1"/>
  <c r="Z69" i="5" s="1"/>
  <c r="Z22" i="5" a="1"/>
  <c r="Z22" i="5" s="1"/>
  <c r="Z57" i="5" s="1"/>
  <c r="Z70" i="5" s="1"/>
  <c r="Z23" i="5" a="1"/>
  <c r="Z23" i="5" s="1"/>
  <c r="Z58" i="5" s="1"/>
  <c r="Z71" i="5" s="1"/>
  <c r="Z24" i="5" a="1"/>
  <c r="Z24" i="5" s="1"/>
  <c r="Z59" i="5" s="1"/>
  <c r="Z72" i="5" s="1"/>
  <c r="AA18" i="5" a="1"/>
  <c r="AA18" i="5" s="1"/>
  <c r="AA53" i="5" s="1"/>
  <c r="AA66" i="5" s="1"/>
  <c r="AA19" i="5" a="1"/>
  <c r="AA19" i="5" s="1"/>
  <c r="AA54" i="5" s="1"/>
  <c r="AA67" i="5" s="1"/>
  <c r="AA20" i="5" a="1"/>
  <c r="AA20" i="5" s="1"/>
  <c r="AA55" i="5" s="1"/>
  <c r="AA68" i="5" s="1"/>
  <c r="AA21" i="5" a="1"/>
  <c r="AA21" i="5" s="1"/>
  <c r="AA56" i="5" s="1"/>
  <c r="AA69" i="5" s="1"/>
  <c r="AA22" i="5" a="1"/>
  <c r="AA22" i="5" s="1"/>
  <c r="AA57" i="5" s="1"/>
  <c r="AA70" i="5" s="1"/>
  <c r="AA23" i="5" a="1"/>
  <c r="AA23" i="5" s="1"/>
  <c r="AA58" i="5" s="1"/>
  <c r="AA71" i="5" s="1"/>
  <c r="AA24" i="5" a="1"/>
  <c r="AA24" i="5" s="1"/>
  <c r="AA59" i="5" s="1"/>
  <c r="AA72" i="5" s="1"/>
  <c r="AB18" i="5" a="1"/>
  <c r="AB18" i="5" s="1"/>
  <c r="AB53" i="5" s="1"/>
  <c r="AB66" i="5" s="1"/>
  <c r="AB19" i="5" a="1"/>
  <c r="AB19" i="5" s="1"/>
  <c r="AB54" i="5" s="1"/>
  <c r="AB67" i="5" s="1"/>
  <c r="AB20" i="5" a="1"/>
  <c r="AB20" i="5" s="1"/>
  <c r="AB55" i="5" s="1"/>
  <c r="AB68" i="5" s="1"/>
  <c r="AB21" i="5" a="1"/>
  <c r="AB21" i="5" s="1"/>
  <c r="AB56" i="5" s="1"/>
  <c r="AB69" i="5" s="1"/>
  <c r="AB22" i="5" a="1"/>
  <c r="AB22" i="5" s="1"/>
  <c r="AB57" i="5" s="1"/>
  <c r="AB70" i="5" s="1"/>
  <c r="AB23" i="5" a="1"/>
  <c r="AB23" i="5" s="1"/>
  <c r="AB58" i="5" s="1"/>
  <c r="AB71" i="5" s="1"/>
  <c r="AB24" i="5" a="1"/>
  <c r="AB24" i="5" s="1"/>
  <c r="AB59" i="5" s="1"/>
  <c r="AB72" i="5" s="1"/>
  <c r="AC18" i="5" a="1"/>
  <c r="AC18" i="5" s="1"/>
  <c r="AC53" i="5" s="1"/>
  <c r="AC66" i="5" s="1"/>
  <c r="AC19" i="5" a="1"/>
  <c r="AC19" i="5" s="1"/>
  <c r="AC54" i="5" s="1"/>
  <c r="AC67" i="5" s="1"/>
  <c r="AC20" i="5" a="1"/>
  <c r="AC20" i="5" s="1"/>
  <c r="AC55" i="5" s="1"/>
  <c r="AC68" i="5" s="1"/>
  <c r="AC21" i="5" a="1"/>
  <c r="AC21" i="5" s="1"/>
  <c r="AC56" i="5" s="1"/>
  <c r="AC69" i="5" s="1"/>
  <c r="AC22" i="5" a="1"/>
  <c r="AC22" i="5" s="1"/>
  <c r="AC57" i="5" s="1"/>
  <c r="AC70" i="5" s="1"/>
  <c r="AC23" i="5" a="1"/>
  <c r="AC23" i="5" s="1"/>
  <c r="AC58" i="5" s="1"/>
  <c r="AC71" i="5" s="1"/>
  <c r="AC24" i="5" a="1"/>
  <c r="AC24" i="5" s="1"/>
  <c r="AC59" i="5" s="1"/>
  <c r="AC72" i="5" s="1"/>
  <c r="AD18" i="5" a="1"/>
  <c r="AD18" i="5" s="1"/>
  <c r="AD53" i="5" s="1"/>
  <c r="AD66" i="5" s="1"/>
  <c r="AD19" i="5" a="1"/>
  <c r="AD19" i="5" s="1"/>
  <c r="AD54" i="5" s="1"/>
  <c r="AD67" i="5" s="1"/>
  <c r="AD20" i="5" a="1"/>
  <c r="AD20" i="5" s="1"/>
  <c r="AD55" i="5" s="1"/>
  <c r="AD68" i="5" s="1"/>
  <c r="AD21" i="5" a="1"/>
  <c r="AD21" i="5" s="1"/>
  <c r="AD56" i="5" s="1"/>
  <c r="AD69" i="5" s="1"/>
  <c r="AD22" i="5" a="1"/>
  <c r="AD22" i="5" s="1"/>
  <c r="AD57" i="5" s="1"/>
  <c r="AD70" i="5" s="1"/>
  <c r="AD23" i="5" a="1"/>
  <c r="AD23" i="5" s="1"/>
  <c r="AD58" i="5" s="1"/>
  <c r="AD71" i="5" s="1"/>
  <c r="AD24" i="5" a="1"/>
  <c r="AD24" i="5" s="1"/>
  <c r="AD59" i="5" s="1"/>
  <c r="AD72" i="5" s="1"/>
  <c r="AE18" i="5" a="1"/>
  <c r="AE18" i="5" s="1"/>
  <c r="AE53" i="5" s="1"/>
  <c r="AE66" i="5" s="1"/>
  <c r="AE19" i="5" a="1"/>
  <c r="AE19" i="5" s="1"/>
  <c r="AE54" i="5" s="1"/>
  <c r="AE67" i="5" s="1"/>
  <c r="AE20" i="5" a="1"/>
  <c r="AE20" i="5" s="1"/>
  <c r="AE55" i="5" s="1"/>
  <c r="AE68" i="5" s="1"/>
  <c r="AE21" i="5" a="1"/>
  <c r="AE21" i="5" s="1"/>
  <c r="AE56" i="5" s="1"/>
  <c r="AE69" i="5" s="1"/>
  <c r="AE22" i="5" a="1"/>
  <c r="AE22" i="5" s="1"/>
  <c r="AE57" i="5" s="1"/>
  <c r="AE70" i="5" s="1"/>
  <c r="AE23" i="5" a="1"/>
  <c r="AE23" i="5" s="1"/>
  <c r="AE58" i="5" s="1"/>
  <c r="AE71" i="5" s="1"/>
  <c r="AE24" i="5" a="1"/>
  <c r="AE24" i="5" s="1"/>
  <c r="AE59" i="5" s="1"/>
  <c r="AE72" i="5" s="1"/>
  <c r="AF18" i="5" a="1"/>
  <c r="AF18" i="5" s="1"/>
  <c r="AF53" i="5" s="1"/>
  <c r="AF66" i="5" s="1"/>
  <c r="AF19" i="5" a="1"/>
  <c r="AF19" i="5" s="1"/>
  <c r="AF54" i="5" s="1"/>
  <c r="AF67" i="5" s="1"/>
  <c r="AF20" i="5" a="1"/>
  <c r="AF20" i="5" s="1"/>
  <c r="AF55" i="5" s="1"/>
  <c r="AF68" i="5" s="1"/>
  <c r="AF21" i="5" a="1"/>
  <c r="AF21" i="5" s="1"/>
  <c r="AF56" i="5" s="1"/>
  <c r="AF69" i="5" s="1"/>
  <c r="AF22" i="5" a="1"/>
  <c r="AF22" i="5" s="1"/>
  <c r="AF57" i="5" s="1"/>
  <c r="AF70" i="5" s="1"/>
  <c r="AF23" i="5" a="1"/>
  <c r="AF23" i="5" s="1"/>
  <c r="AF58" i="5" s="1"/>
  <c r="AF71" i="5" s="1"/>
  <c r="AF24" i="5" a="1"/>
  <c r="AF24" i="5" s="1"/>
  <c r="AF59" i="5" s="1"/>
  <c r="AF72" i="5" s="1"/>
  <c r="AG18" i="5" a="1"/>
  <c r="AG18" i="5" s="1"/>
  <c r="AG53" i="5" s="1"/>
  <c r="AG66" i="5" s="1"/>
  <c r="AG19" i="5" a="1"/>
  <c r="AG19" i="5" s="1"/>
  <c r="AG54" i="5" s="1"/>
  <c r="AG67" i="5" s="1"/>
  <c r="AG20" i="5" a="1"/>
  <c r="AG20" i="5" s="1"/>
  <c r="AG55" i="5" s="1"/>
  <c r="AG68" i="5" s="1"/>
  <c r="AG21" i="5" a="1"/>
  <c r="AG21" i="5" s="1"/>
  <c r="AG56" i="5" s="1"/>
  <c r="AG69" i="5" s="1"/>
  <c r="AG22" i="5" a="1"/>
  <c r="AG22" i="5" s="1"/>
  <c r="AG57" i="5" s="1"/>
  <c r="AG70" i="5" s="1"/>
  <c r="AG23" i="5" a="1"/>
  <c r="AG23" i="5" s="1"/>
  <c r="AG58" i="5" s="1"/>
  <c r="AG71" i="5" s="1"/>
  <c r="AG24" i="5" a="1"/>
  <c r="AG24" i="5" s="1"/>
  <c r="AG59" i="5" s="1"/>
  <c r="AG72" i="5" s="1"/>
  <c r="AH18" i="5" a="1"/>
  <c r="AH18" i="5" s="1"/>
  <c r="AH53" i="5" s="1"/>
  <c r="AH66" i="5" s="1"/>
  <c r="AH19" i="5" a="1"/>
  <c r="AH19" i="5" s="1"/>
  <c r="AH54" i="5" s="1"/>
  <c r="AH67" i="5" s="1"/>
  <c r="AH20" i="5" a="1"/>
  <c r="AH20" i="5" s="1"/>
  <c r="AH55" i="5" s="1"/>
  <c r="AH68" i="5" s="1"/>
  <c r="AH21" i="5" a="1"/>
  <c r="AH21" i="5" s="1"/>
  <c r="AH56" i="5" s="1"/>
  <c r="AH69" i="5" s="1"/>
  <c r="AH22" i="5" a="1"/>
  <c r="AH22" i="5" s="1"/>
  <c r="AH57" i="5" s="1"/>
  <c r="AH70" i="5" s="1"/>
  <c r="AH23" i="5" a="1"/>
  <c r="AH23" i="5" s="1"/>
  <c r="AH58" i="5" s="1"/>
  <c r="AH71" i="5" s="1"/>
  <c r="AH24" i="5" a="1"/>
  <c r="AH24" i="5" s="1"/>
  <c r="AH59" i="5" s="1"/>
  <c r="AH72" i="5" s="1"/>
  <c r="D18" i="5" a="1"/>
  <c r="D18" i="5" s="1"/>
  <c r="D53" i="5" s="1"/>
  <c r="D66" i="5" s="1"/>
  <c r="D19" i="5" a="1"/>
  <c r="D19" i="5" s="1"/>
  <c r="D54" i="5" s="1"/>
  <c r="D67" i="5" s="1"/>
  <c r="D20" i="5" a="1"/>
  <c r="D20" i="5" s="1"/>
  <c r="D55" i="5" s="1"/>
  <c r="D68" i="5" s="1"/>
  <c r="D21" i="5" a="1"/>
  <c r="D21" i="5" s="1"/>
  <c r="D56" i="5" s="1"/>
  <c r="D69" i="5" s="1"/>
  <c r="D22" i="5" a="1"/>
  <c r="D22" i="5" s="1"/>
  <c r="D57" i="5" s="1"/>
  <c r="D70" i="5" s="1"/>
  <c r="D23" i="5" a="1"/>
  <c r="D23" i="5" s="1"/>
  <c r="D58" i="5" s="1"/>
  <c r="D71" i="5" s="1"/>
  <c r="D24" i="5" a="1"/>
  <c r="D24" i="5" s="1"/>
  <c r="D59" i="5" s="1"/>
  <c r="D72" i="5" s="1"/>
  <c r="AI18" i="5" a="1"/>
  <c r="AI18" i="5" s="1"/>
  <c r="AI53" i="5" s="1"/>
  <c r="AI66" i="5" s="1"/>
  <c r="AI19" i="5" a="1"/>
  <c r="AI19" i="5" s="1"/>
  <c r="AI54" i="5" s="1"/>
  <c r="AI67" i="5" s="1"/>
  <c r="AI20" i="5" a="1"/>
  <c r="AI20" i="5" s="1"/>
  <c r="AI55" i="5" s="1"/>
  <c r="AI68" i="5" s="1"/>
  <c r="AI21" i="5" a="1"/>
  <c r="AI21" i="5" s="1"/>
  <c r="AI56" i="5" s="1"/>
  <c r="AI69" i="5" s="1"/>
  <c r="AI22" i="5" a="1"/>
  <c r="AI22" i="5" s="1"/>
  <c r="AI57" i="5" s="1"/>
  <c r="AI70" i="5" s="1"/>
  <c r="AI23" i="5" a="1"/>
  <c r="AI23" i="5" s="1"/>
  <c r="AI58" i="5" s="1"/>
  <c r="AI71" i="5" s="1"/>
  <c r="AI24" i="5" a="1"/>
  <c r="AI24" i="5" s="1"/>
  <c r="AI59" i="5" s="1"/>
  <c r="AI72" i="5" s="1"/>
  <c r="AJ18" i="5" a="1"/>
  <c r="AJ18" i="5" s="1"/>
  <c r="AJ53" i="5" s="1"/>
  <c r="AJ66" i="5" s="1"/>
  <c r="AJ19" i="5" a="1"/>
  <c r="AJ19" i="5" s="1"/>
  <c r="AJ54" i="5" s="1"/>
  <c r="AJ67" i="5" s="1"/>
  <c r="AJ20" i="5" a="1"/>
  <c r="AJ20" i="5" s="1"/>
  <c r="AJ55" i="5" s="1"/>
  <c r="AJ68" i="5" s="1"/>
  <c r="AJ21" i="5" a="1"/>
  <c r="AJ21" i="5" s="1"/>
  <c r="AJ56" i="5" s="1"/>
  <c r="AJ69" i="5" s="1"/>
  <c r="AJ22" i="5" a="1"/>
  <c r="AJ22" i="5" s="1"/>
  <c r="AJ57" i="5" s="1"/>
  <c r="AJ70" i="5" s="1"/>
  <c r="AJ23" i="5" a="1"/>
  <c r="AJ23" i="5" s="1"/>
  <c r="AJ58" i="5" s="1"/>
  <c r="AJ71" i="5" s="1"/>
  <c r="AJ24" i="5" a="1"/>
  <c r="AJ24" i="5" s="1"/>
  <c r="AJ59" i="5" s="1"/>
  <c r="AJ72" i="5" s="1"/>
  <c r="AK18" i="5" a="1"/>
  <c r="AK18" i="5" s="1"/>
  <c r="AK53" i="5" s="1"/>
  <c r="AK66" i="5" s="1"/>
  <c r="AK19" i="5" a="1"/>
  <c r="AK19" i="5" s="1"/>
  <c r="AK54" i="5" s="1"/>
  <c r="AK67" i="5" s="1"/>
  <c r="AK20" i="5" a="1"/>
  <c r="AK20" i="5" s="1"/>
  <c r="AK55" i="5" s="1"/>
  <c r="AK68" i="5" s="1"/>
  <c r="AK21" i="5" a="1"/>
  <c r="AK21" i="5" s="1"/>
  <c r="AK56" i="5" s="1"/>
  <c r="AK69" i="5" s="1"/>
  <c r="AK22" i="5" a="1"/>
  <c r="AK22" i="5" s="1"/>
  <c r="AK57" i="5" s="1"/>
  <c r="AK70" i="5" s="1"/>
  <c r="AK23" i="5" a="1"/>
  <c r="AK23" i="5" s="1"/>
  <c r="AK58" i="5" s="1"/>
  <c r="AK71" i="5" s="1"/>
  <c r="AK24" i="5" a="1"/>
  <c r="AK24" i="5" s="1"/>
  <c r="AK59" i="5" s="1"/>
  <c r="AK72" i="5" s="1"/>
  <c r="AL18" i="5" a="1"/>
  <c r="AL18" i="5" s="1"/>
  <c r="AL53" i="5" s="1"/>
  <c r="AL66" i="5" s="1"/>
  <c r="AL19" i="5" a="1"/>
  <c r="AL19" i="5" s="1"/>
  <c r="AL54" i="5" s="1"/>
  <c r="AL67" i="5" s="1"/>
  <c r="AL20" i="5" a="1"/>
  <c r="AL20" i="5" s="1"/>
  <c r="AL55" i="5" s="1"/>
  <c r="AL68" i="5" s="1"/>
  <c r="AL21" i="5" a="1"/>
  <c r="AL21" i="5" s="1"/>
  <c r="AL56" i="5" s="1"/>
  <c r="AL69" i="5" s="1"/>
  <c r="AL22" i="5" a="1"/>
  <c r="AL22" i="5" s="1"/>
  <c r="AL57" i="5" s="1"/>
  <c r="AL70" i="5" s="1"/>
  <c r="AL23" i="5" a="1"/>
  <c r="AL23" i="5" s="1"/>
  <c r="AL58" i="5" s="1"/>
  <c r="AL71" i="5" s="1"/>
  <c r="AL24" i="5" a="1"/>
  <c r="AL24" i="5" s="1"/>
  <c r="AL59" i="5" s="1"/>
  <c r="AL72" i="5" s="1"/>
  <c r="AM18" i="5" a="1"/>
  <c r="AM18" i="5" s="1"/>
  <c r="AM53" i="5" s="1"/>
  <c r="AM66" i="5" s="1"/>
  <c r="AM19" i="5" a="1"/>
  <c r="AM19" i="5" s="1"/>
  <c r="AM54" i="5" s="1"/>
  <c r="AM67" i="5" s="1"/>
  <c r="AM20" i="5" a="1"/>
  <c r="AM20" i="5" s="1"/>
  <c r="AM55" i="5" s="1"/>
  <c r="AM68" i="5" s="1"/>
  <c r="AM21" i="5" a="1"/>
  <c r="AM21" i="5" s="1"/>
  <c r="AM56" i="5" s="1"/>
  <c r="AM69" i="5" s="1"/>
  <c r="AM22" i="5" a="1"/>
  <c r="AM22" i="5" s="1"/>
  <c r="AM57" i="5" s="1"/>
  <c r="AM70" i="5" s="1"/>
  <c r="AM23" i="5" a="1"/>
  <c r="AM23" i="5" s="1"/>
  <c r="AM58" i="5" s="1"/>
  <c r="AM71" i="5" s="1"/>
  <c r="AM24" i="5" a="1"/>
  <c r="AM24" i="5" s="1"/>
  <c r="AM59" i="5" s="1"/>
  <c r="AM72" i="5" s="1"/>
  <c r="AN18" i="5" a="1"/>
  <c r="AN18" i="5" s="1"/>
  <c r="AN53" i="5" s="1"/>
  <c r="AN66" i="5" s="1"/>
  <c r="AN19" i="5" a="1"/>
  <c r="AN19" i="5" s="1"/>
  <c r="AN54" i="5" s="1"/>
  <c r="AN67" i="5" s="1"/>
  <c r="AN20" i="5" a="1"/>
  <c r="AN20" i="5" s="1"/>
  <c r="AN55" i="5" s="1"/>
  <c r="AN68" i="5" s="1"/>
  <c r="AN21" i="5" a="1"/>
  <c r="AN21" i="5" s="1"/>
  <c r="AN56" i="5" s="1"/>
  <c r="AN69" i="5" s="1"/>
  <c r="AN22" i="5" a="1"/>
  <c r="AN22" i="5" s="1"/>
  <c r="AN57" i="5" s="1"/>
  <c r="AN70" i="5" s="1"/>
  <c r="AN23" i="5" a="1"/>
  <c r="AN23" i="5" s="1"/>
  <c r="AN58" i="5" s="1"/>
  <c r="AN71" i="5" s="1"/>
  <c r="AN24" i="5" a="1"/>
  <c r="AN24" i="5" s="1"/>
  <c r="AN59" i="5" s="1"/>
  <c r="AN72" i="5" s="1"/>
  <c r="AO18" i="5" a="1"/>
  <c r="AO18" i="5" s="1"/>
  <c r="AO53" i="5" s="1"/>
  <c r="AO66" i="5" s="1"/>
  <c r="AO19" i="5" a="1"/>
  <c r="AO19" i="5" s="1"/>
  <c r="AO54" i="5" s="1"/>
  <c r="AO67" i="5" s="1"/>
  <c r="AO20" i="5" a="1"/>
  <c r="AO20" i="5" s="1"/>
  <c r="AO55" i="5" s="1"/>
  <c r="AO68" i="5" s="1"/>
  <c r="AO21" i="5" a="1"/>
  <c r="AO21" i="5" s="1"/>
  <c r="AO56" i="5" s="1"/>
  <c r="AO69" i="5" s="1"/>
  <c r="AO22" i="5" a="1"/>
  <c r="AO22" i="5" s="1"/>
  <c r="AO57" i="5" s="1"/>
  <c r="AO70" i="5" s="1"/>
  <c r="AO23" i="5" a="1"/>
  <c r="AO23" i="5" s="1"/>
  <c r="AO58" i="5" s="1"/>
  <c r="AO71" i="5" s="1"/>
  <c r="AO24" i="5" a="1"/>
  <c r="AO24" i="5" s="1"/>
  <c r="AO59" i="5" s="1"/>
  <c r="AO72" i="5" s="1"/>
  <c r="AP18" i="5" a="1"/>
  <c r="AP18" i="5" s="1"/>
  <c r="AP53" i="5" s="1"/>
  <c r="AP66" i="5" s="1"/>
  <c r="AP19" i="5" a="1"/>
  <c r="AP19" i="5" s="1"/>
  <c r="AP54" i="5" s="1"/>
  <c r="AP67" i="5" s="1"/>
  <c r="AP20" i="5" a="1"/>
  <c r="AP20" i="5" s="1"/>
  <c r="AP55" i="5" s="1"/>
  <c r="AP68" i="5" s="1"/>
  <c r="AP21" i="5" a="1"/>
  <c r="AP21" i="5" s="1"/>
  <c r="AP56" i="5" s="1"/>
  <c r="AP69" i="5" s="1"/>
  <c r="AP22" i="5" a="1"/>
  <c r="AP22" i="5" s="1"/>
  <c r="AP57" i="5" s="1"/>
  <c r="AP70" i="5" s="1"/>
  <c r="AP23" i="5" a="1"/>
  <c r="AP23" i="5" s="1"/>
  <c r="AP58" i="5" s="1"/>
  <c r="AP71" i="5" s="1"/>
  <c r="AP24" i="5" a="1"/>
  <c r="AP24" i="5" s="1"/>
  <c r="AP59" i="5" s="1"/>
  <c r="AP72" i="5" s="1"/>
  <c r="AQ18" i="5" a="1"/>
  <c r="AQ18" i="5" s="1"/>
  <c r="AQ53" i="5" s="1"/>
  <c r="AQ66" i="5" s="1"/>
  <c r="AQ19" i="5" a="1"/>
  <c r="AQ19" i="5" s="1"/>
  <c r="AQ54" i="5" s="1"/>
  <c r="AQ67" i="5" s="1"/>
  <c r="AQ20" i="5" a="1"/>
  <c r="AQ20" i="5" s="1"/>
  <c r="AQ55" i="5" s="1"/>
  <c r="AQ68" i="5" s="1"/>
  <c r="AQ21" i="5" a="1"/>
  <c r="AQ21" i="5" s="1"/>
  <c r="AQ56" i="5" s="1"/>
  <c r="AQ69" i="5" s="1"/>
  <c r="AQ22" i="5" a="1"/>
  <c r="AQ22" i="5" s="1"/>
  <c r="AQ57" i="5" s="1"/>
  <c r="AQ70" i="5" s="1"/>
  <c r="AQ23" i="5" a="1"/>
  <c r="AQ23" i="5" s="1"/>
  <c r="AQ58" i="5" s="1"/>
  <c r="AQ71" i="5" s="1"/>
  <c r="AQ24" i="5" a="1"/>
  <c r="AQ24" i="5" s="1"/>
  <c r="AQ59" i="5" s="1"/>
  <c r="AQ72" i="5" s="1"/>
  <c r="AR18" i="5" a="1"/>
  <c r="AR18" i="5" s="1"/>
  <c r="AR53" i="5" s="1"/>
  <c r="AR66" i="5" s="1"/>
  <c r="AR19" i="5" a="1"/>
  <c r="AR19" i="5" s="1"/>
  <c r="AR54" i="5" s="1"/>
  <c r="AR67" i="5" s="1"/>
  <c r="AR20" i="5" a="1"/>
  <c r="AR20" i="5" s="1"/>
  <c r="AR55" i="5" s="1"/>
  <c r="AR68" i="5" s="1"/>
  <c r="AR21" i="5" a="1"/>
  <c r="AR21" i="5" s="1"/>
  <c r="AR56" i="5" s="1"/>
  <c r="AR69" i="5" s="1"/>
  <c r="AR22" i="5" a="1"/>
  <c r="AR22" i="5" s="1"/>
  <c r="AR57" i="5" s="1"/>
  <c r="AR70" i="5" s="1"/>
  <c r="AR23" i="5" a="1"/>
  <c r="AR23" i="5" s="1"/>
  <c r="AR58" i="5" s="1"/>
  <c r="AR71" i="5" s="1"/>
  <c r="AR24" i="5" a="1"/>
  <c r="AR24" i="5" s="1"/>
  <c r="AR59" i="5" s="1"/>
  <c r="AR72" i="5" s="1"/>
  <c r="AS18" i="5" a="1"/>
  <c r="AS18" i="5" s="1"/>
  <c r="AS53" i="5" s="1"/>
  <c r="AS66" i="5" s="1"/>
  <c r="AS19" i="5" a="1"/>
  <c r="AS19" i="5" s="1"/>
  <c r="AS54" i="5" s="1"/>
  <c r="AS67" i="5" s="1"/>
  <c r="AS20" i="5" a="1"/>
  <c r="AS20" i="5" s="1"/>
  <c r="AS55" i="5" s="1"/>
  <c r="AS68" i="5" s="1"/>
  <c r="AS21" i="5" a="1"/>
  <c r="AS21" i="5" s="1"/>
  <c r="AS56" i="5" s="1"/>
  <c r="AS69" i="5" s="1"/>
  <c r="AS22" i="5" a="1"/>
  <c r="AS22" i="5" s="1"/>
  <c r="AS57" i="5" s="1"/>
  <c r="AS70" i="5" s="1"/>
  <c r="AS23" i="5" a="1"/>
  <c r="AS23" i="5" s="1"/>
  <c r="AS58" i="5" s="1"/>
  <c r="AS71" i="5" s="1"/>
  <c r="AS24" i="5" a="1"/>
  <c r="AS24" i="5" s="1"/>
  <c r="AS59" i="5" s="1"/>
  <c r="AS72" i="5" s="1"/>
  <c r="AT18" i="5" a="1"/>
  <c r="AT18" i="5" s="1"/>
  <c r="AT53" i="5" s="1"/>
  <c r="AT66" i="5" s="1"/>
  <c r="AT19" i="5" a="1"/>
  <c r="AT19" i="5" s="1"/>
  <c r="AT54" i="5" s="1"/>
  <c r="AT67" i="5" s="1"/>
  <c r="AT20" i="5" a="1"/>
  <c r="AT20" i="5" s="1"/>
  <c r="AT55" i="5" s="1"/>
  <c r="AT68" i="5" s="1"/>
  <c r="AT21" i="5" a="1"/>
  <c r="AT21" i="5" s="1"/>
  <c r="AT56" i="5" s="1"/>
  <c r="AT69" i="5" s="1"/>
  <c r="AT22" i="5" a="1"/>
  <c r="AT22" i="5" s="1"/>
  <c r="AT57" i="5" s="1"/>
  <c r="AT70" i="5" s="1"/>
  <c r="AT23" i="5" a="1"/>
  <c r="AT23" i="5" s="1"/>
  <c r="AT58" i="5" s="1"/>
  <c r="AT71" i="5" s="1"/>
  <c r="AT24" i="5" a="1"/>
  <c r="AT24" i="5" s="1"/>
  <c r="AT59" i="5" s="1"/>
  <c r="AT72" i="5" s="1"/>
  <c r="AU18" i="5" a="1"/>
  <c r="AU18" i="5" s="1"/>
  <c r="AU53" i="5" s="1"/>
  <c r="AU66" i="5" s="1"/>
  <c r="AU19" i="5" a="1"/>
  <c r="AU19" i="5" s="1"/>
  <c r="AU54" i="5" s="1"/>
  <c r="AU67" i="5" s="1"/>
  <c r="AU20" i="5" a="1"/>
  <c r="AU20" i="5" s="1"/>
  <c r="AU55" i="5" s="1"/>
  <c r="AU68" i="5" s="1"/>
  <c r="AU21" i="5" a="1"/>
  <c r="AU21" i="5" s="1"/>
  <c r="AU56" i="5" s="1"/>
  <c r="AU69" i="5" s="1"/>
  <c r="AU22" i="5" a="1"/>
  <c r="AU22" i="5" s="1"/>
  <c r="AU57" i="5" s="1"/>
  <c r="AU70" i="5" s="1"/>
  <c r="AU23" i="5" a="1"/>
  <c r="AU23" i="5" s="1"/>
  <c r="AU58" i="5" s="1"/>
  <c r="AU71" i="5" s="1"/>
  <c r="AU24" i="5" a="1"/>
  <c r="AU24" i="5" s="1"/>
  <c r="AU59" i="5" s="1"/>
  <c r="AU72" i="5" s="1"/>
  <c r="AV18" i="5" a="1"/>
  <c r="AV18" i="5" s="1"/>
  <c r="AV53" i="5" s="1"/>
  <c r="AV66" i="5" s="1"/>
  <c r="AV19" i="5" a="1"/>
  <c r="AV19" i="5" s="1"/>
  <c r="AV54" i="5" s="1"/>
  <c r="AV67" i="5" s="1"/>
  <c r="AV20" i="5" a="1"/>
  <c r="AV20" i="5" s="1"/>
  <c r="AV55" i="5" s="1"/>
  <c r="AV68" i="5" s="1"/>
  <c r="AV21" i="5" a="1"/>
  <c r="AV21" i="5" s="1"/>
  <c r="AV56" i="5" s="1"/>
  <c r="AV69" i="5" s="1"/>
  <c r="AV22" i="5" a="1"/>
  <c r="AV22" i="5" s="1"/>
  <c r="AV57" i="5" s="1"/>
  <c r="AV70" i="5" s="1"/>
  <c r="AV23" i="5" a="1"/>
  <c r="AV23" i="5" s="1"/>
  <c r="AV58" i="5" s="1"/>
  <c r="AV71" i="5" s="1"/>
  <c r="AV24" i="5" a="1"/>
  <c r="AV24" i="5" s="1"/>
  <c r="AV59" i="5" s="1"/>
  <c r="AV72" i="5" s="1"/>
  <c r="AW18" i="5" a="1"/>
  <c r="AW18" i="5" s="1"/>
  <c r="AW53" i="5" s="1"/>
  <c r="AW66" i="5" s="1"/>
  <c r="AW19" i="5" a="1"/>
  <c r="AW19" i="5" s="1"/>
  <c r="AW54" i="5" s="1"/>
  <c r="AW67" i="5" s="1"/>
  <c r="AW20" i="5" a="1"/>
  <c r="AW20" i="5" s="1"/>
  <c r="AW55" i="5" s="1"/>
  <c r="AW68" i="5" s="1"/>
  <c r="AW21" i="5" a="1"/>
  <c r="AW21" i="5" s="1"/>
  <c r="AW56" i="5" s="1"/>
  <c r="AW69" i="5" s="1"/>
  <c r="AW22" i="5" a="1"/>
  <c r="AW22" i="5" s="1"/>
  <c r="AW57" i="5" s="1"/>
  <c r="AW70" i="5" s="1"/>
  <c r="AW23" i="5" a="1"/>
  <c r="AW23" i="5" s="1"/>
  <c r="AW58" i="5" s="1"/>
  <c r="AW71" i="5" s="1"/>
  <c r="AW24" i="5" a="1"/>
  <c r="AW24" i="5" s="1"/>
  <c r="AW59" i="5" s="1"/>
  <c r="AW72" i="5" s="1"/>
  <c r="AX18" i="5" a="1"/>
  <c r="AX18" i="5" s="1"/>
  <c r="AX53" i="5" s="1"/>
  <c r="AX66" i="5" s="1"/>
  <c r="AX19" i="5" a="1"/>
  <c r="AX19" i="5" s="1"/>
  <c r="AX54" i="5" s="1"/>
  <c r="AX67" i="5" s="1"/>
  <c r="AX20" i="5" a="1"/>
  <c r="AX20" i="5" s="1"/>
  <c r="AX55" i="5" s="1"/>
  <c r="AX68" i="5" s="1"/>
  <c r="AX21" i="5" a="1"/>
  <c r="AX21" i="5" s="1"/>
  <c r="AX56" i="5" s="1"/>
  <c r="AX69" i="5" s="1"/>
  <c r="AX22" i="5" a="1"/>
  <c r="AX22" i="5" s="1"/>
  <c r="AX57" i="5" s="1"/>
  <c r="AX70" i="5" s="1"/>
  <c r="AX23" i="5" a="1"/>
  <c r="AX23" i="5" s="1"/>
  <c r="AX58" i="5" s="1"/>
  <c r="AX71" i="5" s="1"/>
  <c r="AX24" i="5" a="1"/>
  <c r="AX24" i="5" s="1"/>
  <c r="AX59" i="5" s="1"/>
  <c r="AX72" i="5" s="1"/>
  <c r="AY18" i="5" a="1"/>
  <c r="AY18" i="5" s="1"/>
  <c r="AY53" i="5" s="1"/>
  <c r="AY66" i="5" s="1"/>
  <c r="AY19" i="5" a="1"/>
  <c r="AY19" i="5" s="1"/>
  <c r="AY54" i="5" s="1"/>
  <c r="AY67" i="5" s="1"/>
  <c r="AY20" i="5" a="1"/>
  <c r="AY20" i="5" s="1"/>
  <c r="AY55" i="5" s="1"/>
  <c r="AY68" i="5" s="1"/>
  <c r="AY21" i="5" a="1"/>
  <c r="AY21" i="5" s="1"/>
  <c r="AY56" i="5" s="1"/>
  <c r="AY69" i="5" s="1"/>
  <c r="AY22" i="5" a="1"/>
  <c r="AY22" i="5" s="1"/>
  <c r="AY57" i="5" s="1"/>
  <c r="AY70" i="5" s="1"/>
  <c r="AY23" i="5" a="1"/>
  <c r="AY23" i="5" s="1"/>
  <c r="AY58" i="5" s="1"/>
  <c r="AY71" i="5" s="1"/>
  <c r="AY24" i="5" a="1"/>
  <c r="AY24" i="5" s="1"/>
  <c r="AY59" i="5" s="1"/>
  <c r="AY72" i="5" s="1"/>
  <c r="AZ18" i="5" a="1"/>
  <c r="AZ18" i="5" s="1"/>
  <c r="AZ53" i="5" s="1"/>
  <c r="AZ66" i="5" s="1"/>
  <c r="AZ19" i="5" a="1"/>
  <c r="AZ19" i="5" s="1"/>
  <c r="AZ54" i="5" s="1"/>
  <c r="AZ67" i="5" s="1"/>
  <c r="AZ20" i="5" a="1"/>
  <c r="AZ20" i="5" s="1"/>
  <c r="AZ55" i="5" s="1"/>
  <c r="AZ68" i="5" s="1"/>
  <c r="AZ21" i="5" a="1"/>
  <c r="AZ21" i="5" s="1"/>
  <c r="AZ56" i="5" s="1"/>
  <c r="AZ69" i="5" s="1"/>
  <c r="AZ22" i="5" a="1"/>
  <c r="AZ22" i="5" s="1"/>
  <c r="AZ57" i="5" s="1"/>
  <c r="AZ70" i="5" s="1"/>
  <c r="AZ23" i="5" a="1"/>
  <c r="AZ23" i="5" s="1"/>
  <c r="AZ58" i="5" s="1"/>
  <c r="AZ71" i="5" s="1"/>
  <c r="AZ24" i="5" a="1"/>
  <c r="AZ24" i="5" s="1"/>
  <c r="AZ59" i="5" s="1"/>
  <c r="AZ72" i="5" s="1"/>
  <c r="BA18" i="5" a="1"/>
  <c r="BA18" i="5" s="1"/>
  <c r="BA53" i="5" s="1"/>
  <c r="BA66" i="5" s="1"/>
  <c r="BA19" i="5" a="1"/>
  <c r="BA19" i="5" s="1"/>
  <c r="BA54" i="5" s="1"/>
  <c r="BA67" i="5" s="1"/>
  <c r="BA20" i="5" a="1"/>
  <c r="BA20" i="5" s="1"/>
  <c r="BA55" i="5" s="1"/>
  <c r="BA68" i="5" s="1"/>
  <c r="BA21" i="5" a="1"/>
  <c r="BA21" i="5" s="1"/>
  <c r="BA56" i="5" s="1"/>
  <c r="BA69" i="5" s="1"/>
  <c r="BA22" i="5" a="1"/>
  <c r="BA22" i="5" s="1"/>
  <c r="BA57" i="5" s="1"/>
  <c r="BA70" i="5" s="1"/>
  <c r="BA23" i="5" a="1"/>
  <c r="BA23" i="5" s="1"/>
  <c r="BA58" i="5" s="1"/>
  <c r="BA71" i="5" s="1"/>
  <c r="BA24" i="5" a="1"/>
  <c r="BA24" i="5" s="1"/>
  <c r="BA59" i="5" s="1"/>
  <c r="BA72" i="5" s="1"/>
  <c r="BB18" i="5" a="1"/>
  <c r="BB18" i="5" s="1"/>
  <c r="BB53" i="5" s="1"/>
  <c r="BB66" i="5" s="1"/>
  <c r="BB19" i="5" a="1"/>
  <c r="BB19" i="5" s="1"/>
  <c r="BB54" i="5" s="1"/>
  <c r="BB67" i="5" s="1"/>
  <c r="BB20" i="5" a="1"/>
  <c r="BB20" i="5" s="1"/>
  <c r="BB55" i="5" s="1"/>
  <c r="BB68" i="5" s="1"/>
  <c r="BB21" i="5" a="1"/>
  <c r="BB21" i="5" s="1"/>
  <c r="BB56" i="5" s="1"/>
  <c r="BB69" i="5" s="1"/>
  <c r="BB22" i="5" a="1"/>
  <c r="BB22" i="5" s="1"/>
  <c r="BB57" i="5" s="1"/>
  <c r="BB70" i="5" s="1"/>
  <c r="BB23" i="5" a="1"/>
  <c r="BB23" i="5" s="1"/>
  <c r="BB58" i="5" s="1"/>
  <c r="BB71" i="5" s="1"/>
  <c r="BB24" i="5" a="1"/>
  <c r="BB24" i="5" s="1"/>
  <c r="BB59" i="5" s="1"/>
  <c r="BB72" i="5" s="1"/>
  <c r="BC18" i="5" a="1"/>
  <c r="BC18" i="5" s="1"/>
  <c r="BC53" i="5" s="1"/>
  <c r="BC66" i="5" s="1"/>
  <c r="BC19" i="5" a="1"/>
  <c r="BC19" i="5" s="1"/>
  <c r="BC54" i="5" s="1"/>
  <c r="BC67" i="5" s="1"/>
  <c r="BC20" i="5" a="1"/>
  <c r="BC20" i="5" s="1"/>
  <c r="BC55" i="5" s="1"/>
  <c r="BC68" i="5" s="1"/>
  <c r="BC21" i="5" a="1"/>
  <c r="BC21" i="5" s="1"/>
  <c r="BC56" i="5" s="1"/>
  <c r="BC69" i="5" s="1"/>
  <c r="BC22" i="5" a="1"/>
  <c r="BC22" i="5" s="1"/>
  <c r="BC57" i="5" s="1"/>
  <c r="BC70" i="5" s="1"/>
  <c r="BC23" i="5" a="1"/>
  <c r="BC23" i="5" s="1"/>
  <c r="BC58" i="5" s="1"/>
  <c r="BC71" i="5" s="1"/>
  <c r="BC24" i="5" a="1"/>
  <c r="BC24" i="5" s="1"/>
  <c r="BC59" i="5" s="1"/>
  <c r="BC72" i="5" s="1"/>
  <c r="W18" i="5" a="1"/>
  <c r="W18" i="5" s="1"/>
  <c r="W53" i="5" s="1"/>
  <c r="W66" i="5" s="1"/>
  <c r="V18" i="5" a="1"/>
  <c r="V18" i="5" s="1"/>
  <c r="V53" i="5" s="1"/>
  <c r="V66" i="5" s="1"/>
  <c r="T18" i="5" a="1"/>
  <c r="T18" i="5" s="1"/>
  <c r="T53" i="5" s="1"/>
  <c r="T66" i="5" s="1"/>
  <c r="S18" i="5" a="1"/>
  <c r="S18" i="5" s="1"/>
  <c r="S53" i="5" s="1"/>
  <c r="S66" i="5" s="1"/>
  <c r="P18" i="5" a="1"/>
  <c r="P18" i="5" s="1"/>
  <c r="P53" i="5" s="1"/>
  <c r="P66" i="5" s="1"/>
  <c r="R18" i="5" a="1"/>
  <c r="R18" i="5" s="1"/>
  <c r="R53" i="5" s="1"/>
  <c r="R66" i="5" s="1"/>
  <c r="Q18" i="5" a="1"/>
  <c r="Q18" i="5" s="1"/>
  <c r="Q53" i="5" s="1"/>
  <c r="Q66" i="5" s="1"/>
  <c r="O18" i="5" a="1"/>
  <c r="O18" i="5" s="1"/>
  <c r="O53" i="5" s="1"/>
  <c r="O66" i="5" s="1"/>
  <c r="N18" i="5" a="1"/>
  <c r="N18" i="5" s="1"/>
  <c r="N53" i="5" s="1"/>
  <c r="N66" i="5" s="1"/>
  <c r="M18" i="5" a="1"/>
  <c r="M18" i="5" s="1"/>
  <c r="M53" i="5" s="1"/>
  <c r="M66" i="5" s="1"/>
  <c r="L18" i="5" a="1"/>
  <c r="L18" i="5" s="1"/>
  <c r="L53" i="5" s="1"/>
  <c r="L66" i="5" s="1"/>
  <c r="K18" i="5" a="1"/>
  <c r="K18" i="5" s="1"/>
  <c r="K53" i="5" s="1"/>
  <c r="K66" i="5" s="1"/>
  <c r="J18" i="5" a="1"/>
  <c r="J18" i="5" s="1"/>
  <c r="J53" i="5" s="1"/>
  <c r="J66" i="5" s="1"/>
  <c r="I18" i="5" a="1"/>
  <c r="I18" i="5" s="1"/>
  <c r="I53" i="5" s="1"/>
  <c r="I66" i="5" s="1"/>
  <c r="H18" i="5" a="1"/>
  <c r="H18" i="5" s="1"/>
  <c r="H53" i="5" s="1"/>
  <c r="H66" i="5" s="1"/>
  <c r="G18" i="5" a="1"/>
  <c r="G18" i="5" s="1"/>
  <c r="G53" i="5" s="1"/>
  <c r="G66" i="5" s="1"/>
  <c r="F18" i="5" a="1"/>
  <c r="F18" i="5" s="1"/>
  <c r="F53" i="5" s="1"/>
  <c r="F66" i="5" s="1"/>
  <c r="E18" i="5" a="1"/>
  <c r="E18" i="5" s="1"/>
  <c r="E53" i="5" s="1"/>
  <c r="E66" i="5" s="1"/>
  <c r="C18" i="5" a="1"/>
  <c r="C18" i="5" s="1"/>
  <c r="C53" i="5" s="1"/>
  <c r="C66" i="5" s="1"/>
  <c r="C19" i="5" a="1"/>
  <c r="C19" i="5" s="1"/>
  <c r="C54" i="5" s="1"/>
  <c r="C67" i="5" s="1"/>
  <c r="C20" i="5" a="1"/>
  <c r="C20" i="5" s="1"/>
  <c r="C55" i="5" s="1"/>
  <c r="C68" i="5" s="1"/>
  <c r="C21" i="5" a="1"/>
  <c r="C21" i="5" s="1"/>
  <c r="C56" i="5" s="1"/>
  <c r="C69" i="5" s="1"/>
  <c r="C22" i="5" a="1"/>
  <c r="C22" i="5" s="1"/>
  <c r="C57" i="5" s="1"/>
  <c r="C70" i="5" s="1"/>
  <c r="C23" i="5" a="1"/>
  <c r="C23" i="5" s="1"/>
  <c r="C58" i="5" s="1"/>
  <c r="C71" i="5" s="1"/>
  <c r="C24" i="5" a="1"/>
  <c r="C24" i="5" s="1"/>
  <c r="C59" i="5" s="1"/>
  <c r="C72" i="5" s="1"/>
  <c r="B18" i="5" a="1"/>
  <c r="B18" i="5" s="1"/>
  <c r="B53" i="5" s="1"/>
  <c r="B66" i="5" s="1"/>
  <c r="B19" i="5" a="1"/>
  <c r="B19" i="5" s="1"/>
  <c r="B54" i="5" s="1"/>
  <c r="B67" i="5" s="1"/>
  <c r="B20" i="5" a="1"/>
  <c r="B20" i="5" s="1"/>
  <c r="B55" i="5" s="1"/>
  <c r="B68" i="5" s="1"/>
  <c r="B21" i="5" a="1"/>
  <c r="B21" i="5" s="1"/>
  <c r="B56" i="5" s="1"/>
  <c r="B69" i="5" s="1"/>
  <c r="B22" i="5" a="1"/>
  <c r="B22" i="5" s="1"/>
  <c r="B57" i="5" s="1"/>
  <c r="B70" i="5" s="1"/>
  <c r="B23" i="5" a="1"/>
  <c r="B23" i="5" s="1"/>
  <c r="B58" i="5" s="1"/>
  <c r="B71" i="5" s="1"/>
  <c r="B24" i="5" a="1"/>
  <c r="B24" i="5" s="1"/>
  <c r="B59" i="5" s="1"/>
  <c r="B72" i="5" s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82" i="1"/>
  <c r="M231" i="1"/>
  <c r="L231" i="1"/>
  <c r="K231" i="1"/>
  <c r="J231" i="1"/>
  <c r="I231" i="1"/>
  <c r="H231" i="1"/>
  <c r="G231" i="1"/>
  <c r="F231" i="1"/>
  <c r="E231" i="1"/>
  <c r="D231" i="1"/>
  <c r="C231" i="1"/>
  <c r="M230" i="1"/>
  <c r="L230" i="1"/>
  <c r="K230" i="1"/>
  <c r="J230" i="1"/>
  <c r="I230" i="1"/>
  <c r="H230" i="1"/>
  <c r="G230" i="1"/>
  <c r="F230" i="1"/>
  <c r="E230" i="1"/>
  <c r="D230" i="1"/>
  <c r="C230" i="1"/>
  <c r="M229" i="1"/>
  <c r="L229" i="1"/>
  <c r="K229" i="1"/>
  <c r="J229" i="1"/>
  <c r="I229" i="1"/>
  <c r="H229" i="1"/>
  <c r="G229" i="1"/>
  <c r="F229" i="1"/>
  <c r="E229" i="1"/>
  <c r="D229" i="1"/>
  <c r="C229" i="1"/>
  <c r="M228" i="1"/>
  <c r="L228" i="1"/>
  <c r="K228" i="1"/>
  <c r="J228" i="1"/>
  <c r="I228" i="1"/>
  <c r="H228" i="1"/>
  <c r="G228" i="1"/>
  <c r="F228" i="1"/>
  <c r="E228" i="1"/>
  <c r="D228" i="1"/>
  <c r="C228" i="1"/>
  <c r="M227" i="1"/>
  <c r="L227" i="1"/>
  <c r="K227" i="1"/>
  <c r="J227" i="1"/>
  <c r="I227" i="1"/>
  <c r="H227" i="1"/>
  <c r="G227" i="1"/>
  <c r="F227" i="1"/>
  <c r="E227" i="1"/>
  <c r="D227" i="1"/>
  <c r="C227" i="1"/>
  <c r="M226" i="1"/>
  <c r="L226" i="1"/>
  <c r="K226" i="1"/>
  <c r="J226" i="1"/>
  <c r="I226" i="1"/>
  <c r="H226" i="1"/>
  <c r="G226" i="1"/>
  <c r="F226" i="1"/>
  <c r="E226" i="1"/>
  <c r="D226" i="1"/>
  <c r="C226" i="1"/>
  <c r="M225" i="1"/>
  <c r="L225" i="1"/>
  <c r="K225" i="1"/>
  <c r="J225" i="1"/>
  <c r="I225" i="1"/>
  <c r="H225" i="1"/>
  <c r="G225" i="1"/>
  <c r="F225" i="1"/>
  <c r="E225" i="1"/>
  <c r="D225" i="1"/>
  <c r="C225" i="1"/>
  <c r="M224" i="1"/>
  <c r="L224" i="1"/>
  <c r="K224" i="1"/>
  <c r="J224" i="1"/>
  <c r="I224" i="1"/>
  <c r="H224" i="1"/>
  <c r="G224" i="1"/>
  <c r="F224" i="1"/>
  <c r="E224" i="1"/>
  <c r="D224" i="1"/>
  <c r="C224" i="1"/>
  <c r="M223" i="1"/>
  <c r="L223" i="1"/>
  <c r="K223" i="1"/>
  <c r="J223" i="1"/>
  <c r="I223" i="1"/>
  <c r="H223" i="1"/>
  <c r="G223" i="1"/>
  <c r="F223" i="1"/>
  <c r="E223" i="1"/>
  <c r="D223" i="1"/>
  <c r="C223" i="1"/>
  <c r="M222" i="1"/>
  <c r="L222" i="1"/>
  <c r="K222" i="1"/>
  <c r="J222" i="1"/>
  <c r="I222" i="1"/>
  <c r="H222" i="1"/>
  <c r="G222" i="1"/>
  <c r="F222" i="1"/>
  <c r="E222" i="1"/>
  <c r="D222" i="1"/>
  <c r="C222" i="1"/>
  <c r="M221" i="1"/>
  <c r="L221" i="1"/>
  <c r="K221" i="1"/>
  <c r="J221" i="1"/>
  <c r="I221" i="1"/>
  <c r="H221" i="1"/>
  <c r="G221" i="1"/>
  <c r="F221" i="1"/>
  <c r="E221" i="1"/>
  <c r="D221" i="1"/>
  <c r="C221" i="1"/>
  <c r="M220" i="1"/>
  <c r="L220" i="1"/>
  <c r="K220" i="1"/>
  <c r="J220" i="1"/>
  <c r="I220" i="1"/>
  <c r="H220" i="1"/>
  <c r="G220" i="1"/>
  <c r="F220" i="1"/>
  <c r="E220" i="1"/>
  <c r="D220" i="1"/>
  <c r="C220" i="1"/>
  <c r="M219" i="1"/>
  <c r="L219" i="1"/>
  <c r="K219" i="1"/>
  <c r="J219" i="1"/>
  <c r="I219" i="1"/>
  <c r="H219" i="1"/>
  <c r="G219" i="1"/>
  <c r="F219" i="1"/>
  <c r="E219" i="1"/>
  <c r="D219" i="1"/>
  <c r="C219" i="1"/>
  <c r="M218" i="1"/>
  <c r="L218" i="1"/>
  <c r="K218" i="1"/>
  <c r="J218" i="1"/>
  <c r="I218" i="1"/>
  <c r="H218" i="1"/>
  <c r="G218" i="1"/>
  <c r="F218" i="1"/>
  <c r="E218" i="1"/>
  <c r="D218" i="1"/>
  <c r="C218" i="1"/>
  <c r="M217" i="1"/>
  <c r="L217" i="1"/>
  <c r="K217" i="1"/>
  <c r="J217" i="1"/>
  <c r="I217" i="1"/>
  <c r="H217" i="1"/>
  <c r="G217" i="1"/>
  <c r="F217" i="1"/>
  <c r="E217" i="1"/>
  <c r="D217" i="1"/>
  <c r="C217" i="1"/>
  <c r="M216" i="1"/>
  <c r="L216" i="1"/>
  <c r="K216" i="1"/>
  <c r="J216" i="1"/>
  <c r="I216" i="1"/>
  <c r="H216" i="1"/>
  <c r="G216" i="1"/>
  <c r="F216" i="1"/>
  <c r="E216" i="1"/>
  <c r="D216" i="1"/>
  <c r="C216" i="1"/>
  <c r="M215" i="1"/>
  <c r="L215" i="1"/>
  <c r="K215" i="1"/>
  <c r="J215" i="1"/>
  <c r="I215" i="1"/>
  <c r="H215" i="1"/>
  <c r="G215" i="1"/>
  <c r="F215" i="1"/>
  <c r="E215" i="1"/>
  <c r="D215" i="1"/>
  <c r="C215" i="1"/>
  <c r="M214" i="1"/>
  <c r="L214" i="1"/>
  <c r="K214" i="1"/>
  <c r="J214" i="1"/>
  <c r="I214" i="1"/>
  <c r="H214" i="1"/>
  <c r="G214" i="1"/>
  <c r="F214" i="1"/>
  <c r="E214" i="1"/>
  <c r="D214" i="1"/>
  <c r="C214" i="1"/>
  <c r="M213" i="1"/>
  <c r="L213" i="1"/>
  <c r="K213" i="1"/>
  <c r="J213" i="1"/>
  <c r="I213" i="1"/>
  <c r="H213" i="1"/>
  <c r="G213" i="1"/>
  <c r="F213" i="1"/>
  <c r="E213" i="1"/>
  <c r="D213" i="1"/>
  <c r="C213" i="1"/>
  <c r="M212" i="1"/>
  <c r="L212" i="1"/>
  <c r="K212" i="1"/>
  <c r="J212" i="1"/>
  <c r="I212" i="1"/>
  <c r="H212" i="1"/>
  <c r="G212" i="1"/>
  <c r="F212" i="1"/>
  <c r="E212" i="1"/>
  <c r="D212" i="1"/>
  <c r="C212" i="1"/>
  <c r="M211" i="1"/>
  <c r="L211" i="1"/>
  <c r="K211" i="1"/>
  <c r="J211" i="1"/>
  <c r="I211" i="1"/>
  <c r="H211" i="1"/>
  <c r="G211" i="1"/>
  <c r="F211" i="1"/>
  <c r="E211" i="1"/>
  <c r="D211" i="1"/>
  <c r="C211" i="1"/>
  <c r="M210" i="1"/>
  <c r="L210" i="1"/>
  <c r="K210" i="1"/>
  <c r="J210" i="1"/>
  <c r="I210" i="1"/>
  <c r="H210" i="1"/>
  <c r="G210" i="1"/>
  <c r="F210" i="1"/>
  <c r="E210" i="1"/>
  <c r="D210" i="1"/>
  <c r="C210" i="1"/>
  <c r="M209" i="1"/>
  <c r="L209" i="1"/>
  <c r="K209" i="1"/>
  <c r="J209" i="1"/>
  <c r="I209" i="1"/>
  <c r="H209" i="1"/>
  <c r="G209" i="1"/>
  <c r="F209" i="1"/>
  <c r="E209" i="1"/>
  <c r="D209" i="1"/>
  <c r="C209" i="1"/>
  <c r="M208" i="1"/>
  <c r="L208" i="1"/>
  <c r="K208" i="1"/>
  <c r="J208" i="1"/>
  <c r="I208" i="1"/>
  <c r="H208" i="1"/>
  <c r="G208" i="1"/>
  <c r="F208" i="1"/>
  <c r="E208" i="1"/>
  <c r="D208" i="1"/>
  <c r="C208" i="1"/>
  <c r="M207" i="1"/>
  <c r="L207" i="1"/>
  <c r="K207" i="1"/>
  <c r="J207" i="1"/>
  <c r="I207" i="1"/>
  <c r="H207" i="1"/>
  <c r="G207" i="1"/>
  <c r="F207" i="1"/>
  <c r="E207" i="1"/>
  <c r="D207" i="1"/>
  <c r="C207" i="1"/>
  <c r="M206" i="1"/>
  <c r="L206" i="1"/>
  <c r="K206" i="1"/>
  <c r="J206" i="1"/>
  <c r="I206" i="1"/>
  <c r="H206" i="1"/>
  <c r="G206" i="1"/>
  <c r="F206" i="1"/>
  <c r="E206" i="1"/>
  <c r="D206" i="1"/>
  <c r="C206" i="1"/>
  <c r="M205" i="1"/>
  <c r="L205" i="1"/>
  <c r="K205" i="1"/>
  <c r="J205" i="1"/>
  <c r="I205" i="1"/>
  <c r="H205" i="1"/>
  <c r="G205" i="1"/>
  <c r="F205" i="1"/>
  <c r="E205" i="1"/>
  <c r="D205" i="1"/>
  <c r="C205" i="1"/>
  <c r="M204" i="1"/>
  <c r="L204" i="1"/>
  <c r="K204" i="1"/>
  <c r="J204" i="1"/>
  <c r="I204" i="1"/>
  <c r="H204" i="1"/>
  <c r="G204" i="1"/>
  <c r="F204" i="1"/>
  <c r="E204" i="1"/>
  <c r="D204" i="1"/>
  <c r="C204" i="1"/>
  <c r="M203" i="1"/>
  <c r="L203" i="1"/>
  <c r="K203" i="1"/>
  <c r="J203" i="1"/>
  <c r="I203" i="1"/>
  <c r="H203" i="1"/>
  <c r="G203" i="1"/>
  <c r="F203" i="1"/>
  <c r="E203" i="1"/>
  <c r="D203" i="1"/>
  <c r="C203" i="1"/>
  <c r="M202" i="1"/>
  <c r="L202" i="1"/>
  <c r="K202" i="1"/>
  <c r="J202" i="1"/>
  <c r="I202" i="1"/>
  <c r="H202" i="1"/>
  <c r="G202" i="1"/>
  <c r="F202" i="1"/>
  <c r="E202" i="1"/>
  <c r="D202" i="1"/>
  <c r="C202" i="1"/>
  <c r="M201" i="1"/>
  <c r="L201" i="1"/>
  <c r="K201" i="1"/>
  <c r="J201" i="1"/>
  <c r="I201" i="1"/>
  <c r="H201" i="1"/>
  <c r="G201" i="1"/>
  <c r="F201" i="1"/>
  <c r="E201" i="1"/>
  <c r="D201" i="1"/>
  <c r="C201" i="1"/>
  <c r="M200" i="1"/>
  <c r="L200" i="1"/>
  <c r="K200" i="1"/>
  <c r="J200" i="1"/>
  <c r="I200" i="1"/>
  <c r="H200" i="1"/>
  <c r="G200" i="1"/>
  <c r="F200" i="1"/>
  <c r="E200" i="1"/>
  <c r="D200" i="1"/>
  <c r="C200" i="1"/>
  <c r="M199" i="1"/>
  <c r="L199" i="1"/>
  <c r="K199" i="1"/>
  <c r="J199" i="1"/>
  <c r="I199" i="1"/>
  <c r="H199" i="1"/>
  <c r="G199" i="1"/>
  <c r="F199" i="1"/>
  <c r="E199" i="1"/>
  <c r="D199" i="1"/>
  <c r="C199" i="1"/>
  <c r="M198" i="1"/>
  <c r="L198" i="1"/>
  <c r="K198" i="1"/>
  <c r="J198" i="1"/>
  <c r="I198" i="1"/>
  <c r="H198" i="1"/>
  <c r="G198" i="1"/>
  <c r="F198" i="1"/>
  <c r="E198" i="1"/>
  <c r="D198" i="1"/>
  <c r="C198" i="1"/>
  <c r="M197" i="1"/>
  <c r="L197" i="1"/>
  <c r="K197" i="1"/>
  <c r="J197" i="1"/>
  <c r="I197" i="1"/>
  <c r="H197" i="1"/>
  <c r="G197" i="1"/>
  <c r="F197" i="1"/>
  <c r="E197" i="1"/>
  <c r="D197" i="1"/>
  <c r="C197" i="1"/>
  <c r="M196" i="1"/>
  <c r="L196" i="1"/>
  <c r="K196" i="1"/>
  <c r="J196" i="1"/>
  <c r="I196" i="1"/>
  <c r="H196" i="1"/>
  <c r="G196" i="1"/>
  <c r="F196" i="1"/>
  <c r="E196" i="1"/>
  <c r="D196" i="1"/>
  <c r="C196" i="1"/>
  <c r="M195" i="1"/>
  <c r="L195" i="1"/>
  <c r="K195" i="1"/>
  <c r="J195" i="1"/>
  <c r="I195" i="1"/>
  <c r="H195" i="1"/>
  <c r="G195" i="1"/>
  <c r="F195" i="1"/>
  <c r="E195" i="1"/>
  <c r="D195" i="1"/>
  <c r="C195" i="1"/>
  <c r="M194" i="1"/>
  <c r="L194" i="1"/>
  <c r="K194" i="1"/>
  <c r="J194" i="1"/>
  <c r="I194" i="1"/>
  <c r="H194" i="1"/>
  <c r="G194" i="1"/>
  <c r="F194" i="1"/>
  <c r="E194" i="1"/>
  <c r="D194" i="1"/>
  <c r="C194" i="1"/>
  <c r="M193" i="1"/>
  <c r="L193" i="1"/>
  <c r="K193" i="1"/>
  <c r="J193" i="1"/>
  <c r="I193" i="1"/>
  <c r="H193" i="1"/>
  <c r="G193" i="1"/>
  <c r="F193" i="1"/>
  <c r="E193" i="1"/>
  <c r="D193" i="1"/>
  <c r="C193" i="1"/>
  <c r="M192" i="1"/>
  <c r="L192" i="1"/>
  <c r="K192" i="1"/>
  <c r="J192" i="1"/>
  <c r="I192" i="1"/>
  <c r="H192" i="1"/>
  <c r="G192" i="1"/>
  <c r="F192" i="1"/>
  <c r="E192" i="1"/>
  <c r="D192" i="1"/>
  <c r="C192" i="1"/>
  <c r="M191" i="1"/>
  <c r="L191" i="1"/>
  <c r="K191" i="1"/>
  <c r="J191" i="1"/>
  <c r="I191" i="1"/>
  <c r="H191" i="1"/>
  <c r="G191" i="1"/>
  <c r="F191" i="1"/>
  <c r="E191" i="1"/>
  <c r="D191" i="1"/>
  <c r="C191" i="1"/>
  <c r="M190" i="1"/>
  <c r="L190" i="1"/>
  <c r="K190" i="1"/>
  <c r="J190" i="1"/>
  <c r="I190" i="1"/>
  <c r="H190" i="1"/>
  <c r="G190" i="1"/>
  <c r="F190" i="1"/>
  <c r="E190" i="1"/>
  <c r="D190" i="1"/>
  <c r="C190" i="1"/>
  <c r="M189" i="1"/>
  <c r="L189" i="1"/>
  <c r="K189" i="1"/>
  <c r="J189" i="1"/>
  <c r="I189" i="1"/>
  <c r="H189" i="1"/>
  <c r="G189" i="1"/>
  <c r="F189" i="1"/>
  <c r="E189" i="1"/>
  <c r="D189" i="1"/>
  <c r="C189" i="1"/>
  <c r="M188" i="1"/>
  <c r="L188" i="1"/>
  <c r="K188" i="1"/>
  <c r="J188" i="1"/>
  <c r="I188" i="1"/>
  <c r="H188" i="1"/>
  <c r="G188" i="1"/>
  <c r="F188" i="1"/>
  <c r="E188" i="1"/>
  <c r="D188" i="1"/>
  <c r="C188" i="1"/>
  <c r="M187" i="1"/>
  <c r="L187" i="1"/>
  <c r="K187" i="1"/>
  <c r="J187" i="1"/>
  <c r="I187" i="1"/>
  <c r="H187" i="1"/>
  <c r="G187" i="1"/>
  <c r="F187" i="1"/>
  <c r="E187" i="1"/>
  <c r="D187" i="1"/>
  <c r="C187" i="1"/>
  <c r="M186" i="1"/>
  <c r="L186" i="1"/>
  <c r="K186" i="1"/>
  <c r="J186" i="1"/>
  <c r="I186" i="1"/>
  <c r="H186" i="1"/>
  <c r="G186" i="1"/>
  <c r="F186" i="1"/>
  <c r="E186" i="1"/>
  <c r="D186" i="1"/>
  <c r="C186" i="1"/>
  <c r="M185" i="1"/>
  <c r="L185" i="1"/>
  <c r="K185" i="1"/>
  <c r="J185" i="1"/>
  <c r="I185" i="1"/>
  <c r="H185" i="1"/>
  <c r="G185" i="1"/>
  <c r="F185" i="1"/>
  <c r="E185" i="1"/>
  <c r="D185" i="1"/>
  <c r="C185" i="1"/>
  <c r="M184" i="1"/>
  <c r="L184" i="1"/>
  <c r="K184" i="1"/>
  <c r="J184" i="1"/>
  <c r="I184" i="1"/>
  <c r="H184" i="1"/>
  <c r="G184" i="1"/>
  <c r="F184" i="1"/>
  <c r="E184" i="1"/>
  <c r="D184" i="1"/>
  <c r="C184" i="1"/>
  <c r="M183" i="1"/>
  <c r="L183" i="1"/>
  <c r="K183" i="1"/>
  <c r="J183" i="1"/>
  <c r="I183" i="1"/>
  <c r="H183" i="1"/>
  <c r="G183" i="1"/>
  <c r="F183" i="1"/>
  <c r="E183" i="1"/>
  <c r="D183" i="1"/>
  <c r="C183" i="1"/>
  <c r="M182" i="1"/>
  <c r="L182" i="1"/>
  <c r="K182" i="1"/>
  <c r="J182" i="1"/>
  <c r="I182" i="1"/>
  <c r="H182" i="1"/>
  <c r="G182" i="1"/>
  <c r="F182" i="1"/>
  <c r="E182" i="1"/>
  <c r="D182" i="1"/>
  <c r="C182" i="1"/>
  <c r="M181" i="1"/>
  <c r="L181" i="1"/>
  <c r="K181" i="1"/>
  <c r="J181" i="1"/>
  <c r="I181" i="1"/>
  <c r="H181" i="1"/>
  <c r="G181" i="1"/>
  <c r="F181" i="1"/>
  <c r="E181" i="1"/>
  <c r="D181" i="1"/>
  <c r="C181" i="1"/>
  <c r="M180" i="1"/>
  <c r="L180" i="1"/>
  <c r="K180" i="1"/>
  <c r="J180" i="1"/>
  <c r="I180" i="1"/>
  <c r="H180" i="1"/>
  <c r="G180" i="1"/>
  <c r="F180" i="1"/>
  <c r="E180" i="1"/>
  <c r="D180" i="1"/>
  <c r="C180" i="1"/>
  <c r="M179" i="1"/>
  <c r="L179" i="1"/>
  <c r="K179" i="1"/>
  <c r="J179" i="1"/>
  <c r="I179" i="1"/>
  <c r="H179" i="1"/>
  <c r="G179" i="1"/>
  <c r="F179" i="1"/>
  <c r="E179" i="1"/>
  <c r="D179" i="1"/>
  <c r="C179" i="1"/>
  <c r="M178" i="1"/>
  <c r="L178" i="1"/>
  <c r="K178" i="1"/>
  <c r="J178" i="1"/>
  <c r="I178" i="1"/>
  <c r="H178" i="1"/>
  <c r="G178" i="1"/>
  <c r="F178" i="1"/>
  <c r="E178" i="1"/>
  <c r="D178" i="1"/>
  <c r="C178" i="1"/>
  <c r="M177" i="1"/>
  <c r="L177" i="1"/>
  <c r="K177" i="1"/>
  <c r="J177" i="1"/>
  <c r="I177" i="1"/>
  <c r="H177" i="1"/>
  <c r="G177" i="1"/>
  <c r="F177" i="1"/>
  <c r="E177" i="1"/>
  <c r="D177" i="1"/>
  <c r="C177" i="1"/>
  <c r="M176" i="1"/>
  <c r="L176" i="1"/>
  <c r="K176" i="1"/>
  <c r="J176" i="1"/>
  <c r="I176" i="1"/>
  <c r="H176" i="1"/>
  <c r="G176" i="1"/>
  <c r="F176" i="1"/>
  <c r="E176" i="1"/>
  <c r="D176" i="1"/>
  <c r="C176" i="1"/>
  <c r="M175" i="1"/>
  <c r="L175" i="1"/>
  <c r="K175" i="1"/>
  <c r="J175" i="1"/>
  <c r="I175" i="1"/>
  <c r="H175" i="1"/>
  <c r="G175" i="1"/>
  <c r="F175" i="1"/>
  <c r="E175" i="1"/>
  <c r="D175" i="1"/>
  <c r="C175" i="1"/>
  <c r="M174" i="1"/>
  <c r="L174" i="1"/>
  <c r="K174" i="1"/>
  <c r="J174" i="1"/>
  <c r="I174" i="1"/>
  <c r="H174" i="1"/>
  <c r="G174" i="1"/>
  <c r="F174" i="1"/>
  <c r="E174" i="1"/>
  <c r="D174" i="1"/>
  <c r="C174" i="1"/>
  <c r="M173" i="1"/>
  <c r="L173" i="1"/>
  <c r="K173" i="1"/>
  <c r="J173" i="1"/>
  <c r="I173" i="1"/>
  <c r="H173" i="1"/>
  <c r="G173" i="1"/>
  <c r="F173" i="1"/>
  <c r="E173" i="1"/>
  <c r="D173" i="1"/>
  <c r="C173" i="1"/>
  <c r="M172" i="1"/>
  <c r="L172" i="1"/>
  <c r="K172" i="1"/>
  <c r="J172" i="1"/>
  <c r="I172" i="1"/>
  <c r="H172" i="1"/>
  <c r="G172" i="1"/>
  <c r="F172" i="1"/>
  <c r="E172" i="1"/>
  <c r="D172" i="1"/>
  <c r="C172" i="1"/>
  <c r="M171" i="1"/>
  <c r="L171" i="1"/>
  <c r="K171" i="1"/>
  <c r="J171" i="1"/>
  <c r="I171" i="1"/>
  <c r="H171" i="1"/>
  <c r="G171" i="1"/>
  <c r="F171" i="1"/>
  <c r="E171" i="1"/>
  <c r="D171" i="1"/>
  <c r="C171" i="1"/>
  <c r="M170" i="1"/>
  <c r="L170" i="1"/>
  <c r="K170" i="1"/>
  <c r="J170" i="1"/>
  <c r="I170" i="1"/>
  <c r="H170" i="1"/>
  <c r="G170" i="1"/>
  <c r="F170" i="1"/>
  <c r="E170" i="1"/>
  <c r="D170" i="1"/>
  <c r="C170" i="1"/>
  <c r="M169" i="1"/>
  <c r="L169" i="1"/>
  <c r="K169" i="1"/>
  <c r="J169" i="1"/>
  <c r="I169" i="1"/>
  <c r="H169" i="1"/>
  <c r="G169" i="1"/>
  <c r="F169" i="1"/>
  <c r="E169" i="1"/>
  <c r="D169" i="1"/>
  <c r="C169" i="1"/>
  <c r="M168" i="1"/>
  <c r="L168" i="1"/>
  <c r="K168" i="1"/>
  <c r="J168" i="1"/>
  <c r="I168" i="1"/>
  <c r="H168" i="1"/>
  <c r="G168" i="1"/>
  <c r="F168" i="1"/>
  <c r="E168" i="1"/>
  <c r="D168" i="1"/>
  <c r="C168" i="1"/>
  <c r="M167" i="1"/>
  <c r="L167" i="1"/>
  <c r="K167" i="1"/>
  <c r="J167" i="1"/>
  <c r="I167" i="1"/>
  <c r="H167" i="1"/>
  <c r="G167" i="1"/>
  <c r="F167" i="1"/>
  <c r="E167" i="1"/>
  <c r="D167" i="1"/>
  <c r="C167" i="1"/>
  <c r="M166" i="1"/>
  <c r="L166" i="1"/>
  <c r="K166" i="1"/>
  <c r="J166" i="1"/>
  <c r="I166" i="1"/>
  <c r="H166" i="1"/>
  <c r="G166" i="1"/>
  <c r="F166" i="1"/>
  <c r="E166" i="1"/>
  <c r="D166" i="1"/>
  <c r="C166" i="1"/>
  <c r="M165" i="1"/>
  <c r="L165" i="1"/>
  <c r="K165" i="1"/>
  <c r="J165" i="1"/>
  <c r="I165" i="1"/>
  <c r="H165" i="1"/>
  <c r="G165" i="1"/>
  <c r="F165" i="1"/>
  <c r="E165" i="1"/>
  <c r="D165" i="1"/>
  <c r="C165" i="1"/>
  <c r="M164" i="1"/>
  <c r="L164" i="1"/>
  <c r="K164" i="1"/>
  <c r="J164" i="1"/>
  <c r="I164" i="1"/>
  <c r="H164" i="1"/>
  <c r="G164" i="1"/>
  <c r="F164" i="1"/>
  <c r="E164" i="1"/>
  <c r="D164" i="1"/>
  <c r="C164" i="1"/>
  <c r="M163" i="1"/>
  <c r="L163" i="1"/>
  <c r="K163" i="1"/>
  <c r="J163" i="1"/>
  <c r="I163" i="1"/>
  <c r="H163" i="1"/>
  <c r="G163" i="1"/>
  <c r="F163" i="1"/>
  <c r="E163" i="1"/>
  <c r="D163" i="1"/>
  <c r="C163" i="1"/>
  <c r="M162" i="1"/>
  <c r="L162" i="1"/>
  <c r="K162" i="1"/>
  <c r="J162" i="1"/>
  <c r="I162" i="1"/>
  <c r="H162" i="1"/>
  <c r="G162" i="1"/>
  <c r="F162" i="1"/>
  <c r="E162" i="1"/>
  <c r="D162" i="1"/>
  <c r="C162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M7" i="1"/>
  <c r="M8" i="1"/>
  <c r="M612" i="1" s="1"/>
  <c r="M9" i="1"/>
  <c r="M613" i="1" s="1"/>
  <c r="M10" i="1"/>
  <c r="M614" i="1" s="1"/>
  <c r="M11" i="1"/>
  <c r="M615" i="1" s="1"/>
  <c r="M12" i="1"/>
  <c r="M616" i="1" s="1"/>
  <c r="M13" i="1"/>
  <c r="M617" i="1" s="1"/>
  <c r="M14" i="1"/>
  <c r="M618" i="1" s="1"/>
  <c r="M15" i="1"/>
  <c r="M619" i="1" s="1"/>
  <c r="M16" i="1"/>
  <c r="M620" i="1" s="1"/>
  <c r="M17" i="1"/>
  <c r="M621" i="1" s="1"/>
  <c r="M18" i="1"/>
  <c r="M622" i="1" s="1"/>
  <c r="M19" i="1"/>
  <c r="M623" i="1" s="1"/>
  <c r="M20" i="1"/>
  <c r="M624" i="1" s="1"/>
  <c r="M21" i="1"/>
  <c r="M625" i="1" s="1"/>
  <c r="M22" i="1"/>
  <c r="M23" i="1"/>
  <c r="M627" i="1" s="1"/>
  <c r="M24" i="1"/>
  <c r="M628" i="1" s="1"/>
  <c r="M25" i="1"/>
  <c r="M629" i="1" s="1"/>
  <c r="M26" i="1"/>
  <c r="M630" i="1" s="1"/>
  <c r="M27" i="1"/>
  <c r="M631" i="1" s="1"/>
  <c r="M28" i="1"/>
  <c r="M632" i="1" s="1"/>
  <c r="M29" i="1"/>
  <c r="M633" i="1" s="1"/>
  <c r="M30" i="1"/>
  <c r="M634" i="1" s="1"/>
  <c r="M31" i="1"/>
  <c r="M635" i="1" s="1"/>
  <c r="M32" i="1"/>
  <c r="M636" i="1" s="1"/>
  <c r="M33" i="1"/>
  <c r="M637" i="1" s="1"/>
  <c r="M34" i="1"/>
  <c r="M638" i="1" s="1"/>
  <c r="M35" i="1"/>
  <c r="M639" i="1" s="1"/>
  <c r="M36" i="1"/>
  <c r="M640" i="1" s="1"/>
  <c r="M37" i="1"/>
  <c r="M641" i="1" s="1"/>
  <c r="M38" i="1"/>
  <c r="M39" i="1"/>
  <c r="M643" i="1" s="1"/>
  <c r="M40" i="1"/>
  <c r="M644" i="1" s="1"/>
  <c r="M41" i="1"/>
  <c r="M645" i="1" s="1"/>
  <c r="M42" i="1"/>
  <c r="M646" i="1" s="1"/>
  <c r="M43" i="1"/>
  <c r="M647" i="1" s="1"/>
  <c r="M44" i="1"/>
  <c r="M648" i="1" s="1"/>
  <c r="M45" i="1"/>
  <c r="M649" i="1" s="1"/>
  <c r="M46" i="1"/>
  <c r="M650" i="1" s="1"/>
  <c r="M47" i="1"/>
  <c r="M651" i="1" s="1"/>
  <c r="M48" i="1"/>
  <c r="M652" i="1" s="1"/>
  <c r="M49" i="1"/>
  <c r="M50" i="1"/>
  <c r="M653" i="1" s="1"/>
  <c r="M51" i="1"/>
  <c r="M654" i="1" s="1"/>
  <c r="M52" i="1"/>
  <c r="M655" i="1" s="1"/>
  <c r="M53" i="1"/>
  <c r="M656" i="1" s="1"/>
  <c r="M54" i="1"/>
  <c r="M55" i="1"/>
  <c r="M658" i="1" s="1"/>
  <c r="M56" i="1"/>
  <c r="M659" i="1" s="1"/>
  <c r="M57" i="1"/>
  <c r="M660" i="1" s="1"/>
  <c r="M58" i="1"/>
  <c r="M661" i="1" s="1"/>
  <c r="M59" i="1"/>
  <c r="M662" i="1" s="1"/>
  <c r="M60" i="1"/>
  <c r="M663" i="1" s="1"/>
  <c r="M61" i="1"/>
  <c r="M664" i="1" s="1"/>
  <c r="M62" i="1"/>
  <c r="M665" i="1" s="1"/>
  <c r="M63" i="1"/>
  <c r="M666" i="1" s="1"/>
  <c r="M64" i="1"/>
  <c r="M667" i="1" s="1"/>
  <c r="M65" i="1"/>
  <c r="M668" i="1" s="1"/>
  <c r="M66" i="1"/>
  <c r="M669" i="1" s="1"/>
  <c r="M67" i="1"/>
  <c r="M670" i="1" s="1"/>
  <c r="M68" i="1"/>
  <c r="M671" i="1" s="1"/>
  <c r="M69" i="1"/>
  <c r="M672" i="1" s="1"/>
  <c r="M70" i="1"/>
  <c r="M71" i="1"/>
  <c r="M674" i="1" s="1"/>
  <c r="M72" i="1"/>
  <c r="M675" i="1" s="1"/>
  <c r="M73" i="1"/>
  <c r="M676" i="1" s="1"/>
  <c r="M74" i="1"/>
  <c r="M677" i="1" s="1"/>
  <c r="M75" i="1"/>
  <c r="M678" i="1" s="1"/>
  <c r="M76" i="1"/>
  <c r="M679" i="1" s="1"/>
  <c r="M77" i="1"/>
  <c r="M680" i="1" s="1"/>
  <c r="L7" i="1"/>
  <c r="L391" i="1" s="1"/>
  <c r="L8" i="1"/>
  <c r="L612" i="1" s="1"/>
  <c r="L9" i="1"/>
  <c r="L613" i="1" s="1"/>
  <c r="L10" i="1"/>
  <c r="L614" i="1" s="1"/>
  <c r="L11" i="1"/>
  <c r="L615" i="1" s="1"/>
  <c r="L12" i="1"/>
  <c r="L616" i="1" s="1"/>
  <c r="L13" i="1"/>
  <c r="L617" i="1" s="1"/>
  <c r="L14" i="1"/>
  <c r="L15" i="1"/>
  <c r="L619" i="1" s="1"/>
  <c r="L16" i="1"/>
  <c r="L620" i="1" s="1"/>
  <c r="L17" i="1"/>
  <c r="L621" i="1" s="1"/>
  <c r="L18" i="1"/>
  <c r="L19" i="1"/>
  <c r="L623" i="1" s="1"/>
  <c r="L20" i="1"/>
  <c r="L624" i="1" s="1"/>
  <c r="L21" i="1"/>
  <c r="L625" i="1" s="1"/>
  <c r="L22" i="1"/>
  <c r="L23" i="1"/>
  <c r="L627" i="1" s="1"/>
  <c r="L24" i="1"/>
  <c r="L628" i="1" s="1"/>
  <c r="L25" i="1"/>
  <c r="L629" i="1" s="1"/>
  <c r="L26" i="1"/>
  <c r="L27" i="1"/>
  <c r="L631" i="1" s="1"/>
  <c r="L28" i="1"/>
  <c r="L632" i="1" s="1"/>
  <c r="L29" i="1"/>
  <c r="L633" i="1" s="1"/>
  <c r="L30" i="1"/>
  <c r="L31" i="1"/>
  <c r="L635" i="1" s="1"/>
  <c r="L32" i="1"/>
  <c r="L636" i="1" s="1"/>
  <c r="L33" i="1"/>
  <c r="L637" i="1" s="1"/>
  <c r="L34" i="1"/>
  <c r="L35" i="1"/>
  <c r="L639" i="1" s="1"/>
  <c r="L36" i="1"/>
  <c r="L640" i="1" s="1"/>
  <c r="L37" i="1"/>
  <c r="L641" i="1" s="1"/>
  <c r="L38" i="1"/>
  <c r="L39" i="1"/>
  <c r="L643" i="1" s="1"/>
  <c r="L40" i="1"/>
  <c r="L644" i="1" s="1"/>
  <c r="L41" i="1"/>
  <c r="L645" i="1" s="1"/>
  <c r="L42" i="1"/>
  <c r="L43" i="1"/>
  <c r="L647" i="1" s="1"/>
  <c r="L44" i="1"/>
  <c r="L648" i="1" s="1"/>
  <c r="L45" i="1"/>
  <c r="L649" i="1" s="1"/>
  <c r="L46" i="1"/>
  <c r="L47" i="1"/>
  <c r="L651" i="1" s="1"/>
  <c r="L48" i="1"/>
  <c r="L652" i="1" s="1"/>
  <c r="L49" i="1"/>
  <c r="L50" i="1"/>
  <c r="L51" i="1"/>
  <c r="L654" i="1" s="1"/>
  <c r="L52" i="1"/>
  <c r="L655" i="1" s="1"/>
  <c r="L53" i="1"/>
  <c r="L656" i="1" s="1"/>
  <c r="L54" i="1"/>
  <c r="L55" i="1"/>
  <c r="L658" i="1" s="1"/>
  <c r="L56" i="1"/>
  <c r="L659" i="1" s="1"/>
  <c r="L57" i="1"/>
  <c r="L660" i="1" s="1"/>
  <c r="L58" i="1"/>
  <c r="L59" i="1"/>
  <c r="L662" i="1" s="1"/>
  <c r="L60" i="1"/>
  <c r="L663" i="1" s="1"/>
  <c r="L61" i="1"/>
  <c r="L664" i="1" s="1"/>
  <c r="L62" i="1"/>
  <c r="L63" i="1"/>
  <c r="L666" i="1" s="1"/>
  <c r="L64" i="1"/>
  <c r="L667" i="1" s="1"/>
  <c r="L65" i="1"/>
  <c r="L668" i="1" s="1"/>
  <c r="L66" i="1"/>
  <c r="L67" i="1"/>
  <c r="L670" i="1" s="1"/>
  <c r="L68" i="1"/>
  <c r="L671" i="1" s="1"/>
  <c r="L69" i="1"/>
  <c r="L672" i="1" s="1"/>
  <c r="L70" i="1"/>
  <c r="L71" i="1"/>
  <c r="L674" i="1" s="1"/>
  <c r="L72" i="1"/>
  <c r="L675" i="1" s="1"/>
  <c r="L73" i="1"/>
  <c r="L676" i="1" s="1"/>
  <c r="L74" i="1"/>
  <c r="L75" i="1"/>
  <c r="L678" i="1" s="1"/>
  <c r="L76" i="1"/>
  <c r="L679" i="1" s="1"/>
  <c r="L77" i="1"/>
  <c r="L680" i="1" s="1"/>
  <c r="K7" i="1"/>
  <c r="K391" i="1" s="1"/>
  <c r="K8" i="1"/>
  <c r="K612" i="1" s="1"/>
  <c r="K9" i="1"/>
  <c r="K613" i="1" s="1"/>
  <c r="K10" i="1"/>
  <c r="K614" i="1" s="1"/>
  <c r="K11" i="1"/>
  <c r="K12" i="1"/>
  <c r="K616" i="1" s="1"/>
  <c r="K13" i="1"/>
  <c r="K617" i="1" s="1"/>
  <c r="K14" i="1"/>
  <c r="K618" i="1" s="1"/>
  <c r="K15" i="1"/>
  <c r="K16" i="1"/>
  <c r="K620" i="1" s="1"/>
  <c r="K17" i="1"/>
  <c r="K621" i="1" s="1"/>
  <c r="K18" i="1"/>
  <c r="K622" i="1" s="1"/>
  <c r="K19" i="1"/>
  <c r="K20" i="1"/>
  <c r="K624" i="1" s="1"/>
  <c r="K21" i="1"/>
  <c r="K625" i="1" s="1"/>
  <c r="K22" i="1"/>
  <c r="K626" i="1" s="1"/>
  <c r="K23" i="1"/>
  <c r="K24" i="1"/>
  <c r="K628" i="1" s="1"/>
  <c r="K25" i="1"/>
  <c r="K629" i="1" s="1"/>
  <c r="K26" i="1"/>
  <c r="K630" i="1" s="1"/>
  <c r="K27" i="1"/>
  <c r="K28" i="1"/>
  <c r="K632" i="1" s="1"/>
  <c r="K29" i="1"/>
  <c r="K633" i="1" s="1"/>
  <c r="K30" i="1"/>
  <c r="K634" i="1" s="1"/>
  <c r="K31" i="1"/>
  <c r="K32" i="1"/>
  <c r="K636" i="1" s="1"/>
  <c r="K33" i="1"/>
  <c r="K637" i="1" s="1"/>
  <c r="K34" i="1"/>
  <c r="K638" i="1" s="1"/>
  <c r="K35" i="1"/>
  <c r="K36" i="1"/>
  <c r="K640" i="1" s="1"/>
  <c r="K37" i="1"/>
  <c r="K641" i="1" s="1"/>
  <c r="K38" i="1"/>
  <c r="K642" i="1" s="1"/>
  <c r="K39" i="1"/>
  <c r="K40" i="1"/>
  <c r="K644" i="1" s="1"/>
  <c r="K41" i="1"/>
  <c r="K645" i="1" s="1"/>
  <c r="K42" i="1"/>
  <c r="K646" i="1" s="1"/>
  <c r="K43" i="1"/>
  <c r="K44" i="1"/>
  <c r="K648" i="1" s="1"/>
  <c r="K45" i="1"/>
  <c r="K649" i="1" s="1"/>
  <c r="K46" i="1"/>
  <c r="K650" i="1" s="1"/>
  <c r="K47" i="1"/>
  <c r="K48" i="1"/>
  <c r="K652" i="1" s="1"/>
  <c r="K49" i="1"/>
  <c r="K50" i="1"/>
  <c r="K653" i="1" s="1"/>
  <c r="K51" i="1"/>
  <c r="K52" i="1"/>
  <c r="K655" i="1" s="1"/>
  <c r="K53" i="1"/>
  <c r="K656" i="1" s="1"/>
  <c r="K54" i="1"/>
  <c r="K657" i="1" s="1"/>
  <c r="K55" i="1"/>
  <c r="K56" i="1"/>
  <c r="K659" i="1" s="1"/>
  <c r="K57" i="1"/>
  <c r="K660" i="1" s="1"/>
  <c r="K58" i="1"/>
  <c r="K661" i="1" s="1"/>
  <c r="K59" i="1"/>
  <c r="K60" i="1"/>
  <c r="K663" i="1" s="1"/>
  <c r="K61" i="1"/>
  <c r="K664" i="1" s="1"/>
  <c r="K62" i="1"/>
  <c r="K665" i="1" s="1"/>
  <c r="K63" i="1"/>
  <c r="K64" i="1"/>
  <c r="K667" i="1" s="1"/>
  <c r="K65" i="1"/>
  <c r="K668" i="1" s="1"/>
  <c r="K66" i="1"/>
  <c r="K669" i="1" s="1"/>
  <c r="K67" i="1"/>
  <c r="K68" i="1"/>
  <c r="K671" i="1" s="1"/>
  <c r="K69" i="1"/>
  <c r="K672" i="1" s="1"/>
  <c r="K70" i="1"/>
  <c r="K673" i="1" s="1"/>
  <c r="K71" i="1"/>
  <c r="K72" i="1"/>
  <c r="K675" i="1" s="1"/>
  <c r="K73" i="1"/>
  <c r="K676" i="1" s="1"/>
  <c r="K74" i="1"/>
  <c r="K677" i="1" s="1"/>
  <c r="K75" i="1"/>
  <c r="K76" i="1"/>
  <c r="K679" i="1" s="1"/>
  <c r="K77" i="1"/>
  <c r="K680" i="1" s="1"/>
  <c r="J7" i="1"/>
  <c r="J8" i="1"/>
  <c r="J9" i="1"/>
  <c r="J613" i="1" s="1"/>
  <c r="J10" i="1"/>
  <c r="J614" i="1" s="1"/>
  <c r="J11" i="1"/>
  <c r="J615" i="1" s="1"/>
  <c r="J12" i="1"/>
  <c r="J13" i="1"/>
  <c r="J617" i="1" s="1"/>
  <c r="J14" i="1"/>
  <c r="J618" i="1" s="1"/>
  <c r="J15" i="1"/>
  <c r="J619" i="1" s="1"/>
  <c r="J16" i="1"/>
  <c r="J17" i="1"/>
  <c r="J621" i="1" s="1"/>
  <c r="J18" i="1"/>
  <c r="J622" i="1" s="1"/>
  <c r="J19" i="1"/>
  <c r="J623" i="1" s="1"/>
  <c r="J20" i="1"/>
  <c r="J21" i="1"/>
  <c r="J625" i="1" s="1"/>
  <c r="J22" i="1"/>
  <c r="J626" i="1" s="1"/>
  <c r="J23" i="1"/>
  <c r="J627" i="1" s="1"/>
  <c r="J24" i="1"/>
  <c r="J25" i="1"/>
  <c r="J629" i="1" s="1"/>
  <c r="J26" i="1"/>
  <c r="J630" i="1" s="1"/>
  <c r="J27" i="1"/>
  <c r="J631" i="1" s="1"/>
  <c r="J28" i="1"/>
  <c r="J29" i="1"/>
  <c r="J633" i="1" s="1"/>
  <c r="J30" i="1"/>
  <c r="J634" i="1" s="1"/>
  <c r="J31" i="1"/>
  <c r="J635" i="1" s="1"/>
  <c r="J32" i="1"/>
  <c r="J33" i="1"/>
  <c r="J637" i="1" s="1"/>
  <c r="J34" i="1"/>
  <c r="J638" i="1" s="1"/>
  <c r="J35" i="1"/>
  <c r="J639" i="1" s="1"/>
  <c r="J36" i="1"/>
  <c r="J37" i="1"/>
  <c r="J641" i="1" s="1"/>
  <c r="J38" i="1"/>
  <c r="J642" i="1" s="1"/>
  <c r="J39" i="1"/>
  <c r="J643" i="1" s="1"/>
  <c r="J40" i="1"/>
  <c r="J41" i="1"/>
  <c r="J645" i="1" s="1"/>
  <c r="J42" i="1"/>
  <c r="J646" i="1" s="1"/>
  <c r="J43" i="1"/>
  <c r="J647" i="1" s="1"/>
  <c r="J44" i="1"/>
  <c r="J45" i="1"/>
  <c r="J649" i="1" s="1"/>
  <c r="J46" i="1"/>
  <c r="J650" i="1" s="1"/>
  <c r="J47" i="1"/>
  <c r="J651" i="1" s="1"/>
  <c r="J48" i="1"/>
  <c r="J49" i="1"/>
  <c r="J50" i="1"/>
  <c r="J653" i="1" s="1"/>
  <c r="J51" i="1"/>
  <c r="J654" i="1" s="1"/>
  <c r="J52" i="1"/>
  <c r="J53" i="1"/>
  <c r="J656" i="1" s="1"/>
  <c r="J54" i="1"/>
  <c r="J657" i="1" s="1"/>
  <c r="J55" i="1"/>
  <c r="J658" i="1" s="1"/>
  <c r="J56" i="1"/>
  <c r="J57" i="1"/>
  <c r="J660" i="1" s="1"/>
  <c r="J58" i="1"/>
  <c r="J661" i="1" s="1"/>
  <c r="J59" i="1"/>
  <c r="J662" i="1" s="1"/>
  <c r="J60" i="1"/>
  <c r="J61" i="1"/>
  <c r="J664" i="1" s="1"/>
  <c r="J62" i="1"/>
  <c r="J665" i="1" s="1"/>
  <c r="J63" i="1"/>
  <c r="J666" i="1" s="1"/>
  <c r="J64" i="1"/>
  <c r="J65" i="1"/>
  <c r="J668" i="1" s="1"/>
  <c r="J66" i="1"/>
  <c r="J669" i="1" s="1"/>
  <c r="J67" i="1"/>
  <c r="J670" i="1" s="1"/>
  <c r="J68" i="1"/>
  <c r="J69" i="1"/>
  <c r="J672" i="1" s="1"/>
  <c r="J70" i="1"/>
  <c r="J673" i="1" s="1"/>
  <c r="J71" i="1"/>
  <c r="J674" i="1" s="1"/>
  <c r="J72" i="1"/>
  <c r="J73" i="1"/>
  <c r="J676" i="1" s="1"/>
  <c r="J74" i="1"/>
  <c r="J677" i="1" s="1"/>
  <c r="J75" i="1"/>
  <c r="J678" i="1" s="1"/>
  <c r="J76" i="1"/>
  <c r="J77" i="1"/>
  <c r="J680" i="1" s="1"/>
  <c r="I7" i="1"/>
  <c r="I8" i="1"/>
  <c r="I612" i="1" s="1"/>
  <c r="I9" i="1"/>
  <c r="I10" i="1"/>
  <c r="I614" i="1" s="1"/>
  <c r="I11" i="1"/>
  <c r="I615" i="1" s="1"/>
  <c r="I12" i="1"/>
  <c r="I616" i="1" s="1"/>
  <c r="I13" i="1"/>
  <c r="I14" i="1"/>
  <c r="I618" i="1" s="1"/>
  <c r="I15" i="1"/>
  <c r="I619" i="1" s="1"/>
  <c r="I16" i="1"/>
  <c r="I620" i="1" s="1"/>
  <c r="I17" i="1"/>
  <c r="I18" i="1"/>
  <c r="I622" i="1" s="1"/>
  <c r="I19" i="1"/>
  <c r="I623" i="1" s="1"/>
  <c r="I20" i="1"/>
  <c r="I624" i="1" s="1"/>
  <c r="I21" i="1"/>
  <c r="I22" i="1"/>
  <c r="I626" i="1" s="1"/>
  <c r="I23" i="1"/>
  <c r="I627" i="1" s="1"/>
  <c r="I24" i="1"/>
  <c r="I628" i="1" s="1"/>
  <c r="I25" i="1"/>
  <c r="I26" i="1"/>
  <c r="I630" i="1" s="1"/>
  <c r="I27" i="1"/>
  <c r="I631" i="1" s="1"/>
  <c r="I28" i="1"/>
  <c r="I632" i="1" s="1"/>
  <c r="I29" i="1"/>
  <c r="I30" i="1"/>
  <c r="I634" i="1" s="1"/>
  <c r="I31" i="1"/>
  <c r="I635" i="1" s="1"/>
  <c r="I32" i="1"/>
  <c r="I636" i="1" s="1"/>
  <c r="I33" i="1"/>
  <c r="I34" i="1"/>
  <c r="I638" i="1" s="1"/>
  <c r="I35" i="1"/>
  <c r="I639" i="1" s="1"/>
  <c r="I36" i="1"/>
  <c r="I640" i="1" s="1"/>
  <c r="I37" i="1"/>
  <c r="I38" i="1"/>
  <c r="I642" i="1" s="1"/>
  <c r="I39" i="1"/>
  <c r="I643" i="1" s="1"/>
  <c r="I40" i="1"/>
  <c r="I644" i="1" s="1"/>
  <c r="I41" i="1"/>
  <c r="I42" i="1"/>
  <c r="I646" i="1" s="1"/>
  <c r="I43" i="1"/>
  <c r="I647" i="1" s="1"/>
  <c r="I44" i="1"/>
  <c r="I648" i="1" s="1"/>
  <c r="I45" i="1"/>
  <c r="I46" i="1"/>
  <c r="I650" i="1" s="1"/>
  <c r="I47" i="1"/>
  <c r="I651" i="1" s="1"/>
  <c r="I48" i="1"/>
  <c r="I652" i="1" s="1"/>
  <c r="I49" i="1"/>
  <c r="I433" i="1" s="1"/>
  <c r="I50" i="1"/>
  <c r="I653" i="1" s="1"/>
  <c r="I51" i="1"/>
  <c r="I654" i="1" s="1"/>
  <c r="I52" i="1"/>
  <c r="I655" i="1" s="1"/>
  <c r="I53" i="1"/>
  <c r="I54" i="1"/>
  <c r="I657" i="1" s="1"/>
  <c r="I55" i="1"/>
  <c r="I658" i="1" s="1"/>
  <c r="I56" i="1"/>
  <c r="I659" i="1" s="1"/>
  <c r="I57" i="1"/>
  <c r="I58" i="1"/>
  <c r="I661" i="1" s="1"/>
  <c r="I59" i="1"/>
  <c r="I662" i="1" s="1"/>
  <c r="I60" i="1"/>
  <c r="I663" i="1" s="1"/>
  <c r="I61" i="1"/>
  <c r="I62" i="1"/>
  <c r="I665" i="1" s="1"/>
  <c r="I63" i="1"/>
  <c r="I666" i="1" s="1"/>
  <c r="I64" i="1"/>
  <c r="I667" i="1" s="1"/>
  <c r="I65" i="1"/>
  <c r="I66" i="1"/>
  <c r="I669" i="1" s="1"/>
  <c r="I67" i="1"/>
  <c r="I670" i="1" s="1"/>
  <c r="I68" i="1"/>
  <c r="I671" i="1" s="1"/>
  <c r="I69" i="1"/>
  <c r="I70" i="1"/>
  <c r="I673" i="1" s="1"/>
  <c r="I71" i="1"/>
  <c r="I674" i="1" s="1"/>
  <c r="I72" i="1"/>
  <c r="I675" i="1" s="1"/>
  <c r="I73" i="1"/>
  <c r="I74" i="1"/>
  <c r="I677" i="1" s="1"/>
  <c r="I75" i="1"/>
  <c r="I678" i="1" s="1"/>
  <c r="I76" i="1"/>
  <c r="I679" i="1" s="1"/>
  <c r="I77" i="1"/>
  <c r="H7" i="1"/>
  <c r="H8" i="1"/>
  <c r="H612" i="1" s="1"/>
  <c r="H9" i="1"/>
  <c r="H613" i="1" s="1"/>
  <c r="H10" i="1"/>
  <c r="H11" i="1"/>
  <c r="H615" i="1" s="1"/>
  <c r="H12" i="1"/>
  <c r="H616" i="1" s="1"/>
  <c r="H13" i="1"/>
  <c r="H617" i="1" s="1"/>
  <c r="H14" i="1"/>
  <c r="H15" i="1"/>
  <c r="H619" i="1" s="1"/>
  <c r="H16" i="1"/>
  <c r="H620" i="1" s="1"/>
  <c r="H17" i="1"/>
  <c r="H621" i="1" s="1"/>
  <c r="H18" i="1"/>
  <c r="H19" i="1"/>
  <c r="H623" i="1" s="1"/>
  <c r="H20" i="1"/>
  <c r="H624" i="1" s="1"/>
  <c r="H21" i="1"/>
  <c r="H625" i="1" s="1"/>
  <c r="H22" i="1"/>
  <c r="H23" i="1"/>
  <c r="H627" i="1" s="1"/>
  <c r="H24" i="1"/>
  <c r="H628" i="1" s="1"/>
  <c r="H25" i="1"/>
  <c r="H629" i="1" s="1"/>
  <c r="H26" i="1"/>
  <c r="H27" i="1"/>
  <c r="H631" i="1" s="1"/>
  <c r="H28" i="1"/>
  <c r="H632" i="1" s="1"/>
  <c r="H29" i="1"/>
  <c r="H633" i="1" s="1"/>
  <c r="H30" i="1"/>
  <c r="H31" i="1"/>
  <c r="H635" i="1" s="1"/>
  <c r="H32" i="1"/>
  <c r="H636" i="1" s="1"/>
  <c r="H33" i="1"/>
  <c r="H637" i="1" s="1"/>
  <c r="H34" i="1"/>
  <c r="H35" i="1"/>
  <c r="H639" i="1" s="1"/>
  <c r="H36" i="1"/>
  <c r="H640" i="1" s="1"/>
  <c r="H37" i="1"/>
  <c r="H641" i="1" s="1"/>
  <c r="H38" i="1"/>
  <c r="H39" i="1"/>
  <c r="H643" i="1" s="1"/>
  <c r="H40" i="1"/>
  <c r="H644" i="1" s="1"/>
  <c r="H41" i="1"/>
  <c r="H645" i="1" s="1"/>
  <c r="H42" i="1"/>
  <c r="H43" i="1"/>
  <c r="H647" i="1" s="1"/>
  <c r="H44" i="1"/>
  <c r="H648" i="1" s="1"/>
  <c r="H45" i="1"/>
  <c r="H649" i="1" s="1"/>
  <c r="H46" i="1"/>
  <c r="H47" i="1"/>
  <c r="H651" i="1" s="1"/>
  <c r="H48" i="1"/>
  <c r="H652" i="1" s="1"/>
  <c r="H49" i="1"/>
  <c r="H50" i="1"/>
  <c r="H51" i="1"/>
  <c r="H654" i="1" s="1"/>
  <c r="H52" i="1"/>
  <c r="H655" i="1" s="1"/>
  <c r="H53" i="1"/>
  <c r="H656" i="1" s="1"/>
  <c r="H54" i="1"/>
  <c r="H55" i="1"/>
  <c r="H658" i="1" s="1"/>
  <c r="H56" i="1"/>
  <c r="H659" i="1" s="1"/>
  <c r="H57" i="1"/>
  <c r="H660" i="1" s="1"/>
  <c r="H58" i="1"/>
  <c r="H59" i="1"/>
  <c r="H662" i="1" s="1"/>
  <c r="H60" i="1"/>
  <c r="H663" i="1" s="1"/>
  <c r="H61" i="1"/>
  <c r="H664" i="1" s="1"/>
  <c r="H62" i="1"/>
  <c r="H63" i="1"/>
  <c r="H666" i="1" s="1"/>
  <c r="H64" i="1"/>
  <c r="H667" i="1" s="1"/>
  <c r="H65" i="1"/>
  <c r="H668" i="1" s="1"/>
  <c r="H66" i="1"/>
  <c r="H67" i="1"/>
  <c r="H670" i="1" s="1"/>
  <c r="H68" i="1"/>
  <c r="H671" i="1" s="1"/>
  <c r="H69" i="1"/>
  <c r="H672" i="1" s="1"/>
  <c r="H70" i="1"/>
  <c r="H71" i="1"/>
  <c r="H674" i="1" s="1"/>
  <c r="H72" i="1"/>
  <c r="H675" i="1" s="1"/>
  <c r="H73" i="1"/>
  <c r="H676" i="1" s="1"/>
  <c r="H74" i="1"/>
  <c r="H75" i="1"/>
  <c r="H678" i="1" s="1"/>
  <c r="H76" i="1"/>
  <c r="H679" i="1" s="1"/>
  <c r="H77" i="1"/>
  <c r="H680" i="1" s="1"/>
  <c r="G7" i="1"/>
  <c r="G391" i="1" s="1"/>
  <c r="G8" i="1"/>
  <c r="G612" i="1" s="1"/>
  <c r="G9" i="1"/>
  <c r="G613" i="1" s="1"/>
  <c r="G10" i="1"/>
  <c r="G614" i="1" s="1"/>
  <c r="G11" i="1"/>
  <c r="G12" i="1"/>
  <c r="G616" i="1" s="1"/>
  <c r="G13" i="1"/>
  <c r="G617" i="1" s="1"/>
  <c r="G14" i="1"/>
  <c r="G618" i="1" s="1"/>
  <c r="G15" i="1"/>
  <c r="G16" i="1"/>
  <c r="G620" i="1" s="1"/>
  <c r="G17" i="1"/>
  <c r="G621" i="1" s="1"/>
  <c r="G18" i="1"/>
  <c r="G622" i="1" s="1"/>
  <c r="G19" i="1"/>
  <c r="G20" i="1"/>
  <c r="G624" i="1" s="1"/>
  <c r="G21" i="1"/>
  <c r="G625" i="1" s="1"/>
  <c r="G22" i="1"/>
  <c r="G626" i="1" s="1"/>
  <c r="G23" i="1"/>
  <c r="G24" i="1"/>
  <c r="G628" i="1" s="1"/>
  <c r="G25" i="1"/>
  <c r="G629" i="1" s="1"/>
  <c r="G26" i="1"/>
  <c r="G630" i="1" s="1"/>
  <c r="G27" i="1"/>
  <c r="G28" i="1"/>
  <c r="G632" i="1" s="1"/>
  <c r="G29" i="1"/>
  <c r="G633" i="1" s="1"/>
  <c r="G30" i="1"/>
  <c r="G634" i="1" s="1"/>
  <c r="G31" i="1"/>
  <c r="G32" i="1"/>
  <c r="G636" i="1" s="1"/>
  <c r="G33" i="1"/>
  <c r="G637" i="1" s="1"/>
  <c r="G34" i="1"/>
  <c r="G638" i="1" s="1"/>
  <c r="G35" i="1"/>
  <c r="G36" i="1"/>
  <c r="G640" i="1" s="1"/>
  <c r="G37" i="1"/>
  <c r="G641" i="1" s="1"/>
  <c r="G38" i="1"/>
  <c r="G642" i="1" s="1"/>
  <c r="G39" i="1"/>
  <c r="G40" i="1"/>
  <c r="G644" i="1" s="1"/>
  <c r="G41" i="1"/>
  <c r="G645" i="1" s="1"/>
  <c r="G42" i="1"/>
  <c r="G646" i="1" s="1"/>
  <c r="G43" i="1"/>
  <c r="G44" i="1"/>
  <c r="G648" i="1" s="1"/>
  <c r="G45" i="1"/>
  <c r="G649" i="1" s="1"/>
  <c r="G46" i="1"/>
  <c r="G650" i="1" s="1"/>
  <c r="G47" i="1"/>
  <c r="G48" i="1"/>
  <c r="G652" i="1" s="1"/>
  <c r="G49" i="1"/>
  <c r="G50" i="1"/>
  <c r="G653" i="1" s="1"/>
  <c r="G51" i="1"/>
  <c r="G52" i="1"/>
  <c r="G655" i="1" s="1"/>
  <c r="G53" i="1"/>
  <c r="G656" i="1" s="1"/>
  <c r="G54" i="1"/>
  <c r="G657" i="1" s="1"/>
  <c r="G55" i="1"/>
  <c r="G56" i="1"/>
  <c r="G659" i="1" s="1"/>
  <c r="G57" i="1"/>
  <c r="G660" i="1" s="1"/>
  <c r="G58" i="1"/>
  <c r="G661" i="1" s="1"/>
  <c r="G59" i="1"/>
  <c r="G60" i="1"/>
  <c r="G663" i="1" s="1"/>
  <c r="G61" i="1"/>
  <c r="G664" i="1" s="1"/>
  <c r="G62" i="1"/>
  <c r="G665" i="1" s="1"/>
  <c r="G63" i="1"/>
  <c r="G64" i="1"/>
  <c r="G667" i="1" s="1"/>
  <c r="G65" i="1"/>
  <c r="G668" i="1" s="1"/>
  <c r="G66" i="1"/>
  <c r="G669" i="1" s="1"/>
  <c r="G67" i="1"/>
  <c r="G68" i="1"/>
  <c r="G671" i="1" s="1"/>
  <c r="G69" i="1"/>
  <c r="G672" i="1" s="1"/>
  <c r="G70" i="1"/>
  <c r="G673" i="1" s="1"/>
  <c r="G71" i="1"/>
  <c r="G72" i="1"/>
  <c r="G675" i="1" s="1"/>
  <c r="G73" i="1"/>
  <c r="G676" i="1" s="1"/>
  <c r="G74" i="1"/>
  <c r="G677" i="1" s="1"/>
  <c r="G75" i="1"/>
  <c r="G76" i="1"/>
  <c r="G679" i="1" s="1"/>
  <c r="G77" i="1"/>
  <c r="G680" i="1" s="1"/>
  <c r="F7" i="1"/>
  <c r="F8" i="1"/>
  <c r="F9" i="1"/>
  <c r="F613" i="1" s="1"/>
  <c r="F10" i="1"/>
  <c r="F614" i="1" s="1"/>
  <c r="F11" i="1"/>
  <c r="F615" i="1" s="1"/>
  <c r="F12" i="1"/>
  <c r="F13" i="1"/>
  <c r="F617" i="1" s="1"/>
  <c r="F14" i="1"/>
  <c r="F618" i="1" s="1"/>
  <c r="F15" i="1"/>
  <c r="F619" i="1" s="1"/>
  <c r="F16" i="1"/>
  <c r="F17" i="1"/>
  <c r="F621" i="1" s="1"/>
  <c r="F18" i="1"/>
  <c r="F622" i="1" s="1"/>
  <c r="F19" i="1"/>
  <c r="F623" i="1" s="1"/>
  <c r="F20" i="1"/>
  <c r="F21" i="1"/>
  <c r="F625" i="1" s="1"/>
  <c r="F22" i="1"/>
  <c r="F626" i="1" s="1"/>
  <c r="F23" i="1"/>
  <c r="F627" i="1" s="1"/>
  <c r="F24" i="1"/>
  <c r="F25" i="1"/>
  <c r="F629" i="1" s="1"/>
  <c r="F26" i="1"/>
  <c r="F630" i="1" s="1"/>
  <c r="F27" i="1"/>
  <c r="F631" i="1" s="1"/>
  <c r="F28" i="1"/>
  <c r="F29" i="1"/>
  <c r="F633" i="1" s="1"/>
  <c r="F30" i="1"/>
  <c r="F634" i="1" s="1"/>
  <c r="F31" i="1"/>
  <c r="F635" i="1" s="1"/>
  <c r="F32" i="1"/>
  <c r="F33" i="1"/>
  <c r="F637" i="1" s="1"/>
  <c r="F34" i="1"/>
  <c r="F638" i="1" s="1"/>
  <c r="F35" i="1"/>
  <c r="F639" i="1" s="1"/>
  <c r="F36" i="1"/>
  <c r="F37" i="1"/>
  <c r="F641" i="1" s="1"/>
  <c r="F38" i="1"/>
  <c r="F642" i="1" s="1"/>
  <c r="F39" i="1"/>
  <c r="F643" i="1" s="1"/>
  <c r="F40" i="1"/>
  <c r="F41" i="1"/>
  <c r="F645" i="1" s="1"/>
  <c r="F42" i="1"/>
  <c r="F646" i="1" s="1"/>
  <c r="F43" i="1"/>
  <c r="F647" i="1" s="1"/>
  <c r="F44" i="1"/>
  <c r="F45" i="1"/>
  <c r="F649" i="1" s="1"/>
  <c r="F46" i="1"/>
  <c r="F650" i="1" s="1"/>
  <c r="F47" i="1"/>
  <c r="F651" i="1" s="1"/>
  <c r="F48" i="1"/>
  <c r="F49" i="1"/>
  <c r="F50" i="1"/>
  <c r="F653" i="1" s="1"/>
  <c r="F51" i="1"/>
  <c r="F654" i="1" s="1"/>
  <c r="F52" i="1"/>
  <c r="F53" i="1"/>
  <c r="F656" i="1" s="1"/>
  <c r="F54" i="1"/>
  <c r="F657" i="1" s="1"/>
  <c r="F55" i="1"/>
  <c r="F658" i="1" s="1"/>
  <c r="F56" i="1"/>
  <c r="F57" i="1"/>
  <c r="F660" i="1" s="1"/>
  <c r="F58" i="1"/>
  <c r="F661" i="1" s="1"/>
  <c r="F59" i="1"/>
  <c r="F662" i="1" s="1"/>
  <c r="F60" i="1"/>
  <c r="F61" i="1"/>
  <c r="F664" i="1" s="1"/>
  <c r="F62" i="1"/>
  <c r="F665" i="1" s="1"/>
  <c r="F63" i="1"/>
  <c r="F666" i="1" s="1"/>
  <c r="F64" i="1"/>
  <c r="F65" i="1"/>
  <c r="F668" i="1" s="1"/>
  <c r="F66" i="1"/>
  <c r="F669" i="1" s="1"/>
  <c r="F67" i="1"/>
  <c r="F670" i="1" s="1"/>
  <c r="F68" i="1"/>
  <c r="F69" i="1"/>
  <c r="F672" i="1" s="1"/>
  <c r="F70" i="1"/>
  <c r="F673" i="1" s="1"/>
  <c r="F71" i="1"/>
  <c r="F674" i="1" s="1"/>
  <c r="F72" i="1"/>
  <c r="F73" i="1"/>
  <c r="F676" i="1" s="1"/>
  <c r="F74" i="1"/>
  <c r="F677" i="1" s="1"/>
  <c r="F75" i="1"/>
  <c r="F678" i="1" s="1"/>
  <c r="F76" i="1"/>
  <c r="F77" i="1"/>
  <c r="F680" i="1" s="1"/>
  <c r="E7" i="1"/>
  <c r="E8" i="1"/>
  <c r="E612" i="1" s="1"/>
  <c r="E9" i="1"/>
  <c r="E10" i="1"/>
  <c r="E614" i="1" s="1"/>
  <c r="E11" i="1"/>
  <c r="E615" i="1" s="1"/>
  <c r="E12" i="1"/>
  <c r="E616" i="1" s="1"/>
  <c r="E13" i="1"/>
  <c r="E14" i="1"/>
  <c r="E618" i="1" s="1"/>
  <c r="E15" i="1"/>
  <c r="E619" i="1" s="1"/>
  <c r="E16" i="1"/>
  <c r="E620" i="1" s="1"/>
  <c r="E17" i="1"/>
  <c r="E18" i="1"/>
  <c r="E622" i="1" s="1"/>
  <c r="E19" i="1"/>
  <c r="E623" i="1" s="1"/>
  <c r="E20" i="1"/>
  <c r="E624" i="1" s="1"/>
  <c r="E21" i="1"/>
  <c r="E22" i="1"/>
  <c r="E626" i="1" s="1"/>
  <c r="E23" i="1"/>
  <c r="E627" i="1" s="1"/>
  <c r="E24" i="1"/>
  <c r="E628" i="1" s="1"/>
  <c r="E25" i="1"/>
  <c r="E26" i="1"/>
  <c r="E630" i="1" s="1"/>
  <c r="E27" i="1"/>
  <c r="E631" i="1" s="1"/>
  <c r="E28" i="1"/>
  <c r="E632" i="1" s="1"/>
  <c r="E29" i="1"/>
  <c r="E30" i="1"/>
  <c r="E634" i="1" s="1"/>
  <c r="E31" i="1"/>
  <c r="E635" i="1" s="1"/>
  <c r="E32" i="1"/>
  <c r="E636" i="1" s="1"/>
  <c r="E33" i="1"/>
  <c r="E34" i="1"/>
  <c r="E638" i="1" s="1"/>
  <c r="E35" i="1"/>
  <c r="E639" i="1" s="1"/>
  <c r="E36" i="1"/>
  <c r="E640" i="1" s="1"/>
  <c r="E37" i="1"/>
  <c r="E38" i="1"/>
  <c r="E642" i="1" s="1"/>
  <c r="E39" i="1"/>
  <c r="E643" i="1" s="1"/>
  <c r="E40" i="1"/>
  <c r="E644" i="1" s="1"/>
  <c r="E41" i="1"/>
  <c r="E42" i="1"/>
  <c r="E646" i="1" s="1"/>
  <c r="E43" i="1"/>
  <c r="E647" i="1" s="1"/>
  <c r="E44" i="1"/>
  <c r="E648" i="1" s="1"/>
  <c r="E45" i="1"/>
  <c r="E46" i="1"/>
  <c r="E650" i="1" s="1"/>
  <c r="E47" i="1"/>
  <c r="E651" i="1" s="1"/>
  <c r="E48" i="1"/>
  <c r="E652" i="1" s="1"/>
  <c r="E49" i="1"/>
  <c r="E433" i="1" s="1"/>
  <c r="E50" i="1"/>
  <c r="E653" i="1" s="1"/>
  <c r="E51" i="1"/>
  <c r="E654" i="1" s="1"/>
  <c r="E52" i="1"/>
  <c r="E655" i="1" s="1"/>
  <c r="E53" i="1"/>
  <c r="E54" i="1"/>
  <c r="E657" i="1" s="1"/>
  <c r="E55" i="1"/>
  <c r="E658" i="1" s="1"/>
  <c r="E56" i="1"/>
  <c r="E659" i="1" s="1"/>
  <c r="E57" i="1"/>
  <c r="E58" i="1"/>
  <c r="E661" i="1" s="1"/>
  <c r="E59" i="1"/>
  <c r="E662" i="1" s="1"/>
  <c r="E60" i="1"/>
  <c r="E663" i="1" s="1"/>
  <c r="E61" i="1"/>
  <c r="E62" i="1"/>
  <c r="E665" i="1" s="1"/>
  <c r="E63" i="1"/>
  <c r="E666" i="1" s="1"/>
  <c r="E64" i="1"/>
  <c r="E667" i="1" s="1"/>
  <c r="E65" i="1"/>
  <c r="E66" i="1"/>
  <c r="E669" i="1" s="1"/>
  <c r="E67" i="1"/>
  <c r="E670" i="1" s="1"/>
  <c r="E68" i="1"/>
  <c r="E671" i="1" s="1"/>
  <c r="E69" i="1"/>
  <c r="E70" i="1"/>
  <c r="E673" i="1" s="1"/>
  <c r="E71" i="1"/>
  <c r="E674" i="1" s="1"/>
  <c r="E72" i="1"/>
  <c r="E675" i="1" s="1"/>
  <c r="E73" i="1"/>
  <c r="E74" i="1"/>
  <c r="E677" i="1" s="1"/>
  <c r="E75" i="1"/>
  <c r="E678" i="1" s="1"/>
  <c r="E76" i="1"/>
  <c r="E679" i="1" s="1"/>
  <c r="E77" i="1"/>
  <c r="D7" i="1"/>
  <c r="D8" i="1"/>
  <c r="D612" i="1" s="1"/>
  <c r="D9" i="1"/>
  <c r="D613" i="1" s="1"/>
  <c r="D10" i="1"/>
  <c r="D11" i="1"/>
  <c r="D615" i="1" s="1"/>
  <c r="D12" i="1"/>
  <c r="D616" i="1" s="1"/>
  <c r="D13" i="1"/>
  <c r="D617" i="1" s="1"/>
  <c r="D14" i="1"/>
  <c r="D15" i="1"/>
  <c r="D619" i="1" s="1"/>
  <c r="D16" i="1"/>
  <c r="D620" i="1" s="1"/>
  <c r="D17" i="1"/>
  <c r="D621" i="1" s="1"/>
  <c r="D18" i="1"/>
  <c r="D19" i="1"/>
  <c r="D623" i="1" s="1"/>
  <c r="D20" i="1"/>
  <c r="D624" i="1" s="1"/>
  <c r="D21" i="1"/>
  <c r="D625" i="1" s="1"/>
  <c r="D22" i="1"/>
  <c r="D23" i="1"/>
  <c r="D627" i="1" s="1"/>
  <c r="D24" i="1"/>
  <c r="D628" i="1" s="1"/>
  <c r="D25" i="1"/>
  <c r="D629" i="1" s="1"/>
  <c r="D26" i="1"/>
  <c r="D27" i="1"/>
  <c r="D631" i="1" s="1"/>
  <c r="D28" i="1"/>
  <c r="D632" i="1" s="1"/>
  <c r="D29" i="1"/>
  <c r="D633" i="1" s="1"/>
  <c r="D30" i="1"/>
  <c r="D31" i="1"/>
  <c r="D635" i="1" s="1"/>
  <c r="D32" i="1"/>
  <c r="D636" i="1" s="1"/>
  <c r="D33" i="1"/>
  <c r="D637" i="1" s="1"/>
  <c r="D34" i="1"/>
  <c r="D35" i="1"/>
  <c r="D639" i="1" s="1"/>
  <c r="D36" i="1"/>
  <c r="D640" i="1" s="1"/>
  <c r="D37" i="1"/>
  <c r="D641" i="1" s="1"/>
  <c r="D38" i="1"/>
  <c r="D39" i="1"/>
  <c r="D643" i="1" s="1"/>
  <c r="D40" i="1"/>
  <c r="D644" i="1" s="1"/>
  <c r="D41" i="1"/>
  <c r="D645" i="1" s="1"/>
  <c r="D42" i="1"/>
  <c r="D43" i="1"/>
  <c r="D647" i="1" s="1"/>
  <c r="D44" i="1"/>
  <c r="D648" i="1" s="1"/>
  <c r="D45" i="1"/>
  <c r="D649" i="1" s="1"/>
  <c r="D46" i="1"/>
  <c r="D47" i="1"/>
  <c r="D651" i="1" s="1"/>
  <c r="D48" i="1"/>
  <c r="D652" i="1" s="1"/>
  <c r="D49" i="1"/>
  <c r="D50" i="1"/>
  <c r="D51" i="1"/>
  <c r="D654" i="1" s="1"/>
  <c r="D52" i="1"/>
  <c r="D655" i="1" s="1"/>
  <c r="D53" i="1"/>
  <c r="D656" i="1" s="1"/>
  <c r="D54" i="1"/>
  <c r="D55" i="1"/>
  <c r="D658" i="1" s="1"/>
  <c r="D56" i="1"/>
  <c r="D659" i="1" s="1"/>
  <c r="D57" i="1"/>
  <c r="D660" i="1" s="1"/>
  <c r="D58" i="1"/>
  <c r="D442" i="1" s="1"/>
  <c r="D59" i="1"/>
  <c r="D662" i="1" s="1"/>
  <c r="D60" i="1"/>
  <c r="D663" i="1" s="1"/>
  <c r="D61" i="1"/>
  <c r="D664" i="1" s="1"/>
  <c r="D62" i="1"/>
  <c r="D446" i="1" s="1"/>
  <c r="D63" i="1"/>
  <c r="D666" i="1" s="1"/>
  <c r="D64" i="1"/>
  <c r="D667" i="1" s="1"/>
  <c r="D65" i="1"/>
  <c r="D668" i="1" s="1"/>
  <c r="D66" i="1"/>
  <c r="D450" i="1" s="1"/>
  <c r="D67" i="1"/>
  <c r="D670" i="1" s="1"/>
  <c r="D68" i="1"/>
  <c r="D671" i="1" s="1"/>
  <c r="D69" i="1"/>
  <c r="D672" i="1" s="1"/>
  <c r="D70" i="1"/>
  <c r="D454" i="1" s="1"/>
  <c r="D71" i="1"/>
  <c r="D674" i="1" s="1"/>
  <c r="D72" i="1"/>
  <c r="D675" i="1" s="1"/>
  <c r="D73" i="1"/>
  <c r="D676" i="1" s="1"/>
  <c r="D74" i="1"/>
  <c r="D458" i="1" s="1"/>
  <c r="D75" i="1"/>
  <c r="D678" i="1" s="1"/>
  <c r="D76" i="1"/>
  <c r="D679" i="1" s="1"/>
  <c r="D77" i="1"/>
  <c r="D680" i="1" s="1"/>
  <c r="C7" i="1"/>
  <c r="C391" i="1" s="1"/>
  <c r="C8" i="1"/>
  <c r="C612" i="1" s="1"/>
  <c r="C9" i="1"/>
  <c r="C613" i="1" s="1"/>
  <c r="C10" i="1"/>
  <c r="C614" i="1" s="1"/>
  <c r="C11" i="1"/>
  <c r="C395" i="1" s="1"/>
  <c r="C12" i="1"/>
  <c r="C616" i="1" s="1"/>
  <c r="C13" i="1"/>
  <c r="C617" i="1" s="1"/>
  <c r="C14" i="1"/>
  <c r="C618" i="1" s="1"/>
  <c r="C15" i="1"/>
  <c r="C399" i="1" s="1"/>
  <c r="C16" i="1"/>
  <c r="C620" i="1" s="1"/>
  <c r="C17" i="1"/>
  <c r="C621" i="1" s="1"/>
  <c r="C18" i="1"/>
  <c r="C402" i="1" s="1"/>
  <c r="C19" i="1"/>
  <c r="C403" i="1" s="1"/>
  <c r="C20" i="1"/>
  <c r="C624" i="1" s="1"/>
  <c r="C21" i="1"/>
  <c r="C625" i="1" s="1"/>
  <c r="C22" i="1"/>
  <c r="C406" i="1" s="1"/>
  <c r="C23" i="1"/>
  <c r="C407" i="1" s="1"/>
  <c r="C24" i="1"/>
  <c r="C628" i="1" s="1"/>
  <c r="C25" i="1"/>
  <c r="C629" i="1" s="1"/>
  <c r="C26" i="1"/>
  <c r="C410" i="1" s="1"/>
  <c r="C27" i="1"/>
  <c r="C411" i="1" s="1"/>
  <c r="C28" i="1"/>
  <c r="C632" i="1" s="1"/>
  <c r="C29" i="1"/>
  <c r="C633" i="1" s="1"/>
  <c r="C30" i="1"/>
  <c r="C414" i="1" s="1"/>
  <c r="C31" i="1"/>
  <c r="C415" i="1" s="1"/>
  <c r="C32" i="1"/>
  <c r="C416" i="1" s="1"/>
  <c r="C33" i="1"/>
  <c r="C417" i="1" s="1"/>
  <c r="C34" i="1"/>
  <c r="C418" i="1" s="1"/>
  <c r="C35" i="1"/>
  <c r="C419" i="1" s="1"/>
  <c r="C36" i="1"/>
  <c r="C420" i="1" s="1"/>
  <c r="C37" i="1"/>
  <c r="C421" i="1" s="1"/>
  <c r="C38" i="1"/>
  <c r="C422" i="1" s="1"/>
  <c r="C39" i="1"/>
  <c r="C423" i="1" s="1"/>
  <c r="C40" i="1"/>
  <c r="C424" i="1" s="1"/>
  <c r="C41" i="1"/>
  <c r="C425" i="1" s="1"/>
  <c r="C42" i="1"/>
  <c r="C426" i="1" s="1"/>
  <c r="C43" i="1"/>
  <c r="C427" i="1" s="1"/>
  <c r="C44" i="1"/>
  <c r="C428" i="1" s="1"/>
  <c r="C45" i="1"/>
  <c r="C429" i="1" s="1"/>
  <c r="C46" i="1"/>
  <c r="C430" i="1" s="1"/>
  <c r="C47" i="1"/>
  <c r="C431" i="1" s="1"/>
  <c r="C48" i="1"/>
  <c r="C432" i="1" s="1"/>
  <c r="C49" i="1"/>
  <c r="C433" i="1" s="1"/>
  <c r="C50" i="1"/>
  <c r="C434" i="1" s="1"/>
  <c r="C51" i="1"/>
  <c r="C435" i="1" s="1"/>
  <c r="C52" i="1"/>
  <c r="C436" i="1" s="1"/>
  <c r="C53" i="1"/>
  <c r="C437" i="1" s="1"/>
  <c r="C54" i="1"/>
  <c r="C438" i="1" s="1"/>
  <c r="C55" i="1"/>
  <c r="C439" i="1" s="1"/>
  <c r="C56" i="1"/>
  <c r="C440" i="1" s="1"/>
  <c r="C57" i="1"/>
  <c r="C441" i="1" s="1"/>
  <c r="C58" i="1"/>
  <c r="C442" i="1" s="1"/>
  <c r="C59" i="1"/>
  <c r="C443" i="1" s="1"/>
  <c r="C60" i="1"/>
  <c r="C444" i="1" s="1"/>
  <c r="C61" i="1"/>
  <c r="C445" i="1" s="1"/>
  <c r="C62" i="1"/>
  <c r="C446" i="1" s="1"/>
  <c r="C63" i="1"/>
  <c r="C447" i="1" s="1"/>
  <c r="C64" i="1"/>
  <c r="C448" i="1" s="1"/>
  <c r="C65" i="1"/>
  <c r="C449" i="1" s="1"/>
  <c r="C66" i="1"/>
  <c r="C450" i="1" s="1"/>
  <c r="C67" i="1"/>
  <c r="C451" i="1" s="1"/>
  <c r="C68" i="1"/>
  <c r="C452" i="1" s="1"/>
  <c r="C69" i="1"/>
  <c r="C453" i="1" s="1"/>
  <c r="C70" i="1"/>
  <c r="C454" i="1" s="1"/>
  <c r="C71" i="1"/>
  <c r="C455" i="1" s="1"/>
  <c r="C72" i="1"/>
  <c r="C456" i="1" s="1"/>
  <c r="C73" i="1"/>
  <c r="C457" i="1" s="1"/>
  <c r="C74" i="1"/>
  <c r="C458" i="1" s="1"/>
  <c r="C75" i="1"/>
  <c r="C459" i="1" s="1"/>
  <c r="C76" i="1"/>
  <c r="C460" i="1" s="1"/>
  <c r="C77" i="1"/>
  <c r="C461" i="1" s="1"/>
  <c r="B7" i="1"/>
  <c r="B391" i="1" s="1"/>
  <c r="B8" i="1"/>
  <c r="B392" i="1" s="1"/>
  <c r="B9" i="1"/>
  <c r="B393" i="1" s="1"/>
  <c r="B10" i="1"/>
  <c r="B394" i="1" s="1"/>
  <c r="B11" i="1"/>
  <c r="B395" i="1" s="1"/>
  <c r="B12" i="1"/>
  <c r="B396" i="1" s="1"/>
  <c r="B13" i="1"/>
  <c r="B397" i="1" s="1"/>
  <c r="B14" i="1"/>
  <c r="B398" i="1" s="1"/>
  <c r="B15" i="1"/>
  <c r="B399" i="1" s="1"/>
  <c r="B16" i="1"/>
  <c r="B400" i="1" s="1"/>
  <c r="B17" i="1"/>
  <c r="B401" i="1" s="1"/>
  <c r="B18" i="1"/>
  <c r="B402" i="1" s="1"/>
  <c r="B19" i="1"/>
  <c r="B403" i="1" s="1"/>
  <c r="B20" i="1"/>
  <c r="B404" i="1" s="1"/>
  <c r="B21" i="1"/>
  <c r="B405" i="1" s="1"/>
  <c r="B22" i="1"/>
  <c r="B406" i="1" s="1"/>
  <c r="B23" i="1"/>
  <c r="B407" i="1" s="1"/>
  <c r="B24" i="1"/>
  <c r="B408" i="1" s="1"/>
  <c r="B25" i="1"/>
  <c r="B409" i="1" s="1"/>
  <c r="B26" i="1"/>
  <c r="B410" i="1" s="1"/>
  <c r="B27" i="1"/>
  <c r="B411" i="1" s="1"/>
  <c r="B28" i="1"/>
  <c r="B412" i="1" s="1"/>
  <c r="B29" i="1"/>
  <c r="B413" i="1" s="1"/>
  <c r="B30" i="1"/>
  <c r="B414" i="1" s="1"/>
  <c r="B31" i="1"/>
  <c r="B415" i="1" s="1"/>
  <c r="B32" i="1"/>
  <c r="B416" i="1" s="1"/>
  <c r="B33" i="1"/>
  <c r="B417" i="1" s="1"/>
  <c r="B34" i="1"/>
  <c r="B418" i="1" s="1"/>
  <c r="B35" i="1"/>
  <c r="B419" i="1" s="1"/>
  <c r="B36" i="1"/>
  <c r="B420" i="1" s="1"/>
  <c r="B37" i="1"/>
  <c r="B421" i="1" s="1"/>
  <c r="B38" i="1"/>
  <c r="B422" i="1" s="1"/>
  <c r="B39" i="1"/>
  <c r="B423" i="1" s="1"/>
  <c r="B40" i="1"/>
  <c r="B424" i="1" s="1"/>
  <c r="B41" i="1"/>
  <c r="B425" i="1" s="1"/>
  <c r="B42" i="1"/>
  <c r="B426" i="1" s="1"/>
  <c r="B43" i="1"/>
  <c r="B427" i="1" s="1"/>
  <c r="B44" i="1"/>
  <c r="B428" i="1" s="1"/>
  <c r="B45" i="1"/>
  <c r="B429" i="1" s="1"/>
  <c r="B46" i="1"/>
  <c r="B430" i="1" s="1"/>
  <c r="B47" i="1"/>
  <c r="B431" i="1" s="1"/>
  <c r="B48" i="1"/>
  <c r="B432" i="1" s="1"/>
  <c r="B49" i="1"/>
  <c r="B433" i="1" s="1"/>
  <c r="B50" i="1"/>
  <c r="B434" i="1" s="1"/>
  <c r="B51" i="1"/>
  <c r="B435" i="1" s="1"/>
  <c r="B52" i="1"/>
  <c r="B436" i="1" s="1"/>
  <c r="B53" i="1"/>
  <c r="B437" i="1" s="1"/>
  <c r="B54" i="1"/>
  <c r="B438" i="1" s="1"/>
  <c r="B55" i="1"/>
  <c r="B439" i="1" s="1"/>
  <c r="B56" i="1"/>
  <c r="B440" i="1" s="1"/>
  <c r="B57" i="1"/>
  <c r="B441" i="1" s="1"/>
  <c r="B58" i="1"/>
  <c r="B442" i="1" s="1"/>
  <c r="B59" i="1"/>
  <c r="B443" i="1" s="1"/>
  <c r="B60" i="1"/>
  <c r="B444" i="1" s="1"/>
  <c r="B61" i="1"/>
  <c r="B445" i="1" s="1"/>
  <c r="B62" i="1"/>
  <c r="B446" i="1" s="1"/>
  <c r="B63" i="1"/>
  <c r="B447" i="1" s="1"/>
  <c r="B64" i="1"/>
  <c r="B448" i="1" s="1"/>
  <c r="B65" i="1"/>
  <c r="B449" i="1" s="1"/>
  <c r="B66" i="1"/>
  <c r="B450" i="1" s="1"/>
  <c r="B67" i="1"/>
  <c r="B451" i="1" s="1"/>
  <c r="B68" i="1"/>
  <c r="B452" i="1" s="1"/>
  <c r="B69" i="1"/>
  <c r="B453" i="1" s="1"/>
  <c r="B70" i="1"/>
  <c r="B454" i="1" s="1"/>
  <c r="B71" i="1"/>
  <c r="B455" i="1" s="1"/>
  <c r="B72" i="1"/>
  <c r="B456" i="1" s="1"/>
  <c r="B73" i="1"/>
  <c r="B457" i="1" s="1"/>
  <c r="B74" i="1"/>
  <c r="B458" i="1" s="1"/>
  <c r="B75" i="1"/>
  <c r="B459" i="1" s="1"/>
  <c r="B76" i="1"/>
  <c r="B460" i="1" s="1"/>
  <c r="B77" i="1"/>
  <c r="B461" i="1" s="1"/>
  <c r="B679" i="1" l="1"/>
  <c r="B675" i="1"/>
  <c r="B671" i="1"/>
  <c r="B667" i="1"/>
  <c r="B663" i="1"/>
  <c r="B659" i="1"/>
  <c r="B655" i="1"/>
  <c r="B651" i="1"/>
  <c r="B647" i="1"/>
  <c r="B643" i="1"/>
  <c r="B639" i="1"/>
  <c r="B635" i="1"/>
  <c r="B631" i="1"/>
  <c r="B627" i="1"/>
  <c r="B623" i="1"/>
  <c r="B619" i="1"/>
  <c r="B615" i="1"/>
  <c r="C680" i="1"/>
  <c r="C676" i="1"/>
  <c r="C672" i="1"/>
  <c r="C668" i="1"/>
  <c r="C664" i="1"/>
  <c r="C660" i="1"/>
  <c r="C656" i="1"/>
  <c r="C652" i="1"/>
  <c r="C648" i="1"/>
  <c r="C644" i="1"/>
  <c r="C640" i="1"/>
  <c r="C636" i="1"/>
  <c r="D677" i="1"/>
  <c r="D673" i="1"/>
  <c r="D669" i="1"/>
  <c r="D665" i="1"/>
  <c r="M454" i="1"/>
  <c r="M673" i="1"/>
  <c r="M438" i="1"/>
  <c r="M657" i="1"/>
  <c r="M422" i="1"/>
  <c r="M642" i="1"/>
  <c r="M406" i="1"/>
  <c r="M626" i="1"/>
  <c r="B678" i="1"/>
  <c r="B674" i="1"/>
  <c r="B670" i="1"/>
  <c r="B666" i="1"/>
  <c r="B662" i="1"/>
  <c r="B658" i="1"/>
  <c r="B654" i="1"/>
  <c r="B650" i="1"/>
  <c r="B646" i="1"/>
  <c r="B642" i="1"/>
  <c r="B638" i="1"/>
  <c r="B634" i="1"/>
  <c r="B630" i="1"/>
  <c r="B626" i="1"/>
  <c r="B622" i="1"/>
  <c r="B618" i="1"/>
  <c r="B614" i="1"/>
  <c r="C679" i="1"/>
  <c r="C675" i="1"/>
  <c r="C671" i="1"/>
  <c r="C667" i="1"/>
  <c r="C663" i="1"/>
  <c r="C659" i="1"/>
  <c r="C655" i="1"/>
  <c r="C651" i="1"/>
  <c r="C647" i="1"/>
  <c r="C643" i="1"/>
  <c r="C639" i="1"/>
  <c r="C635" i="1"/>
  <c r="C631" i="1"/>
  <c r="C627" i="1"/>
  <c r="C623" i="1"/>
  <c r="C619" i="1"/>
  <c r="C615" i="1"/>
  <c r="D438" i="1"/>
  <c r="D657" i="1"/>
  <c r="D434" i="1"/>
  <c r="D653" i="1"/>
  <c r="D430" i="1"/>
  <c r="D650" i="1"/>
  <c r="D426" i="1"/>
  <c r="D646" i="1"/>
  <c r="D422" i="1"/>
  <c r="D642" i="1"/>
  <c r="D418" i="1"/>
  <c r="D638" i="1"/>
  <c r="D414" i="1"/>
  <c r="D634" i="1"/>
  <c r="D410" i="1"/>
  <c r="D630" i="1"/>
  <c r="D406" i="1"/>
  <c r="D626" i="1"/>
  <c r="D402" i="1"/>
  <c r="D622" i="1"/>
  <c r="D398" i="1"/>
  <c r="D618" i="1"/>
  <c r="D394" i="1"/>
  <c r="D614" i="1"/>
  <c r="E461" i="1"/>
  <c r="E680" i="1"/>
  <c r="E457" i="1"/>
  <c r="E676" i="1"/>
  <c r="E453" i="1"/>
  <c r="E672" i="1"/>
  <c r="E449" i="1"/>
  <c r="E668" i="1"/>
  <c r="E445" i="1"/>
  <c r="E664" i="1"/>
  <c r="E441" i="1"/>
  <c r="E660" i="1"/>
  <c r="E437" i="1"/>
  <c r="E656" i="1"/>
  <c r="E429" i="1"/>
  <c r="E649" i="1"/>
  <c r="E425" i="1"/>
  <c r="E645" i="1"/>
  <c r="E421" i="1"/>
  <c r="E641" i="1"/>
  <c r="E417" i="1"/>
  <c r="E637" i="1"/>
  <c r="E413" i="1"/>
  <c r="E633" i="1"/>
  <c r="E409" i="1"/>
  <c r="E629" i="1"/>
  <c r="E405" i="1"/>
  <c r="E625" i="1"/>
  <c r="E401" i="1"/>
  <c r="E621" i="1"/>
  <c r="E397" i="1"/>
  <c r="E617" i="1"/>
  <c r="E393" i="1"/>
  <c r="E613" i="1"/>
  <c r="F460" i="1"/>
  <c r="F679" i="1"/>
  <c r="F456" i="1"/>
  <c r="F675" i="1"/>
  <c r="F452" i="1"/>
  <c r="F671" i="1"/>
  <c r="F448" i="1"/>
  <c r="F667" i="1"/>
  <c r="F444" i="1"/>
  <c r="F663" i="1"/>
  <c r="F440" i="1"/>
  <c r="F659" i="1"/>
  <c r="F436" i="1"/>
  <c r="F655" i="1"/>
  <c r="F432" i="1"/>
  <c r="F652" i="1"/>
  <c r="F428" i="1"/>
  <c r="F648" i="1"/>
  <c r="F424" i="1"/>
  <c r="F644" i="1"/>
  <c r="F420" i="1"/>
  <c r="F640" i="1"/>
  <c r="F416" i="1"/>
  <c r="F636" i="1"/>
  <c r="F412" i="1"/>
  <c r="F632" i="1"/>
  <c r="F408" i="1"/>
  <c r="F628" i="1"/>
  <c r="F404" i="1"/>
  <c r="F624" i="1"/>
  <c r="F400" i="1"/>
  <c r="F620" i="1"/>
  <c r="F396" i="1"/>
  <c r="F616" i="1"/>
  <c r="F392" i="1"/>
  <c r="F612" i="1"/>
  <c r="G459" i="1"/>
  <c r="G678" i="1"/>
  <c r="G455" i="1"/>
  <c r="G674" i="1"/>
  <c r="G451" i="1"/>
  <c r="G670" i="1"/>
  <c r="G447" i="1"/>
  <c r="G666" i="1"/>
  <c r="G443" i="1"/>
  <c r="G662" i="1"/>
  <c r="G439" i="1"/>
  <c r="G658" i="1"/>
  <c r="G435" i="1"/>
  <c r="G654" i="1"/>
  <c r="G431" i="1"/>
  <c r="G651" i="1"/>
  <c r="G427" i="1"/>
  <c r="G647" i="1"/>
  <c r="G423" i="1"/>
  <c r="G643" i="1"/>
  <c r="G419" i="1"/>
  <c r="G639" i="1"/>
  <c r="G415" i="1"/>
  <c r="G635" i="1"/>
  <c r="G411" i="1"/>
  <c r="G631" i="1"/>
  <c r="G407" i="1"/>
  <c r="G627" i="1"/>
  <c r="G403" i="1"/>
  <c r="G623" i="1"/>
  <c r="G399" i="1"/>
  <c r="G619" i="1"/>
  <c r="G395" i="1"/>
  <c r="G615" i="1"/>
  <c r="H458" i="1"/>
  <c r="H677" i="1"/>
  <c r="H454" i="1"/>
  <c r="H673" i="1"/>
  <c r="H450" i="1"/>
  <c r="H669" i="1"/>
  <c r="H446" i="1"/>
  <c r="H665" i="1"/>
  <c r="H442" i="1"/>
  <c r="H661" i="1"/>
  <c r="H438" i="1"/>
  <c r="H657" i="1"/>
  <c r="H434" i="1"/>
  <c r="H653" i="1"/>
  <c r="H430" i="1"/>
  <c r="H650" i="1"/>
  <c r="H426" i="1"/>
  <c r="H646" i="1"/>
  <c r="H422" i="1"/>
  <c r="H642" i="1"/>
  <c r="H418" i="1"/>
  <c r="H638" i="1"/>
  <c r="H414" i="1"/>
  <c r="H634" i="1"/>
  <c r="H410" i="1"/>
  <c r="H630" i="1"/>
  <c r="H406" i="1"/>
  <c r="H626" i="1"/>
  <c r="H402" i="1"/>
  <c r="H622" i="1"/>
  <c r="H398" i="1"/>
  <c r="H618" i="1"/>
  <c r="H394" i="1"/>
  <c r="H614" i="1"/>
  <c r="I461" i="1"/>
  <c r="I680" i="1"/>
  <c r="I457" i="1"/>
  <c r="I676" i="1"/>
  <c r="I453" i="1"/>
  <c r="I672" i="1"/>
  <c r="I449" i="1"/>
  <c r="I668" i="1"/>
  <c r="I445" i="1"/>
  <c r="I664" i="1"/>
  <c r="I441" i="1"/>
  <c r="I660" i="1"/>
  <c r="I437" i="1"/>
  <c r="I656" i="1"/>
  <c r="I429" i="1"/>
  <c r="I649" i="1"/>
  <c r="I425" i="1"/>
  <c r="I645" i="1"/>
  <c r="I421" i="1"/>
  <c r="I641" i="1"/>
  <c r="I417" i="1"/>
  <c r="I637" i="1"/>
  <c r="I413" i="1"/>
  <c r="I633" i="1"/>
  <c r="I409" i="1"/>
  <c r="I629" i="1"/>
  <c r="I405" i="1"/>
  <c r="I625" i="1"/>
  <c r="I401" i="1"/>
  <c r="I621" i="1"/>
  <c r="I397" i="1"/>
  <c r="I617" i="1"/>
  <c r="I393" i="1"/>
  <c r="I613" i="1"/>
  <c r="J460" i="1"/>
  <c r="J679" i="1"/>
  <c r="J456" i="1"/>
  <c r="J675" i="1"/>
  <c r="J452" i="1"/>
  <c r="J671" i="1"/>
  <c r="J448" i="1"/>
  <c r="J667" i="1"/>
  <c r="J444" i="1"/>
  <c r="J663" i="1"/>
  <c r="J440" i="1"/>
  <c r="J659" i="1"/>
  <c r="J436" i="1"/>
  <c r="J655" i="1"/>
  <c r="J432" i="1"/>
  <c r="J652" i="1"/>
  <c r="J428" i="1"/>
  <c r="J648" i="1"/>
  <c r="J424" i="1"/>
  <c r="J644" i="1"/>
  <c r="J420" i="1"/>
  <c r="J640" i="1"/>
  <c r="J416" i="1"/>
  <c r="J636" i="1"/>
  <c r="J412" i="1"/>
  <c r="J632" i="1"/>
  <c r="J408" i="1"/>
  <c r="J628" i="1"/>
  <c r="J404" i="1"/>
  <c r="J624" i="1"/>
  <c r="J400" i="1"/>
  <c r="J620" i="1"/>
  <c r="J396" i="1"/>
  <c r="J616" i="1"/>
  <c r="J392" i="1"/>
  <c r="J612" i="1"/>
  <c r="K459" i="1"/>
  <c r="K678" i="1"/>
  <c r="K455" i="1"/>
  <c r="K674" i="1"/>
  <c r="K451" i="1"/>
  <c r="K670" i="1"/>
  <c r="K447" i="1"/>
  <c r="K666" i="1"/>
  <c r="K443" i="1"/>
  <c r="K662" i="1"/>
  <c r="K439" i="1"/>
  <c r="K658" i="1"/>
  <c r="K435" i="1"/>
  <c r="K654" i="1"/>
  <c r="K431" i="1"/>
  <c r="K651" i="1"/>
  <c r="K427" i="1"/>
  <c r="K647" i="1"/>
  <c r="K423" i="1"/>
  <c r="K643" i="1"/>
  <c r="K419" i="1"/>
  <c r="K639" i="1"/>
  <c r="K415" i="1"/>
  <c r="K635" i="1"/>
  <c r="K411" i="1"/>
  <c r="K631" i="1"/>
  <c r="K407" i="1"/>
  <c r="K627" i="1"/>
  <c r="K403" i="1"/>
  <c r="K623" i="1"/>
  <c r="K399" i="1"/>
  <c r="K619" i="1"/>
  <c r="K395" i="1"/>
  <c r="K615" i="1"/>
  <c r="L458" i="1"/>
  <c r="L677" i="1"/>
  <c r="L454" i="1"/>
  <c r="L673" i="1"/>
  <c r="L450" i="1"/>
  <c r="L669" i="1"/>
  <c r="L446" i="1"/>
  <c r="L665" i="1"/>
  <c r="L442" i="1"/>
  <c r="L661" i="1"/>
  <c r="L438" i="1"/>
  <c r="L657" i="1"/>
  <c r="L434" i="1"/>
  <c r="L653" i="1"/>
  <c r="L430" i="1"/>
  <c r="L650" i="1"/>
  <c r="L426" i="1"/>
  <c r="L646" i="1"/>
  <c r="L422" i="1"/>
  <c r="L642" i="1"/>
  <c r="L418" i="1"/>
  <c r="L638" i="1"/>
  <c r="L414" i="1"/>
  <c r="L634" i="1"/>
  <c r="L410" i="1"/>
  <c r="L630" i="1"/>
  <c r="L406" i="1"/>
  <c r="L626" i="1"/>
  <c r="L402" i="1"/>
  <c r="L622" i="1"/>
  <c r="L398" i="1"/>
  <c r="L618" i="1"/>
  <c r="B677" i="1"/>
  <c r="B673" i="1"/>
  <c r="B669" i="1"/>
  <c r="B665" i="1"/>
  <c r="B661" i="1"/>
  <c r="B657" i="1"/>
  <c r="B653" i="1"/>
  <c r="B649" i="1"/>
  <c r="B645" i="1"/>
  <c r="B641" i="1"/>
  <c r="B637" i="1"/>
  <c r="B633" i="1"/>
  <c r="B629" i="1"/>
  <c r="B625" i="1"/>
  <c r="B621" i="1"/>
  <c r="B617" i="1"/>
  <c r="B613" i="1"/>
  <c r="C678" i="1"/>
  <c r="C674" i="1"/>
  <c r="C670" i="1"/>
  <c r="C666" i="1"/>
  <c r="C662" i="1"/>
  <c r="C658" i="1"/>
  <c r="C654" i="1"/>
  <c r="C650" i="1"/>
  <c r="C646" i="1"/>
  <c r="C642" i="1"/>
  <c r="C638" i="1"/>
  <c r="C634" i="1"/>
  <c r="C630" i="1"/>
  <c r="C626" i="1"/>
  <c r="C622" i="1"/>
  <c r="B680" i="1"/>
  <c r="B676" i="1"/>
  <c r="B672" i="1"/>
  <c r="B668" i="1"/>
  <c r="B664" i="1"/>
  <c r="B660" i="1"/>
  <c r="B656" i="1"/>
  <c r="B652" i="1"/>
  <c r="B648" i="1"/>
  <c r="B644" i="1"/>
  <c r="B640" i="1"/>
  <c r="B636" i="1"/>
  <c r="B632" i="1"/>
  <c r="B628" i="1"/>
  <c r="B624" i="1"/>
  <c r="B620" i="1"/>
  <c r="B616" i="1"/>
  <c r="B612" i="1"/>
  <c r="C677" i="1"/>
  <c r="C673" i="1"/>
  <c r="C669" i="1"/>
  <c r="C665" i="1"/>
  <c r="C661" i="1"/>
  <c r="C657" i="1"/>
  <c r="C653" i="1"/>
  <c r="C649" i="1"/>
  <c r="C645" i="1"/>
  <c r="C641" i="1"/>
  <c r="C637" i="1"/>
  <c r="D661" i="1"/>
  <c r="B222" i="1"/>
  <c r="B210" i="1"/>
  <c r="B194" i="1"/>
  <c r="B186" i="1"/>
  <c r="B174" i="1"/>
  <c r="B162" i="1"/>
  <c r="B229" i="1"/>
  <c r="B225" i="1"/>
  <c r="B221" i="1"/>
  <c r="B217" i="1"/>
  <c r="B213" i="1"/>
  <c r="B209" i="1"/>
  <c r="B205" i="1"/>
  <c r="B201" i="1"/>
  <c r="B197" i="1"/>
  <c r="B193" i="1"/>
  <c r="B189" i="1"/>
  <c r="B185" i="1"/>
  <c r="B181" i="1"/>
  <c r="B177" i="1"/>
  <c r="B173" i="1"/>
  <c r="B169" i="1"/>
  <c r="B165" i="1"/>
  <c r="E161" i="1"/>
  <c r="I161" i="1"/>
  <c r="M161" i="1"/>
  <c r="B226" i="1"/>
  <c r="B214" i="1"/>
  <c r="B202" i="1"/>
  <c r="B182" i="1"/>
  <c r="B170" i="1"/>
  <c r="B228" i="1"/>
  <c r="B224" i="1"/>
  <c r="B220" i="1"/>
  <c r="B216" i="1"/>
  <c r="B212" i="1"/>
  <c r="B208" i="1"/>
  <c r="B204" i="1"/>
  <c r="B200" i="1"/>
  <c r="B196" i="1"/>
  <c r="B192" i="1"/>
  <c r="B188" i="1"/>
  <c r="B184" i="1"/>
  <c r="B180" i="1"/>
  <c r="B176" i="1"/>
  <c r="B172" i="1"/>
  <c r="B168" i="1"/>
  <c r="B164" i="1"/>
  <c r="D161" i="1"/>
  <c r="H161" i="1"/>
  <c r="L161" i="1"/>
  <c r="B231" i="1"/>
  <c r="B227" i="1"/>
  <c r="B223" i="1"/>
  <c r="B219" i="1"/>
  <c r="B215" i="1"/>
  <c r="B211" i="1"/>
  <c r="B207" i="1"/>
  <c r="B203" i="1"/>
  <c r="B199" i="1"/>
  <c r="B195" i="1"/>
  <c r="B191" i="1"/>
  <c r="B187" i="1"/>
  <c r="B183" i="1"/>
  <c r="B179" i="1"/>
  <c r="B175" i="1"/>
  <c r="B171" i="1"/>
  <c r="B167" i="1"/>
  <c r="B163" i="1"/>
  <c r="C161" i="1"/>
  <c r="G161" i="1"/>
  <c r="K161" i="1"/>
  <c r="B230" i="1"/>
  <c r="B218" i="1"/>
  <c r="B206" i="1"/>
  <c r="B198" i="1"/>
  <c r="B190" i="1"/>
  <c r="B178" i="1"/>
  <c r="B166" i="1"/>
  <c r="F161" i="1"/>
  <c r="J161" i="1"/>
  <c r="D421" i="1"/>
  <c r="D267" i="1"/>
  <c r="D344" i="1" s="1"/>
  <c r="D417" i="1"/>
  <c r="D263" i="1"/>
  <c r="D340" i="1" s="1"/>
  <c r="D413" i="1"/>
  <c r="D259" i="1"/>
  <c r="D336" i="1" s="1"/>
  <c r="D409" i="1"/>
  <c r="D255" i="1"/>
  <c r="D332" i="1" s="1"/>
  <c r="D405" i="1"/>
  <c r="D251" i="1"/>
  <c r="D328" i="1" s="1"/>
  <c r="D401" i="1"/>
  <c r="D247" i="1"/>
  <c r="D324" i="1" s="1"/>
  <c r="D397" i="1"/>
  <c r="D243" i="1"/>
  <c r="D320" i="1" s="1"/>
  <c r="D393" i="1"/>
  <c r="D239" i="1"/>
  <c r="D316" i="1" s="1"/>
  <c r="E460" i="1"/>
  <c r="E306" i="1"/>
  <c r="E383" i="1" s="1"/>
  <c r="E456" i="1"/>
  <c r="E302" i="1"/>
  <c r="E379" i="1" s="1"/>
  <c r="E452" i="1"/>
  <c r="E298" i="1"/>
  <c r="E375" i="1" s="1"/>
  <c r="E448" i="1"/>
  <c r="E294" i="1"/>
  <c r="E371" i="1" s="1"/>
  <c r="E444" i="1"/>
  <c r="E290" i="1"/>
  <c r="E367" i="1" s="1"/>
  <c r="E440" i="1"/>
  <c r="E286" i="1"/>
  <c r="E363" i="1" s="1"/>
  <c r="E436" i="1"/>
  <c r="E282" i="1"/>
  <c r="E359" i="1" s="1"/>
  <c r="E432" i="1"/>
  <c r="E278" i="1"/>
  <c r="E355" i="1" s="1"/>
  <c r="E428" i="1"/>
  <c r="E274" i="1"/>
  <c r="E351" i="1" s="1"/>
  <c r="E424" i="1"/>
  <c r="E270" i="1"/>
  <c r="E347" i="1" s="1"/>
  <c r="E420" i="1"/>
  <c r="E266" i="1"/>
  <c r="E343" i="1" s="1"/>
  <c r="E416" i="1"/>
  <c r="E262" i="1"/>
  <c r="E339" i="1" s="1"/>
  <c r="E412" i="1"/>
  <c r="E258" i="1"/>
  <c r="E335" i="1" s="1"/>
  <c r="E408" i="1"/>
  <c r="E254" i="1"/>
  <c r="E331" i="1" s="1"/>
  <c r="E404" i="1"/>
  <c r="E250" i="1"/>
  <c r="E327" i="1" s="1"/>
  <c r="E400" i="1"/>
  <c r="E246" i="1"/>
  <c r="E323" i="1" s="1"/>
  <c r="E396" i="1"/>
  <c r="E242" i="1"/>
  <c r="E319" i="1" s="1"/>
  <c r="E392" i="1"/>
  <c r="E238" i="1"/>
  <c r="E315" i="1" s="1"/>
  <c r="F459" i="1"/>
  <c r="F305" i="1"/>
  <c r="F382" i="1" s="1"/>
  <c r="F455" i="1"/>
  <c r="F301" i="1"/>
  <c r="F378" i="1" s="1"/>
  <c r="F451" i="1"/>
  <c r="F297" i="1"/>
  <c r="F374" i="1" s="1"/>
  <c r="F447" i="1"/>
  <c r="F293" i="1"/>
  <c r="F370" i="1" s="1"/>
  <c r="F443" i="1"/>
  <c r="F289" i="1"/>
  <c r="F366" i="1" s="1"/>
  <c r="F439" i="1"/>
  <c r="F285" i="1"/>
  <c r="F362" i="1" s="1"/>
  <c r="F435" i="1"/>
  <c r="F281" i="1"/>
  <c r="F358" i="1" s="1"/>
  <c r="F431" i="1"/>
  <c r="F277" i="1"/>
  <c r="F354" i="1" s="1"/>
  <c r="F427" i="1"/>
  <c r="F273" i="1"/>
  <c r="F350" i="1" s="1"/>
  <c r="F423" i="1"/>
  <c r="F269" i="1"/>
  <c r="F346" i="1" s="1"/>
  <c r="F419" i="1"/>
  <c r="F265" i="1"/>
  <c r="F342" i="1" s="1"/>
  <c r="F415" i="1"/>
  <c r="F261" i="1"/>
  <c r="F338" i="1" s="1"/>
  <c r="F411" i="1"/>
  <c r="F257" i="1"/>
  <c r="F334" i="1" s="1"/>
  <c r="F407" i="1"/>
  <c r="F253" i="1"/>
  <c r="F330" i="1" s="1"/>
  <c r="F403" i="1"/>
  <c r="F249" i="1"/>
  <c r="F326" i="1" s="1"/>
  <c r="F399" i="1"/>
  <c r="F245" i="1"/>
  <c r="F322" i="1" s="1"/>
  <c r="F395" i="1"/>
  <c r="F241" i="1"/>
  <c r="F318" i="1" s="1"/>
  <c r="F391" i="1"/>
  <c r="F237" i="1"/>
  <c r="F314" i="1" s="1"/>
  <c r="G458" i="1"/>
  <c r="G304" i="1"/>
  <c r="G381" i="1" s="1"/>
  <c r="G454" i="1"/>
  <c r="G300" i="1"/>
  <c r="G377" i="1" s="1"/>
  <c r="G450" i="1"/>
  <c r="G296" i="1"/>
  <c r="G373" i="1" s="1"/>
  <c r="G446" i="1"/>
  <c r="G292" i="1"/>
  <c r="G369" i="1" s="1"/>
  <c r="G442" i="1"/>
  <c r="G288" i="1"/>
  <c r="G365" i="1" s="1"/>
  <c r="G438" i="1"/>
  <c r="G284" i="1"/>
  <c r="G361" i="1" s="1"/>
  <c r="G434" i="1"/>
  <c r="G280" i="1"/>
  <c r="G357" i="1" s="1"/>
  <c r="G430" i="1"/>
  <c r="G276" i="1"/>
  <c r="G353" i="1" s="1"/>
  <c r="G426" i="1"/>
  <c r="G272" i="1"/>
  <c r="G349" i="1" s="1"/>
  <c r="G422" i="1"/>
  <c r="G268" i="1"/>
  <c r="G345" i="1" s="1"/>
  <c r="G418" i="1"/>
  <c r="G264" i="1"/>
  <c r="G341" i="1" s="1"/>
  <c r="G414" i="1"/>
  <c r="G260" i="1"/>
  <c r="G337" i="1" s="1"/>
  <c r="G410" i="1"/>
  <c r="G256" i="1"/>
  <c r="G333" i="1" s="1"/>
  <c r="G406" i="1"/>
  <c r="G252" i="1"/>
  <c r="G329" i="1" s="1"/>
  <c r="G402" i="1"/>
  <c r="G248" i="1"/>
  <c r="G325" i="1" s="1"/>
  <c r="G398" i="1"/>
  <c r="G244" i="1"/>
  <c r="G321" i="1" s="1"/>
  <c r="G394" i="1"/>
  <c r="G240" i="1"/>
  <c r="G317" i="1" s="1"/>
  <c r="H461" i="1"/>
  <c r="H307" i="1"/>
  <c r="H384" i="1" s="1"/>
  <c r="H457" i="1"/>
  <c r="H303" i="1"/>
  <c r="H380" i="1" s="1"/>
  <c r="H453" i="1"/>
  <c r="H299" i="1"/>
  <c r="H376" i="1" s="1"/>
  <c r="H449" i="1"/>
  <c r="H295" i="1"/>
  <c r="H372" i="1" s="1"/>
  <c r="H445" i="1"/>
  <c r="H291" i="1"/>
  <c r="H368" i="1" s="1"/>
  <c r="H441" i="1"/>
  <c r="H287" i="1"/>
  <c r="H364" i="1" s="1"/>
  <c r="H437" i="1"/>
  <c r="H283" i="1"/>
  <c r="H360" i="1" s="1"/>
  <c r="H433" i="1"/>
  <c r="H279" i="1"/>
  <c r="H356" i="1" s="1"/>
  <c r="H429" i="1"/>
  <c r="H275" i="1"/>
  <c r="H352" i="1" s="1"/>
  <c r="H425" i="1"/>
  <c r="H271" i="1"/>
  <c r="H348" i="1" s="1"/>
  <c r="H421" i="1"/>
  <c r="H267" i="1"/>
  <c r="H344" i="1" s="1"/>
  <c r="H417" i="1"/>
  <c r="H263" i="1"/>
  <c r="H340" i="1" s="1"/>
  <c r="H413" i="1"/>
  <c r="H259" i="1"/>
  <c r="H336" i="1" s="1"/>
  <c r="H409" i="1"/>
  <c r="H255" i="1"/>
  <c r="H332" i="1" s="1"/>
  <c r="H405" i="1"/>
  <c r="H251" i="1"/>
  <c r="H328" i="1" s="1"/>
  <c r="H401" i="1"/>
  <c r="H247" i="1"/>
  <c r="H324" i="1" s="1"/>
  <c r="H397" i="1"/>
  <c r="H243" i="1"/>
  <c r="H320" i="1" s="1"/>
  <c r="H393" i="1"/>
  <c r="H239" i="1"/>
  <c r="H316" i="1" s="1"/>
  <c r="I460" i="1"/>
  <c r="I306" i="1"/>
  <c r="I383" i="1" s="1"/>
  <c r="I456" i="1"/>
  <c r="I302" i="1"/>
  <c r="I379" i="1" s="1"/>
  <c r="I452" i="1"/>
  <c r="I298" i="1"/>
  <c r="I375" i="1" s="1"/>
  <c r="I448" i="1"/>
  <c r="I294" i="1"/>
  <c r="I371" i="1" s="1"/>
  <c r="I444" i="1"/>
  <c r="I290" i="1"/>
  <c r="I367" i="1" s="1"/>
  <c r="I440" i="1"/>
  <c r="I286" i="1"/>
  <c r="I363" i="1" s="1"/>
  <c r="I436" i="1"/>
  <c r="I282" i="1"/>
  <c r="I359" i="1" s="1"/>
  <c r="I432" i="1"/>
  <c r="I278" i="1"/>
  <c r="I355" i="1" s="1"/>
  <c r="I428" i="1"/>
  <c r="I274" i="1"/>
  <c r="I351" i="1" s="1"/>
  <c r="I424" i="1"/>
  <c r="I270" i="1"/>
  <c r="I347" i="1" s="1"/>
  <c r="I420" i="1"/>
  <c r="I266" i="1"/>
  <c r="I343" i="1" s="1"/>
  <c r="I416" i="1"/>
  <c r="I262" i="1"/>
  <c r="I339" i="1" s="1"/>
  <c r="I412" i="1"/>
  <c r="I258" i="1"/>
  <c r="I335" i="1" s="1"/>
  <c r="I408" i="1"/>
  <c r="I254" i="1"/>
  <c r="I331" i="1" s="1"/>
  <c r="I404" i="1"/>
  <c r="I250" i="1"/>
  <c r="I327" i="1" s="1"/>
  <c r="I400" i="1"/>
  <c r="I246" i="1"/>
  <c r="I323" i="1" s="1"/>
  <c r="I396" i="1"/>
  <c r="I242" i="1"/>
  <c r="I319" i="1" s="1"/>
  <c r="I392" i="1"/>
  <c r="I238" i="1"/>
  <c r="I315" i="1" s="1"/>
  <c r="J459" i="1"/>
  <c r="J305" i="1"/>
  <c r="J382" i="1" s="1"/>
  <c r="J455" i="1"/>
  <c r="J301" i="1"/>
  <c r="J378" i="1" s="1"/>
  <c r="J451" i="1"/>
  <c r="J297" i="1"/>
  <c r="J374" i="1" s="1"/>
  <c r="J447" i="1"/>
  <c r="J293" i="1"/>
  <c r="J370" i="1" s="1"/>
  <c r="J443" i="1"/>
  <c r="J289" i="1"/>
  <c r="J366" i="1" s="1"/>
  <c r="J439" i="1"/>
  <c r="J285" i="1"/>
  <c r="J362" i="1" s="1"/>
  <c r="J435" i="1"/>
  <c r="J281" i="1"/>
  <c r="J358" i="1" s="1"/>
  <c r="J431" i="1"/>
  <c r="J277" i="1"/>
  <c r="J354" i="1" s="1"/>
  <c r="J427" i="1"/>
  <c r="J273" i="1"/>
  <c r="J350" i="1" s="1"/>
  <c r="J423" i="1"/>
  <c r="J269" i="1"/>
  <c r="J346" i="1" s="1"/>
  <c r="J419" i="1"/>
  <c r="J265" i="1"/>
  <c r="J342" i="1" s="1"/>
  <c r="J415" i="1"/>
  <c r="J261" i="1"/>
  <c r="J338" i="1" s="1"/>
  <c r="J411" i="1"/>
  <c r="J257" i="1"/>
  <c r="J334" i="1" s="1"/>
  <c r="J407" i="1"/>
  <c r="J253" i="1"/>
  <c r="J330" i="1" s="1"/>
  <c r="J403" i="1"/>
  <c r="J249" i="1"/>
  <c r="J326" i="1" s="1"/>
  <c r="J399" i="1"/>
  <c r="J245" i="1"/>
  <c r="J322" i="1" s="1"/>
  <c r="J395" i="1"/>
  <c r="J241" i="1"/>
  <c r="J318" i="1" s="1"/>
  <c r="J391" i="1"/>
  <c r="J237" i="1"/>
  <c r="J314" i="1" s="1"/>
  <c r="K458" i="1"/>
  <c r="K304" i="1"/>
  <c r="K381" i="1" s="1"/>
  <c r="K454" i="1"/>
  <c r="K300" i="1"/>
  <c r="K377" i="1" s="1"/>
  <c r="K450" i="1"/>
  <c r="K296" i="1"/>
  <c r="K373" i="1" s="1"/>
  <c r="K446" i="1"/>
  <c r="K292" i="1"/>
  <c r="K369" i="1" s="1"/>
  <c r="K442" i="1"/>
  <c r="K288" i="1"/>
  <c r="K365" i="1" s="1"/>
  <c r="K438" i="1"/>
  <c r="K284" i="1"/>
  <c r="K361" i="1" s="1"/>
  <c r="K434" i="1"/>
  <c r="K280" i="1"/>
  <c r="K357" i="1" s="1"/>
  <c r="K430" i="1"/>
  <c r="K276" i="1"/>
  <c r="K353" i="1" s="1"/>
  <c r="K426" i="1"/>
  <c r="K272" i="1"/>
  <c r="K349" i="1" s="1"/>
  <c r="K422" i="1"/>
  <c r="K268" i="1"/>
  <c r="K345" i="1" s="1"/>
  <c r="K418" i="1"/>
  <c r="K264" i="1"/>
  <c r="K341" i="1" s="1"/>
  <c r="K414" i="1"/>
  <c r="K260" i="1"/>
  <c r="K337" i="1" s="1"/>
  <c r="K410" i="1"/>
  <c r="K256" i="1"/>
  <c r="K333" i="1" s="1"/>
  <c r="K406" i="1"/>
  <c r="K252" i="1"/>
  <c r="K329" i="1" s="1"/>
  <c r="K402" i="1"/>
  <c r="K248" i="1"/>
  <c r="K325" i="1" s="1"/>
  <c r="K398" i="1"/>
  <c r="K244" i="1"/>
  <c r="K321" i="1" s="1"/>
  <c r="K394" i="1"/>
  <c r="K240" i="1"/>
  <c r="K317" i="1" s="1"/>
  <c r="L461" i="1"/>
  <c r="L307" i="1"/>
  <c r="L384" i="1" s="1"/>
  <c r="L457" i="1"/>
  <c r="L303" i="1"/>
  <c r="L380" i="1" s="1"/>
  <c r="L453" i="1"/>
  <c r="L299" i="1"/>
  <c r="L376" i="1" s="1"/>
  <c r="L449" i="1"/>
  <c r="L295" i="1"/>
  <c r="L372" i="1" s="1"/>
  <c r="L445" i="1"/>
  <c r="L291" i="1"/>
  <c r="L368" i="1" s="1"/>
  <c r="L441" i="1"/>
  <c r="L287" i="1"/>
  <c r="L364" i="1" s="1"/>
  <c r="L437" i="1"/>
  <c r="L283" i="1"/>
  <c r="L360" i="1" s="1"/>
  <c r="L433" i="1"/>
  <c r="L279" i="1"/>
  <c r="L356" i="1" s="1"/>
  <c r="L429" i="1"/>
  <c r="L275" i="1"/>
  <c r="L352" i="1" s="1"/>
  <c r="L425" i="1"/>
  <c r="L271" i="1"/>
  <c r="L348" i="1" s="1"/>
  <c r="L421" i="1"/>
  <c r="L267" i="1"/>
  <c r="L344" i="1" s="1"/>
  <c r="L417" i="1"/>
  <c r="L263" i="1"/>
  <c r="L340" i="1" s="1"/>
  <c r="L413" i="1"/>
  <c r="L259" i="1"/>
  <c r="L336" i="1" s="1"/>
  <c r="L409" i="1"/>
  <c r="L255" i="1"/>
  <c r="L332" i="1" s="1"/>
  <c r="L405" i="1"/>
  <c r="L251" i="1"/>
  <c r="L328" i="1" s="1"/>
  <c r="L401" i="1"/>
  <c r="L247" i="1"/>
  <c r="L324" i="1" s="1"/>
  <c r="L397" i="1"/>
  <c r="L243" i="1"/>
  <c r="L320" i="1" s="1"/>
  <c r="L393" i="1"/>
  <c r="L239" i="1"/>
  <c r="L316" i="1" s="1"/>
  <c r="M460" i="1"/>
  <c r="M306" i="1"/>
  <c r="M383" i="1" s="1"/>
  <c r="M456" i="1"/>
  <c r="M302" i="1"/>
  <c r="M379" i="1" s="1"/>
  <c r="M452" i="1"/>
  <c r="M298" i="1"/>
  <c r="M375" i="1" s="1"/>
  <c r="M448" i="1"/>
  <c r="M294" i="1"/>
  <c r="M371" i="1" s="1"/>
  <c r="M444" i="1"/>
  <c r="M290" i="1"/>
  <c r="M367" i="1" s="1"/>
  <c r="M440" i="1"/>
  <c r="M286" i="1"/>
  <c r="M363" i="1" s="1"/>
  <c r="M436" i="1"/>
  <c r="M282" i="1"/>
  <c r="M359" i="1" s="1"/>
  <c r="M432" i="1"/>
  <c r="M278" i="1"/>
  <c r="M355" i="1" s="1"/>
  <c r="M428" i="1"/>
  <c r="M274" i="1"/>
  <c r="M351" i="1" s="1"/>
  <c r="M424" i="1"/>
  <c r="M270" i="1"/>
  <c r="M347" i="1" s="1"/>
  <c r="M420" i="1"/>
  <c r="M266" i="1"/>
  <c r="M343" i="1" s="1"/>
  <c r="M416" i="1"/>
  <c r="M262" i="1"/>
  <c r="M339" i="1" s="1"/>
  <c r="M412" i="1"/>
  <c r="M258" i="1"/>
  <c r="M335" i="1" s="1"/>
  <c r="M408" i="1"/>
  <c r="M254" i="1"/>
  <c r="M331" i="1" s="1"/>
  <c r="M404" i="1"/>
  <c r="M250" i="1"/>
  <c r="M327" i="1" s="1"/>
  <c r="M400" i="1"/>
  <c r="M246" i="1"/>
  <c r="M323" i="1" s="1"/>
  <c r="M396" i="1"/>
  <c r="M242" i="1"/>
  <c r="M319" i="1" s="1"/>
  <c r="M392" i="1"/>
  <c r="M238" i="1"/>
  <c r="M315" i="1" s="1"/>
  <c r="B307" i="1"/>
  <c r="B384" i="1" s="1"/>
  <c r="B303" i="1"/>
  <c r="B380" i="1" s="1"/>
  <c r="B299" i="1"/>
  <c r="B376" i="1" s="1"/>
  <c r="B295" i="1"/>
  <c r="B372" i="1" s="1"/>
  <c r="B291" i="1"/>
  <c r="B368" i="1" s="1"/>
  <c r="B287" i="1"/>
  <c r="B364" i="1" s="1"/>
  <c r="B283" i="1"/>
  <c r="B360" i="1" s="1"/>
  <c r="B279" i="1"/>
  <c r="B356" i="1" s="1"/>
  <c r="B275" i="1"/>
  <c r="B352" i="1" s="1"/>
  <c r="B271" i="1"/>
  <c r="B348" i="1" s="1"/>
  <c r="B267" i="1"/>
  <c r="B344" i="1" s="1"/>
  <c r="B263" i="1"/>
  <c r="B340" i="1" s="1"/>
  <c r="B259" i="1"/>
  <c r="B336" i="1" s="1"/>
  <c r="B255" i="1"/>
  <c r="B332" i="1" s="1"/>
  <c r="B251" i="1"/>
  <c r="B328" i="1" s="1"/>
  <c r="B247" i="1"/>
  <c r="B324" i="1" s="1"/>
  <c r="B243" i="1"/>
  <c r="B320" i="1" s="1"/>
  <c r="B239" i="1"/>
  <c r="B316" i="1" s="1"/>
  <c r="C306" i="1"/>
  <c r="C383" i="1" s="1"/>
  <c r="C302" i="1"/>
  <c r="C379" i="1" s="1"/>
  <c r="C298" i="1"/>
  <c r="C375" i="1" s="1"/>
  <c r="C294" i="1"/>
  <c r="C371" i="1" s="1"/>
  <c r="C290" i="1"/>
  <c r="C367" i="1" s="1"/>
  <c r="C286" i="1"/>
  <c r="C363" i="1" s="1"/>
  <c r="C282" i="1"/>
  <c r="C359" i="1" s="1"/>
  <c r="C278" i="1"/>
  <c r="C355" i="1" s="1"/>
  <c r="C274" i="1"/>
  <c r="C351" i="1" s="1"/>
  <c r="C270" i="1"/>
  <c r="C347" i="1" s="1"/>
  <c r="C266" i="1"/>
  <c r="C343" i="1" s="1"/>
  <c r="C262" i="1"/>
  <c r="C339" i="1" s="1"/>
  <c r="C256" i="1"/>
  <c r="C333" i="1" s="1"/>
  <c r="C248" i="1"/>
  <c r="C325" i="1" s="1"/>
  <c r="D304" i="1"/>
  <c r="D381" i="1" s="1"/>
  <c r="D288" i="1"/>
  <c r="D365" i="1" s="1"/>
  <c r="D272" i="1"/>
  <c r="D349" i="1" s="1"/>
  <c r="D256" i="1"/>
  <c r="D333" i="1" s="1"/>
  <c r="D240" i="1"/>
  <c r="D317" i="1" s="1"/>
  <c r="E295" i="1"/>
  <c r="E372" i="1" s="1"/>
  <c r="E279" i="1"/>
  <c r="E356" i="1" s="1"/>
  <c r="E263" i="1"/>
  <c r="E340" i="1" s="1"/>
  <c r="E247" i="1"/>
  <c r="E324" i="1" s="1"/>
  <c r="F302" i="1"/>
  <c r="F379" i="1" s="1"/>
  <c r="F286" i="1"/>
  <c r="F363" i="1" s="1"/>
  <c r="F270" i="1"/>
  <c r="F347" i="1" s="1"/>
  <c r="F254" i="1"/>
  <c r="F331" i="1" s="1"/>
  <c r="F238" i="1"/>
  <c r="F315" i="1" s="1"/>
  <c r="G293" i="1"/>
  <c r="G370" i="1" s="1"/>
  <c r="G277" i="1"/>
  <c r="G354" i="1" s="1"/>
  <c r="G261" i="1"/>
  <c r="G338" i="1" s="1"/>
  <c r="G245" i="1"/>
  <c r="G322" i="1" s="1"/>
  <c r="H300" i="1"/>
  <c r="H377" i="1" s="1"/>
  <c r="H284" i="1"/>
  <c r="H361" i="1" s="1"/>
  <c r="H268" i="1"/>
  <c r="H345" i="1" s="1"/>
  <c r="H252" i="1"/>
  <c r="H329" i="1" s="1"/>
  <c r="I307" i="1"/>
  <c r="I384" i="1" s="1"/>
  <c r="I291" i="1"/>
  <c r="I368" i="1" s="1"/>
  <c r="I275" i="1"/>
  <c r="I352" i="1" s="1"/>
  <c r="I259" i="1"/>
  <c r="I336" i="1" s="1"/>
  <c r="I243" i="1"/>
  <c r="I320" i="1" s="1"/>
  <c r="J298" i="1"/>
  <c r="J375" i="1" s="1"/>
  <c r="J282" i="1"/>
  <c r="J359" i="1" s="1"/>
  <c r="J266" i="1"/>
  <c r="J343" i="1" s="1"/>
  <c r="J250" i="1"/>
  <c r="J327" i="1" s="1"/>
  <c r="K305" i="1"/>
  <c r="K382" i="1" s="1"/>
  <c r="K289" i="1"/>
  <c r="K366" i="1" s="1"/>
  <c r="K273" i="1"/>
  <c r="K350" i="1" s="1"/>
  <c r="K257" i="1"/>
  <c r="K334" i="1" s="1"/>
  <c r="K241" i="1"/>
  <c r="K318" i="1" s="1"/>
  <c r="L296" i="1"/>
  <c r="L373" i="1" s="1"/>
  <c r="L280" i="1"/>
  <c r="L357" i="1" s="1"/>
  <c r="L264" i="1"/>
  <c r="L341" i="1" s="1"/>
  <c r="L248" i="1"/>
  <c r="L325" i="1" s="1"/>
  <c r="M284" i="1"/>
  <c r="M361" i="1" s="1"/>
  <c r="C398" i="1"/>
  <c r="C244" i="1"/>
  <c r="C321" i="1" s="1"/>
  <c r="D457" i="1"/>
  <c r="D303" i="1"/>
  <c r="D380" i="1" s="1"/>
  <c r="D445" i="1"/>
  <c r="D291" i="1"/>
  <c r="D368" i="1" s="1"/>
  <c r="D433" i="1"/>
  <c r="D279" i="1"/>
  <c r="D356" i="1" s="1"/>
  <c r="C405" i="1"/>
  <c r="C251" i="1"/>
  <c r="C328" i="1" s="1"/>
  <c r="C393" i="1"/>
  <c r="C239" i="1"/>
  <c r="C316" i="1" s="1"/>
  <c r="D452" i="1"/>
  <c r="D298" i="1"/>
  <c r="D375" i="1" s="1"/>
  <c r="D440" i="1"/>
  <c r="D286" i="1"/>
  <c r="D363" i="1" s="1"/>
  <c r="D428" i="1"/>
  <c r="D274" i="1"/>
  <c r="D351" i="1" s="1"/>
  <c r="D416" i="1"/>
  <c r="D262" i="1"/>
  <c r="D339" i="1" s="1"/>
  <c r="D404" i="1"/>
  <c r="D250" i="1"/>
  <c r="D327" i="1" s="1"/>
  <c r="E455" i="1"/>
  <c r="E301" i="1"/>
  <c r="E378" i="1" s="1"/>
  <c r="E443" i="1"/>
  <c r="E289" i="1"/>
  <c r="E366" i="1" s="1"/>
  <c r="E431" i="1"/>
  <c r="E277" i="1"/>
  <c r="E354" i="1" s="1"/>
  <c r="E419" i="1"/>
  <c r="E265" i="1"/>
  <c r="E342" i="1" s="1"/>
  <c r="E411" i="1"/>
  <c r="E257" i="1"/>
  <c r="E334" i="1" s="1"/>
  <c r="E399" i="1"/>
  <c r="E245" i="1"/>
  <c r="E322" i="1" s="1"/>
  <c r="F458" i="1"/>
  <c r="F304" i="1"/>
  <c r="F381" i="1" s="1"/>
  <c r="F446" i="1"/>
  <c r="F292" i="1"/>
  <c r="F369" i="1" s="1"/>
  <c r="F434" i="1"/>
  <c r="F280" i="1"/>
  <c r="F357" i="1" s="1"/>
  <c r="F422" i="1"/>
  <c r="F268" i="1"/>
  <c r="F345" i="1" s="1"/>
  <c r="F410" i="1"/>
  <c r="F256" i="1"/>
  <c r="F333" i="1" s="1"/>
  <c r="F398" i="1"/>
  <c r="F244" i="1"/>
  <c r="F321" i="1" s="1"/>
  <c r="G457" i="1"/>
  <c r="G303" i="1"/>
  <c r="G380" i="1" s="1"/>
  <c r="G445" i="1"/>
  <c r="G291" i="1"/>
  <c r="G368" i="1" s="1"/>
  <c r="G429" i="1"/>
  <c r="G275" i="1"/>
  <c r="G352" i="1" s="1"/>
  <c r="G421" i="1"/>
  <c r="G267" i="1"/>
  <c r="G344" i="1" s="1"/>
  <c r="G401" i="1"/>
  <c r="G247" i="1"/>
  <c r="G324" i="1" s="1"/>
  <c r="H460" i="1"/>
  <c r="H306" i="1"/>
  <c r="H383" i="1" s="1"/>
  <c r="H448" i="1"/>
  <c r="H294" i="1"/>
  <c r="H371" i="1" s="1"/>
  <c r="H436" i="1"/>
  <c r="H282" i="1"/>
  <c r="H359" i="1" s="1"/>
  <c r="H428" i="1"/>
  <c r="H274" i="1"/>
  <c r="H351" i="1" s="1"/>
  <c r="H416" i="1"/>
  <c r="H262" i="1"/>
  <c r="H339" i="1" s="1"/>
  <c r="H400" i="1"/>
  <c r="H246" i="1"/>
  <c r="H323" i="1" s="1"/>
  <c r="I443" i="1"/>
  <c r="I289" i="1"/>
  <c r="I366" i="1" s="1"/>
  <c r="I395" i="1"/>
  <c r="I241" i="1"/>
  <c r="I318" i="1" s="1"/>
  <c r="I391" i="1"/>
  <c r="I237" i="1"/>
  <c r="I314" i="1" s="1"/>
  <c r="J458" i="1"/>
  <c r="J304" i="1"/>
  <c r="J381" i="1" s="1"/>
  <c r="J454" i="1"/>
  <c r="J300" i="1"/>
  <c r="J377" i="1" s="1"/>
  <c r="J450" i="1"/>
  <c r="J296" i="1"/>
  <c r="J373" i="1" s="1"/>
  <c r="J446" i="1"/>
  <c r="J292" i="1"/>
  <c r="J369" i="1" s="1"/>
  <c r="J442" i="1"/>
  <c r="J288" i="1"/>
  <c r="J365" i="1" s="1"/>
  <c r="J438" i="1"/>
  <c r="J284" i="1"/>
  <c r="J361" i="1" s="1"/>
  <c r="J434" i="1"/>
  <c r="J280" i="1"/>
  <c r="J357" i="1" s="1"/>
  <c r="J430" i="1"/>
  <c r="J276" i="1"/>
  <c r="J353" i="1" s="1"/>
  <c r="J426" i="1"/>
  <c r="J272" i="1"/>
  <c r="J349" i="1" s="1"/>
  <c r="J422" i="1"/>
  <c r="J268" i="1"/>
  <c r="J345" i="1" s="1"/>
  <c r="J418" i="1"/>
  <c r="J264" i="1"/>
  <c r="J341" i="1" s="1"/>
  <c r="J414" i="1"/>
  <c r="J260" i="1"/>
  <c r="J337" i="1" s="1"/>
  <c r="J410" i="1"/>
  <c r="J256" i="1"/>
  <c r="J333" i="1" s="1"/>
  <c r="J406" i="1"/>
  <c r="J252" i="1"/>
  <c r="J329" i="1" s="1"/>
  <c r="J402" i="1"/>
  <c r="J248" i="1"/>
  <c r="J325" i="1" s="1"/>
  <c r="J398" i="1"/>
  <c r="J244" i="1"/>
  <c r="J321" i="1" s="1"/>
  <c r="J394" i="1"/>
  <c r="J240" i="1"/>
  <c r="J317" i="1" s="1"/>
  <c r="K461" i="1"/>
  <c r="K307" i="1"/>
  <c r="K384" i="1" s="1"/>
  <c r="K457" i="1"/>
  <c r="K303" i="1"/>
  <c r="K380" i="1" s="1"/>
  <c r="K453" i="1"/>
  <c r="K299" i="1"/>
  <c r="K376" i="1" s="1"/>
  <c r="K449" i="1"/>
  <c r="K295" i="1"/>
  <c r="K372" i="1" s="1"/>
  <c r="K445" i="1"/>
  <c r="K291" i="1"/>
  <c r="K368" i="1" s="1"/>
  <c r="K441" i="1"/>
  <c r="K287" i="1"/>
  <c r="K364" i="1" s="1"/>
  <c r="K437" i="1"/>
  <c r="K283" i="1"/>
  <c r="K360" i="1" s="1"/>
  <c r="K433" i="1"/>
  <c r="K279" i="1"/>
  <c r="K356" i="1" s="1"/>
  <c r="K429" i="1"/>
  <c r="K275" i="1"/>
  <c r="K352" i="1" s="1"/>
  <c r="K425" i="1"/>
  <c r="K271" i="1"/>
  <c r="K348" i="1" s="1"/>
  <c r="K421" i="1"/>
  <c r="K267" i="1"/>
  <c r="K344" i="1" s="1"/>
  <c r="K417" i="1"/>
  <c r="K263" i="1"/>
  <c r="K340" i="1" s="1"/>
  <c r="K413" i="1"/>
  <c r="K259" i="1"/>
  <c r="K336" i="1" s="1"/>
  <c r="K409" i="1"/>
  <c r="K255" i="1"/>
  <c r="K332" i="1" s="1"/>
  <c r="K405" i="1"/>
  <c r="K251" i="1"/>
  <c r="K328" i="1" s="1"/>
  <c r="K401" i="1"/>
  <c r="K247" i="1"/>
  <c r="K324" i="1" s="1"/>
  <c r="K397" i="1"/>
  <c r="K243" i="1"/>
  <c r="K320" i="1" s="1"/>
  <c r="K393" i="1"/>
  <c r="K239" i="1"/>
  <c r="K316" i="1" s="1"/>
  <c r="L460" i="1"/>
  <c r="L306" i="1"/>
  <c r="L383" i="1" s="1"/>
  <c r="L456" i="1"/>
  <c r="L302" i="1"/>
  <c r="L379" i="1" s="1"/>
  <c r="L452" i="1"/>
  <c r="L298" i="1"/>
  <c r="L375" i="1" s="1"/>
  <c r="L448" i="1"/>
  <c r="L294" i="1"/>
  <c r="L371" i="1" s="1"/>
  <c r="L444" i="1"/>
  <c r="L290" i="1"/>
  <c r="L367" i="1" s="1"/>
  <c r="L440" i="1"/>
  <c r="L286" i="1"/>
  <c r="L363" i="1" s="1"/>
  <c r="L436" i="1"/>
  <c r="L282" i="1"/>
  <c r="L359" i="1" s="1"/>
  <c r="L432" i="1"/>
  <c r="L278" i="1"/>
  <c r="L355" i="1" s="1"/>
  <c r="L428" i="1"/>
  <c r="L274" i="1"/>
  <c r="L351" i="1" s="1"/>
  <c r="L424" i="1"/>
  <c r="L270" i="1"/>
  <c r="L347" i="1" s="1"/>
  <c r="L420" i="1"/>
  <c r="L266" i="1"/>
  <c r="L343" i="1" s="1"/>
  <c r="L416" i="1"/>
  <c r="L262" i="1"/>
  <c r="L339" i="1" s="1"/>
  <c r="L412" i="1"/>
  <c r="L258" i="1"/>
  <c r="L335" i="1" s="1"/>
  <c r="L408" i="1"/>
  <c r="L254" i="1"/>
  <c r="L331" i="1" s="1"/>
  <c r="L404" i="1"/>
  <c r="L250" i="1"/>
  <c r="L327" i="1" s="1"/>
  <c r="L400" i="1"/>
  <c r="L246" i="1"/>
  <c r="L323" i="1" s="1"/>
  <c r="L396" i="1"/>
  <c r="L242" i="1"/>
  <c r="L319" i="1" s="1"/>
  <c r="L392" i="1"/>
  <c r="L238" i="1"/>
  <c r="L315" i="1" s="1"/>
  <c r="M459" i="1"/>
  <c r="M305" i="1"/>
  <c r="M382" i="1" s="1"/>
  <c r="M455" i="1"/>
  <c r="M301" i="1"/>
  <c r="M378" i="1" s="1"/>
  <c r="M451" i="1"/>
  <c r="M297" i="1"/>
  <c r="M374" i="1" s="1"/>
  <c r="M447" i="1"/>
  <c r="M293" i="1"/>
  <c r="M370" i="1" s="1"/>
  <c r="M443" i="1"/>
  <c r="M289" i="1"/>
  <c r="M366" i="1" s="1"/>
  <c r="M439" i="1"/>
  <c r="M285" i="1"/>
  <c r="M362" i="1" s="1"/>
  <c r="M435" i="1"/>
  <c r="M281" i="1"/>
  <c r="M358" i="1" s="1"/>
  <c r="M431" i="1"/>
  <c r="M277" i="1"/>
  <c r="M354" i="1" s="1"/>
  <c r="M427" i="1"/>
  <c r="M273" i="1"/>
  <c r="M350" i="1" s="1"/>
  <c r="M423" i="1"/>
  <c r="M269" i="1"/>
  <c r="M346" i="1" s="1"/>
  <c r="M419" i="1"/>
  <c r="M265" i="1"/>
  <c r="M342" i="1" s="1"/>
  <c r="M415" i="1"/>
  <c r="M261" i="1"/>
  <c r="M338" i="1" s="1"/>
  <c r="M411" i="1"/>
  <c r="M257" i="1"/>
  <c r="M334" i="1" s="1"/>
  <c r="M407" i="1"/>
  <c r="M253" i="1"/>
  <c r="M330" i="1" s="1"/>
  <c r="M403" i="1"/>
  <c r="M249" i="1"/>
  <c r="M326" i="1" s="1"/>
  <c r="M399" i="1"/>
  <c r="M245" i="1"/>
  <c r="M322" i="1" s="1"/>
  <c r="M395" i="1"/>
  <c r="M241" i="1"/>
  <c r="M318" i="1" s="1"/>
  <c r="M391" i="1"/>
  <c r="M237" i="1"/>
  <c r="M314" i="1" s="1"/>
  <c r="B306" i="1"/>
  <c r="B383" i="1" s="1"/>
  <c r="B302" i="1"/>
  <c r="B379" i="1" s="1"/>
  <c r="B298" i="1"/>
  <c r="B375" i="1" s="1"/>
  <c r="B294" i="1"/>
  <c r="B371" i="1" s="1"/>
  <c r="B290" i="1"/>
  <c r="B367" i="1" s="1"/>
  <c r="B286" i="1"/>
  <c r="B363" i="1" s="1"/>
  <c r="B282" i="1"/>
  <c r="B359" i="1" s="1"/>
  <c r="B278" i="1"/>
  <c r="B355" i="1" s="1"/>
  <c r="B274" i="1"/>
  <c r="B351" i="1" s="1"/>
  <c r="B270" i="1"/>
  <c r="B347" i="1" s="1"/>
  <c r="B266" i="1"/>
  <c r="B343" i="1" s="1"/>
  <c r="B262" i="1"/>
  <c r="B339" i="1" s="1"/>
  <c r="B258" i="1"/>
  <c r="B335" i="1" s="1"/>
  <c r="B254" i="1"/>
  <c r="B331" i="1" s="1"/>
  <c r="B250" i="1"/>
  <c r="B327" i="1" s="1"/>
  <c r="B246" i="1"/>
  <c r="B323" i="1" s="1"/>
  <c r="B242" i="1"/>
  <c r="B319" i="1" s="1"/>
  <c r="B238" i="1"/>
  <c r="B315" i="1" s="1"/>
  <c r="C305" i="1"/>
  <c r="C382" i="1" s="1"/>
  <c r="C301" i="1"/>
  <c r="C378" i="1" s="1"/>
  <c r="C297" i="1"/>
  <c r="C374" i="1" s="1"/>
  <c r="C293" i="1"/>
  <c r="C370" i="1" s="1"/>
  <c r="C289" i="1"/>
  <c r="C366" i="1" s="1"/>
  <c r="C285" i="1"/>
  <c r="C362" i="1" s="1"/>
  <c r="C281" i="1"/>
  <c r="C358" i="1" s="1"/>
  <c r="C277" i="1"/>
  <c r="C354" i="1" s="1"/>
  <c r="C273" i="1"/>
  <c r="C350" i="1" s="1"/>
  <c r="C269" i="1"/>
  <c r="C346" i="1" s="1"/>
  <c r="C265" i="1"/>
  <c r="C342" i="1" s="1"/>
  <c r="C261" i="1"/>
  <c r="C338" i="1" s="1"/>
  <c r="C253" i="1"/>
  <c r="C330" i="1" s="1"/>
  <c r="C245" i="1"/>
  <c r="C322" i="1" s="1"/>
  <c r="D300" i="1"/>
  <c r="D377" i="1" s="1"/>
  <c r="D284" i="1"/>
  <c r="D361" i="1" s="1"/>
  <c r="D268" i="1"/>
  <c r="D345" i="1" s="1"/>
  <c r="D252" i="1"/>
  <c r="D329" i="1" s="1"/>
  <c r="E307" i="1"/>
  <c r="E384" i="1" s="1"/>
  <c r="E291" i="1"/>
  <c r="E368" i="1" s="1"/>
  <c r="E275" i="1"/>
  <c r="E352" i="1" s="1"/>
  <c r="E259" i="1"/>
  <c r="E336" i="1" s="1"/>
  <c r="E243" i="1"/>
  <c r="E320" i="1" s="1"/>
  <c r="F298" i="1"/>
  <c r="F375" i="1" s="1"/>
  <c r="F282" i="1"/>
  <c r="F359" i="1" s="1"/>
  <c r="F266" i="1"/>
  <c r="F343" i="1" s="1"/>
  <c r="F250" i="1"/>
  <c r="F327" i="1" s="1"/>
  <c r="G305" i="1"/>
  <c r="G382" i="1" s="1"/>
  <c r="G289" i="1"/>
  <c r="G366" i="1" s="1"/>
  <c r="G273" i="1"/>
  <c r="G350" i="1" s="1"/>
  <c r="G257" i="1"/>
  <c r="G334" i="1" s="1"/>
  <c r="G241" i="1"/>
  <c r="G318" i="1" s="1"/>
  <c r="H296" i="1"/>
  <c r="H373" i="1" s="1"/>
  <c r="H280" i="1"/>
  <c r="H357" i="1" s="1"/>
  <c r="H264" i="1"/>
  <c r="H341" i="1" s="1"/>
  <c r="H248" i="1"/>
  <c r="H325" i="1" s="1"/>
  <c r="I303" i="1"/>
  <c r="I380" i="1" s="1"/>
  <c r="I287" i="1"/>
  <c r="I364" i="1" s="1"/>
  <c r="I271" i="1"/>
  <c r="I348" i="1" s="1"/>
  <c r="I255" i="1"/>
  <c r="I332" i="1" s="1"/>
  <c r="I239" i="1"/>
  <c r="I316" i="1" s="1"/>
  <c r="J294" i="1"/>
  <c r="J371" i="1" s="1"/>
  <c r="J278" i="1"/>
  <c r="J355" i="1" s="1"/>
  <c r="J262" i="1"/>
  <c r="J339" i="1" s="1"/>
  <c r="J246" i="1"/>
  <c r="J323" i="1" s="1"/>
  <c r="K301" i="1"/>
  <c r="K378" i="1" s="1"/>
  <c r="K285" i="1"/>
  <c r="K362" i="1" s="1"/>
  <c r="K269" i="1"/>
  <c r="K346" i="1" s="1"/>
  <c r="K253" i="1"/>
  <c r="K330" i="1" s="1"/>
  <c r="K237" i="1"/>
  <c r="K314" i="1" s="1"/>
  <c r="L292" i="1"/>
  <c r="L369" i="1" s="1"/>
  <c r="L276" i="1"/>
  <c r="L353" i="1" s="1"/>
  <c r="L260" i="1"/>
  <c r="L337" i="1" s="1"/>
  <c r="L244" i="1"/>
  <c r="L321" i="1" s="1"/>
  <c r="M268" i="1"/>
  <c r="M345" i="1" s="1"/>
  <c r="C394" i="1"/>
  <c r="C240" i="1"/>
  <c r="C317" i="1" s="1"/>
  <c r="D453" i="1"/>
  <c r="D299" i="1"/>
  <c r="D376" i="1" s="1"/>
  <c r="D441" i="1"/>
  <c r="D287" i="1"/>
  <c r="D364" i="1" s="1"/>
  <c r="D429" i="1"/>
  <c r="D275" i="1"/>
  <c r="D352" i="1" s="1"/>
  <c r="C413" i="1"/>
  <c r="C259" i="1"/>
  <c r="C336" i="1" s="1"/>
  <c r="C401" i="1"/>
  <c r="C247" i="1"/>
  <c r="C324" i="1" s="1"/>
  <c r="D460" i="1"/>
  <c r="D306" i="1"/>
  <c r="D383" i="1" s="1"/>
  <c r="D448" i="1"/>
  <c r="D294" i="1"/>
  <c r="D371" i="1" s="1"/>
  <c r="D432" i="1"/>
  <c r="D278" i="1"/>
  <c r="D355" i="1" s="1"/>
  <c r="D424" i="1"/>
  <c r="D270" i="1"/>
  <c r="D347" i="1" s="1"/>
  <c r="D412" i="1"/>
  <c r="D258" i="1"/>
  <c r="D335" i="1" s="1"/>
  <c r="D400" i="1"/>
  <c r="D246" i="1"/>
  <c r="D323" i="1" s="1"/>
  <c r="D392" i="1"/>
  <c r="D238" i="1"/>
  <c r="D315" i="1" s="1"/>
  <c r="E451" i="1"/>
  <c r="E297" i="1"/>
  <c r="E374" i="1" s="1"/>
  <c r="E439" i="1"/>
  <c r="E285" i="1"/>
  <c r="E362" i="1" s="1"/>
  <c r="E427" i="1"/>
  <c r="E273" i="1"/>
  <c r="E350" i="1" s="1"/>
  <c r="E415" i="1"/>
  <c r="E261" i="1"/>
  <c r="E338" i="1" s="1"/>
  <c r="E403" i="1"/>
  <c r="E249" i="1"/>
  <c r="E326" i="1" s="1"/>
  <c r="E391" i="1"/>
  <c r="E237" i="1"/>
  <c r="E314" i="1" s="1"/>
  <c r="F450" i="1"/>
  <c r="F296" i="1"/>
  <c r="F373" i="1" s="1"/>
  <c r="F438" i="1"/>
  <c r="F284" i="1"/>
  <c r="F361" i="1" s="1"/>
  <c r="F426" i="1"/>
  <c r="F272" i="1"/>
  <c r="F349" i="1" s="1"/>
  <c r="F414" i="1"/>
  <c r="F260" i="1"/>
  <c r="F337" i="1" s="1"/>
  <c r="F402" i="1"/>
  <c r="F248" i="1"/>
  <c r="F325" i="1" s="1"/>
  <c r="G461" i="1"/>
  <c r="G307" i="1"/>
  <c r="G384" i="1" s="1"/>
  <c r="G449" i="1"/>
  <c r="G295" i="1"/>
  <c r="G372" i="1" s="1"/>
  <c r="G437" i="1"/>
  <c r="G283" i="1"/>
  <c r="G360" i="1" s="1"/>
  <c r="G425" i="1"/>
  <c r="G271" i="1"/>
  <c r="G348" i="1" s="1"/>
  <c r="G413" i="1"/>
  <c r="G259" i="1"/>
  <c r="G336" i="1" s="1"/>
  <c r="G405" i="1"/>
  <c r="G251" i="1"/>
  <c r="G328" i="1" s="1"/>
  <c r="G393" i="1"/>
  <c r="G239" i="1"/>
  <c r="G316" i="1" s="1"/>
  <c r="H452" i="1"/>
  <c r="H298" i="1"/>
  <c r="H375" i="1" s="1"/>
  <c r="H440" i="1"/>
  <c r="H286" i="1"/>
  <c r="H363" i="1" s="1"/>
  <c r="H424" i="1"/>
  <c r="H270" i="1"/>
  <c r="H347" i="1" s="1"/>
  <c r="H412" i="1"/>
  <c r="H258" i="1"/>
  <c r="H335" i="1" s="1"/>
  <c r="H404" i="1"/>
  <c r="H250" i="1"/>
  <c r="H327" i="1" s="1"/>
  <c r="H392" i="1"/>
  <c r="H238" i="1"/>
  <c r="H315" i="1" s="1"/>
  <c r="I455" i="1"/>
  <c r="I301" i="1"/>
  <c r="I378" i="1" s="1"/>
  <c r="I447" i="1"/>
  <c r="I293" i="1"/>
  <c r="I370" i="1" s="1"/>
  <c r="I435" i="1"/>
  <c r="I281" i="1"/>
  <c r="I358" i="1" s="1"/>
  <c r="I427" i="1"/>
  <c r="I273" i="1"/>
  <c r="I350" i="1" s="1"/>
  <c r="I423" i="1"/>
  <c r="I269" i="1"/>
  <c r="I346" i="1" s="1"/>
  <c r="I415" i="1"/>
  <c r="I261" i="1"/>
  <c r="I338" i="1" s="1"/>
  <c r="I407" i="1"/>
  <c r="I253" i="1"/>
  <c r="I330" i="1" s="1"/>
  <c r="I399" i="1"/>
  <c r="I245" i="1"/>
  <c r="I322" i="1" s="1"/>
  <c r="C412" i="1"/>
  <c r="C258" i="1"/>
  <c r="C335" i="1" s="1"/>
  <c r="C408" i="1"/>
  <c r="C254" i="1"/>
  <c r="C331" i="1" s="1"/>
  <c r="C404" i="1"/>
  <c r="C250" i="1"/>
  <c r="C327" i="1" s="1"/>
  <c r="C400" i="1"/>
  <c r="C246" i="1"/>
  <c r="C323" i="1" s="1"/>
  <c r="C396" i="1"/>
  <c r="C242" i="1"/>
  <c r="C319" i="1" s="1"/>
  <c r="C392" i="1"/>
  <c r="C238" i="1"/>
  <c r="C315" i="1" s="1"/>
  <c r="D459" i="1"/>
  <c r="D305" i="1"/>
  <c r="D382" i="1" s="1"/>
  <c r="D455" i="1"/>
  <c r="D301" i="1"/>
  <c r="D378" i="1" s="1"/>
  <c r="D451" i="1"/>
  <c r="D297" i="1"/>
  <c r="D374" i="1" s="1"/>
  <c r="D447" i="1"/>
  <c r="D293" i="1"/>
  <c r="D370" i="1" s="1"/>
  <c r="D443" i="1"/>
  <c r="D289" i="1"/>
  <c r="D366" i="1" s="1"/>
  <c r="D439" i="1"/>
  <c r="D285" i="1"/>
  <c r="D362" i="1" s="1"/>
  <c r="D435" i="1"/>
  <c r="D281" i="1"/>
  <c r="D358" i="1" s="1"/>
  <c r="D431" i="1"/>
  <c r="D277" i="1"/>
  <c r="D354" i="1" s="1"/>
  <c r="D427" i="1"/>
  <c r="D273" i="1"/>
  <c r="D350" i="1" s="1"/>
  <c r="D423" i="1"/>
  <c r="D269" i="1"/>
  <c r="D346" i="1" s="1"/>
  <c r="D419" i="1"/>
  <c r="D265" i="1"/>
  <c r="D342" i="1" s="1"/>
  <c r="D415" i="1"/>
  <c r="D261" i="1"/>
  <c r="D338" i="1" s="1"/>
  <c r="D411" i="1"/>
  <c r="D257" i="1"/>
  <c r="D334" i="1" s="1"/>
  <c r="D407" i="1"/>
  <c r="D253" i="1"/>
  <c r="D330" i="1" s="1"/>
  <c r="D403" i="1"/>
  <c r="D249" i="1"/>
  <c r="D326" i="1" s="1"/>
  <c r="D399" i="1"/>
  <c r="D245" i="1"/>
  <c r="D322" i="1" s="1"/>
  <c r="D395" i="1"/>
  <c r="D241" i="1"/>
  <c r="D318" i="1" s="1"/>
  <c r="D391" i="1"/>
  <c r="D237" i="1"/>
  <c r="D314" i="1" s="1"/>
  <c r="E458" i="1"/>
  <c r="E304" i="1"/>
  <c r="E381" i="1" s="1"/>
  <c r="E454" i="1"/>
  <c r="E300" i="1"/>
  <c r="E377" i="1" s="1"/>
  <c r="E450" i="1"/>
  <c r="E296" i="1"/>
  <c r="E373" i="1" s="1"/>
  <c r="E446" i="1"/>
  <c r="E292" i="1"/>
  <c r="E369" i="1" s="1"/>
  <c r="E442" i="1"/>
  <c r="E288" i="1"/>
  <c r="E365" i="1" s="1"/>
  <c r="E438" i="1"/>
  <c r="E284" i="1"/>
  <c r="E361" i="1" s="1"/>
  <c r="E434" i="1"/>
  <c r="E280" i="1"/>
  <c r="E357" i="1" s="1"/>
  <c r="E430" i="1"/>
  <c r="E276" i="1"/>
  <c r="E353" i="1" s="1"/>
  <c r="E426" i="1"/>
  <c r="E272" i="1"/>
  <c r="E349" i="1" s="1"/>
  <c r="E422" i="1"/>
  <c r="E268" i="1"/>
  <c r="E345" i="1" s="1"/>
  <c r="E418" i="1"/>
  <c r="E264" i="1"/>
  <c r="E341" i="1" s="1"/>
  <c r="E414" i="1"/>
  <c r="E260" i="1"/>
  <c r="E337" i="1" s="1"/>
  <c r="E410" i="1"/>
  <c r="E256" i="1"/>
  <c r="E333" i="1" s="1"/>
  <c r="E406" i="1"/>
  <c r="E252" i="1"/>
  <c r="E329" i="1" s="1"/>
  <c r="E402" i="1"/>
  <c r="E248" i="1"/>
  <c r="E325" i="1" s="1"/>
  <c r="E398" i="1"/>
  <c r="E244" i="1"/>
  <c r="E321" i="1" s="1"/>
  <c r="E394" i="1"/>
  <c r="E240" i="1"/>
  <c r="E317" i="1" s="1"/>
  <c r="F461" i="1"/>
  <c r="F307" i="1"/>
  <c r="F384" i="1" s="1"/>
  <c r="F457" i="1"/>
  <c r="F303" i="1"/>
  <c r="F380" i="1" s="1"/>
  <c r="F453" i="1"/>
  <c r="F299" i="1"/>
  <c r="F376" i="1" s="1"/>
  <c r="F449" i="1"/>
  <c r="F295" i="1"/>
  <c r="F372" i="1" s="1"/>
  <c r="F445" i="1"/>
  <c r="F291" i="1"/>
  <c r="F368" i="1" s="1"/>
  <c r="F441" i="1"/>
  <c r="F287" i="1"/>
  <c r="F364" i="1" s="1"/>
  <c r="F437" i="1"/>
  <c r="F283" i="1"/>
  <c r="F360" i="1" s="1"/>
  <c r="F433" i="1"/>
  <c r="F279" i="1"/>
  <c r="F356" i="1" s="1"/>
  <c r="F429" i="1"/>
  <c r="F275" i="1"/>
  <c r="F352" i="1" s="1"/>
  <c r="F425" i="1"/>
  <c r="F271" i="1"/>
  <c r="F348" i="1" s="1"/>
  <c r="F421" i="1"/>
  <c r="F267" i="1"/>
  <c r="F344" i="1" s="1"/>
  <c r="F417" i="1"/>
  <c r="F263" i="1"/>
  <c r="F340" i="1" s="1"/>
  <c r="F413" i="1"/>
  <c r="F259" i="1"/>
  <c r="F336" i="1" s="1"/>
  <c r="F409" i="1"/>
  <c r="F255" i="1"/>
  <c r="F332" i="1" s="1"/>
  <c r="F405" i="1"/>
  <c r="F251" i="1"/>
  <c r="F328" i="1" s="1"/>
  <c r="F401" i="1"/>
  <c r="F247" i="1"/>
  <c r="F324" i="1" s="1"/>
  <c r="F397" i="1"/>
  <c r="F243" i="1"/>
  <c r="F320" i="1" s="1"/>
  <c r="F393" i="1"/>
  <c r="F239" i="1"/>
  <c r="F316" i="1" s="1"/>
  <c r="G460" i="1"/>
  <c r="G306" i="1"/>
  <c r="G383" i="1" s="1"/>
  <c r="G456" i="1"/>
  <c r="G302" i="1"/>
  <c r="G379" i="1" s="1"/>
  <c r="G452" i="1"/>
  <c r="G298" i="1"/>
  <c r="G375" i="1" s="1"/>
  <c r="G448" i="1"/>
  <c r="G294" i="1"/>
  <c r="G371" i="1" s="1"/>
  <c r="G444" i="1"/>
  <c r="G290" i="1"/>
  <c r="G367" i="1" s="1"/>
  <c r="G440" i="1"/>
  <c r="G286" i="1"/>
  <c r="G363" i="1" s="1"/>
  <c r="G436" i="1"/>
  <c r="G282" i="1"/>
  <c r="G359" i="1" s="1"/>
  <c r="G432" i="1"/>
  <c r="G278" i="1"/>
  <c r="G355" i="1" s="1"/>
  <c r="G428" i="1"/>
  <c r="G274" i="1"/>
  <c r="G351" i="1" s="1"/>
  <c r="G424" i="1"/>
  <c r="G270" i="1"/>
  <c r="G347" i="1" s="1"/>
  <c r="G420" i="1"/>
  <c r="G266" i="1"/>
  <c r="G343" i="1" s="1"/>
  <c r="G416" i="1"/>
  <c r="G262" i="1"/>
  <c r="G339" i="1" s="1"/>
  <c r="G412" i="1"/>
  <c r="G258" i="1"/>
  <c r="G335" i="1" s="1"/>
  <c r="G408" i="1"/>
  <c r="G254" i="1"/>
  <c r="G331" i="1" s="1"/>
  <c r="G404" i="1"/>
  <c r="G250" i="1"/>
  <c r="G327" i="1" s="1"/>
  <c r="G400" i="1"/>
  <c r="G246" i="1"/>
  <c r="G323" i="1" s="1"/>
  <c r="G396" i="1"/>
  <c r="G242" i="1"/>
  <c r="G319" i="1" s="1"/>
  <c r="G392" i="1"/>
  <c r="G238" i="1"/>
  <c r="G315" i="1" s="1"/>
  <c r="H459" i="1"/>
  <c r="H305" i="1"/>
  <c r="H382" i="1" s="1"/>
  <c r="H455" i="1"/>
  <c r="H301" i="1"/>
  <c r="H378" i="1" s="1"/>
  <c r="H451" i="1"/>
  <c r="H297" i="1"/>
  <c r="H374" i="1" s="1"/>
  <c r="H447" i="1"/>
  <c r="H293" i="1"/>
  <c r="H370" i="1" s="1"/>
  <c r="H443" i="1"/>
  <c r="H289" i="1"/>
  <c r="H366" i="1" s="1"/>
  <c r="H439" i="1"/>
  <c r="H285" i="1"/>
  <c r="H362" i="1" s="1"/>
  <c r="H435" i="1"/>
  <c r="H281" i="1"/>
  <c r="H358" i="1" s="1"/>
  <c r="H431" i="1"/>
  <c r="H277" i="1"/>
  <c r="H354" i="1" s="1"/>
  <c r="H427" i="1"/>
  <c r="H273" i="1"/>
  <c r="H350" i="1" s="1"/>
  <c r="H423" i="1"/>
  <c r="H269" i="1"/>
  <c r="H346" i="1" s="1"/>
  <c r="H419" i="1"/>
  <c r="H265" i="1"/>
  <c r="H342" i="1" s="1"/>
  <c r="H415" i="1"/>
  <c r="H261" i="1"/>
  <c r="H338" i="1" s="1"/>
  <c r="H411" i="1"/>
  <c r="H257" i="1"/>
  <c r="H334" i="1" s="1"/>
  <c r="H407" i="1"/>
  <c r="H253" i="1"/>
  <c r="H330" i="1" s="1"/>
  <c r="H403" i="1"/>
  <c r="H249" i="1"/>
  <c r="H326" i="1" s="1"/>
  <c r="H399" i="1"/>
  <c r="H245" i="1"/>
  <c r="H322" i="1" s="1"/>
  <c r="H395" i="1"/>
  <c r="H241" i="1"/>
  <c r="H318" i="1" s="1"/>
  <c r="H391" i="1"/>
  <c r="H237" i="1"/>
  <c r="H314" i="1" s="1"/>
  <c r="I458" i="1"/>
  <c r="I304" i="1"/>
  <c r="I381" i="1" s="1"/>
  <c r="I454" i="1"/>
  <c r="I300" i="1"/>
  <c r="I377" i="1" s="1"/>
  <c r="I450" i="1"/>
  <c r="I296" i="1"/>
  <c r="I373" i="1" s="1"/>
  <c r="I446" i="1"/>
  <c r="I292" i="1"/>
  <c r="I369" i="1" s="1"/>
  <c r="I442" i="1"/>
  <c r="I288" i="1"/>
  <c r="I365" i="1" s="1"/>
  <c r="I438" i="1"/>
  <c r="I284" i="1"/>
  <c r="I361" i="1" s="1"/>
  <c r="I434" i="1"/>
  <c r="I280" i="1"/>
  <c r="I357" i="1" s="1"/>
  <c r="I430" i="1"/>
  <c r="I276" i="1"/>
  <c r="I353" i="1" s="1"/>
  <c r="I426" i="1"/>
  <c r="I272" i="1"/>
  <c r="I349" i="1" s="1"/>
  <c r="I422" i="1"/>
  <c r="I268" i="1"/>
  <c r="I345" i="1" s="1"/>
  <c r="I418" i="1"/>
  <c r="I264" i="1"/>
  <c r="I341" i="1" s="1"/>
  <c r="I414" i="1"/>
  <c r="I260" i="1"/>
  <c r="I337" i="1" s="1"/>
  <c r="I410" i="1"/>
  <c r="I256" i="1"/>
  <c r="I333" i="1" s="1"/>
  <c r="I406" i="1"/>
  <c r="I252" i="1"/>
  <c r="I329" i="1" s="1"/>
  <c r="I402" i="1"/>
  <c r="I248" i="1"/>
  <c r="I325" i="1" s="1"/>
  <c r="I398" i="1"/>
  <c r="I244" i="1"/>
  <c r="I321" i="1" s="1"/>
  <c r="I394" i="1"/>
  <c r="I240" i="1"/>
  <c r="I317" i="1" s="1"/>
  <c r="J461" i="1"/>
  <c r="J307" i="1"/>
  <c r="J384" i="1" s="1"/>
  <c r="J457" i="1"/>
  <c r="J303" i="1"/>
  <c r="J380" i="1" s="1"/>
  <c r="J453" i="1"/>
  <c r="J299" i="1"/>
  <c r="J376" i="1" s="1"/>
  <c r="J449" i="1"/>
  <c r="J295" i="1"/>
  <c r="J372" i="1" s="1"/>
  <c r="J445" i="1"/>
  <c r="J291" i="1"/>
  <c r="J368" i="1" s="1"/>
  <c r="J441" i="1"/>
  <c r="J287" i="1"/>
  <c r="J364" i="1" s="1"/>
  <c r="J437" i="1"/>
  <c r="J283" i="1"/>
  <c r="J360" i="1" s="1"/>
  <c r="J433" i="1"/>
  <c r="J279" i="1"/>
  <c r="J356" i="1" s="1"/>
  <c r="J429" i="1"/>
  <c r="J275" i="1"/>
  <c r="J352" i="1" s="1"/>
  <c r="J425" i="1"/>
  <c r="J271" i="1"/>
  <c r="J348" i="1" s="1"/>
  <c r="J421" i="1"/>
  <c r="J267" i="1"/>
  <c r="J344" i="1" s="1"/>
  <c r="J417" i="1"/>
  <c r="J263" i="1"/>
  <c r="J340" i="1" s="1"/>
  <c r="J413" i="1"/>
  <c r="J259" i="1"/>
  <c r="J336" i="1" s="1"/>
  <c r="J409" i="1"/>
  <c r="J255" i="1"/>
  <c r="J332" i="1" s="1"/>
  <c r="J405" i="1"/>
  <c r="J251" i="1"/>
  <c r="J328" i="1" s="1"/>
  <c r="J401" i="1"/>
  <c r="J247" i="1"/>
  <c r="J324" i="1" s="1"/>
  <c r="J397" i="1"/>
  <c r="J243" i="1"/>
  <c r="J320" i="1" s="1"/>
  <c r="J393" i="1"/>
  <c r="J239" i="1"/>
  <c r="J316" i="1" s="1"/>
  <c r="K460" i="1"/>
  <c r="K306" i="1"/>
  <c r="K383" i="1" s="1"/>
  <c r="K456" i="1"/>
  <c r="K302" i="1"/>
  <c r="K379" i="1" s="1"/>
  <c r="K452" i="1"/>
  <c r="K298" i="1"/>
  <c r="K375" i="1" s="1"/>
  <c r="K448" i="1"/>
  <c r="K294" i="1"/>
  <c r="K371" i="1" s="1"/>
  <c r="K444" i="1"/>
  <c r="K290" i="1"/>
  <c r="K367" i="1" s="1"/>
  <c r="K440" i="1"/>
  <c r="K286" i="1"/>
  <c r="K363" i="1" s="1"/>
  <c r="K436" i="1"/>
  <c r="K282" i="1"/>
  <c r="K359" i="1" s="1"/>
  <c r="K432" i="1"/>
  <c r="K278" i="1"/>
  <c r="K355" i="1" s="1"/>
  <c r="K428" i="1"/>
  <c r="K274" i="1"/>
  <c r="K351" i="1" s="1"/>
  <c r="K424" i="1"/>
  <c r="K270" i="1"/>
  <c r="K347" i="1" s="1"/>
  <c r="K420" i="1"/>
  <c r="K266" i="1"/>
  <c r="K343" i="1" s="1"/>
  <c r="K416" i="1"/>
  <c r="K262" i="1"/>
  <c r="K339" i="1" s="1"/>
  <c r="K412" i="1"/>
  <c r="K258" i="1"/>
  <c r="K335" i="1" s="1"/>
  <c r="K408" i="1"/>
  <c r="K254" i="1"/>
  <c r="K331" i="1" s="1"/>
  <c r="K404" i="1"/>
  <c r="K250" i="1"/>
  <c r="K327" i="1" s="1"/>
  <c r="K400" i="1"/>
  <c r="K246" i="1"/>
  <c r="K323" i="1" s="1"/>
  <c r="K396" i="1"/>
  <c r="K242" i="1"/>
  <c r="K319" i="1" s="1"/>
  <c r="K392" i="1"/>
  <c r="K238" i="1"/>
  <c r="K315" i="1" s="1"/>
  <c r="L459" i="1"/>
  <c r="L305" i="1"/>
  <c r="L382" i="1" s="1"/>
  <c r="L455" i="1"/>
  <c r="L301" i="1"/>
  <c r="L378" i="1" s="1"/>
  <c r="L451" i="1"/>
  <c r="L297" i="1"/>
  <c r="L374" i="1" s="1"/>
  <c r="L447" i="1"/>
  <c r="L293" i="1"/>
  <c r="L370" i="1" s="1"/>
  <c r="L443" i="1"/>
  <c r="L289" i="1"/>
  <c r="L366" i="1" s="1"/>
  <c r="L439" i="1"/>
  <c r="L285" i="1"/>
  <c r="L362" i="1" s="1"/>
  <c r="L435" i="1"/>
  <c r="L281" i="1"/>
  <c r="L358" i="1" s="1"/>
  <c r="L431" i="1"/>
  <c r="L277" i="1"/>
  <c r="L354" i="1" s="1"/>
  <c r="L427" i="1"/>
  <c r="L273" i="1"/>
  <c r="L350" i="1" s="1"/>
  <c r="L423" i="1"/>
  <c r="L269" i="1"/>
  <c r="L346" i="1" s="1"/>
  <c r="L419" i="1"/>
  <c r="L265" i="1"/>
  <c r="L342" i="1" s="1"/>
  <c r="L415" i="1"/>
  <c r="L261" i="1"/>
  <c r="L338" i="1" s="1"/>
  <c r="L411" i="1"/>
  <c r="L257" i="1"/>
  <c r="L334" i="1" s="1"/>
  <c r="L407" i="1"/>
  <c r="L253" i="1"/>
  <c r="L330" i="1" s="1"/>
  <c r="L403" i="1"/>
  <c r="L249" i="1"/>
  <c r="L326" i="1" s="1"/>
  <c r="L399" i="1"/>
  <c r="L245" i="1"/>
  <c r="L322" i="1" s="1"/>
  <c r="L395" i="1"/>
  <c r="L241" i="1"/>
  <c r="L318" i="1" s="1"/>
  <c r="M458" i="1"/>
  <c r="M304" i="1"/>
  <c r="M381" i="1" s="1"/>
  <c r="M450" i="1"/>
  <c r="M296" i="1"/>
  <c r="M373" i="1" s="1"/>
  <c r="M446" i="1"/>
  <c r="M292" i="1"/>
  <c r="M369" i="1" s="1"/>
  <c r="M442" i="1"/>
  <c r="M288" i="1"/>
  <c r="M365" i="1" s="1"/>
  <c r="M434" i="1"/>
  <c r="M280" i="1"/>
  <c r="M357" i="1" s="1"/>
  <c r="M430" i="1"/>
  <c r="M276" i="1"/>
  <c r="M353" i="1" s="1"/>
  <c r="M426" i="1"/>
  <c r="M272" i="1"/>
  <c r="M349" i="1" s="1"/>
  <c r="M418" i="1"/>
  <c r="M264" i="1"/>
  <c r="M341" i="1" s="1"/>
  <c r="M414" i="1"/>
  <c r="M260" i="1"/>
  <c r="M337" i="1" s="1"/>
  <c r="M410" i="1"/>
  <c r="M256" i="1"/>
  <c r="M333" i="1" s="1"/>
  <c r="M402" i="1"/>
  <c r="M248" i="1"/>
  <c r="M325" i="1" s="1"/>
  <c r="M398" i="1"/>
  <c r="M244" i="1"/>
  <c r="M321" i="1" s="1"/>
  <c r="M394" i="1"/>
  <c r="M240" i="1"/>
  <c r="M317" i="1" s="1"/>
  <c r="B305" i="1"/>
  <c r="B382" i="1" s="1"/>
  <c r="B301" i="1"/>
  <c r="B378" i="1" s="1"/>
  <c r="B297" i="1"/>
  <c r="B374" i="1" s="1"/>
  <c r="B293" i="1"/>
  <c r="B370" i="1" s="1"/>
  <c r="B289" i="1"/>
  <c r="B366" i="1" s="1"/>
  <c r="B285" i="1"/>
  <c r="B362" i="1" s="1"/>
  <c r="B281" i="1"/>
  <c r="B358" i="1" s="1"/>
  <c r="B277" i="1"/>
  <c r="B354" i="1" s="1"/>
  <c r="B273" i="1"/>
  <c r="B350" i="1" s="1"/>
  <c r="B269" i="1"/>
  <c r="B346" i="1" s="1"/>
  <c r="B265" i="1"/>
  <c r="B342" i="1" s="1"/>
  <c r="B261" i="1"/>
  <c r="B338" i="1" s="1"/>
  <c r="B257" i="1"/>
  <c r="B334" i="1" s="1"/>
  <c r="B253" i="1"/>
  <c r="B330" i="1" s="1"/>
  <c r="B249" i="1"/>
  <c r="B326" i="1" s="1"/>
  <c r="B245" i="1"/>
  <c r="B322" i="1" s="1"/>
  <c r="B241" i="1"/>
  <c r="B318" i="1" s="1"/>
  <c r="B237" i="1"/>
  <c r="B314" i="1" s="1"/>
  <c r="C304" i="1"/>
  <c r="C381" i="1" s="1"/>
  <c r="C300" i="1"/>
  <c r="C377" i="1" s="1"/>
  <c r="C296" i="1"/>
  <c r="C373" i="1" s="1"/>
  <c r="C292" i="1"/>
  <c r="C369" i="1" s="1"/>
  <c r="C288" i="1"/>
  <c r="C365" i="1" s="1"/>
  <c r="C284" i="1"/>
  <c r="C361" i="1" s="1"/>
  <c r="C280" i="1"/>
  <c r="C357" i="1" s="1"/>
  <c r="C276" i="1"/>
  <c r="C353" i="1" s="1"/>
  <c r="C272" i="1"/>
  <c r="C349" i="1" s="1"/>
  <c r="C268" i="1"/>
  <c r="C345" i="1" s="1"/>
  <c r="C264" i="1"/>
  <c r="C341" i="1" s="1"/>
  <c r="C260" i="1"/>
  <c r="C337" i="1" s="1"/>
  <c r="C252" i="1"/>
  <c r="C329" i="1" s="1"/>
  <c r="C241" i="1"/>
  <c r="C318" i="1" s="1"/>
  <c r="D296" i="1"/>
  <c r="D373" i="1" s="1"/>
  <c r="D280" i="1"/>
  <c r="D357" i="1" s="1"/>
  <c r="D264" i="1"/>
  <c r="D341" i="1" s="1"/>
  <c r="D248" i="1"/>
  <c r="D325" i="1" s="1"/>
  <c r="E303" i="1"/>
  <c r="E380" i="1" s="1"/>
  <c r="E287" i="1"/>
  <c r="E364" i="1" s="1"/>
  <c r="E271" i="1"/>
  <c r="E348" i="1" s="1"/>
  <c r="E255" i="1"/>
  <c r="E332" i="1" s="1"/>
  <c r="E239" i="1"/>
  <c r="E316" i="1" s="1"/>
  <c r="F294" i="1"/>
  <c r="F371" i="1" s="1"/>
  <c r="F278" i="1"/>
  <c r="F355" i="1" s="1"/>
  <c r="F262" i="1"/>
  <c r="F339" i="1" s="1"/>
  <c r="F246" i="1"/>
  <c r="F323" i="1" s="1"/>
  <c r="G301" i="1"/>
  <c r="G378" i="1" s="1"/>
  <c r="G285" i="1"/>
  <c r="G362" i="1" s="1"/>
  <c r="G269" i="1"/>
  <c r="G346" i="1" s="1"/>
  <c r="G253" i="1"/>
  <c r="G330" i="1" s="1"/>
  <c r="G237" i="1"/>
  <c r="G314" i="1" s="1"/>
  <c r="H292" i="1"/>
  <c r="H369" i="1" s="1"/>
  <c r="H276" i="1"/>
  <c r="H353" i="1" s="1"/>
  <c r="H260" i="1"/>
  <c r="H337" i="1" s="1"/>
  <c r="H244" i="1"/>
  <c r="H321" i="1" s="1"/>
  <c r="I299" i="1"/>
  <c r="I376" i="1" s="1"/>
  <c r="I283" i="1"/>
  <c r="I360" i="1" s="1"/>
  <c r="I267" i="1"/>
  <c r="I344" i="1" s="1"/>
  <c r="I251" i="1"/>
  <c r="I328" i="1" s="1"/>
  <c r="J306" i="1"/>
  <c r="J383" i="1" s="1"/>
  <c r="J290" i="1"/>
  <c r="J367" i="1" s="1"/>
  <c r="J274" i="1"/>
  <c r="J351" i="1" s="1"/>
  <c r="J258" i="1"/>
  <c r="J335" i="1" s="1"/>
  <c r="J242" i="1"/>
  <c r="J319" i="1" s="1"/>
  <c r="K297" i="1"/>
  <c r="K374" i="1" s="1"/>
  <c r="K281" i="1"/>
  <c r="K358" i="1" s="1"/>
  <c r="K265" i="1"/>
  <c r="K342" i="1" s="1"/>
  <c r="K249" i="1"/>
  <c r="K326" i="1" s="1"/>
  <c r="L304" i="1"/>
  <c r="L381" i="1" s="1"/>
  <c r="L288" i="1"/>
  <c r="L365" i="1" s="1"/>
  <c r="L272" i="1"/>
  <c r="L349" i="1" s="1"/>
  <c r="L256" i="1"/>
  <c r="L333" i="1" s="1"/>
  <c r="L237" i="1"/>
  <c r="L314" i="1" s="1"/>
  <c r="M252" i="1"/>
  <c r="M329" i="1" s="1"/>
  <c r="D461" i="1"/>
  <c r="D307" i="1"/>
  <c r="D384" i="1" s="1"/>
  <c r="D449" i="1"/>
  <c r="D295" i="1"/>
  <c r="D372" i="1" s="1"/>
  <c r="D437" i="1"/>
  <c r="D283" i="1"/>
  <c r="D360" i="1" s="1"/>
  <c r="D425" i="1"/>
  <c r="D271" i="1"/>
  <c r="D348" i="1" s="1"/>
  <c r="C409" i="1"/>
  <c r="C255" i="1"/>
  <c r="C332" i="1" s="1"/>
  <c r="C397" i="1"/>
  <c r="C243" i="1"/>
  <c r="C320" i="1" s="1"/>
  <c r="D456" i="1"/>
  <c r="D302" i="1"/>
  <c r="D379" i="1" s="1"/>
  <c r="D444" i="1"/>
  <c r="D290" i="1"/>
  <c r="D367" i="1" s="1"/>
  <c r="D436" i="1"/>
  <c r="D282" i="1"/>
  <c r="D359" i="1" s="1"/>
  <c r="D420" i="1"/>
  <c r="D266" i="1"/>
  <c r="D343" i="1" s="1"/>
  <c r="D408" i="1"/>
  <c r="D254" i="1"/>
  <c r="D331" i="1" s="1"/>
  <c r="D396" i="1"/>
  <c r="D242" i="1"/>
  <c r="D319" i="1" s="1"/>
  <c r="E459" i="1"/>
  <c r="E305" i="1"/>
  <c r="E382" i="1" s="1"/>
  <c r="E447" i="1"/>
  <c r="E293" i="1"/>
  <c r="E370" i="1" s="1"/>
  <c r="E435" i="1"/>
  <c r="E281" i="1"/>
  <c r="E358" i="1" s="1"/>
  <c r="E423" i="1"/>
  <c r="E269" i="1"/>
  <c r="E346" i="1" s="1"/>
  <c r="E407" i="1"/>
  <c r="E253" i="1"/>
  <c r="E330" i="1" s="1"/>
  <c r="E395" i="1"/>
  <c r="E241" i="1"/>
  <c r="E318" i="1" s="1"/>
  <c r="F454" i="1"/>
  <c r="F300" i="1"/>
  <c r="F377" i="1" s="1"/>
  <c r="F442" i="1"/>
  <c r="F288" i="1"/>
  <c r="F365" i="1" s="1"/>
  <c r="F430" i="1"/>
  <c r="F276" i="1"/>
  <c r="F353" i="1" s="1"/>
  <c r="F418" i="1"/>
  <c r="F264" i="1"/>
  <c r="F341" i="1" s="1"/>
  <c r="F406" i="1"/>
  <c r="F252" i="1"/>
  <c r="F329" i="1" s="1"/>
  <c r="F394" i="1"/>
  <c r="F240" i="1"/>
  <c r="F317" i="1" s="1"/>
  <c r="G453" i="1"/>
  <c r="G299" i="1"/>
  <c r="G376" i="1" s="1"/>
  <c r="G441" i="1"/>
  <c r="G287" i="1"/>
  <c r="G364" i="1" s="1"/>
  <c r="G433" i="1"/>
  <c r="G279" i="1"/>
  <c r="G356" i="1" s="1"/>
  <c r="G417" i="1"/>
  <c r="G263" i="1"/>
  <c r="G340" i="1" s="1"/>
  <c r="G409" i="1"/>
  <c r="G255" i="1"/>
  <c r="G332" i="1" s="1"/>
  <c r="G397" i="1"/>
  <c r="G243" i="1"/>
  <c r="G320" i="1" s="1"/>
  <c r="H456" i="1"/>
  <c r="H302" i="1"/>
  <c r="H379" i="1" s="1"/>
  <c r="H444" i="1"/>
  <c r="H290" i="1"/>
  <c r="H367" i="1" s="1"/>
  <c r="H432" i="1"/>
  <c r="H278" i="1"/>
  <c r="H355" i="1" s="1"/>
  <c r="H420" i="1"/>
  <c r="H266" i="1"/>
  <c r="H343" i="1" s="1"/>
  <c r="H408" i="1"/>
  <c r="H254" i="1"/>
  <c r="H331" i="1" s="1"/>
  <c r="H396" i="1"/>
  <c r="H242" i="1"/>
  <c r="H319" i="1" s="1"/>
  <c r="I459" i="1"/>
  <c r="I305" i="1"/>
  <c r="I382" i="1" s="1"/>
  <c r="I451" i="1"/>
  <c r="I297" i="1"/>
  <c r="I374" i="1" s="1"/>
  <c r="I439" i="1"/>
  <c r="I285" i="1"/>
  <c r="I362" i="1" s="1"/>
  <c r="I431" i="1"/>
  <c r="I277" i="1"/>
  <c r="I354" i="1" s="1"/>
  <c r="I419" i="1"/>
  <c r="I265" i="1"/>
  <c r="I342" i="1" s="1"/>
  <c r="I411" i="1"/>
  <c r="I257" i="1"/>
  <c r="I334" i="1" s="1"/>
  <c r="I403" i="1"/>
  <c r="I249" i="1"/>
  <c r="I326" i="1" s="1"/>
  <c r="L394" i="1"/>
  <c r="L240" i="1"/>
  <c r="L317" i="1" s="1"/>
  <c r="M461" i="1"/>
  <c r="M307" i="1"/>
  <c r="M384" i="1" s="1"/>
  <c r="M457" i="1"/>
  <c r="M303" i="1"/>
  <c r="M380" i="1" s="1"/>
  <c r="M453" i="1"/>
  <c r="M299" i="1"/>
  <c r="M376" i="1" s="1"/>
  <c r="M449" i="1"/>
  <c r="M295" i="1"/>
  <c r="M372" i="1" s="1"/>
  <c r="M445" i="1"/>
  <c r="M291" i="1"/>
  <c r="M368" i="1" s="1"/>
  <c r="M441" i="1"/>
  <c r="M287" i="1"/>
  <c r="M364" i="1" s="1"/>
  <c r="M437" i="1"/>
  <c r="M283" i="1"/>
  <c r="M360" i="1" s="1"/>
  <c r="M433" i="1"/>
  <c r="M279" i="1"/>
  <c r="M356" i="1" s="1"/>
  <c r="M429" i="1"/>
  <c r="M275" i="1"/>
  <c r="M352" i="1" s="1"/>
  <c r="M425" i="1"/>
  <c r="M271" i="1"/>
  <c r="M348" i="1" s="1"/>
  <c r="M421" i="1"/>
  <c r="M267" i="1"/>
  <c r="M344" i="1" s="1"/>
  <c r="M417" i="1"/>
  <c r="M263" i="1"/>
  <c r="M340" i="1" s="1"/>
  <c r="M413" i="1"/>
  <c r="M259" i="1"/>
  <c r="M336" i="1" s="1"/>
  <c r="M409" i="1"/>
  <c r="M255" i="1"/>
  <c r="M332" i="1" s="1"/>
  <c r="M405" i="1"/>
  <c r="M251" i="1"/>
  <c r="M328" i="1" s="1"/>
  <c r="M401" i="1"/>
  <c r="M247" i="1"/>
  <c r="M324" i="1" s="1"/>
  <c r="M397" i="1"/>
  <c r="M243" i="1"/>
  <c r="M320" i="1" s="1"/>
  <c r="M393" i="1"/>
  <c r="M239" i="1"/>
  <c r="M316" i="1" s="1"/>
  <c r="B304" i="1"/>
  <c r="B381" i="1" s="1"/>
  <c r="B300" i="1"/>
  <c r="B377" i="1" s="1"/>
  <c r="B296" i="1"/>
  <c r="B373" i="1" s="1"/>
  <c r="B292" i="1"/>
  <c r="B369" i="1" s="1"/>
  <c r="B288" i="1"/>
  <c r="B365" i="1" s="1"/>
  <c r="B284" i="1"/>
  <c r="B361" i="1" s="1"/>
  <c r="B280" i="1"/>
  <c r="B357" i="1" s="1"/>
  <c r="B276" i="1"/>
  <c r="B353" i="1" s="1"/>
  <c r="B272" i="1"/>
  <c r="B349" i="1" s="1"/>
  <c r="B268" i="1"/>
  <c r="B345" i="1" s="1"/>
  <c r="B264" i="1"/>
  <c r="B341" i="1" s="1"/>
  <c r="B260" i="1"/>
  <c r="B337" i="1" s="1"/>
  <c r="B256" i="1"/>
  <c r="B333" i="1" s="1"/>
  <c r="B252" i="1"/>
  <c r="B329" i="1" s="1"/>
  <c r="B248" i="1"/>
  <c r="B325" i="1" s="1"/>
  <c r="B244" i="1"/>
  <c r="B321" i="1" s="1"/>
  <c r="B240" i="1"/>
  <c r="B317" i="1" s="1"/>
  <c r="C307" i="1"/>
  <c r="C384" i="1" s="1"/>
  <c r="C303" i="1"/>
  <c r="C380" i="1" s="1"/>
  <c r="C299" i="1"/>
  <c r="C376" i="1" s="1"/>
  <c r="C295" i="1"/>
  <c r="C372" i="1" s="1"/>
  <c r="C291" i="1"/>
  <c r="C368" i="1" s="1"/>
  <c r="C287" i="1"/>
  <c r="C364" i="1" s="1"/>
  <c r="C283" i="1"/>
  <c r="C360" i="1" s="1"/>
  <c r="C279" i="1"/>
  <c r="C356" i="1" s="1"/>
  <c r="C275" i="1"/>
  <c r="C352" i="1" s="1"/>
  <c r="C271" i="1"/>
  <c r="C348" i="1" s="1"/>
  <c r="C267" i="1"/>
  <c r="C344" i="1" s="1"/>
  <c r="C263" i="1"/>
  <c r="C340" i="1" s="1"/>
  <c r="C257" i="1"/>
  <c r="C334" i="1" s="1"/>
  <c r="C249" i="1"/>
  <c r="C326" i="1" s="1"/>
  <c r="C237" i="1"/>
  <c r="C314" i="1" s="1"/>
  <c r="D292" i="1"/>
  <c r="D369" i="1" s="1"/>
  <c r="D276" i="1"/>
  <c r="D353" i="1" s="1"/>
  <c r="D260" i="1"/>
  <c r="D337" i="1" s="1"/>
  <c r="D244" i="1"/>
  <c r="D321" i="1" s="1"/>
  <c r="E299" i="1"/>
  <c r="E376" i="1" s="1"/>
  <c r="E283" i="1"/>
  <c r="E360" i="1" s="1"/>
  <c r="E267" i="1"/>
  <c r="E344" i="1" s="1"/>
  <c r="E251" i="1"/>
  <c r="E328" i="1" s="1"/>
  <c r="F306" i="1"/>
  <c r="F383" i="1" s="1"/>
  <c r="F290" i="1"/>
  <c r="F367" i="1" s="1"/>
  <c r="F274" i="1"/>
  <c r="F351" i="1" s="1"/>
  <c r="F258" i="1"/>
  <c r="F335" i="1" s="1"/>
  <c r="F242" i="1"/>
  <c r="F319" i="1" s="1"/>
  <c r="G297" i="1"/>
  <c r="G374" i="1" s="1"/>
  <c r="G281" i="1"/>
  <c r="G358" i="1" s="1"/>
  <c r="G265" i="1"/>
  <c r="G342" i="1" s="1"/>
  <c r="G249" i="1"/>
  <c r="G326" i="1" s="1"/>
  <c r="H304" i="1"/>
  <c r="H381" i="1" s="1"/>
  <c r="H288" i="1"/>
  <c r="H365" i="1" s="1"/>
  <c r="H272" i="1"/>
  <c r="H349" i="1" s="1"/>
  <c r="H256" i="1"/>
  <c r="H333" i="1" s="1"/>
  <c r="H240" i="1"/>
  <c r="H317" i="1" s="1"/>
  <c r="I295" i="1"/>
  <c r="I372" i="1" s="1"/>
  <c r="I279" i="1"/>
  <c r="I356" i="1" s="1"/>
  <c r="I263" i="1"/>
  <c r="I340" i="1" s="1"/>
  <c r="I247" i="1"/>
  <c r="I324" i="1" s="1"/>
  <c r="J302" i="1"/>
  <c r="J379" i="1" s="1"/>
  <c r="J286" i="1"/>
  <c r="J363" i="1" s="1"/>
  <c r="J270" i="1"/>
  <c r="J347" i="1" s="1"/>
  <c r="J254" i="1"/>
  <c r="J331" i="1" s="1"/>
  <c r="J238" i="1"/>
  <c r="J315" i="1" s="1"/>
  <c r="K293" i="1"/>
  <c r="K370" i="1" s="1"/>
  <c r="K277" i="1"/>
  <c r="K354" i="1" s="1"/>
  <c r="K261" i="1"/>
  <c r="K338" i="1" s="1"/>
  <c r="K245" i="1"/>
  <c r="K322" i="1" s="1"/>
  <c r="L300" i="1"/>
  <c r="L377" i="1" s="1"/>
  <c r="L284" i="1"/>
  <c r="L361" i="1" s="1"/>
  <c r="L268" i="1"/>
  <c r="L345" i="1" s="1"/>
  <c r="L252" i="1"/>
  <c r="L329" i="1" s="1"/>
  <c r="M300" i="1"/>
  <c r="M377" i="1" s="1"/>
  <c r="B16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F3292E-D986-4D20-A431-E94D4B03202A}" keepAlive="1" name="Consulta - CostoAlimento" description="Conexión a la consulta 'CostoAlimento' en el libro." type="5" refreshedVersion="6" background="1" saveData="1">
    <dbPr connection="Provider=Microsoft.Mashup.OleDb.1;Data Source=$Workbook$;Location=CostoAlimento;Extended Properties=&quot;&quot;" command="SELECT * FROM [CostoAlimento]"/>
  </connection>
  <connection id="2" xr16:uid="{95789050-B546-4868-8FF1-8377C0866A9A}" keepAlive="1" name="Consulta - CostoAlimentoxCabeza" description="Conexión a la consulta 'CostoAlimentoxCabeza' en el libro." type="5" refreshedVersion="6" background="1" saveData="1">
    <dbPr connection="Provider=Microsoft.Mashup.OleDb.1;Data Source=$Workbook$;Location=CostoAlimentoxCabeza;Extended Properties=&quot;&quot;" command="SELECT * FROM [CostoAlimentoxCabeza]"/>
  </connection>
  <connection id="3" xr16:uid="{CBFC91A1-F311-4591-B9E0-4F2ACE926605}" keepAlive="1" name="Consulta - Muerte" description="Conexión a la consulta 'Muerte' en el libro." type="5" refreshedVersion="0" background="1">
    <dbPr connection="Provider=Microsoft.Mashup.OleDb.1;Data Source=$Workbook$;Location=Muerte;Extended Properties=&quot;&quot;" command="SELECT * FROM [Muerte]"/>
  </connection>
  <connection id="4" xr16:uid="{F5C5E67F-3AF7-41A6-83A9-25C6B8BC4797}" keepAlive="1" name="Consulta - Muerte (2)" description="Conexión a la consulta 'Muerte (2)' en el libro." type="5" refreshedVersion="0" background="1">
    <dbPr connection="Provider=Microsoft.Mashup.OleDb.1;Data Source=$Workbook$;Location=&quot;Muerte (2)&quot;;Extended Properties=&quot;&quot;" command="SELECT * FROM [Muerte (2)]"/>
  </connection>
  <connection id="5" xr16:uid="{FFD99664-5774-4D35-950C-5CA909C3E951}" keepAlive="1" name="Consulta - R|VH" description="Conexión a la consulta 'R|VH' en el libro." type="5" refreshedVersion="6" background="1" saveData="1">
    <dbPr connection="Provider=Microsoft.Mashup.OleDb.1;Data Source=$Workbook$;Location=R|VH;Extended Properties=&quot;&quot;" command="SELECT * FROM [R|VH]"/>
  </connection>
  <connection id="6" xr16:uid="{FAF8C49C-9090-4D12-917E-30BBC060C8C5}" keepAlive="1" name="Consulta - Recollecion" description="Conexión a la consulta 'Recollecion' en el libro." type="5" refreshedVersion="6" saveData="1">
    <dbPr connection="Provider=Microsoft.Mashup.OleDb.1;Data Source=$Workbook$;Location=Recollecion;Extended Properties=&quot;&quot;" command="SELECT * FROM [Recollecion]"/>
  </connection>
  <connection id="7" xr16:uid="{FF04C0FD-9084-4B81-A912-6C3649DB1E39}" keepAlive="1" name="Consulta - RecollecionH" description="Conexión a la consulta 'RecollecionH' en el libro." type="5" refreshedVersion="0" background="1">
    <dbPr connection="Provider=Microsoft.Mashup.OleDb.1;Data Source=$Workbook$;Location=RecollecionH;Extended Properties=&quot;&quot;" command="SELECT * FROM [RecollecionH]"/>
  </connection>
  <connection id="8" xr16:uid="{6B387863-446E-4B35-8B47-70FD52F634D4}" keepAlive="1" name="Consulta - Venta|Muertes" description="Conexión a la consulta 'Venta|Muertes' en el libro." type="5" refreshedVersion="6" background="1" saveData="1">
    <dbPr connection="Provider=Microsoft.Mashup.OleDb.1;Data Source=$Workbook$;Location=Venta|Muertes;Extended Properties=&quot;&quot;" command="SELECT * FROM [Venta|Muertes]"/>
  </connection>
  <connection id="9" xr16:uid="{8E431FA9-A0DB-4F50-BF81-425227B6E7D7}" keepAlive="1" name="Consulta - Venta|MuertesxGranjaNacimiento" description="Conexión a la consulta 'Venta|MuertesxGranjaNacimiento' en el libro." type="5" refreshedVersion="6" background="1" saveData="1">
    <dbPr connection="Provider=Microsoft.Mashup.OleDb.1;Data Source=$Workbook$;Location=Venta|MuertesxGranjaNacimiento;Extended Properties=&quot;&quot;" command="SELECT * FROM [Venta|MuertesxGranjaNacimiento]"/>
  </connection>
  <connection id="10" xr16:uid="{4170BB76-EC79-46FC-81A0-4629EAE71D65}" keepAlive="1" name="Consulta - VentaHuevo" description="Conexión a la consulta 'VentaHuevo' en el libro." type="5" refreshedVersion="0" background="1">
    <dbPr connection="Provider=Microsoft.Mashup.OleDb.1;Data Source=$Workbook$;Location=VentaHuevo;Extended Properties=&quot;&quot;" command="SELECT * FROM [VentaHuevo]"/>
  </connection>
  <connection id="11" xr16:uid="{C237F672-F371-468B-A03A-C22CBDC6E8A9}" keepAlive="1" name="Consulta - Ventas_2" description="Conexión a la consulta 'Ventas_2' en el libro." type="5" refreshedVersion="6" background="1" saveData="1">
    <dbPr connection="Provider=Microsoft.Mashup.OleDb.1;Data Source=$Workbook$;Location=Ventas_2;Extended Properties=&quot;&quot;" command="SELECT * FROM [Ventas_2]"/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<sst xmlns="http://schemas.openxmlformats.org/spreadsheetml/2006/main" count="128834" uniqueCount="1187">
  <si>
    <t>Cerdo:</t>
  </si>
  <si>
    <t>1. Peso promedio de venta por corral</t>
  </si>
  <si>
    <t>∑ Kilos de cerdos por corrar</t>
  </si>
  <si>
    <t xml:space="preserve">Datos que no tenemos </t>
  </si>
  <si>
    <t>∑ Cabezas por corral</t>
  </si>
  <si>
    <t>Alimentos de las granjas:</t>
  </si>
  <si>
    <t>GV1 Desarrollo, 1-5 , 7-12</t>
  </si>
  <si>
    <t>GV4 Desarrollo 17-18</t>
  </si>
  <si>
    <t>2. Duración promedio de Cerdo en corral (Días)</t>
  </si>
  <si>
    <t xml:space="preserve"> GV5 Desarrollo: 11-14, 16-19</t>
  </si>
  <si>
    <t>Fecha venta - Fecha de nacmiento</t>
  </si>
  <si>
    <t>Capacidad</t>
  </si>
  <si>
    <t>Gatos: GV4, 18</t>
  </si>
  <si>
    <t>3. Costo diario de cerdo por corral</t>
  </si>
  <si>
    <t>∑ Costo</t>
  </si>
  <si>
    <t>Duración promedio cerdo en corral</t>
  </si>
  <si>
    <t>Datos en Siman</t>
  </si>
  <si>
    <t>4. Tasa mortalidad en corral (Nacimiento, Destete, Desarrollo)</t>
  </si>
  <si>
    <t>Alimentos (algunos)</t>
  </si>
  <si>
    <t>Cantidad de cerdos muertos en la camada en tiempo de engorda</t>
  </si>
  <si>
    <t xml:space="preserve">Gastos </t>
  </si>
  <si>
    <t>Capacidad de cerdos del corral</t>
  </si>
  <si>
    <t>Cabezas</t>
  </si>
  <si>
    <t>Kilos</t>
  </si>
  <si>
    <t>5.  Costo por muerte</t>
  </si>
  <si>
    <t>Formulas</t>
  </si>
  <si>
    <t>Costo muerte</t>
  </si>
  <si>
    <t>Muertes de camada</t>
  </si>
  <si>
    <t>6.  Capacidad de uso del corral:</t>
  </si>
  <si>
    <t>Capacidad real (# cabezas)</t>
  </si>
  <si>
    <t>Capacidad máxima</t>
  </si>
  <si>
    <r>
      <t xml:space="preserve">7. </t>
    </r>
    <r>
      <rPr>
        <b/>
        <sz val="11"/>
        <color theme="1"/>
        <rFont val="Calibri"/>
        <family val="2"/>
      </rPr>
      <t>Δ Capacidad</t>
    </r>
    <r>
      <rPr>
        <b/>
        <sz val="11"/>
        <color theme="1"/>
        <rFont val="Calibri"/>
        <family val="2"/>
        <scheme val="minor"/>
      </rPr>
      <t xml:space="preserve"> (Cambio de # cabezas de una camada a otra que ingresa a corral).</t>
    </r>
  </si>
  <si>
    <r>
      <t xml:space="preserve">Capacidad 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 - Capacidad</t>
    </r>
    <r>
      <rPr>
        <vertAlign val="subscript"/>
        <sz val="11"/>
        <color theme="1"/>
        <rFont val="Calibri"/>
        <family val="2"/>
        <scheme val="minor"/>
      </rPr>
      <t xml:space="preserve">T-1 </t>
    </r>
  </si>
  <si>
    <t>8. Costo consumo de alimento por corral.</t>
  </si>
  <si>
    <t>∑ Costo de alimento</t>
  </si>
  <si>
    <t>∑ Cabezas</t>
  </si>
  <si>
    <t>9. Gastos por corral.</t>
  </si>
  <si>
    <t xml:space="preserve"> ∑ Gastos</t>
  </si>
  <si>
    <t>9. Fuerza laboral por corral</t>
  </si>
  <si>
    <t>∑ Trabajadores</t>
  </si>
  <si>
    <t xml:space="preserve"> </t>
  </si>
  <si>
    <t>10. Identificar si algun cliente compra más de cierto corral</t>
  </si>
  <si>
    <t>11. Punto de equilibrio</t>
  </si>
  <si>
    <t>1. Huevos promedio que pone una gallina por Bodega origen</t>
  </si>
  <si>
    <t>1.2 Huevos promedio que pone una gallina por Bodega origen al día</t>
  </si>
  <si>
    <t>∑ Huevos recolectados</t>
  </si>
  <si>
    <t>Datos que no tenemos</t>
  </si>
  <si>
    <t>∑ Gallinas ponedoras</t>
  </si>
  <si>
    <t>Clasificaciòn de huevo (fragil, sucio,bueno)</t>
  </si>
  <si>
    <t>2. Kilos promedio que pone una gallina por Bodega origen</t>
  </si>
  <si>
    <t>2.2 Kilos promedio que pone una gallina por Bodega origen</t>
  </si>
  <si>
    <t>∑ Kilos recolectados</t>
  </si>
  <si>
    <t>Datos en siman</t>
  </si>
  <si>
    <t>3. Cajas promedio que pone una gallina por Bodega origen</t>
  </si>
  <si>
    <t>3.2 Cajas promedio que pone una gallina por Bodega origen</t>
  </si>
  <si>
    <t>La mayoria.</t>
  </si>
  <si>
    <t>∑ Cajas recolectados</t>
  </si>
  <si>
    <t>4. % Kilos recolectados vendidos</t>
  </si>
  <si>
    <t xml:space="preserve">∑ Kilos vendidos </t>
  </si>
  <si>
    <t>5. Días de Recolección vendidos</t>
  </si>
  <si>
    <t>∑ Kilos vendidos * 30</t>
  </si>
  <si>
    <t>5. Costo medicamento por gallina  (Bodega origen)</t>
  </si>
  <si>
    <t>∑ Costo de medicamento</t>
  </si>
  <si>
    <t>6. Costo alimento por gallina (Bodega Orgine)</t>
  </si>
  <si>
    <t>7. Fuerza laboral por Bodega Origen</t>
  </si>
  <si>
    <t>8. Insumos Almacen</t>
  </si>
  <si>
    <t xml:space="preserve">Costos Insumos de embalaje </t>
  </si>
  <si>
    <t>Cantidad Huevos Recolectados</t>
  </si>
  <si>
    <t>9. Rendimiento Pelecha</t>
  </si>
  <si>
    <t>MAX(Catidad Huevos puestos)</t>
  </si>
  <si>
    <t xml:space="preserve">MIN(Cantidad Huevos puestos,0) </t>
  </si>
  <si>
    <t>10. Cantidad Huevos puestos en pelecha al día</t>
  </si>
  <si>
    <t xml:space="preserve">MAX(Catidad Huevos puestos) - MIN(Cantidad Huevos puestos,0) </t>
  </si>
  <si>
    <t>(Fecha. MAX(Cantidad Huevo)-Fehca.MIN(Cantidad Huevo))</t>
  </si>
  <si>
    <t>11. Días de duración de pelecha</t>
  </si>
  <si>
    <t>AÑO</t>
  </si>
  <si>
    <t>Almacén</t>
  </si>
  <si>
    <t>Capacidad MAX</t>
  </si>
  <si>
    <t>GV101</t>
  </si>
  <si>
    <t>GV102</t>
  </si>
  <si>
    <t>GV103</t>
  </si>
  <si>
    <t>GV104</t>
  </si>
  <si>
    <t>GV105</t>
  </si>
  <si>
    <t>GV106</t>
  </si>
  <si>
    <t>GV107</t>
  </si>
  <si>
    <t>GV108</t>
  </si>
  <si>
    <t>GV109</t>
  </si>
  <si>
    <t>GV110</t>
  </si>
  <si>
    <t>GV111</t>
  </si>
  <si>
    <t>GV112</t>
  </si>
  <si>
    <t>GV1A</t>
  </si>
  <si>
    <t>GV1B</t>
  </si>
  <si>
    <t>GV1C</t>
  </si>
  <si>
    <t>GV1D</t>
  </si>
  <si>
    <t>GV1E</t>
  </si>
  <si>
    <t>GV1F</t>
  </si>
  <si>
    <t>GV1G</t>
  </si>
  <si>
    <t>GV1H</t>
  </si>
  <si>
    <t>GV1I</t>
  </si>
  <si>
    <t>GV1Ia</t>
  </si>
  <si>
    <t>GV1J</t>
  </si>
  <si>
    <t>GV2PROD</t>
  </si>
  <si>
    <t>GV3PROD</t>
  </si>
  <si>
    <t>GV401</t>
  </si>
  <si>
    <t>GV402</t>
  </si>
  <si>
    <t>GV403</t>
  </si>
  <si>
    <t>GV404</t>
  </si>
  <si>
    <t>GV405</t>
  </si>
  <si>
    <t>GV406</t>
  </si>
  <si>
    <t>GV407</t>
  </si>
  <si>
    <t>GV408</t>
  </si>
  <si>
    <t>GV409</t>
  </si>
  <si>
    <t>GV410</t>
  </si>
  <si>
    <t>GV411</t>
  </si>
  <si>
    <t>GV412</t>
  </si>
  <si>
    <t>GV413</t>
  </si>
  <si>
    <t>GV414</t>
  </si>
  <si>
    <t>GV415</t>
  </si>
  <si>
    <t>GV416</t>
  </si>
  <si>
    <t>GV417</t>
  </si>
  <si>
    <t>GV4A</t>
  </si>
  <si>
    <t>GV4B</t>
  </si>
  <si>
    <t>GV4C</t>
  </si>
  <si>
    <t>GV4D</t>
  </si>
  <si>
    <t>GV4E</t>
  </si>
  <si>
    <t>GV4F</t>
  </si>
  <si>
    <t>GV4G</t>
  </si>
  <si>
    <t>GV4H</t>
  </si>
  <si>
    <t>GV502</t>
  </si>
  <si>
    <t>GV503</t>
  </si>
  <si>
    <t>GV504</t>
  </si>
  <si>
    <t>GV505</t>
  </si>
  <si>
    <t>GV506</t>
  </si>
  <si>
    <t>GV507</t>
  </si>
  <si>
    <t>GV508</t>
  </si>
  <si>
    <t>GV509</t>
  </si>
  <si>
    <t>GV510</t>
  </si>
  <si>
    <t>GV511</t>
  </si>
  <si>
    <t>GV512</t>
  </si>
  <si>
    <t>GV513</t>
  </si>
  <si>
    <t>GV514</t>
  </si>
  <si>
    <t>GV515</t>
  </si>
  <si>
    <t>GV516</t>
  </si>
  <si>
    <t>GV517</t>
  </si>
  <si>
    <t>GV518</t>
  </si>
  <si>
    <t>GV519</t>
  </si>
  <si>
    <t>GV5PROD</t>
  </si>
  <si>
    <t>GV6PROD</t>
  </si>
  <si>
    <t>CABEZAS</t>
  </si>
  <si>
    <t>Categoría</t>
  </si>
  <si>
    <t>Clasificacion</t>
  </si>
  <si>
    <t>Capa</t>
  </si>
  <si>
    <t>E/S</t>
  </si>
  <si>
    <t>Fecha</t>
  </si>
  <si>
    <t>Unidad</t>
  </si>
  <si>
    <t>Cliente / Proveedor</t>
  </si>
  <si>
    <t>FechaNacimiento</t>
  </si>
  <si>
    <t>TiempoEngorda</t>
  </si>
  <si>
    <t>Kilo</t>
  </si>
  <si>
    <t>Venta</t>
  </si>
  <si>
    <t>Costo</t>
  </si>
  <si>
    <t>Costo Uni</t>
  </si>
  <si>
    <t>Peso</t>
  </si>
  <si>
    <t>Precio</t>
  </si>
  <si>
    <t>Utilidad Bruta</t>
  </si>
  <si>
    <t>Año</t>
  </si>
  <si>
    <t>Mes</t>
  </si>
  <si>
    <t>Semana del año</t>
  </si>
  <si>
    <t>Cerdos</t>
  </si>
  <si>
    <t>EMB</t>
  </si>
  <si>
    <t>EMBAR</t>
  </si>
  <si>
    <t>GV1-27-080717</t>
  </si>
  <si>
    <t>S</t>
  </si>
  <si>
    <t>Innovacion y Comercio</t>
  </si>
  <si>
    <t>GV4-24-070617</t>
  </si>
  <si>
    <t>GV1</t>
  </si>
  <si>
    <t>GV1-31-040817</t>
  </si>
  <si>
    <t>GV1-29-220717</t>
  </si>
  <si>
    <t>Vazquez Zamora Rafael</t>
  </si>
  <si>
    <t>Cobian Zamora Marlin</t>
  </si>
  <si>
    <t>Prado Barajas Aureliano FG</t>
  </si>
  <si>
    <t>Leonardo Jimenez Chacon</t>
  </si>
  <si>
    <t>Lopez Castro Erica</t>
  </si>
  <si>
    <t>Jose Luis Guzman Cornejo</t>
  </si>
  <si>
    <t>Cobian Chavez Rodolfo FG</t>
  </si>
  <si>
    <t>Anaya Chavarin Oscar FG</t>
  </si>
  <si>
    <t>De Leon Diaz Salvador FG</t>
  </si>
  <si>
    <t>Juan Manuel Jacobo</t>
  </si>
  <si>
    <t>Rincon Morett Veronica Guadalupe FG</t>
  </si>
  <si>
    <t>Diaz Araiza Maria Magdalena</t>
  </si>
  <si>
    <t>PUBLICO EN GENERAL</t>
  </si>
  <si>
    <t>Pelayo Sebastian Rosa Maria G</t>
  </si>
  <si>
    <t>GV1-30-270717</t>
  </si>
  <si>
    <t>GV1-28-160717</t>
  </si>
  <si>
    <t>Carlos Sanchez Camacho</t>
  </si>
  <si>
    <t>Uribe Diaz Jorge Arturo</t>
  </si>
  <si>
    <t>Gonzalez Torreros Oscar Rene</t>
  </si>
  <si>
    <t>Rafael Osorio Zamora</t>
  </si>
  <si>
    <t>Vazquez Pelayo Hugo</t>
  </si>
  <si>
    <t>Camacho Monroy Agustin</t>
  </si>
  <si>
    <t>Camacho Santana Gabriel</t>
  </si>
  <si>
    <t>Larios Medina Maria Guadalupe</t>
  </si>
  <si>
    <t>RODRIGO RODRIGUEZ</t>
  </si>
  <si>
    <t>Verdin Vizcarra Irma Lucila F</t>
  </si>
  <si>
    <t>Edgar Ruiz Lopez</t>
  </si>
  <si>
    <t>Martinez Valdez Hugo Alberto F</t>
  </si>
  <si>
    <t>GV4</t>
  </si>
  <si>
    <t>GV4-29-170717</t>
  </si>
  <si>
    <t>Arturo Saray</t>
  </si>
  <si>
    <t>Eder Gonzalez Torreros</t>
  </si>
  <si>
    <t>GV4-30-230717</t>
  </si>
  <si>
    <t>Medina Carrera Rafael</t>
  </si>
  <si>
    <t xml:space="preserve">Diaz Juan </t>
  </si>
  <si>
    <t>GV4-31-010817</t>
  </si>
  <si>
    <t xml:space="preserve">Camacho Gomez Maria del Rosario </t>
  </si>
  <si>
    <t>Noe Ramirez Brambila</t>
  </si>
  <si>
    <t>Lopez Jorge FG</t>
  </si>
  <si>
    <t>Langurain Juan Pablo NA</t>
  </si>
  <si>
    <t>Becerra Bañuelos Norma Elizabeth F</t>
  </si>
  <si>
    <t>America Cristina Lopez</t>
  </si>
  <si>
    <t>Raul Armando Oregon Herrera</t>
  </si>
  <si>
    <t>Oregon Rene NA</t>
  </si>
  <si>
    <t>Lopez Garcia Martin FG</t>
  </si>
  <si>
    <t>Huver Francisco Mariscal Fernandez</t>
  </si>
  <si>
    <t>Avalos Barragan Juan Francisco</t>
  </si>
  <si>
    <t>Gonzalez Araiza Horacio</t>
  </si>
  <si>
    <t>Salas Nadia</t>
  </si>
  <si>
    <t>E</t>
  </si>
  <si>
    <t>GV4-27-040717</t>
  </si>
  <si>
    <t>Alvarez Garcia Salvador</t>
  </si>
  <si>
    <t>Ramos Mejia Juan Diego FG</t>
  </si>
  <si>
    <t>Chavez Barajas Contensina NA</t>
  </si>
  <si>
    <t>GV4-44-281017</t>
  </si>
  <si>
    <t xml:space="preserve">Michel Jose Cruz </t>
  </si>
  <si>
    <t>Ramirez Garcia Claudia Cecilia FG</t>
  </si>
  <si>
    <t>Ricardo Perez Garcia</t>
  </si>
  <si>
    <t>GV1-34-220817</t>
  </si>
  <si>
    <t>Ma del Refugio Olivera Ruiz</t>
  </si>
  <si>
    <t>Coronado Rodriguez Alma Lorena FG</t>
  </si>
  <si>
    <t>GV4-32-080817</t>
  </si>
  <si>
    <t>Armando Vazquez Pelayo</t>
  </si>
  <si>
    <t>GV4-49-021217</t>
  </si>
  <si>
    <t>GV4-33-150817</t>
  </si>
  <si>
    <t>GV4-47-191117</t>
  </si>
  <si>
    <t>GV4-34-210817</t>
  </si>
  <si>
    <t>GV4-35-270817</t>
  </si>
  <si>
    <t>Gil Peña Martin FG</t>
  </si>
  <si>
    <t>GV1-32-110817</t>
  </si>
  <si>
    <t>GV4-37-150917</t>
  </si>
  <si>
    <t>GV4-36-050917</t>
  </si>
  <si>
    <t>GV4-38-160917</t>
  </si>
  <si>
    <t>GV1-35-300817</t>
  </si>
  <si>
    <t>GV1-46-101117</t>
  </si>
  <si>
    <t>Madres Adoratrices</t>
  </si>
  <si>
    <t>GV1-33-170817</t>
  </si>
  <si>
    <t>GV1-36-050917</t>
  </si>
  <si>
    <t>GV1-37-130917</t>
  </si>
  <si>
    <t>GV1-38-220917</t>
  </si>
  <si>
    <t>Puebla Hector</t>
  </si>
  <si>
    <t>GV1-41-131017</t>
  </si>
  <si>
    <t>GV4-46-121117</t>
  </si>
  <si>
    <t>Alvarez Santana Salvador (Hijo)</t>
  </si>
  <si>
    <t>Camacho Gomez Irma</t>
  </si>
  <si>
    <t>Gomez Naranjo Jesus</t>
  </si>
  <si>
    <t>Alvarez Lopez Salvador (Padre)</t>
  </si>
  <si>
    <t>GV1-39-270917</t>
  </si>
  <si>
    <t>Loera Baltazar Carlos</t>
  </si>
  <si>
    <t>GV1-48-251117</t>
  </si>
  <si>
    <t>GV4-41-081017</t>
  </si>
  <si>
    <t>Silva Rodriguez Jorge Armando</t>
  </si>
  <si>
    <t>GV1-42-201017</t>
  </si>
  <si>
    <t>GV4-42-151017</t>
  </si>
  <si>
    <t>GV4-39-240917</t>
  </si>
  <si>
    <t>GV1-40-061017</t>
  </si>
  <si>
    <t>GV4-40-011017</t>
  </si>
  <si>
    <t>GV4-01-311217</t>
  </si>
  <si>
    <t>GV1-05-290118</t>
  </si>
  <si>
    <t>GV1-43-251017</t>
  </si>
  <si>
    <t>GV4-43-221017</t>
  </si>
  <si>
    <t>GV4-45-051117</t>
  </si>
  <si>
    <t>Jesus Garcia Garcia</t>
  </si>
  <si>
    <t>GV1-04-240118</t>
  </si>
  <si>
    <t>GV1-47-251117</t>
  </si>
  <si>
    <t>GV1-44-311017</t>
  </si>
  <si>
    <t>Avalos Silva Juan</t>
  </si>
  <si>
    <t>GV4-48-261117</t>
  </si>
  <si>
    <t>GV1-45-061117</t>
  </si>
  <si>
    <t>VICTOR PEREZ</t>
  </si>
  <si>
    <t>GV1-49-031217</t>
  </si>
  <si>
    <t>GV1-51-151217</t>
  </si>
  <si>
    <t>GV1-50-141217</t>
  </si>
  <si>
    <t>GV4-02-080118</t>
  </si>
  <si>
    <t>GV4-50-101217</t>
  </si>
  <si>
    <t>GV4-12-220318</t>
  </si>
  <si>
    <t>GV1-52-221217</t>
  </si>
  <si>
    <t>GV1-01-030118</t>
  </si>
  <si>
    <t>Empacadora De Carnes Selectas De Arenal</t>
  </si>
  <si>
    <t>GV4-51-171217</t>
  </si>
  <si>
    <t>Pelayo Victor</t>
  </si>
  <si>
    <t>GV4-14-040418</t>
  </si>
  <si>
    <t>GV4-52-241217</t>
  </si>
  <si>
    <t>Vargas Perez Maria del Rosario "La Chata"</t>
  </si>
  <si>
    <t>GV1-02-060118</t>
  </si>
  <si>
    <t>Juan Pablo Villaseñor</t>
  </si>
  <si>
    <t>GV1-03-160118</t>
  </si>
  <si>
    <t>Fletes Castillo Hortencia</t>
  </si>
  <si>
    <t>GV4-03-140118</t>
  </si>
  <si>
    <t>GV4-04-200118</t>
  </si>
  <si>
    <t>Victor Alejandro Flores Pelayo</t>
  </si>
  <si>
    <t>GV1-07-150218</t>
  </si>
  <si>
    <t>GV4-06-090218</t>
  </si>
  <si>
    <t>Cecilia Robles Perez</t>
  </si>
  <si>
    <t>GV4-05-290118</t>
  </si>
  <si>
    <t>GV3-19-070518</t>
  </si>
  <si>
    <t>GV1-08-250218</t>
  </si>
  <si>
    <t>GV4-21-210518</t>
  </si>
  <si>
    <t>GV1-09-030318</t>
  </si>
  <si>
    <t>GV1-06-090218</t>
  </si>
  <si>
    <t>GV1-11-120318</t>
  </si>
  <si>
    <t>GV4-07-110218</t>
  </si>
  <si>
    <t>GV1-22-290518</t>
  </si>
  <si>
    <t>Araiza Chavez Diana Rosiquiel FG</t>
  </si>
  <si>
    <t>GV4-08-190218</t>
  </si>
  <si>
    <t>GV1-10-090318</t>
  </si>
  <si>
    <t>GV4-09-020318</t>
  </si>
  <si>
    <t>GV1-12-210318</t>
  </si>
  <si>
    <t>GV4-10-080318</t>
  </si>
  <si>
    <t>GV4-18-030518</t>
  </si>
  <si>
    <t>GV4-11-140318</t>
  </si>
  <si>
    <t>GV1-13-270318</t>
  </si>
  <si>
    <t>GV1-17-250418</t>
  </si>
  <si>
    <t>GV1-26-240618</t>
  </si>
  <si>
    <t>GV4-13-290318</t>
  </si>
  <si>
    <t>Lopez Mendoza Librado F</t>
  </si>
  <si>
    <t>GV1-14-030418</t>
  </si>
  <si>
    <t>GV1-15-100418</t>
  </si>
  <si>
    <t>GV1-16-180418</t>
  </si>
  <si>
    <t>GV4-15-120418</t>
  </si>
  <si>
    <t>GV4-16-190418</t>
  </si>
  <si>
    <t>GV4-17-240418</t>
  </si>
  <si>
    <t>GV4-31-030718</t>
  </si>
  <si>
    <t>GV1-18-010518</t>
  </si>
  <si>
    <t>GV1-19-080518</t>
  </si>
  <si>
    <t>GV1-20-150518</t>
  </si>
  <si>
    <t>Ruiz Orozco Marcelino</t>
  </si>
  <si>
    <t>GV4-20-140518</t>
  </si>
  <si>
    <t>GV1-21-220518</t>
  </si>
  <si>
    <t>Omar Arias</t>
  </si>
  <si>
    <t>GV1-23-060618</t>
  </si>
  <si>
    <t>GV1-35-240818</t>
  </si>
  <si>
    <t>Roberto Flores Ponce</t>
  </si>
  <si>
    <t>Gutierrez Olivarez Jaime Gibran</t>
  </si>
  <si>
    <t>GV4-22-280518</t>
  </si>
  <si>
    <t>GV1-24-110618</t>
  </si>
  <si>
    <t>GV4-23-050618</t>
  </si>
  <si>
    <t>GV1-25-170518</t>
  </si>
  <si>
    <t>GV4-24-120618</t>
  </si>
  <si>
    <t>GV1-27-010618</t>
  </si>
  <si>
    <t>GV4-25-180518</t>
  </si>
  <si>
    <t>Eloy Madera</t>
  </si>
  <si>
    <t>GV1-31-020718</t>
  </si>
  <si>
    <t>Ventas Familia</t>
  </si>
  <si>
    <t>GV4-26-250618</t>
  </si>
  <si>
    <t>GV4-27-020618</t>
  </si>
  <si>
    <t>GV1-28-110518</t>
  </si>
  <si>
    <t>GV1-29-180518</t>
  </si>
  <si>
    <t>GV1-41-091018</t>
  </si>
  <si>
    <t>Barbosa Iñiguez Salvador</t>
  </si>
  <si>
    <t>GV4-28-100518</t>
  </si>
  <si>
    <t>GV4-29-170518</t>
  </si>
  <si>
    <t>Barbosa Iñiguez Jose de Jesus</t>
  </si>
  <si>
    <t>Casillas Tapia Alfredo</t>
  </si>
  <si>
    <t>GV4-41-101018</t>
  </si>
  <si>
    <t>GV4-42-171018</t>
  </si>
  <si>
    <t>GV1-30-250618</t>
  </si>
  <si>
    <t>GV1-42-161018</t>
  </si>
  <si>
    <t>GV4-30-240618</t>
  </si>
  <si>
    <t>GV4-43-241018</t>
  </si>
  <si>
    <t>GV4-32-120818</t>
  </si>
  <si>
    <t>GV1-38-170918</t>
  </si>
  <si>
    <t>GV4-33-110818</t>
  </si>
  <si>
    <t>GV1-32-110818</t>
  </si>
  <si>
    <t>GV1-43-231018</t>
  </si>
  <si>
    <t>GV1-44-301018</t>
  </si>
  <si>
    <t>GV4-34-180818</t>
  </si>
  <si>
    <t>GV4-35-250818</t>
  </si>
  <si>
    <t>GV1-33-120818</t>
  </si>
  <si>
    <t>GV4-36-040918</t>
  </si>
  <si>
    <t>GV1-34-170818</t>
  </si>
  <si>
    <t>GV1-36-030918</t>
  </si>
  <si>
    <t>GV1-47-201118</t>
  </si>
  <si>
    <t>J Jesus Naranjo Ayala</t>
  </si>
  <si>
    <t>GV1-37-100918</t>
  </si>
  <si>
    <t>GV4-37-110918</t>
  </si>
  <si>
    <t>GV4-38-180918</t>
  </si>
  <si>
    <t>Moreno Barajas Alfredo</t>
  </si>
  <si>
    <t>Martinez Ruelas Miguel Angel</t>
  </si>
  <si>
    <t>GV4-39-230918</t>
  </si>
  <si>
    <t>GV1-39-240918</t>
  </si>
  <si>
    <t>GV1-40-011018</t>
  </si>
  <si>
    <t>GV4-40-021018</t>
  </si>
  <si>
    <t>GV4-51-231218</t>
  </si>
  <si>
    <t>GV4-49-091218</t>
  </si>
  <si>
    <t>GV1-01-030119</t>
  </si>
  <si>
    <t>Hernandez Rosales Alicia</t>
  </si>
  <si>
    <t>GV4-01-040119</t>
  </si>
  <si>
    <t>GV4-03-180119</t>
  </si>
  <si>
    <t>GV4-44-311018</t>
  </si>
  <si>
    <t>GV4-45-071118</t>
  </si>
  <si>
    <t>GV1-46-131118</t>
  </si>
  <si>
    <t>GV1-45-061118</t>
  </si>
  <si>
    <t>GV1-49-081218</t>
  </si>
  <si>
    <t>GV4-46-121118</t>
  </si>
  <si>
    <t>GV1-48-011218</t>
  </si>
  <si>
    <t>GV4-47-191118</t>
  </si>
  <si>
    <t>GV4-48-021218</t>
  </si>
  <si>
    <t>GV1-09-020319</t>
  </si>
  <si>
    <t>GV1-50-151218</t>
  </si>
  <si>
    <t>Diaz Govea Pablo</t>
  </si>
  <si>
    <t>GV1-51-221218</t>
  </si>
  <si>
    <t>GV4-50-161218</t>
  </si>
  <si>
    <t>GV1-06-090219</t>
  </si>
  <si>
    <t>GV1-08-230219</t>
  </si>
  <si>
    <t>GV1-03-190119</t>
  </si>
  <si>
    <t>GV1-52-291218</t>
  </si>
  <si>
    <t>GV4-52-281218</t>
  </si>
  <si>
    <t>Reynoso Becerra Pedro</t>
  </si>
  <si>
    <t>GV1-02-120119</t>
  </si>
  <si>
    <t>GV1-11-160319</t>
  </si>
  <si>
    <t>GV4-14-050419</t>
  </si>
  <si>
    <t>GV4-02-110119</t>
  </si>
  <si>
    <t>GV1-04-260119</t>
  </si>
  <si>
    <t>GV1-05-020219</t>
  </si>
  <si>
    <t>GV4-04-250119</t>
  </si>
  <si>
    <t>GV1-19-110519</t>
  </si>
  <si>
    <t>GV4-05-260119</t>
  </si>
  <si>
    <t>GV4-19-120519</t>
  </si>
  <si>
    <t>GV4-06-080219</t>
  </si>
  <si>
    <t>GV1-07-160219</t>
  </si>
  <si>
    <t>GV4-07-150219</t>
  </si>
  <si>
    <t>GV1-21-250519</t>
  </si>
  <si>
    <t>GV4-08-220219</t>
  </si>
  <si>
    <t>GV1-10-090319</t>
  </si>
  <si>
    <t>GV4-09-010319</t>
  </si>
  <si>
    <t>GV1-12-230319</t>
  </si>
  <si>
    <t>GV1-26-290619</t>
  </si>
  <si>
    <t>GV4-10-150319</t>
  </si>
  <si>
    <t>Lepe Barrera Ramon</t>
  </si>
  <si>
    <t>GV4-11-220319</t>
  </si>
  <si>
    <t>GV4-24-160619</t>
  </si>
  <si>
    <t>GV4-12-290319</t>
  </si>
  <si>
    <t>GV1-13-300319</t>
  </si>
  <si>
    <t>GV4-25-230619</t>
  </si>
  <si>
    <t>GV4-13-310319</t>
  </si>
  <si>
    <t>GV4-18-050519</t>
  </si>
  <si>
    <t>GV1-14-060419</t>
  </si>
  <si>
    <t>GV1-25-220619</t>
  </si>
  <si>
    <t>GV4-26-290619</t>
  </si>
  <si>
    <t>GV1-16-200419</t>
  </si>
  <si>
    <t>GV4-14-120419</t>
  </si>
  <si>
    <t>GV4-16-190419</t>
  </si>
  <si>
    <t>GV1-15-130419</t>
  </si>
  <si>
    <t>GV4-17-260419</t>
  </si>
  <si>
    <t>GV1-17-270419</t>
  </si>
  <si>
    <t>GV1-18-040519</t>
  </si>
  <si>
    <t>GV4-31-030819</t>
  </si>
  <si>
    <t>Camolinga Maldonado Pedro</t>
  </si>
  <si>
    <t>GV5</t>
  </si>
  <si>
    <t>GV5-20-220519</t>
  </si>
  <si>
    <t>Carlos Policarpo Contreras Moreno</t>
  </si>
  <si>
    <t>GV1-33-170819</t>
  </si>
  <si>
    <t>GV4-20-190519</t>
  </si>
  <si>
    <t>GV4-29-190719</t>
  </si>
  <si>
    <t>GV4-27-050719</t>
  </si>
  <si>
    <t>GV4-28-120719</t>
  </si>
  <si>
    <t>GV1-20-180519</t>
  </si>
  <si>
    <t>GV4-21-260519</t>
  </si>
  <si>
    <t>Muñoz Gomez Rosalba</t>
  </si>
  <si>
    <t>Robles Santana Jorge</t>
  </si>
  <si>
    <t>GV5-21-290519</t>
  </si>
  <si>
    <t>GV1-31-040819</t>
  </si>
  <si>
    <t>Fernando de Jesus Marquez Tejeda</t>
  </si>
  <si>
    <t>GV4-22-020619</t>
  </si>
  <si>
    <t>GV1-23-080619</t>
  </si>
  <si>
    <t>GV5-22-050619</t>
  </si>
  <si>
    <t>GV4-23-090619</t>
  </si>
  <si>
    <t>GV1-22-010619</t>
  </si>
  <si>
    <t>GV1-24-150619</t>
  </si>
  <si>
    <t>GV1-28-140719</t>
  </si>
  <si>
    <t>GV1-36-070919</t>
  </si>
  <si>
    <t>GV4-37-130919</t>
  </si>
  <si>
    <t>Hernandez Cardenas Heriberto</t>
  </si>
  <si>
    <t>GV5-24-190619</t>
  </si>
  <si>
    <t>GV5-25-260619</t>
  </si>
  <si>
    <t>GV1-27-060719</t>
  </si>
  <si>
    <t>GV5-23-120619</t>
  </si>
  <si>
    <t>GV1-42-161019</t>
  </si>
  <si>
    <t>GV4-38-180919</t>
  </si>
  <si>
    <t>Oscar Jesus Guerrero Pelayo</t>
  </si>
  <si>
    <t>GV1-41-091019</t>
  </si>
  <si>
    <t>GV1-39-240919</t>
  </si>
  <si>
    <t>GV5-26-030719</t>
  </si>
  <si>
    <t>GV1-30-280719</t>
  </si>
  <si>
    <t>GV1-29-210719</t>
  </si>
  <si>
    <t>GV1-43-211019</t>
  </si>
  <si>
    <t>Cardenas Davalos Jose Antonio</t>
  </si>
  <si>
    <t>GV4-32-100819</t>
  </si>
  <si>
    <t>GV4-30-260719</t>
  </si>
  <si>
    <t>GV5-28-170719</t>
  </si>
  <si>
    <t>GV1-32-110819</t>
  </si>
  <si>
    <t>GV4-43-191019</t>
  </si>
  <si>
    <t>GV5-27-100719</t>
  </si>
  <si>
    <t>GV5-29-240719</t>
  </si>
  <si>
    <t>GV1-45-041119</t>
  </si>
  <si>
    <t>GV1-46-121119</t>
  </si>
  <si>
    <t>GV1-35-310819</t>
  </si>
  <si>
    <t>GV4-33-170819</t>
  </si>
  <si>
    <t>GV5-30-310719</t>
  </si>
  <si>
    <t>GV1-34-240819</t>
  </si>
  <si>
    <t>GV4-34-240819</t>
  </si>
  <si>
    <t>Pelayo Cesar</t>
  </si>
  <si>
    <t>GV5-31-070819</t>
  </si>
  <si>
    <t>GV4-35-300819</t>
  </si>
  <si>
    <t>GV5-32-140819</t>
  </si>
  <si>
    <t>GV4-49-021219</t>
  </si>
  <si>
    <t>GV4-36-060919</t>
  </si>
  <si>
    <t>GV5-33-210819</t>
  </si>
  <si>
    <t>GV4-41-071019</t>
  </si>
  <si>
    <t>GV5-34-280819</t>
  </si>
  <si>
    <t>GV1-37-140919</t>
  </si>
  <si>
    <t>GV1-52-241219</t>
  </si>
  <si>
    <t>GV1-38-170919</t>
  </si>
  <si>
    <t>GV4-39-230919</t>
  </si>
  <si>
    <t>GV5-35-040919</t>
  </si>
  <si>
    <t>GV1-01-010120</t>
  </si>
  <si>
    <t>GV4-40-300919</t>
  </si>
  <si>
    <t>GV5-37-180919</t>
  </si>
  <si>
    <t>GV5-36-110919</t>
  </si>
  <si>
    <t>GV5-38-250919</t>
  </si>
  <si>
    <t>GV5-39-021019</t>
  </si>
  <si>
    <t>GV1-40-011019</t>
  </si>
  <si>
    <t>GV5-40-061019</t>
  </si>
  <si>
    <t>GV5-41-131019</t>
  </si>
  <si>
    <t>GV4-42-141019</t>
  </si>
  <si>
    <t>GV5-42-201019</t>
  </si>
  <si>
    <t>GV4-03-150120</t>
  </si>
  <si>
    <t>GV1-03-160120</t>
  </si>
  <si>
    <t>GV5-43-271019</t>
  </si>
  <si>
    <t>GV5-44-041119</t>
  </si>
  <si>
    <t>GV4-44-261019</t>
  </si>
  <si>
    <t>GV1-48-281119</t>
  </si>
  <si>
    <t>GV1-47-201119</t>
  </si>
  <si>
    <t>GV1-44-281019</t>
  </si>
  <si>
    <t>GV1-07-120220</t>
  </si>
  <si>
    <t>GV4-48-231119</t>
  </si>
  <si>
    <t>GV4-45-021119</t>
  </si>
  <si>
    <t>GV4-46-111119</t>
  </si>
  <si>
    <t>GV1-09-260220</t>
  </si>
  <si>
    <t>GV4-47-161119</t>
  </si>
  <si>
    <t>GV5-47-211119</t>
  </si>
  <si>
    <t>GV5-46-181119</t>
  </si>
  <si>
    <t>GV1-49-041219</t>
  </si>
  <si>
    <t>GV5-48-281119</t>
  </si>
  <si>
    <t>GV5-49-051219</t>
  </si>
  <si>
    <t>Gonzalez Medina Victorino</t>
  </si>
  <si>
    <t>GV1-05-310120</t>
  </si>
  <si>
    <t>GV4-50-121219</t>
  </si>
  <si>
    <t>GV5-50-091219</t>
  </si>
  <si>
    <t>GV5-51-161219</t>
  </si>
  <si>
    <t>Diaz Maria Elena F</t>
  </si>
  <si>
    <t>GV4-51-141219</t>
  </si>
  <si>
    <t>GV5-52-231219</t>
  </si>
  <si>
    <t>GV1-50-111219</t>
  </si>
  <si>
    <t>GV4-07-130220</t>
  </si>
  <si>
    <t>GV1-51-171219</t>
  </si>
  <si>
    <t>GV4-52-211219</t>
  </si>
  <si>
    <t>GV5-01-040120</t>
  </si>
  <si>
    <t>GV5-17-200420</t>
  </si>
  <si>
    <t>GV4-53-261219</t>
  </si>
  <si>
    <t>GV4-01-020120</t>
  </si>
  <si>
    <t>GV4-13-300320</t>
  </si>
  <si>
    <t>GV4-02-090120</t>
  </si>
  <si>
    <t>GV1-02-080120</t>
  </si>
  <si>
    <t>GV1-18-280420</t>
  </si>
  <si>
    <t>GV5-02-110120</t>
  </si>
  <si>
    <t>GV5-03-180120</t>
  </si>
  <si>
    <t>GV5-04-210120</t>
  </si>
  <si>
    <t>GV4-04-220119</t>
  </si>
  <si>
    <t>GV5-04-250120</t>
  </si>
  <si>
    <t>GV4-05-300120</t>
  </si>
  <si>
    <t>GV1-19-060520</t>
  </si>
  <si>
    <t>GV5-05-010220</t>
  </si>
  <si>
    <t>GV5-06-080220</t>
  </si>
  <si>
    <t>GV4-06-050220</t>
  </si>
  <si>
    <t>GV5-07-150220</t>
  </si>
  <si>
    <t>GV1-06-050220</t>
  </si>
  <si>
    <t>GV418</t>
  </si>
  <si>
    <t>GV1-13-310320</t>
  </si>
  <si>
    <t>GV1-21-210520</t>
  </si>
  <si>
    <t>GV5-08-220220</t>
  </si>
  <si>
    <t>GV1-22-280520</t>
  </si>
  <si>
    <t>GV1-08-210220</t>
  </si>
  <si>
    <t>GRAL</t>
  </si>
  <si>
    <t>GV5-09-290220</t>
  </si>
  <si>
    <t>GV4-08-200220</t>
  </si>
  <si>
    <t>GV4-09-270220</t>
  </si>
  <si>
    <t>GV1-16-140420</t>
  </si>
  <si>
    <t>GV1-25-180620</t>
  </si>
  <si>
    <t>GV4-10-030320</t>
  </si>
  <si>
    <t>GV4-14-060420</t>
  </si>
  <si>
    <t>GV4-11-120320</t>
  </si>
  <si>
    <t>GV4-12-210320</t>
  </si>
  <si>
    <t>GV5-18-270420</t>
  </si>
  <si>
    <t>GV1-10-030320</t>
  </si>
  <si>
    <t>GV4-24-090620</t>
  </si>
  <si>
    <t>GV1-11-100320</t>
  </si>
  <si>
    <t>GV1-15-080420</t>
  </si>
  <si>
    <t>GV5-21-200520</t>
  </si>
  <si>
    <t>GV1-28-080720</t>
  </si>
  <si>
    <t>GV1-13-240320</t>
  </si>
  <si>
    <t>GV5-23-010620</t>
  </si>
  <si>
    <t>GV4-16-130420</t>
  </si>
  <si>
    <t>GV4-31-240720</t>
  </si>
  <si>
    <t>GV4-17-200420</t>
  </si>
  <si>
    <t>GV4-18-270420</t>
  </si>
  <si>
    <t>GV5-26-270620</t>
  </si>
  <si>
    <t>GV4-19-050520</t>
  </si>
  <si>
    <t>GV1-17-210420</t>
  </si>
  <si>
    <t>GV1-20-130520</t>
  </si>
  <si>
    <t>GV5-30-250720</t>
  </si>
  <si>
    <t>GV4-20-080520</t>
  </si>
  <si>
    <t>GV4-21-150520</t>
  </si>
  <si>
    <t>GV4-22-270520</t>
  </si>
  <si>
    <t>GV4-23-010620</t>
  </si>
  <si>
    <t>GV5-32-080820</t>
  </si>
  <si>
    <t>GV4-35-210820</t>
  </si>
  <si>
    <t>GV1-37-060920</t>
  </si>
  <si>
    <t>GV1-23-050620</t>
  </si>
  <si>
    <t>GV4-38-110920</t>
  </si>
  <si>
    <t>GV1-24-110620</t>
  </si>
  <si>
    <t>GV5-40-031020</t>
  </si>
  <si>
    <t>Hernandez Cardenas Leonardo</t>
  </si>
  <si>
    <t>GV4-25-180620</t>
  </si>
  <si>
    <t>GV5-34-200820</t>
  </si>
  <si>
    <t>GV4-41-011020</t>
  </si>
  <si>
    <t>GV4-39-180920</t>
  </si>
  <si>
    <t>GV1-02-070115</t>
  </si>
  <si>
    <t>IMSS</t>
  </si>
  <si>
    <t>GV4-26-190620</t>
  </si>
  <si>
    <t>GV1-26-230620</t>
  </si>
  <si>
    <t>HUEVO PUBLICO EN GENERAL</t>
  </si>
  <si>
    <t>GV4-42-081020</t>
  </si>
  <si>
    <t>GV4-40-250920</t>
  </si>
  <si>
    <t>GV1-27-300620</t>
  </si>
  <si>
    <t>GV4-27-260620</t>
  </si>
  <si>
    <t>GV4-28-080720</t>
  </si>
  <si>
    <t>GV1-32-060820</t>
  </si>
  <si>
    <t>GV4-29-130720</t>
  </si>
  <si>
    <t>GV4-33-110820</t>
  </si>
  <si>
    <t>GV1-30-170720</t>
  </si>
  <si>
    <t>GV5-37-070920</t>
  </si>
  <si>
    <t>GV1-33-110820</t>
  </si>
  <si>
    <t>GV4-32-310720</t>
  </si>
  <si>
    <t>GV5-39-210920</t>
  </si>
  <si>
    <t>GV1-44-261020</t>
  </si>
  <si>
    <t>GV1-34-170820</t>
  </si>
  <si>
    <t>GV1-40-230920</t>
  </si>
  <si>
    <t>GV1-41-041020</t>
  </si>
  <si>
    <t>GV1-38-120920</t>
  </si>
  <si>
    <t>GV1-42-131020</t>
  </si>
  <si>
    <t>GV1-43-201020</t>
  </si>
  <si>
    <t xml:space="preserve">langurain juan pablo </t>
  </si>
  <si>
    <t>GV4-30-170720</t>
  </si>
  <si>
    <t>GV1-31-300720</t>
  </si>
  <si>
    <t>GV4-49-271120</t>
  </si>
  <si>
    <t>GV4-45-301020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</si>
  <si>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</si>
  <si>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</si>
  <si>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</si>
  <si>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</si>
  <si>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</si>
  <si>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</si>
  <si>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</si>
  <si>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</si>
  <si>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</si>
  <si>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</si>
  <si>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</si>
  <si>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</si>
  <si>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</si>
  <si>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</si>
  <si>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</si>
  <si>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</si>
  <si>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</si>
  <si>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</si>
  <si>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</si>
  <si>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</si>
  <si>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</si>
  <si>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</si>
  <si>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</si>
  <si>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</si>
  <si>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</si>
  <si>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</si>
  <si>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</si>
  <si>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</si>
  <si>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</si>
  <si>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</si>
  <si>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</si>
  <si>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</si>
  <si>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</si>
  <si>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</si>
  <si>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</si>
  <si>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</si>
  <si>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</si>
  <si>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</si>
  <si>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</si>
  <si>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</si>
  <si>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</si>
  <si>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</si>
  <si>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</si>
  <si>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</si>
  <si>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</si>
  <si>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</si>
  <si>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</si>
  <si>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</si>
  <si>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</si>
  <si>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</si>
  <si>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</si>
  <si>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</si>
  <si>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</si>
  <si>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</si>
  <si>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MES</t>
  </si>
  <si>
    <t>KILOS</t>
  </si>
  <si>
    <t>4.  % de Cabezas vendidas del corral</t>
  </si>
  <si>
    <t>CAPACIDAD CORRAL</t>
  </si>
  <si>
    <t>COSTO ALIMENTO POR CORRAL</t>
  </si>
  <si>
    <t>AGV1</t>
  </si>
  <si>
    <t>AGV4</t>
  </si>
  <si>
    <t>AGV5</t>
  </si>
  <si>
    <t>AGV6</t>
  </si>
  <si>
    <t>5. Costo consumo de alimento por corral.</t>
  </si>
  <si>
    <t>6. Gastos por corral.</t>
  </si>
  <si>
    <t>7. Tasa mortalidad por camada</t>
  </si>
  <si>
    <t>Cantidad de cerdos vendidos de esa camada</t>
  </si>
  <si>
    <t>8.  Costo por muerte</t>
  </si>
  <si>
    <t>TRABAJADORES X CORRAL</t>
  </si>
  <si>
    <t>CabezaViva</t>
  </si>
  <si>
    <t>CabezasMuete</t>
  </si>
  <si>
    <t>% de Muertes</t>
  </si>
  <si>
    <t>Costo por muerte</t>
  </si>
  <si>
    <t>GRA</t>
  </si>
  <si>
    <t>Bodega origen</t>
  </si>
  <si>
    <t>Bodega destino</t>
  </si>
  <si>
    <t>Producto</t>
  </si>
  <si>
    <t>Cantidad</t>
  </si>
  <si>
    <t>Lote</t>
  </si>
  <si>
    <t>No. Cajas</t>
  </si>
  <si>
    <t>Tamaño Caja</t>
  </si>
  <si>
    <t>Avícola San Juan Postura 6</t>
  </si>
  <si>
    <t>Almacen Recolección SJ Postura 6</t>
  </si>
  <si>
    <t>Huevo Blanco El Volantin</t>
  </si>
  <si>
    <t>SEMANA 01-06</t>
  </si>
  <si>
    <t>Avícola San Juan Postura 5</t>
  </si>
  <si>
    <t>Almacen Recolección SJ Postura 5</t>
  </si>
  <si>
    <t>SEMANA 01-05</t>
  </si>
  <si>
    <t>Avícola San Juan Postura 4</t>
  </si>
  <si>
    <t>Almacen Recolección SJ Postura 4</t>
  </si>
  <si>
    <t>SEMANA 01-04</t>
  </si>
  <si>
    <t>Avícola San Juan Postura 3</t>
  </si>
  <si>
    <t>Almacen Recolección SJ Postura 3</t>
  </si>
  <si>
    <t>SEMANA 01-03</t>
  </si>
  <si>
    <t>Avícola San Juan Postura 2</t>
  </si>
  <si>
    <t>Almacen Recolección SJ Postura 2</t>
  </si>
  <si>
    <t>SEMANA 01-02</t>
  </si>
  <si>
    <t>Avícola San Juan Postura 1</t>
  </si>
  <si>
    <t>Almacen Recolección SJ Postura 1</t>
  </si>
  <si>
    <t>SEMANA 01-01</t>
  </si>
  <si>
    <t>SEMANA 52-06</t>
  </si>
  <si>
    <t>SEMANA 52-05</t>
  </si>
  <si>
    <t>SEMANA 52-04</t>
  </si>
  <si>
    <t>SEMANA 52-03</t>
  </si>
  <si>
    <t>SEMANA 52-02</t>
  </si>
  <si>
    <t>SEMANA 52-01</t>
  </si>
  <si>
    <t>SEMANA 51-06</t>
  </si>
  <si>
    <t>SEMANA 51-05</t>
  </si>
  <si>
    <t>SEMANA 51-04</t>
  </si>
  <si>
    <t>SEMANA 51-03</t>
  </si>
  <si>
    <t>SEMANA 51-02</t>
  </si>
  <si>
    <t>SEMANA 51-01</t>
  </si>
  <si>
    <t>SEMANA 50-06</t>
  </si>
  <si>
    <t>SEMANA 50-05</t>
  </si>
  <si>
    <t>SEMANA 50-04</t>
  </si>
  <si>
    <t>SEMANA 50-03</t>
  </si>
  <si>
    <t>SEMANA 50-02</t>
  </si>
  <si>
    <t>SEMANA 50-01</t>
  </si>
  <si>
    <t>SEMANA 49-06</t>
  </si>
  <si>
    <t>SEMANA 49-05</t>
  </si>
  <si>
    <t>SEMANA 49-04</t>
  </si>
  <si>
    <t>SEMANA 49-03</t>
  </si>
  <si>
    <t>SEMANA 49-02</t>
  </si>
  <si>
    <t>SEMANA 49-01</t>
  </si>
  <si>
    <t>48-06</t>
  </si>
  <si>
    <t>48-05</t>
  </si>
  <si>
    <t>48-04</t>
  </si>
  <si>
    <t>48-03</t>
  </si>
  <si>
    <t>48-02</t>
  </si>
  <si>
    <t>48-01</t>
  </si>
  <si>
    <t>SEMANA 47-06</t>
  </si>
  <si>
    <t>SEMANA 47-05</t>
  </si>
  <si>
    <t>SEMANA 47-04</t>
  </si>
  <si>
    <t>SEMANA 47-03</t>
  </si>
  <si>
    <t>SEMANA 44-02</t>
  </si>
  <si>
    <t>SEMANA 47-01</t>
  </si>
  <si>
    <t>SEMANA 44-03</t>
  </si>
  <si>
    <t>SEMANA 46-06</t>
  </si>
  <si>
    <t>SEMANA 46-05</t>
  </si>
  <si>
    <t>SEMANA 46-04</t>
  </si>
  <si>
    <t>SEMANA 46-01</t>
  </si>
  <si>
    <t>Almacén general</t>
  </si>
  <si>
    <t>SEMANA 45-06</t>
  </si>
  <si>
    <t>SEMANA 45-05</t>
  </si>
  <si>
    <t>SEMANA 45-04</t>
  </si>
  <si>
    <t>SEMANA 45-01</t>
  </si>
  <si>
    <t>SEMANA 44-06</t>
  </si>
  <si>
    <t>SEMANA 44-05</t>
  </si>
  <si>
    <t>SEMANA 44-04</t>
  </si>
  <si>
    <t>SEMANA 44-01</t>
  </si>
  <si>
    <t>Avícola San Pedro Postura</t>
  </si>
  <si>
    <t>Almacen Recolección SP Postura 1</t>
  </si>
  <si>
    <t>SEMANA 43-00</t>
  </si>
  <si>
    <t>SEMANA 43-06</t>
  </si>
  <si>
    <t>SEMANA 43-05</t>
  </si>
  <si>
    <t>SEMANA 43-04</t>
  </si>
  <si>
    <t>SEMANA 43-01</t>
  </si>
  <si>
    <t>SEMANA 43-02</t>
  </si>
  <si>
    <t>SEMANA 43-03</t>
  </si>
  <si>
    <t>SEMANA 42-00</t>
  </si>
  <si>
    <t>SEMANA 42-06</t>
  </si>
  <si>
    <t>SEMANA 42-05</t>
  </si>
  <si>
    <t>SEMANA 42-04</t>
  </si>
  <si>
    <t>SEMANA 42-03</t>
  </si>
  <si>
    <t>SEMANA 42-02</t>
  </si>
  <si>
    <t>SEMANA 42-01</t>
  </si>
  <si>
    <t>SEMANA 41-00</t>
  </si>
  <si>
    <t>SEMANA 41-06</t>
  </si>
  <si>
    <t>SEMANA 41-05</t>
  </si>
  <si>
    <t>SEMANA 41-04</t>
  </si>
  <si>
    <t>SEMANA 41-03</t>
  </si>
  <si>
    <t>SEMANA 41-02</t>
  </si>
  <si>
    <t>SEMANA 41-01</t>
  </si>
  <si>
    <t>SEMANA 40-00</t>
  </si>
  <si>
    <t>SEMANA 40-06</t>
  </si>
  <si>
    <t>SEMANA 40-05</t>
  </si>
  <si>
    <t>SEMANA 40-04</t>
  </si>
  <si>
    <t>SEMANA 40-03</t>
  </si>
  <si>
    <t>SEMANA 40-02</t>
  </si>
  <si>
    <t>SEMANA 40-01</t>
  </si>
  <si>
    <t>SEMANA 39-00</t>
  </si>
  <si>
    <t>SEMANA 39-06</t>
  </si>
  <si>
    <t>SEMANA 39-05</t>
  </si>
  <si>
    <t>SEMANA 39-04</t>
  </si>
  <si>
    <t>SEMANA 39-03</t>
  </si>
  <si>
    <t>SEMANA 39-02</t>
  </si>
  <si>
    <t>SEMANA 39-01</t>
  </si>
  <si>
    <t>SEMANA 38-00</t>
  </si>
  <si>
    <t>SEMANA 38-06</t>
  </si>
  <si>
    <t>SEMANA 38-05</t>
  </si>
  <si>
    <t>SEMANA 38-04</t>
  </si>
  <si>
    <t>SEMANA 38-03</t>
  </si>
  <si>
    <t>SEMANA 38-02</t>
  </si>
  <si>
    <t>SEMANA 38-01</t>
  </si>
  <si>
    <t>SEMANA 37-06</t>
  </si>
  <si>
    <t>SEMANA 37-05</t>
  </si>
  <si>
    <t>SEMANA 37-04</t>
  </si>
  <si>
    <t>SEMANA 37-03</t>
  </si>
  <si>
    <t>SEMANA 37-02</t>
  </si>
  <si>
    <t>SEMANA 37-01</t>
  </si>
  <si>
    <t>SEMANA 37-00</t>
  </si>
  <si>
    <t>SEMANA 36-00</t>
  </si>
  <si>
    <t>SEMANA 36-06</t>
  </si>
  <si>
    <t>SEMANA 36-05</t>
  </si>
  <si>
    <t>SEMANA 36-04</t>
  </si>
  <si>
    <t>SEMANA 36-03</t>
  </si>
  <si>
    <t>SEMANA 36-02</t>
  </si>
  <si>
    <t>SEMANA 36-01</t>
  </si>
  <si>
    <t>SEMANA 35-00</t>
  </si>
  <si>
    <t>SEMANA 35-06</t>
  </si>
  <si>
    <t>SEMANA 35-05</t>
  </si>
  <si>
    <t>SEMANA 35-04</t>
  </si>
  <si>
    <t>SEMANA 35-03</t>
  </si>
  <si>
    <t>SEMANA 35-02</t>
  </si>
  <si>
    <t>SEMANA 30-01</t>
  </si>
  <si>
    <t>SEMANA 34-00</t>
  </si>
  <si>
    <t>SEMANA 34-06</t>
  </si>
  <si>
    <t>SEMANA 34-05</t>
  </si>
  <si>
    <t>SEMANA 34-04</t>
  </si>
  <si>
    <t>SEMANA 34-03</t>
  </si>
  <si>
    <t>SEMANA 34-02</t>
  </si>
  <si>
    <t>SEMANA 33-00</t>
  </si>
  <si>
    <t>SEMANA 33-06</t>
  </si>
  <si>
    <t>SEMANA 33-05</t>
  </si>
  <si>
    <t>SEMANA 33-04</t>
  </si>
  <si>
    <t>SEMANA 33-03</t>
  </si>
  <si>
    <t>SEMANA 33-02</t>
  </si>
  <si>
    <t>SEMANA 32-00</t>
  </si>
  <si>
    <t>SEMANA 32-06</t>
  </si>
  <si>
    <t>SEMANA 32-05</t>
  </si>
  <si>
    <t>SEMANA 32-04</t>
  </si>
  <si>
    <t>SEMANA 32-03</t>
  </si>
  <si>
    <t>SEMANA 32-02</t>
  </si>
  <si>
    <t>SEMANA 31-00</t>
  </si>
  <si>
    <t>SEMANA 31-06</t>
  </si>
  <si>
    <t>SEMANA 31-05</t>
  </si>
  <si>
    <t>SEMANA 31-04</t>
  </si>
  <si>
    <t>SEMANA 31-03</t>
  </si>
  <si>
    <t>SEMANA 31-02</t>
  </si>
  <si>
    <t>SEMANA 30-00</t>
  </si>
  <si>
    <t>SEMANA 30-06</t>
  </si>
  <si>
    <t>SEMANA 30-05</t>
  </si>
  <si>
    <t>SEMANA 30-04</t>
  </si>
  <si>
    <t>SEMANA 30-03</t>
  </si>
  <si>
    <t>SEMANA 30-02</t>
  </si>
  <si>
    <t>SEMANA 29-00</t>
  </si>
  <si>
    <t>SEMANA 29-06</t>
  </si>
  <si>
    <t>SEMANA 29-05</t>
  </si>
  <si>
    <t>SEMANA 29-04</t>
  </si>
  <si>
    <t>SEMANA 29-03</t>
  </si>
  <si>
    <t>SEMANA 29-02</t>
  </si>
  <si>
    <t>SEMANA 29-01</t>
  </si>
  <si>
    <t>SEMANA 28-00</t>
  </si>
  <si>
    <t>SEMANA 28-06</t>
  </si>
  <si>
    <t>SEMANA 28-05</t>
  </si>
  <si>
    <t>SEMANA 28-04</t>
  </si>
  <si>
    <t>SEMANA 28-03</t>
  </si>
  <si>
    <t>SEMANA 28-02</t>
  </si>
  <si>
    <t>SEMANA 28-01</t>
  </si>
  <si>
    <t>SEMANA 27-06</t>
  </si>
  <si>
    <t>SEMANA 27-05</t>
  </si>
  <si>
    <t>SEMANA 27-04</t>
  </si>
  <si>
    <t>SEMANA 27-03</t>
  </si>
  <si>
    <t>SEMANA 27-02</t>
  </si>
  <si>
    <t>SEMANA 27-01</t>
  </si>
  <si>
    <t>SEMANA 27-00</t>
  </si>
  <si>
    <t>SEMANA 26-00</t>
  </si>
  <si>
    <t>SEMANA 26-06</t>
  </si>
  <si>
    <t>SEMANA 26-05</t>
  </si>
  <si>
    <t>SEMANA 26-04</t>
  </si>
  <si>
    <t>SEMANA 26-03</t>
  </si>
  <si>
    <t>SEMANA 26-02</t>
  </si>
  <si>
    <t>SEMANA 26-01</t>
  </si>
  <si>
    <t>SEMANA 25-06</t>
  </si>
  <si>
    <t>SEMANA 25-05</t>
  </si>
  <si>
    <t>SEMANA 25-04</t>
  </si>
  <si>
    <t>SEMANA 25-03</t>
  </si>
  <si>
    <t>SEMANA 25-02</t>
  </si>
  <si>
    <t>SEMANA 25-01</t>
  </si>
  <si>
    <t>SEMANA 25-00</t>
  </si>
  <si>
    <t>SEMANA 24-00</t>
  </si>
  <si>
    <t>SEMANA 24-06</t>
  </si>
  <si>
    <t>SEMANA 24-05</t>
  </si>
  <si>
    <t>SEMANA 24-04</t>
  </si>
  <si>
    <t>SEMANA 24-03</t>
  </si>
  <si>
    <t>SEMANA 24-02</t>
  </si>
  <si>
    <t>SEMANA 24-01</t>
  </si>
  <si>
    <t>SEMANA 23-00</t>
  </si>
  <si>
    <t>SEMANA 23-06</t>
  </si>
  <si>
    <t>SEMANA 23-05</t>
  </si>
  <si>
    <t>SEMANA 23-04</t>
  </si>
  <si>
    <t>SEMANA 23-03</t>
  </si>
  <si>
    <t>SEMANA 23-02</t>
  </si>
  <si>
    <t>SEMANA 23-01</t>
  </si>
  <si>
    <t>SEMANA 22-00</t>
  </si>
  <si>
    <t>SEMANA 22-06</t>
  </si>
  <si>
    <t>SEMANA 22-05</t>
  </si>
  <si>
    <t>SEMANA 22-04</t>
  </si>
  <si>
    <t>SEMANA 22-03</t>
  </si>
  <si>
    <t>SEMANA 22-02</t>
  </si>
  <si>
    <t>SEMANA 22-01</t>
  </si>
  <si>
    <t>SEMANA 20-00</t>
  </si>
  <si>
    <t>SEMANA 20-06</t>
  </si>
  <si>
    <t>SEMANA 20-05</t>
  </si>
  <si>
    <t>SEMANA 20-04</t>
  </si>
  <si>
    <t>SEMANA 20-03</t>
  </si>
  <si>
    <t>SEMANA 20-02</t>
  </si>
  <si>
    <t>SEMANA 20-01</t>
  </si>
  <si>
    <t>SEMANA 19-00</t>
  </si>
  <si>
    <t>SEMANA 19-06</t>
  </si>
  <si>
    <t>SEMANA 19-05</t>
  </si>
  <si>
    <t>SEMANA 19-04</t>
  </si>
  <si>
    <t>SEMANA 19-03</t>
  </si>
  <si>
    <t>SEMANA 19-02</t>
  </si>
  <si>
    <t>SEMANA 19-01</t>
  </si>
  <si>
    <t>SEMANA 18-00</t>
  </si>
  <si>
    <t>SEMANA 18-06</t>
  </si>
  <si>
    <t>SEMANA 18-05</t>
  </si>
  <si>
    <t>SEMANA 18-04</t>
  </si>
  <si>
    <t>SEMANA 18-03</t>
  </si>
  <si>
    <t>SEMANA 18-02</t>
  </si>
  <si>
    <t>SEMANA 18-01</t>
  </si>
  <si>
    <t>SEMANA 17-00</t>
  </si>
  <si>
    <t>SEMANA 17-06</t>
  </si>
  <si>
    <t>SEMANA 17-05</t>
  </si>
  <si>
    <t>SEMANA 17-04</t>
  </si>
  <si>
    <t>SEMANA 17-03</t>
  </si>
  <si>
    <t>SEMANA 17-02</t>
  </si>
  <si>
    <t>SEMANA 17-01</t>
  </si>
  <si>
    <t>SEMANA 16-00</t>
  </si>
  <si>
    <t>SEMANA 16-06</t>
  </si>
  <si>
    <t>SEMANA 16-05</t>
  </si>
  <si>
    <t>SEMANA 16-04</t>
  </si>
  <si>
    <t>SEMANA 16-03</t>
  </si>
  <si>
    <t>SEMANA 16-02</t>
  </si>
  <si>
    <t>SEMANA 16-01</t>
  </si>
  <si>
    <t>SEMANA 15-00</t>
  </si>
  <si>
    <t>SEMANA 15-06</t>
  </si>
  <si>
    <t>SEMANA 15-05</t>
  </si>
  <si>
    <t>SEMANA 15-04</t>
  </si>
  <si>
    <t>SEMANA 15-03</t>
  </si>
  <si>
    <t>SEMANA 15-02</t>
  </si>
  <si>
    <t>SEMANA 15-01</t>
  </si>
  <si>
    <t>SEMANA 14-00</t>
  </si>
  <si>
    <t>SEMANA 14-06</t>
  </si>
  <si>
    <t>SEMANA 14-05</t>
  </si>
  <si>
    <t>SEMANA 14-04</t>
  </si>
  <si>
    <t>SEMANA 14-03</t>
  </si>
  <si>
    <t>SEMANA 14-02</t>
  </si>
  <si>
    <t>SEMANA 14-01</t>
  </si>
  <si>
    <t>SEMANA 13-00</t>
  </si>
  <si>
    <t>SEMANA 12-06</t>
  </si>
  <si>
    <t>SEMANA 13-05</t>
  </si>
  <si>
    <t>SEMANA 13-04</t>
  </si>
  <si>
    <t>SEMANA 13-03</t>
  </si>
  <si>
    <t>SEMANA 13-02</t>
  </si>
  <si>
    <t>SEMANA 13-01</t>
  </si>
  <si>
    <t>SEMANA 12-00</t>
  </si>
  <si>
    <t>SEMANA 12-05</t>
  </si>
  <si>
    <t>SEMANA 12-04</t>
  </si>
  <si>
    <t>SEMANA 12-03</t>
  </si>
  <si>
    <t>SEMANA 12-02</t>
  </si>
  <si>
    <t>SEMANA 12-01</t>
  </si>
  <si>
    <t>SEMANA 11-00</t>
  </si>
  <si>
    <t>SEMANA 11-05</t>
  </si>
  <si>
    <t>SEMANA 11-04</t>
  </si>
  <si>
    <t>SEMANA 11-03</t>
  </si>
  <si>
    <t>SEMANA 11-02</t>
  </si>
  <si>
    <t>SEMANA 11-01</t>
  </si>
  <si>
    <t>SEMANA 11-06</t>
  </si>
  <si>
    <t>SEMANA 10-00</t>
  </si>
  <si>
    <t>SEMANA 10-06</t>
  </si>
  <si>
    <t>SEMANA 10-05</t>
  </si>
  <si>
    <t>SEMANA 10-04</t>
  </si>
  <si>
    <t>SEMANA 10-03</t>
  </si>
  <si>
    <t>SEMANA 10-02</t>
  </si>
  <si>
    <t>SEMANA 10-01</t>
  </si>
  <si>
    <t>SEMANA 09-00</t>
  </si>
  <si>
    <t>SEMANA 09-06</t>
  </si>
  <si>
    <t>SEMANA 09-05</t>
  </si>
  <si>
    <t>SEMANA 09-04</t>
  </si>
  <si>
    <t>SEMANA 09-03</t>
  </si>
  <si>
    <t>SEMANA 09-02</t>
  </si>
  <si>
    <t>SEMANA 09-01</t>
  </si>
  <si>
    <t>SEMANA 08-00</t>
  </si>
  <si>
    <t>SEMANA 08-06</t>
  </si>
  <si>
    <t>SEMANA 08-05</t>
  </si>
  <si>
    <t>SEMANA 08-04</t>
  </si>
  <si>
    <t>SEMANA 08-03</t>
  </si>
  <si>
    <t>SEMANA 08-02</t>
  </si>
  <si>
    <t>SEMANA 08-01</t>
  </si>
  <si>
    <t>SEMANA 07-00</t>
  </si>
  <si>
    <t>SEMANA 07-06</t>
  </si>
  <si>
    <t>SEMANA 07-05</t>
  </si>
  <si>
    <t>SEMANA 07-04</t>
  </si>
  <si>
    <t>SEMANA 07-03</t>
  </si>
  <si>
    <t>SEMANA 07-02</t>
  </si>
  <si>
    <t>SEMANA 07-01</t>
  </si>
  <si>
    <t>SEMANA 06-00</t>
  </si>
  <si>
    <t>SEMANA 06-06</t>
  </si>
  <si>
    <t>SEMANA 06-05</t>
  </si>
  <si>
    <t>SEMANA 06-04</t>
  </si>
  <si>
    <t>SEMANA 06-03</t>
  </si>
  <si>
    <t>SEMANA 06-02</t>
  </si>
  <si>
    <t>SEMANA 06-01</t>
  </si>
  <si>
    <t>SEMANA 05-00</t>
  </si>
  <si>
    <t>SEMANA 05-06</t>
  </si>
  <si>
    <t>SEMANA 05-04</t>
  </si>
  <si>
    <t>SEMANA 05-03</t>
  </si>
  <si>
    <t>SEMANA 05-02</t>
  </si>
  <si>
    <t>SEMANA 05-01</t>
  </si>
  <si>
    <t>SEMANA 04-00</t>
  </si>
  <si>
    <t>SEMANA 04-06</t>
  </si>
  <si>
    <t>SEMANA 04-05</t>
  </si>
  <si>
    <t>SEMANA 04-04</t>
  </si>
  <si>
    <t>SEMANA 04-03</t>
  </si>
  <si>
    <t>SEMANA 04-02</t>
  </si>
  <si>
    <t>SEMANA 04-01</t>
  </si>
  <si>
    <t>SEMANA 03-00</t>
  </si>
  <si>
    <t>SEMANA 03-06</t>
  </si>
  <si>
    <t>SEMANA 03-05</t>
  </si>
  <si>
    <t>SEMANA 03-04</t>
  </si>
  <si>
    <t>SEMANA 03-03</t>
  </si>
  <si>
    <t>SEMANA 03-02</t>
  </si>
  <si>
    <t>SEMANA 03-01</t>
  </si>
  <si>
    <t>SEMANA 02-00</t>
  </si>
  <si>
    <t>SEMANA 02-06</t>
  </si>
  <si>
    <t>SEMANA 02-04</t>
  </si>
  <si>
    <t>SEMANA 02-03</t>
  </si>
  <si>
    <t>SEMANA 02-02</t>
  </si>
  <si>
    <t>SEMANA 02-01</t>
  </si>
  <si>
    <t>SEMANA 01-00</t>
  </si>
  <si>
    <t>SEMANA 52-00</t>
  </si>
  <si>
    <t>SEMANA 51-00</t>
  </si>
  <si>
    <t>SEMANA 50-00</t>
  </si>
  <si>
    <t>SEMANA 49-00</t>
  </si>
  <si>
    <t>SEMANA 48-00</t>
  </si>
  <si>
    <t>SEMANA 48-06</t>
  </si>
  <si>
    <t>SEMANA 48-04</t>
  </si>
  <si>
    <t>SEMANA 48-03</t>
  </si>
  <si>
    <t>SEMANA 48-02</t>
  </si>
  <si>
    <t>SEMANA 48-01</t>
  </si>
  <si>
    <t>SEMANA 48-05</t>
  </si>
  <si>
    <t>SEMANA 47-00</t>
  </si>
  <si>
    <t>SEMANA 47-02</t>
  </si>
  <si>
    <t>SEMANA 46-00</t>
  </si>
  <si>
    <t>SEMANA 46-03</t>
  </si>
  <si>
    <t>SEMANA 46-02</t>
  </si>
  <si>
    <t>SEMANA 45-00</t>
  </si>
  <si>
    <t>SEMANA 45-03</t>
  </si>
  <si>
    <t>SEMANA 44-00</t>
  </si>
  <si>
    <t>SEMANA 35-01</t>
  </si>
  <si>
    <t>SEMANA 34-01</t>
  </si>
  <si>
    <t>SEMANA 33-01</t>
  </si>
  <si>
    <t>SEMANA 32-01</t>
  </si>
  <si>
    <t>SEMANA 21-00</t>
  </si>
  <si>
    <t>SEMANA 21-06</t>
  </si>
  <si>
    <t>SEMANA 21-05</t>
  </si>
  <si>
    <t>SEMANA 21-04</t>
  </si>
  <si>
    <t>SEMANA 21-02</t>
  </si>
  <si>
    <t>SEMANA 21-01</t>
  </si>
  <si>
    <t>SEMANA 13-06</t>
  </si>
  <si>
    <t>SEMANA 05-05</t>
  </si>
  <si>
    <t>SEMANA 02-05</t>
  </si>
  <si>
    <t>SEMANA 45-02</t>
  </si>
  <si>
    <t>SEMANA 31-01</t>
  </si>
  <si>
    <t>SEMANA</t>
  </si>
  <si>
    <t>Recolección Huevos (Cantidad)</t>
  </si>
  <si>
    <t>Recolección Huevos Kilos</t>
  </si>
  <si>
    <t>Recolección Huevos Cajas</t>
  </si>
  <si>
    <t>2.2 Kilos promedio que pone una gallina por Bodega origen al día</t>
  </si>
  <si>
    <t>3.2 al día Cajas promedio que pone una gallina por Bodega origen</t>
  </si>
  <si>
    <t>AASJ</t>
  </si>
  <si>
    <t>ASJP1</t>
  </si>
  <si>
    <t>ASJP2</t>
  </si>
  <si>
    <t>ASJP3</t>
  </si>
  <si>
    <t>ASJP4</t>
  </si>
  <si>
    <t>ASJP5</t>
  </si>
  <si>
    <t>ASJP6</t>
  </si>
  <si>
    <t>ASPP1</t>
  </si>
  <si>
    <t>AASP</t>
  </si>
  <si>
    <t>COSTO MEDICAMENTO MENSUAL</t>
  </si>
  <si>
    <t>COSTO ALIMENTO MENSUAL</t>
  </si>
  <si>
    <t>Kilos Recolectados</t>
  </si>
  <si>
    <t>Kilos Vendidos</t>
  </si>
  <si>
    <t>% de Kilos vendidos</t>
  </si>
  <si>
    <t>Dias de recolección vendidos</t>
  </si>
  <si>
    <t>Pelecha.</t>
  </si>
  <si>
    <t>Bodega Origen</t>
  </si>
  <si>
    <t>Fecha Semana Inicio</t>
  </si>
  <si>
    <t>Fecha Semana Fin</t>
  </si>
  <si>
    <t>Semana del año Inicio</t>
  </si>
  <si>
    <t>Semana del año Fin</t>
  </si>
  <si>
    <t>Cantidad antes de Pelcha</t>
  </si>
  <si>
    <t>Cantidad despues de Pelecha</t>
  </si>
  <si>
    <t>Aumento en Recoleccion</t>
  </si>
  <si>
    <t>% Aumento</t>
  </si>
  <si>
    <t>7. Duración</t>
  </si>
  <si>
    <t>Semana Fin - Semana Inicio +1</t>
  </si>
  <si>
    <t xml:space="preserve">Cantidad Despues - Cantidad antes </t>
  </si>
  <si>
    <t>8. Aumento en Recolección</t>
  </si>
  <si>
    <t>9. % de Aumento</t>
  </si>
  <si>
    <t xml:space="preserve">1 - Cantidad Despues/Cantidad antes </t>
  </si>
  <si>
    <t>∑ Gallinas ponedoras * 7</t>
  </si>
  <si>
    <t>Gallinas por Postura</t>
  </si>
  <si>
    <t>Postura</t>
  </si>
  <si>
    <t>MENSUAL</t>
  </si>
  <si>
    <t>Duración (SEMANA)</t>
  </si>
  <si>
    <t>∑ Gallinas ponedoras*7</t>
  </si>
  <si>
    <t>Kilos por Caja</t>
  </si>
  <si>
    <t>SEMANAL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</si>
</sst>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0DD7F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8" tint="0.39997558519241921"/>
      </bottom>
      <diagonal/>
    </border>
    <border>
      <left/>
      <right/>
      <top style="thin">
        <color indexed="64"/>
      </top>
      <bottom style="thin">
        <color theme="8" tint="0.39997558519241921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3">
    <xf numFmtId="0" fontId="0" fillId="0" borderId="0" xfId="0"/>
    <xf numFmtId="0" fontId="3" fillId="2" borderId="0" xfId="0" applyFont="1" applyFill="1"/>
    <xf numFmtId="0" fontId="3" fillId="0" borderId="0" xfId="0" applyFont="1"/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NumberFormat="1"/>
    <xf numFmtId="14" fontId="0" fillId="0" borderId="0" xfId="0" applyNumberFormat="1"/>
    <xf numFmtId="0" fontId="0" fillId="0" borderId="0" xfId="0" applyFill="1"/>
    <xf numFmtId="0" fontId="2" fillId="0" borderId="0" xfId="0" applyFont="1" applyFill="1" applyBorder="1"/>
    <xf numFmtId="0" fontId="0" fillId="0" borderId="0" xfId="0" applyFill="1" applyBorder="1"/>
    <xf numFmtId="0" fontId="0" fillId="0" borderId="0" xfId="0" applyNumberFormat="1" applyFill="1" applyBorder="1"/>
    <xf numFmtId="2" fontId="0" fillId="0" borderId="0" xfId="0" applyNumberFormat="1" applyFill="1" applyBorder="1"/>
    <xf numFmtId="0" fontId="3" fillId="2" borderId="0" xfId="0" applyFont="1" applyFill="1" applyAlignment="1"/>
    <xf numFmtId="44" fontId="0" fillId="0" borderId="0" xfId="1" applyFont="1" applyFill="1" applyBorder="1"/>
    <xf numFmtId="0" fontId="0" fillId="0" borderId="0" xfId="0" applyNumberFormat="1" applyFont="1" applyFill="1"/>
    <xf numFmtId="9" fontId="0" fillId="0" borderId="0" xfId="2" applyFont="1" applyFill="1" applyBorder="1"/>
    <xf numFmtId="14" fontId="3" fillId="6" borderId="0" xfId="0" applyNumberFormat="1" applyFont="1" applyFill="1" applyAlignment="1"/>
    <xf numFmtId="44" fontId="0" fillId="0" borderId="0" xfId="1" applyFont="1"/>
    <xf numFmtId="0" fontId="2" fillId="8" borderId="7" xfId="0" applyFont="1" applyFill="1" applyBorder="1"/>
    <xf numFmtId="0" fontId="2" fillId="4" borderId="3" xfId="0" applyFont="1" applyFill="1" applyBorder="1"/>
    <xf numFmtId="0" fontId="0" fillId="0" borderId="0" xfId="0"/>
    <xf numFmtId="14" fontId="0" fillId="0" borderId="0" xfId="0" applyNumberFormat="1"/>
    <xf numFmtId="4" fontId="0" fillId="0" borderId="0" xfId="0" applyNumberFormat="1"/>
    <xf numFmtId="0" fontId="0" fillId="5" borderId="3" xfId="0" applyFont="1" applyFill="1" applyBorder="1"/>
    <xf numFmtId="0" fontId="0" fillId="0" borderId="3" xfId="0" applyFont="1" applyBorder="1"/>
    <xf numFmtId="0" fontId="0" fillId="0" borderId="0" xfId="0" applyFill="1"/>
    <xf numFmtId="0" fontId="0" fillId="5" borderId="3" xfId="0" applyFill="1" applyBorder="1"/>
    <xf numFmtId="0" fontId="0" fillId="0" borderId="3" xfId="0" applyBorder="1"/>
    <xf numFmtId="0" fontId="0" fillId="0" borderId="0" xfId="0" applyAlignment="1">
      <alignment horizontal="center"/>
    </xf>
    <xf numFmtId="0" fontId="2" fillId="4" borderId="8" xfId="0" applyFont="1" applyFill="1" applyBorder="1"/>
    <xf numFmtId="0" fontId="0" fillId="0" borderId="0" xfId="0" applyFont="1" applyFill="1" applyBorder="1"/>
    <xf numFmtId="0" fontId="3" fillId="10" borderId="0" xfId="0" applyFont="1" applyFill="1"/>
    <xf numFmtId="9" fontId="0" fillId="0" borderId="0" xfId="2" applyFont="1"/>
    <xf numFmtId="0" fontId="0" fillId="9" borderId="7" xfId="0" applyFill="1" applyBorder="1"/>
    <xf numFmtId="0" fontId="0" fillId="0" borderId="7" xfId="0" applyBorder="1"/>
    <xf numFmtId="0" fontId="8" fillId="4" borderId="3" xfId="0" applyFont="1" applyFill="1" applyBorder="1"/>
    <xf numFmtId="2" fontId="0" fillId="0" borderId="0" xfId="0" applyNumberFormat="1"/>
    <xf numFmtId="0" fontId="3" fillId="0" borderId="0" xfId="0" applyFont="1" applyFill="1" applyAlignment="1"/>
    <xf numFmtId="0" fontId="0" fillId="0" borderId="9" xfId="0" applyFont="1" applyFill="1" applyBorder="1"/>
    <xf numFmtId="1" fontId="0" fillId="0" borderId="0" xfId="0" applyNumberFormat="1"/>
    <xf numFmtId="0" fontId="0" fillId="14" borderId="0" xfId="0" applyFill="1"/>
    <xf numFmtId="4" fontId="0" fillId="0" borderId="0" xfId="0" applyNumberFormat="1" applyFill="1" applyBorder="1"/>
    <xf numFmtId="14" fontId="3" fillId="12" borderId="0" xfId="0" applyNumberFormat="1" applyFont="1" applyFill="1" applyAlignment="1">
      <alignment horizontal="center"/>
    </xf>
    <xf numFmtId="14" fontId="3" fillId="3" borderId="0" xfId="0" applyNumberFormat="1" applyFont="1" applyFill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3" fillId="13" borderId="0" xfId="0" applyFont="1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14" fontId="3" fillId="6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left" indent="1"/>
    </xf>
    <xf numFmtId="0" fontId="4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7" borderId="6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4" fillId="0" borderId="0" xfId="0" applyFont="1" applyAlignment="1">
      <alignment horizontal="center"/>
    </xf>
  </cellXfs>
  <cellStyles count="5">
    <cellStyle name="Millares 2" xfId="4" xr:uid="{B77FF0A6-B0A6-431B-95F5-73F2501ADE93}"/>
    <cellStyle name="Moneda" xfId="1" builtinId="4"/>
    <cellStyle name="Moneda 2" xfId="3" xr:uid="{CAF9D560-5888-4A03-BB8A-D692C3A82AB9}"/>
    <cellStyle name="Normal" xfId="0" builtinId="0"/>
    <cellStyle name="Porcentaje" xfId="2" builtinId="5"/>
  </cellStyles>
  <dxfs count="7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numFmt numFmtId="4" formatCode="#,##0.0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border outline="0">
        <left style="thin">
          <color theme="8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4" formatCode="#,##0.00"/>
    </dxf>
    <dxf>
      <numFmt numFmtId="4" formatCode="#,##0.00"/>
    </dxf>
    <dxf>
      <numFmt numFmtId="4" formatCode="#,##0.00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theme="8" tint="0.39997558519241921"/>
        </left>
        <right/>
        <top style="thin">
          <color theme="8" tint="0.39997558519241921"/>
        </top>
        <bottom style="thin">
          <color theme="8" tint="0.39997558519241921"/>
        </bottom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border outline="0">
        <left style="thin">
          <color theme="8" tint="0.39997558519241921"/>
        </left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border outline="0">
        <left style="thin">
          <color theme="8" tint="0.39997558519241921"/>
        </left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border outline="0">
        <left style="thin">
          <color theme="8" tint="0.39997558519241921"/>
        </left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border outline="0">
        <left style="thin">
          <color theme="8" tint="0.39997558519241921"/>
        </left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border outline="0">
        <left style="thin">
          <color theme="8" tint="0.39997558519241921"/>
        </left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border outline="0">
        <left style="thin">
          <color theme="8" tint="0.39997558519241921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border outline="0">
        <left style="thin">
          <color theme="8" tint="0.39997558519241921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border outline="0">
        <left style="thin">
          <color theme="8" tint="0.39997558519241921"/>
        </left>
      </border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border outline="0">
        <left style="thin">
          <color theme="8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border outline="0">
        <left style="thin">
          <color theme="8" tint="0.39997558519241921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5" xr16:uid="{B47893D8-A90B-4C64-B84E-106D27E89F5D}" autoFormatId="16" applyNumberFormats="0" applyBorderFormats="0" applyFontFormats="0" applyPatternFormats="0" applyAlignmentFormats="0" applyWidthHeightFormats="0">
  <queryTableRefresh nextId="14">
    <queryTableFields count="13">
      <queryTableField id="1" name="Mes" tableColumnId="1"/>
      <queryTableField id="2" name="1" tableColumnId="2"/>
      <queryTableField id="3" name="2" tableColumnId="3"/>
      <queryTableField id="4" name="3" tableColumnId="4"/>
      <queryTableField id="5" name="4" tableColumnId="5"/>
      <queryTableField id="6" name="5" tableColumnId="6"/>
      <queryTableField id="7" name="6" tableColumnId="7"/>
      <queryTableField id="8" name="7" tableColumnId="8"/>
      <queryTableField id="9" name="8" tableColumnId="9"/>
      <queryTableField id="10" name="9" tableColumnId="10"/>
      <queryTableField id="11" name="10" tableColumnId="11"/>
      <queryTableField id="12" name="11" tableColumnId="12"/>
      <queryTableField id="13" name="12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7" connectionId="1" xr16:uid="{6E222755-E396-437B-BCFB-92BA56F5AE28}" autoFormatId="16" applyNumberFormats="0" applyBorderFormats="0" applyFontFormats="0" applyPatternFormats="0" applyAlignmentFormats="0" applyWidthHeightFormats="0">
  <queryTableRefresh nextId="14">
    <queryTableFields count="13">
      <queryTableField id="1" name="Almacén" tableColumnId="1"/>
      <queryTableField id="2" name="1" tableColumnId="2"/>
      <queryTableField id="3" name="2" tableColumnId="3"/>
      <queryTableField id="4" name="3" tableColumnId="4"/>
      <queryTableField id="5" name="4" tableColumnId="5"/>
      <queryTableField id="6" name="5" tableColumnId="6"/>
      <queryTableField id="7" name="6" tableColumnId="7"/>
      <queryTableField id="8" name="7" tableColumnId="8"/>
      <queryTableField id="9" name="8" tableColumnId="9"/>
      <queryTableField id="10" name="9" tableColumnId="10"/>
      <queryTableField id="11" name="10" tableColumnId="11"/>
      <queryTableField id="12" name="11" tableColumnId="12"/>
      <queryTableField id="13" name="12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8" connectionId="2" xr16:uid="{A6BA8388-CCA7-4F6F-B410-B84B1DC8E1CF}" autoFormatId="16" applyNumberFormats="0" applyBorderFormats="0" applyFontFormats="0" applyPatternFormats="0" applyAlignmentFormats="0" applyWidthHeightFormats="0">
  <queryTableRefresh nextId="14">
    <queryTableFields count="13">
      <queryTableField id="1" name="Almacén" tableColumnId="1"/>
      <queryTableField id="2" name="1" tableColumnId="2"/>
      <queryTableField id="3" name="2" tableColumnId="3"/>
      <queryTableField id="4" name="3" tableColumnId="4"/>
      <queryTableField id="5" name="4" tableColumnId="5"/>
      <queryTableField id="6" name="5" tableColumnId="6"/>
      <queryTableField id="7" name="6" tableColumnId="7"/>
      <queryTableField id="8" name="7" tableColumnId="8"/>
      <queryTableField id="9" name="8" tableColumnId="9"/>
      <queryTableField id="10" name="9" tableColumnId="10"/>
      <queryTableField id="11" name="10" tableColumnId="11"/>
      <queryTableField id="12" name="11" tableColumnId="12"/>
      <queryTableField id="13" name="12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connectionId="8" xr16:uid="{A3787F9E-D0F1-4A46-A9F7-D8A6B32A132B}" autoFormatId="16" applyNumberFormats="0" applyBorderFormats="0" applyFontFormats="0" applyPatternFormats="0" applyAlignmentFormats="0" applyWidthHeightFormats="0">
  <queryTableRefresh nextId="7">
    <queryTableFields count="6">
      <queryTableField id="1" name="Capa" tableColumnId="1"/>
      <queryTableField id="2" name="CabezaViva" tableColumnId="2"/>
      <queryTableField id="3" name="CabezasMuete" tableColumnId="3"/>
      <queryTableField id="4" name="Costo" tableColumnId="4"/>
      <queryTableField id="5" name="% de Muertes" tableColumnId="5"/>
      <queryTableField id="6" name="Costo por muerte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7" connectionId="9" xr16:uid="{70E12297-C45D-45B6-B72D-B3E810572395}" autoFormatId="16" applyNumberFormats="0" applyBorderFormats="0" applyFontFormats="0" applyPatternFormats="0" applyAlignmentFormats="0" applyWidthHeightFormats="0">
  <queryTableRefresh nextId="7">
    <queryTableFields count="6">
      <queryTableField id="1" name="Capa" tableColumnId="1"/>
      <queryTableField id="2" name="CabezaViva" tableColumnId="2"/>
      <queryTableField id="3" name="CabezasMuete" tableColumnId="3"/>
      <queryTableField id="4" name="Costo" tableColumnId="4"/>
      <queryTableField id="5" name="% de Muertes" tableColumnId="5"/>
      <queryTableField id="6" name="Costo por muerte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1" xr16:uid="{2EF66310-3F61-4514-B73A-22A596D03927}" autoFormatId="16" applyNumberFormats="0" applyBorderFormats="0" applyFontFormats="0" applyPatternFormats="0" applyAlignmentFormats="0" applyWidthHeightFormats="0">
  <queryTableRefresh nextId="22">
    <queryTableFields count="21">
      <queryTableField id="1" name="Categoría" tableColumnId="1"/>
      <queryTableField id="2" name="Clasificacion" tableColumnId="2"/>
      <queryTableField id="3" name="Almacén" tableColumnId="3"/>
      <queryTableField id="4" name="Capa" tableColumnId="4"/>
      <queryTableField id="5" name="E/S" tableColumnId="5"/>
      <queryTableField id="6" name="Fecha" tableColumnId="6"/>
      <queryTableField id="7" name="Unidad" tableColumnId="7"/>
      <queryTableField id="8" name="Cliente / Proveedor" tableColumnId="8"/>
      <queryTableField id="9" name="FechaNacimiento" tableColumnId="9"/>
      <queryTableField id="10" name="TiempoEngorda" tableColumnId="10"/>
      <queryTableField id="11" name="Kilo" tableColumnId="11"/>
      <queryTableField id="12" name="Cabezas" tableColumnId="12"/>
      <queryTableField id="13" name="Venta" tableColumnId="13"/>
      <queryTableField id="14" name="Costo" tableColumnId="14"/>
      <queryTableField id="15" name="Costo Uni" tableColumnId="15"/>
      <queryTableField id="16" name="Peso" tableColumnId="16"/>
      <queryTableField id="17" name="Precio" tableColumnId="17"/>
      <queryTableField id="18" name="Utilidad Bruta" tableColumnId="18"/>
      <queryTableField id="19" name="Año" tableColumnId="19"/>
      <queryTableField id="20" name="Mes" tableColumnId="20"/>
      <queryTableField id="21" name="Semana del año" tableColumnId="2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6" xr16:uid="{4F9D6352-E832-421F-B02C-738A75E53BEC}" autoFormatId="16" applyNumberFormats="0" applyBorderFormats="0" applyFontFormats="0" applyPatternFormats="0" applyAlignmentFormats="0" applyWidthHeightFormats="0">
  <queryTableRefresh nextId="13">
    <queryTableFields count="12">
      <queryTableField id="1" name="Fecha" tableColumnId="1"/>
      <queryTableField id="2" name="Bodega origen" tableColumnId="2"/>
      <queryTableField id="3" name="Bodega destino" tableColumnId="3"/>
      <queryTableField id="4" name="Producto" tableColumnId="4"/>
      <queryTableField id="5" name="Cantidad" tableColumnId="5"/>
      <queryTableField id="6" name="Lote" tableColumnId="6"/>
      <queryTableField id="7" name="No. Cajas" tableColumnId="7"/>
      <queryTableField id="8" name="Tamaño Caja" tableColumnId="8"/>
      <queryTableField id="9" name="Kilos" tableColumnId="9"/>
      <queryTableField id="10" name="Año" tableColumnId="10"/>
      <queryTableField id="11" name="Mes" tableColumnId="11"/>
      <queryTableField id="12" name="Semana del año" tableColumnId="12"/>
    </queryTableFields>
  </queryTableRefresh>
</queryTable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661914AF-6F51-468E-BBED-E1A089867E20}" name="CantidadGallinasBodegaOrigen" displayName="CantidadGallinasBodegaOrigen" ref="A6:BC13" totalsRowShown="0" tableBorderDxfId="717">
  <autoFilter ref="A6:BC13" xr:uid="{98C72AC5-C359-468B-A98F-DB68E76C4720}"/>
  <tableColumns count="55">
    <tableColumn id="1" xr3:uid="{C4582B36-7065-4161-A259-636C77D71045}" name="Postura" dataDxfId="716"/>
    <tableColumn id="2" xr3:uid="{93098D0B-90A4-48E7-9C9D-89CDE7754094}" name="1"/>
    <tableColumn id="3" xr3:uid="{83D176C7-0F67-4D69-9C79-3E136D60CFC2}" name="2"/>
    <tableColumn id="4" xr3:uid="{5F96E1AB-FBA0-4B93-B67F-423B98EE6E33}" name="3"/>
    <tableColumn id="5" xr3:uid="{E4B0A5A9-D6D7-40FC-B6CA-CD9C19822A36}" name="4"/>
    <tableColumn id="6" xr3:uid="{F02F3F2F-9E60-4C8B-8315-10B2369F9C6F}" name="5"/>
    <tableColumn id="7" xr3:uid="{B1D73DD2-21D1-4C72-802B-1EE602632CD1}" name="6"/>
    <tableColumn id="8" xr3:uid="{EF3378CD-F0F4-429D-A45F-CEC382BE9647}" name="7"/>
    <tableColumn id="9" xr3:uid="{21268904-4922-486D-B2F7-36032E43441D}" name="8"/>
    <tableColumn id="10" xr3:uid="{BFB3DB2B-AEE2-424D-A5EB-B173855440D0}" name="9"/>
    <tableColumn id="11" xr3:uid="{841B6807-6E67-4C95-85A0-4719575392BA}" name="10"/>
    <tableColumn id="12" xr3:uid="{60A135B8-B7FC-409D-83C2-EE10F4D38B14}" name="11"/>
    <tableColumn id="13" xr3:uid="{4C6DEFAF-B36E-4634-8106-53E18B268845}" name="12"/>
    <tableColumn id="14" xr3:uid="{FACFE851-46F5-4CC5-AE20-0C36D0691C9D}" name="13"/>
    <tableColumn id="15" xr3:uid="{C20A36FF-CCAF-487F-9DCC-757B19A41CF0}" name="14"/>
    <tableColumn id="16" xr3:uid="{8250C4E7-8B45-4212-A27D-0EA3A817F088}" name="15"/>
    <tableColumn id="17" xr3:uid="{DAE2F4EF-BB22-4D5B-9BE8-5903D3382A17}" name="16"/>
    <tableColumn id="18" xr3:uid="{873B01DC-D470-487E-B285-3BA858E2A542}" name="17"/>
    <tableColumn id="19" xr3:uid="{6C04A817-B438-4821-9176-B6BB643D514B}" name="18"/>
    <tableColumn id="20" xr3:uid="{03160076-D180-4281-B391-9035AC12371E}" name="19"/>
    <tableColumn id="21" xr3:uid="{2584BB6A-925D-4DBB-900E-23CAD69F5A1F}" name="20"/>
    <tableColumn id="22" xr3:uid="{30B7DF5A-3BD6-4664-B94A-6F306CE861BE}" name="21"/>
    <tableColumn id="23" xr3:uid="{4C33D40A-9063-4785-B974-7DB541D902D8}" name="22"/>
    <tableColumn id="24" xr3:uid="{43143085-0677-4651-95C6-D89521FDDA70}" name="23"/>
    <tableColumn id="25" xr3:uid="{B8E3364B-BF17-4AA3-8DB0-9E66626E854B}" name="24"/>
    <tableColumn id="26" xr3:uid="{30A715C1-0A2B-4F67-AAC8-DFD9612206FF}" name="25"/>
    <tableColumn id="27" xr3:uid="{227DDFEE-E5D8-4D19-BCAF-26405598E744}" name="26"/>
    <tableColumn id="28" xr3:uid="{6B78FE59-1A50-4A9B-9D07-99F9ABF51A23}" name="27"/>
    <tableColumn id="29" xr3:uid="{4F370EC3-DA53-48CA-B5FC-03227F529A83}" name="28"/>
    <tableColumn id="30" xr3:uid="{944B9A26-8BE0-4FD5-B16A-D550B75A3372}" name="29"/>
    <tableColumn id="31" xr3:uid="{E5AB594B-E7D6-4538-9B4E-15F98BAFDA86}" name="30"/>
    <tableColumn id="32" xr3:uid="{068D76A3-3C50-41B2-A60E-D401CBD7D24B}" name="31"/>
    <tableColumn id="33" xr3:uid="{02EC0A59-A947-41D9-9010-87048CDA8289}" name="32"/>
    <tableColumn id="34" xr3:uid="{7092CF18-E211-4145-B899-38BE825D75E9}" name="33"/>
    <tableColumn id="35" xr3:uid="{DF6D1BAB-C654-4F03-947E-38C35279FD7C}" name="34"/>
    <tableColumn id="36" xr3:uid="{F1C5352E-BF84-4D1A-9AA1-442032A2A94C}" name="35"/>
    <tableColumn id="37" xr3:uid="{969D8847-1995-4022-B996-C0416A7F36C3}" name="36"/>
    <tableColumn id="38" xr3:uid="{96107255-985C-4413-A62E-C867B64D3828}" name="37"/>
    <tableColumn id="39" xr3:uid="{51BD5C3E-0ECA-4484-93E1-87647BE1C974}" name="38"/>
    <tableColumn id="40" xr3:uid="{4C3D3C9A-FA76-4F74-AB92-B1622B6972B0}" name="39"/>
    <tableColumn id="41" xr3:uid="{9FFDE8B6-61D4-4CEC-A98A-F6D71479A459}" name="40"/>
    <tableColumn id="42" xr3:uid="{A1D1D089-7859-4A01-B416-75621E91B6C2}" name="41"/>
    <tableColumn id="43" xr3:uid="{83F473D6-8AD2-429A-9856-0AC1560EC544}" name="42"/>
    <tableColumn id="44" xr3:uid="{FAEBB90A-CCFB-4CCC-B7B6-5C42B00245B1}" name="43"/>
    <tableColumn id="45" xr3:uid="{62413AB4-4AE7-4670-8BE5-AB0AED4C4AB6}" name="44"/>
    <tableColumn id="46" xr3:uid="{BA5287DE-32F5-4496-A478-0F29873A6327}" name="45"/>
    <tableColumn id="47" xr3:uid="{98223A4F-4F42-437D-9C45-B31995B51D55}" name="46"/>
    <tableColumn id="48" xr3:uid="{75E281FE-75ED-48B2-BD7C-8516B72840D9}" name="47"/>
    <tableColumn id="49" xr3:uid="{5F950FD5-DB24-4DBC-ACA1-3702BA3702F6}" name="48"/>
    <tableColumn id="50" xr3:uid="{00FBD441-68B9-4D41-ADB3-9DFFE1B6A567}" name="49"/>
    <tableColumn id="51" xr3:uid="{F0DC7C86-ECC0-47A6-B05B-D8C140201314}" name="50"/>
    <tableColumn id="52" xr3:uid="{C2F28730-55F0-4CCC-91C5-F2F24AB694BF}" name="51"/>
    <tableColumn id="53" xr3:uid="{BD924853-AA08-42A2-8B36-7765C8876BFF}" name="52"/>
    <tableColumn id="54" xr3:uid="{C5A563CA-6739-41DE-9F7B-6A8F4A3F6A3F}" name="53"/>
    <tableColumn id="55" xr3:uid="{D30DC286-2E51-43F8-8A40-FBEDB57382C9}" name="5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ABC1BB3-2720-479B-8A0C-C567C280C9FB}" name="Tabla2628" displayName="Tabla2628" ref="A1:A2" totalsRowShown="0">
  <autoFilter ref="A1:A2" xr:uid="{6CDAD38D-89E3-4686-B53B-D5C9A3159CC4}"/>
  <tableColumns count="1">
    <tableColumn id="1" xr3:uid="{6BBDA495-4171-472A-8095-34A7678859D9}" name="AÑ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EC8D745-F006-4EFE-ADF5-1332D16FDD60}" name="CantidadGallinasBodegaOrigen29" displayName="CantidadGallinasBodegaOrigen29" ref="A17:BC24" totalsRowShown="0" tableBorderDxfId="715">
  <autoFilter ref="A17:BC24" xr:uid="{2F4E8731-00A0-47AD-B983-5E3DD3662ACE}"/>
  <tableColumns count="55">
    <tableColumn id="1" xr3:uid="{68743975-DD9D-494F-AAEB-AF04F439F9E8}" name="Postura" dataDxfId="714"/>
    <tableColumn id="2" xr3:uid="{575C7179-F8DE-4595-B2F8-BE243FA9813F}" name="1" dataDxfId="713">
      <calculatedColumnFormula array="1">SUMIFS(Recollecion[Cantidad],Recollecion[Semana del año],CantidadGallinasBodegaOrigen29[[#Headers],[1]],Recollecion[Año],Tabla2628[AÑO],Recollecion[Bodega origen],CantidadGallinasBodegaOrigen29[[#This Row],[Postura]])</calculatedColumnFormula>
    </tableColumn>
    <tableColumn id="3" xr3:uid="{4D4CC778-3AB8-44CF-A2E4-8AE300DC426F}" name="2" dataDxfId="712">
      <calculatedColumnFormula array="1">SUMIFS(Recollecion[Cantidad],Recollecion[Semana del año],CantidadGallinasBodegaOrigen29[[#Headers],[2]],Recollecion[Año],Tabla2628[AÑO],Recollecion[Bodega origen],CantidadGallinasBodegaOrigen29[[#This Row],[Postura]])</calculatedColumnFormula>
    </tableColumn>
    <tableColumn id="4" xr3:uid="{A84EA0B7-87DA-4C84-9B8D-04A151A82C9A}" name="3" dataDxfId="711">
      <calculatedColumnFormula array="1">SUMIFS(Recollecion[Cantidad],Recollecion[Semana del año],CantidadGallinasBodegaOrigen29[[#Headers],[3]],Recollecion[Año],Tabla2628[AÑO],Recollecion[Bodega origen],CantidadGallinasBodegaOrigen29[[#This Row],[Postura]])</calculatedColumnFormula>
    </tableColumn>
    <tableColumn id="5" xr3:uid="{1F8A173F-00A4-4BA2-A93A-5D5E52DB1543}" name="4" dataDxfId="710">
      <calculatedColumnFormula array="1">SUMIFS(Recollecion[Cantidad],Recollecion[Semana del año],CantidadGallinasBodegaOrigen29[[#Headers],[4]],Recollecion[Año],Tabla2628[AÑO],Recollecion[Bodega origen],CantidadGallinasBodegaOrigen29[[#This Row],[Postura]])</calculatedColumnFormula>
    </tableColumn>
    <tableColumn id="6" xr3:uid="{3B176CA3-3090-4361-85E8-B58786E2DFEE}" name="5" dataDxfId="709">
      <calculatedColumnFormula array="1">SUMIFS(Recollecion[Cantidad],Recollecion[Semana del año],CantidadGallinasBodegaOrigen29[[#Headers],[5]],Recollecion[Año],Tabla2628[AÑO],Recollecion[Bodega origen],CantidadGallinasBodegaOrigen29[[#This Row],[Postura]])</calculatedColumnFormula>
    </tableColumn>
    <tableColumn id="7" xr3:uid="{76405BAF-12FF-4CA0-8FD0-7F60DFC2CF78}" name="6" dataDxfId="708">
      <calculatedColumnFormula array="1">SUMIFS(Recollecion[Cantidad],Recollecion[Semana del año],CantidadGallinasBodegaOrigen29[[#Headers],[6]],Recollecion[Año],Tabla2628[AÑO],Recollecion[Bodega origen],CantidadGallinasBodegaOrigen29[[#This Row],[Postura]])</calculatedColumnFormula>
    </tableColumn>
    <tableColumn id="8" xr3:uid="{FA54DA8F-CD1E-48E5-9101-AD2DD44E0A92}" name="7" dataDxfId="707">
      <calculatedColumnFormula array="1">SUMIFS(Recollecion[Cantidad],Recollecion[Semana del año],CantidadGallinasBodegaOrigen29[[#Headers],[7]],Recollecion[Año],Tabla2628[AÑO],Recollecion[Bodega origen],CantidadGallinasBodegaOrigen29[[#This Row],[Postura]])</calculatedColumnFormula>
    </tableColumn>
    <tableColumn id="9" xr3:uid="{9AAE18AF-4506-4F62-AB0C-61A3B0A0286C}" name="8" dataDxfId="706">
      <calculatedColumnFormula array="1">SUMIFS(Recollecion[Cantidad],Recollecion[Semana del año],CantidadGallinasBodegaOrigen29[[#Headers],[8]],Recollecion[Año],Tabla2628[AÑO],Recollecion[Bodega origen],CantidadGallinasBodegaOrigen29[[#This Row],[Postura]])</calculatedColumnFormula>
    </tableColumn>
    <tableColumn id="10" xr3:uid="{484630B6-E391-45BF-8D02-7A22E078129C}" name="9" dataDxfId="705">
      <calculatedColumnFormula array="1">SUMIFS(Recollecion[Cantidad],Recollecion[Semana del año],CantidadGallinasBodegaOrigen29[[#Headers],[9]],Recollecion[Año],Tabla2628[AÑO],Recollecion[Bodega origen],CantidadGallinasBodegaOrigen29[[#This Row],[Postura]])</calculatedColumnFormula>
    </tableColumn>
    <tableColumn id="11" xr3:uid="{28FFC493-79DC-4CF5-9B18-E4B9FECD4F11}" name="10" dataDxfId="704">
      <calculatedColumnFormula array="1">SUMIFS(Recollecion[Cantidad],Recollecion[Semana del año],CantidadGallinasBodegaOrigen29[[#Headers],[10]],Recollecion[Año],Tabla2628[AÑO],Recollecion[Bodega origen],CantidadGallinasBodegaOrigen29[[#This Row],[Postura]])</calculatedColumnFormula>
    </tableColumn>
    <tableColumn id="12" xr3:uid="{25FFAFB1-0514-4AF6-85EF-E8DF96700F12}" name="11" dataDxfId="703">
      <calculatedColumnFormula array="1">SUMIFS(Recollecion[Cantidad],Recollecion[Semana del año],CantidadGallinasBodegaOrigen29[[#Headers],[11]],Recollecion[Año],Tabla2628[AÑO],Recollecion[Bodega origen],CantidadGallinasBodegaOrigen29[[#This Row],[Postura]])</calculatedColumnFormula>
    </tableColumn>
    <tableColumn id="13" xr3:uid="{B34F8E83-840F-4550-8ECB-F1072F4883C1}" name="12" dataDxfId="702">
      <calculatedColumnFormula array="1">SUMIFS(Recollecion[Cantidad],Recollecion[Semana del año],CantidadGallinasBodegaOrigen29[[#Headers],[12]],Recollecion[Año],Tabla2628[AÑO],Recollecion[Bodega origen],CantidadGallinasBodegaOrigen29[[#This Row],[Postura]])</calculatedColumnFormula>
    </tableColumn>
    <tableColumn id="14" xr3:uid="{5348D0B4-5780-4139-BDE6-F729A86270B5}" name="13" dataDxfId="701">
      <calculatedColumnFormula array="1">SUMIFS(Recollecion[Cantidad],Recollecion[Semana del año],CantidadGallinasBodegaOrigen29[[#Headers],[13]],Recollecion[Año],Tabla2628[AÑO],Recollecion[Bodega origen],CantidadGallinasBodegaOrigen29[[#This Row],[Postura]])</calculatedColumnFormula>
    </tableColumn>
    <tableColumn id="15" xr3:uid="{573068EE-8CC3-451B-90A8-BF9D81DCE9C5}" name="14" dataDxfId="700">
      <calculatedColumnFormula array="1">SUMIFS(Recollecion[Cantidad],Recollecion[Semana del año],CantidadGallinasBodegaOrigen29[[#Headers],[14]],Recollecion[Año],Tabla2628[AÑO],Recollecion[Bodega origen],CantidadGallinasBodegaOrigen29[[#This Row],[Postura]])</calculatedColumnFormula>
    </tableColumn>
    <tableColumn id="16" xr3:uid="{1167B04A-B415-4F33-A163-605D2B2E6313}" name="15" dataDxfId="699">
      <calculatedColumnFormula array="1">SUMIFS(Recollecion[Cantidad],Recollecion[Semana del año],CantidadGallinasBodegaOrigen29[[#Headers],[15]],Recollecion[Año],Tabla2628[AÑO],Recollecion[Bodega origen],CantidadGallinasBodegaOrigen29[[#This Row],[Postura]])</calculatedColumnFormula>
    </tableColumn>
    <tableColumn id="17" xr3:uid="{DBE14DCE-3A85-40F4-A0F0-ED97731EF429}" name="16" dataDxfId="698">
      <calculatedColumnFormula array="1">SUMIFS(Recollecion[Cantidad],Recollecion[Semana del año],CantidadGallinasBodegaOrigen29[[#Headers],[16]],Recollecion[Año],Tabla2628[AÑO],Recollecion[Bodega origen],CantidadGallinasBodegaOrigen29[[#This Row],[Postura]])</calculatedColumnFormula>
    </tableColumn>
    <tableColumn id="18" xr3:uid="{53BE0E64-50DF-46C1-95DF-F9952996F1DA}" name="17" dataDxfId="697">
      <calculatedColumnFormula array="1">SUMIFS(Recollecion[Cantidad],Recollecion[Semana del año],CantidadGallinasBodegaOrigen29[[#Headers],[17]],Recollecion[Año],Tabla2628[AÑO],Recollecion[Bodega origen],CantidadGallinasBodegaOrigen29[[#This Row],[Postura]])</calculatedColumnFormula>
    </tableColumn>
    <tableColumn id="19" xr3:uid="{E12B3D61-C28F-4A6E-BC13-01EA7735AF75}" name="18" dataDxfId="696">
      <calculatedColumnFormula array="1">SUMIFS(Recollecion[Cantidad],Recollecion[Semana del año],CantidadGallinasBodegaOrigen29[[#Headers],[18]],Recollecion[Año],Tabla2628[AÑO],Recollecion[Bodega origen],CantidadGallinasBodegaOrigen29[[#This Row],[Postura]])</calculatedColumnFormula>
    </tableColumn>
    <tableColumn id="20" xr3:uid="{BB7B05FB-0849-4590-B075-37D4F92BE561}" name="19" dataDxfId="695">
      <calculatedColumnFormula array="1">SUMIFS(Recollecion[Cantidad],Recollecion[Semana del año],CantidadGallinasBodegaOrigen29[[#Headers],[19]],Recollecion[Año],Tabla2628[AÑO],Recollecion[Bodega origen],CantidadGallinasBodegaOrigen29[[#This Row],[Postura]])</calculatedColumnFormula>
    </tableColumn>
    <tableColumn id="21" xr3:uid="{F3AA5596-AA37-4C57-ABA8-FBEF6FF02936}" name="20" dataDxfId="694">
      <calculatedColumnFormula array="1">SUMIFS(Recollecion[Cantidad],Recollecion[Semana del año],CantidadGallinasBodegaOrigen29[[#Headers],[20]],Recollecion[Año],Tabla2628[AÑO],Recollecion[Bodega origen],CantidadGallinasBodegaOrigen29[[#This Row],[Postura]])</calculatedColumnFormula>
    </tableColumn>
    <tableColumn id="22" xr3:uid="{476D48C6-1C15-490E-87C6-0E2BE1B4C122}" name="21" dataDxfId="693">
      <calculatedColumnFormula array="1">SUMIFS(Recollecion[Cantidad],Recollecion[Semana del año],CantidadGallinasBodegaOrigen29[[#Headers],[21]],Recollecion[Año],Tabla2628[AÑO],Recollecion[Bodega origen],CantidadGallinasBodegaOrigen29[[#This Row],[Postura]])</calculatedColumnFormula>
    </tableColumn>
    <tableColumn id="23" xr3:uid="{5FFF38EC-A1EE-4832-B354-299C0F5ED179}" name="22" dataDxfId="692">
      <calculatedColumnFormula array="1">SUMIFS(Recollecion[Cantidad],Recollecion[Semana del año],CantidadGallinasBodegaOrigen29[[#Headers],[22]],Recollecion[Año],Tabla2628[AÑO],Recollecion[Bodega origen],CantidadGallinasBodegaOrigen29[[#This Row],[Postura]])</calculatedColumnFormula>
    </tableColumn>
    <tableColumn id="24" xr3:uid="{53017CF3-DF05-4D33-A7ED-10F71479B025}" name="23" dataDxfId="691">
      <calculatedColumnFormula array="1">SUMIFS(Recollecion[Cantidad],Recollecion[Semana del año],CantidadGallinasBodegaOrigen29[[#Headers],[23]],Recollecion[Año],Tabla2628[AÑO],Recollecion[Bodega origen],CantidadGallinasBodegaOrigen29[[#This Row],[Postura]])</calculatedColumnFormula>
    </tableColumn>
    <tableColumn id="25" xr3:uid="{39AAAED9-DE30-404F-B52A-1DD6A4A4CC09}" name="24" dataDxfId="690">
      <calculatedColumnFormula array="1">SUMIFS(Recollecion[Cantidad],Recollecion[Semana del año],CantidadGallinasBodegaOrigen29[[#Headers],[24]],Recollecion[Año],Tabla2628[AÑO],Recollecion[Bodega origen],CantidadGallinasBodegaOrigen29[[#This Row],[Postura]])</calculatedColumnFormula>
    </tableColumn>
    <tableColumn id="26" xr3:uid="{98A8404E-63D6-42AA-BC41-1E471281C0C8}" name="25" dataDxfId="689">
      <calculatedColumnFormula array="1">SUMIFS(Recollecion[Cantidad],Recollecion[Semana del año],CantidadGallinasBodegaOrigen29[[#Headers],[25]],Recollecion[Año],Tabla2628[AÑO],Recollecion[Bodega origen],CantidadGallinasBodegaOrigen29[[#This Row],[Postura]])</calculatedColumnFormula>
    </tableColumn>
    <tableColumn id="27" xr3:uid="{AA786956-8D32-4E2B-8E3B-718BDBA41AD2}" name="26" dataDxfId="688">
      <calculatedColumnFormula array="1">SUMIFS(Recollecion[Cantidad],Recollecion[Semana del año],CantidadGallinasBodegaOrigen29[[#Headers],[26]],Recollecion[Año],Tabla2628[AÑO],Recollecion[Bodega origen],CantidadGallinasBodegaOrigen29[[#This Row],[Postura]])</calculatedColumnFormula>
    </tableColumn>
    <tableColumn id="28" xr3:uid="{3D37AE80-CA13-45AF-BB53-8D76C49A69A1}" name="27" dataDxfId="687">
      <calculatedColumnFormula array="1">SUMIFS(Recollecion[Cantidad],Recollecion[Semana del año],CantidadGallinasBodegaOrigen29[[#Headers],[27]],Recollecion[Año],Tabla2628[AÑO],Recollecion[Bodega origen],CantidadGallinasBodegaOrigen29[[#This Row],[Postura]])</calculatedColumnFormula>
    </tableColumn>
    <tableColumn id="29" xr3:uid="{7935394A-C5BF-45C8-94B7-EF1C3F076074}" name="28" dataDxfId="686">
      <calculatedColumnFormula array="1">SUMIFS(Recollecion[Cantidad],Recollecion[Semana del año],CantidadGallinasBodegaOrigen29[[#Headers],[28]],Recollecion[Año],Tabla2628[AÑO],Recollecion[Bodega origen],CantidadGallinasBodegaOrigen29[[#This Row],[Postura]])</calculatedColumnFormula>
    </tableColumn>
    <tableColumn id="30" xr3:uid="{BB6C7E61-0F91-4168-A22C-C4102CE9F5F8}" name="29" dataDxfId="685">
      <calculatedColumnFormula array="1">SUMIFS(Recollecion[Cantidad],Recollecion[Semana del año],CantidadGallinasBodegaOrigen29[[#Headers],[29]],Recollecion[Año],Tabla2628[AÑO],Recollecion[Bodega origen],CantidadGallinasBodegaOrigen29[[#This Row],[Postura]])</calculatedColumnFormula>
    </tableColumn>
    <tableColumn id="31" xr3:uid="{90E49A59-3B8B-48AC-94CF-6F3F2FF99C71}" name="30" dataDxfId="684">
      <calculatedColumnFormula array="1">SUMIFS(Recollecion[Cantidad],Recollecion[Semana del año],CantidadGallinasBodegaOrigen29[[#Headers],[30]],Recollecion[Año],Tabla2628[AÑO],Recollecion[Bodega origen],CantidadGallinasBodegaOrigen29[[#This Row],[Postura]])</calculatedColumnFormula>
    </tableColumn>
    <tableColumn id="32" xr3:uid="{D1B783D3-B3B8-47F0-A6DC-B0650A062B36}" name="31" dataDxfId="683">
      <calculatedColumnFormula array="1">SUMIFS(Recollecion[Cantidad],Recollecion[Semana del año],CantidadGallinasBodegaOrigen29[[#Headers],[31]],Recollecion[Año],Tabla2628[AÑO],Recollecion[Bodega origen],CantidadGallinasBodegaOrigen29[[#This Row],[Postura]])</calculatedColumnFormula>
    </tableColumn>
    <tableColumn id="33" xr3:uid="{01DFD7A1-8E4B-4C3D-89B6-357A403EE720}" name="32" dataDxfId="682">
      <calculatedColumnFormula array="1">SUMIFS(Recollecion[Cantidad],Recollecion[Semana del año],CantidadGallinasBodegaOrigen29[[#Headers],[32]],Recollecion[Año],Tabla2628[AÑO],Recollecion[Bodega origen],CantidadGallinasBodegaOrigen29[[#This Row],[Postura]])</calculatedColumnFormula>
    </tableColumn>
    <tableColumn id="34" xr3:uid="{02257766-1C6C-436F-A47F-28509FC394CD}" name="33" dataDxfId="681">
      <calculatedColumnFormula array="1">SUMIFS(Recollecion[Cantidad],Recollecion[Semana del año],CantidadGallinasBodegaOrigen29[[#Headers],[33]],Recollecion[Año],Tabla2628[AÑO],Recollecion[Bodega origen],CantidadGallinasBodegaOrigen29[[#This Row],[Postura]])</calculatedColumnFormula>
    </tableColumn>
    <tableColumn id="35" xr3:uid="{01428581-15D6-4039-B38E-2EBA0F39C82B}" name="34" dataDxfId="680">
      <calculatedColumnFormula array="1">SUMIFS(Recollecion[Cantidad],Recollecion[Semana del año],CantidadGallinasBodegaOrigen29[[#Headers],[34]],Recollecion[Año],Tabla2628[AÑO],Recollecion[Bodega origen],CantidadGallinasBodegaOrigen29[[#This Row],[Postura]])</calculatedColumnFormula>
    </tableColumn>
    <tableColumn id="36" xr3:uid="{47BFD3B4-249B-44F2-B144-AAB731B9601B}" name="35" dataDxfId="679">
      <calculatedColumnFormula array="1">SUMIFS(Recollecion[Cantidad],Recollecion[Semana del año],CantidadGallinasBodegaOrigen29[[#Headers],[35]],Recollecion[Año],Tabla2628[AÑO],Recollecion[Bodega origen],CantidadGallinasBodegaOrigen29[[#This Row],[Postura]])</calculatedColumnFormula>
    </tableColumn>
    <tableColumn id="37" xr3:uid="{5E498511-822D-402B-B2AB-4E85A5295AF9}" name="36" dataDxfId="678">
      <calculatedColumnFormula array="1">SUMIFS(Recollecion[Cantidad],Recollecion[Semana del año],CantidadGallinasBodegaOrigen29[[#Headers],[36]],Recollecion[Año],Tabla2628[AÑO],Recollecion[Bodega origen],CantidadGallinasBodegaOrigen29[[#This Row],[Postura]])</calculatedColumnFormula>
    </tableColumn>
    <tableColumn id="38" xr3:uid="{583A912F-6AEB-4040-A23C-FACF30B0F7FB}" name="37" dataDxfId="677">
      <calculatedColumnFormula array="1">SUMIFS(Recollecion[Cantidad],Recollecion[Semana del año],CantidadGallinasBodegaOrigen29[[#Headers],[37]],Recollecion[Año],Tabla2628[AÑO],Recollecion[Bodega origen],CantidadGallinasBodegaOrigen29[[#This Row],[Postura]])</calculatedColumnFormula>
    </tableColumn>
    <tableColumn id="39" xr3:uid="{41A0FCC1-623A-4CAD-8C5A-0757CE2F4F20}" name="38" dataDxfId="676">
      <calculatedColumnFormula array="1">SUMIFS(Recollecion[Cantidad],Recollecion[Semana del año],CantidadGallinasBodegaOrigen29[[#Headers],[38]],Recollecion[Año],Tabla2628[AÑO],Recollecion[Bodega origen],CantidadGallinasBodegaOrigen29[[#This Row],[Postura]])</calculatedColumnFormula>
    </tableColumn>
    <tableColumn id="40" xr3:uid="{CD830B2A-36B5-4587-B1B0-50B559F7492E}" name="39" dataDxfId="675">
      <calculatedColumnFormula array="1">SUMIFS(Recollecion[Cantidad],Recollecion[Semana del año],CantidadGallinasBodegaOrigen29[[#Headers],[39]],Recollecion[Año],Tabla2628[AÑO],Recollecion[Bodega origen],CantidadGallinasBodegaOrigen29[[#This Row],[Postura]])</calculatedColumnFormula>
    </tableColumn>
    <tableColumn id="41" xr3:uid="{06B7B1F8-68E4-4CDD-9062-D9E1675C1610}" name="40" dataDxfId="674">
      <calculatedColumnFormula array="1">SUMIFS(Recollecion[Cantidad],Recollecion[Semana del año],CantidadGallinasBodegaOrigen29[[#Headers],[40]],Recollecion[Año],Tabla2628[AÑO],Recollecion[Bodega origen],CantidadGallinasBodegaOrigen29[[#This Row],[Postura]])</calculatedColumnFormula>
    </tableColumn>
    <tableColumn id="42" xr3:uid="{36FC57D8-E766-4E7B-B60C-C44B6CB5FB9C}" name="41" dataDxfId="673">
      <calculatedColumnFormula array="1">SUMIFS(Recollecion[Cantidad],Recollecion[Semana del año],CantidadGallinasBodegaOrigen29[[#Headers],[41]],Recollecion[Año],Tabla2628[AÑO],Recollecion[Bodega origen],CantidadGallinasBodegaOrigen29[[#This Row],[Postura]])</calculatedColumnFormula>
    </tableColumn>
    <tableColumn id="43" xr3:uid="{12F6CB6C-559B-4268-BB8E-3FFBCEE1C0EA}" name="42" dataDxfId="672">
      <calculatedColumnFormula array="1">SUMIFS(Recollecion[Cantidad],Recollecion[Semana del año],CantidadGallinasBodegaOrigen29[[#Headers],[42]],Recollecion[Año],Tabla2628[AÑO],Recollecion[Bodega origen],CantidadGallinasBodegaOrigen29[[#This Row],[Postura]])</calculatedColumnFormula>
    </tableColumn>
    <tableColumn id="44" xr3:uid="{B229EEF1-BE30-4D2D-AA29-01A251B7002E}" name="43" dataDxfId="671">
      <calculatedColumnFormula array="1">SUMIFS(Recollecion[Cantidad],Recollecion[Semana del año],CantidadGallinasBodegaOrigen29[[#Headers],[43]],Recollecion[Año],Tabla2628[AÑO],Recollecion[Bodega origen],CantidadGallinasBodegaOrigen29[[#This Row],[Postura]])</calculatedColumnFormula>
    </tableColumn>
    <tableColumn id="45" xr3:uid="{7FC22DE1-0DCF-4783-9335-4426D69406AD}" name="44" dataDxfId="670">
      <calculatedColumnFormula array="1">SUMIFS(Recollecion[Cantidad],Recollecion[Semana del año],CantidadGallinasBodegaOrigen29[[#Headers],[44]],Recollecion[Año],Tabla2628[AÑO],Recollecion[Bodega origen],CantidadGallinasBodegaOrigen29[[#This Row],[Postura]])</calculatedColumnFormula>
    </tableColumn>
    <tableColumn id="46" xr3:uid="{FD3DCB2F-1662-4B6B-AD77-511953F68824}" name="45" dataDxfId="669">
      <calculatedColumnFormula array="1">SUMIFS(Recollecion[Cantidad],Recollecion[Semana del año],CantidadGallinasBodegaOrigen29[[#Headers],[45]],Recollecion[Año],Tabla2628[AÑO],Recollecion[Bodega origen],CantidadGallinasBodegaOrigen29[[#This Row],[Postura]])</calculatedColumnFormula>
    </tableColumn>
    <tableColumn id="47" xr3:uid="{FE8F9EE3-4388-4A8B-BD57-1D2A24027041}" name="46" dataDxfId="668">
      <calculatedColumnFormula array="1">SUMIFS(Recollecion[Cantidad],Recollecion[Semana del año],CantidadGallinasBodegaOrigen29[[#Headers],[46]],Recollecion[Año],Tabla2628[AÑO],Recollecion[Bodega origen],CantidadGallinasBodegaOrigen29[[#This Row],[Postura]])</calculatedColumnFormula>
    </tableColumn>
    <tableColumn id="48" xr3:uid="{8EF993DD-F7CE-4DE4-B2A2-809F1AC31095}" name="47" dataDxfId="667">
      <calculatedColumnFormula array="1">SUMIFS(Recollecion[Cantidad],Recollecion[Semana del año],CantidadGallinasBodegaOrigen29[[#Headers],[47]],Recollecion[Año],Tabla2628[AÑO],Recollecion[Bodega origen],CantidadGallinasBodegaOrigen29[[#This Row],[Postura]])</calculatedColumnFormula>
    </tableColumn>
    <tableColumn id="49" xr3:uid="{5379BEBB-2476-4926-A56F-F7FB422DB548}" name="48" dataDxfId="666">
      <calculatedColumnFormula array="1">SUMIFS(Recollecion[Cantidad],Recollecion[Semana del año],CantidadGallinasBodegaOrigen29[[#Headers],[48]],Recollecion[Año],Tabla2628[AÑO],Recollecion[Bodega origen],CantidadGallinasBodegaOrigen29[[#This Row],[Postura]])</calculatedColumnFormula>
    </tableColumn>
    <tableColumn id="50" xr3:uid="{D4DEB553-4D04-4F81-B01A-80C12646B4ED}" name="49" dataDxfId="665">
      <calculatedColumnFormula array="1">SUMIFS(Recollecion[Cantidad],Recollecion[Semana del año],CantidadGallinasBodegaOrigen29[[#Headers],[49]],Recollecion[Año],Tabla2628[AÑO],Recollecion[Bodega origen],CantidadGallinasBodegaOrigen29[[#This Row],[Postura]])</calculatedColumnFormula>
    </tableColumn>
    <tableColumn id="51" xr3:uid="{512D80F3-278B-4131-90A2-33EA62889F06}" name="50" dataDxfId="664">
      <calculatedColumnFormula array="1">SUMIFS(Recollecion[Cantidad],Recollecion[Semana del año],CantidadGallinasBodegaOrigen29[[#Headers],[50]],Recollecion[Año],Tabla2628[AÑO],Recollecion[Bodega origen],CantidadGallinasBodegaOrigen29[[#This Row],[Postura]])</calculatedColumnFormula>
    </tableColumn>
    <tableColumn id="52" xr3:uid="{ADD83B76-DFE3-4C74-876A-D4523D1797F4}" name="51" dataDxfId="663">
      <calculatedColumnFormula array="1">SUMIFS(Recollecion[Cantidad],Recollecion[Semana del año],CantidadGallinasBodegaOrigen29[[#Headers],[51]],Recollecion[Año],Tabla2628[AÑO],Recollecion[Bodega origen],CantidadGallinasBodegaOrigen29[[#This Row],[Postura]])</calculatedColumnFormula>
    </tableColumn>
    <tableColumn id="53" xr3:uid="{40073936-CAA1-4EA7-82D9-D42574EC5755}" name="52" dataDxfId="662">
      <calculatedColumnFormula array="1">SUMIFS(Recollecion[Cantidad],Recollecion[Semana del año],CantidadGallinasBodegaOrigen29[[#Headers],[52]],Recollecion[Año],Tabla2628[AÑO],Recollecion[Bodega origen],CantidadGallinasBodegaOrigen29[[#This Row],[Postura]])</calculatedColumnFormula>
    </tableColumn>
    <tableColumn id="54" xr3:uid="{7C3A2520-D78A-4E94-8269-E400F8CE43CE}" name="53" dataDxfId="661">
      <calculatedColumnFormula array="1">SUMIFS(Recollecion[Cantidad],Recollecion[Semana del año],CantidadGallinasBodegaOrigen29[[#Headers],[53]],Recollecion[Año],Tabla2628[AÑO],Recollecion[Bodega origen],CantidadGallinasBodegaOrigen29[[#This Row],[Postura]])</calculatedColumnFormula>
    </tableColumn>
    <tableColumn id="55" xr3:uid="{8B176328-A341-4735-920F-BB2906CB6536}" name="54" dataDxfId="660">
      <calculatedColumnFormula array="1">SUMIFS(Recollecion[Cantidad],Recollecion[Semana del año],CantidadGallinasBodegaOrigen29[[#Headers],[54]],Recollecion[Año],Tabla2628[AÑO],Recollecion[Bodega origen],CantidadGallinasBodegaOrigen29[[#This Row],[Postura]])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8E84509D-3116-46B3-8194-4B157A9E7B13}" name="CantidadGallinasBodegaOrigen2931" displayName="CantidadGallinasBodegaOrigen2931" ref="A28:BC35" totalsRowShown="0" tableBorderDxfId="659">
  <autoFilter ref="A28:BC35" xr:uid="{CA853C56-2217-41C6-BA5E-2E5CFBF6986F}"/>
  <tableColumns count="55">
    <tableColumn id="1" xr3:uid="{E5AB39CF-98AD-437D-ACD5-A18BA3BD3D4D}" name="Bodega origen" dataDxfId="658"/>
    <tableColumn id="2" xr3:uid="{086D005E-C944-4968-A1F0-81F7D2860CA5}" name="1" dataDxfId="657">
      <calculatedColumnFormula array="1">SUMIFS(Recollecion[Kilos],Recollecion[Semana del año],CantidadGallinasBodegaOrigen2931[[#Headers],[1]],Recollecion[Año],Tabla2628[AÑO],Recollecion[Bodega origen],CantidadGallinasBodegaOrigen2931[[#This Row],[Bodega origen]])</calculatedColumnFormula>
    </tableColumn>
    <tableColumn id="3" xr3:uid="{6BDAA18E-B67D-4B11-AB04-4FCC65FC2902}" name="2" dataDxfId="656">
      <calculatedColumnFormula array="1">SUMIFS(Recollecion[Kilos],Recollecion[Semana del año],CantidadGallinasBodegaOrigen2931[[#Headers],[2]],Recollecion[Año],Tabla2628[AÑO],Recollecion[Bodega origen],CantidadGallinasBodegaOrigen2931[[#This Row],[Bodega origen]])</calculatedColumnFormula>
    </tableColumn>
    <tableColumn id="4" xr3:uid="{9266F417-0C3C-4363-B029-4E6AAF977521}" name="3" dataDxfId="655">
      <calculatedColumnFormula array="1">SUMIFS(Recollecion[Kilos],Recollecion[Semana del año],CantidadGallinasBodegaOrigen2931[[#Headers],[3]],Recollecion[Año],Tabla2628[AÑO],Recollecion[Bodega origen],CantidadGallinasBodegaOrigen2931[[#This Row],[Bodega origen]])</calculatedColumnFormula>
    </tableColumn>
    <tableColumn id="5" xr3:uid="{75C0980D-82D9-4721-B92E-4764E84F90DE}" name="4" dataDxfId="654">
      <calculatedColumnFormula array="1">SUMIFS(Recollecion[Kilos],Recollecion[Semana del año],CantidadGallinasBodegaOrigen2931[[#Headers],[4]],Recollecion[Año],Tabla2628[AÑO],Recollecion[Bodega origen],CantidadGallinasBodegaOrigen2931[[#This Row],[Bodega origen]])</calculatedColumnFormula>
    </tableColumn>
    <tableColumn id="6" xr3:uid="{2CE27D9B-A88E-4471-B736-C7271DCAF4AA}" name="5" dataDxfId="653">
      <calculatedColumnFormula array="1">SUMIFS(Recollecion[Kilos],Recollecion[Semana del año],CantidadGallinasBodegaOrigen2931[[#Headers],[5]],Recollecion[Año],Tabla2628[AÑO],Recollecion[Bodega origen],CantidadGallinasBodegaOrigen2931[[#This Row],[Bodega origen]])</calculatedColumnFormula>
    </tableColumn>
    <tableColumn id="7" xr3:uid="{55979677-410C-4F40-97C8-08F2C2B99675}" name="6" dataDxfId="652">
      <calculatedColumnFormula array="1">SUMIFS(Recollecion[Kilos],Recollecion[Semana del año],CantidadGallinasBodegaOrigen2931[[#Headers],[6]],Recollecion[Año],Tabla2628[AÑO],Recollecion[Bodega origen],CantidadGallinasBodegaOrigen2931[[#This Row],[Bodega origen]])</calculatedColumnFormula>
    </tableColumn>
    <tableColumn id="8" xr3:uid="{DE58FA6F-A524-463C-BD78-D33F2961ABDB}" name="7" dataDxfId="651">
      <calculatedColumnFormula array="1">SUMIFS(Recollecion[Kilos],Recollecion[Semana del año],CantidadGallinasBodegaOrigen2931[[#Headers],[7]],Recollecion[Año],Tabla2628[AÑO],Recollecion[Bodega origen],CantidadGallinasBodegaOrigen2931[[#This Row],[Bodega origen]])</calculatedColumnFormula>
    </tableColumn>
    <tableColumn id="9" xr3:uid="{94331D24-735C-436C-9194-6F42FE6A7A3B}" name="8" dataDxfId="650">
      <calculatedColumnFormula array="1">SUMIFS(Recollecion[Kilos],Recollecion[Semana del año],CantidadGallinasBodegaOrigen2931[[#Headers],[8]],Recollecion[Año],Tabla2628[AÑO],Recollecion[Bodega origen],CantidadGallinasBodegaOrigen2931[[#This Row],[Bodega origen]])</calculatedColumnFormula>
    </tableColumn>
    <tableColumn id="10" xr3:uid="{4F5A9C70-A5D3-4B93-8027-4F641EBB518A}" name="9" dataDxfId="649">
      <calculatedColumnFormula array="1">SUMIFS(Recollecion[Kilos],Recollecion[Semana del año],CantidadGallinasBodegaOrigen2931[[#Headers],[9]],Recollecion[Año],Tabla2628[AÑO],Recollecion[Bodega origen],CantidadGallinasBodegaOrigen2931[[#This Row],[Bodega origen]])</calculatedColumnFormula>
    </tableColumn>
    <tableColumn id="11" xr3:uid="{8029AFFF-1FCE-4791-9E02-BA0CC544398E}" name="10" dataDxfId="648">
      <calculatedColumnFormula array="1">SUMIFS(Recollecion[Kilos],Recollecion[Semana del año],CantidadGallinasBodegaOrigen2931[[#Headers],[10]],Recollecion[Año],Tabla2628[AÑO],Recollecion[Bodega origen],CantidadGallinasBodegaOrigen2931[[#This Row],[Bodega origen]])</calculatedColumnFormula>
    </tableColumn>
    <tableColumn id="12" xr3:uid="{A1F038C1-668A-41B8-B832-57676F1A1860}" name="11" dataDxfId="647">
      <calculatedColumnFormula array="1">SUMIFS(Recollecion[Kilos],Recollecion[Semana del año],CantidadGallinasBodegaOrigen2931[[#Headers],[11]],Recollecion[Año],Tabla2628[AÑO],Recollecion[Bodega origen],CantidadGallinasBodegaOrigen2931[[#This Row],[Bodega origen]])</calculatedColumnFormula>
    </tableColumn>
    <tableColumn id="13" xr3:uid="{C6B22502-5570-4A9D-8734-6B032DCB9985}" name="12" dataDxfId="646">
      <calculatedColumnFormula array="1">SUMIFS(Recollecion[Kilos],Recollecion[Semana del año],CantidadGallinasBodegaOrigen2931[[#Headers],[12]],Recollecion[Año],Tabla2628[AÑO],Recollecion[Bodega origen],CantidadGallinasBodegaOrigen2931[[#This Row],[Bodega origen]])</calculatedColumnFormula>
    </tableColumn>
    <tableColumn id="14" xr3:uid="{85F4D901-9BD3-469B-B4FC-857E93FA108B}" name="13" dataDxfId="645">
      <calculatedColumnFormula array="1">SUMIFS(Recollecion[Kilos],Recollecion[Semana del año],CantidadGallinasBodegaOrigen2931[[#Headers],[13]],Recollecion[Año],Tabla2628[AÑO],Recollecion[Bodega origen],CantidadGallinasBodegaOrigen2931[[#This Row],[Bodega origen]])</calculatedColumnFormula>
    </tableColumn>
    <tableColumn id="15" xr3:uid="{4A3B8199-6977-48A8-9431-FE185D3B189F}" name="14" dataDxfId="644">
      <calculatedColumnFormula array="1">SUMIFS(Recollecion[Kilos],Recollecion[Semana del año],CantidadGallinasBodegaOrigen2931[[#Headers],[14]],Recollecion[Año],Tabla2628[AÑO],Recollecion[Bodega origen],CantidadGallinasBodegaOrigen2931[[#This Row],[Bodega origen]])</calculatedColumnFormula>
    </tableColumn>
    <tableColumn id="16" xr3:uid="{13B5C8EB-0605-4598-B0E2-ABD97EE22330}" name="15" dataDxfId="643">
      <calculatedColumnFormula array="1">SUMIFS(Recollecion[Kilos],Recollecion[Semana del año],CantidadGallinasBodegaOrigen2931[[#Headers],[15]],Recollecion[Año],Tabla2628[AÑO],Recollecion[Bodega origen],CantidadGallinasBodegaOrigen2931[[#This Row],[Bodega origen]])</calculatedColumnFormula>
    </tableColumn>
    <tableColumn id="17" xr3:uid="{99E14CC2-0997-4BF6-9D08-FFA34A871EA2}" name="16" dataDxfId="642">
      <calculatedColumnFormula array="1">SUMIFS(Recollecion[Kilos],Recollecion[Semana del año],CantidadGallinasBodegaOrigen2931[[#Headers],[16]],Recollecion[Año],Tabla2628[AÑO],Recollecion[Bodega origen],CantidadGallinasBodegaOrigen2931[[#This Row],[Bodega origen]])</calculatedColumnFormula>
    </tableColumn>
    <tableColumn id="18" xr3:uid="{A719C6F9-0A6F-4761-839E-512499C9B74E}" name="17" dataDxfId="641">
      <calculatedColumnFormula array="1">SUMIFS(Recollecion[Kilos],Recollecion[Semana del año],CantidadGallinasBodegaOrigen2931[[#Headers],[17]],Recollecion[Año],Tabla2628[AÑO],Recollecion[Bodega origen],CantidadGallinasBodegaOrigen2931[[#This Row],[Bodega origen]])</calculatedColumnFormula>
    </tableColumn>
    <tableColumn id="19" xr3:uid="{031A7AE0-360E-4DE1-9DEA-0DEBBC4B5600}" name="18" dataDxfId="640">
      <calculatedColumnFormula array="1">SUMIFS(Recollecion[Kilos],Recollecion[Semana del año],CantidadGallinasBodegaOrigen2931[[#Headers],[18]],Recollecion[Año],Tabla2628[AÑO],Recollecion[Bodega origen],CantidadGallinasBodegaOrigen2931[[#This Row],[Bodega origen]])</calculatedColumnFormula>
    </tableColumn>
    <tableColumn id="20" xr3:uid="{F8E24689-B8B9-4A3B-88C3-9820329D6739}" name="19" dataDxfId="639">
      <calculatedColumnFormula array="1">SUMIFS(Recollecion[Kilos],Recollecion[Semana del año],CantidadGallinasBodegaOrigen2931[[#Headers],[19]],Recollecion[Año],Tabla2628[AÑO],Recollecion[Bodega origen],CantidadGallinasBodegaOrigen2931[[#This Row],[Bodega origen]])</calculatedColumnFormula>
    </tableColumn>
    <tableColumn id="21" xr3:uid="{201330F9-8C53-41D1-9756-D971B2540E76}" name="20" dataDxfId="638">
      <calculatedColumnFormula array="1">SUMIFS(Recollecion[Kilos],Recollecion[Semana del año],CantidadGallinasBodegaOrigen2931[[#Headers],[20]],Recollecion[Año],Tabla2628[AÑO],Recollecion[Bodega origen],CantidadGallinasBodegaOrigen2931[[#This Row],[Bodega origen]])</calculatedColumnFormula>
    </tableColumn>
    <tableColumn id="22" xr3:uid="{AADDF0E1-13AA-45C2-8C77-7B05A5FFDB90}" name="21" dataDxfId="637">
      <calculatedColumnFormula array="1">SUMIFS(Recollecion[Kilos],Recollecion[Semana del año],CantidadGallinasBodegaOrigen2931[[#Headers],[21]],Recollecion[Año],Tabla2628[AÑO],Recollecion[Bodega origen],CantidadGallinasBodegaOrigen2931[[#This Row],[Bodega origen]])</calculatedColumnFormula>
    </tableColumn>
    <tableColumn id="23" xr3:uid="{CD81B142-0651-4892-9DD9-544EDA1E1382}" name="22" dataDxfId="636">
      <calculatedColumnFormula array="1">SUMIFS(Recollecion[Kilos],Recollecion[Semana del año],CantidadGallinasBodegaOrigen2931[[#Headers],[22]],Recollecion[Año],Tabla2628[AÑO],Recollecion[Bodega origen],CantidadGallinasBodegaOrigen2931[[#This Row],[Bodega origen]])</calculatedColumnFormula>
    </tableColumn>
    <tableColumn id="24" xr3:uid="{ED7AAF60-F697-442C-9AD6-8D1BF378F875}" name="23" dataDxfId="635">
      <calculatedColumnFormula array="1">SUMIFS(Recollecion[Kilos],Recollecion[Semana del año],CantidadGallinasBodegaOrigen2931[[#Headers],[23]],Recollecion[Año],Tabla2628[AÑO],Recollecion[Bodega origen],CantidadGallinasBodegaOrigen2931[[#This Row],[Bodega origen]])</calculatedColumnFormula>
    </tableColumn>
    <tableColumn id="25" xr3:uid="{E5210752-B6FD-40B8-BAA2-50F65794CEE3}" name="24" dataDxfId="634">
      <calculatedColumnFormula array="1">SUMIFS(Recollecion[Kilos],Recollecion[Semana del año],CantidadGallinasBodegaOrigen2931[[#Headers],[24]],Recollecion[Año],Tabla2628[AÑO],Recollecion[Bodega origen],CantidadGallinasBodegaOrigen2931[[#This Row],[Bodega origen]])</calculatedColumnFormula>
    </tableColumn>
    <tableColumn id="26" xr3:uid="{50E12816-348D-4F81-B5C5-6B3FCDBC4D6C}" name="25" dataDxfId="633">
      <calculatedColumnFormula array="1">SUMIFS(Recollecion[Kilos],Recollecion[Semana del año],CantidadGallinasBodegaOrigen2931[[#Headers],[25]],Recollecion[Año],Tabla2628[AÑO],Recollecion[Bodega origen],CantidadGallinasBodegaOrigen2931[[#This Row],[Bodega origen]])</calculatedColumnFormula>
    </tableColumn>
    <tableColumn id="27" xr3:uid="{B8BF2C0D-4661-458D-A5A0-27086BE6B7AA}" name="26" dataDxfId="632">
      <calculatedColumnFormula array="1">SUMIFS(Recollecion[Kilos],Recollecion[Semana del año],CantidadGallinasBodegaOrigen2931[[#Headers],[26]],Recollecion[Año],Tabla2628[AÑO],Recollecion[Bodega origen],CantidadGallinasBodegaOrigen2931[[#This Row],[Bodega origen]])</calculatedColumnFormula>
    </tableColumn>
    <tableColumn id="28" xr3:uid="{72443C1C-0756-4CB0-9ABD-5D3A6F95C4A2}" name="27" dataDxfId="631">
      <calculatedColumnFormula array="1">SUMIFS(Recollecion[Kilos],Recollecion[Semana del año],CantidadGallinasBodegaOrigen2931[[#Headers],[27]],Recollecion[Año],Tabla2628[AÑO],Recollecion[Bodega origen],CantidadGallinasBodegaOrigen2931[[#This Row],[Bodega origen]])</calculatedColumnFormula>
    </tableColumn>
    <tableColumn id="29" xr3:uid="{E3E65AE8-3359-48DB-A343-25AA3A01A0CE}" name="28" dataDxfId="630">
      <calculatedColumnFormula array="1">SUMIFS(Recollecion[Kilos],Recollecion[Semana del año],CantidadGallinasBodegaOrigen2931[[#Headers],[28]],Recollecion[Año],Tabla2628[AÑO],Recollecion[Bodega origen],CantidadGallinasBodegaOrigen2931[[#This Row],[Bodega origen]])</calculatedColumnFormula>
    </tableColumn>
    <tableColumn id="30" xr3:uid="{8574BE2A-C398-41A7-8B21-F5ADEE260A3F}" name="29" dataDxfId="629">
      <calculatedColumnFormula array="1">SUMIFS(Recollecion[Kilos],Recollecion[Semana del año],CantidadGallinasBodegaOrigen2931[[#Headers],[29]],Recollecion[Año],Tabla2628[AÑO],Recollecion[Bodega origen],CantidadGallinasBodegaOrigen2931[[#This Row],[Bodega origen]])</calculatedColumnFormula>
    </tableColumn>
    <tableColumn id="31" xr3:uid="{D9B0FD07-C2E6-4587-B0CF-D07ACB874702}" name="30" dataDxfId="628">
      <calculatedColumnFormula array="1">SUMIFS(Recollecion[Kilos],Recollecion[Semana del año],CantidadGallinasBodegaOrigen2931[[#Headers],[30]],Recollecion[Año],Tabla2628[AÑO],Recollecion[Bodega origen],CantidadGallinasBodegaOrigen2931[[#This Row],[Bodega origen]])</calculatedColumnFormula>
    </tableColumn>
    <tableColumn id="32" xr3:uid="{65ED19A4-8379-483D-B8CA-B7271CA24733}" name="31" dataDxfId="627">
      <calculatedColumnFormula array="1">SUMIFS(Recollecion[Kilos],Recollecion[Semana del año],CantidadGallinasBodegaOrigen2931[[#Headers],[31]],Recollecion[Año],Tabla2628[AÑO],Recollecion[Bodega origen],CantidadGallinasBodegaOrigen2931[[#This Row],[Bodega origen]])</calculatedColumnFormula>
    </tableColumn>
    <tableColumn id="33" xr3:uid="{97A1C44C-79AC-4B25-A083-8E74CDEE4807}" name="32" dataDxfId="626">
      <calculatedColumnFormula array="1">SUMIFS(Recollecion[Kilos],Recollecion[Semana del año],CantidadGallinasBodegaOrigen2931[[#Headers],[32]],Recollecion[Año],Tabla2628[AÑO],Recollecion[Bodega origen],CantidadGallinasBodegaOrigen2931[[#This Row],[Bodega origen]])</calculatedColumnFormula>
    </tableColumn>
    <tableColumn id="34" xr3:uid="{BF65CD53-B87C-4821-BBB1-A369BBF08BE7}" name="33" dataDxfId="625">
      <calculatedColumnFormula array="1">SUMIFS(Recollecion[Kilos],Recollecion[Semana del año],CantidadGallinasBodegaOrigen2931[[#Headers],[33]],Recollecion[Año],Tabla2628[AÑO],Recollecion[Bodega origen],CantidadGallinasBodegaOrigen2931[[#This Row],[Bodega origen]])</calculatedColumnFormula>
    </tableColumn>
    <tableColumn id="35" xr3:uid="{3A202267-4635-413D-8BC3-833CC1B0CE42}" name="34" dataDxfId="624">
      <calculatedColumnFormula array="1">SUMIFS(Recollecion[Kilos],Recollecion[Semana del año],CantidadGallinasBodegaOrigen2931[[#Headers],[34]],Recollecion[Año],Tabla2628[AÑO],Recollecion[Bodega origen],CantidadGallinasBodegaOrigen2931[[#This Row],[Bodega origen]])</calculatedColumnFormula>
    </tableColumn>
    <tableColumn id="36" xr3:uid="{0B0A7290-31CB-439B-A38D-CDD7A2D5B4FC}" name="35" dataDxfId="623">
      <calculatedColumnFormula array="1">SUMIFS(Recollecion[Kilos],Recollecion[Semana del año],CantidadGallinasBodegaOrigen2931[[#Headers],[35]],Recollecion[Año],Tabla2628[AÑO],Recollecion[Bodega origen],CantidadGallinasBodegaOrigen2931[[#This Row],[Bodega origen]])</calculatedColumnFormula>
    </tableColumn>
    <tableColumn id="37" xr3:uid="{5037503E-C8F4-42E4-8A72-35DEB0E0C85D}" name="36" dataDxfId="622">
      <calculatedColumnFormula array="1">SUMIFS(Recollecion[Kilos],Recollecion[Semana del año],CantidadGallinasBodegaOrigen2931[[#Headers],[36]],Recollecion[Año],Tabla2628[AÑO],Recollecion[Bodega origen],CantidadGallinasBodegaOrigen2931[[#This Row],[Bodega origen]])</calculatedColumnFormula>
    </tableColumn>
    <tableColumn id="38" xr3:uid="{543937C3-4247-42B9-A24B-69783CF0FE6E}" name="37" dataDxfId="621">
      <calculatedColumnFormula array="1">SUMIFS(Recollecion[Kilos],Recollecion[Semana del año],CantidadGallinasBodegaOrigen2931[[#Headers],[37]],Recollecion[Año],Tabla2628[AÑO],Recollecion[Bodega origen],CantidadGallinasBodegaOrigen2931[[#This Row],[Bodega origen]])</calculatedColumnFormula>
    </tableColumn>
    <tableColumn id="39" xr3:uid="{E7792F83-ADF7-4113-9FEC-4BFF06991092}" name="38" dataDxfId="620">
      <calculatedColumnFormula array="1">SUMIFS(Recollecion[Kilos],Recollecion[Semana del año],CantidadGallinasBodegaOrigen2931[[#Headers],[38]],Recollecion[Año],Tabla2628[AÑO],Recollecion[Bodega origen],CantidadGallinasBodegaOrigen2931[[#This Row],[Bodega origen]])</calculatedColumnFormula>
    </tableColumn>
    <tableColumn id="40" xr3:uid="{35E89524-4D3B-46CA-BBAE-A9874206AD92}" name="39" dataDxfId="619">
      <calculatedColumnFormula array="1">SUMIFS(Recollecion[Kilos],Recollecion[Semana del año],CantidadGallinasBodegaOrigen2931[[#Headers],[39]],Recollecion[Año],Tabla2628[AÑO],Recollecion[Bodega origen],CantidadGallinasBodegaOrigen2931[[#This Row],[Bodega origen]])</calculatedColumnFormula>
    </tableColumn>
    <tableColumn id="41" xr3:uid="{86B9A82F-6C09-419E-8E8D-A9052BFB3DB0}" name="40" dataDxfId="618">
      <calculatedColumnFormula array="1">SUMIFS(Recollecion[Kilos],Recollecion[Semana del año],CantidadGallinasBodegaOrigen2931[[#Headers],[40]],Recollecion[Año],Tabla2628[AÑO],Recollecion[Bodega origen],CantidadGallinasBodegaOrigen2931[[#This Row],[Bodega origen]])</calculatedColumnFormula>
    </tableColumn>
    <tableColumn id="42" xr3:uid="{0B6156D8-53DF-4C7B-8F62-73B074D819A1}" name="41" dataDxfId="617">
      <calculatedColumnFormula array="1">SUMIFS(Recollecion[Kilos],Recollecion[Semana del año],CantidadGallinasBodegaOrigen2931[[#Headers],[41]],Recollecion[Año],Tabla2628[AÑO],Recollecion[Bodega origen],CantidadGallinasBodegaOrigen2931[[#This Row],[Bodega origen]])</calculatedColumnFormula>
    </tableColumn>
    <tableColumn id="43" xr3:uid="{95D76F10-0C3D-480E-936C-4C0CFD8EBF4B}" name="42" dataDxfId="616">
      <calculatedColumnFormula array="1">SUMIFS(Recollecion[Kilos],Recollecion[Semana del año],CantidadGallinasBodegaOrigen2931[[#Headers],[42]],Recollecion[Año],Tabla2628[AÑO],Recollecion[Bodega origen],CantidadGallinasBodegaOrigen2931[[#This Row],[Bodega origen]])</calculatedColumnFormula>
    </tableColumn>
    <tableColumn id="44" xr3:uid="{59F5A8E7-4B30-41C5-8E82-8E3D7AFBCBDC}" name="43" dataDxfId="615">
      <calculatedColumnFormula array="1">SUMIFS(Recollecion[Kilos],Recollecion[Semana del año],CantidadGallinasBodegaOrigen2931[[#Headers],[43]],Recollecion[Año],Tabla2628[AÑO],Recollecion[Bodega origen],CantidadGallinasBodegaOrigen2931[[#This Row],[Bodega origen]])</calculatedColumnFormula>
    </tableColumn>
    <tableColumn id="45" xr3:uid="{DB475343-0DBD-47B8-985A-CB5803B3561E}" name="44" dataDxfId="614">
      <calculatedColumnFormula array="1">SUMIFS(Recollecion[Kilos],Recollecion[Semana del año],CantidadGallinasBodegaOrigen2931[[#Headers],[44]],Recollecion[Año],Tabla2628[AÑO],Recollecion[Bodega origen],CantidadGallinasBodegaOrigen2931[[#This Row],[Bodega origen]])</calculatedColumnFormula>
    </tableColumn>
    <tableColumn id="46" xr3:uid="{D2E47FF2-495C-41EF-8C88-A465F53091A5}" name="45" dataDxfId="613">
      <calculatedColumnFormula array="1">SUMIFS(Recollecion[Kilos],Recollecion[Semana del año],CantidadGallinasBodegaOrigen2931[[#Headers],[45]],Recollecion[Año],Tabla2628[AÑO],Recollecion[Bodega origen],CantidadGallinasBodegaOrigen2931[[#This Row],[Bodega origen]])</calculatedColumnFormula>
    </tableColumn>
    <tableColumn id="47" xr3:uid="{45D4E281-230D-4F12-9E18-5F0A55DB43CE}" name="46" dataDxfId="612">
      <calculatedColumnFormula array="1">SUMIFS(Recollecion[Kilos],Recollecion[Semana del año],CantidadGallinasBodegaOrigen2931[[#Headers],[46]],Recollecion[Año],Tabla2628[AÑO],Recollecion[Bodega origen],CantidadGallinasBodegaOrigen2931[[#This Row],[Bodega origen]])</calculatedColumnFormula>
    </tableColumn>
    <tableColumn id="48" xr3:uid="{6F02872B-33D6-40FA-AC75-6C8F146EE78A}" name="47" dataDxfId="611">
      <calculatedColumnFormula array="1">SUMIFS(Recollecion[Kilos],Recollecion[Semana del año],CantidadGallinasBodegaOrigen2931[[#Headers],[47]],Recollecion[Año],Tabla2628[AÑO],Recollecion[Bodega origen],CantidadGallinasBodegaOrigen2931[[#This Row],[Bodega origen]])</calculatedColumnFormula>
    </tableColumn>
    <tableColumn id="49" xr3:uid="{BCFD5420-A45B-499B-B7A6-27D7F088C19B}" name="48" dataDxfId="610">
      <calculatedColumnFormula array="1">SUMIFS(Recollecion[Kilos],Recollecion[Semana del año],CantidadGallinasBodegaOrigen2931[[#Headers],[48]],Recollecion[Año],Tabla2628[AÑO],Recollecion[Bodega origen],CantidadGallinasBodegaOrigen2931[[#This Row],[Bodega origen]])</calculatedColumnFormula>
    </tableColumn>
    <tableColumn id="50" xr3:uid="{837C5513-397B-42FD-9892-1FB07FD9FDD5}" name="49" dataDxfId="609">
      <calculatedColumnFormula array="1">SUMIFS(Recollecion[Kilos],Recollecion[Semana del año],CantidadGallinasBodegaOrigen2931[[#Headers],[49]],Recollecion[Año],Tabla2628[AÑO],Recollecion[Bodega origen],CantidadGallinasBodegaOrigen2931[[#This Row],[Bodega origen]])</calculatedColumnFormula>
    </tableColumn>
    <tableColumn id="51" xr3:uid="{B11C8663-B8C9-4B16-8517-7A1A9C4060E4}" name="50" dataDxfId="608">
      <calculatedColumnFormula array="1">SUMIFS(Recollecion[Kilos],Recollecion[Semana del año],CantidadGallinasBodegaOrigen2931[[#Headers],[50]],Recollecion[Año],Tabla2628[AÑO],Recollecion[Bodega origen],CantidadGallinasBodegaOrigen2931[[#This Row],[Bodega origen]])</calculatedColumnFormula>
    </tableColumn>
    <tableColumn id="52" xr3:uid="{86A385DE-652C-4870-B675-73ED1A412B6D}" name="51" dataDxfId="607">
      <calculatedColumnFormula array="1">SUMIFS(Recollecion[Kilos],Recollecion[Semana del año],CantidadGallinasBodegaOrigen2931[[#Headers],[51]],Recollecion[Año],Tabla2628[AÑO],Recollecion[Bodega origen],CantidadGallinasBodegaOrigen2931[[#This Row],[Bodega origen]])</calculatedColumnFormula>
    </tableColumn>
    <tableColumn id="53" xr3:uid="{D55046D5-F950-4B1B-8A61-421652C10413}" name="52" dataDxfId="606">
      <calculatedColumnFormula array="1">SUMIFS(Recollecion[Kilos],Recollecion[Semana del año],CantidadGallinasBodegaOrigen2931[[#Headers],[52]],Recollecion[Año],Tabla2628[AÑO],Recollecion[Bodega origen],CantidadGallinasBodegaOrigen2931[[#This Row],[Bodega origen]])</calculatedColumnFormula>
    </tableColumn>
    <tableColumn id="54" xr3:uid="{3D3E8903-F9EC-49BE-9BC4-D3BB245F06B0}" name="53" dataDxfId="605">
      <calculatedColumnFormula array="1">SUMIFS(Recollecion[Kilos],Recollecion[Semana del año],CantidadGallinasBodegaOrigen2931[[#Headers],[53]],Recollecion[Año],Tabla2628[AÑO],Recollecion[Bodega origen],CantidadGallinasBodegaOrigen2931[[#This Row],[Bodega origen]])</calculatedColumnFormula>
    </tableColumn>
    <tableColumn id="55" xr3:uid="{D8F8906F-4C4E-4D3A-99DE-760168192387}" name="54" dataDxfId="604">
      <calculatedColumnFormula array="1">SUMIFS(Recollecion[Kilos],Recollecion[Semana del año],CantidadGallinasBodegaOrigen2931[[#Headers],[54]],Recollecion[Año],Tabla2628[AÑO],Recollecion[Bodega origen],CantidadGallinasBodegaOrigen2931[[#This Row],[Bodega origen]])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400E03F-CB0D-4DB3-B5E9-90EE49F53AAC}" name="CantidadGallinasBodegaOrigen293132" displayName="CantidadGallinasBodegaOrigen293132" ref="A39:BC46" totalsRowShown="0" tableBorderDxfId="603">
  <autoFilter ref="A39:BC46" xr:uid="{9834A40E-2DC3-44E1-B4C2-75A2A2F2560B}"/>
  <tableColumns count="55">
    <tableColumn id="1" xr3:uid="{7297A210-6612-4EB7-B29C-DC0F4960BA99}" name="Bodega origen" dataDxfId="602"/>
    <tableColumn id="2" xr3:uid="{733B05FD-51EE-40C9-BDF7-0317BFEB063C}" name="1" dataDxfId="601">
      <calculatedColumnFormula array="1">SUMIFS(Recollecion[No. Cajas],Recollecion[Semana del año],CantidadGallinasBodegaOrigen293132[[#Headers],[1]],Recollecion[Año],Tabla2628[AÑO],Recollecion[Bodega origen],CantidadGallinasBodegaOrigen293132[[#This Row],[Bodega origen]])</calculatedColumnFormula>
    </tableColumn>
    <tableColumn id="3" xr3:uid="{80080531-C75C-44F3-9A25-F2049819524F}" name="2" dataDxfId="600">
      <calculatedColumnFormula array="1">SUMIFS(Recollecion[No. Cajas],Recollecion[Semana del año],CantidadGallinasBodegaOrigen293132[[#Headers],[2]],Recollecion[Año],Tabla2628[AÑO],Recollecion[Bodega origen],CantidadGallinasBodegaOrigen293132[[#This Row],[Bodega origen]])</calculatedColumnFormula>
    </tableColumn>
    <tableColumn id="4" xr3:uid="{C45D6FCE-5181-4024-AA15-5EB8F9C3042D}" name="3" dataDxfId="599">
      <calculatedColumnFormula array="1">SUMIFS(Recollecion[No. Cajas],Recollecion[Semana del año],CantidadGallinasBodegaOrigen293132[[#Headers],[3]],Recollecion[Año],Tabla2628[AÑO],Recollecion[Bodega origen],CantidadGallinasBodegaOrigen293132[[#This Row],[Bodega origen]])</calculatedColumnFormula>
    </tableColumn>
    <tableColumn id="5" xr3:uid="{33C23C38-5680-4803-9409-8A362518334D}" name="4" dataDxfId="598">
      <calculatedColumnFormula array="1">SUMIFS(Recollecion[No. Cajas],Recollecion[Semana del año],CantidadGallinasBodegaOrigen293132[[#Headers],[4]],Recollecion[Año],Tabla2628[AÑO],Recollecion[Bodega origen],CantidadGallinasBodegaOrigen293132[[#This Row],[Bodega origen]])</calculatedColumnFormula>
    </tableColumn>
    <tableColumn id="6" xr3:uid="{62AE962F-4743-4603-9A19-FFFBD8477377}" name="5" dataDxfId="597">
      <calculatedColumnFormula array="1">SUMIFS(Recollecion[No. Cajas],Recollecion[Semana del año],CantidadGallinasBodegaOrigen293132[[#Headers],[5]],Recollecion[Año],Tabla2628[AÑO],Recollecion[Bodega origen],CantidadGallinasBodegaOrigen293132[[#This Row],[Bodega origen]])</calculatedColumnFormula>
    </tableColumn>
    <tableColumn id="7" xr3:uid="{792F4C4D-6832-4D4B-9694-EAE134BC9272}" name="6" dataDxfId="596">
      <calculatedColumnFormula array="1">SUMIFS(Recollecion[No. Cajas],Recollecion[Semana del año],CantidadGallinasBodegaOrigen293132[[#Headers],[6]],Recollecion[Año],Tabla2628[AÑO],Recollecion[Bodega origen],CantidadGallinasBodegaOrigen293132[[#This Row],[Bodega origen]])</calculatedColumnFormula>
    </tableColumn>
    <tableColumn id="8" xr3:uid="{CC60B66E-D520-4D7C-8F4F-B2B0F9F55A62}" name="7" dataDxfId="595">
      <calculatedColumnFormula array="1">SUMIFS(Recollecion[No. Cajas],Recollecion[Semana del año],CantidadGallinasBodegaOrigen293132[[#Headers],[7]],Recollecion[Año],Tabla2628[AÑO],Recollecion[Bodega origen],CantidadGallinasBodegaOrigen293132[[#This Row],[Bodega origen]])</calculatedColumnFormula>
    </tableColumn>
    <tableColumn id="9" xr3:uid="{E96291F9-4455-4D83-A991-39242812AAD8}" name="8" dataDxfId="594">
      <calculatedColumnFormula array="1">SUMIFS(Recollecion[No. Cajas],Recollecion[Semana del año],CantidadGallinasBodegaOrigen293132[[#Headers],[8]],Recollecion[Año],Tabla2628[AÑO],Recollecion[Bodega origen],CantidadGallinasBodegaOrigen293132[[#This Row],[Bodega origen]])</calculatedColumnFormula>
    </tableColumn>
    <tableColumn id="10" xr3:uid="{98BB4FDB-5BB3-4174-802E-1D8A65A3A841}" name="9" dataDxfId="593">
      <calculatedColumnFormula array="1">SUMIFS(Recollecion[No. Cajas],Recollecion[Semana del año],CantidadGallinasBodegaOrigen293132[[#Headers],[9]],Recollecion[Año],Tabla2628[AÑO],Recollecion[Bodega origen],CantidadGallinasBodegaOrigen293132[[#This Row],[Bodega origen]])</calculatedColumnFormula>
    </tableColumn>
    <tableColumn id="11" xr3:uid="{D9A1CF5A-6BDB-41F9-ABAB-9BF3936446D4}" name="10" dataDxfId="592">
      <calculatedColumnFormula array="1">SUMIFS(Recollecion[No. Cajas],Recollecion[Semana del año],CantidadGallinasBodegaOrigen293132[[#Headers],[10]],Recollecion[Año],Tabla2628[AÑO],Recollecion[Bodega origen],CantidadGallinasBodegaOrigen293132[[#This Row],[Bodega origen]])</calculatedColumnFormula>
    </tableColumn>
    <tableColumn id="12" xr3:uid="{A84AE2D0-FCD7-4C84-B5B1-786946602B08}" name="11" dataDxfId="591">
      <calculatedColumnFormula array="1">SUMIFS(Recollecion[No. Cajas],Recollecion[Semana del año],CantidadGallinasBodegaOrigen293132[[#Headers],[11]],Recollecion[Año],Tabla2628[AÑO],Recollecion[Bodega origen],CantidadGallinasBodegaOrigen293132[[#This Row],[Bodega origen]])</calculatedColumnFormula>
    </tableColumn>
    <tableColumn id="13" xr3:uid="{654C6108-106D-4898-B0D7-0A4EC32841D0}" name="12" dataDxfId="590">
      <calculatedColumnFormula array="1">SUMIFS(Recollecion[No. Cajas],Recollecion[Semana del año],CantidadGallinasBodegaOrigen293132[[#Headers],[12]],Recollecion[Año],Tabla2628[AÑO],Recollecion[Bodega origen],CantidadGallinasBodegaOrigen293132[[#This Row],[Bodega origen]])</calculatedColumnFormula>
    </tableColumn>
    <tableColumn id="14" xr3:uid="{D572459A-66A3-4622-B7E5-2B116313612E}" name="13" dataDxfId="589">
      <calculatedColumnFormula array="1">SUMIFS(Recollecion[No. Cajas],Recollecion[Semana del año],CantidadGallinasBodegaOrigen293132[[#Headers],[13]],Recollecion[Año],Tabla2628[AÑO],Recollecion[Bodega origen],CantidadGallinasBodegaOrigen293132[[#This Row],[Bodega origen]])</calculatedColumnFormula>
    </tableColumn>
    <tableColumn id="15" xr3:uid="{F5F4B563-17C1-4948-A812-6E78BADD271F}" name="14" dataDxfId="588">
      <calculatedColumnFormula array="1">SUMIFS(Recollecion[No. Cajas],Recollecion[Semana del año],CantidadGallinasBodegaOrigen293132[[#Headers],[14]],Recollecion[Año],Tabla2628[AÑO],Recollecion[Bodega origen],CantidadGallinasBodegaOrigen293132[[#This Row],[Bodega origen]])</calculatedColumnFormula>
    </tableColumn>
    <tableColumn id="16" xr3:uid="{F6CA531C-C69A-4208-85AB-E822C483787C}" name="15" dataDxfId="587">
      <calculatedColumnFormula array="1">SUMIFS(Recollecion[No. Cajas],Recollecion[Semana del año],CantidadGallinasBodegaOrigen293132[[#Headers],[15]],Recollecion[Año],Tabla2628[AÑO],Recollecion[Bodega origen],CantidadGallinasBodegaOrigen293132[[#This Row],[Bodega origen]])</calculatedColumnFormula>
    </tableColumn>
    <tableColumn id="17" xr3:uid="{B3D81AE8-18D0-4601-9821-F308D0182DF1}" name="16" dataDxfId="586">
      <calculatedColumnFormula array="1">SUMIFS(Recollecion[No. Cajas],Recollecion[Semana del año],CantidadGallinasBodegaOrigen293132[[#Headers],[16]],Recollecion[Año],Tabla2628[AÑO],Recollecion[Bodega origen],CantidadGallinasBodegaOrigen293132[[#This Row],[Bodega origen]])</calculatedColumnFormula>
    </tableColumn>
    <tableColumn id="18" xr3:uid="{DD9924CB-C34D-4578-98C8-0BA80C25EDD1}" name="17" dataDxfId="585">
      <calculatedColumnFormula array="1">SUMIFS(Recollecion[No. Cajas],Recollecion[Semana del año],CantidadGallinasBodegaOrigen293132[[#Headers],[17]],Recollecion[Año],Tabla2628[AÑO],Recollecion[Bodega origen],CantidadGallinasBodegaOrigen293132[[#This Row],[Bodega origen]])</calculatedColumnFormula>
    </tableColumn>
    <tableColumn id="19" xr3:uid="{A1D1A69A-EFAE-4C97-94A1-2F78951D8589}" name="18" dataDxfId="584">
      <calculatedColumnFormula array="1">SUMIFS(Recollecion[No. Cajas],Recollecion[Semana del año],CantidadGallinasBodegaOrigen293132[[#Headers],[18]],Recollecion[Año],Tabla2628[AÑO],Recollecion[Bodega origen],CantidadGallinasBodegaOrigen293132[[#This Row],[Bodega origen]])</calculatedColumnFormula>
    </tableColumn>
    <tableColumn id="20" xr3:uid="{F4252961-809C-4856-A01F-2B4865D6DB84}" name="19" dataDxfId="583">
      <calculatedColumnFormula array="1">SUMIFS(Recollecion[No. Cajas],Recollecion[Semana del año],CantidadGallinasBodegaOrigen293132[[#Headers],[19]],Recollecion[Año],Tabla2628[AÑO],Recollecion[Bodega origen],CantidadGallinasBodegaOrigen293132[[#This Row],[Bodega origen]])</calculatedColumnFormula>
    </tableColumn>
    <tableColumn id="21" xr3:uid="{5284B5A0-E718-4AA9-BCA3-573D3BF9E358}" name="20" dataDxfId="582">
      <calculatedColumnFormula array="1">SUMIFS(Recollecion[No. Cajas],Recollecion[Semana del año],CantidadGallinasBodegaOrigen293132[[#Headers],[20]],Recollecion[Año],Tabla2628[AÑO],Recollecion[Bodega origen],CantidadGallinasBodegaOrigen293132[[#This Row],[Bodega origen]])</calculatedColumnFormula>
    </tableColumn>
    <tableColumn id="22" xr3:uid="{ECE7DE4A-3E4C-4487-B5B3-0E3CF8D883E7}" name="21" dataDxfId="581">
      <calculatedColumnFormula array="1">SUMIFS(Recollecion[No. Cajas],Recollecion[Semana del año],CantidadGallinasBodegaOrigen293132[[#Headers],[21]],Recollecion[Año],Tabla2628[AÑO],Recollecion[Bodega origen],CantidadGallinasBodegaOrigen293132[[#This Row],[Bodega origen]])</calculatedColumnFormula>
    </tableColumn>
    <tableColumn id="23" xr3:uid="{9A1FBC59-839B-4683-A1F4-4D3A9A58D342}" name="22" dataDxfId="580">
      <calculatedColumnFormula array="1">SUMIFS(Recollecion[No. Cajas],Recollecion[Semana del año],CantidadGallinasBodegaOrigen293132[[#Headers],[22]],Recollecion[Año],Tabla2628[AÑO],Recollecion[Bodega origen],CantidadGallinasBodegaOrigen293132[[#This Row],[Bodega origen]])</calculatedColumnFormula>
    </tableColumn>
    <tableColumn id="24" xr3:uid="{C349545B-AAC7-4D1C-A584-304E14DE78D8}" name="23" dataDxfId="579">
      <calculatedColumnFormula array="1">SUMIFS(Recollecion[No. Cajas],Recollecion[Semana del año],CantidadGallinasBodegaOrigen293132[[#Headers],[23]],Recollecion[Año],Tabla2628[AÑO],Recollecion[Bodega origen],CantidadGallinasBodegaOrigen293132[[#This Row],[Bodega origen]])</calculatedColumnFormula>
    </tableColumn>
    <tableColumn id="25" xr3:uid="{92888272-0D9E-4240-A14F-CF26570B96D3}" name="24" dataDxfId="578">
      <calculatedColumnFormula array="1">SUMIFS(Recollecion[No. Cajas],Recollecion[Semana del año],CantidadGallinasBodegaOrigen293132[[#Headers],[24]],Recollecion[Año],Tabla2628[AÑO],Recollecion[Bodega origen],CantidadGallinasBodegaOrigen293132[[#This Row],[Bodega origen]])</calculatedColumnFormula>
    </tableColumn>
    <tableColumn id="26" xr3:uid="{B89A7C7D-36CE-4D0E-B09F-90B6B504DF9B}" name="25" dataDxfId="577">
      <calculatedColumnFormula array="1">SUMIFS(Recollecion[No. Cajas],Recollecion[Semana del año],CantidadGallinasBodegaOrigen293132[[#Headers],[25]],Recollecion[Año],Tabla2628[AÑO],Recollecion[Bodega origen],CantidadGallinasBodegaOrigen293132[[#This Row],[Bodega origen]])</calculatedColumnFormula>
    </tableColumn>
    <tableColumn id="27" xr3:uid="{28BFFD2D-EC85-422E-8D66-6D71E1646572}" name="26" dataDxfId="576">
      <calculatedColumnFormula array="1">SUMIFS(Recollecion[No. Cajas],Recollecion[Semana del año],CantidadGallinasBodegaOrigen293132[[#Headers],[26]],Recollecion[Año],Tabla2628[AÑO],Recollecion[Bodega origen],CantidadGallinasBodegaOrigen293132[[#This Row],[Bodega origen]])</calculatedColumnFormula>
    </tableColumn>
    <tableColumn id="28" xr3:uid="{E3565476-5E17-4A5B-A9A0-9F59DBAE2421}" name="27" dataDxfId="575">
      <calculatedColumnFormula array="1">SUMIFS(Recollecion[No. Cajas],Recollecion[Semana del año],CantidadGallinasBodegaOrigen293132[[#Headers],[27]],Recollecion[Año],Tabla2628[AÑO],Recollecion[Bodega origen],CantidadGallinasBodegaOrigen293132[[#This Row],[Bodega origen]])</calculatedColumnFormula>
    </tableColumn>
    <tableColumn id="29" xr3:uid="{8FDDDB23-CC49-481F-B7A9-146D1BBA9D3A}" name="28" dataDxfId="574">
      <calculatedColumnFormula array="1">SUMIFS(Recollecion[No. Cajas],Recollecion[Semana del año],CantidadGallinasBodegaOrigen293132[[#Headers],[28]],Recollecion[Año],Tabla2628[AÑO],Recollecion[Bodega origen],CantidadGallinasBodegaOrigen293132[[#This Row],[Bodega origen]])</calculatedColumnFormula>
    </tableColumn>
    <tableColumn id="30" xr3:uid="{6B562A5E-F28E-4472-9F24-5A23CF81ABE4}" name="29" dataDxfId="573">
      <calculatedColumnFormula array="1">SUMIFS(Recollecion[No. Cajas],Recollecion[Semana del año],CantidadGallinasBodegaOrigen293132[[#Headers],[29]],Recollecion[Año],Tabla2628[AÑO],Recollecion[Bodega origen],CantidadGallinasBodegaOrigen293132[[#This Row],[Bodega origen]])</calculatedColumnFormula>
    </tableColumn>
    <tableColumn id="31" xr3:uid="{798DC9EB-6250-4BBD-8934-98C6EE6E6E3F}" name="30" dataDxfId="572">
      <calculatedColumnFormula array="1">SUMIFS(Recollecion[No. Cajas],Recollecion[Semana del año],CantidadGallinasBodegaOrigen293132[[#Headers],[30]],Recollecion[Año],Tabla2628[AÑO],Recollecion[Bodega origen],CantidadGallinasBodegaOrigen293132[[#This Row],[Bodega origen]])</calculatedColumnFormula>
    </tableColumn>
    <tableColumn id="32" xr3:uid="{EBBBF7D2-C09C-4305-9CA9-02FEFA1556D5}" name="31" dataDxfId="571">
      <calculatedColumnFormula array="1">SUMIFS(Recollecion[No. Cajas],Recollecion[Semana del año],CantidadGallinasBodegaOrigen293132[[#Headers],[31]],Recollecion[Año],Tabla2628[AÑO],Recollecion[Bodega origen],CantidadGallinasBodegaOrigen293132[[#This Row],[Bodega origen]])</calculatedColumnFormula>
    </tableColumn>
    <tableColumn id="33" xr3:uid="{0617B8E2-DF5B-45C5-8FD9-53AFCCECC38C}" name="32" dataDxfId="570">
      <calculatedColumnFormula array="1">SUMIFS(Recollecion[No. Cajas],Recollecion[Semana del año],CantidadGallinasBodegaOrigen293132[[#Headers],[32]],Recollecion[Año],Tabla2628[AÑO],Recollecion[Bodega origen],CantidadGallinasBodegaOrigen293132[[#This Row],[Bodega origen]])</calculatedColumnFormula>
    </tableColumn>
    <tableColumn id="34" xr3:uid="{85BD803A-FB0F-4181-B358-7C9FE82B849B}" name="33" dataDxfId="569">
      <calculatedColumnFormula array="1">SUMIFS(Recollecion[No. Cajas],Recollecion[Semana del año],CantidadGallinasBodegaOrigen293132[[#Headers],[33]],Recollecion[Año],Tabla2628[AÑO],Recollecion[Bodega origen],CantidadGallinasBodegaOrigen293132[[#This Row],[Bodega origen]])</calculatedColumnFormula>
    </tableColumn>
    <tableColumn id="35" xr3:uid="{C5F52280-4061-47FD-9EC3-3EF80839AC3B}" name="34" dataDxfId="568">
      <calculatedColumnFormula array="1">SUMIFS(Recollecion[No. Cajas],Recollecion[Semana del año],CantidadGallinasBodegaOrigen293132[[#Headers],[34]],Recollecion[Año],Tabla2628[AÑO],Recollecion[Bodega origen],CantidadGallinasBodegaOrigen293132[[#This Row],[Bodega origen]])</calculatedColumnFormula>
    </tableColumn>
    <tableColumn id="36" xr3:uid="{78B47E92-B082-4C70-A367-C60D0B2FB24C}" name="35" dataDxfId="567">
      <calculatedColumnFormula array="1">SUMIFS(Recollecion[No. Cajas],Recollecion[Semana del año],CantidadGallinasBodegaOrigen293132[[#Headers],[35]],Recollecion[Año],Tabla2628[AÑO],Recollecion[Bodega origen],CantidadGallinasBodegaOrigen293132[[#This Row],[Bodega origen]])</calculatedColumnFormula>
    </tableColumn>
    <tableColumn id="37" xr3:uid="{A7E05231-A96C-4DEC-A742-D5580C9E373A}" name="36" dataDxfId="566">
      <calculatedColumnFormula array="1">SUMIFS(Recollecion[No. Cajas],Recollecion[Semana del año],CantidadGallinasBodegaOrigen293132[[#Headers],[36]],Recollecion[Año],Tabla2628[AÑO],Recollecion[Bodega origen],CantidadGallinasBodegaOrigen293132[[#This Row],[Bodega origen]])</calculatedColumnFormula>
    </tableColumn>
    <tableColumn id="38" xr3:uid="{9C0EEBA5-1AAD-4477-9B8E-7AE3927D7B02}" name="37" dataDxfId="565">
      <calculatedColumnFormula array="1">SUMIFS(Recollecion[No. Cajas],Recollecion[Semana del año],CantidadGallinasBodegaOrigen293132[[#Headers],[37]],Recollecion[Año],Tabla2628[AÑO],Recollecion[Bodega origen],CantidadGallinasBodegaOrigen293132[[#This Row],[Bodega origen]])</calculatedColumnFormula>
    </tableColumn>
    <tableColumn id="39" xr3:uid="{E9A2C134-AAF1-4BCA-B815-1412F0F41B69}" name="38" dataDxfId="564">
      <calculatedColumnFormula array="1">SUMIFS(Recollecion[No. Cajas],Recollecion[Semana del año],CantidadGallinasBodegaOrigen293132[[#Headers],[38]],Recollecion[Año],Tabla2628[AÑO],Recollecion[Bodega origen],CantidadGallinasBodegaOrigen293132[[#This Row],[Bodega origen]])</calculatedColumnFormula>
    </tableColumn>
    <tableColumn id="40" xr3:uid="{6CDFA7BF-327F-4288-ABDC-3FFADD12B00D}" name="39" dataDxfId="563">
      <calculatedColumnFormula array="1">SUMIFS(Recollecion[No. Cajas],Recollecion[Semana del año],CantidadGallinasBodegaOrigen293132[[#Headers],[39]],Recollecion[Año],Tabla2628[AÑO],Recollecion[Bodega origen],CantidadGallinasBodegaOrigen293132[[#This Row],[Bodega origen]])</calculatedColumnFormula>
    </tableColumn>
    <tableColumn id="41" xr3:uid="{5AC9A0DF-F304-48F3-A2DA-B77D9568C290}" name="40" dataDxfId="562">
      <calculatedColumnFormula array="1">SUMIFS(Recollecion[No. Cajas],Recollecion[Semana del año],CantidadGallinasBodegaOrigen293132[[#Headers],[40]],Recollecion[Año],Tabla2628[AÑO],Recollecion[Bodega origen],CantidadGallinasBodegaOrigen293132[[#This Row],[Bodega origen]])</calculatedColumnFormula>
    </tableColumn>
    <tableColumn id="42" xr3:uid="{9A746946-9D4F-4EB5-8CC6-5CB3DA74F1BA}" name="41" dataDxfId="561">
      <calculatedColumnFormula array="1">SUMIFS(Recollecion[No. Cajas],Recollecion[Semana del año],CantidadGallinasBodegaOrigen293132[[#Headers],[41]],Recollecion[Año],Tabla2628[AÑO],Recollecion[Bodega origen],CantidadGallinasBodegaOrigen293132[[#This Row],[Bodega origen]])</calculatedColumnFormula>
    </tableColumn>
    <tableColumn id="43" xr3:uid="{96AF0021-ABDB-496D-B50A-C3096BCF6723}" name="42" dataDxfId="560">
      <calculatedColumnFormula array="1">SUMIFS(Recollecion[No. Cajas],Recollecion[Semana del año],CantidadGallinasBodegaOrigen293132[[#Headers],[42]],Recollecion[Año],Tabla2628[AÑO],Recollecion[Bodega origen],CantidadGallinasBodegaOrigen293132[[#This Row],[Bodega origen]])</calculatedColumnFormula>
    </tableColumn>
    <tableColumn id="44" xr3:uid="{C296CF26-6DA0-422D-BD19-E3224791ED7C}" name="43" dataDxfId="559">
      <calculatedColumnFormula array="1">SUMIFS(Recollecion[No. Cajas],Recollecion[Semana del año],CantidadGallinasBodegaOrigen293132[[#Headers],[43]],Recollecion[Año],Tabla2628[AÑO],Recollecion[Bodega origen],CantidadGallinasBodegaOrigen293132[[#This Row],[Bodega origen]])</calculatedColumnFormula>
    </tableColumn>
    <tableColumn id="45" xr3:uid="{6F16DACF-2B6B-450E-943D-039828A9E53A}" name="44" dataDxfId="558">
      <calculatedColumnFormula array="1">SUMIFS(Recollecion[No. Cajas],Recollecion[Semana del año],CantidadGallinasBodegaOrigen293132[[#Headers],[44]],Recollecion[Año],Tabla2628[AÑO],Recollecion[Bodega origen],CantidadGallinasBodegaOrigen293132[[#This Row],[Bodega origen]])</calculatedColumnFormula>
    </tableColumn>
    <tableColumn id="46" xr3:uid="{7580344E-28FC-416C-8F89-CAF97D987181}" name="45" dataDxfId="557">
      <calculatedColumnFormula array="1">SUMIFS(Recollecion[No. Cajas],Recollecion[Semana del año],CantidadGallinasBodegaOrigen293132[[#Headers],[45]],Recollecion[Año],Tabla2628[AÑO],Recollecion[Bodega origen],CantidadGallinasBodegaOrigen293132[[#This Row],[Bodega origen]])</calculatedColumnFormula>
    </tableColumn>
    <tableColumn id="47" xr3:uid="{59A6804D-37B6-4E82-A5FF-0E1CBED504F1}" name="46" dataDxfId="556">
      <calculatedColumnFormula array="1">SUMIFS(Recollecion[No. Cajas],Recollecion[Semana del año],CantidadGallinasBodegaOrigen293132[[#Headers],[46]],Recollecion[Año],Tabla2628[AÑO],Recollecion[Bodega origen],CantidadGallinasBodegaOrigen293132[[#This Row],[Bodega origen]])</calculatedColumnFormula>
    </tableColumn>
    <tableColumn id="48" xr3:uid="{9904F583-5E15-4495-B2E9-342086ED324C}" name="47" dataDxfId="555">
      <calculatedColumnFormula array="1">SUMIFS(Recollecion[No. Cajas],Recollecion[Semana del año],CantidadGallinasBodegaOrigen293132[[#Headers],[47]],Recollecion[Año],Tabla2628[AÑO],Recollecion[Bodega origen],CantidadGallinasBodegaOrigen293132[[#This Row],[Bodega origen]])</calculatedColumnFormula>
    </tableColumn>
    <tableColumn id="49" xr3:uid="{5AA83E7F-7E8B-4B85-9602-26D4E4F21916}" name="48" dataDxfId="554">
      <calculatedColumnFormula array="1">SUMIFS(Recollecion[No. Cajas],Recollecion[Semana del año],CantidadGallinasBodegaOrigen293132[[#Headers],[48]],Recollecion[Año],Tabla2628[AÑO],Recollecion[Bodega origen],CantidadGallinasBodegaOrigen293132[[#This Row],[Bodega origen]])</calculatedColumnFormula>
    </tableColumn>
    <tableColumn id="50" xr3:uid="{E52ECE81-E03B-46AC-8205-7BB5140B6986}" name="49" dataDxfId="553">
      <calculatedColumnFormula array="1">SUMIFS(Recollecion[No. Cajas],Recollecion[Semana del año],CantidadGallinasBodegaOrigen293132[[#Headers],[49]],Recollecion[Año],Tabla2628[AÑO],Recollecion[Bodega origen],CantidadGallinasBodegaOrigen293132[[#This Row],[Bodega origen]])</calculatedColumnFormula>
    </tableColumn>
    <tableColumn id="51" xr3:uid="{56FF3DBD-8C07-479C-8106-58570A86EB24}" name="50" dataDxfId="552">
      <calculatedColumnFormula array="1">SUMIFS(Recollecion[No. Cajas],Recollecion[Semana del año],CantidadGallinasBodegaOrigen293132[[#Headers],[50]],Recollecion[Año],Tabla2628[AÑO],Recollecion[Bodega origen],CantidadGallinasBodegaOrigen293132[[#This Row],[Bodega origen]])</calculatedColumnFormula>
    </tableColumn>
    <tableColumn id="52" xr3:uid="{B7F0B3B0-7D36-40D2-895C-8F572EDBC899}" name="51" dataDxfId="551">
      <calculatedColumnFormula array="1">SUMIFS(Recollecion[No. Cajas],Recollecion[Semana del año],CantidadGallinasBodegaOrigen293132[[#Headers],[51]],Recollecion[Año],Tabla2628[AÑO],Recollecion[Bodega origen],CantidadGallinasBodegaOrigen293132[[#This Row],[Bodega origen]])</calculatedColumnFormula>
    </tableColumn>
    <tableColumn id="53" xr3:uid="{FABBADEB-48DF-4B38-B941-E2651D1F683F}" name="52" dataDxfId="550">
      <calculatedColumnFormula array="1">SUMIFS(Recollecion[No. Cajas],Recollecion[Semana del año],CantidadGallinasBodegaOrigen293132[[#Headers],[52]],Recollecion[Año],Tabla2628[AÑO],Recollecion[Bodega origen],CantidadGallinasBodegaOrigen293132[[#This Row],[Bodega origen]])</calculatedColumnFormula>
    </tableColumn>
    <tableColumn id="54" xr3:uid="{405CE94B-FB1D-42B2-B214-C860E3BCC654}" name="53" dataDxfId="549">
      <calculatedColumnFormula array="1">SUMIFS(Recollecion[No. Cajas],Recollecion[Semana del año],CantidadGallinasBodegaOrigen293132[[#Headers],[53]],Recollecion[Año],Tabla2628[AÑO],Recollecion[Bodega origen],CantidadGallinasBodegaOrigen293132[[#This Row],[Bodega origen]])</calculatedColumnFormula>
    </tableColumn>
    <tableColumn id="55" xr3:uid="{B9CA47F3-DCD8-4231-BA5B-5B4E47427806}" name="54" dataDxfId="548">
      <calculatedColumnFormula array="1">SUMIFS(Recollecion[No. Cajas],Recollecion[Semana del año],CantidadGallinasBodegaOrigen293132[[#Headers],[54]],Recollecion[Año],Tabla2628[AÑO],Recollecion[Bodega origen],CantidadGallinasBodegaOrigen293132[[#This Row],[Bodega origen]])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F08F774-AF81-4F31-885E-DEFCDFCC3E90}" name="CantidadGallinasBodegaOrigen29313233" displayName="CantidadGallinasBodegaOrigen29313233" ref="A52:BC59" totalsRowShown="0" tableBorderDxfId="547">
  <autoFilter ref="A52:BC59" xr:uid="{D1BA3D2E-1156-40F3-BDDB-1CF2161B2CD5}"/>
  <tableColumns count="55">
    <tableColumn id="1" xr3:uid="{04454193-BEF3-4DE1-A7E0-6DC1D987EF04}" name="Bodega origen" dataDxfId="546"/>
    <tableColumn id="2" xr3:uid="{8333F083-F756-4980-8997-6FE1D68C0C67}" name="1" dataDxfId="545">
      <calculatedColumnFormula>B18/B7</calculatedColumnFormula>
    </tableColumn>
    <tableColumn id="3" xr3:uid="{B737F67F-4385-45B2-98CB-117DBE93B19D}" name="2" dataDxfId="544">
      <calculatedColumnFormula>C18/C7</calculatedColumnFormula>
    </tableColumn>
    <tableColumn id="4" xr3:uid="{F56BB93C-60FD-4802-B3CE-F8C846E4EF8B}" name="3" dataDxfId="543">
      <calculatedColumnFormula>D18/D7</calculatedColumnFormula>
    </tableColumn>
    <tableColumn id="5" xr3:uid="{6F6BC589-E573-43CA-AEF8-DFA2416AE2BD}" name="4" dataDxfId="542">
      <calculatedColumnFormula>E18/E7</calculatedColumnFormula>
    </tableColumn>
    <tableColumn id="6" xr3:uid="{66EA4A24-C908-402A-9B74-C4178DF2C374}" name="5" dataDxfId="541">
      <calculatedColumnFormula>F18/F7</calculatedColumnFormula>
    </tableColumn>
    <tableColumn id="7" xr3:uid="{1D7DD5DA-27FB-49F8-BC0C-7DCF00793825}" name="6" dataDxfId="540">
      <calculatedColumnFormula>G18/G7</calculatedColumnFormula>
    </tableColumn>
    <tableColumn id="8" xr3:uid="{02FA0C9D-0E91-4FF0-8A53-6C906F10A745}" name="7" dataDxfId="539">
      <calculatedColumnFormula>H18/H7</calculatedColumnFormula>
    </tableColumn>
    <tableColumn id="9" xr3:uid="{DD302B07-5647-446A-BA36-297175E1F48E}" name="8" dataDxfId="538">
      <calculatedColumnFormula>I18/I7</calculatedColumnFormula>
    </tableColumn>
    <tableColumn id="10" xr3:uid="{B9DFE7C3-8873-493A-93A3-FB43574FA17B}" name="9" dataDxfId="537">
      <calculatedColumnFormula>J18/J7</calculatedColumnFormula>
    </tableColumn>
    <tableColumn id="11" xr3:uid="{91C22E87-C043-4829-9177-E39CAC45EEC0}" name="10" dataDxfId="536">
      <calculatedColumnFormula>K18/K7</calculatedColumnFormula>
    </tableColumn>
    <tableColumn id="12" xr3:uid="{F3E3837D-8D0C-445B-A441-E0FE533D5596}" name="11" dataDxfId="535">
      <calculatedColumnFormula>L18/L7</calculatedColumnFormula>
    </tableColumn>
    <tableColumn id="13" xr3:uid="{9A85A1EE-958F-4BFE-A773-764E7D511EEC}" name="12" dataDxfId="534">
      <calculatedColumnFormula>M18/M7</calculatedColumnFormula>
    </tableColumn>
    <tableColumn id="14" xr3:uid="{82A666C5-017B-4237-A374-1C84019DD2CA}" name="13" dataDxfId="533">
      <calculatedColumnFormula>N18/N7</calculatedColumnFormula>
    </tableColumn>
    <tableColumn id="15" xr3:uid="{70EBD36F-8AD3-4C7F-AC18-421FA0615E2D}" name="14" dataDxfId="532">
      <calculatedColumnFormula>O18/O7</calculatedColumnFormula>
    </tableColumn>
    <tableColumn id="16" xr3:uid="{40F2B62B-893C-4B8D-88EA-C46BB1ECDE9E}" name="15" dataDxfId="531">
      <calculatedColumnFormula>P18/P7</calculatedColumnFormula>
    </tableColumn>
    <tableColumn id="17" xr3:uid="{D4821044-121E-4465-A4AE-93205B4A78DC}" name="16" dataDxfId="530">
      <calculatedColumnFormula>Q18/Q7</calculatedColumnFormula>
    </tableColumn>
    <tableColumn id="18" xr3:uid="{17E5FFB7-FB1C-490A-B072-DAFAD24B9D37}" name="17" dataDxfId="529">
      <calculatedColumnFormula>R18/R7</calculatedColumnFormula>
    </tableColumn>
    <tableColumn id="19" xr3:uid="{0EBF9177-75E4-43A5-962E-5E282D67AF45}" name="18" dataDxfId="528">
      <calculatedColumnFormula>S18/S7</calculatedColumnFormula>
    </tableColumn>
    <tableColumn id="20" xr3:uid="{0C986B96-EEFD-4E17-B69C-BA59CC65D8D7}" name="19" dataDxfId="527">
      <calculatedColumnFormula>T18/T7</calculatedColumnFormula>
    </tableColumn>
    <tableColumn id="21" xr3:uid="{E6ABE52F-E6F9-4131-BD2D-20BE2985C10F}" name="20" dataDxfId="526">
      <calculatedColumnFormula>U18/U7</calculatedColumnFormula>
    </tableColumn>
    <tableColumn id="22" xr3:uid="{86F29E73-8153-4B20-98B1-1DE6FAE2CB5D}" name="21" dataDxfId="525">
      <calculatedColumnFormula>V18/V7</calculatedColumnFormula>
    </tableColumn>
    <tableColumn id="23" xr3:uid="{4FE2D5CE-1CAE-4D1F-83A1-93619CD42C09}" name="22" dataDxfId="524">
      <calculatedColumnFormula>W18/W7</calculatedColumnFormula>
    </tableColumn>
    <tableColumn id="24" xr3:uid="{E088545F-D721-4A3A-AAFC-DCDDAE01180D}" name="23" dataDxfId="523">
      <calculatedColumnFormula>X18/X7</calculatedColumnFormula>
    </tableColumn>
    <tableColumn id="25" xr3:uid="{B2372505-2DD5-4363-96A4-19F25FA8FBB6}" name="24" dataDxfId="522">
      <calculatedColumnFormula>Y18/Y7</calculatedColumnFormula>
    </tableColumn>
    <tableColumn id="26" xr3:uid="{58004303-9E15-454E-934A-122C3FC5BB93}" name="25" dataDxfId="521">
      <calculatedColumnFormula>Z18/Z7</calculatedColumnFormula>
    </tableColumn>
    <tableColumn id="27" xr3:uid="{1B2F669E-6509-4398-9255-9BE2ADE8BEE4}" name="26" dataDxfId="520">
      <calculatedColumnFormula>AA18/AA7</calculatedColumnFormula>
    </tableColumn>
    <tableColumn id="28" xr3:uid="{A3291844-2F8A-4494-9F60-4C0E64AAD6A9}" name="27" dataDxfId="519">
      <calculatedColumnFormula>AB18/AB7</calculatedColumnFormula>
    </tableColumn>
    <tableColumn id="29" xr3:uid="{D257EDF9-39FE-4570-A413-14BEECE61099}" name="28" dataDxfId="518">
      <calculatedColumnFormula>AC18/AC7</calculatedColumnFormula>
    </tableColumn>
    <tableColumn id="30" xr3:uid="{43D44D45-CCE9-4B6D-9E32-0296C281D6B5}" name="29" dataDxfId="517">
      <calculatedColumnFormula>AD18/AD7</calculatedColumnFormula>
    </tableColumn>
    <tableColumn id="31" xr3:uid="{EAA004B9-8143-4BDB-931F-1A8A49556E88}" name="30" dataDxfId="516">
      <calculatedColumnFormula>AE18/AE7</calculatedColumnFormula>
    </tableColumn>
    <tableColumn id="32" xr3:uid="{ACEF2491-F6B9-40A5-BC7B-639E89CBDCCF}" name="31" dataDxfId="515">
      <calculatedColumnFormula>AF18/AF7</calculatedColumnFormula>
    </tableColumn>
    <tableColumn id="33" xr3:uid="{6D5C5D6E-ECA0-4082-B2A8-11EBF822E2C0}" name="32" dataDxfId="514">
      <calculatedColumnFormula>AG18/AG7</calculatedColumnFormula>
    </tableColumn>
    <tableColumn id="34" xr3:uid="{4E302CB5-ACBB-45D8-8793-A7B1287D3F6A}" name="33" dataDxfId="513">
      <calculatedColumnFormula>AH18/AH7</calculatedColumnFormula>
    </tableColumn>
    <tableColumn id="35" xr3:uid="{9DEE263A-4167-493C-9DE0-67921B7501F0}" name="34" dataDxfId="512">
      <calculatedColumnFormula>AI18/AI7</calculatedColumnFormula>
    </tableColumn>
    <tableColumn id="36" xr3:uid="{A3273036-F901-4EBE-B5A8-2D1F9818CDDD}" name="35" dataDxfId="511">
      <calculatedColumnFormula>AJ18/AJ7</calculatedColumnFormula>
    </tableColumn>
    <tableColumn id="37" xr3:uid="{34015356-8E7B-4872-A752-F3F5F3CF0D18}" name="36" dataDxfId="510">
      <calculatedColumnFormula>AK18/AK7</calculatedColumnFormula>
    </tableColumn>
    <tableColumn id="38" xr3:uid="{DE5D188C-AEE6-41E3-8FF2-9623B9D67823}" name="37" dataDxfId="509">
      <calculatedColumnFormula>AL18/AL7</calculatedColumnFormula>
    </tableColumn>
    <tableColumn id="39" xr3:uid="{4E418B7D-1F4F-4126-B7BC-127766778846}" name="38" dataDxfId="508">
      <calculatedColumnFormula>AM18/AM7</calculatedColumnFormula>
    </tableColumn>
    <tableColumn id="40" xr3:uid="{DCDABEF6-2D1C-439C-985E-EC9D4E4174FB}" name="39" dataDxfId="507">
      <calculatedColumnFormula>AN18/AN7</calculatedColumnFormula>
    </tableColumn>
    <tableColumn id="41" xr3:uid="{134ABDE7-D376-47A6-868B-834759321071}" name="40" dataDxfId="506">
      <calculatedColumnFormula>AO18/AO7</calculatedColumnFormula>
    </tableColumn>
    <tableColumn id="42" xr3:uid="{46862C16-EEF0-4352-A1CA-63DDA148C041}" name="41" dataDxfId="505">
      <calculatedColumnFormula>AP18/AP7</calculatedColumnFormula>
    </tableColumn>
    <tableColumn id="43" xr3:uid="{9AFE399E-A2EB-4768-B202-7F491F2907C2}" name="42" dataDxfId="504">
      <calculatedColumnFormula>AQ18/AQ7</calculatedColumnFormula>
    </tableColumn>
    <tableColumn id="44" xr3:uid="{6746CF75-9B2D-4736-BA98-415513232E9A}" name="43" dataDxfId="503">
      <calculatedColumnFormula>AR18/AR7</calculatedColumnFormula>
    </tableColumn>
    <tableColumn id="45" xr3:uid="{59D461A9-6A57-4E31-AEE0-7EA92774E5DE}" name="44" dataDxfId="502">
      <calculatedColumnFormula>AS18/AS7</calculatedColumnFormula>
    </tableColumn>
    <tableColumn id="46" xr3:uid="{CC616FB3-A567-40C1-8951-FAEBCD5CCBDF}" name="45" dataDxfId="501">
      <calculatedColumnFormula>AT18/AT7</calculatedColumnFormula>
    </tableColumn>
    <tableColumn id="47" xr3:uid="{F3BE44C6-343D-4769-A6A8-2025B99FFB9A}" name="46" dataDxfId="500">
      <calculatedColumnFormula>AU18/AU7</calculatedColumnFormula>
    </tableColumn>
    <tableColumn id="48" xr3:uid="{441C9155-8E0D-4F68-966E-6DD006DCFA42}" name="47" dataDxfId="499">
      <calculatedColumnFormula>AV18/AV7</calculatedColumnFormula>
    </tableColumn>
    <tableColumn id="49" xr3:uid="{BECAD8ED-FAE9-4157-9534-56B3D1A44488}" name="48" dataDxfId="498">
      <calculatedColumnFormula>AW18/AW7</calculatedColumnFormula>
    </tableColumn>
    <tableColumn id="50" xr3:uid="{8164A709-4D8A-4413-9B1B-043A24D79D07}" name="49" dataDxfId="497">
      <calculatedColumnFormula>AX18/AX7</calculatedColumnFormula>
    </tableColumn>
    <tableColumn id="51" xr3:uid="{2B45A4FB-C4C9-45EE-80D4-669601872E55}" name="50" dataDxfId="496">
      <calculatedColumnFormula>AY18/AY7</calculatedColumnFormula>
    </tableColumn>
    <tableColumn id="52" xr3:uid="{68C6A303-E56C-41DA-82C9-1738124B9E37}" name="51" dataDxfId="495">
      <calculatedColumnFormula>AZ18/AZ7</calculatedColumnFormula>
    </tableColumn>
    <tableColumn id="53" xr3:uid="{9FF4CE3A-5ED3-4435-AF5B-DA61B5F8F217}" name="52" dataDxfId="494">
      <calculatedColumnFormula>BA18/BA7</calculatedColumnFormula>
    </tableColumn>
    <tableColumn id="54" xr3:uid="{7C90D72B-9006-4CE5-BC0A-40D585CBEC5F}" name="53" dataDxfId="493">
      <calculatedColumnFormula>BB18/BB7</calculatedColumnFormula>
    </tableColumn>
    <tableColumn id="55" xr3:uid="{FC2C30BD-A229-4DD3-A7B4-997A6CBB7814}" name="54" dataDxfId="492">
      <calculatedColumnFormula>BC18/BC7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723FD086-45BE-4AB1-A523-8FA2B11C6AFF}" name="CantidadGallinasBodegaOrigen2931323334" displayName="CantidadGallinasBodegaOrigen2931323334" ref="A65:BC72" totalsRowShown="0" tableBorderDxfId="491">
  <autoFilter ref="A65:BC72" xr:uid="{E0627915-E087-4885-B262-0E651C08C4D7}"/>
  <tableColumns count="55">
    <tableColumn id="1" xr3:uid="{FCBCD7E0-38BA-41C7-8E70-398DECFFD722}" name="Bodega origen" dataDxfId="490"/>
    <tableColumn id="2" xr3:uid="{EA24DB69-3B8B-45B1-A7F7-BF6B58E388C2}" name="1" dataDxfId="489">
      <calculatedColumnFormula>B53/7</calculatedColumnFormula>
    </tableColumn>
    <tableColumn id="3" xr3:uid="{47CFC407-9704-48DB-AD7D-ED0127A1D57D}" name="2" dataDxfId="488">
      <calculatedColumnFormula>C53/7</calculatedColumnFormula>
    </tableColumn>
    <tableColumn id="4" xr3:uid="{30BBA588-9DA3-47A3-8EC6-9A355482BC94}" name="3" dataDxfId="487">
      <calculatedColumnFormula>D53/7</calculatedColumnFormula>
    </tableColumn>
    <tableColumn id="5" xr3:uid="{4B64EDA0-2671-4ABB-AEA6-D7565C296131}" name="4" dataDxfId="486">
      <calculatedColumnFormula>E53/7</calculatedColumnFormula>
    </tableColumn>
    <tableColumn id="6" xr3:uid="{358285B1-DF29-490C-A4B0-B8204FAB0DC0}" name="5" dataDxfId="485">
      <calculatedColumnFormula>F53/7</calculatedColumnFormula>
    </tableColumn>
    <tableColumn id="7" xr3:uid="{D2B2FDE3-CC2E-46B3-A265-16F9715FB5B9}" name="6" dataDxfId="484">
      <calculatedColumnFormula>G53/7</calculatedColumnFormula>
    </tableColumn>
    <tableColumn id="8" xr3:uid="{0006CE4B-FCB5-4A70-AEE8-BCDDDDAFA679}" name="7" dataDxfId="483">
      <calculatedColumnFormula>H53/7</calculatedColumnFormula>
    </tableColumn>
    <tableColumn id="9" xr3:uid="{1ABD2829-3D0F-4F99-A6B0-32712FF60649}" name="8" dataDxfId="482">
      <calculatedColumnFormula>I53/7</calculatedColumnFormula>
    </tableColumn>
    <tableColumn id="10" xr3:uid="{2A63A436-AC7B-43F5-9AB1-B5F2AAC1CBE4}" name="9" dataDxfId="481">
      <calculatedColumnFormula>J53/7</calculatedColumnFormula>
    </tableColumn>
    <tableColumn id="11" xr3:uid="{F48565D9-EE13-44BA-A6BB-DB439E003282}" name="10" dataDxfId="480">
      <calculatedColumnFormula>K53/7</calculatedColumnFormula>
    </tableColumn>
    <tableColumn id="12" xr3:uid="{D2DCC752-C8BE-4812-9761-856DE29394C7}" name="11" dataDxfId="479">
      <calculatedColumnFormula>L53/7</calculatedColumnFormula>
    </tableColumn>
    <tableColumn id="13" xr3:uid="{32789CFB-4210-4E63-B700-64556B2BC0EB}" name="12" dataDxfId="478">
      <calculatedColumnFormula>M53/7</calculatedColumnFormula>
    </tableColumn>
    <tableColumn id="14" xr3:uid="{51FA19DF-60BE-45FC-B9BC-4C2D28CCC5A4}" name="13" dataDxfId="477">
      <calculatedColumnFormula>N53/7</calculatedColumnFormula>
    </tableColumn>
    <tableColumn id="15" xr3:uid="{091D1698-2C3C-47A0-8823-BDD5C6527FD8}" name="14" dataDxfId="476">
      <calculatedColumnFormula>O53/7</calculatedColumnFormula>
    </tableColumn>
    <tableColumn id="16" xr3:uid="{A566B8B9-4F46-4D10-B99C-1F94B766C7FD}" name="15" dataDxfId="475">
      <calculatedColumnFormula>P53/7</calculatedColumnFormula>
    </tableColumn>
    <tableColumn id="17" xr3:uid="{671F7364-51DD-4B0F-BC1F-0AB9BEF6B99A}" name="16" dataDxfId="474">
      <calculatedColumnFormula>Q53/7</calculatedColumnFormula>
    </tableColumn>
    <tableColumn id="18" xr3:uid="{C8495873-9555-43A6-A1B5-F5673F948408}" name="17" dataDxfId="473">
      <calculatedColumnFormula>R53/7</calculatedColumnFormula>
    </tableColumn>
    <tableColumn id="19" xr3:uid="{F882BB3C-16FC-46E6-9ED6-61479E63165A}" name="18" dataDxfId="472">
      <calculatedColumnFormula>S53/7</calculatedColumnFormula>
    </tableColumn>
    <tableColumn id="20" xr3:uid="{04131107-C7B2-4B82-90B7-F4F93A532867}" name="19" dataDxfId="471">
      <calculatedColumnFormula>T53/7</calculatedColumnFormula>
    </tableColumn>
    <tableColumn id="21" xr3:uid="{561FE86D-6003-4B47-A4EC-12B1DDDE9CE1}" name="20" dataDxfId="470">
      <calculatedColumnFormula>U53/7</calculatedColumnFormula>
    </tableColumn>
    <tableColumn id="22" xr3:uid="{8660942E-9624-4D1B-AE87-C3180B2FCDBC}" name="21" dataDxfId="469">
      <calculatedColumnFormula>V53/7</calculatedColumnFormula>
    </tableColumn>
    <tableColumn id="23" xr3:uid="{69FFC5F3-4FEB-43E9-BB0F-4DBC58C32FB2}" name="22" dataDxfId="468">
      <calculatedColumnFormula>W53/7</calculatedColumnFormula>
    </tableColumn>
    <tableColumn id="24" xr3:uid="{C2B8D641-23F5-40DA-B840-A46C060D1C91}" name="23" dataDxfId="467">
      <calculatedColumnFormula>X53/7</calculatedColumnFormula>
    </tableColumn>
    <tableColumn id="25" xr3:uid="{F49370C7-051F-43FA-82B5-C1CBA151F239}" name="24" dataDxfId="466">
      <calculatedColumnFormula>Y53/7</calculatedColumnFormula>
    </tableColumn>
    <tableColumn id="26" xr3:uid="{012172D9-7C1C-40F6-A146-3113136D79BD}" name="25" dataDxfId="465">
      <calculatedColumnFormula>Z53/7</calculatedColumnFormula>
    </tableColumn>
    <tableColumn id="27" xr3:uid="{B55F4E42-B68B-402E-8D27-EFD4BAE7FCB5}" name="26" dataDxfId="464">
      <calculatedColumnFormula>AA53/7</calculatedColumnFormula>
    </tableColumn>
    <tableColumn id="28" xr3:uid="{AC654B1D-5BCD-4BDB-9CA2-24473607751A}" name="27" dataDxfId="463">
      <calculatedColumnFormula>AB53/7</calculatedColumnFormula>
    </tableColumn>
    <tableColumn id="29" xr3:uid="{052CB659-EA3B-47F6-AB6D-6C71BBFD5BA0}" name="28" dataDxfId="462">
      <calculatedColumnFormula>AC53/7</calculatedColumnFormula>
    </tableColumn>
    <tableColumn id="30" xr3:uid="{AEDAB356-7B12-4C3D-90EA-4ADDD12C7921}" name="29" dataDxfId="461">
      <calculatedColumnFormula>AD53/7</calculatedColumnFormula>
    </tableColumn>
    <tableColumn id="31" xr3:uid="{32E97014-301E-4280-87AF-0874CAC1CA94}" name="30" dataDxfId="460">
      <calculatedColumnFormula>AE53/7</calculatedColumnFormula>
    </tableColumn>
    <tableColumn id="32" xr3:uid="{2FF6BE9E-BFE2-44FC-8EE2-2BBB556E246A}" name="31" dataDxfId="459">
      <calculatedColumnFormula>AF53/7</calculatedColumnFormula>
    </tableColumn>
    <tableColumn id="33" xr3:uid="{9632F230-57B0-4DDA-8426-ED7EC358519C}" name="32" dataDxfId="458">
      <calculatedColumnFormula>AG53/7</calculatedColumnFormula>
    </tableColumn>
    <tableColumn id="34" xr3:uid="{04C08C4A-A4FC-4EE6-BFE7-A88277782CB8}" name="33" dataDxfId="457">
      <calculatedColumnFormula>AH53/7</calculatedColumnFormula>
    </tableColumn>
    <tableColumn id="35" xr3:uid="{69A96FC4-BADC-493E-8F98-B52BABF59BA3}" name="34" dataDxfId="456">
      <calculatedColumnFormula>AI53/7</calculatedColumnFormula>
    </tableColumn>
    <tableColumn id="36" xr3:uid="{EAE2019F-06C0-4C67-98BA-F658040E1DC0}" name="35" dataDxfId="455">
      <calculatedColumnFormula>AJ53/7</calculatedColumnFormula>
    </tableColumn>
    <tableColumn id="37" xr3:uid="{C3B0693F-5516-4815-B7E9-D809BED18B2F}" name="36" dataDxfId="454">
      <calculatedColumnFormula>AK53/7</calculatedColumnFormula>
    </tableColumn>
    <tableColumn id="38" xr3:uid="{67565967-61D4-4C15-97B5-DCEED7DEDCAB}" name="37" dataDxfId="453">
      <calculatedColumnFormula>AL53/7</calculatedColumnFormula>
    </tableColumn>
    <tableColumn id="39" xr3:uid="{8D804823-1907-4737-900C-90B96512CDB3}" name="38" dataDxfId="452">
      <calculatedColumnFormula>AM53/7</calculatedColumnFormula>
    </tableColumn>
    <tableColumn id="40" xr3:uid="{F641FE06-FA52-4988-9A63-A8BD997398B5}" name="39" dataDxfId="451">
      <calculatedColumnFormula>AN53/7</calculatedColumnFormula>
    </tableColumn>
    <tableColumn id="41" xr3:uid="{3689DCB9-4097-458B-A6B0-57662B4CCF0C}" name="40" dataDxfId="450">
      <calculatedColumnFormula>AO53/7</calculatedColumnFormula>
    </tableColumn>
    <tableColumn id="42" xr3:uid="{70285935-1C84-4B67-8B2A-44411C9FE18D}" name="41" dataDxfId="449">
      <calculatedColumnFormula>AP53/7</calculatedColumnFormula>
    </tableColumn>
    <tableColumn id="43" xr3:uid="{783E1FE2-C56A-47C2-811D-677537236373}" name="42" dataDxfId="448">
      <calculatedColumnFormula>AQ53/7</calculatedColumnFormula>
    </tableColumn>
    <tableColumn id="44" xr3:uid="{67F7C3BC-438A-4438-97D3-BD039494B6B5}" name="43" dataDxfId="447">
      <calculatedColumnFormula>AR53/7</calculatedColumnFormula>
    </tableColumn>
    <tableColumn id="45" xr3:uid="{8BCA5565-E5AE-4F02-A40A-D86CB24FA863}" name="44" dataDxfId="446">
      <calculatedColumnFormula>AS53/7</calculatedColumnFormula>
    </tableColumn>
    <tableColumn id="46" xr3:uid="{B070C6EA-6ECF-40BF-84A7-AF899AB774E3}" name="45" dataDxfId="445">
      <calculatedColumnFormula>AT53/7</calculatedColumnFormula>
    </tableColumn>
    <tableColumn id="47" xr3:uid="{A61F5280-2311-4A0B-A583-7E456EB12F68}" name="46" dataDxfId="444">
      <calculatedColumnFormula>AU53/7</calculatedColumnFormula>
    </tableColumn>
    <tableColumn id="48" xr3:uid="{9844BEF8-3BFE-42EE-B906-6B774515C8FF}" name="47" dataDxfId="443">
      <calculatedColumnFormula>AV53/7</calculatedColumnFormula>
    </tableColumn>
    <tableColumn id="49" xr3:uid="{FD6AA2E0-0669-4806-A6F3-9F8988F1BF7F}" name="48" dataDxfId="442">
      <calculatedColumnFormula>AW53/7</calculatedColumnFormula>
    </tableColumn>
    <tableColumn id="50" xr3:uid="{586BBF97-4C5B-46F9-8FDF-667235AD92C7}" name="49" dataDxfId="441">
      <calculatedColumnFormula>AX53/7</calculatedColumnFormula>
    </tableColumn>
    <tableColumn id="51" xr3:uid="{7DB5309A-09AD-47D3-B898-E644D94B41DE}" name="50" dataDxfId="440">
      <calculatedColumnFormula>AY53/7</calculatedColumnFormula>
    </tableColumn>
    <tableColumn id="52" xr3:uid="{0381AB1B-2A25-441A-9320-157C0D4BACD7}" name="51" dataDxfId="439">
      <calculatedColumnFormula>AZ53/7</calculatedColumnFormula>
    </tableColumn>
    <tableColumn id="53" xr3:uid="{F65B0A26-0799-4965-A427-FCBFAF2BD161}" name="52" dataDxfId="438">
      <calculatedColumnFormula>BA53/7</calculatedColumnFormula>
    </tableColumn>
    <tableColumn id="54" xr3:uid="{866A07FE-8D2D-4343-AAC5-3E7CEDEEC6ED}" name="53" dataDxfId="437">
      <calculatedColumnFormula>BB53/7</calculatedColumnFormula>
    </tableColumn>
    <tableColumn id="55" xr3:uid="{91DC6949-4478-41A1-B9BC-55F9DB848642}" name="54" dataDxfId="436">
      <calculatedColumnFormula>BC53/30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E7B67932-3435-4616-AA97-B3489A1F9186}" name="CantidadGallinasBodegaOrigen2931323335" displayName="CantidadGallinasBodegaOrigen2931323335" ref="A78:BC85" totalsRowShown="0" tableBorderDxfId="435">
  <autoFilter ref="A78:BC85" xr:uid="{F492BC91-5D97-453F-AAC6-83A780988154}"/>
  <tableColumns count="55">
    <tableColumn id="1" xr3:uid="{6B2650D0-C9F7-4E4B-9291-A60B24D5E111}" name="Bodega origen" dataDxfId="434"/>
    <tableColumn id="2" xr3:uid="{4BF09942-9216-48B0-8060-1D3377A8D187}" name="1" dataDxfId="433">
      <calculatedColumnFormula>B29/B7</calculatedColumnFormula>
    </tableColumn>
    <tableColumn id="3" xr3:uid="{89124B70-FA0B-4E1A-A86B-482BA210C2C7}" name="2" dataDxfId="432">
      <calculatedColumnFormula>C29/C7</calculatedColumnFormula>
    </tableColumn>
    <tableColumn id="4" xr3:uid="{F2DEAD76-3A97-43C4-8F47-81D6F9C38C67}" name="3" dataDxfId="431">
      <calculatedColumnFormula>D29/D7</calculatedColumnFormula>
    </tableColumn>
    <tableColumn id="5" xr3:uid="{6B47A8B3-651F-41AB-8DA6-07E4CADC4851}" name="4" dataDxfId="430">
      <calculatedColumnFormula>E29/E7</calculatedColumnFormula>
    </tableColumn>
    <tableColumn id="6" xr3:uid="{B82B2DA9-3314-482A-BBD0-767A08085819}" name="5" dataDxfId="429">
      <calculatedColumnFormula>F29/F7</calculatedColumnFormula>
    </tableColumn>
    <tableColumn id="7" xr3:uid="{DD447C6E-F2E5-4149-9835-AC7CD990A10B}" name="6" dataDxfId="428">
      <calculatedColumnFormula>G29/G7</calculatedColumnFormula>
    </tableColumn>
    <tableColumn id="8" xr3:uid="{E25134D2-48CE-4B73-BCA6-4CC198AC6096}" name="7" dataDxfId="427">
      <calculatedColumnFormula>H29/H7</calculatedColumnFormula>
    </tableColumn>
    <tableColumn id="9" xr3:uid="{71AE871F-367B-4849-B2EF-7EFAEBEF4D52}" name="8" dataDxfId="426">
      <calculatedColumnFormula>I29/I7</calculatedColumnFormula>
    </tableColumn>
    <tableColumn id="10" xr3:uid="{C52A2D3D-035C-4E55-9F78-4D0DB2C88FBC}" name="9" dataDxfId="425">
      <calculatedColumnFormula>J29/J7</calculatedColumnFormula>
    </tableColumn>
    <tableColumn id="11" xr3:uid="{0C301D49-95AB-4B51-BB71-F1F2F8F4126A}" name="10" dataDxfId="424">
      <calculatedColumnFormula>K29/K7</calculatedColumnFormula>
    </tableColumn>
    <tableColumn id="12" xr3:uid="{BF363AE5-8F78-4A3E-A10C-5B84984E9754}" name="11" dataDxfId="423">
      <calculatedColumnFormula>L29/L7</calculatedColumnFormula>
    </tableColumn>
    <tableColumn id="13" xr3:uid="{1989EE0A-908F-47E5-B430-7E86A9DD3D29}" name="12" dataDxfId="422">
      <calculatedColumnFormula>M29/M7</calculatedColumnFormula>
    </tableColumn>
    <tableColumn id="14" xr3:uid="{6FE90FB0-3971-4741-A46A-B86ACC642CDA}" name="13" dataDxfId="421">
      <calculatedColumnFormula>N29/N7</calculatedColumnFormula>
    </tableColumn>
    <tableColumn id="15" xr3:uid="{AE042748-2E2E-461C-BBC9-B4AA3EBD10D5}" name="14" dataDxfId="420">
      <calculatedColumnFormula>O29/O7</calculatedColumnFormula>
    </tableColumn>
    <tableColumn id="16" xr3:uid="{AA301584-8634-48F9-A597-87767420AB09}" name="15" dataDxfId="419">
      <calculatedColumnFormula>P29/P7</calculatedColumnFormula>
    </tableColumn>
    <tableColumn id="17" xr3:uid="{F84853B1-19CB-4C69-84E7-6E3C4F936ADE}" name="16" dataDxfId="418">
      <calculatedColumnFormula>Q29/Q7</calculatedColumnFormula>
    </tableColumn>
    <tableColumn id="18" xr3:uid="{202BA6D3-0C4D-4450-A464-6D08845DA34F}" name="17" dataDxfId="417">
      <calculatedColumnFormula>R29/R7</calculatedColumnFormula>
    </tableColumn>
    <tableColumn id="19" xr3:uid="{82D33A7C-9D36-4199-922E-0A1F2D020231}" name="18" dataDxfId="416">
      <calculatedColumnFormula>S29/S7</calculatedColumnFormula>
    </tableColumn>
    <tableColumn id="20" xr3:uid="{24B5D92D-7201-46AA-AA9C-0BCA1C3BD1A5}" name="19" dataDxfId="415">
      <calculatedColumnFormula>T29/T7</calculatedColumnFormula>
    </tableColumn>
    <tableColumn id="21" xr3:uid="{9B42A7AA-CD71-4034-8308-7EB9943CC2B0}" name="20" dataDxfId="414">
      <calculatedColumnFormula>U29/U7</calculatedColumnFormula>
    </tableColumn>
    <tableColumn id="22" xr3:uid="{642AEB65-2B2A-480D-A37B-2B41637290D6}" name="21" dataDxfId="413">
      <calculatedColumnFormula>V29/V7</calculatedColumnFormula>
    </tableColumn>
    <tableColumn id="23" xr3:uid="{F192DE0A-0311-48E7-A5D9-35D8EABC02BF}" name="22" dataDxfId="412">
      <calculatedColumnFormula>W29/W7</calculatedColumnFormula>
    </tableColumn>
    <tableColumn id="24" xr3:uid="{EB019664-17C2-419B-B079-B8AC0213A0DA}" name="23" dataDxfId="411">
      <calculatedColumnFormula>X29/X7</calculatedColumnFormula>
    </tableColumn>
    <tableColumn id="25" xr3:uid="{15F88C3E-EA69-4927-BA59-CB19299B1E12}" name="24" dataDxfId="410">
      <calculatedColumnFormula>Y29/Y7</calculatedColumnFormula>
    </tableColumn>
    <tableColumn id="26" xr3:uid="{FB1A5C03-E6FD-44A5-9132-A7590E1E7799}" name="25" dataDxfId="409">
      <calculatedColumnFormula>Z29/Z7</calculatedColumnFormula>
    </tableColumn>
    <tableColumn id="27" xr3:uid="{F7A426A5-3A5F-4D95-B2AE-9CDBA6843651}" name="26" dataDxfId="408">
      <calculatedColumnFormula>AA29/AA7</calculatedColumnFormula>
    </tableColumn>
    <tableColumn id="28" xr3:uid="{FF34178E-37FE-4F91-AE62-7CA04AE6DE1B}" name="27" dataDxfId="407">
      <calculatedColumnFormula>AB29/AB7</calculatedColumnFormula>
    </tableColumn>
    <tableColumn id="29" xr3:uid="{2C0AF208-70DC-4020-9D5E-3A51C32B124C}" name="28" dataDxfId="406">
      <calculatedColumnFormula>AC29/AC7</calculatedColumnFormula>
    </tableColumn>
    <tableColumn id="30" xr3:uid="{C000C064-B0E2-4C89-BF6A-3DBD6DC37874}" name="29" dataDxfId="405">
      <calculatedColumnFormula>AD29/AD7</calculatedColumnFormula>
    </tableColumn>
    <tableColumn id="31" xr3:uid="{44F73013-4832-47AE-A712-3997327EE3CB}" name="30" dataDxfId="404">
      <calculatedColumnFormula>AE29/AE7</calculatedColumnFormula>
    </tableColumn>
    <tableColumn id="32" xr3:uid="{11E0843D-F3CA-48A1-8A55-A8A0F16C8BB3}" name="31" dataDxfId="403">
      <calculatedColumnFormula>AF29/AF7</calculatedColumnFormula>
    </tableColumn>
    <tableColumn id="33" xr3:uid="{CBC887A3-A0B1-42E4-990A-53E4C0EA13EF}" name="32" dataDxfId="402">
      <calculatedColumnFormula>AG29/AG7</calculatedColumnFormula>
    </tableColumn>
    <tableColumn id="34" xr3:uid="{7EB93C90-2EC7-4FF5-9830-592806962F35}" name="33" dataDxfId="401">
      <calculatedColumnFormula>AH29/AH7</calculatedColumnFormula>
    </tableColumn>
    <tableColumn id="35" xr3:uid="{E0E74066-7726-480D-8B75-68644B47D843}" name="34" dataDxfId="400">
      <calculatedColumnFormula>AI29/AI7</calculatedColumnFormula>
    </tableColumn>
    <tableColumn id="36" xr3:uid="{5985C132-4A8C-46E3-8D08-C89E30987D8E}" name="35" dataDxfId="399">
      <calculatedColumnFormula>AJ29/AJ7</calculatedColumnFormula>
    </tableColumn>
    <tableColumn id="37" xr3:uid="{B65E9EFA-15D6-4631-9157-1ADBB501DD7F}" name="36" dataDxfId="398">
      <calculatedColumnFormula>AK29/AK7</calculatedColumnFormula>
    </tableColumn>
    <tableColumn id="38" xr3:uid="{082614EF-056F-4324-A78E-9F2E1B6B1F20}" name="37" dataDxfId="397">
      <calculatedColumnFormula>AL29/AL7</calculatedColumnFormula>
    </tableColumn>
    <tableColumn id="39" xr3:uid="{7FA53D7B-02FD-4937-8A23-2408619379FF}" name="38" dataDxfId="396">
      <calculatedColumnFormula>AM29/AM7</calculatedColumnFormula>
    </tableColumn>
    <tableColumn id="40" xr3:uid="{379BECFA-C816-430A-80E3-B00F5496483B}" name="39" dataDxfId="395">
      <calculatedColumnFormula>AN29/AN7</calculatedColumnFormula>
    </tableColumn>
    <tableColumn id="41" xr3:uid="{5169BA2C-2212-4BAA-9324-D51D71EF098F}" name="40" dataDxfId="394">
      <calculatedColumnFormula>AO29/AO7</calculatedColumnFormula>
    </tableColumn>
    <tableColumn id="42" xr3:uid="{0E654335-58FE-4A15-8D54-58D61629E516}" name="41" dataDxfId="393">
      <calculatedColumnFormula>AP29/AP7</calculatedColumnFormula>
    </tableColumn>
    <tableColumn id="43" xr3:uid="{ECEFF33F-89C5-40AB-B797-ABC2E4B50E37}" name="42" dataDxfId="392">
      <calculatedColumnFormula>AQ29/AQ7</calculatedColumnFormula>
    </tableColumn>
    <tableColumn id="44" xr3:uid="{4B75B8BB-88FD-4A30-A6D0-92860779A155}" name="43" dataDxfId="391">
      <calculatedColumnFormula>AR29/AR7</calculatedColumnFormula>
    </tableColumn>
    <tableColumn id="45" xr3:uid="{B2BFD047-E3F6-426F-A7E6-F5CFB32DC1ED}" name="44" dataDxfId="390">
      <calculatedColumnFormula>AS29/AS7</calculatedColumnFormula>
    </tableColumn>
    <tableColumn id="46" xr3:uid="{CE92521E-8D38-4FD6-9200-EBE21DB770CE}" name="45" dataDxfId="389">
      <calculatedColumnFormula>AT29/AT7</calculatedColumnFormula>
    </tableColumn>
    <tableColumn id="47" xr3:uid="{CBD6B9BE-9F09-4B7F-89C6-993931F9952C}" name="46" dataDxfId="388">
      <calculatedColumnFormula>AU29/AU7</calculatedColumnFormula>
    </tableColumn>
    <tableColumn id="48" xr3:uid="{6D12BC4A-D4A6-4150-9A9C-3795A532E974}" name="47" dataDxfId="387">
      <calculatedColumnFormula>AV29/AV7</calculatedColumnFormula>
    </tableColumn>
    <tableColumn id="49" xr3:uid="{5CE7C43E-38D9-47FB-A5E5-E7BCB8A3CBBE}" name="48" dataDxfId="386">
      <calculatedColumnFormula>AW29/AW7</calculatedColumnFormula>
    </tableColumn>
    <tableColumn id="50" xr3:uid="{0DAA8275-805D-43CD-A8DF-58FF9D2F52EF}" name="49" dataDxfId="385">
      <calculatedColumnFormula>AX29/AX7</calculatedColumnFormula>
    </tableColumn>
    <tableColumn id="51" xr3:uid="{0CA8CB6C-CCFF-46B1-86DD-5477EE6730D7}" name="50" dataDxfId="384">
      <calculatedColumnFormula>AY29/AY7</calculatedColumnFormula>
    </tableColumn>
    <tableColumn id="52" xr3:uid="{3E130AB1-D040-47C0-A1BC-07B23C75E5E3}" name="51" dataDxfId="383">
      <calculatedColumnFormula>AZ29/AZ7</calculatedColumnFormula>
    </tableColumn>
    <tableColumn id="53" xr3:uid="{104B847A-3AFE-4FB9-A37C-0232AD0C3276}" name="52" dataDxfId="382">
      <calculatedColumnFormula>BA29/BA7</calculatedColumnFormula>
    </tableColumn>
    <tableColumn id="54" xr3:uid="{5D7EA73A-CEF3-4A67-AEF7-E5D7037D1CE2}" name="53" dataDxfId="381">
      <calculatedColumnFormula>BB29/BB7</calculatedColumnFormula>
    </tableColumn>
    <tableColumn id="55" xr3:uid="{8374AA0C-C671-4144-8A8B-A2EB4DDCE026}" name="54" dataDxfId="380">
      <calculatedColumnFormula>BC29/BC7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F3BD2AAD-670B-41F6-9FFB-EFF6392DB6F4}" name="CantidadGallinasBodegaOrigen293132333536" displayName="CantidadGallinasBodegaOrigen293132333536" ref="A91:BC98" totalsRowShown="0" tableBorderDxfId="379">
  <autoFilter ref="A91:BC98" xr:uid="{5658D41C-1B7D-464F-ABE3-FDC051E9BFFD}"/>
  <tableColumns count="55">
    <tableColumn id="1" xr3:uid="{EE2DF342-E46B-483A-9003-B9CD46F93993}" name="Bodega origen" dataDxfId="378"/>
    <tableColumn id="2" xr3:uid="{D7D234EF-E35D-4599-A8BE-2DA5DB55770A}" name="1" dataDxfId="377">
      <calculatedColumnFormula>B79/7</calculatedColumnFormula>
    </tableColumn>
    <tableColumn id="3" xr3:uid="{5684E68D-DC58-4A5B-AE47-FE99B1727E66}" name="2" dataDxfId="376">
      <calculatedColumnFormula>C79/7</calculatedColumnFormula>
    </tableColumn>
    <tableColumn id="4" xr3:uid="{152A3457-498C-4B49-8C8A-7625C7E971C4}" name="3" dataDxfId="375">
      <calculatedColumnFormula>D79/7</calculatedColumnFormula>
    </tableColumn>
    <tableColumn id="5" xr3:uid="{B4D37E25-236F-4D73-81E4-849429EF276D}" name="4" dataDxfId="374">
      <calculatedColumnFormula>E79/7</calculatedColumnFormula>
    </tableColumn>
    <tableColumn id="6" xr3:uid="{41EBDEA1-1D64-4040-9858-F9A1556E85C0}" name="5" dataDxfId="373">
      <calculatedColumnFormula>F79/7</calculatedColumnFormula>
    </tableColumn>
    <tableColumn id="7" xr3:uid="{894EB5A0-4486-4178-989C-3EDC3804CC9B}" name="6" dataDxfId="372">
      <calculatedColumnFormula>G79/7</calculatedColumnFormula>
    </tableColumn>
    <tableColumn id="8" xr3:uid="{6462A297-0F20-4469-9EB3-18CAFD77CD52}" name="7" dataDxfId="371">
      <calculatedColumnFormula>H79/7</calculatedColumnFormula>
    </tableColumn>
    <tableColumn id="9" xr3:uid="{34B36BE9-2346-475D-A75B-FF6CE34F0A23}" name="8" dataDxfId="370">
      <calculatedColumnFormula>I79/7</calculatedColumnFormula>
    </tableColumn>
    <tableColumn id="10" xr3:uid="{A321AFC3-8C25-4851-8856-0EE8D2975356}" name="9" dataDxfId="369">
      <calculatedColumnFormula>J79/7</calculatedColumnFormula>
    </tableColumn>
    <tableColumn id="11" xr3:uid="{AED084E5-89EB-4C2F-8F25-57783BE9FE5D}" name="10" dataDxfId="368">
      <calculatedColumnFormula>K79/7</calculatedColumnFormula>
    </tableColumn>
    <tableColumn id="12" xr3:uid="{A9676F9C-201E-441A-A7FE-711C1DE356A2}" name="11" dataDxfId="367">
      <calculatedColumnFormula>L79/7</calculatedColumnFormula>
    </tableColumn>
    <tableColumn id="13" xr3:uid="{9AECE628-4FF1-414B-BBF5-66DE124EBDEA}" name="12" dataDxfId="366">
      <calculatedColumnFormula>M79/7</calculatedColumnFormula>
    </tableColumn>
    <tableColumn id="14" xr3:uid="{0A4E3688-10CF-49B6-9DC4-10D69A952331}" name="13" dataDxfId="365">
      <calculatedColumnFormula>N79/7</calculatedColumnFormula>
    </tableColumn>
    <tableColumn id="15" xr3:uid="{6D522BFA-555D-4C5C-8277-3494D963ED4F}" name="14" dataDxfId="364">
      <calculatedColumnFormula>O79/7</calculatedColumnFormula>
    </tableColumn>
    <tableColumn id="16" xr3:uid="{FECCF64A-B97C-4D3D-87F0-E2ACEA71CC5C}" name="15" dataDxfId="363">
      <calculatedColumnFormula>P79/7</calculatedColumnFormula>
    </tableColumn>
    <tableColumn id="17" xr3:uid="{788C53D2-9701-4463-9BD2-A7BA7989105F}" name="16" dataDxfId="362">
      <calculatedColumnFormula>Q79/7</calculatedColumnFormula>
    </tableColumn>
    <tableColumn id="18" xr3:uid="{6040C37F-1A65-4E3E-BC46-A29B69B490DE}" name="17" dataDxfId="361">
      <calculatedColumnFormula>R79/7</calculatedColumnFormula>
    </tableColumn>
    <tableColumn id="19" xr3:uid="{2AD1D004-BDC1-4F39-A234-80B08B843428}" name="18" dataDxfId="360">
      <calculatedColumnFormula>S79/7</calculatedColumnFormula>
    </tableColumn>
    <tableColumn id="20" xr3:uid="{AC9B3AB5-480F-425F-886A-380C43ED892F}" name="19" dataDxfId="359">
      <calculatedColumnFormula>T79/7</calculatedColumnFormula>
    </tableColumn>
    <tableColumn id="21" xr3:uid="{22FC3E68-B5A3-428B-8852-3E5114B9A2BF}" name="20" dataDxfId="358">
      <calculatedColumnFormula>U79/7</calculatedColumnFormula>
    </tableColumn>
    <tableColumn id="22" xr3:uid="{8A582B48-B06C-4888-8FEC-C4B981328469}" name="21" dataDxfId="357">
      <calculatedColumnFormula>V79/7</calculatedColumnFormula>
    </tableColumn>
    <tableColumn id="23" xr3:uid="{6174CBCA-BEAE-4C3A-AF9D-55498A8ECE71}" name="22" dataDxfId="356">
      <calculatedColumnFormula>W79/7</calculatedColumnFormula>
    </tableColumn>
    <tableColumn id="24" xr3:uid="{1161EE7A-F2FB-4967-9784-546980F620AC}" name="23" dataDxfId="355">
      <calculatedColumnFormula>X79/7</calculatedColumnFormula>
    </tableColumn>
    <tableColumn id="25" xr3:uid="{11A682BD-1648-4723-87D8-58C8D410CCD3}" name="24" dataDxfId="354">
      <calculatedColumnFormula>Y79/7</calculatedColumnFormula>
    </tableColumn>
    <tableColumn id="26" xr3:uid="{5E3E6DEE-79FF-4B5B-B1F8-DB620849F863}" name="25" dataDxfId="353">
      <calculatedColumnFormula>Z79/7</calculatedColumnFormula>
    </tableColumn>
    <tableColumn id="27" xr3:uid="{21A3A77A-41F9-4B1F-B0A2-DDCE295F4666}" name="26" dataDxfId="352">
      <calculatedColumnFormula>AA79/7</calculatedColumnFormula>
    </tableColumn>
    <tableColumn id="28" xr3:uid="{4B50966B-BE79-43F6-AD15-03C335B50778}" name="27" dataDxfId="351">
      <calculatedColumnFormula>AB79/7</calculatedColumnFormula>
    </tableColumn>
    <tableColumn id="29" xr3:uid="{805A419E-6210-4019-9F9A-5454BB0F8E43}" name="28" dataDxfId="350">
      <calculatedColumnFormula>AC79/7</calculatedColumnFormula>
    </tableColumn>
    <tableColumn id="30" xr3:uid="{51350E8C-E387-4D57-A3DC-EAE31F6E742A}" name="29" dataDxfId="349">
      <calculatedColumnFormula>AD79/7</calculatedColumnFormula>
    </tableColumn>
    <tableColumn id="31" xr3:uid="{A979F3FC-1B62-4515-9773-723386B7D9A7}" name="30" dataDxfId="348">
      <calculatedColumnFormula>AE79/7</calculatedColumnFormula>
    </tableColumn>
    <tableColumn id="32" xr3:uid="{C17CC368-C138-4650-A5A1-0791347C65CA}" name="31" dataDxfId="347">
      <calculatedColumnFormula>AF79/7</calculatedColumnFormula>
    </tableColumn>
    <tableColumn id="33" xr3:uid="{6BD14B38-D4CB-4C62-83B2-B9873D5B33ED}" name="32" dataDxfId="346">
      <calculatedColumnFormula>AG79/7</calculatedColumnFormula>
    </tableColumn>
    <tableColumn id="34" xr3:uid="{6DA2AA22-4513-47F0-887A-7F5A6E867074}" name="33" dataDxfId="345">
      <calculatedColumnFormula>AH79/7</calculatedColumnFormula>
    </tableColumn>
    <tableColumn id="35" xr3:uid="{D3FBE703-15F0-49BA-BF17-B7B9E598548C}" name="34" dataDxfId="344">
      <calculatedColumnFormula>AI79/7</calculatedColumnFormula>
    </tableColumn>
    <tableColumn id="36" xr3:uid="{7CF2C902-BE2C-412F-B72D-A2BD98C7B6CB}" name="35" dataDxfId="343">
      <calculatedColumnFormula>AJ79/7</calculatedColumnFormula>
    </tableColumn>
    <tableColumn id="37" xr3:uid="{E5BEF0B4-A8AD-4B67-BC03-2FDD8FE648F0}" name="36" dataDxfId="342">
      <calculatedColumnFormula>AK79/7</calculatedColumnFormula>
    </tableColumn>
    <tableColumn id="38" xr3:uid="{46AD405E-B4FC-426C-BCFE-DB3B8C7E8609}" name="37" dataDxfId="341">
      <calculatedColumnFormula>AL79/7</calculatedColumnFormula>
    </tableColumn>
    <tableColumn id="39" xr3:uid="{13C7A720-A6E1-4FF6-A1CF-3BF62B962E17}" name="38" dataDxfId="340">
      <calculatedColumnFormula>AM79/7</calculatedColumnFormula>
    </tableColumn>
    <tableColumn id="40" xr3:uid="{68212888-2D77-4AFF-82EE-E408F44C4E87}" name="39" dataDxfId="339">
      <calculatedColumnFormula>AN79/7</calculatedColumnFormula>
    </tableColumn>
    <tableColumn id="41" xr3:uid="{58557CA5-E035-48FE-B217-EBA57B478332}" name="40" dataDxfId="338">
      <calculatedColumnFormula>AO79/7</calculatedColumnFormula>
    </tableColumn>
    <tableColumn id="42" xr3:uid="{FCD3D1DF-BD02-4323-A27D-2DCDC011ABB3}" name="41" dataDxfId="337">
      <calculatedColumnFormula>AP79/7</calculatedColumnFormula>
    </tableColumn>
    <tableColumn id="43" xr3:uid="{C2B7CCFC-F2CA-416E-83BA-5E6286F782BF}" name="42" dataDxfId="336">
      <calculatedColumnFormula>AQ79/7</calculatedColumnFormula>
    </tableColumn>
    <tableColumn id="44" xr3:uid="{F7F3F54C-A0A1-4FAA-A43C-AA4BBFF9F222}" name="43" dataDxfId="335">
      <calculatedColumnFormula>AR79/7</calculatedColumnFormula>
    </tableColumn>
    <tableColumn id="45" xr3:uid="{CC6A0C0A-4725-42C0-AC34-DA468692D582}" name="44" dataDxfId="334">
      <calculatedColumnFormula>AS79/7</calculatedColumnFormula>
    </tableColumn>
    <tableColumn id="46" xr3:uid="{72457E65-A147-4485-A0A4-C3DFDC7FCDC0}" name="45" dataDxfId="333">
      <calculatedColumnFormula>AT79/7</calculatedColumnFormula>
    </tableColumn>
    <tableColumn id="47" xr3:uid="{1F958A51-A9EB-4100-A03E-F73C9F759587}" name="46" dataDxfId="332">
      <calculatedColumnFormula>AU79/7</calculatedColumnFormula>
    </tableColumn>
    <tableColumn id="48" xr3:uid="{D895FFF5-DC04-4BCF-AF35-9F9F22276480}" name="47" dataDxfId="331">
      <calculatedColumnFormula>AV79/7</calculatedColumnFormula>
    </tableColumn>
    <tableColumn id="49" xr3:uid="{3C63A0B5-F82E-4003-A865-95BE5965F4D9}" name="48" dataDxfId="330">
      <calculatedColumnFormula>AW79/7</calculatedColumnFormula>
    </tableColumn>
    <tableColumn id="50" xr3:uid="{374122B7-14C9-4AE4-AF01-B8B575644AD7}" name="49" dataDxfId="329">
      <calculatedColumnFormula>AX79/7</calculatedColumnFormula>
    </tableColumn>
    <tableColumn id="51" xr3:uid="{448A1F7C-CEAC-483D-834B-9F91EFCA5703}" name="50" dataDxfId="328">
      <calculatedColumnFormula>AY79/7</calculatedColumnFormula>
    </tableColumn>
    <tableColumn id="52" xr3:uid="{30A15A6D-8018-4756-9061-037E1A5F0902}" name="51" dataDxfId="327">
      <calculatedColumnFormula>AZ79/7</calculatedColumnFormula>
    </tableColumn>
    <tableColumn id="53" xr3:uid="{06859AE0-F136-499E-ACC8-677F29E7B12C}" name="52" dataDxfId="326">
      <calculatedColumnFormula>BA79/7</calculatedColumnFormula>
    </tableColumn>
    <tableColumn id="54" xr3:uid="{19F3F4C0-BDDC-48F4-A410-67F089334EAD}" name="53" dataDxfId="325">
      <calculatedColumnFormula>BB79/7</calculatedColumnFormula>
    </tableColumn>
    <tableColumn id="55" xr3:uid="{2722A488-0AF6-4BEF-AB76-64461652AF0F}" name="54" dataDxfId="324">
      <calculatedColumnFormula>BC79/30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8708DF90-75AF-4D8F-B39C-811DD9DCDD08}" name="CantidadGallinasBodegaOrigen29313233353637" displayName="CantidadGallinasBodegaOrigen29313233353637" ref="A104:BC111" totalsRowShown="0" tableBorderDxfId="323">
  <autoFilter ref="A104:BC111" xr:uid="{FDE361B7-7034-4FE4-8321-783E8B32D66D}"/>
  <tableColumns count="55">
    <tableColumn id="1" xr3:uid="{7F5766E7-B589-4534-A03E-3D2A99785902}" name="Bodega origen" dataDxfId="322"/>
    <tableColumn id="2" xr3:uid="{7816CC53-3181-4C3D-92F2-EE339F1CF2E2}" name="1" dataDxfId="321">
      <calculatedColumnFormula>B40/B7</calculatedColumnFormula>
    </tableColumn>
    <tableColumn id="3" xr3:uid="{E9C7E71D-A096-431D-BFF3-F96A7443AB86}" name="2" dataDxfId="320">
      <calculatedColumnFormula>C40/C7</calculatedColumnFormula>
    </tableColumn>
    <tableColumn id="4" xr3:uid="{473EA96A-C2B0-48E6-B4FD-8A46F43AC9DA}" name="3" dataDxfId="319">
      <calculatedColumnFormula>D40/D7</calculatedColumnFormula>
    </tableColumn>
    <tableColumn id="5" xr3:uid="{EC4E2762-FFCE-4280-BF98-31C55967705D}" name="4" dataDxfId="318">
      <calculatedColumnFormula>E40/E7</calculatedColumnFormula>
    </tableColumn>
    <tableColumn id="6" xr3:uid="{2F7E162B-F421-4880-BA57-68E8F052B8DA}" name="5" dataDxfId="317">
      <calculatedColumnFormula>F40/F7</calculatedColumnFormula>
    </tableColumn>
    <tableColumn id="7" xr3:uid="{FC3E8B41-6661-48CA-A933-4176204DB3CA}" name="6" dataDxfId="316">
      <calculatedColumnFormula>G40/G7</calculatedColumnFormula>
    </tableColumn>
    <tableColumn id="8" xr3:uid="{8F7A9496-D3F9-44D8-9F09-C47C93B8E5A2}" name="7" dataDxfId="315">
      <calculatedColumnFormula>H40/H7</calculatedColumnFormula>
    </tableColumn>
    <tableColumn id="9" xr3:uid="{27EC79CC-4EF1-4F40-92D2-8CEDBAE0CB45}" name="8" dataDxfId="314">
      <calculatedColumnFormula>I40/I7</calculatedColumnFormula>
    </tableColumn>
    <tableColumn id="10" xr3:uid="{91EBD201-75CF-4E31-A520-3B6BC53C7B4B}" name="9" dataDxfId="313">
      <calculatedColumnFormula>J40/J7</calculatedColumnFormula>
    </tableColumn>
    <tableColumn id="11" xr3:uid="{7D862EB9-060A-4767-8F17-5E92880997AA}" name="10" dataDxfId="312">
      <calculatedColumnFormula>K40/K7</calculatedColumnFormula>
    </tableColumn>
    <tableColumn id="12" xr3:uid="{543C0D56-A988-446D-91FB-0681917E7EAE}" name="11" dataDxfId="311">
      <calculatedColumnFormula>L40/L7</calculatedColumnFormula>
    </tableColumn>
    <tableColumn id="13" xr3:uid="{2E1C14A6-8BF9-415B-A4CD-CC221840ECB6}" name="12" dataDxfId="310">
      <calculatedColumnFormula>M40/M7</calculatedColumnFormula>
    </tableColumn>
    <tableColumn id="14" xr3:uid="{9BA07C7D-C11D-495C-8DEC-B5BF805F86C6}" name="13" dataDxfId="309">
      <calculatedColumnFormula>N40/N7</calculatedColumnFormula>
    </tableColumn>
    <tableColumn id="15" xr3:uid="{32CF91D3-880A-4901-8903-E11A20A44D0B}" name="14" dataDxfId="308">
      <calculatedColumnFormula>O40/O7</calculatedColumnFormula>
    </tableColumn>
    <tableColumn id="16" xr3:uid="{3279E576-1B71-4962-B113-4F323B0FAD2E}" name="15" dataDxfId="307">
      <calculatedColumnFormula>P40/P7</calculatedColumnFormula>
    </tableColumn>
    <tableColumn id="17" xr3:uid="{914BDE85-51F3-46E6-AEB2-122A16D02741}" name="16" dataDxfId="306">
      <calculatedColumnFormula>Q40/Q7</calculatedColumnFormula>
    </tableColumn>
    <tableColumn id="18" xr3:uid="{FE55F63B-A3E4-43FD-81BF-EFC3A94634F9}" name="17" dataDxfId="305">
      <calculatedColumnFormula>R40/R7</calculatedColumnFormula>
    </tableColumn>
    <tableColumn id="19" xr3:uid="{59EB7E1A-2535-4C0C-8DEB-0E01958393AA}" name="18" dataDxfId="304">
      <calculatedColumnFormula>S40/S7</calculatedColumnFormula>
    </tableColumn>
    <tableColumn id="20" xr3:uid="{FE65AA78-87E1-4B5D-9ECB-0A626EDAD89A}" name="19" dataDxfId="303">
      <calculatedColumnFormula>T40/T7</calculatedColumnFormula>
    </tableColumn>
    <tableColumn id="21" xr3:uid="{9107DC67-36C4-4C01-8D0A-B7E7AF2361BB}" name="20" dataDxfId="302">
      <calculatedColumnFormula>U40/U7</calculatedColumnFormula>
    </tableColumn>
    <tableColumn id="22" xr3:uid="{4E3A1813-EF57-4668-894B-84F7020819CA}" name="21" dataDxfId="301">
      <calculatedColumnFormula>V40/V7</calculatedColumnFormula>
    </tableColumn>
    <tableColumn id="23" xr3:uid="{41298F87-64D8-4B12-A2BF-573782831C18}" name="22" dataDxfId="300">
      <calculatedColumnFormula>W40/W7</calculatedColumnFormula>
    </tableColumn>
    <tableColumn id="24" xr3:uid="{72A7A0C7-BE39-443D-9519-5A003C2BA335}" name="23" dataDxfId="299">
      <calculatedColumnFormula>X40/X7</calculatedColumnFormula>
    </tableColumn>
    <tableColumn id="25" xr3:uid="{D76CE603-9FEF-4C66-9132-80DBDA966A17}" name="24" dataDxfId="298">
      <calculatedColumnFormula>Y40/Y7</calculatedColumnFormula>
    </tableColumn>
    <tableColumn id="26" xr3:uid="{5ABD58FE-FD14-42D3-83BA-494A62689984}" name="25" dataDxfId="297">
      <calculatedColumnFormula>Z40/Z7</calculatedColumnFormula>
    </tableColumn>
    <tableColumn id="27" xr3:uid="{ECFF2A91-711D-445E-BA26-5CE9BBCA9FA7}" name="26" dataDxfId="296">
      <calculatedColumnFormula>AA40/AA7</calculatedColumnFormula>
    </tableColumn>
    <tableColumn id="28" xr3:uid="{2387590C-9B5F-48E8-ADEA-1B438CD2509E}" name="27" dataDxfId="295">
      <calculatedColumnFormula>AB40/AB7</calculatedColumnFormula>
    </tableColumn>
    <tableColumn id="29" xr3:uid="{44AF6626-0757-407A-A7E0-7F1596144E6F}" name="28" dataDxfId="294">
      <calculatedColumnFormula>AC40/AC7</calculatedColumnFormula>
    </tableColumn>
    <tableColumn id="30" xr3:uid="{8240304C-A2DB-414B-B590-3F05CFA8FC71}" name="29" dataDxfId="293">
      <calculatedColumnFormula>AD40/AD7</calculatedColumnFormula>
    </tableColumn>
    <tableColumn id="31" xr3:uid="{4006D26B-CAA9-45F6-82F1-3E5B43415A98}" name="30" dataDxfId="292">
      <calculatedColumnFormula>AE40/AE7</calculatedColumnFormula>
    </tableColumn>
    <tableColumn id="32" xr3:uid="{C10F07F5-613D-4B94-8CBC-6C0E20B8A760}" name="31" dataDxfId="291">
      <calculatedColumnFormula>AF40/AF7</calculatedColumnFormula>
    </tableColumn>
    <tableColumn id="33" xr3:uid="{0B79869D-C3EB-42CA-8CD7-EB07D6106A4F}" name="32" dataDxfId="290">
      <calculatedColumnFormula>AG40/AG7</calculatedColumnFormula>
    </tableColumn>
    <tableColumn id="34" xr3:uid="{8A5D045F-868C-4C8A-ABF9-C065617239F1}" name="33" dataDxfId="289">
      <calculatedColumnFormula>AH40/AH7</calculatedColumnFormula>
    </tableColumn>
    <tableColumn id="35" xr3:uid="{A4656FD7-A011-4C02-B353-FFF902AE545E}" name="34" dataDxfId="288">
      <calculatedColumnFormula>AI40/AI7</calculatedColumnFormula>
    </tableColumn>
    <tableColumn id="36" xr3:uid="{392FC696-3AC8-4AE4-B16D-A55AE598E204}" name="35" dataDxfId="287">
      <calculatedColumnFormula>AJ40/AJ7</calculatedColumnFormula>
    </tableColumn>
    <tableColumn id="37" xr3:uid="{A32DF5F2-FED1-48DA-920F-E85839706EA1}" name="36" dataDxfId="286">
      <calculatedColumnFormula>AK40/AK7</calculatedColumnFormula>
    </tableColumn>
    <tableColumn id="38" xr3:uid="{952B36D1-790F-41E2-B675-6BFAE06602A2}" name="37" dataDxfId="285">
      <calculatedColumnFormula>AL40/AL7</calculatedColumnFormula>
    </tableColumn>
    <tableColumn id="39" xr3:uid="{75A85B94-2967-4443-ABCB-189E06DCC5E4}" name="38" dataDxfId="284">
      <calculatedColumnFormula>AM40/AM7</calculatedColumnFormula>
    </tableColumn>
    <tableColumn id="40" xr3:uid="{F4EAADC7-870A-4D72-AE2C-C70BD4121393}" name="39" dataDxfId="283">
      <calculatedColumnFormula>AN40/AN7</calculatedColumnFormula>
    </tableColumn>
    <tableColumn id="41" xr3:uid="{ED13B3BD-BA5A-42EC-A25F-D6D7F7BAFAA8}" name="40" dataDxfId="282">
      <calculatedColumnFormula>AO40/AO7</calculatedColumnFormula>
    </tableColumn>
    <tableColumn id="42" xr3:uid="{93F37F33-26BC-49D2-81D4-2A8D15A10FF5}" name="41" dataDxfId="281">
      <calculatedColumnFormula>AP40/AP7</calculatedColumnFormula>
    </tableColumn>
    <tableColumn id="43" xr3:uid="{AB780BA4-5661-4629-AB4B-73A3D493650B}" name="42" dataDxfId="280">
      <calculatedColumnFormula>AQ40/AQ7</calculatedColumnFormula>
    </tableColumn>
    <tableColumn id="44" xr3:uid="{4CF6320D-60A5-48F9-BC05-695ADE472857}" name="43" dataDxfId="279">
      <calculatedColumnFormula>AR40/AR7</calculatedColumnFormula>
    </tableColumn>
    <tableColumn id="45" xr3:uid="{C511B3C9-3C02-4F8F-AAC4-7B2D91CBDA5F}" name="44" dataDxfId="278">
      <calculatedColumnFormula>AS40/AS7</calculatedColumnFormula>
    </tableColumn>
    <tableColumn id="46" xr3:uid="{B9584B63-024D-4612-9E2A-5DF4ECA9EC16}" name="45" dataDxfId="277">
      <calculatedColumnFormula>AT40/AT7</calculatedColumnFormula>
    </tableColumn>
    <tableColumn id="47" xr3:uid="{7B9A2F50-DA3B-49F7-851C-8E933772B324}" name="46" dataDxfId="276">
      <calculatedColumnFormula>AU40/AU7</calculatedColumnFormula>
    </tableColumn>
    <tableColumn id="48" xr3:uid="{96642F38-E0E2-445B-9FFE-91337D1EA849}" name="47" dataDxfId="275">
      <calculatedColumnFormula>AV40/AV7</calculatedColumnFormula>
    </tableColumn>
    <tableColumn id="49" xr3:uid="{033AAACD-E667-4259-940A-F161EF50B8EE}" name="48" dataDxfId="274">
      <calculatedColumnFormula>AW40/AW7</calculatedColumnFormula>
    </tableColumn>
    <tableColumn id="50" xr3:uid="{187AF5AE-2279-409D-A645-011ABDF94A9F}" name="49" dataDxfId="273">
      <calculatedColumnFormula>AX40/AX7</calculatedColumnFormula>
    </tableColumn>
    <tableColumn id="51" xr3:uid="{9ADA395B-9954-46E1-9A90-C02A373BF2A3}" name="50" dataDxfId="272">
      <calculatedColumnFormula>AY40/AY7</calculatedColumnFormula>
    </tableColumn>
    <tableColumn id="52" xr3:uid="{C520697E-D554-4DC9-B112-8D8CF3713F37}" name="51" dataDxfId="271">
      <calculatedColumnFormula>AZ40/AZ7</calculatedColumnFormula>
    </tableColumn>
    <tableColumn id="53" xr3:uid="{D757BDBD-3ACD-4C18-8D71-325A34050590}" name="52" dataDxfId="270">
      <calculatedColumnFormula>BA40/BA7</calculatedColumnFormula>
    </tableColumn>
    <tableColumn id="54" xr3:uid="{ADCA369F-1BFA-40BB-9504-F207178C0B7E}" name="53" dataDxfId="269">
      <calculatedColumnFormula>BB40/BB7</calculatedColumnFormula>
    </tableColumn>
    <tableColumn id="55" xr3:uid="{5464D8A9-0C10-4531-BCE2-E4D1633E3955}" name="54" dataDxfId="268">
      <calculatedColumnFormula>BC40/BC7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A6C144F4-0226-44A0-8898-FB9E18AA445F}" name="CantidadGallinasBodegaOrigen2931323335363738" displayName="CantidadGallinasBodegaOrigen2931323335363738" ref="A117:BC124" totalsRowShown="0" tableBorderDxfId="267">
  <autoFilter ref="A117:BC124" xr:uid="{F38D7E1D-E4CE-40F5-84F3-74E9FBF3F472}"/>
  <tableColumns count="55">
    <tableColumn id="1" xr3:uid="{7CBB2383-5BC6-4735-88AF-0A0B6D919EAA}" name="Bodega origen" dataDxfId="266"/>
    <tableColumn id="2" xr3:uid="{06FE408D-9151-4640-BB8D-62B22E2A83C5}" name="1" dataDxfId="265">
      <calculatedColumnFormula>B105/7</calculatedColumnFormula>
    </tableColumn>
    <tableColumn id="3" xr3:uid="{CB95D8DF-8FED-4288-AA62-F19A81AE66CF}" name="2" dataDxfId="264">
      <calculatedColumnFormula>C105/7</calculatedColumnFormula>
    </tableColumn>
    <tableColumn id="4" xr3:uid="{AE538155-0E65-4CB9-9279-7731F67ACD28}" name="3" dataDxfId="263">
      <calculatedColumnFormula>D105/7</calculatedColumnFormula>
    </tableColumn>
    <tableColumn id="5" xr3:uid="{4825615D-DB0C-49C0-AB09-F442C1F0B3FD}" name="4" dataDxfId="262">
      <calculatedColumnFormula>E105/7</calculatedColumnFormula>
    </tableColumn>
    <tableColumn id="6" xr3:uid="{C27E3F96-D161-4BDE-B337-F1007ACA9456}" name="5" dataDxfId="261">
      <calculatedColumnFormula>F105/7</calculatedColumnFormula>
    </tableColumn>
    <tableColumn id="7" xr3:uid="{84964FB7-A473-4648-B4A1-FB85E70E3E7A}" name="6" dataDxfId="260">
      <calculatedColumnFormula>G105/7</calculatedColumnFormula>
    </tableColumn>
    <tableColumn id="8" xr3:uid="{9A1C87D2-8FFA-4978-9698-F5EBD117D670}" name="7" dataDxfId="259">
      <calculatedColumnFormula>H105/7</calculatedColumnFormula>
    </tableColumn>
    <tableColumn id="9" xr3:uid="{E966DA19-C81C-46BB-86F7-B92F3547C24D}" name="8" dataDxfId="258">
      <calculatedColumnFormula>I105/7</calculatedColumnFormula>
    </tableColumn>
    <tableColumn id="10" xr3:uid="{FE7D363C-C2B6-4A7D-82E8-D850840E7519}" name="9" dataDxfId="257">
      <calculatedColumnFormula>J105/7</calculatedColumnFormula>
    </tableColumn>
    <tableColumn id="11" xr3:uid="{784468D4-FBB0-4243-AC1C-2845A291CFD2}" name="10" dataDxfId="256">
      <calculatedColumnFormula>K105/7</calculatedColumnFormula>
    </tableColumn>
    <tableColumn id="12" xr3:uid="{D8D0C5F5-0B11-4B9F-B78B-B6385092434B}" name="11" dataDxfId="255">
      <calculatedColumnFormula>L105/7</calculatedColumnFormula>
    </tableColumn>
    <tableColumn id="13" xr3:uid="{12E54891-AB88-4890-88DB-D74E0855AF31}" name="12" dataDxfId="254">
      <calculatedColumnFormula>M105/7</calculatedColumnFormula>
    </tableColumn>
    <tableColumn id="14" xr3:uid="{81FE55FB-AAE3-4491-8008-A05D5846A28E}" name="13" dataDxfId="253">
      <calculatedColumnFormula>N105/7</calculatedColumnFormula>
    </tableColumn>
    <tableColumn id="15" xr3:uid="{5E648CD4-4573-491B-A2EC-1501F86347A5}" name="14" dataDxfId="252">
      <calculatedColumnFormula>O105/7</calculatedColumnFormula>
    </tableColumn>
    <tableColumn id="16" xr3:uid="{8EF97302-8E79-4664-B417-7CF8D384D366}" name="15" dataDxfId="251">
      <calculatedColumnFormula>P105/7</calculatedColumnFormula>
    </tableColumn>
    <tableColumn id="17" xr3:uid="{ADE88350-2BDE-4907-AD2E-297432A9F4C3}" name="16" dataDxfId="250">
      <calculatedColumnFormula>Q105/7</calculatedColumnFormula>
    </tableColumn>
    <tableColumn id="18" xr3:uid="{C38FDE1B-1608-4D97-BB18-C7CAA37396D6}" name="17" dataDxfId="249">
      <calculatedColumnFormula>R105/7</calculatedColumnFormula>
    </tableColumn>
    <tableColumn id="19" xr3:uid="{7384BB05-C731-4C98-9E0A-3E6765640390}" name="18" dataDxfId="248">
      <calculatedColumnFormula>S105/7</calculatedColumnFormula>
    </tableColumn>
    <tableColumn id="20" xr3:uid="{85B6F3A5-6E0C-4052-9424-7D81B0E54A62}" name="19" dataDxfId="247">
      <calculatedColumnFormula>T105/7</calculatedColumnFormula>
    </tableColumn>
    <tableColumn id="21" xr3:uid="{8F17B4B8-CE97-4D11-81D4-B658339F3C71}" name="20" dataDxfId="246">
      <calculatedColumnFormula>U105/7</calculatedColumnFormula>
    </tableColumn>
    <tableColumn id="22" xr3:uid="{71BA461D-B509-4FEA-8B96-0E1253E05594}" name="21" dataDxfId="245">
      <calculatedColumnFormula>V105/7</calculatedColumnFormula>
    </tableColumn>
    <tableColumn id="23" xr3:uid="{53CDC22C-188C-4566-A884-4641170AF75A}" name="22" dataDxfId="244">
      <calculatedColumnFormula>W105/7</calculatedColumnFormula>
    </tableColumn>
    <tableColumn id="24" xr3:uid="{683574DD-DD19-4E13-A838-83737A372D6F}" name="23" dataDxfId="243">
      <calculatedColumnFormula>X105/7</calculatedColumnFormula>
    </tableColumn>
    <tableColumn id="25" xr3:uid="{2510E65F-5976-4E2E-B94D-1789765D4638}" name="24" dataDxfId="242">
      <calculatedColumnFormula>Y105/7</calculatedColumnFormula>
    </tableColumn>
    <tableColumn id="26" xr3:uid="{E730F102-0F2B-4441-B1CB-57952F34EDFC}" name="25" dataDxfId="241">
      <calculatedColumnFormula>Z105/7</calculatedColumnFormula>
    </tableColumn>
    <tableColumn id="27" xr3:uid="{70AEC25D-71C7-4A7C-BBEF-062FE718E8B9}" name="26" dataDxfId="240">
      <calculatedColumnFormula>AA105/7</calculatedColumnFormula>
    </tableColumn>
    <tableColumn id="28" xr3:uid="{DE8B9022-A735-4A79-956C-BF1BCA27E191}" name="27" dataDxfId="239">
      <calculatedColumnFormula>AB105/7</calculatedColumnFormula>
    </tableColumn>
    <tableColumn id="29" xr3:uid="{D5C40CDA-9FAF-4D8A-A11D-8097977C5912}" name="28" dataDxfId="238">
      <calculatedColumnFormula>AC105/7</calculatedColumnFormula>
    </tableColumn>
    <tableColumn id="30" xr3:uid="{31BA59AE-4A6D-440F-B2B3-FDC8CD7AF36F}" name="29" dataDxfId="237">
      <calculatedColumnFormula>AD105/7</calculatedColumnFormula>
    </tableColumn>
    <tableColumn id="31" xr3:uid="{22852E88-9CF2-4C64-B2C0-7174EC972237}" name="30" dataDxfId="236">
      <calculatedColumnFormula>AE105/7</calculatedColumnFormula>
    </tableColumn>
    <tableColumn id="32" xr3:uid="{D2EF9A5A-A05F-4689-ACE5-5A0A7DC3FE28}" name="31" dataDxfId="235">
      <calculatedColumnFormula>AF105/7</calculatedColumnFormula>
    </tableColumn>
    <tableColumn id="33" xr3:uid="{9D1C8B55-4B7B-4F99-996E-B795515F557B}" name="32" dataDxfId="234">
      <calculatedColumnFormula>AG105/7</calculatedColumnFormula>
    </tableColumn>
    <tableColumn id="34" xr3:uid="{70417F63-CF78-4649-BEA0-87869FD8D87D}" name="33" dataDxfId="233">
      <calculatedColumnFormula>AH105/7</calculatedColumnFormula>
    </tableColumn>
    <tableColumn id="35" xr3:uid="{765E3292-C8F9-4D17-A5DA-C7DCFDFC99EB}" name="34" dataDxfId="232">
      <calculatedColumnFormula>AI105/7</calculatedColumnFormula>
    </tableColumn>
    <tableColumn id="36" xr3:uid="{80B37C70-BA66-4F67-84B5-FF31D93A6300}" name="35" dataDxfId="231">
      <calculatedColumnFormula>AJ105/7</calculatedColumnFormula>
    </tableColumn>
    <tableColumn id="37" xr3:uid="{CE9FB760-91B1-4E23-8811-5E8F4CB9ED48}" name="36" dataDxfId="230">
      <calculatedColumnFormula>AK105/7</calculatedColumnFormula>
    </tableColumn>
    <tableColumn id="38" xr3:uid="{AF71E23C-E8B0-4586-B17C-595D45BD13EF}" name="37" dataDxfId="229">
      <calculatedColumnFormula>AL105/7</calculatedColumnFormula>
    </tableColumn>
    <tableColumn id="39" xr3:uid="{0E2AE478-7C28-4A9F-A583-0FBF9CCDBD2F}" name="38" dataDxfId="228">
      <calculatedColumnFormula>AM105/7</calculatedColumnFormula>
    </tableColumn>
    <tableColumn id="40" xr3:uid="{6E8544E9-B6E3-48D8-95D2-DCBD6E43C2EB}" name="39" dataDxfId="227">
      <calculatedColumnFormula>AN105/7</calculatedColumnFormula>
    </tableColumn>
    <tableColumn id="41" xr3:uid="{A4C8F2B1-624F-41E8-B4E8-38889A41AC97}" name="40" dataDxfId="226">
      <calculatedColumnFormula>AO105/7</calculatedColumnFormula>
    </tableColumn>
    <tableColumn id="42" xr3:uid="{31430ED1-C53D-410B-8A5C-B8F4B5A1BF5F}" name="41" dataDxfId="225">
      <calculatedColumnFormula>AP105/7</calculatedColumnFormula>
    </tableColumn>
    <tableColumn id="43" xr3:uid="{A9D55921-DBD7-4C82-9F37-525769B498C2}" name="42" dataDxfId="224">
      <calculatedColumnFormula>AQ105/7</calculatedColumnFormula>
    </tableColumn>
    <tableColumn id="44" xr3:uid="{DC5DE545-4046-46CA-BA26-8A01F2B69190}" name="43" dataDxfId="223">
      <calculatedColumnFormula>AR105/7</calculatedColumnFormula>
    </tableColumn>
    <tableColumn id="45" xr3:uid="{DAC2E9A1-090F-405F-8D63-A51BF64DC51D}" name="44" dataDxfId="222">
      <calculatedColumnFormula>AS105/7</calculatedColumnFormula>
    </tableColumn>
    <tableColumn id="46" xr3:uid="{7D94436B-D023-4F24-9342-51C078CA1478}" name="45" dataDxfId="221">
      <calculatedColumnFormula>AT105/7</calculatedColumnFormula>
    </tableColumn>
    <tableColumn id="47" xr3:uid="{92FE6730-0CE4-4AF6-B045-3851D8614C87}" name="46" dataDxfId="220">
      <calculatedColumnFormula>AU105/7</calculatedColumnFormula>
    </tableColumn>
    <tableColumn id="48" xr3:uid="{13978AD0-CDAF-41FD-9BA2-31DDBCB33AF0}" name="47" dataDxfId="219">
      <calculatedColumnFormula>AV105/7</calculatedColumnFormula>
    </tableColumn>
    <tableColumn id="49" xr3:uid="{FE8DA162-1233-4650-B33D-95477AFE18DC}" name="48" dataDxfId="218">
      <calculatedColumnFormula>AW105/7</calculatedColumnFormula>
    </tableColumn>
    <tableColumn id="50" xr3:uid="{1AA9943C-96F3-46B8-8B1C-645B0A1ECD1D}" name="49" dataDxfId="217">
      <calculatedColumnFormula>AX105/7</calculatedColumnFormula>
    </tableColumn>
    <tableColumn id="51" xr3:uid="{4586D6FA-DDC7-496C-A539-14E05717AF21}" name="50" dataDxfId="216">
      <calculatedColumnFormula>AY105/7</calculatedColumnFormula>
    </tableColumn>
    <tableColumn id="52" xr3:uid="{0B4A73F4-DDEC-4203-B968-2D0A91FC3EF4}" name="51" dataDxfId="215">
      <calculatedColumnFormula>AZ105/7</calculatedColumnFormula>
    </tableColumn>
    <tableColumn id="53" xr3:uid="{5881F94C-4AD5-4FA5-A314-77F96EEA9B8C}" name="52" dataDxfId="214">
      <calculatedColumnFormula>BA105/7</calculatedColumnFormula>
    </tableColumn>
    <tableColumn id="54" xr3:uid="{C178D62D-AB53-4754-B4FA-497898FD132D}" name="53" dataDxfId="213">
      <calculatedColumnFormula>BB105/7</calculatedColumnFormula>
    </tableColumn>
    <tableColumn id="55" xr3:uid="{C637DA5F-6C19-4644-A843-0367754752EA}" name="54" dataDxfId="212">
      <calculatedColumnFormula>BC105/30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6BDE907-FE87-4F43-B359-DA88A787EDB7}" name="R_VH" displayName="R_VH" ref="A145:M149" tableType="queryTable" totalsRowShown="0">
  <autoFilter ref="A145:M149" xr:uid="{8243F877-0472-4B34-8444-CE8AD0FE3D1E}"/>
  <tableColumns count="13">
    <tableColumn id="1" xr3:uid="{592FB304-8A6E-4841-9A7D-E22B342E866E}" uniqueName="1" name="Mes" queryTableFieldId="1"/>
    <tableColumn id="2" xr3:uid="{E756563E-44A7-4BE3-B697-54469447512B}" uniqueName="2" name="1" queryTableFieldId="2"/>
    <tableColumn id="3" xr3:uid="{807D029F-FC0D-435E-BF3E-1DC33251DAC4}" uniqueName="3" name="2" queryTableFieldId="3"/>
    <tableColumn id="4" xr3:uid="{25E1B557-20E8-4E0B-89E8-99195AC8242B}" uniqueName="4" name="3" queryTableFieldId="4"/>
    <tableColumn id="5" xr3:uid="{27E1EB01-E34E-4142-99C3-F6D19E302C31}" uniqueName="5" name="4" queryTableFieldId="5"/>
    <tableColumn id="6" xr3:uid="{B88D9EE3-49D6-4790-AD64-349B96FBB21E}" uniqueName="6" name="5" queryTableFieldId="6"/>
    <tableColumn id="7" xr3:uid="{A5CF813B-CBC6-41CA-9325-BF3715A748EF}" uniqueName="7" name="6" queryTableFieldId="7"/>
    <tableColumn id="8" xr3:uid="{CEB45149-D119-4CD3-8A61-C49876CF2990}" uniqueName="8" name="7" queryTableFieldId="8"/>
    <tableColumn id="9" xr3:uid="{068B0AA5-2C28-4D1D-89B9-E0D843E63162}" uniqueName="9" name="8" queryTableFieldId="9"/>
    <tableColumn id="10" xr3:uid="{6B586657-8FD1-4EB3-A4F3-75DB37BAFAFC}" uniqueName="10" name="9" queryTableFieldId="10"/>
    <tableColumn id="11" xr3:uid="{EF32E61C-CB73-40B7-8DAD-642C6B96CF5F}" uniqueName="11" name="10" queryTableFieldId="11"/>
    <tableColumn id="12" xr3:uid="{82818347-5462-4CBD-A884-31A67A8DE791}" uniqueName="12" name="11" queryTableFieldId="12"/>
    <tableColumn id="13" xr3:uid="{C7C45E62-9232-4BB7-A5E3-B4F37A61935A}" uniqueName="13" name="12" queryTableFieldId="13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EA7B125-47E0-4927-83CC-94BEDFE553FE}" name="Tabla10" displayName="Tabla10" ref="A180:M189" totalsRowShown="0">
  <autoFilter ref="A180:M189" xr:uid="{302EBC94-A85E-4F1E-B334-2B314F3A0202}"/>
  <tableColumns count="13">
    <tableColumn id="1" xr3:uid="{1C47C999-0EE1-4185-8674-09AC6EF8EAD5}" name="Almacén" dataDxfId="211"/>
    <tableColumn id="2" xr3:uid="{4BAF07D5-82B9-46A4-85FE-E88AAFDAE3CA}" name="1" dataCellStyle="Moneda"/>
    <tableColumn id="3" xr3:uid="{6376E9E8-8F7D-4569-9FC7-E493563B1A08}" name="2" dataCellStyle="Moneda"/>
    <tableColumn id="4" xr3:uid="{CE8CC5FE-9DD4-4DF7-9E70-2BB1F50B77B5}" name="3" dataCellStyle="Moneda"/>
    <tableColumn id="5" xr3:uid="{3AA08173-E50A-482F-91B4-9D06727C89D3}" name="4" dataCellStyle="Moneda"/>
    <tableColumn id="6" xr3:uid="{B1494DA3-2BE5-47AF-B6C7-6FE413085DA0}" name="5" dataCellStyle="Moneda"/>
    <tableColumn id="7" xr3:uid="{793F3756-309F-4840-ACF0-42A727A7781D}" name="6" dataCellStyle="Moneda"/>
    <tableColumn id="8" xr3:uid="{7AE61500-5E23-4715-89FC-97404C436523}" name="7" dataCellStyle="Moneda"/>
    <tableColumn id="9" xr3:uid="{72797614-2967-4086-8622-73AB7CCAF6B3}" name="8" dataCellStyle="Moneda"/>
    <tableColumn id="10" xr3:uid="{9596CA95-7374-4782-9537-55DFB4BC3488}" name="9" dataCellStyle="Moneda"/>
    <tableColumn id="11" xr3:uid="{305ABDE3-B240-44F8-BFF4-7CAE819E588C}" name="10" dataCellStyle="Moneda"/>
    <tableColumn id="12" xr3:uid="{FE4F98E9-D4E8-4F73-B3B8-AFC324E465A0}" name="11" dataCellStyle="Moneda"/>
    <tableColumn id="13" xr3:uid="{4EBC151C-025F-404A-A145-1B182B5223CA}" name="12" dataCellStyle="Moneda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48150E3-CEAE-4E1F-A2CB-B7608A563D85}" name="Tabla12" displayName="Tabla12" ref="A193:M200" totalsRowShown="0">
  <autoFilter ref="A193:M200" xr:uid="{94DD561E-6EA5-4D06-BDCD-FA07CA8CDB10}"/>
  <tableColumns count="13">
    <tableColumn id="1" xr3:uid="{721328B1-9B01-44CD-9A93-850F6A92F41B}" name="Almacén" dataDxfId="210"/>
    <tableColumn id="2" xr3:uid="{7BB28B2B-FF58-45B7-B189-FF9CBD2B7192}" name="1" dataCellStyle="Moneda"/>
    <tableColumn id="3" xr3:uid="{9272A04E-DF76-4FBD-B3E2-BACD2F6C53EC}" name="2" dataCellStyle="Moneda"/>
    <tableColumn id="4" xr3:uid="{41CC1221-19C9-49F0-904D-C3DD77CD4365}" name="3" dataCellStyle="Moneda"/>
    <tableColumn id="5" xr3:uid="{C103592A-4793-4668-953A-E8E4744418F4}" name="4" dataCellStyle="Moneda"/>
    <tableColumn id="6" xr3:uid="{09912554-5749-4A96-B0DE-DA960B744F0B}" name="5" dataCellStyle="Moneda"/>
    <tableColumn id="7" xr3:uid="{D8A28652-289C-49CE-AD58-69D75B697243}" name="6" dataCellStyle="Moneda"/>
    <tableColumn id="8" xr3:uid="{5B34B63C-2171-4A31-A7F4-327AAC512688}" name="7" dataCellStyle="Moneda"/>
    <tableColumn id="9" xr3:uid="{D7BCE50B-FB07-4187-A1EE-DE7D50DA8C3C}" name="8" dataCellStyle="Moneda"/>
    <tableColumn id="10" xr3:uid="{9BF124B0-393C-4E57-86B8-2D2592819EEE}" name="9" dataCellStyle="Moneda"/>
    <tableColumn id="11" xr3:uid="{F3953214-CEBA-464D-AB4B-43CAC2D2A8BA}" name="10" dataCellStyle="Moneda"/>
    <tableColumn id="12" xr3:uid="{D601AF14-4975-483B-9B8A-B68CEF05857B}" name="11" dataCellStyle="Moneda"/>
    <tableColumn id="13" xr3:uid="{89C9E0F2-4ABD-4681-8B1B-144A972942F1}" name="12" dataCellStyle="Moneda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856F95-AFA9-4086-831C-64C092267A67}" name="Tabla1" displayName="Tabla1" ref="A157:J165" totalsRowShown="0">
  <autoFilter ref="A157:J165" xr:uid="{A23B87F9-E65B-4FC6-92D2-8138D77C8598}"/>
  <tableColumns count="10">
    <tableColumn id="1" xr3:uid="{928B5795-98EE-4E92-BC0D-7618ABA2E9EB}" name="Bodega Origen" dataDxfId="209"/>
    <tableColumn id="2" xr3:uid="{85ED5B85-6E5F-4D40-A4D1-0F659CD701AD}" name="Fecha Semana Inicio" dataDxfId="208"/>
    <tableColumn id="3" xr3:uid="{8278EA9B-2FBA-48D2-B139-AF5C1F39F390}" name="Fecha Semana Fin" dataDxfId="207"/>
    <tableColumn id="4" xr3:uid="{7B51D269-EB8E-448F-9D5F-A4F1614DBB82}" name="Semana del año Inicio"/>
    <tableColumn id="5" xr3:uid="{49928496-2C5D-435D-8A4A-261AA0D126B8}" name="Semana del año Fin"/>
    <tableColumn id="6" xr3:uid="{8DAB4AAA-018B-439F-B4CA-CCC2FE22DBA2}" name="Duración (SEMANA)">
      <calculatedColumnFormula>E158-D158+1</calculatedColumnFormula>
    </tableColumn>
    <tableColumn id="7" xr3:uid="{0518C801-9605-4AFE-9E5E-34738BC39D80}" name="Cantidad antes de Pelcha" dataDxfId="206"/>
    <tableColumn id="8" xr3:uid="{808C5688-F02C-4896-857A-DBB6372A905D}" name="Cantidad despues de Pelecha" dataDxfId="205"/>
    <tableColumn id="9" xr3:uid="{D4C65837-B258-4586-B76F-8A9CC666EECC}" name="Aumento en Recoleccion" dataDxfId="204">
      <calculatedColumnFormula>H158-G158</calculatedColumnFormula>
    </tableColumn>
    <tableColumn id="10" xr3:uid="{F258AB49-A731-4FF4-A17C-BC2C477F9C7E}" name="% Aumento" dataDxfId="203" dataCellStyle="Porcentaje">
      <calculatedColumnFormula>1-G158/H158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BB08D86-4986-4E39-8C61-7AA5D256352F}" name="CantidadGallinasBodegaOrigen293132333536373812" displayName="CantidadGallinasBodegaOrigen293132333536373812" ref="A132:BC139" totalsRowShown="0" tableBorderDxfId="202">
  <autoFilter ref="A132:BC139" xr:uid="{A87FB436-5329-4AF2-A164-E40D3E36CE75}"/>
  <tableColumns count="55">
    <tableColumn id="1" xr3:uid="{5FD0D0FA-CEB9-4924-A6FE-B7B359A7205C}" name="Bodega origen" dataDxfId="201"/>
    <tableColumn id="2" xr3:uid="{79D20081-84E3-4570-89A1-567E799951E4}" name="1" dataDxfId="200">
      <calculatedColumnFormula>IF(B40&gt;0,B29/B40,0)</calculatedColumnFormula>
    </tableColumn>
    <tableColumn id="3" xr3:uid="{463197B8-F4DE-4938-A8D9-EE83198FE983}" name="2" dataDxfId="199">
      <calculatedColumnFormula>IF(C40&gt;0,C29/C40,0)</calculatedColumnFormula>
    </tableColumn>
    <tableColumn id="4" xr3:uid="{62FDF3B7-4459-4F7D-B5DA-45D53FAAA21C}" name="3" dataDxfId="198">
      <calculatedColumnFormula>IF(D40&gt;0,D29/D40,0)</calculatedColumnFormula>
    </tableColumn>
    <tableColumn id="5" xr3:uid="{2C8EEA2A-1A1D-406E-88BA-309548BA7DEE}" name="4" dataDxfId="197">
      <calculatedColumnFormula>IF(E40&gt;0,E29/E40,0)</calculatedColumnFormula>
    </tableColumn>
    <tableColumn id="6" xr3:uid="{C1BF2A7D-10C4-4005-A197-A39D3BD4AFB9}" name="5" dataDxfId="196">
      <calculatedColumnFormula>IF(F40&gt;0,F29/F40,0)</calculatedColumnFormula>
    </tableColumn>
    <tableColumn id="7" xr3:uid="{81B981AE-9C78-4A45-97BC-5F9E195806EF}" name="6" dataDxfId="195">
      <calculatedColumnFormula>IF(G40&gt;0,G29/G40,0)</calculatedColumnFormula>
    </tableColumn>
    <tableColumn id="8" xr3:uid="{8F666DDC-51B3-4ADC-8AF1-F1A293DBA34F}" name="7" dataDxfId="194">
      <calculatedColumnFormula>IF(H40&gt;0,H29/H40,0)</calculatedColumnFormula>
    </tableColumn>
    <tableColumn id="9" xr3:uid="{8A09C5B7-1A4F-4128-81F3-3A2E89682FC4}" name="8" dataDxfId="193">
      <calculatedColumnFormula>IF(I40&gt;0,I29/I40,0)</calculatedColumnFormula>
    </tableColumn>
    <tableColumn id="10" xr3:uid="{EF4D665E-FE69-49B8-A5A2-18F16B6A8C62}" name="9" dataDxfId="192">
      <calculatedColumnFormula>IF(J40&gt;0,J29/J40,0)</calculatedColumnFormula>
    </tableColumn>
    <tableColumn id="11" xr3:uid="{ACB30B09-5CC4-41AB-B820-4984A4C3BC5B}" name="10" dataDxfId="191">
      <calculatedColumnFormula>IF(K40&gt;0,K29/K40,0)</calculatedColumnFormula>
    </tableColumn>
    <tableColumn id="12" xr3:uid="{124D3833-8EB4-4F08-AB93-3A4C850DD3F9}" name="11" dataDxfId="190">
      <calculatedColumnFormula>IF(L40&gt;0,L29/L40,0)</calculatedColumnFormula>
    </tableColumn>
    <tableColumn id="13" xr3:uid="{6FBE2421-58F2-4B0B-A255-E2CE004221D4}" name="12" dataDxfId="189">
      <calculatedColumnFormula>IF(M40&gt;0,M29/M40,0)</calculatedColumnFormula>
    </tableColumn>
    <tableColumn id="14" xr3:uid="{6EAEA7D4-9FCA-409C-BC53-C57448634274}" name="13" dataDxfId="188">
      <calculatedColumnFormula>IF(N40&gt;0,N29/N40,0)</calculatedColumnFormula>
    </tableColumn>
    <tableColumn id="15" xr3:uid="{C4B83395-9145-4D4C-B447-3A1A653D30BC}" name="14" dataDxfId="187">
      <calculatedColumnFormula>IF(O40&gt;0,O29/O40,0)</calculatedColumnFormula>
    </tableColumn>
    <tableColumn id="16" xr3:uid="{AD9C0EC7-62DB-4132-892A-94F5A1A1A19C}" name="15" dataDxfId="186">
      <calculatedColumnFormula>IF(P40&gt;0,P29/P40,0)</calculatedColumnFormula>
    </tableColumn>
    <tableColumn id="17" xr3:uid="{DBDC1E99-1600-4ACC-B785-5DE590CE6229}" name="16" dataDxfId="185">
      <calculatedColumnFormula>IF(Q40&gt;0,Q29/Q40,0)</calculatedColumnFormula>
    </tableColumn>
    <tableColumn id="18" xr3:uid="{26E57999-FF6E-4BAC-B0CC-C472714AAAA1}" name="17" dataDxfId="184">
      <calculatedColumnFormula>IF(R40&gt;0,R29/R40,0)</calculatedColumnFormula>
    </tableColumn>
    <tableColumn id="19" xr3:uid="{950B9EB6-2FD9-4B0E-B06D-7E307815950D}" name="18" dataDxfId="183">
      <calculatedColumnFormula>IF(S40&gt;0,S29/S40,0)</calculatedColumnFormula>
    </tableColumn>
    <tableColumn id="20" xr3:uid="{801E204F-84E9-4633-8086-C4F45DD1DE4D}" name="19" dataDxfId="182">
      <calculatedColumnFormula>IF(T40&gt;0,T29/T40,0)</calculatedColumnFormula>
    </tableColumn>
    <tableColumn id="21" xr3:uid="{816143C8-2529-4226-A63D-B878FE722C1C}" name="20" dataDxfId="181">
      <calculatedColumnFormula>IF(U40&gt;0,U29/U40,0)</calculatedColumnFormula>
    </tableColumn>
    <tableColumn id="22" xr3:uid="{4B862340-227F-48BD-9ABC-F47B72AF1C5F}" name="21" dataDxfId="180">
      <calculatedColumnFormula>IF(V40&gt;0,V29/V40,0)</calculatedColumnFormula>
    </tableColumn>
    <tableColumn id="23" xr3:uid="{590AFDF9-1E57-4292-9656-E66084BFC930}" name="22" dataDxfId="179">
      <calculatedColumnFormula>IF(W40&gt;0,W29/W40,0)</calculatedColumnFormula>
    </tableColumn>
    <tableColumn id="24" xr3:uid="{5C4EE28A-0B9D-4439-A113-4F766E6532E1}" name="23" dataDxfId="178">
      <calculatedColumnFormula>IF(X40&gt;0,X29/X40,0)</calculatedColumnFormula>
    </tableColumn>
    <tableColumn id="25" xr3:uid="{3AF6DA12-E560-44ED-980F-0A084F522712}" name="24" dataDxfId="177">
      <calculatedColumnFormula>IF(Y40&gt;0,Y29/Y40,0)</calculatedColumnFormula>
    </tableColumn>
    <tableColumn id="26" xr3:uid="{422A7811-6783-416A-A045-52019110953C}" name="25" dataDxfId="176">
      <calculatedColumnFormula>IF(Z40&gt;0,Z29/Z40,0)</calculatedColumnFormula>
    </tableColumn>
    <tableColumn id="27" xr3:uid="{DAD2D523-9B52-4F7D-BA6D-EC942E3726AB}" name="26" dataDxfId="175">
      <calculatedColumnFormula>IF(AA40&gt;0,AA29/AA40,0)</calculatedColumnFormula>
    </tableColumn>
    <tableColumn id="28" xr3:uid="{5E4365C7-3C05-4B1E-AFA9-38C0CEB7C2E6}" name="27" dataDxfId="174">
      <calculatedColumnFormula>IF(AB40&gt;0,AB29/AB40,0)</calculatedColumnFormula>
    </tableColumn>
    <tableColumn id="29" xr3:uid="{E349C6FC-2753-47BF-887D-7AAFB380FC9F}" name="28" dataDxfId="173">
      <calculatedColumnFormula>IF(AC40&gt;0,AC29/AC40,0)</calculatedColumnFormula>
    </tableColumn>
    <tableColumn id="30" xr3:uid="{AD6BAC5D-D53F-46B4-80ED-5966A25EB9BA}" name="29" dataDxfId="172">
      <calculatedColumnFormula>IF(AD40&gt;0,AD29/AD40,0)</calculatedColumnFormula>
    </tableColumn>
    <tableColumn id="31" xr3:uid="{9666DAB3-B9C3-40BF-AA06-21E89300EE03}" name="30" dataDxfId="171">
      <calculatedColumnFormula>IF(AE40&gt;0,AE29/AE40,0)</calculatedColumnFormula>
    </tableColumn>
    <tableColumn id="32" xr3:uid="{DC126360-4F5C-4093-904A-B1A18BBB2ADC}" name="31" dataDxfId="170">
      <calculatedColumnFormula>IF(AF40&gt;0,AF29/AF40,0)</calculatedColumnFormula>
    </tableColumn>
    <tableColumn id="33" xr3:uid="{08DE1E2C-904B-4CC9-8EED-148A6DD6233D}" name="32" dataDxfId="169">
      <calculatedColumnFormula>IF(AG40&gt;0,AG29/AG40,0)</calculatedColumnFormula>
    </tableColumn>
    <tableColumn id="34" xr3:uid="{AA3395DF-6039-4C95-A9FA-ED67185A93BC}" name="33" dataDxfId="168">
      <calculatedColumnFormula>IF(AH40&gt;0,AH29/AH40,0)</calculatedColumnFormula>
    </tableColumn>
    <tableColumn id="35" xr3:uid="{A0778CC0-4D21-4142-A4CC-F4684239B35E}" name="34" dataDxfId="167">
      <calculatedColumnFormula>IF(AI40&gt;0,AI29/AI40,0)</calculatedColumnFormula>
    </tableColumn>
    <tableColumn id="36" xr3:uid="{11AB4C94-49CE-465C-AF39-1C19D3B35153}" name="35" dataDxfId="166">
      <calculatedColumnFormula>IF(AJ40&gt;0,AJ29/AJ40,0)</calculatedColumnFormula>
    </tableColumn>
    <tableColumn id="37" xr3:uid="{B8176B6B-9B8C-476F-A046-70F8E3CEBEAF}" name="36" dataDxfId="165">
      <calculatedColumnFormula>IF(AK40&gt;0,AK29/AK40,0)</calculatedColumnFormula>
    </tableColumn>
    <tableColumn id="38" xr3:uid="{7F0B2095-71C8-4E36-8C64-1141AAACEC88}" name="37" dataDxfId="164">
      <calculatedColumnFormula>IF(AL40&gt;0,AL29/AL40,0)</calculatedColumnFormula>
    </tableColumn>
    <tableColumn id="39" xr3:uid="{C1533172-9A23-4A8B-B839-150B9EFE6367}" name="38" dataDxfId="163">
      <calculatedColumnFormula>IF(AM40&gt;0,AM29/AM40,0)</calculatedColumnFormula>
    </tableColumn>
    <tableColumn id="40" xr3:uid="{570A84E4-84CC-4622-834F-35F62F5510C1}" name="39" dataDxfId="162">
      <calculatedColumnFormula>IF(AN40&gt;0,AN29/AN40,0)</calculatedColumnFormula>
    </tableColumn>
    <tableColumn id="41" xr3:uid="{8C04E31C-931D-4C7E-B250-2BDBB4F200A9}" name="40" dataDxfId="161">
      <calculatedColumnFormula>IF(AO40&gt;0,AO29/AO40,0)</calculatedColumnFormula>
    </tableColumn>
    <tableColumn id="42" xr3:uid="{F2FF3741-77AC-4717-8485-BF71E3D3D915}" name="41" dataDxfId="160">
      <calculatedColumnFormula>IF(AP40&gt;0,AP29/AP40,0)</calculatedColumnFormula>
    </tableColumn>
    <tableColumn id="43" xr3:uid="{EF759C76-0B5D-44C9-B384-DBB6FBDBAB53}" name="42" dataDxfId="159">
      <calculatedColumnFormula>IF(AQ40&gt;0,AQ29/AQ40,0)</calculatedColumnFormula>
    </tableColumn>
    <tableColumn id="44" xr3:uid="{0AD23679-8FDE-47F9-BC71-3989035CAA49}" name="43" dataDxfId="158">
      <calculatedColumnFormula>IF(AR40&gt;0,AR29/AR40,0)</calculatedColumnFormula>
    </tableColumn>
    <tableColumn id="45" xr3:uid="{ADFEEA9D-A465-45FD-A9CD-F753A05D0DF3}" name="44" dataDxfId="157">
      <calculatedColumnFormula>IF(AS40&gt;0,AS29/AS40,0)</calculatedColumnFormula>
    </tableColumn>
    <tableColumn id="46" xr3:uid="{99F513EA-2B57-4E2C-B16B-F0D643233483}" name="45" dataDxfId="156">
      <calculatedColumnFormula>IF(AT40&gt;0,AT29/AT40,0)</calculatedColumnFormula>
    </tableColumn>
    <tableColumn id="47" xr3:uid="{43D45F10-88F1-4D10-8B70-CBB4785ABAD4}" name="46" dataDxfId="155">
      <calculatedColumnFormula>IF(AU40&gt;0,AU29/AU40,0)</calculatedColumnFormula>
    </tableColumn>
    <tableColumn id="48" xr3:uid="{78A7059B-86E1-4D54-86EB-680AA16FC5E1}" name="47" dataDxfId="154">
      <calculatedColumnFormula>IF(AV40&gt;0,AV29/AV40,0)</calculatedColumnFormula>
    </tableColumn>
    <tableColumn id="49" xr3:uid="{06EA3DB0-3800-4C93-8938-DCE49BB8AFAA}" name="48" dataDxfId="153">
      <calculatedColumnFormula>IF(AW40&gt;0,AW29/AW40,0)</calculatedColumnFormula>
    </tableColumn>
    <tableColumn id="50" xr3:uid="{E7B982E4-337F-4991-8238-DC2CC62A02CD}" name="49" dataDxfId="152">
      <calculatedColumnFormula>IF(AX40&gt;0,AX29/AX40,0)</calculatedColumnFormula>
    </tableColumn>
    <tableColumn id="51" xr3:uid="{42AA538A-5BB2-4C01-9A4E-0991208EB849}" name="50" dataDxfId="151">
      <calculatedColumnFormula>IF(AY40&gt;0,AY29/AY40,0)</calculatedColumnFormula>
    </tableColumn>
    <tableColumn id="52" xr3:uid="{263E09C3-CCB3-4B49-852F-29FE93593F09}" name="51" dataDxfId="150">
      <calculatedColumnFormula>IF(AZ40&gt;0,AZ29/AZ40,0)</calculatedColumnFormula>
    </tableColumn>
    <tableColumn id="53" xr3:uid="{A1A6C81B-7FF6-4D1C-919B-56E118BFFA03}" name="52" dataDxfId="149">
      <calculatedColumnFormula>IF(BA40&gt;0,BA29/BA40,0)</calculatedColumnFormula>
    </tableColumn>
    <tableColumn id="54" xr3:uid="{221C57BE-96EC-449D-9A69-56C9866A966A}" name="53" dataDxfId="148">
      <calculatedColumnFormula>IF(BB40&gt;0,BB29/BB40,0)</calculatedColumnFormula>
    </tableColumn>
    <tableColumn id="55" xr3:uid="{2CCE320D-3529-4F8E-8C48-61AD2337DF83}" name="54" dataDxfId="147">
      <calculatedColumnFormula>BC120/30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BD1B035-80B4-4433-A648-F21D85C7BFAC}" name="CabezasCerdo" displayName="CabezasCerdo" ref="A6:M77" totalsRowShown="0" headerRowDxfId="146" dataDxfId="145">
  <autoFilter ref="A6:M77" xr:uid="{232E2756-BD9B-4967-A102-73985E8BB8BC}"/>
  <tableColumns count="13">
    <tableColumn id="1" xr3:uid="{67E6507E-4568-4D12-8213-A714722FF835}" name="Almacén" dataDxfId="144"/>
    <tableColumn id="2" xr3:uid="{E392FAD1-1FA2-432C-AF4B-B17576367C14}" name="1" dataDxfId="143">
      <calculatedColumnFormula>SUMIFS(Ventas_2[Cabezas],Ventas_2[Año],'KPI''S CERDO'!$A$2,Ventas_2[Mes],CabezasCerdo[[#Headers],[1]],Ventas_2[Almacén],CabezasCerdo[[#This Row],[Almacén]])</calculatedColumnFormula>
    </tableColumn>
    <tableColumn id="3" xr3:uid="{0D43FFF2-519A-4CF8-BA7E-842B5BED8959}" name="2" dataDxfId="142">
      <calculatedColumnFormula>SUMIFS(Ventas_2[Cabezas],Ventas_2[Año],'KPI''S CERDO'!$A$2,Ventas_2[Mes],CabezasCerdo[[#Headers],[2]],Ventas_2[Almacén],CabezasCerdo[[#This Row],[Almacén]])</calculatedColumnFormula>
    </tableColumn>
    <tableColumn id="4" xr3:uid="{285DE119-E7EF-4D81-8F33-F90C95C3C30E}" name="3" dataDxfId="141">
      <calculatedColumnFormula>SUMIFS(Ventas_2[Cabezas],Ventas_2[Año],'KPI''S CERDO'!$A$2,Ventas_2[Mes],CabezasCerdo[[#Headers],[3]],Ventas_2[Almacén],CabezasCerdo[[#This Row],[Almacén]])</calculatedColumnFormula>
    </tableColumn>
    <tableColumn id="5" xr3:uid="{1678B997-0AD9-44A2-B6AC-7DE9058C236B}" name="4" dataDxfId="140">
      <calculatedColumnFormula>SUMIFS(Ventas_2[Cabezas],Ventas_2[Año],'KPI''S CERDO'!$A$2,Ventas_2[Mes],CabezasCerdo[[#Headers],[4]],Ventas_2[Almacén],CabezasCerdo[[#This Row],[Almacén]])</calculatedColumnFormula>
    </tableColumn>
    <tableColumn id="6" xr3:uid="{1925D11B-603B-49CA-B84F-7A34407344C3}" name="5" dataDxfId="139">
      <calculatedColumnFormula>SUMIFS(Ventas_2[Cabezas],Ventas_2[Año],'KPI''S CERDO'!$A$2,Ventas_2[Mes],CabezasCerdo[[#Headers],[5]],Ventas_2[Almacén],CabezasCerdo[[#This Row],[Almacén]])</calculatedColumnFormula>
    </tableColumn>
    <tableColumn id="7" xr3:uid="{822E0767-D1CF-4D0D-872B-131D1D1F1F48}" name="6" dataDxfId="138">
      <calculatedColumnFormula>SUMIFS(Ventas_2[Cabezas],Ventas_2[Año],'KPI''S CERDO'!$A$2,Ventas_2[Mes],CabezasCerdo[[#Headers],[6]],Ventas_2[Almacén],CabezasCerdo[[#This Row],[Almacén]])</calculatedColumnFormula>
    </tableColumn>
    <tableColumn id="8" xr3:uid="{1AD52370-B5AA-45B7-97B2-E6F9E976FA58}" name="7" dataDxfId="137">
      <calculatedColumnFormula>SUMIFS(Ventas_2[Cabezas],Ventas_2[Año],'KPI''S CERDO'!$A$2,Ventas_2[Mes],CabezasCerdo[[#Headers],[7]],Ventas_2[Almacén],CabezasCerdo[[#This Row],[Almacén]])</calculatedColumnFormula>
    </tableColumn>
    <tableColumn id="9" xr3:uid="{D011D3D0-43FE-47EC-A378-C828160082C3}" name="8" dataDxfId="136">
      <calculatedColumnFormula>SUMIFS(Ventas_2[Cabezas],Ventas_2[Año],'KPI''S CERDO'!$A$2,Ventas_2[Mes],CabezasCerdo[[#Headers],[8]],Ventas_2[Almacén],CabezasCerdo[[#This Row],[Almacén]])</calculatedColumnFormula>
    </tableColumn>
    <tableColumn id="10" xr3:uid="{702359F5-9D99-4227-B3F2-2097A458186D}" name="9" dataDxfId="135">
      <calculatedColumnFormula>SUMIFS(Ventas_2[Cabezas],Ventas_2[Año],'KPI''S CERDO'!$A$2,Ventas_2[Mes],CabezasCerdo[[#Headers],[9]],Ventas_2[Almacén],CabezasCerdo[[#This Row],[Almacén]])</calculatedColumnFormula>
    </tableColumn>
    <tableColumn id="11" xr3:uid="{9FF10D69-F0EE-47DD-B334-B7EB8B948015}" name="10" dataDxfId="134">
      <calculatedColumnFormula>SUMIFS(Ventas_2[Cabezas],Ventas_2[Año],'KPI''S CERDO'!$A$2,Ventas_2[Mes],CabezasCerdo[[#Headers],[10]],Ventas_2[Almacén],CabezasCerdo[[#This Row],[Almacén]])</calculatedColumnFormula>
    </tableColumn>
    <tableColumn id="12" xr3:uid="{4B8F51B9-69B7-45DD-98FC-3E506706DC00}" name="11" dataDxfId="133">
      <calculatedColumnFormula>SUMIFS(Ventas_2[Cabezas],Ventas_2[Año],'KPI''S CERDO'!$A$2,Ventas_2[Mes],CabezasCerdo[[#Headers],[11]],Ventas_2[Almacén],CabezasCerdo[[#This Row],[Almacén]])</calculatedColumnFormula>
    </tableColumn>
    <tableColumn id="13" xr3:uid="{60AB8256-D816-4F2D-9204-8334808EBA0B}" name="12" dataDxfId="132">
      <calculatedColumnFormula>SUMIFS(Ventas_2[Cabezas],Ventas_2[Año],'KPI''S CERDO'!$A$2,Ventas_2[Mes],CabezasCerdo[[#Headers],[12]],Ventas_2[Almacén],CabezasCerdo[[#This Row],[Almacén]])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A837B8-5DA0-4E23-9280-B0F4B9322EC8}" name="KilosCerdo" displayName="KilosCerdo" ref="A81:M152" totalsRowShown="0" headerRowDxfId="131" dataDxfId="130">
  <autoFilter ref="A81:M152" xr:uid="{A84727DD-2B3C-4667-940C-8BDCC92162D1}"/>
  <tableColumns count="13">
    <tableColumn id="1" xr3:uid="{9B0359BF-9DF8-4C50-87BD-AAC6BC02D945}" name="Almacén" dataDxfId="129"/>
    <tableColumn id="2" xr3:uid="{A3249498-6723-4AC2-9826-AF6825973A07}" name="1" dataDxfId="128">
      <calculatedColumnFormula>SUMIFS(Ventas_2[Kilo],Ventas_2[Año],'KPI''S CERDO'!$A$2,Ventas_2[Mes],KilosCerdo[[#Headers],[1]],Ventas_2[Almacén],KilosCerdo[[#This Row],[Almacén]])</calculatedColumnFormula>
    </tableColumn>
    <tableColumn id="3" xr3:uid="{7C1EFD49-98DC-4730-A898-8C9071EDF8FB}" name="2" dataDxfId="127">
      <calculatedColumnFormula>SUMIFS(Ventas_2[Kilo],Ventas_2[Año],'KPI''S CERDO'!$A$2,Ventas_2[Mes],KilosCerdo[[#Headers],[2]],Ventas_2[Almacén],KilosCerdo[[#This Row],[Almacén]])</calculatedColumnFormula>
    </tableColumn>
    <tableColumn id="4" xr3:uid="{0F636D8A-960C-4246-B4EC-1B5B40B97290}" name="3" dataDxfId="126">
      <calculatedColumnFormula>SUMIFS(Ventas_2[Kilo],Ventas_2[Año],'KPI''S CERDO'!$A$2,Ventas_2[Mes],KilosCerdo[[#Headers],[3]],Ventas_2[Almacén],KilosCerdo[[#This Row],[Almacén]])</calculatedColumnFormula>
    </tableColumn>
    <tableColumn id="5" xr3:uid="{61B09F8F-604C-4CDB-8F8F-6FDF4378BBBA}" name="4" dataDxfId="125">
      <calculatedColumnFormula>SUMIFS(Ventas_2[Kilo],Ventas_2[Año],'KPI''S CERDO'!$A$2,Ventas_2[Mes],KilosCerdo[[#Headers],[4]],Ventas_2[Almacén],KilosCerdo[[#This Row],[Almacén]])</calculatedColumnFormula>
    </tableColumn>
    <tableColumn id="6" xr3:uid="{76360613-60BA-43D2-BF0D-61ED52BAA547}" name="5" dataDxfId="124">
      <calculatedColumnFormula>SUMIFS(Ventas_2[Kilo],Ventas_2[Año],'KPI''S CERDO'!$A$2,Ventas_2[Mes],KilosCerdo[[#Headers],[5]],Ventas_2[Almacén],KilosCerdo[[#This Row],[Almacén]])</calculatedColumnFormula>
    </tableColumn>
    <tableColumn id="7" xr3:uid="{343E9A29-A54B-4BED-A899-432720F13BA9}" name="6" dataDxfId="123">
      <calculatedColumnFormula>SUMIFS(Ventas_2[Kilo],Ventas_2[Año],'KPI''S CERDO'!$A$2,Ventas_2[Mes],KilosCerdo[[#Headers],[6]],Ventas_2[Almacén],KilosCerdo[[#This Row],[Almacén]])</calculatedColumnFormula>
    </tableColumn>
    <tableColumn id="8" xr3:uid="{D2151D46-723F-4A95-AA5A-5C6F16A19DB8}" name="7" dataDxfId="122">
      <calculatedColumnFormula>SUMIFS(Ventas_2[Kilo],Ventas_2[Año],'KPI''S CERDO'!$A$2,Ventas_2[Mes],KilosCerdo[[#Headers],[7]],Ventas_2[Almacén],KilosCerdo[[#This Row],[Almacén]])</calculatedColumnFormula>
    </tableColumn>
    <tableColumn id="9" xr3:uid="{6B13D667-F81E-4604-9DEB-AC237047F8E9}" name="8" dataDxfId="121">
      <calculatedColumnFormula>SUMIFS(Ventas_2[Kilo],Ventas_2[Año],'KPI''S CERDO'!$A$2,Ventas_2[Mes],KilosCerdo[[#Headers],[8]],Ventas_2[Almacén],KilosCerdo[[#This Row],[Almacén]])</calculatedColumnFormula>
    </tableColumn>
    <tableColumn id="10" xr3:uid="{5C9D44EB-220C-4FDD-B47D-C11CABC38025}" name="9" dataDxfId="120">
      <calculatedColumnFormula>SUMIFS(Ventas_2[Kilo],Ventas_2[Año],'KPI''S CERDO'!$A$2,Ventas_2[Mes],KilosCerdo[[#Headers],[9]],Ventas_2[Almacén],KilosCerdo[[#This Row],[Almacén]])</calculatedColumnFormula>
    </tableColumn>
    <tableColumn id="11" xr3:uid="{25216E10-992E-4FBF-A6A4-3E5EEF7AB053}" name="10" dataDxfId="119">
      <calculatedColumnFormula>SUMIFS(Ventas_2[Kilo],Ventas_2[Año],'KPI''S CERDO'!$A$2,Ventas_2[Mes],KilosCerdo[[#Headers],[10]],Ventas_2[Almacén],KilosCerdo[[#This Row],[Almacén]])</calculatedColumnFormula>
    </tableColumn>
    <tableColumn id="12" xr3:uid="{32679C65-3FDD-47E5-9742-E206AB90CAE3}" name="11" dataDxfId="118">
      <calculatedColumnFormula>SUMIFS(Ventas_2[Kilo],Ventas_2[Año],'KPI''S CERDO'!$A$2,Ventas_2[Mes],KilosCerdo[[#Headers],[11]],Ventas_2[Almacén],KilosCerdo[[#This Row],[Almacén]])</calculatedColumnFormula>
    </tableColumn>
    <tableColumn id="13" xr3:uid="{33217AF9-3F43-4D4D-9B07-38435EA59687}" name="12" dataDxfId="117">
      <calculatedColumnFormula>SUMIFS(Ventas_2[Kilo],Ventas_2[Año],'KPI''S CERDO'!$A$2,Ventas_2[Mes],KilosCerdo[[#Headers],[12]],Ventas_2[Almacén],KilosCerdo[[#This Row],[Almacén]])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2E90735-D5C3-4B71-B0B3-03161C71E79B}" name="PesoCerdo" displayName="PesoCerdo" ref="A160:M231" totalsRowShown="0" headerRowDxfId="116" dataDxfId="115">
  <autoFilter ref="A160:M231" xr:uid="{CB943D19-B351-47EA-B295-B19ED974363E}"/>
  <tableColumns count="13">
    <tableColumn id="1" xr3:uid="{E5490D9A-5278-463B-86B1-88C66FCEE012}" name="Almacén" dataDxfId="114"/>
    <tableColumn id="2" xr3:uid="{8E58DF04-16A6-47DA-902E-CB4E3B7F5E4E}" name="1" dataDxfId="113">
      <calculatedColumnFormula>IF(AND(B82&gt;0,B7&gt;0),B82/B7,0)</calculatedColumnFormula>
    </tableColumn>
    <tableColumn id="3" xr3:uid="{9E55FE63-D239-4781-9AEF-81224ACCAE56}" name="2" dataDxfId="112">
      <calculatedColumnFormula>SUMIFS(Ventas_2[Kilo],Ventas_2[Año],'KPI''S CERDO'!$A$2,Ventas_2[Mes],PesoCerdo[[#Headers],[2]],Ventas_2[Almacén],PesoCerdo[[#This Row],[Almacén]])</calculatedColumnFormula>
    </tableColumn>
    <tableColumn id="4" xr3:uid="{5CA95508-9E88-4B6C-B5A3-48466A8D0C55}" name="3" dataDxfId="111">
      <calculatedColumnFormula>SUMIFS(Ventas_2[Kilo],Ventas_2[Año],'KPI''S CERDO'!$A$2,Ventas_2[Mes],PesoCerdo[[#Headers],[3]],Ventas_2[Almacén],PesoCerdo[[#This Row],[Almacén]])</calculatedColumnFormula>
    </tableColumn>
    <tableColumn id="5" xr3:uid="{61E3B710-DA43-4B4F-8A47-9CD0E6FBD437}" name="4" dataDxfId="110">
      <calculatedColumnFormula>SUMIFS(Ventas_2[Kilo],Ventas_2[Año],'KPI''S CERDO'!$A$2,Ventas_2[Mes],PesoCerdo[[#Headers],[4]],Ventas_2[Almacén],PesoCerdo[[#This Row],[Almacén]])</calculatedColumnFormula>
    </tableColumn>
    <tableColumn id="6" xr3:uid="{A17B02AB-4BD7-4823-B8A2-6122B8164CC0}" name="5" dataDxfId="109">
      <calculatedColumnFormula>SUMIFS(Ventas_2[Kilo],Ventas_2[Año],'KPI''S CERDO'!$A$2,Ventas_2[Mes],PesoCerdo[[#Headers],[5]],Ventas_2[Almacén],PesoCerdo[[#This Row],[Almacén]])</calculatedColumnFormula>
    </tableColumn>
    <tableColumn id="7" xr3:uid="{223A424E-BEBD-4788-A1E9-9AB9D549EBCC}" name="6" dataDxfId="108">
      <calculatedColumnFormula>SUMIFS(Ventas_2[Kilo],Ventas_2[Año],'KPI''S CERDO'!$A$2,Ventas_2[Mes],PesoCerdo[[#Headers],[6]],Ventas_2[Almacén],PesoCerdo[[#This Row],[Almacén]])</calculatedColumnFormula>
    </tableColumn>
    <tableColumn id="8" xr3:uid="{99166BE6-6872-435D-83B7-25CE93F32545}" name="7" dataDxfId="107">
      <calculatedColumnFormula>SUMIFS(Ventas_2[Kilo],Ventas_2[Año],'KPI''S CERDO'!$A$2,Ventas_2[Mes],PesoCerdo[[#Headers],[7]],Ventas_2[Almacén],PesoCerdo[[#This Row],[Almacén]])</calculatedColumnFormula>
    </tableColumn>
    <tableColumn id="9" xr3:uid="{CD143DF6-6D8B-49FD-ADF7-E844AD66BCB9}" name="8" dataDxfId="106">
      <calculatedColumnFormula>SUMIFS(Ventas_2[Kilo],Ventas_2[Año],'KPI''S CERDO'!$A$2,Ventas_2[Mes],PesoCerdo[[#Headers],[8]],Ventas_2[Almacén],PesoCerdo[[#This Row],[Almacén]])</calculatedColumnFormula>
    </tableColumn>
    <tableColumn id="10" xr3:uid="{7D0E06A7-C8FC-46A0-AA0B-1F63CB213585}" name="9" dataDxfId="105">
      <calculatedColumnFormula>SUMIFS(Ventas_2[Kilo],Ventas_2[Año],'KPI''S CERDO'!$A$2,Ventas_2[Mes],PesoCerdo[[#Headers],[9]],Ventas_2[Almacén],PesoCerdo[[#This Row],[Almacén]])</calculatedColumnFormula>
    </tableColumn>
    <tableColumn id="11" xr3:uid="{813C789C-1D9B-49F1-B38B-64EF64820125}" name="10" dataDxfId="104">
      <calculatedColumnFormula>SUMIFS(Ventas_2[Kilo],Ventas_2[Año],'KPI''S CERDO'!$A$2,Ventas_2[Mes],PesoCerdo[[#Headers],[10]],Ventas_2[Almacén],PesoCerdo[[#This Row],[Almacén]])</calculatedColumnFormula>
    </tableColumn>
    <tableColumn id="12" xr3:uid="{5513E9D9-699D-4037-A483-0020CB6E16DD}" name="11" dataDxfId="103">
      <calculatedColumnFormula>SUMIFS(Ventas_2[Kilo],Ventas_2[Año],'KPI''S CERDO'!$A$2,Ventas_2[Mes],PesoCerdo[[#Headers],[11]],Ventas_2[Almacén],PesoCerdo[[#This Row],[Almacén]])</calculatedColumnFormula>
    </tableColumn>
    <tableColumn id="13" xr3:uid="{3BF1D077-48D9-44E6-8F55-DD6EB64DD3CC}" name="12" dataDxfId="102">
      <calculatedColumnFormula>SUMIFS(Ventas_2[Kilo],Ventas_2[Año],'KPI''S CERDO'!$A$2,Ventas_2[Mes],PesoCerdo[[#Headers],[12]],Ventas_2[Almacén],PesoCerdo[[#This Row],[Almacén]])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3C4062D-8A51-45D9-90A3-912A9F68C527}" name="DuracionCerdo" displayName="DuracionCerdo" ref="A236:M307" totalsRowShown="0" headerRowDxfId="101" dataDxfId="100">
  <autoFilter ref="A236:M307" xr:uid="{E8B2D905-F6A8-47B6-AB67-816608CBA29F}"/>
  <tableColumns count="13">
    <tableColumn id="1" xr3:uid="{32647744-D4FA-4674-A37D-CA691AD92B0D}" name="Almacén" dataDxfId="99"/>
    <tableColumn id="2" xr3:uid="{1AE77196-6221-4CC6-B6AB-9BE042FFD6CB}" name="1" dataDxfId="98">
      <calculatedColumnFormula>IF(B7&gt;0,AVERAGEIFS(Ventas_2[TiempoEngorda],Ventas_2[Año],'KPI''S CERDO'!$A$2,Ventas_2[Mes],DuracionCerdo[[#Headers],[1]],Ventas_2[Almacén],DuracionCerdo[[#This Row],[Almacén]]),0)</calculatedColumnFormula>
    </tableColumn>
    <tableColumn id="3" xr3:uid="{24AC6BD3-9D00-4F96-8619-89B6BD85D77F}" name="2" dataDxfId="97">
      <calculatedColumnFormula>IF(C7&gt;0,AVERAGEIFS(Ventas_2[TiempoEngorda],Ventas_2[Año],'KPI''S CERDO'!$A$2,Ventas_2[Mes],DuracionCerdo[[#Headers],[2]],Ventas_2[Almacén],DuracionCerdo[[#This Row],[Almacén]]),0)</calculatedColumnFormula>
    </tableColumn>
    <tableColumn id="4" xr3:uid="{E8D0CB06-3B79-412A-91EE-A8B50765021A}" name="3" dataDxfId="96">
      <calculatedColumnFormula>IF(D7&gt;0,AVERAGEIFS(Ventas_2[TiempoEngorda],Ventas_2[Año],'KPI''S CERDO'!$A$2,Ventas_2[Mes],DuracionCerdo[[#Headers],[3]],Ventas_2[Almacén],DuracionCerdo[[#This Row],[Almacén]]),0)</calculatedColumnFormula>
    </tableColumn>
    <tableColumn id="5" xr3:uid="{1F923D59-6AE9-4450-A463-B5687114D25E}" name="4" dataDxfId="95">
      <calculatedColumnFormula>IF(E7&gt;0,AVERAGEIFS(Ventas_2[TiempoEngorda],Ventas_2[Año],'KPI''S CERDO'!$A$2,Ventas_2[Mes],DuracionCerdo[[#Headers],[4]],Ventas_2[Almacén],DuracionCerdo[[#This Row],[Almacén]]),0)</calculatedColumnFormula>
    </tableColumn>
    <tableColumn id="6" xr3:uid="{8E6A3321-F40A-496F-94E9-9ECB14E494C7}" name="5" dataDxfId="94">
      <calculatedColumnFormula>IF(F7&gt;0,AVERAGEIFS(Ventas_2[TiempoEngorda],Ventas_2[Año],'KPI''S CERDO'!$A$2,Ventas_2[Mes],DuracionCerdo[[#Headers],[5]],Ventas_2[Almacén],DuracionCerdo[[#This Row],[Almacén]]),0)</calculatedColumnFormula>
    </tableColumn>
    <tableColumn id="7" xr3:uid="{86BD6957-A467-4B30-BB17-99F3AE978822}" name="6" dataDxfId="93">
      <calculatedColumnFormula>IF(G7&gt;0,AVERAGEIFS(Ventas_2[TiempoEngorda],Ventas_2[Año],'KPI''S CERDO'!$A$2,Ventas_2[Mes],DuracionCerdo[[#Headers],[6]],Ventas_2[Almacén],DuracionCerdo[[#This Row],[Almacén]]),0)</calculatedColumnFormula>
    </tableColumn>
    <tableColumn id="8" xr3:uid="{AFEB4D06-0581-4F87-BCA3-9CFF8BB12018}" name="7" dataDxfId="92">
      <calculatedColumnFormula>IF(H7&gt;0,AVERAGEIFS(Ventas_2[TiempoEngorda],Ventas_2[Año],'KPI''S CERDO'!$A$2,Ventas_2[Mes],DuracionCerdo[[#Headers],[7]],Ventas_2[Almacén],DuracionCerdo[[#This Row],[Almacén]]),0)</calculatedColumnFormula>
    </tableColumn>
    <tableColumn id="9" xr3:uid="{A2BFE6EE-6748-4D7C-907A-0DF02C3E948C}" name="8" dataDxfId="91">
      <calculatedColumnFormula>IF(I7&gt;0,AVERAGEIFS(Ventas_2[TiempoEngorda],Ventas_2[Año],'KPI''S CERDO'!$A$2,Ventas_2[Mes],DuracionCerdo[[#Headers],[8]],Ventas_2[Almacén],DuracionCerdo[[#This Row],[Almacén]]),0)</calculatedColumnFormula>
    </tableColumn>
    <tableColumn id="10" xr3:uid="{01A25221-7BCE-468D-A925-3BE1F512744C}" name="9" dataDxfId="90">
      <calculatedColumnFormula>IF(J7&gt;0,AVERAGEIFS(Ventas_2[TiempoEngorda],Ventas_2[Año],'KPI''S CERDO'!$A$2,Ventas_2[Mes],DuracionCerdo[[#Headers],[9]],Ventas_2[Almacén],DuracionCerdo[[#This Row],[Almacén]]),0)</calculatedColumnFormula>
    </tableColumn>
    <tableColumn id="11" xr3:uid="{8A5587FD-FAC4-4D29-8632-F2EF78248D0B}" name="10" dataDxfId="89">
      <calculatedColumnFormula>IF(K7&gt;0,AVERAGEIFS(Ventas_2[TiempoEngorda],Ventas_2[Año],'KPI''S CERDO'!$A$2,Ventas_2[Mes],DuracionCerdo[[#Headers],[10]],Ventas_2[Almacén],DuracionCerdo[[#This Row],[Almacén]]),0)</calculatedColumnFormula>
    </tableColumn>
    <tableColumn id="12" xr3:uid="{66B59D5F-788D-4F2F-8009-08C7480888A4}" name="11" dataDxfId="88">
      <calculatedColumnFormula>IF(L7&gt;0,AVERAGEIFS(Ventas_2[TiempoEngorda],Ventas_2[Año],'KPI''S CERDO'!$A$2,Ventas_2[Mes],DuracionCerdo[[#Headers],[11]],Ventas_2[Almacén],DuracionCerdo[[#This Row],[Almacén]]),0)</calculatedColumnFormula>
    </tableColumn>
    <tableColumn id="13" xr3:uid="{B88DC5AD-B256-4926-822F-15B07E13A0C7}" name="12" dataDxfId="87">
      <calculatedColumnFormula>IF(M7&gt;0,AVERAGEIFS(Ventas_2[TiempoEngorda],Ventas_2[Año],'KPI''S CERDO'!$A$2,Ventas_2[Mes],DuracionCerdo[[#Headers],[12]],Ventas_2[Almacén],DuracionCerdo[[#This Row],[Almacén]]),0)</calculatedColumn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0545449-509F-4911-A0A2-DE567012C506}" name="CostoDiaCerdo" displayName="CostoDiaCerdo" ref="A313:M384" totalsRowShown="0" headerRowDxfId="86" dataDxfId="85">
  <autoFilter ref="A313:M384" xr:uid="{B7F8F5FB-3ECA-4278-B32C-D3311AD18930}"/>
  <tableColumns count="13">
    <tableColumn id="1" xr3:uid="{BC3B2632-BF12-4BDF-B490-0AEB7E5535B1}" name="Almacén" dataDxfId="84"/>
    <tableColumn id="2" xr3:uid="{2A47CAD6-6C22-44B8-8722-D6DB23335A67}" name="1" dataDxfId="83" dataCellStyle="Moneda">
      <calculatedColumnFormula>IF(B237&gt;0,SUMIFS(Ventas_2[Costo],Ventas_2[Año],'KPI''S CERDO'!$A$2,Ventas_2[Mes],KilosCerdo[[#Headers],[1]],Ventas_2[Almacén],CostoDiaCerdo[[#This Row],[Almacén]])/B237,0)</calculatedColumnFormula>
    </tableColumn>
    <tableColumn id="3" xr3:uid="{98DB21A2-B711-4005-9DD8-572D34766554}" name="2" dataDxfId="82" dataCellStyle="Moneda">
      <calculatedColumnFormula>IF(C237&gt;0,SUMIFS(Ventas_2[Costo],Ventas_2[Año],'KPI''S CERDO'!$A$2,Ventas_2[Mes],KilosCerdo[[#Headers],[2]],Ventas_2[Almacén],CostoDiaCerdo[[#This Row],[Almacén]])/C237,0)</calculatedColumnFormula>
    </tableColumn>
    <tableColumn id="4" xr3:uid="{56A93A82-96D1-4109-9639-9FB3CA473E8A}" name="3" dataDxfId="81" dataCellStyle="Moneda">
      <calculatedColumnFormula>IF(D237&gt;0,SUMIFS(Ventas_2[Costo],Ventas_2[Año],'KPI''S CERDO'!$A$2,Ventas_2[Mes],KilosCerdo[[#Headers],[3]],Ventas_2[Almacén],CostoDiaCerdo[[#This Row],[Almacén]])/D237,0)</calculatedColumnFormula>
    </tableColumn>
    <tableColumn id="5" xr3:uid="{1948EF61-7DF8-4D2A-B0D6-6A8F9D94D677}" name="4" dataDxfId="80" dataCellStyle="Moneda">
      <calculatedColumnFormula>IF(E237&gt;0,SUMIFS(Ventas_2[Costo],Ventas_2[Año],'KPI''S CERDO'!$A$2,Ventas_2[Mes],KilosCerdo[[#Headers],[4]],Ventas_2[Almacén],CostoDiaCerdo[[#This Row],[Almacén]])/E237,0)</calculatedColumnFormula>
    </tableColumn>
    <tableColumn id="6" xr3:uid="{FA34CA06-B757-4F28-BE82-F77D2636FC91}" name="5" dataDxfId="79" dataCellStyle="Moneda">
      <calculatedColumnFormula>IF(F237&gt;0,SUMIFS(Ventas_2[Costo],Ventas_2[Año],'KPI''S CERDO'!$A$2,Ventas_2[Mes],KilosCerdo[[#Headers],[5]],Ventas_2[Almacén],CostoDiaCerdo[[#This Row],[Almacén]])/F237,0)</calculatedColumnFormula>
    </tableColumn>
    <tableColumn id="7" xr3:uid="{BD7DA1AD-DBBF-4506-91F8-77FA7F5C0E9F}" name="6" dataDxfId="78" dataCellStyle="Moneda">
      <calculatedColumnFormula>IF(G237&gt;0,SUMIFS(Ventas_2[Costo],Ventas_2[Año],'KPI''S CERDO'!$A$2,Ventas_2[Mes],KilosCerdo[[#Headers],[6]],Ventas_2[Almacén],CostoDiaCerdo[[#This Row],[Almacén]])/G237,0)</calculatedColumnFormula>
    </tableColumn>
    <tableColumn id="8" xr3:uid="{FDA03962-EE86-4903-B729-0CA9E68845A5}" name="7" dataDxfId="77" dataCellStyle="Moneda">
      <calculatedColumnFormula>IF(H237&gt;0,SUMIFS(Ventas_2[Costo],Ventas_2[Año],'KPI''S CERDO'!$A$2,Ventas_2[Mes],KilosCerdo[[#Headers],[7]],Ventas_2[Almacén],CostoDiaCerdo[[#This Row],[Almacén]])/H237,0)</calculatedColumnFormula>
    </tableColumn>
    <tableColumn id="9" xr3:uid="{678F880F-1058-42C3-83F2-016E171B32A7}" name="8" dataDxfId="76" dataCellStyle="Moneda">
      <calculatedColumnFormula>IF(I237&gt;0,SUMIFS(Ventas_2[Costo],Ventas_2[Año],'KPI''S CERDO'!$A$2,Ventas_2[Mes],KilosCerdo[[#Headers],[8]],Ventas_2[Almacén],CostoDiaCerdo[[#This Row],[Almacén]])/I237,0)</calculatedColumnFormula>
    </tableColumn>
    <tableColumn id="10" xr3:uid="{CD71BDA9-7DAE-4B7D-8161-B248F68EF274}" name="9" dataDxfId="75" dataCellStyle="Moneda">
      <calculatedColumnFormula>IF(J237&gt;0,SUMIFS(Ventas_2[Costo],Ventas_2[Año],'KPI''S CERDO'!$A$2,Ventas_2[Mes],KilosCerdo[[#Headers],[9]],Ventas_2[Almacén],CostoDiaCerdo[[#This Row],[Almacén]])/J237,0)</calculatedColumnFormula>
    </tableColumn>
    <tableColumn id="11" xr3:uid="{8239CCA8-8EC9-4743-A179-E3B29B1E0837}" name="10" dataDxfId="74" dataCellStyle="Moneda">
      <calculatedColumnFormula>IF(K237&gt;0,SUMIFS(Ventas_2[Costo],Ventas_2[Año],'KPI''S CERDO'!$A$2,Ventas_2[Mes],KilosCerdo[[#Headers],[10]],Ventas_2[Almacén],CostoDiaCerdo[[#This Row],[Almacén]])/K237,0)</calculatedColumnFormula>
    </tableColumn>
    <tableColumn id="12" xr3:uid="{3FF63185-5FB4-414A-B3B4-5D6981BFE13E}" name="11" dataDxfId="73" dataCellStyle="Moneda">
      <calculatedColumnFormula>IF(L237&gt;0,SUMIFS(Ventas_2[Costo],Ventas_2[Año],'KPI''S CERDO'!$A$2,Ventas_2[Mes],KilosCerdo[[#Headers],[11]],Ventas_2[Almacén],CostoDiaCerdo[[#This Row],[Almacén]])/L237,0)</calculatedColumnFormula>
    </tableColumn>
    <tableColumn id="13" xr3:uid="{956A9691-C6EB-49BD-852D-4B5AEFD6CA75}" name="12" dataDxfId="72" dataCellStyle="Moneda">
      <calculatedColumnFormula>IF(M237&gt;0,SUMIFS(Ventas_2[Costo],Ventas_2[Año],'KPI''S CERDO'!$A$2,Ventas_2[Mes],KilosCerdo[[#Headers],[12]],Ventas_2[Almacén],CostoDiaCerdo[[#This Row],[Almacén]])/M237,0)</calculatedColumnFormula>
    </tableColumn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0373EE8-DEF0-4390-AF75-2832E5530450}" name="CostoDiaCerdo9" displayName="CostoDiaCerdo9" ref="A390:M461" totalsRowShown="0" headerRowDxfId="71" dataDxfId="70">
  <autoFilter ref="A390:M461" xr:uid="{0814E926-7184-4158-B487-F87483E6C4C4}"/>
  <tableColumns count="13">
    <tableColumn id="1" xr3:uid="{5C81A51E-F8D0-41F0-A84F-2CDA6BC60231}" name="Almacén" dataDxfId="69"/>
    <tableColumn id="2" xr3:uid="{80FCBCA2-042B-4430-9D99-87E8B100BAB0}" name="1" dataDxfId="68" dataCellStyle="Porcentaje">
      <calculatedColumnFormula>IF(B7&gt;0,B7/Q391,0)</calculatedColumnFormula>
    </tableColumn>
    <tableColumn id="3" xr3:uid="{B6EB0DB8-4CB2-48B6-BC47-469145F431F7}" name="2" dataDxfId="67" dataCellStyle="Porcentaje">
      <calculatedColumnFormula>IF(C7&gt;0,C7/Q391,0)</calculatedColumnFormula>
    </tableColumn>
    <tableColumn id="4" xr3:uid="{7B4F254A-D270-4989-9A78-41E160558CD5}" name="3" dataDxfId="66" dataCellStyle="Porcentaje">
      <calculatedColumnFormula>IF(D7&gt;0,D7/Q391,0)</calculatedColumnFormula>
    </tableColumn>
    <tableColumn id="5" xr3:uid="{CE22C266-4354-4BAD-AAEF-5ED11A147491}" name="4" dataDxfId="65" dataCellStyle="Porcentaje">
      <calculatedColumnFormula>IF(E7&gt;0,E7/Q391,0)</calculatedColumnFormula>
    </tableColumn>
    <tableColumn id="6" xr3:uid="{FA308B22-9DF3-4A92-9654-D3B195ED1188}" name="5" dataDxfId="64" dataCellStyle="Porcentaje">
      <calculatedColumnFormula>IF(F7&gt;0,F7/Q391,0)</calculatedColumnFormula>
    </tableColumn>
    <tableColumn id="7" xr3:uid="{580C4154-1EE3-496D-AA8B-51240EA41196}" name="6" dataDxfId="63" dataCellStyle="Porcentaje">
      <calculatedColumnFormula>IF(G7&gt;0,G7/Q391,0)</calculatedColumnFormula>
    </tableColumn>
    <tableColumn id="8" xr3:uid="{3219CA46-E653-4C8C-812E-128E66263B46}" name="7" dataDxfId="62" dataCellStyle="Porcentaje">
      <calculatedColumnFormula>IF(H7&gt;0,H7/Q391,0)</calculatedColumnFormula>
    </tableColumn>
    <tableColumn id="9" xr3:uid="{E32F9DBB-CE31-4DD7-8F98-363036595C1C}" name="8" dataDxfId="61" dataCellStyle="Porcentaje">
      <calculatedColumnFormula>IF(I7&gt;0,I7/Q391,0)</calculatedColumnFormula>
    </tableColumn>
    <tableColumn id="10" xr3:uid="{24A24470-6D21-4DF2-9D73-C208D6C12CF3}" name="9" dataDxfId="60" dataCellStyle="Porcentaje">
      <calculatedColumnFormula>IF(J7&gt;0,J7/Q391,0)</calculatedColumnFormula>
    </tableColumn>
    <tableColumn id="11" xr3:uid="{5011D5D4-2129-419C-ABDD-87B2F6AE186B}" name="10" dataDxfId="59" dataCellStyle="Porcentaje">
      <calculatedColumnFormula>IF(K7&gt;0,K7/Q391,0)</calculatedColumnFormula>
    </tableColumn>
    <tableColumn id="12" xr3:uid="{1C03B717-9E01-4924-9CAD-63CF30D6892F}" name="11" dataDxfId="58" dataCellStyle="Porcentaje">
      <calculatedColumnFormula>IF(L7&gt;0,L7/Q391,0)</calculatedColumnFormula>
    </tableColumn>
    <tableColumn id="13" xr3:uid="{FB3732A7-A2D3-4693-BE75-CAEA1CE73DD8}" name="12" dataDxfId="57" dataCellStyle="Porcentaje">
      <calculatedColumnFormula>IF(M7&gt;0,M7/Q391,0)</calculatedColumnFormula>
    </tableColumn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072870D-03EE-4B1C-BEEE-ADD539457931}" name="CapacidadCerdo" displayName="CapacidadCerdo" ref="P390:Q461" totalsRowShown="0" headerRowDxfId="56">
  <autoFilter ref="P390:Q461" xr:uid="{FE074BA4-7C43-4DF3-94F6-1DD36F12D3F7}"/>
  <sortState xmlns:xlrd2="http://schemas.microsoft.com/office/spreadsheetml/2017/richdata2" ref="P391:Q460">
    <sortCondition ref="P5:P75"/>
  </sortState>
  <tableColumns count="2">
    <tableColumn id="1" xr3:uid="{36D28A80-1C6D-4674-B53F-9200965E7621}" name="Almacén" dataDxfId="55"/>
    <tableColumn id="2" xr3:uid="{033000DB-8374-45AE-A6AB-09BFE911E5CA}" name="Capacidad MAX" dataDxfId="54"/>
  </tableColumns>
  <tableStyleInfo name="TableStyleMedium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71459D5-7EB3-4321-A98F-941FE60BB342}" name="CostoAlimento" displayName="CostoAlimento" ref="A465:M499" tableType="queryTable" totalsRowShown="0">
  <autoFilter ref="A465:M499" xr:uid="{F2A9B44E-F6B0-4C8D-9EDE-43EB61182C92}"/>
  <tableColumns count="13">
    <tableColumn id="1" xr3:uid="{15997021-9139-46CC-A7E5-4570434D8463}" uniqueName="1" name="Almacén" queryTableFieldId="1" dataDxfId="53"/>
    <tableColumn id="2" xr3:uid="{FE19E692-89DF-48C8-9E21-038F7E0C9D65}" uniqueName="2" name="1" queryTableFieldId="2" dataCellStyle="Moneda"/>
    <tableColumn id="3" xr3:uid="{66BC07F5-3B4D-4E77-854D-52003570CA69}" uniqueName="3" name="2" queryTableFieldId="3" dataCellStyle="Moneda"/>
    <tableColumn id="4" xr3:uid="{4C03EE61-3B38-4EC5-BBF4-0721C0772C91}" uniqueName="4" name="3" queryTableFieldId="4" dataCellStyle="Moneda"/>
    <tableColumn id="5" xr3:uid="{2403E08F-AA50-429C-8BD5-BA0B1740BE25}" uniqueName="5" name="4" queryTableFieldId="5" dataCellStyle="Moneda"/>
    <tableColumn id="6" xr3:uid="{6B769AFC-D340-4A17-B0C9-03EC3CD25BB5}" uniqueName="6" name="5" queryTableFieldId="6" dataCellStyle="Moneda"/>
    <tableColumn id="7" xr3:uid="{74631CCC-D053-4E60-85F9-80BFA156BCFF}" uniqueName="7" name="6" queryTableFieldId="7" dataCellStyle="Moneda"/>
    <tableColumn id="8" xr3:uid="{382C9BD5-812C-4CED-843E-59B7D8FEB476}" uniqueName="8" name="7" queryTableFieldId="8" dataCellStyle="Moneda"/>
    <tableColumn id="9" xr3:uid="{3071BEEF-C051-463D-B089-FE03E08BF569}" uniqueName="9" name="8" queryTableFieldId="9" dataCellStyle="Moneda"/>
    <tableColumn id="10" xr3:uid="{5FA56F9D-5D33-46D6-B6C1-C22D910E6E6F}" uniqueName="10" name="9" queryTableFieldId="10" dataCellStyle="Moneda"/>
    <tableColumn id="11" xr3:uid="{34B22263-ED43-4546-B383-3378679BB3E7}" uniqueName="11" name="10" queryTableFieldId="11" dataCellStyle="Moneda"/>
    <tableColumn id="12" xr3:uid="{7A1C8B51-CAF4-4647-924A-B4F373ED4AA4}" uniqueName="12" name="11" queryTableFieldId="12" dataCellStyle="Moneda"/>
    <tableColumn id="13" xr3:uid="{7AFCE367-9672-41AE-8A5A-729DEF429D23}" uniqueName="13" name="12" queryTableFieldId="13" dataCellStyle="Moneda"/>
  </tableColumns>
  <tableStyleInfo name="TableStyleMedium4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A1402D0-0F98-43FC-9F41-1F153175063B}" name="CostoAlimentoxCabeza" displayName="CostoAlimentoxCabeza" ref="A505:M532" tableType="queryTable" totalsRowShown="0">
  <autoFilter ref="A505:M532" xr:uid="{A820588C-7C5D-44BB-8248-ABCC61E850A8}"/>
  <tableColumns count="13">
    <tableColumn id="1" xr3:uid="{BD803BF7-6562-4517-BBEB-763721EF626B}" uniqueName="1" name="Almacén" queryTableFieldId="1" dataDxfId="52"/>
    <tableColumn id="2" xr3:uid="{4C5C4C9C-7920-4852-9CBA-8E0D5DB1230B}" uniqueName="2" name="1" queryTableFieldId="2" dataDxfId="51" dataCellStyle="Moneda"/>
    <tableColumn id="3" xr3:uid="{0813DEBF-D19E-4417-B020-1919A7897F38}" uniqueName="3" name="2" queryTableFieldId="3" dataDxfId="50" dataCellStyle="Moneda"/>
    <tableColumn id="4" xr3:uid="{396FBC42-FE1D-4F72-866A-7F8D31542704}" uniqueName="4" name="3" queryTableFieldId="4" dataDxfId="49" dataCellStyle="Moneda"/>
    <tableColumn id="5" xr3:uid="{DB52D1BE-C69D-41FC-974F-5661EF2F0F03}" uniqueName="5" name="4" queryTableFieldId="5" dataDxfId="48" dataCellStyle="Moneda"/>
    <tableColumn id="6" xr3:uid="{EEA72CD6-04A0-47D6-9721-EBA31F120C78}" uniqueName="6" name="5" queryTableFieldId="6" dataDxfId="47" dataCellStyle="Moneda"/>
    <tableColumn id="7" xr3:uid="{D36DADFC-B127-44DC-9CFE-DB6E6F646ED0}" uniqueName="7" name="6" queryTableFieldId="7" dataDxfId="46" dataCellStyle="Moneda"/>
    <tableColumn id="8" xr3:uid="{13674A76-51CC-4A86-B005-4FD0282793C8}" uniqueName="8" name="7" queryTableFieldId="8" dataDxfId="45" dataCellStyle="Moneda"/>
    <tableColumn id="9" xr3:uid="{65B1603D-83E9-4DF8-9208-83D869371DA7}" uniqueName="9" name="8" queryTableFieldId="9" dataDxfId="44" dataCellStyle="Moneda"/>
    <tableColumn id="10" xr3:uid="{78480797-9BFE-4CBD-AD5E-B2C34C4A8615}" uniqueName="10" name="9" queryTableFieldId="10" dataDxfId="43" dataCellStyle="Moneda"/>
    <tableColumn id="11" xr3:uid="{8CD28A5B-12AC-43D8-A51A-38FAE628480D}" uniqueName="11" name="10" queryTableFieldId="11" dataDxfId="42" dataCellStyle="Moneda"/>
    <tableColumn id="12" xr3:uid="{DD857293-D257-419F-8008-B31EAC99B655}" uniqueName="12" name="11" queryTableFieldId="12" dataDxfId="41" dataCellStyle="Moneda"/>
    <tableColumn id="13" xr3:uid="{57C35E82-DF33-47EB-8F4F-63784A3F2D7D}" uniqueName="13" name="12" queryTableFieldId="13" dataDxfId="40" dataCellStyle="Moneda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F275A26-FEBA-45B5-95BE-0270E171BBF4}" name="GastosCerdo" displayName="GastosCerdo" ref="A536:M605" totalsRowShown="0">
  <autoFilter ref="A536:M605" xr:uid="{CE2A6BE5-F7C6-4446-B073-EF7368454764}"/>
  <sortState xmlns:xlrd2="http://schemas.microsoft.com/office/spreadsheetml/2017/richdata2" ref="A537:M605">
    <sortCondition ref="A536:A605"/>
  </sortState>
  <tableColumns count="13">
    <tableColumn id="1" xr3:uid="{F3DB31DD-C893-4B48-87E2-3A862567A4B9}" name="Almacén" dataDxfId="39"/>
    <tableColumn id="2" xr3:uid="{61062AC6-3E1E-478A-944F-33E23DD4AC5E}" name="1" dataCellStyle="Moneda"/>
    <tableColumn id="3" xr3:uid="{32E5F3E7-F913-4B4E-98EC-932B1DF97F9B}" name="2" dataCellStyle="Moneda"/>
    <tableColumn id="4" xr3:uid="{8D7AAC9B-55C7-4834-B19F-90F8E53B85F3}" name="3" dataCellStyle="Moneda"/>
    <tableColumn id="5" xr3:uid="{37FC9D62-DCDB-4648-B4DB-5440BBBE22F4}" name="4" dataCellStyle="Moneda"/>
    <tableColumn id="6" xr3:uid="{C3FC42EC-CAC8-4A02-8DCC-C528CDBD0DF2}" name="5" dataCellStyle="Moneda"/>
    <tableColumn id="7" xr3:uid="{B471961E-83F5-4A19-BF5A-208D558AAE53}" name="6" dataCellStyle="Moneda"/>
    <tableColumn id="8" xr3:uid="{9DDF935D-5D00-4E6C-B817-476275ED6DC0}" name="7" dataCellStyle="Moneda"/>
    <tableColumn id="9" xr3:uid="{5AB46A20-FFB0-4060-8986-A07510164DB0}" name="8" dataCellStyle="Moneda"/>
    <tableColumn id="10" xr3:uid="{B91513AE-64E3-4DD3-9C0B-1C259663194D}" name="9" dataCellStyle="Moneda"/>
    <tableColumn id="11" xr3:uid="{0E510D54-8490-4820-9FE5-95CF25AA7D8E}" name="10" dataCellStyle="Moneda"/>
    <tableColumn id="12" xr3:uid="{1414D37F-5EBE-4E94-B102-A479F555B8C9}" name="11" dataCellStyle="Moneda"/>
    <tableColumn id="13" xr3:uid="{C4FE1B0A-0D18-4EBF-BD9B-BBEE0AD48D56}" name="12" dataCellStyle="Moneda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34C3554-355D-41E4-9274-6F339E4BEE3A}" name="Tabla19" displayName="Tabla19" ref="A611:M680" totalsRowShown="0" tableBorderDxfId="38">
  <autoFilter ref="A611:M680" xr:uid="{4ADE9044-0E61-4245-B544-F6729E6FE05F}"/>
  <tableColumns count="13">
    <tableColumn id="1" xr3:uid="{73E46261-4C4A-410A-B7E0-DB1F3B39481F}" name="Almacén" dataDxfId="37"/>
    <tableColumn id="2" xr3:uid="{215EE8CA-4465-451E-A0F8-122D0969FDF3}" name="1" dataCellStyle="Moneda">
      <calculatedColumnFormula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calculatedColumnFormula>
    </tableColumn>
    <tableColumn id="3" xr3:uid="{0A60C6A1-07F2-4C45-87F3-8EE6ABEA24C2}" name="2" dataCellStyle="Moneda">
      <calculatedColumnFormula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calculatedColumnFormula>
    </tableColumn>
    <tableColumn id="4" xr3:uid="{DA1363B6-27F3-4769-BFA5-14A006C0D3A5}" name="3" dataCellStyle="Moneda">
      <calculatedColumnFormula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calculatedColumnFormula>
    </tableColumn>
    <tableColumn id="5" xr3:uid="{54A275FE-DB72-40CA-A3B5-48324534AA22}" name="4" dataCellStyle="Moneda">
      <calculatedColumnFormula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calculatedColumnFormula>
    </tableColumn>
    <tableColumn id="6" xr3:uid="{F89E061E-0105-4C00-BF0E-655EB3EBD45F}" name="5" dataCellStyle="Moneda">
      <calculatedColumnFormula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calculatedColumnFormula>
    </tableColumn>
    <tableColumn id="7" xr3:uid="{388D55B3-7A82-4A5C-B42E-19DCB8CC4D5A}" name="6" dataCellStyle="Moneda">
      <calculatedColumnFormula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calculatedColumnFormula>
    </tableColumn>
    <tableColumn id="8" xr3:uid="{A1F687D6-A8D5-43B8-AD74-D504E10F9E3D}" name="7" dataCellStyle="Moneda">
      <calculatedColumnFormula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calculatedColumnFormula>
    </tableColumn>
    <tableColumn id="9" xr3:uid="{47F2D288-9F56-4B56-817F-1CCFD478532E}" name="8" dataCellStyle="Moneda">
      <calculatedColumnFormula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calculatedColumnFormula>
    </tableColumn>
    <tableColumn id="10" xr3:uid="{10CEC491-6947-4936-84D3-C0C7351A1B8F}" name="9" dataCellStyle="Moneda">
      <calculatedColumnFormula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calculatedColumnFormula>
    </tableColumn>
    <tableColumn id="11" xr3:uid="{7D09B74F-39E1-4F1D-A019-300FDA777854}" name="10" dataCellStyle="Moneda">
      <calculatedColumnFormula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calculatedColumnFormula>
    </tableColumn>
    <tableColumn id="12" xr3:uid="{39D0B44F-0776-4FEE-9B62-822E9315A03E}" name="11" dataCellStyle="Moneda">
      <calculatedColumnFormula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calculatedColumnFormula>
    </tableColumn>
    <tableColumn id="13" xr3:uid="{4059FEF9-05CE-4702-9822-33A64BC6022C}" name="12" dataCellStyle="Moneda">
      <calculatedColumnFormula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calculatedColumnFormula>
    </tableColumn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5DAB9AC-4E01-4E05-9D2D-1CF9530AF364}" name="CabezasCerdo22" displayName="CabezasCerdo22" ref="A686:M757" totalsRowShown="0" headerRowDxfId="36" dataDxfId="35">
  <autoFilter ref="A686:M757" xr:uid="{D563CD28-9228-4427-8271-9B9C2BF5DA40}"/>
  <tableColumns count="13">
    <tableColumn id="1" xr3:uid="{57BFF406-309B-481B-9CCC-BAC27909E2FB}" name="Almacén" dataDxfId="34"/>
    <tableColumn id="2" xr3:uid="{D78EB899-99D7-4437-9872-FE0969B95842}" name="1" dataDxfId="33">
      <calculatedColumnFormula>B7/P686</calculatedColumnFormula>
    </tableColumn>
    <tableColumn id="3" xr3:uid="{5B30AE52-E2D5-45BE-AC27-107BD73CD84F}" name="2" dataDxfId="32">
      <calculatedColumnFormula>C7/P686</calculatedColumnFormula>
    </tableColumn>
    <tableColumn id="4" xr3:uid="{F019B45A-3E0F-4C5E-B28D-82902FD92D66}" name="3" dataDxfId="31">
      <calculatedColumnFormula>D7/P686</calculatedColumnFormula>
    </tableColumn>
    <tableColumn id="5" xr3:uid="{0D0F4DED-725F-4B9B-9A7B-215CF68BFA79}" name="4" dataDxfId="30">
      <calculatedColumnFormula>E7/P686</calculatedColumnFormula>
    </tableColumn>
    <tableColumn id="6" xr3:uid="{43773D6C-938A-4D30-9BD4-9CD18BD898BB}" name="5" dataDxfId="29">
      <calculatedColumnFormula>F7/P686</calculatedColumnFormula>
    </tableColumn>
    <tableColumn id="7" xr3:uid="{DB33888B-ABB8-4207-98DA-22D41250E481}" name="6" dataDxfId="28">
      <calculatedColumnFormula>G7/P686</calculatedColumnFormula>
    </tableColumn>
    <tableColumn id="8" xr3:uid="{139BD390-E88A-4F1E-9F8C-500FBE46E252}" name="7" dataDxfId="27">
      <calculatedColumnFormula>H7/P686</calculatedColumnFormula>
    </tableColumn>
    <tableColumn id="9" xr3:uid="{5344E2BC-502F-42E1-82AC-EBE8E36F367F}" name="8" dataDxfId="26">
      <calculatedColumnFormula>I7/P686</calculatedColumnFormula>
    </tableColumn>
    <tableColumn id="10" xr3:uid="{26D6BC8C-A7B2-4E50-839D-D0A9383E55E0}" name="9" dataDxfId="25">
      <calculatedColumnFormula>J7/P686</calculatedColumnFormula>
    </tableColumn>
    <tableColumn id="11" xr3:uid="{8825BB13-EAA5-426A-8F04-CBBA82588BAF}" name="10" dataDxfId="24">
      <calculatedColumnFormula>K7/P686</calculatedColumnFormula>
    </tableColumn>
    <tableColumn id="12" xr3:uid="{7720B750-8793-42CC-9C9B-6094E4351271}" name="11" dataDxfId="23">
      <calculatedColumnFormula>L7/P686</calculatedColumnFormula>
    </tableColumn>
    <tableColumn id="13" xr3:uid="{D15E027E-9DC9-41FD-980C-34309EA8C816}" name="12" dataDxfId="22">
      <calculatedColumnFormula>M7/P686</calculatedColumnFormula>
    </tableColumn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F83F362-B71D-4E71-8EC2-C26B504158F8}" name="CapacidadCerdo23" displayName="CapacidadCerdo23" ref="O685:P756" totalsRowShown="0" headerRowDxfId="21">
  <autoFilter ref="O685:P756" xr:uid="{1C30B9B3-2412-4CCC-8619-8A91B35A3D39}"/>
  <sortState xmlns:xlrd2="http://schemas.microsoft.com/office/spreadsheetml/2017/richdata2" ref="O686:P755">
    <sortCondition ref="O6:O76"/>
  </sortState>
  <tableColumns count="2">
    <tableColumn id="1" xr3:uid="{F990C291-780E-4B98-A6E5-DC5C14EA1C83}" name="Almacén" dataDxfId="20"/>
    <tableColumn id="2" xr3:uid="{749BB928-6B2B-4B65-842A-B169346F60CA}" name="Capacidad MAX" dataDxfId="19"/>
  </tableColumns>
  <tableStyleInfo name="TableStyleMedium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7380117-DCFA-48A0-8035-770835D05522}" name="Venta_Muertes" displayName="Venta_Muertes" ref="A767:F944" tableType="queryTable" totalsRowShown="0">
  <autoFilter ref="A767:F944" xr:uid="{B5DC0E06-B70C-4421-BD19-03DE0B34021E}"/>
  <tableColumns count="6">
    <tableColumn id="1" xr3:uid="{26A92A2C-0711-472C-8898-4AFF38050CFA}" uniqueName="1" name="Capa" queryTableFieldId="1" dataDxfId="18"/>
    <tableColumn id="2" xr3:uid="{CD34490F-9F5E-4036-8883-0FA167BACD0D}" uniqueName="2" name="CabezaViva" queryTableFieldId="2"/>
    <tableColumn id="3" xr3:uid="{122629FB-CB2A-4D9D-ACBB-234193A61E33}" uniqueName="3" name="CabezasMuete" queryTableFieldId="3"/>
    <tableColumn id="4" xr3:uid="{1366B398-17BD-4D78-9EF5-1B648EE43F93}" uniqueName="4" name="Costo" queryTableFieldId="4"/>
    <tableColumn id="5" xr3:uid="{E943108D-02F1-4493-8AAA-9E5939ECB4C9}" uniqueName="5" name="% de Muertes" queryTableFieldId="5" dataDxfId="17" dataCellStyle="Porcentaje"/>
    <tableColumn id="6" xr3:uid="{0E6D8C58-BCA9-42D5-BF91-C45434627186}" uniqueName="6" name="Costo por muerte" queryTableFieldId="6" dataDxfId="16" dataCellStyle="Moneda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3F6AE65-4AA4-43C7-88F0-D321BE4A14B4}" name="Venta_MuertesxGranjaNacimiento" displayName="Venta_MuertesxGranjaNacimiento" ref="H767:M771" tableType="queryTable" totalsRowShown="0">
  <autoFilter ref="H767:M771" xr:uid="{C7041AC4-6D18-48D5-837A-F0EE88F9767E}"/>
  <tableColumns count="6">
    <tableColumn id="1" xr3:uid="{6553C36D-F4CF-494A-9581-297AA3E1EC3F}" uniqueName="1" name="Capa" queryTableFieldId="1" dataDxfId="15"/>
    <tableColumn id="2" xr3:uid="{CB7CBA1F-B515-4BD7-80BD-00B73425A1B3}" uniqueName="2" name="CabezaViva" queryTableFieldId="2"/>
    <tableColumn id="3" xr3:uid="{6E1D1EBF-0A3F-4350-98C3-DE20CF3F2B9A}" uniqueName="3" name="CabezasMuete" queryTableFieldId="3"/>
    <tableColumn id="4" xr3:uid="{1C20F52C-CD46-46CE-AC53-694BE8140EFD}" uniqueName="4" name="Costo" queryTableFieldId="4"/>
    <tableColumn id="5" xr3:uid="{6C3A7425-EB94-4FF2-AF63-4FE51B19885E}" uniqueName="5" name="% de Muertes" queryTableFieldId="5" dataDxfId="14" dataCellStyle="Porcentaje"/>
    <tableColumn id="6" xr3:uid="{A54F182D-4346-48CC-A4D7-14AB1EAA8F18}" uniqueName="6" name="Costo por muerte" queryTableFieldId="6" dataDxfId="13" dataCellStyle="Moneda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480D070C-9714-4881-8A32-8580A0E7FF33}" name="Tabla26" displayName="Tabla26" ref="A1:A2" totalsRowShown="0">
  <autoFilter ref="A1:A2" xr:uid="{126DBA6F-16C3-467E-BB20-F08344B2D6B1}"/>
  <tableColumns count="1">
    <tableColumn id="1" xr3:uid="{1EFC9235-C129-4DC3-82DD-0802EC82A72C}" name="AÑO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23946E-28C4-4247-89FD-667BB879F645}" name="Ventas_2" displayName="Ventas_2" ref="A1:U14459" tableType="queryTable" totalsRowShown="0">
  <autoFilter ref="A1:U14459" xr:uid="{D3E04E89-B035-440D-8E07-23C96FC74381}"/>
  <tableColumns count="21">
    <tableColumn id="1" xr3:uid="{148AF093-0F61-4560-910F-663376DFBC75}" uniqueName="1" name="Categoría" queryTableFieldId="1" dataDxfId="12"/>
    <tableColumn id="2" xr3:uid="{730E51B6-B9FE-4BFC-AC20-45B9F8EA0858}" uniqueName="2" name="Clasificacion" queryTableFieldId="2" dataDxfId="11"/>
    <tableColumn id="3" xr3:uid="{89157201-62E8-464D-B079-8F2EFB21E05B}" uniqueName="3" name="Almacén" queryTableFieldId="3" dataDxfId="10"/>
    <tableColumn id="4" xr3:uid="{92FC905C-A438-45AC-956A-C2019DA8E918}" uniqueName="4" name="Capa" queryTableFieldId="4" dataDxfId="9"/>
    <tableColumn id="5" xr3:uid="{88F485D6-E2BF-4D66-A6FF-5FC88457DB4E}" uniqueName="5" name="E/S" queryTableFieldId="5" dataDxfId="8"/>
    <tableColumn id="6" xr3:uid="{7A207F89-319F-46D4-98C1-EF4F13E6BB60}" uniqueName="6" name="Fecha" queryTableFieldId="6" dataDxfId="7"/>
    <tableColumn id="7" xr3:uid="{A9B5E916-EFEA-48F1-8B69-DF1E3A03426A}" uniqueName="7" name="Unidad" queryTableFieldId="7" dataDxfId="6"/>
    <tableColumn id="8" xr3:uid="{FC0DD066-A849-4249-A9EE-98748BDFA7D4}" uniqueName="8" name="Cliente / Proveedor" queryTableFieldId="8" dataDxfId="5"/>
    <tableColumn id="9" xr3:uid="{03EFE08C-8FF3-4AAF-8AFF-E557619209F2}" uniqueName="9" name="FechaNacimiento" queryTableFieldId="9"/>
    <tableColumn id="10" xr3:uid="{A623EB30-922F-47E5-8CD3-CC3ED2C16175}" uniqueName="10" name="TiempoEngorda" queryTableFieldId="10"/>
    <tableColumn id="11" xr3:uid="{DF2E3E17-EE1A-4ACA-97C9-8A18FEB207DC}" uniqueName="11" name="Kilo" queryTableFieldId="11"/>
    <tableColumn id="12" xr3:uid="{E9A982EA-7182-4684-93F8-6ACB8A14D3D8}" uniqueName="12" name="Cabezas" queryTableFieldId="12"/>
    <tableColumn id="13" xr3:uid="{C3C8755A-7906-49A8-8AB2-B3E873561895}" uniqueName="13" name="Venta" queryTableFieldId="13"/>
    <tableColumn id="14" xr3:uid="{F8E00613-4314-4639-B64B-D2911B458E52}" uniqueName="14" name="Costo" queryTableFieldId="14"/>
    <tableColumn id="15" xr3:uid="{DF69671A-3D05-498A-9B1D-07EF4DCA68AD}" uniqueName="15" name="Costo Uni" queryTableFieldId="15"/>
    <tableColumn id="16" xr3:uid="{2C89150C-6CE1-4112-98D0-42C0F50087CA}" uniqueName="16" name="Peso" queryTableFieldId="16"/>
    <tableColumn id="17" xr3:uid="{E04F845A-8E7C-43A1-997A-B3BE11D64748}" uniqueName="17" name="Precio" queryTableFieldId="17"/>
    <tableColumn id="18" xr3:uid="{46F4AA22-3486-4E92-8C66-0D26061D4626}" uniqueName="18" name="Utilidad Bruta" queryTableFieldId="18"/>
    <tableColumn id="19" xr3:uid="{E9F28B5D-F960-4B42-B531-17429680A8A6}" uniqueName="19" name="Año" queryTableFieldId="19"/>
    <tableColumn id="20" xr3:uid="{8E7D5515-0E77-42B5-B04B-74E479F4E24E}" uniqueName="20" name="Mes" queryTableFieldId="20"/>
    <tableColumn id="21" xr3:uid="{3360B42D-3A20-4742-B2B3-874F674974BC}" uniqueName="21" name="Semana del año" queryTableFieldId="21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042A009-A845-432C-8F46-ABB2F4978D87}" name="Recollecion" displayName="Recollecion" ref="A1:L6363" tableType="queryTable" totalsRowShown="0">
  <autoFilter ref="A1:L6363" xr:uid="{7DB8BB01-FB9E-4796-B1BC-6068DE45499A}"/>
  <tableColumns count="12">
    <tableColumn id="1" xr3:uid="{A03BF149-43A9-427A-981F-7FDB90DA45BD}" uniqueName="1" name="Fecha" queryTableFieldId="1" dataDxfId="4"/>
    <tableColumn id="2" xr3:uid="{0B0B6CD6-CE7B-472E-B18B-9A3A2FFC064D}" uniqueName="2" name="Bodega origen" queryTableFieldId="2" dataDxfId="3"/>
    <tableColumn id="3" xr3:uid="{290336C0-1211-4246-937D-C258CC12E578}" uniqueName="3" name="Bodega destino" queryTableFieldId="3" dataDxfId="2"/>
    <tableColumn id="4" xr3:uid="{E65C1542-E056-4645-A702-210CAEAA3CD4}" uniqueName="4" name="Producto" queryTableFieldId="4" dataDxfId="1"/>
    <tableColumn id="5" xr3:uid="{A9F74FBB-C8F8-4CDB-93C0-2EC990BE7F76}" uniqueName="5" name="Cantidad" queryTableFieldId="5"/>
    <tableColumn id="6" xr3:uid="{DADFA26F-D6F8-4644-B817-68E9B970AE50}" uniqueName="6" name="Lote" queryTableFieldId="6" dataDxfId="0"/>
    <tableColumn id="7" xr3:uid="{D402C256-D800-4F62-9F0F-29D80C3070BE}" uniqueName="7" name="No. Cajas" queryTableFieldId="7"/>
    <tableColumn id="8" xr3:uid="{9E530D7F-E900-4E53-BD9C-38329480B2F8}" uniqueName="8" name="Tamaño Caja" queryTableFieldId="8"/>
    <tableColumn id="9" xr3:uid="{32D58733-7210-4C43-BA11-A20768AD7D18}" uniqueName="9" name="Kilos" queryTableFieldId="9"/>
    <tableColumn id="10" xr3:uid="{1377DFFC-504C-4E49-AC41-6D96A5A31854}" uniqueName="10" name="Año" queryTableFieldId="10"/>
    <tableColumn id="11" xr3:uid="{32DD5EF6-1FD0-4A8E-8DA8-AF68A91CDF85}" uniqueName="11" name="Mes" queryTableFieldId="11"/>
    <tableColumn id="12" xr3:uid="{F17C3F80-ED1A-4860-B89C-14E696A1ED89}" uniqueName="12" name="Semana del año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3.xml"/><Relationship Id="rId13" Type="http://schemas.openxmlformats.org/officeDocument/2006/relationships/table" Target="../tables/table28.xml"/><Relationship Id="rId3" Type="http://schemas.openxmlformats.org/officeDocument/2006/relationships/table" Target="../tables/table18.xml"/><Relationship Id="rId7" Type="http://schemas.openxmlformats.org/officeDocument/2006/relationships/table" Target="../tables/table22.xml"/><Relationship Id="rId12" Type="http://schemas.openxmlformats.org/officeDocument/2006/relationships/table" Target="../tables/table27.xml"/><Relationship Id="rId17" Type="http://schemas.openxmlformats.org/officeDocument/2006/relationships/table" Target="../tables/table32.xml"/><Relationship Id="rId2" Type="http://schemas.openxmlformats.org/officeDocument/2006/relationships/table" Target="../tables/table17.xml"/><Relationship Id="rId16" Type="http://schemas.openxmlformats.org/officeDocument/2006/relationships/table" Target="../tables/table3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1.xml"/><Relationship Id="rId11" Type="http://schemas.openxmlformats.org/officeDocument/2006/relationships/table" Target="../tables/table26.xml"/><Relationship Id="rId5" Type="http://schemas.openxmlformats.org/officeDocument/2006/relationships/table" Target="../tables/table20.xml"/><Relationship Id="rId15" Type="http://schemas.openxmlformats.org/officeDocument/2006/relationships/table" Target="../tables/table30.xml"/><Relationship Id="rId10" Type="http://schemas.openxmlformats.org/officeDocument/2006/relationships/table" Target="../tables/table25.xml"/><Relationship Id="rId4" Type="http://schemas.openxmlformats.org/officeDocument/2006/relationships/table" Target="../tables/table19.xml"/><Relationship Id="rId9" Type="http://schemas.openxmlformats.org/officeDocument/2006/relationships/table" Target="../tables/table24.xml"/><Relationship Id="rId14" Type="http://schemas.openxmlformats.org/officeDocument/2006/relationships/table" Target="../tables/table2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0FE9F-A29F-4185-AF13-F713F3843C60}">
  <dimension ref="A1:BC200"/>
  <sheetViews>
    <sheetView topLeftCell="A133" zoomScale="90" zoomScaleNormal="90" workbookViewId="0">
      <selection activeCell="A158" sqref="A158"/>
    </sheetView>
  </sheetViews>
  <sheetFormatPr baseColWidth="10" defaultRowHeight="14.4" x14ac:dyDescent="0.3"/>
  <cols>
    <col min="1" max="1" width="28.33203125" customWidth="1"/>
    <col min="2" max="2" width="21" customWidth="1"/>
    <col min="3" max="3" width="18.88671875" customWidth="1"/>
    <col min="4" max="4" width="22.44140625" customWidth="1"/>
    <col min="5" max="5" width="20.33203125" customWidth="1"/>
    <col min="6" max="6" width="21.109375" bestFit="1" customWidth="1"/>
    <col min="7" max="7" width="25.33203125" customWidth="1"/>
    <col min="8" max="8" width="29" customWidth="1"/>
    <col min="9" max="9" width="25.109375" customWidth="1"/>
    <col min="10" max="10" width="13.44140625" customWidth="1"/>
    <col min="11" max="13" width="13.33203125" bestFit="1" customWidth="1"/>
  </cols>
  <sheetData>
    <row r="1" spans="1:55" s="20" customFormat="1" x14ac:dyDescent="0.3">
      <c r="A1" s="20" t="s">
        <v>75</v>
      </c>
    </row>
    <row r="2" spans="1:55" x14ac:dyDescent="0.3">
      <c r="A2" s="20">
        <v>2020</v>
      </c>
    </row>
    <row r="4" spans="1:55" x14ac:dyDescent="0.3">
      <c r="A4" s="42" t="s">
        <v>1180</v>
      </c>
      <c r="B4" s="42"/>
      <c r="C4" s="42"/>
      <c r="D4" s="40" t="s">
        <v>1186</v>
      </c>
      <c r="E4" s="20"/>
      <c r="F4" s="20"/>
      <c r="G4" s="20"/>
      <c r="H4" s="20"/>
      <c r="I4" s="20"/>
      <c r="J4" s="20"/>
      <c r="K4" s="20"/>
      <c r="L4" s="20"/>
      <c r="M4" s="20"/>
    </row>
    <row r="5" spans="1:55" x14ac:dyDescent="0.3">
      <c r="A5" s="21"/>
      <c r="B5" s="44" t="s">
        <v>1142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</row>
    <row r="6" spans="1:55" x14ac:dyDescent="0.3">
      <c r="A6" s="18" t="s">
        <v>1181</v>
      </c>
      <c r="B6" s="20" t="s">
        <v>676</v>
      </c>
      <c r="C6" s="20" t="s">
        <v>677</v>
      </c>
      <c r="D6" s="20" t="s">
        <v>678</v>
      </c>
      <c r="E6" s="20" t="s">
        <v>679</v>
      </c>
      <c r="F6" s="20" t="s">
        <v>680</v>
      </c>
      <c r="G6" s="20" t="s">
        <v>681</v>
      </c>
      <c r="H6" s="20" t="s">
        <v>682</v>
      </c>
      <c r="I6" s="20" t="s">
        <v>683</v>
      </c>
      <c r="J6" s="20" t="s">
        <v>684</v>
      </c>
      <c r="K6" s="20" t="s">
        <v>685</v>
      </c>
      <c r="L6" s="20" t="s">
        <v>686</v>
      </c>
      <c r="M6" s="20" t="s">
        <v>687</v>
      </c>
      <c r="N6" t="s">
        <v>688</v>
      </c>
      <c r="O6" s="20" t="s">
        <v>689</v>
      </c>
      <c r="P6" s="20" t="s">
        <v>690</v>
      </c>
      <c r="Q6" s="20" t="s">
        <v>691</v>
      </c>
      <c r="R6" t="s">
        <v>692</v>
      </c>
      <c r="S6" t="s">
        <v>693</v>
      </c>
      <c r="T6" t="s">
        <v>694</v>
      </c>
      <c r="U6" t="s">
        <v>695</v>
      </c>
      <c r="V6" t="s">
        <v>696</v>
      </c>
      <c r="W6" t="s">
        <v>697</v>
      </c>
      <c r="X6" t="s">
        <v>698</v>
      </c>
      <c r="Y6" t="s">
        <v>699</v>
      </c>
      <c r="Z6" t="s">
        <v>700</v>
      </c>
      <c r="AA6" t="s">
        <v>701</v>
      </c>
      <c r="AB6" t="s">
        <v>702</v>
      </c>
      <c r="AC6" t="s">
        <v>703</v>
      </c>
      <c r="AD6" t="s">
        <v>704</v>
      </c>
      <c r="AE6" t="s">
        <v>705</v>
      </c>
      <c r="AF6" t="s">
        <v>706</v>
      </c>
      <c r="AG6" t="s">
        <v>707</v>
      </c>
      <c r="AH6" t="s">
        <v>708</v>
      </c>
      <c r="AI6" t="s">
        <v>709</v>
      </c>
      <c r="AJ6" t="s">
        <v>710</v>
      </c>
      <c r="AK6" t="s">
        <v>711</v>
      </c>
      <c r="AL6" t="s">
        <v>712</v>
      </c>
      <c r="AM6" t="s">
        <v>713</v>
      </c>
      <c r="AN6" t="s">
        <v>714</v>
      </c>
      <c r="AO6" t="s">
        <v>715</v>
      </c>
      <c r="AP6" t="s">
        <v>716</v>
      </c>
      <c r="AQ6" t="s">
        <v>717</v>
      </c>
      <c r="AR6" t="s">
        <v>718</v>
      </c>
      <c r="AS6" t="s">
        <v>719</v>
      </c>
      <c r="AT6" t="s">
        <v>720</v>
      </c>
      <c r="AU6" t="s">
        <v>721</v>
      </c>
      <c r="AV6" t="s">
        <v>722</v>
      </c>
      <c r="AW6" t="s">
        <v>723</v>
      </c>
      <c r="AX6" t="s">
        <v>724</v>
      </c>
      <c r="AY6" t="s">
        <v>725</v>
      </c>
      <c r="AZ6" t="s">
        <v>726</v>
      </c>
      <c r="BA6" t="s">
        <v>727</v>
      </c>
      <c r="BB6" t="s">
        <v>728</v>
      </c>
      <c r="BC6" t="s">
        <v>729</v>
      </c>
    </row>
    <row r="7" spans="1:55" x14ac:dyDescent="0.3">
      <c r="A7" s="33" t="s">
        <v>826</v>
      </c>
      <c r="B7" s="20">
        <v>5000</v>
      </c>
      <c r="C7" s="20">
        <v>5000</v>
      </c>
      <c r="D7" s="20">
        <v>5000</v>
      </c>
      <c r="E7" s="20">
        <v>5000</v>
      </c>
      <c r="F7" s="20">
        <v>5000</v>
      </c>
      <c r="G7" s="20">
        <v>5000</v>
      </c>
      <c r="H7" s="20">
        <v>5000</v>
      </c>
      <c r="I7" s="20">
        <v>5000</v>
      </c>
      <c r="J7" s="20">
        <v>5000</v>
      </c>
      <c r="K7" s="20">
        <v>5000</v>
      </c>
      <c r="L7" s="20">
        <v>5000</v>
      </c>
      <c r="M7" s="20">
        <v>5000</v>
      </c>
      <c r="N7" s="20">
        <v>5000</v>
      </c>
      <c r="O7" s="20">
        <v>5000</v>
      </c>
      <c r="P7" s="20">
        <v>5000</v>
      </c>
      <c r="Q7" s="20">
        <v>5000</v>
      </c>
      <c r="R7" s="20">
        <v>5000</v>
      </c>
      <c r="S7" s="20">
        <v>5000</v>
      </c>
      <c r="T7" s="20">
        <v>5000</v>
      </c>
      <c r="U7" s="20">
        <v>5000</v>
      </c>
      <c r="V7" s="20">
        <v>5000</v>
      </c>
      <c r="W7" s="20">
        <v>5000</v>
      </c>
      <c r="X7" s="20">
        <v>5000</v>
      </c>
      <c r="Y7" s="20">
        <v>5000</v>
      </c>
      <c r="Z7" s="20">
        <v>5000</v>
      </c>
      <c r="AA7" s="20">
        <v>5000</v>
      </c>
      <c r="AB7" s="20">
        <v>5000</v>
      </c>
      <c r="AC7" s="20">
        <v>5000</v>
      </c>
      <c r="AD7" s="20">
        <v>5000</v>
      </c>
      <c r="AE7" s="20">
        <v>5000</v>
      </c>
      <c r="AF7" s="20">
        <v>5000</v>
      </c>
      <c r="AG7" s="20">
        <v>5000</v>
      </c>
      <c r="AH7" s="20">
        <v>5000</v>
      </c>
      <c r="AI7" s="20">
        <v>5000</v>
      </c>
      <c r="AJ7" s="20">
        <v>5000</v>
      </c>
      <c r="AK7" s="20">
        <v>5000</v>
      </c>
      <c r="AL7" s="20">
        <v>5000</v>
      </c>
      <c r="AM7" s="20">
        <v>5000</v>
      </c>
      <c r="AN7" s="20">
        <v>5000</v>
      </c>
      <c r="AO7" s="20">
        <v>5000</v>
      </c>
      <c r="AP7" s="20">
        <v>5000</v>
      </c>
      <c r="AQ7" s="20">
        <v>5000</v>
      </c>
      <c r="AR7" s="20">
        <v>5000</v>
      </c>
      <c r="AS7" s="20">
        <v>5000</v>
      </c>
      <c r="AT7" s="20">
        <v>5000</v>
      </c>
      <c r="AU7" s="20">
        <v>5000</v>
      </c>
      <c r="AV7" s="20">
        <v>5000</v>
      </c>
      <c r="AW7" s="20">
        <v>5000</v>
      </c>
      <c r="AX7" s="20">
        <v>5000</v>
      </c>
      <c r="AY7" s="20">
        <v>5000</v>
      </c>
      <c r="AZ7" s="20">
        <v>5000</v>
      </c>
      <c r="BA7" s="20">
        <v>5000</v>
      </c>
      <c r="BB7" s="20">
        <v>5000</v>
      </c>
      <c r="BC7" s="20">
        <v>12</v>
      </c>
    </row>
    <row r="8" spans="1:55" x14ac:dyDescent="0.3">
      <c r="A8" s="34" t="s">
        <v>757</v>
      </c>
      <c r="B8" s="20">
        <v>13000</v>
      </c>
      <c r="C8" s="20">
        <v>13000</v>
      </c>
      <c r="D8" s="20">
        <v>13000</v>
      </c>
      <c r="E8" s="20">
        <v>13000</v>
      </c>
      <c r="F8" s="20">
        <v>13000</v>
      </c>
      <c r="G8" s="20">
        <v>13000</v>
      </c>
      <c r="H8" s="20">
        <v>13000</v>
      </c>
      <c r="I8" s="20">
        <v>13000</v>
      </c>
      <c r="J8" s="20">
        <v>13000</v>
      </c>
      <c r="K8" s="20">
        <v>13000</v>
      </c>
      <c r="L8" s="20">
        <v>13000</v>
      </c>
      <c r="M8" s="20">
        <v>13000</v>
      </c>
      <c r="N8" s="20">
        <v>13000</v>
      </c>
      <c r="O8" s="20">
        <v>13000</v>
      </c>
      <c r="P8" s="20">
        <v>13000</v>
      </c>
      <c r="Q8" s="20">
        <v>13000</v>
      </c>
      <c r="R8" s="20">
        <v>13000</v>
      </c>
      <c r="S8" s="20">
        <v>13000</v>
      </c>
      <c r="T8" s="20">
        <v>13000</v>
      </c>
      <c r="U8" s="20">
        <v>13000</v>
      </c>
      <c r="V8" s="20">
        <v>13000</v>
      </c>
      <c r="W8" s="20">
        <v>13000</v>
      </c>
      <c r="X8" s="20">
        <v>13000</v>
      </c>
      <c r="Y8" s="20">
        <v>13000</v>
      </c>
      <c r="Z8" s="20">
        <v>13000</v>
      </c>
      <c r="AA8" s="20">
        <v>13000</v>
      </c>
      <c r="AB8" s="20">
        <v>13000</v>
      </c>
      <c r="AC8" s="20">
        <v>13000</v>
      </c>
      <c r="AD8" s="20">
        <v>13000</v>
      </c>
      <c r="AE8" s="20">
        <v>13000</v>
      </c>
      <c r="AF8" s="20">
        <v>13000</v>
      </c>
      <c r="AG8" s="20">
        <v>13000</v>
      </c>
      <c r="AH8" s="20">
        <v>13000</v>
      </c>
      <c r="AI8" s="20">
        <v>13000</v>
      </c>
      <c r="AJ8" s="20">
        <v>13000</v>
      </c>
      <c r="AK8" s="20">
        <v>13000</v>
      </c>
      <c r="AL8" s="20">
        <v>13000</v>
      </c>
      <c r="AM8" s="20">
        <v>13000</v>
      </c>
      <c r="AN8" s="20">
        <v>13000</v>
      </c>
      <c r="AO8" s="20">
        <v>13000</v>
      </c>
      <c r="AP8" s="20">
        <v>13000</v>
      </c>
      <c r="AQ8" s="20">
        <v>13000</v>
      </c>
      <c r="AR8" s="20">
        <v>13000</v>
      </c>
      <c r="AS8" s="20">
        <v>13000</v>
      </c>
      <c r="AT8" s="20">
        <v>13000</v>
      </c>
      <c r="AU8" s="20">
        <v>13000</v>
      </c>
      <c r="AV8" s="20">
        <v>13000</v>
      </c>
      <c r="AW8" s="20">
        <v>13000</v>
      </c>
      <c r="AX8" s="20">
        <v>13000</v>
      </c>
      <c r="AY8" s="20">
        <v>13000</v>
      </c>
      <c r="AZ8" s="20">
        <v>13000</v>
      </c>
      <c r="BA8" s="20">
        <v>13000</v>
      </c>
      <c r="BB8" s="20">
        <v>13000</v>
      </c>
      <c r="BC8" s="20">
        <v>12</v>
      </c>
    </row>
    <row r="9" spans="1:55" x14ac:dyDescent="0.3">
      <c r="A9" s="33" t="s">
        <v>761</v>
      </c>
      <c r="B9" s="20">
        <v>13000</v>
      </c>
      <c r="C9" s="20">
        <v>13000</v>
      </c>
      <c r="D9" s="20">
        <v>13000</v>
      </c>
      <c r="E9" s="20">
        <v>13000</v>
      </c>
      <c r="F9" s="20">
        <v>13000</v>
      </c>
      <c r="G9" s="20">
        <v>13000</v>
      </c>
      <c r="H9" s="20">
        <v>13000</v>
      </c>
      <c r="I9" s="20">
        <v>13000</v>
      </c>
      <c r="J9" s="20">
        <v>13000</v>
      </c>
      <c r="K9" s="20">
        <v>13000</v>
      </c>
      <c r="L9" s="20">
        <v>13000</v>
      </c>
      <c r="M9" s="20">
        <v>13000</v>
      </c>
      <c r="N9" s="20">
        <v>13000</v>
      </c>
      <c r="O9" s="20">
        <v>13000</v>
      </c>
      <c r="P9" s="20">
        <v>13000</v>
      </c>
      <c r="Q9" s="20">
        <v>13000</v>
      </c>
      <c r="R9" s="20">
        <v>13000</v>
      </c>
      <c r="S9" s="20">
        <v>13000</v>
      </c>
      <c r="T9" s="20">
        <v>13000</v>
      </c>
      <c r="U9" s="20">
        <v>13000</v>
      </c>
      <c r="V9" s="20">
        <v>13000</v>
      </c>
      <c r="W9" s="20">
        <v>13000</v>
      </c>
      <c r="X9" s="20">
        <v>13000</v>
      </c>
      <c r="Y9" s="20">
        <v>13000</v>
      </c>
      <c r="Z9" s="20">
        <v>13000</v>
      </c>
      <c r="AA9" s="20">
        <v>13000</v>
      </c>
      <c r="AB9" s="20">
        <v>13000</v>
      </c>
      <c r="AC9" s="20">
        <v>13000</v>
      </c>
      <c r="AD9" s="20">
        <v>13000</v>
      </c>
      <c r="AE9" s="20">
        <v>13000</v>
      </c>
      <c r="AF9" s="20">
        <v>13000</v>
      </c>
      <c r="AG9" s="20">
        <v>13000</v>
      </c>
      <c r="AH9" s="20">
        <v>13000</v>
      </c>
      <c r="AI9" s="20">
        <v>13000</v>
      </c>
      <c r="AJ9" s="20">
        <v>13000</v>
      </c>
      <c r="AK9" s="20">
        <v>13000</v>
      </c>
      <c r="AL9" s="20">
        <v>13000</v>
      </c>
      <c r="AM9" s="20">
        <v>13000</v>
      </c>
      <c r="AN9" s="20">
        <v>13000</v>
      </c>
      <c r="AO9" s="20">
        <v>13000</v>
      </c>
      <c r="AP9" s="20">
        <v>13000</v>
      </c>
      <c r="AQ9" s="20">
        <v>13000</v>
      </c>
      <c r="AR9" s="20">
        <v>13000</v>
      </c>
      <c r="AS9" s="20">
        <v>13000</v>
      </c>
      <c r="AT9" s="20">
        <v>13000</v>
      </c>
      <c r="AU9" s="20">
        <v>13000</v>
      </c>
      <c r="AV9" s="20">
        <v>13000</v>
      </c>
      <c r="AW9" s="20">
        <v>13000</v>
      </c>
      <c r="AX9" s="20">
        <v>13000</v>
      </c>
      <c r="AY9" s="20">
        <v>13000</v>
      </c>
      <c r="AZ9" s="20">
        <v>13000</v>
      </c>
      <c r="BA9" s="20">
        <v>13000</v>
      </c>
      <c r="BB9" s="20">
        <v>13000</v>
      </c>
      <c r="BC9" s="20">
        <v>12</v>
      </c>
    </row>
    <row r="10" spans="1:55" x14ac:dyDescent="0.3">
      <c r="A10" s="34" t="s">
        <v>764</v>
      </c>
      <c r="B10" s="20">
        <v>13000</v>
      </c>
      <c r="C10" s="20">
        <v>13000</v>
      </c>
      <c r="D10" s="20">
        <v>13000</v>
      </c>
      <c r="E10" s="20">
        <v>13000</v>
      </c>
      <c r="F10" s="20">
        <v>13000</v>
      </c>
      <c r="G10" s="20">
        <v>13000</v>
      </c>
      <c r="H10" s="20">
        <v>13000</v>
      </c>
      <c r="I10" s="20">
        <v>13000</v>
      </c>
      <c r="J10" s="20">
        <v>13000</v>
      </c>
      <c r="K10" s="20">
        <v>13000</v>
      </c>
      <c r="L10" s="20">
        <v>13000</v>
      </c>
      <c r="M10" s="20">
        <v>13000</v>
      </c>
      <c r="N10" s="20">
        <v>13000</v>
      </c>
      <c r="O10" s="20">
        <v>13000</v>
      </c>
      <c r="P10" s="20">
        <v>13000</v>
      </c>
      <c r="Q10" s="20">
        <v>13000</v>
      </c>
      <c r="R10" s="20">
        <v>13000</v>
      </c>
      <c r="S10" s="20">
        <v>13000</v>
      </c>
      <c r="T10" s="20">
        <v>13000</v>
      </c>
      <c r="U10" s="20">
        <v>13000</v>
      </c>
      <c r="V10" s="20">
        <v>13000</v>
      </c>
      <c r="W10" s="20">
        <v>13000</v>
      </c>
      <c r="X10" s="20">
        <v>13000</v>
      </c>
      <c r="Y10" s="20">
        <v>13000</v>
      </c>
      <c r="Z10" s="20">
        <v>13000</v>
      </c>
      <c r="AA10" s="20">
        <v>13000</v>
      </c>
      <c r="AB10" s="20">
        <v>13000</v>
      </c>
      <c r="AC10" s="20">
        <v>13000</v>
      </c>
      <c r="AD10" s="20">
        <v>13000</v>
      </c>
      <c r="AE10" s="20">
        <v>13000</v>
      </c>
      <c r="AF10" s="20">
        <v>13000</v>
      </c>
      <c r="AG10" s="20">
        <v>13000</v>
      </c>
      <c r="AH10" s="20">
        <v>13000</v>
      </c>
      <c r="AI10" s="20">
        <v>13000</v>
      </c>
      <c r="AJ10" s="20">
        <v>13000</v>
      </c>
      <c r="AK10" s="20">
        <v>13000</v>
      </c>
      <c r="AL10" s="20">
        <v>13000</v>
      </c>
      <c r="AM10" s="20">
        <v>13000</v>
      </c>
      <c r="AN10" s="20">
        <v>13000</v>
      </c>
      <c r="AO10" s="20">
        <v>13000</v>
      </c>
      <c r="AP10" s="20">
        <v>13000</v>
      </c>
      <c r="AQ10" s="20">
        <v>13000</v>
      </c>
      <c r="AR10" s="20">
        <v>13000</v>
      </c>
      <c r="AS10" s="20">
        <v>13000</v>
      </c>
      <c r="AT10" s="20">
        <v>13000</v>
      </c>
      <c r="AU10" s="20">
        <v>13000</v>
      </c>
      <c r="AV10" s="20">
        <v>13000</v>
      </c>
      <c r="AW10" s="20">
        <v>13000</v>
      </c>
      <c r="AX10" s="20">
        <v>13000</v>
      </c>
      <c r="AY10" s="20">
        <v>13000</v>
      </c>
      <c r="AZ10" s="20">
        <v>13000</v>
      </c>
      <c r="BA10" s="20">
        <v>13000</v>
      </c>
      <c r="BB10" s="20">
        <v>13000</v>
      </c>
      <c r="BC10" s="20">
        <v>12</v>
      </c>
    </row>
    <row r="11" spans="1:55" x14ac:dyDescent="0.3">
      <c r="A11" s="33" t="s">
        <v>767</v>
      </c>
      <c r="B11" s="20">
        <v>13000</v>
      </c>
      <c r="C11" s="20">
        <v>13000</v>
      </c>
      <c r="D11" s="20">
        <v>13000</v>
      </c>
      <c r="E11" s="20">
        <v>13000</v>
      </c>
      <c r="F11" s="20">
        <v>13000</v>
      </c>
      <c r="G11" s="20">
        <v>13000</v>
      </c>
      <c r="H11" s="20">
        <v>13000</v>
      </c>
      <c r="I11" s="20">
        <v>13000</v>
      </c>
      <c r="J11" s="20">
        <v>13000</v>
      </c>
      <c r="K11" s="20">
        <v>13000</v>
      </c>
      <c r="L11" s="20">
        <v>13000</v>
      </c>
      <c r="M11" s="20">
        <v>13000</v>
      </c>
      <c r="N11" s="20">
        <v>13000</v>
      </c>
      <c r="O11" s="20">
        <v>13000</v>
      </c>
      <c r="P11" s="20">
        <v>13000</v>
      </c>
      <c r="Q11" s="20">
        <v>13000</v>
      </c>
      <c r="R11" s="20">
        <v>13000</v>
      </c>
      <c r="S11" s="20">
        <v>13000</v>
      </c>
      <c r="T11" s="20">
        <v>13000</v>
      </c>
      <c r="U11" s="20">
        <v>13000</v>
      </c>
      <c r="V11" s="20">
        <v>13000</v>
      </c>
      <c r="W11" s="20">
        <v>13000</v>
      </c>
      <c r="X11" s="20">
        <v>13000</v>
      </c>
      <c r="Y11" s="20">
        <v>13000</v>
      </c>
      <c r="Z11" s="20">
        <v>13000</v>
      </c>
      <c r="AA11" s="20">
        <v>13000</v>
      </c>
      <c r="AB11" s="20">
        <v>13000</v>
      </c>
      <c r="AC11" s="20">
        <v>13000</v>
      </c>
      <c r="AD11" s="20">
        <v>13000</v>
      </c>
      <c r="AE11" s="20">
        <v>13000</v>
      </c>
      <c r="AF11" s="20">
        <v>13000</v>
      </c>
      <c r="AG11" s="20">
        <v>13000</v>
      </c>
      <c r="AH11" s="20">
        <v>13000</v>
      </c>
      <c r="AI11" s="20">
        <v>13000</v>
      </c>
      <c r="AJ11" s="20">
        <v>13000</v>
      </c>
      <c r="AK11" s="20">
        <v>13000</v>
      </c>
      <c r="AL11" s="20">
        <v>13000</v>
      </c>
      <c r="AM11" s="20">
        <v>13000</v>
      </c>
      <c r="AN11" s="20">
        <v>13000</v>
      </c>
      <c r="AO11" s="20">
        <v>13000</v>
      </c>
      <c r="AP11" s="20">
        <v>13000</v>
      </c>
      <c r="AQ11" s="20">
        <v>13000</v>
      </c>
      <c r="AR11" s="20">
        <v>13000</v>
      </c>
      <c r="AS11" s="20">
        <v>13000</v>
      </c>
      <c r="AT11" s="20">
        <v>13000</v>
      </c>
      <c r="AU11" s="20">
        <v>13000</v>
      </c>
      <c r="AV11" s="20">
        <v>13000</v>
      </c>
      <c r="AW11" s="20">
        <v>13000</v>
      </c>
      <c r="AX11" s="20">
        <v>13000</v>
      </c>
      <c r="AY11" s="20">
        <v>13000</v>
      </c>
      <c r="AZ11" s="20">
        <v>13000</v>
      </c>
      <c r="BA11" s="20">
        <v>13000</v>
      </c>
      <c r="BB11" s="20">
        <v>13000</v>
      </c>
      <c r="BC11" s="20">
        <v>12</v>
      </c>
    </row>
    <row r="12" spans="1:55" x14ac:dyDescent="0.3">
      <c r="A12" s="34" t="s">
        <v>770</v>
      </c>
      <c r="B12" s="20">
        <v>13000</v>
      </c>
      <c r="C12" s="20">
        <v>13000</v>
      </c>
      <c r="D12" s="20">
        <v>13000</v>
      </c>
      <c r="E12" s="20">
        <v>13000</v>
      </c>
      <c r="F12" s="20">
        <v>13000</v>
      </c>
      <c r="G12" s="20">
        <v>13000</v>
      </c>
      <c r="H12" s="20">
        <v>13000</v>
      </c>
      <c r="I12" s="20">
        <v>13000</v>
      </c>
      <c r="J12" s="20">
        <v>13000</v>
      </c>
      <c r="K12" s="20">
        <v>13000</v>
      </c>
      <c r="L12" s="20">
        <v>13000</v>
      </c>
      <c r="M12" s="20">
        <v>13000</v>
      </c>
      <c r="N12" s="20">
        <v>13000</v>
      </c>
      <c r="O12" s="20">
        <v>13000</v>
      </c>
      <c r="P12" s="20">
        <v>13000</v>
      </c>
      <c r="Q12" s="20">
        <v>13000</v>
      </c>
      <c r="R12" s="20">
        <v>13000</v>
      </c>
      <c r="S12" s="20">
        <v>13000</v>
      </c>
      <c r="T12" s="20">
        <v>13000</v>
      </c>
      <c r="U12" s="20">
        <v>13000</v>
      </c>
      <c r="V12" s="20">
        <v>13000</v>
      </c>
      <c r="W12" s="20">
        <v>13000</v>
      </c>
      <c r="X12" s="20">
        <v>13000</v>
      </c>
      <c r="Y12" s="20">
        <v>13000</v>
      </c>
      <c r="Z12" s="20">
        <v>13000</v>
      </c>
      <c r="AA12" s="20">
        <v>13000</v>
      </c>
      <c r="AB12" s="20">
        <v>13000</v>
      </c>
      <c r="AC12" s="20">
        <v>13000</v>
      </c>
      <c r="AD12" s="20">
        <v>13000</v>
      </c>
      <c r="AE12" s="20">
        <v>13000</v>
      </c>
      <c r="AF12" s="20">
        <v>13000</v>
      </c>
      <c r="AG12" s="20">
        <v>13000</v>
      </c>
      <c r="AH12" s="20">
        <v>13000</v>
      </c>
      <c r="AI12" s="20">
        <v>13000</v>
      </c>
      <c r="AJ12" s="20">
        <v>13000</v>
      </c>
      <c r="AK12" s="20">
        <v>13000</v>
      </c>
      <c r="AL12" s="20">
        <v>13000</v>
      </c>
      <c r="AM12" s="20">
        <v>13000</v>
      </c>
      <c r="AN12" s="20">
        <v>13000</v>
      </c>
      <c r="AO12" s="20">
        <v>13000</v>
      </c>
      <c r="AP12" s="20">
        <v>13000</v>
      </c>
      <c r="AQ12" s="20">
        <v>13000</v>
      </c>
      <c r="AR12" s="20">
        <v>13000</v>
      </c>
      <c r="AS12" s="20">
        <v>13000</v>
      </c>
      <c r="AT12" s="20">
        <v>13000</v>
      </c>
      <c r="AU12" s="20">
        <v>13000</v>
      </c>
      <c r="AV12" s="20">
        <v>13000</v>
      </c>
      <c r="AW12" s="20">
        <v>13000</v>
      </c>
      <c r="AX12" s="20">
        <v>13000</v>
      </c>
      <c r="AY12" s="20">
        <v>13000</v>
      </c>
      <c r="AZ12" s="20">
        <v>13000</v>
      </c>
      <c r="BA12" s="20">
        <v>13000</v>
      </c>
      <c r="BB12" s="20">
        <v>13000</v>
      </c>
      <c r="BC12" s="20">
        <v>12</v>
      </c>
    </row>
    <row r="13" spans="1:55" x14ac:dyDescent="0.3">
      <c r="A13" s="33" t="s">
        <v>773</v>
      </c>
      <c r="B13" s="20">
        <v>13000</v>
      </c>
      <c r="C13" s="20">
        <v>13000</v>
      </c>
      <c r="D13" s="20">
        <v>13000</v>
      </c>
      <c r="E13" s="20">
        <v>13000</v>
      </c>
      <c r="F13" s="20">
        <v>13000</v>
      </c>
      <c r="G13" s="20">
        <v>13000</v>
      </c>
      <c r="H13" s="20">
        <v>13000</v>
      </c>
      <c r="I13" s="20">
        <v>13000</v>
      </c>
      <c r="J13" s="20">
        <v>13000</v>
      </c>
      <c r="K13" s="20">
        <v>13000</v>
      </c>
      <c r="L13" s="20">
        <v>13000</v>
      </c>
      <c r="M13" s="20">
        <v>13000</v>
      </c>
      <c r="N13" s="20">
        <v>13000</v>
      </c>
      <c r="O13" s="20">
        <v>13000</v>
      </c>
      <c r="P13" s="20">
        <v>13000</v>
      </c>
      <c r="Q13" s="20">
        <v>13000</v>
      </c>
      <c r="R13" s="20">
        <v>13000</v>
      </c>
      <c r="S13" s="20">
        <v>13000</v>
      </c>
      <c r="T13" s="20">
        <v>13000</v>
      </c>
      <c r="U13" s="20">
        <v>13000</v>
      </c>
      <c r="V13" s="20">
        <v>13000</v>
      </c>
      <c r="W13" s="20">
        <v>13000</v>
      </c>
      <c r="X13" s="20">
        <v>13000</v>
      </c>
      <c r="Y13" s="20">
        <v>13000</v>
      </c>
      <c r="Z13" s="20">
        <v>13000</v>
      </c>
      <c r="AA13" s="20">
        <v>13000</v>
      </c>
      <c r="AB13" s="20">
        <v>13000</v>
      </c>
      <c r="AC13" s="20">
        <v>13000</v>
      </c>
      <c r="AD13" s="20">
        <v>13000</v>
      </c>
      <c r="AE13" s="20">
        <v>13000</v>
      </c>
      <c r="AF13" s="20">
        <v>13000</v>
      </c>
      <c r="AG13" s="20">
        <v>13000</v>
      </c>
      <c r="AH13" s="20">
        <v>13000</v>
      </c>
      <c r="AI13" s="20">
        <v>13000</v>
      </c>
      <c r="AJ13" s="20">
        <v>13000</v>
      </c>
      <c r="AK13" s="20">
        <v>13000</v>
      </c>
      <c r="AL13" s="20">
        <v>13000</v>
      </c>
      <c r="AM13" s="20">
        <v>13000</v>
      </c>
      <c r="AN13" s="20">
        <v>13000</v>
      </c>
      <c r="AO13" s="20">
        <v>13000</v>
      </c>
      <c r="AP13" s="20">
        <v>13000</v>
      </c>
      <c r="AQ13" s="20">
        <v>13000</v>
      </c>
      <c r="AR13" s="20">
        <v>13000</v>
      </c>
      <c r="AS13" s="20">
        <v>13000</v>
      </c>
      <c r="AT13" s="20">
        <v>13000</v>
      </c>
      <c r="AU13" s="20">
        <v>13000</v>
      </c>
      <c r="AV13" s="20">
        <v>13000</v>
      </c>
      <c r="AW13" s="20">
        <v>13000</v>
      </c>
      <c r="AX13" s="20">
        <v>13000</v>
      </c>
      <c r="AY13" s="20">
        <v>13000</v>
      </c>
      <c r="AZ13" s="20">
        <v>13000</v>
      </c>
      <c r="BA13" s="20">
        <v>13000</v>
      </c>
      <c r="BB13" s="20">
        <v>13000</v>
      </c>
      <c r="BC13" s="20">
        <v>12</v>
      </c>
    </row>
    <row r="15" spans="1:55" x14ac:dyDescent="0.3">
      <c r="A15" s="43" t="s">
        <v>1143</v>
      </c>
      <c r="B15" s="43"/>
      <c r="C15" s="40" t="s">
        <v>1186</v>
      </c>
    </row>
    <row r="16" spans="1:55" x14ac:dyDescent="0.3">
      <c r="A16" s="21"/>
      <c r="B16" s="44" t="s">
        <v>1142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/>
      <c r="AZ16" s="44"/>
      <c r="BA16" s="44"/>
      <c r="BB16" s="44"/>
      <c r="BC16" s="44"/>
    </row>
    <row r="17" spans="1:55" x14ac:dyDescent="0.3">
      <c r="A17" s="18" t="s">
        <v>1181</v>
      </c>
      <c r="B17" s="20" t="s">
        <v>676</v>
      </c>
      <c r="C17" s="20" t="s">
        <v>677</v>
      </c>
      <c r="D17" s="20" t="s">
        <v>678</v>
      </c>
      <c r="E17" s="20" t="s">
        <v>679</v>
      </c>
      <c r="F17" s="20" t="s">
        <v>680</v>
      </c>
      <c r="G17" s="20" t="s">
        <v>681</v>
      </c>
      <c r="H17" s="20" t="s">
        <v>682</v>
      </c>
      <c r="I17" s="20" t="s">
        <v>683</v>
      </c>
      <c r="J17" s="20" t="s">
        <v>684</v>
      </c>
      <c r="K17" s="20" t="s">
        <v>685</v>
      </c>
      <c r="L17" s="20" t="s">
        <v>686</v>
      </c>
      <c r="M17" s="20" t="s">
        <v>687</v>
      </c>
      <c r="N17" s="20" t="s">
        <v>688</v>
      </c>
      <c r="O17" s="20" t="s">
        <v>689</v>
      </c>
      <c r="P17" s="20" t="s">
        <v>690</v>
      </c>
      <c r="Q17" s="20" t="s">
        <v>691</v>
      </c>
      <c r="R17" s="20" t="s">
        <v>692</v>
      </c>
      <c r="S17" s="20" t="s">
        <v>693</v>
      </c>
      <c r="T17" s="20" t="s">
        <v>694</v>
      </c>
      <c r="U17" s="20" t="s">
        <v>695</v>
      </c>
      <c r="V17" s="20" t="s">
        <v>696</v>
      </c>
      <c r="W17" s="20" t="s">
        <v>697</v>
      </c>
      <c r="X17" s="20" t="s">
        <v>698</v>
      </c>
      <c r="Y17" s="20" t="s">
        <v>699</v>
      </c>
      <c r="Z17" s="20" t="s">
        <v>700</v>
      </c>
      <c r="AA17" s="20" t="s">
        <v>701</v>
      </c>
      <c r="AB17" s="20" t="s">
        <v>702</v>
      </c>
      <c r="AC17" s="20" t="s">
        <v>703</v>
      </c>
      <c r="AD17" s="20" t="s">
        <v>704</v>
      </c>
      <c r="AE17" s="20" t="s">
        <v>705</v>
      </c>
      <c r="AF17" s="20" t="s">
        <v>706</v>
      </c>
      <c r="AG17" s="20" t="s">
        <v>707</v>
      </c>
      <c r="AH17" s="20" t="s">
        <v>708</v>
      </c>
      <c r="AI17" s="20" t="s">
        <v>709</v>
      </c>
      <c r="AJ17" s="20" t="s">
        <v>710</v>
      </c>
      <c r="AK17" s="20" t="s">
        <v>711</v>
      </c>
      <c r="AL17" s="20" t="s">
        <v>712</v>
      </c>
      <c r="AM17" s="20" t="s">
        <v>713</v>
      </c>
      <c r="AN17" s="20" t="s">
        <v>714</v>
      </c>
      <c r="AO17" s="20" t="s">
        <v>715</v>
      </c>
      <c r="AP17" s="20" t="s">
        <v>716</v>
      </c>
      <c r="AQ17" s="20" t="s">
        <v>717</v>
      </c>
      <c r="AR17" s="20" t="s">
        <v>718</v>
      </c>
      <c r="AS17" s="20" t="s">
        <v>719</v>
      </c>
      <c r="AT17" s="20" t="s">
        <v>720</v>
      </c>
      <c r="AU17" s="20" t="s">
        <v>721</v>
      </c>
      <c r="AV17" s="20" t="s">
        <v>722</v>
      </c>
      <c r="AW17" s="20" t="s">
        <v>723</v>
      </c>
      <c r="AX17" s="20" t="s">
        <v>724</v>
      </c>
      <c r="AY17" s="20" t="s">
        <v>725</v>
      </c>
      <c r="AZ17" s="20" t="s">
        <v>726</v>
      </c>
      <c r="BA17" s="20" t="s">
        <v>727</v>
      </c>
      <c r="BB17" s="20" t="s">
        <v>728</v>
      </c>
      <c r="BC17" s="20" t="s">
        <v>729</v>
      </c>
    </row>
    <row r="18" spans="1:55" x14ac:dyDescent="0.3">
      <c r="A18" s="33" t="s">
        <v>826</v>
      </c>
      <c r="B18" s="22" cm="1">
        <f t="array" ref="B18">SUMIFS(Recollecion[Cantidad],Recollecion[Semana del año],CantidadGallinasBodegaOrigen29[[#Headers],[1]],Recollecion[Año],Tabla2628[AÑO],Recollecion[Bodega origen],CantidadGallinasBodegaOrigen29[[#This Row],[Postura]])</f>
        <v>0</v>
      </c>
      <c r="C18" s="22" cm="1">
        <f t="array" ref="C18">SUMIFS(Recollecion[Cantidad],Recollecion[Semana del año],CantidadGallinasBodegaOrigen29[[#Headers],[2]],Recollecion[Año],Tabla2628[AÑO],Recollecion[Bodega origen],CantidadGallinasBodegaOrigen29[[#This Row],[Postura]])</f>
        <v>29160</v>
      </c>
      <c r="D18" s="22" cm="1">
        <f t="array" ref="D18">SUMIFS(Recollecion[Cantidad],Recollecion[Semana del año],CantidadGallinasBodegaOrigen29[[#Headers],[3]],Recollecion[Año],Tabla2628[AÑO],Recollecion[Bodega origen],CantidadGallinasBodegaOrigen29[[#This Row],[Postura]])</f>
        <v>22320</v>
      </c>
      <c r="E18" s="22" cm="1">
        <f t="array" ref="E18">SUMIFS(Recollecion[Cantidad],Recollecion[Semana del año],CantidadGallinasBodegaOrigen29[[#Headers],[4]],Recollecion[Año],Tabla2628[AÑO],Recollecion[Bodega origen],CantidadGallinasBodegaOrigen29[[#This Row],[Postura]])</f>
        <v>26640</v>
      </c>
      <c r="F18" s="22" cm="1">
        <f t="array" ref="F18">SUMIFS(Recollecion[Cantidad],Recollecion[Semana del año],CantidadGallinasBodegaOrigen29[[#Headers],[5]],Recollecion[Año],Tabla2628[AÑO],Recollecion[Bodega origen],CantidadGallinasBodegaOrigen29[[#This Row],[Postura]])</f>
        <v>26640</v>
      </c>
      <c r="G18" s="22" cm="1">
        <f t="array" ref="G18">SUMIFS(Recollecion[Cantidad],Recollecion[Semana del año],CantidadGallinasBodegaOrigen29[[#Headers],[6]],Recollecion[Año],Tabla2628[AÑO],Recollecion[Bodega origen],CantidadGallinasBodegaOrigen29[[#This Row],[Postura]])</f>
        <v>28440</v>
      </c>
      <c r="H18" s="22" cm="1">
        <f t="array" ref="H18">SUMIFS(Recollecion[Cantidad],Recollecion[Semana del año],CantidadGallinasBodegaOrigen29[[#Headers],[7]],Recollecion[Año],Tabla2628[AÑO],Recollecion[Bodega origen],CantidadGallinasBodegaOrigen29[[#This Row],[Postura]])</f>
        <v>29160</v>
      </c>
      <c r="I18" s="22" cm="1">
        <f t="array" ref="I18">SUMIFS(Recollecion[Cantidad],Recollecion[Semana del año],CantidadGallinasBodegaOrigen29[[#Headers],[8]],Recollecion[Año],Tabla2628[AÑO],Recollecion[Bodega origen],CantidadGallinasBodegaOrigen29[[#This Row],[Postura]])</f>
        <v>25920</v>
      </c>
      <c r="J18" s="22" cm="1">
        <f t="array" ref="J18">SUMIFS(Recollecion[Cantidad],Recollecion[Semana del año],CantidadGallinasBodegaOrigen29[[#Headers],[9]],Recollecion[Año],Tabla2628[AÑO],Recollecion[Bodega origen],CantidadGallinasBodegaOrigen29[[#This Row],[Postura]])</f>
        <v>27360</v>
      </c>
      <c r="K18" s="22" cm="1">
        <f t="array" ref="K18">SUMIFS(Recollecion[Cantidad],Recollecion[Semana del año],CantidadGallinasBodegaOrigen29[[#Headers],[10]],Recollecion[Año],Tabla2628[AÑO],Recollecion[Bodega origen],CantidadGallinasBodegaOrigen29[[#This Row],[Postura]])</f>
        <v>25920</v>
      </c>
      <c r="L18" s="22" cm="1">
        <f t="array" ref="L18">SUMIFS(Recollecion[Cantidad],Recollecion[Semana del año],CantidadGallinasBodegaOrigen29[[#Headers],[11]],Recollecion[Año],Tabla2628[AÑO],Recollecion[Bodega origen],CantidadGallinasBodegaOrigen29[[#This Row],[Postura]])</f>
        <v>26640</v>
      </c>
      <c r="M18" s="22" cm="1">
        <f t="array" ref="M18">SUMIFS(Recollecion[Cantidad],Recollecion[Semana del año],CantidadGallinasBodegaOrigen29[[#Headers],[12]],Recollecion[Año],Tabla2628[AÑO],Recollecion[Bodega origen],CantidadGallinasBodegaOrigen29[[#This Row],[Postura]])</f>
        <v>30240</v>
      </c>
      <c r="N18" s="22" cm="1">
        <f t="array" ref="N18">SUMIFS(Recollecion[Cantidad],Recollecion[Semana del año],CantidadGallinasBodegaOrigen29[[#Headers],[13]],Recollecion[Año],Tabla2628[AÑO],Recollecion[Bodega origen],CantidadGallinasBodegaOrigen29[[#This Row],[Postura]])</f>
        <v>28440</v>
      </c>
      <c r="O18" s="22" cm="1">
        <f t="array" ref="O18">SUMIFS(Recollecion[Cantidad],Recollecion[Semana del año],CantidadGallinasBodegaOrigen29[[#Headers],[14]],Recollecion[Año],Tabla2628[AÑO],Recollecion[Bodega origen],CantidadGallinasBodegaOrigen29[[#This Row],[Postura]])</f>
        <v>25560</v>
      </c>
      <c r="P18" s="22" cm="1">
        <f t="array" ref="P18">SUMIFS(Recollecion[Cantidad],Recollecion[Semana del año],CantidadGallinasBodegaOrigen29[[#Headers],[15]],Recollecion[Año],Tabla2628[AÑO],Recollecion[Bodega origen],CantidadGallinasBodegaOrigen29[[#This Row],[Postura]])</f>
        <v>25920</v>
      </c>
      <c r="Q18" s="22" cm="1">
        <f t="array" ref="Q18">SUMIFS(Recollecion[Cantidad],Recollecion[Semana del año],CantidadGallinasBodegaOrigen29[[#Headers],[16]],Recollecion[Año],Tabla2628[AÑO],Recollecion[Bodega origen],CantidadGallinasBodegaOrigen29[[#This Row],[Postura]])</f>
        <v>24840</v>
      </c>
      <c r="R18" s="22" cm="1">
        <f t="array" ref="R18">SUMIFS(Recollecion[Cantidad],Recollecion[Semana del año],CantidadGallinasBodegaOrigen29[[#Headers],[17]],Recollecion[Año],Tabla2628[AÑO],Recollecion[Bodega origen],CantidadGallinasBodegaOrigen29[[#This Row],[Postura]])</f>
        <v>26280</v>
      </c>
      <c r="S18" s="22" cm="1">
        <f t="array" ref="S18">SUMIFS(Recollecion[Cantidad],Recollecion[Semana del año],CantidadGallinasBodegaOrigen29[[#Headers],[18]],Recollecion[Año],Tabla2628[AÑO],Recollecion[Bodega origen],CantidadGallinasBodegaOrigen29[[#This Row],[Postura]])</f>
        <v>35640</v>
      </c>
      <c r="T18" s="22" cm="1">
        <f t="array" ref="T18">SUMIFS(Recollecion[Cantidad],Recollecion[Semana del año],CantidadGallinasBodegaOrigen29[[#Headers],[19]],Recollecion[Año],Tabla2628[AÑO],Recollecion[Bodega origen],CantidadGallinasBodegaOrigen29[[#This Row],[Postura]])</f>
        <v>29160</v>
      </c>
      <c r="U18" s="22" cm="1">
        <f t="array" ref="U18">SUMIFS(Recollecion[Cantidad],Recollecion[Semana del año],CantidadGallinasBodegaOrigen29[[#Headers],[20]],Recollecion[Año],Tabla2628[AÑO],Recollecion[Bodega origen],CantidadGallinasBodegaOrigen29[[#This Row],[Postura]])</f>
        <v>37440</v>
      </c>
      <c r="V18" s="22" cm="1">
        <f t="array" ref="V18">SUMIFS(Recollecion[Cantidad],Recollecion[Semana del año],CantidadGallinasBodegaOrigen29[[#Headers],[21]],Recollecion[Año],Tabla2628[AÑO],Recollecion[Bodega origen],CantidadGallinasBodegaOrigen29[[#This Row],[Postura]])</f>
        <v>9360</v>
      </c>
      <c r="W18" s="22" cm="1">
        <f t="array" ref="W18">SUMIFS(Recollecion[Cantidad],Recollecion[Semana del año],CantidadGallinasBodegaOrigen29[[#Headers],[22]],Recollecion[Año],Tabla2628[AÑO],Recollecion[Bodega origen],CantidadGallinasBodegaOrigen29[[#This Row],[Postura]])</f>
        <v>31680</v>
      </c>
      <c r="X18" s="22" cm="1">
        <f t="array" ref="X18">SUMIFS(Recollecion[Cantidad],Recollecion[Semana del año],CantidadGallinasBodegaOrigen29[[#Headers],[23]],Recollecion[Año],Tabla2628[AÑO],Recollecion[Bodega origen],CantidadGallinasBodegaOrigen29[[#This Row],[Postura]])</f>
        <v>37080</v>
      </c>
      <c r="Y18" s="22" cm="1">
        <f t="array" ref="Y18">SUMIFS(Recollecion[Cantidad],Recollecion[Semana del año],CantidadGallinasBodegaOrigen29[[#Headers],[24]],Recollecion[Año],Tabla2628[AÑO],Recollecion[Bodega origen],CantidadGallinasBodegaOrigen29[[#This Row],[Postura]])</f>
        <v>17280</v>
      </c>
      <c r="Z18" s="22" cm="1">
        <f t="array" ref="Z18">SUMIFS(Recollecion[Cantidad],Recollecion[Semana del año],CantidadGallinasBodegaOrigen29[[#Headers],[25]],Recollecion[Año],Tabla2628[AÑO],Recollecion[Bodega origen],CantidadGallinasBodegaOrigen29[[#This Row],[Postura]])</f>
        <v>19800</v>
      </c>
      <c r="AA18" s="22" cm="1">
        <f t="array" ref="AA18">SUMIFS(Recollecion[Cantidad],Recollecion[Semana del año],CantidadGallinasBodegaOrigen29[[#Headers],[26]],Recollecion[Año],Tabla2628[AÑO],Recollecion[Bodega origen],CantidadGallinasBodegaOrigen29[[#This Row],[Postura]])</f>
        <v>15840</v>
      </c>
      <c r="AB18" s="22" cm="1">
        <f t="array" ref="AB18">SUMIFS(Recollecion[Cantidad],Recollecion[Semana del año],CantidadGallinasBodegaOrigen29[[#Headers],[27]],Recollecion[Año],Tabla2628[AÑO],Recollecion[Bodega origen],CantidadGallinasBodegaOrigen29[[#This Row],[Postura]])</f>
        <v>24480</v>
      </c>
      <c r="AC18" s="22" cm="1">
        <f t="array" ref="AC18">SUMIFS(Recollecion[Cantidad],Recollecion[Semana del año],CantidadGallinasBodegaOrigen29[[#Headers],[28]],Recollecion[Año],Tabla2628[AÑO],Recollecion[Bodega origen],CantidadGallinasBodegaOrigen29[[#This Row],[Postura]])</f>
        <v>23760</v>
      </c>
      <c r="AD18" s="22" cm="1">
        <f t="array" ref="AD18">SUMIFS(Recollecion[Cantidad],Recollecion[Semana del año],CantidadGallinasBodegaOrigen29[[#Headers],[29]],Recollecion[Año],Tabla2628[AÑO],Recollecion[Bodega origen],CantidadGallinasBodegaOrigen29[[#This Row],[Postura]])</f>
        <v>27720</v>
      </c>
      <c r="AE18" s="22" cm="1">
        <f t="array" ref="AE18">SUMIFS(Recollecion[Cantidad],Recollecion[Semana del año],CantidadGallinasBodegaOrigen29[[#Headers],[30]],Recollecion[Año],Tabla2628[AÑO],Recollecion[Bodega origen],CantidadGallinasBodegaOrigen29[[#This Row],[Postura]])</f>
        <v>23760</v>
      </c>
      <c r="AF18" s="22" cm="1">
        <f t="array" ref="AF18">SUMIFS(Recollecion[Cantidad],Recollecion[Semana del año],CantidadGallinasBodegaOrigen29[[#Headers],[31]],Recollecion[Año],Tabla2628[AÑO],Recollecion[Bodega origen],CantidadGallinasBodegaOrigen29[[#This Row],[Postura]])</f>
        <v>23040</v>
      </c>
      <c r="AG18" s="22" cm="1">
        <f t="array" ref="AG18">SUMIFS(Recollecion[Cantidad],Recollecion[Semana del año],CantidadGallinasBodegaOrigen29[[#Headers],[32]],Recollecion[Año],Tabla2628[AÑO],Recollecion[Bodega origen],CantidadGallinasBodegaOrigen29[[#This Row],[Postura]])</f>
        <v>19440</v>
      </c>
      <c r="AH18" s="22" cm="1">
        <f t="array" ref="AH18">SUMIFS(Recollecion[Cantidad],Recollecion[Semana del año],CantidadGallinasBodegaOrigen29[[#Headers],[33]],Recollecion[Año],Tabla2628[AÑO],Recollecion[Bodega origen],CantidadGallinasBodegaOrigen29[[#This Row],[Postura]])</f>
        <v>25560</v>
      </c>
      <c r="AI18" s="22" cm="1">
        <f t="array" ref="AI18">SUMIFS(Recollecion[Cantidad],Recollecion[Semana del año],CantidadGallinasBodegaOrigen29[[#Headers],[34]],Recollecion[Año],Tabla2628[AÑO],Recollecion[Bodega origen],CantidadGallinasBodegaOrigen29[[#This Row],[Postura]])</f>
        <v>20880</v>
      </c>
      <c r="AJ18" s="22" cm="1">
        <f t="array" ref="AJ18">SUMIFS(Recollecion[Cantidad],Recollecion[Semana del año],CantidadGallinasBodegaOrigen29[[#Headers],[35]],Recollecion[Año],Tabla2628[AÑO],Recollecion[Bodega origen],CantidadGallinasBodegaOrigen29[[#This Row],[Postura]])</f>
        <v>24480</v>
      </c>
      <c r="AK18" s="22" cm="1">
        <f t="array" ref="AK18">SUMIFS(Recollecion[Cantidad],Recollecion[Semana del año],CantidadGallinasBodegaOrigen29[[#Headers],[36]],Recollecion[Año],Tabla2628[AÑO],Recollecion[Bodega origen],CantidadGallinasBodegaOrigen29[[#This Row],[Postura]])</f>
        <v>17640</v>
      </c>
      <c r="AL18" s="22" cm="1">
        <f t="array" ref="AL18">SUMIFS(Recollecion[Cantidad],Recollecion[Semana del año],CantidadGallinasBodegaOrigen29[[#Headers],[37]],Recollecion[Año],Tabla2628[AÑO],Recollecion[Bodega origen],CantidadGallinasBodegaOrigen29[[#This Row],[Postura]])</f>
        <v>22320</v>
      </c>
      <c r="AM18" s="22" cm="1">
        <f t="array" ref="AM18">SUMIFS(Recollecion[Cantidad],Recollecion[Semana del año],CantidadGallinasBodegaOrigen29[[#Headers],[38]],Recollecion[Año],Tabla2628[AÑO],Recollecion[Bodega origen],CantidadGallinasBodegaOrigen29[[#This Row],[Postura]])</f>
        <v>17280</v>
      </c>
      <c r="AN18" s="22" cm="1">
        <f t="array" ref="AN18">SUMIFS(Recollecion[Cantidad],Recollecion[Semana del año],CantidadGallinasBodegaOrigen29[[#Headers],[39]],Recollecion[Año],Tabla2628[AÑO],Recollecion[Bodega origen],CantidadGallinasBodegaOrigen29[[#This Row],[Postura]])</f>
        <v>20520</v>
      </c>
      <c r="AO18" s="22" cm="1">
        <f t="array" ref="AO18">SUMIFS(Recollecion[Cantidad],Recollecion[Semana del año],CantidadGallinasBodegaOrigen29[[#Headers],[40]],Recollecion[Año],Tabla2628[AÑO],Recollecion[Bodega origen],CantidadGallinasBodegaOrigen29[[#This Row],[Postura]])</f>
        <v>20520</v>
      </c>
      <c r="AP18" s="22" cm="1">
        <f t="array" ref="AP18">SUMIFS(Recollecion[Cantidad],Recollecion[Semana del año],CantidadGallinasBodegaOrigen29[[#Headers],[41]],Recollecion[Año],Tabla2628[AÑO],Recollecion[Bodega origen],CantidadGallinasBodegaOrigen29[[#This Row],[Postura]])</f>
        <v>23760</v>
      </c>
      <c r="AQ18" s="22" cm="1">
        <f t="array" ref="AQ18">SUMIFS(Recollecion[Cantidad],Recollecion[Semana del año],CantidadGallinasBodegaOrigen29[[#Headers],[42]],Recollecion[Año],Tabla2628[AÑO],Recollecion[Bodega origen],CantidadGallinasBodegaOrigen29[[#This Row],[Postura]])</f>
        <v>19440</v>
      </c>
      <c r="AR18" s="22" cm="1">
        <f t="array" ref="AR18">SUMIFS(Recollecion[Cantidad],Recollecion[Semana del año],CantidadGallinasBodegaOrigen29[[#Headers],[43]],Recollecion[Año],Tabla2628[AÑO],Recollecion[Bodega origen],CantidadGallinasBodegaOrigen29[[#This Row],[Postura]])</f>
        <v>21600</v>
      </c>
      <c r="AS18" s="22" cm="1">
        <f t="array" ref="AS18">SUMIFS(Recollecion[Cantidad],Recollecion[Semana del año],CantidadGallinasBodegaOrigen29[[#Headers],[44]],Recollecion[Año],Tabla2628[AÑO],Recollecion[Bodega origen],CantidadGallinasBodegaOrigen29[[#This Row],[Postura]])</f>
        <v>11160</v>
      </c>
      <c r="AT18" s="22" cm="1">
        <f t="array" ref="AT18">SUMIFS(Recollecion[Cantidad],Recollecion[Semana del año],CantidadGallinasBodegaOrigen29[[#Headers],[45]],Recollecion[Año],Tabla2628[AÑO],Recollecion[Bodega origen],CantidadGallinasBodegaOrigen29[[#This Row],[Postura]])</f>
        <v>0</v>
      </c>
      <c r="AU18" s="22" cm="1">
        <f t="array" ref="AU18">SUMIFS(Recollecion[Cantidad],Recollecion[Semana del año],CantidadGallinasBodegaOrigen29[[#Headers],[46]],Recollecion[Año],Tabla2628[AÑO],Recollecion[Bodega origen],CantidadGallinasBodegaOrigen29[[#This Row],[Postura]])</f>
        <v>0</v>
      </c>
      <c r="AV18" s="22" cm="1">
        <f t="array" ref="AV18">SUMIFS(Recollecion[Cantidad],Recollecion[Semana del año],CantidadGallinasBodegaOrigen29[[#Headers],[47]],Recollecion[Año],Tabla2628[AÑO],Recollecion[Bodega origen],CantidadGallinasBodegaOrigen29[[#This Row],[Postura]])</f>
        <v>0</v>
      </c>
      <c r="AW18" s="22" cm="1">
        <f t="array" ref="AW18">SUMIFS(Recollecion[Cantidad],Recollecion[Semana del año],CantidadGallinasBodegaOrigen29[[#Headers],[48]],Recollecion[Año],Tabla2628[AÑO],Recollecion[Bodega origen],CantidadGallinasBodegaOrigen29[[#This Row],[Postura]])</f>
        <v>0</v>
      </c>
      <c r="AX18" s="22" cm="1">
        <f t="array" ref="AX18">SUMIFS(Recollecion[Cantidad],Recollecion[Semana del año],CantidadGallinasBodegaOrigen29[[#Headers],[49]],Recollecion[Año],Tabla2628[AÑO],Recollecion[Bodega origen],CantidadGallinasBodegaOrigen29[[#This Row],[Postura]])</f>
        <v>0</v>
      </c>
      <c r="AY18" s="22" cm="1">
        <f t="array" ref="AY18">SUMIFS(Recollecion[Cantidad],Recollecion[Semana del año],CantidadGallinasBodegaOrigen29[[#Headers],[50]],Recollecion[Año],Tabla2628[AÑO],Recollecion[Bodega origen],CantidadGallinasBodegaOrigen29[[#This Row],[Postura]])</f>
        <v>0</v>
      </c>
      <c r="AZ18" s="22" cm="1">
        <f t="array" ref="AZ18">SUMIFS(Recollecion[Cantidad],Recollecion[Semana del año],CantidadGallinasBodegaOrigen29[[#Headers],[51]],Recollecion[Año],Tabla2628[AÑO],Recollecion[Bodega origen],CantidadGallinasBodegaOrigen29[[#This Row],[Postura]])</f>
        <v>0</v>
      </c>
      <c r="BA18" s="22" cm="1">
        <f t="array" ref="BA18">SUMIFS(Recollecion[Cantidad],Recollecion[Semana del año],CantidadGallinasBodegaOrigen29[[#Headers],[52]],Recollecion[Año],Tabla2628[AÑO],Recollecion[Bodega origen],CantidadGallinasBodegaOrigen29[[#This Row],[Postura]])</f>
        <v>0</v>
      </c>
      <c r="BB18" s="22" cm="1">
        <f t="array" ref="BB18">SUMIFS(Recollecion[Cantidad],Recollecion[Semana del año],CantidadGallinasBodegaOrigen29[[#Headers],[53]],Recollecion[Año],Tabla2628[AÑO],Recollecion[Bodega origen],CantidadGallinasBodegaOrigen29[[#This Row],[Postura]])</f>
        <v>0</v>
      </c>
      <c r="BC18" s="22" cm="1">
        <f t="array" ref="BC18">SUMIFS(Recollecion[Cantidad],Recollecion[Semana del año],CantidadGallinasBodegaOrigen29[[#Headers],[54]],Recollecion[Año],Tabla2628[AÑO],Recollecion[Bodega origen],CantidadGallinasBodegaOrigen29[[#This Row],[Postura]])</f>
        <v>0</v>
      </c>
    </row>
    <row r="19" spans="1:55" x14ac:dyDescent="0.3">
      <c r="A19" s="34" t="s">
        <v>757</v>
      </c>
      <c r="B19" s="22" cm="1">
        <f t="array" ref="B19">SUMIFS(Recollecion[Cantidad],Recollecion[Semana del año],CantidadGallinasBodegaOrigen29[[#Headers],[1]],Recollecion[Año],Tabla2628[AÑO],Recollecion[Bodega origen],CantidadGallinasBodegaOrigen29[[#This Row],[Postura]])</f>
        <v>43920</v>
      </c>
      <c r="C19" s="22" cm="1">
        <f t="array" ref="C19">SUMIFS(Recollecion[Cantidad],Recollecion[Semana del año],CantidadGallinasBodegaOrigen29[[#Headers],[2]],Recollecion[Año],Tabla2628[AÑO],Recollecion[Bodega origen],CantidadGallinasBodegaOrigen29[[#This Row],[Postura]])</f>
        <v>58680</v>
      </c>
      <c r="D19" s="22" cm="1">
        <f t="array" ref="D19">SUMIFS(Recollecion[Cantidad],Recollecion[Semana del año],CantidadGallinasBodegaOrigen29[[#Headers],[3]],Recollecion[Año],Tabla2628[AÑO],Recollecion[Bodega origen],CantidadGallinasBodegaOrigen29[[#This Row],[Postura]])</f>
        <v>18000</v>
      </c>
      <c r="E19" s="22" cm="1">
        <f t="array" ref="E19">SUMIFS(Recollecion[Cantidad],Recollecion[Semana del año],CantidadGallinasBodegaOrigen29[[#Headers],[4]],Recollecion[Año],Tabla2628[AÑO],Recollecion[Bodega origen],CantidadGallinasBodegaOrigen29[[#This Row],[Postura]])</f>
        <v>108360</v>
      </c>
      <c r="F19" s="22" cm="1">
        <f t="array" ref="F19">SUMIFS(Recollecion[Cantidad],Recollecion[Semana del año],CantidadGallinasBodegaOrigen29[[#Headers],[5]],Recollecion[Año],Tabla2628[AÑO],Recollecion[Bodega origen],CantidadGallinasBodegaOrigen29[[#This Row],[Postura]])</f>
        <v>59400</v>
      </c>
      <c r="G19" s="22" cm="1">
        <f t="array" ref="G19">SUMIFS(Recollecion[Cantidad],Recollecion[Semana del año],CantidadGallinasBodegaOrigen29[[#Headers],[6]],Recollecion[Año],Tabla2628[AÑO],Recollecion[Bodega origen],CantidadGallinasBodegaOrigen29[[#This Row],[Postura]])</f>
        <v>61200</v>
      </c>
      <c r="H19" s="22" cm="1">
        <f t="array" ref="H19">SUMIFS(Recollecion[Cantidad],Recollecion[Semana del año],CantidadGallinasBodegaOrigen29[[#Headers],[7]],Recollecion[Año],Tabla2628[AÑO],Recollecion[Bodega origen],CantidadGallinasBodegaOrigen29[[#This Row],[Postura]])</f>
        <v>52200</v>
      </c>
      <c r="I19" s="22" cm="1">
        <f t="array" ref="I19">SUMIFS(Recollecion[Cantidad],Recollecion[Semana del año],CantidadGallinasBodegaOrigen29[[#Headers],[8]],Recollecion[Año],Tabla2628[AÑO],Recollecion[Bodega origen],CantidadGallinasBodegaOrigen29[[#This Row],[Postura]])</f>
        <v>66960</v>
      </c>
      <c r="J19" s="22" cm="1">
        <f t="array" ref="J19">SUMIFS(Recollecion[Cantidad],Recollecion[Semana del año],CantidadGallinasBodegaOrigen29[[#Headers],[9]],Recollecion[Año],Tabla2628[AÑO],Recollecion[Bodega origen],CantidadGallinasBodegaOrigen29[[#This Row],[Postura]])</f>
        <v>58320</v>
      </c>
      <c r="K19" s="22" cm="1">
        <f t="array" ref="K19">SUMIFS(Recollecion[Cantidad],Recollecion[Semana del año],CantidadGallinasBodegaOrigen29[[#Headers],[10]],Recollecion[Año],Tabla2628[AÑO],Recollecion[Bodega origen],CantidadGallinasBodegaOrigen29[[#This Row],[Postura]])</f>
        <v>66960</v>
      </c>
      <c r="L19" s="22" cm="1">
        <f t="array" ref="L19">SUMIFS(Recollecion[Cantidad],Recollecion[Semana del año],CantidadGallinasBodegaOrigen29[[#Headers],[11]],Recollecion[Año],Tabla2628[AÑO],Recollecion[Bodega origen],CantidadGallinasBodegaOrigen29[[#This Row],[Postura]])</f>
        <v>30240</v>
      </c>
      <c r="M19" s="22" cm="1">
        <f t="array" ref="M19">SUMIFS(Recollecion[Cantidad],Recollecion[Semana del año],CantidadGallinasBodegaOrigen29[[#Headers],[12]],Recollecion[Año],Tabla2628[AÑO],Recollecion[Bodega origen],CantidadGallinasBodegaOrigen29[[#This Row],[Postura]])</f>
        <v>0</v>
      </c>
      <c r="N19" s="22" cm="1">
        <f t="array" ref="N19">SUMIFS(Recollecion[Cantidad],Recollecion[Semana del año],CantidadGallinasBodegaOrigen29[[#Headers],[13]],Recollecion[Año],Tabla2628[AÑO],Recollecion[Bodega origen],CantidadGallinasBodegaOrigen29[[#This Row],[Postura]])</f>
        <v>1800</v>
      </c>
      <c r="O19" s="22" cm="1">
        <f t="array" ref="O19">SUMIFS(Recollecion[Cantidad],Recollecion[Semana del año],CantidadGallinasBodegaOrigen29[[#Headers],[14]],Recollecion[Año],Tabla2628[AÑO],Recollecion[Bodega origen],CantidadGallinasBodegaOrigen29[[#This Row],[Postura]])</f>
        <v>48600</v>
      </c>
      <c r="P19" s="22" cm="1">
        <f t="array" ref="P19">SUMIFS(Recollecion[Cantidad],Recollecion[Semana del año],CantidadGallinasBodegaOrigen29[[#Headers],[15]],Recollecion[Año],Tabla2628[AÑO],Recollecion[Bodega origen],CantidadGallinasBodegaOrigen29[[#This Row],[Postura]])</f>
        <v>68040</v>
      </c>
      <c r="Q19" s="22" cm="1">
        <f t="array" ref="Q19">SUMIFS(Recollecion[Cantidad],Recollecion[Semana del año],CantidadGallinasBodegaOrigen29[[#Headers],[16]],Recollecion[Año],Tabla2628[AÑO],Recollecion[Bodega origen],CantidadGallinasBodegaOrigen29[[#This Row],[Postura]])</f>
        <v>109440</v>
      </c>
      <c r="R19" s="22" cm="1">
        <f t="array" ref="R19">SUMIFS(Recollecion[Cantidad],Recollecion[Semana del año],CantidadGallinasBodegaOrigen29[[#Headers],[17]],Recollecion[Año],Tabla2628[AÑO],Recollecion[Bodega origen],CantidadGallinasBodegaOrigen29[[#This Row],[Postura]])</f>
        <v>125640</v>
      </c>
      <c r="S19" s="22" cm="1">
        <f t="array" ref="S19">SUMIFS(Recollecion[Cantidad],Recollecion[Semana del año],CantidadGallinasBodegaOrigen29[[#Headers],[18]],Recollecion[Año],Tabla2628[AÑO],Recollecion[Bodega origen],CantidadGallinasBodegaOrigen29[[#This Row],[Postura]])</f>
        <v>70560</v>
      </c>
      <c r="T19" s="22" cm="1">
        <f t="array" ref="T19">SUMIFS(Recollecion[Cantidad],Recollecion[Semana del año],CantidadGallinasBodegaOrigen29[[#Headers],[19]],Recollecion[Año],Tabla2628[AÑO],Recollecion[Bodega origen],CantidadGallinasBodegaOrigen29[[#This Row],[Postura]])</f>
        <v>100440</v>
      </c>
      <c r="U19" s="22" cm="1">
        <f t="array" ref="U19">SUMIFS(Recollecion[Cantidad],Recollecion[Semana del año],CantidadGallinasBodegaOrigen29[[#Headers],[20]],Recollecion[Año],Tabla2628[AÑO],Recollecion[Bodega origen],CantidadGallinasBodegaOrigen29[[#This Row],[Postura]])</f>
        <v>116280</v>
      </c>
      <c r="V19" s="22" cm="1">
        <f t="array" ref="V19">SUMIFS(Recollecion[Cantidad],Recollecion[Semana del año],CantidadGallinasBodegaOrigen29[[#Headers],[21]],Recollecion[Año],Tabla2628[AÑO],Recollecion[Bodega origen],CantidadGallinasBodegaOrigen29[[#This Row],[Postura]])</f>
        <v>97920</v>
      </c>
      <c r="W19" s="22" cm="1">
        <f t="array" ref="W19">SUMIFS(Recollecion[Cantidad],Recollecion[Semana del año],CantidadGallinasBodegaOrigen29[[#Headers],[22]],Recollecion[Año],Tabla2628[AÑO],Recollecion[Bodega origen],CantidadGallinasBodegaOrigen29[[#This Row],[Postura]])</f>
        <v>86760</v>
      </c>
      <c r="X19" s="22" cm="1">
        <f t="array" ref="X19">SUMIFS(Recollecion[Cantidad],Recollecion[Semana del año],CantidadGallinasBodegaOrigen29[[#Headers],[23]],Recollecion[Año],Tabla2628[AÑO],Recollecion[Bodega origen],CantidadGallinasBodegaOrigen29[[#This Row],[Postura]])</f>
        <v>129600</v>
      </c>
      <c r="Y19" s="22" cm="1">
        <f t="array" ref="Y19">SUMIFS(Recollecion[Cantidad],Recollecion[Semana del año],CantidadGallinasBodegaOrigen29[[#Headers],[24]],Recollecion[Año],Tabla2628[AÑO],Recollecion[Bodega origen],CantidadGallinasBodegaOrigen29[[#This Row],[Postura]])</f>
        <v>99000</v>
      </c>
      <c r="Z19" s="22" cm="1">
        <f t="array" ref="Z19">SUMIFS(Recollecion[Cantidad],Recollecion[Semana del año],CantidadGallinasBodegaOrigen29[[#Headers],[25]],Recollecion[Año],Tabla2628[AÑO],Recollecion[Bodega origen],CantidadGallinasBodegaOrigen29[[#This Row],[Postura]])</f>
        <v>98280</v>
      </c>
      <c r="AA19" s="22" cm="1">
        <f t="array" ref="AA19">SUMIFS(Recollecion[Cantidad],Recollecion[Semana del año],CantidadGallinasBodegaOrigen29[[#Headers],[26]],Recollecion[Año],Tabla2628[AÑO],Recollecion[Bodega origen],CantidadGallinasBodegaOrigen29[[#This Row],[Postura]])</f>
        <v>100080</v>
      </c>
      <c r="AB19" s="22" cm="1">
        <f t="array" ref="AB19">SUMIFS(Recollecion[Cantidad],Recollecion[Semana del año],CantidadGallinasBodegaOrigen29[[#Headers],[27]],Recollecion[Año],Tabla2628[AÑO],Recollecion[Bodega origen],CantidadGallinasBodegaOrigen29[[#This Row],[Postura]])</f>
        <v>87840</v>
      </c>
      <c r="AC19" s="22" cm="1">
        <f t="array" ref="AC19">SUMIFS(Recollecion[Cantidad],Recollecion[Semana del año],CantidadGallinasBodegaOrigen29[[#Headers],[28]],Recollecion[Año],Tabla2628[AÑO],Recollecion[Bodega origen],CantidadGallinasBodegaOrigen29[[#This Row],[Postura]])</f>
        <v>110880</v>
      </c>
      <c r="AD19" s="22" cm="1">
        <f t="array" ref="AD19">SUMIFS(Recollecion[Cantidad],Recollecion[Semana del año],CantidadGallinasBodegaOrigen29[[#Headers],[29]],Recollecion[Año],Tabla2628[AÑO],Recollecion[Bodega origen],CantidadGallinasBodegaOrigen29[[#This Row],[Postura]])</f>
        <v>97200</v>
      </c>
      <c r="AE19" s="22" cm="1">
        <f t="array" ref="AE19">SUMIFS(Recollecion[Cantidad],Recollecion[Semana del año],CantidadGallinasBodegaOrigen29[[#Headers],[30]],Recollecion[Año],Tabla2628[AÑO],Recollecion[Bodega origen],CantidadGallinasBodegaOrigen29[[#This Row],[Postura]])</f>
        <v>96480</v>
      </c>
      <c r="AF19" s="22" cm="1">
        <f t="array" ref="AF19">SUMIFS(Recollecion[Cantidad],Recollecion[Semana del año],CantidadGallinasBodegaOrigen29[[#Headers],[31]],Recollecion[Año],Tabla2628[AÑO],Recollecion[Bodega origen],CantidadGallinasBodegaOrigen29[[#This Row],[Postura]])</f>
        <v>97920</v>
      </c>
      <c r="AG19" s="22" cm="1">
        <f t="array" ref="AG19">SUMIFS(Recollecion[Cantidad],Recollecion[Semana del año],CantidadGallinasBodegaOrigen29[[#Headers],[32]],Recollecion[Año],Tabla2628[AÑO],Recollecion[Bodega origen],CantidadGallinasBodegaOrigen29[[#This Row],[Postura]])</f>
        <v>83160</v>
      </c>
      <c r="AH19" s="22" cm="1">
        <f t="array" ref="AH19">SUMIFS(Recollecion[Cantidad],Recollecion[Semana del año],CantidadGallinasBodegaOrigen29[[#Headers],[33]],Recollecion[Año],Tabla2628[AÑO],Recollecion[Bodega origen],CantidadGallinasBodegaOrigen29[[#This Row],[Postura]])</f>
        <v>111600</v>
      </c>
      <c r="AI19" s="22" cm="1">
        <f t="array" ref="AI19">SUMIFS(Recollecion[Cantidad],Recollecion[Semana del año],CantidadGallinasBodegaOrigen29[[#Headers],[34]],Recollecion[Año],Tabla2628[AÑO],Recollecion[Bodega origen],CantidadGallinasBodegaOrigen29[[#This Row],[Postura]])</f>
        <v>97200</v>
      </c>
      <c r="AJ19" s="22" cm="1">
        <f t="array" ref="AJ19">SUMIFS(Recollecion[Cantidad],Recollecion[Semana del año],CantidadGallinasBodegaOrigen29[[#Headers],[35]],Recollecion[Año],Tabla2628[AÑO],Recollecion[Bodega origen],CantidadGallinasBodegaOrigen29[[#This Row],[Postura]])</f>
        <v>95040</v>
      </c>
      <c r="AK19" s="22" cm="1">
        <f t="array" ref="AK19">SUMIFS(Recollecion[Cantidad],Recollecion[Semana del año],CantidadGallinasBodegaOrigen29[[#Headers],[36]],Recollecion[Año],Tabla2628[AÑO],Recollecion[Bodega origen],CantidadGallinasBodegaOrigen29[[#This Row],[Postura]])</f>
        <v>94320</v>
      </c>
      <c r="AL19" s="22" cm="1">
        <f t="array" ref="AL19">SUMIFS(Recollecion[Cantidad],Recollecion[Semana del año],CantidadGallinasBodegaOrigen29[[#Headers],[37]],Recollecion[Año],Tabla2628[AÑO],Recollecion[Bodega origen],CantidadGallinasBodegaOrigen29[[#This Row],[Postura]])</f>
        <v>94320</v>
      </c>
      <c r="AM19" s="22" cm="1">
        <f t="array" ref="AM19">SUMIFS(Recollecion[Cantidad],Recollecion[Semana del año],CantidadGallinasBodegaOrigen29[[#Headers],[38]],Recollecion[Año],Tabla2628[AÑO],Recollecion[Bodega origen],CantidadGallinasBodegaOrigen29[[#This Row],[Postura]])</f>
        <v>82080</v>
      </c>
      <c r="AN19" s="22" cm="1">
        <f t="array" ref="AN19">SUMIFS(Recollecion[Cantidad],Recollecion[Semana del año],CantidadGallinasBodegaOrigen29[[#Headers],[39]],Recollecion[Año],Tabla2628[AÑO],Recollecion[Bodega origen],CantidadGallinasBodegaOrigen29[[#This Row],[Postura]])</f>
        <v>106920</v>
      </c>
      <c r="AO19" s="22" cm="1">
        <f t="array" ref="AO19">SUMIFS(Recollecion[Cantidad],Recollecion[Semana del año],CantidadGallinasBodegaOrigen29[[#Headers],[40]],Recollecion[Año],Tabla2628[AÑO],Recollecion[Bodega origen],CantidadGallinasBodegaOrigen29[[#This Row],[Postura]])</f>
        <v>87840</v>
      </c>
      <c r="AP19" s="22" cm="1">
        <f t="array" ref="AP19">SUMIFS(Recollecion[Cantidad],Recollecion[Semana del año],CantidadGallinasBodegaOrigen29[[#Headers],[41]],Recollecion[Año],Tabla2628[AÑO],Recollecion[Bodega origen],CantidadGallinasBodegaOrigen29[[#This Row],[Postura]])</f>
        <v>92160</v>
      </c>
      <c r="AQ19" s="22" cm="1">
        <f t="array" ref="AQ19">SUMIFS(Recollecion[Cantidad],Recollecion[Semana del año],CantidadGallinasBodegaOrigen29[[#Headers],[42]],Recollecion[Año],Tabla2628[AÑO],Recollecion[Bodega origen],CantidadGallinasBodegaOrigen29[[#This Row],[Postura]])</f>
        <v>92520</v>
      </c>
      <c r="AR19" s="22" cm="1">
        <f t="array" ref="AR19">SUMIFS(Recollecion[Cantidad],Recollecion[Semana del año],CantidadGallinasBodegaOrigen29[[#Headers],[43]],Recollecion[Año],Tabla2628[AÑO],Recollecion[Bodega origen],CantidadGallinasBodegaOrigen29[[#This Row],[Postura]])</f>
        <v>86040</v>
      </c>
      <c r="AS19" s="22" cm="1">
        <f t="array" ref="AS19">SUMIFS(Recollecion[Cantidad],Recollecion[Semana del año],CantidadGallinasBodegaOrigen29[[#Headers],[44]],Recollecion[Año],Tabla2628[AÑO],Recollecion[Bodega origen],CantidadGallinasBodegaOrigen29[[#This Row],[Postura]])</f>
        <v>70560</v>
      </c>
      <c r="AT19" s="22" cm="1">
        <f t="array" ref="AT19">SUMIFS(Recollecion[Cantidad],Recollecion[Semana del año],CantidadGallinasBodegaOrigen29[[#Headers],[45]],Recollecion[Año],Tabla2628[AÑO],Recollecion[Bodega origen],CantidadGallinasBodegaOrigen29[[#This Row],[Postura]])</f>
        <v>73800</v>
      </c>
      <c r="AU19" s="22" cm="1">
        <f t="array" ref="AU19">SUMIFS(Recollecion[Cantidad],Recollecion[Semana del año],CantidadGallinasBodegaOrigen29[[#Headers],[46]],Recollecion[Año],Tabla2628[AÑO],Recollecion[Bodega origen],CantidadGallinasBodegaOrigen29[[#This Row],[Postura]])</f>
        <v>104400</v>
      </c>
      <c r="AV19" s="22" cm="1">
        <f t="array" ref="AV19">SUMIFS(Recollecion[Cantidad],Recollecion[Semana del año],CantidadGallinasBodegaOrigen29[[#Headers],[47]],Recollecion[Año],Tabla2628[AÑO],Recollecion[Bodega origen],CantidadGallinasBodegaOrigen29[[#This Row],[Postura]])</f>
        <v>77760</v>
      </c>
      <c r="AW19" s="22" cm="1">
        <f t="array" ref="AW19">SUMIFS(Recollecion[Cantidad],Recollecion[Semana del año],CantidadGallinasBodegaOrigen29[[#Headers],[48]],Recollecion[Año],Tabla2628[AÑO],Recollecion[Bodega origen],CantidadGallinasBodegaOrigen29[[#This Row],[Postura]])</f>
        <v>63000</v>
      </c>
      <c r="AX19" s="22" cm="1">
        <f t="array" ref="AX19">SUMIFS(Recollecion[Cantidad],Recollecion[Semana del año],CantidadGallinasBodegaOrigen29[[#Headers],[49]],Recollecion[Año],Tabla2628[AÑO],Recollecion[Bodega origen],CantidadGallinasBodegaOrigen29[[#This Row],[Postura]])</f>
        <v>51480</v>
      </c>
      <c r="AY19" s="22" cm="1">
        <f t="array" ref="AY19">SUMIFS(Recollecion[Cantidad],Recollecion[Semana del año],CantidadGallinasBodegaOrigen29[[#Headers],[50]],Recollecion[Año],Tabla2628[AÑO],Recollecion[Bodega origen],CantidadGallinasBodegaOrigen29[[#This Row],[Postura]])</f>
        <v>152280</v>
      </c>
      <c r="AZ19" s="22" cm="1">
        <f t="array" ref="AZ19">SUMIFS(Recollecion[Cantidad],Recollecion[Semana del año],CantidadGallinasBodegaOrigen29[[#Headers],[51]],Recollecion[Año],Tabla2628[AÑO],Recollecion[Bodega origen],CantidadGallinasBodegaOrigen29[[#This Row],[Postura]])</f>
        <v>102240</v>
      </c>
      <c r="BA19" s="22" cm="1">
        <f t="array" ref="BA19">SUMIFS(Recollecion[Cantidad],Recollecion[Semana del año],CantidadGallinasBodegaOrigen29[[#Headers],[52]],Recollecion[Año],Tabla2628[AÑO],Recollecion[Bodega origen],CantidadGallinasBodegaOrigen29[[#This Row],[Postura]])</f>
        <v>88560</v>
      </c>
      <c r="BB19" s="22" cm="1">
        <f t="array" ref="BB19">SUMIFS(Recollecion[Cantidad],Recollecion[Semana del año],CantidadGallinasBodegaOrigen29[[#Headers],[53]],Recollecion[Año],Tabla2628[AÑO],Recollecion[Bodega origen],CantidadGallinasBodegaOrigen29[[#This Row],[Postura]])</f>
        <v>63360</v>
      </c>
      <c r="BC19" s="22" cm="1">
        <f t="array" ref="BC19">SUMIFS(Recollecion[Cantidad],Recollecion[Semana del año],CantidadGallinasBodegaOrigen29[[#Headers],[54]],Recollecion[Año],Tabla2628[AÑO],Recollecion[Bodega origen],CantidadGallinasBodegaOrigen29[[#This Row],[Postura]])</f>
        <v>0</v>
      </c>
    </row>
    <row r="20" spans="1:55" x14ac:dyDescent="0.3">
      <c r="A20" s="33" t="s">
        <v>761</v>
      </c>
      <c r="B20" s="22" cm="1">
        <f t="array" ref="B20">SUMIFS(Recollecion[Cantidad],Recollecion[Semana del año],CantidadGallinasBodegaOrigen29[[#Headers],[1]],Recollecion[Año],Tabla2628[AÑO],Recollecion[Bodega origen],CantidadGallinasBodegaOrigen29[[#This Row],[Postura]])</f>
        <v>720</v>
      </c>
      <c r="C20" s="22" cm="1">
        <f t="array" ref="C20">SUMIFS(Recollecion[Cantidad],Recollecion[Semana del año],CantidadGallinasBodegaOrigen29[[#Headers],[2]],Recollecion[Año],Tabla2628[AÑO],Recollecion[Bodega origen],CantidadGallinasBodegaOrigen29[[#This Row],[Postura]])</f>
        <v>1800</v>
      </c>
      <c r="D20" s="22" cm="1">
        <f t="array" ref="D20">SUMIFS(Recollecion[Cantidad],Recollecion[Semana del año],CantidadGallinasBodegaOrigen29[[#Headers],[3]],Recollecion[Año],Tabla2628[AÑO],Recollecion[Bodega origen],CantidadGallinasBodegaOrigen29[[#This Row],[Postura]])</f>
        <v>3600</v>
      </c>
      <c r="E20" s="22" cm="1">
        <f t="array" ref="E20">SUMIFS(Recollecion[Cantidad],Recollecion[Semana del año],CantidadGallinasBodegaOrigen29[[#Headers],[4]],Recollecion[Año],Tabla2628[AÑO],Recollecion[Bodega origen],CantidadGallinasBodegaOrigen29[[#This Row],[Postura]])</f>
        <v>71640</v>
      </c>
      <c r="F20" s="22" cm="1">
        <f t="array" ref="F20">SUMIFS(Recollecion[Cantidad],Recollecion[Semana del año],CantidadGallinasBodegaOrigen29[[#Headers],[5]],Recollecion[Año],Tabla2628[AÑO],Recollecion[Bodega origen],CantidadGallinasBodegaOrigen29[[#This Row],[Postura]])</f>
        <v>68040</v>
      </c>
      <c r="G20" s="22" cm="1">
        <f t="array" ref="G20">SUMIFS(Recollecion[Cantidad],Recollecion[Semana del año],CantidadGallinasBodegaOrigen29[[#Headers],[6]],Recollecion[Año],Tabla2628[AÑO],Recollecion[Bodega origen],CantidadGallinasBodegaOrigen29[[#This Row],[Postura]])</f>
        <v>90000</v>
      </c>
      <c r="H20" s="22" cm="1">
        <f t="array" ref="H20">SUMIFS(Recollecion[Cantidad],Recollecion[Semana del año],CantidadGallinasBodegaOrigen29[[#Headers],[7]],Recollecion[Año],Tabla2628[AÑO],Recollecion[Bodega origen],CantidadGallinasBodegaOrigen29[[#This Row],[Postura]])</f>
        <v>78120</v>
      </c>
      <c r="I20" s="22" cm="1">
        <f t="array" ref="I20">SUMIFS(Recollecion[Cantidad],Recollecion[Semana del año],CantidadGallinasBodegaOrigen29[[#Headers],[8]],Recollecion[Año],Tabla2628[AÑO],Recollecion[Bodega origen],CantidadGallinasBodegaOrigen29[[#This Row],[Postura]])</f>
        <v>108360</v>
      </c>
      <c r="J20" s="22" cm="1">
        <f t="array" ref="J20">SUMIFS(Recollecion[Cantidad],Recollecion[Semana del año],CantidadGallinasBodegaOrigen29[[#Headers],[9]],Recollecion[Año],Tabla2628[AÑO],Recollecion[Bodega origen],CantidadGallinasBodegaOrigen29[[#This Row],[Postura]])</f>
        <v>93600</v>
      </c>
      <c r="K20" s="22" cm="1">
        <f t="array" ref="K20">SUMIFS(Recollecion[Cantidad],Recollecion[Semana del año],CantidadGallinasBodegaOrigen29[[#Headers],[10]],Recollecion[Año],Tabla2628[AÑO],Recollecion[Bodega origen],CantidadGallinasBodegaOrigen29[[#This Row],[Postura]])</f>
        <v>106920</v>
      </c>
      <c r="L20" s="22" cm="1">
        <f t="array" ref="L20">SUMIFS(Recollecion[Cantidad],Recollecion[Semana del año],CantidadGallinasBodegaOrigen29[[#Headers],[11]],Recollecion[Año],Tabla2628[AÑO],Recollecion[Bodega origen],CantidadGallinasBodegaOrigen29[[#This Row],[Postura]])</f>
        <v>94680</v>
      </c>
      <c r="M20" s="22" cm="1">
        <f t="array" ref="M20">SUMIFS(Recollecion[Cantidad],Recollecion[Semana del año],CantidadGallinasBodegaOrigen29[[#Headers],[12]],Recollecion[Año],Tabla2628[AÑO],Recollecion[Bodega origen],CantidadGallinasBodegaOrigen29[[#This Row],[Postura]])</f>
        <v>79920</v>
      </c>
      <c r="N20" s="22" cm="1">
        <f t="array" ref="N20">SUMIFS(Recollecion[Cantidad],Recollecion[Semana del año],CantidadGallinasBodegaOrigen29[[#Headers],[13]],Recollecion[Año],Tabla2628[AÑO],Recollecion[Bodega origen],CantidadGallinasBodegaOrigen29[[#This Row],[Postura]])</f>
        <v>89280</v>
      </c>
      <c r="O20" s="22" cm="1">
        <f t="array" ref="O20">SUMIFS(Recollecion[Cantidad],Recollecion[Semana del año],CantidadGallinasBodegaOrigen29[[#Headers],[14]],Recollecion[Año],Tabla2628[AÑO],Recollecion[Bodega origen],CantidadGallinasBodegaOrigen29[[#This Row],[Postura]])</f>
        <v>93240</v>
      </c>
      <c r="P20" s="22" cm="1">
        <f t="array" ref="P20">SUMIFS(Recollecion[Cantidad],Recollecion[Semana del año],CantidadGallinasBodegaOrigen29[[#Headers],[15]],Recollecion[Año],Tabla2628[AÑO],Recollecion[Bodega origen],CantidadGallinasBodegaOrigen29[[#This Row],[Postura]])</f>
        <v>78840</v>
      </c>
      <c r="Q20" s="22" cm="1">
        <f t="array" ref="Q20">SUMIFS(Recollecion[Cantidad],Recollecion[Semana del año],CantidadGallinasBodegaOrigen29[[#Headers],[16]],Recollecion[Año],Tabla2628[AÑO],Recollecion[Bodega origen],CantidadGallinasBodegaOrigen29[[#This Row],[Postura]])</f>
        <v>101520</v>
      </c>
      <c r="R20" s="22" cm="1">
        <f t="array" ref="R20">SUMIFS(Recollecion[Cantidad],Recollecion[Semana del año],CantidadGallinasBodegaOrigen29[[#Headers],[17]],Recollecion[Año],Tabla2628[AÑO],Recollecion[Bodega origen],CantidadGallinasBodegaOrigen29[[#This Row],[Postura]])</f>
        <v>111960</v>
      </c>
      <c r="S20" s="22" cm="1">
        <f t="array" ref="S20">SUMIFS(Recollecion[Cantidad],Recollecion[Semana del año],CantidadGallinasBodegaOrigen29[[#Headers],[18]],Recollecion[Año],Tabla2628[AÑO],Recollecion[Bodega origen],CantidadGallinasBodegaOrigen29[[#This Row],[Postura]])</f>
        <v>65520</v>
      </c>
      <c r="T20" s="22" cm="1">
        <f t="array" ref="T20">SUMIFS(Recollecion[Cantidad],Recollecion[Semana del año],CantidadGallinasBodegaOrigen29[[#Headers],[19]],Recollecion[Año],Tabla2628[AÑO],Recollecion[Bodega origen],CantidadGallinasBodegaOrigen29[[#This Row],[Postura]])</f>
        <v>88920</v>
      </c>
      <c r="U20" s="22" cm="1">
        <f t="array" ref="U20">SUMIFS(Recollecion[Cantidad],Recollecion[Semana del año],CantidadGallinasBodegaOrigen29[[#Headers],[20]],Recollecion[Año],Tabla2628[AÑO],Recollecion[Bodega origen],CantidadGallinasBodegaOrigen29[[#This Row],[Postura]])</f>
        <v>102600</v>
      </c>
      <c r="V20" s="22" cm="1">
        <f t="array" ref="V20">SUMIFS(Recollecion[Cantidad],Recollecion[Semana del año],CantidadGallinasBodegaOrigen29[[#Headers],[21]],Recollecion[Año],Tabla2628[AÑO],Recollecion[Bodega origen],CantidadGallinasBodegaOrigen29[[#This Row],[Postura]])</f>
        <v>76680</v>
      </c>
      <c r="W20" s="22" cm="1">
        <f t="array" ref="W20">SUMIFS(Recollecion[Cantidad],Recollecion[Semana del año],CantidadGallinasBodegaOrigen29[[#Headers],[22]],Recollecion[Año],Tabla2628[AÑO],Recollecion[Bodega origen],CantidadGallinasBodegaOrigen29[[#This Row],[Postura]])</f>
        <v>86760</v>
      </c>
      <c r="X20" s="22" cm="1">
        <f t="array" ref="X20">SUMIFS(Recollecion[Cantidad],Recollecion[Semana del año],CantidadGallinasBodegaOrigen29[[#Headers],[23]],Recollecion[Año],Tabla2628[AÑO],Recollecion[Bodega origen],CantidadGallinasBodegaOrigen29[[#This Row],[Postura]])</f>
        <v>112680</v>
      </c>
      <c r="Y20" s="22" cm="1">
        <f t="array" ref="Y20">SUMIFS(Recollecion[Cantidad],Recollecion[Semana del año],CantidadGallinasBodegaOrigen29[[#Headers],[24]],Recollecion[Año],Tabla2628[AÑO],Recollecion[Bodega origen],CantidadGallinasBodegaOrigen29[[#This Row],[Postura]])</f>
        <v>85320</v>
      </c>
      <c r="Z20" s="22" cm="1">
        <f t="array" ref="Z20">SUMIFS(Recollecion[Cantidad],Recollecion[Semana del año],CantidadGallinasBodegaOrigen29[[#Headers],[25]],Recollecion[Año],Tabla2628[AÑO],Recollecion[Bodega origen],CantidadGallinasBodegaOrigen29[[#This Row],[Postura]])</f>
        <v>83160</v>
      </c>
      <c r="AA20" s="22" cm="1">
        <f t="array" ref="AA20">SUMIFS(Recollecion[Cantidad],Recollecion[Semana del año],CantidadGallinasBodegaOrigen29[[#Headers],[26]],Recollecion[Año],Tabla2628[AÑO],Recollecion[Bodega origen],CantidadGallinasBodegaOrigen29[[#This Row],[Postura]])</f>
        <v>85320</v>
      </c>
      <c r="AB20" s="22" cm="1">
        <f t="array" ref="AB20">SUMIFS(Recollecion[Cantidad],Recollecion[Semana del año],CantidadGallinasBodegaOrigen29[[#Headers],[27]],Recollecion[Año],Tabla2628[AÑO],Recollecion[Bodega origen],CantidadGallinasBodegaOrigen29[[#This Row],[Postura]])</f>
        <v>74520</v>
      </c>
      <c r="AC20" s="22" cm="1">
        <f t="array" ref="AC20">SUMIFS(Recollecion[Cantidad],Recollecion[Semana del año],CantidadGallinasBodegaOrigen29[[#Headers],[28]],Recollecion[Año],Tabla2628[AÑO],Recollecion[Bodega origen],CantidadGallinasBodegaOrigen29[[#This Row],[Postura]])</f>
        <v>97920</v>
      </c>
      <c r="AD20" s="22" cm="1">
        <f t="array" ref="AD20">SUMIFS(Recollecion[Cantidad],Recollecion[Semana del año],CantidadGallinasBodegaOrigen29[[#Headers],[29]],Recollecion[Año],Tabla2628[AÑO],Recollecion[Bodega origen],CantidadGallinasBodegaOrigen29[[#This Row],[Postura]])</f>
        <v>86400</v>
      </c>
      <c r="AE20" s="22" cm="1">
        <f t="array" ref="AE20">SUMIFS(Recollecion[Cantidad],Recollecion[Semana del año],CantidadGallinasBodegaOrigen29[[#Headers],[30]],Recollecion[Año],Tabla2628[AÑO],Recollecion[Bodega origen],CantidadGallinasBodegaOrigen29[[#This Row],[Postura]])</f>
        <v>85680</v>
      </c>
      <c r="AF20" s="22" cm="1">
        <f t="array" ref="AF20">SUMIFS(Recollecion[Cantidad],Recollecion[Semana del año],CantidadGallinasBodegaOrigen29[[#Headers],[31]],Recollecion[Año],Tabla2628[AÑO],Recollecion[Bodega origen],CantidadGallinasBodegaOrigen29[[#This Row],[Postura]])</f>
        <v>83880</v>
      </c>
      <c r="AG20" s="22" cm="1">
        <f t="array" ref="AG20">SUMIFS(Recollecion[Cantidad],Recollecion[Semana del año],CantidadGallinasBodegaOrigen29[[#Headers],[32]],Recollecion[Año],Tabla2628[AÑO],Recollecion[Bodega origen],CantidadGallinasBodegaOrigen29[[#This Row],[Postura]])</f>
        <v>72000</v>
      </c>
      <c r="AH20" s="22" cm="1">
        <f t="array" ref="AH20">SUMIFS(Recollecion[Cantidad],Recollecion[Semana del año],CantidadGallinasBodegaOrigen29[[#Headers],[33]],Recollecion[Año],Tabla2628[AÑO],Recollecion[Bodega origen],CantidadGallinasBodegaOrigen29[[#This Row],[Postura]])</f>
        <v>96480</v>
      </c>
      <c r="AI20" s="22" cm="1">
        <f t="array" ref="AI20">SUMIFS(Recollecion[Cantidad],Recollecion[Semana del año],CantidadGallinasBodegaOrigen29[[#Headers],[34]],Recollecion[Año],Tabla2628[AÑO],Recollecion[Bodega origen],CantidadGallinasBodegaOrigen29[[#This Row],[Postura]])</f>
        <v>83160</v>
      </c>
      <c r="AJ20" s="22" cm="1">
        <f t="array" ref="AJ20">SUMIFS(Recollecion[Cantidad],Recollecion[Semana del año],CantidadGallinasBodegaOrigen29[[#Headers],[35]],Recollecion[Año],Tabla2628[AÑO],Recollecion[Bodega origen],CantidadGallinasBodegaOrigen29[[#This Row],[Postura]])</f>
        <v>82080</v>
      </c>
      <c r="AK20" s="22" cm="1">
        <f t="array" ref="AK20">SUMIFS(Recollecion[Cantidad],Recollecion[Semana del año],CantidadGallinasBodegaOrigen29[[#Headers],[36]],Recollecion[Año],Tabla2628[AÑO],Recollecion[Bodega origen],CantidadGallinasBodegaOrigen29[[#This Row],[Postura]])</f>
        <v>81360</v>
      </c>
      <c r="AL20" s="22" cm="1">
        <f t="array" ref="AL20">SUMIFS(Recollecion[Cantidad],Recollecion[Semana del año],CantidadGallinasBodegaOrigen29[[#Headers],[37]],Recollecion[Año],Tabla2628[AÑO],Recollecion[Bodega origen],CantidadGallinasBodegaOrigen29[[#This Row],[Postura]])</f>
        <v>80640</v>
      </c>
      <c r="AM20" s="22" cm="1">
        <f t="array" ref="AM20">SUMIFS(Recollecion[Cantidad],Recollecion[Semana del año],CantidadGallinasBodegaOrigen29[[#Headers],[38]],Recollecion[Año],Tabla2628[AÑO],Recollecion[Bodega origen],CantidadGallinasBodegaOrigen29[[#This Row],[Postura]])</f>
        <v>69120</v>
      </c>
      <c r="AN20" s="22" cm="1">
        <f t="array" ref="AN20">SUMIFS(Recollecion[Cantidad],Recollecion[Semana del año],CantidadGallinasBodegaOrigen29[[#Headers],[39]],Recollecion[Año],Tabla2628[AÑO],Recollecion[Bodega origen],CantidadGallinasBodegaOrigen29[[#This Row],[Postura]])</f>
        <v>92520</v>
      </c>
      <c r="AO20" s="22" cm="1">
        <f t="array" ref="AO20">SUMIFS(Recollecion[Cantidad],Recollecion[Semana del año],CantidadGallinasBodegaOrigen29[[#Headers],[40]],Recollecion[Año],Tabla2628[AÑO],Recollecion[Bodega origen],CantidadGallinasBodegaOrigen29[[#This Row],[Postura]])</f>
        <v>77760</v>
      </c>
      <c r="AP20" s="22" cm="1">
        <f t="array" ref="AP20">SUMIFS(Recollecion[Cantidad],Recollecion[Semana del año],CantidadGallinasBodegaOrigen29[[#Headers],[41]],Recollecion[Año],Tabla2628[AÑO],Recollecion[Bodega origen],CantidadGallinasBodegaOrigen29[[#This Row],[Postura]])</f>
        <v>82800</v>
      </c>
      <c r="AQ20" s="22" cm="1">
        <f t="array" ref="AQ20">SUMIFS(Recollecion[Cantidad],Recollecion[Semana del año],CantidadGallinasBodegaOrigen29[[#Headers],[42]],Recollecion[Año],Tabla2628[AÑO],Recollecion[Bodega origen],CantidadGallinasBodegaOrigen29[[#This Row],[Postura]])</f>
        <v>80640</v>
      </c>
      <c r="AR20" s="22" cm="1">
        <f t="array" ref="AR20">SUMIFS(Recollecion[Cantidad],Recollecion[Semana del año],CantidadGallinasBodegaOrigen29[[#Headers],[43]],Recollecion[Año],Tabla2628[AÑO],Recollecion[Bodega origen],CantidadGallinasBodegaOrigen29[[#This Row],[Postura]])</f>
        <v>79200</v>
      </c>
      <c r="AS20" s="22" cm="1">
        <f t="array" ref="AS20">SUMIFS(Recollecion[Cantidad],Recollecion[Semana del año],CantidadGallinasBodegaOrigen29[[#Headers],[44]],Recollecion[Año],Tabla2628[AÑO],Recollecion[Bodega origen],CantidadGallinasBodegaOrigen29[[#This Row],[Postura]])</f>
        <v>76320</v>
      </c>
      <c r="AT20" s="22" cm="1">
        <f t="array" ref="AT20">SUMIFS(Recollecion[Cantidad],Recollecion[Semana del año],CantidadGallinasBodegaOrigen29[[#Headers],[45]],Recollecion[Año],Tabla2628[AÑO],Recollecion[Bodega origen],CantidadGallinasBodegaOrigen29[[#This Row],[Postura]])</f>
        <v>63360</v>
      </c>
      <c r="AU20" s="22" cm="1">
        <f t="array" ref="AU20">SUMIFS(Recollecion[Cantidad],Recollecion[Semana del año],CantidadGallinasBodegaOrigen29[[#Headers],[46]],Recollecion[Año],Tabla2628[AÑO],Recollecion[Bodega origen],CantidadGallinasBodegaOrigen29[[#This Row],[Postura]])</f>
        <v>87120</v>
      </c>
      <c r="AV20" s="22" cm="1">
        <f t="array" ref="AV20">SUMIFS(Recollecion[Cantidad],Recollecion[Semana del año],CantidadGallinasBodegaOrigen29[[#Headers],[47]],Recollecion[Año],Tabla2628[AÑO],Recollecion[Bodega origen],CantidadGallinasBodegaOrigen29[[#This Row],[Postura]])</f>
        <v>65160</v>
      </c>
      <c r="AW20" s="22" cm="1">
        <f t="array" ref="AW20">SUMIFS(Recollecion[Cantidad],Recollecion[Semana del año],CantidadGallinasBodegaOrigen29[[#Headers],[48]],Recollecion[Año],Tabla2628[AÑO],Recollecion[Bodega origen],CantidadGallinasBodegaOrigen29[[#This Row],[Postura]])</f>
        <v>54720</v>
      </c>
      <c r="AX20" s="22" cm="1">
        <f t="array" ref="AX20">SUMIFS(Recollecion[Cantidad],Recollecion[Semana del año],CantidadGallinasBodegaOrigen29[[#Headers],[49]],Recollecion[Año],Tabla2628[AÑO],Recollecion[Bodega origen],CantidadGallinasBodegaOrigen29[[#This Row],[Postura]])</f>
        <v>43560</v>
      </c>
      <c r="AY20" s="22" cm="1">
        <f t="array" ref="AY20">SUMIFS(Recollecion[Cantidad],Recollecion[Semana del año],CantidadGallinasBodegaOrigen29[[#Headers],[50]],Recollecion[Año],Tabla2628[AÑO],Recollecion[Bodega origen],CantidadGallinasBodegaOrigen29[[#This Row],[Postura]])</f>
        <v>130320</v>
      </c>
      <c r="AZ20" s="22" cm="1">
        <f t="array" ref="AZ20">SUMIFS(Recollecion[Cantidad],Recollecion[Semana del año],CantidadGallinasBodegaOrigen29[[#Headers],[51]],Recollecion[Año],Tabla2628[AÑO],Recollecion[Bodega origen],CantidadGallinasBodegaOrigen29[[#This Row],[Postura]])</f>
        <v>86040</v>
      </c>
      <c r="BA20" s="22" cm="1">
        <f t="array" ref="BA20">SUMIFS(Recollecion[Cantidad],Recollecion[Semana del año],CantidadGallinasBodegaOrigen29[[#Headers],[52]],Recollecion[Año],Tabla2628[AÑO],Recollecion[Bodega origen],CantidadGallinasBodegaOrigen29[[#This Row],[Postura]])</f>
        <v>72360</v>
      </c>
      <c r="BB20" s="22" cm="1">
        <f t="array" ref="BB20">SUMIFS(Recollecion[Cantidad],Recollecion[Semana del año],CantidadGallinasBodegaOrigen29[[#Headers],[53]],Recollecion[Año],Tabla2628[AÑO],Recollecion[Bodega origen],CantidadGallinasBodegaOrigen29[[#This Row],[Postura]])</f>
        <v>53280</v>
      </c>
      <c r="BC20" s="22" cm="1">
        <f t="array" ref="BC20">SUMIFS(Recollecion[Cantidad],Recollecion[Semana del año],CantidadGallinasBodegaOrigen29[[#Headers],[54]],Recollecion[Año],Tabla2628[AÑO],Recollecion[Bodega origen],CantidadGallinasBodegaOrigen29[[#This Row],[Postura]])</f>
        <v>0</v>
      </c>
    </row>
    <row r="21" spans="1:55" x14ac:dyDescent="0.3">
      <c r="A21" s="34" t="s">
        <v>764</v>
      </c>
      <c r="B21" s="22" cm="1">
        <f t="array" ref="B21">SUMIFS(Recollecion[Cantidad],Recollecion[Semana del año],CantidadGallinasBodegaOrigen29[[#Headers],[1]],Recollecion[Año],Tabla2628[AÑO],Recollecion[Bodega origen],CantidadGallinasBodegaOrigen29[[#This Row],[Postura]])</f>
        <v>66240</v>
      </c>
      <c r="C21" s="22" cm="1">
        <f t="array" ref="C21">SUMIFS(Recollecion[Cantidad],Recollecion[Semana del año],CantidadGallinasBodegaOrigen29[[#Headers],[2]],Recollecion[Año],Tabla2628[AÑO],Recollecion[Bodega origen],CantidadGallinasBodegaOrigen29[[#This Row],[Postura]])</f>
        <v>92880</v>
      </c>
      <c r="D21" s="22" cm="1">
        <f t="array" ref="D21">SUMIFS(Recollecion[Cantidad],Recollecion[Semana del año],CantidadGallinasBodegaOrigen29[[#Headers],[3]],Recollecion[Año],Tabla2628[AÑO],Recollecion[Bodega origen],CantidadGallinasBodegaOrigen29[[#This Row],[Postura]])</f>
        <v>25200</v>
      </c>
      <c r="E21" s="22" cm="1">
        <f t="array" ref="E21">SUMIFS(Recollecion[Cantidad],Recollecion[Semana del año],CantidadGallinasBodegaOrigen29[[#Headers],[4]],Recollecion[Año],Tabla2628[AÑO],Recollecion[Bodega origen],CantidadGallinasBodegaOrigen29[[#This Row],[Postura]])</f>
        <v>172080</v>
      </c>
      <c r="F21" s="22" cm="1">
        <f t="array" ref="F21">SUMIFS(Recollecion[Cantidad],Recollecion[Semana del año],CantidadGallinasBodegaOrigen29[[#Headers],[5]],Recollecion[Año],Tabla2628[AÑO],Recollecion[Bodega origen],CantidadGallinasBodegaOrigen29[[#This Row],[Postura]])</f>
        <v>80640</v>
      </c>
      <c r="G21" s="22" cm="1">
        <f t="array" ref="G21">SUMIFS(Recollecion[Cantidad],Recollecion[Semana del año],CantidadGallinasBodegaOrigen29[[#Headers],[6]],Recollecion[Año],Tabla2628[AÑO],Recollecion[Bodega origen],CantidadGallinasBodegaOrigen29[[#This Row],[Postura]])</f>
        <v>96120</v>
      </c>
      <c r="H21" s="22" cm="1">
        <f t="array" ref="H21">SUMIFS(Recollecion[Cantidad],Recollecion[Semana del año],CantidadGallinasBodegaOrigen29[[#Headers],[7]],Recollecion[Año],Tabla2628[AÑO],Recollecion[Bodega origen],CantidadGallinasBodegaOrigen29[[#This Row],[Postura]])</f>
        <v>83520</v>
      </c>
      <c r="I21" s="22" cm="1">
        <f t="array" ref="I21">SUMIFS(Recollecion[Cantidad],Recollecion[Semana del año],CantidadGallinasBodegaOrigen29[[#Headers],[8]],Recollecion[Año],Tabla2628[AÑO],Recollecion[Bodega origen],CantidadGallinasBodegaOrigen29[[#This Row],[Postura]])</f>
        <v>67680</v>
      </c>
      <c r="J21" s="22" cm="1">
        <f t="array" ref="J21">SUMIFS(Recollecion[Cantidad],Recollecion[Semana del año],CantidadGallinasBodegaOrigen29[[#Headers],[9]],Recollecion[Año],Tabla2628[AÑO],Recollecion[Bodega origen],CantidadGallinasBodegaOrigen29[[#This Row],[Postura]])</f>
        <v>96480</v>
      </c>
      <c r="K21" s="22" cm="1">
        <f t="array" ref="K21">SUMIFS(Recollecion[Cantidad],Recollecion[Semana del año],CantidadGallinasBodegaOrigen29[[#Headers],[10]],Recollecion[Año],Tabla2628[AÑO],Recollecion[Bodega origen],CantidadGallinasBodegaOrigen29[[#This Row],[Postura]])</f>
        <v>110880</v>
      </c>
      <c r="L21" s="22" cm="1">
        <f t="array" ref="L21">SUMIFS(Recollecion[Cantidad],Recollecion[Semana del año],CantidadGallinasBodegaOrigen29[[#Headers],[11]],Recollecion[Año],Tabla2628[AÑO],Recollecion[Bodega origen],CantidadGallinasBodegaOrigen29[[#This Row],[Postura]])</f>
        <v>97920</v>
      </c>
      <c r="M21" s="22" cm="1">
        <f t="array" ref="M21">SUMIFS(Recollecion[Cantidad],Recollecion[Semana del año],CantidadGallinasBodegaOrigen29[[#Headers],[12]],Recollecion[Año],Tabla2628[AÑO],Recollecion[Bodega origen],CantidadGallinasBodegaOrigen29[[#This Row],[Postura]])</f>
        <v>83520</v>
      </c>
      <c r="N21" s="22" cm="1">
        <f t="array" ref="N21">SUMIFS(Recollecion[Cantidad],Recollecion[Semana del año],CantidadGallinasBodegaOrigen29[[#Headers],[13]],Recollecion[Año],Tabla2628[AÑO],Recollecion[Bodega origen],CantidadGallinasBodegaOrigen29[[#This Row],[Postura]])</f>
        <v>98640</v>
      </c>
      <c r="O21" s="22" cm="1">
        <f t="array" ref="O21">SUMIFS(Recollecion[Cantidad],Recollecion[Semana del año],CantidadGallinasBodegaOrigen29[[#Headers],[14]],Recollecion[Año],Tabla2628[AÑO],Recollecion[Bodega origen],CantidadGallinasBodegaOrigen29[[#This Row],[Postura]])</f>
        <v>97920</v>
      </c>
      <c r="P21" s="22" cm="1">
        <f t="array" ref="P21">SUMIFS(Recollecion[Cantidad],Recollecion[Semana del año],CantidadGallinasBodegaOrigen29[[#Headers],[15]],Recollecion[Año],Tabla2628[AÑO],Recollecion[Bodega origen],CantidadGallinasBodegaOrigen29[[#This Row],[Postura]])</f>
        <v>83520</v>
      </c>
      <c r="Q21" s="22" cm="1">
        <f t="array" ref="Q21">SUMIFS(Recollecion[Cantidad],Recollecion[Semana del año],CantidadGallinasBodegaOrigen29[[#Headers],[16]],Recollecion[Año],Tabla2628[AÑO],Recollecion[Bodega origen],CantidadGallinasBodegaOrigen29[[#This Row],[Postura]])</f>
        <v>109440</v>
      </c>
      <c r="R21" s="22" cm="1">
        <f t="array" ref="R21">SUMIFS(Recollecion[Cantidad],Recollecion[Semana del año],CantidadGallinasBodegaOrigen29[[#Headers],[17]],Recollecion[Año],Tabla2628[AÑO],Recollecion[Bodega origen],CantidadGallinasBodegaOrigen29[[#This Row],[Postura]])</f>
        <v>122400</v>
      </c>
      <c r="S21" s="22" cm="1">
        <f t="array" ref="S21">SUMIFS(Recollecion[Cantidad],Recollecion[Semana del año],CantidadGallinasBodegaOrigen29[[#Headers],[18]],Recollecion[Año],Tabla2628[AÑO],Recollecion[Bodega origen],CantidadGallinasBodegaOrigen29[[#This Row],[Postura]])</f>
        <v>66240</v>
      </c>
      <c r="T21" s="22" cm="1">
        <f t="array" ref="T21">SUMIFS(Recollecion[Cantidad],Recollecion[Semana del año],CantidadGallinasBodegaOrigen29[[#Headers],[19]],Recollecion[Año],Tabla2628[AÑO],Recollecion[Bodega origen],CantidadGallinasBodegaOrigen29[[#This Row],[Postura]])</f>
        <v>93600</v>
      </c>
      <c r="U21" s="22" cm="1">
        <f t="array" ref="U21">SUMIFS(Recollecion[Cantidad],Recollecion[Semana del año],CantidadGallinasBodegaOrigen29[[#Headers],[20]],Recollecion[Año],Tabla2628[AÑO],Recollecion[Bodega origen],CantidadGallinasBodegaOrigen29[[#This Row],[Postura]])</f>
        <v>106560</v>
      </c>
      <c r="V21" s="22" cm="1">
        <f t="array" ref="V21">SUMIFS(Recollecion[Cantidad],Recollecion[Semana del año],CantidadGallinasBodegaOrigen29[[#Headers],[21]],Recollecion[Año],Tabla2628[AÑO],Recollecion[Bodega origen],CantidadGallinasBodegaOrigen29[[#This Row],[Postura]])</f>
        <v>78480</v>
      </c>
      <c r="W21" s="22" cm="1">
        <f t="array" ref="W21">SUMIFS(Recollecion[Cantidad],Recollecion[Semana del año],CantidadGallinasBodegaOrigen29[[#Headers],[22]],Recollecion[Año],Tabla2628[AÑO],Recollecion[Bodega origen],CantidadGallinasBodegaOrigen29[[#This Row],[Postura]])</f>
        <v>90360</v>
      </c>
      <c r="X21" s="22" cm="1">
        <f t="array" ref="X21">SUMIFS(Recollecion[Cantidad],Recollecion[Semana del año],CantidadGallinasBodegaOrigen29[[#Headers],[23]],Recollecion[Año],Tabla2628[AÑO],Recollecion[Bodega origen],CantidadGallinasBodegaOrigen29[[#This Row],[Postura]])</f>
        <v>114120</v>
      </c>
      <c r="Y21" s="22" cm="1">
        <f t="array" ref="Y21">SUMIFS(Recollecion[Cantidad],Recollecion[Semana del año],CantidadGallinasBodegaOrigen29[[#Headers],[24]],Recollecion[Año],Tabla2628[AÑO],Recollecion[Bodega origen],CantidadGallinasBodegaOrigen29[[#This Row],[Postura]])</f>
        <v>85320</v>
      </c>
      <c r="Z21" s="22" cm="1">
        <f t="array" ref="Z21">SUMIFS(Recollecion[Cantidad],Recollecion[Semana del año],CantidadGallinasBodegaOrigen29[[#Headers],[25]],Recollecion[Año],Tabla2628[AÑO],Recollecion[Bodega origen],CantidadGallinasBodegaOrigen29[[#This Row],[Postura]])</f>
        <v>87480</v>
      </c>
      <c r="AA21" s="22" cm="1">
        <f t="array" ref="AA21">SUMIFS(Recollecion[Cantidad],Recollecion[Semana del año],CantidadGallinasBodegaOrigen29[[#Headers],[26]],Recollecion[Año],Tabla2628[AÑO],Recollecion[Bodega origen],CantidadGallinasBodegaOrigen29[[#This Row],[Postura]])</f>
        <v>90720</v>
      </c>
      <c r="AB21" s="22" cm="1">
        <f t="array" ref="AB21">SUMIFS(Recollecion[Cantidad],Recollecion[Semana del año],CantidadGallinasBodegaOrigen29[[#Headers],[27]],Recollecion[Año],Tabla2628[AÑO],Recollecion[Bodega origen],CantidadGallinasBodegaOrigen29[[#This Row],[Postura]])</f>
        <v>76680</v>
      </c>
      <c r="AC21" s="22" cm="1">
        <f t="array" ref="AC21">SUMIFS(Recollecion[Cantidad],Recollecion[Semana del año],CantidadGallinasBodegaOrigen29[[#Headers],[28]],Recollecion[Año],Tabla2628[AÑO],Recollecion[Bodega origen],CantidadGallinasBodegaOrigen29[[#This Row],[Postura]])</f>
        <v>101880</v>
      </c>
      <c r="AD21" s="22" cm="1">
        <f t="array" ref="AD21">SUMIFS(Recollecion[Cantidad],Recollecion[Semana del año],CantidadGallinasBodegaOrigen29[[#Headers],[29]],Recollecion[Año],Tabla2628[AÑO],Recollecion[Bodega origen],CantidadGallinasBodegaOrigen29[[#This Row],[Postura]])</f>
        <v>86760</v>
      </c>
      <c r="AE21" s="22" cm="1">
        <f t="array" ref="AE21">SUMIFS(Recollecion[Cantidad],Recollecion[Semana del año],CantidadGallinasBodegaOrigen29[[#Headers],[30]],Recollecion[Año],Tabla2628[AÑO],Recollecion[Bodega origen],CantidadGallinasBodegaOrigen29[[#This Row],[Postura]])</f>
        <v>86760</v>
      </c>
      <c r="AF21" s="22" cm="1">
        <f t="array" ref="AF21">SUMIFS(Recollecion[Cantidad],Recollecion[Semana del año],CantidadGallinasBodegaOrigen29[[#Headers],[31]],Recollecion[Año],Tabla2628[AÑO],Recollecion[Bodega origen],CantidadGallinasBodegaOrigen29[[#This Row],[Postura]])</f>
        <v>84960</v>
      </c>
      <c r="AG21" s="22" cm="1">
        <f t="array" ref="AG21">SUMIFS(Recollecion[Cantidad],Recollecion[Semana del año],CantidadGallinasBodegaOrigen29[[#Headers],[32]],Recollecion[Año],Tabla2628[AÑO],Recollecion[Bodega origen],CantidadGallinasBodegaOrigen29[[#This Row],[Postura]])</f>
        <v>70920</v>
      </c>
      <c r="AH21" s="22" cm="1">
        <f t="array" ref="AH21">SUMIFS(Recollecion[Cantidad],Recollecion[Semana del año],CantidadGallinasBodegaOrigen29[[#Headers],[33]],Recollecion[Año],Tabla2628[AÑO],Recollecion[Bodega origen],CantidadGallinasBodegaOrigen29[[#This Row],[Postura]])</f>
        <v>96120</v>
      </c>
      <c r="AI21" s="22" cm="1">
        <f t="array" ref="AI21">SUMIFS(Recollecion[Cantidad],Recollecion[Semana del año],CantidadGallinasBodegaOrigen29[[#Headers],[34]],Recollecion[Año],Tabla2628[AÑO],Recollecion[Bodega origen],CantidadGallinasBodegaOrigen29[[#This Row],[Postura]])</f>
        <v>84240</v>
      </c>
      <c r="AJ21" s="22" cm="1">
        <f t="array" ref="AJ21">SUMIFS(Recollecion[Cantidad],Recollecion[Semana del año],CantidadGallinasBodegaOrigen29[[#Headers],[35]],Recollecion[Año],Tabla2628[AÑO],Recollecion[Bodega origen],CantidadGallinasBodegaOrigen29[[#This Row],[Postura]])</f>
        <v>82800</v>
      </c>
      <c r="AK21" s="22" cm="1">
        <f t="array" ref="AK21">SUMIFS(Recollecion[Cantidad],Recollecion[Semana del año],CantidadGallinasBodegaOrigen29[[#Headers],[36]],Recollecion[Año],Tabla2628[AÑO],Recollecion[Bodega origen],CantidadGallinasBodegaOrigen29[[#This Row],[Postura]])</f>
        <v>81720</v>
      </c>
      <c r="AL21" s="22" cm="1">
        <f t="array" ref="AL21">SUMIFS(Recollecion[Cantidad],Recollecion[Semana del año],CantidadGallinasBodegaOrigen29[[#Headers],[37]],Recollecion[Año],Tabla2628[AÑO],Recollecion[Bodega origen],CantidadGallinasBodegaOrigen29[[#This Row],[Postura]])</f>
        <v>81000</v>
      </c>
      <c r="AM21" s="22" cm="1">
        <f t="array" ref="AM21">SUMIFS(Recollecion[Cantidad],Recollecion[Semana del año],CantidadGallinasBodegaOrigen29[[#Headers],[38]],Recollecion[Año],Tabla2628[AÑO],Recollecion[Bodega origen],CantidadGallinasBodegaOrigen29[[#This Row],[Postura]])</f>
        <v>69480</v>
      </c>
      <c r="AN21" s="22" cm="1">
        <f t="array" ref="AN21">SUMIFS(Recollecion[Cantidad],Recollecion[Semana del año],CantidadGallinasBodegaOrigen29[[#Headers],[39]],Recollecion[Año],Tabla2628[AÑO],Recollecion[Bodega origen],CantidadGallinasBodegaOrigen29[[#This Row],[Postura]])</f>
        <v>90000</v>
      </c>
      <c r="AO21" s="22" cm="1">
        <f t="array" ref="AO21">SUMIFS(Recollecion[Cantidad],Recollecion[Semana del año],CantidadGallinasBodegaOrigen29[[#Headers],[40]],Recollecion[Año],Tabla2628[AÑO],Recollecion[Bodega origen],CantidadGallinasBodegaOrigen29[[#This Row],[Postura]])</f>
        <v>76320</v>
      </c>
      <c r="AP21" s="22" cm="1">
        <f t="array" ref="AP21">SUMIFS(Recollecion[Cantidad],Recollecion[Semana del año],CantidadGallinasBodegaOrigen29[[#Headers],[41]],Recollecion[Año],Tabla2628[AÑO],Recollecion[Bodega origen],CantidadGallinasBodegaOrigen29[[#This Row],[Postura]])</f>
        <v>72360</v>
      </c>
      <c r="AQ21" s="22" cm="1">
        <f t="array" ref="AQ21">SUMIFS(Recollecion[Cantidad],Recollecion[Semana del año],CantidadGallinasBodegaOrigen29[[#Headers],[42]],Recollecion[Año],Tabla2628[AÑO],Recollecion[Bodega origen],CantidadGallinasBodegaOrigen29[[#This Row],[Postura]])</f>
        <v>78120</v>
      </c>
      <c r="AR21" s="22" cm="1">
        <f t="array" ref="AR21">SUMIFS(Recollecion[Cantidad],Recollecion[Semana del año],CantidadGallinasBodegaOrigen29[[#Headers],[43]],Recollecion[Año],Tabla2628[AÑO],Recollecion[Bodega origen],CantidadGallinasBodegaOrigen29[[#This Row],[Postura]])</f>
        <v>78840</v>
      </c>
      <c r="AS21" s="22" cm="1">
        <f t="array" ref="AS21">SUMIFS(Recollecion[Cantidad],Recollecion[Semana del año],CantidadGallinasBodegaOrigen29[[#Headers],[44]],Recollecion[Año],Tabla2628[AÑO],Recollecion[Bodega origen],CantidadGallinasBodegaOrigen29[[#This Row],[Postura]])</f>
        <v>75960</v>
      </c>
      <c r="AT21" s="22" cm="1">
        <f t="array" ref="AT21">SUMIFS(Recollecion[Cantidad],Recollecion[Semana del año],CantidadGallinasBodegaOrigen29[[#Headers],[45]],Recollecion[Año],Tabla2628[AÑO],Recollecion[Bodega origen],CantidadGallinasBodegaOrigen29[[#This Row],[Postura]])</f>
        <v>60120</v>
      </c>
      <c r="AU21" s="22" cm="1">
        <f t="array" ref="AU21">SUMIFS(Recollecion[Cantidad],Recollecion[Semana del año],CantidadGallinasBodegaOrigen29[[#Headers],[46]],Recollecion[Año],Tabla2628[AÑO],Recollecion[Bodega origen],CantidadGallinasBodegaOrigen29[[#This Row],[Postura]])</f>
        <v>85680</v>
      </c>
      <c r="AV21" s="22" cm="1">
        <f t="array" ref="AV21">SUMIFS(Recollecion[Cantidad],Recollecion[Semana del año],CantidadGallinasBodegaOrigen29[[#Headers],[47]],Recollecion[Año],Tabla2628[AÑO],Recollecion[Bodega origen],CantidadGallinasBodegaOrigen29[[#This Row],[Postura]])</f>
        <v>66240</v>
      </c>
      <c r="AW21" s="22" cm="1">
        <f t="array" ref="AW21">SUMIFS(Recollecion[Cantidad],Recollecion[Semana del año],CantidadGallinasBodegaOrigen29[[#Headers],[48]],Recollecion[Año],Tabla2628[AÑO],Recollecion[Bodega origen],CantidadGallinasBodegaOrigen29[[#This Row],[Postura]])</f>
        <v>55080</v>
      </c>
      <c r="AX21" s="22" cm="1">
        <f t="array" ref="AX21">SUMIFS(Recollecion[Cantidad],Recollecion[Semana del año],CantidadGallinasBodegaOrigen29[[#Headers],[49]],Recollecion[Año],Tabla2628[AÑO],Recollecion[Bodega origen],CantidadGallinasBodegaOrigen29[[#This Row],[Postura]])</f>
        <v>43560</v>
      </c>
      <c r="AY21" s="22" cm="1">
        <f t="array" ref="AY21">SUMIFS(Recollecion[Cantidad],Recollecion[Semana del año],CantidadGallinasBodegaOrigen29[[#Headers],[50]],Recollecion[Año],Tabla2628[AÑO],Recollecion[Bodega origen],CantidadGallinasBodegaOrigen29[[#This Row],[Postura]])</f>
        <v>131040</v>
      </c>
      <c r="AZ21" s="22" cm="1">
        <f t="array" ref="AZ21">SUMIFS(Recollecion[Cantidad],Recollecion[Semana del año],CantidadGallinasBodegaOrigen29[[#Headers],[51]],Recollecion[Año],Tabla2628[AÑO],Recollecion[Bodega origen],CantidadGallinasBodegaOrigen29[[#This Row],[Postura]])</f>
        <v>87120</v>
      </c>
      <c r="BA21" s="22" cm="1">
        <f t="array" ref="BA21">SUMIFS(Recollecion[Cantidad],Recollecion[Semana del año],CantidadGallinasBodegaOrigen29[[#Headers],[52]],Recollecion[Año],Tabla2628[AÑO],Recollecion[Bodega origen],CantidadGallinasBodegaOrigen29[[#This Row],[Postura]])</f>
        <v>73800</v>
      </c>
      <c r="BB21" s="22" cm="1">
        <f t="array" ref="BB21">SUMIFS(Recollecion[Cantidad],Recollecion[Semana del año],CantidadGallinasBodegaOrigen29[[#Headers],[53]],Recollecion[Año],Tabla2628[AÑO],Recollecion[Bodega origen],CantidadGallinasBodegaOrigen29[[#This Row],[Postura]])</f>
        <v>51480</v>
      </c>
      <c r="BC21" s="22" cm="1">
        <f t="array" ref="BC21">SUMIFS(Recollecion[Cantidad],Recollecion[Semana del año],CantidadGallinasBodegaOrigen29[[#Headers],[54]],Recollecion[Año],Tabla2628[AÑO],Recollecion[Bodega origen],CantidadGallinasBodegaOrigen29[[#This Row],[Postura]])</f>
        <v>0</v>
      </c>
    </row>
    <row r="22" spans="1:55" x14ac:dyDescent="0.3">
      <c r="A22" s="33" t="s">
        <v>767</v>
      </c>
      <c r="B22" s="22" cm="1">
        <f t="array" ref="B22">SUMIFS(Recollecion[Cantidad],Recollecion[Semana del año],CantidadGallinasBodegaOrigen29[[#Headers],[1]],Recollecion[Año],Tabla2628[AÑO],Recollecion[Bodega origen],CantidadGallinasBodegaOrigen29[[#This Row],[Postura]])</f>
        <v>65520</v>
      </c>
      <c r="C22" s="22" cm="1">
        <f t="array" ref="C22">SUMIFS(Recollecion[Cantidad],Recollecion[Semana del año],CantidadGallinasBodegaOrigen29[[#Headers],[2]],Recollecion[Año],Tabla2628[AÑO],Recollecion[Bodega origen],CantidadGallinasBodegaOrigen29[[#This Row],[Postura]])</f>
        <v>87120</v>
      </c>
      <c r="D22" s="22" cm="1">
        <f t="array" ref="D22">SUMIFS(Recollecion[Cantidad],Recollecion[Semana del año],CantidadGallinasBodegaOrigen29[[#Headers],[3]],Recollecion[Año],Tabla2628[AÑO],Recollecion[Bodega origen],CantidadGallinasBodegaOrigen29[[#This Row],[Postura]])</f>
        <v>22320</v>
      </c>
      <c r="E22" s="22" cm="1">
        <f t="array" ref="E22">SUMIFS(Recollecion[Cantidad],Recollecion[Semana del año],CantidadGallinasBodegaOrigen29[[#Headers],[4]],Recollecion[Año],Tabla2628[AÑO],Recollecion[Bodega origen],CantidadGallinasBodegaOrigen29[[#This Row],[Postura]])</f>
        <v>159120</v>
      </c>
      <c r="F22" s="22" cm="1">
        <f t="array" ref="F22">SUMIFS(Recollecion[Cantidad],Recollecion[Semana del año],CantidadGallinasBodegaOrigen29[[#Headers],[5]],Recollecion[Año],Tabla2628[AÑO],Recollecion[Bodega origen],CantidadGallinasBodegaOrigen29[[#This Row],[Postura]])</f>
        <v>73800</v>
      </c>
      <c r="G22" s="22" cm="1">
        <f t="array" ref="G22">SUMIFS(Recollecion[Cantidad],Recollecion[Semana del año],CantidadGallinasBodegaOrigen29[[#Headers],[6]],Recollecion[Año],Tabla2628[AÑO],Recollecion[Bodega origen],CantidadGallinasBodegaOrigen29[[#This Row],[Postura]])</f>
        <v>91080</v>
      </c>
      <c r="H22" s="22" cm="1">
        <f t="array" ref="H22">SUMIFS(Recollecion[Cantidad],Recollecion[Semana del año],CantidadGallinasBodegaOrigen29[[#Headers],[7]],Recollecion[Año],Tabla2628[AÑO],Recollecion[Bodega origen],CantidadGallinasBodegaOrigen29[[#This Row],[Postura]])</f>
        <v>76680</v>
      </c>
      <c r="I22" s="22" cm="1">
        <f t="array" ref="I22">SUMIFS(Recollecion[Cantidad],Recollecion[Semana del año],CantidadGallinasBodegaOrigen29[[#Headers],[8]],Recollecion[Año],Tabla2628[AÑO],Recollecion[Bodega origen],CantidadGallinasBodegaOrigen29[[#This Row],[Postura]])</f>
        <v>98640</v>
      </c>
      <c r="J22" s="22" cm="1">
        <f t="array" ref="J22">SUMIFS(Recollecion[Cantidad],Recollecion[Semana del año],CantidadGallinasBodegaOrigen29[[#Headers],[9]],Recollecion[Año],Tabla2628[AÑO],Recollecion[Bodega origen],CantidadGallinasBodegaOrigen29[[#This Row],[Postura]])</f>
        <v>91440</v>
      </c>
      <c r="K22" s="22" cm="1">
        <f t="array" ref="K22">SUMIFS(Recollecion[Cantidad],Recollecion[Semana del año],CantidadGallinasBodegaOrigen29[[#Headers],[10]],Recollecion[Año],Tabla2628[AÑO],Recollecion[Bodega origen],CantidadGallinasBodegaOrigen29[[#This Row],[Postura]])</f>
        <v>90720</v>
      </c>
      <c r="L22" s="22" cm="1">
        <f t="array" ref="L22">SUMIFS(Recollecion[Cantidad],Recollecion[Semana del año],CantidadGallinasBodegaOrigen29[[#Headers],[11]],Recollecion[Año],Tabla2628[AÑO],Recollecion[Bodega origen],CantidadGallinasBodegaOrigen29[[#This Row],[Postura]])</f>
        <v>93960</v>
      </c>
      <c r="M22" s="22" cm="1">
        <f t="array" ref="M22">SUMIFS(Recollecion[Cantidad],Recollecion[Semana del año],CantidadGallinasBodegaOrigen29[[#Headers],[12]],Recollecion[Año],Tabla2628[AÑO],Recollecion[Bodega origen],CantidadGallinasBodegaOrigen29[[#This Row],[Postura]])</f>
        <v>78480</v>
      </c>
      <c r="N22" s="22" cm="1">
        <f t="array" ref="N22">SUMIFS(Recollecion[Cantidad],Recollecion[Semana del año],CantidadGallinasBodegaOrigen29[[#Headers],[13]],Recollecion[Año],Tabla2628[AÑO],Recollecion[Bodega origen],CantidadGallinasBodegaOrigen29[[#This Row],[Postura]])</f>
        <v>87840</v>
      </c>
      <c r="O22" s="22" cm="1">
        <f t="array" ref="O22">SUMIFS(Recollecion[Cantidad],Recollecion[Semana del año],CantidadGallinasBodegaOrigen29[[#Headers],[14]],Recollecion[Año],Tabla2628[AÑO],Recollecion[Bodega origen],CantidadGallinasBodegaOrigen29[[#This Row],[Postura]])</f>
        <v>91080</v>
      </c>
      <c r="P22" s="22" cm="1">
        <f t="array" ref="P22">SUMIFS(Recollecion[Cantidad],Recollecion[Semana del año],CantidadGallinasBodegaOrigen29[[#Headers],[15]],Recollecion[Año],Tabla2628[AÑO],Recollecion[Bodega origen],CantidadGallinasBodegaOrigen29[[#This Row],[Postura]])</f>
        <v>76680</v>
      </c>
      <c r="Q22" s="22" cm="1">
        <f t="array" ref="Q22">SUMIFS(Recollecion[Cantidad],Recollecion[Semana del año],CantidadGallinasBodegaOrigen29[[#Headers],[16]],Recollecion[Año],Tabla2628[AÑO],Recollecion[Bodega origen],CantidadGallinasBodegaOrigen29[[#This Row],[Postura]])</f>
        <v>102600</v>
      </c>
      <c r="R22" s="22" cm="1">
        <f t="array" ref="R22">SUMIFS(Recollecion[Cantidad],Recollecion[Semana del año],CantidadGallinasBodegaOrigen29[[#Headers],[17]],Recollecion[Año],Tabla2628[AÑO],Recollecion[Bodega origen],CantidadGallinasBodegaOrigen29[[#This Row],[Postura]])</f>
        <v>112680</v>
      </c>
      <c r="S22" s="22" cm="1">
        <f t="array" ref="S22">SUMIFS(Recollecion[Cantidad],Recollecion[Semana del año],CantidadGallinasBodegaOrigen29[[#Headers],[18]],Recollecion[Año],Tabla2628[AÑO],Recollecion[Bodega origen],CantidadGallinasBodegaOrigen29[[#This Row],[Postura]])</f>
        <v>63000</v>
      </c>
      <c r="T22" s="22" cm="1">
        <f t="array" ref="T22">SUMIFS(Recollecion[Cantidad],Recollecion[Semana del año],CantidadGallinasBodegaOrigen29[[#Headers],[19]],Recollecion[Año],Tabla2628[AÑO],Recollecion[Bodega origen],CantidadGallinasBodegaOrigen29[[#This Row],[Postura]])</f>
        <v>86400</v>
      </c>
      <c r="U22" s="22" cm="1">
        <f t="array" ref="U22">SUMIFS(Recollecion[Cantidad],Recollecion[Semana del año],CantidadGallinasBodegaOrigen29[[#Headers],[20]],Recollecion[Año],Tabla2628[AÑO],Recollecion[Bodega origen],CantidadGallinasBodegaOrigen29[[#This Row],[Postura]])</f>
        <v>97200</v>
      </c>
      <c r="V22" s="22" cm="1">
        <f t="array" ref="V22">SUMIFS(Recollecion[Cantidad],Recollecion[Semana del año],CantidadGallinasBodegaOrigen29[[#Headers],[21]],Recollecion[Año],Tabla2628[AÑO],Recollecion[Bodega origen],CantidadGallinasBodegaOrigen29[[#This Row],[Postura]])</f>
        <v>73080</v>
      </c>
      <c r="W22" s="22" cm="1">
        <f t="array" ref="W22">SUMIFS(Recollecion[Cantidad],Recollecion[Semana del año],CantidadGallinasBodegaOrigen29[[#Headers],[22]],Recollecion[Año],Tabla2628[AÑO],Recollecion[Bodega origen],CantidadGallinasBodegaOrigen29[[#This Row],[Postura]])</f>
        <v>82800</v>
      </c>
      <c r="X22" s="22" cm="1">
        <f t="array" ref="X22">SUMIFS(Recollecion[Cantidad],Recollecion[Semana del año],CantidadGallinasBodegaOrigen29[[#Headers],[23]],Recollecion[Año],Tabla2628[AÑO],Recollecion[Bodega origen],CantidadGallinasBodegaOrigen29[[#This Row],[Postura]])</f>
        <v>105840</v>
      </c>
      <c r="Y22" s="22" cm="1">
        <f t="array" ref="Y22">SUMIFS(Recollecion[Cantidad],Recollecion[Semana del año],CantidadGallinasBodegaOrigen29[[#Headers],[24]],Recollecion[Año],Tabla2628[AÑO],Recollecion[Bodega origen],CantidadGallinasBodegaOrigen29[[#This Row],[Postura]])</f>
        <v>82080</v>
      </c>
      <c r="Z22" s="22" cm="1">
        <f t="array" ref="Z22">SUMIFS(Recollecion[Cantidad],Recollecion[Semana del año],CantidadGallinasBodegaOrigen29[[#Headers],[25]],Recollecion[Año],Tabla2628[AÑO],Recollecion[Bodega origen],CantidadGallinasBodegaOrigen29[[#This Row],[Postura]])</f>
        <v>83160</v>
      </c>
      <c r="AA22" s="22" cm="1">
        <f t="array" ref="AA22">SUMIFS(Recollecion[Cantidad],Recollecion[Semana del año],CantidadGallinasBodegaOrigen29[[#Headers],[26]],Recollecion[Año],Tabla2628[AÑO],Recollecion[Bodega origen],CantidadGallinasBodegaOrigen29[[#This Row],[Postura]])</f>
        <v>83160</v>
      </c>
      <c r="AB22" s="22" cm="1">
        <f t="array" ref="AB22">SUMIFS(Recollecion[Cantidad],Recollecion[Semana del año],CantidadGallinasBodegaOrigen29[[#Headers],[27]],Recollecion[Año],Tabla2628[AÑO],Recollecion[Bodega origen],CantidadGallinasBodegaOrigen29[[#This Row],[Postura]])</f>
        <v>70560</v>
      </c>
      <c r="AC22" s="22" cm="1">
        <f t="array" ref="AC22">SUMIFS(Recollecion[Cantidad],Recollecion[Semana del año],CantidadGallinasBodegaOrigen29[[#Headers],[28]],Recollecion[Año],Tabla2628[AÑO],Recollecion[Bodega origen],CantidadGallinasBodegaOrigen29[[#This Row],[Postura]])</f>
        <v>91800</v>
      </c>
      <c r="AD22" s="22" cm="1">
        <f t="array" ref="AD22">SUMIFS(Recollecion[Cantidad],Recollecion[Semana del año],CantidadGallinasBodegaOrigen29[[#Headers],[29]],Recollecion[Año],Tabla2628[AÑO],Recollecion[Bodega origen],CantidadGallinasBodegaOrigen29[[#This Row],[Postura]])</f>
        <v>80280</v>
      </c>
      <c r="AE22" s="22" cm="1">
        <f t="array" ref="AE22">SUMIFS(Recollecion[Cantidad],Recollecion[Semana del año],CantidadGallinasBodegaOrigen29[[#Headers],[30]],Recollecion[Año],Tabla2628[AÑO],Recollecion[Bodega origen],CantidadGallinasBodegaOrigen29[[#This Row],[Postura]])</f>
        <v>80640</v>
      </c>
      <c r="AF22" s="22" cm="1">
        <f t="array" ref="AF22">SUMIFS(Recollecion[Cantidad],Recollecion[Semana del año],CantidadGallinasBodegaOrigen29[[#Headers],[31]],Recollecion[Año],Tabla2628[AÑO],Recollecion[Bodega origen],CantidadGallinasBodegaOrigen29[[#This Row],[Postura]])</f>
        <v>81360</v>
      </c>
      <c r="AG22" s="22" cm="1">
        <f t="array" ref="AG22">SUMIFS(Recollecion[Cantidad],Recollecion[Semana del año],CantidadGallinasBodegaOrigen29[[#Headers],[32]],Recollecion[Año],Tabla2628[AÑO],Recollecion[Bodega origen],CantidadGallinasBodegaOrigen29[[#This Row],[Postura]])</f>
        <v>66600</v>
      </c>
      <c r="AH22" s="22" cm="1">
        <f t="array" ref="AH22">SUMIFS(Recollecion[Cantidad],Recollecion[Semana del año],CantidadGallinasBodegaOrigen29[[#Headers],[33]],Recollecion[Año],Tabla2628[AÑO],Recollecion[Bodega origen],CantidadGallinasBodegaOrigen29[[#This Row],[Postura]])</f>
        <v>84240</v>
      </c>
      <c r="AI22" s="22" cm="1">
        <f t="array" ref="AI22">SUMIFS(Recollecion[Cantidad],Recollecion[Semana del año],CantidadGallinasBodegaOrigen29[[#Headers],[34]],Recollecion[Año],Tabla2628[AÑO],Recollecion[Bodega origen],CantidadGallinasBodegaOrigen29[[#This Row],[Postura]])</f>
        <v>72000</v>
      </c>
      <c r="AJ22" s="22" cm="1">
        <f t="array" ref="AJ22">SUMIFS(Recollecion[Cantidad],Recollecion[Semana del año],CantidadGallinasBodegaOrigen29[[#Headers],[35]],Recollecion[Año],Tabla2628[AÑO],Recollecion[Bodega origen],CantidadGallinasBodegaOrigen29[[#This Row],[Postura]])</f>
        <v>69840</v>
      </c>
      <c r="AK22" s="22" cm="1">
        <f t="array" ref="AK22">SUMIFS(Recollecion[Cantidad],Recollecion[Semana del año],CantidadGallinasBodegaOrigen29[[#Headers],[36]],Recollecion[Año],Tabla2628[AÑO],Recollecion[Bodega origen],CantidadGallinasBodegaOrigen29[[#This Row],[Postura]])</f>
        <v>69480</v>
      </c>
      <c r="AL22" s="22" cm="1">
        <f t="array" ref="AL22">SUMIFS(Recollecion[Cantidad],Recollecion[Semana del año],CantidadGallinasBodegaOrigen29[[#Headers],[37]],Recollecion[Año],Tabla2628[AÑO],Recollecion[Bodega origen],CantidadGallinasBodegaOrigen29[[#This Row],[Postura]])</f>
        <v>65160</v>
      </c>
      <c r="AM22" s="22" cm="1">
        <f t="array" ref="AM22">SUMIFS(Recollecion[Cantidad],Recollecion[Semana del año],CantidadGallinasBodegaOrigen29[[#Headers],[38]],Recollecion[Año],Tabla2628[AÑO],Recollecion[Bodega origen],CantidadGallinasBodegaOrigen29[[#This Row],[Postura]])</f>
        <v>53640</v>
      </c>
      <c r="AN22" s="22" cm="1">
        <f t="array" ref="AN22">SUMIFS(Recollecion[Cantidad],Recollecion[Semana del año],CantidadGallinasBodegaOrigen29[[#Headers],[39]],Recollecion[Año],Tabla2628[AÑO],Recollecion[Bodega origen],CantidadGallinasBodegaOrigen29[[#This Row],[Postura]])</f>
        <v>68400</v>
      </c>
      <c r="AO22" s="22" cm="1">
        <f t="array" ref="AO22">SUMIFS(Recollecion[Cantidad],Recollecion[Semana del año],CantidadGallinasBodegaOrigen29[[#Headers],[40]],Recollecion[Año],Tabla2628[AÑO],Recollecion[Bodega origen],CantidadGallinasBodegaOrigen29[[#This Row],[Postura]])</f>
        <v>63000</v>
      </c>
      <c r="AP22" s="22" cm="1">
        <f t="array" ref="AP22">SUMIFS(Recollecion[Cantidad],Recollecion[Semana del año],CantidadGallinasBodegaOrigen29[[#Headers],[41]],Recollecion[Año],Tabla2628[AÑO],Recollecion[Bodega origen],CantidadGallinasBodegaOrigen29[[#This Row],[Postura]])</f>
        <v>65520</v>
      </c>
      <c r="AQ22" s="22" cm="1">
        <f t="array" ref="AQ22">SUMIFS(Recollecion[Cantidad],Recollecion[Semana del año],CantidadGallinasBodegaOrigen29[[#Headers],[42]],Recollecion[Año],Tabla2628[AÑO],Recollecion[Bodega origen],CantidadGallinasBodegaOrigen29[[#This Row],[Postura]])</f>
        <v>59760</v>
      </c>
      <c r="AR22" s="22" cm="1">
        <f t="array" ref="AR22">SUMIFS(Recollecion[Cantidad],Recollecion[Semana del año],CantidadGallinasBodegaOrigen29[[#Headers],[43]],Recollecion[Año],Tabla2628[AÑO],Recollecion[Bodega origen],CantidadGallinasBodegaOrigen29[[#This Row],[Postura]])</f>
        <v>4320</v>
      </c>
      <c r="AS22" s="22" cm="1">
        <f t="array" ref="AS22">SUMIFS(Recollecion[Cantidad],Recollecion[Semana del año],CantidadGallinasBodegaOrigen29[[#Headers],[44]],Recollecion[Año],Tabla2628[AÑO],Recollecion[Bodega origen],CantidadGallinasBodegaOrigen29[[#This Row],[Postura]])</f>
        <v>0</v>
      </c>
      <c r="AT22" s="22" cm="1">
        <f t="array" ref="AT22">SUMIFS(Recollecion[Cantidad],Recollecion[Semana del año],CantidadGallinasBodegaOrigen29[[#Headers],[45]],Recollecion[Año],Tabla2628[AÑO],Recollecion[Bodega origen],CantidadGallinasBodegaOrigen29[[#This Row],[Postura]])</f>
        <v>9720</v>
      </c>
      <c r="AU22" s="22" cm="1">
        <f t="array" ref="AU22">SUMIFS(Recollecion[Cantidad],Recollecion[Semana del año],CantidadGallinasBodegaOrigen29[[#Headers],[46]],Recollecion[Año],Tabla2628[AÑO],Recollecion[Bodega origen],CantidadGallinasBodegaOrigen29[[#This Row],[Postura]])</f>
        <v>2880</v>
      </c>
      <c r="AV22" s="22" cm="1">
        <f t="array" ref="AV22">SUMIFS(Recollecion[Cantidad],Recollecion[Semana del año],CantidadGallinasBodegaOrigen29[[#Headers],[47]],Recollecion[Año],Tabla2628[AÑO],Recollecion[Bodega origen],CantidadGallinasBodegaOrigen29[[#This Row],[Postura]])</f>
        <v>7920</v>
      </c>
      <c r="AW22" s="22" cm="1">
        <f t="array" ref="AW22">SUMIFS(Recollecion[Cantidad],Recollecion[Semana del año],CantidadGallinasBodegaOrigen29[[#Headers],[48]],Recollecion[Año],Tabla2628[AÑO],Recollecion[Bodega origen],CantidadGallinasBodegaOrigen29[[#This Row],[Postura]])</f>
        <v>15480</v>
      </c>
      <c r="AX22" s="22" cm="1">
        <f t="array" ref="AX22">SUMIFS(Recollecion[Cantidad],Recollecion[Semana del año],CantidadGallinasBodegaOrigen29[[#Headers],[49]],Recollecion[Año],Tabla2628[AÑO],Recollecion[Bodega origen],CantidadGallinasBodegaOrigen29[[#This Row],[Postura]])</f>
        <v>28800</v>
      </c>
      <c r="AY22" s="22" cm="1">
        <f t="array" ref="AY22">SUMIFS(Recollecion[Cantidad],Recollecion[Semana del año],CantidadGallinasBodegaOrigen29[[#Headers],[50]],Recollecion[Año],Tabla2628[AÑO],Recollecion[Bodega origen],CantidadGallinasBodegaOrigen29[[#This Row],[Postura]])</f>
        <v>110160</v>
      </c>
      <c r="AZ22" s="22" cm="1">
        <f t="array" ref="AZ22">SUMIFS(Recollecion[Cantidad],Recollecion[Semana del año],CantidadGallinasBodegaOrigen29[[#Headers],[51]],Recollecion[Año],Tabla2628[AÑO],Recollecion[Bodega origen],CantidadGallinasBodegaOrigen29[[#This Row],[Postura]])</f>
        <v>77760</v>
      </c>
      <c r="BA22" s="22" cm="1">
        <f t="array" ref="BA22">SUMIFS(Recollecion[Cantidad],Recollecion[Semana del año],CantidadGallinasBodegaOrigen29[[#Headers],[52]],Recollecion[Año],Tabla2628[AÑO],Recollecion[Bodega origen],CantidadGallinasBodegaOrigen29[[#This Row],[Postura]])</f>
        <v>69480</v>
      </c>
      <c r="BB22" s="22" cm="1">
        <f t="array" ref="BB22">SUMIFS(Recollecion[Cantidad],Recollecion[Semana del año],CantidadGallinasBodegaOrigen29[[#Headers],[53]],Recollecion[Año],Tabla2628[AÑO],Recollecion[Bodega origen],CantidadGallinasBodegaOrigen29[[#This Row],[Postura]])</f>
        <v>51120</v>
      </c>
      <c r="BC22" s="22" cm="1">
        <f t="array" ref="BC22">SUMIFS(Recollecion[Cantidad],Recollecion[Semana del año],CantidadGallinasBodegaOrigen29[[#Headers],[54]],Recollecion[Año],Tabla2628[AÑO],Recollecion[Bodega origen],CantidadGallinasBodegaOrigen29[[#This Row],[Postura]])</f>
        <v>0</v>
      </c>
    </row>
    <row r="23" spans="1:55" x14ac:dyDescent="0.3">
      <c r="A23" s="34" t="s">
        <v>770</v>
      </c>
      <c r="B23" s="22" cm="1">
        <f t="array" ref="B23">SUMIFS(Recollecion[Cantidad],Recollecion[Semana del año],CantidadGallinasBodegaOrigen29[[#Headers],[1]],Recollecion[Año],Tabla2628[AÑO],Recollecion[Bodega origen],CantidadGallinasBodegaOrigen29[[#This Row],[Postura]])</f>
        <v>51480</v>
      </c>
      <c r="C23" s="22" cm="1">
        <f t="array" ref="C23">SUMIFS(Recollecion[Cantidad],Recollecion[Semana del año],CantidadGallinasBodegaOrigen29[[#Headers],[2]],Recollecion[Año],Tabla2628[AÑO],Recollecion[Bodega origen],CantidadGallinasBodegaOrigen29[[#This Row],[Postura]])</f>
        <v>73080</v>
      </c>
      <c r="D23" s="22" cm="1">
        <f t="array" ref="D23">SUMIFS(Recollecion[Cantidad],Recollecion[Semana del año],CantidadGallinasBodegaOrigen29[[#Headers],[3]],Recollecion[Año],Tabla2628[AÑO],Recollecion[Bodega origen],CantidadGallinasBodegaOrigen29[[#This Row],[Postura]])</f>
        <v>21240</v>
      </c>
      <c r="E23" s="22" cm="1">
        <f t="array" ref="E23">SUMIFS(Recollecion[Cantidad],Recollecion[Semana del año],CantidadGallinasBodegaOrigen29[[#Headers],[4]],Recollecion[Año],Tabla2628[AÑO],Recollecion[Bodega origen],CantidadGallinasBodegaOrigen29[[#This Row],[Postura]])</f>
        <v>133200</v>
      </c>
      <c r="F23" s="22" cm="1">
        <f t="array" ref="F23">SUMIFS(Recollecion[Cantidad],Recollecion[Semana del año],CantidadGallinasBodegaOrigen29[[#Headers],[5]],Recollecion[Año],Tabla2628[AÑO],Recollecion[Bodega origen],CantidadGallinasBodegaOrigen29[[#This Row],[Postura]])</f>
        <v>62640</v>
      </c>
      <c r="G23" s="22" cm="1">
        <f t="array" ref="G23">SUMIFS(Recollecion[Cantidad],Recollecion[Semana del año],CantidadGallinasBodegaOrigen29[[#Headers],[6]],Recollecion[Año],Tabla2628[AÑO],Recollecion[Bodega origen],CantidadGallinasBodegaOrigen29[[#This Row],[Postura]])</f>
        <v>75240</v>
      </c>
      <c r="H23" s="22" cm="1">
        <f t="array" ref="H23">SUMIFS(Recollecion[Cantidad],Recollecion[Semana del año],CantidadGallinasBodegaOrigen29[[#Headers],[7]],Recollecion[Año],Tabla2628[AÑO],Recollecion[Bodega origen],CantidadGallinasBodegaOrigen29[[#This Row],[Postura]])</f>
        <v>62280</v>
      </c>
      <c r="I23" s="22" cm="1">
        <f t="array" ref="I23">SUMIFS(Recollecion[Cantidad],Recollecion[Semana del año],CantidadGallinasBodegaOrigen29[[#Headers],[8]],Recollecion[Año],Tabla2628[AÑO],Recollecion[Bodega origen],CantidadGallinasBodegaOrigen29[[#This Row],[Postura]])</f>
        <v>83880</v>
      </c>
      <c r="J23" s="22" cm="1">
        <f t="array" ref="J23">SUMIFS(Recollecion[Cantidad],Recollecion[Semana del año],CantidadGallinasBodegaOrigen29[[#Headers],[9]],Recollecion[Año],Tabla2628[AÑO],Recollecion[Bodega origen],CantidadGallinasBodegaOrigen29[[#This Row],[Postura]])</f>
        <v>74160</v>
      </c>
      <c r="K23" s="22" cm="1">
        <f t="array" ref="K23">SUMIFS(Recollecion[Cantidad],Recollecion[Semana del año],CantidadGallinasBodegaOrigen29[[#Headers],[10]],Recollecion[Año],Tabla2628[AÑO],Recollecion[Bodega origen],CantidadGallinasBodegaOrigen29[[#This Row],[Postura]])</f>
        <v>83160</v>
      </c>
      <c r="L23" s="22" cm="1">
        <f t="array" ref="L23">SUMIFS(Recollecion[Cantidad],Recollecion[Semana del año],CantidadGallinasBodegaOrigen29[[#Headers],[11]],Recollecion[Año],Tabla2628[AÑO],Recollecion[Bodega origen],CantidadGallinasBodegaOrigen29[[#This Row],[Postura]])</f>
        <v>74520</v>
      </c>
      <c r="M23" s="22" cm="1">
        <f t="array" ref="M23">SUMIFS(Recollecion[Cantidad],Recollecion[Semana del año],CantidadGallinasBodegaOrigen29[[#Headers],[12]],Recollecion[Año],Tabla2628[AÑO],Recollecion[Bodega origen],CantidadGallinasBodegaOrigen29[[#This Row],[Postura]])</f>
        <v>61560</v>
      </c>
      <c r="N23" s="22" cm="1">
        <f t="array" ref="N23">SUMIFS(Recollecion[Cantidad],Recollecion[Semana del año],CantidadGallinasBodegaOrigen29[[#Headers],[13]],Recollecion[Año],Tabla2628[AÑO],Recollecion[Bodega origen],CantidadGallinasBodegaOrigen29[[#This Row],[Postura]])</f>
        <v>73440</v>
      </c>
      <c r="O23" s="22" cm="1">
        <f t="array" ref="O23">SUMIFS(Recollecion[Cantidad],Recollecion[Semana del año],CantidadGallinasBodegaOrigen29[[#Headers],[14]],Recollecion[Año],Tabla2628[AÑO],Recollecion[Bodega origen],CantidadGallinasBodegaOrigen29[[#This Row],[Postura]])</f>
        <v>73440</v>
      </c>
      <c r="P23" s="22" cm="1">
        <f t="array" ref="P23">SUMIFS(Recollecion[Cantidad],Recollecion[Semana del año],CantidadGallinasBodegaOrigen29[[#Headers],[15]],Recollecion[Año],Tabla2628[AÑO],Recollecion[Bodega origen],CantidadGallinasBodegaOrigen29[[#This Row],[Postura]])</f>
        <v>61560</v>
      </c>
      <c r="Q23" s="22" cm="1">
        <f t="array" ref="Q23">SUMIFS(Recollecion[Cantidad],Recollecion[Semana del año],CantidadGallinasBodegaOrigen29[[#Headers],[16]],Recollecion[Año],Tabla2628[AÑO],Recollecion[Bodega origen],CantidadGallinasBodegaOrigen29[[#This Row],[Postura]])</f>
        <v>81360</v>
      </c>
      <c r="R23" s="22" cm="1">
        <f t="array" ref="R23">SUMIFS(Recollecion[Cantidad],Recollecion[Semana del año],CantidadGallinasBodegaOrigen29[[#Headers],[17]],Recollecion[Año],Tabla2628[AÑO],Recollecion[Bodega origen],CantidadGallinasBodegaOrigen29[[#This Row],[Postura]])</f>
        <v>90720</v>
      </c>
      <c r="S23" s="22" cm="1">
        <f t="array" ref="S23">SUMIFS(Recollecion[Cantidad],Recollecion[Semana del año],CantidadGallinasBodegaOrigen29[[#Headers],[18]],Recollecion[Año],Tabla2628[AÑO],Recollecion[Bodega origen],CantidadGallinasBodegaOrigen29[[#This Row],[Postura]])</f>
        <v>48240</v>
      </c>
      <c r="T23" s="22" cm="1">
        <f t="array" ref="T23">SUMIFS(Recollecion[Cantidad],Recollecion[Semana del año],CantidadGallinasBodegaOrigen29[[#Headers],[19]],Recollecion[Año],Tabla2628[AÑO],Recollecion[Bodega origen],CantidadGallinasBodegaOrigen29[[#This Row],[Postura]])</f>
        <v>68400</v>
      </c>
      <c r="U23" s="22" cm="1">
        <f t="array" ref="U23">SUMIFS(Recollecion[Cantidad],Recollecion[Semana del año],CantidadGallinasBodegaOrigen29[[#Headers],[20]],Recollecion[Año],Tabla2628[AÑO],Recollecion[Bodega origen],CantidadGallinasBodegaOrigen29[[#This Row],[Postura]])</f>
        <v>78840</v>
      </c>
      <c r="V23" s="22" cm="1">
        <f t="array" ref="V23">SUMIFS(Recollecion[Cantidad],Recollecion[Semana del año],CantidadGallinasBodegaOrigen29[[#Headers],[21]],Recollecion[Año],Tabla2628[AÑO],Recollecion[Bodega origen],CantidadGallinasBodegaOrigen29[[#This Row],[Postura]])</f>
        <v>41400</v>
      </c>
      <c r="W23" s="22" cm="1">
        <f t="array" ref="W23">SUMIFS(Recollecion[Cantidad],Recollecion[Semana del año],CantidadGallinasBodegaOrigen29[[#Headers],[22]],Recollecion[Año],Tabla2628[AÑO],Recollecion[Bodega origen],CantidadGallinasBodegaOrigen29[[#This Row],[Postura]])</f>
        <v>80640</v>
      </c>
      <c r="X23" s="22" cm="1">
        <f t="array" ref="X23">SUMIFS(Recollecion[Cantidad],Recollecion[Semana del año],CantidadGallinasBodegaOrigen29[[#Headers],[23]],Recollecion[Año],Tabla2628[AÑO],Recollecion[Bodega origen],CantidadGallinasBodegaOrigen29[[#This Row],[Postura]])</f>
        <v>81720</v>
      </c>
      <c r="Y23" s="22" cm="1">
        <f t="array" ref="Y23">SUMIFS(Recollecion[Cantidad],Recollecion[Semana del año],CantidadGallinasBodegaOrigen29[[#Headers],[24]],Recollecion[Año],Tabla2628[AÑO],Recollecion[Bodega origen],CantidadGallinasBodegaOrigen29[[#This Row],[Postura]])</f>
        <v>62640</v>
      </c>
      <c r="Z23" s="22" cm="1">
        <f t="array" ref="Z23">SUMIFS(Recollecion[Cantidad],Recollecion[Semana del año],CantidadGallinasBodegaOrigen29[[#Headers],[25]],Recollecion[Año],Tabla2628[AÑO],Recollecion[Bodega origen],CantidadGallinasBodegaOrigen29[[#This Row],[Postura]])</f>
        <v>64080</v>
      </c>
      <c r="AA23" s="22" cm="1">
        <f t="array" ref="AA23">SUMIFS(Recollecion[Cantidad],Recollecion[Semana del año],CantidadGallinasBodegaOrigen29[[#Headers],[26]],Recollecion[Año],Tabla2628[AÑO],Recollecion[Bodega origen],CantidadGallinasBodegaOrigen29[[#This Row],[Postura]])</f>
        <v>63000</v>
      </c>
      <c r="AB23" s="22" cm="1">
        <f t="array" ref="AB23">SUMIFS(Recollecion[Cantidad],Recollecion[Semana del año],CantidadGallinasBodegaOrigen29[[#Headers],[27]],Recollecion[Año],Tabla2628[AÑO],Recollecion[Bodega origen],CantidadGallinasBodegaOrigen29[[#This Row],[Postura]])</f>
        <v>54720</v>
      </c>
      <c r="AC23" s="22" cm="1">
        <f t="array" ref="AC23">SUMIFS(Recollecion[Cantidad],Recollecion[Semana del año],CantidadGallinasBodegaOrigen29[[#Headers],[28]],Recollecion[Año],Tabla2628[AÑO],Recollecion[Bodega origen],CantidadGallinasBodegaOrigen29[[#This Row],[Postura]])</f>
        <v>71640</v>
      </c>
      <c r="AD23" s="22" cm="1">
        <f t="array" ref="AD23">SUMIFS(Recollecion[Cantidad],Recollecion[Semana del año],CantidadGallinasBodegaOrigen29[[#Headers],[29]],Recollecion[Año],Tabla2628[AÑO],Recollecion[Bodega origen],CantidadGallinasBodegaOrigen29[[#This Row],[Postura]])</f>
        <v>61200</v>
      </c>
      <c r="AE23" s="22" cm="1">
        <f t="array" ref="AE23">SUMIFS(Recollecion[Cantidad],Recollecion[Semana del año],CantidadGallinasBodegaOrigen29[[#Headers],[30]],Recollecion[Año],Tabla2628[AÑO],Recollecion[Bodega origen],CantidadGallinasBodegaOrigen29[[#This Row],[Postura]])</f>
        <v>61200</v>
      </c>
      <c r="AF23" s="22" cm="1">
        <f t="array" ref="AF23">SUMIFS(Recollecion[Cantidad],Recollecion[Semana del año],CantidadGallinasBodegaOrigen29[[#Headers],[31]],Recollecion[Año],Tabla2628[AÑO],Recollecion[Bodega origen],CantidadGallinasBodegaOrigen29[[#This Row],[Postura]])</f>
        <v>57240</v>
      </c>
      <c r="AG23" s="22" cm="1">
        <f t="array" ref="AG23">SUMIFS(Recollecion[Cantidad],Recollecion[Semana del año],CantidadGallinasBodegaOrigen29[[#Headers],[32]],Recollecion[Año],Tabla2628[AÑO],Recollecion[Bodega origen],CantidadGallinasBodegaOrigen29[[#This Row],[Postura]])</f>
        <v>47520</v>
      </c>
      <c r="AH23" s="22" cm="1">
        <f t="array" ref="AH23">SUMIFS(Recollecion[Cantidad],Recollecion[Semana del año],CantidadGallinasBodegaOrigen29[[#Headers],[33]],Recollecion[Año],Tabla2628[AÑO],Recollecion[Bodega origen],CantidadGallinasBodegaOrigen29[[#This Row],[Postura]])</f>
        <v>63000</v>
      </c>
      <c r="AI23" s="22" cm="1">
        <f t="array" ref="AI23">SUMIFS(Recollecion[Cantidad],Recollecion[Semana del año],CantidadGallinasBodegaOrigen29[[#Headers],[34]],Recollecion[Año],Tabla2628[AÑO],Recollecion[Bodega origen],CantidadGallinasBodegaOrigen29[[#This Row],[Postura]])</f>
        <v>53280</v>
      </c>
      <c r="AJ23" s="22" cm="1">
        <f t="array" ref="AJ23">SUMIFS(Recollecion[Cantidad],Recollecion[Semana del año],CantidadGallinasBodegaOrigen29[[#Headers],[35]],Recollecion[Año],Tabla2628[AÑO],Recollecion[Bodega origen],CantidadGallinasBodegaOrigen29[[#This Row],[Postura]])</f>
        <v>47520</v>
      </c>
      <c r="AK23" s="22" cm="1">
        <f t="array" ref="AK23">SUMIFS(Recollecion[Cantidad],Recollecion[Semana del año],CantidadGallinasBodegaOrigen29[[#Headers],[36]],Recollecion[Año],Tabla2628[AÑO],Recollecion[Bodega origen],CantidadGallinasBodegaOrigen29[[#This Row],[Postura]])</f>
        <v>47160</v>
      </c>
      <c r="AL23" s="22" cm="1">
        <f t="array" ref="AL23">SUMIFS(Recollecion[Cantidad],Recollecion[Semana del año],CantidadGallinasBodegaOrigen29[[#Headers],[37]],Recollecion[Año],Tabla2628[AÑO],Recollecion[Bodega origen],CantidadGallinasBodegaOrigen29[[#This Row],[Postura]])</f>
        <v>45000</v>
      </c>
      <c r="AM23" s="22" cm="1">
        <f t="array" ref="AM23">SUMIFS(Recollecion[Cantidad],Recollecion[Semana del año],CantidadGallinasBodegaOrigen29[[#Headers],[38]],Recollecion[Año],Tabla2628[AÑO],Recollecion[Bodega origen],CantidadGallinasBodegaOrigen29[[#This Row],[Postura]])</f>
        <v>37440</v>
      </c>
      <c r="AN23" s="22" cm="1">
        <f t="array" ref="AN23">SUMIFS(Recollecion[Cantidad],Recollecion[Semana del año],CantidadGallinasBodegaOrigen29[[#Headers],[39]],Recollecion[Año],Tabla2628[AÑO],Recollecion[Bodega origen],CantidadGallinasBodegaOrigen29[[#This Row],[Postura]])</f>
        <v>48960</v>
      </c>
      <c r="AO23" s="22" cm="1">
        <f t="array" ref="AO23">SUMIFS(Recollecion[Cantidad],Recollecion[Semana del año],CantidadGallinasBodegaOrigen29[[#Headers],[40]],Recollecion[Año],Tabla2628[AÑO],Recollecion[Bodega origen],CantidadGallinasBodegaOrigen29[[#This Row],[Postura]])</f>
        <v>50040</v>
      </c>
      <c r="AP23" s="22" cm="1">
        <f t="array" ref="AP23">SUMIFS(Recollecion[Cantidad],Recollecion[Semana del año],CantidadGallinasBodegaOrigen29[[#Headers],[41]],Recollecion[Año],Tabla2628[AÑO],Recollecion[Bodega origen],CantidadGallinasBodegaOrigen29[[#This Row],[Postura]])</f>
        <v>45720</v>
      </c>
      <c r="AQ23" s="22" cm="1">
        <f t="array" ref="AQ23">SUMIFS(Recollecion[Cantidad],Recollecion[Semana del año],CantidadGallinasBodegaOrigen29[[#Headers],[42]],Recollecion[Año],Tabla2628[AÑO],Recollecion[Bodega origen],CantidadGallinasBodegaOrigen29[[#This Row],[Postura]])</f>
        <v>47160</v>
      </c>
      <c r="AR23" s="22" cm="1">
        <f t="array" ref="AR23">SUMIFS(Recollecion[Cantidad],Recollecion[Semana del año],CantidadGallinasBodegaOrigen29[[#Headers],[43]],Recollecion[Año],Tabla2628[AÑO],Recollecion[Bodega origen],CantidadGallinasBodegaOrigen29[[#This Row],[Postura]])</f>
        <v>32040</v>
      </c>
      <c r="AS23" s="22" cm="1">
        <f t="array" ref="AS23">SUMIFS(Recollecion[Cantidad],Recollecion[Semana del año],CantidadGallinasBodegaOrigen29[[#Headers],[44]],Recollecion[Año],Tabla2628[AÑO],Recollecion[Bodega origen],CantidadGallinasBodegaOrigen29[[#This Row],[Postura]])</f>
        <v>0</v>
      </c>
      <c r="AT23" s="22" cm="1">
        <f t="array" ref="AT23">SUMIFS(Recollecion[Cantidad],Recollecion[Semana del año],CantidadGallinasBodegaOrigen29[[#Headers],[45]],Recollecion[Año],Tabla2628[AÑO],Recollecion[Bodega origen],CantidadGallinasBodegaOrigen29[[#This Row],[Postura]])</f>
        <v>0</v>
      </c>
      <c r="AU23" s="22" cm="1">
        <f t="array" ref="AU23">SUMIFS(Recollecion[Cantidad],Recollecion[Semana del año],CantidadGallinasBodegaOrigen29[[#Headers],[46]],Recollecion[Año],Tabla2628[AÑO],Recollecion[Bodega origen],CantidadGallinasBodegaOrigen29[[#This Row],[Postura]])</f>
        <v>0</v>
      </c>
      <c r="AV23" s="22" cm="1">
        <f t="array" ref="AV23">SUMIFS(Recollecion[Cantidad],Recollecion[Semana del año],CantidadGallinasBodegaOrigen29[[#Headers],[47]],Recollecion[Año],Tabla2628[AÑO],Recollecion[Bodega origen],CantidadGallinasBodegaOrigen29[[#This Row],[Postura]])</f>
        <v>720</v>
      </c>
      <c r="AW23" s="22" cm="1">
        <f t="array" ref="AW23">SUMIFS(Recollecion[Cantidad],Recollecion[Semana del año],CantidadGallinasBodegaOrigen29[[#Headers],[48]],Recollecion[Año],Tabla2628[AÑO],Recollecion[Bodega origen],CantidadGallinasBodegaOrigen29[[#This Row],[Postura]])</f>
        <v>9720</v>
      </c>
      <c r="AX23" s="22" cm="1">
        <f t="array" ref="AX23">SUMIFS(Recollecion[Cantidad],Recollecion[Semana del año],CantidadGallinasBodegaOrigen29[[#Headers],[49]],Recollecion[Año],Tabla2628[AÑO],Recollecion[Bodega origen],CantidadGallinasBodegaOrigen29[[#This Row],[Postura]])</f>
        <v>20520</v>
      </c>
      <c r="AY23" s="22" cm="1">
        <f t="array" ref="AY23">SUMIFS(Recollecion[Cantidad],Recollecion[Semana del año],CantidadGallinasBodegaOrigen29[[#Headers],[50]],Recollecion[Año],Tabla2628[AÑO],Recollecion[Bodega origen],CantidadGallinasBodegaOrigen29[[#This Row],[Postura]])</f>
        <v>129240</v>
      </c>
      <c r="AZ23" s="22" cm="1">
        <f t="array" ref="AZ23">SUMIFS(Recollecion[Cantidad],Recollecion[Semana del año],CantidadGallinasBodegaOrigen29[[#Headers],[51]],Recollecion[Año],Tabla2628[AÑO],Recollecion[Bodega origen],CantidadGallinasBodegaOrigen29[[#This Row],[Postura]])</f>
        <v>107640</v>
      </c>
      <c r="BA23" s="22" cm="1">
        <f t="array" ref="BA23">SUMIFS(Recollecion[Cantidad],Recollecion[Semana del año],CantidadGallinasBodegaOrigen29[[#Headers],[52]],Recollecion[Año],Tabla2628[AÑO],Recollecion[Bodega origen],CantidadGallinasBodegaOrigen29[[#This Row],[Postura]])</f>
        <v>96120</v>
      </c>
      <c r="BB23" s="22" cm="1">
        <f t="array" ref="BB23">SUMIFS(Recollecion[Cantidad],Recollecion[Semana del año],CantidadGallinasBodegaOrigen29[[#Headers],[53]],Recollecion[Año],Tabla2628[AÑO],Recollecion[Bodega origen],CantidadGallinasBodegaOrigen29[[#This Row],[Postura]])</f>
        <v>68040</v>
      </c>
      <c r="BC23" s="22" cm="1">
        <f t="array" ref="BC23">SUMIFS(Recollecion[Cantidad],Recollecion[Semana del año],CantidadGallinasBodegaOrigen29[[#Headers],[54]],Recollecion[Año],Tabla2628[AÑO],Recollecion[Bodega origen],CantidadGallinasBodegaOrigen29[[#This Row],[Postura]])</f>
        <v>0</v>
      </c>
    </row>
    <row r="24" spans="1:55" x14ac:dyDescent="0.3">
      <c r="A24" s="33" t="s">
        <v>773</v>
      </c>
      <c r="B24" s="22" cm="1">
        <f t="array" ref="B24">SUMIFS(Recollecion[Cantidad],Recollecion[Semana del año],CantidadGallinasBodegaOrigen29[[#Headers],[1]],Recollecion[Año],Tabla2628[AÑO],Recollecion[Bodega origen],CantidadGallinasBodegaOrigen29[[#This Row],[Postura]])</f>
        <v>54000</v>
      </c>
      <c r="C24" s="22" cm="1">
        <f t="array" ref="C24">SUMIFS(Recollecion[Cantidad],Recollecion[Semana del año],CantidadGallinasBodegaOrigen29[[#Headers],[2]],Recollecion[Año],Tabla2628[AÑO],Recollecion[Bodega origen],CantidadGallinasBodegaOrigen29[[#This Row],[Postura]])</f>
        <v>80280</v>
      </c>
      <c r="D24" s="22" cm="1">
        <f t="array" ref="D24">SUMIFS(Recollecion[Cantidad],Recollecion[Semana del año],CantidadGallinasBodegaOrigen29[[#Headers],[3]],Recollecion[Año],Tabla2628[AÑO],Recollecion[Bodega origen],CantidadGallinasBodegaOrigen29[[#This Row],[Postura]])</f>
        <v>21960</v>
      </c>
      <c r="E24" s="22" cm="1">
        <f t="array" ref="E24">SUMIFS(Recollecion[Cantidad],Recollecion[Semana del año],CantidadGallinasBodegaOrigen29[[#Headers],[4]],Recollecion[Año],Tabla2628[AÑO],Recollecion[Bodega origen],CantidadGallinasBodegaOrigen29[[#This Row],[Postura]])</f>
        <v>141480</v>
      </c>
      <c r="F24" s="22" cm="1">
        <f t="array" ref="F24">SUMIFS(Recollecion[Cantidad],Recollecion[Semana del año],CantidadGallinasBodegaOrigen29[[#Headers],[5]],Recollecion[Año],Tabla2628[AÑO],Recollecion[Bodega origen],CantidadGallinasBodegaOrigen29[[#This Row],[Postura]])</f>
        <v>71280</v>
      </c>
      <c r="G24" s="22" cm="1">
        <f t="array" ref="G24">SUMIFS(Recollecion[Cantidad],Recollecion[Semana del año],CantidadGallinasBodegaOrigen29[[#Headers],[6]],Recollecion[Año],Tabla2628[AÑO],Recollecion[Bodega origen],CantidadGallinasBodegaOrigen29[[#This Row],[Postura]])</f>
        <v>79200</v>
      </c>
      <c r="H24" s="22" cm="1">
        <f t="array" ref="H24">SUMIFS(Recollecion[Cantidad],Recollecion[Semana del año],CantidadGallinasBodegaOrigen29[[#Headers],[7]],Recollecion[Año],Tabla2628[AÑO],Recollecion[Bodega origen],CantidadGallinasBodegaOrigen29[[#This Row],[Postura]])</f>
        <v>67680</v>
      </c>
      <c r="I24" s="22" cm="1">
        <f t="array" ref="I24">SUMIFS(Recollecion[Cantidad],Recollecion[Semana del año],CantidadGallinasBodegaOrigen29[[#Headers],[8]],Recollecion[Año],Tabla2628[AÑO],Recollecion[Bodega origen],CantidadGallinasBodegaOrigen29[[#This Row],[Postura]])</f>
        <v>89280</v>
      </c>
      <c r="J24" s="22" cm="1">
        <f t="array" ref="J24">SUMIFS(Recollecion[Cantidad],Recollecion[Semana del año],CantidadGallinasBodegaOrigen29[[#Headers],[9]],Recollecion[Año],Tabla2628[AÑO],Recollecion[Bodega origen],CantidadGallinasBodegaOrigen29[[#This Row],[Postura]])</f>
        <v>77760</v>
      </c>
      <c r="K24" s="22" cm="1">
        <f t="array" ref="K24">SUMIFS(Recollecion[Cantidad],Recollecion[Semana del año],CantidadGallinasBodegaOrigen29[[#Headers],[10]],Recollecion[Año],Tabla2628[AÑO],Recollecion[Bodega origen],CantidadGallinasBodegaOrigen29[[#This Row],[Postura]])</f>
        <v>101160</v>
      </c>
      <c r="L24" s="22" cm="1">
        <f t="array" ref="L24">SUMIFS(Recollecion[Cantidad],Recollecion[Semana del año],CantidadGallinasBodegaOrigen29[[#Headers],[11]],Recollecion[Año],Tabla2628[AÑO],Recollecion[Bodega origen],CantidadGallinasBodegaOrigen29[[#This Row],[Postura]])</f>
        <v>74880</v>
      </c>
      <c r="M24" s="22" cm="1">
        <f t="array" ref="M24">SUMIFS(Recollecion[Cantidad],Recollecion[Semana del año],CantidadGallinasBodegaOrigen29[[#Headers],[12]],Recollecion[Año],Tabla2628[AÑO],Recollecion[Bodega origen],CantidadGallinasBodegaOrigen29[[#This Row],[Postura]])</f>
        <v>64440</v>
      </c>
      <c r="N24" s="22" cm="1">
        <f t="array" ref="N24">SUMIFS(Recollecion[Cantidad],Recollecion[Semana del año],CantidadGallinasBodegaOrigen29[[#Headers],[13]],Recollecion[Año],Tabla2628[AÑO],Recollecion[Bodega origen],CantidadGallinasBodegaOrigen29[[#This Row],[Postura]])</f>
        <v>75600</v>
      </c>
      <c r="O24" s="22" cm="1">
        <f t="array" ref="O24">SUMIFS(Recollecion[Cantidad],Recollecion[Semana del año],CantidadGallinasBodegaOrigen29[[#Headers],[14]],Recollecion[Año],Tabla2628[AÑO],Recollecion[Bodega origen],CantidadGallinasBodegaOrigen29[[#This Row],[Postura]])</f>
        <v>73800</v>
      </c>
      <c r="P24" s="22" cm="1">
        <f t="array" ref="P24">SUMIFS(Recollecion[Cantidad],Recollecion[Semana del año],CantidadGallinasBodegaOrigen29[[#Headers],[15]],Recollecion[Año],Tabla2628[AÑO],Recollecion[Bodega origen],CantidadGallinasBodegaOrigen29[[#This Row],[Postura]])</f>
        <v>65520</v>
      </c>
      <c r="Q24" s="22" cm="1">
        <f t="array" ref="Q24">SUMIFS(Recollecion[Cantidad],Recollecion[Semana del año],CantidadGallinasBodegaOrigen29[[#Headers],[16]],Recollecion[Año],Tabla2628[AÑO],Recollecion[Bodega origen],CantidadGallinasBodegaOrigen29[[#This Row],[Postura]])</f>
        <v>81360</v>
      </c>
      <c r="R24" s="22" cm="1">
        <f t="array" ref="R24">SUMIFS(Recollecion[Cantidad],Recollecion[Semana del año],CantidadGallinasBodegaOrigen29[[#Headers],[17]],Recollecion[Año],Tabla2628[AÑO],Recollecion[Bodega origen],CantidadGallinasBodegaOrigen29[[#This Row],[Postura]])</f>
        <v>83520</v>
      </c>
      <c r="S24" s="22" cm="1">
        <f t="array" ref="S24">SUMIFS(Recollecion[Cantidad],Recollecion[Semana del año],CantidadGallinasBodegaOrigen29[[#Headers],[18]],Recollecion[Año],Tabla2628[AÑO],Recollecion[Bodega origen],CantidadGallinasBodegaOrigen29[[#This Row],[Postura]])</f>
        <v>48240</v>
      </c>
      <c r="T24" s="22" cm="1">
        <f t="array" ref="T24">SUMIFS(Recollecion[Cantidad],Recollecion[Semana del año],CantidadGallinasBodegaOrigen29[[#Headers],[19]],Recollecion[Año],Tabla2628[AÑO],Recollecion[Bodega origen],CantidadGallinasBodegaOrigen29[[#This Row],[Postura]])</f>
        <v>63360</v>
      </c>
      <c r="U24" s="22" cm="1">
        <f t="array" ref="U24">SUMIFS(Recollecion[Cantidad],Recollecion[Semana del año],CantidadGallinasBodegaOrigen29[[#Headers],[20]],Recollecion[Año],Tabla2628[AÑO],Recollecion[Bodega origen],CantidadGallinasBodegaOrigen29[[#This Row],[Postura]])</f>
        <v>76320</v>
      </c>
      <c r="V24" s="22" cm="1">
        <f t="array" ref="V24">SUMIFS(Recollecion[Cantidad],Recollecion[Semana del año],CantidadGallinasBodegaOrigen29[[#Headers],[21]],Recollecion[Año],Tabla2628[AÑO],Recollecion[Bodega origen],CantidadGallinasBodegaOrigen29[[#This Row],[Postura]])</f>
        <v>54720</v>
      </c>
      <c r="W24" s="22" cm="1">
        <f t="array" ref="W24">SUMIFS(Recollecion[Cantidad],Recollecion[Semana del año],CantidadGallinasBodegaOrigen29[[#Headers],[22]],Recollecion[Año],Tabla2628[AÑO],Recollecion[Bodega origen],CantidadGallinasBodegaOrigen29[[#This Row],[Postura]])</f>
        <v>65520</v>
      </c>
      <c r="X24" s="22" cm="1">
        <f t="array" ref="X24">SUMIFS(Recollecion[Cantidad],Recollecion[Semana del año],CantidadGallinasBodegaOrigen29[[#Headers],[23]],Recollecion[Año],Tabla2628[AÑO],Recollecion[Bodega origen],CantidadGallinasBodegaOrigen29[[#This Row],[Postura]])</f>
        <v>80280</v>
      </c>
      <c r="Y24" s="22" cm="1">
        <f t="array" ref="Y24">SUMIFS(Recollecion[Cantidad],Recollecion[Semana del año],CantidadGallinasBodegaOrigen29[[#Headers],[24]],Recollecion[Año],Tabla2628[AÑO],Recollecion[Bodega origen],CantidadGallinasBodegaOrigen29[[#This Row],[Postura]])</f>
        <v>63000</v>
      </c>
      <c r="Z24" s="22" cm="1">
        <f t="array" ref="Z24">SUMIFS(Recollecion[Cantidad],Recollecion[Semana del año],CantidadGallinasBodegaOrigen29[[#Headers],[25]],Recollecion[Año],Tabla2628[AÑO],Recollecion[Bodega origen],CantidadGallinasBodegaOrigen29[[#This Row],[Postura]])</f>
        <v>64440</v>
      </c>
      <c r="AA24" s="22" cm="1">
        <f t="array" ref="AA24">SUMIFS(Recollecion[Cantidad],Recollecion[Semana del año],CantidadGallinasBodegaOrigen29[[#Headers],[26]],Recollecion[Año],Tabla2628[AÑO],Recollecion[Bodega origen],CantidadGallinasBodegaOrigen29[[#This Row],[Postura]])</f>
        <v>64440</v>
      </c>
      <c r="AB24" s="22" cm="1">
        <f t="array" ref="AB24">SUMIFS(Recollecion[Cantidad],Recollecion[Semana del año],CantidadGallinasBodegaOrigen29[[#Headers],[27]],Recollecion[Año],Tabla2628[AÑO],Recollecion[Bodega origen],CantidadGallinasBodegaOrigen29[[#This Row],[Postura]])</f>
        <v>55080</v>
      </c>
      <c r="AC24" s="22" cm="1">
        <f t="array" ref="AC24">SUMIFS(Recollecion[Cantidad],Recollecion[Semana del año],CantidadGallinasBodegaOrigen29[[#Headers],[28]],Recollecion[Año],Tabla2628[AÑO],Recollecion[Bodega origen],CantidadGallinasBodegaOrigen29[[#This Row],[Postura]])</f>
        <v>70920</v>
      </c>
      <c r="AD24" s="22" cm="1">
        <f t="array" ref="AD24">SUMIFS(Recollecion[Cantidad],Recollecion[Semana del año],CantidadGallinasBodegaOrigen29[[#Headers],[29]],Recollecion[Año],Tabla2628[AÑO],Recollecion[Bodega origen],CantidadGallinasBodegaOrigen29[[#This Row],[Postura]])</f>
        <v>26280</v>
      </c>
      <c r="AE24" s="22" cm="1">
        <f t="array" ref="AE24">SUMIFS(Recollecion[Cantidad],Recollecion[Semana del año],CantidadGallinasBodegaOrigen29[[#Headers],[30]],Recollecion[Año],Tabla2628[AÑO],Recollecion[Bodega origen],CantidadGallinasBodegaOrigen29[[#This Row],[Postura]])</f>
        <v>360</v>
      </c>
      <c r="AF24" s="22" cm="1">
        <f t="array" ref="AF24">SUMIFS(Recollecion[Cantidad],Recollecion[Semana del año],CantidadGallinasBodegaOrigen29[[#Headers],[31]],Recollecion[Año],Tabla2628[AÑO],Recollecion[Bodega origen],CantidadGallinasBodegaOrigen29[[#This Row],[Postura]])</f>
        <v>360</v>
      </c>
      <c r="AG24" s="22" cm="1">
        <f t="array" ref="AG24">SUMIFS(Recollecion[Cantidad],Recollecion[Semana del año],CantidadGallinasBodegaOrigen29[[#Headers],[32]],Recollecion[Año],Tabla2628[AÑO],Recollecion[Bodega origen],CantidadGallinasBodegaOrigen29[[#This Row],[Postura]])</f>
        <v>360</v>
      </c>
      <c r="AH24" s="22" cm="1">
        <f t="array" ref="AH24">SUMIFS(Recollecion[Cantidad],Recollecion[Semana del año],CantidadGallinasBodegaOrigen29[[#Headers],[33]],Recollecion[Año],Tabla2628[AÑO],Recollecion[Bodega origen],CantidadGallinasBodegaOrigen29[[#This Row],[Postura]])</f>
        <v>0</v>
      </c>
      <c r="AI24" s="22" cm="1">
        <f t="array" ref="AI24">SUMIFS(Recollecion[Cantidad],Recollecion[Semana del año],CantidadGallinasBodegaOrigen29[[#Headers],[34]],Recollecion[Año],Tabla2628[AÑO],Recollecion[Bodega origen],CantidadGallinasBodegaOrigen29[[#This Row],[Postura]])</f>
        <v>0</v>
      </c>
      <c r="AJ24" s="22" cm="1">
        <f t="array" ref="AJ24">SUMIFS(Recollecion[Cantidad],Recollecion[Semana del año],CantidadGallinasBodegaOrigen29[[#Headers],[35]],Recollecion[Año],Tabla2628[AÑO],Recollecion[Bodega origen],CantidadGallinasBodegaOrigen29[[#This Row],[Postura]])</f>
        <v>3960</v>
      </c>
      <c r="AK24" s="22" cm="1">
        <f t="array" ref="AK24">SUMIFS(Recollecion[Cantidad],Recollecion[Semana del año],CantidadGallinasBodegaOrigen29[[#Headers],[36]],Recollecion[Año],Tabla2628[AÑO],Recollecion[Bodega origen],CantidadGallinasBodegaOrigen29[[#This Row],[Postura]])</f>
        <v>25560</v>
      </c>
      <c r="AL24" s="22" cm="1">
        <f t="array" ref="AL24">SUMIFS(Recollecion[Cantidad],Recollecion[Semana del año],CantidadGallinasBodegaOrigen29[[#Headers],[37]],Recollecion[Año],Tabla2628[AÑO],Recollecion[Bodega origen],CantidadGallinasBodegaOrigen29[[#This Row],[Postura]])</f>
        <v>58680</v>
      </c>
      <c r="AM24" s="22" cm="1">
        <f t="array" ref="AM24">SUMIFS(Recollecion[Cantidad],Recollecion[Semana del año],CantidadGallinasBodegaOrigen29[[#Headers],[38]],Recollecion[Año],Tabla2628[AÑO],Recollecion[Bodega origen],CantidadGallinasBodegaOrigen29[[#This Row],[Postura]])</f>
        <v>71280</v>
      </c>
      <c r="AN24" s="22" cm="1">
        <f t="array" ref="AN24">SUMIFS(Recollecion[Cantidad],Recollecion[Semana del año],CantidadGallinasBodegaOrigen29[[#Headers],[39]],Recollecion[Año],Tabla2628[AÑO],Recollecion[Bodega origen],CantidadGallinasBodegaOrigen29[[#This Row],[Postura]])</f>
        <v>103680</v>
      </c>
      <c r="AO24" s="22" cm="1">
        <f t="array" ref="AO24">SUMIFS(Recollecion[Cantidad],Recollecion[Semana del año],CantidadGallinasBodegaOrigen29[[#Headers],[40]],Recollecion[Año],Tabla2628[AÑO],Recollecion[Bodega origen],CantidadGallinasBodegaOrigen29[[#This Row],[Postura]])</f>
        <v>96480</v>
      </c>
      <c r="AP24" s="22" cm="1">
        <f t="array" ref="AP24">SUMIFS(Recollecion[Cantidad],Recollecion[Semana del año],CantidadGallinasBodegaOrigen29[[#Headers],[41]],Recollecion[Año],Tabla2628[AÑO],Recollecion[Bodega origen],CantidadGallinasBodegaOrigen29[[#This Row],[Postura]])</f>
        <v>100440</v>
      </c>
      <c r="AQ24" s="22" cm="1">
        <f t="array" ref="AQ24">SUMIFS(Recollecion[Cantidad],Recollecion[Semana del año],CantidadGallinasBodegaOrigen29[[#Headers],[42]],Recollecion[Año],Tabla2628[AÑO],Recollecion[Bodega origen],CantidadGallinasBodegaOrigen29[[#This Row],[Postura]])</f>
        <v>100800</v>
      </c>
      <c r="AR24" s="22" cm="1">
        <f t="array" ref="AR24">SUMIFS(Recollecion[Cantidad],Recollecion[Semana del año],CantidadGallinasBodegaOrigen29[[#Headers],[43]],Recollecion[Año],Tabla2628[AÑO],Recollecion[Bodega origen],CantidadGallinasBodegaOrigen29[[#This Row],[Postura]])</f>
        <v>100440</v>
      </c>
      <c r="AS24" s="22" cm="1">
        <f t="array" ref="AS24">SUMIFS(Recollecion[Cantidad],Recollecion[Semana del año],CantidadGallinasBodegaOrigen29[[#Headers],[44]],Recollecion[Año],Tabla2628[AÑO],Recollecion[Bodega origen],CantidadGallinasBodegaOrigen29[[#This Row],[Postura]])</f>
        <v>99720</v>
      </c>
      <c r="AT24" s="22" cm="1">
        <f t="array" ref="AT24">SUMIFS(Recollecion[Cantidad],Recollecion[Semana del año],CantidadGallinasBodegaOrigen29[[#Headers],[45]],Recollecion[Año],Tabla2628[AÑO],Recollecion[Bodega origen],CantidadGallinasBodegaOrigen29[[#This Row],[Postura]])</f>
        <v>80280</v>
      </c>
      <c r="AU24" s="22" cm="1">
        <f t="array" ref="AU24">SUMIFS(Recollecion[Cantidad],Recollecion[Semana del año],CantidadGallinasBodegaOrigen29[[#Headers],[46]],Recollecion[Año],Tabla2628[AÑO],Recollecion[Bodega origen],CantidadGallinasBodegaOrigen29[[#This Row],[Postura]])</f>
        <v>105840</v>
      </c>
      <c r="AV24" s="22" cm="1">
        <f t="array" ref="AV24">SUMIFS(Recollecion[Cantidad],Recollecion[Semana del año],CantidadGallinasBodegaOrigen29[[#Headers],[47]],Recollecion[Año],Tabla2628[AÑO],Recollecion[Bodega origen],CantidadGallinasBodegaOrigen29[[#This Row],[Postura]])</f>
        <v>85680</v>
      </c>
      <c r="AW24" s="22" cm="1">
        <f t="array" ref="AW24">SUMIFS(Recollecion[Cantidad],Recollecion[Semana del año],CantidadGallinasBodegaOrigen29[[#Headers],[48]],Recollecion[Año],Tabla2628[AÑO],Recollecion[Bodega origen],CantidadGallinasBodegaOrigen29[[#This Row],[Postura]])</f>
        <v>70920</v>
      </c>
      <c r="AX24" s="22" cm="1">
        <f t="array" ref="AX24">SUMIFS(Recollecion[Cantidad],Recollecion[Semana del año],CantidadGallinasBodegaOrigen29[[#Headers],[49]],Recollecion[Año],Tabla2628[AÑO],Recollecion[Bodega origen],CantidadGallinasBodegaOrigen29[[#This Row],[Postura]])</f>
        <v>56880</v>
      </c>
      <c r="AY24" s="22" cm="1">
        <f t="array" ref="AY24">SUMIFS(Recollecion[Cantidad],Recollecion[Semana del año],CantidadGallinasBodegaOrigen29[[#Headers],[50]],Recollecion[Año],Tabla2628[AÑO],Recollecion[Bodega origen],CantidadGallinasBodegaOrigen29[[#This Row],[Postura]])</f>
        <v>170280</v>
      </c>
      <c r="AZ24" s="22" cm="1">
        <f t="array" ref="AZ24">SUMIFS(Recollecion[Cantidad],Recollecion[Semana del año],CantidadGallinasBodegaOrigen29[[#Headers],[51]],Recollecion[Año],Tabla2628[AÑO],Recollecion[Bodega origen],CantidadGallinasBodegaOrigen29[[#This Row],[Postura]])</f>
        <v>114120</v>
      </c>
      <c r="BA24" s="22" cm="1">
        <f t="array" ref="BA24">SUMIFS(Recollecion[Cantidad],Recollecion[Semana del año],CantidadGallinasBodegaOrigen29[[#Headers],[52]],Recollecion[Año],Tabla2628[AÑO],Recollecion[Bodega origen],CantidadGallinasBodegaOrigen29[[#This Row],[Postura]])</f>
        <v>99720</v>
      </c>
      <c r="BB24" s="22" cm="1">
        <f t="array" ref="BB24">SUMIFS(Recollecion[Cantidad],Recollecion[Semana del año],CantidadGallinasBodegaOrigen29[[#Headers],[53]],Recollecion[Año],Tabla2628[AÑO],Recollecion[Bodega origen],CantidadGallinasBodegaOrigen29[[#This Row],[Postura]])</f>
        <v>70920</v>
      </c>
      <c r="BC24" s="22" cm="1">
        <f t="array" ref="BC24">SUMIFS(Recollecion[Cantidad],Recollecion[Semana del año],CantidadGallinasBodegaOrigen29[[#Headers],[54]],Recollecion[Año],Tabla2628[AÑO],Recollecion[Bodega origen],CantidadGallinasBodegaOrigen29[[#This Row],[Postura]])</f>
        <v>0</v>
      </c>
    </row>
    <row r="26" spans="1:55" x14ac:dyDescent="0.3">
      <c r="A26" s="43" t="s">
        <v>1144</v>
      </c>
      <c r="B26" s="43"/>
      <c r="C26" s="40" t="s">
        <v>1186</v>
      </c>
    </row>
    <row r="27" spans="1:55" x14ac:dyDescent="0.3">
      <c r="A27" s="21"/>
      <c r="B27" s="44" t="s">
        <v>1142</v>
      </c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</row>
    <row r="28" spans="1:55" x14ac:dyDescent="0.3">
      <c r="A28" s="18" t="s">
        <v>750</v>
      </c>
      <c r="B28" s="20" t="s">
        <v>676</v>
      </c>
      <c r="C28" s="20" t="s">
        <v>677</v>
      </c>
      <c r="D28" s="20" t="s">
        <v>678</v>
      </c>
      <c r="E28" s="20" t="s">
        <v>679</v>
      </c>
      <c r="F28" s="20" t="s">
        <v>680</v>
      </c>
      <c r="G28" s="20" t="s">
        <v>681</v>
      </c>
      <c r="H28" s="20" t="s">
        <v>682</v>
      </c>
      <c r="I28" s="20" t="s">
        <v>683</v>
      </c>
      <c r="J28" s="20" t="s">
        <v>684</v>
      </c>
      <c r="K28" s="20" t="s">
        <v>685</v>
      </c>
      <c r="L28" s="20" t="s">
        <v>686</v>
      </c>
      <c r="M28" s="20" t="s">
        <v>687</v>
      </c>
      <c r="N28" s="20" t="s">
        <v>688</v>
      </c>
      <c r="O28" s="20" t="s">
        <v>689</v>
      </c>
      <c r="P28" s="20" t="s">
        <v>690</v>
      </c>
      <c r="Q28" s="20" t="s">
        <v>691</v>
      </c>
      <c r="R28" s="20" t="s">
        <v>692</v>
      </c>
      <c r="S28" s="20" t="s">
        <v>693</v>
      </c>
      <c r="T28" s="20" t="s">
        <v>694</v>
      </c>
      <c r="U28" s="20" t="s">
        <v>695</v>
      </c>
      <c r="V28" s="20" t="s">
        <v>696</v>
      </c>
      <c r="W28" s="20" t="s">
        <v>697</v>
      </c>
      <c r="X28" s="20" t="s">
        <v>698</v>
      </c>
      <c r="Y28" s="20" t="s">
        <v>699</v>
      </c>
      <c r="Z28" s="20" t="s">
        <v>700</v>
      </c>
      <c r="AA28" s="20" t="s">
        <v>701</v>
      </c>
      <c r="AB28" s="20" t="s">
        <v>702</v>
      </c>
      <c r="AC28" s="20" t="s">
        <v>703</v>
      </c>
      <c r="AD28" s="20" t="s">
        <v>704</v>
      </c>
      <c r="AE28" s="20" t="s">
        <v>705</v>
      </c>
      <c r="AF28" s="20" t="s">
        <v>706</v>
      </c>
      <c r="AG28" s="20" t="s">
        <v>707</v>
      </c>
      <c r="AH28" s="20" t="s">
        <v>708</v>
      </c>
      <c r="AI28" s="20" t="s">
        <v>709</v>
      </c>
      <c r="AJ28" s="20" t="s">
        <v>710</v>
      </c>
      <c r="AK28" s="20" t="s">
        <v>711</v>
      </c>
      <c r="AL28" s="20" t="s">
        <v>712</v>
      </c>
      <c r="AM28" s="20" t="s">
        <v>713</v>
      </c>
      <c r="AN28" s="20" t="s">
        <v>714</v>
      </c>
      <c r="AO28" s="20" t="s">
        <v>715</v>
      </c>
      <c r="AP28" s="20" t="s">
        <v>716</v>
      </c>
      <c r="AQ28" s="20" t="s">
        <v>717</v>
      </c>
      <c r="AR28" s="20" t="s">
        <v>718</v>
      </c>
      <c r="AS28" s="20" t="s">
        <v>719</v>
      </c>
      <c r="AT28" s="20" t="s">
        <v>720</v>
      </c>
      <c r="AU28" s="20" t="s">
        <v>721</v>
      </c>
      <c r="AV28" s="20" t="s">
        <v>722</v>
      </c>
      <c r="AW28" s="20" t="s">
        <v>723</v>
      </c>
      <c r="AX28" s="20" t="s">
        <v>724</v>
      </c>
      <c r="AY28" s="20" t="s">
        <v>725</v>
      </c>
      <c r="AZ28" s="20" t="s">
        <v>726</v>
      </c>
      <c r="BA28" s="20" t="s">
        <v>727</v>
      </c>
      <c r="BB28" s="20" t="s">
        <v>728</v>
      </c>
      <c r="BC28" s="20" t="s">
        <v>729</v>
      </c>
    </row>
    <row r="29" spans="1:55" x14ac:dyDescent="0.3">
      <c r="A29" s="33" t="s">
        <v>826</v>
      </c>
      <c r="B29" s="20" cm="1">
        <f t="array" ref="B29">SUMIFS(Recollecion[Kilos],Recollecion[Semana del año],CantidadGallinasBodegaOrigen2931[[#Headers],[1]],Recollecion[Año],Tabla2628[AÑO],Recollecion[Bodega origen],CantidadGallinasBodegaOrigen2931[[#This Row],[Bodega origen]])</f>
        <v>0</v>
      </c>
      <c r="C29" s="20" cm="1">
        <f t="array" ref="C29">SUMIFS(Recollecion[Kilos],Recollecion[Semana del año],CantidadGallinasBodegaOrigen2931[[#Headers],[2]],Recollecion[Año],Tabla2628[AÑO],Recollecion[Bodega origen],CantidadGallinasBodegaOrigen2931[[#This Row],[Bodega origen]])</f>
        <v>1826.95</v>
      </c>
      <c r="D29" s="20" cm="1">
        <f t="array" ref="D29">SUMIFS(Recollecion[Kilos],Recollecion[Semana del año],CantidadGallinasBodegaOrigen2931[[#Headers],[3]],Recollecion[Año],Tabla2628[AÑO],Recollecion[Bodega origen],CantidadGallinasBodegaOrigen2931[[#This Row],[Bodega origen]])</f>
        <v>1386.82</v>
      </c>
      <c r="E29" s="20" cm="1">
        <f t="array" ref="E29">SUMIFS(Recollecion[Kilos],Recollecion[Semana del año],CantidadGallinasBodegaOrigen2931[[#Headers],[4]],Recollecion[Año],Tabla2628[AÑO],Recollecion[Bodega origen],CantidadGallinasBodegaOrigen2931[[#This Row],[Bodega origen]])</f>
        <v>1697.45</v>
      </c>
      <c r="F29" s="20" cm="1">
        <f t="array" ref="F29">SUMIFS(Recollecion[Kilos],Recollecion[Semana del año],CantidadGallinasBodegaOrigen2931[[#Headers],[5]],Recollecion[Año],Tabla2628[AÑO],Recollecion[Bodega origen],CantidadGallinasBodegaOrigen2931[[#This Row],[Bodega origen]])</f>
        <v>1708.52</v>
      </c>
      <c r="G29" s="20" cm="1">
        <f t="array" ref="G29">SUMIFS(Recollecion[Kilos],Recollecion[Semana del año],CantidadGallinasBodegaOrigen2931[[#Headers],[6]],Recollecion[Año],Tabla2628[AÑO],Recollecion[Bodega origen],CantidadGallinasBodegaOrigen2931[[#This Row],[Bodega origen]])</f>
        <v>1745.65</v>
      </c>
      <c r="H29" s="20" cm="1">
        <f t="array" ref="H29">SUMIFS(Recollecion[Kilos],Recollecion[Semana del año],CantidadGallinasBodegaOrigen2931[[#Headers],[7]],Recollecion[Año],Tabla2628[AÑO],Recollecion[Bodega origen],CantidadGallinasBodegaOrigen2931[[#This Row],[Bodega origen]])</f>
        <v>1988.15</v>
      </c>
      <c r="I29" s="20" cm="1">
        <f t="array" ref="I29">SUMIFS(Recollecion[Kilos],Recollecion[Semana del año],CantidadGallinasBodegaOrigen2931[[#Headers],[8]],Recollecion[Año],Tabla2628[AÑO],Recollecion[Bodega origen],CantidadGallinasBodegaOrigen2931[[#This Row],[Bodega origen]])</f>
        <v>1730.45</v>
      </c>
      <c r="J29" s="20" cm="1">
        <f t="array" ref="J29">SUMIFS(Recollecion[Kilos],Recollecion[Semana del año],CantidadGallinasBodegaOrigen2931[[#Headers],[9]],Recollecion[Año],Tabla2628[AÑO],Recollecion[Bodega origen],CantidadGallinasBodegaOrigen2931[[#This Row],[Bodega origen]])</f>
        <v>1716.85</v>
      </c>
      <c r="K29" s="20" cm="1">
        <f t="array" ref="K29">SUMIFS(Recollecion[Kilos],Recollecion[Semana del año],CantidadGallinasBodegaOrigen2931[[#Headers],[10]],Recollecion[Año],Tabla2628[AÑO],Recollecion[Bodega origen],CantidadGallinasBodegaOrigen2931[[#This Row],[Bodega origen]])</f>
        <v>1663.03</v>
      </c>
      <c r="L29" s="20" cm="1">
        <f t="array" ref="L29">SUMIFS(Recollecion[Kilos],Recollecion[Semana del año],CantidadGallinasBodegaOrigen2931[[#Headers],[11]],Recollecion[Año],Tabla2628[AÑO],Recollecion[Bodega origen],CantidadGallinasBodegaOrigen2931[[#This Row],[Bodega origen]])</f>
        <v>1722.38</v>
      </c>
      <c r="M29" s="20" cm="1">
        <f t="array" ref="M29">SUMIFS(Recollecion[Kilos],Recollecion[Semana del año],CantidadGallinasBodegaOrigen2931[[#Headers],[12]],Recollecion[Año],Tabla2628[AÑO],Recollecion[Bodega origen],CantidadGallinasBodegaOrigen2931[[#This Row],[Bodega origen]])</f>
        <v>1968.57</v>
      </c>
      <c r="N29" s="20" cm="1">
        <f t="array" ref="N29">SUMIFS(Recollecion[Kilos],Recollecion[Semana del año],CantidadGallinasBodegaOrigen2931[[#Headers],[13]],Recollecion[Año],Tabla2628[AÑO],Recollecion[Bodega origen],CantidadGallinasBodegaOrigen2931[[#This Row],[Bodega origen]])</f>
        <v>1855.5</v>
      </c>
      <c r="O29" s="20" cm="1">
        <f t="array" ref="O29">SUMIFS(Recollecion[Kilos],Recollecion[Semana del año],CantidadGallinasBodegaOrigen2931[[#Headers],[14]],Recollecion[Año],Tabla2628[AÑO],Recollecion[Bodega origen],CantidadGallinasBodegaOrigen2931[[#This Row],[Bodega origen]])</f>
        <v>1622</v>
      </c>
      <c r="P29" s="20" cm="1">
        <f t="array" ref="P29">SUMIFS(Recollecion[Kilos],Recollecion[Semana del año],CantidadGallinasBodegaOrigen2931[[#Headers],[15]],Recollecion[Año],Tabla2628[AÑO],Recollecion[Bodega origen],CantidadGallinasBodegaOrigen2931[[#This Row],[Bodega origen]])</f>
        <v>1630.3</v>
      </c>
      <c r="Q29" s="20" cm="1">
        <f t="array" ref="Q29">SUMIFS(Recollecion[Kilos],Recollecion[Semana del año],CantidadGallinasBodegaOrigen2931[[#Headers],[16]],Recollecion[Año],Tabla2628[AÑO],Recollecion[Bodega origen],CantidadGallinasBodegaOrigen2931[[#This Row],[Bodega origen]])</f>
        <v>1542.85</v>
      </c>
      <c r="R29" s="20" cm="1">
        <f t="array" ref="R29">SUMIFS(Recollecion[Kilos],Recollecion[Semana del año],CantidadGallinasBodegaOrigen2931[[#Headers],[17]],Recollecion[Año],Tabla2628[AÑO],Recollecion[Bodega origen],CantidadGallinasBodegaOrigen2931[[#This Row],[Bodega origen]])</f>
        <v>1650.55</v>
      </c>
      <c r="S29" s="20" cm="1">
        <f t="array" ref="S29">SUMIFS(Recollecion[Kilos],Recollecion[Semana del año],CantidadGallinasBodegaOrigen2931[[#Headers],[18]],Recollecion[Año],Tabla2628[AÑO],Recollecion[Bodega origen],CantidadGallinasBodegaOrigen2931[[#This Row],[Bodega origen]])</f>
        <v>2310.46</v>
      </c>
      <c r="T29" s="20" cm="1">
        <f t="array" ref="T29">SUMIFS(Recollecion[Kilos],Recollecion[Semana del año],CantidadGallinasBodegaOrigen2931[[#Headers],[19]],Recollecion[Año],Tabla2628[AÑO],Recollecion[Bodega origen],CantidadGallinasBodegaOrigen2931[[#This Row],[Bodega origen]])</f>
        <v>1856.56</v>
      </c>
      <c r="U29" s="20" cm="1">
        <f t="array" ref="U29">SUMIFS(Recollecion[Kilos],Recollecion[Semana del año],CantidadGallinasBodegaOrigen2931[[#Headers],[20]],Recollecion[Año],Tabla2628[AÑO],Recollecion[Bodega origen],CantidadGallinasBodegaOrigen2931[[#This Row],[Bodega origen]])</f>
        <v>2401.15</v>
      </c>
      <c r="V29" s="20" cm="1">
        <f t="array" ref="V29">SUMIFS(Recollecion[Kilos],Recollecion[Semana del año],CantidadGallinasBodegaOrigen2931[[#Headers],[21]],Recollecion[Año],Tabla2628[AÑO],Recollecion[Bodega origen],CantidadGallinasBodegaOrigen2931[[#This Row],[Bodega origen]])</f>
        <v>526.64</v>
      </c>
      <c r="W29" s="20" cm="1">
        <f t="array" ref="W29">SUMIFS(Recollecion[Kilos],Recollecion[Semana del año],CantidadGallinasBodegaOrigen2931[[#Headers],[22]],Recollecion[Año],Tabla2628[AÑO],Recollecion[Bodega origen],CantidadGallinasBodegaOrigen2931[[#This Row],[Bodega origen]])</f>
        <v>1986.2600000000002</v>
      </c>
      <c r="X29" s="20" cm="1">
        <f t="array" ref="X29">SUMIFS(Recollecion[Kilos],Recollecion[Semana del año],CantidadGallinasBodegaOrigen2931[[#Headers],[23]],Recollecion[Año],Tabla2628[AÑO],Recollecion[Bodega origen],CantidadGallinasBodegaOrigen2931[[#This Row],[Bodega origen]])</f>
        <v>2313.7799999999997</v>
      </c>
      <c r="Y29" s="20" cm="1">
        <f t="array" ref="Y29">SUMIFS(Recollecion[Kilos],Recollecion[Semana del año],CantidadGallinasBodegaOrigen2931[[#Headers],[24]],Recollecion[Año],Tabla2628[AÑO],Recollecion[Bodega origen],CantidadGallinasBodegaOrigen2931[[#This Row],[Bodega origen]])</f>
        <v>1042.5900000000001</v>
      </c>
      <c r="Z29" s="20" cm="1">
        <f t="array" ref="Z29">SUMIFS(Recollecion[Kilos],Recollecion[Semana del año],CantidadGallinasBodegaOrigen2931[[#Headers],[25]],Recollecion[Año],Tabla2628[AÑO],Recollecion[Bodega origen],CantidadGallinasBodegaOrigen2931[[#This Row],[Bodega origen]])</f>
        <v>1247.3699999999999</v>
      </c>
      <c r="AA29" s="20" cm="1">
        <f t="array" ref="AA29">SUMIFS(Recollecion[Kilos],Recollecion[Semana del año],CantidadGallinasBodegaOrigen2931[[#Headers],[26]],Recollecion[Año],Tabla2628[AÑO],Recollecion[Bodega origen],CantidadGallinasBodegaOrigen2931[[#This Row],[Bodega origen]])</f>
        <v>989.9</v>
      </c>
      <c r="AB29" s="20" cm="1">
        <f t="array" ref="AB29">SUMIFS(Recollecion[Kilos],Recollecion[Semana del año],CantidadGallinasBodegaOrigen2931[[#Headers],[27]],Recollecion[Año],Tabla2628[AÑO],Recollecion[Bodega origen],CantidadGallinasBodegaOrigen2931[[#This Row],[Bodega origen]])</f>
        <v>1519.45</v>
      </c>
      <c r="AC29" s="20" cm="1">
        <f t="array" ref="AC29">SUMIFS(Recollecion[Kilos],Recollecion[Semana del año],CantidadGallinasBodegaOrigen2931[[#Headers],[28]],Recollecion[Año],Tabla2628[AÑO],Recollecion[Bodega origen],CantidadGallinasBodegaOrigen2931[[#This Row],[Bodega origen]])</f>
        <v>1494</v>
      </c>
      <c r="AD29" s="20" cm="1">
        <f t="array" ref="AD29">SUMIFS(Recollecion[Kilos],Recollecion[Semana del año],CantidadGallinasBodegaOrigen2931[[#Headers],[29]],Recollecion[Año],Tabla2628[AÑO],Recollecion[Bodega origen],CantidadGallinasBodegaOrigen2931[[#This Row],[Bodega origen]])</f>
        <v>1718.3</v>
      </c>
      <c r="AE29" s="20" cm="1">
        <f t="array" ref="AE29">SUMIFS(Recollecion[Kilos],Recollecion[Semana del año],CantidadGallinasBodegaOrigen2931[[#Headers],[30]],Recollecion[Año],Tabla2628[AÑO],Recollecion[Bodega origen],CantidadGallinasBodegaOrigen2931[[#This Row],[Bodega origen]])</f>
        <v>1461.5</v>
      </c>
      <c r="AF29" s="20" cm="1">
        <f t="array" ref="AF29">SUMIFS(Recollecion[Kilos],Recollecion[Semana del año],CantidadGallinasBodegaOrigen2931[[#Headers],[31]],Recollecion[Año],Tabla2628[AÑO],Recollecion[Bodega origen],CantidadGallinasBodegaOrigen2931[[#This Row],[Bodega origen]])</f>
        <v>1405.74</v>
      </c>
      <c r="AG29" s="20" cm="1">
        <f t="array" ref="AG29">SUMIFS(Recollecion[Kilos],Recollecion[Semana del año],CantidadGallinasBodegaOrigen2931[[#Headers],[32]],Recollecion[Año],Tabla2628[AÑO],Recollecion[Bodega origen],CantidadGallinasBodegaOrigen2931[[#This Row],[Bodega origen]])</f>
        <v>1182.46</v>
      </c>
      <c r="AH29" s="20" cm="1">
        <f t="array" ref="AH29">SUMIFS(Recollecion[Kilos],Recollecion[Semana del año],CantidadGallinasBodegaOrigen2931[[#Headers],[33]],Recollecion[Año],Tabla2628[AÑO],Recollecion[Bodega origen],CantidadGallinasBodegaOrigen2931[[#This Row],[Bodega origen]])</f>
        <v>1555.14</v>
      </c>
      <c r="AI29" s="20" cm="1">
        <f t="array" ref="AI29">SUMIFS(Recollecion[Kilos],Recollecion[Semana del año],CantidadGallinasBodegaOrigen2931[[#Headers],[34]],Recollecion[Año],Tabla2628[AÑO],Recollecion[Bodega origen],CantidadGallinasBodegaOrigen2931[[#This Row],[Bodega origen]])</f>
        <v>1294.77</v>
      </c>
      <c r="AJ29" s="20" cm="1">
        <f t="array" ref="AJ29">SUMIFS(Recollecion[Kilos],Recollecion[Semana del año],CantidadGallinasBodegaOrigen2931[[#Headers],[35]],Recollecion[Año],Tabla2628[AÑO],Recollecion[Bodega origen],CantidadGallinasBodegaOrigen2931[[#This Row],[Bodega origen]])</f>
        <v>1508.46</v>
      </c>
      <c r="AK29" s="20" cm="1">
        <f t="array" ref="AK29">SUMIFS(Recollecion[Kilos],Recollecion[Semana del año],CantidadGallinasBodegaOrigen2931[[#Headers],[36]],Recollecion[Año],Tabla2628[AÑO],Recollecion[Bodega origen],CantidadGallinasBodegaOrigen2931[[#This Row],[Bodega origen]])</f>
        <v>1103.7</v>
      </c>
      <c r="AL29" s="20" cm="1">
        <f t="array" ref="AL29">SUMIFS(Recollecion[Kilos],Recollecion[Semana del año],CantidadGallinasBodegaOrigen2931[[#Headers],[37]],Recollecion[Año],Tabla2628[AÑO],Recollecion[Bodega origen],CantidadGallinasBodegaOrigen2931[[#This Row],[Bodega origen]])</f>
        <v>1400</v>
      </c>
      <c r="AM29" s="20" cm="1">
        <f t="array" ref="AM29">SUMIFS(Recollecion[Kilos],Recollecion[Semana del año],CantidadGallinasBodegaOrigen2931[[#Headers],[38]],Recollecion[Año],Tabla2628[AÑO],Recollecion[Bodega origen],CantidadGallinasBodegaOrigen2931[[#This Row],[Bodega origen]])</f>
        <v>1090.76</v>
      </c>
      <c r="AN29" s="20" cm="1">
        <f t="array" ref="AN29">SUMIFS(Recollecion[Kilos],Recollecion[Semana del año],CantidadGallinasBodegaOrigen2931[[#Headers],[39]],Recollecion[Año],Tabla2628[AÑO],Recollecion[Bodega origen],CantidadGallinasBodegaOrigen2931[[#This Row],[Bodega origen]])</f>
        <v>1296.3499999999999</v>
      </c>
      <c r="AO29" s="20" cm="1">
        <f t="array" ref="AO29">SUMIFS(Recollecion[Kilos],Recollecion[Semana del año],CantidadGallinasBodegaOrigen2931[[#Headers],[40]],Recollecion[Año],Tabla2628[AÑO],Recollecion[Bodega origen],CantidadGallinasBodegaOrigen2931[[#This Row],[Bodega origen]])</f>
        <v>1321.1</v>
      </c>
      <c r="AP29" s="20" cm="1">
        <f t="array" ref="AP29">SUMIFS(Recollecion[Kilos],Recollecion[Semana del año],CantidadGallinasBodegaOrigen2931[[#Headers],[41]],Recollecion[Año],Tabla2628[AÑO],Recollecion[Bodega origen],CantidadGallinasBodegaOrigen2931[[#This Row],[Bodega origen]])</f>
        <v>1511.44</v>
      </c>
      <c r="AQ29" s="20" cm="1">
        <f t="array" ref="AQ29">SUMIFS(Recollecion[Kilos],Recollecion[Semana del año],CantidadGallinasBodegaOrigen2931[[#Headers],[42]],Recollecion[Año],Tabla2628[AÑO],Recollecion[Bodega origen],CantidadGallinasBodegaOrigen2931[[#This Row],[Bodega origen]])</f>
        <v>1247.95</v>
      </c>
      <c r="AR29" s="20" cm="1">
        <f t="array" ref="AR29">SUMIFS(Recollecion[Kilos],Recollecion[Semana del año],CantidadGallinasBodegaOrigen2931[[#Headers],[43]],Recollecion[Año],Tabla2628[AÑO],Recollecion[Bodega origen],CantidadGallinasBodegaOrigen2931[[#This Row],[Bodega origen]])</f>
        <v>1391.85</v>
      </c>
      <c r="AS29" s="20" cm="1">
        <f t="array" ref="AS29">SUMIFS(Recollecion[Kilos],Recollecion[Semana del año],CantidadGallinasBodegaOrigen2931[[#Headers],[44]],Recollecion[Año],Tabla2628[AÑO],Recollecion[Bodega origen],CantidadGallinasBodegaOrigen2931[[#This Row],[Bodega origen]])</f>
        <v>717.09</v>
      </c>
      <c r="AT29" s="20" cm="1">
        <f t="array" ref="AT29">SUMIFS(Recollecion[Kilos],Recollecion[Semana del año],CantidadGallinasBodegaOrigen2931[[#Headers],[45]],Recollecion[Año],Tabla2628[AÑO],Recollecion[Bodega origen],CantidadGallinasBodegaOrigen2931[[#This Row],[Bodega origen]])</f>
        <v>0</v>
      </c>
      <c r="AU29" s="20" cm="1">
        <f t="array" ref="AU29">SUMIFS(Recollecion[Kilos],Recollecion[Semana del año],CantidadGallinasBodegaOrigen2931[[#Headers],[46]],Recollecion[Año],Tabla2628[AÑO],Recollecion[Bodega origen],CantidadGallinasBodegaOrigen2931[[#This Row],[Bodega origen]])</f>
        <v>0</v>
      </c>
      <c r="AV29" s="20" cm="1">
        <f t="array" ref="AV29">SUMIFS(Recollecion[Kilos],Recollecion[Semana del año],CantidadGallinasBodegaOrigen2931[[#Headers],[47]],Recollecion[Año],Tabla2628[AÑO],Recollecion[Bodega origen],CantidadGallinasBodegaOrigen2931[[#This Row],[Bodega origen]])</f>
        <v>0</v>
      </c>
      <c r="AW29" s="20" cm="1">
        <f t="array" ref="AW29">SUMIFS(Recollecion[Kilos],Recollecion[Semana del año],CantidadGallinasBodegaOrigen2931[[#Headers],[48]],Recollecion[Año],Tabla2628[AÑO],Recollecion[Bodega origen],CantidadGallinasBodegaOrigen2931[[#This Row],[Bodega origen]])</f>
        <v>0</v>
      </c>
      <c r="AX29" s="20" cm="1">
        <f t="array" ref="AX29">SUMIFS(Recollecion[Kilos],Recollecion[Semana del año],CantidadGallinasBodegaOrigen2931[[#Headers],[49]],Recollecion[Año],Tabla2628[AÑO],Recollecion[Bodega origen],CantidadGallinasBodegaOrigen2931[[#This Row],[Bodega origen]])</f>
        <v>0</v>
      </c>
      <c r="AY29" s="20" cm="1">
        <f t="array" ref="AY29">SUMIFS(Recollecion[Kilos],Recollecion[Semana del año],CantidadGallinasBodegaOrigen2931[[#Headers],[50]],Recollecion[Año],Tabla2628[AÑO],Recollecion[Bodega origen],CantidadGallinasBodegaOrigen2931[[#This Row],[Bodega origen]])</f>
        <v>0</v>
      </c>
      <c r="AZ29" s="20" cm="1">
        <f t="array" ref="AZ29">SUMIFS(Recollecion[Kilos],Recollecion[Semana del año],CantidadGallinasBodegaOrigen2931[[#Headers],[51]],Recollecion[Año],Tabla2628[AÑO],Recollecion[Bodega origen],CantidadGallinasBodegaOrigen2931[[#This Row],[Bodega origen]])</f>
        <v>0</v>
      </c>
      <c r="BA29" s="20" cm="1">
        <f t="array" ref="BA29">SUMIFS(Recollecion[Kilos],Recollecion[Semana del año],CantidadGallinasBodegaOrigen2931[[#Headers],[52]],Recollecion[Año],Tabla2628[AÑO],Recollecion[Bodega origen],CantidadGallinasBodegaOrigen2931[[#This Row],[Bodega origen]])</f>
        <v>0</v>
      </c>
      <c r="BB29" s="20" cm="1">
        <f t="array" ref="BB29">SUMIFS(Recollecion[Kilos],Recollecion[Semana del año],CantidadGallinasBodegaOrigen2931[[#Headers],[53]],Recollecion[Año],Tabla2628[AÑO],Recollecion[Bodega origen],CantidadGallinasBodegaOrigen2931[[#This Row],[Bodega origen]])</f>
        <v>0</v>
      </c>
      <c r="BC29" s="20" cm="1">
        <f t="array" ref="BC29">SUMIFS(Recollecion[Kilos],Recollecion[Semana del año],CantidadGallinasBodegaOrigen2931[[#Headers],[54]],Recollecion[Año],Tabla2628[AÑO],Recollecion[Bodega origen],CantidadGallinasBodegaOrigen2931[[#This Row],[Bodega origen]])</f>
        <v>0</v>
      </c>
    </row>
    <row r="30" spans="1:55" x14ac:dyDescent="0.3">
      <c r="A30" s="34" t="s">
        <v>757</v>
      </c>
      <c r="B30" s="20" cm="1">
        <f t="array" ref="B30">SUMIFS(Recollecion[Kilos],Recollecion[Semana del año],CantidadGallinasBodegaOrigen2931[[#Headers],[1]],Recollecion[Año],Tabla2628[AÑO],Recollecion[Bodega origen],CantidadGallinasBodegaOrigen2931[[#This Row],[Bodega origen]])</f>
        <v>2731.55</v>
      </c>
      <c r="C30" s="20" cm="1">
        <f t="array" ref="C30">SUMIFS(Recollecion[Kilos],Recollecion[Semana del año],CantidadGallinasBodegaOrigen2931[[#Headers],[2]],Recollecion[Año],Tabla2628[AÑO],Recollecion[Bodega origen],CantidadGallinasBodegaOrigen2931[[#This Row],[Bodega origen]])</f>
        <v>3707.91</v>
      </c>
      <c r="D30" s="20" cm="1">
        <f t="array" ref="D30">SUMIFS(Recollecion[Kilos],Recollecion[Semana del año],CantidadGallinasBodegaOrigen2931[[#Headers],[3]],Recollecion[Año],Tabla2628[AÑO],Recollecion[Bodega origen],CantidadGallinasBodegaOrigen2931[[#This Row],[Bodega origen]])</f>
        <v>1124.1999999999998</v>
      </c>
      <c r="E30" s="20" cm="1">
        <f t="array" ref="E30">SUMIFS(Recollecion[Kilos],Recollecion[Semana del año],CantidadGallinasBodegaOrigen2931[[#Headers],[4]],Recollecion[Año],Tabla2628[AÑO],Recollecion[Bodega origen],CantidadGallinasBodegaOrigen2931[[#This Row],[Bodega origen]])</f>
        <v>6761.15</v>
      </c>
      <c r="F30" s="20" cm="1">
        <f t="array" ref="F30">SUMIFS(Recollecion[Kilos],Recollecion[Semana del año],CantidadGallinasBodegaOrigen2931[[#Headers],[5]],Recollecion[Año],Tabla2628[AÑO],Recollecion[Bodega origen],CantidadGallinasBodegaOrigen2931[[#This Row],[Bodega origen]])</f>
        <v>3670.1000000000004</v>
      </c>
      <c r="G30" s="20" cm="1">
        <f t="array" ref="G30">SUMIFS(Recollecion[Kilos],Recollecion[Semana del año],CantidadGallinasBodegaOrigen2931[[#Headers],[6]],Recollecion[Año],Tabla2628[AÑO],Recollecion[Bodega origen],CantidadGallinasBodegaOrigen2931[[#This Row],[Bodega origen]])</f>
        <v>3886.1900000000005</v>
      </c>
      <c r="H30" s="20" cm="1">
        <f t="array" ref="H30">SUMIFS(Recollecion[Kilos],Recollecion[Semana del año],CantidadGallinasBodegaOrigen2931[[#Headers],[7]],Recollecion[Año],Tabla2628[AÑO],Recollecion[Bodega origen],CantidadGallinasBodegaOrigen2931[[#This Row],[Bodega origen]])</f>
        <v>3324.41</v>
      </c>
      <c r="I30" s="20" cm="1">
        <f t="array" ref="I30">SUMIFS(Recollecion[Kilos],Recollecion[Semana del año],CantidadGallinasBodegaOrigen2931[[#Headers],[8]],Recollecion[Año],Tabla2628[AÑO],Recollecion[Bodega origen],CantidadGallinasBodegaOrigen2931[[#This Row],[Bodega origen]])</f>
        <v>4275.6000000000004</v>
      </c>
      <c r="J30" s="20" cm="1">
        <f t="array" ref="J30">SUMIFS(Recollecion[Kilos],Recollecion[Semana del año],CantidadGallinasBodegaOrigen2931[[#Headers],[9]],Recollecion[Año],Tabla2628[AÑO],Recollecion[Bodega origen],CantidadGallinasBodegaOrigen2931[[#This Row],[Bodega origen]])</f>
        <v>3698.6</v>
      </c>
      <c r="K30" s="20" cm="1">
        <f t="array" ref="K30">SUMIFS(Recollecion[Kilos],Recollecion[Semana del año],CantidadGallinasBodegaOrigen2931[[#Headers],[10]],Recollecion[Año],Tabla2628[AÑO],Recollecion[Bodega origen],CantidadGallinasBodegaOrigen2931[[#This Row],[Bodega origen]])</f>
        <v>4288.2499999999991</v>
      </c>
      <c r="L30" s="20" cm="1">
        <f t="array" ref="L30">SUMIFS(Recollecion[Kilos],Recollecion[Semana del año],CantidadGallinasBodegaOrigen2931[[#Headers],[11]],Recollecion[Año],Tabla2628[AÑO],Recollecion[Bodega origen],CantidadGallinasBodegaOrigen2931[[#This Row],[Bodega origen]])</f>
        <v>1924.47</v>
      </c>
      <c r="M30" s="20" cm="1">
        <f t="array" ref="M30">SUMIFS(Recollecion[Kilos],Recollecion[Semana del año],CantidadGallinasBodegaOrigen2931[[#Headers],[12]],Recollecion[Año],Tabla2628[AÑO],Recollecion[Bodega origen],CantidadGallinasBodegaOrigen2931[[#This Row],[Bodega origen]])</f>
        <v>0</v>
      </c>
      <c r="N30" s="20" cm="1">
        <f t="array" ref="N30">SUMIFS(Recollecion[Kilos],Recollecion[Semana del año],CantidadGallinasBodegaOrigen2931[[#Headers],[13]],Recollecion[Año],Tabla2628[AÑO],Recollecion[Bodega origen],CantidadGallinasBodegaOrigen2931[[#This Row],[Bodega origen]])</f>
        <v>60.1</v>
      </c>
      <c r="O30" s="20" cm="1">
        <f t="array" ref="O30">SUMIFS(Recollecion[Kilos],Recollecion[Semana del año],CantidadGallinasBodegaOrigen2931[[#Headers],[14]],Recollecion[Año],Tabla2628[AÑO],Recollecion[Bodega origen],CantidadGallinasBodegaOrigen2931[[#This Row],[Bodega origen]])</f>
        <v>2204.0500000000002</v>
      </c>
      <c r="P30" s="20" cm="1">
        <f t="array" ref="P30">SUMIFS(Recollecion[Kilos],Recollecion[Semana del año],CantidadGallinasBodegaOrigen2931[[#Headers],[15]],Recollecion[Año],Tabla2628[AÑO],Recollecion[Bodega origen],CantidadGallinasBodegaOrigen2931[[#This Row],[Bodega origen]])</f>
        <v>3269.85</v>
      </c>
      <c r="Q30" s="20" cm="1">
        <f t="array" ref="Q30">SUMIFS(Recollecion[Kilos],Recollecion[Semana del año],CantidadGallinasBodegaOrigen2931[[#Headers],[16]],Recollecion[Año],Tabla2628[AÑO],Recollecion[Bodega origen],CantidadGallinasBodegaOrigen2931[[#This Row],[Bodega origen]])</f>
        <v>5610.7</v>
      </c>
      <c r="R30" s="20" cm="1">
        <f t="array" ref="R30">SUMIFS(Recollecion[Kilos],Recollecion[Semana del año],CantidadGallinasBodegaOrigen2931[[#Headers],[17]],Recollecion[Año],Tabla2628[AÑO],Recollecion[Bodega origen],CantidadGallinasBodegaOrigen2931[[#This Row],[Bodega origen]])</f>
        <v>6470.4999999999991</v>
      </c>
      <c r="S30" s="20" cm="1">
        <f t="array" ref="S30">SUMIFS(Recollecion[Kilos],Recollecion[Semana del año],CantidadGallinasBodegaOrigen2931[[#Headers],[18]],Recollecion[Año],Tabla2628[AÑO],Recollecion[Bodega origen],CantidadGallinasBodegaOrigen2931[[#This Row],[Bodega origen]])</f>
        <v>3528.7</v>
      </c>
      <c r="T30" s="20" cm="1">
        <f t="array" ref="T30">SUMIFS(Recollecion[Kilos],Recollecion[Semana del año],CantidadGallinasBodegaOrigen2931[[#Headers],[19]],Recollecion[Año],Tabla2628[AÑO],Recollecion[Bodega origen],CantidadGallinasBodegaOrigen2931[[#This Row],[Bodega origen]])</f>
        <v>5203.9799999999996</v>
      </c>
      <c r="U30" s="20" cm="1">
        <f t="array" ref="U30">SUMIFS(Recollecion[Kilos],Recollecion[Semana del año],CantidadGallinasBodegaOrigen2931[[#Headers],[20]],Recollecion[Año],Tabla2628[AÑO],Recollecion[Bodega origen],CantidadGallinasBodegaOrigen2931[[#This Row],[Bodega origen]])</f>
        <v>6258.74</v>
      </c>
      <c r="V30" s="20" cm="1">
        <f t="array" ref="V30">SUMIFS(Recollecion[Kilos],Recollecion[Semana del año],CantidadGallinasBodegaOrigen2931[[#Headers],[21]],Recollecion[Año],Tabla2628[AÑO],Recollecion[Bodega origen],CantidadGallinasBodegaOrigen2931[[#This Row],[Bodega origen]])</f>
        <v>5414.5999999999995</v>
      </c>
      <c r="W30" s="20" cm="1">
        <f t="array" ref="W30">SUMIFS(Recollecion[Kilos],Recollecion[Semana del año],CantidadGallinasBodegaOrigen2931[[#Headers],[22]],Recollecion[Año],Tabla2628[AÑO],Recollecion[Bodega origen],CantidadGallinasBodegaOrigen2931[[#This Row],[Bodega origen]])</f>
        <v>4855.6299999999992</v>
      </c>
      <c r="X30" s="20" cm="1">
        <f t="array" ref="X30">SUMIFS(Recollecion[Kilos],Recollecion[Semana del año],CantidadGallinasBodegaOrigen2931[[#Headers],[23]],Recollecion[Año],Tabla2628[AÑO],Recollecion[Bodega origen],CantidadGallinasBodegaOrigen2931[[#This Row],[Bodega origen]])</f>
        <v>7081.58</v>
      </c>
      <c r="Y30" s="20" cm="1">
        <f t="array" ref="Y30">SUMIFS(Recollecion[Kilos],Recollecion[Semana del año],CantidadGallinasBodegaOrigen2931[[#Headers],[24]],Recollecion[Año],Tabla2628[AÑO],Recollecion[Bodega origen],CantidadGallinasBodegaOrigen2931[[#This Row],[Bodega origen]])</f>
        <v>5479.57</v>
      </c>
      <c r="Z30" s="20" cm="1">
        <f t="array" ref="Z30">SUMIFS(Recollecion[Kilos],Recollecion[Semana del año],CantidadGallinasBodegaOrigen2931[[#Headers],[25]],Recollecion[Año],Tabla2628[AÑO],Recollecion[Bodega origen],CantidadGallinasBodegaOrigen2931[[#This Row],[Bodega origen]])</f>
        <v>5523.55</v>
      </c>
      <c r="AA30" s="20" cm="1">
        <f t="array" ref="AA30">SUMIFS(Recollecion[Kilos],Recollecion[Semana del año],CantidadGallinasBodegaOrigen2931[[#Headers],[26]],Recollecion[Año],Tabla2628[AÑO],Recollecion[Bodega origen],CantidadGallinasBodegaOrigen2931[[#This Row],[Bodega origen]])</f>
        <v>5907.5099999999993</v>
      </c>
      <c r="AB30" s="20" cm="1">
        <f t="array" ref="AB30">SUMIFS(Recollecion[Kilos],Recollecion[Semana del año],CantidadGallinasBodegaOrigen2931[[#Headers],[27]],Recollecion[Año],Tabla2628[AÑO],Recollecion[Bodega origen],CantidadGallinasBodegaOrigen2931[[#This Row],[Bodega origen]])</f>
        <v>5043.8</v>
      </c>
      <c r="AC30" s="20" cm="1">
        <f t="array" ref="AC30">SUMIFS(Recollecion[Kilos],Recollecion[Semana del año],CantidadGallinasBodegaOrigen2931[[#Headers],[28]],Recollecion[Año],Tabla2628[AÑO],Recollecion[Bodega origen],CantidadGallinasBodegaOrigen2931[[#This Row],[Bodega origen]])</f>
        <v>6453.62</v>
      </c>
      <c r="AD30" s="20" cm="1">
        <f t="array" ref="AD30">SUMIFS(Recollecion[Kilos],Recollecion[Semana del año],CantidadGallinasBodegaOrigen2931[[#Headers],[29]],Recollecion[Año],Tabla2628[AÑO],Recollecion[Bodega origen],CantidadGallinasBodegaOrigen2931[[#This Row],[Bodega origen]])</f>
        <v>5654.66</v>
      </c>
      <c r="AE30" s="20" cm="1">
        <f t="array" ref="AE30">SUMIFS(Recollecion[Kilos],Recollecion[Semana del año],CantidadGallinasBodegaOrigen2931[[#Headers],[30]],Recollecion[Año],Tabla2628[AÑO],Recollecion[Bodega origen],CantidadGallinasBodegaOrigen2931[[#This Row],[Bodega origen]])</f>
        <v>5737.45</v>
      </c>
      <c r="AF30" s="20" cm="1">
        <f t="array" ref="AF30">SUMIFS(Recollecion[Kilos],Recollecion[Semana del año],CantidadGallinasBodegaOrigen2931[[#Headers],[31]],Recollecion[Año],Tabla2628[AÑO],Recollecion[Bodega origen],CantidadGallinasBodegaOrigen2931[[#This Row],[Bodega origen]])</f>
        <v>5741</v>
      </c>
      <c r="AG30" s="20" cm="1">
        <f t="array" ref="AG30">SUMIFS(Recollecion[Kilos],Recollecion[Semana del año],CantidadGallinasBodegaOrigen2931[[#Headers],[32]],Recollecion[Año],Tabla2628[AÑO],Recollecion[Bodega origen],CantidadGallinasBodegaOrigen2931[[#This Row],[Bodega origen]])</f>
        <v>4890.43</v>
      </c>
      <c r="AH30" s="20" cm="1">
        <f t="array" ref="AH30">SUMIFS(Recollecion[Kilos],Recollecion[Semana del año],CantidadGallinasBodegaOrigen2931[[#Headers],[33]],Recollecion[Año],Tabla2628[AÑO],Recollecion[Bodega origen],CantidadGallinasBodegaOrigen2931[[#This Row],[Bodega origen]])</f>
        <v>6726.12</v>
      </c>
      <c r="AI30" s="20" cm="1">
        <f t="array" ref="AI30">SUMIFS(Recollecion[Kilos],Recollecion[Semana del año],CantidadGallinasBodegaOrigen2931[[#Headers],[34]],Recollecion[Año],Tabla2628[AÑO],Recollecion[Bodega origen],CantidadGallinasBodegaOrigen2931[[#This Row],[Bodega origen]])</f>
        <v>5862.0099999999993</v>
      </c>
      <c r="AJ30" s="20" cm="1">
        <f t="array" ref="AJ30">SUMIFS(Recollecion[Kilos],Recollecion[Semana del año],CantidadGallinasBodegaOrigen2931[[#Headers],[35]],Recollecion[Año],Tabla2628[AÑO],Recollecion[Bodega origen],CantidadGallinasBodegaOrigen2931[[#This Row],[Bodega origen]])</f>
        <v>5736.75</v>
      </c>
      <c r="AK30" s="20" cm="1">
        <f t="array" ref="AK30">SUMIFS(Recollecion[Kilos],Recollecion[Semana del año],CantidadGallinasBodegaOrigen2931[[#Headers],[36]],Recollecion[Año],Tabla2628[AÑO],Recollecion[Bodega origen],CantidadGallinasBodegaOrigen2931[[#This Row],[Bodega origen]])</f>
        <v>5790.32</v>
      </c>
      <c r="AL30" s="20" cm="1">
        <f t="array" ref="AL30">SUMIFS(Recollecion[Kilos],Recollecion[Semana del año],CantidadGallinasBodegaOrigen2931[[#Headers],[37]],Recollecion[Año],Tabla2628[AÑO],Recollecion[Bodega origen],CantidadGallinasBodegaOrigen2931[[#This Row],[Bodega origen]])</f>
        <v>5727.55</v>
      </c>
      <c r="AM30" s="20" cm="1">
        <f t="array" ref="AM30">SUMIFS(Recollecion[Kilos],Recollecion[Semana del año],CantidadGallinasBodegaOrigen2931[[#Headers],[38]],Recollecion[Año],Tabla2628[AÑO],Recollecion[Bodega origen],CantidadGallinasBodegaOrigen2931[[#This Row],[Bodega origen]])</f>
        <v>5050.3999999999996</v>
      </c>
      <c r="AN30" s="20" cm="1">
        <f t="array" ref="AN30">SUMIFS(Recollecion[Kilos],Recollecion[Semana del año],CantidadGallinasBodegaOrigen2931[[#Headers],[39]],Recollecion[Año],Tabla2628[AÑO],Recollecion[Bodega origen],CantidadGallinasBodegaOrigen2931[[#This Row],[Bodega origen]])</f>
        <v>6551.43</v>
      </c>
      <c r="AO30" s="20" cm="1">
        <f t="array" ref="AO30">SUMIFS(Recollecion[Kilos],Recollecion[Semana del año],CantidadGallinasBodegaOrigen2931[[#Headers],[40]],Recollecion[Año],Tabla2628[AÑO],Recollecion[Bodega origen],CantidadGallinasBodegaOrigen2931[[#This Row],[Bodega origen]])</f>
        <v>5367.67</v>
      </c>
      <c r="AP30" s="20" cm="1">
        <f t="array" ref="AP30">SUMIFS(Recollecion[Kilos],Recollecion[Semana del año],CantidadGallinasBodegaOrigen2931[[#Headers],[41]],Recollecion[Año],Tabla2628[AÑO],Recollecion[Bodega origen],CantidadGallinasBodegaOrigen2931[[#This Row],[Bodega origen]])</f>
        <v>5623.13</v>
      </c>
      <c r="AQ30" s="20" cm="1">
        <f t="array" ref="AQ30">SUMIFS(Recollecion[Kilos],Recollecion[Semana del año],CantidadGallinasBodegaOrigen2931[[#Headers],[42]],Recollecion[Año],Tabla2628[AÑO],Recollecion[Bodega origen],CantidadGallinasBodegaOrigen2931[[#This Row],[Bodega origen]])</f>
        <v>5675.12</v>
      </c>
      <c r="AR30" s="20" cm="1">
        <f t="array" ref="AR30">SUMIFS(Recollecion[Kilos],Recollecion[Semana del año],CantidadGallinasBodegaOrigen2931[[#Headers],[43]],Recollecion[Año],Tabla2628[AÑO],Recollecion[Bodega origen],CantidadGallinasBodegaOrigen2931[[#This Row],[Bodega origen]])</f>
        <v>5209.26</v>
      </c>
      <c r="AS30" s="20" cm="1">
        <f t="array" ref="AS30">SUMIFS(Recollecion[Kilos],Recollecion[Semana del año],CantidadGallinasBodegaOrigen2931[[#Headers],[44]],Recollecion[Año],Tabla2628[AÑO],Recollecion[Bodega origen],CantidadGallinasBodegaOrigen2931[[#This Row],[Bodega origen]])</f>
        <v>4179.88</v>
      </c>
      <c r="AT30" s="20" cm="1">
        <f t="array" ref="AT30">SUMIFS(Recollecion[Kilos],Recollecion[Semana del año],CantidadGallinasBodegaOrigen2931[[#Headers],[45]],Recollecion[Año],Tabla2628[AÑO],Recollecion[Bodega origen],CantidadGallinasBodegaOrigen2931[[#This Row],[Bodega origen]])</f>
        <v>4462.8500000000004</v>
      </c>
      <c r="AU30" s="20" cm="1">
        <f t="array" ref="AU30">SUMIFS(Recollecion[Kilos],Recollecion[Semana del año],CantidadGallinasBodegaOrigen2931[[#Headers],[46]],Recollecion[Año],Tabla2628[AÑO],Recollecion[Bodega origen],CantidadGallinasBodegaOrigen2931[[#This Row],[Bodega origen]])</f>
        <v>6386.91</v>
      </c>
      <c r="AV30" s="20" cm="1">
        <f t="array" ref="AV30">SUMIFS(Recollecion[Kilos],Recollecion[Semana del año],CantidadGallinasBodegaOrigen2931[[#Headers],[47]],Recollecion[Año],Tabla2628[AÑO],Recollecion[Bodega origen],CantidadGallinasBodegaOrigen2931[[#This Row],[Bodega origen]])</f>
        <v>4746.8900000000003</v>
      </c>
      <c r="AW30" s="20" cm="1">
        <f t="array" ref="AW30">SUMIFS(Recollecion[Kilos],Recollecion[Semana del año],CantidadGallinasBodegaOrigen2931[[#Headers],[48]],Recollecion[Año],Tabla2628[AÑO],Recollecion[Bodega origen],CantidadGallinasBodegaOrigen2931[[#This Row],[Bodega origen]])</f>
        <v>3882.3300000000004</v>
      </c>
      <c r="AX30" s="20" cm="1">
        <f t="array" ref="AX30">SUMIFS(Recollecion[Kilos],Recollecion[Semana del año],CantidadGallinasBodegaOrigen2931[[#Headers],[49]],Recollecion[Año],Tabla2628[AÑO],Recollecion[Bodega origen],CantidadGallinasBodegaOrigen2931[[#This Row],[Bodega origen]])</f>
        <v>3802.2</v>
      </c>
      <c r="AY30" s="20" cm="1">
        <f t="array" ref="AY30">SUMIFS(Recollecion[Kilos],Recollecion[Semana del año],CantidadGallinasBodegaOrigen2931[[#Headers],[50]],Recollecion[Año],Tabla2628[AÑO],Recollecion[Bodega origen],CantidadGallinasBodegaOrigen2931[[#This Row],[Bodega origen]])</f>
        <v>9475.82</v>
      </c>
      <c r="AZ30" s="20" cm="1">
        <f t="array" ref="AZ30">SUMIFS(Recollecion[Kilos],Recollecion[Semana del año],CantidadGallinasBodegaOrigen2931[[#Headers],[51]],Recollecion[Año],Tabla2628[AÑO],Recollecion[Bodega origen],CantidadGallinasBodegaOrigen2931[[#This Row],[Bodega origen]])</f>
        <v>6427.9099999999989</v>
      </c>
      <c r="BA30" s="20" cm="1">
        <f t="array" ref="BA30">SUMIFS(Recollecion[Kilos],Recollecion[Semana del año],CantidadGallinasBodegaOrigen2931[[#Headers],[52]],Recollecion[Año],Tabla2628[AÑO],Recollecion[Bodega origen],CantidadGallinasBodegaOrigen2931[[#This Row],[Bodega origen]])</f>
        <v>5563.5899999999992</v>
      </c>
      <c r="BB30" s="20" cm="1">
        <f t="array" ref="BB30">SUMIFS(Recollecion[Kilos],Recollecion[Semana del año],CantidadGallinasBodegaOrigen2931[[#Headers],[53]],Recollecion[Año],Tabla2628[AÑO],Recollecion[Bodega origen],CantidadGallinasBodegaOrigen2931[[#This Row],[Bodega origen]])</f>
        <v>3960.3999999999996</v>
      </c>
      <c r="BC30" s="20" cm="1">
        <f t="array" ref="BC30">SUMIFS(Recollecion[Kilos],Recollecion[Semana del año],CantidadGallinasBodegaOrigen2931[[#Headers],[54]],Recollecion[Año],Tabla2628[AÑO],Recollecion[Bodega origen],CantidadGallinasBodegaOrigen2931[[#This Row],[Bodega origen]])</f>
        <v>0</v>
      </c>
    </row>
    <row r="31" spans="1:55" x14ac:dyDescent="0.3">
      <c r="A31" s="33" t="s">
        <v>761</v>
      </c>
      <c r="B31" s="20" cm="1">
        <f t="array" ref="B31">SUMIFS(Recollecion[Kilos],Recollecion[Semana del año],CantidadGallinasBodegaOrigen2931[[#Headers],[1]],Recollecion[Año],Tabla2628[AÑO],Recollecion[Bodega origen],CantidadGallinasBodegaOrigen2931[[#This Row],[Bodega origen]])</f>
        <v>29.75</v>
      </c>
      <c r="C31" s="20" cm="1">
        <f t="array" ref="C31">SUMIFS(Recollecion[Kilos],Recollecion[Semana del año],CantidadGallinasBodegaOrigen2931[[#Headers],[2]],Recollecion[Año],Tabla2628[AÑO],Recollecion[Bodega origen],CantidadGallinasBodegaOrigen2931[[#This Row],[Bodega origen]])</f>
        <v>80.95</v>
      </c>
      <c r="D31" s="20" cm="1">
        <f t="array" ref="D31">SUMIFS(Recollecion[Kilos],Recollecion[Semana del año],CantidadGallinasBodegaOrigen2931[[#Headers],[3]],Recollecion[Año],Tabla2628[AÑO],Recollecion[Bodega origen],CantidadGallinasBodegaOrigen2931[[#This Row],[Bodega origen]])</f>
        <v>165.4</v>
      </c>
      <c r="E31" s="20" cm="1">
        <f t="array" ref="E31">SUMIFS(Recollecion[Kilos],Recollecion[Semana del año],CantidadGallinasBodegaOrigen2931[[#Headers],[4]],Recollecion[Año],Tabla2628[AÑO],Recollecion[Bodega origen],CantidadGallinasBodegaOrigen2931[[#This Row],[Bodega origen]])</f>
        <v>3525.2999999999997</v>
      </c>
      <c r="F31" s="20" cm="1">
        <f t="array" ref="F31">SUMIFS(Recollecion[Kilos],Recollecion[Semana del año],CantidadGallinasBodegaOrigen2931[[#Headers],[5]],Recollecion[Año],Tabla2628[AÑO],Recollecion[Bodega origen],CantidadGallinasBodegaOrigen2931[[#This Row],[Bodega origen]])</f>
        <v>4275.0999999999995</v>
      </c>
      <c r="G31" s="20" cm="1">
        <f t="array" ref="G31">SUMIFS(Recollecion[Kilos],Recollecion[Semana del año],CantidadGallinasBodegaOrigen2931[[#Headers],[6]],Recollecion[Año],Tabla2628[AÑO],Recollecion[Bodega origen],CantidadGallinasBodegaOrigen2931[[#This Row],[Bodega origen]])</f>
        <v>4904.95</v>
      </c>
      <c r="H31" s="20" cm="1">
        <f t="array" ref="H31">SUMIFS(Recollecion[Kilos],Recollecion[Semana del año],CantidadGallinasBodegaOrigen2931[[#Headers],[7]],Recollecion[Año],Tabla2628[AÑO],Recollecion[Bodega origen],CantidadGallinasBodegaOrigen2931[[#This Row],[Bodega origen]])</f>
        <v>4313.8999999999996</v>
      </c>
      <c r="I31" s="20" cm="1">
        <f t="array" ref="I31">SUMIFS(Recollecion[Kilos],Recollecion[Semana del año],CantidadGallinasBodegaOrigen2931[[#Headers],[8]],Recollecion[Año],Tabla2628[AÑO],Recollecion[Bodega origen],CantidadGallinasBodegaOrigen2931[[#This Row],[Bodega origen]])</f>
        <v>5924.4500000000007</v>
      </c>
      <c r="J31" s="20" cm="1">
        <f t="array" ref="J31">SUMIFS(Recollecion[Kilos],Recollecion[Semana del año],CantidadGallinasBodegaOrigen2931[[#Headers],[9]],Recollecion[Año],Tabla2628[AÑO],Recollecion[Bodega origen],CantidadGallinasBodegaOrigen2931[[#This Row],[Bodega origen]])</f>
        <v>5368.4500000000007</v>
      </c>
      <c r="K31" s="20" cm="1">
        <f t="array" ref="K31">SUMIFS(Recollecion[Kilos],Recollecion[Semana del año],CantidadGallinasBodegaOrigen2931[[#Headers],[10]],Recollecion[Año],Tabla2628[AÑO],Recollecion[Bodega origen],CantidadGallinasBodegaOrigen2931[[#This Row],[Bodega origen]])</f>
        <v>6163.8499999999995</v>
      </c>
      <c r="L31" s="20" cm="1">
        <f t="array" ref="L31">SUMIFS(Recollecion[Kilos],Recollecion[Semana del año],CantidadGallinasBodegaOrigen2931[[#Headers],[11]],Recollecion[Año],Tabla2628[AÑO],Recollecion[Bodega origen],CantidadGallinasBodegaOrigen2931[[#This Row],[Bodega origen]])</f>
        <v>5414.7499999999991</v>
      </c>
      <c r="M31" s="20" cm="1">
        <f t="array" ref="M31">SUMIFS(Recollecion[Kilos],Recollecion[Semana del año],CantidadGallinasBodegaOrigen2931[[#Headers],[12]],Recollecion[Año],Tabla2628[AÑO],Recollecion[Bodega origen],CantidadGallinasBodegaOrigen2931[[#This Row],[Bodega origen]])</f>
        <v>4643.0199999999995</v>
      </c>
      <c r="N31" s="20" cm="1">
        <f t="array" ref="N31">SUMIFS(Recollecion[Kilos],Recollecion[Semana del año],CantidadGallinasBodegaOrigen2931[[#Headers],[13]],Recollecion[Año],Tabla2628[AÑO],Recollecion[Bodega origen],CantidadGallinasBodegaOrigen2931[[#This Row],[Bodega origen]])</f>
        <v>5190.1100000000006</v>
      </c>
      <c r="O31" s="20" cm="1">
        <f t="array" ref="O31">SUMIFS(Recollecion[Kilos],Recollecion[Semana del año],CantidadGallinasBodegaOrigen2931[[#Headers],[14]],Recollecion[Año],Tabla2628[AÑO],Recollecion[Bodega origen],CantidadGallinasBodegaOrigen2931[[#This Row],[Bodega origen]])</f>
        <v>5440.3799999999992</v>
      </c>
      <c r="P31" s="20" cm="1">
        <f t="array" ref="P31">SUMIFS(Recollecion[Kilos],Recollecion[Semana del año],CantidadGallinasBodegaOrigen2931[[#Headers],[15]],Recollecion[Año],Tabla2628[AÑO],Recollecion[Bodega origen],CantidadGallinasBodegaOrigen2931[[#This Row],[Bodega origen]])</f>
        <v>4629.3499999999995</v>
      </c>
      <c r="Q31" s="20" cm="1">
        <f t="array" ref="Q31">SUMIFS(Recollecion[Kilos],Recollecion[Semana del año],CantidadGallinasBodegaOrigen2931[[#Headers],[16]],Recollecion[Año],Tabla2628[AÑO],Recollecion[Bodega origen],CantidadGallinasBodegaOrigen2931[[#This Row],[Bodega origen]])</f>
        <v>5770.4</v>
      </c>
      <c r="R31" s="20" cm="1">
        <f t="array" ref="R31">SUMIFS(Recollecion[Kilos],Recollecion[Semana del año],CantidadGallinasBodegaOrigen2931[[#Headers],[17]],Recollecion[Año],Tabla2628[AÑO],Recollecion[Bodega origen],CantidadGallinasBodegaOrigen2931[[#This Row],[Bodega origen]])</f>
        <v>6295.4699999999993</v>
      </c>
      <c r="S31" s="20" cm="1">
        <f t="array" ref="S31">SUMIFS(Recollecion[Kilos],Recollecion[Semana del año],CantidadGallinasBodegaOrigen2931[[#Headers],[18]],Recollecion[Año],Tabla2628[AÑO],Recollecion[Bodega origen],CantidadGallinasBodegaOrigen2931[[#This Row],[Bodega origen]])</f>
        <v>3842.82</v>
      </c>
      <c r="T31" s="20" cm="1">
        <f t="array" ref="T31">SUMIFS(Recollecion[Kilos],Recollecion[Semana del año],CantidadGallinasBodegaOrigen2931[[#Headers],[19]],Recollecion[Año],Tabla2628[AÑO],Recollecion[Bodega origen],CantidadGallinasBodegaOrigen2931[[#This Row],[Bodega origen]])</f>
        <v>5252.7</v>
      </c>
      <c r="U31" s="20" cm="1">
        <f t="array" ref="U31">SUMIFS(Recollecion[Kilos],Recollecion[Semana del año],CantidadGallinasBodegaOrigen2931[[#Headers],[20]],Recollecion[Año],Tabla2628[AÑO],Recollecion[Bodega origen],CantidadGallinasBodegaOrigen2931[[#This Row],[Bodega origen]])</f>
        <v>5927</v>
      </c>
      <c r="V31" s="20" cm="1">
        <f t="array" ref="V31">SUMIFS(Recollecion[Kilos],Recollecion[Semana del año],CantidadGallinasBodegaOrigen2931[[#Headers],[21]],Recollecion[Año],Tabla2628[AÑO],Recollecion[Bodega origen],CantidadGallinasBodegaOrigen2931[[#This Row],[Bodega origen]])</f>
        <v>4439.99</v>
      </c>
      <c r="W31" s="20" cm="1">
        <f t="array" ref="W31">SUMIFS(Recollecion[Kilos],Recollecion[Semana del año],CantidadGallinasBodegaOrigen2931[[#Headers],[22]],Recollecion[Año],Tabla2628[AÑO],Recollecion[Bodega origen],CantidadGallinasBodegaOrigen2931[[#This Row],[Bodega origen]])</f>
        <v>5167.47</v>
      </c>
      <c r="X31" s="20" cm="1">
        <f t="array" ref="X31">SUMIFS(Recollecion[Kilos],Recollecion[Semana del año],CantidadGallinasBodegaOrigen2931[[#Headers],[23]],Recollecion[Año],Tabla2628[AÑO],Recollecion[Bodega origen],CantidadGallinasBodegaOrigen2931[[#This Row],[Bodega origen]])</f>
        <v>6663.8</v>
      </c>
      <c r="Y31" s="20" cm="1">
        <f t="array" ref="Y31">SUMIFS(Recollecion[Kilos],Recollecion[Semana del año],CantidadGallinasBodegaOrigen2931[[#Headers],[24]],Recollecion[Año],Tabla2628[AÑO],Recollecion[Bodega origen],CantidadGallinasBodegaOrigen2931[[#This Row],[Bodega origen]])</f>
        <v>4956.6499999999996</v>
      </c>
      <c r="Z31" s="20" cm="1">
        <f t="array" ref="Z31">SUMIFS(Recollecion[Kilos],Recollecion[Semana del año],CantidadGallinasBodegaOrigen2931[[#Headers],[25]],Recollecion[Año],Tabla2628[AÑO],Recollecion[Bodega origen],CantidadGallinasBodegaOrigen2931[[#This Row],[Bodega origen]])</f>
        <v>4713.05</v>
      </c>
      <c r="AA31" s="20" cm="1">
        <f t="array" ref="AA31">SUMIFS(Recollecion[Kilos],Recollecion[Semana del año],CantidadGallinasBodegaOrigen2931[[#Headers],[26]],Recollecion[Año],Tabla2628[AÑO],Recollecion[Bodega origen],CantidadGallinasBodegaOrigen2931[[#This Row],[Bodega origen]])</f>
        <v>4962.55</v>
      </c>
      <c r="AB31" s="20" cm="1">
        <f t="array" ref="AB31">SUMIFS(Recollecion[Kilos],Recollecion[Semana del año],CantidadGallinasBodegaOrigen2931[[#Headers],[27]],Recollecion[Año],Tabla2628[AÑO],Recollecion[Bodega origen],CantidadGallinasBodegaOrigen2931[[#This Row],[Bodega origen]])</f>
        <v>4379.75</v>
      </c>
      <c r="AC31" s="20" cm="1">
        <f t="array" ref="AC31">SUMIFS(Recollecion[Kilos],Recollecion[Semana del año],CantidadGallinasBodegaOrigen2931[[#Headers],[28]],Recollecion[Año],Tabla2628[AÑO],Recollecion[Bodega origen],CantidadGallinasBodegaOrigen2931[[#This Row],[Bodega origen]])</f>
        <v>5976.75</v>
      </c>
      <c r="AD31" s="20" cm="1">
        <f t="array" ref="AD31">SUMIFS(Recollecion[Kilos],Recollecion[Semana del año],CantidadGallinasBodegaOrigen2931[[#Headers],[29]],Recollecion[Año],Tabla2628[AÑO],Recollecion[Bodega origen],CantidadGallinasBodegaOrigen2931[[#This Row],[Bodega origen]])</f>
        <v>5197.829999999999</v>
      </c>
      <c r="AE31" s="20" cm="1">
        <f t="array" ref="AE31">SUMIFS(Recollecion[Kilos],Recollecion[Semana del año],CantidadGallinasBodegaOrigen2931[[#Headers],[30]],Recollecion[Año],Tabla2628[AÑO],Recollecion[Bodega origen],CantidadGallinasBodegaOrigen2931[[#This Row],[Bodega origen]])</f>
        <v>5125.5499999999993</v>
      </c>
      <c r="AF31" s="20" cm="1">
        <f t="array" ref="AF31">SUMIFS(Recollecion[Kilos],Recollecion[Semana del año],CantidadGallinasBodegaOrigen2931[[#Headers],[31]],Recollecion[Año],Tabla2628[AÑO],Recollecion[Bodega origen],CantidadGallinasBodegaOrigen2931[[#This Row],[Bodega origen]])</f>
        <v>5007.53</v>
      </c>
      <c r="AG31" s="20" cm="1">
        <f t="array" ref="AG31">SUMIFS(Recollecion[Kilos],Recollecion[Semana del año],CantidadGallinasBodegaOrigen2931[[#Headers],[32]],Recollecion[Año],Tabla2628[AÑO],Recollecion[Bodega origen],CantidadGallinasBodegaOrigen2931[[#This Row],[Bodega origen]])</f>
        <v>4362.8600000000006</v>
      </c>
      <c r="AH31" s="20" cm="1">
        <f t="array" ref="AH31">SUMIFS(Recollecion[Kilos],Recollecion[Semana del año],CantidadGallinasBodegaOrigen2931[[#Headers],[33]],Recollecion[Año],Tabla2628[AÑO],Recollecion[Bodega origen],CantidadGallinasBodegaOrigen2931[[#This Row],[Bodega origen]])</f>
        <v>5808.8099999999995</v>
      </c>
      <c r="AI31" s="20" cm="1">
        <f t="array" ref="AI31">SUMIFS(Recollecion[Kilos],Recollecion[Semana del año],CantidadGallinasBodegaOrigen2931[[#Headers],[34]],Recollecion[Año],Tabla2628[AÑO],Recollecion[Bodega origen],CantidadGallinasBodegaOrigen2931[[#This Row],[Bodega origen]])</f>
        <v>5067.079999999999</v>
      </c>
      <c r="AJ31" s="20" cm="1">
        <f t="array" ref="AJ31">SUMIFS(Recollecion[Kilos],Recollecion[Semana del año],CantidadGallinasBodegaOrigen2931[[#Headers],[35]],Recollecion[Año],Tabla2628[AÑO],Recollecion[Bodega origen],CantidadGallinasBodegaOrigen2931[[#This Row],[Bodega origen]])</f>
        <v>4978.41</v>
      </c>
      <c r="AK31" s="20" cm="1">
        <f t="array" ref="AK31">SUMIFS(Recollecion[Kilos],Recollecion[Semana del año],CantidadGallinasBodegaOrigen2931[[#Headers],[36]],Recollecion[Año],Tabla2628[AÑO],Recollecion[Bodega origen],CantidadGallinasBodegaOrigen2931[[#This Row],[Bodega origen]])</f>
        <v>4923.7299999999996</v>
      </c>
      <c r="AL31" s="20" cm="1">
        <f t="array" ref="AL31">SUMIFS(Recollecion[Kilos],Recollecion[Semana del año],CantidadGallinasBodegaOrigen2931[[#Headers],[37]],Recollecion[Año],Tabla2628[AÑO],Recollecion[Bodega origen],CantidadGallinasBodegaOrigen2931[[#This Row],[Bodega origen]])</f>
        <v>4940.25</v>
      </c>
      <c r="AM31" s="20" cm="1">
        <f t="array" ref="AM31">SUMIFS(Recollecion[Kilos],Recollecion[Semana del año],CantidadGallinasBodegaOrigen2931[[#Headers],[38]],Recollecion[Año],Tabla2628[AÑO],Recollecion[Bodega origen],CantidadGallinasBodegaOrigen2931[[#This Row],[Bodega origen]])</f>
        <v>4255.67</v>
      </c>
      <c r="AN31" s="20" cm="1">
        <f t="array" ref="AN31">SUMIFS(Recollecion[Kilos],Recollecion[Semana del año],CantidadGallinasBodegaOrigen2931[[#Headers],[39]],Recollecion[Año],Tabla2628[AÑO],Recollecion[Bodega origen],CantidadGallinasBodegaOrigen2931[[#This Row],[Bodega origen]])</f>
        <v>5648.3399999999992</v>
      </c>
      <c r="AO31" s="20" cm="1">
        <f t="array" ref="AO31">SUMIFS(Recollecion[Kilos],Recollecion[Semana del año],CantidadGallinasBodegaOrigen2931[[#Headers],[40]],Recollecion[Año],Tabla2628[AÑO],Recollecion[Bodega origen],CantidadGallinasBodegaOrigen2931[[#This Row],[Bodega origen]])</f>
        <v>4676.7199999999993</v>
      </c>
      <c r="AP31" s="20" cm="1">
        <f t="array" ref="AP31">SUMIFS(Recollecion[Kilos],Recollecion[Semana del año],CantidadGallinasBodegaOrigen2931[[#Headers],[41]],Recollecion[Año],Tabla2628[AÑO],Recollecion[Bodega origen],CantidadGallinasBodegaOrigen2931[[#This Row],[Bodega origen]])</f>
        <v>5766.88</v>
      </c>
      <c r="AQ31" s="20" cm="1">
        <f t="array" ref="AQ31">SUMIFS(Recollecion[Kilos],Recollecion[Semana del año],CantidadGallinasBodegaOrigen2931[[#Headers],[42]],Recollecion[Año],Tabla2628[AÑO],Recollecion[Bodega origen],CantidadGallinasBodegaOrigen2931[[#This Row],[Bodega origen]])</f>
        <v>4967.2700000000004</v>
      </c>
      <c r="AR31" s="20" cm="1">
        <f t="array" ref="AR31">SUMIFS(Recollecion[Kilos],Recollecion[Semana del año],CantidadGallinasBodegaOrigen2931[[#Headers],[43]],Recollecion[Año],Tabla2628[AÑO],Recollecion[Bodega origen],CantidadGallinasBodegaOrigen2931[[#This Row],[Bodega origen]])</f>
        <v>4763.4799999999996</v>
      </c>
      <c r="AS31" s="20" cm="1">
        <f t="array" ref="AS31">SUMIFS(Recollecion[Kilos],Recollecion[Semana del año],CantidadGallinasBodegaOrigen2931[[#Headers],[44]],Recollecion[Año],Tabla2628[AÑO],Recollecion[Bodega origen],CantidadGallinasBodegaOrigen2931[[#This Row],[Bodega origen]])</f>
        <v>4568.53</v>
      </c>
      <c r="AT31" s="20" cm="1">
        <f t="array" ref="AT31">SUMIFS(Recollecion[Kilos],Recollecion[Semana del año],CantidadGallinasBodegaOrigen2931[[#Headers],[45]],Recollecion[Año],Tabla2628[AÑO],Recollecion[Bodega origen],CantidadGallinasBodegaOrigen2931[[#This Row],[Bodega origen]])</f>
        <v>3803.0999999999995</v>
      </c>
      <c r="AU31" s="20" cm="1">
        <f t="array" ref="AU31">SUMIFS(Recollecion[Kilos],Recollecion[Semana del año],CantidadGallinasBodegaOrigen2931[[#Headers],[46]],Recollecion[Año],Tabla2628[AÑO],Recollecion[Bodega origen],CantidadGallinasBodegaOrigen2931[[#This Row],[Bodega origen]])</f>
        <v>5262.68</v>
      </c>
      <c r="AV31" s="20" cm="1">
        <f t="array" ref="AV31">SUMIFS(Recollecion[Kilos],Recollecion[Semana del año],CantidadGallinasBodegaOrigen2931[[#Headers],[47]],Recollecion[Año],Tabla2628[AÑO],Recollecion[Bodega origen],CantidadGallinasBodegaOrigen2931[[#This Row],[Bodega origen]])</f>
        <v>3954.15</v>
      </c>
      <c r="AW31" s="20" cm="1">
        <f t="array" ref="AW31">SUMIFS(Recollecion[Kilos],Recollecion[Semana del año],CantidadGallinasBodegaOrigen2931[[#Headers],[48]],Recollecion[Año],Tabla2628[AÑO],Recollecion[Bodega origen],CantidadGallinasBodegaOrigen2931[[#This Row],[Bodega origen]])</f>
        <v>3341.05</v>
      </c>
      <c r="AX31" s="20" cm="1">
        <f t="array" ref="AX31">SUMIFS(Recollecion[Kilos],Recollecion[Semana del año],CantidadGallinasBodegaOrigen2931[[#Headers],[49]],Recollecion[Año],Tabla2628[AÑO],Recollecion[Bodega origen],CantidadGallinasBodegaOrigen2931[[#This Row],[Bodega origen]])</f>
        <v>2653.65</v>
      </c>
      <c r="AY31" s="20" cm="1">
        <f t="array" ref="AY31">SUMIFS(Recollecion[Kilos],Recollecion[Semana del año],CantidadGallinasBodegaOrigen2931[[#Headers],[50]],Recollecion[Año],Tabla2628[AÑO],Recollecion[Bodega origen],CantidadGallinasBodegaOrigen2931[[#This Row],[Bodega origen]])</f>
        <v>7954.27</v>
      </c>
      <c r="AZ31" s="20" cm="1">
        <f t="array" ref="AZ31">SUMIFS(Recollecion[Kilos],Recollecion[Semana del año],CantidadGallinasBodegaOrigen2931[[#Headers],[51]],Recollecion[Año],Tabla2628[AÑO],Recollecion[Bodega origen],CantidadGallinasBodegaOrigen2931[[#This Row],[Bodega origen]])</f>
        <v>5311.7199999999993</v>
      </c>
      <c r="BA31" s="20" cm="1">
        <f t="array" ref="BA31">SUMIFS(Recollecion[Kilos],Recollecion[Semana del año],CantidadGallinasBodegaOrigen2931[[#Headers],[52]],Recollecion[Año],Tabla2628[AÑO],Recollecion[Bodega origen],CantidadGallinasBodegaOrigen2931[[#This Row],[Bodega origen]])</f>
        <v>4437.8200000000006</v>
      </c>
      <c r="BB31" s="20" cm="1">
        <f t="array" ref="BB31">SUMIFS(Recollecion[Kilos],Recollecion[Semana del año],CantidadGallinasBodegaOrigen2931[[#Headers],[53]],Recollecion[Año],Tabla2628[AÑO],Recollecion[Bodega origen],CantidadGallinasBodegaOrigen2931[[#This Row],[Bodega origen]])</f>
        <v>3264.84</v>
      </c>
      <c r="BC31" s="20" cm="1">
        <f t="array" ref="BC31">SUMIFS(Recollecion[Kilos],Recollecion[Semana del año],CantidadGallinasBodegaOrigen2931[[#Headers],[54]],Recollecion[Año],Tabla2628[AÑO],Recollecion[Bodega origen],CantidadGallinasBodegaOrigen2931[[#This Row],[Bodega origen]])</f>
        <v>0</v>
      </c>
    </row>
    <row r="32" spans="1:55" x14ac:dyDescent="0.3">
      <c r="A32" s="34" t="s">
        <v>764</v>
      </c>
      <c r="B32" s="20" cm="1">
        <f t="array" ref="B32">SUMIFS(Recollecion[Kilos],Recollecion[Semana del año],CantidadGallinasBodegaOrigen2931[[#Headers],[1]],Recollecion[Año],Tabla2628[AÑO],Recollecion[Bodega origen],CantidadGallinasBodegaOrigen2931[[#This Row],[Bodega origen]])</f>
        <v>3949.3999999999996</v>
      </c>
      <c r="C32" s="20" cm="1">
        <f t="array" ref="C32">SUMIFS(Recollecion[Kilos],Recollecion[Semana del año],CantidadGallinasBodegaOrigen2931[[#Headers],[2]],Recollecion[Año],Tabla2628[AÑO],Recollecion[Bodega origen],CantidadGallinasBodegaOrigen2931[[#This Row],[Bodega origen]])</f>
        <v>5402.8</v>
      </c>
      <c r="D32" s="20" cm="1">
        <f t="array" ref="D32">SUMIFS(Recollecion[Kilos],Recollecion[Semana del año],CantidadGallinasBodegaOrigen2931[[#Headers],[3]],Recollecion[Año],Tabla2628[AÑO],Recollecion[Bodega origen],CantidadGallinasBodegaOrigen2931[[#This Row],[Bodega origen]])</f>
        <v>1496.06</v>
      </c>
      <c r="E32" s="20" cm="1">
        <f t="array" ref="E32">SUMIFS(Recollecion[Kilos],Recollecion[Semana del año],CantidadGallinasBodegaOrigen2931[[#Headers],[4]],Recollecion[Año],Tabla2628[AÑO],Recollecion[Bodega origen],CantidadGallinasBodegaOrigen2931[[#This Row],[Bodega origen]])</f>
        <v>10320.6</v>
      </c>
      <c r="F32" s="20" cm="1">
        <f t="array" ref="F32">SUMIFS(Recollecion[Kilos],Recollecion[Semana del año],CantidadGallinasBodegaOrigen2931[[#Headers],[5]],Recollecion[Año],Tabla2628[AÑO],Recollecion[Bodega origen],CantidadGallinasBodegaOrigen2931[[#This Row],[Bodega origen]])</f>
        <v>5038.8499999999995</v>
      </c>
      <c r="G32" s="20" cm="1">
        <f t="array" ref="G32">SUMIFS(Recollecion[Kilos],Recollecion[Semana del año],CantidadGallinasBodegaOrigen2931[[#Headers],[6]],Recollecion[Año],Tabla2628[AÑO],Recollecion[Bodega origen],CantidadGallinasBodegaOrigen2931[[#This Row],[Bodega origen]])</f>
        <v>5982.51</v>
      </c>
      <c r="H32" s="20" cm="1">
        <f t="array" ref="H32">SUMIFS(Recollecion[Kilos],Recollecion[Semana del año],CantidadGallinasBodegaOrigen2931[[#Headers],[7]],Recollecion[Año],Tabla2628[AÑO],Recollecion[Bodega origen],CantidadGallinasBodegaOrigen2931[[#This Row],[Bodega origen]])</f>
        <v>5042.07</v>
      </c>
      <c r="I32" s="20" cm="1">
        <f t="array" ref="I32">SUMIFS(Recollecion[Kilos],Recollecion[Semana del año],CantidadGallinasBodegaOrigen2931[[#Headers],[8]],Recollecion[Año],Tabla2628[AÑO],Recollecion[Bodega origen],CantidadGallinasBodegaOrigen2931[[#This Row],[Bodega origen]])</f>
        <v>3885.8999999999996</v>
      </c>
      <c r="J32" s="20" cm="1">
        <f t="array" ref="J32">SUMIFS(Recollecion[Kilos],Recollecion[Semana del año],CantidadGallinasBodegaOrigen2931[[#Headers],[9]],Recollecion[Año],Tabla2628[AÑO],Recollecion[Bodega origen],CantidadGallinasBodegaOrigen2931[[#This Row],[Bodega origen]])</f>
        <v>5727.3</v>
      </c>
      <c r="K32" s="20" cm="1">
        <f t="array" ref="K32">SUMIFS(Recollecion[Kilos],Recollecion[Semana del año],CantidadGallinasBodegaOrigen2931[[#Headers],[10]],Recollecion[Año],Tabla2628[AÑO],Recollecion[Bodega origen],CantidadGallinasBodegaOrigen2931[[#This Row],[Bodega origen]])</f>
        <v>6930.05</v>
      </c>
      <c r="L32" s="20" cm="1">
        <f t="array" ref="L32">SUMIFS(Recollecion[Kilos],Recollecion[Semana del año],CantidadGallinasBodegaOrigen2931[[#Headers],[11]],Recollecion[Año],Tabla2628[AÑO],Recollecion[Bodega origen],CantidadGallinasBodegaOrigen2931[[#This Row],[Bodega origen]])</f>
        <v>6095.4999999999991</v>
      </c>
      <c r="M32" s="20" cm="1">
        <f t="array" ref="M32">SUMIFS(Recollecion[Kilos],Recollecion[Semana del año],CantidadGallinasBodegaOrigen2931[[#Headers],[12]],Recollecion[Año],Tabla2628[AÑO],Recollecion[Bodega origen],CantidadGallinasBodegaOrigen2931[[#This Row],[Bodega origen]])</f>
        <v>5762.1</v>
      </c>
      <c r="N32" s="20" cm="1">
        <f t="array" ref="N32">SUMIFS(Recollecion[Kilos],Recollecion[Semana del año],CantidadGallinasBodegaOrigen2931[[#Headers],[13]],Recollecion[Año],Tabla2628[AÑO],Recollecion[Bodega origen],CantidadGallinasBodegaOrigen2931[[#This Row],[Bodega origen]])</f>
        <v>6083.6100000000006</v>
      </c>
      <c r="O32" s="20" cm="1">
        <f t="array" ref="O32">SUMIFS(Recollecion[Kilos],Recollecion[Semana del año],CantidadGallinasBodegaOrigen2931[[#Headers],[14]],Recollecion[Año],Tabla2628[AÑO],Recollecion[Bodega origen],CantidadGallinasBodegaOrigen2931[[#This Row],[Bodega origen]])</f>
        <v>5907.95</v>
      </c>
      <c r="P32" s="20" cm="1">
        <f t="array" ref="P32">SUMIFS(Recollecion[Kilos],Recollecion[Semana del año],CantidadGallinasBodegaOrigen2931[[#Headers],[15]],Recollecion[Año],Tabla2628[AÑO],Recollecion[Bodega origen],CantidadGallinasBodegaOrigen2931[[#This Row],[Bodega origen]])</f>
        <v>5731.1399999999994</v>
      </c>
      <c r="Q32" s="20" cm="1">
        <f t="array" ref="Q32">SUMIFS(Recollecion[Kilos],Recollecion[Semana del año],CantidadGallinasBodegaOrigen2931[[#Headers],[16]],Recollecion[Año],Tabla2628[AÑO],Recollecion[Bodega origen],CantidadGallinasBodegaOrigen2931[[#This Row],[Bodega origen]])</f>
        <v>6707.1500000000015</v>
      </c>
      <c r="R32" s="20" cm="1">
        <f t="array" ref="R32">SUMIFS(Recollecion[Kilos],Recollecion[Semana del año],CantidadGallinasBodegaOrigen2931[[#Headers],[17]],Recollecion[Año],Tabla2628[AÑO],Recollecion[Bodega origen],CantidadGallinasBodegaOrigen2931[[#This Row],[Bodega origen]])</f>
        <v>7490.49</v>
      </c>
      <c r="S32" s="20" cm="1">
        <f t="array" ref="S32">SUMIFS(Recollecion[Kilos],Recollecion[Semana del año],CantidadGallinasBodegaOrigen2931[[#Headers],[18]],Recollecion[Año],Tabla2628[AÑO],Recollecion[Bodega origen],CantidadGallinasBodegaOrigen2931[[#This Row],[Bodega origen]])</f>
        <v>3990.1800000000003</v>
      </c>
      <c r="T32" s="20" cm="1">
        <f t="array" ref="T32">SUMIFS(Recollecion[Kilos],Recollecion[Semana del año],CantidadGallinasBodegaOrigen2931[[#Headers],[19]],Recollecion[Año],Tabla2628[AÑO],Recollecion[Bodega origen],CantidadGallinasBodegaOrigen2931[[#This Row],[Bodega origen]])</f>
        <v>5624.079999999999</v>
      </c>
      <c r="U32" s="20" cm="1">
        <f t="array" ref="U32">SUMIFS(Recollecion[Kilos],Recollecion[Semana del año],CantidadGallinasBodegaOrigen2931[[#Headers],[20]],Recollecion[Año],Tabla2628[AÑO],Recollecion[Bodega origen],CantidadGallinasBodegaOrigen2931[[#This Row],[Bodega origen]])</f>
        <v>6393.1</v>
      </c>
      <c r="V32" s="20" cm="1">
        <f t="array" ref="V32">SUMIFS(Recollecion[Kilos],Recollecion[Semana del año],CantidadGallinasBodegaOrigen2931[[#Headers],[21]],Recollecion[Año],Tabla2628[AÑO],Recollecion[Bodega origen],CantidadGallinasBodegaOrigen2931[[#This Row],[Bodega origen]])</f>
        <v>4761.62</v>
      </c>
      <c r="W32" s="20" cm="1">
        <f t="array" ref="W32">SUMIFS(Recollecion[Kilos],Recollecion[Semana del año],CantidadGallinasBodegaOrigen2931[[#Headers],[22]],Recollecion[Año],Tabla2628[AÑO],Recollecion[Bodega origen],CantidadGallinasBodegaOrigen2931[[#This Row],[Bodega origen]])</f>
        <v>5494.9</v>
      </c>
      <c r="X32" s="20" cm="1">
        <f t="array" ref="X32">SUMIFS(Recollecion[Kilos],Recollecion[Semana del año],CantidadGallinasBodegaOrigen2931[[#Headers],[23]],Recollecion[Año],Tabla2628[AÑO],Recollecion[Bodega origen],CantidadGallinasBodegaOrigen2931[[#This Row],[Bodega origen]])</f>
        <v>6713.9899999999989</v>
      </c>
      <c r="Y32" s="20" cm="1">
        <f t="array" ref="Y32">SUMIFS(Recollecion[Kilos],Recollecion[Semana del año],CantidadGallinasBodegaOrigen2931[[#Headers],[24]],Recollecion[Año],Tabla2628[AÑO],Recollecion[Bodega origen],CantidadGallinasBodegaOrigen2931[[#This Row],[Bodega origen]])</f>
        <v>4995</v>
      </c>
      <c r="Z32" s="20" cm="1">
        <f t="array" ref="Z32">SUMIFS(Recollecion[Kilos],Recollecion[Semana del año],CantidadGallinasBodegaOrigen2931[[#Headers],[25]],Recollecion[Año],Tabla2628[AÑO],Recollecion[Bodega origen],CantidadGallinasBodegaOrigen2931[[#This Row],[Bodega origen]])</f>
        <v>5711.18</v>
      </c>
      <c r="AA32" s="20" cm="1">
        <f t="array" ref="AA32">SUMIFS(Recollecion[Kilos],Recollecion[Semana del año],CantidadGallinasBodegaOrigen2931[[#Headers],[26]],Recollecion[Año],Tabla2628[AÑO],Recollecion[Bodega origen],CantidadGallinasBodegaOrigen2931[[#This Row],[Bodega origen]])</f>
        <v>5552.68</v>
      </c>
      <c r="AB32" s="20" cm="1">
        <f t="array" ref="AB32">SUMIFS(Recollecion[Kilos],Recollecion[Semana del año],CantidadGallinasBodegaOrigen2931[[#Headers],[27]],Recollecion[Año],Tabla2628[AÑO],Recollecion[Bodega origen],CantidadGallinasBodegaOrigen2931[[#This Row],[Bodega origen]])</f>
        <v>4684.16</v>
      </c>
      <c r="AC32" s="20" cm="1">
        <f t="array" ref="AC32">SUMIFS(Recollecion[Kilos],Recollecion[Semana del año],CantidadGallinasBodegaOrigen2931[[#Headers],[28]],Recollecion[Año],Tabla2628[AÑO],Recollecion[Bodega origen],CantidadGallinasBodegaOrigen2931[[#This Row],[Bodega origen]])</f>
        <v>6313.88</v>
      </c>
      <c r="AD32" s="20" cm="1">
        <f t="array" ref="AD32">SUMIFS(Recollecion[Kilos],Recollecion[Semana del año],CantidadGallinasBodegaOrigen2931[[#Headers],[29]],Recollecion[Año],Tabla2628[AÑO],Recollecion[Bodega origen],CantidadGallinasBodegaOrigen2931[[#This Row],[Bodega origen]])</f>
        <v>5365.4</v>
      </c>
      <c r="AE32" s="20" cm="1">
        <f t="array" ref="AE32">SUMIFS(Recollecion[Kilos],Recollecion[Semana del año],CantidadGallinasBodegaOrigen2931[[#Headers],[30]],Recollecion[Año],Tabla2628[AÑO],Recollecion[Bodega origen],CantidadGallinasBodegaOrigen2931[[#This Row],[Bodega origen]])</f>
        <v>5286.1499999999987</v>
      </c>
      <c r="AF32" s="20" cm="1">
        <f t="array" ref="AF32">SUMIFS(Recollecion[Kilos],Recollecion[Semana del año],CantidadGallinasBodegaOrigen2931[[#Headers],[31]],Recollecion[Año],Tabla2628[AÑO],Recollecion[Bodega origen],CantidadGallinasBodegaOrigen2931[[#This Row],[Bodega origen]])</f>
        <v>5242.9</v>
      </c>
      <c r="AG32" s="20" cm="1">
        <f t="array" ref="AG32">SUMIFS(Recollecion[Kilos],Recollecion[Semana del año],CantidadGallinasBodegaOrigen2931[[#Headers],[32]],Recollecion[Año],Tabla2628[AÑO],Recollecion[Bodega origen],CantidadGallinasBodegaOrigen2931[[#This Row],[Bodega origen]])</f>
        <v>4232.95</v>
      </c>
      <c r="AH32" s="20" cm="1">
        <f t="array" ref="AH32">SUMIFS(Recollecion[Kilos],Recollecion[Semana del año],CantidadGallinasBodegaOrigen2931[[#Headers],[33]],Recollecion[Año],Tabla2628[AÑO],Recollecion[Bodega origen],CantidadGallinasBodegaOrigen2931[[#This Row],[Bodega origen]])</f>
        <v>5799.2000000000007</v>
      </c>
      <c r="AI32" s="20" cm="1">
        <f t="array" ref="AI32">SUMIFS(Recollecion[Kilos],Recollecion[Semana del año],CantidadGallinasBodegaOrigen2931[[#Headers],[34]],Recollecion[Año],Tabla2628[AÑO],Recollecion[Bodega origen],CantidadGallinasBodegaOrigen2931[[#This Row],[Bodega origen]])</f>
        <v>5172.58</v>
      </c>
      <c r="AJ32" s="20" cm="1">
        <f t="array" ref="AJ32">SUMIFS(Recollecion[Kilos],Recollecion[Semana del año],CantidadGallinasBodegaOrigen2931[[#Headers],[35]],Recollecion[Año],Tabla2628[AÑO],Recollecion[Bodega origen],CantidadGallinasBodegaOrigen2931[[#This Row],[Bodega origen]])</f>
        <v>5101.6999999999989</v>
      </c>
      <c r="AK32" s="20" cm="1">
        <f t="array" ref="AK32">SUMIFS(Recollecion[Kilos],Recollecion[Semana del año],CantidadGallinasBodegaOrigen2931[[#Headers],[36]],Recollecion[Año],Tabla2628[AÑO],Recollecion[Bodega origen],CantidadGallinasBodegaOrigen2931[[#This Row],[Bodega origen]])</f>
        <v>5064.6500000000005</v>
      </c>
      <c r="AL32" s="20" cm="1">
        <f t="array" ref="AL32">SUMIFS(Recollecion[Kilos],Recollecion[Semana del año],CantidadGallinasBodegaOrigen2931[[#Headers],[37]],Recollecion[Año],Tabla2628[AÑO],Recollecion[Bodega origen],CantidadGallinasBodegaOrigen2931[[#This Row],[Bodega origen]])</f>
        <v>5006.7</v>
      </c>
      <c r="AM32" s="20" cm="1">
        <f t="array" ref="AM32">SUMIFS(Recollecion[Kilos],Recollecion[Semana del año],CantidadGallinasBodegaOrigen2931[[#Headers],[38]],Recollecion[Año],Tabla2628[AÑO],Recollecion[Bodega origen],CantidadGallinasBodegaOrigen2931[[#This Row],[Bodega origen]])</f>
        <v>4309.42</v>
      </c>
      <c r="AN32" s="20" cm="1">
        <f t="array" ref="AN32">SUMIFS(Recollecion[Kilos],Recollecion[Semana del año],CantidadGallinasBodegaOrigen2931[[#Headers],[39]],Recollecion[Año],Tabla2628[AÑO],Recollecion[Bodega origen],CantidadGallinasBodegaOrigen2931[[#This Row],[Bodega origen]])</f>
        <v>6198.55</v>
      </c>
      <c r="AO32" s="20" cm="1">
        <f t="array" ref="AO32">SUMIFS(Recollecion[Kilos],Recollecion[Semana del año],CantidadGallinasBodegaOrigen2931[[#Headers],[40]],Recollecion[Año],Tabla2628[AÑO],Recollecion[Bodega origen],CantidadGallinasBodegaOrigen2931[[#This Row],[Bodega origen]])</f>
        <v>4658.28</v>
      </c>
      <c r="AP32" s="20" cm="1">
        <f t="array" ref="AP32">SUMIFS(Recollecion[Kilos],Recollecion[Semana del año],CantidadGallinasBodegaOrigen2931[[#Headers],[41]],Recollecion[Año],Tabla2628[AÑO],Recollecion[Bodega origen],CantidadGallinasBodegaOrigen2931[[#This Row],[Bodega origen]])</f>
        <v>4422.13</v>
      </c>
      <c r="AQ32" s="20" cm="1">
        <f t="array" ref="AQ32">SUMIFS(Recollecion[Kilos],Recollecion[Semana del año],CantidadGallinasBodegaOrigen2931[[#Headers],[42]],Recollecion[Año],Tabla2628[AÑO],Recollecion[Bodega origen],CantidadGallinasBodegaOrigen2931[[#This Row],[Bodega origen]])</f>
        <v>4805.3200000000006</v>
      </c>
      <c r="AR32" s="20" cm="1">
        <f t="array" ref="AR32">SUMIFS(Recollecion[Kilos],Recollecion[Semana del año],CantidadGallinasBodegaOrigen2931[[#Headers],[43]],Recollecion[Año],Tabla2628[AÑO],Recollecion[Bodega origen],CantidadGallinasBodegaOrigen2931[[#This Row],[Bodega origen]])</f>
        <v>4885.8999999999996</v>
      </c>
      <c r="AS32" s="20" cm="1">
        <f t="array" ref="AS32">SUMIFS(Recollecion[Kilos],Recollecion[Semana del año],CantidadGallinasBodegaOrigen2931[[#Headers],[44]],Recollecion[Año],Tabla2628[AÑO],Recollecion[Bodega origen],CantidadGallinasBodegaOrigen2931[[#This Row],[Bodega origen]])</f>
        <v>4742.17</v>
      </c>
      <c r="AT32" s="20" cm="1">
        <f t="array" ref="AT32">SUMIFS(Recollecion[Kilos],Recollecion[Semana del año],CantidadGallinasBodegaOrigen2931[[#Headers],[45]],Recollecion[Año],Tabla2628[AÑO],Recollecion[Bodega origen],CantidadGallinasBodegaOrigen2931[[#This Row],[Bodega origen]])</f>
        <v>3729.3900000000003</v>
      </c>
      <c r="AU32" s="20" cm="1">
        <f t="array" ref="AU32">SUMIFS(Recollecion[Kilos],Recollecion[Semana del año],CantidadGallinasBodegaOrigen2931[[#Headers],[46]],Recollecion[Año],Tabla2628[AÑO],Recollecion[Bodega origen],CantidadGallinasBodegaOrigen2931[[#This Row],[Bodega origen]])</f>
        <v>5388.9199999999992</v>
      </c>
      <c r="AV32" s="20" cm="1">
        <f t="array" ref="AV32">SUMIFS(Recollecion[Kilos],Recollecion[Semana del año],CantidadGallinasBodegaOrigen2931[[#Headers],[47]],Recollecion[Año],Tabla2628[AÑO],Recollecion[Bodega origen],CantidadGallinasBodegaOrigen2931[[#This Row],[Bodega origen]])</f>
        <v>4202.99</v>
      </c>
      <c r="AW32" s="20" cm="1">
        <f t="array" ref="AW32">SUMIFS(Recollecion[Kilos],Recollecion[Semana del año],CantidadGallinasBodegaOrigen2931[[#Headers],[48]],Recollecion[Año],Tabla2628[AÑO],Recollecion[Bodega origen],CantidadGallinasBodegaOrigen2931[[#This Row],[Bodega origen]])</f>
        <v>4160.22</v>
      </c>
      <c r="AX32" s="20" cm="1">
        <f t="array" ref="AX32">SUMIFS(Recollecion[Kilos],Recollecion[Semana del año],CantidadGallinasBodegaOrigen2931[[#Headers],[49]],Recollecion[Año],Tabla2628[AÑO],Recollecion[Bodega origen],CantidadGallinasBodegaOrigen2931[[#This Row],[Bodega origen]])</f>
        <v>2749.9</v>
      </c>
      <c r="AY32" s="20" cm="1">
        <f t="array" ref="AY32">SUMIFS(Recollecion[Kilos],Recollecion[Semana del año],CantidadGallinasBodegaOrigen2931[[#Headers],[50]],Recollecion[Año],Tabla2628[AÑO],Recollecion[Bodega origen],CantidadGallinasBodegaOrigen2931[[#This Row],[Bodega origen]])</f>
        <v>8332.8799999999992</v>
      </c>
      <c r="AZ32" s="20" cm="1">
        <f t="array" ref="AZ32">SUMIFS(Recollecion[Kilos],Recollecion[Semana del año],CantidadGallinasBodegaOrigen2931[[#Headers],[51]],Recollecion[Año],Tabla2628[AÑO],Recollecion[Bodega origen],CantidadGallinasBodegaOrigen2931[[#This Row],[Bodega origen]])</f>
        <v>5536.1500000000005</v>
      </c>
      <c r="BA32" s="20" cm="1">
        <f t="array" ref="BA32">SUMIFS(Recollecion[Kilos],Recollecion[Semana del año],CantidadGallinasBodegaOrigen2931[[#Headers],[52]],Recollecion[Año],Tabla2628[AÑO],Recollecion[Bodega origen],CantidadGallinasBodegaOrigen2931[[#This Row],[Bodega origen]])</f>
        <v>4677.29</v>
      </c>
      <c r="BB32" s="20" cm="1">
        <f t="array" ref="BB32">SUMIFS(Recollecion[Kilos],Recollecion[Semana del año],CantidadGallinasBodegaOrigen2931[[#Headers],[53]],Recollecion[Año],Tabla2628[AÑO],Recollecion[Bodega origen],CantidadGallinasBodegaOrigen2931[[#This Row],[Bodega origen]])</f>
        <v>3287.4400000000005</v>
      </c>
      <c r="BC32" s="20" cm="1">
        <f t="array" ref="BC32">SUMIFS(Recollecion[Kilos],Recollecion[Semana del año],CantidadGallinasBodegaOrigen2931[[#Headers],[54]],Recollecion[Año],Tabla2628[AÑO],Recollecion[Bodega origen],CantidadGallinasBodegaOrigen2931[[#This Row],[Bodega origen]])</f>
        <v>0</v>
      </c>
    </row>
    <row r="33" spans="1:55" x14ac:dyDescent="0.3">
      <c r="A33" s="33" t="s">
        <v>767</v>
      </c>
      <c r="B33" s="20" cm="1">
        <f t="array" ref="B33">SUMIFS(Recollecion[Kilos],Recollecion[Semana del año],CantidadGallinasBodegaOrigen2931[[#Headers],[1]],Recollecion[Año],Tabla2628[AÑO],Recollecion[Bodega origen],CantidadGallinasBodegaOrigen2931[[#This Row],[Bodega origen]])</f>
        <v>3876.9</v>
      </c>
      <c r="C33" s="20" cm="1">
        <f t="array" ref="C33">SUMIFS(Recollecion[Kilos],Recollecion[Semana del año],CantidadGallinasBodegaOrigen2931[[#Headers],[2]],Recollecion[Año],Tabla2628[AÑO],Recollecion[Bodega origen],CantidadGallinasBodegaOrigen2931[[#This Row],[Bodega origen]])</f>
        <v>5184.6499999999996</v>
      </c>
      <c r="D33" s="20" cm="1">
        <f t="array" ref="D33">SUMIFS(Recollecion[Kilos],Recollecion[Semana del año],CantidadGallinasBodegaOrigen2931[[#Headers],[3]],Recollecion[Año],Tabla2628[AÑO],Recollecion[Bodega origen],CantidadGallinasBodegaOrigen2931[[#This Row],[Bodega origen]])</f>
        <v>1348.55</v>
      </c>
      <c r="E33" s="20" cm="1">
        <f t="array" ref="E33">SUMIFS(Recollecion[Kilos],Recollecion[Semana del año],CantidadGallinasBodegaOrigen2931[[#Headers],[4]],Recollecion[Año],Tabla2628[AÑO],Recollecion[Bodega origen],CantidadGallinasBodegaOrigen2931[[#This Row],[Bodega origen]])</f>
        <v>9701.65</v>
      </c>
      <c r="F33" s="20" cm="1">
        <f t="array" ref="F33">SUMIFS(Recollecion[Kilos],Recollecion[Semana del año],CantidadGallinasBodegaOrigen2931[[#Headers],[5]],Recollecion[Año],Tabla2628[AÑO],Recollecion[Bodega origen],CantidadGallinasBodegaOrigen2931[[#This Row],[Bodega origen]])</f>
        <v>4624.5</v>
      </c>
      <c r="G33" s="20" cm="1">
        <f t="array" ref="G33">SUMIFS(Recollecion[Kilos],Recollecion[Semana del año],CantidadGallinasBodegaOrigen2931[[#Headers],[6]],Recollecion[Año],Tabla2628[AÑO],Recollecion[Bodega origen],CantidadGallinasBodegaOrigen2931[[#This Row],[Bodega origen]])</f>
        <v>5640</v>
      </c>
      <c r="H33" s="20" cm="1">
        <f t="array" ref="H33">SUMIFS(Recollecion[Kilos],Recollecion[Semana del año],CantidadGallinasBodegaOrigen2931[[#Headers],[7]],Recollecion[Año],Tabla2628[AÑO],Recollecion[Bodega origen],CantidadGallinasBodegaOrigen2931[[#This Row],[Bodega origen]])</f>
        <v>4780.33</v>
      </c>
      <c r="I33" s="20" cm="1">
        <f t="array" ref="I33">SUMIFS(Recollecion[Kilos],Recollecion[Semana del año],CantidadGallinasBodegaOrigen2931[[#Headers],[8]],Recollecion[Año],Tabla2628[AÑO],Recollecion[Bodega origen],CantidadGallinasBodegaOrigen2931[[#This Row],[Bodega origen]])</f>
        <v>6017.6600000000008</v>
      </c>
      <c r="J33" s="20" cm="1">
        <f t="array" ref="J33">SUMIFS(Recollecion[Kilos],Recollecion[Semana del año],CantidadGallinasBodegaOrigen2931[[#Headers],[9]],Recollecion[Año],Tabla2628[AÑO],Recollecion[Bodega origen],CantidadGallinasBodegaOrigen2931[[#This Row],[Bodega origen]])</f>
        <v>5595.7499999999991</v>
      </c>
      <c r="K33" s="20" cm="1">
        <f t="array" ref="K33">SUMIFS(Recollecion[Kilos],Recollecion[Semana del año],CantidadGallinasBodegaOrigen2931[[#Headers],[10]],Recollecion[Año],Tabla2628[AÑO],Recollecion[Bodega origen],CantidadGallinasBodegaOrigen2931[[#This Row],[Bodega origen]])</f>
        <v>5585.3499999999995</v>
      </c>
      <c r="L33" s="20" cm="1">
        <f t="array" ref="L33">SUMIFS(Recollecion[Kilos],Recollecion[Semana del año],CantidadGallinasBodegaOrigen2931[[#Headers],[11]],Recollecion[Año],Tabla2628[AÑO],Recollecion[Bodega origen],CantidadGallinasBodegaOrigen2931[[#This Row],[Bodega origen]])</f>
        <v>5707.4399999999987</v>
      </c>
      <c r="M33" s="20" cm="1">
        <f t="array" ref="M33">SUMIFS(Recollecion[Kilos],Recollecion[Semana del año],CantidadGallinasBodegaOrigen2931[[#Headers],[12]],Recollecion[Año],Tabla2628[AÑO],Recollecion[Bodega origen],CantidadGallinasBodegaOrigen2931[[#This Row],[Bodega origen]])</f>
        <v>4812.8100000000004</v>
      </c>
      <c r="N33" s="20" cm="1">
        <f t="array" ref="N33">SUMIFS(Recollecion[Kilos],Recollecion[Semana del año],CantidadGallinasBodegaOrigen2931[[#Headers],[13]],Recollecion[Año],Tabla2628[AÑO],Recollecion[Bodega origen],CantidadGallinasBodegaOrigen2931[[#This Row],[Bodega origen]])</f>
        <v>5302.85</v>
      </c>
      <c r="O33" s="20" cm="1">
        <f t="array" ref="O33">SUMIFS(Recollecion[Kilos],Recollecion[Semana del año],CantidadGallinasBodegaOrigen2931[[#Headers],[14]],Recollecion[Año],Tabla2628[AÑO],Recollecion[Bodega origen],CantidadGallinasBodegaOrigen2931[[#This Row],[Bodega origen]])</f>
        <v>5487.71</v>
      </c>
      <c r="P33" s="20" cm="1">
        <f t="array" ref="P33">SUMIFS(Recollecion[Kilos],Recollecion[Semana del año],CantidadGallinasBodegaOrigen2931[[#Headers],[15]],Recollecion[Año],Tabla2628[AÑO],Recollecion[Bodega origen],CantidadGallinasBodegaOrigen2931[[#This Row],[Bodega origen]])</f>
        <v>5488.4199999999992</v>
      </c>
      <c r="Q33" s="20" cm="1">
        <f t="array" ref="Q33">SUMIFS(Recollecion[Kilos],Recollecion[Semana del año],CantidadGallinasBodegaOrigen2931[[#Headers],[16]],Recollecion[Año],Tabla2628[AÑO],Recollecion[Bodega origen],CantidadGallinasBodegaOrigen2931[[#This Row],[Bodega origen]])</f>
        <v>6304.8499999999995</v>
      </c>
      <c r="R33" s="20" cm="1">
        <f t="array" ref="R33">SUMIFS(Recollecion[Kilos],Recollecion[Semana del año],CantidadGallinasBodegaOrigen2931[[#Headers],[17]],Recollecion[Año],Tabla2628[AÑO],Recollecion[Bodega origen],CantidadGallinasBodegaOrigen2931[[#This Row],[Bodega origen]])</f>
        <v>6870.4800000000005</v>
      </c>
      <c r="S33" s="20" cm="1">
        <f t="array" ref="S33">SUMIFS(Recollecion[Kilos],Recollecion[Semana del año],CantidadGallinasBodegaOrigen2931[[#Headers],[18]],Recollecion[Año],Tabla2628[AÑO],Recollecion[Bodega origen],CantidadGallinasBodegaOrigen2931[[#This Row],[Bodega origen]])</f>
        <v>3817.7099999999996</v>
      </c>
      <c r="T33" s="20" cm="1">
        <f t="array" ref="T33">SUMIFS(Recollecion[Kilos],Recollecion[Semana del año],CantidadGallinasBodegaOrigen2931[[#Headers],[19]],Recollecion[Año],Tabla2628[AÑO],Recollecion[Bodega origen],CantidadGallinasBodegaOrigen2931[[#This Row],[Bodega origen]])</f>
        <v>5174.04</v>
      </c>
      <c r="U33" s="20" cm="1">
        <f t="array" ref="U33">SUMIFS(Recollecion[Kilos],Recollecion[Semana del año],CantidadGallinasBodegaOrigen2931[[#Headers],[20]],Recollecion[Año],Tabla2628[AÑO],Recollecion[Bodega origen],CantidadGallinasBodegaOrigen2931[[#This Row],[Bodega origen]])</f>
        <v>5814.85</v>
      </c>
      <c r="V33" s="20" cm="1">
        <f t="array" ref="V33">SUMIFS(Recollecion[Kilos],Recollecion[Semana del año],CantidadGallinasBodegaOrigen2931[[#Headers],[21]],Recollecion[Año],Tabla2628[AÑO],Recollecion[Bodega origen],CantidadGallinasBodegaOrigen2931[[#This Row],[Bodega origen]])</f>
        <v>4393.34</v>
      </c>
      <c r="W33" s="20" cm="1">
        <f t="array" ref="W33">SUMIFS(Recollecion[Kilos],Recollecion[Semana del año],CantidadGallinasBodegaOrigen2931[[#Headers],[22]],Recollecion[Año],Tabla2628[AÑO],Recollecion[Bodega origen],CantidadGallinasBodegaOrigen2931[[#This Row],[Bodega origen]])</f>
        <v>4990.6000000000004</v>
      </c>
      <c r="X33" s="20" cm="1">
        <f t="array" ref="X33">SUMIFS(Recollecion[Kilos],Recollecion[Semana del año],CantidadGallinasBodegaOrigen2931[[#Headers],[23]],Recollecion[Año],Tabla2628[AÑO],Recollecion[Bodega origen],CantidadGallinasBodegaOrigen2931[[#This Row],[Bodega origen]])</f>
        <v>6420.2999999999993</v>
      </c>
      <c r="Y33" s="20" cm="1">
        <f t="array" ref="Y33">SUMIFS(Recollecion[Kilos],Recollecion[Semana del año],CantidadGallinasBodegaOrigen2931[[#Headers],[24]],Recollecion[Año],Tabla2628[AÑO],Recollecion[Bodega origen],CantidadGallinasBodegaOrigen2931[[#This Row],[Bodega origen]])</f>
        <v>5015.1599999999989</v>
      </c>
      <c r="Z33" s="20" cm="1">
        <f t="array" ref="Z33">SUMIFS(Recollecion[Kilos],Recollecion[Semana del año],CantidadGallinasBodegaOrigen2931[[#Headers],[25]],Recollecion[Año],Tabla2628[AÑO],Recollecion[Bodega origen],CantidadGallinasBodegaOrigen2931[[#This Row],[Bodega origen]])</f>
        <v>5208.4500000000007</v>
      </c>
      <c r="AA33" s="20" cm="1">
        <f t="array" ref="AA33">SUMIFS(Recollecion[Kilos],Recollecion[Semana del año],CantidadGallinasBodegaOrigen2931[[#Headers],[26]],Recollecion[Año],Tabla2628[AÑO],Recollecion[Bodega origen],CantidadGallinasBodegaOrigen2931[[#This Row],[Bodega origen]])</f>
        <v>5210.88</v>
      </c>
      <c r="AB33" s="20" cm="1">
        <f t="array" ref="AB33">SUMIFS(Recollecion[Kilos],Recollecion[Semana del año],CantidadGallinasBodegaOrigen2931[[#Headers],[27]],Recollecion[Año],Tabla2628[AÑO],Recollecion[Bodega origen],CantidadGallinasBodegaOrigen2931[[#This Row],[Bodega origen]])</f>
        <v>4475.3500000000004</v>
      </c>
      <c r="AC33" s="20" cm="1">
        <f t="array" ref="AC33">SUMIFS(Recollecion[Kilos],Recollecion[Semana del año],CantidadGallinasBodegaOrigen2931[[#Headers],[28]],Recollecion[Año],Tabla2628[AÑO],Recollecion[Bodega origen],CantidadGallinasBodegaOrigen2931[[#This Row],[Bodega origen]])</f>
        <v>5774.4100000000008</v>
      </c>
      <c r="AD33" s="20" cm="1">
        <f t="array" ref="AD33">SUMIFS(Recollecion[Kilos],Recollecion[Semana del año],CantidadGallinasBodegaOrigen2931[[#Headers],[29]],Recollecion[Año],Tabla2628[AÑO],Recollecion[Bodega origen],CantidadGallinasBodegaOrigen2931[[#This Row],[Bodega origen]])</f>
        <v>5003.5700000000006</v>
      </c>
      <c r="AE33" s="20" cm="1">
        <f t="array" ref="AE33">SUMIFS(Recollecion[Kilos],Recollecion[Semana del año],CantidadGallinasBodegaOrigen2931[[#Headers],[30]],Recollecion[Año],Tabla2628[AÑO],Recollecion[Bodega origen],CantidadGallinasBodegaOrigen2931[[#This Row],[Bodega origen]])</f>
        <v>5786.2500000000009</v>
      </c>
      <c r="AF33" s="20" cm="1">
        <f t="array" ref="AF33">SUMIFS(Recollecion[Kilos],Recollecion[Semana del año],CantidadGallinasBodegaOrigen2931[[#Headers],[31]],Recollecion[Año],Tabla2628[AÑO],Recollecion[Bodega origen],CantidadGallinasBodegaOrigen2931[[#This Row],[Bodega origen]])</f>
        <v>5912.4000000000005</v>
      </c>
      <c r="AG33" s="20" cm="1">
        <f t="array" ref="AG33">SUMIFS(Recollecion[Kilos],Recollecion[Semana del año],CantidadGallinasBodegaOrigen2931[[#Headers],[32]],Recollecion[Año],Tabla2628[AÑO],Recollecion[Bodega origen],CantidadGallinasBodegaOrigen2931[[#This Row],[Bodega origen]])</f>
        <v>4186</v>
      </c>
      <c r="AH33" s="20" cm="1">
        <f t="array" ref="AH33">SUMIFS(Recollecion[Kilos],Recollecion[Semana del año],CantidadGallinasBodegaOrigen2931[[#Headers],[33]],Recollecion[Año],Tabla2628[AÑO],Recollecion[Bodega origen],CantidadGallinasBodegaOrigen2931[[#This Row],[Bodega origen]])</f>
        <v>5270.5700000000006</v>
      </c>
      <c r="AI33" s="20" cm="1">
        <f t="array" ref="AI33">SUMIFS(Recollecion[Kilos],Recollecion[Semana del año],CantidadGallinasBodegaOrigen2931[[#Headers],[34]],Recollecion[Año],Tabla2628[AÑO],Recollecion[Bodega origen],CantidadGallinasBodegaOrigen2931[[#This Row],[Bodega origen]])</f>
        <v>4509.25</v>
      </c>
      <c r="AJ33" s="20" cm="1">
        <f t="array" ref="AJ33">SUMIFS(Recollecion[Kilos],Recollecion[Semana del año],CantidadGallinasBodegaOrigen2931[[#Headers],[35]],Recollecion[Año],Tabla2628[AÑO],Recollecion[Bodega origen],CantidadGallinasBodegaOrigen2931[[#This Row],[Bodega origen]])</f>
        <v>4363.45</v>
      </c>
      <c r="AK33" s="20" cm="1">
        <f t="array" ref="AK33">SUMIFS(Recollecion[Kilos],Recollecion[Semana del año],CantidadGallinasBodegaOrigen2931[[#Headers],[36]],Recollecion[Año],Tabla2628[AÑO],Recollecion[Bodega origen],CantidadGallinasBodegaOrigen2931[[#This Row],[Bodega origen]])</f>
        <v>4312.2000000000007</v>
      </c>
      <c r="AL33" s="20" cm="1">
        <f t="array" ref="AL33">SUMIFS(Recollecion[Kilos],Recollecion[Semana del año],CantidadGallinasBodegaOrigen2931[[#Headers],[37]],Recollecion[Año],Tabla2628[AÑO],Recollecion[Bodega origen],CantidadGallinasBodegaOrigen2931[[#This Row],[Bodega origen]])</f>
        <v>4096.05</v>
      </c>
      <c r="AM33" s="20" cm="1">
        <f t="array" ref="AM33">SUMIFS(Recollecion[Kilos],Recollecion[Semana del año],CantidadGallinasBodegaOrigen2931[[#Headers],[38]],Recollecion[Año],Tabla2628[AÑO],Recollecion[Bodega origen],CantidadGallinasBodegaOrigen2931[[#This Row],[Bodega origen]])</f>
        <v>3362.7</v>
      </c>
      <c r="AN33" s="20" cm="1">
        <f t="array" ref="AN33">SUMIFS(Recollecion[Kilos],Recollecion[Semana del año],CantidadGallinasBodegaOrigen2931[[#Headers],[39]],Recollecion[Año],Tabla2628[AÑO],Recollecion[Bodega origen],CantidadGallinasBodegaOrigen2931[[#This Row],[Bodega origen]])</f>
        <v>4237.5999999999995</v>
      </c>
      <c r="AO33" s="20" cm="1">
        <f t="array" ref="AO33">SUMIFS(Recollecion[Kilos],Recollecion[Semana del año],CantidadGallinasBodegaOrigen2931[[#Headers],[40]],Recollecion[Año],Tabla2628[AÑO],Recollecion[Bodega origen],CantidadGallinasBodegaOrigen2931[[#This Row],[Bodega origen]])</f>
        <v>3946.3300000000004</v>
      </c>
      <c r="AP33" s="20" cm="1">
        <f t="array" ref="AP33">SUMIFS(Recollecion[Kilos],Recollecion[Semana del año],CantidadGallinasBodegaOrigen2931[[#Headers],[41]],Recollecion[Año],Tabla2628[AÑO],Recollecion[Bodega origen],CantidadGallinasBodegaOrigen2931[[#This Row],[Bodega origen]])</f>
        <v>4159.3499999999995</v>
      </c>
      <c r="AQ33" s="20" cm="1">
        <f t="array" ref="AQ33">SUMIFS(Recollecion[Kilos],Recollecion[Semana del año],CantidadGallinasBodegaOrigen2931[[#Headers],[42]],Recollecion[Año],Tabla2628[AÑO],Recollecion[Bodega origen],CantidadGallinasBodegaOrigen2931[[#This Row],[Bodega origen]])</f>
        <v>3759.3999999999996</v>
      </c>
      <c r="AR33" s="20" cm="1">
        <f t="array" ref="AR33">SUMIFS(Recollecion[Kilos],Recollecion[Semana del año],CantidadGallinasBodegaOrigen2931[[#Headers],[43]],Recollecion[Año],Tabla2628[AÑO],Recollecion[Bodega origen],CantidadGallinasBodegaOrigen2931[[#This Row],[Bodega origen]])</f>
        <v>252.05</v>
      </c>
      <c r="AS33" s="20" cm="1">
        <f t="array" ref="AS33">SUMIFS(Recollecion[Kilos],Recollecion[Semana del año],CantidadGallinasBodegaOrigen2931[[#Headers],[44]],Recollecion[Año],Tabla2628[AÑO],Recollecion[Bodega origen],CantidadGallinasBodegaOrigen2931[[#This Row],[Bodega origen]])</f>
        <v>0</v>
      </c>
      <c r="AT33" s="20" cm="1">
        <f t="array" ref="AT33">SUMIFS(Recollecion[Kilos],Recollecion[Semana del año],CantidadGallinasBodegaOrigen2931[[#Headers],[45]],Recollecion[Año],Tabla2628[AÑO],Recollecion[Bodega origen],CantidadGallinasBodegaOrigen2931[[#This Row],[Bodega origen]])</f>
        <v>586.04</v>
      </c>
      <c r="AU33" s="20" cm="1">
        <f t="array" ref="AU33">SUMIFS(Recollecion[Kilos],Recollecion[Semana del año],CantidadGallinasBodegaOrigen2931[[#Headers],[46]],Recollecion[Año],Tabla2628[AÑO],Recollecion[Bodega origen],CantidadGallinasBodegaOrigen2931[[#This Row],[Bodega origen]])</f>
        <v>174.04</v>
      </c>
      <c r="AV33" s="20" cm="1">
        <f t="array" ref="AV33">SUMIFS(Recollecion[Kilos],Recollecion[Semana del año],CantidadGallinasBodegaOrigen2931[[#Headers],[47]],Recollecion[Año],Tabla2628[AÑO],Recollecion[Bodega origen],CantidadGallinasBodegaOrigen2931[[#This Row],[Bodega origen]])</f>
        <v>498.26</v>
      </c>
      <c r="AW33" s="20" cm="1">
        <f t="array" ref="AW33">SUMIFS(Recollecion[Kilos],Recollecion[Semana del año],CantidadGallinasBodegaOrigen2931[[#Headers],[48]],Recollecion[Año],Tabla2628[AÑO],Recollecion[Bodega origen],CantidadGallinasBodegaOrigen2931[[#This Row],[Bodega origen]])</f>
        <v>974.36999999999989</v>
      </c>
      <c r="AX33" s="20" cm="1">
        <f t="array" ref="AX33">SUMIFS(Recollecion[Kilos],Recollecion[Semana del año],CantidadGallinasBodegaOrigen2931[[#Headers],[49]],Recollecion[Año],Tabla2628[AÑO],Recollecion[Bodega origen],CantidadGallinasBodegaOrigen2931[[#This Row],[Bodega origen]])</f>
        <v>1841.645</v>
      </c>
      <c r="AY33" s="20" cm="1">
        <f t="array" ref="AY33">SUMIFS(Recollecion[Kilos],Recollecion[Semana del año],CantidadGallinasBodegaOrigen2931[[#Headers],[50]],Recollecion[Año],Tabla2628[AÑO],Recollecion[Bodega origen],CantidadGallinasBodegaOrigen2931[[#This Row],[Bodega origen]])</f>
        <v>7314.96</v>
      </c>
      <c r="AZ33" s="20" cm="1">
        <f t="array" ref="AZ33">SUMIFS(Recollecion[Kilos],Recollecion[Semana del año],CantidadGallinasBodegaOrigen2931[[#Headers],[51]],Recollecion[Año],Tabla2628[AÑO],Recollecion[Bodega origen],CantidadGallinasBodegaOrigen2931[[#This Row],[Bodega origen]])</f>
        <v>5297.1100000000006</v>
      </c>
      <c r="BA33" s="20" cm="1">
        <f t="array" ref="BA33">SUMIFS(Recollecion[Kilos],Recollecion[Semana del año],CantidadGallinasBodegaOrigen2931[[#Headers],[52]],Recollecion[Año],Tabla2628[AÑO],Recollecion[Bodega origen],CantidadGallinasBodegaOrigen2931[[#This Row],[Bodega origen]])</f>
        <v>4700.55</v>
      </c>
      <c r="BB33" s="20" cm="1">
        <f t="array" ref="BB33">SUMIFS(Recollecion[Kilos],Recollecion[Semana del año],CantidadGallinasBodegaOrigen2931[[#Headers],[53]],Recollecion[Año],Tabla2628[AÑO],Recollecion[Bodega origen],CantidadGallinasBodegaOrigen2931[[#This Row],[Bodega origen]])</f>
        <v>3987.95</v>
      </c>
      <c r="BC33" s="20" cm="1">
        <f t="array" ref="BC33">SUMIFS(Recollecion[Kilos],Recollecion[Semana del año],CantidadGallinasBodegaOrigen2931[[#Headers],[54]],Recollecion[Año],Tabla2628[AÑO],Recollecion[Bodega origen],CantidadGallinasBodegaOrigen2931[[#This Row],[Bodega origen]])</f>
        <v>0</v>
      </c>
    </row>
    <row r="34" spans="1:55" x14ac:dyDescent="0.3">
      <c r="A34" s="34" t="s">
        <v>770</v>
      </c>
      <c r="B34" s="20" cm="1">
        <f t="array" ref="B34">SUMIFS(Recollecion[Kilos],Recollecion[Semana del año],CantidadGallinasBodegaOrigen2931[[#Headers],[1]],Recollecion[Año],Tabla2628[AÑO],Recollecion[Bodega origen],CantidadGallinasBodegaOrigen2931[[#This Row],[Bodega origen]])</f>
        <v>3389.8</v>
      </c>
      <c r="C34" s="20" cm="1">
        <f t="array" ref="C34">SUMIFS(Recollecion[Kilos],Recollecion[Semana del año],CantidadGallinasBodegaOrigen2931[[#Headers],[2]],Recollecion[Año],Tabla2628[AÑO],Recollecion[Bodega origen],CantidadGallinasBodegaOrigen2931[[#This Row],[Bodega origen]])</f>
        <v>4913.45</v>
      </c>
      <c r="D34" s="20" cm="1">
        <f t="array" ref="D34">SUMIFS(Recollecion[Kilos],Recollecion[Semana del año],CantidadGallinasBodegaOrigen2931[[#Headers],[3]],Recollecion[Año],Tabla2628[AÑO],Recollecion[Bodega origen],CantidadGallinasBodegaOrigen2931[[#This Row],[Bodega origen]])</f>
        <v>1436.45</v>
      </c>
      <c r="E34" s="20" cm="1">
        <f t="array" ref="E34">SUMIFS(Recollecion[Kilos],Recollecion[Semana del año],CantidadGallinasBodegaOrigen2931[[#Headers],[4]],Recollecion[Año],Tabla2628[AÑO],Recollecion[Bodega origen],CantidadGallinasBodegaOrigen2931[[#This Row],[Bodega origen]])</f>
        <v>9090.2000000000007</v>
      </c>
      <c r="F34" s="20" cm="1">
        <f t="array" ref="F34">SUMIFS(Recollecion[Kilos],Recollecion[Semana del año],CantidadGallinasBodegaOrigen2931[[#Headers],[5]],Recollecion[Año],Tabla2628[AÑO],Recollecion[Bodega origen],CantidadGallinasBodegaOrigen2931[[#This Row],[Bodega origen]])</f>
        <v>4303.2</v>
      </c>
      <c r="G34" s="20" cm="1">
        <f t="array" ref="G34">SUMIFS(Recollecion[Kilos],Recollecion[Semana del año],CantidadGallinasBodegaOrigen2931[[#Headers],[6]],Recollecion[Año],Tabla2628[AÑO],Recollecion[Bodega origen],CantidadGallinasBodegaOrigen2931[[#This Row],[Bodega origen]])</f>
        <v>5236.5</v>
      </c>
      <c r="H34" s="20" cm="1">
        <f t="array" ref="H34">SUMIFS(Recollecion[Kilos],Recollecion[Semana del año],CantidadGallinasBodegaOrigen2931[[#Headers],[7]],Recollecion[Año],Tabla2628[AÑO],Recollecion[Bodega origen],CantidadGallinasBodegaOrigen2931[[#This Row],[Bodega origen]])</f>
        <v>4264.05</v>
      </c>
      <c r="I34" s="20" cm="1">
        <f t="array" ref="I34">SUMIFS(Recollecion[Kilos],Recollecion[Semana del año],CantidadGallinasBodegaOrigen2931[[#Headers],[8]],Recollecion[Año],Tabla2628[AÑO],Recollecion[Bodega origen],CantidadGallinasBodegaOrigen2931[[#This Row],[Bodega origen]])</f>
        <v>5584.05</v>
      </c>
      <c r="J34" s="20" cm="1">
        <f t="array" ref="J34">SUMIFS(Recollecion[Kilos],Recollecion[Semana del año],CantidadGallinasBodegaOrigen2931[[#Headers],[9]],Recollecion[Año],Tabla2628[AÑO],Recollecion[Bodega origen],CantidadGallinasBodegaOrigen2931[[#This Row],[Bodega origen]])</f>
        <v>4894.6500000000005</v>
      </c>
      <c r="K34" s="20" cm="1">
        <f t="array" ref="K34">SUMIFS(Recollecion[Kilos],Recollecion[Semana del año],CantidadGallinasBodegaOrigen2931[[#Headers],[10]],Recollecion[Año],Tabla2628[AÑO],Recollecion[Bodega origen],CantidadGallinasBodegaOrigen2931[[#This Row],[Bodega origen]])</f>
        <v>5457.1500000000005</v>
      </c>
      <c r="L34" s="20" cm="1">
        <f t="array" ref="L34">SUMIFS(Recollecion[Kilos],Recollecion[Semana del año],CantidadGallinasBodegaOrigen2931[[#Headers],[11]],Recollecion[Año],Tabla2628[AÑO],Recollecion[Bodega origen],CantidadGallinasBodegaOrigen2931[[#This Row],[Bodega origen]])</f>
        <v>4798</v>
      </c>
      <c r="M34" s="20" cm="1">
        <f t="array" ref="M34">SUMIFS(Recollecion[Kilos],Recollecion[Semana del año],CantidadGallinasBodegaOrigen2931[[#Headers],[12]],Recollecion[Año],Tabla2628[AÑO],Recollecion[Bodega origen],CantidadGallinasBodegaOrigen2931[[#This Row],[Bodega origen]])</f>
        <v>3955.25</v>
      </c>
      <c r="N34" s="20" cm="1">
        <f t="array" ref="N34">SUMIFS(Recollecion[Kilos],Recollecion[Semana del año],CantidadGallinasBodegaOrigen2931[[#Headers],[13]],Recollecion[Año],Tabla2628[AÑO],Recollecion[Bodega origen],CantidadGallinasBodegaOrigen2931[[#This Row],[Bodega origen]])</f>
        <v>4741.5</v>
      </c>
      <c r="O34" s="20" cm="1">
        <f t="array" ref="O34">SUMIFS(Recollecion[Kilos],Recollecion[Semana del año],CantidadGallinasBodegaOrigen2931[[#Headers],[14]],Recollecion[Año],Tabla2628[AÑO],Recollecion[Bodega origen],CantidadGallinasBodegaOrigen2931[[#This Row],[Bodega origen]])</f>
        <v>4742.58</v>
      </c>
      <c r="P34" s="20" cm="1">
        <f t="array" ref="P34">SUMIFS(Recollecion[Kilos],Recollecion[Semana del año],CantidadGallinasBodegaOrigen2931[[#Headers],[15]],Recollecion[Año],Tabla2628[AÑO],Recollecion[Bodega origen],CantidadGallinasBodegaOrigen2931[[#This Row],[Bodega origen]])</f>
        <v>3881.5299999999997</v>
      </c>
      <c r="Q34" s="20" cm="1">
        <f t="array" ref="Q34">SUMIFS(Recollecion[Kilos],Recollecion[Semana del año],CantidadGallinasBodegaOrigen2931[[#Headers],[16]],Recollecion[Año],Tabla2628[AÑO],Recollecion[Bodega origen],CantidadGallinasBodegaOrigen2931[[#This Row],[Bodega origen]])</f>
        <v>5222.3499999999995</v>
      </c>
      <c r="R34" s="20" cm="1">
        <f t="array" ref="R34">SUMIFS(Recollecion[Kilos],Recollecion[Semana del año],CantidadGallinasBodegaOrigen2931[[#Headers],[17]],Recollecion[Año],Tabla2628[AÑO],Recollecion[Bodega origen],CantidadGallinasBodegaOrigen2931[[#This Row],[Bodega origen]])</f>
        <v>5799.5000000000009</v>
      </c>
      <c r="S34" s="20" cm="1">
        <f t="array" ref="S34">SUMIFS(Recollecion[Kilos],Recollecion[Semana del año],CantidadGallinasBodegaOrigen2931[[#Headers],[18]],Recollecion[Año],Tabla2628[AÑO],Recollecion[Bodega origen],CantidadGallinasBodegaOrigen2931[[#This Row],[Bodega origen]])</f>
        <v>3036.2999999999997</v>
      </c>
      <c r="T34" s="20" cm="1">
        <f t="array" ref="T34">SUMIFS(Recollecion[Kilos],Recollecion[Semana del año],CantidadGallinasBodegaOrigen2931[[#Headers],[19]],Recollecion[Año],Tabla2628[AÑO],Recollecion[Bodega origen],CantidadGallinasBodegaOrigen2931[[#This Row],[Bodega origen]])</f>
        <v>4335.7999999999993</v>
      </c>
      <c r="U34" s="20" cm="1">
        <f t="array" ref="U34">SUMIFS(Recollecion[Kilos],Recollecion[Semana del año],CantidadGallinasBodegaOrigen2931[[#Headers],[20]],Recollecion[Año],Tabla2628[AÑO],Recollecion[Bodega origen],CantidadGallinasBodegaOrigen2931[[#This Row],[Bodega origen]])</f>
        <v>5030.8999999999996</v>
      </c>
      <c r="V34" s="20" cm="1">
        <f t="array" ref="V34">SUMIFS(Recollecion[Kilos],Recollecion[Semana del año],CantidadGallinasBodegaOrigen2931[[#Headers],[21]],Recollecion[Año],Tabla2628[AÑO],Recollecion[Bodega origen],CantidadGallinasBodegaOrigen2931[[#This Row],[Bodega origen]])</f>
        <v>2645.63</v>
      </c>
      <c r="W34" s="20" cm="1">
        <f t="array" ref="W34">SUMIFS(Recollecion[Kilos],Recollecion[Semana del año],CantidadGallinasBodegaOrigen2931[[#Headers],[22]],Recollecion[Año],Tabla2628[AÑO],Recollecion[Bodega origen],CantidadGallinasBodegaOrigen2931[[#This Row],[Bodega origen]])</f>
        <v>4984.92</v>
      </c>
      <c r="X34" s="20" cm="1">
        <f t="array" ref="X34">SUMIFS(Recollecion[Kilos],Recollecion[Semana del año],CantidadGallinasBodegaOrigen2931[[#Headers],[23]],Recollecion[Año],Tabla2628[AÑO],Recollecion[Bodega origen],CantidadGallinasBodegaOrigen2931[[#This Row],[Bodega origen]])</f>
        <v>5099.1500000000005</v>
      </c>
      <c r="Y34" s="20" cm="1">
        <f t="array" ref="Y34">SUMIFS(Recollecion[Kilos],Recollecion[Semana del año],CantidadGallinasBodegaOrigen2931[[#Headers],[24]],Recollecion[Año],Tabla2628[AÑO],Recollecion[Bodega origen],CantidadGallinasBodegaOrigen2931[[#This Row],[Bodega origen]])</f>
        <v>3919.8499999999995</v>
      </c>
      <c r="Z34" s="20" cm="1">
        <f t="array" ref="Z34">SUMIFS(Recollecion[Kilos],Recollecion[Semana del año],CantidadGallinasBodegaOrigen2931[[#Headers],[25]],Recollecion[Año],Tabla2628[AÑO],Recollecion[Bodega origen],CantidadGallinasBodegaOrigen2931[[#This Row],[Bodega origen]])</f>
        <v>3958.05</v>
      </c>
      <c r="AA34" s="20" cm="1">
        <f t="array" ref="AA34">SUMIFS(Recollecion[Kilos],Recollecion[Semana del año],CantidadGallinasBodegaOrigen2931[[#Headers],[26]],Recollecion[Año],Tabla2628[AÑO],Recollecion[Bodega origen],CantidadGallinasBodegaOrigen2931[[#This Row],[Bodega origen]])</f>
        <v>3982.6</v>
      </c>
      <c r="AB34" s="20" cm="1">
        <f t="array" ref="AB34">SUMIFS(Recollecion[Kilos],Recollecion[Semana del año],CantidadGallinasBodegaOrigen2931[[#Headers],[27]],Recollecion[Año],Tabla2628[AÑO],Recollecion[Bodega origen],CantidadGallinasBodegaOrigen2931[[#This Row],[Bodega origen]])</f>
        <v>3451.1700000000005</v>
      </c>
      <c r="AC34" s="20" cm="1">
        <f t="array" ref="AC34">SUMIFS(Recollecion[Kilos],Recollecion[Semana del año],CantidadGallinasBodegaOrigen2931[[#Headers],[28]],Recollecion[Año],Tabla2628[AÑO],Recollecion[Bodega origen],CantidadGallinasBodegaOrigen2931[[#This Row],[Bodega origen]])</f>
        <v>4507.3500000000004</v>
      </c>
      <c r="AD34" s="20" cm="1">
        <f t="array" ref="AD34">SUMIFS(Recollecion[Kilos],Recollecion[Semana del año],CantidadGallinasBodegaOrigen2931[[#Headers],[29]],Recollecion[Año],Tabla2628[AÑO],Recollecion[Bodega origen],CantidadGallinasBodegaOrigen2931[[#This Row],[Bodega origen]])</f>
        <v>3798.0999999999995</v>
      </c>
      <c r="AE34" s="20" cm="1">
        <f t="array" ref="AE34">SUMIFS(Recollecion[Kilos],Recollecion[Semana del año],CantidadGallinasBodegaOrigen2931[[#Headers],[30]],Recollecion[Año],Tabla2628[AÑO],Recollecion[Bodega origen],CantidadGallinasBodegaOrigen2931[[#This Row],[Bodega origen]])</f>
        <v>4512.4500000000007</v>
      </c>
      <c r="AF34" s="20" cm="1">
        <f t="array" ref="AF34">SUMIFS(Recollecion[Kilos],Recollecion[Semana del año],CantidadGallinasBodegaOrigen2931[[#Headers],[31]],Recollecion[Año],Tabla2628[AÑO],Recollecion[Bodega origen],CantidadGallinasBodegaOrigen2931[[#This Row],[Bodega origen]])</f>
        <v>4258.55</v>
      </c>
      <c r="AG34" s="20" cm="1">
        <f t="array" ref="AG34">SUMIFS(Recollecion[Kilos],Recollecion[Semana del año],CantidadGallinasBodegaOrigen2931[[#Headers],[32]],Recollecion[Año],Tabla2628[AÑO],Recollecion[Bodega origen],CantidadGallinasBodegaOrigen2931[[#This Row],[Bodega origen]])</f>
        <v>2949.35</v>
      </c>
      <c r="AH34" s="20" cm="1">
        <f t="array" ref="AH34">SUMIFS(Recollecion[Kilos],Recollecion[Semana del año],CantidadGallinasBodegaOrigen2931[[#Headers],[33]],Recollecion[Año],Tabla2628[AÑO],Recollecion[Bodega origen],CantidadGallinasBodegaOrigen2931[[#This Row],[Bodega origen]])</f>
        <v>3903.4500000000003</v>
      </c>
      <c r="AI34" s="20" cm="1">
        <f t="array" ref="AI34">SUMIFS(Recollecion[Kilos],Recollecion[Semana del año],CantidadGallinasBodegaOrigen2931[[#Headers],[34]],Recollecion[Año],Tabla2628[AÑO],Recollecion[Bodega origen],CantidadGallinasBodegaOrigen2931[[#This Row],[Bodega origen]])</f>
        <v>3897.9</v>
      </c>
      <c r="AJ34" s="20" cm="1">
        <f t="array" ref="AJ34">SUMIFS(Recollecion[Kilos],Recollecion[Semana del año],CantidadGallinasBodegaOrigen2931[[#Headers],[35]],Recollecion[Año],Tabla2628[AÑO],Recollecion[Bodega origen],CantidadGallinasBodegaOrigen2931[[#This Row],[Bodega origen]])</f>
        <v>2925.62</v>
      </c>
      <c r="AK34" s="20" cm="1">
        <f t="array" ref="AK34">SUMIFS(Recollecion[Kilos],Recollecion[Semana del año],CantidadGallinasBodegaOrigen2931[[#Headers],[36]],Recollecion[Año],Tabla2628[AÑO],Recollecion[Bodega origen],CantidadGallinasBodegaOrigen2931[[#This Row],[Bodega origen]])</f>
        <v>2890.5000000000005</v>
      </c>
      <c r="AL34" s="20" cm="1">
        <f t="array" ref="AL34">SUMIFS(Recollecion[Kilos],Recollecion[Semana del año],CantidadGallinasBodegaOrigen2931[[#Headers],[37]],Recollecion[Año],Tabla2628[AÑO],Recollecion[Bodega origen],CantidadGallinasBodegaOrigen2931[[#This Row],[Bodega origen]])</f>
        <v>2696.0499999999997</v>
      </c>
      <c r="AM34" s="20" cm="1">
        <f t="array" ref="AM34">SUMIFS(Recollecion[Kilos],Recollecion[Semana del año],CantidadGallinasBodegaOrigen2931[[#Headers],[38]],Recollecion[Año],Tabla2628[AÑO],Recollecion[Bodega origen],CantidadGallinasBodegaOrigen2931[[#This Row],[Bodega origen]])</f>
        <v>2287.25</v>
      </c>
      <c r="AN34" s="20" cm="1">
        <f t="array" ref="AN34">SUMIFS(Recollecion[Kilos],Recollecion[Semana del año],CantidadGallinasBodegaOrigen2931[[#Headers],[39]],Recollecion[Año],Tabla2628[AÑO],Recollecion[Bodega origen],CantidadGallinasBodegaOrigen2931[[#This Row],[Bodega origen]])</f>
        <v>2970.49</v>
      </c>
      <c r="AO34" s="20" cm="1">
        <f t="array" ref="AO34">SUMIFS(Recollecion[Kilos],Recollecion[Semana del año],CantidadGallinasBodegaOrigen2931[[#Headers],[40]],Recollecion[Año],Tabla2628[AÑO],Recollecion[Bodega origen],CantidadGallinasBodegaOrigen2931[[#This Row],[Bodega origen]])</f>
        <v>3040.4</v>
      </c>
      <c r="AP34" s="20" cm="1">
        <f t="array" ref="AP34">SUMIFS(Recollecion[Kilos],Recollecion[Semana del año],CantidadGallinasBodegaOrigen2931[[#Headers],[41]],Recollecion[Año],Tabla2628[AÑO],Recollecion[Bodega origen],CantidadGallinasBodegaOrigen2931[[#This Row],[Bodega origen]])</f>
        <v>2785.4000000000005</v>
      </c>
      <c r="AQ34" s="20" cm="1">
        <f t="array" ref="AQ34">SUMIFS(Recollecion[Kilos],Recollecion[Semana del año],CantidadGallinasBodegaOrigen2931[[#Headers],[42]],Recollecion[Año],Tabla2628[AÑO],Recollecion[Bodega origen],CantidadGallinasBodegaOrigen2931[[#This Row],[Bodega origen]])</f>
        <v>2894.0499999999997</v>
      </c>
      <c r="AR34" s="20" cm="1">
        <f t="array" ref="AR34">SUMIFS(Recollecion[Kilos],Recollecion[Semana del año],CantidadGallinasBodegaOrigen2931[[#Headers],[43]],Recollecion[Año],Tabla2628[AÑO],Recollecion[Bodega origen],CantidadGallinasBodegaOrigen2931[[#This Row],[Bodega origen]])</f>
        <v>1953.6999999999998</v>
      </c>
      <c r="AS34" s="20" cm="1">
        <f t="array" ref="AS34">SUMIFS(Recollecion[Kilos],Recollecion[Semana del año],CantidadGallinasBodegaOrigen2931[[#Headers],[44]],Recollecion[Año],Tabla2628[AÑO],Recollecion[Bodega origen],CantidadGallinasBodegaOrigen2931[[#This Row],[Bodega origen]])</f>
        <v>0</v>
      </c>
      <c r="AT34" s="20" cm="1">
        <f t="array" ref="AT34">SUMIFS(Recollecion[Kilos],Recollecion[Semana del año],CantidadGallinasBodegaOrigen2931[[#Headers],[45]],Recollecion[Año],Tabla2628[AÑO],Recollecion[Bodega origen],CantidadGallinasBodegaOrigen2931[[#This Row],[Bodega origen]])</f>
        <v>0</v>
      </c>
      <c r="AU34" s="20" cm="1">
        <f t="array" ref="AU34">SUMIFS(Recollecion[Kilos],Recollecion[Semana del año],CantidadGallinasBodegaOrigen2931[[#Headers],[46]],Recollecion[Año],Tabla2628[AÑO],Recollecion[Bodega origen],CantidadGallinasBodegaOrigen2931[[#This Row],[Bodega origen]])</f>
        <v>0</v>
      </c>
      <c r="AV34" s="20" cm="1">
        <f t="array" ref="AV34">SUMIFS(Recollecion[Kilos],Recollecion[Semana del año],CantidadGallinasBodegaOrigen2931[[#Headers],[47]],Recollecion[Año],Tabla2628[AÑO],Recollecion[Bodega origen],CantidadGallinasBodegaOrigen2931[[#This Row],[Bodega origen]])</f>
        <v>31.99</v>
      </c>
      <c r="AW34" s="20" cm="1">
        <f t="array" ref="AW34">SUMIFS(Recollecion[Kilos],Recollecion[Semana del año],CantidadGallinasBodegaOrigen2931[[#Headers],[48]],Recollecion[Año],Tabla2628[AÑO],Recollecion[Bodega origen],CantidadGallinasBodegaOrigen2931[[#This Row],[Bodega origen]])</f>
        <v>445.49</v>
      </c>
      <c r="AX34" s="20" cm="1">
        <f t="array" ref="AX34">SUMIFS(Recollecion[Kilos],Recollecion[Semana del año],CantidadGallinasBodegaOrigen2931[[#Headers],[49]],Recollecion[Año],Tabla2628[AÑO],Recollecion[Bodega origen],CantidadGallinasBodegaOrigen2931[[#This Row],[Bodega origen]])</f>
        <v>983.9899999999999</v>
      </c>
      <c r="AY34" s="20" cm="1">
        <f t="array" ref="AY34">SUMIFS(Recollecion[Kilos],Recollecion[Semana del año],CantidadGallinasBodegaOrigen2931[[#Headers],[50]],Recollecion[Año],Tabla2628[AÑO],Recollecion[Bodega origen],CantidadGallinasBodegaOrigen2931[[#This Row],[Bodega origen]])</f>
        <v>6712.9100000000008</v>
      </c>
      <c r="AZ34" s="20" cm="1">
        <f t="array" ref="AZ34">SUMIFS(Recollecion[Kilos],Recollecion[Semana del año],CantidadGallinasBodegaOrigen2931[[#Headers],[51]],Recollecion[Año],Tabla2628[AÑO],Recollecion[Bodega origen],CantidadGallinasBodegaOrigen2931[[#This Row],[Bodega origen]])</f>
        <v>5897.9</v>
      </c>
      <c r="BA34" s="20" cm="1">
        <f t="array" ref="BA34">SUMIFS(Recollecion[Kilos],Recollecion[Semana del año],CantidadGallinasBodegaOrigen2931[[#Headers],[52]],Recollecion[Año],Tabla2628[AÑO],Recollecion[Bodega origen],CantidadGallinasBodegaOrigen2931[[#This Row],[Bodega origen]])</f>
        <v>5403.7599999999993</v>
      </c>
      <c r="BB34" s="20" cm="1">
        <f t="array" ref="BB34">SUMIFS(Recollecion[Kilos],Recollecion[Semana del año],CantidadGallinasBodegaOrigen2931[[#Headers],[53]],Recollecion[Año],Tabla2628[AÑO],Recollecion[Bodega origen],CantidadGallinasBodegaOrigen2931[[#This Row],[Bodega origen]])</f>
        <v>3888.3599999999997</v>
      </c>
      <c r="BC34" s="20" cm="1">
        <f t="array" ref="BC34">SUMIFS(Recollecion[Kilos],Recollecion[Semana del año],CantidadGallinasBodegaOrigen2931[[#Headers],[54]],Recollecion[Año],Tabla2628[AÑO],Recollecion[Bodega origen],CantidadGallinasBodegaOrigen2931[[#This Row],[Bodega origen]])</f>
        <v>0</v>
      </c>
    </row>
    <row r="35" spans="1:55" x14ac:dyDescent="0.3">
      <c r="A35" s="33" t="s">
        <v>773</v>
      </c>
      <c r="B35" s="20" cm="1">
        <f t="array" ref="B35">SUMIFS(Recollecion[Kilos],Recollecion[Semana del año],CantidadGallinasBodegaOrigen2931[[#Headers],[1]],Recollecion[Año],Tabla2628[AÑO],Recollecion[Bodega origen],CantidadGallinasBodegaOrigen2931[[#This Row],[Bodega origen]])</f>
        <v>3547.5</v>
      </c>
      <c r="C35" s="20" cm="1">
        <f t="array" ref="C35">SUMIFS(Recollecion[Kilos],Recollecion[Semana del año],CantidadGallinasBodegaOrigen2931[[#Headers],[2]],Recollecion[Año],Tabla2628[AÑO],Recollecion[Bodega origen],CantidadGallinasBodegaOrigen2931[[#This Row],[Bodega origen]])</f>
        <v>5294.7000000000007</v>
      </c>
      <c r="D35" s="20" cm="1">
        <f t="array" ref="D35">SUMIFS(Recollecion[Kilos],Recollecion[Semana del año],CantidadGallinasBodegaOrigen2931[[#Headers],[3]],Recollecion[Año],Tabla2628[AÑO],Recollecion[Bodega origen],CantidadGallinasBodegaOrigen2931[[#This Row],[Bodega origen]])</f>
        <v>1463.85</v>
      </c>
      <c r="E35" s="20" cm="1">
        <f t="array" ref="E35">SUMIFS(Recollecion[Kilos],Recollecion[Semana del año],CantidadGallinasBodegaOrigen2931[[#Headers],[4]],Recollecion[Año],Tabla2628[AÑO],Recollecion[Bodega origen],CantidadGallinasBodegaOrigen2931[[#This Row],[Bodega origen]])</f>
        <v>9379.8999999999978</v>
      </c>
      <c r="F35" s="20" cm="1">
        <f t="array" ref="F35">SUMIFS(Recollecion[Kilos],Recollecion[Semana del año],CantidadGallinasBodegaOrigen2931[[#Headers],[5]],Recollecion[Año],Tabla2628[AÑO],Recollecion[Bodega origen],CantidadGallinasBodegaOrigen2931[[#This Row],[Bodega origen]])</f>
        <v>4593.8499999999995</v>
      </c>
      <c r="G35" s="20" cm="1">
        <f t="array" ref="G35">SUMIFS(Recollecion[Kilos],Recollecion[Semana del año],CantidadGallinasBodegaOrigen2931[[#Headers],[6]],Recollecion[Año],Tabla2628[AÑO],Recollecion[Bodega origen],CantidadGallinasBodegaOrigen2931[[#This Row],[Bodega origen]])</f>
        <v>5329.5</v>
      </c>
      <c r="H35" s="20" cm="1">
        <f t="array" ref="H35">SUMIFS(Recollecion[Kilos],Recollecion[Semana del año],CantidadGallinasBodegaOrigen2931[[#Headers],[7]],Recollecion[Año],Tabla2628[AÑO],Recollecion[Bodega origen],CantidadGallinasBodegaOrigen2931[[#This Row],[Bodega origen]])</f>
        <v>4543.5</v>
      </c>
      <c r="I35" s="20" cm="1">
        <f t="array" ref="I35">SUMIFS(Recollecion[Kilos],Recollecion[Semana del año],CantidadGallinasBodegaOrigen2931[[#Headers],[8]],Recollecion[Año],Tabla2628[AÑO],Recollecion[Bodega origen],CantidadGallinasBodegaOrigen2931[[#This Row],[Bodega origen]])</f>
        <v>5875.45</v>
      </c>
      <c r="J35" s="20" cm="1">
        <f t="array" ref="J35">SUMIFS(Recollecion[Kilos],Recollecion[Semana del año],CantidadGallinasBodegaOrigen2931[[#Headers],[9]],Recollecion[Año],Tabla2628[AÑO],Recollecion[Bodega origen],CantidadGallinasBodegaOrigen2931[[#This Row],[Bodega origen]])</f>
        <v>5034.7</v>
      </c>
      <c r="K35" s="20" cm="1">
        <f t="array" ref="K35">SUMIFS(Recollecion[Kilos],Recollecion[Semana del año],CantidadGallinasBodegaOrigen2931[[#Headers],[10]],Recollecion[Año],Tabla2628[AÑO],Recollecion[Bodega origen],CantidadGallinasBodegaOrigen2931[[#This Row],[Bodega origen]])</f>
        <v>6527.8</v>
      </c>
      <c r="L35" s="20" cm="1">
        <f t="array" ref="L35">SUMIFS(Recollecion[Kilos],Recollecion[Semana del año],CantidadGallinasBodegaOrigen2931[[#Headers],[11]],Recollecion[Año],Tabla2628[AÑO],Recollecion[Bodega origen],CantidadGallinasBodegaOrigen2931[[#This Row],[Bodega origen]])</f>
        <v>4802.1500000000005</v>
      </c>
      <c r="M35" s="20" cm="1">
        <f t="array" ref="M35">SUMIFS(Recollecion[Kilos],Recollecion[Semana del año],CantidadGallinasBodegaOrigen2931[[#Headers],[12]],Recollecion[Año],Tabla2628[AÑO],Recollecion[Bodega origen],CantidadGallinasBodegaOrigen2931[[#This Row],[Bodega origen]])</f>
        <v>4108.7000000000007</v>
      </c>
      <c r="N35" s="20" cm="1">
        <f t="array" ref="N35">SUMIFS(Recollecion[Kilos],Recollecion[Semana del año],CantidadGallinasBodegaOrigen2931[[#Headers],[13]],Recollecion[Año],Tabla2628[AÑO],Recollecion[Bodega origen],CantidadGallinasBodegaOrigen2931[[#This Row],[Bodega origen]])</f>
        <v>4848.3</v>
      </c>
      <c r="O35" s="20" cm="1">
        <f t="array" ref="O35">SUMIFS(Recollecion[Kilos],Recollecion[Semana del año],CantidadGallinasBodegaOrigen2931[[#Headers],[14]],Recollecion[Año],Tabla2628[AÑO],Recollecion[Bodega origen],CantidadGallinasBodegaOrigen2931[[#This Row],[Bodega origen]])</f>
        <v>4630.7699999999995</v>
      </c>
      <c r="P35" s="20" cm="1">
        <f t="array" ref="P35">SUMIFS(Recollecion[Kilos],Recollecion[Semana del año],CantidadGallinasBodegaOrigen2931[[#Headers],[15]],Recollecion[Año],Tabla2628[AÑO],Recollecion[Bodega origen],CantidadGallinasBodegaOrigen2931[[#This Row],[Bodega origen]])</f>
        <v>4201.17</v>
      </c>
      <c r="Q35" s="20" cm="1">
        <f t="array" ref="Q35">SUMIFS(Recollecion[Kilos],Recollecion[Semana del año],CantidadGallinasBodegaOrigen2931[[#Headers],[16]],Recollecion[Año],Tabla2628[AÑO],Recollecion[Bodega origen],CantidadGallinasBodegaOrigen2931[[#This Row],[Bodega origen]])</f>
        <v>5112.6499999999996</v>
      </c>
      <c r="R35" s="20" cm="1">
        <f t="array" ref="R35">SUMIFS(Recollecion[Kilos],Recollecion[Semana del año],CantidadGallinasBodegaOrigen2931[[#Headers],[17]],Recollecion[Año],Tabla2628[AÑO],Recollecion[Bodega origen],CantidadGallinasBodegaOrigen2931[[#This Row],[Bodega origen]])</f>
        <v>5266.8</v>
      </c>
      <c r="S35" s="20" cm="1">
        <f t="array" ref="S35">SUMIFS(Recollecion[Kilos],Recollecion[Semana del año],CantidadGallinasBodegaOrigen2931[[#Headers],[18]],Recollecion[Año],Tabla2628[AÑO],Recollecion[Bodega origen],CantidadGallinasBodegaOrigen2931[[#This Row],[Bodega origen]])</f>
        <v>3030.6499999999996</v>
      </c>
      <c r="T35" s="20" cm="1">
        <f t="array" ref="T35">SUMIFS(Recollecion[Kilos],Recollecion[Semana del año],CantidadGallinasBodegaOrigen2931[[#Headers],[19]],Recollecion[Año],Tabla2628[AÑO],Recollecion[Bodega origen],CantidadGallinasBodegaOrigen2931[[#This Row],[Bodega origen]])</f>
        <v>3959.55</v>
      </c>
      <c r="U35" s="20" cm="1">
        <f t="array" ref="U35">SUMIFS(Recollecion[Kilos],Recollecion[Semana del año],CantidadGallinasBodegaOrigen2931[[#Headers],[20]],Recollecion[Año],Tabla2628[AÑO],Recollecion[Bodega origen],CantidadGallinasBodegaOrigen2931[[#This Row],[Bodega origen]])</f>
        <v>5487.6500000000005</v>
      </c>
      <c r="V35" s="20" cm="1">
        <f t="array" ref="V35">SUMIFS(Recollecion[Kilos],Recollecion[Semana del año],CantidadGallinasBodegaOrigen2931[[#Headers],[21]],Recollecion[Año],Tabla2628[AÑO],Recollecion[Bodega origen],CantidadGallinasBodegaOrigen2931[[#This Row],[Bodega origen]])</f>
        <v>3575.21</v>
      </c>
      <c r="W35" s="20" cm="1">
        <f t="array" ref="W35">SUMIFS(Recollecion[Kilos],Recollecion[Semana del año],CantidadGallinasBodegaOrigen2931[[#Headers],[22]],Recollecion[Año],Tabla2628[AÑO],Recollecion[Bodega origen],CantidadGallinasBodegaOrigen2931[[#This Row],[Bodega origen]])</f>
        <v>4066.0499999999993</v>
      </c>
      <c r="X35" s="20" cm="1">
        <f t="array" ref="X35">SUMIFS(Recollecion[Kilos],Recollecion[Semana del año],CantidadGallinasBodegaOrigen2931[[#Headers],[23]],Recollecion[Año],Tabla2628[AÑO],Recollecion[Bodega origen],CantidadGallinasBodegaOrigen2931[[#This Row],[Bodega origen]])</f>
        <v>4969.7700000000013</v>
      </c>
      <c r="Y35" s="20" cm="1">
        <f t="array" ref="Y35">SUMIFS(Recollecion[Kilos],Recollecion[Semana del año],CantidadGallinasBodegaOrigen2931[[#Headers],[24]],Recollecion[Año],Tabla2628[AÑO],Recollecion[Bodega origen],CantidadGallinasBodegaOrigen2931[[#This Row],[Bodega origen]])</f>
        <v>3881.3500000000004</v>
      </c>
      <c r="Z35" s="20" cm="1">
        <f t="array" ref="Z35">SUMIFS(Recollecion[Kilos],Recollecion[Semana del año],CantidadGallinasBodegaOrigen2931[[#Headers],[25]],Recollecion[Año],Tabla2628[AÑO],Recollecion[Bodega origen],CantidadGallinasBodegaOrigen2931[[#This Row],[Bodega origen]])</f>
        <v>3982.3500000000004</v>
      </c>
      <c r="AA35" s="20" cm="1">
        <f t="array" ref="AA35">SUMIFS(Recollecion[Kilos],Recollecion[Semana del año],CantidadGallinasBodegaOrigen2931[[#Headers],[26]],Recollecion[Año],Tabla2628[AÑO],Recollecion[Bodega origen],CantidadGallinasBodegaOrigen2931[[#This Row],[Bodega origen]])</f>
        <v>4023.65</v>
      </c>
      <c r="AB35" s="20" cm="1">
        <f t="array" ref="AB35">SUMIFS(Recollecion[Kilos],Recollecion[Semana del año],CantidadGallinasBodegaOrigen2931[[#Headers],[27]],Recollecion[Año],Tabla2628[AÑO],Recollecion[Bodega origen],CantidadGallinasBodegaOrigen2931[[#This Row],[Bodega origen]])</f>
        <v>3447.27</v>
      </c>
      <c r="AC35" s="20" cm="1">
        <f t="array" ref="AC35">SUMIFS(Recollecion[Kilos],Recollecion[Semana del año],CantidadGallinasBodegaOrigen2931[[#Headers],[28]],Recollecion[Año],Tabla2628[AÑO],Recollecion[Bodega origen],CantidadGallinasBodegaOrigen2931[[#This Row],[Bodega origen]])</f>
        <v>4530.7</v>
      </c>
      <c r="AD35" s="20" cm="1">
        <f t="array" ref="AD35">SUMIFS(Recollecion[Kilos],Recollecion[Semana del año],CantidadGallinasBodegaOrigen2931[[#Headers],[29]],Recollecion[Año],Tabla2628[AÑO],Recollecion[Bodega origen],CantidadGallinasBodegaOrigen2931[[#This Row],[Bodega origen]])</f>
        <v>2191.15</v>
      </c>
      <c r="AE35" s="20" cm="1">
        <f t="array" ref="AE35">SUMIFS(Recollecion[Kilos],Recollecion[Semana del año],CantidadGallinasBodegaOrigen2931[[#Headers],[30]],Recollecion[Año],Tabla2628[AÑO],Recollecion[Bodega origen],CantidadGallinasBodegaOrigen2931[[#This Row],[Bodega origen]])</f>
        <v>578.35</v>
      </c>
      <c r="AF35" s="20" cm="1">
        <f t="array" ref="AF35">SUMIFS(Recollecion[Kilos],Recollecion[Semana del año],CantidadGallinasBodegaOrigen2931[[#Headers],[31]],Recollecion[Año],Tabla2628[AÑO],Recollecion[Bodega origen],CantidadGallinasBodegaOrigen2931[[#This Row],[Bodega origen]])</f>
        <v>618.70000000000005</v>
      </c>
      <c r="AG35" s="20" cm="1">
        <f t="array" ref="AG35">SUMIFS(Recollecion[Kilos],Recollecion[Semana del año],CantidadGallinasBodegaOrigen2931[[#Headers],[32]],Recollecion[Año],Tabla2628[AÑO],Recollecion[Bodega origen],CantidadGallinasBodegaOrigen2931[[#This Row],[Bodega origen]])</f>
        <v>535.95000000000005</v>
      </c>
      <c r="AH35" s="20" cm="1">
        <f t="array" ref="AH35">SUMIFS(Recollecion[Kilos],Recollecion[Semana del año],CantidadGallinasBodegaOrigen2931[[#Headers],[33]],Recollecion[Año],Tabla2628[AÑO],Recollecion[Bodega origen],CantidadGallinasBodegaOrigen2931[[#This Row],[Bodega origen]])</f>
        <v>0</v>
      </c>
      <c r="AI35" s="20" cm="1">
        <f t="array" ref="AI35">SUMIFS(Recollecion[Kilos],Recollecion[Semana del año],CantidadGallinasBodegaOrigen2931[[#Headers],[34]],Recollecion[Año],Tabla2628[AÑO],Recollecion[Bodega origen],CantidadGallinasBodegaOrigen2931[[#This Row],[Bodega origen]])</f>
        <v>0</v>
      </c>
      <c r="AJ35" s="20" cm="1">
        <f t="array" ref="AJ35">SUMIFS(Recollecion[Kilos],Recollecion[Semana del año],CantidadGallinasBodegaOrigen2931[[#Headers],[35]],Recollecion[Año],Tabla2628[AÑO],Recollecion[Bodega origen],CantidadGallinasBodegaOrigen2931[[#This Row],[Bodega origen]])</f>
        <v>173</v>
      </c>
      <c r="AK35" s="20" cm="1">
        <f t="array" ref="AK35">SUMIFS(Recollecion[Kilos],Recollecion[Semana del año],CantidadGallinasBodegaOrigen2931[[#Headers],[36]],Recollecion[Año],Tabla2628[AÑO],Recollecion[Bodega origen],CantidadGallinasBodegaOrigen2931[[#This Row],[Bodega origen]])</f>
        <v>1162.75</v>
      </c>
      <c r="AL35" s="20" cm="1">
        <f t="array" ref="AL35">SUMIFS(Recollecion[Kilos],Recollecion[Semana del año],CantidadGallinasBodegaOrigen2931[[#Headers],[37]],Recollecion[Año],Tabla2628[AÑO],Recollecion[Bodega origen],CantidadGallinasBodegaOrigen2931[[#This Row],[Bodega origen]])</f>
        <v>2859.3999999999996</v>
      </c>
      <c r="AM35" s="20" cm="1">
        <f t="array" ref="AM35">SUMIFS(Recollecion[Kilos],Recollecion[Semana del año],CantidadGallinasBodegaOrigen2931[[#Headers],[38]],Recollecion[Año],Tabla2628[AÑO],Recollecion[Bodega origen],CantidadGallinasBodegaOrigen2931[[#This Row],[Bodega origen]])</f>
        <v>3718.75</v>
      </c>
      <c r="AN35" s="20" cm="1">
        <f t="array" ref="AN35">SUMIFS(Recollecion[Kilos],Recollecion[Semana del año],CantidadGallinasBodegaOrigen2931[[#Headers],[39]],Recollecion[Año],Tabla2628[AÑO],Recollecion[Bodega origen],CantidadGallinasBodegaOrigen2931[[#This Row],[Bodega origen]])</f>
        <v>5534.12</v>
      </c>
      <c r="AO35" s="20" cm="1">
        <f t="array" ref="AO35">SUMIFS(Recollecion[Kilos],Recollecion[Semana del año],CantidadGallinasBodegaOrigen2931[[#Headers],[40]],Recollecion[Año],Tabla2628[AÑO],Recollecion[Bodega origen],CantidadGallinasBodegaOrigen2931[[#This Row],[Bodega origen]])</f>
        <v>5406.0499999999993</v>
      </c>
      <c r="AP35" s="20" cm="1">
        <f t="array" ref="AP35">SUMIFS(Recollecion[Kilos],Recollecion[Semana del año],CantidadGallinasBodegaOrigen2931[[#Headers],[41]],Recollecion[Año],Tabla2628[AÑO],Recollecion[Bodega origen],CantidadGallinasBodegaOrigen2931[[#This Row],[Bodega origen]])</f>
        <v>5610.75</v>
      </c>
      <c r="AQ35" s="20" cm="1">
        <f t="array" ref="AQ35">SUMIFS(Recollecion[Kilos],Recollecion[Semana del año],CantidadGallinasBodegaOrigen2931[[#Headers],[42]],Recollecion[Año],Tabla2628[AÑO],Recollecion[Bodega origen],CantidadGallinasBodegaOrigen2931[[#This Row],[Bodega origen]])</f>
        <v>6409.4299999999994</v>
      </c>
      <c r="AR35" s="20" cm="1">
        <f t="array" ref="AR35">SUMIFS(Recollecion[Kilos],Recollecion[Semana del año],CantidadGallinasBodegaOrigen2931[[#Headers],[43]],Recollecion[Año],Tabla2628[AÑO],Recollecion[Bodega origen],CantidadGallinasBodegaOrigen2931[[#This Row],[Bodega origen]])</f>
        <v>5725.79</v>
      </c>
      <c r="AS35" s="20" cm="1">
        <f t="array" ref="AS35">SUMIFS(Recollecion[Kilos],Recollecion[Semana del año],CantidadGallinasBodegaOrigen2931[[#Headers],[44]],Recollecion[Año],Tabla2628[AÑO],Recollecion[Bodega origen],CantidadGallinasBodegaOrigen2931[[#This Row],[Bodega origen]])</f>
        <v>5712.65</v>
      </c>
      <c r="AT35" s="20" cm="1">
        <f t="array" ref="AT35">SUMIFS(Recollecion[Kilos],Recollecion[Semana del año],CantidadGallinasBodegaOrigen2931[[#Headers],[45]],Recollecion[Año],Tabla2628[AÑO],Recollecion[Bodega origen],CantidadGallinasBodegaOrigen2931[[#This Row],[Bodega origen]])</f>
        <v>4563.0199999999995</v>
      </c>
      <c r="AU35" s="20" cm="1">
        <f t="array" ref="AU35">SUMIFS(Recollecion[Kilos],Recollecion[Semana del año],CantidadGallinasBodegaOrigen2931[[#Headers],[46]],Recollecion[Año],Tabla2628[AÑO],Recollecion[Bodega origen],CantidadGallinasBodegaOrigen2931[[#This Row],[Bodega origen]])</f>
        <v>6824.8399999999992</v>
      </c>
      <c r="AV35" s="20" cm="1">
        <f t="array" ref="AV35">SUMIFS(Recollecion[Kilos],Recollecion[Semana del año],CantidadGallinasBodegaOrigen2931[[#Headers],[47]],Recollecion[Año],Tabla2628[AÑO],Recollecion[Bodega origen],CantidadGallinasBodegaOrigen2931[[#This Row],[Bodega origen]])</f>
        <v>4925.6499999999996</v>
      </c>
      <c r="AW35" s="20" cm="1">
        <f t="array" ref="AW35">SUMIFS(Recollecion[Kilos],Recollecion[Semana del año],CantidadGallinasBodegaOrigen2931[[#Headers],[48]],Recollecion[Año],Tabla2628[AÑO],Recollecion[Bodega origen],CantidadGallinasBodegaOrigen2931[[#This Row],[Bodega origen]])</f>
        <v>4206.7700000000004</v>
      </c>
      <c r="AX35" s="20" cm="1">
        <f t="array" ref="AX35">SUMIFS(Recollecion[Kilos],Recollecion[Semana del año],CantidadGallinasBodegaOrigen2931[[#Headers],[49]],Recollecion[Año],Tabla2628[AÑO],Recollecion[Bodega origen],CantidadGallinasBodegaOrigen2931[[#This Row],[Bodega origen]])</f>
        <v>3408.9700000000003</v>
      </c>
      <c r="AY35" s="20" cm="1">
        <f t="array" ref="AY35">SUMIFS(Recollecion[Kilos],Recollecion[Semana del año],CantidadGallinasBodegaOrigen2931[[#Headers],[50]],Recollecion[Año],Tabla2628[AÑO],Recollecion[Bodega origen],CantidadGallinasBodegaOrigen2931[[#This Row],[Bodega origen]])</f>
        <v>10342.69</v>
      </c>
      <c r="AZ35" s="20" cm="1">
        <f t="array" ref="AZ35">SUMIFS(Recollecion[Kilos],Recollecion[Semana del año],CantidadGallinasBodegaOrigen2931[[#Headers],[51]],Recollecion[Año],Tabla2628[AÑO],Recollecion[Bodega origen],CantidadGallinasBodegaOrigen2931[[#This Row],[Bodega origen]])</f>
        <v>7071.5999999999995</v>
      </c>
      <c r="BA35" s="20" cm="1">
        <f t="array" ref="BA35">SUMIFS(Recollecion[Kilos],Recollecion[Semana del año],CantidadGallinasBodegaOrigen2931[[#Headers],[52]],Recollecion[Año],Tabla2628[AÑO],Recollecion[Bodega origen],CantidadGallinasBodegaOrigen2931[[#This Row],[Bodega origen]])</f>
        <v>6157.6500000000005</v>
      </c>
      <c r="BB35" s="20" cm="1">
        <f t="array" ref="BB35">SUMIFS(Recollecion[Kilos],Recollecion[Semana del año],CantidadGallinasBodegaOrigen2931[[#Headers],[53]],Recollecion[Año],Tabla2628[AÑO],Recollecion[Bodega origen],CantidadGallinasBodegaOrigen2931[[#This Row],[Bodega origen]])</f>
        <v>4383.45</v>
      </c>
      <c r="BC35" s="20" cm="1">
        <f t="array" ref="BC35">SUMIFS(Recollecion[Kilos],Recollecion[Semana del año],CantidadGallinasBodegaOrigen2931[[#Headers],[54]],Recollecion[Año],Tabla2628[AÑO],Recollecion[Bodega origen],CantidadGallinasBodegaOrigen2931[[#This Row],[Bodega origen]])</f>
        <v>0</v>
      </c>
    </row>
    <row r="37" spans="1:55" x14ac:dyDescent="0.3">
      <c r="A37" s="43" t="s">
        <v>1145</v>
      </c>
      <c r="B37" s="43"/>
      <c r="C37" s="40" t="s">
        <v>1186</v>
      </c>
    </row>
    <row r="38" spans="1:55" x14ac:dyDescent="0.3">
      <c r="A38" s="21"/>
      <c r="B38" s="44" t="s">
        <v>1142</v>
      </c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</row>
    <row r="39" spans="1:55" x14ac:dyDescent="0.3">
      <c r="A39" s="18" t="s">
        <v>750</v>
      </c>
      <c r="B39" s="20" t="s">
        <v>676</v>
      </c>
      <c r="C39" s="20" t="s">
        <v>677</v>
      </c>
      <c r="D39" s="20" t="s">
        <v>678</v>
      </c>
      <c r="E39" s="20" t="s">
        <v>679</v>
      </c>
      <c r="F39" s="20" t="s">
        <v>680</v>
      </c>
      <c r="G39" s="20" t="s">
        <v>681</v>
      </c>
      <c r="H39" s="20" t="s">
        <v>682</v>
      </c>
      <c r="I39" s="20" t="s">
        <v>683</v>
      </c>
      <c r="J39" s="20" t="s">
        <v>684</v>
      </c>
      <c r="K39" s="20" t="s">
        <v>685</v>
      </c>
      <c r="L39" s="20" t="s">
        <v>686</v>
      </c>
      <c r="M39" s="20" t="s">
        <v>687</v>
      </c>
      <c r="N39" s="20" t="s">
        <v>688</v>
      </c>
      <c r="O39" s="20" t="s">
        <v>689</v>
      </c>
      <c r="P39" s="20" t="s">
        <v>690</v>
      </c>
      <c r="Q39" s="20" t="s">
        <v>691</v>
      </c>
      <c r="R39" s="20" t="s">
        <v>692</v>
      </c>
      <c r="S39" s="20" t="s">
        <v>693</v>
      </c>
      <c r="T39" s="20" t="s">
        <v>694</v>
      </c>
      <c r="U39" s="20" t="s">
        <v>695</v>
      </c>
      <c r="V39" s="20" t="s">
        <v>696</v>
      </c>
      <c r="W39" s="20" t="s">
        <v>697</v>
      </c>
      <c r="X39" s="20" t="s">
        <v>698</v>
      </c>
      <c r="Y39" s="20" t="s">
        <v>699</v>
      </c>
      <c r="Z39" s="20" t="s">
        <v>700</v>
      </c>
      <c r="AA39" s="20" t="s">
        <v>701</v>
      </c>
      <c r="AB39" s="20" t="s">
        <v>702</v>
      </c>
      <c r="AC39" s="20" t="s">
        <v>703</v>
      </c>
      <c r="AD39" s="20" t="s">
        <v>704</v>
      </c>
      <c r="AE39" s="20" t="s">
        <v>705</v>
      </c>
      <c r="AF39" s="20" t="s">
        <v>706</v>
      </c>
      <c r="AG39" s="20" t="s">
        <v>707</v>
      </c>
      <c r="AH39" s="20" t="s">
        <v>708</v>
      </c>
      <c r="AI39" s="20" t="s">
        <v>709</v>
      </c>
      <c r="AJ39" s="20" t="s">
        <v>710</v>
      </c>
      <c r="AK39" s="20" t="s">
        <v>711</v>
      </c>
      <c r="AL39" s="20" t="s">
        <v>712</v>
      </c>
      <c r="AM39" s="20" t="s">
        <v>713</v>
      </c>
      <c r="AN39" s="20" t="s">
        <v>714</v>
      </c>
      <c r="AO39" s="20" t="s">
        <v>715</v>
      </c>
      <c r="AP39" s="20" t="s">
        <v>716</v>
      </c>
      <c r="AQ39" s="20" t="s">
        <v>717</v>
      </c>
      <c r="AR39" s="20" t="s">
        <v>718</v>
      </c>
      <c r="AS39" s="20" t="s">
        <v>719</v>
      </c>
      <c r="AT39" s="20" t="s">
        <v>720</v>
      </c>
      <c r="AU39" s="20" t="s">
        <v>721</v>
      </c>
      <c r="AV39" s="20" t="s">
        <v>722</v>
      </c>
      <c r="AW39" s="20" t="s">
        <v>723</v>
      </c>
      <c r="AX39" s="20" t="s">
        <v>724</v>
      </c>
      <c r="AY39" s="20" t="s">
        <v>725</v>
      </c>
      <c r="AZ39" s="20" t="s">
        <v>726</v>
      </c>
      <c r="BA39" s="20" t="s">
        <v>727</v>
      </c>
      <c r="BB39" s="20" t="s">
        <v>728</v>
      </c>
      <c r="BC39" s="20" t="s">
        <v>729</v>
      </c>
    </row>
    <row r="40" spans="1:55" x14ac:dyDescent="0.3">
      <c r="A40" s="33" t="s">
        <v>826</v>
      </c>
      <c r="B40" s="20" cm="1">
        <f t="array" ref="B40">SUMIFS(Recollecion[No. Cajas],Recollecion[Semana del año],CantidadGallinasBodegaOrigen293132[[#Headers],[1]],Recollecion[Año],Tabla2628[AÑO],Recollecion[Bodega origen],CantidadGallinasBodegaOrigen293132[[#This Row],[Bodega origen]])</f>
        <v>0</v>
      </c>
      <c r="C40" s="20" cm="1">
        <f t="array" ref="C40">SUMIFS(Recollecion[No. Cajas],Recollecion[Semana del año],CantidadGallinasBodegaOrigen293132[[#Headers],[2]],Recollecion[Año],Tabla2628[AÑO],Recollecion[Bodega origen],CantidadGallinasBodegaOrigen293132[[#This Row],[Bodega origen]])</f>
        <v>81</v>
      </c>
      <c r="D40" s="20" cm="1">
        <f t="array" ref="D40">SUMIFS(Recollecion[No. Cajas],Recollecion[Semana del año],CantidadGallinasBodegaOrigen293132[[#Headers],[3]],Recollecion[Año],Tabla2628[AÑO],Recollecion[Bodega origen],CantidadGallinasBodegaOrigen293132[[#This Row],[Bodega origen]])</f>
        <v>62</v>
      </c>
      <c r="E40" s="20" cm="1">
        <f t="array" ref="E40">SUMIFS(Recollecion[No. Cajas],Recollecion[Semana del año],CantidadGallinasBodegaOrigen293132[[#Headers],[4]],Recollecion[Año],Tabla2628[AÑO],Recollecion[Bodega origen],CantidadGallinasBodegaOrigen293132[[#This Row],[Bodega origen]])</f>
        <v>74</v>
      </c>
      <c r="F40" s="20" cm="1">
        <f t="array" ref="F40">SUMIFS(Recollecion[No. Cajas],Recollecion[Semana del año],CantidadGallinasBodegaOrigen293132[[#Headers],[5]],Recollecion[Año],Tabla2628[AÑO],Recollecion[Bodega origen],CantidadGallinasBodegaOrigen293132[[#This Row],[Bodega origen]])</f>
        <v>74</v>
      </c>
      <c r="G40" s="20" cm="1">
        <f t="array" ref="G40">SUMIFS(Recollecion[No. Cajas],Recollecion[Semana del año],CantidadGallinasBodegaOrigen293132[[#Headers],[6]],Recollecion[Año],Tabla2628[AÑO],Recollecion[Bodega origen],CantidadGallinasBodegaOrigen293132[[#This Row],[Bodega origen]])</f>
        <v>79</v>
      </c>
      <c r="H40" s="20" cm="1">
        <f t="array" ref="H40">SUMIFS(Recollecion[No. Cajas],Recollecion[Semana del año],CantidadGallinasBodegaOrigen293132[[#Headers],[7]],Recollecion[Año],Tabla2628[AÑO],Recollecion[Bodega origen],CantidadGallinasBodegaOrigen293132[[#This Row],[Bodega origen]])</f>
        <v>81</v>
      </c>
      <c r="I40" s="20" cm="1">
        <f t="array" ref="I40">SUMIFS(Recollecion[No. Cajas],Recollecion[Semana del año],CantidadGallinasBodegaOrigen293132[[#Headers],[8]],Recollecion[Año],Tabla2628[AÑO],Recollecion[Bodega origen],CantidadGallinasBodegaOrigen293132[[#This Row],[Bodega origen]])</f>
        <v>72</v>
      </c>
      <c r="J40" s="20" cm="1">
        <f t="array" ref="J40">SUMIFS(Recollecion[No. Cajas],Recollecion[Semana del año],CantidadGallinasBodegaOrigen293132[[#Headers],[9]],Recollecion[Año],Tabla2628[AÑO],Recollecion[Bodega origen],CantidadGallinasBodegaOrigen293132[[#This Row],[Bodega origen]])</f>
        <v>76</v>
      </c>
      <c r="K40" s="20" cm="1">
        <f t="array" ref="K40">SUMIFS(Recollecion[No. Cajas],Recollecion[Semana del año],CantidadGallinasBodegaOrigen293132[[#Headers],[10]],Recollecion[Año],Tabla2628[AÑO],Recollecion[Bodega origen],CantidadGallinasBodegaOrigen293132[[#This Row],[Bodega origen]])</f>
        <v>72</v>
      </c>
      <c r="L40" s="20" cm="1">
        <f t="array" ref="L40">SUMIFS(Recollecion[No. Cajas],Recollecion[Semana del año],CantidadGallinasBodegaOrigen293132[[#Headers],[11]],Recollecion[Año],Tabla2628[AÑO],Recollecion[Bodega origen],CantidadGallinasBodegaOrigen293132[[#This Row],[Bodega origen]])</f>
        <v>74</v>
      </c>
      <c r="M40" s="20" cm="1">
        <f t="array" ref="M40">SUMIFS(Recollecion[No. Cajas],Recollecion[Semana del año],CantidadGallinasBodegaOrigen293132[[#Headers],[12]],Recollecion[Año],Tabla2628[AÑO],Recollecion[Bodega origen],CantidadGallinasBodegaOrigen293132[[#This Row],[Bodega origen]])</f>
        <v>84</v>
      </c>
      <c r="N40" s="20" cm="1">
        <f t="array" ref="N40">SUMIFS(Recollecion[No. Cajas],Recollecion[Semana del año],CantidadGallinasBodegaOrigen293132[[#Headers],[13]],Recollecion[Año],Tabla2628[AÑO],Recollecion[Bodega origen],CantidadGallinasBodegaOrigen293132[[#This Row],[Bodega origen]])</f>
        <v>79</v>
      </c>
      <c r="O40" s="20" cm="1">
        <f t="array" ref="O40">SUMIFS(Recollecion[No. Cajas],Recollecion[Semana del año],CantidadGallinasBodegaOrigen293132[[#Headers],[14]],Recollecion[Año],Tabla2628[AÑO],Recollecion[Bodega origen],CantidadGallinasBodegaOrigen293132[[#This Row],[Bodega origen]])</f>
        <v>71</v>
      </c>
      <c r="P40" s="20" cm="1">
        <f t="array" ref="P40">SUMIFS(Recollecion[No. Cajas],Recollecion[Semana del año],CantidadGallinasBodegaOrigen293132[[#Headers],[15]],Recollecion[Año],Tabla2628[AÑO],Recollecion[Bodega origen],CantidadGallinasBodegaOrigen293132[[#This Row],[Bodega origen]])</f>
        <v>72</v>
      </c>
      <c r="Q40" s="20" cm="1">
        <f t="array" ref="Q40">SUMIFS(Recollecion[No. Cajas],Recollecion[Semana del año],CantidadGallinasBodegaOrigen293132[[#Headers],[16]],Recollecion[Año],Tabla2628[AÑO],Recollecion[Bodega origen],CantidadGallinasBodegaOrigen293132[[#This Row],[Bodega origen]])</f>
        <v>69</v>
      </c>
      <c r="R40" s="20" cm="1">
        <f t="array" ref="R40">SUMIFS(Recollecion[No. Cajas],Recollecion[Semana del año],CantidadGallinasBodegaOrigen293132[[#Headers],[17]],Recollecion[Año],Tabla2628[AÑO],Recollecion[Bodega origen],CantidadGallinasBodegaOrigen293132[[#This Row],[Bodega origen]])</f>
        <v>73</v>
      </c>
      <c r="S40" s="20" cm="1">
        <f t="array" ref="S40">SUMIFS(Recollecion[No. Cajas],Recollecion[Semana del año],CantidadGallinasBodegaOrigen293132[[#Headers],[18]],Recollecion[Año],Tabla2628[AÑO],Recollecion[Bodega origen],CantidadGallinasBodegaOrigen293132[[#This Row],[Bodega origen]])</f>
        <v>99</v>
      </c>
      <c r="T40" s="20" cm="1">
        <f t="array" ref="T40">SUMIFS(Recollecion[No. Cajas],Recollecion[Semana del año],CantidadGallinasBodegaOrigen293132[[#Headers],[19]],Recollecion[Año],Tabla2628[AÑO],Recollecion[Bodega origen],CantidadGallinasBodegaOrigen293132[[#This Row],[Bodega origen]])</f>
        <v>81</v>
      </c>
      <c r="U40" s="20" cm="1">
        <f t="array" ref="U40">SUMIFS(Recollecion[No. Cajas],Recollecion[Semana del año],CantidadGallinasBodegaOrigen293132[[#Headers],[20]],Recollecion[Año],Tabla2628[AÑO],Recollecion[Bodega origen],CantidadGallinasBodegaOrigen293132[[#This Row],[Bodega origen]])</f>
        <v>104</v>
      </c>
      <c r="V40" s="20" cm="1">
        <f t="array" ref="V40">SUMIFS(Recollecion[No. Cajas],Recollecion[Semana del año],CantidadGallinasBodegaOrigen293132[[#Headers],[21]],Recollecion[Año],Tabla2628[AÑO],Recollecion[Bodega origen],CantidadGallinasBodegaOrigen293132[[#This Row],[Bodega origen]])</f>
        <v>26</v>
      </c>
      <c r="W40" s="20" cm="1">
        <f t="array" ref="W40">SUMIFS(Recollecion[No. Cajas],Recollecion[Semana del año],CantidadGallinasBodegaOrigen293132[[#Headers],[22]],Recollecion[Año],Tabla2628[AÑO],Recollecion[Bodega origen],CantidadGallinasBodegaOrigen293132[[#This Row],[Bodega origen]])</f>
        <v>88</v>
      </c>
      <c r="X40" s="20" cm="1">
        <f t="array" ref="X40">SUMIFS(Recollecion[No. Cajas],Recollecion[Semana del año],CantidadGallinasBodegaOrigen293132[[#Headers],[23]],Recollecion[Año],Tabla2628[AÑO],Recollecion[Bodega origen],CantidadGallinasBodegaOrigen293132[[#This Row],[Bodega origen]])</f>
        <v>103</v>
      </c>
      <c r="Y40" s="20" cm="1">
        <f t="array" ref="Y40">SUMIFS(Recollecion[No. Cajas],Recollecion[Semana del año],CantidadGallinasBodegaOrigen293132[[#Headers],[24]],Recollecion[Año],Tabla2628[AÑO],Recollecion[Bodega origen],CantidadGallinasBodegaOrigen293132[[#This Row],[Bodega origen]])</f>
        <v>48</v>
      </c>
      <c r="Z40" s="20" cm="1">
        <f t="array" ref="Z40">SUMIFS(Recollecion[No. Cajas],Recollecion[Semana del año],CantidadGallinasBodegaOrigen293132[[#Headers],[25]],Recollecion[Año],Tabla2628[AÑO],Recollecion[Bodega origen],CantidadGallinasBodegaOrigen293132[[#This Row],[Bodega origen]])</f>
        <v>55</v>
      </c>
      <c r="AA40" s="20" cm="1">
        <f t="array" ref="AA40">SUMIFS(Recollecion[No. Cajas],Recollecion[Semana del año],CantidadGallinasBodegaOrigen293132[[#Headers],[26]],Recollecion[Año],Tabla2628[AÑO],Recollecion[Bodega origen],CantidadGallinasBodegaOrigen293132[[#This Row],[Bodega origen]])</f>
        <v>44</v>
      </c>
      <c r="AB40" s="20" cm="1">
        <f t="array" ref="AB40">SUMIFS(Recollecion[No. Cajas],Recollecion[Semana del año],CantidadGallinasBodegaOrigen293132[[#Headers],[27]],Recollecion[Año],Tabla2628[AÑO],Recollecion[Bodega origen],CantidadGallinasBodegaOrigen293132[[#This Row],[Bodega origen]])</f>
        <v>68</v>
      </c>
      <c r="AC40" s="20" cm="1">
        <f t="array" ref="AC40">SUMIFS(Recollecion[No. Cajas],Recollecion[Semana del año],CantidadGallinasBodegaOrigen293132[[#Headers],[28]],Recollecion[Año],Tabla2628[AÑO],Recollecion[Bodega origen],CantidadGallinasBodegaOrigen293132[[#This Row],[Bodega origen]])</f>
        <v>66</v>
      </c>
      <c r="AD40" s="20" cm="1">
        <f t="array" ref="AD40">SUMIFS(Recollecion[No. Cajas],Recollecion[Semana del año],CantidadGallinasBodegaOrigen293132[[#Headers],[29]],Recollecion[Año],Tabla2628[AÑO],Recollecion[Bodega origen],CantidadGallinasBodegaOrigen293132[[#This Row],[Bodega origen]])</f>
        <v>77</v>
      </c>
      <c r="AE40" s="20" cm="1">
        <f t="array" ref="AE40">SUMIFS(Recollecion[No. Cajas],Recollecion[Semana del año],CantidadGallinasBodegaOrigen293132[[#Headers],[30]],Recollecion[Año],Tabla2628[AÑO],Recollecion[Bodega origen],CantidadGallinasBodegaOrigen293132[[#This Row],[Bodega origen]])</f>
        <v>66</v>
      </c>
      <c r="AF40" s="20" cm="1">
        <f t="array" ref="AF40">SUMIFS(Recollecion[No. Cajas],Recollecion[Semana del año],CantidadGallinasBodegaOrigen293132[[#Headers],[31]],Recollecion[Año],Tabla2628[AÑO],Recollecion[Bodega origen],CantidadGallinasBodegaOrigen293132[[#This Row],[Bodega origen]])</f>
        <v>64</v>
      </c>
      <c r="AG40" s="20" cm="1">
        <f t="array" ref="AG40">SUMIFS(Recollecion[No. Cajas],Recollecion[Semana del año],CantidadGallinasBodegaOrigen293132[[#Headers],[32]],Recollecion[Año],Tabla2628[AÑO],Recollecion[Bodega origen],CantidadGallinasBodegaOrigen293132[[#This Row],[Bodega origen]])</f>
        <v>54</v>
      </c>
      <c r="AH40" s="20" cm="1">
        <f t="array" ref="AH40">SUMIFS(Recollecion[No. Cajas],Recollecion[Semana del año],CantidadGallinasBodegaOrigen293132[[#Headers],[33]],Recollecion[Año],Tabla2628[AÑO],Recollecion[Bodega origen],CantidadGallinasBodegaOrigen293132[[#This Row],[Bodega origen]])</f>
        <v>71</v>
      </c>
      <c r="AI40" s="20" cm="1">
        <f t="array" ref="AI40">SUMIFS(Recollecion[No. Cajas],Recollecion[Semana del año],CantidadGallinasBodegaOrigen293132[[#Headers],[34]],Recollecion[Año],Tabla2628[AÑO],Recollecion[Bodega origen],CantidadGallinasBodegaOrigen293132[[#This Row],[Bodega origen]])</f>
        <v>58</v>
      </c>
      <c r="AJ40" s="20" cm="1">
        <f t="array" ref="AJ40">SUMIFS(Recollecion[No. Cajas],Recollecion[Semana del año],CantidadGallinasBodegaOrigen293132[[#Headers],[35]],Recollecion[Año],Tabla2628[AÑO],Recollecion[Bodega origen],CantidadGallinasBodegaOrigen293132[[#This Row],[Bodega origen]])</f>
        <v>68</v>
      </c>
      <c r="AK40" s="20" cm="1">
        <f t="array" ref="AK40">SUMIFS(Recollecion[No. Cajas],Recollecion[Semana del año],CantidadGallinasBodegaOrigen293132[[#Headers],[36]],Recollecion[Año],Tabla2628[AÑO],Recollecion[Bodega origen],CantidadGallinasBodegaOrigen293132[[#This Row],[Bodega origen]])</f>
        <v>49</v>
      </c>
      <c r="AL40" s="20" cm="1">
        <f t="array" ref="AL40">SUMIFS(Recollecion[No. Cajas],Recollecion[Semana del año],CantidadGallinasBodegaOrigen293132[[#Headers],[37]],Recollecion[Año],Tabla2628[AÑO],Recollecion[Bodega origen],CantidadGallinasBodegaOrigen293132[[#This Row],[Bodega origen]])</f>
        <v>62</v>
      </c>
      <c r="AM40" s="20" cm="1">
        <f t="array" ref="AM40">SUMIFS(Recollecion[No. Cajas],Recollecion[Semana del año],CantidadGallinasBodegaOrigen293132[[#Headers],[38]],Recollecion[Año],Tabla2628[AÑO],Recollecion[Bodega origen],CantidadGallinasBodegaOrigen293132[[#This Row],[Bodega origen]])</f>
        <v>48</v>
      </c>
      <c r="AN40" s="20" cm="1">
        <f t="array" ref="AN40">SUMIFS(Recollecion[No. Cajas],Recollecion[Semana del año],CantidadGallinasBodegaOrigen293132[[#Headers],[39]],Recollecion[Año],Tabla2628[AÑO],Recollecion[Bodega origen],CantidadGallinasBodegaOrigen293132[[#This Row],[Bodega origen]])</f>
        <v>57</v>
      </c>
      <c r="AO40" s="20" cm="1">
        <f t="array" ref="AO40">SUMIFS(Recollecion[No. Cajas],Recollecion[Semana del año],CantidadGallinasBodegaOrigen293132[[#Headers],[40]],Recollecion[Año],Tabla2628[AÑO],Recollecion[Bodega origen],CantidadGallinasBodegaOrigen293132[[#This Row],[Bodega origen]])</f>
        <v>57</v>
      </c>
      <c r="AP40" s="20" cm="1">
        <f t="array" ref="AP40">SUMIFS(Recollecion[No. Cajas],Recollecion[Semana del año],CantidadGallinasBodegaOrigen293132[[#Headers],[41]],Recollecion[Año],Tabla2628[AÑO],Recollecion[Bodega origen],CantidadGallinasBodegaOrigen293132[[#This Row],[Bodega origen]])</f>
        <v>66</v>
      </c>
      <c r="AQ40" s="20" cm="1">
        <f t="array" ref="AQ40">SUMIFS(Recollecion[No. Cajas],Recollecion[Semana del año],CantidadGallinasBodegaOrigen293132[[#Headers],[42]],Recollecion[Año],Tabla2628[AÑO],Recollecion[Bodega origen],CantidadGallinasBodegaOrigen293132[[#This Row],[Bodega origen]])</f>
        <v>54</v>
      </c>
      <c r="AR40" s="20" cm="1">
        <f t="array" ref="AR40">SUMIFS(Recollecion[No. Cajas],Recollecion[Semana del año],CantidadGallinasBodegaOrigen293132[[#Headers],[43]],Recollecion[Año],Tabla2628[AÑO],Recollecion[Bodega origen],CantidadGallinasBodegaOrigen293132[[#This Row],[Bodega origen]])</f>
        <v>60</v>
      </c>
      <c r="AS40" s="20" cm="1">
        <f t="array" ref="AS40">SUMIFS(Recollecion[No. Cajas],Recollecion[Semana del año],CantidadGallinasBodegaOrigen293132[[#Headers],[44]],Recollecion[Año],Tabla2628[AÑO],Recollecion[Bodega origen],CantidadGallinasBodegaOrigen293132[[#This Row],[Bodega origen]])</f>
        <v>31</v>
      </c>
      <c r="AT40" s="20" cm="1">
        <f t="array" ref="AT40">SUMIFS(Recollecion[No. Cajas],Recollecion[Semana del año],CantidadGallinasBodegaOrigen293132[[#Headers],[45]],Recollecion[Año],Tabla2628[AÑO],Recollecion[Bodega origen],CantidadGallinasBodegaOrigen293132[[#This Row],[Bodega origen]])</f>
        <v>0</v>
      </c>
      <c r="AU40" s="20" cm="1">
        <f t="array" ref="AU40">SUMIFS(Recollecion[No. Cajas],Recollecion[Semana del año],CantidadGallinasBodegaOrigen293132[[#Headers],[46]],Recollecion[Año],Tabla2628[AÑO],Recollecion[Bodega origen],CantidadGallinasBodegaOrigen293132[[#This Row],[Bodega origen]])</f>
        <v>0</v>
      </c>
      <c r="AV40" s="20" cm="1">
        <f t="array" ref="AV40">SUMIFS(Recollecion[No. Cajas],Recollecion[Semana del año],CantidadGallinasBodegaOrigen293132[[#Headers],[47]],Recollecion[Año],Tabla2628[AÑO],Recollecion[Bodega origen],CantidadGallinasBodegaOrigen293132[[#This Row],[Bodega origen]])</f>
        <v>0</v>
      </c>
      <c r="AW40" s="20" cm="1">
        <f t="array" ref="AW40">SUMIFS(Recollecion[No. Cajas],Recollecion[Semana del año],CantidadGallinasBodegaOrigen293132[[#Headers],[48]],Recollecion[Año],Tabla2628[AÑO],Recollecion[Bodega origen],CantidadGallinasBodegaOrigen293132[[#This Row],[Bodega origen]])</f>
        <v>0</v>
      </c>
      <c r="AX40" s="20" cm="1">
        <f t="array" ref="AX40">SUMIFS(Recollecion[No. Cajas],Recollecion[Semana del año],CantidadGallinasBodegaOrigen293132[[#Headers],[49]],Recollecion[Año],Tabla2628[AÑO],Recollecion[Bodega origen],CantidadGallinasBodegaOrigen293132[[#This Row],[Bodega origen]])</f>
        <v>0</v>
      </c>
      <c r="AY40" s="20" cm="1">
        <f t="array" ref="AY40">SUMIFS(Recollecion[No. Cajas],Recollecion[Semana del año],CantidadGallinasBodegaOrigen293132[[#Headers],[50]],Recollecion[Año],Tabla2628[AÑO],Recollecion[Bodega origen],CantidadGallinasBodegaOrigen293132[[#This Row],[Bodega origen]])</f>
        <v>0</v>
      </c>
      <c r="AZ40" s="20" cm="1">
        <f t="array" ref="AZ40">SUMIFS(Recollecion[No. Cajas],Recollecion[Semana del año],CantidadGallinasBodegaOrigen293132[[#Headers],[51]],Recollecion[Año],Tabla2628[AÑO],Recollecion[Bodega origen],CantidadGallinasBodegaOrigen293132[[#This Row],[Bodega origen]])</f>
        <v>0</v>
      </c>
      <c r="BA40" s="20" cm="1">
        <f t="array" ref="BA40">SUMIFS(Recollecion[No. Cajas],Recollecion[Semana del año],CantidadGallinasBodegaOrigen293132[[#Headers],[52]],Recollecion[Año],Tabla2628[AÑO],Recollecion[Bodega origen],CantidadGallinasBodegaOrigen293132[[#This Row],[Bodega origen]])</f>
        <v>0</v>
      </c>
      <c r="BB40" s="20" cm="1">
        <f t="array" ref="BB40">SUMIFS(Recollecion[No. Cajas],Recollecion[Semana del año],CantidadGallinasBodegaOrigen293132[[#Headers],[53]],Recollecion[Año],Tabla2628[AÑO],Recollecion[Bodega origen],CantidadGallinasBodegaOrigen293132[[#This Row],[Bodega origen]])</f>
        <v>0</v>
      </c>
      <c r="BC40" s="20" cm="1">
        <f t="array" ref="BC40">SUMIFS(Recollecion[No. Cajas],Recollecion[Semana del año],CantidadGallinasBodegaOrigen293132[[#Headers],[54]],Recollecion[Año],Tabla2628[AÑO],Recollecion[Bodega origen],CantidadGallinasBodegaOrigen293132[[#This Row],[Bodega origen]])</f>
        <v>0</v>
      </c>
    </row>
    <row r="41" spans="1:55" x14ac:dyDescent="0.3">
      <c r="A41" s="34" t="s">
        <v>757</v>
      </c>
      <c r="B41" s="20" cm="1">
        <f t="array" ref="B41">SUMIFS(Recollecion[No. Cajas],Recollecion[Semana del año],CantidadGallinasBodegaOrigen293132[[#Headers],[1]],Recollecion[Año],Tabla2628[AÑO],Recollecion[Bodega origen],CantidadGallinasBodegaOrigen293132[[#This Row],[Bodega origen]])</f>
        <v>122</v>
      </c>
      <c r="C41" s="20" cm="1">
        <f t="array" ref="C41">SUMIFS(Recollecion[No. Cajas],Recollecion[Semana del año],CantidadGallinasBodegaOrigen293132[[#Headers],[2]],Recollecion[Año],Tabla2628[AÑO],Recollecion[Bodega origen],CantidadGallinasBodegaOrigen293132[[#This Row],[Bodega origen]])</f>
        <v>163</v>
      </c>
      <c r="D41" s="20" cm="1">
        <f t="array" ref="D41">SUMIFS(Recollecion[No. Cajas],Recollecion[Semana del año],CantidadGallinasBodegaOrigen293132[[#Headers],[3]],Recollecion[Año],Tabla2628[AÑO],Recollecion[Bodega origen],CantidadGallinasBodegaOrigen293132[[#This Row],[Bodega origen]])</f>
        <v>50</v>
      </c>
      <c r="E41" s="20" cm="1">
        <f t="array" ref="E41">SUMIFS(Recollecion[No. Cajas],Recollecion[Semana del año],CantidadGallinasBodegaOrigen293132[[#Headers],[4]],Recollecion[Año],Tabla2628[AÑO],Recollecion[Bodega origen],CantidadGallinasBodegaOrigen293132[[#This Row],[Bodega origen]])</f>
        <v>301</v>
      </c>
      <c r="F41" s="20" cm="1">
        <f t="array" ref="F41">SUMIFS(Recollecion[No. Cajas],Recollecion[Semana del año],CantidadGallinasBodegaOrigen293132[[#Headers],[5]],Recollecion[Año],Tabla2628[AÑO],Recollecion[Bodega origen],CantidadGallinasBodegaOrigen293132[[#This Row],[Bodega origen]])</f>
        <v>165</v>
      </c>
      <c r="G41" s="20" cm="1">
        <f t="array" ref="G41">SUMIFS(Recollecion[No. Cajas],Recollecion[Semana del año],CantidadGallinasBodegaOrigen293132[[#Headers],[6]],Recollecion[Año],Tabla2628[AÑO],Recollecion[Bodega origen],CantidadGallinasBodegaOrigen293132[[#This Row],[Bodega origen]])</f>
        <v>170</v>
      </c>
      <c r="H41" s="20" cm="1">
        <f t="array" ref="H41">SUMIFS(Recollecion[No. Cajas],Recollecion[Semana del año],CantidadGallinasBodegaOrigen293132[[#Headers],[7]],Recollecion[Año],Tabla2628[AÑO],Recollecion[Bodega origen],CantidadGallinasBodegaOrigen293132[[#This Row],[Bodega origen]])</f>
        <v>145</v>
      </c>
      <c r="I41" s="20" cm="1">
        <f t="array" ref="I41">SUMIFS(Recollecion[No. Cajas],Recollecion[Semana del año],CantidadGallinasBodegaOrigen293132[[#Headers],[8]],Recollecion[Año],Tabla2628[AÑO],Recollecion[Bodega origen],CantidadGallinasBodegaOrigen293132[[#This Row],[Bodega origen]])</f>
        <v>186</v>
      </c>
      <c r="J41" s="20" cm="1">
        <f t="array" ref="J41">SUMIFS(Recollecion[No. Cajas],Recollecion[Semana del año],CantidadGallinasBodegaOrigen293132[[#Headers],[9]],Recollecion[Año],Tabla2628[AÑO],Recollecion[Bodega origen],CantidadGallinasBodegaOrigen293132[[#This Row],[Bodega origen]])</f>
        <v>162</v>
      </c>
      <c r="K41" s="20" cm="1">
        <f t="array" ref="K41">SUMIFS(Recollecion[No. Cajas],Recollecion[Semana del año],CantidadGallinasBodegaOrigen293132[[#Headers],[10]],Recollecion[Año],Tabla2628[AÑO],Recollecion[Bodega origen],CantidadGallinasBodegaOrigen293132[[#This Row],[Bodega origen]])</f>
        <v>186</v>
      </c>
      <c r="L41" s="20" cm="1">
        <f t="array" ref="L41">SUMIFS(Recollecion[No. Cajas],Recollecion[Semana del año],CantidadGallinasBodegaOrigen293132[[#Headers],[11]],Recollecion[Año],Tabla2628[AÑO],Recollecion[Bodega origen],CantidadGallinasBodegaOrigen293132[[#This Row],[Bodega origen]])</f>
        <v>84</v>
      </c>
      <c r="M41" s="20" cm="1">
        <f t="array" ref="M41">SUMIFS(Recollecion[No. Cajas],Recollecion[Semana del año],CantidadGallinasBodegaOrigen293132[[#Headers],[12]],Recollecion[Año],Tabla2628[AÑO],Recollecion[Bodega origen],CantidadGallinasBodegaOrigen293132[[#This Row],[Bodega origen]])</f>
        <v>0</v>
      </c>
      <c r="N41" s="20" cm="1">
        <f t="array" ref="N41">SUMIFS(Recollecion[No. Cajas],Recollecion[Semana del año],CantidadGallinasBodegaOrigen293132[[#Headers],[13]],Recollecion[Año],Tabla2628[AÑO],Recollecion[Bodega origen],CantidadGallinasBodegaOrigen293132[[#This Row],[Bodega origen]])</f>
        <v>5</v>
      </c>
      <c r="O41" s="20" cm="1">
        <f t="array" ref="O41">SUMIFS(Recollecion[No. Cajas],Recollecion[Semana del año],CantidadGallinasBodegaOrigen293132[[#Headers],[14]],Recollecion[Año],Tabla2628[AÑO],Recollecion[Bodega origen],CantidadGallinasBodegaOrigen293132[[#This Row],[Bodega origen]])</f>
        <v>135</v>
      </c>
      <c r="P41" s="20" cm="1">
        <f t="array" ref="P41">SUMIFS(Recollecion[No. Cajas],Recollecion[Semana del año],CantidadGallinasBodegaOrigen293132[[#Headers],[15]],Recollecion[Año],Tabla2628[AÑO],Recollecion[Bodega origen],CantidadGallinasBodegaOrigen293132[[#This Row],[Bodega origen]])</f>
        <v>189</v>
      </c>
      <c r="Q41" s="20" cm="1">
        <f t="array" ref="Q41">SUMIFS(Recollecion[No. Cajas],Recollecion[Semana del año],CantidadGallinasBodegaOrigen293132[[#Headers],[16]],Recollecion[Año],Tabla2628[AÑO],Recollecion[Bodega origen],CantidadGallinasBodegaOrigen293132[[#This Row],[Bodega origen]])</f>
        <v>304</v>
      </c>
      <c r="R41" s="20" cm="1">
        <f t="array" ref="R41">SUMIFS(Recollecion[No. Cajas],Recollecion[Semana del año],CantidadGallinasBodegaOrigen293132[[#Headers],[17]],Recollecion[Año],Tabla2628[AÑO],Recollecion[Bodega origen],CantidadGallinasBodegaOrigen293132[[#This Row],[Bodega origen]])</f>
        <v>349</v>
      </c>
      <c r="S41" s="20" cm="1">
        <f t="array" ref="S41">SUMIFS(Recollecion[No. Cajas],Recollecion[Semana del año],CantidadGallinasBodegaOrigen293132[[#Headers],[18]],Recollecion[Año],Tabla2628[AÑO],Recollecion[Bodega origen],CantidadGallinasBodegaOrigen293132[[#This Row],[Bodega origen]])</f>
        <v>196</v>
      </c>
      <c r="T41" s="20" cm="1">
        <f t="array" ref="T41">SUMIFS(Recollecion[No. Cajas],Recollecion[Semana del año],CantidadGallinasBodegaOrigen293132[[#Headers],[19]],Recollecion[Año],Tabla2628[AÑO],Recollecion[Bodega origen],CantidadGallinasBodegaOrigen293132[[#This Row],[Bodega origen]])</f>
        <v>279</v>
      </c>
      <c r="U41" s="20" cm="1">
        <f t="array" ref="U41">SUMIFS(Recollecion[No. Cajas],Recollecion[Semana del año],CantidadGallinasBodegaOrigen293132[[#Headers],[20]],Recollecion[Año],Tabla2628[AÑO],Recollecion[Bodega origen],CantidadGallinasBodegaOrigen293132[[#This Row],[Bodega origen]])</f>
        <v>323</v>
      </c>
      <c r="V41" s="20" cm="1">
        <f t="array" ref="V41">SUMIFS(Recollecion[No. Cajas],Recollecion[Semana del año],CantidadGallinasBodegaOrigen293132[[#Headers],[21]],Recollecion[Año],Tabla2628[AÑO],Recollecion[Bodega origen],CantidadGallinasBodegaOrigen293132[[#This Row],[Bodega origen]])</f>
        <v>272</v>
      </c>
      <c r="W41" s="20" cm="1">
        <f t="array" ref="W41">SUMIFS(Recollecion[No. Cajas],Recollecion[Semana del año],CantidadGallinasBodegaOrigen293132[[#Headers],[22]],Recollecion[Año],Tabla2628[AÑO],Recollecion[Bodega origen],CantidadGallinasBodegaOrigen293132[[#This Row],[Bodega origen]])</f>
        <v>241</v>
      </c>
      <c r="X41" s="20" cm="1">
        <f t="array" ref="X41">SUMIFS(Recollecion[No. Cajas],Recollecion[Semana del año],CantidadGallinasBodegaOrigen293132[[#Headers],[23]],Recollecion[Año],Tabla2628[AÑO],Recollecion[Bodega origen],CantidadGallinasBodegaOrigen293132[[#This Row],[Bodega origen]])</f>
        <v>360</v>
      </c>
      <c r="Y41" s="20" cm="1">
        <f t="array" ref="Y41">SUMIFS(Recollecion[No. Cajas],Recollecion[Semana del año],CantidadGallinasBodegaOrigen293132[[#Headers],[24]],Recollecion[Año],Tabla2628[AÑO],Recollecion[Bodega origen],CantidadGallinasBodegaOrigen293132[[#This Row],[Bodega origen]])</f>
        <v>275</v>
      </c>
      <c r="Z41" s="20" cm="1">
        <f t="array" ref="Z41">SUMIFS(Recollecion[No. Cajas],Recollecion[Semana del año],CantidadGallinasBodegaOrigen293132[[#Headers],[25]],Recollecion[Año],Tabla2628[AÑO],Recollecion[Bodega origen],CantidadGallinasBodegaOrigen293132[[#This Row],[Bodega origen]])</f>
        <v>273</v>
      </c>
      <c r="AA41" s="20" cm="1">
        <f t="array" ref="AA41">SUMIFS(Recollecion[No. Cajas],Recollecion[Semana del año],CantidadGallinasBodegaOrigen293132[[#Headers],[26]],Recollecion[Año],Tabla2628[AÑO],Recollecion[Bodega origen],CantidadGallinasBodegaOrigen293132[[#This Row],[Bodega origen]])</f>
        <v>278</v>
      </c>
      <c r="AB41" s="20" cm="1">
        <f t="array" ref="AB41">SUMIFS(Recollecion[No. Cajas],Recollecion[Semana del año],CantidadGallinasBodegaOrigen293132[[#Headers],[27]],Recollecion[Año],Tabla2628[AÑO],Recollecion[Bodega origen],CantidadGallinasBodegaOrigen293132[[#This Row],[Bodega origen]])</f>
        <v>244</v>
      </c>
      <c r="AC41" s="20" cm="1">
        <f t="array" ref="AC41">SUMIFS(Recollecion[No. Cajas],Recollecion[Semana del año],CantidadGallinasBodegaOrigen293132[[#Headers],[28]],Recollecion[Año],Tabla2628[AÑO],Recollecion[Bodega origen],CantidadGallinasBodegaOrigen293132[[#This Row],[Bodega origen]])</f>
        <v>308</v>
      </c>
      <c r="AD41" s="20" cm="1">
        <f t="array" ref="AD41">SUMIFS(Recollecion[No. Cajas],Recollecion[Semana del año],CantidadGallinasBodegaOrigen293132[[#Headers],[29]],Recollecion[Año],Tabla2628[AÑO],Recollecion[Bodega origen],CantidadGallinasBodegaOrigen293132[[#This Row],[Bodega origen]])</f>
        <v>270</v>
      </c>
      <c r="AE41" s="20" cm="1">
        <f t="array" ref="AE41">SUMIFS(Recollecion[No. Cajas],Recollecion[Semana del año],CantidadGallinasBodegaOrigen293132[[#Headers],[30]],Recollecion[Año],Tabla2628[AÑO],Recollecion[Bodega origen],CantidadGallinasBodegaOrigen293132[[#This Row],[Bodega origen]])</f>
        <v>268</v>
      </c>
      <c r="AF41" s="20" cm="1">
        <f t="array" ref="AF41">SUMIFS(Recollecion[No. Cajas],Recollecion[Semana del año],CantidadGallinasBodegaOrigen293132[[#Headers],[31]],Recollecion[Año],Tabla2628[AÑO],Recollecion[Bodega origen],CantidadGallinasBodegaOrigen293132[[#This Row],[Bodega origen]])</f>
        <v>272</v>
      </c>
      <c r="AG41" s="20" cm="1">
        <f t="array" ref="AG41">SUMIFS(Recollecion[No. Cajas],Recollecion[Semana del año],CantidadGallinasBodegaOrigen293132[[#Headers],[32]],Recollecion[Año],Tabla2628[AÑO],Recollecion[Bodega origen],CantidadGallinasBodegaOrigen293132[[#This Row],[Bodega origen]])</f>
        <v>231</v>
      </c>
      <c r="AH41" s="20" cm="1">
        <f t="array" ref="AH41">SUMIFS(Recollecion[No. Cajas],Recollecion[Semana del año],CantidadGallinasBodegaOrigen293132[[#Headers],[33]],Recollecion[Año],Tabla2628[AÑO],Recollecion[Bodega origen],CantidadGallinasBodegaOrigen293132[[#This Row],[Bodega origen]])</f>
        <v>310</v>
      </c>
      <c r="AI41" s="20" cm="1">
        <f t="array" ref="AI41">SUMIFS(Recollecion[No. Cajas],Recollecion[Semana del año],CantidadGallinasBodegaOrigen293132[[#Headers],[34]],Recollecion[Año],Tabla2628[AÑO],Recollecion[Bodega origen],CantidadGallinasBodegaOrigen293132[[#This Row],[Bodega origen]])</f>
        <v>270</v>
      </c>
      <c r="AJ41" s="20" cm="1">
        <f t="array" ref="AJ41">SUMIFS(Recollecion[No. Cajas],Recollecion[Semana del año],CantidadGallinasBodegaOrigen293132[[#Headers],[35]],Recollecion[Año],Tabla2628[AÑO],Recollecion[Bodega origen],CantidadGallinasBodegaOrigen293132[[#This Row],[Bodega origen]])</f>
        <v>264</v>
      </c>
      <c r="AK41" s="20" cm="1">
        <f t="array" ref="AK41">SUMIFS(Recollecion[No. Cajas],Recollecion[Semana del año],CantidadGallinasBodegaOrigen293132[[#Headers],[36]],Recollecion[Año],Tabla2628[AÑO],Recollecion[Bodega origen],CantidadGallinasBodegaOrigen293132[[#This Row],[Bodega origen]])</f>
        <v>262</v>
      </c>
      <c r="AL41" s="20" cm="1">
        <f t="array" ref="AL41">SUMIFS(Recollecion[No. Cajas],Recollecion[Semana del año],CantidadGallinasBodegaOrigen293132[[#Headers],[37]],Recollecion[Año],Tabla2628[AÑO],Recollecion[Bodega origen],CantidadGallinasBodegaOrigen293132[[#This Row],[Bodega origen]])</f>
        <v>262</v>
      </c>
      <c r="AM41" s="20" cm="1">
        <f t="array" ref="AM41">SUMIFS(Recollecion[No. Cajas],Recollecion[Semana del año],CantidadGallinasBodegaOrigen293132[[#Headers],[38]],Recollecion[Año],Tabla2628[AÑO],Recollecion[Bodega origen],CantidadGallinasBodegaOrigen293132[[#This Row],[Bodega origen]])</f>
        <v>228</v>
      </c>
      <c r="AN41" s="20" cm="1">
        <f t="array" ref="AN41">SUMIFS(Recollecion[No. Cajas],Recollecion[Semana del año],CantidadGallinasBodegaOrigen293132[[#Headers],[39]],Recollecion[Año],Tabla2628[AÑO],Recollecion[Bodega origen],CantidadGallinasBodegaOrigen293132[[#This Row],[Bodega origen]])</f>
        <v>297</v>
      </c>
      <c r="AO41" s="20" cm="1">
        <f t="array" ref="AO41">SUMIFS(Recollecion[No. Cajas],Recollecion[Semana del año],CantidadGallinasBodegaOrigen293132[[#Headers],[40]],Recollecion[Año],Tabla2628[AÑO],Recollecion[Bodega origen],CantidadGallinasBodegaOrigen293132[[#This Row],[Bodega origen]])</f>
        <v>244</v>
      </c>
      <c r="AP41" s="20" cm="1">
        <f t="array" ref="AP41">SUMIFS(Recollecion[No. Cajas],Recollecion[Semana del año],CantidadGallinasBodegaOrigen293132[[#Headers],[41]],Recollecion[Año],Tabla2628[AÑO],Recollecion[Bodega origen],CantidadGallinasBodegaOrigen293132[[#This Row],[Bodega origen]])</f>
        <v>256</v>
      </c>
      <c r="AQ41" s="20" cm="1">
        <f t="array" ref="AQ41">SUMIFS(Recollecion[No. Cajas],Recollecion[Semana del año],CantidadGallinasBodegaOrigen293132[[#Headers],[42]],Recollecion[Año],Tabla2628[AÑO],Recollecion[Bodega origen],CantidadGallinasBodegaOrigen293132[[#This Row],[Bodega origen]])</f>
        <v>257</v>
      </c>
      <c r="AR41" s="20" cm="1">
        <f t="array" ref="AR41">SUMIFS(Recollecion[No. Cajas],Recollecion[Semana del año],CantidadGallinasBodegaOrigen293132[[#Headers],[43]],Recollecion[Año],Tabla2628[AÑO],Recollecion[Bodega origen],CantidadGallinasBodegaOrigen293132[[#This Row],[Bodega origen]])</f>
        <v>239</v>
      </c>
      <c r="AS41" s="20" cm="1">
        <f t="array" ref="AS41">SUMIFS(Recollecion[No. Cajas],Recollecion[Semana del año],CantidadGallinasBodegaOrigen293132[[#Headers],[44]],Recollecion[Año],Tabla2628[AÑO],Recollecion[Bodega origen],CantidadGallinasBodegaOrigen293132[[#This Row],[Bodega origen]])</f>
        <v>196</v>
      </c>
      <c r="AT41" s="20" cm="1">
        <f t="array" ref="AT41">SUMIFS(Recollecion[No. Cajas],Recollecion[Semana del año],CantidadGallinasBodegaOrigen293132[[#Headers],[45]],Recollecion[Año],Tabla2628[AÑO],Recollecion[Bodega origen],CantidadGallinasBodegaOrigen293132[[#This Row],[Bodega origen]])</f>
        <v>205</v>
      </c>
      <c r="AU41" s="20" cm="1">
        <f t="array" ref="AU41">SUMIFS(Recollecion[No. Cajas],Recollecion[Semana del año],CantidadGallinasBodegaOrigen293132[[#Headers],[46]],Recollecion[Año],Tabla2628[AÑO],Recollecion[Bodega origen],CantidadGallinasBodegaOrigen293132[[#This Row],[Bodega origen]])</f>
        <v>289</v>
      </c>
      <c r="AV41" s="20" cm="1">
        <f t="array" ref="AV41">SUMIFS(Recollecion[No. Cajas],Recollecion[Semana del año],CantidadGallinasBodegaOrigen293132[[#Headers],[47]],Recollecion[Año],Tabla2628[AÑO],Recollecion[Bodega origen],CantidadGallinasBodegaOrigen293132[[#This Row],[Bodega origen]])</f>
        <v>216</v>
      </c>
      <c r="AW41" s="20" cm="1">
        <f t="array" ref="AW41">SUMIFS(Recollecion[No. Cajas],Recollecion[Semana del año],CantidadGallinasBodegaOrigen293132[[#Headers],[48]],Recollecion[Año],Tabla2628[AÑO],Recollecion[Bodega origen],CantidadGallinasBodegaOrigen293132[[#This Row],[Bodega origen]])</f>
        <v>175</v>
      </c>
      <c r="AX41" s="20" cm="1">
        <f t="array" ref="AX41">SUMIFS(Recollecion[No. Cajas],Recollecion[Semana del año],CantidadGallinasBodegaOrigen293132[[#Headers],[49]],Recollecion[Año],Tabla2628[AÑO],Recollecion[Bodega origen],CantidadGallinasBodegaOrigen293132[[#This Row],[Bodega origen]])</f>
        <v>142</v>
      </c>
      <c r="AY41" s="20" cm="1">
        <f t="array" ref="AY41">SUMIFS(Recollecion[No. Cajas],Recollecion[Semana del año],CantidadGallinasBodegaOrigen293132[[#Headers],[50]],Recollecion[Año],Tabla2628[AÑO],Recollecion[Bodega origen],CantidadGallinasBodegaOrigen293132[[#This Row],[Bodega origen]])</f>
        <v>423</v>
      </c>
      <c r="AZ41" s="20" cm="1">
        <f t="array" ref="AZ41">SUMIFS(Recollecion[No. Cajas],Recollecion[Semana del año],CantidadGallinasBodegaOrigen293132[[#Headers],[51]],Recollecion[Año],Tabla2628[AÑO],Recollecion[Bodega origen],CantidadGallinasBodegaOrigen293132[[#This Row],[Bodega origen]])</f>
        <v>284</v>
      </c>
      <c r="BA41" s="20" cm="1">
        <f t="array" ref="BA41">SUMIFS(Recollecion[No. Cajas],Recollecion[Semana del año],CantidadGallinasBodegaOrigen293132[[#Headers],[52]],Recollecion[Año],Tabla2628[AÑO],Recollecion[Bodega origen],CantidadGallinasBodegaOrigen293132[[#This Row],[Bodega origen]])</f>
        <v>246</v>
      </c>
      <c r="BB41" s="20" cm="1">
        <f t="array" ref="BB41">SUMIFS(Recollecion[No. Cajas],Recollecion[Semana del año],CantidadGallinasBodegaOrigen293132[[#Headers],[53]],Recollecion[Año],Tabla2628[AÑO],Recollecion[Bodega origen],CantidadGallinasBodegaOrigen293132[[#This Row],[Bodega origen]])</f>
        <v>176</v>
      </c>
      <c r="BC41" s="20" cm="1">
        <f t="array" ref="BC41">SUMIFS(Recollecion[No. Cajas],Recollecion[Semana del año],CantidadGallinasBodegaOrigen293132[[#Headers],[54]],Recollecion[Año],Tabla2628[AÑO],Recollecion[Bodega origen],CantidadGallinasBodegaOrigen293132[[#This Row],[Bodega origen]])</f>
        <v>0</v>
      </c>
    </row>
    <row r="42" spans="1:55" x14ac:dyDescent="0.3">
      <c r="A42" s="33" t="s">
        <v>761</v>
      </c>
      <c r="B42" s="20" cm="1">
        <f t="array" ref="B42">SUMIFS(Recollecion[No. Cajas],Recollecion[Semana del año],CantidadGallinasBodegaOrigen293132[[#Headers],[1]],Recollecion[Año],Tabla2628[AÑO],Recollecion[Bodega origen],CantidadGallinasBodegaOrigen293132[[#This Row],[Bodega origen]])</f>
        <v>2</v>
      </c>
      <c r="C42" s="20" cm="1">
        <f t="array" ref="C42">SUMIFS(Recollecion[No. Cajas],Recollecion[Semana del año],CantidadGallinasBodegaOrigen293132[[#Headers],[2]],Recollecion[Año],Tabla2628[AÑO],Recollecion[Bodega origen],CantidadGallinasBodegaOrigen293132[[#This Row],[Bodega origen]])</f>
        <v>5</v>
      </c>
      <c r="D42" s="20" cm="1">
        <f t="array" ref="D42">SUMIFS(Recollecion[No. Cajas],Recollecion[Semana del año],CantidadGallinasBodegaOrigen293132[[#Headers],[3]],Recollecion[Año],Tabla2628[AÑO],Recollecion[Bodega origen],CantidadGallinasBodegaOrigen293132[[#This Row],[Bodega origen]])</f>
        <v>10</v>
      </c>
      <c r="E42" s="20" cm="1">
        <f t="array" ref="E42">SUMIFS(Recollecion[No. Cajas],Recollecion[Semana del año],CantidadGallinasBodegaOrigen293132[[#Headers],[4]],Recollecion[Año],Tabla2628[AÑO],Recollecion[Bodega origen],CantidadGallinasBodegaOrigen293132[[#This Row],[Bodega origen]])</f>
        <v>199</v>
      </c>
      <c r="F42" s="20" cm="1">
        <f t="array" ref="F42">SUMIFS(Recollecion[No. Cajas],Recollecion[Semana del año],CantidadGallinasBodegaOrigen293132[[#Headers],[5]],Recollecion[Año],Tabla2628[AÑO],Recollecion[Bodega origen],CantidadGallinasBodegaOrigen293132[[#This Row],[Bodega origen]])</f>
        <v>188</v>
      </c>
      <c r="G42" s="20" cm="1">
        <f t="array" ref="G42">SUMIFS(Recollecion[No. Cajas],Recollecion[Semana del año],CantidadGallinasBodegaOrigen293132[[#Headers],[6]],Recollecion[Año],Tabla2628[AÑO],Recollecion[Bodega origen],CantidadGallinasBodegaOrigen293132[[#This Row],[Bodega origen]])</f>
        <v>250</v>
      </c>
      <c r="H42" s="20" cm="1">
        <f t="array" ref="H42">SUMIFS(Recollecion[No. Cajas],Recollecion[Semana del año],CantidadGallinasBodegaOrigen293132[[#Headers],[7]],Recollecion[Año],Tabla2628[AÑO],Recollecion[Bodega origen],CantidadGallinasBodegaOrigen293132[[#This Row],[Bodega origen]])</f>
        <v>217</v>
      </c>
      <c r="I42" s="20" cm="1">
        <f t="array" ref="I42">SUMIFS(Recollecion[No. Cajas],Recollecion[Semana del año],CantidadGallinasBodegaOrigen293132[[#Headers],[8]],Recollecion[Año],Tabla2628[AÑO],Recollecion[Bodega origen],CantidadGallinasBodegaOrigen293132[[#This Row],[Bodega origen]])</f>
        <v>301</v>
      </c>
      <c r="J42" s="20" cm="1">
        <f t="array" ref="J42">SUMIFS(Recollecion[No. Cajas],Recollecion[Semana del año],CantidadGallinasBodegaOrigen293132[[#Headers],[9]],Recollecion[Año],Tabla2628[AÑO],Recollecion[Bodega origen],CantidadGallinasBodegaOrigen293132[[#This Row],[Bodega origen]])</f>
        <v>260</v>
      </c>
      <c r="K42" s="20" cm="1">
        <f t="array" ref="K42">SUMIFS(Recollecion[No. Cajas],Recollecion[Semana del año],CantidadGallinasBodegaOrigen293132[[#Headers],[10]],Recollecion[Año],Tabla2628[AÑO],Recollecion[Bodega origen],CantidadGallinasBodegaOrigen293132[[#This Row],[Bodega origen]])</f>
        <v>297</v>
      </c>
      <c r="L42" s="20" cm="1">
        <f t="array" ref="L42">SUMIFS(Recollecion[No. Cajas],Recollecion[Semana del año],CantidadGallinasBodegaOrigen293132[[#Headers],[11]],Recollecion[Año],Tabla2628[AÑO],Recollecion[Bodega origen],CantidadGallinasBodegaOrigen293132[[#This Row],[Bodega origen]])</f>
        <v>263</v>
      </c>
      <c r="M42" s="20" cm="1">
        <f t="array" ref="M42">SUMIFS(Recollecion[No. Cajas],Recollecion[Semana del año],CantidadGallinasBodegaOrigen293132[[#Headers],[12]],Recollecion[Año],Tabla2628[AÑO],Recollecion[Bodega origen],CantidadGallinasBodegaOrigen293132[[#This Row],[Bodega origen]])</f>
        <v>222</v>
      </c>
      <c r="N42" s="20" cm="1">
        <f t="array" ref="N42">SUMIFS(Recollecion[No. Cajas],Recollecion[Semana del año],CantidadGallinasBodegaOrigen293132[[#Headers],[13]],Recollecion[Año],Tabla2628[AÑO],Recollecion[Bodega origen],CantidadGallinasBodegaOrigen293132[[#This Row],[Bodega origen]])</f>
        <v>248</v>
      </c>
      <c r="O42" s="20" cm="1">
        <f t="array" ref="O42">SUMIFS(Recollecion[No. Cajas],Recollecion[Semana del año],CantidadGallinasBodegaOrigen293132[[#Headers],[14]],Recollecion[Año],Tabla2628[AÑO],Recollecion[Bodega origen],CantidadGallinasBodegaOrigen293132[[#This Row],[Bodega origen]])</f>
        <v>259</v>
      </c>
      <c r="P42" s="20" cm="1">
        <f t="array" ref="P42">SUMIFS(Recollecion[No. Cajas],Recollecion[Semana del año],CantidadGallinasBodegaOrigen293132[[#Headers],[15]],Recollecion[Año],Tabla2628[AÑO],Recollecion[Bodega origen],CantidadGallinasBodegaOrigen293132[[#This Row],[Bodega origen]])</f>
        <v>219</v>
      </c>
      <c r="Q42" s="20" cm="1">
        <f t="array" ref="Q42">SUMIFS(Recollecion[No. Cajas],Recollecion[Semana del año],CantidadGallinasBodegaOrigen293132[[#Headers],[16]],Recollecion[Año],Tabla2628[AÑO],Recollecion[Bodega origen],CantidadGallinasBodegaOrigen293132[[#This Row],[Bodega origen]])</f>
        <v>282</v>
      </c>
      <c r="R42" s="20" cm="1">
        <f t="array" ref="R42">SUMIFS(Recollecion[No. Cajas],Recollecion[Semana del año],CantidadGallinasBodegaOrigen293132[[#Headers],[17]],Recollecion[Año],Tabla2628[AÑO],Recollecion[Bodega origen],CantidadGallinasBodegaOrigen293132[[#This Row],[Bodega origen]])</f>
        <v>311</v>
      </c>
      <c r="S42" s="20" cm="1">
        <f t="array" ref="S42">SUMIFS(Recollecion[No. Cajas],Recollecion[Semana del año],CantidadGallinasBodegaOrigen293132[[#Headers],[18]],Recollecion[Año],Tabla2628[AÑO],Recollecion[Bodega origen],CantidadGallinasBodegaOrigen293132[[#This Row],[Bodega origen]])</f>
        <v>182</v>
      </c>
      <c r="T42" s="20" cm="1">
        <f t="array" ref="T42">SUMIFS(Recollecion[No. Cajas],Recollecion[Semana del año],CantidadGallinasBodegaOrigen293132[[#Headers],[19]],Recollecion[Año],Tabla2628[AÑO],Recollecion[Bodega origen],CantidadGallinasBodegaOrigen293132[[#This Row],[Bodega origen]])</f>
        <v>247</v>
      </c>
      <c r="U42" s="20" cm="1">
        <f t="array" ref="U42">SUMIFS(Recollecion[No. Cajas],Recollecion[Semana del año],CantidadGallinasBodegaOrigen293132[[#Headers],[20]],Recollecion[Año],Tabla2628[AÑO],Recollecion[Bodega origen],CantidadGallinasBodegaOrigen293132[[#This Row],[Bodega origen]])</f>
        <v>285</v>
      </c>
      <c r="V42" s="20" cm="1">
        <f t="array" ref="V42">SUMIFS(Recollecion[No. Cajas],Recollecion[Semana del año],CantidadGallinasBodegaOrigen293132[[#Headers],[21]],Recollecion[Año],Tabla2628[AÑO],Recollecion[Bodega origen],CantidadGallinasBodegaOrigen293132[[#This Row],[Bodega origen]])</f>
        <v>213</v>
      </c>
      <c r="W42" s="20" cm="1">
        <f t="array" ref="W42">SUMIFS(Recollecion[No. Cajas],Recollecion[Semana del año],CantidadGallinasBodegaOrigen293132[[#Headers],[22]],Recollecion[Año],Tabla2628[AÑO],Recollecion[Bodega origen],CantidadGallinasBodegaOrigen293132[[#This Row],[Bodega origen]])</f>
        <v>241</v>
      </c>
      <c r="X42" s="20" cm="1">
        <f t="array" ref="X42">SUMIFS(Recollecion[No. Cajas],Recollecion[Semana del año],CantidadGallinasBodegaOrigen293132[[#Headers],[23]],Recollecion[Año],Tabla2628[AÑO],Recollecion[Bodega origen],CantidadGallinasBodegaOrigen293132[[#This Row],[Bodega origen]])</f>
        <v>313</v>
      </c>
      <c r="Y42" s="20" cm="1">
        <f t="array" ref="Y42">SUMIFS(Recollecion[No. Cajas],Recollecion[Semana del año],CantidadGallinasBodegaOrigen293132[[#Headers],[24]],Recollecion[Año],Tabla2628[AÑO],Recollecion[Bodega origen],CantidadGallinasBodegaOrigen293132[[#This Row],[Bodega origen]])</f>
        <v>237</v>
      </c>
      <c r="Z42" s="20" cm="1">
        <f t="array" ref="Z42">SUMIFS(Recollecion[No. Cajas],Recollecion[Semana del año],CantidadGallinasBodegaOrigen293132[[#Headers],[25]],Recollecion[Año],Tabla2628[AÑO],Recollecion[Bodega origen],CantidadGallinasBodegaOrigen293132[[#This Row],[Bodega origen]])</f>
        <v>231</v>
      </c>
      <c r="AA42" s="20" cm="1">
        <f t="array" ref="AA42">SUMIFS(Recollecion[No. Cajas],Recollecion[Semana del año],CantidadGallinasBodegaOrigen293132[[#Headers],[26]],Recollecion[Año],Tabla2628[AÑO],Recollecion[Bodega origen],CantidadGallinasBodegaOrigen293132[[#This Row],[Bodega origen]])</f>
        <v>237</v>
      </c>
      <c r="AB42" s="20" cm="1">
        <f t="array" ref="AB42">SUMIFS(Recollecion[No. Cajas],Recollecion[Semana del año],CantidadGallinasBodegaOrigen293132[[#Headers],[27]],Recollecion[Año],Tabla2628[AÑO],Recollecion[Bodega origen],CantidadGallinasBodegaOrigen293132[[#This Row],[Bodega origen]])</f>
        <v>207</v>
      </c>
      <c r="AC42" s="20" cm="1">
        <f t="array" ref="AC42">SUMIFS(Recollecion[No. Cajas],Recollecion[Semana del año],CantidadGallinasBodegaOrigen293132[[#Headers],[28]],Recollecion[Año],Tabla2628[AÑO],Recollecion[Bodega origen],CantidadGallinasBodegaOrigen293132[[#This Row],[Bodega origen]])</f>
        <v>272</v>
      </c>
      <c r="AD42" s="20" cm="1">
        <f t="array" ref="AD42">SUMIFS(Recollecion[No. Cajas],Recollecion[Semana del año],CantidadGallinasBodegaOrigen293132[[#Headers],[29]],Recollecion[Año],Tabla2628[AÑO],Recollecion[Bodega origen],CantidadGallinasBodegaOrigen293132[[#This Row],[Bodega origen]])</f>
        <v>240</v>
      </c>
      <c r="AE42" s="20" cm="1">
        <f t="array" ref="AE42">SUMIFS(Recollecion[No. Cajas],Recollecion[Semana del año],CantidadGallinasBodegaOrigen293132[[#Headers],[30]],Recollecion[Año],Tabla2628[AÑO],Recollecion[Bodega origen],CantidadGallinasBodegaOrigen293132[[#This Row],[Bodega origen]])</f>
        <v>238</v>
      </c>
      <c r="AF42" s="20" cm="1">
        <f t="array" ref="AF42">SUMIFS(Recollecion[No. Cajas],Recollecion[Semana del año],CantidadGallinasBodegaOrigen293132[[#Headers],[31]],Recollecion[Año],Tabla2628[AÑO],Recollecion[Bodega origen],CantidadGallinasBodegaOrigen293132[[#This Row],[Bodega origen]])</f>
        <v>233</v>
      </c>
      <c r="AG42" s="20" cm="1">
        <f t="array" ref="AG42">SUMIFS(Recollecion[No. Cajas],Recollecion[Semana del año],CantidadGallinasBodegaOrigen293132[[#Headers],[32]],Recollecion[Año],Tabla2628[AÑO],Recollecion[Bodega origen],CantidadGallinasBodegaOrigen293132[[#This Row],[Bodega origen]])</f>
        <v>200</v>
      </c>
      <c r="AH42" s="20" cm="1">
        <f t="array" ref="AH42">SUMIFS(Recollecion[No. Cajas],Recollecion[Semana del año],CantidadGallinasBodegaOrigen293132[[#Headers],[33]],Recollecion[Año],Tabla2628[AÑO],Recollecion[Bodega origen],CantidadGallinasBodegaOrigen293132[[#This Row],[Bodega origen]])</f>
        <v>268</v>
      </c>
      <c r="AI42" s="20" cm="1">
        <f t="array" ref="AI42">SUMIFS(Recollecion[No. Cajas],Recollecion[Semana del año],CantidadGallinasBodegaOrigen293132[[#Headers],[34]],Recollecion[Año],Tabla2628[AÑO],Recollecion[Bodega origen],CantidadGallinasBodegaOrigen293132[[#This Row],[Bodega origen]])</f>
        <v>231</v>
      </c>
      <c r="AJ42" s="20" cm="1">
        <f t="array" ref="AJ42">SUMIFS(Recollecion[No. Cajas],Recollecion[Semana del año],CantidadGallinasBodegaOrigen293132[[#Headers],[35]],Recollecion[Año],Tabla2628[AÑO],Recollecion[Bodega origen],CantidadGallinasBodegaOrigen293132[[#This Row],[Bodega origen]])</f>
        <v>228</v>
      </c>
      <c r="AK42" s="20" cm="1">
        <f t="array" ref="AK42">SUMIFS(Recollecion[No. Cajas],Recollecion[Semana del año],CantidadGallinasBodegaOrigen293132[[#Headers],[36]],Recollecion[Año],Tabla2628[AÑO],Recollecion[Bodega origen],CantidadGallinasBodegaOrigen293132[[#This Row],[Bodega origen]])</f>
        <v>226</v>
      </c>
      <c r="AL42" s="20" cm="1">
        <f t="array" ref="AL42">SUMIFS(Recollecion[No. Cajas],Recollecion[Semana del año],CantidadGallinasBodegaOrigen293132[[#Headers],[37]],Recollecion[Año],Tabla2628[AÑO],Recollecion[Bodega origen],CantidadGallinasBodegaOrigen293132[[#This Row],[Bodega origen]])</f>
        <v>224</v>
      </c>
      <c r="AM42" s="20" cm="1">
        <f t="array" ref="AM42">SUMIFS(Recollecion[No. Cajas],Recollecion[Semana del año],CantidadGallinasBodegaOrigen293132[[#Headers],[38]],Recollecion[Año],Tabla2628[AÑO],Recollecion[Bodega origen],CantidadGallinasBodegaOrigen293132[[#This Row],[Bodega origen]])</f>
        <v>192</v>
      </c>
      <c r="AN42" s="20" cm="1">
        <f t="array" ref="AN42">SUMIFS(Recollecion[No. Cajas],Recollecion[Semana del año],CantidadGallinasBodegaOrigen293132[[#Headers],[39]],Recollecion[Año],Tabla2628[AÑO],Recollecion[Bodega origen],CantidadGallinasBodegaOrigen293132[[#This Row],[Bodega origen]])</f>
        <v>257</v>
      </c>
      <c r="AO42" s="20" cm="1">
        <f t="array" ref="AO42">SUMIFS(Recollecion[No. Cajas],Recollecion[Semana del año],CantidadGallinasBodegaOrigen293132[[#Headers],[40]],Recollecion[Año],Tabla2628[AÑO],Recollecion[Bodega origen],CantidadGallinasBodegaOrigen293132[[#This Row],[Bodega origen]])</f>
        <v>216</v>
      </c>
      <c r="AP42" s="20" cm="1">
        <f t="array" ref="AP42">SUMIFS(Recollecion[No. Cajas],Recollecion[Semana del año],CantidadGallinasBodegaOrigen293132[[#Headers],[41]],Recollecion[Año],Tabla2628[AÑO],Recollecion[Bodega origen],CantidadGallinasBodegaOrigen293132[[#This Row],[Bodega origen]])</f>
        <v>229</v>
      </c>
      <c r="AQ42" s="20" cm="1">
        <f t="array" ref="AQ42">SUMIFS(Recollecion[No. Cajas],Recollecion[Semana del año],CantidadGallinasBodegaOrigen293132[[#Headers],[42]],Recollecion[Año],Tabla2628[AÑO],Recollecion[Bodega origen],CantidadGallinasBodegaOrigen293132[[#This Row],[Bodega origen]])</f>
        <v>224</v>
      </c>
      <c r="AR42" s="20" cm="1">
        <f t="array" ref="AR42">SUMIFS(Recollecion[No. Cajas],Recollecion[Semana del año],CantidadGallinasBodegaOrigen293132[[#Headers],[43]],Recollecion[Año],Tabla2628[AÑO],Recollecion[Bodega origen],CantidadGallinasBodegaOrigen293132[[#This Row],[Bodega origen]])</f>
        <v>220</v>
      </c>
      <c r="AS42" s="20" cm="1">
        <f t="array" ref="AS42">SUMIFS(Recollecion[No. Cajas],Recollecion[Semana del año],CantidadGallinasBodegaOrigen293132[[#Headers],[44]],Recollecion[Año],Tabla2628[AÑO],Recollecion[Bodega origen],CantidadGallinasBodegaOrigen293132[[#This Row],[Bodega origen]])</f>
        <v>212</v>
      </c>
      <c r="AT42" s="20" cm="1">
        <f t="array" ref="AT42">SUMIFS(Recollecion[No. Cajas],Recollecion[Semana del año],CantidadGallinasBodegaOrigen293132[[#Headers],[45]],Recollecion[Año],Tabla2628[AÑO],Recollecion[Bodega origen],CantidadGallinasBodegaOrigen293132[[#This Row],[Bodega origen]])</f>
        <v>176</v>
      </c>
      <c r="AU42" s="20" cm="1">
        <f t="array" ref="AU42">SUMIFS(Recollecion[No. Cajas],Recollecion[Semana del año],CantidadGallinasBodegaOrigen293132[[#Headers],[46]],Recollecion[Año],Tabla2628[AÑO],Recollecion[Bodega origen],CantidadGallinasBodegaOrigen293132[[#This Row],[Bodega origen]])</f>
        <v>241</v>
      </c>
      <c r="AV42" s="20" cm="1">
        <f t="array" ref="AV42">SUMIFS(Recollecion[No. Cajas],Recollecion[Semana del año],CantidadGallinasBodegaOrigen293132[[#Headers],[47]],Recollecion[Año],Tabla2628[AÑO],Recollecion[Bodega origen],CantidadGallinasBodegaOrigen293132[[#This Row],[Bodega origen]])</f>
        <v>181</v>
      </c>
      <c r="AW42" s="20" cm="1">
        <f t="array" ref="AW42">SUMIFS(Recollecion[No. Cajas],Recollecion[Semana del año],CantidadGallinasBodegaOrigen293132[[#Headers],[48]],Recollecion[Año],Tabla2628[AÑO],Recollecion[Bodega origen],CantidadGallinasBodegaOrigen293132[[#This Row],[Bodega origen]])</f>
        <v>152</v>
      </c>
      <c r="AX42" s="20" cm="1">
        <f t="array" ref="AX42">SUMIFS(Recollecion[No. Cajas],Recollecion[Semana del año],CantidadGallinasBodegaOrigen293132[[#Headers],[49]],Recollecion[Año],Tabla2628[AÑO],Recollecion[Bodega origen],CantidadGallinasBodegaOrigen293132[[#This Row],[Bodega origen]])</f>
        <v>121</v>
      </c>
      <c r="AY42" s="20" cm="1">
        <f t="array" ref="AY42">SUMIFS(Recollecion[No. Cajas],Recollecion[Semana del año],CantidadGallinasBodegaOrigen293132[[#Headers],[50]],Recollecion[Año],Tabla2628[AÑO],Recollecion[Bodega origen],CantidadGallinasBodegaOrigen293132[[#This Row],[Bodega origen]])</f>
        <v>362</v>
      </c>
      <c r="AZ42" s="20" cm="1">
        <f t="array" ref="AZ42">SUMIFS(Recollecion[No. Cajas],Recollecion[Semana del año],CantidadGallinasBodegaOrigen293132[[#Headers],[51]],Recollecion[Año],Tabla2628[AÑO],Recollecion[Bodega origen],CantidadGallinasBodegaOrigen293132[[#This Row],[Bodega origen]])</f>
        <v>239</v>
      </c>
      <c r="BA42" s="20" cm="1">
        <f t="array" ref="BA42">SUMIFS(Recollecion[No. Cajas],Recollecion[Semana del año],CantidadGallinasBodegaOrigen293132[[#Headers],[52]],Recollecion[Año],Tabla2628[AÑO],Recollecion[Bodega origen],CantidadGallinasBodegaOrigen293132[[#This Row],[Bodega origen]])</f>
        <v>201</v>
      </c>
      <c r="BB42" s="20" cm="1">
        <f t="array" ref="BB42">SUMIFS(Recollecion[No. Cajas],Recollecion[Semana del año],CantidadGallinasBodegaOrigen293132[[#Headers],[53]],Recollecion[Año],Tabla2628[AÑO],Recollecion[Bodega origen],CantidadGallinasBodegaOrigen293132[[#This Row],[Bodega origen]])</f>
        <v>148</v>
      </c>
      <c r="BC42" s="20" cm="1">
        <f t="array" ref="BC42">SUMIFS(Recollecion[No. Cajas],Recollecion[Semana del año],CantidadGallinasBodegaOrigen293132[[#Headers],[54]],Recollecion[Año],Tabla2628[AÑO],Recollecion[Bodega origen],CantidadGallinasBodegaOrigen293132[[#This Row],[Bodega origen]])</f>
        <v>0</v>
      </c>
    </row>
    <row r="43" spans="1:55" x14ac:dyDescent="0.3">
      <c r="A43" s="34" t="s">
        <v>764</v>
      </c>
      <c r="B43" s="20" cm="1">
        <f t="array" ref="B43">SUMIFS(Recollecion[No. Cajas],Recollecion[Semana del año],CantidadGallinasBodegaOrigen293132[[#Headers],[1]],Recollecion[Año],Tabla2628[AÑO],Recollecion[Bodega origen],CantidadGallinasBodegaOrigen293132[[#This Row],[Bodega origen]])</f>
        <v>184</v>
      </c>
      <c r="C43" s="20" cm="1">
        <f t="array" ref="C43">SUMIFS(Recollecion[No. Cajas],Recollecion[Semana del año],CantidadGallinasBodegaOrigen293132[[#Headers],[2]],Recollecion[Año],Tabla2628[AÑO],Recollecion[Bodega origen],CantidadGallinasBodegaOrigen293132[[#This Row],[Bodega origen]])</f>
        <v>258</v>
      </c>
      <c r="D43" s="20" cm="1">
        <f t="array" ref="D43">SUMIFS(Recollecion[No. Cajas],Recollecion[Semana del año],CantidadGallinasBodegaOrigen293132[[#Headers],[3]],Recollecion[Año],Tabla2628[AÑO],Recollecion[Bodega origen],CantidadGallinasBodegaOrigen293132[[#This Row],[Bodega origen]])</f>
        <v>70</v>
      </c>
      <c r="E43" s="20" cm="1">
        <f t="array" ref="E43">SUMIFS(Recollecion[No. Cajas],Recollecion[Semana del año],CantidadGallinasBodegaOrigen293132[[#Headers],[4]],Recollecion[Año],Tabla2628[AÑO],Recollecion[Bodega origen],CantidadGallinasBodegaOrigen293132[[#This Row],[Bodega origen]])</f>
        <v>478</v>
      </c>
      <c r="F43" s="20" cm="1">
        <f t="array" ref="F43">SUMIFS(Recollecion[No. Cajas],Recollecion[Semana del año],CantidadGallinasBodegaOrigen293132[[#Headers],[5]],Recollecion[Año],Tabla2628[AÑO],Recollecion[Bodega origen],CantidadGallinasBodegaOrigen293132[[#This Row],[Bodega origen]])</f>
        <v>224</v>
      </c>
      <c r="G43" s="20" cm="1">
        <f t="array" ref="G43">SUMIFS(Recollecion[No. Cajas],Recollecion[Semana del año],CantidadGallinasBodegaOrigen293132[[#Headers],[6]],Recollecion[Año],Tabla2628[AÑO],Recollecion[Bodega origen],CantidadGallinasBodegaOrigen293132[[#This Row],[Bodega origen]])</f>
        <v>267</v>
      </c>
      <c r="H43" s="20" cm="1">
        <f t="array" ref="H43">SUMIFS(Recollecion[No. Cajas],Recollecion[Semana del año],CantidadGallinasBodegaOrigen293132[[#Headers],[7]],Recollecion[Año],Tabla2628[AÑO],Recollecion[Bodega origen],CantidadGallinasBodegaOrigen293132[[#This Row],[Bodega origen]])</f>
        <v>232</v>
      </c>
      <c r="I43" s="20" cm="1">
        <f t="array" ref="I43">SUMIFS(Recollecion[No. Cajas],Recollecion[Semana del año],CantidadGallinasBodegaOrigen293132[[#Headers],[8]],Recollecion[Año],Tabla2628[AÑO],Recollecion[Bodega origen],CantidadGallinasBodegaOrigen293132[[#This Row],[Bodega origen]])</f>
        <v>188</v>
      </c>
      <c r="J43" s="20" cm="1">
        <f t="array" ref="J43">SUMIFS(Recollecion[No. Cajas],Recollecion[Semana del año],CantidadGallinasBodegaOrigen293132[[#Headers],[9]],Recollecion[Año],Tabla2628[AÑO],Recollecion[Bodega origen],CantidadGallinasBodegaOrigen293132[[#This Row],[Bodega origen]])</f>
        <v>268</v>
      </c>
      <c r="K43" s="20" cm="1">
        <f t="array" ref="K43">SUMIFS(Recollecion[No. Cajas],Recollecion[Semana del año],CantidadGallinasBodegaOrigen293132[[#Headers],[10]],Recollecion[Año],Tabla2628[AÑO],Recollecion[Bodega origen],CantidadGallinasBodegaOrigen293132[[#This Row],[Bodega origen]])</f>
        <v>308</v>
      </c>
      <c r="L43" s="20" cm="1">
        <f t="array" ref="L43">SUMIFS(Recollecion[No. Cajas],Recollecion[Semana del año],CantidadGallinasBodegaOrigen293132[[#Headers],[11]],Recollecion[Año],Tabla2628[AÑO],Recollecion[Bodega origen],CantidadGallinasBodegaOrigen293132[[#This Row],[Bodega origen]])</f>
        <v>272</v>
      </c>
      <c r="M43" s="20" cm="1">
        <f t="array" ref="M43">SUMIFS(Recollecion[No. Cajas],Recollecion[Semana del año],CantidadGallinasBodegaOrigen293132[[#Headers],[12]],Recollecion[Año],Tabla2628[AÑO],Recollecion[Bodega origen],CantidadGallinasBodegaOrigen293132[[#This Row],[Bodega origen]])</f>
        <v>231</v>
      </c>
      <c r="N43" s="20" cm="1">
        <f t="array" ref="N43">SUMIFS(Recollecion[No. Cajas],Recollecion[Semana del año],CantidadGallinasBodegaOrigen293132[[#Headers],[13]],Recollecion[Año],Tabla2628[AÑO],Recollecion[Bodega origen],CantidadGallinasBodegaOrigen293132[[#This Row],[Bodega origen]])</f>
        <v>274</v>
      </c>
      <c r="O43" s="20" cm="1">
        <f t="array" ref="O43">SUMIFS(Recollecion[No. Cajas],Recollecion[Semana del año],CantidadGallinasBodegaOrigen293132[[#Headers],[14]],Recollecion[Año],Tabla2628[AÑO],Recollecion[Bodega origen],CantidadGallinasBodegaOrigen293132[[#This Row],[Bodega origen]])</f>
        <v>272</v>
      </c>
      <c r="P43" s="20" cm="1">
        <f t="array" ref="P43">SUMIFS(Recollecion[No. Cajas],Recollecion[Semana del año],CantidadGallinasBodegaOrigen293132[[#Headers],[15]],Recollecion[Año],Tabla2628[AÑO],Recollecion[Bodega origen],CantidadGallinasBodegaOrigen293132[[#This Row],[Bodega origen]])</f>
        <v>231</v>
      </c>
      <c r="Q43" s="20" cm="1">
        <f t="array" ref="Q43">SUMIFS(Recollecion[No. Cajas],Recollecion[Semana del año],CantidadGallinasBodegaOrigen293132[[#Headers],[16]],Recollecion[Año],Tabla2628[AÑO],Recollecion[Bodega origen],CantidadGallinasBodegaOrigen293132[[#This Row],[Bodega origen]])</f>
        <v>304</v>
      </c>
      <c r="R43" s="20" cm="1">
        <f t="array" ref="R43">SUMIFS(Recollecion[No. Cajas],Recollecion[Semana del año],CantidadGallinasBodegaOrigen293132[[#Headers],[17]],Recollecion[Año],Tabla2628[AÑO],Recollecion[Bodega origen],CantidadGallinasBodegaOrigen293132[[#This Row],[Bodega origen]])</f>
        <v>340</v>
      </c>
      <c r="S43" s="20" cm="1">
        <f t="array" ref="S43">SUMIFS(Recollecion[No. Cajas],Recollecion[Semana del año],CantidadGallinasBodegaOrigen293132[[#Headers],[18]],Recollecion[Año],Tabla2628[AÑO],Recollecion[Bodega origen],CantidadGallinasBodegaOrigen293132[[#This Row],[Bodega origen]])</f>
        <v>184</v>
      </c>
      <c r="T43" s="20" cm="1">
        <f t="array" ref="T43">SUMIFS(Recollecion[No. Cajas],Recollecion[Semana del año],CantidadGallinasBodegaOrigen293132[[#Headers],[19]],Recollecion[Año],Tabla2628[AÑO],Recollecion[Bodega origen],CantidadGallinasBodegaOrigen293132[[#This Row],[Bodega origen]])</f>
        <v>260</v>
      </c>
      <c r="U43" s="20" cm="1">
        <f t="array" ref="U43">SUMIFS(Recollecion[No. Cajas],Recollecion[Semana del año],CantidadGallinasBodegaOrigen293132[[#Headers],[20]],Recollecion[Año],Tabla2628[AÑO],Recollecion[Bodega origen],CantidadGallinasBodegaOrigen293132[[#This Row],[Bodega origen]])</f>
        <v>296</v>
      </c>
      <c r="V43" s="20" cm="1">
        <f t="array" ref="V43">SUMIFS(Recollecion[No. Cajas],Recollecion[Semana del año],CantidadGallinasBodegaOrigen293132[[#Headers],[21]],Recollecion[Año],Tabla2628[AÑO],Recollecion[Bodega origen],CantidadGallinasBodegaOrigen293132[[#This Row],[Bodega origen]])</f>
        <v>218</v>
      </c>
      <c r="W43" s="20" cm="1">
        <f t="array" ref="W43">SUMIFS(Recollecion[No. Cajas],Recollecion[Semana del año],CantidadGallinasBodegaOrigen293132[[#Headers],[22]],Recollecion[Año],Tabla2628[AÑO],Recollecion[Bodega origen],CantidadGallinasBodegaOrigen293132[[#This Row],[Bodega origen]])</f>
        <v>251</v>
      </c>
      <c r="X43" s="20" cm="1">
        <f t="array" ref="X43">SUMIFS(Recollecion[No. Cajas],Recollecion[Semana del año],CantidadGallinasBodegaOrigen293132[[#Headers],[23]],Recollecion[Año],Tabla2628[AÑO],Recollecion[Bodega origen],CantidadGallinasBodegaOrigen293132[[#This Row],[Bodega origen]])</f>
        <v>317</v>
      </c>
      <c r="Y43" s="20" cm="1">
        <f t="array" ref="Y43">SUMIFS(Recollecion[No. Cajas],Recollecion[Semana del año],CantidadGallinasBodegaOrigen293132[[#Headers],[24]],Recollecion[Año],Tabla2628[AÑO],Recollecion[Bodega origen],CantidadGallinasBodegaOrigen293132[[#This Row],[Bodega origen]])</f>
        <v>237</v>
      </c>
      <c r="Z43" s="20" cm="1">
        <f t="array" ref="Z43">SUMIFS(Recollecion[No. Cajas],Recollecion[Semana del año],CantidadGallinasBodegaOrigen293132[[#Headers],[25]],Recollecion[Año],Tabla2628[AÑO],Recollecion[Bodega origen],CantidadGallinasBodegaOrigen293132[[#This Row],[Bodega origen]])</f>
        <v>242</v>
      </c>
      <c r="AA43" s="20" cm="1">
        <f t="array" ref="AA43">SUMIFS(Recollecion[No. Cajas],Recollecion[Semana del año],CantidadGallinasBodegaOrigen293132[[#Headers],[26]],Recollecion[Año],Tabla2628[AÑO],Recollecion[Bodega origen],CantidadGallinasBodegaOrigen293132[[#This Row],[Bodega origen]])</f>
        <v>252</v>
      </c>
      <c r="AB43" s="20" cm="1">
        <f t="array" ref="AB43">SUMIFS(Recollecion[No. Cajas],Recollecion[Semana del año],CantidadGallinasBodegaOrigen293132[[#Headers],[27]],Recollecion[Año],Tabla2628[AÑO],Recollecion[Bodega origen],CantidadGallinasBodegaOrigen293132[[#This Row],[Bodega origen]])</f>
        <v>213</v>
      </c>
      <c r="AC43" s="20" cm="1">
        <f t="array" ref="AC43">SUMIFS(Recollecion[No. Cajas],Recollecion[Semana del año],CantidadGallinasBodegaOrigen293132[[#Headers],[28]],Recollecion[Año],Tabla2628[AÑO],Recollecion[Bodega origen],CantidadGallinasBodegaOrigen293132[[#This Row],[Bodega origen]])</f>
        <v>283</v>
      </c>
      <c r="AD43" s="20" cm="1">
        <f t="array" ref="AD43">SUMIFS(Recollecion[No. Cajas],Recollecion[Semana del año],CantidadGallinasBodegaOrigen293132[[#Headers],[29]],Recollecion[Año],Tabla2628[AÑO],Recollecion[Bodega origen],CantidadGallinasBodegaOrigen293132[[#This Row],[Bodega origen]])</f>
        <v>241</v>
      </c>
      <c r="AE43" s="20" cm="1">
        <f t="array" ref="AE43">SUMIFS(Recollecion[No. Cajas],Recollecion[Semana del año],CantidadGallinasBodegaOrigen293132[[#Headers],[30]],Recollecion[Año],Tabla2628[AÑO],Recollecion[Bodega origen],CantidadGallinasBodegaOrigen293132[[#This Row],[Bodega origen]])</f>
        <v>241</v>
      </c>
      <c r="AF43" s="20" cm="1">
        <f t="array" ref="AF43">SUMIFS(Recollecion[No. Cajas],Recollecion[Semana del año],CantidadGallinasBodegaOrigen293132[[#Headers],[31]],Recollecion[Año],Tabla2628[AÑO],Recollecion[Bodega origen],CantidadGallinasBodegaOrigen293132[[#This Row],[Bodega origen]])</f>
        <v>236</v>
      </c>
      <c r="AG43" s="20" cm="1">
        <f t="array" ref="AG43">SUMIFS(Recollecion[No. Cajas],Recollecion[Semana del año],CantidadGallinasBodegaOrigen293132[[#Headers],[32]],Recollecion[Año],Tabla2628[AÑO],Recollecion[Bodega origen],CantidadGallinasBodegaOrigen293132[[#This Row],[Bodega origen]])</f>
        <v>197</v>
      </c>
      <c r="AH43" s="20" cm="1">
        <f t="array" ref="AH43">SUMIFS(Recollecion[No. Cajas],Recollecion[Semana del año],CantidadGallinasBodegaOrigen293132[[#Headers],[33]],Recollecion[Año],Tabla2628[AÑO],Recollecion[Bodega origen],CantidadGallinasBodegaOrigen293132[[#This Row],[Bodega origen]])</f>
        <v>267</v>
      </c>
      <c r="AI43" s="20" cm="1">
        <f t="array" ref="AI43">SUMIFS(Recollecion[No. Cajas],Recollecion[Semana del año],CantidadGallinasBodegaOrigen293132[[#Headers],[34]],Recollecion[Año],Tabla2628[AÑO],Recollecion[Bodega origen],CantidadGallinasBodegaOrigen293132[[#This Row],[Bodega origen]])</f>
        <v>234</v>
      </c>
      <c r="AJ43" s="20" cm="1">
        <f t="array" ref="AJ43">SUMIFS(Recollecion[No. Cajas],Recollecion[Semana del año],CantidadGallinasBodegaOrigen293132[[#Headers],[35]],Recollecion[Año],Tabla2628[AÑO],Recollecion[Bodega origen],CantidadGallinasBodegaOrigen293132[[#This Row],[Bodega origen]])</f>
        <v>230</v>
      </c>
      <c r="AK43" s="20" cm="1">
        <f t="array" ref="AK43">SUMIFS(Recollecion[No. Cajas],Recollecion[Semana del año],CantidadGallinasBodegaOrigen293132[[#Headers],[36]],Recollecion[Año],Tabla2628[AÑO],Recollecion[Bodega origen],CantidadGallinasBodegaOrigen293132[[#This Row],[Bodega origen]])</f>
        <v>227</v>
      </c>
      <c r="AL43" s="20" cm="1">
        <f t="array" ref="AL43">SUMIFS(Recollecion[No. Cajas],Recollecion[Semana del año],CantidadGallinasBodegaOrigen293132[[#Headers],[37]],Recollecion[Año],Tabla2628[AÑO],Recollecion[Bodega origen],CantidadGallinasBodegaOrigen293132[[#This Row],[Bodega origen]])</f>
        <v>225</v>
      </c>
      <c r="AM43" s="20" cm="1">
        <f t="array" ref="AM43">SUMIFS(Recollecion[No. Cajas],Recollecion[Semana del año],CantidadGallinasBodegaOrigen293132[[#Headers],[38]],Recollecion[Año],Tabla2628[AÑO],Recollecion[Bodega origen],CantidadGallinasBodegaOrigen293132[[#This Row],[Bodega origen]])</f>
        <v>193</v>
      </c>
      <c r="AN43" s="20" cm="1">
        <f t="array" ref="AN43">SUMIFS(Recollecion[No. Cajas],Recollecion[Semana del año],CantidadGallinasBodegaOrigen293132[[#Headers],[39]],Recollecion[Año],Tabla2628[AÑO],Recollecion[Bodega origen],CantidadGallinasBodegaOrigen293132[[#This Row],[Bodega origen]])</f>
        <v>249</v>
      </c>
      <c r="AO43" s="20" cm="1">
        <f t="array" ref="AO43">SUMIFS(Recollecion[No. Cajas],Recollecion[Semana del año],CantidadGallinasBodegaOrigen293132[[#Headers],[40]],Recollecion[Año],Tabla2628[AÑO],Recollecion[Bodega origen],CantidadGallinasBodegaOrigen293132[[#This Row],[Bodega origen]])</f>
        <v>212</v>
      </c>
      <c r="AP43" s="20" cm="1">
        <f t="array" ref="AP43">SUMIFS(Recollecion[No. Cajas],Recollecion[Semana del año],CantidadGallinasBodegaOrigen293132[[#Headers],[41]],Recollecion[Año],Tabla2628[AÑO],Recollecion[Bodega origen],CantidadGallinasBodegaOrigen293132[[#This Row],[Bodega origen]])</f>
        <v>201</v>
      </c>
      <c r="AQ43" s="20" cm="1">
        <f t="array" ref="AQ43">SUMIFS(Recollecion[No. Cajas],Recollecion[Semana del año],CantidadGallinasBodegaOrigen293132[[#Headers],[42]],Recollecion[Año],Tabla2628[AÑO],Recollecion[Bodega origen],CantidadGallinasBodegaOrigen293132[[#This Row],[Bodega origen]])</f>
        <v>217</v>
      </c>
      <c r="AR43" s="20" cm="1">
        <f t="array" ref="AR43">SUMIFS(Recollecion[No. Cajas],Recollecion[Semana del año],CantidadGallinasBodegaOrigen293132[[#Headers],[43]],Recollecion[Año],Tabla2628[AÑO],Recollecion[Bodega origen],CantidadGallinasBodegaOrigen293132[[#This Row],[Bodega origen]])</f>
        <v>219</v>
      </c>
      <c r="AS43" s="20" cm="1">
        <f t="array" ref="AS43">SUMIFS(Recollecion[No. Cajas],Recollecion[Semana del año],CantidadGallinasBodegaOrigen293132[[#Headers],[44]],Recollecion[Año],Tabla2628[AÑO],Recollecion[Bodega origen],CantidadGallinasBodegaOrigen293132[[#This Row],[Bodega origen]])</f>
        <v>211</v>
      </c>
      <c r="AT43" s="20" cm="1">
        <f t="array" ref="AT43">SUMIFS(Recollecion[No. Cajas],Recollecion[Semana del año],CantidadGallinasBodegaOrigen293132[[#Headers],[45]],Recollecion[Año],Tabla2628[AÑO],Recollecion[Bodega origen],CantidadGallinasBodegaOrigen293132[[#This Row],[Bodega origen]])</f>
        <v>167</v>
      </c>
      <c r="AU43" s="20" cm="1">
        <f t="array" ref="AU43">SUMIFS(Recollecion[No. Cajas],Recollecion[Semana del año],CantidadGallinasBodegaOrigen293132[[#Headers],[46]],Recollecion[Año],Tabla2628[AÑO],Recollecion[Bodega origen],CantidadGallinasBodegaOrigen293132[[#This Row],[Bodega origen]])</f>
        <v>237</v>
      </c>
      <c r="AV43" s="20" cm="1">
        <f t="array" ref="AV43">SUMIFS(Recollecion[No. Cajas],Recollecion[Semana del año],CantidadGallinasBodegaOrigen293132[[#Headers],[47]],Recollecion[Año],Tabla2628[AÑO],Recollecion[Bodega origen],CantidadGallinasBodegaOrigen293132[[#This Row],[Bodega origen]])</f>
        <v>184</v>
      </c>
      <c r="AW43" s="20" cm="1">
        <f t="array" ref="AW43">SUMIFS(Recollecion[No. Cajas],Recollecion[Semana del año],CantidadGallinasBodegaOrigen293132[[#Headers],[48]],Recollecion[Año],Tabla2628[AÑO],Recollecion[Bodega origen],CantidadGallinasBodegaOrigen293132[[#This Row],[Bodega origen]])</f>
        <v>152</v>
      </c>
      <c r="AX43" s="20" cm="1">
        <f t="array" ref="AX43">SUMIFS(Recollecion[No. Cajas],Recollecion[Semana del año],CantidadGallinasBodegaOrigen293132[[#Headers],[49]],Recollecion[Año],Tabla2628[AÑO],Recollecion[Bodega origen],CantidadGallinasBodegaOrigen293132[[#This Row],[Bodega origen]])</f>
        <v>121</v>
      </c>
      <c r="AY43" s="20" cm="1">
        <f t="array" ref="AY43">SUMIFS(Recollecion[No. Cajas],Recollecion[Semana del año],CantidadGallinasBodegaOrigen293132[[#Headers],[50]],Recollecion[Año],Tabla2628[AÑO],Recollecion[Bodega origen],CantidadGallinasBodegaOrigen293132[[#This Row],[Bodega origen]])</f>
        <v>364</v>
      </c>
      <c r="AZ43" s="20" cm="1">
        <f t="array" ref="AZ43">SUMIFS(Recollecion[No. Cajas],Recollecion[Semana del año],CantidadGallinasBodegaOrigen293132[[#Headers],[51]],Recollecion[Año],Tabla2628[AÑO],Recollecion[Bodega origen],CantidadGallinasBodegaOrigen293132[[#This Row],[Bodega origen]])</f>
        <v>242</v>
      </c>
      <c r="BA43" s="20" cm="1">
        <f t="array" ref="BA43">SUMIFS(Recollecion[No. Cajas],Recollecion[Semana del año],CantidadGallinasBodegaOrigen293132[[#Headers],[52]],Recollecion[Año],Tabla2628[AÑO],Recollecion[Bodega origen],CantidadGallinasBodegaOrigen293132[[#This Row],[Bodega origen]])</f>
        <v>205</v>
      </c>
      <c r="BB43" s="20" cm="1">
        <f t="array" ref="BB43">SUMIFS(Recollecion[No. Cajas],Recollecion[Semana del año],CantidadGallinasBodegaOrigen293132[[#Headers],[53]],Recollecion[Año],Tabla2628[AÑO],Recollecion[Bodega origen],CantidadGallinasBodegaOrigen293132[[#This Row],[Bodega origen]])</f>
        <v>143</v>
      </c>
      <c r="BC43" s="20" cm="1">
        <f t="array" ref="BC43">SUMIFS(Recollecion[No. Cajas],Recollecion[Semana del año],CantidadGallinasBodegaOrigen293132[[#Headers],[54]],Recollecion[Año],Tabla2628[AÑO],Recollecion[Bodega origen],CantidadGallinasBodegaOrigen293132[[#This Row],[Bodega origen]])</f>
        <v>0</v>
      </c>
    </row>
    <row r="44" spans="1:55" x14ac:dyDescent="0.3">
      <c r="A44" s="33" t="s">
        <v>767</v>
      </c>
      <c r="B44" s="20" cm="1">
        <f t="array" ref="B44">SUMIFS(Recollecion[No. Cajas],Recollecion[Semana del año],CantidadGallinasBodegaOrigen293132[[#Headers],[1]],Recollecion[Año],Tabla2628[AÑO],Recollecion[Bodega origen],CantidadGallinasBodegaOrigen293132[[#This Row],[Bodega origen]])</f>
        <v>182</v>
      </c>
      <c r="C44" s="20" cm="1">
        <f t="array" ref="C44">SUMIFS(Recollecion[No. Cajas],Recollecion[Semana del año],CantidadGallinasBodegaOrigen293132[[#Headers],[2]],Recollecion[Año],Tabla2628[AÑO],Recollecion[Bodega origen],CantidadGallinasBodegaOrigen293132[[#This Row],[Bodega origen]])</f>
        <v>242</v>
      </c>
      <c r="D44" s="20" cm="1">
        <f t="array" ref="D44">SUMIFS(Recollecion[No. Cajas],Recollecion[Semana del año],CantidadGallinasBodegaOrigen293132[[#Headers],[3]],Recollecion[Año],Tabla2628[AÑO],Recollecion[Bodega origen],CantidadGallinasBodegaOrigen293132[[#This Row],[Bodega origen]])</f>
        <v>62</v>
      </c>
      <c r="E44" s="20" cm="1">
        <f t="array" ref="E44">SUMIFS(Recollecion[No. Cajas],Recollecion[Semana del año],CantidadGallinasBodegaOrigen293132[[#Headers],[4]],Recollecion[Año],Tabla2628[AÑO],Recollecion[Bodega origen],CantidadGallinasBodegaOrigen293132[[#This Row],[Bodega origen]])</f>
        <v>442</v>
      </c>
      <c r="F44" s="20" cm="1">
        <f t="array" ref="F44">SUMIFS(Recollecion[No. Cajas],Recollecion[Semana del año],CantidadGallinasBodegaOrigen293132[[#Headers],[5]],Recollecion[Año],Tabla2628[AÑO],Recollecion[Bodega origen],CantidadGallinasBodegaOrigen293132[[#This Row],[Bodega origen]])</f>
        <v>205</v>
      </c>
      <c r="G44" s="20" cm="1">
        <f t="array" ref="G44">SUMIFS(Recollecion[No. Cajas],Recollecion[Semana del año],CantidadGallinasBodegaOrigen293132[[#Headers],[6]],Recollecion[Año],Tabla2628[AÑO],Recollecion[Bodega origen],CantidadGallinasBodegaOrigen293132[[#This Row],[Bodega origen]])</f>
        <v>253</v>
      </c>
      <c r="H44" s="20" cm="1">
        <f t="array" ref="H44">SUMIFS(Recollecion[No. Cajas],Recollecion[Semana del año],CantidadGallinasBodegaOrigen293132[[#Headers],[7]],Recollecion[Año],Tabla2628[AÑO],Recollecion[Bodega origen],CantidadGallinasBodegaOrigen293132[[#This Row],[Bodega origen]])</f>
        <v>213</v>
      </c>
      <c r="I44" s="20" cm="1">
        <f t="array" ref="I44">SUMIFS(Recollecion[No. Cajas],Recollecion[Semana del año],CantidadGallinasBodegaOrigen293132[[#Headers],[8]],Recollecion[Año],Tabla2628[AÑO],Recollecion[Bodega origen],CantidadGallinasBodegaOrigen293132[[#This Row],[Bodega origen]])</f>
        <v>274</v>
      </c>
      <c r="J44" s="20" cm="1">
        <f t="array" ref="J44">SUMIFS(Recollecion[No. Cajas],Recollecion[Semana del año],CantidadGallinasBodegaOrigen293132[[#Headers],[9]],Recollecion[Año],Tabla2628[AÑO],Recollecion[Bodega origen],CantidadGallinasBodegaOrigen293132[[#This Row],[Bodega origen]])</f>
        <v>254</v>
      </c>
      <c r="K44" s="20" cm="1">
        <f t="array" ref="K44">SUMIFS(Recollecion[No. Cajas],Recollecion[Semana del año],CantidadGallinasBodegaOrigen293132[[#Headers],[10]],Recollecion[Año],Tabla2628[AÑO],Recollecion[Bodega origen],CantidadGallinasBodegaOrigen293132[[#This Row],[Bodega origen]])</f>
        <v>252</v>
      </c>
      <c r="L44" s="20" cm="1">
        <f t="array" ref="L44">SUMIFS(Recollecion[No. Cajas],Recollecion[Semana del año],CantidadGallinasBodegaOrigen293132[[#Headers],[11]],Recollecion[Año],Tabla2628[AÑO],Recollecion[Bodega origen],CantidadGallinasBodegaOrigen293132[[#This Row],[Bodega origen]])</f>
        <v>261</v>
      </c>
      <c r="M44" s="20" cm="1">
        <f t="array" ref="M44">SUMIFS(Recollecion[No. Cajas],Recollecion[Semana del año],CantidadGallinasBodegaOrigen293132[[#Headers],[12]],Recollecion[Año],Tabla2628[AÑO],Recollecion[Bodega origen],CantidadGallinasBodegaOrigen293132[[#This Row],[Bodega origen]])</f>
        <v>218</v>
      </c>
      <c r="N44" s="20" cm="1">
        <f t="array" ref="N44">SUMIFS(Recollecion[No. Cajas],Recollecion[Semana del año],CantidadGallinasBodegaOrigen293132[[#Headers],[13]],Recollecion[Año],Tabla2628[AÑO],Recollecion[Bodega origen],CantidadGallinasBodegaOrigen293132[[#This Row],[Bodega origen]])</f>
        <v>244</v>
      </c>
      <c r="O44" s="20" cm="1">
        <f t="array" ref="O44">SUMIFS(Recollecion[No. Cajas],Recollecion[Semana del año],CantidadGallinasBodegaOrigen293132[[#Headers],[14]],Recollecion[Año],Tabla2628[AÑO],Recollecion[Bodega origen],CantidadGallinasBodegaOrigen293132[[#This Row],[Bodega origen]])</f>
        <v>253</v>
      </c>
      <c r="P44" s="20" cm="1">
        <f t="array" ref="P44">SUMIFS(Recollecion[No. Cajas],Recollecion[Semana del año],CantidadGallinasBodegaOrigen293132[[#Headers],[15]],Recollecion[Año],Tabla2628[AÑO],Recollecion[Bodega origen],CantidadGallinasBodegaOrigen293132[[#This Row],[Bodega origen]])</f>
        <v>212</v>
      </c>
      <c r="Q44" s="20" cm="1">
        <f t="array" ref="Q44">SUMIFS(Recollecion[No. Cajas],Recollecion[Semana del año],CantidadGallinasBodegaOrigen293132[[#Headers],[16]],Recollecion[Año],Tabla2628[AÑO],Recollecion[Bodega origen],CantidadGallinasBodegaOrigen293132[[#This Row],[Bodega origen]])</f>
        <v>285</v>
      </c>
      <c r="R44" s="20" cm="1">
        <f t="array" ref="R44">SUMIFS(Recollecion[No. Cajas],Recollecion[Semana del año],CantidadGallinasBodegaOrigen293132[[#Headers],[17]],Recollecion[Año],Tabla2628[AÑO],Recollecion[Bodega origen],CantidadGallinasBodegaOrigen293132[[#This Row],[Bodega origen]])</f>
        <v>313</v>
      </c>
      <c r="S44" s="20" cm="1">
        <f t="array" ref="S44">SUMIFS(Recollecion[No. Cajas],Recollecion[Semana del año],CantidadGallinasBodegaOrigen293132[[#Headers],[18]],Recollecion[Año],Tabla2628[AÑO],Recollecion[Bodega origen],CantidadGallinasBodegaOrigen293132[[#This Row],[Bodega origen]])</f>
        <v>175</v>
      </c>
      <c r="T44" s="20" cm="1">
        <f t="array" ref="T44">SUMIFS(Recollecion[No. Cajas],Recollecion[Semana del año],CantidadGallinasBodegaOrigen293132[[#Headers],[19]],Recollecion[Año],Tabla2628[AÑO],Recollecion[Bodega origen],CantidadGallinasBodegaOrigen293132[[#This Row],[Bodega origen]])</f>
        <v>240</v>
      </c>
      <c r="U44" s="20" cm="1">
        <f t="array" ref="U44">SUMIFS(Recollecion[No. Cajas],Recollecion[Semana del año],CantidadGallinasBodegaOrigen293132[[#Headers],[20]],Recollecion[Año],Tabla2628[AÑO],Recollecion[Bodega origen],CantidadGallinasBodegaOrigen293132[[#This Row],[Bodega origen]])</f>
        <v>270</v>
      </c>
      <c r="V44" s="20" cm="1">
        <f t="array" ref="V44">SUMIFS(Recollecion[No. Cajas],Recollecion[Semana del año],CantidadGallinasBodegaOrigen293132[[#Headers],[21]],Recollecion[Año],Tabla2628[AÑO],Recollecion[Bodega origen],CantidadGallinasBodegaOrigen293132[[#This Row],[Bodega origen]])</f>
        <v>203</v>
      </c>
      <c r="W44" s="20" cm="1">
        <f t="array" ref="W44">SUMIFS(Recollecion[No. Cajas],Recollecion[Semana del año],CantidadGallinasBodegaOrigen293132[[#Headers],[22]],Recollecion[Año],Tabla2628[AÑO],Recollecion[Bodega origen],CantidadGallinasBodegaOrigen293132[[#This Row],[Bodega origen]])</f>
        <v>230</v>
      </c>
      <c r="X44" s="20" cm="1">
        <f t="array" ref="X44">SUMIFS(Recollecion[No. Cajas],Recollecion[Semana del año],CantidadGallinasBodegaOrigen293132[[#Headers],[23]],Recollecion[Año],Tabla2628[AÑO],Recollecion[Bodega origen],CantidadGallinasBodegaOrigen293132[[#This Row],[Bodega origen]])</f>
        <v>294</v>
      </c>
      <c r="Y44" s="20" cm="1">
        <f t="array" ref="Y44">SUMIFS(Recollecion[No. Cajas],Recollecion[Semana del año],CantidadGallinasBodegaOrigen293132[[#Headers],[24]],Recollecion[Año],Tabla2628[AÑO],Recollecion[Bodega origen],CantidadGallinasBodegaOrigen293132[[#This Row],[Bodega origen]])</f>
        <v>228</v>
      </c>
      <c r="Z44" s="20" cm="1">
        <f t="array" ref="Z44">SUMIFS(Recollecion[No. Cajas],Recollecion[Semana del año],CantidadGallinasBodegaOrigen293132[[#Headers],[25]],Recollecion[Año],Tabla2628[AÑO],Recollecion[Bodega origen],CantidadGallinasBodegaOrigen293132[[#This Row],[Bodega origen]])</f>
        <v>231</v>
      </c>
      <c r="AA44" s="20" cm="1">
        <f t="array" ref="AA44">SUMIFS(Recollecion[No. Cajas],Recollecion[Semana del año],CantidadGallinasBodegaOrigen293132[[#Headers],[26]],Recollecion[Año],Tabla2628[AÑO],Recollecion[Bodega origen],CantidadGallinasBodegaOrigen293132[[#This Row],[Bodega origen]])</f>
        <v>231</v>
      </c>
      <c r="AB44" s="20" cm="1">
        <f t="array" ref="AB44">SUMIFS(Recollecion[No. Cajas],Recollecion[Semana del año],CantidadGallinasBodegaOrigen293132[[#Headers],[27]],Recollecion[Año],Tabla2628[AÑO],Recollecion[Bodega origen],CantidadGallinasBodegaOrigen293132[[#This Row],[Bodega origen]])</f>
        <v>196</v>
      </c>
      <c r="AC44" s="20" cm="1">
        <f t="array" ref="AC44">SUMIFS(Recollecion[No. Cajas],Recollecion[Semana del año],CantidadGallinasBodegaOrigen293132[[#Headers],[28]],Recollecion[Año],Tabla2628[AÑO],Recollecion[Bodega origen],CantidadGallinasBodegaOrigen293132[[#This Row],[Bodega origen]])</f>
        <v>255</v>
      </c>
      <c r="AD44" s="20" cm="1">
        <f t="array" ref="AD44">SUMIFS(Recollecion[No. Cajas],Recollecion[Semana del año],CantidadGallinasBodegaOrigen293132[[#Headers],[29]],Recollecion[Año],Tabla2628[AÑO],Recollecion[Bodega origen],CantidadGallinasBodegaOrigen293132[[#This Row],[Bodega origen]])</f>
        <v>223</v>
      </c>
      <c r="AE44" s="20" cm="1">
        <f t="array" ref="AE44">SUMIFS(Recollecion[No. Cajas],Recollecion[Semana del año],CantidadGallinasBodegaOrigen293132[[#Headers],[30]],Recollecion[Año],Tabla2628[AÑO],Recollecion[Bodega origen],CantidadGallinasBodegaOrigen293132[[#This Row],[Bodega origen]])</f>
        <v>223</v>
      </c>
      <c r="AF44" s="20" cm="1">
        <f t="array" ref="AF44">SUMIFS(Recollecion[No. Cajas],Recollecion[Semana del año],CantidadGallinasBodegaOrigen293132[[#Headers],[31]],Recollecion[Año],Tabla2628[AÑO],Recollecion[Bodega origen],CantidadGallinasBodegaOrigen293132[[#This Row],[Bodega origen]])</f>
        <v>225</v>
      </c>
      <c r="AG44" s="20" cm="1">
        <f t="array" ref="AG44">SUMIFS(Recollecion[No. Cajas],Recollecion[Semana del año],CantidadGallinasBodegaOrigen293132[[#Headers],[32]],Recollecion[Año],Tabla2628[AÑO],Recollecion[Bodega origen],CantidadGallinasBodegaOrigen293132[[#This Row],[Bodega origen]])</f>
        <v>185</v>
      </c>
      <c r="AH44" s="20" cm="1">
        <f t="array" ref="AH44">SUMIFS(Recollecion[No. Cajas],Recollecion[Semana del año],CantidadGallinasBodegaOrigen293132[[#Headers],[33]],Recollecion[Año],Tabla2628[AÑO],Recollecion[Bodega origen],CantidadGallinasBodegaOrigen293132[[#This Row],[Bodega origen]])</f>
        <v>234</v>
      </c>
      <c r="AI44" s="20" cm="1">
        <f t="array" ref="AI44">SUMIFS(Recollecion[No. Cajas],Recollecion[Semana del año],CantidadGallinasBodegaOrigen293132[[#Headers],[34]],Recollecion[Año],Tabla2628[AÑO],Recollecion[Bodega origen],CantidadGallinasBodegaOrigen293132[[#This Row],[Bodega origen]])</f>
        <v>200</v>
      </c>
      <c r="AJ44" s="20" cm="1">
        <f t="array" ref="AJ44">SUMIFS(Recollecion[No. Cajas],Recollecion[Semana del año],CantidadGallinasBodegaOrigen293132[[#Headers],[35]],Recollecion[Año],Tabla2628[AÑO],Recollecion[Bodega origen],CantidadGallinasBodegaOrigen293132[[#This Row],[Bodega origen]])</f>
        <v>194</v>
      </c>
      <c r="AK44" s="20" cm="1">
        <f t="array" ref="AK44">SUMIFS(Recollecion[No. Cajas],Recollecion[Semana del año],CantidadGallinasBodegaOrigen293132[[#Headers],[36]],Recollecion[Año],Tabla2628[AÑO],Recollecion[Bodega origen],CantidadGallinasBodegaOrigen293132[[#This Row],[Bodega origen]])</f>
        <v>193</v>
      </c>
      <c r="AL44" s="20" cm="1">
        <f t="array" ref="AL44">SUMIFS(Recollecion[No. Cajas],Recollecion[Semana del año],CantidadGallinasBodegaOrigen293132[[#Headers],[37]],Recollecion[Año],Tabla2628[AÑO],Recollecion[Bodega origen],CantidadGallinasBodegaOrigen293132[[#This Row],[Bodega origen]])</f>
        <v>181</v>
      </c>
      <c r="AM44" s="20" cm="1">
        <f t="array" ref="AM44">SUMIFS(Recollecion[No. Cajas],Recollecion[Semana del año],CantidadGallinasBodegaOrigen293132[[#Headers],[38]],Recollecion[Año],Tabla2628[AÑO],Recollecion[Bodega origen],CantidadGallinasBodegaOrigen293132[[#This Row],[Bodega origen]])</f>
        <v>149</v>
      </c>
      <c r="AN44" s="20" cm="1">
        <f t="array" ref="AN44">SUMIFS(Recollecion[No. Cajas],Recollecion[Semana del año],CantidadGallinasBodegaOrigen293132[[#Headers],[39]],Recollecion[Año],Tabla2628[AÑO],Recollecion[Bodega origen],CantidadGallinasBodegaOrigen293132[[#This Row],[Bodega origen]])</f>
        <v>190</v>
      </c>
      <c r="AO44" s="20" cm="1">
        <f t="array" ref="AO44">SUMIFS(Recollecion[No. Cajas],Recollecion[Semana del año],CantidadGallinasBodegaOrigen293132[[#Headers],[40]],Recollecion[Año],Tabla2628[AÑO],Recollecion[Bodega origen],CantidadGallinasBodegaOrigen293132[[#This Row],[Bodega origen]])</f>
        <v>175</v>
      </c>
      <c r="AP44" s="20" cm="1">
        <f t="array" ref="AP44">SUMIFS(Recollecion[No. Cajas],Recollecion[Semana del año],CantidadGallinasBodegaOrigen293132[[#Headers],[41]],Recollecion[Año],Tabla2628[AÑO],Recollecion[Bodega origen],CantidadGallinasBodegaOrigen293132[[#This Row],[Bodega origen]])</f>
        <v>182</v>
      </c>
      <c r="AQ44" s="20" cm="1">
        <f t="array" ref="AQ44">SUMIFS(Recollecion[No. Cajas],Recollecion[Semana del año],CantidadGallinasBodegaOrigen293132[[#Headers],[42]],Recollecion[Año],Tabla2628[AÑO],Recollecion[Bodega origen],CantidadGallinasBodegaOrigen293132[[#This Row],[Bodega origen]])</f>
        <v>166</v>
      </c>
      <c r="AR44" s="20" cm="1">
        <f t="array" ref="AR44">SUMIFS(Recollecion[No. Cajas],Recollecion[Semana del año],CantidadGallinasBodegaOrigen293132[[#Headers],[43]],Recollecion[Año],Tabla2628[AÑO],Recollecion[Bodega origen],CantidadGallinasBodegaOrigen293132[[#This Row],[Bodega origen]])</f>
        <v>12</v>
      </c>
      <c r="AS44" s="20" cm="1">
        <f t="array" ref="AS44">SUMIFS(Recollecion[No. Cajas],Recollecion[Semana del año],CantidadGallinasBodegaOrigen293132[[#Headers],[44]],Recollecion[Año],Tabla2628[AÑO],Recollecion[Bodega origen],CantidadGallinasBodegaOrigen293132[[#This Row],[Bodega origen]])</f>
        <v>0</v>
      </c>
      <c r="AT44" s="20" cm="1">
        <f t="array" ref="AT44">SUMIFS(Recollecion[No. Cajas],Recollecion[Semana del año],CantidadGallinasBodegaOrigen293132[[#Headers],[45]],Recollecion[Año],Tabla2628[AÑO],Recollecion[Bodega origen],CantidadGallinasBodegaOrigen293132[[#This Row],[Bodega origen]])</f>
        <v>27</v>
      </c>
      <c r="AU44" s="20" cm="1">
        <f t="array" ref="AU44">SUMIFS(Recollecion[No. Cajas],Recollecion[Semana del año],CantidadGallinasBodegaOrigen293132[[#Headers],[46]],Recollecion[Año],Tabla2628[AÑO],Recollecion[Bodega origen],CantidadGallinasBodegaOrigen293132[[#This Row],[Bodega origen]])</f>
        <v>6</v>
      </c>
      <c r="AV44" s="20" cm="1">
        <f t="array" ref="AV44">SUMIFS(Recollecion[No. Cajas],Recollecion[Semana del año],CantidadGallinasBodegaOrigen293132[[#Headers],[47]],Recollecion[Año],Tabla2628[AÑO],Recollecion[Bodega origen],CantidadGallinasBodegaOrigen293132[[#This Row],[Bodega origen]])</f>
        <v>21</v>
      </c>
      <c r="AW44" s="20" cm="1">
        <f t="array" ref="AW44">SUMIFS(Recollecion[No. Cajas],Recollecion[Semana del año],CantidadGallinasBodegaOrigen293132[[#Headers],[48]],Recollecion[Año],Tabla2628[AÑO],Recollecion[Bodega origen],CantidadGallinasBodegaOrigen293132[[#This Row],[Bodega origen]])</f>
        <v>43</v>
      </c>
      <c r="AX44" s="20" cm="1">
        <f t="array" ref="AX44">SUMIFS(Recollecion[No. Cajas],Recollecion[Semana del año],CantidadGallinasBodegaOrigen293132[[#Headers],[49]],Recollecion[Año],Tabla2628[AÑO],Recollecion[Bodega origen],CantidadGallinasBodegaOrigen293132[[#This Row],[Bodega origen]])</f>
        <v>80</v>
      </c>
      <c r="AY44" s="20" cm="1">
        <f t="array" ref="AY44">SUMIFS(Recollecion[No. Cajas],Recollecion[Semana del año],CantidadGallinasBodegaOrigen293132[[#Headers],[50]],Recollecion[Año],Tabla2628[AÑO],Recollecion[Bodega origen],CantidadGallinasBodegaOrigen293132[[#This Row],[Bodega origen]])</f>
        <v>306</v>
      </c>
      <c r="AZ44" s="20" cm="1">
        <f t="array" ref="AZ44">SUMIFS(Recollecion[No. Cajas],Recollecion[Semana del año],CantidadGallinasBodegaOrigen293132[[#Headers],[51]],Recollecion[Año],Tabla2628[AÑO],Recollecion[Bodega origen],CantidadGallinasBodegaOrigen293132[[#This Row],[Bodega origen]])</f>
        <v>216</v>
      </c>
      <c r="BA44" s="20" cm="1">
        <f t="array" ref="BA44">SUMIFS(Recollecion[No. Cajas],Recollecion[Semana del año],CantidadGallinasBodegaOrigen293132[[#Headers],[52]],Recollecion[Año],Tabla2628[AÑO],Recollecion[Bodega origen],CantidadGallinasBodegaOrigen293132[[#This Row],[Bodega origen]])</f>
        <v>193</v>
      </c>
      <c r="BB44" s="20" cm="1">
        <f t="array" ref="BB44">SUMIFS(Recollecion[No. Cajas],Recollecion[Semana del año],CantidadGallinasBodegaOrigen293132[[#Headers],[53]],Recollecion[Año],Tabla2628[AÑO],Recollecion[Bodega origen],CantidadGallinasBodegaOrigen293132[[#This Row],[Bodega origen]])</f>
        <v>141</v>
      </c>
      <c r="BC44" s="20" cm="1">
        <f t="array" ref="BC44">SUMIFS(Recollecion[No. Cajas],Recollecion[Semana del año],CantidadGallinasBodegaOrigen293132[[#Headers],[54]],Recollecion[Año],Tabla2628[AÑO],Recollecion[Bodega origen],CantidadGallinasBodegaOrigen293132[[#This Row],[Bodega origen]])</f>
        <v>0</v>
      </c>
    </row>
    <row r="45" spans="1:55" x14ac:dyDescent="0.3">
      <c r="A45" s="34" t="s">
        <v>770</v>
      </c>
      <c r="B45" s="20" cm="1">
        <f t="array" ref="B45">SUMIFS(Recollecion[No. Cajas],Recollecion[Semana del año],CantidadGallinasBodegaOrigen293132[[#Headers],[1]],Recollecion[Año],Tabla2628[AÑO],Recollecion[Bodega origen],CantidadGallinasBodegaOrigen293132[[#This Row],[Bodega origen]])</f>
        <v>143</v>
      </c>
      <c r="C45" s="20" cm="1">
        <f t="array" ref="C45">SUMIFS(Recollecion[No. Cajas],Recollecion[Semana del año],CantidadGallinasBodegaOrigen293132[[#Headers],[2]],Recollecion[Año],Tabla2628[AÑO],Recollecion[Bodega origen],CantidadGallinasBodegaOrigen293132[[#This Row],[Bodega origen]])</f>
        <v>203</v>
      </c>
      <c r="D45" s="20" cm="1">
        <f t="array" ref="D45">SUMIFS(Recollecion[No. Cajas],Recollecion[Semana del año],CantidadGallinasBodegaOrigen293132[[#Headers],[3]],Recollecion[Año],Tabla2628[AÑO],Recollecion[Bodega origen],CantidadGallinasBodegaOrigen293132[[#This Row],[Bodega origen]])</f>
        <v>59</v>
      </c>
      <c r="E45" s="20" cm="1">
        <f t="array" ref="E45">SUMIFS(Recollecion[No. Cajas],Recollecion[Semana del año],CantidadGallinasBodegaOrigen293132[[#Headers],[4]],Recollecion[Año],Tabla2628[AÑO],Recollecion[Bodega origen],CantidadGallinasBodegaOrigen293132[[#This Row],[Bodega origen]])</f>
        <v>370</v>
      </c>
      <c r="F45" s="20" cm="1">
        <f t="array" ref="F45">SUMIFS(Recollecion[No. Cajas],Recollecion[Semana del año],CantidadGallinasBodegaOrigen293132[[#Headers],[5]],Recollecion[Año],Tabla2628[AÑO],Recollecion[Bodega origen],CantidadGallinasBodegaOrigen293132[[#This Row],[Bodega origen]])</f>
        <v>174</v>
      </c>
      <c r="G45" s="20" cm="1">
        <f t="array" ref="G45">SUMIFS(Recollecion[No. Cajas],Recollecion[Semana del año],CantidadGallinasBodegaOrigen293132[[#Headers],[6]],Recollecion[Año],Tabla2628[AÑO],Recollecion[Bodega origen],CantidadGallinasBodegaOrigen293132[[#This Row],[Bodega origen]])</f>
        <v>209</v>
      </c>
      <c r="H45" s="20" cm="1">
        <f t="array" ref="H45">SUMIFS(Recollecion[No. Cajas],Recollecion[Semana del año],CantidadGallinasBodegaOrigen293132[[#Headers],[7]],Recollecion[Año],Tabla2628[AÑO],Recollecion[Bodega origen],CantidadGallinasBodegaOrigen293132[[#This Row],[Bodega origen]])</f>
        <v>173</v>
      </c>
      <c r="I45" s="20" cm="1">
        <f t="array" ref="I45">SUMIFS(Recollecion[No. Cajas],Recollecion[Semana del año],CantidadGallinasBodegaOrigen293132[[#Headers],[8]],Recollecion[Año],Tabla2628[AÑO],Recollecion[Bodega origen],CantidadGallinasBodegaOrigen293132[[#This Row],[Bodega origen]])</f>
        <v>233</v>
      </c>
      <c r="J45" s="20" cm="1">
        <f t="array" ref="J45">SUMIFS(Recollecion[No. Cajas],Recollecion[Semana del año],CantidadGallinasBodegaOrigen293132[[#Headers],[9]],Recollecion[Año],Tabla2628[AÑO],Recollecion[Bodega origen],CantidadGallinasBodegaOrigen293132[[#This Row],[Bodega origen]])</f>
        <v>206</v>
      </c>
      <c r="K45" s="20" cm="1">
        <f t="array" ref="K45">SUMIFS(Recollecion[No. Cajas],Recollecion[Semana del año],CantidadGallinasBodegaOrigen293132[[#Headers],[10]],Recollecion[Año],Tabla2628[AÑO],Recollecion[Bodega origen],CantidadGallinasBodegaOrigen293132[[#This Row],[Bodega origen]])</f>
        <v>231</v>
      </c>
      <c r="L45" s="20" cm="1">
        <f t="array" ref="L45">SUMIFS(Recollecion[No. Cajas],Recollecion[Semana del año],CantidadGallinasBodegaOrigen293132[[#Headers],[11]],Recollecion[Año],Tabla2628[AÑO],Recollecion[Bodega origen],CantidadGallinasBodegaOrigen293132[[#This Row],[Bodega origen]])</f>
        <v>207</v>
      </c>
      <c r="M45" s="20" cm="1">
        <f t="array" ref="M45">SUMIFS(Recollecion[No. Cajas],Recollecion[Semana del año],CantidadGallinasBodegaOrigen293132[[#Headers],[12]],Recollecion[Año],Tabla2628[AÑO],Recollecion[Bodega origen],CantidadGallinasBodegaOrigen293132[[#This Row],[Bodega origen]])</f>
        <v>171</v>
      </c>
      <c r="N45" s="20" cm="1">
        <f t="array" ref="N45">SUMIFS(Recollecion[No. Cajas],Recollecion[Semana del año],CantidadGallinasBodegaOrigen293132[[#Headers],[13]],Recollecion[Año],Tabla2628[AÑO],Recollecion[Bodega origen],CantidadGallinasBodegaOrigen293132[[#This Row],[Bodega origen]])</f>
        <v>204</v>
      </c>
      <c r="O45" s="20" cm="1">
        <f t="array" ref="O45">SUMIFS(Recollecion[No. Cajas],Recollecion[Semana del año],CantidadGallinasBodegaOrigen293132[[#Headers],[14]],Recollecion[Año],Tabla2628[AÑO],Recollecion[Bodega origen],CantidadGallinasBodegaOrigen293132[[#This Row],[Bodega origen]])</f>
        <v>204</v>
      </c>
      <c r="P45" s="20" cm="1">
        <f t="array" ref="P45">SUMIFS(Recollecion[No. Cajas],Recollecion[Semana del año],CantidadGallinasBodegaOrigen293132[[#Headers],[15]],Recollecion[Año],Tabla2628[AÑO],Recollecion[Bodega origen],CantidadGallinasBodegaOrigen293132[[#This Row],[Bodega origen]])</f>
        <v>171</v>
      </c>
      <c r="Q45" s="20" cm="1">
        <f t="array" ref="Q45">SUMIFS(Recollecion[No. Cajas],Recollecion[Semana del año],CantidadGallinasBodegaOrigen293132[[#Headers],[16]],Recollecion[Año],Tabla2628[AÑO],Recollecion[Bodega origen],CantidadGallinasBodegaOrigen293132[[#This Row],[Bodega origen]])</f>
        <v>226</v>
      </c>
      <c r="R45" s="20" cm="1">
        <f t="array" ref="R45">SUMIFS(Recollecion[No. Cajas],Recollecion[Semana del año],CantidadGallinasBodegaOrigen293132[[#Headers],[17]],Recollecion[Año],Tabla2628[AÑO],Recollecion[Bodega origen],CantidadGallinasBodegaOrigen293132[[#This Row],[Bodega origen]])</f>
        <v>252</v>
      </c>
      <c r="S45" s="20" cm="1">
        <f t="array" ref="S45">SUMIFS(Recollecion[No. Cajas],Recollecion[Semana del año],CantidadGallinasBodegaOrigen293132[[#Headers],[18]],Recollecion[Año],Tabla2628[AÑO],Recollecion[Bodega origen],CantidadGallinasBodegaOrigen293132[[#This Row],[Bodega origen]])</f>
        <v>134</v>
      </c>
      <c r="T45" s="20" cm="1">
        <f t="array" ref="T45">SUMIFS(Recollecion[No. Cajas],Recollecion[Semana del año],CantidadGallinasBodegaOrigen293132[[#Headers],[19]],Recollecion[Año],Tabla2628[AÑO],Recollecion[Bodega origen],CantidadGallinasBodegaOrigen293132[[#This Row],[Bodega origen]])</f>
        <v>190</v>
      </c>
      <c r="U45" s="20" cm="1">
        <f t="array" ref="U45">SUMIFS(Recollecion[No. Cajas],Recollecion[Semana del año],CantidadGallinasBodegaOrigen293132[[#Headers],[20]],Recollecion[Año],Tabla2628[AÑO],Recollecion[Bodega origen],CantidadGallinasBodegaOrigen293132[[#This Row],[Bodega origen]])</f>
        <v>219</v>
      </c>
      <c r="V45" s="20" cm="1">
        <f t="array" ref="V45">SUMIFS(Recollecion[No. Cajas],Recollecion[Semana del año],CantidadGallinasBodegaOrigen293132[[#Headers],[21]],Recollecion[Año],Tabla2628[AÑO],Recollecion[Bodega origen],CantidadGallinasBodegaOrigen293132[[#This Row],[Bodega origen]])</f>
        <v>115</v>
      </c>
      <c r="W45" s="20" cm="1">
        <f t="array" ref="W45">SUMIFS(Recollecion[No. Cajas],Recollecion[Semana del año],CantidadGallinasBodegaOrigen293132[[#Headers],[22]],Recollecion[Año],Tabla2628[AÑO],Recollecion[Bodega origen],CantidadGallinasBodegaOrigen293132[[#This Row],[Bodega origen]])</f>
        <v>224</v>
      </c>
      <c r="X45" s="20" cm="1">
        <f t="array" ref="X45">SUMIFS(Recollecion[No. Cajas],Recollecion[Semana del año],CantidadGallinasBodegaOrigen293132[[#Headers],[23]],Recollecion[Año],Tabla2628[AÑO],Recollecion[Bodega origen],CantidadGallinasBodegaOrigen293132[[#This Row],[Bodega origen]])</f>
        <v>227</v>
      </c>
      <c r="Y45" s="20" cm="1">
        <f t="array" ref="Y45">SUMIFS(Recollecion[No. Cajas],Recollecion[Semana del año],CantidadGallinasBodegaOrigen293132[[#Headers],[24]],Recollecion[Año],Tabla2628[AÑO],Recollecion[Bodega origen],CantidadGallinasBodegaOrigen293132[[#This Row],[Bodega origen]])</f>
        <v>174</v>
      </c>
      <c r="Z45" s="20" cm="1">
        <f t="array" ref="Z45">SUMIFS(Recollecion[No. Cajas],Recollecion[Semana del año],CantidadGallinasBodegaOrigen293132[[#Headers],[25]],Recollecion[Año],Tabla2628[AÑO],Recollecion[Bodega origen],CantidadGallinasBodegaOrigen293132[[#This Row],[Bodega origen]])</f>
        <v>178</v>
      </c>
      <c r="AA45" s="20" cm="1">
        <f t="array" ref="AA45">SUMIFS(Recollecion[No. Cajas],Recollecion[Semana del año],CantidadGallinasBodegaOrigen293132[[#Headers],[26]],Recollecion[Año],Tabla2628[AÑO],Recollecion[Bodega origen],CantidadGallinasBodegaOrigen293132[[#This Row],[Bodega origen]])</f>
        <v>175</v>
      </c>
      <c r="AB45" s="20" cm="1">
        <f t="array" ref="AB45">SUMIFS(Recollecion[No. Cajas],Recollecion[Semana del año],CantidadGallinasBodegaOrigen293132[[#Headers],[27]],Recollecion[Año],Tabla2628[AÑO],Recollecion[Bodega origen],CantidadGallinasBodegaOrigen293132[[#This Row],[Bodega origen]])</f>
        <v>152</v>
      </c>
      <c r="AC45" s="20" cm="1">
        <f t="array" ref="AC45">SUMIFS(Recollecion[No. Cajas],Recollecion[Semana del año],CantidadGallinasBodegaOrigen293132[[#Headers],[28]],Recollecion[Año],Tabla2628[AÑO],Recollecion[Bodega origen],CantidadGallinasBodegaOrigen293132[[#This Row],[Bodega origen]])</f>
        <v>199</v>
      </c>
      <c r="AD45" s="20" cm="1">
        <f t="array" ref="AD45">SUMIFS(Recollecion[No. Cajas],Recollecion[Semana del año],CantidadGallinasBodegaOrigen293132[[#Headers],[29]],Recollecion[Año],Tabla2628[AÑO],Recollecion[Bodega origen],CantidadGallinasBodegaOrigen293132[[#This Row],[Bodega origen]])</f>
        <v>170</v>
      </c>
      <c r="AE45" s="20" cm="1">
        <f t="array" ref="AE45">SUMIFS(Recollecion[No. Cajas],Recollecion[Semana del año],CantidadGallinasBodegaOrigen293132[[#Headers],[30]],Recollecion[Año],Tabla2628[AÑO],Recollecion[Bodega origen],CantidadGallinasBodegaOrigen293132[[#This Row],[Bodega origen]])</f>
        <v>169</v>
      </c>
      <c r="AF45" s="20" cm="1">
        <f t="array" ref="AF45">SUMIFS(Recollecion[No. Cajas],Recollecion[Semana del año],CantidadGallinasBodegaOrigen293132[[#Headers],[31]],Recollecion[Año],Tabla2628[AÑO],Recollecion[Bodega origen],CantidadGallinasBodegaOrigen293132[[#This Row],[Bodega origen]])</f>
        <v>158</v>
      </c>
      <c r="AG45" s="20" cm="1">
        <f t="array" ref="AG45">SUMIFS(Recollecion[No. Cajas],Recollecion[Semana del año],CantidadGallinasBodegaOrigen293132[[#Headers],[32]],Recollecion[Año],Tabla2628[AÑO],Recollecion[Bodega origen],CantidadGallinasBodegaOrigen293132[[#This Row],[Bodega origen]])</f>
        <v>132</v>
      </c>
      <c r="AH45" s="20" cm="1">
        <f t="array" ref="AH45">SUMIFS(Recollecion[No. Cajas],Recollecion[Semana del año],CantidadGallinasBodegaOrigen293132[[#Headers],[33]],Recollecion[Año],Tabla2628[AÑO],Recollecion[Bodega origen],CantidadGallinasBodegaOrigen293132[[#This Row],[Bodega origen]])</f>
        <v>175</v>
      </c>
      <c r="AI45" s="20" cm="1">
        <f t="array" ref="AI45">SUMIFS(Recollecion[No. Cajas],Recollecion[Semana del año],CantidadGallinasBodegaOrigen293132[[#Headers],[34]],Recollecion[Año],Tabla2628[AÑO],Recollecion[Bodega origen],CantidadGallinasBodegaOrigen293132[[#This Row],[Bodega origen]])</f>
        <v>147</v>
      </c>
      <c r="AJ45" s="20" cm="1">
        <f t="array" ref="AJ45">SUMIFS(Recollecion[No. Cajas],Recollecion[Semana del año],CantidadGallinasBodegaOrigen293132[[#Headers],[35]],Recollecion[Año],Tabla2628[AÑO],Recollecion[Bodega origen],CantidadGallinasBodegaOrigen293132[[#This Row],[Bodega origen]])</f>
        <v>132</v>
      </c>
      <c r="AK45" s="20" cm="1">
        <f t="array" ref="AK45">SUMIFS(Recollecion[No. Cajas],Recollecion[Semana del año],CantidadGallinasBodegaOrigen293132[[#Headers],[36]],Recollecion[Año],Tabla2628[AÑO],Recollecion[Bodega origen],CantidadGallinasBodegaOrigen293132[[#This Row],[Bodega origen]])</f>
        <v>131</v>
      </c>
      <c r="AL45" s="20" cm="1">
        <f t="array" ref="AL45">SUMIFS(Recollecion[No. Cajas],Recollecion[Semana del año],CantidadGallinasBodegaOrigen293132[[#Headers],[37]],Recollecion[Año],Tabla2628[AÑO],Recollecion[Bodega origen],CantidadGallinasBodegaOrigen293132[[#This Row],[Bodega origen]])</f>
        <v>125</v>
      </c>
      <c r="AM45" s="20" cm="1">
        <f t="array" ref="AM45">SUMIFS(Recollecion[No. Cajas],Recollecion[Semana del año],CantidadGallinasBodegaOrigen293132[[#Headers],[38]],Recollecion[Año],Tabla2628[AÑO],Recollecion[Bodega origen],CantidadGallinasBodegaOrigen293132[[#This Row],[Bodega origen]])</f>
        <v>104</v>
      </c>
      <c r="AN45" s="20" cm="1">
        <f t="array" ref="AN45">SUMIFS(Recollecion[No. Cajas],Recollecion[Semana del año],CantidadGallinasBodegaOrigen293132[[#Headers],[39]],Recollecion[Año],Tabla2628[AÑO],Recollecion[Bodega origen],CantidadGallinasBodegaOrigen293132[[#This Row],[Bodega origen]])</f>
        <v>136</v>
      </c>
      <c r="AO45" s="20" cm="1">
        <f t="array" ref="AO45">SUMIFS(Recollecion[No. Cajas],Recollecion[Semana del año],CantidadGallinasBodegaOrigen293132[[#Headers],[40]],Recollecion[Año],Tabla2628[AÑO],Recollecion[Bodega origen],CantidadGallinasBodegaOrigen293132[[#This Row],[Bodega origen]])</f>
        <v>139</v>
      </c>
      <c r="AP45" s="20" cm="1">
        <f t="array" ref="AP45">SUMIFS(Recollecion[No. Cajas],Recollecion[Semana del año],CantidadGallinasBodegaOrigen293132[[#Headers],[41]],Recollecion[Año],Tabla2628[AÑO],Recollecion[Bodega origen],CantidadGallinasBodegaOrigen293132[[#This Row],[Bodega origen]])</f>
        <v>127</v>
      </c>
      <c r="AQ45" s="20" cm="1">
        <f t="array" ref="AQ45">SUMIFS(Recollecion[No. Cajas],Recollecion[Semana del año],CantidadGallinasBodegaOrigen293132[[#Headers],[42]],Recollecion[Año],Tabla2628[AÑO],Recollecion[Bodega origen],CantidadGallinasBodegaOrigen293132[[#This Row],[Bodega origen]])</f>
        <v>131</v>
      </c>
      <c r="AR45" s="20" cm="1">
        <f t="array" ref="AR45">SUMIFS(Recollecion[No. Cajas],Recollecion[Semana del año],CantidadGallinasBodegaOrigen293132[[#Headers],[43]],Recollecion[Año],Tabla2628[AÑO],Recollecion[Bodega origen],CantidadGallinasBodegaOrigen293132[[#This Row],[Bodega origen]])</f>
        <v>89</v>
      </c>
      <c r="AS45" s="20" cm="1">
        <f t="array" ref="AS45">SUMIFS(Recollecion[No. Cajas],Recollecion[Semana del año],CantidadGallinasBodegaOrigen293132[[#Headers],[44]],Recollecion[Año],Tabla2628[AÑO],Recollecion[Bodega origen],CantidadGallinasBodegaOrigen293132[[#This Row],[Bodega origen]])</f>
        <v>0</v>
      </c>
      <c r="AT45" s="20" cm="1">
        <f t="array" ref="AT45">SUMIFS(Recollecion[No. Cajas],Recollecion[Semana del año],CantidadGallinasBodegaOrigen293132[[#Headers],[45]],Recollecion[Año],Tabla2628[AÑO],Recollecion[Bodega origen],CantidadGallinasBodegaOrigen293132[[#This Row],[Bodega origen]])</f>
        <v>0</v>
      </c>
      <c r="AU45" s="20" cm="1">
        <f t="array" ref="AU45">SUMIFS(Recollecion[No. Cajas],Recollecion[Semana del año],CantidadGallinasBodegaOrigen293132[[#Headers],[46]],Recollecion[Año],Tabla2628[AÑO],Recollecion[Bodega origen],CantidadGallinasBodegaOrigen293132[[#This Row],[Bodega origen]])</f>
        <v>0</v>
      </c>
      <c r="AV45" s="20" cm="1">
        <f t="array" ref="AV45">SUMIFS(Recollecion[No. Cajas],Recollecion[Semana del año],CantidadGallinasBodegaOrigen293132[[#Headers],[47]],Recollecion[Año],Tabla2628[AÑO],Recollecion[Bodega origen],CantidadGallinasBodegaOrigen293132[[#This Row],[Bodega origen]])</f>
        <v>2</v>
      </c>
      <c r="AW45" s="20" cm="1">
        <f t="array" ref="AW45">SUMIFS(Recollecion[No. Cajas],Recollecion[Semana del año],CantidadGallinasBodegaOrigen293132[[#Headers],[48]],Recollecion[Año],Tabla2628[AÑO],Recollecion[Bodega origen],CantidadGallinasBodegaOrigen293132[[#This Row],[Bodega origen]])</f>
        <v>27</v>
      </c>
      <c r="AX45" s="20" cm="1">
        <f t="array" ref="AX45">SUMIFS(Recollecion[No. Cajas],Recollecion[Semana del año],CantidadGallinasBodegaOrigen293132[[#Headers],[49]],Recollecion[Año],Tabla2628[AÑO],Recollecion[Bodega origen],CantidadGallinasBodegaOrigen293132[[#This Row],[Bodega origen]])</f>
        <v>57</v>
      </c>
      <c r="AY45" s="20" cm="1">
        <f t="array" ref="AY45">SUMIFS(Recollecion[No. Cajas],Recollecion[Semana del año],CantidadGallinasBodegaOrigen293132[[#Headers],[50]],Recollecion[Año],Tabla2628[AÑO],Recollecion[Bodega origen],CantidadGallinasBodegaOrigen293132[[#This Row],[Bodega origen]])</f>
        <v>359</v>
      </c>
      <c r="AZ45" s="20" cm="1">
        <f t="array" ref="AZ45">SUMIFS(Recollecion[No. Cajas],Recollecion[Semana del año],CantidadGallinasBodegaOrigen293132[[#Headers],[51]],Recollecion[Año],Tabla2628[AÑO],Recollecion[Bodega origen],CantidadGallinasBodegaOrigen293132[[#This Row],[Bodega origen]])</f>
        <v>299</v>
      </c>
      <c r="BA45" s="20" cm="1">
        <f t="array" ref="BA45">SUMIFS(Recollecion[No. Cajas],Recollecion[Semana del año],CantidadGallinasBodegaOrigen293132[[#Headers],[52]],Recollecion[Año],Tabla2628[AÑO],Recollecion[Bodega origen],CantidadGallinasBodegaOrigen293132[[#This Row],[Bodega origen]])</f>
        <v>267</v>
      </c>
      <c r="BB45" s="20" cm="1">
        <f t="array" ref="BB45">SUMIFS(Recollecion[No. Cajas],Recollecion[Semana del año],CantidadGallinasBodegaOrigen293132[[#Headers],[53]],Recollecion[Año],Tabla2628[AÑO],Recollecion[Bodega origen],CantidadGallinasBodegaOrigen293132[[#This Row],[Bodega origen]])</f>
        <v>189</v>
      </c>
      <c r="BC45" s="20" cm="1">
        <f t="array" ref="BC45">SUMIFS(Recollecion[No. Cajas],Recollecion[Semana del año],CantidadGallinasBodegaOrigen293132[[#Headers],[54]],Recollecion[Año],Tabla2628[AÑO],Recollecion[Bodega origen],CantidadGallinasBodegaOrigen293132[[#This Row],[Bodega origen]])</f>
        <v>0</v>
      </c>
    </row>
    <row r="46" spans="1:55" x14ac:dyDescent="0.3">
      <c r="A46" s="33" t="s">
        <v>773</v>
      </c>
      <c r="B46" s="20" cm="1">
        <f t="array" ref="B46">SUMIFS(Recollecion[No. Cajas],Recollecion[Semana del año],CantidadGallinasBodegaOrigen293132[[#Headers],[1]],Recollecion[Año],Tabla2628[AÑO],Recollecion[Bodega origen],CantidadGallinasBodegaOrigen293132[[#This Row],[Bodega origen]])</f>
        <v>150</v>
      </c>
      <c r="C46" s="20" cm="1">
        <f t="array" ref="C46">SUMIFS(Recollecion[No. Cajas],Recollecion[Semana del año],CantidadGallinasBodegaOrigen293132[[#Headers],[2]],Recollecion[Año],Tabla2628[AÑO],Recollecion[Bodega origen],CantidadGallinasBodegaOrigen293132[[#This Row],[Bodega origen]])</f>
        <v>223</v>
      </c>
      <c r="D46" s="20" cm="1">
        <f t="array" ref="D46">SUMIFS(Recollecion[No. Cajas],Recollecion[Semana del año],CantidadGallinasBodegaOrigen293132[[#Headers],[3]],Recollecion[Año],Tabla2628[AÑO],Recollecion[Bodega origen],CantidadGallinasBodegaOrigen293132[[#This Row],[Bodega origen]])</f>
        <v>61</v>
      </c>
      <c r="E46" s="20" cm="1">
        <f t="array" ref="E46">SUMIFS(Recollecion[No. Cajas],Recollecion[Semana del año],CantidadGallinasBodegaOrigen293132[[#Headers],[4]],Recollecion[Año],Tabla2628[AÑO],Recollecion[Bodega origen],CantidadGallinasBodegaOrigen293132[[#This Row],[Bodega origen]])</f>
        <v>393</v>
      </c>
      <c r="F46" s="20" cm="1">
        <f t="array" ref="F46">SUMIFS(Recollecion[No. Cajas],Recollecion[Semana del año],CantidadGallinasBodegaOrigen293132[[#Headers],[5]],Recollecion[Año],Tabla2628[AÑO],Recollecion[Bodega origen],CantidadGallinasBodegaOrigen293132[[#This Row],[Bodega origen]])</f>
        <v>198</v>
      </c>
      <c r="G46" s="20" cm="1">
        <f t="array" ref="G46">SUMIFS(Recollecion[No. Cajas],Recollecion[Semana del año],CantidadGallinasBodegaOrigen293132[[#Headers],[6]],Recollecion[Año],Tabla2628[AÑO],Recollecion[Bodega origen],CantidadGallinasBodegaOrigen293132[[#This Row],[Bodega origen]])</f>
        <v>220</v>
      </c>
      <c r="H46" s="20" cm="1">
        <f t="array" ref="H46">SUMIFS(Recollecion[No. Cajas],Recollecion[Semana del año],CantidadGallinasBodegaOrigen293132[[#Headers],[7]],Recollecion[Año],Tabla2628[AÑO],Recollecion[Bodega origen],CantidadGallinasBodegaOrigen293132[[#This Row],[Bodega origen]])</f>
        <v>188</v>
      </c>
      <c r="I46" s="20" cm="1">
        <f t="array" ref="I46">SUMIFS(Recollecion[No. Cajas],Recollecion[Semana del año],CantidadGallinasBodegaOrigen293132[[#Headers],[8]],Recollecion[Año],Tabla2628[AÑO],Recollecion[Bodega origen],CantidadGallinasBodegaOrigen293132[[#This Row],[Bodega origen]])</f>
        <v>248</v>
      </c>
      <c r="J46" s="20" cm="1">
        <f t="array" ref="J46">SUMIFS(Recollecion[No. Cajas],Recollecion[Semana del año],CantidadGallinasBodegaOrigen293132[[#Headers],[9]],Recollecion[Año],Tabla2628[AÑO],Recollecion[Bodega origen],CantidadGallinasBodegaOrigen293132[[#This Row],[Bodega origen]])</f>
        <v>216</v>
      </c>
      <c r="K46" s="20" cm="1">
        <f t="array" ref="K46">SUMIFS(Recollecion[No. Cajas],Recollecion[Semana del año],CantidadGallinasBodegaOrigen293132[[#Headers],[10]],Recollecion[Año],Tabla2628[AÑO],Recollecion[Bodega origen],CantidadGallinasBodegaOrigen293132[[#This Row],[Bodega origen]])</f>
        <v>281</v>
      </c>
      <c r="L46" s="20" cm="1">
        <f t="array" ref="L46">SUMIFS(Recollecion[No. Cajas],Recollecion[Semana del año],CantidadGallinasBodegaOrigen293132[[#Headers],[11]],Recollecion[Año],Tabla2628[AÑO],Recollecion[Bodega origen],CantidadGallinasBodegaOrigen293132[[#This Row],[Bodega origen]])</f>
        <v>208</v>
      </c>
      <c r="M46" s="20" cm="1">
        <f t="array" ref="M46">SUMIFS(Recollecion[No. Cajas],Recollecion[Semana del año],CantidadGallinasBodegaOrigen293132[[#Headers],[12]],Recollecion[Año],Tabla2628[AÑO],Recollecion[Bodega origen],CantidadGallinasBodegaOrigen293132[[#This Row],[Bodega origen]])</f>
        <v>179</v>
      </c>
      <c r="N46" s="20" cm="1">
        <f t="array" ref="N46">SUMIFS(Recollecion[No. Cajas],Recollecion[Semana del año],CantidadGallinasBodegaOrigen293132[[#Headers],[13]],Recollecion[Año],Tabla2628[AÑO],Recollecion[Bodega origen],CantidadGallinasBodegaOrigen293132[[#This Row],[Bodega origen]])</f>
        <v>210</v>
      </c>
      <c r="O46" s="20" cm="1">
        <f t="array" ref="O46">SUMIFS(Recollecion[No. Cajas],Recollecion[Semana del año],CantidadGallinasBodegaOrigen293132[[#Headers],[14]],Recollecion[Año],Tabla2628[AÑO],Recollecion[Bodega origen],CantidadGallinasBodegaOrigen293132[[#This Row],[Bodega origen]])</f>
        <v>205</v>
      </c>
      <c r="P46" s="20" cm="1">
        <f t="array" ref="P46">SUMIFS(Recollecion[No. Cajas],Recollecion[Semana del año],CantidadGallinasBodegaOrigen293132[[#Headers],[15]],Recollecion[Año],Tabla2628[AÑO],Recollecion[Bodega origen],CantidadGallinasBodegaOrigen293132[[#This Row],[Bodega origen]])</f>
        <v>182</v>
      </c>
      <c r="Q46" s="20" cm="1">
        <f t="array" ref="Q46">SUMIFS(Recollecion[No. Cajas],Recollecion[Semana del año],CantidadGallinasBodegaOrigen293132[[#Headers],[16]],Recollecion[Año],Tabla2628[AÑO],Recollecion[Bodega origen],CantidadGallinasBodegaOrigen293132[[#This Row],[Bodega origen]])</f>
        <v>226</v>
      </c>
      <c r="R46" s="20" cm="1">
        <f t="array" ref="R46">SUMIFS(Recollecion[No. Cajas],Recollecion[Semana del año],CantidadGallinasBodegaOrigen293132[[#Headers],[17]],Recollecion[Año],Tabla2628[AÑO],Recollecion[Bodega origen],CantidadGallinasBodegaOrigen293132[[#This Row],[Bodega origen]])</f>
        <v>232</v>
      </c>
      <c r="S46" s="20" cm="1">
        <f t="array" ref="S46">SUMIFS(Recollecion[No. Cajas],Recollecion[Semana del año],CantidadGallinasBodegaOrigen293132[[#Headers],[18]],Recollecion[Año],Tabla2628[AÑO],Recollecion[Bodega origen],CantidadGallinasBodegaOrigen293132[[#This Row],[Bodega origen]])</f>
        <v>134</v>
      </c>
      <c r="T46" s="20" cm="1">
        <f t="array" ref="T46">SUMIFS(Recollecion[No. Cajas],Recollecion[Semana del año],CantidadGallinasBodegaOrigen293132[[#Headers],[19]],Recollecion[Año],Tabla2628[AÑO],Recollecion[Bodega origen],CantidadGallinasBodegaOrigen293132[[#This Row],[Bodega origen]])</f>
        <v>176</v>
      </c>
      <c r="U46" s="20" cm="1">
        <f t="array" ref="U46">SUMIFS(Recollecion[No. Cajas],Recollecion[Semana del año],CantidadGallinasBodegaOrigen293132[[#Headers],[20]],Recollecion[Año],Tabla2628[AÑO],Recollecion[Bodega origen],CantidadGallinasBodegaOrigen293132[[#This Row],[Bodega origen]])</f>
        <v>211</v>
      </c>
      <c r="V46" s="20" cm="1">
        <f t="array" ref="V46">SUMIFS(Recollecion[No. Cajas],Recollecion[Semana del año],CantidadGallinasBodegaOrigen293132[[#Headers],[21]],Recollecion[Año],Tabla2628[AÑO],Recollecion[Bodega origen],CantidadGallinasBodegaOrigen293132[[#This Row],[Bodega origen]])</f>
        <v>152</v>
      </c>
      <c r="W46" s="20" cm="1">
        <f t="array" ref="W46">SUMIFS(Recollecion[No. Cajas],Recollecion[Semana del año],CantidadGallinasBodegaOrigen293132[[#Headers],[22]],Recollecion[Año],Tabla2628[AÑO],Recollecion[Bodega origen],CantidadGallinasBodegaOrigen293132[[#This Row],[Bodega origen]])</f>
        <v>182</v>
      </c>
      <c r="X46" s="20" cm="1">
        <f t="array" ref="X46">SUMIFS(Recollecion[No. Cajas],Recollecion[Semana del año],CantidadGallinasBodegaOrigen293132[[#Headers],[23]],Recollecion[Año],Tabla2628[AÑO],Recollecion[Bodega origen],CantidadGallinasBodegaOrigen293132[[#This Row],[Bodega origen]])</f>
        <v>223</v>
      </c>
      <c r="Y46" s="20" cm="1">
        <f t="array" ref="Y46">SUMIFS(Recollecion[No. Cajas],Recollecion[Semana del año],CantidadGallinasBodegaOrigen293132[[#Headers],[24]],Recollecion[Año],Tabla2628[AÑO],Recollecion[Bodega origen],CantidadGallinasBodegaOrigen293132[[#This Row],[Bodega origen]])</f>
        <v>175</v>
      </c>
      <c r="Z46" s="20" cm="1">
        <f t="array" ref="Z46">SUMIFS(Recollecion[No. Cajas],Recollecion[Semana del año],CantidadGallinasBodegaOrigen293132[[#Headers],[25]],Recollecion[Año],Tabla2628[AÑO],Recollecion[Bodega origen],CantidadGallinasBodegaOrigen293132[[#This Row],[Bodega origen]])</f>
        <v>179</v>
      </c>
      <c r="AA46" s="20" cm="1">
        <f t="array" ref="AA46">SUMIFS(Recollecion[No. Cajas],Recollecion[Semana del año],CantidadGallinasBodegaOrigen293132[[#Headers],[26]],Recollecion[Año],Tabla2628[AÑO],Recollecion[Bodega origen],CantidadGallinasBodegaOrigen293132[[#This Row],[Bodega origen]])</f>
        <v>179</v>
      </c>
      <c r="AB46" s="20" cm="1">
        <f t="array" ref="AB46">SUMIFS(Recollecion[No. Cajas],Recollecion[Semana del año],CantidadGallinasBodegaOrigen293132[[#Headers],[27]],Recollecion[Año],Tabla2628[AÑO],Recollecion[Bodega origen],CantidadGallinasBodegaOrigen293132[[#This Row],[Bodega origen]])</f>
        <v>153</v>
      </c>
      <c r="AC46" s="20" cm="1">
        <f t="array" ref="AC46">SUMIFS(Recollecion[No. Cajas],Recollecion[Semana del año],CantidadGallinasBodegaOrigen293132[[#Headers],[28]],Recollecion[Año],Tabla2628[AÑO],Recollecion[Bodega origen],CantidadGallinasBodegaOrigen293132[[#This Row],[Bodega origen]])</f>
        <v>197</v>
      </c>
      <c r="AD46" s="20" cm="1">
        <f t="array" ref="AD46">SUMIFS(Recollecion[No. Cajas],Recollecion[Semana del año],CantidadGallinasBodegaOrigen293132[[#Headers],[29]],Recollecion[Año],Tabla2628[AÑO],Recollecion[Bodega origen],CantidadGallinasBodegaOrigen293132[[#This Row],[Bodega origen]])</f>
        <v>72</v>
      </c>
      <c r="AE46" s="20" cm="1">
        <f t="array" ref="AE46">SUMIFS(Recollecion[No. Cajas],Recollecion[Semana del año],CantidadGallinasBodegaOrigen293132[[#Headers],[30]],Recollecion[Año],Tabla2628[AÑO],Recollecion[Bodega origen],CantidadGallinasBodegaOrigen293132[[#This Row],[Bodega origen]])</f>
        <v>0</v>
      </c>
      <c r="AF46" s="20" cm="1">
        <f t="array" ref="AF46">SUMIFS(Recollecion[No. Cajas],Recollecion[Semana del año],CantidadGallinasBodegaOrigen293132[[#Headers],[31]],Recollecion[Año],Tabla2628[AÑO],Recollecion[Bodega origen],CantidadGallinasBodegaOrigen293132[[#This Row],[Bodega origen]])</f>
        <v>0</v>
      </c>
      <c r="AG46" s="20" cm="1">
        <f t="array" ref="AG46">SUMIFS(Recollecion[No. Cajas],Recollecion[Semana del año],CantidadGallinasBodegaOrigen293132[[#Headers],[32]],Recollecion[Año],Tabla2628[AÑO],Recollecion[Bodega origen],CantidadGallinasBodegaOrigen293132[[#This Row],[Bodega origen]])</f>
        <v>0</v>
      </c>
      <c r="AH46" s="20" cm="1">
        <f t="array" ref="AH46">SUMIFS(Recollecion[No. Cajas],Recollecion[Semana del año],CantidadGallinasBodegaOrigen293132[[#Headers],[33]],Recollecion[Año],Tabla2628[AÑO],Recollecion[Bodega origen],CantidadGallinasBodegaOrigen293132[[#This Row],[Bodega origen]])</f>
        <v>0</v>
      </c>
      <c r="AI46" s="20" cm="1">
        <f t="array" ref="AI46">SUMIFS(Recollecion[No. Cajas],Recollecion[Semana del año],CantidadGallinasBodegaOrigen293132[[#Headers],[34]],Recollecion[Año],Tabla2628[AÑO],Recollecion[Bodega origen],CantidadGallinasBodegaOrigen293132[[#This Row],[Bodega origen]])</f>
        <v>0</v>
      </c>
      <c r="AJ46" s="20" cm="1">
        <f t="array" ref="AJ46">SUMIFS(Recollecion[No. Cajas],Recollecion[Semana del año],CantidadGallinasBodegaOrigen293132[[#Headers],[35]],Recollecion[Año],Tabla2628[AÑO],Recollecion[Bodega origen],CantidadGallinasBodegaOrigen293132[[#This Row],[Bodega origen]])</f>
        <v>11</v>
      </c>
      <c r="AK46" s="20" cm="1">
        <f t="array" ref="AK46">SUMIFS(Recollecion[No. Cajas],Recollecion[Semana del año],CantidadGallinasBodegaOrigen293132[[#Headers],[36]],Recollecion[Año],Tabla2628[AÑO],Recollecion[Bodega origen],CantidadGallinasBodegaOrigen293132[[#This Row],[Bodega origen]])</f>
        <v>71</v>
      </c>
      <c r="AL46" s="20" cm="1">
        <f t="array" ref="AL46">SUMIFS(Recollecion[No. Cajas],Recollecion[Semana del año],CantidadGallinasBodegaOrigen293132[[#Headers],[37]],Recollecion[Año],Tabla2628[AÑO],Recollecion[Bodega origen],CantidadGallinasBodegaOrigen293132[[#This Row],[Bodega origen]])</f>
        <v>163</v>
      </c>
      <c r="AM46" s="20" cm="1">
        <f t="array" ref="AM46">SUMIFS(Recollecion[No. Cajas],Recollecion[Semana del año],CantidadGallinasBodegaOrigen293132[[#Headers],[38]],Recollecion[Año],Tabla2628[AÑO],Recollecion[Bodega origen],CantidadGallinasBodegaOrigen293132[[#This Row],[Bodega origen]])</f>
        <v>198</v>
      </c>
      <c r="AN46" s="20" cm="1">
        <f t="array" ref="AN46">SUMIFS(Recollecion[No. Cajas],Recollecion[Semana del año],CantidadGallinasBodegaOrigen293132[[#Headers],[39]],Recollecion[Año],Tabla2628[AÑO],Recollecion[Bodega origen],CantidadGallinasBodegaOrigen293132[[#This Row],[Bodega origen]])</f>
        <v>288</v>
      </c>
      <c r="AO46" s="20" cm="1">
        <f t="array" ref="AO46">SUMIFS(Recollecion[No. Cajas],Recollecion[Semana del año],CantidadGallinasBodegaOrigen293132[[#Headers],[40]],Recollecion[Año],Tabla2628[AÑO],Recollecion[Bodega origen],CantidadGallinasBodegaOrigen293132[[#This Row],[Bodega origen]])</f>
        <v>268</v>
      </c>
      <c r="AP46" s="20" cm="1">
        <f t="array" ref="AP46">SUMIFS(Recollecion[No. Cajas],Recollecion[Semana del año],CantidadGallinasBodegaOrigen293132[[#Headers],[41]],Recollecion[Año],Tabla2628[AÑO],Recollecion[Bodega origen],CantidadGallinasBodegaOrigen293132[[#This Row],[Bodega origen]])</f>
        <v>279</v>
      </c>
      <c r="AQ46" s="20" cm="1">
        <f t="array" ref="AQ46">SUMIFS(Recollecion[No. Cajas],Recollecion[Semana del año],CantidadGallinasBodegaOrigen293132[[#Headers],[42]],Recollecion[Año],Tabla2628[AÑO],Recollecion[Bodega origen],CantidadGallinasBodegaOrigen293132[[#This Row],[Bodega origen]])</f>
        <v>279</v>
      </c>
      <c r="AR46" s="20" cm="1">
        <f t="array" ref="AR46">SUMIFS(Recollecion[No. Cajas],Recollecion[Semana del año],CantidadGallinasBodegaOrigen293132[[#Headers],[43]],Recollecion[Año],Tabla2628[AÑO],Recollecion[Bodega origen],CantidadGallinasBodegaOrigen293132[[#This Row],[Bodega origen]])</f>
        <v>279</v>
      </c>
      <c r="AS46" s="20" cm="1">
        <f t="array" ref="AS46">SUMIFS(Recollecion[No. Cajas],Recollecion[Semana del año],CantidadGallinasBodegaOrigen293132[[#Headers],[44]],Recollecion[Año],Tabla2628[AÑO],Recollecion[Bodega origen],CantidadGallinasBodegaOrigen293132[[#This Row],[Bodega origen]])</f>
        <v>277</v>
      </c>
      <c r="AT46" s="20" cm="1">
        <f t="array" ref="AT46">SUMIFS(Recollecion[No. Cajas],Recollecion[Semana del año],CantidadGallinasBodegaOrigen293132[[#Headers],[45]],Recollecion[Año],Tabla2628[AÑO],Recollecion[Bodega origen],CantidadGallinasBodegaOrigen293132[[#This Row],[Bodega origen]])</f>
        <v>223</v>
      </c>
      <c r="AU46" s="20" cm="1">
        <f t="array" ref="AU46">SUMIFS(Recollecion[No. Cajas],Recollecion[Semana del año],CantidadGallinasBodegaOrigen293132[[#Headers],[46]],Recollecion[Año],Tabla2628[AÑO],Recollecion[Bodega origen],CantidadGallinasBodegaOrigen293132[[#This Row],[Bodega origen]])</f>
        <v>292</v>
      </c>
      <c r="AV46" s="20" cm="1">
        <f t="array" ref="AV46">SUMIFS(Recollecion[No. Cajas],Recollecion[Semana del año],CantidadGallinasBodegaOrigen293132[[#Headers],[47]],Recollecion[Año],Tabla2628[AÑO],Recollecion[Bodega origen],CantidadGallinasBodegaOrigen293132[[#This Row],[Bodega origen]])</f>
        <v>238</v>
      </c>
      <c r="AW46" s="20" cm="1">
        <f t="array" ref="AW46">SUMIFS(Recollecion[No. Cajas],Recollecion[Semana del año],CantidadGallinasBodegaOrigen293132[[#Headers],[48]],Recollecion[Año],Tabla2628[AÑO],Recollecion[Bodega origen],CantidadGallinasBodegaOrigen293132[[#This Row],[Bodega origen]])</f>
        <v>197</v>
      </c>
      <c r="AX46" s="20" cm="1">
        <f t="array" ref="AX46">SUMIFS(Recollecion[No. Cajas],Recollecion[Semana del año],CantidadGallinasBodegaOrigen293132[[#Headers],[49]],Recollecion[Año],Tabla2628[AÑO],Recollecion[Bodega origen],CantidadGallinasBodegaOrigen293132[[#This Row],[Bodega origen]])</f>
        <v>158</v>
      </c>
      <c r="AY46" s="20" cm="1">
        <f t="array" ref="AY46">SUMIFS(Recollecion[No. Cajas],Recollecion[Semana del año],CantidadGallinasBodegaOrigen293132[[#Headers],[50]],Recollecion[Año],Tabla2628[AÑO],Recollecion[Bodega origen],CantidadGallinasBodegaOrigen293132[[#This Row],[Bodega origen]])</f>
        <v>473</v>
      </c>
      <c r="AZ46" s="20" cm="1">
        <f t="array" ref="AZ46">SUMIFS(Recollecion[No. Cajas],Recollecion[Semana del año],CantidadGallinasBodegaOrigen293132[[#Headers],[51]],Recollecion[Año],Tabla2628[AÑO],Recollecion[Bodega origen],CantidadGallinasBodegaOrigen293132[[#This Row],[Bodega origen]])</f>
        <v>317</v>
      </c>
      <c r="BA46" s="20" cm="1">
        <f t="array" ref="BA46">SUMIFS(Recollecion[No. Cajas],Recollecion[Semana del año],CantidadGallinasBodegaOrigen293132[[#Headers],[52]],Recollecion[Año],Tabla2628[AÑO],Recollecion[Bodega origen],CantidadGallinasBodegaOrigen293132[[#This Row],[Bodega origen]])</f>
        <v>277</v>
      </c>
      <c r="BB46" s="20" cm="1">
        <f t="array" ref="BB46">SUMIFS(Recollecion[No. Cajas],Recollecion[Semana del año],CantidadGallinasBodegaOrigen293132[[#Headers],[53]],Recollecion[Año],Tabla2628[AÑO],Recollecion[Bodega origen],CantidadGallinasBodegaOrigen293132[[#This Row],[Bodega origen]])</f>
        <v>197</v>
      </c>
      <c r="BC46" s="20" cm="1">
        <f t="array" ref="BC46">SUMIFS(Recollecion[No. Cajas],Recollecion[Semana del año],CantidadGallinasBodegaOrigen293132[[#Headers],[54]],Recollecion[Año],Tabla2628[AÑO],Recollecion[Bodega origen],CantidadGallinasBodegaOrigen293132[[#This Row],[Bodega origen]])</f>
        <v>0</v>
      </c>
    </row>
    <row r="48" spans="1:55" x14ac:dyDescent="0.3">
      <c r="A48" s="45" t="s">
        <v>43</v>
      </c>
      <c r="B48" s="45"/>
      <c r="C48" s="45"/>
      <c r="D48" s="45"/>
      <c r="E48" s="45"/>
      <c r="F48" s="40" t="s">
        <v>1186</v>
      </c>
    </row>
    <row r="49" spans="1:55" x14ac:dyDescent="0.3">
      <c r="A49" s="20"/>
      <c r="B49" s="46" t="s">
        <v>45</v>
      </c>
      <c r="C49" s="46"/>
      <c r="D49" s="46"/>
      <c r="E49" s="20"/>
    </row>
    <row r="50" spans="1:55" x14ac:dyDescent="0.3">
      <c r="A50" s="20"/>
      <c r="B50" s="47" t="s">
        <v>47</v>
      </c>
      <c r="C50" s="47"/>
      <c r="D50" s="47"/>
      <c r="E50" s="20"/>
    </row>
    <row r="51" spans="1:55" x14ac:dyDescent="0.3">
      <c r="A51" s="21"/>
      <c r="B51" s="44" t="s">
        <v>1142</v>
      </c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</row>
    <row r="52" spans="1:55" x14ac:dyDescent="0.3">
      <c r="A52" s="18" t="s">
        <v>750</v>
      </c>
      <c r="B52" s="20" t="s">
        <v>676</v>
      </c>
      <c r="C52" s="20" t="s">
        <v>677</v>
      </c>
      <c r="D52" s="20" t="s">
        <v>678</v>
      </c>
      <c r="E52" s="20" t="s">
        <v>679</v>
      </c>
      <c r="F52" s="20" t="s">
        <v>680</v>
      </c>
      <c r="G52" s="20" t="s">
        <v>681</v>
      </c>
      <c r="H52" s="20" t="s">
        <v>682</v>
      </c>
      <c r="I52" s="20" t="s">
        <v>683</v>
      </c>
      <c r="J52" s="20" t="s">
        <v>684</v>
      </c>
      <c r="K52" s="20" t="s">
        <v>685</v>
      </c>
      <c r="L52" s="20" t="s">
        <v>686</v>
      </c>
      <c r="M52" s="20" t="s">
        <v>687</v>
      </c>
      <c r="N52" s="20" t="s">
        <v>688</v>
      </c>
      <c r="O52" s="20" t="s">
        <v>689</v>
      </c>
      <c r="P52" s="20" t="s">
        <v>690</v>
      </c>
      <c r="Q52" s="20" t="s">
        <v>691</v>
      </c>
      <c r="R52" s="20" t="s">
        <v>692</v>
      </c>
      <c r="S52" s="20" t="s">
        <v>693</v>
      </c>
      <c r="T52" s="20" t="s">
        <v>694</v>
      </c>
      <c r="U52" s="20" t="s">
        <v>695</v>
      </c>
      <c r="V52" s="20" t="s">
        <v>696</v>
      </c>
      <c r="W52" s="20" t="s">
        <v>697</v>
      </c>
      <c r="X52" s="20" t="s">
        <v>698</v>
      </c>
      <c r="Y52" s="20" t="s">
        <v>699</v>
      </c>
      <c r="Z52" s="20" t="s">
        <v>700</v>
      </c>
      <c r="AA52" s="20" t="s">
        <v>701</v>
      </c>
      <c r="AB52" s="20" t="s">
        <v>702</v>
      </c>
      <c r="AC52" s="20" t="s">
        <v>703</v>
      </c>
      <c r="AD52" s="20" t="s">
        <v>704</v>
      </c>
      <c r="AE52" s="20" t="s">
        <v>705</v>
      </c>
      <c r="AF52" s="20" t="s">
        <v>706</v>
      </c>
      <c r="AG52" s="20" t="s">
        <v>707</v>
      </c>
      <c r="AH52" s="20" t="s">
        <v>708</v>
      </c>
      <c r="AI52" s="20" t="s">
        <v>709</v>
      </c>
      <c r="AJ52" s="20" t="s">
        <v>710</v>
      </c>
      <c r="AK52" s="20" t="s">
        <v>711</v>
      </c>
      <c r="AL52" s="20" t="s">
        <v>712</v>
      </c>
      <c r="AM52" s="20" t="s">
        <v>713</v>
      </c>
      <c r="AN52" s="20" t="s">
        <v>714</v>
      </c>
      <c r="AO52" s="20" t="s">
        <v>715</v>
      </c>
      <c r="AP52" s="20" t="s">
        <v>716</v>
      </c>
      <c r="AQ52" s="20" t="s">
        <v>717</v>
      </c>
      <c r="AR52" s="20" t="s">
        <v>718</v>
      </c>
      <c r="AS52" s="20" t="s">
        <v>719</v>
      </c>
      <c r="AT52" s="20" t="s">
        <v>720</v>
      </c>
      <c r="AU52" s="20" t="s">
        <v>721</v>
      </c>
      <c r="AV52" s="20" t="s">
        <v>722</v>
      </c>
      <c r="AW52" s="20" t="s">
        <v>723</v>
      </c>
      <c r="AX52" s="20" t="s">
        <v>724</v>
      </c>
      <c r="AY52" s="20" t="s">
        <v>725</v>
      </c>
      <c r="AZ52" s="20" t="s">
        <v>726</v>
      </c>
      <c r="BA52" s="20" t="s">
        <v>727</v>
      </c>
      <c r="BB52" s="20" t="s">
        <v>728</v>
      </c>
      <c r="BC52" s="20" t="s">
        <v>729</v>
      </c>
    </row>
    <row r="53" spans="1:55" x14ac:dyDescent="0.3">
      <c r="A53" s="33" t="s">
        <v>826</v>
      </c>
      <c r="B53" s="39">
        <f t="shared" ref="B53:Q53" si="0">B18/B7</f>
        <v>0</v>
      </c>
      <c r="C53" s="39">
        <f t="shared" si="0"/>
        <v>5.8319999999999999</v>
      </c>
      <c r="D53" s="39">
        <f t="shared" si="0"/>
        <v>4.4640000000000004</v>
      </c>
      <c r="E53" s="39">
        <f t="shared" si="0"/>
        <v>5.3280000000000003</v>
      </c>
      <c r="F53" s="39">
        <f t="shared" si="0"/>
        <v>5.3280000000000003</v>
      </c>
      <c r="G53" s="39">
        <f t="shared" si="0"/>
        <v>5.6879999999999997</v>
      </c>
      <c r="H53" s="39">
        <f t="shared" si="0"/>
        <v>5.8319999999999999</v>
      </c>
      <c r="I53" s="39">
        <f t="shared" si="0"/>
        <v>5.1840000000000002</v>
      </c>
      <c r="J53" s="39">
        <f t="shared" si="0"/>
        <v>5.4720000000000004</v>
      </c>
      <c r="K53" s="39">
        <f t="shared" si="0"/>
        <v>5.1840000000000002</v>
      </c>
      <c r="L53" s="39">
        <f t="shared" si="0"/>
        <v>5.3280000000000003</v>
      </c>
      <c r="M53" s="39">
        <f t="shared" si="0"/>
        <v>6.048</v>
      </c>
      <c r="N53" s="39">
        <f t="shared" si="0"/>
        <v>5.6879999999999997</v>
      </c>
      <c r="O53" s="39">
        <f t="shared" si="0"/>
        <v>5.1120000000000001</v>
      </c>
      <c r="P53" s="39">
        <f t="shared" si="0"/>
        <v>5.1840000000000002</v>
      </c>
      <c r="Q53" s="39">
        <f t="shared" si="0"/>
        <v>4.968</v>
      </c>
      <c r="R53" s="39">
        <f t="shared" ref="R53:BC53" si="1">R18/R7</f>
        <v>5.2560000000000002</v>
      </c>
      <c r="S53" s="39">
        <f t="shared" si="1"/>
        <v>7.1280000000000001</v>
      </c>
      <c r="T53" s="39">
        <f t="shared" si="1"/>
        <v>5.8319999999999999</v>
      </c>
      <c r="U53" s="39">
        <f t="shared" si="1"/>
        <v>7.4880000000000004</v>
      </c>
      <c r="V53" s="39">
        <f t="shared" si="1"/>
        <v>1.8720000000000001</v>
      </c>
      <c r="W53" s="39">
        <f t="shared" si="1"/>
        <v>6.3360000000000003</v>
      </c>
      <c r="X53" s="39">
        <f t="shared" si="1"/>
        <v>7.4160000000000004</v>
      </c>
      <c r="Y53" s="39">
        <f t="shared" si="1"/>
        <v>3.456</v>
      </c>
      <c r="Z53" s="39">
        <f t="shared" si="1"/>
        <v>3.96</v>
      </c>
      <c r="AA53" s="39">
        <f t="shared" si="1"/>
        <v>3.1680000000000001</v>
      </c>
      <c r="AB53" s="39">
        <f t="shared" si="1"/>
        <v>4.8959999999999999</v>
      </c>
      <c r="AC53" s="39">
        <f t="shared" si="1"/>
        <v>4.7519999999999998</v>
      </c>
      <c r="AD53" s="39">
        <f t="shared" si="1"/>
        <v>5.5439999999999996</v>
      </c>
      <c r="AE53" s="39">
        <f t="shared" si="1"/>
        <v>4.7519999999999998</v>
      </c>
      <c r="AF53" s="39">
        <f t="shared" si="1"/>
        <v>4.6079999999999997</v>
      </c>
      <c r="AG53" s="39">
        <f t="shared" si="1"/>
        <v>3.8879999999999999</v>
      </c>
      <c r="AH53" s="39">
        <f t="shared" si="1"/>
        <v>5.1120000000000001</v>
      </c>
      <c r="AI53" s="39">
        <f t="shared" si="1"/>
        <v>4.1760000000000002</v>
      </c>
      <c r="AJ53" s="39">
        <f t="shared" si="1"/>
        <v>4.8959999999999999</v>
      </c>
      <c r="AK53" s="39">
        <f t="shared" si="1"/>
        <v>3.528</v>
      </c>
      <c r="AL53" s="39">
        <f t="shared" si="1"/>
        <v>4.4640000000000004</v>
      </c>
      <c r="AM53" s="39">
        <f t="shared" si="1"/>
        <v>3.456</v>
      </c>
      <c r="AN53" s="39">
        <f t="shared" si="1"/>
        <v>4.1040000000000001</v>
      </c>
      <c r="AO53" s="39">
        <f t="shared" si="1"/>
        <v>4.1040000000000001</v>
      </c>
      <c r="AP53" s="39">
        <f t="shared" si="1"/>
        <v>4.7519999999999998</v>
      </c>
      <c r="AQ53" s="39">
        <f t="shared" si="1"/>
        <v>3.8879999999999999</v>
      </c>
      <c r="AR53" s="39">
        <f t="shared" si="1"/>
        <v>4.32</v>
      </c>
      <c r="AS53" s="39">
        <f t="shared" si="1"/>
        <v>2.2320000000000002</v>
      </c>
      <c r="AT53" s="39">
        <f t="shared" si="1"/>
        <v>0</v>
      </c>
      <c r="AU53" s="39">
        <f t="shared" si="1"/>
        <v>0</v>
      </c>
      <c r="AV53" s="39">
        <f t="shared" si="1"/>
        <v>0</v>
      </c>
      <c r="AW53" s="39">
        <f t="shared" si="1"/>
        <v>0</v>
      </c>
      <c r="AX53" s="39">
        <f t="shared" si="1"/>
        <v>0</v>
      </c>
      <c r="AY53" s="39">
        <f t="shared" si="1"/>
        <v>0</v>
      </c>
      <c r="AZ53" s="39">
        <f t="shared" si="1"/>
        <v>0</v>
      </c>
      <c r="BA53" s="39">
        <f t="shared" si="1"/>
        <v>0</v>
      </c>
      <c r="BB53" s="39">
        <f t="shared" si="1"/>
        <v>0</v>
      </c>
      <c r="BC53" s="39">
        <f t="shared" si="1"/>
        <v>0</v>
      </c>
    </row>
    <row r="54" spans="1:55" x14ac:dyDescent="0.3">
      <c r="A54" s="34" t="s">
        <v>757</v>
      </c>
      <c r="B54" s="39">
        <f t="shared" ref="B54:BC54" si="2">B19/B8</f>
        <v>3.3784615384615386</v>
      </c>
      <c r="C54" s="39">
        <f t="shared" si="2"/>
        <v>4.5138461538461536</v>
      </c>
      <c r="D54" s="39">
        <f t="shared" si="2"/>
        <v>1.3846153846153846</v>
      </c>
      <c r="E54" s="39">
        <f t="shared" si="2"/>
        <v>8.3353846153846156</v>
      </c>
      <c r="F54" s="39">
        <f t="shared" si="2"/>
        <v>4.569230769230769</v>
      </c>
      <c r="G54" s="39">
        <f t="shared" si="2"/>
        <v>4.7076923076923078</v>
      </c>
      <c r="H54" s="39">
        <f t="shared" si="2"/>
        <v>4.0153846153846153</v>
      </c>
      <c r="I54" s="39">
        <f t="shared" si="2"/>
        <v>5.1507692307692308</v>
      </c>
      <c r="J54" s="39">
        <f t="shared" si="2"/>
        <v>4.4861538461538464</v>
      </c>
      <c r="K54" s="39">
        <f t="shared" si="2"/>
        <v>5.1507692307692308</v>
      </c>
      <c r="L54" s="39">
        <f t="shared" si="2"/>
        <v>2.3261538461538462</v>
      </c>
      <c r="M54" s="39">
        <f t="shared" si="2"/>
        <v>0</v>
      </c>
      <c r="N54" s="39">
        <f t="shared" si="2"/>
        <v>0.13846153846153847</v>
      </c>
      <c r="O54" s="39">
        <f t="shared" si="2"/>
        <v>3.7384615384615385</v>
      </c>
      <c r="P54" s="39">
        <f t="shared" si="2"/>
        <v>5.2338461538461543</v>
      </c>
      <c r="Q54" s="39">
        <f t="shared" si="2"/>
        <v>8.4184615384615391</v>
      </c>
      <c r="R54" s="39">
        <f t="shared" si="2"/>
        <v>9.6646153846153844</v>
      </c>
      <c r="S54" s="39">
        <f t="shared" si="2"/>
        <v>5.4276923076923076</v>
      </c>
      <c r="T54" s="39">
        <f t="shared" si="2"/>
        <v>7.7261538461538466</v>
      </c>
      <c r="U54" s="39">
        <f t="shared" si="2"/>
        <v>8.9446153846153837</v>
      </c>
      <c r="V54" s="39">
        <f t="shared" si="2"/>
        <v>7.5323076923076924</v>
      </c>
      <c r="W54" s="39">
        <f t="shared" si="2"/>
        <v>6.6738461538461538</v>
      </c>
      <c r="X54" s="39">
        <f t="shared" si="2"/>
        <v>9.9692307692307693</v>
      </c>
      <c r="Y54" s="39">
        <f t="shared" si="2"/>
        <v>7.615384615384615</v>
      </c>
      <c r="Z54" s="39">
        <f t="shared" si="2"/>
        <v>7.56</v>
      </c>
      <c r="AA54" s="39">
        <f t="shared" si="2"/>
        <v>7.6984615384615385</v>
      </c>
      <c r="AB54" s="39">
        <f t="shared" si="2"/>
        <v>6.7569230769230773</v>
      </c>
      <c r="AC54" s="39">
        <f t="shared" si="2"/>
        <v>8.5292307692307698</v>
      </c>
      <c r="AD54" s="39">
        <f t="shared" si="2"/>
        <v>7.476923076923077</v>
      </c>
      <c r="AE54" s="39">
        <f t="shared" si="2"/>
        <v>7.4215384615384616</v>
      </c>
      <c r="AF54" s="39">
        <f t="shared" si="2"/>
        <v>7.5323076923076924</v>
      </c>
      <c r="AG54" s="39">
        <f t="shared" si="2"/>
        <v>6.3969230769230769</v>
      </c>
      <c r="AH54" s="39">
        <f t="shared" si="2"/>
        <v>8.5846153846153843</v>
      </c>
      <c r="AI54" s="39">
        <f t="shared" si="2"/>
        <v>7.476923076923077</v>
      </c>
      <c r="AJ54" s="39">
        <f t="shared" si="2"/>
        <v>7.3107692307692309</v>
      </c>
      <c r="AK54" s="39">
        <f t="shared" si="2"/>
        <v>7.2553846153846155</v>
      </c>
      <c r="AL54" s="39">
        <f t="shared" si="2"/>
        <v>7.2553846153846155</v>
      </c>
      <c r="AM54" s="39">
        <f t="shared" si="2"/>
        <v>6.3138461538461534</v>
      </c>
      <c r="AN54" s="39">
        <f t="shared" si="2"/>
        <v>8.2246153846153849</v>
      </c>
      <c r="AO54" s="39">
        <f t="shared" si="2"/>
        <v>6.7569230769230773</v>
      </c>
      <c r="AP54" s="39">
        <f t="shared" si="2"/>
        <v>7.0892307692307694</v>
      </c>
      <c r="AQ54" s="39">
        <f t="shared" si="2"/>
        <v>7.1169230769230767</v>
      </c>
      <c r="AR54" s="39">
        <f t="shared" si="2"/>
        <v>6.6184615384615384</v>
      </c>
      <c r="AS54" s="39">
        <f t="shared" si="2"/>
        <v>5.4276923076923076</v>
      </c>
      <c r="AT54" s="39">
        <f t="shared" si="2"/>
        <v>5.6769230769230772</v>
      </c>
      <c r="AU54" s="39">
        <f t="shared" si="2"/>
        <v>8.0307692307692307</v>
      </c>
      <c r="AV54" s="39">
        <f t="shared" si="2"/>
        <v>5.9815384615384612</v>
      </c>
      <c r="AW54" s="39">
        <f t="shared" si="2"/>
        <v>4.8461538461538458</v>
      </c>
      <c r="AX54" s="39">
        <f t="shared" si="2"/>
        <v>3.96</v>
      </c>
      <c r="AY54" s="39">
        <f t="shared" si="2"/>
        <v>11.713846153846154</v>
      </c>
      <c r="AZ54" s="39">
        <f t="shared" si="2"/>
        <v>7.8646153846153846</v>
      </c>
      <c r="BA54" s="39">
        <f t="shared" si="2"/>
        <v>6.8123076923076926</v>
      </c>
      <c r="BB54" s="39">
        <f t="shared" si="2"/>
        <v>4.8738461538461539</v>
      </c>
      <c r="BC54" s="39">
        <f t="shared" si="2"/>
        <v>0</v>
      </c>
    </row>
    <row r="55" spans="1:55" x14ac:dyDescent="0.3">
      <c r="A55" s="33" t="s">
        <v>761</v>
      </c>
      <c r="B55" s="39">
        <f t="shared" ref="B55:BC55" si="3">B20/B9</f>
        <v>5.5384615384615386E-2</v>
      </c>
      <c r="C55" s="39">
        <f t="shared" si="3"/>
        <v>0.13846153846153847</v>
      </c>
      <c r="D55" s="39">
        <f t="shared" si="3"/>
        <v>0.27692307692307694</v>
      </c>
      <c r="E55" s="39">
        <f t="shared" si="3"/>
        <v>5.5107692307692311</v>
      </c>
      <c r="F55" s="39">
        <f t="shared" si="3"/>
        <v>5.2338461538461543</v>
      </c>
      <c r="G55" s="39">
        <f t="shared" si="3"/>
        <v>6.9230769230769234</v>
      </c>
      <c r="H55" s="39">
        <f t="shared" si="3"/>
        <v>6.0092307692307694</v>
      </c>
      <c r="I55" s="39">
        <f t="shared" si="3"/>
        <v>8.3353846153846156</v>
      </c>
      <c r="J55" s="39">
        <f t="shared" si="3"/>
        <v>7.2</v>
      </c>
      <c r="K55" s="39">
        <f t="shared" si="3"/>
        <v>8.2246153846153849</v>
      </c>
      <c r="L55" s="39">
        <f t="shared" si="3"/>
        <v>7.2830769230769228</v>
      </c>
      <c r="M55" s="39">
        <f t="shared" si="3"/>
        <v>6.1476923076923073</v>
      </c>
      <c r="N55" s="39">
        <f t="shared" si="3"/>
        <v>6.867692307692308</v>
      </c>
      <c r="O55" s="39">
        <f t="shared" si="3"/>
        <v>7.1723076923076921</v>
      </c>
      <c r="P55" s="39">
        <f t="shared" si="3"/>
        <v>6.0646153846153847</v>
      </c>
      <c r="Q55" s="39">
        <f t="shared" si="3"/>
        <v>7.8092307692307692</v>
      </c>
      <c r="R55" s="39">
        <f t="shared" si="3"/>
        <v>8.6123076923076916</v>
      </c>
      <c r="S55" s="39">
        <f t="shared" si="3"/>
        <v>5.04</v>
      </c>
      <c r="T55" s="39">
        <f t="shared" si="3"/>
        <v>6.84</v>
      </c>
      <c r="U55" s="39">
        <f t="shared" si="3"/>
        <v>7.8923076923076927</v>
      </c>
      <c r="V55" s="39">
        <f t="shared" si="3"/>
        <v>5.8984615384615386</v>
      </c>
      <c r="W55" s="39">
        <f t="shared" si="3"/>
        <v>6.6738461538461538</v>
      </c>
      <c r="X55" s="39">
        <f t="shared" si="3"/>
        <v>8.6676923076923078</v>
      </c>
      <c r="Y55" s="39">
        <f t="shared" si="3"/>
        <v>6.563076923076923</v>
      </c>
      <c r="Z55" s="39">
        <f t="shared" si="3"/>
        <v>6.3969230769230769</v>
      </c>
      <c r="AA55" s="39">
        <f t="shared" si="3"/>
        <v>6.563076923076923</v>
      </c>
      <c r="AB55" s="39">
        <f t="shared" si="3"/>
        <v>5.7323076923076925</v>
      </c>
      <c r="AC55" s="39">
        <f t="shared" si="3"/>
        <v>7.5323076923076924</v>
      </c>
      <c r="AD55" s="39">
        <f t="shared" si="3"/>
        <v>6.6461538461538465</v>
      </c>
      <c r="AE55" s="39">
        <f t="shared" si="3"/>
        <v>6.5907692307692312</v>
      </c>
      <c r="AF55" s="39">
        <f t="shared" si="3"/>
        <v>6.4523076923076923</v>
      </c>
      <c r="AG55" s="39">
        <f t="shared" si="3"/>
        <v>5.5384615384615383</v>
      </c>
      <c r="AH55" s="39">
        <f t="shared" si="3"/>
        <v>7.4215384615384616</v>
      </c>
      <c r="AI55" s="39">
        <f t="shared" si="3"/>
        <v>6.3969230769230769</v>
      </c>
      <c r="AJ55" s="39">
        <f t="shared" si="3"/>
        <v>6.3138461538461534</v>
      </c>
      <c r="AK55" s="39">
        <f t="shared" si="3"/>
        <v>6.2584615384615381</v>
      </c>
      <c r="AL55" s="39">
        <f t="shared" si="3"/>
        <v>6.2030769230769227</v>
      </c>
      <c r="AM55" s="39">
        <f t="shared" si="3"/>
        <v>5.3169230769230769</v>
      </c>
      <c r="AN55" s="39">
        <f t="shared" si="3"/>
        <v>7.1169230769230767</v>
      </c>
      <c r="AO55" s="39">
        <f t="shared" si="3"/>
        <v>5.9815384615384612</v>
      </c>
      <c r="AP55" s="39">
        <f t="shared" si="3"/>
        <v>6.3692307692307688</v>
      </c>
      <c r="AQ55" s="39">
        <f t="shared" si="3"/>
        <v>6.2030769230769227</v>
      </c>
      <c r="AR55" s="39">
        <f t="shared" si="3"/>
        <v>6.092307692307692</v>
      </c>
      <c r="AS55" s="39">
        <f t="shared" si="3"/>
        <v>5.8707692307692305</v>
      </c>
      <c r="AT55" s="39">
        <f t="shared" si="3"/>
        <v>4.8738461538461539</v>
      </c>
      <c r="AU55" s="39">
        <f t="shared" si="3"/>
        <v>6.7015384615384619</v>
      </c>
      <c r="AV55" s="39">
        <f t="shared" si="3"/>
        <v>5.0123076923076919</v>
      </c>
      <c r="AW55" s="39">
        <f t="shared" si="3"/>
        <v>4.2092307692307696</v>
      </c>
      <c r="AX55" s="39">
        <f t="shared" si="3"/>
        <v>3.3507692307692309</v>
      </c>
      <c r="AY55" s="39">
        <f t="shared" si="3"/>
        <v>10.024615384615384</v>
      </c>
      <c r="AZ55" s="39">
        <f t="shared" si="3"/>
        <v>6.6184615384615384</v>
      </c>
      <c r="BA55" s="39">
        <f t="shared" si="3"/>
        <v>5.5661538461538465</v>
      </c>
      <c r="BB55" s="39">
        <f t="shared" si="3"/>
        <v>4.0984615384615388</v>
      </c>
      <c r="BC55" s="39">
        <f t="shared" si="3"/>
        <v>0</v>
      </c>
    </row>
    <row r="56" spans="1:55" x14ac:dyDescent="0.3">
      <c r="A56" s="34" t="s">
        <v>764</v>
      </c>
      <c r="B56" s="39">
        <f t="shared" ref="B56:BC56" si="4">B21/B10</f>
        <v>5.0953846153846154</v>
      </c>
      <c r="C56" s="39">
        <f t="shared" si="4"/>
        <v>7.1446153846153848</v>
      </c>
      <c r="D56" s="39">
        <f t="shared" si="4"/>
        <v>1.9384615384615385</v>
      </c>
      <c r="E56" s="39">
        <f t="shared" si="4"/>
        <v>13.236923076923077</v>
      </c>
      <c r="F56" s="39">
        <f t="shared" si="4"/>
        <v>6.2030769230769227</v>
      </c>
      <c r="G56" s="39">
        <f t="shared" si="4"/>
        <v>7.3938461538461535</v>
      </c>
      <c r="H56" s="39">
        <f t="shared" si="4"/>
        <v>6.4246153846153842</v>
      </c>
      <c r="I56" s="39">
        <f t="shared" si="4"/>
        <v>5.2061538461538461</v>
      </c>
      <c r="J56" s="39">
        <f t="shared" si="4"/>
        <v>7.4215384615384616</v>
      </c>
      <c r="K56" s="39">
        <f t="shared" si="4"/>
        <v>8.5292307692307698</v>
      </c>
      <c r="L56" s="39">
        <f t="shared" si="4"/>
        <v>7.5323076923076924</v>
      </c>
      <c r="M56" s="39">
        <f t="shared" si="4"/>
        <v>6.4246153846153842</v>
      </c>
      <c r="N56" s="39">
        <f t="shared" si="4"/>
        <v>7.5876923076923077</v>
      </c>
      <c r="O56" s="39">
        <f t="shared" si="4"/>
        <v>7.5323076923076924</v>
      </c>
      <c r="P56" s="39">
        <f t="shared" si="4"/>
        <v>6.4246153846153842</v>
      </c>
      <c r="Q56" s="39">
        <f t="shared" si="4"/>
        <v>8.4184615384615391</v>
      </c>
      <c r="R56" s="39">
        <f t="shared" si="4"/>
        <v>9.4153846153846157</v>
      </c>
      <c r="S56" s="39">
        <f t="shared" si="4"/>
        <v>5.0953846153846154</v>
      </c>
      <c r="T56" s="39">
        <f t="shared" si="4"/>
        <v>7.2</v>
      </c>
      <c r="U56" s="39">
        <f t="shared" si="4"/>
        <v>8.1969230769230776</v>
      </c>
      <c r="V56" s="39">
        <f t="shared" si="4"/>
        <v>6.0369230769230766</v>
      </c>
      <c r="W56" s="39">
        <f t="shared" si="4"/>
        <v>6.9507692307692306</v>
      </c>
      <c r="X56" s="39">
        <f t="shared" si="4"/>
        <v>8.7784615384615385</v>
      </c>
      <c r="Y56" s="39">
        <f t="shared" si="4"/>
        <v>6.563076923076923</v>
      </c>
      <c r="Z56" s="39">
        <f t="shared" si="4"/>
        <v>6.7292307692307691</v>
      </c>
      <c r="AA56" s="39">
        <f t="shared" si="4"/>
        <v>6.9784615384615387</v>
      </c>
      <c r="AB56" s="39">
        <f t="shared" si="4"/>
        <v>5.8984615384615386</v>
      </c>
      <c r="AC56" s="39">
        <f t="shared" si="4"/>
        <v>7.8369230769230773</v>
      </c>
      <c r="AD56" s="39">
        <f t="shared" si="4"/>
        <v>6.6738461538461538</v>
      </c>
      <c r="AE56" s="39">
        <f t="shared" si="4"/>
        <v>6.6738461538461538</v>
      </c>
      <c r="AF56" s="39">
        <f t="shared" si="4"/>
        <v>6.5353846153846158</v>
      </c>
      <c r="AG56" s="39">
        <f t="shared" si="4"/>
        <v>5.4553846153846157</v>
      </c>
      <c r="AH56" s="39">
        <f t="shared" si="4"/>
        <v>7.3938461538461535</v>
      </c>
      <c r="AI56" s="39">
        <f t="shared" si="4"/>
        <v>6.48</v>
      </c>
      <c r="AJ56" s="39">
        <f t="shared" si="4"/>
        <v>6.3692307692307688</v>
      </c>
      <c r="AK56" s="39">
        <f t="shared" si="4"/>
        <v>6.2861538461538462</v>
      </c>
      <c r="AL56" s="39">
        <f t="shared" si="4"/>
        <v>6.2307692307692308</v>
      </c>
      <c r="AM56" s="39">
        <f t="shared" si="4"/>
        <v>5.344615384615385</v>
      </c>
      <c r="AN56" s="39">
        <f t="shared" si="4"/>
        <v>6.9230769230769234</v>
      </c>
      <c r="AO56" s="39">
        <f t="shared" si="4"/>
        <v>5.8707692307692305</v>
      </c>
      <c r="AP56" s="39">
        <f t="shared" si="4"/>
        <v>5.5661538461538465</v>
      </c>
      <c r="AQ56" s="39">
        <f t="shared" si="4"/>
        <v>6.0092307692307694</v>
      </c>
      <c r="AR56" s="39">
        <f t="shared" si="4"/>
        <v>6.0646153846153847</v>
      </c>
      <c r="AS56" s="39">
        <f t="shared" si="4"/>
        <v>5.8430769230769233</v>
      </c>
      <c r="AT56" s="39">
        <f t="shared" si="4"/>
        <v>4.6246153846153844</v>
      </c>
      <c r="AU56" s="39">
        <f t="shared" si="4"/>
        <v>6.5907692307692312</v>
      </c>
      <c r="AV56" s="39">
        <f t="shared" si="4"/>
        <v>5.0953846153846154</v>
      </c>
      <c r="AW56" s="39">
        <f t="shared" si="4"/>
        <v>4.2369230769230768</v>
      </c>
      <c r="AX56" s="39">
        <f t="shared" si="4"/>
        <v>3.3507692307692309</v>
      </c>
      <c r="AY56" s="39">
        <f t="shared" si="4"/>
        <v>10.08</v>
      </c>
      <c r="AZ56" s="39">
        <f t="shared" si="4"/>
        <v>6.7015384615384619</v>
      </c>
      <c r="BA56" s="39">
        <f t="shared" si="4"/>
        <v>5.6769230769230772</v>
      </c>
      <c r="BB56" s="39">
        <f t="shared" si="4"/>
        <v>3.96</v>
      </c>
      <c r="BC56" s="39">
        <f t="shared" si="4"/>
        <v>0</v>
      </c>
    </row>
    <row r="57" spans="1:55" x14ac:dyDescent="0.3">
      <c r="A57" s="33" t="s">
        <v>767</v>
      </c>
      <c r="B57" s="39">
        <f t="shared" ref="B57:BC57" si="5">B22/B11</f>
        <v>5.04</v>
      </c>
      <c r="C57" s="39">
        <f t="shared" si="5"/>
        <v>6.7015384615384619</v>
      </c>
      <c r="D57" s="39">
        <f t="shared" si="5"/>
        <v>1.716923076923077</v>
      </c>
      <c r="E57" s="39">
        <f t="shared" si="5"/>
        <v>12.24</v>
      </c>
      <c r="F57" s="39">
        <f t="shared" si="5"/>
        <v>5.6769230769230772</v>
      </c>
      <c r="G57" s="39">
        <f t="shared" si="5"/>
        <v>7.006153846153846</v>
      </c>
      <c r="H57" s="39">
        <f t="shared" si="5"/>
        <v>5.8984615384615386</v>
      </c>
      <c r="I57" s="39">
        <f t="shared" si="5"/>
        <v>7.5876923076923077</v>
      </c>
      <c r="J57" s="39">
        <f t="shared" si="5"/>
        <v>7.0338461538461541</v>
      </c>
      <c r="K57" s="39">
        <f t="shared" si="5"/>
        <v>6.9784615384615387</v>
      </c>
      <c r="L57" s="39">
        <f t="shared" si="5"/>
        <v>7.2276923076923074</v>
      </c>
      <c r="M57" s="39">
        <f t="shared" si="5"/>
        <v>6.0369230769230766</v>
      </c>
      <c r="N57" s="39">
        <f t="shared" si="5"/>
        <v>6.7569230769230773</v>
      </c>
      <c r="O57" s="39">
        <f t="shared" si="5"/>
        <v>7.006153846153846</v>
      </c>
      <c r="P57" s="39">
        <f t="shared" si="5"/>
        <v>5.8984615384615386</v>
      </c>
      <c r="Q57" s="39">
        <f t="shared" si="5"/>
        <v>7.8923076923076927</v>
      </c>
      <c r="R57" s="39">
        <f t="shared" si="5"/>
        <v>8.6676923076923078</v>
      </c>
      <c r="S57" s="39">
        <f t="shared" si="5"/>
        <v>4.8461538461538458</v>
      </c>
      <c r="T57" s="39">
        <f t="shared" si="5"/>
        <v>6.6461538461538465</v>
      </c>
      <c r="U57" s="39">
        <f t="shared" si="5"/>
        <v>7.476923076923077</v>
      </c>
      <c r="V57" s="39">
        <f t="shared" si="5"/>
        <v>5.6215384615384618</v>
      </c>
      <c r="W57" s="39">
        <f t="shared" si="5"/>
        <v>6.3692307692307688</v>
      </c>
      <c r="X57" s="39">
        <f t="shared" si="5"/>
        <v>8.1415384615384614</v>
      </c>
      <c r="Y57" s="39">
        <f t="shared" si="5"/>
        <v>6.3138461538461534</v>
      </c>
      <c r="Z57" s="39">
        <f t="shared" si="5"/>
        <v>6.3969230769230769</v>
      </c>
      <c r="AA57" s="39">
        <f t="shared" si="5"/>
        <v>6.3969230769230769</v>
      </c>
      <c r="AB57" s="39">
        <f t="shared" si="5"/>
        <v>5.4276923076923076</v>
      </c>
      <c r="AC57" s="39">
        <f t="shared" si="5"/>
        <v>7.0615384615384613</v>
      </c>
      <c r="AD57" s="39">
        <f t="shared" si="5"/>
        <v>6.1753846153846155</v>
      </c>
      <c r="AE57" s="39">
        <f t="shared" si="5"/>
        <v>6.2030769230769227</v>
      </c>
      <c r="AF57" s="39">
        <f t="shared" si="5"/>
        <v>6.2584615384615381</v>
      </c>
      <c r="AG57" s="39">
        <f t="shared" si="5"/>
        <v>5.1230769230769226</v>
      </c>
      <c r="AH57" s="39">
        <f t="shared" si="5"/>
        <v>6.48</v>
      </c>
      <c r="AI57" s="39">
        <f t="shared" si="5"/>
        <v>5.5384615384615383</v>
      </c>
      <c r="AJ57" s="39">
        <f t="shared" si="5"/>
        <v>5.3723076923076922</v>
      </c>
      <c r="AK57" s="39">
        <f t="shared" si="5"/>
        <v>5.344615384615385</v>
      </c>
      <c r="AL57" s="39">
        <f t="shared" si="5"/>
        <v>5.0123076923076919</v>
      </c>
      <c r="AM57" s="39">
        <f t="shared" si="5"/>
        <v>4.1261538461538461</v>
      </c>
      <c r="AN57" s="39">
        <f t="shared" si="5"/>
        <v>5.2615384615384615</v>
      </c>
      <c r="AO57" s="39">
        <f t="shared" si="5"/>
        <v>4.8461538461538458</v>
      </c>
      <c r="AP57" s="39">
        <f t="shared" si="5"/>
        <v>5.04</v>
      </c>
      <c r="AQ57" s="39">
        <f t="shared" si="5"/>
        <v>4.5969230769230771</v>
      </c>
      <c r="AR57" s="39">
        <f t="shared" si="5"/>
        <v>0.3323076923076923</v>
      </c>
      <c r="AS57" s="39">
        <f t="shared" si="5"/>
        <v>0</v>
      </c>
      <c r="AT57" s="39">
        <f t="shared" si="5"/>
        <v>0.74769230769230766</v>
      </c>
      <c r="AU57" s="39">
        <f t="shared" si="5"/>
        <v>0.22153846153846155</v>
      </c>
      <c r="AV57" s="39">
        <f t="shared" si="5"/>
        <v>0.60923076923076924</v>
      </c>
      <c r="AW57" s="39">
        <f t="shared" si="5"/>
        <v>1.1907692307692308</v>
      </c>
      <c r="AX57" s="39">
        <f t="shared" si="5"/>
        <v>2.2153846153846155</v>
      </c>
      <c r="AY57" s="39">
        <f t="shared" si="5"/>
        <v>8.4738461538461536</v>
      </c>
      <c r="AZ57" s="39">
        <f t="shared" si="5"/>
        <v>5.9815384615384612</v>
      </c>
      <c r="BA57" s="39">
        <f t="shared" si="5"/>
        <v>5.344615384615385</v>
      </c>
      <c r="BB57" s="39">
        <f t="shared" si="5"/>
        <v>3.9323076923076923</v>
      </c>
      <c r="BC57" s="39">
        <f t="shared" si="5"/>
        <v>0</v>
      </c>
    </row>
    <row r="58" spans="1:55" x14ac:dyDescent="0.3">
      <c r="A58" s="34" t="s">
        <v>770</v>
      </c>
      <c r="B58" s="39">
        <f t="shared" ref="B58:BC58" si="6">B23/B12</f>
        <v>3.96</v>
      </c>
      <c r="C58" s="39">
        <f t="shared" si="6"/>
        <v>5.6215384615384618</v>
      </c>
      <c r="D58" s="39">
        <f t="shared" si="6"/>
        <v>1.6338461538461539</v>
      </c>
      <c r="E58" s="39">
        <f t="shared" si="6"/>
        <v>10.246153846153845</v>
      </c>
      <c r="F58" s="39">
        <f t="shared" si="6"/>
        <v>4.8184615384615386</v>
      </c>
      <c r="G58" s="39">
        <f t="shared" si="6"/>
        <v>5.7876923076923079</v>
      </c>
      <c r="H58" s="39">
        <f t="shared" si="6"/>
        <v>4.7907692307692304</v>
      </c>
      <c r="I58" s="39">
        <f t="shared" si="6"/>
        <v>6.4523076923076923</v>
      </c>
      <c r="J58" s="39">
        <f t="shared" si="6"/>
        <v>5.7046153846153844</v>
      </c>
      <c r="K58" s="39">
        <f t="shared" si="6"/>
        <v>6.3969230769230769</v>
      </c>
      <c r="L58" s="39">
        <f t="shared" si="6"/>
        <v>5.7323076923076925</v>
      </c>
      <c r="M58" s="39">
        <f t="shared" si="6"/>
        <v>4.7353846153846151</v>
      </c>
      <c r="N58" s="39">
        <f t="shared" si="6"/>
        <v>5.6492307692307691</v>
      </c>
      <c r="O58" s="39">
        <f t="shared" si="6"/>
        <v>5.6492307692307691</v>
      </c>
      <c r="P58" s="39">
        <f t="shared" si="6"/>
        <v>4.7353846153846151</v>
      </c>
      <c r="Q58" s="39">
        <f t="shared" si="6"/>
        <v>6.2584615384615381</v>
      </c>
      <c r="R58" s="39">
        <f t="shared" si="6"/>
        <v>6.9784615384615387</v>
      </c>
      <c r="S58" s="39">
        <f t="shared" si="6"/>
        <v>3.7107692307692308</v>
      </c>
      <c r="T58" s="39">
        <f t="shared" si="6"/>
        <v>5.2615384615384615</v>
      </c>
      <c r="U58" s="39">
        <f t="shared" si="6"/>
        <v>6.0646153846153847</v>
      </c>
      <c r="V58" s="39">
        <f t="shared" si="6"/>
        <v>3.1846153846153844</v>
      </c>
      <c r="W58" s="39">
        <f t="shared" si="6"/>
        <v>6.2030769230769227</v>
      </c>
      <c r="X58" s="39">
        <f t="shared" si="6"/>
        <v>6.2861538461538462</v>
      </c>
      <c r="Y58" s="39">
        <f t="shared" si="6"/>
        <v>4.8184615384615386</v>
      </c>
      <c r="Z58" s="39">
        <f t="shared" si="6"/>
        <v>4.9292307692307693</v>
      </c>
      <c r="AA58" s="39">
        <f t="shared" si="6"/>
        <v>4.8461538461538458</v>
      </c>
      <c r="AB58" s="39">
        <f t="shared" si="6"/>
        <v>4.2092307692307696</v>
      </c>
      <c r="AC58" s="39">
        <f t="shared" si="6"/>
        <v>5.5107692307692311</v>
      </c>
      <c r="AD58" s="39">
        <f t="shared" si="6"/>
        <v>4.7076923076923078</v>
      </c>
      <c r="AE58" s="39">
        <f t="shared" si="6"/>
        <v>4.7076923076923078</v>
      </c>
      <c r="AF58" s="39">
        <f t="shared" si="6"/>
        <v>4.4030769230769229</v>
      </c>
      <c r="AG58" s="39">
        <f t="shared" si="6"/>
        <v>3.6553846153846155</v>
      </c>
      <c r="AH58" s="39">
        <f t="shared" si="6"/>
        <v>4.8461538461538458</v>
      </c>
      <c r="AI58" s="39">
        <f t="shared" si="6"/>
        <v>4.0984615384615388</v>
      </c>
      <c r="AJ58" s="39">
        <f t="shared" si="6"/>
        <v>3.6553846153846155</v>
      </c>
      <c r="AK58" s="39">
        <f t="shared" si="6"/>
        <v>3.6276923076923078</v>
      </c>
      <c r="AL58" s="39">
        <f t="shared" si="6"/>
        <v>3.4615384615384617</v>
      </c>
      <c r="AM58" s="39">
        <f t="shared" si="6"/>
        <v>2.88</v>
      </c>
      <c r="AN58" s="39">
        <f t="shared" si="6"/>
        <v>3.7661538461538462</v>
      </c>
      <c r="AO58" s="39">
        <f t="shared" si="6"/>
        <v>3.8492307692307692</v>
      </c>
      <c r="AP58" s="39">
        <f t="shared" si="6"/>
        <v>3.516923076923077</v>
      </c>
      <c r="AQ58" s="39">
        <f t="shared" si="6"/>
        <v>3.6276923076923078</v>
      </c>
      <c r="AR58" s="39">
        <f t="shared" si="6"/>
        <v>2.4646153846153847</v>
      </c>
      <c r="AS58" s="39">
        <f t="shared" si="6"/>
        <v>0</v>
      </c>
      <c r="AT58" s="39">
        <f t="shared" si="6"/>
        <v>0</v>
      </c>
      <c r="AU58" s="39">
        <f t="shared" si="6"/>
        <v>0</v>
      </c>
      <c r="AV58" s="39">
        <f t="shared" si="6"/>
        <v>5.5384615384615386E-2</v>
      </c>
      <c r="AW58" s="39">
        <f t="shared" si="6"/>
        <v>0.74769230769230766</v>
      </c>
      <c r="AX58" s="39">
        <f t="shared" si="6"/>
        <v>1.5784615384615384</v>
      </c>
      <c r="AY58" s="39">
        <f t="shared" si="6"/>
        <v>9.9415384615384621</v>
      </c>
      <c r="AZ58" s="39">
        <f t="shared" si="6"/>
        <v>8.2799999999999994</v>
      </c>
      <c r="BA58" s="39">
        <f t="shared" si="6"/>
        <v>7.3938461538461535</v>
      </c>
      <c r="BB58" s="39">
        <f t="shared" si="6"/>
        <v>5.2338461538461543</v>
      </c>
      <c r="BC58" s="39">
        <f t="shared" si="6"/>
        <v>0</v>
      </c>
    </row>
    <row r="59" spans="1:55" x14ac:dyDescent="0.3">
      <c r="A59" s="33" t="s">
        <v>773</v>
      </c>
      <c r="B59" s="39">
        <f t="shared" ref="B59:BC59" si="7">B24/B13</f>
        <v>4.1538461538461542</v>
      </c>
      <c r="C59" s="39">
        <f t="shared" si="7"/>
        <v>6.1753846153846155</v>
      </c>
      <c r="D59" s="39">
        <f t="shared" si="7"/>
        <v>1.6892307692307693</v>
      </c>
      <c r="E59" s="39">
        <f t="shared" si="7"/>
        <v>10.883076923076922</v>
      </c>
      <c r="F59" s="39">
        <f t="shared" si="7"/>
        <v>5.483076923076923</v>
      </c>
      <c r="G59" s="39">
        <f t="shared" si="7"/>
        <v>6.092307692307692</v>
      </c>
      <c r="H59" s="39">
        <f t="shared" si="7"/>
        <v>5.2061538461538461</v>
      </c>
      <c r="I59" s="39">
        <f t="shared" si="7"/>
        <v>6.867692307692308</v>
      </c>
      <c r="J59" s="39">
        <f t="shared" si="7"/>
        <v>5.9815384615384612</v>
      </c>
      <c r="K59" s="39">
        <f t="shared" si="7"/>
        <v>7.781538461538462</v>
      </c>
      <c r="L59" s="39">
        <f t="shared" si="7"/>
        <v>5.76</v>
      </c>
      <c r="M59" s="39">
        <f t="shared" si="7"/>
        <v>4.9569230769230765</v>
      </c>
      <c r="N59" s="39">
        <f t="shared" si="7"/>
        <v>5.8153846153846152</v>
      </c>
      <c r="O59" s="39">
        <f t="shared" si="7"/>
        <v>5.6769230769230772</v>
      </c>
      <c r="P59" s="39">
        <f t="shared" si="7"/>
        <v>5.04</v>
      </c>
      <c r="Q59" s="39">
        <f t="shared" si="7"/>
        <v>6.2584615384615381</v>
      </c>
      <c r="R59" s="39">
        <f t="shared" si="7"/>
        <v>6.4246153846153842</v>
      </c>
      <c r="S59" s="39">
        <f t="shared" si="7"/>
        <v>3.7107692307692308</v>
      </c>
      <c r="T59" s="39">
        <f t="shared" si="7"/>
        <v>4.8738461538461539</v>
      </c>
      <c r="U59" s="39">
        <f t="shared" si="7"/>
        <v>5.8707692307692305</v>
      </c>
      <c r="V59" s="39">
        <f t="shared" si="7"/>
        <v>4.2092307692307696</v>
      </c>
      <c r="W59" s="39">
        <f t="shared" si="7"/>
        <v>5.04</v>
      </c>
      <c r="X59" s="39">
        <f t="shared" si="7"/>
        <v>6.1753846153846155</v>
      </c>
      <c r="Y59" s="39">
        <f t="shared" si="7"/>
        <v>4.8461538461538458</v>
      </c>
      <c r="Z59" s="39">
        <f t="shared" si="7"/>
        <v>4.9569230769230765</v>
      </c>
      <c r="AA59" s="39">
        <f t="shared" si="7"/>
        <v>4.9569230769230765</v>
      </c>
      <c r="AB59" s="39">
        <f t="shared" si="7"/>
        <v>4.2369230769230768</v>
      </c>
      <c r="AC59" s="39">
        <f t="shared" si="7"/>
        <v>5.4553846153846157</v>
      </c>
      <c r="AD59" s="39">
        <f t="shared" si="7"/>
        <v>2.0215384615384617</v>
      </c>
      <c r="AE59" s="39">
        <f t="shared" si="7"/>
        <v>2.7692307692307693E-2</v>
      </c>
      <c r="AF59" s="39">
        <f t="shared" si="7"/>
        <v>2.7692307692307693E-2</v>
      </c>
      <c r="AG59" s="39">
        <f t="shared" si="7"/>
        <v>2.7692307692307693E-2</v>
      </c>
      <c r="AH59" s="39">
        <f t="shared" si="7"/>
        <v>0</v>
      </c>
      <c r="AI59" s="39">
        <f t="shared" si="7"/>
        <v>0</v>
      </c>
      <c r="AJ59" s="39">
        <f t="shared" si="7"/>
        <v>0.30461538461538462</v>
      </c>
      <c r="AK59" s="39">
        <f t="shared" si="7"/>
        <v>1.9661538461538461</v>
      </c>
      <c r="AL59" s="39">
        <f t="shared" si="7"/>
        <v>4.5138461538461536</v>
      </c>
      <c r="AM59" s="39">
        <f t="shared" si="7"/>
        <v>5.483076923076923</v>
      </c>
      <c r="AN59" s="39">
        <f t="shared" si="7"/>
        <v>7.9753846153846153</v>
      </c>
      <c r="AO59" s="39">
        <f t="shared" si="7"/>
        <v>7.4215384615384616</v>
      </c>
      <c r="AP59" s="39">
        <f t="shared" si="7"/>
        <v>7.7261538461538466</v>
      </c>
      <c r="AQ59" s="39">
        <f t="shared" si="7"/>
        <v>7.7538461538461538</v>
      </c>
      <c r="AR59" s="39">
        <f t="shared" si="7"/>
        <v>7.7261538461538466</v>
      </c>
      <c r="AS59" s="39">
        <f t="shared" si="7"/>
        <v>7.6707692307692303</v>
      </c>
      <c r="AT59" s="39">
        <f t="shared" si="7"/>
        <v>6.1753846153846155</v>
      </c>
      <c r="AU59" s="39">
        <f t="shared" si="7"/>
        <v>8.1415384615384614</v>
      </c>
      <c r="AV59" s="39">
        <f t="shared" si="7"/>
        <v>6.5907692307692312</v>
      </c>
      <c r="AW59" s="39">
        <f t="shared" si="7"/>
        <v>5.4553846153846157</v>
      </c>
      <c r="AX59" s="39">
        <f t="shared" si="7"/>
        <v>4.3753846153846156</v>
      </c>
      <c r="AY59" s="39">
        <f t="shared" si="7"/>
        <v>13.098461538461539</v>
      </c>
      <c r="AZ59" s="39">
        <f t="shared" si="7"/>
        <v>8.7784615384615385</v>
      </c>
      <c r="BA59" s="39">
        <f t="shared" si="7"/>
        <v>7.6707692307692303</v>
      </c>
      <c r="BB59" s="39">
        <f t="shared" si="7"/>
        <v>5.4553846153846157</v>
      </c>
      <c r="BC59" s="39">
        <f t="shared" si="7"/>
        <v>0</v>
      </c>
    </row>
    <row r="61" spans="1:55" x14ac:dyDescent="0.3">
      <c r="A61" s="48" t="s">
        <v>44</v>
      </c>
      <c r="B61" s="48"/>
      <c r="C61" s="48"/>
      <c r="D61" s="48"/>
      <c r="E61" s="48"/>
      <c r="F61" s="40" t="s">
        <v>1186</v>
      </c>
    </row>
    <row r="62" spans="1:55" x14ac:dyDescent="0.3">
      <c r="A62" s="20"/>
      <c r="B62" s="46" t="s">
        <v>45</v>
      </c>
      <c r="C62" s="46"/>
      <c r="D62" s="46"/>
      <c r="E62" s="20"/>
    </row>
    <row r="63" spans="1:55" x14ac:dyDescent="0.3">
      <c r="A63" s="20"/>
      <c r="B63" s="47" t="s">
        <v>1179</v>
      </c>
      <c r="C63" s="47"/>
      <c r="D63" s="47"/>
      <c r="E63" s="20"/>
    </row>
    <row r="64" spans="1:55" x14ac:dyDescent="0.3">
      <c r="A64" s="21"/>
      <c r="B64" s="44" t="s">
        <v>1142</v>
      </c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4"/>
      <c r="BC64" s="44"/>
    </row>
    <row r="65" spans="1:55" x14ac:dyDescent="0.3">
      <c r="A65" s="18" t="s">
        <v>750</v>
      </c>
      <c r="B65" s="20" t="s">
        <v>676</v>
      </c>
      <c r="C65" s="20" t="s">
        <v>677</v>
      </c>
      <c r="D65" s="20" t="s">
        <v>678</v>
      </c>
      <c r="E65" s="20" t="s">
        <v>679</v>
      </c>
      <c r="F65" s="20" t="s">
        <v>680</v>
      </c>
      <c r="G65" s="20" t="s">
        <v>681</v>
      </c>
      <c r="H65" s="20" t="s">
        <v>682</v>
      </c>
      <c r="I65" s="20" t="s">
        <v>683</v>
      </c>
      <c r="J65" s="20" t="s">
        <v>684</v>
      </c>
      <c r="K65" s="20" t="s">
        <v>685</v>
      </c>
      <c r="L65" s="20" t="s">
        <v>686</v>
      </c>
      <c r="M65" s="20" t="s">
        <v>687</v>
      </c>
      <c r="N65" s="20" t="s">
        <v>688</v>
      </c>
      <c r="O65" s="20" t="s">
        <v>689</v>
      </c>
      <c r="P65" s="20" t="s">
        <v>690</v>
      </c>
      <c r="Q65" s="20" t="s">
        <v>691</v>
      </c>
      <c r="R65" s="20" t="s">
        <v>692</v>
      </c>
      <c r="S65" s="20" t="s">
        <v>693</v>
      </c>
      <c r="T65" s="20" t="s">
        <v>694</v>
      </c>
      <c r="U65" s="20" t="s">
        <v>695</v>
      </c>
      <c r="V65" s="20" t="s">
        <v>696</v>
      </c>
      <c r="W65" s="20" t="s">
        <v>697</v>
      </c>
      <c r="X65" s="20" t="s">
        <v>698</v>
      </c>
      <c r="Y65" s="20" t="s">
        <v>699</v>
      </c>
      <c r="Z65" s="20" t="s">
        <v>700</v>
      </c>
      <c r="AA65" s="20" t="s">
        <v>701</v>
      </c>
      <c r="AB65" s="20" t="s">
        <v>702</v>
      </c>
      <c r="AC65" s="20" t="s">
        <v>703</v>
      </c>
      <c r="AD65" s="20" t="s">
        <v>704</v>
      </c>
      <c r="AE65" s="20" t="s">
        <v>705</v>
      </c>
      <c r="AF65" s="20" t="s">
        <v>706</v>
      </c>
      <c r="AG65" s="20" t="s">
        <v>707</v>
      </c>
      <c r="AH65" s="20" t="s">
        <v>708</v>
      </c>
      <c r="AI65" s="20" t="s">
        <v>709</v>
      </c>
      <c r="AJ65" s="20" t="s">
        <v>710</v>
      </c>
      <c r="AK65" s="20" t="s">
        <v>711</v>
      </c>
      <c r="AL65" s="20" t="s">
        <v>712</v>
      </c>
      <c r="AM65" s="20" t="s">
        <v>713</v>
      </c>
      <c r="AN65" s="20" t="s">
        <v>714</v>
      </c>
      <c r="AO65" s="20" t="s">
        <v>715</v>
      </c>
      <c r="AP65" s="20" t="s">
        <v>716</v>
      </c>
      <c r="AQ65" s="20" t="s">
        <v>717</v>
      </c>
      <c r="AR65" s="20" t="s">
        <v>718</v>
      </c>
      <c r="AS65" s="20" t="s">
        <v>719</v>
      </c>
      <c r="AT65" s="20" t="s">
        <v>720</v>
      </c>
      <c r="AU65" s="20" t="s">
        <v>721</v>
      </c>
      <c r="AV65" s="20" t="s">
        <v>722</v>
      </c>
      <c r="AW65" s="20" t="s">
        <v>723</v>
      </c>
      <c r="AX65" s="20" t="s">
        <v>724</v>
      </c>
      <c r="AY65" s="20" t="s">
        <v>725</v>
      </c>
      <c r="AZ65" s="20" t="s">
        <v>726</v>
      </c>
      <c r="BA65" s="20" t="s">
        <v>727</v>
      </c>
      <c r="BB65" s="20" t="s">
        <v>728</v>
      </c>
      <c r="BC65" s="20" t="s">
        <v>729</v>
      </c>
    </row>
    <row r="66" spans="1:55" x14ac:dyDescent="0.3">
      <c r="A66" s="33" t="s">
        <v>826</v>
      </c>
      <c r="B66" s="36">
        <f>B53/7</f>
        <v>0</v>
      </c>
      <c r="C66" s="36">
        <f t="shared" ref="B66:Q72" si="8">C53/7</f>
        <v>0.83314285714285707</v>
      </c>
      <c r="D66" s="36">
        <f t="shared" si="8"/>
        <v>0.63771428571428579</v>
      </c>
      <c r="E66" s="36">
        <f t="shared" si="8"/>
        <v>0.76114285714285723</v>
      </c>
      <c r="F66" s="36">
        <f t="shared" si="8"/>
        <v>0.76114285714285723</v>
      </c>
      <c r="G66" s="36">
        <f t="shared" si="8"/>
        <v>0.8125714285714285</v>
      </c>
      <c r="H66" s="36">
        <f t="shared" si="8"/>
        <v>0.83314285714285707</v>
      </c>
      <c r="I66" s="36">
        <f t="shared" si="8"/>
        <v>0.74057142857142855</v>
      </c>
      <c r="J66" s="36">
        <f t="shared" si="8"/>
        <v>0.78171428571428581</v>
      </c>
      <c r="K66" s="36">
        <f t="shared" si="8"/>
        <v>0.74057142857142855</v>
      </c>
      <c r="L66" s="36">
        <f t="shared" si="8"/>
        <v>0.76114285714285723</v>
      </c>
      <c r="M66" s="36">
        <f t="shared" si="8"/>
        <v>0.86399999999999999</v>
      </c>
      <c r="N66" s="36">
        <f t="shared" si="8"/>
        <v>0.8125714285714285</v>
      </c>
      <c r="O66" s="36">
        <f t="shared" si="8"/>
        <v>0.73028571428571432</v>
      </c>
      <c r="P66" s="36">
        <f t="shared" si="8"/>
        <v>0.74057142857142855</v>
      </c>
      <c r="Q66" s="36">
        <f t="shared" si="8"/>
        <v>0.70971428571428574</v>
      </c>
      <c r="R66" s="36">
        <f t="shared" ref="C66:BB71" si="9">R53/7</f>
        <v>0.75085714285714289</v>
      </c>
      <c r="S66" s="36">
        <f t="shared" si="9"/>
        <v>1.0182857142857142</v>
      </c>
      <c r="T66" s="36">
        <f t="shared" si="9"/>
        <v>0.83314285714285707</v>
      </c>
      <c r="U66" s="36">
        <f t="shared" si="9"/>
        <v>1.0697142857142858</v>
      </c>
      <c r="V66" s="36">
        <f t="shared" si="9"/>
        <v>0.26742857142857146</v>
      </c>
      <c r="W66" s="36">
        <f t="shared" si="9"/>
        <v>0.90514285714285714</v>
      </c>
      <c r="X66" s="36">
        <f t="shared" si="9"/>
        <v>1.0594285714285714</v>
      </c>
      <c r="Y66" s="36">
        <f t="shared" si="9"/>
        <v>0.49371428571428572</v>
      </c>
      <c r="Z66" s="36">
        <f t="shared" si="9"/>
        <v>0.56571428571428573</v>
      </c>
      <c r="AA66" s="36">
        <f t="shared" si="9"/>
        <v>0.45257142857142857</v>
      </c>
      <c r="AB66" s="36">
        <f t="shared" si="9"/>
        <v>0.6994285714285714</v>
      </c>
      <c r="AC66" s="36">
        <f t="shared" si="9"/>
        <v>0.67885714285714283</v>
      </c>
      <c r="AD66" s="36">
        <f t="shared" si="9"/>
        <v>0.79199999999999993</v>
      </c>
      <c r="AE66" s="36">
        <f t="shared" si="9"/>
        <v>0.67885714285714283</v>
      </c>
      <c r="AF66" s="36">
        <f t="shared" si="9"/>
        <v>0.65828571428571425</v>
      </c>
      <c r="AG66" s="36">
        <f t="shared" si="9"/>
        <v>0.55542857142857138</v>
      </c>
      <c r="AH66" s="36">
        <f t="shared" si="9"/>
        <v>0.73028571428571432</v>
      </c>
      <c r="AI66" s="36">
        <f t="shared" si="9"/>
        <v>0.59657142857142864</v>
      </c>
      <c r="AJ66" s="36">
        <f t="shared" si="9"/>
        <v>0.6994285714285714</v>
      </c>
      <c r="AK66" s="36">
        <f t="shared" si="9"/>
        <v>0.504</v>
      </c>
      <c r="AL66" s="36">
        <f t="shared" si="9"/>
        <v>0.63771428571428579</v>
      </c>
      <c r="AM66" s="36">
        <f t="shared" si="9"/>
        <v>0.49371428571428572</v>
      </c>
      <c r="AN66" s="36">
        <f t="shared" si="9"/>
        <v>0.5862857142857143</v>
      </c>
      <c r="AO66" s="36">
        <f t="shared" si="9"/>
        <v>0.5862857142857143</v>
      </c>
      <c r="AP66" s="36">
        <f t="shared" si="9"/>
        <v>0.67885714285714283</v>
      </c>
      <c r="AQ66" s="36">
        <f t="shared" si="9"/>
        <v>0.55542857142857138</v>
      </c>
      <c r="AR66" s="36">
        <f t="shared" si="9"/>
        <v>0.61714285714285722</v>
      </c>
      <c r="AS66" s="36">
        <f t="shared" si="9"/>
        <v>0.31885714285714289</v>
      </c>
      <c r="AT66" s="36">
        <f t="shared" si="9"/>
        <v>0</v>
      </c>
      <c r="AU66" s="36">
        <f t="shared" si="9"/>
        <v>0</v>
      </c>
      <c r="AV66" s="36">
        <f t="shared" si="9"/>
        <v>0</v>
      </c>
      <c r="AW66" s="36">
        <f t="shared" si="9"/>
        <v>0</v>
      </c>
      <c r="AX66" s="36">
        <f t="shared" si="9"/>
        <v>0</v>
      </c>
      <c r="AY66" s="36">
        <f t="shared" si="9"/>
        <v>0</v>
      </c>
      <c r="AZ66" s="36">
        <f t="shared" si="9"/>
        <v>0</v>
      </c>
      <c r="BA66" s="36">
        <f t="shared" si="9"/>
        <v>0</v>
      </c>
      <c r="BB66" s="36">
        <f t="shared" si="9"/>
        <v>0</v>
      </c>
      <c r="BC66" s="36">
        <f t="shared" ref="BC66" si="10">BC53/30</f>
        <v>0</v>
      </c>
    </row>
    <row r="67" spans="1:55" x14ac:dyDescent="0.3">
      <c r="A67" s="34" t="s">
        <v>757</v>
      </c>
      <c r="B67" s="36">
        <f t="shared" si="8"/>
        <v>0.48263736263736268</v>
      </c>
      <c r="C67" s="36">
        <f t="shared" si="9"/>
        <v>0.64483516483516479</v>
      </c>
      <c r="D67" s="36">
        <f t="shared" si="9"/>
        <v>0.19780219780219779</v>
      </c>
      <c r="E67" s="36">
        <f t="shared" si="9"/>
        <v>1.1907692307692308</v>
      </c>
      <c r="F67" s="36">
        <f t="shared" si="9"/>
        <v>0.65274725274725276</v>
      </c>
      <c r="G67" s="36">
        <f t="shared" si="9"/>
        <v>0.67252747252747258</v>
      </c>
      <c r="H67" s="36">
        <f t="shared" si="9"/>
        <v>0.57362637362637359</v>
      </c>
      <c r="I67" s="36">
        <f t="shared" si="9"/>
        <v>0.73582417582417581</v>
      </c>
      <c r="J67" s="36">
        <f t="shared" si="9"/>
        <v>0.64087912087912091</v>
      </c>
      <c r="K67" s="36">
        <f t="shared" si="9"/>
        <v>0.73582417582417581</v>
      </c>
      <c r="L67" s="36">
        <f t="shared" si="9"/>
        <v>0.3323076923076923</v>
      </c>
      <c r="M67" s="36">
        <f t="shared" si="9"/>
        <v>0</v>
      </c>
      <c r="N67" s="36">
        <f t="shared" si="9"/>
        <v>1.9780219780219783E-2</v>
      </c>
      <c r="O67" s="36">
        <f t="shared" si="9"/>
        <v>0.53406593406593406</v>
      </c>
      <c r="P67" s="36">
        <f t="shared" si="9"/>
        <v>0.74769230769230777</v>
      </c>
      <c r="Q67" s="36">
        <f t="shared" si="9"/>
        <v>1.2026373626373628</v>
      </c>
      <c r="R67" s="36">
        <f t="shared" si="9"/>
        <v>1.3806593406593406</v>
      </c>
      <c r="S67" s="36">
        <f t="shared" si="9"/>
        <v>0.77538461538461534</v>
      </c>
      <c r="T67" s="36">
        <f t="shared" si="9"/>
        <v>1.1037362637362638</v>
      </c>
      <c r="U67" s="36">
        <f t="shared" si="9"/>
        <v>1.2778021978021976</v>
      </c>
      <c r="V67" s="36">
        <f t="shared" si="9"/>
        <v>1.0760439560439561</v>
      </c>
      <c r="W67" s="36">
        <f t="shared" si="9"/>
        <v>0.95340659340659339</v>
      </c>
      <c r="X67" s="36">
        <f t="shared" si="9"/>
        <v>1.4241758241758242</v>
      </c>
      <c r="Y67" s="36">
        <f t="shared" si="9"/>
        <v>1.0879120879120878</v>
      </c>
      <c r="Z67" s="36">
        <f t="shared" si="9"/>
        <v>1.0799999999999998</v>
      </c>
      <c r="AA67" s="36">
        <f t="shared" si="9"/>
        <v>1.0997802197802198</v>
      </c>
      <c r="AB67" s="36">
        <f t="shared" si="9"/>
        <v>0.96527472527472535</v>
      </c>
      <c r="AC67" s="36">
        <f t="shared" si="9"/>
        <v>1.2184615384615385</v>
      </c>
      <c r="AD67" s="36">
        <f t="shared" si="9"/>
        <v>1.0681318681318681</v>
      </c>
      <c r="AE67" s="36">
        <f t="shared" si="9"/>
        <v>1.0602197802197801</v>
      </c>
      <c r="AF67" s="36">
        <f t="shared" si="9"/>
        <v>1.0760439560439561</v>
      </c>
      <c r="AG67" s="36">
        <f t="shared" si="9"/>
        <v>0.91384615384615386</v>
      </c>
      <c r="AH67" s="36">
        <f t="shared" si="9"/>
        <v>1.2263736263736262</v>
      </c>
      <c r="AI67" s="36">
        <f t="shared" si="9"/>
        <v>1.0681318681318681</v>
      </c>
      <c r="AJ67" s="36">
        <f t="shared" si="9"/>
        <v>1.0443956043956044</v>
      </c>
      <c r="AK67" s="36">
        <f t="shared" si="9"/>
        <v>1.0364835164835164</v>
      </c>
      <c r="AL67" s="36">
        <f t="shared" si="9"/>
        <v>1.0364835164835164</v>
      </c>
      <c r="AM67" s="36">
        <f t="shared" si="9"/>
        <v>0.9019780219780219</v>
      </c>
      <c r="AN67" s="36">
        <f t="shared" si="9"/>
        <v>1.1749450549450551</v>
      </c>
      <c r="AO67" s="36">
        <f t="shared" si="9"/>
        <v>0.96527472527472535</v>
      </c>
      <c r="AP67" s="36">
        <f t="shared" si="9"/>
        <v>1.0127472527472527</v>
      </c>
      <c r="AQ67" s="36">
        <f t="shared" si="9"/>
        <v>1.0167032967032967</v>
      </c>
      <c r="AR67" s="36">
        <f t="shared" si="9"/>
        <v>0.94549450549450553</v>
      </c>
      <c r="AS67" s="36">
        <f t="shared" si="9"/>
        <v>0.77538461538461534</v>
      </c>
      <c r="AT67" s="36">
        <f t="shared" si="9"/>
        <v>0.81098901098901099</v>
      </c>
      <c r="AU67" s="36">
        <f t="shared" si="9"/>
        <v>1.1472527472527472</v>
      </c>
      <c r="AV67" s="36">
        <f t="shared" si="9"/>
        <v>0.85450549450549451</v>
      </c>
      <c r="AW67" s="36">
        <f t="shared" si="9"/>
        <v>0.69230769230769229</v>
      </c>
      <c r="AX67" s="36">
        <f t="shared" si="9"/>
        <v>0.56571428571428573</v>
      </c>
      <c r="AY67" s="36">
        <f t="shared" si="9"/>
        <v>1.6734065934065934</v>
      </c>
      <c r="AZ67" s="36">
        <f t="shared" si="9"/>
        <v>1.1235164835164835</v>
      </c>
      <c r="BA67" s="36">
        <f t="shared" si="9"/>
        <v>0.97318681318681322</v>
      </c>
      <c r="BB67" s="36">
        <f t="shared" si="9"/>
        <v>0.69626373626373628</v>
      </c>
      <c r="BC67" s="36">
        <f t="shared" ref="BC67" si="11">BC54/30</f>
        <v>0</v>
      </c>
    </row>
    <row r="68" spans="1:55" x14ac:dyDescent="0.3">
      <c r="A68" s="33" t="s">
        <v>761</v>
      </c>
      <c r="B68" s="36">
        <f t="shared" si="8"/>
        <v>7.9120879120879121E-3</v>
      </c>
      <c r="C68" s="36">
        <f t="shared" si="9"/>
        <v>1.9780219780219783E-2</v>
      </c>
      <c r="D68" s="36">
        <f t="shared" si="9"/>
        <v>3.9560439560439566E-2</v>
      </c>
      <c r="E68" s="36">
        <f t="shared" si="9"/>
        <v>0.7872527472527473</v>
      </c>
      <c r="F68" s="36">
        <f t="shared" si="9"/>
        <v>0.74769230769230777</v>
      </c>
      <c r="G68" s="36">
        <f t="shared" si="9"/>
        <v>0.98901098901098905</v>
      </c>
      <c r="H68" s="36">
        <f t="shared" si="9"/>
        <v>0.8584615384615385</v>
      </c>
      <c r="I68" s="36">
        <f t="shared" si="9"/>
        <v>1.1907692307692308</v>
      </c>
      <c r="J68" s="36">
        <f t="shared" si="9"/>
        <v>1.0285714285714287</v>
      </c>
      <c r="K68" s="36">
        <f t="shared" si="9"/>
        <v>1.1749450549450551</v>
      </c>
      <c r="L68" s="36">
        <f t="shared" si="9"/>
        <v>1.0404395604395604</v>
      </c>
      <c r="M68" s="36">
        <f t="shared" si="9"/>
        <v>0.87824175824175821</v>
      </c>
      <c r="N68" s="36">
        <f t="shared" si="9"/>
        <v>0.98109890109890119</v>
      </c>
      <c r="O68" s="36">
        <f t="shared" si="9"/>
        <v>1.0246153846153845</v>
      </c>
      <c r="P68" s="36">
        <f t="shared" si="9"/>
        <v>0.86637362637362636</v>
      </c>
      <c r="Q68" s="36">
        <f t="shared" si="9"/>
        <v>1.1156043956043955</v>
      </c>
      <c r="R68" s="36">
        <f t="shared" si="9"/>
        <v>1.2303296703296702</v>
      </c>
      <c r="S68" s="36">
        <f t="shared" si="9"/>
        <v>0.72</v>
      </c>
      <c r="T68" s="36">
        <f t="shared" si="9"/>
        <v>0.97714285714285709</v>
      </c>
      <c r="U68" s="36">
        <f t="shared" si="9"/>
        <v>1.1274725274725275</v>
      </c>
      <c r="V68" s="36">
        <f t="shared" si="9"/>
        <v>0.84263736263736266</v>
      </c>
      <c r="W68" s="36">
        <f t="shared" si="9"/>
        <v>0.95340659340659339</v>
      </c>
      <c r="X68" s="36">
        <f t="shared" si="9"/>
        <v>1.2382417582417582</v>
      </c>
      <c r="Y68" s="36">
        <f t="shared" si="9"/>
        <v>0.93758241758241756</v>
      </c>
      <c r="Z68" s="36">
        <f t="shared" si="9"/>
        <v>0.91384615384615386</v>
      </c>
      <c r="AA68" s="36">
        <f t="shared" si="9"/>
        <v>0.93758241758241756</v>
      </c>
      <c r="AB68" s="36">
        <f t="shared" si="9"/>
        <v>0.81890109890109897</v>
      </c>
      <c r="AC68" s="36">
        <f t="shared" si="9"/>
        <v>1.0760439560439561</v>
      </c>
      <c r="AD68" s="36">
        <f t="shared" si="9"/>
        <v>0.94945054945054952</v>
      </c>
      <c r="AE68" s="36">
        <f t="shared" si="9"/>
        <v>0.94153846153846155</v>
      </c>
      <c r="AF68" s="36">
        <f t="shared" si="9"/>
        <v>0.92175824175824173</v>
      </c>
      <c r="AG68" s="36">
        <f t="shared" si="9"/>
        <v>0.79120879120879117</v>
      </c>
      <c r="AH68" s="36">
        <f t="shared" si="9"/>
        <v>1.0602197802197801</v>
      </c>
      <c r="AI68" s="36">
        <f t="shared" si="9"/>
        <v>0.91384615384615386</v>
      </c>
      <c r="AJ68" s="36">
        <f t="shared" si="9"/>
        <v>0.9019780219780219</v>
      </c>
      <c r="AK68" s="36">
        <f t="shared" si="9"/>
        <v>0.89406593406593404</v>
      </c>
      <c r="AL68" s="36">
        <f t="shared" si="9"/>
        <v>0.88615384615384607</v>
      </c>
      <c r="AM68" s="36">
        <f t="shared" si="9"/>
        <v>0.7595604395604395</v>
      </c>
      <c r="AN68" s="36">
        <f t="shared" si="9"/>
        <v>1.0167032967032967</v>
      </c>
      <c r="AO68" s="36">
        <f t="shared" si="9"/>
        <v>0.85450549450549451</v>
      </c>
      <c r="AP68" s="36">
        <f t="shared" si="9"/>
        <v>0.90989010989010988</v>
      </c>
      <c r="AQ68" s="36">
        <f t="shared" si="9"/>
        <v>0.88615384615384607</v>
      </c>
      <c r="AR68" s="36">
        <f t="shared" si="9"/>
        <v>0.87032967032967024</v>
      </c>
      <c r="AS68" s="36">
        <f t="shared" si="9"/>
        <v>0.83868131868131868</v>
      </c>
      <c r="AT68" s="36">
        <f t="shared" si="9"/>
        <v>0.69626373626373628</v>
      </c>
      <c r="AU68" s="36">
        <f t="shared" si="9"/>
        <v>0.95736263736263738</v>
      </c>
      <c r="AV68" s="36">
        <f t="shared" si="9"/>
        <v>0.71604395604395599</v>
      </c>
      <c r="AW68" s="36">
        <f t="shared" si="9"/>
        <v>0.60131868131868138</v>
      </c>
      <c r="AX68" s="36">
        <f t="shared" si="9"/>
        <v>0.47868131868131869</v>
      </c>
      <c r="AY68" s="36">
        <f t="shared" si="9"/>
        <v>1.432087912087912</v>
      </c>
      <c r="AZ68" s="36">
        <f t="shared" si="9"/>
        <v>0.94549450549450553</v>
      </c>
      <c r="BA68" s="36">
        <f t="shared" si="9"/>
        <v>0.79516483516483516</v>
      </c>
      <c r="BB68" s="36">
        <f t="shared" si="9"/>
        <v>0.58549450549450555</v>
      </c>
      <c r="BC68" s="36">
        <f t="shared" ref="BC68" si="12">BC55/30</f>
        <v>0</v>
      </c>
    </row>
    <row r="69" spans="1:55" x14ac:dyDescent="0.3">
      <c r="A69" s="34" t="s">
        <v>764</v>
      </c>
      <c r="B69" s="36">
        <f t="shared" si="8"/>
        <v>0.72791208791208795</v>
      </c>
      <c r="C69" s="36">
        <f t="shared" si="9"/>
        <v>1.0206593406593407</v>
      </c>
      <c r="D69" s="36">
        <f t="shared" si="9"/>
        <v>0.27692307692307694</v>
      </c>
      <c r="E69" s="36">
        <f t="shared" si="9"/>
        <v>1.8909890109890111</v>
      </c>
      <c r="F69" s="36">
        <f t="shared" si="9"/>
        <v>0.88615384615384607</v>
      </c>
      <c r="G69" s="36">
        <f t="shared" si="9"/>
        <v>1.0562637362637362</v>
      </c>
      <c r="H69" s="36">
        <f t="shared" si="9"/>
        <v>0.91780219780219774</v>
      </c>
      <c r="I69" s="36">
        <f t="shared" si="9"/>
        <v>0.74373626373626378</v>
      </c>
      <c r="J69" s="36">
        <f t="shared" si="9"/>
        <v>1.0602197802197801</v>
      </c>
      <c r="K69" s="36">
        <f t="shared" si="9"/>
        <v>1.2184615384615385</v>
      </c>
      <c r="L69" s="36">
        <f t="shared" si="9"/>
        <v>1.0760439560439561</v>
      </c>
      <c r="M69" s="36">
        <f t="shared" si="9"/>
        <v>0.91780219780219774</v>
      </c>
      <c r="N69" s="36">
        <f t="shared" si="9"/>
        <v>1.0839560439560441</v>
      </c>
      <c r="O69" s="36">
        <f t="shared" si="9"/>
        <v>1.0760439560439561</v>
      </c>
      <c r="P69" s="36">
        <f t="shared" si="9"/>
        <v>0.91780219780219774</v>
      </c>
      <c r="Q69" s="36">
        <f t="shared" si="9"/>
        <v>1.2026373626373628</v>
      </c>
      <c r="R69" s="36">
        <f t="shared" si="9"/>
        <v>1.3450549450549452</v>
      </c>
      <c r="S69" s="36">
        <f t="shared" si="9"/>
        <v>0.72791208791208795</v>
      </c>
      <c r="T69" s="36">
        <f t="shared" si="9"/>
        <v>1.0285714285714287</v>
      </c>
      <c r="U69" s="36">
        <f t="shared" si="9"/>
        <v>1.1709890109890111</v>
      </c>
      <c r="V69" s="36">
        <f t="shared" si="9"/>
        <v>0.86241758241758237</v>
      </c>
      <c r="W69" s="36">
        <f t="shared" si="9"/>
        <v>0.99296703296703293</v>
      </c>
      <c r="X69" s="36">
        <f t="shared" si="9"/>
        <v>1.2540659340659341</v>
      </c>
      <c r="Y69" s="36">
        <f t="shared" si="9"/>
        <v>0.93758241758241756</v>
      </c>
      <c r="Z69" s="36">
        <f t="shared" si="9"/>
        <v>0.96131868131868126</v>
      </c>
      <c r="AA69" s="36">
        <f t="shared" si="9"/>
        <v>0.99692307692307691</v>
      </c>
      <c r="AB69" s="36">
        <f t="shared" si="9"/>
        <v>0.84263736263736266</v>
      </c>
      <c r="AC69" s="36">
        <f t="shared" si="9"/>
        <v>1.1195604395604397</v>
      </c>
      <c r="AD69" s="36">
        <f t="shared" si="9"/>
        <v>0.95340659340659339</v>
      </c>
      <c r="AE69" s="36">
        <f t="shared" si="9"/>
        <v>0.95340659340659339</v>
      </c>
      <c r="AF69" s="36">
        <f t="shared" si="9"/>
        <v>0.93362637362637368</v>
      </c>
      <c r="AG69" s="36">
        <f t="shared" si="9"/>
        <v>0.77934065934065944</v>
      </c>
      <c r="AH69" s="36">
        <f t="shared" si="9"/>
        <v>1.0562637362637362</v>
      </c>
      <c r="AI69" s="36">
        <f t="shared" si="9"/>
        <v>0.92571428571428582</v>
      </c>
      <c r="AJ69" s="36">
        <f t="shared" si="9"/>
        <v>0.90989010989010988</v>
      </c>
      <c r="AK69" s="36">
        <f t="shared" si="9"/>
        <v>0.89802197802197803</v>
      </c>
      <c r="AL69" s="36">
        <f t="shared" si="9"/>
        <v>0.89010989010989017</v>
      </c>
      <c r="AM69" s="36">
        <f t="shared" si="9"/>
        <v>0.7635164835164836</v>
      </c>
      <c r="AN69" s="36">
        <f t="shared" si="9"/>
        <v>0.98901098901098905</v>
      </c>
      <c r="AO69" s="36">
        <f t="shared" si="9"/>
        <v>0.83868131868131868</v>
      </c>
      <c r="AP69" s="36">
        <f t="shared" si="9"/>
        <v>0.79516483516483516</v>
      </c>
      <c r="AQ69" s="36">
        <f t="shared" si="9"/>
        <v>0.8584615384615385</v>
      </c>
      <c r="AR69" s="36">
        <f t="shared" si="9"/>
        <v>0.86637362637362636</v>
      </c>
      <c r="AS69" s="36">
        <f t="shared" si="9"/>
        <v>0.8347252747252748</v>
      </c>
      <c r="AT69" s="36">
        <f t="shared" si="9"/>
        <v>0.66065934065934062</v>
      </c>
      <c r="AU69" s="36">
        <f t="shared" si="9"/>
        <v>0.94153846153846155</v>
      </c>
      <c r="AV69" s="36">
        <f t="shared" si="9"/>
        <v>0.72791208791208795</v>
      </c>
      <c r="AW69" s="36">
        <f t="shared" si="9"/>
        <v>0.60527472527472526</v>
      </c>
      <c r="AX69" s="36">
        <f t="shared" si="9"/>
        <v>0.47868131868131869</v>
      </c>
      <c r="AY69" s="36">
        <f t="shared" si="9"/>
        <v>1.44</v>
      </c>
      <c r="AZ69" s="36">
        <f t="shared" si="9"/>
        <v>0.95736263736263738</v>
      </c>
      <c r="BA69" s="36">
        <f t="shared" si="9"/>
        <v>0.81098901098901099</v>
      </c>
      <c r="BB69" s="36">
        <f t="shared" si="9"/>
        <v>0.56571428571428573</v>
      </c>
      <c r="BC69" s="36">
        <f t="shared" ref="BC69" si="13">BC56/30</f>
        <v>0</v>
      </c>
    </row>
    <row r="70" spans="1:55" x14ac:dyDescent="0.3">
      <c r="A70" s="33" t="s">
        <v>767</v>
      </c>
      <c r="B70" s="36">
        <f t="shared" si="8"/>
        <v>0.72</v>
      </c>
      <c r="C70" s="36">
        <f t="shared" si="9"/>
        <v>0.95736263736263738</v>
      </c>
      <c r="D70" s="36">
        <f t="shared" si="9"/>
        <v>0.2452747252747253</v>
      </c>
      <c r="E70" s="36">
        <f t="shared" si="9"/>
        <v>1.7485714285714287</v>
      </c>
      <c r="F70" s="36">
        <f t="shared" si="9"/>
        <v>0.81098901098901099</v>
      </c>
      <c r="G70" s="36">
        <f t="shared" si="9"/>
        <v>1.0008791208791208</v>
      </c>
      <c r="H70" s="36">
        <f t="shared" si="9"/>
        <v>0.84263736263736266</v>
      </c>
      <c r="I70" s="36">
        <f t="shared" si="9"/>
        <v>1.0839560439560441</v>
      </c>
      <c r="J70" s="36">
        <f t="shared" si="9"/>
        <v>1.0048351648351648</v>
      </c>
      <c r="K70" s="36">
        <f t="shared" si="9"/>
        <v>0.99692307692307691</v>
      </c>
      <c r="L70" s="36">
        <f t="shared" si="9"/>
        <v>1.0325274725274725</v>
      </c>
      <c r="M70" s="36">
        <f t="shared" si="9"/>
        <v>0.86241758241758237</v>
      </c>
      <c r="N70" s="36">
        <f t="shared" si="9"/>
        <v>0.96527472527472535</v>
      </c>
      <c r="O70" s="36">
        <f t="shared" si="9"/>
        <v>1.0008791208791208</v>
      </c>
      <c r="P70" s="36">
        <f t="shared" si="9"/>
        <v>0.84263736263736266</v>
      </c>
      <c r="Q70" s="36">
        <f t="shared" si="9"/>
        <v>1.1274725274725275</v>
      </c>
      <c r="R70" s="36">
        <f t="shared" si="9"/>
        <v>1.2382417582417582</v>
      </c>
      <c r="S70" s="36">
        <f t="shared" si="9"/>
        <v>0.69230769230769229</v>
      </c>
      <c r="T70" s="36">
        <f t="shared" si="9"/>
        <v>0.94945054945054952</v>
      </c>
      <c r="U70" s="36">
        <f t="shared" si="9"/>
        <v>1.0681318681318681</v>
      </c>
      <c r="V70" s="36">
        <f t="shared" si="9"/>
        <v>0.80307692307692313</v>
      </c>
      <c r="W70" s="36">
        <f t="shared" si="9"/>
        <v>0.90989010989010988</v>
      </c>
      <c r="X70" s="36">
        <f t="shared" si="9"/>
        <v>1.1630769230769231</v>
      </c>
      <c r="Y70" s="36">
        <f t="shared" si="9"/>
        <v>0.9019780219780219</v>
      </c>
      <c r="Z70" s="36">
        <f t="shared" si="9"/>
        <v>0.91384615384615386</v>
      </c>
      <c r="AA70" s="36">
        <f t="shared" si="9"/>
        <v>0.91384615384615386</v>
      </c>
      <c r="AB70" s="36">
        <f t="shared" si="9"/>
        <v>0.77538461538461534</v>
      </c>
      <c r="AC70" s="36">
        <f t="shared" si="9"/>
        <v>1.0087912087912088</v>
      </c>
      <c r="AD70" s="36">
        <f t="shared" si="9"/>
        <v>0.88219780219780219</v>
      </c>
      <c r="AE70" s="36">
        <f t="shared" si="9"/>
        <v>0.88615384615384607</v>
      </c>
      <c r="AF70" s="36">
        <f t="shared" si="9"/>
        <v>0.89406593406593404</v>
      </c>
      <c r="AG70" s="36">
        <f t="shared" si="9"/>
        <v>0.73186813186813182</v>
      </c>
      <c r="AH70" s="36">
        <f t="shared" si="9"/>
        <v>0.92571428571428582</v>
      </c>
      <c r="AI70" s="36">
        <f t="shared" si="9"/>
        <v>0.79120879120879117</v>
      </c>
      <c r="AJ70" s="36">
        <f t="shared" si="9"/>
        <v>0.76747252747252748</v>
      </c>
      <c r="AK70" s="36">
        <f t="shared" si="9"/>
        <v>0.7635164835164836</v>
      </c>
      <c r="AL70" s="36">
        <f t="shared" si="9"/>
        <v>0.71604395604395599</v>
      </c>
      <c r="AM70" s="36">
        <f t="shared" si="9"/>
        <v>0.58945054945054942</v>
      </c>
      <c r="AN70" s="36">
        <f t="shared" si="9"/>
        <v>0.75164835164835164</v>
      </c>
      <c r="AO70" s="36">
        <f t="shared" si="9"/>
        <v>0.69230769230769229</v>
      </c>
      <c r="AP70" s="36">
        <f t="shared" si="9"/>
        <v>0.72</v>
      </c>
      <c r="AQ70" s="36">
        <f t="shared" si="9"/>
        <v>0.65670329670329675</v>
      </c>
      <c r="AR70" s="36">
        <f t="shared" si="9"/>
        <v>4.7472527472527469E-2</v>
      </c>
      <c r="AS70" s="36">
        <f t="shared" si="9"/>
        <v>0</v>
      </c>
      <c r="AT70" s="36">
        <f t="shared" si="9"/>
        <v>0.10681318681318681</v>
      </c>
      <c r="AU70" s="36">
        <f t="shared" si="9"/>
        <v>3.1648351648351648E-2</v>
      </c>
      <c r="AV70" s="36">
        <f t="shared" si="9"/>
        <v>8.7032967032967035E-2</v>
      </c>
      <c r="AW70" s="36">
        <f t="shared" si="9"/>
        <v>0.17010989010989011</v>
      </c>
      <c r="AX70" s="36">
        <f t="shared" si="9"/>
        <v>0.31648351648351652</v>
      </c>
      <c r="AY70" s="36">
        <f t="shared" si="9"/>
        <v>1.2105494505494505</v>
      </c>
      <c r="AZ70" s="36">
        <f t="shared" si="9"/>
        <v>0.85450549450549451</v>
      </c>
      <c r="BA70" s="36">
        <f t="shared" si="9"/>
        <v>0.7635164835164836</v>
      </c>
      <c r="BB70" s="36">
        <f t="shared" si="9"/>
        <v>0.56175824175824174</v>
      </c>
      <c r="BC70" s="36">
        <f t="shared" ref="BC70" si="14">BC57/30</f>
        <v>0</v>
      </c>
    </row>
    <row r="71" spans="1:55" x14ac:dyDescent="0.3">
      <c r="A71" s="34" t="s">
        <v>770</v>
      </c>
      <c r="B71" s="36">
        <f t="shared" si="8"/>
        <v>0.56571428571428573</v>
      </c>
      <c r="C71" s="36">
        <f t="shared" si="9"/>
        <v>0.80307692307692313</v>
      </c>
      <c r="D71" s="36">
        <f t="shared" si="9"/>
        <v>0.23340659340659342</v>
      </c>
      <c r="E71" s="36">
        <f t="shared" si="9"/>
        <v>1.4637362637362636</v>
      </c>
      <c r="F71" s="36">
        <f t="shared" si="9"/>
        <v>0.68835164835164842</v>
      </c>
      <c r="G71" s="36">
        <f t="shared" si="9"/>
        <v>0.82681318681318683</v>
      </c>
      <c r="H71" s="36">
        <f t="shared" si="9"/>
        <v>0.68439560439560432</v>
      </c>
      <c r="I71" s="36">
        <f t="shared" si="9"/>
        <v>0.92175824175824173</v>
      </c>
      <c r="J71" s="36">
        <f t="shared" si="9"/>
        <v>0.81494505494505487</v>
      </c>
      <c r="K71" s="36">
        <f t="shared" si="9"/>
        <v>0.91384615384615386</v>
      </c>
      <c r="L71" s="36">
        <f t="shared" si="9"/>
        <v>0.81890109890109897</v>
      </c>
      <c r="M71" s="36">
        <f t="shared" ref="C71:BB72" si="15">M58/7</f>
        <v>0.67648351648351646</v>
      </c>
      <c r="N71" s="36">
        <f t="shared" si="15"/>
        <v>0.80703296703296701</v>
      </c>
      <c r="O71" s="36">
        <f t="shared" si="15"/>
        <v>0.80703296703296701</v>
      </c>
      <c r="P71" s="36">
        <f t="shared" si="15"/>
        <v>0.67648351648351646</v>
      </c>
      <c r="Q71" s="36">
        <f t="shared" si="15"/>
        <v>0.89406593406593404</v>
      </c>
      <c r="R71" s="36">
        <f t="shared" si="15"/>
        <v>0.99692307692307691</v>
      </c>
      <c r="S71" s="36">
        <f t="shared" si="15"/>
        <v>0.53010989010989007</v>
      </c>
      <c r="T71" s="36">
        <f t="shared" si="15"/>
        <v>0.75164835164835164</v>
      </c>
      <c r="U71" s="36">
        <f t="shared" si="15"/>
        <v>0.86637362637362636</v>
      </c>
      <c r="V71" s="36">
        <f t="shared" si="15"/>
        <v>0.45494505494505494</v>
      </c>
      <c r="W71" s="36">
        <f t="shared" si="15"/>
        <v>0.88615384615384607</v>
      </c>
      <c r="X71" s="36">
        <f t="shared" si="15"/>
        <v>0.89802197802197803</v>
      </c>
      <c r="Y71" s="36">
        <f t="shared" si="15"/>
        <v>0.68835164835164842</v>
      </c>
      <c r="Z71" s="36">
        <f t="shared" si="15"/>
        <v>0.70417582417582414</v>
      </c>
      <c r="AA71" s="36">
        <f t="shared" si="15"/>
        <v>0.69230769230769229</v>
      </c>
      <c r="AB71" s="36">
        <f t="shared" si="15"/>
        <v>0.60131868131868138</v>
      </c>
      <c r="AC71" s="36">
        <f t="shared" si="15"/>
        <v>0.7872527472527473</v>
      </c>
      <c r="AD71" s="36">
        <f t="shared" si="15"/>
        <v>0.67252747252747258</v>
      </c>
      <c r="AE71" s="36">
        <f t="shared" si="15"/>
        <v>0.67252747252747258</v>
      </c>
      <c r="AF71" s="36">
        <f t="shared" si="15"/>
        <v>0.62901098901098895</v>
      </c>
      <c r="AG71" s="36">
        <f t="shared" si="15"/>
        <v>0.52219780219780221</v>
      </c>
      <c r="AH71" s="36">
        <f t="shared" si="15"/>
        <v>0.69230769230769229</v>
      </c>
      <c r="AI71" s="36">
        <f t="shared" si="15"/>
        <v>0.58549450549450555</v>
      </c>
      <c r="AJ71" s="36">
        <f t="shared" si="15"/>
        <v>0.52219780219780221</v>
      </c>
      <c r="AK71" s="36">
        <f t="shared" si="15"/>
        <v>0.51824175824175822</v>
      </c>
      <c r="AL71" s="36">
        <f t="shared" si="15"/>
        <v>0.49450549450549453</v>
      </c>
      <c r="AM71" s="36">
        <f t="shared" si="15"/>
        <v>0.41142857142857142</v>
      </c>
      <c r="AN71" s="36">
        <f t="shared" si="15"/>
        <v>0.53802197802197804</v>
      </c>
      <c r="AO71" s="36">
        <f t="shared" si="15"/>
        <v>0.54989010989010989</v>
      </c>
      <c r="AP71" s="36">
        <f t="shared" si="15"/>
        <v>0.50241758241758239</v>
      </c>
      <c r="AQ71" s="36">
        <f t="shared" si="15"/>
        <v>0.51824175824175822</v>
      </c>
      <c r="AR71" s="36">
        <f t="shared" si="15"/>
        <v>0.35208791208791207</v>
      </c>
      <c r="AS71" s="36">
        <f t="shared" si="15"/>
        <v>0</v>
      </c>
      <c r="AT71" s="36">
        <f t="shared" si="15"/>
        <v>0</v>
      </c>
      <c r="AU71" s="36">
        <f t="shared" si="15"/>
        <v>0</v>
      </c>
      <c r="AV71" s="36">
        <f t="shared" si="15"/>
        <v>7.9120879120879121E-3</v>
      </c>
      <c r="AW71" s="36">
        <f t="shared" si="15"/>
        <v>0.10681318681318681</v>
      </c>
      <c r="AX71" s="36">
        <f t="shared" si="15"/>
        <v>0.22549450549450548</v>
      </c>
      <c r="AY71" s="36">
        <f t="shared" si="15"/>
        <v>1.4202197802197802</v>
      </c>
      <c r="AZ71" s="36">
        <f t="shared" si="15"/>
        <v>1.1828571428571428</v>
      </c>
      <c r="BA71" s="36">
        <f t="shared" si="15"/>
        <v>1.0562637362637362</v>
      </c>
      <c r="BB71" s="36">
        <f t="shared" si="15"/>
        <v>0.74769230769230777</v>
      </c>
      <c r="BC71" s="36">
        <f t="shared" ref="BC71" si="16">BC58/30</f>
        <v>0</v>
      </c>
    </row>
    <row r="72" spans="1:55" x14ac:dyDescent="0.3">
      <c r="A72" s="33" t="s">
        <v>773</v>
      </c>
      <c r="B72" s="36">
        <f t="shared" si="8"/>
        <v>0.59340659340659341</v>
      </c>
      <c r="C72" s="36">
        <f t="shared" si="15"/>
        <v>0.88219780219780219</v>
      </c>
      <c r="D72" s="36">
        <f t="shared" si="15"/>
        <v>0.24131868131868134</v>
      </c>
      <c r="E72" s="36">
        <f t="shared" si="15"/>
        <v>1.5547252747252747</v>
      </c>
      <c r="F72" s="36">
        <f t="shared" si="15"/>
        <v>0.78329670329670331</v>
      </c>
      <c r="G72" s="36">
        <f t="shared" si="15"/>
        <v>0.87032967032967024</v>
      </c>
      <c r="H72" s="36">
        <f t="shared" si="15"/>
        <v>0.74373626373626378</v>
      </c>
      <c r="I72" s="36">
        <f t="shared" si="15"/>
        <v>0.98109890109890119</v>
      </c>
      <c r="J72" s="36">
        <f t="shared" si="15"/>
        <v>0.85450549450549451</v>
      </c>
      <c r="K72" s="36">
        <f t="shared" si="15"/>
        <v>1.1116483516483517</v>
      </c>
      <c r="L72" s="36">
        <f t="shared" si="15"/>
        <v>0.82285714285714284</v>
      </c>
      <c r="M72" s="36">
        <f t="shared" si="15"/>
        <v>0.70813186813186813</v>
      </c>
      <c r="N72" s="36">
        <f t="shared" si="15"/>
        <v>0.8307692307692307</v>
      </c>
      <c r="O72" s="36">
        <f t="shared" si="15"/>
        <v>0.81098901098901099</v>
      </c>
      <c r="P72" s="36">
        <f t="shared" si="15"/>
        <v>0.72</v>
      </c>
      <c r="Q72" s="36">
        <f t="shared" si="15"/>
        <v>0.89406593406593404</v>
      </c>
      <c r="R72" s="36">
        <f t="shared" si="15"/>
        <v>0.91780219780219774</v>
      </c>
      <c r="S72" s="36">
        <f t="shared" si="15"/>
        <v>0.53010989010989007</v>
      </c>
      <c r="T72" s="36">
        <f t="shared" si="15"/>
        <v>0.69626373626373628</v>
      </c>
      <c r="U72" s="36">
        <f t="shared" si="15"/>
        <v>0.83868131868131868</v>
      </c>
      <c r="V72" s="36">
        <f t="shared" si="15"/>
        <v>0.60131868131868138</v>
      </c>
      <c r="W72" s="36">
        <f t="shared" si="15"/>
        <v>0.72</v>
      </c>
      <c r="X72" s="36">
        <f t="shared" si="15"/>
        <v>0.88219780219780219</v>
      </c>
      <c r="Y72" s="36">
        <f t="shared" si="15"/>
        <v>0.69230769230769229</v>
      </c>
      <c r="Z72" s="36">
        <f t="shared" si="15"/>
        <v>0.70813186813186813</v>
      </c>
      <c r="AA72" s="36">
        <f t="shared" si="15"/>
        <v>0.70813186813186813</v>
      </c>
      <c r="AB72" s="36">
        <f t="shared" si="15"/>
        <v>0.60527472527472526</v>
      </c>
      <c r="AC72" s="36">
        <f t="shared" si="15"/>
        <v>0.77934065934065944</v>
      </c>
      <c r="AD72" s="36">
        <f t="shared" si="15"/>
        <v>0.28879120879120884</v>
      </c>
      <c r="AE72" s="36">
        <f t="shared" si="15"/>
        <v>3.956043956043956E-3</v>
      </c>
      <c r="AF72" s="36">
        <f t="shared" si="15"/>
        <v>3.956043956043956E-3</v>
      </c>
      <c r="AG72" s="36">
        <f t="shared" si="15"/>
        <v>3.956043956043956E-3</v>
      </c>
      <c r="AH72" s="36">
        <f t="shared" si="15"/>
        <v>0</v>
      </c>
      <c r="AI72" s="36">
        <f t="shared" si="15"/>
        <v>0</v>
      </c>
      <c r="AJ72" s="36">
        <f t="shared" si="15"/>
        <v>4.3516483516483517E-2</v>
      </c>
      <c r="AK72" s="36">
        <f t="shared" si="15"/>
        <v>0.28087912087912087</v>
      </c>
      <c r="AL72" s="36">
        <f t="shared" si="15"/>
        <v>0.64483516483516479</v>
      </c>
      <c r="AM72" s="36">
        <f t="shared" si="15"/>
        <v>0.78329670329670331</v>
      </c>
      <c r="AN72" s="36">
        <f t="shared" si="15"/>
        <v>1.1393406593406594</v>
      </c>
      <c r="AO72" s="36">
        <f t="shared" si="15"/>
        <v>1.0602197802197801</v>
      </c>
      <c r="AP72" s="36">
        <f t="shared" si="15"/>
        <v>1.1037362637362638</v>
      </c>
      <c r="AQ72" s="36">
        <f t="shared" si="15"/>
        <v>1.1076923076923078</v>
      </c>
      <c r="AR72" s="36">
        <f t="shared" si="15"/>
        <v>1.1037362637362638</v>
      </c>
      <c r="AS72" s="36">
        <f t="shared" si="15"/>
        <v>1.0958241758241758</v>
      </c>
      <c r="AT72" s="36">
        <f t="shared" si="15"/>
        <v>0.88219780219780219</v>
      </c>
      <c r="AU72" s="36">
        <f t="shared" si="15"/>
        <v>1.1630769230769231</v>
      </c>
      <c r="AV72" s="36">
        <f t="shared" si="15"/>
        <v>0.94153846153846155</v>
      </c>
      <c r="AW72" s="36">
        <f t="shared" si="15"/>
        <v>0.77934065934065944</v>
      </c>
      <c r="AX72" s="36">
        <f t="shared" si="15"/>
        <v>0.62505494505494508</v>
      </c>
      <c r="AY72" s="36">
        <f t="shared" si="15"/>
        <v>1.8712087912087914</v>
      </c>
      <c r="AZ72" s="36">
        <f t="shared" si="15"/>
        <v>1.2540659340659341</v>
      </c>
      <c r="BA72" s="36">
        <f t="shared" si="15"/>
        <v>1.0958241758241758</v>
      </c>
      <c r="BB72" s="36">
        <f t="shared" si="15"/>
        <v>0.77934065934065944</v>
      </c>
      <c r="BC72" s="36">
        <f t="shared" ref="BC72" si="17">BC59/30</f>
        <v>0</v>
      </c>
    </row>
    <row r="74" spans="1:55" x14ac:dyDescent="0.3">
      <c r="A74" s="45" t="s">
        <v>49</v>
      </c>
      <c r="B74" s="45"/>
      <c r="C74" s="45"/>
      <c r="D74" s="45"/>
      <c r="E74" s="45"/>
      <c r="F74" s="40" t="s">
        <v>1186</v>
      </c>
    </row>
    <row r="75" spans="1:55" x14ac:dyDescent="0.3">
      <c r="A75" s="20"/>
      <c r="B75" s="46" t="s">
        <v>51</v>
      </c>
      <c r="C75" s="46"/>
      <c r="D75" s="46"/>
      <c r="E75" s="20"/>
    </row>
    <row r="76" spans="1:55" x14ac:dyDescent="0.3">
      <c r="A76" s="20"/>
      <c r="B76" s="47" t="s">
        <v>47</v>
      </c>
      <c r="C76" s="47"/>
      <c r="D76" s="47"/>
      <c r="E76" s="20"/>
    </row>
    <row r="77" spans="1:55" x14ac:dyDescent="0.3">
      <c r="A77" s="21"/>
      <c r="B77" s="44" t="s">
        <v>1142</v>
      </c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44"/>
      <c r="AX77" s="44"/>
      <c r="AY77" s="44"/>
      <c r="AZ77" s="44"/>
      <c r="BA77" s="44"/>
      <c r="BB77" s="44"/>
      <c r="BC77" s="44"/>
    </row>
    <row r="78" spans="1:55" x14ac:dyDescent="0.3">
      <c r="A78" s="18" t="s">
        <v>750</v>
      </c>
      <c r="B78" s="20" t="s">
        <v>676</v>
      </c>
      <c r="C78" s="20" t="s">
        <v>677</v>
      </c>
      <c r="D78" s="20" t="s">
        <v>678</v>
      </c>
      <c r="E78" s="20" t="s">
        <v>679</v>
      </c>
      <c r="F78" s="20" t="s">
        <v>680</v>
      </c>
      <c r="G78" s="20" t="s">
        <v>681</v>
      </c>
      <c r="H78" s="20" t="s">
        <v>682</v>
      </c>
      <c r="I78" s="20" t="s">
        <v>683</v>
      </c>
      <c r="J78" s="20" t="s">
        <v>684</v>
      </c>
      <c r="K78" s="20" t="s">
        <v>685</v>
      </c>
      <c r="L78" s="20" t="s">
        <v>686</v>
      </c>
      <c r="M78" s="20" t="s">
        <v>687</v>
      </c>
      <c r="N78" s="20" t="s">
        <v>688</v>
      </c>
      <c r="O78" s="20" t="s">
        <v>689</v>
      </c>
      <c r="P78" s="20" t="s">
        <v>690</v>
      </c>
      <c r="Q78" s="20" t="s">
        <v>691</v>
      </c>
      <c r="R78" s="20" t="s">
        <v>692</v>
      </c>
      <c r="S78" s="20" t="s">
        <v>693</v>
      </c>
      <c r="T78" s="20" t="s">
        <v>694</v>
      </c>
      <c r="U78" s="20" t="s">
        <v>695</v>
      </c>
      <c r="V78" s="20" t="s">
        <v>696</v>
      </c>
      <c r="W78" s="20" t="s">
        <v>697</v>
      </c>
      <c r="X78" s="20" t="s">
        <v>698</v>
      </c>
      <c r="Y78" s="20" t="s">
        <v>699</v>
      </c>
      <c r="Z78" s="20" t="s">
        <v>700</v>
      </c>
      <c r="AA78" s="20" t="s">
        <v>701</v>
      </c>
      <c r="AB78" s="20" t="s">
        <v>702</v>
      </c>
      <c r="AC78" s="20" t="s">
        <v>703</v>
      </c>
      <c r="AD78" s="20" t="s">
        <v>704</v>
      </c>
      <c r="AE78" s="20" t="s">
        <v>705</v>
      </c>
      <c r="AF78" s="20" t="s">
        <v>706</v>
      </c>
      <c r="AG78" s="20" t="s">
        <v>707</v>
      </c>
      <c r="AH78" s="20" t="s">
        <v>708</v>
      </c>
      <c r="AI78" s="20" t="s">
        <v>709</v>
      </c>
      <c r="AJ78" s="20" t="s">
        <v>710</v>
      </c>
      <c r="AK78" s="20" t="s">
        <v>711</v>
      </c>
      <c r="AL78" s="20" t="s">
        <v>712</v>
      </c>
      <c r="AM78" s="20" t="s">
        <v>713</v>
      </c>
      <c r="AN78" s="20" t="s">
        <v>714</v>
      </c>
      <c r="AO78" s="20" t="s">
        <v>715</v>
      </c>
      <c r="AP78" s="20" t="s">
        <v>716</v>
      </c>
      <c r="AQ78" s="20" t="s">
        <v>717</v>
      </c>
      <c r="AR78" s="20" t="s">
        <v>718</v>
      </c>
      <c r="AS78" s="20" t="s">
        <v>719</v>
      </c>
      <c r="AT78" s="20" t="s">
        <v>720</v>
      </c>
      <c r="AU78" s="20" t="s">
        <v>721</v>
      </c>
      <c r="AV78" s="20" t="s">
        <v>722</v>
      </c>
      <c r="AW78" s="20" t="s">
        <v>723</v>
      </c>
      <c r="AX78" s="20" t="s">
        <v>724</v>
      </c>
      <c r="AY78" s="20" t="s">
        <v>725</v>
      </c>
      <c r="AZ78" s="20" t="s">
        <v>726</v>
      </c>
      <c r="BA78" s="20" t="s">
        <v>727</v>
      </c>
      <c r="BB78" s="20" t="s">
        <v>728</v>
      </c>
      <c r="BC78" s="20" t="s">
        <v>729</v>
      </c>
    </row>
    <row r="79" spans="1:55" x14ac:dyDescent="0.3">
      <c r="A79" s="33" t="s">
        <v>826</v>
      </c>
      <c r="B79" s="36">
        <f t="shared" ref="B79:Q79" si="18">B29/B7</f>
        <v>0</v>
      </c>
      <c r="C79" s="36">
        <f t="shared" si="18"/>
        <v>0.36538999999999999</v>
      </c>
      <c r="D79" s="36">
        <f t="shared" si="18"/>
        <v>0.277364</v>
      </c>
      <c r="E79" s="36">
        <f t="shared" si="18"/>
        <v>0.33949000000000001</v>
      </c>
      <c r="F79" s="36">
        <f t="shared" si="18"/>
        <v>0.34170400000000001</v>
      </c>
      <c r="G79" s="36">
        <f t="shared" si="18"/>
        <v>0.34913</v>
      </c>
      <c r="H79" s="36">
        <f t="shared" si="18"/>
        <v>0.39763000000000004</v>
      </c>
      <c r="I79" s="36">
        <f t="shared" si="18"/>
        <v>0.34609000000000001</v>
      </c>
      <c r="J79" s="36">
        <f t="shared" si="18"/>
        <v>0.34337000000000001</v>
      </c>
      <c r="K79" s="36">
        <f t="shared" si="18"/>
        <v>0.33260600000000001</v>
      </c>
      <c r="L79" s="36">
        <f t="shared" si="18"/>
        <v>0.344476</v>
      </c>
      <c r="M79" s="36">
        <f t="shared" si="18"/>
        <v>0.39371400000000001</v>
      </c>
      <c r="N79" s="36">
        <f t="shared" si="18"/>
        <v>0.37109999999999999</v>
      </c>
      <c r="O79" s="36">
        <f t="shared" si="18"/>
        <v>0.32440000000000002</v>
      </c>
      <c r="P79" s="36">
        <f t="shared" si="18"/>
        <v>0.32606000000000002</v>
      </c>
      <c r="Q79" s="36">
        <f t="shared" si="18"/>
        <v>0.30856999999999996</v>
      </c>
      <c r="R79" s="36">
        <f t="shared" ref="R79:BC79" si="19">R29/R7</f>
        <v>0.33011000000000001</v>
      </c>
      <c r="S79" s="36">
        <f t="shared" si="19"/>
        <v>0.462092</v>
      </c>
      <c r="T79" s="36">
        <f t="shared" si="19"/>
        <v>0.37131199999999998</v>
      </c>
      <c r="U79" s="36">
        <f t="shared" si="19"/>
        <v>0.48023000000000005</v>
      </c>
      <c r="V79" s="36">
        <f t="shared" si="19"/>
        <v>0.10532799999999999</v>
      </c>
      <c r="W79" s="36">
        <f t="shared" si="19"/>
        <v>0.39725200000000005</v>
      </c>
      <c r="X79" s="36">
        <f t="shared" si="19"/>
        <v>0.46275599999999995</v>
      </c>
      <c r="Y79" s="36">
        <f t="shared" si="19"/>
        <v>0.20851800000000004</v>
      </c>
      <c r="Z79" s="36">
        <f t="shared" si="19"/>
        <v>0.24947399999999997</v>
      </c>
      <c r="AA79" s="36">
        <f t="shared" si="19"/>
        <v>0.19797999999999999</v>
      </c>
      <c r="AB79" s="36">
        <f t="shared" si="19"/>
        <v>0.30388999999999999</v>
      </c>
      <c r="AC79" s="36">
        <f t="shared" si="19"/>
        <v>0.29880000000000001</v>
      </c>
      <c r="AD79" s="36">
        <f t="shared" si="19"/>
        <v>0.34365999999999997</v>
      </c>
      <c r="AE79" s="36">
        <f t="shared" si="19"/>
        <v>0.2923</v>
      </c>
      <c r="AF79" s="36">
        <f t="shared" si="19"/>
        <v>0.28114800000000001</v>
      </c>
      <c r="AG79" s="36">
        <f t="shared" si="19"/>
        <v>0.23649200000000001</v>
      </c>
      <c r="AH79" s="36">
        <f t="shared" si="19"/>
        <v>0.31102800000000003</v>
      </c>
      <c r="AI79" s="36">
        <f t="shared" si="19"/>
        <v>0.25895400000000002</v>
      </c>
      <c r="AJ79" s="36">
        <f t="shared" si="19"/>
        <v>0.30169200000000002</v>
      </c>
      <c r="AK79" s="36">
        <f t="shared" si="19"/>
        <v>0.22074000000000002</v>
      </c>
      <c r="AL79" s="36">
        <f t="shared" si="19"/>
        <v>0.28000000000000003</v>
      </c>
      <c r="AM79" s="36">
        <f t="shared" si="19"/>
        <v>0.21815199999999998</v>
      </c>
      <c r="AN79" s="36">
        <f t="shared" si="19"/>
        <v>0.25927</v>
      </c>
      <c r="AO79" s="36">
        <f t="shared" si="19"/>
        <v>0.26421999999999995</v>
      </c>
      <c r="AP79" s="36">
        <f t="shared" si="19"/>
        <v>0.302288</v>
      </c>
      <c r="AQ79" s="36">
        <f t="shared" si="19"/>
        <v>0.24959000000000001</v>
      </c>
      <c r="AR79" s="36">
        <f t="shared" si="19"/>
        <v>0.27837000000000001</v>
      </c>
      <c r="AS79" s="36">
        <f t="shared" si="19"/>
        <v>0.14341800000000002</v>
      </c>
      <c r="AT79" s="36">
        <f t="shared" si="19"/>
        <v>0</v>
      </c>
      <c r="AU79" s="36">
        <f t="shared" si="19"/>
        <v>0</v>
      </c>
      <c r="AV79" s="36">
        <f t="shared" si="19"/>
        <v>0</v>
      </c>
      <c r="AW79" s="36">
        <f t="shared" si="19"/>
        <v>0</v>
      </c>
      <c r="AX79" s="36">
        <f t="shared" si="19"/>
        <v>0</v>
      </c>
      <c r="AY79" s="36">
        <f t="shared" si="19"/>
        <v>0</v>
      </c>
      <c r="AZ79" s="36">
        <f t="shared" si="19"/>
        <v>0</v>
      </c>
      <c r="BA79" s="36">
        <f t="shared" si="19"/>
        <v>0</v>
      </c>
      <c r="BB79" s="36">
        <f t="shared" si="19"/>
        <v>0</v>
      </c>
      <c r="BC79" s="36">
        <f t="shared" si="19"/>
        <v>0</v>
      </c>
    </row>
    <row r="80" spans="1:55" x14ac:dyDescent="0.3">
      <c r="A80" s="34" t="s">
        <v>757</v>
      </c>
      <c r="B80" s="36">
        <f t="shared" ref="B80:BC80" si="20">B30/B8</f>
        <v>0.21011923076923078</v>
      </c>
      <c r="C80" s="36">
        <f t="shared" si="20"/>
        <v>0.28522384615384616</v>
      </c>
      <c r="D80" s="36">
        <f t="shared" si="20"/>
        <v>8.6476923076923062E-2</v>
      </c>
      <c r="E80" s="36">
        <f t="shared" si="20"/>
        <v>0.52008846153846156</v>
      </c>
      <c r="F80" s="36">
        <f t="shared" si="20"/>
        <v>0.28231538461538463</v>
      </c>
      <c r="G80" s="36">
        <f t="shared" si="20"/>
        <v>0.29893769230769235</v>
      </c>
      <c r="H80" s="36">
        <f t="shared" si="20"/>
        <v>0.25572384615384613</v>
      </c>
      <c r="I80" s="36">
        <f t="shared" si="20"/>
        <v>0.32889230769230771</v>
      </c>
      <c r="J80" s="36">
        <f t="shared" si="20"/>
        <v>0.28450769230769229</v>
      </c>
      <c r="K80" s="36">
        <f t="shared" si="20"/>
        <v>0.32986538461538456</v>
      </c>
      <c r="L80" s="36">
        <f t="shared" si="20"/>
        <v>0.14803615384615385</v>
      </c>
      <c r="M80" s="36">
        <f t="shared" si="20"/>
        <v>0</v>
      </c>
      <c r="N80" s="36">
        <f t="shared" si="20"/>
        <v>4.6230769230769233E-3</v>
      </c>
      <c r="O80" s="36">
        <f t="shared" si="20"/>
        <v>0.16954230769230771</v>
      </c>
      <c r="P80" s="36">
        <f t="shared" si="20"/>
        <v>0.25152692307692309</v>
      </c>
      <c r="Q80" s="36">
        <f t="shared" si="20"/>
        <v>0.43159230769230766</v>
      </c>
      <c r="R80" s="36">
        <f t="shared" si="20"/>
        <v>0.49773076923076914</v>
      </c>
      <c r="S80" s="36">
        <f t="shared" si="20"/>
        <v>0.27143846153846152</v>
      </c>
      <c r="T80" s="36">
        <f t="shared" si="20"/>
        <v>0.40030615384615381</v>
      </c>
      <c r="U80" s="36">
        <f t="shared" si="20"/>
        <v>0.48144153846153842</v>
      </c>
      <c r="V80" s="36">
        <f t="shared" si="20"/>
        <v>0.41650769230769225</v>
      </c>
      <c r="W80" s="36">
        <f t="shared" si="20"/>
        <v>0.37350999999999995</v>
      </c>
      <c r="X80" s="36">
        <f t="shared" si="20"/>
        <v>0.54473692307692312</v>
      </c>
      <c r="Y80" s="36">
        <f t="shared" si="20"/>
        <v>0.42150538461538462</v>
      </c>
      <c r="Z80" s="36">
        <f t="shared" si="20"/>
        <v>0.42488846153846155</v>
      </c>
      <c r="AA80" s="36">
        <f t="shared" si="20"/>
        <v>0.45442384615384612</v>
      </c>
      <c r="AB80" s="36">
        <f t="shared" si="20"/>
        <v>0.38798461538461537</v>
      </c>
      <c r="AC80" s="36">
        <f t="shared" si="20"/>
        <v>0.49643230769230767</v>
      </c>
      <c r="AD80" s="36">
        <f t="shared" si="20"/>
        <v>0.43497384615384616</v>
      </c>
      <c r="AE80" s="36">
        <f t="shared" si="20"/>
        <v>0.4413423076923077</v>
      </c>
      <c r="AF80" s="36">
        <f t="shared" si="20"/>
        <v>0.44161538461538463</v>
      </c>
      <c r="AG80" s="36">
        <f t="shared" si="20"/>
        <v>0.37618692307692309</v>
      </c>
      <c r="AH80" s="36">
        <f t="shared" si="20"/>
        <v>0.51739384615384609</v>
      </c>
      <c r="AI80" s="36">
        <f t="shared" si="20"/>
        <v>0.45092384615384612</v>
      </c>
      <c r="AJ80" s="36">
        <f t="shared" si="20"/>
        <v>0.44128846153846152</v>
      </c>
      <c r="AK80" s="36">
        <f t="shared" si="20"/>
        <v>0.44540923076923072</v>
      </c>
      <c r="AL80" s="36">
        <f t="shared" si="20"/>
        <v>0.44058076923076922</v>
      </c>
      <c r="AM80" s="36">
        <f t="shared" si="20"/>
        <v>0.38849230769230764</v>
      </c>
      <c r="AN80" s="36">
        <f t="shared" si="20"/>
        <v>0.50395615384615389</v>
      </c>
      <c r="AO80" s="36">
        <f t="shared" si="20"/>
        <v>0.4128976923076923</v>
      </c>
      <c r="AP80" s="36">
        <f t="shared" si="20"/>
        <v>0.43254846153846155</v>
      </c>
      <c r="AQ80" s="36">
        <f t="shared" si="20"/>
        <v>0.4365476923076923</v>
      </c>
      <c r="AR80" s="36">
        <f t="shared" si="20"/>
        <v>0.4007123076923077</v>
      </c>
      <c r="AS80" s="36">
        <f t="shared" si="20"/>
        <v>0.32152923076923079</v>
      </c>
      <c r="AT80" s="36">
        <f t="shared" si="20"/>
        <v>0.34329615384615386</v>
      </c>
      <c r="AU80" s="36">
        <f t="shared" si="20"/>
        <v>0.49130076923076921</v>
      </c>
      <c r="AV80" s="36">
        <f t="shared" si="20"/>
        <v>0.36514538461538465</v>
      </c>
      <c r="AW80" s="36">
        <f t="shared" si="20"/>
        <v>0.29864076923076927</v>
      </c>
      <c r="AX80" s="36">
        <f t="shared" si="20"/>
        <v>0.29247692307692308</v>
      </c>
      <c r="AY80" s="36">
        <f t="shared" si="20"/>
        <v>0.72890923076923075</v>
      </c>
      <c r="AZ80" s="36">
        <f t="shared" si="20"/>
        <v>0.49445461538461533</v>
      </c>
      <c r="BA80" s="36">
        <f t="shared" si="20"/>
        <v>0.42796846153846146</v>
      </c>
      <c r="BB80" s="36">
        <f t="shared" si="20"/>
        <v>0.30464615384615384</v>
      </c>
      <c r="BC80" s="36">
        <f t="shared" si="20"/>
        <v>0</v>
      </c>
    </row>
    <row r="81" spans="1:55" x14ac:dyDescent="0.3">
      <c r="A81" s="33" t="s">
        <v>761</v>
      </c>
      <c r="B81" s="36">
        <f t="shared" ref="B81:BC81" si="21">B31/B9</f>
        <v>2.2884615384615383E-3</v>
      </c>
      <c r="C81" s="36">
        <f t="shared" si="21"/>
        <v>6.2269230769230769E-3</v>
      </c>
      <c r="D81" s="36">
        <f t="shared" si="21"/>
        <v>1.2723076923076924E-2</v>
      </c>
      <c r="E81" s="36">
        <f t="shared" si="21"/>
        <v>0.27117692307692304</v>
      </c>
      <c r="F81" s="36">
        <f t="shared" si="21"/>
        <v>0.32885384615384611</v>
      </c>
      <c r="G81" s="36">
        <f t="shared" si="21"/>
        <v>0.37730384615384616</v>
      </c>
      <c r="H81" s="36">
        <f t="shared" si="21"/>
        <v>0.33183846153846153</v>
      </c>
      <c r="I81" s="36">
        <f t="shared" si="21"/>
        <v>0.45572692307692314</v>
      </c>
      <c r="J81" s="36">
        <f t="shared" si="21"/>
        <v>0.41295769230769236</v>
      </c>
      <c r="K81" s="36">
        <f t="shared" si="21"/>
        <v>0.47414230769230764</v>
      </c>
      <c r="L81" s="36">
        <f t="shared" si="21"/>
        <v>0.4165192307692307</v>
      </c>
      <c r="M81" s="36">
        <f t="shared" si="21"/>
        <v>0.3571553846153846</v>
      </c>
      <c r="N81" s="36">
        <f t="shared" si="21"/>
        <v>0.39923923076923079</v>
      </c>
      <c r="O81" s="36">
        <f t="shared" si="21"/>
        <v>0.41849076923076917</v>
      </c>
      <c r="P81" s="36">
        <f t="shared" si="21"/>
        <v>0.3561038461538461</v>
      </c>
      <c r="Q81" s="36">
        <f t="shared" si="21"/>
        <v>0.44387692307692306</v>
      </c>
      <c r="R81" s="36">
        <f t="shared" si="21"/>
        <v>0.48426692307692304</v>
      </c>
      <c r="S81" s="36">
        <f t="shared" si="21"/>
        <v>0.29560153846153847</v>
      </c>
      <c r="T81" s="36">
        <f t="shared" si="21"/>
        <v>0.40405384615384615</v>
      </c>
      <c r="U81" s="36">
        <f t="shared" si="21"/>
        <v>0.45592307692307693</v>
      </c>
      <c r="V81" s="36">
        <f t="shared" si="21"/>
        <v>0.34153769230769226</v>
      </c>
      <c r="W81" s="36">
        <f t="shared" si="21"/>
        <v>0.39749769230769233</v>
      </c>
      <c r="X81" s="36">
        <f t="shared" si="21"/>
        <v>0.51260000000000006</v>
      </c>
      <c r="Y81" s="36">
        <f t="shared" si="21"/>
        <v>0.3812807692307692</v>
      </c>
      <c r="Z81" s="36">
        <f t="shared" si="21"/>
        <v>0.36254230769230772</v>
      </c>
      <c r="AA81" s="36">
        <f t="shared" si="21"/>
        <v>0.38173461538461539</v>
      </c>
      <c r="AB81" s="36">
        <f t="shared" si="21"/>
        <v>0.33690384615384616</v>
      </c>
      <c r="AC81" s="36">
        <f t="shared" si="21"/>
        <v>0.45974999999999999</v>
      </c>
      <c r="AD81" s="36">
        <f t="shared" si="21"/>
        <v>0.39983307692307685</v>
      </c>
      <c r="AE81" s="36">
        <f t="shared" si="21"/>
        <v>0.39427307692307689</v>
      </c>
      <c r="AF81" s="36">
        <f t="shared" si="21"/>
        <v>0.38519461538461536</v>
      </c>
      <c r="AG81" s="36">
        <f t="shared" si="21"/>
        <v>0.33560461538461545</v>
      </c>
      <c r="AH81" s="36">
        <f t="shared" si="21"/>
        <v>0.44683153846153845</v>
      </c>
      <c r="AI81" s="36">
        <f t="shared" si="21"/>
        <v>0.38977538461538452</v>
      </c>
      <c r="AJ81" s="36">
        <f t="shared" si="21"/>
        <v>0.38295461538461539</v>
      </c>
      <c r="AK81" s="36">
        <f t="shared" si="21"/>
        <v>0.37874846153846148</v>
      </c>
      <c r="AL81" s="36">
        <f t="shared" si="21"/>
        <v>0.38001923076923078</v>
      </c>
      <c r="AM81" s="36">
        <f t="shared" si="21"/>
        <v>0.32735923076923079</v>
      </c>
      <c r="AN81" s="36">
        <f t="shared" si="21"/>
        <v>0.43448769230769224</v>
      </c>
      <c r="AO81" s="36">
        <f t="shared" si="21"/>
        <v>0.35974769230769227</v>
      </c>
      <c r="AP81" s="36">
        <f t="shared" si="21"/>
        <v>0.44360615384615387</v>
      </c>
      <c r="AQ81" s="36">
        <f t="shared" si="21"/>
        <v>0.38209769230769236</v>
      </c>
      <c r="AR81" s="36">
        <f t="shared" si="21"/>
        <v>0.36642153846153841</v>
      </c>
      <c r="AS81" s="36">
        <f t="shared" si="21"/>
        <v>0.35142538461538458</v>
      </c>
      <c r="AT81" s="36">
        <f t="shared" si="21"/>
        <v>0.29254615384615379</v>
      </c>
      <c r="AU81" s="36">
        <f t="shared" si="21"/>
        <v>0.40482153846153851</v>
      </c>
      <c r="AV81" s="36">
        <f t="shared" si="21"/>
        <v>0.30416538461538462</v>
      </c>
      <c r="AW81" s="36">
        <f t="shared" si="21"/>
        <v>0.25700384615384619</v>
      </c>
      <c r="AX81" s="36">
        <f t="shared" si="21"/>
        <v>0.20412692307692309</v>
      </c>
      <c r="AY81" s="36">
        <f t="shared" si="21"/>
        <v>0.61186692307692314</v>
      </c>
      <c r="AZ81" s="36">
        <f t="shared" si="21"/>
        <v>0.40859384615384609</v>
      </c>
      <c r="BA81" s="36">
        <f t="shared" si="21"/>
        <v>0.34137076923076926</v>
      </c>
      <c r="BB81" s="36">
        <f t="shared" si="21"/>
        <v>0.25114153846153847</v>
      </c>
      <c r="BC81" s="36">
        <f t="shared" si="21"/>
        <v>0</v>
      </c>
    </row>
    <row r="82" spans="1:55" x14ac:dyDescent="0.3">
      <c r="A82" s="34" t="s">
        <v>764</v>
      </c>
      <c r="B82" s="36">
        <f t="shared" ref="B82:BC82" si="22">B32/B10</f>
        <v>0.30379999999999996</v>
      </c>
      <c r="C82" s="36">
        <f t="shared" si="22"/>
        <v>0.41560000000000002</v>
      </c>
      <c r="D82" s="36">
        <f t="shared" si="22"/>
        <v>0.11508153846153846</v>
      </c>
      <c r="E82" s="36">
        <f t="shared" si="22"/>
        <v>0.79389230769230767</v>
      </c>
      <c r="F82" s="36">
        <f t="shared" si="22"/>
        <v>0.38760384615384613</v>
      </c>
      <c r="G82" s="36">
        <f t="shared" si="22"/>
        <v>0.46019307692307693</v>
      </c>
      <c r="H82" s="36">
        <f t="shared" si="22"/>
        <v>0.38785153846153841</v>
      </c>
      <c r="I82" s="36">
        <f t="shared" si="22"/>
        <v>0.29891538461538458</v>
      </c>
      <c r="J82" s="36">
        <f t="shared" si="22"/>
        <v>0.44056153846153845</v>
      </c>
      <c r="K82" s="36">
        <f t="shared" si="22"/>
        <v>0.53308076923076919</v>
      </c>
      <c r="L82" s="36">
        <f t="shared" si="22"/>
        <v>0.46888461538461529</v>
      </c>
      <c r="M82" s="36">
        <f t="shared" si="22"/>
        <v>0.44323846153846158</v>
      </c>
      <c r="N82" s="36">
        <f t="shared" si="22"/>
        <v>0.46797000000000005</v>
      </c>
      <c r="O82" s="36">
        <f t="shared" si="22"/>
        <v>0.45445769230769228</v>
      </c>
      <c r="P82" s="36">
        <f t="shared" si="22"/>
        <v>0.44085692307692304</v>
      </c>
      <c r="Q82" s="36">
        <f t="shared" si="22"/>
        <v>0.51593461538461549</v>
      </c>
      <c r="R82" s="36">
        <f t="shared" si="22"/>
        <v>0.57619153846153848</v>
      </c>
      <c r="S82" s="36">
        <f t="shared" si="22"/>
        <v>0.30693692307692311</v>
      </c>
      <c r="T82" s="36">
        <f t="shared" si="22"/>
        <v>0.43262153846153839</v>
      </c>
      <c r="U82" s="36">
        <f t="shared" si="22"/>
        <v>0.49177692307692311</v>
      </c>
      <c r="V82" s="36">
        <f t="shared" si="22"/>
        <v>0.36627846153846155</v>
      </c>
      <c r="W82" s="36">
        <f t="shared" si="22"/>
        <v>0.42268461538461538</v>
      </c>
      <c r="X82" s="36">
        <f t="shared" si="22"/>
        <v>0.51646076923076911</v>
      </c>
      <c r="Y82" s="36">
        <f t="shared" si="22"/>
        <v>0.38423076923076921</v>
      </c>
      <c r="Z82" s="36">
        <f t="shared" si="22"/>
        <v>0.43932153846153849</v>
      </c>
      <c r="AA82" s="36">
        <f t="shared" si="22"/>
        <v>0.42712923076923082</v>
      </c>
      <c r="AB82" s="36">
        <f t="shared" si="22"/>
        <v>0.36031999999999997</v>
      </c>
      <c r="AC82" s="36">
        <f t="shared" si="22"/>
        <v>0.48568307692307694</v>
      </c>
      <c r="AD82" s="36">
        <f t="shared" si="22"/>
        <v>0.41272307692307691</v>
      </c>
      <c r="AE82" s="36">
        <f t="shared" si="22"/>
        <v>0.406626923076923</v>
      </c>
      <c r="AF82" s="36">
        <f t="shared" si="22"/>
        <v>0.40329999999999999</v>
      </c>
      <c r="AG82" s="36">
        <f t="shared" si="22"/>
        <v>0.32561153846153845</v>
      </c>
      <c r="AH82" s="36">
        <f t="shared" si="22"/>
        <v>0.44609230769230773</v>
      </c>
      <c r="AI82" s="36">
        <f t="shared" si="22"/>
        <v>0.39789076923076921</v>
      </c>
      <c r="AJ82" s="36">
        <f t="shared" si="22"/>
        <v>0.39243846153846146</v>
      </c>
      <c r="AK82" s="36">
        <f t="shared" si="22"/>
        <v>0.38958846153846161</v>
      </c>
      <c r="AL82" s="36">
        <f t="shared" si="22"/>
        <v>0.38513076923076922</v>
      </c>
      <c r="AM82" s="36">
        <f t="shared" si="22"/>
        <v>0.33149384615384614</v>
      </c>
      <c r="AN82" s="36">
        <f t="shared" si="22"/>
        <v>0.47681153846153845</v>
      </c>
      <c r="AO82" s="36">
        <f t="shared" si="22"/>
        <v>0.35832923076923073</v>
      </c>
      <c r="AP82" s="36">
        <f t="shared" si="22"/>
        <v>0.34016384615384615</v>
      </c>
      <c r="AQ82" s="36">
        <f t="shared" si="22"/>
        <v>0.36964000000000002</v>
      </c>
      <c r="AR82" s="36">
        <f t="shared" si="22"/>
        <v>0.37583846153846151</v>
      </c>
      <c r="AS82" s="36">
        <f t="shared" si="22"/>
        <v>0.36478230769230768</v>
      </c>
      <c r="AT82" s="36">
        <f t="shared" si="22"/>
        <v>0.28687615384615389</v>
      </c>
      <c r="AU82" s="36">
        <f t="shared" si="22"/>
        <v>0.41453230769230764</v>
      </c>
      <c r="AV82" s="36">
        <f t="shared" si="22"/>
        <v>0.32330692307692305</v>
      </c>
      <c r="AW82" s="36">
        <f t="shared" si="22"/>
        <v>0.32001692307692309</v>
      </c>
      <c r="AX82" s="36">
        <f t="shared" si="22"/>
        <v>0.21153076923076924</v>
      </c>
      <c r="AY82" s="36">
        <f t="shared" si="22"/>
        <v>0.64099076923076914</v>
      </c>
      <c r="AZ82" s="36">
        <f t="shared" si="22"/>
        <v>0.42585769230769233</v>
      </c>
      <c r="BA82" s="36">
        <f t="shared" si="22"/>
        <v>0.35979153846153844</v>
      </c>
      <c r="BB82" s="36">
        <f t="shared" si="22"/>
        <v>0.25288000000000005</v>
      </c>
      <c r="BC82" s="36">
        <f t="shared" si="22"/>
        <v>0</v>
      </c>
    </row>
    <row r="83" spans="1:55" x14ac:dyDescent="0.3">
      <c r="A83" s="33" t="s">
        <v>767</v>
      </c>
      <c r="B83" s="36">
        <f t="shared" ref="B83:BC83" si="23">B33/B11</f>
        <v>0.29822307692307692</v>
      </c>
      <c r="C83" s="36">
        <f t="shared" si="23"/>
        <v>0.39881923076923076</v>
      </c>
      <c r="D83" s="36">
        <f t="shared" si="23"/>
        <v>0.10373461538461538</v>
      </c>
      <c r="E83" s="36">
        <f t="shared" si="23"/>
        <v>0.74628076923076925</v>
      </c>
      <c r="F83" s="36">
        <f t="shared" si="23"/>
        <v>0.35573076923076924</v>
      </c>
      <c r="G83" s="36">
        <f t="shared" si="23"/>
        <v>0.43384615384615383</v>
      </c>
      <c r="H83" s="36">
        <f t="shared" si="23"/>
        <v>0.3677176923076923</v>
      </c>
      <c r="I83" s="36">
        <f t="shared" si="23"/>
        <v>0.46289692307692315</v>
      </c>
      <c r="J83" s="36">
        <f t="shared" si="23"/>
        <v>0.43044230769230762</v>
      </c>
      <c r="K83" s="36">
        <f t="shared" si="23"/>
        <v>0.42964230769230766</v>
      </c>
      <c r="L83" s="36">
        <f t="shared" si="23"/>
        <v>0.43903384615384605</v>
      </c>
      <c r="M83" s="36">
        <f t="shared" si="23"/>
        <v>0.37021615384615386</v>
      </c>
      <c r="N83" s="36">
        <f t="shared" si="23"/>
        <v>0.40791153846153849</v>
      </c>
      <c r="O83" s="36">
        <f t="shared" si="23"/>
        <v>0.42213153846153845</v>
      </c>
      <c r="P83" s="36">
        <f t="shared" si="23"/>
        <v>0.42218615384615377</v>
      </c>
      <c r="Q83" s="36">
        <f t="shared" si="23"/>
        <v>0.48498846153846148</v>
      </c>
      <c r="R83" s="36">
        <f t="shared" si="23"/>
        <v>0.52849846153846158</v>
      </c>
      <c r="S83" s="36">
        <f t="shared" si="23"/>
        <v>0.29366999999999999</v>
      </c>
      <c r="T83" s="36">
        <f t="shared" si="23"/>
        <v>0.3980030769230769</v>
      </c>
      <c r="U83" s="36">
        <f t="shared" si="23"/>
        <v>0.4472961538461539</v>
      </c>
      <c r="V83" s="36">
        <f t="shared" si="23"/>
        <v>0.33794923076923078</v>
      </c>
      <c r="W83" s="36">
        <f t="shared" si="23"/>
        <v>0.3838923076923077</v>
      </c>
      <c r="X83" s="36">
        <f t="shared" si="23"/>
        <v>0.49386923076923073</v>
      </c>
      <c r="Y83" s="36">
        <f t="shared" si="23"/>
        <v>0.3857815384615384</v>
      </c>
      <c r="Z83" s="36">
        <f t="shared" si="23"/>
        <v>0.40065000000000006</v>
      </c>
      <c r="AA83" s="36">
        <f t="shared" si="23"/>
        <v>0.40083692307692309</v>
      </c>
      <c r="AB83" s="36">
        <f t="shared" si="23"/>
        <v>0.34425769230769232</v>
      </c>
      <c r="AC83" s="36">
        <f t="shared" si="23"/>
        <v>0.44418538461538465</v>
      </c>
      <c r="AD83" s="36">
        <f t="shared" si="23"/>
        <v>0.38489000000000007</v>
      </c>
      <c r="AE83" s="36">
        <f t="shared" si="23"/>
        <v>0.44509615384615392</v>
      </c>
      <c r="AF83" s="36">
        <f t="shared" si="23"/>
        <v>0.45480000000000004</v>
      </c>
      <c r="AG83" s="36">
        <f t="shared" si="23"/>
        <v>0.32200000000000001</v>
      </c>
      <c r="AH83" s="36">
        <f t="shared" si="23"/>
        <v>0.40542846153846157</v>
      </c>
      <c r="AI83" s="36">
        <f t="shared" si="23"/>
        <v>0.34686538461538463</v>
      </c>
      <c r="AJ83" s="36">
        <f t="shared" si="23"/>
        <v>0.33565</v>
      </c>
      <c r="AK83" s="36">
        <f t="shared" si="23"/>
        <v>0.33170769230769237</v>
      </c>
      <c r="AL83" s="36">
        <f t="shared" si="23"/>
        <v>0.31508076923076922</v>
      </c>
      <c r="AM83" s="36">
        <f t="shared" si="23"/>
        <v>0.25866923076923076</v>
      </c>
      <c r="AN83" s="36">
        <f t="shared" si="23"/>
        <v>0.32596923076923073</v>
      </c>
      <c r="AO83" s="36">
        <f t="shared" si="23"/>
        <v>0.30356384615384618</v>
      </c>
      <c r="AP83" s="36">
        <f t="shared" si="23"/>
        <v>0.31994999999999996</v>
      </c>
      <c r="AQ83" s="36">
        <f t="shared" si="23"/>
        <v>0.28918461538461537</v>
      </c>
      <c r="AR83" s="36">
        <f t="shared" si="23"/>
        <v>1.9388461538461538E-2</v>
      </c>
      <c r="AS83" s="36">
        <f t="shared" si="23"/>
        <v>0</v>
      </c>
      <c r="AT83" s="36">
        <f t="shared" si="23"/>
        <v>4.5079999999999995E-2</v>
      </c>
      <c r="AU83" s="36">
        <f t="shared" si="23"/>
        <v>1.3387692307692307E-2</v>
      </c>
      <c r="AV83" s="36">
        <f t="shared" si="23"/>
        <v>3.8327692307692306E-2</v>
      </c>
      <c r="AW83" s="36">
        <f t="shared" si="23"/>
        <v>7.4951538461538458E-2</v>
      </c>
      <c r="AX83" s="36">
        <f t="shared" si="23"/>
        <v>0.14166499999999999</v>
      </c>
      <c r="AY83" s="36">
        <f t="shared" si="23"/>
        <v>0.56268923076923072</v>
      </c>
      <c r="AZ83" s="36">
        <f t="shared" si="23"/>
        <v>0.40747000000000005</v>
      </c>
      <c r="BA83" s="36">
        <f t="shared" si="23"/>
        <v>0.36158076923076926</v>
      </c>
      <c r="BB83" s="36">
        <f t="shared" si="23"/>
        <v>0.30676538461538461</v>
      </c>
      <c r="BC83" s="36">
        <f t="shared" si="23"/>
        <v>0</v>
      </c>
    </row>
    <row r="84" spans="1:55" x14ac:dyDescent="0.3">
      <c r="A84" s="34" t="s">
        <v>770</v>
      </c>
      <c r="B84" s="36">
        <f t="shared" ref="B84:BC84" si="24">B34/B12</f>
        <v>0.26075384615384617</v>
      </c>
      <c r="C84" s="36">
        <f t="shared" si="24"/>
        <v>0.37795769230769227</v>
      </c>
      <c r="D84" s="36">
        <f t="shared" si="24"/>
        <v>0.11049615384615386</v>
      </c>
      <c r="E84" s="36">
        <f t="shared" si="24"/>
        <v>0.69924615384615385</v>
      </c>
      <c r="F84" s="36">
        <f t="shared" si="24"/>
        <v>0.3310153846153846</v>
      </c>
      <c r="G84" s="36">
        <f t="shared" si="24"/>
        <v>0.40280769230769231</v>
      </c>
      <c r="H84" s="36">
        <f t="shared" si="24"/>
        <v>0.32800384615384615</v>
      </c>
      <c r="I84" s="36">
        <f t="shared" si="24"/>
        <v>0.42954230769230772</v>
      </c>
      <c r="J84" s="36">
        <f t="shared" si="24"/>
        <v>0.37651153846153851</v>
      </c>
      <c r="K84" s="36">
        <f t="shared" si="24"/>
        <v>0.41978076923076929</v>
      </c>
      <c r="L84" s="36">
        <f t="shared" si="24"/>
        <v>0.36907692307692308</v>
      </c>
      <c r="M84" s="36">
        <f t="shared" si="24"/>
        <v>0.30425000000000002</v>
      </c>
      <c r="N84" s="36">
        <f t="shared" si="24"/>
        <v>0.36473076923076925</v>
      </c>
      <c r="O84" s="36">
        <f t="shared" si="24"/>
        <v>0.36481384615384616</v>
      </c>
      <c r="P84" s="36">
        <f t="shared" si="24"/>
        <v>0.29857923076923076</v>
      </c>
      <c r="Q84" s="36">
        <f t="shared" si="24"/>
        <v>0.40171923076923072</v>
      </c>
      <c r="R84" s="36">
        <f t="shared" si="24"/>
        <v>0.44611538461538469</v>
      </c>
      <c r="S84" s="36">
        <f t="shared" si="24"/>
        <v>0.23356153846153843</v>
      </c>
      <c r="T84" s="36">
        <f t="shared" si="24"/>
        <v>0.33352307692307687</v>
      </c>
      <c r="U84" s="36">
        <f t="shared" si="24"/>
        <v>0.38699230769230769</v>
      </c>
      <c r="V84" s="36">
        <f t="shared" si="24"/>
        <v>0.20351</v>
      </c>
      <c r="W84" s="36">
        <f t="shared" si="24"/>
        <v>0.38345538461538464</v>
      </c>
      <c r="X84" s="36">
        <f t="shared" si="24"/>
        <v>0.39224230769230772</v>
      </c>
      <c r="Y84" s="36">
        <f t="shared" si="24"/>
        <v>0.30152692307692303</v>
      </c>
      <c r="Z84" s="36">
        <f t="shared" si="24"/>
        <v>0.30446538461538464</v>
      </c>
      <c r="AA84" s="36">
        <f t="shared" si="24"/>
        <v>0.30635384615384614</v>
      </c>
      <c r="AB84" s="36">
        <f t="shared" si="24"/>
        <v>0.26547461538461542</v>
      </c>
      <c r="AC84" s="36">
        <f t="shared" si="24"/>
        <v>0.34671923076923078</v>
      </c>
      <c r="AD84" s="36">
        <f t="shared" si="24"/>
        <v>0.29216153846153842</v>
      </c>
      <c r="AE84" s="36">
        <f t="shared" si="24"/>
        <v>0.34711153846153853</v>
      </c>
      <c r="AF84" s="36">
        <f t="shared" si="24"/>
        <v>0.32758076923076923</v>
      </c>
      <c r="AG84" s="36">
        <f t="shared" si="24"/>
        <v>0.22687307692307693</v>
      </c>
      <c r="AH84" s="36">
        <f t="shared" si="24"/>
        <v>0.30026538461538466</v>
      </c>
      <c r="AI84" s="36">
        <f t="shared" si="24"/>
        <v>0.29983846153846155</v>
      </c>
      <c r="AJ84" s="36">
        <f t="shared" si="24"/>
        <v>0.22504769230769231</v>
      </c>
      <c r="AK84" s="36">
        <f t="shared" si="24"/>
        <v>0.22234615384615389</v>
      </c>
      <c r="AL84" s="36">
        <f t="shared" si="24"/>
        <v>0.20738846153846152</v>
      </c>
      <c r="AM84" s="36">
        <f t="shared" si="24"/>
        <v>0.1759423076923077</v>
      </c>
      <c r="AN84" s="36">
        <f t="shared" si="24"/>
        <v>0.22849923076923076</v>
      </c>
      <c r="AO84" s="36">
        <f t="shared" si="24"/>
        <v>0.23387692307692309</v>
      </c>
      <c r="AP84" s="36">
        <f t="shared" si="24"/>
        <v>0.2142615384615385</v>
      </c>
      <c r="AQ84" s="36">
        <f t="shared" si="24"/>
        <v>0.22261923076923074</v>
      </c>
      <c r="AR84" s="36">
        <f t="shared" si="24"/>
        <v>0.15028461538461538</v>
      </c>
      <c r="AS84" s="36">
        <f t="shared" si="24"/>
        <v>0</v>
      </c>
      <c r="AT84" s="36">
        <f t="shared" si="24"/>
        <v>0</v>
      </c>
      <c r="AU84" s="36">
        <f t="shared" si="24"/>
        <v>0</v>
      </c>
      <c r="AV84" s="36">
        <f t="shared" si="24"/>
        <v>2.4607692307692308E-3</v>
      </c>
      <c r="AW84" s="36">
        <f t="shared" si="24"/>
        <v>3.4268461538461539E-2</v>
      </c>
      <c r="AX84" s="36">
        <f t="shared" si="24"/>
        <v>7.5691538461538449E-2</v>
      </c>
      <c r="AY84" s="36">
        <f t="shared" si="24"/>
        <v>0.51637769230769237</v>
      </c>
      <c r="AZ84" s="36">
        <f t="shared" si="24"/>
        <v>0.45368461538461535</v>
      </c>
      <c r="BA84" s="36">
        <f t="shared" si="24"/>
        <v>0.41567384615384612</v>
      </c>
      <c r="BB84" s="36">
        <f t="shared" si="24"/>
        <v>0.29910461538461536</v>
      </c>
      <c r="BC84" s="36">
        <f t="shared" si="24"/>
        <v>0</v>
      </c>
    </row>
    <row r="85" spans="1:55" x14ac:dyDescent="0.3">
      <c r="A85" s="33" t="s">
        <v>773</v>
      </c>
      <c r="B85" s="36">
        <f t="shared" ref="B85:BC85" si="25">B35/B13</f>
        <v>0.27288461538461539</v>
      </c>
      <c r="C85" s="36">
        <f t="shared" si="25"/>
        <v>0.40728461538461547</v>
      </c>
      <c r="D85" s="36">
        <f t="shared" si="25"/>
        <v>0.11260384615384615</v>
      </c>
      <c r="E85" s="36">
        <f t="shared" si="25"/>
        <v>0.72153076923076909</v>
      </c>
      <c r="F85" s="36">
        <f t="shared" si="25"/>
        <v>0.3533730769230769</v>
      </c>
      <c r="G85" s="36">
        <f t="shared" si="25"/>
        <v>0.40996153846153849</v>
      </c>
      <c r="H85" s="36">
        <f t="shared" si="25"/>
        <v>0.34949999999999998</v>
      </c>
      <c r="I85" s="36">
        <f t="shared" si="25"/>
        <v>0.45195769230769228</v>
      </c>
      <c r="J85" s="36">
        <f t="shared" si="25"/>
        <v>0.38728461538461539</v>
      </c>
      <c r="K85" s="36">
        <f t="shared" si="25"/>
        <v>0.50213846153846153</v>
      </c>
      <c r="L85" s="36">
        <f t="shared" si="25"/>
        <v>0.36939615384615387</v>
      </c>
      <c r="M85" s="36">
        <f t="shared" si="25"/>
        <v>0.31605384615384619</v>
      </c>
      <c r="N85" s="36">
        <f t="shared" si="25"/>
        <v>0.37294615384615387</v>
      </c>
      <c r="O85" s="36">
        <f t="shared" si="25"/>
        <v>0.35621307692307691</v>
      </c>
      <c r="P85" s="36">
        <f t="shared" si="25"/>
        <v>0.32316692307692307</v>
      </c>
      <c r="Q85" s="36">
        <f t="shared" si="25"/>
        <v>0.39328076923076921</v>
      </c>
      <c r="R85" s="36">
        <f t="shared" si="25"/>
        <v>0.40513846153846156</v>
      </c>
      <c r="S85" s="36">
        <f t="shared" si="25"/>
        <v>0.23312692307692304</v>
      </c>
      <c r="T85" s="36">
        <f t="shared" si="25"/>
        <v>0.30458076923076927</v>
      </c>
      <c r="U85" s="36">
        <f t="shared" si="25"/>
        <v>0.42212692307692312</v>
      </c>
      <c r="V85" s="36">
        <f t="shared" si="25"/>
        <v>0.27501615384615385</v>
      </c>
      <c r="W85" s="36">
        <f t="shared" si="25"/>
        <v>0.31277307692307688</v>
      </c>
      <c r="X85" s="36">
        <f t="shared" si="25"/>
        <v>0.38229000000000013</v>
      </c>
      <c r="Y85" s="36">
        <f t="shared" si="25"/>
        <v>0.29856538461538462</v>
      </c>
      <c r="Z85" s="36">
        <f t="shared" si="25"/>
        <v>0.30633461538461543</v>
      </c>
      <c r="AA85" s="36">
        <f t="shared" si="25"/>
        <v>0.30951153846153845</v>
      </c>
      <c r="AB85" s="36">
        <f t="shared" si="25"/>
        <v>0.2651746153846154</v>
      </c>
      <c r="AC85" s="36">
        <f t="shared" si="25"/>
        <v>0.34851538461538462</v>
      </c>
      <c r="AD85" s="36">
        <f t="shared" si="25"/>
        <v>0.16855000000000001</v>
      </c>
      <c r="AE85" s="36">
        <f t="shared" si="25"/>
        <v>4.4488461538461539E-2</v>
      </c>
      <c r="AF85" s="36">
        <f t="shared" si="25"/>
        <v>4.7592307692307698E-2</v>
      </c>
      <c r="AG85" s="36">
        <f t="shared" si="25"/>
        <v>4.1226923076923078E-2</v>
      </c>
      <c r="AH85" s="36">
        <f t="shared" si="25"/>
        <v>0</v>
      </c>
      <c r="AI85" s="36">
        <f t="shared" si="25"/>
        <v>0</v>
      </c>
      <c r="AJ85" s="36">
        <f t="shared" si="25"/>
        <v>1.3307692307692307E-2</v>
      </c>
      <c r="AK85" s="36">
        <f t="shared" si="25"/>
        <v>8.9442307692307696E-2</v>
      </c>
      <c r="AL85" s="36">
        <f t="shared" si="25"/>
        <v>0.21995384615384614</v>
      </c>
      <c r="AM85" s="36">
        <f t="shared" si="25"/>
        <v>0.28605769230769229</v>
      </c>
      <c r="AN85" s="36">
        <f t="shared" si="25"/>
        <v>0.42570153846153846</v>
      </c>
      <c r="AO85" s="36">
        <f t="shared" si="25"/>
        <v>0.41584999999999994</v>
      </c>
      <c r="AP85" s="36">
        <f t="shared" si="25"/>
        <v>0.43159615384615385</v>
      </c>
      <c r="AQ85" s="36">
        <f t="shared" si="25"/>
        <v>0.49303307692307685</v>
      </c>
      <c r="AR85" s="36">
        <f t="shared" si="25"/>
        <v>0.44044538461538463</v>
      </c>
      <c r="AS85" s="36">
        <f t="shared" si="25"/>
        <v>0.43943461538461537</v>
      </c>
      <c r="AT85" s="36">
        <f t="shared" si="25"/>
        <v>0.35100153846153842</v>
      </c>
      <c r="AU85" s="36">
        <f t="shared" si="25"/>
        <v>0.52498769230769227</v>
      </c>
      <c r="AV85" s="36">
        <f t="shared" si="25"/>
        <v>0.37889615384615383</v>
      </c>
      <c r="AW85" s="36">
        <f t="shared" si="25"/>
        <v>0.32359769230769236</v>
      </c>
      <c r="AX85" s="36">
        <f t="shared" si="25"/>
        <v>0.26222846153846158</v>
      </c>
      <c r="AY85" s="36">
        <f t="shared" si="25"/>
        <v>0.79559153846153852</v>
      </c>
      <c r="AZ85" s="36">
        <f t="shared" si="25"/>
        <v>0.54396923076923076</v>
      </c>
      <c r="BA85" s="36">
        <f t="shared" si="25"/>
        <v>0.47366538461538465</v>
      </c>
      <c r="BB85" s="36">
        <f t="shared" si="25"/>
        <v>0.33718846153846155</v>
      </c>
      <c r="BC85" s="36">
        <f t="shared" si="25"/>
        <v>0</v>
      </c>
    </row>
    <row r="87" spans="1:55" x14ac:dyDescent="0.3">
      <c r="A87" s="48" t="s">
        <v>1146</v>
      </c>
      <c r="B87" s="48"/>
      <c r="C87" s="48"/>
      <c r="D87" s="48"/>
      <c r="E87" s="48"/>
      <c r="F87" s="40" t="s">
        <v>1186</v>
      </c>
    </row>
    <row r="88" spans="1:55" x14ac:dyDescent="0.3">
      <c r="A88" s="20"/>
      <c r="B88" s="46" t="s">
        <v>51</v>
      </c>
      <c r="C88" s="46"/>
      <c r="D88" s="46"/>
      <c r="E88" s="20"/>
    </row>
    <row r="89" spans="1:55" x14ac:dyDescent="0.3">
      <c r="A89" s="20"/>
      <c r="B89" s="47" t="s">
        <v>1179</v>
      </c>
      <c r="C89" s="47"/>
      <c r="D89" s="47"/>
      <c r="E89" s="20"/>
    </row>
    <row r="90" spans="1:55" x14ac:dyDescent="0.3">
      <c r="A90" s="21"/>
      <c r="B90" s="44" t="s">
        <v>1142</v>
      </c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</row>
    <row r="91" spans="1:55" x14ac:dyDescent="0.3">
      <c r="A91" s="18" t="s">
        <v>750</v>
      </c>
      <c r="B91" s="20" t="s">
        <v>676</v>
      </c>
      <c r="C91" s="20" t="s">
        <v>677</v>
      </c>
      <c r="D91" s="20" t="s">
        <v>678</v>
      </c>
      <c r="E91" s="20" t="s">
        <v>679</v>
      </c>
      <c r="F91" s="20" t="s">
        <v>680</v>
      </c>
      <c r="G91" s="20" t="s">
        <v>681</v>
      </c>
      <c r="H91" s="20" t="s">
        <v>682</v>
      </c>
      <c r="I91" s="20" t="s">
        <v>683</v>
      </c>
      <c r="J91" s="20" t="s">
        <v>684</v>
      </c>
      <c r="K91" s="20" t="s">
        <v>685</v>
      </c>
      <c r="L91" s="20" t="s">
        <v>686</v>
      </c>
      <c r="M91" s="20" t="s">
        <v>687</v>
      </c>
      <c r="N91" s="20" t="s">
        <v>688</v>
      </c>
      <c r="O91" s="20" t="s">
        <v>689</v>
      </c>
      <c r="P91" s="20" t="s">
        <v>690</v>
      </c>
      <c r="Q91" s="20" t="s">
        <v>691</v>
      </c>
      <c r="R91" s="20" t="s">
        <v>692</v>
      </c>
      <c r="S91" s="20" t="s">
        <v>693</v>
      </c>
      <c r="T91" s="20" t="s">
        <v>694</v>
      </c>
      <c r="U91" s="20" t="s">
        <v>695</v>
      </c>
      <c r="V91" s="20" t="s">
        <v>696</v>
      </c>
      <c r="W91" s="20" t="s">
        <v>697</v>
      </c>
      <c r="X91" s="20" t="s">
        <v>698</v>
      </c>
      <c r="Y91" s="20" t="s">
        <v>699</v>
      </c>
      <c r="Z91" s="20" t="s">
        <v>700</v>
      </c>
      <c r="AA91" s="20" t="s">
        <v>701</v>
      </c>
      <c r="AB91" s="20" t="s">
        <v>702</v>
      </c>
      <c r="AC91" s="20" t="s">
        <v>703</v>
      </c>
      <c r="AD91" s="20" t="s">
        <v>704</v>
      </c>
      <c r="AE91" s="20" t="s">
        <v>705</v>
      </c>
      <c r="AF91" s="20" t="s">
        <v>706</v>
      </c>
      <c r="AG91" s="20" t="s">
        <v>707</v>
      </c>
      <c r="AH91" s="20" t="s">
        <v>708</v>
      </c>
      <c r="AI91" s="20" t="s">
        <v>709</v>
      </c>
      <c r="AJ91" s="20" t="s">
        <v>710</v>
      </c>
      <c r="AK91" s="20" t="s">
        <v>711</v>
      </c>
      <c r="AL91" s="20" t="s">
        <v>712</v>
      </c>
      <c r="AM91" s="20" t="s">
        <v>713</v>
      </c>
      <c r="AN91" s="20" t="s">
        <v>714</v>
      </c>
      <c r="AO91" s="20" t="s">
        <v>715</v>
      </c>
      <c r="AP91" s="20" t="s">
        <v>716</v>
      </c>
      <c r="AQ91" s="20" t="s">
        <v>717</v>
      </c>
      <c r="AR91" s="20" t="s">
        <v>718</v>
      </c>
      <c r="AS91" s="20" t="s">
        <v>719</v>
      </c>
      <c r="AT91" s="20" t="s">
        <v>720</v>
      </c>
      <c r="AU91" s="20" t="s">
        <v>721</v>
      </c>
      <c r="AV91" s="20" t="s">
        <v>722</v>
      </c>
      <c r="AW91" s="20" t="s">
        <v>723</v>
      </c>
      <c r="AX91" s="20" t="s">
        <v>724</v>
      </c>
      <c r="AY91" s="20" t="s">
        <v>725</v>
      </c>
      <c r="AZ91" s="20" t="s">
        <v>726</v>
      </c>
      <c r="BA91" s="20" t="s">
        <v>727</v>
      </c>
      <c r="BB91" s="20" t="s">
        <v>728</v>
      </c>
      <c r="BC91" s="20" t="s">
        <v>729</v>
      </c>
    </row>
    <row r="92" spans="1:55" x14ac:dyDescent="0.3">
      <c r="A92" s="33" t="s">
        <v>826</v>
      </c>
      <c r="B92" s="36">
        <f t="shared" ref="B92:Q98" si="26">B79/7</f>
        <v>0</v>
      </c>
      <c r="C92" s="36">
        <f t="shared" si="26"/>
        <v>5.2198571428571428E-2</v>
      </c>
      <c r="D92" s="36">
        <f t="shared" si="26"/>
        <v>3.9623428571428573E-2</v>
      </c>
      <c r="E92" s="36">
        <f t="shared" si="26"/>
        <v>4.8498571428571433E-2</v>
      </c>
      <c r="F92" s="36">
        <f t="shared" si="26"/>
        <v>4.8814857142857146E-2</v>
      </c>
      <c r="G92" s="36">
        <f t="shared" si="26"/>
        <v>4.9875714285714287E-2</v>
      </c>
      <c r="H92" s="36">
        <f t="shared" si="26"/>
        <v>5.6804285714285717E-2</v>
      </c>
      <c r="I92" s="36">
        <f t="shared" si="26"/>
        <v>4.9441428571428574E-2</v>
      </c>
      <c r="J92" s="36">
        <f t="shared" si="26"/>
        <v>4.9052857142857141E-2</v>
      </c>
      <c r="K92" s="36">
        <f t="shared" si="26"/>
        <v>4.751514285714286E-2</v>
      </c>
      <c r="L92" s="36">
        <f t="shared" si="26"/>
        <v>4.9210857142857146E-2</v>
      </c>
      <c r="M92" s="36">
        <f t="shared" si="26"/>
        <v>5.6244857142857145E-2</v>
      </c>
      <c r="N92" s="36">
        <f t="shared" si="26"/>
        <v>5.3014285714285715E-2</v>
      </c>
      <c r="O92" s="36">
        <f t="shared" si="26"/>
        <v>4.6342857142857144E-2</v>
      </c>
      <c r="P92" s="36">
        <f t="shared" si="26"/>
        <v>4.6580000000000003E-2</v>
      </c>
      <c r="Q92" s="36">
        <f t="shared" si="26"/>
        <v>4.4081428571428563E-2</v>
      </c>
      <c r="R92" s="36">
        <f t="shared" ref="C92:BB97" si="27">R79/7</f>
        <v>4.7158571428571432E-2</v>
      </c>
      <c r="S92" s="36">
        <f t="shared" si="27"/>
        <v>6.6013142857142854E-2</v>
      </c>
      <c r="T92" s="36">
        <f t="shared" si="27"/>
        <v>5.3044571428571427E-2</v>
      </c>
      <c r="U92" s="36">
        <f t="shared" si="27"/>
        <v>6.8604285714285715E-2</v>
      </c>
      <c r="V92" s="36">
        <f t="shared" si="27"/>
        <v>1.5046857142857141E-2</v>
      </c>
      <c r="W92" s="36">
        <f t="shared" si="27"/>
        <v>5.6750285714285718E-2</v>
      </c>
      <c r="X92" s="36">
        <f t="shared" si="27"/>
        <v>6.6107999999999986E-2</v>
      </c>
      <c r="Y92" s="36">
        <f t="shared" si="27"/>
        <v>2.9788285714285719E-2</v>
      </c>
      <c r="Z92" s="36">
        <f t="shared" si="27"/>
        <v>3.5639142857142855E-2</v>
      </c>
      <c r="AA92" s="36">
        <f t="shared" si="27"/>
        <v>2.8282857142857141E-2</v>
      </c>
      <c r="AB92" s="36">
        <f t="shared" si="27"/>
        <v>4.3412857142857142E-2</v>
      </c>
      <c r="AC92" s="36">
        <f t="shared" si="27"/>
        <v>4.2685714285714285E-2</v>
      </c>
      <c r="AD92" s="36">
        <f t="shared" si="27"/>
        <v>4.9094285714285708E-2</v>
      </c>
      <c r="AE92" s="36">
        <f t="shared" si="27"/>
        <v>4.1757142857142861E-2</v>
      </c>
      <c r="AF92" s="36">
        <f t="shared" si="27"/>
        <v>4.0163999999999998E-2</v>
      </c>
      <c r="AG92" s="36">
        <f t="shared" si="27"/>
        <v>3.3784571428571428E-2</v>
      </c>
      <c r="AH92" s="36">
        <f t="shared" si="27"/>
        <v>4.4432571428571432E-2</v>
      </c>
      <c r="AI92" s="36">
        <f t="shared" si="27"/>
        <v>3.6993428571428573E-2</v>
      </c>
      <c r="AJ92" s="36">
        <f t="shared" si="27"/>
        <v>4.3098857142857147E-2</v>
      </c>
      <c r="AK92" s="36">
        <f t="shared" si="27"/>
        <v>3.1534285714285716E-2</v>
      </c>
      <c r="AL92" s="36">
        <f t="shared" si="27"/>
        <v>0.04</v>
      </c>
      <c r="AM92" s="36">
        <f t="shared" si="27"/>
        <v>3.1164571428571427E-2</v>
      </c>
      <c r="AN92" s="36">
        <f t="shared" si="27"/>
        <v>3.7038571428571428E-2</v>
      </c>
      <c r="AO92" s="36">
        <f t="shared" si="27"/>
        <v>3.7745714285714278E-2</v>
      </c>
      <c r="AP92" s="36">
        <f t="shared" si="27"/>
        <v>4.3184E-2</v>
      </c>
      <c r="AQ92" s="36">
        <f t="shared" si="27"/>
        <v>3.5655714285714284E-2</v>
      </c>
      <c r="AR92" s="36">
        <f t="shared" si="27"/>
        <v>3.9767142857142855E-2</v>
      </c>
      <c r="AS92" s="36">
        <f t="shared" si="27"/>
        <v>2.0488285714285716E-2</v>
      </c>
      <c r="AT92" s="36">
        <f t="shared" si="27"/>
        <v>0</v>
      </c>
      <c r="AU92" s="36">
        <f t="shared" si="27"/>
        <v>0</v>
      </c>
      <c r="AV92" s="36">
        <f t="shared" si="27"/>
        <v>0</v>
      </c>
      <c r="AW92" s="36">
        <f t="shared" si="27"/>
        <v>0</v>
      </c>
      <c r="AX92" s="36">
        <f t="shared" si="27"/>
        <v>0</v>
      </c>
      <c r="AY92" s="36">
        <f t="shared" si="27"/>
        <v>0</v>
      </c>
      <c r="AZ92" s="36">
        <f t="shared" si="27"/>
        <v>0</v>
      </c>
      <c r="BA92" s="36">
        <f t="shared" si="27"/>
        <v>0</v>
      </c>
      <c r="BB92" s="36">
        <f t="shared" si="27"/>
        <v>0</v>
      </c>
      <c r="BC92" s="36">
        <f t="shared" ref="BC92" si="28">BC79/30</f>
        <v>0</v>
      </c>
    </row>
    <row r="93" spans="1:55" x14ac:dyDescent="0.3">
      <c r="A93" s="34" t="s">
        <v>757</v>
      </c>
      <c r="B93" s="36">
        <f t="shared" si="26"/>
        <v>3.001703296703297E-2</v>
      </c>
      <c r="C93" s="36">
        <f t="shared" si="27"/>
        <v>4.0746263736263735E-2</v>
      </c>
      <c r="D93" s="36">
        <f t="shared" si="27"/>
        <v>1.2353846153846151E-2</v>
      </c>
      <c r="E93" s="36">
        <f t="shared" si="27"/>
        <v>7.4298351648351649E-2</v>
      </c>
      <c r="F93" s="36">
        <f t="shared" si="27"/>
        <v>4.0330769230769233E-2</v>
      </c>
      <c r="G93" s="36">
        <f t="shared" si="27"/>
        <v>4.2705384615384624E-2</v>
      </c>
      <c r="H93" s="36">
        <f t="shared" si="27"/>
        <v>3.6531978021978016E-2</v>
      </c>
      <c r="I93" s="36">
        <f t="shared" si="27"/>
        <v>4.6984615384615389E-2</v>
      </c>
      <c r="J93" s="36">
        <f t="shared" si="27"/>
        <v>4.0643956043956042E-2</v>
      </c>
      <c r="K93" s="36">
        <f t="shared" si="27"/>
        <v>4.7123626373626368E-2</v>
      </c>
      <c r="L93" s="36">
        <f t="shared" si="27"/>
        <v>2.1148021978021979E-2</v>
      </c>
      <c r="M93" s="36">
        <f t="shared" si="27"/>
        <v>0</v>
      </c>
      <c r="N93" s="36">
        <f t="shared" si="27"/>
        <v>6.6043956043956051E-4</v>
      </c>
      <c r="O93" s="36">
        <f t="shared" si="27"/>
        <v>2.4220329670329672E-2</v>
      </c>
      <c r="P93" s="36">
        <f t="shared" si="27"/>
        <v>3.5932417582417588E-2</v>
      </c>
      <c r="Q93" s="36">
        <f t="shared" si="27"/>
        <v>6.1656043956043953E-2</v>
      </c>
      <c r="R93" s="36">
        <f t="shared" si="27"/>
        <v>7.110439560439559E-2</v>
      </c>
      <c r="S93" s="36">
        <f t="shared" si="27"/>
        <v>3.8776923076923077E-2</v>
      </c>
      <c r="T93" s="36">
        <f t="shared" si="27"/>
        <v>5.7186593406593399E-2</v>
      </c>
      <c r="U93" s="36">
        <f t="shared" si="27"/>
        <v>6.877736263736263E-2</v>
      </c>
      <c r="V93" s="36">
        <f t="shared" si="27"/>
        <v>5.9501098901098892E-2</v>
      </c>
      <c r="W93" s="36">
        <f t="shared" si="27"/>
        <v>5.3358571428571422E-2</v>
      </c>
      <c r="X93" s="36">
        <f t="shared" si="27"/>
        <v>7.781956043956044E-2</v>
      </c>
      <c r="Y93" s="36">
        <f t="shared" si="27"/>
        <v>6.0215054945054948E-2</v>
      </c>
      <c r="Z93" s="36">
        <f t="shared" si="27"/>
        <v>6.0698351648351648E-2</v>
      </c>
      <c r="AA93" s="36">
        <f t="shared" si="27"/>
        <v>6.4917692307692301E-2</v>
      </c>
      <c r="AB93" s="36">
        <f t="shared" si="27"/>
        <v>5.5426373626373628E-2</v>
      </c>
      <c r="AC93" s="36">
        <f t="shared" si="27"/>
        <v>7.0918901098901102E-2</v>
      </c>
      <c r="AD93" s="36">
        <f t="shared" si="27"/>
        <v>6.2139120879120879E-2</v>
      </c>
      <c r="AE93" s="36">
        <f t="shared" si="27"/>
        <v>6.30489010989011E-2</v>
      </c>
      <c r="AF93" s="36">
        <f t="shared" si="27"/>
        <v>6.308791208791209E-2</v>
      </c>
      <c r="AG93" s="36">
        <f t="shared" si="27"/>
        <v>5.3740989010989011E-2</v>
      </c>
      <c r="AH93" s="36">
        <f t="shared" si="27"/>
        <v>7.3913406593406589E-2</v>
      </c>
      <c r="AI93" s="36">
        <f t="shared" si="27"/>
        <v>6.4417692307692301E-2</v>
      </c>
      <c r="AJ93" s="36">
        <f t="shared" si="27"/>
        <v>6.3041208791208794E-2</v>
      </c>
      <c r="AK93" s="36">
        <f t="shared" si="27"/>
        <v>6.3629890109890105E-2</v>
      </c>
      <c r="AL93" s="36">
        <f t="shared" si="27"/>
        <v>6.2940109890109883E-2</v>
      </c>
      <c r="AM93" s="36">
        <f t="shared" si="27"/>
        <v>5.5498901098901092E-2</v>
      </c>
      <c r="AN93" s="36">
        <f t="shared" si="27"/>
        <v>7.1993736263736272E-2</v>
      </c>
      <c r="AO93" s="36">
        <f t="shared" si="27"/>
        <v>5.8985384615384613E-2</v>
      </c>
      <c r="AP93" s="36">
        <f t="shared" si="27"/>
        <v>6.1792637362637362E-2</v>
      </c>
      <c r="AQ93" s="36">
        <f t="shared" si="27"/>
        <v>6.2363956043956045E-2</v>
      </c>
      <c r="AR93" s="36">
        <f t="shared" si="27"/>
        <v>5.7244615384615387E-2</v>
      </c>
      <c r="AS93" s="36">
        <f t="shared" si="27"/>
        <v>4.5932747252747257E-2</v>
      </c>
      <c r="AT93" s="36">
        <f t="shared" si="27"/>
        <v>4.9042307692307698E-2</v>
      </c>
      <c r="AU93" s="36">
        <f t="shared" si="27"/>
        <v>7.0185824175824169E-2</v>
      </c>
      <c r="AV93" s="36">
        <f t="shared" si="27"/>
        <v>5.2163626373626377E-2</v>
      </c>
      <c r="AW93" s="36">
        <f t="shared" si="27"/>
        <v>4.2662967032967035E-2</v>
      </c>
      <c r="AX93" s="36">
        <f t="shared" si="27"/>
        <v>4.1782417582417582E-2</v>
      </c>
      <c r="AY93" s="36">
        <f t="shared" si="27"/>
        <v>0.10412989010989011</v>
      </c>
      <c r="AZ93" s="36">
        <f t="shared" si="27"/>
        <v>7.0636373626373622E-2</v>
      </c>
      <c r="BA93" s="36">
        <f t="shared" si="27"/>
        <v>6.1138351648351637E-2</v>
      </c>
      <c r="BB93" s="36">
        <f t="shared" si="27"/>
        <v>4.3520879120879118E-2</v>
      </c>
      <c r="BC93" s="36">
        <f t="shared" ref="BC93" si="29">BC80/30</f>
        <v>0</v>
      </c>
    </row>
    <row r="94" spans="1:55" x14ac:dyDescent="0.3">
      <c r="A94" s="33" t="s">
        <v>761</v>
      </c>
      <c r="B94" s="36">
        <f t="shared" si="26"/>
        <v>3.2692307692307692E-4</v>
      </c>
      <c r="C94" s="36">
        <f t="shared" si="27"/>
        <v>8.8956043956043955E-4</v>
      </c>
      <c r="D94" s="36">
        <f t="shared" si="27"/>
        <v>1.8175824175824177E-3</v>
      </c>
      <c r="E94" s="36">
        <f t="shared" si="27"/>
        <v>3.8739560439560436E-2</v>
      </c>
      <c r="F94" s="36">
        <f t="shared" si="27"/>
        <v>4.6979120879120873E-2</v>
      </c>
      <c r="G94" s="36">
        <f t="shared" si="27"/>
        <v>5.3900549450549451E-2</v>
      </c>
      <c r="H94" s="36">
        <f t="shared" si="27"/>
        <v>4.7405494505494507E-2</v>
      </c>
      <c r="I94" s="36">
        <f t="shared" si="27"/>
        <v>6.5103846153846165E-2</v>
      </c>
      <c r="J94" s="36">
        <f t="shared" si="27"/>
        <v>5.8993956043956054E-2</v>
      </c>
      <c r="K94" s="36">
        <f t="shared" si="27"/>
        <v>6.7734615384615379E-2</v>
      </c>
      <c r="L94" s="36">
        <f t="shared" si="27"/>
        <v>5.9502747252747241E-2</v>
      </c>
      <c r="M94" s="36">
        <f t="shared" si="27"/>
        <v>5.10221978021978E-2</v>
      </c>
      <c r="N94" s="36">
        <f t="shared" si="27"/>
        <v>5.7034175824175824E-2</v>
      </c>
      <c r="O94" s="36">
        <f t="shared" si="27"/>
        <v>5.9784395604395593E-2</v>
      </c>
      <c r="P94" s="36">
        <f t="shared" si="27"/>
        <v>5.0871978021978015E-2</v>
      </c>
      <c r="Q94" s="36">
        <f t="shared" si="27"/>
        <v>6.3410989010989002E-2</v>
      </c>
      <c r="R94" s="36">
        <f t="shared" si="27"/>
        <v>6.9180989010989E-2</v>
      </c>
      <c r="S94" s="36">
        <f t="shared" si="27"/>
        <v>4.2228791208791208E-2</v>
      </c>
      <c r="T94" s="36">
        <f t="shared" si="27"/>
        <v>5.7721978021978024E-2</v>
      </c>
      <c r="U94" s="36">
        <f t="shared" si="27"/>
        <v>6.5131868131868137E-2</v>
      </c>
      <c r="V94" s="36">
        <f t="shared" si="27"/>
        <v>4.8791098901098895E-2</v>
      </c>
      <c r="W94" s="36">
        <f t="shared" si="27"/>
        <v>5.678538461538462E-2</v>
      </c>
      <c r="X94" s="36">
        <f t="shared" si="27"/>
        <v>7.3228571428571435E-2</v>
      </c>
      <c r="Y94" s="36">
        <f t="shared" si="27"/>
        <v>5.4468681318681315E-2</v>
      </c>
      <c r="Z94" s="36">
        <f t="shared" si="27"/>
        <v>5.1791758241758246E-2</v>
      </c>
      <c r="AA94" s="36">
        <f t="shared" si="27"/>
        <v>5.4533516483516488E-2</v>
      </c>
      <c r="AB94" s="36">
        <f t="shared" si="27"/>
        <v>4.8129120879120878E-2</v>
      </c>
      <c r="AC94" s="36">
        <f t="shared" si="27"/>
        <v>6.5678571428571433E-2</v>
      </c>
      <c r="AD94" s="36">
        <f t="shared" si="27"/>
        <v>5.7119010989010975E-2</v>
      </c>
      <c r="AE94" s="36">
        <f t="shared" si="27"/>
        <v>5.6324725274725269E-2</v>
      </c>
      <c r="AF94" s="36">
        <f t="shared" si="27"/>
        <v>5.5027802197802192E-2</v>
      </c>
      <c r="AG94" s="36">
        <f t="shared" si="27"/>
        <v>4.7943516483516489E-2</v>
      </c>
      <c r="AH94" s="36">
        <f t="shared" si="27"/>
        <v>6.3833076923076923E-2</v>
      </c>
      <c r="AI94" s="36">
        <f t="shared" si="27"/>
        <v>5.568219780219779E-2</v>
      </c>
      <c r="AJ94" s="36">
        <f t="shared" si="27"/>
        <v>5.4707802197802198E-2</v>
      </c>
      <c r="AK94" s="36">
        <f t="shared" si="27"/>
        <v>5.4106923076923066E-2</v>
      </c>
      <c r="AL94" s="36">
        <f t="shared" si="27"/>
        <v>5.4288461538461542E-2</v>
      </c>
      <c r="AM94" s="36">
        <f t="shared" si="27"/>
        <v>4.6765604395604399E-2</v>
      </c>
      <c r="AN94" s="36">
        <f t="shared" si="27"/>
        <v>6.2069670329670319E-2</v>
      </c>
      <c r="AO94" s="36">
        <f t="shared" si="27"/>
        <v>5.1392527472527469E-2</v>
      </c>
      <c r="AP94" s="36">
        <f t="shared" si="27"/>
        <v>6.33723076923077E-2</v>
      </c>
      <c r="AQ94" s="36">
        <f t="shared" si="27"/>
        <v>5.4585384615384626E-2</v>
      </c>
      <c r="AR94" s="36">
        <f t="shared" si="27"/>
        <v>5.2345934065934061E-2</v>
      </c>
      <c r="AS94" s="36">
        <f t="shared" si="27"/>
        <v>5.0203626373626367E-2</v>
      </c>
      <c r="AT94" s="36">
        <f t="shared" si="27"/>
        <v>4.1792307692307684E-2</v>
      </c>
      <c r="AU94" s="36">
        <f t="shared" si="27"/>
        <v>5.7831648351648356E-2</v>
      </c>
      <c r="AV94" s="36">
        <f t="shared" si="27"/>
        <v>4.3452197802197799E-2</v>
      </c>
      <c r="AW94" s="36">
        <f t="shared" si="27"/>
        <v>3.6714835164835168E-2</v>
      </c>
      <c r="AX94" s="36">
        <f t="shared" si="27"/>
        <v>2.9160989010989014E-2</v>
      </c>
      <c r="AY94" s="36">
        <f t="shared" si="27"/>
        <v>8.7409560439560455E-2</v>
      </c>
      <c r="AZ94" s="36">
        <f t="shared" si="27"/>
        <v>5.8370549450549439E-2</v>
      </c>
      <c r="BA94" s="36">
        <f t="shared" si="27"/>
        <v>4.876725274725275E-2</v>
      </c>
      <c r="BB94" s="36">
        <f t="shared" si="27"/>
        <v>3.5877362637362638E-2</v>
      </c>
      <c r="BC94" s="36">
        <f t="shared" ref="BC94" si="30">BC81/30</f>
        <v>0</v>
      </c>
    </row>
    <row r="95" spans="1:55" x14ac:dyDescent="0.3">
      <c r="A95" s="34" t="s">
        <v>764</v>
      </c>
      <c r="B95" s="36">
        <f t="shared" si="26"/>
        <v>4.3399999999999994E-2</v>
      </c>
      <c r="C95" s="36">
        <f t="shared" si="27"/>
        <v>5.9371428571428575E-2</v>
      </c>
      <c r="D95" s="36">
        <f t="shared" si="27"/>
        <v>1.644021978021978E-2</v>
      </c>
      <c r="E95" s="36">
        <f t="shared" si="27"/>
        <v>0.11341318681318681</v>
      </c>
      <c r="F95" s="36">
        <f t="shared" si="27"/>
        <v>5.5371978021978019E-2</v>
      </c>
      <c r="G95" s="36">
        <f t="shared" si="27"/>
        <v>6.5741868131868136E-2</v>
      </c>
      <c r="H95" s="36">
        <f t="shared" si="27"/>
        <v>5.540736263736263E-2</v>
      </c>
      <c r="I95" s="36">
        <f t="shared" si="27"/>
        <v>4.2702197802197799E-2</v>
      </c>
      <c r="J95" s="36">
        <f t="shared" si="27"/>
        <v>6.2937362637362632E-2</v>
      </c>
      <c r="K95" s="36">
        <f t="shared" si="27"/>
        <v>7.6154395604395603E-2</v>
      </c>
      <c r="L95" s="36">
        <f t="shared" si="27"/>
        <v>6.698351648351647E-2</v>
      </c>
      <c r="M95" s="36">
        <f t="shared" si="27"/>
        <v>6.3319780219780228E-2</v>
      </c>
      <c r="N95" s="36">
        <f t="shared" si="27"/>
        <v>6.6852857142857144E-2</v>
      </c>
      <c r="O95" s="36">
        <f t="shared" si="27"/>
        <v>6.4922527472527469E-2</v>
      </c>
      <c r="P95" s="36">
        <f t="shared" si="27"/>
        <v>6.2979560439560434E-2</v>
      </c>
      <c r="Q95" s="36">
        <f t="shared" si="27"/>
        <v>7.370494505494507E-2</v>
      </c>
      <c r="R95" s="36">
        <f t="shared" si="27"/>
        <v>8.2313076923076919E-2</v>
      </c>
      <c r="S95" s="36">
        <f t="shared" si="27"/>
        <v>4.384813186813187E-2</v>
      </c>
      <c r="T95" s="36">
        <f t="shared" si="27"/>
        <v>6.1803076923076912E-2</v>
      </c>
      <c r="U95" s="36">
        <f t="shared" si="27"/>
        <v>7.0253846153846153E-2</v>
      </c>
      <c r="V95" s="36">
        <f t="shared" si="27"/>
        <v>5.2325494505494508E-2</v>
      </c>
      <c r="W95" s="36">
        <f t="shared" si="27"/>
        <v>6.0383516483516482E-2</v>
      </c>
      <c r="X95" s="36">
        <f t="shared" si="27"/>
        <v>7.3780109890109871E-2</v>
      </c>
      <c r="Y95" s="36">
        <f t="shared" si="27"/>
        <v>5.4890109890109888E-2</v>
      </c>
      <c r="Z95" s="36">
        <f t="shared" si="27"/>
        <v>6.2760219780219784E-2</v>
      </c>
      <c r="AA95" s="36">
        <f t="shared" si="27"/>
        <v>6.1018461538461542E-2</v>
      </c>
      <c r="AB95" s="36">
        <f t="shared" si="27"/>
        <v>5.1474285714285709E-2</v>
      </c>
      <c r="AC95" s="36">
        <f t="shared" si="27"/>
        <v>6.938329670329671E-2</v>
      </c>
      <c r="AD95" s="36">
        <f t="shared" si="27"/>
        <v>5.8960439560439559E-2</v>
      </c>
      <c r="AE95" s="36">
        <f t="shared" si="27"/>
        <v>5.8089560439560428E-2</v>
      </c>
      <c r="AF95" s="36">
        <f t="shared" si="27"/>
        <v>5.7614285714285715E-2</v>
      </c>
      <c r="AG95" s="36">
        <f t="shared" si="27"/>
        <v>4.6515934065934066E-2</v>
      </c>
      <c r="AH95" s="36">
        <f t="shared" si="27"/>
        <v>6.3727472527472531E-2</v>
      </c>
      <c r="AI95" s="36">
        <f t="shared" si="27"/>
        <v>5.6841538461538457E-2</v>
      </c>
      <c r="AJ95" s="36">
        <f t="shared" si="27"/>
        <v>5.6062637362637349E-2</v>
      </c>
      <c r="AK95" s="36">
        <f t="shared" si="27"/>
        <v>5.5655494505494514E-2</v>
      </c>
      <c r="AL95" s="36">
        <f t="shared" si="27"/>
        <v>5.5018681318681317E-2</v>
      </c>
      <c r="AM95" s="36">
        <f t="shared" si="27"/>
        <v>4.7356263736263733E-2</v>
      </c>
      <c r="AN95" s="36">
        <f t="shared" si="27"/>
        <v>6.8115934065934067E-2</v>
      </c>
      <c r="AO95" s="36">
        <f t="shared" si="27"/>
        <v>5.1189890109890106E-2</v>
      </c>
      <c r="AP95" s="36">
        <f t="shared" si="27"/>
        <v>4.8594835164835162E-2</v>
      </c>
      <c r="AQ95" s="36">
        <f t="shared" si="27"/>
        <v>5.2805714285714289E-2</v>
      </c>
      <c r="AR95" s="36">
        <f t="shared" si="27"/>
        <v>5.369120879120879E-2</v>
      </c>
      <c r="AS95" s="36">
        <f t="shared" si="27"/>
        <v>5.211175824175824E-2</v>
      </c>
      <c r="AT95" s="36">
        <f t="shared" si="27"/>
        <v>4.09823076923077E-2</v>
      </c>
      <c r="AU95" s="36">
        <f t="shared" si="27"/>
        <v>5.9218901098901093E-2</v>
      </c>
      <c r="AV95" s="36">
        <f t="shared" si="27"/>
        <v>4.618670329670329E-2</v>
      </c>
      <c r="AW95" s="36">
        <f t="shared" si="27"/>
        <v>4.5716703296703298E-2</v>
      </c>
      <c r="AX95" s="36">
        <f t="shared" si="27"/>
        <v>3.0218681318681322E-2</v>
      </c>
      <c r="AY95" s="36">
        <f t="shared" si="27"/>
        <v>9.1570109890109871E-2</v>
      </c>
      <c r="AZ95" s="36">
        <f t="shared" si="27"/>
        <v>6.0836813186813186E-2</v>
      </c>
      <c r="BA95" s="36">
        <f t="shared" si="27"/>
        <v>5.1398791208791206E-2</v>
      </c>
      <c r="BB95" s="36">
        <f t="shared" si="27"/>
        <v>3.6125714285714296E-2</v>
      </c>
      <c r="BC95" s="36">
        <f t="shared" ref="BC95" si="31">BC82/30</f>
        <v>0</v>
      </c>
    </row>
    <row r="96" spans="1:55" x14ac:dyDescent="0.3">
      <c r="A96" s="33" t="s">
        <v>767</v>
      </c>
      <c r="B96" s="36">
        <f t="shared" si="26"/>
        <v>4.2603296703296704E-2</v>
      </c>
      <c r="C96" s="36">
        <f t="shared" si="27"/>
        <v>5.697417582417582E-2</v>
      </c>
      <c r="D96" s="36">
        <f t="shared" si="27"/>
        <v>1.4819230769230769E-2</v>
      </c>
      <c r="E96" s="36">
        <f t="shared" si="27"/>
        <v>0.10661153846153847</v>
      </c>
      <c r="F96" s="36">
        <f t="shared" si="27"/>
        <v>5.0818681318681322E-2</v>
      </c>
      <c r="G96" s="36">
        <f t="shared" si="27"/>
        <v>6.1978021978021977E-2</v>
      </c>
      <c r="H96" s="36">
        <f t="shared" si="27"/>
        <v>5.2531098901098902E-2</v>
      </c>
      <c r="I96" s="36">
        <f t="shared" si="27"/>
        <v>6.6128131868131879E-2</v>
      </c>
      <c r="J96" s="36">
        <f t="shared" si="27"/>
        <v>6.1491758241758232E-2</v>
      </c>
      <c r="K96" s="36">
        <f t="shared" si="27"/>
        <v>6.1377472527472519E-2</v>
      </c>
      <c r="L96" s="36">
        <f t="shared" si="27"/>
        <v>6.2719120879120863E-2</v>
      </c>
      <c r="M96" s="36">
        <f t="shared" si="27"/>
        <v>5.2888021978021983E-2</v>
      </c>
      <c r="N96" s="36">
        <f t="shared" si="27"/>
        <v>5.8273076923076927E-2</v>
      </c>
      <c r="O96" s="36">
        <f t="shared" si="27"/>
        <v>6.0304505494505493E-2</v>
      </c>
      <c r="P96" s="36">
        <f t="shared" si="27"/>
        <v>6.0312307692307679E-2</v>
      </c>
      <c r="Q96" s="36">
        <f t="shared" si="27"/>
        <v>6.9284065934065928E-2</v>
      </c>
      <c r="R96" s="36">
        <f t="shared" si="27"/>
        <v>7.5499780219780224E-2</v>
      </c>
      <c r="S96" s="36">
        <f t="shared" si="27"/>
        <v>4.1952857142857139E-2</v>
      </c>
      <c r="T96" s="36">
        <f t="shared" si="27"/>
        <v>5.6857582417582417E-2</v>
      </c>
      <c r="U96" s="36">
        <f t="shared" si="27"/>
        <v>6.3899450549450551E-2</v>
      </c>
      <c r="V96" s="36">
        <f t="shared" si="27"/>
        <v>4.8278461538461541E-2</v>
      </c>
      <c r="W96" s="36">
        <f t="shared" si="27"/>
        <v>5.4841758241758243E-2</v>
      </c>
      <c r="X96" s="36">
        <f t="shared" si="27"/>
        <v>7.0552747252747253E-2</v>
      </c>
      <c r="Y96" s="36">
        <f t="shared" si="27"/>
        <v>5.5111648351648342E-2</v>
      </c>
      <c r="Z96" s="36">
        <f t="shared" si="27"/>
        <v>5.7235714285714293E-2</v>
      </c>
      <c r="AA96" s="36">
        <f t="shared" si="27"/>
        <v>5.7262417582417582E-2</v>
      </c>
      <c r="AB96" s="36">
        <f t="shared" si="27"/>
        <v>4.9179670329670334E-2</v>
      </c>
      <c r="AC96" s="36">
        <f t="shared" si="27"/>
        <v>6.3455054945054948E-2</v>
      </c>
      <c r="AD96" s="36">
        <f t="shared" si="27"/>
        <v>5.4984285714285722E-2</v>
      </c>
      <c r="AE96" s="36">
        <f t="shared" si="27"/>
        <v>6.358516483516484E-2</v>
      </c>
      <c r="AF96" s="36">
        <f t="shared" si="27"/>
        <v>6.4971428571428583E-2</v>
      </c>
      <c r="AG96" s="36">
        <f t="shared" si="27"/>
        <v>4.5999999999999999E-2</v>
      </c>
      <c r="AH96" s="36">
        <f t="shared" si="27"/>
        <v>5.791835164835165E-2</v>
      </c>
      <c r="AI96" s="36">
        <f t="shared" si="27"/>
        <v>4.9552197802197807E-2</v>
      </c>
      <c r="AJ96" s="36">
        <f t="shared" si="27"/>
        <v>4.795E-2</v>
      </c>
      <c r="AK96" s="36">
        <f t="shared" si="27"/>
        <v>4.7386813186813197E-2</v>
      </c>
      <c r="AL96" s="36">
        <f t="shared" si="27"/>
        <v>4.5011538461538457E-2</v>
      </c>
      <c r="AM96" s="36">
        <f t="shared" si="27"/>
        <v>3.6952747252747255E-2</v>
      </c>
      <c r="AN96" s="36">
        <f t="shared" si="27"/>
        <v>4.6567032967032962E-2</v>
      </c>
      <c r="AO96" s="36">
        <f t="shared" si="27"/>
        <v>4.336626373626374E-2</v>
      </c>
      <c r="AP96" s="36">
        <f t="shared" si="27"/>
        <v>4.5707142857142849E-2</v>
      </c>
      <c r="AQ96" s="36">
        <f t="shared" si="27"/>
        <v>4.1312087912087909E-2</v>
      </c>
      <c r="AR96" s="36">
        <f t="shared" si="27"/>
        <v>2.76978021978022E-3</v>
      </c>
      <c r="AS96" s="36">
        <f t="shared" si="27"/>
        <v>0</v>
      </c>
      <c r="AT96" s="36">
        <f t="shared" si="27"/>
        <v>6.4399999999999995E-3</v>
      </c>
      <c r="AU96" s="36">
        <f t="shared" si="27"/>
        <v>1.9125274725274725E-3</v>
      </c>
      <c r="AV96" s="36">
        <f t="shared" si="27"/>
        <v>5.4753846153846155E-3</v>
      </c>
      <c r="AW96" s="36">
        <f t="shared" si="27"/>
        <v>1.0707362637362636E-2</v>
      </c>
      <c r="AX96" s="36">
        <f t="shared" si="27"/>
        <v>2.0237857142857141E-2</v>
      </c>
      <c r="AY96" s="36">
        <f t="shared" si="27"/>
        <v>8.0384175824175813E-2</v>
      </c>
      <c r="AZ96" s="36">
        <f t="shared" si="27"/>
        <v>5.8210000000000005E-2</v>
      </c>
      <c r="BA96" s="36">
        <f t="shared" si="27"/>
        <v>5.1654395604395609E-2</v>
      </c>
      <c r="BB96" s="36">
        <f t="shared" si="27"/>
        <v>4.382362637362637E-2</v>
      </c>
      <c r="BC96" s="36">
        <f t="shared" ref="BC96" si="32">BC83/30</f>
        <v>0</v>
      </c>
    </row>
    <row r="97" spans="1:55" x14ac:dyDescent="0.3">
      <c r="A97" s="34" t="s">
        <v>770</v>
      </c>
      <c r="B97" s="36">
        <f t="shared" si="26"/>
        <v>3.7250549450549453E-2</v>
      </c>
      <c r="C97" s="36">
        <f t="shared" si="27"/>
        <v>5.3993956043956036E-2</v>
      </c>
      <c r="D97" s="36">
        <f t="shared" si="27"/>
        <v>1.5785164835164837E-2</v>
      </c>
      <c r="E97" s="36">
        <f t="shared" si="27"/>
        <v>9.9892307692307697E-2</v>
      </c>
      <c r="F97" s="36">
        <f t="shared" si="27"/>
        <v>4.7287912087912089E-2</v>
      </c>
      <c r="G97" s="36">
        <f t="shared" si="27"/>
        <v>5.7543956043956047E-2</v>
      </c>
      <c r="H97" s="36">
        <f t="shared" si="27"/>
        <v>4.6857692307692309E-2</v>
      </c>
      <c r="I97" s="36">
        <f t="shared" si="27"/>
        <v>6.1363186813186817E-2</v>
      </c>
      <c r="J97" s="36">
        <f t="shared" si="27"/>
        <v>5.3787362637362647E-2</v>
      </c>
      <c r="K97" s="36">
        <f t="shared" si="27"/>
        <v>5.9968681318681327E-2</v>
      </c>
      <c r="L97" s="36">
        <f t="shared" si="27"/>
        <v>5.2725274725274725E-2</v>
      </c>
      <c r="M97" s="36">
        <f t="shared" ref="C97:BB98" si="33">M84/7</f>
        <v>4.3464285714285719E-2</v>
      </c>
      <c r="N97" s="36">
        <f t="shared" si="33"/>
        <v>5.2104395604395608E-2</v>
      </c>
      <c r="O97" s="36">
        <f t="shared" si="33"/>
        <v>5.2116263736263733E-2</v>
      </c>
      <c r="P97" s="36">
        <f t="shared" si="33"/>
        <v>4.265417582417582E-2</v>
      </c>
      <c r="Q97" s="36">
        <f t="shared" si="33"/>
        <v>5.7388461538461534E-2</v>
      </c>
      <c r="R97" s="36">
        <f t="shared" si="33"/>
        <v>6.3730769230769244E-2</v>
      </c>
      <c r="S97" s="36">
        <f t="shared" si="33"/>
        <v>3.3365934065934064E-2</v>
      </c>
      <c r="T97" s="36">
        <f t="shared" si="33"/>
        <v>4.7646153846153838E-2</v>
      </c>
      <c r="U97" s="36">
        <f t="shared" si="33"/>
        <v>5.5284615384615383E-2</v>
      </c>
      <c r="V97" s="36">
        <f t="shared" si="33"/>
        <v>2.9072857142857143E-2</v>
      </c>
      <c r="W97" s="36">
        <f t="shared" si="33"/>
        <v>5.4779340659340661E-2</v>
      </c>
      <c r="X97" s="36">
        <f t="shared" si="33"/>
        <v>5.6034615384615391E-2</v>
      </c>
      <c r="Y97" s="36">
        <f t="shared" si="33"/>
        <v>4.3075274725274719E-2</v>
      </c>
      <c r="Z97" s="36">
        <f t="shared" si="33"/>
        <v>4.3495054945054949E-2</v>
      </c>
      <c r="AA97" s="36">
        <f t="shared" si="33"/>
        <v>4.3764835164835161E-2</v>
      </c>
      <c r="AB97" s="36">
        <f t="shared" si="33"/>
        <v>3.7924945054945057E-2</v>
      </c>
      <c r="AC97" s="36">
        <f t="shared" si="33"/>
        <v>4.953131868131868E-2</v>
      </c>
      <c r="AD97" s="36">
        <f t="shared" si="33"/>
        <v>4.1737362637362628E-2</v>
      </c>
      <c r="AE97" s="36">
        <f t="shared" si="33"/>
        <v>4.9587362637362645E-2</v>
      </c>
      <c r="AF97" s="36">
        <f t="shared" si="33"/>
        <v>4.679725274725275E-2</v>
      </c>
      <c r="AG97" s="36">
        <f t="shared" si="33"/>
        <v>3.2410439560439562E-2</v>
      </c>
      <c r="AH97" s="36">
        <f t="shared" si="33"/>
        <v>4.2895054945054953E-2</v>
      </c>
      <c r="AI97" s="36">
        <f t="shared" si="33"/>
        <v>4.2834065934065933E-2</v>
      </c>
      <c r="AJ97" s="36">
        <f t="shared" si="33"/>
        <v>3.2149670329670331E-2</v>
      </c>
      <c r="AK97" s="36">
        <f t="shared" si="33"/>
        <v>3.176373626373627E-2</v>
      </c>
      <c r="AL97" s="36">
        <f t="shared" si="33"/>
        <v>2.9626923076923075E-2</v>
      </c>
      <c r="AM97" s="36">
        <f t="shared" si="33"/>
        <v>2.5134615384615387E-2</v>
      </c>
      <c r="AN97" s="36">
        <f t="shared" si="33"/>
        <v>3.2642747252747253E-2</v>
      </c>
      <c r="AO97" s="36">
        <f t="shared" si="33"/>
        <v>3.341098901098901E-2</v>
      </c>
      <c r="AP97" s="36">
        <f t="shared" si="33"/>
        <v>3.0608791208791213E-2</v>
      </c>
      <c r="AQ97" s="36">
        <f t="shared" si="33"/>
        <v>3.1802747252747246E-2</v>
      </c>
      <c r="AR97" s="36">
        <f t="shared" si="33"/>
        <v>2.1469230769230768E-2</v>
      </c>
      <c r="AS97" s="36">
        <f t="shared" si="33"/>
        <v>0</v>
      </c>
      <c r="AT97" s="36">
        <f t="shared" si="33"/>
        <v>0</v>
      </c>
      <c r="AU97" s="36">
        <f t="shared" si="33"/>
        <v>0</v>
      </c>
      <c r="AV97" s="36">
        <f t="shared" si="33"/>
        <v>3.5153846153846156E-4</v>
      </c>
      <c r="AW97" s="36">
        <f t="shared" si="33"/>
        <v>4.8954945054945059E-3</v>
      </c>
      <c r="AX97" s="36">
        <f t="shared" si="33"/>
        <v>1.0813076923076922E-2</v>
      </c>
      <c r="AY97" s="36">
        <f t="shared" si="33"/>
        <v>7.3768241758241773E-2</v>
      </c>
      <c r="AZ97" s="36">
        <f t="shared" si="33"/>
        <v>6.481208791208791E-2</v>
      </c>
      <c r="BA97" s="36">
        <f t="shared" si="33"/>
        <v>5.9381978021978019E-2</v>
      </c>
      <c r="BB97" s="36">
        <f t="shared" si="33"/>
        <v>4.2729230769230762E-2</v>
      </c>
      <c r="BC97" s="36">
        <f t="shared" ref="BC97" si="34">BC84/30</f>
        <v>0</v>
      </c>
    </row>
    <row r="98" spans="1:55" x14ac:dyDescent="0.3">
      <c r="A98" s="33" t="s">
        <v>773</v>
      </c>
      <c r="B98" s="36">
        <f t="shared" si="26"/>
        <v>3.8983516483516487E-2</v>
      </c>
      <c r="C98" s="36">
        <f t="shared" si="33"/>
        <v>5.8183516483516495E-2</v>
      </c>
      <c r="D98" s="36">
        <f t="shared" si="33"/>
        <v>1.6086263736263737E-2</v>
      </c>
      <c r="E98" s="36">
        <f t="shared" si="33"/>
        <v>0.10307582417582416</v>
      </c>
      <c r="F98" s="36">
        <f t="shared" si="33"/>
        <v>5.0481868131868127E-2</v>
      </c>
      <c r="G98" s="36">
        <f t="shared" si="33"/>
        <v>5.8565934065934071E-2</v>
      </c>
      <c r="H98" s="36">
        <f t="shared" si="33"/>
        <v>4.9928571428571426E-2</v>
      </c>
      <c r="I98" s="36">
        <f t="shared" si="33"/>
        <v>6.4565384615384608E-2</v>
      </c>
      <c r="J98" s="36">
        <f t="shared" si="33"/>
        <v>5.5326373626373625E-2</v>
      </c>
      <c r="K98" s="36">
        <f t="shared" si="33"/>
        <v>7.1734065934065935E-2</v>
      </c>
      <c r="L98" s="36">
        <f t="shared" si="33"/>
        <v>5.2770879120879126E-2</v>
      </c>
      <c r="M98" s="36">
        <f t="shared" si="33"/>
        <v>4.5150549450549457E-2</v>
      </c>
      <c r="N98" s="36">
        <f t="shared" si="33"/>
        <v>5.3278021978021985E-2</v>
      </c>
      <c r="O98" s="36">
        <f t="shared" si="33"/>
        <v>5.0887582417582414E-2</v>
      </c>
      <c r="P98" s="36">
        <f t="shared" si="33"/>
        <v>4.6166703296703297E-2</v>
      </c>
      <c r="Q98" s="36">
        <f t="shared" si="33"/>
        <v>5.6182967032967032E-2</v>
      </c>
      <c r="R98" s="36">
        <f t="shared" si="33"/>
        <v>5.7876923076923083E-2</v>
      </c>
      <c r="S98" s="36">
        <f t="shared" si="33"/>
        <v>3.3303846153846149E-2</v>
      </c>
      <c r="T98" s="36">
        <f t="shared" si="33"/>
        <v>4.351153846153847E-2</v>
      </c>
      <c r="U98" s="36">
        <f t="shared" si="33"/>
        <v>6.0303846153846159E-2</v>
      </c>
      <c r="V98" s="36">
        <f t="shared" si="33"/>
        <v>3.9288021978021982E-2</v>
      </c>
      <c r="W98" s="36">
        <f t="shared" si="33"/>
        <v>4.4681868131868127E-2</v>
      </c>
      <c r="X98" s="36">
        <f t="shared" si="33"/>
        <v>5.4612857142857164E-2</v>
      </c>
      <c r="Y98" s="36">
        <f t="shared" si="33"/>
        <v>4.2652197802197804E-2</v>
      </c>
      <c r="Z98" s="36">
        <f t="shared" si="33"/>
        <v>4.3762087912087917E-2</v>
      </c>
      <c r="AA98" s="36">
        <f t="shared" si="33"/>
        <v>4.4215934065934062E-2</v>
      </c>
      <c r="AB98" s="36">
        <f t="shared" si="33"/>
        <v>3.7882087912087914E-2</v>
      </c>
      <c r="AC98" s="36">
        <f t="shared" si="33"/>
        <v>4.9787912087912091E-2</v>
      </c>
      <c r="AD98" s="36">
        <f t="shared" si="33"/>
        <v>2.4078571428571428E-2</v>
      </c>
      <c r="AE98" s="36">
        <f t="shared" si="33"/>
        <v>6.3554945054945054E-3</v>
      </c>
      <c r="AF98" s="36">
        <f t="shared" si="33"/>
        <v>6.7989010989010995E-3</v>
      </c>
      <c r="AG98" s="36">
        <f t="shared" si="33"/>
        <v>5.8895604395604395E-3</v>
      </c>
      <c r="AH98" s="36">
        <f t="shared" si="33"/>
        <v>0</v>
      </c>
      <c r="AI98" s="36">
        <f t="shared" si="33"/>
        <v>0</v>
      </c>
      <c r="AJ98" s="36">
        <f t="shared" si="33"/>
        <v>1.9010989010989009E-3</v>
      </c>
      <c r="AK98" s="36">
        <f t="shared" si="33"/>
        <v>1.2777472527472527E-2</v>
      </c>
      <c r="AL98" s="36">
        <f t="shared" si="33"/>
        <v>3.142197802197802E-2</v>
      </c>
      <c r="AM98" s="36">
        <f t="shared" si="33"/>
        <v>4.0865384615384616E-2</v>
      </c>
      <c r="AN98" s="36">
        <f t="shared" si="33"/>
        <v>6.0814505494505497E-2</v>
      </c>
      <c r="AO98" s="36">
        <f t="shared" si="33"/>
        <v>5.9407142857142846E-2</v>
      </c>
      <c r="AP98" s="36">
        <f t="shared" si="33"/>
        <v>6.1656593406593407E-2</v>
      </c>
      <c r="AQ98" s="36">
        <f t="shared" si="33"/>
        <v>7.0433296703296691E-2</v>
      </c>
      <c r="AR98" s="36">
        <f t="shared" si="33"/>
        <v>6.2920769230769238E-2</v>
      </c>
      <c r="AS98" s="36">
        <f t="shared" si="33"/>
        <v>6.277637362637363E-2</v>
      </c>
      <c r="AT98" s="36">
        <f t="shared" si="33"/>
        <v>5.0143076923076915E-2</v>
      </c>
      <c r="AU98" s="36">
        <f t="shared" si="33"/>
        <v>7.4998241758241754E-2</v>
      </c>
      <c r="AV98" s="36">
        <f t="shared" si="33"/>
        <v>5.4128021978021974E-2</v>
      </c>
      <c r="AW98" s="36">
        <f t="shared" si="33"/>
        <v>4.6228241758241764E-2</v>
      </c>
      <c r="AX98" s="36">
        <f t="shared" si="33"/>
        <v>3.7461208791208796E-2</v>
      </c>
      <c r="AY98" s="36">
        <f t="shared" si="33"/>
        <v>0.11365593406593408</v>
      </c>
      <c r="AZ98" s="36">
        <f t="shared" si="33"/>
        <v>7.7709890109890115E-2</v>
      </c>
      <c r="BA98" s="36">
        <f t="shared" si="33"/>
        <v>6.7666483516483522E-2</v>
      </c>
      <c r="BB98" s="36">
        <f t="shared" si="33"/>
        <v>4.8169780219780224E-2</v>
      </c>
      <c r="BC98" s="36">
        <f t="shared" ref="BC98" si="35">BC85/30</f>
        <v>0</v>
      </c>
    </row>
    <row r="100" spans="1:55" x14ac:dyDescent="0.3">
      <c r="A100" s="45" t="s">
        <v>53</v>
      </c>
      <c r="B100" s="45"/>
      <c r="C100" s="45"/>
      <c r="D100" s="45"/>
      <c r="E100" s="45"/>
      <c r="F100" s="40" t="s">
        <v>1186</v>
      </c>
    </row>
    <row r="101" spans="1:55" x14ac:dyDescent="0.3">
      <c r="A101" s="20"/>
      <c r="B101" s="46" t="s">
        <v>56</v>
      </c>
      <c r="C101" s="46"/>
      <c r="D101" s="46"/>
      <c r="E101" s="20"/>
    </row>
    <row r="102" spans="1:55" x14ac:dyDescent="0.3">
      <c r="A102" s="20"/>
      <c r="B102" s="47" t="s">
        <v>47</v>
      </c>
      <c r="C102" s="47"/>
      <c r="D102" s="47"/>
      <c r="E102" s="20"/>
    </row>
    <row r="103" spans="1:55" x14ac:dyDescent="0.3">
      <c r="A103" s="21"/>
      <c r="B103" s="44" t="s">
        <v>1142</v>
      </c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</row>
    <row r="104" spans="1:55" x14ac:dyDescent="0.3">
      <c r="A104" s="18" t="s">
        <v>750</v>
      </c>
      <c r="B104" s="20" t="s">
        <v>676</v>
      </c>
      <c r="C104" s="20" t="s">
        <v>677</v>
      </c>
      <c r="D104" s="20" t="s">
        <v>678</v>
      </c>
      <c r="E104" s="20" t="s">
        <v>679</v>
      </c>
      <c r="F104" s="20" t="s">
        <v>680</v>
      </c>
      <c r="G104" s="20" t="s">
        <v>681</v>
      </c>
      <c r="H104" s="20" t="s">
        <v>682</v>
      </c>
      <c r="I104" s="20" t="s">
        <v>683</v>
      </c>
      <c r="J104" s="20" t="s">
        <v>684</v>
      </c>
      <c r="K104" s="20" t="s">
        <v>685</v>
      </c>
      <c r="L104" s="20" t="s">
        <v>686</v>
      </c>
      <c r="M104" s="20" t="s">
        <v>687</v>
      </c>
      <c r="N104" s="20" t="s">
        <v>688</v>
      </c>
      <c r="O104" s="20" t="s">
        <v>689</v>
      </c>
      <c r="P104" s="20" t="s">
        <v>690</v>
      </c>
      <c r="Q104" s="20" t="s">
        <v>691</v>
      </c>
      <c r="R104" s="20" t="s">
        <v>692</v>
      </c>
      <c r="S104" s="20" t="s">
        <v>693</v>
      </c>
      <c r="T104" s="20" t="s">
        <v>694</v>
      </c>
      <c r="U104" s="20" t="s">
        <v>695</v>
      </c>
      <c r="V104" s="20" t="s">
        <v>696</v>
      </c>
      <c r="W104" s="20" t="s">
        <v>697</v>
      </c>
      <c r="X104" s="20" t="s">
        <v>698</v>
      </c>
      <c r="Y104" s="20" t="s">
        <v>699</v>
      </c>
      <c r="Z104" s="20" t="s">
        <v>700</v>
      </c>
      <c r="AA104" s="20" t="s">
        <v>701</v>
      </c>
      <c r="AB104" s="20" t="s">
        <v>702</v>
      </c>
      <c r="AC104" s="20" t="s">
        <v>703</v>
      </c>
      <c r="AD104" s="20" t="s">
        <v>704</v>
      </c>
      <c r="AE104" s="20" t="s">
        <v>705</v>
      </c>
      <c r="AF104" s="20" t="s">
        <v>706</v>
      </c>
      <c r="AG104" s="20" t="s">
        <v>707</v>
      </c>
      <c r="AH104" s="20" t="s">
        <v>708</v>
      </c>
      <c r="AI104" s="20" t="s">
        <v>709</v>
      </c>
      <c r="AJ104" s="20" t="s">
        <v>710</v>
      </c>
      <c r="AK104" s="20" t="s">
        <v>711</v>
      </c>
      <c r="AL104" s="20" t="s">
        <v>712</v>
      </c>
      <c r="AM104" s="20" t="s">
        <v>713</v>
      </c>
      <c r="AN104" s="20" t="s">
        <v>714</v>
      </c>
      <c r="AO104" s="20" t="s">
        <v>715</v>
      </c>
      <c r="AP104" s="20" t="s">
        <v>716</v>
      </c>
      <c r="AQ104" s="20" t="s">
        <v>717</v>
      </c>
      <c r="AR104" s="20" t="s">
        <v>718</v>
      </c>
      <c r="AS104" s="20" t="s">
        <v>719</v>
      </c>
      <c r="AT104" s="20" t="s">
        <v>720</v>
      </c>
      <c r="AU104" s="20" t="s">
        <v>721</v>
      </c>
      <c r="AV104" s="20" t="s">
        <v>722</v>
      </c>
      <c r="AW104" s="20" t="s">
        <v>723</v>
      </c>
      <c r="AX104" s="20" t="s">
        <v>724</v>
      </c>
      <c r="AY104" s="20" t="s">
        <v>725</v>
      </c>
      <c r="AZ104" s="20" t="s">
        <v>726</v>
      </c>
      <c r="BA104" s="20" t="s">
        <v>727</v>
      </c>
      <c r="BB104" s="20" t="s">
        <v>728</v>
      </c>
      <c r="BC104" s="20" t="s">
        <v>729</v>
      </c>
    </row>
    <row r="105" spans="1:55" x14ac:dyDescent="0.3">
      <c r="A105" s="33" t="s">
        <v>826</v>
      </c>
      <c r="B105" s="36">
        <f t="shared" ref="B105:Q105" si="36">B40/B7</f>
        <v>0</v>
      </c>
      <c r="C105" s="36">
        <f t="shared" si="36"/>
        <v>1.6199999999999999E-2</v>
      </c>
      <c r="D105" s="36">
        <f t="shared" si="36"/>
        <v>1.24E-2</v>
      </c>
      <c r="E105" s="36">
        <f t="shared" si="36"/>
        <v>1.4800000000000001E-2</v>
      </c>
      <c r="F105" s="36">
        <f t="shared" si="36"/>
        <v>1.4800000000000001E-2</v>
      </c>
      <c r="G105" s="36">
        <f t="shared" si="36"/>
        <v>1.5800000000000002E-2</v>
      </c>
      <c r="H105" s="36">
        <f t="shared" si="36"/>
        <v>1.6199999999999999E-2</v>
      </c>
      <c r="I105" s="36">
        <f t="shared" si="36"/>
        <v>1.44E-2</v>
      </c>
      <c r="J105" s="36">
        <f t="shared" si="36"/>
        <v>1.52E-2</v>
      </c>
      <c r="K105" s="36">
        <f t="shared" si="36"/>
        <v>1.44E-2</v>
      </c>
      <c r="L105" s="36">
        <f t="shared" si="36"/>
        <v>1.4800000000000001E-2</v>
      </c>
      <c r="M105" s="36">
        <f t="shared" si="36"/>
        <v>1.6799999999999999E-2</v>
      </c>
      <c r="N105" s="36">
        <f t="shared" si="36"/>
        <v>1.5800000000000002E-2</v>
      </c>
      <c r="O105" s="36">
        <f t="shared" si="36"/>
        <v>1.4200000000000001E-2</v>
      </c>
      <c r="P105" s="36">
        <f t="shared" si="36"/>
        <v>1.44E-2</v>
      </c>
      <c r="Q105" s="36">
        <f t="shared" si="36"/>
        <v>1.38E-2</v>
      </c>
      <c r="R105" s="36">
        <f t="shared" ref="R105:BC105" si="37">R40/R7</f>
        <v>1.46E-2</v>
      </c>
      <c r="S105" s="36">
        <f t="shared" si="37"/>
        <v>1.9800000000000002E-2</v>
      </c>
      <c r="T105" s="36">
        <f t="shared" si="37"/>
        <v>1.6199999999999999E-2</v>
      </c>
      <c r="U105" s="36">
        <f t="shared" si="37"/>
        <v>2.0799999999999999E-2</v>
      </c>
      <c r="V105" s="36">
        <f t="shared" si="37"/>
        <v>5.1999999999999998E-3</v>
      </c>
      <c r="W105" s="36">
        <f t="shared" si="37"/>
        <v>1.7600000000000001E-2</v>
      </c>
      <c r="X105" s="36">
        <f t="shared" si="37"/>
        <v>2.06E-2</v>
      </c>
      <c r="Y105" s="36">
        <f t="shared" si="37"/>
        <v>9.5999999999999992E-3</v>
      </c>
      <c r="Z105" s="36">
        <f t="shared" si="37"/>
        <v>1.0999999999999999E-2</v>
      </c>
      <c r="AA105" s="36">
        <f t="shared" si="37"/>
        <v>8.8000000000000005E-3</v>
      </c>
      <c r="AB105" s="36">
        <f t="shared" si="37"/>
        <v>1.3599999999999999E-2</v>
      </c>
      <c r="AC105" s="36">
        <f t="shared" si="37"/>
        <v>1.32E-2</v>
      </c>
      <c r="AD105" s="36">
        <f t="shared" si="37"/>
        <v>1.54E-2</v>
      </c>
      <c r="AE105" s="36">
        <f t="shared" si="37"/>
        <v>1.32E-2</v>
      </c>
      <c r="AF105" s="36">
        <f t="shared" si="37"/>
        <v>1.2800000000000001E-2</v>
      </c>
      <c r="AG105" s="36">
        <f t="shared" si="37"/>
        <v>1.0800000000000001E-2</v>
      </c>
      <c r="AH105" s="36">
        <f t="shared" si="37"/>
        <v>1.4200000000000001E-2</v>
      </c>
      <c r="AI105" s="36">
        <f t="shared" si="37"/>
        <v>1.1599999999999999E-2</v>
      </c>
      <c r="AJ105" s="36">
        <f t="shared" si="37"/>
        <v>1.3599999999999999E-2</v>
      </c>
      <c r="AK105" s="36">
        <f t="shared" si="37"/>
        <v>9.7999999999999997E-3</v>
      </c>
      <c r="AL105" s="36">
        <f t="shared" si="37"/>
        <v>1.24E-2</v>
      </c>
      <c r="AM105" s="36">
        <f t="shared" si="37"/>
        <v>9.5999999999999992E-3</v>
      </c>
      <c r="AN105" s="36">
        <f t="shared" si="37"/>
        <v>1.14E-2</v>
      </c>
      <c r="AO105" s="36">
        <f t="shared" si="37"/>
        <v>1.14E-2</v>
      </c>
      <c r="AP105" s="36">
        <f t="shared" si="37"/>
        <v>1.32E-2</v>
      </c>
      <c r="AQ105" s="36">
        <f t="shared" si="37"/>
        <v>1.0800000000000001E-2</v>
      </c>
      <c r="AR105" s="36">
        <f t="shared" si="37"/>
        <v>1.2E-2</v>
      </c>
      <c r="AS105" s="36">
        <f t="shared" si="37"/>
        <v>6.1999999999999998E-3</v>
      </c>
      <c r="AT105" s="36">
        <f t="shared" si="37"/>
        <v>0</v>
      </c>
      <c r="AU105" s="36">
        <f t="shared" si="37"/>
        <v>0</v>
      </c>
      <c r="AV105" s="36">
        <f t="shared" si="37"/>
        <v>0</v>
      </c>
      <c r="AW105" s="36">
        <f t="shared" si="37"/>
        <v>0</v>
      </c>
      <c r="AX105" s="36">
        <f t="shared" si="37"/>
        <v>0</v>
      </c>
      <c r="AY105" s="36">
        <f t="shared" si="37"/>
        <v>0</v>
      </c>
      <c r="AZ105" s="36">
        <f t="shared" si="37"/>
        <v>0</v>
      </c>
      <c r="BA105" s="36">
        <f t="shared" si="37"/>
        <v>0</v>
      </c>
      <c r="BB105" s="36">
        <f t="shared" si="37"/>
        <v>0</v>
      </c>
      <c r="BC105" s="36">
        <f t="shared" si="37"/>
        <v>0</v>
      </c>
    </row>
    <row r="106" spans="1:55" x14ac:dyDescent="0.3">
      <c r="A106" s="34" t="s">
        <v>757</v>
      </c>
      <c r="B106" s="36">
        <f t="shared" ref="B106:BC106" si="38">B41/B8</f>
        <v>9.3846153846153853E-3</v>
      </c>
      <c r="C106" s="36">
        <f t="shared" si="38"/>
        <v>1.2538461538461538E-2</v>
      </c>
      <c r="D106" s="36">
        <f t="shared" si="38"/>
        <v>3.8461538461538464E-3</v>
      </c>
      <c r="E106" s="36">
        <f t="shared" si="38"/>
        <v>2.3153846153846153E-2</v>
      </c>
      <c r="F106" s="36">
        <f t="shared" si="38"/>
        <v>1.2692307692307692E-2</v>
      </c>
      <c r="G106" s="36">
        <f t="shared" si="38"/>
        <v>1.3076923076923076E-2</v>
      </c>
      <c r="H106" s="36">
        <f t="shared" si="38"/>
        <v>1.1153846153846153E-2</v>
      </c>
      <c r="I106" s="36">
        <f t="shared" si="38"/>
        <v>1.4307692307692308E-2</v>
      </c>
      <c r="J106" s="36">
        <f t="shared" si="38"/>
        <v>1.2461538461538461E-2</v>
      </c>
      <c r="K106" s="36">
        <f t="shared" si="38"/>
        <v>1.4307692307692308E-2</v>
      </c>
      <c r="L106" s="36">
        <f t="shared" si="38"/>
        <v>6.4615384615384613E-3</v>
      </c>
      <c r="M106" s="36">
        <f t="shared" si="38"/>
        <v>0</v>
      </c>
      <c r="N106" s="36">
        <f t="shared" si="38"/>
        <v>3.8461538461538462E-4</v>
      </c>
      <c r="O106" s="36">
        <f t="shared" si="38"/>
        <v>1.0384615384615384E-2</v>
      </c>
      <c r="P106" s="36">
        <f t="shared" si="38"/>
        <v>1.4538461538461538E-2</v>
      </c>
      <c r="Q106" s="36">
        <f t="shared" si="38"/>
        <v>2.3384615384615386E-2</v>
      </c>
      <c r="R106" s="36">
        <f t="shared" si="38"/>
        <v>2.6846153846153846E-2</v>
      </c>
      <c r="S106" s="36">
        <f t="shared" si="38"/>
        <v>1.5076923076923076E-2</v>
      </c>
      <c r="T106" s="36">
        <f t="shared" si="38"/>
        <v>2.1461538461538462E-2</v>
      </c>
      <c r="U106" s="36">
        <f t="shared" si="38"/>
        <v>2.4846153846153848E-2</v>
      </c>
      <c r="V106" s="36">
        <f t="shared" si="38"/>
        <v>2.0923076923076923E-2</v>
      </c>
      <c r="W106" s="36">
        <f t="shared" si="38"/>
        <v>1.8538461538461538E-2</v>
      </c>
      <c r="X106" s="36">
        <f t="shared" si="38"/>
        <v>2.7692307692307693E-2</v>
      </c>
      <c r="Y106" s="36">
        <f t="shared" si="38"/>
        <v>2.1153846153846155E-2</v>
      </c>
      <c r="Z106" s="36">
        <f t="shared" si="38"/>
        <v>2.1000000000000001E-2</v>
      </c>
      <c r="AA106" s="36">
        <f t="shared" si="38"/>
        <v>2.1384615384615384E-2</v>
      </c>
      <c r="AB106" s="36">
        <f t="shared" si="38"/>
        <v>1.8769230769230771E-2</v>
      </c>
      <c r="AC106" s="36">
        <f t="shared" si="38"/>
        <v>2.3692307692307693E-2</v>
      </c>
      <c r="AD106" s="36">
        <f t="shared" si="38"/>
        <v>2.0769230769230769E-2</v>
      </c>
      <c r="AE106" s="36">
        <f t="shared" si="38"/>
        <v>2.0615384615384615E-2</v>
      </c>
      <c r="AF106" s="36">
        <f t="shared" si="38"/>
        <v>2.0923076923076923E-2</v>
      </c>
      <c r="AG106" s="36">
        <f t="shared" si="38"/>
        <v>1.776923076923077E-2</v>
      </c>
      <c r="AH106" s="36">
        <f t="shared" si="38"/>
        <v>2.3846153846153847E-2</v>
      </c>
      <c r="AI106" s="36">
        <f t="shared" si="38"/>
        <v>2.0769230769230769E-2</v>
      </c>
      <c r="AJ106" s="36">
        <f t="shared" si="38"/>
        <v>2.0307692307692308E-2</v>
      </c>
      <c r="AK106" s="36">
        <f t="shared" si="38"/>
        <v>2.0153846153846154E-2</v>
      </c>
      <c r="AL106" s="36">
        <f t="shared" si="38"/>
        <v>2.0153846153846154E-2</v>
      </c>
      <c r="AM106" s="36">
        <f t="shared" si="38"/>
        <v>1.7538461538461537E-2</v>
      </c>
      <c r="AN106" s="36">
        <f t="shared" si="38"/>
        <v>2.2846153846153846E-2</v>
      </c>
      <c r="AO106" s="36">
        <f t="shared" si="38"/>
        <v>1.8769230769230771E-2</v>
      </c>
      <c r="AP106" s="36">
        <f t="shared" si="38"/>
        <v>1.9692307692307693E-2</v>
      </c>
      <c r="AQ106" s="36">
        <f t="shared" si="38"/>
        <v>1.9769230769230768E-2</v>
      </c>
      <c r="AR106" s="36">
        <f t="shared" si="38"/>
        <v>1.8384615384615385E-2</v>
      </c>
      <c r="AS106" s="36">
        <f t="shared" si="38"/>
        <v>1.5076923076923076E-2</v>
      </c>
      <c r="AT106" s="36">
        <f t="shared" si="38"/>
        <v>1.5769230769230768E-2</v>
      </c>
      <c r="AU106" s="36">
        <f t="shared" si="38"/>
        <v>2.2230769230769231E-2</v>
      </c>
      <c r="AV106" s="36">
        <f t="shared" si="38"/>
        <v>1.6615384615384615E-2</v>
      </c>
      <c r="AW106" s="36">
        <f t="shared" si="38"/>
        <v>1.3461538461538462E-2</v>
      </c>
      <c r="AX106" s="36">
        <f t="shared" si="38"/>
        <v>1.0923076923076923E-2</v>
      </c>
      <c r="AY106" s="36">
        <f t="shared" si="38"/>
        <v>3.2538461538461537E-2</v>
      </c>
      <c r="AZ106" s="36">
        <f t="shared" si="38"/>
        <v>2.1846153846153845E-2</v>
      </c>
      <c r="BA106" s="36">
        <f t="shared" si="38"/>
        <v>1.8923076923076924E-2</v>
      </c>
      <c r="BB106" s="36">
        <f t="shared" si="38"/>
        <v>1.3538461538461539E-2</v>
      </c>
      <c r="BC106" s="36">
        <f t="shared" si="38"/>
        <v>0</v>
      </c>
    </row>
    <row r="107" spans="1:55" x14ac:dyDescent="0.3">
      <c r="A107" s="33" t="s">
        <v>761</v>
      </c>
      <c r="B107" s="36">
        <f t="shared" ref="B107:BC107" si="39">B42/B9</f>
        <v>1.5384615384615385E-4</v>
      </c>
      <c r="C107" s="36">
        <f t="shared" si="39"/>
        <v>3.8461538461538462E-4</v>
      </c>
      <c r="D107" s="36">
        <f t="shared" si="39"/>
        <v>7.6923076923076923E-4</v>
      </c>
      <c r="E107" s="36">
        <f t="shared" si="39"/>
        <v>1.5307692307692307E-2</v>
      </c>
      <c r="F107" s="36">
        <f t="shared" si="39"/>
        <v>1.4461538461538461E-2</v>
      </c>
      <c r="G107" s="36">
        <f t="shared" si="39"/>
        <v>1.9230769230769232E-2</v>
      </c>
      <c r="H107" s="36">
        <f t="shared" si="39"/>
        <v>1.6692307692307694E-2</v>
      </c>
      <c r="I107" s="36">
        <f t="shared" si="39"/>
        <v>2.3153846153846153E-2</v>
      </c>
      <c r="J107" s="36">
        <f t="shared" si="39"/>
        <v>0.02</v>
      </c>
      <c r="K107" s="36">
        <f t="shared" si="39"/>
        <v>2.2846153846153846E-2</v>
      </c>
      <c r="L107" s="36">
        <f t="shared" si="39"/>
        <v>2.0230769230769229E-2</v>
      </c>
      <c r="M107" s="36">
        <f t="shared" si="39"/>
        <v>1.7076923076923076E-2</v>
      </c>
      <c r="N107" s="36">
        <f t="shared" si="39"/>
        <v>1.9076923076923078E-2</v>
      </c>
      <c r="O107" s="36">
        <f t="shared" si="39"/>
        <v>1.9923076923076922E-2</v>
      </c>
      <c r="P107" s="36">
        <f t="shared" si="39"/>
        <v>1.6846153846153848E-2</v>
      </c>
      <c r="Q107" s="36">
        <f t="shared" si="39"/>
        <v>2.1692307692307691E-2</v>
      </c>
      <c r="R107" s="36">
        <f t="shared" si="39"/>
        <v>2.3923076923076922E-2</v>
      </c>
      <c r="S107" s="36">
        <f t="shared" si="39"/>
        <v>1.4E-2</v>
      </c>
      <c r="T107" s="36">
        <f t="shared" si="39"/>
        <v>1.9E-2</v>
      </c>
      <c r="U107" s="36">
        <f t="shared" si="39"/>
        <v>2.1923076923076924E-2</v>
      </c>
      <c r="V107" s="36">
        <f t="shared" si="39"/>
        <v>1.6384615384615383E-2</v>
      </c>
      <c r="W107" s="36">
        <f t="shared" si="39"/>
        <v>1.8538461538461538E-2</v>
      </c>
      <c r="X107" s="36">
        <f t="shared" si="39"/>
        <v>2.4076923076923076E-2</v>
      </c>
      <c r="Y107" s="36">
        <f t="shared" si="39"/>
        <v>1.8230769230769231E-2</v>
      </c>
      <c r="Z107" s="36">
        <f t="shared" si="39"/>
        <v>1.776923076923077E-2</v>
      </c>
      <c r="AA107" s="36">
        <f t="shared" si="39"/>
        <v>1.8230769230769231E-2</v>
      </c>
      <c r="AB107" s="36">
        <f t="shared" si="39"/>
        <v>1.5923076923076922E-2</v>
      </c>
      <c r="AC107" s="36">
        <f t="shared" si="39"/>
        <v>2.0923076923076923E-2</v>
      </c>
      <c r="AD107" s="36">
        <f t="shared" si="39"/>
        <v>1.8461538461538463E-2</v>
      </c>
      <c r="AE107" s="36">
        <f t="shared" si="39"/>
        <v>1.8307692307692306E-2</v>
      </c>
      <c r="AF107" s="36">
        <f t="shared" si="39"/>
        <v>1.7923076923076924E-2</v>
      </c>
      <c r="AG107" s="36">
        <f t="shared" si="39"/>
        <v>1.5384615384615385E-2</v>
      </c>
      <c r="AH107" s="36">
        <f t="shared" si="39"/>
        <v>2.0615384615384615E-2</v>
      </c>
      <c r="AI107" s="36">
        <f t="shared" si="39"/>
        <v>1.776923076923077E-2</v>
      </c>
      <c r="AJ107" s="36">
        <f t="shared" si="39"/>
        <v>1.7538461538461537E-2</v>
      </c>
      <c r="AK107" s="36">
        <f t="shared" si="39"/>
        <v>1.7384615384615384E-2</v>
      </c>
      <c r="AL107" s="36">
        <f t="shared" si="39"/>
        <v>1.723076923076923E-2</v>
      </c>
      <c r="AM107" s="36">
        <f t="shared" si="39"/>
        <v>1.4769230769230769E-2</v>
      </c>
      <c r="AN107" s="36">
        <f t="shared" si="39"/>
        <v>1.9769230769230768E-2</v>
      </c>
      <c r="AO107" s="36">
        <f t="shared" si="39"/>
        <v>1.6615384615384615E-2</v>
      </c>
      <c r="AP107" s="36">
        <f t="shared" si="39"/>
        <v>1.7615384615384616E-2</v>
      </c>
      <c r="AQ107" s="36">
        <f t="shared" si="39"/>
        <v>1.723076923076923E-2</v>
      </c>
      <c r="AR107" s="36">
        <f t="shared" si="39"/>
        <v>1.6923076923076923E-2</v>
      </c>
      <c r="AS107" s="36">
        <f t="shared" si="39"/>
        <v>1.6307692307692308E-2</v>
      </c>
      <c r="AT107" s="36">
        <f t="shared" si="39"/>
        <v>1.3538461538461539E-2</v>
      </c>
      <c r="AU107" s="36">
        <f t="shared" si="39"/>
        <v>1.8538461538461538E-2</v>
      </c>
      <c r="AV107" s="36">
        <f t="shared" si="39"/>
        <v>1.3923076923076923E-2</v>
      </c>
      <c r="AW107" s="36">
        <f t="shared" si="39"/>
        <v>1.1692307692307693E-2</v>
      </c>
      <c r="AX107" s="36">
        <f t="shared" si="39"/>
        <v>9.3076923076923085E-3</v>
      </c>
      <c r="AY107" s="36">
        <f t="shared" si="39"/>
        <v>2.7846153846153847E-2</v>
      </c>
      <c r="AZ107" s="36">
        <f t="shared" si="39"/>
        <v>1.8384615384615385E-2</v>
      </c>
      <c r="BA107" s="36">
        <f t="shared" si="39"/>
        <v>1.5461538461538462E-2</v>
      </c>
      <c r="BB107" s="36">
        <f t="shared" si="39"/>
        <v>1.1384615384615385E-2</v>
      </c>
      <c r="BC107" s="36">
        <f t="shared" si="39"/>
        <v>0</v>
      </c>
    </row>
    <row r="108" spans="1:55" x14ac:dyDescent="0.3">
      <c r="A108" s="34" t="s">
        <v>764</v>
      </c>
      <c r="B108" s="36">
        <f t="shared" ref="B108:BC108" si="40">B43/B10</f>
        <v>1.4153846153846154E-2</v>
      </c>
      <c r="C108" s="36">
        <f t="shared" si="40"/>
        <v>1.9846153846153847E-2</v>
      </c>
      <c r="D108" s="36">
        <f t="shared" si="40"/>
        <v>5.3846153846153844E-3</v>
      </c>
      <c r="E108" s="36">
        <f t="shared" si="40"/>
        <v>3.6769230769230769E-2</v>
      </c>
      <c r="F108" s="36">
        <f t="shared" si="40"/>
        <v>1.723076923076923E-2</v>
      </c>
      <c r="G108" s="36">
        <f t="shared" si="40"/>
        <v>2.053846153846154E-2</v>
      </c>
      <c r="H108" s="36">
        <f t="shared" si="40"/>
        <v>1.7846153846153845E-2</v>
      </c>
      <c r="I108" s="36">
        <f t="shared" si="40"/>
        <v>1.4461538461538461E-2</v>
      </c>
      <c r="J108" s="36">
        <f t="shared" si="40"/>
        <v>2.0615384615384615E-2</v>
      </c>
      <c r="K108" s="36">
        <f t="shared" si="40"/>
        <v>2.3692307692307693E-2</v>
      </c>
      <c r="L108" s="36">
        <f t="shared" si="40"/>
        <v>2.0923076923076923E-2</v>
      </c>
      <c r="M108" s="36">
        <f t="shared" si="40"/>
        <v>1.776923076923077E-2</v>
      </c>
      <c r="N108" s="36">
        <f t="shared" si="40"/>
        <v>2.1076923076923076E-2</v>
      </c>
      <c r="O108" s="36">
        <f t="shared" si="40"/>
        <v>2.0923076923076923E-2</v>
      </c>
      <c r="P108" s="36">
        <f t="shared" si="40"/>
        <v>1.776923076923077E-2</v>
      </c>
      <c r="Q108" s="36">
        <f t="shared" si="40"/>
        <v>2.3384615384615386E-2</v>
      </c>
      <c r="R108" s="36">
        <f t="shared" si="40"/>
        <v>2.6153846153846153E-2</v>
      </c>
      <c r="S108" s="36">
        <f t="shared" si="40"/>
        <v>1.4153846153846154E-2</v>
      </c>
      <c r="T108" s="36">
        <f t="shared" si="40"/>
        <v>0.02</v>
      </c>
      <c r="U108" s="36">
        <f t="shared" si="40"/>
        <v>2.2769230769230771E-2</v>
      </c>
      <c r="V108" s="36">
        <f t="shared" si="40"/>
        <v>1.6769230769230769E-2</v>
      </c>
      <c r="W108" s="36">
        <f t="shared" si="40"/>
        <v>1.9307692307692307E-2</v>
      </c>
      <c r="X108" s="36">
        <f t="shared" si="40"/>
        <v>2.4384615384615383E-2</v>
      </c>
      <c r="Y108" s="36">
        <f t="shared" si="40"/>
        <v>1.8230769230769231E-2</v>
      </c>
      <c r="Z108" s="36">
        <f t="shared" si="40"/>
        <v>1.8615384615384617E-2</v>
      </c>
      <c r="AA108" s="36">
        <f t="shared" si="40"/>
        <v>1.9384615384615386E-2</v>
      </c>
      <c r="AB108" s="36">
        <f t="shared" si="40"/>
        <v>1.6384615384615383E-2</v>
      </c>
      <c r="AC108" s="36">
        <f t="shared" si="40"/>
        <v>2.176923076923077E-2</v>
      </c>
      <c r="AD108" s="36">
        <f t="shared" si="40"/>
        <v>1.8538461538461538E-2</v>
      </c>
      <c r="AE108" s="36">
        <f t="shared" si="40"/>
        <v>1.8538461538461538E-2</v>
      </c>
      <c r="AF108" s="36">
        <f t="shared" si="40"/>
        <v>1.8153846153846152E-2</v>
      </c>
      <c r="AG108" s="36">
        <f t="shared" si="40"/>
        <v>1.5153846153846153E-2</v>
      </c>
      <c r="AH108" s="36">
        <f t="shared" si="40"/>
        <v>2.053846153846154E-2</v>
      </c>
      <c r="AI108" s="36">
        <f t="shared" si="40"/>
        <v>1.7999999999999999E-2</v>
      </c>
      <c r="AJ108" s="36">
        <f t="shared" si="40"/>
        <v>1.7692307692307691E-2</v>
      </c>
      <c r="AK108" s="36">
        <f t="shared" si="40"/>
        <v>1.7461538461538462E-2</v>
      </c>
      <c r="AL108" s="36">
        <f t="shared" si="40"/>
        <v>1.7307692307692309E-2</v>
      </c>
      <c r="AM108" s="36">
        <f t="shared" si="40"/>
        <v>1.4846153846153846E-2</v>
      </c>
      <c r="AN108" s="36">
        <f t="shared" si="40"/>
        <v>1.9153846153846153E-2</v>
      </c>
      <c r="AO108" s="36">
        <f t="shared" si="40"/>
        <v>1.6307692307692308E-2</v>
      </c>
      <c r="AP108" s="36">
        <f t="shared" si="40"/>
        <v>1.5461538461538462E-2</v>
      </c>
      <c r="AQ108" s="36">
        <f t="shared" si="40"/>
        <v>1.6692307692307694E-2</v>
      </c>
      <c r="AR108" s="36">
        <f t="shared" si="40"/>
        <v>1.6846153846153848E-2</v>
      </c>
      <c r="AS108" s="36">
        <f t="shared" si="40"/>
        <v>1.6230769230769229E-2</v>
      </c>
      <c r="AT108" s="36">
        <f t="shared" si="40"/>
        <v>1.2846153846153846E-2</v>
      </c>
      <c r="AU108" s="36">
        <f t="shared" si="40"/>
        <v>1.8230769230769231E-2</v>
      </c>
      <c r="AV108" s="36">
        <f t="shared" si="40"/>
        <v>1.4153846153846154E-2</v>
      </c>
      <c r="AW108" s="36">
        <f t="shared" si="40"/>
        <v>1.1692307692307693E-2</v>
      </c>
      <c r="AX108" s="36">
        <f t="shared" si="40"/>
        <v>9.3076923076923085E-3</v>
      </c>
      <c r="AY108" s="36">
        <f t="shared" si="40"/>
        <v>2.8000000000000001E-2</v>
      </c>
      <c r="AZ108" s="36">
        <f t="shared" si="40"/>
        <v>1.8615384615384617E-2</v>
      </c>
      <c r="BA108" s="36">
        <f t="shared" si="40"/>
        <v>1.5769230769230768E-2</v>
      </c>
      <c r="BB108" s="36">
        <f t="shared" si="40"/>
        <v>1.0999999999999999E-2</v>
      </c>
      <c r="BC108" s="36">
        <f t="shared" si="40"/>
        <v>0</v>
      </c>
    </row>
    <row r="109" spans="1:55" x14ac:dyDescent="0.3">
      <c r="A109" s="33" t="s">
        <v>767</v>
      </c>
      <c r="B109" s="36">
        <f t="shared" ref="B109:BC109" si="41">B44/B11</f>
        <v>1.4E-2</v>
      </c>
      <c r="C109" s="36">
        <f t="shared" si="41"/>
        <v>1.8615384615384617E-2</v>
      </c>
      <c r="D109" s="36">
        <f t="shared" si="41"/>
        <v>4.7692307692307695E-3</v>
      </c>
      <c r="E109" s="36">
        <f t="shared" si="41"/>
        <v>3.4000000000000002E-2</v>
      </c>
      <c r="F109" s="36">
        <f t="shared" si="41"/>
        <v>1.5769230769230768E-2</v>
      </c>
      <c r="G109" s="36">
        <f t="shared" si="41"/>
        <v>1.9461538461538461E-2</v>
      </c>
      <c r="H109" s="36">
        <f t="shared" si="41"/>
        <v>1.6384615384615383E-2</v>
      </c>
      <c r="I109" s="36">
        <f t="shared" si="41"/>
        <v>2.1076923076923076E-2</v>
      </c>
      <c r="J109" s="36">
        <f t="shared" si="41"/>
        <v>1.9538461538461539E-2</v>
      </c>
      <c r="K109" s="36">
        <f t="shared" si="41"/>
        <v>1.9384615384615386E-2</v>
      </c>
      <c r="L109" s="36">
        <f t="shared" si="41"/>
        <v>2.0076923076923076E-2</v>
      </c>
      <c r="M109" s="36">
        <f t="shared" si="41"/>
        <v>1.6769230769230769E-2</v>
      </c>
      <c r="N109" s="36">
        <f t="shared" si="41"/>
        <v>1.8769230769230771E-2</v>
      </c>
      <c r="O109" s="36">
        <f t="shared" si="41"/>
        <v>1.9461538461538461E-2</v>
      </c>
      <c r="P109" s="36">
        <f t="shared" si="41"/>
        <v>1.6307692307692308E-2</v>
      </c>
      <c r="Q109" s="36">
        <f t="shared" si="41"/>
        <v>2.1923076923076924E-2</v>
      </c>
      <c r="R109" s="36">
        <f t="shared" si="41"/>
        <v>2.4076923076923076E-2</v>
      </c>
      <c r="S109" s="36">
        <f t="shared" si="41"/>
        <v>1.3461538461538462E-2</v>
      </c>
      <c r="T109" s="36">
        <f t="shared" si="41"/>
        <v>1.8461538461538463E-2</v>
      </c>
      <c r="U109" s="36">
        <f t="shared" si="41"/>
        <v>2.0769230769230769E-2</v>
      </c>
      <c r="V109" s="36">
        <f t="shared" si="41"/>
        <v>1.5615384615384616E-2</v>
      </c>
      <c r="W109" s="36">
        <f t="shared" si="41"/>
        <v>1.7692307692307691E-2</v>
      </c>
      <c r="X109" s="36">
        <f t="shared" si="41"/>
        <v>2.2615384615384617E-2</v>
      </c>
      <c r="Y109" s="36">
        <f t="shared" si="41"/>
        <v>1.7538461538461537E-2</v>
      </c>
      <c r="Z109" s="36">
        <f t="shared" si="41"/>
        <v>1.776923076923077E-2</v>
      </c>
      <c r="AA109" s="36">
        <f t="shared" si="41"/>
        <v>1.776923076923077E-2</v>
      </c>
      <c r="AB109" s="36">
        <f t="shared" si="41"/>
        <v>1.5076923076923076E-2</v>
      </c>
      <c r="AC109" s="36">
        <f t="shared" si="41"/>
        <v>1.9615384615384614E-2</v>
      </c>
      <c r="AD109" s="36">
        <f t="shared" si="41"/>
        <v>1.7153846153846155E-2</v>
      </c>
      <c r="AE109" s="36">
        <f t="shared" si="41"/>
        <v>1.7153846153846155E-2</v>
      </c>
      <c r="AF109" s="36">
        <f t="shared" si="41"/>
        <v>1.7307692307692309E-2</v>
      </c>
      <c r="AG109" s="36">
        <f t="shared" si="41"/>
        <v>1.4230769230769231E-2</v>
      </c>
      <c r="AH109" s="36">
        <f t="shared" si="41"/>
        <v>1.7999999999999999E-2</v>
      </c>
      <c r="AI109" s="36">
        <f t="shared" si="41"/>
        <v>1.5384615384615385E-2</v>
      </c>
      <c r="AJ109" s="36">
        <f t="shared" si="41"/>
        <v>1.4923076923076923E-2</v>
      </c>
      <c r="AK109" s="36">
        <f t="shared" si="41"/>
        <v>1.4846153846153846E-2</v>
      </c>
      <c r="AL109" s="36">
        <f t="shared" si="41"/>
        <v>1.3923076923076923E-2</v>
      </c>
      <c r="AM109" s="36">
        <f t="shared" si="41"/>
        <v>1.1461538461538462E-2</v>
      </c>
      <c r="AN109" s="36">
        <f t="shared" si="41"/>
        <v>1.4615384615384615E-2</v>
      </c>
      <c r="AO109" s="36">
        <f t="shared" si="41"/>
        <v>1.3461538461538462E-2</v>
      </c>
      <c r="AP109" s="36">
        <f t="shared" si="41"/>
        <v>1.4E-2</v>
      </c>
      <c r="AQ109" s="36">
        <f t="shared" si="41"/>
        <v>1.2769230769230769E-2</v>
      </c>
      <c r="AR109" s="36">
        <f t="shared" si="41"/>
        <v>9.2307692307692305E-4</v>
      </c>
      <c r="AS109" s="36">
        <f t="shared" si="41"/>
        <v>0</v>
      </c>
      <c r="AT109" s="36">
        <f t="shared" si="41"/>
        <v>2.0769230769230769E-3</v>
      </c>
      <c r="AU109" s="36">
        <f t="shared" si="41"/>
        <v>4.6153846153846153E-4</v>
      </c>
      <c r="AV109" s="36">
        <f t="shared" si="41"/>
        <v>1.6153846153846153E-3</v>
      </c>
      <c r="AW109" s="36">
        <f t="shared" si="41"/>
        <v>3.3076923076923075E-3</v>
      </c>
      <c r="AX109" s="36">
        <f t="shared" si="41"/>
        <v>6.1538461538461538E-3</v>
      </c>
      <c r="AY109" s="36">
        <f t="shared" si="41"/>
        <v>2.3538461538461539E-2</v>
      </c>
      <c r="AZ109" s="36">
        <f t="shared" si="41"/>
        <v>1.6615384615384615E-2</v>
      </c>
      <c r="BA109" s="36">
        <f t="shared" si="41"/>
        <v>1.4846153846153846E-2</v>
      </c>
      <c r="BB109" s="36">
        <f t="shared" si="41"/>
        <v>1.0846153846153846E-2</v>
      </c>
      <c r="BC109" s="36">
        <f t="shared" si="41"/>
        <v>0</v>
      </c>
    </row>
    <row r="110" spans="1:55" x14ac:dyDescent="0.3">
      <c r="A110" s="34" t="s">
        <v>770</v>
      </c>
      <c r="B110" s="36">
        <f t="shared" ref="B110:BC110" si="42">B45/B12</f>
        <v>1.0999999999999999E-2</v>
      </c>
      <c r="C110" s="36">
        <f t="shared" si="42"/>
        <v>1.5615384615384616E-2</v>
      </c>
      <c r="D110" s="36">
        <f t="shared" si="42"/>
        <v>4.5384615384615381E-3</v>
      </c>
      <c r="E110" s="36">
        <f t="shared" si="42"/>
        <v>2.8461538461538462E-2</v>
      </c>
      <c r="F110" s="36">
        <f t="shared" si="42"/>
        <v>1.3384615384615385E-2</v>
      </c>
      <c r="G110" s="36">
        <f t="shared" si="42"/>
        <v>1.6076923076923075E-2</v>
      </c>
      <c r="H110" s="36">
        <f t="shared" si="42"/>
        <v>1.3307692307692307E-2</v>
      </c>
      <c r="I110" s="36">
        <f t="shared" si="42"/>
        <v>1.7923076923076924E-2</v>
      </c>
      <c r="J110" s="36">
        <f t="shared" si="42"/>
        <v>1.5846153846153847E-2</v>
      </c>
      <c r="K110" s="36">
        <f t="shared" si="42"/>
        <v>1.776923076923077E-2</v>
      </c>
      <c r="L110" s="36">
        <f t="shared" si="42"/>
        <v>1.5923076923076922E-2</v>
      </c>
      <c r="M110" s="36">
        <f t="shared" si="42"/>
        <v>1.3153846153846153E-2</v>
      </c>
      <c r="N110" s="36">
        <f t="shared" si="42"/>
        <v>1.5692307692307693E-2</v>
      </c>
      <c r="O110" s="36">
        <f t="shared" si="42"/>
        <v>1.5692307692307693E-2</v>
      </c>
      <c r="P110" s="36">
        <f t="shared" si="42"/>
        <v>1.3153846153846153E-2</v>
      </c>
      <c r="Q110" s="36">
        <f t="shared" si="42"/>
        <v>1.7384615384615384E-2</v>
      </c>
      <c r="R110" s="36">
        <f t="shared" si="42"/>
        <v>1.9384615384615386E-2</v>
      </c>
      <c r="S110" s="36">
        <f t="shared" si="42"/>
        <v>1.0307692307692308E-2</v>
      </c>
      <c r="T110" s="36">
        <f t="shared" si="42"/>
        <v>1.4615384615384615E-2</v>
      </c>
      <c r="U110" s="36">
        <f t="shared" si="42"/>
        <v>1.6846153846153848E-2</v>
      </c>
      <c r="V110" s="36">
        <f t="shared" si="42"/>
        <v>8.8461538461538456E-3</v>
      </c>
      <c r="W110" s="36">
        <f t="shared" si="42"/>
        <v>1.723076923076923E-2</v>
      </c>
      <c r="X110" s="36">
        <f t="shared" si="42"/>
        <v>1.7461538461538462E-2</v>
      </c>
      <c r="Y110" s="36">
        <f t="shared" si="42"/>
        <v>1.3384615384615385E-2</v>
      </c>
      <c r="Z110" s="36">
        <f t="shared" si="42"/>
        <v>1.3692307692307693E-2</v>
      </c>
      <c r="AA110" s="36">
        <f t="shared" si="42"/>
        <v>1.3461538461538462E-2</v>
      </c>
      <c r="AB110" s="36">
        <f t="shared" si="42"/>
        <v>1.1692307692307693E-2</v>
      </c>
      <c r="AC110" s="36">
        <f t="shared" si="42"/>
        <v>1.5307692307692307E-2</v>
      </c>
      <c r="AD110" s="36">
        <f t="shared" si="42"/>
        <v>1.3076923076923076E-2</v>
      </c>
      <c r="AE110" s="36">
        <f t="shared" si="42"/>
        <v>1.2999999999999999E-2</v>
      </c>
      <c r="AF110" s="36">
        <f t="shared" si="42"/>
        <v>1.2153846153846154E-2</v>
      </c>
      <c r="AG110" s="36">
        <f t="shared" si="42"/>
        <v>1.0153846153846154E-2</v>
      </c>
      <c r="AH110" s="36">
        <f t="shared" si="42"/>
        <v>1.3461538461538462E-2</v>
      </c>
      <c r="AI110" s="36">
        <f t="shared" si="42"/>
        <v>1.1307692307692309E-2</v>
      </c>
      <c r="AJ110" s="36">
        <f t="shared" si="42"/>
        <v>1.0153846153846154E-2</v>
      </c>
      <c r="AK110" s="36">
        <f t="shared" si="42"/>
        <v>1.0076923076923077E-2</v>
      </c>
      <c r="AL110" s="36">
        <f t="shared" si="42"/>
        <v>9.6153846153846159E-3</v>
      </c>
      <c r="AM110" s="36">
        <f t="shared" si="42"/>
        <v>8.0000000000000002E-3</v>
      </c>
      <c r="AN110" s="36">
        <f t="shared" si="42"/>
        <v>1.0461538461538461E-2</v>
      </c>
      <c r="AO110" s="36">
        <f t="shared" si="42"/>
        <v>1.0692307692307692E-2</v>
      </c>
      <c r="AP110" s="36">
        <f t="shared" si="42"/>
        <v>9.7692307692307696E-3</v>
      </c>
      <c r="AQ110" s="36">
        <f t="shared" si="42"/>
        <v>1.0076923076923077E-2</v>
      </c>
      <c r="AR110" s="36">
        <f t="shared" si="42"/>
        <v>6.8461538461538464E-3</v>
      </c>
      <c r="AS110" s="36">
        <f t="shared" si="42"/>
        <v>0</v>
      </c>
      <c r="AT110" s="36">
        <f t="shared" si="42"/>
        <v>0</v>
      </c>
      <c r="AU110" s="36">
        <f t="shared" si="42"/>
        <v>0</v>
      </c>
      <c r="AV110" s="36">
        <f t="shared" si="42"/>
        <v>1.5384615384615385E-4</v>
      </c>
      <c r="AW110" s="36">
        <f t="shared" si="42"/>
        <v>2.0769230769230769E-3</v>
      </c>
      <c r="AX110" s="36">
        <f t="shared" si="42"/>
        <v>4.3846153846153844E-3</v>
      </c>
      <c r="AY110" s="36">
        <f t="shared" si="42"/>
        <v>2.7615384615384615E-2</v>
      </c>
      <c r="AZ110" s="36">
        <f t="shared" si="42"/>
        <v>2.3E-2</v>
      </c>
      <c r="BA110" s="36">
        <f t="shared" si="42"/>
        <v>2.053846153846154E-2</v>
      </c>
      <c r="BB110" s="36">
        <f t="shared" si="42"/>
        <v>1.4538461538461538E-2</v>
      </c>
      <c r="BC110" s="36">
        <f t="shared" si="42"/>
        <v>0</v>
      </c>
    </row>
    <row r="111" spans="1:55" x14ac:dyDescent="0.3">
      <c r="A111" s="33" t="s">
        <v>773</v>
      </c>
      <c r="B111" s="36">
        <f t="shared" ref="B111:BC111" si="43">B46/B13</f>
        <v>1.1538461538461539E-2</v>
      </c>
      <c r="C111" s="36">
        <f t="shared" si="43"/>
        <v>1.7153846153846155E-2</v>
      </c>
      <c r="D111" s="36">
        <f t="shared" si="43"/>
        <v>4.6923076923076927E-3</v>
      </c>
      <c r="E111" s="36">
        <f t="shared" si="43"/>
        <v>3.0230769230769231E-2</v>
      </c>
      <c r="F111" s="36">
        <f t="shared" si="43"/>
        <v>1.523076923076923E-2</v>
      </c>
      <c r="G111" s="36">
        <f t="shared" si="43"/>
        <v>1.6923076923076923E-2</v>
      </c>
      <c r="H111" s="36">
        <f t="shared" si="43"/>
        <v>1.4461538461538461E-2</v>
      </c>
      <c r="I111" s="36">
        <f t="shared" si="43"/>
        <v>1.9076923076923078E-2</v>
      </c>
      <c r="J111" s="36">
        <f t="shared" si="43"/>
        <v>1.6615384615384615E-2</v>
      </c>
      <c r="K111" s="36">
        <f t="shared" si="43"/>
        <v>2.1615384615384616E-2</v>
      </c>
      <c r="L111" s="36">
        <f t="shared" si="43"/>
        <v>1.6E-2</v>
      </c>
      <c r="M111" s="36">
        <f t="shared" si="43"/>
        <v>1.376923076923077E-2</v>
      </c>
      <c r="N111" s="36">
        <f t="shared" si="43"/>
        <v>1.6153846153846154E-2</v>
      </c>
      <c r="O111" s="36">
        <f t="shared" si="43"/>
        <v>1.5769230769230768E-2</v>
      </c>
      <c r="P111" s="36">
        <f t="shared" si="43"/>
        <v>1.4E-2</v>
      </c>
      <c r="Q111" s="36">
        <f t="shared" si="43"/>
        <v>1.7384615384615384E-2</v>
      </c>
      <c r="R111" s="36">
        <f t="shared" si="43"/>
        <v>1.7846153846153845E-2</v>
      </c>
      <c r="S111" s="36">
        <f t="shared" si="43"/>
        <v>1.0307692307692308E-2</v>
      </c>
      <c r="T111" s="36">
        <f t="shared" si="43"/>
        <v>1.3538461538461539E-2</v>
      </c>
      <c r="U111" s="36">
        <f t="shared" si="43"/>
        <v>1.6230769230769229E-2</v>
      </c>
      <c r="V111" s="36">
        <f t="shared" si="43"/>
        <v>1.1692307692307693E-2</v>
      </c>
      <c r="W111" s="36">
        <f t="shared" si="43"/>
        <v>1.4E-2</v>
      </c>
      <c r="X111" s="36">
        <f t="shared" si="43"/>
        <v>1.7153846153846155E-2</v>
      </c>
      <c r="Y111" s="36">
        <f t="shared" si="43"/>
        <v>1.3461538461538462E-2</v>
      </c>
      <c r="Z111" s="36">
        <f t="shared" si="43"/>
        <v>1.376923076923077E-2</v>
      </c>
      <c r="AA111" s="36">
        <f t="shared" si="43"/>
        <v>1.376923076923077E-2</v>
      </c>
      <c r="AB111" s="36">
        <f t="shared" si="43"/>
        <v>1.176923076923077E-2</v>
      </c>
      <c r="AC111" s="36">
        <f t="shared" si="43"/>
        <v>1.5153846153846153E-2</v>
      </c>
      <c r="AD111" s="36">
        <f t="shared" si="43"/>
        <v>5.5384615384615381E-3</v>
      </c>
      <c r="AE111" s="36">
        <f t="shared" si="43"/>
        <v>0</v>
      </c>
      <c r="AF111" s="36">
        <f t="shared" si="43"/>
        <v>0</v>
      </c>
      <c r="AG111" s="36">
        <f t="shared" si="43"/>
        <v>0</v>
      </c>
      <c r="AH111" s="36">
        <f t="shared" si="43"/>
        <v>0</v>
      </c>
      <c r="AI111" s="36">
        <f t="shared" si="43"/>
        <v>0</v>
      </c>
      <c r="AJ111" s="36">
        <f t="shared" si="43"/>
        <v>8.461538461538462E-4</v>
      </c>
      <c r="AK111" s="36">
        <f t="shared" si="43"/>
        <v>5.4615384615384613E-3</v>
      </c>
      <c r="AL111" s="36">
        <f t="shared" si="43"/>
        <v>1.2538461538461538E-2</v>
      </c>
      <c r="AM111" s="36">
        <f t="shared" si="43"/>
        <v>1.523076923076923E-2</v>
      </c>
      <c r="AN111" s="36">
        <f t="shared" si="43"/>
        <v>2.2153846153846152E-2</v>
      </c>
      <c r="AO111" s="36">
        <f t="shared" si="43"/>
        <v>2.0615384615384615E-2</v>
      </c>
      <c r="AP111" s="36">
        <f t="shared" si="43"/>
        <v>2.1461538461538462E-2</v>
      </c>
      <c r="AQ111" s="36">
        <f t="shared" si="43"/>
        <v>2.1461538461538462E-2</v>
      </c>
      <c r="AR111" s="36">
        <f t="shared" si="43"/>
        <v>2.1461538461538462E-2</v>
      </c>
      <c r="AS111" s="36">
        <f t="shared" si="43"/>
        <v>2.1307692307692309E-2</v>
      </c>
      <c r="AT111" s="36">
        <f t="shared" si="43"/>
        <v>1.7153846153846155E-2</v>
      </c>
      <c r="AU111" s="36">
        <f t="shared" si="43"/>
        <v>2.246153846153846E-2</v>
      </c>
      <c r="AV111" s="36">
        <f t="shared" si="43"/>
        <v>1.8307692307692306E-2</v>
      </c>
      <c r="AW111" s="36">
        <f t="shared" si="43"/>
        <v>1.5153846153846153E-2</v>
      </c>
      <c r="AX111" s="36">
        <f t="shared" si="43"/>
        <v>1.2153846153846154E-2</v>
      </c>
      <c r="AY111" s="36">
        <f t="shared" si="43"/>
        <v>3.6384615384615383E-2</v>
      </c>
      <c r="AZ111" s="36">
        <f t="shared" si="43"/>
        <v>2.4384615384615383E-2</v>
      </c>
      <c r="BA111" s="36">
        <f t="shared" si="43"/>
        <v>2.1307692307692309E-2</v>
      </c>
      <c r="BB111" s="36">
        <f t="shared" si="43"/>
        <v>1.5153846153846153E-2</v>
      </c>
      <c r="BC111" s="36">
        <f t="shared" si="43"/>
        <v>0</v>
      </c>
    </row>
    <row r="113" spans="1:55" x14ac:dyDescent="0.3">
      <c r="A113" s="48" t="s">
        <v>1147</v>
      </c>
      <c r="B113" s="48"/>
      <c r="C113" s="48"/>
      <c r="D113" s="48"/>
      <c r="E113" s="48"/>
      <c r="F113" s="40" t="s">
        <v>1186</v>
      </c>
    </row>
    <row r="114" spans="1:55" x14ac:dyDescent="0.3">
      <c r="A114" s="20"/>
      <c r="B114" s="46" t="s">
        <v>56</v>
      </c>
      <c r="C114" s="46"/>
      <c r="D114" s="46"/>
      <c r="E114" s="20"/>
    </row>
    <row r="115" spans="1:55" x14ac:dyDescent="0.3">
      <c r="A115" s="20"/>
      <c r="B115" s="47" t="s">
        <v>1179</v>
      </c>
      <c r="C115" s="47"/>
      <c r="D115" s="47"/>
      <c r="E115" s="20"/>
    </row>
    <row r="116" spans="1:55" x14ac:dyDescent="0.3">
      <c r="A116" s="21"/>
      <c r="B116" s="44" t="s">
        <v>1142</v>
      </c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4"/>
      <c r="AW116" s="44"/>
      <c r="AX116" s="44"/>
      <c r="AY116" s="44"/>
      <c r="AZ116" s="44"/>
      <c r="BA116" s="44"/>
      <c r="BB116" s="44"/>
      <c r="BC116" s="44"/>
    </row>
    <row r="117" spans="1:55" x14ac:dyDescent="0.3">
      <c r="A117" s="18" t="s">
        <v>750</v>
      </c>
      <c r="B117" s="20" t="s">
        <v>676</v>
      </c>
      <c r="C117" s="20" t="s">
        <v>677</v>
      </c>
      <c r="D117" s="20" t="s">
        <v>678</v>
      </c>
      <c r="E117" s="20" t="s">
        <v>679</v>
      </c>
      <c r="F117" s="20" t="s">
        <v>680</v>
      </c>
      <c r="G117" s="20" t="s">
        <v>681</v>
      </c>
      <c r="H117" s="20" t="s">
        <v>682</v>
      </c>
      <c r="I117" s="20" t="s">
        <v>683</v>
      </c>
      <c r="J117" s="20" t="s">
        <v>684</v>
      </c>
      <c r="K117" s="20" t="s">
        <v>685</v>
      </c>
      <c r="L117" s="20" t="s">
        <v>686</v>
      </c>
      <c r="M117" s="20" t="s">
        <v>687</v>
      </c>
      <c r="N117" s="20" t="s">
        <v>688</v>
      </c>
      <c r="O117" s="20" t="s">
        <v>689</v>
      </c>
      <c r="P117" s="20" t="s">
        <v>690</v>
      </c>
      <c r="Q117" s="20" t="s">
        <v>691</v>
      </c>
      <c r="R117" s="20" t="s">
        <v>692</v>
      </c>
      <c r="S117" s="20" t="s">
        <v>693</v>
      </c>
      <c r="T117" s="20" t="s">
        <v>694</v>
      </c>
      <c r="U117" s="20" t="s">
        <v>695</v>
      </c>
      <c r="V117" s="20" t="s">
        <v>696</v>
      </c>
      <c r="W117" s="20" t="s">
        <v>697</v>
      </c>
      <c r="X117" s="20" t="s">
        <v>698</v>
      </c>
      <c r="Y117" s="20" t="s">
        <v>699</v>
      </c>
      <c r="Z117" s="20" t="s">
        <v>700</v>
      </c>
      <c r="AA117" s="20" t="s">
        <v>701</v>
      </c>
      <c r="AB117" s="20" t="s">
        <v>702</v>
      </c>
      <c r="AC117" s="20" t="s">
        <v>703</v>
      </c>
      <c r="AD117" s="20" t="s">
        <v>704</v>
      </c>
      <c r="AE117" s="20" t="s">
        <v>705</v>
      </c>
      <c r="AF117" s="20" t="s">
        <v>706</v>
      </c>
      <c r="AG117" s="20" t="s">
        <v>707</v>
      </c>
      <c r="AH117" s="20" t="s">
        <v>708</v>
      </c>
      <c r="AI117" s="20" t="s">
        <v>709</v>
      </c>
      <c r="AJ117" s="20" t="s">
        <v>710</v>
      </c>
      <c r="AK117" s="20" t="s">
        <v>711</v>
      </c>
      <c r="AL117" s="20" t="s">
        <v>712</v>
      </c>
      <c r="AM117" s="20" t="s">
        <v>713</v>
      </c>
      <c r="AN117" s="20" t="s">
        <v>714</v>
      </c>
      <c r="AO117" s="20" t="s">
        <v>715</v>
      </c>
      <c r="AP117" s="20" t="s">
        <v>716</v>
      </c>
      <c r="AQ117" s="20" t="s">
        <v>717</v>
      </c>
      <c r="AR117" s="20" t="s">
        <v>718</v>
      </c>
      <c r="AS117" s="20" t="s">
        <v>719</v>
      </c>
      <c r="AT117" s="20" t="s">
        <v>720</v>
      </c>
      <c r="AU117" s="20" t="s">
        <v>721</v>
      </c>
      <c r="AV117" s="20" t="s">
        <v>722</v>
      </c>
      <c r="AW117" s="20" t="s">
        <v>723</v>
      </c>
      <c r="AX117" s="20" t="s">
        <v>724</v>
      </c>
      <c r="AY117" s="20" t="s">
        <v>725</v>
      </c>
      <c r="AZ117" s="20" t="s">
        <v>726</v>
      </c>
      <c r="BA117" s="20" t="s">
        <v>727</v>
      </c>
      <c r="BB117" s="20" t="s">
        <v>728</v>
      </c>
      <c r="BC117" s="20" t="s">
        <v>729</v>
      </c>
    </row>
    <row r="118" spans="1:55" x14ac:dyDescent="0.3">
      <c r="A118" s="33" t="s">
        <v>826</v>
      </c>
      <c r="B118" s="36">
        <f t="shared" ref="B118:Q124" si="44">B105/7</f>
        <v>0</v>
      </c>
      <c r="C118" s="36">
        <f t="shared" si="44"/>
        <v>2.314285714285714E-3</v>
      </c>
      <c r="D118" s="36">
        <f t="shared" si="44"/>
        <v>1.7714285714285714E-3</v>
      </c>
      <c r="E118" s="36">
        <f t="shared" si="44"/>
        <v>2.1142857142857144E-3</v>
      </c>
      <c r="F118" s="36">
        <f t="shared" si="44"/>
        <v>2.1142857142857144E-3</v>
      </c>
      <c r="G118" s="36">
        <f t="shared" si="44"/>
        <v>2.2571428571428573E-3</v>
      </c>
      <c r="H118" s="36">
        <f t="shared" si="44"/>
        <v>2.314285714285714E-3</v>
      </c>
      <c r="I118" s="36">
        <f t="shared" si="44"/>
        <v>2.0571428571428572E-3</v>
      </c>
      <c r="J118" s="36">
        <f t="shared" si="44"/>
        <v>2.1714285714285715E-3</v>
      </c>
      <c r="K118" s="36">
        <f t="shared" si="44"/>
        <v>2.0571428571428572E-3</v>
      </c>
      <c r="L118" s="36">
        <f t="shared" si="44"/>
        <v>2.1142857142857144E-3</v>
      </c>
      <c r="M118" s="36">
        <f t="shared" si="44"/>
        <v>2.3999999999999998E-3</v>
      </c>
      <c r="N118" s="36">
        <f t="shared" si="44"/>
        <v>2.2571428571428573E-3</v>
      </c>
      <c r="O118" s="36">
        <f t="shared" si="44"/>
        <v>2.0285714285714286E-3</v>
      </c>
      <c r="P118" s="36">
        <f t="shared" si="44"/>
        <v>2.0571428571428572E-3</v>
      </c>
      <c r="Q118" s="36">
        <f t="shared" si="44"/>
        <v>1.9714285714285715E-3</v>
      </c>
      <c r="R118" s="36">
        <f t="shared" ref="C118:BB123" si="45">R105/7</f>
        <v>2.0857142857142858E-3</v>
      </c>
      <c r="S118" s="36">
        <f t="shared" si="45"/>
        <v>2.828571428571429E-3</v>
      </c>
      <c r="T118" s="36">
        <f t="shared" si="45"/>
        <v>2.314285714285714E-3</v>
      </c>
      <c r="U118" s="36">
        <f t="shared" si="45"/>
        <v>2.9714285714285715E-3</v>
      </c>
      <c r="V118" s="36">
        <f t="shared" si="45"/>
        <v>7.4285714285714287E-4</v>
      </c>
      <c r="W118" s="36">
        <f t="shared" si="45"/>
        <v>2.5142857142857146E-3</v>
      </c>
      <c r="X118" s="36">
        <f t="shared" si="45"/>
        <v>2.9428571428571429E-3</v>
      </c>
      <c r="Y118" s="36">
        <f t="shared" si="45"/>
        <v>1.3714285714285714E-3</v>
      </c>
      <c r="Z118" s="36">
        <f t="shared" si="45"/>
        <v>1.5714285714285713E-3</v>
      </c>
      <c r="AA118" s="36">
        <f t="shared" si="45"/>
        <v>1.2571428571428573E-3</v>
      </c>
      <c r="AB118" s="36">
        <f t="shared" si="45"/>
        <v>1.9428571428571427E-3</v>
      </c>
      <c r="AC118" s="36">
        <f t="shared" si="45"/>
        <v>1.8857142857142857E-3</v>
      </c>
      <c r="AD118" s="36">
        <f t="shared" si="45"/>
        <v>2.2000000000000001E-3</v>
      </c>
      <c r="AE118" s="36">
        <f t="shared" si="45"/>
        <v>1.8857142857142857E-3</v>
      </c>
      <c r="AF118" s="36">
        <f t="shared" si="45"/>
        <v>1.8285714285714288E-3</v>
      </c>
      <c r="AG118" s="36">
        <f t="shared" si="45"/>
        <v>1.5428571428571429E-3</v>
      </c>
      <c r="AH118" s="36">
        <f t="shared" si="45"/>
        <v>2.0285714285714286E-3</v>
      </c>
      <c r="AI118" s="36">
        <f t="shared" si="45"/>
        <v>1.657142857142857E-3</v>
      </c>
      <c r="AJ118" s="36">
        <f t="shared" si="45"/>
        <v>1.9428571428571427E-3</v>
      </c>
      <c r="AK118" s="36">
        <f t="shared" si="45"/>
        <v>1.4E-3</v>
      </c>
      <c r="AL118" s="36">
        <f t="shared" si="45"/>
        <v>1.7714285714285714E-3</v>
      </c>
      <c r="AM118" s="36">
        <f t="shared" si="45"/>
        <v>1.3714285714285714E-3</v>
      </c>
      <c r="AN118" s="36">
        <f t="shared" si="45"/>
        <v>1.6285714285714287E-3</v>
      </c>
      <c r="AO118" s="36">
        <f t="shared" si="45"/>
        <v>1.6285714285714287E-3</v>
      </c>
      <c r="AP118" s="36">
        <f t="shared" si="45"/>
        <v>1.8857142857142857E-3</v>
      </c>
      <c r="AQ118" s="36">
        <f t="shared" si="45"/>
        <v>1.5428571428571429E-3</v>
      </c>
      <c r="AR118" s="36">
        <f t="shared" si="45"/>
        <v>1.7142857142857144E-3</v>
      </c>
      <c r="AS118" s="36">
        <f t="shared" si="45"/>
        <v>8.8571428571428568E-4</v>
      </c>
      <c r="AT118" s="36">
        <f t="shared" si="45"/>
        <v>0</v>
      </c>
      <c r="AU118" s="36">
        <f t="shared" si="45"/>
        <v>0</v>
      </c>
      <c r="AV118" s="36">
        <f t="shared" si="45"/>
        <v>0</v>
      </c>
      <c r="AW118" s="36">
        <f t="shared" si="45"/>
        <v>0</v>
      </c>
      <c r="AX118" s="36">
        <f t="shared" si="45"/>
        <v>0</v>
      </c>
      <c r="AY118" s="36">
        <f t="shared" si="45"/>
        <v>0</v>
      </c>
      <c r="AZ118" s="36">
        <f t="shared" si="45"/>
        <v>0</v>
      </c>
      <c r="BA118" s="36">
        <f t="shared" si="45"/>
        <v>0</v>
      </c>
      <c r="BB118" s="36">
        <f t="shared" si="45"/>
        <v>0</v>
      </c>
      <c r="BC118" s="36">
        <f t="shared" ref="BC118" si="46">BC105/30</f>
        <v>0</v>
      </c>
    </row>
    <row r="119" spans="1:55" x14ac:dyDescent="0.3">
      <c r="A119" s="34" t="s">
        <v>757</v>
      </c>
      <c r="B119" s="36">
        <f t="shared" si="44"/>
        <v>1.3406593406593407E-3</v>
      </c>
      <c r="C119" s="36">
        <f t="shared" si="45"/>
        <v>1.7912087912087913E-3</v>
      </c>
      <c r="D119" s="36">
        <f t="shared" si="45"/>
        <v>5.4945054945054945E-4</v>
      </c>
      <c r="E119" s="36">
        <f t="shared" si="45"/>
        <v>3.3076923076923075E-3</v>
      </c>
      <c r="F119" s="36">
        <f t="shared" si="45"/>
        <v>1.8131868131868131E-3</v>
      </c>
      <c r="G119" s="36">
        <f t="shared" si="45"/>
        <v>1.8681318681318681E-3</v>
      </c>
      <c r="H119" s="36">
        <f t="shared" si="45"/>
        <v>1.5934065934065933E-3</v>
      </c>
      <c r="I119" s="36">
        <f t="shared" si="45"/>
        <v>2.0439560439560441E-3</v>
      </c>
      <c r="J119" s="36">
        <f t="shared" si="45"/>
        <v>1.7802197802197803E-3</v>
      </c>
      <c r="K119" s="36">
        <f t="shared" si="45"/>
        <v>2.0439560439560441E-3</v>
      </c>
      <c r="L119" s="36">
        <f t="shared" si="45"/>
        <v>9.2307692307692305E-4</v>
      </c>
      <c r="M119" s="36">
        <f t="shared" si="45"/>
        <v>0</v>
      </c>
      <c r="N119" s="36">
        <f t="shared" si="45"/>
        <v>5.4945054945054945E-5</v>
      </c>
      <c r="O119" s="36">
        <f t="shared" si="45"/>
        <v>1.4835164835164834E-3</v>
      </c>
      <c r="P119" s="36">
        <f t="shared" si="45"/>
        <v>2.0769230769230769E-3</v>
      </c>
      <c r="Q119" s="36">
        <f t="shared" si="45"/>
        <v>3.3406593406593407E-3</v>
      </c>
      <c r="R119" s="36">
        <f t="shared" si="45"/>
        <v>3.8351648351648351E-3</v>
      </c>
      <c r="S119" s="36">
        <f t="shared" si="45"/>
        <v>2.1538461538461538E-3</v>
      </c>
      <c r="T119" s="36">
        <f t="shared" si="45"/>
        <v>3.0659340659340661E-3</v>
      </c>
      <c r="U119" s="36">
        <f t="shared" si="45"/>
        <v>3.5494505494505497E-3</v>
      </c>
      <c r="V119" s="36">
        <f t="shared" si="45"/>
        <v>2.9890109890109888E-3</v>
      </c>
      <c r="W119" s="36">
        <f t="shared" si="45"/>
        <v>2.6483516483516482E-3</v>
      </c>
      <c r="X119" s="36">
        <f t="shared" si="45"/>
        <v>3.956043956043956E-3</v>
      </c>
      <c r="Y119" s="36">
        <f t="shared" si="45"/>
        <v>3.0219780219780221E-3</v>
      </c>
      <c r="Z119" s="36">
        <f t="shared" si="45"/>
        <v>3.0000000000000001E-3</v>
      </c>
      <c r="AA119" s="36">
        <f t="shared" si="45"/>
        <v>3.0549450549450549E-3</v>
      </c>
      <c r="AB119" s="36">
        <f t="shared" si="45"/>
        <v>2.6813186813186814E-3</v>
      </c>
      <c r="AC119" s="36">
        <f t="shared" si="45"/>
        <v>3.3846153846153848E-3</v>
      </c>
      <c r="AD119" s="36">
        <f t="shared" si="45"/>
        <v>2.9670329670329668E-3</v>
      </c>
      <c r="AE119" s="36">
        <f t="shared" si="45"/>
        <v>2.9450549450549452E-3</v>
      </c>
      <c r="AF119" s="36">
        <f t="shared" si="45"/>
        <v>2.9890109890109888E-3</v>
      </c>
      <c r="AG119" s="36">
        <f t="shared" si="45"/>
        <v>2.5384615384615385E-3</v>
      </c>
      <c r="AH119" s="36">
        <f t="shared" si="45"/>
        <v>3.4065934065934068E-3</v>
      </c>
      <c r="AI119" s="36">
        <f t="shared" si="45"/>
        <v>2.9670329670329668E-3</v>
      </c>
      <c r="AJ119" s="36">
        <f t="shared" si="45"/>
        <v>2.9010989010989012E-3</v>
      </c>
      <c r="AK119" s="36">
        <f t="shared" si="45"/>
        <v>2.8791208791208792E-3</v>
      </c>
      <c r="AL119" s="36">
        <f t="shared" si="45"/>
        <v>2.8791208791208792E-3</v>
      </c>
      <c r="AM119" s="36">
        <f t="shared" si="45"/>
        <v>2.5054945054945052E-3</v>
      </c>
      <c r="AN119" s="36">
        <f t="shared" si="45"/>
        <v>3.2637362637362639E-3</v>
      </c>
      <c r="AO119" s="36">
        <f t="shared" si="45"/>
        <v>2.6813186813186814E-3</v>
      </c>
      <c r="AP119" s="36">
        <f t="shared" si="45"/>
        <v>2.8131868131868131E-3</v>
      </c>
      <c r="AQ119" s="36">
        <f t="shared" si="45"/>
        <v>2.8241758241758239E-3</v>
      </c>
      <c r="AR119" s="36">
        <f t="shared" si="45"/>
        <v>2.6263736263736266E-3</v>
      </c>
      <c r="AS119" s="36">
        <f t="shared" si="45"/>
        <v>2.1538461538461538E-3</v>
      </c>
      <c r="AT119" s="36">
        <f t="shared" si="45"/>
        <v>2.2527472527472526E-3</v>
      </c>
      <c r="AU119" s="36">
        <f t="shared" si="45"/>
        <v>3.1758241758241758E-3</v>
      </c>
      <c r="AV119" s="36">
        <f t="shared" si="45"/>
        <v>2.3736263736263735E-3</v>
      </c>
      <c r="AW119" s="36">
        <f t="shared" si="45"/>
        <v>1.9230769230769232E-3</v>
      </c>
      <c r="AX119" s="36">
        <f t="shared" si="45"/>
        <v>1.5604395604395603E-3</v>
      </c>
      <c r="AY119" s="36">
        <f t="shared" si="45"/>
        <v>4.6483516483516478E-3</v>
      </c>
      <c r="AZ119" s="36">
        <f t="shared" si="45"/>
        <v>3.1208791208791205E-3</v>
      </c>
      <c r="BA119" s="36">
        <f t="shared" si="45"/>
        <v>2.7032967032967034E-3</v>
      </c>
      <c r="BB119" s="36">
        <f t="shared" si="45"/>
        <v>1.9340659340659342E-3</v>
      </c>
      <c r="BC119" s="36">
        <f t="shared" ref="BC119" si="47">BC106/30</f>
        <v>0</v>
      </c>
    </row>
    <row r="120" spans="1:55" x14ac:dyDescent="0.3">
      <c r="A120" s="33" t="s">
        <v>761</v>
      </c>
      <c r="B120" s="36">
        <f t="shared" si="44"/>
        <v>2.1978021978021977E-5</v>
      </c>
      <c r="C120" s="36">
        <f t="shared" si="45"/>
        <v>5.4945054945054945E-5</v>
      </c>
      <c r="D120" s="36">
        <f t="shared" si="45"/>
        <v>1.0989010989010989E-4</v>
      </c>
      <c r="E120" s="36">
        <f t="shared" si="45"/>
        <v>2.1868131868131866E-3</v>
      </c>
      <c r="F120" s="36">
        <f t="shared" si="45"/>
        <v>2.0659340659340661E-3</v>
      </c>
      <c r="G120" s="36">
        <f t="shared" si="45"/>
        <v>2.7472527472527475E-3</v>
      </c>
      <c r="H120" s="36">
        <f t="shared" si="45"/>
        <v>2.3846153846153848E-3</v>
      </c>
      <c r="I120" s="36">
        <f t="shared" si="45"/>
        <v>3.3076923076923075E-3</v>
      </c>
      <c r="J120" s="36">
        <f t="shared" si="45"/>
        <v>2.8571428571428571E-3</v>
      </c>
      <c r="K120" s="36">
        <f t="shared" si="45"/>
        <v>3.2637362637362639E-3</v>
      </c>
      <c r="L120" s="36">
        <f t="shared" si="45"/>
        <v>2.89010989010989E-3</v>
      </c>
      <c r="M120" s="36">
        <f t="shared" si="45"/>
        <v>2.4395604395604396E-3</v>
      </c>
      <c r="N120" s="36">
        <f t="shared" si="45"/>
        <v>2.7252747252747254E-3</v>
      </c>
      <c r="O120" s="36">
        <f t="shared" si="45"/>
        <v>2.8461538461538459E-3</v>
      </c>
      <c r="P120" s="36">
        <f t="shared" si="45"/>
        <v>2.4065934065934068E-3</v>
      </c>
      <c r="Q120" s="36">
        <f t="shared" si="45"/>
        <v>3.0989010989010989E-3</v>
      </c>
      <c r="R120" s="36">
        <f t="shared" si="45"/>
        <v>3.4175824175824176E-3</v>
      </c>
      <c r="S120" s="36">
        <f t="shared" si="45"/>
        <v>2E-3</v>
      </c>
      <c r="T120" s="36">
        <f t="shared" si="45"/>
        <v>2.7142857142857142E-3</v>
      </c>
      <c r="U120" s="36">
        <f t="shared" si="45"/>
        <v>3.1318681318681318E-3</v>
      </c>
      <c r="V120" s="36">
        <f t="shared" si="45"/>
        <v>2.3406593406593403E-3</v>
      </c>
      <c r="W120" s="36">
        <f t="shared" si="45"/>
        <v>2.6483516483516482E-3</v>
      </c>
      <c r="X120" s="36">
        <f t="shared" si="45"/>
        <v>3.4395604395604392E-3</v>
      </c>
      <c r="Y120" s="36">
        <f t="shared" si="45"/>
        <v>2.6043956043956045E-3</v>
      </c>
      <c r="Z120" s="36">
        <f t="shared" si="45"/>
        <v>2.5384615384615385E-3</v>
      </c>
      <c r="AA120" s="36">
        <f t="shared" si="45"/>
        <v>2.6043956043956045E-3</v>
      </c>
      <c r="AB120" s="36">
        <f t="shared" si="45"/>
        <v>2.2747252747252747E-3</v>
      </c>
      <c r="AC120" s="36">
        <f t="shared" si="45"/>
        <v>2.9890109890109888E-3</v>
      </c>
      <c r="AD120" s="36">
        <f t="shared" si="45"/>
        <v>2.6373626373626378E-3</v>
      </c>
      <c r="AE120" s="36">
        <f t="shared" si="45"/>
        <v>2.6153846153846153E-3</v>
      </c>
      <c r="AF120" s="36">
        <f t="shared" si="45"/>
        <v>2.5604395604395605E-3</v>
      </c>
      <c r="AG120" s="36">
        <f t="shared" si="45"/>
        <v>2.1978021978021978E-3</v>
      </c>
      <c r="AH120" s="36">
        <f t="shared" si="45"/>
        <v>2.9450549450549452E-3</v>
      </c>
      <c r="AI120" s="36">
        <f t="shared" si="45"/>
        <v>2.5384615384615385E-3</v>
      </c>
      <c r="AJ120" s="36">
        <f t="shared" si="45"/>
        <v>2.5054945054945052E-3</v>
      </c>
      <c r="AK120" s="36">
        <f t="shared" si="45"/>
        <v>2.4835164835164832E-3</v>
      </c>
      <c r="AL120" s="36">
        <f t="shared" si="45"/>
        <v>2.4615384615384616E-3</v>
      </c>
      <c r="AM120" s="36">
        <f t="shared" si="45"/>
        <v>2.1098901098901097E-3</v>
      </c>
      <c r="AN120" s="36">
        <f t="shared" si="45"/>
        <v>2.8241758241758239E-3</v>
      </c>
      <c r="AO120" s="36">
        <f t="shared" si="45"/>
        <v>2.3736263736263735E-3</v>
      </c>
      <c r="AP120" s="36">
        <f t="shared" si="45"/>
        <v>2.5164835164835165E-3</v>
      </c>
      <c r="AQ120" s="36">
        <f t="shared" si="45"/>
        <v>2.4615384615384616E-3</v>
      </c>
      <c r="AR120" s="36">
        <f t="shared" si="45"/>
        <v>2.4175824175824176E-3</v>
      </c>
      <c r="AS120" s="36">
        <f t="shared" si="45"/>
        <v>2.3296703296703295E-3</v>
      </c>
      <c r="AT120" s="36">
        <f t="shared" si="45"/>
        <v>1.9340659340659342E-3</v>
      </c>
      <c r="AU120" s="36">
        <f t="shared" si="45"/>
        <v>2.6483516483516482E-3</v>
      </c>
      <c r="AV120" s="36">
        <f t="shared" si="45"/>
        <v>1.9890109890109892E-3</v>
      </c>
      <c r="AW120" s="36">
        <f t="shared" si="45"/>
        <v>1.6703296703296704E-3</v>
      </c>
      <c r="AX120" s="36">
        <f t="shared" si="45"/>
        <v>1.3296703296703297E-3</v>
      </c>
      <c r="AY120" s="36">
        <f t="shared" si="45"/>
        <v>3.9780219780219785E-3</v>
      </c>
      <c r="AZ120" s="36">
        <f t="shared" si="45"/>
        <v>2.6263736263736266E-3</v>
      </c>
      <c r="BA120" s="36">
        <f t="shared" si="45"/>
        <v>2.208791208791209E-3</v>
      </c>
      <c r="BB120" s="36">
        <f t="shared" si="45"/>
        <v>1.6263736263736265E-3</v>
      </c>
      <c r="BC120" s="36">
        <f t="shared" ref="BC120" si="48">BC107/30</f>
        <v>0</v>
      </c>
    </row>
    <row r="121" spans="1:55" x14ac:dyDescent="0.3">
      <c r="A121" s="34" t="s">
        <v>764</v>
      </c>
      <c r="B121" s="36">
        <f t="shared" si="44"/>
        <v>2.0219780219780221E-3</v>
      </c>
      <c r="C121" s="36">
        <f t="shared" si="45"/>
        <v>2.8351648351648351E-3</v>
      </c>
      <c r="D121" s="36">
        <f t="shared" si="45"/>
        <v>7.6923076923076923E-4</v>
      </c>
      <c r="E121" s="36">
        <f t="shared" si="45"/>
        <v>5.2527472527472531E-3</v>
      </c>
      <c r="F121" s="36">
        <f t="shared" si="45"/>
        <v>2.4615384615384616E-3</v>
      </c>
      <c r="G121" s="36">
        <f t="shared" si="45"/>
        <v>2.9340659340659344E-3</v>
      </c>
      <c r="H121" s="36">
        <f t="shared" si="45"/>
        <v>2.5494505494505493E-3</v>
      </c>
      <c r="I121" s="36">
        <f t="shared" si="45"/>
        <v>2.0659340659340661E-3</v>
      </c>
      <c r="J121" s="36">
        <f t="shared" si="45"/>
        <v>2.9450549450549452E-3</v>
      </c>
      <c r="K121" s="36">
        <f t="shared" si="45"/>
        <v>3.3846153846153848E-3</v>
      </c>
      <c r="L121" s="36">
        <f t="shared" si="45"/>
        <v>2.9890109890109888E-3</v>
      </c>
      <c r="M121" s="36">
        <f t="shared" si="45"/>
        <v>2.5384615384615385E-3</v>
      </c>
      <c r="N121" s="36">
        <f t="shared" si="45"/>
        <v>3.0109890109890109E-3</v>
      </c>
      <c r="O121" s="36">
        <f t="shared" si="45"/>
        <v>2.9890109890109888E-3</v>
      </c>
      <c r="P121" s="36">
        <f t="shared" si="45"/>
        <v>2.5384615384615385E-3</v>
      </c>
      <c r="Q121" s="36">
        <f t="shared" si="45"/>
        <v>3.3406593406593407E-3</v>
      </c>
      <c r="R121" s="36">
        <f t="shared" si="45"/>
        <v>3.7362637362637363E-3</v>
      </c>
      <c r="S121" s="36">
        <f t="shared" si="45"/>
        <v>2.0219780219780221E-3</v>
      </c>
      <c r="T121" s="36">
        <f t="shared" si="45"/>
        <v>2.8571428571428571E-3</v>
      </c>
      <c r="U121" s="36">
        <f t="shared" si="45"/>
        <v>3.2527472527472531E-3</v>
      </c>
      <c r="V121" s="36">
        <f t="shared" si="45"/>
        <v>2.3956043956043956E-3</v>
      </c>
      <c r="W121" s="36">
        <f t="shared" si="45"/>
        <v>2.7582417582417583E-3</v>
      </c>
      <c r="X121" s="36">
        <f t="shared" si="45"/>
        <v>3.4835164835164832E-3</v>
      </c>
      <c r="Y121" s="36">
        <f t="shared" si="45"/>
        <v>2.6043956043956045E-3</v>
      </c>
      <c r="Z121" s="36">
        <f t="shared" si="45"/>
        <v>2.6593406593406594E-3</v>
      </c>
      <c r="AA121" s="36">
        <f t="shared" si="45"/>
        <v>2.7692307692307695E-3</v>
      </c>
      <c r="AB121" s="36">
        <f t="shared" si="45"/>
        <v>2.3406593406593403E-3</v>
      </c>
      <c r="AC121" s="36">
        <f t="shared" si="45"/>
        <v>3.1098901098901102E-3</v>
      </c>
      <c r="AD121" s="36">
        <f t="shared" si="45"/>
        <v>2.6483516483516482E-3</v>
      </c>
      <c r="AE121" s="36">
        <f t="shared" si="45"/>
        <v>2.6483516483516482E-3</v>
      </c>
      <c r="AF121" s="36">
        <f t="shared" si="45"/>
        <v>2.5934065934065933E-3</v>
      </c>
      <c r="AG121" s="36">
        <f t="shared" si="45"/>
        <v>2.1648351648351646E-3</v>
      </c>
      <c r="AH121" s="36">
        <f t="shared" si="45"/>
        <v>2.9340659340659344E-3</v>
      </c>
      <c r="AI121" s="36">
        <f t="shared" si="45"/>
        <v>2.5714285714285713E-3</v>
      </c>
      <c r="AJ121" s="36">
        <f t="shared" si="45"/>
        <v>2.5274725274725273E-3</v>
      </c>
      <c r="AK121" s="36">
        <f t="shared" si="45"/>
        <v>2.4945054945054944E-3</v>
      </c>
      <c r="AL121" s="36">
        <f t="shared" si="45"/>
        <v>2.4725274725274729E-3</v>
      </c>
      <c r="AM121" s="36">
        <f t="shared" si="45"/>
        <v>2.1208791208791209E-3</v>
      </c>
      <c r="AN121" s="36">
        <f t="shared" si="45"/>
        <v>2.7362637362637362E-3</v>
      </c>
      <c r="AO121" s="36">
        <f t="shared" si="45"/>
        <v>2.3296703296703295E-3</v>
      </c>
      <c r="AP121" s="36">
        <f t="shared" si="45"/>
        <v>2.208791208791209E-3</v>
      </c>
      <c r="AQ121" s="36">
        <f t="shared" si="45"/>
        <v>2.3846153846153848E-3</v>
      </c>
      <c r="AR121" s="36">
        <f t="shared" si="45"/>
        <v>2.4065934065934068E-3</v>
      </c>
      <c r="AS121" s="36">
        <f t="shared" si="45"/>
        <v>2.3186813186813183E-3</v>
      </c>
      <c r="AT121" s="36">
        <f t="shared" si="45"/>
        <v>1.8351648351648351E-3</v>
      </c>
      <c r="AU121" s="36">
        <f t="shared" si="45"/>
        <v>2.6043956043956045E-3</v>
      </c>
      <c r="AV121" s="36">
        <f t="shared" si="45"/>
        <v>2.0219780219780221E-3</v>
      </c>
      <c r="AW121" s="36">
        <f t="shared" si="45"/>
        <v>1.6703296703296704E-3</v>
      </c>
      <c r="AX121" s="36">
        <f t="shared" si="45"/>
        <v>1.3296703296703297E-3</v>
      </c>
      <c r="AY121" s="36">
        <f t="shared" si="45"/>
        <v>4.0000000000000001E-3</v>
      </c>
      <c r="AZ121" s="36">
        <f t="shared" si="45"/>
        <v>2.6593406593406594E-3</v>
      </c>
      <c r="BA121" s="36">
        <f t="shared" si="45"/>
        <v>2.2527472527472526E-3</v>
      </c>
      <c r="BB121" s="36">
        <f t="shared" si="45"/>
        <v>1.5714285714285713E-3</v>
      </c>
      <c r="BC121" s="36">
        <f t="shared" ref="BC121" si="49">BC108/30</f>
        <v>0</v>
      </c>
    </row>
    <row r="122" spans="1:55" x14ac:dyDescent="0.3">
      <c r="A122" s="33" t="s">
        <v>767</v>
      </c>
      <c r="B122" s="36">
        <f t="shared" si="44"/>
        <v>2E-3</v>
      </c>
      <c r="C122" s="36">
        <f t="shared" si="45"/>
        <v>2.6593406593406594E-3</v>
      </c>
      <c r="D122" s="36">
        <f t="shared" si="45"/>
        <v>6.8131868131868136E-4</v>
      </c>
      <c r="E122" s="36">
        <f t="shared" si="45"/>
        <v>4.8571428571428576E-3</v>
      </c>
      <c r="F122" s="36">
        <f t="shared" si="45"/>
        <v>2.2527472527472526E-3</v>
      </c>
      <c r="G122" s="36">
        <f t="shared" si="45"/>
        <v>2.7802197802197803E-3</v>
      </c>
      <c r="H122" s="36">
        <f t="shared" si="45"/>
        <v>2.3406593406593403E-3</v>
      </c>
      <c r="I122" s="36">
        <f t="shared" si="45"/>
        <v>3.0109890109890109E-3</v>
      </c>
      <c r="J122" s="36">
        <f t="shared" si="45"/>
        <v>2.7912087912087915E-3</v>
      </c>
      <c r="K122" s="36">
        <f t="shared" si="45"/>
        <v>2.7692307692307695E-3</v>
      </c>
      <c r="L122" s="36">
        <f t="shared" si="45"/>
        <v>2.8681318681318679E-3</v>
      </c>
      <c r="M122" s="36">
        <f t="shared" si="45"/>
        <v>2.3956043956043956E-3</v>
      </c>
      <c r="N122" s="36">
        <f t="shared" si="45"/>
        <v>2.6813186813186814E-3</v>
      </c>
      <c r="O122" s="36">
        <f t="shared" si="45"/>
        <v>2.7802197802197803E-3</v>
      </c>
      <c r="P122" s="36">
        <f t="shared" si="45"/>
        <v>2.3296703296703295E-3</v>
      </c>
      <c r="Q122" s="36">
        <f t="shared" si="45"/>
        <v>3.1318681318681318E-3</v>
      </c>
      <c r="R122" s="36">
        <f t="shared" si="45"/>
        <v>3.4395604395604392E-3</v>
      </c>
      <c r="S122" s="36">
        <f t="shared" si="45"/>
        <v>1.9230769230769232E-3</v>
      </c>
      <c r="T122" s="36">
        <f t="shared" si="45"/>
        <v>2.6373626373626378E-3</v>
      </c>
      <c r="U122" s="36">
        <f t="shared" si="45"/>
        <v>2.9670329670329668E-3</v>
      </c>
      <c r="V122" s="36">
        <f t="shared" si="45"/>
        <v>2.230769230769231E-3</v>
      </c>
      <c r="W122" s="36">
        <f t="shared" si="45"/>
        <v>2.5274725274725273E-3</v>
      </c>
      <c r="X122" s="36">
        <f t="shared" si="45"/>
        <v>3.2307692307692311E-3</v>
      </c>
      <c r="Y122" s="36">
        <f t="shared" si="45"/>
        <v>2.5054945054945052E-3</v>
      </c>
      <c r="Z122" s="36">
        <f t="shared" si="45"/>
        <v>2.5384615384615385E-3</v>
      </c>
      <c r="AA122" s="36">
        <f t="shared" si="45"/>
        <v>2.5384615384615385E-3</v>
      </c>
      <c r="AB122" s="36">
        <f t="shared" si="45"/>
        <v>2.1538461538461538E-3</v>
      </c>
      <c r="AC122" s="36">
        <f t="shared" si="45"/>
        <v>2.8021978021978019E-3</v>
      </c>
      <c r="AD122" s="36">
        <f t="shared" si="45"/>
        <v>2.4505494505494508E-3</v>
      </c>
      <c r="AE122" s="36">
        <f t="shared" si="45"/>
        <v>2.4505494505494508E-3</v>
      </c>
      <c r="AF122" s="36">
        <f t="shared" si="45"/>
        <v>2.4725274725274729E-3</v>
      </c>
      <c r="AG122" s="36">
        <f t="shared" si="45"/>
        <v>2.0329670329670329E-3</v>
      </c>
      <c r="AH122" s="36">
        <f t="shared" si="45"/>
        <v>2.5714285714285713E-3</v>
      </c>
      <c r="AI122" s="36">
        <f t="shared" si="45"/>
        <v>2.1978021978021978E-3</v>
      </c>
      <c r="AJ122" s="36">
        <f t="shared" si="45"/>
        <v>2.1318681318681317E-3</v>
      </c>
      <c r="AK122" s="36">
        <f t="shared" si="45"/>
        <v>2.1208791208791209E-3</v>
      </c>
      <c r="AL122" s="36">
        <f t="shared" si="45"/>
        <v>1.9890109890109892E-3</v>
      </c>
      <c r="AM122" s="36">
        <f t="shared" si="45"/>
        <v>1.6373626373626376E-3</v>
      </c>
      <c r="AN122" s="36">
        <f t="shared" si="45"/>
        <v>2.0879120879120877E-3</v>
      </c>
      <c r="AO122" s="36">
        <f t="shared" si="45"/>
        <v>1.9230769230769232E-3</v>
      </c>
      <c r="AP122" s="36">
        <f t="shared" si="45"/>
        <v>2E-3</v>
      </c>
      <c r="AQ122" s="36">
        <f t="shared" si="45"/>
        <v>1.8241758241758241E-3</v>
      </c>
      <c r="AR122" s="36">
        <f t="shared" si="45"/>
        <v>1.3186813186813186E-4</v>
      </c>
      <c r="AS122" s="36">
        <f t="shared" si="45"/>
        <v>0</v>
      </c>
      <c r="AT122" s="36">
        <f t="shared" si="45"/>
        <v>2.9670329670329669E-4</v>
      </c>
      <c r="AU122" s="36">
        <f t="shared" si="45"/>
        <v>6.5934065934065929E-5</v>
      </c>
      <c r="AV122" s="36">
        <f t="shared" si="45"/>
        <v>2.3076923076923076E-4</v>
      </c>
      <c r="AW122" s="36">
        <f t="shared" si="45"/>
        <v>4.7252747252747248E-4</v>
      </c>
      <c r="AX122" s="36">
        <f t="shared" si="45"/>
        <v>8.7912087912087912E-4</v>
      </c>
      <c r="AY122" s="36">
        <f t="shared" si="45"/>
        <v>3.3626373626373628E-3</v>
      </c>
      <c r="AZ122" s="36">
        <f t="shared" si="45"/>
        <v>2.3736263736263735E-3</v>
      </c>
      <c r="BA122" s="36">
        <f t="shared" si="45"/>
        <v>2.1208791208791209E-3</v>
      </c>
      <c r="BB122" s="36">
        <f t="shared" si="45"/>
        <v>1.5494505494505495E-3</v>
      </c>
      <c r="BC122" s="36">
        <f t="shared" ref="BC122" si="50">BC109/30</f>
        <v>0</v>
      </c>
    </row>
    <row r="123" spans="1:55" x14ac:dyDescent="0.3">
      <c r="A123" s="34" t="s">
        <v>770</v>
      </c>
      <c r="B123" s="36">
        <f t="shared" si="44"/>
        <v>1.5714285714285713E-3</v>
      </c>
      <c r="C123" s="36">
        <f t="shared" si="45"/>
        <v>2.230769230769231E-3</v>
      </c>
      <c r="D123" s="36">
        <f t="shared" si="45"/>
        <v>6.4835164835164833E-4</v>
      </c>
      <c r="E123" s="36">
        <f t="shared" si="45"/>
        <v>4.0659340659340657E-3</v>
      </c>
      <c r="F123" s="36">
        <f t="shared" si="45"/>
        <v>1.9120879120879122E-3</v>
      </c>
      <c r="G123" s="36">
        <f t="shared" si="45"/>
        <v>2.2967032967032967E-3</v>
      </c>
      <c r="H123" s="36">
        <f t="shared" si="45"/>
        <v>1.9010989010989009E-3</v>
      </c>
      <c r="I123" s="36">
        <f t="shared" si="45"/>
        <v>2.5604395604395605E-3</v>
      </c>
      <c r="J123" s="36">
        <f t="shared" si="45"/>
        <v>2.2637362637362639E-3</v>
      </c>
      <c r="K123" s="36">
        <f t="shared" si="45"/>
        <v>2.5384615384615385E-3</v>
      </c>
      <c r="L123" s="36">
        <f t="shared" si="45"/>
        <v>2.2747252747252747E-3</v>
      </c>
      <c r="M123" s="36">
        <f t="shared" ref="C123:BB124" si="51">M110/7</f>
        <v>1.8791208791208789E-3</v>
      </c>
      <c r="N123" s="36">
        <f t="shared" si="51"/>
        <v>2.2417582417582418E-3</v>
      </c>
      <c r="O123" s="36">
        <f t="shared" si="51"/>
        <v>2.2417582417582418E-3</v>
      </c>
      <c r="P123" s="36">
        <f t="shared" si="51"/>
        <v>1.8791208791208789E-3</v>
      </c>
      <c r="Q123" s="36">
        <f t="shared" si="51"/>
        <v>2.4835164835164832E-3</v>
      </c>
      <c r="R123" s="36">
        <f t="shared" si="51"/>
        <v>2.7692307692307695E-3</v>
      </c>
      <c r="S123" s="36">
        <f t="shared" si="51"/>
        <v>1.4725274725274726E-3</v>
      </c>
      <c r="T123" s="36">
        <f t="shared" si="51"/>
        <v>2.0879120879120877E-3</v>
      </c>
      <c r="U123" s="36">
        <f t="shared" si="51"/>
        <v>2.4065934065934068E-3</v>
      </c>
      <c r="V123" s="36">
        <f t="shared" si="51"/>
        <v>1.2637362637362636E-3</v>
      </c>
      <c r="W123" s="36">
        <f t="shared" si="51"/>
        <v>2.4615384615384616E-3</v>
      </c>
      <c r="X123" s="36">
        <f t="shared" si="51"/>
        <v>2.4945054945054944E-3</v>
      </c>
      <c r="Y123" s="36">
        <f t="shared" si="51"/>
        <v>1.9120879120879122E-3</v>
      </c>
      <c r="Z123" s="36">
        <f t="shared" si="51"/>
        <v>1.956043956043956E-3</v>
      </c>
      <c r="AA123" s="36">
        <f t="shared" si="51"/>
        <v>1.9230769230769232E-3</v>
      </c>
      <c r="AB123" s="36">
        <f t="shared" si="51"/>
        <v>1.6703296703296704E-3</v>
      </c>
      <c r="AC123" s="36">
        <f t="shared" si="51"/>
        <v>2.1868131868131866E-3</v>
      </c>
      <c r="AD123" s="36">
        <f t="shared" si="51"/>
        <v>1.8681318681318681E-3</v>
      </c>
      <c r="AE123" s="36">
        <f t="shared" si="51"/>
        <v>1.8571428571428571E-3</v>
      </c>
      <c r="AF123" s="36">
        <f t="shared" si="51"/>
        <v>1.7362637362637362E-3</v>
      </c>
      <c r="AG123" s="36">
        <f t="shared" si="51"/>
        <v>1.4505494505494506E-3</v>
      </c>
      <c r="AH123" s="36">
        <f t="shared" si="51"/>
        <v>1.9230769230769232E-3</v>
      </c>
      <c r="AI123" s="36">
        <f t="shared" si="51"/>
        <v>1.6153846153846155E-3</v>
      </c>
      <c r="AJ123" s="36">
        <f t="shared" si="51"/>
        <v>1.4505494505494506E-3</v>
      </c>
      <c r="AK123" s="36">
        <f t="shared" si="51"/>
        <v>1.4395604395604396E-3</v>
      </c>
      <c r="AL123" s="36">
        <f t="shared" si="51"/>
        <v>1.3736263736263737E-3</v>
      </c>
      <c r="AM123" s="36">
        <f t="shared" si="51"/>
        <v>1.1428571428571429E-3</v>
      </c>
      <c r="AN123" s="36">
        <f t="shared" si="51"/>
        <v>1.4945054945054944E-3</v>
      </c>
      <c r="AO123" s="36">
        <f t="shared" si="51"/>
        <v>1.5274725274725274E-3</v>
      </c>
      <c r="AP123" s="36">
        <f t="shared" si="51"/>
        <v>1.3956043956043958E-3</v>
      </c>
      <c r="AQ123" s="36">
        <f t="shared" si="51"/>
        <v>1.4395604395604396E-3</v>
      </c>
      <c r="AR123" s="36">
        <f t="shared" si="51"/>
        <v>9.78021978021978E-4</v>
      </c>
      <c r="AS123" s="36">
        <f t="shared" si="51"/>
        <v>0</v>
      </c>
      <c r="AT123" s="36">
        <f t="shared" si="51"/>
        <v>0</v>
      </c>
      <c r="AU123" s="36">
        <f t="shared" si="51"/>
        <v>0</v>
      </c>
      <c r="AV123" s="36">
        <f t="shared" si="51"/>
        <v>2.1978021978021977E-5</v>
      </c>
      <c r="AW123" s="36">
        <f t="shared" si="51"/>
        <v>2.9670329670329669E-4</v>
      </c>
      <c r="AX123" s="36">
        <f t="shared" si="51"/>
        <v>6.2637362637362631E-4</v>
      </c>
      <c r="AY123" s="36">
        <f t="shared" si="51"/>
        <v>3.9450549450549448E-3</v>
      </c>
      <c r="AZ123" s="36">
        <f t="shared" si="51"/>
        <v>3.2857142857142855E-3</v>
      </c>
      <c r="BA123" s="36">
        <f t="shared" si="51"/>
        <v>2.9340659340659344E-3</v>
      </c>
      <c r="BB123" s="36">
        <f t="shared" si="51"/>
        <v>2.0769230769230769E-3</v>
      </c>
      <c r="BC123" s="36">
        <f t="shared" ref="BC123" si="52">BC110/30</f>
        <v>0</v>
      </c>
    </row>
    <row r="124" spans="1:55" x14ac:dyDescent="0.3">
      <c r="A124" s="33" t="s">
        <v>773</v>
      </c>
      <c r="B124" s="36">
        <f t="shared" si="44"/>
        <v>1.6483516483516484E-3</v>
      </c>
      <c r="C124" s="36">
        <f t="shared" si="51"/>
        <v>2.4505494505494508E-3</v>
      </c>
      <c r="D124" s="36">
        <f t="shared" si="51"/>
        <v>6.7032967032967035E-4</v>
      </c>
      <c r="E124" s="36">
        <f t="shared" si="51"/>
        <v>4.3186813186813187E-3</v>
      </c>
      <c r="F124" s="36">
        <f t="shared" si="51"/>
        <v>2.1758241758241758E-3</v>
      </c>
      <c r="G124" s="36">
        <f t="shared" si="51"/>
        <v>2.4175824175824176E-3</v>
      </c>
      <c r="H124" s="36">
        <f t="shared" si="51"/>
        <v>2.0659340659340661E-3</v>
      </c>
      <c r="I124" s="36">
        <f t="shared" si="51"/>
        <v>2.7252747252747254E-3</v>
      </c>
      <c r="J124" s="36">
        <f t="shared" si="51"/>
        <v>2.3736263736263735E-3</v>
      </c>
      <c r="K124" s="36">
        <f t="shared" si="51"/>
        <v>3.0879120879120881E-3</v>
      </c>
      <c r="L124" s="36">
        <f t="shared" si="51"/>
        <v>2.2857142857142859E-3</v>
      </c>
      <c r="M124" s="36">
        <f t="shared" si="51"/>
        <v>1.9670329670329672E-3</v>
      </c>
      <c r="N124" s="36">
        <f t="shared" si="51"/>
        <v>2.3076923076923079E-3</v>
      </c>
      <c r="O124" s="36">
        <f t="shared" si="51"/>
        <v>2.2527472527472526E-3</v>
      </c>
      <c r="P124" s="36">
        <f t="shared" si="51"/>
        <v>2E-3</v>
      </c>
      <c r="Q124" s="36">
        <f t="shared" si="51"/>
        <v>2.4835164835164832E-3</v>
      </c>
      <c r="R124" s="36">
        <f t="shared" si="51"/>
        <v>2.5494505494505493E-3</v>
      </c>
      <c r="S124" s="36">
        <f t="shared" si="51"/>
        <v>1.4725274725274726E-3</v>
      </c>
      <c r="T124" s="36">
        <f t="shared" si="51"/>
        <v>1.9340659340659342E-3</v>
      </c>
      <c r="U124" s="36">
        <f t="shared" si="51"/>
        <v>2.3186813186813183E-3</v>
      </c>
      <c r="V124" s="36">
        <f t="shared" si="51"/>
        <v>1.6703296703296704E-3</v>
      </c>
      <c r="W124" s="36">
        <f t="shared" si="51"/>
        <v>2E-3</v>
      </c>
      <c r="X124" s="36">
        <f t="shared" si="51"/>
        <v>2.4505494505494508E-3</v>
      </c>
      <c r="Y124" s="36">
        <f t="shared" si="51"/>
        <v>1.9230769230769232E-3</v>
      </c>
      <c r="Z124" s="36">
        <f t="shared" si="51"/>
        <v>1.9670329670329672E-3</v>
      </c>
      <c r="AA124" s="36">
        <f t="shared" si="51"/>
        <v>1.9670329670329672E-3</v>
      </c>
      <c r="AB124" s="36">
        <f t="shared" si="51"/>
        <v>1.6813186813186814E-3</v>
      </c>
      <c r="AC124" s="36">
        <f t="shared" si="51"/>
        <v>2.1648351648351646E-3</v>
      </c>
      <c r="AD124" s="36">
        <f t="shared" si="51"/>
        <v>7.9120879120879114E-4</v>
      </c>
      <c r="AE124" s="36">
        <f t="shared" si="51"/>
        <v>0</v>
      </c>
      <c r="AF124" s="36">
        <f t="shared" si="51"/>
        <v>0</v>
      </c>
      <c r="AG124" s="36">
        <f t="shared" si="51"/>
        <v>0</v>
      </c>
      <c r="AH124" s="36">
        <f t="shared" si="51"/>
        <v>0</v>
      </c>
      <c r="AI124" s="36">
        <f t="shared" si="51"/>
        <v>0</v>
      </c>
      <c r="AJ124" s="36">
        <f t="shared" si="51"/>
        <v>1.2087912087912089E-4</v>
      </c>
      <c r="AK124" s="36">
        <f t="shared" si="51"/>
        <v>7.8021978021978013E-4</v>
      </c>
      <c r="AL124" s="36">
        <f t="shared" si="51"/>
        <v>1.7912087912087913E-3</v>
      </c>
      <c r="AM124" s="36">
        <f t="shared" si="51"/>
        <v>2.1758241758241758E-3</v>
      </c>
      <c r="AN124" s="36">
        <f t="shared" si="51"/>
        <v>3.1648351648351646E-3</v>
      </c>
      <c r="AO124" s="36">
        <f t="shared" si="51"/>
        <v>2.9450549450549452E-3</v>
      </c>
      <c r="AP124" s="36">
        <f t="shared" si="51"/>
        <v>3.0659340659340661E-3</v>
      </c>
      <c r="AQ124" s="36">
        <f t="shared" si="51"/>
        <v>3.0659340659340661E-3</v>
      </c>
      <c r="AR124" s="36">
        <f t="shared" si="51"/>
        <v>3.0659340659340661E-3</v>
      </c>
      <c r="AS124" s="36">
        <f t="shared" si="51"/>
        <v>3.0439560439560441E-3</v>
      </c>
      <c r="AT124" s="36">
        <f t="shared" si="51"/>
        <v>2.4505494505494508E-3</v>
      </c>
      <c r="AU124" s="36">
        <f t="shared" si="51"/>
        <v>3.2087912087912086E-3</v>
      </c>
      <c r="AV124" s="36">
        <f t="shared" si="51"/>
        <v>2.6153846153846153E-3</v>
      </c>
      <c r="AW124" s="36">
        <f t="shared" si="51"/>
        <v>2.1648351648351646E-3</v>
      </c>
      <c r="AX124" s="36">
        <f t="shared" si="51"/>
        <v>1.7362637362637362E-3</v>
      </c>
      <c r="AY124" s="36">
        <f t="shared" si="51"/>
        <v>5.1978021978021979E-3</v>
      </c>
      <c r="AZ124" s="36">
        <f t="shared" si="51"/>
        <v>3.4835164835164832E-3</v>
      </c>
      <c r="BA124" s="36">
        <f t="shared" si="51"/>
        <v>3.0439560439560441E-3</v>
      </c>
      <c r="BB124" s="36">
        <f t="shared" si="51"/>
        <v>2.1648351648351646E-3</v>
      </c>
      <c r="BC124" s="36">
        <f t="shared" ref="BC124" si="53">BC111/30</f>
        <v>0</v>
      </c>
    </row>
    <row r="125" spans="1:55" s="20" customFormat="1" x14ac:dyDescent="0.3">
      <c r="A125" s="9" t="s">
        <v>1182</v>
      </c>
    </row>
    <row r="126" spans="1:55" s="20" customFormat="1" x14ac:dyDescent="0.3">
      <c r="A126" s="9"/>
    </row>
    <row r="127" spans="1:55" s="20" customFormat="1" x14ac:dyDescent="0.3">
      <c r="A127" s="45" t="s">
        <v>1185</v>
      </c>
      <c r="B127" s="45"/>
      <c r="C127" s="45"/>
      <c r="D127" s="45"/>
      <c r="E127" s="45"/>
      <c r="F127" s="40" t="s">
        <v>1186</v>
      </c>
    </row>
    <row r="128" spans="1:55" s="20" customFormat="1" x14ac:dyDescent="0.3">
      <c r="A128" s="9"/>
      <c r="B128" s="46" t="s">
        <v>51</v>
      </c>
      <c r="C128" s="46"/>
      <c r="D128" s="46"/>
    </row>
    <row r="129" spans="1:55" s="20" customFormat="1" x14ac:dyDescent="0.3">
      <c r="A129" s="9"/>
      <c r="B129" s="49" t="s">
        <v>56</v>
      </c>
      <c r="C129" s="49"/>
      <c r="D129" s="49"/>
    </row>
    <row r="130" spans="1:55" s="20" customFormat="1" x14ac:dyDescent="0.3">
      <c r="A130" s="9"/>
    </row>
    <row r="131" spans="1:55" s="20" customFormat="1" x14ac:dyDescent="0.3">
      <c r="A131" s="21"/>
      <c r="B131" s="44" t="s">
        <v>1142</v>
      </c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44"/>
      <c r="AY131" s="44"/>
      <c r="AZ131" s="44"/>
      <c r="BA131" s="44"/>
      <c r="BB131" s="44"/>
      <c r="BC131" s="44"/>
    </row>
    <row r="132" spans="1:55" s="20" customFormat="1" x14ac:dyDescent="0.3">
      <c r="A132" s="18" t="s">
        <v>750</v>
      </c>
      <c r="B132" s="20" t="s">
        <v>676</v>
      </c>
      <c r="C132" s="20" t="s">
        <v>677</v>
      </c>
      <c r="D132" s="20" t="s">
        <v>678</v>
      </c>
      <c r="E132" s="20" t="s">
        <v>679</v>
      </c>
      <c r="F132" s="20" t="s">
        <v>680</v>
      </c>
      <c r="G132" s="20" t="s">
        <v>681</v>
      </c>
      <c r="H132" s="20" t="s">
        <v>682</v>
      </c>
      <c r="I132" s="20" t="s">
        <v>683</v>
      </c>
      <c r="J132" s="20" t="s">
        <v>684</v>
      </c>
      <c r="K132" s="20" t="s">
        <v>685</v>
      </c>
      <c r="L132" s="20" t="s">
        <v>686</v>
      </c>
      <c r="M132" s="20" t="s">
        <v>687</v>
      </c>
      <c r="N132" s="20" t="s">
        <v>688</v>
      </c>
      <c r="O132" s="20" t="s">
        <v>689</v>
      </c>
      <c r="P132" s="20" t="s">
        <v>690</v>
      </c>
      <c r="Q132" s="20" t="s">
        <v>691</v>
      </c>
      <c r="R132" s="20" t="s">
        <v>692</v>
      </c>
      <c r="S132" s="20" t="s">
        <v>693</v>
      </c>
      <c r="T132" s="20" t="s">
        <v>694</v>
      </c>
      <c r="U132" s="20" t="s">
        <v>695</v>
      </c>
      <c r="V132" s="20" t="s">
        <v>696</v>
      </c>
      <c r="W132" s="20" t="s">
        <v>697</v>
      </c>
      <c r="X132" s="20" t="s">
        <v>698</v>
      </c>
      <c r="Y132" s="20" t="s">
        <v>699</v>
      </c>
      <c r="Z132" s="20" t="s">
        <v>700</v>
      </c>
      <c r="AA132" s="20" t="s">
        <v>701</v>
      </c>
      <c r="AB132" s="20" t="s">
        <v>702</v>
      </c>
      <c r="AC132" s="20" t="s">
        <v>703</v>
      </c>
      <c r="AD132" s="20" t="s">
        <v>704</v>
      </c>
      <c r="AE132" s="20" t="s">
        <v>705</v>
      </c>
      <c r="AF132" s="20" t="s">
        <v>706</v>
      </c>
      <c r="AG132" s="20" t="s">
        <v>707</v>
      </c>
      <c r="AH132" s="20" t="s">
        <v>708</v>
      </c>
      <c r="AI132" s="20" t="s">
        <v>709</v>
      </c>
      <c r="AJ132" s="20" t="s">
        <v>710</v>
      </c>
      <c r="AK132" s="20" t="s">
        <v>711</v>
      </c>
      <c r="AL132" s="20" t="s">
        <v>712</v>
      </c>
      <c r="AM132" s="20" t="s">
        <v>713</v>
      </c>
      <c r="AN132" s="20" t="s">
        <v>714</v>
      </c>
      <c r="AO132" s="20" t="s">
        <v>715</v>
      </c>
      <c r="AP132" s="20" t="s">
        <v>716</v>
      </c>
      <c r="AQ132" s="20" t="s">
        <v>717</v>
      </c>
      <c r="AR132" s="20" t="s">
        <v>718</v>
      </c>
      <c r="AS132" s="20" t="s">
        <v>719</v>
      </c>
      <c r="AT132" s="20" t="s">
        <v>720</v>
      </c>
      <c r="AU132" s="20" t="s">
        <v>721</v>
      </c>
      <c r="AV132" s="20" t="s">
        <v>722</v>
      </c>
      <c r="AW132" s="20" t="s">
        <v>723</v>
      </c>
      <c r="AX132" s="20" t="s">
        <v>724</v>
      </c>
      <c r="AY132" s="20" t="s">
        <v>725</v>
      </c>
      <c r="AZ132" s="20" t="s">
        <v>726</v>
      </c>
      <c r="BA132" s="20" t="s">
        <v>727</v>
      </c>
      <c r="BB132" s="20" t="s">
        <v>728</v>
      </c>
      <c r="BC132" s="20" t="s">
        <v>729</v>
      </c>
    </row>
    <row r="133" spans="1:55" s="20" customFormat="1" x14ac:dyDescent="0.3">
      <c r="A133" s="33" t="s">
        <v>826</v>
      </c>
      <c r="B133" s="36">
        <f t="shared" ref="B133:Q139" si="54">IF(B40&gt;0,B29/B40,0)</f>
        <v>0</v>
      </c>
      <c r="C133" s="36">
        <f t="shared" si="54"/>
        <v>22.554938271604939</v>
      </c>
      <c r="D133" s="36">
        <f t="shared" si="54"/>
        <v>22.368064516129031</v>
      </c>
      <c r="E133" s="36">
        <f t="shared" si="54"/>
        <v>22.938513513513513</v>
      </c>
      <c r="F133" s="36">
        <f t="shared" si="54"/>
        <v>23.088108108108109</v>
      </c>
      <c r="G133" s="36">
        <f t="shared" si="54"/>
        <v>22.096835443037975</v>
      </c>
      <c r="H133" s="36">
        <f t="shared" si="54"/>
        <v>24.545061728395062</v>
      </c>
      <c r="I133" s="36">
        <f t="shared" si="54"/>
        <v>24.03402777777778</v>
      </c>
      <c r="J133" s="36">
        <f t="shared" si="54"/>
        <v>22.590131578947368</v>
      </c>
      <c r="K133" s="36">
        <f t="shared" si="54"/>
        <v>23.097638888888888</v>
      </c>
      <c r="L133" s="36">
        <f t="shared" si="54"/>
        <v>23.275405405405408</v>
      </c>
      <c r="M133" s="36">
        <f t="shared" si="54"/>
        <v>23.435357142857143</v>
      </c>
      <c r="N133" s="36">
        <f t="shared" si="54"/>
        <v>23.4873417721519</v>
      </c>
      <c r="O133" s="36">
        <f t="shared" si="54"/>
        <v>22.845070422535212</v>
      </c>
      <c r="P133" s="36">
        <f t="shared" si="54"/>
        <v>22.643055555555556</v>
      </c>
      <c r="Q133" s="36">
        <f t="shared" si="54"/>
        <v>22.360144927536229</v>
      </c>
      <c r="R133" s="36">
        <f t="shared" ref="C133:BB138" si="55">IF(R40&gt;0,R29/R40,0)</f>
        <v>22.610273972602741</v>
      </c>
      <c r="S133" s="36">
        <f t="shared" si="55"/>
        <v>23.337979797979798</v>
      </c>
      <c r="T133" s="36">
        <f t="shared" si="55"/>
        <v>22.920493827160492</v>
      </c>
      <c r="U133" s="36">
        <f t="shared" si="55"/>
        <v>23.087980769230771</v>
      </c>
      <c r="V133" s="36">
        <f t="shared" si="55"/>
        <v>20.255384615384614</v>
      </c>
      <c r="W133" s="36">
        <f t="shared" si="55"/>
        <v>22.571136363636366</v>
      </c>
      <c r="X133" s="36">
        <f t="shared" si="55"/>
        <v>22.46388349514563</v>
      </c>
      <c r="Y133" s="36">
        <f t="shared" si="55"/>
        <v>21.720625000000002</v>
      </c>
      <c r="Z133" s="36">
        <f t="shared" si="55"/>
        <v>22.679454545454544</v>
      </c>
      <c r="AA133" s="36">
        <f t="shared" si="55"/>
        <v>22.497727272727271</v>
      </c>
      <c r="AB133" s="36">
        <f t="shared" si="55"/>
        <v>22.34485294117647</v>
      </c>
      <c r="AC133" s="36">
        <f t="shared" si="55"/>
        <v>22.636363636363637</v>
      </c>
      <c r="AD133" s="36">
        <f t="shared" si="55"/>
        <v>22.315584415584414</v>
      </c>
      <c r="AE133" s="36">
        <f t="shared" si="55"/>
        <v>22.143939393939394</v>
      </c>
      <c r="AF133" s="36">
        <f t="shared" si="55"/>
        <v>21.9646875</v>
      </c>
      <c r="AG133" s="36">
        <f t="shared" si="55"/>
        <v>21.897407407407407</v>
      </c>
      <c r="AH133" s="36">
        <f t="shared" si="55"/>
        <v>21.903380281690144</v>
      </c>
      <c r="AI133" s="36">
        <f t="shared" si="55"/>
        <v>22.323620689655172</v>
      </c>
      <c r="AJ133" s="36">
        <f t="shared" si="55"/>
        <v>22.183235294117647</v>
      </c>
      <c r="AK133" s="36">
        <f t="shared" si="55"/>
        <v>22.524489795918367</v>
      </c>
      <c r="AL133" s="36">
        <f t="shared" si="55"/>
        <v>22.580645161290324</v>
      </c>
      <c r="AM133" s="36">
        <f t="shared" si="55"/>
        <v>22.724166666666665</v>
      </c>
      <c r="AN133" s="36">
        <f t="shared" si="55"/>
        <v>22.74298245614035</v>
      </c>
      <c r="AO133" s="36">
        <f t="shared" si="55"/>
        <v>23.177192982456138</v>
      </c>
      <c r="AP133" s="36">
        <f t="shared" si="55"/>
        <v>22.900606060606062</v>
      </c>
      <c r="AQ133" s="36">
        <f t="shared" si="55"/>
        <v>23.110185185185188</v>
      </c>
      <c r="AR133" s="36">
        <f t="shared" si="55"/>
        <v>23.197499999999998</v>
      </c>
      <c r="AS133" s="36">
        <f t="shared" si="55"/>
        <v>23.131935483870969</v>
      </c>
      <c r="AT133" s="36">
        <f t="shared" si="55"/>
        <v>0</v>
      </c>
      <c r="AU133" s="36">
        <f t="shared" si="55"/>
        <v>0</v>
      </c>
      <c r="AV133" s="36">
        <f t="shared" si="55"/>
        <v>0</v>
      </c>
      <c r="AW133" s="36">
        <f t="shared" si="55"/>
        <v>0</v>
      </c>
      <c r="AX133" s="36">
        <f t="shared" si="55"/>
        <v>0</v>
      </c>
      <c r="AY133" s="36">
        <f t="shared" si="55"/>
        <v>0</v>
      </c>
      <c r="AZ133" s="36">
        <f t="shared" si="55"/>
        <v>0</v>
      </c>
      <c r="BA133" s="36">
        <f t="shared" si="55"/>
        <v>0</v>
      </c>
      <c r="BB133" s="36">
        <f t="shared" si="55"/>
        <v>0</v>
      </c>
      <c r="BC133" s="36">
        <f t="shared" ref="BC133:BC139" si="56">BC120/30</f>
        <v>0</v>
      </c>
    </row>
    <row r="134" spans="1:55" s="20" customFormat="1" x14ac:dyDescent="0.3">
      <c r="A134" s="34" t="s">
        <v>757</v>
      </c>
      <c r="B134" s="36">
        <f t="shared" si="54"/>
        <v>22.389754098360658</v>
      </c>
      <c r="C134" s="36">
        <f t="shared" si="55"/>
        <v>22.747914110429448</v>
      </c>
      <c r="D134" s="36">
        <f t="shared" si="55"/>
        <v>22.483999999999995</v>
      </c>
      <c r="E134" s="36">
        <f t="shared" si="55"/>
        <v>22.462292358803985</v>
      </c>
      <c r="F134" s="36">
        <f t="shared" si="55"/>
        <v>22.243030303030306</v>
      </c>
      <c r="G134" s="36">
        <f t="shared" si="55"/>
        <v>22.859941176470592</v>
      </c>
      <c r="H134" s="36">
        <f t="shared" si="55"/>
        <v>22.926965517241378</v>
      </c>
      <c r="I134" s="36">
        <f t="shared" si="55"/>
        <v>22.987096774193549</v>
      </c>
      <c r="J134" s="36">
        <f t="shared" si="55"/>
        <v>22.830864197530865</v>
      </c>
      <c r="K134" s="36">
        <f t="shared" si="55"/>
        <v>23.055107526881716</v>
      </c>
      <c r="L134" s="36">
        <f t="shared" si="55"/>
        <v>22.910357142857144</v>
      </c>
      <c r="M134" s="36">
        <f t="shared" si="55"/>
        <v>0</v>
      </c>
      <c r="N134" s="36">
        <f t="shared" si="55"/>
        <v>12.02</v>
      </c>
      <c r="O134" s="36">
        <f t="shared" si="55"/>
        <v>16.326296296296299</v>
      </c>
      <c r="P134" s="36">
        <f t="shared" si="55"/>
        <v>17.300793650793651</v>
      </c>
      <c r="Q134" s="36">
        <f t="shared" si="55"/>
        <v>18.456250000000001</v>
      </c>
      <c r="R134" s="36">
        <f t="shared" si="55"/>
        <v>18.540114613180513</v>
      </c>
      <c r="S134" s="36">
        <f t="shared" si="55"/>
        <v>18.003571428571426</v>
      </c>
      <c r="T134" s="36">
        <f t="shared" si="55"/>
        <v>18.652258064516129</v>
      </c>
      <c r="U134" s="36">
        <f t="shared" si="55"/>
        <v>19.3769040247678</v>
      </c>
      <c r="V134" s="36">
        <f t="shared" si="55"/>
        <v>19.906617647058823</v>
      </c>
      <c r="W134" s="36">
        <f t="shared" si="55"/>
        <v>20.147842323651449</v>
      </c>
      <c r="X134" s="36">
        <f t="shared" si="55"/>
        <v>19.671055555555554</v>
      </c>
      <c r="Y134" s="36">
        <f t="shared" si="55"/>
        <v>19.925709090909091</v>
      </c>
      <c r="Z134" s="36">
        <f t="shared" si="55"/>
        <v>20.232783882783885</v>
      </c>
      <c r="AA134" s="36">
        <f t="shared" si="55"/>
        <v>21.250035971223021</v>
      </c>
      <c r="AB134" s="36">
        <f t="shared" si="55"/>
        <v>20.671311475409837</v>
      </c>
      <c r="AC134" s="36">
        <f t="shared" si="55"/>
        <v>20.95331168831169</v>
      </c>
      <c r="AD134" s="36">
        <f t="shared" si="55"/>
        <v>20.943185185185186</v>
      </c>
      <c r="AE134" s="36">
        <f t="shared" si="55"/>
        <v>21.408395522388059</v>
      </c>
      <c r="AF134" s="36">
        <f t="shared" si="55"/>
        <v>21.106617647058822</v>
      </c>
      <c r="AG134" s="36">
        <f t="shared" si="55"/>
        <v>21.170692640692643</v>
      </c>
      <c r="AH134" s="36">
        <f t="shared" si="55"/>
        <v>21.69716129032258</v>
      </c>
      <c r="AI134" s="36">
        <f t="shared" si="55"/>
        <v>21.711148148148144</v>
      </c>
      <c r="AJ134" s="36">
        <f t="shared" si="55"/>
        <v>21.730113636363637</v>
      </c>
      <c r="AK134" s="36">
        <f t="shared" si="55"/>
        <v>22.100458015267176</v>
      </c>
      <c r="AL134" s="36">
        <f t="shared" si="55"/>
        <v>21.860877862595419</v>
      </c>
      <c r="AM134" s="36">
        <f t="shared" si="55"/>
        <v>22.150877192982456</v>
      </c>
      <c r="AN134" s="36">
        <f t="shared" si="55"/>
        <v>22.05868686868687</v>
      </c>
      <c r="AO134" s="36">
        <f t="shared" si="55"/>
        <v>21.998647540983608</v>
      </c>
      <c r="AP134" s="36">
        <f t="shared" si="55"/>
        <v>21.9653515625</v>
      </c>
      <c r="AQ134" s="36">
        <f t="shared" si="55"/>
        <v>22.082178988326849</v>
      </c>
      <c r="AR134" s="36">
        <f t="shared" si="55"/>
        <v>21.796066945606697</v>
      </c>
      <c r="AS134" s="36">
        <f t="shared" si="55"/>
        <v>21.32591836734694</v>
      </c>
      <c r="AT134" s="36">
        <f t="shared" si="55"/>
        <v>21.770000000000003</v>
      </c>
      <c r="AU134" s="36">
        <f t="shared" si="55"/>
        <v>22.100034602076125</v>
      </c>
      <c r="AV134" s="36">
        <f t="shared" si="55"/>
        <v>21.976342592592594</v>
      </c>
      <c r="AW134" s="36">
        <f t="shared" si="55"/>
        <v>22.184742857142858</v>
      </c>
      <c r="AX134" s="36">
        <f t="shared" si="55"/>
        <v>26.776056338028166</v>
      </c>
      <c r="AY134" s="36">
        <f t="shared" si="55"/>
        <v>22.401465721040189</v>
      </c>
      <c r="AZ134" s="36">
        <f t="shared" si="55"/>
        <v>22.633485915492955</v>
      </c>
      <c r="BA134" s="36">
        <f t="shared" si="55"/>
        <v>22.616219512195119</v>
      </c>
      <c r="BB134" s="36">
        <f t="shared" si="55"/>
        <v>22.502272727272725</v>
      </c>
      <c r="BC134" s="36">
        <f t="shared" si="56"/>
        <v>0</v>
      </c>
    </row>
    <row r="135" spans="1:55" s="20" customFormat="1" x14ac:dyDescent="0.3">
      <c r="A135" s="33" t="s">
        <v>761</v>
      </c>
      <c r="B135" s="36">
        <f t="shared" si="54"/>
        <v>14.875</v>
      </c>
      <c r="C135" s="36">
        <f t="shared" si="55"/>
        <v>16.190000000000001</v>
      </c>
      <c r="D135" s="36">
        <f t="shared" si="55"/>
        <v>16.54</v>
      </c>
      <c r="E135" s="36">
        <f t="shared" si="55"/>
        <v>17.715075376884421</v>
      </c>
      <c r="F135" s="36">
        <f t="shared" si="55"/>
        <v>22.739893617021274</v>
      </c>
      <c r="G135" s="36">
        <f t="shared" si="55"/>
        <v>19.619799999999998</v>
      </c>
      <c r="H135" s="36">
        <f t="shared" si="55"/>
        <v>19.879723502304145</v>
      </c>
      <c r="I135" s="36">
        <f t="shared" si="55"/>
        <v>19.682558139534887</v>
      </c>
      <c r="J135" s="36">
        <f t="shared" si="55"/>
        <v>20.647884615384619</v>
      </c>
      <c r="K135" s="36">
        <f t="shared" si="55"/>
        <v>20.753703703703703</v>
      </c>
      <c r="L135" s="36">
        <f t="shared" si="55"/>
        <v>20.588403041825092</v>
      </c>
      <c r="M135" s="36">
        <f t="shared" si="55"/>
        <v>20.914504504504503</v>
      </c>
      <c r="N135" s="36">
        <f t="shared" si="55"/>
        <v>20.927862903225808</v>
      </c>
      <c r="O135" s="36">
        <f t="shared" si="55"/>
        <v>21.005328185328182</v>
      </c>
      <c r="P135" s="36">
        <f t="shared" si="55"/>
        <v>21.138584474885842</v>
      </c>
      <c r="Q135" s="36">
        <f t="shared" si="55"/>
        <v>20.46241134751773</v>
      </c>
      <c r="R135" s="36">
        <f t="shared" si="55"/>
        <v>20.242668810289388</v>
      </c>
      <c r="S135" s="36">
        <f t="shared" si="55"/>
        <v>21.114395604395604</v>
      </c>
      <c r="T135" s="36">
        <f t="shared" si="55"/>
        <v>21.265991902834006</v>
      </c>
      <c r="U135" s="36">
        <f t="shared" si="55"/>
        <v>20.796491228070174</v>
      </c>
      <c r="V135" s="36">
        <f t="shared" si="55"/>
        <v>20.845023474178404</v>
      </c>
      <c r="W135" s="36">
        <f t="shared" si="55"/>
        <v>21.441784232365148</v>
      </c>
      <c r="X135" s="36">
        <f t="shared" si="55"/>
        <v>21.290095846645368</v>
      </c>
      <c r="Y135" s="36">
        <f t="shared" si="55"/>
        <v>20.914135021097046</v>
      </c>
      <c r="Z135" s="36">
        <f t="shared" si="55"/>
        <v>20.402813852813853</v>
      </c>
      <c r="AA135" s="36">
        <f t="shared" si="55"/>
        <v>20.939029535864979</v>
      </c>
      <c r="AB135" s="36">
        <f t="shared" si="55"/>
        <v>21.158212560386474</v>
      </c>
      <c r="AC135" s="36">
        <f t="shared" si="55"/>
        <v>21.973345588235293</v>
      </c>
      <c r="AD135" s="36">
        <f t="shared" si="55"/>
        <v>21.657624999999996</v>
      </c>
      <c r="AE135" s="36">
        <f t="shared" si="55"/>
        <v>21.535924369747896</v>
      </c>
      <c r="AF135" s="36">
        <f t="shared" si="55"/>
        <v>21.491545064377682</v>
      </c>
      <c r="AG135" s="36">
        <f t="shared" si="55"/>
        <v>21.814300000000003</v>
      </c>
      <c r="AH135" s="36">
        <f t="shared" si="55"/>
        <v>21.674664179104475</v>
      </c>
      <c r="AI135" s="36">
        <f t="shared" si="55"/>
        <v>21.93541125541125</v>
      </c>
      <c r="AJ135" s="36">
        <f t="shared" si="55"/>
        <v>21.835131578947369</v>
      </c>
      <c r="AK135" s="36">
        <f t="shared" si="55"/>
        <v>21.786415929203539</v>
      </c>
      <c r="AL135" s="36">
        <f t="shared" si="55"/>
        <v>22.0546875</v>
      </c>
      <c r="AM135" s="36">
        <f t="shared" si="55"/>
        <v>22.164947916666666</v>
      </c>
      <c r="AN135" s="36">
        <f t="shared" si="55"/>
        <v>21.977976653696494</v>
      </c>
      <c r="AO135" s="36">
        <f t="shared" si="55"/>
        <v>21.651481481481479</v>
      </c>
      <c r="AP135" s="36">
        <f t="shared" si="55"/>
        <v>25.182882096069868</v>
      </c>
      <c r="AQ135" s="36">
        <f t="shared" si="55"/>
        <v>22.1753125</v>
      </c>
      <c r="AR135" s="36">
        <f t="shared" si="55"/>
        <v>21.652181818181816</v>
      </c>
      <c r="AS135" s="36">
        <f t="shared" si="55"/>
        <v>21.549669811320754</v>
      </c>
      <c r="AT135" s="36">
        <f t="shared" si="55"/>
        <v>21.608522727272724</v>
      </c>
      <c r="AU135" s="36">
        <f t="shared" si="55"/>
        <v>21.836846473029048</v>
      </c>
      <c r="AV135" s="36">
        <f t="shared" si="55"/>
        <v>21.846132596685084</v>
      </c>
      <c r="AW135" s="36">
        <f t="shared" si="55"/>
        <v>21.98059210526316</v>
      </c>
      <c r="AX135" s="36">
        <f t="shared" si="55"/>
        <v>21.930991735537191</v>
      </c>
      <c r="AY135" s="36">
        <f t="shared" si="55"/>
        <v>21.973121546961327</v>
      </c>
      <c r="AZ135" s="36">
        <f t="shared" si="55"/>
        <v>22.224769874476983</v>
      </c>
      <c r="BA135" s="36">
        <f t="shared" si="55"/>
        <v>22.078706467661693</v>
      </c>
      <c r="BB135" s="36">
        <f t="shared" si="55"/>
        <v>22.059729729729732</v>
      </c>
      <c r="BC135" s="36">
        <f t="shared" si="56"/>
        <v>0</v>
      </c>
    </row>
    <row r="136" spans="1:55" s="20" customFormat="1" x14ac:dyDescent="0.3">
      <c r="A136" s="34" t="s">
        <v>764</v>
      </c>
      <c r="B136" s="36">
        <f t="shared" si="54"/>
        <v>21.464130434782607</v>
      </c>
      <c r="C136" s="36">
        <f t="shared" si="55"/>
        <v>20.941085271317831</v>
      </c>
      <c r="D136" s="36">
        <f t="shared" si="55"/>
        <v>21.372285714285713</v>
      </c>
      <c r="E136" s="36">
        <f t="shared" si="55"/>
        <v>21.591213389121339</v>
      </c>
      <c r="F136" s="36">
        <f t="shared" si="55"/>
        <v>22.494866071428568</v>
      </c>
      <c r="G136" s="36">
        <f t="shared" si="55"/>
        <v>22.406404494382024</v>
      </c>
      <c r="H136" s="36">
        <f t="shared" si="55"/>
        <v>21.733060344827585</v>
      </c>
      <c r="I136" s="36">
        <f t="shared" si="55"/>
        <v>20.669680851063827</v>
      </c>
      <c r="J136" s="36">
        <f t="shared" si="55"/>
        <v>21.370522388059701</v>
      </c>
      <c r="K136" s="36">
        <f t="shared" si="55"/>
        <v>22.500162337662339</v>
      </c>
      <c r="L136" s="36">
        <f t="shared" si="55"/>
        <v>22.409926470588232</v>
      </c>
      <c r="M136" s="36">
        <f t="shared" si="55"/>
        <v>24.944155844155844</v>
      </c>
      <c r="N136" s="36">
        <f t="shared" si="55"/>
        <v>22.202956204379564</v>
      </c>
      <c r="O136" s="36">
        <f t="shared" si="55"/>
        <v>21.720404411764704</v>
      </c>
      <c r="P136" s="36">
        <f t="shared" si="55"/>
        <v>24.810129870129867</v>
      </c>
      <c r="Q136" s="36">
        <f t="shared" si="55"/>
        <v>22.062993421052635</v>
      </c>
      <c r="R136" s="36">
        <f t="shared" si="55"/>
        <v>22.03085294117647</v>
      </c>
      <c r="S136" s="36">
        <f t="shared" si="55"/>
        <v>21.685760869565218</v>
      </c>
      <c r="T136" s="36">
        <f t="shared" si="55"/>
        <v>21.631076923076918</v>
      </c>
      <c r="U136" s="36">
        <f t="shared" si="55"/>
        <v>21.598310810810812</v>
      </c>
      <c r="V136" s="36">
        <f t="shared" si="55"/>
        <v>21.84229357798165</v>
      </c>
      <c r="W136" s="36">
        <f t="shared" si="55"/>
        <v>21.892031872509957</v>
      </c>
      <c r="X136" s="36">
        <f t="shared" si="55"/>
        <v>21.179779179810723</v>
      </c>
      <c r="Y136" s="36">
        <f t="shared" si="55"/>
        <v>21.075949367088608</v>
      </c>
      <c r="Z136" s="36">
        <f t="shared" si="55"/>
        <v>23.5999173553719</v>
      </c>
      <c r="AA136" s="36">
        <f t="shared" si="55"/>
        <v>22.034444444444446</v>
      </c>
      <c r="AB136" s="36">
        <f t="shared" si="55"/>
        <v>21.991361502347416</v>
      </c>
      <c r="AC136" s="36">
        <f t="shared" si="55"/>
        <v>22.310530035335688</v>
      </c>
      <c r="AD136" s="36">
        <f t="shared" si="55"/>
        <v>22.263070539419086</v>
      </c>
      <c r="AE136" s="36">
        <f t="shared" si="55"/>
        <v>21.934232365145224</v>
      </c>
      <c r="AF136" s="36">
        <f t="shared" si="55"/>
        <v>22.215677966101694</v>
      </c>
      <c r="AG136" s="36">
        <f t="shared" si="55"/>
        <v>21.48705583756345</v>
      </c>
      <c r="AH136" s="36">
        <f t="shared" si="55"/>
        <v>21.719850187265919</v>
      </c>
      <c r="AI136" s="36">
        <f t="shared" si="55"/>
        <v>22.105042735042733</v>
      </c>
      <c r="AJ136" s="36">
        <f t="shared" si="55"/>
        <v>22.181304347826082</v>
      </c>
      <c r="AK136" s="36">
        <f t="shared" si="55"/>
        <v>22.311233480176213</v>
      </c>
      <c r="AL136" s="36">
        <f t="shared" si="55"/>
        <v>22.251999999999999</v>
      </c>
      <c r="AM136" s="36">
        <f t="shared" si="55"/>
        <v>22.328601036269429</v>
      </c>
      <c r="AN136" s="36">
        <f t="shared" si="55"/>
        <v>24.893775100401609</v>
      </c>
      <c r="AO136" s="36">
        <f t="shared" si="55"/>
        <v>21.973018867924527</v>
      </c>
      <c r="AP136" s="36">
        <f t="shared" si="55"/>
        <v>22.000646766169154</v>
      </c>
      <c r="AQ136" s="36">
        <f t="shared" si="55"/>
        <v>22.144331797235026</v>
      </c>
      <c r="AR136" s="36">
        <f t="shared" si="55"/>
        <v>22.310045662100453</v>
      </c>
      <c r="AS136" s="36">
        <f t="shared" si="55"/>
        <v>22.474739336492892</v>
      </c>
      <c r="AT136" s="36">
        <f t="shared" si="55"/>
        <v>22.33167664670659</v>
      </c>
      <c r="AU136" s="36">
        <f t="shared" si="55"/>
        <v>22.738059071729953</v>
      </c>
      <c r="AV136" s="36">
        <f t="shared" si="55"/>
        <v>22.842336956521738</v>
      </c>
      <c r="AW136" s="36">
        <f t="shared" si="55"/>
        <v>27.369868421052633</v>
      </c>
      <c r="AX136" s="36">
        <f t="shared" si="55"/>
        <v>22.726446280991738</v>
      </c>
      <c r="AY136" s="36">
        <f t="shared" si="55"/>
        <v>22.892527472527469</v>
      </c>
      <c r="AZ136" s="36">
        <f t="shared" si="55"/>
        <v>22.876652892561985</v>
      </c>
      <c r="BA136" s="36">
        <f t="shared" si="55"/>
        <v>22.816048780487804</v>
      </c>
      <c r="BB136" s="36">
        <f t="shared" si="55"/>
        <v>22.989090909090912</v>
      </c>
      <c r="BC136" s="36">
        <f t="shared" si="56"/>
        <v>0</v>
      </c>
    </row>
    <row r="137" spans="1:55" s="20" customFormat="1" x14ac:dyDescent="0.3">
      <c r="A137" s="33" t="s">
        <v>767</v>
      </c>
      <c r="B137" s="36">
        <f t="shared" si="54"/>
        <v>21.301648351648353</v>
      </c>
      <c r="C137" s="36">
        <f t="shared" si="55"/>
        <v>21.424173553719008</v>
      </c>
      <c r="D137" s="36">
        <f t="shared" si="55"/>
        <v>21.750806451612902</v>
      </c>
      <c r="E137" s="36">
        <f t="shared" si="55"/>
        <v>21.949434389140272</v>
      </c>
      <c r="F137" s="36">
        <f t="shared" si="55"/>
        <v>22.558536585365854</v>
      </c>
      <c r="G137" s="36">
        <f t="shared" si="55"/>
        <v>22.292490118577074</v>
      </c>
      <c r="H137" s="36">
        <f t="shared" si="55"/>
        <v>22.442863849765256</v>
      </c>
      <c r="I137" s="36">
        <f t="shared" si="55"/>
        <v>21.962262773722632</v>
      </c>
      <c r="J137" s="36">
        <f t="shared" si="55"/>
        <v>22.030511811023619</v>
      </c>
      <c r="K137" s="36">
        <f t="shared" si="55"/>
        <v>22.164087301587298</v>
      </c>
      <c r="L137" s="36">
        <f t="shared" si="55"/>
        <v>21.867586206896547</v>
      </c>
      <c r="M137" s="36">
        <f t="shared" si="55"/>
        <v>22.077110091743123</v>
      </c>
      <c r="N137" s="36">
        <f t="shared" si="55"/>
        <v>21.73299180327869</v>
      </c>
      <c r="O137" s="36">
        <f t="shared" si="55"/>
        <v>21.690553359683793</v>
      </c>
      <c r="P137" s="36">
        <f t="shared" si="55"/>
        <v>25.888773584905657</v>
      </c>
      <c r="Q137" s="36">
        <f t="shared" si="55"/>
        <v>22.122280701754384</v>
      </c>
      <c r="R137" s="36">
        <f t="shared" si="55"/>
        <v>21.950415335463262</v>
      </c>
      <c r="S137" s="36">
        <f t="shared" si="55"/>
        <v>21.81548571428571</v>
      </c>
      <c r="T137" s="36">
        <f t="shared" si="55"/>
        <v>21.558499999999999</v>
      </c>
      <c r="U137" s="36">
        <f t="shared" si="55"/>
        <v>21.536481481481484</v>
      </c>
      <c r="V137" s="36">
        <f t="shared" si="55"/>
        <v>21.642068965517243</v>
      </c>
      <c r="W137" s="36">
        <f t="shared" si="55"/>
        <v>21.698260869565217</v>
      </c>
      <c r="X137" s="36">
        <f t="shared" si="55"/>
        <v>21.837755102040813</v>
      </c>
      <c r="Y137" s="36">
        <f t="shared" si="55"/>
        <v>21.99631578947368</v>
      </c>
      <c r="Z137" s="36">
        <f t="shared" si="55"/>
        <v>22.547402597402602</v>
      </c>
      <c r="AA137" s="36">
        <f t="shared" si="55"/>
        <v>22.557922077922079</v>
      </c>
      <c r="AB137" s="36">
        <f t="shared" si="55"/>
        <v>22.83341836734694</v>
      </c>
      <c r="AC137" s="36">
        <f t="shared" si="55"/>
        <v>22.64474509803922</v>
      </c>
      <c r="AD137" s="36">
        <f t="shared" si="55"/>
        <v>22.437533632287</v>
      </c>
      <c r="AE137" s="36">
        <f t="shared" si="55"/>
        <v>25.947309417040362</v>
      </c>
      <c r="AF137" s="36">
        <f t="shared" si="55"/>
        <v>26.277333333333335</v>
      </c>
      <c r="AG137" s="36">
        <f t="shared" si="55"/>
        <v>22.627027027027026</v>
      </c>
      <c r="AH137" s="36">
        <f t="shared" si="55"/>
        <v>22.523803418803421</v>
      </c>
      <c r="AI137" s="36">
        <f t="shared" si="55"/>
        <v>22.546250000000001</v>
      </c>
      <c r="AJ137" s="36">
        <f t="shared" si="55"/>
        <v>22.492010309278349</v>
      </c>
      <c r="AK137" s="36">
        <f t="shared" si="55"/>
        <v>22.343005181347156</v>
      </c>
      <c r="AL137" s="36">
        <f t="shared" si="55"/>
        <v>22.63011049723757</v>
      </c>
      <c r="AM137" s="36">
        <f t="shared" si="55"/>
        <v>22.568456375838924</v>
      </c>
      <c r="AN137" s="36">
        <f t="shared" si="55"/>
        <v>22.303157894736838</v>
      </c>
      <c r="AO137" s="36">
        <f t="shared" si="55"/>
        <v>22.550457142857145</v>
      </c>
      <c r="AP137" s="36">
        <f t="shared" si="55"/>
        <v>22.853571428571424</v>
      </c>
      <c r="AQ137" s="36">
        <f t="shared" si="55"/>
        <v>22.646987951807226</v>
      </c>
      <c r="AR137" s="36">
        <f t="shared" si="55"/>
        <v>21.004166666666666</v>
      </c>
      <c r="AS137" s="36">
        <f t="shared" si="55"/>
        <v>0</v>
      </c>
      <c r="AT137" s="36">
        <f t="shared" si="55"/>
        <v>21.705185185185183</v>
      </c>
      <c r="AU137" s="36">
        <f t="shared" si="55"/>
        <v>29.006666666666664</v>
      </c>
      <c r="AV137" s="36">
        <f t="shared" si="55"/>
        <v>23.726666666666667</v>
      </c>
      <c r="AW137" s="36">
        <f t="shared" si="55"/>
        <v>22.659767441860463</v>
      </c>
      <c r="AX137" s="36">
        <f t="shared" si="55"/>
        <v>23.0205625</v>
      </c>
      <c r="AY137" s="36">
        <f t="shared" si="55"/>
        <v>23.905098039215687</v>
      </c>
      <c r="AZ137" s="36">
        <f t="shared" si="55"/>
        <v>24.523657407407409</v>
      </c>
      <c r="BA137" s="36">
        <f t="shared" si="55"/>
        <v>24.355181347150261</v>
      </c>
      <c r="BB137" s="36">
        <f t="shared" si="55"/>
        <v>28.283333333333331</v>
      </c>
      <c r="BC137" s="36">
        <f t="shared" si="56"/>
        <v>0</v>
      </c>
    </row>
    <row r="138" spans="1:55" s="20" customFormat="1" x14ac:dyDescent="0.3">
      <c r="A138" s="34" t="s">
        <v>770</v>
      </c>
      <c r="B138" s="36">
        <f t="shared" si="54"/>
        <v>23.704895104895105</v>
      </c>
      <c r="C138" s="36">
        <f t="shared" si="55"/>
        <v>24.204187192118226</v>
      </c>
      <c r="D138" s="36">
        <f t="shared" si="55"/>
        <v>24.346610169491527</v>
      </c>
      <c r="E138" s="36">
        <f t="shared" si="55"/>
        <v>24.56810810810811</v>
      </c>
      <c r="F138" s="36">
        <f t="shared" si="55"/>
        <v>24.73103448275862</v>
      </c>
      <c r="G138" s="36">
        <f t="shared" si="55"/>
        <v>25.055023923444978</v>
      </c>
      <c r="H138" s="36">
        <f t="shared" si="55"/>
        <v>24.647687861271677</v>
      </c>
      <c r="I138" s="36">
        <f t="shared" si="55"/>
        <v>23.96587982832618</v>
      </c>
      <c r="J138" s="36">
        <f t="shared" si="55"/>
        <v>23.760436893203885</v>
      </c>
      <c r="K138" s="36">
        <f t="shared" si="55"/>
        <v>23.624025974025976</v>
      </c>
      <c r="L138" s="36">
        <f t="shared" si="55"/>
        <v>23.178743961352659</v>
      </c>
      <c r="M138" s="36">
        <f t="shared" ref="C138:BB139" si="57">IF(M45&gt;0,M34/M45,0)</f>
        <v>23.130116959064328</v>
      </c>
      <c r="N138" s="36">
        <f t="shared" si="57"/>
        <v>23.242647058823529</v>
      </c>
      <c r="O138" s="36">
        <f t="shared" si="57"/>
        <v>23.247941176470587</v>
      </c>
      <c r="P138" s="36">
        <f t="shared" si="57"/>
        <v>22.699005847953217</v>
      </c>
      <c r="Q138" s="36">
        <f t="shared" si="57"/>
        <v>23.107743362831854</v>
      </c>
      <c r="R138" s="36">
        <f t="shared" si="57"/>
        <v>23.013888888888893</v>
      </c>
      <c r="S138" s="36">
        <f t="shared" si="57"/>
        <v>22.658955223880596</v>
      </c>
      <c r="T138" s="36">
        <f t="shared" si="57"/>
        <v>22.819999999999997</v>
      </c>
      <c r="U138" s="36">
        <f t="shared" si="57"/>
        <v>22.972146118721458</v>
      </c>
      <c r="V138" s="36">
        <f t="shared" si="57"/>
        <v>23.005478260869566</v>
      </c>
      <c r="W138" s="36">
        <f t="shared" si="57"/>
        <v>22.254107142857144</v>
      </c>
      <c r="X138" s="36">
        <f t="shared" si="57"/>
        <v>22.463215859030839</v>
      </c>
      <c r="Y138" s="36">
        <f t="shared" si="57"/>
        <v>22.527873563218389</v>
      </c>
      <c r="Z138" s="36">
        <f t="shared" si="57"/>
        <v>22.236235955056181</v>
      </c>
      <c r="AA138" s="36">
        <f t="shared" si="57"/>
        <v>22.757714285714286</v>
      </c>
      <c r="AB138" s="36">
        <f t="shared" si="57"/>
        <v>22.705065789473689</v>
      </c>
      <c r="AC138" s="36">
        <f t="shared" si="57"/>
        <v>22.650000000000002</v>
      </c>
      <c r="AD138" s="36">
        <f t="shared" si="57"/>
        <v>22.341764705882351</v>
      </c>
      <c r="AE138" s="36">
        <f t="shared" si="57"/>
        <v>26.700887573964501</v>
      </c>
      <c r="AF138" s="36">
        <f t="shared" si="57"/>
        <v>26.952848101265825</v>
      </c>
      <c r="AG138" s="36">
        <f t="shared" si="57"/>
        <v>22.343560606060606</v>
      </c>
      <c r="AH138" s="36">
        <f t="shared" si="57"/>
        <v>22.305428571428575</v>
      </c>
      <c r="AI138" s="36">
        <f t="shared" si="57"/>
        <v>26.516326530612247</v>
      </c>
      <c r="AJ138" s="36">
        <f t="shared" si="57"/>
        <v>22.163787878787879</v>
      </c>
      <c r="AK138" s="36">
        <f t="shared" si="57"/>
        <v>22.064885496183209</v>
      </c>
      <c r="AL138" s="36">
        <f t="shared" si="57"/>
        <v>21.568399999999997</v>
      </c>
      <c r="AM138" s="36">
        <f t="shared" si="57"/>
        <v>21.99278846153846</v>
      </c>
      <c r="AN138" s="36">
        <f t="shared" si="57"/>
        <v>21.841838235294116</v>
      </c>
      <c r="AO138" s="36">
        <f t="shared" si="57"/>
        <v>21.87338129496403</v>
      </c>
      <c r="AP138" s="36">
        <f t="shared" si="57"/>
        <v>21.932283464566932</v>
      </c>
      <c r="AQ138" s="36">
        <f t="shared" si="57"/>
        <v>22.091984732824425</v>
      </c>
      <c r="AR138" s="36">
        <f t="shared" si="57"/>
        <v>21.951685393258426</v>
      </c>
      <c r="AS138" s="36">
        <f t="shared" si="57"/>
        <v>0</v>
      </c>
      <c r="AT138" s="36">
        <f t="shared" si="57"/>
        <v>0</v>
      </c>
      <c r="AU138" s="36">
        <f t="shared" si="57"/>
        <v>0</v>
      </c>
      <c r="AV138" s="36">
        <f t="shared" si="57"/>
        <v>15.994999999999999</v>
      </c>
      <c r="AW138" s="36">
        <f t="shared" si="57"/>
        <v>16.499629629629631</v>
      </c>
      <c r="AX138" s="36">
        <f t="shared" si="57"/>
        <v>17.26298245614035</v>
      </c>
      <c r="AY138" s="36">
        <f t="shared" si="57"/>
        <v>18.698913649025073</v>
      </c>
      <c r="AZ138" s="36">
        <f t="shared" si="57"/>
        <v>19.725418060200667</v>
      </c>
      <c r="BA138" s="36">
        <f t="shared" si="57"/>
        <v>20.238801498127337</v>
      </c>
      <c r="BB138" s="36">
        <f t="shared" si="57"/>
        <v>20.573333333333331</v>
      </c>
      <c r="BC138" s="36">
        <f t="shared" si="56"/>
        <v>0</v>
      </c>
    </row>
    <row r="139" spans="1:55" s="20" customFormat="1" x14ac:dyDescent="0.3">
      <c r="A139" s="33" t="s">
        <v>773</v>
      </c>
      <c r="B139" s="36">
        <f t="shared" si="54"/>
        <v>23.65</v>
      </c>
      <c r="C139" s="36">
        <f t="shared" si="57"/>
        <v>23.743049327354264</v>
      </c>
      <c r="D139" s="36">
        <f t="shared" si="57"/>
        <v>23.997540983606555</v>
      </c>
      <c r="E139" s="36">
        <f t="shared" si="57"/>
        <v>23.867430025445287</v>
      </c>
      <c r="F139" s="36">
        <f t="shared" si="57"/>
        <v>23.201262626262622</v>
      </c>
      <c r="G139" s="36">
        <f t="shared" si="57"/>
        <v>24.225000000000001</v>
      </c>
      <c r="H139" s="36">
        <f t="shared" si="57"/>
        <v>24.167553191489361</v>
      </c>
      <c r="I139" s="36">
        <f t="shared" si="57"/>
        <v>23.69133064516129</v>
      </c>
      <c r="J139" s="36">
        <f t="shared" si="57"/>
        <v>23.308796296296297</v>
      </c>
      <c r="K139" s="36">
        <f t="shared" si="57"/>
        <v>23.230604982206405</v>
      </c>
      <c r="L139" s="36">
        <f t="shared" si="57"/>
        <v>23.087259615384617</v>
      </c>
      <c r="M139" s="36">
        <f t="shared" si="57"/>
        <v>22.953631284916206</v>
      </c>
      <c r="N139" s="36">
        <f t="shared" si="57"/>
        <v>23.087142857142858</v>
      </c>
      <c r="O139" s="36">
        <f t="shared" si="57"/>
        <v>22.589121951219511</v>
      </c>
      <c r="P139" s="36">
        <f t="shared" si="57"/>
        <v>23.083351648351648</v>
      </c>
      <c r="Q139" s="36">
        <f t="shared" si="57"/>
        <v>22.622345132743362</v>
      </c>
      <c r="R139" s="36">
        <f t="shared" si="57"/>
        <v>22.701724137931034</v>
      </c>
      <c r="S139" s="36">
        <f t="shared" si="57"/>
        <v>22.616791044776118</v>
      </c>
      <c r="T139" s="36">
        <f t="shared" si="57"/>
        <v>22.497443181818184</v>
      </c>
      <c r="U139" s="36">
        <f t="shared" si="57"/>
        <v>26.007819905213271</v>
      </c>
      <c r="V139" s="36">
        <f t="shared" si="57"/>
        <v>23.521118421052631</v>
      </c>
      <c r="W139" s="36">
        <f t="shared" si="57"/>
        <v>22.340934065934061</v>
      </c>
      <c r="X139" s="36">
        <f t="shared" si="57"/>
        <v>22.285964125560543</v>
      </c>
      <c r="Y139" s="36">
        <f t="shared" si="57"/>
        <v>22.17914285714286</v>
      </c>
      <c r="Z139" s="36">
        <f t="shared" si="57"/>
        <v>22.247765363128494</v>
      </c>
      <c r="AA139" s="36">
        <f t="shared" si="57"/>
        <v>22.478491620111733</v>
      </c>
      <c r="AB139" s="36">
        <f t="shared" si="57"/>
        <v>22.531176470588235</v>
      </c>
      <c r="AC139" s="36">
        <f t="shared" si="57"/>
        <v>22.998477157360405</v>
      </c>
      <c r="AD139" s="36">
        <f t="shared" si="57"/>
        <v>30.432638888888889</v>
      </c>
      <c r="AE139" s="36">
        <f t="shared" si="57"/>
        <v>0</v>
      </c>
      <c r="AF139" s="36">
        <f t="shared" si="57"/>
        <v>0</v>
      </c>
      <c r="AG139" s="36">
        <f t="shared" si="57"/>
        <v>0</v>
      </c>
      <c r="AH139" s="36">
        <f t="shared" si="57"/>
        <v>0</v>
      </c>
      <c r="AI139" s="36">
        <f t="shared" si="57"/>
        <v>0</v>
      </c>
      <c r="AJ139" s="36">
        <f t="shared" si="57"/>
        <v>15.727272727272727</v>
      </c>
      <c r="AK139" s="36">
        <f t="shared" si="57"/>
        <v>16.37676056338028</v>
      </c>
      <c r="AL139" s="36">
        <f t="shared" si="57"/>
        <v>17.542331288343558</v>
      </c>
      <c r="AM139" s="36">
        <f t="shared" si="57"/>
        <v>18.781565656565657</v>
      </c>
      <c r="AN139" s="36">
        <f t="shared" si="57"/>
        <v>19.215694444444445</v>
      </c>
      <c r="AO139" s="36">
        <f t="shared" si="57"/>
        <v>20.171828358208952</v>
      </c>
      <c r="AP139" s="36">
        <f t="shared" si="57"/>
        <v>20.11021505376344</v>
      </c>
      <c r="AQ139" s="36">
        <f t="shared" si="57"/>
        <v>22.972867383512543</v>
      </c>
      <c r="AR139" s="36">
        <f t="shared" si="57"/>
        <v>20.522544802867383</v>
      </c>
      <c r="AS139" s="36">
        <f t="shared" si="57"/>
        <v>20.623285198555955</v>
      </c>
      <c r="AT139" s="36">
        <f t="shared" si="57"/>
        <v>20.4619730941704</v>
      </c>
      <c r="AU139" s="36">
        <f t="shared" si="57"/>
        <v>23.372739726027394</v>
      </c>
      <c r="AV139" s="36">
        <f t="shared" si="57"/>
        <v>20.696008403361343</v>
      </c>
      <c r="AW139" s="36">
        <f t="shared" si="57"/>
        <v>21.354162436548226</v>
      </c>
      <c r="AX139" s="36">
        <f t="shared" si="57"/>
        <v>21.575759493670887</v>
      </c>
      <c r="AY139" s="36">
        <f t="shared" si="57"/>
        <v>21.86615221987315</v>
      </c>
      <c r="AZ139" s="36">
        <f t="shared" si="57"/>
        <v>22.307886435331227</v>
      </c>
      <c r="BA139" s="36">
        <f t="shared" si="57"/>
        <v>22.229783393501808</v>
      </c>
      <c r="BB139" s="36">
        <f t="shared" si="57"/>
        <v>22.251015228426397</v>
      </c>
      <c r="BC139" s="36">
        <f t="shared" si="56"/>
        <v>0</v>
      </c>
    </row>
    <row r="140" spans="1:55" s="20" customFormat="1" x14ac:dyDescent="0.3">
      <c r="A140" s="9"/>
    </row>
    <row r="141" spans="1:55" s="20" customFormat="1" x14ac:dyDescent="0.3">
      <c r="A141" s="45" t="s">
        <v>57</v>
      </c>
      <c r="B141" s="45"/>
      <c r="C141" s="45"/>
      <c r="D141" s="40" t="s">
        <v>1182</v>
      </c>
      <c r="F141" s="45" t="s">
        <v>59</v>
      </c>
      <c r="G141" s="45"/>
      <c r="H141" s="45"/>
      <c r="I141" s="40" t="s">
        <v>1182</v>
      </c>
    </row>
    <row r="142" spans="1:55" s="20" customFormat="1" x14ac:dyDescent="0.3">
      <c r="B142" s="46" t="s">
        <v>58</v>
      </c>
      <c r="C142" s="46"/>
      <c r="D142" s="46"/>
      <c r="G142" s="46" t="s">
        <v>60</v>
      </c>
      <c r="H142" s="46"/>
      <c r="I142" s="46"/>
    </row>
    <row r="143" spans="1:55" s="20" customFormat="1" x14ac:dyDescent="0.3">
      <c r="B143" s="47" t="s">
        <v>51</v>
      </c>
      <c r="C143" s="47"/>
      <c r="D143" s="47"/>
      <c r="G143" s="47" t="s">
        <v>51</v>
      </c>
      <c r="H143" s="47"/>
      <c r="I143" s="47"/>
    </row>
    <row r="144" spans="1:55" s="20" customFormat="1" x14ac:dyDescent="0.3"/>
    <row r="145" spans="1:13" s="20" customFormat="1" x14ac:dyDescent="0.3">
      <c r="A145" s="20" t="s">
        <v>166</v>
      </c>
      <c r="B145" s="20" t="s">
        <v>676</v>
      </c>
      <c r="C145" s="20" t="s">
        <v>677</v>
      </c>
      <c r="D145" s="20" t="s">
        <v>678</v>
      </c>
      <c r="E145" s="20" t="s">
        <v>679</v>
      </c>
      <c r="F145" s="20" t="s">
        <v>680</v>
      </c>
      <c r="G145" s="20" t="s">
        <v>681</v>
      </c>
      <c r="H145" s="20" t="s">
        <v>682</v>
      </c>
      <c r="I145" s="20" t="s">
        <v>683</v>
      </c>
      <c r="J145" s="20" t="s">
        <v>684</v>
      </c>
      <c r="K145" s="20" t="s">
        <v>685</v>
      </c>
      <c r="L145" s="20" t="s">
        <v>686</v>
      </c>
      <c r="M145" s="20" t="s">
        <v>687</v>
      </c>
    </row>
    <row r="146" spans="1:13" s="20" customFormat="1" x14ac:dyDescent="0.3">
      <c r="A146" s="20" t="s">
        <v>1159</v>
      </c>
      <c r="B146" s="22">
        <v>131048.01000000001</v>
      </c>
      <c r="C146" s="22">
        <v>126311.57</v>
      </c>
      <c r="D146" s="22">
        <v>133471.38</v>
      </c>
      <c r="E146" s="22">
        <v>145479.96999999997</v>
      </c>
      <c r="F146" s="22">
        <v>126022.95999999999</v>
      </c>
      <c r="G146" s="22">
        <v>143972.24</v>
      </c>
      <c r="H146" s="22">
        <v>129633.65999999999</v>
      </c>
      <c r="I146" s="22">
        <v>110015.97</v>
      </c>
      <c r="J146" s="22">
        <v>124568.73000000003</v>
      </c>
      <c r="K146" s="22">
        <v>111627.37</v>
      </c>
      <c r="L146" s="22">
        <v>76551.950000000012</v>
      </c>
      <c r="M146" s="22">
        <v>154829.375</v>
      </c>
    </row>
    <row r="147" spans="1:13" s="20" customFormat="1" x14ac:dyDescent="0.3">
      <c r="A147" s="20" t="s">
        <v>1160</v>
      </c>
      <c r="B147" s="22">
        <v>134628.06</v>
      </c>
      <c r="C147" s="22">
        <v>104479.27999999996</v>
      </c>
      <c r="D147" s="22">
        <v>154015.69400000005</v>
      </c>
      <c r="E147" s="22">
        <v>140404.30999999991</v>
      </c>
      <c r="F147" s="22">
        <v>126656.95999999996</v>
      </c>
      <c r="G147" s="22">
        <v>145335.0579999999</v>
      </c>
      <c r="H147" s="22">
        <v>127287.53000000001</v>
      </c>
      <c r="I147" s="22">
        <v>108164.34000000001</v>
      </c>
      <c r="J147" s="22">
        <v>121779.45999999998</v>
      </c>
      <c r="K147" s="22">
        <v>112223.39999999992</v>
      </c>
      <c r="L147" s="22">
        <v>75162.37999999999</v>
      </c>
      <c r="M147" s="22">
        <v>151458.82</v>
      </c>
    </row>
    <row r="148" spans="1:13" s="20" customFormat="1" x14ac:dyDescent="0.3">
      <c r="A148" s="20" t="s">
        <v>1161</v>
      </c>
      <c r="B148" s="36">
        <v>1.0273186139949777</v>
      </c>
      <c r="C148" s="36">
        <v>0.82715526376562298</v>
      </c>
      <c r="D148" s="36">
        <v>1.153922990831443</v>
      </c>
      <c r="E148" s="36">
        <v>0.96511093589034924</v>
      </c>
      <c r="F148" s="36">
        <v>1.0050308293028507</v>
      </c>
      <c r="G148" s="36">
        <v>1.0094658386922362</v>
      </c>
      <c r="H148" s="36">
        <v>0.98190184555461923</v>
      </c>
      <c r="I148" s="36">
        <v>0.98316944349079516</v>
      </c>
      <c r="J148" s="36">
        <v>0.97760858603920864</v>
      </c>
      <c r="K148" s="36">
        <v>1.0053394611016986</v>
      </c>
      <c r="L148" s="36">
        <v>0.98184801301599733</v>
      </c>
      <c r="M148" s="36">
        <v>0.97823051988681098</v>
      </c>
    </row>
    <row r="149" spans="1:13" s="20" customFormat="1" x14ac:dyDescent="0.3">
      <c r="A149" s="20" t="s">
        <v>1162</v>
      </c>
      <c r="B149" s="36">
        <v>30.819558419849329</v>
      </c>
      <c r="C149" s="36">
        <v>24.814657912968691</v>
      </c>
      <c r="D149" s="36">
        <v>34.61768972494329</v>
      </c>
      <c r="E149" s="36">
        <v>28.953328076710477</v>
      </c>
      <c r="F149" s="36">
        <v>30.150924879085522</v>
      </c>
      <c r="G149" s="36">
        <v>30.283975160767085</v>
      </c>
      <c r="H149" s="36">
        <v>29.457055366638578</v>
      </c>
      <c r="I149" s="36">
        <v>29.495083304723856</v>
      </c>
      <c r="J149" s="36">
        <v>29.32825758117626</v>
      </c>
      <c r="K149" s="36">
        <v>30.160183833050958</v>
      </c>
      <c r="L149" s="36">
        <v>29.455440390479922</v>
      </c>
      <c r="M149" s="36">
        <v>29.34691559660433</v>
      </c>
    </row>
    <row r="150" spans="1:13" s="20" customFormat="1" x14ac:dyDescent="0.3">
      <c r="A150" s="9"/>
    </row>
    <row r="151" spans="1:13" s="20" customFormat="1" x14ac:dyDescent="0.3">
      <c r="A151" s="9"/>
    </row>
    <row r="152" spans="1:13" s="20" customFormat="1" x14ac:dyDescent="0.3">
      <c r="A152" s="9" t="s">
        <v>1163</v>
      </c>
    </row>
    <row r="153" spans="1:13" s="20" customFormat="1" x14ac:dyDescent="0.3">
      <c r="A153" s="12" t="s">
        <v>1173</v>
      </c>
      <c r="B153" s="37"/>
      <c r="C153" s="37"/>
      <c r="D153" s="45" t="s">
        <v>1176</v>
      </c>
      <c r="E153" s="45"/>
      <c r="F153" s="45"/>
      <c r="I153" s="45" t="s">
        <v>1177</v>
      </c>
      <c r="J153" s="45"/>
    </row>
    <row r="154" spans="1:13" s="20" customFormat="1" x14ac:dyDescent="0.3">
      <c r="A154" s="50" t="s">
        <v>1174</v>
      </c>
      <c r="B154" s="50"/>
      <c r="D154" s="47" t="s">
        <v>1175</v>
      </c>
      <c r="E154" s="47"/>
      <c r="F154" s="47"/>
      <c r="G154" s="47"/>
      <c r="I154" s="47" t="s">
        <v>1178</v>
      </c>
      <c r="J154" s="47"/>
      <c r="K154" s="47"/>
      <c r="L154" s="47"/>
    </row>
    <row r="155" spans="1:13" s="20" customFormat="1" x14ac:dyDescent="0.3">
      <c r="A155" s="9"/>
    </row>
    <row r="156" spans="1:13" s="20" customFormat="1" x14ac:dyDescent="0.3">
      <c r="A156" s="9"/>
    </row>
    <row r="157" spans="1:13" s="20" customFormat="1" x14ac:dyDescent="0.3">
      <c r="A157" s="9" t="s">
        <v>1164</v>
      </c>
      <c r="B157" s="20" t="s">
        <v>1165</v>
      </c>
      <c r="C157" s="20" t="s">
        <v>1166</v>
      </c>
      <c r="D157" s="20" t="s">
        <v>1167</v>
      </c>
      <c r="E157" s="20" t="s">
        <v>1168</v>
      </c>
      <c r="F157" s="20" t="s">
        <v>1183</v>
      </c>
      <c r="G157" s="20" t="s">
        <v>1169</v>
      </c>
      <c r="H157" s="20" t="s">
        <v>1170</v>
      </c>
      <c r="I157" s="20" t="s">
        <v>1171</v>
      </c>
      <c r="J157" s="20" t="s">
        <v>1172</v>
      </c>
    </row>
    <row r="158" spans="1:13" s="20" customFormat="1" x14ac:dyDescent="0.3">
      <c r="A158" s="38" t="s">
        <v>40</v>
      </c>
      <c r="B158" s="21">
        <v>43185</v>
      </c>
      <c r="C158" s="21">
        <v>43211</v>
      </c>
      <c r="D158" s="20">
        <v>13</v>
      </c>
      <c r="E158" s="20">
        <v>15</v>
      </c>
      <c r="F158" s="20">
        <f>E158-D158+1</f>
        <v>3</v>
      </c>
      <c r="G158" s="22">
        <v>23040</v>
      </c>
      <c r="H158" s="22">
        <v>2880</v>
      </c>
      <c r="I158" s="22">
        <f>H158-G158</f>
        <v>-20160</v>
      </c>
      <c r="J158" s="32">
        <f>1-G158/H158</f>
        <v>-7</v>
      </c>
    </row>
    <row r="159" spans="1:13" s="20" customFormat="1" x14ac:dyDescent="0.3">
      <c r="A159" s="38" t="s">
        <v>826</v>
      </c>
      <c r="B159" s="21">
        <v>43514</v>
      </c>
      <c r="C159" s="21">
        <v>43561</v>
      </c>
      <c r="D159" s="20">
        <v>8</v>
      </c>
      <c r="E159" s="20">
        <v>13</v>
      </c>
      <c r="F159" s="20">
        <f>E159-D159+1</f>
        <v>6</v>
      </c>
      <c r="G159" s="22">
        <v>21960</v>
      </c>
      <c r="H159" s="22">
        <v>7920</v>
      </c>
      <c r="I159" s="22">
        <f>H159-G159</f>
        <v>-14040</v>
      </c>
      <c r="J159" s="32">
        <f>1-G159/H159</f>
        <v>-1.7727272727272729</v>
      </c>
    </row>
    <row r="160" spans="1:13" s="20" customFormat="1" x14ac:dyDescent="0.3">
      <c r="A160" s="38" t="s">
        <v>757</v>
      </c>
      <c r="B160" s="21">
        <v>43115</v>
      </c>
      <c r="C160" s="21">
        <v>408404</v>
      </c>
      <c r="D160" s="20">
        <v>3</v>
      </c>
      <c r="E160" s="20">
        <v>8</v>
      </c>
      <c r="F160" s="20">
        <f t="shared" ref="F160:F162" si="58">E160-D160+1</f>
        <v>6</v>
      </c>
      <c r="G160" s="22">
        <v>31320</v>
      </c>
      <c r="H160" s="22">
        <v>25920</v>
      </c>
      <c r="I160" s="22">
        <f t="shared" ref="I160:I162" si="59">H160-G160</f>
        <v>-5400</v>
      </c>
      <c r="J160" s="32">
        <f t="shared" ref="J160:J162" si="60">1-G160/H160</f>
        <v>-0.20833333333333326</v>
      </c>
    </row>
    <row r="161" spans="1:10" s="20" customFormat="1" x14ac:dyDescent="0.3">
      <c r="A161" s="38" t="s">
        <v>757</v>
      </c>
      <c r="B161" s="21">
        <v>43563</v>
      </c>
      <c r="C161" s="21">
        <v>43582</v>
      </c>
      <c r="D161" s="20">
        <v>15</v>
      </c>
      <c r="E161" s="20">
        <v>16</v>
      </c>
      <c r="F161" s="20">
        <f t="shared" si="58"/>
        <v>2</v>
      </c>
      <c r="G161" s="22">
        <v>3960</v>
      </c>
      <c r="H161" s="22">
        <v>17640</v>
      </c>
      <c r="I161" s="22">
        <f t="shared" si="59"/>
        <v>13680</v>
      </c>
      <c r="J161" s="32">
        <f t="shared" si="60"/>
        <v>0.77551020408163263</v>
      </c>
    </row>
    <row r="162" spans="1:10" s="20" customFormat="1" x14ac:dyDescent="0.3">
      <c r="A162" s="38" t="s">
        <v>757</v>
      </c>
      <c r="B162" s="21">
        <v>43906</v>
      </c>
      <c r="C162" s="21">
        <v>43918</v>
      </c>
      <c r="D162" s="20">
        <v>12</v>
      </c>
      <c r="E162" s="20">
        <v>12</v>
      </c>
      <c r="F162" s="20">
        <f t="shared" si="58"/>
        <v>1</v>
      </c>
      <c r="G162" s="22">
        <v>30240</v>
      </c>
      <c r="H162" s="22">
        <v>1800</v>
      </c>
      <c r="I162" s="22">
        <f t="shared" si="59"/>
        <v>-28440</v>
      </c>
      <c r="J162" s="32">
        <f t="shared" si="60"/>
        <v>-15.8</v>
      </c>
    </row>
    <row r="163" spans="1:10" s="20" customFormat="1" x14ac:dyDescent="0.3">
      <c r="A163" s="38" t="s">
        <v>761</v>
      </c>
      <c r="B163" s="21">
        <v>47076</v>
      </c>
      <c r="C163" s="21">
        <v>43442</v>
      </c>
      <c r="D163" s="20">
        <v>47</v>
      </c>
      <c r="E163" s="20">
        <v>48</v>
      </c>
      <c r="F163" s="20">
        <f>E163-D163+1</f>
        <v>2</v>
      </c>
      <c r="G163" s="22">
        <v>8280</v>
      </c>
      <c r="H163" s="22">
        <v>6480</v>
      </c>
      <c r="I163" s="22">
        <f>H163-G163</f>
        <v>-1800</v>
      </c>
      <c r="J163" s="32">
        <f>1-G163/H163</f>
        <v>-0.27777777777777768</v>
      </c>
    </row>
    <row r="164" spans="1:10" s="20" customFormat="1" x14ac:dyDescent="0.3">
      <c r="A164" s="38" t="s">
        <v>764</v>
      </c>
      <c r="B164" s="21">
        <v>43318</v>
      </c>
      <c r="C164" s="21">
        <v>43330</v>
      </c>
      <c r="D164" s="20">
        <v>32</v>
      </c>
      <c r="E164" s="20">
        <v>32</v>
      </c>
      <c r="F164" s="20">
        <f>E164-D164+1</f>
        <v>1</v>
      </c>
      <c r="G164" s="22">
        <v>3960</v>
      </c>
      <c r="H164" s="22">
        <v>5760</v>
      </c>
      <c r="I164" s="22">
        <f>H164-G164</f>
        <v>1800</v>
      </c>
      <c r="J164" s="32">
        <f>1-G164/H164</f>
        <v>0.3125</v>
      </c>
    </row>
    <row r="165" spans="1:10" s="20" customFormat="1" x14ac:dyDescent="0.3">
      <c r="A165" s="38" t="s">
        <v>764</v>
      </c>
      <c r="B165" s="21">
        <v>43703</v>
      </c>
      <c r="C165" s="21">
        <v>43750</v>
      </c>
      <c r="D165" s="20">
        <v>35</v>
      </c>
      <c r="E165" s="20">
        <v>40</v>
      </c>
      <c r="F165" s="20">
        <f>E165-D165+1</f>
        <v>6</v>
      </c>
      <c r="G165" s="22">
        <v>39960</v>
      </c>
      <c r="H165" s="22">
        <v>1800</v>
      </c>
      <c r="I165" s="22">
        <f>H165-G165</f>
        <v>-38160</v>
      </c>
      <c r="J165" s="32">
        <f>1-G165/H165</f>
        <v>-21.2</v>
      </c>
    </row>
    <row r="166" spans="1:10" s="20" customFormat="1" x14ac:dyDescent="0.3">
      <c r="A166" s="9"/>
    </row>
    <row r="167" spans="1:10" s="20" customFormat="1" x14ac:dyDescent="0.3">
      <c r="A167" s="9"/>
    </row>
    <row r="168" spans="1:10" s="20" customFormat="1" x14ac:dyDescent="0.3">
      <c r="A168" s="9"/>
    </row>
    <row r="169" spans="1:10" s="20" customFormat="1" x14ac:dyDescent="0.3">
      <c r="A169" s="9"/>
    </row>
    <row r="170" spans="1:10" s="20" customFormat="1" x14ac:dyDescent="0.3">
      <c r="A170" s="9"/>
    </row>
    <row r="171" spans="1:10" s="20" customFormat="1" x14ac:dyDescent="0.3">
      <c r="A171" s="9"/>
    </row>
    <row r="172" spans="1:10" s="20" customFormat="1" x14ac:dyDescent="0.3">
      <c r="A172" s="9"/>
    </row>
    <row r="173" spans="1:10" s="20" customFormat="1" x14ac:dyDescent="0.3">
      <c r="A173" s="9"/>
    </row>
    <row r="174" spans="1:10" s="20" customFormat="1" x14ac:dyDescent="0.3">
      <c r="A174" s="9"/>
    </row>
    <row r="175" spans="1:10" s="20" customFormat="1" x14ac:dyDescent="0.3">
      <c r="A175" s="9"/>
    </row>
    <row r="178" spans="1:13" x14ac:dyDescent="0.3">
      <c r="A178" s="43" t="s">
        <v>1157</v>
      </c>
      <c r="B178" s="43"/>
    </row>
    <row r="179" spans="1:13" x14ac:dyDescent="0.3">
      <c r="B179" s="44" t="s">
        <v>730</v>
      </c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</row>
    <row r="180" spans="1:13" ht="15.6" x14ac:dyDescent="0.3">
      <c r="A180" s="35" t="s">
        <v>76</v>
      </c>
      <c r="B180" s="20" t="s">
        <v>676</v>
      </c>
      <c r="C180" s="20" t="s">
        <v>677</v>
      </c>
      <c r="D180" s="20" t="s">
        <v>678</v>
      </c>
      <c r="E180" s="20" t="s">
        <v>679</v>
      </c>
      <c r="F180" s="20" t="s">
        <v>680</v>
      </c>
      <c r="G180" s="20" t="s">
        <v>681</v>
      </c>
      <c r="H180" s="20" t="s">
        <v>682</v>
      </c>
      <c r="I180" s="20" t="s">
        <v>683</v>
      </c>
      <c r="J180" s="20" t="s">
        <v>684</v>
      </c>
      <c r="K180" s="20" t="s">
        <v>685</v>
      </c>
      <c r="L180" s="20" t="s">
        <v>686</v>
      </c>
      <c r="M180" s="20" t="s">
        <v>687</v>
      </c>
    </row>
    <row r="181" spans="1:13" x14ac:dyDescent="0.3">
      <c r="A181" s="26" t="s">
        <v>1148</v>
      </c>
      <c r="B181" s="17">
        <v>81651.168999999994</v>
      </c>
      <c r="C181" s="17">
        <v>95.12</v>
      </c>
      <c r="D181" s="17">
        <v>12040.15</v>
      </c>
      <c r="E181" s="17">
        <v>0</v>
      </c>
      <c r="F181" s="17">
        <v>13395</v>
      </c>
      <c r="G181" s="17">
        <v>970</v>
      </c>
      <c r="H181" s="17">
        <v>536.25</v>
      </c>
      <c r="I181" s="17">
        <v>0</v>
      </c>
      <c r="J181" s="17">
        <v>3783.7669999999998</v>
      </c>
      <c r="K181" s="17">
        <v>2737.5070000000001</v>
      </c>
      <c r="L181" s="17">
        <v>3054.8810000000003</v>
      </c>
      <c r="M181" s="17">
        <v>25109.216</v>
      </c>
    </row>
    <row r="182" spans="1:13" x14ac:dyDescent="0.3">
      <c r="A182" s="27" t="s">
        <v>1149</v>
      </c>
      <c r="B182" s="17">
        <v>106604.209</v>
      </c>
      <c r="C182" s="17">
        <v>16446.239999999998</v>
      </c>
      <c r="D182" s="17">
        <v>45266.813000000009</v>
      </c>
      <c r="E182" s="17">
        <v>51076.509999999995</v>
      </c>
      <c r="F182" s="17">
        <v>5349.36</v>
      </c>
      <c r="G182" s="17">
        <v>10037.299999999999</v>
      </c>
      <c r="H182" s="17">
        <v>6499.96</v>
      </c>
      <c r="I182" s="17">
        <v>5941.0280000000002</v>
      </c>
      <c r="J182" s="17">
        <v>130.024</v>
      </c>
      <c r="K182" s="17">
        <v>1009.2529999999999</v>
      </c>
      <c r="L182" s="17">
        <v>13926.694</v>
      </c>
      <c r="M182" s="17">
        <v>53145.231</v>
      </c>
    </row>
    <row r="183" spans="1:13" x14ac:dyDescent="0.3">
      <c r="A183" s="26" t="s">
        <v>1150</v>
      </c>
      <c r="B183" s="17">
        <v>72259.596000000005</v>
      </c>
      <c r="C183" s="17">
        <v>16446.239999999998</v>
      </c>
      <c r="D183" s="17">
        <v>5185.433</v>
      </c>
      <c r="E183" s="17">
        <v>23117.506999999998</v>
      </c>
      <c r="F183" s="17">
        <v>41844.850999999995</v>
      </c>
      <c r="G183" s="17">
        <v>21751.411999999997</v>
      </c>
      <c r="H183" s="17">
        <v>8118.1270000000004</v>
      </c>
      <c r="I183" s="17">
        <v>18104.140999999996</v>
      </c>
      <c r="J183" s="17">
        <v>15421.251</v>
      </c>
      <c r="K183" s="17">
        <v>18851.199000000001</v>
      </c>
      <c r="L183" s="17">
        <v>13449.424999999999</v>
      </c>
      <c r="M183" s="17">
        <v>12674.55</v>
      </c>
    </row>
    <row r="184" spans="1:13" x14ac:dyDescent="0.3">
      <c r="A184" s="27" t="s">
        <v>1151</v>
      </c>
      <c r="B184" s="17">
        <v>26497.966999999997</v>
      </c>
      <c r="C184" s="17">
        <v>16446.239999999998</v>
      </c>
      <c r="D184" s="17">
        <v>25174.888000000003</v>
      </c>
      <c r="E184" s="17">
        <v>16397.589</v>
      </c>
      <c r="F184" s="17">
        <v>44815.932000000001</v>
      </c>
      <c r="G184" s="17">
        <v>9860.9000000000015</v>
      </c>
      <c r="H184" s="17">
        <v>8118.1270000000004</v>
      </c>
      <c r="I184" s="17">
        <v>17576.140999999996</v>
      </c>
      <c r="J184" s="17">
        <v>45995.66</v>
      </c>
      <c r="K184" s="17">
        <v>3258.0869999999995</v>
      </c>
      <c r="L184" s="17">
        <v>6803.8640000000005</v>
      </c>
      <c r="M184" s="17">
        <v>1833.5640000000001</v>
      </c>
    </row>
    <row r="185" spans="1:13" x14ac:dyDescent="0.3">
      <c r="A185" s="26" t="s">
        <v>1152</v>
      </c>
      <c r="B185" s="17">
        <v>20463.313999999998</v>
      </c>
      <c r="C185" s="17">
        <v>16446.239999999998</v>
      </c>
      <c r="D185" s="17">
        <v>25123.221000000001</v>
      </c>
      <c r="E185" s="17">
        <v>29837.425999999999</v>
      </c>
      <c r="F185" s="17">
        <v>5560.36</v>
      </c>
      <c r="G185" s="17">
        <v>9860.9000000000015</v>
      </c>
      <c r="H185" s="17">
        <v>8118.1270000000004</v>
      </c>
      <c r="I185" s="17">
        <v>6608.4370000000008</v>
      </c>
      <c r="J185" s="17">
        <v>49500.95</v>
      </c>
      <c r="K185" s="17">
        <v>19075.550999999999</v>
      </c>
      <c r="L185" s="17">
        <v>76235.706000000006</v>
      </c>
      <c r="M185" s="17">
        <v>0</v>
      </c>
    </row>
    <row r="186" spans="1:13" x14ac:dyDescent="0.3">
      <c r="A186" s="27" t="s">
        <v>1153</v>
      </c>
      <c r="B186" s="17">
        <v>114506.569</v>
      </c>
      <c r="C186" s="17">
        <v>5293.89</v>
      </c>
      <c r="D186" s="17">
        <v>22345.991000000002</v>
      </c>
      <c r="E186" s="17">
        <v>2957.75</v>
      </c>
      <c r="F186" s="17">
        <v>5560.36</v>
      </c>
      <c r="G186" s="17">
        <v>10228.36</v>
      </c>
      <c r="H186" s="17">
        <v>2188.1669999999999</v>
      </c>
      <c r="I186" s="17">
        <v>5359.3770000000004</v>
      </c>
      <c r="J186" s="17">
        <v>7148.8880000000008</v>
      </c>
      <c r="K186" s="17">
        <v>19293.614000000001</v>
      </c>
      <c r="L186" s="17">
        <v>49452.459000000003</v>
      </c>
      <c r="M186" s="17">
        <v>26863.195</v>
      </c>
    </row>
    <row r="187" spans="1:13" x14ac:dyDescent="0.3">
      <c r="A187" s="26" t="s">
        <v>1154</v>
      </c>
      <c r="B187" s="17">
        <v>95252.652999999991</v>
      </c>
      <c r="C187" s="17">
        <v>27428.522000000001</v>
      </c>
      <c r="D187" s="17">
        <v>1068.48</v>
      </c>
      <c r="E187" s="17">
        <v>6081</v>
      </c>
      <c r="F187" s="17">
        <v>1170.3600000000001</v>
      </c>
      <c r="G187" s="17">
        <v>9507.64</v>
      </c>
      <c r="H187" s="17">
        <v>1960.1669999999999</v>
      </c>
      <c r="I187" s="17">
        <v>12092.289000000001</v>
      </c>
      <c r="J187" s="17">
        <v>6609.4210000000003</v>
      </c>
      <c r="K187" s="17">
        <v>20494.814000000002</v>
      </c>
      <c r="L187" s="17">
        <v>70047.634999999995</v>
      </c>
      <c r="M187" s="17">
        <v>35849.749000000003</v>
      </c>
    </row>
    <row r="188" spans="1:13" x14ac:dyDescent="0.3">
      <c r="A188" s="26" t="s">
        <v>1155</v>
      </c>
      <c r="B188" s="17">
        <v>2965.03</v>
      </c>
      <c r="C188" s="17">
        <v>4074.8820000000005</v>
      </c>
      <c r="D188" s="17">
        <v>0</v>
      </c>
      <c r="E188" s="17">
        <v>0</v>
      </c>
      <c r="F188" s="17">
        <v>0</v>
      </c>
      <c r="G188" s="17">
        <v>0</v>
      </c>
      <c r="H188" s="17">
        <v>1162.1669999999999</v>
      </c>
      <c r="I188" s="17">
        <v>2710.7849999999999</v>
      </c>
      <c r="J188" s="17">
        <v>0</v>
      </c>
      <c r="K188" s="17">
        <v>0</v>
      </c>
      <c r="L188" s="17">
        <v>0</v>
      </c>
      <c r="M188" s="17">
        <v>0</v>
      </c>
    </row>
    <row r="189" spans="1:13" x14ac:dyDescent="0.3">
      <c r="A189" s="27" t="s">
        <v>1156</v>
      </c>
      <c r="B189" s="17">
        <v>1550.912</v>
      </c>
      <c r="C189" s="17">
        <v>0</v>
      </c>
      <c r="D189" s="17">
        <v>0</v>
      </c>
      <c r="E189" s="17">
        <v>0</v>
      </c>
      <c r="F189" s="17">
        <v>62231.186000000002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38023.65</v>
      </c>
      <c r="M189" s="17">
        <v>0</v>
      </c>
    </row>
    <row r="191" spans="1:13" x14ac:dyDescent="0.3">
      <c r="A191" s="43" t="s">
        <v>1158</v>
      </c>
      <c r="B191" s="43"/>
    </row>
    <row r="192" spans="1:13" x14ac:dyDescent="0.3">
      <c r="B192" s="44" t="s">
        <v>730</v>
      </c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</row>
    <row r="193" spans="1:13" ht="15.6" x14ac:dyDescent="0.3">
      <c r="A193" s="35" t="s">
        <v>76</v>
      </c>
      <c r="B193" s="20" t="s">
        <v>676</v>
      </c>
      <c r="C193" s="20" t="s">
        <v>677</v>
      </c>
      <c r="D193" s="20" t="s">
        <v>678</v>
      </c>
      <c r="E193" s="20" t="s">
        <v>679</v>
      </c>
      <c r="F193" s="20" t="s">
        <v>680</v>
      </c>
      <c r="G193" s="20" t="s">
        <v>681</v>
      </c>
      <c r="H193" s="20" t="s">
        <v>682</v>
      </c>
      <c r="I193" s="20" t="s">
        <v>683</v>
      </c>
      <c r="J193" s="20" t="s">
        <v>684</v>
      </c>
      <c r="K193" s="20" t="s">
        <v>685</v>
      </c>
      <c r="L193" s="20" t="s">
        <v>686</v>
      </c>
      <c r="M193" s="20" t="s">
        <v>687</v>
      </c>
    </row>
    <row r="194" spans="1:13" x14ac:dyDescent="0.3">
      <c r="A194" s="26" t="s">
        <v>1149</v>
      </c>
      <c r="B194" s="17">
        <v>287964.10000000003</v>
      </c>
      <c r="C194" s="17">
        <v>238119.02</v>
      </c>
      <c r="D194" s="17">
        <v>300575.29000000004</v>
      </c>
      <c r="E194" s="17">
        <v>325412.73</v>
      </c>
      <c r="F194" s="17">
        <v>178180.92</v>
      </c>
      <c r="G194" s="17">
        <v>2071386.32</v>
      </c>
      <c r="H194" s="17">
        <v>61555.240000000005</v>
      </c>
      <c r="I194" s="17">
        <v>49354.67</v>
      </c>
      <c r="J194" s="17">
        <v>267642.08999999997</v>
      </c>
      <c r="K194" s="17">
        <v>261759.1</v>
      </c>
      <c r="L194" s="17">
        <v>301609.56</v>
      </c>
      <c r="M194" s="17">
        <v>371232.48000000004</v>
      </c>
    </row>
    <row r="195" spans="1:13" x14ac:dyDescent="0.3">
      <c r="A195" s="27" t="s">
        <v>1154</v>
      </c>
      <c r="B195" s="17">
        <v>227587.93</v>
      </c>
      <c r="C195" s="17">
        <v>197930.57000000004</v>
      </c>
      <c r="D195" s="17">
        <v>159787.43</v>
      </c>
      <c r="E195" s="17">
        <v>274657.32</v>
      </c>
      <c r="F195" s="17">
        <v>294480.5</v>
      </c>
      <c r="G195" s="17">
        <v>5772465.6800000006</v>
      </c>
      <c r="H195" s="17">
        <v>273937.80000000005</v>
      </c>
      <c r="I195" s="17">
        <v>239445.40999999997</v>
      </c>
      <c r="J195" s="17">
        <v>335246.41000000003</v>
      </c>
      <c r="K195" s="17">
        <v>254172.19999999998</v>
      </c>
      <c r="L195" s="17">
        <v>226067.89</v>
      </c>
      <c r="M195" s="17">
        <v>356906.92</v>
      </c>
    </row>
    <row r="196" spans="1:13" x14ac:dyDescent="0.3">
      <c r="A196" s="27" t="s">
        <v>1150</v>
      </c>
      <c r="B196" s="17">
        <v>275108.24</v>
      </c>
      <c r="C196" s="17">
        <v>220747.08000000002</v>
      </c>
      <c r="D196" s="17">
        <v>419250.98</v>
      </c>
      <c r="E196" s="17">
        <v>220174.80000000002</v>
      </c>
      <c r="F196" s="17">
        <v>161890.42999999996</v>
      </c>
      <c r="G196" s="17">
        <v>3122410.97</v>
      </c>
      <c r="H196" s="17">
        <v>177950.52000000002</v>
      </c>
      <c r="I196" s="17">
        <v>191013.40000000002</v>
      </c>
      <c r="J196" s="17">
        <v>214018.37</v>
      </c>
      <c r="K196" s="17">
        <v>122898.01000000001</v>
      </c>
      <c r="L196" s="17">
        <v>147700.32</v>
      </c>
      <c r="M196" s="17">
        <v>314417.71000000002</v>
      </c>
    </row>
    <row r="197" spans="1:13" x14ac:dyDescent="0.3">
      <c r="A197" s="26" t="s">
        <v>1151</v>
      </c>
      <c r="B197" s="17">
        <v>311774.40000000002</v>
      </c>
      <c r="C197" s="17">
        <v>260720.77</v>
      </c>
      <c r="D197" s="17">
        <v>296311.34999999998</v>
      </c>
      <c r="E197" s="17">
        <v>243270.46</v>
      </c>
      <c r="F197" s="17">
        <v>215051.98</v>
      </c>
      <c r="G197" s="17">
        <v>4379053.4700000016</v>
      </c>
      <c r="H197" s="17">
        <v>195539.14</v>
      </c>
      <c r="I197" s="17">
        <v>225668.84</v>
      </c>
      <c r="J197" s="17">
        <v>243793.00999999998</v>
      </c>
      <c r="K197" s="17">
        <v>164645.51</v>
      </c>
      <c r="L197" s="17">
        <v>83832.259999999995</v>
      </c>
      <c r="M197" s="17">
        <v>355916.31</v>
      </c>
    </row>
    <row r="198" spans="1:13" x14ac:dyDescent="0.3">
      <c r="A198" s="26" t="s">
        <v>1152</v>
      </c>
      <c r="B198" s="17">
        <v>312192.08999999997</v>
      </c>
      <c r="C198" s="17">
        <v>219164.40000000002</v>
      </c>
      <c r="D198" s="17">
        <v>356654.36000000004</v>
      </c>
      <c r="E198" s="17">
        <v>277895.49000000005</v>
      </c>
      <c r="F198" s="17">
        <v>256321.11</v>
      </c>
      <c r="G198" s="17">
        <v>3756035.6999999997</v>
      </c>
      <c r="H198" s="17">
        <v>247215.26</v>
      </c>
      <c r="I198" s="17">
        <v>219684.18</v>
      </c>
      <c r="J198" s="17">
        <v>238179.72</v>
      </c>
      <c r="K198" s="17">
        <v>241535.01</v>
      </c>
      <c r="L198" s="17">
        <v>222268.06000000003</v>
      </c>
      <c r="M198" s="17">
        <v>341267.8299999999</v>
      </c>
    </row>
    <row r="199" spans="1:13" x14ac:dyDescent="0.3">
      <c r="A199" s="27" t="s">
        <v>1153</v>
      </c>
      <c r="B199" s="17">
        <v>246555.58000000002</v>
      </c>
      <c r="C199" s="17">
        <v>232463.69999999995</v>
      </c>
      <c r="D199" s="17">
        <v>341952.86999999994</v>
      </c>
      <c r="E199" s="17">
        <v>201807.15999999997</v>
      </c>
      <c r="F199" s="17">
        <v>235225.85000000003</v>
      </c>
      <c r="G199" s="17">
        <v>3519224.8900000006</v>
      </c>
      <c r="H199" s="17">
        <v>230819.39999999997</v>
      </c>
      <c r="I199" s="17">
        <v>207211.55000000002</v>
      </c>
      <c r="J199" s="17">
        <v>270006.84999999998</v>
      </c>
      <c r="K199" s="17">
        <v>238331.67</v>
      </c>
      <c r="L199" s="17">
        <v>218267.32</v>
      </c>
      <c r="M199" s="17">
        <v>301316.98999999993</v>
      </c>
    </row>
    <row r="200" spans="1:13" x14ac:dyDescent="0.3">
      <c r="A200" s="27" t="s">
        <v>1155</v>
      </c>
      <c r="B200" s="17">
        <v>105470.65999999999</v>
      </c>
      <c r="C200" s="17">
        <v>86155.42</v>
      </c>
      <c r="D200" s="17">
        <v>81219.790000000008</v>
      </c>
      <c r="E200" s="17">
        <v>83176.549999999988</v>
      </c>
      <c r="F200" s="17">
        <v>91095.809999999983</v>
      </c>
      <c r="G200" s="17">
        <v>1078821.0500000003</v>
      </c>
      <c r="H200" s="17">
        <v>63682.51999999999</v>
      </c>
      <c r="I200" s="17">
        <v>85197.790000000008</v>
      </c>
      <c r="J200" s="17">
        <v>86785.76</v>
      </c>
      <c r="K200" s="17">
        <v>68591.440000000017</v>
      </c>
      <c r="L200" s="17">
        <v>0</v>
      </c>
      <c r="M200" s="17">
        <v>0</v>
      </c>
    </row>
  </sheetData>
  <mergeCells count="51">
    <mergeCell ref="B179:M179"/>
    <mergeCell ref="A191:B191"/>
    <mergeCell ref="B192:M192"/>
    <mergeCell ref="A141:C141"/>
    <mergeCell ref="F141:H141"/>
    <mergeCell ref="B142:D142"/>
    <mergeCell ref="G142:I142"/>
    <mergeCell ref="B143:D143"/>
    <mergeCell ref="G143:I143"/>
    <mergeCell ref="A154:B154"/>
    <mergeCell ref="D153:F153"/>
    <mergeCell ref="D154:G154"/>
    <mergeCell ref="I154:L154"/>
    <mergeCell ref="I153:J153"/>
    <mergeCell ref="A113:E113"/>
    <mergeCell ref="B114:D114"/>
    <mergeCell ref="B115:D115"/>
    <mergeCell ref="B116:BC116"/>
    <mergeCell ref="A178:B178"/>
    <mergeCell ref="B131:BC131"/>
    <mergeCell ref="A127:E127"/>
    <mergeCell ref="B128:D128"/>
    <mergeCell ref="B129:D129"/>
    <mergeCell ref="B103:BC103"/>
    <mergeCell ref="A74:E74"/>
    <mergeCell ref="B75:D75"/>
    <mergeCell ref="B76:D76"/>
    <mergeCell ref="B77:BC77"/>
    <mergeCell ref="A87:E87"/>
    <mergeCell ref="B88:D88"/>
    <mergeCell ref="B89:D89"/>
    <mergeCell ref="B90:BC90"/>
    <mergeCell ref="A100:E100"/>
    <mergeCell ref="B101:D101"/>
    <mergeCell ref="B102:D102"/>
    <mergeCell ref="A4:C4"/>
    <mergeCell ref="A15:B15"/>
    <mergeCell ref="B5:BC5"/>
    <mergeCell ref="B16:BC16"/>
    <mergeCell ref="B64:BC64"/>
    <mergeCell ref="A26:B26"/>
    <mergeCell ref="B27:BC27"/>
    <mergeCell ref="A37:B37"/>
    <mergeCell ref="B38:BC38"/>
    <mergeCell ref="A48:E48"/>
    <mergeCell ref="B49:D49"/>
    <mergeCell ref="B50:D50"/>
    <mergeCell ref="B51:BC51"/>
    <mergeCell ref="A61:E61"/>
    <mergeCell ref="B62:D62"/>
    <mergeCell ref="B63:D63"/>
  </mergeCells>
  <phoneticPr fontId="7" type="noConversion"/>
  <pageMargins left="0.7" right="0.7" top="0.75" bottom="0.75" header="0.3" footer="0.3"/>
  <pageSetup orientation="portrait" r:id="rId1"/>
  <tableParts count="16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4"/>
  <sheetViews>
    <sheetView topLeftCell="A748" zoomScale="70" zoomScaleNormal="70" workbookViewId="0">
      <selection activeCell="F768" sqref="F768"/>
    </sheetView>
  </sheetViews>
  <sheetFormatPr baseColWidth="10" defaultColWidth="9.109375" defaultRowHeight="14.4" x14ac:dyDescent="0.3"/>
  <cols>
    <col min="1" max="1" width="19.33203125" customWidth="1"/>
    <col min="2" max="2" width="18.6640625" bestFit="1" customWidth="1"/>
    <col min="3" max="3" width="21.88671875" bestFit="1" customWidth="1"/>
    <col min="4" max="4" width="15.33203125" bestFit="1" customWidth="1"/>
    <col min="5" max="5" width="20.33203125" bestFit="1" customWidth="1"/>
    <col min="6" max="6" width="24.5546875" bestFit="1" customWidth="1"/>
    <col min="7" max="7" width="17.44140625" bestFit="1" customWidth="1"/>
    <col min="8" max="8" width="17.109375" bestFit="1" customWidth="1"/>
    <col min="9" max="9" width="18.6640625" bestFit="1" customWidth="1"/>
    <col min="10" max="10" width="21.88671875" bestFit="1" customWidth="1"/>
    <col min="11" max="11" width="16.33203125" bestFit="1" customWidth="1"/>
    <col min="12" max="12" width="20.109375" bestFit="1" customWidth="1"/>
    <col min="13" max="13" width="24.44140625" bestFit="1" customWidth="1"/>
  </cols>
  <sheetData>
    <row r="1" spans="1:13" x14ac:dyDescent="0.3">
      <c r="A1" t="s">
        <v>75</v>
      </c>
    </row>
    <row r="2" spans="1:13" x14ac:dyDescent="0.3">
      <c r="A2">
        <v>2020</v>
      </c>
    </row>
    <row r="4" spans="1:13" x14ac:dyDescent="0.3">
      <c r="A4" s="52" t="s">
        <v>148</v>
      </c>
      <c r="B4" s="52"/>
      <c r="C4" s="40" t="s">
        <v>1182</v>
      </c>
    </row>
    <row r="5" spans="1:13" x14ac:dyDescent="0.3">
      <c r="B5" s="51" t="s">
        <v>730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</row>
    <row r="6" spans="1:13" x14ac:dyDescent="0.3">
      <c r="A6" s="8" t="s">
        <v>76</v>
      </c>
      <c r="B6" s="9" t="s">
        <v>676</v>
      </c>
      <c r="C6" s="9" t="s">
        <v>677</v>
      </c>
      <c r="D6" s="9" t="s">
        <v>678</v>
      </c>
      <c r="E6" s="9" t="s">
        <v>679</v>
      </c>
      <c r="F6" s="9" t="s">
        <v>680</v>
      </c>
      <c r="G6" s="9" t="s">
        <v>681</v>
      </c>
      <c r="H6" s="9" t="s">
        <v>682</v>
      </c>
      <c r="I6" s="9" t="s">
        <v>683</v>
      </c>
      <c r="J6" s="9" t="s">
        <v>684</v>
      </c>
      <c r="K6" s="9" t="s">
        <v>685</v>
      </c>
      <c r="L6" s="9" t="s">
        <v>686</v>
      </c>
      <c r="M6" s="9" t="s">
        <v>687</v>
      </c>
    </row>
    <row r="7" spans="1:13" x14ac:dyDescent="0.3">
      <c r="A7" s="9" t="s">
        <v>170</v>
      </c>
      <c r="B7" s="10">
        <f>SUMIFS(Ventas_2[Cabezas],Ventas_2[Año],'KPI''S CERDO'!$A$2,Ventas_2[Mes],CabezasCerdo[[#Headers],[1]],Ventas_2[Almacén],CabezasCerdo[[#This Row],[Almacén]])</f>
        <v>821</v>
      </c>
      <c r="C7" s="10">
        <f>SUMIFS(Ventas_2[Cabezas],Ventas_2[Año],'KPI''S CERDO'!$A$2,Ventas_2[Mes],CabezasCerdo[[#Headers],[2]],Ventas_2[Almacén],CabezasCerdo[[#This Row],[Almacén]])</f>
        <v>937</v>
      </c>
      <c r="D7" s="10">
        <f>SUMIFS(Ventas_2[Cabezas],Ventas_2[Año],'KPI''S CERDO'!$A$2,Ventas_2[Mes],CabezasCerdo[[#Headers],[3]],Ventas_2[Almacén],CabezasCerdo[[#This Row],[Almacén]])</f>
        <v>1046</v>
      </c>
      <c r="E7" s="10">
        <f>SUMIFS(Ventas_2[Cabezas],Ventas_2[Año],'KPI''S CERDO'!$A$2,Ventas_2[Mes],CabezasCerdo[[#Headers],[4]],Ventas_2[Almacén],CabezasCerdo[[#This Row],[Almacén]])</f>
        <v>671</v>
      </c>
      <c r="F7" s="10">
        <f>SUMIFS(Ventas_2[Cabezas],Ventas_2[Año],'KPI''S CERDO'!$A$2,Ventas_2[Mes],CabezasCerdo[[#Headers],[5]],Ventas_2[Almacén],CabezasCerdo[[#This Row],[Almacén]])</f>
        <v>298</v>
      </c>
      <c r="G7" s="10">
        <f>SUMIFS(Ventas_2[Cabezas],Ventas_2[Año],'KPI''S CERDO'!$A$2,Ventas_2[Mes],CabezasCerdo[[#Headers],[6]],Ventas_2[Almacén],CabezasCerdo[[#This Row],[Almacén]])</f>
        <v>412</v>
      </c>
      <c r="H7" s="10">
        <f>SUMIFS(Ventas_2[Cabezas],Ventas_2[Año],'KPI''S CERDO'!$A$2,Ventas_2[Mes],CabezasCerdo[[#Headers],[7]],Ventas_2[Almacén],CabezasCerdo[[#This Row],[Almacén]])</f>
        <v>940</v>
      </c>
      <c r="I7" s="10">
        <f>SUMIFS(Ventas_2[Cabezas],Ventas_2[Año],'KPI''S CERDO'!$A$2,Ventas_2[Mes],CabezasCerdo[[#Headers],[8]],Ventas_2[Almacén],CabezasCerdo[[#This Row],[Almacén]])</f>
        <v>361</v>
      </c>
      <c r="J7" s="10">
        <f>SUMIFS(Ventas_2[Cabezas],Ventas_2[Año],'KPI''S CERDO'!$A$2,Ventas_2[Mes],CabezasCerdo[[#Headers],[9]],Ventas_2[Almacén],CabezasCerdo[[#This Row],[Almacén]])</f>
        <v>420</v>
      </c>
      <c r="K7" s="10">
        <f>SUMIFS(Ventas_2[Cabezas],Ventas_2[Año],'KPI''S CERDO'!$A$2,Ventas_2[Mes],CabezasCerdo[[#Headers],[10]],Ventas_2[Almacén],CabezasCerdo[[#This Row],[Almacén]])</f>
        <v>251</v>
      </c>
      <c r="L7" s="10">
        <f>SUMIFS(Ventas_2[Cabezas],Ventas_2[Año],'KPI''S CERDO'!$A$2,Ventas_2[Mes],CabezasCerdo[[#Headers],[11]],Ventas_2[Almacén],CabezasCerdo[[#This Row],[Almacén]])</f>
        <v>143</v>
      </c>
      <c r="M7" s="10">
        <f>SUMIFS(Ventas_2[Cabezas],Ventas_2[Año],'KPI''S CERDO'!$A$2,Ventas_2[Mes],CabezasCerdo[[#Headers],[12]],Ventas_2[Almacén],CabezasCerdo[[#This Row],[Almacén]])</f>
        <v>265</v>
      </c>
    </row>
    <row r="8" spans="1:13" x14ac:dyDescent="0.3">
      <c r="A8" s="9" t="s">
        <v>78</v>
      </c>
      <c r="B8" s="9">
        <f>SUMIFS(Ventas_2[Cabezas],Ventas_2[Año],'KPI''S CERDO'!$A$2,Ventas_2[Mes],CabezasCerdo[[#Headers],[1]],Ventas_2[Almacén],CabezasCerdo[[#This Row],[Almacén]])</f>
        <v>0</v>
      </c>
      <c r="C8" s="9">
        <f>SUMIFS(Ventas_2[Cabezas],Ventas_2[Año],'KPI''S CERDO'!$A$2,Ventas_2[Mes],CabezasCerdo[[#Headers],[2]],Ventas_2[Almacén],CabezasCerdo[[#This Row],[Almacén]])</f>
        <v>0</v>
      </c>
      <c r="D8" s="9">
        <f>SUMIFS(Ventas_2[Cabezas],Ventas_2[Año],'KPI''S CERDO'!$A$2,Ventas_2[Mes],CabezasCerdo[[#Headers],[3]],Ventas_2[Almacén],CabezasCerdo[[#This Row],[Almacén]])</f>
        <v>0</v>
      </c>
      <c r="E8" s="9">
        <f>SUMIFS(Ventas_2[Cabezas],Ventas_2[Año],'KPI''S CERDO'!$A$2,Ventas_2[Mes],CabezasCerdo[[#Headers],[4]],Ventas_2[Almacén],CabezasCerdo[[#This Row],[Almacén]])</f>
        <v>0</v>
      </c>
      <c r="F8" s="9">
        <f>SUMIFS(Ventas_2[Cabezas],Ventas_2[Año],'KPI''S CERDO'!$A$2,Ventas_2[Mes],CabezasCerdo[[#Headers],[5]],Ventas_2[Almacén],CabezasCerdo[[#This Row],[Almacén]])</f>
        <v>0</v>
      </c>
      <c r="G8" s="9">
        <f>SUMIFS(Ventas_2[Cabezas],Ventas_2[Año],'KPI''S CERDO'!$A$2,Ventas_2[Mes],CabezasCerdo[[#Headers],[6]],Ventas_2[Almacén],CabezasCerdo[[#This Row],[Almacén]])</f>
        <v>0</v>
      </c>
      <c r="H8" s="9">
        <f>SUMIFS(Ventas_2[Cabezas],Ventas_2[Año],'KPI''S CERDO'!$A$2,Ventas_2[Mes],CabezasCerdo[[#Headers],[7]],Ventas_2[Almacén],CabezasCerdo[[#This Row],[Almacén]])</f>
        <v>0</v>
      </c>
      <c r="I8" s="9">
        <f>SUMIFS(Ventas_2[Cabezas],Ventas_2[Año],'KPI''S CERDO'!$A$2,Ventas_2[Mes],CabezasCerdo[[#Headers],[8]],Ventas_2[Almacén],CabezasCerdo[[#This Row],[Almacén]])</f>
        <v>0</v>
      </c>
      <c r="J8" s="9">
        <f>SUMIFS(Ventas_2[Cabezas],Ventas_2[Año],'KPI''S CERDO'!$A$2,Ventas_2[Mes],CabezasCerdo[[#Headers],[9]],Ventas_2[Almacén],CabezasCerdo[[#This Row],[Almacén]])</f>
        <v>0</v>
      </c>
      <c r="K8" s="9">
        <f>SUMIFS(Ventas_2[Cabezas],Ventas_2[Año],'KPI''S CERDO'!$A$2,Ventas_2[Mes],CabezasCerdo[[#Headers],[10]],Ventas_2[Almacén],CabezasCerdo[[#This Row],[Almacén]])</f>
        <v>97</v>
      </c>
      <c r="L8" s="9">
        <f>SUMIFS(Ventas_2[Cabezas],Ventas_2[Año],'KPI''S CERDO'!$A$2,Ventas_2[Mes],CabezasCerdo[[#Headers],[11]],Ventas_2[Almacén],CabezasCerdo[[#This Row],[Almacén]])</f>
        <v>26</v>
      </c>
      <c r="M8" s="9">
        <f>SUMIFS(Ventas_2[Cabezas],Ventas_2[Año],'KPI''S CERDO'!$A$2,Ventas_2[Mes],CabezasCerdo[[#Headers],[12]],Ventas_2[Almacén],CabezasCerdo[[#This Row],[Almacén]])</f>
        <v>0</v>
      </c>
    </row>
    <row r="9" spans="1:13" x14ac:dyDescent="0.3">
      <c r="A9" s="9" t="s">
        <v>79</v>
      </c>
      <c r="B9" s="9">
        <f>SUMIFS(Ventas_2[Cabezas],Ventas_2[Año],'KPI''S CERDO'!$A$2,Ventas_2[Mes],CabezasCerdo[[#Headers],[1]],Ventas_2[Almacén],CabezasCerdo[[#This Row],[Almacén]])</f>
        <v>0</v>
      </c>
      <c r="C9" s="9">
        <f>SUMIFS(Ventas_2[Cabezas],Ventas_2[Año],'KPI''S CERDO'!$A$2,Ventas_2[Mes],CabezasCerdo[[#Headers],[2]],Ventas_2[Almacén],CabezasCerdo[[#This Row],[Almacén]])</f>
        <v>0</v>
      </c>
      <c r="D9" s="9">
        <f>SUMIFS(Ventas_2[Cabezas],Ventas_2[Año],'KPI''S CERDO'!$A$2,Ventas_2[Mes],CabezasCerdo[[#Headers],[3]],Ventas_2[Almacén],CabezasCerdo[[#This Row],[Almacén]])</f>
        <v>0</v>
      </c>
      <c r="E9" s="9">
        <f>SUMIFS(Ventas_2[Cabezas],Ventas_2[Año],'KPI''S CERDO'!$A$2,Ventas_2[Mes],CabezasCerdo[[#Headers],[4]],Ventas_2[Almacén],CabezasCerdo[[#This Row],[Almacén]])</f>
        <v>0</v>
      </c>
      <c r="F9" s="9">
        <f>SUMIFS(Ventas_2[Cabezas],Ventas_2[Año],'KPI''S CERDO'!$A$2,Ventas_2[Mes],CabezasCerdo[[#Headers],[5]],Ventas_2[Almacén],CabezasCerdo[[#This Row],[Almacén]])</f>
        <v>0</v>
      </c>
      <c r="G9" s="9">
        <f>SUMIFS(Ventas_2[Cabezas],Ventas_2[Año],'KPI''S CERDO'!$A$2,Ventas_2[Mes],CabezasCerdo[[#Headers],[6]],Ventas_2[Almacén],CabezasCerdo[[#This Row],[Almacén]])</f>
        <v>0</v>
      </c>
      <c r="H9" s="9">
        <f>SUMIFS(Ventas_2[Cabezas],Ventas_2[Año],'KPI''S CERDO'!$A$2,Ventas_2[Mes],CabezasCerdo[[#Headers],[7]],Ventas_2[Almacén],CabezasCerdo[[#This Row],[Almacén]])</f>
        <v>0</v>
      </c>
      <c r="I9" s="9">
        <f>SUMIFS(Ventas_2[Cabezas],Ventas_2[Año],'KPI''S CERDO'!$A$2,Ventas_2[Mes],CabezasCerdo[[#Headers],[8]],Ventas_2[Almacén],CabezasCerdo[[#This Row],[Almacén]])</f>
        <v>0</v>
      </c>
      <c r="J9" s="9">
        <f>SUMIFS(Ventas_2[Cabezas],Ventas_2[Año],'KPI''S CERDO'!$A$2,Ventas_2[Mes],CabezasCerdo[[#Headers],[9]],Ventas_2[Almacén],CabezasCerdo[[#This Row],[Almacén]])</f>
        <v>0</v>
      </c>
      <c r="K9" s="9">
        <f>SUMIFS(Ventas_2[Cabezas],Ventas_2[Año],'KPI''S CERDO'!$A$2,Ventas_2[Mes],CabezasCerdo[[#Headers],[10]],Ventas_2[Almacén],CabezasCerdo[[#This Row],[Almacén]])</f>
        <v>128</v>
      </c>
      <c r="L9" s="9">
        <f>SUMIFS(Ventas_2[Cabezas],Ventas_2[Año],'KPI''S CERDO'!$A$2,Ventas_2[Mes],CabezasCerdo[[#Headers],[11]],Ventas_2[Almacén],CabezasCerdo[[#This Row],[Almacén]])</f>
        <v>8</v>
      </c>
      <c r="M9" s="9">
        <f>SUMIFS(Ventas_2[Cabezas],Ventas_2[Año],'KPI''S CERDO'!$A$2,Ventas_2[Mes],CabezasCerdo[[#Headers],[12]],Ventas_2[Almacén],CabezasCerdo[[#This Row],[Almacén]])</f>
        <v>1</v>
      </c>
    </row>
    <row r="10" spans="1:13" x14ac:dyDescent="0.3">
      <c r="A10" s="9" t="s">
        <v>80</v>
      </c>
      <c r="B10" s="9">
        <f>SUMIFS(Ventas_2[Cabezas],Ventas_2[Año],'KPI''S CERDO'!$A$2,Ventas_2[Mes],CabezasCerdo[[#Headers],[1]],Ventas_2[Almacén],CabezasCerdo[[#This Row],[Almacén]])</f>
        <v>0</v>
      </c>
      <c r="C10" s="9">
        <f>SUMIFS(Ventas_2[Cabezas],Ventas_2[Año],'KPI''S CERDO'!$A$2,Ventas_2[Mes],CabezasCerdo[[#Headers],[2]],Ventas_2[Almacén],CabezasCerdo[[#This Row],[Almacén]])</f>
        <v>0</v>
      </c>
      <c r="D10" s="9">
        <f>SUMIFS(Ventas_2[Cabezas],Ventas_2[Año],'KPI''S CERDO'!$A$2,Ventas_2[Mes],CabezasCerdo[[#Headers],[3]],Ventas_2[Almacén],CabezasCerdo[[#This Row],[Almacén]])</f>
        <v>0</v>
      </c>
      <c r="E10" s="9">
        <f>SUMIFS(Ventas_2[Cabezas],Ventas_2[Año],'KPI''S CERDO'!$A$2,Ventas_2[Mes],CabezasCerdo[[#Headers],[4]],Ventas_2[Almacén],CabezasCerdo[[#This Row],[Almacén]])</f>
        <v>0</v>
      </c>
      <c r="F10" s="9">
        <f>SUMIFS(Ventas_2[Cabezas],Ventas_2[Año],'KPI''S CERDO'!$A$2,Ventas_2[Mes],CabezasCerdo[[#Headers],[5]],Ventas_2[Almacén],CabezasCerdo[[#This Row],[Almacén]])</f>
        <v>0</v>
      </c>
      <c r="G10" s="9">
        <f>SUMIFS(Ventas_2[Cabezas],Ventas_2[Año],'KPI''S CERDO'!$A$2,Ventas_2[Mes],CabezasCerdo[[#Headers],[6]],Ventas_2[Almacén],CabezasCerdo[[#This Row],[Almacén]])</f>
        <v>0</v>
      </c>
      <c r="H10" s="9">
        <f>SUMIFS(Ventas_2[Cabezas],Ventas_2[Año],'KPI''S CERDO'!$A$2,Ventas_2[Mes],CabezasCerdo[[#Headers],[7]],Ventas_2[Almacén],CabezasCerdo[[#This Row],[Almacén]])</f>
        <v>0</v>
      </c>
      <c r="I10" s="9">
        <f>SUMIFS(Ventas_2[Cabezas],Ventas_2[Año],'KPI''S CERDO'!$A$2,Ventas_2[Mes],CabezasCerdo[[#Headers],[8]],Ventas_2[Almacén],CabezasCerdo[[#This Row],[Almacén]])</f>
        <v>1</v>
      </c>
      <c r="J10" s="9">
        <f>SUMIFS(Ventas_2[Cabezas],Ventas_2[Año],'KPI''S CERDO'!$A$2,Ventas_2[Mes],CabezasCerdo[[#Headers],[9]],Ventas_2[Almacén],CabezasCerdo[[#This Row],[Almacén]])</f>
        <v>0</v>
      </c>
      <c r="K10" s="9">
        <f>SUMIFS(Ventas_2[Cabezas],Ventas_2[Año],'KPI''S CERDO'!$A$2,Ventas_2[Mes],CabezasCerdo[[#Headers],[10]],Ventas_2[Almacén],CabezasCerdo[[#This Row],[Almacén]])</f>
        <v>0</v>
      </c>
      <c r="L10" s="9">
        <f>SUMIFS(Ventas_2[Cabezas],Ventas_2[Año],'KPI''S CERDO'!$A$2,Ventas_2[Mes],CabezasCerdo[[#Headers],[11]],Ventas_2[Almacén],CabezasCerdo[[#This Row],[Almacén]])</f>
        <v>116</v>
      </c>
      <c r="M10" s="9">
        <f>SUMIFS(Ventas_2[Cabezas],Ventas_2[Año],'KPI''S CERDO'!$A$2,Ventas_2[Mes],CabezasCerdo[[#Headers],[12]],Ventas_2[Almacén],CabezasCerdo[[#This Row],[Almacén]])</f>
        <v>0</v>
      </c>
    </row>
    <row r="11" spans="1:13" x14ac:dyDescent="0.3">
      <c r="A11" s="9" t="s">
        <v>81</v>
      </c>
      <c r="B11" s="9">
        <f>SUMIFS(Ventas_2[Cabezas],Ventas_2[Año],'KPI''S CERDO'!$A$2,Ventas_2[Mes],CabezasCerdo[[#Headers],[1]],Ventas_2[Almacén],CabezasCerdo[[#This Row],[Almacén]])</f>
        <v>0</v>
      </c>
      <c r="C11" s="9">
        <f>SUMIFS(Ventas_2[Cabezas],Ventas_2[Año],'KPI''S CERDO'!$A$2,Ventas_2[Mes],CabezasCerdo[[#Headers],[2]],Ventas_2[Almacén],CabezasCerdo[[#This Row],[Almacén]])</f>
        <v>0</v>
      </c>
      <c r="D11" s="9">
        <f>SUMIFS(Ventas_2[Cabezas],Ventas_2[Año],'KPI''S CERDO'!$A$2,Ventas_2[Mes],CabezasCerdo[[#Headers],[3]],Ventas_2[Almacén],CabezasCerdo[[#This Row],[Almacén]])</f>
        <v>0</v>
      </c>
      <c r="E11" s="9">
        <f>SUMIFS(Ventas_2[Cabezas],Ventas_2[Año],'KPI''S CERDO'!$A$2,Ventas_2[Mes],CabezasCerdo[[#Headers],[4]],Ventas_2[Almacén],CabezasCerdo[[#This Row],[Almacén]])</f>
        <v>0</v>
      </c>
      <c r="F11" s="9">
        <f>SUMIFS(Ventas_2[Cabezas],Ventas_2[Año],'KPI''S CERDO'!$A$2,Ventas_2[Mes],CabezasCerdo[[#Headers],[5]],Ventas_2[Almacén],CabezasCerdo[[#This Row],[Almacén]])</f>
        <v>0</v>
      </c>
      <c r="G11" s="9">
        <f>SUMIFS(Ventas_2[Cabezas],Ventas_2[Año],'KPI''S CERDO'!$A$2,Ventas_2[Mes],CabezasCerdo[[#Headers],[6]],Ventas_2[Almacén],CabezasCerdo[[#This Row],[Almacén]])</f>
        <v>0</v>
      </c>
      <c r="H11" s="9">
        <f>SUMIFS(Ventas_2[Cabezas],Ventas_2[Año],'KPI''S CERDO'!$A$2,Ventas_2[Mes],CabezasCerdo[[#Headers],[7]],Ventas_2[Almacén],CabezasCerdo[[#This Row],[Almacén]])</f>
        <v>0</v>
      </c>
      <c r="I11" s="9">
        <f>SUMIFS(Ventas_2[Cabezas],Ventas_2[Año],'KPI''S CERDO'!$A$2,Ventas_2[Mes],CabezasCerdo[[#Headers],[8]],Ventas_2[Almacén],CabezasCerdo[[#This Row],[Almacén]])</f>
        <v>0</v>
      </c>
      <c r="J11" s="9">
        <f>SUMIFS(Ventas_2[Cabezas],Ventas_2[Año],'KPI''S CERDO'!$A$2,Ventas_2[Mes],CabezasCerdo[[#Headers],[9]],Ventas_2[Almacén],CabezasCerdo[[#This Row],[Almacén]])</f>
        <v>0</v>
      </c>
      <c r="K11" s="9">
        <f>SUMIFS(Ventas_2[Cabezas],Ventas_2[Año],'KPI''S CERDO'!$A$2,Ventas_2[Mes],CabezasCerdo[[#Headers],[10]],Ventas_2[Almacén],CabezasCerdo[[#This Row],[Almacén]])</f>
        <v>0</v>
      </c>
      <c r="L11" s="9">
        <f>SUMIFS(Ventas_2[Cabezas],Ventas_2[Año],'KPI''S CERDO'!$A$2,Ventas_2[Mes],CabezasCerdo[[#Headers],[11]],Ventas_2[Almacén],CabezasCerdo[[#This Row],[Almacén]])</f>
        <v>0</v>
      </c>
      <c r="M11" s="9">
        <f>SUMIFS(Ventas_2[Cabezas],Ventas_2[Año],'KPI''S CERDO'!$A$2,Ventas_2[Mes],CabezasCerdo[[#Headers],[12]],Ventas_2[Almacén],CabezasCerdo[[#This Row],[Almacén]])</f>
        <v>144</v>
      </c>
    </row>
    <row r="12" spans="1:13" x14ac:dyDescent="0.3">
      <c r="A12" s="9" t="s">
        <v>82</v>
      </c>
      <c r="B12" s="9">
        <f>SUMIFS(Ventas_2[Cabezas],Ventas_2[Año],'KPI''S CERDO'!$A$2,Ventas_2[Mes],CabezasCerdo[[#Headers],[1]],Ventas_2[Almacén],CabezasCerdo[[#This Row],[Almacén]])</f>
        <v>0</v>
      </c>
      <c r="C12" s="9">
        <f>SUMIFS(Ventas_2[Cabezas],Ventas_2[Año],'KPI''S CERDO'!$A$2,Ventas_2[Mes],CabezasCerdo[[#Headers],[2]],Ventas_2[Almacén],CabezasCerdo[[#This Row],[Almacén]])</f>
        <v>0</v>
      </c>
      <c r="D12" s="9">
        <f>SUMIFS(Ventas_2[Cabezas],Ventas_2[Año],'KPI''S CERDO'!$A$2,Ventas_2[Mes],CabezasCerdo[[#Headers],[3]],Ventas_2[Almacén],CabezasCerdo[[#This Row],[Almacén]])</f>
        <v>0</v>
      </c>
      <c r="E12" s="9">
        <f>SUMIFS(Ventas_2[Cabezas],Ventas_2[Año],'KPI''S CERDO'!$A$2,Ventas_2[Mes],CabezasCerdo[[#Headers],[4]],Ventas_2[Almacén],CabezasCerdo[[#This Row],[Almacén]])</f>
        <v>0</v>
      </c>
      <c r="F12" s="9">
        <f>SUMIFS(Ventas_2[Cabezas],Ventas_2[Año],'KPI''S CERDO'!$A$2,Ventas_2[Mes],CabezasCerdo[[#Headers],[5]],Ventas_2[Almacén],CabezasCerdo[[#This Row],[Almacén]])</f>
        <v>0</v>
      </c>
      <c r="G12" s="9">
        <f>SUMIFS(Ventas_2[Cabezas],Ventas_2[Año],'KPI''S CERDO'!$A$2,Ventas_2[Mes],CabezasCerdo[[#Headers],[6]],Ventas_2[Almacén],CabezasCerdo[[#This Row],[Almacén]])</f>
        <v>0</v>
      </c>
      <c r="H12" s="9">
        <f>SUMIFS(Ventas_2[Cabezas],Ventas_2[Año],'KPI''S CERDO'!$A$2,Ventas_2[Mes],CabezasCerdo[[#Headers],[7]],Ventas_2[Almacén],CabezasCerdo[[#This Row],[Almacén]])</f>
        <v>0</v>
      </c>
      <c r="I12" s="9">
        <f>SUMIFS(Ventas_2[Cabezas],Ventas_2[Año],'KPI''S CERDO'!$A$2,Ventas_2[Mes],CabezasCerdo[[#Headers],[8]],Ventas_2[Almacén],CabezasCerdo[[#This Row],[Almacén]])</f>
        <v>0</v>
      </c>
      <c r="J12" s="9">
        <f>SUMIFS(Ventas_2[Cabezas],Ventas_2[Año],'KPI''S CERDO'!$A$2,Ventas_2[Mes],CabezasCerdo[[#Headers],[9]],Ventas_2[Almacén],CabezasCerdo[[#This Row],[Almacén]])</f>
        <v>112</v>
      </c>
      <c r="K12" s="9">
        <f>SUMIFS(Ventas_2[Cabezas],Ventas_2[Año],'KPI''S CERDO'!$A$2,Ventas_2[Mes],CabezasCerdo[[#Headers],[10]],Ventas_2[Almacén],CabezasCerdo[[#This Row],[Almacén]])</f>
        <v>21</v>
      </c>
      <c r="L12" s="9">
        <f>SUMIFS(Ventas_2[Cabezas],Ventas_2[Año],'KPI''S CERDO'!$A$2,Ventas_2[Mes],CabezasCerdo[[#Headers],[11]],Ventas_2[Almacén],CabezasCerdo[[#This Row],[Almacén]])</f>
        <v>0</v>
      </c>
      <c r="M12" s="9">
        <f>SUMIFS(Ventas_2[Cabezas],Ventas_2[Año],'KPI''S CERDO'!$A$2,Ventas_2[Mes],CabezasCerdo[[#Headers],[12]],Ventas_2[Almacén],CabezasCerdo[[#This Row],[Almacén]])</f>
        <v>0</v>
      </c>
    </row>
    <row r="13" spans="1:13" x14ac:dyDescent="0.3">
      <c r="A13" s="9" t="s">
        <v>83</v>
      </c>
      <c r="B13" s="9">
        <f>SUMIFS(Ventas_2[Cabezas],Ventas_2[Año],'KPI''S CERDO'!$A$2,Ventas_2[Mes],CabezasCerdo[[#Headers],[1]],Ventas_2[Almacén],CabezasCerdo[[#This Row],[Almacén]])</f>
        <v>0</v>
      </c>
      <c r="C13" s="9">
        <f>SUMIFS(Ventas_2[Cabezas],Ventas_2[Año],'KPI''S CERDO'!$A$2,Ventas_2[Mes],CabezasCerdo[[#Headers],[2]],Ventas_2[Almacén],CabezasCerdo[[#This Row],[Almacén]])</f>
        <v>0</v>
      </c>
      <c r="D13" s="9">
        <f>SUMIFS(Ventas_2[Cabezas],Ventas_2[Año],'KPI''S CERDO'!$A$2,Ventas_2[Mes],CabezasCerdo[[#Headers],[3]],Ventas_2[Almacén],CabezasCerdo[[#This Row],[Almacén]])</f>
        <v>0</v>
      </c>
      <c r="E13" s="9">
        <f>SUMIFS(Ventas_2[Cabezas],Ventas_2[Año],'KPI''S CERDO'!$A$2,Ventas_2[Mes],CabezasCerdo[[#Headers],[4]],Ventas_2[Almacén],CabezasCerdo[[#This Row],[Almacén]])</f>
        <v>1</v>
      </c>
      <c r="F13" s="9">
        <f>SUMIFS(Ventas_2[Cabezas],Ventas_2[Año],'KPI''S CERDO'!$A$2,Ventas_2[Mes],CabezasCerdo[[#Headers],[5]],Ventas_2[Almacén],CabezasCerdo[[#This Row],[Almacén]])</f>
        <v>110</v>
      </c>
      <c r="G13" s="9">
        <f>SUMIFS(Ventas_2[Cabezas],Ventas_2[Año],'KPI''S CERDO'!$A$2,Ventas_2[Mes],CabezasCerdo[[#Headers],[6]],Ventas_2[Almacén],CabezasCerdo[[#This Row],[Almacén]])</f>
        <v>8</v>
      </c>
      <c r="H13" s="9">
        <f>SUMIFS(Ventas_2[Cabezas],Ventas_2[Año],'KPI''S CERDO'!$A$2,Ventas_2[Mes],CabezasCerdo[[#Headers],[7]],Ventas_2[Almacén],CabezasCerdo[[#This Row],[Almacén]])</f>
        <v>0</v>
      </c>
      <c r="I13" s="9">
        <f>SUMIFS(Ventas_2[Cabezas],Ventas_2[Año],'KPI''S CERDO'!$A$2,Ventas_2[Mes],CabezasCerdo[[#Headers],[8]],Ventas_2[Almacén],CabezasCerdo[[#This Row],[Almacén]])</f>
        <v>0</v>
      </c>
      <c r="J13" s="9">
        <f>SUMIFS(Ventas_2[Cabezas],Ventas_2[Año],'KPI''S CERDO'!$A$2,Ventas_2[Mes],CabezasCerdo[[#Headers],[9]],Ventas_2[Almacén],CabezasCerdo[[#This Row],[Almacén]])</f>
        <v>141</v>
      </c>
      <c r="K13" s="9">
        <f>SUMIFS(Ventas_2[Cabezas],Ventas_2[Año],'KPI''S CERDO'!$A$2,Ventas_2[Mes],CabezasCerdo[[#Headers],[10]],Ventas_2[Almacén],CabezasCerdo[[#This Row],[Almacén]])</f>
        <v>0</v>
      </c>
      <c r="L13" s="9">
        <f>SUMIFS(Ventas_2[Cabezas],Ventas_2[Año],'KPI''S CERDO'!$A$2,Ventas_2[Mes],CabezasCerdo[[#Headers],[11]],Ventas_2[Almacén],CabezasCerdo[[#This Row],[Almacén]])</f>
        <v>0</v>
      </c>
      <c r="M13" s="9">
        <f>SUMIFS(Ventas_2[Cabezas],Ventas_2[Año],'KPI''S CERDO'!$A$2,Ventas_2[Mes],CabezasCerdo[[#Headers],[12]],Ventas_2[Almacén],CabezasCerdo[[#This Row],[Almacén]])</f>
        <v>160</v>
      </c>
    </row>
    <row r="14" spans="1:13" x14ac:dyDescent="0.3">
      <c r="A14" s="9" t="s">
        <v>84</v>
      </c>
      <c r="B14" s="9">
        <f>SUMIFS(Ventas_2[Cabezas],Ventas_2[Año],'KPI''S CERDO'!$A$2,Ventas_2[Mes],CabezasCerdo[[#Headers],[1]],Ventas_2[Almacén],CabezasCerdo[[#This Row],[Almacén]])</f>
        <v>78</v>
      </c>
      <c r="C14" s="9">
        <f>SUMIFS(Ventas_2[Cabezas],Ventas_2[Año],'KPI''S CERDO'!$A$2,Ventas_2[Mes],CabezasCerdo[[#Headers],[2]],Ventas_2[Almacén],CabezasCerdo[[#This Row],[Almacén]])</f>
        <v>5</v>
      </c>
      <c r="D14" s="9">
        <f>SUMIFS(Ventas_2[Cabezas],Ventas_2[Año],'KPI''S CERDO'!$A$2,Ventas_2[Mes],CabezasCerdo[[#Headers],[3]],Ventas_2[Almacén],CabezasCerdo[[#This Row],[Almacén]])</f>
        <v>88</v>
      </c>
      <c r="E14" s="9">
        <f>SUMIFS(Ventas_2[Cabezas],Ventas_2[Año],'KPI''S CERDO'!$A$2,Ventas_2[Mes],CabezasCerdo[[#Headers],[4]],Ventas_2[Almacén],CabezasCerdo[[#This Row],[Almacén]])</f>
        <v>61</v>
      </c>
      <c r="F14" s="9">
        <f>SUMIFS(Ventas_2[Cabezas],Ventas_2[Año],'KPI''S CERDO'!$A$2,Ventas_2[Mes],CabezasCerdo[[#Headers],[5]],Ventas_2[Almacén],CabezasCerdo[[#This Row],[Almacén]])</f>
        <v>35</v>
      </c>
      <c r="G14" s="9">
        <f>SUMIFS(Ventas_2[Cabezas],Ventas_2[Año],'KPI''S CERDO'!$A$2,Ventas_2[Mes],CabezasCerdo[[#Headers],[6]],Ventas_2[Almacén],CabezasCerdo[[#This Row],[Almacén]])</f>
        <v>113</v>
      </c>
      <c r="H14" s="9">
        <f>SUMIFS(Ventas_2[Cabezas],Ventas_2[Año],'KPI''S CERDO'!$A$2,Ventas_2[Mes],CabezasCerdo[[#Headers],[7]],Ventas_2[Almacén],CabezasCerdo[[#This Row],[Almacén]])</f>
        <v>148</v>
      </c>
      <c r="I14" s="9">
        <f>SUMIFS(Ventas_2[Cabezas],Ventas_2[Año],'KPI''S CERDO'!$A$2,Ventas_2[Mes],CabezasCerdo[[#Headers],[8]],Ventas_2[Almacén],CabezasCerdo[[#This Row],[Almacén]])</f>
        <v>11</v>
      </c>
      <c r="J14" s="9">
        <f>SUMIFS(Ventas_2[Cabezas],Ventas_2[Año],'KPI''S CERDO'!$A$2,Ventas_2[Mes],CabezasCerdo[[#Headers],[9]],Ventas_2[Almacén],CabezasCerdo[[#This Row],[Almacén]])</f>
        <v>98</v>
      </c>
      <c r="K14" s="9">
        <f>SUMIFS(Ventas_2[Cabezas],Ventas_2[Año],'KPI''S CERDO'!$A$2,Ventas_2[Mes],CabezasCerdo[[#Headers],[10]],Ventas_2[Almacén],CabezasCerdo[[#This Row],[Almacén]])</f>
        <v>0</v>
      </c>
      <c r="L14" s="9">
        <f>SUMIFS(Ventas_2[Cabezas],Ventas_2[Año],'KPI''S CERDO'!$A$2,Ventas_2[Mes],CabezasCerdo[[#Headers],[11]],Ventas_2[Almacén],CabezasCerdo[[#This Row],[Almacén]])</f>
        <v>0</v>
      </c>
      <c r="M14" s="9">
        <f>SUMIFS(Ventas_2[Cabezas],Ventas_2[Año],'KPI''S CERDO'!$A$2,Ventas_2[Mes],CabezasCerdo[[#Headers],[12]],Ventas_2[Almacén],CabezasCerdo[[#This Row],[Almacén]])</f>
        <v>97</v>
      </c>
    </row>
    <row r="15" spans="1:13" x14ac:dyDescent="0.3">
      <c r="A15" s="9" t="s">
        <v>85</v>
      </c>
      <c r="B15" s="9">
        <f>SUMIFS(Ventas_2[Cabezas],Ventas_2[Año],'KPI''S CERDO'!$A$2,Ventas_2[Mes],CabezasCerdo[[#Headers],[1]],Ventas_2[Almacén],CabezasCerdo[[#This Row],[Almacén]])</f>
        <v>91</v>
      </c>
      <c r="C15" s="9">
        <f>SUMIFS(Ventas_2[Cabezas],Ventas_2[Año],'KPI''S CERDO'!$A$2,Ventas_2[Mes],CabezasCerdo[[#Headers],[2]],Ventas_2[Almacén],CabezasCerdo[[#This Row],[Almacén]])</f>
        <v>2</v>
      </c>
      <c r="D15" s="9">
        <f>SUMIFS(Ventas_2[Cabezas],Ventas_2[Año],'KPI''S CERDO'!$A$2,Ventas_2[Mes],CabezasCerdo[[#Headers],[3]],Ventas_2[Almacén],CabezasCerdo[[#This Row],[Almacén]])</f>
        <v>105</v>
      </c>
      <c r="E15" s="9">
        <f>SUMIFS(Ventas_2[Cabezas],Ventas_2[Año],'KPI''S CERDO'!$A$2,Ventas_2[Mes],CabezasCerdo[[#Headers],[4]],Ventas_2[Almacén],CabezasCerdo[[#This Row],[Almacén]])</f>
        <v>0</v>
      </c>
      <c r="F15" s="9">
        <f>SUMIFS(Ventas_2[Cabezas],Ventas_2[Año],'KPI''S CERDO'!$A$2,Ventas_2[Mes],CabezasCerdo[[#Headers],[5]],Ventas_2[Almacén],CabezasCerdo[[#This Row],[Almacén]])</f>
        <v>66</v>
      </c>
      <c r="G15" s="9">
        <f>SUMIFS(Ventas_2[Cabezas],Ventas_2[Año],'KPI''S CERDO'!$A$2,Ventas_2[Mes],CabezasCerdo[[#Headers],[6]],Ventas_2[Almacén],CabezasCerdo[[#This Row],[Almacén]])</f>
        <v>107</v>
      </c>
      <c r="H15" s="9">
        <f>SUMIFS(Ventas_2[Cabezas],Ventas_2[Año],'KPI''S CERDO'!$A$2,Ventas_2[Mes],CabezasCerdo[[#Headers],[7]],Ventas_2[Almacén],CabezasCerdo[[#This Row],[Almacén]])</f>
        <v>81</v>
      </c>
      <c r="I15" s="9">
        <f>SUMIFS(Ventas_2[Cabezas],Ventas_2[Año],'KPI''S CERDO'!$A$2,Ventas_2[Mes],CabezasCerdo[[#Headers],[8]],Ventas_2[Almacén],CabezasCerdo[[#This Row],[Almacén]])</f>
        <v>2</v>
      </c>
      <c r="J15" s="9">
        <f>SUMIFS(Ventas_2[Cabezas],Ventas_2[Año],'KPI''S CERDO'!$A$2,Ventas_2[Mes],CabezasCerdo[[#Headers],[9]],Ventas_2[Almacén],CabezasCerdo[[#This Row],[Almacén]])</f>
        <v>14</v>
      </c>
      <c r="K15" s="9">
        <f>SUMIFS(Ventas_2[Cabezas],Ventas_2[Año],'KPI''S CERDO'!$A$2,Ventas_2[Mes],CabezasCerdo[[#Headers],[10]],Ventas_2[Almacén],CabezasCerdo[[#This Row],[Almacén]])</f>
        <v>130</v>
      </c>
      <c r="L15" s="9">
        <f>SUMIFS(Ventas_2[Cabezas],Ventas_2[Año],'KPI''S CERDO'!$A$2,Ventas_2[Mes],CabezasCerdo[[#Headers],[11]],Ventas_2[Almacén],CabezasCerdo[[#This Row],[Almacén]])</f>
        <v>1</v>
      </c>
      <c r="M15" s="9">
        <f>SUMIFS(Ventas_2[Cabezas],Ventas_2[Año],'KPI''S CERDO'!$A$2,Ventas_2[Mes],CabezasCerdo[[#Headers],[12]],Ventas_2[Almacén],CabezasCerdo[[#This Row],[Almacén]])</f>
        <v>0</v>
      </c>
    </row>
    <row r="16" spans="1:13" x14ac:dyDescent="0.3">
      <c r="A16" s="9" t="s">
        <v>86</v>
      </c>
      <c r="B16" s="9">
        <f>SUMIFS(Ventas_2[Cabezas],Ventas_2[Año],'KPI''S CERDO'!$A$2,Ventas_2[Mes],CabezasCerdo[[#Headers],[1]],Ventas_2[Almacén],CabezasCerdo[[#This Row],[Almacén]])</f>
        <v>116</v>
      </c>
      <c r="C16" s="9">
        <f>SUMIFS(Ventas_2[Cabezas],Ventas_2[Año],'KPI''S CERDO'!$A$2,Ventas_2[Mes],CabezasCerdo[[#Headers],[2]],Ventas_2[Almacén],CabezasCerdo[[#This Row],[Almacén]])</f>
        <v>124</v>
      </c>
      <c r="D16" s="9">
        <f>SUMIFS(Ventas_2[Cabezas],Ventas_2[Año],'KPI''S CERDO'!$A$2,Ventas_2[Mes],CabezasCerdo[[#Headers],[3]],Ventas_2[Almacén],CabezasCerdo[[#This Row],[Almacén]])</f>
        <v>82</v>
      </c>
      <c r="E16" s="9">
        <f>SUMIFS(Ventas_2[Cabezas],Ventas_2[Año],'KPI''S CERDO'!$A$2,Ventas_2[Mes],CabezasCerdo[[#Headers],[4]],Ventas_2[Almacén],CabezasCerdo[[#This Row],[Almacén]])</f>
        <v>138</v>
      </c>
      <c r="F16" s="9">
        <f>SUMIFS(Ventas_2[Cabezas],Ventas_2[Año],'KPI''S CERDO'!$A$2,Ventas_2[Mes],CabezasCerdo[[#Headers],[5]],Ventas_2[Almacén],CabezasCerdo[[#This Row],[Almacén]])</f>
        <v>0</v>
      </c>
      <c r="G16" s="9">
        <f>SUMIFS(Ventas_2[Cabezas],Ventas_2[Año],'KPI''S CERDO'!$A$2,Ventas_2[Mes],CabezasCerdo[[#Headers],[6]],Ventas_2[Almacén],CabezasCerdo[[#This Row],[Almacén]])</f>
        <v>140</v>
      </c>
      <c r="H16" s="9">
        <f>SUMIFS(Ventas_2[Cabezas],Ventas_2[Año],'KPI''S CERDO'!$A$2,Ventas_2[Mes],CabezasCerdo[[#Headers],[7]],Ventas_2[Almacén],CabezasCerdo[[#This Row],[Almacén]])</f>
        <v>13</v>
      </c>
      <c r="I16" s="9">
        <f>SUMIFS(Ventas_2[Cabezas],Ventas_2[Año],'KPI''S CERDO'!$A$2,Ventas_2[Mes],CabezasCerdo[[#Headers],[8]],Ventas_2[Almacén],CabezasCerdo[[#This Row],[Almacén]])</f>
        <v>129</v>
      </c>
      <c r="J16" s="9">
        <f>SUMIFS(Ventas_2[Cabezas],Ventas_2[Año],'KPI''S CERDO'!$A$2,Ventas_2[Mes],CabezasCerdo[[#Headers],[9]],Ventas_2[Almacén],CabezasCerdo[[#This Row],[Almacén]])</f>
        <v>1</v>
      </c>
      <c r="K16" s="9">
        <f>SUMIFS(Ventas_2[Cabezas],Ventas_2[Año],'KPI''S CERDO'!$A$2,Ventas_2[Mes],CabezasCerdo[[#Headers],[10]],Ventas_2[Almacén],CabezasCerdo[[#This Row],[Almacén]])</f>
        <v>1</v>
      </c>
      <c r="L16" s="9">
        <f>SUMIFS(Ventas_2[Cabezas],Ventas_2[Año],'KPI''S CERDO'!$A$2,Ventas_2[Mes],CabezasCerdo[[#Headers],[11]],Ventas_2[Almacén],CabezasCerdo[[#This Row],[Almacén]])</f>
        <v>87</v>
      </c>
      <c r="M16" s="9">
        <f>SUMIFS(Ventas_2[Cabezas],Ventas_2[Año],'KPI''S CERDO'!$A$2,Ventas_2[Mes],CabezasCerdo[[#Headers],[12]],Ventas_2[Almacén],CabezasCerdo[[#This Row],[Almacén]])</f>
        <v>50</v>
      </c>
    </row>
    <row r="17" spans="1:13" x14ac:dyDescent="0.3">
      <c r="A17" s="9" t="s">
        <v>87</v>
      </c>
      <c r="B17" s="9">
        <f>SUMIFS(Ventas_2[Cabezas],Ventas_2[Año],'KPI''S CERDO'!$A$2,Ventas_2[Mes],CabezasCerdo[[#Headers],[1]],Ventas_2[Almacén],CabezasCerdo[[#This Row],[Almacén]])</f>
        <v>110</v>
      </c>
      <c r="C17" s="9">
        <f>SUMIFS(Ventas_2[Cabezas],Ventas_2[Año],'KPI''S CERDO'!$A$2,Ventas_2[Mes],CabezasCerdo[[#Headers],[2]],Ventas_2[Almacén],CabezasCerdo[[#This Row],[Almacén]])</f>
        <v>0</v>
      </c>
      <c r="D17" s="9">
        <f>SUMIFS(Ventas_2[Cabezas],Ventas_2[Año],'KPI''S CERDO'!$A$2,Ventas_2[Mes],CabezasCerdo[[#Headers],[3]],Ventas_2[Almacén],CabezasCerdo[[#This Row],[Almacén]])</f>
        <v>73</v>
      </c>
      <c r="E17" s="9">
        <f>SUMIFS(Ventas_2[Cabezas],Ventas_2[Año],'KPI''S CERDO'!$A$2,Ventas_2[Mes],CabezasCerdo[[#Headers],[4]],Ventas_2[Almacén],CabezasCerdo[[#This Row],[Almacén]])</f>
        <v>90</v>
      </c>
      <c r="F17" s="9">
        <f>SUMIFS(Ventas_2[Cabezas],Ventas_2[Año],'KPI''S CERDO'!$A$2,Ventas_2[Mes],CabezasCerdo[[#Headers],[5]],Ventas_2[Almacén],CabezasCerdo[[#This Row],[Almacén]])</f>
        <v>10</v>
      </c>
      <c r="G17" s="9">
        <f>SUMIFS(Ventas_2[Cabezas],Ventas_2[Año],'KPI''S CERDO'!$A$2,Ventas_2[Mes],CabezasCerdo[[#Headers],[6]],Ventas_2[Almacén],CabezasCerdo[[#This Row],[Almacén]])</f>
        <v>139</v>
      </c>
      <c r="H17" s="9">
        <f>SUMIFS(Ventas_2[Cabezas],Ventas_2[Año],'KPI''S CERDO'!$A$2,Ventas_2[Mes],CabezasCerdo[[#Headers],[7]],Ventas_2[Almacén],CabezasCerdo[[#This Row],[Almacén]])</f>
        <v>136</v>
      </c>
      <c r="I17" s="9">
        <f>SUMIFS(Ventas_2[Cabezas],Ventas_2[Año],'KPI''S CERDO'!$A$2,Ventas_2[Mes],CabezasCerdo[[#Headers],[8]],Ventas_2[Almacén],CabezasCerdo[[#This Row],[Almacén]])</f>
        <v>146</v>
      </c>
      <c r="J17" s="9">
        <f>SUMIFS(Ventas_2[Cabezas],Ventas_2[Año],'KPI''S CERDO'!$A$2,Ventas_2[Mes],CabezasCerdo[[#Headers],[9]],Ventas_2[Almacén],CabezasCerdo[[#This Row],[Almacén]])</f>
        <v>0</v>
      </c>
      <c r="K17" s="9">
        <f>SUMIFS(Ventas_2[Cabezas],Ventas_2[Año],'KPI''S CERDO'!$A$2,Ventas_2[Mes],CabezasCerdo[[#Headers],[10]],Ventas_2[Almacén],CabezasCerdo[[#This Row],[Almacén]])</f>
        <v>0</v>
      </c>
      <c r="L17" s="9">
        <f>SUMIFS(Ventas_2[Cabezas],Ventas_2[Año],'KPI''S CERDO'!$A$2,Ventas_2[Mes],CabezasCerdo[[#Headers],[11]],Ventas_2[Almacén],CabezasCerdo[[#This Row],[Almacén]])</f>
        <v>0</v>
      </c>
      <c r="M17" s="9">
        <f>SUMIFS(Ventas_2[Cabezas],Ventas_2[Año],'KPI''S CERDO'!$A$2,Ventas_2[Mes],CabezasCerdo[[#Headers],[12]],Ventas_2[Almacén],CabezasCerdo[[#This Row],[Almacén]])</f>
        <v>50</v>
      </c>
    </row>
    <row r="18" spans="1:13" x14ac:dyDescent="0.3">
      <c r="A18" s="9" t="s">
        <v>88</v>
      </c>
      <c r="B18" s="9">
        <f>SUMIFS(Ventas_2[Cabezas],Ventas_2[Año],'KPI''S CERDO'!$A$2,Ventas_2[Mes],CabezasCerdo[[#Headers],[1]],Ventas_2[Almacén],CabezasCerdo[[#This Row],[Almacén]])</f>
        <v>67</v>
      </c>
      <c r="C18" s="9">
        <f>SUMIFS(Ventas_2[Cabezas],Ventas_2[Año],'KPI''S CERDO'!$A$2,Ventas_2[Mes],CabezasCerdo[[#Headers],[2]],Ventas_2[Almacén],CabezasCerdo[[#This Row],[Almacén]])</f>
        <v>116</v>
      </c>
      <c r="D18" s="9">
        <f>SUMIFS(Ventas_2[Cabezas],Ventas_2[Año],'KPI''S CERDO'!$A$2,Ventas_2[Mes],CabezasCerdo[[#Headers],[3]],Ventas_2[Almacén],CabezasCerdo[[#This Row],[Almacén]])</f>
        <v>58</v>
      </c>
      <c r="E18" s="9">
        <f>SUMIFS(Ventas_2[Cabezas],Ventas_2[Año],'KPI''S CERDO'!$A$2,Ventas_2[Mes],CabezasCerdo[[#Headers],[4]],Ventas_2[Almacén],CabezasCerdo[[#This Row],[Almacén]])</f>
        <v>115</v>
      </c>
      <c r="F18" s="9">
        <f>SUMIFS(Ventas_2[Cabezas],Ventas_2[Año],'KPI''S CERDO'!$A$2,Ventas_2[Mes],CabezasCerdo[[#Headers],[5]],Ventas_2[Almacén],CabezasCerdo[[#This Row],[Almacén]])</f>
        <v>106</v>
      </c>
      <c r="G18" s="9">
        <f>SUMIFS(Ventas_2[Cabezas],Ventas_2[Año],'KPI''S CERDO'!$A$2,Ventas_2[Mes],CabezasCerdo[[#Headers],[6]],Ventas_2[Almacén],CabezasCerdo[[#This Row],[Almacén]])</f>
        <v>141</v>
      </c>
      <c r="H18" s="9">
        <f>SUMIFS(Ventas_2[Cabezas],Ventas_2[Año],'KPI''S CERDO'!$A$2,Ventas_2[Mes],CabezasCerdo[[#Headers],[7]],Ventas_2[Almacén],CabezasCerdo[[#This Row],[Almacén]])</f>
        <v>0</v>
      </c>
      <c r="I18" s="9">
        <f>SUMIFS(Ventas_2[Cabezas],Ventas_2[Año],'KPI''S CERDO'!$A$2,Ventas_2[Mes],CabezasCerdo[[#Headers],[8]],Ventas_2[Almacén],CabezasCerdo[[#This Row],[Almacén]])</f>
        <v>118</v>
      </c>
      <c r="J18" s="9">
        <f>SUMIFS(Ventas_2[Cabezas],Ventas_2[Año],'KPI''S CERDO'!$A$2,Ventas_2[Mes],CabezasCerdo[[#Headers],[9]],Ventas_2[Almacén],CabezasCerdo[[#This Row],[Almacén]])</f>
        <v>22</v>
      </c>
      <c r="K18" s="9">
        <f>SUMIFS(Ventas_2[Cabezas],Ventas_2[Año],'KPI''S CERDO'!$A$2,Ventas_2[Mes],CabezasCerdo[[#Headers],[10]],Ventas_2[Almacén],CabezasCerdo[[#This Row],[Almacén]])</f>
        <v>0</v>
      </c>
      <c r="L18" s="9">
        <f>SUMIFS(Ventas_2[Cabezas],Ventas_2[Año],'KPI''S CERDO'!$A$2,Ventas_2[Mes],CabezasCerdo[[#Headers],[11]],Ventas_2[Almacén],CabezasCerdo[[#This Row],[Almacén]])</f>
        <v>0</v>
      </c>
      <c r="M18" s="9">
        <f>SUMIFS(Ventas_2[Cabezas],Ventas_2[Año],'KPI''S CERDO'!$A$2,Ventas_2[Mes],CabezasCerdo[[#Headers],[12]],Ventas_2[Almacén],CabezasCerdo[[#This Row],[Almacén]])</f>
        <v>52</v>
      </c>
    </row>
    <row r="19" spans="1:13" x14ac:dyDescent="0.3">
      <c r="A19" s="9" t="s">
        <v>89</v>
      </c>
      <c r="B19" s="9">
        <f>SUMIFS(Ventas_2[Cabezas],Ventas_2[Año],'KPI''S CERDO'!$A$2,Ventas_2[Mes],CabezasCerdo[[#Headers],[1]],Ventas_2[Almacén],CabezasCerdo[[#This Row],[Almacén]])</f>
        <v>0</v>
      </c>
      <c r="C19" s="9">
        <f>SUMIFS(Ventas_2[Cabezas],Ventas_2[Año],'KPI''S CERDO'!$A$2,Ventas_2[Mes],CabezasCerdo[[#Headers],[2]],Ventas_2[Almacén],CabezasCerdo[[#This Row],[Almacén]])</f>
        <v>0</v>
      </c>
      <c r="D19" s="9">
        <f>SUMIFS(Ventas_2[Cabezas],Ventas_2[Año],'KPI''S CERDO'!$A$2,Ventas_2[Mes],CabezasCerdo[[#Headers],[3]],Ventas_2[Almacén],CabezasCerdo[[#This Row],[Almacén]])</f>
        <v>0</v>
      </c>
      <c r="E19" s="9">
        <f>SUMIFS(Ventas_2[Cabezas],Ventas_2[Año],'KPI''S CERDO'!$A$2,Ventas_2[Mes],CabezasCerdo[[#Headers],[4]],Ventas_2[Almacén],CabezasCerdo[[#This Row],[Almacén]])</f>
        <v>0</v>
      </c>
      <c r="F19" s="9">
        <f>SUMIFS(Ventas_2[Cabezas],Ventas_2[Año],'KPI''S CERDO'!$A$2,Ventas_2[Mes],CabezasCerdo[[#Headers],[5]],Ventas_2[Almacén],CabezasCerdo[[#This Row],[Almacén]])</f>
        <v>0</v>
      </c>
      <c r="G19" s="9">
        <f>SUMIFS(Ventas_2[Cabezas],Ventas_2[Año],'KPI''S CERDO'!$A$2,Ventas_2[Mes],CabezasCerdo[[#Headers],[6]],Ventas_2[Almacén],CabezasCerdo[[#This Row],[Almacén]])</f>
        <v>0</v>
      </c>
      <c r="H19" s="9">
        <f>SUMIFS(Ventas_2[Cabezas],Ventas_2[Año],'KPI''S CERDO'!$A$2,Ventas_2[Mes],CabezasCerdo[[#Headers],[7]],Ventas_2[Almacén],CabezasCerdo[[#This Row],[Almacén]])</f>
        <v>0</v>
      </c>
      <c r="I19" s="9">
        <f>SUMIFS(Ventas_2[Cabezas],Ventas_2[Año],'KPI''S CERDO'!$A$2,Ventas_2[Mes],CabezasCerdo[[#Headers],[8]],Ventas_2[Almacén],CabezasCerdo[[#This Row],[Almacén]])</f>
        <v>0</v>
      </c>
      <c r="J19" s="9">
        <f>SUMIFS(Ventas_2[Cabezas],Ventas_2[Año],'KPI''S CERDO'!$A$2,Ventas_2[Mes],CabezasCerdo[[#Headers],[9]],Ventas_2[Almacén],CabezasCerdo[[#This Row],[Almacén]])</f>
        <v>0</v>
      </c>
      <c r="K19" s="9">
        <f>SUMIFS(Ventas_2[Cabezas],Ventas_2[Año],'KPI''S CERDO'!$A$2,Ventas_2[Mes],CabezasCerdo[[#Headers],[10]],Ventas_2[Almacén],CabezasCerdo[[#This Row],[Almacén]])</f>
        <v>0</v>
      </c>
      <c r="L19" s="9">
        <f>SUMIFS(Ventas_2[Cabezas],Ventas_2[Año],'KPI''S CERDO'!$A$2,Ventas_2[Mes],CabezasCerdo[[#Headers],[11]],Ventas_2[Almacén],CabezasCerdo[[#This Row],[Almacén]])</f>
        <v>0</v>
      </c>
      <c r="M19" s="9">
        <f>SUMIFS(Ventas_2[Cabezas],Ventas_2[Año],'KPI''S CERDO'!$A$2,Ventas_2[Mes],CabezasCerdo[[#Headers],[12]],Ventas_2[Almacén],CabezasCerdo[[#This Row],[Almacén]])</f>
        <v>160</v>
      </c>
    </row>
    <row r="20" spans="1:13" x14ac:dyDescent="0.3">
      <c r="A20" s="9" t="s">
        <v>90</v>
      </c>
      <c r="B20" s="9">
        <f>SUMIFS(Ventas_2[Cabezas],Ventas_2[Año],'KPI''S CERDO'!$A$2,Ventas_2[Mes],CabezasCerdo[[#Headers],[1]],Ventas_2[Almacén],CabezasCerdo[[#This Row],[Almacén]])</f>
        <v>2</v>
      </c>
      <c r="C20" s="9">
        <f>SUMIFS(Ventas_2[Cabezas],Ventas_2[Año],'KPI''S CERDO'!$A$2,Ventas_2[Mes],CabezasCerdo[[#Headers],[2]],Ventas_2[Almacén],CabezasCerdo[[#This Row],[Almacén]])</f>
        <v>0</v>
      </c>
      <c r="D20" s="9">
        <f>SUMIFS(Ventas_2[Cabezas],Ventas_2[Año],'KPI''S CERDO'!$A$2,Ventas_2[Mes],CabezasCerdo[[#Headers],[3]],Ventas_2[Almacén],CabezasCerdo[[#This Row],[Almacén]])</f>
        <v>1</v>
      </c>
      <c r="E20" s="9">
        <f>SUMIFS(Ventas_2[Cabezas],Ventas_2[Año],'KPI''S CERDO'!$A$2,Ventas_2[Mes],CabezasCerdo[[#Headers],[4]],Ventas_2[Almacén],CabezasCerdo[[#This Row],[Almacén]])</f>
        <v>0</v>
      </c>
      <c r="F20" s="9">
        <f>SUMIFS(Ventas_2[Cabezas],Ventas_2[Año],'KPI''S CERDO'!$A$2,Ventas_2[Mes],CabezasCerdo[[#Headers],[5]],Ventas_2[Almacén],CabezasCerdo[[#This Row],[Almacén]])</f>
        <v>0</v>
      </c>
      <c r="G20" s="9">
        <f>SUMIFS(Ventas_2[Cabezas],Ventas_2[Año],'KPI''S CERDO'!$A$2,Ventas_2[Mes],CabezasCerdo[[#Headers],[6]],Ventas_2[Almacén],CabezasCerdo[[#This Row],[Almacén]])</f>
        <v>0</v>
      </c>
      <c r="H20" s="9">
        <f>SUMIFS(Ventas_2[Cabezas],Ventas_2[Año],'KPI''S CERDO'!$A$2,Ventas_2[Mes],CabezasCerdo[[#Headers],[7]],Ventas_2[Almacén],CabezasCerdo[[#This Row],[Almacén]])</f>
        <v>0</v>
      </c>
      <c r="I20" s="9">
        <f>SUMIFS(Ventas_2[Cabezas],Ventas_2[Año],'KPI''S CERDO'!$A$2,Ventas_2[Mes],CabezasCerdo[[#Headers],[8]],Ventas_2[Almacén],CabezasCerdo[[#This Row],[Almacén]])</f>
        <v>0</v>
      </c>
      <c r="J20" s="9">
        <f>SUMIFS(Ventas_2[Cabezas],Ventas_2[Año],'KPI''S CERDO'!$A$2,Ventas_2[Mes],CabezasCerdo[[#Headers],[9]],Ventas_2[Almacén],CabezasCerdo[[#This Row],[Almacén]])</f>
        <v>0</v>
      </c>
      <c r="K20" s="9">
        <f>SUMIFS(Ventas_2[Cabezas],Ventas_2[Año],'KPI''S CERDO'!$A$2,Ventas_2[Mes],CabezasCerdo[[#Headers],[10]],Ventas_2[Almacén],CabezasCerdo[[#This Row],[Almacén]])</f>
        <v>0</v>
      </c>
      <c r="L20" s="9">
        <f>SUMIFS(Ventas_2[Cabezas],Ventas_2[Año],'KPI''S CERDO'!$A$2,Ventas_2[Mes],CabezasCerdo[[#Headers],[11]],Ventas_2[Almacén],CabezasCerdo[[#This Row],[Almacén]])</f>
        <v>0</v>
      </c>
      <c r="M20" s="9">
        <f>SUMIFS(Ventas_2[Cabezas],Ventas_2[Año],'KPI''S CERDO'!$A$2,Ventas_2[Mes],CabezasCerdo[[#Headers],[12]],Ventas_2[Almacén],CabezasCerdo[[#This Row],[Almacén]])</f>
        <v>0</v>
      </c>
    </row>
    <row r="21" spans="1:13" x14ac:dyDescent="0.3">
      <c r="A21" s="9" t="s">
        <v>91</v>
      </c>
      <c r="B21" s="9">
        <f>SUMIFS(Ventas_2[Cabezas],Ventas_2[Año],'KPI''S CERDO'!$A$2,Ventas_2[Mes],CabezasCerdo[[#Headers],[1]],Ventas_2[Almacén],CabezasCerdo[[#This Row],[Almacén]])</f>
        <v>0</v>
      </c>
      <c r="C21" s="9">
        <f>SUMIFS(Ventas_2[Cabezas],Ventas_2[Año],'KPI''S CERDO'!$A$2,Ventas_2[Mes],CabezasCerdo[[#Headers],[2]],Ventas_2[Almacén],CabezasCerdo[[#This Row],[Almacén]])</f>
        <v>0</v>
      </c>
      <c r="D21" s="9">
        <f>SUMIFS(Ventas_2[Cabezas],Ventas_2[Año],'KPI''S CERDO'!$A$2,Ventas_2[Mes],CabezasCerdo[[#Headers],[3]],Ventas_2[Almacén],CabezasCerdo[[#This Row],[Almacén]])</f>
        <v>2</v>
      </c>
      <c r="E21" s="9">
        <f>SUMIFS(Ventas_2[Cabezas],Ventas_2[Año],'KPI''S CERDO'!$A$2,Ventas_2[Mes],CabezasCerdo[[#Headers],[4]],Ventas_2[Almacén],CabezasCerdo[[#This Row],[Almacén]])</f>
        <v>1</v>
      </c>
      <c r="F21" s="9">
        <f>SUMIFS(Ventas_2[Cabezas],Ventas_2[Año],'KPI''S CERDO'!$A$2,Ventas_2[Mes],CabezasCerdo[[#Headers],[5]],Ventas_2[Almacén],CabezasCerdo[[#This Row],[Almacén]])</f>
        <v>0</v>
      </c>
      <c r="G21" s="9">
        <f>SUMIFS(Ventas_2[Cabezas],Ventas_2[Año],'KPI''S CERDO'!$A$2,Ventas_2[Mes],CabezasCerdo[[#Headers],[6]],Ventas_2[Almacén],CabezasCerdo[[#This Row],[Almacén]])</f>
        <v>0</v>
      </c>
      <c r="H21" s="9">
        <f>SUMIFS(Ventas_2[Cabezas],Ventas_2[Año],'KPI''S CERDO'!$A$2,Ventas_2[Mes],CabezasCerdo[[#Headers],[7]],Ventas_2[Almacén],CabezasCerdo[[#This Row],[Almacén]])</f>
        <v>0</v>
      </c>
      <c r="I21" s="9">
        <f>SUMIFS(Ventas_2[Cabezas],Ventas_2[Año],'KPI''S CERDO'!$A$2,Ventas_2[Mes],CabezasCerdo[[#Headers],[8]],Ventas_2[Almacén],CabezasCerdo[[#This Row],[Almacén]])</f>
        <v>1</v>
      </c>
      <c r="J21" s="9">
        <f>SUMIFS(Ventas_2[Cabezas],Ventas_2[Año],'KPI''S CERDO'!$A$2,Ventas_2[Mes],CabezasCerdo[[#Headers],[9]],Ventas_2[Almacén],CabezasCerdo[[#This Row],[Almacén]])</f>
        <v>0</v>
      </c>
      <c r="K21" s="9">
        <f>SUMIFS(Ventas_2[Cabezas],Ventas_2[Año],'KPI''S CERDO'!$A$2,Ventas_2[Mes],CabezasCerdo[[#Headers],[10]],Ventas_2[Almacén],CabezasCerdo[[#This Row],[Almacén]])</f>
        <v>0</v>
      </c>
      <c r="L21" s="9">
        <f>SUMIFS(Ventas_2[Cabezas],Ventas_2[Año],'KPI''S CERDO'!$A$2,Ventas_2[Mes],CabezasCerdo[[#Headers],[11]],Ventas_2[Almacén],CabezasCerdo[[#This Row],[Almacén]])</f>
        <v>0</v>
      </c>
      <c r="M21" s="9">
        <f>SUMIFS(Ventas_2[Cabezas],Ventas_2[Año],'KPI''S CERDO'!$A$2,Ventas_2[Mes],CabezasCerdo[[#Headers],[12]],Ventas_2[Almacén],CabezasCerdo[[#This Row],[Almacén]])</f>
        <v>0</v>
      </c>
    </row>
    <row r="22" spans="1:13" x14ac:dyDescent="0.3">
      <c r="A22" s="9" t="s">
        <v>92</v>
      </c>
      <c r="B22" s="9">
        <f>SUMIFS(Ventas_2[Cabezas],Ventas_2[Año],'KPI''S CERDO'!$A$2,Ventas_2[Mes],CabezasCerdo[[#Headers],[1]],Ventas_2[Almacén],CabezasCerdo[[#This Row],[Almacén]])</f>
        <v>0</v>
      </c>
      <c r="C22" s="9">
        <f>SUMIFS(Ventas_2[Cabezas],Ventas_2[Año],'KPI''S CERDO'!$A$2,Ventas_2[Mes],CabezasCerdo[[#Headers],[2]],Ventas_2[Almacén],CabezasCerdo[[#This Row],[Almacén]])</f>
        <v>1</v>
      </c>
      <c r="D22" s="9">
        <f>SUMIFS(Ventas_2[Cabezas],Ventas_2[Año],'KPI''S CERDO'!$A$2,Ventas_2[Mes],CabezasCerdo[[#Headers],[3]],Ventas_2[Almacén],CabezasCerdo[[#This Row],[Almacén]])</f>
        <v>0</v>
      </c>
      <c r="E22" s="9">
        <f>SUMIFS(Ventas_2[Cabezas],Ventas_2[Año],'KPI''S CERDO'!$A$2,Ventas_2[Mes],CabezasCerdo[[#Headers],[4]],Ventas_2[Almacén],CabezasCerdo[[#This Row],[Almacén]])</f>
        <v>0</v>
      </c>
      <c r="F22" s="9">
        <f>SUMIFS(Ventas_2[Cabezas],Ventas_2[Año],'KPI''S CERDO'!$A$2,Ventas_2[Mes],CabezasCerdo[[#Headers],[5]],Ventas_2[Almacén],CabezasCerdo[[#This Row],[Almacén]])</f>
        <v>0</v>
      </c>
      <c r="G22" s="9">
        <f>SUMIFS(Ventas_2[Cabezas],Ventas_2[Año],'KPI''S CERDO'!$A$2,Ventas_2[Mes],CabezasCerdo[[#Headers],[6]],Ventas_2[Almacén],CabezasCerdo[[#This Row],[Almacén]])</f>
        <v>0</v>
      </c>
      <c r="H22" s="9">
        <f>SUMIFS(Ventas_2[Cabezas],Ventas_2[Año],'KPI''S CERDO'!$A$2,Ventas_2[Mes],CabezasCerdo[[#Headers],[7]],Ventas_2[Almacén],CabezasCerdo[[#This Row],[Almacén]])</f>
        <v>0</v>
      </c>
      <c r="I22" s="9">
        <f>SUMIFS(Ventas_2[Cabezas],Ventas_2[Año],'KPI''S CERDO'!$A$2,Ventas_2[Mes],CabezasCerdo[[#Headers],[8]],Ventas_2[Almacén],CabezasCerdo[[#This Row],[Almacén]])</f>
        <v>0</v>
      </c>
      <c r="J22" s="9">
        <f>SUMIFS(Ventas_2[Cabezas],Ventas_2[Año],'KPI''S CERDO'!$A$2,Ventas_2[Mes],CabezasCerdo[[#Headers],[9]],Ventas_2[Almacén],CabezasCerdo[[#This Row],[Almacén]])</f>
        <v>0</v>
      </c>
      <c r="K22" s="9">
        <f>SUMIFS(Ventas_2[Cabezas],Ventas_2[Año],'KPI''S CERDO'!$A$2,Ventas_2[Mes],CabezasCerdo[[#Headers],[10]],Ventas_2[Almacén],CabezasCerdo[[#This Row],[Almacén]])</f>
        <v>0</v>
      </c>
      <c r="L22" s="9">
        <f>SUMIFS(Ventas_2[Cabezas],Ventas_2[Año],'KPI''S CERDO'!$A$2,Ventas_2[Mes],CabezasCerdo[[#Headers],[11]],Ventas_2[Almacén],CabezasCerdo[[#This Row],[Almacén]])</f>
        <v>0</v>
      </c>
      <c r="M22" s="9">
        <f>SUMIFS(Ventas_2[Cabezas],Ventas_2[Año],'KPI''S CERDO'!$A$2,Ventas_2[Mes],CabezasCerdo[[#Headers],[12]],Ventas_2[Almacén],CabezasCerdo[[#This Row],[Almacén]])</f>
        <v>6</v>
      </c>
    </row>
    <row r="23" spans="1:13" x14ac:dyDescent="0.3">
      <c r="A23" s="9" t="s">
        <v>93</v>
      </c>
      <c r="B23" s="9">
        <f>SUMIFS(Ventas_2[Cabezas],Ventas_2[Año],'KPI''S CERDO'!$A$2,Ventas_2[Mes],CabezasCerdo[[#Headers],[1]],Ventas_2[Almacén],CabezasCerdo[[#This Row],[Almacén]])</f>
        <v>0</v>
      </c>
      <c r="C23" s="9">
        <f>SUMIFS(Ventas_2[Cabezas],Ventas_2[Año],'KPI''S CERDO'!$A$2,Ventas_2[Mes],CabezasCerdo[[#Headers],[2]],Ventas_2[Almacén],CabezasCerdo[[#This Row],[Almacén]])</f>
        <v>1</v>
      </c>
      <c r="D23" s="9">
        <f>SUMIFS(Ventas_2[Cabezas],Ventas_2[Año],'KPI''S CERDO'!$A$2,Ventas_2[Mes],CabezasCerdo[[#Headers],[3]],Ventas_2[Almacén],CabezasCerdo[[#This Row],[Almacén]])</f>
        <v>0</v>
      </c>
      <c r="E23" s="9">
        <f>SUMIFS(Ventas_2[Cabezas],Ventas_2[Año],'KPI''S CERDO'!$A$2,Ventas_2[Mes],CabezasCerdo[[#Headers],[4]],Ventas_2[Almacén],CabezasCerdo[[#This Row],[Almacén]])</f>
        <v>1</v>
      </c>
      <c r="F23" s="9">
        <f>SUMIFS(Ventas_2[Cabezas],Ventas_2[Año],'KPI''S CERDO'!$A$2,Ventas_2[Mes],CabezasCerdo[[#Headers],[5]],Ventas_2[Almacén],CabezasCerdo[[#This Row],[Almacén]])</f>
        <v>0</v>
      </c>
      <c r="G23" s="9">
        <f>SUMIFS(Ventas_2[Cabezas],Ventas_2[Año],'KPI''S CERDO'!$A$2,Ventas_2[Mes],CabezasCerdo[[#Headers],[6]],Ventas_2[Almacén],CabezasCerdo[[#This Row],[Almacén]])</f>
        <v>0</v>
      </c>
      <c r="H23" s="9">
        <f>SUMIFS(Ventas_2[Cabezas],Ventas_2[Año],'KPI''S CERDO'!$A$2,Ventas_2[Mes],CabezasCerdo[[#Headers],[7]],Ventas_2[Almacén],CabezasCerdo[[#This Row],[Almacén]])</f>
        <v>0</v>
      </c>
      <c r="I23" s="9">
        <f>SUMIFS(Ventas_2[Cabezas],Ventas_2[Año],'KPI''S CERDO'!$A$2,Ventas_2[Mes],CabezasCerdo[[#Headers],[8]],Ventas_2[Almacén],CabezasCerdo[[#This Row],[Almacén]])</f>
        <v>0</v>
      </c>
      <c r="J23" s="9">
        <f>SUMIFS(Ventas_2[Cabezas],Ventas_2[Año],'KPI''S CERDO'!$A$2,Ventas_2[Mes],CabezasCerdo[[#Headers],[9]],Ventas_2[Almacén],CabezasCerdo[[#This Row],[Almacén]])</f>
        <v>0</v>
      </c>
      <c r="K23" s="9">
        <f>SUMIFS(Ventas_2[Cabezas],Ventas_2[Año],'KPI''S CERDO'!$A$2,Ventas_2[Mes],CabezasCerdo[[#Headers],[10]],Ventas_2[Almacén],CabezasCerdo[[#This Row],[Almacén]])</f>
        <v>0</v>
      </c>
      <c r="L23" s="9">
        <f>SUMIFS(Ventas_2[Cabezas],Ventas_2[Año],'KPI''S CERDO'!$A$2,Ventas_2[Mes],CabezasCerdo[[#Headers],[11]],Ventas_2[Almacén],CabezasCerdo[[#This Row],[Almacén]])</f>
        <v>1</v>
      </c>
      <c r="M23" s="9">
        <f>SUMIFS(Ventas_2[Cabezas],Ventas_2[Año],'KPI''S CERDO'!$A$2,Ventas_2[Mes],CabezasCerdo[[#Headers],[12]],Ventas_2[Almacén],CabezasCerdo[[#This Row],[Almacén]])</f>
        <v>0</v>
      </c>
    </row>
    <row r="24" spans="1:13" x14ac:dyDescent="0.3">
      <c r="A24" s="9" t="s">
        <v>94</v>
      </c>
      <c r="B24" s="9">
        <f>SUMIFS(Ventas_2[Cabezas],Ventas_2[Año],'KPI''S CERDO'!$A$2,Ventas_2[Mes],CabezasCerdo[[#Headers],[1]],Ventas_2[Almacén],CabezasCerdo[[#This Row],[Almacén]])</f>
        <v>0</v>
      </c>
      <c r="C24" s="9">
        <f>SUMIFS(Ventas_2[Cabezas],Ventas_2[Año],'KPI''S CERDO'!$A$2,Ventas_2[Mes],CabezasCerdo[[#Headers],[2]],Ventas_2[Almacén],CabezasCerdo[[#This Row],[Almacén]])</f>
        <v>0</v>
      </c>
      <c r="D24" s="9">
        <f>SUMIFS(Ventas_2[Cabezas],Ventas_2[Año],'KPI''S CERDO'!$A$2,Ventas_2[Mes],CabezasCerdo[[#Headers],[3]],Ventas_2[Almacén],CabezasCerdo[[#This Row],[Almacén]])</f>
        <v>0</v>
      </c>
      <c r="E24" s="9">
        <f>SUMIFS(Ventas_2[Cabezas],Ventas_2[Año],'KPI''S CERDO'!$A$2,Ventas_2[Mes],CabezasCerdo[[#Headers],[4]],Ventas_2[Almacén],CabezasCerdo[[#This Row],[Almacén]])</f>
        <v>1</v>
      </c>
      <c r="F24" s="9">
        <f>SUMIFS(Ventas_2[Cabezas],Ventas_2[Año],'KPI''S CERDO'!$A$2,Ventas_2[Mes],CabezasCerdo[[#Headers],[5]],Ventas_2[Almacén],CabezasCerdo[[#This Row],[Almacén]])</f>
        <v>0</v>
      </c>
      <c r="G24" s="9">
        <f>SUMIFS(Ventas_2[Cabezas],Ventas_2[Año],'KPI''S CERDO'!$A$2,Ventas_2[Mes],CabezasCerdo[[#Headers],[6]],Ventas_2[Almacén],CabezasCerdo[[#This Row],[Almacén]])</f>
        <v>0</v>
      </c>
      <c r="H24" s="9">
        <f>SUMIFS(Ventas_2[Cabezas],Ventas_2[Año],'KPI''S CERDO'!$A$2,Ventas_2[Mes],CabezasCerdo[[#Headers],[7]],Ventas_2[Almacén],CabezasCerdo[[#This Row],[Almacén]])</f>
        <v>1</v>
      </c>
      <c r="I24" s="9">
        <f>SUMIFS(Ventas_2[Cabezas],Ventas_2[Año],'KPI''S CERDO'!$A$2,Ventas_2[Mes],CabezasCerdo[[#Headers],[8]],Ventas_2[Almacén],CabezasCerdo[[#This Row],[Almacén]])</f>
        <v>0</v>
      </c>
      <c r="J24" s="9">
        <f>SUMIFS(Ventas_2[Cabezas],Ventas_2[Año],'KPI''S CERDO'!$A$2,Ventas_2[Mes],CabezasCerdo[[#Headers],[9]],Ventas_2[Almacén],CabezasCerdo[[#This Row],[Almacén]])</f>
        <v>0</v>
      </c>
      <c r="K24" s="9">
        <f>SUMIFS(Ventas_2[Cabezas],Ventas_2[Año],'KPI''S CERDO'!$A$2,Ventas_2[Mes],CabezasCerdo[[#Headers],[10]],Ventas_2[Almacén],CabezasCerdo[[#This Row],[Almacén]])</f>
        <v>0</v>
      </c>
      <c r="L24" s="9">
        <f>SUMIFS(Ventas_2[Cabezas],Ventas_2[Año],'KPI''S CERDO'!$A$2,Ventas_2[Mes],CabezasCerdo[[#Headers],[11]],Ventas_2[Almacén],CabezasCerdo[[#This Row],[Almacén]])</f>
        <v>0</v>
      </c>
      <c r="M24" s="9">
        <f>SUMIFS(Ventas_2[Cabezas],Ventas_2[Año],'KPI''S CERDO'!$A$2,Ventas_2[Mes],CabezasCerdo[[#Headers],[12]],Ventas_2[Almacén],CabezasCerdo[[#This Row],[Almacén]])</f>
        <v>0</v>
      </c>
    </row>
    <row r="25" spans="1:13" x14ac:dyDescent="0.3">
      <c r="A25" s="9" t="s">
        <v>95</v>
      </c>
      <c r="B25" s="9">
        <f>SUMIFS(Ventas_2[Cabezas],Ventas_2[Año],'KPI''S CERDO'!$A$2,Ventas_2[Mes],CabezasCerdo[[#Headers],[1]],Ventas_2[Almacén],CabezasCerdo[[#This Row],[Almacén]])</f>
        <v>0</v>
      </c>
      <c r="C25" s="9">
        <f>SUMIFS(Ventas_2[Cabezas],Ventas_2[Año],'KPI''S CERDO'!$A$2,Ventas_2[Mes],CabezasCerdo[[#Headers],[2]],Ventas_2[Almacén],CabezasCerdo[[#This Row],[Almacén]])</f>
        <v>0</v>
      </c>
      <c r="D25" s="9">
        <f>SUMIFS(Ventas_2[Cabezas],Ventas_2[Año],'KPI''S CERDO'!$A$2,Ventas_2[Mes],CabezasCerdo[[#Headers],[3]],Ventas_2[Almacén],CabezasCerdo[[#This Row],[Almacén]])</f>
        <v>0</v>
      </c>
      <c r="E25" s="9">
        <f>SUMIFS(Ventas_2[Cabezas],Ventas_2[Año],'KPI''S CERDO'!$A$2,Ventas_2[Mes],CabezasCerdo[[#Headers],[4]],Ventas_2[Almacén],CabezasCerdo[[#This Row],[Almacén]])</f>
        <v>0</v>
      </c>
      <c r="F25" s="9">
        <f>SUMIFS(Ventas_2[Cabezas],Ventas_2[Año],'KPI''S CERDO'!$A$2,Ventas_2[Mes],CabezasCerdo[[#Headers],[5]],Ventas_2[Almacén],CabezasCerdo[[#This Row],[Almacén]])</f>
        <v>0</v>
      </c>
      <c r="G25" s="9">
        <f>SUMIFS(Ventas_2[Cabezas],Ventas_2[Año],'KPI''S CERDO'!$A$2,Ventas_2[Mes],CabezasCerdo[[#Headers],[6]],Ventas_2[Almacén],CabezasCerdo[[#This Row],[Almacén]])</f>
        <v>0</v>
      </c>
      <c r="H25" s="9">
        <f>SUMIFS(Ventas_2[Cabezas],Ventas_2[Año],'KPI''S CERDO'!$A$2,Ventas_2[Mes],CabezasCerdo[[#Headers],[7]],Ventas_2[Almacén],CabezasCerdo[[#This Row],[Almacén]])</f>
        <v>0</v>
      </c>
      <c r="I25" s="9">
        <f>SUMIFS(Ventas_2[Cabezas],Ventas_2[Año],'KPI''S CERDO'!$A$2,Ventas_2[Mes],CabezasCerdo[[#Headers],[8]],Ventas_2[Almacén],CabezasCerdo[[#This Row],[Almacén]])</f>
        <v>0</v>
      </c>
      <c r="J25" s="9">
        <f>SUMIFS(Ventas_2[Cabezas],Ventas_2[Año],'KPI''S CERDO'!$A$2,Ventas_2[Mes],CabezasCerdo[[#Headers],[9]],Ventas_2[Almacén],CabezasCerdo[[#This Row],[Almacén]])</f>
        <v>0</v>
      </c>
      <c r="K25" s="9">
        <f>SUMIFS(Ventas_2[Cabezas],Ventas_2[Año],'KPI''S CERDO'!$A$2,Ventas_2[Mes],CabezasCerdo[[#Headers],[10]],Ventas_2[Almacén],CabezasCerdo[[#This Row],[Almacén]])</f>
        <v>0</v>
      </c>
      <c r="L25" s="9">
        <f>SUMIFS(Ventas_2[Cabezas],Ventas_2[Año],'KPI''S CERDO'!$A$2,Ventas_2[Mes],CabezasCerdo[[#Headers],[11]],Ventas_2[Almacén],CabezasCerdo[[#This Row],[Almacén]])</f>
        <v>0</v>
      </c>
      <c r="M25" s="9">
        <f>SUMIFS(Ventas_2[Cabezas],Ventas_2[Año],'KPI''S CERDO'!$A$2,Ventas_2[Mes],CabezasCerdo[[#Headers],[12]],Ventas_2[Almacén],CabezasCerdo[[#This Row],[Almacén]])</f>
        <v>1</v>
      </c>
    </row>
    <row r="26" spans="1:13" x14ac:dyDescent="0.3">
      <c r="A26" s="9" t="s">
        <v>96</v>
      </c>
      <c r="B26" s="9">
        <f>SUMIFS(Ventas_2[Cabezas],Ventas_2[Año],'KPI''S CERDO'!$A$2,Ventas_2[Mes],CabezasCerdo[[#Headers],[1]],Ventas_2[Almacén],CabezasCerdo[[#This Row],[Almacén]])</f>
        <v>0</v>
      </c>
      <c r="C26" s="9">
        <f>SUMIFS(Ventas_2[Cabezas],Ventas_2[Año],'KPI''S CERDO'!$A$2,Ventas_2[Mes],CabezasCerdo[[#Headers],[2]],Ventas_2[Almacén],CabezasCerdo[[#This Row],[Almacén]])</f>
        <v>0</v>
      </c>
      <c r="D26" s="9">
        <f>SUMIFS(Ventas_2[Cabezas],Ventas_2[Año],'KPI''S CERDO'!$A$2,Ventas_2[Mes],CabezasCerdo[[#Headers],[3]],Ventas_2[Almacén],CabezasCerdo[[#This Row],[Almacén]])</f>
        <v>0</v>
      </c>
      <c r="E26" s="9">
        <f>SUMIFS(Ventas_2[Cabezas],Ventas_2[Año],'KPI''S CERDO'!$A$2,Ventas_2[Mes],CabezasCerdo[[#Headers],[4]],Ventas_2[Almacén],CabezasCerdo[[#This Row],[Almacén]])</f>
        <v>0</v>
      </c>
      <c r="F26" s="9">
        <f>SUMIFS(Ventas_2[Cabezas],Ventas_2[Año],'KPI''S CERDO'!$A$2,Ventas_2[Mes],CabezasCerdo[[#Headers],[5]],Ventas_2[Almacén],CabezasCerdo[[#This Row],[Almacén]])</f>
        <v>1</v>
      </c>
      <c r="G26" s="9">
        <f>SUMIFS(Ventas_2[Cabezas],Ventas_2[Año],'KPI''S CERDO'!$A$2,Ventas_2[Mes],CabezasCerdo[[#Headers],[6]],Ventas_2[Almacén],CabezasCerdo[[#This Row],[Almacén]])</f>
        <v>0</v>
      </c>
      <c r="H26" s="9">
        <f>SUMIFS(Ventas_2[Cabezas],Ventas_2[Año],'KPI''S CERDO'!$A$2,Ventas_2[Mes],CabezasCerdo[[#Headers],[7]],Ventas_2[Almacén],CabezasCerdo[[#This Row],[Almacén]])</f>
        <v>2</v>
      </c>
      <c r="I26" s="9">
        <f>SUMIFS(Ventas_2[Cabezas],Ventas_2[Año],'KPI''S CERDO'!$A$2,Ventas_2[Mes],CabezasCerdo[[#Headers],[8]],Ventas_2[Almacén],CabezasCerdo[[#This Row],[Almacén]])</f>
        <v>0</v>
      </c>
      <c r="J26" s="9">
        <f>SUMIFS(Ventas_2[Cabezas],Ventas_2[Año],'KPI''S CERDO'!$A$2,Ventas_2[Mes],CabezasCerdo[[#Headers],[9]],Ventas_2[Almacén],CabezasCerdo[[#This Row],[Almacén]])</f>
        <v>0</v>
      </c>
      <c r="K26" s="9">
        <f>SUMIFS(Ventas_2[Cabezas],Ventas_2[Año],'KPI''S CERDO'!$A$2,Ventas_2[Mes],CabezasCerdo[[#Headers],[10]],Ventas_2[Almacén],CabezasCerdo[[#This Row],[Almacén]])</f>
        <v>0</v>
      </c>
      <c r="L26" s="9">
        <f>SUMIFS(Ventas_2[Cabezas],Ventas_2[Año],'KPI''S CERDO'!$A$2,Ventas_2[Mes],CabezasCerdo[[#Headers],[11]],Ventas_2[Almacén],CabezasCerdo[[#This Row],[Almacén]])</f>
        <v>0</v>
      </c>
      <c r="M26" s="9">
        <f>SUMIFS(Ventas_2[Cabezas],Ventas_2[Año],'KPI''S CERDO'!$A$2,Ventas_2[Mes],CabezasCerdo[[#Headers],[12]],Ventas_2[Almacén],CabezasCerdo[[#This Row],[Almacén]])</f>
        <v>0</v>
      </c>
    </row>
    <row r="27" spans="1:13" x14ac:dyDescent="0.3">
      <c r="A27" s="9" t="s">
        <v>97</v>
      </c>
      <c r="B27" s="9">
        <f>SUMIFS(Ventas_2[Cabezas],Ventas_2[Año],'KPI''S CERDO'!$A$2,Ventas_2[Mes],CabezasCerdo[[#Headers],[1]],Ventas_2[Almacén],CabezasCerdo[[#This Row],[Almacén]])</f>
        <v>1</v>
      </c>
      <c r="C27" s="9">
        <f>SUMIFS(Ventas_2[Cabezas],Ventas_2[Año],'KPI''S CERDO'!$A$2,Ventas_2[Mes],CabezasCerdo[[#Headers],[2]],Ventas_2[Almacén],CabezasCerdo[[#This Row],[Almacén]])</f>
        <v>0</v>
      </c>
      <c r="D27" s="9">
        <f>SUMIFS(Ventas_2[Cabezas],Ventas_2[Año],'KPI''S CERDO'!$A$2,Ventas_2[Mes],CabezasCerdo[[#Headers],[3]],Ventas_2[Almacén],CabezasCerdo[[#This Row],[Almacén]])</f>
        <v>0</v>
      </c>
      <c r="E27" s="9">
        <f>SUMIFS(Ventas_2[Cabezas],Ventas_2[Año],'KPI''S CERDO'!$A$2,Ventas_2[Mes],CabezasCerdo[[#Headers],[4]],Ventas_2[Almacén],CabezasCerdo[[#This Row],[Almacén]])</f>
        <v>0</v>
      </c>
      <c r="F27" s="9">
        <f>SUMIFS(Ventas_2[Cabezas],Ventas_2[Año],'KPI''S CERDO'!$A$2,Ventas_2[Mes],CabezasCerdo[[#Headers],[5]],Ventas_2[Almacén],CabezasCerdo[[#This Row],[Almacén]])</f>
        <v>0</v>
      </c>
      <c r="G27" s="9">
        <f>SUMIFS(Ventas_2[Cabezas],Ventas_2[Año],'KPI''S CERDO'!$A$2,Ventas_2[Mes],CabezasCerdo[[#Headers],[6]],Ventas_2[Almacén],CabezasCerdo[[#This Row],[Almacén]])</f>
        <v>0</v>
      </c>
      <c r="H27" s="9">
        <f>SUMIFS(Ventas_2[Cabezas],Ventas_2[Año],'KPI''S CERDO'!$A$2,Ventas_2[Mes],CabezasCerdo[[#Headers],[7]],Ventas_2[Almacén],CabezasCerdo[[#This Row],[Almacén]])</f>
        <v>0</v>
      </c>
      <c r="I27" s="9">
        <f>SUMIFS(Ventas_2[Cabezas],Ventas_2[Año],'KPI''S CERDO'!$A$2,Ventas_2[Mes],CabezasCerdo[[#Headers],[8]],Ventas_2[Almacén],CabezasCerdo[[#This Row],[Almacén]])</f>
        <v>2</v>
      </c>
      <c r="J27" s="9">
        <f>SUMIFS(Ventas_2[Cabezas],Ventas_2[Año],'KPI''S CERDO'!$A$2,Ventas_2[Mes],CabezasCerdo[[#Headers],[9]],Ventas_2[Almacén],CabezasCerdo[[#This Row],[Almacén]])</f>
        <v>0</v>
      </c>
      <c r="K27" s="9">
        <f>SUMIFS(Ventas_2[Cabezas],Ventas_2[Año],'KPI''S CERDO'!$A$2,Ventas_2[Mes],CabezasCerdo[[#Headers],[10]],Ventas_2[Almacén],CabezasCerdo[[#This Row],[Almacén]])</f>
        <v>0</v>
      </c>
      <c r="L27" s="9">
        <f>SUMIFS(Ventas_2[Cabezas],Ventas_2[Año],'KPI''S CERDO'!$A$2,Ventas_2[Mes],CabezasCerdo[[#Headers],[11]],Ventas_2[Almacén],CabezasCerdo[[#This Row],[Almacén]])</f>
        <v>0</v>
      </c>
      <c r="M27" s="9">
        <f>SUMIFS(Ventas_2[Cabezas],Ventas_2[Año],'KPI''S CERDO'!$A$2,Ventas_2[Mes],CabezasCerdo[[#Headers],[12]],Ventas_2[Almacén],CabezasCerdo[[#This Row],[Almacén]])</f>
        <v>0</v>
      </c>
    </row>
    <row r="28" spans="1:13" x14ac:dyDescent="0.3">
      <c r="A28" s="9" t="s">
        <v>98</v>
      </c>
      <c r="B28" s="9">
        <f>SUMIFS(Ventas_2[Cabezas],Ventas_2[Año],'KPI''S CERDO'!$A$2,Ventas_2[Mes],CabezasCerdo[[#Headers],[1]],Ventas_2[Almacén],CabezasCerdo[[#This Row],[Almacén]])</f>
        <v>0</v>
      </c>
      <c r="C28" s="9">
        <f>SUMIFS(Ventas_2[Cabezas],Ventas_2[Año],'KPI''S CERDO'!$A$2,Ventas_2[Mes],CabezasCerdo[[#Headers],[2]],Ventas_2[Almacén],CabezasCerdo[[#This Row],[Almacén]])</f>
        <v>0</v>
      </c>
      <c r="D28" s="9">
        <f>SUMIFS(Ventas_2[Cabezas],Ventas_2[Año],'KPI''S CERDO'!$A$2,Ventas_2[Mes],CabezasCerdo[[#Headers],[3]],Ventas_2[Almacén],CabezasCerdo[[#This Row],[Almacén]])</f>
        <v>0</v>
      </c>
      <c r="E28" s="9">
        <f>SUMIFS(Ventas_2[Cabezas],Ventas_2[Año],'KPI''S CERDO'!$A$2,Ventas_2[Mes],CabezasCerdo[[#Headers],[4]],Ventas_2[Almacén],CabezasCerdo[[#This Row],[Almacén]])</f>
        <v>0</v>
      </c>
      <c r="F28" s="9">
        <f>SUMIFS(Ventas_2[Cabezas],Ventas_2[Año],'KPI''S CERDO'!$A$2,Ventas_2[Mes],CabezasCerdo[[#Headers],[5]],Ventas_2[Almacén],CabezasCerdo[[#This Row],[Almacén]])</f>
        <v>0</v>
      </c>
      <c r="G28" s="9">
        <f>SUMIFS(Ventas_2[Cabezas],Ventas_2[Año],'KPI''S CERDO'!$A$2,Ventas_2[Mes],CabezasCerdo[[#Headers],[6]],Ventas_2[Almacén],CabezasCerdo[[#This Row],[Almacén]])</f>
        <v>0</v>
      </c>
      <c r="H28" s="9">
        <f>SUMIFS(Ventas_2[Cabezas],Ventas_2[Año],'KPI''S CERDO'!$A$2,Ventas_2[Mes],CabezasCerdo[[#Headers],[7]],Ventas_2[Almacén],CabezasCerdo[[#This Row],[Almacén]])</f>
        <v>0</v>
      </c>
      <c r="I28" s="9">
        <f>SUMIFS(Ventas_2[Cabezas],Ventas_2[Año],'KPI''S CERDO'!$A$2,Ventas_2[Mes],CabezasCerdo[[#Headers],[8]],Ventas_2[Almacén],CabezasCerdo[[#This Row],[Almacén]])</f>
        <v>0</v>
      </c>
      <c r="J28" s="9">
        <f>SUMIFS(Ventas_2[Cabezas],Ventas_2[Año],'KPI''S CERDO'!$A$2,Ventas_2[Mes],CabezasCerdo[[#Headers],[9]],Ventas_2[Almacén],CabezasCerdo[[#This Row],[Almacén]])</f>
        <v>0</v>
      </c>
      <c r="K28" s="9">
        <f>SUMIFS(Ventas_2[Cabezas],Ventas_2[Año],'KPI''S CERDO'!$A$2,Ventas_2[Mes],CabezasCerdo[[#Headers],[10]],Ventas_2[Almacén],CabezasCerdo[[#This Row],[Almacén]])</f>
        <v>0</v>
      </c>
      <c r="L28" s="9">
        <f>SUMIFS(Ventas_2[Cabezas],Ventas_2[Año],'KPI''S CERDO'!$A$2,Ventas_2[Mes],CabezasCerdo[[#Headers],[11]],Ventas_2[Almacén],CabezasCerdo[[#This Row],[Almacén]])</f>
        <v>0</v>
      </c>
      <c r="M28" s="9">
        <f>SUMIFS(Ventas_2[Cabezas],Ventas_2[Año],'KPI''S CERDO'!$A$2,Ventas_2[Mes],CabezasCerdo[[#Headers],[12]],Ventas_2[Almacén],CabezasCerdo[[#This Row],[Almacén]])</f>
        <v>0</v>
      </c>
    </row>
    <row r="29" spans="1:13" x14ac:dyDescent="0.3">
      <c r="A29" s="9" t="s">
        <v>99</v>
      </c>
      <c r="B29" s="9">
        <f>SUMIFS(Ventas_2[Cabezas],Ventas_2[Año],'KPI''S CERDO'!$A$2,Ventas_2[Mes],CabezasCerdo[[#Headers],[1]],Ventas_2[Almacén],CabezasCerdo[[#This Row],[Almacén]])</f>
        <v>4</v>
      </c>
      <c r="C29" s="9">
        <f>SUMIFS(Ventas_2[Cabezas],Ventas_2[Año],'KPI''S CERDO'!$A$2,Ventas_2[Mes],CabezasCerdo[[#Headers],[2]],Ventas_2[Almacén],CabezasCerdo[[#This Row],[Almacén]])</f>
        <v>0</v>
      </c>
      <c r="D29" s="9">
        <f>SUMIFS(Ventas_2[Cabezas],Ventas_2[Año],'KPI''S CERDO'!$A$2,Ventas_2[Mes],CabezasCerdo[[#Headers],[3]],Ventas_2[Almacén],CabezasCerdo[[#This Row],[Almacén]])</f>
        <v>0</v>
      </c>
      <c r="E29" s="9">
        <f>SUMIFS(Ventas_2[Cabezas],Ventas_2[Año],'KPI''S CERDO'!$A$2,Ventas_2[Mes],CabezasCerdo[[#Headers],[4]],Ventas_2[Almacén],CabezasCerdo[[#This Row],[Almacén]])</f>
        <v>0</v>
      </c>
      <c r="F29" s="9">
        <f>SUMIFS(Ventas_2[Cabezas],Ventas_2[Año],'KPI''S CERDO'!$A$2,Ventas_2[Mes],CabezasCerdo[[#Headers],[5]],Ventas_2[Almacén],CabezasCerdo[[#This Row],[Almacén]])</f>
        <v>0</v>
      </c>
      <c r="G29" s="9">
        <f>SUMIFS(Ventas_2[Cabezas],Ventas_2[Año],'KPI''S CERDO'!$A$2,Ventas_2[Mes],CabezasCerdo[[#Headers],[6]],Ventas_2[Almacén],CabezasCerdo[[#This Row],[Almacén]])</f>
        <v>0</v>
      </c>
      <c r="H29" s="9">
        <f>SUMIFS(Ventas_2[Cabezas],Ventas_2[Año],'KPI''S CERDO'!$A$2,Ventas_2[Mes],CabezasCerdo[[#Headers],[7]],Ventas_2[Almacén],CabezasCerdo[[#This Row],[Almacén]])</f>
        <v>2</v>
      </c>
      <c r="I29" s="9">
        <f>SUMIFS(Ventas_2[Cabezas],Ventas_2[Año],'KPI''S CERDO'!$A$2,Ventas_2[Mes],CabezasCerdo[[#Headers],[8]],Ventas_2[Almacén],CabezasCerdo[[#This Row],[Almacén]])</f>
        <v>0</v>
      </c>
      <c r="J29" s="9">
        <f>SUMIFS(Ventas_2[Cabezas],Ventas_2[Año],'KPI''S CERDO'!$A$2,Ventas_2[Mes],CabezasCerdo[[#Headers],[9]],Ventas_2[Almacén],CabezasCerdo[[#This Row],[Almacén]])</f>
        <v>1</v>
      </c>
      <c r="K29" s="9">
        <f>SUMIFS(Ventas_2[Cabezas],Ventas_2[Año],'KPI''S CERDO'!$A$2,Ventas_2[Mes],CabezasCerdo[[#Headers],[10]],Ventas_2[Almacén],CabezasCerdo[[#This Row],[Almacén]])</f>
        <v>0</v>
      </c>
      <c r="L29" s="9">
        <f>SUMIFS(Ventas_2[Cabezas],Ventas_2[Año],'KPI''S CERDO'!$A$2,Ventas_2[Mes],CabezasCerdo[[#Headers],[11]],Ventas_2[Almacén],CabezasCerdo[[#This Row],[Almacén]])</f>
        <v>0</v>
      </c>
      <c r="M29" s="9">
        <f>SUMIFS(Ventas_2[Cabezas],Ventas_2[Año],'KPI''S CERDO'!$A$2,Ventas_2[Mes],CabezasCerdo[[#Headers],[12]],Ventas_2[Almacén],CabezasCerdo[[#This Row],[Almacén]])</f>
        <v>0</v>
      </c>
    </row>
    <row r="30" spans="1:13" x14ac:dyDescent="0.3">
      <c r="A30" s="9" t="s">
        <v>100</v>
      </c>
      <c r="B30" s="9">
        <f>SUMIFS(Ventas_2[Cabezas],Ventas_2[Año],'KPI''S CERDO'!$A$2,Ventas_2[Mes],CabezasCerdo[[#Headers],[1]],Ventas_2[Almacén],CabezasCerdo[[#This Row],[Almacén]])</f>
        <v>0</v>
      </c>
      <c r="C30" s="9">
        <f>SUMIFS(Ventas_2[Cabezas],Ventas_2[Año],'KPI''S CERDO'!$A$2,Ventas_2[Mes],CabezasCerdo[[#Headers],[2]],Ventas_2[Almacén],CabezasCerdo[[#This Row],[Almacén]])</f>
        <v>0</v>
      </c>
      <c r="D30" s="9">
        <f>SUMIFS(Ventas_2[Cabezas],Ventas_2[Año],'KPI''S CERDO'!$A$2,Ventas_2[Mes],CabezasCerdo[[#Headers],[3]],Ventas_2[Almacén],CabezasCerdo[[#This Row],[Almacén]])</f>
        <v>0</v>
      </c>
      <c r="E30" s="9">
        <f>SUMIFS(Ventas_2[Cabezas],Ventas_2[Año],'KPI''S CERDO'!$A$2,Ventas_2[Mes],CabezasCerdo[[#Headers],[4]],Ventas_2[Almacén],CabezasCerdo[[#This Row],[Almacén]])</f>
        <v>0</v>
      </c>
      <c r="F30" s="9">
        <f>SUMIFS(Ventas_2[Cabezas],Ventas_2[Año],'KPI''S CERDO'!$A$2,Ventas_2[Mes],CabezasCerdo[[#Headers],[5]],Ventas_2[Almacén],CabezasCerdo[[#This Row],[Almacén]])</f>
        <v>0</v>
      </c>
      <c r="G30" s="9">
        <f>SUMIFS(Ventas_2[Cabezas],Ventas_2[Año],'KPI''S CERDO'!$A$2,Ventas_2[Mes],CabezasCerdo[[#Headers],[6]],Ventas_2[Almacén],CabezasCerdo[[#This Row],[Almacén]])</f>
        <v>0</v>
      </c>
      <c r="H30" s="9">
        <f>SUMIFS(Ventas_2[Cabezas],Ventas_2[Año],'KPI''S CERDO'!$A$2,Ventas_2[Mes],CabezasCerdo[[#Headers],[7]],Ventas_2[Almacén],CabezasCerdo[[#This Row],[Almacén]])</f>
        <v>0</v>
      </c>
      <c r="I30" s="9">
        <f>SUMIFS(Ventas_2[Cabezas],Ventas_2[Año],'KPI''S CERDO'!$A$2,Ventas_2[Mes],CabezasCerdo[[#Headers],[8]],Ventas_2[Almacén],CabezasCerdo[[#This Row],[Almacén]])</f>
        <v>0</v>
      </c>
      <c r="J30" s="9">
        <f>SUMIFS(Ventas_2[Cabezas],Ventas_2[Año],'KPI''S CERDO'!$A$2,Ventas_2[Mes],CabezasCerdo[[#Headers],[9]],Ventas_2[Almacén],CabezasCerdo[[#This Row],[Almacén]])</f>
        <v>0</v>
      </c>
      <c r="K30" s="9">
        <f>SUMIFS(Ventas_2[Cabezas],Ventas_2[Año],'KPI''S CERDO'!$A$2,Ventas_2[Mes],CabezasCerdo[[#Headers],[10]],Ventas_2[Almacén],CabezasCerdo[[#This Row],[Almacén]])</f>
        <v>0</v>
      </c>
      <c r="L30" s="9">
        <f>SUMIFS(Ventas_2[Cabezas],Ventas_2[Año],'KPI''S CERDO'!$A$2,Ventas_2[Mes],CabezasCerdo[[#Headers],[11]],Ventas_2[Almacén],CabezasCerdo[[#This Row],[Almacén]])</f>
        <v>0</v>
      </c>
      <c r="M30" s="9">
        <f>SUMIFS(Ventas_2[Cabezas],Ventas_2[Año],'KPI''S CERDO'!$A$2,Ventas_2[Mes],CabezasCerdo[[#Headers],[12]],Ventas_2[Almacén],CabezasCerdo[[#This Row],[Almacén]])</f>
        <v>0</v>
      </c>
    </row>
    <row r="31" spans="1:13" x14ac:dyDescent="0.3">
      <c r="A31" s="9" t="s">
        <v>101</v>
      </c>
      <c r="B31" s="9">
        <f>SUMIFS(Ventas_2[Cabezas],Ventas_2[Año],'KPI''S CERDO'!$A$2,Ventas_2[Mes],CabezasCerdo[[#Headers],[1]],Ventas_2[Almacén],CabezasCerdo[[#This Row],[Almacén]])</f>
        <v>0</v>
      </c>
      <c r="C31" s="9">
        <f>SUMIFS(Ventas_2[Cabezas],Ventas_2[Año],'KPI''S CERDO'!$A$2,Ventas_2[Mes],CabezasCerdo[[#Headers],[2]],Ventas_2[Almacén],CabezasCerdo[[#This Row],[Almacén]])</f>
        <v>0</v>
      </c>
      <c r="D31" s="9">
        <f>SUMIFS(Ventas_2[Cabezas],Ventas_2[Año],'KPI''S CERDO'!$A$2,Ventas_2[Mes],CabezasCerdo[[#Headers],[3]],Ventas_2[Almacén],CabezasCerdo[[#This Row],[Almacén]])</f>
        <v>0</v>
      </c>
      <c r="E31" s="9">
        <f>SUMIFS(Ventas_2[Cabezas],Ventas_2[Año],'KPI''S CERDO'!$A$2,Ventas_2[Mes],CabezasCerdo[[#Headers],[4]],Ventas_2[Almacén],CabezasCerdo[[#This Row],[Almacén]])</f>
        <v>0</v>
      </c>
      <c r="F31" s="9">
        <f>SUMIFS(Ventas_2[Cabezas],Ventas_2[Año],'KPI''S CERDO'!$A$2,Ventas_2[Mes],CabezasCerdo[[#Headers],[5]],Ventas_2[Almacén],CabezasCerdo[[#This Row],[Almacén]])</f>
        <v>0</v>
      </c>
      <c r="G31" s="9">
        <f>SUMIFS(Ventas_2[Cabezas],Ventas_2[Año],'KPI''S CERDO'!$A$2,Ventas_2[Mes],CabezasCerdo[[#Headers],[6]],Ventas_2[Almacén],CabezasCerdo[[#This Row],[Almacén]])</f>
        <v>0</v>
      </c>
      <c r="H31" s="9">
        <f>SUMIFS(Ventas_2[Cabezas],Ventas_2[Año],'KPI''S CERDO'!$A$2,Ventas_2[Mes],CabezasCerdo[[#Headers],[7]],Ventas_2[Almacén],CabezasCerdo[[#This Row],[Almacén]])</f>
        <v>0</v>
      </c>
      <c r="I31" s="9">
        <f>SUMIFS(Ventas_2[Cabezas],Ventas_2[Año],'KPI''S CERDO'!$A$2,Ventas_2[Mes],CabezasCerdo[[#Headers],[8]],Ventas_2[Almacén],CabezasCerdo[[#This Row],[Almacén]])</f>
        <v>0</v>
      </c>
      <c r="J31" s="9">
        <f>SUMIFS(Ventas_2[Cabezas],Ventas_2[Año],'KPI''S CERDO'!$A$2,Ventas_2[Mes],CabezasCerdo[[#Headers],[9]],Ventas_2[Almacén],CabezasCerdo[[#This Row],[Almacén]])</f>
        <v>0</v>
      </c>
      <c r="K31" s="9">
        <f>SUMIFS(Ventas_2[Cabezas],Ventas_2[Año],'KPI''S CERDO'!$A$2,Ventas_2[Mes],CabezasCerdo[[#Headers],[10]],Ventas_2[Almacén],CabezasCerdo[[#This Row],[Almacén]])</f>
        <v>0</v>
      </c>
      <c r="L31" s="9">
        <f>SUMIFS(Ventas_2[Cabezas],Ventas_2[Año],'KPI''S CERDO'!$A$2,Ventas_2[Mes],CabezasCerdo[[#Headers],[11]],Ventas_2[Almacén],CabezasCerdo[[#This Row],[Almacén]])</f>
        <v>0</v>
      </c>
      <c r="M31" s="9">
        <f>SUMIFS(Ventas_2[Cabezas],Ventas_2[Año],'KPI''S CERDO'!$A$2,Ventas_2[Mes],CabezasCerdo[[#Headers],[12]],Ventas_2[Almacén],CabezasCerdo[[#This Row],[Almacén]])</f>
        <v>0</v>
      </c>
    </row>
    <row r="32" spans="1:13" x14ac:dyDescent="0.3">
      <c r="A32" s="9" t="s">
        <v>102</v>
      </c>
      <c r="B32" s="9">
        <f>SUMIFS(Ventas_2[Cabezas],Ventas_2[Año],'KPI''S CERDO'!$A$2,Ventas_2[Mes],CabezasCerdo[[#Headers],[1]],Ventas_2[Almacén],CabezasCerdo[[#This Row],[Almacén]])</f>
        <v>0</v>
      </c>
      <c r="C32" s="9">
        <f>SUMIFS(Ventas_2[Cabezas],Ventas_2[Año],'KPI''S CERDO'!$A$2,Ventas_2[Mes],CabezasCerdo[[#Headers],[2]],Ventas_2[Almacén],CabezasCerdo[[#This Row],[Almacén]])</f>
        <v>0</v>
      </c>
      <c r="D32" s="9">
        <f>SUMIFS(Ventas_2[Cabezas],Ventas_2[Año],'KPI''S CERDO'!$A$2,Ventas_2[Mes],CabezasCerdo[[#Headers],[3]],Ventas_2[Almacén],CabezasCerdo[[#This Row],[Almacén]])</f>
        <v>0</v>
      </c>
      <c r="E32" s="9">
        <f>SUMIFS(Ventas_2[Cabezas],Ventas_2[Año],'KPI''S CERDO'!$A$2,Ventas_2[Mes],CabezasCerdo[[#Headers],[4]],Ventas_2[Almacén],CabezasCerdo[[#This Row],[Almacén]])</f>
        <v>0</v>
      </c>
      <c r="F32" s="9">
        <f>SUMIFS(Ventas_2[Cabezas],Ventas_2[Año],'KPI''S CERDO'!$A$2,Ventas_2[Mes],CabezasCerdo[[#Headers],[5]],Ventas_2[Almacén],CabezasCerdo[[#This Row],[Almacén]])</f>
        <v>0</v>
      </c>
      <c r="G32" s="9">
        <f>SUMIFS(Ventas_2[Cabezas],Ventas_2[Año],'KPI''S CERDO'!$A$2,Ventas_2[Mes],CabezasCerdo[[#Headers],[6]],Ventas_2[Almacén],CabezasCerdo[[#This Row],[Almacén]])</f>
        <v>0</v>
      </c>
      <c r="H32" s="9">
        <f>SUMIFS(Ventas_2[Cabezas],Ventas_2[Año],'KPI''S CERDO'!$A$2,Ventas_2[Mes],CabezasCerdo[[#Headers],[7]],Ventas_2[Almacén],CabezasCerdo[[#This Row],[Almacén]])</f>
        <v>0</v>
      </c>
      <c r="I32" s="9">
        <f>SUMIFS(Ventas_2[Cabezas],Ventas_2[Año],'KPI''S CERDO'!$A$2,Ventas_2[Mes],CabezasCerdo[[#Headers],[8]],Ventas_2[Almacén],CabezasCerdo[[#This Row],[Almacén]])</f>
        <v>0</v>
      </c>
      <c r="J32" s="9">
        <f>SUMIFS(Ventas_2[Cabezas],Ventas_2[Año],'KPI''S CERDO'!$A$2,Ventas_2[Mes],CabezasCerdo[[#Headers],[9]],Ventas_2[Almacén],CabezasCerdo[[#This Row],[Almacén]])</f>
        <v>0</v>
      </c>
      <c r="K32" s="9">
        <f>SUMIFS(Ventas_2[Cabezas],Ventas_2[Año],'KPI''S CERDO'!$A$2,Ventas_2[Mes],CabezasCerdo[[#Headers],[10]],Ventas_2[Almacén],CabezasCerdo[[#This Row],[Almacén]])</f>
        <v>0</v>
      </c>
      <c r="L32" s="9">
        <f>SUMIFS(Ventas_2[Cabezas],Ventas_2[Año],'KPI''S CERDO'!$A$2,Ventas_2[Mes],CabezasCerdo[[#Headers],[11]],Ventas_2[Almacén],CabezasCerdo[[#This Row],[Almacén]])</f>
        <v>0</v>
      </c>
      <c r="M32" s="9">
        <f>SUMIFS(Ventas_2[Cabezas],Ventas_2[Año],'KPI''S CERDO'!$A$2,Ventas_2[Mes],CabezasCerdo[[#Headers],[12]],Ventas_2[Almacén],CabezasCerdo[[#This Row],[Almacén]])</f>
        <v>0</v>
      </c>
    </row>
    <row r="33" spans="1:13" x14ac:dyDescent="0.3">
      <c r="A33" s="9" t="s">
        <v>103</v>
      </c>
      <c r="B33" s="9">
        <f>SUMIFS(Ventas_2[Cabezas],Ventas_2[Año],'KPI''S CERDO'!$A$2,Ventas_2[Mes],CabezasCerdo[[#Headers],[1]],Ventas_2[Almacén],CabezasCerdo[[#This Row],[Almacén]])</f>
        <v>221</v>
      </c>
      <c r="C33" s="9">
        <f>SUMIFS(Ventas_2[Cabezas],Ventas_2[Año],'KPI''S CERDO'!$A$2,Ventas_2[Mes],CabezasCerdo[[#Headers],[2]],Ventas_2[Almacén],CabezasCerdo[[#This Row],[Almacén]])</f>
        <v>0</v>
      </c>
      <c r="D33" s="9">
        <f>SUMIFS(Ventas_2[Cabezas],Ventas_2[Año],'KPI''S CERDO'!$A$2,Ventas_2[Mes],CabezasCerdo[[#Headers],[3]],Ventas_2[Almacén],CabezasCerdo[[#This Row],[Almacén]])</f>
        <v>0</v>
      </c>
      <c r="E33" s="9">
        <f>SUMIFS(Ventas_2[Cabezas],Ventas_2[Año],'KPI''S CERDO'!$A$2,Ventas_2[Mes],CabezasCerdo[[#Headers],[4]],Ventas_2[Almacén],CabezasCerdo[[#This Row],[Almacén]])</f>
        <v>0</v>
      </c>
      <c r="F33" s="9">
        <f>SUMIFS(Ventas_2[Cabezas],Ventas_2[Año],'KPI''S CERDO'!$A$2,Ventas_2[Mes],CabezasCerdo[[#Headers],[5]],Ventas_2[Almacén],CabezasCerdo[[#This Row],[Almacén]])</f>
        <v>104</v>
      </c>
      <c r="G33" s="9">
        <f>SUMIFS(Ventas_2[Cabezas],Ventas_2[Año],'KPI''S CERDO'!$A$2,Ventas_2[Mes],CabezasCerdo[[#Headers],[6]],Ventas_2[Almacén],CabezasCerdo[[#This Row],[Almacén]])</f>
        <v>1</v>
      </c>
      <c r="H33" s="9">
        <f>SUMIFS(Ventas_2[Cabezas],Ventas_2[Año],'KPI''S CERDO'!$A$2,Ventas_2[Mes],CabezasCerdo[[#Headers],[7]],Ventas_2[Almacén],CabezasCerdo[[#This Row],[Almacén]])</f>
        <v>25</v>
      </c>
      <c r="I33" s="9">
        <f>SUMIFS(Ventas_2[Cabezas],Ventas_2[Año],'KPI''S CERDO'!$A$2,Ventas_2[Mes],CabezasCerdo[[#Headers],[8]],Ventas_2[Almacén],CabezasCerdo[[#This Row],[Almacén]])</f>
        <v>211</v>
      </c>
      <c r="J33" s="9">
        <f>SUMIFS(Ventas_2[Cabezas],Ventas_2[Año],'KPI''S CERDO'!$A$2,Ventas_2[Mes],CabezasCerdo[[#Headers],[9]],Ventas_2[Almacén],CabezasCerdo[[#This Row],[Almacén]])</f>
        <v>0</v>
      </c>
      <c r="K33" s="9">
        <f>SUMIFS(Ventas_2[Cabezas],Ventas_2[Año],'KPI''S CERDO'!$A$2,Ventas_2[Mes],CabezasCerdo[[#Headers],[10]],Ventas_2[Almacén],CabezasCerdo[[#This Row],[Almacén]])</f>
        <v>0</v>
      </c>
      <c r="L33" s="9">
        <f>SUMIFS(Ventas_2[Cabezas],Ventas_2[Año],'KPI''S CERDO'!$A$2,Ventas_2[Mes],CabezasCerdo[[#Headers],[11]],Ventas_2[Almacén],CabezasCerdo[[#This Row],[Almacén]])</f>
        <v>231</v>
      </c>
      <c r="M33" s="9">
        <f>SUMIFS(Ventas_2[Cabezas],Ventas_2[Año],'KPI''S CERDO'!$A$2,Ventas_2[Mes],CabezasCerdo[[#Headers],[12]],Ventas_2[Almacén],CabezasCerdo[[#This Row],[Almacén]])</f>
        <v>0</v>
      </c>
    </row>
    <row r="34" spans="1:13" x14ac:dyDescent="0.3">
      <c r="A34" s="9" t="s">
        <v>104</v>
      </c>
      <c r="B34" s="9">
        <f>SUMIFS(Ventas_2[Cabezas],Ventas_2[Año],'KPI''S CERDO'!$A$2,Ventas_2[Mes],CabezasCerdo[[#Headers],[1]],Ventas_2[Almacén],CabezasCerdo[[#This Row],[Almacén]])</f>
        <v>186</v>
      </c>
      <c r="C34" s="9">
        <f>SUMIFS(Ventas_2[Cabezas],Ventas_2[Año],'KPI''S CERDO'!$A$2,Ventas_2[Mes],CabezasCerdo[[#Headers],[2]],Ventas_2[Almacén],CabezasCerdo[[#This Row],[Almacén]])</f>
        <v>0</v>
      </c>
      <c r="D34" s="9">
        <f>SUMIFS(Ventas_2[Cabezas],Ventas_2[Año],'KPI''S CERDO'!$A$2,Ventas_2[Mes],CabezasCerdo[[#Headers],[3]],Ventas_2[Almacén],CabezasCerdo[[#This Row],[Almacén]])</f>
        <v>0</v>
      </c>
      <c r="E34" s="9">
        <f>SUMIFS(Ventas_2[Cabezas],Ventas_2[Año],'KPI''S CERDO'!$A$2,Ventas_2[Mes],CabezasCerdo[[#Headers],[4]],Ventas_2[Almacén],CabezasCerdo[[#This Row],[Almacén]])</f>
        <v>0</v>
      </c>
      <c r="F34" s="9">
        <f>SUMIFS(Ventas_2[Cabezas],Ventas_2[Año],'KPI''S CERDO'!$A$2,Ventas_2[Mes],CabezasCerdo[[#Headers],[5]],Ventas_2[Almacén],CabezasCerdo[[#This Row],[Almacén]])</f>
        <v>214</v>
      </c>
      <c r="G34" s="9">
        <f>SUMIFS(Ventas_2[Cabezas],Ventas_2[Año],'KPI''S CERDO'!$A$2,Ventas_2[Mes],CabezasCerdo[[#Headers],[6]],Ventas_2[Almacén],CabezasCerdo[[#This Row],[Almacén]])</f>
        <v>1</v>
      </c>
      <c r="H34" s="9">
        <f>SUMIFS(Ventas_2[Cabezas],Ventas_2[Año],'KPI''S CERDO'!$A$2,Ventas_2[Mes],CabezasCerdo[[#Headers],[7]],Ventas_2[Almacén],CabezasCerdo[[#This Row],[Almacén]])</f>
        <v>221</v>
      </c>
      <c r="I34" s="9">
        <f>SUMIFS(Ventas_2[Cabezas],Ventas_2[Año],'KPI''S CERDO'!$A$2,Ventas_2[Mes],CabezasCerdo[[#Headers],[8]],Ventas_2[Almacén],CabezasCerdo[[#This Row],[Almacén]])</f>
        <v>57</v>
      </c>
      <c r="J34" s="9">
        <f>SUMIFS(Ventas_2[Cabezas],Ventas_2[Año],'KPI''S CERDO'!$A$2,Ventas_2[Mes],CabezasCerdo[[#Headers],[9]],Ventas_2[Almacén],CabezasCerdo[[#This Row],[Almacén]])</f>
        <v>0</v>
      </c>
      <c r="K34" s="9">
        <f>SUMIFS(Ventas_2[Cabezas],Ventas_2[Año],'KPI''S CERDO'!$A$2,Ventas_2[Mes],CabezasCerdo[[#Headers],[10]],Ventas_2[Almacén],CabezasCerdo[[#This Row],[Almacén]])</f>
        <v>0</v>
      </c>
      <c r="L34" s="9">
        <f>SUMIFS(Ventas_2[Cabezas],Ventas_2[Año],'KPI''S CERDO'!$A$2,Ventas_2[Mes],CabezasCerdo[[#Headers],[11]],Ventas_2[Almacén],CabezasCerdo[[#This Row],[Almacén]])</f>
        <v>239</v>
      </c>
      <c r="M34" s="9">
        <f>SUMIFS(Ventas_2[Cabezas],Ventas_2[Año],'KPI''S CERDO'!$A$2,Ventas_2[Mes],CabezasCerdo[[#Headers],[12]],Ventas_2[Almacén],CabezasCerdo[[#This Row],[Almacén]])</f>
        <v>-4</v>
      </c>
    </row>
    <row r="35" spans="1:13" x14ac:dyDescent="0.3">
      <c r="A35" s="9" t="s">
        <v>105</v>
      </c>
      <c r="B35" s="9">
        <f>SUMIFS(Ventas_2[Cabezas],Ventas_2[Año],'KPI''S CERDO'!$A$2,Ventas_2[Mes],CabezasCerdo[[#Headers],[1]],Ventas_2[Almacén],CabezasCerdo[[#This Row],[Almacén]])</f>
        <v>259</v>
      </c>
      <c r="C35" s="9">
        <f>SUMIFS(Ventas_2[Cabezas],Ventas_2[Año],'KPI''S CERDO'!$A$2,Ventas_2[Mes],CabezasCerdo[[#Headers],[2]],Ventas_2[Almacén],CabezasCerdo[[#This Row],[Almacén]])</f>
        <v>5</v>
      </c>
      <c r="D35" s="9">
        <f>SUMIFS(Ventas_2[Cabezas],Ventas_2[Año],'KPI''S CERDO'!$A$2,Ventas_2[Mes],CabezasCerdo[[#Headers],[3]],Ventas_2[Almacén],CabezasCerdo[[#This Row],[Almacén]])</f>
        <v>0</v>
      </c>
      <c r="E35" s="9">
        <f>SUMIFS(Ventas_2[Cabezas],Ventas_2[Año],'KPI''S CERDO'!$A$2,Ventas_2[Mes],CabezasCerdo[[#Headers],[4]],Ventas_2[Almacén],CabezasCerdo[[#This Row],[Almacén]])</f>
        <v>0</v>
      </c>
      <c r="F35" s="9">
        <f>SUMIFS(Ventas_2[Cabezas],Ventas_2[Año],'KPI''S CERDO'!$A$2,Ventas_2[Mes],CabezasCerdo[[#Headers],[5]],Ventas_2[Almacén],CabezasCerdo[[#This Row],[Almacén]])</f>
        <v>223</v>
      </c>
      <c r="G35" s="9">
        <f>SUMIFS(Ventas_2[Cabezas],Ventas_2[Año],'KPI''S CERDO'!$A$2,Ventas_2[Mes],CabezasCerdo[[#Headers],[6]],Ventas_2[Almacén],CabezasCerdo[[#This Row],[Almacén]])</f>
        <v>0</v>
      </c>
      <c r="H35" s="9">
        <f>SUMIFS(Ventas_2[Cabezas],Ventas_2[Año],'KPI''S CERDO'!$A$2,Ventas_2[Mes],CabezasCerdo[[#Headers],[7]],Ventas_2[Almacén],CabezasCerdo[[#This Row],[Almacén]])</f>
        <v>0</v>
      </c>
      <c r="I35" s="9">
        <f>SUMIFS(Ventas_2[Cabezas],Ventas_2[Año],'KPI''S CERDO'!$A$2,Ventas_2[Mes],CabezasCerdo[[#Headers],[8]],Ventas_2[Almacén],CabezasCerdo[[#This Row],[Almacén]])</f>
        <v>248</v>
      </c>
      <c r="J35" s="9">
        <f>SUMIFS(Ventas_2[Cabezas],Ventas_2[Año],'KPI''S CERDO'!$A$2,Ventas_2[Mes],CabezasCerdo[[#Headers],[9]],Ventas_2[Almacén],CabezasCerdo[[#This Row],[Almacén]])</f>
        <v>0</v>
      </c>
      <c r="K35" s="9">
        <f>SUMIFS(Ventas_2[Cabezas],Ventas_2[Año],'KPI''S CERDO'!$A$2,Ventas_2[Mes],CabezasCerdo[[#Headers],[10]],Ventas_2[Almacén],CabezasCerdo[[#This Row],[Almacén]])</f>
        <v>0</v>
      </c>
      <c r="L35" s="9">
        <f>SUMIFS(Ventas_2[Cabezas],Ventas_2[Año],'KPI''S CERDO'!$A$2,Ventas_2[Mes],CabezasCerdo[[#Headers],[11]],Ventas_2[Almacén],CabezasCerdo[[#This Row],[Almacén]])</f>
        <v>127</v>
      </c>
      <c r="M35" s="9">
        <f>SUMIFS(Ventas_2[Cabezas],Ventas_2[Año],'KPI''S CERDO'!$A$2,Ventas_2[Mes],CabezasCerdo[[#Headers],[12]],Ventas_2[Almacén],CabezasCerdo[[#This Row],[Almacén]])</f>
        <v>86</v>
      </c>
    </row>
    <row r="36" spans="1:13" x14ac:dyDescent="0.3">
      <c r="A36" s="9" t="s">
        <v>106</v>
      </c>
      <c r="B36" s="9">
        <f>SUMIFS(Ventas_2[Cabezas],Ventas_2[Año],'KPI''S CERDO'!$A$2,Ventas_2[Mes],CabezasCerdo[[#Headers],[1]],Ventas_2[Almacén],CabezasCerdo[[#This Row],[Almacén]])</f>
        <v>63</v>
      </c>
      <c r="C36" s="9">
        <f>SUMIFS(Ventas_2[Cabezas],Ventas_2[Año],'KPI''S CERDO'!$A$2,Ventas_2[Mes],CabezasCerdo[[#Headers],[2]],Ventas_2[Almacén],CabezasCerdo[[#This Row],[Almacén]])</f>
        <v>147</v>
      </c>
      <c r="D36" s="9">
        <f>SUMIFS(Ventas_2[Cabezas],Ventas_2[Año],'KPI''S CERDO'!$A$2,Ventas_2[Mes],CabezasCerdo[[#Headers],[3]],Ventas_2[Almacén],CabezasCerdo[[#This Row],[Almacén]])</f>
        <v>0</v>
      </c>
      <c r="E36" s="9">
        <f>SUMIFS(Ventas_2[Cabezas],Ventas_2[Año],'KPI''S CERDO'!$A$2,Ventas_2[Mes],CabezasCerdo[[#Headers],[4]],Ventas_2[Almacén],CabezasCerdo[[#This Row],[Almacén]])</f>
        <v>1</v>
      </c>
      <c r="F36" s="9">
        <f>SUMIFS(Ventas_2[Cabezas],Ventas_2[Año],'KPI''S CERDO'!$A$2,Ventas_2[Mes],CabezasCerdo[[#Headers],[5]],Ventas_2[Almacén],CabezasCerdo[[#This Row],[Almacén]])</f>
        <v>261</v>
      </c>
      <c r="G36" s="9">
        <f>SUMIFS(Ventas_2[Cabezas],Ventas_2[Año],'KPI''S CERDO'!$A$2,Ventas_2[Mes],CabezasCerdo[[#Headers],[6]],Ventas_2[Almacén],CabezasCerdo[[#This Row],[Almacén]])</f>
        <v>0</v>
      </c>
      <c r="H36" s="9">
        <f>SUMIFS(Ventas_2[Cabezas],Ventas_2[Año],'KPI''S CERDO'!$A$2,Ventas_2[Mes],CabezasCerdo[[#Headers],[7]],Ventas_2[Almacén],CabezasCerdo[[#This Row],[Almacén]])</f>
        <v>0</v>
      </c>
      <c r="I36" s="9">
        <f>SUMIFS(Ventas_2[Cabezas],Ventas_2[Año],'KPI''S CERDO'!$A$2,Ventas_2[Mes],CabezasCerdo[[#Headers],[8]],Ventas_2[Almacén],CabezasCerdo[[#This Row],[Almacén]])</f>
        <v>257</v>
      </c>
      <c r="J36" s="9">
        <f>SUMIFS(Ventas_2[Cabezas],Ventas_2[Año],'KPI''S CERDO'!$A$2,Ventas_2[Mes],CabezasCerdo[[#Headers],[9]],Ventas_2[Almacén],CabezasCerdo[[#This Row],[Almacén]])</f>
        <v>0</v>
      </c>
      <c r="K36" s="9">
        <f>SUMIFS(Ventas_2[Cabezas],Ventas_2[Año],'KPI''S CERDO'!$A$2,Ventas_2[Mes],CabezasCerdo[[#Headers],[10]],Ventas_2[Almacén],CabezasCerdo[[#This Row],[Almacén]])</f>
        <v>0</v>
      </c>
      <c r="L36" s="9">
        <f>SUMIFS(Ventas_2[Cabezas],Ventas_2[Año],'KPI''S CERDO'!$A$2,Ventas_2[Mes],CabezasCerdo[[#Headers],[11]],Ventas_2[Almacén],CabezasCerdo[[#This Row],[Almacén]])</f>
        <v>0</v>
      </c>
      <c r="M36" s="9">
        <f>SUMIFS(Ventas_2[Cabezas],Ventas_2[Año],'KPI''S CERDO'!$A$2,Ventas_2[Mes],CabezasCerdo[[#Headers],[12]],Ventas_2[Almacén],CabezasCerdo[[#This Row],[Almacén]])</f>
        <v>225</v>
      </c>
    </row>
    <row r="37" spans="1:13" x14ac:dyDescent="0.3">
      <c r="A37" s="9" t="s">
        <v>107</v>
      </c>
      <c r="B37" s="9">
        <f>SUMIFS(Ventas_2[Cabezas],Ventas_2[Año],'KPI''S CERDO'!$A$2,Ventas_2[Mes],CabezasCerdo[[#Headers],[1]],Ventas_2[Almacén],CabezasCerdo[[#This Row],[Almacén]])</f>
        <v>0</v>
      </c>
      <c r="C37" s="9">
        <f>SUMIFS(Ventas_2[Cabezas],Ventas_2[Año],'KPI''S CERDO'!$A$2,Ventas_2[Mes],CabezasCerdo[[#Headers],[2]],Ventas_2[Almacén],CabezasCerdo[[#This Row],[Almacén]])</f>
        <v>1</v>
      </c>
      <c r="D37" s="9">
        <f>SUMIFS(Ventas_2[Cabezas],Ventas_2[Año],'KPI''S CERDO'!$A$2,Ventas_2[Mes],CabezasCerdo[[#Headers],[3]],Ventas_2[Almacén],CabezasCerdo[[#This Row],[Almacén]])</f>
        <v>0</v>
      </c>
      <c r="E37" s="9">
        <f>SUMIFS(Ventas_2[Cabezas],Ventas_2[Año],'KPI''S CERDO'!$A$2,Ventas_2[Mes],CabezasCerdo[[#Headers],[4]],Ventas_2[Almacén],CabezasCerdo[[#This Row],[Almacén]])</f>
        <v>178</v>
      </c>
      <c r="F37" s="9">
        <f>SUMIFS(Ventas_2[Cabezas],Ventas_2[Año],'KPI''S CERDO'!$A$2,Ventas_2[Mes],CabezasCerdo[[#Headers],[5]],Ventas_2[Almacén],CabezasCerdo[[#This Row],[Almacén]])</f>
        <v>0</v>
      </c>
      <c r="G37" s="9">
        <f>SUMIFS(Ventas_2[Cabezas],Ventas_2[Año],'KPI''S CERDO'!$A$2,Ventas_2[Mes],CabezasCerdo[[#Headers],[6]],Ventas_2[Almacén],CabezasCerdo[[#This Row],[Almacén]])</f>
        <v>1</v>
      </c>
      <c r="H37" s="9">
        <f>SUMIFS(Ventas_2[Cabezas],Ventas_2[Año],'KPI''S CERDO'!$A$2,Ventas_2[Mes],CabezasCerdo[[#Headers],[7]],Ventas_2[Almacén],CabezasCerdo[[#This Row],[Almacén]])</f>
        <v>177</v>
      </c>
      <c r="I37" s="9">
        <f>SUMIFS(Ventas_2[Cabezas],Ventas_2[Año],'KPI''S CERDO'!$A$2,Ventas_2[Mes],CabezasCerdo[[#Headers],[8]],Ventas_2[Almacén],CabezasCerdo[[#This Row],[Almacén]])</f>
        <v>0</v>
      </c>
      <c r="J37" s="9">
        <f>SUMIFS(Ventas_2[Cabezas],Ventas_2[Año],'KPI''S CERDO'!$A$2,Ventas_2[Mes],CabezasCerdo[[#Headers],[9]],Ventas_2[Almacén],CabezasCerdo[[#This Row],[Almacén]])</f>
        <v>0</v>
      </c>
      <c r="K37" s="9">
        <f>SUMIFS(Ventas_2[Cabezas],Ventas_2[Año],'KPI''S CERDO'!$A$2,Ventas_2[Mes],CabezasCerdo[[#Headers],[10]],Ventas_2[Almacén],CabezasCerdo[[#This Row],[Almacén]])</f>
        <v>218</v>
      </c>
      <c r="L37" s="9">
        <f>SUMIFS(Ventas_2[Cabezas],Ventas_2[Año],'KPI''S CERDO'!$A$2,Ventas_2[Mes],CabezasCerdo[[#Headers],[11]],Ventas_2[Almacén],CabezasCerdo[[#This Row],[Almacén]])</f>
        <v>0</v>
      </c>
      <c r="M37" s="9">
        <f>SUMIFS(Ventas_2[Cabezas],Ventas_2[Año],'KPI''S CERDO'!$A$2,Ventas_2[Mes],CabezasCerdo[[#Headers],[12]],Ventas_2[Almacén],CabezasCerdo[[#This Row],[Almacén]])</f>
        <v>0</v>
      </c>
    </row>
    <row r="38" spans="1:13" x14ac:dyDescent="0.3">
      <c r="A38" s="9" t="s">
        <v>108</v>
      </c>
      <c r="B38" s="9">
        <f>SUMIFS(Ventas_2[Cabezas],Ventas_2[Año],'KPI''S CERDO'!$A$2,Ventas_2[Mes],CabezasCerdo[[#Headers],[1]],Ventas_2[Almacén],CabezasCerdo[[#This Row],[Almacén]])</f>
        <v>0</v>
      </c>
      <c r="C38" s="9">
        <f>SUMIFS(Ventas_2[Cabezas],Ventas_2[Año],'KPI''S CERDO'!$A$2,Ventas_2[Mes],CabezasCerdo[[#Headers],[2]],Ventas_2[Almacén],CabezasCerdo[[#This Row],[Almacén]])</f>
        <v>0</v>
      </c>
      <c r="D38" s="9">
        <f>SUMIFS(Ventas_2[Cabezas],Ventas_2[Año],'KPI''S CERDO'!$A$2,Ventas_2[Mes],CabezasCerdo[[#Headers],[3]],Ventas_2[Almacén],CabezasCerdo[[#This Row],[Almacén]])</f>
        <v>0</v>
      </c>
      <c r="E38" s="9">
        <f>SUMIFS(Ventas_2[Cabezas],Ventas_2[Año],'KPI''S CERDO'!$A$2,Ventas_2[Mes],CabezasCerdo[[#Headers],[4]],Ventas_2[Almacén],CabezasCerdo[[#This Row],[Almacén]])</f>
        <v>254</v>
      </c>
      <c r="F38" s="9">
        <f>SUMIFS(Ventas_2[Cabezas],Ventas_2[Año],'KPI''S CERDO'!$A$2,Ventas_2[Mes],CabezasCerdo[[#Headers],[5]],Ventas_2[Almacén],CabezasCerdo[[#This Row],[Almacén]])</f>
        <v>0</v>
      </c>
      <c r="G38" s="9">
        <f>SUMIFS(Ventas_2[Cabezas],Ventas_2[Año],'KPI''S CERDO'!$A$2,Ventas_2[Mes],CabezasCerdo[[#Headers],[6]],Ventas_2[Almacén],CabezasCerdo[[#This Row],[Almacén]])</f>
        <v>0</v>
      </c>
      <c r="H38" s="9">
        <f>SUMIFS(Ventas_2[Cabezas],Ventas_2[Año],'KPI''S CERDO'!$A$2,Ventas_2[Mes],CabezasCerdo[[#Headers],[7]],Ventas_2[Almacén],CabezasCerdo[[#This Row],[Almacén]])</f>
        <v>141</v>
      </c>
      <c r="I38" s="9">
        <f>SUMIFS(Ventas_2[Cabezas],Ventas_2[Año],'KPI''S CERDO'!$A$2,Ventas_2[Mes],CabezasCerdo[[#Headers],[8]],Ventas_2[Almacén],CabezasCerdo[[#This Row],[Almacén]])</f>
        <v>0</v>
      </c>
      <c r="J38" s="9">
        <f>SUMIFS(Ventas_2[Cabezas],Ventas_2[Año],'KPI''S CERDO'!$A$2,Ventas_2[Mes],CabezasCerdo[[#Headers],[9]],Ventas_2[Almacén],CabezasCerdo[[#This Row],[Almacén]])</f>
        <v>0</v>
      </c>
      <c r="K38" s="9">
        <f>SUMIFS(Ventas_2[Cabezas],Ventas_2[Año],'KPI''S CERDO'!$A$2,Ventas_2[Mes],CabezasCerdo[[#Headers],[10]],Ventas_2[Almacén],CabezasCerdo[[#This Row],[Almacén]])</f>
        <v>252</v>
      </c>
      <c r="L38" s="9">
        <f>SUMIFS(Ventas_2[Cabezas],Ventas_2[Año],'KPI''S CERDO'!$A$2,Ventas_2[Mes],CabezasCerdo[[#Headers],[11]],Ventas_2[Almacén],CabezasCerdo[[#This Row],[Almacén]])</f>
        <v>1</v>
      </c>
      <c r="M38" s="9">
        <f>SUMIFS(Ventas_2[Cabezas],Ventas_2[Año],'KPI''S CERDO'!$A$2,Ventas_2[Mes],CabezasCerdo[[#Headers],[12]],Ventas_2[Almacén],CabezasCerdo[[#This Row],[Almacén]])</f>
        <v>0</v>
      </c>
    </row>
    <row r="39" spans="1:13" x14ac:dyDescent="0.3">
      <c r="A39" s="9" t="s">
        <v>109</v>
      </c>
      <c r="B39" s="9">
        <f>SUMIFS(Ventas_2[Cabezas],Ventas_2[Año],'KPI''S CERDO'!$A$2,Ventas_2[Mes],CabezasCerdo[[#Headers],[1]],Ventas_2[Almacén],CabezasCerdo[[#This Row],[Almacén]])</f>
        <v>24</v>
      </c>
      <c r="C39" s="9">
        <f>SUMIFS(Ventas_2[Cabezas],Ventas_2[Año],'KPI''S CERDO'!$A$2,Ventas_2[Mes],CabezasCerdo[[#Headers],[2]],Ventas_2[Almacén],CabezasCerdo[[#This Row],[Almacén]])</f>
        <v>0</v>
      </c>
      <c r="D39" s="9">
        <f>SUMIFS(Ventas_2[Cabezas],Ventas_2[Año],'KPI''S CERDO'!$A$2,Ventas_2[Mes],CabezasCerdo[[#Headers],[3]],Ventas_2[Almacén],CabezasCerdo[[#This Row],[Almacén]])</f>
        <v>0</v>
      </c>
      <c r="E39" s="9">
        <f>SUMIFS(Ventas_2[Cabezas],Ventas_2[Año],'KPI''S CERDO'!$A$2,Ventas_2[Mes],CabezasCerdo[[#Headers],[4]],Ventas_2[Almacén],CabezasCerdo[[#This Row],[Almacén]])</f>
        <v>234</v>
      </c>
      <c r="F39" s="9">
        <f>SUMIFS(Ventas_2[Cabezas],Ventas_2[Año],'KPI''S CERDO'!$A$2,Ventas_2[Mes],CabezasCerdo[[#Headers],[5]],Ventas_2[Almacén],CabezasCerdo[[#This Row],[Almacén]])</f>
        <v>0</v>
      </c>
      <c r="G39" s="9">
        <f>SUMIFS(Ventas_2[Cabezas],Ventas_2[Año],'KPI''S CERDO'!$A$2,Ventas_2[Mes],CabezasCerdo[[#Headers],[6]],Ventas_2[Almacén],CabezasCerdo[[#This Row],[Almacén]])</f>
        <v>0</v>
      </c>
      <c r="H39" s="9">
        <f>SUMIFS(Ventas_2[Cabezas],Ventas_2[Año],'KPI''S CERDO'!$A$2,Ventas_2[Mes],CabezasCerdo[[#Headers],[7]],Ventas_2[Almacén],CabezasCerdo[[#This Row],[Almacén]])</f>
        <v>264</v>
      </c>
      <c r="I39" s="9">
        <f>SUMIFS(Ventas_2[Cabezas],Ventas_2[Año],'KPI''S CERDO'!$A$2,Ventas_2[Mes],CabezasCerdo[[#Headers],[8]],Ventas_2[Almacén],CabezasCerdo[[#This Row],[Almacén]])</f>
        <v>0</v>
      </c>
      <c r="J39" s="9">
        <f>SUMIFS(Ventas_2[Cabezas],Ventas_2[Año],'KPI''S CERDO'!$A$2,Ventas_2[Mes],CabezasCerdo[[#Headers],[9]],Ventas_2[Almacén],CabezasCerdo[[#This Row],[Almacén]])</f>
        <v>0</v>
      </c>
      <c r="K39" s="9">
        <f>SUMIFS(Ventas_2[Cabezas],Ventas_2[Año],'KPI''S CERDO'!$A$2,Ventas_2[Mes],CabezasCerdo[[#Headers],[10]],Ventas_2[Almacén],CabezasCerdo[[#This Row],[Almacén]])</f>
        <v>218</v>
      </c>
      <c r="L39" s="9">
        <f>SUMIFS(Ventas_2[Cabezas],Ventas_2[Año],'KPI''S CERDO'!$A$2,Ventas_2[Mes],CabezasCerdo[[#Headers],[11]],Ventas_2[Almacén],CabezasCerdo[[#This Row],[Almacén]])</f>
        <v>0</v>
      </c>
      <c r="M39" s="9">
        <f>SUMIFS(Ventas_2[Cabezas],Ventas_2[Año],'KPI''S CERDO'!$A$2,Ventas_2[Mes],CabezasCerdo[[#Headers],[12]],Ventas_2[Almacén],CabezasCerdo[[#This Row],[Almacén]])</f>
        <v>0</v>
      </c>
    </row>
    <row r="40" spans="1:13" x14ac:dyDescent="0.3">
      <c r="A40" s="9" t="s">
        <v>110</v>
      </c>
      <c r="B40" s="9">
        <f>SUMIFS(Ventas_2[Cabezas],Ventas_2[Año],'KPI''S CERDO'!$A$2,Ventas_2[Mes],CabezasCerdo[[#Headers],[1]],Ventas_2[Almacén],CabezasCerdo[[#This Row],[Almacén]])</f>
        <v>204</v>
      </c>
      <c r="C40" s="9">
        <f>SUMIFS(Ventas_2[Cabezas],Ventas_2[Año],'KPI''S CERDO'!$A$2,Ventas_2[Mes],CabezasCerdo[[#Headers],[2]],Ventas_2[Almacén],CabezasCerdo[[#This Row],[Almacén]])</f>
        <v>0</v>
      </c>
      <c r="D40" s="9">
        <f>SUMIFS(Ventas_2[Cabezas],Ventas_2[Año],'KPI''S CERDO'!$A$2,Ventas_2[Mes],CabezasCerdo[[#Headers],[3]],Ventas_2[Almacén],CabezasCerdo[[#This Row],[Almacén]])</f>
        <v>0</v>
      </c>
      <c r="E40" s="9">
        <f>SUMIFS(Ventas_2[Cabezas],Ventas_2[Año],'KPI''S CERDO'!$A$2,Ventas_2[Mes],CabezasCerdo[[#Headers],[4]],Ventas_2[Almacén],CabezasCerdo[[#This Row],[Almacén]])</f>
        <v>217</v>
      </c>
      <c r="F40" s="9">
        <f>SUMIFS(Ventas_2[Cabezas],Ventas_2[Año],'KPI''S CERDO'!$A$2,Ventas_2[Mes],CabezasCerdo[[#Headers],[5]],Ventas_2[Almacén],CabezasCerdo[[#This Row],[Almacén]])</f>
        <v>0</v>
      </c>
      <c r="G40" s="9">
        <f>SUMIFS(Ventas_2[Cabezas],Ventas_2[Año],'KPI''S CERDO'!$A$2,Ventas_2[Mes],CabezasCerdo[[#Headers],[6]],Ventas_2[Almacén],CabezasCerdo[[#This Row],[Almacén]])</f>
        <v>0</v>
      </c>
      <c r="H40" s="9">
        <f>SUMIFS(Ventas_2[Cabezas],Ventas_2[Año],'KPI''S CERDO'!$A$2,Ventas_2[Mes],CabezasCerdo[[#Headers],[7]],Ventas_2[Almacén],CabezasCerdo[[#This Row],[Almacén]])</f>
        <v>115</v>
      </c>
      <c r="I40" s="9">
        <f>SUMIFS(Ventas_2[Cabezas],Ventas_2[Año],'KPI''S CERDO'!$A$2,Ventas_2[Mes],CabezasCerdo[[#Headers],[8]],Ventas_2[Almacén],CabezasCerdo[[#This Row],[Almacén]])</f>
        <v>0</v>
      </c>
      <c r="J40" s="9">
        <f>SUMIFS(Ventas_2[Cabezas],Ventas_2[Año],'KPI''S CERDO'!$A$2,Ventas_2[Mes],CabezasCerdo[[#Headers],[9]],Ventas_2[Almacén],CabezasCerdo[[#This Row],[Almacén]])</f>
        <v>0</v>
      </c>
      <c r="K40" s="9">
        <f>SUMIFS(Ventas_2[Cabezas],Ventas_2[Año],'KPI''S CERDO'!$A$2,Ventas_2[Mes],CabezasCerdo[[#Headers],[10]],Ventas_2[Almacén],CabezasCerdo[[#This Row],[Almacén]])</f>
        <v>146</v>
      </c>
      <c r="L40" s="9">
        <f>SUMIFS(Ventas_2[Cabezas],Ventas_2[Año],'KPI''S CERDO'!$A$2,Ventas_2[Mes],CabezasCerdo[[#Headers],[11]],Ventas_2[Almacén],CabezasCerdo[[#This Row],[Almacén]])</f>
        <v>86</v>
      </c>
      <c r="M40" s="9">
        <f>SUMIFS(Ventas_2[Cabezas],Ventas_2[Año],'KPI''S CERDO'!$A$2,Ventas_2[Mes],CabezasCerdo[[#Headers],[12]],Ventas_2[Almacén],CabezasCerdo[[#This Row],[Almacén]])</f>
        <v>0</v>
      </c>
    </row>
    <row r="41" spans="1:13" x14ac:dyDescent="0.3">
      <c r="A41" s="9" t="s">
        <v>111</v>
      </c>
      <c r="B41" s="9">
        <f>SUMIFS(Ventas_2[Cabezas],Ventas_2[Año],'KPI''S CERDO'!$A$2,Ventas_2[Mes],CabezasCerdo[[#Headers],[1]],Ventas_2[Almacén],CabezasCerdo[[#This Row],[Almacén]])</f>
        <v>0</v>
      </c>
      <c r="C41" s="9">
        <f>SUMIFS(Ventas_2[Cabezas],Ventas_2[Año],'KPI''S CERDO'!$A$2,Ventas_2[Mes],CabezasCerdo[[#Headers],[2]],Ventas_2[Almacén],CabezasCerdo[[#This Row],[Almacén]])</f>
        <v>0</v>
      </c>
      <c r="D41" s="9">
        <f>SUMIFS(Ventas_2[Cabezas],Ventas_2[Año],'KPI''S CERDO'!$A$2,Ventas_2[Mes],CabezasCerdo[[#Headers],[3]],Ventas_2[Almacén],CabezasCerdo[[#This Row],[Almacén]])</f>
        <v>181</v>
      </c>
      <c r="E41" s="9">
        <f>SUMIFS(Ventas_2[Cabezas],Ventas_2[Año],'KPI''S CERDO'!$A$2,Ventas_2[Mes],CabezasCerdo[[#Headers],[4]],Ventas_2[Almacén],CabezasCerdo[[#This Row],[Almacén]])</f>
        <v>0</v>
      </c>
      <c r="F41" s="9">
        <f>SUMIFS(Ventas_2[Cabezas],Ventas_2[Año],'KPI''S CERDO'!$A$2,Ventas_2[Mes],CabezasCerdo[[#Headers],[5]],Ventas_2[Almacén],CabezasCerdo[[#This Row],[Almacén]])</f>
        <v>0</v>
      </c>
      <c r="G41" s="9">
        <f>SUMIFS(Ventas_2[Cabezas],Ventas_2[Año],'KPI''S CERDO'!$A$2,Ventas_2[Mes],CabezasCerdo[[#Headers],[6]],Ventas_2[Almacén],CabezasCerdo[[#This Row],[Almacén]])</f>
        <v>213</v>
      </c>
      <c r="H41" s="9">
        <f>SUMIFS(Ventas_2[Cabezas],Ventas_2[Año],'KPI''S CERDO'!$A$2,Ventas_2[Mes],CabezasCerdo[[#Headers],[7]],Ventas_2[Almacén],CabezasCerdo[[#This Row],[Almacén]])</f>
        <v>0</v>
      </c>
      <c r="I41" s="9">
        <f>SUMIFS(Ventas_2[Cabezas],Ventas_2[Año],'KPI''S CERDO'!$A$2,Ventas_2[Mes],CabezasCerdo[[#Headers],[8]],Ventas_2[Almacén],CabezasCerdo[[#This Row],[Almacén]])</f>
        <v>0</v>
      </c>
      <c r="J41" s="9">
        <f>SUMIFS(Ventas_2[Cabezas],Ventas_2[Año],'KPI''S CERDO'!$A$2,Ventas_2[Mes],CabezasCerdo[[#Headers],[9]],Ventas_2[Almacén],CabezasCerdo[[#This Row],[Almacén]])</f>
        <v>212</v>
      </c>
      <c r="K41" s="9">
        <f>SUMIFS(Ventas_2[Cabezas],Ventas_2[Año],'KPI''S CERDO'!$A$2,Ventas_2[Mes],CabezasCerdo[[#Headers],[10]],Ventas_2[Almacén],CabezasCerdo[[#This Row],[Almacén]])</f>
        <v>0</v>
      </c>
      <c r="L41" s="9">
        <f>SUMIFS(Ventas_2[Cabezas],Ventas_2[Año],'KPI''S CERDO'!$A$2,Ventas_2[Mes],CabezasCerdo[[#Headers],[11]],Ventas_2[Almacén],CabezasCerdo[[#This Row],[Almacén]])</f>
        <v>0</v>
      </c>
      <c r="M41" s="9">
        <f>SUMIFS(Ventas_2[Cabezas],Ventas_2[Año],'KPI''S CERDO'!$A$2,Ventas_2[Mes],CabezasCerdo[[#Headers],[12]],Ventas_2[Almacén],CabezasCerdo[[#This Row],[Almacén]])</f>
        <v>125</v>
      </c>
    </row>
    <row r="42" spans="1:13" x14ac:dyDescent="0.3">
      <c r="A42" s="9" t="s">
        <v>112</v>
      </c>
      <c r="B42" s="9">
        <f>SUMIFS(Ventas_2[Cabezas],Ventas_2[Año],'KPI''S CERDO'!$A$2,Ventas_2[Mes],CabezasCerdo[[#Headers],[1]],Ventas_2[Almacén],CabezasCerdo[[#This Row],[Almacén]])</f>
        <v>0</v>
      </c>
      <c r="C42" s="9">
        <f>SUMIFS(Ventas_2[Cabezas],Ventas_2[Año],'KPI''S CERDO'!$A$2,Ventas_2[Mes],CabezasCerdo[[#Headers],[2]],Ventas_2[Almacén],CabezasCerdo[[#This Row],[Almacén]])</f>
        <v>0</v>
      </c>
      <c r="D42" s="9">
        <f>SUMIFS(Ventas_2[Cabezas],Ventas_2[Año],'KPI''S CERDO'!$A$2,Ventas_2[Mes],CabezasCerdo[[#Headers],[3]],Ventas_2[Almacén],CabezasCerdo[[#This Row],[Almacén]])</f>
        <v>228</v>
      </c>
      <c r="E42" s="9">
        <f>SUMIFS(Ventas_2[Cabezas],Ventas_2[Año],'KPI''S CERDO'!$A$2,Ventas_2[Mes],CabezasCerdo[[#Headers],[4]],Ventas_2[Almacén],CabezasCerdo[[#This Row],[Almacén]])</f>
        <v>0</v>
      </c>
      <c r="F42" s="9">
        <f>SUMIFS(Ventas_2[Cabezas],Ventas_2[Año],'KPI''S CERDO'!$A$2,Ventas_2[Mes],CabezasCerdo[[#Headers],[5]],Ventas_2[Almacén],CabezasCerdo[[#This Row],[Almacén]])</f>
        <v>0</v>
      </c>
      <c r="G42" s="9">
        <f>SUMIFS(Ventas_2[Cabezas],Ventas_2[Año],'KPI''S CERDO'!$A$2,Ventas_2[Mes],CabezasCerdo[[#Headers],[6]],Ventas_2[Almacén],CabezasCerdo[[#This Row],[Almacén]])</f>
        <v>236</v>
      </c>
      <c r="H42" s="9">
        <f>SUMIFS(Ventas_2[Cabezas],Ventas_2[Año],'KPI''S CERDO'!$A$2,Ventas_2[Mes],CabezasCerdo[[#Headers],[7]],Ventas_2[Almacén],CabezasCerdo[[#This Row],[Almacén]])</f>
        <v>0</v>
      </c>
      <c r="I42" s="9">
        <f>SUMIFS(Ventas_2[Cabezas],Ventas_2[Año],'KPI''S CERDO'!$A$2,Ventas_2[Mes],CabezasCerdo[[#Headers],[8]],Ventas_2[Almacén],CabezasCerdo[[#This Row],[Almacén]])</f>
        <v>1</v>
      </c>
      <c r="J42" s="9">
        <f>SUMIFS(Ventas_2[Cabezas],Ventas_2[Año],'KPI''S CERDO'!$A$2,Ventas_2[Mes],CabezasCerdo[[#Headers],[9]],Ventas_2[Almacén],CabezasCerdo[[#This Row],[Almacén]])</f>
        <v>254</v>
      </c>
      <c r="K42" s="9">
        <f>SUMIFS(Ventas_2[Cabezas],Ventas_2[Año],'KPI''S CERDO'!$A$2,Ventas_2[Mes],CabezasCerdo[[#Headers],[10]],Ventas_2[Almacén],CabezasCerdo[[#This Row],[Almacén]])</f>
        <v>0</v>
      </c>
      <c r="L42" s="9">
        <f>SUMIFS(Ventas_2[Cabezas],Ventas_2[Año],'KPI''S CERDO'!$A$2,Ventas_2[Mes],CabezasCerdo[[#Headers],[11]],Ventas_2[Almacén],CabezasCerdo[[#This Row],[Almacén]])</f>
        <v>0</v>
      </c>
      <c r="M42" s="9">
        <f>SUMIFS(Ventas_2[Cabezas],Ventas_2[Año],'KPI''S CERDO'!$A$2,Ventas_2[Mes],CabezasCerdo[[#Headers],[12]],Ventas_2[Almacén],CabezasCerdo[[#This Row],[Almacén]])</f>
        <v>0</v>
      </c>
    </row>
    <row r="43" spans="1:13" x14ac:dyDescent="0.3">
      <c r="A43" s="9" t="s">
        <v>113</v>
      </c>
      <c r="B43" s="9">
        <f>SUMIFS(Ventas_2[Cabezas],Ventas_2[Año],'KPI''S CERDO'!$A$2,Ventas_2[Mes],CabezasCerdo[[#Headers],[1]],Ventas_2[Almacén],CabezasCerdo[[#This Row],[Almacén]])</f>
        <v>0</v>
      </c>
      <c r="C43" s="9">
        <f>SUMIFS(Ventas_2[Cabezas],Ventas_2[Año],'KPI''S CERDO'!$A$2,Ventas_2[Mes],CabezasCerdo[[#Headers],[2]],Ventas_2[Almacén],CabezasCerdo[[#This Row],[Almacén]])</f>
        <v>0</v>
      </c>
      <c r="D43" s="9">
        <f>SUMIFS(Ventas_2[Cabezas],Ventas_2[Año],'KPI''S CERDO'!$A$2,Ventas_2[Mes],CabezasCerdo[[#Headers],[3]],Ventas_2[Almacén],CabezasCerdo[[#This Row],[Almacén]])</f>
        <v>252</v>
      </c>
      <c r="E43" s="9">
        <f>SUMIFS(Ventas_2[Cabezas],Ventas_2[Año],'KPI''S CERDO'!$A$2,Ventas_2[Mes],CabezasCerdo[[#Headers],[4]],Ventas_2[Almacén],CabezasCerdo[[#This Row],[Almacén]])</f>
        <v>0</v>
      </c>
      <c r="F43" s="9">
        <f>SUMIFS(Ventas_2[Cabezas],Ventas_2[Año],'KPI''S CERDO'!$A$2,Ventas_2[Mes],CabezasCerdo[[#Headers],[5]],Ventas_2[Almacén],CabezasCerdo[[#This Row],[Almacén]])</f>
        <v>0</v>
      </c>
      <c r="G43" s="9">
        <f>SUMIFS(Ventas_2[Cabezas],Ventas_2[Año],'KPI''S CERDO'!$A$2,Ventas_2[Mes],CabezasCerdo[[#Headers],[6]],Ventas_2[Almacén],CabezasCerdo[[#This Row],[Almacén]])</f>
        <v>185</v>
      </c>
      <c r="H43" s="9">
        <f>SUMIFS(Ventas_2[Cabezas],Ventas_2[Año],'KPI''S CERDO'!$A$2,Ventas_2[Mes],CabezasCerdo[[#Headers],[7]],Ventas_2[Almacén],CabezasCerdo[[#This Row],[Almacén]])</f>
        <v>8</v>
      </c>
      <c r="I43" s="9">
        <f>SUMIFS(Ventas_2[Cabezas],Ventas_2[Año],'KPI''S CERDO'!$A$2,Ventas_2[Mes],CabezasCerdo[[#Headers],[8]],Ventas_2[Almacén],CabezasCerdo[[#This Row],[Almacén]])</f>
        <v>0</v>
      </c>
      <c r="J43" s="9">
        <f>SUMIFS(Ventas_2[Cabezas],Ventas_2[Año],'KPI''S CERDO'!$A$2,Ventas_2[Mes],CabezasCerdo[[#Headers],[9]],Ventas_2[Almacén],CabezasCerdo[[#This Row],[Almacén]])</f>
        <v>63</v>
      </c>
      <c r="K43" s="9">
        <f>SUMIFS(Ventas_2[Cabezas],Ventas_2[Año],'KPI''S CERDO'!$A$2,Ventas_2[Mes],CabezasCerdo[[#Headers],[10]],Ventas_2[Almacén],CabezasCerdo[[#This Row],[Almacén]])</f>
        <v>161</v>
      </c>
      <c r="L43" s="9">
        <f>SUMIFS(Ventas_2[Cabezas],Ventas_2[Año],'KPI''S CERDO'!$A$2,Ventas_2[Mes],CabezasCerdo[[#Headers],[11]],Ventas_2[Almacén],CabezasCerdo[[#This Row],[Almacén]])</f>
        <v>0</v>
      </c>
      <c r="M43" s="9">
        <f>SUMIFS(Ventas_2[Cabezas],Ventas_2[Año],'KPI''S CERDO'!$A$2,Ventas_2[Mes],CabezasCerdo[[#Headers],[12]],Ventas_2[Almacén],CabezasCerdo[[#This Row],[Almacén]])</f>
        <v>0</v>
      </c>
    </row>
    <row r="44" spans="1:13" x14ac:dyDescent="0.3">
      <c r="A44" s="9" t="s">
        <v>114</v>
      </c>
      <c r="B44" s="9">
        <f>SUMIFS(Ventas_2[Cabezas],Ventas_2[Año],'KPI''S CERDO'!$A$2,Ventas_2[Mes],CabezasCerdo[[#Headers],[1]],Ventas_2[Almacén],CabezasCerdo[[#This Row],[Almacén]])</f>
        <v>0</v>
      </c>
      <c r="C44" s="9">
        <f>SUMIFS(Ventas_2[Cabezas],Ventas_2[Año],'KPI''S CERDO'!$A$2,Ventas_2[Mes],CabezasCerdo[[#Headers],[2]],Ventas_2[Almacén],CabezasCerdo[[#This Row],[Almacén]])</f>
        <v>0</v>
      </c>
      <c r="D44" s="9">
        <f>SUMIFS(Ventas_2[Cabezas],Ventas_2[Año],'KPI''S CERDO'!$A$2,Ventas_2[Mes],CabezasCerdo[[#Headers],[3]],Ventas_2[Almacén],CabezasCerdo[[#This Row],[Almacén]])</f>
        <v>124</v>
      </c>
      <c r="E44" s="9">
        <f>SUMIFS(Ventas_2[Cabezas],Ventas_2[Año],'KPI''S CERDO'!$A$2,Ventas_2[Mes],CabezasCerdo[[#Headers],[4]],Ventas_2[Almacén],CabezasCerdo[[#This Row],[Almacén]])</f>
        <v>37</v>
      </c>
      <c r="F44" s="9">
        <f>SUMIFS(Ventas_2[Cabezas],Ventas_2[Año],'KPI''S CERDO'!$A$2,Ventas_2[Mes],CabezasCerdo[[#Headers],[5]],Ventas_2[Almacén],CabezasCerdo[[#This Row],[Almacén]])</f>
        <v>0</v>
      </c>
      <c r="G44" s="9">
        <f>SUMIFS(Ventas_2[Cabezas],Ventas_2[Año],'KPI''S CERDO'!$A$2,Ventas_2[Mes],CabezasCerdo[[#Headers],[6]],Ventas_2[Almacén],CabezasCerdo[[#This Row],[Almacén]])</f>
        <v>90</v>
      </c>
      <c r="H44" s="9">
        <f>SUMIFS(Ventas_2[Cabezas],Ventas_2[Año],'KPI''S CERDO'!$A$2,Ventas_2[Mes],CabezasCerdo[[#Headers],[7]],Ventas_2[Almacén],CabezasCerdo[[#This Row],[Almacén]])</f>
        <v>87</v>
      </c>
      <c r="I44" s="9">
        <f>SUMIFS(Ventas_2[Cabezas],Ventas_2[Año],'KPI''S CERDO'!$A$2,Ventas_2[Mes],CabezasCerdo[[#Headers],[8]],Ventas_2[Almacén],CabezasCerdo[[#This Row],[Almacén]])</f>
        <v>0</v>
      </c>
      <c r="J44" s="9">
        <f>SUMIFS(Ventas_2[Cabezas],Ventas_2[Año],'KPI''S CERDO'!$A$2,Ventas_2[Mes],CabezasCerdo[[#Headers],[9]],Ventas_2[Almacén],CabezasCerdo[[#This Row],[Almacén]])</f>
        <v>0</v>
      </c>
      <c r="K44" s="9">
        <f>SUMIFS(Ventas_2[Cabezas],Ventas_2[Año],'KPI''S CERDO'!$A$2,Ventas_2[Mes],CabezasCerdo[[#Headers],[10]],Ventas_2[Almacén],CabezasCerdo[[#This Row],[Almacén]])</f>
        <v>211</v>
      </c>
      <c r="L44" s="9">
        <f>SUMIFS(Ventas_2[Cabezas],Ventas_2[Año],'KPI''S CERDO'!$A$2,Ventas_2[Mes],CabezasCerdo[[#Headers],[11]],Ventas_2[Almacén],CabezasCerdo[[#This Row],[Almacén]])</f>
        <v>0</v>
      </c>
      <c r="M44" s="9">
        <f>SUMIFS(Ventas_2[Cabezas],Ventas_2[Año],'KPI''S CERDO'!$A$2,Ventas_2[Mes],CabezasCerdo[[#Headers],[12]],Ventas_2[Almacén],CabezasCerdo[[#This Row],[Almacén]])</f>
        <v>0</v>
      </c>
    </row>
    <row r="45" spans="1:13" x14ac:dyDescent="0.3">
      <c r="A45" s="9" t="s">
        <v>115</v>
      </c>
      <c r="B45" s="9">
        <f>SUMIFS(Ventas_2[Cabezas],Ventas_2[Año],'KPI''S CERDO'!$A$2,Ventas_2[Mes],CabezasCerdo[[#Headers],[1]],Ventas_2[Almacén],CabezasCerdo[[#This Row],[Almacén]])</f>
        <v>0</v>
      </c>
      <c r="C45" s="9">
        <f>SUMIFS(Ventas_2[Cabezas],Ventas_2[Año],'KPI''S CERDO'!$A$2,Ventas_2[Mes],CabezasCerdo[[#Headers],[2]],Ventas_2[Almacén],CabezasCerdo[[#This Row],[Almacén]])</f>
        <v>244</v>
      </c>
      <c r="D45" s="9">
        <f>SUMIFS(Ventas_2[Cabezas],Ventas_2[Año],'KPI''S CERDO'!$A$2,Ventas_2[Mes],CabezasCerdo[[#Headers],[3]],Ventas_2[Almacén],CabezasCerdo[[#This Row],[Almacén]])</f>
        <v>0</v>
      </c>
      <c r="E45" s="9">
        <f>SUMIFS(Ventas_2[Cabezas],Ventas_2[Año],'KPI''S CERDO'!$A$2,Ventas_2[Mes],CabezasCerdo[[#Headers],[4]],Ventas_2[Almacén],CabezasCerdo[[#This Row],[Almacén]])</f>
        <v>1</v>
      </c>
      <c r="F45" s="9">
        <f>SUMIFS(Ventas_2[Cabezas],Ventas_2[Año],'KPI''S CERDO'!$A$2,Ventas_2[Mes],CabezasCerdo[[#Headers],[5]],Ventas_2[Almacén],CabezasCerdo[[#This Row],[Almacén]])</f>
        <v>183</v>
      </c>
      <c r="G45" s="9">
        <f>SUMIFS(Ventas_2[Cabezas],Ventas_2[Año],'KPI''S CERDO'!$A$2,Ventas_2[Mes],CabezasCerdo[[#Headers],[6]],Ventas_2[Almacén],CabezasCerdo[[#This Row],[Almacén]])</f>
        <v>41</v>
      </c>
      <c r="H45" s="9">
        <f>SUMIFS(Ventas_2[Cabezas],Ventas_2[Año],'KPI''S CERDO'!$A$2,Ventas_2[Mes],CabezasCerdo[[#Headers],[7]],Ventas_2[Almacén],CabezasCerdo[[#This Row],[Almacén]])</f>
        <v>0</v>
      </c>
      <c r="I45" s="9">
        <f>SUMIFS(Ventas_2[Cabezas],Ventas_2[Año],'KPI''S CERDO'!$A$2,Ventas_2[Mes],CabezasCerdo[[#Headers],[8]],Ventas_2[Almacén],CabezasCerdo[[#This Row],[Almacén]])</f>
        <v>173</v>
      </c>
      <c r="J45" s="9">
        <f>SUMIFS(Ventas_2[Cabezas],Ventas_2[Año],'KPI''S CERDO'!$A$2,Ventas_2[Mes],CabezasCerdo[[#Headers],[9]],Ventas_2[Almacén],CabezasCerdo[[#This Row],[Almacén]])</f>
        <v>42</v>
      </c>
      <c r="K45" s="9">
        <f>SUMIFS(Ventas_2[Cabezas],Ventas_2[Año],'KPI''S CERDO'!$A$2,Ventas_2[Mes],CabezasCerdo[[#Headers],[10]],Ventas_2[Almacén],CabezasCerdo[[#This Row],[Almacén]])</f>
        <v>0</v>
      </c>
      <c r="L45" s="9">
        <f>SUMIFS(Ventas_2[Cabezas],Ventas_2[Año],'KPI''S CERDO'!$A$2,Ventas_2[Mes],CabezasCerdo[[#Headers],[11]],Ventas_2[Almacén],CabezasCerdo[[#This Row],[Almacén]])</f>
        <v>0</v>
      </c>
      <c r="M45" s="9">
        <f>SUMIFS(Ventas_2[Cabezas],Ventas_2[Año],'KPI''S CERDO'!$A$2,Ventas_2[Mes],CabezasCerdo[[#Headers],[12]],Ventas_2[Almacén],CabezasCerdo[[#This Row],[Almacén]])</f>
        <v>220</v>
      </c>
    </row>
    <row r="46" spans="1:13" x14ac:dyDescent="0.3">
      <c r="A46" s="9" t="s">
        <v>116</v>
      </c>
      <c r="B46" s="9">
        <f>SUMIFS(Ventas_2[Cabezas],Ventas_2[Año],'KPI''S CERDO'!$A$2,Ventas_2[Mes],CabezasCerdo[[#Headers],[1]],Ventas_2[Almacén],CabezasCerdo[[#This Row],[Almacén]])</f>
        <v>0</v>
      </c>
      <c r="C46" s="9">
        <f>SUMIFS(Ventas_2[Cabezas],Ventas_2[Año],'KPI''S CERDO'!$A$2,Ventas_2[Mes],CabezasCerdo[[#Headers],[2]],Ventas_2[Almacén],CabezasCerdo[[#This Row],[Almacén]])</f>
        <v>225</v>
      </c>
      <c r="D46" s="9">
        <f>SUMIFS(Ventas_2[Cabezas],Ventas_2[Año],'KPI''S CERDO'!$A$2,Ventas_2[Mes],CabezasCerdo[[#Headers],[3]],Ventas_2[Almacén],CabezasCerdo[[#This Row],[Almacén]])</f>
        <v>0</v>
      </c>
      <c r="E46" s="9">
        <f>SUMIFS(Ventas_2[Cabezas],Ventas_2[Año],'KPI''S CERDO'!$A$2,Ventas_2[Mes],CabezasCerdo[[#Headers],[4]],Ventas_2[Almacén],CabezasCerdo[[#This Row],[Almacén]])</f>
        <v>0</v>
      </c>
      <c r="F46" s="9">
        <f>SUMIFS(Ventas_2[Cabezas],Ventas_2[Año],'KPI''S CERDO'!$A$2,Ventas_2[Mes],CabezasCerdo[[#Headers],[5]],Ventas_2[Almacén],CabezasCerdo[[#This Row],[Almacén]])</f>
        <v>162</v>
      </c>
      <c r="G46" s="9">
        <f>SUMIFS(Ventas_2[Cabezas],Ventas_2[Año],'KPI''S CERDO'!$A$2,Ventas_2[Mes],CabezasCerdo[[#Headers],[6]],Ventas_2[Almacén],CabezasCerdo[[#This Row],[Almacén]])</f>
        <v>1</v>
      </c>
      <c r="H46" s="9">
        <f>SUMIFS(Ventas_2[Cabezas],Ventas_2[Año],'KPI''S CERDO'!$A$2,Ventas_2[Mes],CabezasCerdo[[#Headers],[7]],Ventas_2[Almacén],CabezasCerdo[[#This Row],[Almacén]])</f>
        <v>0</v>
      </c>
      <c r="I46" s="9">
        <f>SUMIFS(Ventas_2[Cabezas],Ventas_2[Año],'KPI''S CERDO'!$A$2,Ventas_2[Mes],CabezasCerdo[[#Headers],[8]],Ventas_2[Almacén],CabezasCerdo[[#This Row],[Almacén]])</f>
        <v>194</v>
      </c>
      <c r="J46" s="9">
        <f>SUMIFS(Ventas_2[Cabezas],Ventas_2[Año],'KPI''S CERDO'!$A$2,Ventas_2[Mes],CabezasCerdo[[#Headers],[9]],Ventas_2[Almacén],CabezasCerdo[[#This Row],[Almacén]])</f>
        <v>10</v>
      </c>
      <c r="K46" s="9">
        <f>SUMIFS(Ventas_2[Cabezas],Ventas_2[Año],'KPI''S CERDO'!$A$2,Ventas_2[Mes],CabezasCerdo[[#Headers],[10]],Ventas_2[Almacén],CabezasCerdo[[#This Row],[Almacén]])</f>
        <v>0</v>
      </c>
      <c r="L46" s="9">
        <f>SUMIFS(Ventas_2[Cabezas],Ventas_2[Año],'KPI''S CERDO'!$A$2,Ventas_2[Mes],CabezasCerdo[[#Headers],[11]],Ventas_2[Almacén],CabezasCerdo[[#This Row],[Almacén]])</f>
        <v>0</v>
      </c>
      <c r="M46" s="9">
        <f>SUMIFS(Ventas_2[Cabezas],Ventas_2[Año],'KPI''S CERDO'!$A$2,Ventas_2[Mes],CabezasCerdo[[#Headers],[12]],Ventas_2[Almacén],CabezasCerdo[[#This Row],[Almacén]])</f>
        <v>208</v>
      </c>
    </row>
    <row r="47" spans="1:13" x14ac:dyDescent="0.3">
      <c r="A47" s="9" t="s">
        <v>117</v>
      </c>
      <c r="B47" s="9">
        <f>SUMIFS(Ventas_2[Cabezas],Ventas_2[Año],'KPI''S CERDO'!$A$2,Ventas_2[Mes],CabezasCerdo[[#Headers],[1]],Ventas_2[Almacén],CabezasCerdo[[#This Row],[Almacén]])</f>
        <v>0</v>
      </c>
      <c r="C47" s="9">
        <f>SUMIFS(Ventas_2[Cabezas],Ventas_2[Año],'KPI''S CERDO'!$A$2,Ventas_2[Mes],CabezasCerdo[[#Headers],[2]],Ventas_2[Almacén],CabezasCerdo[[#This Row],[Almacén]])</f>
        <v>193</v>
      </c>
      <c r="D47" s="9">
        <f>SUMIFS(Ventas_2[Cabezas],Ventas_2[Año],'KPI''S CERDO'!$A$2,Ventas_2[Mes],CabezasCerdo[[#Headers],[3]],Ventas_2[Almacén],CabezasCerdo[[#This Row],[Almacén]])</f>
        <v>0</v>
      </c>
      <c r="E47" s="9">
        <f>SUMIFS(Ventas_2[Cabezas],Ventas_2[Año],'KPI''S CERDO'!$A$2,Ventas_2[Mes],CabezasCerdo[[#Headers],[4]],Ventas_2[Almacén],CabezasCerdo[[#This Row],[Almacén]])</f>
        <v>0</v>
      </c>
      <c r="F47" s="9">
        <f>SUMIFS(Ventas_2[Cabezas],Ventas_2[Año],'KPI''S CERDO'!$A$2,Ventas_2[Mes],CabezasCerdo[[#Headers],[5]],Ventas_2[Almacén],CabezasCerdo[[#This Row],[Almacén]])</f>
        <v>0</v>
      </c>
      <c r="G47" s="9">
        <f>SUMIFS(Ventas_2[Cabezas],Ventas_2[Año],'KPI''S CERDO'!$A$2,Ventas_2[Mes],CabezasCerdo[[#Headers],[6]],Ventas_2[Almacén],CabezasCerdo[[#This Row],[Almacén]])</f>
        <v>168</v>
      </c>
      <c r="H47" s="9">
        <f>SUMIFS(Ventas_2[Cabezas],Ventas_2[Año],'KPI''S CERDO'!$A$2,Ventas_2[Mes],CabezasCerdo[[#Headers],[7]],Ventas_2[Almacén],CabezasCerdo[[#This Row],[Almacén]])</f>
        <v>0</v>
      </c>
      <c r="I47" s="9">
        <f>SUMIFS(Ventas_2[Cabezas],Ventas_2[Año],'KPI''S CERDO'!$A$2,Ventas_2[Mes],CabezasCerdo[[#Headers],[8]],Ventas_2[Almacén],CabezasCerdo[[#This Row],[Almacén]])</f>
        <v>0</v>
      </c>
      <c r="J47" s="9">
        <f>SUMIFS(Ventas_2[Cabezas],Ventas_2[Año],'KPI''S CERDO'!$A$2,Ventas_2[Mes],CabezasCerdo[[#Headers],[9]],Ventas_2[Almacén],CabezasCerdo[[#This Row],[Almacén]])</f>
        <v>226</v>
      </c>
      <c r="K47" s="9">
        <f>SUMIFS(Ventas_2[Cabezas],Ventas_2[Año],'KPI''S CERDO'!$A$2,Ventas_2[Mes],CabezasCerdo[[#Headers],[10]],Ventas_2[Almacén],CabezasCerdo[[#This Row],[Almacén]])</f>
        <v>0</v>
      </c>
      <c r="L47" s="9">
        <f>SUMIFS(Ventas_2[Cabezas],Ventas_2[Año],'KPI''S CERDO'!$A$2,Ventas_2[Mes],CabezasCerdo[[#Headers],[11]],Ventas_2[Almacén],CabezasCerdo[[#This Row],[Almacén]])</f>
        <v>0</v>
      </c>
      <c r="M47" s="9">
        <f>SUMIFS(Ventas_2[Cabezas],Ventas_2[Año],'KPI''S CERDO'!$A$2,Ventas_2[Mes],CabezasCerdo[[#Headers],[12]],Ventas_2[Almacén],CabezasCerdo[[#This Row],[Almacén]])</f>
        <v>233</v>
      </c>
    </row>
    <row r="48" spans="1:13" x14ac:dyDescent="0.3">
      <c r="A48" s="9" t="s">
        <v>118</v>
      </c>
      <c r="B48" s="9">
        <f>SUMIFS(Ventas_2[Cabezas],Ventas_2[Año],'KPI''S CERDO'!$A$2,Ventas_2[Mes],CabezasCerdo[[#Headers],[1]],Ventas_2[Almacén],CabezasCerdo[[#This Row],[Almacén]])</f>
        <v>0</v>
      </c>
      <c r="C48" s="9">
        <f>SUMIFS(Ventas_2[Cabezas],Ventas_2[Año],'KPI''S CERDO'!$A$2,Ventas_2[Mes],CabezasCerdo[[#Headers],[2]],Ventas_2[Almacén],CabezasCerdo[[#This Row],[Almacén]])</f>
        <v>187</v>
      </c>
      <c r="D48" s="9">
        <f>SUMIFS(Ventas_2[Cabezas],Ventas_2[Año],'KPI''S CERDO'!$A$2,Ventas_2[Mes],CabezasCerdo[[#Headers],[3]],Ventas_2[Almacén],CabezasCerdo[[#This Row],[Almacén]])</f>
        <v>2</v>
      </c>
      <c r="E48" s="9">
        <f>SUMIFS(Ventas_2[Cabezas],Ventas_2[Año],'KPI''S CERDO'!$A$2,Ventas_2[Mes],CabezasCerdo[[#Headers],[4]],Ventas_2[Almacén],CabezasCerdo[[#This Row],[Almacén]])</f>
        <v>0</v>
      </c>
      <c r="F48" s="9">
        <f>SUMIFS(Ventas_2[Cabezas],Ventas_2[Año],'KPI''S CERDO'!$A$2,Ventas_2[Mes],CabezasCerdo[[#Headers],[5]],Ventas_2[Almacén],CabezasCerdo[[#This Row],[Almacén]])</f>
        <v>0</v>
      </c>
      <c r="G48" s="9">
        <f>SUMIFS(Ventas_2[Cabezas],Ventas_2[Año],'KPI''S CERDO'!$A$2,Ventas_2[Mes],CabezasCerdo[[#Headers],[6]],Ventas_2[Almacén],CabezasCerdo[[#This Row],[Almacén]])</f>
        <v>175</v>
      </c>
      <c r="H48" s="9">
        <f>SUMIFS(Ventas_2[Cabezas],Ventas_2[Año],'KPI''S CERDO'!$A$2,Ventas_2[Mes],CabezasCerdo[[#Headers],[7]],Ventas_2[Almacén],CabezasCerdo[[#This Row],[Almacén]])</f>
        <v>0</v>
      </c>
      <c r="I48" s="9">
        <f>SUMIFS(Ventas_2[Cabezas],Ventas_2[Año],'KPI''S CERDO'!$A$2,Ventas_2[Mes],CabezasCerdo[[#Headers],[8]],Ventas_2[Almacén],CabezasCerdo[[#This Row],[Almacén]])</f>
        <v>0</v>
      </c>
      <c r="J48" s="9">
        <f>SUMIFS(Ventas_2[Cabezas],Ventas_2[Año],'KPI''S CERDO'!$A$2,Ventas_2[Mes],CabezasCerdo[[#Headers],[9]],Ventas_2[Almacén],CabezasCerdo[[#This Row],[Almacén]])</f>
        <v>230</v>
      </c>
      <c r="K48" s="9">
        <f>SUMIFS(Ventas_2[Cabezas],Ventas_2[Año],'KPI''S CERDO'!$A$2,Ventas_2[Mes],CabezasCerdo[[#Headers],[10]],Ventas_2[Almacén],CabezasCerdo[[#This Row],[Almacén]])</f>
        <v>0</v>
      </c>
      <c r="L48" s="9">
        <f>SUMIFS(Ventas_2[Cabezas],Ventas_2[Año],'KPI''S CERDO'!$A$2,Ventas_2[Mes],CabezasCerdo[[#Headers],[11]],Ventas_2[Almacén],CabezasCerdo[[#This Row],[Almacén]])</f>
        <v>0</v>
      </c>
      <c r="M48" s="9">
        <f>SUMIFS(Ventas_2[Cabezas],Ventas_2[Año],'KPI''S CERDO'!$A$2,Ventas_2[Mes],CabezasCerdo[[#Headers],[12]],Ventas_2[Almacén],CabezasCerdo[[#This Row],[Almacén]])</f>
        <v>220</v>
      </c>
    </row>
    <row r="49" spans="1:13" x14ac:dyDescent="0.3">
      <c r="A49" s="9" t="s">
        <v>119</v>
      </c>
      <c r="B49" s="9">
        <f>SUMIFS(Ventas_2[Cabezas],Ventas_2[Año],'KPI''S CERDO'!$A$2,Ventas_2[Mes],CabezasCerdo[[#Headers],[1]],Ventas_2[Almacén],CabezasCerdo[[#This Row],[Almacén]])</f>
        <v>0</v>
      </c>
      <c r="C49" s="9">
        <f>SUMIFS(Ventas_2[Cabezas],Ventas_2[Año],'KPI''S CERDO'!$A$2,Ventas_2[Mes],CabezasCerdo[[#Headers],[2]],Ventas_2[Almacén],CabezasCerdo[[#This Row],[Almacén]])</f>
        <v>0</v>
      </c>
      <c r="D49" s="9">
        <f>SUMIFS(Ventas_2[Cabezas],Ventas_2[Año],'KPI''S CERDO'!$A$2,Ventas_2[Mes],CabezasCerdo[[#Headers],[3]],Ventas_2[Almacén],CabezasCerdo[[#This Row],[Almacén]])</f>
        <v>0</v>
      </c>
      <c r="E49" s="9">
        <f>SUMIFS(Ventas_2[Cabezas],Ventas_2[Año],'KPI''S CERDO'!$A$2,Ventas_2[Mes],CabezasCerdo[[#Headers],[4]],Ventas_2[Almacén],CabezasCerdo[[#This Row],[Almacén]])</f>
        <v>0</v>
      </c>
      <c r="F49" s="9">
        <f>SUMIFS(Ventas_2[Cabezas],Ventas_2[Año],'KPI''S CERDO'!$A$2,Ventas_2[Mes],CabezasCerdo[[#Headers],[5]],Ventas_2[Almacén],CabezasCerdo[[#This Row],[Almacén]])</f>
        <v>0</v>
      </c>
      <c r="G49" s="9">
        <f>SUMIFS(Ventas_2[Cabezas],Ventas_2[Año],'KPI''S CERDO'!$A$2,Ventas_2[Mes],CabezasCerdo[[#Headers],[6]],Ventas_2[Almacén],CabezasCerdo[[#This Row],[Almacén]])</f>
        <v>0</v>
      </c>
      <c r="H49" s="9">
        <f>SUMIFS(Ventas_2[Cabezas],Ventas_2[Año],'KPI''S CERDO'!$A$2,Ventas_2[Mes],CabezasCerdo[[#Headers],[7]],Ventas_2[Almacén],CabezasCerdo[[#This Row],[Almacén]])</f>
        <v>0</v>
      </c>
      <c r="I49" s="9">
        <f>SUMIFS(Ventas_2[Cabezas],Ventas_2[Año],'KPI''S CERDO'!$A$2,Ventas_2[Mes],CabezasCerdo[[#Headers],[8]],Ventas_2[Almacén],CabezasCerdo[[#This Row],[Almacén]])</f>
        <v>0</v>
      </c>
      <c r="J49" s="9">
        <f>SUMIFS(Ventas_2[Cabezas],Ventas_2[Año],'KPI''S CERDO'!$A$2,Ventas_2[Mes],CabezasCerdo[[#Headers],[9]],Ventas_2[Almacén],CabezasCerdo[[#This Row],[Almacén]])</f>
        <v>0</v>
      </c>
      <c r="K49" s="9">
        <f>SUMIFS(Ventas_2[Cabezas],Ventas_2[Año],'KPI''S CERDO'!$A$2,Ventas_2[Mes],CabezasCerdo[[#Headers],[10]],Ventas_2[Almacén],CabezasCerdo[[#This Row],[Almacén]])</f>
        <v>0</v>
      </c>
      <c r="L49" s="9">
        <f>SUMIFS(Ventas_2[Cabezas],Ventas_2[Año],'KPI''S CERDO'!$A$2,Ventas_2[Mes],CabezasCerdo[[#Headers],[11]],Ventas_2[Almacén],CabezasCerdo[[#This Row],[Almacén]])</f>
        <v>0</v>
      </c>
      <c r="M49" s="9">
        <f>SUMIFS(Ventas_2[Cabezas],Ventas_2[Año],'KPI''S CERDO'!$A$2,Ventas_2[Mes],CabezasCerdo[[#Headers],[12]],Ventas_2[Almacén],CabezasCerdo[[#This Row],[Almacén]])</f>
        <v>0</v>
      </c>
    </row>
    <row r="50" spans="1:13" x14ac:dyDescent="0.3">
      <c r="A50" s="9" t="s">
        <v>120</v>
      </c>
      <c r="B50" s="9">
        <f>SUMIFS(Ventas_2[Cabezas],Ventas_2[Año],'KPI''S CERDO'!$A$2,Ventas_2[Mes],CabezasCerdo[[#Headers],[1]],Ventas_2[Almacén],CabezasCerdo[[#This Row],[Almacén]])</f>
        <v>0</v>
      </c>
      <c r="C50" s="9">
        <f>SUMIFS(Ventas_2[Cabezas],Ventas_2[Año],'KPI''S CERDO'!$A$2,Ventas_2[Mes],CabezasCerdo[[#Headers],[2]],Ventas_2[Almacén],CabezasCerdo[[#This Row],[Almacén]])</f>
        <v>0</v>
      </c>
      <c r="D50" s="9">
        <f>SUMIFS(Ventas_2[Cabezas],Ventas_2[Año],'KPI''S CERDO'!$A$2,Ventas_2[Mes],CabezasCerdo[[#Headers],[3]],Ventas_2[Almacén],CabezasCerdo[[#This Row],[Almacén]])</f>
        <v>0</v>
      </c>
      <c r="E50" s="9">
        <f>SUMIFS(Ventas_2[Cabezas],Ventas_2[Año],'KPI''S CERDO'!$A$2,Ventas_2[Mes],CabezasCerdo[[#Headers],[4]],Ventas_2[Almacén],CabezasCerdo[[#This Row],[Almacén]])</f>
        <v>0</v>
      </c>
      <c r="F50" s="9">
        <f>SUMIFS(Ventas_2[Cabezas],Ventas_2[Año],'KPI''S CERDO'!$A$2,Ventas_2[Mes],CabezasCerdo[[#Headers],[5]],Ventas_2[Almacén],CabezasCerdo[[#This Row],[Almacén]])</f>
        <v>0</v>
      </c>
      <c r="G50" s="9">
        <f>SUMIFS(Ventas_2[Cabezas],Ventas_2[Año],'KPI''S CERDO'!$A$2,Ventas_2[Mes],CabezasCerdo[[#Headers],[6]],Ventas_2[Almacén],CabezasCerdo[[#This Row],[Almacén]])</f>
        <v>0</v>
      </c>
      <c r="H50" s="9">
        <f>SUMIFS(Ventas_2[Cabezas],Ventas_2[Año],'KPI''S CERDO'!$A$2,Ventas_2[Mes],CabezasCerdo[[#Headers],[7]],Ventas_2[Almacén],CabezasCerdo[[#This Row],[Almacén]])</f>
        <v>0</v>
      </c>
      <c r="I50" s="9">
        <f>SUMIFS(Ventas_2[Cabezas],Ventas_2[Año],'KPI''S CERDO'!$A$2,Ventas_2[Mes],CabezasCerdo[[#Headers],[8]],Ventas_2[Almacén],CabezasCerdo[[#This Row],[Almacén]])</f>
        <v>0</v>
      </c>
      <c r="J50" s="9">
        <f>SUMIFS(Ventas_2[Cabezas],Ventas_2[Año],'KPI''S CERDO'!$A$2,Ventas_2[Mes],CabezasCerdo[[#Headers],[9]],Ventas_2[Almacén],CabezasCerdo[[#This Row],[Almacén]])</f>
        <v>0</v>
      </c>
      <c r="K50" s="9">
        <f>SUMIFS(Ventas_2[Cabezas],Ventas_2[Año],'KPI''S CERDO'!$A$2,Ventas_2[Mes],CabezasCerdo[[#Headers],[10]],Ventas_2[Almacén],CabezasCerdo[[#This Row],[Almacén]])</f>
        <v>0</v>
      </c>
      <c r="L50" s="9">
        <f>SUMIFS(Ventas_2[Cabezas],Ventas_2[Año],'KPI''S CERDO'!$A$2,Ventas_2[Mes],CabezasCerdo[[#Headers],[11]],Ventas_2[Almacén],CabezasCerdo[[#This Row],[Almacén]])</f>
        <v>0</v>
      </c>
      <c r="M50" s="9">
        <f>SUMIFS(Ventas_2[Cabezas],Ventas_2[Año],'KPI''S CERDO'!$A$2,Ventas_2[Mes],CabezasCerdo[[#Headers],[12]],Ventas_2[Almacén],CabezasCerdo[[#This Row],[Almacén]])</f>
        <v>4</v>
      </c>
    </row>
    <row r="51" spans="1:13" x14ac:dyDescent="0.3">
      <c r="A51" s="9" t="s">
        <v>121</v>
      </c>
      <c r="B51" s="9">
        <f>SUMIFS(Ventas_2[Cabezas],Ventas_2[Año],'KPI''S CERDO'!$A$2,Ventas_2[Mes],CabezasCerdo[[#Headers],[1]],Ventas_2[Almacén],CabezasCerdo[[#This Row],[Almacén]])</f>
        <v>0</v>
      </c>
      <c r="C51" s="9">
        <f>SUMIFS(Ventas_2[Cabezas],Ventas_2[Año],'KPI''S CERDO'!$A$2,Ventas_2[Mes],CabezasCerdo[[#Headers],[2]],Ventas_2[Almacén],CabezasCerdo[[#This Row],[Almacén]])</f>
        <v>0</v>
      </c>
      <c r="D51" s="9">
        <f>SUMIFS(Ventas_2[Cabezas],Ventas_2[Año],'KPI''S CERDO'!$A$2,Ventas_2[Mes],CabezasCerdo[[#Headers],[3]],Ventas_2[Almacén],CabezasCerdo[[#This Row],[Almacén]])</f>
        <v>0</v>
      </c>
      <c r="E51" s="9">
        <f>SUMIFS(Ventas_2[Cabezas],Ventas_2[Año],'KPI''S CERDO'!$A$2,Ventas_2[Mes],CabezasCerdo[[#Headers],[4]],Ventas_2[Almacén],CabezasCerdo[[#This Row],[Almacén]])</f>
        <v>0</v>
      </c>
      <c r="F51" s="9">
        <f>SUMIFS(Ventas_2[Cabezas],Ventas_2[Año],'KPI''S CERDO'!$A$2,Ventas_2[Mes],CabezasCerdo[[#Headers],[5]],Ventas_2[Almacén],CabezasCerdo[[#This Row],[Almacén]])</f>
        <v>0</v>
      </c>
      <c r="G51" s="9">
        <f>SUMIFS(Ventas_2[Cabezas],Ventas_2[Año],'KPI''S CERDO'!$A$2,Ventas_2[Mes],CabezasCerdo[[#Headers],[6]],Ventas_2[Almacén],CabezasCerdo[[#This Row],[Almacén]])</f>
        <v>0</v>
      </c>
      <c r="H51" s="9">
        <f>SUMIFS(Ventas_2[Cabezas],Ventas_2[Año],'KPI''S CERDO'!$A$2,Ventas_2[Mes],CabezasCerdo[[#Headers],[7]],Ventas_2[Almacén],CabezasCerdo[[#This Row],[Almacén]])</f>
        <v>0</v>
      </c>
      <c r="I51" s="9">
        <f>SUMIFS(Ventas_2[Cabezas],Ventas_2[Año],'KPI''S CERDO'!$A$2,Ventas_2[Mes],CabezasCerdo[[#Headers],[8]],Ventas_2[Almacén],CabezasCerdo[[#This Row],[Almacén]])</f>
        <v>0</v>
      </c>
      <c r="J51" s="9">
        <f>SUMIFS(Ventas_2[Cabezas],Ventas_2[Año],'KPI''S CERDO'!$A$2,Ventas_2[Mes],CabezasCerdo[[#Headers],[9]],Ventas_2[Almacén],CabezasCerdo[[#This Row],[Almacén]])</f>
        <v>0</v>
      </c>
      <c r="K51" s="9">
        <f>SUMIFS(Ventas_2[Cabezas],Ventas_2[Año],'KPI''S CERDO'!$A$2,Ventas_2[Mes],CabezasCerdo[[#Headers],[10]],Ventas_2[Almacén],CabezasCerdo[[#This Row],[Almacén]])</f>
        <v>0</v>
      </c>
      <c r="L51" s="9">
        <f>SUMIFS(Ventas_2[Cabezas],Ventas_2[Año],'KPI''S CERDO'!$A$2,Ventas_2[Mes],CabezasCerdo[[#Headers],[11]],Ventas_2[Almacén],CabezasCerdo[[#This Row],[Almacén]])</f>
        <v>0</v>
      </c>
      <c r="M51" s="9">
        <f>SUMIFS(Ventas_2[Cabezas],Ventas_2[Año],'KPI''S CERDO'!$A$2,Ventas_2[Mes],CabezasCerdo[[#Headers],[12]],Ventas_2[Almacén],CabezasCerdo[[#This Row],[Almacén]])</f>
        <v>2</v>
      </c>
    </row>
    <row r="52" spans="1:13" x14ac:dyDescent="0.3">
      <c r="A52" s="9" t="s">
        <v>122</v>
      </c>
      <c r="B52" s="9">
        <f>SUMIFS(Ventas_2[Cabezas],Ventas_2[Año],'KPI''S CERDO'!$A$2,Ventas_2[Mes],CabezasCerdo[[#Headers],[1]],Ventas_2[Almacén],CabezasCerdo[[#This Row],[Almacén]])</f>
        <v>0</v>
      </c>
      <c r="C52" s="9">
        <f>SUMIFS(Ventas_2[Cabezas],Ventas_2[Año],'KPI''S CERDO'!$A$2,Ventas_2[Mes],CabezasCerdo[[#Headers],[2]],Ventas_2[Almacén],CabezasCerdo[[#This Row],[Almacén]])</f>
        <v>0</v>
      </c>
      <c r="D52" s="9">
        <f>SUMIFS(Ventas_2[Cabezas],Ventas_2[Año],'KPI''S CERDO'!$A$2,Ventas_2[Mes],CabezasCerdo[[#Headers],[3]],Ventas_2[Almacén],CabezasCerdo[[#This Row],[Almacén]])</f>
        <v>0</v>
      </c>
      <c r="E52" s="9">
        <f>SUMIFS(Ventas_2[Cabezas],Ventas_2[Año],'KPI''S CERDO'!$A$2,Ventas_2[Mes],CabezasCerdo[[#Headers],[4]],Ventas_2[Almacén],CabezasCerdo[[#This Row],[Almacén]])</f>
        <v>0</v>
      </c>
      <c r="F52" s="9">
        <f>SUMIFS(Ventas_2[Cabezas],Ventas_2[Año],'KPI''S CERDO'!$A$2,Ventas_2[Mes],CabezasCerdo[[#Headers],[5]],Ventas_2[Almacén],CabezasCerdo[[#This Row],[Almacén]])</f>
        <v>0</v>
      </c>
      <c r="G52" s="9">
        <f>SUMIFS(Ventas_2[Cabezas],Ventas_2[Año],'KPI''S CERDO'!$A$2,Ventas_2[Mes],CabezasCerdo[[#Headers],[6]],Ventas_2[Almacén],CabezasCerdo[[#This Row],[Almacén]])</f>
        <v>0</v>
      </c>
      <c r="H52" s="9">
        <f>SUMIFS(Ventas_2[Cabezas],Ventas_2[Año],'KPI''S CERDO'!$A$2,Ventas_2[Mes],CabezasCerdo[[#Headers],[7]],Ventas_2[Almacén],CabezasCerdo[[#This Row],[Almacén]])</f>
        <v>0</v>
      </c>
      <c r="I52" s="9">
        <f>SUMIFS(Ventas_2[Cabezas],Ventas_2[Año],'KPI''S CERDO'!$A$2,Ventas_2[Mes],CabezasCerdo[[#Headers],[8]],Ventas_2[Almacén],CabezasCerdo[[#This Row],[Almacén]])</f>
        <v>0</v>
      </c>
      <c r="J52" s="9">
        <f>SUMIFS(Ventas_2[Cabezas],Ventas_2[Año],'KPI''S CERDO'!$A$2,Ventas_2[Mes],CabezasCerdo[[#Headers],[9]],Ventas_2[Almacén],CabezasCerdo[[#This Row],[Almacén]])</f>
        <v>0</v>
      </c>
      <c r="K52" s="9">
        <f>SUMIFS(Ventas_2[Cabezas],Ventas_2[Año],'KPI''S CERDO'!$A$2,Ventas_2[Mes],CabezasCerdo[[#Headers],[10]],Ventas_2[Almacén],CabezasCerdo[[#This Row],[Almacén]])</f>
        <v>2</v>
      </c>
      <c r="L52" s="9">
        <f>SUMIFS(Ventas_2[Cabezas],Ventas_2[Año],'KPI''S CERDO'!$A$2,Ventas_2[Mes],CabezasCerdo[[#Headers],[11]],Ventas_2[Almacén],CabezasCerdo[[#This Row],[Almacén]])</f>
        <v>0</v>
      </c>
      <c r="M52" s="9">
        <f>SUMIFS(Ventas_2[Cabezas],Ventas_2[Año],'KPI''S CERDO'!$A$2,Ventas_2[Mes],CabezasCerdo[[#Headers],[12]],Ventas_2[Almacén],CabezasCerdo[[#This Row],[Almacén]])</f>
        <v>1</v>
      </c>
    </row>
    <row r="53" spans="1:13" x14ac:dyDescent="0.3">
      <c r="A53" s="9" t="s">
        <v>123</v>
      </c>
      <c r="B53" s="9">
        <f>SUMIFS(Ventas_2[Cabezas],Ventas_2[Año],'KPI''S CERDO'!$A$2,Ventas_2[Mes],CabezasCerdo[[#Headers],[1]],Ventas_2[Almacén],CabezasCerdo[[#This Row],[Almacén]])</f>
        <v>0</v>
      </c>
      <c r="C53" s="9">
        <f>SUMIFS(Ventas_2[Cabezas],Ventas_2[Año],'KPI''S CERDO'!$A$2,Ventas_2[Mes],CabezasCerdo[[#Headers],[2]],Ventas_2[Almacén],CabezasCerdo[[#This Row],[Almacén]])</f>
        <v>0</v>
      </c>
      <c r="D53" s="9">
        <f>SUMIFS(Ventas_2[Cabezas],Ventas_2[Año],'KPI''S CERDO'!$A$2,Ventas_2[Mes],CabezasCerdo[[#Headers],[3]],Ventas_2[Almacén],CabezasCerdo[[#This Row],[Almacén]])</f>
        <v>0</v>
      </c>
      <c r="E53" s="9">
        <f>SUMIFS(Ventas_2[Cabezas],Ventas_2[Año],'KPI''S CERDO'!$A$2,Ventas_2[Mes],CabezasCerdo[[#Headers],[4]],Ventas_2[Almacén],CabezasCerdo[[#This Row],[Almacén]])</f>
        <v>0</v>
      </c>
      <c r="F53" s="9">
        <f>SUMIFS(Ventas_2[Cabezas],Ventas_2[Año],'KPI''S CERDO'!$A$2,Ventas_2[Mes],CabezasCerdo[[#Headers],[5]],Ventas_2[Almacén],CabezasCerdo[[#This Row],[Almacén]])</f>
        <v>0</v>
      </c>
      <c r="G53" s="9">
        <f>SUMIFS(Ventas_2[Cabezas],Ventas_2[Año],'KPI''S CERDO'!$A$2,Ventas_2[Mes],CabezasCerdo[[#Headers],[6]],Ventas_2[Almacén],CabezasCerdo[[#This Row],[Almacén]])</f>
        <v>0</v>
      </c>
      <c r="H53" s="9">
        <f>SUMIFS(Ventas_2[Cabezas],Ventas_2[Año],'KPI''S CERDO'!$A$2,Ventas_2[Mes],CabezasCerdo[[#Headers],[7]],Ventas_2[Almacén],CabezasCerdo[[#This Row],[Almacén]])</f>
        <v>0</v>
      </c>
      <c r="I53" s="9">
        <f>SUMIFS(Ventas_2[Cabezas],Ventas_2[Año],'KPI''S CERDO'!$A$2,Ventas_2[Mes],CabezasCerdo[[#Headers],[8]],Ventas_2[Almacén],CabezasCerdo[[#This Row],[Almacén]])</f>
        <v>0</v>
      </c>
      <c r="J53" s="9">
        <f>SUMIFS(Ventas_2[Cabezas],Ventas_2[Año],'KPI''S CERDO'!$A$2,Ventas_2[Mes],CabezasCerdo[[#Headers],[9]],Ventas_2[Almacén],CabezasCerdo[[#This Row],[Almacén]])</f>
        <v>1</v>
      </c>
      <c r="K53" s="9">
        <f>SUMIFS(Ventas_2[Cabezas],Ventas_2[Año],'KPI''S CERDO'!$A$2,Ventas_2[Mes],CabezasCerdo[[#Headers],[10]],Ventas_2[Almacén],CabezasCerdo[[#This Row],[Almacén]])</f>
        <v>0</v>
      </c>
      <c r="L53" s="9">
        <f>SUMIFS(Ventas_2[Cabezas],Ventas_2[Año],'KPI''S CERDO'!$A$2,Ventas_2[Mes],CabezasCerdo[[#Headers],[11]],Ventas_2[Almacén],CabezasCerdo[[#This Row],[Almacén]])</f>
        <v>0</v>
      </c>
      <c r="M53" s="9">
        <f>SUMIFS(Ventas_2[Cabezas],Ventas_2[Año],'KPI''S CERDO'!$A$2,Ventas_2[Mes],CabezasCerdo[[#Headers],[12]],Ventas_2[Almacén],CabezasCerdo[[#This Row],[Almacén]])</f>
        <v>1</v>
      </c>
    </row>
    <row r="54" spans="1:13" x14ac:dyDescent="0.3">
      <c r="A54" s="9" t="s">
        <v>124</v>
      </c>
      <c r="B54" s="9">
        <f>SUMIFS(Ventas_2[Cabezas],Ventas_2[Año],'KPI''S CERDO'!$A$2,Ventas_2[Mes],CabezasCerdo[[#Headers],[1]],Ventas_2[Almacén],CabezasCerdo[[#This Row],[Almacén]])</f>
        <v>0</v>
      </c>
      <c r="C54" s="9">
        <f>SUMIFS(Ventas_2[Cabezas],Ventas_2[Año],'KPI''S CERDO'!$A$2,Ventas_2[Mes],CabezasCerdo[[#Headers],[2]],Ventas_2[Almacén],CabezasCerdo[[#This Row],[Almacén]])</f>
        <v>1</v>
      </c>
      <c r="D54" s="9">
        <f>SUMIFS(Ventas_2[Cabezas],Ventas_2[Año],'KPI''S CERDO'!$A$2,Ventas_2[Mes],CabezasCerdo[[#Headers],[3]],Ventas_2[Almacén],CabezasCerdo[[#This Row],[Almacén]])</f>
        <v>0</v>
      </c>
      <c r="E54" s="9">
        <f>SUMIFS(Ventas_2[Cabezas],Ventas_2[Año],'KPI''S CERDO'!$A$2,Ventas_2[Mes],CabezasCerdo[[#Headers],[4]],Ventas_2[Almacén],CabezasCerdo[[#This Row],[Almacén]])</f>
        <v>0</v>
      </c>
      <c r="F54" s="9">
        <f>SUMIFS(Ventas_2[Cabezas],Ventas_2[Año],'KPI''S CERDO'!$A$2,Ventas_2[Mes],CabezasCerdo[[#Headers],[5]],Ventas_2[Almacén],CabezasCerdo[[#This Row],[Almacén]])</f>
        <v>0</v>
      </c>
      <c r="G54" s="9">
        <f>SUMIFS(Ventas_2[Cabezas],Ventas_2[Año],'KPI''S CERDO'!$A$2,Ventas_2[Mes],CabezasCerdo[[#Headers],[6]],Ventas_2[Almacén],CabezasCerdo[[#This Row],[Almacén]])</f>
        <v>0</v>
      </c>
      <c r="H54" s="9">
        <f>SUMIFS(Ventas_2[Cabezas],Ventas_2[Año],'KPI''S CERDO'!$A$2,Ventas_2[Mes],CabezasCerdo[[#Headers],[7]],Ventas_2[Almacén],CabezasCerdo[[#This Row],[Almacén]])</f>
        <v>0</v>
      </c>
      <c r="I54" s="9">
        <f>SUMIFS(Ventas_2[Cabezas],Ventas_2[Año],'KPI''S CERDO'!$A$2,Ventas_2[Mes],CabezasCerdo[[#Headers],[8]],Ventas_2[Almacén],CabezasCerdo[[#This Row],[Almacén]])</f>
        <v>0</v>
      </c>
      <c r="J54" s="9">
        <f>SUMIFS(Ventas_2[Cabezas],Ventas_2[Año],'KPI''S CERDO'!$A$2,Ventas_2[Mes],CabezasCerdo[[#Headers],[9]],Ventas_2[Almacén],CabezasCerdo[[#This Row],[Almacén]])</f>
        <v>0</v>
      </c>
      <c r="K54" s="9">
        <f>SUMIFS(Ventas_2[Cabezas],Ventas_2[Año],'KPI''S CERDO'!$A$2,Ventas_2[Mes],CabezasCerdo[[#Headers],[10]],Ventas_2[Almacén],CabezasCerdo[[#This Row],[Almacén]])</f>
        <v>0</v>
      </c>
      <c r="L54" s="9">
        <f>SUMIFS(Ventas_2[Cabezas],Ventas_2[Año],'KPI''S CERDO'!$A$2,Ventas_2[Mes],CabezasCerdo[[#Headers],[11]],Ventas_2[Almacén],CabezasCerdo[[#This Row],[Almacén]])</f>
        <v>0</v>
      </c>
      <c r="M54" s="9">
        <f>SUMIFS(Ventas_2[Cabezas],Ventas_2[Año],'KPI''S CERDO'!$A$2,Ventas_2[Mes],CabezasCerdo[[#Headers],[12]],Ventas_2[Almacén],CabezasCerdo[[#This Row],[Almacén]])</f>
        <v>0</v>
      </c>
    </row>
    <row r="55" spans="1:13" x14ac:dyDescent="0.3">
      <c r="A55" s="9" t="s">
        <v>125</v>
      </c>
      <c r="B55" s="9">
        <f>SUMIFS(Ventas_2[Cabezas],Ventas_2[Año],'KPI''S CERDO'!$A$2,Ventas_2[Mes],CabezasCerdo[[#Headers],[1]],Ventas_2[Almacén],CabezasCerdo[[#This Row],[Almacén]])</f>
        <v>0</v>
      </c>
      <c r="C55" s="9">
        <f>SUMIFS(Ventas_2[Cabezas],Ventas_2[Año],'KPI''S CERDO'!$A$2,Ventas_2[Mes],CabezasCerdo[[#Headers],[2]],Ventas_2[Almacén],CabezasCerdo[[#This Row],[Almacén]])</f>
        <v>0</v>
      </c>
      <c r="D55" s="9">
        <f>SUMIFS(Ventas_2[Cabezas],Ventas_2[Año],'KPI''S CERDO'!$A$2,Ventas_2[Mes],CabezasCerdo[[#Headers],[3]],Ventas_2[Almacén],CabezasCerdo[[#This Row],[Almacén]])</f>
        <v>0</v>
      </c>
      <c r="E55" s="9">
        <f>SUMIFS(Ventas_2[Cabezas],Ventas_2[Año],'KPI''S CERDO'!$A$2,Ventas_2[Mes],CabezasCerdo[[#Headers],[4]],Ventas_2[Almacén],CabezasCerdo[[#This Row],[Almacén]])</f>
        <v>0</v>
      </c>
      <c r="F55" s="9">
        <f>SUMIFS(Ventas_2[Cabezas],Ventas_2[Año],'KPI''S CERDO'!$A$2,Ventas_2[Mes],CabezasCerdo[[#Headers],[5]],Ventas_2[Almacén],CabezasCerdo[[#This Row],[Almacén]])</f>
        <v>0</v>
      </c>
      <c r="G55" s="9">
        <f>SUMIFS(Ventas_2[Cabezas],Ventas_2[Año],'KPI''S CERDO'!$A$2,Ventas_2[Mes],CabezasCerdo[[#Headers],[6]],Ventas_2[Almacén],CabezasCerdo[[#This Row],[Almacén]])</f>
        <v>0</v>
      </c>
      <c r="H55" s="9">
        <f>SUMIFS(Ventas_2[Cabezas],Ventas_2[Año],'KPI''S CERDO'!$A$2,Ventas_2[Mes],CabezasCerdo[[#Headers],[7]],Ventas_2[Almacén],CabezasCerdo[[#This Row],[Almacén]])</f>
        <v>0</v>
      </c>
      <c r="I55" s="9">
        <f>SUMIFS(Ventas_2[Cabezas],Ventas_2[Año],'KPI''S CERDO'!$A$2,Ventas_2[Mes],CabezasCerdo[[#Headers],[8]],Ventas_2[Almacén],CabezasCerdo[[#This Row],[Almacén]])</f>
        <v>0</v>
      </c>
      <c r="J55" s="9">
        <f>SUMIFS(Ventas_2[Cabezas],Ventas_2[Año],'KPI''S CERDO'!$A$2,Ventas_2[Mes],CabezasCerdo[[#Headers],[9]],Ventas_2[Almacén],CabezasCerdo[[#This Row],[Almacén]])</f>
        <v>0</v>
      </c>
      <c r="K55" s="9">
        <f>SUMIFS(Ventas_2[Cabezas],Ventas_2[Año],'KPI''S CERDO'!$A$2,Ventas_2[Mes],CabezasCerdo[[#Headers],[10]],Ventas_2[Almacén],CabezasCerdo[[#This Row],[Almacén]])</f>
        <v>0</v>
      </c>
      <c r="L55" s="9">
        <f>SUMIFS(Ventas_2[Cabezas],Ventas_2[Año],'KPI''S CERDO'!$A$2,Ventas_2[Mes],CabezasCerdo[[#Headers],[11]],Ventas_2[Almacén],CabezasCerdo[[#This Row],[Almacén]])</f>
        <v>0</v>
      </c>
      <c r="M55" s="9">
        <f>SUMIFS(Ventas_2[Cabezas],Ventas_2[Año],'KPI''S CERDO'!$A$2,Ventas_2[Mes],CabezasCerdo[[#Headers],[12]],Ventas_2[Almacén],CabezasCerdo[[#This Row],[Almacén]])</f>
        <v>2</v>
      </c>
    </row>
    <row r="56" spans="1:13" x14ac:dyDescent="0.3">
      <c r="A56" s="9" t="s">
        <v>126</v>
      </c>
      <c r="B56" s="9">
        <f>SUMIFS(Ventas_2[Cabezas],Ventas_2[Año],'KPI''S CERDO'!$A$2,Ventas_2[Mes],CabezasCerdo[[#Headers],[1]],Ventas_2[Almacén],CabezasCerdo[[#This Row],[Almacén]])</f>
        <v>0</v>
      </c>
      <c r="C56" s="9">
        <f>SUMIFS(Ventas_2[Cabezas],Ventas_2[Año],'KPI''S CERDO'!$A$2,Ventas_2[Mes],CabezasCerdo[[#Headers],[2]],Ventas_2[Almacén],CabezasCerdo[[#This Row],[Almacén]])</f>
        <v>0</v>
      </c>
      <c r="D56" s="9">
        <f>SUMIFS(Ventas_2[Cabezas],Ventas_2[Año],'KPI''S CERDO'!$A$2,Ventas_2[Mes],CabezasCerdo[[#Headers],[3]],Ventas_2[Almacén],CabezasCerdo[[#This Row],[Almacén]])</f>
        <v>0</v>
      </c>
      <c r="E56" s="9">
        <f>SUMIFS(Ventas_2[Cabezas],Ventas_2[Año],'KPI''S CERDO'!$A$2,Ventas_2[Mes],CabezasCerdo[[#Headers],[4]],Ventas_2[Almacén],CabezasCerdo[[#This Row],[Almacén]])</f>
        <v>0</v>
      </c>
      <c r="F56" s="9">
        <f>SUMIFS(Ventas_2[Cabezas],Ventas_2[Año],'KPI''S CERDO'!$A$2,Ventas_2[Mes],CabezasCerdo[[#Headers],[5]],Ventas_2[Almacén],CabezasCerdo[[#This Row],[Almacén]])</f>
        <v>0</v>
      </c>
      <c r="G56" s="9">
        <f>SUMIFS(Ventas_2[Cabezas],Ventas_2[Año],'KPI''S CERDO'!$A$2,Ventas_2[Mes],CabezasCerdo[[#Headers],[6]],Ventas_2[Almacén],CabezasCerdo[[#This Row],[Almacén]])</f>
        <v>0</v>
      </c>
      <c r="H56" s="9">
        <f>SUMIFS(Ventas_2[Cabezas],Ventas_2[Año],'KPI''S CERDO'!$A$2,Ventas_2[Mes],CabezasCerdo[[#Headers],[7]],Ventas_2[Almacén],CabezasCerdo[[#This Row],[Almacén]])</f>
        <v>0</v>
      </c>
      <c r="I56" s="9">
        <f>SUMIFS(Ventas_2[Cabezas],Ventas_2[Año],'KPI''S CERDO'!$A$2,Ventas_2[Mes],CabezasCerdo[[#Headers],[8]],Ventas_2[Almacén],CabezasCerdo[[#This Row],[Almacén]])</f>
        <v>0</v>
      </c>
      <c r="J56" s="9">
        <f>SUMIFS(Ventas_2[Cabezas],Ventas_2[Año],'KPI''S CERDO'!$A$2,Ventas_2[Mes],CabezasCerdo[[#Headers],[9]],Ventas_2[Almacén],CabezasCerdo[[#This Row],[Almacén]])</f>
        <v>0</v>
      </c>
      <c r="K56" s="9">
        <f>SUMIFS(Ventas_2[Cabezas],Ventas_2[Año],'KPI''S CERDO'!$A$2,Ventas_2[Mes],CabezasCerdo[[#Headers],[10]],Ventas_2[Almacén],CabezasCerdo[[#This Row],[Almacén]])</f>
        <v>0</v>
      </c>
      <c r="L56" s="9">
        <f>SUMIFS(Ventas_2[Cabezas],Ventas_2[Año],'KPI''S CERDO'!$A$2,Ventas_2[Mes],CabezasCerdo[[#Headers],[11]],Ventas_2[Almacén],CabezasCerdo[[#This Row],[Almacén]])</f>
        <v>0</v>
      </c>
      <c r="M56" s="9">
        <f>SUMIFS(Ventas_2[Cabezas],Ventas_2[Año],'KPI''S CERDO'!$A$2,Ventas_2[Mes],CabezasCerdo[[#Headers],[12]],Ventas_2[Almacén],CabezasCerdo[[#This Row],[Almacén]])</f>
        <v>0</v>
      </c>
    </row>
    <row r="57" spans="1:13" x14ac:dyDescent="0.3">
      <c r="A57" s="9" t="s">
        <v>127</v>
      </c>
      <c r="B57" s="9">
        <f>SUMIFS(Ventas_2[Cabezas],Ventas_2[Año],'KPI''S CERDO'!$A$2,Ventas_2[Mes],CabezasCerdo[[#Headers],[1]],Ventas_2[Almacén],CabezasCerdo[[#This Row],[Almacén]])</f>
        <v>0</v>
      </c>
      <c r="C57" s="9">
        <f>SUMIFS(Ventas_2[Cabezas],Ventas_2[Año],'KPI''S CERDO'!$A$2,Ventas_2[Mes],CabezasCerdo[[#Headers],[2]],Ventas_2[Almacén],CabezasCerdo[[#This Row],[Almacén]])</f>
        <v>0</v>
      </c>
      <c r="D57" s="9">
        <f>SUMIFS(Ventas_2[Cabezas],Ventas_2[Año],'KPI''S CERDO'!$A$2,Ventas_2[Mes],CabezasCerdo[[#Headers],[3]],Ventas_2[Almacén],CabezasCerdo[[#This Row],[Almacén]])</f>
        <v>0</v>
      </c>
      <c r="E57" s="9">
        <f>SUMIFS(Ventas_2[Cabezas],Ventas_2[Año],'KPI''S CERDO'!$A$2,Ventas_2[Mes],CabezasCerdo[[#Headers],[4]],Ventas_2[Almacén],CabezasCerdo[[#This Row],[Almacén]])</f>
        <v>0</v>
      </c>
      <c r="F57" s="9">
        <f>SUMIFS(Ventas_2[Cabezas],Ventas_2[Año],'KPI''S CERDO'!$A$2,Ventas_2[Mes],CabezasCerdo[[#Headers],[5]],Ventas_2[Almacén],CabezasCerdo[[#This Row],[Almacén]])</f>
        <v>0</v>
      </c>
      <c r="G57" s="9">
        <f>SUMIFS(Ventas_2[Cabezas],Ventas_2[Año],'KPI''S CERDO'!$A$2,Ventas_2[Mes],CabezasCerdo[[#Headers],[6]],Ventas_2[Almacén],CabezasCerdo[[#This Row],[Almacén]])</f>
        <v>0</v>
      </c>
      <c r="H57" s="9">
        <f>SUMIFS(Ventas_2[Cabezas],Ventas_2[Año],'KPI''S CERDO'!$A$2,Ventas_2[Mes],CabezasCerdo[[#Headers],[7]],Ventas_2[Almacén],CabezasCerdo[[#This Row],[Almacén]])</f>
        <v>0</v>
      </c>
      <c r="I57" s="9">
        <f>SUMIFS(Ventas_2[Cabezas],Ventas_2[Año],'KPI''S CERDO'!$A$2,Ventas_2[Mes],CabezasCerdo[[#Headers],[8]],Ventas_2[Almacén],CabezasCerdo[[#This Row],[Almacén]])</f>
        <v>0</v>
      </c>
      <c r="J57" s="9">
        <f>SUMIFS(Ventas_2[Cabezas],Ventas_2[Año],'KPI''S CERDO'!$A$2,Ventas_2[Mes],CabezasCerdo[[#Headers],[9]],Ventas_2[Almacén],CabezasCerdo[[#This Row],[Almacén]])</f>
        <v>0</v>
      </c>
      <c r="K57" s="9">
        <f>SUMIFS(Ventas_2[Cabezas],Ventas_2[Año],'KPI''S CERDO'!$A$2,Ventas_2[Mes],CabezasCerdo[[#Headers],[10]],Ventas_2[Almacén],CabezasCerdo[[#This Row],[Almacén]])</f>
        <v>0</v>
      </c>
      <c r="L57" s="9">
        <f>SUMIFS(Ventas_2[Cabezas],Ventas_2[Año],'KPI''S CERDO'!$A$2,Ventas_2[Mes],CabezasCerdo[[#Headers],[11]],Ventas_2[Almacén],CabezasCerdo[[#This Row],[Almacén]])</f>
        <v>0</v>
      </c>
      <c r="M57" s="9">
        <f>SUMIFS(Ventas_2[Cabezas],Ventas_2[Año],'KPI''S CERDO'!$A$2,Ventas_2[Mes],CabezasCerdo[[#Headers],[12]],Ventas_2[Almacén],CabezasCerdo[[#This Row],[Almacén]])</f>
        <v>0</v>
      </c>
    </row>
    <row r="58" spans="1:13" x14ac:dyDescent="0.3">
      <c r="A58" s="9" t="s">
        <v>128</v>
      </c>
      <c r="B58" s="9">
        <f>SUMIFS(Ventas_2[Cabezas],Ventas_2[Año],'KPI''S CERDO'!$A$2,Ventas_2[Mes],CabezasCerdo[[#Headers],[1]],Ventas_2[Almacén],CabezasCerdo[[#This Row],[Almacén]])</f>
        <v>0</v>
      </c>
      <c r="C58" s="9">
        <f>SUMIFS(Ventas_2[Cabezas],Ventas_2[Año],'KPI''S CERDO'!$A$2,Ventas_2[Mes],CabezasCerdo[[#Headers],[2]],Ventas_2[Almacén],CabezasCerdo[[#This Row],[Almacén]])</f>
        <v>0</v>
      </c>
      <c r="D58" s="9">
        <f>SUMIFS(Ventas_2[Cabezas],Ventas_2[Año],'KPI''S CERDO'!$A$2,Ventas_2[Mes],CabezasCerdo[[#Headers],[3]],Ventas_2[Almacén],CabezasCerdo[[#This Row],[Almacén]])</f>
        <v>0</v>
      </c>
      <c r="E58" s="9">
        <f>SUMIFS(Ventas_2[Cabezas],Ventas_2[Año],'KPI''S CERDO'!$A$2,Ventas_2[Mes],CabezasCerdo[[#Headers],[4]],Ventas_2[Almacén],CabezasCerdo[[#This Row],[Almacén]])</f>
        <v>0</v>
      </c>
      <c r="F58" s="9">
        <f>SUMIFS(Ventas_2[Cabezas],Ventas_2[Año],'KPI''S CERDO'!$A$2,Ventas_2[Mes],CabezasCerdo[[#Headers],[5]],Ventas_2[Almacén],CabezasCerdo[[#This Row],[Almacén]])</f>
        <v>0</v>
      </c>
      <c r="G58" s="9">
        <f>SUMIFS(Ventas_2[Cabezas],Ventas_2[Año],'KPI''S CERDO'!$A$2,Ventas_2[Mes],CabezasCerdo[[#Headers],[6]],Ventas_2[Almacén],CabezasCerdo[[#This Row],[Almacén]])</f>
        <v>0</v>
      </c>
      <c r="H58" s="9">
        <f>SUMIFS(Ventas_2[Cabezas],Ventas_2[Año],'KPI''S CERDO'!$A$2,Ventas_2[Mes],CabezasCerdo[[#Headers],[7]],Ventas_2[Almacén],CabezasCerdo[[#This Row],[Almacén]])</f>
        <v>0</v>
      </c>
      <c r="I58" s="9">
        <f>SUMIFS(Ventas_2[Cabezas],Ventas_2[Año],'KPI''S CERDO'!$A$2,Ventas_2[Mes],CabezasCerdo[[#Headers],[8]],Ventas_2[Almacén],CabezasCerdo[[#This Row],[Almacén]])</f>
        <v>0</v>
      </c>
      <c r="J58" s="9">
        <f>SUMIFS(Ventas_2[Cabezas],Ventas_2[Año],'KPI''S CERDO'!$A$2,Ventas_2[Mes],CabezasCerdo[[#Headers],[9]],Ventas_2[Almacén],CabezasCerdo[[#This Row],[Almacén]])</f>
        <v>330</v>
      </c>
      <c r="K58" s="9">
        <f>SUMIFS(Ventas_2[Cabezas],Ventas_2[Año],'KPI''S CERDO'!$A$2,Ventas_2[Mes],CabezasCerdo[[#Headers],[10]],Ventas_2[Almacén],CabezasCerdo[[#This Row],[Almacén]])</f>
        <v>0</v>
      </c>
      <c r="L58" s="9">
        <f>SUMIFS(Ventas_2[Cabezas],Ventas_2[Año],'KPI''S CERDO'!$A$2,Ventas_2[Mes],CabezasCerdo[[#Headers],[11]],Ventas_2[Almacén],CabezasCerdo[[#This Row],[Almacén]])</f>
        <v>0</v>
      </c>
      <c r="M58" s="9">
        <f>SUMIFS(Ventas_2[Cabezas],Ventas_2[Año],'KPI''S CERDO'!$A$2,Ventas_2[Mes],CabezasCerdo[[#Headers],[12]],Ventas_2[Almacén],CabezasCerdo[[#This Row],[Almacén]])</f>
        <v>0</v>
      </c>
    </row>
    <row r="59" spans="1:13" x14ac:dyDescent="0.3">
      <c r="A59" s="9" t="s">
        <v>129</v>
      </c>
      <c r="B59" s="9">
        <f>SUMIFS(Ventas_2[Cabezas],Ventas_2[Año],'KPI''S CERDO'!$A$2,Ventas_2[Mes],CabezasCerdo[[#Headers],[1]],Ventas_2[Almacén],CabezasCerdo[[#This Row],[Almacén]])</f>
        <v>0</v>
      </c>
      <c r="C59" s="9">
        <f>SUMIFS(Ventas_2[Cabezas],Ventas_2[Año],'KPI''S CERDO'!$A$2,Ventas_2[Mes],CabezasCerdo[[#Headers],[2]],Ventas_2[Almacén],CabezasCerdo[[#This Row],[Almacén]])</f>
        <v>0</v>
      </c>
      <c r="D59" s="9">
        <f>SUMIFS(Ventas_2[Cabezas],Ventas_2[Año],'KPI''S CERDO'!$A$2,Ventas_2[Mes],CabezasCerdo[[#Headers],[3]],Ventas_2[Almacén],CabezasCerdo[[#This Row],[Almacén]])</f>
        <v>0</v>
      </c>
      <c r="E59" s="9">
        <f>SUMIFS(Ventas_2[Cabezas],Ventas_2[Año],'KPI''S CERDO'!$A$2,Ventas_2[Mes],CabezasCerdo[[#Headers],[4]],Ventas_2[Almacén],CabezasCerdo[[#This Row],[Almacén]])</f>
        <v>0</v>
      </c>
      <c r="F59" s="9">
        <f>SUMIFS(Ventas_2[Cabezas],Ventas_2[Año],'KPI''S CERDO'!$A$2,Ventas_2[Mes],CabezasCerdo[[#Headers],[5]],Ventas_2[Almacén],CabezasCerdo[[#This Row],[Almacén]])</f>
        <v>0</v>
      </c>
      <c r="G59" s="9">
        <f>SUMIFS(Ventas_2[Cabezas],Ventas_2[Año],'KPI''S CERDO'!$A$2,Ventas_2[Mes],CabezasCerdo[[#Headers],[6]],Ventas_2[Almacén],CabezasCerdo[[#This Row],[Almacén]])</f>
        <v>0</v>
      </c>
      <c r="H59" s="9">
        <f>SUMIFS(Ventas_2[Cabezas],Ventas_2[Año],'KPI''S CERDO'!$A$2,Ventas_2[Mes],CabezasCerdo[[#Headers],[7]],Ventas_2[Almacén],CabezasCerdo[[#This Row],[Almacén]])</f>
        <v>0</v>
      </c>
      <c r="I59" s="9">
        <f>SUMIFS(Ventas_2[Cabezas],Ventas_2[Año],'KPI''S CERDO'!$A$2,Ventas_2[Mes],CabezasCerdo[[#Headers],[8]],Ventas_2[Almacén],CabezasCerdo[[#This Row],[Almacén]])</f>
        <v>0</v>
      </c>
      <c r="J59" s="9">
        <f>SUMIFS(Ventas_2[Cabezas],Ventas_2[Año],'KPI''S CERDO'!$A$2,Ventas_2[Mes],CabezasCerdo[[#Headers],[9]],Ventas_2[Almacén],CabezasCerdo[[#This Row],[Almacén]])</f>
        <v>0</v>
      </c>
      <c r="K59" s="9">
        <f>SUMIFS(Ventas_2[Cabezas],Ventas_2[Año],'KPI''S CERDO'!$A$2,Ventas_2[Mes],CabezasCerdo[[#Headers],[10]],Ventas_2[Almacén],CabezasCerdo[[#This Row],[Almacén]])</f>
        <v>339</v>
      </c>
      <c r="L59" s="9">
        <f>SUMIFS(Ventas_2[Cabezas],Ventas_2[Año],'KPI''S CERDO'!$A$2,Ventas_2[Mes],CabezasCerdo[[#Headers],[11]],Ventas_2[Almacén],CabezasCerdo[[#This Row],[Almacén]])</f>
        <v>0</v>
      </c>
      <c r="M59" s="9">
        <f>SUMIFS(Ventas_2[Cabezas],Ventas_2[Año],'KPI''S CERDO'!$A$2,Ventas_2[Mes],CabezasCerdo[[#Headers],[12]],Ventas_2[Almacén],CabezasCerdo[[#This Row],[Almacén]])</f>
        <v>0</v>
      </c>
    </row>
    <row r="60" spans="1:13" x14ac:dyDescent="0.3">
      <c r="A60" s="9" t="s">
        <v>130</v>
      </c>
      <c r="B60" s="9">
        <f>SUMIFS(Ventas_2[Cabezas],Ventas_2[Año],'KPI''S CERDO'!$A$2,Ventas_2[Mes],CabezasCerdo[[#Headers],[1]],Ventas_2[Almacén],CabezasCerdo[[#This Row],[Almacén]])</f>
        <v>0</v>
      </c>
      <c r="C60" s="9">
        <f>SUMIFS(Ventas_2[Cabezas],Ventas_2[Año],'KPI''S CERDO'!$A$2,Ventas_2[Mes],CabezasCerdo[[#Headers],[2]],Ventas_2[Almacén],CabezasCerdo[[#This Row],[Almacén]])</f>
        <v>0</v>
      </c>
      <c r="D60" s="9">
        <f>SUMIFS(Ventas_2[Cabezas],Ventas_2[Año],'KPI''S CERDO'!$A$2,Ventas_2[Mes],CabezasCerdo[[#Headers],[3]],Ventas_2[Almacén],CabezasCerdo[[#This Row],[Almacén]])</f>
        <v>0</v>
      </c>
      <c r="E60" s="9">
        <f>SUMIFS(Ventas_2[Cabezas],Ventas_2[Año],'KPI''S CERDO'!$A$2,Ventas_2[Mes],CabezasCerdo[[#Headers],[4]],Ventas_2[Almacén],CabezasCerdo[[#This Row],[Almacén]])</f>
        <v>0</v>
      </c>
      <c r="F60" s="9">
        <f>SUMIFS(Ventas_2[Cabezas],Ventas_2[Año],'KPI''S CERDO'!$A$2,Ventas_2[Mes],CabezasCerdo[[#Headers],[5]],Ventas_2[Almacén],CabezasCerdo[[#This Row],[Almacén]])</f>
        <v>0</v>
      </c>
      <c r="G60" s="9">
        <f>SUMIFS(Ventas_2[Cabezas],Ventas_2[Año],'KPI''S CERDO'!$A$2,Ventas_2[Mes],CabezasCerdo[[#Headers],[6]],Ventas_2[Almacén],CabezasCerdo[[#This Row],[Almacén]])</f>
        <v>0</v>
      </c>
      <c r="H60" s="9">
        <f>SUMIFS(Ventas_2[Cabezas],Ventas_2[Año],'KPI''S CERDO'!$A$2,Ventas_2[Mes],CabezasCerdo[[#Headers],[7]],Ventas_2[Almacén],CabezasCerdo[[#This Row],[Almacén]])</f>
        <v>0</v>
      </c>
      <c r="I60" s="9">
        <f>SUMIFS(Ventas_2[Cabezas],Ventas_2[Año],'KPI''S CERDO'!$A$2,Ventas_2[Mes],CabezasCerdo[[#Headers],[8]],Ventas_2[Almacén],CabezasCerdo[[#This Row],[Almacén]])</f>
        <v>0</v>
      </c>
      <c r="J60" s="9">
        <f>SUMIFS(Ventas_2[Cabezas],Ventas_2[Año],'KPI''S CERDO'!$A$2,Ventas_2[Mes],CabezasCerdo[[#Headers],[9]],Ventas_2[Almacén],CabezasCerdo[[#This Row],[Almacén]])</f>
        <v>14</v>
      </c>
      <c r="K60" s="9">
        <f>SUMIFS(Ventas_2[Cabezas],Ventas_2[Año],'KPI''S CERDO'!$A$2,Ventas_2[Mes],CabezasCerdo[[#Headers],[10]],Ventas_2[Almacén],CabezasCerdo[[#This Row],[Almacén]])</f>
        <v>373</v>
      </c>
      <c r="L60" s="9">
        <f>SUMIFS(Ventas_2[Cabezas],Ventas_2[Año],'KPI''S CERDO'!$A$2,Ventas_2[Mes],CabezasCerdo[[#Headers],[11]],Ventas_2[Almacén],CabezasCerdo[[#This Row],[Almacén]])</f>
        <v>0</v>
      </c>
      <c r="M60" s="9">
        <f>SUMIFS(Ventas_2[Cabezas],Ventas_2[Año],'KPI''S CERDO'!$A$2,Ventas_2[Mes],CabezasCerdo[[#Headers],[12]],Ventas_2[Almacén],CabezasCerdo[[#This Row],[Almacén]])</f>
        <v>0</v>
      </c>
    </row>
    <row r="61" spans="1:13" x14ac:dyDescent="0.3">
      <c r="A61" s="9" t="s">
        <v>131</v>
      </c>
      <c r="B61" s="9">
        <f>SUMIFS(Ventas_2[Cabezas],Ventas_2[Año],'KPI''S CERDO'!$A$2,Ventas_2[Mes],CabezasCerdo[[#Headers],[1]],Ventas_2[Almacén],CabezasCerdo[[#This Row],[Almacén]])</f>
        <v>0</v>
      </c>
      <c r="C61" s="9">
        <f>SUMIFS(Ventas_2[Cabezas],Ventas_2[Año],'KPI''S CERDO'!$A$2,Ventas_2[Mes],CabezasCerdo[[#Headers],[2]],Ventas_2[Almacén],CabezasCerdo[[#This Row],[Almacén]])</f>
        <v>0</v>
      </c>
      <c r="D61" s="9">
        <f>SUMIFS(Ventas_2[Cabezas],Ventas_2[Año],'KPI''S CERDO'!$A$2,Ventas_2[Mes],CabezasCerdo[[#Headers],[3]],Ventas_2[Almacén],CabezasCerdo[[#This Row],[Almacén]])</f>
        <v>0</v>
      </c>
      <c r="E61" s="9">
        <f>SUMIFS(Ventas_2[Cabezas],Ventas_2[Año],'KPI''S CERDO'!$A$2,Ventas_2[Mes],CabezasCerdo[[#Headers],[4]],Ventas_2[Almacén],CabezasCerdo[[#This Row],[Almacén]])</f>
        <v>107</v>
      </c>
      <c r="F61" s="9">
        <f>SUMIFS(Ventas_2[Cabezas],Ventas_2[Año],'KPI''S CERDO'!$A$2,Ventas_2[Mes],CabezasCerdo[[#Headers],[5]],Ventas_2[Almacén],CabezasCerdo[[#This Row],[Almacén]])</f>
        <v>0</v>
      </c>
      <c r="G61" s="9">
        <f>SUMIFS(Ventas_2[Cabezas],Ventas_2[Año],'KPI''S CERDO'!$A$2,Ventas_2[Mes],CabezasCerdo[[#Headers],[6]],Ventas_2[Almacén],CabezasCerdo[[#This Row],[Almacén]])</f>
        <v>0</v>
      </c>
      <c r="H61" s="9">
        <f>SUMIFS(Ventas_2[Cabezas],Ventas_2[Año],'KPI''S CERDO'!$A$2,Ventas_2[Mes],CabezasCerdo[[#Headers],[7]],Ventas_2[Almacén],CabezasCerdo[[#This Row],[Almacén]])</f>
        <v>0</v>
      </c>
      <c r="I61" s="9">
        <f>SUMIFS(Ventas_2[Cabezas],Ventas_2[Año],'KPI''S CERDO'!$A$2,Ventas_2[Mes],CabezasCerdo[[#Headers],[8]],Ventas_2[Almacén],CabezasCerdo[[#This Row],[Almacén]])</f>
        <v>0</v>
      </c>
      <c r="J61" s="9">
        <f>SUMIFS(Ventas_2[Cabezas],Ventas_2[Año],'KPI''S CERDO'!$A$2,Ventas_2[Mes],CabezasCerdo[[#Headers],[9]],Ventas_2[Almacén],CabezasCerdo[[#This Row],[Almacén]])</f>
        <v>0</v>
      </c>
      <c r="K61" s="9">
        <f>SUMIFS(Ventas_2[Cabezas],Ventas_2[Año],'KPI''S CERDO'!$A$2,Ventas_2[Mes],CabezasCerdo[[#Headers],[10]],Ventas_2[Almacén],CabezasCerdo[[#This Row],[Almacén]])</f>
        <v>0</v>
      </c>
      <c r="L61" s="9">
        <f>SUMIFS(Ventas_2[Cabezas],Ventas_2[Año],'KPI''S CERDO'!$A$2,Ventas_2[Mes],CabezasCerdo[[#Headers],[11]],Ventas_2[Almacén],CabezasCerdo[[#This Row],[Almacén]])</f>
        <v>426</v>
      </c>
      <c r="M61" s="9">
        <f>SUMIFS(Ventas_2[Cabezas],Ventas_2[Año],'KPI''S CERDO'!$A$2,Ventas_2[Mes],CabezasCerdo[[#Headers],[12]],Ventas_2[Almacén],CabezasCerdo[[#This Row],[Almacén]])</f>
        <v>0</v>
      </c>
    </row>
    <row r="62" spans="1:13" x14ac:dyDescent="0.3">
      <c r="A62" s="9" t="s">
        <v>132</v>
      </c>
      <c r="B62" s="9">
        <f>SUMIFS(Ventas_2[Cabezas],Ventas_2[Año],'KPI''S CERDO'!$A$2,Ventas_2[Mes],CabezasCerdo[[#Headers],[1]],Ventas_2[Almacén],CabezasCerdo[[#This Row],[Almacén]])</f>
        <v>0</v>
      </c>
      <c r="C62" s="9">
        <f>SUMIFS(Ventas_2[Cabezas],Ventas_2[Año],'KPI''S CERDO'!$A$2,Ventas_2[Mes],CabezasCerdo[[#Headers],[2]],Ventas_2[Almacén],CabezasCerdo[[#This Row],[Almacén]])</f>
        <v>0</v>
      </c>
      <c r="D62" s="9">
        <f>SUMIFS(Ventas_2[Cabezas],Ventas_2[Año],'KPI''S CERDO'!$A$2,Ventas_2[Mes],CabezasCerdo[[#Headers],[3]],Ventas_2[Almacén],CabezasCerdo[[#This Row],[Almacén]])</f>
        <v>0</v>
      </c>
      <c r="E62" s="9">
        <f>SUMIFS(Ventas_2[Cabezas],Ventas_2[Año],'KPI''S CERDO'!$A$2,Ventas_2[Mes],CabezasCerdo[[#Headers],[4]],Ventas_2[Almacén],CabezasCerdo[[#This Row],[Almacén]])</f>
        <v>109</v>
      </c>
      <c r="F62" s="9">
        <f>SUMIFS(Ventas_2[Cabezas],Ventas_2[Año],'KPI''S CERDO'!$A$2,Ventas_2[Mes],CabezasCerdo[[#Headers],[5]],Ventas_2[Almacén],CabezasCerdo[[#This Row],[Almacén]])</f>
        <v>83</v>
      </c>
      <c r="G62" s="9">
        <f>SUMIFS(Ventas_2[Cabezas],Ventas_2[Año],'KPI''S CERDO'!$A$2,Ventas_2[Mes],CabezasCerdo[[#Headers],[6]],Ventas_2[Almacén],CabezasCerdo[[#This Row],[Almacén]])</f>
        <v>0</v>
      </c>
      <c r="H62" s="9">
        <f>SUMIFS(Ventas_2[Cabezas],Ventas_2[Año],'KPI''S CERDO'!$A$2,Ventas_2[Mes],CabezasCerdo[[#Headers],[7]],Ventas_2[Almacén],CabezasCerdo[[#This Row],[Almacén]])</f>
        <v>225</v>
      </c>
      <c r="I62" s="9">
        <f>SUMIFS(Ventas_2[Cabezas],Ventas_2[Año],'KPI''S CERDO'!$A$2,Ventas_2[Mes],CabezasCerdo[[#Headers],[8]],Ventas_2[Almacén],CabezasCerdo[[#This Row],[Almacén]])</f>
        <v>84</v>
      </c>
      <c r="J62" s="9">
        <f>SUMIFS(Ventas_2[Cabezas],Ventas_2[Año],'KPI''S CERDO'!$A$2,Ventas_2[Mes],CabezasCerdo[[#Headers],[9]],Ventas_2[Almacén],CabezasCerdo[[#This Row],[Almacén]])</f>
        <v>0</v>
      </c>
      <c r="K62" s="9">
        <f>SUMIFS(Ventas_2[Cabezas],Ventas_2[Año],'KPI''S CERDO'!$A$2,Ventas_2[Mes],CabezasCerdo[[#Headers],[10]],Ventas_2[Almacén],CabezasCerdo[[#This Row],[Almacén]])</f>
        <v>0</v>
      </c>
      <c r="L62" s="9">
        <f>SUMIFS(Ventas_2[Cabezas],Ventas_2[Año],'KPI''S CERDO'!$A$2,Ventas_2[Mes],CabezasCerdo[[#Headers],[11]],Ventas_2[Almacén],CabezasCerdo[[#This Row],[Almacén]])</f>
        <v>61</v>
      </c>
      <c r="M62" s="9">
        <f>SUMIFS(Ventas_2[Cabezas],Ventas_2[Año],'KPI''S CERDO'!$A$2,Ventas_2[Mes],CabezasCerdo[[#Headers],[12]],Ventas_2[Almacén],CabezasCerdo[[#This Row],[Almacén]])</f>
        <v>218</v>
      </c>
    </row>
    <row r="63" spans="1:13" x14ac:dyDescent="0.3">
      <c r="A63" s="9" t="s">
        <v>133</v>
      </c>
      <c r="B63" s="9">
        <f>SUMIFS(Ventas_2[Cabezas],Ventas_2[Año],'KPI''S CERDO'!$A$2,Ventas_2[Mes],CabezasCerdo[[#Headers],[1]],Ventas_2[Almacén],CabezasCerdo[[#This Row],[Almacén]])</f>
        <v>0</v>
      </c>
      <c r="C63" s="9">
        <f>SUMIFS(Ventas_2[Cabezas],Ventas_2[Año],'KPI''S CERDO'!$A$2,Ventas_2[Mes],CabezasCerdo[[#Headers],[2]],Ventas_2[Almacén],CabezasCerdo[[#This Row],[Almacén]])</f>
        <v>0</v>
      </c>
      <c r="D63" s="9">
        <f>SUMIFS(Ventas_2[Cabezas],Ventas_2[Año],'KPI''S CERDO'!$A$2,Ventas_2[Mes],CabezasCerdo[[#Headers],[3]],Ventas_2[Almacén],CabezasCerdo[[#This Row],[Almacén]])</f>
        <v>0</v>
      </c>
      <c r="E63" s="9">
        <f>SUMIFS(Ventas_2[Cabezas],Ventas_2[Año],'KPI''S CERDO'!$A$2,Ventas_2[Mes],CabezasCerdo[[#Headers],[4]],Ventas_2[Almacén],CabezasCerdo[[#This Row],[Almacén]])</f>
        <v>0</v>
      </c>
      <c r="F63" s="9">
        <f>SUMIFS(Ventas_2[Cabezas],Ventas_2[Año],'KPI''S CERDO'!$A$2,Ventas_2[Mes],CabezasCerdo[[#Headers],[5]],Ventas_2[Almacén],CabezasCerdo[[#This Row],[Almacén]])</f>
        <v>152</v>
      </c>
      <c r="G63" s="9">
        <f>SUMIFS(Ventas_2[Cabezas],Ventas_2[Año],'KPI''S CERDO'!$A$2,Ventas_2[Mes],CabezasCerdo[[#Headers],[6]],Ventas_2[Almacén],CabezasCerdo[[#This Row],[Almacén]])</f>
        <v>0</v>
      </c>
      <c r="H63" s="9">
        <f>SUMIFS(Ventas_2[Cabezas],Ventas_2[Año],'KPI''S CERDO'!$A$2,Ventas_2[Mes],CabezasCerdo[[#Headers],[7]],Ventas_2[Almacén],CabezasCerdo[[#This Row],[Almacén]])</f>
        <v>0</v>
      </c>
      <c r="I63" s="9">
        <f>SUMIFS(Ventas_2[Cabezas],Ventas_2[Año],'KPI''S CERDO'!$A$2,Ventas_2[Mes],CabezasCerdo[[#Headers],[8]],Ventas_2[Almacén],CabezasCerdo[[#This Row],[Almacén]])</f>
        <v>153</v>
      </c>
      <c r="J63" s="9">
        <f>SUMIFS(Ventas_2[Cabezas],Ventas_2[Año],'KPI''S CERDO'!$A$2,Ventas_2[Mes],CabezasCerdo[[#Headers],[9]],Ventas_2[Almacén],CabezasCerdo[[#This Row],[Almacén]])</f>
        <v>0</v>
      </c>
      <c r="K63" s="9">
        <f>SUMIFS(Ventas_2[Cabezas],Ventas_2[Año],'KPI''S CERDO'!$A$2,Ventas_2[Mes],CabezasCerdo[[#Headers],[10]],Ventas_2[Almacén],CabezasCerdo[[#This Row],[Almacén]])</f>
        <v>0</v>
      </c>
      <c r="L63" s="9">
        <f>SUMIFS(Ventas_2[Cabezas],Ventas_2[Año],'KPI''S CERDO'!$A$2,Ventas_2[Mes],CabezasCerdo[[#Headers],[11]],Ventas_2[Almacén],CabezasCerdo[[#This Row],[Almacén]])</f>
        <v>0</v>
      </c>
      <c r="M63" s="9">
        <f>SUMIFS(Ventas_2[Cabezas],Ventas_2[Año],'KPI''S CERDO'!$A$2,Ventas_2[Mes],CabezasCerdo[[#Headers],[12]],Ventas_2[Almacén],CabezasCerdo[[#This Row],[Almacén]])</f>
        <v>287</v>
      </c>
    </row>
    <row r="64" spans="1:13" x14ac:dyDescent="0.3">
      <c r="A64" s="9" t="s">
        <v>134</v>
      </c>
      <c r="B64" s="9">
        <f>SUMIFS(Ventas_2[Cabezas],Ventas_2[Año],'KPI''S CERDO'!$A$2,Ventas_2[Mes],CabezasCerdo[[#Headers],[1]],Ventas_2[Almacén],CabezasCerdo[[#This Row],[Almacén]])</f>
        <v>0</v>
      </c>
      <c r="C64" s="9">
        <f>SUMIFS(Ventas_2[Cabezas],Ventas_2[Año],'KPI''S CERDO'!$A$2,Ventas_2[Mes],CabezasCerdo[[#Headers],[2]],Ventas_2[Almacén],CabezasCerdo[[#This Row],[Almacén]])</f>
        <v>0</v>
      </c>
      <c r="D64" s="9">
        <f>SUMIFS(Ventas_2[Cabezas],Ventas_2[Año],'KPI''S CERDO'!$A$2,Ventas_2[Mes],CabezasCerdo[[#Headers],[3]],Ventas_2[Almacén],CabezasCerdo[[#This Row],[Almacén]])</f>
        <v>0</v>
      </c>
      <c r="E64" s="9">
        <f>SUMIFS(Ventas_2[Cabezas],Ventas_2[Año],'KPI''S CERDO'!$A$2,Ventas_2[Mes],CabezasCerdo[[#Headers],[4]],Ventas_2[Almacén],CabezasCerdo[[#This Row],[Almacén]])</f>
        <v>0</v>
      </c>
      <c r="F64" s="9">
        <f>SUMIFS(Ventas_2[Cabezas],Ventas_2[Año],'KPI''S CERDO'!$A$2,Ventas_2[Mes],CabezasCerdo[[#Headers],[5]],Ventas_2[Almacén],CabezasCerdo[[#This Row],[Almacén]])</f>
        <v>0</v>
      </c>
      <c r="G64" s="9">
        <f>SUMIFS(Ventas_2[Cabezas],Ventas_2[Año],'KPI''S CERDO'!$A$2,Ventas_2[Mes],CabezasCerdo[[#Headers],[6]],Ventas_2[Almacén],CabezasCerdo[[#This Row],[Almacén]])</f>
        <v>0</v>
      </c>
      <c r="H64" s="9">
        <f>SUMIFS(Ventas_2[Cabezas],Ventas_2[Año],'KPI''S CERDO'!$A$2,Ventas_2[Mes],CabezasCerdo[[#Headers],[7]],Ventas_2[Almacén],CabezasCerdo[[#This Row],[Almacén]])</f>
        <v>0</v>
      </c>
      <c r="I64" s="9">
        <f>SUMIFS(Ventas_2[Cabezas],Ventas_2[Año],'KPI''S CERDO'!$A$2,Ventas_2[Mes],CabezasCerdo[[#Headers],[8]],Ventas_2[Almacén],CabezasCerdo[[#This Row],[Almacén]])</f>
        <v>0</v>
      </c>
      <c r="J64" s="9">
        <f>SUMIFS(Ventas_2[Cabezas],Ventas_2[Año],'KPI''S CERDO'!$A$2,Ventas_2[Mes],CabezasCerdo[[#Headers],[9]],Ventas_2[Almacén],CabezasCerdo[[#This Row],[Almacén]])</f>
        <v>184</v>
      </c>
      <c r="K64" s="9">
        <f>SUMIFS(Ventas_2[Cabezas],Ventas_2[Año],'KPI''S CERDO'!$A$2,Ventas_2[Mes],CabezasCerdo[[#Headers],[10]],Ventas_2[Almacén],CabezasCerdo[[#This Row],[Almacén]])</f>
        <v>0</v>
      </c>
      <c r="L64" s="9">
        <f>SUMIFS(Ventas_2[Cabezas],Ventas_2[Año],'KPI''S CERDO'!$A$2,Ventas_2[Mes],CabezasCerdo[[#Headers],[11]],Ventas_2[Almacén],CabezasCerdo[[#This Row],[Almacén]])</f>
        <v>0</v>
      </c>
      <c r="M64" s="9">
        <f>SUMIFS(Ventas_2[Cabezas],Ventas_2[Año],'KPI''S CERDO'!$A$2,Ventas_2[Mes],CabezasCerdo[[#Headers],[12]],Ventas_2[Almacén],CabezasCerdo[[#This Row],[Almacén]])</f>
        <v>0</v>
      </c>
    </row>
    <row r="65" spans="1:13" x14ac:dyDescent="0.3">
      <c r="A65" s="9" t="s">
        <v>135</v>
      </c>
      <c r="B65" s="9">
        <f>SUMIFS(Ventas_2[Cabezas],Ventas_2[Año],'KPI''S CERDO'!$A$2,Ventas_2[Mes],CabezasCerdo[[#Headers],[1]],Ventas_2[Almacén],CabezasCerdo[[#This Row],[Almacén]])</f>
        <v>0</v>
      </c>
      <c r="C65" s="9">
        <f>SUMIFS(Ventas_2[Cabezas],Ventas_2[Año],'KPI''S CERDO'!$A$2,Ventas_2[Mes],CabezasCerdo[[#Headers],[2]],Ventas_2[Almacén],CabezasCerdo[[#This Row],[Almacén]])</f>
        <v>0</v>
      </c>
      <c r="D65" s="9">
        <f>SUMIFS(Ventas_2[Cabezas],Ventas_2[Año],'KPI''S CERDO'!$A$2,Ventas_2[Mes],CabezasCerdo[[#Headers],[3]],Ventas_2[Almacén],CabezasCerdo[[#This Row],[Almacén]])</f>
        <v>0</v>
      </c>
      <c r="E65" s="9">
        <f>SUMIFS(Ventas_2[Cabezas],Ventas_2[Año],'KPI''S CERDO'!$A$2,Ventas_2[Mes],CabezasCerdo[[#Headers],[4]],Ventas_2[Almacén],CabezasCerdo[[#This Row],[Almacén]])</f>
        <v>0</v>
      </c>
      <c r="F65" s="9">
        <f>SUMIFS(Ventas_2[Cabezas],Ventas_2[Año],'KPI''S CERDO'!$A$2,Ventas_2[Mes],CabezasCerdo[[#Headers],[5]],Ventas_2[Almacén],CabezasCerdo[[#This Row],[Almacén]])</f>
        <v>79</v>
      </c>
      <c r="G65" s="9">
        <f>SUMIFS(Ventas_2[Cabezas],Ventas_2[Año],'KPI''S CERDO'!$A$2,Ventas_2[Mes],CabezasCerdo[[#Headers],[6]],Ventas_2[Almacén],CabezasCerdo[[#This Row],[Almacén]])</f>
        <v>0</v>
      </c>
      <c r="H65" s="9">
        <f>SUMIFS(Ventas_2[Cabezas],Ventas_2[Año],'KPI''S CERDO'!$A$2,Ventas_2[Mes],CabezasCerdo[[#Headers],[7]],Ventas_2[Almacén],CabezasCerdo[[#This Row],[Almacén]])</f>
        <v>0</v>
      </c>
      <c r="I65" s="9">
        <f>SUMIFS(Ventas_2[Cabezas],Ventas_2[Año],'KPI''S CERDO'!$A$2,Ventas_2[Mes],CabezasCerdo[[#Headers],[8]],Ventas_2[Almacén],CabezasCerdo[[#This Row],[Almacén]])</f>
        <v>0</v>
      </c>
      <c r="J65" s="9">
        <f>SUMIFS(Ventas_2[Cabezas],Ventas_2[Año],'KPI''S CERDO'!$A$2,Ventas_2[Mes],CabezasCerdo[[#Headers],[9]],Ventas_2[Almacén],CabezasCerdo[[#This Row],[Almacén]])</f>
        <v>0</v>
      </c>
      <c r="K65" s="9">
        <f>SUMIFS(Ventas_2[Cabezas],Ventas_2[Año],'KPI''S CERDO'!$A$2,Ventas_2[Mes],CabezasCerdo[[#Headers],[10]],Ventas_2[Almacén],CabezasCerdo[[#This Row],[Almacén]])</f>
        <v>0</v>
      </c>
      <c r="L65" s="9">
        <f>SUMIFS(Ventas_2[Cabezas],Ventas_2[Año],'KPI''S CERDO'!$A$2,Ventas_2[Mes],CabezasCerdo[[#Headers],[11]],Ventas_2[Almacén],CabezasCerdo[[#This Row],[Almacén]])</f>
        <v>0</v>
      </c>
      <c r="M65" s="9">
        <f>SUMIFS(Ventas_2[Cabezas],Ventas_2[Año],'KPI''S CERDO'!$A$2,Ventas_2[Mes],CabezasCerdo[[#Headers],[12]],Ventas_2[Almacén],CabezasCerdo[[#This Row],[Almacén]])</f>
        <v>0</v>
      </c>
    </row>
    <row r="66" spans="1:13" x14ac:dyDescent="0.3">
      <c r="A66" s="9" t="s">
        <v>136</v>
      </c>
      <c r="B66" s="9">
        <f>SUMIFS(Ventas_2[Cabezas],Ventas_2[Año],'KPI''S CERDO'!$A$2,Ventas_2[Mes],CabezasCerdo[[#Headers],[1]],Ventas_2[Almacén],CabezasCerdo[[#This Row],[Almacén]])</f>
        <v>0</v>
      </c>
      <c r="C66" s="9">
        <f>SUMIFS(Ventas_2[Cabezas],Ventas_2[Año],'KPI''S CERDO'!$A$2,Ventas_2[Mes],CabezasCerdo[[#Headers],[2]],Ventas_2[Almacén],CabezasCerdo[[#This Row],[Almacén]])</f>
        <v>0</v>
      </c>
      <c r="D66" s="9">
        <f>SUMIFS(Ventas_2[Cabezas],Ventas_2[Año],'KPI''S CERDO'!$A$2,Ventas_2[Mes],CabezasCerdo[[#Headers],[3]],Ventas_2[Almacén],CabezasCerdo[[#This Row],[Almacén]])</f>
        <v>0</v>
      </c>
      <c r="E66" s="9">
        <f>SUMIFS(Ventas_2[Cabezas],Ventas_2[Año],'KPI''S CERDO'!$A$2,Ventas_2[Mes],CabezasCerdo[[#Headers],[4]],Ventas_2[Almacén],CabezasCerdo[[#This Row],[Almacén]])</f>
        <v>0</v>
      </c>
      <c r="F66" s="9">
        <f>SUMIFS(Ventas_2[Cabezas],Ventas_2[Año],'KPI''S CERDO'!$A$2,Ventas_2[Mes],CabezasCerdo[[#Headers],[5]],Ventas_2[Almacén],CabezasCerdo[[#This Row],[Almacén]])</f>
        <v>206</v>
      </c>
      <c r="G66" s="9">
        <f>SUMIFS(Ventas_2[Cabezas],Ventas_2[Año],'KPI''S CERDO'!$A$2,Ventas_2[Mes],CabezasCerdo[[#Headers],[6]],Ventas_2[Almacén],CabezasCerdo[[#This Row],[Almacén]])</f>
        <v>0</v>
      </c>
      <c r="H66" s="9">
        <f>SUMIFS(Ventas_2[Cabezas],Ventas_2[Año],'KPI''S CERDO'!$A$2,Ventas_2[Mes],CabezasCerdo[[#Headers],[7]],Ventas_2[Almacén],CabezasCerdo[[#This Row],[Almacén]])</f>
        <v>0</v>
      </c>
      <c r="I66" s="9">
        <f>SUMIFS(Ventas_2[Cabezas],Ventas_2[Año],'KPI''S CERDO'!$A$2,Ventas_2[Mes],CabezasCerdo[[#Headers],[8]],Ventas_2[Almacén],CabezasCerdo[[#This Row],[Almacén]])</f>
        <v>0</v>
      </c>
      <c r="J66" s="9">
        <f>SUMIFS(Ventas_2[Cabezas],Ventas_2[Año],'KPI''S CERDO'!$A$2,Ventas_2[Mes],CabezasCerdo[[#Headers],[9]],Ventas_2[Almacén],CabezasCerdo[[#This Row],[Almacén]])</f>
        <v>0</v>
      </c>
      <c r="K66" s="9">
        <f>SUMIFS(Ventas_2[Cabezas],Ventas_2[Año],'KPI''S CERDO'!$A$2,Ventas_2[Mes],CabezasCerdo[[#Headers],[10]],Ventas_2[Almacén],CabezasCerdo[[#This Row],[Almacén]])</f>
        <v>0</v>
      </c>
      <c r="L66" s="9">
        <f>SUMIFS(Ventas_2[Cabezas],Ventas_2[Año],'KPI''S CERDO'!$A$2,Ventas_2[Mes],CabezasCerdo[[#Headers],[11]],Ventas_2[Almacén],CabezasCerdo[[#This Row],[Almacén]])</f>
        <v>0</v>
      </c>
      <c r="M66" s="9">
        <f>SUMIFS(Ventas_2[Cabezas],Ventas_2[Año],'KPI''S CERDO'!$A$2,Ventas_2[Mes],CabezasCerdo[[#Headers],[12]],Ventas_2[Almacén],CabezasCerdo[[#This Row],[Almacén]])</f>
        <v>0</v>
      </c>
    </row>
    <row r="67" spans="1:13" x14ac:dyDescent="0.3">
      <c r="A67" s="9" t="s">
        <v>137</v>
      </c>
      <c r="B67" s="9">
        <f>SUMIFS(Ventas_2[Cabezas],Ventas_2[Año],'KPI''S CERDO'!$A$2,Ventas_2[Mes],CabezasCerdo[[#Headers],[1]],Ventas_2[Almacén],CabezasCerdo[[#This Row],[Almacén]])</f>
        <v>0</v>
      </c>
      <c r="C67" s="9">
        <f>SUMIFS(Ventas_2[Cabezas],Ventas_2[Año],'KPI''S CERDO'!$A$2,Ventas_2[Mes],CabezasCerdo[[#Headers],[2]],Ventas_2[Almacén],CabezasCerdo[[#This Row],[Almacén]])</f>
        <v>0</v>
      </c>
      <c r="D67" s="9">
        <f>SUMIFS(Ventas_2[Cabezas],Ventas_2[Año],'KPI''S CERDO'!$A$2,Ventas_2[Mes],CabezasCerdo[[#Headers],[3]],Ventas_2[Almacén],CabezasCerdo[[#This Row],[Almacén]])</f>
        <v>0</v>
      </c>
      <c r="E67" s="9">
        <f>SUMIFS(Ventas_2[Cabezas],Ventas_2[Año],'KPI''S CERDO'!$A$2,Ventas_2[Mes],CabezasCerdo[[#Headers],[4]],Ventas_2[Almacén],CabezasCerdo[[#This Row],[Almacén]])</f>
        <v>0</v>
      </c>
      <c r="F67" s="9">
        <f>SUMIFS(Ventas_2[Cabezas],Ventas_2[Año],'KPI''S CERDO'!$A$2,Ventas_2[Mes],CabezasCerdo[[#Headers],[5]],Ventas_2[Almacén],CabezasCerdo[[#This Row],[Almacén]])</f>
        <v>0</v>
      </c>
      <c r="G67" s="9">
        <f>SUMIFS(Ventas_2[Cabezas],Ventas_2[Año],'KPI''S CERDO'!$A$2,Ventas_2[Mes],CabezasCerdo[[#Headers],[6]],Ventas_2[Almacén],CabezasCerdo[[#This Row],[Almacén]])</f>
        <v>108</v>
      </c>
      <c r="H67" s="9">
        <f>SUMIFS(Ventas_2[Cabezas],Ventas_2[Año],'KPI''S CERDO'!$A$2,Ventas_2[Mes],CabezasCerdo[[#Headers],[7]],Ventas_2[Almacén],CabezasCerdo[[#This Row],[Almacén]])</f>
        <v>0</v>
      </c>
      <c r="I67" s="9">
        <f>SUMIFS(Ventas_2[Cabezas],Ventas_2[Año],'KPI''S CERDO'!$A$2,Ventas_2[Mes],CabezasCerdo[[#Headers],[8]],Ventas_2[Almacén],CabezasCerdo[[#This Row],[Almacén]])</f>
        <v>0</v>
      </c>
      <c r="J67" s="9">
        <f>SUMIFS(Ventas_2[Cabezas],Ventas_2[Año],'KPI''S CERDO'!$A$2,Ventas_2[Mes],CabezasCerdo[[#Headers],[9]],Ventas_2[Almacén],CabezasCerdo[[#This Row],[Almacén]])</f>
        <v>0</v>
      </c>
      <c r="K67" s="9">
        <f>SUMIFS(Ventas_2[Cabezas],Ventas_2[Año],'KPI''S CERDO'!$A$2,Ventas_2[Mes],CabezasCerdo[[#Headers],[10]],Ventas_2[Almacén],CabezasCerdo[[#This Row],[Almacén]])</f>
        <v>0</v>
      </c>
      <c r="L67" s="9">
        <f>SUMIFS(Ventas_2[Cabezas],Ventas_2[Año],'KPI''S CERDO'!$A$2,Ventas_2[Mes],CabezasCerdo[[#Headers],[11]],Ventas_2[Almacén],CabezasCerdo[[#This Row],[Almacén]])</f>
        <v>0</v>
      </c>
      <c r="M67" s="9">
        <f>SUMIFS(Ventas_2[Cabezas],Ventas_2[Año],'KPI''S CERDO'!$A$2,Ventas_2[Mes],CabezasCerdo[[#Headers],[12]],Ventas_2[Almacén],CabezasCerdo[[#This Row],[Almacén]])</f>
        <v>0</v>
      </c>
    </row>
    <row r="68" spans="1:13" x14ac:dyDescent="0.3">
      <c r="A68" s="9" t="s">
        <v>138</v>
      </c>
      <c r="B68" s="9">
        <f>SUMIFS(Ventas_2[Cabezas],Ventas_2[Año],'KPI''S CERDO'!$A$2,Ventas_2[Mes],CabezasCerdo[[#Headers],[1]],Ventas_2[Almacén],CabezasCerdo[[#This Row],[Almacén]])</f>
        <v>0</v>
      </c>
      <c r="C68" s="9">
        <f>SUMIFS(Ventas_2[Cabezas],Ventas_2[Año],'KPI''S CERDO'!$A$2,Ventas_2[Mes],CabezasCerdo[[#Headers],[2]],Ventas_2[Almacén],CabezasCerdo[[#This Row],[Almacén]])</f>
        <v>0</v>
      </c>
      <c r="D68" s="9">
        <f>SUMIFS(Ventas_2[Cabezas],Ventas_2[Año],'KPI''S CERDO'!$A$2,Ventas_2[Mes],CabezasCerdo[[#Headers],[3]],Ventas_2[Almacén],CabezasCerdo[[#This Row],[Almacén]])</f>
        <v>0</v>
      </c>
      <c r="E68" s="9">
        <f>SUMIFS(Ventas_2[Cabezas],Ventas_2[Año],'KPI''S CERDO'!$A$2,Ventas_2[Mes],CabezasCerdo[[#Headers],[4]],Ventas_2[Almacén],CabezasCerdo[[#This Row],[Almacén]])</f>
        <v>0</v>
      </c>
      <c r="F68" s="9">
        <f>SUMIFS(Ventas_2[Cabezas],Ventas_2[Año],'KPI''S CERDO'!$A$2,Ventas_2[Mes],CabezasCerdo[[#Headers],[5]],Ventas_2[Almacén],CabezasCerdo[[#This Row],[Almacén]])</f>
        <v>0</v>
      </c>
      <c r="G68" s="9">
        <f>SUMIFS(Ventas_2[Cabezas],Ventas_2[Año],'KPI''S CERDO'!$A$2,Ventas_2[Mes],CabezasCerdo[[#Headers],[6]],Ventas_2[Almacén],CabezasCerdo[[#This Row],[Almacén]])</f>
        <v>17</v>
      </c>
      <c r="H68" s="9">
        <f>SUMIFS(Ventas_2[Cabezas],Ventas_2[Año],'KPI''S CERDO'!$A$2,Ventas_2[Mes],CabezasCerdo[[#Headers],[7]],Ventas_2[Almacén],CabezasCerdo[[#This Row],[Almacén]])</f>
        <v>0</v>
      </c>
      <c r="I68" s="9">
        <f>SUMIFS(Ventas_2[Cabezas],Ventas_2[Año],'KPI''S CERDO'!$A$2,Ventas_2[Mes],CabezasCerdo[[#Headers],[8]],Ventas_2[Almacén],CabezasCerdo[[#This Row],[Almacén]])</f>
        <v>0</v>
      </c>
      <c r="J68" s="9">
        <f>SUMIFS(Ventas_2[Cabezas],Ventas_2[Año],'KPI''S CERDO'!$A$2,Ventas_2[Mes],CabezasCerdo[[#Headers],[9]],Ventas_2[Almacén],CabezasCerdo[[#This Row],[Almacén]])</f>
        <v>0</v>
      </c>
      <c r="K68" s="9">
        <f>SUMIFS(Ventas_2[Cabezas],Ventas_2[Año],'KPI''S CERDO'!$A$2,Ventas_2[Mes],CabezasCerdo[[#Headers],[10]],Ventas_2[Almacén],CabezasCerdo[[#This Row],[Almacén]])</f>
        <v>0</v>
      </c>
      <c r="L68" s="9">
        <f>SUMIFS(Ventas_2[Cabezas],Ventas_2[Año],'KPI''S CERDO'!$A$2,Ventas_2[Mes],CabezasCerdo[[#Headers],[11]],Ventas_2[Almacén],CabezasCerdo[[#This Row],[Almacén]])</f>
        <v>0</v>
      </c>
      <c r="M68" s="9">
        <f>SUMIFS(Ventas_2[Cabezas],Ventas_2[Año],'KPI''S CERDO'!$A$2,Ventas_2[Mes],CabezasCerdo[[#Headers],[12]],Ventas_2[Almacén],CabezasCerdo[[#This Row],[Almacén]])</f>
        <v>0</v>
      </c>
    </row>
    <row r="69" spans="1:13" x14ac:dyDescent="0.3">
      <c r="A69" s="9" t="s">
        <v>139</v>
      </c>
      <c r="B69" s="9">
        <f>SUMIFS(Ventas_2[Cabezas],Ventas_2[Año],'KPI''S CERDO'!$A$2,Ventas_2[Mes],CabezasCerdo[[#Headers],[1]],Ventas_2[Almacén],CabezasCerdo[[#This Row],[Almacén]])</f>
        <v>0</v>
      </c>
      <c r="C69" s="9">
        <f>SUMIFS(Ventas_2[Cabezas],Ventas_2[Año],'KPI''S CERDO'!$A$2,Ventas_2[Mes],CabezasCerdo[[#Headers],[2]],Ventas_2[Almacén],CabezasCerdo[[#This Row],[Almacén]])</f>
        <v>0</v>
      </c>
      <c r="D69" s="9">
        <f>SUMIFS(Ventas_2[Cabezas],Ventas_2[Año],'KPI''S CERDO'!$A$2,Ventas_2[Mes],CabezasCerdo[[#Headers],[3]],Ventas_2[Almacén],CabezasCerdo[[#This Row],[Almacén]])</f>
        <v>0</v>
      </c>
      <c r="E69" s="9">
        <f>SUMIFS(Ventas_2[Cabezas],Ventas_2[Año],'KPI''S CERDO'!$A$2,Ventas_2[Mes],CabezasCerdo[[#Headers],[4]],Ventas_2[Almacén],CabezasCerdo[[#This Row],[Almacén]])</f>
        <v>0</v>
      </c>
      <c r="F69" s="9">
        <f>SUMIFS(Ventas_2[Cabezas],Ventas_2[Año],'KPI''S CERDO'!$A$2,Ventas_2[Mes],CabezasCerdo[[#Headers],[5]],Ventas_2[Almacén],CabezasCerdo[[#This Row],[Almacén]])</f>
        <v>0</v>
      </c>
      <c r="G69" s="9">
        <f>SUMIFS(Ventas_2[Cabezas],Ventas_2[Año],'KPI''S CERDO'!$A$2,Ventas_2[Mes],CabezasCerdo[[#Headers],[6]],Ventas_2[Almacén],CabezasCerdo[[#This Row],[Almacén]])</f>
        <v>0</v>
      </c>
      <c r="H69" s="9">
        <f>SUMIFS(Ventas_2[Cabezas],Ventas_2[Año],'KPI''S CERDO'!$A$2,Ventas_2[Mes],CabezasCerdo[[#Headers],[7]],Ventas_2[Almacén],CabezasCerdo[[#This Row],[Almacén]])</f>
        <v>0</v>
      </c>
      <c r="I69" s="9">
        <f>SUMIFS(Ventas_2[Cabezas],Ventas_2[Año],'KPI''S CERDO'!$A$2,Ventas_2[Mes],CabezasCerdo[[#Headers],[8]],Ventas_2[Almacén],CabezasCerdo[[#This Row],[Almacén]])</f>
        <v>0</v>
      </c>
      <c r="J69" s="9">
        <f>SUMIFS(Ventas_2[Cabezas],Ventas_2[Año],'KPI''S CERDO'!$A$2,Ventas_2[Mes],CabezasCerdo[[#Headers],[9]],Ventas_2[Almacén],CabezasCerdo[[#This Row],[Almacén]])</f>
        <v>0</v>
      </c>
      <c r="K69" s="9">
        <f>SUMIFS(Ventas_2[Cabezas],Ventas_2[Año],'KPI''S CERDO'!$A$2,Ventas_2[Mes],CabezasCerdo[[#Headers],[10]],Ventas_2[Almacén],CabezasCerdo[[#This Row],[Almacén]])</f>
        <v>0</v>
      </c>
      <c r="L69" s="9">
        <f>SUMIFS(Ventas_2[Cabezas],Ventas_2[Año],'KPI''S CERDO'!$A$2,Ventas_2[Mes],CabezasCerdo[[#Headers],[11]],Ventas_2[Almacén],CabezasCerdo[[#This Row],[Almacén]])</f>
        <v>0</v>
      </c>
      <c r="M69" s="9">
        <f>SUMIFS(Ventas_2[Cabezas],Ventas_2[Año],'KPI''S CERDO'!$A$2,Ventas_2[Mes],CabezasCerdo[[#Headers],[12]],Ventas_2[Almacén],CabezasCerdo[[#This Row],[Almacén]])</f>
        <v>0</v>
      </c>
    </row>
    <row r="70" spans="1:13" x14ac:dyDescent="0.3">
      <c r="A70" s="9" t="s">
        <v>140</v>
      </c>
      <c r="B70" s="9">
        <f>SUMIFS(Ventas_2[Cabezas],Ventas_2[Año],'KPI''S CERDO'!$A$2,Ventas_2[Mes],CabezasCerdo[[#Headers],[1]],Ventas_2[Almacén],CabezasCerdo[[#This Row],[Almacén]])</f>
        <v>0</v>
      </c>
      <c r="C70" s="9">
        <f>SUMIFS(Ventas_2[Cabezas],Ventas_2[Año],'KPI''S CERDO'!$A$2,Ventas_2[Mes],CabezasCerdo[[#Headers],[2]],Ventas_2[Almacén],CabezasCerdo[[#This Row],[Almacén]])</f>
        <v>0</v>
      </c>
      <c r="D70" s="9">
        <f>SUMIFS(Ventas_2[Cabezas],Ventas_2[Año],'KPI''S CERDO'!$A$2,Ventas_2[Mes],CabezasCerdo[[#Headers],[3]],Ventas_2[Almacén],CabezasCerdo[[#This Row],[Almacén]])</f>
        <v>0</v>
      </c>
      <c r="E70" s="9">
        <f>SUMIFS(Ventas_2[Cabezas],Ventas_2[Año],'KPI''S CERDO'!$A$2,Ventas_2[Mes],CabezasCerdo[[#Headers],[4]],Ventas_2[Almacén],CabezasCerdo[[#This Row],[Almacén]])</f>
        <v>0</v>
      </c>
      <c r="F70" s="9">
        <f>SUMIFS(Ventas_2[Cabezas],Ventas_2[Año],'KPI''S CERDO'!$A$2,Ventas_2[Mes],CabezasCerdo[[#Headers],[5]],Ventas_2[Almacén],CabezasCerdo[[#This Row],[Almacén]])</f>
        <v>0</v>
      </c>
      <c r="G70" s="9">
        <f>SUMIFS(Ventas_2[Cabezas],Ventas_2[Año],'KPI''S CERDO'!$A$2,Ventas_2[Mes],CabezasCerdo[[#Headers],[6]],Ventas_2[Almacén],CabezasCerdo[[#This Row],[Almacén]])</f>
        <v>0</v>
      </c>
      <c r="H70" s="9">
        <f>SUMIFS(Ventas_2[Cabezas],Ventas_2[Año],'KPI''S CERDO'!$A$2,Ventas_2[Mes],CabezasCerdo[[#Headers],[7]],Ventas_2[Almacén],CabezasCerdo[[#This Row],[Almacén]])</f>
        <v>24</v>
      </c>
      <c r="I70" s="9">
        <f>SUMIFS(Ventas_2[Cabezas],Ventas_2[Año],'KPI''S CERDO'!$A$2,Ventas_2[Mes],CabezasCerdo[[#Headers],[8]],Ventas_2[Almacén],CabezasCerdo[[#This Row],[Almacén]])</f>
        <v>0</v>
      </c>
      <c r="J70" s="9">
        <f>SUMIFS(Ventas_2[Cabezas],Ventas_2[Año],'KPI''S CERDO'!$A$2,Ventas_2[Mes],CabezasCerdo[[#Headers],[9]],Ventas_2[Almacén],CabezasCerdo[[#This Row],[Almacén]])</f>
        <v>0</v>
      </c>
      <c r="K70" s="9">
        <f>SUMIFS(Ventas_2[Cabezas],Ventas_2[Año],'KPI''S CERDO'!$A$2,Ventas_2[Mes],CabezasCerdo[[#Headers],[10]],Ventas_2[Almacén],CabezasCerdo[[#This Row],[Almacén]])</f>
        <v>0</v>
      </c>
      <c r="L70" s="9">
        <f>SUMIFS(Ventas_2[Cabezas],Ventas_2[Año],'KPI''S CERDO'!$A$2,Ventas_2[Mes],CabezasCerdo[[#Headers],[11]],Ventas_2[Almacén],CabezasCerdo[[#This Row],[Almacén]])</f>
        <v>0</v>
      </c>
      <c r="M70" s="9">
        <f>SUMIFS(Ventas_2[Cabezas],Ventas_2[Año],'KPI''S CERDO'!$A$2,Ventas_2[Mes],CabezasCerdo[[#Headers],[12]],Ventas_2[Almacén],CabezasCerdo[[#This Row],[Almacén]])</f>
        <v>0</v>
      </c>
    </row>
    <row r="71" spans="1:13" x14ac:dyDescent="0.3">
      <c r="A71" s="9" t="s">
        <v>141</v>
      </c>
      <c r="B71" s="9">
        <f>SUMIFS(Ventas_2[Cabezas],Ventas_2[Año],'KPI''S CERDO'!$A$2,Ventas_2[Mes],CabezasCerdo[[#Headers],[1]],Ventas_2[Almacén],CabezasCerdo[[#This Row],[Almacén]])</f>
        <v>0</v>
      </c>
      <c r="C71" s="9">
        <f>SUMIFS(Ventas_2[Cabezas],Ventas_2[Año],'KPI''S CERDO'!$A$2,Ventas_2[Mes],CabezasCerdo[[#Headers],[2]],Ventas_2[Almacén],CabezasCerdo[[#This Row],[Almacén]])</f>
        <v>0</v>
      </c>
      <c r="D71" s="9">
        <f>SUMIFS(Ventas_2[Cabezas],Ventas_2[Año],'KPI''S CERDO'!$A$2,Ventas_2[Mes],CabezasCerdo[[#Headers],[3]],Ventas_2[Almacén],CabezasCerdo[[#This Row],[Almacén]])</f>
        <v>0</v>
      </c>
      <c r="E71" s="9">
        <f>SUMIFS(Ventas_2[Cabezas],Ventas_2[Año],'KPI''S CERDO'!$A$2,Ventas_2[Mes],CabezasCerdo[[#Headers],[4]],Ventas_2[Almacén],CabezasCerdo[[#This Row],[Almacén]])</f>
        <v>0</v>
      </c>
      <c r="F71" s="9">
        <f>SUMIFS(Ventas_2[Cabezas],Ventas_2[Año],'KPI''S CERDO'!$A$2,Ventas_2[Mes],CabezasCerdo[[#Headers],[5]],Ventas_2[Almacén],CabezasCerdo[[#This Row],[Almacén]])</f>
        <v>0</v>
      </c>
      <c r="G71" s="9">
        <f>SUMIFS(Ventas_2[Cabezas],Ventas_2[Año],'KPI''S CERDO'!$A$2,Ventas_2[Mes],CabezasCerdo[[#Headers],[6]],Ventas_2[Almacén],CabezasCerdo[[#This Row],[Almacén]])</f>
        <v>125</v>
      </c>
      <c r="H71" s="9">
        <f>SUMIFS(Ventas_2[Cabezas],Ventas_2[Año],'KPI''S CERDO'!$A$2,Ventas_2[Mes],CabezasCerdo[[#Headers],[7]],Ventas_2[Almacén],CabezasCerdo[[#This Row],[Almacén]])</f>
        <v>0</v>
      </c>
      <c r="I71" s="9">
        <f>SUMIFS(Ventas_2[Cabezas],Ventas_2[Año],'KPI''S CERDO'!$A$2,Ventas_2[Mes],CabezasCerdo[[#Headers],[8]],Ventas_2[Almacén],CabezasCerdo[[#This Row],[Almacén]])</f>
        <v>0</v>
      </c>
      <c r="J71" s="9">
        <f>SUMIFS(Ventas_2[Cabezas],Ventas_2[Año],'KPI''S CERDO'!$A$2,Ventas_2[Mes],CabezasCerdo[[#Headers],[9]],Ventas_2[Almacén],CabezasCerdo[[#This Row],[Almacén]])</f>
        <v>0</v>
      </c>
      <c r="K71" s="9">
        <f>SUMIFS(Ventas_2[Cabezas],Ventas_2[Año],'KPI''S CERDO'!$A$2,Ventas_2[Mes],CabezasCerdo[[#Headers],[10]],Ventas_2[Almacén],CabezasCerdo[[#This Row],[Almacén]])</f>
        <v>0</v>
      </c>
      <c r="L71" s="9">
        <f>SUMIFS(Ventas_2[Cabezas],Ventas_2[Año],'KPI''S CERDO'!$A$2,Ventas_2[Mes],CabezasCerdo[[#Headers],[11]],Ventas_2[Almacén],CabezasCerdo[[#This Row],[Almacén]])</f>
        <v>0</v>
      </c>
      <c r="M71" s="9">
        <f>SUMIFS(Ventas_2[Cabezas],Ventas_2[Año],'KPI''S CERDO'!$A$2,Ventas_2[Mes],CabezasCerdo[[#Headers],[12]],Ventas_2[Almacén],CabezasCerdo[[#This Row],[Almacén]])</f>
        <v>0</v>
      </c>
    </row>
    <row r="72" spans="1:13" x14ac:dyDescent="0.3">
      <c r="A72" s="9" t="s">
        <v>142</v>
      </c>
      <c r="B72" s="9">
        <f>SUMIFS(Ventas_2[Cabezas],Ventas_2[Año],'KPI''S CERDO'!$A$2,Ventas_2[Mes],CabezasCerdo[[#Headers],[1]],Ventas_2[Almacén],CabezasCerdo[[#This Row],[Almacén]])</f>
        <v>0</v>
      </c>
      <c r="C72" s="9">
        <f>SUMIFS(Ventas_2[Cabezas],Ventas_2[Año],'KPI''S CERDO'!$A$2,Ventas_2[Mes],CabezasCerdo[[#Headers],[2]],Ventas_2[Almacén],CabezasCerdo[[#This Row],[Almacén]])</f>
        <v>0</v>
      </c>
      <c r="D72" s="9">
        <f>SUMIFS(Ventas_2[Cabezas],Ventas_2[Año],'KPI''S CERDO'!$A$2,Ventas_2[Mes],CabezasCerdo[[#Headers],[3]],Ventas_2[Almacén],CabezasCerdo[[#This Row],[Almacén]])</f>
        <v>0</v>
      </c>
      <c r="E72" s="9">
        <f>SUMIFS(Ventas_2[Cabezas],Ventas_2[Año],'KPI''S CERDO'!$A$2,Ventas_2[Mes],CabezasCerdo[[#Headers],[4]],Ventas_2[Almacén],CabezasCerdo[[#This Row],[Almacén]])</f>
        <v>0</v>
      </c>
      <c r="F72" s="9">
        <f>SUMIFS(Ventas_2[Cabezas],Ventas_2[Año],'KPI''S CERDO'!$A$2,Ventas_2[Mes],CabezasCerdo[[#Headers],[5]],Ventas_2[Almacén],CabezasCerdo[[#This Row],[Almacén]])</f>
        <v>0</v>
      </c>
      <c r="G72" s="9">
        <f>SUMIFS(Ventas_2[Cabezas],Ventas_2[Año],'KPI''S CERDO'!$A$2,Ventas_2[Mes],CabezasCerdo[[#Headers],[6]],Ventas_2[Almacén],CabezasCerdo[[#This Row],[Almacén]])</f>
        <v>0</v>
      </c>
      <c r="H72" s="9">
        <f>SUMIFS(Ventas_2[Cabezas],Ventas_2[Año],'KPI''S CERDO'!$A$2,Ventas_2[Mes],CabezasCerdo[[#Headers],[7]],Ventas_2[Almacén],CabezasCerdo[[#This Row],[Almacén]])</f>
        <v>172</v>
      </c>
      <c r="I72" s="9">
        <f>SUMIFS(Ventas_2[Cabezas],Ventas_2[Año],'KPI''S CERDO'!$A$2,Ventas_2[Mes],CabezasCerdo[[#Headers],[8]],Ventas_2[Almacén],CabezasCerdo[[#This Row],[Almacén]])</f>
        <v>0</v>
      </c>
      <c r="J72" s="9">
        <f>SUMIFS(Ventas_2[Cabezas],Ventas_2[Año],'KPI''S CERDO'!$A$2,Ventas_2[Mes],CabezasCerdo[[#Headers],[9]],Ventas_2[Almacén],CabezasCerdo[[#This Row],[Almacén]])</f>
        <v>0</v>
      </c>
      <c r="K72" s="9">
        <f>SUMIFS(Ventas_2[Cabezas],Ventas_2[Año],'KPI''S CERDO'!$A$2,Ventas_2[Mes],CabezasCerdo[[#Headers],[10]],Ventas_2[Almacén],CabezasCerdo[[#This Row],[Almacén]])</f>
        <v>0</v>
      </c>
      <c r="L72" s="9">
        <f>SUMIFS(Ventas_2[Cabezas],Ventas_2[Año],'KPI''S CERDO'!$A$2,Ventas_2[Mes],CabezasCerdo[[#Headers],[11]],Ventas_2[Almacén],CabezasCerdo[[#This Row],[Almacén]])</f>
        <v>0</v>
      </c>
      <c r="M72" s="9">
        <f>SUMIFS(Ventas_2[Cabezas],Ventas_2[Año],'KPI''S CERDO'!$A$2,Ventas_2[Mes],CabezasCerdo[[#Headers],[12]],Ventas_2[Almacén],CabezasCerdo[[#This Row],[Almacén]])</f>
        <v>0</v>
      </c>
    </row>
    <row r="73" spans="1:13" x14ac:dyDescent="0.3">
      <c r="A73" s="9" t="s">
        <v>143</v>
      </c>
      <c r="B73" s="9">
        <f>SUMIFS(Ventas_2[Cabezas],Ventas_2[Año],'KPI''S CERDO'!$A$2,Ventas_2[Mes],CabezasCerdo[[#Headers],[1]],Ventas_2[Almacén],CabezasCerdo[[#This Row],[Almacén]])</f>
        <v>0</v>
      </c>
      <c r="C73" s="9">
        <f>SUMIFS(Ventas_2[Cabezas],Ventas_2[Año],'KPI''S CERDO'!$A$2,Ventas_2[Mes],CabezasCerdo[[#Headers],[2]],Ventas_2[Almacén],CabezasCerdo[[#This Row],[Almacén]])</f>
        <v>0</v>
      </c>
      <c r="D73" s="9">
        <f>SUMIFS(Ventas_2[Cabezas],Ventas_2[Año],'KPI''S CERDO'!$A$2,Ventas_2[Mes],CabezasCerdo[[#Headers],[3]],Ventas_2[Almacén],CabezasCerdo[[#This Row],[Almacén]])</f>
        <v>0</v>
      </c>
      <c r="E73" s="9">
        <f>SUMIFS(Ventas_2[Cabezas],Ventas_2[Año],'KPI''S CERDO'!$A$2,Ventas_2[Mes],CabezasCerdo[[#Headers],[4]],Ventas_2[Almacén],CabezasCerdo[[#This Row],[Almacén]])</f>
        <v>0</v>
      </c>
      <c r="F73" s="9">
        <f>SUMIFS(Ventas_2[Cabezas],Ventas_2[Año],'KPI''S CERDO'!$A$2,Ventas_2[Mes],CabezasCerdo[[#Headers],[5]],Ventas_2[Almacén],CabezasCerdo[[#This Row],[Almacén]])</f>
        <v>0</v>
      </c>
      <c r="G73" s="9">
        <f>SUMIFS(Ventas_2[Cabezas],Ventas_2[Año],'KPI''S CERDO'!$A$2,Ventas_2[Mes],CabezasCerdo[[#Headers],[6]],Ventas_2[Almacén],CabezasCerdo[[#This Row],[Almacén]])</f>
        <v>0</v>
      </c>
      <c r="H73" s="9">
        <f>SUMIFS(Ventas_2[Cabezas],Ventas_2[Año],'KPI''S CERDO'!$A$2,Ventas_2[Mes],CabezasCerdo[[#Headers],[7]],Ventas_2[Almacén],CabezasCerdo[[#This Row],[Almacén]])</f>
        <v>0</v>
      </c>
      <c r="I73" s="9">
        <f>SUMIFS(Ventas_2[Cabezas],Ventas_2[Año],'KPI''S CERDO'!$A$2,Ventas_2[Mes],CabezasCerdo[[#Headers],[8]],Ventas_2[Almacén],CabezasCerdo[[#This Row],[Almacén]])</f>
        <v>0</v>
      </c>
      <c r="J73" s="9">
        <f>SUMIFS(Ventas_2[Cabezas],Ventas_2[Año],'KPI''S CERDO'!$A$2,Ventas_2[Mes],CabezasCerdo[[#Headers],[9]],Ventas_2[Almacén],CabezasCerdo[[#This Row],[Almacén]])</f>
        <v>0</v>
      </c>
      <c r="K73" s="9">
        <f>SUMIFS(Ventas_2[Cabezas],Ventas_2[Año],'KPI''S CERDO'!$A$2,Ventas_2[Mes],CabezasCerdo[[#Headers],[10]],Ventas_2[Almacén],CabezasCerdo[[#This Row],[Almacén]])</f>
        <v>0</v>
      </c>
      <c r="L73" s="9">
        <f>SUMIFS(Ventas_2[Cabezas],Ventas_2[Año],'KPI''S CERDO'!$A$2,Ventas_2[Mes],CabezasCerdo[[#Headers],[11]],Ventas_2[Almacén],CabezasCerdo[[#This Row],[Almacén]])</f>
        <v>0</v>
      </c>
      <c r="M73" s="9">
        <f>SUMIFS(Ventas_2[Cabezas],Ventas_2[Año],'KPI''S CERDO'!$A$2,Ventas_2[Mes],CabezasCerdo[[#Headers],[12]],Ventas_2[Almacén],CabezasCerdo[[#This Row],[Almacén]])</f>
        <v>0</v>
      </c>
    </row>
    <row r="74" spans="1:13" x14ac:dyDescent="0.3">
      <c r="A74" s="9" t="s">
        <v>144</v>
      </c>
      <c r="B74" s="9">
        <f>SUMIFS(Ventas_2[Cabezas],Ventas_2[Año],'KPI''S CERDO'!$A$2,Ventas_2[Mes],CabezasCerdo[[#Headers],[1]],Ventas_2[Almacén],CabezasCerdo[[#This Row],[Almacén]])</f>
        <v>0</v>
      </c>
      <c r="C74" s="9">
        <f>SUMIFS(Ventas_2[Cabezas],Ventas_2[Año],'KPI''S CERDO'!$A$2,Ventas_2[Mes],CabezasCerdo[[#Headers],[2]],Ventas_2[Almacén],CabezasCerdo[[#This Row],[Almacén]])</f>
        <v>0</v>
      </c>
      <c r="D74" s="9">
        <f>SUMIFS(Ventas_2[Cabezas],Ventas_2[Año],'KPI''S CERDO'!$A$2,Ventas_2[Mes],CabezasCerdo[[#Headers],[3]],Ventas_2[Almacén],CabezasCerdo[[#This Row],[Almacén]])</f>
        <v>0</v>
      </c>
      <c r="E74" s="9">
        <f>SUMIFS(Ventas_2[Cabezas],Ventas_2[Año],'KPI''S CERDO'!$A$2,Ventas_2[Mes],CabezasCerdo[[#Headers],[4]],Ventas_2[Almacén],CabezasCerdo[[#This Row],[Almacén]])</f>
        <v>0</v>
      </c>
      <c r="F74" s="9">
        <f>SUMIFS(Ventas_2[Cabezas],Ventas_2[Año],'KPI''S CERDO'!$A$2,Ventas_2[Mes],CabezasCerdo[[#Headers],[5]],Ventas_2[Almacén],CabezasCerdo[[#This Row],[Almacén]])</f>
        <v>0</v>
      </c>
      <c r="G74" s="9">
        <f>SUMIFS(Ventas_2[Cabezas],Ventas_2[Año],'KPI''S CERDO'!$A$2,Ventas_2[Mes],CabezasCerdo[[#Headers],[6]],Ventas_2[Almacén],CabezasCerdo[[#This Row],[Almacén]])</f>
        <v>0</v>
      </c>
      <c r="H74" s="9">
        <f>SUMIFS(Ventas_2[Cabezas],Ventas_2[Año],'KPI''S CERDO'!$A$2,Ventas_2[Mes],CabezasCerdo[[#Headers],[7]],Ventas_2[Almacén],CabezasCerdo[[#This Row],[Almacén]])</f>
        <v>0</v>
      </c>
      <c r="I74" s="9">
        <f>SUMIFS(Ventas_2[Cabezas],Ventas_2[Año],'KPI''S CERDO'!$A$2,Ventas_2[Mes],CabezasCerdo[[#Headers],[8]],Ventas_2[Almacén],CabezasCerdo[[#This Row],[Almacén]])</f>
        <v>0</v>
      </c>
      <c r="J74" s="9">
        <f>SUMIFS(Ventas_2[Cabezas],Ventas_2[Año],'KPI''S CERDO'!$A$2,Ventas_2[Mes],CabezasCerdo[[#Headers],[9]],Ventas_2[Almacén],CabezasCerdo[[#This Row],[Almacén]])</f>
        <v>0</v>
      </c>
      <c r="K74" s="9">
        <f>SUMIFS(Ventas_2[Cabezas],Ventas_2[Año],'KPI''S CERDO'!$A$2,Ventas_2[Mes],CabezasCerdo[[#Headers],[10]],Ventas_2[Almacén],CabezasCerdo[[#This Row],[Almacén]])</f>
        <v>0</v>
      </c>
      <c r="L74" s="9">
        <f>SUMIFS(Ventas_2[Cabezas],Ventas_2[Año],'KPI''S CERDO'!$A$2,Ventas_2[Mes],CabezasCerdo[[#Headers],[11]],Ventas_2[Almacén],CabezasCerdo[[#This Row],[Almacén]])</f>
        <v>0</v>
      </c>
      <c r="M74" s="9">
        <f>SUMIFS(Ventas_2[Cabezas],Ventas_2[Año],'KPI''S CERDO'!$A$2,Ventas_2[Mes],CabezasCerdo[[#Headers],[12]],Ventas_2[Almacén],CabezasCerdo[[#This Row],[Almacén]])</f>
        <v>0</v>
      </c>
    </row>
    <row r="75" spans="1:13" x14ac:dyDescent="0.3">
      <c r="A75" s="9" t="s">
        <v>145</v>
      </c>
      <c r="B75" s="9">
        <f>SUMIFS(Ventas_2[Cabezas],Ventas_2[Año],'KPI''S CERDO'!$A$2,Ventas_2[Mes],CabezasCerdo[[#Headers],[1]],Ventas_2[Almacén],CabezasCerdo[[#This Row],[Almacén]])</f>
        <v>0</v>
      </c>
      <c r="C75" s="9">
        <f>SUMIFS(Ventas_2[Cabezas],Ventas_2[Año],'KPI''S CERDO'!$A$2,Ventas_2[Mes],CabezasCerdo[[#Headers],[2]],Ventas_2[Almacén],CabezasCerdo[[#This Row],[Almacén]])</f>
        <v>0</v>
      </c>
      <c r="D75" s="9">
        <f>SUMIFS(Ventas_2[Cabezas],Ventas_2[Año],'KPI''S CERDO'!$A$2,Ventas_2[Mes],CabezasCerdo[[#Headers],[3]],Ventas_2[Almacén],CabezasCerdo[[#This Row],[Almacén]])</f>
        <v>0</v>
      </c>
      <c r="E75" s="9">
        <f>SUMIFS(Ventas_2[Cabezas],Ventas_2[Año],'KPI''S CERDO'!$A$2,Ventas_2[Mes],CabezasCerdo[[#Headers],[4]],Ventas_2[Almacén],CabezasCerdo[[#This Row],[Almacén]])</f>
        <v>0</v>
      </c>
      <c r="F75" s="9">
        <f>SUMIFS(Ventas_2[Cabezas],Ventas_2[Año],'KPI''S CERDO'!$A$2,Ventas_2[Mes],CabezasCerdo[[#Headers],[5]],Ventas_2[Almacén],CabezasCerdo[[#This Row],[Almacén]])</f>
        <v>0</v>
      </c>
      <c r="G75" s="9">
        <f>SUMIFS(Ventas_2[Cabezas],Ventas_2[Año],'KPI''S CERDO'!$A$2,Ventas_2[Mes],CabezasCerdo[[#Headers],[6]],Ventas_2[Almacén],CabezasCerdo[[#This Row],[Almacén]])</f>
        <v>0</v>
      </c>
      <c r="H75" s="9">
        <f>SUMIFS(Ventas_2[Cabezas],Ventas_2[Año],'KPI''S CERDO'!$A$2,Ventas_2[Mes],CabezasCerdo[[#Headers],[7]],Ventas_2[Almacén],CabezasCerdo[[#This Row],[Almacén]])</f>
        <v>39</v>
      </c>
      <c r="I75" s="9">
        <f>SUMIFS(Ventas_2[Cabezas],Ventas_2[Año],'KPI''S CERDO'!$A$2,Ventas_2[Mes],CabezasCerdo[[#Headers],[8]],Ventas_2[Almacén],CabezasCerdo[[#This Row],[Almacén]])</f>
        <v>0</v>
      </c>
      <c r="J75" s="9">
        <f>SUMIFS(Ventas_2[Cabezas],Ventas_2[Año],'KPI''S CERDO'!$A$2,Ventas_2[Mes],CabezasCerdo[[#Headers],[9]],Ventas_2[Almacén],CabezasCerdo[[#This Row],[Almacén]])</f>
        <v>0</v>
      </c>
      <c r="K75" s="9">
        <f>SUMIFS(Ventas_2[Cabezas],Ventas_2[Año],'KPI''S CERDO'!$A$2,Ventas_2[Mes],CabezasCerdo[[#Headers],[10]],Ventas_2[Almacén],CabezasCerdo[[#This Row],[Almacén]])</f>
        <v>0</v>
      </c>
      <c r="L75" s="9">
        <f>SUMIFS(Ventas_2[Cabezas],Ventas_2[Año],'KPI''S CERDO'!$A$2,Ventas_2[Mes],CabezasCerdo[[#Headers],[11]],Ventas_2[Almacén],CabezasCerdo[[#This Row],[Almacén]])</f>
        <v>0</v>
      </c>
      <c r="M75" s="9">
        <f>SUMIFS(Ventas_2[Cabezas],Ventas_2[Año],'KPI''S CERDO'!$A$2,Ventas_2[Mes],CabezasCerdo[[#Headers],[12]],Ventas_2[Almacén],CabezasCerdo[[#This Row],[Almacén]])</f>
        <v>0</v>
      </c>
    </row>
    <row r="76" spans="1:13" x14ac:dyDescent="0.3">
      <c r="A76" s="9" t="s">
        <v>146</v>
      </c>
      <c r="B76" s="9">
        <f>SUMIFS(Ventas_2[Cabezas],Ventas_2[Año],'KPI''S CERDO'!$A$2,Ventas_2[Mes],CabezasCerdo[[#Headers],[1]],Ventas_2[Almacén],CabezasCerdo[[#This Row],[Almacén]])</f>
        <v>0</v>
      </c>
      <c r="C76" s="9">
        <f>SUMIFS(Ventas_2[Cabezas],Ventas_2[Año],'KPI''S CERDO'!$A$2,Ventas_2[Mes],CabezasCerdo[[#Headers],[2]],Ventas_2[Almacén],CabezasCerdo[[#This Row],[Almacén]])</f>
        <v>0</v>
      </c>
      <c r="D76" s="9">
        <f>SUMIFS(Ventas_2[Cabezas],Ventas_2[Año],'KPI''S CERDO'!$A$2,Ventas_2[Mes],CabezasCerdo[[#Headers],[3]],Ventas_2[Almacén],CabezasCerdo[[#This Row],[Almacén]])</f>
        <v>0</v>
      </c>
      <c r="E76" s="9">
        <f>SUMIFS(Ventas_2[Cabezas],Ventas_2[Año],'KPI''S CERDO'!$A$2,Ventas_2[Mes],CabezasCerdo[[#Headers],[4]],Ventas_2[Almacén],CabezasCerdo[[#This Row],[Almacén]])</f>
        <v>0</v>
      </c>
      <c r="F76" s="9">
        <f>SUMIFS(Ventas_2[Cabezas],Ventas_2[Año],'KPI''S CERDO'!$A$2,Ventas_2[Mes],CabezasCerdo[[#Headers],[5]],Ventas_2[Almacén],CabezasCerdo[[#This Row],[Almacén]])</f>
        <v>0</v>
      </c>
      <c r="G76" s="9">
        <f>SUMIFS(Ventas_2[Cabezas],Ventas_2[Año],'KPI''S CERDO'!$A$2,Ventas_2[Mes],CabezasCerdo[[#Headers],[6]],Ventas_2[Almacén],CabezasCerdo[[#This Row],[Almacén]])</f>
        <v>79</v>
      </c>
      <c r="H76" s="9">
        <f>SUMIFS(Ventas_2[Cabezas],Ventas_2[Año],'KPI''S CERDO'!$A$2,Ventas_2[Mes],CabezasCerdo[[#Headers],[7]],Ventas_2[Almacén],CabezasCerdo[[#This Row],[Almacén]])</f>
        <v>0</v>
      </c>
      <c r="I76" s="9">
        <f>SUMIFS(Ventas_2[Cabezas],Ventas_2[Año],'KPI''S CERDO'!$A$2,Ventas_2[Mes],CabezasCerdo[[#Headers],[8]],Ventas_2[Almacén],CabezasCerdo[[#This Row],[Almacén]])</f>
        <v>221</v>
      </c>
      <c r="J76" s="9">
        <f>SUMIFS(Ventas_2[Cabezas],Ventas_2[Año],'KPI''S CERDO'!$A$2,Ventas_2[Mes],CabezasCerdo[[#Headers],[9]],Ventas_2[Almacén],CabezasCerdo[[#This Row],[Almacén]])</f>
        <v>0</v>
      </c>
      <c r="K76" s="9">
        <f>SUMIFS(Ventas_2[Cabezas],Ventas_2[Año],'KPI''S CERDO'!$A$2,Ventas_2[Mes],CabezasCerdo[[#Headers],[10]],Ventas_2[Almacén],CabezasCerdo[[#This Row],[Almacén]])</f>
        <v>0</v>
      </c>
      <c r="L76" s="9">
        <f>SUMIFS(Ventas_2[Cabezas],Ventas_2[Año],'KPI''S CERDO'!$A$2,Ventas_2[Mes],CabezasCerdo[[#Headers],[11]],Ventas_2[Almacén],CabezasCerdo[[#This Row],[Almacén]])</f>
        <v>0</v>
      </c>
      <c r="M76" s="9">
        <f>SUMIFS(Ventas_2[Cabezas],Ventas_2[Año],'KPI''S CERDO'!$A$2,Ventas_2[Mes],CabezasCerdo[[#Headers],[12]],Ventas_2[Almacén],CabezasCerdo[[#This Row],[Almacén]])</f>
        <v>0</v>
      </c>
    </row>
    <row r="77" spans="1:13" x14ac:dyDescent="0.3">
      <c r="A77" s="9" t="s">
        <v>147</v>
      </c>
      <c r="B77" s="9">
        <f>SUMIFS(Ventas_2[Cabezas],Ventas_2[Año],'KPI''S CERDO'!$A$2,Ventas_2[Mes],CabezasCerdo[[#Headers],[1]],Ventas_2[Almacén],CabezasCerdo[[#This Row],[Almacén]])</f>
        <v>0</v>
      </c>
      <c r="C77" s="9">
        <f>SUMIFS(Ventas_2[Cabezas],Ventas_2[Año],'KPI''S CERDO'!$A$2,Ventas_2[Mes],CabezasCerdo[[#Headers],[2]],Ventas_2[Almacén],CabezasCerdo[[#This Row],[Almacén]])</f>
        <v>0</v>
      </c>
      <c r="D77" s="9">
        <f>SUMIFS(Ventas_2[Cabezas],Ventas_2[Año],'KPI''S CERDO'!$A$2,Ventas_2[Mes],CabezasCerdo[[#Headers],[3]],Ventas_2[Almacén],CabezasCerdo[[#This Row],[Almacén]])</f>
        <v>0</v>
      </c>
      <c r="E77" s="9">
        <f>SUMIFS(Ventas_2[Cabezas],Ventas_2[Año],'KPI''S CERDO'!$A$2,Ventas_2[Mes],CabezasCerdo[[#Headers],[4]],Ventas_2[Almacén],CabezasCerdo[[#This Row],[Almacén]])</f>
        <v>0</v>
      </c>
      <c r="F77" s="9">
        <f>SUMIFS(Ventas_2[Cabezas],Ventas_2[Año],'KPI''S CERDO'!$A$2,Ventas_2[Mes],CabezasCerdo[[#Headers],[5]],Ventas_2[Almacén],CabezasCerdo[[#This Row],[Almacén]])</f>
        <v>0</v>
      </c>
      <c r="G77" s="9">
        <f>SUMIFS(Ventas_2[Cabezas],Ventas_2[Año],'KPI''S CERDO'!$A$2,Ventas_2[Mes],CabezasCerdo[[#Headers],[6]],Ventas_2[Almacén],CabezasCerdo[[#This Row],[Almacén]])</f>
        <v>0</v>
      </c>
      <c r="H77" s="9">
        <f>SUMIFS(Ventas_2[Cabezas],Ventas_2[Año],'KPI''S CERDO'!$A$2,Ventas_2[Mes],CabezasCerdo[[#Headers],[7]],Ventas_2[Almacén],CabezasCerdo[[#This Row],[Almacén]])</f>
        <v>0</v>
      </c>
      <c r="I77" s="9">
        <f>SUMIFS(Ventas_2[Cabezas],Ventas_2[Año],'KPI''S CERDO'!$A$2,Ventas_2[Mes],CabezasCerdo[[#Headers],[8]],Ventas_2[Almacén],CabezasCerdo[[#This Row],[Almacén]])</f>
        <v>0</v>
      </c>
      <c r="J77" s="9">
        <f>SUMIFS(Ventas_2[Cabezas],Ventas_2[Año],'KPI''S CERDO'!$A$2,Ventas_2[Mes],CabezasCerdo[[#Headers],[9]],Ventas_2[Almacén],CabezasCerdo[[#This Row],[Almacén]])</f>
        <v>0</v>
      </c>
      <c r="K77" s="9">
        <f>SUMIFS(Ventas_2[Cabezas],Ventas_2[Año],'KPI''S CERDO'!$A$2,Ventas_2[Mes],CabezasCerdo[[#Headers],[10]],Ventas_2[Almacén],CabezasCerdo[[#This Row],[Almacén]])</f>
        <v>0</v>
      </c>
      <c r="L77" s="9">
        <f>SUMIFS(Ventas_2[Cabezas],Ventas_2[Año],'KPI''S CERDO'!$A$2,Ventas_2[Mes],CabezasCerdo[[#Headers],[11]],Ventas_2[Almacén],CabezasCerdo[[#This Row],[Almacén]])</f>
        <v>0</v>
      </c>
      <c r="M77" s="9">
        <f>SUMIFS(Ventas_2[Cabezas],Ventas_2[Año],'KPI''S CERDO'!$A$2,Ventas_2[Mes],CabezasCerdo[[#Headers],[12]],Ventas_2[Almacén],CabezasCerdo[[#This Row],[Almacén]])</f>
        <v>0</v>
      </c>
    </row>
    <row r="79" spans="1:13" x14ac:dyDescent="0.3">
      <c r="A79" s="52" t="s">
        <v>731</v>
      </c>
      <c r="B79" s="52"/>
      <c r="C79" s="40" t="s">
        <v>1182</v>
      </c>
    </row>
    <row r="80" spans="1:13" x14ac:dyDescent="0.3">
      <c r="B80" s="51" t="s">
        <v>730</v>
      </c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</row>
    <row r="81" spans="1:13" x14ac:dyDescent="0.3">
      <c r="A81" s="8" t="s">
        <v>76</v>
      </c>
      <c r="B81" s="9" t="s">
        <v>676</v>
      </c>
      <c r="C81" s="9" t="s">
        <v>677</v>
      </c>
      <c r="D81" s="9" t="s">
        <v>678</v>
      </c>
      <c r="E81" s="9" t="s">
        <v>679</v>
      </c>
      <c r="F81" s="9" t="s">
        <v>680</v>
      </c>
      <c r="G81" s="9" t="s">
        <v>681</v>
      </c>
      <c r="H81" s="9" t="s">
        <v>682</v>
      </c>
      <c r="I81" s="9" t="s">
        <v>683</v>
      </c>
      <c r="J81" s="9" t="s">
        <v>684</v>
      </c>
      <c r="K81" s="9" t="s">
        <v>685</v>
      </c>
      <c r="L81" s="9" t="s">
        <v>686</v>
      </c>
      <c r="M81" s="9" t="s">
        <v>687</v>
      </c>
    </row>
    <row r="82" spans="1:13" x14ac:dyDescent="0.3">
      <c r="A82" s="9" t="s">
        <v>170</v>
      </c>
      <c r="B82" s="41">
        <f>SUMIFS(Ventas_2[Kilo],Ventas_2[Año],'KPI''S CERDO'!$A$2,Ventas_2[Mes],KilosCerdo[[#Headers],[1]],Ventas_2[Almacén],KilosCerdo[[#This Row],[Almacén]])</f>
        <v>167194.30000000002</v>
      </c>
      <c r="C82" s="41">
        <f>SUMIFS(Ventas_2[Kilo],Ventas_2[Año],'KPI''S CERDO'!$A$2,Ventas_2[Mes],KilosCerdo[[#Headers],[2]],Ventas_2[Almacén],KilosCerdo[[#This Row],[Almacén]])</f>
        <v>180790</v>
      </c>
      <c r="D82" s="41">
        <f>SUMIFS(Ventas_2[Kilo],Ventas_2[Año],'KPI''S CERDO'!$A$2,Ventas_2[Mes],KilosCerdo[[#Headers],[3]],Ventas_2[Almacén],KilosCerdo[[#This Row],[Almacén]])</f>
        <v>210011.09999999998</v>
      </c>
      <c r="E82" s="41">
        <f>SUMIFS(Ventas_2[Kilo],Ventas_2[Año],'KPI''S CERDO'!$A$2,Ventas_2[Mes],KilosCerdo[[#Headers],[4]],Ventas_2[Almacén],KilosCerdo[[#This Row],[Almacén]])</f>
        <v>143836.50000000003</v>
      </c>
      <c r="F82" s="41">
        <f>SUMIFS(Ventas_2[Kilo],Ventas_2[Año],'KPI''S CERDO'!$A$2,Ventas_2[Mes],KilosCerdo[[#Headers],[5]],Ventas_2[Almacén],KilosCerdo[[#This Row],[Almacén]])</f>
        <v>65743.199999999997</v>
      </c>
      <c r="G82" s="41">
        <f>SUMIFS(Ventas_2[Kilo],Ventas_2[Año],'KPI''S CERDO'!$A$2,Ventas_2[Mes],KilosCerdo[[#Headers],[6]],Ventas_2[Almacén],KilosCerdo[[#This Row],[Almacén]])</f>
        <v>102593.1</v>
      </c>
      <c r="H82" s="41">
        <f>SUMIFS(Ventas_2[Kilo],Ventas_2[Año],'KPI''S CERDO'!$A$2,Ventas_2[Mes],KilosCerdo[[#Headers],[7]],Ventas_2[Almacén],KilosCerdo[[#This Row],[Almacén]])</f>
        <v>205918.39999999994</v>
      </c>
      <c r="I82" s="41">
        <f>SUMIFS(Ventas_2[Kilo],Ventas_2[Año],'KPI''S CERDO'!$A$2,Ventas_2[Mes],KilosCerdo[[#Headers],[8]],Ventas_2[Almacén],KilosCerdo[[#This Row],[Almacén]])</f>
        <v>82961.800000000017</v>
      </c>
      <c r="J82" s="41">
        <f>SUMIFS(Ventas_2[Kilo],Ventas_2[Año],'KPI''S CERDO'!$A$2,Ventas_2[Mes],KilosCerdo[[#Headers],[9]],Ventas_2[Almacén],KilosCerdo[[#This Row],[Almacén]])</f>
        <v>79211.8</v>
      </c>
      <c r="K82" s="41">
        <f>SUMIFS(Ventas_2[Kilo],Ventas_2[Año],'KPI''S CERDO'!$A$2,Ventas_2[Mes],KilosCerdo[[#Headers],[10]],Ventas_2[Almacén],KilosCerdo[[#This Row],[Almacén]])</f>
        <v>57010.000000000007</v>
      </c>
      <c r="L82" s="41">
        <f>SUMIFS(Ventas_2[Kilo],Ventas_2[Año],'KPI''S CERDO'!$A$2,Ventas_2[Mes],KilosCerdo[[#Headers],[11]],Ventas_2[Almacén],KilosCerdo[[#This Row],[Almacén]])</f>
        <v>29203</v>
      </c>
      <c r="M82" s="41">
        <f>SUMIFS(Ventas_2[Kilo],Ventas_2[Año],'KPI''S CERDO'!$A$2,Ventas_2[Mes],KilosCerdo[[#Headers],[12]],Ventas_2[Almacén],KilosCerdo[[#This Row],[Almacén]])</f>
        <v>54525.7</v>
      </c>
    </row>
    <row r="83" spans="1:13" x14ac:dyDescent="0.3">
      <c r="A83" s="9" t="s">
        <v>78</v>
      </c>
      <c r="B83" s="41">
        <f>SUMIFS(Ventas_2[Kilo],Ventas_2[Año],'KPI''S CERDO'!$A$2,Ventas_2[Mes],KilosCerdo[[#Headers],[1]],Ventas_2[Almacén],KilosCerdo[[#This Row],[Almacén]])</f>
        <v>0</v>
      </c>
      <c r="C83" s="41">
        <f>SUMIFS(Ventas_2[Kilo],Ventas_2[Año],'KPI''S CERDO'!$A$2,Ventas_2[Mes],KilosCerdo[[#Headers],[2]],Ventas_2[Almacén],KilosCerdo[[#This Row],[Almacén]])</f>
        <v>0</v>
      </c>
      <c r="D83" s="41">
        <f>SUMIFS(Ventas_2[Kilo],Ventas_2[Año],'KPI''S CERDO'!$A$2,Ventas_2[Mes],KilosCerdo[[#Headers],[3]],Ventas_2[Almacén],KilosCerdo[[#This Row],[Almacén]])</f>
        <v>0</v>
      </c>
      <c r="E83" s="41">
        <f>SUMIFS(Ventas_2[Kilo],Ventas_2[Año],'KPI''S CERDO'!$A$2,Ventas_2[Mes],KilosCerdo[[#Headers],[4]],Ventas_2[Almacén],KilosCerdo[[#This Row],[Almacén]])</f>
        <v>0</v>
      </c>
      <c r="F83" s="41">
        <f>SUMIFS(Ventas_2[Kilo],Ventas_2[Año],'KPI''S CERDO'!$A$2,Ventas_2[Mes],KilosCerdo[[#Headers],[5]],Ventas_2[Almacén],KilosCerdo[[#This Row],[Almacén]])</f>
        <v>0</v>
      </c>
      <c r="G83" s="41">
        <f>SUMIFS(Ventas_2[Kilo],Ventas_2[Año],'KPI''S CERDO'!$A$2,Ventas_2[Mes],KilosCerdo[[#Headers],[6]],Ventas_2[Almacén],KilosCerdo[[#This Row],[Almacén]])</f>
        <v>0</v>
      </c>
      <c r="H83" s="41">
        <f>SUMIFS(Ventas_2[Kilo],Ventas_2[Año],'KPI''S CERDO'!$A$2,Ventas_2[Mes],KilosCerdo[[#Headers],[7]],Ventas_2[Almacén],KilosCerdo[[#This Row],[Almacén]])</f>
        <v>0</v>
      </c>
      <c r="I83" s="41">
        <f>SUMIFS(Ventas_2[Kilo],Ventas_2[Año],'KPI''S CERDO'!$A$2,Ventas_2[Mes],KilosCerdo[[#Headers],[8]],Ventas_2[Almacén],KilosCerdo[[#This Row],[Almacén]])</f>
        <v>0</v>
      </c>
      <c r="J83" s="41">
        <f>SUMIFS(Ventas_2[Kilo],Ventas_2[Año],'KPI''S CERDO'!$A$2,Ventas_2[Mes],KilosCerdo[[#Headers],[9]],Ventas_2[Almacén],KilosCerdo[[#This Row],[Almacén]])</f>
        <v>0</v>
      </c>
      <c r="K83" s="41">
        <f>SUMIFS(Ventas_2[Kilo],Ventas_2[Año],'KPI''S CERDO'!$A$2,Ventas_2[Mes],KilosCerdo[[#Headers],[10]],Ventas_2[Almacén],KilosCerdo[[#This Row],[Almacén]])</f>
        <v>9873</v>
      </c>
      <c r="L83" s="41">
        <f>SUMIFS(Ventas_2[Kilo],Ventas_2[Año],'KPI''S CERDO'!$A$2,Ventas_2[Mes],KilosCerdo[[#Headers],[11]],Ventas_2[Almacén],KilosCerdo[[#This Row],[Almacén]])</f>
        <v>2634.5</v>
      </c>
      <c r="M83" s="41">
        <f>SUMIFS(Ventas_2[Kilo],Ventas_2[Año],'KPI''S CERDO'!$A$2,Ventas_2[Mes],KilosCerdo[[#Headers],[12]],Ventas_2[Almacén],KilosCerdo[[#This Row],[Almacén]])</f>
        <v>0</v>
      </c>
    </row>
    <row r="84" spans="1:13" x14ac:dyDescent="0.3">
      <c r="A84" s="9" t="s">
        <v>79</v>
      </c>
      <c r="B84" s="41">
        <f>SUMIFS(Ventas_2[Kilo],Ventas_2[Año],'KPI''S CERDO'!$A$2,Ventas_2[Mes],KilosCerdo[[#Headers],[1]],Ventas_2[Almacén],KilosCerdo[[#This Row],[Almacén]])</f>
        <v>0</v>
      </c>
      <c r="C84" s="41">
        <f>SUMIFS(Ventas_2[Kilo],Ventas_2[Año],'KPI''S CERDO'!$A$2,Ventas_2[Mes],KilosCerdo[[#Headers],[2]],Ventas_2[Almacén],KilosCerdo[[#This Row],[Almacén]])</f>
        <v>0</v>
      </c>
      <c r="D84" s="41">
        <f>SUMIFS(Ventas_2[Kilo],Ventas_2[Año],'KPI''S CERDO'!$A$2,Ventas_2[Mes],KilosCerdo[[#Headers],[3]],Ventas_2[Almacén],KilosCerdo[[#This Row],[Almacén]])</f>
        <v>0</v>
      </c>
      <c r="E84" s="41">
        <f>SUMIFS(Ventas_2[Kilo],Ventas_2[Año],'KPI''S CERDO'!$A$2,Ventas_2[Mes],KilosCerdo[[#Headers],[4]],Ventas_2[Almacén],KilosCerdo[[#This Row],[Almacén]])</f>
        <v>0</v>
      </c>
      <c r="F84" s="41">
        <f>SUMIFS(Ventas_2[Kilo],Ventas_2[Año],'KPI''S CERDO'!$A$2,Ventas_2[Mes],KilosCerdo[[#Headers],[5]],Ventas_2[Almacén],KilosCerdo[[#This Row],[Almacén]])</f>
        <v>0</v>
      </c>
      <c r="G84" s="41">
        <f>SUMIFS(Ventas_2[Kilo],Ventas_2[Año],'KPI''S CERDO'!$A$2,Ventas_2[Mes],KilosCerdo[[#Headers],[6]],Ventas_2[Almacén],KilosCerdo[[#This Row],[Almacén]])</f>
        <v>0</v>
      </c>
      <c r="H84" s="41">
        <f>SUMIFS(Ventas_2[Kilo],Ventas_2[Año],'KPI''S CERDO'!$A$2,Ventas_2[Mes],KilosCerdo[[#Headers],[7]],Ventas_2[Almacén],KilosCerdo[[#This Row],[Almacén]])</f>
        <v>0</v>
      </c>
      <c r="I84" s="41">
        <f>SUMIFS(Ventas_2[Kilo],Ventas_2[Año],'KPI''S CERDO'!$A$2,Ventas_2[Mes],KilosCerdo[[#Headers],[8]],Ventas_2[Almacén],KilosCerdo[[#This Row],[Almacén]])</f>
        <v>0</v>
      </c>
      <c r="J84" s="41">
        <f>SUMIFS(Ventas_2[Kilo],Ventas_2[Año],'KPI''S CERDO'!$A$2,Ventas_2[Mes],KilosCerdo[[#Headers],[9]],Ventas_2[Almacén],KilosCerdo[[#This Row],[Almacén]])</f>
        <v>0</v>
      </c>
      <c r="K84" s="41">
        <f>SUMIFS(Ventas_2[Kilo],Ventas_2[Año],'KPI''S CERDO'!$A$2,Ventas_2[Mes],KilosCerdo[[#Headers],[10]],Ventas_2[Almacén],KilosCerdo[[#This Row],[Almacén]])</f>
        <v>13188.5</v>
      </c>
      <c r="L84" s="41">
        <f>SUMIFS(Ventas_2[Kilo],Ventas_2[Año],'KPI''S CERDO'!$A$2,Ventas_2[Mes],KilosCerdo[[#Headers],[11]],Ventas_2[Almacén],KilosCerdo[[#This Row],[Almacén]])</f>
        <v>728</v>
      </c>
      <c r="M84" s="41">
        <f>SUMIFS(Ventas_2[Kilo],Ventas_2[Año],'KPI''S CERDO'!$A$2,Ventas_2[Mes],KilosCerdo[[#Headers],[12]],Ventas_2[Almacén],KilosCerdo[[#This Row],[Almacén]])</f>
        <v>70</v>
      </c>
    </row>
    <row r="85" spans="1:13" x14ac:dyDescent="0.3">
      <c r="A85" s="9" t="s">
        <v>80</v>
      </c>
      <c r="B85" s="41">
        <f>SUMIFS(Ventas_2[Kilo],Ventas_2[Año],'KPI''S CERDO'!$A$2,Ventas_2[Mes],KilosCerdo[[#Headers],[1]],Ventas_2[Almacén],KilosCerdo[[#This Row],[Almacén]])</f>
        <v>0</v>
      </c>
      <c r="C85" s="41">
        <f>SUMIFS(Ventas_2[Kilo],Ventas_2[Año],'KPI''S CERDO'!$A$2,Ventas_2[Mes],KilosCerdo[[#Headers],[2]],Ventas_2[Almacén],KilosCerdo[[#This Row],[Almacén]])</f>
        <v>0</v>
      </c>
      <c r="D85" s="41">
        <f>SUMIFS(Ventas_2[Kilo],Ventas_2[Año],'KPI''S CERDO'!$A$2,Ventas_2[Mes],KilosCerdo[[#Headers],[3]],Ventas_2[Almacén],KilosCerdo[[#This Row],[Almacén]])</f>
        <v>0</v>
      </c>
      <c r="E85" s="41">
        <f>SUMIFS(Ventas_2[Kilo],Ventas_2[Año],'KPI''S CERDO'!$A$2,Ventas_2[Mes],KilosCerdo[[#Headers],[4]],Ventas_2[Almacén],KilosCerdo[[#This Row],[Almacén]])</f>
        <v>0</v>
      </c>
      <c r="F85" s="41">
        <f>SUMIFS(Ventas_2[Kilo],Ventas_2[Año],'KPI''S CERDO'!$A$2,Ventas_2[Mes],KilosCerdo[[#Headers],[5]],Ventas_2[Almacén],KilosCerdo[[#This Row],[Almacén]])</f>
        <v>0</v>
      </c>
      <c r="G85" s="41">
        <f>SUMIFS(Ventas_2[Kilo],Ventas_2[Año],'KPI''S CERDO'!$A$2,Ventas_2[Mes],KilosCerdo[[#Headers],[6]],Ventas_2[Almacén],KilosCerdo[[#This Row],[Almacén]])</f>
        <v>0</v>
      </c>
      <c r="H85" s="41">
        <f>SUMIFS(Ventas_2[Kilo],Ventas_2[Año],'KPI''S CERDO'!$A$2,Ventas_2[Mes],KilosCerdo[[#Headers],[7]],Ventas_2[Almacén],KilosCerdo[[#This Row],[Almacén]])</f>
        <v>0</v>
      </c>
      <c r="I85" s="41">
        <f>SUMIFS(Ventas_2[Kilo],Ventas_2[Año],'KPI''S CERDO'!$A$2,Ventas_2[Mes],KilosCerdo[[#Headers],[8]],Ventas_2[Almacén],KilosCerdo[[#This Row],[Almacén]])</f>
        <v>38</v>
      </c>
      <c r="J85" s="41">
        <f>SUMIFS(Ventas_2[Kilo],Ventas_2[Año],'KPI''S CERDO'!$A$2,Ventas_2[Mes],KilosCerdo[[#Headers],[9]],Ventas_2[Almacén],KilosCerdo[[#This Row],[Almacén]])</f>
        <v>0</v>
      </c>
      <c r="K85" s="41">
        <f>SUMIFS(Ventas_2[Kilo],Ventas_2[Año],'KPI''S CERDO'!$A$2,Ventas_2[Mes],KilosCerdo[[#Headers],[10]],Ventas_2[Almacén],KilosCerdo[[#This Row],[Almacén]])</f>
        <v>0</v>
      </c>
      <c r="L85" s="41">
        <f>SUMIFS(Ventas_2[Kilo],Ventas_2[Año],'KPI''S CERDO'!$A$2,Ventas_2[Mes],KilosCerdo[[#Headers],[11]],Ventas_2[Almacén],KilosCerdo[[#This Row],[Almacén]])</f>
        <v>11384.5</v>
      </c>
      <c r="M85" s="41">
        <f>SUMIFS(Ventas_2[Kilo],Ventas_2[Año],'KPI''S CERDO'!$A$2,Ventas_2[Mes],KilosCerdo[[#Headers],[12]],Ventas_2[Almacén],KilosCerdo[[#This Row],[Almacén]])</f>
        <v>0</v>
      </c>
    </row>
    <row r="86" spans="1:13" x14ac:dyDescent="0.3">
      <c r="A86" s="9" t="s">
        <v>81</v>
      </c>
      <c r="B86" s="41">
        <f>SUMIFS(Ventas_2[Kilo],Ventas_2[Año],'KPI''S CERDO'!$A$2,Ventas_2[Mes],KilosCerdo[[#Headers],[1]],Ventas_2[Almacén],KilosCerdo[[#This Row],[Almacén]])</f>
        <v>0</v>
      </c>
      <c r="C86" s="41">
        <f>SUMIFS(Ventas_2[Kilo],Ventas_2[Año],'KPI''S CERDO'!$A$2,Ventas_2[Mes],KilosCerdo[[#Headers],[2]],Ventas_2[Almacén],KilosCerdo[[#This Row],[Almacén]])</f>
        <v>0</v>
      </c>
      <c r="D86" s="41">
        <f>SUMIFS(Ventas_2[Kilo],Ventas_2[Año],'KPI''S CERDO'!$A$2,Ventas_2[Mes],KilosCerdo[[#Headers],[3]],Ventas_2[Almacén],KilosCerdo[[#This Row],[Almacén]])</f>
        <v>0</v>
      </c>
      <c r="E86" s="41">
        <f>SUMIFS(Ventas_2[Kilo],Ventas_2[Año],'KPI''S CERDO'!$A$2,Ventas_2[Mes],KilosCerdo[[#Headers],[4]],Ventas_2[Almacén],KilosCerdo[[#This Row],[Almacén]])</f>
        <v>0</v>
      </c>
      <c r="F86" s="41">
        <f>SUMIFS(Ventas_2[Kilo],Ventas_2[Año],'KPI''S CERDO'!$A$2,Ventas_2[Mes],KilosCerdo[[#Headers],[5]],Ventas_2[Almacén],KilosCerdo[[#This Row],[Almacén]])</f>
        <v>0</v>
      </c>
      <c r="G86" s="41">
        <f>SUMIFS(Ventas_2[Kilo],Ventas_2[Año],'KPI''S CERDO'!$A$2,Ventas_2[Mes],KilosCerdo[[#Headers],[6]],Ventas_2[Almacén],KilosCerdo[[#This Row],[Almacén]])</f>
        <v>0</v>
      </c>
      <c r="H86" s="41">
        <f>SUMIFS(Ventas_2[Kilo],Ventas_2[Año],'KPI''S CERDO'!$A$2,Ventas_2[Mes],KilosCerdo[[#Headers],[7]],Ventas_2[Almacén],KilosCerdo[[#This Row],[Almacén]])</f>
        <v>0</v>
      </c>
      <c r="I86" s="41">
        <f>SUMIFS(Ventas_2[Kilo],Ventas_2[Año],'KPI''S CERDO'!$A$2,Ventas_2[Mes],KilosCerdo[[#Headers],[8]],Ventas_2[Almacén],KilosCerdo[[#This Row],[Almacén]])</f>
        <v>0</v>
      </c>
      <c r="J86" s="41">
        <f>SUMIFS(Ventas_2[Kilo],Ventas_2[Año],'KPI''S CERDO'!$A$2,Ventas_2[Mes],KilosCerdo[[#Headers],[9]],Ventas_2[Almacén],KilosCerdo[[#This Row],[Almacén]])</f>
        <v>0</v>
      </c>
      <c r="K86" s="41">
        <f>SUMIFS(Ventas_2[Kilo],Ventas_2[Año],'KPI''S CERDO'!$A$2,Ventas_2[Mes],KilosCerdo[[#Headers],[10]],Ventas_2[Almacén],KilosCerdo[[#This Row],[Almacén]])</f>
        <v>0</v>
      </c>
      <c r="L86" s="41">
        <f>SUMIFS(Ventas_2[Kilo],Ventas_2[Año],'KPI''S CERDO'!$A$2,Ventas_2[Mes],KilosCerdo[[#Headers],[11]],Ventas_2[Almacén],KilosCerdo[[#This Row],[Almacén]])</f>
        <v>0</v>
      </c>
      <c r="M86" s="41">
        <f>SUMIFS(Ventas_2[Kilo],Ventas_2[Año],'KPI''S CERDO'!$A$2,Ventas_2[Mes],KilosCerdo[[#Headers],[12]],Ventas_2[Almacén],KilosCerdo[[#This Row],[Almacén]])</f>
        <v>16917.5</v>
      </c>
    </row>
    <row r="87" spans="1:13" x14ac:dyDescent="0.3">
      <c r="A87" s="9" t="s">
        <v>82</v>
      </c>
      <c r="B87" s="41">
        <f>SUMIFS(Ventas_2[Kilo],Ventas_2[Año],'KPI''S CERDO'!$A$2,Ventas_2[Mes],KilosCerdo[[#Headers],[1]],Ventas_2[Almacén],KilosCerdo[[#This Row],[Almacén]])</f>
        <v>0</v>
      </c>
      <c r="C87" s="41">
        <f>SUMIFS(Ventas_2[Kilo],Ventas_2[Año],'KPI''S CERDO'!$A$2,Ventas_2[Mes],KilosCerdo[[#Headers],[2]],Ventas_2[Almacén],KilosCerdo[[#This Row],[Almacén]])</f>
        <v>0</v>
      </c>
      <c r="D87" s="41">
        <f>SUMIFS(Ventas_2[Kilo],Ventas_2[Año],'KPI''S CERDO'!$A$2,Ventas_2[Mes],KilosCerdo[[#Headers],[3]],Ventas_2[Almacén],KilosCerdo[[#This Row],[Almacén]])</f>
        <v>0</v>
      </c>
      <c r="E87" s="41">
        <f>SUMIFS(Ventas_2[Kilo],Ventas_2[Año],'KPI''S CERDO'!$A$2,Ventas_2[Mes],KilosCerdo[[#Headers],[4]],Ventas_2[Almacén],KilosCerdo[[#This Row],[Almacén]])</f>
        <v>0</v>
      </c>
      <c r="F87" s="41">
        <f>SUMIFS(Ventas_2[Kilo],Ventas_2[Año],'KPI''S CERDO'!$A$2,Ventas_2[Mes],KilosCerdo[[#Headers],[5]],Ventas_2[Almacén],KilosCerdo[[#This Row],[Almacén]])</f>
        <v>0</v>
      </c>
      <c r="G87" s="41">
        <f>SUMIFS(Ventas_2[Kilo],Ventas_2[Año],'KPI''S CERDO'!$A$2,Ventas_2[Mes],KilosCerdo[[#Headers],[6]],Ventas_2[Almacén],KilosCerdo[[#This Row],[Almacén]])</f>
        <v>0</v>
      </c>
      <c r="H87" s="41">
        <f>SUMIFS(Ventas_2[Kilo],Ventas_2[Año],'KPI''S CERDO'!$A$2,Ventas_2[Mes],KilosCerdo[[#Headers],[7]],Ventas_2[Almacén],KilosCerdo[[#This Row],[Almacén]])</f>
        <v>0</v>
      </c>
      <c r="I87" s="41">
        <f>SUMIFS(Ventas_2[Kilo],Ventas_2[Año],'KPI''S CERDO'!$A$2,Ventas_2[Mes],KilosCerdo[[#Headers],[8]],Ventas_2[Almacén],KilosCerdo[[#This Row],[Almacén]])</f>
        <v>0</v>
      </c>
      <c r="J87" s="41">
        <f>SUMIFS(Ventas_2[Kilo],Ventas_2[Año],'KPI''S CERDO'!$A$2,Ventas_2[Mes],KilosCerdo[[#Headers],[9]],Ventas_2[Almacén],KilosCerdo[[#This Row],[Almacén]])</f>
        <v>10793.5</v>
      </c>
      <c r="K87" s="41">
        <f>SUMIFS(Ventas_2[Kilo],Ventas_2[Año],'KPI''S CERDO'!$A$2,Ventas_2[Mes],KilosCerdo[[#Headers],[10]],Ventas_2[Almacén],KilosCerdo[[#This Row],[Almacén]])</f>
        <v>2130.5</v>
      </c>
      <c r="L87" s="41">
        <f>SUMIFS(Ventas_2[Kilo],Ventas_2[Año],'KPI''S CERDO'!$A$2,Ventas_2[Mes],KilosCerdo[[#Headers],[11]],Ventas_2[Almacén],KilosCerdo[[#This Row],[Almacén]])</f>
        <v>0</v>
      </c>
      <c r="M87" s="41">
        <f>SUMIFS(Ventas_2[Kilo],Ventas_2[Año],'KPI''S CERDO'!$A$2,Ventas_2[Mes],KilosCerdo[[#Headers],[12]],Ventas_2[Almacén],KilosCerdo[[#This Row],[Almacén]])</f>
        <v>0</v>
      </c>
    </row>
    <row r="88" spans="1:13" x14ac:dyDescent="0.3">
      <c r="A88" s="9" t="s">
        <v>83</v>
      </c>
      <c r="B88" s="41">
        <f>SUMIFS(Ventas_2[Kilo],Ventas_2[Año],'KPI''S CERDO'!$A$2,Ventas_2[Mes],KilosCerdo[[#Headers],[1]],Ventas_2[Almacén],KilosCerdo[[#This Row],[Almacén]])</f>
        <v>0</v>
      </c>
      <c r="C88" s="41">
        <f>SUMIFS(Ventas_2[Kilo],Ventas_2[Año],'KPI''S CERDO'!$A$2,Ventas_2[Mes],KilosCerdo[[#Headers],[2]],Ventas_2[Almacén],KilosCerdo[[#This Row],[Almacén]])</f>
        <v>0</v>
      </c>
      <c r="D88" s="41">
        <f>SUMIFS(Ventas_2[Kilo],Ventas_2[Año],'KPI''S CERDO'!$A$2,Ventas_2[Mes],KilosCerdo[[#Headers],[3]],Ventas_2[Almacén],KilosCerdo[[#This Row],[Almacén]])</f>
        <v>0</v>
      </c>
      <c r="E88" s="41">
        <f>SUMIFS(Ventas_2[Kilo],Ventas_2[Año],'KPI''S CERDO'!$A$2,Ventas_2[Mes],KilosCerdo[[#Headers],[4]],Ventas_2[Almacén],KilosCerdo[[#This Row],[Almacén]])</f>
        <v>82.5</v>
      </c>
      <c r="F88" s="41">
        <f>SUMIFS(Ventas_2[Kilo],Ventas_2[Año],'KPI''S CERDO'!$A$2,Ventas_2[Mes],KilosCerdo[[#Headers],[5]],Ventas_2[Almacén],KilosCerdo[[#This Row],[Almacén]])</f>
        <v>12136</v>
      </c>
      <c r="G88" s="41">
        <f>SUMIFS(Ventas_2[Kilo],Ventas_2[Año],'KPI''S CERDO'!$A$2,Ventas_2[Mes],KilosCerdo[[#Headers],[6]],Ventas_2[Almacén],KilosCerdo[[#This Row],[Almacén]])</f>
        <v>881.5</v>
      </c>
      <c r="H88" s="41">
        <f>SUMIFS(Ventas_2[Kilo],Ventas_2[Año],'KPI''S CERDO'!$A$2,Ventas_2[Mes],KilosCerdo[[#Headers],[7]],Ventas_2[Almacén],KilosCerdo[[#This Row],[Almacén]])</f>
        <v>0</v>
      </c>
      <c r="I88" s="41">
        <f>SUMIFS(Ventas_2[Kilo],Ventas_2[Año],'KPI''S CERDO'!$A$2,Ventas_2[Mes],KilosCerdo[[#Headers],[8]],Ventas_2[Almacén],KilosCerdo[[#This Row],[Almacén]])</f>
        <v>0</v>
      </c>
      <c r="J88" s="41">
        <f>SUMIFS(Ventas_2[Kilo],Ventas_2[Año],'KPI''S CERDO'!$A$2,Ventas_2[Mes],KilosCerdo[[#Headers],[9]],Ventas_2[Almacén],KilosCerdo[[#This Row],[Almacén]])</f>
        <v>14925</v>
      </c>
      <c r="K88" s="41">
        <f>SUMIFS(Ventas_2[Kilo],Ventas_2[Año],'KPI''S CERDO'!$A$2,Ventas_2[Mes],KilosCerdo[[#Headers],[10]],Ventas_2[Almacén],KilosCerdo[[#This Row],[Almacén]])</f>
        <v>0</v>
      </c>
      <c r="L88" s="41">
        <f>SUMIFS(Ventas_2[Kilo],Ventas_2[Año],'KPI''S CERDO'!$A$2,Ventas_2[Mes],KilosCerdo[[#Headers],[11]],Ventas_2[Almacén],KilosCerdo[[#This Row],[Almacén]])</f>
        <v>0</v>
      </c>
      <c r="M88" s="41">
        <f>SUMIFS(Ventas_2[Kilo],Ventas_2[Año],'KPI''S CERDO'!$A$2,Ventas_2[Mes],KilosCerdo[[#Headers],[12]],Ventas_2[Almacén],KilosCerdo[[#This Row],[Almacén]])</f>
        <v>18407</v>
      </c>
    </row>
    <row r="89" spans="1:13" x14ac:dyDescent="0.3">
      <c r="A89" s="9" t="s">
        <v>84</v>
      </c>
      <c r="B89" s="41">
        <f>SUMIFS(Ventas_2[Kilo],Ventas_2[Año],'KPI''S CERDO'!$A$2,Ventas_2[Mes],KilosCerdo[[#Headers],[1]],Ventas_2[Almacén],KilosCerdo[[#This Row],[Almacén]])</f>
        <v>8686</v>
      </c>
      <c r="C89" s="41">
        <f>SUMIFS(Ventas_2[Kilo],Ventas_2[Año],'KPI''S CERDO'!$A$2,Ventas_2[Mes],KilosCerdo[[#Headers],[2]],Ventas_2[Almacén],KilosCerdo[[#This Row],[Almacén]])</f>
        <v>510</v>
      </c>
      <c r="D89" s="41">
        <f>SUMIFS(Ventas_2[Kilo],Ventas_2[Año],'KPI''S CERDO'!$A$2,Ventas_2[Mes],KilosCerdo[[#Headers],[3]],Ventas_2[Almacén],KilosCerdo[[#This Row],[Almacén]])</f>
        <v>10262</v>
      </c>
      <c r="E89" s="41">
        <f>SUMIFS(Ventas_2[Kilo],Ventas_2[Año],'KPI''S CERDO'!$A$2,Ventas_2[Mes],KilosCerdo[[#Headers],[4]],Ventas_2[Almacén],KilosCerdo[[#This Row],[Almacén]])</f>
        <v>6841</v>
      </c>
      <c r="F89" s="41">
        <f>SUMIFS(Ventas_2[Kilo],Ventas_2[Año],'KPI''S CERDO'!$A$2,Ventas_2[Mes],KilosCerdo[[#Headers],[5]],Ventas_2[Almacén],KilosCerdo[[#This Row],[Almacén]])</f>
        <v>4030</v>
      </c>
      <c r="G89" s="41">
        <f>SUMIFS(Ventas_2[Kilo],Ventas_2[Año],'KPI''S CERDO'!$A$2,Ventas_2[Mes],KilosCerdo[[#Headers],[6]],Ventas_2[Almacén],KilosCerdo[[#This Row],[Almacén]])</f>
        <v>12391</v>
      </c>
      <c r="H89" s="41">
        <f>SUMIFS(Ventas_2[Kilo],Ventas_2[Año],'KPI''S CERDO'!$A$2,Ventas_2[Mes],KilosCerdo[[#Headers],[7]],Ventas_2[Almacén],KilosCerdo[[#This Row],[Almacén]])</f>
        <v>17144</v>
      </c>
      <c r="I89" s="41">
        <f>SUMIFS(Ventas_2[Kilo],Ventas_2[Año],'KPI''S CERDO'!$A$2,Ventas_2[Mes],KilosCerdo[[#Headers],[8]],Ventas_2[Almacén],KilosCerdo[[#This Row],[Almacén]])</f>
        <v>1274</v>
      </c>
      <c r="J89" s="41">
        <f>SUMIFS(Ventas_2[Kilo],Ventas_2[Año],'KPI''S CERDO'!$A$2,Ventas_2[Mes],KilosCerdo[[#Headers],[9]],Ventas_2[Almacén],KilosCerdo[[#This Row],[Almacén]])</f>
        <v>10728</v>
      </c>
      <c r="K89" s="41">
        <f>SUMIFS(Ventas_2[Kilo],Ventas_2[Año],'KPI''S CERDO'!$A$2,Ventas_2[Mes],KilosCerdo[[#Headers],[10]],Ventas_2[Almacén],KilosCerdo[[#This Row],[Almacén]])</f>
        <v>0</v>
      </c>
      <c r="L89" s="41">
        <f>SUMIFS(Ventas_2[Kilo],Ventas_2[Año],'KPI''S CERDO'!$A$2,Ventas_2[Mes],KilosCerdo[[#Headers],[11]],Ventas_2[Almacén],KilosCerdo[[#This Row],[Almacén]])</f>
        <v>0</v>
      </c>
      <c r="M89" s="41">
        <f>SUMIFS(Ventas_2[Kilo],Ventas_2[Año],'KPI''S CERDO'!$A$2,Ventas_2[Mes],KilosCerdo[[#Headers],[12]],Ventas_2[Almacén],KilosCerdo[[#This Row],[Almacén]])</f>
        <v>11216.5</v>
      </c>
    </row>
    <row r="90" spans="1:13" x14ac:dyDescent="0.3">
      <c r="A90" s="9" t="s">
        <v>85</v>
      </c>
      <c r="B90" s="41">
        <f>SUMIFS(Ventas_2[Kilo],Ventas_2[Año],'KPI''S CERDO'!$A$2,Ventas_2[Mes],KilosCerdo[[#Headers],[1]],Ventas_2[Almacén],KilosCerdo[[#This Row],[Almacén]])</f>
        <v>8782</v>
      </c>
      <c r="C90" s="41">
        <f>SUMIFS(Ventas_2[Kilo],Ventas_2[Año],'KPI''S CERDO'!$A$2,Ventas_2[Mes],KilosCerdo[[#Headers],[2]],Ventas_2[Almacén],KilosCerdo[[#This Row],[Almacén]])</f>
        <v>192</v>
      </c>
      <c r="D90" s="41">
        <f>SUMIFS(Ventas_2[Kilo],Ventas_2[Año],'KPI''S CERDO'!$A$2,Ventas_2[Mes],KilosCerdo[[#Headers],[3]],Ventas_2[Almacén],KilosCerdo[[#This Row],[Almacén]])</f>
        <v>12252</v>
      </c>
      <c r="E90" s="41">
        <f>SUMIFS(Ventas_2[Kilo],Ventas_2[Año],'KPI''S CERDO'!$A$2,Ventas_2[Mes],KilosCerdo[[#Headers],[4]],Ventas_2[Almacén],KilosCerdo[[#This Row],[Almacén]])</f>
        <v>0</v>
      </c>
      <c r="F90" s="41">
        <f>SUMIFS(Ventas_2[Kilo],Ventas_2[Año],'KPI''S CERDO'!$A$2,Ventas_2[Mes],KilosCerdo[[#Headers],[5]],Ventas_2[Almacén],KilosCerdo[[#This Row],[Almacén]])</f>
        <v>7533</v>
      </c>
      <c r="G90" s="41">
        <f>SUMIFS(Ventas_2[Kilo],Ventas_2[Año],'KPI''S CERDO'!$A$2,Ventas_2[Mes],KilosCerdo[[#Headers],[6]],Ventas_2[Almacén],KilosCerdo[[#This Row],[Almacén]])</f>
        <v>11970</v>
      </c>
      <c r="H90" s="41">
        <f>SUMIFS(Ventas_2[Kilo],Ventas_2[Año],'KPI''S CERDO'!$A$2,Ventas_2[Mes],KilosCerdo[[#Headers],[7]],Ventas_2[Almacén],KilosCerdo[[#This Row],[Almacén]])</f>
        <v>6548</v>
      </c>
      <c r="I90" s="41">
        <f>SUMIFS(Ventas_2[Kilo],Ventas_2[Año],'KPI''S CERDO'!$A$2,Ventas_2[Mes],KilosCerdo[[#Headers],[8]],Ventas_2[Almacén],KilosCerdo[[#This Row],[Almacén]])</f>
        <v>202.5</v>
      </c>
      <c r="J90" s="41">
        <f>SUMIFS(Ventas_2[Kilo],Ventas_2[Año],'KPI''S CERDO'!$A$2,Ventas_2[Mes],KilosCerdo[[#Headers],[9]],Ventas_2[Almacén],KilosCerdo[[#This Row],[Almacén]])</f>
        <v>1250.5</v>
      </c>
      <c r="K90" s="41">
        <f>SUMIFS(Ventas_2[Kilo],Ventas_2[Año],'KPI''S CERDO'!$A$2,Ventas_2[Mes],KilosCerdo[[#Headers],[10]],Ventas_2[Almacén],KilosCerdo[[#This Row],[Almacén]])</f>
        <v>13673</v>
      </c>
      <c r="L90" s="41">
        <f>SUMIFS(Ventas_2[Kilo],Ventas_2[Año],'KPI''S CERDO'!$A$2,Ventas_2[Mes],KilosCerdo[[#Headers],[11]],Ventas_2[Almacén],KilosCerdo[[#This Row],[Almacén]])</f>
        <v>99</v>
      </c>
      <c r="M90" s="41">
        <f>SUMIFS(Ventas_2[Kilo],Ventas_2[Año],'KPI''S CERDO'!$A$2,Ventas_2[Mes],KilosCerdo[[#Headers],[12]],Ventas_2[Almacén],KilosCerdo[[#This Row],[Almacén]])</f>
        <v>0</v>
      </c>
    </row>
    <row r="91" spans="1:13" x14ac:dyDescent="0.3">
      <c r="A91" s="9" t="s">
        <v>86</v>
      </c>
      <c r="B91" s="41">
        <f>SUMIFS(Ventas_2[Kilo],Ventas_2[Año],'KPI''S CERDO'!$A$2,Ventas_2[Mes],KilosCerdo[[#Headers],[1]],Ventas_2[Almacén],KilosCerdo[[#This Row],[Almacén]])</f>
        <v>11747</v>
      </c>
      <c r="C91" s="41">
        <f>SUMIFS(Ventas_2[Kilo],Ventas_2[Año],'KPI''S CERDO'!$A$2,Ventas_2[Mes],KilosCerdo[[#Headers],[2]],Ventas_2[Almacén],KilosCerdo[[#This Row],[Almacén]])</f>
        <v>13334</v>
      </c>
      <c r="D91" s="41">
        <f>SUMIFS(Ventas_2[Kilo],Ventas_2[Año],'KPI''S CERDO'!$A$2,Ventas_2[Mes],KilosCerdo[[#Headers],[3]],Ventas_2[Almacén],KilosCerdo[[#This Row],[Almacén]])</f>
        <v>9715</v>
      </c>
      <c r="E91" s="41">
        <f>SUMIFS(Ventas_2[Kilo],Ventas_2[Año],'KPI''S CERDO'!$A$2,Ventas_2[Mes],KilosCerdo[[#Headers],[4]],Ventas_2[Almacén],KilosCerdo[[#This Row],[Almacén]])</f>
        <v>15392.5</v>
      </c>
      <c r="F91" s="41">
        <f>SUMIFS(Ventas_2[Kilo],Ventas_2[Año],'KPI''S CERDO'!$A$2,Ventas_2[Mes],KilosCerdo[[#Headers],[5]],Ventas_2[Almacén],KilosCerdo[[#This Row],[Almacén]])</f>
        <v>0</v>
      </c>
      <c r="G91" s="41">
        <f>SUMIFS(Ventas_2[Kilo],Ventas_2[Año],'KPI''S CERDO'!$A$2,Ventas_2[Mes],KilosCerdo[[#Headers],[6]],Ventas_2[Almacén],KilosCerdo[[#This Row],[Almacén]])</f>
        <v>14749.5</v>
      </c>
      <c r="H91" s="41">
        <f>SUMIFS(Ventas_2[Kilo],Ventas_2[Año],'KPI''S CERDO'!$A$2,Ventas_2[Mes],KilosCerdo[[#Headers],[7]],Ventas_2[Almacén],KilosCerdo[[#This Row],[Almacén]])</f>
        <v>1550</v>
      </c>
      <c r="I91" s="41">
        <f>SUMIFS(Ventas_2[Kilo],Ventas_2[Año],'KPI''S CERDO'!$A$2,Ventas_2[Mes],KilosCerdo[[#Headers],[8]],Ventas_2[Almacén],KilosCerdo[[#This Row],[Almacén]])</f>
        <v>14441</v>
      </c>
      <c r="J91" s="41">
        <f>SUMIFS(Ventas_2[Kilo],Ventas_2[Año],'KPI''S CERDO'!$A$2,Ventas_2[Mes],KilosCerdo[[#Headers],[9]],Ventas_2[Almacén],KilosCerdo[[#This Row],[Almacén]])</f>
        <v>133</v>
      </c>
      <c r="K91" s="41">
        <f>SUMIFS(Ventas_2[Kilo],Ventas_2[Año],'KPI''S CERDO'!$A$2,Ventas_2[Mes],KilosCerdo[[#Headers],[10]],Ventas_2[Almacén],KilosCerdo[[#This Row],[Almacén]])</f>
        <v>35</v>
      </c>
      <c r="L91" s="41">
        <f>SUMIFS(Ventas_2[Kilo],Ventas_2[Año],'KPI''S CERDO'!$A$2,Ventas_2[Mes],KilosCerdo[[#Headers],[11]],Ventas_2[Almacén],KilosCerdo[[#This Row],[Almacén]])</f>
        <v>8825</v>
      </c>
      <c r="M91" s="41">
        <f>SUMIFS(Ventas_2[Kilo],Ventas_2[Año],'KPI''S CERDO'!$A$2,Ventas_2[Mes],KilosCerdo[[#Headers],[12]],Ventas_2[Almacén],KilosCerdo[[#This Row],[Almacén]])</f>
        <v>5410</v>
      </c>
    </row>
    <row r="92" spans="1:13" x14ac:dyDescent="0.3">
      <c r="A92" s="9" t="s">
        <v>87</v>
      </c>
      <c r="B92" s="41">
        <f>SUMIFS(Ventas_2[Kilo],Ventas_2[Año],'KPI''S CERDO'!$A$2,Ventas_2[Mes],KilosCerdo[[#Headers],[1]],Ventas_2[Almacén],KilosCerdo[[#This Row],[Almacén]])</f>
        <v>11766.5</v>
      </c>
      <c r="C92" s="41">
        <f>SUMIFS(Ventas_2[Kilo],Ventas_2[Año],'KPI''S CERDO'!$A$2,Ventas_2[Mes],KilosCerdo[[#Headers],[2]],Ventas_2[Almacén],KilosCerdo[[#This Row],[Almacén]])</f>
        <v>0</v>
      </c>
      <c r="D92" s="41">
        <f>SUMIFS(Ventas_2[Kilo],Ventas_2[Año],'KPI''S CERDO'!$A$2,Ventas_2[Mes],KilosCerdo[[#Headers],[3]],Ventas_2[Almacén],KilosCerdo[[#This Row],[Almacén]])</f>
        <v>9238</v>
      </c>
      <c r="E92" s="41">
        <f>SUMIFS(Ventas_2[Kilo],Ventas_2[Año],'KPI''S CERDO'!$A$2,Ventas_2[Mes],KilosCerdo[[#Headers],[4]],Ventas_2[Almacén],KilosCerdo[[#This Row],[Almacén]])</f>
        <v>9525.5</v>
      </c>
      <c r="F92" s="41">
        <f>SUMIFS(Ventas_2[Kilo],Ventas_2[Año],'KPI''S CERDO'!$A$2,Ventas_2[Mes],KilosCerdo[[#Headers],[5]],Ventas_2[Almacén],KilosCerdo[[#This Row],[Almacén]])</f>
        <v>1136</v>
      </c>
      <c r="G92" s="41">
        <f>SUMIFS(Ventas_2[Kilo],Ventas_2[Año],'KPI''S CERDO'!$A$2,Ventas_2[Mes],KilosCerdo[[#Headers],[6]],Ventas_2[Almacén],KilosCerdo[[#This Row],[Almacén]])</f>
        <v>15503.5</v>
      </c>
      <c r="H92" s="41">
        <f>SUMIFS(Ventas_2[Kilo],Ventas_2[Año],'KPI''S CERDO'!$A$2,Ventas_2[Mes],KilosCerdo[[#Headers],[7]],Ventas_2[Almacén],KilosCerdo[[#This Row],[Almacén]])</f>
        <v>14919</v>
      </c>
      <c r="I92" s="41">
        <f>SUMIFS(Ventas_2[Kilo],Ventas_2[Año],'KPI''S CERDO'!$A$2,Ventas_2[Mes],KilosCerdo[[#Headers],[8]],Ventas_2[Almacén],KilosCerdo[[#This Row],[Almacén]])</f>
        <v>15762</v>
      </c>
      <c r="J92" s="41">
        <f>SUMIFS(Ventas_2[Kilo],Ventas_2[Año],'KPI''S CERDO'!$A$2,Ventas_2[Mes],KilosCerdo[[#Headers],[9]],Ventas_2[Almacén],KilosCerdo[[#This Row],[Almacén]])</f>
        <v>0</v>
      </c>
      <c r="K92" s="41">
        <f>SUMIFS(Ventas_2[Kilo],Ventas_2[Año],'KPI''S CERDO'!$A$2,Ventas_2[Mes],KilosCerdo[[#Headers],[10]],Ventas_2[Almacén],KilosCerdo[[#This Row],[Almacén]])</f>
        <v>0</v>
      </c>
      <c r="L92" s="41">
        <f>SUMIFS(Ventas_2[Kilo],Ventas_2[Año],'KPI''S CERDO'!$A$2,Ventas_2[Mes],KilosCerdo[[#Headers],[11]],Ventas_2[Almacén],KilosCerdo[[#This Row],[Almacén]])</f>
        <v>0</v>
      </c>
      <c r="M92" s="41">
        <f>SUMIFS(Ventas_2[Kilo],Ventas_2[Año],'KPI''S CERDO'!$A$2,Ventas_2[Mes],KilosCerdo[[#Headers],[12]],Ventas_2[Almacén],KilosCerdo[[#This Row],[Almacén]])</f>
        <v>5738</v>
      </c>
    </row>
    <row r="93" spans="1:13" x14ac:dyDescent="0.3">
      <c r="A93" s="9" t="s">
        <v>88</v>
      </c>
      <c r="B93" s="41">
        <f>SUMIFS(Ventas_2[Kilo],Ventas_2[Año],'KPI''S CERDO'!$A$2,Ventas_2[Mes],KilosCerdo[[#Headers],[1]],Ventas_2[Almacén],KilosCerdo[[#This Row],[Almacén]])</f>
        <v>7030</v>
      </c>
      <c r="C93" s="41">
        <f>SUMIFS(Ventas_2[Kilo],Ventas_2[Año],'KPI''S CERDO'!$A$2,Ventas_2[Mes],KilosCerdo[[#Headers],[2]],Ventas_2[Almacén],KilosCerdo[[#This Row],[Almacén]])</f>
        <v>13450.5</v>
      </c>
      <c r="D93" s="41">
        <f>SUMIFS(Ventas_2[Kilo],Ventas_2[Año],'KPI''S CERDO'!$A$2,Ventas_2[Mes],KilosCerdo[[#Headers],[3]],Ventas_2[Almacén],KilosCerdo[[#This Row],[Almacén]])</f>
        <v>6583</v>
      </c>
      <c r="E93" s="41">
        <f>SUMIFS(Ventas_2[Kilo],Ventas_2[Año],'KPI''S CERDO'!$A$2,Ventas_2[Mes],KilosCerdo[[#Headers],[4]],Ventas_2[Almacén],KilosCerdo[[#This Row],[Almacén]])</f>
        <v>13601.5</v>
      </c>
      <c r="F93" s="41">
        <f>SUMIFS(Ventas_2[Kilo],Ventas_2[Año],'KPI''S CERDO'!$A$2,Ventas_2[Mes],KilosCerdo[[#Headers],[5]],Ventas_2[Almacén],KilosCerdo[[#This Row],[Almacén]])</f>
        <v>13226</v>
      </c>
      <c r="G93" s="41">
        <f>SUMIFS(Ventas_2[Kilo],Ventas_2[Año],'KPI''S CERDO'!$A$2,Ventas_2[Mes],KilosCerdo[[#Headers],[6]],Ventas_2[Almacén],KilosCerdo[[#This Row],[Almacén]])</f>
        <v>15733.5</v>
      </c>
      <c r="H93" s="41">
        <f>SUMIFS(Ventas_2[Kilo],Ventas_2[Año],'KPI''S CERDO'!$A$2,Ventas_2[Mes],KilosCerdo[[#Headers],[7]],Ventas_2[Almacén],KilosCerdo[[#This Row],[Almacén]])</f>
        <v>0</v>
      </c>
      <c r="I93" s="41">
        <f>SUMIFS(Ventas_2[Kilo],Ventas_2[Año],'KPI''S CERDO'!$A$2,Ventas_2[Mes],KilosCerdo[[#Headers],[8]],Ventas_2[Almacén],KilosCerdo[[#This Row],[Almacén]])</f>
        <v>12542</v>
      </c>
      <c r="J93" s="41">
        <f>SUMIFS(Ventas_2[Kilo],Ventas_2[Año],'KPI''S CERDO'!$A$2,Ventas_2[Mes],KilosCerdo[[#Headers],[9]],Ventas_2[Almacén],KilosCerdo[[#This Row],[Almacén]])</f>
        <v>2396.5</v>
      </c>
      <c r="K93" s="41">
        <f>SUMIFS(Ventas_2[Kilo],Ventas_2[Año],'KPI''S CERDO'!$A$2,Ventas_2[Mes],KilosCerdo[[#Headers],[10]],Ventas_2[Almacén],KilosCerdo[[#This Row],[Almacén]])</f>
        <v>0</v>
      </c>
      <c r="L93" s="41">
        <f>SUMIFS(Ventas_2[Kilo],Ventas_2[Año],'KPI''S CERDO'!$A$2,Ventas_2[Mes],KilosCerdo[[#Headers],[11]],Ventas_2[Almacén],KilosCerdo[[#This Row],[Almacén]])</f>
        <v>0</v>
      </c>
      <c r="M93" s="41">
        <f>SUMIFS(Ventas_2[Kilo],Ventas_2[Año],'KPI''S CERDO'!$A$2,Ventas_2[Mes],KilosCerdo[[#Headers],[12]],Ventas_2[Almacén],KilosCerdo[[#This Row],[Almacén]])</f>
        <v>6216.5</v>
      </c>
    </row>
    <row r="94" spans="1:13" x14ac:dyDescent="0.3">
      <c r="A94" s="9" t="s">
        <v>89</v>
      </c>
      <c r="B94" s="41">
        <f>SUMIFS(Ventas_2[Kilo],Ventas_2[Año],'KPI''S CERDO'!$A$2,Ventas_2[Mes],KilosCerdo[[#Headers],[1]],Ventas_2[Almacén],KilosCerdo[[#This Row],[Almacén]])</f>
        <v>0</v>
      </c>
      <c r="C94" s="41">
        <f>SUMIFS(Ventas_2[Kilo],Ventas_2[Año],'KPI''S CERDO'!$A$2,Ventas_2[Mes],KilosCerdo[[#Headers],[2]],Ventas_2[Almacén],KilosCerdo[[#This Row],[Almacén]])</f>
        <v>0</v>
      </c>
      <c r="D94" s="41">
        <f>SUMIFS(Ventas_2[Kilo],Ventas_2[Año],'KPI''S CERDO'!$A$2,Ventas_2[Mes],KilosCerdo[[#Headers],[3]],Ventas_2[Almacén],KilosCerdo[[#This Row],[Almacén]])</f>
        <v>0</v>
      </c>
      <c r="E94" s="41">
        <f>SUMIFS(Ventas_2[Kilo],Ventas_2[Año],'KPI''S CERDO'!$A$2,Ventas_2[Mes],KilosCerdo[[#Headers],[4]],Ventas_2[Almacén],KilosCerdo[[#This Row],[Almacén]])</f>
        <v>0</v>
      </c>
      <c r="F94" s="41">
        <f>SUMIFS(Ventas_2[Kilo],Ventas_2[Año],'KPI''S CERDO'!$A$2,Ventas_2[Mes],KilosCerdo[[#Headers],[5]],Ventas_2[Almacén],KilosCerdo[[#This Row],[Almacén]])</f>
        <v>0</v>
      </c>
      <c r="G94" s="41">
        <f>SUMIFS(Ventas_2[Kilo],Ventas_2[Año],'KPI''S CERDO'!$A$2,Ventas_2[Mes],KilosCerdo[[#Headers],[6]],Ventas_2[Almacén],KilosCerdo[[#This Row],[Almacén]])</f>
        <v>0</v>
      </c>
      <c r="H94" s="41">
        <f>SUMIFS(Ventas_2[Kilo],Ventas_2[Año],'KPI''S CERDO'!$A$2,Ventas_2[Mes],KilosCerdo[[#Headers],[7]],Ventas_2[Almacén],KilosCerdo[[#This Row],[Almacén]])</f>
        <v>0</v>
      </c>
      <c r="I94" s="41">
        <f>SUMIFS(Ventas_2[Kilo],Ventas_2[Año],'KPI''S CERDO'!$A$2,Ventas_2[Mes],KilosCerdo[[#Headers],[8]],Ventas_2[Almacén],KilosCerdo[[#This Row],[Almacén]])</f>
        <v>0</v>
      </c>
      <c r="J94" s="41">
        <f>SUMIFS(Ventas_2[Kilo],Ventas_2[Año],'KPI''S CERDO'!$A$2,Ventas_2[Mes],KilosCerdo[[#Headers],[9]],Ventas_2[Almacén],KilosCerdo[[#This Row],[Almacén]])</f>
        <v>0</v>
      </c>
      <c r="K94" s="41">
        <f>SUMIFS(Ventas_2[Kilo],Ventas_2[Año],'KPI''S CERDO'!$A$2,Ventas_2[Mes],KilosCerdo[[#Headers],[10]],Ventas_2[Almacén],KilosCerdo[[#This Row],[Almacén]])</f>
        <v>0</v>
      </c>
      <c r="L94" s="41">
        <f>SUMIFS(Ventas_2[Kilo],Ventas_2[Año],'KPI''S CERDO'!$A$2,Ventas_2[Mes],KilosCerdo[[#Headers],[11]],Ventas_2[Almacén],KilosCerdo[[#This Row],[Almacén]])</f>
        <v>0</v>
      </c>
      <c r="M94" s="41">
        <f>SUMIFS(Ventas_2[Kilo],Ventas_2[Año],'KPI''S CERDO'!$A$2,Ventas_2[Mes],KilosCerdo[[#Headers],[12]],Ventas_2[Almacén],KilosCerdo[[#This Row],[Almacén]])</f>
        <v>18206</v>
      </c>
    </row>
    <row r="95" spans="1:13" x14ac:dyDescent="0.3">
      <c r="A95" s="9" t="s">
        <v>90</v>
      </c>
      <c r="B95" s="41">
        <f>SUMIFS(Ventas_2[Kilo],Ventas_2[Año],'KPI''S CERDO'!$A$2,Ventas_2[Mes],KilosCerdo[[#Headers],[1]],Ventas_2[Almacén],KilosCerdo[[#This Row],[Almacén]])</f>
        <v>39</v>
      </c>
      <c r="C95" s="41">
        <f>SUMIFS(Ventas_2[Kilo],Ventas_2[Año],'KPI''S CERDO'!$A$2,Ventas_2[Mes],KilosCerdo[[#Headers],[2]],Ventas_2[Almacén],KilosCerdo[[#This Row],[Almacén]])</f>
        <v>0</v>
      </c>
      <c r="D95" s="41">
        <f>SUMIFS(Ventas_2[Kilo],Ventas_2[Año],'KPI''S CERDO'!$A$2,Ventas_2[Mes],KilosCerdo[[#Headers],[3]],Ventas_2[Almacén],KilosCerdo[[#This Row],[Almacén]])</f>
        <v>26</v>
      </c>
      <c r="E95" s="41">
        <f>SUMIFS(Ventas_2[Kilo],Ventas_2[Año],'KPI''S CERDO'!$A$2,Ventas_2[Mes],KilosCerdo[[#Headers],[4]],Ventas_2[Almacén],KilosCerdo[[#This Row],[Almacén]])</f>
        <v>0</v>
      </c>
      <c r="F95" s="41">
        <f>SUMIFS(Ventas_2[Kilo],Ventas_2[Año],'KPI''S CERDO'!$A$2,Ventas_2[Mes],KilosCerdo[[#Headers],[5]],Ventas_2[Almacén],KilosCerdo[[#This Row],[Almacén]])</f>
        <v>0</v>
      </c>
      <c r="G95" s="41">
        <f>SUMIFS(Ventas_2[Kilo],Ventas_2[Año],'KPI''S CERDO'!$A$2,Ventas_2[Mes],KilosCerdo[[#Headers],[6]],Ventas_2[Almacén],KilosCerdo[[#This Row],[Almacén]])</f>
        <v>0</v>
      </c>
      <c r="H95" s="41">
        <f>SUMIFS(Ventas_2[Kilo],Ventas_2[Año],'KPI''S CERDO'!$A$2,Ventas_2[Mes],KilosCerdo[[#Headers],[7]],Ventas_2[Almacén],KilosCerdo[[#This Row],[Almacén]])</f>
        <v>0</v>
      </c>
      <c r="I95" s="41">
        <f>SUMIFS(Ventas_2[Kilo],Ventas_2[Año],'KPI''S CERDO'!$A$2,Ventas_2[Mes],KilosCerdo[[#Headers],[8]],Ventas_2[Almacén],KilosCerdo[[#This Row],[Almacén]])</f>
        <v>0</v>
      </c>
      <c r="J95" s="41">
        <f>SUMIFS(Ventas_2[Kilo],Ventas_2[Año],'KPI''S CERDO'!$A$2,Ventas_2[Mes],KilosCerdo[[#Headers],[9]],Ventas_2[Almacén],KilosCerdo[[#This Row],[Almacén]])</f>
        <v>0</v>
      </c>
      <c r="K95" s="41">
        <f>SUMIFS(Ventas_2[Kilo],Ventas_2[Año],'KPI''S CERDO'!$A$2,Ventas_2[Mes],KilosCerdo[[#Headers],[10]],Ventas_2[Almacén],KilosCerdo[[#This Row],[Almacén]])</f>
        <v>0</v>
      </c>
      <c r="L95" s="41">
        <f>SUMIFS(Ventas_2[Kilo],Ventas_2[Año],'KPI''S CERDO'!$A$2,Ventas_2[Mes],KilosCerdo[[#Headers],[11]],Ventas_2[Almacén],KilosCerdo[[#This Row],[Almacén]])</f>
        <v>0</v>
      </c>
      <c r="M95" s="41">
        <f>SUMIFS(Ventas_2[Kilo],Ventas_2[Año],'KPI''S CERDO'!$A$2,Ventas_2[Mes],KilosCerdo[[#Headers],[12]],Ventas_2[Almacén],KilosCerdo[[#This Row],[Almacén]])</f>
        <v>0</v>
      </c>
    </row>
    <row r="96" spans="1:13" x14ac:dyDescent="0.3">
      <c r="A96" s="9" t="s">
        <v>91</v>
      </c>
      <c r="B96" s="41">
        <f>SUMIFS(Ventas_2[Kilo],Ventas_2[Año],'KPI''S CERDO'!$A$2,Ventas_2[Mes],KilosCerdo[[#Headers],[1]],Ventas_2[Almacén],KilosCerdo[[#This Row],[Almacén]])</f>
        <v>0</v>
      </c>
      <c r="C96" s="41">
        <f>SUMIFS(Ventas_2[Kilo],Ventas_2[Año],'KPI''S CERDO'!$A$2,Ventas_2[Mes],KilosCerdo[[#Headers],[2]],Ventas_2[Almacén],KilosCerdo[[#This Row],[Almacén]])</f>
        <v>0</v>
      </c>
      <c r="D96" s="41">
        <f>SUMIFS(Ventas_2[Kilo],Ventas_2[Año],'KPI''S CERDO'!$A$2,Ventas_2[Mes],KilosCerdo[[#Headers],[3]],Ventas_2[Almacén],KilosCerdo[[#This Row],[Almacén]])</f>
        <v>72.5</v>
      </c>
      <c r="E96" s="41">
        <f>SUMIFS(Ventas_2[Kilo],Ventas_2[Año],'KPI''S CERDO'!$A$2,Ventas_2[Mes],KilosCerdo[[#Headers],[4]],Ventas_2[Almacén],KilosCerdo[[#This Row],[Almacén]])</f>
        <v>25</v>
      </c>
      <c r="F96" s="41">
        <f>SUMIFS(Ventas_2[Kilo],Ventas_2[Año],'KPI''S CERDO'!$A$2,Ventas_2[Mes],KilosCerdo[[#Headers],[5]],Ventas_2[Almacén],KilosCerdo[[#This Row],[Almacén]])</f>
        <v>0</v>
      </c>
      <c r="G96" s="41">
        <f>SUMIFS(Ventas_2[Kilo],Ventas_2[Año],'KPI''S CERDO'!$A$2,Ventas_2[Mes],KilosCerdo[[#Headers],[6]],Ventas_2[Almacén],KilosCerdo[[#This Row],[Almacén]])</f>
        <v>0</v>
      </c>
      <c r="H96" s="41">
        <f>SUMIFS(Ventas_2[Kilo],Ventas_2[Año],'KPI''S CERDO'!$A$2,Ventas_2[Mes],KilosCerdo[[#Headers],[7]],Ventas_2[Almacén],KilosCerdo[[#This Row],[Almacén]])</f>
        <v>0</v>
      </c>
      <c r="I96" s="41">
        <f>SUMIFS(Ventas_2[Kilo],Ventas_2[Año],'KPI''S CERDO'!$A$2,Ventas_2[Mes],KilosCerdo[[#Headers],[8]],Ventas_2[Almacén],KilosCerdo[[#This Row],[Almacén]])</f>
        <v>23.5</v>
      </c>
      <c r="J96" s="41">
        <f>SUMIFS(Ventas_2[Kilo],Ventas_2[Año],'KPI''S CERDO'!$A$2,Ventas_2[Mes],KilosCerdo[[#Headers],[9]],Ventas_2[Almacén],KilosCerdo[[#This Row],[Almacén]])</f>
        <v>0</v>
      </c>
      <c r="K96" s="41">
        <f>SUMIFS(Ventas_2[Kilo],Ventas_2[Año],'KPI''S CERDO'!$A$2,Ventas_2[Mes],KilosCerdo[[#Headers],[10]],Ventas_2[Almacén],KilosCerdo[[#This Row],[Almacén]])</f>
        <v>0</v>
      </c>
      <c r="L96" s="41">
        <f>SUMIFS(Ventas_2[Kilo],Ventas_2[Año],'KPI''S CERDO'!$A$2,Ventas_2[Mes],KilosCerdo[[#Headers],[11]],Ventas_2[Almacén],KilosCerdo[[#This Row],[Almacén]])</f>
        <v>0</v>
      </c>
      <c r="M96" s="41">
        <f>SUMIFS(Ventas_2[Kilo],Ventas_2[Año],'KPI''S CERDO'!$A$2,Ventas_2[Mes],KilosCerdo[[#Headers],[12]],Ventas_2[Almacén],KilosCerdo[[#This Row],[Almacén]])</f>
        <v>0</v>
      </c>
    </row>
    <row r="97" spans="1:13" x14ac:dyDescent="0.3">
      <c r="A97" s="9" t="s">
        <v>92</v>
      </c>
      <c r="B97" s="41">
        <f>SUMIFS(Ventas_2[Kilo],Ventas_2[Año],'KPI''S CERDO'!$A$2,Ventas_2[Mes],KilosCerdo[[#Headers],[1]],Ventas_2[Almacén],KilosCerdo[[#This Row],[Almacén]])</f>
        <v>0</v>
      </c>
      <c r="C97" s="41">
        <f>SUMIFS(Ventas_2[Kilo],Ventas_2[Año],'KPI''S CERDO'!$A$2,Ventas_2[Mes],KilosCerdo[[#Headers],[2]],Ventas_2[Almacén],KilosCerdo[[#This Row],[Almacén]])</f>
        <v>23</v>
      </c>
      <c r="D97" s="41">
        <f>SUMIFS(Ventas_2[Kilo],Ventas_2[Año],'KPI''S CERDO'!$A$2,Ventas_2[Mes],KilosCerdo[[#Headers],[3]],Ventas_2[Almacén],KilosCerdo[[#This Row],[Almacén]])</f>
        <v>0</v>
      </c>
      <c r="E97" s="41">
        <f>SUMIFS(Ventas_2[Kilo],Ventas_2[Año],'KPI''S CERDO'!$A$2,Ventas_2[Mes],KilosCerdo[[#Headers],[4]],Ventas_2[Almacén],KilosCerdo[[#This Row],[Almacén]])</f>
        <v>0</v>
      </c>
      <c r="F97" s="41">
        <f>SUMIFS(Ventas_2[Kilo],Ventas_2[Año],'KPI''S CERDO'!$A$2,Ventas_2[Mes],KilosCerdo[[#Headers],[5]],Ventas_2[Almacén],KilosCerdo[[#This Row],[Almacén]])</f>
        <v>0</v>
      </c>
      <c r="G97" s="41">
        <f>SUMIFS(Ventas_2[Kilo],Ventas_2[Año],'KPI''S CERDO'!$A$2,Ventas_2[Mes],KilosCerdo[[#Headers],[6]],Ventas_2[Almacén],KilosCerdo[[#This Row],[Almacén]])</f>
        <v>0</v>
      </c>
      <c r="H97" s="41">
        <f>SUMIFS(Ventas_2[Kilo],Ventas_2[Año],'KPI''S CERDO'!$A$2,Ventas_2[Mes],KilosCerdo[[#Headers],[7]],Ventas_2[Almacén],KilosCerdo[[#This Row],[Almacén]])</f>
        <v>0</v>
      </c>
      <c r="I97" s="41">
        <f>SUMIFS(Ventas_2[Kilo],Ventas_2[Año],'KPI''S CERDO'!$A$2,Ventas_2[Mes],KilosCerdo[[#Headers],[8]],Ventas_2[Almacén],KilosCerdo[[#This Row],[Almacén]])</f>
        <v>0</v>
      </c>
      <c r="J97" s="41">
        <f>SUMIFS(Ventas_2[Kilo],Ventas_2[Año],'KPI''S CERDO'!$A$2,Ventas_2[Mes],KilosCerdo[[#Headers],[9]],Ventas_2[Almacén],KilosCerdo[[#This Row],[Almacén]])</f>
        <v>0</v>
      </c>
      <c r="K97" s="41">
        <f>SUMIFS(Ventas_2[Kilo],Ventas_2[Año],'KPI''S CERDO'!$A$2,Ventas_2[Mes],KilosCerdo[[#Headers],[10]],Ventas_2[Almacén],KilosCerdo[[#This Row],[Almacén]])</f>
        <v>0</v>
      </c>
      <c r="L97" s="41">
        <f>SUMIFS(Ventas_2[Kilo],Ventas_2[Año],'KPI''S CERDO'!$A$2,Ventas_2[Mes],KilosCerdo[[#Headers],[11]],Ventas_2[Almacén],KilosCerdo[[#This Row],[Almacén]])</f>
        <v>0</v>
      </c>
      <c r="M97" s="41">
        <f>SUMIFS(Ventas_2[Kilo],Ventas_2[Año],'KPI''S CERDO'!$A$2,Ventas_2[Mes],KilosCerdo[[#Headers],[12]],Ventas_2[Almacén],KilosCerdo[[#This Row],[Almacén]])</f>
        <v>50</v>
      </c>
    </row>
    <row r="98" spans="1:13" x14ac:dyDescent="0.3">
      <c r="A98" s="9" t="s">
        <v>93</v>
      </c>
      <c r="B98" s="41">
        <f>SUMIFS(Ventas_2[Kilo],Ventas_2[Año],'KPI''S CERDO'!$A$2,Ventas_2[Mes],KilosCerdo[[#Headers],[1]],Ventas_2[Almacén],KilosCerdo[[#This Row],[Almacén]])</f>
        <v>0</v>
      </c>
      <c r="C98" s="41">
        <f>SUMIFS(Ventas_2[Kilo],Ventas_2[Año],'KPI''S CERDO'!$A$2,Ventas_2[Mes],KilosCerdo[[#Headers],[2]],Ventas_2[Almacén],KilosCerdo[[#This Row],[Almacén]])</f>
        <v>24</v>
      </c>
      <c r="D98" s="41">
        <f>SUMIFS(Ventas_2[Kilo],Ventas_2[Año],'KPI''S CERDO'!$A$2,Ventas_2[Mes],KilosCerdo[[#Headers],[3]],Ventas_2[Almacén],KilosCerdo[[#This Row],[Almacén]])</f>
        <v>0</v>
      </c>
      <c r="E98" s="41">
        <f>SUMIFS(Ventas_2[Kilo],Ventas_2[Año],'KPI''S CERDO'!$A$2,Ventas_2[Mes],KilosCerdo[[#Headers],[4]],Ventas_2[Almacén],KilosCerdo[[#This Row],[Almacén]])</f>
        <v>39</v>
      </c>
      <c r="F98" s="41">
        <f>SUMIFS(Ventas_2[Kilo],Ventas_2[Año],'KPI''S CERDO'!$A$2,Ventas_2[Mes],KilosCerdo[[#Headers],[5]],Ventas_2[Almacén],KilosCerdo[[#This Row],[Almacén]])</f>
        <v>0</v>
      </c>
      <c r="G98" s="41">
        <f>SUMIFS(Ventas_2[Kilo],Ventas_2[Año],'KPI''S CERDO'!$A$2,Ventas_2[Mes],KilosCerdo[[#Headers],[6]],Ventas_2[Almacén],KilosCerdo[[#This Row],[Almacén]])</f>
        <v>0</v>
      </c>
      <c r="H98" s="41">
        <f>SUMIFS(Ventas_2[Kilo],Ventas_2[Año],'KPI''S CERDO'!$A$2,Ventas_2[Mes],KilosCerdo[[#Headers],[7]],Ventas_2[Almacén],KilosCerdo[[#This Row],[Almacén]])</f>
        <v>0</v>
      </c>
      <c r="I98" s="41">
        <f>SUMIFS(Ventas_2[Kilo],Ventas_2[Año],'KPI''S CERDO'!$A$2,Ventas_2[Mes],KilosCerdo[[#Headers],[8]],Ventas_2[Almacén],KilosCerdo[[#This Row],[Almacén]])</f>
        <v>0</v>
      </c>
      <c r="J98" s="41">
        <f>SUMIFS(Ventas_2[Kilo],Ventas_2[Año],'KPI''S CERDO'!$A$2,Ventas_2[Mes],KilosCerdo[[#Headers],[9]],Ventas_2[Almacén],KilosCerdo[[#This Row],[Almacén]])</f>
        <v>0</v>
      </c>
      <c r="K98" s="41">
        <f>SUMIFS(Ventas_2[Kilo],Ventas_2[Año],'KPI''S CERDO'!$A$2,Ventas_2[Mes],KilosCerdo[[#Headers],[10]],Ventas_2[Almacén],KilosCerdo[[#This Row],[Almacén]])</f>
        <v>0</v>
      </c>
      <c r="L98" s="41">
        <f>SUMIFS(Ventas_2[Kilo],Ventas_2[Año],'KPI''S CERDO'!$A$2,Ventas_2[Mes],KilosCerdo[[#Headers],[11]],Ventas_2[Almacén],KilosCerdo[[#This Row],[Almacén]])</f>
        <v>25</v>
      </c>
      <c r="M98" s="41">
        <f>SUMIFS(Ventas_2[Kilo],Ventas_2[Año],'KPI''S CERDO'!$A$2,Ventas_2[Mes],KilosCerdo[[#Headers],[12]],Ventas_2[Almacén],KilosCerdo[[#This Row],[Almacén]])</f>
        <v>0</v>
      </c>
    </row>
    <row r="99" spans="1:13" x14ac:dyDescent="0.3">
      <c r="A99" s="9" t="s">
        <v>94</v>
      </c>
      <c r="B99" s="41">
        <f>SUMIFS(Ventas_2[Kilo],Ventas_2[Año],'KPI''S CERDO'!$A$2,Ventas_2[Mes],KilosCerdo[[#Headers],[1]],Ventas_2[Almacén],KilosCerdo[[#This Row],[Almacén]])</f>
        <v>0</v>
      </c>
      <c r="C99" s="41">
        <f>SUMIFS(Ventas_2[Kilo],Ventas_2[Año],'KPI''S CERDO'!$A$2,Ventas_2[Mes],KilosCerdo[[#Headers],[2]],Ventas_2[Almacén],KilosCerdo[[#This Row],[Almacén]])</f>
        <v>0</v>
      </c>
      <c r="D99" s="41">
        <f>SUMIFS(Ventas_2[Kilo],Ventas_2[Año],'KPI''S CERDO'!$A$2,Ventas_2[Mes],KilosCerdo[[#Headers],[3]],Ventas_2[Almacén],KilosCerdo[[#This Row],[Almacén]])</f>
        <v>0</v>
      </c>
      <c r="E99" s="41">
        <f>SUMIFS(Ventas_2[Kilo],Ventas_2[Año],'KPI''S CERDO'!$A$2,Ventas_2[Mes],KilosCerdo[[#Headers],[4]],Ventas_2[Almacén],KilosCerdo[[#This Row],[Almacén]])</f>
        <v>34.5</v>
      </c>
      <c r="F99" s="41">
        <f>SUMIFS(Ventas_2[Kilo],Ventas_2[Año],'KPI''S CERDO'!$A$2,Ventas_2[Mes],KilosCerdo[[#Headers],[5]],Ventas_2[Almacén],KilosCerdo[[#This Row],[Almacén]])</f>
        <v>0</v>
      </c>
      <c r="G99" s="41">
        <f>SUMIFS(Ventas_2[Kilo],Ventas_2[Año],'KPI''S CERDO'!$A$2,Ventas_2[Mes],KilosCerdo[[#Headers],[6]],Ventas_2[Almacén],KilosCerdo[[#This Row],[Almacén]])</f>
        <v>0</v>
      </c>
      <c r="H99" s="41">
        <f>SUMIFS(Ventas_2[Kilo],Ventas_2[Año],'KPI''S CERDO'!$A$2,Ventas_2[Mes],KilosCerdo[[#Headers],[7]],Ventas_2[Almacén],KilosCerdo[[#This Row],[Almacén]])</f>
        <v>35</v>
      </c>
      <c r="I99" s="41">
        <f>SUMIFS(Ventas_2[Kilo],Ventas_2[Año],'KPI''S CERDO'!$A$2,Ventas_2[Mes],KilosCerdo[[#Headers],[8]],Ventas_2[Almacén],KilosCerdo[[#This Row],[Almacén]])</f>
        <v>0</v>
      </c>
      <c r="J99" s="41">
        <f>SUMIFS(Ventas_2[Kilo],Ventas_2[Año],'KPI''S CERDO'!$A$2,Ventas_2[Mes],KilosCerdo[[#Headers],[9]],Ventas_2[Almacén],KilosCerdo[[#This Row],[Almacén]])</f>
        <v>0</v>
      </c>
      <c r="K99" s="41">
        <f>SUMIFS(Ventas_2[Kilo],Ventas_2[Año],'KPI''S CERDO'!$A$2,Ventas_2[Mes],KilosCerdo[[#Headers],[10]],Ventas_2[Almacén],KilosCerdo[[#This Row],[Almacén]])</f>
        <v>0</v>
      </c>
      <c r="L99" s="41">
        <f>SUMIFS(Ventas_2[Kilo],Ventas_2[Año],'KPI''S CERDO'!$A$2,Ventas_2[Mes],KilosCerdo[[#Headers],[11]],Ventas_2[Almacén],KilosCerdo[[#This Row],[Almacén]])</f>
        <v>0</v>
      </c>
      <c r="M99" s="41">
        <f>SUMIFS(Ventas_2[Kilo],Ventas_2[Año],'KPI''S CERDO'!$A$2,Ventas_2[Mes],KilosCerdo[[#Headers],[12]],Ventas_2[Almacén],KilosCerdo[[#This Row],[Almacén]])</f>
        <v>0</v>
      </c>
    </row>
    <row r="100" spans="1:13" x14ac:dyDescent="0.3">
      <c r="A100" s="9" t="s">
        <v>95</v>
      </c>
      <c r="B100" s="41">
        <f>SUMIFS(Ventas_2[Kilo],Ventas_2[Año],'KPI''S CERDO'!$A$2,Ventas_2[Mes],KilosCerdo[[#Headers],[1]],Ventas_2[Almacén],KilosCerdo[[#This Row],[Almacén]])</f>
        <v>0</v>
      </c>
      <c r="C100" s="41">
        <f>SUMIFS(Ventas_2[Kilo],Ventas_2[Año],'KPI''S CERDO'!$A$2,Ventas_2[Mes],KilosCerdo[[#Headers],[2]],Ventas_2[Almacén],KilosCerdo[[#This Row],[Almacén]])</f>
        <v>0</v>
      </c>
      <c r="D100" s="41">
        <f>SUMIFS(Ventas_2[Kilo],Ventas_2[Año],'KPI''S CERDO'!$A$2,Ventas_2[Mes],KilosCerdo[[#Headers],[3]],Ventas_2[Almacén],KilosCerdo[[#This Row],[Almacén]])</f>
        <v>0</v>
      </c>
      <c r="E100" s="41">
        <f>SUMIFS(Ventas_2[Kilo],Ventas_2[Año],'KPI''S CERDO'!$A$2,Ventas_2[Mes],KilosCerdo[[#Headers],[4]],Ventas_2[Almacén],KilosCerdo[[#This Row],[Almacén]])</f>
        <v>0</v>
      </c>
      <c r="F100" s="41">
        <f>SUMIFS(Ventas_2[Kilo],Ventas_2[Año],'KPI''S CERDO'!$A$2,Ventas_2[Mes],KilosCerdo[[#Headers],[5]],Ventas_2[Almacén],KilosCerdo[[#This Row],[Almacén]])</f>
        <v>0</v>
      </c>
      <c r="G100" s="41">
        <f>SUMIFS(Ventas_2[Kilo],Ventas_2[Año],'KPI''S CERDO'!$A$2,Ventas_2[Mes],KilosCerdo[[#Headers],[6]],Ventas_2[Almacén],KilosCerdo[[#This Row],[Almacén]])</f>
        <v>0</v>
      </c>
      <c r="H100" s="41">
        <f>SUMIFS(Ventas_2[Kilo],Ventas_2[Año],'KPI''S CERDO'!$A$2,Ventas_2[Mes],KilosCerdo[[#Headers],[7]],Ventas_2[Almacén],KilosCerdo[[#This Row],[Almacén]])</f>
        <v>0</v>
      </c>
      <c r="I100" s="41">
        <f>SUMIFS(Ventas_2[Kilo],Ventas_2[Año],'KPI''S CERDO'!$A$2,Ventas_2[Mes],KilosCerdo[[#Headers],[8]],Ventas_2[Almacén],KilosCerdo[[#This Row],[Almacén]])</f>
        <v>0</v>
      </c>
      <c r="J100" s="41">
        <f>SUMIFS(Ventas_2[Kilo],Ventas_2[Año],'KPI''S CERDO'!$A$2,Ventas_2[Mes],KilosCerdo[[#Headers],[9]],Ventas_2[Almacén],KilosCerdo[[#This Row],[Almacén]])</f>
        <v>0</v>
      </c>
      <c r="K100" s="41">
        <f>SUMIFS(Ventas_2[Kilo],Ventas_2[Año],'KPI''S CERDO'!$A$2,Ventas_2[Mes],KilosCerdo[[#Headers],[10]],Ventas_2[Almacén],KilosCerdo[[#This Row],[Almacén]])</f>
        <v>0</v>
      </c>
      <c r="L100" s="41">
        <f>SUMIFS(Ventas_2[Kilo],Ventas_2[Año],'KPI''S CERDO'!$A$2,Ventas_2[Mes],KilosCerdo[[#Headers],[11]],Ventas_2[Almacén],KilosCerdo[[#This Row],[Almacén]])</f>
        <v>0</v>
      </c>
      <c r="M100" s="41">
        <f>SUMIFS(Ventas_2[Kilo],Ventas_2[Año],'KPI''S CERDO'!$A$2,Ventas_2[Mes],KilosCerdo[[#Headers],[12]],Ventas_2[Almacén],KilosCerdo[[#This Row],[Almacén]])</f>
        <v>22</v>
      </c>
    </row>
    <row r="101" spans="1:13" x14ac:dyDescent="0.3">
      <c r="A101" s="9" t="s">
        <v>96</v>
      </c>
      <c r="B101" s="41">
        <f>SUMIFS(Ventas_2[Kilo],Ventas_2[Año],'KPI''S CERDO'!$A$2,Ventas_2[Mes],KilosCerdo[[#Headers],[1]],Ventas_2[Almacén],KilosCerdo[[#This Row],[Almacén]])</f>
        <v>0</v>
      </c>
      <c r="C101" s="41">
        <f>SUMIFS(Ventas_2[Kilo],Ventas_2[Año],'KPI''S CERDO'!$A$2,Ventas_2[Mes],KilosCerdo[[#Headers],[2]],Ventas_2[Almacén],KilosCerdo[[#This Row],[Almacén]])</f>
        <v>0</v>
      </c>
      <c r="D101" s="41">
        <f>SUMIFS(Ventas_2[Kilo],Ventas_2[Año],'KPI''S CERDO'!$A$2,Ventas_2[Mes],KilosCerdo[[#Headers],[3]],Ventas_2[Almacén],KilosCerdo[[#This Row],[Almacén]])</f>
        <v>0</v>
      </c>
      <c r="E101" s="41">
        <f>SUMIFS(Ventas_2[Kilo],Ventas_2[Año],'KPI''S CERDO'!$A$2,Ventas_2[Mes],KilosCerdo[[#Headers],[4]],Ventas_2[Almacén],KilosCerdo[[#This Row],[Almacén]])</f>
        <v>0</v>
      </c>
      <c r="F101" s="41">
        <f>SUMIFS(Ventas_2[Kilo],Ventas_2[Año],'KPI''S CERDO'!$A$2,Ventas_2[Mes],KilosCerdo[[#Headers],[5]],Ventas_2[Almacén],KilosCerdo[[#This Row],[Almacén]])</f>
        <v>30</v>
      </c>
      <c r="G101" s="41">
        <f>SUMIFS(Ventas_2[Kilo],Ventas_2[Año],'KPI''S CERDO'!$A$2,Ventas_2[Mes],KilosCerdo[[#Headers],[6]],Ventas_2[Almacén],KilosCerdo[[#This Row],[Almacén]])</f>
        <v>0</v>
      </c>
      <c r="H101" s="41">
        <f>SUMIFS(Ventas_2[Kilo],Ventas_2[Año],'KPI''S CERDO'!$A$2,Ventas_2[Mes],KilosCerdo[[#Headers],[7]],Ventas_2[Almacén],KilosCerdo[[#This Row],[Almacén]])</f>
        <v>64</v>
      </c>
      <c r="I101" s="41">
        <f>SUMIFS(Ventas_2[Kilo],Ventas_2[Año],'KPI''S CERDO'!$A$2,Ventas_2[Mes],KilosCerdo[[#Headers],[8]],Ventas_2[Almacén],KilosCerdo[[#This Row],[Almacén]])</f>
        <v>0</v>
      </c>
      <c r="J101" s="41">
        <f>SUMIFS(Ventas_2[Kilo],Ventas_2[Año],'KPI''S CERDO'!$A$2,Ventas_2[Mes],KilosCerdo[[#Headers],[9]],Ventas_2[Almacén],KilosCerdo[[#This Row],[Almacén]])</f>
        <v>0</v>
      </c>
      <c r="K101" s="41">
        <f>SUMIFS(Ventas_2[Kilo],Ventas_2[Año],'KPI''S CERDO'!$A$2,Ventas_2[Mes],KilosCerdo[[#Headers],[10]],Ventas_2[Almacén],KilosCerdo[[#This Row],[Almacén]])</f>
        <v>0</v>
      </c>
      <c r="L101" s="41">
        <f>SUMIFS(Ventas_2[Kilo],Ventas_2[Año],'KPI''S CERDO'!$A$2,Ventas_2[Mes],KilosCerdo[[#Headers],[11]],Ventas_2[Almacén],KilosCerdo[[#This Row],[Almacén]])</f>
        <v>0</v>
      </c>
      <c r="M101" s="41">
        <f>SUMIFS(Ventas_2[Kilo],Ventas_2[Año],'KPI''S CERDO'!$A$2,Ventas_2[Mes],KilosCerdo[[#Headers],[12]],Ventas_2[Almacén],KilosCerdo[[#This Row],[Almacén]])</f>
        <v>0</v>
      </c>
    </row>
    <row r="102" spans="1:13" x14ac:dyDescent="0.3">
      <c r="A102" s="9" t="s">
        <v>97</v>
      </c>
      <c r="B102" s="41">
        <f>SUMIFS(Ventas_2[Kilo],Ventas_2[Año],'KPI''S CERDO'!$A$2,Ventas_2[Mes],KilosCerdo[[#Headers],[1]],Ventas_2[Almacén],KilosCerdo[[#This Row],[Almacén]])</f>
        <v>21</v>
      </c>
      <c r="C102" s="41">
        <f>SUMIFS(Ventas_2[Kilo],Ventas_2[Año],'KPI''S CERDO'!$A$2,Ventas_2[Mes],KilosCerdo[[#Headers],[2]],Ventas_2[Almacén],KilosCerdo[[#This Row],[Almacén]])</f>
        <v>0</v>
      </c>
      <c r="D102" s="41">
        <f>SUMIFS(Ventas_2[Kilo],Ventas_2[Año],'KPI''S CERDO'!$A$2,Ventas_2[Mes],KilosCerdo[[#Headers],[3]],Ventas_2[Almacén],KilosCerdo[[#This Row],[Almacén]])</f>
        <v>0</v>
      </c>
      <c r="E102" s="41">
        <f>SUMIFS(Ventas_2[Kilo],Ventas_2[Año],'KPI''S CERDO'!$A$2,Ventas_2[Mes],KilosCerdo[[#Headers],[4]],Ventas_2[Almacén],KilosCerdo[[#This Row],[Almacén]])</f>
        <v>0</v>
      </c>
      <c r="F102" s="41">
        <f>SUMIFS(Ventas_2[Kilo],Ventas_2[Año],'KPI''S CERDO'!$A$2,Ventas_2[Mes],KilosCerdo[[#Headers],[5]],Ventas_2[Almacén],KilosCerdo[[#This Row],[Almacén]])</f>
        <v>0</v>
      </c>
      <c r="G102" s="41">
        <f>SUMIFS(Ventas_2[Kilo],Ventas_2[Año],'KPI''S CERDO'!$A$2,Ventas_2[Mes],KilosCerdo[[#Headers],[6]],Ventas_2[Almacén],KilosCerdo[[#This Row],[Almacén]])</f>
        <v>0</v>
      </c>
      <c r="H102" s="41">
        <f>SUMIFS(Ventas_2[Kilo],Ventas_2[Año],'KPI''S CERDO'!$A$2,Ventas_2[Mes],KilosCerdo[[#Headers],[7]],Ventas_2[Almacén],KilosCerdo[[#This Row],[Almacén]])</f>
        <v>0</v>
      </c>
      <c r="I102" s="41">
        <f>SUMIFS(Ventas_2[Kilo],Ventas_2[Año],'KPI''S CERDO'!$A$2,Ventas_2[Mes],KilosCerdo[[#Headers],[8]],Ventas_2[Almacén],KilosCerdo[[#This Row],[Almacén]])</f>
        <v>68</v>
      </c>
      <c r="J102" s="41">
        <f>SUMIFS(Ventas_2[Kilo],Ventas_2[Año],'KPI''S CERDO'!$A$2,Ventas_2[Mes],KilosCerdo[[#Headers],[9]],Ventas_2[Almacén],KilosCerdo[[#This Row],[Almacén]])</f>
        <v>0</v>
      </c>
      <c r="K102" s="41">
        <f>SUMIFS(Ventas_2[Kilo],Ventas_2[Año],'KPI''S CERDO'!$A$2,Ventas_2[Mes],KilosCerdo[[#Headers],[10]],Ventas_2[Almacén],KilosCerdo[[#This Row],[Almacén]])</f>
        <v>0</v>
      </c>
      <c r="L102" s="41">
        <f>SUMIFS(Ventas_2[Kilo],Ventas_2[Año],'KPI''S CERDO'!$A$2,Ventas_2[Mes],KilosCerdo[[#Headers],[11]],Ventas_2[Almacén],KilosCerdo[[#This Row],[Almacén]])</f>
        <v>0</v>
      </c>
      <c r="M102" s="41">
        <f>SUMIFS(Ventas_2[Kilo],Ventas_2[Año],'KPI''S CERDO'!$A$2,Ventas_2[Mes],KilosCerdo[[#Headers],[12]],Ventas_2[Almacén],KilosCerdo[[#This Row],[Almacén]])</f>
        <v>0</v>
      </c>
    </row>
    <row r="103" spans="1:13" x14ac:dyDescent="0.3">
      <c r="A103" s="9" t="s">
        <v>98</v>
      </c>
      <c r="B103" s="41">
        <f>SUMIFS(Ventas_2[Kilo],Ventas_2[Año],'KPI''S CERDO'!$A$2,Ventas_2[Mes],KilosCerdo[[#Headers],[1]],Ventas_2[Almacén],KilosCerdo[[#This Row],[Almacén]])</f>
        <v>0</v>
      </c>
      <c r="C103" s="41">
        <f>SUMIFS(Ventas_2[Kilo],Ventas_2[Año],'KPI''S CERDO'!$A$2,Ventas_2[Mes],KilosCerdo[[#Headers],[2]],Ventas_2[Almacén],KilosCerdo[[#This Row],[Almacén]])</f>
        <v>0</v>
      </c>
      <c r="D103" s="41">
        <f>SUMIFS(Ventas_2[Kilo],Ventas_2[Año],'KPI''S CERDO'!$A$2,Ventas_2[Mes],KilosCerdo[[#Headers],[3]],Ventas_2[Almacén],KilosCerdo[[#This Row],[Almacén]])</f>
        <v>0</v>
      </c>
      <c r="E103" s="41">
        <f>SUMIFS(Ventas_2[Kilo],Ventas_2[Año],'KPI''S CERDO'!$A$2,Ventas_2[Mes],KilosCerdo[[#Headers],[4]],Ventas_2[Almacén],KilosCerdo[[#This Row],[Almacén]])</f>
        <v>0</v>
      </c>
      <c r="F103" s="41">
        <f>SUMIFS(Ventas_2[Kilo],Ventas_2[Año],'KPI''S CERDO'!$A$2,Ventas_2[Mes],KilosCerdo[[#Headers],[5]],Ventas_2[Almacén],KilosCerdo[[#This Row],[Almacén]])</f>
        <v>0</v>
      </c>
      <c r="G103" s="41">
        <f>SUMIFS(Ventas_2[Kilo],Ventas_2[Año],'KPI''S CERDO'!$A$2,Ventas_2[Mes],KilosCerdo[[#Headers],[6]],Ventas_2[Almacén],KilosCerdo[[#This Row],[Almacén]])</f>
        <v>0</v>
      </c>
      <c r="H103" s="41">
        <f>SUMIFS(Ventas_2[Kilo],Ventas_2[Año],'KPI''S CERDO'!$A$2,Ventas_2[Mes],KilosCerdo[[#Headers],[7]],Ventas_2[Almacén],KilosCerdo[[#This Row],[Almacén]])</f>
        <v>0</v>
      </c>
      <c r="I103" s="41">
        <f>SUMIFS(Ventas_2[Kilo],Ventas_2[Año],'KPI''S CERDO'!$A$2,Ventas_2[Mes],KilosCerdo[[#Headers],[8]],Ventas_2[Almacén],KilosCerdo[[#This Row],[Almacén]])</f>
        <v>0</v>
      </c>
      <c r="J103" s="41">
        <f>SUMIFS(Ventas_2[Kilo],Ventas_2[Año],'KPI''S CERDO'!$A$2,Ventas_2[Mes],KilosCerdo[[#Headers],[9]],Ventas_2[Almacén],KilosCerdo[[#This Row],[Almacén]])</f>
        <v>0</v>
      </c>
      <c r="K103" s="41">
        <f>SUMIFS(Ventas_2[Kilo],Ventas_2[Año],'KPI''S CERDO'!$A$2,Ventas_2[Mes],KilosCerdo[[#Headers],[10]],Ventas_2[Almacén],KilosCerdo[[#This Row],[Almacén]])</f>
        <v>0</v>
      </c>
      <c r="L103" s="41">
        <f>SUMIFS(Ventas_2[Kilo],Ventas_2[Año],'KPI''S CERDO'!$A$2,Ventas_2[Mes],KilosCerdo[[#Headers],[11]],Ventas_2[Almacén],KilosCerdo[[#This Row],[Almacén]])</f>
        <v>0</v>
      </c>
      <c r="M103" s="41">
        <f>SUMIFS(Ventas_2[Kilo],Ventas_2[Año],'KPI''S CERDO'!$A$2,Ventas_2[Mes],KilosCerdo[[#Headers],[12]],Ventas_2[Almacén],KilosCerdo[[#This Row],[Almacén]])</f>
        <v>0</v>
      </c>
    </row>
    <row r="104" spans="1:13" x14ac:dyDescent="0.3">
      <c r="A104" s="9" t="s">
        <v>99</v>
      </c>
      <c r="B104" s="41">
        <f>SUMIFS(Ventas_2[Kilo],Ventas_2[Año],'KPI''S CERDO'!$A$2,Ventas_2[Mes],KilosCerdo[[#Headers],[1]],Ventas_2[Almacén],KilosCerdo[[#This Row],[Almacén]])</f>
        <v>98</v>
      </c>
      <c r="C104" s="41">
        <f>SUMIFS(Ventas_2[Kilo],Ventas_2[Año],'KPI''S CERDO'!$A$2,Ventas_2[Mes],KilosCerdo[[#Headers],[2]],Ventas_2[Almacén],KilosCerdo[[#This Row],[Almacén]])</f>
        <v>0</v>
      </c>
      <c r="D104" s="41">
        <f>SUMIFS(Ventas_2[Kilo],Ventas_2[Año],'KPI''S CERDO'!$A$2,Ventas_2[Mes],KilosCerdo[[#Headers],[3]],Ventas_2[Almacén],KilosCerdo[[#This Row],[Almacén]])</f>
        <v>0</v>
      </c>
      <c r="E104" s="41">
        <f>SUMIFS(Ventas_2[Kilo],Ventas_2[Año],'KPI''S CERDO'!$A$2,Ventas_2[Mes],KilosCerdo[[#Headers],[4]],Ventas_2[Almacén],KilosCerdo[[#This Row],[Almacén]])</f>
        <v>0</v>
      </c>
      <c r="F104" s="41">
        <f>SUMIFS(Ventas_2[Kilo],Ventas_2[Año],'KPI''S CERDO'!$A$2,Ventas_2[Mes],KilosCerdo[[#Headers],[5]],Ventas_2[Almacén],KilosCerdo[[#This Row],[Almacén]])</f>
        <v>0</v>
      </c>
      <c r="G104" s="41">
        <f>SUMIFS(Ventas_2[Kilo],Ventas_2[Año],'KPI''S CERDO'!$A$2,Ventas_2[Mes],KilosCerdo[[#Headers],[6]],Ventas_2[Almacén],KilosCerdo[[#This Row],[Almacén]])</f>
        <v>0</v>
      </c>
      <c r="H104" s="41">
        <f>SUMIFS(Ventas_2[Kilo],Ventas_2[Año],'KPI''S CERDO'!$A$2,Ventas_2[Mes],KilosCerdo[[#Headers],[7]],Ventas_2[Almacén],KilosCerdo[[#This Row],[Almacén]])</f>
        <v>66</v>
      </c>
      <c r="I104" s="41">
        <f>SUMIFS(Ventas_2[Kilo],Ventas_2[Año],'KPI''S CERDO'!$A$2,Ventas_2[Mes],KilosCerdo[[#Headers],[8]],Ventas_2[Almacén],KilosCerdo[[#This Row],[Almacén]])</f>
        <v>0</v>
      </c>
      <c r="J104" s="41">
        <f>SUMIFS(Ventas_2[Kilo],Ventas_2[Año],'KPI''S CERDO'!$A$2,Ventas_2[Mes],KilosCerdo[[#Headers],[9]],Ventas_2[Almacén],KilosCerdo[[#This Row],[Almacén]])</f>
        <v>23.5</v>
      </c>
      <c r="K104" s="41">
        <f>SUMIFS(Ventas_2[Kilo],Ventas_2[Año],'KPI''S CERDO'!$A$2,Ventas_2[Mes],KilosCerdo[[#Headers],[10]],Ventas_2[Almacén],KilosCerdo[[#This Row],[Almacén]])</f>
        <v>0</v>
      </c>
      <c r="L104" s="41">
        <f>SUMIFS(Ventas_2[Kilo],Ventas_2[Año],'KPI''S CERDO'!$A$2,Ventas_2[Mes],KilosCerdo[[#Headers],[11]],Ventas_2[Almacén],KilosCerdo[[#This Row],[Almacén]])</f>
        <v>0</v>
      </c>
      <c r="M104" s="41">
        <f>SUMIFS(Ventas_2[Kilo],Ventas_2[Año],'KPI''S CERDO'!$A$2,Ventas_2[Mes],KilosCerdo[[#Headers],[12]],Ventas_2[Almacén],KilosCerdo[[#This Row],[Almacén]])</f>
        <v>0</v>
      </c>
    </row>
    <row r="105" spans="1:13" x14ac:dyDescent="0.3">
      <c r="A105" s="9" t="s">
        <v>100</v>
      </c>
      <c r="B105" s="41">
        <f>SUMIFS(Ventas_2[Kilo],Ventas_2[Año],'KPI''S CERDO'!$A$2,Ventas_2[Mes],KilosCerdo[[#Headers],[1]],Ventas_2[Almacén],KilosCerdo[[#This Row],[Almacén]])</f>
        <v>0</v>
      </c>
      <c r="C105" s="41">
        <f>SUMIFS(Ventas_2[Kilo],Ventas_2[Año],'KPI''S CERDO'!$A$2,Ventas_2[Mes],KilosCerdo[[#Headers],[2]],Ventas_2[Almacén],KilosCerdo[[#This Row],[Almacén]])</f>
        <v>0</v>
      </c>
      <c r="D105" s="41">
        <f>SUMIFS(Ventas_2[Kilo],Ventas_2[Año],'KPI''S CERDO'!$A$2,Ventas_2[Mes],KilosCerdo[[#Headers],[3]],Ventas_2[Almacén],KilosCerdo[[#This Row],[Almacén]])</f>
        <v>0</v>
      </c>
      <c r="E105" s="41">
        <f>SUMIFS(Ventas_2[Kilo],Ventas_2[Año],'KPI''S CERDO'!$A$2,Ventas_2[Mes],KilosCerdo[[#Headers],[4]],Ventas_2[Almacén],KilosCerdo[[#This Row],[Almacén]])</f>
        <v>0</v>
      </c>
      <c r="F105" s="41">
        <f>SUMIFS(Ventas_2[Kilo],Ventas_2[Año],'KPI''S CERDO'!$A$2,Ventas_2[Mes],KilosCerdo[[#Headers],[5]],Ventas_2[Almacén],KilosCerdo[[#This Row],[Almacén]])</f>
        <v>0</v>
      </c>
      <c r="G105" s="41">
        <f>SUMIFS(Ventas_2[Kilo],Ventas_2[Año],'KPI''S CERDO'!$A$2,Ventas_2[Mes],KilosCerdo[[#Headers],[6]],Ventas_2[Almacén],KilosCerdo[[#This Row],[Almacén]])</f>
        <v>0</v>
      </c>
      <c r="H105" s="41">
        <f>SUMIFS(Ventas_2[Kilo],Ventas_2[Año],'KPI''S CERDO'!$A$2,Ventas_2[Mes],KilosCerdo[[#Headers],[7]],Ventas_2[Almacén],KilosCerdo[[#This Row],[Almacén]])</f>
        <v>0</v>
      </c>
      <c r="I105" s="41">
        <f>SUMIFS(Ventas_2[Kilo],Ventas_2[Año],'KPI''S CERDO'!$A$2,Ventas_2[Mes],KilosCerdo[[#Headers],[8]],Ventas_2[Almacén],KilosCerdo[[#This Row],[Almacén]])</f>
        <v>0</v>
      </c>
      <c r="J105" s="41">
        <f>SUMIFS(Ventas_2[Kilo],Ventas_2[Año],'KPI''S CERDO'!$A$2,Ventas_2[Mes],KilosCerdo[[#Headers],[9]],Ventas_2[Almacén],KilosCerdo[[#This Row],[Almacén]])</f>
        <v>0</v>
      </c>
      <c r="K105" s="41">
        <f>SUMIFS(Ventas_2[Kilo],Ventas_2[Año],'KPI''S CERDO'!$A$2,Ventas_2[Mes],KilosCerdo[[#Headers],[10]],Ventas_2[Almacén],KilosCerdo[[#This Row],[Almacén]])</f>
        <v>0</v>
      </c>
      <c r="L105" s="41">
        <f>SUMIFS(Ventas_2[Kilo],Ventas_2[Año],'KPI''S CERDO'!$A$2,Ventas_2[Mes],KilosCerdo[[#Headers],[11]],Ventas_2[Almacén],KilosCerdo[[#This Row],[Almacén]])</f>
        <v>0</v>
      </c>
      <c r="M105" s="41">
        <f>SUMIFS(Ventas_2[Kilo],Ventas_2[Año],'KPI''S CERDO'!$A$2,Ventas_2[Mes],KilosCerdo[[#Headers],[12]],Ventas_2[Almacén],KilosCerdo[[#This Row],[Almacén]])</f>
        <v>0</v>
      </c>
    </row>
    <row r="106" spans="1:13" x14ac:dyDescent="0.3">
      <c r="A106" s="9" t="s">
        <v>101</v>
      </c>
      <c r="B106" s="41">
        <f>SUMIFS(Ventas_2[Kilo],Ventas_2[Año],'KPI''S CERDO'!$A$2,Ventas_2[Mes],KilosCerdo[[#Headers],[1]],Ventas_2[Almacén],KilosCerdo[[#This Row],[Almacén]])</f>
        <v>0</v>
      </c>
      <c r="C106" s="41">
        <f>SUMIFS(Ventas_2[Kilo],Ventas_2[Año],'KPI''S CERDO'!$A$2,Ventas_2[Mes],KilosCerdo[[#Headers],[2]],Ventas_2[Almacén],KilosCerdo[[#This Row],[Almacén]])</f>
        <v>0</v>
      </c>
      <c r="D106" s="41">
        <f>SUMIFS(Ventas_2[Kilo],Ventas_2[Año],'KPI''S CERDO'!$A$2,Ventas_2[Mes],KilosCerdo[[#Headers],[3]],Ventas_2[Almacén],KilosCerdo[[#This Row],[Almacén]])</f>
        <v>0</v>
      </c>
      <c r="E106" s="41">
        <f>SUMIFS(Ventas_2[Kilo],Ventas_2[Año],'KPI''S CERDO'!$A$2,Ventas_2[Mes],KilosCerdo[[#Headers],[4]],Ventas_2[Almacén],KilosCerdo[[#This Row],[Almacén]])</f>
        <v>0</v>
      </c>
      <c r="F106" s="41">
        <f>SUMIFS(Ventas_2[Kilo],Ventas_2[Año],'KPI''S CERDO'!$A$2,Ventas_2[Mes],KilosCerdo[[#Headers],[5]],Ventas_2[Almacén],KilosCerdo[[#This Row],[Almacén]])</f>
        <v>0</v>
      </c>
      <c r="G106" s="41">
        <f>SUMIFS(Ventas_2[Kilo],Ventas_2[Año],'KPI''S CERDO'!$A$2,Ventas_2[Mes],KilosCerdo[[#Headers],[6]],Ventas_2[Almacén],KilosCerdo[[#This Row],[Almacén]])</f>
        <v>0</v>
      </c>
      <c r="H106" s="41">
        <f>SUMIFS(Ventas_2[Kilo],Ventas_2[Año],'KPI''S CERDO'!$A$2,Ventas_2[Mes],KilosCerdo[[#Headers],[7]],Ventas_2[Almacén],KilosCerdo[[#This Row],[Almacén]])</f>
        <v>0</v>
      </c>
      <c r="I106" s="41">
        <f>SUMIFS(Ventas_2[Kilo],Ventas_2[Año],'KPI''S CERDO'!$A$2,Ventas_2[Mes],KilosCerdo[[#Headers],[8]],Ventas_2[Almacén],KilosCerdo[[#This Row],[Almacén]])</f>
        <v>0</v>
      </c>
      <c r="J106" s="41">
        <f>SUMIFS(Ventas_2[Kilo],Ventas_2[Año],'KPI''S CERDO'!$A$2,Ventas_2[Mes],KilosCerdo[[#Headers],[9]],Ventas_2[Almacén],KilosCerdo[[#This Row],[Almacén]])</f>
        <v>0</v>
      </c>
      <c r="K106" s="41">
        <f>SUMIFS(Ventas_2[Kilo],Ventas_2[Año],'KPI''S CERDO'!$A$2,Ventas_2[Mes],KilosCerdo[[#Headers],[10]],Ventas_2[Almacén],KilosCerdo[[#This Row],[Almacén]])</f>
        <v>0</v>
      </c>
      <c r="L106" s="41">
        <f>SUMIFS(Ventas_2[Kilo],Ventas_2[Año],'KPI''S CERDO'!$A$2,Ventas_2[Mes],KilosCerdo[[#Headers],[11]],Ventas_2[Almacén],KilosCerdo[[#This Row],[Almacén]])</f>
        <v>0</v>
      </c>
      <c r="M106" s="41">
        <f>SUMIFS(Ventas_2[Kilo],Ventas_2[Año],'KPI''S CERDO'!$A$2,Ventas_2[Mes],KilosCerdo[[#Headers],[12]],Ventas_2[Almacén],KilosCerdo[[#This Row],[Almacén]])</f>
        <v>0</v>
      </c>
    </row>
    <row r="107" spans="1:13" x14ac:dyDescent="0.3">
      <c r="A107" s="9" t="s">
        <v>102</v>
      </c>
      <c r="B107" s="41">
        <f>SUMIFS(Ventas_2[Kilo],Ventas_2[Año],'KPI''S CERDO'!$A$2,Ventas_2[Mes],KilosCerdo[[#Headers],[1]],Ventas_2[Almacén],KilosCerdo[[#This Row],[Almacén]])</f>
        <v>0</v>
      </c>
      <c r="C107" s="41">
        <f>SUMIFS(Ventas_2[Kilo],Ventas_2[Año],'KPI''S CERDO'!$A$2,Ventas_2[Mes],KilosCerdo[[#Headers],[2]],Ventas_2[Almacén],KilosCerdo[[#This Row],[Almacén]])</f>
        <v>0</v>
      </c>
      <c r="D107" s="41">
        <f>SUMIFS(Ventas_2[Kilo],Ventas_2[Año],'KPI''S CERDO'!$A$2,Ventas_2[Mes],KilosCerdo[[#Headers],[3]],Ventas_2[Almacén],KilosCerdo[[#This Row],[Almacén]])</f>
        <v>0</v>
      </c>
      <c r="E107" s="41">
        <f>SUMIFS(Ventas_2[Kilo],Ventas_2[Año],'KPI''S CERDO'!$A$2,Ventas_2[Mes],KilosCerdo[[#Headers],[4]],Ventas_2[Almacén],KilosCerdo[[#This Row],[Almacén]])</f>
        <v>0</v>
      </c>
      <c r="F107" s="41">
        <f>SUMIFS(Ventas_2[Kilo],Ventas_2[Año],'KPI''S CERDO'!$A$2,Ventas_2[Mes],KilosCerdo[[#Headers],[5]],Ventas_2[Almacén],KilosCerdo[[#This Row],[Almacén]])</f>
        <v>0</v>
      </c>
      <c r="G107" s="41">
        <f>SUMIFS(Ventas_2[Kilo],Ventas_2[Año],'KPI''S CERDO'!$A$2,Ventas_2[Mes],KilosCerdo[[#Headers],[6]],Ventas_2[Almacén],KilosCerdo[[#This Row],[Almacén]])</f>
        <v>0</v>
      </c>
      <c r="H107" s="41">
        <f>SUMIFS(Ventas_2[Kilo],Ventas_2[Año],'KPI''S CERDO'!$A$2,Ventas_2[Mes],KilosCerdo[[#Headers],[7]],Ventas_2[Almacén],KilosCerdo[[#This Row],[Almacén]])</f>
        <v>0</v>
      </c>
      <c r="I107" s="41">
        <f>SUMIFS(Ventas_2[Kilo],Ventas_2[Año],'KPI''S CERDO'!$A$2,Ventas_2[Mes],KilosCerdo[[#Headers],[8]],Ventas_2[Almacén],KilosCerdo[[#This Row],[Almacén]])</f>
        <v>0</v>
      </c>
      <c r="J107" s="41">
        <f>SUMIFS(Ventas_2[Kilo],Ventas_2[Año],'KPI''S CERDO'!$A$2,Ventas_2[Mes],KilosCerdo[[#Headers],[9]],Ventas_2[Almacén],KilosCerdo[[#This Row],[Almacén]])</f>
        <v>0</v>
      </c>
      <c r="K107" s="41">
        <f>SUMIFS(Ventas_2[Kilo],Ventas_2[Año],'KPI''S CERDO'!$A$2,Ventas_2[Mes],KilosCerdo[[#Headers],[10]],Ventas_2[Almacén],KilosCerdo[[#This Row],[Almacén]])</f>
        <v>0</v>
      </c>
      <c r="L107" s="41">
        <f>SUMIFS(Ventas_2[Kilo],Ventas_2[Año],'KPI''S CERDO'!$A$2,Ventas_2[Mes],KilosCerdo[[#Headers],[11]],Ventas_2[Almacén],KilosCerdo[[#This Row],[Almacén]])</f>
        <v>0</v>
      </c>
      <c r="M107" s="41">
        <f>SUMIFS(Ventas_2[Kilo],Ventas_2[Año],'KPI''S CERDO'!$A$2,Ventas_2[Mes],KilosCerdo[[#Headers],[12]],Ventas_2[Almacén],KilosCerdo[[#This Row],[Almacén]])</f>
        <v>0</v>
      </c>
    </row>
    <row r="108" spans="1:13" x14ac:dyDescent="0.3">
      <c r="A108" s="9" t="s">
        <v>103</v>
      </c>
      <c r="B108" s="41">
        <f>SUMIFS(Ventas_2[Kilo],Ventas_2[Año],'KPI''S CERDO'!$A$2,Ventas_2[Mes],KilosCerdo[[#Headers],[1]],Ventas_2[Almacén],KilosCerdo[[#This Row],[Almacén]])</f>
        <v>26085.8</v>
      </c>
      <c r="C108" s="41">
        <f>SUMIFS(Ventas_2[Kilo],Ventas_2[Año],'KPI''S CERDO'!$A$2,Ventas_2[Mes],KilosCerdo[[#Headers],[2]],Ventas_2[Almacén],KilosCerdo[[#This Row],[Almacén]])</f>
        <v>0</v>
      </c>
      <c r="D108" s="41">
        <f>SUMIFS(Ventas_2[Kilo],Ventas_2[Año],'KPI''S CERDO'!$A$2,Ventas_2[Mes],KilosCerdo[[#Headers],[3]],Ventas_2[Almacén],KilosCerdo[[#This Row],[Almacén]])</f>
        <v>0</v>
      </c>
      <c r="E108" s="41">
        <f>SUMIFS(Ventas_2[Kilo],Ventas_2[Año],'KPI''S CERDO'!$A$2,Ventas_2[Mes],KilosCerdo[[#Headers],[4]],Ventas_2[Almacén],KilosCerdo[[#This Row],[Almacén]])</f>
        <v>0</v>
      </c>
      <c r="F108" s="41">
        <f>SUMIFS(Ventas_2[Kilo],Ventas_2[Año],'KPI''S CERDO'!$A$2,Ventas_2[Mes],KilosCerdo[[#Headers],[5]],Ventas_2[Almacén],KilosCerdo[[#This Row],[Almacén]])</f>
        <v>12050.800000000001</v>
      </c>
      <c r="G108" s="41">
        <f>SUMIFS(Ventas_2[Kilo],Ventas_2[Año],'KPI''S CERDO'!$A$2,Ventas_2[Mes],KilosCerdo[[#Headers],[6]],Ventas_2[Almacén],KilosCerdo[[#This Row],[Almacén]])</f>
        <v>65</v>
      </c>
      <c r="H108" s="41">
        <f>SUMIFS(Ventas_2[Kilo],Ventas_2[Año],'KPI''S CERDO'!$A$2,Ventas_2[Mes],KilosCerdo[[#Headers],[7]],Ventas_2[Almacén],KilosCerdo[[#This Row],[Almacén]])</f>
        <v>2764</v>
      </c>
      <c r="I108" s="41">
        <f>SUMIFS(Ventas_2[Kilo],Ventas_2[Año],'KPI''S CERDO'!$A$2,Ventas_2[Mes],KilosCerdo[[#Headers],[8]],Ventas_2[Almacén],KilosCerdo[[#This Row],[Almacén]])</f>
        <v>22377.199999999993</v>
      </c>
      <c r="J108" s="41">
        <f>SUMIFS(Ventas_2[Kilo],Ventas_2[Año],'KPI''S CERDO'!$A$2,Ventas_2[Mes],KilosCerdo[[#Headers],[9]],Ventas_2[Almacén],KilosCerdo[[#This Row],[Almacén]])</f>
        <v>0</v>
      </c>
      <c r="K108" s="41">
        <f>SUMIFS(Ventas_2[Kilo],Ventas_2[Año],'KPI''S CERDO'!$A$2,Ventas_2[Mes],KilosCerdo[[#Headers],[10]],Ventas_2[Almacén],KilosCerdo[[#This Row],[Almacén]])</f>
        <v>0</v>
      </c>
      <c r="L108" s="41">
        <f>SUMIFS(Ventas_2[Kilo],Ventas_2[Año],'KPI''S CERDO'!$A$2,Ventas_2[Mes],KilosCerdo[[#Headers],[11]],Ventas_2[Almacén],KilosCerdo[[#This Row],[Almacén]])</f>
        <v>23964.199999999997</v>
      </c>
      <c r="M108" s="41">
        <f>SUMIFS(Ventas_2[Kilo],Ventas_2[Año],'KPI''S CERDO'!$A$2,Ventas_2[Mes],KilosCerdo[[#Headers],[12]],Ventas_2[Almacén],KilosCerdo[[#This Row],[Almacén]])</f>
        <v>0</v>
      </c>
    </row>
    <row r="109" spans="1:13" x14ac:dyDescent="0.3">
      <c r="A109" s="9" t="s">
        <v>104</v>
      </c>
      <c r="B109" s="41">
        <f>SUMIFS(Ventas_2[Kilo],Ventas_2[Año],'KPI''S CERDO'!$A$2,Ventas_2[Mes],KilosCerdo[[#Headers],[1]],Ventas_2[Almacén],KilosCerdo[[#This Row],[Almacén]])</f>
        <v>21630.800000000003</v>
      </c>
      <c r="C109" s="41">
        <f>SUMIFS(Ventas_2[Kilo],Ventas_2[Año],'KPI''S CERDO'!$A$2,Ventas_2[Mes],KilosCerdo[[#Headers],[2]],Ventas_2[Almacén],KilosCerdo[[#This Row],[Almacén]])</f>
        <v>0</v>
      </c>
      <c r="D109" s="41">
        <f>SUMIFS(Ventas_2[Kilo],Ventas_2[Año],'KPI''S CERDO'!$A$2,Ventas_2[Mes],KilosCerdo[[#Headers],[3]],Ventas_2[Almacén],KilosCerdo[[#This Row],[Almacén]])</f>
        <v>0</v>
      </c>
      <c r="E109" s="41">
        <f>SUMIFS(Ventas_2[Kilo],Ventas_2[Año],'KPI''S CERDO'!$A$2,Ventas_2[Mes],KilosCerdo[[#Headers],[4]],Ventas_2[Almacén],KilosCerdo[[#This Row],[Almacén]])</f>
        <v>0</v>
      </c>
      <c r="F109" s="41">
        <f>SUMIFS(Ventas_2[Kilo],Ventas_2[Año],'KPI''S CERDO'!$A$2,Ventas_2[Mes],KilosCerdo[[#Headers],[5]],Ventas_2[Almacén],KilosCerdo[[#This Row],[Almacén]])</f>
        <v>24165.399999999998</v>
      </c>
      <c r="G109" s="41">
        <f>SUMIFS(Ventas_2[Kilo],Ventas_2[Año],'KPI''S CERDO'!$A$2,Ventas_2[Mes],KilosCerdo[[#Headers],[6]],Ventas_2[Almacén],KilosCerdo[[#This Row],[Almacén]])</f>
        <v>80</v>
      </c>
      <c r="H109" s="41">
        <f>SUMIFS(Ventas_2[Kilo],Ventas_2[Año],'KPI''S CERDO'!$A$2,Ventas_2[Mes],KilosCerdo[[#Headers],[7]],Ventas_2[Almacén],KilosCerdo[[#This Row],[Almacén]])</f>
        <v>22592</v>
      </c>
      <c r="I109" s="41">
        <f>SUMIFS(Ventas_2[Kilo],Ventas_2[Año],'KPI''S CERDO'!$A$2,Ventas_2[Mes],KilosCerdo[[#Headers],[8]],Ventas_2[Almacén],KilosCerdo[[#This Row],[Almacén]])</f>
        <v>6060.5999999999995</v>
      </c>
      <c r="J109" s="41">
        <f>SUMIFS(Ventas_2[Kilo],Ventas_2[Año],'KPI''S CERDO'!$A$2,Ventas_2[Mes],KilosCerdo[[#Headers],[9]],Ventas_2[Almacén],KilosCerdo[[#This Row],[Almacén]])</f>
        <v>0</v>
      </c>
      <c r="K109" s="41">
        <f>SUMIFS(Ventas_2[Kilo],Ventas_2[Año],'KPI''S CERDO'!$A$2,Ventas_2[Mes],KilosCerdo[[#Headers],[10]],Ventas_2[Almacén],KilosCerdo[[#This Row],[Almacén]])</f>
        <v>0</v>
      </c>
      <c r="L109" s="41">
        <f>SUMIFS(Ventas_2[Kilo],Ventas_2[Año],'KPI''S CERDO'!$A$2,Ventas_2[Mes],KilosCerdo[[#Headers],[11]],Ventas_2[Almacén],KilosCerdo[[#This Row],[Almacén]])</f>
        <v>24886.799999999999</v>
      </c>
      <c r="M109" s="41">
        <f>SUMIFS(Ventas_2[Kilo],Ventas_2[Año],'KPI''S CERDO'!$A$2,Ventas_2[Mes],KilosCerdo[[#Headers],[12]],Ventas_2[Almacén],KilosCerdo[[#This Row],[Almacén]])</f>
        <v>-369.4</v>
      </c>
    </row>
    <row r="110" spans="1:13" x14ac:dyDescent="0.3">
      <c r="A110" s="9" t="s">
        <v>105</v>
      </c>
      <c r="B110" s="41">
        <f>SUMIFS(Ventas_2[Kilo],Ventas_2[Año],'KPI''S CERDO'!$A$2,Ventas_2[Mes],KilosCerdo[[#Headers],[1]],Ventas_2[Almacén],KilosCerdo[[#This Row],[Almacén]])</f>
        <v>29972.799999999999</v>
      </c>
      <c r="C110" s="41">
        <f>SUMIFS(Ventas_2[Kilo],Ventas_2[Año],'KPI''S CERDO'!$A$2,Ventas_2[Mes],KilosCerdo[[#Headers],[2]],Ventas_2[Almacén],KilosCerdo[[#This Row],[Almacén]])</f>
        <v>528</v>
      </c>
      <c r="D110" s="41">
        <f>SUMIFS(Ventas_2[Kilo],Ventas_2[Año],'KPI''S CERDO'!$A$2,Ventas_2[Mes],KilosCerdo[[#Headers],[3]],Ventas_2[Almacén],KilosCerdo[[#This Row],[Almacén]])</f>
        <v>0</v>
      </c>
      <c r="E110" s="41">
        <f>SUMIFS(Ventas_2[Kilo],Ventas_2[Año],'KPI''S CERDO'!$A$2,Ventas_2[Mes],KilosCerdo[[#Headers],[4]],Ventas_2[Almacén],KilosCerdo[[#This Row],[Almacén]])</f>
        <v>0</v>
      </c>
      <c r="F110" s="41">
        <f>SUMIFS(Ventas_2[Kilo],Ventas_2[Año],'KPI''S CERDO'!$A$2,Ventas_2[Mes],KilosCerdo[[#Headers],[5]],Ventas_2[Almacén],KilosCerdo[[#This Row],[Almacén]])</f>
        <v>25292</v>
      </c>
      <c r="G110" s="41">
        <f>SUMIFS(Ventas_2[Kilo],Ventas_2[Año],'KPI''S CERDO'!$A$2,Ventas_2[Mes],KilosCerdo[[#Headers],[6]],Ventas_2[Almacén],KilosCerdo[[#This Row],[Almacén]])</f>
        <v>0</v>
      </c>
      <c r="H110" s="41">
        <f>SUMIFS(Ventas_2[Kilo],Ventas_2[Año],'KPI''S CERDO'!$A$2,Ventas_2[Mes],KilosCerdo[[#Headers],[7]],Ventas_2[Almacén],KilosCerdo[[#This Row],[Almacén]])</f>
        <v>0</v>
      </c>
      <c r="I110" s="41">
        <f>SUMIFS(Ventas_2[Kilo],Ventas_2[Año],'KPI''S CERDO'!$A$2,Ventas_2[Mes],KilosCerdo[[#Headers],[8]],Ventas_2[Almacén],KilosCerdo[[#This Row],[Almacén]])</f>
        <v>27502.400000000009</v>
      </c>
      <c r="J110" s="41">
        <f>SUMIFS(Ventas_2[Kilo],Ventas_2[Año],'KPI''S CERDO'!$A$2,Ventas_2[Mes],KilosCerdo[[#Headers],[9]],Ventas_2[Almacén],KilosCerdo[[#This Row],[Almacén]])</f>
        <v>0</v>
      </c>
      <c r="K110" s="41">
        <f>SUMIFS(Ventas_2[Kilo],Ventas_2[Año],'KPI''S CERDO'!$A$2,Ventas_2[Mes],KilosCerdo[[#Headers],[10]],Ventas_2[Almacén],KilosCerdo[[#This Row],[Almacén]])</f>
        <v>0</v>
      </c>
      <c r="L110" s="41">
        <f>SUMIFS(Ventas_2[Kilo],Ventas_2[Año],'KPI''S CERDO'!$A$2,Ventas_2[Mes],KilosCerdo[[#Headers],[11]],Ventas_2[Almacén],KilosCerdo[[#This Row],[Almacén]])</f>
        <v>12857.699999999999</v>
      </c>
      <c r="M110" s="41">
        <f>SUMIFS(Ventas_2[Kilo],Ventas_2[Año],'KPI''S CERDO'!$A$2,Ventas_2[Mes],KilosCerdo[[#Headers],[12]],Ventas_2[Almacén],KilosCerdo[[#This Row],[Almacén]])</f>
        <v>10047.400000000001</v>
      </c>
    </row>
    <row r="111" spans="1:13" x14ac:dyDescent="0.3">
      <c r="A111" s="9" t="s">
        <v>106</v>
      </c>
      <c r="B111" s="41">
        <f>SUMIFS(Ventas_2[Kilo],Ventas_2[Año],'KPI''S CERDO'!$A$2,Ventas_2[Mes],KilosCerdo[[#Headers],[1]],Ventas_2[Almacén],KilosCerdo[[#This Row],[Almacén]])</f>
        <v>7296</v>
      </c>
      <c r="C111" s="41">
        <f>SUMIFS(Ventas_2[Kilo],Ventas_2[Año],'KPI''S CERDO'!$A$2,Ventas_2[Mes],KilosCerdo[[#Headers],[2]],Ventas_2[Almacén],KilosCerdo[[#This Row],[Almacén]])</f>
        <v>16571.400000000001</v>
      </c>
      <c r="D111" s="41">
        <f>SUMIFS(Ventas_2[Kilo],Ventas_2[Año],'KPI''S CERDO'!$A$2,Ventas_2[Mes],KilosCerdo[[#Headers],[3]],Ventas_2[Almacén],KilosCerdo[[#This Row],[Almacén]])</f>
        <v>0</v>
      </c>
      <c r="E111" s="41">
        <f>SUMIFS(Ventas_2[Kilo],Ventas_2[Año],'KPI''S CERDO'!$A$2,Ventas_2[Mes],KilosCerdo[[#Headers],[4]],Ventas_2[Almacén],KilosCerdo[[#This Row],[Almacén]])</f>
        <v>70</v>
      </c>
      <c r="F111" s="41">
        <f>SUMIFS(Ventas_2[Kilo],Ventas_2[Año],'KPI''S CERDO'!$A$2,Ventas_2[Mes],KilosCerdo[[#Headers],[5]],Ventas_2[Almacén],KilosCerdo[[#This Row],[Almacén]])</f>
        <v>28497.760000000002</v>
      </c>
      <c r="G111" s="41">
        <f>SUMIFS(Ventas_2[Kilo],Ventas_2[Año],'KPI''S CERDO'!$A$2,Ventas_2[Mes],KilosCerdo[[#Headers],[6]],Ventas_2[Almacén],KilosCerdo[[#This Row],[Almacén]])</f>
        <v>0</v>
      </c>
      <c r="H111" s="41">
        <f>SUMIFS(Ventas_2[Kilo],Ventas_2[Año],'KPI''S CERDO'!$A$2,Ventas_2[Mes],KilosCerdo[[#Headers],[7]],Ventas_2[Almacén],KilosCerdo[[#This Row],[Almacén]])</f>
        <v>0</v>
      </c>
      <c r="I111" s="41">
        <f>SUMIFS(Ventas_2[Kilo],Ventas_2[Año],'KPI''S CERDO'!$A$2,Ventas_2[Mes],KilosCerdo[[#Headers],[8]],Ventas_2[Almacén],KilosCerdo[[#This Row],[Almacén]])</f>
        <v>27063.8</v>
      </c>
      <c r="J111" s="41">
        <f>SUMIFS(Ventas_2[Kilo],Ventas_2[Año],'KPI''S CERDO'!$A$2,Ventas_2[Mes],KilosCerdo[[#Headers],[9]],Ventas_2[Almacén],KilosCerdo[[#This Row],[Almacén]])</f>
        <v>0</v>
      </c>
      <c r="K111" s="41">
        <f>SUMIFS(Ventas_2[Kilo],Ventas_2[Año],'KPI''S CERDO'!$A$2,Ventas_2[Mes],KilosCerdo[[#Headers],[10]],Ventas_2[Almacén],KilosCerdo[[#This Row],[Almacén]])</f>
        <v>0</v>
      </c>
      <c r="L111" s="41">
        <f>SUMIFS(Ventas_2[Kilo],Ventas_2[Año],'KPI''S CERDO'!$A$2,Ventas_2[Mes],KilosCerdo[[#Headers],[11]],Ventas_2[Almacén],KilosCerdo[[#This Row],[Almacén]])</f>
        <v>0</v>
      </c>
      <c r="M111" s="41">
        <f>SUMIFS(Ventas_2[Kilo],Ventas_2[Año],'KPI''S CERDO'!$A$2,Ventas_2[Mes],KilosCerdo[[#Headers],[12]],Ventas_2[Almacén],KilosCerdo[[#This Row],[Almacén]])</f>
        <v>25831</v>
      </c>
    </row>
    <row r="112" spans="1:13" x14ac:dyDescent="0.3">
      <c r="A112" s="9" t="s">
        <v>107</v>
      </c>
      <c r="B112" s="41">
        <f>SUMIFS(Ventas_2[Kilo],Ventas_2[Año],'KPI''S CERDO'!$A$2,Ventas_2[Mes],KilosCerdo[[#Headers],[1]],Ventas_2[Almacén],KilosCerdo[[#This Row],[Almacén]])</f>
        <v>0</v>
      </c>
      <c r="C112" s="41">
        <f>SUMIFS(Ventas_2[Kilo],Ventas_2[Año],'KPI''S CERDO'!$A$2,Ventas_2[Mes],KilosCerdo[[#Headers],[2]],Ventas_2[Almacén],KilosCerdo[[#This Row],[Almacén]])</f>
        <v>81</v>
      </c>
      <c r="D112" s="41">
        <f>SUMIFS(Ventas_2[Kilo],Ventas_2[Año],'KPI''S CERDO'!$A$2,Ventas_2[Mes],KilosCerdo[[#Headers],[3]],Ventas_2[Almacén],KilosCerdo[[#This Row],[Almacén]])</f>
        <v>0</v>
      </c>
      <c r="E112" s="41">
        <f>SUMIFS(Ventas_2[Kilo],Ventas_2[Año],'KPI''S CERDO'!$A$2,Ventas_2[Mes],KilosCerdo[[#Headers],[4]],Ventas_2[Almacén],KilosCerdo[[#This Row],[Almacén]])</f>
        <v>21181.8</v>
      </c>
      <c r="F112" s="41">
        <f>SUMIFS(Ventas_2[Kilo],Ventas_2[Año],'KPI''S CERDO'!$A$2,Ventas_2[Mes],KilosCerdo[[#Headers],[5]],Ventas_2[Almacén],KilosCerdo[[#This Row],[Almacén]])</f>
        <v>0</v>
      </c>
      <c r="G112" s="41">
        <f>SUMIFS(Ventas_2[Kilo],Ventas_2[Año],'KPI''S CERDO'!$A$2,Ventas_2[Mes],KilosCerdo[[#Headers],[6]],Ventas_2[Almacén],KilosCerdo[[#This Row],[Almacén]])</f>
        <v>60</v>
      </c>
      <c r="H112" s="41">
        <f>SUMIFS(Ventas_2[Kilo],Ventas_2[Año],'KPI''S CERDO'!$A$2,Ventas_2[Mes],KilosCerdo[[#Headers],[7]],Ventas_2[Almacén],KilosCerdo[[#This Row],[Almacén]])</f>
        <v>18966.600000000002</v>
      </c>
      <c r="I112" s="41">
        <f>SUMIFS(Ventas_2[Kilo],Ventas_2[Año],'KPI''S CERDO'!$A$2,Ventas_2[Mes],KilosCerdo[[#Headers],[8]],Ventas_2[Almacén],KilosCerdo[[#This Row],[Almacén]])</f>
        <v>0</v>
      </c>
      <c r="J112" s="41">
        <f>SUMIFS(Ventas_2[Kilo],Ventas_2[Año],'KPI''S CERDO'!$A$2,Ventas_2[Mes],KilosCerdo[[#Headers],[9]],Ventas_2[Almacén],KilosCerdo[[#This Row],[Almacén]])</f>
        <v>0</v>
      </c>
      <c r="K112" s="41">
        <f>SUMIFS(Ventas_2[Kilo],Ventas_2[Año],'KPI''S CERDO'!$A$2,Ventas_2[Mes],KilosCerdo[[#Headers],[10]],Ventas_2[Almacén],KilosCerdo[[#This Row],[Almacén]])</f>
        <v>23232.199999999997</v>
      </c>
      <c r="L112" s="41">
        <f>SUMIFS(Ventas_2[Kilo],Ventas_2[Año],'KPI''S CERDO'!$A$2,Ventas_2[Mes],KilosCerdo[[#Headers],[11]],Ventas_2[Almacén],KilosCerdo[[#This Row],[Almacén]])</f>
        <v>0</v>
      </c>
      <c r="M112" s="41">
        <f>SUMIFS(Ventas_2[Kilo],Ventas_2[Año],'KPI''S CERDO'!$A$2,Ventas_2[Mes],KilosCerdo[[#Headers],[12]],Ventas_2[Almacén],KilosCerdo[[#This Row],[Almacén]])</f>
        <v>0</v>
      </c>
    </row>
    <row r="113" spans="1:13" x14ac:dyDescent="0.3">
      <c r="A113" s="9" t="s">
        <v>108</v>
      </c>
      <c r="B113" s="41">
        <f>SUMIFS(Ventas_2[Kilo],Ventas_2[Año],'KPI''S CERDO'!$A$2,Ventas_2[Mes],KilosCerdo[[#Headers],[1]],Ventas_2[Almacén],KilosCerdo[[#This Row],[Almacén]])</f>
        <v>0</v>
      </c>
      <c r="C113" s="41">
        <f>SUMIFS(Ventas_2[Kilo],Ventas_2[Año],'KPI''S CERDO'!$A$2,Ventas_2[Mes],KilosCerdo[[#Headers],[2]],Ventas_2[Almacén],KilosCerdo[[#This Row],[Almacén]])</f>
        <v>0</v>
      </c>
      <c r="D113" s="41">
        <f>SUMIFS(Ventas_2[Kilo],Ventas_2[Año],'KPI''S CERDO'!$A$2,Ventas_2[Mes],KilosCerdo[[#Headers],[3]],Ventas_2[Almacén],KilosCerdo[[#This Row],[Almacén]])</f>
        <v>0</v>
      </c>
      <c r="E113" s="41">
        <f>SUMIFS(Ventas_2[Kilo],Ventas_2[Año],'KPI''S CERDO'!$A$2,Ventas_2[Mes],KilosCerdo[[#Headers],[4]],Ventas_2[Almacén],KilosCerdo[[#This Row],[Almacén]])</f>
        <v>29911.8</v>
      </c>
      <c r="F113" s="41">
        <f>SUMIFS(Ventas_2[Kilo],Ventas_2[Año],'KPI''S CERDO'!$A$2,Ventas_2[Mes],KilosCerdo[[#Headers],[5]],Ventas_2[Almacén],KilosCerdo[[#This Row],[Almacén]])</f>
        <v>0</v>
      </c>
      <c r="G113" s="41">
        <f>SUMIFS(Ventas_2[Kilo],Ventas_2[Año],'KPI''S CERDO'!$A$2,Ventas_2[Mes],KilosCerdo[[#Headers],[6]],Ventas_2[Almacén],KilosCerdo[[#This Row],[Almacén]])</f>
        <v>0</v>
      </c>
      <c r="H113" s="41">
        <f>SUMIFS(Ventas_2[Kilo],Ventas_2[Año],'KPI''S CERDO'!$A$2,Ventas_2[Mes],KilosCerdo[[#Headers],[7]],Ventas_2[Almacén],KilosCerdo[[#This Row],[Almacén]])</f>
        <v>14440.4</v>
      </c>
      <c r="I113" s="41">
        <f>SUMIFS(Ventas_2[Kilo],Ventas_2[Año],'KPI''S CERDO'!$A$2,Ventas_2[Mes],KilosCerdo[[#Headers],[8]],Ventas_2[Almacén],KilosCerdo[[#This Row],[Almacén]])</f>
        <v>0</v>
      </c>
      <c r="J113" s="41">
        <f>SUMIFS(Ventas_2[Kilo],Ventas_2[Año],'KPI''S CERDO'!$A$2,Ventas_2[Mes],KilosCerdo[[#Headers],[9]],Ventas_2[Almacén],KilosCerdo[[#This Row],[Almacén]])</f>
        <v>0</v>
      </c>
      <c r="K113" s="41">
        <f>SUMIFS(Ventas_2[Kilo],Ventas_2[Año],'KPI''S CERDO'!$A$2,Ventas_2[Mes],KilosCerdo[[#Headers],[10]],Ventas_2[Almacén],KilosCerdo[[#This Row],[Almacén]])</f>
        <v>25983.200000000008</v>
      </c>
      <c r="L113" s="41">
        <f>SUMIFS(Ventas_2[Kilo],Ventas_2[Año],'KPI''S CERDO'!$A$2,Ventas_2[Mes],KilosCerdo[[#Headers],[11]],Ventas_2[Almacén],KilosCerdo[[#This Row],[Almacén]])</f>
        <v>125.6</v>
      </c>
      <c r="M113" s="41">
        <f>SUMIFS(Ventas_2[Kilo],Ventas_2[Año],'KPI''S CERDO'!$A$2,Ventas_2[Mes],KilosCerdo[[#Headers],[12]],Ventas_2[Almacén],KilosCerdo[[#This Row],[Almacén]])</f>
        <v>0</v>
      </c>
    </row>
    <row r="114" spans="1:13" x14ac:dyDescent="0.3">
      <c r="A114" s="9" t="s">
        <v>109</v>
      </c>
      <c r="B114" s="41">
        <f>SUMIFS(Ventas_2[Kilo],Ventas_2[Año],'KPI''S CERDO'!$A$2,Ventas_2[Mes],KilosCerdo[[#Headers],[1]],Ventas_2[Almacén],KilosCerdo[[#This Row],[Almacén]])</f>
        <v>2735.7999999999997</v>
      </c>
      <c r="C114" s="41">
        <f>SUMIFS(Ventas_2[Kilo],Ventas_2[Año],'KPI''S CERDO'!$A$2,Ventas_2[Mes],KilosCerdo[[#Headers],[2]],Ventas_2[Almacén],KilosCerdo[[#This Row],[Almacén]])</f>
        <v>0</v>
      </c>
      <c r="D114" s="41">
        <f>SUMIFS(Ventas_2[Kilo],Ventas_2[Año],'KPI''S CERDO'!$A$2,Ventas_2[Mes],KilosCerdo[[#Headers],[3]],Ventas_2[Almacén],KilosCerdo[[#This Row],[Almacén]])</f>
        <v>0</v>
      </c>
      <c r="E114" s="41">
        <f>SUMIFS(Ventas_2[Kilo],Ventas_2[Año],'KPI''S CERDO'!$A$2,Ventas_2[Mes],KilosCerdo[[#Headers],[4]],Ventas_2[Almacén],KilosCerdo[[#This Row],[Almacén]])</f>
        <v>29537.200000000001</v>
      </c>
      <c r="F114" s="41">
        <f>SUMIFS(Ventas_2[Kilo],Ventas_2[Año],'KPI''S CERDO'!$A$2,Ventas_2[Mes],KilosCerdo[[#Headers],[5]],Ventas_2[Almacén],KilosCerdo[[#This Row],[Almacén]])</f>
        <v>0</v>
      </c>
      <c r="G114" s="41">
        <f>SUMIFS(Ventas_2[Kilo],Ventas_2[Año],'KPI''S CERDO'!$A$2,Ventas_2[Mes],KilosCerdo[[#Headers],[6]],Ventas_2[Almacén],KilosCerdo[[#This Row],[Almacén]])</f>
        <v>0</v>
      </c>
      <c r="H114" s="41">
        <f>SUMIFS(Ventas_2[Kilo],Ventas_2[Año],'KPI''S CERDO'!$A$2,Ventas_2[Mes],KilosCerdo[[#Headers],[7]],Ventas_2[Almacén],KilosCerdo[[#This Row],[Almacén]])</f>
        <v>29734.400000000001</v>
      </c>
      <c r="I114" s="41">
        <f>SUMIFS(Ventas_2[Kilo],Ventas_2[Año],'KPI''S CERDO'!$A$2,Ventas_2[Mes],KilosCerdo[[#Headers],[8]],Ventas_2[Almacén],KilosCerdo[[#This Row],[Almacén]])</f>
        <v>0</v>
      </c>
      <c r="J114" s="41">
        <f>SUMIFS(Ventas_2[Kilo],Ventas_2[Año],'KPI''S CERDO'!$A$2,Ventas_2[Mes],KilosCerdo[[#Headers],[9]],Ventas_2[Almacén],KilosCerdo[[#This Row],[Almacén]])</f>
        <v>0</v>
      </c>
      <c r="K114" s="41">
        <f>SUMIFS(Ventas_2[Kilo],Ventas_2[Año],'KPI''S CERDO'!$A$2,Ventas_2[Mes],KilosCerdo[[#Headers],[10]],Ventas_2[Almacén],KilosCerdo[[#This Row],[Almacén]])</f>
        <v>24622.799999999999</v>
      </c>
      <c r="L114" s="41">
        <f>SUMIFS(Ventas_2[Kilo],Ventas_2[Año],'KPI''S CERDO'!$A$2,Ventas_2[Mes],KilosCerdo[[#Headers],[11]],Ventas_2[Almacén],KilosCerdo[[#This Row],[Almacén]])</f>
        <v>0</v>
      </c>
      <c r="M114" s="41">
        <f>SUMIFS(Ventas_2[Kilo],Ventas_2[Año],'KPI''S CERDO'!$A$2,Ventas_2[Mes],KilosCerdo[[#Headers],[12]],Ventas_2[Almacén],KilosCerdo[[#This Row],[Almacén]])</f>
        <v>0</v>
      </c>
    </row>
    <row r="115" spans="1:13" x14ac:dyDescent="0.3">
      <c r="A115" s="9" t="s">
        <v>110</v>
      </c>
      <c r="B115" s="41">
        <f>SUMIFS(Ventas_2[Kilo],Ventas_2[Año],'KPI''S CERDO'!$A$2,Ventas_2[Mes],KilosCerdo[[#Headers],[1]],Ventas_2[Almacén],KilosCerdo[[#This Row],[Almacén]])</f>
        <v>24887.399999999998</v>
      </c>
      <c r="C115" s="41">
        <f>SUMIFS(Ventas_2[Kilo],Ventas_2[Año],'KPI''S CERDO'!$A$2,Ventas_2[Mes],KilosCerdo[[#Headers],[2]],Ventas_2[Almacén],KilosCerdo[[#This Row],[Almacén]])</f>
        <v>0</v>
      </c>
      <c r="D115" s="41">
        <f>SUMIFS(Ventas_2[Kilo],Ventas_2[Año],'KPI''S CERDO'!$A$2,Ventas_2[Mes],KilosCerdo[[#Headers],[3]],Ventas_2[Almacén],KilosCerdo[[#This Row],[Almacén]])</f>
        <v>0</v>
      </c>
      <c r="E115" s="41">
        <f>SUMIFS(Ventas_2[Kilo],Ventas_2[Año],'KPI''S CERDO'!$A$2,Ventas_2[Mes],KilosCerdo[[#Headers],[4]],Ventas_2[Almacén],KilosCerdo[[#This Row],[Almacén]])</f>
        <v>26785.600000000002</v>
      </c>
      <c r="F115" s="41">
        <f>SUMIFS(Ventas_2[Kilo],Ventas_2[Año],'KPI''S CERDO'!$A$2,Ventas_2[Mes],KilosCerdo[[#Headers],[5]],Ventas_2[Almacén],KilosCerdo[[#This Row],[Almacén]])</f>
        <v>0</v>
      </c>
      <c r="G115" s="41">
        <f>SUMIFS(Ventas_2[Kilo],Ventas_2[Año],'KPI''S CERDO'!$A$2,Ventas_2[Mes],KilosCerdo[[#Headers],[6]],Ventas_2[Almacén],KilosCerdo[[#This Row],[Almacén]])</f>
        <v>0</v>
      </c>
      <c r="H115" s="41">
        <f>SUMIFS(Ventas_2[Kilo],Ventas_2[Año],'KPI''S CERDO'!$A$2,Ventas_2[Mes],KilosCerdo[[#Headers],[7]],Ventas_2[Almacén],KilosCerdo[[#This Row],[Almacén]])</f>
        <v>11929.2</v>
      </c>
      <c r="I115" s="41">
        <f>SUMIFS(Ventas_2[Kilo],Ventas_2[Año],'KPI''S CERDO'!$A$2,Ventas_2[Mes],KilosCerdo[[#Headers],[8]],Ventas_2[Almacén],KilosCerdo[[#This Row],[Almacén]])</f>
        <v>0</v>
      </c>
      <c r="J115" s="41">
        <f>SUMIFS(Ventas_2[Kilo],Ventas_2[Año],'KPI''S CERDO'!$A$2,Ventas_2[Mes],KilosCerdo[[#Headers],[9]],Ventas_2[Almacén],KilosCerdo[[#This Row],[Almacén]])</f>
        <v>0</v>
      </c>
      <c r="K115" s="41">
        <f>SUMIFS(Ventas_2[Kilo],Ventas_2[Año],'KPI''S CERDO'!$A$2,Ventas_2[Mes],KilosCerdo[[#Headers],[10]],Ventas_2[Almacén],KilosCerdo[[#This Row],[Almacén]])</f>
        <v>16756.2</v>
      </c>
      <c r="L115" s="41">
        <f>SUMIFS(Ventas_2[Kilo],Ventas_2[Año],'KPI''S CERDO'!$A$2,Ventas_2[Mes],KilosCerdo[[#Headers],[11]],Ventas_2[Almacén],KilosCerdo[[#This Row],[Almacén]])</f>
        <v>9201</v>
      </c>
      <c r="M115" s="41">
        <f>SUMIFS(Ventas_2[Kilo],Ventas_2[Año],'KPI''S CERDO'!$A$2,Ventas_2[Mes],KilosCerdo[[#Headers],[12]],Ventas_2[Almacén],KilosCerdo[[#This Row],[Almacén]])</f>
        <v>0</v>
      </c>
    </row>
    <row r="116" spans="1:13" x14ac:dyDescent="0.3">
      <c r="A116" s="9" t="s">
        <v>111</v>
      </c>
      <c r="B116" s="41">
        <f>SUMIFS(Ventas_2[Kilo],Ventas_2[Año],'KPI''S CERDO'!$A$2,Ventas_2[Mes],KilosCerdo[[#Headers],[1]],Ventas_2[Almacén],KilosCerdo[[#This Row],[Almacén]])</f>
        <v>0</v>
      </c>
      <c r="C116" s="41">
        <f>SUMIFS(Ventas_2[Kilo],Ventas_2[Año],'KPI''S CERDO'!$A$2,Ventas_2[Mes],KilosCerdo[[#Headers],[2]],Ventas_2[Almacén],KilosCerdo[[#This Row],[Almacén]])</f>
        <v>0</v>
      </c>
      <c r="D116" s="41">
        <f>SUMIFS(Ventas_2[Kilo],Ventas_2[Año],'KPI''S CERDO'!$A$2,Ventas_2[Mes],KilosCerdo[[#Headers],[3]],Ventas_2[Almacén],KilosCerdo[[#This Row],[Almacén]])</f>
        <v>21262</v>
      </c>
      <c r="E116" s="41">
        <f>SUMIFS(Ventas_2[Kilo],Ventas_2[Año],'KPI''S CERDO'!$A$2,Ventas_2[Mes],KilosCerdo[[#Headers],[4]],Ventas_2[Almacén],KilosCerdo[[#This Row],[Almacén]])</f>
        <v>0</v>
      </c>
      <c r="F116" s="41">
        <f>SUMIFS(Ventas_2[Kilo],Ventas_2[Año],'KPI''S CERDO'!$A$2,Ventas_2[Mes],KilosCerdo[[#Headers],[5]],Ventas_2[Almacén],KilosCerdo[[#This Row],[Almacén]])</f>
        <v>0</v>
      </c>
      <c r="G116" s="41">
        <f>SUMIFS(Ventas_2[Kilo],Ventas_2[Año],'KPI''S CERDO'!$A$2,Ventas_2[Mes],KilosCerdo[[#Headers],[6]],Ventas_2[Almacén],KilosCerdo[[#This Row],[Almacén]])</f>
        <v>24412.399999999998</v>
      </c>
      <c r="H116" s="41">
        <f>SUMIFS(Ventas_2[Kilo],Ventas_2[Año],'KPI''S CERDO'!$A$2,Ventas_2[Mes],KilosCerdo[[#Headers],[7]],Ventas_2[Almacén],KilosCerdo[[#This Row],[Almacén]])</f>
        <v>0</v>
      </c>
      <c r="I116" s="41">
        <f>SUMIFS(Ventas_2[Kilo],Ventas_2[Año],'KPI''S CERDO'!$A$2,Ventas_2[Mes],KilosCerdo[[#Headers],[8]],Ventas_2[Almacén],KilosCerdo[[#This Row],[Almacén]])</f>
        <v>0</v>
      </c>
      <c r="J116" s="41">
        <f>SUMIFS(Ventas_2[Kilo],Ventas_2[Año],'KPI''S CERDO'!$A$2,Ventas_2[Mes],KilosCerdo[[#Headers],[9]],Ventas_2[Almacén],KilosCerdo[[#This Row],[Almacén]])</f>
        <v>22943.199999999997</v>
      </c>
      <c r="K116" s="41">
        <f>SUMIFS(Ventas_2[Kilo],Ventas_2[Año],'KPI''S CERDO'!$A$2,Ventas_2[Mes],KilosCerdo[[#Headers],[10]],Ventas_2[Almacén],KilosCerdo[[#This Row],[Almacén]])</f>
        <v>0</v>
      </c>
      <c r="L116" s="41">
        <f>SUMIFS(Ventas_2[Kilo],Ventas_2[Año],'KPI''S CERDO'!$A$2,Ventas_2[Mes],KilosCerdo[[#Headers],[11]],Ventas_2[Almacén],KilosCerdo[[#This Row],[Almacén]])</f>
        <v>0</v>
      </c>
      <c r="M116" s="41">
        <f>SUMIFS(Ventas_2[Kilo],Ventas_2[Año],'KPI''S CERDO'!$A$2,Ventas_2[Mes],KilosCerdo[[#Headers],[12]],Ventas_2[Almacén],KilosCerdo[[#This Row],[Almacén]])</f>
        <v>13153.400000000001</v>
      </c>
    </row>
    <row r="117" spans="1:13" x14ac:dyDescent="0.3">
      <c r="A117" s="9" t="s">
        <v>112</v>
      </c>
      <c r="B117" s="41">
        <f>SUMIFS(Ventas_2[Kilo],Ventas_2[Año],'KPI''S CERDO'!$A$2,Ventas_2[Mes],KilosCerdo[[#Headers],[1]],Ventas_2[Almacén],KilosCerdo[[#This Row],[Almacén]])</f>
        <v>0</v>
      </c>
      <c r="C117" s="41">
        <f>SUMIFS(Ventas_2[Kilo],Ventas_2[Año],'KPI''S CERDO'!$A$2,Ventas_2[Mes],KilosCerdo[[#Headers],[2]],Ventas_2[Almacén],KilosCerdo[[#This Row],[Almacén]])</f>
        <v>0</v>
      </c>
      <c r="D117" s="41">
        <f>SUMIFS(Ventas_2[Kilo],Ventas_2[Año],'KPI''S CERDO'!$A$2,Ventas_2[Mes],KilosCerdo[[#Headers],[3]],Ventas_2[Almacén],KilosCerdo[[#This Row],[Almacén]])</f>
        <v>26943</v>
      </c>
      <c r="E117" s="41">
        <f>SUMIFS(Ventas_2[Kilo],Ventas_2[Año],'KPI''S CERDO'!$A$2,Ventas_2[Mes],KilosCerdo[[#Headers],[4]],Ventas_2[Almacén],KilosCerdo[[#This Row],[Almacén]])</f>
        <v>0</v>
      </c>
      <c r="F117" s="41">
        <f>SUMIFS(Ventas_2[Kilo],Ventas_2[Año],'KPI''S CERDO'!$A$2,Ventas_2[Mes],KilosCerdo[[#Headers],[5]],Ventas_2[Almacén],KilosCerdo[[#This Row],[Almacén]])</f>
        <v>0</v>
      </c>
      <c r="G117" s="41">
        <f>SUMIFS(Ventas_2[Kilo],Ventas_2[Año],'KPI''S CERDO'!$A$2,Ventas_2[Mes],KilosCerdo[[#Headers],[6]],Ventas_2[Almacén],KilosCerdo[[#This Row],[Almacén]])</f>
        <v>28421.8</v>
      </c>
      <c r="H117" s="41">
        <f>SUMIFS(Ventas_2[Kilo],Ventas_2[Año],'KPI''S CERDO'!$A$2,Ventas_2[Mes],KilosCerdo[[#Headers],[7]],Ventas_2[Almacén],KilosCerdo[[#This Row],[Almacén]])</f>
        <v>0</v>
      </c>
      <c r="I117" s="41">
        <f>SUMIFS(Ventas_2[Kilo],Ventas_2[Año],'KPI''S CERDO'!$A$2,Ventas_2[Mes],KilosCerdo[[#Headers],[8]],Ventas_2[Almacén],KilosCerdo[[#This Row],[Almacén]])</f>
        <v>103.8</v>
      </c>
      <c r="J117" s="41">
        <f>SUMIFS(Ventas_2[Kilo],Ventas_2[Año],'KPI''S CERDO'!$A$2,Ventas_2[Mes],KilosCerdo[[#Headers],[9]],Ventas_2[Almacén],KilosCerdo[[#This Row],[Almacén]])</f>
        <v>27952.799999999999</v>
      </c>
      <c r="K117" s="41">
        <f>SUMIFS(Ventas_2[Kilo],Ventas_2[Año],'KPI''S CERDO'!$A$2,Ventas_2[Mes],KilosCerdo[[#Headers],[10]],Ventas_2[Almacén],KilosCerdo[[#This Row],[Almacén]])</f>
        <v>0</v>
      </c>
      <c r="L117" s="41">
        <f>SUMIFS(Ventas_2[Kilo],Ventas_2[Año],'KPI''S CERDO'!$A$2,Ventas_2[Mes],KilosCerdo[[#Headers],[11]],Ventas_2[Almacén],KilosCerdo[[#This Row],[Almacén]])</f>
        <v>0</v>
      </c>
      <c r="M117" s="41">
        <f>SUMIFS(Ventas_2[Kilo],Ventas_2[Año],'KPI''S CERDO'!$A$2,Ventas_2[Mes],KilosCerdo[[#Headers],[12]],Ventas_2[Almacén],KilosCerdo[[#This Row],[Almacén]])</f>
        <v>0</v>
      </c>
    </row>
    <row r="118" spans="1:13" x14ac:dyDescent="0.3">
      <c r="A118" s="9" t="s">
        <v>113</v>
      </c>
      <c r="B118" s="41">
        <f>SUMIFS(Ventas_2[Kilo],Ventas_2[Año],'KPI''S CERDO'!$A$2,Ventas_2[Mes],KilosCerdo[[#Headers],[1]],Ventas_2[Almacén],KilosCerdo[[#This Row],[Almacén]])</f>
        <v>0</v>
      </c>
      <c r="C118" s="41">
        <f>SUMIFS(Ventas_2[Kilo],Ventas_2[Año],'KPI''S CERDO'!$A$2,Ventas_2[Mes],KilosCerdo[[#Headers],[2]],Ventas_2[Almacén],KilosCerdo[[#This Row],[Almacén]])</f>
        <v>0</v>
      </c>
      <c r="D118" s="41">
        <f>SUMIFS(Ventas_2[Kilo],Ventas_2[Año],'KPI''S CERDO'!$A$2,Ventas_2[Mes],KilosCerdo[[#Headers],[3]],Ventas_2[Almacén],KilosCerdo[[#This Row],[Almacén]])</f>
        <v>29284.700000000004</v>
      </c>
      <c r="E118" s="41">
        <f>SUMIFS(Ventas_2[Kilo],Ventas_2[Año],'KPI''S CERDO'!$A$2,Ventas_2[Mes],KilosCerdo[[#Headers],[4]],Ventas_2[Almacén],KilosCerdo[[#This Row],[Almacén]])</f>
        <v>0</v>
      </c>
      <c r="F118" s="41">
        <f>SUMIFS(Ventas_2[Kilo],Ventas_2[Año],'KPI''S CERDO'!$A$2,Ventas_2[Mes],KilosCerdo[[#Headers],[5]],Ventas_2[Almacén],KilosCerdo[[#This Row],[Almacén]])</f>
        <v>0</v>
      </c>
      <c r="G118" s="41">
        <f>SUMIFS(Ventas_2[Kilo],Ventas_2[Año],'KPI''S CERDO'!$A$2,Ventas_2[Mes],KilosCerdo[[#Headers],[6]],Ventas_2[Almacén],KilosCerdo[[#This Row],[Almacén]])</f>
        <v>22155.8</v>
      </c>
      <c r="H118" s="41">
        <f>SUMIFS(Ventas_2[Kilo],Ventas_2[Año],'KPI''S CERDO'!$A$2,Ventas_2[Mes],KilosCerdo[[#Headers],[7]],Ventas_2[Almacén],KilosCerdo[[#This Row],[Almacén]])</f>
        <v>779.6</v>
      </c>
      <c r="I118" s="41">
        <f>SUMIFS(Ventas_2[Kilo],Ventas_2[Año],'KPI''S CERDO'!$A$2,Ventas_2[Mes],KilosCerdo[[#Headers],[8]],Ventas_2[Almacén],KilosCerdo[[#This Row],[Almacén]])</f>
        <v>0</v>
      </c>
      <c r="J118" s="41">
        <f>SUMIFS(Ventas_2[Kilo],Ventas_2[Año],'KPI''S CERDO'!$A$2,Ventas_2[Mes],KilosCerdo[[#Headers],[9]],Ventas_2[Almacén],KilosCerdo[[#This Row],[Almacén]])</f>
        <v>6883.4</v>
      </c>
      <c r="K118" s="41">
        <f>SUMIFS(Ventas_2[Kilo],Ventas_2[Año],'KPI''S CERDO'!$A$2,Ventas_2[Mes],KilosCerdo[[#Headers],[10]],Ventas_2[Almacén],KilosCerdo[[#This Row],[Almacén]])</f>
        <v>17374.599999999999</v>
      </c>
      <c r="L118" s="41">
        <f>SUMIFS(Ventas_2[Kilo],Ventas_2[Año],'KPI''S CERDO'!$A$2,Ventas_2[Mes],KilosCerdo[[#Headers],[11]],Ventas_2[Almacén],KilosCerdo[[#This Row],[Almacén]])</f>
        <v>0</v>
      </c>
      <c r="M118" s="41">
        <f>SUMIFS(Ventas_2[Kilo],Ventas_2[Año],'KPI''S CERDO'!$A$2,Ventas_2[Mes],KilosCerdo[[#Headers],[12]],Ventas_2[Almacén],KilosCerdo[[#This Row],[Almacén]])</f>
        <v>0</v>
      </c>
    </row>
    <row r="119" spans="1:13" x14ac:dyDescent="0.3">
      <c r="A119" s="9" t="s">
        <v>114</v>
      </c>
      <c r="B119" s="41">
        <f>SUMIFS(Ventas_2[Kilo],Ventas_2[Año],'KPI''S CERDO'!$A$2,Ventas_2[Mes],KilosCerdo[[#Headers],[1]],Ventas_2[Almacén],KilosCerdo[[#This Row],[Almacén]])</f>
        <v>0</v>
      </c>
      <c r="C119" s="41">
        <f>SUMIFS(Ventas_2[Kilo],Ventas_2[Año],'KPI''S CERDO'!$A$2,Ventas_2[Mes],KilosCerdo[[#Headers],[2]],Ventas_2[Almacén],KilosCerdo[[#This Row],[Almacén]])</f>
        <v>0</v>
      </c>
      <c r="D119" s="41">
        <f>SUMIFS(Ventas_2[Kilo],Ventas_2[Año],'KPI''S CERDO'!$A$2,Ventas_2[Mes],KilosCerdo[[#Headers],[3]],Ventas_2[Almacén],KilosCerdo[[#This Row],[Almacén]])</f>
        <v>14607.2</v>
      </c>
      <c r="E119" s="41">
        <f>SUMIFS(Ventas_2[Kilo],Ventas_2[Año],'KPI''S CERDO'!$A$2,Ventas_2[Mes],KilosCerdo[[#Headers],[4]],Ventas_2[Almacén],KilosCerdo[[#This Row],[Almacén]])</f>
        <v>4164.3999999999996</v>
      </c>
      <c r="F119" s="41">
        <f>SUMIFS(Ventas_2[Kilo],Ventas_2[Año],'KPI''S CERDO'!$A$2,Ventas_2[Mes],KilosCerdo[[#Headers],[5]],Ventas_2[Almacén],KilosCerdo[[#This Row],[Almacén]])</f>
        <v>0</v>
      </c>
      <c r="G119" s="41">
        <f>SUMIFS(Ventas_2[Kilo],Ventas_2[Año],'KPI''S CERDO'!$A$2,Ventas_2[Mes],KilosCerdo[[#Headers],[6]],Ventas_2[Almacén],KilosCerdo[[#This Row],[Almacén]])</f>
        <v>9684</v>
      </c>
      <c r="H119" s="41">
        <f>SUMIFS(Ventas_2[Kilo],Ventas_2[Año],'KPI''S CERDO'!$A$2,Ventas_2[Mes],KilosCerdo[[#Headers],[7]],Ventas_2[Almacén],KilosCerdo[[#This Row],[Almacén]])</f>
        <v>9452.8000000000011</v>
      </c>
      <c r="I119" s="41">
        <f>SUMIFS(Ventas_2[Kilo],Ventas_2[Año],'KPI''S CERDO'!$A$2,Ventas_2[Mes],KilosCerdo[[#Headers],[8]],Ventas_2[Almacén],KilosCerdo[[#This Row],[Almacén]])</f>
        <v>0</v>
      </c>
      <c r="J119" s="41">
        <f>SUMIFS(Ventas_2[Kilo],Ventas_2[Año],'KPI''S CERDO'!$A$2,Ventas_2[Mes],KilosCerdo[[#Headers],[9]],Ventas_2[Almacén],KilosCerdo[[#This Row],[Almacén]])</f>
        <v>0</v>
      </c>
      <c r="K119" s="41">
        <f>SUMIFS(Ventas_2[Kilo],Ventas_2[Año],'KPI''S CERDO'!$A$2,Ventas_2[Mes],KilosCerdo[[#Headers],[10]],Ventas_2[Almacén],KilosCerdo[[#This Row],[Almacén]])</f>
        <v>22336.199999999997</v>
      </c>
      <c r="L119" s="41">
        <f>SUMIFS(Ventas_2[Kilo],Ventas_2[Año],'KPI''S CERDO'!$A$2,Ventas_2[Mes],KilosCerdo[[#Headers],[11]],Ventas_2[Almacén],KilosCerdo[[#This Row],[Almacén]])</f>
        <v>0</v>
      </c>
      <c r="M119" s="41">
        <f>SUMIFS(Ventas_2[Kilo],Ventas_2[Año],'KPI''S CERDO'!$A$2,Ventas_2[Mes],KilosCerdo[[#Headers],[12]],Ventas_2[Almacén],KilosCerdo[[#This Row],[Almacén]])</f>
        <v>0</v>
      </c>
    </row>
    <row r="120" spans="1:13" x14ac:dyDescent="0.3">
      <c r="A120" s="9" t="s">
        <v>115</v>
      </c>
      <c r="B120" s="41">
        <f>SUMIFS(Ventas_2[Kilo],Ventas_2[Año],'KPI''S CERDO'!$A$2,Ventas_2[Mes],KilosCerdo[[#Headers],[1]],Ventas_2[Almacén],KilosCerdo[[#This Row],[Almacén]])</f>
        <v>0</v>
      </c>
      <c r="C120" s="41">
        <f>SUMIFS(Ventas_2[Kilo],Ventas_2[Año],'KPI''S CERDO'!$A$2,Ventas_2[Mes],KilosCerdo[[#Headers],[2]],Ventas_2[Almacén],KilosCerdo[[#This Row],[Almacén]])</f>
        <v>29336.600000000002</v>
      </c>
      <c r="D120" s="41">
        <f>SUMIFS(Ventas_2[Kilo],Ventas_2[Año],'KPI''S CERDO'!$A$2,Ventas_2[Mes],KilosCerdo[[#Headers],[3]],Ventas_2[Almacén],KilosCerdo[[#This Row],[Almacén]])</f>
        <v>0</v>
      </c>
      <c r="E120" s="41">
        <f>SUMIFS(Ventas_2[Kilo],Ventas_2[Año],'KPI''S CERDO'!$A$2,Ventas_2[Mes],KilosCerdo[[#Headers],[4]],Ventas_2[Almacén],KilosCerdo[[#This Row],[Almacén]])</f>
        <v>70</v>
      </c>
      <c r="F120" s="41">
        <f>SUMIFS(Ventas_2[Kilo],Ventas_2[Año],'KPI''S CERDO'!$A$2,Ventas_2[Mes],KilosCerdo[[#Headers],[5]],Ventas_2[Almacén],KilosCerdo[[#This Row],[Almacén]])</f>
        <v>22537.200000000001</v>
      </c>
      <c r="G120" s="41">
        <f>SUMIFS(Ventas_2[Kilo],Ventas_2[Año],'KPI''S CERDO'!$A$2,Ventas_2[Mes],KilosCerdo[[#Headers],[6]],Ventas_2[Almacén],KilosCerdo[[#This Row],[Almacén]])</f>
        <v>4970.5999999999995</v>
      </c>
      <c r="H120" s="41">
        <f>SUMIFS(Ventas_2[Kilo],Ventas_2[Año],'KPI''S CERDO'!$A$2,Ventas_2[Mes],KilosCerdo[[#Headers],[7]],Ventas_2[Almacén],KilosCerdo[[#This Row],[Almacén]])</f>
        <v>0</v>
      </c>
      <c r="I120" s="41">
        <f>SUMIFS(Ventas_2[Kilo],Ventas_2[Año],'KPI''S CERDO'!$A$2,Ventas_2[Mes],KilosCerdo[[#Headers],[8]],Ventas_2[Almacén],KilosCerdo[[#This Row],[Almacén]])</f>
        <v>19047</v>
      </c>
      <c r="J120" s="41">
        <f>SUMIFS(Ventas_2[Kilo],Ventas_2[Año],'KPI''S CERDO'!$A$2,Ventas_2[Mes],KilosCerdo[[#Headers],[9]],Ventas_2[Almacén],KilosCerdo[[#This Row],[Almacén]])</f>
        <v>4283</v>
      </c>
      <c r="K120" s="41">
        <f>SUMIFS(Ventas_2[Kilo],Ventas_2[Año],'KPI''S CERDO'!$A$2,Ventas_2[Mes],KilosCerdo[[#Headers],[10]],Ventas_2[Almacén],KilosCerdo[[#This Row],[Almacén]])</f>
        <v>0</v>
      </c>
      <c r="L120" s="41">
        <f>SUMIFS(Ventas_2[Kilo],Ventas_2[Año],'KPI''S CERDO'!$A$2,Ventas_2[Mes],KilosCerdo[[#Headers],[11]],Ventas_2[Almacén],KilosCerdo[[#This Row],[Almacén]])</f>
        <v>0</v>
      </c>
      <c r="M120" s="41">
        <f>SUMIFS(Ventas_2[Kilo],Ventas_2[Año],'KPI''S CERDO'!$A$2,Ventas_2[Mes],KilosCerdo[[#Headers],[12]],Ventas_2[Almacén],KilosCerdo[[#This Row],[Almacén]])</f>
        <v>26280.2</v>
      </c>
    </row>
    <row r="121" spans="1:13" x14ac:dyDescent="0.3">
      <c r="A121" s="9" t="s">
        <v>116</v>
      </c>
      <c r="B121" s="41">
        <f>SUMIFS(Ventas_2[Kilo],Ventas_2[Año],'KPI''S CERDO'!$A$2,Ventas_2[Mes],KilosCerdo[[#Headers],[1]],Ventas_2[Almacén],KilosCerdo[[#This Row],[Almacén]])</f>
        <v>0</v>
      </c>
      <c r="C121" s="41">
        <f>SUMIFS(Ventas_2[Kilo],Ventas_2[Año],'KPI''S CERDO'!$A$2,Ventas_2[Mes],KilosCerdo[[#Headers],[2]],Ventas_2[Almacén],KilosCerdo[[#This Row],[Almacén]])</f>
        <v>25130.600000000002</v>
      </c>
      <c r="D121" s="41">
        <f>SUMIFS(Ventas_2[Kilo],Ventas_2[Año],'KPI''S CERDO'!$A$2,Ventas_2[Mes],KilosCerdo[[#Headers],[3]],Ventas_2[Almacén],KilosCerdo[[#This Row],[Almacén]])</f>
        <v>0</v>
      </c>
      <c r="E121" s="41">
        <f>SUMIFS(Ventas_2[Kilo],Ventas_2[Año],'KPI''S CERDO'!$A$2,Ventas_2[Mes],KilosCerdo[[#Headers],[4]],Ventas_2[Almacén],KilosCerdo[[#This Row],[Almacén]])</f>
        <v>0</v>
      </c>
      <c r="F121" s="41">
        <f>SUMIFS(Ventas_2[Kilo],Ventas_2[Año],'KPI''S CERDO'!$A$2,Ventas_2[Mes],KilosCerdo[[#Headers],[5]],Ventas_2[Almacén],KilosCerdo[[#This Row],[Almacén]])</f>
        <v>19612.2</v>
      </c>
      <c r="G121" s="41">
        <f>SUMIFS(Ventas_2[Kilo],Ventas_2[Año],'KPI''S CERDO'!$A$2,Ventas_2[Mes],KilosCerdo[[#Headers],[6]],Ventas_2[Almacén],KilosCerdo[[#This Row],[Almacén]])</f>
        <v>88.6</v>
      </c>
      <c r="H121" s="41">
        <f>SUMIFS(Ventas_2[Kilo],Ventas_2[Año],'KPI''S CERDO'!$A$2,Ventas_2[Mes],KilosCerdo[[#Headers],[7]],Ventas_2[Almacén],KilosCerdo[[#This Row],[Almacén]])</f>
        <v>0</v>
      </c>
      <c r="I121" s="41">
        <f>SUMIFS(Ventas_2[Kilo],Ventas_2[Año],'KPI''S CERDO'!$A$2,Ventas_2[Mes],KilosCerdo[[#Headers],[8]],Ventas_2[Almacén],KilosCerdo[[#This Row],[Almacén]])</f>
        <v>19916.599999999999</v>
      </c>
      <c r="J121" s="41">
        <f>SUMIFS(Ventas_2[Kilo],Ventas_2[Año],'KPI''S CERDO'!$A$2,Ventas_2[Mes],KilosCerdo[[#Headers],[9]],Ventas_2[Almacén],KilosCerdo[[#This Row],[Almacén]])</f>
        <v>1017</v>
      </c>
      <c r="K121" s="41">
        <f>SUMIFS(Ventas_2[Kilo],Ventas_2[Año],'KPI''S CERDO'!$A$2,Ventas_2[Mes],KilosCerdo[[#Headers],[10]],Ventas_2[Almacén],KilosCerdo[[#This Row],[Almacén]])</f>
        <v>0</v>
      </c>
      <c r="L121" s="41">
        <f>SUMIFS(Ventas_2[Kilo],Ventas_2[Año],'KPI''S CERDO'!$A$2,Ventas_2[Mes],KilosCerdo[[#Headers],[11]],Ventas_2[Almacén],KilosCerdo[[#This Row],[Almacén]])</f>
        <v>0</v>
      </c>
      <c r="M121" s="41">
        <f>SUMIFS(Ventas_2[Kilo],Ventas_2[Año],'KPI''S CERDO'!$A$2,Ventas_2[Mes],KilosCerdo[[#Headers],[12]],Ventas_2[Almacén],KilosCerdo[[#This Row],[Almacén]])</f>
        <v>24054.600000000002</v>
      </c>
    </row>
    <row r="122" spans="1:13" x14ac:dyDescent="0.3">
      <c r="A122" s="9" t="s">
        <v>117</v>
      </c>
      <c r="B122" s="41">
        <f>SUMIFS(Ventas_2[Kilo],Ventas_2[Año],'KPI''S CERDO'!$A$2,Ventas_2[Mes],KilosCerdo[[#Headers],[1]],Ventas_2[Almacén],KilosCerdo[[#This Row],[Almacén]])</f>
        <v>0</v>
      </c>
      <c r="C122" s="41">
        <f>SUMIFS(Ventas_2[Kilo],Ventas_2[Año],'KPI''S CERDO'!$A$2,Ventas_2[Mes],KilosCerdo[[#Headers],[2]],Ventas_2[Almacén],KilosCerdo[[#This Row],[Almacén]])</f>
        <v>21935.4</v>
      </c>
      <c r="D122" s="41">
        <f>SUMIFS(Ventas_2[Kilo],Ventas_2[Año],'KPI''S CERDO'!$A$2,Ventas_2[Mes],KilosCerdo[[#Headers],[3]],Ventas_2[Almacén],KilosCerdo[[#This Row],[Almacén]])</f>
        <v>0</v>
      </c>
      <c r="E122" s="41">
        <f>SUMIFS(Ventas_2[Kilo],Ventas_2[Año],'KPI''S CERDO'!$A$2,Ventas_2[Mes],KilosCerdo[[#Headers],[4]],Ventas_2[Almacén],KilosCerdo[[#This Row],[Almacén]])</f>
        <v>0</v>
      </c>
      <c r="F122" s="41">
        <f>SUMIFS(Ventas_2[Kilo],Ventas_2[Año],'KPI''S CERDO'!$A$2,Ventas_2[Mes],KilosCerdo[[#Headers],[5]],Ventas_2[Almacén],KilosCerdo[[#This Row],[Almacén]])</f>
        <v>0</v>
      </c>
      <c r="G122" s="41">
        <f>SUMIFS(Ventas_2[Kilo],Ventas_2[Año],'KPI''S CERDO'!$A$2,Ventas_2[Mes],KilosCerdo[[#Headers],[6]],Ventas_2[Almacén],KilosCerdo[[#This Row],[Almacén]])</f>
        <v>19713.399999999998</v>
      </c>
      <c r="H122" s="41">
        <f>SUMIFS(Ventas_2[Kilo],Ventas_2[Año],'KPI''S CERDO'!$A$2,Ventas_2[Mes],KilosCerdo[[#Headers],[7]],Ventas_2[Almacén],KilosCerdo[[#This Row],[Almacén]])</f>
        <v>0</v>
      </c>
      <c r="I122" s="41">
        <f>SUMIFS(Ventas_2[Kilo],Ventas_2[Año],'KPI''S CERDO'!$A$2,Ventas_2[Mes],KilosCerdo[[#Headers],[8]],Ventas_2[Almacén],KilosCerdo[[#This Row],[Almacén]])</f>
        <v>0</v>
      </c>
      <c r="J122" s="41">
        <f>SUMIFS(Ventas_2[Kilo],Ventas_2[Año],'KPI''S CERDO'!$A$2,Ventas_2[Mes],KilosCerdo[[#Headers],[9]],Ventas_2[Almacén],KilosCerdo[[#This Row],[Almacén]])</f>
        <v>24201.069999999996</v>
      </c>
      <c r="K122" s="41">
        <f>SUMIFS(Ventas_2[Kilo],Ventas_2[Año],'KPI''S CERDO'!$A$2,Ventas_2[Mes],KilosCerdo[[#Headers],[10]],Ventas_2[Almacén],KilosCerdo[[#This Row],[Almacén]])</f>
        <v>0</v>
      </c>
      <c r="L122" s="41">
        <f>SUMIFS(Ventas_2[Kilo],Ventas_2[Año],'KPI''S CERDO'!$A$2,Ventas_2[Mes],KilosCerdo[[#Headers],[11]],Ventas_2[Almacén],KilosCerdo[[#This Row],[Almacén]])</f>
        <v>0</v>
      </c>
      <c r="M122" s="41">
        <f>SUMIFS(Ventas_2[Kilo],Ventas_2[Año],'KPI''S CERDO'!$A$2,Ventas_2[Mes],KilosCerdo[[#Headers],[12]],Ventas_2[Almacén],KilosCerdo[[#This Row],[Almacén]])</f>
        <v>27919</v>
      </c>
    </row>
    <row r="123" spans="1:13" x14ac:dyDescent="0.3">
      <c r="A123" s="9" t="s">
        <v>118</v>
      </c>
      <c r="B123" s="41">
        <f>SUMIFS(Ventas_2[Kilo],Ventas_2[Año],'KPI''S CERDO'!$A$2,Ventas_2[Mes],KilosCerdo[[#Headers],[1]],Ventas_2[Almacén],KilosCerdo[[#This Row],[Almacén]])</f>
        <v>0</v>
      </c>
      <c r="C123" s="41">
        <f>SUMIFS(Ventas_2[Kilo],Ventas_2[Año],'KPI''S CERDO'!$A$2,Ventas_2[Mes],KilosCerdo[[#Headers],[2]],Ventas_2[Almacén],KilosCerdo[[#This Row],[Almacén]])</f>
        <v>20592.699999999997</v>
      </c>
      <c r="D123" s="41">
        <f>SUMIFS(Ventas_2[Kilo],Ventas_2[Año],'KPI''S CERDO'!$A$2,Ventas_2[Mes],KilosCerdo[[#Headers],[3]],Ventas_2[Almacén],KilosCerdo[[#This Row],[Almacén]])</f>
        <v>237.6</v>
      </c>
      <c r="E123" s="41">
        <f>SUMIFS(Ventas_2[Kilo],Ventas_2[Año],'KPI''S CERDO'!$A$2,Ventas_2[Mes],KilosCerdo[[#Headers],[4]],Ventas_2[Almacén],KilosCerdo[[#This Row],[Almacén]])</f>
        <v>0</v>
      </c>
      <c r="F123" s="41">
        <f>SUMIFS(Ventas_2[Kilo],Ventas_2[Año],'KPI''S CERDO'!$A$2,Ventas_2[Mes],KilosCerdo[[#Headers],[5]],Ventas_2[Almacén],KilosCerdo[[#This Row],[Almacén]])</f>
        <v>0</v>
      </c>
      <c r="G123" s="41">
        <f>SUMIFS(Ventas_2[Kilo],Ventas_2[Año],'KPI''S CERDO'!$A$2,Ventas_2[Mes],KilosCerdo[[#Headers],[6]],Ventas_2[Almacén],KilosCerdo[[#This Row],[Almacén]])</f>
        <v>14380.699999999999</v>
      </c>
      <c r="H123" s="41">
        <f>SUMIFS(Ventas_2[Kilo],Ventas_2[Año],'KPI''S CERDO'!$A$2,Ventas_2[Mes],KilosCerdo[[#Headers],[7]],Ventas_2[Almacén],KilosCerdo[[#This Row],[Almacén]])</f>
        <v>0</v>
      </c>
      <c r="I123" s="41">
        <f>SUMIFS(Ventas_2[Kilo],Ventas_2[Año],'KPI''S CERDO'!$A$2,Ventas_2[Mes],KilosCerdo[[#Headers],[8]],Ventas_2[Almacén],KilosCerdo[[#This Row],[Almacén]])</f>
        <v>0</v>
      </c>
      <c r="J123" s="41">
        <f>SUMIFS(Ventas_2[Kilo],Ventas_2[Año],'KPI''S CERDO'!$A$2,Ventas_2[Mes],KilosCerdo[[#Headers],[9]],Ventas_2[Almacén],KilosCerdo[[#This Row],[Almacén]])</f>
        <v>22626.599999999995</v>
      </c>
      <c r="K123" s="41">
        <f>SUMIFS(Ventas_2[Kilo],Ventas_2[Año],'KPI''S CERDO'!$A$2,Ventas_2[Mes],KilosCerdo[[#Headers],[10]],Ventas_2[Almacén],KilosCerdo[[#This Row],[Almacén]])</f>
        <v>0</v>
      </c>
      <c r="L123" s="41">
        <f>SUMIFS(Ventas_2[Kilo],Ventas_2[Año],'KPI''S CERDO'!$A$2,Ventas_2[Mes],KilosCerdo[[#Headers],[11]],Ventas_2[Almacén],KilosCerdo[[#This Row],[Almacén]])</f>
        <v>0</v>
      </c>
      <c r="M123" s="41">
        <f>SUMIFS(Ventas_2[Kilo],Ventas_2[Año],'KPI''S CERDO'!$A$2,Ventas_2[Mes],KilosCerdo[[#Headers],[12]],Ventas_2[Almacén],KilosCerdo[[#This Row],[Almacén]])</f>
        <v>24712.5</v>
      </c>
    </row>
    <row r="124" spans="1:13" x14ac:dyDescent="0.3">
      <c r="A124" s="9" t="s">
        <v>119</v>
      </c>
      <c r="B124" s="41">
        <f>SUMIFS(Ventas_2[Kilo],Ventas_2[Año],'KPI''S CERDO'!$A$2,Ventas_2[Mes],KilosCerdo[[#Headers],[1]],Ventas_2[Almacén],KilosCerdo[[#This Row],[Almacén]])</f>
        <v>0</v>
      </c>
      <c r="C124" s="41">
        <f>SUMIFS(Ventas_2[Kilo],Ventas_2[Año],'KPI''S CERDO'!$A$2,Ventas_2[Mes],KilosCerdo[[#Headers],[2]],Ventas_2[Almacén],KilosCerdo[[#This Row],[Almacén]])</f>
        <v>0</v>
      </c>
      <c r="D124" s="41">
        <f>SUMIFS(Ventas_2[Kilo],Ventas_2[Año],'KPI''S CERDO'!$A$2,Ventas_2[Mes],KilosCerdo[[#Headers],[3]],Ventas_2[Almacén],KilosCerdo[[#This Row],[Almacén]])</f>
        <v>0</v>
      </c>
      <c r="E124" s="41">
        <f>SUMIFS(Ventas_2[Kilo],Ventas_2[Año],'KPI''S CERDO'!$A$2,Ventas_2[Mes],KilosCerdo[[#Headers],[4]],Ventas_2[Almacén],KilosCerdo[[#This Row],[Almacén]])</f>
        <v>0</v>
      </c>
      <c r="F124" s="41">
        <f>SUMIFS(Ventas_2[Kilo],Ventas_2[Año],'KPI''S CERDO'!$A$2,Ventas_2[Mes],KilosCerdo[[#Headers],[5]],Ventas_2[Almacén],KilosCerdo[[#This Row],[Almacén]])</f>
        <v>0</v>
      </c>
      <c r="G124" s="41">
        <f>SUMIFS(Ventas_2[Kilo],Ventas_2[Año],'KPI''S CERDO'!$A$2,Ventas_2[Mes],KilosCerdo[[#Headers],[6]],Ventas_2[Almacén],KilosCerdo[[#This Row],[Almacén]])</f>
        <v>0</v>
      </c>
      <c r="H124" s="41">
        <f>SUMIFS(Ventas_2[Kilo],Ventas_2[Año],'KPI''S CERDO'!$A$2,Ventas_2[Mes],KilosCerdo[[#Headers],[7]],Ventas_2[Almacén],KilosCerdo[[#This Row],[Almacén]])</f>
        <v>0</v>
      </c>
      <c r="I124" s="41">
        <f>SUMIFS(Ventas_2[Kilo],Ventas_2[Año],'KPI''S CERDO'!$A$2,Ventas_2[Mes],KilosCerdo[[#Headers],[8]],Ventas_2[Almacén],KilosCerdo[[#This Row],[Almacén]])</f>
        <v>0</v>
      </c>
      <c r="J124" s="41">
        <f>SUMIFS(Ventas_2[Kilo],Ventas_2[Año],'KPI''S CERDO'!$A$2,Ventas_2[Mes],KilosCerdo[[#Headers],[9]],Ventas_2[Almacén],KilosCerdo[[#This Row],[Almacén]])</f>
        <v>0</v>
      </c>
      <c r="K124" s="41">
        <f>SUMIFS(Ventas_2[Kilo],Ventas_2[Año],'KPI''S CERDO'!$A$2,Ventas_2[Mes],KilosCerdo[[#Headers],[10]],Ventas_2[Almacén],KilosCerdo[[#This Row],[Almacén]])</f>
        <v>0</v>
      </c>
      <c r="L124" s="41">
        <f>SUMIFS(Ventas_2[Kilo],Ventas_2[Año],'KPI''S CERDO'!$A$2,Ventas_2[Mes],KilosCerdo[[#Headers],[11]],Ventas_2[Almacén],KilosCerdo[[#This Row],[Almacén]])</f>
        <v>0</v>
      </c>
      <c r="M124" s="41">
        <f>SUMIFS(Ventas_2[Kilo],Ventas_2[Año],'KPI''S CERDO'!$A$2,Ventas_2[Mes],KilosCerdo[[#Headers],[12]],Ventas_2[Almacén],KilosCerdo[[#This Row],[Almacén]])</f>
        <v>0</v>
      </c>
    </row>
    <row r="125" spans="1:13" x14ac:dyDescent="0.3">
      <c r="A125" s="9" t="s">
        <v>120</v>
      </c>
      <c r="B125" s="41">
        <f>SUMIFS(Ventas_2[Kilo],Ventas_2[Año],'KPI''S CERDO'!$A$2,Ventas_2[Mes],KilosCerdo[[#Headers],[1]],Ventas_2[Almacén],KilosCerdo[[#This Row],[Almacén]])</f>
        <v>0</v>
      </c>
      <c r="C125" s="41">
        <f>SUMIFS(Ventas_2[Kilo],Ventas_2[Año],'KPI''S CERDO'!$A$2,Ventas_2[Mes],KilosCerdo[[#Headers],[2]],Ventas_2[Almacén],KilosCerdo[[#This Row],[Almacén]])</f>
        <v>0</v>
      </c>
      <c r="D125" s="41">
        <f>SUMIFS(Ventas_2[Kilo],Ventas_2[Año],'KPI''S CERDO'!$A$2,Ventas_2[Mes],KilosCerdo[[#Headers],[3]],Ventas_2[Almacén],KilosCerdo[[#This Row],[Almacén]])</f>
        <v>0</v>
      </c>
      <c r="E125" s="41">
        <f>SUMIFS(Ventas_2[Kilo],Ventas_2[Año],'KPI''S CERDO'!$A$2,Ventas_2[Mes],KilosCerdo[[#Headers],[4]],Ventas_2[Almacén],KilosCerdo[[#This Row],[Almacén]])</f>
        <v>0</v>
      </c>
      <c r="F125" s="41">
        <f>SUMIFS(Ventas_2[Kilo],Ventas_2[Año],'KPI''S CERDO'!$A$2,Ventas_2[Mes],KilosCerdo[[#Headers],[5]],Ventas_2[Almacén],KilosCerdo[[#This Row],[Almacén]])</f>
        <v>0</v>
      </c>
      <c r="G125" s="41">
        <f>SUMIFS(Ventas_2[Kilo],Ventas_2[Año],'KPI''S CERDO'!$A$2,Ventas_2[Mes],KilosCerdo[[#Headers],[6]],Ventas_2[Almacén],KilosCerdo[[#This Row],[Almacén]])</f>
        <v>0</v>
      </c>
      <c r="H125" s="41">
        <f>SUMIFS(Ventas_2[Kilo],Ventas_2[Año],'KPI''S CERDO'!$A$2,Ventas_2[Mes],KilosCerdo[[#Headers],[7]],Ventas_2[Almacén],KilosCerdo[[#This Row],[Almacén]])</f>
        <v>0</v>
      </c>
      <c r="I125" s="41">
        <f>SUMIFS(Ventas_2[Kilo],Ventas_2[Año],'KPI''S CERDO'!$A$2,Ventas_2[Mes],KilosCerdo[[#Headers],[8]],Ventas_2[Almacén],KilosCerdo[[#This Row],[Almacén]])</f>
        <v>0</v>
      </c>
      <c r="J125" s="41">
        <f>SUMIFS(Ventas_2[Kilo],Ventas_2[Año],'KPI''S CERDO'!$A$2,Ventas_2[Mes],KilosCerdo[[#Headers],[9]],Ventas_2[Almacén],KilosCerdo[[#This Row],[Almacén]])</f>
        <v>0</v>
      </c>
      <c r="K125" s="41">
        <f>SUMIFS(Ventas_2[Kilo],Ventas_2[Año],'KPI''S CERDO'!$A$2,Ventas_2[Mes],KilosCerdo[[#Headers],[10]],Ventas_2[Almacén],KilosCerdo[[#This Row],[Almacén]])</f>
        <v>0</v>
      </c>
      <c r="L125" s="41">
        <f>SUMIFS(Ventas_2[Kilo],Ventas_2[Año],'KPI''S CERDO'!$A$2,Ventas_2[Mes],KilosCerdo[[#Headers],[11]],Ventas_2[Almacén],KilosCerdo[[#This Row],[Almacén]])</f>
        <v>0</v>
      </c>
      <c r="M125" s="41">
        <f>SUMIFS(Ventas_2[Kilo],Ventas_2[Año],'KPI''S CERDO'!$A$2,Ventas_2[Mes],KilosCerdo[[#Headers],[12]],Ventas_2[Almacén],KilosCerdo[[#This Row],[Almacén]])</f>
        <v>89</v>
      </c>
    </row>
    <row r="126" spans="1:13" x14ac:dyDescent="0.3">
      <c r="A126" s="9" t="s">
        <v>121</v>
      </c>
      <c r="B126" s="41">
        <f>SUMIFS(Ventas_2[Kilo],Ventas_2[Año],'KPI''S CERDO'!$A$2,Ventas_2[Mes],KilosCerdo[[#Headers],[1]],Ventas_2[Almacén],KilosCerdo[[#This Row],[Almacén]])</f>
        <v>0</v>
      </c>
      <c r="C126" s="41">
        <f>SUMIFS(Ventas_2[Kilo],Ventas_2[Año],'KPI''S CERDO'!$A$2,Ventas_2[Mes],KilosCerdo[[#Headers],[2]],Ventas_2[Almacén],KilosCerdo[[#This Row],[Almacén]])</f>
        <v>0</v>
      </c>
      <c r="D126" s="41">
        <f>SUMIFS(Ventas_2[Kilo],Ventas_2[Año],'KPI''S CERDO'!$A$2,Ventas_2[Mes],KilosCerdo[[#Headers],[3]],Ventas_2[Almacén],KilosCerdo[[#This Row],[Almacén]])</f>
        <v>0</v>
      </c>
      <c r="E126" s="41">
        <f>SUMIFS(Ventas_2[Kilo],Ventas_2[Año],'KPI''S CERDO'!$A$2,Ventas_2[Mes],KilosCerdo[[#Headers],[4]],Ventas_2[Almacén],KilosCerdo[[#This Row],[Almacén]])</f>
        <v>0</v>
      </c>
      <c r="F126" s="41">
        <f>SUMIFS(Ventas_2[Kilo],Ventas_2[Año],'KPI''S CERDO'!$A$2,Ventas_2[Mes],KilosCerdo[[#Headers],[5]],Ventas_2[Almacén],KilosCerdo[[#This Row],[Almacén]])</f>
        <v>0</v>
      </c>
      <c r="G126" s="41">
        <f>SUMIFS(Ventas_2[Kilo],Ventas_2[Año],'KPI''S CERDO'!$A$2,Ventas_2[Mes],KilosCerdo[[#Headers],[6]],Ventas_2[Almacén],KilosCerdo[[#This Row],[Almacén]])</f>
        <v>0</v>
      </c>
      <c r="H126" s="41">
        <f>SUMIFS(Ventas_2[Kilo],Ventas_2[Año],'KPI''S CERDO'!$A$2,Ventas_2[Mes],KilosCerdo[[#Headers],[7]],Ventas_2[Almacén],KilosCerdo[[#This Row],[Almacén]])</f>
        <v>0</v>
      </c>
      <c r="I126" s="41">
        <f>SUMIFS(Ventas_2[Kilo],Ventas_2[Año],'KPI''S CERDO'!$A$2,Ventas_2[Mes],KilosCerdo[[#Headers],[8]],Ventas_2[Almacén],KilosCerdo[[#This Row],[Almacén]])</f>
        <v>0</v>
      </c>
      <c r="J126" s="41">
        <f>SUMIFS(Ventas_2[Kilo],Ventas_2[Año],'KPI''S CERDO'!$A$2,Ventas_2[Mes],KilosCerdo[[#Headers],[9]],Ventas_2[Almacén],KilosCerdo[[#This Row],[Almacén]])</f>
        <v>0</v>
      </c>
      <c r="K126" s="41">
        <f>SUMIFS(Ventas_2[Kilo],Ventas_2[Año],'KPI''S CERDO'!$A$2,Ventas_2[Mes],KilosCerdo[[#Headers],[10]],Ventas_2[Almacén],KilosCerdo[[#This Row],[Almacén]])</f>
        <v>0</v>
      </c>
      <c r="L126" s="41">
        <f>SUMIFS(Ventas_2[Kilo],Ventas_2[Año],'KPI''S CERDO'!$A$2,Ventas_2[Mes],KilosCerdo[[#Headers],[11]],Ventas_2[Almacén],KilosCerdo[[#This Row],[Almacén]])</f>
        <v>0</v>
      </c>
      <c r="M126" s="41">
        <f>SUMIFS(Ventas_2[Kilo],Ventas_2[Año],'KPI''S CERDO'!$A$2,Ventas_2[Mes],KilosCerdo[[#Headers],[12]],Ventas_2[Almacén],KilosCerdo[[#This Row],[Almacén]])</f>
        <v>42</v>
      </c>
    </row>
    <row r="127" spans="1:13" x14ac:dyDescent="0.3">
      <c r="A127" s="9" t="s">
        <v>122</v>
      </c>
      <c r="B127" s="41">
        <f>SUMIFS(Ventas_2[Kilo],Ventas_2[Año],'KPI''S CERDO'!$A$2,Ventas_2[Mes],KilosCerdo[[#Headers],[1]],Ventas_2[Almacén],KilosCerdo[[#This Row],[Almacén]])</f>
        <v>0</v>
      </c>
      <c r="C127" s="41">
        <f>SUMIFS(Ventas_2[Kilo],Ventas_2[Año],'KPI''S CERDO'!$A$2,Ventas_2[Mes],KilosCerdo[[#Headers],[2]],Ventas_2[Almacén],KilosCerdo[[#This Row],[Almacén]])</f>
        <v>0</v>
      </c>
      <c r="D127" s="41">
        <f>SUMIFS(Ventas_2[Kilo],Ventas_2[Año],'KPI''S CERDO'!$A$2,Ventas_2[Mes],KilosCerdo[[#Headers],[3]],Ventas_2[Almacén],KilosCerdo[[#This Row],[Almacén]])</f>
        <v>0</v>
      </c>
      <c r="E127" s="41">
        <f>SUMIFS(Ventas_2[Kilo],Ventas_2[Año],'KPI''S CERDO'!$A$2,Ventas_2[Mes],KilosCerdo[[#Headers],[4]],Ventas_2[Almacén],KilosCerdo[[#This Row],[Almacén]])</f>
        <v>0</v>
      </c>
      <c r="F127" s="41">
        <f>SUMIFS(Ventas_2[Kilo],Ventas_2[Año],'KPI''S CERDO'!$A$2,Ventas_2[Mes],KilosCerdo[[#Headers],[5]],Ventas_2[Almacén],KilosCerdo[[#This Row],[Almacén]])</f>
        <v>0</v>
      </c>
      <c r="G127" s="41">
        <f>SUMIFS(Ventas_2[Kilo],Ventas_2[Año],'KPI''S CERDO'!$A$2,Ventas_2[Mes],KilosCerdo[[#Headers],[6]],Ventas_2[Almacén],KilosCerdo[[#This Row],[Almacén]])</f>
        <v>0</v>
      </c>
      <c r="H127" s="41">
        <f>SUMIFS(Ventas_2[Kilo],Ventas_2[Año],'KPI''S CERDO'!$A$2,Ventas_2[Mes],KilosCerdo[[#Headers],[7]],Ventas_2[Almacén],KilosCerdo[[#This Row],[Almacén]])</f>
        <v>0</v>
      </c>
      <c r="I127" s="41">
        <f>SUMIFS(Ventas_2[Kilo],Ventas_2[Año],'KPI''S CERDO'!$A$2,Ventas_2[Mes],KilosCerdo[[#Headers],[8]],Ventas_2[Almacén],KilosCerdo[[#This Row],[Almacén]])</f>
        <v>0</v>
      </c>
      <c r="J127" s="41">
        <f>SUMIFS(Ventas_2[Kilo],Ventas_2[Año],'KPI''S CERDO'!$A$2,Ventas_2[Mes],KilosCerdo[[#Headers],[9]],Ventas_2[Almacén],KilosCerdo[[#This Row],[Almacén]])</f>
        <v>0</v>
      </c>
      <c r="K127" s="41">
        <f>SUMIFS(Ventas_2[Kilo],Ventas_2[Año],'KPI''S CERDO'!$A$2,Ventas_2[Mes],KilosCerdo[[#Headers],[10]],Ventas_2[Almacén],KilosCerdo[[#This Row],[Almacén]])</f>
        <v>42</v>
      </c>
      <c r="L127" s="41">
        <f>SUMIFS(Ventas_2[Kilo],Ventas_2[Año],'KPI''S CERDO'!$A$2,Ventas_2[Mes],KilosCerdo[[#Headers],[11]],Ventas_2[Almacén],KilosCerdo[[#This Row],[Almacén]])</f>
        <v>0</v>
      </c>
      <c r="M127" s="41">
        <f>SUMIFS(Ventas_2[Kilo],Ventas_2[Año],'KPI''S CERDO'!$A$2,Ventas_2[Mes],KilosCerdo[[#Headers],[12]],Ventas_2[Almacén],KilosCerdo[[#This Row],[Almacén]])</f>
        <v>20</v>
      </c>
    </row>
    <row r="128" spans="1:13" x14ac:dyDescent="0.3">
      <c r="A128" s="9" t="s">
        <v>123</v>
      </c>
      <c r="B128" s="41">
        <f>SUMIFS(Ventas_2[Kilo],Ventas_2[Año],'KPI''S CERDO'!$A$2,Ventas_2[Mes],KilosCerdo[[#Headers],[1]],Ventas_2[Almacén],KilosCerdo[[#This Row],[Almacén]])</f>
        <v>0</v>
      </c>
      <c r="C128" s="41">
        <f>SUMIFS(Ventas_2[Kilo],Ventas_2[Año],'KPI''S CERDO'!$A$2,Ventas_2[Mes],KilosCerdo[[#Headers],[2]],Ventas_2[Almacén],KilosCerdo[[#This Row],[Almacén]])</f>
        <v>0</v>
      </c>
      <c r="D128" s="41">
        <f>SUMIFS(Ventas_2[Kilo],Ventas_2[Año],'KPI''S CERDO'!$A$2,Ventas_2[Mes],KilosCerdo[[#Headers],[3]],Ventas_2[Almacén],KilosCerdo[[#This Row],[Almacén]])</f>
        <v>0</v>
      </c>
      <c r="E128" s="41">
        <f>SUMIFS(Ventas_2[Kilo],Ventas_2[Año],'KPI''S CERDO'!$A$2,Ventas_2[Mes],KilosCerdo[[#Headers],[4]],Ventas_2[Almacén],KilosCerdo[[#This Row],[Almacén]])</f>
        <v>0</v>
      </c>
      <c r="F128" s="41">
        <f>SUMIFS(Ventas_2[Kilo],Ventas_2[Año],'KPI''S CERDO'!$A$2,Ventas_2[Mes],KilosCerdo[[#Headers],[5]],Ventas_2[Almacén],KilosCerdo[[#This Row],[Almacén]])</f>
        <v>0</v>
      </c>
      <c r="G128" s="41">
        <f>SUMIFS(Ventas_2[Kilo],Ventas_2[Año],'KPI''S CERDO'!$A$2,Ventas_2[Mes],KilosCerdo[[#Headers],[6]],Ventas_2[Almacén],KilosCerdo[[#This Row],[Almacén]])</f>
        <v>0</v>
      </c>
      <c r="H128" s="41">
        <f>SUMIFS(Ventas_2[Kilo],Ventas_2[Año],'KPI''S CERDO'!$A$2,Ventas_2[Mes],KilosCerdo[[#Headers],[7]],Ventas_2[Almacén],KilosCerdo[[#This Row],[Almacén]])</f>
        <v>0</v>
      </c>
      <c r="I128" s="41">
        <f>SUMIFS(Ventas_2[Kilo],Ventas_2[Año],'KPI''S CERDO'!$A$2,Ventas_2[Mes],KilosCerdo[[#Headers],[8]],Ventas_2[Almacén],KilosCerdo[[#This Row],[Almacén]])</f>
        <v>0</v>
      </c>
      <c r="J128" s="41">
        <f>SUMIFS(Ventas_2[Kilo],Ventas_2[Año],'KPI''S CERDO'!$A$2,Ventas_2[Mes],KilosCerdo[[#Headers],[9]],Ventas_2[Almacén],KilosCerdo[[#This Row],[Almacén]])</f>
        <v>37</v>
      </c>
      <c r="K128" s="41">
        <f>SUMIFS(Ventas_2[Kilo],Ventas_2[Año],'KPI''S CERDO'!$A$2,Ventas_2[Mes],KilosCerdo[[#Headers],[10]],Ventas_2[Almacén],KilosCerdo[[#This Row],[Almacén]])</f>
        <v>0</v>
      </c>
      <c r="L128" s="41">
        <f>SUMIFS(Ventas_2[Kilo],Ventas_2[Año],'KPI''S CERDO'!$A$2,Ventas_2[Mes],KilosCerdo[[#Headers],[11]],Ventas_2[Almacén],KilosCerdo[[#This Row],[Almacén]])</f>
        <v>0</v>
      </c>
      <c r="M128" s="41">
        <f>SUMIFS(Ventas_2[Kilo],Ventas_2[Año],'KPI''S CERDO'!$A$2,Ventas_2[Mes],KilosCerdo[[#Headers],[12]],Ventas_2[Almacén],KilosCerdo[[#This Row],[Almacén]])</f>
        <v>23</v>
      </c>
    </row>
    <row r="129" spans="1:13" x14ac:dyDescent="0.3">
      <c r="A129" s="9" t="s">
        <v>124</v>
      </c>
      <c r="B129" s="41">
        <f>SUMIFS(Ventas_2[Kilo],Ventas_2[Año],'KPI''S CERDO'!$A$2,Ventas_2[Mes],KilosCerdo[[#Headers],[1]],Ventas_2[Almacén],KilosCerdo[[#This Row],[Almacén]])</f>
        <v>0</v>
      </c>
      <c r="C129" s="41">
        <f>SUMIFS(Ventas_2[Kilo],Ventas_2[Año],'KPI''S CERDO'!$A$2,Ventas_2[Mes],KilosCerdo[[#Headers],[2]],Ventas_2[Almacén],KilosCerdo[[#This Row],[Almacén]])</f>
        <v>22.8</v>
      </c>
      <c r="D129" s="41">
        <f>SUMIFS(Ventas_2[Kilo],Ventas_2[Año],'KPI''S CERDO'!$A$2,Ventas_2[Mes],KilosCerdo[[#Headers],[3]],Ventas_2[Almacén],KilosCerdo[[#This Row],[Almacén]])</f>
        <v>0</v>
      </c>
      <c r="E129" s="41">
        <f>SUMIFS(Ventas_2[Kilo],Ventas_2[Año],'KPI''S CERDO'!$A$2,Ventas_2[Mes],KilosCerdo[[#Headers],[4]],Ventas_2[Almacén],KilosCerdo[[#This Row],[Almacén]])</f>
        <v>0</v>
      </c>
      <c r="F129" s="41">
        <f>SUMIFS(Ventas_2[Kilo],Ventas_2[Año],'KPI''S CERDO'!$A$2,Ventas_2[Mes],KilosCerdo[[#Headers],[5]],Ventas_2[Almacén],KilosCerdo[[#This Row],[Almacén]])</f>
        <v>0</v>
      </c>
      <c r="G129" s="41">
        <f>SUMIFS(Ventas_2[Kilo],Ventas_2[Año],'KPI''S CERDO'!$A$2,Ventas_2[Mes],KilosCerdo[[#Headers],[6]],Ventas_2[Almacén],KilosCerdo[[#This Row],[Almacén]])</f>
        <v>0</v>
      </c>
      <c r="H129" s="41">
        <f>SUMIFS(Ventas_2[Kilo],Ventas_2[Año],'KPI''S CERDO'!$A$2,Ventas_2[Mes],KilosCerdo[[#Headers],[7]],Ventas_2[Almacén],KilosCerdo[[#This Row],[Almacén]])</f>
        <v>0</v>
      </c>
      <c r="I129" s="41">
        <f>SUMIFS(Ventas_2[Kilo],Ventas_2[Año],'KPI''S CERDO'!$A$2,Ventas_2[Mes],KilosCerdo[[#Headers],[8]],Ventas_2[Almacén],KilosCerdo[[#This Row],[Almacén]])</f>
        <v>0</v>
      </c>
      <c r="J129" s="41">
        <f>SUMIFS(Ventas_2[Kilo],Ventas_2[Año],'KPI''S CERDO'!$A$2,Ventas_2[Mes],KilosCerdo[[#Headers],[9]],Ventas_2[Almacén],KilosCerdo[[#This Row],[Almacén]])</f>
        <v>0</v>
      </c>
      <c r="K129" s="41">
        <f>SUMIFS(Ventas_2[Kilo],Ventas_2[Año],'KPI''S CERDO'!$A$2,Ventas_2[Mes],KilosCerdo[[#Headers],[10]],Ventas_2[Almacén],KilosCerdo[[#This Row],[Almacén]])</f>
        <v>0</v>
      </c>
      <c r="L129" s="41">
        <f>SUMIFS(Ventas_2[Kilo],Ventas_2[Año],'KPI''S CERDO'!$A$2,Ventas_2[Mes],KilosCerdo[[#Headers],[11]],Ventas_2[Almacén],KilosCerdo[[#This Row],[Almacén]])</f>
        <v>0</v>
      </c>
      <c r="M129" s="41">
        <f>SUMIFS(Ventas_2[Kilo],Ventas_2[Año],'KPI''S CERDO'!$A$2,Ventas_2[Mes],KilosCerdo[[#Headers],[12]],Ventas_2[Almacén],KilosCerdo[[#This Row],[Almacén]])</f>
        <v>0</v>
      </c>
    </row>
    <row r="130" spans="1:13" x14ac:dyDescent="0.3">
      <c r="A130" s="9" t="s">
        <v>125</v>
      </c>
      <c r="B130" s="41">
        <f>SUMIFS(Ventas_2[Kilo],Ventas_2[Año],'KPI''S CERDO'!$A$2,Ventas_2[Mes],KilosCerdo[[#Headers],[1]],Ventas_2[Almacén],KilosCerdo[[#This Row],[Almacén]])</f>
        <v>0</v>
      </c>
      <c r="C130" s="41">
        <f>SUMIFS(Ventas_2[Kilo],Ventas_2[Año],'KPI''S CERDO'!$A$2,Ventas_2[Mes],KilosCerdo[[#Headers],[2]],Ventas_2[Almacén],KilosCerdo[[#This Row],[Almacén]])</f>
        <v>0</v>
      </c>
      <c r="D130" s="41">
        <f>SUMIFS(Ventas_2[Kilo],Ventas_2[Año],'KPI''S CERDO'!$A$2,Ventas_2[Mes],KilosCerdo[[#Headers],[3]],Ventas_2[Almacén],KilosCerdo[[#This Row],[Almacén]])</f>
        <v>0</v>
      </c>
      <c r="E130" s="41">
        <f>SUMIFS(Ventas_2[Kilo],Ventas_2[Año],'KPI''S CERDO'!$A$2,Ventas_2[Mes],KilosCerdo[[#Headers],[4]],Ventas_2[Almacén],KilosCerdo[[#This Row],[Almacén]])</f>
        <v>0</v>
      </c>
      <c r="F130" s="41">
        <f>SUMIFS(Ventas_2[Kilo],Ventas_2[Año],'KPI''S CERDO'!$A$2,Ventas_2[Mes],KilosCerdo[[#Headers],[5]],Ventas_2[Almacén],KilosCerdo[[#This Row],[Almacén]])</f>
        <v>0</v>
      </c>
      <c r="G130" s="41">
        <f>SUMIFS(Ventas_2[Kilo],Ventas_2[Año],'KPI''S CERDO'!$A$2,Ventas_2[Mes],KilosCerdo[[#Headers],[6]],Ventas_2[Almacén],KilosCerdo[[#This Row],[Almacén]])</f>
        <v>0</v>
      </c>
      <c r="H130" s="41">
        <f>SUMIFS(Ventas_2[Kilo],Ventas_2[Año],'KPI''S CERDO'!$A$2,Ventas_2[Mes],KilosCerdo[[#Headers],[7]],Ventas_2[Almacén],KilosCerdo[[#This Row],[Almacén]])</f>
        <v>0</v>
      </c>
      <c r="I130" s="41">
        <f>SUMIFS(Ventas_2[Kilo],Ventas_2[Año],'KPI''S CERDO'!$A$2,Ventas_2[Mes],KilosCerdo[[#Headers],[8]],Ventas_2[Almacén],KilosCerdo[[#This Row],[Almacén]])</f>
        <v>0</v>
      </c>
      <c r="J130" s="41">
        <f>SUMIFS(Ventas_2[Kilo],Ventas_2[Año],'KPI''S CERDO'!$A$2,Ventas_2[Mes],KilosCerdo[[#Headers],[9]],Ventas_2[Almacén],KilosCerdo[[#This Row],[Almacén]])</f>
        <v>0</v>
      </c>
      <c r="K130" s="41">
        <f>SUMIFS(Ventas_2[Kilo],Ventas_2[Año],'KPI''S CERDO'!$A$2,Ventas_2[Mes],KilosCerdo[[#Headers],[10]],Ventas_2[Almacén],KilosCerdo[[#This Row],[Almacén]])</f>
        <v>0</v>
      </c>
      <c r="L130" s="41">
        <f>SUMIFS(Ventas_2[Kilo],Ventas_2[Año],'KPI''S CERDO'!$A$2,Ventas_2[Mes],KilosCerdo[[#Headers],[11]],Ventas_2[Almacén],KilosCerdo[[#This Row],[Almacén]])</f>
        <v>0</v>
      </c>
      <c r="M130" s="41">
        <f>SUMIFS(Ventas_2[Kilo],Ventas_2[Año],'KPI''S CERDO'!$A$2,Ventas_2[Mes],KilosCerdo[[#Headers],[12]],Ventas_2[Almacén],KilosCerdo[[#This Row],[Almacén]])</f>
        <v>36</v>
      </c>
    </row>
    <row r="131" spans="1:13" x14ac:dyDescent="0.3">
      <c r="A131" s="9" t="s">
        <v>126</v>
      </c>
      <c r="B131" s="41">
        <f>SUMIFS(Ventas_2[Kilo],Ventas_2[Año],'KPI''S CERDO'!$A$2,Ventas_2[Mes],KilosCerdo[[#Headers],[1]],Ventas_2[Almacén],KilosCerdo[[#This Row],[Almacén]])</f>
        <v>0</v>
      </c>
      <c r="C131" s="41">
        <f>SUMIFS(Ventas_2[Kilo],Ventas_2[Año],'KPI''S CERDO'!$A$2,Ventas_2[Mes],KilosCerdo[[#Headers],[2]],Ventas_2[Almacén],KilosCerdo[[#This Row],[Almacén]])</f>
        <v>0</v>
      </c>
      <c r="D131" s="41">
        <f>SUMIFS(Ventas_2[Kilo],Ventas_2[Año],'KPI''S CERDO'!$A$2,Ventas_2[Mes],KilosCerdo[[#Headers],[3]],Ventas_2[Almacén],KilosCerdo[[#This Row],[Almacén]])</f>
        <v>0</v>
      </c>
      <c r="E131" s="41">
        <f>SUMIFS(Ventas_2[Kilo],Ventas_2[Año],'KPI''S CERDO'!$A$2,Ventas_2[Mes],KilosCerdo[[#Headers],[4]],Ventas_2[Almacén],KilosCerdo[[#This Row],[Almacén]])</f>
        <v>0</v>
      </c>
      <c r="F131" s="41">
        <f>SUMIFS(Ventas_2[Kilo],Ventas_2[Año],'KPI''S CERDO'!$A$2,Ventas_2[Mes],KilosCerdo[[#Headers],[5]],Ventas_2[Almacén],KilosCerdo[[#This Row],[Almacén]])</f>
        <v>0</v>
      </c>
      <c r="G131" s="41">
        <f>SUMIFS(Ventas_2[Kilo],Ventas_2[Año],'KPI''S CERDO'!$A$2,Ventas_2[Mes],KilosCerdo[[#Headers],[6]],Ventas_2[Almacén],KilosCerdo[[#This Row],[Almacén]])</f>
        <v>0</v>
      </c>
      <c r="H131" s="41">
        <f>SUMIFS(Ventas_2[Kilo],Ventas_2[Año],'KPI''S CERDO'!$A$2,Ventas_2[Mes],KilosCerdo[[#Headers],[7]],Ventas_2[Almacén],KilosCerdo[[#This Row],[Almacén]])</f>
        <v>0</v>
      </c>
      <c r="I131" s="41">
        <f>SUMIFS(Ventas_2[Kilo],Ventas_2[Año],'KPI''S CERDO'!$A$2,Ventas_2[Mes],KilosCerdo[[#Headers],[8]],Ventas_2[Almacén],KilosCerdo[[#This Row],[Almacén]])</f>
        <v>0</v>
      </c>
      <c r="J131" s="41">
        <f>SUMIFS(Ventas_2[Kilo],Ventas_2[Año],'KPI''S CERDO'!$A$2,Ventas_2[Mes],KilosCerdo[[#Headers],[9]],Ventas_2[Almacén],KilosCerdo[[#This Row],[Almacén]])</f>
        <v>0</v>
      </c>
      <c r="K131" s="41">
        <f>SUMIFS(Ventas_2[Kilo],Ventas_2[Año],'KPI''S CERDO'!$A$2,Ventas_2[Mes],KilosCerdo[[#Headers],[10]],Ventas_2[Almacén],KilosCerdo[[#This Row],[Almacén]])</f>
        <v>0</v>
      </c>
      <c r="L131" s="41">
        <f>SUMIFS(Ventas_2[Kilo],Ventas_2[Año],'KPI''S CERDO'!$A$2,Ventas_2[Mes],KilosCerdo[[#Headers],[11]],Ventas_2[Almacén],KilosCerdo[[#This Row],[Almacén]])</f>
        <v>0</v>
      </c>
      <c r="M131" s="41">
        <f>SUMIFS(Ventas_2[Kilo],Ventas_2[Año],'KPI''S CERDO'!$A$2,Ventas_2[Mes],KilosCerdo[[#Headers],[12]],Ventas_2[Almacén],KilosCerdo[[#This Row],[Almacén]])</f>
        <v>0</v>
      </c>
    </row>
    <row r="132" spans="1:13" x14ac:dyDescent="0.3">
      <c r="A132" s="9" t="s">
        <v>127</v>
      </c>
      <c r="B132" s="41">
        <f>SUMIFS(Ventas_2[Kilo],Ventas_2[Año],'KPI''S CERDO'!$A$2,Ventas_2[Mes],KilosCerdo[[#Headers],[1]],Ventas_2[Almacén],KilosCerdo[[#This Row],[Almacén]])</f>
        <v>0</v>
      </c>
      <c r="C132" s="41">
        <f>SUMIFS(Ventas_2[Kilo],Ventas_2[Año],'KPI''S CERDO'!$A$2,Ventas_2[Mes],KilosCerdo[[#Headers],[2]],Ventas_2[Almacén],KilosCerdo[[#This Row],[Almacén]])</f>
        <v>0</v>
      </c>
      <c r="D132" s="41">
        <f>SUMIFS(Ventas_2[Kilo],Ventas_2[Año],'KPI''S CERDO'!$A$2,Ventas_2[Mes],KilosCerdo[[#Headers],[3]],Ventas_2[Almacén],KilosCerdo[[#This Row],[Almacén]])</f>
        <v>0</v>
      </c>
      <c r="E132" s="41">
        <f>SUMIFS(Ventas_2[Kilo],Ventas_2[Año],'KPI''S CERDO'!$A$2,Ventas_2[Mes],KilosCerdo[[#Headers],[4]],Ventas_2[Almacén],KilosCerdo[[#This Row],[Almacén]])</f>
        <v>0</v>
      </c>
      <c r="F132" s="41">
        <f>SUMIFS(Ventas_2[Kilo],Ventas_2[Año],'KPI''S CERDO'!$A$2,Ventas_2[Mes],KilosCerdo[[#Headers],[5]],Ventas_2[Almacén],KilosCerdo[[#This Row],[Almacén]])</f>
        <v>0</v>
      </c>
      <c r="G132" s="41">
        <f>SUMIFS(Ventas_2[Kilo],Ventas_2[Año],'KPI''S CERDO'!$A$2,Ventas_2[Mes],KilosCerdo[[#Headers],[6]],Ventas_2[Almacén],KilosCerdo[[#This Row],[Almacén]])</f>
        <v>0</v>
      </c>
      <c r="H132" s="41">
        <f>SUMIFS(Ventas_2[Kilo],Ventas_2[Año],'KPI''S CERDO'!$A$2,Ventas_2[Mes],KilosCerdo[[#Headers],[7]],Ventas_2[Almacén],KilosCerdo[[#This Row],[Almacén]])</f>
        <v>0</v>
      </c>
      <c r="I132" s="41">
        <f>SUMIFS(Ventas_2[Kilo],Ventas_2[Año],'KPI''S CERDO'!$A$2,Ventas_2[Mes],KilosCerdo[[#Headers],[8]],Ventas_2[Almacén],KilosCerdo[[#This Row],[Almacén]])</f>
        <v>0</v>
      </c>
      <c r="J132" s="41">
        <f>SUMIFS(Ventas_2[Kilo],Ventas_2[Año],'KPI''S CERDO'!$A$2,Ventas_2[Mes],KilosCerdo[[#Headers],[9]],Ventas_2[Almacén],KilosCerdo[[#This Row],[Almacén]])</f>
        <v>0</v>
      </c>
      <c r="K132" s="41">
        <f>SUMIFS(Ventas_2[Kilo],Ventas_2[Año],'KPI''S CERDO'!$A$2,Ventas_2[Mes],KilosCerdo[[#Headers],[10]],Ventas_2[Almacén],KilosCerdo[[#This Row],[Almacén]])</f>
        <v>0</v>
      </c>
      <c r="L132" s="41">
        <f>SUMIFS(Ventas_2[Kilo],Ventas_2[Año],'KPI''S CERDO'!$A$2,Ventas_2[Mes],KilosCerdo[[#Headers],[11]],Ventas_2[Almacén],KilosCerdo[[#This Row],[Almacén]])</f>
        <v>0</v>
      </c>
      <c r="M132" s="41">
        <f>SUMIFS(Ventas_2[Kilo],Ventas_2[Año],'KPI''S CERDO'!$A$2,Ventas_2[Mes],KilosCerdo[[#Headers],[12]],Ventas_2[Almacén],KilosCerdo[[#This Row],[Almacén]])</f>
        <v>0</v>
      </c>
    </row>
    <row r="133" spans="1:13" x14ac:dyDescent="0.3">
      <c r="A133" s="9" t="s">
        <v>128</v>
      </c>
      <c r="B133" s="41">
        <f>SUMIFS(Ventas_2[Kilo],Ventas_2[Año],'KPI''S CERDO'!$A$2,Ventas_2[Mes],KilosCerdo[[#Headers],[1]],Ventas_2[Almacén],KilosCerdo[[#This Row],[Almacén]])</f>
        <v>0</v>
      </c>
      <c r="C133" s="41">
        <f>SUMIFS(Ventas_2[Kilo],Ventas_2[Año],'KPI''S CERDO'!$A$2,Ventas_2[Mes],KilosCerdo[[#Headers],[2]],Ventas_2[Almacén],KilosCerdo[[#This Row],[Almacén]])</f>
        <v>0</v>
      </c>
      <c r="D133" s="41">
        <f>SUMIFS(Ventas_2[Kilo],Ventas_2[Año],'KPI''S CERDO'!$A$2,Ventas_2[Mes],KilosCerdo[[#Headers],[3]],Ventas_2[Almacén],KilosCerdo[[#This Row],[Almacén]])</f>
        <v>0</v>
      </c>
      <c r="E133" s="41">
        <f>SUMIFS(Ventas_2[Kilo],Ventas_2[Año],'KPI''S CERDO'!$A$2,Ventas_2[Mes],KilosCerdo[[#Headers],[4]],Ventas_2[Almacén],KilosCerdo[[#This Row],[Almacén]])</f>
        <v>0</v>
      </c>
      <c r="F133" s="41">
        <f>SUMIFS(Ventas_2[Kilo],Ventas_2[Año],'KPI''S CERDO'!$A$2,Ventas_2[Mes],KilosCerdo[[#Headers],[5]],Ventas_2[Almacén],KilosCerdo[[#This Row],[Almacén]])</f>
        <v>0</v>
      </c>
      <c r="G133" s="41">
        <f>SUMIFS(Ventas_2[Kilo],Ventas_2[Año],'KPI''S CERDO'!$A$2,Ventas_2[Mes],KilosCerdo[[#Headers],[6]],Ventas_2[Almacén],KilosCerdo[[#This Row],[Almacén]])</f>
        <v>0</v>
      </c>
      <c r="H133" s="41">
        <f>SUMIFS(Ventas_2[Kilo],Ventas_2[Año],'KPI''S CERDO'!$A$2,Ventas_2[Mes],KilosCerdo[[#Headers],[7]],Ventas_2[Almacén],KilosCerdo[[#This Row],[Almacén]])</f>
        <v>0</v>
      </c>
      <c r="I133" s="41">
        <f>SUMIFS(Ventas_2[Kilo],Ventas_2[Año],'KPI''S CERDO'!$A$2,Ventas_2[Mes],KilosCerdo[[#Headers],[8]],Ventas_2[Almacén],KilosCerdo[[#This Row],[Almacén]])</f>
        <v>0</v>
      </c>
      <c r="J133" s="41">
        <f>SUMIFS(Ventas_2[Kilo],Ventas_2[Año],'KPI''S CERDO'!$A$2,Ventas_2[Mes],KilosCerdo[[#Headers],[9]],Ventas_2[Almacén],KilosCerdo[[#This Row],[Almacén]])</f>
        <v>25367.7</v>
      </c>
      <c r="K133" s="41">
        <f>SUMIFS(Ventas_2[Kilo],Ventas_2[Año],'KPI''S CERDO'!$A$2,Ventas_2[Mes],KilosCerdo[[#Headers],[10]],Ventas_2[Almacén],KilosCerdo[[#This Row],[Almacén]])</f>
        <v>0</v>
      </c>
      <c r="L133" s="41">
        <f>SUMIFS(Ventas_2[Kilo],Ventas_2[Año],'KPI''S CERDO'!$A$2,Ventas_2[Mes],KilosCerdo[[#Headers],[11]],Ventas_2[Almacén],KilosCerdo[[#This Row],[Almacén]])</f>
        <v>0</v>
      </c>
      <c r="M133" s="41">
        <f>SUMIFS(Ventas_2[Kilo],Ventas_2[Año],'KPI''S CERDO'!$A$2,Ventas_2[Mes],KilosCerdo[[#Headers],[12]],Ventas_2[Almacén],KilosCerdo[[#This Row],[Almacén]])</f>
        <v>0</v>
      </c>
    </row>
    <row r="134" spans="1:13" x14ac:dyDescent="0.3">
      <c r="A134" s="9" t="s">
        <v>129</v>
      </c>
      <c r="B134" s="41">
        <f>SUMIFS(Ventas_2[Kilo],Ventas_2[Año],'KPI''S CERDO'!$A$2,Ventas_2[Mes],KilosCerdo[[#Headers],[1]],Ventas_2[Almacén],KilosCerdo[[#This Row],[Almacén]])</f>
        <v>0</v>
      </c>
      <c r="C134" s="41">
        <f>SUMIFS(Ventas_2[Kilo],Ventas_2[Año],'KPI''S CERDO'!$A$2,Ventas_2[Mes],KilosCerdo[[#Headers],[2]],Ventas_2[Almacén],KilosCerdo[[#This Row],[Almacén]])</f>
        <v>0</v>
      </c>
      <c r="D134" s="41">
        <f>SUMIFS(Ventas_2[Kilo],Ventas_2[Año],'KPI''S CERDO'!$A$2,Ventas_2[Mes],KilosCerdo[[#Headers],[3]],Ventas_2[Almacén],KilosCerdo[[#This Row],[Almacén]])</f>
        <v>0</v>
      </c>
      <c r="E134" s="41">
        <f>SUMIFS(Ventas_2[Kilo],Ventas_2[Año],'KPI''S CERDO'!$A$2,Ventas_2[Mes],KilosCerdo[[#Headers],[4]],Ventas_2[Almacén],KilosCerdo[[#This Row],[Almacén]])</f>
        <v>0</v>
      </c>
      <c r="F134" s="41">
        <f>SUMIFS(Ventas_2[Kilo],Ventas_2[Año],'KPI''S CERDO'!$A$2,Ventas_2[Mes],KilosCerdo[[#Headers],[5]],Ventas_2[Almacén],KilosCerdo[[#This Row],[Almacén]])</f>
        <v>0</v>
      </c>
      <c r="G134" s="41">
        <f>SUMIFS(Ventas_2[Kilo],Ventas_2[Año],'KPI''S CERDO'!$A$2,Ventas_2[Mes],KilosCerdo[[#Headers],[6]],Ventas_2[Almacén],KilosCerdo[[#This Row],[Almacén]])</f>
        <v>0</v>
      </c>
      <c r="H134" s="41">
        <f>SUMIFS(Ventas_2[Kilo],Ventas_2[Año],'KPI''S CERDO'!$A$2,Ventas_2[Mes],KilosCerdo[[#Headers],[7]],Ventas_2[Almacén],KilosCerdo[[#This Row],[Almacén]])</f>
        <v>0</v>
      </c>
      <c r="I134" s="41">
        <f>SUMIFS(Ventas_2[Kilo],Ventas_2[Año],'KPI''S CERDO'!$A$2,Ventas_2[Mes],KilosCerdo[[#Headers],[8]],Ventas_2[Almacén],KilosCerdo[[#This Row],[Almacén]])</f>
        <v>0</v>
      </c>
      <c r="J134" s="41">
        <f>SUMIFS(Ventas_2[Kilo],Ventas_2[Año],'KPI''S CERDO'!$A$2,Ventas_2[Mes],KilosCerdo[[#Headers],[9]],Ventas_2[Almacén],KilosCerdo[[#This Row],[Almacén]])</f>
        <v>0</v>
      </c>
      <c r="K134" s="41">
        <f>SUMIFS(Ventas_2[Kilo],Ventas_2[Año],'KPI''S CERDO'!$A$2,Ventas_2[Mes],KilosCerdo[[#Headers],[10]],Ventas_2[Almacén],KilosCerdo[[#This Row],[Almacén]])</f>
        <v>39751.1</v>
      </c>
      <c r="L134" s="41">
        <f>SUMIFS(Ventas_2[Kilo],Ventas_2[Año],'KPI''S CERDO'!$A$2,Ventas_2[Mes],KilosCerdo[[#Headers],[11]],Ventas_2[Almacén],KilosCerdo[[#This Row],[Almacén]])</f>
        <v>0</v>
      </c>
      <c r="M134" s="41">
        <f>SUMIFS(Ventas_2[Kilo],Ventas_2[Año],'KPI''S CERDO'!$A$2,Ventas_2[Mes],KilosCerdo[[#Headers],[12]],Ventas_2[Almacén],KilosCerdo[[#This Row],[Almacén]])</f>
        <v>0</v>
      </c>
    </row>
    <row r="135" spans="1:13" x14ac:dyDescent="0.3">
      <c r="A135" s="9" t="s">
        <v>130</v>
      </c>
      <c r="B135" s="41">
        <f>SUMIFS(Ventas_2[Kilo],Ventas_2[Año],'KPI''S CERDO'!$A$2,Ventas_2[Mes],KilosCerdo[[#Headers],[1]],Ventas_2[Almacén],KilosCerdo[[#This Row],[Almacén]])</f>
        <v>0</v>
      </c>
      <c r="C135" s="41">
        <f>SUMIFS(Ventas_2[Kilo],Ventas_2[Año],'KPI''S CERDO'!$A$2,Ventas_2[Mes],KilosCerdo[[#Headers],[2]],Ventas_2[Almacén],KilosCerdo[[#This Row],[Almacén]])</f>
        <v>0</v>
      </c>
      <c r="D135" s="41">
        <f>SUMIFS(Ventas_2[Kilo],Ventas_2[Año],'KPI''S CERDO'!$A$2,Ventas_2[Mes],KilosCerdo[[#Headers],[3]],Ventas_2[Almacén],KilosCerdo[[#This Row],[Almacén]])</f>
        <v>0</v>
      </c>
      <c r="E135" s="41">
        <f>SUMIFS(Ventas_2[Kilo],Ventas_2[Año],'KPI''S CERDO'!$A$2,Ventas_2[Mes],KilosCerdo[[#Headers],[4]],Ventas_2[Almacén],KilosCerdo[[#This Row],[Almacén]])</f>
        <v>0</v>
      </c>
      <c r="F135" s="41">
        <f>SUMIFS(Ventas_2[Kilo],Ventas_2[Año],'KPI''S CERDO'!$A$2,Ventas_2[Mes],KilosCerdo[[#Headers],[5]],Ventas_2[Almacén],KilosCerdo[[#This Row],[Almacén]])</f>
        <v>0</v>
      </c>
      <c r="G135" s="41">
        <f>SUMIFS(Ventas_2[Kilo],Ventas_2[Año],'KPI''S CERDO'!$A$2,Ventas_2[Mes],KilosCerdo[[#Headers],[6]],Ventas_2[Almacén],KilosCerdo[[#This Row],[Almacén]])</f>
        <v>0</v>
      </c>
      <c r="H135" s="41">
        <f>SUMIFS(Ventas_2[Kilo],Ventas_2[Año],'KPI''S CERDO'!$A$2,Ventas_2[Mes],KilosCerdo[[#Headers],[7]],Ventas_2[Almacén],KilosCerdo[[#This Row],[Almacén]])</f>
        <v>0</v>
      </c>
      <c r="I135" s="41">
        <f>SUMIFS(Ventas_2[Kilo],Ventas_2[Año],'KPI''S CERDO'!$A$2,Ventas_2[Mes],KilosCerdo[[#Headers],[8]],Ventas_2[Almacén],KilosCerdo[[#This Row],[Almacén]])</f>
        <v>0</v>
      </c>
      <c r="J135" s="41">
        <f>SUMIFS(Ventas_2[Kilo],Ventas_2[Año],'KPI''S CERDO'!$A$2,Ventas_2[Mes],KilosCerdo[[#Headers],[9]],Ventas_2[Almacén],KilosCerdo[[#This Row],[Almacén]])</f>
        <v>1680</v>
      </c>
      <c r="K135" s="41">
        <f>SUMIFS(Ventas_2[Kilo],Ventas_2[Año],'KPI''S CERDO'!$A$2,Ventas_2[Mes],KilosCerdo[[#Headers],[10]],Ventas_2[Almacén],KilosCerdo[[#This Row],[Almacén]])</f>
        <v>45857.7</v>
      </c>
      <c r="L135" s="41">
        <f>SUMIFS(Ventas_2[Kilo],Ventas_2[Año],'KPI''S CERDO'!$A$2,Ventas_2[Mes],KilosCerdo[[#Headers],[11]],Ventas_2[Almacén],KilosCerdo[[#This Row],[Almacén]])</f>
        <v>0</v>
      </c>
      <c r="M135" s="41">
        <f>SUMIFS(Ventas_2[Kilo],Ventas_2[Año],'KPI''S CERDO'!$A$2,Ventas_2[Mes],KilosCerdo[[#Headers],[12]],Ventas_2[Almacén],KilosCerdo[[#This Row],[Almacén]])</f>
        <v>0</v>
      </c>
    </row>
    <row r="136" spans="1:13" x14ac:dyDescent="0.3">
      <c r="A136" s="9" t="s">
        <v>131</v>
      </c>
      <c r="B136" s="41">
        <f>SUMIFS(Ventas_2[Kilo],Ventas_2[Año],'KPI''S CERDO'!$A$2,Ventas_2[Mes],KilosCerdo[[#Headers],[1]],Ventas_2[Almacén],KilosCerdo[[#This Row],[Almacén]])</f>
        <v>0</v>
      </c>
      <c r="C136" s="41">
        <f>SUMIFS(Ventas_2[Kilo],Ventas_2[Año],'KPI''S CERDO'!$A$2,Ventas_2[Mes],KilosCerdo[[#Headers],[2]],Ventas_2[Almacén],KilosCerdo[[#This Row],[Almacén]])</f>
        <v>0</v>
      </c>
      <c r="D136" s="41">
        <f>SUMIFS(Ventas_2[Kilo],Ventas_2[Año],'KPI''S CERDO'!$A$2,Ventas_2[Mes],KilosCerdo[[#Headers],[3]],Ventas_2[Almacén],KilosCerdo[[#This Row],[Almacén]])</f>
        <v>0</v>
      </c>
      <c r="E136" s="41">
        <f>SUMIFS(Ventas_2[Kilo],Ventas_2[Año],'KPI''S CERDO'!$A$2,Ventas_2[Mes],KilosCerdo[[#Headers],[4]],Ventas_2[Almacén],KilosCerdo[[#This Row],[Almacén]])</f>
        <v>13255</v>
      </c>
      <c r="F136" s="41">
        <f>SUMIFS(Ventas_2[Kilo],Ventas_2[Año],'KPI''S CERDO'!$A$2,Ventas_2[Mes],KilosCerdo[[#Headers],[5]],Ventas_2[Almacén],KilosCerdo[[#This Row],[Almacén]])</f>
        <v>0</v>
      </c>
      <c r="G136" s="41">
        <f>SUMIFS(Ventas_2[Kilo],Ventas_2[Año],'KPI''S CERDO'!$A$2,Ventas_2[Mes],KilosCerdo[[#Headers],[6]],Ventas_2[Almacén],KilosCerdo[[#This Row],[Almacén]])</f>
        <v>0</v>
      </c>
      <c r="H136" s="41">
        <f>SUMIFS(Ventas_2[Kilo],Ventas_2[Año],'KPI''S CERDO'!$A$2,Ventas_2[Mes],KilosCerdo[[#Headers],[7]],Ventas_2[Almacén],KilosCerdo[[#This Row],[Almacén]])</f>
        <v>0</v>
      </c>
      <c r="I136" s="41">
        <f>SUMIFS(Ventas_2[Kilo],Ventas_2[Año],'KPI''S CERDO'!$A$2,Ventas_2[Mes],KilosCerdo[[#Headers],[8]],Ventas_2[Almacén],KilosCerdo[[#This Row],[Almacén]])</f>
        <v>0</v>
      </c>
      <c r="J136" s="41">
        <f>SUMIFS(Ventas_2[Kilo],Ventas_2[Año],'KPI''S CERDO'!$A$2,Ventas_2[Mes],KilosCerdo[[#Headers],[9]],Ventas_2[Almacén],KilosCerdo[[#This Row],[Almacén]])</f>
        <v>0</v>
      </c>
      <c r="K136" s="41">
        <f>SUMIFS(Ventas_2[Kilo],Ventas_2[Año],'KPI''S CERDO'!$A$2,Ventas_2[Mes],KilosCerdo[[#Headers],[10]],Ventas_2[Almacén],KilosCerdo[[#This Row],[Almacén]])</f>
        <v>0</v>
      </c>
      <c r="L136" s="41">
        <f>SUMIFS(Ventas_2[Kilo],Ventas_2[Año],'KPI''S CERDO'!$A$2,Ventas_2[Mes],KilosCerdo[[#Headers],[11]],Ventas_2[Almacén],KilosCerdo[[#This Row],[Almacén]])</f>
        <v>37069.279999999999</v>
      </c>
      <c r="M136" s="41">
        <f>SUMIFS(Ventas_2[Kilo],Ventas_2[Año],'KPI''S CERDO'!$A$2,Ventas_2[Mes],KilosCerdo[[#Headers],[12]],Ventas_2[Almacén],KilosCerdo[[#This Row],[Almacén]])</f>
        <v>0</v>
      </c>
    </row>
    <row r="137" spans="1:13" x14ac:dyDescent="0.3">
      <c r="A137" s="9" t="s">
        <v>132</v>
      </c>
      <c r="B137" s="41">
        <f>SUMIFS(Ventas_2[Kilo],Ventas_2[Año],'KPI''S CERDO'!$A$2,Ventas_2[Mes],KilosCerdo[[#Headers],[1]],Ventas_2[Almacén],KilosCerdo[[#This Row],[Almacén]])</f>
        <v>0</v>
      </c>
      <c r="C137" s="41">
        <f>SUMIFS(Ventas_2[Kilo],Ventas_2[Año],'KPI''S CERDO'!$A$2,Ventas_2[Mes],KilosCerdo[[#Headers],[2]],Ventas_2[Almacén],KilosCerdo[[#This Row],[Almacén]])</f>
        <v>0</v>
      </c>
      <c r="D137" s="41">
        <f>SUMIFS(Ventas_2[Kilo],Ventas_2[Año],'KPI''S CERDO'!$A$2,Ventas_2[Mes],KilosCerdo[[#Headers],[3]],Ventas_2[Almacén],KilosCerdo[[#This Row],[Almacén]])</f>
        <v>0</v>
      </c>
      <c r="E137" s="41">
        <f>SUMIFS(Ventas_2[Kilo],Ventas_2[Año],'KPI''S CERDO'!$A$2,Ventas_2[Mes],KilosCerdo[[#Headers],[4]],Ventas_2[Almacén],KilosCerdo[[#This Row],[Almacén]])</f>
        <v>13013</v>
      </c>
      <c r="F137" s="41">
        <f>SUMIFS(Ventas_2[Kilo],Ventas_2[Año],'KPI''S CERDO'!$A$2,Ventas_2[Mes],KilosCerdo[[#Headers],[5]],Ventas_2[Almacén],KilosCerdo[[#This Row],[Almacén]])</f>
        <v>8978</v>
      </c>
      <c r="G137" s="41">
        <f>SUMIFS(Ventas_2[Kilo],Ventas_2[Año],'KPI''S CERDO'!$A$2,Ventas_2[Mes],KilosCerdo[[#Headers],[6]],Ventas_2[Almacén],KilosCerdo[[#This Row],[Almacén]])</f>
        <v>0</v>
      </c>
      <c r="H137" s="41">
        <f>SUMIFS(Ventas_2[Kilo],Ventas_2[Año],'KPI''S CERDO'!$A$2,Ventas_2[Mes],KilosCerdo[[#Headers],[7]],Ventas_2[Almacén],KilosCerdo[[#This Row],[Almacén]])</f>
        <v>26069.739999999998</v>
      </c>
      <c r="I137" s="41">
        <f>SUMIFS(Ventas_2[Kilo],Ventas_2[Año],'KPI''S CERDO'!$A$2,Ventas_2[Mes],KilosCerdo[[#Headers],[8]],Ventas_2[Almacén],KilosCerdo[[#This Row],[Almacén]])</f>
        <v>9444</v>
      </c>
      <c r="J137" s="41">
        <f>SUMIFS(Ventas_2[Kilo],Ventas_2[Año],'KPI''S CERDO'!$A$2,Ventas_2[Mes],KilosCerdo[[#Headers],[9]],Ventas_2[Almacén],KilosCerdo[[#This Row],[Almacén]])</f>
        <v>0</v>
      </c>
      <c r="K137" s="41">
        <f>SUMIFS(Ventas_2[Kilo],Ventas_2[Año],'KPI''S CERDO'!$A$2,Ventas_2[Mes],KilosCerdo[[#Headers],[10]],Ventas_2[Almacén],KilosCerdo[[#This Row],[Almacén]])</f>
        <v>0</v>
      </c>
      <c r="L137" s="41">
        <f>SUMIFS(Ventas_2[Kilo],Ventas_2[Año],'KPI''S CERDO'!$A$2,Ventas_2[Mes],KilosCerdo[[#Headers],[11]],Ventas_2[Almacén],KilosCerdo[[#This Row],[Almacén]])</f>
        <v>6905</v>
      </c>
      <c r="M137" s="41">
        <f>SUMIFS(Ventas_2[Kilo],Ventas_2[Año],'KPI''S CERDO'!$A$2,Ventas_2[Mes],KilosCerdo[[#Headers],[12]],Ventas_2[Almacén],KilosCerdo[[#This Row],[Almacén]])</f>
        <v>24726</v>
      </c>
    </row>
    <row r="138" spans="1:13" x14ac:dyDescent="0.3">
      <c r="A138" s="9" t="s">
        <v>133</v>
      </c>
      <c r="B138" s="41">
        <f>SUMIFS(Ventas_2[Kilo],Ventas_2[Año],'KPI''S CERDO'!$A$2,Ventas_2[Mes],KilosCerdo[[#Headers],[1]],Ventas_2[Almacén],KilosCerdo[[#This Row],[Almacén]])</f>
        <v>0</v>
      </c>
      <c r="C138" s="41">
        <f>SUMIFS(Ventas_2[Kilo],Ventas_2[Año],'KPI''S CERDO'!$A$2,Ventas_2[Mes],KilosCerdo[[#Headers],[2]],Ventas_2[Almacén],KilosCerdo[[#This Row],[Almacén]])</f>
        <v>0</v>
      </c>
      <c r="D138" s="41">
        <f>SUMIFS(Ventas_2[Kilo],Ventas_2[Año],'KPI''S CERDO'!$A$2,Ventas_2[Mes],KilosCerdo[[#Headers],[3]],Ventas_2[Almacén],KilosCerdo[[#This Row],[Almacén]])</f>
        <v>0</v>
      </c>
      <c r="E138" s="41">
        <f>SUMIFS(Ventas_2[Kilo],Ventas_2[Año],'KPI''S CERDO'!$A$2,Ventas_2[Mes],KilosCerdo[[#Headers],[4]],Ventas_2[Almacén],KilosCerdo[[#This Row],[Almacén]])</f>
        <v>0</v>
      </c>
      <c r="F138" s="41">
        <f>SUMIFS(Ventas_2[Kilo],Ventas_2[Año],'KPI''S CERDO'!$A$2,Ventas_2[Mes],KilosCerdo[[#Headers],[5]],Ventas_2[Almacén],KilosCerdo[[#This Row],[Almacén]])</f>
        <v>17335</v>
      </c>
      <c r="G138" s="41">
        <f>SUMIFS(Ventas_2[Kilo],Ventas_2[Año],'KPI''S CERDO'!$A$2,Ventas_2[Mes],KilosCerdo[[#Headers],[6]],Ventas_2[Almacén],KilosCerdo[[#This Row],[Almacén]])</f>
        <v>0</v>
      </c>
      <c r="H138" s="41">
        <f>SUMIFS(Ventas_2[Kilo],Ventas_2[Año],'KPI''S CERDO'!$A$2,Ventas_2[Mes],KilosCerdo[[#Headers],[7]],Ventas_2[Almacén],KilosCerdo[[#This Row],[Almacén]])</f>
        <v>0</v>
      </c>
      <c r="I138" s="41">
        <f>SUMIFS(Ventas_2[Kilo],Ventas_2[Año],'KPI''S CERDO'!$A$2,Ventas_2[Mes],KilosCerdo[[#Headers],[8]],Ventas_2[Almacén],KilosCerdo[[#This Row],[Almacén]])</f>
        <v>16092.44</v>
      </c>
      <c r="J138" s="41">
        <f>SUMIFS(Ventas_2[Kilo],Ventas_2[Año],'KPI''S CERDO'!$A$2,Ventas_2[Mes],KilosCerdo[[#Headers],[9]],Ventas_2[Almacén],KilosCerdo[[#This Row],[Almacén]])</f>
        <v>0</v>
      </c>
      <c r="K138" s="41">
        <f>SUMIFS(Ventas_2[Kilo],Ventas_2[Año],'KPI''S CERDO'!$A$2,Ventas_2[Mes],KilosCerdo[[#Headers],[10]],Ventas_2[Almacén],KilosCerdo[[#This Row],[Almacén]])</f>
        <v>0</v>
      </c>
      <c r="L138" s="41">
        <f>SUMIFS(Ventas_2[Kilo],Ventas_2[Año],'KPI''S CERDO'!$A$2,Ventas_2[Mes],KilosCerdo[[#Headers],[11]],Ventas_2[Almacén],KilosCerdo[[#This Row],[Almacén]])</f>
        <v>0</v>
      </c>
      <c r="M138" s="41">
        <f>SUMIFS(Ventas_2[Kilo],Ventas_2[Año],'KPI''S CERDO'!$A$2,Ventas_2[Mes],KilosCerdo[[#Headers],[12]],Ventas_2[Almacén],KilosCerdo[[#This Row],[Almacén]])</f>
        <v>34115.83</v>
      </c>
    </row>
    <row r="139" spans="1:13" x14ac:dyDescent="0.3">
      <c r="A139" s="9" t="s">
        <v>134</v>
      </c>
      <c r="B139" s="41">
        <f>SUMIFS(Ventas_2[Kilo],Ventas_2[Año],'KPI''S CERDO'!$A$2,Ventas_2[Mes],KilosCerdo[[#Headers],[1]],Ventas_2[Almacén],KilosCerdo[[#This Row],[Almacén]])</f>
        <v>0</v>
      </c>
      <c r="C139" s="41">
        <f>SUMIFS(Ventas_2[Kilo],Ventas_2[Año],'KPI''S CERDO'!$A$2,Ventas_2[Mes],KilosCerdo[[#Headers],[2]],Ventas_2[Almacén],KilosCerdo[[#This Row],[Almacén]])</f>
        <v>0</v>
      </c>
      <c r="D139" s="41">
        <f>SUMIFS(Ventas_2[Kilo],Ventas_2[Año],'KPI''S CERDO'!$A$2,Ventas_2[Mes],KilosCerdo[[#Headers],[3]],Ventas_2[Almacén],KilosCerdo[[#This Row],[Almacén]])</f>
        <v>0</v>
      </c>
      <c r="E139" s="41">
        <f>SUMIFS(Ventas_2[Kilo],Ventas_2[Año],'KPI''S CERDO'!$A$2,Ventas_2[Mes],KilosCerdo[[#Headers],[4]],Ventas_2[Almacén],KilosCerdo[[#This Row],[Almacén]])</f>
        <v>0</v>
      </c>
      <c r="F139" s="41">
        <f>SUMIFS(Ventas_2[Kilo],Ventas_2[Año],'KPI''S CERDO'!$A$2,Ventas_2[Mes],KilosCerdo[[#Headers],[5]],Ventas_2[Almacén],KilosCerdo[[#This Row],[Almacén]])</f>
        <v>0</v>
      </c>
      <c r="G139" s="41">
        <f>SUMIFS(Ventas_2[Kilo],Ventas_2[Año],'KPI''S CERDO'!$A$2,Ventas_2[Mes],KilosCerdo[[#Headers],[6]],Ventas_2[Almacén],KilosCerdo[[#This Row],[Almacén]])</f>
        <v>0</v>
      </c>
      <c r="H139" s="41">
        <f>SUMIFS(Ventas_2[Kilo],Ventas_2[Año],'KPI''S CERDO'!$A$2,Ventas_2[Mes],KilosCerdo[[#Headers],[7]],Ventas_2[Almacén],KilosCerdo[[#This Row],[Almacén]])</f>
        <v>0</v>
      </c>
      <c r="I139" s="41">
        <f>SUMIFS(Ventas_2[Kilo],Ventas_2[Año],'KPI''S CERDO'!$A$2,Ventas_2[Mes],KilosCerdo[[#Headers],[8]],Ventas_2[Almacén],KilosCerdo[[#This Row],[Almacén]])</f>
        <v>0</v>
      </c>
      <c r="J139" s="41">
        <f>SUMIFS(Ventas_2[Kilo],Ventas_2[Año],'KPI''S CERDO'!$A$2,Ventas_2[Mes],KilosCerdo[[#Headers],[9]],Ventas_2[Almacén],KilosCerdo[[#This Row],[Almacén]])</f>
        <v>22575</v>
      </c>
      <c r="K139" s="41">
        <f>SUMIFS(Ventas_2[Kilo],Ventas_2[Año],'KPI''S CERDO'!$A$2,Ventas_2[Mes],KilosCerdo[[#Headers],[10]],Ventas_2[Almacén],KilosCerdo[[#This Row],[Almacén]])</f>
        <v>0</v>
      </c>
      <c r="L139" s="41">
        <f>SUMIFS(Ventas_2[Kilo],Ventas_2[Año],'KPI''S CERDO'!$A$2,Ventas_2[Mes],KilosCerdo[[#Headers],[11]],Ventas_2[Almacén],KilosCerdo[[#This Row],[Almacén]])</f>
        <v>0</v>
      </c>
      <c r="M139" s="41">
        <f>SUMIFS(Ventas_2[Kilo],Ventas_2[Año],'KPI''S CERDO'!$A$2,Ventas_2[Mes],KilosCerdo[[#Headers],[12]],Ventas_2[Almacén],KilosCerdo[[#This Row],[Almacén]])</f>
        <v>0</v>
      </c>
    </row>
    <row r="140" spans="1:13" x14ac:dyDescent="0.3">
      <c r="A140" s="9" t="s">
        <v>135</v>
      </c>
      <c r="B140" s="41">
        <f>SUMIFS(Ventas_2[Kilo],Ventas_2[Año],'KPI''S CERDO'!$A$2,Ventas_2[Mes],KilosCerdo[[#Headers],[1]],Ventas_2[Almacén],KilosCerdo[[#This Row],[Almacén]])</f>
        <v>0</v>
      </c>
      <c r="C140" s="41">
        <f>SUMIFS(Ventas_2[Kilo],Ventas_2[Año],'KPI''S CERDO'!$A$2,Ventas_2[Mes],KilosCerdo[[#Headers],[2]],Ventas_2[Almacén],KilosCerdo[[#This Row],[Almacén]])</f>
        <v>0</v>
      </c>
      <c r="D140" s="41">
        <f>SUMIFS(Ventas_2[Kilo],Ventas_2[Año],'KPI''S CERDO'!$A$2,Ventas_2[Mes],KilosCerdo[[#Headers],[3]],Ventas_2[Almacén],KilosCerdo[[#This Row],[Almacén]])</f>
        <v>0</v>
      </c>
      <c r="E140" s="41">
        <f>SUMIFS(Ventas_2[Kilo],Ventas_2[Año],'KPI''S CERDO'!$A$2,Ventas_2[Mes],KilosCerdo[[#Headers],[4]],Ventas_2[Almacén],KilosCerdo[[#This Row],[Almacén]])</f>
        <v>0</v>
      </c>
      <c r="F140" s="41">
        <f>SUMIFS(Ventas_2[Kilo],Ventas_2[Año],'KPI''S CERDO'!$A$2,Ventas_2[Mes],KilosCerdo[[#Headers],[5]],Ventas_2[Almacén],KilosCerdo[[#This Row],[Almacén]])</f>
        <v>8710</v>
      </c>
      <c r="G140" s="41">
        <f>SUMIFS(Ventas_2[Kilo],Ventas_2[Año],'KPI''S CERDO'!$A$2,Ventas_2[Mes],KilosCerdo[[#Headers],[6]],Ventas_2[Almacén],KilosCerdo[[#This Row],[Almacén]])</f>
        <v>0</v>
      </c>
      <c r="H140" s="41">
        <f>SUMIFS(Ventas_2[Kilo],Ventas_2[Año],'KPI''S CERDO'!$A$2,Ventas_2[Mes],KilosCerdo[[#Headers],[7]],Ventas_2[Almacén],KilosCerdo[[#This Row],[Almacén]])</f>
        <v>0</v>
      </c>
      <c r="I140" s="41">
        <f>SUMIFS(Ventas_2[Kilo],Ventas_2[Año],'KPI''S CERDO'!$A$2,Ventas_2[Mes],KilosCerdo[[#Headers],[8]],Ventas_2[Almacén],KilosCerdo[[#This Row],[Almacén]])</f>
        <v>0</v>
      </c>
      <c r="J140" s="41">
        <f>SUMIFS(Ventas_2[Kilo],Ventas_2[Año],'KPI''S CERDO'!$A$2,Ventas_2[Mes],KilosCerdo[[#Headers],[9]],Ventas_2[Almacén],KilosCerdo[[#This Row],[Almacén]])</f>
        <v>0</v>
      </c>
      <c r="K140" s="41">
        <f>SUMIFS(Ventas_2[Kilo],Ventas_2[Año],'KPI''S CERDO'!$A$2,Ventas_2[Mes],KilosCerdo[[#Headers],[10]],Ventas_2[Almacén],KilosCerdo[[#This Row],[Almacén]])</f>
        <v>0</v>
      </c>
      <c r="L140" s="41">
        <f>SUMIFS(Ventas_2[Kilo],Ventas_2[Año],'KPI''S CERDO'!$A$2,Ventas_2[Mes],KilosCerdo[[#Headers],[11]],Ventas_2[Almacén],KilosCerdo[[#This Row],[Almacén]])</f>
        <v>0</v>
      </c>
      <c r="M140" s="41">
        <f>SUMIFS(Ventas_2[Kilo],Ventas_2[Año],'KPI''S CERDO'!$A$2,Ventas_2[Mes],KilosCerdo[[#Headers],[12]],Ventas_2[Almacén],KilosCerdo[[#This Row],[Almacén]])</f>
        <v>0</v>
      </c>
    </row>
    <row r="141" spans="1:13" x14ac:dyDescent="0.3">
      <c r="A141" s="9" t="s">
        <v>136</v>
      </c>
      <c r="B141" s="41">
        <f>SUMIFS(Ventas_2[Kilo],Ventas_2[Año],'KPI''S CERDO'!$A$2,Ventas_2[Mes],KilosCerdo[[#Headers],[1]],Ventas_2[Almacén],KilosCerdo[[#This Row],[Almacén]])</f>
        <v>0</v>
      </c>
      <c r="C141" s="41">
        <f>SUMIFS(Ventas_2[Kilo],Ventas_2[Año],'KPI''S CERDO'!$A$2,Ventas_2[Mes],KilosCerdo[[#Headers],[2]],Ventas_2[Almacén],KilosCerdo[[#This Row],[Almacén]])</f>
        <v>0</v>
      </c>
      <c r="D141" s="41">
        <f>SUMIFS(Ventas_2[Kilo],Ventas_2[Año],'KPI''S CERDO'!$A$2,Ventas_2[Mes],KilosCerdo[[#Headers],[3]],Ventas_2[Almacén],KilosCerdo[[#This Row],[Almacén]])</f>
        <v>0</v>
      </c>
      <c r="E141" s="41">
        <f>SUMIFS(Ventas_2[Kilo],Ventas_2[Año],'KPI''S CERDO'!$A$2,Ventas_2[Mes],KilosCerdo[[#Headers],[4]],Ventas_2[Almacén],KilosCerdo[[#This Row],[Almacén]])</f>
        <v>0</v>
      </c>
      <c r="F141" s="41">
        <f>SUMIFS(Ventas_2[Kilo],Ventas_2[Año],'KPI''S CERDO'!$A$2,Ventas_2[Mes],KilosCerdo[[#Headers],[5]],Ventas_2[Almacén],KilosCerdo[[#This Row],[Almacén]])</f>
        <v>24297</v>
      </c>
      <c r="G141" s="41">
        <f>SUMIFS(Ventas_2[Kilo],Ventas_2[Año],'KPI''S CERDO'!$A$2,Ventas_2[Mes],KilosCerdo[[#Headers],[6]],Ventas_2[Almacén],KilosCerdo[[#This Row],[Almacén]])</f>
        <v>0</v>
      </c>
      <c r="H141" s="41">
        <f>SUMIFS(Ventas_2[Kilo],Ventas_2[Año],'KPI''S CERDO'!$A$2,Ventas_2[Mes],KilosCerdo[[#Headers],[7]],Ventas_2[Almacén],KilosCerdo[[#This Row],[Almacén]])</f>
        <v>0</v>
      </c>
      <c r="I141" s="41">
        <f>SUMIFS(Ventas_2[Kilo],Ventas_2[Año],'KPI''S CERDO'!$A$2,Ventas_2[Mes],KilosCerdo[[#Headers],[8]],Ventas_2[Almacén],KilosCerdo[[#This Row],[Almacén]])</f>
        <v>0</v>
      </c>
      <c r="J141" s="41">
        <f>SUMIFS(Ventas_2[Kilo],Ventas_2[Año],'KPI''S CERDO'!$A$2,Ventas_2[Mes],KilosCerdo[[#Headers],[9]],Ventas_2[Almacén],KilosCerdo[[#This Row],[Almacén]])</f>
        <v>0</v>
      </c>
      <c r="K141" s="41">
        <f>SUMIFS(Ventas_2[Kilo],Ventas_2[Año],'KPI''S CERDO'!$A$2,Ventas_2[Mes],KilosCerdo[[#Headers],[10]],Ventas_2[Almacén],KilosCerdo[[#This Row],[Almacén]])</f>
        <v>0</v>
      </c>
      <c r="L141" s="41">
        <f>SUMIFS(Ventas_2[Kilo],Ventas_2[Año],'KPI''S CERDO'!$A$2,Ventas_2[Mes],KilosCerdo[[#Headers],[11]],Ventas_2[Almacén],KilosCerdo[[#This Row],[Almacén]])</f>
        <v>0</v>
      </c>
      <c r="M141" s="41">
        <f>SUMIFS(Ventas_2[Kilo],Ventas_2[Año],'KPI''S CERDO'!$A$2,Ventas_2[Mes],KilosCerdo[[#Headers],[12]],Ventas_2[Almacén],KilosCerdo[[#This Row],[Almacén]])</f>
        <v>0</v>
      </c>
    </row>
    <row r="142" spans="1:13" x14ac:dyDescent="0.3">
      <c r="A142" s="9" t="s">
        <v>137</v>
      </c>
      <c r="B142" s="41">
        <f>SUMIFS(Ventas_2[Kilo],Ventas_2[Año],'KPI''S CERDO'!$A$2,Ventas_2[Mes],KilosCerdo[[#Headers],[1]],Ventas_2[Almacén],KilosCerdo[[#This Row],[Almacén]])</f>
        <v>0</v>
      </c>
      <c r="C142" s="41">
        <f>SUMIFS(Ventas_2[Kilo],Ventas_2[Año],'KPI''S CERDO'!$A$2,Ventas_2[Mes],KilosCerdo[[#Headers],[2]],Ventas_2[Almacén],KilosCerdo[[#This Row],[Almacén]])</f>
        <v>0</v>
      </c>
      <c r="D142" s="41">
        <f>SUMIFS(Ventas_2[Kilo],Ventas_2[Año],'KPI''S CERDO'!$A$2,Ventas_2[Mes],KilosCerdo[[#Headers],[3]],Ventas_2[Almacén],KilosCerdo[[#This Row],[Almacén]])</f>
        <v>0</v>
      </c>
      <c r="E142" s="41">
        <f>SUMIFS(Ventas_2[Kilo],Ventas_2[Año],'KPI''S CERDO'!$A$2,Ventas_2[Mes],KilosCerdo[[#Headers],[4]],Ventas_2[Almacén],KilosCerdo[[#This Row],[Almacén]])</f>
        <v>0</v>
      </c>
      <c r="F142" s="41">
        <f>SUMIFS(Ventas_2[Kilo],Ventas_2[Año],'KPI''S CERDO'!$A$2,Ventas_2[Mes],KilosCerdo[[#Headers],[5]],Ventas_2[Almacén],KilosCerdo[[#This Row],[Almacén]])</f>
        <v>0</v>
      </c>
      <c r="G142" s="41">
        <f>SUMIFS(Ventas_2[Kilo],Ventas_2[Año],'KPI''S CERDO'!$A$2,Ventas_2[Mes],KilosCerdo[[#Headers],[6]],Ventas_2[Almacén],KilosCerdo[[#This Row],[Almacén]])</f>
        <v>12512</v>
      </c>
      <c r="H142" s="41">
        <f>SUMIFS(Ventas_2[Kilo],Ventas_2[Año],'KPI''S CERDO'!$A$2,Ventas_2[Mes],KilosCerdo[[#Headers],[7]],Ventas_2[Almacén],KilosCerdo[[#This Row],[Almacén]])</f>
        <v>0</v>
      </c>
      <c r="I142" s="41">
        <f>SUMIFS(Ventas_2[Kilo],Ventas_2[Año],'KPI''S CERDO'!$A$2,Ventas_2[Mes],KilosCerdo[[#Headers],[8]],Ventas_2[Almacén],KilosCerdo[[#This Row],[Almacén]])</f>
        <v>0</v>
      </c>
      <c r="J142" s="41">
        <f>SUMIFS(Ventas_2[Kilo],Ventas_2[Año],'KPI''S CERDO'!$A$2,Ventas_2[Mes],KilosCerdo[[#Headers],[9]],Ventas_2[Almacén],KilosCerdo[[#This Row],[Almacén]])</f>
        <v>0</v>
      </c>
      <c r="K142" s="41">
        <f>SUMIFS(Ventas_2[Kilo],Ventas_2[Año],'KPI''S CERDO'!$A$2,Ventas_2[Mes],KilosCerdo[[#Headers],[10]],Ventas_2[Almacén],KilosCerdo[[#This Row],[Almacén]])</f>
        <v>0</v>
      </c>
      <c r="L142" s="41">
        <f>SUMIFS(Ventas_2[Kilo],Ventas_2[Año],'KPI''S CERDO'!$A$2,Ventas_2[Mes],KilosCerdo[[#Headers],[11]],Ventas_2[Almacén],KilosCerdo[[#This Row],[Almacén]])</f>
        <v>0</v>
      </c>
      <c r="M142" s="41">
        <f>SUMIFS(Ventas_2[Kilo],Ventas_2[Año],'KPI''S CERDO'!$A$2,Ventas_2[Mes],KilosCerdo[[#Headers],[12]],Ventas_2[Almacén],KilosCerdo[[#This Row],[Almacén]])</f>
        <v>0</v>
      </c>
    </row>
    <row r="143" spans="1:13" x14ac:dyDescent="0.3">
      <c r="A143" s="9" t="s">
        <v>138</v>
      </c>
      <c r="B143" s="41">
        <f>SUMIFS(Ventas_2[Kilo],Ventas_2[Año],'KPI''S CERDO'!$A$2,Ventas_2[Mes],KilosCerdo[[#Headers],[1]],Ventas_2[Almacén],KilosCerdo[[#This Row],[Almacén]])</f>
        <v>0</v>
      </c>
      <c r="C143" s="41">
        <f>SUMIFS(Ventas_2[Kilo],Ventas_2[Año],'KPI''S CERDO'!$A$2,Ventas_2[Mes],KilosCerdo[[#Headers],[2]],Ventas_2[Almacén],KilosCerdo[[#This Row],[Almacén]])</f>
        <v>0</v>
      </c>
      <c r="D143" s="41">
        <f>SUMIFS(Ventas_2[Kilo],Ventas_2[Año],'KPI''S CERDO'!$A$2,Ventas_2[Mes],KilosCerdo[[#Headers],[3]],Ventas_2[Almacén],KilosCerdo[[#This Row],[Almacén]])</f>
        <v>0</v>
      </c>
      <c r="E143" s="41">
        <f>SUMIFS(Ventas_2[Kilo],Ventas_2[Año],'KPI''S CERDO'!$A$2,Ventas_2[Mes],KilosCerdo[[#Headers],[4]],Ventas_2[Almacén],KilosCerdo[[#This Row],[Almacén]])</f>
        <v>0</v>
      </c>
      <c r="F143" s="41">
        <f>SUMIFS(Ventas_2[Kilo],Ventas_2[Año],'KPI''S CERDO'!$A$2,Ventas_2[Mes],KilosCerdo[[#Headers],[5]],Ventas_2[Almacén],KilosCerdo[[#This Row],[Almacén]])</f>
        <v>0</v>
      </c>
      <c r="G143" s="41">
        <f>SUMIFS(Ventas_2[Kilo],Ventas_2[Año],'KPI''S CERDO'!$A$2,Ventas_2[Mes],KilosCerdo[[#Headers],[6]],Ventas_2[Almacén],KilosCerdo[[#This Row],[Almacén]])</f>
        <v>1906.8</v>
      </c>
      <c r="H143" s="41">
        <f>SUMIFS(Ventas_2[Kilo],Ventas_2[Año],'KPI''S CERDO'!$A$2,Ventas_2[Mes],KilosCerdo[[#Headers],[7]],Ventas_2[Almacén],KilosCerdo[[#This Row],[Almacén]])</f>
        <v>0</v>
      </c>
      <c r="I143" s="41">
        <f>SUMIFS(Ventas_2[Kilo],Ventas_2[Año],'KPI''S CERDO'!$A$2,Ventas_2[Mes],KilosCerdo[[#Headers],[8]],Ventas_2[Almacén],KilosCerdo[[#This Row],[Almacén]])</f>
        <v>0</v>
      </c>
      <c r="J143" s="41">
        <f>SUMIFS(Ventas_2[Kilo],Ventas_2[Año],'KPI''S CERDO'!$A$2,Ventas_2[Mes],KilosCerdo[[#Headers],[9]],Ventas_2[Almacén],KilosCerdo[[#This Row],[Almacén]])</f>
        <v>0</v>
      </c>
      <c r="K143" s="41">
        <f>SUMIFS(Ventas_2[Kilo],Ventas_2[Año],'KPI''S CERDO'!$A$2,Ventas_2[Mes],KilosCerdo[[#Headers],[10]],Ventas_2[Almacén],KilosCerdo[[#This Row],[Almacén]])</f>
        <v>0</v>
      </c>
      <c r="L143" s="41">
        <f>SUMIFS(Ventas_2[Kilo],Ventas_2[Año],'KPI''S CERDO'!$A$2,Ventas_2[Mes],KilosCerdo[[#Headers],[11]],Ventas_2[Almacén],KilosCerdo[[#This Row],[Almacén]])</f>
        <v>0</v>
      </c>
      <c r="M143" s="41">
        <f>SUMIFS(Ventas_2[Kilo],Ventas_2[Año],'KPI''S CERDO'!$A$2,Ventas_2[Mes],KilosCerdo[[#Headers],[12]],Ventas_2[Almacén],KilosCerdo[[#This Row],[Almacén]])</f>
        <v>0</v>
      </c>
    </row>
    <row r="144" spans="1:13" x14ac:dyDescent="0.3">
      <c r="A144" s="9" t="s">
        <v>139</v>
      </c>
      <c r="B144" s="41">
        <f>SUMIFS(Ventas_2[Kilo],Ventas_2[Año],'KPI''S CERDO'!$A$2,Ventas_2[Mes],KilosCerdo[[#Headers],[1]],Ventas_2[Almacén],KilosCerdo[[#This Row],[Almacén]])</f>
        <v>0</v>
      </c>
      <c r="C144" s="41">
        <f>SUMIFS(Ventas_2[Kilo],Ventas_2[Año],'KPI''S CERDO'!$A$2,Ventas_2[Mes],KilosCerdo[[#Headers],[2]],Ventas_2[Almacén],KilosCerdo[[#This Row],[Almacén]])</f>
        <v>0</v>
      </c>
      <c r="D144" s="41">
        <f>SUMIFS(Ventas_2[Kilo],Ventas_2[Año],'KPI''S CERDO'!$A$2,Ventas_2[Mes],KilosCerdo[[#Headers],[3]],Ventas_2[Almacén],KilosCerdo[[#This Row],[Almacén]])</f>
        <v>0</v>
      </c>
      <c r="E144" s="41">
        <f>SUMIFS(Ventas_2[Kilo],Ventas_2[Año],'KPI''S CERDO'!$A$2,Ventas_2[Mes],KilosCerdo[[#Headers],[4]],Ventas_2[Almacén],KilosCerdo[[#This Row],[Almacén]])</f>
        <v>0</v>
      </c>
      <c r="F144" s="41">
        <f>SUMIFS(Ventas_2[Kilo],Ventas_2[Año],'KPI''S CERDO'!$A$2,Ventas_2[Mes],KilosCerdo[[#Headers],[5]],Ventas_2[Almacén],KilosCerdo[[#This Row],[Almacén]])</f>
        <v>0</v>
      </c>
      <c r="G144" s="41">
        <f>SUMIFS(Ventas_2[Kilo],Ventas_2[Año],'KPI''S CERDO'!$A$2,Ventas_2[Mes],KilosCerdo[[#Headers],[6]],Ventas_2[Almacén],KilosCerdo[[#This Row],[Almacén]])</f>
        <v>0</v>
      </c>
      <c r="H144" s="41">
        <f>SUMIFS(Ventas_2[Kilo],Ventas_2[Año],'KPI''S CERDO'!$A$2,Ventas_2[Mes],KilosCerdo[[#Headers],[7]],Ventas_2[Almacén],KilosCerdo[[#This Row],[Almacén]])</f>
        <v>0</v>
      </c>
      <c r="I144" s="41">
        <f>SUMIFS(Ventas_2[Kilo],Ventas_2[Año],'KPI''S CERDO'!$A$2,Ventas_2[Mes],KilosCerdo[[#Headers],[8]],Ventas_2[Almacén],KilosCerdo[[#This Row],[Almacén]])</f>
        <v>0</v>
      </c>
      <c r="J144" s="41">
        <f>SUMIFS(Ventas_2[Kilo],Ventas_2[Año],'KPI''S CERDO'!$A$2,Ventas_2[Mes],KilosCerdo[[#Headers],[9]],Ventas_2[Almacén],KilosCerdo[[#This Row],[Almacén]])</f>
        <v>0</v>
      </c>
      <c r="K144" s="41">
        <f>SUMIFS(Ventas_2[Kilo],Ventas_2[Año],'KPI''S CERDO'!$A$2,Ventas_2[Mes],KilosCerdo[[#Headers],[10]],Ventas_2[Almacén],KilosCerdo[[#This Row],[Almacén]])</f>
        <v>0</v>
      </c>
      <c r="L144" s="41">
        <f>SUMIFS(Ventas_2[Kilo],Ventas_2[Año],'KPI''S CERDO'!$A$2,Ventas_2[Mes],KilosCerdo[[#Headers],[11]],Ventas_2[Almacén],KilosCerdo[[#This Row],[Almacén]])</f>
        <v>0</v>
      </c>
      <c r="M144" s="41">
        <f>SUMIFS(Ventas_2[Kilo],Ventas_2[Año],'KPI''S CERDO'!$A$2,Ventas_2[Mes],KilosCerdo[[#Headers],[12]],Ventas_2[Almacén],KilosCerdo[[#This Row],[Almacén]])</f>
        <v>0</v>
      </c>
    </row>
    <row r="145" spans="1:13" x14ac:dyDescent="0.3">
      <c r="A145" s="9" t="s">
        <v>140</v>
      </c>
      <c r="B145" s="41">
        <f>SUMIFS(Ventas_2[Kilo],Ventas_2[Año],'KPI''S CERDO'!$A$2,Ventas_2[Mes],KilosCerdo[[#Headers],[1]],Ventas_2[Almacén],KilosCerdo[[#This Row],[Almacén]])</f>
        <v>0</v>
      </c>
      <c r="C145" s="41">
        <f>SUMIFS(Ventas_2[Kilo],Ventas_2[Año],'KPI''S CERDO'!$A$2,Ventas_2[Mes],KilosCerdo[[#Headers],[2]],Ventas_2[Almacén],KilosCerdo[[#This Row],[Almacén]])</f>
        <v>0</v>
      </c>
      <c r="D145" s="41">
        <f>SUMIFS(Ventas_2[Kilo],Ventas_2[Año],'KPI''S CERDO'!$A$2,Ventas_2[Mes],KilosCerdo[[#Headers],[3]],Ventas_2[Almacén],KilosCerdo[[#This Row],[Almacén]])</f>
        <v>0</v>
      </c>
      <c r="E145" s="41">
        <f>SUMIFS(Ventas_2[Kilo],Ventas_2[Año],'KPI''S CERDO'!$A$2,Ventas_2[Mes],KilosCerdo[[#Headers],[4]],Ventas_2[Almacén],KilosCerdo[[#This Row],[Almacén]])</f>
        <v>0</v>
      </c>
      <c r="F145" s="41">
        <f>SUMIFS(Ventas_2[Kilo],Ventas_2[Año],'KPI''S CERDO'!$A$2,Ventas_2[Mes],KilosCerdo[[#Headers],[5]],Ventas_2[Almacén],KilosCerdo[[#This Row],[Almacén]])</f>
        <v>0</v>
      </c>
      <c r="G145" s="41">
        <f>SUMIFS(Ventas_2[Kilo],Ventas_2[Año],'KPI''S CERDO'!$A$2,Ventas_2[Mes],KilosCerdo[[#Headers],[6]],Ventas_2[Almacén],KilosCerdo[[#This Row],[Almacén]])</f>
        <v>0</v>
      </c>
      <c r="H145" s="41">
        <f>SUMIFS(Ventas_2[Kilo],Ventas_2[Año],'KPI''S CERDO'!$A$2,Ventas_2[Mes],KilosCerdo[[#Headers],[7]],Ventas_2[Almacén],KilosCerdo[[#This Row],[Almacén]])</f>
        <v>2503</v>
      </c>
      <c r="I145" s="41">
        <f>SUMIFS(Ventas_2[Kilo],Ventas_2[Año],'KPI''S CERDO'!$A$2,Ventas_2[Mes],KilosCerdo[[#Headers],[8]],Ventas_2[Almacén],KilosCerdo[[#This Row],[Almacén]])</f>
        <v>0</v>
      </c>
      <c r="J145" s="41">
        <f>SUMIFS(Ventas_2[Kilo],Ventas_2[Año],'KPI''S CERDO'!$A$2,Ventas_2[Mes],KilosCerdo[[#Headers],[9]],Ventas_2[Almacén],KilosCerdo[[#This Row],[Almacén]])</f>
        <v>0</v>
      </c>
      <c r="K145" s="41">
        <f>SUMIFS(Ventas_2[Kilo],Ventas_2[Año],'KPI''S CERDO'!$A$2,Ventas_2[Mes],KilosCerdo[[#Headers],[10]],Ventas_2[Almacén],KilosCerdo[[#This Row],[Almacén]])</f>
        <v>0</v>
      </c>
      <c r="L145" s="41">
        <f>SUMIFS(Ventas_2[Kilo],Ventas_2[Año],'KPI''S CERDO'!$A$2,Ventas_2[Mes],KilosCerdo[[#Headers],[11]],Ventas_2[Almacén],KilosCerdo[[#This Row],[Almacén]])</f>
        <v>0</v>
      </c>
      <c r="M145" s="41">
        <f>SUMIFS(Ventas_2[Kilo],Ventas_2[Año],'KPI''S CERDO'!$A$2,Ventas_2[Mes],KilosCerdo[[#Headers],[12]],Ventas_2[Almacén],KilosCerdo[[#This Row],[Almacén]])</f>
        <v>0</v>
      </c>
    </row>
    <row r="146" spans="1:13" x14ac:dyDescent="0.3">
      <c r="A146" s="9" t="s">
        <v>141</v>
      </c>
      <c r="B146" s="41">
        <f>SUMIFS(Ventas_2[Kilo],Ventas_2[Año],'KPI''S CERDO'!$A$2,Ventas_2[Mes],KilosCerdo[[#Headers],[1]],Ventas_2[Almacén],KilosCerdo[[#This Row],[Almacén]])</f>
        <v>0</v>
      </c>
      <c r="C146" s="41">
        <f>SUMIFS(Ventas_2[Kilo],Ventas_2[Año],'KPI''S CERDO'!$A$2,Ventas_2[Mes],KilosCerdo[[#Headers],[2]],Ventas_2[Almacén],KilosCerdo[[#This Row],[Almacén]])</f>
        <v>0</v>
      </c>
      <c r="D146" s="41">
        <f>SUMIFS(Ventas_2[Kilo],Ventas_2[Año],'KPI''S CERDO'!$A$2,Ventas_2[Mes],KilosCerdo[[#Headers],[3]],Ventas_2[Almacén],KilosCerdo[[#This Row],[Almacén]])</f>
        <v>0</v>
      </c>
      <c r="E146" s="41">
        <f>SUMIFS(Ventas_2[Kilo],Ventas_2[Año],'KPI''S CERDO'!$A$2,Ventas_2[Mes],KilosCerdo[[#Headers],[4]],Ventas_2[Almacén],KilosCerdo[[#This Row],[Almacén]])</f>
        <v>0</v>
      </c>
      <c r="F146" s="41">
        <f>SUMIFS(Ventas_2[Kilo],Ventas_2[Año],'KPI''S CERDO'!$A$2,Ventas_2[Mes],KilosCerdo[[#Headers],[5]],Ventas_2[Almacén],KilosCerdo[[#This Row],[Almacén]])</f>
        <v>0</v>
      </c>
      <c r="G146" s="41">
        <f>SUMIFS(Ventas_2[Kilo],Ventas_2[Año],'KPI''S CERDO'!$A$2,Ventas_2[Mes],KilosCerdo[[#Headers],[6]],Ventas_2[Almacén],KilosCerdo[[#This Row],[Almacén]])</f>
        <v>14681.5</v>
      </c>
      <c r="H146" s="41">
        <f>SUMIFS(Ventas_2[Kilo],Ventas_2[Año],'KPI''S CERDO'!$A$2,Ventas_2[Mes],KilosCerdo[[#Headers],[7]],Ventas_2[Almacén],KilosCerdo[[#This Row],[Almacén]])</f>
        <v>0</v>
      </c>
      <c r="I146" s="41">
        <f>SUMIFS(Ventas_2[Kilo],Ventas_2[Año],'KPI''S CERDO'!$A$2,Ventas_2[Mes],KilosCerdo[[#Headers],[8]],Ventas_2[Almacén],KilosCerdo[[#This Row],[Almacén]])</f>
        <v>0</v>
      </c>
      <c r="J146" s="41">
        <f>SUMIFS(Ventas_2[Kilo],Ventas_2[Año],'KPI''S CERDO'!$A$2,Ventas_2[Mes],KilosCerdo[[#Headers],[9]],Ventas_2[Almacén],KilosCerdo[[#This Row],[Almacén]])</f>
        <v>0</v>
      </c>
      <c r="K146" s="41">
        <f>SUMIFS(Ventas_2[Kilo],Ventas_2[Año],'KPI''S CERDO'!$A$2,Ventas_2[Mes],KilosCerdo[[#Headers],[10]],Ventas_2[Almacén],KilosCerdo[[#This Row],[Almacén]])</f>
        <v>0</v>
      </c>
      <c r="L146" s="41">
        <f>SUMIFS(Ventas_2[Kilo],Ventas_2[Año],'KPI''S CERDO'!$A$2,Ventas_2[Mes],KilosCerdo[[#Headers],[11]],Ventas_2[Almacén],KilosCerdo[[#This Row],[Almacén]])</f>
        <v>0</v>
      </c>
      <c r="M146" s="41">
        <f>SUMIFS(Ventas_2[Kilo],Ventas_2[Año],'KPI''S CERDO'!$A$2,Ventas_2[Mes],KilosCerdo[[#Headers],[12]],Ventas_2[Almacén],KilosCerdo[[#This Row],[Almacén]])</f>
        <v>0</v>
      </c>
    </row>
    <row r="147" spans="1:13" x14ac:dyDescent="0.3">
      <c r="A147" s="9" t="s">
        <v>142</v>
      </c>
      <c r="B147" s="41">
        <f>SUMIFS(Ventas_2[Kilo],Ventas_2[Año],'KPI''S CERDO'!$A$2,Ventas_2[Mes],KilosCerdo[[#Headers],[1]],Ventas_2[Almacén],KilosCerdo[[#This Row],[Almacén]])</f>
        <v>0</v>
      </c>
      <c r="C147" s="41">
        <f>SUMIFS(Ventas_2[Kilo],Ventas_2[Año],'KPI''S CERDO'!$A$2,Ventas_2[Mes],KilosCerdo[[#Headers],[2]],Ventas_2[Almacén],KilosCerdo[[#This Row],[Almacén]])</f>
        <v>0</v>
      </c>
      <c r="D147" s="41">
        <f>SUMIFS(Ventas_2[Kilo],Ventas_2[Año],'KPI''S CERDO'!$A$2,Ventas_2[Mes],KilosCerdo[[#Headers],[3]],Ventas_2[Almacén],KilosCerdo[[#This Row],[Almacén]])</f>
        <v>0</v>
      </c>
      <c r="E147" s="41">
        <f>SUMIFS(Ventas_2[Kilo],Ventas_2[Año],'KPI''S CERDO'!$A$2,Ventas_2[Mes],KilosCerdo[[#Headers],[4]],Ventas_2[Almacén],KilosCerdo[[#This Row],[Almacén]])</f>
        <v>0</v>
      </c>
      <c r="F147" s="41">
        <f>SUMIFS(Ventas_2[Kilo],Ventas_2[Año],'KPI''S CERDO'!$A$2,Ventas_2[Mes],KilosCerdo[[#Headers],[5]],Ventas_2[Almacén],KilosCerdo[[#This Row],[Almacén]])</f>
        <v>0</v>
      </c>
      <c r="G147" s="41">
        <f>SUMIFS(Ventas_2[Kilo],Ventas_2[Año],'KPI''S CERDO'!$A$2,Ventas_2[Mes],KilosCerdo[[#Headers],[6]],Ventas_2[Almacén],KilosCerdo[[#This Row],[Almacén]])</f>
        <v>0</v>
      </c>
      <c r="H147" s="41">
        <f>SUMIFS(Ventas_2[Kilo],Ventas_2[Año],'KPI''S CERDO'!$A$2,Ventas_2[Mes],KilosCerdo[[#Headers],[7]],Ventas_2[Almacén],KilosCerdo[[#This Row],[Almacén]])</f>
        <v>7505</v>
      </c>
      <c r="I147" s="41">
        <f>SUMIFS(Ventas_2[Kilo],Ventas_2[Año],'KPI''S CERDO'!$A$2,Ventas_2[Mes],KilosCerdo[[#Headers],[8]],Ventas_2[Almacén],KilosCerdo[[#This Row],[Almacén]])</f>
        <v>0</v>
      </c>
      <c r="J147" s="41">
        <f>SUMIFS(Ventas_2[Kilo],Ventas_2[Año],'KPI''S CERDO'!$A$2,Ventas_2[Mes],KilosCerdo[[#Headers],[9]],Ventas_2[Almacén],KilosCerdo[[#This Row],[Almacén]])</f>
        <v>0</v>
      </c>
      <c r="K147" s="41">
        <f>SUMIFS(Ventas_2[Kilo],Ventas_2[Año],'KPI''S CERDO'!$A$2,Ventas_2[Mes],KilosCerdo[[#Headers],[10]],Ventas_2[Almacén],KilosCerdo[[#This Row],[Almacén]])</f>
        <v>0</v>
      </c>
      <c r="L147" s="41">
        <f>SUMIFS(Ventas_2[Kilo],Ventas_2[Año],'KPI''S CERDO'!$A$2,Ventas_2[Mes],KilosCerdo[[#Headers],[11]],Ventas_2[Almacén],KilosCerdo[[#This Row],[Almacén]])</f>
        <v>0</v>
      </c>
      <c r="M147" s="41">
        <f>SUMIFS(Ventas_2[Kilo],Ventas_2[Año],'KPI''S CERDO'!$A$2,Ventas_2[Mes],KilosCerdo[[#Headers],[12]],Ventas_2[Almacén],KilosCerdo[[#This Row],[Almacén]])</f>
        <v>0</v>
      </c>
    </row>
    <row r="148" spans="1:13" x14ac:dyDescent="0.3">
      <c r="A148" s="9" t="s">
        <v>143</v>
      </c>
      <c r="B148" s="41">
        <f>SUMIFS(Ventas_2[Kilo],Ventas_2[Año],'KPI''S CERDO'!$A$2,Ventas_2[Mes],KilosCerdo[[#Headers],[1]],Ventas_2[Almacén],KilosCerdo[[#This Row],[Almacén]])</f>
        <v>0</v>
      </c>
      <c r="C148" s="41">
        <f>SUMIFS(Ventas_2[Kilo],Ventas_2[Año],'KPI''S CERDO'!$A$2,Ventas_2[Mes],KilosCerdo[[#Headers],[2]],Ventas_2[Almacén],KilosCerdo[[#This Row],[Almacén]])</f>
        <v>0</v>
      </c>
      <c r="D148" s="41">
        <f>SUMIFS(Ventas_2[Kilo],Ventas_2[Año],'KPI''S CERDO'!$A$2,Ventas_2[Mes],KilosCerdo[[#Headers],[3]],Ventas_2[Almacén],KilosCerdo[[#This Row],[Almacén]])</f>
        <v>0</v>
      </c>
      <c r="E148" s="41">
        <f>SUMIFS(Ventas_2[Kilo],Ventas_2[Año],'KPI''S CERDO'!$A$2,Ventas_2[Mes],KilosCerdo[[#Headers],[4]],Ventas_2[Almacén],KilosCerdo[[#This Row],[Almacén]])</f>
        <v>0</v>
      </c>
      <c r="F148" s="41">
        <f>SUMIFS(Ventas_2[Kilo],Ventas_2[Año],'KPI''S CERDO'!$A$2,Ventas_2[Mes],KilosCerdo[[#Headers],[5]],Ventas_2[Almacén],KilosCerdo[[#This Row],[Almacén]])</f>
        <v>0</v>
      </c>
      <c r="G148" s="41">
        <f>SUMIFS(Ventas_2[Kilo],Ventas_2[Año],'KPI''S CERDO'!$A$2,Ventas_2[Mes],KilosCerdo[[#Headers],[6]],Ventas_2[Almacén],KilosCerdo[[#This Row],[Almacén]])</f>
        <v>0</v>
      </c>
      <c r="H148" s="41">
        <f>SUMIFS(Ventas_2[Kilo],Ventas_2[Año],'KPI''S CERDO'!$A$2,Ventas_2[Mes],KilosCerdo[[#Headers],[7]],Ventas_2[Almacén],KilosCerdo[[#This Row],[Almacén]])</f>
        <v>0</v>
      </c>
      <c r="I148" s="41">
        <f>SUMIFS(Ventas_2[Kilo],Ventas_2[Año],'KPI''S CERDO'!$A$2,Ventas_2[Mes],KilosCerdo[[#Headers],[8]],Ventas_2[Almacén],KilosCerdo[[#This Row],[Almacén]])</f>
        <v>0</v>
      </c>
      <c r="J148" s="41">
        <f>SUMIFS(Ventas_2[Kilo],Ventas_2[Año],'KPI''S CERDO'!$A$2,Ventas_2[Mes],KilosCerdo[[#Headers],[9]],Ventas_2[Almacén],KilosCerdo[[#This Row],[Almacén]])</f>
        <v>0</v>
      </c>
      <c r="K148" s="41">
        <f>SUMIFS(Ventas_2[Kilo],Ventas_2[Año],'KPI''S CERDO'!$A$2,Ventas_2[Mes],KilosCerdo[[#Headers],[10]],Ventas_2[Almacén],KilosCerdo[[#This Row],[Almacén]])</f>
        <v>0</v>
      </c>
      <c r="L148" s="41">
        <f>SUMIFS(Ventas_2[Kilo],Ventas_2[Año],'KPI''S CERDO'!$A$2,Ventas_2[Mes],KilosCerdo[[#Headers],[11]],Ventas_2[Almacén],KilosCerdo[[#This Row],[Almacén]])</f>
        <v>0</v>
      </c>
      <c r="M148" s="41">
        <f>SUMIFS(Ventas_2[Kilo],Ventas_2[Año],'KPI''S CERDO'!$A$2,Ventas_2[Mes],KilosCerdo[[#Headers],[12]],Ventas_2[Almacén],KilosCerdo[[#This Row],[Almacén]])</f>
        <v>0</v>
      </c>
    </row>
    <row r="149" spans="1:13" x14ac:dyDescent="0.3">
      <c r="A149" s="9" t="s">
        <v>144</v>
      </c>
      <c r="B149" s="41">
        <f>SUMIFS(Ventas_2[Kilo],Ventas_2[Año],'KPI''S CERDO'!$A$2,Ventas_2[Mes],KilosCerdo[[#Headers],[1]],Ventas_2[Almacén],KilosCerdo[[#This Row],[Almacén]])</f>
        <v>0</v>
      </c>
      <c r="C149" s="41">
        <f>SUMIFS(Ventas_2[Kilo],Ventas_2[Año],'KPI''S CERDO'!$A$2,Ventas_2[Mes],KilosCerdo[[#Headers],[2]],Ventas_2[Almacén],KilosCerdo[[#This Row],[Almacén]])</f>
        <v>0</v>
      </c>
      <c r="D149" s="41">
        <f>SUMIFS(Ventas_2[Kilo],Ventas_2[Año],'KPI''S CERDO'!$A$2,Ventas_2[Mes],KilosCerdo[[#Headers],[3]],Ventas_2[Almacén],KilosCerdo[[#This Row],[Almacén]])</f>
        <v>0</v>
      </c>
      <c r="E149" s="41">
        <f>SUMIFS(Ventas_2[Kilo],Ventas_2[Año],'KPI''S CERDO'!$A$2,Ventas_2[Mes],KilosCerdo[[#Headers],[4]],Ventas_2[Almacén],KilosCerdo[[#This Row],[Almacén]])</f>
        <v>0</v>
      </c>
      <c r="F149" s="41">
        <f>SUMIFS(Ventas_2[Kilo],Ventas_2[Año],'KPI''S CERDO'!$A$2,Ventas_2[Mes],KilosCerdo[[#Headers],[5]],Ventas_2[Almacén],KilosCerdo[[#This Row],[Almacén]])</f>
        <v>0</v>
      </c>
      <c r="G149" s="41">
        <f>SUMIFS(Ventas_2[Kilo],Ventas_2[Año],'KPI''S CERDO'!$A$2,Ventas_2[Mes],KilosCerdo[[#Headers],[6]],Ventas_2[Almacén],KilosCerdo[[#This Row],[Almacén]])</f>
        <v>0</v>
      </c>
      <c r="H149" s="41">
        <f>SUMIFS(Ventas_2[Kilo],Ventas_2[Año],'KPI''S CERDO'!$A$2,Ventas_2[Mes],KilosCerdo[[#Headers],[7]],Ventas_2[Almacén],KilosCerdo[[#This Row],[Almacén]])</f>
        <v>0</v>
      </c>
      <c r="I149" s="41">
        <f>SUMIFS(Ventas_2[Kilo],Ventas_2[Año],'KPI''S CERDO'!$A$2,Ventas_2[Mes],KilosCerdo[[#Headers],[8]],Ventas_2[Almacén],KilosCerdo[[#This Row],[Almacén]])</f>
        <v>0</v>
      </c>
      <c r="J149" s="41">
        <f>SUMIFS(Ventas_2[Kilo],Ventas_2[Año],'KPI''S CERDO'!$A$2,Ventas_2[Mes],KilosCerdo[[#Headers],[9]],Ventas_2[Almacén],KilosCerdo[[#This Row],[Almacén]])</f>
        <v>0</v>
      </c>
      <c r="K149" s="41">
        <f>SUMIFS(Ventas_2[Kilo],Ventas_2[Año],'KPI''S CERDO'!$A$2,Ventas_2[Mes],KilosCerdo[[#Headers],[10]],Ventas_2[Almacén],KilosCerdo[[#This Row],[Almacén]])</f>
        <v>0</v>
      </c>
      <c r="L149" s="41">
        <f>SUMIFS(Ventas_2[Kilo],Ventas_2[Año],'KPI''S CERDO'!$A$2,Ventas_2[Mes],KilosCerdo[[#Headers],[11]],Ventas_2[Almacén],KilosCerdo[[#This Row],[Almacén]])</f>
        <v>0</v>
      </c>
      <c r="M149" s="41">
        <f>SUMIFS(Ventas_2[Kilo],Ventas_2[Año],'KPI''S CERDO'!$A$2,Ventas_2[Mes],KilosCerdo[[#Headers],[12]],Ventas_2[Almacén],KilosCerdo[[#This Row],[Almacén]])</f>
        <v>0</v>
      </c>
    </row>
    <row r="150" spans="1:13" x14ac:dyDescent="0.3">
      <c r="A150" s="9" t="s">
        <v>145</v>
      </c>
      <c r="B150" s="41">
        <f>SUMIFS(Ventas_2[Kilo],Ventas_2[Año],'KPI''S CERDO'!$A$2,Ventas_2[Mes],KilosCerdo[[#Headers],[1]],Ventas_2[Almacén],KilosCerdo[[#This Row],[Almacén]])</f>
        <v>0</v>
      </c>
      <c r="C150" s="41">
        <f>SUMIFS(Ventas_2[Kilo],Ventas_2[Año],'KPI''S CERDO'!$A$2,Ventas_2[Mes],KilosCerdo[[#Headers],[2]],Ventas_2[Almacén],KilosCerdo[[#This Row],[Almacén]])</f>
        <v>0</v>
      </c>
      <c r="D150" s="41">
        <f>SUMIFS(Ventas_2[Kilo],Ventas_2[Año],'KPI''S CERDO'!$A$2,Ventas_2[Mes],KilosCerdo[[#Headers],[3]],Ventas_2[Almacén],KilosCerdo[[#This Row],[Almacén]])</f>
        <v>0</v>
      </c>
      <c r="E150" s="41">
        <f>SUMIFS(Ventas_2[Kilo],Ventas_2[Año],'KPI''S CERDO'!$A$2,Ventas_2[Mes],KilosCerdo[[#Headers],[4]],Ventas_2[Almacén],KilosCerdo[[#This Row],[Almacén]])</f>
        <v>0</v>
      </c>
      <c r="F150" s="41">
        <f>SUMIFS(Ventas_2[Kilo],Ventas_2[Año],'KPI''S CERDO'!$A$2,Ventas_2[Mes],KilosCerdo[[#Headers],[5]],Ventas_2[Almacén],KilosCerdo[[#This Row],[Almacén]])</f>
        <v>0</v>
      </c>
      <c r="G150" s="41">
        <f>SUMIFS(Ventas_2[Kilo],Ventas_2[Año],'KPI''S CERDO'!$A$2,Ventas_2[Mes],KilosCerdo[[#Headers],[6]],Ventas_2[Almacén],KilosCerdo[[#This Row],[Almacén]])</f>
        <v>0</v>
      </c>
      <c r="H150" s="41">
        <f>SUMIFS(Ventas_2[Kilo],Ventas_2[Año],'KPI''S CERDO'!$A$2,Ventas_2[Mes],KilosCerdo[[#Headers],[7]],Ventas_2[Almacén],KilosCerdo[[#This Row],[Almacén]])</f>
        <v>3843</v>
      </c>
      <c r="I150" s="41">
        <f>SUMIFS(Ventas_2[Kilo],Ventas_2[Año],'KPI''S CERDO'!$A$2,Ventas_2[Mes],KilosCerdo[[#Headers],[8]],Ventas_2[Almacén],KilosCerdo[[#This Row],[Almacén]])</f>
        <v>0</v>
      </c>
      <c r="J150" s="41">
        <f>SUMIFS(Ventas_2[Kilo],Ventas_2[Año],'KPI''S CERDO'!$A$2,Ventas_2[Mes],KilosCerdo[[#Headers],[9]],Ventas_2[Almacén],KilosCerdo[[#This Row],[Almacén]])</f>
        <v>0</v>
      </c>
      <c r="K150" s="41">
        <f>SUMIFS(Ventas_2[Kilo],Ventas_2[Año],'KPI''S CERDO'!$A$2,Ventas_2[Mes],KilosCerdo[[#Headers],[10]],Ventas_2[Almacén],KilosCerdo[[#This Row],[Almacén]])</f>
        <v>0</v>
      </c>
      <c r="L150" s="41">
        <f>SUMIFS(Ventas_2[Kilo],Ventas_2[Año],'KPI''S CERDO'!$A$2,Ventas_2[Mes],KilosCerdo[[#Headers],[11]],Ventas_2[Almacén],KilosCerdo[[#This Row],[Almacén]])</f>
        <v>0</v>
      </c>
      <c r="M150" s="41">
        <f>SUMIFS(Ventas_2[Kilo],Ventas_2[Año],'KPI''S CERDO'!$A$2,Ventas_2[Mes],KilosCerdo[[#Headers],[12]],Ventas_2[Almacén],KilosCerdo[[#This Row],[Almacén]])</f>
        <v>0</v>
      </c>
    </row>
    <row r="151" spans="1:13" x14ac:dyDescent="0.3">
      <c r="A151" s="9" t="s">
        <v>146</v>
      </c>
      <c r="B151" s="41">
        <f>SUMIFS(Ventas_2[Kilo],Ventas_2[Año],'KPI''S CERDO'!$A$2,Ventas_2[Mes],KilosCerdo[[#Headers],[1]],Ventas_2[Almacén],KilosCerdo[[#This Row],[Almacén]])</f>
        <v>0</v>
      </c>
      <c r="C151" s="41">
        <f>SUMIFS(Ventas_2[Kilo],Ventas_2[Año],'KPI''S CERDO'!$A$2,Ventas_2[Mes],KilosCerdo[[#Headers],[2]],Ventas_2[Almacén],KilosCerdo[[#This Row],[Almacén]])</f>
        <v>0</v>
      </c>
      <c r="D151" s="41">
        <f>SUMIFS(Ventas_2[Kilo],Ventas_2[Año],'KPI''S CERDO'!$A$2,Ventas_2[Mes],KilosCerdo[[#Headers],[3]],Ventas_2[Almacén],KilosCerdo[[#This Row],[Almacén]])</f>
        <v>0</v>
      </c>
      <c r="E151" s="41">
        <f>SUMIFS(Ventas_2[Kilo],Ventas_2[Año],'KPI''S CERDO'!$A$2,Ventas_2[Mes],KilosCerdo[[#Headers],[4]],Ventas_2[Almacén],KilosCerdo[[#This Row],[Almacén]])</f>
        <v>0</v>
      </c>
      <c r="F151" s="41">
        <f>SUMIFS(Ventas_2[Kilo],Ventas_2[Año],'KPI''S CERDO'!$A$2,Ventas_2[Mes],KilosCerdo[[#Headers],[5]],Ventas_2[Almacén],KilosCerdo[[#This Row],[Almacén]])</f>
        <v>0</v>
      </c>
      <c r="G151" s="41">
        <f>SUMIFS(Ventas_2[Kilo],Ventas_2[Año],'KPI''S CERDO'!$A$2,Ventas_2[Mes],KilosCerdo[[#Headers],[6]],Ventas_2[Almacén],KilosCerdo[[#This Row],[Almacén]])</f>
        <v>8123</v>
      </c>
      <c r="H151" s="41">
        <f>SUMIFS(Ventas_2[Kilo],Ventas_2[Año],'KPI''S CERDO'!$A$2,Ventas_2[Mes],KilosCerdo[[#Headers],[7]],Ventas_2[Almacén],KilosCerdo[[#This Row],[Almacén]])</f>
        <v>0</v>
      </c>
      <c r="I151" s="41">
        <f>SUMIFS(Ventas_2[Kilo],Ventas_2[Año],'KPI''S CERDO'!$A$2,Ventas_2[Mes],KilosCerdo[[#Headers],[8]],Ventas_2[Almacén],KilosCerdo[[#This Row],[Almacén]])</f>
        <v>24951</v>
      </c>
      <c r="J151" s="41">
        <f>SUMIFS(Ventas_2[Kilo],Ventas_2[Año],'KPI''S CERDO'!$A$2,Ventas_2[Mes],KilosCerdo[[#Headers],[9]],Ventas_2[Almacén],KilosCerdo[[#This Row],[Almacén]])</f>
        <v>0</v>
      </c>
      <c r="K151" s="41">
        <f>SUMIFS(Ventas_2[Kilo],Ventas_2[Año],'KPI''S CERDO'!$A$2,Ventas_2[Mes],KilosCerdo[[#Headers],[10]],Ventas_2[Almacén],KilosCerdo[[#This Row],[Almacén]])</f>
        <v>0</v>
      </c>
      <c r="L151" s="41">
        <f>SUMIFS(Ventas_2[Kilo],Ventas_2[Año],'KPI''S CERDO'!$A$2,Ventas_2[Mes],KilosCerdo[[#Headers],[11]],Ventas_2[Almacén],KilosCerdo[[#This Row],[Almacén]])</f>
        <v>0</v>
      </c>
      <c r="M151" s="41">
        <f>SUMIFS(Ventas_2[Kilo],Ventas_2[Año],'KPI''S CERDO'!$A$2,Ventas_2[Mes],KilosCerdo[[#Headers],[12]],Ventas_2[Almacén],KilosCerdo[[#This Row],[Almacén]])</f>
        <v>0</v>
      </c>
    </row>
    <row r="152" spans="1:13" x14ac:dyDescent="0.3">
      <c r="A152" s="9" t="s">
        <v>147</v>
      </c>
      <c r="B152" s="41">
        <f>SUMIFS(Ventas_2[Kilo],Ventas_2[Año],'KPI''S CERDO'!$A$2,Ventas_2[Mes],KilosCerdo[[#Headers],[1]],Ventas_2[Almacén],KilosCerdo[[#This Row],[Almacén]])</f>
        <v>0</v>
      </c>
      <c r="C152" s="41">
        <f>SUMIFS(Ventas_2[Kilo],Ventas_2[Año],'KPI''S CERDO'!$A$2,Ventas_2[Mes],KilosCerdo[[#Headers],[2]],Ventas_2[Almacén],KilosCerdo[[#This Row],[Almacén]])</f>
        <v>0</v>
      </c>
      <c r="D152" s="41">
        <f>SUMIFS(Ventas_2[Kilo],Ventas_2[Año],'KPI''S CERDO'!$A$2,Ventas_2[Mes],KilosCerdo[[#Headers],[3]],Ventas_2[Almacén],KilosCerdo[[#This Row],[Almacén]])</f>
        <v>0</v>
      </c>
      <c r="E152" s="41">
        <f>SUMIFS(Ventas_2[Kilo],Ventas_2[Año],'KPI''S CERDO'!$A$2,Ventas_2[Mes],KilosCerdo[[#Headers],[4]],Ventas_2[Almacén],KilosCerdo[[#This Row],[Almacén]])</f>
        <v>0</v>
      </c>
      <c r="F152" s="41">
        <f>SUMIFS(Ventas_2[Kilo],Ventas_2[Año],'KPI''S CERDO'!$A$2,Ventas_2[Mes],KilosCerdo[[#Headers],[5]],Ventas_2[Almacén],KilosCerdo[[#This Row],[Almacén]])</f>
        <v>0</v>
      </c>
      <c r="G152" s="41">
        <f>SUMIFS(Ventas_2[Kilo],Ventas_2[Año],'KPI''S CERDO'!$A$2,Ventas_2[Mes],KilosCerdo[[#Headers],[6]],Ventas_2[Almacén],KilosCerdo[[#This Row],[Almacén]])</f>
        <v>0</v>
      </c>
      <c r="H152" s="41">
        <f>SUMIFS(Ventas_2[Kilo],Ventas_2[Año],'KPI''S CERDO'!$A$2,Ventas_2[Mes],KilosCerdo[[#Headers],[7]],Ventas_2[Almacén],KilosCerdo[[#This Row],[Almacén]])</f>
        <v>0</v>
      </c>
      <c r="I152" s="41">
        <f>SUMIFS(Ventas_2[Kilo],Ventas_2[Año],'KPI''S CERDO'!$A$2,Ventas_2[Mes],KilosCerdo[[#Headers],[8]],Ventas_2[Almacén],KilosCerdo[[#This Row],[Almacén]])</f>
        <v>0</v>
      </c>
      <c r="J152" s="41">
        <f>SUMIFS(Ventas_2[Kilo],Ventas_2[Año],'KPI''S CERDO'!$A$2,Ventas_2[Mes],KilosCerdo[[#Headers],[9]],Ventas_2[Almacén],KilosCerdo[[#This Row],[Almacén]])</f>
        <v>0</v>
      </c>
      <c r="K152" s="41">
        <f>SUMIFS(Ventas_2[Kilo],Ventas_2[Año],'KPI''S CERDO'!$A$2,Ventas_2[Mes],KilosCerdo[[#Headers],[10]],Ventas_2[Almacén],KilosCerdo[[#This Row],[Almacén]])</f>
        <v>0</v>
      </c>
      <c r="L152" s="41">
        <f>SUMIFS(Ventas_2[Kilo],Ventas_2[Año],'KPI''S CERDO'!$A$2,Ventas_2[Mes],KilosCerdo[[#Headers],[11]],Ventas_2[Almacén],KilosCerdo[[#This Row],[Almacén]])</f>
        <v>0</v>
      </c>
      <c r="M152" s="41">
        <f>SUMIFS(Ventas_2[Kilo],Ventas_2[Año],'KPI''S CERDO'!$A$2,Ventas_2[Mes],KilosCerdo[[#Headers],[12]],Ventas_2[Almacén],KilosCerdo[[#This Row],[Almacén]])</f>
        <v>0</v>
      </c>
    </row>
    <row r="155" spans="1:13" x14ac:dyDescent="0.3">
      <c r="A155" s="53" t="s">
        <v>1</v>
      </c>
      <c r="B155" s="53"/>
      <c r="C155" s="53"/>
      <c r="D155" s="40" t="s">
        <v>1182</v>
      </c>
    </row>
    <row r="156" spans="1:13" x14ac:dyDescent="0.3">
      <c r="B156" s="54" t="s">
        <v>2</v>
      </c>
      <c r="C156" s="54"/>
      <c r="D156" s="54"/>
    </row>
    <row r="157" spans="1:13" x14ac:dyDescent="0.3">
      <c r="B157" s="55" t="s">
        <v>4</v>
      </c>
      <c r="C157" s="55"/>
      <c r="D157" s="55"/>
    </row>
    <row r="159" spans="1:13" x14ac:dyDescent="0.3">
      <c r="B159" s="51" t="s">
        <v>730</v>
      </c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</row>
    <row r="160" spans="1:13" x14ac:dyDescent="0.3">
      <c r="A160" s="8" t="s">
        <v>76</v>
      </c>
      <c r="B160" s="9" t="s">
        <v>676</v>
      </c>
      <c r="C160" s="9" t="s">
        <v>677</v>
      </c>
      <c r="D160" s="9" t="s">
        <v>678</v>
      </c>
      <c r="E160" s="9" t="s">
        <v>679</v>
      </c>
      <c r="F160" s="9" t="s">
        <v>680</v>
      </c>
      <c r="G160" s="9" t="s">
        <v>681</v>
      </c>
      <c r="H160" s="9" t="s">
        <v>682</v>
      </c>
      <c r="I160" s="9" t="s">
        <v>683</v>
      </c>
      <c r="J160" s="9" t="s">
        <v>684</v>
      </c>
      <c r="K160" s="9" t="s">
        <v>685</v>
      </c>
      <c r="L160" s="9" t="s">
        <v>686</v>
      </c>
      <c r="M160" s="9" t="s">
        <v>687</v>
      </c>
    </row>
    <row r="161" spans="1:13" x14ac:dyDescent="0.3">
      <c r="A161" s="9" t="s">
        <v>170</v>
      </c>
      <c r="B161" s="11">
        <f t="shared" ref="B161:M192" si="0">IF(AND(B82&gt;0,B7&gt;0),B82/B7,0)</f>
        <v>203.64713763702804</v>
      </c>
      <c r="C161" s="11">
        <f t="shared" si="0"/>
        <v>192.94557097118462</v>
      </c>
      <c r="D161" s="11">
        <f t="shared" si="0"/>
        <v>200.77543021032503</v>
      </c>
      <c r="E161" s="11">
        <f t="shared" si="0"/>
        <v>214.36140089418782</v>
      </c>
      <c r="F161" s="11">
        <f t="shared" si="0"/>
        <v>220.61476510067112</v>
      </c>
      <c r="G161" s="11">
        <f t="shared" si="0"/>
        <v>249.01237864077672</v>
      </c>
      <c r="H161" s="11">
        <f t="shared" si="0"/>
        <v>219.0621276595744</v>
      </c>
      <c r="I161" s="11">
        <f t="shared" si="0"/>
        <v>229.81108033241003</v>
      </c>
      <c r="J161" s="11">
        <f t="shared" si="0"/>
        <v>188.59952380952382</v>
      </c>
      <c r="K161" s="11">
        <f t="shared" si="0"/>
        <v>227.13147410358567</v>
      </c>
      <c r="L161" s="11">
        <f t="shared" si="0"/>
        <v>204.21678321678323</v>
      </c>
      <c r="M161" s="11">
        <f t="shared" si="0"/>
        <v>205.75735849056602</v>
      </c>
    </row>
    <row r="162" spans="1:13" x14ac:dyDescent="0.3">
      <c r="A162" s="9" t="s">
        <v>78</v>
      </c>
      <c r="B162" s="11">
        <f t="shared" si="0"/>
        <v>0</v>
      </c>
      <c r="C162" s="11">
        <f>SUMIFS(Ventas_2[Kilo],Ventas_2[Año],'KPI''S CERDO'!$A$2,Ventas_2[Mes],PesoCerdo[[#Headers],[2]],Ventas_2[Almacén],PesoCerdo[[#This Row],[Almacén]])</f>
        <v>0</v>
      </c>
      <c r="D162" s="11">
        <f>SUMIFS(Ventas_2[Kilo],Ventas_2[Año],'KPI''S CERDO'!$A$2,Ventas_2[Mes],PesoCerdo[[#Headers],[3]],Ventas_2[Almacén],PesoCerdo[[#This Row],[Almacén]])</f>
        <v>0</v>
      </c>
      <c r="E162" s="11">
        <f>SUMIFS(Ventas_2[Kilo],Ventas_2[Año],'KPI''S CERDO'!$A$2,Ventas_2[Mes],PesoCerdo[[#Headers],[4]],Ventas_2[Almacén],PesoCerdo[[#This Row],[Almacén]])</f>
        <v>0</v>
      </c>
      <c r="F162" s="11">
        <f>SUMIFS(Ventas_2[Kilo],Ventas_2[Año],'KPI''S CERDO'!$A$2,Ventas_2[Mes],PesoCerdo[[#Headers],[5]],Ventas_2[Almacén],PesoCerdo[[#This Row],[Almacén]])</f>
        <v>0</v>
      </c>
      <c r="G162" s="11">
        <f>SUMIFS(Ventas_2[Kilo],Ventas_2[Año],'KPI''S CERDO'!$A$2,Ventas_2[Mes],PesoCerdo[[#Headers],[6]],Ventas_2[Almacén],PesoCerdo[[#This Row],[Almacén]])</f>
        <v>0</v>
      </c>
      <c r="H162" s="11">
        <f>SUMIFS(Ventas_2[Kilo],Ventas_2[Año],'KPI''S CERDO'!$A$2,Ventas_2[Mes],PesoCerdo[[#Headers],[7]],Ventas_2[Almacén],PesoCerdo[[#This Row],[Almacén]])</f>
        <v>0</v>
      </c>
      <c r="I162" s="11">
        <f>SUMIFS(Ventas_2[Kilo],Ventas_2[Año],'KPI''S CERDO'!$A$2,Ventas_2[Mes],PesoCerdo[[#Headers],[8]],Ventas_2[Almacén],PesoCerdo[[#This Row],[Almacén]])</f>
        <v>0</v>
      </c>
      <c r="J162" s="11">
        <f>SUMIFS(Ventas_2[Kilo],Ventas_2[Año],'KPI''S CERDO'!$A$2,Ventas_2[Mes],PesoCerdo[[#Headers],[9]],Ventas_2[Almacén],PesoCerdo[[#This Row],[Almacén]])</f>
        <v>0</v>
      </c>
      <c r="K162" s="11">
        <f>SUMIFS(Ventas_2[Kilo],Ventas_2[Año],'KPI''S CERDO'!$A$2,Ventas_2[Mes],PesoCerdo[[#Headers],[10]],Ventas_2[Almacén],PesoCerdo[[#This Row],[Almacén]])</f>
        <v>9873</v>
      </c>
      <c r="L162" s="11">
        <f>SUMIFS(Ventas_2[Kilo],Ventas_2[Año],'KPI''S CERDO'!$A$2,Ventas_2[Mes],PesoCerdo[[#Headers],[11]],Ventas_2[Almacén],PesoCerdo[[#This Row],[Almacén]])</f>
        <v>2634.5</v>
      </c>
      <c r="M162" s="11">
        <f>SUMIFS(Ventas_2[Kilo],Ventas_2[Año],'KPI''S CERDO'!$A$2,Ventas_2[Mes],PesoCerdo[[#Headers],[12]],Ventas_2[Almacén],PesoCerdo[[#This Row],[Almacén]])</f>
        <v>0</v>
      </c>
    </row>
    <row r="163" spans="1:13" x14ac:dyDescent="0.3">
      <c r="A163" s="9" t="s">
        <v>79</v>
      </c>
      <c r="B163" s="11">
        <f t="shared" si="0"/>
        <v>0</v>
      </c>
      <c r="C163" s="11">
        <f>SUMIFS(Ventas_2[Kilo],Ventas_2[Año],'KPI''S CERDO'!$A$2,Ventas_2[Mes],PesoCerdo[[#Headers],[2]],Ventas_2[Almacén],PesoCerdo[[#This Row],[Almacén]])</f>
        <v>0</v>
      </c>
      <c r="D163" s="11">
        <f>SUMIFS(Ventas_2[Kilo],Ventas_2[Año],'KPI''S CERDO'!$A$2,Ventas_2[Mes],PesoCerdo[[#Headers],[3]],Ventas_2[Almacén],PesoCerdo[[#This Row],[Almacén]])</f>
        <v>0</v>
      </c>
      <c r="E163" s="11">
        <f>SUMIFS(Ventas_2[Kilo],Ventas_2[Año],'KPI''S CERDO'!$A$2,Ventas_2[Mes],PesoCerdo[[#Headers],[4]],Ventas_2[Almacén],PesoCerdo[[#This Row],[Almacén]])</f>
        <v>0</v>
      </c>
      <c r="F163" s="11">
        <f>SUMIFS(Ventas_2[Kilo],Ventas_2[Año],'KPI''S CERDO'!$A$2,Ventas_2[Mes],PesoCerdo[[#Headers],[5]],Ventas_2[Almacén],PesoCerdo[[#This Row],[Almacén]])</f>
        <v>0</v>
      </c>
      <c r="G163" s="11">
        <f>SUMIFS(Ventas_2[Kilo],Ventas_2[Año],'KPI''S CERDO'!$A$2,Ventas_2[Mes],PesoCerdo[[#Headers],[6]],Ventas_2[Almacén],PesoCerdo[[#This Row],[Almacén]])</f>
        <v>0</v>
      </c>
      <c r="H163" s="11">
        <f>SUMIFS(Ventas_2[Kilo],Ventas_2[Año],'KPI''S CERDO'!$A$2,Ventas_2[Mes],PesoCerdo[[#Headers],[7]],Ventas_2[Almacén],PesoCerdo[[#This Row],[Almacén]])</f>
        <v>0</v>
      </c>
      <c r="I163" s="11">
        <f>SUMIFS(Ventas_2[Kilo],Ventas_2[Año],'KPI''S CERDO'!$A$2,Ventas_2[Mes],PesoCerdo[[#Headers],[8]],Ventas_2[Almacén],PesoCerdo[[#This Row],[Almacén]])</f>
        <v>0</v>
      </c>
      <c r="J163" s="11">
        <f>SUMIFS(Ventas_2[Kilo],Ventas_2[Año],'KPI''S CERDO'!$A$2,Ventas_2[Mes],PesoCerdo[[#Headers],[9]],Ventas_2[Almacén],PesoCerdo[[#This Row],[Almacén]])</f>
        <v>0</v>
      </c>
      <c r="K163" s="11">
        <f>SUMIFS(Ventas_2[Kilo],Ventas_2[Año],'KPI''S CERDO'!$A$2,Ventas_2[Mes],PesoCerdo[[#Headers],[10]],Ventas_2[Almacén],PesoCerdo[[#This Row],[Almacén]])</f>
        <v>13188.5</v>
      </c>
      <c r="L163" s="11">
        <f>SUMIFS(Ventas_2[Kilo],Ventas_2[Año],'KPI''S CERDO'!$A$2,Ventas_2[Mes],PesoCerdo[[#Headers],[11]],Ventas_2[Almacén],PesoCerdo[[#This Row],[Almacén]])</f>
        <v>728</v>
      </c>
      <c r="M163" s="11">
        <f>SUMIFS(Ventas_2[Kilo],Ventas_2[Año],'KPI''S CERDO'!$A$2,Ventas_2[Mes],PesoCerdo[[#Headers],[12]],Ventas_2[Almacén],PesoCerdo[[#This Row],[Almacén]])</f>
        <v>70</v>
      </c>
    </row>
    <row r="164" spans="1:13" x14ac:dyDescent="0.3">
      <c r="A164" s="9" t="s">
        <v>80</v>
      </c>
      <c r="B164" s="11">
        <f t="shared" si="0"/>
        <v>0</v>
      </c>
      <c r="C164" s="11">
        <f>SUMIFS(Ventas_2[Kilo],Ventas_2[Año],'KPI''S CERDO'!$A$2,Ventas_2[Mes],PesoCerdo[[#Headers],[2]],Ventas_2[Almacén],PesoCerdo[[#This Row],[Almacén]])</f>
        <v>0</v>
      </c>
      <c r="D164" s="11">
        <f>SUMIFS(Ventas_2[Kilo],Ventas_2[Año],'KPI''S CERDO'!$A$2,Ventas_2[Mes],PesoCerdo[[#Headers],[3]],Ventas_2[Almacén],PesoCerdo[[#This Row],[Almacén]])</f>
        <v>0</v>
      </c>
      <c r="E164" s="11">
        <f>SUMIFS(Ventas_2[Kilo],Ventas_2[Año],'KPI''S CERDO'!$A$2,Ventas_2[Mes],PesoCerdo[[#Headers],[4]],Ventas_2[Almacén],PesoCerdo[[#This Row],[Almacén]])</f>
        <v>0</v>
      </c>
      <c r="F164" s="11">
        <f>SUMIFS(Ventas_2[Kilo],Ventas_2[Año],'KPI''S CERDO'!$A$2,Ventas_2[Mes],PesoCerdo[[#Headers],[5]],Ventas_2[Almacén],PesoCerdo[[#This Row],[Almacén]])</f>
        <v>0</v>
      </c>
      <c r="G164" s="11">
        <f>SUMIFS(Ventas_2[Kilo],Ventas_2[Año],'KPI''S CERDO'!$A$2,Ventas_2[Mes],PesoCerdo[[#Headers],[6]],Ventas_2[Almacén],PesoCerdo[[#This Row],[Almacén]])</f>
        <v>0</v>
      </c>
      <c r="H164" s="11">
        <f>SUMIFS(Ventas_2[Kilo],Ventas_2[Año],'KPI''S CERDO'!$A$2,Ventas_2[Mes],PesoCerdo[[#Headers],[7]],Ventas_2[Almacén],PesoCerdo[[#This Row],[Almacén]])</f>
        <v>0</v>
      </c>
      <c r="I164" s="11">
        <f>SUMIFS(Ventas_2[Kilo],Ventas_2[Año],'KPI''S CERDO'!$A$2,Ventas_2[Mes],PesoCerdo[[#Headers],[8]],Ventas_2[Almacén],PesoCerdo[[#This Row],[Almacén]])</f>
        <v>38</v>
      </c>
      <c r="J164" s="11">
        <f>SUMIFS(Ventas_2[Kilo],Ventas_2[Año],'KPI''S CERDO'!$A$2,Ventas_2[Mes],PesoCerdo[[#Headers],[9]],Ventas_2[Almacén],PesoCerdo[[#This Row],[Almacén]])</f>
        <v>0</v>
      </c>
      <c r="K164" s="11">
        <f>SUMIFS(Ventas_2[Kilo],Ventas_2[Año],'KPI''S CERDO'!$A$2,Ventas_2[Mes],PesoCerdo[[#Headers],[10]],Ventas_2[Almacén],PesoCerdo[[#This Row],[Almacén]])</f>
        <v>0</v>
      </c>
      <c r="L164" s="11">
        <f>SUMIFS(Ventas_2[Kilo],Ventas_2[Año],'KPI''S CERDO'!$A$2,Ventas_2[Mes],PesoCerdo[[#Headers],[11]],Ventas_2[Almacén],PesoCerdo[[#This Row],[Almacén]])</f>
        <v>11384.5</v>
      </c>
      <c r="M164" s="11">
        <f>SUMIFS(Ventas_2[Kilo],Ventas_2[Año],'KPI''S CERDO'!$A$2,Ventas_2[Mes],PesoCerdo[[#Headers],[12]],Ventas_2[Almacén],PesoCerdo[[#This Row],[Almacén]])</f>
        <v>0</v>
      </c>
    </row>
    <row r="165" spans="1:13" x14ac:dyDescent="0.3">
      <c r="A165" s="9" t="s">
        <v>81</v>
      </c>
      <c r="B165" s="11">
        <f t="shared" si="0"/>
        <v>0</v>
      </c>
      <c r="C165" s="11">
        <f>SUMIFS(Ventas_2[Kilo],Ventas_2[Año],'KPI''S CERDO'!$A$2,Ventas_2[Mes],PesoCerdo[[#Headers],[2]],Ventas_2[Almacén],PesoCerdo[[#This Row],[Almacén]])</f>
        <v>0</v>
      </c>
      <c r="D165" s="11">
        <f>SUMIFS(Ventas_2[Kilo],Ventas_2[Año],'KPI''S CERDO'!$A$2,Ventas_2[Mes],PesoCerdo[[#Headers],[3]],Ventas_2[Almacén],PesoCerdo[[#This Row],[Almacén]])</f>
        <v>0</v>
      </c>
      <c r="E165" s="11">
        <f>SUMIFS(Ventas_2[Kilo],Ventas_2[Año],'KPI''S CERDO'!$A$2,Ventas_2[Mes],PesoCerdo[[#Headers],[4]],Ventas_2[Almacén],PesoCerdo[[#This Row],[Almacén]])</f>
        <v>0</v>
      </c>
      <c r="F165" s="11">
        <f>SUMIFS(Ventas_2[Kilo],Ventas_2[Año],'KPI''S CERDO'!$A$2,Ventas_2[Mes],PesoCerdo[[#Headers],[5]],Ventas_2[Almacén],PesoCerdo[[#This Row],[Almacén]])</f>
        <v>0</v>
      </c>
      <c r="G165" s="11">
        <f>SUMIFS(Ventas_2[Kilo],Ventas_2[Año],'KPI''S CERDO'!$A$2,Ventas_2[Mes],PesoCerdo[[#Headers],[6]],Ventas_2[Almacén],PesoCerdo[[#This Row],[Almacén]])</f>
        <v>0</v>
      </c>
      <c r="H165" s="11">
        <f>SUMIFS(Ventas_2[Kilo],Ventas_2[Año],'KPI''S CERDO'!$A$2,Ventas_2[Mes],PesoCerdo[[#Headers],[7]],Ventas_2[Almacén],PesoCerdo[[#This Row],[Almacén]])</f>
        <v>0</v>
      </c>
      <c r="I165" s="11">
        <f>SUMIFS(Ventas_2[Kilo],Ventas_2[Año],'KPI''S CERDO'!$A$2,Ventas_2[Mes],PesoCerdo[[#Headers],[8]],Ventas_2[Almacén],PesoCerdo[[#This Row],[Almacén]])</f>
        <v>0</v>
      </c>
      <c r="J165" s="11">
        <f>SUMIFS(Ventas_2[Kilo],Ventas_2[Año],'KPI''S CERDO'!$A$2,Ventas_2[Mes],PesoCerdo[[#Headers],[9]],Ventas_2[Almacén],PesoCerdo[[#This Row],[Almacén]])</f>
        <v>0</v>
      </c>
      <c r="K165" s="11">
        <f>SUMIFS(Ventas_2[Kilo],Ventas_2[Año],'KPI''S CERDO'!$A$2,Ventas_2[Mes],PesoCerdo[[#Headers],[10]],Ventas_2[Almacén],PesoCerdo[[#This Row],[Almacén]])</f>
        <v>0</v>
      </c>
      <c r="L165" s="11">
        <f>SUMIFS(Ventas_2[Kilo],Ventas_2[Año],'KPI''S CERDO'!$A$2,Ventas_2[Mes],PesoCerdo[[#Headers],[11]],Ventas_2[Almacén],PesoCerdo[[#This Row],[Almacén]])</f>
        <v>0</v>
      </c>
      <c r="M165" s="11">
        <f>SUMIFS(Ventas_2[Kilo],Ventas_2[Año],'KPI''S CERDO'!$A$2,Ventas_2[Mes],PesoCerdo[[#Headers],[12]],Ventas_2[Almacén],PesoCerdo[[#This Row],[Almacén]])</f>
        <v>16917.5</v>
      </c>
    </row>
    <row r="166" spans="1:13" x14ac:dyDescent="0.3">
      <c r="A166" s="9" t="s">
        <v>82</v>
      </c>
      <c r="B166" s="11">
        <f t="shared" si="0"/>
        <v>0</v>
      </c>
      <c r="C166" s="11">
        <f>SUMIFS(Ventas_2[Kilo],Ventas_2[Año],'KPI''S CERDO'!$A$2,Ventas_2[Mes],PesoCerdo[[#Headers],[2]],Ventas_2[Almacén],PesoCerdo[[#This Row],[Almacén]])</f>
        <v>0</v>
      </c>
      <c r="D166" s="11">
        <f>SUMIFS(Ventas_2[Kilo],Ventas_2[Año],'KPI''S CERDO'!$A$2,Ventas_2[Mes],PesoCerdo[[#Headers],[3]],Ventas_2[Almacén],PesoCerdo[[#This Row],[Almacén]])</f>
        <v>0</v>
      </c>
      <c r="E166" s="11">
        <f>SUMIFS(Ventas_2[Kilo],Ventas_2[Año],'KPI''S CERDO'!$A$2,Ventas_2[Mes],PesoCerdo[[#Headers],[4]],Ventas_2[Almacén],PesoCerdo[[#This Row],[Almacén]])</f>
        <v>0</v>
      </c>
      <c r="F166" s="11">
        <f>SUMIFS(Ventas_2[Kilo],Ventas_2[Año],'KPI''S CERDO'!$A$2,Ventas_2[Mes],PesoCerdo[[#Headers],[5]],Ventas_2[Almacén],PesoCerdo[[#This Row],[Almacén]])</f>
        <v>0</v>
      </c>
      <c r="G166" s="11">
        <f>SUMIFS(Ventas_2[Kilo],Ventas_2[Año],'KPI''S CERDO'!$A$2,Ventas_2[Mes],PesoCerdo[[#Headers],[6]],Ventas_2[Almacén],PesoCerdo[[#This Row],[Almacén]])</f>
        <v>0</v>
      </c>
      <c r="H166" s="11">
        <f>SUMIFS(Ventas_2[Kilo],Ventas_2[Año],'KPI''S CERDO'!$A$2,Ventas_2[Mes],PesoCerdo[[#Headers],[7]],Ventas_2[Almacén],PesoCerdo[[#This Row],[Almacén]])</f>
        <v>0</v>
      </c>
      <c r="I166" s="11">
        <f>SUMIFS(Ventas_2[Kilo],Ventas_2[Año],'KPI''S CERDO'!$A$2,Ventas_2[Mes],PesoCerdo[[#Headers],[8]],Ventas_2[Almacén],PesoCerdo[[#This Row],[Almacén]])</f>
        <v>0</v>
      </c>
      <c r="J166" s="11">
        <f>SUMIFS(Ventas_2[Kilo],Ventas_2[Año],'KPI''S CERDO'!$A$2,Ventas_2[Mes],PesoCerdo[[#Headers],[9]],Ventas_2[Almacén],PesoCerdo[[#This Row],[Almacén]])</f>
        <v>10793.5</v>
      </c>
      <c r="K166" s="11">
        <f>SUMIFS(Ventas_2[Kilo],Ventas_2[Año],'KPI''S CERDO'!$A$2,Ventas_2[Mes],PesoCerdo[[#Headers],[10]],Ventas_2[Almacén],PesoCerdo[[#This Row],[Almacén]])</f>
        <v>2130.5</v>
      </c>
      <c r="L166" s="11">
        <f>SUMIFS(Ventas_2[Kilo],Ventas_2[Año],'KPI''S CERDO'!$A$2,Ventas_2[Mes],PesoCerdo[[#Headers],[11]],Ventas_2[Almacén],PesoCerdo[[#This Row],[Almacén]])</f>
        <v>0</v>
      </c>
      <c r="M166" s="11">
        <f>SUMIFS(Ventas_2[Kilo],Ventas_2[Año],'KPI''S CERDO'!$A$2,Ventas_2[Mes],PesoCerdo[[#Headers],[12]],Ventas_2[Almacén],PesoCerdo[[#This Row],[Almacén]])</f>
        <v>0</v>
      </c>
    </row>
    <row r="167" spans="1:13" x14ac:dyDescent="0.3">
      <c r="A167" s="9" t="s">
        <v>83</v>
      </c>
      <c r="B167" s="11">
        <f t="shared" si="0"/>
        <v>0</v>
      </c>
      <c r="C167" s="11">
        <f>SUMIFS(Ventas_2[Kilo],Ventas_2[Año],'KPI''S CERDO'!$A$2,Ventas_2[Mes],PesoCerdo[[#Headers],[2]],Ventas_2[Almacén],PesoCerdo[[#This Row],[Almacén]])</f>
        <v>0</v>
      </c>
      <c r="D167" s="11">
        <f>SUMIFS(Ventas_2[Kilo],Ventas_2[Año],'KPI''S CERDO'!$A$2,Ventas_2[Mes],PesoCerdo[[#Headers],[3]],Ventas_2[Almacén],PesoCerdo[[#This Row],[Almacén]])</f>
        <v>0</v>
      </c>
      <c r="E167" s="11">
        <f>SUMIFS(Ventas_2[Kilo],Ventas_2[Año],'KPI''S CERDO'!$A$2,Ventas_2[Mes],PesoCerdo[[#Headers],[4]],Ventas_2[Almacén],PesoCerdo[[#This Row],[Almacén]])</f>
        <v>82.5</v>
      </c>
      <c r="F167" s="11">
        <f>SUMIFS(Ventas_2[Kilo],Ventas_2[Año],'KPI''S CERDO'!$A$2,Ventas_2[Mes],PesoCerdo[[#Headers],[5]],Ventas_2[Almacén],PesoCerdo[[#This Row],[Almacén]])</f>
        <v>12136</v>
      </c>
      <c r="G167" s="11">
        <f>SUMIFS(Ventas_2[Kilo],Ventas_2[Año],'KPI''S CERDO'!$A$2,Ventas_2[Mes],PesoCerdo[[#Headers],[6]],Ventas_2[Almacén],PesoCerdo[[#This Row],[Almacén]])</f>
        <v>881.5</v>
      </c>
      <c r="H167" s="11">
        <f>SUMIFS(Ventas_2[Kilo],Ventas_2[Año],'KPI''S CERDO'!$A$2,Ventas_2[Mes],PesoCerdo[[#Headers],[7]],Ventas_2[Almacén],PesoCerdo[[#This Row],[Almacén]])</f>
        <v>0</v>
      </c>
      <c r="I167" s="11">
        <f>SUMIFS(Ventas_2[Kilo],Ventas_2[Año],'KPI''S CERDO'!$A$2,Ventas_2[Mes],PesoCerdo[[#Headers],[8]],Ventas_2[Almacén],PesoCerdo[[#This Row],[Almacén]])</f>
        <v>0</v>
      </c>
      <c r="J167" s="11">
        <f>SUMIFS(Ventas_2[Kilo],Ventas_2[Año],'KPI''S CERDO'!$A$2,Ventas_2[Mes],PesoCerdo[[#Headers],[9]],Ventas_2[Almacén],PesoCerdo[[#This Row],[Almacén]])</f>
        <v>14925</v>
      </c>
      <c r="K167" s="11">
        <f>SUMIFS(Ventas_2[Kilo],Ventas_2[Año],'KPI''S CERDO'!$A$2,Ventas_2[Mes],PesoCerdo[[#Headers],[10]],Ventas_2[Almacén],PesoCerdo[[#This Row],[Almacén]])</f>
        <v>0</v>
      </c>
      <c r="L167" s="11">
        <f>SUMIFS(Ventas_2[Kilo],Ventas_2[Año],'KPI''S CERDO'!$A$2,Ventas_2[Mes],PesoCerdo[[#Headers],[11]],Ventas_2[Almacén],PesoCerdo[[#This Row],[Almacén]])</f>
        <v>0</v>
      </c>
      <c r="M167" s="11">
        <f>SUMIFS(Ventas_2[Kilo],Ventas_2[Año],'KPI''S CERDO'!$A$2,Ventas_2[Mes],PesoCerdo[[#Headers],[12]],Ventas_2[Almacén],PesoCerdo[[#This Row],[Almacén]])</f>
        <v>18407</v>
      </c>
    </row>
    <row r="168" spans="1:13" x14ac:dyDescent="0.3">
      <c r="A168" s="9" t="s">
        <v>84</v>
      </c>
      <c r="B168" s="11">
        <f t="shared" si="0"/>
        <v>111.35897435897436</v>
      </c>
      <c r="C168" s="11">
        <f>SUMIFS(Ventas_2[Kilo],Ventas_2[Año],'KPI''S CERDO'!$A$2,Ventas_2[Mes],PesoCerdo[[#Headers],[2]],Ventas_2[Almacén],PesoCerdo[[#This Row],[Almacén]])</f>
        <v>510</v>
      </c>
      <c r="D168" s="11">
        <f>SUMIFS(Ventas_2[Kilo],Ventas_2[Año],'KPI''S CERDO'!$A$2,Ventas_2[Mes],PesoCerdo[[#Headers],[3]],Ventas_2[Almacén],PesoCerdo[[#This Row],[Almacén]])</f>
        <v>10262</v>
      </c>
      <c r="E168" s="11">
        <f>SUMIFS(Ventas_2[Kilo],Ventas_2[Año],'KPI''S CERDO'!$A$2,Ventas_2[Mes],PesoCerdo[[#Headers],[4]],Ventas_2[Almacén],PesoCerdo[[#This Row],[Almacén]])</f>
        <v>6841</v>
      </c>
      <c r="F168" s="11">
        <f>SUMIFS(Ventas_2[Kilo],Ventas_2[Año],'KPI''S CERDO'!$A$2,Ventas_2[Mes],PesoCerdo[[#Headers],[5]],Ventas_2[Almacén],PesoCerdo[[#This Row],[Almacén]])</f>
        <v>4030</v>
      </c>
      <c r="G168" s="11">
        <f>SUMIFS(Ventas_2[Kilo],Ventas_2[Año],'KPI''S CERDO'!$A$2,Ventas_2[Mes],PesoCerdo[[#Headers],[6]],Ventas_2[Almacén],PesoCerdo[[#This Row],[Almacén]])</f>
        <v>12391</v>
      </c>
      <c r="H168" s="11">
        <f>SUMIFS(Ventas_2[Kilo],Ventas_2[Año],'KPI''S CERDO'!$A$2,Ventas_2[Mes],PesoCerdo[[#Headers],[7]],Ventas_2[Almacén],PesoCerdo[[#This Row],[Almacén]])</f>
        <v>17144</v>
      </c>
      <c r="I168" s="11">
        <f>SUMIFS(Ventas_2[Kilo],Ventas_2[Año],'KPI''S CERDO'!$A$2,Ventas_2[Mes],PesoCerdo[[#Headers],[8]],Ventas_2[Almacén],PesoCerdo[[#This Row],[Almacén]])</f>
        <v>1274</v>
      </c>
      <c r="J168" s="11">
        <f>SUMIFS(Ventas_2[Kilo],Ventas_2[Año],'KPI''S CERDO'!$A$2,Ventas_2[Mes],PesoCerdo[[#Headers],[9]],Ventas_2[Almacén],PesoCerdo[[#This Row],[Almacén]])</f>
        <v>10728</v>
      </c>
      <c r="K168" s="11">
        <f>SUMIFS(Ventas_2[Kilo],Ventas_2[Año],'KPI''S CERDO'!$A$2,Ventas_2[Mes],PesoCerdo[[#Headers],[10]],Ventas_2[Almacén],PesoCerdo[[#This Row],[Almacén]])</f>
        <v>0</v>
      </c>
      <c r="L168" s="11">
        <f>SUMIFS(Ventas_2[Kilo],Ventas_2[Año],'KPI''S CERDO'!$A$2,Ventas_2[Mes],PesoCerdo[[#Headers],[11]],Ventas_2[Almacén],PesoCerdo[[#This Row],[Almacén]])</f>
        <v>0</v>
      </c>
      <c r="M168" s="11">
        <f>SUMIFS(Ventas_2[Kilo],Ventas_2[Año],'KPI''S CERDO'!$A$2,Ventas_2[Mes],PesoCerdo[[#Headers],[12]],Ventas_2[Almacén],PesoCerdo[[#This Row],[Almacén]])</f>
        <v>11216.5</v>
      </c>
    </row>
    <row r="169" spans="1:13" x14ac:dyDescent="0.3">
      <c r="A169" s="9" t="s">
        <v>85</v>
      </c>
      <c r="B169" s="11">
        <f t="shared" si="0"/>
        <v>96.505494505494511</v>
      </c>
      <c r="C169" s="11">
        <f>SUMIFS(Ventas_2[Kilo],Ventas_2[Año],'KPI''S CERDO'!$A$2,Ventas_2[Mes],PesoCerdo[[#Headers],[2]],Ventas_2[Almacén],PesoCerdo[[#This Row],[Almacén]])</f>
        <v>192</v>
      </c>
      <c r="D169" s="11">
        <f>SUMIFS(Ventas_2[Kilo],Ventas_2[Año],'KPI''S CERDO'!$A$2,Ventas_2[Mes],PesoCerdo[[#Headers],[3]],Ventas_2[Almacén],PesoCerdo[[#This Row],[Almacén]])</f>
        <v>12252</v>
      </c>
      <c r="E169" s="11">
        <f>SUMIFS(Ventas_2[Kilo],Ventas_2[Año],'KPI''S CERDO'!$A$2,Ventas_2[Mes],PesoCerdo[[#Headers],[4]],Ventas_2[Almacén],PesoCerdo[[#This Row],[Almacén]])</f>
        <v>0</v>
      </c>
      <c r="F169" s="11">
        <f>SUMIFS(Ventas_2[Kilo],Ventas_2[Año],'KPI''S CERDO'!$A$2,Ventas_2[Mes],PesoCerdo[[#Headers],[5]],Ventas_2[Almacén],PesoCerdo[[#This Row],[Almacén]])</f>
        <v>7533</v>
      </c>
      <c r="G169" s="11">
        <f>SUMIFS(Ventas_2[Kilo],Ventas_2[Año],'KPI''S CERDO'!$A$2,Ventas_2[Mes],PesoCerdo[[#Headers],[6]],Ventas_2[Almacén],PesoCerdo[[#This Row],[Almacén]])</f>
        <v>11970</v>
      </c>
      <c r="H169" s="11">
        <f>SUMIFS(Ventas_2[Kilo],Ventas_2[Año],'KPI''S CERDO'!$A$2,Ventas_2[Mes],PesoCerdo[[#Headers],[7]],Ventas_2[Almacén],PesoCerdo[[#This Row],[Almacén]])</f>
        <v>6548</v>
      </c>
      <c r="I169" s="11">
        <f>SUMIFS(Ventas_2[Kilo],Ventas_2[Año],'KPI''S CERDO'!$A$2,Ventas_2[Mes],PesoCerdo[[#Headers],[8]],Ventas_2[Almacén],PesoCerdo[[#This Row],[Almacén]])</f>
        <v>202.5</v>
      </c>
      <c r="J169" s="11">
        <f>SUMIFS(Ventas_2[Kilo],Ventas_2[Año],'KPI''S CERDO'!$A$2,Ventas_2[Mes],PesoCerdo[[#Headers],[9]],Ventas_2[Almacén],PesoCerdo[[#This Row],[Almacén]])</f>
        <v>1250.5</v>
      </c>
      <c r="K169" s="11">
        <f>SUMIFS(Ventas_2[Kilo],Ventas_2[Año],'KPI''S CERDO'!$A$2,Ventas_2[Mes],PesoCerdo[[#Headers],[10]],Ventas_2[Almacén],PesoCerdo[[#This Row],[Almacén]])</f>
        <v>13673</v>
      </c>
      <c r="L169" s="11">
        <f>SUMIFS(Ventas_2[Kilo],Ventas_2[Año],'KPI''S CERDO'!$A$2,Ventas_2[Mes],PesoCerdo[[#Headers],[11]],Ventas_2[Almacén],PesoCerdo[[#This Row],[Almacén]])</f>
        <v>99</v>
      </c>
      <c r="M169" s="11">
        <f>SUMIFS(Ventas_2[Kilo],Ventas_2[Año],'KPI''S CERDO'!$A$2,Ventas_2[Mes],PesoCerdo[[#Headers],[12]],Ventas_2[Almacén],PesoCerdo[[#This Row],[Almacén]])</f>
        <v>0</v>
      </c>
    </row>
    <row r="170" spans="1:13" x14ac:dyDescent="0.3">
      <c r="A170" s="9" t="s">
        <v>86</v>
      </c>
      <c r="B170" s="11">
        <f t="shared" si="0"/>
        <v>101.26724137931035</v>
      </c>
      <c r="C170" s="11">
        <f>SUMIFS(Ventas_2[Kilo],Ventas_2[Año],'KPI''S CERDO'!$A$2,Ventas_2[Mes],PesoCerdo[[#Headers],[2]],Ventas_2[Almacén],PesoCerdo[[#This Row],[Almacén]])</f>
        <v>13334</v>
      </c>
      <c r="D170" s="11">
        <f>SUMIFS(Ventas_2[Kilo],Ventas_2[Año],'KPI''S CERDO'!$A$2,Ventas_2[Mes],PesoCerdo[[#Headers],[3]],Ventas_2[Almacén],PesoCerdo[[#This Row],[Almacén]])</f>
        <v>9715</v>
      </c>
      <c r="E170" s="11">
        <f>SUMIFS(Ventas_2[Kilo],Ventas_2[Año],'KPI''S CERDO'!$A$2,Ventas_2[Mes],PesoCerdo[[#Headers],[4]],Ventas_2[Almacén],PesoCerdo[[#This Row],[Almacén]])</f>
        <v>15392.5</v>
      </c>
      <c r="F170" s="11">
        <f>SUMIFS(Ventas_2[Kilo],Ventas_2[Año],'KPI''S CERDO'!$A$2,Ventas_2[Mes],PesoCerdo[[#Headers],[5]],Ventas_2[Almacén],PesoCerdo[[#This Row],[Almacén]])</f>
        <v>0</v>
      </c>
      <c r="G170" s="11">
        <f>SUMIFS(Ventas_2[Kilo],Ventas_2[Año],'KPI''S CERDO'!$A$2,Ventas_2[Mes],PesoCerdo[[#Headers],[6]],Ventas_2[Almacén],PesoCerdo[[#This Row],[Almacén]])</f>
        <v>14749.5</v>
      </c>
      <c r="H170" s="11">
        <f>SUMIFS(Ventas_2[Kilo],Ventas_2[Año],'KPI''S CERDO'!$A$2,Ventas_2[Mes],PesoCerdo[[#Headers],[7]],Ventas_2[Almacén],PesoCerdo[[#This Row],[Almacén]])</f>
        <v>1550</v>
      </c>
      <c r="I170" s="11">
        <f>SUMIFS(Ventas_2[Kilo],Ventas_2[Año],'KPI''S CERDO'!$A$2,Ventas_2[Mes],PesoCerdo[[#Headers],[8]],Ventas_2[Almacén],PesoCerdo[[#This Row],[Almacén]])</f>
        <v>14441</v>
      </c>
      <c r="J170" s="11">
        <f>SUMIFS(Ventas_2[Kilo],Ventas_2[Año],'KPI''S CERDO'!$A$2,Ventas_2[Mes],PesoCerdo[[#Headers],[9]],Ventas_2[Almacén],PesoCerdo[[#This Row],[Almacén]])</f>
        <v>133</v>
      </c>
      <c r="K170" s="11">
        <f>SUMIFS(Ventas_2[Kilo],Ventas_2[Año],'KPI''S CERDO'!$A$2,Ventas_2[Mes],PesoCerdo[[#Headers],[10]],Ventas_2[Almacén],PesoCerdo[[#This Row],[Almacén]])</f>
        <v>35</v>
      </c>
      <c r="L170" s="11">
        <f>SUMIFS(Ventas_2[Kilo],Ventas_2[Año],'KPI''S CERDO'!$A$2,Ventas_2[Mes],PesoCerdo[[#Headers],[11]],Ventas_2[Almacén],PesoCerdo[[#This Row],[Almacén]])</f>
        <v>8825</v>
      </c>
      <c r="M170" s="11">
        <f>SUMIFS(Ventas_2[Kilo],Ventas_2[Año],'KPI''S CERDO'!$A$2,Ventas_2[Mes],PesoCerdo[[#Headers],[12]],Ventas_2[Almacén],PesoCerdo[[#This Row],[Almacén]])</f>
        <v>5410</v>
      </c>
    </row>
    <row r="171" spans="1:13" x14ac:dyDescent="0.3">
      <c r="A171" s="9" t="s">
        <v>87</v>
      </c>
      <c r="B171" s="11">
        <f t="shared" si="0"/>
        <v>106.96818181818182</v>
      </c>
      <c r="C171" s="11">
        <f>SUMIFS(Ventas_2[Kilo],Ventas_2[Año],'KPI''S CERDO'!$A$2,Ventas_2[Mes],PesoCerdo[[#Headers],[2]],Ventas_2[Almacén],PesoCerdo[[#This Row],[Almacén]])</f>
        <v>0</v>
      </c>
      <c r="D171" s="11">
        <f>SUMIFS(Ventas_2[Kilo],Ventas_2[Año],'KPI''S CERDO'!$A$2,Ventas_2[Mes],PesoCerdo[[#Headers],[3]],Ventas_2[Almacén],PesoCerdo[[#This Row],[Almacén]])</f>
        <v>9238</v>
      </c>
      <c r="E171" s="11">
        <f>SUMIFS(Ventas_2[Kilo],Ventas_2[Año],'KPI''S CERDO'!$A$2,Ventas_2[Mes],PesoCerdo[[#Headers],[4]],Ventas_2[Almacén],PesoCerdo[[#This Row],[Almacén]])</f>
        <v>9525.5</v>
      </c>
      <c r="F171" s="11">
        <f>SUMIFS(Ventas_2[Kilo],Ventas_2[Año],'KPI''S CERDO'!$A$2,Ventas_2[Mes],PesoCerdo[[#Headers],[5]],Ventas_2[Almacén],PesoCerdo[[#This Row],[Almacén]])</f>
        <v>1136</v>
      </c>
      <c r="G171" s="11">
        <f>SUMIFS(Ventas_2[Kilo],Ventas_2[Año],'KPI''S CERDO'!$A$2,Ventas_2[Mes],PesoCerdo[[#Headers],[6]],Ventas_2[Almacén],PesoCerdo[[#This Row],[Almacén]])</f>
        <v>15503.5</v>
      </c>
      <c r="H171" s="11">
        <f>SUMIFS(Ventas_2[Kilo],Ventas_2[Año],'KPI''S CERDO'!$A$2,Ventas_2[Mes],PesoCerdo[[#Headers],[7]],Ventas_2[Almacén],PesoCerdo[[#This Row],[Almacén]])</f>
        <v>14919</v>
      </c>
      <c r="I171" s="11">
        <f>SUMIFS(Ventas_2[Kilo],Ventas_2[Año],'KPI''S CERDO'!$A$2,Ventas_2[Mes],PesoCerdo[[#Headers],[8]],Ventas_2[Almacén],PesoCerdo[[#This Row],[Almacén]])</f>
        <v>15762</v>
      </c>
      <c r="J171" s="11">
        <f>SUMIFS(Ventas_2[Kilo],Ventas_2[Año],'KPI''S CERDO'!$A$2,Ventas_2[Mes],PesoCerdo[[#Headers],[9]],Ventas_2[Almacén],PesoCerdo[[#This Row],[Almacén]])</f>
        <v>0</v>
      </c>
      <c r="K171" s="11">
        <f>SUMIFS(Ventas_2[Kilo],Ventas_2[Año],'KPI''S CERDO'!$A$2,Ventas_2[Mes],PesoCerdo[[#Headers],[10]],Ventas_2[Almacén],PesoCerdo[[#This Row],[Almacén]])</f>
        <v>0</v>
      </c>
      <c r="L171" s="11">
        <f>SUMIFS(Ventas_2[Kilo],Ventas_2[Año],'KPI''S CERDO'!$A$2,Ventas_2[Mes],PesoCerdo[[#Headers],[11]],Ventas_2[Almacén],PesoCerdo[[#This Row],[Almacén]])</f>
        <v>0</v>
      </c>
      <c r="M171" s="11">
        <f>SUMIFS(Ventas_2[Kilo],Ventas_2[Año],'KPI''S CERDO'!$A$2,Ventas_2[Mes],PesoCerdo[[#Headers],[12]],Ventas_2[Almacén],PesoCerdo[[#This Row],[Almacén]])</f>
        <v>5738</v>
      </c>
    </row>
    <row r="172" spans="1:13" x14ac:dyDescent="0.3">
      <c r="A172" s="9" t="s">
        <v>88</v>
      </c>
      <c r="B172" s="11">
        <f t="shared" si="0"/>
        <v>104.92537313432835</v>
      </c>
      <c r="C172" s="11">
        <f>SUMIFS(Ventas_2[Kilo],Ventas_2[Año],'KPI''S CERDO'!$A$2,Ventas_2[Mes],PesoCerdo[[#Headers],[2]],Ventas_2[Almacén],PesoCerdo[[#This Row],[Almacén]])</f>
        <v>13450.5</v>
      </c>
      <c r="D172" s="11">
        <f>SUMIFS(Ventas_2[Kilo],Ventas_2[Año],'KPI''S CERDO'!$A$2,Ventas_2[Mes],PesoCerdo[[#Headers],[3]],Ventas_2[Almacén],PesoCerdo[[#This Row],[Almacén]])</f>
        <v>6583</v>
      </c>
      <c r="E172" s="11">
        <f>SUMIFS(Ventas_2[Kilo],Ventas_2[Año],'KPI''S CERDO'!$A$2,Ventas_2[Mes],PesoCerdo[[#Headers],[4]],Ventas_2[Almacén],PesoCerdo[[#This Row],[Almacén]])</f>
        <v>13601.5</v>
      </c>
      <c r="F172" s="11">
        <f>SUMIFS(Ventas_2[Kilo],Ventas_2[Año],'KPI''S CERDO'!$A$2,Ventas_2[Mes],PesoCerdo[[#Headers],[5]],Ventas_2[Almacén],PesoCerdo[[#This Row],[Almacén]])</f>
        <v>13226</v>
      </c>
      <c r="G172" s="11">
        <f>SUMIFS(Ventas_2[Kilo],Ventas_2[Año],'KPI''S CERDO'!$A$2,Ventas_2[Mes],PesoCerdo[[#Headers],[6]],Ventas_2[Almacén],PesoCerdo[[#This Row],[Almacén]])</f>
        <v>15733.5</v>
      </c>
      <c r="H172" s="11">
        <f>SUMIFS(Ventas_2[Kilo],Ventas_2[Año],'KPI''S CERDO'!$A$2,Ventas_2[Mes],PesoCerdo[[#Headers],[7]],Ventas_2[Almacén],PesoCerdo[[#This Row],[Almacén]])</f>
        <v>0</v>
      </c>
      <c r="I172" s="11">
        <f>SUMIFS(Ventas_2[Kilo],Ventas_2[Año],'KPI''S CERDO'!$A$2,Ventas_2[Mes],PesoCerdo[[#Headers],[8]],Ventas_2[Almacén],PesoCerdo[[#This Row],[Almacén]])</f>
        <v>12542</v>
      </c>
      <c r="J172" s="11">
        <f>SUMIFS(Ventas_2[Kilo],Ventas_2[Año],'KPI''S CERDO'!$A$2,Ventas_2[Mes],PesoCerdo[[#Headers],[9]],Ventas_2[Almacén],PesoCerdo[[#This Row],[Almacén]])</f>
        <v>2396.5</v>
      </c>
      <c r="K172" s="11">
        <f>SUMIFS(Ventas_2[Kilo],Ventas_2[Año],'KPI''S CERDO'!$A$2,Ventas_2[Mes],PesoCerdo[[#Headers],[10]],Ventas_2[Almacén],PesoCerdo[[#This Row],[Almacén]])</f>
        <v>0</v>
      </c>
      <c r="L172" s="11">
        <f>SUMIFS(Ventas_2[Kilo],Ventas_2[Año],'KPI''S CERDO'!$A$2,Ventas_2[Mes],PesoCerdo[[#Headers],[11]],Ventas_2[Almacén],PesoCerdo[[#This Row],[Almacén]])</f>
        <v>0</v>
      </c>
      <c r="M172" s="11">
        <f>SUMIFS(Ventas_2[Kilo],Ventas_2[Año],'KPI''S CERDO'!$A$2,Ventas_2[Mes],PesoCerdo[[#Headers],[12]],Ventas_2[Almacén],PesoCerdo[[#This Row],[Almacén]])</f>
        <v>6216.5</v>
      </c>
    </row>
    <row r="173" spans="1:13" x14ac:dyDescent="0.3">
      <c r="A173" s="9" t="s">
        <v>89</v>
      </c>
      <c r="B173" s="11">
        <f t="shared" si="0"/>
        <v>0</v>
      </c>
      <c r="C173" s="11">
        <f>SUMIFS(Ventas_2[Kilo],Ventas_2[Año],'KPI''S CERDO'!$A$2,Ventas_2[Mes],PesoCerdo[[#Headers],[2]],Ventas_2[Almacén],PesoCerdo[[#This Row],[Almacén]])</f>
        <v>0</v>
      </c>
      <c r="D173" s="11">
        <f>SUMIFS(Ventas_2[Kilo],Ventas_2[Año],'KPI''S CERDO'!$A$2,Ventas_2[Mes],PesoCerdo[[#Headers],[3]],Ventas_2[Almacén],PesoCerdo[[#This Row],[Almacén]])</f>
        <v>0</v>
      </c>
      <c r="E173" s="11">
        <f>SUMIFS(Ventas_2[Kilo],Ventas_2[Año],'KPI''S CERDO'!$A$2,Ventas_2[Mes],PesoCerdo[[#Headers],[4]],Ventas_2[Almacén],PesoCerdo[[#This Row],[Almacén]])</f>
        <v>0</v>
      </c>
      <c r="F173" s="11">
        <f>SUMIFS(Ventas_2[Kilo],Ventas_2[Año],'KPI''S CERDO'!$A$2,Ventas_2[Mes],PesoCerdo[[#Headers],[5]],Ventas_2[Almacén],PesoCerdo[[#This Row],[Almacén]])</f>
        <v>0</v>
      </c>
      <c r="G173" s="11">
        <f>SUMIFS(Ventas_2[Kilo],Ventas_2[Año],'KPI''S CERDO'!$A$2,Ventas_2[Mes],PesoCerdo[[#Headers],[6]],Ventas_2[Almacén],PesoCerdo[[#This Row],[Almacén]])</f>
        <v>0</v>
      </c>
      <c r="H173" s="11">
        <f>SUMIFS(Ventas_2[Kilo],Ventas_2[Año],'KPI''S CERDO'!$A$2,Ventas_2[Mes],PesoCerdo[[#Headers],[7]],Ventas_2[Almacén],PesoCerdo[[#This Row],[Almacén]])</f>
        <v>0</v>
      </c>
      <c r="I173" s="11">
        <f>SUMIFS(Ventas_2[Kilo],Ventas_2[Año],'KPI''S CERDO'!$A$2,Ventas_2[Mes],PesoCerdo[[#Headers],[8]],Ventas_2[Almacén],PesoCerdo[[#This Row],[Almacén]])</f>
        <v>0</v>
      </c>
      <c r="J173" s="11">
        <f>SUMIFS(Ventas_2[Kilo],Ventas_2[Año],'KPI''S CERDO'!$A$2,Ventas_2[Mes],PesoCerdo[[#Headers],[9]],Ventas_2[Almacén],PesoCerdo[[#This Row],[Almacén]])</f>
        <v>0</v>
      </c>
      <c r="K173" s="11">
        <f>SUMIFS(Ventas_2[Kilo],Ventas_2[Año],'KPI''S CERDO'!$A$2,Ventas_2[Mes],PesoCerdo[[#Headers],[10]],Ventas_2[Almacén],PesoCerdo[[#This Row],[Almacén]])</f>
        <v>0</v>
      </c>
      <c r="L173" s="11">
        <f>SUMIFS(Ventas_2[Kilo],Ventas_2[Año],'KPI''S CERDO'!$A$2,Ventas_2[Mes],PesoCerdo[[#Headers],[11]],Ventas_2[Almacén],PesoCerdo[[#This Row],[Almacén]])</f>
        <v>0</v>
      </c>
      <c r="M173" s="11">
        <f>SUMIFS(Ventas_2[Kilo],Ventas_2[Año],'KPI''S CERDO'!$A$2,Ventas_2[Mes],PesoCerdo[[#Headers],[12]],Ventas_2[Almacén],PesoCerdo[[#This Row],[Almacén]])</f>
        <v>18206</v>
      </c>
    </row>
    <row r="174" spans="1:13" x14ac:dyDescent="0.3">
      <c r="A174" s="9" t="s">
        <v>90</v>
      </c>
      <c r="B174" s="11">
        <f t="shared" si="0"/>
        <v>19.5</v>
      </c>
      <c r="C174" s="11">
        <f>SUMIFS(Ventas_2[Kilo],Ventas_2[Año],'KPI''S CERDO'!$A$2,Ventas_2[Mes],PesoCerdo[[#Headers],[2]],Ventas_2[Almacén],PesoCerdo[[#This Row],[Almacén]])</f>
        <v>0</v>
      </c>
      <c r="D174" s="11">
        <f>SUMIFS(Ventas_2[Kilo],Ventas_2[Año],'KPI''S CERDO'!$A$2,Ventas_2[Mes],PesoCerdo[[#Headers],[3]],Ventas_2[Almacén],PesoCerdo[[#This Row],[Almacén]])</f>
        <v>26</v>
      </c>
      <c r="E174" s="11">
        <f>SUMIFS(Ventas_2[Kilo],Ventas_2[Año],'KPI''S CERDO'!$A$2,Ventas_2[Mes],PesoCerdo[[#Headers],[4]],Ventas_2[Almacén],PesoCerdo[[#This Row],[Almacén]])</f>
        <v>0</v>
      </c>
      <c r="F174" s="11">
        <f>SUMIFS(Ventas_2[Kilo],Ventas_2[Año],'KPI''S CERDO'!$A$2,Ventas_2[Mes],PesoCerdo[[#Headers],[5]],Ventas_2[Almacén],PesoCerdo[[#This Row],[Almacén]])</f>
        <v>0</v>
      </c>
      <c r="G174" s="11">
        <f>SUMIFS(Ventas_2[Kilo],Ventas_2[Año],'KPI''S CERDO'!$A$2,Ventas_2[Mes],PesoCerdo[[#Headers],[6]],Ventas_2[Almacén],PesoCerdo[[#This Row],[Almacén]])</f>
        <v>0</v>
      </c>
      <c r="H174" s="11">
        <f>SUMIFS(Ventas_2[Kilo],Ventas_2[Año],'KPI''S CERDO'!$A$2,Ventas_2[Mes],PesoCerdo[[#Headers],[7]],Ventas_2[Almacén],PesoCerdo[[#This Row],[Almacén]])</f>
        <v>0</v>
      </c>
      <c r="I174" s="11">
        <f>SUMIFS(Ventas_2[Kilo],Ventas_2[Año],'KPI''S CERDO'!$A$2,Ventas_2[Mes],PesoCerdo[[#Headers],[8]],Ventas_2[Almacén],PesoCerdo[[#This Row],[Almacén]])</f>
        <v>0</v>
      </c>
      <c r="J174" s="11">
        <f>SUMIFS(Ventas_2[Kilo],Ventas_2[Año],'KPI''S CERDO'!$A$2,Ventas_2[Mes],PesoCerdo[[#Headers],[9]],Ventas_2[Almacén],PesoCerdo[[#This Row],[Almacén]])</f>
        <v>0</v>
      </c>
      <c r="K174" s="11">
        <f>SUMIFS(Ventas_2[Kilo],Ventas_2[Año],'KPI''S CERDO'!$A$2,Ventas_2[Mes],PesoCerdo[[#Headers],[10]],Ventas_2[Almacén],PesoCerdo[[#This Row],[Almacén]])</f>
        <v>0</v>
      </c>
      <c r="L174" s="11">
        <f>SUMIFS(Ventas_2[Kilo],Ventas_2[Año],'KPI''S CERDO'!$A$2,Ventas_2[Mes],PesoCerdo[[#Headers],[11]],Ventas_2[Almacén],PesoCerdo[[#This Row],[Almacén]])</f>
        <v>0</v>
      </c>
      <c r="M174" s="11">
        <f>SUMIFS(Ventas_2[Kilo],Ventas_2[Año],'KPI''S CERDO'!$A$2,Ventas_2[Mes],PesoCerdo[[#Headers],[12]],Ventas_2[Almacén],PesoCerdo[[#This Row],[Almacén]])</f>
        <v>0</v>
      </c>
    </row>
    <row r="175" spans="1:13" x14ac:dyDescent="0.3">
      <c r="A175" s="9" t="s">
        <v>91</v>
      </c>
      <c r="B175" s="11">
        <f t="shared" si="0"/>
        <v>0</v>
      </c>
      <c r="C175" s="11">
        <f>SUMIFS(Ventas_2[Kilo],Ventas_2[Año],'KPI''S CERDO'!$A$2,Ventas_2[Mes],PesoCerdo[[#Headers],[2]],Ventas_2[Almacén],PesoCerdo[[#This Row],[Almacén]])</f>
        <v>0</v>
      </c>
      <c r="D175" s="11">
        <f>SUMIFS(Ventas_2[Kilo],Ventas_2[Año],'KPI''S CERDO'!$A$2,Ventas_2[Mes],PesoCerdo[[#Headers],[3]],Ventas_2[Almacén],PesoCerdo[[#This Row],[Almacén]])</f>
        <v>72.5</v>
      </c>
      <c r="E175" s="11">
        <f>SUMIFS(Ventas_2[Kilo],Ventas_2[Año],'KPI''S CERDO'!$A$2,Ventas_2[Mes],PesoCerdo[[#Headers],[4]],Ventas_2[Almacén],PesoCerdo[[#This Row],[Almacén]])</f>
        <v>25</v>
      </c>
      <c r="F175" s="11">
        <f>SUMIFS(Ventas_2[Kilo],Ventas_2[Año],'KPI''S CERDO'!$A$2,Ventas_2[Mes],PesoCerdo[[#Headers],[5]],Ventas_2[Almacén],PesoCerdo[[#This Row],[Almacén]])</f>
        <v>0</v>
      </c>
      <c r="G175" s="11">
        <f>SUMIFS(Ventas_2[Kilo],Ventas_2[Año],'KPI''S CERDO'!$A$2,Ventas_2[Mes],PesoCerdo[[#Headers],[6]],Ventas_2[Almacén],PesoCerdo[[#This Row],[Almacén]])</f>
        <v>0</v>
      </c>
      <c r="H175" s="11">
        <f>SUMIFS(Ventas_2[Kilo],Ventas_2[Año],'KPI''S CERDO'!$A$2,Ventas_2[Mes],PesoCerdo[[#Headers],[7]],Ventas_2[Almacén],PesoCerdo[[#This Row],[Almacén]])</f>
        <v>0</v>
      </c>
      <c r="I175" s="11">
        <f>SUMIFS(Ventas_2[Kilo],Ventas_2[Año],'KPI''S CERDO'!$A$2,Ventas_2[Mes],PesoCerdo[[#Headers],[8]],Ventas_2[Almacén],PesoCerdo[[#This Row],[Almacén]])</f>
        <v>23.5</v>
      </c>
      <c r="J175" s="11">
        <f>SUMIFS(Ventas_2[Kilo],Ventas_2[Año],'KPI''S CERDO'!$A$2,Ventas_2[Mes],PesoCerdo[[#Headers],[9]],Ventas_2[Almacén],PesoCerdo[[#This Row],[Almacén]])</f>
        <v>0</v>
      </c>
      <c r="K175" s="11">
        <f>SUMIFS(Ventas_2[Kilo],Ventas_2[Año],'KPI''S CERDO'!$A$2,Ventas_2[Mes],PesoCerdo[[#Headers],[10]],Ventas_2[Almacén],PesoCerdo[[#This Row],[Almacén]])</f>
        <v>0</v>
      </c>
      <c r="L175" s="11">
        <f>SUMIFS(Ventas_2[Kilo],Ventas_2[Año],'KPI''S CERDO'!$A$2,Ventas_2[Mes],PesoCerdo[[#Headers],[11]],Ventas_2[Almacén],PesoCerdo[[#This Row],[Almacén]])</f>
        <v>0</v>
      </c>
      <c r="M175" s="11">
        <f>SUMIFS(Ventas_2[Kilo],Ventas_2[Año],'KPI''S CERDO'!$A$2,Ventas_2[Mes],PesoCerdo[[#Headers],[12]],Ventas_2[Almacén],PesoCerdo[[#This Row],[Almacén]])</f>
        <v>0</v>
      </c>
    </row>
    <row r="176" spans="1:13" x14ac:dyDescent="0.3">
      <c r="A176" s="9" t="s">
        <v>92</v>
      </c>
      <c r="B176" s="11">
        <f t="shared" si="0"/>
        <v>0</v>
      </c>
      <c r="C176" s="11">
        <f>SUMIFS(Ventas_2[Kilo],Ventas_2[Año],'KPI''S CERDO'!$A$2,Ventas_2[Mes],PesoCerdo[[#Headers],[2]],Ventas_2[Almacén],PesoCerdo[[#This Row],[Almacén]])</f>
        <v>23</v>
      </c>
      <c r="D176" s="11">
        <f>SUMIFS(Ventas_2[Kilo],Ventas_2[Año],'KPI''S CERDO'!$A$2,Ventas_2[Mes],PesoCerdo[[#Headers],[3]],Ventas_2[Almacén],PesoCerdo[[#This Row],[Almacén]])</f>
        <v>0</v>
      </c>
      <c r="E176" s="11">
        <f>SUMIFS(Ventas_2[Kilo],Ventas_2[Año],'KPI''S CERDO'!$A$2,Ventas_2[Mes],PesoCerdo[[#Headers],[4]],Ventas_2[Almacén],PesoCerdo[[#This Row],[Almacén]])</f>
        <v>0</v>
      </c>
      <c r="F176" s="11">
        <f>SUMIFS(Ventas_2[Kilo],Ventas_2[Año],'KPI''S CERDO'!$A$2,Ventas_2[Mes],PesoCerdo[[#Headers],[5]],Ventas_2[Almacén],PesoCerdo[[#This Row],[Almacén]])</f>
        <v>0</v>
      </c>
      <c r="G176" s="11">
        <f>SUMIFS(Ventas_2[Kilo],Ventas_2[Año],'KPI''S CERDO'!$A$2,Ventas_2[Mes],PesoCerdo[[#Headers],[6]],Ventas_2[Almacén],PesoCerdo[[#This Row],[Almacén]])</f>
        <v>0</v>
      </c>
      <c r="H176" s="11">
        <f>SUMIFS(Ventas_2[Kilo],Ventas_2[Año],'KPI''S CERDO'!$A$2,Ventas_2[Mes],PesoCerdo[[#Headers],[7]],Ventas_2[Almacén],PesoCerdo[[#This Row],[Almacén]])</f>
        <v>0</v>
      </c>
      <c r="I176" s="11">
        <f>SUMIFS(Ventas_2[Kilo],Ventas_2[Año],'KPI''S CERDO'!$A$2,Ventas_2[Mes],PesoCerdo[[#Headers],[8]],Ventas_2[Almacén],PesoCerdo[[#This Row],[Almacén]])</f>
        <v>0</v>
      </c>
      <c r="J176" s="11">
        <f>SUMIFS(Ventas_2[Kilo],Ventas_2[Año],'KPI''S CERDO'!$A$2,Ventas_2[Mes],PesoCerdo[[#Headers],[9]],Ventas_2[Almacén],PesoCerdo[[#This Row],[Almacén]])</f>
        <v>0</v>
      </c>
      <c r="K176" s="11">
        <f>SUMIFS(Ventas_2[Kilo],Ventas_2[Año],'KPI''S CERDO'!$A$2,Ventas_2[Mes],PesoCerdo[[#Headers],[10]],Ventas_2[Almacén],PesoCerdo[[#This Row],[Almacén]])</f>
        <v>0</v>
      </c>
      <c r="L176" s="11">
        <f>SUMIFS(Ventas_2[Kilo],Ventas_2[Año],'KPI''S CERDO'!$A$2,Ventas_2[Mes],PesoCerdo[[#Headers],[11]],Ventas_2[Almacén],PesoCerdo[[#This Row],[Almacén]])</f>
        <v>0</v>
      </c>
      <c r="M176" s="11">
        <f>SUMIFS(Ventas_2[Kilo],Ventas_2[Año],'KPI''S CERDO'!$A$2,Ventas_2[Mes],PesoCerdo[[#Headers],[12]],Ventas_2[Almacén],PesoCerdo[[#This Row],[Almacén]])</f>
        <v>50</v>
      </c>
    </row>
    <row r="177" spans="1:13" x14ac:dyDescent="0.3">
      <c r="A177" s="9" t="s">
        <v>93</v>
      </c>
      <c r="B177" s="11">
        <f t="shared" si="0"/>
        <v>0</v>
      </c>
      <c r="C177" s="11">
        <f>SUMIFS(Ventas_2[Kilo],Ventas_2[Año],'KPI''S CERDO'!$A$2,Ventas_2[Mes],PesoCerdo[[#Headers],[2]],Ventas_2[Almacén],PesoCerdo[[#This Row],[Almacén]])</f>
        <v>24</v>
      </c>
      <c r="D177" s="11">
        <f>SUMIFS(Ventas_2[Kilo],Ventas_2[Año],'KPI''S CERDO'!$A$2,Ventas_2[Mes],PesoCerdo[[#Headers],[3]],Ventas_2[Almacén],PesoCerdo[[#This Row],[Almacén]])</f>
        <v>0</v>
      </c>
      <c r="E177" s="11">
        <f>SUMIFS(Ventas_2[Kilo],Ventas_2[Año],'KPI''S CERDO'!$A$2,Ventas_2[Mes],PesoCerdo[[#Headers],[4]],Ventas_2[Almacén],PesoCerdo[[#This Row],[Almacén]])</f>
        <v>39</v>
      </c>
      <c r="F177" s="11">
        <f>SUMIFS(Ventas_2[Kilo],Ventas_2[Año],'KPI''S CERDO'!$A$2,Ventas_2[Mes],PesoCerdo[[#Headers],[5]],Ventas_2[Almacén],PesoCerdo[[#This Row],[Almacén]])</f>
        <v>0</v>
      </c>
      <c r="G177" s="11">
        <f>SUMIFS(Ventas_2[Kilo],Ventas_2[Año],'KPI''S CERDO'!$A$2,Ventas_2[Mes],PesoCerdo[[#Headers],[6]],Ventas_2[Almacén],PesoCerdo[[#This Row],[Almacén]])</f>
        <v>0</v>
      </c>
      <c r="H177" s="11">
        <f>SUMIFS(Ventas_2[Kilo],Ventas_2[Año],'KPI''S CERDO'!$A$2,Ventas_2[Mes],PesoCerdo[[#Headers],[7]],Ventas_2[Almacén],PesoCerdo[[#This Row],[Almacén]])</f>
        <v>0</v>
      </c>
      <c r="I177" s="11">
        <f>SUMIFS(Ventas_2[Kilo],Ventas_2[Año],'KPI''S CERDO'!$A$2,Ventas_2[Mes],PesoCerdo[[#Headers],[8]],Ventas_2[Almacén],PesoCerdo[[#This Row],[Almacén]])</f>
        <v>0</v>
      </c>
      <c r="J177" s="11">
        <f>SUMIFS(Ventas_2[Kilo],Ventas_2[Año],'KPI''S CERDO'!$A$2,Ventas_2[Mes],PesoCerdo[[#Headers],[9]],Ventas_2[Almacén],PesoCerdo[[#This Row],[Almacén]])</f>
        <v>0</v>
      </c>
      <c r="K177" s="11">
        <f>SUMIFS(Ventas_2[Kilo],Ventas_2[Año],'KPI''S CERDO'!$A$2,Ventas_2[Mes],PesoCerdo[[#Headers],[10]],Ventas_2[Almacén],PesoCerdo[[#This Row],[Almacén]])</f>
        <v>0</v>
      </c>
      <c r="L177" s="11">
        <f>SUMIFS(Ventas_2[Kilo],Ventas_2[Año],'KPI''S CERDO'!$A$2,Ventas_2[Mes],PesoCerdo[[#Headers],[11]],Ventas_2[Almacén],PesoCerdo[[#This Row],[Almacén]])</f>
        <v>25</v>
      </c>
      <c r="M177" s="11">
        <f>SUMIFS(Ventas_2[Kilo],Ventas_2[Año],'KPI''S CERDO'!$A$2,Ventas_2[Mes],PesoCerdo[[#Headers],[12]],Ventas_2[Almacén],PesoCerdo[[#This Row],[Almacén]])</f>
        <v>0</v>
      </c>
    </row>
    <row r="178" spans="1:13" x14ac:dyDescent="0.3">
      <c r="A178" s="9" t="s">
        <v>94</v>
      </c>
      <c r="B178" s="11">
        <f t="shared" si="0"/>
        <v>0</v>
      </c>
      <c r="C178" s="11">
        <f>SUMIFS(Ventas_2[Kilo],Ventas_2[Año],'KPI''S CERDO'!$A$2,Ventas_2[Mes],PesoCerdo[[#Headers],[2]],Ventas_2[Almacén],PesoCerdo[[#This Row],[Almacén]])</f>
        <v>0</v>
      </c>
      <c r="D178" s="11">
        <f>SUMIFS(Ventas_2[Kilo],Ventas_2[Año],'KPI''S CERDO'!$A$2,Ventas_2[Mes],PesoCerdo[[#Headers],[3]],Ventas_2[Almacén],PesoCerdo[[#This Row],[Almacén]])</f>
        <v>0</v>
      </c>
      <c r="E178" s="11">
        <f>SUMIFS(Ventas_2[Kilo],Ventas_2[Año],'KPI''S CERDO'!$A$2,Ventas_2[Mes],PesoCerdo[[#Headers],[4]],Ventas_2[Almacén],PesoCerdo[[#This Row],[Almacén]])</f>
        <v>34.5</v>
      </c>
      <c r="F178" s="11">
        <f>SUMIFS(Ventas_2[Kilo],Ventas_2[Año],'KPI''S CERDO'!$A$2,Ventas_2[Mes],PesoCerdo[[#Headers],[5]],Ventas_2[Almacén],PesoCerdo[[#This Row],[Almacén]])</f>
        <v>0</v>
      </c>
      <c r="G178" s="11">
        <f>SUMIFS(Ventas_2[Kilo],Ventas_2[Año],'KPI''S CERDO'!$A$2,Ventas_2[Mes],PesoCerdo[[#Headers],[6]],Ventas_2[Almacén],PesoCerdo[[#This Row],[Almacén]])</f>
        <v>0</v>
      </c>
      <c r="H178" s="11">
        <f>SUMIFS(Ventas_2[Kilo],Ventas_2[Año],'KPI''S CERDO'!$A$2,Ventas_2[Mes],PesoCerdo[[#Headers],[7]],Ventas_2[Almacén],PesoCerdo[[#This Row],[Almacén]])</f>
        <v>35</v>
      </c>
      <c r="I178" s="11">
        <f>SUMIFS(Ventas_2[Kilo],Ventas_2[Año],'KPI''S CERDO'!$A$2,Ventas_2[Mes],PesoCerdo[[#Headers],[8]],Ventas_2[Almacén],PesoCerdo[[#This Row],[Almacén]])</f>
        <v>0</v>
      </c>
      <c r="J178" s="11">
        <f>SUMIFS(Ventas_2[Kilo],Ventas_2[Año],'KPI''S CERDO'!$A$2,Ventas_2[Mes],PesoCerdo[[#Headers],[9]],Ventas_2[Almacén],PesoCerdo[[#This Row],[Almacén]])</f>
        <v>0</v>
      </c>
      <c r="K178" s="11">
        <f>SUMIFS(Ventas_2[Kilo],Ventas_2[Año],'KPI''S CERDO'!$A$2,Ventas_2[Mes],PesoCerdo[[#Headers],[10]],Ventas_2[Almacén],PesoCerdo[[#This Row],[Almacén]])</f>
        <v>0</v>
      </c>
      <c r="L178" s="11">
        <f>SUMIFS(Ventas_2[Kilo],Ventas_2[Año],'KPI''S CERDO'!$A$2,Ventas_2[Mes],PesoCerdo[[#Headers],[11]],Ventas_2[Almacén],PesoCerdo[[#This Row],[Almacén]])</f>
        <v>0</v>
      </c>
      <c r="M178" s="11">
        <f>SUMIFS(Ventas_2[Kilo],Ventas_2[Año],'KPI''S CERDO'!$A$2,Ventas_2[Mes],PesoCerdo[[#Headers],[12]],Ventas_2[Almacén],PesoCerdo[[#This Row],[Almacén]])</f>
        <v>0</v>
      </c>
    </row>
    <row r="179" spans="1:13" x14ac:dyDescent="0.3">
      <c r="A179" s="9" t="s">
        <v>95</v>
      </c>
      <c r="B179" s="11">
        <f t="shared" si="0"/>
        <v>0</v>
      </c>
      <c r="C179" s="11">
        <f>SUMIFS(Ventas_2[Kilo],Ventas_2[Año],'KPI''S CERDO'!$A$2,Ventas_2[Mes],PesoCerdo[[#Headers],[2]],Ventas_2[Almacén],PesoCerdo[[#This Row],[Almacén]])</f>
        <v>0</v>
      </c>
      <c r="D179" s="11">
        <f>SUMIFS(Ventas_2[Kilo],Ventas_2[Año],'KPI''S CERDO'!$A$2,Ventas_2[Mes],PesoCerdo[[#Headers],[3]],Ventas_2[Almacén],PesoCerdo[[#This Row],[Almacén]])</f>
        <v>0</v>
      </c>
      <c r="E179" s="11">
        <f>SUMIFS(Ventas_2[Kilo],Ventas_2[Año],'KPI''S CERDO'!$A$2,Ventas_2[Mes],PesoCerdo[[#Headers],[4]],Ventas_2[Almacén],PesoCerdo[[#This Row],[Almacén]])</f>
        <v>0</v>
      </c>
      <c r="F179" s="11">
        <f>SUMIFS(Ventas_2[Kilo],Ventas_2[Año],'KPI''S CERDO'!$A$2,Ventas_2[Mes],PesoCerdo[[#Headers],[5]],Ventas_2[Almacén],PesoCerdo[[#This Row],[Almacén]])</f>
        <v>0</v>
      </c>
      <c r="G179" s="11">
        <f>SUMIFS(Ventas_2[Kilo],Ventas_2[Año],'KPI''S CERDO'!$A$2,Ventas_2[Mes],PesoCerdo[[#Headers],[6]],Ventas_2[Almacén],PesoCerdo[[#This Row],[Almacén]])</f>
        <v>0</v>
      </c>
      <c r="H179" s="11">
        <f>SUMIFS(Ventas_2[Kilo],Ventas_2[Año],'KPI''S CERDO'!$A$2,Ventas_2[Mes],PesoCerdo[[#Headers],[7]],Ventas_2[Almacén],PesoCerdo[[#This Row],[Almacén]])</f>
        <v>0</v>
      </c>
      <c r="I179" s="11">
        <f>SUMIFS(Ventas_2[Kilo],Ventas_2[Año],'KPI''S CERDO'!$A$2,Ventas_2[Mes],PesoCerdo[[#Headers],[8]],Ventas_2[Almacén],PesoCerdo[[#This Row],[Almacén]])</f>
        <v>0</v>
      </c>
      <c r="J179" s="11">
        <f>SUMIFS(Ventas_2[Kilo],Ventas_2[Año],'KPI''S CERDO'!$A$2,Ventas_2[Mes],PesoCerdo[[#Headers],[9]],Ventas_2[Almacén],PesoCerdo[[#This Row],[Almacén]])</f>
        <v>0</v>
      </c>
      <c r="K179" s="11">
        <f>SUMIFS(Ventas_2[Kilo],Ventas_2[Año],'KPI''S CERDO'!$A$2,Ventas_2[Mes],PesoCerdo[[#Headers],[10]],Ventas_2[Almacén],PesoCerdo[[#This Row],[Almacén]])</f>
        <v>0</v>
      </c>
      <c r="L179" s="11">
        <f>SUMIFS(Ventas_2[Kilo],Ventas_2[Año],'KPI''S CERDO'!$A$2,Ventas_2[Mes],PesoCerdo[[#Headers],[11]],Ventas_2[Almacén],PesoCerdo[[#This Row],[Almacén]])</f>
        <v>0</v>
      </c>
      <c r="M179" s="11">
        <f>SUMIFS(Ventas_2[Kilo],Ventas_2[Año],'KPI''S CERDO'!$A$2,Ventas_2[Mes],PesoCerdo[[#Headers],[12]],Ventas_2[Almacén],PesoCerdo[[#This Row],[Almacén]])</f>
        <v>22</v>
      </c>
    </row>
    <row r="180" spans="1:13" x14ac:dyDescent="0.3">
      <c r="A180" s="9" t="s">
        <v>96</v>
      </c>
      <c r="B180" s="11">
        <f t="shared" si="0"/>
        <v>0</v>
      </c>
      <c r="C180" s="11">
        <f>SUMIFS(Ventas_2[Kilo],Ventas_2[Año],'KPI''S CERDO'!$A$2,Ventas_2[Mes],PesoCerdo[[#Headers],[2]],Ventas_2[Almacén],PesoCerdo[[#This Row],[Almacén]])</f>
        <v>0</v>
      </c>
      <c r="D180" s="11">
        <f>SUMIFS(Ventas_2[Kilo],Ventas_2[Año],'KPI''S CERDO'!$A$2,Ventas_2[Mes],PesoCerdo[[#Headers],[3]],Ventas_2[Almacén],PesoCerdo[[#This Row],[Almacén]])</f>
        <v>0</v>
      </c>
      <c r="E180" s="11">
        <f>SUMIFS(Ventas_2[Kilo],Ventas_2[Año],'KPI''S CERDO'!$A$2,Ventas_2[Mes],PesoCerdo[[#Headers],[4]],Ventas_2[Almacén],PesoCerdo[[#This Row],[Almacén]])</f>
        <v>0</v>
      </c>
      <c r="F180" s="11">
        <f>SUMIFS(Ventas_2[Kilo],Ventas_2[Año],'KPI''S CERDO'!$A$2,Ventas_2[Mes],PesoCerdo[[#Headers],[5]],Ventas_2[Almacén],PesoCerdo[[#This Row],[Almacén]])</f>
        <v>30</v>
      </c>
      <c r="G180" s="11">
        <f>SUMIFS(Ventas_2[Kilo],Ventas_2[Año],'KPI''S CERDO'!$A$2,Ventas_2[Mes],PesoCerdo[[#Headers],[6]],Ventas_2[Almacén],PesoCerdo[[#This Row],[Almacén]])</f>
        <v>0</v>
      </c>
      <c r="H180" s="11">
        <f>SUMIFS(Ventas_2[Kilo],Ventas_2[Año],'KPI''S CERDO'!$A$2,Ventas_2[Mes],PesoCerdo[[#Headers],[7]],Ventas_2[Almacén],PesoCerdo[[#This Row],[Almacén]])</f>
        <v>64</v>
      </c>
      <c r="I180" s="11">
        <f>SUMIFS(Ventas_2[Kilo],Ventas_2[Año],'KPI''S CERDO'!$A$2,Ventas_2[Mes],PesoCerdo[[#Headers],[8]],Ventas_2[Almacén],PesoCerdo[[#This Row],[Almacén]])</f>
        <v>0</v>
      </c>
      <c r="J180" s="11">
        <f>SUMIFS(Ventas_2[Kilo],Ventas_2[Año],'KPI''S CERDO'!$A$2,Ventas_2[Mes],PesoCerdo[[#Headers],[9]],Ventas_2[Almacén],PesoCerdo[[#This Row],[Almacén]])</f>
        <v>0</v>
      </c>
      <c r="K180" s="11">
        <f>SUMIFS(Ventas_2[Kilo],Ventas_2[Año],'KPI''S CERDO'!$A$2,Ventas_2[Mes],PesoCerdo[[#Headers],[10]],Ventas_2[Almacén],PesoCerdo[[#This Row],[Almacén]])</f>
        <v>0</v>
      </c>
      <c r="L180" s="11">
        <f>SUMIFS(Ventas_2[Kilo],Ventas_2[Año],'KPI''S CERDO'!$A$2,Ventas_2[Mes],PesoCerdo[[#Headers],[11]],Ventas_2[Almacén],PesoCerdo[[#This Row],[Almacén]])</f>
        <v>0</v>
      </c>
      <c r="M180" s="11">
        <f>SUMIFS(Ventas_2[Kilo],Ventas_2[Año],'KPI''S CERDO'!$A$2,Ventas_2[Mes],PesoCerdo[[#Headers],[12]],Ventas_2[Almacén],PesoCerdo[[#This Row],[Almacén]])</f>
        <v>0</v>
      </c>
    </row>
    <row r="181" spans="1:13" x14ac:dyDescent="0.3">
      <c r="A181" s="9" t="s">
        <v>97</v>
      </c>
      <c r="B181" s="11">
        <f t="shared" si="0"/>
        <v>21</v>
      </c>
      <c r="C181" s="11">
        <f>SUMIFS(Ventas_2[Kilo],Ventas_2[Año],'KPI''S CERDO'!$A$2,Ventas_2[Mes],PesoCerdo[[#Headers],[2]],Ventas_2[Almacén],PesoCerdo[[#This Row],[Almacén]])</f>
        <v>0</v>
      </c>
      <c r="D181" s="11">
        <f>SUMIFS(Ventas_2[Kilo],Ventas_2[Año],'KPI''S CERDO'!$A$2,Ventas_2[Mes],PesoCerdo[[#Headers],[3]],Ventas_2[Almacén],PesoCerdo[[#This Row],[Almacén]])</f>
        <v>0</v>
      </c>
      <c r="E181" s="11">
        <f>SUMIFS(Ventas_2[Kilo],Ventas_2[Año],'KPI''S CERDO'!$A$2,Ventas_2[Mes],PesoCerdo[[#Headers],[4]],Ventas_2[Almacén],PesoCerdo[[#This Row],[Almacén]])</f>
        <v>0</v>
      </c>
      <c r="F181" s="11">
        <f>SUMIFS(Ventas_2[Kilo],Ventas_2[Año],'KPI''S CERDO'!$A$2,Ventas_2[Mes],PesoCerdo[[#Headers],[5]],Ventas_2[Almacén],PesoCerdo[[#This Row],[Almacén]])</f>
        <v>0</v>
      </c>
      <c r="G181" s="11">
        <f>SUMIFS(Ventas_2[Kilo],Ventas_2[Año],'KPI''S CERDO'!$A$2,Ventas_2[Mes],PesoCerdo[[#Headers],[6]],Ventas_2[Almacén],PesoCerdo[[#This Row],[Almacén]])</f>
        <v>0</v>
      </c>
      <c r="H181" s="11">
        <f>SUMIFS(Ventas_2[Kilo],Ventas_2[Año],'KPI''S CERDO'!$A$2,Ventas_2[Mes],PesoCerdo[[#Headers],[7]],Ventas_2[Almacén],PesoCerdo[[#This Row],[Almacén]])</f>
        <v>0</v>
      </c>
      <c r="I181" s="11">
        <f>SUMIFS(Ventas_2[Kilo],Ventas_2[Año],'KPI''S CERDO'!$A$2,Ventas_2[Mes],PesoCerdo[[#Headers],[8]],Ventas_2[Almacén],PesoCerdo[[#This Row],[Almacén]])</f>
        <v>68</v>
      </c>
      <c r="J181" s="11">
        <f>SUMIFS(Ventas_2[Kilo],Ventas_2[Año],'KPI''S CERDO'!$A$2,Ventas_2[Mes],PesoCerdo[[#Headers],[9]],Ventas_2[Almacén],PesoCerdo[[#This Row],[Almacén]])</f>
        <v>0</v>
      </c>
      <c r="K181" s="11">
        <f>SUMIFS(Ventas_2[Kilo],Ventas_2[Año],'KPI''S CERDO'!$A$2,Ventas_2[Mes],PesoCerdo[[#Headers],[10]],Ventas_2[Almacén],PesoCerdo[[#This Row],[Almacén]])</f>
        <v>0</v>
      </c>
      <c r="L181" s="11">
        <f>SUMIFS(Ventas_2[Kilo],Ventas_2[Año],'KPI''S CERDO'!$A$2,Ventas_2[Mes],PesoCerdo[[#Headers],[11]],Ventas_2[Almacén],PesoCerdo[[#This Row],[Almacén]])</f>
        <v>0</v>
      </c>
      <c r="M181" s="11">
        <f>SUMIFS(Ventas_2[Kilo],Ventas_2[Año],'KPI''S CERDO'!$A$2,Ventas_2[Mes],PesoCerdo[[#Headers],[12]],Ventas_2[Almacén],PesoCerdo[[#This Row],[Almacén]])</f>
        <v>0</v>
      </c>
    </row>
    <row r="182" spans="1:13" x14ac:dyDescent="0.3">
      <c r="A182" s="9" t="s">
        <v>98</v>
      </c>
      <c r="B182" s="11">
        <f t="shared" si="0"/>
        <v>0</v>
      </c>
      <c r="C182" s="11">
        <f>SUMIFS(Ventas_2[Kilo],Ventas_2[Año],'KPI''S CERDO'!$A$2,Ventas_2[Mes],PesoCerdo[[#Headers],[2]],Ventas_2[Almacén],PesoCerdo[[#This Row],[Almacén]])</f>
        <v>0</v>
      </c>
      <c r="D182" s="11">
        <f>SUMIFS(Ventas_2[Kilo],Ventas_2[Año],'KPI''S CERDO'!$A$2,Ventas_2[Mes],PesoCerdo[[#Headers],[3]],Ventas_2[Almacén],PesoCerdo[[#This Row],[Almacén]])</f>
        <v>0</v>
      </c>
      <c r="E182" s="11">
        <f>SUMIFS(Ventas_2[Kilo],Ventas_2[Año],'KPI''S CERDO'!$A$2,Ventas_2[Mes],PesoCerdo[[#Headers],[4]],Ventas_2[Almacén],PesoCerdo[[#This Row],[Almacén]])</f>
        <v>0</v>
      </c>
      <c r="F182" s="11">
        <f>SUMIFS(Ventas_2[Kilo],Ventas_2[Año],'KPI''S CERDO'!$A$2,Ventas_2[Mes],PesoCerdo[[#Headers],[5]],Ventas_2[Almacén],PesoCerdo[[#This Row],[Almacén]])</f>
        <v>0</v>
      </c>
      <c r="G182" s="11">
        <f>SUMIFS(Ventas_2[Kilo],Ventas_2[Año],'KPI''S CERDO'!$A$2,Ventas_2[Mes],PesoCerdo[[#Headers],[6]],Ventas_2[Almacén],PesoCerdo[[#This Row],[Almacén]])</f>
        <v>0</v>
      </c>
      <c r="H182" s="11">
        <f>SUMIFS(Ventas_2[Kilo],Ventas_2[Año],'KPI''S CERDO'!$A$2,Ventas_2[Mes],PesoCerdo[[#Headers],[7]],Ventas_2[Almacén],PesoCerdo[[#This Row],[Almacén]])</f>
        <v>0</v>
      </c>
      <c r="I182" s="11">
        <f>SUMIFS(Ventas_2[Kilo],Ventas_2[Año],'KPI''S CERDO'!$A$2,Ventas_2[Mes],PesoCerdo[[#Headers],[8]],Ventas_2[Almacén],PesoCerdo[[#This Row],[Almacén]])</f>
        <v>0</v>
      </c>
      <c r="J182" s="11">
        <f>SUMIFS(Ventas_2[Kilo],Ventas_2[Año],'KPI''S CERDO'!$A$2,Ventas_2[Mes],PesoCerdo[[#Headers],[9]],Ventas_2[Almacén],PesoCerdo[[#This Row],[Almacén]])</f>
        <v>0</v>
      </c>
      <c r="K182" s="11">
        <f>SUMIFS(Ventas_2[Kilo],Ventas_2[Año],'KPI''S CERDO'!$A$2,Ventas_2[Mes],PesoCerdo[[#Headers],[10]],Ventas_2[Almacén],PesoCerdo[[#This Row],[Almacén]])</f>
        <v>0</v>
      </c>
      <c r="L182" s="11">
        <f>SUMIFS(Ventas_2[Kilo],Ventas_2[Año],'KPI''S CERDO'!$A$2,Ventas_2[Mes],PesoCerdo[[#Headers],[11]],Ventas_2[Almacén],PesoCerdo[[#This Row],[Almacén]])</f>
        <v>0</v>
      </c>
      <c r="M182" s="11">
        <f>SUMIFS(Ventas_2[Kilo],Ventas_2[Año],'KPI''S CERDO'!$A$2,Ventas_2[Mes],PesoCerdo[[#Headers],[12]],Ventas_2[Almacén],PesoCerdo[[#This Row],[Almacén]])</f>
        <v>0</v>
      </c>
    </row>
    <row r="183" spans="1:13" x14ac:dyDescent="0.3">
      <c r="A183" s="9" t="s">
        <v>99</v>
      </c>
      <c r="B183" s="11">
        <f t="shared" si="0"/>
        <v>24.5</v>
      </c>
      <c r="C183" s="11">
        <f>SUMIFS(Ventas_2[Kilo],Ventas_2[Año],'KPI''S CERDO'!$A$2,Ventas_2[Mes],PesoCerdo[[#Headers],[2]],Ventas_2[Almacén],PesoCerdo[[#This Row],[Almacén]])</f>
        <v>0</v>
      </c>
      <c r="D183" s="11">
        <f>SUMIFS(Ventas_2[Kilo],Ventas_2[Año],'KPI''S CERDO'!$A$2,Ventas_2[Mes],PesoCerdo[[#Headers],[3]],Ventas_2[Almacén],PesoCerdo[[#This Row],[Almacén]])</f>
        <v>0</v>
      </c>
      <c r="E183" s="11">
        <f>SUMIFS(Ventas_2[Kilo],Ventas_2[Año],'KPI''S CERDO'!$A$2,Ventas_2[Mes],PesoCerdo[[#Headers],[4]],Ventas_2[Almacén],PesoCerdo[[#This Row],[Almacén]])</f>
        <v>0</v>
      </c>
      <c r="F183" s="11">
        <f>SUMIFS(Ventas_2[Kilo],Ventas_2[Año],'KPI''S CERDO'!$A$2,Ventas_2[Mes],PesoCerdo[[#Headers],[5]],Ventas_2[Almacén],PesoCerdo[[#This Row],[Almacén]])</f>
        <v>0</v>
      </c>
      <c r="G183" s="11">
        <f>SUMIFS(Ventas_2[Kilo],Ventas_2[Año],'KPI''S CERDO'!$A$2,Ventas_2[Mes],PesoCerdo[[#Headers],[6]],Ventas_2[Almacén],PesoCerdo[[#This Row],[Almacén]])</f>
        <v>0</v>
      </c>
      <c r="H183" s="11">
        <f>SUMIFS(Ventas_2[Kilo],Ventas_2[Año],'KPI''S CERDO'!$A$2,Ventas_2[Mes],PesoCerdo[[#Headers],[7]],Ventas_2[Almacén],PesoCerdo[[#This Row],[Almacén]])</f>
        <v>66</v>
      </c>
      <c r="I183" s="11">
        <f>SUMIFS(Ventas_2[Kilo],Ventas_2[Año],'KPI''S CERDO'!$A$2,Ventas_2[Mes],PesoCerdo[[#Headers],[8]],Ventas_2[Almacén],PesoCerdo[[#This Row],[Almacén]])</f>
        <v>0</v>
      </c>
      <c r="J183" s="11">
        <f>SUMIFS(Ventas_2[Kilo],Ventas_2[Año],'KPI''S CERDO'!$A$2,Ventas_2[Mes],PesoCerdo[[#Headers],[9]],Ventas_2[Almacén],PesoCerdo[[#This Row],[Almacén]])</f>
        <v>23.5</v>
      </c>
      <c r="K183" s="11">
        <f>SUMIFS(Ventas_2[Kilo],Ventas_2[Año],'KPI''S CERDO'!$A$2,Ventas_2[Mes],PesoCerdo[[#Headers],[10]],Ventas_2[Almacén],PesoCerdo[[#This Row],[Almacén]])</f>
        <v>0</v>
      </c>
      <c r="L183" s="11">
        <f>SUMIFS(Ventas_2[Kilo],Ventas_2[Año],'KPI''S CERDO'!$A$2,Ventas_2[Mes],PesoCerdo[[#Headers],[11]],Ventas_2[Almacén],PesoCerdo[[#This Row],[Almacén]])</f>
        <v>0</v>
      </c>
      <c r="M183" s="11">
        <f>SUMIFS(Ventas_2[Kilo],Ventas_2[Año],'KPI''S CERDO'!$A$2,Ventas_2[Mes],PesoCerdo[[#Headers],[12]],Ventas_2[Almacén],PesoCerdo[[#This Row],[Almacén]])</f>
        <v>0</v>
      </c>
    </row>
    <row r="184" spans="1:13" x14ac:dyDescent="0.3">
      <c r="A184" s="9" t="s">
        <v>100</v>
      </c>
      <c r="B184" s="11">
        <f t="shared" si="0"/>
        <v>0</v>
      </c>
      <c r="C184" s="11">
        <f>SUMIFS(Ventas_2[Kilo],Ventas_2[Año],'KPI''S CERDO'!$A$2,Ventas_2[Mes],PesoCerdo[[#Headers],[2]],Ventas_2[Almacén],PesoCerdo[[#This Row],[Almacén]])</f>
        <v>0</v>
      </c>
      <c r="D184" s="11">
        <f>SUMIFS(Ventas_2[Kilo],Ventas_2[Año],'KPI''S CERDO'!$A$2,Ventas_2[Mes],PesoCerdo[[#Headers],[3]],Ventas_2[Almacén],PesoCerdo[[#This Row],[Almacén]])</f>
        <v>0</v>
      </c>
      <c r="E184" s="11">
        <f>SUMIFS(Ventas_2[Kilo],Ventas_2[Año],'KPI''S CERDO'!$A$2,Ventas_2[Mes],PesoCerdo[[#Headers],[4]],Ventas_2[Almacén],PesoCerdo[[#This Row],[Almacén]])</f>
        <v>0</v>
      </c>
      <c r="F184" s="11">
        <f>SUMIFS(Ventas_2[Kilo],Ventas_2[Año],'KPI''S CERDO'!$A$2,Ventas_2[Mes],PesoCerdo[[#Headers],[5]],Ventas_2[Almacén],PesoCerdo[[#This Row],[Almacén]])</f>
        <v>0</v>
      </c>
      <c r="G184" s="11">
        <f>SUMIFS(Ventas_2[Kilo],Ventas_2[Año],'KPI''S CERDO'!$A$2,Ventas_2[Mes],PesoCerdo[[#Headers],[6]],Ventas_2[Almacén],PesoCerdo[[#This Row],[Almacén]])</f>
        <v>0</v>
      </c>
      <c r="H184" s="11">
        <f>SUMIFS(Ventas_2[Kilo],Ventas_2[Año],'KPI''S CERDO'!$A$2,Ventas_2[Mes],PesoCerdo[[#Headers],[7]],Ventas_2[Almacén],PesoCerdo[[#This Row],[Almacén]])</f>
        <v>0</v>
      </c>
      <c r="I184" s="11">
        <f>SUMIFS(Ventas_2[Kilo],Ventas_2[Año],'KPI''S CERDO'!$A$2,Ventas_2[Mes],PesoCerdo[[#Headers],[8]],Ventas_2[Almacén],PesoCerdo[[#This Row],[Almacén]])</f>
        <v>0</v>
      </c>
      <c r="J184" s="11">
        <f>SUMIFS(Ventas_2[Kilo],Ventas_2[Año],'KPI''S CERDO'!$A$2,Ventas_2[Mes],PesoCerdo[[#Headers],[9]],Ventas_2[Almacén],PesoCerdo[[#This Row],[Almacén]])</f>
        <v>0</v>
      </c>
      <c r="K184" s="11">
        <f>SUMIFS(Ventas_2[Kilo],Ventas_2[Año],'KPI''S CERDO'!$A$2,Ventas_2[Mes],PesoCerdo[[#Headers],[10]],Ventas_2[Almacén],PesoCerdo[[#This Row],[Almacén]])</f>
        <v>0</v>
      </c>
      <c r="L184" s="11">
        <f>SUMIFS(Ventas_2[Kilo],Ventas_2[Año],'KPI''S CERDO'!$A$2,Ventas_2[Mes],PesoCerdo[[#Headers],[11]],Ventas_2[Almacén],PesoCerdo[[#This Row],[Almacén]])</f>
        <v>0</v>
      </c>
      <c r="M184" s="11">
        <f>SUMIFS(Ventas_2[Kilo],Ventas_2[Año],'KPI''S CERDO'!$A$2,Ventas_2[Mes],PesoCerdo[[#Headers],[12]],Ventas_2[Almacén],PesoCerdo[[#This Row],[Almacén]])</f>
        <v>0</v>
      </c>
    </row>
    <row r="185" spans="1:13" x14ac:dyDescent="0.3">
      <c r="A185" s="9" t="s">
        <v>101</v>
      </c>
      <c r="B185" s="11">
        <f t="shared" si="0"/>
        <v>0</v>
      </c>
      <c r="C185" s="11">
        <f>SUMIFS(Ventas_2[Kilo],Ventas_2[Año],'KPI''S CERDO'!$A$2,Ventas_2[Mes],PesoCerdo[[#Headers],[2]],Ventas_2[Almacén],PesoCerdo[[#This Row],[Almacén]])</f>
        <v>0</v>
      </c>
      <c r="D185" s="11">
        <f>SUMIFS(Ventas_2[Kilo],Ventas_2[Año],'KPI''S CERDO'!$A$2,Ventas_2[Mes],PesoCerdo[[#Headers],[3]],Ventas_2[Almacén],PesoCerdo[[#This Row],[Almacén]])</f>
        <v>0</v>
      </c>
      <c r="E185" s="11">
        <f>SUMIFS(Ventas_2[Kilo],Ventas_2[Año],'KPI''S CERDO'!$A$2,Ventas_2[Mes],PesoCerdo[[#Headers],[4]],Ventas_2[Almacén],PesoCerdo[[#This Row],[Almacén]])</f>
        <v>0</v>
      </c>
      <c r="F185" s="11">
        <f>SUMIFS(Ventas_2[Kilo],Ventas_2[Año],'KPI''S CERDO'!$A$2,Ventas_2[Mes],PesoCerdo[[#Headers],[5]],Ventas_2[Almacén],PesoCerdo[[#This Row],[Almacén]])</f>
        <v>0</v>
      </c>
      <c r="G185" s="11">
        <f>SUMIFS(Ventas_2[Kilo],Ventas_2[Año],'KPI''S CERDO'!$A$2,Ventas_2[Mes],PesoCerdo[[#Headers],[6]],Ventas_2[Almacén],PesoCerdo[[#This Row],[Almacén]])</f>
        <v>0</v>
      </c>
      <c r="H185" s="11">
        <f>SUMIFS(Ventas_2[Kilo],Ventas_2[Año],'KPI''S CERDO'!$A$2,Ventas_2[Mes],PesoCerdo[[#Headers],[7]],Ventas_2[Almacén],PesoCerdo[[#This Row],[Almacén]])</f>
        <v>0</v>
      </c>
      <c r="I185" s="11">
        <f>SUMIFS(Ventas_2[Kilo],Ventas_2[Año],'KPI''S CERDO'!$A$2,Ventas_2[Mes],PesoCerdo[[#Headers],[8]],Ventas_2[Almacén],PesoCerdo[[#This Row],[Almacén]])</f>
        <v>0</v>
      </c>
      <c r="J185" s="11">
        <f>SUMIFS(Ventas_2[Kilo],Ventas_2[Año],'KPI''S CERDO'!$A$2,Ventas_2[Mes],PesoCerdo[[#Headers],[9]],Ventas_2[Almacén],PesoCerdo[[#This Row],[Almacén]])</f>
        <v>0</v>
      </c>
      <c r="K185" s="11">
        <f>SUMIFS(Ventas_2[Kilo],Ventas_2[Año],'KPI''S CERDO'!$A$2,Ventas_2[Mes],PesoCerdo[[#Headers],[10]],Ventas_2[Almacén],PesoCerdo[[#This Row],[Almacén]])</f>
        <v>0</v>
      </c>
      <c r="L185" s="11">
        <f>SUMIFS(Ventas_2[Kilo],Ventas_2[Año],'KPI''S CERDO'!$A$2,Ventas_2[Mes],PesoCerdo[[#Headers],[11]],Ventas_2[Almacén],PesoCerdo[[#This Row],[Almacén]])</f>
        <v>0</v>
      </c>
      <c r="M185" s="11">
        <f>SUMIFS(Ventas_2[Kilo],Ventas_2[Año],'KPI''S CERDO'!$A$2,Ventas_2[Mes],PesoCerdo[[#Headers],[12]],Ventas_2[Almacén],PesoCerdo[[#This Row],[Almacén]])</f>
        <v>0</v>
      </c>
    </row>
    <row r="186" spans="1:13" x14ac:dyDescent="0.3">
      <c r="A186" s="9" t="s">
        <v>102</v>
      </c>
      <c r="B186" s="11">
        <f t="shared" si="0"/>
        <v>0</v>
      </c>
      <c r="C186" s="11">
        <f>SUMIFS(Ventas_2[Kilo],Ventas_2[Año],'KPI''S CERDO'!$A$2,Ventas_2[Mes],PesoCerdo[[#Headers],[2]],Ventas_2[Almacén],PesoCerdo[[#This Row],[Almacén]])</f>
        <v>0</v>
      </c>
      <c r="D186" s="11">
        <f>SUMIFS(Ventas_2[Kilo],Ventas_2[Año],'KPI''S CERDO'!$A$2,Ventas_2[Mes],PesoCerdo[[#Headers],[3]],Ventas_2[Almacén],PesoCerdo[[#This Row],[Almacén]])</f>
        <v>0</v>
      </c>
      <c r="E186" s="11">
        <f>SUMIFS(Ventas_2[Kilo],Ventas_2[Año],'KPI''S CERDO'!$A$2,Ventas_2[Mes],PesoCerdo[[#Headers],[4]],Ventas_2[Almacén],PesoCerdo[[#This Row],[Almacén]])</f>
        <v>0</v>
      </c>
      <c r="F186" s="11">
        <f>SUMIFS(Ventas_2[Kilo],Ventas_2[Año],'KPI''S CERDO'!$A$2,Ventas_2[Mes],PesoCerdo[[#Headers],[5]],Ventas_2[Almacén],PesoCerdo[[#This Row],[Almacén]])</f>
        <v>0</v>
      </c>
      <c r="G186" s="11">
        <f>SUMIFS(Ventas_2[Kilo],Ventas_2[Año],'KPI''S CERDO'!$A$2,Ventas_2[Mes],PesoCerdo[[#Headers],[6]],Ventas_2[Almacén],PesoCerdo[[#This Row],[Almacén]])</f>
        <v>0</v>
      </c>
      <c r="H186" s="11">
        <f>SUMIFS(Ventas_2[Kilo],Ventas_2[Año],'KPI''S CERDO'!$A$2,Ventas_2[Mes],PesoCerdo[[#Headers],[7]],Ventas_2[Almacén],PesoCerdo[[#This Row],[Almacén]])</f>
        <v>0</v>
      </c>
      <c r="I186" s="11">
        <f>SUMIFS(Ventas_2[Kilo],Ventas_2[Año],'KPI''S CERDO'!$A$2,Ventas_2[Mes],PesoCerdo[[#Headers],[8]],Ventas_2[Almacén],PesoCerdo[[#This Row],[Almacén]])</f>
        <v>0</v>
      </c>
      <c r="J186" s="11">
        <f>SUMIFS(Ventas_2[Kilo],Ventas_2[Año],'KPI''S CERDO'!$A$2,Ventas_2[Mes],PesoCerdo[[#Headers],[9]],Ventas_2[Almacén],PesoCerdo[[#This Row],[Almacén]])</f>
        <v>0</v>
      </c>
      <c r="K186" s="11">
        <f>SUMIFS(Ventas_2[Kilo],Ventas_2[Año],'KPI''S CERDO'!$A$2,Ventas_2[Mes],PesoCerdo[[#Headers],[10]],Ventas_2[Almacén],PesoCerdo[[#This Row],[Almacén]])</f>
        <v>0</v>
      </c>
      <c r="L186" s="11">
        <f>SUMIFS(Ventas_2[Kilo],Ventas_2[Año],'KPI''S CERDO'!$A$2,Ventas_2[Mes],PesoCerdo[[#Headers],[11]],Ventas_2[Almacén],PesoCerdo[[#This Row],[Almacén]])</f>
        <v>0</v>
      </c>
      <c r="M186" s="11">
        <f>SUMIFS(Ventas_2[Kilo],Ventas_2[Año],'KPI''S CERDO'!$A$2,Ventas_2[Mes],PesoCerdo[[#Headers],[12]],Ventas_2[Almacén],PesoCerdo[[#This Row],[Almacén]])</f>
        <v>0</v>
      </c>
    </row>
    <row r="187" spans="1:13" x14ac:dyDescent="0.3">
      <c r="A187" s="9" t="s">
        <v>103</v>
      </c>
      <c r="B187" s="11">
        <f t="shared" si="0"/>
        <v>118.03529411764706</v>
      </c>
      <c r="C187" s="11">
        <f>SUMIFS(Ventas_2[Kilo],Ventas_2[Año],'KPI''S CERDO'!$A$2,Ventas_2[Mes],PesoCerdo[[#Headers],[2]],Ventas_2[Almacén],PesoCerdo[[#This Row],[Almacén]])</f>
        <v>0</v>
      </c>
      <c r="D187" s="11">
        <f>SUMIFS(Ventas_2[Kilo],Ventas_2[Año],'KPI''S CERDO'!$A$2,Ventas_2[Mes],PesoCerdo[[#Headers],[3]],Ventas_2[Almacén],PesoCerdo[[#This Row],[Almacén]])</f>
        <v>0</v>
      </c>
      <c r="E187" s="11">
        <f>SUMIFS(Ventas_2[Kilo],Ventas_2[Año],'KPI''S CERDO'!$A$2,Ventas_2[Mes],PesoCerdo[[#Headers],[4]],Ventas_2[Almacén],PesoCerdo[[#This Row],[Almacén]])</f>
        <v>0</v>
      </c>
      <c r="F187" s="11">
        <f>SUMIFS(Ventas_2[Kilo],Ventas_2[Año],'KPI''S CERDO'!$A$2,Ventas_2[Mes],PesoCerdo[[#Headers],[5]],Ventas_2[Almacén],PesoCerdo[[#This Row],[Almacén]])</f>
        <v>12050.800000000001</v>
      </c>
      <c r="G187" s="11">
        <f>SUMIFS(Ventas_2[Kilo],Ventas_2[Año],'KPI''S CERDO'!$A$2,Ventas_2[Mes],PesoCerdo[[#Headers],[6]],Ventas_2[Almacén],PesoCerdo[[#This Row],[Almacén]])</f>
        <v>65</v>
      </c>
      <c r="H187" s="11">
        <f>SUMIFS(Ventas_2[Kilo],Ventas_2[Año],'KPI''S CERDO'!$A$2,Ventas_2[Mes],PesoCerdo[[#Headers],[7]],Ventas_2[Almacén],PesoCerdo[[#This Row],[Almacén]])</f>
        <v>2764</v>
      </c>
      <c r="I187" s="11">
        <f>SUMIFS(Ventas_2[Kilo],Ventas_2[Año],'KPI''S CERDO'!$A$2,Ventas_2[Mes],PesoCerdo[[#Headers],[8]],Ventas_2[Almacén],PesoCerdo[[#This Row],[Almacén]])</f>
        <v>22377.199999999993</v>
      </c>
      <c r="J187" s="11">
        <f>SUMIFS(Ventas_2[Kilo],Ventas_2[Año],'KPI''S CERDO'!$A$2,Ventas_2[Mes],PesoCerdo[[#Headers],[9]],Ventas_2[Almacén],PesoCerdo[[#This Row],[Almacén]])</f>
        <v>0</v>
      </c>
      <c r="K187" s="11">
        <f>SUMIFS(Ventas_2[Kilo],Ventas_2[Año],'KPI''S CERDO'!$A$2,Ventas_2[Mes],PesoCerdo[[#Headers],[10]],Ventas_2[Almacén],PesoCerdo[[#This Row],[Almacén]])</f>
        <v>0</v>
      </c>
      <c r="L187" s="11">
        <f>SUMIFS(Ventas_2[Kilo],Ventas_2[Año],'KPI''S CERDO'!$A$2,Ventas_2[Mes],PesoCerdo[[#Headers],[11]],Ventas_2[Almacén],PesoCerdo[[#This Row],[Almacén]])</f>
        <v>23964.199999999997</v>
      </c>
      <c r="M187" s="11">
        <f>SUMIFS(Ventas_2[Kilo],Ventas_2[Año],'KPI''S CERDO'!$A$2,Ventas_2[Mes],PesoCerdo[[#Headers],[12]],Ventas_2[Almacén],PesoCerdo[[#This Row],[Almacén]])</f>
        <v>0</v>
      </c>
    </row>
    <row r="188" spans="1:13" x14ac:dyDescent="0.3">
      <c r="A188" s="9" t="s">
        <v>104</v>
      </c>
      <c r="B188" s="11">
        <f t="shared" si="0"/>
        <v>116.29462365591399</v>
      </c>
      <c r="C188" s="11">
        <f>SUMIFS(Ventas_2[Kilo],Ventas_2[Año],'KPI''S CERDO'!$A$2,Ventas_2[Mes],PesoCerdo[[#Headers],[2]],Ventas_2[Almacén],PesoCerdo[[#This Row],[Almacén]])</f>
        <v>0</v>
      </c>
      <c r="D188" s="11">
        <f>SUMIFS(Ventas_2[Kilo],Ventas_2[Año],'KPI''S CERDO'!$A$2,Ventas_2[Mes],PesoCerdo[[#Headers],[3]],Ventas_2[Almacén],PesoCerdo[[#This Row],[Almacén]])</f>
        <v>0</v>
      </c>
      <c r="E188" s="11">
        <f>SUMIFS(Ventas_2[Kilo],Ventas_2[Año],'KPI''S CERDO'!$A$2,Ventas_2[Mes],PesoCerdo[[#Headers],[4]],Ventas_2[Almacén],PesoCerdo[[#This Row],[Almacén]])</f>
        <v>0</v>
      </c>
      <c r="F188" s="11">
        <f>SUMIFS(Ventas_2[Kilo],Ventas_2[Año],'KPI''S CERDO'!$A$2,Ventas_2[Mes],PesoCerdo[[#Headers],[5]],Ventas_2[Almacén],PesoCerdo[[#This Row],[Almacén]])</f>
        <v>24165.399999999998</v>
      </c>
      <c r="G188" s="11">
        <f>SUMIFS(Ventas_2[Kilo],Ventas_2[Año],'KPI''S CERDO'!$A$2,Ventas_2[Mes],PesoCerdo[[#Headers],[6]],Ventas_2[Almacén],PesoCerdo[[#This Row],[Almacén]])</f>
        <v>80</v>
      </c>
      <c r="H188" s="11">
        <f>SUMIFS(Ventas_2[Kilo],Ventas_2[Año],'KPI''S CERDO'!$A$2,Ventas_2[Mes],PesoCerdo[[#Headers],[7]],Ventas_2[Almacén],PesoCerdo[[#This Row],[Almacén]])</f>
        <v>22592</v>
      </c>
      <c r="I188" s="11">
        <f>SUMIFS(Ventas_2[Kilo],Ventas_2[Año],'KPI''S CERDO'!$A$2,Ventas_2[Mes],PesoCerdo[[#Headers],[8]],Ventas_2[Almacén],PesoCerdo[[#This Row],[Almacén]])</f>
        <v>6060.5999999999995</v>
      </c>
      <c r="J188" s="11">
        <f>SUMIFS(Ventas_2[Kilo],Ventas_2[Año],'KPI''S CERDO'!$A$2,Ventas_2[Mes],PesoCerdo[[#Headers],[9]],Ventas_2[Almacén],PesoCerdo[[#This Row],[Almacén]])</f>
        <v>0</v>
      </c>
      <c r="K188" s="11">
        <f>SUMIFS(Ventas_2[Kilo],Ventas_2[Año],'KPI''S CERDO'!$A$2,Ventas_2[Mes],PesoCerdo[[#Headers],[10]],Ventas_2[Almacén],PesoCerdo[[#This Row],[Almacén]])</f>
        <v>0</v>
      </c>
      <c r="L188" s="11">
        <f>SUMIFS(Ventas_2[Kilo],Ventas_2[Año],'KPI''S CERDO'!$A$2,Ventas_2[Mes],PesoCerdo[[#Headers],[11]],Ventas_2[Almacén],PesoCerdo[[#This Row],[Almacén]])</f>
        <v>24886.799999999999</v>
      </c>
      <c r="M188" s="11">
        <f>SUMIFS(Ventas_2[Kilo],Ventas_2[Año],'KPI''S CERDO'!$A$2,Ventas_2[Mes],PesoCerdo[[#Headers],[12]],Ventas_2[Almacén],PesoCerdo[[#This Row],[Almacén]])</f>
        <v>-369.4</v>
      </c>
    </row>
    <row r="189" spans="1:13" x14ac:dyDescent="0.3">
      <c r="A189" s="9" t="s">
        <v>105</v>
      </c>
      <c r="B189" s="11">
        <f t="shared" si="0"/>
        <v>115.72509652509652</v>
      </c>
      <c r="C189" s="11">
        <f>SUMIFS(Ventas_2[Kilo],Ventas_2[Año],'KPI''S CERDO'!$A$2,Ventas_2[Mes],PesoCerdo[[#Headers],[2]],Ventas_2[Almacén],PesoCerdo[[#This Row],[Almacén]])</f>
        <v>528</v>
      </c>
      <c r="D189" s="11">
        <f>SUMIFS(Ventas_2[Kilo],Ventas_2[Año],'KPI''S CERDO'!$A$2,Ventas_2[Mes],PesoCerdo[[#Headers],[3]],Ventas_2[Almacén],PesoCerdo[[#This Row],[Almacén]])</f>
        <v>0</v>
      </c>
      <c r="E189" s="11">
        <f>SUMIFS(Ventas_2[Kilo],Ventas_2[Año],'KPI''S CERDO'!$A$2,Ventas_2[Mes],PesoCerdo[[#Headers],[4]],Ventas_2[Almacén],PesoCerdo[[#This Row],[Almacén]])</f>
        <v>0</v>
      </c>
      <c r="F189" s="11">
        <f>SUMIFS(Ventas_2[Kilo],Ventas_2[Año],'KPI''S CERDO'!$A$2,Ventas_2[Mes],PesoCerdo[[#Headers],[5]],Ventas_2[Almacén],PesoCerdo[[#This Row],[Almacén]])</f>
        <v>25292</v>
      </c>
      <c r="G189" s="11">
        <f>SUMIFS(Ventas_2[Kilo],Ventas_2[Año],'KPI''S CERDO'!$A$2,Ventas_2[Mes],PesoCerdo[[#Headers],[6]],Ventas_2[Almacén],PesoCerdo[[#This Row],[Almacén]])</f>
        <v>0</v>
      </c>
      <c r="H189" s="11">
        <f>SUMIFS(Ventas_2[Kilo],Ventas_2[Año],'KPI''S CERDO'!$A$2,Ventas_2[Mes],PesoCerdo[[#Headers],[7]],Ventas_2[Almacén],PesoCerdo[[#This Row],[Almacén]])</f>
        <v>0</v>
      </c>
      <c r="I189" s="11">
        <f>SUMIFS(Ventas_2[Kilo],Ventas_2[Año],'KPI''S CERDO'!$A$2,Ventas_2[Mes],PesoCerdo[[#Headers],[8]],Ventas_2[Almacén],PesoCerdo[[#This Row],[Almacén]])</f>
        <v>27502.400000000009</v>
      </c>
      <c r="J189" s="11">
        <f>SUMIFS(Ventas_2[Kilo],Ventas_2[Año],'KPI''S CERDO'!$A$2,Ventas_2[Mes],PesoCerdo[[#Headers],[9]],Ventas_2[Almacén],PesoCerdo[[#This Row],[Almacén]])</f>
        <v>0</v>
      </c>
      <c r="K189" s="11">
        <f>SUMIFS(Ventas_2[Kilo],Ventas_2[Año],'KPI''S CERDO'!$A$2,Ventas_2[Mes],PesoCerdo[[#Headers],[10]],Ventas_2[Almacén],PesoCerdo[[#This Row],[Almacén]])</f>
        <v>0</v>
      </c>
      <c r="L189" s="11">
        <f>SUMIFS(Ventas_2[Kilo],Ventas_2[Año],'KPI''S CERDO'!$A$2,Ventas_2[Mes],PesoCerdo[[#Headers],[11]],Ventas_2[Almacén],PesoCerdo[[#This Row],[Almacén]])</f>
        <v>12857.699999999999</v>
      </c>
      <c r="M189" s="11">
        <f>SUMIFS(Ventas_2[Kilo],Ventas_2[Año],'KPI''S CERDO'!$A$2,Ventas_2[Mes],PesoCerdo[[#Headers],[12]],Ventas_2[Almacén],PesoCerdo[[#This Row],[Almacén]])</f>
        <v>10047.400000000001</v>
      </c>
    </row>
    <row r="190" spans="1:13" x14ac:dyDescent="0.3">
      <c r="A190" s="9" t="s">
        <v>106</v>
      </c>
      <c r="B190" s="11">
        <f t="shared" si="0"/>
        <v>115.80952380952381</v>
      </c>
      <c r="C190" s="11">
        <f>SUMIFS(Ventas_2[Kilo],Ventas_2[Año],'KPI''S CERDO'!$A$2,Ventas_2[Mes],PesoCerdo[[#Headers],[2]],Ventas_2[Almacén],PesoCerdo[[#This Row],[Almacén]])</f>
        <v>16571.400000000001</v>
      </c>
      <c r="D190" s="11">
        <f>SUMIFS(Ventas_2[Kilo],Ventas_2[Año],'KPI''S CERDO'!$A$2,Ventas_2[Mes],PesoCerdo[[#Headers],[3]],Ventas_2[Almacén],PesoCerdo[[#This Row],[Almacén]])</f>
        <v>0</v>
      </c>
      <c r="E190" s="11">
        <f>SUMIFS(Ventas_2[Kilo],Ventas_2[Año],'KPI''S CERDO'!$A$2,Ventas_2[Mes],PesoCerdo[[#Headers],[4]],Ventas_2[Almacén],PesoCerdo[[#This Row],[Almacén]])</f>
        <v>70</v>
      </c>
      <c r="F190" s="11">
        <f>SUMIFS(Ventas_2[Kilo],Ventas_2[Año],'KPI''S CERDO'!$A$2,Ventas_2[Mes],PesoCerdo[[#Headers],[5]],Ventas_2[Almacén],PesoCerdo[[#This Row],[Almacén]])</f>
        <v>28497.760000000002</v>
      </c>
      <c r="G190" s="11">
        <f>SUMIFS(Ventas_2[Kilo],Ventas_2[Año],'KPI''S CERDO'!$A$2,Ventas_2[Mes],PesoCerdo[[#Headers],[6]],Ventas_2[Almacén],PesoCerdo[[#This Row],[Almacén]])</f>
        <v>0</v>
      </c>
      <c r="H190" s="11">
        <f>SUMIFS(Ventas_2[Kilo],Ventas_2[Año],'KPI''S CERDO'!$A$2,Ventas_2[Mes],PesoCerdo[[#Headers],[7]],Ventas_2[Almacén],PesoCerdo[[#This Row],[Almacén]])</f>
        <v>0</v>
      </c>
      <c r="I190" s="11">
        <f>SUMIFS(Ventas_2[Kilo],Ventas_2[Año],'KPI''S CERDO'!$A$2,Ventas_2[Mes],PesoCerdo[[#Headers],[8]],Ventas_2[Almacén],PesoCerdo[[#This Row],[Almacén]])</f>
        <v>27063.8</v>
      </c>
      <c r="J190" s="11">
        <f>SUMIFS(Ventas_2[Kilo],Ventas_2[Año],'KPI''S CERDO'!$A$2,Ventas_2[Mes],PesoCerdo[[#Headers],[9]],Ventas_2[Almacén],PesoCerdo[[#This Row],[Almacén]])</f>
        <v>0</v>
      </c>
      <c r="K190" s="11">
        <f>SUMIFS(Ventas_2[Kilo],Ventas_2[Año],'KPI''S CERDO'!$A$2,Ventas_2[Mes],PesoCerdo[[#Headers],[10]],Ventas_2[Almacén],PesoCerdo[[#This Row],[Almacén]])</f>
        <v>0</v>
      </c>
      <c r="L190" s="11">
        <f>SUMIFS(Ventas_2[Kilo],Ventas_2[Año],'KPI''S CERDO'!$A$2,Ventas_2[Mes],PesoCerdo[[#Headers],[11]],Ventas_2[Almacén],PesoCerdo[[#This Row],[Almacén]])</f>
        <v>0</v>
      </c>
      <c r="M190" s="11">
        <f>SUMIFS(Ventas_2[Kilo],Ventas_2[Año],'KPI''S CERDO'!$A$2,Ventas_2[Mes],PesoCerdo[[#Headers],[12]],Ventas_2[Almacén],PesoCerdo[[#This Row],[Almacén]])</f>
        <v>25831</v>
      </c>
    </row>
    <row r="191" spans="1:13" x14ac:dyDescent="0.3">
      <c r="A191" s="9" t="s">
        <v>107</v>
      </c>
      <c r="B191" s="11">
        <f t="shared" si="0"/>
        <v>0</v>
      </c>
      <c r="C191" s="11">
        <f>SUMIFS(Ventas_2[Kilo],Ventas_2[Año],'KPI''S CERDO'!$A$2,Ventas_2[Mes],PesoCerdo[[#Headers],[2]],Ventas_2[Almacén],PesoCerdo[[#This Row],[Almacén]])</f>
        <v>81</v>
      </c>
      <c r="D191" s="11">
        <f>SUMIFS(Ventas_2[Kilo],Ventas_2[Año],'KPI''S CERDO'!$A$2,Ventas_2[Mes],PesoCerdo[[#Headers],[3]],Ventas_2[Almacén],PesoCerdo[[#This Row],[Almacén]])</f>
        <v>0</v>
      </c>
      <c r="E191" s="11">
        <f>SUMIFS(Ventas_2[Kilo],Ventas_2[Año],'KPI''S CERDO'!$A$2,Ventas_2[Mes],PesoCerdo[[#Headers],[4]],Ventas_2[Almacén],PesoCerdo[[#This Row],[Almacén]])</f>
        <v>21181.8</v>
      </c>
      <c r="F191" s="11">
        <f>SUMIFS(Ventas_2[Kilo],Ventas_2[Año],'KPI''S CERDO'!$A$2,Ventas_2[Mes],PesoCerdo[[#Headers],[5]],Ventas_2[Almacén],PesoCerdo[[#This Row],[Almacén]])</f>
        <v>0</v>
      </c>
      <c r="G191" s="11">
        <f>SUMIFS(Ventas_2[Kilo],Ventas_2[Año],'KPI''S CERDO'!$A$2,Ventas_2[Mes],PesoCerdo[[#Headers],[6]],Ventas_2[Almacén],PesoCerdo[[#This Row],[Almacén]])</f>
        <v>60</v>
      </c>
      <c r="H191" s="11">
        <f>SUMIFS(Ventas_2[Kilo],Ventas_2[Año],'KPI''S CERDO'!$A$2,Ventas_2[Mes],PesoCerdo[[#Headers],[7]],Ventas_2[Almacén],PesoCerdo[[#This Row],[Almacén]])</f>
        <v>18966.600000000002</v>
      </c>
      <c r="I191" s="11">
        <f>SUMIFS(Ventas_2[Kilo],Ventas_2[Año],'KPI''S CERDO'!$A$2,Ventas_2[Mes],PesoCerdo[[#Headers],[8]],Ventas_2[Almacén],PesoCerdo[[#This Row],[Almacén]])</f>
        <v>0</v>
      </c>
      <c r="J191" s="11">
        <f>SUMIFS(Ventas_2[Kilo],Ventas_2[Año],'KPI''S CERDO'!$A$2,Ventas_2[Mes],PesoCerdo[[#Headers],[9]],Ventas_2[Almacén],PesoCerdo[[#This Row],[Almacén]])</f>
        <v>0</v>
      </c>
      <c r="K191" s="11">
        <f>SUMIFS(Ventas_2[Kilo],Ventas_2[Año],'KPI''S CERDO'!$A$2,Ventas_2[Mes],PesoCerdo[[#Headers],[10]],Ventas_2[Almacén],PesoCerdo[[#This Row],[Almacén]])</f>
        <v>23232.199999999997</v>
      </c>
      <c r="L191" s="11">
        <f>SUMIFS(Ventas_2[Kilo],Ventas_2[Año],'KPI''S CERDO'!$A$2,Ventas_2[Mes],PesoCerdo[[#Headers],[11]],Ventas_2[Almacén],PesoCerdo[[#This Row],[Almacén]])</f>
        <v>0</v>
      </c>
      <c r="M191" s="11">
        <f>SUMIFS(Ventas_2[Kilo],Ventas_2[Año],'KPI''S CERDO'!$A$2,Ventas_2[Mes],PesoCerdo[[#Headers],[12]],Ventas_2[Almacén],PesoCerdo[[#This Row],[Almacén]])</f>
        <v>0</v>
      </c>
    </row>
    <row r="192" spans="1:13" x14ac:dyDescent="0.3">
      <c r="A192" s="9" t="s">
        <v>108</v>
      </c>
      <c r="B192" s="11">
        <f t="shared" si="0"/>
        <v>0</v>
      </c>
      <c r="C192" s="11">
        <f>SUMIFS(Ventas_2[Kilo],Ventas_2[Año],'KPI''S CERDO'!$A$2,Ventas_2[Mes],PesoCerdo[[#Headers],[2]],Ventas_2[Almacén],PesoCerdo[[#This Row],[Almacén]])</f>
        <v>0</v>
      </c>
      <c r="D192" s="11">
        <f>SUMIFS(Ventas_2[Kilo],Ventas_2[Año],'KPI''S CERDO'!$A$2,Ventas_2[Mes],PesoCerdo[[#Headers],[3]],Ventas_2[Almacén],PesoCerdo[[#This Row],[Almacén]])</f>
        <v>0</v>
      </c>
      <c r="E192" s="11">
        <f>SUMIFS(Ventas_2[Kilo],Ventas_2[Año],'KPI''S CERDO'!$A$2,Ventas_2[Mes],PesoCerdo[[#Headers],[4]],Ventas_2[Almacén],PesoCerdo[[#This Row],[Almacén]])</f>
        <v>29911.8</v>
      </c>
      <c r="F192" s="11">
        <f>SUMIFS(Ventas_2[Kilo],Ventas_2[Año],'KPI''S CERDO'!$A$2,Ventas_2[Mes],PesoCerdo[[#Headers],[5]],Ventas_2[Almacén],PesoCerdo[[#This Row],[Almacén]])</f>
        <v>0</v>
      </c>
      <c r="G192" s="11">
        <f>SUMIFS(Ventas_2[Kilo],Ventas_2[Año],'KPI''S CERDO'!$A$2,Ventas_2[Mes],PesoCerdo[[#Headers],[6]],Ventas_2[Almacén],PesoCerdo[[#This Row],[Almacén]])</f>
        <v>0</v>
      </c>
      <c r="H192" s="11">
        <f>SUMIFS(Ventas_2[Kilo],Ventas_2[Año],'KPI''S CERDO'!$A$2,Ventas_2[Mes],PesoCerdo[[#Headers],[7]],Ventas_2[Almacén],PesoCerdo[[#This Row],[Almacén]])</f>
        <v>14440.4</v>
      </c>
      <c r="I192" s="11">
        <f>SUMIFS(Ventas_2[Kilo],Ventas_2[Año],'KPI''S CERDO'!$A$2,Ventas_2[Mes],PesoCerdo[[#Headers],[8]],Ventas_2[Almacén],PesoCerdo[[#This Row],[Almacén]])</f>
        <v>0</v>
      </c>
      <c r="J192" s="11">
        <f>SUMIFS(Ventas_2[Kilo],Ventas_2[Año],'KPI''S CERDO'!$A$2,Ventas_2[Mes],PesoCerdo[[#Headers],[9]],Ventas_2[Almacén],PesoCerdo[[#This Row],[Almacén]])</f>
        <v>0</v>
      </c>
      <c r="K192" s="11">
        <f>SUMIFS(Ventas_2[Kilo],Ventas_2[Año],'KPI''S CERDO'!$A$2,Ventas_2[Mes],PesoCerdo[[#Headers],[10]],Ventas_2[Almacén],PesoCerdo[[#This Row],[Almacén]])</f>
        <v>25983.200000000008</v>
      </c>
      <c r="L192" s="11">
        <f>SUMIFS(Ventas_2[Kilo],Ventas_2[Año],'KPI''S CERDO'!$A$2,Ventas_2[Mes],PesoCerdo[[#Headers],[11]],Ventas_2[Almacén],PesoCerdo[[#This Row],[Almacén]])</f>
        <v>125.6</v>
      </c>
      <c r="M192" s="11">
        <f>SUMIFS(Ventas_2[Kilo],Ventas_2[Año],'KPI''S CERDO'!$A$2,Ventas_2[Mes],PesoCerdo[[#Headers],[12]],Ventas_2[Almacén],PesoCerdo[[#This Row],[Almacén]])</f>
        <v>0</v>
      </c>
    </row>
    <row r="193" spans="1:13" x14ac:dyDescent="0.3">
      <c r="A193" s="9" t="s">
        <v>109</v>
      </c>
      <c r="B193" s="11">
        <f t="shared" ref="B193:B224" si="1">IF(AND(B114&gt;0,B39&gt;0),B114/B39,0)</f>
        <v>113.99166666666666</v>
      </c>
      <c r="C193" s="11">
        <f>SUMIFS(Ventas_2[Kilo],Ventas_2[Año],'KPI''S CERDO'!$A$2,Ventas_2[Mes],PesoCerdo[[#Headers],[2]],Ventas_2[Almacén],PesoCerdo[[#This Row],[Almacén]])</f>
        <v>0</v>
      </c>
      <c r="D193" s="11">
        <f>SUMIFS(Ventas_2[Kilo],Ventas_2[Año],'KPI''S CERDO'!$A$2,Ventas_2[Mes],PesoCerdo[[#Headers],[3]],Ventas_2[Almacén],PesoCerdo[[#This Row],[Almacén]])</f>
        <v>0</v>
      </c>
      <c r="E193" s="11">
        <f>SUMIFS(Ventas_2[Kilo],Ventas_2[Año],'KPI''S CERDO'!$A$2,Ventas_2[Mes],PesoCerdo[[#Headers],[4]],Ventas_2[Almacén],PesoCerdo[[#This Row],[Almacén]])</f>
        <v>29537.200000000001</v>
      </c>
      <c r="F193" s="11">
        <f>SUMIFS(Ventas_2[Kilo],Ventas_2[Año],'KPI''S CERDO'!$A$2,Ventas_2[Mes],PesoCerdo[[#Headers],[5]],Ventas_2[Almacén],PesoCerdo[[#This Row],[Almacén]])</f>
        <v>0</v>
      </c>
      <c r="G193" s="11">
        <f>SUMIFS(Ventas_2[Kilo],Ventas_2[Año],'KPI''S CERDO'!$A$2,Ventas_2[Mes],PesoCerdo[[#Headers],[6]],Ventas_2[Almacén],PesoCerdo[[#This Row],[Almacén]])</f>
        <v>0</v>
      </c>
      <c r="H193" s="11">
        <f>SUMIFS(Ventas_2[Kilo],Ventas_2[Año],'KPI''S CERDO'!$A$2,Ventas_2[Mes],PesoCerdo[[#Headers],[7]],Ventas_2[Almacén],PesoCerdo[[#This Row],[Almacén]])</f>
        <v>29734.400000000001</v>
      </c>
      <c r="I193" s="11">
        <f>SUMIFS(Ventas_2[Kilo],Ventas_2[Año],'KPI''S CERDO'!$A$2,Ventas_2[Mes],PesoCerdo[[#Headers],[8]],Ventas_2[Almacén],PesoCerdo[[#This Row],[Almacén]])</f>
        <v>0</v>
      </c>
      <c r="J193" s="11">
        <f>SUMIFS(Ventas_2[Kilo],Ventas_2[Año],'KPI''S CERDO'!$A$2,Ventas_2[Mes],PesoCerdo[[#Headers],[9]],Ventas_2[Almacén],PesoCerdo[[#This Row],[Almacén]])</f>
        <v>0</v>
      </c>
      <c r="K193" s="11">
        <f>SUMIFS(Ventas_2[Kilo],Ventas_2[Año],'KPI''S CERDO'!$A$2,Ventas_2[Mes],PesoCerdo[[#Headers],[10]],Ventas_2[Almacén],PesoCerdo[[#This Row],[Almacén]])</f>
        <v>24622.799999999999</v>
      </c>
      <c r="L193" s="11">
        <f>SUMIFS(Ventas_2[Kilo],Ventas_2[Año],'KPI''S CERDO'!$A$2,Ventas_2[Mes],PesoCerdo[[#Headers],[11]],Ventas_2[Almacén],PesoCerdo[[#This Row],[Almacén]])</f>
        <v>0</v>
      </c>
      <c r="M193" s="11">
        <f>SUMIFS(Ventas_2[Kilo],Ventas_2[Año],'KPI''S CERDO'!$A$2,Ventas_2[Mes],PesoCerdo[[#Headers],[12]],Ventas_2[Almacén],PesoCerdo[[#This Row],[Almacén]])</f>
        <v>0</v>
      </c>
    </row>
    <row r="194" spans="1:13" x14ac:dyDescent="0.3">
      <c r="A194" s="9" t="s">
        <v>110</v>
      </c>
      <c r="B194" s="11">
        <f t="shared" si="1"/>
        <v>121.9970588235294</v>
      </c>
      <c r="C194" s="11">
        <f>SUMIFS(Ventas_2[Kilo],Ventas_2[Año],'KPI''S CERDO'!$A$2,Ventas_2[Mes],PesoCerdo[[#Headers],[2]],Ventas_2[Almacén],PesoCerdo[[#This Row],[Almacén]])</f>
        <v>0</v>
      </c>
      <c r="D194" s="11">
        <f>SUMIFS(Ventas_2[Kilo],Ventas_2[Año],'KPI''S CERDO'!$A$2,Ventas_2[Mes],PesoCerdo[[#Headers],[3]],Ventas_2[Almacén],PesoCerdo[[#This Row],[Almacén]])</f>
        <v>0</v>
      </c>
      <c r="E194" s="11">
        <f>SUMIFS(Ventas_2[Kilo],Ventas_2[Año],'KPI''S CERDO'!$A$2,Ventas_2[Mes],PesoCerdo[[#Headers],[4]],Ventas_2[Almacén],PesoCerdo[[#This Row],[Almacén]])</f>
        <v>26785.600000000002</v>
      </c>
      <c r="F194" s="11">
        <f>SUMIFS(Ventas_2[Kilo],Ventas_2[Año],'KPI''S CERDO'!$A$2,Ventas_2[Mes],PesoCerdo[[#Headers],[5]],Ventas_2[Almacén],PesoCerdo[[#This Row],[Almacén]])</f>
        <v>0</v>
      </c>
      <c r="G194" s="11">
        <f>SUMIFS(Ventas_2[Kilo],Ventas_2[Año],'KPI''S CERDO'!$A$2,Ventas_2[Mes],PesoCerdo[[#Headers],[6]],Ventas_2[Almacén],PesoCerdo[[#This Row],[Almacén]])</f>
        <v>0</v>
      </c>
      <c r="H194" s="11">
        <f>SUMIFS(Ventas_2[Kilo],Ventas_2[Año],'KPI''S CERDO'!$A$2,Ventas_2[Mes],PesoCerdo[[#Headers],[7]],Ventas_2[Almacén],PesoCerdo[[#This Row],[Almacén]])</f>
        <v>11929.2</v>
      </c>
      <c r="I194" s="11">
        <f>SUMIFS(Ventas_2[Kilo],Ventas_2[Año],'KPI''S CERDO'!$A$2,Ventas_2[Mes],PesoCerdo[[#Headers],[8]],Ventas_2[Almacén],PesoCerdo[[#This Row],[Almacén]])</f>
        <v>0</v>
      </c>
      <c r="J194" s="11">
        <f>SUMIFS(Ventas_2[Kilo],Ventas_2[Año],'KPI''S CERDO'!$A$2,Ventas_2[Mes],PesoCerdo[[#Headers],[9]],Ventas_2[Almacén],PesoCerdo[[#This Row],[Almacén]])</f>
        <v>0</v>
      </c>
      <c r="K194" s="11">
        <f>SUMIFS(Ventas_2[Kilo],Ventas_2[Año],'KPI''S CERDO'!$A$2,Ventas_2[Mes],PesoCerdo[[#Headers],[10]],Ventas_2[Almacén],PesoCerdo[[#This Row],[Almacén]])</f>
        <v>16756.2</v>
      </c>
      <c r="L194" s="11">
        <f>SUMIFS(Ventas_2[Kilo],Ventas_2[Año],'KPI''S CERDO'!$A$2,Ventas_2[Mes],PesoCerdo[[#Headers],[11]],Ventas_2[Almacén],PesoCerdo[[#This Row],[Almacén]])</f>
        <v>9201</v>
      </c>
      <c r="M194" s="11">
        <f>SUMIFS(Ventas_2[Kilo],Ventas_2[Año],'KPI''S CERDO'!$A$2,Ventas_2[Mes],PesoCerdo[[#Headers],[12]],Ventas_2[Almacén],PesoCerdo[[#This Row],[Almacén]])</f>
        <v>0</v>
      </c>
    </row>
    <row r="195" spans="1:13" x14ac:dyDescent="0.3">
      <c r="A195" s="9" t="s">
        <v>111</v>
      </c>
      <c r="B195" s="11">
        <f t="shared" si="1"/>
        <v>0</v>
      </c>
      <c r="C195" s="11">
        <f>SUMIFS(Ventas_2[Kilo],Ventas_2[Año],'KPI''S CERDO'!$A$2,Ventas_2[Mes],PesoCerdo[[#Headers],[2]],Ventas_2[Almacén],PesoCerdo[[#This Row],[Almacén]])</f>
        <v>0</v>
      </c>
      <c r="D195" s="11">
        <f>SUMIFS(Ventas_2[Kilo],Ventas_2[Año],'KPI''S CERDO'!$A$2,Ventas_2[Mes],PesoCerdo[[#Headers],[3]],Ventas_2[Almacén],PesoCerdo[[#This Row],[Almacén]])</f>
        <v>21262</v>
      </c>
      <c r="E195" s="11">
        <f>SUMIFS(Ventas_2[Kilo],Ventas_2[Año],'KPI''S CERDO'!$A$2,Ventas_2[Mes],PesoCerdo[[#Headers],[4]],Ventas_2[Almacén],PesoCerdo[[#This Row],[Almacén]])</f>
        <v>0</v>
      </c>
      <c r="F195" s="11">
        <f>SUMIFS(Ventas_2[Kilo],Ventas_2[Año],'KPI''S CERDO'!$A$2,Ventas_2[Mes],PesoCerdo[[#Headers],[5]],Ventas_2[Almacén],PesoCerdo[[#This Row],[Almacén]])</f>
        <v>0</v>
      </c>
      <c r="G195" s="11">
        <f>SUMIFS(Ventas_2[Kilo],Ventas_2[Año],'KPI''S CERDO'!$A$2,Ventas_2[Mes],PesoCerdo[[#Headers],[6]],Ventas_2[Almacén],PesoCerdo[[#This Row],[Almacén]])</f>
        <v>24412.399999999998</v>
      </c>
      <c r="H195" s="11">
        <f>SUMIFS(Ventas_2[Kilo],Ventas_2[Año],'KPI''S CERDO'!$A$2,Ventas_2[Mes],PesoCerdo[[#Headers],[7]],Ventas_2[Almacén],PesoCerdo[[#This Row],[Almacén]])</f>
        <v>0</v>
      </c>
      <c r="I195" s="11">
        <f>SUMIFS(Ventas_2[Kilo],Ventas_2[Año],'KPI''S CERDO'!$A$2,Ventas_2[Mes],PesoCerdo[[#Headers],[8]],Ventas_2[Almacén],PesoCerdo[[#This Row],[Almacén]])</f>
        <v>0</v>
      </c>
      <c r="J195" s="11">
        <f>SUMIFS(Ventas_2[Kilo],Ventas_2[Año],'KPI''S CERDO'!$A$2,Ventas_2[Mes],PesoCerdo[[#Headers],[9]],Ventas_2[Almacén],PesoCerdo[[#This Row],[Almacén]])</f>
        <v>22943.199999999997</v>
      </c>
      <c r="K195" s="11">
        <f>SUMIFS(Ventas_2[Kilo],Ventas_2[Año],'KPI''S CERDO'!$A$2,Ventas_2[Mes],PesoCerdo[[#Headers],[10]],Ventas_2[Almacén],PesoCerdo[[#This Row],[Almacén]])</f>
        <v>0</v>
      </c>
      <c r="L195" s="11">
        <f>SUMIFS(Ventas_2[Kilo],Ventas_2[Año],'KPI''S CERDO'!$A$2,Ventas_2[Mes],PesoCerdo[[#Headers],[11]],Ventas_2[Almacén],PesoCerdo[[#This Row],[Almacén]])</f>
        <v>0</v>
      </c>
      <c r="M195" s="11">
        <f>SUMIFS(Ventas_2[Kilo],Ventas_2[Año],'KPI''S CERDO'!$A$2,Ventas_2[Mes],PesoCerdo[[#Headers],[12]],Ventas_2[Almacén],PesoCerdo[[#This Row],[Almacén]])</f>
        <v>13153.400000000001</v>
      </c>
    </row>
    <row r="196" spans="1:13" x14ac:dyDescent="0.3">
      <c r="A196" s="9" t="s">
        <v>112</v>
      </c>
      <c r="B196" s="11">
        <f t="shared" si="1"/>
        <v>0</v>
      </c>
      <c r="C196" s="11">
        <f>SUMIFS(Ventas_2[Kilo],Ventas_2[Año],'KPI''S CERDO'!$A$2,Ventas_2[Mes],PesoCerdo[[#Headers],[2]],Ventas_2[Almacén],PesoCerdo[[#This Row],[Almacén]])</f>
        <v>0</v>
      </c>
      <c r="D196" s="11">
        <f>SUMIFS(Ventas_2[Kilo],Ventas_2[Año],'KPI''S CERDO'!$A$2,Ventas_2[Mes],PesoCerdo[[#Headers],[3]],Ventas_2[Almacén],PesoCerdo[[#This Row],[Almacén]])</f>
        <v>26943</v>
      </c>
      <c r="E196" s="11">
        <f>SUMIFS(Ventas_2[Kilo],Ventas_2[Año],'KPI''S CERDO'!$A$2,Ventas_2[Mes],PesoCerdo[[#Headers],[4]],Ventas_2[Almacén],PesoCerdo[[#This Row],[Almacén]])</f>
        <v>0</v>
      </c>
      <c r="F196" s="11">
        <f>SUMIFS(Ventas_2[Kilo],Ventas_2[Año],'KPI''S CERDO'!$A$2,Ventas_2[Mes],PesoCerdo[[#Headers],[5]],Ventas_2[Almacén],PesoCerdo[[#This Row],[Almacén]])</f>
        <v>0</v>
      </c>
      <c r="G196" s="11">
        <f>SUMIFS(Ventas_2[Kilo],Ventas_2[Año],'KPI''S CERDO'!$A$2,Ventas_2[Mes],PesoCerdo[[#Headers],[6]],Ventas_2[Almacén],PesoCerdo[[#This Row],[Almacén]])</f>
        <v>28421.8</v>
      </c>
      <c r="H196" s="11">
        <f>SUMIFS(Ventas_2[Kilo],Ventas_2[Año],'KPI''S CERDO'!$A$2,Ventas_2[Mes],PesoCerdo[[#Headers],[7]],Ventas_2[Almacén],PesoCerdo[[#This Row],[Almacén]])</f>
        <v>0</v>
      </c>
      <c r="I196" s="11">
        <f>SUMIFS(Ventas_2[Kilo],Ventas_2[Año],'KPI''S CERDO'!$A$2,Ventas_2[Mes],PesoCerdo[[#Headers],[8]],Ventas_2[Almacén],PesoCerdo[[#This Row],[Almacén]])</f>
        <v>103.8</v>
      </c>
      <c r="J196" s="11">
        <f>SUMIFS(Ventas_2[Kilo],Ventas_2[Año],'KPI''S CERDO'!$A$2,Ventas_2[Mes],PesoCerdo[[#Headers],[9]],Ventas_2[Almacén],PesoCerdo[[#This Row],[Almacén]])</f>
        <v>27952.799999999999</v>
      </c>
      <c r="K196" s="11">
        <f>SUMIFS(Ventas_2[Kilo],Ventas_2[Año],'KPI''S CERDO'!$A$2,Ventas_2[Mes],PesoCerdo[[#Headers],[10]],Ventas_2[Almacén],PesoCerdo[[#This Row],[Almacén]])</f>
        <v>0</v>
      </c>
      <c r="L196" s="11">
        <f>SUMIFS(Ventas_2[Kilo],Ventas_2[Año],'KPI''S CERDO'!$A$2,Ventas_2[Mes],PesoCerdo[[#Headers],[11]],Ventas_2[Almacén],PesoCerdo[[#This Row],[Almacén]])</f>
        <v>0</v>
      </c>
      <c r="M196" s="11">
        <f>SUMIFS(Ventas_2[Kilo],Ventas_2[Año],'KPI''S CERDO'!$A$2,Ventas_2[Mes],PesoCerdo[[#Headers],[12]],Ventas_2[Almacén],PesoCerdo[[#This Row],[Almacén]])</f>
        <v>0</v>
      </c>
    </row>
    <row r="197" spans="1:13" x14ac:dyDescent="0.3">
      <c r="A197" s="9" t="s">
        <v>113</v>
      </c>
      <c r="B197" s="11">
        <f t="shared" si="1"/>
        <v>0</v>
      </c>
      <c r="C197" s="11">
        <f>SUMIFS(Ventas_2[Kilo],Ventas_2[Año],'KPI''S CERDO'!$A$2,Ventas_2[Mes],PesoCerdo[[#Headers],[2]],Ventas_2[Almacén],PesoCerdo[[#This Row],[Almacén]])</f>
        <v>0</v>
      </c>
      <c r="D197" s="11">
        <f>SUMIFS(Ventas_2[Kilo],Ventas_2[Año],'KPI''S CERDO'!$A$2,Ventas_2[Mes],PesoCerdo[[#Headers],[3]],Ventas_2[Almacén],PesoCerdo[[#This Row],[Almacén]])</f>
        <v>29284.700000000004</v>
      </c>
      <c r="E197" s="11">
        <f>SUMIFS(Ventas_2[Kilo],Ventas_2[Año],'KPI''S CERDO'!$A$2,Ventas_2[Mes],PesoCerdo[[#Headers],[4]],Ventas_2[Almacén],PesoCerdo[[#This Row],[Almacén]])</f>
        <v>0</v>
      </c>
      <c r="F197" s="11">
        <f>SUMIFS(Ventas_2[Kilo],Ventas_2[Año],'KPI''S CERDO'!$A$2,Ventas_2[Mes],PesoCerdo[[#Headers],[5]],Ventas_2[Almacén],PesoCerdo[[#This Row],[Almacén]])</f>
        <v>0</v>
      </c>
      <c r="G197" s="11">
        <f>SUMIFS(Ventas_2[Kilo],Ventas_2[Año],'KPI''S CERDO'!$A$2,Ventas_2[Mes],PesoCerdo[[#Headers],[6]],Ventas_2[Almacén],PesoCerdo[[#This Row],[Almacén]])</f>
        <v>22155.8</v>
      </c>
      <c r="H197" s="11">
        <f>SUMIFS(Ventas_2[Kilo],Ventas_2[Año],'KPI''S CERDO'!$A$2,Ventas_2[Mes],PesoCerdo[[#Headers],[7]],Ventas_2[Almacén],PesoCerdo[[#This Row],[Almacén]])</f>
        <v>779.6</v>
      </c>
      <c r="I197" s="11">
        <f>SUMIFS(Ventas_2[Kilo],Ventas_2[Año],'KPI''S CERDO'!$A$2,Ventas_2[Mes],PesoCerdo[[#Headers],[8]],Ventas_2[Almacén],PesoCerdo[[#This Row],[Almacén]])</f>
        <v>0</v>
      </c>
      <c r="J197" s="11">
        <f>SUMIFS(Ventas_2[Kilo],Ventas_2[Año],'KPI''S CERDO'!$A$2,Ventas_2[Mes],PesoCerdo[[#Headers],[9]],Ventas_2[Almacén],PesoCerdo[[#This Row],[Almacén]])</f>
        <v>6883.4</v>
      </c>
      <c r="K197" s="11">
        <f>SUMIFS(Ventas_2[Kilo],Ventas_2[Año],'KPI''S CERDO'!$A$2,Ventas_2[Mes],PesoCerdo[[#Headers],[10]],Ventas_2[Almacén],PesoCerdo[[#This Row],[Almacén]])</f>
        <v>17374.599999999999</v>
      </c>
      <c r="L197" s="11">
        <f>SUMIFS(Ventas_2[Kilo],Ventas_2[Año],'KPI''S CERDO'!$A$2,Ventas_2[Mes],PesoCerdo[[#Headers],[11]],Ventas_2[Almacén],PesoCerdo[[#This Row],[Almacén]])</f>
        <v>0</v>
      </c>
      <c r="M197" s="11">
        <f>SUMIFS(Ventas_2[Kilo],Ventas_2[Año],'KPI''S CERDO'!$A$2,Ventas_2[Mes],PesoCerdo[[#Headers],[12]],Ventas_2[Almacén],PesoCerdo[[#This Row],[Almacén]])</f>
        <v>0</v>
      </c>
    </row>
    <row r="198" spans="1:13" x14ac:dyDescent="0.3">
      <c r="A198" s="9" t="s">
        <v>114</v>
      </c>
      <c r="B198" s="11">
        <f t="shared" si="1"/>
        <v>0</v>
      </c>
      <c r="C198" s="11">
        <f>SUMIFS(Ventas_2[Kilo],Ventas_2[Año],'KPI''S CERDO'!$A$2,Ventas_2[Mes],PesoCerdo[[#Headers],[2]],Ventas_2[Almacén],PesoCerdo[[#This Row],[Almacén]])</f>
        <v>0</v>
      </c>
      <c r="D198" s="11">
        <f>SUMIFS(Ventas_2[Kilo],Ventas_2[Año],'KPI''S CERDO'!$A$2,Ventas_2[Mes],PesoCerdo[[#Headers],[3]],Ventas_2[Almacén],PesoCerdo[[#This Row],[Almacén]])</f>
        <v>14607.2</v>
      </c>
      <c r="E198" s="11">
        <f>SUMIFS(Ventas_2[Kilo],Ventas_2[Año],'KPI''S CERDO'!$A$2,Ventas_2[Mes],PesoCerdo[[#Headers],[4]],Ventas_2[Almacén],PesoCerdo[[#This Row],[Almacén]])</f>
        <v>4164.3999999999996</v>
      </c>
      <c r="F198" s="11">
        <f>SUMIFS(Ventas_2[Kilo],Ventas_2[Año],'KPI''S CERDO'!$A$2,Ventas_2[Mes],PesoCerdo[[#Headers],[5]],Ventas_2[Almacén],PesoCerdo[[#This Row],[Almacén]])</f>
        <v>0</v>
      </c>
      <c r="G198" s="11">
        <f>SUMIFS(Ventas_2[Kilo],Ventas_2[Año],'KPI''S CERDO'!$A$2,Ventas_2[Mes],PesoCerdo[[#Headers],[6]],Ventas_2[Almacén],PesoCerdo[[#This Row],[Almacén]])</f>
        <v>9684</v>
      </c>
      <c r="H198" s="11">
        <f>SUMIFS(Ventas_2[Kilo],Ventas_2[Año],'KPI''S CERDO'!$A$2,Ventas_2[Mes],PesoCerdo[[#Headers],[7]],Ventas_2[Almacén],PesoCerdo[[#This Row],[Almacén]])</f>
        <v>9452.8000000000011</v>
      </c>
      <c r="I198" s="11">
        <f>SUMIFS(Ventas_2[Kilo],Ventas_2[Año],'KPI''S CERDO'!$A$2,Ventas_2[Mes],PesoCerdo[[#Headers],[8]],Ventas_2[Almacén],PesoCerdo[[#This Row],[Almacén]])</f>
        <v>0</v>
      </c>
      <c r="J198" s="11">
        <f>SUMIFS(Ventas_2[Kilo],Ventas_2[Año],'KPI''S CERDO'!$A$2,Ventas_2[Mes],PesoCerdo[[#Headers],[9]],Ventas_2[Almacén],PesoCerdo[[#This Row],[Almacén]])</f>
        <v>0</v>
      </c>
      <c r="K198" s="11">
        <f>SUMIFS(Ventas_2[Kilo],Ventas_2[Año],'KPI''S CERDO'!$A$2,Ventas_2[Mes],PesoCerdo[[#Headers],[10]],Ventas_2[Almacén],PesoCerdo[[#This Row],[Almacén]])</f>
        <v>22336.199999999997</v>
      </c>
      <c r="L198" s="11">
        <f>SUMIFS(Ventas_2[Kilo],Ventas_2[Año],'KPI''S CERDO'!$A$2,Ventas_2[Mes],PesoCerdo[[#Headers],[11]],Ventas_2[Almacén],PesoCerdo[[#This Row],[Almacén]])</f>
        <v>0</v>
      </c>
      <c r="M198" s="11">
        <f>SUMIFS(Ventas_2[Kilo],Ventas_2[Año],'KPI''S CERDO'!$A$2,Ventas_2[Mes],PesoCerdo[[#Headers],[12]],Ventas_2[Almacén],PesoCerdo[[#This Row],[Almacén]])</f>
        <v>0</v>
      </c>
    </row>
    <row r="199" spans="1:13" x14ac:dyDescent="0.3">
      <c r="A199" s="9" t="s">
        <v>115</v>
      </c>
      <c r="B199" s="11">
        <f t="shared" si="1"/>
        <v>0</v>
      </c>
      <c r="C199" s="11">
        <f>SUMIFS(Ventas_2[Kilo],Ventas_2[Año],'KPI''S CERDO'!$A$2,Ventas_2[Mes],PesoCerdo[[#Headers],[2]],Ventas_2[Almacén],PesoCerdo[[#This Row],[Almacén]])</f>
        <v>29336.600000000002</v>
      </c>
      <c r="D199" s="11">
        <f>SUMIFS(Ventas_2[Kilo],Ventas_2[Año],'KPI''S CERDO'!$A$2,Ventas_2[Mes],PesoCerdo[[#Headers],[3]],Ventas_2[Almacén],PesoCerdo[[#This Row],[Almacén]])</f>
        <v>0</v>
      </c>
      <c r="E199" s="11">
        <f>SUMIFS(Ventas_2[Kilo],Ventas_2[Año],'KPI''S CERDO'!$A$2,Ventas_2[Mes],PesoCerdo[[#Headers],[4]],Ventas_2[Almacén],PesoCerdo[[#This Row],[Almacén]])</f>
        <v>70</v>
      </c>
      <c r="F199" s="11">
        <f>SUMIFS(Ventas_2[Kilo],Ventas_2[Año],'KPI''S CERDO'!$A$2,Ventas_2[Mes],PesoCerdo[[#Headers],[5]],Ventas_2[Almacén],PesoCerdo[[#This Row],[Almacén]])</f>
        <v>22537.200000000001</v>
      </c>
      <c r="G199" s="11">
        <f>SUMIFS(Ventas_2[Kilo],Ventas_2[Año],'KPI''S CERDO'!$A$2,Ventas_2[Mes],PesoCerdo[[#Headers],[6]],Ventas_2[Almacén],PesoCerdo[[#This Row],[Almacén]])</f>
        <v>4970.5999999999995</v>
      </c>
      <c r="H199" s="11">
        <f>SUMIFS(Ventas_2[Kilo],Ventas_2[Año],'KPI''S CERDO'!$A$2,Ventas_2[Mes],PesoCerdo[[#Headers],[7]],Ventas_2[Almacén],PesoCerdo[[#This Row],[Almacén]])</f>
        <v>0</v>
      </c>
      <c r="I199" s="11">
        <f>SUMIFS(Ventas_2[Kilo],Ventas_2[Año],'KPI''S CERDO'!$A$2,Ventas_2[Mes],PesoCerdo[[#Headers],[8]],Ventas_2[Almacén],PesoCerdo[[#This Row],[Almacén]])</f>
        <v>19047</v>
      </c>
      <c r="J199" s="11">
        <f>SUMIFS(Ventas_2[Kilo],Ventas_2[Año],'KPI''S CERDO'!$A$2,Ventas_2[Mes],PesoCerdo[[#Headers],[9]],Ventas_2[Almacén],PesoCerdo[[#This Row],[Almacén]])</f>
        <v>4283</v>
      </c>
      <c r="K199" s="11">
        <f>SUMIFS(Ventas_2[Kilo],Ventas_2[Año],'KPI''S CERDO'!$A$2,Ventas_2[Mes],PesoCerdo[[#Headers],[10]],Ventas_2[Almacén],PesoCerdo[[#This Row],[Almacén]])</f>
        <v>0</v>
      </c>
      <c r="L199" s="11">
        <f>SUMIFS(Ventas_2[Kilo],Ventas_2[Año],'KPI''S CERDO'!$A$2,Ventas_2[Mes],PesoCerdo[[#Headers],[11]],Ventas_2[Almacén],PesoCerdo[[#This Row],[Almacén]])</f>
        <v>0</v>
      </c>
      <c r="M199" s="11">
        <f>SUMIFS(Ventas_2[Kilo],Ventas_2[Año],'KPI''S CERDO'!$A$2,Ventas_2[Mes],PesoCerdo[[#Headers],[12]],Ventas_2[Almacén],PesoCerdo[[#This Row],[Almacén]])</f>
        <v>26280.2</v>
      </c>
    </row>
    <row r="200" spans="1:13" x14ac:dyDescent="0.3">
      <c r="A200" s="9" t="s">
        <v>116</v>
      </c>
      <c r="B200" s="11">
        <f t="shared" si="1"/>
        <v>0</v>
      </c>
      <c r="C200" s="11">
        <f>SUMIFS(Ventas_2[Kilo],Ventas_2[Año],'KPI''S CERDO'!$A$2,Ventas_2[Mes],PesoCerdo[[#Headers],[2]],Ventas_2[Almacén],PesoCerdo[[#This Row],[Almacén]])</f>
        <v>25130.600000000002</v>
      </c>
      <c r="D200" s="11">
        <f>SUMIFS(Ventas_2[Kilo],Ventas_2[Año],'KPI''S CERDO'!$A$2,Ventas_2[Mes],PesoCerdo[[#Headers],[3]],Ventas_2[Almacén],PesoCerdo[[#This Row],[Almacén]])</f>
        <v>0</v>
      </c>
      <c r="E200" s="11">
        <f>SUMIFS(Ventas_2[Kilo],Ventas_2[Año],'KPI''S CERDO'!$A$2,Ventas_2[Mes],PesoCerdo[[#Headers],[4]],Ventas_2[Almacén],PesoCerdo[[#This Row],[Almacén]])</f>
        <v>0</v>
      </c>
      <c r="F200" s="11">
        <f>SUMIFS(Ventas_2[Kilo],Ventas_2[Año],'KPI''S CERDO'!$A$2,Ventas_2[Mes],PesoCerdo[[#Headers],[5]],Ventas_2[Almacén],PesoCerdo[[#This Row],[Almacén]])</f>
        <v>19612.2</v>
      </c>
      <c r="G200" s="11">
        <f>SUMIFS(Ventas_2[Kilo],Ventas_2[Año],'KPI''S CERDO'!$A$2,Ventas_2[Mes],PesoCerdo[[#Headers],[6]],Ventas_2[Almacén],PesoCerdo[[#This Row],[Almacén]])</f>
        <v>88.6</v>
      </c>
      <c r="H200" s="11">
        <f>SUMIFS(Ventas_2[Kilo],Ventas_2[Año],'KPI''S CERDO'!$A$2,Ventas_2[Mes],PesoCerdo[[#Headers],[7]],Ventas_2[Almacén],PesoCerdo[[#This Row],[Almacén]])</f>
        <v>0</v>
      </c>
      <c r="I200" s="11">
        <f>SUMIFS(Ventas_2[Kilo],Ventas_2[Año],'KPI''S CERDO'!$A$2,Ventas_2[Mes],PesoCerdo[[#Headers],[8]],Ventas_2[Almacén],PesoCerdo[[#This Row],[Almacén]])</f>
        <v>19916.599999999999</v>
      </c>
      <c r="J200" s="11">
        <f>SUMIFS(Ventas_2[Kilo],Ventas_2[Año],'KPI''S CERDO'!$A$2,Ventas_2[Mes],PesoCerdo[[#Headers],[9]],Ventas_2[Almacén],PesoCerdo[[#This Row],[Almacén]])</f>
        <v>1017</v>
      </c>
      <c r="K200" s="11">
        <f>SUMIFS(Ventas_2[Kilo],Ventas_2[Año],'KPI''S CERDO'!$A$2,Ventas_2[Mes],PesoCerdo[[#Headers],[10]],Ventas_2[Almacén],PesoCerdo[[#This Row],[Almacén]])</f>
        <v>0</v>
      </c>
      <c r="L200" s="11">
        <f>SUMIFS(Ventas_2[Kilo],Ventas_2[Año],'KPI''S CERDO'!$A$2,Ventas_2[Mes],PesoCerdo[[#Headers],[11]],Ventas_2[Almacén],PesoCerdo[[#This Row],[Almacén]])</f>
        <v>0</v>
      </c>
      <c r="M200" s="11">
        <f>SUMIFS(Ventas_2[Kilo],Ventas_2[Año],'KPI''S CERDO'!$A$2,Ventas_2[Mes],PesoCerdo[[#Headers],[12]],Ventas_2[Almacén],PesoCerdo[[#This Row],[Almacén]])</f>
        <v>24054.600000000002</v>
      </c>
    </row>
    <row r="201" spans="1:13" x14ac:dyDescent="0.3">
      <c r="A201" s="9" t="s">
        <v>117</v>
      </c>
      <c r="B201" s="11">
        <f t="shared" si="1"/>
        <v>0</v>
      </c>
      <c r="C201" s="11">
        <f>SUMIFS(Ventas_2[Kilo],Ventas_2[Año],'KPI''S CERDO'!$A$2,Ventas_2[Mes],PesoCerdo[[#Headers],[2]],Ventas_2[Almacén],PesoCerdo[[#This Row],[Almacén]])</f>
        <v>21935.4</v>
      </c>
      <c r="D201" s="11">
        <f>SUMIFS(Ventas_2[Kilo],Ventas_2[Año],'KPI''S CERDO'!$A$2,Ventas_2[Mes],PesoCerdo[[#Headers],[3]],Ventas_2[Almacén],PesoCerdo[[#This Row],[Almacén]])</f>
        <v>0</v>
      </c>
      <c r="E201" s="11">
        <f>SUMIFS(Ventas_2[Kilo],Ventas_2[Año],'KPI''S CERDO'!$A$2,Ventas_2[Mes],PesoCerdo[[#Headers],[4]],Ventas_2[Almacén],PesoCerdo[[#This Row],[Almacén]])</f>
        <v>0</v>
      </c>
      <c r="F201" s="11">
        <f>SUMIFS(Ventas_2[Kilo],Ventas_2[Año],'KPI''S CERDO'!$A$2,Ventas_2[Mes],PesoCerdo[[#Headers],[5]],Ventas_2[Almacén],PesoCerdo[[#This Row],[Almacén]])</f>
        <v>0</v>
      </c>
      <c r="G201" s="11">
        <f>SUMIFS(Ventas_2[Kilo],Ventas_2[Año],'KPI''S CERDO'!$A$2,Ventas_2[Mes],PesoCerdo[[#Headers],[6]],Ventas_2[Almacén],PesoCerdo[[#This Row],[Almacén]])</f>
        <v>19713.399999999998</v>
      </c>
      <c r="H201" s="11">
        <f>SUMIFS(Ventas_2[Kilo],Ventas_2[Año],'KPI''S CERDO'!$A$2,Ventas_2[Mes],PesoCerdo[[#Headers],[7]],Ventas_2[Almacén],PesoCerdo[[#This Row],[Almacén]])</f>
        <v>0</v>
      </c>
      <c r="I201" s="11">
        <f>SUMIFS(Ventas_2[Kilo],Ventas_2[Año],'KPI''S CERDO'!$A$2,Ventas_2[Mes],PesoCerdo[[#Headers],[8]],Ventas_2[Almacén],PesoCerdo[[#This Row],[Almacén]])</f>
        <v>0</v>
      </c>
      <c r="J201" s="11">
        <f>SUMIFS(Ventas_2[Kilo],Ventas_2[Año],'KPI''S CERDO'!$A$2,Ventas_2[Mes],PesoCerdo[[#Headers],[9]],Ventas_2[Almacén],PesoCerdo[[#This Row],[Almacén]])</f>
        <v>24201.069999999996</v>
      </c>
      <c r="K201" s="11">
        <f>SUMIFS(Ventas_2[Kilo],Ventas_2[Año],'KPI''S CERDO'!$A$2,Ventas_2[Mes],PesoCerdo[[#Headers],[10]],Ventas_2[Almacén],PesoCerdo[[#This Row],[Almacén]])</f>
        <v>0</v>
      </c>
      <c r="L201" s="11">
        <f>SUMIFS(Ventas_2[Kilo],Ventas_2[Año],'KPI''S CERDO'!$A$2,Ventas_2[Mes],PesoCerdo[[#Headers],[11]],Ventas_2[Almacén],PesoCerdo[[#This Row],[Almacén]])</f>
        <v>0</v>
      </c>
      <c r="M201" s="11">
        <f>SUMIFS(Ventas_2[Kilo],Ventas_2[Año],'KPI''S CERDO'!$A$2,Ventas_2[Mes],PesoCerdo[[#Headers],[12]],Ventas_2[Almacén],PesoCerdo[[#This Row],[Almacén]])</f>
        <v>27919</v>
      </c>
    </row>
    <row r="202" spans="1:13" x14ac:dyDescent="0.3">
      <c r="A202" s="9" t="s">
        <v>118</v>
      </c>
      <c r="B202" s="11">
        <f t="shared" si="1"/>
        <v>0</v>
      </c>
      <c r="C202" s="11">
        <f>SUMIFS(Ventas_2[Kilo],Ventas_2[Año],'KPI''S CERDO'!$A$2,Ventas_2[Mes],PesoCerdo[[#Headers],[2]],Ventas_2[Almacén],PesoCerdo[[#This Row],[Almacén]])</f>
        <v>20592.699999999997</v>
      </c>
      <c r="D202" s="11">
        <f>SUMIFS(Ventas_2[Kilo],Ventas_2[Año],'KPI''S CERDO'!$A$2,Ventas_2[Mes],PesoCerdo[[#Headers],[3]],Ventas_2[Almacén],PesoCerdo[[#This Row],[Almacén]])</f>
        <v>237.6</v>
      </c>
      <c r="E202" s="11">
        <f>SUMIFS(Ventas_2[Kilo],Ventas_2[Año],'KPI''S CERDO'!$A$2,Ventas_2[Mes],PesoCerdo[[#Headers],[4]],Ventas_2[Almacén],PesoCerdo[[#This Row],[Almacén]])</f>
        <v>0</v>
      </c>
      <c r="F202" s="11">
        <f>SUMIFS(Ventas_2[Kilo],Ventas_2[Año],'KPI''S CERDO'!$A$2,Ventas_2[Mes],PesoCerdo[[#Headers],[5]],Ventas_2[Almacén],PesoCerdo[[#This Row],[Almacén]])</f>
        <v>0</v>
      </c>
      <c r="G202" s="11">
        <f>SUMIFS(Ventas_2[Kilo],Ventas_2[Año],'KPI''S CERDO'!$A$2,Ventas_2[Mes],PesoCerdo[[#Headers],[6]],Ventas_2[Almacén],PesoCerdo[[#This Row],[Almacén]])</f>
        <v>14380.699999999999</v>
      </c>
      <c r="H202" s="11">
        <f>SUMIFS(Ventas_2[Kilo],Ventas_2[Año],'KPI''S CERDO'!$A$2,Ventas_2[Mes],PesoCerdo[[#Headers],[7]],Ventas_2[Almacén],PesoCerdo[[#This Row],[Almacén]])</f>
        <v>0</v>
      </c>
      <c r="I202" s="11">
        <f>SUMIFS(Ventas_2[Kilo],Ventas_2[Año],'KPI''S CERDO'!$A$2,Ventas_2[Mes],PesoCerdo[[#Headers],[8]],Ventas_2[Almacén],PesoCerdo[[#This Row],[Almacén]])</f>
        <v>0</v>
      </c>
      <c r="J202" s="11">
        <f>SUMIFS(Ventas_2[Kilo],Ventas_2[Año],'KPI''S CERDO'!$A$2,Ventas_2[Mes],PesoCerdo[[#Headers],[9]],Ventas_2[Almacén],PesoCerdo[[#This Row],[Almacén]])</f>
        <v>22626.599999999995</v>
      </c>
      <c r="K202" s="11">
        <f>SUMIFS(Ventas_2[Kilo],Ventas_2[Año],'KPI''S CERDO'!$A$2,Ventas_2[Mes],PesoCerdo[[#Headers],[10]],Ventas_2[Almacén],PesoCerdo[[#This Row],[Almacén]])</f>
        <v>0</v>
      </c>
      <c r="L202" s="11">
        <f>SUMIFS(Ventas_2[Kilo],Ventas_2[Año],'KPI''S CERDO'!$A$2,Ventas_2[Mes],PesoCerdo[[#Headers],[11]],Ventas_2[Almacén],PesoCerdo[[#This Row],[Almacén]])</f>
        <v>0</v>
      </c>
      <c r="M202" s="11">
        <f>SUMIFS(Ventas_2[Kilo],Ventas_2[Año],'KPI''S CERDO'!$A$2,Ventas_2[Mes],PesoCerdo[[#Headers],[12]],Ventas_2[Almacén],PesoCerdo[[#This Row],[Almacén]])</f>
        <v>24712.5</v>
      </c>
    </row>
    <row r="203" spans="1:13" x14ac:dyDescent="0.3">
      <c r="A203" s="9" t="s">
        <v>119</v>
      </c>
      <c r="B203" s="11">
        <f t="shared" si="1"/>
        <v>0</v>
      </c>
      <c r="C203" s="11">
        <f>SUMIFS(Ventas_2[Kilo],Ventas_2[Año],'KPI''S CERDO'!$A$2,Ventas_2[Mes],PesoCerdo[[#Headers],[2]],Ventas_2[Almacén],PesoCerdo[[#This Row],[Almacén]])</f>
        <v>0</v>
      </c>
      <c r="D203" s="11">
        <f>SUMIFS(Ventas_2[Kilo],Ventas_2[Año],'KPI''S CERDO'!$A$2,Ventas_2[Mes],PesoCerdo[[#Headers],[3]],Ventas_2[Almacén],PesoCerdo[[#This Row],[Almacén]])</f>
        <v>0</v>
      </c>
      <c r="E203" s="11">
        <f>SUMIFS(Ventas_2[Kilo],Ventas_2[Año],'KPI''S CERDO'!$A$2,Ventas_2[Mes],PesoCerdo[[#Headers],[4]],Ventas_2[Almacén],PesoCerdo[[#This Row],[Almacén]])</f>
        <v>0</v>
      </c>
      <c r="F203" s="11">
        <f>SUMIFS(Ventas_2[Kilo],Ventas_2[Año],'KPI''S CERDO'!$A$2,Ventas_2[Mes],PesoCerdo[[#Headers],[5]],Ventas_2[Almacén],PesoCerdo[[#This Row],[Almacén]])</f>
        <v>0</v>
      </c>
      <c r="G203" s="11">
        <f>SUMIFS(Ventas_2[Kilo],Ventas_2[Año],'KPI''S CERDO'!$A$2,Ventas_2[Mes],PesoCerdo[[#Headers],[6]],Ventas_2[Almacén],PesoCerdo[[#This Row],[Almacén]])</f>
        <v>0</v>
      </c>
      <c r="H203" s="11">
        <f>SUMIFS(Ventas_2[Kilo],Ventas_2[Año],'KPI''S CERDO'!$A$2,Ventas_2[Mes],PesoCerdo[[#Headers],[7]],Ventas_2[Almacén],PesoCerdo[[#This Row],[Almacén]])</f>
        <v>0</v>
      </c>
      <c r="I203" s="11">
        <f>SUMIFS(Ventas_2[Kilo],Ventas_2[Año],'KPI''S CERDO'!$A$2,Ventas_2[Mes],PesoCerdo[[#Headers],[8]],Ventas_2[Almacén],PesoCerdo[[#This Row],[Almacén]])</f>
        <v>0</v>
      </c>
      <c r="J203" s="11">
        <f>SUMIFS(Ventas_2[Kilo],Ventas_2[Año],'KPI''S CERDO'!$A$2,Ventas_2[Mes],PesoCerdo[[#Headers],[9]],Ventas_2[Almacén],PesoCerdo[[#This Row],[Almacén]])</f>
        <v>0</v>
      </c>
      <c r="K203" s="11">
        <f>SUMIFS(Ventas_2[Kilo],Ventas_2[Año],'KPI''S CERDO'!$A$2,Ventas_2[Mes],PesoCerdo[[#Headers],[10]],Ventas_2[Almacén],PesoCerdo[[#This Row],[Almacén]])</f>
        <v>0</v>
      </c>
      <c r="L203" s="11">
        <f>SUMIFS(Ventas_2[Kilo],Ventas_2[Año],'KPI''S CERDO'!$A$2,Ventas_2[Mes],PesoCerdo[[#Headers],[11]],Ventas_2[Almacén],PesoCerdo[[#This Row],[Almacén]])</f>
        <v>0</v>
      </c>
      <c r="M203" s="11">
        <f>SUMIFS(Ventas_2[Kilo],Ventas_2[Año],'KPI''S CERDO'!$A$2,Ventas_2[Mes],PesoCerdo[[#Headers],[12]],Ventas_2[Almacén],PesoCerdo[[#This Row],[Almacén]])</f>
        <v>0</v>
      </c>
    </row>
    <row r="204" spans="1:13" x14ac:dyDescent="0.3">
      <c r="A204" s="9" t="s">
        <v>120</v>
      </c>
      <c r="B204" s="11">
        <f t="shared" si="1"/>
        <v>0</v>
      </c>
      <c r="C204" s="11">
        <f>SUMIFS(Ventas_2[Kilo],Ventas_2[Año],'KPI''S CERDO'!$A$2,Ventas_2[Mes],PesoCerdo[[#Headers],[2]],Ventas_2[Almacén],PesoCerdo[[#This Row],[Almacén]])</f>
        <v>0</v>
      </c>
      <c r="D204" s="11">
        <f>SUMIFS(Ventas_2[Kilo],Ventas_2[Año],'KPI''S CERDO'!$A$2,Ventas_2[Mes],PesoCerdo[[#Headers],[3]],Ventas_2[Almacén],PesoCerdo[[#This Row],[Almacén]])</f>
        <v>0</v>
      </c>
      <c r="E204" s="11">
        <f>SUMIFS(Ventas_2[Kilo],Ventas_2[Año],'KPI''S CERDO'!$A$2,Ventas_2[Mes],PesoCerdo[[#Headers],[4]],Ventas_2[Almacén],PesoCerdo[[#This Row],[Almacén]])</f>
        <v>0</v>
      </c>
      <c r="F204" s="11">
        <f>SUMIFS(Ventas_2[Kilo],Ventas_2[Año],'KPI''S CERDO'!$A$2,Ventas_2[Mes],PesoCerdo[[#Headers],[5]],Ventas_2[Almacén],PesoCerdo[[#This Row],[Almacén]])</f>
        <v>0</v>
      </c>
      <c r="G204" s="11">
        <f>SUMIFS(Ventas_2[Kilo],Ventas_2[Año],'KPI''S CERDO'!$A$2,Ventas_2[Mes],PesoCerdo[[#Headers],[6]],Ventas_2[Almacén],PesoCerdo[[#This Row],[Almacén]])</f>
        <v>0</v>
      </c>
      <c r="H204" s="11">
        <f>SUMIFS(Ventas_2[Kilo],Ventas_2[Año],'KPI''S CERDO'!$A$2,Ventas_2[Mes],PesoCerdo[[#Headers],[7]],Ventas_2[Almacén],PesoCerdo[[#This Row],[Almacén]])</f>
        <v>0</v>
      </c>
      <c r="I204" s="11">
        <f>SUMIFS(Ventas_2[Kilo],Ventas_2[Año],'KPI''S CERDO'!$A$2,Ventas_2[Mes],PesoCerdo[[#Headers],[8]],Ventas_2[Almacén],PesoCerdo[[#This Row],[Almacén]])</f>
        <v>0</v>
      </c>
      <c r="J204" s="11">
        <f>SUMIFS(Ventas_2[Kilo],Ventas_2[Año],'KPI''S CERDO'!$A$2,Ventas_2[Mes],PesoCerdo[[#Headers],[9]],Ventas_2[Almacén],PesoCerdo[[#This Row],[Almacén]])</f>
        <v>0</v>
      </c>
      <c r="K204" s="11">
        <f>SUMIFS(Ventas_2[Kilo],Ventas_2[Año],'KPI''S CERDO'!$A$2,Ventas_2[Mes],PesoCerdo[[#Headers],[10]],Ventas_2[Almacén],PesoCerdo[[#This Row],[Almacén]])</f>
        <v>0</v>
      </c>
      <c r="L204" s="11">
        <f>SUMIFS(Ventas_2[Kilo],Ventas_2[Año],'KPI''S CERDO'!$A$2,Ventas_2[Mes],PesoCerdo[[#Headers],[11]],Ventas_2[Almacén],PesoCerdo[[#This Row],[Almacén]])</f>
        <v>0</v>
      </c>
      <c r="M204" s="11">
        <f>SUMIFS(Ventas_2[Kilo],Ventas_2[Año],'KPI''S CERDO'!$A$2,Ventas_2[Mes],PesoCerdo[[#Headers],[12]],Ventas_2[Almacén],PesoCerdo[[#This Row],[Almacén]])</f>
        <v>89</v>
      </c>
    </row>
    <row r="205" spans="1:13" x14ac:dyDescent="0.3">
      <c r="A205" s="9" t="s">
        <v>121</v>
      </c>
      <c r="B205" s="11">
        <f t="shared" si="1"/>
        <v>0</v>
      </c>
      <c r="C205" s="11">
        <f>SUMIFS(Ventas_2[Kilo],Ventas_2[Año],'KPI''S CERDO'!$A$2,Ventas_2[Mes],PesoCerdo[[#Headers],[2]],Ventas_2[Almacén],PesoCerdo[[#This Row],[Almacén]])</f>
        <v>0</v>
      </c>
      <c r="D205" s="11">
        <f>SUMIFS(Ventas_2[Kilo],Ventas_2[Año],'KPI''S CERDO'!$A$2,Ventas_2[Mes],PesoCerdo[[#Headers],[3]],Ventas_2[Almacén],PesoCerdo[[#This Row],[Almacén]])</f>
        <v>0</v>
      </c>
      <c r="E205" s="11">
        <f>SUMIFS(Ventas_2[Kilo],Ventas_2[Año],'KPI''S CERDO'!$A$2,Ventas_2[Mes],PesoCerdo[[#Headers],[4]],Ventas_2[Almacén],PesoCerdo[[#This Row],[Almacén]])</f>
        <v>0</v>
      </c>
      <c r="F205" s="11">
        <f>SUMIFS(Ventas_2[Kilo],Ventas_2[Año],'KPI''S CERDO'!$A$2,Ventas_2[Mes],PesoCerdo[[#Headers],[5]],Ventas_2[Almacén],PesoCerdo[[#This Row],[Almacén]])</f>
        <v>0</v>
      </c>
      <c r="G205" s="11">
        <f>SUMIFS(Ventas_2[Kilo],Ventas_2[Año],'KPI''S CERDO'!$A$2,Ventas_2[Mes],PesoCerdo[[#Headers],[6]],Ventas_2[Almacén],PesoCerdo[[#This Row],[Almacén]])</f>
        <v>0</v>
      </c>
      <c r="H205" s="11">
        <f>SUMIFS(Ventas_2[Kilo],Ventas_2[Año],'KPI''S CERDO'!$A$2,Ventas_2[Mes],PesoCerdo[[#Headers],[7]],Ventas_2[Almacén],PesoCerdo[[#This Row],[Almacén]])</f>
        <v>0</v>
      </c>
      <c r="I205" s="11">
        <f>SUMIFS(Ventas_2[Kilo],Ventas_2[Año],'KPI''S CERDO'!$A$2,Ventas_2[Mes],PesoCerdo[[#Headers],[8]],Ventas_2[Almacén],PesoCerdo[[#This Row],[Almacén]])</f>
        <v>0</v>
      </c>
      <c r="J205" s="11">
        <f>SUMIFS(Ventas_2[Kilo],Ventas_2[Año],'KPI''S CERDO'!$A$2,Ventas_2[Mes],PesoCerdo[[#Headers],[9]],Ventas_2[Almacén],PesoCerdo[[#This Row],[Almacén]])</f>
        <v>0</v>
      </c>
      <c r="K205" s="11">
        <f>SUMIFS(Ventas_2[Kilo],Ventas_2[Año],'KPI''S CERDO'!$A$2,Ventas_2[Mes],PesoCerdo[[#Headers],[10]],Ventas_2[Almacén],PesoCerdo[[#This Row],[Almacén]])</f>
        <v>0</v>
      </c>
      <c r="L205" s="11">
        <f>SUMIFS(Ventas_2[Kilo],Ventas_2[Año],'KPI''S CERDO'!$A$2,Ventas_2[Mes],PesoCerdo[[#Headers],[11]],Ventas_2[Almacén],PesoCerdo[[#This Row],[Almacén]])</f>
        <v>0</v>
      </c>
      <c r="M205" s="11">
        <f>SUMIFS(Ventas_2[Kilo],Ventas_2[Año],'KPI''S CERDO'!$A$2,Ventas_2[Mes],PesoCerdo[[#Headers],[12]],Ventas_2[Almacén],PesoCerdo[[#This Row],[Almacén]])</f>
        <v>42</v>
      </c>
    </row>
    <row r="206" spans="1:13" x14ac:dyDescent="0.3">
      <c r="A206" s="9" t="s">
        <v>122</v>
      </c>
      <c r="B206" s="11">
        <f t="shared" si="1"/>
        <v>0</v>
      </c>
      <c r="C206" s="11">
        <f>SUMIFS(Ventas_2[Kilo],Ventas_2[Año],'KPI''S CERDO'!$A$2,Ventas_2[Mes],PesoCerdo[[#Headers],[2]],Ventas_2[Almacén],PesoCerdo[[#This Row],[Almacén]])</f>
        <v>0</v>
      </c>
      <c r="D206" s="11">
        <f>SUMIFS(Ventas_2[Kilo],Ventas_2[Año],'KPI''S CERDO'!$A$2,Ventas_2[Mes],PesoCerdo[[#Headers],[3]],Ventas_2[Almacén],PesoCerdo[[#This Row],[Almacén]])</f>
        <v>0</v>
      </c>
      <c r="E206" s="11">
        <f>SUMIFS(Ventas_2[Kilo],Ventas_2[Año],'KPI''S CERDO'!$A$2,Ventas_2[Mes],PesoCerdo[[#Headers],[4]],Ventas_2[Almacén],PesoCerdo[[#This Row],[Almacén]])</f>
        <v>0</v>
      </c>
      <c r="F206" s="11">
        <f>SUMIFS(Ventas_2[Kilo],Ventas_2[Año],'KPI''S CERDO'!$A$2,Ventas_2[Mes],PesoCerdo[[#Headers],[5]],Ventas_2[Almacén],PesoCerdo[[#This Row],[Almacén]])</f>
        <v>0</v>
      </c>
      <c r="G206" s="11">
        <f>SUMIFS(Ventas_2[Kilo],Ventas_2[Año],'KPI''S CERDO'!$A$2,Ventas_2[Mes],PesoCerdo[[#Headers],[6]],Ventas_2[Almacén],PesoCerdo[[#This Row],[Almacén]])</f>
        <v>0</v>
      </c>
      <c r="H206" s="11">
        <f>SUMIFS(Ventas_2[Kilo],Ventas_2[Año],'KPI''S CERDO'!$A$2,Ventas_2[Mes],PesoCerdo[[#Headers],[7]],Ventas_2[Almacén],PesoCerdo[[#This Row],[Almacén]])</f>
        <v>0</v>
      </c>
      <c r="I206" s="11">
        <f>SUMIFS(Ventas_2[Kilo],Ventas_2[Año],'KPI''S CERDO'!$A$2,Ventas_2[Mes],PesoCerdo[[#Headers],[8]],Ventas_2[Almacén],PesoCerdo[[#This Row],[Almacén]])</f>
        <v>0</v>
      </c>
      <c r="J206" s="11">
        <f>SUMIFS(Ventas_2[Kilo],Ventas_2[Año],'KPI''S CERDO'!$A$2,Ventas_2[Mes],PesoCerdo[[#Headers],[9]],Ventas_2[Almacén],PesoCerdo[[#This Row],[Almacén]])</f>
        <v>0</v>
      </c>
      <c r="K206" s="11">
        <f>SUMIFS(Ventas_2[Kilo],Ventas_2[Año],'KPI''S CERDO'!$A$2,Ventas_2[Mes],PesoCerdo[[#Headers],[10]],Ventas_2[Almacén],PesoCerdo[[#This Row],[Almacén]])</f>
        <v>42</v>
      </c>
      <c r="L206" s="11">
        <f>SUMIFS(Ventas_2[Kilo],Ventas_2[Año],'KPI''S CERDO'!$A$2,Ventas_2[Mes],PesoCerdo[[#Headers],[11]],Ventas_2[Almacén],PesoCerdo[[#This Row],[Almacén]])</f>
        <v>0</v>
      </c>
      <c r="M206" s="11">
        <f>SUMIFS(Ventas_2[Kilo],Ventas_2[Año],'KPI''S CERDO'!$A$2,Ventas_2[Mes],PesoCerdo[[#Headers],[12]],Ventas_2[Almacén],PesoCerdo[[#This Row],[Almacén]])</f>
        <v>20</v>
      </c>
    </row>
    <row r="207" spans="1:13" x14ac:dyDescent="0.3">
      <c r="A207" s="9" t="s">
        <v>123</v>
      </c>
      <c r="B207" s="11">
        <f t="shared" si="1"/>
        <v>0</v>
      </c>
      <c r="C207" s="11">
        <f>SUMIFS(Ventas_2[Kilo],Ventas_2[Año],'KPI''S CERDO'!$A$2,Ventas_2[Mes],PesoCerdo[[#Headers],[2]],Ventas_2[Almacén],PesoCerdo[[#This Row],[Almacén]])</f>
        <v>0</v>
      </c>
      <c r="D207" s="11">
        <f>SUMIFS(Ventas_2[Kilo],Ventas_2[Año],'KPI''S CERDO'!$A$2,Ventas_2[Mes],PesoCerdo[[#Headers],[3]],Ventas_2[Almacén],PesoCerdo[[#This Row],[Almacén]])</f>
        <v>0</v>
      </c>
      <c r="E207" s="11">
        <f>SUMIFS(Ventas_2[Kilo],Ventas_2[Año],'KPI''S CERDO'!$A$2,Ventas_2[Mes],PesoCerdo[[#Headers],[4]],Ventas_2[Almacén],PesoCerdo[[#This Row],[Almacén]])</f>
        <v>0</v>
      </c>
      <c r="F207" s="11">
        <f>SUMIFS(Ventas_2[Kilo],Ventas_2[Año],'KPI''S CERDO'!$A$2,Ventas_2[Mes],PesoCerdo[[#Headers],[5]],Ventas_2[Almacén],PesoCerdo[[#This Row],[Almacén]])</f>
        <v>0</v>
      </c>
      <c r="G207" s="11">
        <f>SUMIFS(Ventas_2[Kilo],Ventas_2[Año],'KPI''S CERDO'!$A$2,Ventas_2[Mes],PesoCerdo[[#Headers],[6]],Ventas_2[Almacén],PesoCerdo[[#This Row],[Almacén]])</f>
        <v>0</v>
      </c>
      <c r="H207" s="11">
        <f>SUMIFS(Ventas_2[Kilo],Ventas_2[Año],'KPI''S CERDO'!$A$2,Ventas_2[Mes],PesoCerdo[[#Headers],[7]],Ventas_2[Almacén],PesoCerdo[[#This Row],[Almacén]])</f>
        <v>0</v>
      </c>
      <c r="I207" s="11">
        <f>SUMIFS(Ventas_2[Kilo],Ventas_2[Año],'KPI''S CERDO'!$A$2,Ventas_2[Mes],PesoCerdo[[#Headers],[8]],Ventas_2[Almacén],PesoCerdo[[#This Row],[Almacén]])</f>
        <v>0</v>
      </c>
      <c r="J207" s="11">
        <f>SUMIFS(Ventas_2[Kilo],Ventas_2[Año],'KPI''S CERDO'!$A$2,Ventas_2[Mes],PesoCerdo[[#Headers],[9]],Ventas_2[Almacén],PesoCerdo[[#This Row],[Almacén]])</f>
        <v>37</v>
      </c>
      <c r="K207" s="11">
        <f>SUMIFS(Ventas_2[Kilo],Ventas_2[Año],'KPI''S CERDO'!$A$2,Ventas_2[Mes],PesoCerdo[[#Headers],[10]],Ventas_2[Almacén],PesoCerdo[[#This Row],[Almacén]])</f>
        <v>0</v>
      </c>
      <c r="L207" s="11">
        <f>SUMIFS(Ventas_2[Kilo],Ventas_2[Año],'KPI''S CERDO'!$A$2,Ventas_2[Mes],PesoCerdo[[#Headers],[11]],Ventas_2[Almacén],PesoCerdo[[#This Row],[Almacén]])</f>
        <v>0</v>
      </c>
      <c r="M207" s="11">
        <f>SUMIFS(Ventas_2[Kilo],Ventas_2[Año],'KPI''S CERDO'!$A$2,Ventas_2[Mes],PesoCerdo[[#Headers],[12]],Ventas_2[Almacén],PesoCerdo[[#This Row],[Almacén]])</f>
        <v>23</v>
      </c>
    </row>
    <row r="208" spans="1:13" x14ac:dyDescent="0.3">
      <c r="A208" s="9" t="s">
        <v>124</v>
      </c>
      <c r="B208" s="11">
        <f t="shared" si="1"/>
        <v>0</v>
      </c>
      <c r="C208" s="11">
        <f>SUMIFS(Ventas_2[Kilo],Ventas_2[Año],'KPI''S CERDO'!$A$2,Ventas_2[Mes],PesoCerdo[[#Headers],[2]],Ventas_2[Almacén],PesoCerdo[[#This Row],[Almacén]])</f>
        <v>22.8</v>
      </c>
      <c r="D208" s="11">
        <f>SUMIFS(Ventas_2[Kilo],Ventas_2[Año],'KPI''S CERDO'!$A$2,Ventas_2[Mes],PesoCerdo[[#Headers],[3]],Ventas_2[Almacén],PesoCerdo[[#This Row],[Almacén]])</f>
        <v>0</v>
      </c>
      <c r="E208" s="11">
        <f>SUMIFS(Ventas_2[Kilo],Ventas_2[Año],'KPI''S CERDO'!$A$2,Ventas_2[Mes],PesoCerdo[[#Headers],[4]],Ventas_2[Almacén],PesoCerdo[[#This Row],[Almacén]])</f>
        <v>0</v>
      </c>
      <c r="F208" s="11">
        <f>SUMIFS(Ventas_2[Kilo],Ventas_2[Año],'KPI''S CERDO'!$A$2,Ventas_2[Mes],PesoCerdo[[#Headers],[5]],Ventas_2[Almacén],PesoCerdo[[#This Row],[Almacén]])</f>
        <v>0</v>
      </c>
      <c r="G208" s="11">
        <f>SUMIFS(Ventas_2[Kilo],Ventas_2[Año],'KPI''S CERDO'!$A$2,Ventas_2[Mes],PesoCerdo[[#Headers],[6]],Ventas_2[Almacén],PesoCerdo[[#This Row],[Almacén]])</f>
        <v>0</v>
      </c>
      <c r="H208" s="11">
        <f>SUMIFS(Ventas_2[Kilo],Ventas_2[Año],'KPI''S CERDO'!$A$2,Ventas_2[Mes],PesoCerdo[[#Headers],[7]],Ventas_2[Almacén],PesoCerdo[[#This Row],[Almacén]])</f>
        <v>0</v>
      </c>
      <c r="I208" s="11">
        <f>SUMIFS(Ventas_2[Kilo],Ventas_2[Año],'KPI''S CERDO'!$A$2,Ventas_2[Mes],PesoCerdo[[#Headers],[8]],Ventas_2[Almacén],PesoCerdo[[#This Row],[Almacén]])</f>
        <v>0</v>
      </c>
      <c r="J208" s="11">
        <f>SUMIFS(Ventas_2[Kilo],Ventas_2[Año],'KPI''S CERDO'!$A$2,Ventas_2[Mes],PesoCerdo[[#Headers],[9]],Ventas_2[Almacén],PesoCerdo[[#This Row],[Almacén]])</f>
        <v>0</v>
      </c>
      <c r="K208" s="11">
        <f>SUMIFS(Ventas_2[Kilo],Ventas_2[Año],'KPI''S CERDO'!$A$2,Ventas_2[Mes],PesoCerdo[[#Headers],[10]],Ventas_2[Almacén],PesoCerdo[[#This Row],[Almacén]])</f>
        <v>0</v>
      </c>
      <c r="L208" s="11">
        <f>SUMIFS(Ventas_2[Kilo],Ventas_2[Año],'KPI''S CERDO'!$A$2,Ventas_2[Mes],PesoCerdo[[#Headers],[11]],Ventas_2[Almacén],PesoCerdo[[#This Row],[Almacén]])</f>
        <v>0</v>
      </c>
      <c r="M208" s="11">
        <f>SUMIFS(Ventas_2[Kilo],Ventas_2[Año],'KPI''S CERDO'!$A$2,Ventas_2[Mes],PesoCerdo[[#Headers],[12]],Ventas_2[Almacén],PesoCerdo[[#This Row],[Almacén]])</f>
        <v>0</v>
      </c>
    </row>
    <row r="209" spans="1:13" x14ac:dyDescent="0.3">
      <c r="A209" s="9" t="s">
        <v>125</v>
      </c>
      <c r="B209" s="11">
        <f t="shared" si="1"/>
        <v>0</v>
      </c>
      <c r="C209" s="11">
        <f>SUMIFS(Ventas_2[Kilo],Ventas_2[Año],'KPI''S CERDO'!$A$2,Ventas_2[Mes],PesoCerdo[[#Headers],[2]],Ventas_2[Almacén],PesoCerdo[[#This Row],[Almacén]])</f>
        <v>0</v>
      </c>
      <c r="D209" s="11">
        <f>SUMIFS(Ventas_2[Kilo],Ventas_2[Año],'KPI''S CERDO'!$A$2,Ventas_2[Mes],PesoCerdo[[#Headers],[3]],Ventas_2[Almacén],PesoCerdo[[#This Row],[Almacén]])</f>
        <v>0</v>
      </c>
      <c r="E209" s="11">
        <f>SUMIFS(Ventas_2[Kilo],Ventas_2[Año],'KPI''S CERDO'!$A$2,Ventas_2[Mes],PesoCerdo[[#Headers],[4]],Ventas_2[Almacén],PesoCerdo[[#This Row],[Almacén]])</f>
        <v>0</v>
      </c>
      <c r="F209" s="11">
        <f>SUMIFS(Ventas_2[Kilo],Ventas_2[Año],'KPI''S CERDO'!$A$2,Ventas_2[Mes],PesoCerdo[[#Headers],[5]],Ventas_2[Almacén],PesoCerdo[[#This Row],[Almacén]])</f>
        <v>0</v>
      </c>
      <c r="G209" s="11">
        <f>SUMIFS(Ventas_2[Kilo],Ventas_2[Año],'KPI''S CERDO'!$A$2,Ventas_2[Mes],PesoCerdo[[#Headers],[6]],Ventas_2[Almacén],PesoCerdo[[#This Row],[Almacén]])</f>
        <v>0</v>
      </c>
      <c r="H209" s="11">
        <f>SUMIFS(Ventas_2[Kilo],Ventas_2[Año],'KPI''S CERDO'!$A$2,Ventas_2[Mes],PesoCerdo[[#Headers],[7]],Ventas_2[Almacén],PesoCerdo[[#This Row],[Almacén]])</f>
        <v>0</v>
      </c>
      <c r="I209" s="11">
        <f>SUMIFS(Ventas_2[Kilo],Ventas_2[Año],'KPI''S CERDO'!$A$2,Ventas_2[Mes],PesoCerdo[[#Headers],[8]],Ventas_2[Almacén],PesoCerdo[[#This Row],[Almacén]])</f>
        <v>0</v>
      </c>
      <c r="J209" s="11">
        <f>SUMIFS(Ventas_2[Kilo],Ventas_2[Año],'KPI''S CERDO'!$A$2,Ventas_2[Mes],PesoCerdo[[#Headers],[9]],Ventas_2[Almacén],PesoCerdo[[#This Row],[Almacén]])</f>
        <v>0</v>
      </c>
      <c r="K209" s="11">
        <f>SUMIFS(Ventas_2[Kilo],Ventas_2[Año],'KPI''S CERDO'!$A$2,Ventas_2[Mes],PesoCerdo[[#Headers],[10]],Ventas_2[Almacén],PesoCerdo[[#This Row],[Almacén]])</f>
        <v>0</v>
      </c>
      <c r="L209" s="11">
        <f>SUMIFS(Ventas_2[Kilo],Ventas_2[Año],'KPI''S CERDO'!$A$2,Ventas_2[Mes],PesoCerdo[[#Headers],[11]],Ventas_2[Almacén],PesoCerdo[[#This Row],[Almacén]])</f>
        <v>0</v>
      </c>
      <c r="M209" s="11">
        <f>SUMIFS(Ventas_2[Kilo],Ventas_2[Año],'KPI''S CERDO'!$A$2,Ventas_2[Mes],PesoCerdo[[#Headers],[12]],Ventas_2[Almacén],PesoCerdo[[#This Row],[Almacén]])</f>
        <v>36</v>
      </c>
    </row>
    <row r="210" spans="1:13" x14ac:dyDescent="0.3">
      <c r="A210" s="9" t="s">
        <v>126</v>
      </c>
      <c r="B210" s="11">
        <f t="shared" si="1"/>
        <v>0</v>
      </c>
      <c r="C210" s="11">
        <f>SUMIFS(Ventas_2[Kilo],Ventas_2[Año],'KPI''S CERDO'!$A$2,Ventas_2[Mes],PesoCerdo[[#Headers],[2]],Ventas_2[Almacén],PesoCerdo[[#This Row],[Almacén]])</f>
        <v>0</v>
      </c>
      <c r="D210" s="11">
        <f>SUMIFS(Ventas_2[Kilo],Ventas_2[Año],'KPI''S CERDO'!$A$2,Ventas_2[Mes],PesoCerdo[[#Headers],[3]],Ventas_2[Almacén],PesoCerdo[[#This Row],[Almacén]])</f>
        <v>0</v>
      </c>
      <c r="E210" s="11">
        <f>SUMIFS(Ventas_2[Kilo],Ventas_2[Año],'KPI''S CERDO'!$A$2,Ventas_2[Mes],PesoCerdo[[#Headers],[4]],Ventas_2[Almacén],PesoCerdo[[#This Row],[Almacén]])</f>
        <v>0</v>
      </c>
      <c r="F210" s="11">
        <f>SUMIFS(Ventas_2[Kilo],Ventas_2[Año],'KPI''S CERDO'!$A$2,Ventas_2[Mes],PesoCerdo[[#Headers],[5]],Ventas_2[Almacén],PesoCerdo[[#This Row],[Almacén]])</f>
        <v>0</v>
      </c>
      <c r="G210" s="11">
        <f>SUMIFS(Ventas_2[Kilo],Ventas_2[Año],'KPI''S CERDO'!$A$2,Ventas_2[Mes],PesoCerdo[[#Headers],[6]],Ventas_2[Almacén],PesoCerdo[[#This Row],[Almacén]])</f>
        <v>0</v>
      </c>
      <c r="H210" s="11">
        <f>SUMIFS(Ventas_2[Kilo],Ventas_2[Año],'KPI''S CERDO'!$A$2,Ventas_2[Mes],PesoCerdo[[#Headers],[7]],Ventas_2[Almacén],PesoCerdo[[#This Row],[Almacén]])</f>
        <v>0</v>
      </c>
      <c r="I210" s="11">
        <f>SUMIFS(Ventas_2[Kilo],Ventas_2[Año],'KPI''S CERDO'!$A$2,Ventas_2[Mes],PesoCerdo[[#Headers],[8]],Ventas_2[Almacén],PesoCerdo[[#This Row],[Almacén]])</f>
        <v>0</v>
      </c>
      <c r="J210" s="11">
        <f>SUMIFS(Ventas_2[Kilo],Ventas_2[Año],'KPI''S CERDO'!$A$2,Ventas_2[Mes],PesoCerdo[[#Headers],[9]],Ventas_2[Almacén],PesoCerdo[[#This Row],[Almacén]])</f>
        <v>0</v>
      </c>
      <c r="K210" s="11">
        <f>SUMIFS(Ventas_2[Kilo],Ventas_2[Año],'KPI''S CERDO'!$A$2,Ventas_2[Mes],PesoCerdo[[#Headers],[10]],Ventas_2[Almacén],PesoCerdo[[#This Row],[Almacén]])</f>
        <v>0</v>
      </c>
      <c r="L210" s="11">
        <f>SUMIFS(Ventas_2[Kilo],Ventas_2[Año],'KPI''S CERDO'!$A$2,Ventas_2[Mes],PesoCerdo[[#Headers],[11]],Ventas_2[Almacén],PesoCerdo[[#This Row],[Almacén]])</f>
        <v>0</v>
      </c>
      <c r="M210" s="11">
        <f>SUMIFS(Ventas_2[Kilo],Ventas_2[Año],'KPI''S CERDO'!$A$2,Ventas_2[Mes],PesoCerdo[[#Headers],[12]],Ventas_2[Almacén],PesoCerdo[[#This Row],[Almacén]])</f>
        <v>0</v>
      </c>
    </row>
    <row r="211" spans="1:13" x14ac:dyDescent="0.3">
      <c r="A211" s="9" t="s">
        <v>127</v>
      </c>
      <c r="B211" s="11">
        <f t="shared" si="1"/>
        <v>0</v>
      </c>
      <c r="C211" s="11">
        <f>SUMIFS(Ventas_2[Kilo],Ventas_2[Año],'KPI''S CERDO'!$A$2,Ventas_2[Mes],PesoCerdo[[#Headers],[2]],Ventas_2[Almacén],PesoCerdo[[#This Row],[Almacén]])</f>
        <v>0</v>
      </c>
      <c r="D211" s="11">
        <f>SUMIFS(Ventas_2[Kilo],Ventas_2[Año],'KPI''S CERDO'!$A$2,Ventas_2[Mes],PesoCerdo[[#Headers],[3]],Ventas_2[Almacén],PesoCerdo[[#This Row],[Almacén]])</f>
        <v>0</v>
      </c>
      <c r="E211" s="11">
        <f>SUMIFS(Ventas_2[Kilo],Ventas_2[Año],'KPI''S CERDO'!$A$2,Ventas_2[Mes],PesoCerdo[[#Headers],[4]],Ventas_2[Almacén],PesoCerdo[[#This Row],[Almacén]])</f>
        <v>0</v>
      </c>
      <c r="F211" s="11">
        <f>SUMIFS(Ventas_2[Kilo],Ventas_2[Año],'KPI''S CERDO'!$A$2,Ventas_2[Mes],PesoCerdo[[#Headers],[5]],Ventas_2[Almacén],PesoCerdo[[#This Row],[Almacén]])</f>
        <v>0</v>
      </c>
      <c r="G211" s="11">
        <f>SUMIFS(Ventas_2[Kilo],Ventas_2[Año],'KPI''S CERDO'!$A$2,Ventas_2[Mes],PesoCerdo[[#Headers],[6]],Ventas_2[Almacén],PesoCerdo[[#This Row],[Almacén]])</f>
        <v>0</v>
      </c>
      <c r="H211" s="11">
        <f>SUMIFS(Ventas_2[Kilo],Ventas_2[Año],'KPI''S CERDO'!$A$2,Ventas_2[Mes],PesoCerdo[[#Headers],[7]],Ventas_2[Almacén],PesoCerdo[[#This Row],[Almacén]])</f>
        <v>0</v>
      </c>
      <c r="I211" s="11">
        <f>SUMIFS(Ventas_2[Kilo],Ventas_2[Año],'KPI''S CERDO'!$A$2,Ventas_2[Mes],PesoCerdo[[#Headers],[8]],Ventas_2[Almacén],PesoCerdo[[#This Row],[Almacén]])</f>
        <v>0</v>
      </c>
      <c r="J211" s="11">
        <f>SUMIFS(Ventas_2[Kilo],Ventas_2[Año],'KPI''S CERDO'!$A$2,Ventas_2[Mes],PesoCerdo[[#Headers],[9]],Ventas_2[Almacén],PesoCerdo[[#This Row],[Almacén]])</f>
        <v>0</v>
      </c>
      <c r="K211" s="11">
        <f>SUMIFS(Ventas_2[Kilo],Ventas_2[Año],'KPI''S CERDO'!$A$2,Ventas_2[Mes],PesoCerdo[[#Headers],[10]],Ventas_2[Almacén],PesoCerdo[[#This Row],[Almacén]])</f>
        <v>0</v>
      </c>
      <c r="L211" s="11">
        <f>SUMIFS(Ventas_2[Kilo],Ventas_2[Año],'KPI''S CERDO'!$A$2,Ventas_2[Mes],PesoCerdo[[#Headers],[11]],Ventas_2[Almacén],PesoCerdo[[#This Row],[Almacén]])</f>
        <v>0</v>
      </c>
      <c r="M211" s="11">
        <f>SUMIFS(Ventas_2[Kilo],Ventas_2[Año],'KPI''S CERDO'!$A$2,Ventas_2[Mes],PesoCerdo[[#Headers],[12]],Ventas_2[Almacén],PesoCerdo[[#This Row],[Almacén]])</f>
        <v>0</v>
      </c>
    </row>
    <row r="212" spans="1:13" x14ac:dyDescent="0.3">
      <c r="A212" s="9" t="s">
        <v>128</v>
      </c>
      <c r="B212" s="11">
        <f t="shared" si="1"/>
        <v>0</v>
      </c>
      <c r="C212" s="11">
        <f>SUMIFS(Ventas_2[Kilo],Ventas_2[Año],'KPI''S CERDO'!$A$2,Ventas_2[Mes],PesoCerdo[[#Headers],[2]],Ventas_2[Almacén],PesoCerdo[[#This Row],[Almacén]])</f>
        <v>0</v>
      </c>
      <c r="D212" s="11">
        <f>SUMIFS(Ventas_2[Kilo],Ventas_2[Año],'KPI''S CERDO'!$A$2,Ventas_2[Mes],PesoCerdo[[#Headers],[3]],Ventas_2[Almacén],PesoCerdo[[#This Row],[Almacén]])</f>
        <v>0</v>
      </c>
      <c r="E212" s="11">
        <f>SUMIFS(Ventas_2[Kilo],Ventas_2[Año],'KPI''S CERDO'!$A$2,Ventas_2[Mes],PesoCerdo[[#Headers],[4]],Ventas_2[Almacén],PesoCerdo[[#This Row],[Almacén]])</f>
        <v>0</v>
      </c>
      <c r="F212" s="11">
        <f>SUMIFS(Ventas_2[Kilo],Ventas_2[Año],'KPI''S CERDO'!$A$2,Ventas_2[Mes],PesoCerdo[[#Headers],[5]],Ventas_2[Almacén],PesoCerdo[[#This Row],[Almacén]])</f>
        <v>0</v>
      </c>
      <c r="G212" s="11">
        <f>SUMIFS(Ventas_2[Kilo],Ventas_2[Año],'KPI''S CERDO'!$A$2,Ventas_2[Mes],PesoCerdo[[#Headers],[6]],Ventas_2[Almacén],PesoCerdo[[#This Row],[Almacén]])</f>
        <v>0</v>
      </c>
      <c r="H212" s="11">
        <f>SUMIFS(Ventas_2[Kilo],Ventas_2[Año],'KPI''S CERDO'!$A$2,Ventas_2[Mes],PesoCerdo[[#Headers],[7]],Ventas_2[Almacén],PesoCerdo[[#This Row],[Almacén]])</f>
        <v>0</v>
      </c>
      <c r="I212" s="11">
        <f>SUMIFS(Ventas_2[Kilo],Ventas_2[Año],'KPI''S CERDO'!$A$2,Ventas_2[Mes],PesoCerdo[[#Headers],[8]],Ventas_2[Almacén],PesoCerdo[[#This Row],[Almacén]])</f>
        <v>0</v>
      </c>
      <c r="J212" s="11">
        <f>SUMIFS(Ventas_2[Kilo],Ventas_2[Año],'KPI''S CERDO'!$A$2,Ventas_2[Mes],PesoCerdo[[#Headers],[9]],Ventas_2[Almacén],PesoCerdo[[#This Row],[Almacén]])</f>
        <v>25367.7</v>
      </c>
      <c r="K212" s="11">
        <f>SUMIFS(Ventas_2[Kilo],Ventas_2[Año],'KPI''S CERDO'!$A$2,Ventas_2[Mes],PesoCerdo[[#Headers],[10]],Ventas_2[Almacén],PesoCerdo[[#This Row],[Almacén]])</f>
        <v>0</v>
      </c>
      <c r="L212" s="11">
        <f>SUMIFS(Ventas_2[Kilo],Ventas_2[Año],'KPI''S CERDO'!$A$2,Ventas_2[Mes],PesoCerdo[[#Headers],[11]],Ventas_2[Almacén],PesoCerdo[[#This Row],[Almacén]])</f>
        <v>0</v>
      </c>
      <c r="M212" s="11">
        <f>SUMIFS(Ventas_2[Kilo],Ventas_2[Año],'KPI''S CERDO'!$A$2,Ventas_2[Mes],PesoCerdo[[#Headers],[12]],Ventas_2[Almacén],PesoCerdo[[#This Row],[Almacén]])</f>
        <v>0</v>
      </c>
    </row>
    <row r="213" spans="1:13" x14ac:dyDescent="0.3">
      <c r="A213" s="9" t="s">
        <v>129</v>
      </c>
      <c r="B213" s="11">
        <f t="shared" si="1"/>
        <v>0</v>
      </c>
      <c r="C213" s="11">
        <f>SUMIFS(Ventas_2[Kilo],Ventas_2[Año],'KPI''S CERDO'!$A$2,Ventas_2[Mes],PesoCerdo[[#Headers],[2]],Ventas_2[Almacén],PesoCerdo[[#This Row],[Almacén]])</f>
        <v>0</v>
      </c>
      <c r="D213" s="11">
        <f>SUMIFS(Ventas_2[Kilo],Ventas_2[Año],'KPI''S CERDO'!$A$2,Ventas_2[Mes],PesoCerdo[[#Headers],[3]],Ventas_2[Almacén],PesoCerdo[[#This Row],[Almacén]])</f>
        <v>0</v>
      </c>
      <c r="E213" s="11">
        <f>SUMIFS(Ventas_2[Kilo],Ventas_2[Año],'KPI''S CERDO'!$A$2,Ventas_2[Mes],PesoCerdo[[#Headers],[4]],Ventas_2[Almacén],PesoCerdo[[#This Row],[Almacén]])</f>
        <v>0</v>
      </c>
      <c r="F213" s="11">
        <f>SUMIFS(Ventas_2[Kilo],Ventas_2[Año],'KPI''S CERDO'!$A$2,Ventas_2[Mes],PesoCerdo[[#Headers],[5]],Ventas_2[Almacén],PesoCerdo[[#This Row],[Almacén]])</f>
        <v>0</v>
      </c>
      <c r="G213" s="11">
        <f>SUMIFS(Ventas_2[Kilo],Ventas_2[Año],'KPI''S CERDO'!$A$2,Ventas_2[Mes],PesoCerdo[[#Headers],[6]],Ventas_2[Almacén],PesoCerdo[[#This Row],[Almacén]])</f>
        <v>0</v>
      </c>
      <c r="H213" s="11">
        <f>SUMIFS(Ventas_2[Kilo],Ventas_2[Año],'KPI''S CERDO'!$A$2,Ventas_2[Mes],PesoCerdo[[#Headers],[7]],Ventas_2[Almacén],PesoCerdo[[#This Row],[Almacén]])</f>
        <v>0</v>
      </c>
      <c r="I213" s="11">
        <f>SUMIFS(Ventas_2[Kilo],Ventas_2[Año],'KPI''S CERDO'!$A$2,Ventas_2[Mes],PesoCerdo[[#Headers],[8]],Ventas_2[Almacén],PesoCerdo[[#This Row],[Almacén]])</f>
        <v>0</v>
      </c>
      <c r="J213" s="11">
        <f>SUMIFS(Ventas_2[Kilo],Ventas_2[Año],'KPI''S CERDO'!$A$2,Ventas_2[Mes],PesoCerdo[[#Headers],[9]],Ventas_2[Almacén],PesoCerdo[[#This Row],[Almacén]])</f>
        <v>0</v>
      </c>
      <c r="K213" s="11">
        <f>SUMIFS(Ventas_2[Kilo],Ventas_2[Año],'KPI''S CERDO'!$A$2,Ventas_2[Mes],PesoCerdo[[#Headers],[10]],Ventas_2[Almacén],PesoCerdo[[#This Row],[Almacén]])</f>
        <v>39751.1</v>
      </c>
      <c r="L213" s="11">
        <f>SUMIFS(Ventas_2[Kilo],Ventas_2[Año],'KPI''S CERDO'!$A$2,Ventas_2[Mes],PesoCerdo[[#Headers],[11]],Ventas_2[Almacén],PesoCerdo[[#This Row],[Almacén]])</f>
        <v>0</v>
      </c>
      <c r="M213" s="11">
        <f>SUMIFS(Ventas_2[Kilo],Ventas_2[Año],'KPI''S CERDO'!$A$2,Ventas_2[Mes],PesoCerdo[[#Headers],[12]],Ventas_2[Almacén],PesoCerdo[[#This Row],[Almacén]])</f>
        <v>0</v>
      </c>
    </row>
    <row r="214" spans="1:13" x14ac:dyDescent="0.3">
      <c r="A214" s="9" t="s">
        <v>130</v>
      </c>
      <c r="B214" s="11">
        <f t="shared" si="1"/>
        <v>0</v>
      </c>
      <c r="C214" s="11">
        <f>SUMIFS(Ventas_2[Kilo],Ventas_2[Año],'KPI''S CERDO'!$A$2,Ventas_2[Mes],PesoCerdo[[#Headers],[2]],Ventas_2[Almacén],PesoCerdo[[#This Row],[Almacén]])</f>
        <v>0</v>
      </c>
      <c r="D214" s="11">
        <f>SUMIFS(Ventas_2[Kilo],Ventas_2[Año],'KPI''S CERDO'!$A$2,Ventas_2[Mes],PesoCerdo[[#Headers],[3]],Ventas_2[Almacén],PesoCerdo[[#This Row],[Almacén]])</f>
        <v>0</v>
      </c>
      <c r="E214" s="11">
        <f>SUMIFS(Ventas_2[Kilo],Ventas_2[Año],'KPI''S CERDO'!$A$2,Ventas_2[Mes],PesoCerdo[[#Headers],[4]],Ventas_2[Almacén],PesoCerdo[[#This Row],[Almacén]])</f>
        <v>0</v>
      </c>
      <c r="F214" s="11">
        <f>SUMIFS(Ventas_2[Kilo],Ventas_2[Año],'KPI''S CERDO'!$A$2,Ventas_2[Mes],PesoCerdo[[#Headers],[5]],Ventas_2[Almacén],PesoCerdo[[#This Row],[Almacén]])</f>
        <v>0</v>
      </c>
      <c r="G214" s="11">
        <f>SUMIFS(Ventas_2[Kilo],Ventas_2[Año],'KPI''S CERDO'!$A$2,Ventas_2[Mes],PesoCerdo[[#Headers],[6]],Ventas_2[Almacén],PesoCerdo[[#This Row],[Almacén]])</f>
        <v>0</v>
      </c>
      <c r="H214" s="11">
        <f>SUMIFS(Ventas_2[Kilo],Ventas_2[Año],'KPI''S CERDO'!$A$2,Ventas_2[Mes],PesoCerdo[[#Headers],[7]],Ventas_2[Almacén],PesoCerdo[[#This Row],[Almacén]])</f>
        <v>0</v>
      </c>
      <c r="I214" s="11">
        <f>SUMIFS(Ventas_2[Kilo],Ventas_2[Año],'KPI''S CERDO'!$A$2,Ventas_2[Mes],PesoCerdo[[#Headers],[8]],Ventas_2[Almacén],PesoCerdo[[#This Row],[Almacén]])</f>
        <v>0</v>
      </c>
      <c r="J214" s="11">
        <f>SUMIFS(Ventas_2[Kilo],Ventas_2[Año],'KPI''S CERDO'!$A$2,Ventas_2[Mes],PesoCerdo[[#Headers],[9]],Ventas_2[Almacén],PesoCerdo[[#This Row],[Almacén]])</f>
        <v>1680</v>
      </c>
      <c r="K214" s="11">
        <f>SUMIFS(Ventas_2[Kilo],Ventas_2[Año],'KPI''S CERDO'!$A$2,Ventas_2[Mes],PesoCerdo[[#Headers],[10]],Ventas_2[Almacén],PesoCerdo[[#This Row],[Almacén]])</f>
        <v>45857.7</v>
      </c>
      <c r="L214" s="11">
        <f>SUMIFS(Ventas_2[Kilo],Ventas_2[Año],'KPI''S CERDO'!$A$2,Ventas_2[Mes],PesoCerdo[[#Headers],[11]],Ventas_2[Almacén],PesoCerdo[[#This Row],[Almacén]])</f>
        <v>0</v>
      </c>
      <c r="M214" s="11">
        <f>SUMIFS(Ventas_2[Kilo],Ventas_2[Año],'KPI''S CERDO'!$A$2,Ventas_2[Mes],PesoCerdo[[#Headers],[12]],Ventas_2[Almacén],PesoCerdo[[#This Row],[Almacén]])</f>
        <v>0</v>
      </c>
    </row>
    <row r="215" spans="1:13" x14ac:dyDescent="0.3">
      <c r="A215" s="9" t="s">
        <v>131</v>
      </c>
      <c r="B215" s="11">
        <f t="shared" si="1"/>
        <v>0</v>
      </c>
      <c r="C215" s="11">
        <f>SUMIFS(Ventas_2[Kilo],Ventas_2[Año],'KPI''S CERDO'!$A$2,Ventas_2[Mes],PesoCerdo[[#Headers],[2]],Ventas_2[Almacén],PesoCerdo[[#This Row],[Almacén]])</f>
        <v>0</v>
      </c>
      <c r="D215" s="11">
        <f>SUMIFS(Ventas_2[Kilo],Ventas_2[Año],'KPI''S CERDO'!$A$2,Ventas_2[Mes],PesoCerdo[[#Headers],[3]],Ventas_2[Almacén],PesoCerdo[[#This Row],[Almacén]])</f>
        <v>0</v>
      </c>
      <c r="E215" s="11">
        <f>SUMIFS(Ventas_2[Kilo],Ventas_2[Año],'KPI''S CERDO'!$A$2,Ventas_2[Mes],PesoCerdo[[#Headers],[4]],Ventas_2[Almacén],PesoCerdo[[#This Row],[Almacén]])</f>
        <v>13255</v>
      </c>
      <c r="F215" s="11">
        <f>SUMIFS(Ventas_2[Kilo],Ventas_2[Año],'KPI''S CERDO'!$A$2,Ventas_2[Mes],PesoCerdo[[#Headers],[5]],Ventas_2[Almacén],PesoCerdo[[#This Row],[Almacén]])</f>
        <v>0</v>
      </c>
      <c r="G215" s="11">
        <f>SUMIFS(Ventas_2[Kilo],Ventas_2[Año],'KPI''S CERDO'!$A$2,Ventas_2[Mes],PesoCerdo[[#Headers],[6]],Ventas_2[Almacén],PesoCerdo[[#This Row],[Almacén]])</f>
        <v>0</v>
      </c>
      <c r="H215" s="11">
        <f>SUMIFS(Ventas_2[Kilo],Ventas_2[Año],'KPI''S CERDO'!$A$2,Ventas_2[Mes],PesoCerdo[[#Headers],[7]],Ventas_2[Almacén],PesoCerdo[[#This Row],[Almacén]])</f>
        <v>0</v>
      </c>
      <c r="I215" s="11">
        <f>SUMIFS(Ventas_2[Kilo],Ventas_2[Año],'KPI''S CERDO'!$A$2,Ventas_2[Mes],PesoCerdo[[#Headers],[8]],Ventas_2[Almacén],PesoCerdo[[#This Row],[Almacén]])</f>
        <v>0</v>
      </c>
      <c r="J215" s="11">
        <f>SUMIFS(Ventas_2[Kilo],Ventas_2[Año],'KPI''S CERDO'!$A$2,Ventas_2[Mes],PesoCerdo[[#Headers],[9]],Ventas_2[Almacén],PesoCerdo[[#This Row],[Almacén]])</f>
        <v>0</v>
      </c>
      <c r="K215" s="11">
        <f>SUMIFS(Ventas_2[Kilo],Ventas_2[Año],'KPI''S CERDO'!$A$2,Ventas_2[Mes],PesoCerdo[[#Headers],[10]],Ventas_2[Almacén],PesoCerdo[[#This Row],[Almacén]])</f>
        <v>0</v>
      </c>
      <c r="L215" s="11">
        <f>SUMIFS(Ventas_2[Kilo],Ventas_2[Año],'KPI''S CERDO'!$A$2,Ventas_2[Mes],PesoCerdo[[#Headers],[11]],Ventas_2[Almacén],PesoCerdo[[#This Row],[Almacén]])</f>
        <v>37069.279999999999</v>
      </c>
      <c r="M215" s="11">
        <f>SUMIFS(Ventas_2[Kilo],Ventas_2[Año],'KPI''S CERDO'!$A$2,Ventas_2[Mes],PesoCerdo[[#Headers],[12]],Ventas_2[Almacén],PesoCerdo[[#This Row],[Almacén]])</f>
        <v>0</v>
      </c>
    </row>
    <row r="216" spans="1:13" x14ac:dyDescent="0.3">
      <c r="A216" s="9" t="s">
        <v>132</v>
      </c>
      <c r="B216" s="11">
        <f t="shared" si="1"/>
        <v>0</v>
      </c>
      <c r="C216" s="11">
        <f>SUMIFS(Ventas_2[Kilo],Ventas_2[Año],'KPI''S CERDO'!$A$2,Ventas_2[Mes],PesoCerdo[[#Headers],[2]],Ventas_2[Almacén],PesoCerdo[[#This Row],[Almacén]])</f>
        <v>0</v>
      </c>
      <c r="D216" s="11">
        <f>SUMIFS(Ventas_2[Kilo],Ventas_2[Año],'KPI''S CERDO'!$A$2,Ventas_2[Mes],PesoCerdo[[#Headers],[3]],Ventas_2[Almacén],PesoCerdo[[#This Row],[Almacén]])</f>
        <v>0</v>
      </c>
      <c r="E216" s="11">
        <f>SUMIFS(Ventas_2[Kilo],Ventas_2[Año],'KPI''S CERDO'!$A$2,Ventas_2[Mes],PesoCerdo[[#Headers],[4]],Ventas_2[Almacén],PesoCerdo[[#This Row],[Almacén]])</f>
        <v>13013</v>
      </c>
      <c r="F216" s="11">
        <f>SUMIFS(Ventas_2[Kilo],Ventas_2[Año],'KPI''S CERDO'!$A$2,Ventas_2[Mes],PesoCerdo[[#Headers],[5]],Ventas_2[Almacén],PesoCerdo[[#This Row],[Almacén]])</f>
        <v>8978</v>
      </c>
      <c r="G216" s="11">
        <f>SUMIFS(Ventas_2[Kilo],Ventas_2[Año],'KPI''S CERDO'!$A$2,Ventas_2[Mes],PesoCerdo[[#Headers],[6]],Ventas_2[Almacén],PesoCerdo[[#This Row],[Almacén]])</f>
        <v>0</v>
      </c>
      <c r="H216" s="11">
        <f>SUMIFS(Ventas_2[Kilo],Ventas_2[Año],'KPI''S CERDO'!$A$2,Ventas_2[Mes],PesoCerdo[[#Headers],[7]],Ventas_2[Almacén],PesoCerdo[[#This Row],[Almacén]])</f>
        <v>26069.739999999998</v>
      </c>
      <c r="I216" s="11">
        <f>SUMIFS(Ventas_2[Kilo],Ventas_2[Año],'KPI''S CERDO'!$A$2,Ventas_2[Mes],PesoCerdo[[#Headers],[8]],Ventas_2[Almacén],PesoCerdo[[#This Row],[Almacén]])</f>
        <v>9444</v>
      </c>
      <c r="J216" s="11">
        <f>SUMIFS(Ventas_2[Kilo],Ventas_2[Año],'KPI''S CERDO'!$A$2,Ventas_2[Mes],PesoCerdo[[#Headers],[9]],Ventas_2[Almacén],PesoCerdo[[#This Row],[Almacén]])</f>
        <v>0</v>
      </c>
      <c r="K216" s="11">
        <f>SUMIFS(Ventas_2[Kilo],Ventas_2[Año],'KPI''S CERDO'!$A$2,Ventas_2[Mes],PesoCerdo[[#Headers],[10]],Ventas_2[Almacén],PesoCerdo[[#This Row],[Almacén]])</f>
        <v>0</v>
      </c>
      <c r="L216" s="11">
        <f>SUMIFS(Ventas_2[Kilo],Ventas_2[Año],'KPI''S CERDO'!$A$2,Ventas_2[Mes],PesoCerdo[[#Headers],[11]],Ventas_2[Almacén],PesoCerdo[[#This Row],[Almacén]])</f>
        <v>6905</v>
      </c>
      <c r="M216" s="11">
        <f>SUMIFS(Ventas_2[Kilo],Ventas_2[Año],'KPI''S CERDO'!$A$2,Ventas_2[Mes],PesoCerdo[[#Headers],[12]],Ventas_2[Almacén],PesoCerdo[[#This Row],[Almacén]])</f>
        <v>24726</v>
      </c>
    </row>
    <row r="217" spans="1:13" x14ac:dyDescent="0.3">
      <c r="A217" s="9" t="s">
        <v>133</v>
      </c>
      <c r="B217" s="11">
        <f t="shared" si="1"/>
        <v>0</v>
      </c>
      <c r="C217" s="11">
        <f>SUMIFS(Ventas_2[Kilo],Ventas_2[Año],'KPI''S CERDO'!$A$2,Ventas_2[Mes],PesoCerdo[[#Headers],[2]],Ventas_2[Almacén],PesoCerdo[[#This Row],[Almacén]])</f>
        <v>0</v>
      </c>
      <c r="D217" s="11">
        <f>SUMIFS(Ventas_2[Kilo],Ventas_2[Año],'KPI''S CERDO'!$A$2,Ventas_2[Mes],PesoCerdo[[#Headers],[3]],Ventas_2[Almacén],PesoCerdo[[#This Row],[Almacén]])</f>
        <v>0</v>
      </c>
      <c r="E217" s="11">
        <f>SUMIFS(Ventas_2[Kilo],Ventas_2[Año],'KPI''S CERDO'!$A$2,Ventas_2[Mes],PesoCerdo[[#Headers],[4]],Ventas_2[Almacén],PesoCerdo[[#This Row],[Almacén]])</f>
        <v>0</v>
      </c>
      <c r="F217" s="11">
        <f>SUMIFS(Ventas_2[Kilo],Ventas_2[Año],'KPI''S CERDO'!$A$2,Ventas_2[Mes],PesoCerdo[[#Headers],[5]],Ventas_2[Almacén],PesoCerdo[[#This Row],[Almacén]])</f>
        <v>17335</v>
      </c>
      <c r="G217" s="11">
        <f>SUMIFS(Ventas_2[Kilo],Ventas_2[Año],'KPI''S CERDO'!$A$2,Ventas_2[Mes],PesoCerdo[[#Headers],[6]],Ventas_2[Almacén],PesoCerdo[[#This Row],[Almacén]])</f>
        <v>0</v>
      </c>
      <c r="H217" s="11">
        <f>SUMIFS(Ventas_2[Kilo],Ventas_2[Año],'KPI''S CERDO'!$A$2,Ventas_2[Mes],PesoCerdo[[#Headers],[7]],Ventas_2[Almacén],PesoCerdo[[#This Row],[Almacén]])</f>
        <v>0</v>
      </c>
      <c r="I217" s="11">
        <f>SUMIFS(Ventas_2[Kilo],Ventas_2[Año],'KPI''S CERDO'!$A$2,Ventas_2[Mes],PesoCerdo[[#Headers],[8]],Ventas_2[Almacén],PesoCerdo[[#This Row],[Almacén]])</f>
        <v>16092.44</v>
      </c>
      <c r="J217" s="11">
        <f>SUMIFS(Ventas_2[Kilo],Ventas_2[Año],'KPI''S CERDO'!$A$2,Ventas_2[Mes],PesoCerdo[[#Headers],[9]],Ventas_2[Almacén],PesoCerdo[[#This Row],[Almacén]])</f>
        <v>0</v>
      </c>
      <c r="K217" s="11">
        <f>SUMIFS(Ventas_2[Kilo],Ventas_2[Año],'KPI''S CERDO'!$A$2,Ventas_2[Mes],PesoCerdo[[#Headers],[10]],Ventas_2[Almacén],PesoCerdo[[#This Row],[Almacén]])</f>
        <v>0</v>
      </c>
      <c r="L217" s="11">
        <f>SUMIFS(Ventas_2[Kilo],Ventas_2[Año],'KPI''S CERDO'!$A$2,Ventas_2[Mes],PesoCerdo[[#Headers],[11]],Ventas_2[Almacén],PesoCerdo[[#This Row],[Almacén]])</f>
        <v>0</v>
      </c>
      <c r="M217" s="11">
        <f>SUMIFS(Ventas_2[Kilo],Ventas_2[Año],'KPI''S CERDO'!$A$2,Ventas_2[Mes],PesoCerdo[[#Headers],[12]],Ventas_2[Almacén],PesoCerdo[[#This Row],[Almacén]])</f>
        <v>34115.83</v>
      </c>
    </row>
    <row r="218" spans="1:13" x14ac:dyDescent="0.3">
      <c r="A218" s="9" t="s">
        <v>134</v>
      </c>
      <c r="B218" s="11">
        <f t="shared" si="1"/>
        <v>0</v>
      </c>
      <c r="C218" s="11">
        <f>SUMIFS(Ventas_2[Kilo],Ventas_2[Año],'KPI''S CERDO'!$A$2,Ventas_2[Mes],PesoCerdo[[#Headers],[2]],Ventas_2[Almacén],PesoCerdo[[#This Row],[Almacén]])</f>
        <v>0</v>
      </c>
      <c r="D218" s="11">
        <f>SUMIFS(Ventas_2[Kilo],Ventas_2[Año],'KPI''S CERDO'!$A$2,Ventas_2[Mes],PesoCerdo[[#Headers],[3]],Ventas_2[Almacén],PesoCerdo[[#This Row],[Almacén]])</f>
        <v>0</v>
      </c>
      <c r="E218" s="11">
        <f>SUMIFS(Ventas_2[Kilo],Ventas_2[Año],'KPI''S CERDO'!$A$2,Ventas_2[Mes],PesoCerdo[[#Headers],[4]],Ventas_2[Almacén],PesoCerdo[[#This Row],[Almacén]])</f>
        <v>0</v>
      </c>
      <c r="F218" s="11">
        <f>SUMIFS(Ventas_2[Kilo],Ventas_2[Año],'KPI''S CERDO'!$A$2,Ventas_2[Mes],PesoCerdo[[#Headers],[5]],Ventas_2[Almacén],PesoCerdo[[#This Row],[Almacén]])</f>
        <v>0</v>
      </c>
      <c r="G218" s="11">
        <f>SUMIFS(Ventas_2[Kilo],Ventas_2[Año],'KPI''S CERDO'!$A$2,Ventas_2[Mes],PesoCerdo[[#Headers],[6]],Ventas_2[Almacén],PesoCerdo[[#This Row],[Almacén]])</f>
        <v>0</v>
      </c>
      <c r="H218" s="11">
        <f>SUMIFS(Ventas_2[Kilo],Ventas_2[Año],'KPI''S CERDO'!$A$2,Ventas_2[Mes],PesoCerdo[[#Headers],[7]],Ventas_2[Almacén],PesoCerdo[[#This Row],[Almacén]])</f>
        <v>0</v>
      </c>
      <c r="I218" s="11">
        <f>SUMIFS(Ventas_2[Kilo],Ventas_2[Año],'KPI''S CERDO'!$A$2,Ventas_2[Mes],PesoCerdo[[#Headers],[8]],Ventas_2[Almacén],PesoCerdo[[#This Row],[Almacén]])</f>
        <v>0</v>
      </c>
      <c r="J218" s="11">
        <f>SUMIFS(Ventas_2[Kilo],Ventas_2[Año],'KPI''S CERDO'!$A$2,Ventas_2[Mes],PesoCerdo[[#Headers],[9]],Ventas_2[Almacén],PesoCerdo[[#This Row],[Almacén]])</f>
        <v>22575</v>
      </c>
      <c r="K218" s="11">
        <f>SUMIFS(Ventas_2[Kilo],Ventas_2[Año],'KPI''S CERDO'!$A$2,Ventas_2[Mes],PesoCerdo[[#Headers],[10]],Ventas_2[Almacén],PesoCerdo[[#This Row],[Almacén]])</f>
        <v>0</v>
      </c>
      <c r="L218" s="11">
        <f>SUMIFS(Ventas_2[Kilo],Ventas_2[Año],'KPI''S CERDO'!$A$2,Ventas_2[Mes],PesoCerdo[[#Headers],[11]],Ventas_2[Almacén],PesoCerdo[[#This Row],[Almacén]])</f>
        <v>0</v>
      </c>
      <c r="M218" s="11">
        <f>SUMIFS(Ventas_2[Kilo],Ventas_2[Año],'KPI''S CERDO'!$A$2,Ventas_2[Mes],PesoCerdo[[#Headers],[12]],Ventas_2[Almacén],PesoCerdo[[#This Row],[Almacén]])</f>
        <v>0</v>
      </c>
    </row>
    <row r="219" spans="1:13" x14ac:dyDescent="0.3">
      <c r="A219" s="9" t="s">
        <v>135</v>
      </c>
      <c r="B219" s="11">
        <f t="shared" si="1"/>
        <v>0</v>
      </c>
      <c r="C219" s="11">
        <f>SUMIFS(Ventas_2[Kilo],Ventas_2[Año],'KPI''S CERDO'!$A$2,Ventas_2[Mes],PesoCerdo[[#Headers],[2]],Ventas_2[Almacén],PesoCerdo[[#This Row],[Almacén]])</f>
        <v>0</v>
      </c>
      <c r="D219" s="11">
        <f>SUMIFS(Ventas_2[Kilo],Ventas_2[Año],'KPI''S CERDO'!$A$2,Ventas_2[Mes],PesoCerdo[[#Headers],[3]],Ventas_2[Almacén],PesoCerdo[[#This Row],[Almacén]])</f>
        <v>0</v>
      </c>
      <c r="E219" s="11">
        <f>SUMIFS(Ventas_2[Kilo],Ventas_2[Año],'KPI''S CERDO'!$A$2,Ventas_2[Mes],PesoCerdo[[#Headers],[4]],Ventas_2[Almacén],PesoCerdo[[#This Row],[Almacén]])</f>
        <v>0</v>
      </c>
      <c r="F219" s="11">
        <f>SUMIFS(Ventas_2[Kilo],Ventas_2[Año],'KPI''S CERDO'!$A$2,Ventas_2[Mes],PesoCerdo[[#Headers],[5]],Ventas_2[Almacén],PesoCerdo[[#This Row],[Almacén]])</f>
        <v>8710</v>
      </c>
      <c r="G219" s="11">
        <f>SUMIFS(Ventas_2[Kilo],Ventas_2[Año],'KPI''S CERDO'!$A$2,Ventas_2[Mes],PesoCerdo[[#Headers],[6]],Ventas_2[Almacén],PesoCerdo[[#This Row],[Almacén]])</f>
        <v>0</v>
      </c>
      <c r="H219" s="11">
        <f>SUMIFS(Ventas_2[Kilo],Ventas_2[Año],'KPI''S CERDO'!$A$2,Ventas_2[Mes],PesoCerdo[[#Headers],[7]],Ventas_2[Almacén],PesoCerdo[[#This Row],[Almacén]])</f>
        <v>0</v>
      </c>
      <c r="I219" s="11">
        <f>SUMIFS(Ventas_2[Kilo],Ventas_2[Año],'KPI''S CERDO'!$A$2,Ventas_2[Mes],PesoCerdo[[#Headers],[8]],Ventas_2[Almacén],PesoCerdo[[#This Row],[Almacén]])</f>
        <v>0</v>
      </c>
      <c r="J219" s="11">
        <f>SUMIFS(Ventas_2[Kilo],Ventas_2[Año],'KPI''S CERDO'!$A$2,Ventas_2[Mes],PesoCerdo[[#Headers],[9]],Ventas_2[Almacén],PesoCerdo[[#This Row],[Almacén]])</f>
        <v>0</v>
      </c>
      <c r="K219" s="11">
        <f>SUMIFS(Ventas_2[Kilo],Ventas_2[Año],'KPI''S CERDO'!$A$2,Ventas_2[Mes],PesoCerdo[[#Headers],[10]],Ventas_2[Almacén],PesoCerdo[[#This Row],[Almacén]])</f>
        <v>0</v>
      </c>
      <c r="L219" s="11">
        <f>SUMIFS(Ventas_2[Kilo],Ventas_2[Año],'KPI''S CERDO'!$A$2,Ventas_2[Mes],PesoCerdo[[#Headers],[11]],Ventas_2[Almacén],PesoCerdo[[#This Row],[Almacén]])</f>
        <v>0</v>
      </c>
      <c r="M219" s="11">
        <f>SUMIFS(Ventas_2[Kilo],Ventas_2[Año],'KPI''S CERDO'!$A$2,Ventas_2[Mes],PesoCerdo[[#Headers],[12]],Ventas_2[Almacén],PesoCerdo[[#This Row],[Almacén]])</f>
        <v>0</v>
      </c>
    </row>
    <row r="220" spans="1:13" x14ac:dyDescent="0.3">
      <c r="A220" s="9" t="s">
        <v>136</v>
      </c>
      <c r="B220" s="11">
        <f t="shared" si="1"/>
        <v>0</v>
      </c>
      <c r="C220" s="11">
        <f>SUMIFS(Ventas_2[Kilo],Ventas_2[Año],'KPI''S CERDO'!$A$2,Ventas_2[Mes],PesoCerdo[[#Headers],[2]],Ventas_2[Almacén],PesoCerdo[[#This Row],[Almacén]])</f>
        <v>0</v>
      </c>
      <c r="D220" s="11">
        <f>SUMIFS(Ventas_2[Kilo],Ventas_2[Año],'KPI''S CERDO'!$A$2,Ventas_2[Mes],PesoCerdo[[#Headers],[3]],Ventas_2[Almacén],PesoCerdo[[#This Row],[Almacén]])</f>
        <v>0</v>
      </c>
      <c r="E220" s="11">
        <f>SUMIFS(Ventas_2[Kilo],Ventas_2[Año],'KPI''S CERDO'!$A$2,Ventas_2[Mes],PesoCerdo[[#Headers],[4]],Ventas_2[Almacén],PesoCerdo[[#This Row],[Almacén]])</f>
        <v>0</v>
      </c>
      <c r="F220" s="11">
        <f>SUMIFS(Ventas_2[Kilo],Ventas_2[Año],'KPI''S CERDO'!$A$2,Ventas_2[Mes],PesoCerdo[[#Headers],[5]],Ventas_2[Almacén],PesoCerdo[[#This Row],[Almacén]])</f>
        <v>24297</v>
      </c>
      <c r="G220" s="11">
        <f>SUMIFS(Ventas_2[Kilo],Ventas_2[Año],'KPI''S CERDO'!$A$2,Ventas_2[Mes],PesoCerdo[[#Headers],[6]],Ventas_2[Almacén],PesoCerdo[[#This Row],[Almacén]])</f>
        <v>0</v>
      </c>
      <c r="H220" s="11">
        <f>SUMIFS(Ventas_2[Kilo],Ventas_2[Año],'KPI''S CERDO'!$A$2,Ventas_2[Mes],PesoCerdo[[#Headers],[7]],Ventas_2[Almacén],PesoCerdo[[#This Row],[Almacén]])</f>
        <v>0</v>
      </c>
      <c r="I220" s="11">
        <f>SUMIFS(Ventas_2[Kilo],Ventas_2[Año],'KPI''S CERDO'!$A$2,Ventas_2[Mes],PesoCerdo[[#Headers],[8]],Ventas_2[Almacén],PesoCerdo[[#This Row],[Almacén]])</f>
        <v>0</v>
      </c>
      <c r="J220" s="11">
        <f>SUMIFS(Ventas_2[Kilo],Ventas_2[Año],'KPI''S CERDO'!$A$2,Ventas_2[Mes],PesoCerdo[[#Headers],[9]],Ventas_2[Almacén],PesoCerdo[[#This Row],[Almacén]])</f>
        <v>0</v>
      </c>
      <c r="K220" s="11">
        <f>SUMIFS(Ventas_2[Kilo],Ventas_2[Año],'KPI''S CERDO'!$A$2,Ventas_2[Mes],PesoCerdo[[#Headers],[10]],Ventas_2[Almacén],PesoCerdo[[#This Row],[Almacén]])</f>
        <v>0</v>
      </c>
      <c r="L220" s="11">
        <f>SUMIFS(Ventas_2[Kilo],Ventas_2[Año],'KPI''S CERDO'!$A$2,Ventas_2[Mes],PesoCerdo[[#Headers],[11]],Ventas_2[Almacén],PesoCerdo[[#This Row],[Almacén]])</f>
        <v>0</v>
      </c>
      <c r="M220" s="11">
        <f>SUMIFS(Ventas_2[Kilo],Ventas_2[Año],'KPI''S CERDO'!$A$2,Ventas_2[Mes],PesoCerdo[[#Headers],[12]],Ventas_2[Almacén],PesoCerdo[[#This Row],[Almacén]])</f>
        <v>0</v>
      </c>
    </row>
    <row r="221" spans="1:13" x14ac:dyDescent="0.3">
      <c r="A221" s="9" t="s">
        <v>137</v>
      </c>
      <c r="B221" s="11">
        <f t="shared" si="1"/>
        <v>0</v>
      </c>
      <c r="C221" s="11">
        <f>SUMIFS(Ventas_2[Kilo],Ventas_2[Año],'KPI''S CERDO'!$A$2,Ventas_2[Mes],PesoCerdo[[#Headers],[2]],Ventas_2[Almacén],PesoCerdo[[#This Row],[Almacén]])</f>
        <v>0</v>
      </c>
      <c r="D221" s="11">
        <f>SUMIFS(Ventas_2[Kilo],Ventas_2[Año],'KPI''S CERDO'!$A$2,Ventas_2[Mes],PesoCerdo[[#Headers],[3]],Ventas_2[Almacén],PesoCerdo[[#This Row],[Almacén]])</f>
        <v>0</v>
      </c>
      <c r="E221" s="11">
        <f>SUMIFS(Ventas_2[Kilo],Ventas_2[Año],'KPI''S CERDO'!$A$2,Ventas_2[Mes],PesoCerdo[[#Headers],[4]],Ventas_2[Almacén],PesoCerdo[[#This Row],[Almacén]])</f>
        <v>0</v>
      </c>
      <c r="F221" s="11">
        <f>SUMIFS(Ventas_2[Kilo],Ventas_2[Año],'KPI''S CERDO'!$A$2,Ventas_2[Mes],PesoCerdo[[#Headers],[5]],Ventas_2[Almacén],PesoCerdo[[#This Row],[Almacén]])</f>
        <v>0</v>
      </c>
      <c r="G221" s="11">
        <f>SUMIFS(Ventas_2[Kilo],Ventas_2[Año],'KPI''S CERDO'!$A$2,Ventas_2[Mes],PesoCerdo[[#Headers],[6]],Ventas_2[Almacén],PesoCerdo[[#This Row],[Almacén]])</f>
        <v>12512</v>
      </c>
      <c r="H221" s="11">
        <f>SUMIFS(Ventas_2[Kilo],Ventas_2[Año],'KPI''S CERDO'!$A$2,Ventas_2[Mes],PesoCerdo[[#Headers],[7]],Ventas_2[Almacén],PesoCerdo[[#This Row],[Almacén]])</f>
        <v>0</v>
      </c>
      <c r="I221" s="11">
        <f>SUMIFS(Ventas_2[Kilo],Ventas_2[Año],'KPI''S CERDO'!$A$2,Ventas_2[Mes],PesoCerdo[[#Headers],[8]],Ventas_2[Almacén],PesoCerdo[[#This Row],[Almacén]])</f>
        <v>0</v>
      </c>
      <c r="J221" s="11">
        <f>SUMIFS(Ventas_2[Kilo],Ventas_2[Año],'KPI''S CERDO'!$A$2,Ventas_2[Mes],PesoCerdo[[#Headers],[9]],Ventas_2[Almacén],PesoCerdo[[#This Row],[Almacén]])</f>
        <v>0</v>
      </c>
      <c r="K221" s="11">
        <f>SUMIFS(Ventas_2[Kilo],Ventas_2[Año],'KPI''S CERDO'!$A$2,Ventas_2[Mes],PesoCerdo[[#Headers],[10]],Ventas_2[Almacén],PesoCerdo[[#This Row],[Almacén]])</f>
        <v>0</v>
      </c>
      <c r="L221" s="11">
        <f>SUMIFS(Ventas_2[Kilo],Ventas_2[Año],'KPI''S CERDO'!$A$2,Ventas_2[Mes],PesoCerdo[[#Headers],[11]],Ventas_2[Almacén],PesoCerdo[[#This Row],[Almacén]])</f>
        <v>0</v>
      </c>
      <c r="M221" s="11">
        <f>SUMIFS(Ventas_2[Kilo],Ventas_2[Año],'KPI''S CERDO'!$A$2,Ventas_2[Mes],PesoCerdo[[#Headers],[12]],Ventas_2[Almacén],PesoCerdo[[#This Row],[Almacén]])</f>
        <v>0</v>
      </c>
    </row>
    <row r="222" spans="1:13" x14ac:dyDescent="0.3">
      <c r="A222" s="9" t="s">
        <v>138</v>
      </c>
      <c r="B222" s="11">
        <f t="shared" si="1"/>
        <v>0</v>
      </c>
      <c r="C222" s="11">
        <f>SUMIFS(Ventas_2[Kilo],Ventas_2[Año],'KPI''S CERDO'!$A$2,Ventas_2[Mes],PesoCerdo[[#Headers],[2]],Ventas_2[Almacén],PesoCerdo[[#This Row],[Almacén]])</f>
        <v>0</v>
      </c>
      <c r="D222" s="11">
        <f>SUMIFS(Ventas_2[Kilo],Ventas_2[Año],'KPI''S CERDO'!$A$2,Ventas_2[Mes],PesoCerdo[[#Headers],[3]],Ventas_2[Almacén],PesoCerdo[[#This Row],[Almacén]])</f>
        <v>0</v>
      </c>
      <c r="E222" s="11">
        <f>SUMIFS(Ventas_2[Kilo],Ventas_2[Año],'KPI''S CERDO'!$A$2,Ventas_2[Mes],PesoCerdo[[#Headers],[4]],Ventas_2[Almacén],PesoCerdo[[#This Row],[Almacén]])</f>
        <v>0</v>
      </c>
      <c r="F222" s="11">
        <f>SUMIFS(Ventas_2[Kilo],Ventas_2[Año],'KPI''S CERDO'!$A$2,Ventas_2[Mes],PesoCerdo[[#Headers],[5]],Ventas_2[Almacén],PesoCerdo[[#This Row],[Almacén]])</f>
        <v>0</v>
      </c>
      <c r="G222" s="11">
        <f>SUMIFS(Ventas_2[Kilo],Ventas_2[Año],'KPI''S CERDO'!$A$2,Ventas_2[Mes],PesoCerdo[[#Headers],[6]],Ventas_2[Almacén],PesoCerdo[[#This Row],[Almacén]])</f>
        <v>1906.8</v>
      </c>
      <c r="H222" s="11">
        <f>SUMIFS(Ventas_2[Kilo],Ventas_2[Año],'KPI''S CERDO'!$A$2,Ventas_2[Mes],PesoCerdo[[#Headers],[7]],Ventas_2[Almacén],PesoCerdo[[#This Row],[Almacén]])</f>
        <v>0</v>
      </c>
      <c r="I222" s="11">
        <f>SUMIFS(Ventas_2[Kilo],Ventas_2[Año],'KPI''S CERDO'!$A$2,Ventas_2[Mes],PesoCerdo[[#Headers],[8]],Ventas_2[Almacén],PesoCerdo[[#This Row],[Almacén]])</f>
        <v>0</v>
      </c>
      <c r="J222" s="11">
        <f>SUMIFS(Ventas_2[Kilo],Ventas_2[Año],'KPI''S CERDO'!$A$2,Ventas_2[Mes],PesoCerdo[[#Headers],[9]],Ventas_2[Almacén],PesoCerdo[[#This Row],[Almacén]])</f>
        <v>0</v>
      </c>
      <c r="K222" s="11">
        <f>SUMIFS(Ventas_2[Kilo],Ventas_2[Año],'KPI''S CERDO'!$A$2,Ventas_2[Mes],PesoCerdo[[#Headers],[10]],Ventas_2[Almacén],PesoCerdo[[#This Row],[Almacén]])</f>
        <v>0</v>
      </c>
      <c r="L222" s="11">
        <f>SUMIFS(Ventas_2[Kilo],Ventas_2[Año],'KPI''S CERDO'!$A$2,Ventas_2[Mes],PesoCerdo[[#Headers],[11]],Ventas_2[Almacén],PesoCerdo[[#This Row],[Almacén]])</f>
        <v>0</v>
      </c>
      <c r="M222" s="11">
        <f>SUMIFS(Ventas_2[Kilo],Ventas_2[Año],'KPI''S CERDO'!$A$2,Ventas_2[Mes],PesoCerdo[[#Headers],[12]],Ventas_2[Almacén],PesoCerdo[[#This Row],[Almacén]])</f>
        <v>0</v>
      </c>
    </row>
    <row r="223" spans="1:13" x14ac:dyDescent="0.3">
      <c r="A223" s="9" t="s">
        <v>139</v>
      </c>
      <c r="B223" s="11">
        <f t="shared" si="1"/>
        <v>0</v>
      </c>
      <c r="C223" s="11">
        <f>SUMIFS(Ventas_2[Kilo],Ventas_2[Año],'KPI''S CERDO'!$A$2,Ventas_2[Mes],PesoCerdo[[#Headers],[2]],Ventas_2[Almacén],PesoCerdo[[#This Row],[Almacén]])</f>
        <v>0</v>
      </c>
      <c r="D223" s="11">
        <f>SUMIFS(Ventas_2[Kilo],Ventas_2[Año],'KPI''S CERDO'!$A$2,Ventas_2[Mes],PesoCerdo[[#Headers],[3]],Ventas_2[Almacén],PesoCerdo[[#This Row],[Almacén]])</f>
        <v>0</v>
      </c>
      <c r="E223" s="11">
        <f>SUMIFS(Ventas_2[Kilo],Ventas_2[Año],'KPI''S CERDO'!$A$2,Ventas_2[Mes],PesoCerdo[[#Headers],[4]],Ventas_2[Almacén],PesoCerdo[[#This Row],[Almacén]])</f>
        <v>0</v>
      </c>
      <c r="F223" s="11">
        <f>SUMIFS(Ventas_2[Kilo],Ventas_2[Año],'KPI''S CERDO'!$A$2,Ventas_2[Mes],PesoCerdo[[#Headers],[5]],Ventas_2[Almacén],PesoCerdo[[#This Row],[Almacén]])</f>
        <v>0</v>
      </c>
      <c r="G223" s="11">
        <f>SUMIFS(Ventas_2[Kilo],Ventas_2[Año],'KPI''S CERDO'!$A$2,Ventas_2[Mes],PesoCerdo[[#Headers],[6]],Ventas_2[Almacén],PesoCerdo[[#This Row],[Almacén]])</f>
        <v>0</v>
      </c>
      <c r="H223" s="11">
        <f>SUMIFS(Ventas_2[Kilo],Ventas_2[Año],'KPI''S CERDO'!$A$2,Ventas_2[Mes],PesoCerdo[[#Headers],[7]],Ventas_2[Almacén],PesoCerdo[[#This Row],[Almacén]])</f>
        <v>0</v>
      </c>
      <c r="I223" s="11">
        <f>SUMIFS(Ventas_2[Kilo],Ventas_2[Año],'KPI''S CERDO'!$A$2,Ventas_2[Mes],PesoCerdo[[#Headers],[8]],Ventas_2[Almacén],PesoCerdo[[#This Row],[Almacén]])</f>
        <v>0</v>
      </c>
      <c r="J223" s="11">
        <f>SUMIFS(Ventas_2[Kilo],Ventas_2[Año],'KPI''S CERDO'!$A$2,Ventas_2[Mes],PesoCerdo[[#Headers],[9]],Ventas_2[Almacén],PesoCerdo[[#This Row],[Almacén]])</f>
        <v>0</v>
      </c>
      <c r="K223" s="11">
        <f>SUMIFS(Ventas_2[Kilo],Ventas_2[Año],'KPI''S CERDO'!$A$2,Ventas_2[Mes],PesoCerdo[[#Headers],[10]],Ventas_2[Almacén],PesoCerdo[[#This Row],[Almacén]])</f>
        <v>0</v>
      </c>
      <c r="L223" s="11">
        <f>SUMIFS(Ventas_2[Kilo],Ventas_2[Año],'KPI''S CERDO'!$A$2,Ventas_2[Mes],PesoCerdo[[#Headers],[11]],Ventas_2[Almacén],PesoCerdo[[#This Row],[Almacén]])</f>
        <v>0</v>
      </c>
      <c r="M223" s="11">
        <f>SUMIFS(Ventas_2[Kilo],Ventas_2[Año],'KPI''S CERDO'!$A$2,Ventas_2[Mes],PesoCerdo[[#Headers],[12]],Ventas_2[Almacén],PesoCerdo[[#This Row],[Almacén]])</f>
        <v>0</v>
      </c>
    </row>
    <row r="224" spans="1:13" x14ac:dyDescent="0.3">
      <c r="A224" s="9" t="s">
        <v>140</v>
      </c>
      <c r="B224" s="11">
        <f t="shared" si="1"/>
        <v>0</v>
      </c>
      <c r="C224" s="11">
        <f>SUMIFS(Ventas_2[Kilo],Ventas_2[Año],'KPI''S CERDO'!$A$2,Ventas_2[Mes],PesoCerdo[[#Headers],[2]],Ventas_2[Almacén],PesoCerdo[[#This Row],[Almacén]])</f>
        <v>0</v>
      </c>
      <c r="D224" s="11">
        <f>SUMIFS(Ventas_2[Kilo],Ventas_2[Año],'KPI''S CERDO'!$A$2,Ventas_2[Mes],PesoCerdo[[#Headers],[3]],Ventas_2[Almacén],PesoCerdo[[#This Row],[Almacén]])</f>
        <v>0</v>
      </c>
      <c r="E224" s="11">
        <f>SUMIFS(Ventas_2[Kilo],Ventas_2[Año],'KPI''S CERDO'!$A$2,Ventas_2[Mes],PesoCerdo[[#Headers],[4]],Ventas_2[Almacén],PesoCerdo[[#This Row],[Almacén]])</f>
        <v>0</v>
      </c>
      <c r="F224" s="11">
        <f>SUMIFS(Ventas_2[Kilo],Ventas_2[Año],'KPI''S CERDO'!$A$2,Ventas_2[Mes],PesoCerdo[[#Headers],[5]],Ventas_2[Almacén],PesoCerdo[[#This Row],[Almacén]])</f>
        <v>0</v>
      </c>
      <c r="G224" s="11">
        <f>SUMIFS(Ventas_2[Kilo],Ventas_2[Año],'KPI''S CERDO'!$A$2,Ventas_2[Mes],PesoCerdo[[#Headers],[6]],Ventas_2[Almacén],PesoCerdo[[#This Row],[Almacén]])</f>
        <v>0</v>
      </c>
      <c r="H224" s="11">
        <f>SUMIFS(Ventas_2[Kilo],Ventas_2[Año],'KPI''S CERDO'!$A$2,Ventas_2[Mes],PesoCerdo[[#Headers],[7]],Ventas_2[Almacén],PesoCerdo[[#This Row],[Almacén]])</f>
        <v>2503</v>
      </c>
      <c r="I224" s="11">
        <f>SUMIFS(Ventas_2[Kilo],Ventas_2[Año],'KPI''S CERDO'!$A$2,Ventas_2[Mes],PesoCerdo[[#Headers],[8]],Ventas_2[Almacén],PesoCerdo[[#This Row],[Almacén]])</f>
        <v>0</v>
      </c>
      <c r="J224" s="11">
        <f>SUMIFS(Ventas_2[Kilo],Ventas_2[Año],'KPI''S CERDO'!$A$2,Ventas_2[Mes],PesoCerdo[[#Headers],[9]],Ventas_2[Almacén],PesoCerdo[[#This Row],[Almacén]])</f>
        <v>0</v>
      </c>
      <c r="K224" s="11">
        <f>SUMIFS(Ventas_2[Kilo],Ventas_2[Año],'KPI''S CERDO'!$A$2,Ventas_2[Mes],PesoCerdo[[#Headers],[10]],Ventas_2[Almacén],PesoCerdo[[#This Row],[Almacén]])</f>
        <v>0</v>
      </c>
      <c r="L224" s="11">
        <f>SUMIFS(Ventas_2[Kilo],Ventas_2[Año],'KPI''S CERDO'!$A$2,Ventas_2[Mes],PesoCerdo[[#Headers],[11]],Ventas_2[Almacén],PesoCerdo[[#This Row],[Almacén]])</f>
        <v>0</v>
      </c>
      <c r="M224" s="11">
        <f>SUMIFS(Ventas_2[Kilo],Ventas_2[Año],'KPI''S CERDO'!$A$2,Ventas_2[Mes],PesoCerdo[[#Headers],[12]],Ventas_2[Almacén],PesoCerdo[[#This Row],[Almacén]])</f>
        <v>0</v>
      </c>
    </row>
    <row r="225" spans="1:13" x14ac:dyDescent="0.3">
      <c r="A225" s="9" t="s">
        <v>141</v>
      </c>
      <c r="B225" s="11">
        <f t="shared" ref="B225:B231" si="2">IF(AND(B146&gt;0,B71&gt;0),B146/B71,0)</f>
        <v>0</v>
      </c>
      <c r="C225" s="11">
        <f>SUMIFS(Ventas_2[Kilo],Ventas_2[Año],'KPI''S CERDO'!$A$2,Ventas_2[Mes],PesoCerdo[[#Headers],[2]],Ventas_2[Almacén],PesoCerdo[[#This Row],[Almacén]])</f>
        <v>0</v>
      </c>
      <c r="D225" s="11">
        <f>SUMIFS(Ventas_2[Kilo],Ventas_2[Año],'KPI''S CERDO'!$A$2,Ventas_2[Mes],PesoCerdo[[#Headers],[3]],Ventas_2[Almacén],PesoCerdo[[#This Row],[Almacén]])</f>
        <v>0</v>
      </c>
      <c r="E225" s="11">
        <f>SUMIFS(Ventas_2[Kilo],Ventas_2[Año],'KPI''S CERDO'!$A$2,Ventas_2[Mes],PesoCerdo[[#Headers],[4]],Ventas_2[Almacén],PesoCerdo[[#This Row],[Almacén]])</f>
        <v>0</v>
      </c>
      <c r="F225" s="11">
        <f>SUMIFS(Ventas_2[Kilo],Ventas_2[Año],'KPI''S CERDO'!$A$2,Ventas_2[Mes],PesoCerdo[[#Headers],[5]],Ventas_2[Almacén],PesoCerdo[[#This Row],[Almacén]])</f>
        <v>0</v>
      </c>
      <c r="G225" s="11">
        <f>SUMIFS(Ventas_2[Kilo],Ventas_2[Año],'KPI''S CERDO'!$A$2,Ventas_2[Mes],PesoCerdo[[#Headers],[6]],Ventas_2[Almacén],PesoCerdo[[#This Row],[Almacén]])</f>
        <v>14681.5</v>
      </c>
      <c r="H225" s="11">
        <f>SUMIFS(Ventas_2[Kilo],Ventas_2[Año],'KPI''S CERDO'!$A$2,Ventas_2[Mes],PesoCerdo[[#Headers],[7]],Ventas_2[Almacén],PesoCerdo[[#This Row],[Almacén]])</f>
        <v>0</v>
      </c>
      <c r="I225" s="11">
        <f>SUMIFS(Ventas_2[Kilo],Ventas_2[Año],'KPI''S CERDO'!$A$2,Ventas_2[Mes],PesoCerdo[[#Headers],[8]],Ventas_2[Almacén],PesoCerdo[[#This Row],[Almacén]])</f>
        <v>0</v>
      </c>
      <c r="J225" s="11">
        <f>SUMIFS(Ventas_2[Kilo],Ventas_2[Año],'KPI''S CERDO'!$A$2,Ventas_2[Mes],PesoCerdo[[#Headers],[9]],Ventas_2[Almacén],PesoCerdo[[#This Row],[Almacén]])</f>
        <v>0</v>
      </c>
      <c r="K225" s="11">
        <f>SUMIFS(Ventas_2[Kilo],Ventas_2[Año],'KPI''S CERDO'!$A$2,Ventas_2[Mes],PesoCerdo[[#Headers],[10]],Ventas_2[Almacén],PesoCerdo[[#This Row],[Almacén]])</f>
        <v>0</v>
      </c>
      <c r="L225" s="11">
        <f>SUMIFS(Ventas_2[Kilo],Ventas_2[Año],'KPI''S CERDO'!$A$2,Ventas_2[Mes],PesoCerdo[[#Headers],[11]],Ventas_2[Almacén],PesoCerdo[[#This Row],[Almacén]])</f>
        <v>0</v>
      </c>
      <c r="M225" s="11">
        <f>SUMIFS(Ventas_2[Kilo],Ventas_2[Año],'KPI''S CERDO'!$A$2,Ventas_2[Mes],PesoCerdo[[#Headers],[12]],Ventas_2[Almacén],PesoCerdo[[#This Row],[Almacén]])</f>
        <v>0</v>
      </c>
    </row>
    <row r="226" spans="1:13" x14ac:dyDescent="0.3">
      <c r="A226" s="9" t="s">
        <v>142</v>
      </c>
      <c r="B226" s="11">
        <f t="shared" si="2"/>
        <v>0</v>
      </c>
      <c r="C226" s="11">
        <f>SUMIFS(Ventas_2[Kilo],Ventas_2[Año],'KPI''S CERDO'!$A$2,Ventas_2[Mes],PesoCerdo[[#Headers],[2]],Ventas_2[Almacén],PesoCerdo[[#This Row],[Almacén]])</f>
        <v>0</v>
      </c>
      <c r="D226" s="11">
        <f>SUMIFS(Ventas_2[Kilo],Ventas_2[Año],'KPI''S CERDO'!$A$2,Ventas_2[Mes],PesoCerdo[[#Headers],[3]],Ventas_2[Almacén],PesoCerdo[[#This Row],[Almacén]])</f>
        <v>0</v>
      </c>
      <c r="E226" s="11">
        <f>SUMIFS(Ventas_2[Kilo],Ventas_2[Año],'KPI''S CERDO'!$A$2,Ventas_2[Mes],PesoCerdo[[#Headers],[4]],Ventas_2[Almacén],PesoCerdo[[#This Row],[Almacén]])</f>
        <v>0</v>
      </c>
      <c r="F226" s="11">
        <f>SUMIFS(Ventas_2[Kilo],Ventas_2[Año],'KPI''S CERDO'!$A$2,Ventas_2[Mes],PesoCerdo[[#Headers],[5]],Ventas_2[Almacén],PesoCerdo[[#This Row],[Almacén]])</f>
        <v>0</v>
      </c>
      <c r="G226" s="11">
        <f>SUMIFS(Ventas_2[Kilo],Ventas_2[Año],'KPI''S CERDO'!$A$2,Ventas_2[Mes],PesoCerdo[[#Headers],[6]],Ventas_2[Almacén],PesoCerdo[[#This Row],[Almacén]])</f>
        <v>0</v>
      </c>
      <c r="H226" s="11">
        <f>SUMIFS(Ventas_2[Kilo],Ventas_2[Año],'KPI''S CERDO'!$A$2,Ventas_2[Mes],PesoCerdo[[#Headers],[7]],Ventas_2[Almacén],PesoCerdo[[#This Row],[Almacén]])</f>
        <v>7505</v>
      </c>
      <c r="I226" s="11">
        <f>SUMIFS(Ventas_2[Kilo],Ventas_2[Año],'KPI''S CERDO'!$A$2,Ventas_2[Mes],PesoCerdo[[#Headers],[8]],Ventas_2[Almacén],PesoCerdo[[#This Row],[Almacén]])</f>
        <v>0</v>
      </c>
      <c r="J226" s="11">
        <f>SUMIFS(Ventas_2[Kilo],Ventas_2[Año],'KPI''S CERDO'!$A$2,Ventas_2[Mes],PesoCerdo[[#Headers],[9]],Ventas_2[Almacén],PesoCerdo[[#This Row],[Almacén]])</f>
        <v>0</v>
      </c>
      <c r="K226" s="11">
        <f>SUMIFS(Ventas_2[Kilo],Ventas_2[Año],'KPI''S CERDO'!$A$2,Ventas_2[Mes],PesoCerdo[[#Headers],[10]],Ventas_2[Almacén],PesoCerdo[[#This Row],[Almacén]])</f>
        <v>0</v>
      </c>
      <c r="L226" s="11">
        <f>SUMIFS(Ventas_2[Kilo],Ventas_2[Año],'KPI''S CERDO'!$A$2,Ventas_2[Mes],PesoCerdo[[#Headers],[11]],Ventas_2[Almacén],PesoCerdo[[#This Row],[Almacén]])</f>
        <v>0</v>
      </c>
      <c r="M226" s="11">
        <f>SUMIFS(Ventas_2[Kilo],Ventas_2[Año],'KPI''S CERDO'!$A$2,Ventas_2[Mes],PesoCerdo[[#Headers],[12]],Ventas_2[Almacén],PesoCerdo[[#This Row],[Almacén]])</f>
        <v>0</v>
      </c>
    </row>
    <row r="227" spans="1:13" x14ac:dyDescent="0.3">
      <c r="A227" s="9" t="s">
        <v>143</v>
      </c>
      <c r="B227" s="11">
        <f t="shared" si="2"/>
        <v>0</v>
      </c>
      <c r="C227" s="11">
        <f>SUMIFS(Ventas_2[Kilo],Ventas_2[Año],'KPI''S CERDO'!$A$2,Ventas_2[Mes],PesoCerdo[[#Headers],[2]],Ventas_2[Almacén],PesoCerdo[[#This Row],[Almacén]])</f>
        <v>0</v>
      </c>
      <c r="D227" s="11">
        <f>SUMIFS(Ventas_2[Kilo],Ventas_2[Año],'KPI''S CERDO'!$A$2,Ventas_2[Mes],PesoCerdo[[#Headers],[3]],Ventas_2[Almacén],PesoCerdo[[#This Row],[Almacén]])</f>
        <v>0</v>
      </c>
      <c r="E227" s="11">
        <f>SUMIFS(Ventas_2[Kilo],Ventas_2[Año],'KPI''S CERDO'!$A$2,Ventas_2[Mes],PesoCerdo[[#Headers],[4]],Ventas_2[Almacén],PesoCerdo[[#This Row],[Almacén]])</f>
        <v>0</v>
      </c>
      <c r="F227" s="11">
        <f>SUMIFS(Ventas_2[Kilo],Ventas_2[Año],'KPI''S CERDO'!$A$2,Ventas_2[Mes],PesoCerdo[[#Headers],[5]],Ventas_2[Almacén],PesoCerdo[[#This Row],[Almacén]])</f>
        <v>0</v>
      </c>
      <c r="G227" s="11">
        <f>SUMIFS(Ventas_2[Kilo],Ventas_2[Año],'KPI''S CERDO'!$A$2,Ventas_2[Mes],PesoCerdo[[#Headers],[6]],Ventas_2[Almacén],PesoCerdo[[#This Row],[Almacén]])</f>
        <v>0</v>
      </c>
      <c r="H227" s="11">
        <f>SUMIFS(Ventas_2[Kilo],Ventas_2[Año],'KPI''S CERDO'!$A$2,Ventas_2[Mes],PesoCerdo[[#Headers],[7]],Ventas_2[Almacén],PesoCerdo[[#This Row],[Almacén]])</f>
        <v>0</v>
      </c>
      <c r="I227" s="11">
        <f>SUMIFS(Ventas_2[Kilo],Ventas_2[Año],'KPI''S CERDO'!$A$2,Ventas_2[Mes],PesoCerdo[[#Headers],[8]],Ventas_2[Almacén],PesoCerdo[[#This Row],[Almacén]])</f>
        <v>0</v>
      </c>
      <c r="J227" s="11">
        <f>SUMIFS(Ventas_2[Kilo],Ventas_2[Año],'KPI''S CERDO'!$A$2,Ventas_2[Mes],PesoCerdo[[#Headers],[9]],Ventas_2[Almacén],PesoCerdo[[#This Row],[Almacén]])</f>
        <v>0</v>
      </c>
      <c r="K227" s="11">
        <f>SUMIFS(Ventas_2[Kilo],Ventas_2[Año],'KPI''S CERDO'!$A$2,Ventas_2[Mes],PesoCerdo[[#Headers],[10]],Ventas_2[Almacén],PesoCerdo[[#This Row],[Almacén]])</f>
        <v>0</v>
      </c>
      <c r="L227" s="11">
        <f>SUMIFS(Ventas_2[Kilo],Ventas_2[Año],'KPI''S CERDO'!$A$2,Ventas_2[Mes],PesoCerdo[[#Headers],[11]],Ventas_2[Almacén],PesoCerdo[[#This Row],[Almacén]])</f>
        <v>0</v>
      </c>
      <c r="M227" s="11">
        <f>SUMIFS(Ventas_2[Kilo],Ventas_2[Año],'KPI''S CERDO'!$A$2,Ventas_2[Mes],PesoCerdo[[#Headers],[12]],Ventas_2[Almacén],PesoCerdo[[#This Row],[Almacén]])</f>
        <v>0</v>
      </c>
    </row>
    <row r="228" spans="1:13" x14ac:dyDescent="0.3">
      <c r="A228" s="9" t="s">
        <v>144</v>
      </c>
      <c r="B228" s="11">
        <f t="shared" si="2"/>
        <v>0</v>
      </c>
      <c r="C228" s="11">
        <f>SUMIFS(Ventas_2[Kilo],Ventas_2[Año],'KPI''S CERDO'!$A$2,Ventas_2[Mes],PesoCerdo[[#Headers],[2]],Ventas_2[Almacén],PesoCerdo[[#This Row],[Almacén]])</f>
        <v>0</v>
      </c>
      <c r="D228" s="11">
        <f>SUMIFS(Ventas_2[Kilo],Ventas_2[Año],'KPI''S CERDO'!$A$2,Ventas_2[Mes],PesoCerdo[[#Headers],[3]],Ventas_2[Almacén],PesoCerdo[[#This Row],[Almacén]])</f>
        <v>0</v>
      </c>
      <c r="E228" s="11">
        <f>SUMIFS(Ventas_2[Kilo],Ventas_2[Año],'KPI''S CERDO'!$A$2,Ventas_2[Mes],PesoCerdo[[#Headers],[4]],Ventas_2[Almacén],PesoCerdo[[#This Row],[Almacén]])</f>
        <v>0</v>
      </c>
      <c r="F228" s="11">
        <f>SUMIFS(Ventas_2[Kilo],Ventas_2[Año],'KPI''S CERDO'!$A$2,Ventas_2[Mes],PesoCerdo[[#Headers],[5]],Ventas_2[Almacén],PesoCerdo[[#This Row],[Almacén]])</f>
        <v>0</v>
      </c>
      <c r="G228" s="11">
        <f>SUMIFS(Ventas_2[Kilo],Ventas_2[Año],'KPI''S CERDO'!$A$2,Ventas_2[Mes],PesoCerdo[[#Headers],[6]],Ventas_2[Almacén],PesoCerdo[[#This Row],[Almacén]])</f>
        <v>0</v>
      </c>
      <c r="H228" s="11">
        <f>SUMIFS(Ventas_2[Kilo],Ventas_2[Año],'KPI''S CERDO'!$A$2,Ventas_2[Mes],PesoCerdo[[#Headers],[7]],Ventas_2[Almacén],PesoCerdo[[#This Row],[Almacén]])</f>
        <v>0</v>
      </c>
      <c r="I228" s="11">
        <f>SUMIFS(Ventas_2[Kilo],Ventas_2[Año],'KPI''S CERDO'!$A$2,Ventas_2[Mes],PesoCerdo[[#Headers],[8]],Ventas_2[Almacén],PesoCerdo[[#This Row],[Almacén]])</f>
        <v>0</v>
      </c>
      <c r="J228" s="11">
        <f>SUMIFS(Ventas_2[Kilo],Ventas_2[Año],'KPI''S CERDO'!$A$2,Ventas_2[Mes],PesoCerdo[[#Headers],[9]],Ventas_2[Almacén],PesoCerdo[[#This Row],[Almacén]])</f>
        <v>0</v>
      </c>
      <c r="K228" s="11">
        <f>SUMIFS(Ventas_2[Kilo],Ventas_2[Año],'KPI''S CERDO'!$A$2,Ventas_2[Mes],PesoCerdo[[#Headers],[10]],Ventas_2[Almacén],PesoCerdo[[#This Row],[Almacén]])</f>
        <v>0</v>
      </c>
      <c r="L228" s="11">
        <f>SUMIFS(Ventas_2[Kilo],Ventas_2[Año],'KPI''S CERDO'!$A$2,Ventas_2[Mes],PesoCerdo[[#Headers],[11]],Ventas_2[Almacén],PesoCerdo[[#This Row],[Almacén]])</f>
        <v>0</v>
      </c>
      <c r="M228" s="11">
        <f>SUMIFS(Ventas_2[Kilo],Ventas_2[Año],'KPI''S CERDO'!$A$2,Ventas_2[Mes],PesoCerdo[[#Headers],[12]],Ventas_2[Almacén],PesoCerdo[[#This Row],[Almacén]])</f>
        <v>0</v>
      </c>
    </row>
    <row r="229" spans="1:13" x14ac:dyDescent="0.3">
      <c r="A229" s="9" t="s">
        <v>145</v>
      </c>
      <c r="B229" s="11">
        <f t="shared" si="2"/>
        <v>0</v>
      </c>
      <c r="C229" s="11">
        <f>SUMIFS(Ventas_2[Kilo],Ventas_2[Año],'KPI''S CERDO'!$A$2,Ventas_2[Mes],PesoCerdo[[#Headers],[2]],Ventas_2[Almacén],PesoCerdo[[#This Row],[Almacén]])</f>
        <v>0</v>
      </c>
      <c r="D229" s="11">
        <f>SUMIFS(Ventas_2[Kilo],Ventas_2[Año],'KPI''S CERDO'!$A$2,Ventas_2[Mes],PesoCerdo[[#Headers],[3]],Ventas_2[Almacén],PesoCerdo[[#This Row],[Almacén]])</f>
        <v>0</v>
      </c>
      <c r="E229" s="11">
        <f>SUMIFS(Ventas_2[Kilo],Ventas_2[Año],'KPI''S CERDO'!$A$2,Ventas_2[Mes],PesoCerdo[[#Headers],[4]],Ventas_2[Almacén],PesoCerdo[[#This Row],[Almacén]])</f>
        <v>0</v>
      </c>
      <c r="F229" s="11">
        <f>SUMIFS(Ventas_2[Kilo],Ventas_2[Año],'KPI''S CERDO'!$A$2,Ventas_2[Mes],PesoCerdo[[#Headers],[5]],Ventas_2[Almacén],PesoCerdo[[#This Row],[Almacén]])</f>
        <v>0</v>
      </c>
      <c r="G229" s="11">
        <f>SUMIFS(Ventas_2[Kilo],Ventas_2[Año],'KPI''S CERDO'!$A$2,Ventas_2[Mes],PesoCerdo[[#Headers],[6]],Ventas_2[Almacén],PesoCerdo[[#This Row],[Almacén]])</f>
        <v>0</v>
      </c>
      <c r="H229" s="11">
        <f>SUMIFS(Ventas_2[Kilo],Ventas_2[Año],'KPI''S CERDO'!$A$2,Ventas_2[Mes],PesoCerdo[[#Headers],[7]],Ventas_2[Almacén],PesoCerdo[[#This Row],[Almacén]])</f>
        <v>3843</v>
      </c>
      <c r="I229" s="11">
        <f>SUMIFS(Ventas_2[Kilo],Ventas_2[Año],'KPI''S CERDO'!$A$2,Ventas_2[Mes],PesoCerdo[[#Headers],[8]],Ventas_2[Almacén],PesoCerdo[[#This Row],[Almacén]])</f>
        <v>0</v>
      </c>
      <c r="J229" s="11">
        <f>SUMIFS(Ventas_2[Kilo],Ventas_2[Año],'KPI''S CERDO'!$A$2,Ventas_2[Mes],PesoCerdo[[#Headers],[9]],Ventas_2[Almacén],PesoCerdo[[#This Row],[Almacén]])</f>
        <v>0</v>
      </c>
      <c r="K229" s="11">
        <f>SUMIFS(Ventas_2[Kilo],Ventas_2[Año],'KPI''S CERDO'!$A$2,Ventas_2[Mes],PesoCerdo[[#Headers],[10]],Ventas_2[Almacén],PesoCerdo[[#This Row],[Almacén]])</f>
        <v>0</v>
      </c>
      <c r="L229" s="11">
        <f>SUMIFS(Ventas_2[Kilo],Ventas_2[Año],'KPI''S CERDO'!$A$2,Ventas_2[Mes],PesoCerdo[[#Headers],[11]],Ventas_2[Almacén],PesoCerdo[[#This Row],[Almacén]])</f>
        <v>0</v>
      </c>
      <c r="M229" s="11">
        <f>SUMIFS(Ventas_2[Kilo],Ventas_2[Año],'KPI''S CERDO'!$A$2,Ventas_2[Mes],PesoCerdo[[#Headers],[12]],Ventas_2[Almacén],PesoCerdo[[#This Row],[Almacén]])</f>
        <v>0</v>
      </c>
    </row>
    <row r="230" spans="1:13" x14ac:dyDescent="0.3">
      <c r="A230" s="9" t="s">
        <v>146</v>
      </c>
      <c r="B230" s="11">
        <f t="shared" si="2"/>
        <v>0</v>
      </c>
      <c r="C230" s="11">
        <f>SUMIFS(Ventas_2[Kilo],Ventas_2[Año],'KPI''S CERDO'!$A$2,Ventas_2[Mes],PesoCerdo[[#Headers],[2]],Ventas_2[Almacén],PesoCerdo[[#This Row],[Almacén]])</f>
        <v>0</v>
      </c>
      <c r="D230" s="11">
        <f>SUMIFS(Ventas_2[Kilo],Ventas_2[Año],'KPI''S CERDO'!$A$2,Ventas_2[Mes],PesoCerdo[[#Headers],[3]],Ventas_2[Almacén],PesoCerdo[[#This Row],[Almacén]])</f>
        <v>0</v>
      </c>
      <c r="E230" s="11">
        <f>SUMIFS(Ventas_2[Kilo],Ventas_2[Año],'KPI''S CERDO'!$A$2,Ventas_2[Mes],PesoCerdo[[#Headers],[4]],Ventas_2[Almacén],PesoCerdo[[#This Row],[Almacén]])</f>
        <v>0</v>
      </c>
      <c r="F230" s="11">
        <f>SUMIFS(Ventas_2[Kilo],Ventas_2[Año],'KPI''S CERDO'!$A$2,Ventas_2[Mes],PesoCerdo[[#Headers],[5]],Ventas_2[Almacén],PesoCerdo[[#This Row],[Almacén]])</f>
        <v>0</v>
      </c>
      <c r="G230" s="11">
        <f>SUMIFS(Ventas_2[Kilo],Ventas_2[Año],'KPI''S CERDO'!$A$2,Ventas_2[Mes],PesoCerdo[[#Headers],[6]],Ventas_2[Almacén],PesoCerdo[[#This Row],[Almacén]])</f>
        <v>8123</v>
      </c>
      <c r="H230" s="11">
        <f>SUMIFS(Ventas_2[Kilo],Ventas_2[Año],'KPI''S CERDO'!$A$2,Ventas_2[Mes],PesoCerdo[[#Headers],[7]],Ventas_2[Almacén],PesoCerdo[[#This Row],[Almacén]])</f>
        <v>0</v>
      </c>
      <c r="I230" s="11">
        <f>SUMIFS(Ventas_2[Kilo],Ventas_2[Año],'KPI''S CERDO'!$A$2,Ventas_2[Mes],PesoCerdo[[#Headers],[8]],Ventas_2[Almacén],PesoCerdo[[#This Row],[Almacén]])</f>
        <v>24951</v>
      </c>
      <c r="J230" s="11">
        <f>SUMIFS(Ventas_2[Kilo],Ventas_2[Año],'KPI''S CERDO'!$A$2,Ventas_2[Mes],PesoCerdo[[#Headers],[9]],Ventas_2[Almacén],PesoCerdo[[#This Row],[Almacén]])</f>
        <v>0</v>
      </c>
      <c r="K230" s="11">
        <f>SUMIFS(Ventas_2[Kilo],Ventas_2[Año],'KPI''S CERDO'!$A$2,Ventas_2[Mes],PesoCerdo[[#Headers],[10]],Ventas_2[Almacén],PesoCerdo[[#This Row],[Almacén]])</f>
        <v>0</v>
      </c>
      <c r="L230" s="11">
        <f>SUMIFS(Ventas_2[Kilo],Ventas_2[Año],'KPI''S CERDO'!$A$2,Ventas_2[Mes],PesoCerdo[[#Headers],[11]],Ventas_2[Almacén],PesoCerdo[[#This Row],[Almacén]])</f>
        <v>0</v>
      </c>
      <c r="M230" s="11">
        <f>SUMIFS(Ventas_2[Kilo],Ventas_2[Año],'KPI''S CERDO'!$A$2,Ventas_2[Mes],PesoCerdo[[#Headers],[12]],Ventas_2[Almacén],PesoCerdo[[#This Row],[Almacén]])</f>
        <v>0</v>
      </c>
    </row>
    <row r="231" spans="1:13" x14ac:dyDescent="0.3">
      <c r="A231" s="9" t="s">
        <v>147</v>
      </c>
      <c r="B231" s="11">
        <f t="shared" si="2"/>
        <v>0</v>
      </c>
      <c r="C231" s="11">
        <f>SUMIFS(Ventas_2[Kilo],Ventas_2[Año],'KPI''S CERDO'!$A$2,Ventas_2[Mes],PesoCerdo[[#Headers],[2]],Ventas_2[Almacén],PesoCerdo[[#This Row],[Almacén]])</f>
        <v>0</v>
      </c>
      <c r="D231" s="11">
        <f>SUMIFS(Ventas_2[Kilo],Ventas_2[Año],'KPI''S CERDO'!$A$2,Ventas_2[Mes],PesoCerdo[[#Headers],[3]],Ventas_2[Almacén],PesoCerdo[[#This Row],[Almacén]])</f>
        <v>0</v>
      </c>
      <c r="E231" s="11">
        <f>SUMIFS(Ventas_2[Kilo],Ventas_2[Año],'KPI''S CERDO'!$A$2,Ventas_2[Mes],PesoCerdo[[#Headers],[4]],Ventas_2[Almacén],PesoCerdo[[#This Row],[Almacén]])</f>
        <v>0</v>
      </c>
      <c r="F231" s="11">
        <f>SUMIFS(Ventas_2[Kilo],Ventas_2[Año],'KPI''S CERDO'!$A$2,Ventas_2[Mes],PesoCerdo[[#Headers],[5]],Ventas_2[Almacén],PesoCerdo[[#This Row],[Almacén]])</f>
        <v>0</v>
      </c>
      <c r="G231" s="11">
        <f>SUMIFS(Ventas_2[Kilo],Ventas_2[Año],'KPI''S CERDO'!$A$2,Ventas_2[Mes],PesoCerdo[[#Headers],[6]],Ventas_2[Almacén],PesoCerdo[[#This Row],[Almacén]])</f>
        <v>0</v>
      </c>
      <c r="H231" s="11">
        <f>SUMIFS(Ventas_2[Kilo],Ventas_2[Año],'KPI''S CERDO'!$A$2,Ventas_2[Mes],PesoCerdo[[#Headers],[7]],Ventas_2[Almacén],PesoCerdo[[#This Row],[Almacén]])</f>
        <v>0</v>
      </c>
      <c r="I231" s="11">
        <f>SUMIFS(Ventas_2[Kilo],Ventas_2[Año],'KPI''S CERDO'!$A$2,Ventas_2[Mes],PesoCerdo[[#Headers],[8]],Ventas_2[Almacén],PesoCerdo[[#This Row],[Almacén]])</f>
        <v>0</v>
      </c>
      <c r="J231" s="11">
        <f>SUMIFS(Ventas_2[Kilo],Ventas_2[Año],'KPI''S CERDO'!$A$2,Ventas_2[Mes],PesoCerdo[[#Headers],[9]],Ventas_2[Almacén],PesoCerdo[[#This Row],[Almacén]])</f>
        <v>0</v>
      </c>
      <c r="K231" s="11">
        <f>SUMIFS(Ventas_2[Kilo],Ventas_2[Año],'KPI''S CERDO'!$A$2,Ventas_2[Mes],PesoCerdo[[#Headers],[10]],Ventas_2[Almacén],PesoCerdo[[#This Row],[Almacén]])</f>
        <v>0</v>
      </c>
      <c r="L231" s="11">
        <f>SUMIFS(Ventas_2[Kilo],Ventas_2[Año],'KPI''S CERDO'!$A$2,Ventas_2[Mes],PesoCerdo[[#Headers],[11]],Ventas_2[Almacén],PesoCerdo[[#This Row],[Almacén]])</f>
        <v>0</v>
      </c>
      <c r="M231" s="11">
        <f>SUMIFS(Ventas_2[Kilo],Ventas_2[Año],'KPI''S CERDO'!$A$2,Ventas_2[Mes],PesoCerdo[[#Headers],[12]],Ventas_2[Almacén],PesoCerdo[[#This Row],[Almacén]])</f>
        <v>0</v>
      </c>
    </row>
    <row r="233" spans="1:13" x14ac:dyDescent="0.3">
      <c r="A233" s="45" t="s">
        <v>8</v>
      </c>
      <c r="B233" s="45"/>
      <c r="C233" s="45"/>
      <c r="D233" s="45"/>
      <c r="E233" s="45"/>
      <c r="F233" s="40" t="s">
        <v>1182</v>
      </c>
    </row>
    <row r="234" spans="1:13" x14ac:dyDescent="0.3">
      <c r="B234" s="49" t="s">
        <v>10</v>
      </c>
      <c r="C234" s="49"/>
      <c r="D234" s="49"/>
      <c r="E234" s="49"/>
    </row>
    <row r="235" spans="1:13" x14ac:dyDescent="0.3">
      <c r="B235" s="51" t="s">
        <v>730</v>
      </c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</row>
    <row r="236" spans="1:13" x14ac:dyDescent="0.3">
      <c r="A236" s="8" t="s">
        <v>76</v>
      </c>
      <c r="B236" s="9" t="s">
        <v>676</v>
      </c>
      <c r="C236" s="9" t="s">
        <v>677</v>
      </c>
      <c r="D236" s="9" t="s">
        <v>678</v>
      </c>
      <c r="E236" s="9" t="s">
        <v>679</v>
      </c>
      <c r="F236" s="9" t="s">
        <v>680</v>
      </c>
      <c r="G236" s="9" t="s">
        <v>681</v>
      </c>
      <c r="H236" s="9" t="s">
        <v>682</v>
      </c>
      <c r="I236" s="9" t="s">
        <v>683</v>
      </c>
      <c r="J236" s="9" t="s">
        <v>684</v>
      </c>
      <c r="K236" s="9" t="s">
        <v>685</v>
      </c>
      <c r="L236" s="9" t="s">
        <v>686</v>
      </c>
      <c r="M236" s="9" t="s">
        <v>687</v>
      </c>
    </row>
    <row r="237" spans="1:13" x14ac:dyDescent="0.3">
      <c r="A237" s="9" t="s">
        <v>170</v>
      </c>
      <c r="B237" s="41">
        <f>IF(B7&gt;0,AVERAGEIFS(Ventas_2[TiempoEngorda],Ventas_2[Año],'KPI''S CERDO'!$A$2,Ventas_2[Mes],DuracionCerdo[[#Headers],[1]],Ventas_2[Almacén],DuracionCerdo[[#This Row],[Almacén]]),0)</f>
        <v>199.48387096774192</v>
      </c>
      <c r="C237" s="41">
        <f>IF(C7&gt;0,AVERAGEIFS(Ventas_2[TiempoEngorda],Ventas_2[Año],'KPI''S CERDO'!$A$2,Ventas_2[Mes],DuracionCerdo[[#Headers],[2]],Ventas_2[Almacén],DuracionCerdo[[#This Row],[Almacén]]),0)</f>
        <v>187.93636363636364</v>
      </c>
      <c r="D237" s="41">
        <f>IF(D7&gt;0,AVERAGEIFS(Ventas_2[TiempoEngorda],Ventas_2[Año],'KPI''S CERDO'!$A$2,Ventas_2[Mes],DuracionCerdo[[#Headers],[3]],Ventas_2[Almacén],DuracionCerdo[[#This Row],[Almacén]]),0)</f>
        <v>191.5</v>
      </c>
      <c r="E237" s="41">
        <f>IF(E7&gt;0,AVERAGEIFS(Ventas_2[TiempoEngorda],Ventas_2[Año],'KPI''S CERDO'!$A$2,Ventas_2[Mes],DuracionCerdo[[#Headers],[4]],Ventas_2[Almacén],DuracionCerdo[[#This Row],[Almacén]]),0)</f>
        <v>215.28155339805826</v>
      </c>
      <c r="F237" s="41">
        <f>IF(F7&gt;0,AVERAGEIFS(Ventas_2[TiempoEngorda],Ventas_2[Año],'KPI''S CERDO'!$A$2,Ventas_2[Mes],DuracionCerdo[[#Headers],[5]],Ventas_2[Almacén],DuracionCerdo[[#This Row],[Almacén]]),0)</f>
        <v>214.4848484848485</v>
      </c>
      <c r="G237" s="41">
        <f>IF(G7&gt;0,AVERAGEIFS(Ventas_2[TiempoEngorda],Ventas_2[Año],'KPI''S CERDO'!$A$2,Ventas_2[Mes],DuracionCerdo[[#Headers],[6]],Ventas_2[Almacén],DuracionCerdo[[#This Row],[Almacén]]),0)</f>
        <v>220.68627450980392</v>
      </c>
      <c r="H237" s="41">
        <f>IF(H7&gt;0,AVERAGEIFS(Ventas_2[TiempoEngorda],Ventas_2[Año],'KPI''S CERDO'!$A$2,Ventas_2[Mes],DuracionCerdo[[#Headers],[7]],Ventas_2[Almacén],DuracionCerdo[[#This Row],[Almacén]]),0)</f>
        <v>223.48529411764707</v>
      </c>
      <c r="I237" s="41">
        <f>IF(I7&gt;0,AVERAGEIFS(Ventas_2[TiempoEngorda],Ventas_2[Año],'KPI''S CERDO'!$A$2,Ventas_2[Mes],DuracionCerdo[[#Headers],[8]],Ventas_2[Almacén],DuracionCerdo[[#This Row],[Almacén]]),0)</f>
        <v>215.74074074074073</v>
      </c>
      <c r="J237" s="41">
        <f>IF(J7&gt;0,AVERAGEIFS(Ventas_2[TiempoEngorda],Ventas_2[Año],'KPI''S CERDO'!$A$2,Ventas_2[Mes],DuracionCerdo[[#Headers],[9]],Ventas_2[Almacén],DuracionCerdo[[#This Row],[Almacén]]),0)</f>
        <v>203.45833333333334</v>
      </c>
      <c r="K237" s="41">
        <f>IF(K7&gt;0,AVERAGEIFS(Ventas_2[TiempoEngorda],Ventas_2[Año],'KPI''S CERDO'!$A$2,Ventas_2[Mes],DuracionCerdo[[#Headers],[10]],Ventas_2[Almacén],DuracionCerdo[[#This Row],[Almacén]]),0)</f>
        <v>191.54545454545453</v>
      </c>
      <c r="L237" s="41">
        <f>IF(L7&gt;0,AVERAGEIFS(Ventas_2[TiempoEngorda],Ventas_2[Año],'KPI''S CERDO'!$A$2,Ventas_2[Mes],DuracionCerdo[[#Headers],[11]],Ventas_2[Almacén],DuracionCerdo[[#This Row],[Almacén]]),0)</f>
        <v>210.1904761904762</v>
      </c>
      <c r="M237" s="41">
        <f>IF(M7&gt;0,AVERAGEIFS(Ventas_2[TiempoEngorda],Ventas_2[Año],'KPI''S CERDO'!$A$2,Ventas_2[Mes],DuracionCerdo[[#Headers],[12]],Ventas_2[Almacén],DuracionCerdo[[#This Row],[Almacén]]),0)</f>
        <v>189.27272727272728</v>
      </c>
    </row>
    <row r="238" spans="1:13" x14ac:dyDescent="0.3">
      <c r="A238" s="9" t="s">
        <v>78</v>
      </c>
      <c r="B238" s="41">
        <f>IF(B8&gt;0,AVERAGEIFS(Ventas_2[TiempoEngorda],Ventas_2[Año],'KPI''S CERDO'!$A$2,Ventas_2[Mes],DuracionCerdo[[#Headers],[1]],Ventas_2[Almacén],DuracionCerdo[[#This Row],[Almacén]]),0)</f>
        <v>0</v>
      </c>
      <c r="C238" s="41">
        <f>IF(C8&gt;0,AVERAGEIFS(Ventas_2[TiempoEngorda],Ventas_2[Año],'KPI''S CERDO'!$A$2,Ventas_2[Mes],DuracionCerdo[[#Headers],[2]],Ventas_2[Almacén],DuracionCerdo[[#This Row],[Almacén]]),0)</f>
        <v>0</v>
      </c>
      <c r="D238" s="41">
        <f>IF(D8&gt;0,AVERAGEIFS(Ventas_2[TiempoEngorda],Ventas_2[Año],'KPI''S CERDO'!$A$2,Ventas_2[Mes],DuracionCerdo[[#Headers],[3]],Ventas_2[Almacén],DuracionCerdo[[#This Row],[Almacén]]),0)</f>
        <v>0</v>
      </c>
      <c r="E238" s="41">
        <f>IF(E8&gt;0,AVERAGEIFS(Ventas_2[TiempoEngorda],Ventas_2[Año],'KPI''S CERDO'!$A$2,Ventas_2[Mes],DuracionCerdo[[#Headers],[4]],Ventas_2[Almacén],DuracionCerdo[[#This Row],[Almacén]]),0)</f>
        <v>0</v>
      </c>
      <c r="F238" s="41">
        <f>IF(F8&gt;0,AVERAGEIFS(Ventas_2[TiempoEngorda],Ventas_2[Año],'KPI''S CERDO'!$A$2,Ventas_2[Mes],DuracionCerdo[[#Headers],[5]],Ventas_2[Almacén],DuracionCerdo[[#This Row],[Almacén]]),0)</f>
        <v>0</v>
      </c>
      <c r="G238" s="41">
        <f>IF(G8&gt;0,AVERAGEIFS(Ventas_2[TiempoEngorda],Ventas_2[Año],'KPI''S CERDO'!$A$2,Ventas_2[Mes],DuracionCerdo[[#Headers],[6]],Ventas_2[Almacén],DuracionCerdo[[#This Row],[Almacén]]),0)</f>
        <v>0</v>
      </c>
      <c r="H238" s="41">
        <f>IF(H8&gt;0,AVERAGEIFS(Ventas_2[TiempoEngorda],Ventas_2[Año],'KPI''S CERDO'!$A$2,Ventas_2[Mes],DuracionCerdo[[#Headers],[7]],Ventas_2[Almacén],DuracionCerdo[[#This Row],[Almacén]]),0)</f>
        <v>0</v>
      </c>
      <c r="I238" s="41">
        <f>IF(I8&gt;0,AVERAGEIFS(Ventas_2[TiempoEngorda],Ventas_2[Año],'KPI''S CERDO'!$A$2,Ventas_2[Mes],DuracionCerdo[[#Headers],[8]],Ventas_2[Almacén],DuracionCerdo[[#This Row],[Almacén]]),0)</f>
        <v>0</v>
      </c>
      <c r="J238" s="41">
        <f>IF(J8&gt;0,AVERAGEIFS(Ventas_2[TiempoEngorda],Ventas_2[Año],'KPI''S CERDO'!$A$2,Ventas_2[Mes],DuracionCerdo[[#Headers],[9]],Ventas_2[Almacén],DuracionCerdo[[#This Row],[Almacén]]),0)</f>
        <v>0</v>
      </c>
      <c r="K238" s="41">
        <f>IF(K8&gt;0,AVERAGEIFS(Ventas_2[TiempoEngorda],Ventas_2[Año],'KPI''S CERDO'!$A$2,Ventas_2[Mes],DuracionCerdo[[#Headers],[10]],Ventas_2[Almacén],DuracionCerdo[[#This Row],[Almacén]]),0)</f>
        <v>168.65384615384616</v>
      </c>
      <c r="L238" s="41">
        <f>IF(L8&gt;0,AVERAGEIFS(Ventas_2[TiempoEngorda],Ventas_2[Año],'KPI''S CERDO'!$A$2,Ventas_2[Mes],DuracionCerdo[[#Headers],[11]],Ventas_2[Almacén],DuracionCerdo[[#This Row],[Almacén]]),0)</f>
        <v>175.38461538461539</v>
      </c>
      <c r="M238" s="41">
        <f>IF(M8&gt;0,AVERAGEIFS(Ventas_2[TiempoEngorda],Ventas_2[Año],'KPI''S CERDO'!$A$2,Ventas_2[Mes],DuracionCerdo[[#Headers],[12]],Ventas_2[Almacén],DuracionCerdo[[#This Row],[Almacén]]),0)</f>
        <v>0</v>
      </c>
    </row>
    <row r="239" spans="1:13" x14ac:dyDescent="0.3">
      <c r="A239" s="9" t="s">
        <v>79</v>
      </c>
      <c r="B239" s="41">
        <f>IF(B9&gt;0,AVERAGEIFS(Ventas_2[TiempoEngorda],Ventas_2[Año],'KPI''S CERDO'!$A$2,Ventas_2[Mes],DuracionCerdo[[#Headers],[1]],Ventas_2[Almacén],DuracionCerdo[[#This Row],[Almacén]]),0)</f>
        <v>0</v>
      </c>
      <c r="C239" s="41">
        <f>IF(C9&gt;0,AVERAGEIFS(Ventas_2[TiempoEngorda],Ventas_2[Año],'KPI''S CERDO'!$A$2,Ventas_2[Mes],DuracionCerdo[[#Headers],[2]],Ventas_2[Almacén],DuracionCerdo[[#This Row],[Almacén]]),0)</f>
        <v>0</v>
      </c>
      <c r="D239" s="41">
        <f>IF(D9&gt;0,AVERAGEIFS(Ventas_2[TiempoEngorda],Ventas_2[Año],'KPI''S CERDO'!$A$2,Ventas_2[Mes],DuracionCerdo[[#Headers],[3]],Ventas_2[Almacén],DuracionCerdo[[#This Row],[Almacén]]),0)</f>
        <v>0</v>
      </c>
      <c r="E239" s="41">
        <f>IF(E9&gt;0,AVERAGEIFS(Ventas_2[TiempoEngorda],Ventas_2[Año],'KPI''S CERDO'!$A$2,Ventas_2[Mes],DuracionCerdo[[#Headers],[4]],Ventas_2[Almacén],DuracionCerdo[[#This Row],[Almacén]]),0)</f>
        <v>0</v>
      </c>
      <c r="F239" s="41">
        <f>IF(F9&gt;0,AVERAGEIFS(Ventas_2[TiempoEngorda],Ventas_2[Año],'KPI''S CERDO'!$A$2,Ventas_2[Mes],DuracionCerdo[[#Headers],[5]],Ventas_2[Almacén],DuracionCerdo[[#This Row],[Almacén]]),0)</f>
        <v>0</v>
      </c>
      <c r="G239" s="41">
        <f>IF(G9&gt;0,AVERAGEIFS(Ventas_2[TiempoEngorda],Ventas_2[Año],'KPI''S CERDO'!$A$2,Ventas_2[Mes],DuracionCerdo[[#Headers],[6]],Ventas_2[Almacén],DuracionCerdo[[#This Row],[Almacén]]),0)</f>
        <v>0</v>
      </c>
      <c r="H239" s="41">
        <f>IF(H9&gt;0,AVERAGEIFS(Ventas_2[TiempoEngorda],Ventas_2[Año],'KPI''S CERDO'!$A$2,Ventas_2[Mes],DuracionCerdo[[#Headers],[7]],Ventas_2[Almacén],DuracionCerdo[[#This Row],[Almacén]]),0)</f>
        <v>0</v>
      </c>
      <c r="I239" s="41">
        <f>IF(I9&gt;0,AVERAGEIFS(Ventas_2[TiempoEngorda],Ventas_2[Año],'KPI''S CERDO'!$A$2,Ventas_2[Mes],DuracionCerdo[[#Headers],[8]],Ventas_2[Almacén],DuracionCerdo[[#This Row],[Almacén]]),0)</f>
        <v>0</v>
      </c>
      <c r="J239" s="41">
        <f>IF(J9&gt;0,AVERAGEIFS(Ventas_2[TiempoEngorda],Ventas_2[Año],'KPI''S CERDO'!$A$2,Ventas_2[Mes],DuracionCerdo[[#Headers],[9]],Ventas_2[Almacén],DuracionCerdo[[#This Row],[Almacén]]),0)</f>
        <v>0</v>
      </c>
      <c r="K239" s="41">
        <f>IF(K9&gt;0,AVERAGEIFS(Ventas_2[TiempoEngorda],Ventas_2[Año],'KPI''S CERDO'!$A$2,Ventas_2[Mes],DuracionCerdo[[#Headers],[10]],Ventas_2[Almacén],DuracionCerdo[[#This Row],[Almacén]]),0)</f>
        <v>167.91428571428571</v>
      </c>
      <c r="L239" s="41">
        <f>IF(L9&gt;0,AVERAGEIFS(Ventas_2[TiempoEngorda],Ventas_2[Año],'KPI''S CERDO'!$A$2,Ventas_2[Mes],DuracionCerdo[[#Headers],[11]],Ventas_2[Almacén],DuracionCerdo[[#This Row],[Almacén]]),0)</f>
        <v>181.66666666666666</v>
      </c>
      <c r="M239" s="41">
        <f>IF(M9&gt;0,AVERAGEIFS(Ventas_2[TiempoEngorda],Ventas_2[Año],'KPI''S CERDO'!$A$2,Ventas_2[Mes],DuracionCerdo[[#Headers],[12]],Ventas_2[Almacén],DuracionCerdo[[#This Row],[Almacén]]),0)</f>
        <v>144</v>
      </c>
    </row>
    <row r="240" spans="1:13" x14ac:dyDescent="0.3">
      <c r="A240" s="9" t="s">
        <v>80</v>
      </c>
      <c r="B240" s="41">
        <f>IF(B10&gt;0,AVERAGEIFS(Ventas_2[TiempoEngorda],Ventas_2[Año],'KPI''S CERDO'!$A$2,Ventas_2[Mes],DuracionCerdo[[#Headers],[1]],Ventas_2[Almacén],DuracionCerdo[[#This Row],[Almacén]]),0)</f>
        <v>0</v>
      </c>
      <c r="C240" s="41">
        <f>IF(C10&gt;0,AVERAGEIFS(Ventas_2[TiempoEngorda],Ventas_2[Año],'KPI''S CERDO'!$A$2,Ventas_2[Mes],DuracionCerdo[[#Headers],[2]],Ventas_2[Almacén],DuracionCerdo[[#This Row],[Almacén]]),0)</f>
        <v>0</v>
      </c>
      <c r="D240" s="41">
        <f>IF(D10&gt;0,AVERAGEIFS(Ventas_2[TiempoEngorda],Ventas_2[Año],'KPI''S CERDO'!$A$2,Ventas_2[Mes],DuracionCerdo[[#Headers],[3]],Ventas_2[Almacén],DuracionCerdo[[#This Row],[Almacén]]),0)</f>
        <v>0</v>
      </c>
      <c r="E240" s="41">
        <f>IF(E10&gt;0,AVERAGEIFS(Ventas_2[TiempoEngorda],Ventas_2[Año],'KPI''S CERDO'!$A$2,Ventas_2[Mes],DuracionCerdo[[#Headers],[4]],Ventas_2[Almacén],DuracionCerdo[[#This Row],[Almacén]]),0)</f>
        <v>0</v>
      </c>
      <c r="F240" s="41">
        <f>IF(F10&gt;0,AVERAGEIFS(Ventas_2[TiempoEngorda],Ventas_2[Año],'KPI''S CERDO'!$A$2,Ventas_2[Mes],DuracionCerdo[[#Headers],[5]],Ventas_2[Almacén],DuracionCerdo[[#This Row],[Almacén]]),0)</f>
        <v>0</v>
      </c>
      <c r="G240" s="41">
        <f>IF(G10&gt;0,AVERAGEIFS(Ventas_2[TiempoEngorda],Ventas_2[Año],'KPI''S CERDO'!$A$2,Ventas_2[Mes],DuracionCerdo[[#Headers],[6]],Ventas_2[Almacén],DuracionCerdo[[#This Row],[Almacén]]),0)</f>
        <v>0</v>
      </c>
      <c r="H240" s="41">
        <f>IF(H10&gt;0,AVERAGEIFS(Ventas_2[TiempoEngorda],Ventas_2[Año],'KPI''S CERDO'!$A$2,Ventas_2[Mes],DuracionCerdo[[#Headers],[7]],Ventas_2[Almacén],DuracionCerdo[[#This Row],[Almacén]]),0)</f>
        <v>0</v>
      </c>
      <c r="I240" s="41">
        <f>IF(I10&gt;0,AVERAGEIFS(Ventas_2[TiempoEngorda],Ventas_2[Año],'KPI''S CERDO'!$A$2,Ventas_2[Mes],DuracionCerdo[[#Headers],[8]],Ventas_2[Almacén],DuracionCerdo[[#This Row],[Almacén]]),0)</f>
        <v>129</v>
      </c>
      <c r="J240" s="41">
        <f>IF(J10&gt;0,AVERAGEIFS(Ventas_2[TiempoEngorda],Ventas_2[Año],'KPI''S CERDO'!$A$2,Ventas_2[Mes],DuracionCerdo[[#Headers],[9]],Ventas_2[Almacén],DuracionCerdo[[#This Row],[Almacén]]),0)</f>
        <v>0</v>
      </c>
      <c r="K240" s="41">
        <f>IF(K10&gt;0,AVERAGEIFS(Ventas_2[TiempoEngorda],Ventas_2[Año],'KPI''S CERDO'!$A$2,Ventas_2[Mes],DuracionCerdo[[#Headers],[10]],Ventas_2[Almacén],DuracionCerdo[[#This Row],[Almacén]]),0)</f>
        <v>0</v>
      </c>
      <c r="L240" s="41">
        <f>IF(L10&gt;0,AVERAGEIFS(Ventas_2[TiempoEngorda],Ventas_2[Año],'KPI''S CERDO'!$A$2,Ventas_2[Mes],DuracionCerdo[[#Headers],[11]],Ventas_2[Almacén],DuracionCerdo[[#This Row],[Almacén]]),0)</f>
        <v>172.5</v>
      </c>
      <c r="M240" s="41">
        <f>IF(M10&gt;0,AVERAGEIFS(Ventas_2[TiempoEngorda],Ventas_2[Año],'KPI''S CERDO'!$A$2,Ventas_2[Mes],DuracionCerdo[[#Headers],[12]],Ventas_2[Almacén],DuracionCerdo[[#This Row],[Almacén]]),0)</f>
        <v>0</v>
      </c>
    </row>
    <row r="241" spans="1:13" x14ac:dyDescent="0.3">
      <c r="A241" s="9" t="s">
        <v>81</v>
      </c>
      <c r="B241" s="41">
        <f>IF(B11&gt;0,AVERAGEIFS(Ventas_2[TiempoEngorda],Ventas_2[Año],'KPI''S CERDO'!$A$2,Ventas_2[Mes],DuracionCerdo[[#Headers],[1]],Ventas_2[Almacén],DuracionCerdo[[#This Row],[Almacén]]),0)</f>
        <v>0</v>
      </c>
      <c r="C241" s="41">
        <f>IF(C11&gt;0,AVERAGEIFS(Ventas_2[TiempoEngorda],Ventas_2[Año],'KPI''S CERDO'!$A$2,Ventas_2[Mes],DuracionCerdo[[#Headers],[2]],Ventas_2[Almacén],DuracionCerdo[[#This Row],[Almacén]]),0)</f>
        <v>0</v>
      </c>
      <c r="D241" s="41">
        <f>IF(D11&gt;0,AVERAGEIFS(Ventas_2[TiempoEngorda],Ventas_2[Año],'KPI''S CERDO'!$A$2,Ventas_2[Mes],DuracionCerdo[[#Headers],[3]],Ventas_2[Almacén],DuracionCerdo[[#This Row],[Almacén]]),0)</f>
        <v>0</v>
      </c>
      <c r="E241" s="41">
        <f>IF(E11&gt;0,AVERAGEIFS(Ventas_2[TiempoEngorda],Ventas_2[Año],'KPI''S CERDO'!$A$2,Ventas_2[Mes],DuracionCerdo[[#Headers],[4]],Ventas_2[Almacén],DuracionCerdo[[#This Row],[Almacén]]),0)</f>
        <v>0</v>
      </c>
      <c r="F241" s="41">
        <f>IF(F11&gt;0,AVERAGEIFS(Ventas_2[TiempoEngorda],Ventas_2[Año],'KPI''S CERDO'!$A$2,Ventas_2[Mes],DuracionCerdo[[#Headers],[5]],Ventas_2[Almacén],DuracionCerdo[[#This Row],[Almacén]]),0)</f>
        <v>0</v>
      </c>
      <c r="G241" s="41">
        <f>IF(G11&gt;0,AVERAGEIFS(Ventas_2[TiempoEngorda],Ventas_2[Año],'KPI''S CERDO'!$A$2,Ventas_2[Mes],DuracionCerdo[[#Headers],[6]],Ventas_2[Almacén],DuracionCerdo[[#This Row],[Almacén]]),0)</f>
        <v>0</v>
      </c>
      <c r="H241" s="41">
        <f>IF(H11&gt;0,AVERAGEIFS(Ventas_2[TiempoEngorda],Ventas_2[Año],'KPI''S CERDO'!$A$2,Ventas_2[Mes],DuracionCerdo[[#Headers],[7]],Ventas_2[Almacén],DuracionCerdo[[#This Row],[Almacén]]),0)</f>
        <v>0</v>
      </c>
      <c r="I241" s="41">
        <f>IF(I11&gt;0,AVERAGEIFS(Ventas_2[TiempoEngorda],Ventas_2[Año],'KPI''S CERDO'!$A$2,Ventas_2[Mes],DuracionCerdo[[#Headers],[8]],Ventas_2[Almacén],DuracionCerdo[[#This Row],[Almacén]]),0)</f>
        <v>0</v>
      </c>
      <c r="J241" s="41">
        <f>IF(J11&gt;0,AVERAGEIFS(Ventas_2[TiempoEngorda],Ventas_2[Año],'KPI''S CERDO'!$A$2,Ventas_2[Mes],DuracionCerdo[[#Headers],[9]],Ventas_2[Almacén],DuracionCerdo[[#This Row],[Almacén]]),0)</f>
        <v>0</v>
      </c>
      <c r="K241" s="41">
        <f>IF(K11&gt;0,AVERAGEIFS(Ventas_2[TiempoEngorda],Ventas_2[Año],'KPI''S CERDO'!$A$2,Ventas_2[Mes],DuracionCerdo[[#Headers],[10]],Ventas_2[Almacén],DuracionCerdo[[#This Row],[Almacén]]),0)</f>
        <v>0</v>
      </c>
      <c r="L241" s="41">
        <f>IF(L11&gt;0,AVERAGEIFS(Ventas_2[TiempoEngorda],Ventas_2[Año],'KPI''S CERDO'!$A$2,Ventas_2[Mes],DuracionCerdo[[#Headers],[11]],Ventas_2[Almacén],DuracionCerdo[[#This Row],[Almacén]]),0)</f>
        <v>0</v>
      </c>
      <c r="M241" s="41">
        <f>IF(M11&gt;0,AVERAGEIFS(Ventas_2[TiempoEngorda],Ventas_2[Año],'KPI''S CERDO'!$A$2,Ventas_2[Mes],DuracionCerdo[[#Headers],[12]],Ventas_2[Almacén],DuracionCerdo[[#This Row],[Almacén]]),0)</f>
        <v>182.08510638297872</v>
      </c>
    </row>
    <row r="242" spans="1:13" x14ac:dyDescent="0.3">
      <c r="A242" s="9" t="s">
        <v>82</v>
      </c>
      <c r="B242" s="41">
        <f>IF(B12&gt;0,AVERAGEIFS(Ventas_2[TiempoEngorda],Ventas_2[Año],'KPI''S CERDO'!$A$2,Ventas_2[Mes],DuracionCerdo[[#Headers],[1]],Ventas_2[Almacén],DuracionCerdo[[#This Row],[Almacén]]),0)</f>
        <v>0</v>
      </c>
      <c r="C242" s="41">
        <f>IF(C12&gt;0,AVERAGEIFS(Ventas_2[TiempoEngorda],Ventas_2[Año],'KPI''S CERDO'!$A$2,Ventas_2[Mes],DuracionCerdo[[#Headers],[2]],Ventas_2[Almacén],DuracionCerdo[[#This Row],[Almacén]]),0)</f>
        <v>0</v>
      </c>
      <c r="D242" s="41">
        <f>IF(D12&gt;0,AVERAGEIFS(Ventas_2[TiempoEngorda],Ventas_2[Año],'KPI''S CERDO'!$A$2,Ventas_2[Mes],DuracionCerdo[[#Headers],[3]],Ventas_2[Almacén],DuracionCerdo[[#This Row],[Almacén]]),0)</f>
        <v>0</v>
      </c>
      <c r="E242" s="41">
        <f>IF(E12&gt;0,AVERAGEIFS(Ventas_2[TiempoEngorda],Ventas_2[Año],'KPI''S CERDO'!$A$2,Ventas_2[Mes],DuracionCerdo[[#Headers],[4]],Ventas_2[Almacén],DuracionCerdo[[#This Row],[Almacén]]),0)</f>
        <v>0</v>
      </c>
      <c r="F242" s="41">
        <f>IF(F12&gt;0,AVERAGEIFS(Ventas_2[TiempoEngorda],Ventas_2[Año],'KPI''S CERDO'!$A$2,Ventas_2[Mes],DuracionCerdo[[#Headers],[5]],Ventas_2[Almacén],DuracionCerdo[[#This Row],[Almacén]]),0)</f>
        <v>0</v>
      </c>
      <c r="G242" s="41">
        <f>IF(G12&gt;0,AVERAGEIFS(Ventas_2[TiempoEngorda],Ventas_2[Año],'KPI''S CERDO'!$A$2,Ventas_2[Mes],DuracionCerdo[[#Headers],[6]],Ventas_2[Almacén],DuracionCerdo[[#This Row],[Almacén]]),0)</f>
        <v>0</v>
      </c>
      <c r="H242" s="41">
        <f>IF(H12&gt;0,AVERAGEIFS(Ventas_2[TiempoEngorda],Ventas_2[Año],'KPI''S CERDO'!$A$2,Ventas_2[Mes],DuracionCerdo[[#Headers],[7]],Ventas_2[Almacén],DuracionCerdo[[#This Row],[Almacén]]),0)</f>
        <v>0</v>
      </c>
      <c r="I242" s="41">
        <f>IF(I12&gt;0,AVERAGEIFS(Ventas_2[TiempoEngorda],Ventas_2[Año],'KPI''S CERDO'!$A$2,Ventas_2[Mes],DuracionCerdo[[#Headers],[8]],Ventas_2[Almacén],DuracionCerdo[[#This Row],[Almacén]]),0)</f>
        <v>0</v>
      </c>
      <c r="J242" s="41">
        <f>IF(J12&gt;0,AVERAGEIFS(Ventas_2[TiempoEngorda],Ventas_2[Año],'KPI''S CERDO'!$A$2,Ventas_2[Mes],DuracionCerdo[[#Headers],[9]],Ventas_2[Almacén],DuracionCerdo[[#This Row],[Almacén]]),0)</f>
        <v>161.38235294117646</v>
      </c>
      <c r="K242" s="41">
        <f>IF(K12&gt;0,AVERAGEIFS(Ventas_2[TiempoEngorda],Ventas_2[Año],'KPI''S CERDO'!$A$2,Ventas_2[Mes],DuracionCerdo[[#Headers],[10]],Ventas_2[Almacén],DuracionCerdo[[#This Row],[Almacén]]),0)</f>
        <v>181</v>
      </c>
      <c r="L242" s="41">
        <f>IF(L12&gt;0,AVERAGEIFS(Ventas_2[TiempoEngorda],Ventas_2[Año],'KPI''S CERDO'!$A$2,Ventas_2[Mes],DuracionCerdo[[#Headers],[11]],Ventas_2[Almacén],DuracionCerdo[[#This Row],[Almacén]]),0)</f>
        <v>0</v>
      </c>
      <c r="M242" s="41">
        <f>IF(M12&gt;0,AVERAGEIFS(Ventas_2[TiempoEngorda],Ventas_2[Año],'KPI''S CERDO'!$A$2,Ventas_2[Mes],DuracionCerdo[[#Headers],[12]],Ventas_2[Almacén],DuracionCerdo[[#This Row],[Almacén]]),0)</f>
        <v>0</v>
      </c>
    </row>
    <row r="243" spans="1:13" x14ac:dyDescent="0.3">
      <c r="A243" s="9" t="s">
        <v>83</v>
      </c>
      <c r="B243" s="41">
        <f>IF(B13&gt;0,AVERAGEIFS(Ventas_2[TiempoEngorda],Ventas_2[Año],'KPI''S CERDO'!$A$2,Ventas_2[Mes],DuracionCerdo[[#Headers],[1]],Ventas_2[Almacén],DuracionCerdo[[#This Row],[Almacén]]),0)</f>
        <v>0</v>
      </c>
      <c r="C243" s="41">
        <f>IF(C13&gt;0,AVERAGEIFS(Ventas_2[TiempoEngorda],Ventas_2[Año],'KPI''S CERDO'!$A$2,Ventas_2[Mes],DuracionCerdo[[#Headers],[2]],Ventas_2[Almacén],DuracionCerdo[[#This Row],[Almacén]]),0)</f>
        <v>0</v>
      </c>
      <c r="D243" s="41">
        <f>IF(D13&gt;0,AVERAGEIFS(Ventas_2[TiempoEngorda],Ventas_2[Año],'KPI''S CERDO'!$A$2,Ventas_2[Mes],DuracionCerdo[[#Headers],[3]],Ventas_2[Almacén],DuracionCerdo[[#This Row],[Almacén]]),0)</f>
        <v>0</v>
      </c>
      <c r="E243" s="41">
        <f>IF(E13&gt;0,AVERAGEIFS(Ventas_2[TiempoEngorda],Ventas_2[Año],'KPI''S CERDO'!$A$2,Ventas_2[Mes],DuracionCerdo[[#Headers],[4]],Ventas_2[Almacén],DuracionCerdo[[#This Row],[Almacén]]),0)</f>
        <v>159</v>
      </c>
      <c r="F243" s="41">
        <f>IF(F13&gt;0,AVERAGEIFS(Ventas_2[TiempoEngorda],Ventas_2[Año],'KPI''S CERDO'!$A$2,Ventas_2[Mes],DuracionCerdo[[#Headers],[5]],Ventas_2[Almacén],DuracionCerdo[[#This Row],[Almacén]]),0)</f>
        <v>185.39583333333334</v>
      </c>
      <c r="G243" s="41">
        <f>IF(G13&gt;0,AVERAGEIFS(Ventas_2[TiempoEngorda],Ventas_2[Año],'KPI''S CERDO'!$A$2,Ventas_2[Mes],DuracionCerdo[[#Headers],[6]],Ventas_2[Almacén],DuracionCerdo[[#This Row],[Almacén]]),0)</f>
        <v>195</v>
      </c>
      <c r="H243" s="41">
        <f>IF(H13&gt;0,AVERAGEIFS(Ventas_2[TiempoEngorda],Ventas_2[Año],'KPI''S CERDO'!$A$2,Ventas_2[Mes],DuracionCerdo[[#Headers],[7]],Ventas_2[Almacén],DuracionCerdo[[#This Row],[Almacén]]),0)</f>
        <v>0</v>
      </c>
      <c r="I243" s="41">
        <f>IF(I13&gt;0,AVERAGEIFS(Ventas_2[TiempoEngorda],Ventas_2[Año],'KPI''S CERDO'!$A$2,Ventas_2[Mes],DuracionCerdo[[#Headers],[8]],Ventas_2[Almacén],DuracionCerdo[[#This Row],[Almacén]]),0)</f>
        <v>0</v>
      </c>
      <c r="J243" s="41">
        <f>IF(J13&gt;0,AVERAGEIFS(Ventas_2[TiempoEngorda],Ventas_2[Año],'KPI''S CERDO'!$A$2,Ventas_2[Mes],DuracionCerdo[[#Headers],[9]],Ventas_2[Almacén],DuracionCerdo[[#This Row],[Almacén]]),0)</f>
        <v>180</v>
      </c>
      <c r="K243" s="41">
        <f>IF(K13&gt;0,AVERAGEIFS(Ventas_2[TiempoEngorda],Ventas_2[Año],'KPI''S CERDO'!$A$2,Ventas_2[Mes],DuracionCerdo[[#Headers],[10]],Ventas_2[Almacén],DuracionCerdo[[#This Row],[Almacén]]),0)</f>
        <v>0</v>
      </c>
      <c r="L243" s="41">
        <f>IF(L13&gt;0,AVERAGEIFS(Ventas_2[TiempoEngorda],Ventas_2[Año],'KPI''S CERDO'!$A$2,Ventas_2[Mes],DuracionCerdo[[#Headers],[11]],Ventas_2[Almacén],DuracionCerdo[[#This Row],[Almacén]]),0)</f>
        <v>0</v>
      </c>
      <c r="M243" s="41">
        <f>IF(M13&gt;0,AVERAGEIFS(Ventas_2[TiempoEngorda],Ventas_2[Año],'KPI''S CERDO'!$A$2,Ventas_2[Mes],DuracionCerdo[[#Headers],[12]],Ventas_2[Almacén],DuracionCerdo[[#This Row],[Almacén]]),0)</f>
        <v>181.6875</v>
      </c>
    </row>
    <row r="244" spans="1:13" x14ac:dyDescent="0.3">
      <c r="A244" s="9" t="s">
        <v>84</v>
      </c>
      <c r="B244" s="41">
        <f>IF(B14&gt;0,AVERAGEIFS(Ventas_2[TiempoEngorda],Ventas_2[Año],'KPI''S CERDO'!$A$2,Ventas_2[Mes],DuracionCerdo[[#Headers],[1]],Ventas_2[Almacén],DuracionCerdo[[#This Row],[Almacén]]),0)</f>
        <v>172.20833333333334</v>
      </c>
      <c r="C244" s="41">
        <f>IF(C14&gt;0,AVERAGEIFS(Ventas_2[TiempoEngorda],Ventas_2[Año],'KPI''S CERDO'!$A$2,Ventas_2[Mes],DuracionCerdo[[#Headers],[2]],Ventas_2[Almacén],DuracionCerdo[[#This Row],[Almacén]]),0)</f>
        <v>172</v>
      </c>
      <c r="D244" s="41">
        <f>IF(D14&gt;0,AVERAGEIFS(Ventas_2[TiempoEngorda],Ventas_2[Año],'KPI''S CERDO'!$A$2,Ventas_2[Mes],DuracionCerdo[[#Headers],[3]],Ventas_2[Almacén],DuracionCerdo[[#This Row],[Almacén]]),0)</f>
        <v>181.7037037037037</v>
      </c>
      <c r="E244" s="41">
        <f>IF(E14&gt;0,AVERAGEIFS(Ventas_2[TiempoEngorda],Ventas_2[Año],'KPI''S CERDO'!$A$2,Ventas_2[Mes],DuracionCerdo[[#Headers],[4]],Ventas_2[Almacén],DuracionCerdo[[#This Row],[Almacén]]),0)</f>
        <v>195.42105263157896</v>
      </c>
      <c r="F244" s="41">
        <f>IF(F14&gt;0,AVERAGEIFS(Ventas_2[TiempoEngorda],Ventas_2[Año],'KPI''S CERDO'!$A$2,Ventas_2[Mes],DuracionCerdo[[#Headers],[5]],Ventas_2[Almacén],DuracionCerdo[[#This Row],[Almacén]]),0)</f>
        <v>206</v>
      </c>
      <c r="G244" s="41">
        <f>IF(G14&gt;0,AVERAGEIFS(Ventas_2[TiempoEngorda],Ventas_2[Año],'KPI''S CERDO'!$A$2,Ventas_2[Mes],DuracionCerdo[[#Headers],[6]],Ventas_2[Almacén],DuracionCerdo[[#This Row],[Almacén]]),0)</f>
        <v>183.67567567567568</v>
      </c>
      <c r="H244" s="41">
        <f>IF(H14&gt;0,AVERAGEIFS(Ventas_2[TiempoEngorda],Ventas_2[Año],'KPI''S CERDO'!$A$2,Ventas_2[Mes],DuracionCerdo[[#Headers],[7]],Ventas_2[Almacén],DuracionCerdo[[#This Row],[Almacén]]),0)</f>
        <v>187.77358490566039</v>
      </c>
      <c r="I244" s="41">
        <f>IF(I14&gt;0,AVERAGEIFS(Ventas_2[TiempoEngorda],Ventas_2[Año],'KPI''S CERDO'!$A$2,Ventas_2[Mes],DuracionCerdo[[#Headers],[8]],Ventas_2[Almacén],DuracionCerdo[[#This Row],[Almacén]]),0)</f>
        <v>203.42857142857142</v>
      </c>
      <c r="J244" s="41">
        <f>IF(J14&gt;0,AVERAGEIFS(Ventas_2[TiempoEngorda],Ventas_2[Año],'KPI''S CERDO'!$A$2,Ventas_2[Mes],DuracionCerdo[[#Headers],[9]],Ventas_2[Almacén],DuracionCerdo[[#This Row],[Almacén]]),0)</f>
        <v>184.81481481481481</v>
      </c>
      <c r="K244" s="41">
        <f>IF(K14&gt;0,AVERAGEIFS(Ventas_2[TiempoEngorda],Ventas_2[Año],'KPI''S CERDO'!$A$2,Ventas_2[Mes],DuracionCerdo[[#Headers],[10]],Ventas_2[Almacén],DuracionCerdo[[#This Row],[Almacén]]),0)</f>
        <v>0</v>
      </c>
      <c r="L244" s="41">
        <f>IF(L14&gt;0,AVERAGEIFS(Ventas_2[TiempoEngorda],Ventas_2[Año],'KPI''S CERDO'!$A$2,Ventas_2[Mes],DuracionCerdo[[#Headers],[11]],Ventas_2[Almacén],DuracionCerdo[[#This Row],[Almacén]]),0)</f>
        <v>0</v>
      </c>
      <c r="M244" s="41">
        <f>IF(M14&gt;0,AVERAGEIFS(Ventas_2[TiempoEngorda],Ventas_2[Año],'KPI''S CERDO'!$A$2,Ventas_2[Mes],DuracionCerdo[[#Headers],[12]],Ventas_2[Almacén],DuracionCerdo[[#This Row],[Almacén]]),0)</f>
        <v>181.40909090909091</v>
      </c>
    </row>
    <row r="245" spans="1:13" x14ac:dyDescent="0.3">
      <c r="A245" s="9" t="s">
        <v>85</v>
      </c>
      <c r="B245" s="41">
        <f>IF(B15&gt;0,AVERAGEIFS(Ventas_2[TiempoEngorda],Ventas_2[Año],'KPI''S CERDO'!$A$2,Ventas_2[Mes],DuracionCerdo[[#Headers],[1]],Ventas_2[Almacén],DuracionCerdo[[#This Row],[Almacén]]),0)</f>
        <v>166.84</v>
      </c>
      <c r="C245" s="41">
        <f>IF(C15&gt;0,AVERAGEIFS(Ventas_2[TiempoEngorda],Ventas_2[Año],'KPI''S CERDO'!$A$2,Ventas_2[Mes],DuracionCerdo[[#Headers],[2]],Ventas_2[Almacén],DuracionCerdo[[#This Row],[Almacén]]),0)</f>
        <v>173</v>
      </c>
      <c r="D245" s="41">
        <f>IF(D15&gt;0,AVERAGEIFS(Ventas_2[TiempoEngorda],Ventas_2[Año],'KPI''S CERDO'!$A$2,Ventas_2[Mes],DuracionCerdo[[#Headers],[3]],Ventas_2[Almacén],DuracionCerdo[[#This Row],[Almacén]]),0)</f>
        <v>185.04166666666666</v>
      </c>
      <c r="E245" s="41">
        <f>IF(E15&gt;0,AVERAGEIFS(Ventas_2[TiempoEngorda],Ventas_2[Año],'KPI''S CERDO'!$A$2,Ventas_2[Mes],DuracionCerdo[[#Headers],[4]],Ventas_2[Almacén],DuracionCerdo[[#This Row],[Almacén]]),0)</f>
        <v>0</v>
      </c>
      <c r="F245" s="41">
        <f>IF(F15&gt;0,AVERAGEIFS(Ventas_2[TiempoEngorda],Ventas_2[Año],'KPI''S CERDO'!$A$2,Ventas_2[Mes],DuracionCerdo[[#Headers],[5]],Ventas_2[Almacén],DuracionCerdo[[#This Row],[Almacén]]),0)</f>
        <v>181.85714285714286</v>
      </c>
      <c r="G245" s="41">
        <f>IF(G15&gt;0,AVERAGEIFS(Ventas_2[TiempoEngorda],Ventas_2[Año],'KPI''S CERDO'!$A$2,Ventas_2[Mes],DuracionCerdo[[#Headers],[6]],Ventas_2[Almacén],DuracionCerdo[[#This Row],[Almacén]]),0)</f>
        <v>186.07407407407408</v>
      </c>
      <c r="H245" s="41">
        <f>IF(H15&gt;0,AVERAGEIFS(Ventas_2[TiempoEngorda],Ventas_2[Año],'KPI''S CERDO'!$A$2,Ventas_2[Mes],DuracionCerdo[[#Headers],[7]],Ventas_2[Almacén],DuracionCerdo[[#This Row],[Almacén]]),0)</f>
        <v>188.85185185185185</v>
      </c>
      <c r="I245" s="41">
        <f>IF(I15&gt;0,AVERAGEIFS(Ventas_2[TiempoEngorda],Ventas_2[Año],'KPI''S CERDO'!$A$2,Ventas_2[Mes],DuracionCerdo[[#Headers],[8]],Ventas_2[Almacén],DuracionCerdo[[#This Row],[Almacén]]),0)</f>
        <v>222</v>
      </c>
      <c r="J245" s="41">
        <f>IF(J15&gt;0,AVERAGEIFS(Ventas_2[TiempoEngorda],Ventas_2[Año],'KPI''S CERDO'!$A$2,Ventas_2[Mes],DuracionCerdo[[#Headers],[9]],Ventas_2[Almacén],DuracionCerdo[[#This Row],[Almacén]]),0)</f>
        <v>155</v>
      </c>
      <c r="K245" s="41">
        <f>IF(K15&gt;0,AVERAGEIFS(Ventas_2[TiempoEngorda],Ventas_2[Año],'KPI''S CERDO'!$A$2,Ventas_2[Mes],DuracionCerdo[[#Headers],[10]],Ventas_2[Almacén],DuracionCerdo[[#This Row],[Almacén]]),0)</f>
        <v>178.03333333333333</v>
      </c>
      <c r="L245" s="41">
        <f>IF(L15&gt;0,AVERAGEIFS(Ventas_2[TiempoEngorda],Ventas_2[Año],'KPI''S CERDO'!$A$2,Ventas_2[Mes],DuracionCerdo[[#Headers],[11]],Ventas_2[Almacén],DuracionCerdo[[#This Row],[Almacén]]),0)</f>
        <v>205</v>
      </c>
      <c r="M245" s="41">
        <f>IF(M15&gt;0,AVERAGEIFS(Ventas_2[TiempoEngorda],Ventas_2[Año],'KPI''S CERDO'!$A$2,Ventas_2[Mes],DuracionCerdo[[#Headers],[12]],Ventas_2[Almacén],DuracionCerdo[[#This Row],[Almacén]]),0)</f>
        <v>0</v>
      </c>
    </row>
    <row r="246" spans="1:13" x14ac:dyDescent="0.3">
      <c r="A246" s="9" t="s">
        <v>86</v>
      </c>
      <c r="B246" s="41">
        <f>IF(B16&gt;0,AVERAGEIFS(Ventas_2[TiempoEngorda],Ventas_2[Año],'KPI''S CERDO'!$A$2,Ventas_2[Mes],DuracionCerdo[[#Headers],[1]],Ventas_2[Almacén],DuracionCerdo[[#This Row],[Almacén]]),0)</f>
        <v>172.41176470588235</v>
      </c>
      <c r="C246" s="41">
        <f>IF(C16&gt;0,AVERAGEIFS(Ventas_2[TiempoEngorda],Ventas_2[Año],'KPI''S CERDO'!$A$2,Ventas_2[Mes],DuracionCerdo[[#Headers],[2]],Ventas_2[Almacén],DuracionCerdo[[#This Row],[Almacén]]),0)</f>
        <v>180.375</v>
      </c>
      <c r="D246" s="41">
        <f>IF(D16&gt;0,AVERAGEIFS(Ventas_2[TiempoEngorda],Ventas_2[Año],'KPI''S CERDO'!$A$2,Ventas_2[Mes],DuracionCerdo[[#Headers],[3]],Ventas_2[Almacén],DuracionCerdo[[#This Row],[Almacén]]),0)</f>
        <v>189.25</v>
      </c>
      <c r="E246" s="41">
        <f>IF(E16&gt;0,AVERAGEIFS(Ventas_2[TiempoEngorda],Ventas_2[Año],'KPI''S CERDO'!$A$2,Ventas_2[Mes],DuracionCerdo[[#Headers],[4]],Ventas_2[Almacén],DuracionCerdo[[#This Row],[Almacén]]),0)</f>
        <v>186.58333333333334</v>
      </c>
      <c r="F246" s="41">
        <f>IF(F16&gt;0,AVERAGEIFS(Ventas_2[TiempoEngorda],Ventas_2[Año],'KPI''S CERDO'!$A$2,Ventas_2[Mes],DuracionCerdo[[#Headers],[5]],Ventas_2[Almacén],DuracionCerdo[[#This Row],[Almacén]]),0)</f>
        <v>0</v>
      </c>
      <c r="G246" s="41">
        <f>IF(G16&gt;0,AVERAGEIFS(Ventas_2[TiempoEngorda],Ventas_2[Año],'KPI''S CERDO'!$A$2,Ventas_2[Mes],DuracionCerdo[[#Headers],[6]],Ventas_2[Almacén],DuracionCerdo[[#This Row],[Almacén]]),0)</f>
        <v>185.38095238095238</v>
      </c>
      <c r="H246" s="41">
        <f>IF(H16&gt;0,AVERAGEIFS(Ventas_2[TiempoEngorda],Ventas_2[Año],'KPI''S CERDO'!$A$2,Ventas_2[Mes],DuracionCerdo[[#Headers],[7]],Ventas_2[Almacén],DuracionCerdo[[#This Row],[Almacén]]),0)</f>
        <v>168.4</v>
      </c>
      <c r="I246" s="41">
        <f>IF(I16&gt;0,AVERAGEIFS(Ventas_2[TiempoEngorda],Ventas_2[Año],'KPI''S CERDO'!$A$2,Ventas_2[Mes],DuracionCerdo[[#Headers],[8]],Ventas_2[Almacén],DuracionCerdo[[#This Row],[Almacén]]),0)</f>
        <v>181.91891891891891</v>
      </c>
      <c r="J246" s="41">
        <f>IF(J16&gt;0,AVERAGEIFS(Ventas_2[TiempoEngorda],Ventas_2[Año],'KPI''S CERDO'!$A$2,Ventas_2[Mes],DuracionCerdo[[#Headers],[9]],Ventas_2[Almacén],DuracionCerdo[[#This Row],[Almacén]]),0)</f>
        <v>202</v>
      </c>
      <c r="K246" s="41">
        <f>IF(K16&gt;0,AVERAGEIFS(Ventas_2[TiempoEngorda],Ventas_2[Año],'KPI''S CERDO'!$A$2,Ventas_2[Mes],DuracionCerdo[[#Headers],[10]],Ventas_2[Almacén],DuracionCerdo[[#This Row],[Almacén]]),0)</f>
        <v>137</v>
      </c>
      <c r="L246" s="41">
        <f>IF(L16&gt;0,AVERAGEIFS(Ventas_2[TiempoEngorda],Ventas_2[Año],'KPI''S CERDO'!$A$2,Ventas_2[Mes],DuracionCerdo[[#Headers],[11]],Ventas_2[Almacén],DuracionCerdo[[#This Row],[Almacén]]),0)</f>
        <v>171.41666666666666</v>
      </c>
      <c r="M246" s="41">
        <f>IF(M16&gt;0,AVERAGEIFS(Ventas_2[TiempoEngorda],Ventas_2[Año],'KPI''S CERDO'!$A$2,Ventas_2[Mes],DuracionCerdo[[#Headers],[12]],Ventas_2[Almacén],DuracionCerdo[[#This Row],[Almacén]]),0)</f>
        <v>187.21428571428572</v>
      </c>
    </row>
    <row r="247" spans="1:13" x14ac:dyDescent="0.3">
      <c r="A247" s="9" t="s">
        <v>87</v>
      </c>
      <c r="B247" s="41">
        <f>IF(B17&gt;0,AVERAGEIFS(Ventas_2[TiempoEngorda],Ventas_2[Año],'KPI''S CERDO'!$A$2,Ventas_2[Mes],DuracionCerdo[[#Headers],[1]],Ventas_2[Almacén],DuracionCerdo[[#This Row],[Almacén]]),0)</f>
        <v>173.53333333333333</v>
      </c>
      <c r="C247" s="41">
        <f>IF(C17&gt;0,AVERAGEIFS(Ventas_2[TiempoEngorda],Ventas_2[Año],'KPI''S CERDO'!$A$2,Ventas_2[Mes],DuracionCerdo[[#Headers],[2]],Ventas_2[Almacén],DuracionCerdo[[#This Row],[Almacén]]),0)</f>
        <v>0</v>
      </c>
      <c r="D247" s="41">
        <f>IF(D17&gt;0,AVERAGEIFS(Ventas_2[TiempoEngorda],Ventas_2[Año],'KPI''S CERDO'!$A$2,Ventas_2[Mes],DuracionCerdo[[#Headers],[3]],Ventas_2[Almacén],DuracionCerdo[[#This Row],[Almacén]]),0)</f>
        <v>190.05</v>
      </c>
      <c r="E247" s="41">
        <f>IF(E17&gt;0,AVERAGEIFS(Ventas_2[TiempoEngorda],Ventas_2[Año],'KPI''S CERDO'!$A$2,Ventas_2[Mes],DuracionCerdo[[#Headers],[4]],Ventas_2[Almacén],DuracionCerdo[[#This Row],[Almacén]]),0)</f>
        <v>182</v>
      </c>
      <c r="F247" s="41">
        <f>IF(F17&gt;0,AVERAGEIFS(Ventas_2[TiempoEngorda],Ventas_2[Año],'KPI''S CERDO'!$A$2,Ventas_2[Mes],DuracionCerdo[[#Headers],[5]],Ventas_2[Almacén],DuracionCerdo[[#This Row],[Almacén]]),0)</f>
        <v>184.66666666666666</v>
      </c>
      <c r="G247" s="41">
        <f>IF(G17&gt;0,AVERAGEIFS(Ventas_2[TiempoEngorda],Ventas_2[Año],'KPI''S CERDO'!$A$2,Ventas_2[Mes],DuracionCerdo[[#Headers],[6]],Ventas_2[Almacén],DuracionCerdo[[#This Row],[Almacén]]),0)</f>
        <v>185.30232558139534</v>
      </c>
      <c r="H247" s="41">
        <f>IF(H17&gt;0,AVERAGEIFS(Ventas_2[TiempoEngorda],Ventas_2[Año],'KPI''S CERDO'!$A$2,Ventas_2[Mes],DuracionCerdo[[#Headers],[7]],Ventas_2[Almacén],DuracionCerdo[[#This Row],[Almacén]]),0)</f>
        <v>178.05263157894737</v>
      </c>
      <c r="I247" s="41">
        <f>IF(I17&gt;0,AVERAGEIFS(Ventas_2[TiempoEngorda],Ventas_2[Año],'KPI''S CERDO'!$A$2,Ventas_2[Mes],DuracionCerdo[[#Headers],[8]],Ventas_2[Almacén],DuracionCerdo[[#This Row],[Almacén]]),0)</f>
        <v>175.86111111111111</v>
      </c>
      <c r="J247" s="41">
        <f>IF(J17&gt;0,AVERAGEIFS(Ventas_2[TiempoEngorda],Ventas_2[Año],'KPI''S CERDO'!$A$2,Ventas_2[Mes],DuracionCerdo[[#Headers],[9]],Ventas_2[Almacén],DuracionCerdo[[#This Row],[Almacén]]),0)</f>
        <v>0</v>
      </c>
      <c r="K247" s="41">
        <f>IF(K17&gt;0,AVERAGEIFS(Ventas_2[TiempoEngorda],Ventas_2[Año],'KPI''S CERDO'!$A$2,Ventas_2[Mes],DuracionCerdo[[#Headers],[10]],Ventas_2[Almacén],DuracionCerdo[[#This Row],[Almacén]]),0)</f>
        <v>0</v>
      </c>
      <c r="L247" s="41">
        <f>IF(L17&gt;0,AVERAGEIFS(Ventas_2[TiempoEngorda],Ventas_2[Año],'KPI''S CERDO'!$A$2,Ventas_2[Mes],DuracionCerdo[[#Headers],[11]],Ventas_2[Almacén],DuracionCerdo[[#This Row],[Almacén]]),0)</f>
        <v>0</v>
      </c>
      <c r="M247" s="41">
        <f>IF(M17&gt;0,AVERAGEIFS(Ventas_2[TiempoEngorda],Ventas_2[Año],'KPI''S CERDO'!$A$2,Ventas_2[Mes],DuracionCerdo[[#Headers],[12]],Ventas_2[Almacén],DuracionCerdo[[#This Row],[Almacén]]),0)</f>
        <v>175</v>
      </c>
    </row>
    <row r="248" spans="1:13" x14ac:dyDescent="0.3">
      <c r="A248" s="9" t="s">
        <v>88</v>
      </c>
      <c r="B248" s="41">
        <f>IF(B18&gt;0,AVERAGEIFS(Ventas_2[TiempoEngorda],Ventas_2[Año],'KPI''S CERDO'!$A$2,Ventas_2[Mes],DuracionCerdo[[#Headers],[1]],Ventas_2[Almacén],DuracionCerdo[[#This Row],[Almacén]]),0)</f>
        <v>168.26666666666668</v>
      </c>
      <c r="C248" s="41">
        <f>IF(C18&gt;0,AVERAGEIFS(Ventas_2[TiempoEngorda],Ventas_2[Año],'KPI''S CERDO'!$A$2,Ventas_2[Mes],DuracionCerdo[[#Headers],[2]],Ventas_2[Almacén],DuracionCerdo[[#This Row],[Almacén]]),0)</f>
        <v>170.32075471698113</v>
      </c>
      <c r="D248" s="41">
        <f>IF(D18&gt;0,AVERAGEIFS(Ventas_2[TiempoEngorda],Ventas_2[Año],'KPI''S CERDO'!$A$2,Ventas_2[Mes],DuracionCerdo[[#Headers],[3]],Ventas_2[Almacén],DuracionCerdo[[#This Row],[Almacén]]),0)</f>
        <v>185.09090909090909</v>
      </c>
      <c r="E248" s="41">
        <f>IF(E18&gt;0,AVERAGEIFS(Ventas_2[TiempoEngorda],Ventas_2[Año],'KPI''S CERDO'!$A$2,Ventas_2[Mes],DuracionCerdo[[#Headers],[4]],Ventas_2[Almacén],DuracionCerdo[[#This Row],[Almacén]]),0)</f>
        <v>187.45454545454547</v>
      </c>
      <c r="F248" s="41">
        <f>IF(F18&gt;0,AVERAGEIFS(Ventas_2[TiempoEngorda],Ventas_2[Año],'KPI''S CERDO'!$A$2,Ventas_2[Mes],DuracionCerdo[[#Headers],[5]],Ventas_2[Almacén],DuracionCerdo[[#This Row],[Almacén]]),0)</f>
        <v>194.16666666666666</v>
      </c>
      <c r="G248" s="41">
        <f>IF(G18&gt;0,AVERAGEIFS(Ventas_2[TiempoEngorda],Ventas_2[Año],'KPI''S CERDO'!$A$2,Ventas_2[Mes],DuracionCerdo[[#Headers],[6]],Ventas_2[Almacén],DuracionCerdo[[#This Row],[Almacén]]),0)</f>
        <v>185.61224489795919</v>
      </c>
      <c r="H248" s="41">
        <f>IF(H18&gt;0,AVERAGEIFS(Ventas_2[TiempoEngorda],Ventas_2[Año],'KPI''S CERDO'!$A$2,Ventas_2[Mes],DuracionCerdo[[#Headers],[7]],Ventas_2[Almacén],DuracionCerdo[[#This Row],[Almacén]]),0)</f>
        <v>0</v>
      </c>
      <c r="I248" s="41">
        <f>IF(I18&gt;0,AVERAGEIFS(Ventas_2[TiempoEngorda],Ventas_2[Año],'KPI''S CERDO'!$A$2,Ventas_2[Mes],DuracionCerdo[[#Headers],[8]],Ventas_2[Almacén],DuracionCerdo[[#This Row],[Almacén]]),0)</f>
        <v>179.73529411764707</v>
      </c>
      <c r="J248" s="41">
        <f>IF(J18&gt;0,AVERAGEIFS(Ventas_2[TiempoEngorda],Ventas_2[Año],'KPI''S CERDO'!$A$2,Ventas_2[Mes],DuracionCerdo[[#Headers],[9]],Ventas_2[Almacén],DuracionCerdo[[#This Row],[Almacén]]),0)</f>
        <v>188.5</v>
      </c>
      <c r="K248" s="41">
        <f>IF(K18&gt;0,AVERAGEIFS(Ventas_2[TiempoEngorda],Ventas_2[Año],'KPI''S CERDO'!$A$2,Ventas_2[Mes],DuracionCerdo[[#Headers],[10]],Ventas_2[Almacén],DuracionCerdo[[#This Row],[Almacén]]),0)</f>
        <v>0</v>
      </c>
      <c r="L248" s="41">
        <f>IF(L18&gt;0,AVERAGEIFS(Ventas_2[TiempoEngorda],Ventas_2[Año],'KPI''S CERDO'!$A$2,Ventas_2[Mes],DuracionCerdo[[#Headers],[11]],Ventas_2[Almacén],DuracionCerdo[[#This Row],[Almacén]]),0)</f>
        <v>0</v>
      </c>
      <c r="M248" s="41">
        <f>IF(M18&gt;0,AVERAGEIFS(Ventas_2[TiempoEngorda],Ventas_2[Año],'KPI''S CERDO'!$A$2,Ventas_2[Mes],DuracionCerdo[[#Headers],[12]],Ventas_2[Almacén],DuracionCerdo[[#This Row],[Almacén]]),0)</f>
        <v>178.4</v>
      </c>
    </row>
    <row r="249" spans="1:13" x14ac:dyDescent="0.3">
      <c r="A249" s="9" t="s">
        <v>89</v>
      </c>
      <c r="B249" s="41">
        <f>IF(B19&gt;0,AVERAGEIFS(Ventas_2[TiempoEngorda],Ventas_2[Año],'KPI''S CERDO'!$A$2,Ventas_2[Mes],DuracionCerdo[[#Headers],[1]],Ventas_2[Almacén],DuracionCerdo[[#This Row],[Almacén]]),0)</f>
        <v>0</v>
      </c>
      <c r="C249" s="41">
        <f>IF(C19&gt;0,AVERAGEIFS(Ventas_2[TiempoEngorda],Ventas_2[Año],'KPI''S CERDO'!$A$2,Ventas_2[Mes],DuracionCerdo[[#Headers],[2]],Ventas_2[Almacén],DuracionCerdo[[#This Row],[Almacén]]),0)</f>
        <v>0</v>
      </c>
      <c r="D249" s="41">
        <f>IF(D19&gt;0,AVERAGEIFS(Ventas_2[TiempoEngorda],Ventas_2[Año],'KPI''S CERDO'!$A$2,Ventas_2[Mes],DuracionCerdo[[#Headers],[3]],Ventas_2[Almacén],DuracionCerdo[[#This Row],[Almacén]]),0)</f>
        <v>0</v>
      </c>
      <c r="E249" s="41">
        <f>IF(E19&gt;0,AVERAGEIFS(Ventas_2[TiempoEngorda],Ventas_2[Año],'KPI''S CERDO'!$A$2,Ventas_2[Mes],DuracionCerdo[[#Headers],[4]],Ventas_2[Almacén],DuracionCerdo[[#This Row],[Almacén]]),0)</f>
        <v>0</v>
      </c>
      <c r="F249" s="41">
        <f>IF(F19&gt;0,AVERAGEIFS(Ventas_2[TiempoEngorda],Ventas_2[Año],'KPI''S CERDO'!$A$2,Ventas_2[Mes],DuracionCerdo[[#Headers],[5]],Ventas_2[Almacén],DuracionCerdo[[#This Row],[Almacén]]),0)</f>
        <v>0</v>
      </c>
      <c r="G249" s="41">
        <f>IF(G19&gt;0,AVERAGEIFS(Ventas_2[TiempoEngorda],Ventas_2[Año],'KPI''S CERDO'!$A$2,Ventas_2[Mes],DuracionCerdo[[#Headers],[6]],Ventas_2[Almacén],DuracionCerdo[[#This Row],[Almacén]]),0)</f>
        <v>0</v>
      </c>
      <c r="H249" s="41">
        <f>IF(H19&gt;0,AVERAGEIFS(Ventas_2[TiempoEngorda],Ventas_2[Año],'KPI''S CERDO'!$A$2,Ventas_2[Mes],DuracionCerdo[[#Headers],[7]],Ventas_2[Almacén],DuracionCerdo[[#This Row],[Almacén]]),0)</f>
        <v>0</v>
      </c>
      <c r="I249" s="41">
        <f>IF(I19&gt;0,AVERAGEIFS(Ventas_2[TiempoEngorda],Ventas_2[Año],'KPI''S CERDO'!$A$2,Ventas_2[Mes],DuracionCerdo[[#Headers],[8]],Ventas_2[Almacén],DuracionCerdo[[#This Row],[Almacén]]),0)</f>
        <v>0</v>
      </c>
      <c r="J249" s="41">
        <f>IF(J19&gt;0,AVERAGEIFS(Ventas_2[TiempoEngorda],Ventas_2[Año],'KPI''S CERDO'!$A$2,Ventas_2[Mes],DuracionCerdo[[#Headers],[9]],Ventas_2[Almacén],DuracionCerdo[[#This Row],[Almacén]]),0)</f>
        <v>0</v>
      </c>
      <c r="K249" s="41">
        <f>IF(K19&gt;0,AVERAGEIFS(Ventas_2[TiempoEngorda],Ventas_2[Año],'KPI''S CERDO'!$A$2,Ventas_2[Mes],DuracionCerdo[[#Headers],[10]],Ventas_2[Almacén],DuracionCerdo[[#This Row],[Almacén]]),0)</f>
        <v>0</v>
      </c>
      <c r="L249" s="41">
        <f>IF(L19&gt;0,AVERAGEIFS(Ventas_2[TiempoEngorda],Ventas_2[Año],'KPI''S CERDO'!$A$2,Ventas_2[Mes],DuracionCerdo[[#Headers],[11]],Ventas_2[Almacén],DuracionCerdo[[#This Row],[Almacén]]),0)</f>
        <v>0</v>
      </c>
      <c r="M249" s="41">
        <f>IF(M19&gt;0,AVERAGEIFS(Ventas_2[TiempoEngorda],Ventas_2[Año],'KPI''S CERDO'!$A$2,Ventas_2[Mes],DuracionCerdo[[#Headers],[12]],Ventas_2[Almacén],DuracionCerdo[[#This Row],[Almacén]]),0)</f>
        <v>181.74468085106383</v>
      </c>
    </row>
    <row r="250" spans="1:13" x14ac:dyDescent="0.3">
      <c r="A250" s="9" t="s">
        <v>90</v>
      </c>
      <c r="B250" s="41">
        <f>IF(B20&gt;0,AVERAGEIFS(Ventas_2[TiempoEngorda],Ventas_2[Año],'KPI''S CERDO'!$A$2,Ventas_2[Mes],DuracionCerdo[[#Headers],[1]],Ventas_2[Almacén],DuracionCerdo[[#This Row],[Almacén]]),0)</f>
        <v>73</v>
      </c>
      <c r="C250" s="41">
        <f>IF(C20&gt;0,AVERAGEIFS(Ventas_2[TiempoEngorda],Ventas_2[Año],'KPI''S CERDO'!$A$2,Ventas_2[Mes],DuracionCerdo[[#Headers],[2]],Ventas_2[Almacén],DuracionCerdo[[#This Row],[Almacén]]),0)</f>
        <v>0</v>
      </c>
      <c r="D250" s="41">
        <f>IF(D20&gt;0,AVERAGEIFS(Ventas_2[TiempoEngorda],Ventas_2[Año],'KPI''S CERDO'!$A$2,Ventas_2[Mes],DuracionCerdo[[#Headers],[3]],Ventas_2[Almacén],DuracionCerdo[[#This Row],[Almacén]]),0)</f>
        <v>70</v>
      </c>
      <c r="E250" s="41">
        <f>IF(E20&gt;0,AVERAGEIFS(Ventas_2[TiempoEngorda],Ventas_2[Año],'KPI''S CERDO'!$A$2,Ventas_2[Mes],DuracionCerdo[[#Headers],[4]],Ventas_2[Almacén],DuracionCerdo[[#This Row],[Almacén]]),0)</f>
        <v>0</v>
      </c>
      <c r="F250" s="41">
        <f>IF(F20&gt;0,AVERAGEIFS(Ventas_2[TiempoEngorda],Ventas_2[Año],'KPI''S CERDO'!$A$2,Ventas_2[Mes],DuracionCerdo[[#Headers],[5]],Ventas_2[Almacén],DuracionCerdo[[#This Row],[Almacén]]),0)</f>
        <v>0</v>
      </c>
      <c r="G250" s="41">
        <f>IF(G20&gt;0,AVERAGEIFS(Ventas_2[TiempoEngorda],Ventas_2[Año],'KPI''S CERDO'!$A$2,Ventas_2[Mes],DuracionCerdo[[#Headers],[6]],Ventas_2[Almacén],DuracionCerdo[[#This Row],[Almacén]]),0)</f>
        <v>0</v>
      </c>
      <c r="H250" s="41">
        <f>IF(H20&gt;0,AVERAGEIFS(Ventas_2[TiempoEngorda],Ventas_2[Año],'KPI''S CERDO'!$A$2,Ventas_2[Mes],DuracionCerdo[[#Headers],[7]],Ventas_2[Almacén],DuracionCerdo[[#This Row],[Almacén]]),0)</f>
        <v>0</v>
      </c>
      <c r="I250" s="41">
        <f>IF(I20&gt;0,AVERAGEIFS(Ventas_2[TiempoEngorda],Ventas_2[Año],'KPI''S CERDO'!$A$2,Ventas_2[Mes],DuracionCerdo[[#Headers],[8]],Ventas_2[Almacén],DuracionCerdo[[#This Row],[Almacén]]),0)</f>
        <v>0</v>
      </c>
      <c r="J250" s="41">
        <f>IF(J20&gt;0,AVERAGEIFS(Ventas_2[TiempoEngorda],Ventas_2[Año],'KPI''S CERDO'!$A$2,Ventas_2[Mes],DuracionCerdo[[#Headers],[9]],Ventas_2[Almacén],DuracionCerdo[[#This Row],[Almacén]]),0)</f>
        <v>0</v>
      </c>
      <c r="K250" s="41">
        <f>IF(K20&gt;0,AVERAGEIFS(Ventas_2[TiempoEngorda],Ventas_2[Año],'KPI''S CERDO'!$A$2,Ventas_2[Mes],DuracionCerdo[[#Headers],[10]],Ventas_2[Almacén],DuracionCerdo[[#This Row],[Almacén]]),0)</f>
        <v>0</v>
      </c>
      <c r="L250" s="41">
        <f>IF(L20&gt;0,AVERAGEIFS(Ventas_2[TiempoEngorda],Ventas_2[Año],'KPI''S CERDO'!$A$2,Ventas_2[Mes],DuracionCerdo[[#Headers],[11]],Ventas_2[Almacén],DuracionCerdo[[#This Row],[Almacén]]),0)</f>
        <v>0</v>
      </c>
      <c r="M250" s="41">
        <f>IF(M20&gt;0,AVERAGEIFS(Ventas_2[TiempoEngorda],Ventas_2[Año],'KPI''S CERDO'!$A$2,Ventas_2[Mes],DuracionCerdo[[#Headers],[12]],Ventas_2[Almacén],DuracionCerdo[[#This Row],[Almacén]]),0)</f>
        <v>0</v>
      </c>
    </row>
    <row r="251" spans="1:13" x14ac:dyDescent="0.3">
      <c r="A251" s="9" t="s">
        <v>91</v>
      </c>
      <c r="B251" s="41">
        <f>IF(B21&gt;0,AVERAGEIFS(Ventas_2[TiempoEngorda],Ventas_2[Año],'KPI''S CERDO'!$A$2,Ventas_2[Mes],DuracionCerdo[[#Headers],[1]],Ventas_2[Almacén],DuracionCerdo[[#This Row],[Almacén]]),0)</f>
        <v>0</v>
      </c>
      <c r="C251" s="41">
        <f>IF(C21&gt;0,AVERAGEIFS(Ventas_2[TiempoEngorda],Ventas_2[Año],'KPI''S CERDO'!$A$2,Ventas_2[Mes],DuracionCerdo[[#Headers],[2]],Ventas_2[Almacén],DuracionCerdo[[#This Row],[Almacén]]),0)</f>
        <v>0</v>
      </c>
      <c r="D251" s="41">
        <f>IF(D21&gt;0,AVERAGEIFS(Ventas_2[TiempoEngorda],Ventas_2[Año],'KPI''S CERDO'!$A$2,Ventas_2[Mes],DuracionCerdo[[#Headers],[3]],Ventas_2[Almacén],DuracionCerdo[[#This Row],[Almacén]]),0)</f>
        <v>79.5</v>
      </c>
      <c r="E251" s="41">
        <f>IF(E21&gt;0,AVERAGEIFS(Ventas_2[TiempoEngorda],Ventas_2[Año],'KPI''S CERDO'!$A$2,Ventas_2[Mes],DuracionCerdo[[#Headers],[4]],Ventas_2[Almacén],DuracionCerdo[[#This Row],[Almacén]]),0)</f>
        <v>97</v>
      </c>
      <c r="F251" s="41">
        <f>IF(F21&gt;0,AVERAGEIFS(Ventas_2[TiempoEngorda],Ventas_2[Año],'KPI''S CERDO'!$A$2,Ventas_2[Mes],DuracionCerdo[[#Headers],[5]],Ventas_2[Almacén],DuracionCerdo[[#This Row],[Almacén]]),0)</f>
        <v>0</v>
      </c>
      <c r="G251" s="41">
        <f>IF(G21&gt;0,AVERAGEIFS(Ventas_2[TiempoEngorda],Ventas_2[Año],'KPI''S CERDO'!$A$2,Ventas_2[Mes],DuracionCerdo[[#Headers],[6]],Ventas_2[Almacén],DuracionCerdo[[#This Row],[Almacén]]),0)</f>
        <v>0</v>
      </c>
      <c r="H251" s="41">
        <f>IF(H21&gt;0,AVERAGEIFS(Ventas_2[TiempoEngorda],Ventas_2[Año],'KPI''S CERDO'!$A$2,Ventas_2[Mes],DuracionCerdo[[#Headers],[7]],Ventas_2[Almacén],DuracionCerdo[[#This Row],[Almacén]]),0)</f>
        <v>0</v>
      </c>
      <c r="I251" s="41">
        <f>IF(I21&gt;0,AVERAGEIFS(Ventas_2[TiempoEngorda],Ventas_2[Año],'KPI''S CERDO'!$A$2,Ventas_2[Mes],DuracionCerdo[[#Headers],[8]],Ventas_2[Almacén],DuracionCerdo[[#This Row],[Almacén]]),0)</f>
        <v>64</v>
      </c>
      <c r="J251" s="41">
        <f>IF(J21&gt;0,AVERAGEIFS(Ventas_2[TiempoEngorda],Ventas_2[Año],'KPI''S CERDO'!$A$2,Ventas_2[Mes],DuracionCerdo[[#Headers],[9]],Ventas_2[Almacén],DuracionCerdo[[#This Row],[Almacén]]),0)</f>
        <v>0</v>
      </c>
      <c r="K251" s="41">
        <f>IF(K21&gt;0,AVERAGEIFS(Ventas_2[TiempoEngorda],Ventas_2[Año],'KPI''S CERDO'!$A$2,Ventas_2[Mes],DuracionCerdo[[#Headers],[10]],Ventas_2[Almacén],DuracionCerdo[[#This Row],[Almacén]]),0)</f>
        <v>0</v>
      </c>
      <c r="L251" s="41">
        <f>IF(L21&gt;0,AVERAGEIFS(Ventas_2[TiempoEngorda],Ventas_2[Año],'KPI''S CERDO'!$A$2,Ventas_2[Mes],DuracionCerdo[[#Headers],[11]],Ventas_2[Almacén],DuracionCerdo[[#This Row],[Almacén]]),0)</f>
        <v>0</v>
      </c>
      <c r="M251" s="41">
        <f>IF(M21&gt;0,AVERAGEIFS(Ventas_2[TiempoEngorda],Ventas_2[Año],'KPI''S CERDO'!$A$2,Ventas_2[Mes],DuracionCerdo[[#Headers],[12]],Ventas_2[Almacén],DuracionCerdo[[#This Row],[Almacén]]),0)</f>
        <v>0</v>
      </c>
    </row>
    <row r="252" spans="1:13" x14ac:dyDescent="0.3">
      <c r="A252" s="9" t="s">
        <v>92</v>
      </c>
      <c r="B252" s="41">
        <f>IF(B22&gt;0,AVERAGEIFS(Ventas_2[TiempoEngorda],Ventas_2[Año],'KPI''S CERDO'!$A$2,Ventas_2[Mes],DuracionCerdo[[#Headers],[1]],Ventas_2[Almacén],DuracionCerdo[[#This Row],[Almacén]]),0)</f>
        <v>0</v>
      </c>
      <c r="C252" s="41">
        <f>IF(C22&gt;0,AVERAGEIFS(Ventas_2[TiempoEngorda],Ventas_2[Año],'KPI''S CERDO'!$A$2,Ventas_2[Mes],DuracionCerdo[[#Headers],[2]],Ventas_2[Almacén],DuracionCerdo[[#This Row],[Almacén]]),0)</f>
        <v>89</v>
      </c>
      <c r="D252" s="41">
        <f>IF(D22&gt;0,AVERAGEIFS(Ventas_2[TiempoEngorda],Ventas_2[Año],'KPI''S CERDO'!$A$2,Ventas_2[Mes],DuracionCerdo[[#Headers],[3]],Ventas_2[Almacén],DuracionCerdo[[#This Row],[Almacén]]),0)</f>
        <v>0</v>
      </c>
      <c r="E252" s="41">
        <f>IF(E22&gt;0,AVERAGEIFS(Ventas_2[TiempoEngorda],Ventas_2[Año],'KPI''S CERDO'!$A$2,Ventas_2[Mes],DuracionCerdo[[#Headers],[4]],Ventas_2[Almacén],DuracionCerdo[[#This Row],[Almacén]]),0)</f>
        <v>0</v>
      </c>
      <c r="F252" s="41">
        <f>IF(F22&gt;0,AVERAGEIFS(Ventas_2[TiempoEngorda],Ventas_2[Año],'KPI''S CERDO'!$A$2,Ventas_2[Mes],DuracionCerdo[[#Headers],[5]],Ventas_2[Almacén],DuracionCerdo[[#This Row],[Almacén]]),0)</f>
        <v>0</v>
      </c>
      <c r="G252" s="41">
        <f>IF(G22&gt;0,AVERAGEIFS(Ventas_2[TiempoEngorda],Ventas_2[Año],'KPI''S CERDO'!$A$2,Ventas_2[Mes],DuracionCerdo[[#Headers],[6]],Ventas_2[Almacén],DuracionCerdo[[#This Row],[Almacén]]),0)</f>
        <v>0</v>
      </c>
      <c r="H252" s="41">
        <f>IF(H22&gt;0,AVERAGEIFS(Ventas_2[TiempoEngorda],Ventas_2[Año],'KPI''S CERDO'!$A$2,Ventas_2[Mes],DuracionCerdo[[#Headers],[7]],Ventas_2[Almacén],DuracionCerdo[[#This Row],[Almacén]]),0)</f>
        <v>0</v>
      </c>
      <c r="I252" s="41">
        <f>IF(I22&gt;0,AVERAGEIFS(Ventas_2[TiempoEngorda],Ventas_2[Año],'KPI''S CERDO'!$A$2,Ventas_2[Mes],DuracionCerdo[[#Headers],[8]],Ventas_2[Almacén],DuracionCerdo[[#This Row],[Almacén]]),0)</f>
        <v>0</v>
      </c>
      <c r="J252" s="41">
        <f>IF(J22&gt;0,AVERAGEIFS(Ventas_2[TiempoEngorda],Ventas_2[Año],'KPI''S CERDO'!$A$2,Ventas_2[Mes],DuracionCerdo[[#Headers],[9]],Ventas_2[Almacén],DuracionCerdo[[#This Row],[Almacén]]),0)</f>
        <v>0</v>
      </c>
      <c r="K252" s="41">
        <f>IF(K22&gt;0,AVERAGEIFS(Ventas_2[TiempoEngorda],Ventas_2[Año],'KPI''S CERDO'!$A$2,Ventas_2[Mes],DuracionCerdo[[#Headers],[10]],Ventas_2[Almacén],DuracionCerdo[[#This Row],[Almacén]]),0)</f>
        <v>0</v>
      </c>
      <c r="L252" s="41">
        <f>IF(L22&gt;0,AVERAGEIFS(Ventas_2[TiempoEngorda],Ventas_2[Año],'KPI''S CERDO'!$A$2,Ventas_2[Mes],DuracionCerdo[[#Headers],[11]],Ventas_2[Almacén],DuracionCerdo[[#This Row],[Almacén]]),0)</f>
        <v>0</v>
      </c>
      <c r="M252" s="41">
        <f>IF(M22&gt;0,AVERAGEIFS(Ventas_2[TiempoEngorda],Ventas_2[Año],'KPI''S CERDO'!$A$2,Ventas_2[Mes],DuracionCerdo[[#Headers],[12]],Ventas_2[Almacén],DuracionCerdo[[#This Row],[Almacén]]),0)</f>
        <v>0</v>
      </c>
    </row>
    <row r="253" spans="1:13" x14ac:dyDescent="0.3">
      <c r="A253" s="9" t="s">
        <v>93</v>
      </c>
      <c r="B253" s="41">
        <f>IF(B23&gt;0,AVERAGEIFS(Ventas_2[TiempoEngorda],Ventas_2[Año],'KPI''S CERDO'!$A$2,Ventas_2[Mes],DuracionCerdo[[#Headers],[1]],Ventas_2[Almacén],DuracionCerdo[[#This Row],[Almacén]]),0)</f>
        <v>0</v>
      </c>
      <c r="C253" s="41">
        <f>IF(C23&gt;0,AVERAGEIFS(Ventas_2[TiempoEngorda],Ventas_2[Año],'KPI''S CERDO'!$A$2,Ventas_2[Mes],DuracionCerdo[[#Headers],[2]],Ventas_2[Almacén],DuracionCerdo[[#This Row],[Almacén]]),0)</f>
        <v>84</v>
      </c>
      <c r="D253" s="41">
        <f>IF(D23&gt;0,AVERAGEIFS(Ventas_2[TiempoEngorda],Ventas_2[Año],'KPI''S CERDO'!$A$2,Ventas_2[Mes],DuracionCerdo[[#Headers],[3]],Ventas_2[Almacén],DuracionCerdo[[#This Row],[Almacén]]),0)</f>
        <v>0</v>
      </c>
      <c r="E253" s="41">
        <f>IF(E23&gt;0,AVERAGEIFS(Ventas_2[TiempoEngorda],Ventas_2[Año],'KPI''S CERDO'!$A$2,Ventas_2[Mes],DuracionCerdo[[#Headers],[4]],Ventas_2[Almacén],DuracionCerdo[[#This Row],[Almacén]]),0)</f>
        <v>96</v>
      </c>
      <c r="F253" s="41">
        <f>IF(F23&gt;0,AVERAGEIFS(Ventas_2[TiempoEngorda],Ventas_2[Año],'KPI''S CERDO'!$A$2,Ventas_2[Mes],DuracionCerdo[[#Headers],[5]],Ventas_2[Almacén],DuracionCerdo[[#This Row],[Almacén]]),0)</f>
        <v>0</v>
      </c>
      <c r="G253" s="41">
        <f>IF(G23&gt;0,AVERAGEIFS(Ventas_2[TiempoEngorda],Ventas_2[Año],'KPI''S CERDO'!$A$2,Ventas_2[Mes],DuracionCerdo[[#Headers],[6]],Ventas_2[Almacén],DuracionCerdo[[#This Row],[Almacén]]),0)</f>
        <v>0</v>
      </c>
      <c r="H253" s="41">
        <f>IF(H23&gt;0,AVERAGEIFS(Ventas_2[TiempoEngorda],Ventas_2[Año],'KPI''S CERDO'!$A$2,Ventas_2[Mes],DuracionCerdo[[#Headers],[7]],Ventas_2[Almacén],DuracionCerdo[[#This Row],[Almacén]]),0)</f>
        <v>0</v>
      </c>
      <c r="I253" s="41">
        <f>IF(I23&gt;0,AVERAGEIFS(Ventas_2[TiempoEngorda],Ventas_2[Año],'KPI''S CERDO'!$A$2,Ventas_2[Mes],DuracionCerdo[[#Headers],[8]],Ventas_2[Almacén],DuracionCerdo[[#This Row],[Almacén]]),0)</f>
        <v>0</v>
      </c>
      <c r="J253" s="41">
        <f>IF(J23&gt;0,AVERAGEIFS(Ventas_2[TiempoEngorda],Ventas_2[Año],'KPI''S CERDO'!$A$2,Ventas_2[Mes],DuracionCerdo[[#Headers],[9]],Ventas_2[Almacén],DuracionCerdo[[#This Row],[Almacén]]),0)</f>
        <v>0</v>
      </c>
      <c r="K253" s="41">
        <f>IF(K23&gt;0,AVERAGEIFS(Ventas_2[TiempoEngorda],Ventas_2[Año],'KPI''S CERDO'!$A$2,Ventas_2[Mes],DuracionCerdo[[#Headers],[10]],Ventas_2[Almacén],DuracionCerdo[[#This Row],[Almacén]]),0)</f>
        <v>0</v>
      </c>
      <c r="L253" s="41">
        <f>IF(L23&gt;0,AVERAGEIFS(Ventas_2[TiempoEngorda],Ventas_2[Año],'KPI''S CERDO'!$A$2,Ventas_2[Mes],DuracionCerdo[[#Headers],[11]],Ventas_2[Almacén],DuracionCerdo[[#This Row],[Almacén]]),0)</f>
        <v>82</v>
      </c>
      <c r="M253" s="41">
        <f>IF(M23&gt;0,AVERAGEIFS(Ventas_2[TiempoEngorda],Ventas_2[Año],'KPI''S CERDO'!$A$2,Ventas_2[Mes],DuracionCerdo[[#Headers],[12]],Ventas_2[Almacén],DuracionCerdo[[#This Row],[Almacén]]),0)</f>
        <v>0</v>
      </c>
    </row>
    <row r="254" spans="1:13" x14ac:dyDescent="0.3">
      <c r="A254" s="9" t="s">
        <v>94</v>
      </c>
      <c r="B254" s="41">
        <f>IF(B24&gt;0,AVERAGEIFS(Ventas_2[TiempoEngorda],Ventas_2[Año],'KPI''S CERDO'!$A$2,Ventas_2[Mes],DuracionCerdo[[#Headers],[1]],Ventas_2[Almacén],DuracionCerdo[[#This Row],[Almacén]]),0)</f>
        <v>0</v>
      </c>
      <c r="C254" s="41">
        <f>IF(C24&gt;0,AVERAGEIFS(Ventas_2[TiempoEngorda],Ventas_2[Año],'KPI''S CERDO'!$A$2,Ventas_2[Mes],DuracionCerdo[[#Headers],[2]],Ventas_2[Almacén],DuracionCerdo[[#This Row],[Almacén]]),0)</f>
        <v>0</v>
      </c>
      <c r="D254" s="41">
        <f>IF(D24&gt;0,AVERAGEIFS(Ventas_2[TiempoEngorda],Ventas_2[Año],'KPI''S CERDO'!$A$2,Ventas_2[Mes],DuracionCerdo[[#Headers],[3]],Ventas_2[Almacén],DuracionCerdo[[#This Row],[Almacén]]),0)</f>
        <v>0</v>
      </c>
      <c r="E254" s="41">
        <f>IF(E24&gt;0,AVERAGEIFS(Ventas_2[TiempoEngorda],Ventas_2[Año],'KPI''S CERDO'!$A$2,Ventas_2[Mes],DuracionCerdo[[#Headers],[4]],Ventas_2[Almacén],DuracionCerdo[[#This Row],[Almacén]]),0)</f>
        <v>76</v>
      </c>
      <c r="F254" s="41">
        <f>IF(F24&gt;0,AVERAGEIFS(Ventas_2[TiempoEngorda],Ventas_2[Año],'KPI''S CERDO'!$A$2,Ventas_2[Mes],DuracionCerdo[[#Headers],[5]],Ventas_2[Almacén],DuracionCerdo[[#This Row],[Almacén]]),0)</f>
        <v>0</v>
      </c>
      <c r="G254" s="41">
        <f>IF(G24&gt;0,AVERAGEIFS(Ventas_2[TiempoEngorda],Ventas_2[Año],'KPI''S CERDO'!$A$2,Ventas_2[Mes],DuracionCerdo[[#Headers],[6]],Ventas_2[Almacén],DuracionCerdo[[#This Row],[Almacén]]),0)</f>
        <v>0</v>
      </c>
      <c r="H254" s="41">
        <f>IF(H24&gt;0,AVERAGEIFS(Ventas_2[TiempoEngorda],Ventas_2[Año],'KPI''S CERDO'!$A$2,Ventas_2[Mes],DuracionCerdo[[#Headers],[7]],Ventas_2[Almacén],DuracionCerdo[[#This Row],[Almacén]]),0)</f>
        <v>72</v>
      </c>
      <c r="I254" s="41">
        <f>IF(I24&gt;0,AVERAGEIFS(Ventas_2[TiempoEngorda],Ventas_2[Año],'KPI''S CERDO'!$A$2,Ventas_2[Mes],DuracionCerdo[[#Headers],[8]],Ventas_2[Almacén],DuracionCerdo[[#This Row],[Almacén]]),0)</f>
        <v>0</v>
      </c>
      <c r="J254" s="41">
        <f>IF(J24&gt;0,AVERAGEIFS(Ventas_2[TiempoEngorda],Ventas_2[Año],'KPI''S CERDO'!$A$2,Ventas_2[Mes],DuracionCerdo[[#Headers],[9]],Ventas_2[Almacén],DuracionCerdo[[#This Row],[Almacén]]),0)</f>
        <v>0</v>
      </c>
      <c r="K254" s="41">
        <f>IF(K24&gt;0,AVERAGEIFS(Ventas_2[TiempoEngorda],Ventas_2[Año],'KPI''S CERDO'!$A$2,Ventas_2[Mes],DuracionCerdo[[#Headers],[10]],Ventas_2[Almacén],DuracionCerdo[[#This Row],[Almacén]]),0)</f>
        <v>0</v>
      </c>
      <c r="L254" s="41">
        <f>IF(L24&gt;0,AVERAGEIFS(Ventas_2[TiempoEngorda],Ventas_2[Año],'KPI''S CERDO'!$A$2,Ventas_2[Mes],DuracionCerdo[[#Headers],[11]],Ventas_2[Almacén],DuracionCerdo[[#This Row],[Almacén]]),0)</f>
        <v>0</v>
      </c>
      <c r="M254" s="41">
        <f>IF(M24&gt;0,AVERAGEIFS(Ventas_2[TiempoEngorda],Ventas_2[Año],'KPI''S CERDO'!$A$2,Ventas_2[Mes],DuracionCerdo[[#Headers],[12]],Ventas_2[Almacén],DuracionCerdo[[#This Row],[Almacén]]),0)</f>
        <v>0</v>
      </c>
    </row>
    <row r="255" spans="1:13" x14ac:dyDescent="0.3">
      <c r="A255" s="9" t="s">
        <v>95</v>
      </c>
      <c r="B255" s="41">
        <f>IF(B25&gt;0,AVERAGEIFS(Ventas_2[TiempoEngorda],Ventas_2[Año],'KPI''S CERDO'!$A$2,Ventas_2[Mes],DuracionCerdo[[#Headers],[1]],Ventas_2[Almacén],DuracionCerdo[[#This Row],[Almacén]]),0)</f>
        <v>0</v>
      </c>
      <c r="C255" s="41">
        <f>IF(C25&gt;0,AVERAGEIFS(Ventas_2[TiempoEngorda],Ventas_2[Año],'KPI''S CERDO'!$A$2,Ventas_2[Mes],DuracionCerdo[[#Headers],[2]],Ventas_2[Almacén],DuracionCerdo[[#This Row],[Almacén]]),0)</f>
        <v>0</v>
      </c>
      <c r="D255" s="41">
        <f>IF(D25&gt;0,AVERAGEIFS(Ventas_2[TiempoEngorda],Ventas_2[Año],'KPI''S CERDO'!$A$2,Ventas_2[Mes],DuracionCerdo[[#Headers],[3]],Ventas_2[Almacén],DuracionCerdo[[#This Row],[Almacén]]),0)</f>
        <v>0</v>
      </c>
      <c r="E255" s="41">
        <f>IF(E25&gt;0,AVERAGEIFS(Ventas_2[TiempoEngorda],Ventas_2[Año],'KPI''S CERDO'!$A$2,Ventas_2[Mes],DuracionCerdo[[#Headers],[4]],Ventas_2[Almacén],DuracionCerdo[[#This Row],[Almacén]]),0)</f>
        <v>0</v>
      </c>
      <c r="F255" s="41">
        <f>IF(F25&gt;0,AVERAGEIFS(Ventas_2[TiempoEngorda],Ventas_2[Año],'KPI''S CERDO'!$A$2,Ventas_2[Mes],DuracionCerdo[[#Headers],[5]],Ventas_2[Almacén],DuracionCerdo[[#This Row],[Almacén]]),0)</f>
        <v>0</v>
      </c>
      <c r="G255" s="41">
        <f>IF(G25&gt;0,AVERAGEIFS(Ventas_2[TiempoEngorda],Ventas_2[Año],'KPI''S CERDO'!$A$2,Ventas_2[Mes],DuracionCerdo[[#Headers],[6]],Ventas_2[Almacén],DuracionCerdo[[#This Row],[Almacén]]),0)</f>
        <v>0</v>
      </c>
      <c r="H255" s="41">
        <f>IF(H25&gt;0,AVERAGEIFS(Ventas_2[TiempoEngorda],Ventas_2[Año],'KPI''S CERDO'!$A$2,Ventas_2[Mes],DuracionCerdo[[#Headers],[7]],Ventas_2[Almacén],DuracionCerdo[[#This Row],[Almacén]]),0)</f>
        <v>0</v>
      </c>
      <c r="I255" s="41">
        <f>IF(I25&gt;0,AVERAGEIFS(Ventas_2[TiempoEngorda],Ventas_2[Año],'KPI''S CERDO'!$A$2,Ventas_2[Mes],DuracionCerdo[[#Headers],[8]],Ventas_2[Almacén],DuracionCerdo[[#This Row],[Almacén]]),0)</f>
        <v>0</v>
      </c>
      <c r="J255" s="41">
        <f>IF(J25&gt;0,AVERAGEIFS(Ventas_2[TiempoEngorda],Ventas_2[Año],'KPI''S CERDO'!$A$2,Ventas_2[Mes],DuracionCerdo[[#Headers],[9]],Ventas_2[Almacén],DuracionCerdo[[#This Row],[Almacén]]),0)</f>
        <v>0</v>
      </c>
      <c r="K255" s="41">
        <f>IF(K25&gt;0,AVERAGEIFS(Ventas_2[TiempoEngorda],Ventas_2[Año],'KPI''S CERDO'!$A$2,Ventas_2[Mes],DuracionCerdo[[#Headers],[10]],Ventas_2[Almacén],DuracionCerdo[[#This Row],[Almacén]]),0)</f>
        <v>0</v>
      </c>
      <c r="L255" s="41">
        <f>IF(L25&gt;0,AVERAGEIFS(Ventas_2[TiempoEngorda],Ventas_2[Año],'KPI''S CERDO'!$A$2,Ventas_2[Mes],DuracionCerdo[[#Headers],[11]],Ventas_2[Almacén],DuracionCerdo[[#This Row],[Almacén]]),0)</f>
        <v>0</v>
      </c>
      <c r="M255" s="41">
        <f>IF(M25&gt;0,AVERAGEIFS(Ventas_2[TiempoEngorda],Ventas_2[Año],'KPI''S CERDO'!$A$2,Ventas_2[Mes],DuracionCerdo[[#Headers],[12]],Ventas_2[Almacén],DuracionCerdo[[#This Row],[Almacén]]),0)</f>
        <v>81</v>
      </c>
    </row>
    <row r="256" spans="1:13" x14ac:dyDescent="0.3">
      <c r="A256" s="9" t="s">
        <v>96</v>
      </c>
      <c r="B256" s="41">
        <f>IF(B26&gt;0,AVERAGEIFS(Ventas_2[TiempoEngorda],Ventas_2[Año],'KPI''S CERDO'!$A$2,Ventas_2[Mes],DuracionCerdo[[#Headers],[1]],Ventas_2[Almacén],DuracionCerdo[[#This Row],[Almacén]]),0)</f>
        <v>0</v>
      </c>
      <c r="C256" s="41">
        <f>IF(C26&gt;0,AVERAGEIFS(Ventas_2[TiempoEngorda],Ventas_2[Año],'KPI''S CERDO'!$A$2,Ventas_2[Mes],DuracionCerdo[[#Headers],[2]],Ventas_2[Almacén],DuracionCerdo[[#This Row],[Almacén]]),0)</f>
        <v>0</v>
      </c>
      <c r="D256" s="41">
        <f>IF(D26&gt;0,AVERAGEIFS(Ventas_2[TiempoEngorda],Ventas_2[Año],'KPI''S CERDO'!$A$2,Ventas_2[Mes],DuracionCerdo[[#Headers],[3]],Ventas_2[Almacén],DuracionCerdo[[#This Row],[Almacén]]),0)</f>
        <v>0</v>
      </c>
      <c r="E256" s="41">
        <f>IF(E26&gt;0,AVERAGEIFS(Ventas_2[TiempoEngorda],Ventas_2[Año],'KPI''S CERDO'!$A$2,Ventas_2[Mes],DuracionCerdo[[#Headers],[4]],Ventas_2[Almacén],DuracionCerdo[[#This Row],[Almacén]]),0)</f>
        <v>0</v>
      </c>
      <c r="F256" s="41">
        <f>IF(F26&gt;0,AVERAGEIFS(Ventas_2[TiempoEngorda],Ventas_2[Año],'KPI''S CERDO'!$A$2,Ventas_2[Mes],DuracionCerdo[[#Headers],[5]],Ventas_2[Almacén],DuracionCerdo[[#This Row],[Almacén]]),0)</f>
        <v>72</v>
      </c>
      <c r="G256" s="41">
        <f>IF(G26&gt;0,AVERAGEIFS(Ventas_2[TiempoEngorda],Ventas_2[Año],'KPI''S CERDO'!$A$2,Ventas_2[Mes],DuracionCerdo[[#Headers],[6]],Ventas_2[Almacén],DuracionCerdo[[#This Row],[Almacén]]),0)</f>
        <v>0</v>
      </c>
      <c r="H256" s="41">
        <f>IF(H26&gt;0,AVERAGEIFS(Ventas_2[TiempoEngorda],Ventas_2[Año],'KPI''S CERDO'!$A$2,Ventas_2[Mes],DuracionCerdo[[#Headers],[7]],Ventas_2[Almacén],DuracionCerdo[[#This Row],[Almacén]]),0)</f>
        <v>71</v>
      </c>
      <c r="I256" s="41">
        <f>IF(I26&gt;0,AVERAGEIFS(Ventas_2[TiempoEngorda],Ventas_2[Año],'KPI''S CERDO'!$A$2,Ventas_2[Mes],DuracionCerdo[[#Headers],[8]],Ventas_2[Almacén],DuracionCerdo[[#This Row],[Almacén]]),0)</f>
        <v>0</v>
      </c>
      <c r="J256" s="41">
        <f>IF(J26&gt;0,AVERAGEIFS(Ventas_2[TiempoEngorda],Ventas_2[Año],'KPI''S CERDO'!$A$2,Ventas_2[Mes],DuracionCerdo[[#Headers],[9]],Ventas_2[Almacén],DuracionCerdo[[#This Row],[Almacén]]),0)</f>
        <v>0</v>
      </c>
      <c r="K256" s="41">
        <f>IF(K26&gt;0,AVERAGEIFS(Ventas_2[TiempoEngorda],Ventas_2[Año],'KPI''S CERDO'!$A$2,Ventas_2[Mes],DuracionCerdo[[#Headers],[10]],Ventas_2[Almacén],DuracionCerdo[[#This Row],[Almacén]]),0)</f>
        <v>0</v>
      </c>
      <c r="L256" s="41">
        <f>IF(L26&gt;0,AVERAGEIFS(Ventas_2[TiempoEngorda],Ventas_2[Año],'KPI''S CERDO'!$A$2,Ventas_2[Mes],DuracionCerdo[[#Headers],[11]],Ventas_2[Almacén],DuracionCerdo[[#This Row],[Almacén]]),0)</f>
        <v>0</v>
      </c>
      <c r="M256" s="41">
        <f>IF(M26&gt;0,AVERAGEIFS(Ventas_2[TiempoEngorda],Ventas_2[Año],'KPI''S CERDO'!$A$2,Ventas_2[Mes],DuracionCerdo[[#Headers],[12]],Ventas_2[Almacén],DuracionCerdo[[#This Row],[Almacén]]),0)</f>
        <v>0</v>
      </c>
    </row>
    <row r="257" spans="1:13" x14ac:dyDescent="0.3">
      <c r="A257" s="9" t="s">
        <v>97</v>
      </c>
      <c r="B257" s="41">
        <f>IF(B27&gt;0,AVERAGEIFS(Ventas_2[TiempoEngorda],Ventas_2[Año],'KPI''S CERDO'!$A$2,Ventas_2[Mes],DuracionCerdo[[#Headers],[1]],Ventas_2[Almacén],DuracionCerdo[[#This Row],[Almacén]]),0)</f>
        <v>85</v>
      </c>
      <c r="C257" s="41">
        <f>IF(C27&gt;0,AVERAGEIFS(Ventas_2[TiempoEngorda],Ventas_2[Año],'KPI''S CERDO'!$A$2,Ventas_2[Mes],DuracionCerdo[[#Headers],[2]],Ventas_2[Almacén],DuracionCerdo[[#This Row],[Almacén]]),0)</f>
        <v>0</v>
      </c>
      <c r="D257" s="41">
        <f>IF(D27&gt;0,AVERAGEIFS(Ventas_2[TiempoEngorda],Ventas_2[Año],'KPI''S CERDO'!$A$2,Ventas_2[Mes],DuracionCerdo[[#Headers],[3]],Ventas_2[Almacén],DuracionCerdo[[#This Row],[Almacén]]),0)</f>
        <v>0</v>
      </c>
      <c r="E257" s="41">
        <f>IF(E27&gt;0,AVERAGEIFS(Ventas_2[TiempoEngorda],Ventas_2[Año],'KPI''S CERDO'!$A$2,Ventas_2[Mes],DuracionCerdo[[#Headers],[4]],Ventas_2[Almacén],DuracionCerdo[[#This Row],[Almacén]]),0)</f>
        <v>0</v>
      </c>
      <c r="F257" s="41">
        <f>IF(F27&gt;0,AVERAGEIFS(Ventas_2[TiempoEngorda],Ventas_2[Año],'KPI''S CERDO'!$A$2,Ventas_2[Mes],DuracionCerdo[[#Headers],[5]],Ventas_2[Almacén],DuracionCerdo[[#This Row],[Almacén]]),0)</f>
        <v>0</v>
      </c>
      <c r="G257" s="41">
        <f>IF(G27&gt;0,AVERAGEIFS(Ventas_2[TiempoEngorda],Ventas_2[Año],'KPI''S CERDO'!$A$2,Ventas_2[Mes],DuracionCerdo[[#Headers],[6]],Ventas_2[Almacén],DuracionCerdo[[#This Row],[Almacén]]),0)</f>
        <v>0</v>
      </c>
      <c r="H257" s="41">
        <f>IF(H27&gt;0,AVERAGEIFS(Ventas_2[TiempoEngorda],Ventas_2[Año],'KPI''S CERDO'!$A$2,Ventas_2[Mes],DuracionCerdo[[#Headers],[7]],Ventas_2[Almacén],DuracionCerdo[[#This Row],[Almacén]]),0)</f>
        <v>0</v>
      </c>
      <c r="I257" s="41">
        <f>IF(I27&gt;0,AVERAGEIFS(Ventas_2[TiempoEngorda],Ventas_2[Año],'KPI''S CERDO'!$A$2,Ventas_2[Mes],DuracionCerdo[[#Headers],[8]],Ventas_2[Almacén],DuracionCerdo[[#This Row],[Almacén]]),0)</f>
        <v>67</v>
      </c>
      <c r="J257" s="41">
        <f>IF(J27&gt;0,AVERAGEIFS(Ventas_2[TiempoEngorda],Ventas_2[Año],'KPI''S CERDO'!$A$2,Ventas_2[Mes],DuracionCerdo[[#Headers],[9]],Ventas_2[Almacén],DuracionCerdo[[#This Row],[Almacén]]),0)</f>
        <v>0</v>
      </c>
      <c r="K257" s="41">
        <f>IF(K27&gt;0,AVERAGEIFS(Ventas_2[TiempoEngorda],Ventas_2[Año],'KPI''S CERDO'!$A$2,Ventas_2[Mes],DuracionCerdo[[#Headers],[10]],Ventas_2[Almacén],DuracionCerdo[[#This Row],[Almacén]]),0)</f>
        <v>0</v>
      </c>
      <c r="L257" s="41">
        <f>IF(L27&gt;0,AVERAGEIFS(Ventas_2[TiempoEngorda],Ventas_2[Año],'KPI''S CERDO'!$A$2,Ventas_2[Mes],DuracionCerdo[[#Headers],[11]],Ventas_2[Almacén],DuracionCerdo[[#This Row],[Almacén]]),0)</f>
        <v>0</v>
      </c>
      <c r="M257" s="41">
        <f>IF(M27&gt;0,AVERAGEIFS(Ventas_2[TiempoEngorda],Ventas_2[Año],'KPI''S CERDO'!$A$2,Ventas_2[Mes],DuracionCerdo[[#Headers],[12]],Ventas_2[Almacén],DuracionCerdo[[#This Row],[Almacén]]),0)</f>
        <v>0</v>
      </c>
    </row>
    <row r="258" spans="1:13" x14ac:dyDescent="0.3">
      <c r="A258" s="9" t="s">
        <v>98</v>
      </c>
      <c r="B258" s="41">
        <f>IF(B28&gt;0,AVERAGEIFS(Ventas_2[TiempoEngorda],Ventas_2[Año],'KPI''S CERDO'!$A$2,Ventas_2[Mes],DuracionCerdo[[#Headers],[1]],Ventas_2[Almacén],DuracionCerdo[[#This Row],[Almacén]]),0)</f>
        <v>0</v>
      </c>
      <c r="C258" s="41">
        <f>IF(C28&gt;0,AVERAGEIFS(Ventas_2[TiempoEngorda],Ventas_2[Año],'KPI''S CERDO'!$A$2,Ventas_2[Mes],DuracionCerdo[[#Headers],[2]],Ventas_2[Almacén],DuracionCerdo[[#This Row],[Almacén]]),0)</f>
        <v>0</v>
      </c>
      <c r="D258" s="41">
        <f>IF(D28&gt;0,AVERAGEIFS(Ventas_2[TiempoEngorda],Ventas_2[Año],'KPI''S CERDO'!$A$2,Ventas_2[Mes],DuracionCerdo[[#Headers],[3]],Ventas_2[Almacén],DuracionCerdo[[#This Row],[Almacén]]),0)</f>
        <v>0</v>
      </c>
      <c r="E258" s="41">
        <f>IF(E28&gt;0,AVERAGEIFS(Ventas_2[TiempoEngorda],Ventas_2[Año],'KPI''S CERDO'!$A$2,Ventas_2[Mes],DuracionCerdo[[#Headers],[4]],Ventas_2[Almacén],DuracionCerdo[[#This Row],[Almacén]]),0)</f>
        <v>0</v>
      </c>
      <c r="F258" s="41">
        <f>IF(F28&gt;0,AVERAGEIFS(Ventas_2[TiempoEngorda],Ventas_2[Año],'KPI''S CERDO'!$A$2,Ventas_2[Mes],DuracionCerdo[[#Headers],[5]],Ventas_2[Almacén],DuracionCerdo[[#This Row],[Almacén]]),0)</f>
        <v>0</v>
      </c>
      <c r="G258" s="41">
        <f>IF(G28&gt;0,AVERAGEIFS(Ventas_2[TiempoEngorda],Ventas_2[Año],'KPI''S CERDO'!$A$2,Ventas_2[Mes],DuracionCerdo[[#Headers],[6]],Ventas_2[Almacén],DuracionCerdo[[#This Row],[Almacén]]),0)</f>
        <v>0</v>
      </c>
      <c r="H258" s="41">
        <f>IF(H28&gt;0,AVERAGEIFS(Ventas_2[TiempoEngorda],Ventas_2[Año],'KPI''S CERDO'!$A$2,Ventas_2[Mes],DuracionCerdo[[#Headers],[7]],Ventas_2[Almacén],DuracionCerdo[[#This Row],[Almacén]]),0)</f>
        <v>0</v>
      </c>
      <c r="I258" s="41">
        <f>IF(I28&gt;0,AVERAGEIFS(Ventas_2[TiempoEngorda],Ventas_2[Año],'KPI''S CERDO'!$A$2,Ventas_2[Mes],DuracionCerdo[[#Headers],[8]],Ventas_2[Almacén],DuracionCerdo[[#This Row],[Almacén]]),0)</f>
        <v>0</v>
      </c>
      <c r="J258" s="41">
        <f>IF(J28&gt;0,AVERAGEIFS(Ventas_2[TiempoEngorda],Ventas_2[Año],'KPI''S CERDO'!$A$2,Ventas_2[Mes],DuracionCerdo[[#Headers],[9]],Ventas_2[Almacén],DuracionCerdo[[#This Row],[Almacén]]),0)</f>
        <v>0</v>
      </c>
      <c r="K258" s="41">
        <f>IF(K28&gt;0,AVERAGEIFS(Ventas_2[TiempoEngorda],Ventas_2[Año],'KPI''S CERDO'!$A$2,Ventas_2[Mes],DuracionCerdo[[#Headers],[10]],Ventas_2[Almacén],DuracionCerdo[[#This Row],[Almacén]]),0)</f>
        <v>0</v>
      </c>
      <c r="L258" s="41">
        <f>IF(L28&gt;0,AVERAGEIFS(Ventas_2[TiempoEngorda],Ventas_2[Año],'KPI''S CERDO'!$A$2,Ventas_2[Mes],DuracionCerdo[[#Headers],[11]],Ventas_2[Almacén],DuracionCerdo[[#This Row],[Almacén]]),0)</f>
        <v>0</v>
      </c>
      <c r="M258" s="41">
        <f>IF(M28&gt;0,AVERAGEIFS(Ventas_2[TiempoEngorda],Ventas_2[Año],'KPI''S CERDO'!$A$2,Ventas_2[Mes],DuracionCerdo[[#Headers],[12]],Ventas_2[Almacén],DuracionCerdo[[#This Row],[Almacén]]),0)</f>
        <v>0</v>
      </c>
    </row>
    <row r="259" spans="1:13" x14ac:dyDescent="0.3">
      <c r="A259" s="9" t="s">
        <v>99</v>
      </c>
      <c r="B259" s="41">
        <f>IF(B29&gt;0,AVERAGEIFS(Ventas_2[TiempoEngorda],Ventas_2[Año],'KPI''S CERDO'!$A$2,Ventas_2[Mes],DuracionCerdo[[#Headers],[1]],Ventas_2[Almacén],DuracionCerdo[[#This Row],[Almacén]]),0)</f>
        <v>92.333333333333329</v>
      </c>
      <c r="C259" s="41">
        <f>IF(C29&gt;0,AVERAGEIFS(Ventas_2[TiempoEngorda],Ventas_2[Año],'KPI''S CERDO'!$A$2,Ventas_2[Mes],DuracionCerdo[[#Headers],[2]],Ventas_2[Almacén],DuracionCerdo[[#This Row],[Almacén]]),0)</f>
        <v>0</v>
      </c>
      <c r="D259" s="41">
        <f>IF(D29&gt;0,AVERAGEIFS(Ventas_2[TiempoEngorda],Ventas_2[Año],'KPI''S CERDO'!$A$2,Ventas_2[Mes],DuracionCerdo[[#Headers],[3]],Ventas_2[Almacén],DuracionCerdo[[#This Row],[Almacén]]),0)</f>
        <v>0</v>
      </c>
      <c r="E259" s="41">
        <f>IF(E29&gt;0,AVERAGEIFS(Ventas_2[TiempoEngorda],Ventas_2[Año],'KPI''S CERDO'!$A$2,Ventas_2[Mes],DuracionCerdo[[#Headers],[4]],Ventas_2[Almacén],DuracionCerdo[[#This Row],[Almacén]]),0)</f>
        <v>0</v>
      </c>
      <c r="F259" s="41">
        <f>IF(F29&gt;0,AVERAGEIFS(Ventas_2[TiempoEngorda],Ventas_2[Año],'KPI''S CERDO'!$A$2,Ventas_2[Mes],DuracionCerdo[[#Headers],[5]],Ventas_2[Almacén],DuracionCerdo[[#This Row],[Almacén]]),0)</f>
        <v>0</v>
      </c>
      <c r="G259" s="41">
        <f>IF(G29&gt;0,AVERAGEIFS(Ventas_2[TiempoEngorda],Ventas_2[Año],'KPI''S CERDO'!$A$2,Ventas_2[Mes],DuracionCerdo[[#Headers],[6]],Ventas_2[Almacén],DuracionCerdo[[#This Row],[Almacén]]),0)</f>
        <v>0</v>
      </c>
      <c r="H259" s="41">
        <f>IF(H29&gt;0,AVERAGEIFS(Ventas_2[TiempoEngorda],Ventas_2[Año],'KPI''S CERDO'!$A$2,Ventas_2[Mes],DuracionCerdo[[#Headers],[7]],Ventas_2[Almacén],DuracionCerdo[[#This Row],[Almacén]]),0)</f>
        <v>75</v>
      </c>
      <c r="I259" s="41">
        <f>IF(I29&gt;0,AVERAGEIFS(Ventas_2[TiempoEngorda],Ventas_2[Año],'KPI''S CERDO'!$A$2,Ventas_2[Mes],DuracionCerdo[[#Headers],[8]],Ventas_2[Almacén],DuracionCerdo[[#This Row],[Almacén]]),0)</f>
        <v>0</v>
      </c>
      <c r="J259" s="41">
        <f>IF(J29&gt;0,AVERAGEIFS(Ventas_2[TiempoEngorda],Ventas_2[Año],'KPI''S CERDO'!$A$2,Ventas_2[Mes],DuracionCerdo[[#Headers],[9]],Ventas_2[Almacén],DuracionCerdo[[#This Row],[Almacén]]),0)</f>
        <v>68</v>
      </c>
      <c r="K259" s="41">
        <f>IF(K29&gt;0,AVERAGEIFS(Ventas_2[TiempoEngorda],Ventas_2[Año],'KPI''S CERDO'!$A$2,Ventas_2[Mes],DuracionCerdo[[#Headers],[10]],Ventas_2[Almacén],DuracionCerdo[[#This Row],[Almacén]]),0)</f>
        <v>0</v>
      </c>
      <c r="L259" s="41">
        <f>IF(L29&gt;0,AVERAGEIFS(Ventas_2[TiempoEngorda],Ventas_2[Año],'KPI''S CERDO'!$A$2,Ventas_2[Mes],DuracionCerdo[[#Headers],[11]],Ventas_2[Almacén],DuracionCerdo[[#This Row],[Almacén]]),0)</f>
        <v>0</v>
      </c>
      <c r="M259" s="41">
        <f>IF(M29&gt;0,AVERAGEIFS(Ventas_2[TiempoEngorda],Ventas_2[Año],'KPI''S CERDO'!$A$2,Ventas_2[Mes],DuracionCerdo[[#Headers],[12]],Ventas_2[Almacén],DuracionCerdo[[#This Row],[Almacén]]),0)</f>
        <v>0</v>
      </c>
    </row>
    <row r="260" spans="1:13" x14ac:dyDescent="0.3">
      <c r="A260" s="9" t="s">
        <v>100</v>
      </c>
      <c r="B260" s="41">
        <f>IF(B30&gt;0,AVERAGEIFS(Ventas_2[TiempoEngorda],Ventas_2[Año],'KPI''S CERDO'!$A$2,Ventas_2[Mes],DuracionCerdo[[#Headers],[1]],Ventas_2[Almacén],DuracionCerdo[[#This Row],[Almacén]]),0)</f>
        <v>0</v>
      </c>
      <c r="C260" s="41">
        <f>IF(C30&gt;0,AVERAGEIFS(Ventas_2[TiempoEngorda],Ventas_2[Año],'KPI''S CERDO'!$A$2,Ventas_2[Mes],DuracionCerdo[[#Headers],[2]],Ventas_2[Almacén],DuracionCerdo[[#This Row],[Almacén]]),0)</f>
        <v>0</v>
      </c>
      <c r="D260" s="41">
        <f>IF(D30&gt;0,AVERAGEIFS(Ventas_2[TiempoEngorda],Ventas_2[Año],'KPI''S CERDO'!$A$2,Ventas_2[Mes],DuracionCerdo[[#Headers],[3]],Ventas_2[Almacén],DuracionCerdo[[#This Row],[Almacén]]),0)</f>
        <v>0</v>
      </c>
      <c r="E260" s="41">
        <f>IF(E30&gt;0,AVERAGEIFS(Ventas_2[TiempoEngorda],Ventas_2[Año],'KPI''S CERDO'!$A$2,Ventas_2[Mes],DuracionCerdo[[#Headers],[4]],Ventas_2[Almacén],DuracionCerdo[[#This Row],[Almacén]]),0)</f>
        <v>0</v>
      </c>
      <c r="F260" s="41">
        <f>IF(F30&gt;0,AVERAGEIFS(Ventas_2[TiempoEngorda],Ventas_2[Año],'KPI''S CERDO'!$A$2,Ventas_2[Mes],DuracionCerdo[[#Headers],[5]],Ventas_2[Almacén],DuracionCerdo[[#This Row],[Almacén]]),0)</f>
        <v>0</v>
      </c>
      <c r="G260" s="41">
        <f>IF(G30&gt;0,AVERAGEIFS(Ventas_2[TiempoEngorda],Ventas_2[Año],'KPI''S CERDO'!$A$2,Ventas_2[Mes],DuracionCerdo[[#Headers],[6]],Ventas_2[Almacén],DuracionCerdo[[#This Row],[Almacén]]),0)</f>
        <v>0</v>
      </c>
      <c r="H260" s="41">
        <f>IF(H30&gt;0,AVERAGEIFS(Ventas_2[TiempoEngorda],Ventas_2[Año],'KPI''S CERDO'!$A$2,Ventas_2[Mes],DuracionCerdo[[#Headers],[7]],Ventas_2[Almacén],DuracionCerdo[[#This Row],[Almacén]]),0)</f>
        <v>0</v>
      </c>
      <c r="I260" s="41">
        <f>IF(I30&gt;0,AVERAGEIFS(Ventas_2[TiempoEngorda],Ventas_2[Año],'KPI''S CERDO'!$A$2,Ventas_2[Mes],DuracionCerdo[[#Headers],[8]],Ventas_2[Almacén],DuracionCerdo[[#This Row],[Almacén]]),0)</f>
        <v>0</v>
      </c>
      <c r="J260" s="41">
        <f>IF(J30&gt;0,AVERAGEIFS(Ventas_2[TiempoEngorda],Ventas_2[Año],'KPI''S CERDO'!$A$2,Ventas_2[Mes],DuracionCerdo[[#Headers],[9]],Ventas_2[Almacén],DuracionCerdo[[#This Row],[Almacén]]),0)</f>
        <v>0</v>
      </c>
      <c r="K260" s="41">
        <f>IF(K30&gt;0,AVERAGEIFS(Ventas_2[TiempoEngorda],Ventas_2[Año],'KPI''S CERDO'!$A$2,Ventas_2[Mes],DuracionCerdo[[#Headers],[10]],Ventas_2[Almacén],DuracionCerdo[[#This Row],[Almacén]]),0)</f>
        <v>0</v>
      </c>
      <c r="L260" s="41">
        <f>IF(L30&gt;0,AVERAGEIFS(Ventas_2[TiempoEngorda],Ventas_2[Año],'KPI''S CERDO'!$A$2,Ventas_2[Mes],DuracionCerdo[[#Headers],[11]],Ventas_2[Almacén],DuracionCerdo[[#This Row],[Almacén]]),0)</f>
        <v>0</v>
      </c>
      <c r="M260" s="41">
        <f>IF(M30&gt;0,AVERAGEIFS(Ventas_2[TiempoEngorda],Ventas_2[Año],'KPI''S CERDO'!$A$2,Ventas_2[Mes],DuracionCerdo[[#Headers],[12]],Ventas_2[Almacén],DuracionCerdo[[#This Row],[Almacén]]),0)</f>
        <v>0</v>
      </c>
    </row>
    <row r="261" spans="1:13" x14ac:dyDescent="0.3">
      <c r="A261" s="9" t="s">
        <v>101</v>
      </c>
      <c r="B261" s="41">
        <f>IF(B31&gt;0,AVERAGEIFS(Ventas_2[TiempoEngorda],Ventas_2[Año],'KPI''S CERDO'!$A$2,Ventas_2[Mes],DuracionCerdo[[#Headers],[1]],Ventas_2[Almacén],DuracionCerdo[[#This Row],[Almacén]]),0)</f>
        <v>0</v>
      </c>
      <c r="C261" s="41">
        <f>IF(C31&gt;0,AVERAGEIFS(Ventas_2[TiempoEngorda],Ventas_2[Año],'KPI''S CERDO'!$A$2,Ventas_2[Mes],DuracionCerdo[[#Headers],[2]],Ventas_2[Almacén],DuracionCerdo[[#This Row],[Almacén]]),0)</f>
        <v>0</v>
      </c>
      <c r="D261" s="41">
        <f>IF(D31&gt;0,AVERAGEIFS(Ventas_2[TiempoEngorda],Ventas_2[Año],'KPI''S CERDO'!$A$2,Ventas_2[Mes],DuracionCerdo[[#Headers],[3]],Ventas_2[Almacén],DuracionCerdo[[#This Row],[Almacén]]),0)</f>
        <v>0</v>
      </c>
      <c r="E261" s="41">
        <f>IF(E31&gt;0,AVERAGEIFS(Ventas_2[TiempoEngorda],Ventas_2[Año],'KPI''S CERDO'!$A$2,Ventas_2[Mes],DuracionCerdo[[#Headers],[4]],Ventas_2[Almacén],DuracionCerdo[[#This Row],[Almacén]]),0)</f>
        <v>0</v>
      </c>
      <c r="F261" s="41">
        <f>IF(F31&gt;0,AVERAGEIFS(Ventas_2[TiempoEngorda],Ventas_2[Año],'KPI''S CERDO'!$A$2,Ventas_2[Mes],DuracionCerdo[[#Headers],[5]],Ventas_2[Almacén],DuracionCerdo[[#This Row],[Almacén]]),0)</f>
        <v>0</v>
      </c>
      <c r="G261" s="41">
        <f>IF(G31&gt;0,AVERAGEIFS(Ventas_2[TiempoEngorda],Ventas_2[Año],'KPI''S CERDO'!$A$2,Ventas_2[Mes],DuracionCerdo[[#Headers],[6]],Ventas_2[Almacén],DuracionCerdo[[#This Row],[Almacén]]),0)</f>
        <v>0</v>
      </c>
      <c r="H261" s="41">
        <f>IF(H31&gt;0,AVERAGEIFS(Ventas_2[TiempoEngorda],Ventas_2[Año],'KPI''S CERDO'!$A$2,Ventas_2[Mes],DuracionCerdo[[#Headers],[7]],Ventas_2[Almacén],DuracionCerdo[[#This Row],[Almacén]]),0)</f>
        <v>0</v>
      </c>
      <c r="I261" s="41">
        <f>IF(I31&gt;0,AVERAGEIFS(Ventas_2[TiempoEngorda],Ventas_2[Año],'KPI''S CERDO'!$A$2,Ventas_2[Mes],DuracionCerdo[[#Headers],[8]],Ventas_2[Almacén],DuracionCerdo[[#This Row],[Almacén]]),0)</f>
        <v>0</v>
      </c>
      <c r="J261" s="41">
        <f>IF(J31&gt;0,AVERAGEIFS(Ventas_2[TiempoEngorda],Ventas_2[Año],'KPI''S CERDO'!$A$2,Ventas_2[Mes],DuracionCerdo[[#Headers],[9]],Ventas_2[Almacén],DuracionCerdo[[#This Row],[Almacén]]),0)</f>
        <v>0</v>
      </c>
      <c r="K261" s="41">
        <f>IF(K31&gt;0,AVERAGEIFS(Ventas_2[TiempoEngorda],Ventas_2[Año],'KPI''S CERDO'!$A$2,Ventas_2[Mes],DuracionCerdo[[#Headers],[10]],Ventas_2[Almacén],DuracionCerdo[[#This Row],[Almacén]]),0)</f>
        <v>0</v>
      </c>
      <c r="L261" s="41">
        <f>IF(L31&gt;0,AVERAGEIFS(Ventas_2[TiempoEngorda],Ventas_2[Año],'KPI''S CERDO'!$A$2,Ventas_2[Mes],DuracionCerdo[[#Headers],[11]],Ventas_2[Almacén],DuracionCerdo[[#This Row],[Almacén]]),0)</f>
        <v>0</v>
      </c>
      <c r="M261" s="41">
        <f>IF(M31&gt;0,AVERAGEIFS(Ventas_2[TiempoEngorda],Ventas_2[Año],'KPI''S CERDO'!$A$2,Ventas_2[Mes],DuracionCerdo[[#Headers],[12]],Ventas_2[Almacén],DuracionCerdo[[#This Row],[Almacén]]),0)</f>
        <v>0</v>
      </c>
    </row>
    <row r="262" spans="1:13" x14ac:dyDescent="0.3">
      <c r="A262" s="9" t="s">
        <v>102</v>
      </c>
      <c r="B262" s="41">
        <f>IF(B32&gt;0,AVERAGEIFS(Ventas_2[TiempoEngorda],Ventas_2[Año],'KPI''S CERDO'!$A$2,Ventas_2[Mes],DuracionCerdo[[#Headers],[1]],Ventas_2[Almacén],DuracionCerdo[[#This Row],[Almacén]]),0)</f>
        <v>0</v>
      </c>
      <c r="C262" s="41">
        <f>IF(C32&gt;0,AVERAGEIFS(Ventas_2[TiempoEngorda],Ventas_2[Año],'KPI''S CERDO'!$A$2,Ventas_2[Mes],DuracionCerdo[[#Headers],[2]],Ventas_2[Almacén],DuracionCerdo[[#This Row],[Almacén]]),0)</f>
        <v>0</v>
      </c>
      <c r="D262" s="41">
        <f>IF(D32&gt;0,AVERAGEIFS(Ventas_2[TiempoEngorda],Ventas_2[Año],'KPI''S CERDO'!$A$2,Ventas_2[Mes],DuracionCerdo[[#Headers],[3]],Ventas_2[Almacén],DuracionCerdo[[#This Row],[Almacén]]),0)</f>
        <v>0</v>
      </c>
      <c r="E262" s="41">
        <f>IF(E32&gt;0,AVERAGEIFS(Ventas_2[TiempoEngorda],Ventas_2[Año],'KPI''S CERDO'!$A$2,Ventas_2[Mes],DuracionCerdo[[#Headers],[4]],Ventas_2[Almacén],DuracionCerdo[[#This Row],[Almacén]]),0)</f>
        <v>0</v>
      </c>
      <c r="F262" s="41">
        <f>IF(F32&gt;0,AVERAGEIFS(Ventas_2[TiempoEngorda],Ventas_2[Año],'KPI''S CERDO'!$A$2,Ventas_2[Mes],DuracionCerdo[[#Headers],[5]],Ventas_2[Almacén],DuracionCerdo[[#This Row],[Almacén]]),0)</f>
        <v>0</v>
      </c>
      <c r="G262" s="41">
        <f>IF(G32&gt;0,AVERAGEIFS(Ventas_2[TiempoEngorda],Ventas_2[Año],'KPI''S CERDO'!$A$2,Ventas_2[Mes],DuracionCerdo[[#Headers],[6]],Ventas_2[Almacén],DuracionCerdo[[#This Row],[Almacén]]),0)</f>
        <v>0</v>
      </c>
      <c r="H262" s="41">
        <f>IF(H32&gt;0,AVERAGEIFS(Ventas_2[TiempoEngorda],Ventas_2[Año],'KPI''S CERDO'!$A$2,Ventas_2[Mes],DuracionCerdo[[#Headers],[7]],Ventas_2[Almacén],DuracionCerdo[[#This Row],[Almacén]]),0)</f>
        <v>0</v>
      </c>
      <c r="I262" s="41">
        <f>IF(I32&gt;0,AVERAGEIFS(Ventas_2[TiempoEngorda],Ventas_2[Año],'KPI''S CERDO'!$A$2,Ventas_2[Mes],DuracionCerdo[[#Headers],[8]],Ventas_2[Almacén],DuracionCerdo[[#This Row],[Almacén]]),0)</f>
        <v>0</v>
      </c>
      <c r="J262" s="41">
        <f>IF(J32&gt;0,AVERAGEIFS(Ventas_2[TiempoEngorda],Ventas_2[Año],'KPI''S CERDO'!$A$2,Ventas_2[Mes],DuracionCerdo[[#Headers],[9]],Ventas_2[Almacén],DuracionCerdo[[#This Row],[Almacén]]),0)</f>
        <v>0</v>
      </c>
      <c r="K262" s="41">
        <f>IF(K32&gt;0,AVERAGEIFS(Ventas_2[TiempoEngorda],Ventas_2[Año],'KPI''S CERDO'!$A$2,Ventas_2[Mes],DuracionCerdo[[#Headers],[10]],Ventas_2[Almacén],DuracionCerdo[[#This Row],[Almacén]]),0)</f>
        <v>0</v>
      </c>
      <c r="L262" s="41">
        <f>IF(L32&gt;0,AVERAGEIFS(Ventas_2[TiempoEngorda],Ventas_2[Año],'KPI''S CERDO'!$A$2,Ventas_2[Mes],DuracionCerdo[[#Headers],[11]],Ventas_2[Almacén],DuracionCerdo[[#This Row],[Almacén]]),0)</f>
        <v>0</v>
      </c>
      <c r="M262" s="41">
        <f>IF(M32&gt;0,AVERAGEIFS(Ventas_2[TiempoEngorda],Ventas_2[Año],'KPI''S CERDO'!$A$2,Ventas_2[Mes],DuracionCerdo[[#Headers],[12]],Ventas_2[Almacén],DuracionCerdo[[#This Row],[Almacén]]),0)</f>
        <v>0</v>
      </c>
    </row>
    <row r="263" spans="1:13" x14ac:dyDescent="0.3">
      <c r="A263" s="9" t="s">
        <v>103</v>
      </c>
      <c r="B263" s="41">
        <f>IF(B33&gt;0,AVERAGEIFS(Ventas_2[TiempoEngorda],Ventas_2[Año],'KPI''S CERDO'!$A$2,Ventas_2[Mes],DuracionCerdo[[#Headers],[1]],Ventas_2[Almacén],DuracionCerdo[[#This Row],[Almacén]]),0)</f>
        <v>176.53333333333333</v>
      </c>
      <c r="C263" s="41">
        <f>IF(C33&gt;0,AVERAGEIFS(Ventas_2[TiempoEngorda],Ventas_2[Año],'KPI''S CERDO'!$A$2,Ventas_2[Mes],DuracionCerdo[[#Headers],[2]],Ventas_2[Almacén],DuracionCerdo[[#This Row],[Almacén]]),0)</f>
        <v>0</v>
      </c>
      <c r="D263" s="41">
        <f>IF(D33&gt;0,AVERAGEIFS(Ventas_2[TiempoEngorda],Ventas_2[Año],'KPI''S CERDO'!$A$2,Ventas_2[Mes],DuracionCerdo[[#Headers],[3]],Ventas_2[Almacén],DuracionCerdo[[#This Row],[Almacén]]),0)</f>
        <v>0</v>
      </c>
      <c r="E263" s="41">
        <f>IF(E33&gt;0,AVERAGEIFS(Ventas_2[TiempoEngorda],Ventas_2[Año],'KPI''S CERDO'!$A$2,Ventas_2[Mes],DuracionCerdo[[#Headers],[4]],Ventas_2[Almacén],DuracionCerdo[[#This Row],[Almacén]]),0)</f>
        <v>0</v>
      </c>
      <c r="F263" s="41">
        <f>IF(F33&gt;0,AVERAGEIFS(Ventas_2[TiempoEngorda],Ventas_2[Año],'KPI''S CERDO'!$A$2,Ventas_2[Mes],DuracionCerdo[[#Headers],[5]],Ventas_2[Almacén],DuracionCerdo[[#This Row],[Almacén]]),0)</f>
        <v>186.13043478260869</v>
      </c>
      <c r="G263" s="41">
        <f>IF(G33&gt;0,AVERAGEIFS(Ventas_2[TiempoEngorda],Ventas_2[Año],'KPI''S CERDO'!$A$2,Ventas_2[Mes],DuracionCerdo[[#Headers],[6]],Ventas_2[Almacén],DuracionCerdo[[#This Row],[Almacén]]),0)</f>
        <v>126.66666666666667</v>
      </c>
      <c r="H263" s="41">
        <f>IF(H33&gt;0,AVERAGEIFS(Ventas_2[TiempoEngorda],Ventas_2[Año],'KPI''S CERDO'!$A$2,Ventas_2[Mes],DuracionCerdo[[#Headers],[7]],Ventas_2[Almacén],DuracionCerdo[[#This Row],[Almacén]]),0)</f>
        <v>168</v>
      </c>
      <c r="I263" s="41">
        <f>IF(I33&gt;0,AVERAGEIFS(Ventas_2[TiempoEngorda],Ventas_2[Año],'KPI''S CERDO'!$A$2,Ventas_2[Mes],DuracionCerdo[[#Headers],[8]],Ventas_2[Almacén],DuracionCerdo[[#This Row],[Almacén]]),0)</f>
        <v>174.9795918367347</v>
      </c>
      <c r="J263" s="41">
        <f>IF(J33&gt;0,AVERAGEIFS(Ventas_2[TiempoEngorda],Ventas_2[Año],'KPI''S CERDO'!$A$2,Ventas_2[Mes],DuracionCerdo[[#Headers],[9]],Ventas_2[Almacén],DuracionCerdo[[#This Row],[Almacén]]),0)</f>
        <v>0</v>
      </c>
      <c r="K263" s="41">
        <f>IF(K33&gt;0,AVERAGEIFS(Ventas_2[TiempoEngorda],Ventas_2[Año],'KPI''S CERDO'!$A$2,Ventas_2[Mes],DuracionCerdo[[#Headers],[10]],Ventas_2[Almacén],DuracionCerdo[[#This Row],[Almacén]]),0)</f>
        <v>0</v>
      </c>
      <c r="L263" s="41">
        <f>IF(L33&gt;0,AVERAGEIFS(Ventas_2[TiempoEngorda],Ventas_2[Año],'KPI''S CERDO'!$A$2,Ventas_2[Mes],DuracionCerdo[[#Headers],[11]],Ventas_2[Almacén],DuracionCerdo[[#This Row],[Almacén]]),0)</f>
        <v>178.35416666666666</v>
      </c>
      <c r="M263" s="41">
        <f>IF(M33&gt;0,AVERAGEIFS(Ventas_2[TiempoEngorda],Ventas_2[Año],'KPI''S CERDO'!$A$2,Ventas_2[Mes],DuracionCerdo[[#Headers],[12]],Ventas_2[Almacén],DuracionCerdo[[#This Row],[Almacén]]),0)</f>
        <v>0</v>
      </c>
    </row>
    <row r="264" spans="1:13" x14ac:dyDescent="0.3">
      <c r="A264" s="9" t="s">
        <v>104</v>
      </c>
      <c r="B264" s="41">
        <f>IF(B34&gt;0,AVERAGEIFS(Ventas_2[TiempoEngorda],Ventas_2[Año],'KPI''S CERDO'!$A$2,Ventas_2[Mes],DuracionCerdo[[#Headers],[1]],Ventas_2[Almacén],DuracionCerdo[[#This Row],[Almacén]]),0)</f>
        <v>175.55319148936169</v>
      </c>
      <c r="C264" s="41">
        <f>IF(C34&gt;0,AVERAGEIFS(Ventas_2[TiempoEngorda],Ventas_2[Año],'KPI''S CERDO'!$A$2,Ventas_2[Mes],DuracionCerdo[[#Headers],[2]],Ventas_2[Almacén],DuracionCerdo[[#This Row],[Almacén]]),0)</f>
        <v>0</v>
      </c>
      <c r="D264" s="41">
        <f>IF(D34&gt;0,AVERAGEIFS(Ventas_2[TiempoEngorda],Ventas_2[Año],'KPI''S CERDO'!$A$2,Ventas_2[Mes],DuracionCerdo[[#Headers],[3]],Ventas_2[Almacén],DuracionCerdo[[#This Row],[Almacén]]),0)</f>
        <v>0</v>
      </c>
      <c r="E264" s="41">
        <f>IF(E34&gt;0,AVERAGEIFS(Ventas_2[TiempoEngorda],Ventas_2[Año],'KPI''S CERDO'!$A$2,Ventas_2[Mes],DuracionCerdo[[#Headers],[4]],Ventas_2[Almacén],DuracionCerdo[[#This Row],[Almacén]]),0)</f>
        <v>0</v>
      </c>
      <c r="F264" s="41">
        <f>IF(F34&gt;0,AVERAGEIFS(Ventas_2[TiempoEngorda],Ventas_2[Año],'KPI''S CERDO'!$A$2,Ventas_2[Mes],DuracionCerdo[[#Headers],[5]],Ventas_2[Almacén],DuracionCerdo[[#This Row],[Almacén]]),0)</f>
        <v>179.07499999999999</v>
      </c>
      <c r="G264" s="41">
        <f>IF(G34&gt;0,AVERAGEIFS(Ventas_2[TiempoEngorda],Ventas_2[Año],'KPI''S CERDO'!$A$2,Ventas_2[Mes],DuracionCerdo[[#Headers],[6]],Ventas_2[Almacén],DuracionCerdo[[#This Row],[Almacén]]),0)</f>
        <v>123</v>
      </c>
      <c r="H264" s="41">
        <f>IF(H34&gt;0,AVERAGEIFS(Ventas_2[TiempoEngorda],Ventas_2[Año],'KPI''S CERDO'!$A$2,Ventas_2[Mes],DuracionCerdo[[#Headers],[7]],Ventas_2[Almacén],DuracionCerdo[[#This Row],[Almacén]]),0)</f>
        <v>176.0655737704918</v>
      </c>
      <c r="I264" s="41">
        <f>IF(I34&gt;0,AVERAGEIFS(Ventas_2[TiempoEngorda],Ventas_2[Año],'KPI''S CERDO'!$A$2,Ventas_2[Mes],DuracionCerdo[[#Headers],[8]],Ventas_2[Almacén],DuracionCerdo[[#This Row],[Almacén]]),0)</f>
        <v>183.11764705882354</v>
      </c>
      <c r="J264" s="41">
        <f>IF(J34&gt;0,AVERAGEIFS(Ventas_2[TiempoEngorda],Ventas_2[Año],'KPI''S CERDO'!$A$2,Ventas_2[Mes],DuracionCerdo[[#Headers],[9]],Ventas_2[Almacén],DuracionCerdo[[#This Row],[Almacén]]),0)</f>
        <v>0</v>
      </c>
      <c r="K264" s="41">
        <f>IF(K34&gt;0,AVERAGEIFS(Ventas_2[TiempoEngorda],Ventas_2[Año],'KPI''S CERDO'!$A$2,Ventas_2[Mes],DuracionCerdo[[#Headers],[10]],Ventas_2[Almacén],DuracionCerdo[[#This Row],[Almacén]]),0)</f>
        <v>0</v>
      </c>
      <c r="L264" s="41">
        <f>IF(L34&gt;0,AVERAGEIFS(Ventas_2[TiempoEngorda],Ventas_2[Año],'KPI''S CERDO'!$A$2,Ventas_2[Mes],DuracionCerdo[[#Headers],[11]],Ventas_2[Almacén],DuracionCerdo[[#This Row],[Almacén]]),0)</f>
        <v>174.484375</v>
      </c>
      <c r="M264" s="41">
        <f>IF(M34&gt;0,AVERAGEIFS(Ventas_2[TiempoEngorda],Ventas_2[Año],'KPI''S CERDO'!$A$2,Ventas_2[Mes],DuracionCerdo[[#Headers],[12]],Ventas_2[Almacén],DuracionCerdo[[#This Row],[Almacén]]),0)</f>
        <v>0</v>
      </c>
    </row>
    <row r="265" spans="1:13" x14ac:dyDescent="0.3">
      <c r="A265" s="9" t="s">
        <v>105</v>
      </c>
      <c r="B265" s="41">
        <f>IF(B35&gt;0,AVERAGEIFS(Ventas_2[TiempoEngorda],Ventas_2[Año],'KPI''S CERDO'!$A$2,Ventas_2[Mes],DuracionCerdo[[#Headers],[1]],Ventas_2[Almacén],DuracionCerdo[[#This Row],[Almacén]]),0)</f>
        <v>173.75862068965517</v>
      </c>
      <c r="C265" s="41">
        <f>IF(C35&gt;0,AVERAGEIFS(Ventas_2[TiempoEngorda],Ventas_2[Año],'KPI''S CERDO'!$A$2,Ventas_2[Mes],DuracionCerdo[[#Headers],[2]],Ventas_2[Almacén],DuracionCerdo[[#This Row],[Almacén]]),0)</f>
        <v>182</v>
      </c>
      <c r="D265" s="41">
        <f>IF(D35&gt;0,AVERAGEIFS(Ventas_2[TiempoEngorda],Ventas_2[Año],'KPI''S CERDO'!$A$2,Ventas_2[Mes],DuracionCerdo[[#Headers],[3]],Ventas_2[Almacén],DuracionCerdo[[#This Row],[Almacén]]),0)</f>
        <v>0</v>
      </c>
      <c r="E265" s="41">
        <f>IF(E35&gt;0,AVERAGEIFS(Ventas_2[TiempoEngorda],Ventas_2[Año],'KPI''S CERDO'!$A$2,Ventas_2[Mes],DuracionCerdo[[#Headers],[4]],Ventas_2[Almacén],DuracionCerdo[[#This Row],[Almacén]]),0)</f>
        <v>0</v>
      </c>
      <c r="F265" s="41">
        <f>IF(F35&gt;0,AVERAGEIFS(Ventas_2[TiempoEngorda],Ventas_2[Año],'KPI''S CERDO'!$A$2,Ventas_2[Mes],DuracionCerdo[[#Headers],[5]],Ventas_2[Almacén],DuracionCerdo[[#This Row],[Almacén]]),0)</f>
        <v>177.75555555555556</v>
      </c>
      <c r="G265" s="41">
        <f>IF(G35&gt;0,AVERAGEIFS(Ventas_2[TiempoEngorda],Ventas_2[Año],'KPI''S CERDO'!$A$2,Ventas_2[Mes],DuracionCerdo[[#Headers],[6]],Ventas_2[Almacén],DuracionCerdo[[#This Row],[Almacén]]),0)</f>
        <v>0</v>
      </c>
      <c r="H265" s="41">
        <f>IF(H35&gt;0,AVERAGEIFS(Ventas_2[TiempoEngorda],Ventas_2[Año],'KPI''S CERDO'!$A$2,Ventas_2[Mes],DuracionCerdo[[#Headers],[7]],Ventas_2[Almacén],DuracionCerdo[[#This Row],[Almacén]]),0)</f>
        <v>0</v>
      </c>
      <c r="I265" s="41">
        <f>IF(I35&gt;0,AVERAGEIFS(Ventas_2[TiempoEngorda],Ventas_2[Año],'KPI''S CERDO'!$A$2,Ventas_2[Mes],DuracionCerdo[[#Headers],[8]],Ventas_2[Almacén],DuracionCerdo[[#This Row],[Almacén]]),0)</f>
        <v>175.0754716981132</v>
      </c>
      <c r="J265" s="41">
        <f>IF(J35&gt;0,AVERAGEIFS(Ventas_2[TiempoEngorda],Ventas_2[Año],'KPI''S CERDO'!$A$2,Ventas_2[Mes],DuracionCerdo[[#Headers],[9]],Ventas_2[Almacén],DuracionCerdo[[#This Row],[Almacén]]),0)</f>
        <v>0</v>
      </c>
      <c r="K265" s="41">
        <f>IF(K35&gt;0,AVERAGEIFS(Ventas_2[TiempoEngorda],Ventas_2[Año],'KPI''S CERDO'!$A$2,Ventas_2[Mes],DuracionCerdo[[#Headers],[10]],Ventas_2[Almacén],DuracionCerdo[[#This Row],[Almacén]]),0)</f>
        <v>0</v>
      </c>
      <c r="L265" s="41">
        <f>IF(L35&gt;0,AVERAGEIFS(Ventas_2[TiempoEngorda],Ventas_2[Año],'KPI''S CERDO'!$A$2,Ventas_2[Mes],DuracionCerdo[[#Headers],[11]],Ventas_2[Almacén],DuracionCerdo[[#This Row],[Almacén]]),0)</f>
        <v>176.47826086956522</v>
      </c>
      <c r="M265" s="41">
        <f>IF(M35&gt;0,AVERAGEIFS(Ventas_2[TiempoEngorda],Ventas_2[Año],'KPI''S CERDO'!$A$2,Ventas_2[Mes],DuracionCerdo[[#Headers],[12]],Ventas_2[Almacén],DuracionCerdo[[#This Row],[Almacén]]),0)</f>
        <v>184.41666666666666</v>
      </c>
    </row>
    <row r="266" spans="1:13" x14ac:dyDescent="0.3">
      <c r="A266" s="9" t="s">
        <v>106</v>
      </c>
      <c r="B266" s="41">
        <f>IF(B36&gt;0,AVERAGEIFS(Ventas_2[TiempoEngorda],Ventas_2[Año],'KPI''S CERDO'!$A$2,Ventas_2[Mes],DuracionCerdo[[#Headers],[1]],Ventas_2[Almacén],DuracionCerdo[[#This Row],[Almacén]]),0)</f>
        <v>173.4</v>
      </c>
      <c r="C266" s="41">
        <f>IF(C36&gt;0,AVERAGEIFS(Ventas_2[TiempoEngorda],Ventas_2[Año],'KPI''S CERDO'!$A$2,Ventas_2[Mes],DuracionCerdo[[#Headers],[2]],Ventas_2[Almacén],DuracionCerdo[[#This Row],[Almacén]]),0)</f>
        <v>177.43333333333334</v>
      </c>
      <c r="D266" s="41">
        <f>IF(D36&gt;0,AVERAGEIFS(Ventas_2[TiempoEngorda],Ventas_2[Año],'KPI''S CERDO'!$A$2,Ventas_2[Mes],DuracionCerdo[[#Headers],[3]],Ventas_2[Almacén],DuracionCerdo[[#This Row],[Almacén]]),0)</f>
        <v>0</v>
      </c>
      <c r="E266" s="41">
        <f>IF(E36&gt;0,AVERAGEIFS(Ventas_2[TiempoEngorda],Ventas_2[Año],'KPI''S CERDO'!$A$2,Ventas_2[Mes],DuracionCerdo[[#Headers],[4]],Ventas_2[Almacén],DuracionCerdo[[#This Row],[Almacén]]),0)</f>
        <v>157</v>
      </c>
      <c r="F266" s="41">
        <f>IF(F36&gt;0,AVERAGEIFS(Ventas_2[TiempoEngorda],Ventas_2[Año],'KPI''S CERDO'!$A$2,Ventas_2[Mes],DuracionCerdo[[#Headers],[5]],Ventas_2[Almacén],DuracionCerdo[[#This Row],[Almacén]]),0)</f>
        <v>178.30434782608697</v>
      </c>
      <c r="G266" s="41">
        <f>IF(G36&gt;0,AVERAGEIFS(Ventas_2[TiempoEngorda],Ventas_2[Año],'KPI''S CERDO'!$A$2,Ventas_2[Mes],DuracionCerdo[[#Headers],[6]],Ventas_2[Almacén],DuracionCerdo[[#This Row],[Almacén]]),0)</f>
        <v>0</v>
      </c>
      <c r="H266" s="41">
        <f>IF(H36&gt;0,AVERAGEIFS(Ventas_2[TiempoEngorda],Ventas_2[Año],'KPI''S CERDO'!$A$2,Ventas_2[Mes],DuracionCerdo[[#Headers],[7]],Ventas_2[Almacén],DuracionCerdo[[#This Row],[Almacén]]),0)</f>
        <v>0</v>
      </c>
      <c r="I266" s="41">
        <f>IF(I36&gt;0,AVERAGEIFS(Ventas_2[TiempoEngorda],Ventas_2[Año],'KPI''S CERDO'!$A$2,Ventas_2[Mes],DuracionCerdo[[#Headers],[8]],Ventas_2[Almacén],DuracionCerdo[[#This Row],[Almacén]]),0)</f>
        <v>173.80392156862746</v>
      </c>
      <c r="J266" s="41">
        <f>IF(J36&gt;0,AVERAGEIFS(Ventas_2[TiempoEngorda],Ventas_2[Año],'KPI''S CERDO'!$A$2,Ventas_2[Mes],DuracionCerdo[[#Headers],[9]],Ventas_2[Almacén],DuracionCerdo[[#This Row],[Almacén]]),0)</f>
        <v>0</v>
      </c>
      <c r="K266" s="41">
        <f>IF(K36&gt;0,AVERAGEIFS(Ventas_2[TiempoEngorda],Ventas_2[Año],'KPI''S CERDO'!$A$2,Ventas_2[Mes],DuracionCerdo[[#Headers],[10]],Ventas_2[Almacén],DuracionCerdo[[#This Row],[Almacén]]),0)</f>
        <v>0</v>
      </c>
      <c r="L266" s="41">
        <f>IF(L36&gt;0,AVERAGEIFS(Ventas_2[TiempoEngorda],Ventas_2[Año],'KPI''S CERDO'!$A$2,Ventas_2[Mes],DuracionCerdo[[#Headers],[11]],Ventas_2[Almacén],DuracionCerdo[[#This Row],[Almacén]]),0)</f>
        <v>0</v>
      </c>
      <c r="M266" s="41">
        <f>IF(M36&gt;0,AVERAGEIFS(Ventas_2[TiempoEngorda],Ventas_2[Año],'KPI''S CERDO'!$A$2,Ventas_2[Mes],DuracionCerdo[[#Headers],[12]],Ventas_2[Almacén],DuracionCerdo[[#This Row],[Almacén]]),0)</f>
        <v>177.91891891891891</v>
      </c>
    </row>
    <row r="267" spans="1:13" x14ac:dyDescent="0.3">
      <c r="A267" s="9" t="s">
        <v>107</v>
      </c>
      <c r="B267" s="41">
        <f>IF(B37&gt;0,AVERAGEIFS(Ventas_2[TiempoEngorda],Ventas_2[Año],'KPI''S CERDO'!$A$2,Ventas_2[Mes],DuracionCerdo[[#Headers],[1]],Ventas_2[Almacén],DuracionCerdo[[#This Row],[Almacén]]),0)</f>
        <v>0</v>
      </c>
      <c r="C267" s="41">
        <f>IF(C37&gt;0,AVERAGEIFS(Ventas_2[TiempoEngorda],Ventas_2[Año],'KPI''S CERDO'!$A$2,Ventas_2[Mes],DuracionCerdo[[#Headers],[2]],Ventas_2[Almacén],DuracionCerdo[[#This Row],[Almacén]]),0)</f>
        <v>143</v>
      </c>
      <c r="D267" s="41">
        <f>IF(D37&gt;0,AVERAGEIFS(Ventas_2[TiempoEngorda],Ventas_2[Año],'KPI''S CERDO'!$A$2,Ventas_2[Mes],DuracionCerdo[[#Headers],[3]],Ventas_2[Almacén],DuracionCerdo[[#This Row],[Almacén]]),0)</f>
        <v>0</v>
      </c>
      <c r="E267" s="41">
        <f>IF(E37&gt;0,AVERAGEIFS(Ventas_2[TiempoEngorda],Ventas_2[Año],'KPI''S CERDO'!$A$2,Ventas_2[Mes],DuracionCerdo[[#Headers],[4]],Ventas_2[Almacén],DuracionCerdo[[#This Row],[Almacén]]),0)</f>
        <v>177.17021276595744</v>
      </c>
      <c r="F267" s="41">
        <f>IF(F37&gt;0,AVERAGEIFS(Ventas_2[TiempoEngorda],Ventas_2[Año],'KPI''S CERDO'!$A$2,Ventas_2[Mes],DuracionCerdo[[#Headers],[5]],Ventas_2[Almacén],DuracionCerdo[[#This Row],[Almacén]]),0)</f>
        <v>0</v>
      </c>
      <c r="G267" s="41">
        <f>IF(G37&gt;0,AVERAGEIFS(Ventas_2[TiempoEngorda],Ventas_2[Año],'KPI''S CERDO'!$A$2,Ventas_2[Mes],DuracionCerdo[[#Headers],[6]],Ventas_2[Almacén],DuracionCerdo[[#This Row],[Almacén]]),0)</f>
        <v>147</v>
      </c>
      <c r="H267" s="41">
        <f>IF(H37&gt;0,AVERAGEIFS(Ventas_2[TiempoEngorda],Ventas_2[Año],'KPI''S CERDO'!$A$2,Ventas_2[Mes],DuracionCerdo[[#Headers],[7]],Ventas_2[Almacén],DuracionCerdo[[#This Row],[Almacén]]),0)</f>
        <v>176.26923076923077</v>
      </c>
      <c r="I267" s="41">
        <f>IF(I37&gt;0,AVERAGEIFS(Ventas_2[TiempoEngorda],Ventas_2[Año],'KPI''S CERDO'!$A$2,Ventas_2[Mes],DuracionCerdo[[#Headers],[8]],Ventas_2[Almacén],DuracionCerdo[[#This Row],[Almacén]]),0)</f>
        <v>0</v>
      </c>
      <c r="J267" s="41">
        <f>IF(J37&gt;0,AVERAGEIFS(Ventas_2[TiempoEngorda],Ventas_2[Año],'KPI''S CERDO'!$A$2,Ventas_2[Mes],DuracionCerdo[[#Headers],[9]],Ventas_2[Almacén],DuracionCerdo[[#This Row],[Almacén]]),0)</f>
        <v>0</v>
      </c>
      <c r="K267" s="41">
        <f>IF(K37&gt;0,AVERAGEIFS(Ventas_2[TiempoEngorda],Ventas_2[Año],'KPI''S CERDO'!$A$2,Ventas_2[Mes],DuracionCerdo[[#Headers],[10]],Ventas_2[Almacén],DuracionCerdo[[#This Row],[Almacén]]),0)</f>
        <v>171.35384615384615</v>
      </c>
      <c r="L267" s="41">
        <f>IF(L37&gt;0,AVERAGEIFS(Ventas_2[TiempoEngorda],Ventas_2[Año],'KPI''S CERDO'!$A$2,Ventas_2[Mes],DuracionCerdo[[#Headers],[11]],Ventas_2[Almacén],DuracionCerdo[[#This Row],[Almacén]]),0)</f>
        <v>0</v>
      </c>
      <c r="M267" s="41">
        <f>IF(M37&gt;0,AVERAGEIFS(Ventas_2[TiempoEngorda],Ventas_2[Año],'KPI''S CERDO'!$A$2,Ventas_2[Mes],DuracionCerdo[[#Headers],[12]],Ventas_2[Almacén],DuracionCerdo[[#This Row],[Almacén]]),0)</f>
        <v>0</v>
      </c>
    </row>
    <row r="268" spans="1:13" x14ac:dyDescent="0.3">
      <c r="A268" s="9" t="s">
        <v>108</v>
      </c>
      <c r="B268" s="41">
        <f>IF(B38&gt;0,AVERAGEIFS(Ventas_2[TiempoEngorda],Ventas_2[Año],'KPI''S CERDO'!$A$2,Ventas_2[Mes],DuracionCerdo[[#Headers],[1]],Ventas_2[Almacén],DuracionCerdo[[#This Row],[Almacén]]),0)</f>
        <v>0</v>
      </c>
      <c r="C268" s="41">
        <f>IF(C38&gt;0,AVERAGEIFS(Ventas_2[TiempoEngorda],Ventas_2[Año],'KPI''S CERDO'!$A$2,Ventas_2[Mes],DuracionCerdo[[#Headers],[2]],Ventas_2[Almacén],DuracionCerdo[[#This Row],[Almacén]]),0)</f>
        <v>0</v>
      </c>
      <c r="D268" s="41">
        <f>IF(D38&gt;0,AVERAGEIFS(Ventas_2[TiempoEngorda],Ventas_2[Año],'KPI''S CERDO'!$A$2,Ventas_2[Mes],DuracionCerdo[[#Headers],[3]],Ventas_2[Almacén],DuracionCerdo[[#This Row],[Almacén]]),0)</f>
        <v>0</v>
      </c>
      <c r="E268" s="41">
        <f>IF(E38&gt;0,AVERAGEIFS(Ventas_2[TiempoEngorda],Ventas_2[Año],'KPI''S CERDO'!$A$2,Ventas_2[Mes],DuracionCerdo[[#Headers],[4]],Ventas_2[Almacén],DuracionCerdo[[#This Row],[Almacén]]),0)</f>
        <v>182.5</v>
      </c>
      <c r="F268" s="41">
        <f>IF(F38&gt;0,AVERAGEIFS(Ventas_2[TiempoEngorda],Ventas_2[Año],'KPI''S CERDO'!$A$2,Ventas_2[Mes],DuracionCerdo[[#Headers],[5]],Ventas_2[Almacén],DuracionCerdo[[#This Row],[Almacén]]),0)</f>
        <v>0</v>
      </c>
      <c r="G268" s="41">
        <f>IF(G38&gt;0,AVERAGEIFS(Ventas_2[TiempoEngorda],Ventas_2[Año],'KPI''S CERDO'!$A$2,Ventas_2[Mes],DuracionCerdo[[#Headers],[6]],Ventas_2[Almacén],DuracionCerdo[[#This Row],[Almacén]]),0)</f>
        <v>0</v>
      </c>
      <c r="H268" s="41">
        <f>IF(H38&gt;0,AVERAGEIFS(Ventas_2[TiempoEngorda],Ventas_2[Año],'KPI''S CERDO'!$A$2,Ventas_2[Mes],DuracionCerdo[[#Headers],[7]],Ventas_2[Almacén],DuracionCerdo[[#This Row],[Almacén]]),0)</f>
        <v>540.11111111111109</v>
      </c>
      <c r="I268" s="41">
        <f>IF(I38&gt;0,AVERAGEIFS(Ventas_2[TiempoEngorda],Ventas_2[Año],'KPI''S CERDO'!$A$2,Ventas_2[Mes],DuracionCerdo[[#Headers],[8]],Ventas_2[Almacén],DuracionCerdo[[#This Row],[Almacén]]),0)</f>
        <v>0</v>
      </c>
      <c r="J268" s="41">
        <f>IF(J38&gt;0,AVERAGEIFS(Ventas_2[TiempoEngorda],Ventas_2[Año],'KPI''S CERDO'!$A$2,Ventas_2[Mes],DuracionCerdo[[#Headers],[9]],Ventas_2[Almacén],DuracionCerdo[[#This Row],[Almacén]]),0)</f>
        <v>0</v>
      </c>
      <c r="K268" s="41">
        <f>IF(K38&gt;0,AVERAGEIFS(Ventas_2[TiempoEngorda],Ventas_2[Año],'KPI''S CERDO'!$A$2,Ventas_2[Mes],DuracionCerdo[[#Headers],[10]],Ventas_2[Almacén],DuracionCerdo[[#This Row],[Almacén]]),0)</f>
        <v>170.77777777777777</v>
      </c>
      <c r="L268" s="41">
        <f>IF(L38&gt;0,AVERAGEIFS(Ventas_2[TiempoEngorda],Ventas_2[Año],'KPI''S CERDO'!$A$2,Ventas_2[Mes],DuracionCerdo[[#Headers],[11]],Ventas_2[Almacén],DuracionCerdo[[#This Row],[Almacén]]),0)</f>
        <v>182</v>
      </c>
      <c r="M268" s="41">
        <f>IF(M38&gt;0,AVERAGEIFS(Ventas_2[TiempoEngorda],Ventas_2[Año],'KPI''S CERDO'!$A$2,Ventas_2[Mes],DuracionCerdo[[#Headers],[12]],Ventas_2[Almacén],DuracionCerdo[[#This Row],[Almacén]]),0)</f>
        <v>0</v>
      </c>
    </row>
    <row r="269" spans="1:13" x14ac:dyDescent="0.3">
      <c r="A269" s="9" t="s">
        <v>109</v>
      </c>
      <c r="B269" s="41">
        <f>IF(B39&gt;0,AVERAGEIFS(Ventas_2[TiempoEngorda],Ventas_2[Año],'KPI''S CERDO'!$A$2,Ventas_2[Mes],DuracionCerdo[[#Headers],[1]],Ventas_2[Almacén],DuracionCerdo[[#This Row],[Almacén]]),0)</f>
        <v>164.6</v>
      </c>
      <c r="C269" s="41">
        <f>IF(C39&gt;0,AVERAGEIFS(Ventas_2[TiempoEngorda],Ventas_2[Año],'KPI''S CERDO'!$A$2,Ventas_2[Mes],DuracionCerdo[[#Headers],[2]],Ventas_2[Almacén],DuracionCerdo[[#This Row],[Almacén]]),0)</f>
        <v>0</v>
      </c>
      <c r="D269" s="41">
        <f>IF(D39&gt;0,AVERAGEIFS(Ventas_2[TiempoEngorda],Ventas_2[Año],'KPI''S CERDO'!$A$2,Ventas_2[Mes],DuracionCerdo[[#Headers],[3]],Ventas_2[Almacén],DuracionCerdo[[#This Row],[Almacén]]),0)</f>
        <v>0</v>
      </c>
      <c r="E269" s="41">
        <f>IF(E39&gt;0,AVERAGEIFS(Ventas_2[TiempoEngorda],Ventas_2[Año],'KPI''S CERDO'!$A$2,Ventas_2[Mes],DuracionCerdo[[#Headers],[4]],Ventas_2[Almacén],DuracionCerdo[[#This Row],[Almacén]]),0)</f>
        <v>187.0566037735849</v>
      </c>
      <c r="F269" s="41">
        <f>IF(F39&gt;0,AVERAGEIFS(Ventas_2[TiempoEngorda],Ventas_2[Año],'KPI''S CERDO'!$A$2,Ventas_2[Mes],DuracionCerdo[[#Headers],[5]],Ventas_2[Almacén],DuracionCerdo[[#This Row],[Almacén]]),0)</f>
        <v>0</v>
      </c>
      <c r="G269" s="41">
        <f>IF(G39&gt;0,AVERAGEIFS(Ventas_2[TiempoEngorda],Ventas_2[Año],'KPI''S CERDO'!$A$2,Ventas_2[Mes],DuracionCerdo[[#Headers],[6]],Ventas_2[Almacén],DuracionCerdo[[#This Row],[Almacén]]),0)</f>
        <v>0</v>
      </c>
      <c r="H269" s="41">
        <f>IF(H39&gt;0,AVERAGEIFS(Ventas_2[TiempoEngorda],Ventas_2[Año],'KPI''S CERDO'!$A$2,Ventas_2[Mes],DuracionCerdo[[#Headers],[7]],Ventas_2[Almacén],DuracionCerdo[[#This Row],[Almacén]]),0)</f>
        <v>171.31578947368422</v>
      </c>
      <c r="I269" s="41">
        <f>IF(I39&gt;0,AVERAGEIFS(Ventas_2[TiempoEngorda],Ventas_2[Año],'KPI''S CERDO'!$A$2,Ventas_2[Mes],DuracionCerdo[[#Headers],[8]],Ventas_2[Almacén],DuracionCerdo[[#This Row],[Almacén]]),0)</f>
        <v>0</v>
      </c>
      <c r="J269" s="41">
        <f>IF(J39&gt;0,AVERAGEIFS(Ventas_2[TiempoEngorda],Ventas_2[Año],'KPI''S CERDO'!$A$2,Ventas_2[Mes],DuracionCerdo[[#Headers],[9]],Ventas_2[Almacén],DuracionCerdo[[#This Row],[Almacén]]),0)</f>
        <v>0</v>
      </c>
      <c r="K269" s="41">
        <f>IF(K39&gt;0,AVERAGEIFS(Ventas_2[TiempoEngorda],Ventas_2[Año],'KPI''S CERDO'!$A$2,Ventas_2[Mes],DuracionCerdo[[#Headers],[10]],Ventas_2[Almacén],DuracionCerdo[[#This Row],[Almacén]]),0)</f>
        <v>182.28571428571428</v>
      </c>
      <c r="L269" s="41">
        <f>IF(L39&gt;0,AVERAGEIFS(Ventas_2[TiempoEngorda],Ventas_2[Año],'KPI''S CERDO'!$A$2,Ventas_2[Mes],DuracionCerdo[[#Headers],[11]],Ventas_2[Almacén],DuracionCerdo[[#This Row],[Almacén]]),0)</f>
        <v>0</v>
      </c>
      <c r="M269" s="41">
        <f>IF(M39&gt;0,AVERAGEIFS(Ventas_2[TiempoEngorda],Ventas_2[Año],'KPI''S CERDO'!$A$2,Ventas_2[Mes],DuracionCerdo[[#Headers],[12]],Ventas_2[Almacén],DuracionCerdo[[#This Row],[Almacén]]),0)</f>
        <v>0</v>
      </c>
    </row>
    <row r="270" spans="1:13" x14ac:dyDescent="0.3">
      <c r="A270" s="9" t="s">
        <v>110</v>
      </c>
      <c r="B270" s="41">
        <f>IF(B40&gt;0,AVERAGEIFS(Ventas_2[TiempoEngorda],Ventas_2[Año],'KPI''S CERDO'!$A$2,Ventas_2[Mes],DuracionCerdo[[#Headers],[1]],Ventas_2[Almacén],DuracionCerdo[[#This Row],[Almacén]]),0)</f>
        <v>175.97297297297297</v>
      </c>
      <c r="C270" s="41">
        <f>IF(C40&gt;0,AVERAGEIFS(Ventas_2[TiempoEngorda],Ventas_2[Año],'KPI''S CERDO'!$A$2,Ventas_2[Mes],DuracionCerdo[[#Headers],[2]],Ventas_2[Almacén],DuracionCerdo[[#This Row],[Almacén]]),0)</f>
        <v>0</v>
      </c>
      <c r="D270" s="41">
        <f>IF(D40&gt;0,AVERAGEIFS(Ventas_2[TiempoEngorda],Ventas_2[Año],'KPI''S CERDO'!$A$2,Ventas_2[Mes],DuracionCerdo[[#Headers],[3]],Ventas_2[Almacén],DuracionCerdo[[#This Row],[Almacén]]),0)</f>
        <v>0</v>
      </c>
      <c r="E270" s="41">
        <f>IF(E40&gt;0,AVERAGEIFS(Ventas_2[TiempoEngorda],Ventas_2[Año],'KPI''S CERDO'!$A$2,Ventas_2[Mes],DuracionCerdo[[#Headers],[4]],Ventas_2[Almacén],DuracionCerdo[[#This Row],[Almacén]]),0)</f>
        <v>185.45714285714286</v>
      </c>
      <c r="F270" s="41">
        <f>IF(F40&gt;0,AVERAGEIFS(Ventas_2[TiempoEngorda],Ventas_2[Año],'KPI''S CERDO'!$A$2,Ventas_2[Mes],DuracionCerdo[[#Headers],[5]],Ventas_2[Almacén],DuracionCerdo[[#This Row],[Almacén]]),0)</f>
        <v>0</v>
      </c>
      <c r="G270" s="41">
        <f>IF(G40&gt;0,AVERAGEIFS(Ventas_2[TiempoEngorda],Ventas_2[Año],'KPI''S CERDO'!$A$2,Ventas_2[Mes],DuracionCerdo[[#Headers],[6]],Ventas_2[Almacén],DuracionCerdo[[#This Row],[Almacén]]),0)</f>
        <v>0</v>
      </c>
      <c r="H270" s="41">
        <f>IF(H40&gt;0,AVERAGEIFS(Ventas_2[TiempoEngorda],Ventas_2[Año],'KPI''S CERDO'!$A$2,Ventas_2[Mes],DuracionCerdo[[#Headers],[7]],Ventas_2[Almacén],DuracionCerdo[[#This Row],[Almacén]]),0)</f>
        <v>172.82142857142858</v>
      </c>
      <c r="I270" s="41">
        <f>IF(I40&gt;0,AVERAGEIFS(Ventas_2[TiempoEngorda],Ventas_2[Año],'KPI''S CERDO'!$A$2,Ventas_2[Mes],DuracionCerdo[[#Headers],[8]],Ventas_2[Almacén],DuracionCerdo[[#This Row],[Almacén]]),0)</f>
        <v>0</v>
      </c>
      <c r="J270" s="41">
        <f>IF(J40&gt;0,AVERAGEIFS(Ventas_2[TiempoEngorda],Ventas_2[Año],'KPI''S CERDO'!$A$2,Ventas_2[Mes],DuracionCerdo[[#Headers],[9]],Ventas_2[Almacén],DuracionCerdo[[#This Row],[Almacén]]),0)</f>
        <v>0</v>
      </c>
      <c r="K270" s="41">
        <f>IF(K40&gt;0,AVERAGEIFS(Ventas_2[TiempoEngorda],Ventas_2[Año],'KPI''S CERDO'!$A$2,Ventas_2[Mes],DuracionCerdo[[#Headers],[10]],Ventas_2[Almacén],DuracionCerdo[[#This Row],[Almacén]]),0)</f>
        <v>174.83333333333334</v>
      </c>
      <c r="L270" s="41">
        <f>IF(L40&gt;0,AVERAGEIFS(Ventas_2[TiempoEngorda],Ventas_2[Año],'KPI''S CERDO'!$A$2,Ventas_2[Mes],DuracionCerdo[[#Headers],[11]],Ventas_2[Almacén],DuracionCerdo[[#This Row],[Almacén]]),0)</f>
        <v>177.0344827586207</v>
      </c>
      <c r="M270" s="41">
        <f>IF(M40&gt;0,AVERAGEIFS(Ventas_2[TiempoEngorda],Ventas_2[Año],'KPI''S CERDO'!$A$2,Ventas_2[Mes],DuracionCerdo[[#Headers],[12]],Ventas_2[Almacén],DuracionCerdo[[#This Row],[Almacén]]),0)</f>
        <v>0</v>
      </c>
    </row>
    <row r="271" spans="1:13" x14ac:dyDescent="0.3">
      <c r="A271" s="9" t="s">
        <v>111</v>
      </c>
      <c r="B271" s="41">
        <f>IF(B41&gt;0,AVERAGEIFS(Ventas_2[TiempoEngorda],Ventas_2[Año],'KPI''S CERDO'!$A$2,Ventas_2[Mes],DuracionCerdo[[#Headers],[1]],Ventas_2[Almacén],DuracionCerdo[[#This Row],[Almacén]]),0)</f>
        <v>0</v>
      </c>
      <c r="C271" s="41">
        <f>IF(C41&gt;0,AVERAGEIFS(Ventas_2[TiempoEngorda],Ventas_2[Año],'KPI''S CERDO'!$A$2,Ventas_2[Mes],DuracionCerdo[[#Headers],[2]],Ventas_2[Almacén],DuracionCerdo[[#This Row],[Almacén]]),0)</f>
        <v>0</v>
      </c>
      <c r="D271" s="41">
        <f>IF(D41&gt;0,AVERAGEIFS(Ventas_2[TiempoEngorda],Ventas_2[Año],'KPI''S CERDO'!$A$2,Ventas_2[Mes],DuracionCerdo[[#Headers],[3]],Ventas_2[Almacén],DuracionCerdo[[#This Row],[Almacén]]),0)</f>
        <v>174.5</v>
      </c>
      <c r="E271" s="41">
        <f>IF(E41&gt;0,AVERAGEIFS(Ventas_2[TiempoEngorda],Ventas_2[Año],'KPI''S CERDO'!$A$2,Ventas_2[Mes],DuracionCerdo[[#Headers],[4]],Ventas_2[Almacén],DuracionCerdo[[#This Row],[Almacén]]),0)</f>
        <v>0</v>
      </c>
      <c r="F271" s="41">
        <f>IF(F41&gt;0,AVERAGEIFS(Ventas_2[TiempoEngorda],Ventas_2[Año],'KPI''S CERDO'!$A$2,Ventas_2[Mes],DuracionCerdo[[#Headers],[5]],Ventas_2[Almacén],DuracionCerdo[[#This Row],[Almacén]]),0)</f>
        <v>0</v>
      </c>
      <c r="G271" s="41">
        <f>IF(G41&gt;0,AVERAGEIFS(Ventas_2[TiempoEngorda],Ventas_2[Año],'KPI''S CERDO'!$A$2,Ventas_2[Mes],DuracionCerdo[[#Headers],[6]],Ventas_2[Almacén],DuracionCerdo[[#This Row],[Almacén]]),0)</f>
        <v>181.55172413793105</v>
      </c>
      <c r="H271" s="41">
        <f>IF(H41&gt;0,AVERAGEIFS(Ventas_2[TiempoEngorda],Ventas_2[Año],'KPI''S CERDO'!$A$2,Ventas_2[Mes],DuracionCerdo[[#Headers],[7]],Ventas_2[Almacén],DuracionCerdo[[#This Row],[Almacén]]),0)</f>
        <v>0</v>
      </c>
      <c r="I271" s="41">
        <f>IF(I41&gt;0,AVERAGEIFS(Ventas_2[TiempoEngorda],Ventas_2[Año],'KPI''S CERDO'!$A$2,Ventas_2[Mes],DuracionCerdo[[#Headers],[8]],Ventas_2[Almacén],DuracionCerdo[[#This Row],[Almacén]]),0)</f>
        <v>0</v>
      </c>
      <c r="J271" s="41">
        <f>IF(J41&gt;0,AVERAGEIFS(Ventas_2[TiempoEngorda],Ventas_2[Año],'KPI''S CERDO'!$A$2,Ventas_2[Mes],DuracionCerdo[[#Headers],[9]],Ventas_2[Almacén],DuracionCerdo[[#This Row],[Almacén]]),0)</f>
        <v>178.15555555555557</v>
      </c>
      <c r="K271" s="41">
        <f>IF(K41&gt;0,AVERAGEIFS(Ventas_2[TiempoEngorda],Ventas_2[Año],'KPI''S CERDO'!$A$2,Ventas_2[Mes],DuracionCerdo[[#Headers],[10]],Ventas_2[Almacén],DuracionCerdo[[#This Row],[Almacén]]),0)</f>
        <v>0</v>
      </c>
      <c r="L271" s="41">
        <f>IF(L41&gt;0,AVERAGEIFS(Ventas_2[TiempoEngorda],Ventas_2[Año],'KPI''S CERDO'!$A$2,Ventas_2[Mes],DuracionCerdo[[#Headers],[11]],Ventas_2[Almacén],DuracionCerdo[[#This Row],[Almacén]]),0)</f>
        <v>0</v>
      </c>
      <c r="M271" s="41">
        <f>IF(M41&gt;0,AVERAGEIFS(Ventas_2[TiempoEngorda],Ventas_2[Año],'KPI''S CERDO'!$A$2,Ventas_2[Mes],DuracionCerdo[[#Headers],[12]],Ventas_2[Almacén],DuracionCerdo[[#This Row],[Almacén]]),0)</f>
        <v>170.27272727272728</v>
      </c>
    </row>
    <row r="272" spans="1:13" x14ac:dyDescent="0.3">
      <c r="A272" s="9" t="s">
        <v>112</v>
      </c>
      <c r="B272" s="41">
        <f>IF(B42&gt;0,AVERAGEIFS(Ventas_2[TiempoEngorda],Ventas_2[Año],'KPI''S CERDO'!$A$2,Ventas_2[Mes],DuracionCerdo[[#Headers],[1]],Ventas_2[Almacén],DuracionCerdo[[#This Row],[Almacén]]),0)</f>
        <v>0</v>
      </c>
      <c r="C272" s="41">
        <f>IF(C42&gt;0,AVERAGEIFS(Ventas_2[TiempoEngorda],Ventas_2[Año],'KPI''S CERDO'!$A$2,Ventas_2[Mes],DuracionCerdo[[#Headers],[2]],Ventas_2[Almacén],DuracionCerdo[[#This Row],[Almacén]]),0)</f>
        <v>0</v>
      </c>
      <c r="D272" s="41">
        <f>IF(D42&gt;0,AVERAGEIFS(Ventas_2[TiempoEngorda],Ventas_2[Año],'KPI''S CERDO'!$A$2,Ventas_2[Mes],DuracionCerdo[[#Headers],[3]],Ventas_2[Almacén],DuracionCerdo[[#This Row],[Almacén]]),0)</f>
        <v>175.79166666666666</v>
      </c>
      <c r="E272" s="41">
        <f>IF(E42&gt;0,AVERAGEIFS(Ventas_2[TiempoEngorda],Ventas_2[Año],'KPI''S CERDO'!$A$2,Ventas_2[Mes],DuracionCerdo[[#Headers],[4]],Ventas_2[Almacén],DuracionCerdo[[#This Row],[Almacén]]),0)</f>
        <v>0</v>
      </c>
      <c r="F272" s="41">
        <f>IF(F42&gt;0,AVERAGEIFS(Ventas_2[TiempoEngorda],Ventas_2[Año],'KPI''S CERDO'!$A$2,Ventas_2[Mes],DuracionCerdo[[#Headers],[5]],Ventas_2[Almacén],DuracionCerdo[[#This Row],[Almacén]]),0)</f>
        <v>0</v>
      </c>
      <c r="G272" s="41">
        <f>IF(G42&gt;0,AVERAGEIFS(Ventas_2[TiempoEngorda],Ventas_2[Año],'KPI''S CERDO'!$A$2,Ventas_2[Mes],DuracionCerdo[[#Headers],[6]],Ventas_2[Almacén],DuracionCerdo[[#This Row],[Almacén]]),0)</f>
        <v>179.10714285714286</v>
      </c>
      <c r="H272" s="41">
        <f>IF(H42&gt;0,AVERAGEIFS(Ventas_2[TiempoEngorda],Ventas_2[Año],'KPI''S CERDO'!$A$2,Ventas_2[Mes],DuracionCerdo[[#Headers],[7]],Ventas_2[Almacén],DuracionCerdo[[#This Row],[Almacén]]),0)</f>
        <v>0</v>
      </c>
      <c r="I272" s="41">
        <f>IF(I42&gt;0,AVERAGEIFS(Ventas_2[TiempoEngorda],Ventas_2[Año],'KPI''S CERDO'!$A$2,Ventas_2[Mes],DuracionCerdo[[#Headers],[8]],Ventas_2[Almacén],DuracionCerdo[[#This Row],[Almacén]]),0)</f>
        <v>141</v>
      </c>
      <c r="J272" s="41">
        <f>IF(J42&gt;0,AVERAGEIFS(Ventas_2[TiempoEngorda],Ventas_2[Año],'KPI''S CERDO'!$A$2,Ventas_2[Mes],DuracionCerdo[[#Headers],[9]],Ventas_2[Almacén],DuracionCerdo[[#This Row],[Almacén]]),0)</f>
        <v>173.86956521739131</v>
      </c>
      <c r="K272" s="41">
        <f>IF(K42&gt;0,AVERAGEIFS(Ventas_2[TiempoEngorda],Ventas_2[Año],'KPI''S CERDO'!$A$2,Ventas_2[Mes],DuracionCerdo[[#Headers],[10]],Ventas_2[Almacén],DuracionCerdo[[#This Row],[Almacén]]),0)</f>
        <v>0</v>
      </c>
      <c r="L272" s="41">
        <f>IF(L42&gt;0,AVERAGEIFS(Ventas_2[TiempoEngorda],Ventas_2[Año],'KPI''S CERDO'!$A$2,Ventas_2[Mes],DuracionCerdo[[#Headers],[11]],Ventas_2[Almacén],DuracionCerdo[[#This Row],[Almacén]]),0)</f>
        <v>0</v>
      </c>
      <c r="M272" s="41">
        <f>IF(M42&gt;0,AVERAGEIFS(Ventas_2[TiempoEngorda],Ventas_2[Año],'KPI''S CERDO'!$A$2,Ventas_2[Mes],DuracionCerdo[[#Headers],[12]],Ventas_2[Almacén],DuracionCerdo[[#This Row],[Almacén]]),0)</f>
        <v>0</v>
      </c>
    </row>
    <row r="273" spans="1:13" x14ac:dyDescent="0.3">
      <c r="A273" s="9" t="s">
        <v>113</v>
      </c>
      <c r="B273" s="41">
        <f>IF(B43&gt;0,AVERAGEIFS(Ventas_2[TiempoEngorda],Ventas_2[Año],'KPI''S CERDO'!$A$2,Ventas_2[Mes],DuracionCerdo[[#Headers],[1]],Ventas_2[Almacén],DuracionCerdo[[#This Row],[Almacén]]),0)</f>
        <v>0</v>
      </c>
      <c r="C273" s="41">
        <f>IF(C43&gt;0,AVERAGEIFS(Ventas_2[TiempoEngorda],Ventas_2[Año],'KPI''S CERDO'!$A$2,Ventas_2[Mes],DuracionCerdo[[#Headers],[2]],Ventas_2[Almacén],DuracionCerdo[[#This Row],[Almacén]]),0)</f>
        <v>0</v>
      </c>
      <c r="D273" s="41">
        <f>IF(D43&gt;0,AVERAGEIFS(Ventas_2[TiempoEngorda],Ventas_2[Año],'KPI''S CERDO'!$A$2,Ventas_2[Mes],DuracionCerdo[[#Headers],[3]],Ventas_2[Almacén],DuracionCerdo[[#This Row],[Almacén]]),0)</f>
        <v>177.33333333333334</v>
      </c>
      <c r="E273" s="41">
        <f>IF(E43&gt;0,AVERAGEIFS(Ventas_2[TiempoEngorda],Ventas_2[Año],'KPI''S CERDO'!$A$2,Ventas_2[Mes],DuracionCerdo[[#Headers],[4]],Ventas_2[Almacén],DuracionCerdo[[#This Row],[Almacén]]),0)</f>
        <v>0</v>
      </c>
      <c r="F273" s="41">
        <f>IF(F43&gt;0,AVERAGEIFS(Ventas_2[TiempoEngorda],Ventas_2[Año],'KPI''S CERDO'!$A$2,Ventas_2[Mes],DuracionCerdo[[#Headers],[5]],Ventas_2[Almacén],DuracionCerdo[[#This Row],[Almacén]]),0)</f>
        <v>0</v>
      </c>
      <c r="G273" s="41">
        <f>IF(G43&gt;0,AVERAGEIFS(Ventas_2[TiempoEngorda],Ventas_2[Año],'KPI''S CERDO'!$A$2,Ventas_2[Mes],DuracionCerdo[[#Headers],[6]],Ventas_2[Almacén],DuracionCerdo[[#This Row],[Almacén]]),0)</f>
        <v>175.03571428571428</v>
      </c>
      <c r="H273" s="41">
        <f>IF(H43&gt;0,AVERAGEIFS(Ventas_2[TiempoEngorda],Ventas_2[Año],'KPI''S CERDO'!$A$2,Ventas_2[Mes],DuracionCerdo[[#Headers],[7]],Ventas_2[Almacén],DuracionCerdo[[#This Row],[Almacén]]),0)</f>
        <v>187</v>
      </c>
      <c r="I273" s="41">
        <f>IF(I43&gt;0,AVERAGEIFS(Ventas_2[TiempoEngorda],Ventas_2[Año],'KPI''S CERDO'!$A$2,Ventas_2[Mes],DuracionCerdo[[#Headers],[8]],Ventas_2[Almacén],DuracionCerdo[[#This Row],[Almacén]]),0)</f>
        <v>0</v>
      </c>
      <c r="J273" s="41">
        <f>IF(J43&gt;0,AVERAGEIFS(Ventas_2[TiempoEngorda],Ventas_2[Año],'KPI''S CERDO'!$A$2,Ventas_2[Mes],DuracionCerdo[[#Headers],[9]],Ventas_2[Almacén],DuracionCerdo[[#This Row],[Almacén]]),0)</f>
        <v>169.5</v>
      </c>
      <c r="K273" s="41">
        <f>IF(K43&gt;0,AVERAGEIFS(Ventas_2[TiempoEngorda],Ventas_2[Año],'KPI''S CERDO'!$A$2,Ventas_2[Mes],DuracionCerdo[[#Headers],[10]],Ventas_2[Almacén],DuracionCerdo[[#This Row],[Almacén]]),0)</f>
        <v>171.45454545454547</v>
      </c>
      <c r="L273" s="41">
        <f>IF(L43&gt;0,AVERAGEIFS(Ventas_2[TiempoEngorda],Ventas_2[Año],'KPI''S CERDO'!$A$2,Ventas_2[Mes],DuracionCerdo[[#Headers],[11]],Ventas_2[Almacén],DuracionCerdo[[#This Row],[Almacén]]),0)</f>
        <v>0</v>
      </c>
      <c r="M273" s="41">
        <f>IF(M43&gt;0,AVERAGEIFS(Ventas_2[TiempoEngorda],Ventas_2[Año],'KPI''S CERDO'!$A$2,Ventas_2[Mes],DuracionCerdo[[#Headers],[12]],Ventas_2[Almacén],DuracionCerdo[[#This Row],[Almacén]]),0)</f>
        <v>0</v>
      </c>
    </row>
    <row r="274" spans="1:13" x14ac:dyDescent="0.3">
      <c r="A274" s="9" t="s">
        <v>114</v>
      </c>
      <c r="B274" s="41">
        <f>IF(B44&gt;0,AVERAGEIFS(Ventas_2[TiempoEngorda],Ventas_2[Año],'KPI''S CERDO'!$A$2,Ventas_2[Mes],DuracionCerdo[[#Headers],[1]],Ventas_2[Almacén],DuracionCerdo[[#This Row],[Almacén]]),0)</f>
        <v>0</v>
      </c>
      <c r="C274" s="41">
        <f>IF(C44&gt;0,AVERAGEIFS(Ventas_2[TiempoEngorda],Ventas_2[Año],'KPI''S CERDO'!$A$2,Ventas_2[Mes],DuracionCerdo[[#Headers],[2]],Ventas_2[Almacén],DuracionCerdo[[#This Row],[Almacén]]),0)</f>
        <v>0</v>
      </c>
      <c r="D274" s="41">
        <f>IF(D44&gt;0,AVERAGEIFS(Ventas_2[TiempoEngorda],Ventas_2[Año],'KPI''S CERDO'!$A$2,Ventas_2[Mes],DuracionCerdo[[#Headers],[3]],Ventas_2[Almacén],DuracionCerdo[[#This Row],[Almacén]]),0)</f>
        <v>175.625</v>
      </c>
      <c r="E274" s="41">
        <f>IF(E44&gt;0,AVERAGEIFS(Ventas_2[TiempoEngorda],Ventas_2[Año],'KPI''S CERDO'!$A$2,Ventas_2[Mes],DuracionCerdo[[#Headers],[4]],Ventas_2[Almacén],DuracionCerdo[[#This Row],[Almacén]]),0)</f>
        <v>187.90909090909091</v>
      </c>
      <c r="F274" s="41">
        <f>IF(F44&gt;0,AVERAGEIFS(Ventas_2[TiempoEngorda],Ventas_2[Año],'KPI''S CERDO'!$A$2,Ventas_2[Mes],DuracionCerdo[[#Headers],[5]],Ventas_2[Almacén],DuracionCerdo[[#This Row],[Almacén]]),0)</f>
        <v>0</v>
      </c>
      <c r="G274" s="41">
        <f>IF(G44&gt;0,AVERAGEIFS(Ventas_2[TiempoEngorda],Ventas_2[Año],'KPI''S CERDO'!$A$2,Ventas_2[Mes],DuracionCerdo[[#Headers],[6]],Ventas_2[Almacén],DuracionCerdo[[#This Row],[Almacén]]),0)</f>
        <v>173</v>
      </c>
      <c r="H274" s="41">
        <f>IF(H44&gt;0,AVERAGEIFS(Ventas_2[TiempoEngorda],Ventas_2[Año],'KPI''S CERDO'!$A$2,Ventas_2[Mes],DuracionCerdo[[#Headers],[7]],Ventas_2[Almacén],DuracionCerdo[[#This Row],[Almacén]]),0)</f>
        <v>179.47368421052633</v>
      </c>
      <c r="I274" s="41">
        <f>IF(I44&gt;0,AVERAGEIFS(Ventas_2[TiempoEngorda],Ventas_2[Año],'KPI''S CERDO'!$A$2,Ventas_2[Mes],DuracionCerdo[[#Headers],[8]],Ventas_2[Almacén],DuracionCerdo[[#This Row],[Almacén]]),0)</f>
        <v>0</v>
      </c>
      <c r="J274" s="41">
        <f>IF(J44&gt;0,AVERAGEIFS(Ventas_2[TiempoEngorda],Ventas_2[Año],'KPI''S CERDO'!$A$2,Ventas_2[Mes],DuracionCerdo[[#Headers],[9]],Ventas_2[Almacén],DuracionCerdo[[#This Row],[Almacén]]),0)</f>
        <v>0</v>
      </c>
      <c r="K274" s="41">
        <f>IF(K44&gt;0,AVERAGEIFS(Ventas_2[TiempoEngorda],Ventas_2[Año],'KPI''S CERDO'!$A$2,Ventas_2[Mes],DuracionCerdo[[#Headers],[10]],Ventas_2[Almacén],DuracionCerdo[[#This Row],[Almacén]]),0)</f>
        <v>171.71428571428572</v>
      </c>
      <c r="L274" s="41">
        <f>IF(L44&gt;0,AVERAGEIFS(Ventas_2[TiempoEngorda],Ventas_2[Año],'KPI''S CERDO'!$A$2,Ventas_2[Mes],DuracionCerdo[[#Headers],[11]],Ventas_2[Almacén],DuracionCerdo[[#This Row],[Almacén]]),0)</f>
        <v>0</v>
      </c>
      <c r="M274" s="41">
        <f>IF(M44&gt;0,AVERAGEIFS(Ventas_2[TiempoEngorda],Ventas_2[Año],'KPI''S CERDO'!$A$2,Ventas_2[Mes],DuracionCerdo[[#Headers],[12]],Ventas_2[Almacén],DuracionCerdo[[#This Row],[Almacén]]),0)</f>
        <v>0</v>
      </c>
    </row>
    <row r="275" spans="1:13" x14ac:dyDescent="0.3">
      <c r="A275" s="9" t="s">
        <v>115</v>
      </c>
      <c r="B275" s="41">
        <f>IF(B45&gt;0,AVERAGEIFS(Ventas_2[TiempoEngorda],Ventas_2[Año],'KPI''S CERDO'!$A$2,Ventas_2[Mes],DuracionCerdo[[#Headers],[1]],Ventas_2[Almacén],DuracionCerdo[[#This Row],[Almacén]]),0)</f>
        <v>0</v>
      </c>
      <c r="C275" s="41">
        <f>IF(C45&gt;0,AVERAGEIFS(Ventas_2[TiempoEngorda],Ventas_2[Año],'KPI''S CERDO'!$A$2,Ventas_2[Mes],DuracionCerdo[[#Headers],[2]],Ventas_2[Almacén],DuracionCerdo[[#This Row],[Almacén]]),0)</f>
        <v>177.06666666666666</v>
      </c>
      <c r="D275" s="41">
        <f>IF(D45&gt;0,AVERAGEIFS(Ventas_2[TiempoEngorda],Ventas_2[Año],'KPI''S CERDO'!$A$2,Ventas_2[Mes],DuracionCerdo[[#Headers],[3]],Ventas_2[Almacén],DuracionCerdo[[#This Row],[Almacén]]),0)</f>
        <v>0</v>
      </c>
      <c r="E275" s="41">
        <f>IF(E45&gt;0,AVERAGEIFS(Ventas_2[TiempoEngorda],Ventas_2[Año],'KPI''S CERDO'!$A$2,Ventas_2[Mes],DuracionCerdo[[#Headers],[4]],Ventas_2[Almacén],DuracionCerdo[[#This Row],[Almacén]]),0)</f>
        <v>126</v>
      </c>
      <c r="F275" s="41">
        <f>IF(F45&gt;0,AVERAGEIFS(Ventas_2[TiempoEngorda],Ventas_2[Año],'KPI''S CERDO'!$A$2,Ventas_2[Mes],DuracionCerdo[[#Headers],[5]],Ventas_2[Almacén],DuracionCerdo[[#This Row],[Almacén]]),0)</f>
        <v>179.44736842105263</v>
      </c>
      <c r="G275" s="41">
        <f>IF(G45&gt;0,AVERAGEIFS(Ventas_2[TiempoEngorda],Ventas_2[Año],'KPI''S CERDO'!$A$2,Ventas_2[Mes],DuracionCerdo[[#Headers],[6]],Ventas_2[Almacén],DuracionCerdo[[#This Row],[Almacén]]),0)</f>
        <v>184.4</v>
      </c>
      <c r="H275" s="41">
        <f>IF(H45&gt;0,AVERAGEIFS(Ventas_2[TiempoEngorda],Ventas_2[Año],'KPI''S CERDO'!$A$2,Ventas_2[Mes],DuracionCerdo[[#Headers],[7]],Ventas_2[Almacén],DuracionCerdo[[#This Row],[Almacén]]),0)</f>
        <v>0</v>
      </c>
      <c r="I275" s="41">
        <f>IF(I45&gt;0,AVERAGEIFS(Ventas_2[TiempoEngorda],Ventas_2[Año],'KPI''S CERDO'!$A$2,Ventas_2[Mes],DuracionCerdo[[#Headers],[8]],Ventas_2[Almacén],DuracionCerdo[[#This Row],[Almacén]]),0)</f>
        <v>168.7741935483871</v>
      </c>
      <c r="J275" s="41">
        <f>IF(J45&gt;0,AVERAGEIFS(Ventas_2[TiempoEngorda],Ventas_2[Año],'KPI''S CERDO'!$A$2,Ventas_2[Mes],DuracionCerdo[[#Headers],[9]],Ventas_2[Almacén],DuracionCerdo[[#This Row],[Almacén]]),0)</f>
        <v>173.1875</v>
      </c>
      <c r="K275" s="41">
        <f>IF(K45&gt;0,AVERAGEIFS(Ventas_2[TiempoEngorda],Ventas_2[Año],'KPI''S CERDO'!$A$2,Ventas_2[Mes],DuracionCerdo[[#Headers],[10]],Ventas_2[Almacén],DuracionCerdo[[#This Row],[Almacén]]),0)</f>
        <v>0</v>
      </c>
      <c r="L275" s="41">
        <f>IF(L45&gt;0,AVERAGEIFS(Ventas_2[TiempoEngorda],Ventas_2[Año],'KPI''S CERDO'!$A$2,Ventas_2[Mes],DuracionCerdo[[#Headers],[11]],Ventas_2[Almacén],DuracionCerdo[[#This Row],[Almacén]]),0)</f>
        <v>0</v>
      </c>
      <c r="M275" s="41">
        <f>IF(M45&gt;0,AVERAGEIFS(Ventas_2[TiempoEngorda],Ventas_2[Año],'KPI''S CERDO'!$A$2,Ventas_2[Mes],DuracionCerdo[[#Headers],[12]],Ventas_2[Almacén],DuracionCerdo[[#This Row],[Almacén]]),0)</f>
        <v>174.26415094339623</v>
      </c>
    </row>
    <row r="276" spans="1:13" x14ac:dyDescent="0.3">
      <c r="A276" s="9" t="s">
        <v>116</v>
      </c>
      <c r="B276" s="41">
        <f>IF(B46&gt;0,AVERAGEIFS(Ventas_2[TiempoEngorda],Ventas_2[Año],'KPI''S CERDO'!$A$2,Ventas_2[Mes],DuracionCerdo[[#Headers],[1]],Ventas_2[Almacén],DuracionCerdo[[#This Row],[Almacén]]),0)</f>
        <v>0</v>
      </c>
      <c r="C276" s="41">
        <f>IF(C46&gt;0,AVERAGEIFS(Ventas_2[TiempoEngorda],Ventas_2[Año],'KPI''S CERDO'!$A$2,Ventas_2[Mes],DuracionCerdo[[#Headers],[2]],Ventas_2[Almacén],DuracionCerdo[[#This Row],[Almacén]]),0)</f>
        <v>177.12121212121212</v>
      </c>
      <c r="D276" s="41">
        <f>IF(D46&gt;0,AVERAGEIFS(Ventas_2[TiempoEngorda],Ventas_2[Año],'KPI''S CERDO'!$A$2,Ventas_2[Mes],DuracionCerdo[[#Headers],[3]],Ventas_2[Almacén],DuracionCerdo[[#This Row],[Almacén]]),0)</f>
        <v>0</v>
      </c>
      <c r="E276" s="41">
        <f>IF(E46&gt;0,AVERAGEIFS(Ventas_2[TiempoEngorda],Ventas_2[Año],'KPI''S CERDO'!$A$2,Ventas_2[Mes],DuracionCerdo[[#Headers],[4]],Ventas_2[Almacén],DuracionCerdo[[#This Row],[Almacén]]),0)</f>
        <v>0</v>
      </c>
      <c r="F276" s="41">
        <f>IF(F46&gt;0,AVERAGEIFS(Ventas_2[TiempoEngorda],Ventas_2[Año],'KPI''S CERDO'!$A$2,Ventas_2[Mes],DuracionCerdo[[#Headers],[5]],Ventas_2[Almacén],DuracionCerdo[[#This Row],[Almacén]]),0)</f>
        <v>194.51612903225808</v>
      </c>
      <c r="G276" s="41">
        <f>IF(G46&gt;0,AVERAGEIFS(Ventas_2[TiempoEngorda],Ventas_2[Año],'KPI''S CERDO'!$A$2,Ventas_2[Mes],DuracionCerdo[[#Headers],[6]],Ventas_2[Almacén],DuracionCerdo[[#This Row],[Almacén]]),0)</f>
        <v>203</v>
      </c>
      <c r="H276" s="41">
        <f>IF(H46&gt;0,AVERAGEIFS(Ventas_2[TiempoEngorda],Ventas_2[Año],'KPI''S CERDO'!$A$2,Ventas_2[Mes],DuracionCerdo[[#Headers],[7]],Ventas_2[Almacén],DuracionCerdo[[#This Row],[Almacén]]),0)</f>
        <v>0</v>
      </c>
      <c r="I276" s="41">
        <f>IF(I46&gt;0,AVERAGEIFS(Ventas_2[TiempoEngorda],Ventas_2[Año],'KPI''S CERDO'!$A$2,Ventas_2[Mes],DuracionCerdo[[#Headers],[8]],Ventas_2[Almacén],DuracionCerdo[[#This Row],[Almacén]]),0)</f>
        <v>174.56603773584905</v>
      </c>
      <c r="J276" s="41">
        <f>IF(J46&gt;0,AVERAGEIFS(Ventas_2[TiempoEngorda],Ventas_2[Año],'KPI''S CERDO'!$A$2,Ventas_2[Mes],DuracionCerdo[[#Headers],[9]],Ventas_2[Almacén],DuracionCerdo[[#This Row],[Almacén]]),0)</f>
        <v>182.25</v>
      </c>
      <c r="K276" s="41">
        <f>IF(K46&gt;0,AVERAGEIFS(Ventas_2[TiempoEngorda],Ventas_2[Año],'KPI''S CERDO'!$A$2,Ventas_2[Mes],DuracionCerdo[[#Headers],[10]],Ventas_2[Almacén],DuracionCerdo[[#This Row],[Almacén]]),0)</f>
        <v>0</v>
      </c>
      <c r="L276" s="41">
        <f>IF(L46&gt;0,AVERAGEIFS(Ventas_2[TiempoEngorda],Ventas_2[Año],'KPI''S CERDO'!$A$2,Ventas_2[Mes],DuracionCerdo[[#Headers],[11]],Ventas_2[Almacén],DuracionCerdo[[#This Row],[Almacén]]),0)</f>
        <v>0</v>
      </c>
      <c r="M276" s="41">
        <f>IF(M46&gt;0,AVERAGEIFS(Ventas_2[TiempoEngorda],Ventas_2[Año],'KPI''S CERDO'!$A$2,Ventas_2[Mes],DuracionCerdo[[#Headers],[12]],Ventas_2[Almacén],DuracionCerdo[[#This Row],[Almacén]]),0)</f>
        <v>184.58823529411765</v>
      </c>
    </row>
    <row r="277" spans="1:13" x14ac:dyDescent="0.3">
      <c r="A277" s="9" t="s">
        <v>117</v>
      </c>
      <c r="B277" s="41">
        <f>IF(B47&gt;0,AVERAGEIFS(Ventas_2[TiempoEngorda],Ventas_2[Año],'KPI''S CERDO'!$A$2,Ventas_2[Mes],DuracionCerdo[[#Headers],[1]],Ventas_2[Almacén],DuracionCerdo[[#This Row],[Almacén]]),0)</f>
        <v>0</v>
      </c>
      <c r="C277" s="41">
        <f>IF(C47&gt;0,AVERAGEIFS(Ventas_2[TiempoEngorda],Ventas_2[Año],'KPI''S CERDO'!$A$2,Ventas_2[Mes],DuracionCerdo[[#Headers],[2]],Ventas_2[Almacén],DuracionCerdo[[#This Row],[Almacén]]),0)</f>
        <v>173.42553191489361</v>
      </c>
      <c r="D277" s="41">
        <f>IF(D47&gt;0,AVERAGEIFS(Ventas_2[TiempoEngorda],Ventas_2[Año],'KPI''S CERDO'!$A$2,Ventas_2[Mes],DuracionCerdo[[#Headers],[3]],Ventas_2[Almacén],DuracionCerdo[[#This Row],[Almacén]]),0)</f>
        <v>0</v>
      </c>
      <c r="E277" s="41">
        <f>IF(E47&gt;0,AVERAGEIFS(Ventas_2[TiempoEngorda],Ventas_2[Año],'KPI''S CERDO'!$A$2,Ventas_2[Mes],DuracionCerdo[[#Headers],[4]],Ventas_2[Almacén],DuracionCerdo[[#This Row],[Almacén]]),0)</f>
        <v>0</v>
      </c>
      <c r="F277" s="41">
        <f>IF(F47&gt;0,AVERAGEIFS(Ventas_2[TiempoEngorda],Ventas_2[Año],'KPI''S CERDO'!$A$2,Ventas_2[Mes],DuracionCerdo[[#Headers],[5]],Ventas_2[Almacén],DuracionCerdo[[#This Row],[Almacén]]),0)</f>
        <v>0</v>
      </c>
      <c r="G277" s="41">
        <f>IF(G47&gt;0,AVERAGEIFS(Ventas_2[TiempoEngorda],Ventas_2[Año],'KPI''S CERDO'!$A$2,Ventas_2[Mes],DuracionCerdo[[#Headers],[6]],Ventas_2[Almacén],DuracionCerdo[[#This Row],[Almacén]]),0)</f>
        <v>176.86486486486487</v>
      </c>
      <c r="H277" s="41">
        <f>IF(H47&gt;0,AVERAGEIFS(Ventas_2[TiempoEngorda],Ventas_2[Año],'KPI''S CERDO'!$A$2,Ventas_2[Mes],DuracionCerdo[[#Headers],[7]],Ventas_2[Almacén],DuracionCerdo[[#This Row],[Almacén]]),0)</f>
        <v>0</v>
      </c>
      <c r="I277" s="41">
        <f>IF(I47&gt;0,AVERAGEIFS(Ventas_2[TiempoEngorda],Ventas_2[Año],'KPI''S CERDO'!$A$2,Ventas_2[Mes],DuracionCerdo[[#Headers],[8]],Ventas_2[Almacén],DuracionCerdo[[#This Row],[Almacén]]),0)</f>
        <v>0</v>
      </c>
      <c r="J277" s="41">
        <f>IF(J47&gt;0,AVERAGEIFS(Ventas_2[TiempoEngorda],Ventas_2[Año],'KPI''S CERDO'!$A$2,Ventas_2[Mes],DuracionCerdo[[#Headers],[9]],Ventas_2[Almacén],DuracionCerdo[[#This Row],[Almacén]]),0)</f>
        <v>169.04166666666666</v>
      </c>
      <c r="K277" s="41">
        <f>IF(K47&gt;0,AVERAGEIFS(Ventas_2[TiempoEngorda],Ventas_2[Año],'KPI''S CERDO'!$A$2,Ventas_2[Mes],DuracionCerdo[[#Headers],[10]],Ventas_2[Almacén],DuracionCerdo[[#This Row],[Almacén]]),0)</f>
        <v>0</v>
      </c>
      <c r="L277" s="41">
        <f>IF(L47&gt;0,AVERAGEIFS(Ventas_2[TiempoEngorda],Ventas_2[Año],'KPI''S CERDO'!$A$2,Ventas_2[Mes],DuracionCerdo[[#Headers],[11]],Ventas_2[Almacén],DuracionCerdo[[#This Row],[Almacén]]),0)</f>
        <v>0</v>
      </c>
      <c r="M277" s="41">
        <f>IF(M47&gt;0,AVERAGEIFS(Ventas_2[TiempoEngorda],Ventas_2[Año],'KPI''S CERDO'!$A$2,Ventas_2[Mes],DuracionCerdo[[#Headers],[12]],Ventas_2[Almacén],DuracionCerdo[[#This Row],[Almacén]]),0)</f>
        <v>180.80555555555554</v>
      </c>
    </row>
    <row r="278" spans="1:13" x14ac:dyDescent="0.3">
      <c r="A278" s="9" t="s">
        <v>118</v>
      </c>
      <c r="B278" s="41">
        <f>IF(B48&gt;0,AVERAGEIFS(Ventas_2[TiempoEngorda],Ventas_2[Año],'KPI''S CERDO'!$A$2,Ventas_2[Mes],DuracionCerdo[[#Headers],[1]],Ventas_2[Almacén],DuracionCerdo[[#This Row],[Almacén]]),0)</f>
        <v>0</v>
      </c>
      <c r="C278" s="41">
        <f>IF(C48&gt;0,AVERAGEIFS(Ventas_2[TiempoEngorda],Ventas_2[Año],'KPI''S CERDO'!$A$2,Ventas_2[Mes],DuracionCerdo[[#Headers],[2]],Ventas_2[Almacén],DuracionCerdo[[#This Row],[Almacén]]),0)</f>
        <v>173.30769230769232</v>
      </c>
      <c r="D278" s="41">
        <f>IF(D48&gt;0,AVERAGEIFS(Ventas_2[TiempoEngorda],Ventas_2[Año],'KPI''S CERDO'!$A$2,Ventas_2[Mes],DuracionCerdo[[#Headers],[3]],Ventas_2[Almacén],DuracionCerdo[[#This Row],[Almacén]]),0)</f>
        <v>179</v>
      </c>
      <c r="E278" s="41">
        <f>IF(E48&gt;0,AVERAGEIFS(Ventas_2[TiempoEngorda],Ventas_2[Año],'KPI''S CERDO'!$A$2,Ventas_2[Mes],DuracionCerdo[[#Headers],[4]],Ventas_2[Almacén],DuracionCerdo[[#This Row],[Almacén]]),0)</f>
        <v>0</v>
      </c>
      <c r="F278" s="41">
        <f>IF(F48&gt;0,AVERAGEIFS(Ventas_2[TiempoEngorda],Ventas_2[Año],'KPI''S CERDO'!$A$2,Ventas_2[Mes],DuracionCerdo[[#Headers],[5]],Ventas_2[Almacén],DuracionCerdo[[#This Row],[Almacén]]),0)</f>
        <v>0</v>
      </c>
      <c r="G278" s="41">
        <f>IF(G48&gt;0,AVERAGEIFS(Ventas_2[TiempoEngorda],Ventas_2[Año],'KPI''S CERDO'!$A$2,Ventas_2[Mes],DuracionCerdo[[#Headers],[6]],Ventas_2[Almacén],DuracionCerdo[[#This Row],[Almacén]]),0)</f>
        <v>177.45945945945945</v>
      </c>
      <c r="H278" s="41">
        <f>IF(H48&gt;0,AVERAGEIFS(Ventas_2[TiempoEngorda],Ventas_2[Año],'KPI''S CERDO'!$A$2,Ventas_2[Mes],DuracionCerdo[[#Headers],[7]],Ventas_2[Almacén],DuracionCerdo[[#This Row],[Almacén]]),0)</f>
        <v>0</v>
      </c>
      <c r="I278" s="41">
        <f>IF(I48&gt;0,AVERAGEIFS(Ventas_2[TiempoEngorda],Ventas_2[Año],'KPI''S CERDO'!$A$2,Ventas_2[Mes],DuracionCerdo[[#Headers],[8]],Ventas_2[Almacén],DuracionCerdo[[#This Row],[Almacén]]),0)</f>
        <v>0</v>
      </c>
      <c r="J278" s="41">
        <f>IF(J48&gt;0,AVERAGEIFS(Ventas_2[TiempoEngorda],Ventas_2[Año],'KPI''S CERDO'!$A$2,Ventas_2[Mes],DuracionCerdo[[#Headers],[9]],Ventas_2[Almacén],DuracionCerdo[[#This Row],[Almacén]]),0)</f>
        <v>165.734375</v>
      </c>
      <c r="K278" s="41">
        <f>IF(K48&gt;0,AVERAGEIFS(Ventas_2[TiempoEngorda],Ventas_2[Año],'KPI''S CERDO'!$A$2,Ventas_2[Mes],DuracionCerdo[[#Headers],[10]],Ventas_2[Almacén],DuracionCerdo[[#This Row],[Almacén]]),0)</f>
        <v>0</v>
      </c>
      <c r="L278" s="41">
        <f>IF(L48&gt;0,AVERAGEIFS(Ventas_2[TiempoEngorda],Ventas_2[Año],'KPI''S CERDO'!$A$2,Ventas_2[Mes],DuracionCerdo[[#Headers],[11]],Ventas_2[Almacén],DuracionCerdo[[#This Row],[Almacén]]),0)</f>
        <v>0</v>
      </c>
      <c r="M278" s="41">
        <f>IF(M48&gt;0,AVERAGEIFS(Ventas_2[TiempoEngorda],Ventas_2[Año],'KPI''S CERDO'!$A$2,Ventas_2[Mes],DuracionCerdo[[#Headers],[12]],Ventas_2[Almacén],DuracionCerdo[[#This Row],[Almacén]]),0)</f>
        <v>173.61904761904762</v>
      </c>
    </row>
    <row r="279" spans="1:13" x14ac:dyDescent="0.3">
      <c r="A279" s="9" t="s">
        <v>119</v>
      </c>
      <c r="B279" s="41">
        <f>IF(B49&gt;0,AVERAGEIFS(Ventas_2[TiempoEngorda],Ventas_2[Año],'KPI''S CERDO'!$A$2,Ventas_2[Mes],DuracionCerdo[[#Headers],[1]],Ventas_2[Almacén],DuracionCerdo[[#This Row],[Almacén]]),0)</f>
        <v>0</v>
      </c>
      <c r="C279" s="41">
        <f>IF(C49&gt;0,AVERAGEIFS(Ventas_2[TiempoEngorda],Ventas_2[Año],'KPI''S CERDO'!$A$2,Ventas_2[Mes],DuracionCerdo[[#Headers],[2]],Ventas_2[Almacén],DuracionCerdo[[#This Row],[Almacén]]),0)</f>
        <v>0</v>
      </c>
      <c r="D279" s="41">
        <f>IF(D49&gt;0,AVERAGEIFS(Ventas_2[TiempoEngorda],Ventas_2[Año],'KPI''S CERDO'!$A$2,Ventas_2[Mes],DuracionCerdo[[#Headers],[3]],Ventas_2[Almacén],DuracionCerdo[[#This Row],[Almacén]]),0)</f>
        <v>0</v>
      </c>
      <c r="E279" s="41">
        <f>IF(E49&gt;0,AVERAGEIFS(Ventas_2[TiempoEngorda],Ventas_2[Año],'KPI''S CERDO'!$A$2,Ventas_2[Mes],DuracionCerdo[[#Headers],[4]],Ventas_2[Almacén],DuracionCerdo[[#This Row],[Almacén]]),0)</f>
        <v>0</v>
      </c>
      <c r="F279" s="41">
        <f>IF(F49&gt;0,AVERAGEIFS(Ventas_2[TiempoEngorda],Ventas_2[Año],'KPI''S CERDO'!$A$2,Ventas_2[Mes],DuracionCerdo[[#Headers],[5]],Ventas_2[Almacén],DuracionCerdo[[#This Row],[Almacén]]),0)</f>
        <v>0</v>
      </c>
      <c r="G279" s="41">
        <f>IF(G49&gt;0,AVERAGEIFS(Ventas_2[TiempoEngorda],Ventas_2[Año],'KPI''S CERDO'!$A$2,Ventas_2[Mes],DuracionCerdo[[#Headers],[6]],Ventas_2[Almacén],DuracionCerdo[[#This Row],[Almacén]]),0)</f>
        <v>0</v>
      </c>
      <c r="H279" s="41">
        <f>IF(H49&gt;0,AVERAGEIFS(Ventas_2[TiempoEngorda],Ventas_2[Año],'KPI''S CERDO'!$A$2,Ventas_2[Mes],DuracionCerdo[[#Headers],[7]],Ventas_2[Almacén],DuracionCerdo[[#This Row],[Almacén]]),0)</f>
        <v>0</v>
      </c>
      <c r="I279" s="41">
        <f>IF(I49&gt;0,AVERAGEIFS(Ventas_2[TiempoEngorda],Ventas_2[Año],'KPI''S CERDO'!$A$2,Ventas_2[Mes],DuracionCerdo[[#Headers],[8]],Ventas_2[Almacén],DuracionCerdo[[#This Row],[Almacén]]),0)</f>
        <v>0</v>
      </c>
      <c r="J279" s="41">
        <f>IF(J49&gt;0,AVERAGEIFS(Ventas_2[TiempoEngorda],Ventas_2[Año],'KPI''S CERDO'!$A$2,Ventas_2[Mes],DuracionCerdo[[#Headers],[9]],Ventas_2[Almacén],DuracionCerdo[[#This Row],[Almacén]]),0)</f>
        <v>0</v>
      </c>
      <c r="K279" s="41">
        <f>IF(K49&gt;0,AVERAGEIFS(Ventas_2[TiempoEngorda],Ventas_2[Año],'KPI''S CERDO'!$A$2,Ventas_2[Mes],DuracionCerdo[[#Headers],[10]],Ventas_2[Almacén],DuracionCerdo[[#This Row],[Almacén]]),0)</f>
        <v>0</v>
      </c>
      <c r="L279" s="41">
        <f>IF(L49&gt;0,AVERAGEIFS(Ventas_2[TiempoEngorda],Ventas_2[Año],'KPI''S CERDO'!$A$2,Ventas_2[Mes],DuracionCerdo[[#Headers],[11]],Ventas_2[Almacén],DuracionCerdo[[#This Row],[Almacén]]),0)</f>
        <v>0</v>
      </c>
      <c r="M279" s="41">
        <f>IF(M49&gt;0,AVERAGEIFS(Ventas_2[TiempoEngorda],Ventas_2[Año],'KPI''S CERDO'!$A$2,Ventas_2[Mes],DuracionCerdo[[#Headers],[12]],Ventas_2[Almacén],DuracionCerdo[[#This Row],[Almacén]]),0)</f>
        <v>0</v>
      </c>
    </row>
    <row r="280" spans="1:13" x14ac:dyDescent="0.3">
      <c r="A280" s="9" t="s">
        <v>120</v>
      </c>
      <c r="B280" s="41">
        <f>IF(B50&gt;0,AVERAGEIFS(Ventas_2[TiempoEngorda],Ventas_2[Año],'KPI''S CERDO'!$A$2,Ventas_2[Mes],DuracionCerdo[[#Headers],[1]],Ventas_2[Almacén],DuracionCerdo[[#This Row],[Almacén]]),0)</f>
        <v>0</v>
      </c>
      <c r="C280" s="41">
        <f>IF(C50&gt;0,AVERAGEIFS(Ventas_2[TiempoEngorda],Ventas_2[Año],'KPI''S CERDO'!$A$2,Ventas_2[Mes],DuracionCerdo[[#Headers],[2]],Ventas_2[Almacén],DuracionCerdo[[#This Row],[Almacén]]),0)</f>
        <v>0</v>
      </c>
      <c r="D280" s="41">
        <f>IF(D50&gt;0,AVERAGEIFS(Ventas_2[TiempoEngorda],Ventas_2[Año],'KPI''S CERDO'!$A$2,Ventas_2[Mes],DuracionCerdo[[#Headers],[3]],Ventas_2[Almacén],DuracionCerdo[[#This Row],[Almacén]]),0)</f>
        <v>0</v>
      </c>
      <c r="E280" s="41">
        <f>IF(E50&gt;0,AVERAGEIFS(Ventas_2[TiempoEngorda],Ventas_2[Año],'KPI''S CERDO'!$A$2,Ventas_2[Mes],DuracionCerdo[[#Headers],[4]],Ventas_2[Almacén],DuracionCerdo[[#This Row],[Almacén]]),0)</f>
        <v>0</v>
      </c>
      <c r="F280" s="41">
        <f>IF(F50&gt;0,AVERAGEIFS(Ventas_2[TiempoEngorda],Ventas_2[Año],'KPI''S CERDO'!$A$2,Ventas_2[Mes],DuracionCerdo[[#Headers],[5]],Ventas_2[Almacén],DuracionCerdo[[#This Row],[Almacén]]),0)</f>
        <v>0</v>
      </c>
      <c r="G280" s="41">
        <f>IF(G50&gt;0,AVERAGEIFS(Ventas_2[TiempoEngorda],Ventas_2[Año],'KPI''S CERDO'!$A$2,Ventas_2[Mes],DuracionCerdo[[#Headers],[6]],Ventas_2[Almacén],DuracionCerdo[[#This Row],[Almacén]]),0)</f>
        <v>0</v>
      </c>
      <c r="H280" s="41">
        <f>IF(H50&gt;0,AVERAGEIFS(Ventas_2[TiempoEngorda],Ventas_2[Año],'KPI''S CERDO'!$A$2,Ventas_2[Mes],DuracionCerdo[[#Headers],[7]],Ventas_2[Almacén],DuracionCerdo[[#This Row],[Almacén]]),0)</f>
        <v>0</v>
      </c>
      <c r="I280" s="41">
        <f>IF(I50&gt;0,AVERAGEIFS(Ventas_2[TiempoEngorda],Ventas_2[Año],'KPI''S CERDO'!$A$2,Ventas_2[Mes],DuracionCerdo[[#Headers],[8]],Ventas_2[Almacén],DuracionCerdo[[#This Row],[Almacén]]),0)</f>
        <v>0</v>
      </c>
      <c r="J280" s="41">
        <f>IF(J50&gt;0,AVERAGEIFS(Ventas_2[TiempoEngorda],Ventas_2[Año],'KPI''S CERDO'!$A$2,Ventas_2[Mes],DuracionCerdo[[#Headers],[9]],Ventas_2[Almacén],DuracionCerdo[[#This Row],[Almacén]]),0)</f>
        <v>0</v>
      </c>
      <c r="K280" s="41">
        <f>IF(K50&gt;0,AVERAGEIFS(Ventas_2[TiempoEngorda],Ventas_2[Año],'KPI''S CERDO'!$A$2,Ventas_2[Mes],DuracionCerdo[[#Headers],[10]],Ventas_2[Almacén],DuracionCerdo[[#This Row],[Almacén]]),0)</f>
        <v>0</v>
      </c>
      <c r="L280" s="41">
        <f>IF(L50&gt;0,AVERAGEIFS(Ventas_2[TiempoEngorda],Ventas_2[Año],'KPI''S CERDO'!$A$2,Ventas_2[Mes],DuracionCerdo[[#Headers],[11]],Ventas_2[Almacén],DuracionCerdo[[#This Row],[Almacén]]),0)</f>
        <v>0</v>
      </c>
      <c r="M280" s="41">
        <f>IF(M50&gt;0,AVERAGEIFS(Ventas_2[TiempoEngorda],Ventas_2[Año],'KPI''S CERDO'!$A$2,Ventas_2[Mes],DuracionCerdo[[#Headers],[12]],Ventas_2[Almacén],DuracionCerdo[[#This Row],[Almacén]]),0)</f>
        <v>78.5</v>
      </c>
    </row>
    <row r="281" spans="1:13" x14ac:dyDescent="0.3">
      <c r="A281" s="9" t="s">
        <v>121</v>
      </c>
      <c r="B281" s="41">
        <f>IF(B51&gt;0,AVERAGEIFS(Ventas_2[TiempoEngorda],Ventas_2[Año],'KPI''S CERDO'!$A$2,Ventas_2[Mes],DuracionCerdo[[#Headers],[1]],Ventas_2[Almacén],DuracionCerdo[[#This Row],[Almacén]]),0)</f>
        <v>0</v>
      </c>
      <c r="C281" s="41">
        <f>IF(C51&gt;0,AVERAGEIFS(Ventas_2[TiempoEngorda],Ventas_2[Año],'KPI''S CERDO'!$A$2,Ventas_2[Mes],DuracionCerdo[[#Headers],[2]],Ventas_2[Almacén],DuracionCerdo[[#This Row],[Almacén]]),0)</f>
        <v>0</v>
      </c>
      <c r="D281" s="41">
        <f>IF(D51&gt;0,AVERAGEIFS(Ventas_2[TiempoEngorda],Ventas_2[Año],'KPI''S CERDO'!$A$2,Ventas_2[Mes],DuracionCerdo[[#Headers],[3]],Ventas_2[Almacén],DuracionCerdo[[#This Row],[Almacén]]),0)</f>
        <v>0</v>
      </c>
      <c r="E281" s="41">
        <f>IF(E51&gt;0,AVERAGEIFS(Ventas_2[TiempoEngorda],Ventas_2[Año],'KPI''S CERDO'!$A$2,Ventas_2[Mes],DuracionCerdo[[#Headers],[4]],Ventas_2[Almacén],DuracionCerdo[[#This Row],[Almacén]]),0)</f>
        <v>0</v>
      </c>
      <c r="F281" s="41">
        <f>IF(F51&gt;0,AVERAGEIFS(Ventas_2[TiempoEngorda],Ventas_2[Año],'KPI''S CERDO'!$A$2,Ventas_2[Mes],DuracionCerdo[[#Headers],[5]],Ventas_2[Almacén],DuracionCerdo[[#This Row],[Almacén]]),0)</f>
        <v>0</v>
      </c>
      <c r="G281" s="41">
        <f>IF(G51&gt;0,AVERAGEIFS(Ventas_2[TiempoEngorda],Ventas_2[Año],'KPI''S CERDO'!$A$2,Ventas_2[Mes],DuracionCerdo[[#Headers],[6]],Ventas_2[Almacén],DuracionCerdo[[#This Row],[Almacén]]),0)</f>
        <v>0</v>
      </c>
      <c r="H281" s="41">
        <f>IF(H51&gt;0,AVERAGEIFS(Ventas_2[TiempoEngorda],Ventas_2[Año],'KPI''S CERDO'!$A$2,Ventas_2[Mes],DuracionCerdo[[#Headers],[7]],Ventas_2[Almacén],DuracionCerdo[[#This Row],[Almacén]]),0)</f>
        <v>0</v>
      </c>
      <c r="I281" s="41">
        <f>IF(I51&gt;0,AVERAGEIFS(Ventas_2[TiempoEngorda],Ventas_2[Año],'KPI''S CERDO'!$A$2,Ventas_2[Mes],DuracionCerdo[[#Headers],[8]],Ventas_2[Almacén],DuracionCerdo[[#This Row],[Almacén]]),0)</f>
        <v>0</v>
      </c>
      <c r="J281" s="41">
        <f>IF(J51&gt;0,AVERAGEIFS(Ventas_2[TiempoEngorda],Ventas_2[Año],'KPI''S CERDO'!$A$2,Ventas_2[Mes],DuracionCerdo[[#Headers],[9]],Ventas_2[Almacén],DuracionCerdo[[#This Row],[Almacén]]),0)</f>
        <v>0</v>
      </c>
      <c r="K281" s="41">
        <f>IF(K51&gt;0,AVERAGEIFS(Ventas_2[TiempoEngorda],Ventas_2[Año],'KPI''S CERDO'!$A$2,Ventas_2[Mes],DuracionCerdo[[#Headers],[10]],Ventas_2[Almacén],DuracionCerdo[[#This Row],[Almacén]]),0)</f>
        <v>0</v>
      </c>
      <c r="L281" s="41">
        <f>IF(L51&gt;0,AVERAGEIFS(Ventas_2[TiempoEngorda],Ventas_2[Año],'KPI''S CERDO'!$A$2,Ventas_2[Mes],DuracionCerdo[[#Headers],[11]],Ventas_2[Almacén],DuracionCerdo[[#This Row],[Almacén]]),0)</f>
        <v>0</v>
      </c>
      <c r="M281" s="41">
        <f>IF(M51&gt;0,AVERAGEIFS(Ventas_2[TiempoEngorda],Ventas_2[Año],'KPI''S CERDO'!$A$2,Ventas_2[Mes],DuracionCerdo[[#Headers],[12]],Ventas_2[Almacén],DuracionCerdo[[#This Row],[Almacén]]),0)</f>
        <v>76</v>
      </c>
    </row>
    <row r="282" spans="1:13" x14ac:dyDescent="0.3">
      <c r="A282" s="9" t="s">
        <v>122</v>
      </c>
      <c r="B282" s="41">
        <f>IF(B52&gt;0,AVERAGEIFS(Ventas_2[TiempoEngorda],Ventas_2[Año],'KPI''S CERDO'!$A$2,Ventas_2[Mes],DuracionCerdo[[#Headers],[1]],Ventas_2[Almacén],DuracionCerdo[[#This Row],[Almacén]]),0)</f>
        <v>0</v>
      </c>
      <c r="C282" s="41">
        <f>IF(C52&gt;0,AVERAGEIFS(Ventas_2[TiempoEngorda],Ventas_2[Año],'KPI''S CERDO'!$A$2,Ventas_2[Mes],DuracionCerdo[[#Headers],[2]],Ventas_2[Almacén],DuracionCerdo[[#This Row],[Almacén]]),0)</f>
        <v>0</v>
      </c>
      <c r="D282" s="41">
        <f>IF(D52&gt;0,AVERAGEIFS(Ventas_2[TiempoEngorda],Ventas_2[Año],'KPI''S CERDO'!$A$2,Ventas_2[Mes],DuracionCerdo[[#Headers],[3]],Ventas_2[Almacén],DuracionCerdo[[#This Row],[Almacén]]),0)</f>
        <v>0</v>
      </c>
      <c r="E282" s="41">
        <f>IF(E52&gt;0,AVERAGEIFS(Ventas_2[TiempoEngorda],Ventas_2[Año],'KPI''S CERDO'!$A$2,Ventas_2[Mes],DuracionCerdo[[#Headers],[4]],Ventas_2[Almacén],DuracionCerdo[[#This Row],[Almacén]]),0)</f>
        <v>0</v>
      </c>
      <c r="F282" s="41">
        <f>IF(F52&gt;0,AVERAGEIFS(Ventas_2[TiempoEngorda],Ventas_2[Año],'KPI''S CERDO'!$A$2,Ventas_2[Mes],DuracionCerdo[[#Headers],[5]],Ventas_2[Almacén],DuracionCerdo[[#This Row],[Almacén]]),0)</f>
        <v>0</v>
      </c>
      <c r="G282" s="41">
        <f>IF(G52&gt;0,AVERAGEIFS(Ventas_2[TiempoEngorda],Ventas_2[Año],'KPI''S CERDO'!$A$2,Ventas_2[Mes],DuracionCerdo[[#Headers],[6]],Ventas_2[Almacén],DuracionCerdo[[#This Row],[Almacén]]),0)</f>
        <v>0</v>
      </c>
      <c r="H282" s="41">
        <f>IF(H52&gt;0,AVERAGEIFS(Ventas_2[TiempoEngorda],Ventas_2[Año],'KPI''S CERDO'!$A$2,Ventas_2[Mes],DuracionCerdo[[#Headers],[7]],Ventas_2[Almacén],DuracionCerdo[[#This Row],[Almacén]]),0)</f>
        <v>0</v>
      </c>
      <c r="I282" s="41">
        <f>IF(I52&gt;0,AVERAGEIFS(Ventas_2[TiempoEngorda],Ventas_2[Año],'KPI''S CERDO'!$A$2,Ventas_2[Mes],DuracionCerdo[[#Headers],[8]],Ventas_2[Almacén],DuracionCerdo[[#This Row],[Almacén]]),0)</f>
        <v>0</v>
      </c>
      <c r="J282" s="41">
        <f>IF(J52&gt;0,AVERAGEIFS(Ventas_2[TiempoEngorda],Ventas_2[Año],'KPI''S CERDO'!$A$2,Ventas_2[Mes],DuracionCerdo[[#Headers],[9]],Ventas_2[Almacén],DuracionCerdo[[#This Row],[Almacén]]),0)</f>
        <v>0</v>
      </c>
      <c r="K282" s="41">
        <f>IF(K52&gt;0,AVERAGEIFS(Ventas_2[TiempoEngorda],Ventas_2[Año],'KPI''S CERDO'!$A$2,Ventas_2[Mes],DuracionCerdo[[#Headers],[10]],Ventas_2[Almacén],DuracionCerdo[[#This Row],[Almacén]]),0)</f>
        <v>70</v>
      </c>
      <c r="L282" s="41">
        <f>IF(L52&gt;0,AVERAGEIFS(Ventas_2[TiempoEngorda],Ventas_2[Año],'KPI''S CERDO'!$A$2,Ventas_2[Mes],DuracionCerdo[[#Headers],[11]],Ventas_2[Almacén],DuracionCerdo[[#This Row],[Almacén]]),0)</f>
        <v>0</v>
      </c>
      <c r="M282" s="41">
        <f>IF(M52&gt;0,AVERAGEIFS(Ventas_2[TiempoEngorda],Ventas_2[Año],'KPI''S CERDO'!$A$2,Ventas_2[Mes],DuracionCerdo[[#Headers],[12]],Ventas_2[Almacén],DuracionCerdo[[#This Row],[Almacén]]),0)</f>
        <v>87</v>
      </c>
    </row>
    <row r="283" spans="1:13" x14ac:dyDescent="0.3">
      <c r="A283" s="9" t="s">
        <v>123</v>
      </c>
      <c r="B283" s="41">
        <f>IF(B53&gt;0,AVERAGEIFS(Ventas_2[TiempoEngorda],Ventas_2[Año],'KPI''S CERDO'!$A$2,Ventas_2[Mes],DuracionCerdo[[#Headers],[1]],Ventas_2[Almacén],DuracionCerdo[[#This Row],[Almacén]]),0)</f>
        <v>0</v>
      </c>
      <c r="C283" s="41">
        <f>IF(C53&gt;0,AVERAGEIFS(Ventas_2[TiempoEngorda],Ventas_2[Año],'KPI''S CERDO'!$A$2,Ventas_2[Mes],DuracionCerdo[[#Headers],[2]],Ventas_2[Almacén],DuracionCerdo[[#This Row],[Almacén]]),0)</f>
        <v>0</v>
      </c>
      <c r="D283" s="41">
        <f>IF(D53&gt;0,AVERAGEIFS(Ventas_2[TiempoEngorda],Ventas_2[Año],'KPI''S CERDO'!$A$2,Ventas_2[Mes],DuracionCerdo[[#Headers],[3]],Ventas_2[Almacén],DuracionCerdo[[#This Row],[Almacén]]),0)</f>
        <v>0</v>
      </c>
      <c r="E283" s="41">
        <f>IF(E53&gt;0,AVERAGEIFS(Ventas_2[TiempoEngorda],Ventas_2[Año],'KPI''S CERDO'!$A$2,Ventas_2[Mes],DuracionCerdo[[#Headers],[4]],Ventas_2[Almacén],DuracionCerdo[[#This Row],[Almacén]]),0)</f>
        <v>0</v>
      </c>
      <c r="F283" s="41">
        <f>IF(F53&gt;0,AVERAGEIFS(Ventas_2[TiempoEngorda],Ventas_2[Año],'KPI''S CERDO'!$A$2,Ventas_2[Mes],DuracionCerdo[[#Headers],[5]],Ventas_2[Almacén],DuracionCerdo[[#This Row],[Almacén]]),0)</f>
        <v>0</v>
      </c>
      <c r="G283" s="41">
        <f>IF(G53&gt;0,AVERAGEIFS(Ventas_2[TiempoEngorda],Ventas_2[Año],'KPI''S CERDO'!$A$2,Ventas_2[Mes],DuracionCerdo[[#Headers],[6]],Ventas_2[Almacén],DuracionCerdo[[#This Row],[Almacén]]),0)</f>
        <v>0</v>
      </c>
      <c r="H283" s="41">
        <f>IF(H53&gt;0,AVERAGEIFS(Ventas_2[TiempoEngorda],Ventas_2[Año],'KPI''S CERDO'!$A$2,Ventas_2[Mes],DuracionCerdo[[#Headers],[7]],Ventas_2[Almacén],DuracionCerdo[[#This Row],[Almacén]]),0)</f>
        <v>0</v>
      </c>
      <c r="I283" s="41">
        <f>IF(I53&gt;0,AVERAGEIFS(Ventas_2[TiempoEngorda],Ventas_2[Año],'KPI''S CERDO'!$A$2,Ventas_2[Mes],DuracionCerdo[[#Headers],[8]],Ventas_2[Almacén],DuracionCerdo[[#This Row],[Almacén]]),0)</f>
        <v>0</v>
      </c>
      <c r="J283" s="41">
        <f>IF(J53&gt;0,AVERAGEIFS(Ventas_2[TiempoEngorda],Ventas_2[Año],'KPI''S CERDO'!$A$2,Ventas_2[Mes],DuracionCerdo[[#Headers],[9]],Ventas_2[Almacén],DuracionCerdo[[#This Row],[Almacén]]),0)</f>
        <v>84</v>
      </c>
      <c r="K283" s="41">
        <f>IF(K53&gt;0,AVERAGEIFS(Ventas_2[TiempoEngorda],Ventas_2[Año],'KPI''S CERDO'!$A$2,Ventas_2[Mes],DuracionCerdo[[#Headers],[10]],Ventas_2[Almacén],DuracionCerdo[[#This Row],[Almacén]]),0)</f>
        <v>0</v>
      </c>
      <c r="L283" s="41">
        <f>IF(L53&gt;0,AVERAGEIFS(Ventas_2[TiempoEngorda],Ventas_2[Año],'KPI''S CERDO'!$A$2,Ventas_2[Mes],DuracionCerdo[[#Headers],[11]],Ventas_2[Almacén],DuracionCerdo[[#This Row],[Almacén]]),0)</f>
        <v>0</v>
      </c>
      <c r="M283" s="41">
        <f>IF(M53&gt;0,AVERAGEIFS(Ventas_2[TiempoEngorda],Ventas_2[Año],'KPI''S CERDO'!$A$2,Ventas_2[Mes],DuracionCerdo[[#Headers],[12]],Ventas_2[Almacén],DuracionCerdo[[#This Row],[Almacén]]),0)</f>
        <v>84</v>
      </c>
    </row>
    <row r="284" spans="1:13" x14ac:dyDescent="0.3">
      <c r="A284" s="9" t="s">
        <v>124</v>
      </c>
      <c r="B284" s="41">
        <f>IF(B54&gt;0,AVERAGEIFS(Ventas_2[TiempoEngorda],Ventas_2[Año],'KPI''S CERDO'!$A$2,Ventas_2[Mes],DuracionCerdo[[#Headers],[1]],Ventas_2[Almacén],DuracionCerdo[[#This Row],[Almacén]]),0)</f>
        <v>0</v>
      </c>
      <c r="C284" s="41">
        <f>IF(C54&gt;0,AVERAGEIFS(Ventas_2[TiempoEngorda],Ventas_2[Año],'KPI''S CERDO'!$A$2,Ventas_2[Mes],DuracionCerdo[[#Headers],[2]],Ventas_2[Almacén],DuracionCerdo[[#This Row],[Almacén]]),0)</f>
        <v>78</v>
      </c>
      <c r="D284" s="41">
        <f>IF(D54&gt;0,AVERAGEIFS(Ventas_2[TiempoEngorda],Ventas_2[Año],'KPI''S CERDO'!$A$2,Ventas_2[Mes],DuracionCerdo[[#Headers],[3]],Ventas_2[Almacén],DuracionCerdo[[#This Row],[Almacén]]),0)</f>
        <v>0</v>
      </c>
      <c r="E284" s="41">
        <f>IF(E54&gt;0,AVERAGEIFS(Ventas_2[TiempoEngorda],Ventas_2[Año],'KPI''S CERDO'!$A$2,Ventas_2[Mes],DuracionCerdo[[#Headers],[4]],Ventas_2[Almacén],DuracionCerdo[[#This Row],[Almacén]]),0)</f>
        <v>0</v>
      </c>
      <c r="F284" s="41">
        <f>IF(F54&gt;0,AVERAGEIFS(Ventas_2[TiempoEngorda],Ventas_2[Año],'KPI''S CERDO'!$A$2,Ventas_2[Mes],DuracionCerdo[[#Headers],[5]],Ventas_2[Almacén],DuracionCerdo[[#This Row],[Almacén]]),0)</f>
        <v>0</v>
      </c>
      <c r="G284" s="41">
        <f>IF(G54&gt;0,AVERAGEIFS(Ventas_2[TiempoEngorda],Ventas_2[Año],'KPI''S CERDO'!$A$2,Ventas_2[Mes],DuracionCerdo[[#Headers],[6]],Ventas_2[Almacén],DuracionCerdo[[#This Row],[Almacén]]),0)</f>
        <v>0</v>
      </c>
      <c r="H284" s="41">
        <f>IF(H54&gt;0,AVERAGEIFS(Ventas_2[TiempoEngorda],Ventas_2[Año],'KPI''S CERDO'!$A$2,Ventas_2[Mes],DuracionCerdo[[#Headers],[7]],Ventas_2[Almacén],DuracionCerdo[[#This Row],[Almacén]]),0)</f>
        <v>0</v>
      </c>
      <c r="I284" s="41">
        <f>IF(I54&gt;0,AVERAGEIFS(Ventas_2[TiempoEngorda],Ventas_2[Año],'KPI''S CERDO'!$A$2,Ventas_2[Mes],DuracionCerdo[[#Headers],[8]],Ventas_2[Almacén],DuracionCerdo[[#This Row],[Almacén]]),0)</f>
        <v>0</v>
      </c>
      <c r="J284" s="41">
        <f>IF(J54&gt;0,AVERAGEIFS(Ventas_2[TiempoEngorda],Ventas_2[Año],'KPI''S CERDO'!$A$2,Ventas_2[Mes],DuracionCerdo[[#Headers],[9]],Ventas_2[Almacén],DuracionCerdo[[#This Row],[Almacén]]),0)</f>
        <v>0</v>
      </c>
      <c r="K284" s="41">
        <f>IF(K54&gt;0,AVERAGEIFS(Ventas_2[TiempoEngorda],Ventas_2[Año],'KPI''S CERDO'!$A$2,Ventas_2[Mes],DuracionCerdo[[#Headers],[10]],Ventas_2[Almacén],DuracionCerdo[[#This Row],[Almacén]]),0)</f>
        <v>0</v>
      </c>
      <c r="L284" s="41">
        <f>IF(L54&gt;0,AVERAGEIFS(Ventas_2[TiempoEngorda],Ventas_2[Año],'KPI''S CERDO'!$A$2,Ventas_2[Mes],DuracionCerdo[[#Headers],[11]],Ventas_2[Almacén],DuracionCerdo[[#This Row],[Almacén]]),0)</f>
        <v>0</v>
      </c>
      <c r="M284" s="41">
        <f>IF(M54&gt;0,AVERAGEIFS(Ventas_2[TiempoEngorda],Ventas_2[Año],'KPI''S CERDO'!$A$2,Ventas_2[Mes],DuracionCerdo[[#Headers],[12]],Ventas_2[Almacén],DuracionCerdo[[#This Row],[Almacén]]),0)</f>
        <v>0</v>
      </c>
    </row>
    <row r="285" spans="1:13" x14ac:dyDescent="0.3">
      <c r="A285" s="9" t="s">
        <v>125</v>
      </c>
      <c r="B285" s="41">
        <f>IF(B55&gt;0,AVERAGEIFS(Ventas_2[TiempoEngorda],Ventas_2[Año],'KPI''S CERDO'!$A$2,Ventas_2[Mes],DuracionCerdo[[#Headers],[1]],Ventas_2[Almacén],DuracionCerdo[[#This Row],[Almacén]]),0)</f>
        <v>0</v>
      </c>
      <c r="C285" s="41">
        <f>IF(C55&gt;0,AVERAGEIFS(Ventas_2[TiempoEngorda],Ventas_2[Año],'KPI''S CERDO'!$A$2,Ventas_2[Mes],DuracionCerdo[[#Headers],[2]],Ventas_2[Almacén],DuracionCerdo[[#This Row],[Almacén]]),0)</f>
        <v>0</v>
      </c>
      <c r="D285" s="41">
        <f>IF(D55&gt;0,AVERAGEIFS(Ventas_2[TiempoEngorda],Ventas_2[Año],'KPI''S CERDO'!$A$2,Ventas_2[Mes],DuracionCerdo[[#Headers],[3]],Ventas_2[Almacén],DuracionCerdo[[#This Row],[Almacén]]),0)</f>
        <v>0</v>
      </c>
      <c r="E285" s="41">
        <f>IF(E55&gt;0,AVERAGEIFS(Ventas_2[TiempoEngorda],Ventas_2[Año],'KPI''S CERDO'!$A$2,Ventas_2[Mes],DuracionCerdo[[#Headers],[4]],Ventas_2[Almacén],DuracionCerdo[[#This Row],[Almacén]]),0)</f>
        <v>0</v>
      </c>
      <c r="F285" s="41">
        <f>IF(F55&gt;0,AVERAGEIFS(Ventas_2[TiempoEngorda],Ventas_2[Año],'KPI''S CERDO'!$A$2,Ventas_2[Mes],DuracionCerdo[[#Headers],[5]],Ventas_2[Almacén],DuracionCerdo[[#This Row],[Almacén]]),0)</f>
        <v>0</v>
      </c>
      <c r="G285" s="41">
        <f>IF(G55&gt;0,AVERAGEIFS(Ventas_2[TiempoEngorda],Ventas_2[Año],'KPI''S CERDO'!$A$2,Ventas_2[Mes],DuracionCerdo[[#Headers],[6]],Ventas_2[Almacén],DuracionCerdo[[#This Row],[Almacén]]),0)</f>
        <v>0</v>
      </c>
      <c r="H285" s="41">
        <f>IF(H55&gt;0,AVERAGEIFS(Ventas_2[TiempoEngorda],Ventas_2[Año],'KPI''S CERDO'!$A$2,Ventas_2[Mes],DuracionCerdo[[#Headers],[7]],Ventas_2[Almacén],DuracionCerdo[[#This Row],[Almacén]]),0)</f>
        <v>0</v>
      </c>
      <c r="I285" s="41">
        <f>IF(I55&gt;0,AVERAGEIFS(Ventas_2[TiempoEngorda],Ventas_2[Año],'KPI''S CERDO'!$A$2,Ventas_2[Mes],DuracionCerdo[[#Headers],[8]],Ventas_2[Almacén],DuracionCerdo[[#This Row],[Almacén]]),0)</f>
        <v>0</v>
      </c>
      <c r="J285" s="41">
        <f>IF(J55&gt;0,AVERAGEIFS(Ventas_2[TiempoEngorda],Ventas_2[Año],'KPI''S CERDO'!$A$2,Ventas_2[Mes],DuracionCerdo[[#Headers],[9]],Ventas_2[Almacén],DuracionCerdo[[#This Row],[Almacén]]),0)</f>
        <v>0</v>
      </c>
      <c r="K285" s="41">
        <f>IF(K55&gt;0,AVERAGEIFS(Ventas_2[TiempoEngorda],Ventas_2[Año],'KPI''S CERDO'!$A$2,Ventas_2[Mes],DuracionCerdo[[#Headers],[10]],Ventas_2[Almacén],DuracionCerdo[[#This Row],[Almacén]]),0)</f>
        <v>0</v>
      </c>
      <c r="L285" s="41">
        <f>IF(L55&gt;0,AVERAGEIFS(Ventas_2[TiempoEngorda],Ventas_2[Año],'KPI''S CERDO'!$A$2,Ventas_2[Mes],DuracionCerdo[[#Headers],[11]],Ventas_2[Almacén],DuracionCerdo[[#This Row],[Almacén]]),0)</f>
        <v>0</v>
      </c>
      <c r="M285" s="41">
        <f>IF(M55&gt;0,AVERAGEIFS(Ventas_2[TiempoEngorda],Ventas_2[Año],'KPI''S CERDO'!$A$2,Ventas_2[Mes],DuracionCerdo[[#Headers],[12]],Ventas_2[Almacén],DuracionCerdo[[#This Row],[Almacén]]),0)</f>
        <v>88</v>
      </c>
    </row>
    <row r="286" spans="1:13" x14ac:dyDescent="0.3">
      <c r="A286" s="9" t="s">
        <v>126</v>
      </c>
      <c r="B286" s="41">
        <f>IF(B56&gt;0,AVERAGEIFS(Ventas_2[TiempoEngorda],Ventas_2[Año],'KPI''S CERDO'!$A$2,Ventas_2[Mes],DuracionCerdo[[#Headers],[1]],Ventas_2[Almacén],DuracionCerdo[[#This Row],[Almacén]]),0)</f>
        <v>0</v>
      </c>
      <c r="C286" s="41">
        <f>IF(C56&gt;0,AVERAGEIFS(Ventas_2[TiempoEngorda],Ventas_2[Año],'KPI''S CERDO'!$A$2,Ventas_2[Mes],DuracionCerdo[[#Headers],[2]],Ventas_2[Almacén],DuracionCerdo[[#This Row],[Almacén]]),0)</f>
        <v>0</v>
      </c>
      <c r="D286" s="41">
        <f>IF(D56&gt;0,AVERAGEIFS(Ventas_2[TiempoEngorda],Ventas_2[Año],'KPI''S CERDO'!$A$2,Ventas_2[Mes],DuracionCerdo[[#Headers],[3]],Ventas_2[Almacén],DuracionCerdo[[#This Row],[Almacén]]),0)</f>
        <v>0</v>
      </c>
      <c r="E286" s="41">
        <f>IF(E56&gt;0,AVERAGEIFS(Ventas_2[TiempoEngorda],Ventas_2[Año],'KPI''S CERDO'!$A$2,Ventas_2[Mes],DuracionCerdo[[#Headers],[4]],Ventas_2[Almacén],DuracionCerdo[[#This Row],[Almacén]]),0)</f>
        <v>0</v>
      </c>
      <c r="F286" s="41">
        <f>IF(F56&gt;0,AVERAGEIFS(Ventas_2[TiempoEngorda],Ventas_2[Año],'KPI''S CERDO'!$A$2,Ventas_2[Mes],DuracionCerdo[[#Headers],[5]],Ventas_2[Almacén],DuracionCerdo[[#This Row],[Almacén]]),0)</f>
        <v>0</v>
      </c>
      <c r="G286" s="41">
        <f>IF(G56&gt;0,AVERAGEIFS(Ventas_2[TiempoEngorda],Ventas_2[Año],'KPI''S CERDO'!$A$2,Ventas_2[Mes],DuracionCerdo[[#Headers],[6]],Ventas_2[Almacén],DuracionCerdo[[#This Row],[Almacén]]),0)</f>
        <v>0</v>
      </c>
      <c r="H286" s="41">
        <f>IF(H56&gt;0,AVERAGEIFS(Ventas_2[TiempoEngorda],Ventas_2[Año],'KPI''S CERDO'!$A$2,Ventas_2[Mes],DuracionCerdo[[#Headers],[7]],Ventas_2[Almacén],DuracionCerdo[[#This Row],[Almacén]]),0)</f>
        <v>0</v>
      </c>
      <c r="I286" s="41">
        <f>IF(I56&gt;0,AVERAGEIFS(Ventas_2[TiempoEngorda],Ventas_2[Año],'KPI''S CERDO'!$A$2,Ventas_2[Mes],DuracionCerdo[[#Headers],[8]],Ventas_2[Almacén],DuracionCerdo[[#This Row],[Almacén]]),0)</f>
        <v>0</v>
      </c>
      <c r="J286" s="41">
        <f>IF(J56&gt;0,AVERAGEIFS(Ventas_2[TiempoEngorda],Ventas_2[Año],'KPI''S CERDO'!$A$2,Ventas_2[Mes],DuracionCerdo[[#Headers],[9]],Ventas_2[Almacén],DuracionCerdo[[#This Row],[Almacén]]),0)</f>
        <v>0</v>
      </c>
      <c r="K286" s="41">
        <f>IF(K56&gt;0,AVERAGEIFS(Ventas_2[TiempoEngorda],Ventas_2[Año],'KPI''S CERDO'!$A$2,Ventas_2[Mes],DuracionCerdo[[#Headers],[10]],Ventas_2[Almacén],DuracionCerdo[[#This Row],[Almacén]]),0)</f>
        <v>0</v>
      </c>
      <c r="L286" s="41">
        <f>IF(L56&gt;0,AVERAGEIFS(Ventas_2[TiempoEngorda],Ventas_2[Año],'KPI''S CERDO'!$A$2,Ventas_2[Mes],DuracionCerdo[[#Headers],[11]],Ventas_2[Almacén],DuracionCerdo[[#This Row],[Almacén]]),0)</f>
        <v>0</v>
      </c>
      <c r="M286" s="41">
        <f>IF(M56&gt;0,AVERAGEIFS(Ventas_2[TiempoEngorda],Ventas_2[Año],'KPI''S CERDO'!$A$2,Ventas_2[Mes],DuracionCerdo[[#Headers],[12]],Ventas_2[Almacén],DuracionCerdo[[#This Row],[Almacén]]),0)</f>
        <v>0</v>
      </c>
    </row>
    <row r="287" spans="1:13" x14ac:dyDescent="0.3">
      <c r="A287" s="9" t="s">
        <v>127</v>
      </c>
      <c r="B287" s="41">
        <f>IF(B57&gt;0,AVERAGEIFS(Ventas_2[TiempoEngorda],Ventas_2[Año],'KPI''S CERDO'!$A$2,Ventas_2[Mes],DuracionCerdo[[#Headers],[1]],Ventas_2[Almacén],DuracionCerdo[[#This Row],[Almacén]]),0)</f>
        <v>0</v>
      </c>
      <c r="C287" s="41">
        <f>IF(C57&gt;0,AVERAGEIFS(Ventas_2[TiempoEngorda],Ventas_2[Año],'KPI''S CERDO'!$A$2,Ventas_2[Mes],DuracionCerdo[[#Headers],[2]],Ventas_2[Almacén],DuracionCerdo[[#This Row],[Almacén]]),0)</f>
        <v>0</v>
      </c>
      <c r="D287" s="41">
        <f>IF(D57&gt;0,AVERAGEIFS(Ventas_2[TiempoEngorda],Ventas_2[Año],'KPI''S CERDO'!$A$2,Ventas_2[Mes],DuracionCerdo[[#Headers],[3]],Ventas_2[Almacén],DuracionCerdo[[#This Row],[Almacén]]),0)</f>
        <v>0</v>
      </c>
      <c r="E287" s="41">
        <f>IF(E57&gt;0,AVERAGEIFS(Ventas_2[TiempoEngorda],Ventas_2[Año],'KPI''S CERDO'!$A$2,Ventas_2[Mes],DuracionCerdo[[#Headers],[4]],Ventas_2[Almacén],DuracionCerdo[[#This Row],[Almacén]]),0)</f>
        <v>0</v>
      </c>
      <c r="F287" s="41">
        <f>IF(F57&gt;0,AVERAGEIFS(Ventas_2[TiempoEngorda],Ventas_2[Año],'KPI''S CERDO'!$A$2,Ventas_2[Mes],DuracionCerdo[[#Headers],[5]],Ventas_2[Almacén],DuracionCerdo[[#This Row],[Almacén]]),0)</f>
        <v>0</v>
      </c>
      <c r="G287" s="41">
        <f>IF(G57&gt;0,AVERAGEIFS(Ventas_2[TiempoEngorda],Ventas_2[Año],'KPI''S CERDO'!$A$2,Ventas_2[Mes],DuracionCerdo[[#Headers],[6]],Ventas_2[Almacén],DuracionCerdo[[#This Row],[Almacén]]),0)</f>
        <v>0</v>
      </c>
      <c r="H287" s="41">
        <f>IF(H57&gt;0,AVERAGEIFS(Ventas_2[TiempoEngorda],Ventas_2[Año],'KPI''S CERDO'!$A$2,Ventas_2[Mes],DuracionCerdo[[#Headers],[7]],Ventas_2[Almacén],DuracionCerdo[[#This Row],[Almacén]]),0)</f>
        <v>0</v>
      </c>
      <c r="I287" s="41">
        <f>IF(I57&gt;0,AVERAGEIFS(Ventas_2[TiempoEngorda],Ventas_2[Año],'KPI''S CERDO'!$A$2,Ventas_2[Mes],DuracionCerdo[[#Headers],[8]],Ventas_2[Almacén],DuracionCerdo[[#This Row],[Almacén]]),0)</f>
        <v>0</v>
      </c>
      <c r="J287" s="41">
        <f>IF(J57&gt;0,AVERAGEIFS(Ventas_2[TiempoEngorda],Ventas_2[Año],'KPI''S CERDO'!$A$2,Ventas_2[Mes],DuracionCerdo[[#Headers],[9]],Ventas_2[Almacén],DuracionCerdo[[#This Row],[Almacén]]),0)</f>
        <v>0</v>
      </c>
      <c r="K287" s="41">
        <f>IF(K57&gt;0,AVERAGEIFS(Ventas_2[TiempoEngorda],Ventas_2[Año],'KPI''S CERDO'!$A$2,Ventas_2[Mes],DuracionCerdo[[#Headers],[10]],Ventas_2[Almacén],DuracionCerdo[[#This Row],[Almacén]]),0)</f>
        <v>0</v>
      </c>
      <c r="L287" s="41">
        <f>IF(L57&gt;0,AVERAGEIFS(Ventas_2[TiempoEngorda],Ventas_2[Año],'KPI''S CERDO'!$A$2,Ventas_2[Mes],DuracionCerdo[[#Headers],[11]],Ventas_2[Almacén],DuracionCerdo[[#This Row],[Almacén]]),0)</f>
        <v>0</v>
      </c>
      <c r="M287" s="41">
        <f>IF(M57&gt;0,AVERAGEIFS(Ventas_2[TiempoEngorda],Ventas_2[Año],'KPI''S CERDO'!$A$2,Ventas_2[Mes],DuracionCerdo[[#Headers],[12]],Ventas_2[Almacén],DuracionCerdo[[#This Row],[Almacén]]),0)</f>
        <v>0</v>
      </c>
    </row>
    <row r="288" spans="1:13" x14ac:dyDescent="0.3">
      <c r="A288" s="9" t="s">
        <v>128</v>
      </c>
      <c r="B288" s="41">
        <f>IF(B58&gt;0,AVERAGEIFS(Ventas_2[TiempoEngorda],Ventas_2[Año],'KPI''S CERDO'!$A$2,Ventas_2[Mes],DuracionCerdo[[#Headers],[1]],Ventas_2[Almacén],DuracionCerdo[[#This Row],[Almacén]]),0)</f>
        <v>0</v>
      </c>
      <c r="C288" s="41">
        <f>IF(C58&gt;0,AVERAGEIFS(Ventas_2[TiempoEngorda],Ventas_2[Año],'KPI''S CERDO'!$A$2,Ventas_2[Mes],DuracionCerdo[[#Headers],[2]],Ventas_2[Almacén],DuracionCerdo[[#This Row],[Almacén]]),0)</f>
        <v>0</v>
      </c>
      <c r="D288" s="41">
        <f>IF(D58&gt;0,AVERAGEIFS(Ventas_2[TiempoEngorda],Ventas_2[Año],'KPI''S CERDO'!$A$2,Ventas_2[Mes],DuracionCerdo[[#Headers],[3]],Ventas_2[Almacén],DuracionCerdo[[#This Row],[Almacén]]),0)</f>
        <v>0</v>
      </c>
      <c r="E288" s="41">
        <f>IF(E58&gt;0,AVERAGEIFS(Ventas_2[TiempoEngorda],Ventas_2[Año],'KPI''S CERDO'!$A$2,Ventas_2[Mes],DuracionCerdo[[#Headers],[4]],Ventas_2[Almacén],DuracionCerdo[[#This Row],[Almacén]]),0)</f>
        <v>0</v>
      </c>
      <c r="F288" s="41">
        <f>IF(F58&gt;0,AVERAGEIFS(Ventas_2[TiempoEngorda],Ventas_2[Año],'KPI''S CERDO'!$A$2,Ventas_2[Mes],DuracionCerdo[[#Headers],[5]],Ventas_2[Almacén],DuracionCerdo[[#This Row],[Almacén]]),0)</f>
        <v>0</v>
      </c>
      <c r="G288" s="41">
        <f>IF(G58&gt;0,AVERAGEIFS(Ventas_2[TiempoEngorda],Ventas_2[Año],'KPI''S CERDO'!$A$2,Ventas_2[Mes],DuracionCerdo[[#Headers],[6]],Ventas_2[Almacén],DuracionCerdo[[#This Row],[Almacén]]),0)</f>
        <v>0</v>
      </c>
      <c r="H288" s="41">
        <f>IF(H58&gt;0,AVERAGEIFS(Ventas_2[TiempoEngorda],Ventas_2[Año],'KPI''S CERDO'!$A$2,Ventas_2[Mes],DuracionCerdo[[#Headers],[7]],Ventas_2[Almacén],DuracionCerdo[[#This Row],[Almacén]]),0)</f>
        <v>0</v>
      </c>
      <c r="I288" s="41">
        <f>IF(I58&gt;0,AVERAGEIFS(Ventas_2[TiempoEngorda],Ventas_2[Año],'KPI''S CERDO'!$A$2,Ventas_2[Mes],DuracionCerdo[[#Headers],[8]],Ventas_2[Almacén],DuracionCerdo[[#This Row],[Almacén]]),0)</f>
        <v>0</v>
      </c>
      <c r="J288" s="41">
        <f>IF(J58&gt;0,AVERAGEIFS(Ventas_2[TiempoEngorda],Ventas_2[Año],'KPI''S CERDO'!$A$2,Ventas_2[Mes],DuracionCerdo[[#Headers],[9]],Ventas_2[Almacén],DuracionCerdo[[#This Row],[Almacén]]),0)</f>
        <v>120.54054054054055</v>
      </c>
      <c r="K288" s="41">
        <f>IF(K58&gt;0,AVERAGEIFS(Ventas_2[TiempoEngorda],Ventas_2[Año],'KPI''S CERDO'!$A$2,Ventas_2[Mes],DuracionCerdo[[#Headers],[10]],Ventas_2[Almacén],DuracionCerdo[[#This Row],[Almacén]]),0)</f>
        <v>0</v>
      </c>
      <c r="L288" s="41">
        <f>IF(L58&gt;0,AVERAGEIFS(Ventas_2[TiempoEngorda],Ventas_2[Año],'KPI''S CERDO'!$A$2,Ventas_2[Mes],DuracionCerdo[[#Headers],[11]],Ventas_2[Almacén],DuracionCerdo[[#This Row],[Almacén]]),0)</f>
        <v>0</v>
      </c>
      <c r="M288" s="41">
        <f>IF(M58&gt;0,AVERAGEIFS(Ventas_2[TiempoEngorda],Ventas_2[Año],'KPI''S CERDO'!$A$2,Ventas_2[Mes],DuracionCerdo[[#Headers],[12]],Ventas_2[Almacén],DuracionCerdo[[#This Row],[Almacén]]),0)</f>
        <v>0</v>
      </c>
    </row>
    <row r="289" spans="1:13" x14ac:dyDescent="0.3">
      <c r="A289" s="9" t="s">
        <v>129</v>
      </c>
      <c r="B289" s="41">
        <f>IF(B59&gt;0,AVERAGEIFS(Ventas_2[TiempoEngorda],Ventas_2[Año],'KPI''S CERDO'!$A$2,Ventas_2[Mes],DuracionCerdo[[#Headers],[1]],Ventas_2[Almacén],DuracionCerdo[[#This Row],[Almacén]]),0)</f>
        <v>0</v>
      </c>
      <c r="C289" s="41">
        <f>IF(C59&gt;0,AVERAGEIFS(Ventas_2[TiempoEngorda],Ventas_2[Año],'KPI''S CERDO'!$A$2,Ventas_2[Mes],DuracionCerdo[[#Headers],[2]],Ventas_2[Almacén],DuracionCerdo[[#This Row],[Almacén]]),0)</f>
        <v>0</v>
      </c>
      <c r="D289" s="41">
        <f>IF(D59&gt;0,AVERAGEIFS(Ventas_2[TiempoEngorda],Ventas_2[Año],'KPI''S CERDO'!$A$2,Ventas_2[Mes],DuracionCerdo[[#Headers],[3]],Ventas_2[Almacén],DuracionCerdo[[#This Row],[Almacén]]),0)</f>
        <v>0</v>
      </c>
      <c r="E289" s="41">
        <f>IF(E59&gt;0,AVERAGEIFS(Ventas_2[TiempoEngorda],Ventas_2[Año],'KPI''S CERDO'!$A$2,Ventas_2[Mes],DuracionCerdo[[#Headers],[4]],Ventas_2[Almacén],DuracionCerdo[[#This Row],[Almacén]]),0)</f>
        <v>0</v>
      </c>
      <c r="F289" s="41">
        <f>IF(F59&gt;0,AVERAGEIFS(Ventas_2[TiempoEngorda],Ventas_2[Año],'KPI''S CERDO'!$A$2,Ventas_2[Mes],DuracionCerdo[[#Headers],[5]],Ventas_2[Almacén],DuracionCerdo[[#This Row],[Almacén]]),0)</f>
        <v>0</v>
      </c>
      <c r="G289" s="41">
        <f>IF(G59&gt;0,AVERAGEIFS(Ventas_2[TiempoEngorda],Ventas_2[Año],'KPI''S CERDO'!$A$2,Ventas_2[Mes],DuracionCerdo[[#Headers],[6]],Ventas_2[Almacén],DuracionCerdo[[#This Row],[Almacén]]),0)</f>
        <v>0</v>
      </c>
      <c r="H289" s="41">
        <f>IF(H59&gt;0,AVERAGEIFS(Ventas_2[TiempoEngorda],Ventas_2[Año],'KPI''S CERDO'!$A$2,Ventas_2[Mes],DuracionCerdo[[#Headers],[7]],Ventas_2[Almacén],DuracionCerdo[[#This Row],[Almacén]]),0)</f>
        <v>0</v>
      </c>
      <c r="I289" s="41">
        <f>IF(I59&gt;0,AVERAGEIFS(Ventas_2[TiempoEngorda],Ventas_2[Año],'KPI''S CERDO'!$A$2,Ventas_2[Mes],DuracionCerdo[[#Headers],[8]],Ventas_2[Almacén],DuracionCerdo[[#This Row],[Almacén]]),0)</f>
        <v>0</v>
      </c>
      <c r="J289" s="41">
        <f>IF(J59&gt;0,AVERAGEIFS(Ventas_2[TiempoEngorda],Ventas_2[Año],'KPI''S CERDO'!$A$2,Ventas_2[Mes],DuracionCerdo[[#Headers],[9]],Ventas_2[Almacén],DuracionCerdo[[#This Row],[Almacén]]),0)</f>
        <v>0</v>
      </c>
      <c r="K289" s="41">
        <f>IF(K59&gt;0,AVERAGEIFS(Ventas_2[TiempoEngorda],Ventas_2[Año],'KPI''S CERDO'!$A$2,Ventas_2[Mes],DuracionCerdo[[#Headers],[10]],Ventas_2[Almacén],DuracionCerdo[[#This Row],[Almacén]]),0)</f>
        <v>114.22222222222223</v>
      </c>
      <c r="L289" s="41">
        <f>IF(L59&gt;0,AVERAGEIFS(Ventas_2[TiempoEngorda],Ventas_2[Año],'KPI''S CERDO'!$A$2,Ventas_2[Mes],DuracionCerdo[[#Headers],[11]],Ventas_2[Almacén],DuracionCerdo[[#This Row],[Almacén]]),0)</f>
        <v>0</v>
      </c>
      <c r="M289" s="41">
        <f>IF(M59&gt;0,AVERAGEIFS(Ventas_2[TiempoEngorda],Ventas_2[Año],'KPI''S CERDO'!$A$2,Ventas_2[Mes],DuracionCerdo[[#Headers],[12]],Ventas_2[Almacén],DuracionCerdo[[#This Row],[Almacén]]),0)</f>
        <v>0</v>
      </c>
    </row>
    <row r="290" spans="1:13" x14ac:dyDescent="0.3">
      <c r="A290" s="9" t="s">
        <v>130</v>
      </c>
      <c r="B290" s="41">
        <f>IF(B60&gt;0,AVERAGEIFS(Ventas_2[TiempoEngorda],Ventas_2[Año],'KPI''S CERDO'!$A$2,Ventas_2[Mes],DuracionCerdo[[#Headers],[1]],Ventas_2[Almacén],DuracionCerdo[[#This Row],[Almacén]]),0)</f>
        <v>0</v>
      </c>
      <c r="C290" s="41">
        <f>IF(C60&gt;0,AVERAGEIFS(Ventas_2[TiempoEngorda],Ventas_2[Año],'KPI''S CERDO'!$A$2,Ventas_2[Mes],DuracionCerdo[[#Headers],[2]],Ventas_2[Almacén],DuracionCerdo[[#This Row],[Almacén]]),0)</f>
        <v>0</v>
      </c>
      <c r="D290" s="41">
        <f>IF(D60&gt;0,AVERAGEIFS(Ventas_2[TiempoEngorda],Ventas_2[Año],'KPI''S CERDO'!$A$2,Ventas_2[Mes],DuracionCerdo[[#Headers],[3]],Ventas_2[Almacén],DuracionCerdo[[#This Row],[Almacén]]),0)</f>
        <v>0</v>
      </c>
      <c r="E290" s="41">
        <f>IF(E60&gt;0,AVERAGEIFS(Ventas_2[TiempoEngorda],Ventas_2[Año],'KPI''S CERDO'!$A$2,Ventas_2[Mes],DuracionCerdo[[#Headers],[4]],Ventas_2[Almacén],DuracionCerdo[[#This Row],[Almacén]]),0)</f>
        <v>0</v>
      </c>
      <c r="F290" s="41">
        <f>IF(F60&gt;0,AVERAGEIFS(Ventas_2[TiempoEngorda],Ventas_2[Año],'KPI''S CERDO'!$A$2,Ventas_2[Mes],DuracionCerdo[[#Headers],[5]],Ventas_2[Almacén],DuracionCerdo[[#This Row],[Almacén]]),0)</f>
        <v>0</v>
      </c>
      <c r="G290" s="41">
        <f>IF(G60&gt;0,AVERAGEIFS(Ventas_2[TiempoEngorda],Ventas_2[Año],'KPI''S CERDO'!$A$2,Ventas_2[Mes],DuracionCerdo[[#Headers],[6]],Ventas_2[Almacén],DuracionCerdo[[#This Row],[Almacén]]),0)</f>
        <v>0</v>
      </c>
      <c r="H290" s="41">
        <f>IF(H60&gt;0,AVERAGEIFS(Ventas_2[TiempoEngorda],Ventas_2[Año],'KPI''S CERDO'!$A$2,Ventas_2[Mes],DuracionCerdo[[#Headers],[7]],Ventas_2[Almacén],DuracionCerdo[[#This Row],[Almacén]]),0)</f>
        <v>0</v>
      </c>
      <c r="I290" s="41">
        <f>IF(I60&gt;0,AVERAGEIFS(Ventas_2[TiempoEngorda],Ventas_2[Año],'KPI''S CERDO'!$A$2,Ventas_2[Mes],DuracionCerdo[[#Headers],[8]],Ventas_2[Almacén],DuracionCerdo[[#This Row],[Almacén]]),0)</f>
        <v>0</v>
      </c>
      <c r="J290" s="41">
        <f>IF(J60&gt;0,AVERAGEIFS(Ventas_2[TiempoEngorda],Ventas_2[Año],'KPI''S CERDO'!$A$2,Ventas_2[Mes],DuracionCerdo[[#Headers],[9]],Ventas_2[Almacén],DuracionCerdo[[#This Row],[Almacén]]),0)</f>
        <v>121</v>
      </c>
      <c r="K290" s="41">
        <f>IF(K60&gt;0,AVERAGEIFS(Ventas_2[TiempoEngorda],Ventas_2[Año],'KPI''S CERDO'!$A$2,Ventas_2[Mes],DuracionCerdo[[#Headers],[10]],Ventas_2[Almacén],DuracionCerdo[[#This Row],[Almacén]]),0)</f>
        <v>127.5</v>
      </c>
      <c r="L290" s="41">
        <f>IF(L60&gt;0,AVERAGEIFS(Ventas_2[TiempoEngorda],Ventas_2[Año],'KPI''S CERDO'!$A$2,Ventas_2[Mes],DuracionCerdo[[#Headers],[11]],Ventas_2[Almacén],DuracionCerdo[[#This Row],[Almacén]]),0)</f>
        <v>0</v>
      </c>
      <c r="M290" s="41">
        <f>IF(M60&gt;0,AVERAGEIFS(Ventas_2[TiempoEngorda],Ventas_2[Año],'KPI''S CERDO'!$A$2,Ventas_2[Mes],DuracionCerdo[[#Headers],[12]],Ventas_2[Almacén],DuracionCerdo[[#This Row],[Almacén]]),0)</f>
        <v>0</v>
      </c>
    </row>
    <row r="291" spans="1:13" x14ac:dyDescent="0.3">
      <c r="A291" s="9" t="s">
        <v>131</v>
      </c>
      <c r="B291" s="41">
        <f>IF(B61&gt;0,AVERAGEIFS(Ventas_2[TiempoEngorda],Ventas_2[Año],'KPI''S CERDO'!$A$2,Ventas_2[Mes],DuracionCerdo[[#Headers],[1]],Ventas_2[Almacén],DuracionCerdo[[#This Row],[Almacén]]),0)</f>
        <v>0</v>
      </c>
      <c r="C291" s="41">
        <f>IF(C61&gt;0,AVERAGEIFS(Ventas_2[TiempoEngorda],Ventas_2[Año],'KPI''S CERDO'!$A$2,Ventas_2[Mes],DuracionCerdo[[#Headers],[2]],Ventas_2[Almacén],DuracionCerdo[[#This Row],[Almacén]]),0)</f>
        <v>0</v>
      </c>
      <c r="D291" s="41">
        <f>IF(D61&gt;0,AVERAGEIFS(Ventas_2[TiempoEngorda],Ventas_2[Año],'KPI''S CERDO'!$A$2,Ventas_2[Mes],DuracionCerdo[[#Headers],[3]],Ventas_2[Almacén],DuracionCerdo[[#This Row],[Almacén]]),0)</f>
        <v>0</v>
      </c>
      <c r="E291" s="41">
        <f>IF(E61&gt;0,AVERAGEIFS(Ventas_2[TiempoEngorda],Ventas_2[Año],'KPI''S CERDO'!$A$2,Ventas_2[Mes],DuracionCerdo[[#Headers],[4]],Ventas_2[Almacén],DuracionCerdo[[#This Row],[Almacén]]),0)</f>
        <v>177</v>
      </c>
      <c r="F291" s="41">
        <f>IF(F61&gt;0,AVERAGEIFS(Ventas_2[TiempoEngorda],Ventas_2[Año],'KPI''S CERDO'!$A$2,Ventas_2[Mes],DuracionCerdo[[#Headers],[5]],Ventas_2[Almacén],DuracionCerdo[[#This Row],[Almacén]]),0)</f>
        <v>0</v>
      </c>
      <c r="G291" s="41">
        <f>IF(G61&gt;0,AVERAGEIFS(Ventas_2[TiempoEngorda],Ventas_2[Año],'KPI''S CERDO'!$A$2,Ventas_2[Mes],DuracionCerdo[[#Headers],[6]],Ventas_2[Almacén],DuracionCerdo[[#This Row],[Almacén]]),0)</f>
        <v>0</v>
      </c>
      <c r="H291" s="41">
        <f>IF(H61&gt;0,AVERAGEIFS(Ventas_2[TiempoEngorda],Ventas_2[Año],'KPI''S CERDO'!$A$2,Ventas_2[Mes],DuracionCerdo[[#Headers],[7]],Ventas_2[Almacén],DuracionCerdo[[#This Row],[Almacén]]),0)</f>
        <v>0</v>
      </c>
      <c r="I291" s="41">
        <f>IF(I61&gt;0,AVERAGEIFS(Ventas_2[TiempoEngorda],Ventas_2[Año],'KPI''S CERDO'!$A$2,Ventas_2[Mes],DuracionCerdo[[#Headers],[8]],Ventas_2[Almacén],DuracionCerdo[[#This Row],[Almacén]]),0)</f>
        <v>0</v>
      </c>
      <c r="J291" s="41">
        <f>IF(J61&gt;0,AVERAGEIFS(Ventas_2[TiempoEngorda],Ventas_2[Año],'KPI''S CERDO'!$A$2,Ventas_2[Mes],DuracionCerdo[[#Headers],[9]],Ventas_2[Almacén],DuracionCerdo[[#This Row],[Almacén]]),0)</f>
        <v>0</v>
      </c>
      <c r="K291" s="41">
        <f>IF(K61&gt;0,AVERAGEIFS(Ventas_2[TiempoEngorda],Ventas_2[Año],'KPI''S CERDO'!$A$2,Ventas_2[Mes],DuracionCerdo[[#Headers],[10]],Ventas_2[Almacén],DuracionCerdo[[#This Row],[Almacén]]),0)</f>
        <v>0</v>
      </c>
      <c r="L291" s="41">
        <f>IF(L61&gt;0,AVERAGEIFS(Ventas_2[TiempoEngorda],Ventas_2[Año],'KPI''S CERDO'!$A$2,Ventas_2[Mes],DuracionCerdo[[#Headers],[11]],Ventas_2[Almacén],DuracionCerdo[[#This Row],[Almacén]]),0)</f>
        <v>111.64705882352941</v>
      </c>
      <c r="M291" s="41">
        <f>IF(M61&gt;0,AVERAGEIFS(Ventas_2[TiempoEngorda],Ventas_2[Año],'KPI''S CERDO'!$A$2,Ventas_2[Mes],DuracionCerdo[[#Headers],[12]],Ventas_2[Almacén],DuracionCerdo[[#This Row],[Almacén]]),0)</f>
        <v>0</v>
      </c>
    </row>
    <row r="292" spans="1:13" x14ac:dyDescent="0.3">
      <c r="A292" s="9" t="s">
        <v>132</v>
      </c>
      <c r="B292" s="41">
        <f>IF(B62&gt;0,AVERAGEIFS(Ventas_2[TiempoEngorda],Ventas_2[Año],'KPI''S CERDO'!$A$2,Ventas_2[Mes],DuracionCerdo[[#Headers],[1]],Ventas_2[Almacén],DuracionCerdo[[#This Row],[Almacén]]),0)</f>
        <v>0</v>
      </c>
      <c r="C292" s="41">
        <f>IF(C62&gt;0,AVERAGEIFS(Ventas_2[TiempoEngorda],Ventas_2[Año],'KPI''S CERDO'!$A$2,Ventas_2[Mes],DuracionCerdo[[#Headers],[2]],Ventas_2[Almacén],DuracionCerdo[[#This Row],[Almacén]]),0)</f>
        <v>0</v>
      </c>
      <c r="D292" s="41">
        <f>IF(D62&gt;0,AVERAGEIFS(Ventas_2[TiempoEngorda],Ventas_2[Año],'KPI''S CERDO'!$A$2,Ventas_2[Mes],DuracionCerdo[[#Headers],[3]],Ventas_2[Almacén],DuracionCerdo[[#This Row],[Almacén]]),0)</f>
        <v>0</v>
      </c>
      <c r="E292" s="41">
        <f>IF(E62&gt;0,AVERAGEIFS(Ventas_2[TiempoEngorda],Ventas_2[Año],'KPI''S CERDO'!$A$2,Ventas_2[Mes],DuracionCerdo[[#Headers],[4]],Ventas_2[Almacén],DuracionCerdo[[#This Row],[Almacén]]),0)</f>
        <v>176</v>
      </c>
      <c r="F292" s="41">
        <f>IF(F62&gt;0,AVERAGEIFS(Ventas_2[TiempoEngorda],Ventas_2[Año],'KPI''S CERDO'!$A$2,Ventas_2[Mes],DuracionCerdo[[#Headers],[5]],Ventas_2[Almacén],DuracionCerdo[[#This Row],[Almacén]]),0)</f>
        <v>174.1</v>
      </c>
      <c r="G292" s="41">
        <f>IF(G62&gt;0,AVERAGEIFS(Ventas_2[TiempoEngorda],Ventas_2[Año],'KPI''S CERDO'!$A$2,Ventas_2[Mes],DuracionCerdo[[#Headers],[6]],Ventas_2[Almacén],DuracionCerdo[[#This Row],[Almacén]]),0)</f>
        <v>0</v>
      </c>
      <c r="H292" s="41">
        <f>IF(H62&gt;0,AVERAGEIFS(Ventas_2[TiempoEngorda],Ventas_2[Año],'KPI''S CERDO'!$A$2,Ventas_2[Mes],DuracionCerdo[[#Headers],[7]],Ventas_2[Almacén],DuracionCerdo[[#This Row],[Almacén]]),0)</f>
        <v>160.16666666666666</v>
      </c>
      <c r="I292" s="41">
        <f>IF(I62&gt;0,AVERAGEIFS(Ventas_2[TiempoEngorda],Ventas_2[Año],'KPI''S CERDO'!$A$2,Ventas_2[Mes],DuracionCerdo[[#Headers],[8]],Ventas_2[Almacén],DuracionCerdo[[#This Row],[Almacén]]),0)</f>
        <v>165</v>
      </c>
      <c r="J292" s="41">
        <f>IF(J62&gt;0,AVERAGEIFS(Ventas_2[TiempoEngorda],Ventas_2[Año],'KPI''S CERDO'!$A$2,Ventas_2[Mes],DuracionCerdo[[#Headers],[9]],Ventas_2[Almacén],DuracionCerdo[[#This Row],[Almacén]]),0)</f>
        <v>0</v>
      </c>
      <c r="K292" s="41">
        <f>IF(K62&gt;0,AVERAGEIFS(Ventas_2[TiempoEngorda],Ventas_2[Año],'KPI''S CERDO'!$A$2,Ventas_2[Mes],DuracionCerdo[[#Headers],[10]],Ventas_2[Almacén],DuracionCerdo[[#This Row],[Almacén]]),0)</f>
        <v>0</v>
      </c>
      <c r="L292" s="41">
        <f>IF(L62&gt;0,AVERAGEIFS(Ventas_2[TiempoEngorda],Ventas_2[Año],'KPI''S CERDO'!$A$2,Ventas_2[Mes],DuracionCerdo[[#Headers],[11]],Ventas_2[Almacén],DuracionCerdo[[#This Row],[Almacén]]),0)</f>
        <v>107</v>
      </c>
      <c r="M292" s="41">
        <f>IF(M62&gt;0,AVERAGEIFS(Ventas_2[TiempoEngorda],Ventas_2[Año],'KPI''S CERDO'!$A$2,Ventas_2[Mes],DuracionCerdo[[#Headers],[12]],Ventas_2[Almacén],DuracionCerdo[[#This Row],[Almacén]]),0)</f>
        <v>128.18181818181819</v>
      </c>
    </row>
    <row r="293" spans="1:13" x14ac:dyDescent="0.3">
      <c r="A293" s="9" t="s">
        <v>133</v>
      </c>
      <c r="B293" s="41">
        <f>IF(B63&gt;0,AVERAGEIFS(Ventas_2[TiempoEngorda],Ventas_2[Año],'KPI''S CERDO'!$A$2,Ventas_2[Mes],DuracionCerdo[[#Headers],[1]],Ventas_2[Almacén],DuracionCerdo[[#This Row],[Almacén]]),0)</f>
        <v>0</v>
      </c>
      <c r="C293" s="41">
        <f>IF(C63&gt;0,AVERAGEIFS(Ventas_2[TiempoEngorda],Ventas_2[Año],'KPI''S CERDO'!$A$2,Ventas_2[Mes],DuracionCerdo[[#Headers],[2]],Ventas_2[Almacén],DuracionCerdo[[#This Row],[Almacén]]),0)</f>
        <v>0</v>
      </c>
      <c r="D293" s="41">
        <f>IF(D63&gt;0,AVERAGEIFS(Ventas_2[TiempoEngorda],Ventas_2[Año],'KPI''S CERDO'!$A$2,Ventas_2[Mes],DuracionCerdo[[#Headers],[3]],Ventas_2[Almacén],DuracionCerdo[[#This Row],[Almacén]]),0)</f>
        <v>0</v>
      </c>
      <c r="E293" s="41">
        <f>IF(E63&gt;0,AVERAGEIFS(Ventas_2[TiempoEngorda],Ventas_2[Año],'KPI''S CERDO'!$A$2,Ventas_2[Mes],DuracionCerdo[[#Headers],[4]],Ventas_2[Almacén],DuracionCerdo[[#This Row],[Almacén]]),0)</f>
        <v>0</v>
      </c>
      <c r="F293" s="41">
        <f>IF(F63&gt;0,AVERAGEIFS(Ventas_2[TiempoEngorda],Ventas_2[Año],'KPI''S CERDO'!$A$2,Ventas_2[Mes],DuracionCerdo[[#Headers],[5]],Ventas_2[Almacén],DuracionCerdo[[#This Row],[Almacén]]),0)</f>
        <v>177</v>
      </c>
      <c r="G293" s="41">
        <f>IF(G63&gt;0,AVERAGEIFS(Ventas_2[TiempoEngorda],Ventas_2[Año],'KPI''S CERDO'!$A$2,Ventas_2[Mes],DuracionCerdo[[#Headers],[6]],Ventas_2[Almacén],DuracionCerdo[[#This Row],[Almacén]]),0)</f>
        <v>0</v>
      </c>
      <c r="H293" s="41">
        <f>IF(H63&gt;0,AVERAGEIFS(Ventas_2[TiempoEngorda],Ventas_2[Año],'KPI''S CERDO'!$A$2,Ventas_2[Mes],DuracionCerdo[[#Headers],[7]],Ventas_2[Almacén],DuracionCerdo[[#This Row],[Almacén]]),0)</f>
        <v>0</v>
      </c>
      <c r="I293" s="41">
        <f>IF(I63&gt;0,AVERAGEIFS(Ventas_2[TiempoEngorda],Ventas_2[Año],'KPI''S CERDO'!$A$2,Ventas_2[Mes],DuracionCerdo[[#Headers],[8]],Ventas_2[Almacén],DuracionCerdo[[#This Row],[Almacén]]),0)</f>
        <v>164.66666666666666</v>
      </c>
      <c r="J293" s="41">
        <f>IF(J63&gt;0,AVERAGEIFS(Ventas_2[TiempoEngorda],Ventas_2[Año],'KPI''S CERDO'!$A$2,Ventas_2[Mes],DuracionCerdo[[#Headers],[9]],Ventas_2[Almacén],DuracionCerdo[[#This Row],[Almacén]]),0)</f>
        <v>0</v>
      </c>
      <c r="K293" s="41">
        <f>IF(K63&gt;0,AVERAGEIFS(Ventas_2[TiempoEngorda],Ventas_2[Año],'KPI''S CERDO'!$A$2,Ventas_2[Mes],DuracionCerdo[[#Headers],[10]],Ventas_2[Almacén],DuracionCerdo[[#This Row],[Almacén]]),0)</f>
        <v>0</v>
      </c>
      <c r="L293" s="41">
        <f>IF(L63&gt;0,AVERAGEIFS(Ventas_2[TiempoEngorda],Ventas_2[Año],'KPI''S CERDO'!$A$2,Ventas_2[Mes],DuracionCerdo[[#Headers],[11]],Ventas_2[Almacén],DuracionCerdo[[#This Row],[Almacén]]),0)</f>
        <v>0</v>
      </c>
      <c r="M293" s="41">
        <f>IF(M63&gt;0,AVERAGEIFS(Ventas_2[TiempoEngorda],Ventas_2[Año],'KPI''S CERDO'!$A$2,Ventas_2[Mes],DuracionCerdo[[#Headers],[12]],Ventas_2[Almacén],DuracionCerdo[[#This Row],[Almacén]]),0)</f>
        <v>124.5</v>
      </c>
    </row>
    <row r="294" spans="1:13" x14ac:dyDescent="0.3">
      <c r="A294" s="9" t="s">
        <v>134</v>
      </c>
      <c r="B294" s="41">
        <f>IF(B64&gt;0,AVERAGEIFS(Ventas_2[TiempoEngorda],Ventas_2[Año],'KPI''S CERDO'!$A$2,Ventas_2[Mes],DuracionCerdo[[#Headers],[1]],Ventas_2[Almacén],DuracionCerdo[[#This Row],[Almacén]]),0)</f>
        <v>0</v>
      </c>
      <c r="C294" s="41">
        <f>IF(C64&gt;0,AVERAGEIFS(Ventas_2[TiempoEngorda],Ventas_2[Año],'KPI''S CERDO'!$A$2,Ventas_2[Mes],DuracionCerdo[[#Headers],[2]],Ventas_2[Almacén],DuracionCerdo[[#This Row],[Almacén]]),0)</f>
        <v>0</v>
      </c>
      <c r="D294" s="41">
        <f>IF(D64&gt;0,AVERAGEIFS(Ventas_2[TiempoEngorda],Ventas_2[Año],'KPI''S CERDO'!$A$2,Ventas_2[Mes],DuracionCerdo[[#Headers],[3]],Ventas_2[Almacén],DuracionCerdo[[#This Row],[Almacén]]),0)</f>
        <v>0</v>
      </c>
      <c r="E294" s="41">
        <f>IF(E64&gt;0,AVERAGEIFS(Ventas_2[TiempoEngorda],Ventas_2[Año],'KPI''S CERDO'!$A$2,Ventas_2[Mes],DuracionCerdo[[#Headers],[4]],Ventas_2[Almacén],DuracionCerdo[[#This Row],[Almacén]]),0)</f>
        <v>0</v>
      </c>
      <c r="F294" s="41">
        <f>IF(F64&gt;0,AVERAGEIFS(Ventas_2[TiempoEngorda],Ventas_2[Año],'KPI''S CERDO'!$A$2,Ventas_2[Mes],DuracionCerdo[[#Headers],[5]],Ventas_2[Almacén],DuracionCerdo[[#This Row],[Almacén]]),0)</f>
        <v>0</v>
      </c>
      <c r="G294" s="41">
        <f>IF(G64&gt;0,AVERAGEIFS(Ventas_2[TiempoEngorda],Ventas_2[Año],'KPI''S CERDO'!$A$2,Ventas_2[Mes],DuracionCerdo[[#Headers],[6]],Ventas_2[Almacén],DuracionCerdo[[#This Row],[Almacén]]),0)</f>
        <v>0</v>
      </c>
      <c r="H294" s="41">
        <f>IF(H64&gt;0,AVERAGEIFS(Ventas_2[TiempoEngorda],Ventas_2[Año],'KPI''S CERDO'!$A$2,Ventas_2[Mes],DuracionCerdo[[#Headers],[7]],Ventas_2[Almacén],DuracionCerdo[[#This Row],[Almacén]]),0)</f>
        <v>0</v>
      </c>
      <c r="I294" s="41">
        <f>IF(I64&gt;0,AVERAGEIFS(Ventas_2[TiempoEngorda],Ventas_2[Año],'KPI''S CERDO'!$A$2,Ventas_2[Mes],DuracionCerdo[[#Headers],[8]],Ventas_2[Almacén],DuracionCerdo[[#This Row],[Almacén]]),0)</f>
        <v>0</v>
      </c>
      <c r="J294" s="41">
        <f>IF(J64&gt;0,AVERAGEIFS(Ventas_2[TiempoEngorda],Ventas_2[Año],'KPI''S CERDO'!$A$2,Ventas_2[Mes],DuracionCerdo[[#Headers],[9]],Ventas_2[Almacén],DuracionCerdo[[#This Row],[Almacén]]),0)</f>
        <v>137.19999999999999</v>
      </c>
      <c r="K294" s="41">
        <f>IF(K64&gt;0,AVERAGEIFS(Ventas_2[TiempoEngorda],Ventas_2[Año],'KPI''S CERDO'!$A$2,Ventas_2[Mes],DuracionCerdo[[#Headers],[10]],Ventas_2[Almacén],DuracionCerdo[[#This Row],[Almacén]]),0)</f>
        <v>0</v>
      </c>
      <c r="L294" s="41">
        <f>IF(L64&gt;0,AVERAGEIFS(Ventas_2[TiempoEngorda],Ventas_2[Año],'KPI''S CERDO'!$A$2,Ventas_2[Mes],DuracionCerdo[[#Headers],[11]],Ventas_2[Almacén],DuracionCerdo[[#This Row],[Almacén]]),0)</f>
        <v>0</v>
      </c>
      <c r="M294" s="41">
        <f>IF(M64&gt;0,AVERAGEIFS(Ventas_2[TiempoEngorda],Ventas_2[Año],'KPI''S CERDO'!$A$2,Ventas_2[Mes],DuracionCerdo[[#Headers],[12]],Ventas_2[Almacén],DuracionCerdo[[#This Row],[Almacén]]),0)</f>
        <v>0</v>
      </c>
    </row>
    <row r="295" spans="1:13" x14ac:dyDescent="0.3">
      <c r="A295" s="9" t="s">
        <v>135</v>
      </c>
      <c r="B295" s="41">
        <f>IF(B65&gt;0,AVERAGEIFS(Ventas_2[TiempoEngorda],Ventas_2[Año],'KPI''S CERDO'!$A$2,Ventas_2[Mes],DuracionCerdo[[#Headers],[1]],Ventas_2[Almacén],DuracionCerdo[[#This Row],[Almacén]]),0)</f>
        <v>0</v>
      </c>
      <c r="C295" s="41">
        <f>IF(C65&gt;0,AVERAGEIFS(Ventas_2[TiempoEngorda],Ventas_2[Año],'KPI''S CERDO'!$A$2,Ventas_2[Mes],DuracionCerdo[[#Headers],[2]],Ventas_2[Almacén],DuracionCerdo[[#This Row],[Almacén]]),0)</f>
        <v>0</v>
      </c>
      <c r="D295" s="41">
        <f>IF(D65&gt;0,AVERAGEIFS(Ventas_2[TiempoEngorda],Ventas_2[Año],'KPI''S CERDO'!$A$2,Ventas_2[Mes],DuracionCerdo[[#Headers],[3]],Ventas_2[Almacén],DuracionCerdo[[#This Row],[Almacén]]),0)</f>
        <v>0</v>
      </c>
      <c r="E295" s="41">
        <f>IF(E65&gt;0,AVERAGEIFS(Ventas_2[TiempoEngorda],Ventas_2[Año],'KPI''S CERDO'!$A$2,Ventas_2[Mes],DuracionCerdo[[#Headers],[4]],Ventas_2[Almacén],DuracionCerdo[[#This Row],[Almacén]]),0)</f>
        <v>0</v>
      </c>
      <c r="F295" s="41">
        <f>IF(F65&gt;0,AVERAGEIFS(Ventas_2[TiempoEngorda],Ventas_2[Año],'KPI''S CERDO'!$A$2,Ventas_2[Mes],DuracionCerdo[[#Headers],[5]],Ventas_2[Almacén],DuracionCerdo[[#This Row],[Almacén]]),0)</f>
        <v>177.5</v>
      </c>
      <c r="G295" s="41">
        <f>IF(G65&gt;0,AVERAGEIFS(Ventas_2[TiempoEngorda],Ventas_2[Año],'KPI''S CERDO'!$A$2,Ventas_2[Mes],DuracionCerdo[[#Headers],[6]],Ventas_2[Almacén],DuracionCerdo[[#This Row],[Almacén]]),0)</f>
        <v>0</v>
      </c>
      <c r="H295" s="41">
        <f>IF(H65&gt;0,AVERAGEIFS(Ventas_2[TiempoEngorda],Ventas_2[Año],'KPI''S CERDO'!$A$2,Ventas_2[Mes],DuracionCerdo[[#Headers],[7]],Ventas_2[Almacén],DuracionCerdo[[#This Row],[Almacén]]),0)</f>
        <v>0</v>
      </c>
      <c r="I295" s="41">
        <f>IF(I65&gt;0,AVERAGEIFS(Ventas_2[TiempoEngorda],Ventas_2[Año],'KPI''S CERDO'!$A$2,Ventas_2[Mes],DuracionCerdo[[#Headers],[8]],Ventas_2[Almacén],DuracionCerdo[[#This Row],[Almacén]]),0)</f>
        <v>0</v>
      </c>
      <c r="J295" s="41">
        <f>IF(J65&gt;0,AVERAGEIFS(Ventas_2[TiempoEngorda],Ventas_2[Año],'KPI''S CERDO'!$A$2,Ventas_2[Mes],DuracionCerdo[[#Headers],[9]],Ventas_2[Almacén],DuracionCerdo[[#This Row],[Almacén]]),0)</f>
        <v>0</v>
      </c>
      <c r="K295" s="41">
        <f>IF(K65&gt;0,AVERAGEIFS(Ventas_2[TiempoEngorda],Ventas_2[Año],'KPI''S CERDO'!$A$2,Ventas_2[Mes],DuracionCerdo[[#Headers],[10]],Ventas_2[Almacén],DuracionCerdo[[#This Row],[Almacén]]),0)</f>
        <v>0</v>
      </c>
      <c r="L295" s="41">
        <f>IF(L65&gt;0,AVERAGEIFS(Ventas_2[TiempoEngorda],Ventas_2[Año],'KPI''S CERDO'!$A$2,Ventas_2[Mes],DuracionCerdo[[#Headers],[11]],Ventas_2[Almacén],DuracionCerdo[[#This Row],[Almacén]]),0)</f>
        <v>0</v>
      </c>
      <c r="M295" s="41">
        <f>IF(M65&gt;0,AVERAGEIFS(Ventas_2[TiempoEngorda],Ventas_2[Año],'KPI''S CERDO'!$A$2,Ventas_2[Mes],DuracionCerdo[[#Headers],[12]],Ventas_2[Almacén],DuracionCerdo[[#This Row],[Almacén]]),0)</f>
        <v>0</v>
      </c>
    </row>
    <row r="296" spans="1:13" x14ac:dyDescent="0.3">
      <c r="A296" s="9" t="s">
        <v>136</v>
      </c>
      <c r="B296" s="41">
        <f>IF(B66&gt;0,AVERAGEIFS(Ventas_2[TiempoEngorda],Ventas_2[Año],'KPI''S CERDO'!$A$2,Ventas_2[Mes],DuracionCerdo[[#Headers],[1]],Ventas_2[Almacén],DuracionCerdo[[#This Row],[Almacén]]),0)</f>
        <v>0</v>
      </c>
      <c r="C296" s="41">
        <f>IF(C66&gt;0,AVERAGEIFS(Ventas_2[TiempoEngorda],Ventas_2[Año],'KPI''S CERDO'!$A$2,Ventas_2[Mes],DuracionCerdo[[#Headers],[2]],Ventas_2[Almacén],DuracionCerdo[[#This Row],[Almacén]]),0)</f>
        <v>0</v>
      </c>
      <c r="D296" s="41">
        <f>IF(D66&gt;0,AVERAGEIFS(Ventas_2[TiempoEngorda],Ventas_2[Año],'KPI''S CERDO'!$A$2,Ventas_2[Mes],DuracionCerdo[[#Headers],[3]],Ventas_2[Almacén],DuracionCerdo[[#This Row],[Almacén]]),0)</f>
        <v>0</v>
      </c>
      <c r="E296" s="41">
        <f>IF(E66&gt;0,AVERAGEIFS(Ventas_2[TiempoEngorda],Ventas_2[Año],'KPI''S CERDO'!$A$2,Ventas_2[Mes],DuracionCerdo[[#Headers],[4]],Ventas_2[Almacén],DuracionCerdo[[#This Row],[Almacén]]),0)</f>
        <v>0</v>
      </c>
      <c r="F296" s="41">
        <f>IF(F66&gt;0,AVERAGEIFS(Ventas_2[TiempoEngorda],Ventas_2[Año],'KPI''S CERDO'!$A$2,Ventas_2[Mes],DuracionCerdo[[#Headers],[5]],Ventas_2[Almacén],DuracionCerdo[[#This Row],[Almacén]]),0)</f>
        <v>171.6</v>
      </c>
      <c r="G296" s="41">
        <f>IF(G66&gt;0,AVERAGEIFS(Ventas_2[TiempoEngorda],Ventas_2[Año],'KPI''S CERDO'!$A$2,Ventas_2[Mes],DuracionCerdo[[#Headers],[6]],Ventas_2[Almacén],DuracionCerdo[[#This Row],[Almacén]]),0)</f>
        <v>0</v>
      </c>
      <c r="H296" s="41">
        <f>IF(H66&gt;0,AVERAGEIFS(Ventas_2[TiempoEngorda],Ventas_2[Año],'KPI''S CERDO'!$A$2,Ventas_2[Mes],DuracionCerdo[[#Headers],[7]],Ventas_2[Almacén],DuracionCerdo[[#This Row],[Almacén]]),0)</f>
        <v>0</v>
      </c>
      <c r="I296" s="41">
        <f>IF(I66&gt;0,AVERAGEIFS(Ventas_2[TiempoEngorda],Ventas_2[Año],'KPI''S CERDO'!$A$2,Ventas_2[Mes],DuracionCerdo[[#Headers],[8]],Ventas_2[Almacén],DuracionCerdo[[#This Row],[Almacén]]),0)</f>
        <v>0</v>
      </c>
      <c r="J296" s="41">
        <f>IF(J66&gt;0,AVERAGEIFS(Ventas_2[TiempoEngorda],Ventas_2[Año],'KPI''S CERDO'!$A$2,Ventas_2[Mes],DuracionCerdo[[#Headers],[9]],Ventas_2[Almacén],DuracionCerdo[[#This Row],[Almacén]]),0)</f>
        <v>0</v>
      </c>
      <c r="K296" s="41">
        <f>IF(K66&gt;0,AVERAGEIFS(Ventas_2[TiempoEngorda],Ventas_2[Año],'KPI''S CERDO'!$A$2,Ventas_2[Mes],DuracionCerdo[[#Headers],[10]],Ventas_2[Almacén],DuracionCerdo[[#This Row],[Almacén]]),0)</f>
        <v>0</v>
      </c>
      <c r="L296" s="41">
        <f>IF(L66&gt;0,AVERAGEIFS(Ventas_2[TiempoEngorda],Ventas_2[Año],'KPI''S CERDO'!$A$2,Ventas_2[Mes],DuracionCerdo[[#Headers],[11]],Ventas_2[Almacén],DuracionCerdo[[#This Row],[Almacén]]),0)</f>
        <v>0</v>
      </c>
      <c r="M296" s="41">
        <f>IF(M66&gt;0,AVERAGEIFS(Ventas_2[TiempoEngorda],Ventas_2[Año],'KPI''S CERDO'!$A$2,Ventas_2[Mes],DuracionCerdo[[#Headers],[12]],Ventas_2[Almacén],DuracionCerdo[[#This Row],[Almacén]]),0)</f>
        <v>0</v>
      </c>
    </row>
    <row r="297" spans="1:13" x14ac:dyDescent="0.3">
      <c r="A297" s="9" t="s">
        <v>137</v>
      </c>
      <c r="B297" s="41">
        <f>IF(B67&gt;0,AVERAGEIFS(Ventas_2[TiempoEngorda],Ventas_2[Año],'KPI''S CERDO'!$A$2,Ventas_2[Mes],DuracionCerdo[[#Headers],[1]],Ventas_2[Almacén],DuracionCerdo[[#This Row],[Almacén]]),0)</f>
        <v>0</v>
      </c>
      <c r="C297" s="41">
        <f>IF(C67&gt;0,AVERAGEIFS(Ventas_2[TiempoEngorda],Ventas_2[Año],'KPI''S CERDO'!$A$2,Ventas_2[Mes],DuracionCerdo[[#Headers],[2]],Ventas_2[Almacén],DuracionCerdo[[#This Row],[Almacén]]),0)</f>
        <v>0</v>
      </c>
      <c r="D297" s="41">
        <f>IF(D67&gt;0,AVERAGEIFS(Ventas_2[TiempoEngorda],Ventas_2[Año],'KPI''S CERDO'!$A$2,Ventas_2[Mes],DuracionCerdo[[#Headers],[3]],Ventas_2[Almacén],DuracionCerdo[[#This Row],[Almacén]]),0)</f>
        <v>0</v>
      </c>
      <c r="E297" s="41">
        <f>IF(E67&gt;0,AVERAGEIFS(Ventas_2[TiempoEngorda],Ventas_2[Año],'KPI''S CERDO'!$A$2,Ventas_2[Mes],DuracionCerdo[[#Headers],[4]],Ventas_2[Almacén],DuracionCerdo[[#This Row],[Almacén]]),0)</f>
        <v>0</v>
      </c>
      <c r="F297" s="41">
        <f>IF(F67&gt;0,AVERAGEIFS(Ventas_2[TiempoEngorda],Ventas_2[Año],'KPI''S CERDO'!$A$2,Ventas_2[Mes],DuracionCerdo[[#Headers],[5]],Ventas_2[Almacén],DuracionCerdo[[#This Row],[Almacén]]),0)</f>
        <v>0</v>
      </c>
      <c r="G297" s="41">
        <f>IF(G67&gt;0,AVERAGEIFS(Ventas_2[TiempoEngorda],Ventas_2[Año],'KPI''S CERDO'!$A$2,Ventas_2[Mes],DuracionCerdo[[#Headers],[6]],Ventas_2[Almacén],DuracionCerdo[[#This Row],[Almacén]]),0)</f>
        <v>177</v>
      </c>
      <c r="H297" s="41">
        <f>IF(H67&gt;0,AVERAGEIFS(Ventas_2[TiempoEngorda],Ventas_2[Año],'KPI''S CERDO'!$A$2,Ventas_2[Mes],DuracionCerdo[[#Headers],[7]],Ventas_2[Almacén],DuracionCerdo[[#This Row],[Almacén]]),0)</f>
        <v>0</v>
      </c>
      <c r="I297" s="41">
        <f>IF(I67&gt;0,AVERAGEIFS(Ventas_2[TiempoEngorda],Ventas_2[Año],'KPI''S CERDO'!$A$2,Ventas_2[Mes],DuracionCerdo[[#Headers],[8]],Ventas_2[Almacén],DuracionCerdo[[#This Row],[Almacén]]),0)</f>
        <v>0</v>
      </c>
      <c r="J297" s="41">
        <f>IF(J67&gt;0,AVERAGEIFS(Ventas_2[TiempoEngorda],Ventas_2[Año],'KPI''S CERDO'!$A$2,Ventas_2[Mes],DuracionCerdo[[#Headers],[9]],Ventas_2[Almacén],DuracionCerdo[[#This Row],[Almacén]]),0)</f>
        <v>0</v>
      </c>
      <c r="K297" s="41">
        <f>IF(K67&gt;0,AVERAGEIFS(Ventas_2[TiempoEngorda],Ventas_2[Año],'KPI''S CERDO'!$A$2,Ventas_2[Mes],DuracionCerdo[[#Headers],[10]],Ventas_2[Almacén],DuracionCerdo[[#This Row],[Almacén]]),0)</f>
        <v>0</v>
      </c>
      <c r="L297" s="41">
        <f>IF(L67&gt;0,AVERAGEIFS(Ventas_2[TiempoEngorda],Ventas_2[Año],'KPI''S CERDO'!$A$2,Ventas_2[Mes],DuracionCerdo[[#Headers],[11]],Ventas_2[Almacén],DuracionCerdo[[#This Row],[Almacén]]),0)</f>
        <v>0</v>
      </c>
      <c r="M297" s="41">
        <f>IF(M67&gt;0,AVERAGEIFS(Ventas_2[TiempoEngorda],Ventas_2[Año],'KPI''S CERDO'!$A$2,Ventas_2[Mes],DuracionCerdo[[#Headers],[12]],Ventas_2[Almacén],DuracionCerdo[[#This Row],[Almacén]]),0)</f>
        <v>0</v>
      </c>
    </row>
    <row r="298" spans="1:13" x14ac:dyDescent="0.3">
      <c r="A298" s="9" t="s">
        <v>138</v>
      </c>
      <c r="B298" s="41">
        <f>IF(B68&gt;0,AVERAGEIFS(Ventas_2[TiempoEngorda],Ventas_2[Año],'KPI''S CERDO'!$A$2,Ventas_2[Mes],DuracionCerdo[[#Headers],[1]],Ventas_2[Almacén],DuracionCerdo[[#This Row],[Almacén]]),0)</f>
        <v>0</v>
      </c>
      <c r="C298" s="41">
        <f>IF(C68&gt;0,AVERAGEIFS(Ventas_2[TiempoEngorda],Ventas_2[Año],'KPI''S CERDO'!$A$2,Ventas_2[Mes],DuracionCerdo[[#Headers],[2]],Ventas_2[Almacén],DuracionCerdo[[#This Row],[Almacén]]),0)</f>
        <v>0</v>
      </c>
      <c r="D298" s="41">
        <f>IF(D68&gt;0,AVERAGEIFS(Ventas_2[TiempoEngorda],Ventas_2[Año],'KPI''S CERDO'!$A$2,Ventas_2[Mes],DuracionCerdo[[#Headers],[3]],Ventas_2[Almacén],DuracionCerdo[[#This Row],[Almacén]]),0)</f>
        <v>0</v>
      </c>
      <c r="E298" s="41">
        <f>IF(E68&gt;0,AVERAGEIFS(Ventas_2[TiempoEngorda],Ventas_2[Año],'KPI''S CERDO'!$A$2,Ventas_2[Mes],DuracionCerdo[[#Headers],[4]],Ventas_2[Almacén],DuracionCerdo[[#This Row],[Almacén]]),0)</f>
        <v>0</v>
      </c>
      <c r="F298" s="41">
        <f>IF(F68&gt;0,AVERAGEIFS(Ventas_2[TiempoEngorda],Ventas_2[Año],'KPI''S CERDO'!$A$2,Ventas_2[Mes],DuracionCerdo[[#Headers],[5]],Ventas_2[Almacén],DuracionCerdo[[#This Row],[Almacén]]),0)</f>
        <v>0</v>
      </c>
      <c r="G298" s="41">
        <f>IF(G68&gt;0,AVERAGEIFS(Ventas_2[TiempoEngorda],Ventas_2[Año],'KPI''S CERDO'!$A$2,Ventas_2[Mes],DuracionCerdo[[#Headers],[6]],Ventas_2[Almacén],DuracionCerdo[[#This Row],[Almacén]]),0)</f>
        <v>174</v>
      </c>
      <c r="H298" s="41">
        <f>IF(H68&gt;0,AVERAGEIFS(Ventas_2[TiempoEngorda],Ventas_2[Año],'KPI''S CERDO'!$A$2,Ventas_2[Mes],DuracionCerdo[[#Headers],[7]],Ventas_2[Almacén],DuracionCerdo[[#This Row],[Almacén]]),0)</f>
        <v>0</v>
      </c>
      <c r="I298" s="41">
        <f>IF(I68&gt;0,AVERAGEIFS(Ventas_2[TiempoEngorda],Ventas_2[Año],'KPI''S CERDO'!$A$2,Ventas_2[Mes],DuracionCerdo[[#Headers],[8]],Ventas_2[Almacén],DuracionCerdo[[#This Row],[Almacén]]),0)</f>
        <v>0</v>
      </c>
      <c r="J298" s="41">
        <f>IF(J68&gt;0,AVERAGEIFS(Ventas_2[TiempoEngorda],Ventas_2[Año],'KPI''S CERDO'!$A$2,Ventas_2[Mes],DuracionCerdo[[#Headers],[9]],Ventas_2[Almacén],DuracionCerdo[[#This Row],[Almacén]]),0)</f>
        <v>0</v>
      </c>
      <c r="K298" s="41">
        <f>IF(K68&gt;0,AVERAGEIFS(Ventas_2[TiempoEngorda],Ventas_2[Año],'KPI''S CERDO'!$A$2,Ventas_2[Mes],DuracionCerdo[[#Headers],[10]],Ventas_2[Almacén],DuracionCerdo[[#This Row],[Almacén]]),0)</f>
        <v>0</v>
      </c>
      <c r="L298" s="41">
        <f>IF(L68&gt;0,AVERAGEIFS(Ventas_2[TiempoEngorda],Ventas_2[Año],'KPI''S CERDO'!$A$2,Ventas_2[Mes],DuracionCerdo[[#Headers],[11]],Ventas_2[Almacén],DuracionCerdo[[#This Row],[Almacén]]),0)</f>
        <v>0</v>
      </c>
      <c r="M298" s="41">
        <f>IF(M68&gt;0,AVERAGEIFS(Ventas_2[TiempoEngorda],Ventas_2[Año],'KPI''S CERDO'!$A$2,Ventas_2[Mes],DuracionCerdo[[#Headers],[12]],Ventas_2[Almacén],DuracionCerdo[[#This Row],[Almacén]]),0)</f>
        <v>0</v>
      </c>
    </row>
    <row r="299" spans="1:13" x14ac:dyDescent="0.3">
      <c r="A299" s="9" t="s">
        <v>139</v>
      </c>
      <c r="B299" s="41">
        <f>IF(B69&gt;0,AVERAGEIFS(Ventas_2[TiempoEngorda],Ventas_2[Año],'KPI''S CERDO'!$A$2,Ventas_2[Mes],DuracionCerdo[[#Headers],[1]],Ventas_2[Almacén],DuracionCerdo[[#This Row],[Almacén]]),0)</f>
        <v>0</v>
      </c>
      <c r="C299" s="41">
        <f>IF(C69&gt;0,AVERAGEIFS(Ventas_2[TiempoEngorda],Ventas_2[Año],'KPI''S CERDO'!$A$2,Ventas_2[Mes],DuracionCerdo[[#Headers],[2]],Ventas_2[Almacén],DuracionCerdo[[#This Row],[Almacén]]),0)</f>
        <v>0</v>
      </c>
      <c r="D299" s="41">
        <f>IF(D69&gt;0,AVERAGEIFS(Ventas_2[TiempoEngorda],Ventas_2[Año],'KPI''S CERDO'!$A$2,Ventas_2[Mes],DuracionCerdo[[#Headers],[3]],Ventas_2[Almacén],DuracionCerdo[[#This Row],[Almacén]]),0)</f>
        <v>0</v>
      </c>
      <c r="E299" s="41">
        <f>IF(E69&gt;0,AVERAGEIFS(Ventas_2[TiempoEngorda],Ventas_2[Año],'KPI''S CERDO'!$A$2,Ventas_2[Mes],DuracionCerdo[[#Headers],[4]],Ventas_2[Almacén],DuracionCerdo[[#This Row],[Almacén]]),0)</f>
        <v>0</v>
      </c>
      <c r="F299" s="41">
        <f>IF(F69&gt;0,AVERAGEIFS(Ventas_2[TiempoEngorda],Ventas_2[Año],'KPI''S CERDO'!$A$2,Ventas_2[Mes],DuracionCerdo[[#Headers],[5]],Ventas_2[Almacén],DuracionCerdo[[#This Row],[Almacén]]),0)</f>
        <v>0</v>
      </c>
      <c r="G299" s="41">
        <f>IF(G69&gt;0,AVERAGEIFS(Ventas_2[TiempoEngorda],Ventas_2[Año],'KPI''S CERDO'!$A$2,Ventas_2[Mes],DuracionCerdo[[#Headers],[6]],Ventas_2[Almacén],DuracionCerdo[[#This Row],[Almacén]]),0)</f>
        <v>0</v>
      </c>
      <c r="H299" s="41">
        <f>IF(H69&gt;0,AVERAGEIFS(Ventas_2[TiempoEngorda],Ventas_2[Año],'KPI''S CERDO'!$A$2,Ventas_2[Mes],DuracionCerdo[[#Headers],[7]],Ventas_2[Almacén],DuracionCerdo[[#This Row],[Almacén]]),0)</f>
        <v>0</v>
      </c>
      <c r="I299" s="41">
        <f>IF(I69&gt;0,AVERAGEIFS(Ventas_2[TiempoEngorda],Ventas_2[Año],'KPI''S CERDO'!$A$2,Ventas_2[Mes],DuracionCerdo[[#Headers],[8]],Ventas_2[Almacén],DuracionCerdo[[#This Row],[Almacén]]),0)</f>
        <v>0</v>
      </c>
      <c r="J299" s="41">
        <f>IF(J69&gt;0,AVERAGEIFS(Ventas_2[TiempoEngorda],Ventas_2[Año],'KPI''S CERDO'!$A$2,Ventas_2[Mes],DuracionCerdo[[#Headers],[9]],Ventas_2[Almacén],DuracionCerdo[[#This Row],[Almacén]]),0)</f>
        <v>0</v>
      </c>
      <c r="K299" s="41">
        <f>IF(K69&gt;0,AVERAGEIFS(Ventas_2[TiempoEngorda],Ventas_2[Año],'KPI''S CERDO'!$A$2,Ventas_2[Mes],DuracionCerdo[[#Headers],[10]],Ventas_2[Almacén],DuracionCerdo[[#This Row],[Almacén]]),0)</f>
        <v>0</v>
      </c>
      <c r="L299" s="41">
        <f>IF(L69&gt;0,AVERAGEIFS(Ventas_2[TiempoEngorda],Ventas_2[Año],'KPI''S CERDO'!$A$2,Ventas_2[Mes],DuracionCerdo[[#Headers],[11]],Ventas_2[Almacén],DuracionCerdo[[#This Row],[Almacén]]),0)</f>
        <v>0</v>
      </c>
      <c r="M299" s="41">
        <f>IF(M69&gt;0,AVERAGEIFS(Ventas_2[TiempoEngorda],Ventas_2[Año],'KPI''S CERDO'!$A$2,Ventas_2[Mes],DuracionCerdo[[#Headers],[12]],Ventas_2[Almacén],DuracionCerdo[[#This Row],[Almacén]]),0)</f>
        <v>0</v>
      </c>
    </row>
    <row r="300" spans="1:13" x14ac:dyDescent="0.3">
      <c r="A300" s="9" t="s">
        <v>140</v>
      </c>
      <c r="B300" s="41">
        <f>IF(B70&gt;0,AVERAGEIFS(Ventas_2[TiempoEngorda],Ventas_2[Año],'KPI''S CERDO'!$A$2,Ventas_2[Mes],DuracionCerdo[[#Headers],[1]],Ventas_2[Almacén],DuracionCerdo[[#This Row],[Almacén]]),0)</f>
        <v>0</v>
      </c>
      <c r="C300" s="41">
        <f>IF(C70&gt;0,AVERAGEIFS(Ventas_2[TiempoEngorda],Ventas_2[Año],'KPI''S CERDO'!$A$2,Ventas_2[Mes],DuracionCerdo[[#Headers],[2]],Ventas_2[Almacén],DuracionCerdo[[#This Row],[Almacén]]),0)</f>
        <v>0</v>
      </c>
      <c r="D300" s="41">
        <f>IF(D70&gt;0,AVERAGEIFS(Ventas_2[TiempoEngorda],Ventas_2[Año],'KPI''S CERDO'!$A$2,Ventas_2[Mes],DuracionCerdo[[#Headers],[3]],Ventas_2[Almacén],DuracionCerdo[[#This Row],[Almacén]]),0)</f>
        <v>0</v>
      </c>
      <c r="E300" s="41">
        <f>IF(E70&gt;0,AVERAGEIFS(Ventas_2[TiempoEngorda],Ventas_2[Año],'KPI''S CERDO'!$A$2,Ventas_2[Mes],DuracionCerdo[[#Headers],[4]],Ventas_2[Almacén],DuracionCerdo[[#This Row],[Almacén]]),0)</f>
        <v>0</v>
      </c>
      <c r="F300" s="41">
        <f>IF(F70&gt;0,AVERAGEIFS(Ventas_2[TiempoEngorda],Ventas_2[Año],'KPI''S CERDO'!$A$2,Ventas_2[Mes],DuracionCerdo[[#Headers],[5]],Ventas_2[Almacén],DuracionCerdo[[#This Row],[Almacén]]),0)</f>
        <v>0</v>
      </c>
      <c r="G300" s="41">
        <f>IF(G70&gt;0,AVERAGEIFS(Ventas_2[TiempoEngorda],Ventas_2[Año],'KPI''S CERDO'!$A$2,Ventas_2[Mes],DuracionCerdo[[#Headers],[6]],Ventas_2[Almacén],DuracionCerdo[[#This Row],[Almacén]]),0)</f>
        <v>0</v>
      </c>
      <c r="H300" s="41">
        <f>IF(H70&gt;0,AVERAGEIFS(Ventas_2[TiempoEngorda],Ventas_2[Año],'KPI''S CERDO'!$A$2,Ventas_2[Mes],DuracionCerdo[[#Headers],[7]],Ventas_2[Almacén],DuracionCerdo[[#This Row],[Almacén]]),0)</f>
        <v>174</v>
      </c>
      <c r="I300" s="41">
        <f>IF(I70&gt;0,AVERAGEIFS(Ventas_2[TiempoEngorda],Ventas_2[Año],'KPI''S CERDO'!$A$2,Ventas_2[Mes],DuracionCerdo[[#Headers],[8]],Ventas_2[Almacén],DuracionCerdo[[#This Row],[Almacén]]),0)</f>
        <v>0</v>
      </c>
      <c r="J300" s="41">
        <f>IF(J70&gt;0,AVERAGEIFS(Ventas_2[TiempoEngorda],Ventas_2[Año],'KPI''S CERDO'!$A$2,Ventas_2[Mes],DuracionCerdo[[#Headers],[9]],Ventas_2[Almacén],DuracionCerdo[[#This Row],[Almacén]]),0)</f>
        <v>0</v>
      </c>
      <c r="K300" s="41">
        <f>IF(K70&gt;0,AVERAGEIFS(Ventas_2[TiempoEngorda],Ventas_2[Año],'KPI''S CERDO'!$A$2,Ventas_2[Mes],DuracionCerdo[[#Headers],[10]],Ventas_2[Almacén],DuracionCerdo[[#This Row],[Almacén]]),0)</f>
        <v>0</v>
      </c>
      <c r="L300" s="41">
        <f>IF(L70&gt;0,AVERAGEIFS(Ventas_2[TiempoEngorda],Ventas_2[Año],'KPI''S CERDO'!$A$2,Ventas_2[Mes],DuracionCerdo[[#Headers],[11]],Ventas_2[Almacén],DuracionCerdo[[#This Row],[Almacén]]),0)</f>
        <v>0</v>
      </c>
      <c r="M300" s="41">
        <f>IF(M70&gt;0,AVERAGEIFS(Ventas_2[TiempoEngorda],Ventas_2[Año],'KPI''S CERDO'!$A$2,Ventas_2[Mes],DuracionCerdo[[#Headers],[12]],Ventas_2[Almacén],DuracionCerdo[[#This Row],[Almacén]]),0)</f>
        <v>0</v>
      </c>
    </row>
    <row r="301" spans="1:13" x14ac:dyDescent="0.3">
      <c r="A301" s="9" t="s">
        <v>141</v>
      </c>
      <c r="B301" s="41">
        <f>IF(B71&gt;0,AVERAGEIFS(Ventas_2[TiempoEngorda],Ventas_2[Año],'KPI''S CERDO'!$A$2,Ventas_2[Mes],DuracionCerdo[[#Headers],[1]],Ventas_2[Almacén],DuracionCerdo[[#This Row],[Almacén]]),0)</f>
        <v>0</v>
      </c>
      <c r="C301" s="41">
        <f>IF(C71&gt;0,AVERAGEIFS(Ventas_2[TiempoEngorda],Ventas_2[Año],'KPI''S CERDO'!$A$2,Ventas_2[Mes],DuracionCerdo[[#Headers],[2]],Ventas_2[Almacén],DuracionCerdo[[#This Row],[Almacén]]),0)</f>
        <v>0</v>
      </c>
      <c r="D301" s="41">
        <f>IF(D71&gt;0,AVERAGEIFS(Ventas_2[TiempoEngorda],Ventas_2[Año],'KPI''S CERDO'!$A$2,Ventas_2[Mes],DuracionCerdo[[#Headers],[3]],Ventas_2[Almacén],DuracionCerdo[[#This Row],[Almacén]]),0)</f>
        <v>0</v>
      </c>
      <c r="E301" s="41">
        <f>IF(E71&gt;0,AVERAGEIFS(Ventas_2[TiempoEngorda],Ventas_2[Año],'KPI''S CERDO'!$A$2,Ventas_2[Mes],DuracionCerdo[[#Headers],[4]],Ventas_2[Almacén],DuracionCerdo[[#This Row],[Almacén]]),0)</f>
        <v>0</v>
      </c>
      <c r="F301" s="41">
        <f>IF(F71&gt;0,AVERAGEIFS(Ventas_2[TiempoEngorda],Ventas_2[Año],'KPI''S CERDO'!$A$2,Ventas_2[Mes],DuracionCerdo[[#Headers],[5]],Ventas_2[Almacén],DuracionCerdo[[#This Row],[Almacén]]),0)</f>
        <v>0</v>
      </c>
      <c r="G301" s="41">
        <f>IF(G71&gt;0,AVERAGEIFS(Ventas_2[TiempoEngorda],Ventas_2[Año],'KPI''S CERDO'!$A$2,Ventas_2[Mes],DuracionCerdo[[#Headers],[6]],Ventas_2[Almacén],DuracionCerdo[[#This Row],[Almacén]]),0)</f>
        <v>176</v>
      </c>
      <c r="H301" s="41">
        <f>IF(H71&gt;0,AVERAGEIFS(Ventas_2[TiempoEngorda],Ventas_2[Año],'KPI''S CERDO'!$A$2,Ventas_2[Mes],DuracionCerdo[[#Headers],[7]],Ventas_2[Almacén],DuracionCerdo[[#This Row],[Almacén]]),0)</f>
        <v>0</v>
      </c>
      <c r="I301" s="41">
        <f>IF(I71&gt;0,AVERAGEIFS(Ventas_2[TiempoEngorda],Ventas_2[Año],'KPI''S CERDO'!$A$2,Ventas_2[Mes],DuracionCerdo[[#Headers],[8]],Ventas_2[Almacén],DuracionCerdo[[#This Row],[Almacén]]),0)</f>
        <v>0</v>
      </c>
      <c r="J301" s="41">
        <f>IF(J71&gt;0,AVERAGEIFS(Ventas_2[TiempoEngorda],Ventas_2[Año],'KPI''S CERDO'!$A$2,Ventas_2[Mes],DuracionCerdo[[#Headers],[9]],Ventas_2[Almacén],DuracionCerdo[[#This Row],[Almacén]]),0)</f>
        <v>0</v>
      </c>
      <c r="K301" s="41">
        <f>IF(K71&gt;0,AVERAGEIFS(Ventas_2[TiempoEngorda],Ventas_2[Año],'KPI''S CERDO'!$A$2,Ventas_2[Mes],DuracionCerdo[[#Headers],[10]],Ventas_2[Almacén],DuracionCerdo[[#This Row],[Almacén]]),0)</f>
        <v>0</v>
      </c>
      <c r="L301" s="41">
        <f>IF(L71&gt;0,AVERAGEIFS(Ventas_2[TiempoEngorda],Ventas_2[Año],'KPI''S CERDO'!$A$2,Ventas_2[Mes],DuracionCerdo[[#Headers],[11]],Ventas_2[Almacén],DuracionCerdo[[#This Row],[Almacén]]),0)</f>
        <v>0</v>
      </c>
      <c r="M301" s="41">
        <f>IF(M71&gt;0,AVERAGEIFS(Ventas_2[TiempoEngorda],Ventas_2[Año],'KPI''S CERDO'!$A$2,Ventas_2[Mes],DuracionCerdo[[#Headers],[12]],Ventas_2[Almacén],DuracionCerdo[[#This Row],[Almacén]]),0)</f>
        <v>0</v>
      </c>
    </row>
    <row r="302" spans="1:13" x14ac:dyDescent="0.3">
      <c r="A302" s="9" t="s">
        <v>142</v>
      </c>
      <c r="B302" s="41">
        <f>IF(B72&gt;0,AVERAGEIFS(Ventas_2[TiempoEngorda],Ventas_2[Año],'KPI''S CERDO'!$A$2,Ventas_2[Mes],DuracionCerdo[[#Headers],[1]],Ventas_2[Almacén],DuracionCerdo[[#This Row],[Almacén]]),0)</f>
        <v>0</v>
      </c>
      <c r="C302" s="41">
        <f>IF(C72&gt;0,AVERAGEIFS(Ventas_2[TiempoEngorda],Ventas_2[Año],'KPI''S CERDO'!$A$2,Ventas_2[Mes],DuracionCerdo[[#Headers],[2]],Ventas_2[Almacén],DuracionCerdo[[#This Row],[Almacén]]),0)</f>
        <v>0</v>
      </c>
      <c r="D302" s="41">
        <f>IF(D72&gt;0,AVERAGEIFS(Ventas_2[TiempoEngorda],Ventas_2[Año],'KPI''S CERDO'!$A$2,Ventas_2[Mes],DuracionCerdo[[#Headers],[3]],Ventas_2[Almacén],DuracionCerdo[[#This Row],[Almacén]]),0)</f>
        <v>0</v>
      </c>
      <c r="E302" s="41">
        <f>IF(E72&gt;0,AVERAGEIFS(Ventas_2[TiempoEngorda],Ventas_2[Año],'KPI''S CERDO'!$A$2,Ventas_2[Mes],DuracionCerdo[[#Headers],[4]],Ventas_2[Almacén],DuracionCerdo[[#This Row],[Almacén]]),0)</f>
        <v>0</v>
      </c>
      <c r="F302" s="41">
        <f>IF(F72&gt;0,AVERAGEIFS(Ventas_2[TiempoEngorda],Ventas_2[Año],'KPI''S CERDO'!$A$2,Ventas_2[Mes],DuracionCerdo[[#Headers],[5]],Ventas_2[Almacén],DuracionCerdo[[#This Row],[Almacén]]),0)</f>
        <v>0</v>
      </c>
      <c r="G302" s="41">
        <f>IF(G72&gt;0,AVERAGEIFS(Ventas_2[TiempoEngorda],Ventas_2[Año],'KPI''S CERDO'!$A$2,Ventas_2[Mes],DuracionCerdo[[#Headers],[6]],Ventas_2[Almacén],DuracionCerdo[[#This Row],[Almacén]]),0)</f>
        <v>0</v>
      </c>
      <c r="H302" s="41">
        <f>IF(H72&gt;0,AVERAGEIFS(Ventas_2[TiempoEngorda],Ventas_2[Año],'KPI''S CERDO'!$A$2,Ventas_2[Mes],DuracionCerdo[[#Headers],[7]],Ventas_2[Almacén],DuracionCerdo[[#This Row],[Almacén]]),0)</f>
        <v>179.33333333333334</v>
      </c>
      <c r="I302" s="41">
        <f>IF(I72&gt;0,AVERAGEIFS(Ventas_2[TiempoEngorda],Ventas_2[Año],'KPI''S CERDO'!$A$2,Ventas_2[Mes],DuracionCerdo[[#Headers],[8]],Ventas_2[Almacén],DuracionCerdo[[#This Row],[Almacén]]),0)</f>
        <v>0</v>
      </c>
      <c r="J302" s="41">
        <f>IF(J72&gt;0,AVERAGEIFS(Ventas_2[TiempoEngorda],Ventas_2[Año],'KPI''S CERDO'!$A$2,Ventas_2[Mes],DuracionCerdo[[#Headers],[9]],Ventas_2[Almacén],DuracionCerdo[[#This Row],[Almacén]]),0)</f>
        <v>0</v>
      </c>
      <c r="K302" s="41">
        <f>IF(K72&gt;0,AVERAGEIFS(Ventas_2[TiempoEngorda],Ventas_2[Año],'KPI''S CERDO'!$A$2,Ventas_2[Mes],DuracionCerdo[[#Headers],[10]],Ventas_2[Almacén],DuracionCerdo[[#This Row],[Almacén]]),0)</f>
        <v>0</v>
      </c>
      <c r="L302" s="41">
        <f>IF(L72&gt;0,AVERAGEIFS(Ventas_2[TiempoEngorda],Ventas_2[Año],'KPI''S CERDO'!$A$2,Ventas_2[Mes],DuracionCerdo[[#Headers],[11]],Ventas_2[Almacén],DuracionCerdo[[#This Row],[Almacén]]),0)</f>
        <v>0</v>
      </c>
      <c r="M302" s="41">
        <f>IF(M72&gt;0,AVERAGEIFS(Ventas_2[TiempoEngorda],Ventas_2[Año],'KPI''S CERDO'!$A$2,Ventas_2[Mes],DuracionCerdo[[#Headers],[12]],Ventas_2[Almacén],DuracionCerdo[[#This Row],[Almacén]]),0)</f>
        <v>0</v>
      </c>
    </row>
    <row r="303" spans="1:13" x14ac:dyDescent="0.3">
      <c r="A303" s="9" t="s">
        <v>143</v>
      </c>
      <c r="B303" s="41">
        <f>IF(B73&gt;0,AVERAGEIFS(Ventas_2[TiempoEngorda],Ventas_2[Año],'KPI''S CERDO'!$A$2,Ventas_2[Mes],DuracionCerdo[[#Headers],[1]],Ventas_2[Almacén],DuracionCerdo[[#This Row],[Almacén]]),0)</f>
        <v>0</v>
      </c>
      <c r="C303" s="41">
        <f>IF(C73&gt;0,AVERAGEIFS(Ventas_2[TiempoEngorda],Ventas_2[Año],'KPI''S CERDO'!$A$2,Ventas_2[Mes],DuracionCerdo[[#Headers],[2]],Ventas_2[Almacén],DuracionCerdo[[#This Row],[Almacén]]),0)</f>
        <v>0</v>
      </c>
      <c r="D303" s="41">
        <f>IF(D73&gt;0,AVERAGEIFS(Ventas_2[TiempoEngorda],Ventas_2[Año],'KPI''S CERDO'!$A$2,Ventas_2[Mes],DuracionCerdo[[#Headers],[3]],Ventas_2[Almacén],DuracionCerdo[[#This Row],[Almacén]]),0)</f>
        <v>0</v>
      </c>
      <c r="E303" s="41">
        <f>IF(E73&gt;0,AVERAGEIFS(Ventas_2[TiempoEngorda],Ventas_2[Año],'KPI''S CERDO'!$A$2,Ventas_2[Mes],DuracionCerdo[[#Headers],[4]],Ventas_2[Almacén],DuracionCerdo[[#This Row],[Almacén]]),0)</f>
        <v>0</v>
      </c>
      <c r="F303" s="41">
        <f>IF(F73&gt;0,AVERAGEIFS(Ventas_2[TiempoEngorda],Ventas_2[Año],'KPI''S CERDO'!$A$2,Ventas_2[Mes],DuracionCerdo[[#Headers],[5]],Ventas_2[Almacén],DuracionCerdo[[#This Row],[Almacén]]),0)</f>
        <v>0</v>
      </c>
      <c r="G303" s="41">
        <f>IF(G73&gt;0,AVERAGEIFS(Ventas_2[TiempoEngorda],Ventas_2[Año],'KPI''S CERDO'!$A$2,Ventas_2[Mes],DuracionCerdo[[#Headers],[6]],Ventas_2[Almacén],DuracionCerdo[[#This Row],[Almacén]]),0)</f>
        <v>0</v>
      </c>
      <c r="H303" s="41">
        <f>IF(H73&gt;0,AVERAGEIFS(Ventas_2[TiempoEngorda],Ventas_2[Año],'KPI''S CERDO'!$A$2,Ventas_2[Mes],DuracionCerdo[[#Headers],[7]],Ventas_2[Almacén],DuracionCerdo[[#This Row],[Almacén]]),0)</f>
        <v>0</v>
      </c>
      <c r="I303" s="41">
        <f>IF(I73&gt;0,AVERAGEIFS(Ventas_2[TiempoEngorda],Ventas_2[Año],'KPI''S CERDO'!$A$2,Ventas_2[Mes],DuracionCerdo[[#Headers],[8]],Ventas_2[Almacén],DuracionCerdo[[#This Row],[Almacén]]),0)</f>
        <v>0</v>
      </c>
      <c r="J303" s="41">
        <f>IF(J73&gt;0,AVERAGEIFS(Ventas_2[TiempoEngorda],Ventas_2[Año],'KPI''S CERDO'!$A$2,Ventas_2[Mes],DuracionCerdo[[#Headers],[9]],Ventas_2[Almacén],DuracionCerdo[[#This Row],[Almacén]]),0)</f>
        <v>0</v>
      </c>
      <c r="K303" s="41">
        <f>IF(K73&gt;0,AVERAGEIFS(Ventas_2[TiempoEngorda],Ventas_2[Año],'KPI''S CERDO'!$A$2,Ventas_2[Mes],DuracionCerdo[[#Headers],[10]],Ventas_2[Almacén],DuracionCerdo[[#This Row],[Almacén]]),0)</f>
        <v>0</v>
      </c>
      <c r="L303" s="41">
        <f>IF(L73&gt;0,AVERAGEIFS(Ventas_2[TiempoEngorda],Ventas_2[Año],'KPI''S CERDO'!$A$2,Ventas_2[Mes],DuracionCerdo[[#Headers],[11]],Ventas_2[Almacén],DuracionCerdo[[#This Row],[Almacén]]),0)</f>
        <v>0</v>
      </c>
      <c r="M303" s="41">
        <f>IF(M73&gt;0,AVERAGEIFS(Ventas_2[TiempoEngorda],Ventas_2[Año],'KPI''S CERDO'!$A$2,Ventas_2[Mes],DuracionCerdo[[#Headers],[12]],Ventas_2[Almacén],DuracionCerdo[[#This Row],[Almacén]]),0)</f>
        <v>0</v>
      </c>
    </row>
    <row r="304" spans="1:13" x14ac:dyDescent="0.3">
      <c r="A304" s="9" t="s">
        <v>144</v>
      </c>
      <c r="B304" s="41">
        <f>IF(B74&gt;0,AVERAGEIFS(Ventas_2[TiempoEngorda],Ventas_2[Año],'KPI''S CERDO'!$A$2,Ventas_2[Mes],DuracionCerdo[[#Headers],[1]],Ventas_2[Almacén],DuracionCerdo[[#This Row],[Almacén]]),0)</f>
        <v>0</v>
      </c>
      <c r="C304" s="41">
        <f>IF(C74&gt;0,AVERAGEIFS(Ventas_2[TiempoEngorda],Ventas_2[Año],'KPI''S CERDO'!$A$2,Ventas_2[Mes],DuracionCerdo[[#Headers],[2]],Ventas_2[Almacén],DuracionCerdo[[#This Row],[Almacén]]),0)</f>
        <v>0</v>
      </c>
      <c r="D304" s="41">
        <f>IF(D74&gt;0,AVERAGEIFS(Ventas_2[TiempoEngorda],Ventas_2[Año],'KPI''S CERDO'!$A$2,Ventas_2[Mes],DuracionCerdo[[#Headers],[3]],Ventas_2[Almacén],DuracionCerdo[[#This Row],[Almacén]]),0)</f>
        <v>0</v>
      </c>
      <c r="E304" s="41">
        <f>IF(E74&gt;0,AVERAGEIFS(Ventas_2[TiempoEngorda],Ventas_2[Año],'KPI''S CERDO'!$A$2,Ventas_2[Mes],DuracionCerdo[[#Headers],[4]],Ventas_2[Almacén],DuracionCerdo[[#This Row],[Almacén]]),0)</f>
        <v>0</v>
      </c>
      <c r="F304" s="41">
        <f>IF(F74&gt;0,AVERAGEIFS(Ventas_2[TiempoEngorda],Ventas_2[Año],'KPI''S CERDO'!$A$2,Ventas_2[Mes],DuracionCerdo[[#Headers],[5]],Ventas_2[Almacén],DuracionCerdo[[#This Row],[Almacén]]),0)</f>
        <v>0</v>
      </c>
      <c r="G304" s="41">
        <f>IF(G74&gt;0,AVERAGEIFS(Ventas_2[TiempoEngorda],Ventas_2[Año],'KPI''S CERDO'!$A$2,Ventas_2[Mes],DuracionCerdo[[#Headers],[6]],Ventas_2[Almacén],DuracionCerdo[[#This Row],[Almacén]]),0)</f>
        <v>0</v>
      </c>
      <c r="H304" s="41">
        <f>IF(H74&gt;0,AVERAGEIFS(Ventas_2[TiempoEngorda],Ventas_2[Año],'KPI''S CERDO'!$A$2,Ventas_2[Mes],DuracionCerdo[[#Headers],[7]],Ventas_2[Almacén],DuracionCerdo[[#This Row],[Almacén]]),0)</f>
        <v>0</v>
      </c>
      <c r="I304" s="41">
        <f>IF(I74&gt;0,AVERAGEIFS(Ventas_2[TiempoEngorda],Ventas_2[Año],'KPI''S CERDO'!$A$2,Ventas_2[Mes],DuracionCerdo[[#Headers],[8]],Ventas_2[Almacén],DuracionCerdo[[#This Row],[Almacén]]),0)</f>
        <v>0</v>
      </c>
      <c r="J304" s="41">
        <f>IF(J74&gt;0,AVERAGEIFS(Ventas_2[TiempoEngorda],Ventas_2[Año],'KPI''S CERDO'!$A$2,Ventas_2[Mes],DuracionCerdo[[#Headers],[9]],Ventas_2[Almacén],DuracionCerdo[[#This Row],[Almacén]]),0)</f>
        <v>0</v>
      </c>
      <c r="K304" s="41">
        <f>IF(K74&gt;0,AVERAGEIFS(Ventas_2[TiempoEngorda],Ventas_2[Año],'KPI''S CERDO'!$A$2,Ventas_2[Mes],DuracionCerdo[[#Headers],[10]],Ventas_2[Almacén],DuracionCerdo[[#This Row],[Almacén]]),0)</f>
        <v>0</v>
      </c>
      <c r="L304" s="41">
        <f>IF(L74&gt;0,AVERAGEIFS(Ventas_2[TiempoEngorda],Ventas_2[Año],'KPI''S CERDO'!$A$2,Ventas_2[Mes],DuracionCerdo[[#Headers],[11]],Ventas_2[Almacén],DuracionCerdo[[#This Row],[Almacén]]),0)</f>
        <v>0</v>
      </c>
      <c r="M304" s="41">
        <f>IF(M74&gt;0,AVERAGEIFS(Ventas_2[TiempoEngorda],Ventas_2[Año],'KPI''S CERDO'!$A$2,Ventas_2[Mes],DuracionCerdo[[#Headers],[12]],Ventas_2[Almacén],DuracionCerdo[[#This Row],[Almacén]]),0)</f>
        <v>0</v>
      </c>
    </row>
    <row r="305" spans="1:13" x14ac:dyDescent="0.3">
      <c r="A305" s="9" t="s">
        <v>145</v>
      </c>
      <c r="B305" s="41">
        <f>IF(B75&gt;0,AVERAGEIFS(Ventas_2[TiempoEngorda],Ventas_2[Año],'KPI''S CERDO'!$A$2,Ventas_2[Mes],DuracionCerdo[[#Headers],[1]],Ventas_2[Almacén],DuracionCerdo[[#This Row],[Almacén]]),0)</f>
        <v>0</v>
      </c>
      <c r="C305" s="41">
        <f>IF(C75&gt;0,AVERAGEIFS(Ventas_2[TiempoEngorda],Ventas_2[Año],'KPI''S CERDO'!$A$2,Ventas_2[Mes],DuracionCerdo[[#Headers],[2]],Ventas_2[Almacén],DuracionCerdo[[#This Row],[Almacén]]),0)</f>
        <v>0</v>
      </c>
      <c r="D305" s="41">
        <f>IF(D75&gt;0,AVERAGEIFS(Ventas_2[TiempoEngorda],Ventas_2[Año],'KPI''S CERDO'!$A$2,Ventas_2[Mes],DuracionCerdo[[#Headers],[3]],Ventas_2[Almacén],DuracionCerdo[[#This Row],[Almacén]]),0)</f>
        <v>0</v>
      </c>
      <c r="E305" s="41">
        <f>IF(E75&gt;0,AVERAGEIFS(Ventas_2[TiempoEngorda],Ventas_2[Año],'KPI''S CERDO'!$A$2,Ventas_2[Mes],DuracionCerdo[[#Headers],[4]],Ventas_2[Almacén],DuracionCerdo[[#This Row],[Almacén]]),0)</f>
        <v>0</v>
      </c>
      <c r="F305" s="41">
        <f>IF(F75&gt;0,AVERAGEIFS(Ventas_2[TiempoEngorda],Ventas_2[Año],'KPI''S CERDO'!$A$2,Ventas_2[Mes],DuracionCerdo[[#Headers],[5]],Ventas_2[Almacén],DuracionCerdo[[#This Row],[Almacén]]),0)</f>
        <v>0</v>
      </c>
      <c r="G305" s="41">
        <f>IF(G75&gt;0,AVERAGEIFS(Ventas_2[TiempoEngorda],Ventas_2[Año],'KPI''S CERDO'!$A$2,Ventas_2[Mes],DuracionCerdo[[#Headers],[6]],Ventas_2[Almacén],DuracionCerdo[[#This Row],[Almacén]]),0)</f>
        <v>0</v>
      </c>
      <c r="H305" s="41">
        <f>IF(H75&gt;0,AVERAGEIFS(Ventas_2[TiempoEngorda],Ventas_2[Año],'KPI''S CERDO'!$A$2,Ventas_2[Mes],DuracionCerdo[[#Headers],[7]],Ventas_2[Almacén],DuracionCerdo[[#This Row],[Almacén]]),0)</f>
        <v>171</v>
      </c>
      <c r="I305" s="41">
        <f>IF(I75&gt;0,AVERAGEIFS(Ventas_2[TiempoEngorda],Ventas_2[Año],'KPI''S CERDO'!$A$2,Ventas_2[Mes],DuracionCerdo[[#Headers],[8]],Ventas_2[Almacén],DuracionCerdo[[#This Row],[Almacén]]),0)</f>
        <v>0</v>
      </c>
      <c r="J305" s="41">
        <f>IF(J75&gt;0,AVERAGEIFS(Ventas_2[TiempoEngorda],Ventas_2[Año],'KPI''S CERDO'!$A$2,Ventas_2[Mes],DuracionCerdo[[#Headers],[9]],Ventas_2[Almacén],DuracionCerdo[[#This Row],[Almacén]]),0)</f>
        <v>0</v>
      </c>
      <c r="K305" s="41">
        <f>IF(K75&gt;0,AVERAGEIFS(Ventas_2[TiempoEngorda],Ventas_2[Año],'KPI''S CERDO'!$A$2,Ventas_2[Mes],DuracionCerdo[[#Headers],[10]],Ventas_2[Almacén],DuracionCerdo[[#This Row],[Almacén]]),0)</f>
        <v>0</v>
      </c>
      <c r="L305" s="41">
        <f>IF(L75&gt;0,AVERAGEIFS(Ventas_2[TiempoEngorda],Ventas_2[Año],'KPI''S CERDO'!$A$2,Ventas_2[Mes],DuracionCerdo[[#Headers],[11]],Ventas_2[Almacén],DuracionCerdo[[#This Row],[Almacén]]),0)</f>
        <v>0</v>
      </c>
      <c r="M305" s="41">
        <f>IF(M75&gt;0,AVERAGEIFS(Ventas_2[TiempoEngorda],Ventas_2[Año],'KPI''S CERDO'!$A$2,Ventas_2[Mes],DuracionCerdo[[#Headers],[12]],Ventas_2[Almacén],DuracionCerdo[[#This Row],[Almacén]]),0)</f>
        <v>0</v>
      </c>
    </row>
    <row r="306" spans="1:13" x14ac:dyDescent="0.3">
      <c r="A306" s="9" t="s">
        <v>146</v>
      </c>
      <c r="B306" s="41">
        <f>IF(B76&gt;0,AVERAGEIFS(Ventas_2[TiempoEngorda],Ventas_2[Año],'KPI''S CERDO'!$A$2,Ventas_2[Mes],DuracionCerdo[[#Headers],[1]],Ventas_2[Almacén],DuracionCerdo[[#This Row],[Almacén]]),0)</f>
        <v>0</v>
      </c>
      <c r="C306" s="41">
        <f>IF(C76&gt;0,AVERAGEIFS(Ventas_2[TiempoEngorda],Ventas_2[Año],'KPI''S CERDO'!$A$2,Ventas_2[Mes],DuracionCerdo[[#Headers],[2]],Ventas_2[Almacén],DuracionCerdo[[#This Row],[Almacén]]),0)</f>
        <v>0</v>
      </c>
      <c r="D306" s="41">
        <f>IF(D76&gt;0,AVERAGEIFS(Ventas_2[TiempoEngorda],Ventas_2[Año],'KPI''S CERDO'!$A$2,Ventas_2[Mes],DuracionCerdo[[#Headers],[3]],Ventas_2[Almacén],DuracionCerdo[[#This Row],[Almacén]]),0)</f>
        <v>0</v>
      </c>
      <c r="E306" s="41">
        <f>IF(E76&gt;0,AVERAGEIFS(Ventas_2[TiempoEngorda],Ventas_2[Año],'KPI''S CERDO'!$A$2,Ventas_2[Mes],DuracionCerdo[[#Headers],[4]],Ventas_2[Almacén],DuracionCerdo[[#This Row],[Almacén]]),0)</f>
        <v>0</v>
      </c>
      <c r="F306" s="41">
        <f>IF(F76&gt;0,AVERAGEIFS(Ventas_2[TiempoEngorda],Ventas_2[Año],'KPI''S CERDO'!$A$2,Ventas_2[Mes],DuracionCerdo[[#Headers],[5]],Ventas_2[Almacén],DuracionCerdo[[#This Row],[Almacén]]),0)</f>
        <v>0</v>
      </c>
      <c r="G306" s="41">
        <f>IF(G76&gt;0,AVERAGEIFS(Ventas_2[TiempoEngorda],Ventas_2[Año],'KPI''S CERDO'!$A$2,Ventas_2[Mes],DuracionCerdo[[#Headers],[6]],Ventas_2[Almacén],DuracionCerdo[[#This Row],[Almacén]]),0)</f>
        <v>57</v>
      </c>
      <c r="H306" s="41">
        <f>IF(H76&gt;0,AVERAGEIFS(Ventas_2[TiempoEngorda],Ventas_2[Año],'KPI''S CERDO'!$A$2,Ventas_2[Mes],DuracionCerdo[[#Headers],[7]],Ventas_2[Almacén],DuracionCerdo[[#This Row],[Almacén]]),0)</f>
        <v>0</v>
      </c>
      <c r="I306" s="41">
        <f>IF(I76&gt;0,AVERAGEIFS(Ventas_2[TiempoEngorda],Ventas_2[Año],'KPI''S CERDO'!$A$2,Ventas_2[Mes],DuracionCerdo[[#Headers],[8]],Ventas_2[Almacén],DuracionCerdo[[#This Row],[Almacén]]),0)</f>
        <v>123</v>
      </c>
      <c r="J306" s="41">
        <f>IF(J76&gt;0,AVERAGEIFS(Ventas_2[TiempoEngorda],Ventas_2[Año],'KPI''S CERDO'!$A$2,Ventas_2[Mes],DuracionCerdo[[#Headers],[9]],Ventas_2[Almacén],DuracionCerdo[[#This Row],[Almacén]]),0)</f>
        <v>0</v>
      </c>
      <c r="K306" s="41">
        <f>IF(K76&gt;0,AVERAGEIFS(Ventas_2[TiempoEngorda],Ventas_2[Año],'KPI''S CERDO'!$A$2,Ventas_2[Mes],DuracionCerdo[[#Headers],[10]],Ventas_2[Almacén],DuracionCerdo[[#This Row],[Almacén]]),0)</f>
        <v>0</v>
      </c>
      <c r="L306" s="41">
        <f>IF(L76&gt;0,AVERAGEIFS(Ventas_2[TiempoEngorda],Ventas_2[Año],'KPI''S CERDO'!$A$2,Ventas_2[Mes],DuracionCerdo[[#Headers],[11]],Ventas_2[Almacén],DuracionCerdo[[#This Row],[Almacén]]),0)</f>
        <v>0</v>
      </c>
      <c r="M306" s="41">
        <f>IF(M76&gt;0,AVERAGEIFS(Ventas_2[TiempoEngorda],Ventas_2[Año],'KPI''S CERDO'!$A$2,Ventas_2[Mes],DuracionCerdo[[#Headers],[12]],Ventas_2[Almacén],DuracionCerdo[[#This Row],[Almacén]]),0)</f>
        <v>0</v>
      </c>
    </row>
    <row r="307" spans="1:13" x14ac:dyDescent="0.3">
      <c r="A307" s="9" t="s">
        <v>147</v>
      </c>
      <c r="B307" s="41">
        <f>IF(B77&gt;0,AVERAGEIFS(Ventas_2[TiempoEngorda],Ventas_2[Año],'KPI''S CERDO'!$A$2,Ventas_2[Mes],DuracionCerdo[[#Headers],[1]],Ventas_2[Almacén],DuracionCerdo[[#This Row],[Almacén]]),0)</f>
        <v>0</v>
      </c>
      <c r="C307" s="41">
        <f>IF(C77&gt;0,AVERAGEIFS(Ventas_2[TiempoEngorda],Ventas_2[Año],'KPI''S CERDO'!$A$2,Ventas_2[Mes],DuracionCerdo[[#Headers],[2]],Ventas_2[Almacén],DuracionCerdo[[#This Row],[Almacén]]),0)</f>
        <v>0</v>
      </c>
      <c r="D307" s="41">
        <f>IF(D77&gt;0,AVERAGEIFS(Ventas_2[TiempoEngorda],Ventas_2[Año],'KPI''S CERDO'!$A$2,Ventas_2[Mes],DuracionCerdo[[#Headers],[3]],Ventas_2[Almacén],DuracionCerdo[[#This Row],[Almacén]]),0)</f>
        <v>0</v>
      </c>
      <c r="E307" s="41">
        <f>IF(E77&gt;0,AVERAGEIFS(Ventas_2[TiempoEngorda],Ventas_2[Año],'KPI''S CERDO'!$A$2,Ventas_2[Mes],DuracionCerdo[[#Headers],[4]],Ventas_2[Almacén],DuracionCerdo[[#This Row],[Almacén]]),0)</f>
        <v>0</v>
      </c>
      <c r="F307" s="41">
        <f>IF(F77&gt;0,AVERAGEIFS(Ventas_2[TiempoEngorda],Ventas_2[Año],'KPI''S CERDO'!$A$2,Ventas_2[Mes],DuracionCerdo[[#Headers],[5]],Ventas_2[Almacén],DuracionCerdo[[#This Row],[Almacén]]),0)</f>
        <v>0</v>
      </c>
      <c r="G307" s="41">
        <f>IF(G77&gt;0,AVERAGEIFS(Ventas_2[TiempoEngorda],Ventas_2[Año],'KPI''S CERDO'!$A$2,Ventas_2[Mes],DuracionCerdo[[#Headers],[6]],Ventas_2[Almacén],DuracionCerdo[[#This Row],[Almacén]]),0)</f>
        <v>0</v>
      </c>
      <c r="H307" s="41">
        <f>IF(H77&gt;0,AVERAGEIFS(Ventas_2[TiempoEngorda],Ventas_2[Año],'KPI''S CERDO'!$A$2,Ventas_2[Mes],DuracionCerdo[[#Headers],[7]],Ventas_2[Almacén],DuracionCerdo[[#This Row],[Almacén]]),0)</f>
        <v>0</v>
      </c>
      <c r="I307" s="41">
        <f>IF(I77&gt;0,AVERAGEIFS(Ventas_2[TiempoEngorda],Ventas_2[Año],'KPI''S CERDO'!$A$2,Ventas_2[Mes],DuracionCerdo[[#Headers],[8]],Ventas_2[Almacén],DuracionCerdo[[#This Row],[Almacén]]),0)</f>
        <v>0</v>
      </c>
      <c r="J307" s="41">
        <f>IF(J77&gt;0,AVERAGEIFS(Ventas_2[TiempoEngorda],Ventas_2[Año],'KPI''S CERDO'!$A$2,Ventas_2[Mes],DuracionCerdo[[#Headers],[9]],Ventas_2[Almacén],DuracionCerdo[[#This Row],[Almacén]]),0)</f>
        <v>0</v>
      </c>
      <c r="K307" s="41">
        <f>IF(K77&gt;0,AVERAGEIFS(Ventas_2[TiempoEngorda],Ventas_2[Año],'KPI''S CERDO'!$A$2,Ventas_2[Mes],DuracionCerdo[[#Headers],[10]],Ventas_2[Almacén],DuracionCerdo[[#This Row],[Almacén]]),0)</f>
        <v>0</v>
      </c>
      <c r="L307" s="41">
        <f>IF(L77&gt;0,AVERAGEIFS(Ventas_2[TiempoEngorda],Ventas_2[Año],'KPI''S CERDO'!$A$2,Ventas_2[Mes],DuracionCerdo[[#Headers],[11]],Ventas_2[Almacén],DuracionCerdo[[#This Row],[Almacén]]),0)</f>
        <v>0</v>
      </c>
      <c r="M307" s="41">
        <f>IF(M77&gt;0,AVERAGEIFS(Ventas_2[TiempoEngorda],Ventas_2[Año],'KPI''S CERDO'!$A$2,Ventas_2[Mes],DuracionCerdo[[#Headers],[12]],Ventas_2[Almacén],DuracionCerdo[[#This Row],[Almacén]]),0)</f>
        <v>0</v>
      </c>
    </row>
    <row r="309" spans="1:13" x14ac:dyDescent="0.3">
      <c r="A309" s="45" t="s">
        <v>13</v>
      </c>
      <c r="B309" s="45"/>
      <c r="C309" s="45"/>
      <c r="D309" s="45"/>
      <c r="E309" s="40" t="s">
        <v>1182</v>
      </c>
    </row>
    <row r="310" spans="1:13" x14ac:dyDescent="0.3">
      <c r="B310" s="46" t="s">
        <v>14</v>
      </c>
      <c r="C310" s="46"/>
      <c r="D310" s="46"/>
      <c r="E310" s="46"/>
    </row>
    <row r="311" spans="1:13" x14ac:dyDescent="0.3">
      <c r="B311" s="49" t="s">
        <v>15</v>
      </c>
      <c r="C311" s="49"/>
      <c r="D311" s="49"/>
      <c r="E311" s="49"/>
    </row>
    <row r="312" spans="1:13" x14ac:dyDescent="0.3">
      <c r="B312" s="51" t="s">
        <v>730</v>
      </c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</row>
    <row r="313" spans="1:13" x14ac:dyDescent="0.3">
      <c r="A313" s="8" t="s">
        <v>76</v>
      </c>
      <c r="B313" s="9" t="s">
        <v>676</v>
      </c>
      <c r="C313" s="9" t="s">
        <v>677</v>
      </c>
      <c r="D313" s="9" t="s">
        <v>678</v>
      </c>
      <c r="E313" s="9" t="s">
        <v>679</v>
      </c>
      <c r="F313" s="9" t="s">
        <v>680</v>
      </c>
      <c r="G313" s="9" t="s">
        <v>681</v>
      </c>
      <c r="H313" s="9" t="s">
        <v>682</v>
      </c>
      <c r="I313" s="9" t="s">
        <v>683</v>
      </c>
      <c r="J313" s="9" t="s">
        <v>684</v>
      </c>
      <c r="K313" s="9" t="s">
        <v>685</v>
      </c>
      <c r="L313" s="9" t="s">
        <v>686</v>
      </c>
      <c r="M313" s="9" t="s">
        <v>687</v>
      </c>
    </row>
    <row r="314" spans="1:13" x14ac:dyDescent="0.3">
      <c r="A314" s="9" t="s">
        <v>170</v>
      </c>
      <c r="B314" s="13">
        <f>IF(B237&gt;0,SUMIFS(Ventas_2[Costo],Ventas_2[Año],'KPI''S CERDO'!$A$2,Ventas_2[Mes],KilosCerdo[[#Headers],[1]],Ventas_2[Almacén],CostoDiaCerdo[[#This Row],[Almacén]])/B237,0)</f>
        <v>11023.347277813713</v>
      </c>
      <c r="C314" s="13">
        <f>IF(C237&gt;0,SUMIFS(Ventas_2[Costo],Ventas_2[Año],'KPI''S CERDO'!$A$2,Ventas_2[Mes],KilosCerdo[[#Headers],[2]],Ventas_2[Almacén],CostoDiaCerdo[[#This Row],[Almacén]])/C237,0)</f>
        <v>12835.013737241812</v>
      </c>
      <c r="D314" s="13">
        <f>IF(D237&gt;0,SUMIFS(Ventas_2[Costo],Ventas_2[Año],'KPI''S CERDO'!$A$2,Ventas_2[Mes],KilosCerdo[[#Headers],[3]],Ventas_2[Almacén],CostoDiaCerdo[[#This Row],[Almacén]])/D237,0)</f>
        <v>15305.563869451702</v>
      </c>
      <c r="E314" s="13">
        <f>IF(E237&gt;0,SUMIFS(Ventas_2[Costo],Ventas_2[Año],'KPI''S CERDO'!$A$2,Ventas_2[Mes],KilosCerdo[[#Headers],[4]],Ventas_2[Almacén],CostoDiaCerdo[[#This Row],[Almacén]])/E237,0)</f>
        <v>8866.9316849012394</v>
      </c>
      <c r="F314" s="13">
        <f>IF(F237&gt;0,SUMIFS(Ventas_2[Costo],Ventas_2[Año],'KPI''S CERDO'!$A$2,Ventas_2[Mes],KilosCerdo[[#Headers],[5]],Ventas_2[Almacén],CostoDiaCerdo[[#This Row],[Almacén]])/F237,0)</f>
        <v>4650.391545351792</v>
      </c>
      <c r="G314" s="13">
        <f>IF(G237&gt;0,SUMIFS(Ventas_2[Costo],Ventas_2[Año],'KPI''S CERDO'!$A$2,Ventas_2[Mes],KilosCerdo[[#Headers],[6]],Ventas_2[Almacén],CostoDiaCerdo[[#This Row],[Almacén]])/G237,0)</f>
        <v>5873.0862165259878</v>
      </c>
      <c r="H314" s="13">
        <f>IF(H237&gt;0,SUMIFS(Ventas_2[Costo],Ventas_2[Año],'KPI''S CERDO'!$A$2,Ventas_2[Mes],KilosCerdo[[#Headers],[7]],Ventas_2[Almacén],CostoDiaCerdo[[#This Row],[Almacén]])/H237,0)</f>
        <v>12633.956655392511</v>
      </c>
      <c r="I314" s="13">
        <f>IF(I237&gt;0,SUMIFS(Ventas_2[Costo],Ventas_2[Año],'KPI''S CERDO'!$A$2,Ventas_2[Mes],KilosCerdo[[#Headers],[8]],Ventas_2[Almacén],CostoDiaCerdo[[#This Row],[Almacén]])/I237,0)</f>
        <v>4786.3252413733908</v>
      </c>
      <c r="J314" s="13">
        <f>IF(J237&gt;0,SUMIFS(Ventas_2[Costo],Ventas_2[Año],'KPI''S CERDO'!$A$2,Ventas_2[Mes],KilosCerdo[[#Headers],[9]],Ventas_2[Almacén],CostoDiaCerdo[[#This Row],[Almacén]])/J237,0)</f>
        <v>5045.50362809748</v>
      </c>
      <c r="K314" s="13">
        <f>IF(K237&gt;0,SUMIFS(Ventas_2[Costo],Ventas_2[Año],'KPI''S CERDO'!$A$2,Ventas_2[Mes],KilosCerdo[[#Headers],[10]],Ventas_2[Almacén],CostoDiaCerdo[[#This Row],[Almacén]])/K237,0)</f>
        <v>4398.7460000000001</v>
      </c>
      <c r="L314" s="13">
        <f>IF(L237&gt;0,SUMIFS(Ventas_2[Costo],Ventas_2[Año],'KPI''S CERDO'!$A$2,Ventas_2[Mes],KilosCerdo[[#Headers],[11]],Ventas_2[Almacén],CostoDiaCerdo[[#This Row],[Almacén]])/L237,0)</f>
        <v>1786.3068479836884</v>
      </c>
      <c r="M314" s="13">
        <f>IF(M237&gt;0,SUMIFS(Ventas_2[Costo],Ventas_2[Año],'KPI''S CERDO'!$A$2,Ventas_2[Mes],KilosCerdo[[#Headers],[12]],Ventas_2[Almacén],CostoDiaCerdo[[#This Row],[Almacén]])/M237,0)</f>
        <v>4029.4508405379465</v>
      </c>
    </row>
    <row r="315" spans="1:13" x14ac:dyDescent="0.3">
      <c r="A315" s="9" t="s">
        <v>78</v>
      </c>
      <c r="B315" s="13">
        <f>IF(B238&gt;0,SUMIFS(Ventas_2[Costo],Ventas_2[Año],'KPI''S CERDO'!$A$2,Ventas_2[Mes],KilosCerdo[[#Headers],[1]],Ventas_2[Almacén],CostoDiaCerdo[[#This Row],[Almacén]])/B238,0)</f>
        <v>0</v>
      </c>
      <c r="C315" s="13">
        <f>IF(C238&gt;0,SUMIFS(Ventas_2[Costo],Ventas_2[Año],'KPI''S CERDO'!$A$2,Ventas_2[Mes],KilosCerdo[[#Headers],[2]],Ventas_2[Almacén],CostoDiaCerdo[[#This Row],[Almacén]])/C238,0)</f>
        <v>0</v>
      </c>
      <c r="D315" s="13">
        <f>IF(D238&gt;0,SUMIFS(Ventas_2[Costo],Ventas_2[Año],'KPI''S CERDO'!$A$2,Ventas_2[Mes],KilosCerdo[[#Headers],[3]],Ventas_2[Almacén],CostoDiaCerdo[[#This Row],[Almacén]])/D238,0)</f>
        <v>0</v>
      </c>
      <c r="E315" s="13">
        <f>IF(E238&gt;0,SUMIFS(Ventas_2[Costo],Ventas_2[Año],'KPI''S CERDO'!$A$2,Ventas_2[Mes],KilosCerdo[[#Headers],[4]],Ventas_2[Almacén],CostoDiaCerdo[[#This Row],[Almacén]])/E238,0)</f>
        <v>0</v>
      </c>
      <c r="F315" s="13">
        <f>IF(F238&gt;0,SUMIFS(Ventas_2[Costo],Ventas_2[Año],'KPI''S CERDO'!$A$2,Ventas_2[Mes],KilosCerdo[[#Headers],[5]],Ventas_2[Almacén],CostoDiaCerdo[[#This Row],[Almacén]])/F238,0)</f>
        <v>0</v>
      </c>
      <c r="G315" s="13">
        <f>IF(G238&gt;0,SUMIFS(Ventas_2[Costo],Ventas_2[Año],'KPI''S CERDO'!$A$2,Ventas_2[Mes],KilosCerdo[[#Headers],[6]],Ventas_2[Almacén],CostoDiaCerdo[[#This Row],[Almacén]])/G238,0)</f>
        <v>0</v>
      </c>
      <c r="H315" s="13">
        <f>IF(H238&gt;0,SUMIFS(Ventas_2[Costo],Ventas_2[Año],'KPI''S CERDO'!$A$2,Ventas_2[Mes],KilosCerdo[[#Headers],[7]],Ventas_2[Almacén],CostoDiaCerdo[[#This Row],[Almacén]])/H238,0)</f>
        <v>0</v>
      </c>
      <c r="I315" s="13">
        <f>IF(I238&gt;0,SUMIFS(Ventas_2[Costo],Ventas_2[Año],'KPI''S CERDO'!$A$2,Ventas_2[Mes],KilosCerdo[[#Headers],[8]],Ventas_2[Almacén],CostoDiaCerdo[[#This Row],[Almacén]])/I238,0)</f>
        <v>0</v>
      </c>
      <c r="J315" s="13">
        <f>IF(J238&gt;0,SUMIFS(Ventas_2[Costo],Ventas_2[Año],'KPI''S CERDO'!$A$2,Ventas_2[Mes],KilosCerdo[[#Headers],[9]],Ventas_2[Almacén],CostoDiaCerdo[[#This Row],[Almacén]])/J238,0)</f>
        <v>0</v>
      </c>
      <c r="K315" s="13">
        <f>IF(K238&gt;0,SUMIFS(Ventas_2[Costo],Ventas_2[Año],'KPI''S CERDO'!$A$2,Ventas_2[Mes],KilosCerdo[[#Headers],[10]],Ventas_2[Almacén],CostoDiaCerdo[[#This Row],[Almacén]])/K238,0)</f>
        <v>1270.6895388825546</v>
      </c>
      <c r="L315" s="13">
        <f>IF(L238&gt;0,SUMIFS(Ventas_2[Costo],Ventas_2[Año],'KPI''S CERDO'!$A$2,Ventas_2[Mes],KilosCerdo[[#Headers],[11]],Ventas_2[Almacén],CostoDiaCerdo[[#This Row],[Almacén]])/L238,0)</f>
        <v>329.38956403508774</v>
      </c>
      <c r="M315" s="13">
        <f>IF(M238&gt;0,SUMIFS(Ventas_2[Costo],Ventas_2[Año],'KPI''S CERDO'!$A$2,Ventas_2[Mes],KilosCerdo[[#Headers],[12]],Ventas_2[Almacén],CostoDiaCerdo[[#This Row],[Almacén]])/M238,0)</f>
        <v>0</v>
      </c>
    </row>
    <row r="316" spans="1:13" x14ac:dyDescent="0.3">
      <c r="A316" s="9" t="s">
        <v>79</v>
      </c>
      <c r="B316" s="13">
        <f>IF(B239&gt;0,SUMIFS(Ventas_2[Costo],Ventas_2[Año],'KPI''S CERDO'!$A$2,Ventas_2[Mes],KilosCerdo[[#Headers],[1]],Ventas_2[Almacén],CostoDiaCerdo[[#This Row],[Almacén]])/B239,0)</f>
        <v>0</v>
      </c>
      <c r="C316" s="13">
        <f>IF(C239&gt;0,SUMIFS(Ventas_2[Costo],Ventas_2[Año],'KPI''S CERDO'!$A$2,Ventas_2[Mes],KilosCerdo[[#Headers],[2]],Ventas_2[Almacén],CostoDiaCerdo[[#This Row],[Almacén]])/C239,0)</f>
        <v>0</v>
      </c>
      <c r="D316" s="13">
        <f>IF(D239&gt;0,SUMIFS(Ventas_2[Costo],Ventas_2[Año],'KPI''S CERDO'!$A$2,Ventas_2[Mes],KilosCerdo[[#Headers],[3]],Ventas_2[Almacén],CostoDiaCerdo[[#This Row],[Almacén]])/D239,0)</f>
        <v>0</v>
      </c>
      <c r="E316" s="13">
        <f>IF(E239&gt;0,SUMIFS(Ventas_2[Costo],Ventas_2[Año],'KPI''S CERDO'!$A$2,Ventas_2[Mes],KilosCerdo[[#Headers],[4]],Ventas_2[Almacén],CostoDiaCerdo[[#This Row],[Almacén]])/E239,0)</f>
        <v>0</v>
      </c>
      <c r="F316" s="13">
        <f>IF(F239&gt;0,SUMIFS(Ventas_2[Costo],Ventas_2[Año],'KPI''S CERDO'!$A$2,Ventas_2[Mes],KilosCerdo[[#Headers],[5]],Ventas_2[Almacén],CostoDiaCerdo[[#This Row],[Almacén]])/F239,0)</f>
        <v>0</v>
      </c>
      <c r="G316" s="13">
        <f>IF(G239&gt;0,SUMIFS(Ventas_2[Costo],Ventas_2[Año],'KPI''S CERDO'!$A$2,Ventas_2[Mes],KilosCerdo[[#Headers],[6]],Ventas_2[Almacén],CostoDiaCerdo[[#This Row],[Almacén]])/G239,0)</f>
        <v>0</v>
      </c>
      <c r="H316" s="13">
        <f>IF(H239&gt;0,SUMIFS(Ventas_2[Costo],Ventas_2[Año],'KPI''S CERDO'!$A$2,Ventas_2[Mes],KilosCerdo[[#Headers],[7]],Ventas_2[Almacén],CostoDiaCerdo[[#This Row],[Almacén]])/H239,0)</f>
        <v>0</v>
      </c>
      <c r="I316" s="13">
        <f>IF(I239&gt;0,SUMIFS(Ventas_2[Costo],Ventas_2[Año],'KPI''S CERDO'!$A$2,Ventas_2[Mes],KilosCerdo[[#Headers],[8]],Ventas_2[Almacén],CostoDiaCerdo[[#This Row],[Almacén]])/I239,0)</f>
        <v>0</v>
      </c>
      <c r="J316" s="13">
        <f>IF(J239&gt;0,SUMIFS(Ventas_2[Costo],Ventas_2[Año],'KPI''S CERDO'!$A$2,Ventas_2[Mes],KilosCerdo[[#Headers],[9]],Ventas_2[Almacén],CostoDiaCerdo[[#This Row],[Almacén]])/J239,0)</f>
        <v>0</v>
      </c>
      <c r="K316" s="13">
        <f>IF(K239&gt;0,SUMIFS(Ventas_2[Costo],Ventas_2[Año],'KPI''S CERDO'!$A$2,Ventas_2[Mes],KilosCerdo[[#Headers],[10]],Ventas_2[Almacén],CostoDiaCerdo[[#This Row],[Almacén]])/K239,0)</f>
        <v>1749.9539229198567</v>
      </c>
      <c r="L316" s="13">
        <f>IF(L239&gt;0,SUMIFS(Ventas_2[Costo],Ventas_2[Año],'KPI''S CERDO'!$A$2,Ventas_2[Mes],KilosCerdo[[#Headers],[11]],Ventas_2[Almacén],CostoDiaCerdo[[#This Row],[Almacén]])/L239,0)</f>
        <v>104.56880917431194</v>
      </c>
      <c r="M316" s="13">
        <f>IF(M239&gt;0,SUMIFS(Ventas_2[Costo],Ventas_2[Año],'KPI''S CERDO'!$A$2,Ventas_2[Mes],KilosCerdo[[#Headers],[12]],Ventas_2[Almacén],CostoDiaCerdo[[#This Row],[Almacén]])/M239,0)</f>
        <v>14.867597222222223</v>
      </c>
    </row>
    <row r="317" spans="1:13" x14ac:dyDescent="0.3">
      <c r="A317" s="9" t="s">
        <v>80</v>
      </c>
      <c r="B317" s="13">
        <f>IF(B240&gt;0,SUMIFS(Ventas_2[Costo],Ventas_2[Año],'KPI''S CERDO'!$A$2,Ventas_2[Mes],KilosCerdo[[#Headers],[1]],Ventas_2[Almacén],CostoDiaCerdo[[#This Row],[Almacén]])/B240,0)</f>
        <v>0</v>
      </c>
      <c r="C317" s="13">
        <f>IF(C240&gt;0,SUMIFS(Ventas_2[Costo],Ventas_2[Año],'KPI''S CERDO'!$A$2,Ventas_2[Mes],KilosCerdo[[#Headers],[2]],Ventas_2[Almacén],CostoDiaCerdo[[#This Row],[Almacén]])/C240,0)</f>
        <v>0</v>
      </c>
      <c r="D317" s="13">
        <f>IF(D240&gt;0,SUMIFS(Ventas_2[Costo],Ventas_2[Año],'KPI''S CERDO'!$A$2,Ventas_2[Mes],KilosCerdo[[#Headers],[3]],Ventas_2[Almacén],CostoDiaCerdo[[#This Row],[Almacén]])/D240,0)</f>
        <v>0</v>
      </c>
      <c r="E317" s="13">
        <f>IF(E240&gt;0,SUMIFS(Ventas_2[Costo],Ventas_2[Año],'KPI''S CERDO'!$A$2,Ventas_2[Mes],KilosCerdo[[#Headers],[4]],Ventas_2[Almacén],CostoDiaCerdo[[#This Row],[Almacén]])/E240,0)</f>
        <v>0</v>
      </c>
      <c r="F317" s="13">
        <f>IF(F240&gt;0,SUMIFS(Ventas_2[Costo],Ventas_2[Año],'KPI''S CERDO'!$A$2,Ventas_2[Mes],KilosCerdo[[#Headers],[5]],Ventas_2[Almacén],CostoDiaCerdo[[#This Row],[Almacén]])/F240,0)</f>
        <v>0</v>
      </c>
      <c r="G317" s="13">
        <f>IF(G240&gt;0,SUMIFS(Ventas_2[Costo],Ventas_2[Año],'KPI''S CERDO'!$A$2,Ventas_2[Mes],KilosCerdo[[#Headers],[6]],Ventas_2[Almacén],CostoDiaCerdo[[#This Row],[Almacén]])/G240,0)</f>
        <v>0</v>
      </c>
      <c r="H317" s="13">
        <f>IF(H240&gt;0,SUMIFS(Ventas_2[Costo],Ventas_2[Año],'KPI''S CERDO'!$A$2,Ventas_2[Mes],KilosCerdo[[#Headers],[7]],Ventas_2[Almacén],CostoDiaCerdo[[#This Row],[Almacén]])/H240,0)</f>
        <v>0</v>
      </c>
      <c r="I317" s="13">
        <f>IF(I240&gt;0,SUMIFS(Ventas_2[Costo],Ventas_2[Año],'KPI''S CERDO'!$A$2,Ventas_2[Mes],KilosCerdo[[#Headers],[8]],Ventas_2[Almacén],CostoDiaCerdo[[#This Row],[Almacén]])/I240,0)</f>
        <v>14.025682170542636</v>
      </c>
      <c r="J317" s="13">
        <f>IF(J240&gt;0,SUMIFS(Ventas_2[Costo],Ventas_2[Año],'KPI''S CERDO'!$A$2,Ventas_2[Mes],KilosCerdo[[#Headers],[9]],Ventas_2[Almacén],CostoDiaCerdo[[#This Row],[Almacén]])/J240,0)</f>
        <v>0</v>
      </c>
      <c r="K317" s="13">
        <f>IF(K240&gt;0,SUMIFS(Ventas_2[Costo],Ventas_2[Año],'KPI''S CERDO'!$A$2,Ventas_2[Mes],KilosCerdo[[#Headers],[10]],Ventas_2[Almacén],CostoDiaCerdo[[#This Row],[Almacén]])/K240,0)</f>
        <v>0</v>
      </c>
      <c r="L317" s="13">
        <f>IF(L240&gt;0,SUMIFS(Ventas_2[Costo],Ventas_2[Año],'KPI''S CERDO'!$A$2,Ventas_2[Mes],KilosCerdo[[#Headers],[11]],Ventas_2[Almacén],CostoDiaCerdo[[#This Row],[Almacén]])/L240,0)</f>
        <v>2103.0104347826082</v>
      </c>
      <c r="M317" s="13">
        <f>IF(M240&gt;0,SUMIFS(Ventas_2[Costo],Ventas_2[Año],'KPI''S CERDO'!$A$2,Ventas_2[Mes],KilosCerdo[[#Headers],[12]],Ventas_2[Almacén],CostoDiaCerdo[[#This Row],[Almacén]])/M240,0)</f>
        <v>0</v>
      </c>
    </row>
    <row r="318" spans="1:13" x14ac:dyDescent="0.3">
      <c r="A318" s="9" t="s">
        <v>81</v>
      </c>
      <c r="B318" s="13">
        <f>IF(B241&gt;0,SUMIFS(Ventas_2[Costo],Ventas_2[Año],'KPI''S CERDO'!$A$2,Ventas_2[Mes],KilosCerdo[[#Headers],[1]],Ventas_2[Almacén],CostoDiaCerdo[[#This Row],[Almacén]])/B241,0)</f>
        <v>0</v>
      </c>
      <c r="C318" s="13">
        <f>IF(C241&gt;0,SUMIFS(Ventas_2[Costo],Ventas_2[Año],'KPI''S CERDO'!$A$2,Ventas_2[Mes],KilosCerdo[[#Headers],[2]],Ventas_2[Almacén],CostoDiaCerdo[[#This Row],[Almacén]])/C241,0)</f>
        <v>0</v>
      </c>
      <c r="D318" s="13">
        <f>IF(D241&gt;0,SUMIFS(Ventas_2[Costo],Ventas_2[Año],'KPI''S CERDO'!$A$2,Ventas_2[Mes],KilosCerdo[[#Headers],[3]],Ventas_2[Almacén],CostoDiaCerdo[[#This Row],[Almacén]])/D241,0)</f>
        <v>0</v>
      </c>
      <c r="E318" s="13">
        <f>IF(E241&gt;0,SUMIFS(Ventas_2[Costo],Ventas_2[Año],'KPI''S CERDO'!$A$2,Ventas_2[Mes],KilosCerdo[[#Headers],[4]],Ventas_2[Almacén],CostoDiaCerdo[[#This Row],[Almacén]])/E241,0)</f>
        <v>0</v>
      </c>
      <c r="F318" s="13">
        <f>IF(F241&gt;0,SUMIFS(Ventas_2[Costo],Ventas_2[Año],'KPI''S CERDO'!$A$2,Ventas_2[Mes],KilosCerdo[[#Headers],[5]],Ventas_2[Almacén],CostoDiaCerdo[[#This Row],[Almacén]])/F241,0)</f>
        <v>0</v>
      </c>
      <c r="G318" s="13">
        <f>IF(G241&gt;0,SUMIFS(Ventas_2[Costo],Ventas_2[Año],'KPI''S CERDO'!$A$2,Ventas_2[Mes],KilosCerdo[[#Headers],[6]],Ventas_2[Almacén],CostoDiaCerdo[[#This Row],[Almacén]])/G241,0)</f>
        <v>0</v>
      </c>
      <c r="H318" s="13">
        <f>IF(H241&gt;0,SUMIFS(Ventas_2[Costo],Ventas_2[Año],'KPI''S CERDO'!$A$2,Ventas_2[Mes],KilosCerdo[[#Headers],[7]],Ventas_2[Almacén],CostoDiaCerdo[[#This Row],[Almacén]])/H241,0)</f>
        <v>0</v>
      </c>
      <c r="I318" s="13">
        <f>IF(I241&gt;0,SUMIFS(Ventas_2[Costo],Ventas_2[Año],'KPI''S CERDO'!$A$2,Ventas_2[Mes],KilosCerdo[[#Headers],[8]],Ventas_2[Almacén],CostoDiaCerdo[[#This Row],[Almacén]])/I241,0)</f>
        <v>0</v>
      </c>
      <c r="J318" s="13">
        <f>IF(J241&gt;0,SUMIFS(Ventas_2[Costo],Ventas_2[Año],'KPI''S CERDO'!$A$2,Ventas_2[Mes],KilosCerdo[[#Headers],[9]],Ventas_2[Almacén],CostoDiaCerdo[[#This Row],[Almacén]])/J241,0)</f>
        <v>0</v>
      </c>
      <c r="K318" s="13">
        <f>IF(K241&gt;0,SUMIFS(Ventas_2[Costo],Ventas_2[Año],'KPI''S CERDO'!$A$2,Ventas_2[Mes],KilosCerdo[[#Headers],[10]],Ventas_2[Almacén],CostoDiaCerdo[[#This Row],[Almacén]])/K241,0)</f>
        <v>0</v>
      </c>
      <c r="L318" s="13">
        <f>IF(L241&gt;0,SUMIFS(Ventas_2[Costo],Ventas_2[Año],'KPI''S CERDO'!$A$2,Ventas_2[Mes],KilosCerdo[[#Headers],[11]],Ventas_2[Almacén],CostoDiaCerdo[[#This Row],[Almacén]])/L241,0)</f>
        <v>0</v>
      </c>
      <c r="M318" s="13">
        <f>IF(M241&gt;0,SUMIFS(Ventas_2[Costo],Ventas_2[Año],'KPI''S CERDO'!$A$2,Ventas_2[Mes],KilosCerdo[[#Headers],[12]],Ventas_2[Almacén],CostoDiaCerdo[[#This Row],[Almacén]])/M241,0)</f>
        <v>2105.2442377892025</v>
      </c>
    </row>
    <row r="319" spans="1:13" x14ac:dyDescent="0.3">
      <c r="A319" s="9" t="s">
        <v>82</v>
      </c>
      <c r="B319" s="13">
        <f>IF(B242&gt;0,SUMIFS(Ventas_2[Costo],Ventas_2[Año],'KPI''S CERDO'!$A$2,Ventas_2[Mes],KilosCerdo[[#Headers],[1]],Ventas_2[Almacén],CostoDiaCerdo[[#This Row],[Almacén]])/B242,0)</f>
        <v>0</v>
      </c>
      <c r="C319" s="13">
        <f>IF(C242&gt;0,SUMIFS(Ventas_2[Costo],Ventas_2[Año],'KPI''S CERDO'!$A$2,Ventas_2[Mes],KilosCerdo[[#Headers],[2]],Ventas_2[Almacén],CostoDiaCerdo[[#This Row],[Almacén]])/C242,0)</f>
        <v>0</v>
      </c>
      <c r="D319" s="13">
        <f>IF(D242&gt;0,SUMIFS(Ventas_2[Costo],Ventas_2[Año],'KPI''S CERDO'!$A$2,Ventas_2[Mes],KilosCerdo[[#Headers],[3]],Ventas_2[Almacén],CostoDiaCerdo[[#This Row],[Almacén]])/D242,0)</f>
        <v>0</v>
      </c>
      <c r="E319" s="13">
        <f>IF(E242&gt;0,SUMIFS(Ventas_2[Costo],Ventas_2[Año],'KPI''S CERDO'!$A$2,Ventas_2[Mes],KilosCerdo[[#Headers],[4]],Ventas_2[Almacén],CostoDiaCerdo[[#This Row],[Almacén]])/E242,0)</f>
        <v>0</v>
      </c>
      <c r="F319" s="13">
        <f>IF(F242&gt;0,SUMIFS(Ventas_2[Costo],Ventas_2[Año],'KPI''S CERDO'!$A$2,Ventas_2[Mes],KilosCerdo[[#Headers],[5]],Ventas_2[Almacén],CostoDiaCerdo[[#This Row],[Almacén]])/F242,0)</f>
        <v>0</v>
      </c>
      <c r="G319" s="13">
        <f>IF(G242&gt;0,SUMIFS(Ventas_2[Costo],Ventas_2[Año],'KPI''S CERDO'!$A$2,Ventas_2[Mes],KilosCerdo[[#Headers],[6]],Ventas_2[Almacén],CostoDiaCerdo[[#This Row],[Almacén]])/G242,0)</f>
        <v>0</v>
      </c>
      <c r="H319" s="13">
        <f>IF(H242&gt;0,SUMIFS(Ventas_2[Costo],Ventas_2[Año],'KPI''S CERDO'!$A$2,Ventas_2[Mes],KilosCerdo[[#Headers],[7]],Ventas_2[Almacén],CostoDiaCerdo[[#This Row],[Almacén]])/H242,0)</f>
        <v>0</v>
      </c>
      <c r="I319" s="13">
        <f>IF(I242&gt;0,SUMIFS(Ventas_2[Costo],Ventas_2[Año],'KPI''S CERDO'!$A$2,Ventas_2[Mes],KilosCerdo[[#Headers],[8]],Ventas_2[Almacén],CostoDiaCerdo[[#This Row],[Almacén]])/I242,0)</f>
        <v>0</v>
      </c>
      <c r="J319" s="13">
        <f>IF(J242&gt;0,SUMIFS(Ventas_2[Costo],Ventas_2[Año],'KPI''S CERDO'!$A$2,Ventas_2[Mes],KilosCerdo[[#Headers],[9]],Ventas_2[Almacén],CostoDiaCerdo[[#This Row],[Almacén]])/J242,0)</f>
        <v>1813.223110625114</v>
      </c>
      <c r="K319" s="13">
        <f>IF(K242&gt;0,SUMIFS(Ventas_2[Costo],Ventas_2[Año],'KPI''S CERDO'!$A$2,Ventas_2[Mes],KilosCerdo[[#Headers],[10]],Ventas_2[Almacén],CostoDiaCerdo[[#This Row],[Almacén]])/K242,0)</f>
        <v>314.93183425414367</v>
      </c>
      <c r="L319" s="13">
        <f>IF(L242&gt;0,SUMIFS(Ventas_2[Costo],Ventas_2[Año],'KPI''S CERDO'!$A$2,Ventas_2[Mes],KilosCerdo[[#Headers],[11]],Ventas_2[Almacén],CostoDiaCerdo[[#This Row],[Almacén]])/L242,0)</f>
        <v>0</v>
      </c>
      <c r="M319" s="13">
        <f>IF(M242&gt;0,SUMIFS(Ventas_2[Costo],Ventas_2[Año],'KPI''S CERDO'!$A$2,Ventas_2[Mes],KilosCerdo[[#Headers],[12]],Ventas_2[Almacén],CostoDiaCerdo[[#This Row],[Almacén]])/M242,0)</f>
        <v>0</v>
      </c>
    </row>
    <row r="320" spans="1:13" x14ac:dyDescent="0.3">
      <c r="A320" s="9" t="s">
        <v>83</v>
      </c>
      <c r="B320" s="13">
        <f>IF(B243&gt;0,SUMIFS(Ventas_2[Costo],Ventas_2[Año],'KPI''S CERDO'!$A$2,Ventas_2[Mes],KilosCerdo[[#Headers],[1]],Ventas_2[Almacén],CostoDiaCerdo[[#This Row],[Almacén]])/B243,0)</f>
        <v>0</v>
      </c>
      <c r="C320" s="13">
        <f>IF(C243&gt;0,SUMIFS(Ventas_2[Costo],Ventas_2[Año],'KPI''S CERDO'!$A$2,Ventas_2[Mes],KilosCerdo[[#Headers],[2]],Ventas_2[Almacén],CostoDiaCerdo[[#This Row],[Almacén]])/C243,0)</f>
        <v>0</v>
      </c>
      <c r="D320" s="13">
        <f>IF(D243&gt;0,SUMIFS(Ventas_2[Costo],Ventas_2[Año],'KPI''S CERDO'!$A$2,Ventas_2[Mes],KilosCerdo[[#Headers],[3]],Ventas_2[Almacén],CostoDiaCerdo[[#This Row],[Almacén]])/D243,0)</f>
        <v>0</v>
      </c>
      <c r="E320" s="13">
        <f>IF(E243&gt;0,SUMIFS(Ventas_2[Costo],Ventas_2[Año],'KPI''S CERDO'!$A$2,Ventas_2[Mes],KilosCerdo[[#Headers],[4]],Ventas_2[Almacén],CostoDiaCerdo[[#This Row],[Almacén]])/E243,0)</f>
        <v>12.469283018867925</v>
      </c>
      <c r="F320" s="13">
        <f>IF(F243&gt;0,SUMIFS(Ventas_2[Costo],Ventas_2[Año],'KPI''S CERDO'!$A$2,Ventas_2[Mes],KilosCerdo[[#Headers],[5]],Ventas_2[Almacén],CostoDiaCerdo[[#This Row],[Almacén]])/F243,0)</f>
        <v>1564.0094374648831</v>
      </c>
      <c r="G320" s="13">
        <f>IF(G243&gt;0,SUMIFS(Ventas_2[Costo],Ventas_2[Año],'KPI''S CERDO'!$A$2,Ventas_2[Mes],KilosCerdo[[#Headers],[6]],Ventas_2[Almacén],CostoDiaCerdo[[#This Row],[Almacén]])/G243,0)</f>
        <v>116.86024102564102</v>
      </c>
      <c r="H320" s="13">
        <f>IF(H243&gt;0,SUMIFS(Ventas_2[Costo],Ventas_2[Año],'KPI''S CERDO'!$A$2,Ventas_2[Mes],KilosCerdo[[#Headers],[7]],Ventas_2[Almacén],CostoDiaCerdo[[#This Row],[Almacén]])/H243,0)</f>
        <v>0</v>
      </c>
      <c r="I320" s="13">
        <f>IF(I243&gt;0,SUMIFS(Ventas_2[Costo],Ventas_2[Año],'KPI''S CERDO'!$A$2,Ventas_2[Mes],KilosCerdo[[#Headers],[8]],Ventas_2[Almacén],CostoDiaCerdo[[#This Row],[Almacén]])/I243,0)</f>
        <v>0</v>
      </c>
      <c r="J320" s="13">
        <f>IF(J243&gt;0,SUMIFS(Ventas_2[Costo],Ventas_2[Año],'KPI''S CERDO'!$A$2,Ventas_2[Mes],KilosCerdo[[#Headers],[9]],Ventas_2[Almacén],CostoDiaCerdo[[#This Row],[Almacén]])/J243,0)</f>
        <v>1818.0344944444439</v>
      </c>
      <c r="K320" s="13">
        <f>IF(K243&gt;0,SUMIFS(Ventas_2[Costo],Ventas_2[Año],'KPI''S CERDO'!$A$2,Ventas_2[Mes],KilosCerdo[[#Headers],[10]],Ventas_2[Almacén],CostoDiaCerdo[[#This Row],[Almacén]])/K243,0)</f>
        <v>0</v>
      </c>
      <c r="L320" s="13">
        <f>IF(L243&gt;0,SUMIFS(Ventas_2[Costo],Ventas_2[Año],'KPI''S CERDO'!$A$2,Ventas_2[Mes],KilosCerdo[[#Headers],[11]],Ventas_2[Almacén],CostoDiaCerdo[[#This Row],[Almacén]])/L243,0)</f>
        <v>0</v>
      </c>
      <c r="M320" s="13">
        <f>IF(M243&gt;0,SUMIFS(Ventas_2[Costo],Ventas_2[Año],'KPI''S CERDO'!$A$2,Ventas_2[Mes],KilosCerdo[[#Headers],[12]],Ventas_2[Almacén],CostoDiaCerdo[[#This Row],[Almacén]])/M243,0)</f>
        <v>1836.9590918472657</v>
      </c>
    </row>
    <row r="321" spans="1:13" x14ac:dyDescent="0.3">
      <c r="A321" s="9" t="s">
        <v>84</v>
      </c>
      <c r="B321" s="13">
        <f>IF(B244&gt;0,SUMIFS(Ventas_2[Costo],Ventas_2[Año],'KPI''S CERDO'!$A$2,Ventas_2[Mes],KilosCerdo[[#Headers],[1]],Ventas_2[Almacén],CostoDiaCerdo[[#This Row],[Almacén]])/B244,0)</f>
        <v>1232.6409116864263</v>
      </c>
      <c r="C321" s="13">
        <f>IF(C244&gt;0,SUMIFS(Ventas_2[Costo],Ventas_2[Año],'KPI''S CERDO'!$A$2,Ventas_2[Mes],KilosCerdo[[#Headers],[2]],Ventas_2[Almacén],CostoDiaCerdo[[#This Row],[Almacén]])/C244,0)</f>
        <v>59.241761627906968</v>
      </c>
      <c r="D321" s="13">
        <f>IF(D244&gt;0,SUMIFS(Ventas_2[Costo],Ventas_2[Año],'KPI''S CERDO'!$A$2,Ventas_2[Mes],KilosCerdo[[#Headers],[3]],Ventas_2[Almacén],CostoDiaCerdo[[#This Row],[Almacén]])/D244,0)</f>
        <v>1278.6862142274765</v>
      </c>
      <c r="E321" s="13">
        <f>IF(E244&gt;0,SUMIFS(Ventas_2[Costo],Ventas_2[Año],'KPI''S CERDO'!$A$2,Ventas_2[Mes],KilosCerdo[[#Headers],[4]],Ventas_2[Almacén],CostoDiaCerdo[[#This Row],[Almacén]])/E244,0)</f>
        <v>1017.5077726905466</v>
      </c>
      <c r="F321" s="13">
        <f>IF(F244&gt;0,SUMIFS(Ventas_2[Costo],Ventas_2[Año],'KPI''S CERDO'!$A$2,Ventas_2[Mes],KilosCerdo[[#Headers],[5]],Ventas_2[Almacén],CostoDiaCerdo[[#This Row],[Almacén]])/F244,0)</f>
        <v>572.28687378640791</v>
      </c>
      <c r="G321" s="13">
        <f>IF(G244&gt;0,SUMIFS(Ventas_2[Costo],Ventas_2[Año],'KPI''S CERDO'!$A$2,Ventas_2[Mes],KilosCerdo[[#Headers],[6]],Ventas_2[Almacén],CostoDiaCerdo[[#This Row],[Almacén]])/G244,0)</f>
        <v>1805.4175044143619</v>
      </c>
      <c r="H321" s="13">
        <f>IF(H244&gt;0,SUMIFS(Ventas_2[Costo],Ventas_2[Año],'KPI''S CERDO'!$A$2,Ventas_2[Mes],KilosCerdo[[#Headers],[7]],Ventas_2[Almacén],CostoDiaCerdo[[#This Row],[Almacén]])/H244,0)</f>
        <v>2500.4803217443728</v>
      </c>
      <c r="I321" s="13">
        <f>IF(I244&gt;0,SUMIFS(Ventas_2[Costo],Ventas_2[Año],'KPI''S CERDO'!$A$2,Ventas_2[Mes],KilosCerdo[[#Headers],[8]],Ventas_2[Almacén],CostoDiaCerdo[[#This Row],[Almacén]])/I244,0)</f>
        <v>188.32087219101123</v>
      </c>
      <c r="J321" s="13">
        <f>IF(J244&gt;0,SUMIFS(Ventas_2[Costo],Ventas_2[Año],'KPI''S CERDO'!$A$2,Ventas_2[Mes],KilosCerdo[[#Headers],[9]],Ventas_2[Almacén],CostoDiaCerdo[[#This Row],[Almacén]])/J244,0)</f>
        <v>1496.2340615230466</v>
      </c>
      <c r="K321" s="13">
        <f>IF(K244&gt;0,SUMIFS(Ventas_2[Costo],Ventas_2[Año],'KPI''S CERDO'!$A$2,Ventas_2[Mes],KilosCerdo[[#Headers],[10]],Ventas_2[Almacén],CostoDiaCerdo[[#This Row],[Almacén]])/K244,0)</f>
        <v>0</v>
      </c>
      <c r="L321" s="13">
        <f>IF(L244&gt;0,SUMIFS(Ventas_2[Costo],Ventas_2[Año],'KPI''S CERDO'!$A$2,Ventas_2[Mes],KilosCerdo[[#Headers],[11]],Ventas_2[Almacén],CostoDiaCerdo[[#This Row],[Almacén]])/L244,0)</f>
        <v>0</v>
      </c>
      <c r="M321" s="13">
        <f>IF(M244&gt;0,SUMIFS(Ventas_2[Costo],Ventas_2[Año],'KPI''S CERDO'!$A$2,Ventas_2[Mes],KilosCerdo[[#Headers],[12]],Ventas_2[Almacén],CostoDiaCerdo[[#This Row],[Almacén]])/M244,0)</f>
        <v>1540.2842194938614</v>
      </c>
    </row>
    <row r="322" spans="1:13" x14ac:dyDescent="0.3">
      <c r="A322" s="9" t="s">
        <v>85</v>
      </c>
      <c r="B322" s="13">
        <f>IF(B245&gt;0,SUMIFS(Ventas_2[Costo],Ventas_2[Año],'KPI''S CERDO'!$A$2,Ventas_2[Mes],KilosCerdo[[#Headers],[1]],Ventas_2[Almacén],CostoDiaCerdo[[#This Row],[Almacén]])/B245,0)</f>
        <v>1567.7419803404462</v>
      </c>
      <c r="C322" s="13">
        <f>IF(C245&gt;0,SUMIFS(Ventas_2[Costo],Ventas_2[Año],'KPI''S CERDO'!$A$2,Ventas_2[Mes],KilosCerdo[[#Headers],[2]],Ventas_2[Almacén],CostoDiaCerdo[[#This Row],[Almacén]])/C245,0)</f>
        <v>31.443508670520231</v>
      </c>
      <c r="D322" s="13">
        <f>IF(D245&gt;0,SUMIFS(Ventas_2[Costo],Ventas_2[Año],'KPI''S CERDO'!$A$2,Ventas_2[Mes],KilosCerdo[[#Headers],[3]],Ventas_2[Almacén],CostoDiaCerdo[[#This Row],[Almacén]])/D245,0)</f>
        <v>1650.264064850259</v>
      </c>
      <c r="E322" s="13">
        <f>IF(E245&gt;0,SUMIFS(Ventas_2[Costo],Ventas_2[Año],'KPI''S CERDO'!$A$2,Ventas_2[Mes],KilosCerdo[[#Headers],[4]],Ventas_2[Almacén],CostoDiaCerdo[[#This Row],[Almacén]])/E245,0)</f>
        <v>0</v>
      </c>
      <c r="F322" s="13">
        <f>IF(F245&gt;0,SUMIFS(Ventas_2[Costo],Ventas_2[Año],'KPI''S CERDO'!$A$2,Ventas_2[Mes],KilosCerdo[[#Headers],[5]],Ventas_2[Almacén],CostoDiaCerdo[[#This Row],[Almacén]])/F245,0)</f>
        <v>944.62246190102121</v>
      </c>
      <c r="G322" s="13">
        <f>IF(G245&gt;0,SUMIFS(Ventas_2[Costo],Ventas_2[Año],'KPI''S CERDO'!$A$2,Ventas_2[Mes],KilosCerdo[[#Headers],[6]],Ventas_2[Almacén],CostoDiaCerdo[[#This Row],[Almacén]])/G245,0)</f>
        <v>1487.5967131767518</v>
      </c>
      <c r="H322" s="13">
        <f>IF(H245&gt;0,SUMIFS(Ventas_2[Costo],Ventas_2[Año],'KPI''S CERDO'!$A$2,Ventas_2[Mes],KilosCerdo[[#Headers],[7]],Ventas_2[Almacén],CostoDiaCerdo[[#This Row],[Almacén]])/H245,0)</f>
        <v>1223.5011610119636</v>
      </c>
      <c r="I322" s="13">
        <f>IF(I245&gt;0,SUMIFS(Ventas_2[Costo],Ventas_2[Año],'KPI''S CERDO'!$A$2,Ventas_2[Mes],KilosCerdo[[#Headers],[8]],Ventas_2[Almacén],CostoDiaCerdo[[#This Row],[Almacén]])/I245,0)</f>
        <v>30.241004504504502</v>
      </c>
      <c r="J322" s="13">
        <f>IF(J245&gt;0,SUMIFS(Ventas_2[Costo],Ventas_2[Año],'KPI''S CERDO'!$A$2,Ventas_2[Mes],KilosCerdo[[#Headers],[9]],Ventas_2[Almacén],CostoDiaCerdo[[#This Row],[Almacén]])/J245,0)</f>
        <v>220.57107741935485</v>
      </c>
      <c r="K322" s="13">
        <f>IF(K245&gt;0,SUMIFS(Ventas_2[Costo],Ventas_2[Año],'KPI''S CERDO'!$A$2,Ventas_2[Mes],KilosCerdo[[#Headers],[10]],Ventas_2[Almacén],CostoDiaCerdo[[#This Row],[Almacén]])/K245,0)</f>
        <v>1917.6254559071338</v>
      </c>
      <c r="L322" s="13">
        <f>IF(L245&gt;0,SUMIFS(Ventas_2[Costo],Ventas_2[Año],'KPI''S CERDO'!$A$2,Ventas_2[Mes],KilosCerdo[[#Headers],[11]],Ventas_2[Almacén],CostoDiaCerdo[[#This Row],[Almacén]])/L245,0)</f>
        <v>13.144819512195122</v>
      </c>
      <c r="M322" s="13">
        <f>IF(M245&gt;0,SUMIFS(Ventas_2[Costo],Ventas_2[Año],'KPI''S CERDO'!$A$2,Ventas_2[Mes],KilosCerdo[[#Headers],[12]],Ventas_2[Almacén],CostoDiaCerdo[[#This Row],[Almacén]])/M245,0)</f>
        <v>0</v>
      </c>
    </row>
    <row r="323" spans="1:13" x14ac:dyDescent="0.3">
      <c r="A323" s="9" t="s">
        <v>86</v>
      </c>
      <c r="B323" s="13">
        <f>IF(B246&gt;0,SUMIFS(Ventas_2[Costo],Ventas_2[Año],'KPI''S CERDO'!$A$2,Ventas_2[Mes],KilosCerdo[[#Headers],[1]],Ventas_2[Almacén],CostoDiaCerdo[[#This Row],[Almacén]])/B246,0)</f>
        <v>1539.0102088024566</v>
      </c>
      <c r="C323" s="13">
        <f>IF(C246&gt;0,SUMIFS(Ventas_2[Costo],Ventas_2[Año],'KPI''S CERDO'!$A$2,Ventas_2[Mes],KilosCerdo[[#Headers],[2]],Ventas_2[Almacén],CostoDiaCerdo[[#This Row],[Almacén]])/C246,0)</f>
        <v>1801.3714539154535</v>
      </c>
      <c r="D323" s="13">
        <f>IF(D246&gt;0,SUMIFS(Ventas_2[Costo],Ventas_2[Año],'KPI''S CERDO'!$A$2,Ventas_2[Mes],KilosCerdo[[#Headers],[3]],Ventas_2[Almacén],CostoDiaCerdo[[#This Row],[Almacén]])/D246,0)</f>
        <v>1107.9843487450462</v>
      </c>
      <c r="E323" s="13">
        <f>IF(E246&gt;0,SUMIFS(Ventas_2[Costo],Ventas_2[Año],'KPI''S CERDO'!$A$2,Ventas_2[Mes],KilosCerdo[[#Headers],[4]],Ventas_2[Almacén],CostoDiaCerdo[[#This Row],[Almacén]])/E246,0)</f>
        <v>1850.2642108083969</v>
      </c>
      <c r="F323" s="13">
        <f>IF(F246&gt;0,SUMIFS(Ventas_2[Costo],Ventas_2[Año],'KPI''S CERDO'!$A$2,Ventas_2[Mes],KilosCerdo[[#Headers],[5]],Ventas_2[Almacén],CostoDiaCerdo[[#This Row],[Almacén]])/F246,0)</f>
        <v>0</v>
      </c>
      <c r="G323" s="13">
        <f>IF(G246&gt;0,SUMIFS(Ventas_2[Costo],Ventas_2[Año],'KPI''S CERDO'!$A$2,Ventas_2[Mes],KilosCerdo[[#Headers],[6]],Ventas_2[Almacén],CostoDiaCerdo[[#This Row],[Almacén]])/G246,0)</f>
        <v>1767.7280906755714</v>
      </c>
      <c r="H323" s="13">
        <f>IF(H246&gt;0,SUMIFS(Ventas_2[Costo],Ventas_2[Año],'KPI''S CERDO'!$A$2,Ventas_2[Mes],KilosCerdo[[#Headers],[7]],Ventas_2[Almacén],CostoDiaCerdo[[#This Row],[Almacén]])/H246,0)</f>
        <v>196.01128266033254</v>
      </c>
      <c r="I323" s="13">
        <f>IF(I246&gt;0,SUMIFS(Ventas_2[Costo],Ventas_2[Año],'KPI''S CERDO'!$A$2,Ventas_2[Mes],KilosCerdo[[#Headers],[8]],Ventas_2[Almacén],CostoDiaCerdo[[#This Row],[Almacén]])/I246,0)</f>
        <v>1950.645007725449</v>
      </c>
      <c r="J323" s="13">
        <f>IF(J246&gt;0,SUMIFS(Ventas_2[Costo],Ventas_2[Año],'KPI''S CERDO'!$A$2,Ventas_2[Mes],KilosCerdo[[#Headers],[9]],Ventas_2[Almacén],CostoDiaCerdo[[#This Row],[Almacén]])/J246,0)</f>
        <v>13.926722772277227</v>
      </c>
      <c r="K323" s="13">
        <f>IF(K246&gt;0,SUMIFS(Ventas_2[Costo],Ventas_2[Año],'KPI''S CERDO'!$A$2,Ventas_2[Mes],KilosCerdo[[#Headers],[10]],Ventas_2[Almacén],CostoDiaCerdo[[#This Row],[Almacén]])/K246,0)</f>
        <v>12.149262773722628</v>
      </c>
      <c r="L323" s="13">
        <f>IF(L246&gt;0,SUMIFS(Ventas_2[Costo],Ventas_2[Año],'KPI''S CERDO'!$A$2,Ventas_2[Mes],KilosCerdo[[#Headers],[11]],Ventas_2[Almacén],CostoDiaCerdo[[#This Row],[Almacén]])/L246,0)</f>
        <v>1215.339943607195</v>
      </c>
      <c r="M323" s="13">
        <f>IF(M246&gt;0,SUMIFS(Ventas_2[Costo],Ventas_2[Año],'KPI''S CERDO'!$A$2,Ventas_2[Mes],KilosCerdo[[#Headers],[12]],Ventas_2[Almacén],CostoDiaCerdo[[#This Row],[Almacén]])/M246,0)</f>
        <v>733.10528347958791</v>
      </c>
    </row>
    <row r="324" spans="1:13" x14ac:dyDescent="0.3">
      <c r="A324" s="9" t="s">
        <v>87</v>
      </c>
      <c r="B324" s="13">
        <f>IF(B247&gt;0,SUMIFS(Ventas_2[Costo],Ventas_2[Año],'KPI''S CERDO'!$A$2,Ventas_2[Mes],KilosCerdo[[#Headers],[1]],Ventas_2[Almacén],CostoDiaCerdo[[#This Row],[Almacén]])/B247,0)</f>
        <v>1590.4414886669235</v>
      </c>
      <c r="C324" s="13">
        <f>IF(C247&gt;0,SUMIFS(Ventas_2[Costo],Ventas_2[Año],'KPI''S CERDO'!$A$2,Ventas_2[Mes],KilosCerdo[[#Headers],[2]],Ventas_2[Almacén],CostoDiaCerdo[[#This Row],[Almacén]])/C247,0)</f>
        <v>0</v>
      </c>
      <c r="D324" s="13">
        <f>IF(D247&gt;0,SUMIFS(Ventas_2[Costo],Ventas_2[Año],'KPI''S CERDO'!$A$2,Ventas_2[Mes],KilosCerdo[[#Headers],[3]],Ventas_2[Almacén],CostoDiaCerdo[[#This Row],[Almacén]])/D247,0)</f>
        <v>905.54120494606661</v>
      </c>
      <c r="E324" s="13">
        <f>IF(E247&gt;0,SUMIFS(Ventas_2[Costo],Ventas_2[Año],'KPI''S CERDO'!$A$2,Ventas_2[Mes],KilosCerdo[[#Headers],[4]],Ventas_2[Almacén],CostoDiaCerdo[[#This Row],[Almacén]])/E247,0)</f>
        <v>1445.9963076923082</v>
      </c>
      <c r="F324" s="13">
        <f>IF(F247&gt;0,SUMIFS(Ventas_2[Costo],Ventas_2[Año],'KPI''S CERDO'!$A$2,Ventas_2[Mes],KilosCerdo[[#Headers],[5]],Ventas_2[Almacén],CostoDiaCerdo[[#This Row],[Almacén]])/F247,0)</f>
        <v>167.01646570397114</v>
      </c>
      <c r="G324" s="13">
        <f>IF(G247&gt;0,SUMIFS(Ventas_2[Costo],Ventas_2[Año],'KPI''S CERDO'!$A$2,Ventas_2[Mes],KilosCerdo[[#Headers],[6]],Ventas_2[Almacén],CostoDiaCerdo[[#This Row],[Almacén]])/G247,0)</f>
        <v>1832.1673510291162</v>
      </c>
      <c r="H324" s="13">
        <f>IF(H247&gt;0,SUMIFS(Ventas_2[Costo],Ventas_2[Año],'KPI''S CERDO'!$A$2,Ventas_2[Mes],KilosCerdo[[#Headers],[7]],Ventas_2[Almacén],CostoDiaCerdo[[#This Row],[Almacén]])/H247,0)</f>
        <v>2314.731427135679</v>
      </c>
      <c r="I324" s="13">
        <f>IF(I247&gt;0,SUMIFS(Ventas_2[Costo],Ventas_2[Año],'KPI''S CERDO'!$A$2,Ventas_2[Mes],KilosCerdo[[#Headers],[8]],Ventas_2[Almacén],CostoDiaCerdo[[#This Row],[Almacén]])/I247,0)</f>
        <v>1912.3938480492809</v>
      </c>
      <c r="J324" s="13">
        <f>IF(J247&gt;0,SUMIFS(Ventas_2[Costo],Ventas_2[Año],'KPI''S CERDO'!$A$2,Ventas_2[Mes],KilosCerdo[[#Headers],[9]],Ventas_2[Almacén],CostoDiaCerdo[[#This Row],[Almacén]])/J247,0)</f>
        <v>0</v>
      </c>
      <c r="K324" s="13">
        <f>IF(K247&gt;0,SUMIFS(Ventas_2[Costo],Ventas_2[Año],'KPI''S CERDO'!$A$2,Ventas_2[Mes],KilosCerdo[[#Headers],[10]],Ventas_2[Almacén],CostoDiaCerdo[[#This Row],[Almacén]])/K247,0)</f>
        <v>0</v>
      </c>
      <c r="L324" s="13">
        <f>IF(L247&gt;0,SUMIFS(Ventas_2[Costo],Ventas_2[Año],'KPI''S CERDO'!$A$2,Ventas_2[Mes],KilosCerdo[[#Headers],[11]],Ventas_2[Almacén],CostoDiaCerdo[[#This Row],[Almacén]])/L247,0)</f>
        <v>0</v>
      </c>
      <c r="M324" s="13">
        <f>IF(M247&gt;0,SUMIFS(Ventas_2[Costo],Ventas_2[Año],'KPI''S CERDO'!$A$2,Ventas_2[Mes],KilosCerdo[[#Headers],[12]],Ventas_2[Almacén],CostoDiaCerdo[[#This Row],[Almacén]])/M247,0)</f>
        <v>911.31866857142847</v>
      </c>
    </row>
    <row r="325" spans="1:13" x14ac:dyDescent="0.3">
      <c r="A325" s="9" t="s">
        <v>88</v>
      </c>
      <c r="B325" s="13">
        <f>IF(B248&gt;0,SUMIFS(Ventas_2[Costo],Ventas_2[Año],'KPI''S CERDO'!$A$2,Ventas_2[Mes],KilosCerdo[[#Headers],[1]],Ventas_2[Almacén],CostoDiaCerdo[[#This Row],[Almacén]])/B248,0)</f>
        <v>877.53906299524579</v>
      </c>
      <c r="C325" s="13">
        <f>IF(C248&gt;0,SUMIFS(Ventas_2[Costo],Ventas_2[Año],'KPI''S CERDO'!$A$2,Ventas_2[Mes],KilosCerdo[[#Headers],[2]],Ventas_2[Almacén],CostoDiaCerdo[[#This Row],[Almacén]])/C248,0)</f>
        <v>1479.8658708319479</v>
      </c>
      <c r="D325" s="13">
        <f>IF(D248&gt;0,SUMIFS(Ventas_2[Costo],Ventas_2[Año],'KPI''S CERDO'!$A$2,Ventas_2[Mes],KilosCerdo[[#Headers],[3]],Ventas_2[Almacén],CostoDiaCerdo[[#This Row],[Almacén]])/D248,0)</f>
        <v>720.38015078585465</v>
      </c>
      <c r="E325" s="13">
        <f>IF(E248&gt;0,SUMIFS(Ventas_2[Costo],Ventas_2[Año],'KPI''S CERDO'!$A$2,Ventas_2[Mes],KilosCerdo[[#Headers],[4]],Ventas_2[Almacén],CostoDiaCerdo[[#This Row],[Almacén]])/E248,0)</f>
        <v>1713.3198996120277</v>
      </c>
      <c r="F325" s="13">
        <f>IF(F248&gt;0,SUMIFS(Ventas_2[Costo],Ventas_2[Año],'KPI''S CERDO'!$A$2,Ventas_2[Mes],KilosCerdo[[#Headers],[5]],Ventas_2[Almacén],CostoDiaCerdo[[#This Row],[Almacén]])/F248,0)</f>
        <v>1406.904710729614</v>
      </c>
      <c r="G325" s="13">
        <f>IF(G248&gt;0,SUMIFS(Ventas_2[Costo],Ventas_2[Año],'KPI''S CERDO'!$A$2,Ventas_2[Mes],KilosCerdo[[#Headers],[6]],Ventas_2[Almacén],CostoDiaCerdo[[#This Row],[Almacén]])/G248,0)</f>
        <v>2019.7566502473881</v>
      </c>
      <c r="H325" s="13">
        <f>IF(H248&gt;0,SUMIFS(Ventas_2[Costo],Ventas_2[Año],'KPI''S CERDO'!$A$2,Ventas_2[Mes],KilosCerdo[[#Headers],[7]],Ventas_2[Almacén],CostoDiaCerdo[[#This Row],[Almacén]])/H248,0)</f>
        <v>0</v>
      </c>
      <c r="I325" s="13">
        <f>IF(I248&gt;0,SUMIFS(Ventas_2[Costo],Ventas_2[Año],'KPI''S CERDO'!$A$2,Ventas_2[Mes],KilosCerdo[[#Headers],[8]],Ventas_2[Almacén],CostoDiaCerdo[[#This Row],[Almacén]])/I248,0)</f>
        <v>1710.9672727867776</v>
      </c>
      <c r="J325" s="13">
        <f>IF(J248&gt;0,SUMIFS(Ventas_2[Costo],Ventas_2[Año],'KPI''S CERDO'!$A$2,Ventas_2[Mes],KilosCerdo[[#Headers],[9]],Ventas_2[Almacén],CostoDiaCerdo[[#This Row],[Almacén]])/J248,0)</f>
        <v>315.69297612732095</v>
      </c>
      <c r="K325" s="13">
        <f>IF(K248&gt;0,SUMIFS(Ventas_2[Costo],Ventas_2[Año],'KPI''S CERDO'!$A$2,Ventas_2[Mes],KilosCerdo[[#Headers],[10]],Ventas_2[Almacén],CostoDiaCerdo[[#This Row],[Almacén]])/K248,0)</f>
        <v>0</v>
      </c>
      <c r="L325" s="13">
        <f>IF(L248&gt;0,SUMIFS(Ventas_2[Costo],Ventas_2[Año],'KPI''S CERDO'!$A$2,Ventas_2[Mes],KilosCerdo[[#Headers],[11]],Ventas_2[Almacén],CostoDiaCerdo[[#This Row],[Almacén]])/L248,0)</f>
        <v>0</v>
      </c>
      <c r="M325" s="13">
        <f>IF(M248&gt;0,SUMIFS(Ventas_2[Costo],Ventas_2[Año],'KPI''S CERDO'!$A$2,Ventas_2[Mes],KilosCerdo[[#Headers],[12]],Ventas_2[Almacén],CostoDiaCerdo[[#This Row],[Almacén]])/M248,0)</f>
        <v>929.33228699551603</v>
      </c>
    </row>
    <row r="326" spans="1:13" x14ac:dyDescent="0.3">
      <c r="A326" s="9" t="s">
        <v>89</v>
      </c>
      <c r="B326" s="13">
        <f>IF(B249&gt;0,SUMIFS(Ventas_2[Costo],Ventas_2[Año],'KPI''S CERDO'!$A$2,Ventas_2[Mes],KilosCerdo[[#Headers],[1]],Ventas_2[Almacén],CostoDiaCerdo[[#This Row],[Almacén]])/B249,0)</f>
        <v>0</v>
      </c>
      <c r="C326" s="13">
        <f>IF(C249&gt;0,SUMIFS(Ventas_2[Costo],Ventas_2[Año],'KPI''S CERDO'!$A$2,Ventas_2[Mes],KilosCerdo[[#Headers],[2]],Ventas_2[Almacén],CostoDiaCerdo[[#This Row],[Almacén]])/C249,0)</f>
        <v>0</v>
      </c>
      <c r="D326" s="13">
        <f>IF(D249&gt;0,SUMIFS(Ventas_2[Costo],Ventas_2[Año],'KPI''S CERDO'!$A$2,Ventas_2[Mes],KilosCerdo[[#Headers],[3]],Ventas_2[Almacén],CostoDiaCerdo[[#This Row],[Almacén]])/D249,0)</f>
        <v>0</v>
      </c>
      <c r="E326" s="13">
        <f>IF(E249&gt;0,SUMIFS(Ventas_2[Costo],Ventas_2[Año],'KPI''S CERDO'!$A$2,Ventas_2[Mes],KilosCerdo[[#Headers],[4]],Ventas_2[Almacén],CostoDiaCerdo[[#This Row],[Almacén]])/E249,0)</f>
        <v>0</v>
      </c>
      <c r="F326" s="13">
        <f>IF(F249&gt;0,SUMIFS(Ventas_2[Costo],Ventas_2[Año],'KPI''S CERDO'!$A$2,Ventas_2[Mes],KilosCerdo[[#Headers],[5]],Ventas_2[Almacén],CostoDiaCerdo[[#This Row],[Almacén]])/F249,0)</f>
        <v>0</v>
      </c>
      <c r="G326" s="13">
        <f>IF(G249&gt;0,SUMIFS(Ventas_2[Costo],Ventas_2[Año],'KPI''S CERDO'!$A$2,Ventas_2[Mes],KilosCerdo[[#Headers],[6]],Ventas_2[Almacén],CostoDiaCerdo[[#This Row],[Almacén]])/G249,0)</f>
        <v>0</v>
      </c>
      <c r="H326" s="13">
        <f>IF(H249&gt;0,SUMIFS(Ventas_2[Costo],Ventas_2[Año],'KPI''S CERDO'!$A$2,Ventas_2[Mes],KilosCerdo[[#Headers],[7]],Ventas_2[Almacén],CostoDiaCerdo[[#This Row],[Almacén]])/H249,0)</f>
        <v>0</v>
      </c>
      <c r="I326" s="13">
        <f>IF(I249&gt;0,SUMIFS(Ventas_2[Costo],Ventas_2[Año],'KPI''S CERDO'!$A$2,Ventas_2[Mes],KilosCerdo[[#Headers],[8]],Ventas_2[Almacén],CostoDiaCerdo[[#This Row],[Almacén]])/I249,0)</f>
        <v>0</v>
      </c>
      <c r="J326" s="13">
        <f>IF(J249&gt;0,SUMIFS(Ventas_2[Costo],Ventas_2[Año],'KPI''S CERDO'!$A$2,Ventas_2[Mes],KilosCerdo[[#Headers],[9]],Ventas_2[Almacén],CostoDiaCerdo[[#This Row],[Almacén]])/J249,0)</f>
        <v>0</v>
      </c>
      <c r="K326" s="13">
        <f>IF(K249&gt;0,SUMIFS(Ventas_2[Costo],Ventas_2[Año],'KPI''S CERDO'!$A$2,Ventas_2[Mes],KilosCerdo[[#Headers],[10]],Ventas_2[Almacén],CostoDiaCerdo[[#This Row],[Almacén]])/K249,0)</f>
        <v>0</v>
      </c>
      <c r="L326" s="13">
        <f>IF(L249&gt;0,SUMIFS(Ventas_2[Costo],Ventas_2[Año],'KPI''S CERDO'!$A$2,Ventas_2[Mes],KilosCerdo[[#Headers],[11]],Ventas_2[Almacén],CostoDiaCerdo[[#This Row],[Almacén]])/L249,0)</f>
        <v>0</v>
      </c>
      <c r="M326" s="13">
        <f>IF(M249&gt;0,SUMIFS(Ventas_2[Costo],Ventas_2[Año],'KPI''S CERDO'!$A$2,Ventas_2[Mes],KilosCerdo[[#Headers],[12]],Ventas_2[Almacén],CostoDiaCerdo[[#This Row],[Almacén]])/M249,0)</f>
        <v>1891.7352430344183</v>
      </c>
    </row>
    <row r="327" spans="1:13" x14ac:dyDescent="0.3">
      <c r="A327" s="9" t="s">
        <v>90</v>
      </c>
      <c r="B327" s="13">
        <f>IF(B250&gt;0,SUMIFS(Ventas_2[Costo],Ventas_2[Año],'KPI''S CERDO'!$A$2,Ventas_2[Mes],KilosCerdo[[#Headers],[1]],Ventas_2[Almacén],CostoDiaCerdo[[#This Row],[Almacén]])/B250,0)</f>
        <v>25.568698630136986</v>
      </c>
      <c r="C327" s="13">
        <f>IF(C250&gt;0,SUMIFS(Ventas_2[Costo],Ventas_2[Año],'KPI''S CERDO'!$A$2,Ventas_2[Mes],KilosCerdo[[#Headers],[2]],Ventas_2[Almacén],CostoDiaCerdo[[#This Row],[Almacén]])/C250,0)</f>
        <v>0</v>
      </c>
      <c r="D327" s="13">
        <f>IF(D250&gt;0,SUMIFS(Ventas_2[Costo],Ventas_2[Año],'KPI''S CERDO'!$A$2,Ventas_2[Mes],KilosCerdo[[#Headers],[3]],Ventas_2[Almacén],CostoDiaCerdo[[#This Row],[Almacén]])/D250,0)</f>
        <v>15.2646</v>
      </c>
      <c r="E327" s="13">
        <f>IF(E250&gt;0,SUMIFS(Ventas_2[Costo],Ventas_2[Año],'KPI''S CERDO'!$A$2,Ventas_2[Mes],KilosCerdo[[#Headers],[4]],Ventas_2[Almacén],CostoDiaCerdo[[#This Row],[Almacén]])/E250,0)</f>
        <v>0</v>
      </c>
      <c r="F327" s="13">
        <f>IF(F250&gt;0,SUMIFS(Ventas_2[Costo],Ventas_2[Año],'KPI''S CERDO'!$A$2,Ventas_2[Mes],KilosCerdo[[#Headers],[5]],Ventas_2[Almacén],CostoDiaCerdo[[#This Row],[Almacén]])/F250,0)</f>
        <v>0</v>
      </c>
      <c r="G327" s="13">
        <f>IF(G250&gt;0,SUMIFS(Ventas_2[Costo],Ventas_2[Año],'KPI''S CERDO'!$A$2,Ventas_2[Mes],KilosCerdo[[#Headers],[6]],Ventas_2[Almacén],CostoDiaCerdo[[#This Row],[Almacén]])/G250,0)</f>
        <v>0</v>
      </c>
      <c r="H327" s="13">
        <f>IF(H250&gt;0,SUMIFS(Ventas_2[Costo],Ventas_2[Año],'KPI''S CERDO'!$A$2,Ventas_2[Mes],KilosCerdo[[#Headers],[7]],Ventas_2[Almacén],CostoDiaCerdo[[#This Row],[Almacén]])/H250,0)</f>
        <v>0</v>
      </c>
      <c r="I327" s="13">
        <f>IF(I250&gt;0,SUMIFS(Ventas_2[Costo],Ventas_2[Año],'KPI''S CERDO'!$A$2,Ventas_2[Mes],KilosCerdo[[#Headers],[8]],Ventas_2[Almacén],CostoDiaCerdo[[#This Row],[Almacén]])/I250,0)</f>
        <v>0</v>
      </c>
      <c r="J327" s="13">
        <f>IF(J250&gt;0,SUMIFS(Ventas_2[Costo],Ventas_2[Año],'KPI''S CERDO'!$A$2,Ventas_2[Mes],KilosCerdo[[#Headers],[9]],Ventas_2[Almacén],CostoDiaCerdo[[#This Row],[Almacén]])/J250,0)</f>
        <v>0</v>
      </c>
      <c r="K327" s="13">
        <f>IF(K250&gt;0,SUMIFS(Ventas_2[Costo],Ventas_2[Año],'KPI''S CERDO'!$A$2,Ventas_2[Mes],KilosCerdo[[#Headers],[10]],Ventas_2[Almacén],CostoDiaCerdo[[#This Row],[Almacén]])/K250,0)</f>
        <v>0</v>
      </c>
      <c r="L327" s="13">
        <f>IF(L250&gt;0,SUMIFS(Ventas_2[Costo],Ventas_2[Año],'KPI''S CERDO'!$A$2,Ventas_2[Mes],KilosCerdo[[#Headers],[11]],Ventas_2[Almacén],CostoDiaCerdo[[#This Row],[Almacén]])/L250,0)</f>
        <v>0</v>
      </c>
      <c r="M327" s="13">
        <f>IF(M250&gt;0,SUMIFS(Ventas_2[Costo],Ventas_2[Año],'KPI''S CERDO'!$A$2,Ventas_2[Mes],KilosCerdo[[#Headers],[12]],Ventas_2[Almacén],CostoDiaCerdo[[#This Row],[Almacén]])/M250,0)</f>
        <v>0</v>
      </c>
    </row>
    <row r="328" spans="1:13" x14ac:dyDescent="0.3">
      <c r="A328" s="9" t="s">
        <v>91</v>
      </c>
      <c r="B328" s="13">
        <f>IF(B251&gt;0,SUMIFS(Ventas_2[Costo],Ventas_2[Año],'KPI''S CERDO'!$A$2,Ventas_2[Mes],KilosCerdo[[#Headers],[1]],Ventas_2[Almacén],CostoDiaCerdo[[#This Row],[Almacén]])/B251,0)</f>
        <v>0</v>
      </c>
      <c r="C328" s="13">
        <f>IF(C251&gt;0,SUMIFS(Ventas_2[Costo],Ventas_2[Año],'KPI''S CERDO'!$A$2,Ventas_2[Mes],KilosCerdo[[#Headers],[2]],Ventas_2[Almacén],CostoDiaCerdo[[#This Row],[Almacén]])/C251,0)</f>
        <v>0</v>
      </c>
      <c r="D328" s="13">
        <f>IF(D251&gt;0,SUMIFS(Ventas_2[Costo],Ventas_2[Año],'KPI''S CERDO'!$A$2,Ventas_2[Mes],KilosCerdo[[#Headers],[3]],Ventas_2[Almacén],CostoDiaCerdo[[#This Row],[Almacén]])/D251,0)</f>
        <v>21.760603773584904</v>
      </c>
      <c r="E328" s="13">
        <f>IF(E251&gt;0,SUMIFS(Ventas_2[Costo],Ventas_2[Año],'KPI''S CERDO'!$A$2,Ventas_2[Mes],KilosCerdo[[#Headers],[4]],Ventas_2[Almacén],CostoDiaCerdo[[#This Row],[Almacén]])/E251,0)</f>
        <v>10.422268041237114</v>
      </c>
      <c r="F328" s="13">
        <f>IF(F251&gt;0,SUMIFS(Ventas_2[Costo],Ventas_2[Año],'KPI''S CERDO'!$A$2,Ventas_2[Mes],KilosCerdo[[#Headers],[5]],Ventas_2[Almacén],CostoDiaCerdo[[#This Row],[Almacén]])/F251,0)</f>
        <v>0</v>
      </c>
      <c r="G328" s="13">
        <f>IF(G251&gt;0,SUMIFS(Ventas_2[Costo],Ventas_2[Año],'KPI''S CERDO'!$A$2,Ventas_2[Mes],KilosCerdo[[#Headers],[6]],Ventas_2[Almacén],CostoDiaCerdo[[#This Row],[Almacén]])/G251,0)</f>
        <v>0</v>
      </c>
      <c r="H328" s="13">
        <f>IF(H251&gt;0,SUMIFS(Ventas_2[Costo],Ventas_2[Año],'KPI''S CERDO'!$A$2,Ventas_2[Mes],KilosCerdo[[#Headers],[7]],Ventas_2[Almacén],CostoDiaCerdo[[#This Row],[Almacén]])/H251,0)</f>
        <v>0</v>
      </c>
      <c r="I328" s="13">
        <f>IF(I251&gt;0,SUMIFS(Ventas_2[Costo],Ventas_2[Año],'KPI''S CERDO'!$A$2,Ventas_2[Mes],KilosCerdo[[#Headers],[8]],Ventas_2[Almacén],CostoDiaCerdo[[#This Row],[Almacén]])/I251,0)</f>
        <v>10.800375000000001</v>
      </c>
      <c r="J328" s="13">
        <f>IF(J251&gt;0,SUMIFS(Ventas_2[Costo],Ventas_2[Año],'KPI''S CERDO'!$A$2,Ventas_2[Mes],KilosCerdo[[#Headers],[9]],Ventas_2[Almacén],CostoDiaCerdo[[#This Row],[Almacén]])/J251,0)</f>
        <v>0</v>
      </c>
      <c r="K328" s="13">
        <f>IF(K251&gt;0,SUMIFS(Ventas_2[Costo],Ventas_2[Año],'KPI''S CERDO'!$A$2,Ventas_2[Mes],KilosCerdo[[#Headers],[10]],Ventas_2[Almacén],CostoDiaCerdo[[#This Row],[Almacén]])/K251,0)</f>
        <v>0</v>
      </c>
      <c r="L328" s="13">
        <f>IF(L251&gt;0,SUMIFS(Ventas_2[Costo],Ventas_2[Año],'KPI''S CERDO'!$A$2,Ventas_2[Mes],KilosCerdo[[#Headers],[11]],Ventas_2[Almacén],CostoDiaCerdo[[#This Row],[Almacén]])/L251,0)</f>
        <v>0</v>
      </c>
      <c r="M328" s="13">
        <f>IF(M251&gt;0,SUMIFS(Ventas_2[Costo],Ventas_2[Año],'KPI''S CERDO'!$A$2,Ventas_2[Mes],KilosCerdo[[#Headers],[12]],Ventas_2[Almacén],CostoDiaCerdo[[#This Row],[Almacén]])/M251,0)</f>
        <v>0</v>
      </c>
    </row>
    <row r="329" spans="1:13" x14ac:dyDescent="0.3">
      <c r="A329" s="9" t="s">
        <v>92</v>
      </c>
      <c r="B329" s="13">
        <f>IF(B252&gt;0,SUMIFS(Ventas_2[Costo],Ventas_2[Año],'KPI''S CERDO'!$A$2,Ventas_2[Mes],KilosCerdo[[#Headers],[1]],Ventas_2[Almacén],CostoDiaCerdo[[#This Row],[Almacén]])/B252,0)</f>
        <v>0</v>
      </c>
      <c r="C329" s="13">
        <f>IF(C252&gt;0,SUMIFS(Ventas_2[Costo],Ventas_2[Año],'KPI''S CERDO'!$A$2,Ventas_2[Mes],KilosCerdo[[#Headers],[2]],Ventas_2[Almacén],CostoDiaCerdo[[#This Row],[Almacén]])/C252,0)</f>
        <v>13.876573033707865</v>
      </c>
      <c r="D329" s="13">
        <f>IF(D252&gt;0,SUMIFS(Ventas_2[Costo],Ventas_2[Año],'KPI''S CERDO'!$A$2,Ventas_2[Mes],KilosCerdo[[#Headers],[3]],Ventas_2[Almacén],CostoDiaCerdo[[#This Row],[Almacén]])/D252,0)</f>
        <v>0</v>
      </c>
      <c r="E329" s="13">
        <f>IF(E252&gt;0,SUMIFS(Ventas_2[Costo],Ventas_2[Año],'KPI''S CERDO'!$A$2,Ventas_2[Mes],KilosCerdo[[#Headers],[4]],Ventas_2[Almacén],CostoDiaCerdo[[#This Row],[Almacén]])/E252,0)</f>
        <v>0</v>
      </c>
      <c r="F329" s="13">
        <f>IF(F252&gt;0,SUMIFS(Ventas_2[Costo],Ventas_2[Año],'KPI''S CERDO'!$A$2,Ventas_2[Mes],KilosCerdo[[#Headers],[5]],Ventas_2[Almacén],CostoDiaCerdo[[#This Row],[Almacén]])/F252,0)</f>
        <v>0</v>
      </c>
      <c r="G329" s="13">
        <f>IF(G252&gt;0,SUMIFS(Ventas_2[Costo],Ventas_2[Año],'KPI''S CERDO'!$A$2,Ventas_2[Mes],KilosCerdo[[#Headers],[6]],Ventas_2[Almacén],CostoDiaCerdo[[#This Row],[Almacén]])/G252,0)</f>
        <v>0</v>
      </c>
      <c r="H329" s="13">
        <f>IF(H252&gt;0,SUMIFS(Ventas_2[Costo],Ventas_2[Año],'KPI''S CERDO'!$A$2,Ventas_2[Mes],KilosCerdo[[#Headers],[7]],Ventas_2[Almacén],CostoDiaCerdo[[#This Row],[Almacén]])/H252,0)</f>
        <v>0</v>
      </c>
      <c r="I329" s="13">
        <f>IF(I252&gt;0,SUMIFS(Ventas_2[Costo],Ventas_2[Año],'KPI''S CERDO'!$A$2,Ventas_2[Mes],KilosCerdo[[#Headers],[8]],Ventas_2[Almacén],CostoDiaCerdo[[#This Row],[Almacén]])/I252,0)</f>
        <v>0</v>
      </c>
      <c r="J329" s="13">
        <f>IF(J252&gt;0,SUMIFS(Ventas_2[Costo],Ventas_2[Año],'KPI''S CERDO'!$A$2,Ventas_2[Mes],KilosCerdo[[#Headers],[9]],Ventas_2[Almacén],CostoDiaCerdo[[#This Row],[Almacén]])/J252,0)</f>
        <v>0</v>
      </c>
      <c r="K329" s="13">
        <f>IF(K252&gt;0,SUMIFS(Ventas_2[Costo],Ventas_2[Año],'KPI''S CERDO'!$A$2,Ventas_2[Mes],KilosCerdo[[#Headers],[10]],Ventas_2[Almacén],CostoDiaCerdo[[#This Row],[Almacén]])/K252,0)</f>
        <v>0</v>
      </c>
      <c r="L329" s="13">
        <f>IF(L252&gt;0,SUMIFS(Ventas_2[Costo],Ventas_2[Año],'KPI''S CERDO'!$A$2,Ventas_2[Mes],KilosCerdo[[#Headers],[11]],Ventas_2[Almacén],CostoDiaCerdo[[#This Row],[Almacén]])/L252,0)</f>
        <v>0</v>
      </c>
      <c r="M329" s="13">
        <f>IF(M252&gt;0,SUMIFS(Ventas_2[Costo],Ventas_2[Año],'KPI''S CERDO'!$A$2,Ventas_2[Mes],KilosCerdo[[#Headers],[12]],Ventas_2[Almacén],CostoDiaCerdo[[#This Row],[Almacén]])/M252,0)</f>
        <v>0</v>
      </c>
    </row>
    <row r="330" spans="1:13" x14ac:dyDescent="0.3">
      <c r="A330" s="9" t="s">
        <v>93</v>
      </c>
      <c r="B330" s="13">
        <f>IF(B253&gt;0,SUMIFS(Ventas_2[Costo],Ventas_2[Año],'KPI''S CERDO'!$A$2,Ventas_2[Mes],KilosCerdo[[#Headers],[1]],Ventas_2[Almacén],CostoDiaCerdo[[#This Row],[Almacén]])/B253,0)</f>
        <v>0</v>
      </c>
      <c r="C330" s="13">
        <f>IF(C253&gt;0,SUMIFS(Ventas_2[Costo],Ventas_2[Año],'KPI''S CERDO'!$A$2,Ventas_2[Mes],KilosCerdo[[#Headers],[2]],Ventas_2[Almacén],CostoDiaCerdo[[#This Row],[Almacén]])/C253,0)</f>
        <v>13.441261904761905</v>
      </c>
      <c r="D330" s="13">
        <f>IF(D253&gt;0,SUMIFS(Ventas_2[Costo],Ventas_2[Año],'KPI''S CERDO'!$A$2,Ventas_2[Mes],KilosCerdo[[#Headers],[3]],Ventas_2[Almacén],CostoDiaCerdo[[#This Row],[Almacén]])/D253,0)</f>
        <v>0</v>
      </c>
      <c r="E330" s="13">
        <f>IF(E253&gt;0,SUMIFS(Ventas_2[Costo],Ventas_2[Año],'KPI''S CERDO'!$A$2,Ventas_2[Mes],KilosCerdo[[#Headers],[4]],Ventas_2[Almacén],CostoDiaCerdo[[#This Row],[Almacén]])/E253,0)</f>
        <v>11.747135416666666</v>
      </c>
      <c r="F330" s="13">
        <f>IF(F253&gt;0,SUMIFS(Ventas_2[Costo],Ventas_2[Año],'KPI''S CERDO'!$A$2,Ventas_2[Mes],KilosCerdo[[#Headers],[5]],Ventas_2[Almacén],CostoDiaCerdo[[#This Row],[Almacén]])/F253,0)</f>
        <v>0</v>
      </c>
      <c r="G330" s="13">
        <f>IF(G253&gt;0,SUMIFS(Ventas_2[Costo],Ventas_2[Año],'KPI''S CERDO'!$A$2,Ventas_2[Mes],KilosCerdo[[#Headers],[6]],Ventas_2[Almacén],CostoDiaCerdo[[#This Row],[Almacén]])/G253,0)</f>
        <v>0</v>
      </c>
      <c r="H330" s="13">
        <f>IF(H253&gt;0,SUMIFS(Ventas_2[Costo],Ventas_2[Año],'KPI''S CERDO'!$A$2,Ventas_2[Mes],KilosCerdo[[#Headers],[7]],Ventas_2[Almacén],CostoDiaCerdo[[#This Row],[Almacén]])/H253,0)</f>
        <v>0</v>
      </c>
      <c r="I330" s="13">
        <f>IF(I253&gt;0,SUMIFS(Ventas_2[Costo],Ventas_2[Año],'KPI''S CERDO'!$A$2,Ventas_2[Mes],KilosCerdo[[#Headers],[8]],Ventas_2[Almacén],CostoDiaCerdo[[#This Row],[Almacén]])/I253,0)</f>
        <v>0</v>
      </c>
      <c r="J330" s="13">
        <f>IF(J253&gt;0,SUMIFS(Ventas_2[Costo],Ventas_2[Año],'KPI''S CERDO'!$A$2,Ventas_2[Mes],KilosCerdo[[#Headers],[9]],Ventas_2[Almacén],CostoDiaCerdo[[#This Row],[Almacén]])/J253,0)</f>
        <v>0</v>
      </c>
      <c r="K330" s="13">
        <f>IF(K253&gt;0,SUMIFS(Ventas_2[Costo],Ventas_2[Año],'KPI''S CERDO'!$A$2,Ventas_2[Mes],KilosCerdo[[#Headers],[10]],Ventas_2[Almacén],CostoDiaCerdo[[#This Row],[Almacén]])/K253,0)</f>
        <v>0</v>
      </c>
      <c r="L330" s="13">
        <f>IF(L253&gt;0,SUMIFS(Ventas_2[Costo],Ventas_2[Año],'KPI''S CERDO'!$A$2,Ventas_2[Mes],KilosCerdo[[#Headers],[11]],Ventas_2[Almacén],CostoDiaCerdo[[#This Row],[Almacén]])/L253,0)</f>
        <v>14.530158536585365</v>
      </c>
      <c r="M330" s="13">
        <f>IF(M253&gt;0,SUMIFS(Ventas_2[Costo],Ventas_2[Año],'KPI''S CERDO'!$A$2,Ventas_2[Mes],KilosCerdo[[#Headers],[12]],Ventas_2[Almacén],CostoDiaCerdo[[#This Row],[Almacén]])/M253,0)</f>
        <v>0</v>
      </c>
    </row>
    <row r="331" spans="1:13" x14ac:dyDescent="0.3">
      <c r="A331" s="9" t="s">
        <v>94</v>
      </c>
      <c r="B331" s="13">
        <f>IF(B254&gt;0,SUMIFS(Ventas_2[Costo],Ventas_2[Año],'KPI''S CERDO'!$A$2,Ventas_2[Mes],KilosCerdo[[#Headers],[1]],Ventas_2[Almacén],CostoDiaCerdo[[#This Row],[Almacén]])/B254,0)</f>
        <v>0</v>
      </c>
      <c r="C331" s="13">
        <f>IF(C254&gt;0,SUMIFS(Ventas_2[Costo],Ventas_2[Año],'KPI''S CERDO'!$A$2,Ventas_2[Mes],KilosCerdo[[#Headers],[2]],Ventas_2[Almacén],CostoDiaCerdo[[#This Row],[Almacén]])/C254,0)</f>
        <v>0</v>
      </c>
      <c r="D331" s="13">
        <f>IF(D254&gt;0,SUMIFS(Ventas_2[Costo],Ventas_2[Año],'KPI''S CERDO'!$A$2,Ventas_2[Mes],KilosCerdo[[#Headers],[3]],Ventas_2[Almacén],CostoDiaCerdo[[#This Row],[Almacén]])/D254,0)</f>
        <v>0</v>
      </c>
      <c r="E331" s="13">
        <f>IF(E254&gt;0,SUMIFS(Ventas_2[Costo],Ventas_2[Año],'KPI''S CERDO'!$A$2,Ventas_2[Mes],KilosCerdo[[#Headers],[4]],Ventas_2[Almacén],CostoDiaCerdo[[#This Row],[Almacén]])/E254,0)</f>
        <v>13.562631578947368</v>
      </c>
      <c r="F331" s="13">
        <f>IF(F254&gt;0,SUMIFS(Ventas_2[Costo],Ventas_2[Año],'KPI''S CERDO'!$A$2,Ventas_2[Mes],KilosCerdo[[#Headers],[5]],Ventas_2[Almacén],CostoDiaCerdo[[#This Row],[Almacén]])/F254,0)</f>
        <v>0</v>
      </c>
      <c r="G331" s="13">
        <f>IF(G254&gt;0,SUMIFS(Ventas_2[Costo],Ventas_2[Año],'KPI''S CERDO'!$A$2,Ventas_2[Mes],KilosCerdo[[#Headers],[6]],Ventas_2[Almacén],CostoDiaCerdo[[#This Row],[Almacén]])/G254,0)</f>
        <v>0</v>
      </c>
      <c r="H331" s="13">
        <f>IF(H254&gt;0,SUMIFS(Ventas_2[Costo],Ventas_2[Año],'KPI''S CERDO'!$A$2,Ventas_2[Mes],KilosCerdo[[#Headers],[7]],Ventas_2[Almacén],CostoDiaCerdo[[#This Row],[Almacén]])/H254,0)</f>
        <v>11.861458333333333</v>
      </c>
      <c r="I331" s="13">
        <f>IF(I254&gt;0,SUMIFS(Ventas_2[Costo],Ventas_2[Año],'KPI''S CERDO'!$A$2,Ventas_2[Mes],KilosCerdo[[#Headers],[8]],Ventas_2[Almacén],CostoDiaCerdo[[#This Row],[Almacén]])/I254,0)</f>
        <v>0</v>
      </c>
      <c r="J331" s="13">
        <f>IF(J254&gt;0,SUMIFS(Ventas_2[Costo],Ventas_2[Año],'KPI''S CERDO'!$A$2,Ventas_2[Mes],KilosCerdo[[#Headers],[9]],Ventas_2[Almacén],CostoDiaCerdo[[#This Row],[Almacén]])/J254,0)</f>
        <v>0</v>
      </c>
      <c r="K331" s="13">
        <f>IF(K254&gt;0,SUMIFS(Ventas_2[Costo],Ventas_2[Año],'KPI''S CERDO'!$A$2,Ventas_2[Mes],KilosCerdo[[#Headers],[10]],Ventas_2[Almacén],CostoDiaCerdo[[#This Row],[Almacén]])/K254,0)</f>
        <v>0</v>
      </c>
      <c r="L331" s="13">
        <f>IF(L254&gt;0,SUMIFS(Ventas_2[Costo],Ventas_2[Año],'KPI''S CERDO'!$A$2,Ventas_2[Mes],KilosCerdo[[#Headers],[11]],Ventas_2[Almacén],CostoDiaCerdo[[#This Row],[Almacén]])/L254,0)</f>
        <v>0</v>
      </c>
      <c r="M331" s="13">
        <f>IF(M254&gt;0,SUMIFS(Ventas_2[Costo],Ventas_2[Año],'KPI''S CERDO'!$A$2,Ventas_2[Mes],KilosCerdo[[#Headers],[12]],Ventas_2[Almacén],CostoDiaCerdo[[#This Row],[Almacén]])/M254,0)</f>
        <v>0</v>
      </c>
    </row>
    <row r="332" spans="1:13" x14ac:dyDescent="0.3">
      <c r="A332" s="9" t="s">
        <v>95</v>
      </c>
      <c r="B332" s="13">
        <f>IF(B255&gt;0,SUMIFS(Ventas_2[Costo],Ventas_2[Año],'KPI''S CERDO'!$A$2,Ventas_2[Mes],KilosCerdo[[#Headers],[1]],Ventas_2[Almacén],CostoDiaCerdo[[#This Row],[Almacén]])/B255,0)</f>
        <v>0</v>
      </c>
      <c r="C332" s="13">
        <f>IF(C255&gt;0,SUMIFS(Ventas_2[Costo],Ventas_2[Año],'KPI''S CERDO'!$A$2,Ventas_2[Mes],KilosCerdo[[#Headers],[2]],Ventas_2[Almacén],CostoDiaCerdo[[#This Row],[Almacén]])/C255,0)</f>
        <v>0</v>
      </c>
      <c r="D332" s="13">
        <f>IF(D255&gt;0,SUMIFS(Ventas_2[Costo],Ventas_2[Año],'KPI''S CERDO'!$A$2,Ventas_2[Mes],KilosCerdo[[#Headers],[3]],Ventas_2[Almacén],CostoDiaCerdo[[#This Row],[Almacén]])/D255,0)</f>
        <v>0</v>
      </c>
      <c r="E332" s="13">
        <f>IF(E255&gt;0,SUMIFS(Ventas_2[Costo],Ventas_2[Año],'KPI''S CERDO'!$A$2,Ventas_2[Mes],KilosCerdo[[#Headers],[4]],Ventas_2[Almacén],CostoDiaCerdo[[#This Row],[Almacén]])/E255,0)</f>
        <v>0</v>
      </c>
      <c r="F332" s="13">
        <f>IF(F255&gt;0,SUMIFS(Ventas_2[Costo],Ventas_2[Año],'KPI''S CERDO'!$A$2,Ventas_2[Mes],KilosCerdo[[#Headers],[5]],Ventas_2[Almacén],CostoDiaCerdo[[#This Row],[Almacén]])/F255,0)</f>
        <v>0</v>
      </c>
      <c r="G332" s="13">
        <f>IF(G255&gt;0,SUMIFS(Ventas_2[Costo],Ventas_2[Año],'KPI''S CERDO'!$A$2,Ventas_2[Mes],KilosCerdo[[#Headers],[6]],Ventas_2[Almacén],CostoDiaCerdo[[#This Row],[Almacén]])/G255,0)</f>
        <v>0</v>
      </c>
      <c r="H332" s="13">
        <f>IF(H255&gt;0,SUMIFS(Ventas_2[Costo],Ventas_2[Año],'KPI''S CERDO'!$A$2,Ventas_2[Mes],KilosCerdo[[#Headers],[7]],Ventas_2[Almacén],CostoDiaCerdo[[#This Row],[Almacén]])/H255,0)</f>
        <v>0</v>
      </c>
      <c r="I332" s="13">
        <f>IF(I255&gt;0,SUMIFS(Ventas_2[Costo],Ventas_2[Año],'KPI''S CERDO'!$A$2,Ventas_2[Mes],KilosCerdo[[#Headers],[8]],Ventas_2[Almacén],CostoDiaCerdo[[#This Row],[Almacén]])/I255,0)</f>
        <v>0</v>
      </c>
      <c r="J332" s="13">
        <f>IF(J255&gt;0,SUMIFS(Ventas_2[Costo],Ventas_2[Año],'KPI''S CERDO'!$A$2,Ventas_2[Mes],KilosCerdo[[#Headers],[9]],Ventas_2[Almacén],CostoDiaCerdo[[#This Row],[Almacén]])/J255,0)</f>
        <v>0</v>
      </c>
      <c r="K332" s="13">
        <f>IF(K255&gt;0,SUMIFS(Ventas_2[Costo],Ventas_2[Año],'KPI''S CERDO'!$A$2,Ventas_2[Mes],KilosCerdo[[#Headers],[10]],Ventas_2[Almacén],CostoDiaCerdo[[#This Row],[Almacén]])/K255,0)</f>
        <v>0</v>
      </c>
      <c r="L332" s="13">
        <f>IF(L255&gt;0,SUMIFS(Ventas_2[Costo],Ventas_2[Año],'KPI''S CERDO'!$A$2,Ventas_2[Mes],KilosCerdo[[#Headers],[11]],Ventas_2[Almacén],CostoDiaCerdo[[#This Row],[Almacén]])/L255,0)</f>
        <v>0</v>
      </c>
      <c r="M332" s="13">
        <f>IF(M255&gt;0,SUMIFS(Ventas_2[Costo],Ventas_2[Año],'KPI''S CERDO'!$A$2,Ventas_2[Mes],KilosCerdo[[#Headers],[12]],Ventas_2[Almacén],CostoDiaCerdo[[#This Row],[Almacén]])/M255,0)</f>
        <v>16.456506172839507</v>
      </c>
    </row>
    <row r="333" spans="1:13" x14ac:dyDescent="0.3">
      <c r="A333" s="9" t="s">
        <v>96</v>
      </c>
      <c r="B333" s="13">
        <f>IF(B256&gt;0,SUMIFS(Ventas_2[Costo],Ventas_2[Año],'KPI''S CERDO'!$A$2,Ventas_2[Mes],KilosCerdo[[#Headers],[1]],Ventas_2[Almacén],CostoDiaCerdo[[#This Row],[Almacén]])/B256,0)</f>
        <v>0</v>
      </c>
      <c r="C333" s="13">
        <f>IF(C256&gt;0,SUMIFS(Ventas_2[Costo],Ventas_2[Año],'KPI''S CERDO'!$A$2,Ventas_2[Mes],KilosCerdo[[#Headers],[2]],Ventas_2[Almacén],CostoDiaCerdo[[#This Row],[Almacén]])/C256,0)</f>
        <v>0</v>
      </c>
      <c r="D333" s="13">
        <f>IF(D256&gt;0,SUMIFS(Ventas_2[Costo],Ventas_2[Año],'KPI''S CERDO'!$A$2,Ventas_2[Mes],KilosCerdo[[#Headers],[3]],Ventas_2[Almacén],CostoDiaCerdo[[#This Row],[Almacén]])/D256,0)</f>
        <v>0</v>
      </c>
      <c r="E333" s="13">
        <f>IF(E256&gt;0,SUMIFS(Ventas_2[Costo],Ventas_2[Año],'KPI''S CERDO'!$A$2,Ventas_2[Mes],KilosCerdo[[#Headers],[4]],Ventas_2[Almacén],CostoDiaCerdo[[#This Row],[Almacén]])/E256,0)</f>
        <v>0</v>
      </c>
      <c r="F333" s="13">
        <f>IF(F256&gt;0,SUMIFS(Ventas_2[Costo],Ventas_2[Año],'KPI''S CERDO'!$A$2,Ventas_2[Mes],KilosCerdo[[#Headers],[5]],Ventas_2[Almacén],CostoDiaCerdo[[#This Row],[Almacén]])/F256,0)</f>
        <v>14.298055555555557</v>
      </c>
      <c r="G333" s="13">
        <f>IF(G256&gt;0,SUMIFS(Ventas_2[Costo],Ventas_2[Año],'KPI''S CERDO'!$A$2,Ventas_2[Mes],KilosCerdo[[#Headers],[6]],Ventas_2[Almacén],CostoDiaCerdo[[#This Row],[Almacén]])/G256,0)</f>
        <v>0</v>
      </c>
      <c r="H333" s="13">
        <f>IF(H256&gt;0,SUMIFS(Ventas_2[Costo],Ventas_2[Año],'KPI''S CERDO'!$A$2,Ventas_2[Mes],KilosCerdo[[#Headers],[7]],Ventas_2[Almacén],CostoDiaCerdo[[#This Row],[Almacén]])/H256,0)</f>
        <v>30.630802816901404</v>
      </c>
      <c r="I333" s="13">
        <f>IF(I256&gt;0,SUMIFS(Ventas_2[Costo],Ventas_2[Año],'KPI''S CERDO'!$A$2,Ventas_2[Mes],KilosCerdo[[#Headers],[8]],Ventas_2[Almacén],CostoDiaCerdo[[#This Row],[Almacén]])/I256,0)</f>
        <v>0</v>
      </c>
      <c r="J333" s="13">
        <f>IF(J256&gt;0,SUMIFS(Ventas_2[Costo],Ventas_2[Año],'KPI''S CERDO'!$A$2,Ventas_2[Mes],KilosCerdo[[#Headers],[9]],Ventas_2[Almacén],CostoDiaCerdo[[#This Row],[Almacén]])/J256,0)</f>
        <v>0</v>
      </c>
      <c r="K333" s="13">
        <f>IF(K256&gt;0,SUMIFS(Ventas_2[Costo],Ventas_2[Año],'KPI''S CERDO'!$A$2,Ventas_2[Mes],KilosCerdo[[#Headers],[10]],Ventas_2[Almacén],CostoDiaCerdo[[#This Row],[Almacén]])/K256,0)</f>
        <v>0</v>
      </c>
      <c r="L333" s="13">
        <f>IF(L256&gt;0,SUMIFS(Ventas_2[Costo],Ventas_2[Año],'KPI''S CERDO'!$A$2,Ventas_2[Mes],KilosCerdo[[#Headers],[11]],Ventas_2[Almacén],CostoDiaCerdo[[#This Row],[Almacén]])/L256,0)</f>
        <v>0</v>
      </c>
      <c r="M333" s="13">
        <f>IF(M256&gt;0,SUMIFS(Ventas_2[Costo],Ventas_2[Año],'KPI''S CERDO'!$A$2,Ventas_2[Mes],KilosCerdo[[#Headers],[12]],Ventas_2[Almacén],CostoDiaCerdo[[#This Row],[Almacén]])/M256,0)</f>
        <v>0</v>
      </c>
    </row>
    <row r="334" spans="1:13" x14ac:dyDescent="0.3">
      <c r="A334" s="9" t="s">
        <v>97</v>
      </c>
      <c r="B334" s="13">
        <f>IF(B257&gt;0,SUMIFS(Ventas_2[Costo],Ventas_2[Año],'KPI''S CERDO'!$A$2,Ventas_2[Mes],KilosCerdo[[#Headers],[1]],Ventas_2[Almacén],CostoDiaCerdo[[#This Row],[Almacén]])/B257,0)</f>
        <v>12.620670588235296</v>
      </c>
      <c r="C334" s="13">
        <f>IF(C257&gt;0,SUMIFS(Ventas_2[Costo],Ventas_2[Año],'KPI''S CERDO'!$A$2,Ventas_2[Mes],KilosCerdo[[#Headers],[2]],Ventas_2[Almacén],CostoDiaCerdo[[#This Row],[Almacén]])/C257,0)</f>
        <v>0</v>
      </c>
      <c r="D334" s="13">
        <f>IF(D257&gt;0,SUMIFS(Ventas_2[Costo],Ventas_2[Año],'KPI''S CERDO'!$A$2,Ventas_2[Mes],KilosCerdo[[#Headers],[3]],Ventas_2[Almacén],CostoDiaCerdo[[#This Row],[Almacén]])/D257,0)</f>
        <v>0</v>
      </c>
      <c r="E334" s="13">
        <f>IF(E257&gt;0,SUMIFS(Ventas_2[Costo],Ventas_2[Año],'KPI''S CERDO'!$A$2,Ventas_2[Mes],KilosCerdo[[#Headers],[4]],Ventas_2[Almacén],CostoDiaCerdo[[#This Row],[Almacén]])/E257,0)</f>
        <v>0</v>
      </c>
      <c r="F334" s="13">
        <f>IF(F257&gt;0,SUMIFS(Ventas_2[Costo],Ventas_2[Año],'KPI''S CERDO'!$A$2,Ventas_2[Mes],KilosCerdo[[#Headers],[5]],Ventas_2[Almacén],CostoDiaCerdo[[#This Row],[Almacén]])/F257,0)</f>
        <v>0</v>
      </c>
      <c r="G334" s="13">
        <f>IF(G257&gt;0,SUMIFS(Ventas_2[Costo],Ventas_2[Año],'KPI''S CERDO'!$A$2,Ventas_2[Mes],KilosCerdo[[#Headers],[6]],Ventas_2[Almacén],CostoDiaCerdo[[#This Row],[Almacén]])/G257,0)</f>
        <v>0</v>
      </c>
      <c r="H334" s="13">
        <f>IF(H257&gt;0,SUMIFS(Ventas_2[Costo],Ventas_2[Año],'KPI''S CERDO'!$A$2,Ventas_2[Mes],KilosCerdo[[#Headers],[7]],Ventas_2[Almacén],CostoDiaCerdo[[#This Row],[Almacén]])/H257,0)</f>
        <v>0</v>
      </c>
      <c r="I334" s="13">
        <f>IF(I257&gt;0,SUMIFS(Ventas_2[Costo],Ventas_2[Año],'KPI''S CERDO'!$A$2,Ventas_2[Mes],KilosCerdo[[#Headers],[8]],Ventas_2[Almacén],CostoDiaCerdo[[#This Row],[Almacén]])/I257,0)</f>
        <v>24.67379104477612</v>
      </c>
      <c r="J334" s="13">
        <f>IF(J257&gt;0,SUMIFS(Ventas_2[Costo],Ventas_2[Año],'KPI''S CERDO'!$A$2,Ventas_2[Mes],KilosCerdo[[#Headers],[9]],Ventas_2[Almacén],CostoDiaCerdo[[#This Row],[Almacén]])/J257,0)</f>
        <v>0</v>
      </c>
      <c r="K334" s="13">
        <f>IF(K257&gt;0,SUMIFS(Ventas_2[Costo],Ventas_2[Año],'KPI''S CERDO'!$A$2,Ventas_2[Mes],KilosCerdo[[#Headers],[10]],Ventas_2[Almacén],CostoDiaCerdo[[#This Row],[Almacén]])/K257,0)</f>
        <v>0</v>
      </c>
      <c r="L334" s="13">
        <f>IF(L257&gt;0,SUMIFS(Ventas_2[Costo],Ventas_2[Año],'KPI''S CERDO'!$A$2,Ventas_2[Mes],KilosCerdo[[#Headers],[11]],Ventas_2[Almacén],CostoDiaCerdo[[#This Row],[Almacén]])/L257,0)</f>
        <v>0</v>
      </c>
      <c r="M334" s="13">
        <f>IF(M257&gt;0,SUMIFS(Ventas_2[Costo],Ventas_2[Año],'KPI''S CERDO'!$A$2,Ventas_2[Mes],KilosCerdo[[#Headers],[12]],Ventas_2[Almacén],CostoDiaCerdo[[#This Row],[Almacén]])/M257,0)</f>
        <v>0</v>
      </c>
    </row>
    <row r="335" spans="1:13" x14ac:dyDescent="0.3">
      <c r="A335" s="9" t="s">
        <v>98</v>
      </c>
      <c r="B335" s="13">
        <f>IF(B258&gt;0,SUMIFS(Ventas_2[Costo],Ventas_2[Año],'KPI''S CERDO'!$A$2,Ventas_2[Mes],KilosCerdo[[#Headers],[1]],Ventas_2[Almacén],CostoDiaCerdo[[#This Row],[Almacén]])/B258,0)</f>
        <v>0</v>
      </c>
      <c r="C335" s="13">
        <f>IF(C258&gt;0,SUMIFS(Ventas_2[Costo],Ventas_2[Año],'KPI''S CERDO'!$A$2,Ventas_2[Mes],KilosCerdo[[#Headers],[2]],Ventas_2[Almacén],CostoDiaCerdo[[#This Row],[Almacén]])/C258,0)</f>
        <v>0</v>
      </c>
      <c r="D335" s="13">
        <f>IF(D258&gt;0,SUMIFS(Ventas_2[Costo],Ventas_2[Año],'KPI''S CERDO'!$A$2,Ventas_2[Mes],KilosCerdo[[#Headers],[3]],Ventas_2[Almacén],CostoDiaCerdo[[#This Row],[Almacén]])/D258,0)</f>
        <v>0</v>
      </c>
      <c r="E335" s="13">
        <f>IF(E258&gt;0,SUMIFS(Ventas_2[Costo],Ventas_2[Año],'KPI''S CERDO'!$A$2,Ventas_2[Mes],KilosCerdo[[#Headers],[4]],Ventas_2[Almacén],CostoDiaCerdo[[#This Row],[Almacén]])/E258,0)</f>
        <v>0</v>
      </c>
      <c r="F335" s="13">
        <f>IF(F258&gt;0,SUMIFS(Ventas_2[Costo],Ventas_2[Año],'KPI''S CERDO'!$A$2,Ventas_2[Mes],KilosCerdo[[#Headers],[5]],Ventas_2[Almacén],CostoDiaCerdo[[#This Row],[Almacén]])/F258,0)</f>
        <v>0</v>
      </c>
      <c r="G335" s="13">
        <f>IF(G258&gt;0,SUMIFS(Ventas_2[Costo],Ventas_2[Año],'KPI''S CERDO'!$A$2,Ventas_2[Mes],KilosCerdo[[#Headers],[6]],Ventas_2[Almacén],CostoDiaCerdo[[#This Row],[Almacén]])/G258,0)</f>
        <v>0</v>
      </c>
      <c r="H335" s="13">
        <f>IF(H258&gt;0,SUMIFS(Ventas_2[Costo],Ventas_2[Año],'KPI''S CERDO'!$A$2,Ventas_2[Mes],KilosCerdo[[#Headers],[7]],Ventas_2[Almacén],CostoDiaCerdo[[#This Row],[Almacén]])/H258,0)</f>
        <v>0</v>
      </c>
      <c r="I335" s="13">
        <f>IF(I258&gt;0,SUMIFS(Ventas_2[Costo],Ventas_2[Año],'KPI''S CERDO'!$A$2,Ventas_2[Mes],KilosCerdo[[#Headers],[8]],Ventas_2[Almacén],CostoDiaCerdo[[#This Row],[Almacén]])/I258,0)</f>
        <v>0</v>
      </c>
      <c r="J335" s="13">
        <f>IF(J258&gt;0,SUMIFS(Ventas_2[Costo],Ventas_2[Año],'KPI''S CERDO'!$A$2,Ventas_2[Mes],KilosCerdo[[#Headers],[9]],Ventas_2[Almacén],CostoDiaCerdo[[#This Row],[Almacén]])/J258,0)</f>
        <v>0</v>
      </c>
      <c r="K335" s="13">
        <f>IF(K258&gt;0,SUMIFS(Ventas_2[Costo],Ventas_2[Año],'KPI''S CERDO'!$A$2,Ventas_2[Mes],KilosCerdo[[#Headers],[10]],Ventas_2[Almacén],CostoDiaCerdo[[#This Row],[Almacén]])/K258,0)</f>
        <v>0</v>
      </c>
      <c r="L335" s="13">
        <f>IF(L258&gt;0,SUMIFS(Ventas_2[Costo],Ventas_2[Año],'KPI''S CERDO'!$A$2,Ventas_2[Mes],KilosCerdo[[#Headers],[11]],Ventas_2[Almacén],CostoDiaCerdo[[#This Row],[Almacén]])/L258,0)</f>
        <v>0</v>
      </c>
      <c r="M335" s="13">
        <f>IF(M258&gt;0,SUMIFS(Ventas_2[Costo],Ventas_2[Año],'KPI''S CERDO'!$A$2,Ventas_2[Mes],KilosCerdo[[#Headers],[12]],Ventas_2[Almacén],CostoDiaCerdo[[#This Row],[Almacén]])/M258,0)</f>
        <v>0</v>
      </c>
    </row>
    <row r="336" spans="1:13" x14ac:dyDescent="0.3">
      <c r="A336" s="9" t="s">
        <v>99</v>
      </c>
      <c r="B336" s="13">
        <f>IF(B259&gt;0,SUMIFS(Ventas_2[Costo],Ventas_2[Año],'KPI''S CERDO'!$A$2,Ventas_2[Mes],KilosCerdo[[#Headers],[1]],Ventas_2[Almacén],CostoDiaCerdo[[#This Row],[Almacén]])/B259,0)</f>
        <v>51.998317689530687</v>
      </c>
      <c r="C336" s="13">
        <f>IF(C259&gt;0,SUMIFS(Ventas_2[Costo],Ventas_2[Año],'KPI''S CERDO'!$A$2,Ventas_2[Mes],KilosCerdo[[#Headers],[2]],Ventas_2[Almacén],CostoDiaCerdo[[#This Row],[Almacén]])/C259,0)</f>
        <v>0</v>
      </c>
      <c r="D336" s="13">
        <f>IF(D259&gt;0,SUMIFS(Ventas_2[Costo],Ventas_2[Año],'KPI''S CERDO'!$A$2,Ventas_2[Mes],KilosCerdo[[#Headers],[3]],Ventas_2[Almacén],CostoDiaCerdo[[#This Row],[Almacén]])/D259,0)</f>
        <v>0</v>
      </c>
      <c r="E336" s="13">
        <f>IF(E259&gt;0,SUMIFS(Ventas_2[Costo],Ventas_2[Año],'KPI''S CERDO'!$A$2,Ventas_2[Mes],KilosCerdo[[#Headers],[4]],Ventas_2[Almacén],CostoDiaCerdo[[#This Row],[Almacén]])/E259,0)</f>
        <v>0</v>
      </c>
      <c r="F336" s="13">
        <f>IF(F259&gt;0,SUMIFS(Ventas_2[Costo],Ventas_2[Año],'KPI''S CERDO'!$A$2,Ventas_2[Mes],KilosCerdo[[#Headers],[5]],Ventas_2[Almacén],CostoDiaCerdo[[#This Row],[Almacén]])/F259,0)</f>
        <v>0</v>
      </c>
      <c r="G336" s="13">
        <f>IF(G259&gt;0,SUMIFS(Ventas_2[Costo],Ventas_2[Año],'KPI''S CERDO'!$A$2,Ventas_2[Mes],KilosCerdo[[#Headers],[6]],Ventas_2[Almacén],CostoDiaCerdo[[#This Row],[Almacén]])/G259,0)</f>
        <v>0</v>
      </c>
      <c r="H336" s="13">
        <f>IF(H259&gt;0,SUMIFS(Ventas_2[Costo],Ventas_2[Año],'KPI''S CERDO'!$A$2,Ventas_2[Mes],KilosCerdo[[#Headers],[7]],Ventas_2[Almacén],CostoDiaCerdo[[#This Row],[Almacén]])/H259,0)</f>
        <v>23.395199999999999</v>
      </c>
      <c r="I336" s="13">
        <f>IF(I259&gt;0,SUMIFS(Ventas_2[Costo],Ventas_2[Año],'KPI''S CERDO'!$A$2,Ventas_2[Mes],KilosCerdo[[#Headers],[8]],Ventas_2[Almacén],CostoDiaCerdo[[#This Row],[Almacén]])/I259,0)</f>
        <v>0</v>
      </c>
      <c r="J336" s="13">
        <f>IF(J259&gt;0,SUMIFS(Ventas_2[Costo],Ventas_2[Año],'KPI''S CERDO'!$A$2,Ventas_2[Mes],KilosCerdo[[#Headers],[9]],Ventas_2[Almacén],CostoDiaCerdo[[#This Row],[Almacén]])/J259,0)</f>
        <v>12.108382352941177</v>
      </c>
      <c r="K336" s="13">
        <f>IF(K259&gt;0,SUMIFS(Ventas_2[Costo],Ventas_2[Año],'KPI''S CERDO'!$A$2,Ventas_2[Mes],KilosCerdo[[#Headers],[10]],Ventas_2[Almacén],CostoDiaCerdo[[#This Row],[Almacén]])/K259,0)</f>
        <v>0</v>
      </c>
      <c r="L336" s="13">
        <f>IF(L259&gt;0,SUMIFS(Ventas_2[Costo],Ventas_2[Año],'KPI''S CERDO'!$A$2,Ventas_2[Mes],KilosCerdo[[#Headers],[11]],Ventas_2[Almacén],CostoDiaCerdo[[#This Row],[Almacén]])/L259,0)</f>
        <v>0</v>
      </c>
      <c r="M336" s="13">
        <f>IF(M259&gt;0,SUMIFS(Ventas_2[Costo],Ventas_2[Año],'KPI''S CERDO'!$A$2,Ventas_2[Mes],KilosCerdo[[#Headers],[12]],Ventas_2[Almacén],CostoDiaCerdo[[#This Row],[Almacén]])/M259,0)</f>
        <v>0</v>
      </c>
    </row>
    <row r="337" spans="1:13" x14ac:dyDescent="0.3">
      <c r="A337" s="9" t="s">
        <v>100</v>
      </c>
      <c r="B337" s="13">
        <f>IF(B260&gt;0,SUMIFS(Ventas_2[Costo],Ventas_2[Año],'KPI''S CERDO'!$A$2,Ventas_2[Mes],KilosCerdo[[#Headers],[1]],Ventas_2[Almacén],CostoDiaCerdo[[#This Row],[Almacén]])/B260,0)</f>
        <v>0</v>
      </c>
      <c r="C337" s="13">
        <f>IF(C260&gt;0,SUMIFS(Ventas_2[Costo],Ventas_2[Año],'KPI''S CERDO'!$A$2,Ventas_2[Mes],KilosCerdo[[#Headers],[2]],Ventas_2[Almacén],CostoDiaCerdo[[#This Row],[Almacén]])/C260,0)</f>
        <v>0</v>
      </c>
      <c r="D337" s="13">
        <f>IF(D260&gt;0,SUMIFS(Ventas_2[Costo],Ventas_2[Año],'KPI''S CERDO'!$A$2,Ventas_2[Mes],KilosCerdo[[#Headers],[3]],Ventas_2[Almacén],CostoDiaCerdo[[#This Row],[Almacén]])/D260,0)</f>
        <v>0</v>
      </c>
      <c r="E337" s="13">
        <f>IF(E260&gt;0,SUMIFS(Ventas_2[Costo],Ventas_2[Año],'KPI''S CERDO'!$A$2,Ventas_2[Mes],KilosCerdo[[#Headers],[4]],Ventas_2[Almacén],CostoDiaCerdo[[#This Row],[Almacén]])/E260,0)</f>
        <v>0</v>
      </c>
      <c r="F337" s="13">
        <f>IF(F260&gt;0,SUMIFS(Ventas_2[Costo],Ventas_2[Año],'KPI''S CERDO'!$A$2,Ventas_2[Mes],KilosCerdo[[#Headers],[5]],Ventas_2[Almacén],CostoDiaCerdo[[#This Row],[Almacén]])/F260,0)</f>
        <v>0</v>
      </c>
      <c r="G337" s="13">
        <f>IF(G260&gt;0,SUMIFS(Ventas_2[Costo],Ventas_2[Año],'KPI''S CERDO'!$A$2,Ventas_2[Mes],KilosCerdo[[#Headers],[6]],Ventas_2[Almacén],CostoDiaCerdo[[#This Row],[Almacén]])/G260,0)</f>
        <v>0</v>
      </c>
      <c r="H337" s="13">
        <f>IF(H260&gt;0,SUMIFS(Ventas_2[Costo],Ventas_2[Año],'KPI''S CERDO'!$A$2,Ventas_2[Mes],KilosCerdo[[#Headers],[7]],Ventas_2[Almacén],CostoDiaCerdo[[#This Row],[Almacén]])/H260,0)</f>
        <v>0</v>
      </c>
      <c r="I337" s="13">
        <f>IF(I260&gt;0,SUMIFS(Ventas_2[Costo],Ventas_2[Año],'KPI''S CERDO'!$A$2,Ventas_2[Mes],KilosCerdo[[#Headers],[8]],Ventas_2[Almacén],CostoDiaCerdo[[#This Row],[Almacén]])/I260,0)</f>
        <v>0</v>
      </c>
      <c r="J337" s="13">
        <f>IF(J260&gt;0,SUMIFS(Ventas_2[Costo],Ventas_2[Año],'KPI''S CERDO'!$A$2,Ventas_2[Mes],KilosCerdo[[#Headers],[9]],Ventas_2[Almacén],CostoDiaCerdo[[#This Row],[Almacén]])/J260,0)</f>
        <v>0</v>
      </c>
      <c r="K337" s="13">
        <f>IF(K260&gt;0,SUMIFS(Ventas_2[Costo],Ventas_2[Año],'KPI''S CERDO'!$A$2,Ventas_2[Mes],KilosCerdo[[#Headers],[10]],Ventas_2[Almacén],CostoDiaCerdo[[#This Row],[Almacén]])/K260,0)</f>
        <v>0</v>
      </c>
      <c r="L337" s="13">
        <f>IF(L260&gt;0,SUMIFS(Ventas_2[Costo],Ventas_2[Año],'KPI''S CERDO'!$A$2,Ventas_2[Mes],KilosCerdo[[#Headers],[11]],Ventas_2[Almacén],CostoDiaCerdo[[#This Row],[Almacén]])/L260,0)</f>
        <v>0</v>
      </c>
      <c r="M337" s="13">
        <f>IF(M260&gt;0,SUMIFS(Ventas_2[Costo],Ventas_2[Año],'KPI''S CERDO'!$A$2,Ventas_2[Mes],KilosCerdo[[#Headers],[12]],Ventas_2[Almacén],CostoDiaCerdo[[#This Row],[Almacén]])/M260,0)</f>
        <v>0</v>
      </c>
    </row>
    <row r="338" spans="1:13" x14ac:dyDescent="0.3">
      <c r="A338" s="9" t="s">
        <v>101</v>
      </c>
      <c r="B338" s="13">
        <f>IF(B261&gt;0,SUMIFS(Ventas_2[Costo],Ventas_2[Año],'KPI''S CERDO'!$A$2,Ventas_2[Mes],KilosCerdo[[#Headers],[1]],Ventas_2[Almacén],CostoDiaCerdo[[#This Row],[Almacén]])/B261,0)</f>
        <v>0</v>
      </c>
      <c r="C338" s="13">
        <f>IF(C261&gt;0,SUMIFS(Ventas_2[Costo],Ventas_2[Año],'KPI''S CERDO'!$A$2,Ventas_2[Mes],KilosCerdo[[#Headers],[2]],Ventas_2[Almacén],CostoDiaCerdo[[#This Row],[Almacén]])/C261,0)</f>
        <v>0</v>
      </c>
      <c r="D338" s="13">
        <f>IF(D261&gt;0,SUMIFS(Ventas_2[Costo],Ventas_2[Año],'KPI''S CERDO'!$A$2,Ventas_2[Mes],KilosCerdo[[#Headers],[3]],Ventas_2[Almacén],CostoDiaCerdo[[#This Row],[Almacén]])/D261,0)</f>
        <v>0</v>
      </c>
      <c r="E338" s="13">
        <f>IF(E261&gt;0,SUMIFS(Ventas_2[Costo],Ventas_2[Año],'KPI''S CERDO'!$A$2,Ventas_2[Mes],KilosCerdo[[#Headers],[4]],Ventas_2[Almacén],CostoDiaCerdo[[#This Row],[Almacén]])/E261,0)</f>
        <v>0</v>
      </c>
      <c r="F338" s="13">
        <f>IF(F261&gt;0,SUMIFS(Ventas_2[Costo],Ventas_2[Año],'KPI''S CERDO'!$A$2,Ventas_2[Mes],KilosCerdo[[#Headers],[5]],Ventas_2[Almacén],CostoDiaCerdo[[#This Row],[Almacén]])/F261,0)</f>
        <v>0</v>
      </c>
      <c r="G338" s="13">
        <f>IF(G261&gt;0,SUMIFS(Ventas_2[Costo],Ventas_2[Año],'KPI''S CERDO'!$A$2,Ventas_2[Mes],KilosCerdo[[#Headers],[6]],Ventas_2[Almacén],CostoDiaCerdo[[#This Row],[Almacén]])/G261,0)</f>
        <v>0</v>
      </c>
      <c r="H338" s="13">
        <f>IF(H261&gt;0,SUMIFS(Ventas_2[Costo],Ventas_2[Año],'KPI''S CERDO'!$A$2,Ventas_2[Mes],KilosCerdo[[#Headers],[7]],Ventas_2[Almacén],CostoDiaCerdo[[#This Row],[Almacén]])/H261,0)</f>
        <v>0</v>
      </c>
      <c r="I338" s="13">
        <f>IF(I261&gt;0,SUMIFS(Ventas_2[Costo],Ventas_2[Año],'KPI''S CERDO'!$A$2,Ventas_2[Mes],KilosCerdo[[#Headers],[8]],Ventas_2[Almacén],CostoDiaCerdo[[#This Row],[Almacén]])/I261,0)</f>
        <v>0</v>
      </c>
      <c r="J338" s="13">
        <f>IF(J261&gt;0,SUMIFS(Ventas_2[Costo],Ventas_2[Año],'KPI''S CERDO'!$A$2,Ventas_2[Mes],KilosCerdo[[#Headers],[9]],Ventas_2[Almacén],CostoDiaCerdo[[#This Row],[Almacén]])/J261,0)</f>
        <v>0</v>
      </c>
      <c r="K338" s="13">
        <f>IF(K261&gt;0,SUMIFS(Ventas_2[Costo],Ventas_2[Año],'KPI''S CERDO'!$A$2,Ventas_2[Mes],KilosCerdo[[#Headers],[10]],Ventas_2[Almacén],CostoDiaCerdo[[#This Row],[Almacén]])/K261,0)</f>
        <v>0</v>
      </c>
      <c r="L338" s="13">
        <f>IF(L261&gt;0,SUMIFS(Ventas_2[Costo],Ventas_2[Año],'KPI''S CERDO'!$A$2,Ventas_2[Mes],KilosCerdo[[#Headers],[11]],Ventas_2[Almacén],CostoDiaCerdo[[#This Row],[Almacén]])/L261,0)</f>
        <v>0</v>
      </c>
      <c r="M338" s="13">
        <f>IF(M261&gt;0,SUMIFS(Ventas_2[Costo],Ventas_2[Año],'KPI''S CERDO'!$A$2,Ventas_2[Mes],KilosCerdo[[#Headers],[12]],Ventas_2[Almacén],CostoDiaCerdo[[#This Row],[Almacén]])/M261,0)</f>
        <v>0</v>
      </c>
    </row>
    <row r="339" spans="1:13" x14ac:dyDescent="0.3">
      <c r="A339" s="9" t="s">
        <v>102</v>
      </c>
      <c r="B339" s="13">
        <f>IF(B262&gt;0,SUMIFS(Ventas_2[Costo],Ventas_2[Año],'KPI''S CERDO'!$A$2,Ventas_2[Mes],KilosCerdo[[#Headers],[1]],Ventas_2[Almacén],CostoDiaCerdo[[#This Row],[Almacén]])/B262,0)</f>
        <v>0</v>
      </c>
      <c r="C339" s="13">
        <f>IF(C262&gt;0,SUMIFS(Ventas_2[Costo],Ventas_2[Año],'KPI''S CERDO'!$A$2,Ventas_2[Mes],KilosCerdo[[#Headers],[2]],Ventas_2[Almacén],CostoDiaCerdo[[#This Row],[Almacén]])/C262,0)</f>
        <v>0</v>
      </c>
      <c r="D339" s="13">
        <f>IF(D262&gt;0,SUMIFS(Ventas_2[Costo],Ventas_2[Año],'KPI''S CERDO'!$A$2,Ventas_2[Mes],KilosCerdo[[#Headers],[3]],Ventas_2[Almacén],CostoDiaCerdo[[#This Row],[Almacén]])/D262,0)</f>
        <v>0</v>
      </c>
      <c r="E339" s="13">
        <f>IF(E262&gt;0,SUMIFS(Ventas_2[Costo],Ventas_2[Año],'KPI''S CERDO'!$A$2,Ventas_2[Mes],KilosCerdo[[#Headers],[4]],Ventas_2[Almacén],CostoDiaCerdo[[#This Row],[Almacén]])/E262,0)</f>
        <v>0</v>
      </c>
      <c r="F339" s="13">
        <f>IF(F262&gt;0,SUMIFS(Ventas_2[Costo],Ventas_2[Año],'KPI''S CERDO'!$A$2,Ventas_2[Mes],KilosCerdo[[#Headers],[5]],Ventas_2[Almacén],CostoDiaCerdo[[#This Row],[Almacén]])/F262,0)</f>
        <v>0</v>
      </c>
      <c r="G339" s="13">
        <f>IF(G262&gt;0,SUMIFS(Ventas_2[Costo],Ventas_2[Año],'KPI''S CERDO'!$A$2,Ventas_2[Mes],KilosCerdo[[#Headers],[6]],Ventas_2[Almacén],CostoDiaCerdo[[#This Row],[Almacén]])/G262,0)</f>
        <v>0</v>
      </c>
      <c r="H339" s="13">
        <f>IF(H262&gt;0,SUMIFS(Ventas_2[Costo],Ventas_2[Año],'KPI''S CERDO'!$A$2,Ventas_2[Mes],KilosCerdo[[#Headers],[7]],Ventas_2[Almacén],CostoDiaCerdo[[#This Row],[Almacén]])/H262,0)</f>
        <v>0</v>
      </c>
      <c r="I339" s="13">
        <f>IF(I262&gt;0,SUMIFS(Ventas_2[Costo],Ventas_2[Año],'KPI''S CERDO'!$A$2,Ventas_2[Mes],KilosCerdo[[#Headers],[8]],Ventas_2[Almacén],CostoDiaCerdo[[#This Row],[Almacén]])/I262,0)</f>
        <v>0</v>
      </c>
      <c r="J339" s="13">
        <f>IF(J262&gt;0,SUMIFS(Ventas_2[Costo],Ventas_2[Año],'KPI''S CERDO'!$A$2,Ventas_2[Mes],KilosCerdo[[#Headers],[9]],Ventas_2[Almacén],CostoDiaCerdo[[#This Row],[Almacén]])/J262,0)</f>
        <v>0</v>
      </c>
      <c r="K339" s="13">
        <f>IF(K262&gt;0,SUMIFS(Ventas_2[Costo],Ventas_2[Año],'KPI''S CERDO'!$A$2,Ventas_2[Mes],KilosCerdo[[#Headers],[10]],Ventas_2[Almacén],CostoDiaCerdo[[#This Row],[Almacén]])/K262,0)</f>
        <v>0</v>
      </c>
      <c r="L339" s="13">
        <f>IF(L262&gt;0,SUMIFS(Ventas_2[Costo],Ventas_2[Año],'KPI''S CERDO'!$A$2,Ventas_2[Mes],KilosCerdo[[#Headers],[11]],Ventas_2[Almacén],CostoDiaCerdo[[#This Row],[Almacén]])/L262,0)</f>
        <v>0</v>
      </c>
      <c r="M339" s="13">
        <f>IF(M262&gt;0,SUMIFS(Ventas_2[Costo],Ventas_2[Año],'KPI''S CERDO'!$A$2,Ventas_2[Mes],KilosCerdo[[#Headers],[12]],Ventas_2[Almacén],CostoDiaCerdo[[#This Row],[Almacén]])/M262,0)</f>
        <v>0</v>
      </c>
    </row>
    <row r="340" spans="1:13" x14ac:dyDescent="0.3">
      <c r="A340" s="9" t="s">
        <v>103</v>
      </c>
      <c r="B340" s="13">
        <f>IF(B263&gt;0,SUMIFS(Ventas_2[Costo],Ventas_2[Año],'KPI''S CERDO'!$A$2,Ventas_2[Mes],KilosCerdo[[#Headers],[1]],Ventas_2[Almacén],CostoDiaCerdo[[#This Row],[Almacén]])/B263,0)</f>
        <v>3309.9828568731118</v>
      </c>
      <c r="C340" s="13">
        <f>IF(C263&gt;0,SUMIFS(Ventas_2[Costo],Ventas_2[Año],'KPI''S CERDO'!$A$2,Ventas_2[Mes],KilosCerdo[[#Headers],[2]],Ventas_2[Almacén],CostoDiaCerdo[[#This Row],[Almacén]])/C263,0)</f>
        <v>0</v>
      </c>
      <c r="D340" s="13">
        <f>IF(D263&gt;0,SUMIFS(Ventas_2[Costo],Ventas_2[Año],'KPI''S CERDO'!$A$2,Ventas_2[Mes],KilosCerdo[[#Headers],[3]],Ventas_2[Almacén],CostoDiaCerdo[[#This Row],[Almacén]])/D263,0)</f>
        <v>0</v>
      </c>
      <c r="E340" s="13">
        <f>IF(E263&gt;0,SUMIFS(Ventas_2[Costo],Ventas_2[Año],'KPI''S CERDO'!$A$2,Ventas_2[Mes],KilosCerdo[[#Headers],[4]],Ventas_2[Almacén],CostoDiaCerdo[[#This Row],[Almacén]])/E263,0)</f>
        <v>0</v>
      </c>
      <c r="F340" s="13">
        <f>IF(F263&gt;0,SUMIFS(Ventas_2[Costo],Ventas_2[Año],'KPI''S CERDO'!$A$2,Ventas_2[Mes],KilosCerdo[[#Headers],[5]],Ventas_2[Almacén],CostoDiaCerdo[[#This Row],[Almacén]])/F263,0)</f>
        <v>1701.0068147629061</v>
      </c>
      <c r="G340" s="13">
        <f>IF(G263&gt;0,SUMIFS(Ventas_2[Costo],Ventas_2[Año],'KPI''S CERDO'!$A$2,Ventas_2[Mes],KilosCerdo[[#Headers],[6]],Ventas_2[Almacén],CostoDiaCerdo[[#This Row],[Almacén]])/G263,0)</f>
        <v>14.501376315789468</v>
      </c>
      <c r="H340" s="13">
        <f>IF(H263&gt;0,SUMIFS(Ventas_2[Costo],Ventas_2[Año],'KPI''S CERDO'!$A$2,Ventas_2[Mes],KilosCerdo[[#Headers],[7]],Ventas_2[Almacén],CostoDiaCerdo[[#This Row],[Almacén]])/H263,0)</f>
        <v>412.40983333333332</v>
      </c>
      <c r="I340" s="13">
        <f>IF(I263&gt;0,SUMIFS(Ventas_2[Costo],Ventas_2[Año],'KPI''S CERDO'!$A$2,Ventas_2[Mes],KilosCerdo[[#Headers],[8]],Ventas_2[Almacén],CostoDiaCerdo[[#This Row],[Almacén]])/I263,0)</f>
        <v>3352.8418305341729</v>
      </c>
      <c r="J340" s="13">
        <f>IF(J263&gt;0,SUMIFS(Ventas_2[Costo],Ventas_2[Año],'KPI''S CERDO'!$A$2,Ventas_2[Mes],KilosCerdo[[#Headers],[9]],Ventas_2[Almacén],CostoDiaCerdo[[#This Row],[Almacén]])/J263,0)</f>
        <v>0</v>
      </c>
      <c r="K340" s="13">
        <f>IF(K263&gt;0,SUMIFS(Ventas_2[Costo],Ventas_2[Año],'KPI''S CERDO'!$A$2,Ventas_2[Mes],KilosCerdo[[#Headers],[10]],Ventas_2[Almacén],CostoDiaCerdo[[#This Row],[Almacén]])/K263,0)</f>
        <v>0</v>
      </c>
      <c r="L340" s="13">
        <f>IF(L263&gt;0,SUMIFS(Ventas_2[Costo],Ventas_2[Año],'KPI''S CERDO'!$A$2,Ventas_2[Mes],KilosCerdo[[#Headers],[11]],Ventas_2[Almacén],CostoDiaCerdo[[#This Row],[Almacén]])/L263,0)</f>
        <v>3976.5296614881445</v>
      </c>
      <c r="M340" s="13">
        <f>IF(M263&gt;0,SUMIFS(Ventas_2[Costo],Ventas_2[Año],'KPI''S CERDO'!$A$2,Ventas_2[Mes],KilosCerdo[[#Headers],[12]],Ventas_2[Almacén],CostoDiaCerdo[[#This Row],[Almacén]])/M263,0)</f>
        <v>0</v>
      </c>
    </row>
    <row r="341" spans="1:13" x14ac:dyDescent="0.3">
      <c r="A341" s="9" t="s">
        <v>104</v>
      </c>
      <c r="B341" s="13">
        <f>IF(B264&gt;0,SUMIFS(Ventas_2[Costo],Ventas_2[Año],'KPI''S CERDO'!$A$2,Ventas_2[Mes],KilosCerdo[[#Headers],[1]],Ventas_2[Almacén],CostoDiaCerdo[[#This Row],[Almacén]])/B264,0)</f>
        <v>3167.4841697975994</v>
      </c>
      <c r="C341" s="13">
        <f>IF(C264&gt;0,SUMIFS(Ventas_2[Costo],Ventas_2[Año],'KPI''S CERDO'!$A$2,Ventas_2[Mes],KilosCerdo[[#Headers],[2]],Ventas_2[Almacén],CostoDiaCerdo[[#This Row],[Almacén]])/C264,0)</f>
        <v>0</v>
      </c>
      <c r="D341" s="13">
        <f>IF(D264&gt;0,SUMIFS(Ventas_2[Costo],Ventas_2[Año],'KPI''S CERDO'!$A$2,Ventas_2[Mes],KilosCerdo[[#Headers],[3]],Ventas_2[Almacén],CostoDiaCerdo[[#This Row],[Almacén]])/D264,0)</f>
        <v>0</v>
      </c>
      <c r="E341" s="13">
        <f>IF(E264&gt;0,SUMIFS(Ventas_2[Costo],Ventas_2[Año],'KPI''S CERDO'!$A$2,Ventas_2[Mes],KilosCerdo[[#Headers],[4]],Ventas_2[Almacén],CostoDiaCerdo[[#This Row],[Almacén]])/E264,0)</f>
        <v>0</v>
      </c>
      <c r="F341" s="13">
        <f>IF(F264&gt;0,SUMIFS(Ventas_2[Costo],Ventas_2[Año],'KPI''S CERDO'!$A$2,Ventas_2[Mes],KilosCerdo[[#Headers],[5]],Ventas_2[Almacén],CostoDiaCerdo[[#This Row],[Almacén]])/F264,0)</f>
        <v>3300.1388524361291</v>
      </c>
      <c r="G341" s="13">
        <f>IF(G264&gt;0,SUMIFS(Ventas_2[Costo],Ventas_2[Año],'KPI''S CERDO'!$A$2,Ventas_2[Mes],KilosCerdo[[#Headers],[6]],Ventas_2[Almacén],CostoDiaCerdo[[#This Row],[Almacén]])/G264,0)</f>
        <v>14.171650406504066</v>
      </c>
      <c r="H341" s="13">
        <f>IF(H264&gt;0,SUMIFS(Ventas_2[Costo],Ventas_2[Año],'KPI''S CERDO'!$A$2,Ventas_2[Mes],KilosCerdo[[#Headers],[7]],Ventas_2[Almacén],CostoDiaCerdo[[#This Row],[Almacén]])/H264,0)</f>
        <v>3486.6049668528867</v>
      </c>
      <c r="I341" s="13">
        <f>IF(I264&gt;0,SUMIFS(Ventas_2[Costo],Ventas_2[Año],'KPI''S CERDO'!$A$2,Ventas_2[Mes],KilosCerdo[[#Headers],[8]],Ventas_2[Almacén],CostoDiaCerdo[[#This Row],[Almacén]])/I264,0)</f>
        <v>330.39133568904583</v>
      </c>
      <c r="J341" s="13">
        <f>IF(J264&gt;0,SUMIFS(Ventas_2[Costo],Ventas_2[Año],'KPI''S CERDO'!$A$2,Ventas_2[Mes],KilosCerdo[[#Headers],[9]],Ventas_2[Almacén],CostoDiaCerdo[[#This Row],[Almacén]])/J264,0)</f>
        <v>0</v>
      </c>
      <c r="K341" s="13">
        <f>IF(K264&gt;0,SUMIFS(Ventas_2[Costo],Ventas_2[Año],'KPI''S CERDO'!$A$2,Ventas_2[Mes],KilosCerdo[[#Headers],[10]],Ventas_2[Almacén],CostoDiaCerdo[[#This Row],[Almacén]])/K264,0)</f>
        <v>0</v>
      </c>
      <c r="L341" s="13">
        <f>IF(L264&gt;0,SUMIFS(Ventas_2[Costo],Ventas_2[Año],'KPI''S CERDO'!$A$2,Ventas_2[Mes],KilosCerdo[[#Headers],[11]],Ventas_2[Almacén],CostoDiaCerdo[[#This Row],[Almacén]])/L264,0)</f>
        <v>3987.2395336258633</v>
      </c>
      <c r="M341" s="13">
        <f>IF(M264&gt;0,SUMIFS(Ventas_2[Costo],Ventas_2[Año],'KPI''S CERDO'!$A$2,Ventas_2[Mes],KilosCerdo[[#Headers],[12]],Ventas_2[Almacén],CostoDiaCerdo[[#This Row],[Almacén]])/M264,0)</f>
        <v>0</v>
      </c>
    </row>
    <row r="342" spans="1:13" x14ac:dyDescent="0.3">
      <c r="A342" s="9" t="s">
        <v>105</v>
      </c>
      <c r="B342" s="13">
        <f>IF(B265&gt;0,SUMIFS(Ventas_2[Costo],Ventas_2[Año],'KPI''S CERDO'!$A$2,Ventas_2[Mes],KilosCerdo[[#Headers],[1]],Ventas_2[Almacén],CostoDiaCerdo[[#This Row],[Almacén]])/B265,0)</f>
        <v>3893.1844320301652</v>
      </c>
      <c r="C342" s="13">
        <f>IF(C265&gt;0,SUMIFS(Ventas_2[Costo],Ventas_2[Año],'KPI''S CERDO'!$A$2,Ventas_2[Mes],KilosCerdo[[#Headers],[2]],Ventas_2[Almacén],CostoDiaCerdo[[#This Row],[Almacén]])/C265,0)</f>
        <v>73.998159340659342</v>
      </c>
      <c r="D342" s="13">
        <f>IF(D265&gt;0,SUMIFS(Ventas_2[Costo],Ventas_2[Año],'KPI''S CERDO'!$A$2,Ventas_2[Mes],KilosCerdo[[#Headers],[3]],Ventas_2[Almacén],CostoDiaCerdo[[#This Row],[Almacén]])/D265,0)</f>
        <v>0</v>
      </c>
      <c r="E342" s="13">
        <f>IF(E265&gt;0,SUMIFS(Ventas_2[Costo],Ventas_2[Año],'KPI''S CERDO'!$A$2,Ventas_2[Mes],KilosCerdo[[#Headers],[4]],Ventas_2[Almacén],CostoDiaCerdo[[#This Row],[Almacén]])/E265,0)</f>
        <v>0</v>
      </c>
      <c r="F342" s="13">
        <f>IF(F265&gt;0,SUMIFS(Ventas_2[Costo],Ventas_2[Año],'KPI''S CERDO'!$A$2,Ventas_2[Mes],KilosCerdo[[#Headers],[5]],Ventas_2[Almacén],CostoDiaCerdo[[#This Row],[Almacén]])/F265,0)</f>
        <v>3984.5833835479439</v>
      </c>
      <c r="G342" s="13">
        <f>IF(G265&gt;0,SUMIFS(Ventas_2[Costo],Ventas_2[Año],'KPI''S CERDO'!$A$2,Ventas_2[Mes],KilosCerdo[[#Headers],[6]],Ventas_2[Almacén],CostoDiaCerdo[[#This Row],[Almacén]])/G265,0)</f>
        <v>0</v>
      </c>
      <c r="H342" s="13">
        <f>IF(H265&gt;0,SUMIFS(Ventas_2[Costo],Ventas_2[Año],'KPI''S CERDO'!$A$2,Ventas_2[Mes],KilosCerdo[[#Headers],[7]],Ventas_2[Almacén],CostoDiaCerdo[[#This Row],[Almacén]])/H265,0)</f>
        <v>0</v>
      </c>
      <c r="I342" s="13">
        <f>IF(I265&gt;0,SUMIFS(Ventas_2[Costo],Ventas_2[Año],'KPI''S CERDO'!$A$2,Ventas_2[Mes],KilosCerdo[[#Headers],[8]],Ventas_2[Almacén],CostoDiaCerdo[[#This Row],[Almacén]])/I265,0)</f>
        <v>4246.5803164134095</v>
      </c>
      <c r="J342" s="13">
        <f>IF(J265&gt;0,SUMIFS(Ventas_2[Costo],Ventas_2[Año],'KPI''S CERDO'!$A$2,Ventas_2[Mes],KilosCerdo[[#Headers],[9]],Ventas_2[Almacén],CostoDiaCerdo[[#This Row],[Almacén]])/J265,0)</f>
        <v>0</v>
      </c>
      <c r="K342" s="13">
        <f>IF(K265&gt;0,SUMIFS(Ventas_2[Costo],Ventas_2[Año],'KPI''S CERDO'!$A$2,Ventas_2[Mes],KilosCerdo[[#Headers],[10]],Ventas_2[Almacén],CostoDiaCerdo[[#This Row],[Almacén]])/K265,0)</f>
        <v>0</v>
      </c>
      <c r="L342" s="13">
        <f>IF(L265&gt;0,SUMIFS(Ventas_2[Costo],Ventas_2[Año],'KPI''S CERDO'!$A$2,Ventas_2[Mes],KilosCerdo[[#Headers],[11]],Ventas_2[Almacén],CostoDiaCerdo[[#This Row],[Almacén]])/L265,0)</f>
        <v>2170.3571653116533</v>
      </c>
      <c r="M342" s="13">
        <f>IF(M265&gt;0,SUMIFS(Ventas_2[Costo],Ventas_2[Año],'KPI''S CERDO'!$A$2,Ventas_2[Mes],KilosCerdo[[#Headers],[12]],Ventas_2[Almacén],CostoDiaCerdo[[#This Row],[Almacén]])/M265,0)</f>
        <v>1406.4263262539541</v>
      </c>
    </row>
    <row r="343" spans="1:13" x14ac:dyDescent="0.3">
      <c r="A343" s="9" t="s">
        <v>106</v>
      </c>
      <c r="B343" s="13">
        <f>IF(B266&gt;0,SUMIFS(Ventas_2[Costo],Ventas_2[Año],'KPI''S CERDO'!$A$2,Ventas_2[Mes],KilosCerdo[[#Headers],[1]],Ventas_2[Almacén],CostoDiaCerdo[[#This Row],[Almacén]])/B266,0)</f>
        <v>975.85698385236446</v>
      </c>
      <c r="C343" s="13">
        <f>IF(C266&gt;0,SUMIFS(Ventas_2[Costo],Ventas_2[Año],'KPI''S CERDO'!$A$2,Ventas_2[Mes],KilosCerdo[[#Headers],[2]],Ventas_2[Almacén],CostoDiaCerdo[[#This Row],[Almacén]])/C266,0)</f>
        <v>2342.1413225624642</v>
      </c>
      <c r="D343" s="13">
        <f>IF(D266&gt;0,SUMIFS(Ventas_2[Costo],Ventas_2[Año],'KPI''S CERDO'!$A$2,Ventas_2[Mes],KilosCerdo[[#Headers],[3]],Ventas_2[Almacén],CostoDiaCerdo[[#This Row],[Almacén]])/D266,0)</f>
        <v>0</v>
      </c>
      <c r="E343" s="13">
        <f>IF(E266&gt;0,SUMIFS(Ventas_2[Costo],Ventas_2[Año],'KPI''S CERDO'!$A$2,Ventas_2[Mes],KilosCerdo[[#Headers],[4]],Ventas_2[Almacén],CostoDiaCerdo[[#This Row],[Almacén]])/E266,0)</f>
        <v>14.666726114649681</v>
      </c>
      <c r="F343" s="13">
        <f>IF(F266&gt;0,SUMIFS(Ventas_2[Costo],Ventas_2[Año],'KPI''S CERDO'!$A$2,Ventas_2[Mes],KilosCerdo[[#Headers],[5]],Ventas_2[Almacén],CostoDiaCerdo[[#This Row],[Almacén]])/F266,0)</f>
        <v>3937.1177290904657</v>
      </c>
      <c r="G343" s="13">
        <f>IF(G266&gt;0,SUMIFS(Ventas_2[Costo],Ventas_2[Año],'KPI''S CERDO'!$A$2,Ventas_2[Mes],KilosCerdo[[#Headers],[6]],Ventas_2[Almacén],CostoDiaCerdo[[#This Row],[Almacén]])/G266,0)</f>
        <v>0</v>
      </c>
      <c r="H343" s="13">
        <f>IF(H266&gt;0,SUMIFS(Ventas_2[Costo],Ventas_2[Año],'KPI''S CERDO'!$A$2,Ventas_2[Mes],KilosCerdo[[#Headers],[7]],Ventas_2[Almacén],CostoDiaCerdo[[#This Row],[Almacén]])/H266,0)</f>
        <v>0</v>
      </c>
      <c r="I343" s="13">
        <f>IF(I266&gt;0,SUMIFS(Ventas_2[Costo],Ventas_2[Año],'KPI''S CERDO'!$A$2,Ventas_2[Mes],KilosCerdo[[#Headers],[8]],Ventas_2[Almacén],CostoDiaCerdo[[#This Row],[Almacén]])/I266,0)</f>
        <v>4435.7150002256321</v>
      </c>
      <c r="J343" s="13">
        <f>IF(J266&gt;0,SUMIFS(Ventas_2[Costo],Ventas_2[Año],'KPI''S CERDO'!$A$2,Ventas_2[Mes],KilosCerdo[[#Headers],[9]],Ventas_2[Almacén],CostoDiaCerdo[[#This Row],[Almacén]])/J266,0)</f>
        <v>0</v>
      </c>
      <c r="K343" s="13">
        <f>IF(K266&gt;0,SUMIFS(Ventas_2[Costo],Ventas_2[Año],'KPI''S CERDO'!$A$2,Ventas_2[Mes],KilosCerdo[[#Headers],[10]],Ventas_2[Almacén],CostoDiaCerdo[[#This Row],[Almacén]])/K266,0)</f>
        <v>0</v>
      </c>
      <c r="L343" s="13">
        <f>IF(L266&gt;0,SUMIFS(Ventas_2[Costo],Ventas_2[Año],'KPI''S CERDO'!$A$2,Ventas_2[Mes],KilosCerdo[[#Headers],[11]],Ventas_2[Almacén],CostoDiaCerdo[[#This Row],[Almacén]])/L266,0)</f>
        <v>0</v>
      </c>
      <c r="M343" s="13">
        <f>IF(M266&gt;0,SUMIFS(Ventas_2[Costo],Ventas_2[Año],'KPI''S CERDO'!$A$2,Ventas_2[Mes],KilosCerdo[[#Headers],[12]],Ventas_2[Almacén],CostoDiaCerdo[[#This Row],[Almacén]])/M266,0)</f>
        <v>3628.6452892298339</v>
      </c>
    </row>
    <row r="344" spans="1:13" x14ac:dyDescent="0.3">
      <c r="A344" s="9" t="s">
        <v>107</v>
      </c>
      <c r="B344" s="13">
        <f>IF(B267&gt;0,SUMIFS(Ventas_2[Costo],Ventas_2[Año],'KPI''S CERDO'!$A$2,Ventas_2[Mes],KilosCerdo[[#Headers],[1]],Ventas_2[Almacén],CostoDiaCerdo[[#This Row],[Almacén]])/B267,0)</f>
        <v>0</v>
      </c>
      <c r="C344" s="13">
        <f>IF(C267&gt;0,SUMIFS(Ventas_2[Costo],Ventas_2[Año],'KPI''S CERDO'!$A$2,Ventas_2[Mes],KilosCerdo[[#Headers],[2]],Ventas_2[Almacén],CostoDiaCerdo[[#This Row],[Almacén]])/C267,0)</f>
        <v>13.690748251748252</v>
      </c>
      <c r="D344" s="13">
        <f>IF(D267&gt;0,SUMIFS(Ventas_2[Costo],Ventas_2[Año],'KPI''S CERDO'!$A$2,Ventas_2[Mes],KilosCerdo[[#Headers],[3]],Ventas_2[Almacén],CostoDiaCerdo[[#This Row],[Almacén]])/D267,0)</f>
        <v>0</v>
      </c>
      <c r="E344" s="13">
        <f>IF(E267&gt;0,SUMIFS(Ventas_2[Costo],Ventas_2[Año],'KPI''S CERDO'!$A$2,Ventas_2[Mes],KilosCerdo[[#Headers],[4]],Ventas_2[Almacén],CostoDiaCerdo[[#This Row],[Almacén]])/E267,0)</f>
        <v>2586.6399427164647</v>
      </c>
      <c r="F344" s="13">
        <f>IF(F267&gt;0,SUMIFS(Ventas_2[Costo],Ventas_2[Año],'KPI''S CERDO'!$A$2,Ventas_2[Mes],KilosCerdo[[#Headers],[5]],Ventas_2[Almacén],CostoDiaCerdo[[#This Row],[Almacén]])/F267,0)</f>
        <v>0</v>
      </c>
      <c r="G344" s="13">
        <f>IF(G267&gt;0,SUMIFS(Ventas_2[Costo],Ventas_2[Año],'KPI''S CERDO'!$A$2,Ventas_2[Mes],KilosCerdo[[#Headers],[6]],Ventas_2[Almacén],CostoDiaCerdo[[#This Row],[Almacén]])/G267,0)</f>
        <v>16.643224489795919</v>
      </c>
      <c r="H344" s="13">
        <f>IF(H267&gt;0,SUMIFS(Ventas_2[Costo],Ventas_2[Año],'KPI''S CERDO'!$A$2,Ventas_2[Mes],KilosCerdo[[#Headers],[7]],Ventas_2[Almacén],CostoDiaCerdo[[#This Row],[Almacén]])/H267,0)</f>
        <v>2929.9010198559881</v>
      </c>
      <c r="I344" s="13">
        <f>IF(I267&gt;0,SUMIFS(Ventas_2[Costo],Ventas_2[Año],'KPI''S CERDO'!$A$2,Ventas_2[Mes],KilosCerdo[[#Headers],[8]],Ventas_2[Almacén],CostoDiaCerdo[[#This Row],[Almacén]])/I267,0)</f>
        <v>0</v>
      </c>
      <c r="J344" s="13">
        <f>IF(J267&gt;0,SUMIFS(Ventas_2[Costo],Ventas_2[Año],'KPI''S CERDO'!$A$2,Ventas_2[Mes],KilosCerdo[[#Headers],[9]],Ventas_2[Almacén],CostoDiaCerdo[[#This Row],[Almacén]])/J267,0)</f>
        <v>0</v>
      </c>
      <c r="K344" s="13">
        <f>IF(K267&gt;0,SUMIFS(Ventas_2[Costo],Ventas_2[Año],'KPI''S CERDO'!$A$2,Ventas_2[Mes],KilosCerdo[[#Headers],[10]],Ventas_2[Almacén],CostoDiaCerdo[[#This Row],[Almacén]])/K267,0)</f>
        <v>3464.0733040043101</v>
      </c>
      <c r="L344" s="13">
        <f>IF(L267&gt;0,SUMIFS(Ventas_2[Costo],Ventas_2[Año],'KPI''S CERDO'!$A$2,Ventas_2[Mes],KilosCerdo[[#Headers],[11]],Ventas_2[Almacén],CostoDiaCerdo[[#This Row],[Almacén]])/L267,0)</f>
        <v>0</v>
      </c>
      <c r="M344" s="13">
        <f>IF(M267&gt;0,SUMIFS(Ventas_2[Costo],Ventas_2[Año],'KPI''S CERDO'!$A$2,Ventas_2[Mes],KilosCerdo[[#Headers],[12]],Ventas_2[Almacén],CostoDiaCerdo[[#This Row],[Almacén]])/M267,0)</f>
        <v>0</v>
      </c>
    </row>
    <row r="345" spans="1:13" x14ac:dyDescent="0.3">
      <c r="A345" s="9" t="s">
        <v>108</v>
      </c>
      <c r="B345" s="13">
        <f>IF(B268&gt;0,SUMIFS(Ventas_2[Costo],Ventas_2[Año],'KPI''S CERDO'!$A$2,Ventas_2[Mes],KilosCerdo[[#Headers],[1]],Ventas_2[Almacén],CostoDiaCerdo[[#This Row],[Almacén]])/B268,0)</f>
        <v>0</v>
      </c>
      <c r="C345" s="13">
        <f>IF(C268&gt;0,SUMIFS(Ventas_2[Costo],Ventas_2[Año],'KPI''S CERDO'!$A$2,Ventas_2[Mes],KilosCerdo[[#Headers],[2]],Ventas_2[Almacén],CostoDiaCerdo[[#This Row],[Almacén]])/C268,0)</f>
        <v>0</v>
      </c>
      <c r="D345" s="13">
        <f>IF(D268&gt;0,SUMIFS(Ventas_2[Costo],Ventas_2[Año],'KPI''S CERDO'!$A$2,Ventas_2[Mes],KilosCerdo[[#Headers],[3]],Ventas_2[Almacén],CostoDiaCerdo[[#This Row],[Almacén]])/D268,0)</f>
        <v>0</v>
      </c>
      <c r="E345" s="13">
        <f>IF(E268&gt;0,SUMIFS(Ventas_2[Costo],Ventas_2[Año],'KPI''S CERDO'!$A$2,Ventas_2[Mes],KilosCerdo[[#Headers],[4]],Ventas_2[Almacén],CostoDiaCerdo[[#This Row],[Almacén]])/E268,0)</f>
        <v>3884.6866794520547</v>
      </c>
      <c r="F345" s="13">
        <f>IF(F268&gt;0,SUMIFS(Ventas_2[Costo],Ventas_2[Año],'KPI''S CERDO'!$A$2,Ventas_2[Mes],KilosCerdo[[#Headers],[5]],Ventas_2[Almacén],CostoDiaCerdo[[#This Row],[Almacén]])/F268,0)</f>
        <v>0</v>
      </c>
      <c r="G345" s="13">
        <f>IF(G268&gt;0,SUMIFS(Ventas_2[Costo],Ventas_2[Año],'KPI''S CERDO'!$A$2,Ventas_2[Mes],KilosCerdo[[#Headers],[6]],Ventas_2[Almacén],CostoDiaCerdo[[#This Row],[Almacén]])/G268,0)</f>
        <v>0</v>
      </c>
      <c r="H345" s="13">
        <f>IF(H268&gt;0,SUMIFS(Ventas_2[Costo],Ventas_2[Año],'KPI''S CERDO'!$A$2,Ventas_2[Mes],KilosCerdo[[#Headers],[7]],Ventas_2[Almacén],CostoDiaCerdo[[#This Row],[Almacén]])/H268,0)</f>
        <v>868.72136556264161</v>
      </c>
      <c r="I345" s="13">
        <f>IF(I268&gt;0,SUMIFS(Ventas_2[Costo],Ventas_2[Año],'KPI''S CERDO'!$A$2,Ventas_2[Mes],KilosCerdo[[#Headers],[8]],Ventas_2[Almacén],CostoDiaCerdo[[#This Row],[Almacén]])/I268,0)</f>
        <v>0</v>
      </c>
      <c r="J345" s="13">
        <f>IF(J268&gt;0,SUMIFS(Ventas_2[Costo],Ventas_2[Año],'KPI''S CERDO'!$A$2,Ventas_2[Mes],KilosCerdo[[#Headers],[9]],Ventas_2[Almacén],CostoDiaCerdo[[#This Row],[Almacén]])/J268,0)</f>
        <v>0</v>
      </c>
      <c r="K345" s="13">
        <f>IF(K268&gt;0,SUMIFS(Ventas_2[Costo],Ventas_2[Año],'KPI''S CERDO'!$A$2,Ventas_2[Mes],KilosCerdo[[#Headers],[10]],Ventas_2[Almacén],CostoDiaCerdo[[#This Row],[Almacén]])/K268,0)</f>
        <v>3955.1078880936911</v>
      </c>
      <c r="L345" s="13">
        <f>IF(L268&gt;0,SUMIFS(Ventas_2[Costo],Ventas_2[Año],'KPI''S CERDO'!$A$2,Ventas_2[Mes],KilosCerdo[[#Headers],[11]],Ventas_2[Almacén],CostoDiaCerdo[[#This Row],[Almacén]])/L268,0)</f>
        <v>14.829527472527474</v>
      </c>
      <c r="M345" s="13">
        <f>IF(M268&gt;0,SUMIFS(Ventas_2[Costo],Ventas_2[Año],'KPI''S CERDO'!$A$2,Ventas_2[Mes],KilosCerdo[[#Headers],[12]],Ventas_2[Almacén],CostoDiaCerdo[[#This Row],[Almacén]])/M268,0)</f>
        <v>0</v>
      </c>
    </row>
    <row r="346" spans="1:13" x14ac:dyDescent="0.3">
      <c r="A346" s="9" t="s">
        <v>109</v>
      </c>
      <c r="B346" s="13">
        <f>IF(B269&gt;0,SUMIFS(Ventas_2[Costo],Ventas_2[Año],'KPI''S CERDO'!$A$2,Ventas_2[Mes],KilosCerdo[[#Headers],[1]],Ventas_2[Almacén],CostoDiaCerdo[[#This Row],[Almacén]])/B269,0)</f>
        <v>475.58259416767925</v>
      </c>
      <c r="C346" s="13">
        <f>IF(C269&gt;0,SUMIFS(Ventas_2[Costo],Ventas_2[Año],'KPI''S CERDO'!$A$2,Ventas_2[Mes],KilosCerdo[[#Headers],[2]],Ventas_2[Almacén],CostoDiaCerdo[[#This Row],[Almacén]])/C269,0)</f>
        <v>0</v>
      </c>
      <c r="D346" s="13">
        <f>IF(D269&gt;0,SUMIFS(Ventas_2[Costo],Ventas_2[Año],'KPI''S CERDO'!$A$2,Ventas_2[Mes],KilosCerdo[[#Headers],[3]],Ventas_2[Almacén],CostoDiaCerdo[[#This Row],[Almacén]])/D269,0)</f>
        <v>0</v>
      </c>
      <c r="E346" s="13">
        <f>IF(E269&gt;0,SUMIFS(Ventas_2[Costo],Ventas_2[Año],'KPI''S CERDO'!$A$2,Ventas_2[Mes],KilosCerdo[[#Headers],[4]],Ventas_2[Almacén],CostoDiaCerdo[[#This Row],[Almacén]])/E269,0)</f>
        <v>4057.0103363929779</v>
      </c>
      <c r="F346" s="13">
        <f>IF(F269&gt;0,SUMIFS(Ventas_2[Costo],Ventas_2[Año],'KPI''S CERDO'!$A$2,Ventas_2[Mes],KilosCerdo[[#Headers],[5]],Ventas_2[Almacén],CostoDiaCerdo[[#This Row],[Almacén]])/F269,0)</f>
        <v>0</v>
      </c>
      <c r="G346" s="13">
        <f>IF(G269&gt;0,SUMIFS(Ventas_2[Costo],Ventas_2[Año],'KPI''S CERDO'!$A$2,Ventas_2[Mes],KilosCerdo[[#Headers],[6]],Ventas_2[Almacén],CostoDiaCerdo[[#This Row],[Almacén]])/G269,0)</f>
        <v>0</v>
      </c>
      <c r="H346" s="13">
        <f>IF(H269&gt;0,SUMIFS(Ventas_2[Costo],Ventas_2[Año],'KPI''S CERDO'!$A$2,Ventas_2[Mes],KilosCerdo[[#Headers],[7]],Ventas_2[Almacén],CostoDiaCerdo[[#This Row],[Almacén]])/H269,0)</f>
        <v>4705.2491044546859</v>
      </c>
      <c r="I346" s="13">
        <f>IF(I269&gt;0,SUMIFS(Ventas_2[Costo],Ventas_2[Año],'KPI''S CERDO'!$A$2,Ventas_2[Mes],KilosCerdo[[#Headers],[8]],Ventas_2[Almacén],CostoDiaCerdo[[#This Row],[Almacén]])/I269,0)</f>
        <v>0</v>
      </c>
      <c r="J346" s="13">
        <f>IF(J269&gt;0,SUMIFS(Ventas_2[Costo],Ventas_2[Año],'KPI''S CERDO'!$A$2,Ventas_2[Mes],KilosCerdo[[#Headers],[9]],Ventas_2[Almacén],CostoDiaCerdo[[#This Row],[Almacén]])/J269,0)</f>
        <v>0</v>
      </c>
      <c r="K346" s="13">
        <f>IF(K269&gt;0,SUMIFS(Ventas_2[Costo],Ventas_2[Año],'KPI''S CERDO'!$A$2,Ventas_2[Mes],KilosCerdo[[#Headers],[10]],Ventas_2[Almacén],CostoDiaCerdo[[#This Row],[Almacén]])/K269,0)</f>
        <v>3132.6431379310357</v>
      </c>
      <c r="L346" s="13">
        <f>IF(L269&gt;0,SUMIFS(Ventas_2[Costo],Ventas_2[Año],'KPI''S CERDO'!$A$2,Ventas_2[Mes],KilosCerdo[[#Headers],[11]],Ventas_2[Almacén],CostoDiaCerdo[[#This Row],[Almacén]])/L269,0)</f>
        <v>0</v>
      </c>
      <c r="M346" s="13">
        <f>IF(M269&gt;0,SUMIFS(Ventas_2[Costo],Ventas_2[Año],'KPI''S CERDO'!$A$2,Ventas_2[Mes],KilosCerdo[[#Headers],[12]],Ventas_2[Almacén],CostoDiaCerdo[[#This Row],[Almacén]])/M269,0)</f>
        <v>0</v>
      </c>
    </row>
    <row r="347" spans="1:13" x14ac:dyDescent="0.3">
      <c r="A347" s="9" t="s">
        <v>110</v>
      </c>
      <c r="B347" s="13">
        <f>IF(B270&gt;0,SUMIFS(Ventas_2[Costo],Ventas_2[Año],'KPI''S CERDO'!$A$2,Ventas_2[Mes],KilosCerdo[[#Headers],[1]],Ventas_2[Almacén],CostoDiaCerdo[[#This Row],[Almacén]])/B270,0)</f>
        <v>3396.1563921056672</v>
      </c>
      <c r="C347" s="13">
        <f>IF(C270&gt;0,SUMIFS(Ventas_2[Costo],Ventas_2[Año],'KPI''S CERDO'!$A$2,Ventas_2[Mes],KilosCerdo[[#Headers],[2]],Ventas_2[Almacén],CostoDiaCerdo[[#This Row],[Almacén]])/C270,0)</f>
        <v>0</v>
      </c>
      <c r="D347" s="13">
        <f>IF(D270&gt;0,SUMIFS(Ventas_2[Costo],Ventas_2[Año],'KPI''S CERDO'!$A$2,Ventas_2[Mes],KilosCerdo[[#Headers],[3]],Ventas_2[Almacén],CostoDiaCerdo[[#This Row],[Almacén]])/D270,0)</f>
        <v>0</v>
      </c>
      <c r="E347" s="13">
        <f>IF(E270&gt;0,SUMIFS(Ventas_2[Costo],Ventas_2[Año],'KPI''S CERDO'!$A$2,Ventas_2[Mes],KilosCerdo[[#Headers],[4]],Ventas_2[Almacén],CostoDiaCerdo[[#This Row],[Almacén]])/E270,0)</f>
        <v>3587.1667963333853</v>
      </c>
      <c r="F347" s="13">
        <f>IF(F270&gt;0,SUMIFS(Ventas_2[Costo],Ventas_2[Año],'KPI''S CERDO'!$A$2,Ventas_2[Mes],KilosCerdo[[#Headers],[5]],Ventas_2[Almacén],CostoDiaCerdo[[#This Row],[Almacén]])/F270,0)</f>
        <v>0</v>
      </c>
      <c r="G347" s="13">
        <f>IF(G270&gt;0,SUMIFS(Ventas_2[Costo],Ventas_2[Año],'KPI''S CERDO'!$A$2,Ventas_2[Mes],KilosCerdo[[#Headers],[6]],Ventas_2[Almacén],CostoDiaCerdo[[#This Row],[Almacén]])/G270,0)</f>
        <v>0</v>
      </c>
      <c r="H347" s="13">
        <f>IF(H270&gt;0,SUMIFS(Ventas_2[Costo],Ventas_2[Año],'KPI''S CERDO'!$A$2,Ventas_2[Mes],KilosCerdo[[#Headers],[7]],Ventas_2[Almacén],CostoDiaCerdo[[#This Row],[Almacén]])/H270,0)</f>
        <v>1998.1790502169861</v>
      </c>
      <c r="I347" s="13">
        <f>IF(I270&gt;0,SUMIFS(Ventas_2[Costo],Ventas_2[Año],'KPI''S CERDO'!$A$2,Ventas_2[Mes],KilosCerdo[[#Headers],[8]],Ventas_2[Almacén],CostoDiaCerdo[[#This Row],[Almacén]])/I270,0)</f>
        <v>0</v>
      </c>
      <c r="J347" s="13">
        <f>IF(J270&gt;0,SUMIFS(Ventas_2[Costo],Ventas_2[Año],'KPI''S CERDO'!$A$2,Ventas_2[Mes],KilosCerdo[[#Headers],[9]],Ventas_2[Almacén],CostoDiaCerdo[[#This Row],[Almacén]])/J270,0)</f>
        <v>0</v>
      </c>
      <c r="K347" s="13">
        <f>IF(K270&gt;0,SUMIFS(Ventas_2[Costo],Ventas_2[Año],'KPI''S CERDO'!$A$2,Ventas_2[Mes],KilosCerdo[[#Headers],[10]],Ventas_2[Almacén],CostoDiaCerdo[[#This Row],[Almacén]])/K270,0)</f>
        <v>2289.9036263107719</v>
      </c>
      <c r="L347" s="13">
        <f>IF(L270&gt;0,SUMIFS(Ventas_2[Costo],Ventas_2[Año],'KPI''S CERDO'!$A$2,Ventas_2[Mes],KilosCerdo[[#Headers],[11]],Ventas_2[Almacén],CostoDiaCerdo[[#This Row],[Almacén]])/L270,0)</f>
        <v>1439.827388585898</v>
      </c>
      <c r="M347" s="13">
        <f>IF(M270&gt;0,SUMIFS(Ventas_2[Costo],Ventas_2[Año],'KPI''S CERDO'!$A$2,Ventas_2[Mes],KilosCerdo[[#Headers],[12]],Ventas_2[Almacén],CostoDiaCerdo[[#This Row],[Almacén]])/M270,0)</f>
        <v>0</v>
      </c>
    </row>
    <row r="348" spans="1:13" x14ac:dyDescent="0.3">
      <c r="A348" s="9" t="s">
        <v>111</v>
      </c>
      <c r="B348" s="13">
        <f>IF(B271&gt;0,SUMIFS(Ventas_2[Costo],Ventas_2[Año],'KPI''S CERDO'!$A$2,Ventas_2[Mes],KilosCerdo[[#Headers],[1]],Ventas_2[Almacén],CostoDiaCerdo[[#This Row],[Almacén]])/B271,0)</f>
        <v>0</v>
      </c>
      <c r="C348" s="13">
        <f>IF(C271&gt;0,SUMIFS(Ventas_2[Costo],Ventas_2[Año],'KPI''S CERDO'!$A$2,Ventas_2[Mes],KilosCerdo[[#Headers],[2]],Ventas_2[Almacén],CostoDiaCerdo[[#This Row],[Almacén]])/C271,0)</f>
        <v>0</v>
      </c>
      <c r="D348" s="13">
        <f>IF(D271&gt;0,SUMIFS(Ventas_2[Costo],Ventas_2[Año],'KPI''S CERDO'!$A$2,Ventas_2[Mes],KilosCerdo[[#Headers],[3]],Ventas_2[Almacén],CostoDiaCerdo[[#This Row],[Almacén]])/D271,0)</f>
        <v>3141.7871805157592</v>
      </c>
      <c r="E348" s="13">
        <f>IF(E271&gt;0,SUMIFS(Ventas_2[Costo],Ventas_2[Año],'KPI''S CERDO'!$A$2,Ventas_2[Mes],KilosCerdo[[#Headers],[4]],Ventas_2[Almacén],CostoDiaCerdo[[#This Row],[Almacén]])/E271,0)</f>
        <v>0</v>
      </c>
      <c r="F348" s="13">
        <f>IF(F271&gt;0,SUMIFS(Ventas_2[Costo],Ventas_2[Año],'KPI''S CERDO'!$A$2,Ventas_2[Mes],KilosCerdo[[#Headers],[5]],Ventas_2[Almacén],CostoDiaCerdo[[#This Row],[Almacén]])/F271,0)</f>
        <v>0</v>
      </c>
      <c r="G348" s="13">
        <f>IF(G271&gt;0,SUMIFS(Ventas_2[Costo],Ventas_2[Año],'KPI''S CERDO'!$A$2,Ventas_2[Mes],KilosCerdo[[#Headers],[6]],Ventas_2[Almacén],CostoDiaCerdo[[#This Row],[Almacén]])/G271,0)</f>
        <v>3261.1052955365626</v>
      </c>
      <c r="H348" s="13">
        <f>IF(H271&gt;0,SUMIFS(Ventas_2[Costo],Ventas_2[Año],'KPI''S CERDO'!$A$2,Ventas_2[Mes],KilosCerdo[[#Headers],[7]],Ventas_2[Almacén],CostoDiaCerdo[[#This Row],[Almacén]])/H271,0)</f>
        <v>0</v>
      </c>
      <c r="I348" s="13">
        <f>IF(I271&gt;0,SUMIFS(Ventas_2[Costo],Ventas_2[Año],'KPI''S CERDO'!$A$2,Ventas_2[Mes],KilosCerdo[[#Headers],[8]],Ventas_2[Almacén],CostoDiaCerdo[[#This Row],[Almacén]])/I271,0)</f>
        <v>0</v>
      </c>
      <c r="J348" s="13">
        <f>IF(J271&gt;0,SUMIFS(Ventas_2[Costo],Ventas_2[Año],'KPI''S CERDO'!$A$2,Ventas_2[Mes],KilosCerdo[[#Headers],[9]],Ventas_2[Almacén],CostoDiaCerdo[[#This Row],[Almacén]])/J271,0)</f>
        <v>4215.9256311587869</v>
      </c>
      <c r="K348" s="13">
        <f>IF(K271&gt;0,SUMIFS(Ventas_2[Costo],Ventas_2[Año],'KPI''S CERDO'!$A$2,Ventas_2[Mes],KilosCerdo[[#Headers],[10]],Ventas_2[Almacén],CostoDiaCerdo[[#This Row],[Almacén]])/K271,0)</f>
        <v>0</v>
      </c>
      <c r="L348" s="13">
        <f>IF(L271&gt;0,SUMIFS(Ventas_2[Costo],Ventas_2[Año],'KPI''S CERDO'!$A$2,Ventas_2[Mes],KilosCerdo[[#Headers],[11]],Ventas_2[Almacén],CostoDiaCerdo[[#This Row],[Almacén]])/L271,0)</f>
        <v>0</v>
      </c>
      <c r="M348" s="13">
        <f>IF(M271&gt;0,SUMIFS(Ventas_2[Costo],Ventas_2[Año],'KPI''S CERDO'!$A$2,Ventas_2[Mes],KilosCerdo[[#Headers],[12]],Ventas_2[Almacén],CostoDiaCerdo[[#This Row],[Almacén]])/M271,0)</f>
        <v>2403.1581542979175</v>
      </c>
    </row>
    <row r="349" spans="1:13" x14ac:dyDescent="0.3">
      <c r="A349" s="9" t="s">
        <v>112</v>
      </c>
      <c r="B349" s="13">
        <f>IF(B272&gt;0,SUMIFS(Ventas_2[Costo],Ventas_2[Año],'KPI''S CERDO'!$A$2,Ventas_2[Mes],KilosCerdo[[#Headers],[1]],Ventas_2[Almacén],CostoDiaCerdo[[#This Row],[Almacén]])/B272,0)</f>
        <v>0</v>
      </c>
      <c r="C349" s="13">
        <f>IF(C272&gt;0,SUMIFS(Ventas_2[Costo],Ventas_2[Año],'KPI''S CERDO'!$A$2,Ventas_2[Mes],KilosCerdo[[#Headers],[2]],Ventas_2[Almacén],CostoDiaCerdo[[#This Row],[Almacén]])/C272,0)</f>
        <v>0</v>
      </c>
      <c r="D349" s="13">
        <f>IF(D272&gt;0,SUMIFS(Ventas_2[Costo],Ventas_2[Año],'KPI''S CERDO'!$A$2,Ventas_2[Mes],KilosCerdo[[#Headers],[3]],Ventas_2[Almacén],CostoDiaCerdo[[#This Row],[Almacén]])/D272,0)</f>
        <v>4006.0401516947127</v>
      </c>
      <c r="E349" s="13">
        <f>IF(E272&gt;0,SUMIFS(Ventas_2[Costo],Ventas_2[Año],'KPI''S CERDO'!$A$2,Ventas_2[Mes],KilosCerdo[[#Headers],[4]],Ventas_2[Almacén],CostoDiaCerdo[[#This Row],[Almacén]])/E272,0)</f>
        <v>0</v>
      </c>
      <c r="F349" s="13">
        <f>IF(F272&gt;0,SUMIFS(Ventas_2[Costo],Ventas_2[Año],'KPI''S CERDO'!$A$2,Ventas_2[Mes],KilosCerdo[[#Headers],[5]],Ventas_2[Almacén],CostoDiaCerdo[[#This Row],[Almacén]])/F272,0)</f>
        <v>0</v>
      </c>
      <c r="G349" s="13">
        <f>IF(G272&gt;0,SUMIFS(Ventas_2[Costo],Ventas_2[Año],'KPI''S CERDO'!$A$2,Ventas_2[Mes],KilosCerdo[[#Headers],[6]],Ventas_2[Almacén],CostoDiaCerdo[[#This Row],[Almacén]])/G272,0)</f>
        <v>4387.841972482549</v>
      </c>
      <c r="H349" s="13">
        <f>IF(H272&gt;0,SUMIFS(Ventas_2[Costo],Ventas_2[Año],'KPI''S CERDO'!$A$2,Ventas_2[Mes],KilosCerdo[[#Headers],[7]],Ventas_2[Almacén],CostoDiaCerdo[[#This Row],[Almacén]])/H272,0)</f>
        <v>0</v>
      </c>
      <c r="I349" s="13">
        <f>IF(I272&gt;0,SUMIFS(Ventas_2[Costo],Ventas_2[Año],'KPI''S CERDO'!$A$2,Ventas_2[Mes],KilosCerdo[[#Headers],[8]],Ventas_2[Almacén],CostoDiaCerdo[[#This Row],[Almacén]])/I272,0)</f>
        <v>13.227</v>
      </c>
      <c r="J349" s="13">
        <f>IF(J272&gt;0,SUMIFS(Ventas_2[Costo],Ventas_2[Año],'KPI''S CERDO'!$A$2,Ventas_2[Mes],KilosCerdo[[#Headers],[9]],Ventas_2[Almacén],CostoDiaCerdo[[#This Row],[Almacén]])/J272,0)</f>
        <v>4252.8437341835433</v>
      </c>
      <c r="K349" s="13">
        <f>IF(K272&gt;0,SUMIFS(Ventas_2[Costo],Ventas_2[Año],'KPI''S CERDO'!$A$2,Ventas_2[Mes],KilosCerdo[[#Headers],[10]],Ventas_2[Almacén],CostoDiaCerdo[[#This Row],[Almacén]])/K272,0)</f>
        <v>0</v>
      </c>
      <c r="L349" s="13">
        <f>IF(L272&gt;0,SUMIFS(Ventas_2[Costo],Ventas_2[Año],'KPI''S CERDO'!$A$2,Ventas_2[Mes],KilosCerdo[[#Headers],[11]],Ventas_2[Almacén],CostoDiaCerdo[[#This Row],[Almacén]])/L272,0)</f>
        <v>0</v>
      </c>
      <c r="M349" s="13">
        <f>IF(M272&gt;0,SUMIFS(Ventas_2[Costo],Ventas_2[Año],'KPI''S CERDO'!$A$2,Ventas_2[Mes],KilosCerdo[[#Headers],[12]],Ventas_2[Almacén],CostoDiaCerdo[[#This Row],[Almacén]])/M272,0)</f>
        <v>0</v>
      </c>
    </row>
    <row r="350" spans="1:13" x14ac:dyDescent="0.3">
      <c r="A350" s="9" t="s">
        <v>113</v>
      </c>
      <c r="B350" s="13">
        <f>IF(B273&gt;0,SUMIFS(Ventas_2[Costo],Ventas_2[Año],'KPI''S CERDO'!$A$2,Ventas_2[Mes],KilosCerdo[[#Headers],[1]],Ventas_2[Almacén],CostoDiaCerdo[[#This Row],[Almacén]])/B273,0)</f>
        <v>0</v>
      </c>
      <c r="C350" s="13">
        <f>IF(C273&gt;0,SUMIFS(Ventas_2[Costo],Ventas_2[Año],'KPI''S CERDO'!$A$2,Ventas_2[Mes],KilosCerdo[[#Headers],[2]],Ventas_2[Almacén],CostoDiaCerdo[[#This Row],[Almacén]])/C273,0)</f>
        <v>0</v>
      </c>
      <c r="D350" s="13">
        <f>IF(D273&gt;0,SUMIFS(Ventas_2[Costo],Ventas_2[Año],'KPI''S CERDO'!$A$2,Ventas_2[Mes],KilosCerdo[[#Headers],[3]],Ventas_2[Almacén],CostoDiaCerdo[[#This Row],[Almacén]])/D273,0)</f>
        <v>3814.0666804511275</v>
      </c>
      <c r="E350" s="13">
        <f>IF(E273&gt;0,SUMIFS(Ventas_2[Costo],Ventas_2[Año],'KPI''S CERDO'!$A$2,Ventas_2[Mes],KilosCerdo[[#Headers],[4]],Ventas_2[Almacén],CostoDiaCerdo[[#This Row],[Almacén]])/E273,0)</f>
        <v>0</v>
      </c>
      <c r="F350" s="13">
        <f>IF(F273&gt;0,SUMIFS(Ventas_2[Costo],Ventas_2[Año],'KPI''S CERDO'!$A$2,Ventas_2[Mes],KilosCerdo[[#Headers],[5]],Ventas_2[Almacén],CostoDiaCerdo[[#This Row],[Almacén]])/F273,0)</f>
        <v>0</v>
      </c>
      <c r="G350" s="13">
        <f>IF(G273&gt;0,SUMIFS(Ventas_2[Costo],Ventas_2[Año],'KPI''S CERDO'!$A$2,Ventas_2[Mes],KilosCerdo[[#Headers],[6]],Ventas_2[Almacén],CostoDiaCerdo[[#This Row],[Almacén]])/G273,0)</f>
        <v>3089.5353625790653</v>
      </c>
      <c r="H350" s="13">
        <f>IF(H273&gt;0,SUMIFS(Ventas_2[Costo],Ventas_2[Año],'KPI''S CERDO'!$A$2,Ventas_2[Mes],KilosCerdo[[#Headers],[7]],Ventas_2[Almacén],CostoDiaCerdo[[#This Row],[Almacén]])/H273,0)</f>
        <v>126.32532085561496</v>
      </c>
      <c r="I350" s="13">
        <f>IF(I273&gt;0,SUMIFS(Ventas_2[Costo],Ventas_2[Año],'KPI''S CERDO'!$A$2,Ventas_2[Mes],KilosCerdo[[#Headers],[8]],Ventas_2[Almacén],CostoDiaCerdo[[#This Row],[Almacén]])/I273,0)</f>
        <v>0</v>
      </c>
      <c r="J350" s="13">
        <f>IF(J273&gt;0,SUMIFS(Ventas_2[Costo],Ventas_2[Año],'KPI''S CERDO'!$A$2,Ventas_2[Mes],KilosCerdo[[#Headers],[9]],Ventas_2[Almacén],CostoDiaCerdo[[#This Row],[Almacén]])/J273,0)</f>
        <v>932.8981238938054</v>
      </c>
      <c r="K350" s="13">
        <f>IF(K273&gt;0,SUMIFS(Ventas_2[Costo],Ventas_2[Año],'KPI''S CERDO'!$A$2,Ventas_2[Mes],KilosCerdo[[#Headers],[10]],Ventas_2[Almacén],CostoDiaCerdo[[#This Row],[Almacén]])/K273,0)</f>
        <v>2393.7294337221633</v>
      </c>
      <c r="L350" s="13">
        <f>IF(L273&gt;0,SUMIFS(Ventas_2[Costo],Ventas_2[Año],'KPI''S CERDO'!$A$2,Ventas_2[Mes],KilosCerdo[[#Headers],[11]],Ventas_2[Almacén],CostoDiaCerdo[[#This Row],[Almacén]])/L273,0)</f>
        <v>0</v>
      </c>
      <c r="M350" s="13">
        <f>IF(M273&gt;0,SUMIFS(Ventas_2[Costo],Ventas_2[Año],'KPI''S CERDO'!$A$2,Ventas_2[Mes],KilosCerdo[[#Headers],[12]],Ventas_2[Almacén],CostoDiaCerdo[[#This Row],[Almacén]])/M273,0)</f>
        <v>0</v>
      </c>
    </row>
    <row r="351" spans="1:13" x14ac:dyDescent="0.3">
      <c r="A351" s="9" t="s">
        <v>114</v>
      </c>
      <c r="B351" s="13">
        <f>IF(B274&gt;0,SUMIFS(Ventas_2[Costo],Ventas_2[Año],'KPI''S CERDO'!$A$2,Ventas_2[Mes],KilosCerdo[[#Headers],[1]],Ventas_2[Almacén],CostoDiaCerdo[[#This Row],[Almacén]])/B274,0)</f>
        <v>0</v>
      </c>
      <c r="C351" s="13">
        <f>IF(C274&gt;0,SUMIFS(Ventas_2[Costo],Ventas_2[Año],'KPI''S CERDO'!$A$2,Ventas_2[Mes],KilosCerdo[[#Headers],[2]],Ventas_2[Almacén],CostoDiaCerdo[[#This Row],[Almacén]])/C274,0)</f>
        <v>0</v>
      </c>
      <c r="D351" s="13">
        <f>IF(D274&gt;0,SUMIFS(Ventas_2[Costo],Ventas_2[Año],'KPI''S CERDO'!$A$2,Ventas_2[Mes],KilosCerdo[[#Headers],[3]],Ventas_2[Almacén],CostoDiaCerdo[[#This Row],[Almacén]])/D274,0)</f>
        <v>1949.621545907474</v>
      </c>
      <c r="E351" s="13">
        <f>IF(E274&gt;0,SUMIFS(Ventas_2[Costo],Ventas_2[Año],'KPI''S CERDO'!$A$2,Ventas_2[Mes],KilosCerdo[[#Headers],[4]],Ventas_2[Almacén],CostoDiaCerdo[[#This Row],[Almacén]])/E274,0)</f>
        <v>560.06344605708762</v>
      </c>
      <c r="F351" s="13">
        <f>IF(F274&gt;0,SUMIFS(Ventas_2[Costo],Ventas_2[Año],'KPI''S CERDO'!$A$2,Ventas_2[Mes],KilosCerdo[[#Headers],[5]],Ventas_2[Almacén],CostoDiaCerdo[[#This Row],[Almacén]])/F274,0)</f>
        <v>0</v>
      </c>
      <c r="G351" s="13">
        <f>IF(G274&gt;0,SUMIFS(Ventas_2[Costo],Ventas_2[Año],'KPI''S CERDO'!$A$2,Ventas_2[Mes],KilosCerdo[[#Headers],[6]],Ventas_2[Almacén],CostoDiaCerdo[[#This Row],[Almacén]])/G274,0)</f>
        <v>1729.3548786127162</v>
      </c>
      <c r="H351" s="13">
        <f>IF(H274&gt;0,SUMIFS(Ventas_2[Costo],Ventas_2[Año],'KPI''S CERDO'!$A$2,Ventas_2[Mes],KilosCerdo[[#Headers],[7]],Ventas_2[Almacén],CostoDiaCerdo[[#This Row],[Almacén]])/H274,0)</f>
        <v>1626.5131363636365</v>
      </c>
      <c r="I351" s="13">
        <f>IF(I274&gt;0,SUMIFS(Ventas_2[Costo],Ventas_2[Año],'KPI''S CERDO'!$A$2,Ventas_2[Mes],KilosCerdo[[#Headers],[8]],Ventas_2[Almacén],CostoDiaCerdo[[#This Row],[Almacén]])/I274,0)</f>
        <v>0</v>
      </c>
      <c r="J351" s="13">
        <f>IF(J274&gt;0,SUMIFS(Ventas_2[Costo],Ventas_2[Año],'KPI''S CERDO'!$A$2,Ventas_2[Mes],KilosCerdo[[#Headers],[9]],Ventas_2[Almacén],CostoDiaCerdo[[#This Row],[Almacén]])/J274,0)</f>
        <v>0</v>
      </c>
      <c r="K351" s="13">
        <f>IF(K274&gt;0,SUMIFS(Ventas_2[Costo],Ventas_2[Año],'KPI''S CERDO'!$A$2,Ventas_2[Mes],KilosCerdo[[#Headers],[10]],Ventas_2[Almacén],CostoDiaCerdo[[#This Row],[Almacén]])/K274,0)</f>
        <v>4300.1818918469198</v>
      </c>
      <c r="L351" s="13">
        <f>IF(L274&gt;0,SUMIFS(Ventas_2[Costo],Ventas_2[Año],'KPI''S CERDO'!$A$2,Ventas_2[Mes],KilosCerdo[[#Headers],[11]],Ventas_2[Almacén],CostoDiaCerdo[[#This Row],[Almacén]])/L274,0)</f>
        <v>0</v>
      </c>
      <c r="M351" s="13">
        <f>IF(M274&gt;0,SUMIFS(Ventas_2[Costo],Ventas_2[Año],'KPI''S CERDO'!$A$2,Ventas_2[Mes],KilosCerdo[[#Headers],[12]],Ventas_2[Almacén],CostoDiaCerdo[[#This Row],[Almacén]])/M274,0)</f>
        <v>0</v>
      </c>
    </row>
    <row r="352" spans="1:13" x14ac:dyDescent="0.3">
      <c r="A352" s="9" t="s">
        <v>115</v>
      </c>
      <c r="B352" s="13">
        <f>IF(B275&gt;0,SUMIFS(Ventas_2[Costo],Ventas_2[Año],'KPI''S CERDO'!$A$2,Ventas_2[Mes],KilosCerdo[[#Headers],[1]],Ventas_2[Almacén],CostoDiaCerdo[[#This Row],[Almacén]])/B275,0)</f>
        <v>0</v>
      </c>
      <c r="C352" s="13">
        <f>IF(C275&gt;0,SUMIFS(Ventas_2[Costo],Ventas_2[Año],'KPI''S CERDO'!$A$2,Ventas_2[Mes],KilosCerdo[[#Headers],[2]],Ventas_2[Almacén],CostoDiaCerdo[[#This Row],[Almacén]])/C275,0)</f>
        <v>3812.5695124246995</v>
      </c>
      <c r="D352" s="13">
        <f>IF(D275&gt;0,SUMIFS(Ventas_2[Costo],Ventas_2[Año],'KPI''S CERDO'!$A$2,Ventas_2[Mes],KilosCerdo[[#Headers],[3]],Ventas_2[Almacén],CostoDiaCerdo[[#This Row],[Almacén]])/D275,0)</f>
        <v>0</v>
      </c>
      <c r="E352" s="13">
        <f>IF(E275&gt;0,SUMIFS(Ventas_2[Costo],Ventas_2[Año],'KPI''S CERDO'!$A$2,Ventas_2[Mes],KilosCerdo[[#Headers],[4]],Ventas_2[Almacén],CostoDiaCerdo[[#This Row],[Almacén]])/E275,0)</f>
        <v>17.004269841269842</v>
      </c>
      <c r="F352" s="13">
        <f>IF(F275&gt;0,SUMIFS(Ventas_2[Costo],Ventas_2[Año],'KPI''S CERDO'!$A$2,Ventas_2[Mes],KilosCerdo[[#Headers],[5]],Ventas_2[Almacén],CostoDiaCerdo[[#This Row],[Almacén]])/F275,0)</f>
        <v>3368.644368089163</v>
      </c>
      <c r="G352" s="13">
        <f>IF(G275&gt;0,SUMIFS(Ventas_2[Costo],Ventas_2[Año],'KPI''S CERDO'!$A$2,Ventas_2[Mes],KilosCerdo[[#Headers],[6]],Ventas_2[Almacén],CostoDiaCerdo[[#This Row],[Almacén]])/G275,0)</f>
        <v>745.91591106290673</v>
      </c>
      <c r="H352" s="13">
        <f>IF(H275&gt;0,SUMIFS(Ventas_2[Costo],Ventas_2[Año],'KPI''S CERDO'!$A$2,Ventas_2[Mes],KilosCerdo[[#Headers],[7]],Ventas_2[Almacén],CostoDiaCerdo[[#This Row],[Almacén]])/H275,0)</f>
        <v>0</v>
      </c>
      <c r="I352" s="13">
        <f>IF(I275&gt;0,SUMIFS(Ventas_2[Costo],Ventas_2[Año],'KPI''S CERDO'!$A$2,Ventas_2[Mes],KilosCerdo[[#Headers],[8]],Ventas_2[Almacén],CostoDiaCerdo[[#This Row],[Almacén]])/I275,0)</f>
        <v>2998.4283044724771</v>
      </c>
      <c r="J352" s="13">
        <f>IF(J275&gt;0,SUMIFS(Ventas_2[Costo],Ventas_2[Año],'KPI''S CERDO'!$A$2,Ventas_2[Mes],KilosCerdo[[#Headers],[9]],Ventas_2[Almacén],CostoDiaCerdo[[#This Row],[Almacén]])/J275,0)</f>
        <v>786.83364561530141</v>
      </c>
      <c r="K352" s="13">
        <f>IF(K275&gt;0,SUMIFS(Ventas_2[Costo],Ventas_2[Año],'KPI''S CERDO'!$A$2,Ventas_2[Mes],KilosCerdo[[#Headers],[10]],Ventas_2[Almacén],CostoDiaCerdo[[#This Row],[Almacén]])/K275,0)</f>
        <v>0</v>
      </c>
      <c r="L352" s="13">
        <f>IF(L275&gt;0,SUMIFS(Ventas_2[Costo],Ventas_2[Año],'KPI''S CERDO'!$A$2,Ventas_2[Mes],KilosCerdo[[#Headers],[11]],Ventas_2[Almacén],CostoDiaCerdo[[#This Row],[Almacén]])/L275,0)</f>
        <v>0</v>
      </c>
      <c r="M352" s="13">
        <f>IF(M275&gt;0,SUMIFS(Ventas_2[Costo],Ventas_2[Año],'KPI''S CERDO'!$A$2,Ventas_2[Mes],KilosCerdo[[#Headers],[12]],Ventas_2[Almacén],CostoDiaCerdo[[#This Row],[Almacén]])/M275,0)</f>
        <v>4253.9176588349956</v>
      </c>
    </row>
    <row r="353" spans="1:13" x14ac:dyDescent="0.3">
      <c r="A353" s="9" t="s">
        <v>116</v>
      </c>
      <c r="B353" s="13">
        <f>IF(B276&gt;0,SUMIFS(Ventas_2[Costo],Ventas_2[Año],'KPI''S CERDO'!$A$2,Ventas_2[Mes],KilosCerdo[[#Headers],[1]],Ventas_2[Almacén],CostoDiaCerdo[[#This Row],[Almacén]])/B276,0)</f>
        <v>0</v>
      </c>
      <c r="C353" s="13">
        <f>IF(C276&gt;0,SUMIFS(Ventas_2[Costo],Ventas_2[Año],'KPI''S CERDO'!$A$2,Ventas_2[Mes],KilosCerdo[[#Headers],[2]],Ventas_2[Almacén],CostoDiaCerdo[[#This Row],[Almacén]])/C276,0)</f>
        <v>3330.510320786997</v>
      </c>
      <c r="D353" s="13">
        <f>IF(D276&gt;0,SUMIFS(Ventas_2[Costo],Ventas_2[Año],'KPI''S CERDO'!$A$2,Ventas_2[Mes],KilosCerdo[[#Headers],[3]],Ventas_2[Almacén],CostoDiaCerdo[[#This Row],[Almacén]])/D276,0)</f>
        <v>0</v>
      </c>
      <c r="E353" s="13">
        <f>IF(E276&gt;0,SUMIFS(Ventas_2[Costo],Ventas_2[Año],'KPI''S CERDO'!$A$2,Ventas_2[Mes],KilosCerdo[[#Headers],[4]],Ventas_2[Almacén],CostoDiaCerdo[[#This Row],[Almacén]])/E276,0)</f>
        <v>0</v>
      </c>
      <c r="F353" s="13">
        <f>IF(F276&gt;0,SUMIFS(Ventas_2[Costo],Ventas_2[Año],'KPI''S CERDO'!$A$2,Ventas_2[Mes],KilosCerdo[[#Headers],[5]],Ventas_2[Almacén],CostoDiaCerdo[[#This Row],[Almacén]])/F276,0)</f>
        <v>1879.9504330016573</v>
      </c>
      <c r="G353" s="13">
        <f>IF(G276&gt;0,SUMIFS(Ventas_2[Costo],Ventas_2[Año],'KPI''S CERDO'!$A$2,Ventas_2[Mes],KilosCerdo[[#Headers],[6]],Ventas_2[Almacén],CostoDiaCerdo[[#This Row],[Almacén]])/G276,0)</f>
        <v>6.4220689655172416</v>
      </c>
      <c r="H353" s="13">
        <f>IF(H276&gt;0,SUMIFS(Ventas_2[Costo],Ventas_2[Año],'KPI''S CERDO'!$A$2,Ventas_2[Mes],KilosCerdo[[#Headers],[7]],Ventas_2[Almacén],CostoDiaCerdo[[#This Row],[Almacén]])/H276,0)</f>
        <v>0</v>
      </c>
      <c r="I353" s="13">
        <f>IF(I276&gt;0,SUMIFS(Ventas_2[Costo],Ventas_2[Año],'KPI''S CERDO'!$A$2,Ventas_2[Mes],KilosCerdo[[#Headers],[8]],Ventas_2[Almacén],CostoDiaCerdo[[#This Row],[Almacén]])/I276,0)</f>
        <v>4163.7238573281447</v>
      </c>
      <c r="J353" s="13">
        <f>IF(J276&gt;0,SUMIFS(Ventas_2[Costo],Ventas_2[Año],'KPI''S CERDO'!$A$2,Ventas_2[Mes],KilosCerdo[[#Headers],[9]],Ventas_2[Almacén],CostoDiaCerdo[[#This Row],[Almacén]])/J276,0)</f>
        <v>219.04272153635117</v>
      </c>
      <c r="K353" s="13">
        <f>IF(K276&gt;0,SUMIFS(Ventas_2[Costo],Ventas_2[Año],'KPI''S CERDO'!$A$2,Ventas_2[Mes],KilosCerdo[[#Headers],[10]],Ventas_2[Almacén],CostoDiaCerdo[[#This Row],[Almacén]])/K276,0)</f>
        <v>0</v>
      </c>
      <c r="L353" s="13">
        <f>IF(L276&gt;0,SUMIFS(Ventas_2[Costo],Ventas_2[Año],'KPI''S CERDO'!$A$2,Ventas_2[Mes],KilosCerdo[[#Headers],[11]],Ventas_2[Almacén],CostoDiaCerdo[[#This Row],[Almacén]])/L276,0)</f>
        <v>0</v>
      </c>
      <c r="M353" s="13">
        <f>IF(M276&gt;0,SUMIFS(Ventas_2[Costo],Ventas_2[Año],'KPI''S CERDO'!$A$2,Ventas_2[Mes],KilosCerdo[[#Headers],[12]],Ventas_2[Almacén],CostoDiaCerdo[[#This Row],[Almacén]])/M276,0)</f>
        <v>3474.5351727214784</v>
      </c>
    </row>
    <row r="354" spans="1:13" x14ac:dyDescent="0.3">
      <c r="A354" s="9" t="s">
        <v>117</v>
      </c>
      <c r="B354" s="13">
        <f>IF(B277&gt;0,SUMIFS(Ventas_2[Costo],Ventas_2[Año],'KPI''S CERDO'!$A$2,Ventas_2[Mes],KilosCerdo[[#Headers],[1]],Ventas_2[Almacén],CostoDiaCerdo[[#This Row],[Almacén]])/B277,0)</f>
        <v>0</v>
      </c>
      <c r="C354" s="13">
        <f>IF(C277&gt;0,SUMIFS(Ventas_2[Costo],Ventas_2[Año],'KPI''S CERDO'!$A$2,Ventas_2[Mes],KilosCerdo[[#Headers],[2]],Ventas_2[Almacén],CostoDiaCerdo[[#This Row],[Almacén]])/C277,0)</f>
        <v>2889.6015336768492</v>
      </c>
      <c r="D354" s="13">
        <f>IF(D277&gt;0,SUMIFS(Ventas_2[Costo],Ventas_2[Año],'KPI''S CERDO'!$A$2,Ventas_2[Mes],KilosCerdo[[#Headers],[3]],Ventas_2[Almacén],CostoDiaCerdo[[#This Row],[Almacén]])/D277,0)</f>
        <v>0</v>
      </c>
      <c r="E354" s="13">
        <f>IF(E277&gt;0,SUMIFS(Ventas_2[Costo],Ventas_2[Año],'KPI''S CERDO'!$A$2,Ventas_2[Mes],KilosCerdo[[#Headers],[4]],Ventas_2[Almacén],CostoDiaCerdo[[#This Row],[Almacén]])/E277,0)</f>
        <v>0</v>
      </c>
      <c r="F354" s="13">
        <f>IF(F277&gt;0,SUMIFS(Ventas_2[Costo],Ventas_2[Año],'KPI''S CERDO'!$A$2,Ventas_2[Mes],KilosCerdo[[#Headers],[5]],Ventas_2[Almacén],CostoDiaCerdo[[#This Row],[Almacén]])/F277,0)</f>
        <v>0</v>
      </c>
      <c r="G354" s="13">
        <f>IF(G277&gt;0,SUMIFS(Ventas_2[Costo],Ventas_2[Año],'KPI''S CERDO'!$A$2,Ventas_2[Mes],KilosCerdo[[#Headers],[6]],Ventas_2[Almacén],CostoDiaCerdo[[#This Row],[Almacén]])/G277,0)</f>
        <v>2838.7657739914425</v>
      </c>
      <c r="H354" s="13">
        <f>IF(H277&gt;0,SUMIFS(Ventas_2[Costo],Ventas_2[Año],'KPI''S CERDO'!$A$2,Ventas_2[Mes],KilosCerdo[[#Headers],[7]],Ventas_2[Almacén],CostoDiaCerdo[[#This Row],[Almacén]])/H277,0)</f>
        <v>0</v>
      </c>
      <c r="I354" s="13">
        <f>IF(I277&gt;0,SUMIFS(Ventas_2[Costo],Ventas_2[Año],'KPI''S CERDO'!$A$2,Ventas_2[Mes],KilosCerdo[[#Headers],[8]],Ventas_2[Almacén],CostoDiaCerdo[[#This Row],[Almacén]])/I277,0)</f>
        <v>0</v>
      </c>
      <c r="J354" s="13">
        <f>IF(J277&gt;0,SUMIFS(Ventas_2[Costo],Ventas_2[Año],'KPI''S CERDO'!$A$2,Ventas_2[Mes],KilosCerdo[[#Headers],[9]],Ventas_2[Almacén],CostoDiaCerdo[[#This Row],[Almacén]])/J277,0)</f>
        <v>4198.1562119792925</v>
      </c>
      <c r="K354" s="13">
        <f>IF(K277&gt;0,SUMIFS(Ventas_2[Costo],Ventas_2[Año],'KPI''S CERDO'!$A$2,Ventas_2[Mes],KilosCerdo[[#Headers],[10]],Ventas_2[Almacén],CostoDiaCerdo[[#This Row],[Almacén]])/K277,0)</f>
        <v>0</v>
      </c>
      <c r="L354" s="13">
        <f>IF(L277&gt;0,SUMIFS(Ventas_2[Costo],Ventas_2[Año],'KPI''S CERDO'!$A$2,Ventas_2[Mes],KilosCerdo[[#Headers],[11]],Ventas_2[Almacén],CostoDiaCerdo[[#This Row],[Almacén]])/L277,0)</f>
        <v>0</v>
      </c>
      <c r="M354" s="13">
        <f>IF(M277&gt;0,SUMIFS(Ventas_2[Costo],Ventas_2[Año],'KPI''S CERDO'!$A$2,Ventas_2[Mes],KilosCerdo[[#Headers],[12]],Ventas_2[Almacén],CostoDiaCerdo[[#This Row],[Almacén]])/M277,0)</f>
        <v>3966.9960129052074</v>
      </c>
    </row>
    <row r="355" spans="1:13" x14ac:dyDescent="0.3">
      <c r="A355" s="9" t="s">
        <v>118</v>
      </c>
      <c r="B355" s="13">
        <f>IF(B278&gt;0,SUMIFS(Ventas_2[Costo],Ventas_2[Año],'KPI''S CERDO'!$A$2,Ventas_2[Mes],KilosCerdo[[#Headers],[1]],Ventas_2[Almacén],CostoDiaCerdo[[#This Row],[Almacén]])/B278,0)</f>
        <v>0</v>
      </c>
      <c r="C355" s="13">
        <f>IF(C278&gt;0,SUMIFS(Ventas_2[Costo],Ventas_2[Año],'KPI''S CERDO'!$A$2,Ventas_2[Mes],KilosCerdo[[#Headers],[2]],Ventas_2[Almacén],CostoDiaCerdo[[#This Row],[Almacén]])/C278,0)</f>
        <v>2792.0227634265411</v>
      </c>
      <c r="D355" s="13">
        <f>IF(D278&gt;0,SUMIFS(Ventas_2[Costo],Ventas_2[Año],'KPI''S CERDO'!$A$2,Ventas_2[Mes],KilosCerdo[[#Headers],[3]],Ventas_2[Almacén],CostoDiaCerdo[[#This Row],[Almacén]])/D278,0)</f>
        <v>28.914636871508382</v>
      </c>
      <c r="E355" s="13">
        <f>IF(E278&gt;0,SUMIFS(Ventas_2[Costo],Ventas_2[Año],'KPI''S CERDO'!$A$2,Ventas_2[Mes],KilosCerdo[[#Headers],[4]],Ventas_2[Almacén],CostoDiaCerdo[[#This Row],[Almacén]])/E278,0)</f>
        <v>0</v>
      </c>
      <c r="F355" s="13">
        <f>IF(F278&gt;0,SUMIFS(Ventas_2[Costo],Ventas_2[Año],'KPI''S CERDO'!$A$2,Ventas_2[Mes],KilosCerdo[[#Headers],[5]],Ventas_2[Almacén],CostoDiaCerdo[[#This Row],[Almacén]])/F278,0)</f>
        <v>0</v>
      </c>
      <c r="G355" s="13">
        <f>IF(G278&gt;0,SUMIFS(Ventas_2[Costo],Ventas_2[Año],'KPI''S CERDO'!$A$2,Ventas_2[Mes],KilosCerdo[[#Headers],[6]],Ventas_2[Almacén],CostoDiaCerdo[[#This Row],[Almacén]])/G278,0)</f>
        <v>2708.7028184587271</v>
      </c>
      <c r="H355" s="13">
        <f>IF(H278&gt;0,SUMIFS(Ventas_2[Costo],Ventas_2[Año],'KPI''S CERDO'!$A$2,Ventas_2[Mes],KilosCerdo[[#Headers],[7]],Ventas_2[Almacén],CostoDiaCerdo[[#This Row],[Almacén]])/H278,0)</f>
        <v>0</v>
      </c>
      <c r="I355" s="13">
        <f>IF(I278&gt;0,SUMIFS(Ventas_2[Costo],Ventas_2[Año],'KPI''S CERDO'!$A$2,Ventas_2[Mes],KilosCerdo[[#Headers],[8]],Ventas_2[Almacén],CostoDiaCerdo[[#This Row],[Almacén]])/I278,0)</f>
        <v>0</v>
      </c>
      <c r="J355" s="13">
        <f>IF(J278&gt;0,SUMIFS(Ventas_2[Costo],Ventas_2[Año],'KPI''S CERDO'!$A$2,Ventas_2[Mes],KilosCerdo[[#Headers],[9]],Ventas_2[Almacén],CostoDiaCerdo[[#This Row],[Almacén]])/J278,0)</f>
        <v>3978.8136830395065</v>
      </c>
      <c r="K355" s="13">
        <f>IF(K278&gt;0,SUMIFS(Ventas_2[Costo],Ventas_2[Año],'KPI''S CERDO'!$A$2,Ventas_2[Mes],KilosCerdo[[#Headers],[10]],Ventas_2[Almacén],CostoDiaCerdo[[#This Row],[Almacén]])/K278,0)</f>
        <v>0</v>
      </c>
      <c r="L355" s="13">
        <f>IF(L278&gt;0,SUMIFS(Ventas_2[Costo],Ventas_2[Año],'KPI''S CERDO'!$A$2,Ventas_2[Mes],KilosCerdo[[#Headers],[11]],Ventas_2[Almacén],CostoDiaCerdo[[#This Row],[Almacén]])/L278,0)</f>
        <v>0</v>
      </c>
      <c r="M355" s="13">
        <f>IF(M278&gt;0,SUMIFS(Ventas_2[Costo],Ventas_2[Año],'KPI''S CERDO'!$A$2,Ventas_2[Mes],KilosCerdo[[#Headers],[12]],Ventas_2[Almacén],CostoDiaCerdo[[#This Row],[Almacén]])/M278,0)</f>
        <v>3922.7832679648932</v>
      </c>
    </row>
    <row r="356" spans="1:13" x14ac:dyDescent="0.3">
      <c r="A356" s="9" t="s">
        <v>119</v>
      </c>
      <c r="B356" s="13">
        <f>IF(B279&gt;0,SUMIFS(Ventas_2[Costo],Ventas_2[Año],'KPI''S CERDO'!$A$2,Ventas_2[Mes],KilosCerdo[[#Headers],[1]],Ventas_2[Almacén],CostoDiaCerdo[[#This Row],[Almacén]])/B279,0)</f>
        <v>0</v>
      </c>
      <c r="C356" s="13">
        <f>IF(C279&gt;0,SUMIFS(Ventas_2[Costo],Ventas_2[Año],'KPI''S CERDO'!$A$2,Ventas_2[Mes],KilosCerdo[[#Headers],[2]],Ventas_2[Almacén],CostoDiaCerdo[[#This Row],[Almacén]])/C279,0)</f>
        <v>0</v>
      </c>
      <c r="D356" s="13">
        <f>IF(D279&gt;0,SUMIFS(Ventas_2[Costo],Ventas_2[Año],'KPI''S CERDO'!$A$2,Ventas_2[Mes],KilosCerdo[[#Headers],[3]],Ventas_2[Almacén],CostoDiaCerdo[[#This Row],[Almacén]])/D279,0)</f>
        <v>0</v>
      </c>
      <c r="E356" s="13">
        <f>IF(E279&gt;0,SUMIFS(Ventas_2[Costo],Ventas_2[Año],'KPI''S CERDO'!$A$2,Ventas_2[Mes],KilosCerdo[[#Headers],[4]],Ventas_2[Almacén],CostoDiaCerdo[[#This Row],[Almacén]])/E279,0)</f>
        <v>0</v>
      </c>
      <c r="F356" s="13">
        <f>IF(F279&gt;0,SUMIFS(Ventas_2[Costo],Ventas_2[Año],'KPI''S CERDO'!$A$2,Ventas_2[Mes],KilosCerdo[[#Headers],[5]],Ventas_2[Almacén],CostoDiaCerdo[[#This Row],[Almacén]])/F279,0)</f>
        <v>0</v>
      </c>
      <c r="G356" s="13">
        <f>IF(G279&gt;0,SUMIFS(Ventas_2[Costo],Ventas_2[Año],'KPI''S CERDO'!$A$2,Ventas_2[Mes],KilosCerdo[[#Headers],[6]],Ventas_2[Almacén],CostoDiaCerdo[[#This Row],[Almacén]])/G279,0)</f>
        <v>0</v>
      </c>
      <c r="H356" s="13">
        <f>IF(H279&gt;0,SUMIFS(Ventas_2[Costo],Ventas_2[Año],'KPI''S CERDO'!$A$2,Ventas_2[Mes],KilosCerdo[[#Headers],[7]],Ventas_2[Almacén],CostoDiaCerdo[[#This Row],[Almacén]])/H279,0)</f>
        <v>0</v>
      </c>
      <c r="I356" s="13">
        <f>IF(I279&gt;0,SUMIFS(Ventas_2[Costo],Ventas_2[Año],'KPI''S CERDO'!$A$2,Ventas_2[Mes],KilosCerdo[[#Headers],[8]],Ventas_2[Almacén],CostoDiaCerdo[[#This Row],[Almacén]])/I279,0)</f>
        <v>0</v>
      </c>
      <c r="J356" s="13">
        <f>IF(J279&gt;0,SUMIFS(Ventas_2[Costo],Ventas_2[Año],'KPI''S CERDO'!$A$2,Ventas_2[Mes],KilosCerdo[[#Headers],[9]],Ventas_2[Almacén],CostoDiaCerdo[[#This Row],[Almacén]])/J279,0)</f>
        <v>0</v>
      </c>
      <c r="K356" s="13">
        <f>IF(K279&gt;0,SUMIFS(Ventas_2[Costo],Ventas_2[Año],'KPI''S CERDO'!$A$2,Ventas_2[Mes],KilosCerdo[[#Headers],[10]],Ventas_2[Almacén],CostoDiaCerdo[[#This Row],[Almacén]])/K279,0)</f>
        <v>0</v>
      </c>
      <c r="L356" s="13">
        <f>IF(L279&gt;0,SUMIFS(Ventas_2[Costo],Ventas_2[Año],'KPI''S CERDO'!$A$2,Ventas_2[Mes],KilosCerdo[[#Headers],[11]],Ventas_2[Almacén],CostoDiaCerdo[[#This Row],[Almacén]])/L279,0)</f>
        <v>0</v>
      </c>
      <c r="M356" s="13">
        <f>IF(M279&gt;0,SUMIFS(Ventas_2[Costo],Ventas_2[Año],'KPI''S CERDO'!$A$2,Ventas_2[Mes],KilosCerdo[[#Headers],[12]],Ventas_2[Almacén],CostoDiaCerdo[[#This Row],[Almacén]])/M279,0)</f>
        <v>0</v>
      </c>
    </row>
    <row r="357" spans="1:13" x14ac:dyDescent="0.3">
      <c r="A357" s="9" t="s">
        <v>120</v>
      </c>
      <c r="B357" s="13">
        <f>IF(B280&gt;0,SUMIFS(Ventas_2[Costo],Ventas_2[Año],'KPI''S CERDO'!$A$2,Ventas_2[Mes],KilosCerdo[[#Headers],[1]],Ventas_2[Almacén],CostoDiaCerdo[[#This Row],[Almacén]])/B280,0)</f>
        <v>0</v>
      </c>
      <c r="C357" s="13">
        <f>IF(C280&gt;0,SUMIFS(Ventas_2[Costo],Ventas_2[Año],'KPI''S CERDO'!$A$2,Ventas_2[Mes],KilosCerdo[[#Headers],[2]],Ventas_2[Almacén],CostoDiaCerdo[[#This Row],[Almacén]])/C280,0)</f>
        <v>0</v>
      </c>
      <c r="D357" s="13">
        <f>IF(D280&gt;0,SUMIFS(Ventas_2[Costo],Ventas_2[Año],'KPI''S CERDO'!$A$2,Ventas_2[Mes],KilosCerdo[[#Headers],[3]],Ventas_2[Almacén],CostoDiaCerdo[[#This Row],[Almacén]])/D280,0)</f>
        <v>0</v>
      </c>
      <c r="E357" s="13">
        <f>IF(E280&gt;0,SUMIFS(Ventas_2[Costo],Ventas_2[Año],'KPI''S CERDO'!$A$2,Ventas_2[Mes],KilosCerdo[[#Headers],[4]],Ventas_2[Almacén],CostoDiaCerdo[[#This Row],[Almacén]])/E280,0)</f>
        <v>0</v>
      </c>
      <c r="F357" s="13">
        <f>IF(F280&gt;0,SUMIFS(Ventas_2[Costo],Ventas_2[Año],'KPI''S CERDO'!$A$2,Ventas_2[Mes],KilosCerdo[[#Headers],[5]],Ventas_2[Almacén],CostoDiaCerdo[[#This Row],[Almacén]])/F280,0)</f>
        <v>0</v>
      </c>
      <c r="G357" s="13">
        <f>IF(G280&gt;0,SUMIFS(Ventas_2[Costo],Ventas_2[Año],'KPI''S CERDO'!$A$2,Ventas_2[Mes],KilosCerdo[[#Headers],[6]],Ventas_2[Almacén],CostoDiaCerdo[[#This Row],[Almacén]])/G280,0)</f>
        <v>0</v>
      </c>
      <c r="H357" s="13">
        <f>IF(H280&gt;0,SUMIFS(Ventas_2[Costo],Ventas_2[Año],'KPI''S CERDO'!$A$2,Ventas_2[Mes],KilosCerdo[[#Headers],[7]],Ventas_2[Almacén],CostoDiaCerdo[[#This Row],[Almacén]])/H280,0)</f>
        <v>0</v>
      </c>
      <c r="I357" s="13">
        <f>IF(I280&gt;0,SUMIFS(Ventas_2[Costo],Ventas_2[Año],'KPI''S CERDO'!$A$2,Ventas_2[Mes],KilosCerdo[[#Headers],[8]],Ventas_2[Almacén],CostoDiaCerdo[[#This Row],[Almacén]])/I280,0)</f>
        <v>0</v>
      </c>
      <c r="J357" s="13">
        <f>IF(J280&gt;0,SUMIFS(Ventas_2[Costo],Ventas_2[Año],'KPI''S CERDO'!$A$2,Ventas_2[Mes],KilosCerdo[[#Headers],[9]],Ventas_2[Almacén],CostoDiaCerdo[[#This Row],[Almacén]])/J280,0)</f>
        <v>0</v>
      </c>
      <c r="K357" s="13">
        <f>IF(K280&gt;0,SUMIFS(Ventas_2[Costo],Ventas_2[Año],'KPI''S CERDO'!$A$2,Ventas_2[Mes],KilosCerdo[[#Headers],[10]],Ventas_2[Almacén],CostoDiaCerdo[[#This Row],[Almacén]])/K280,0)</f>
        <v>0</v>
      </c>
      <c r="L357" s="13">
        <f>IF(L280&gt;0,SUMIFS(Ventas_2[Costo],Ventas_2[Año],'KPI''S CERDO'!$A$2,Ventas_2[Mes],KilosCerdo[[#Headers],[11]],Ventas_2[Almacén],CostoDiaCerdo[[#This Row],[Almacén]])/L280,0)</f>
        <v>0</v>
      </c>
      <c r="M357" s="13">
        <f>IF(M280&gt;0,SUMIFS(Ventas_2[Costo],Ventas_2[Año],'KPI''S CERDO'!$A$2,Ventas_2[Mes],KilosCerdo[[#Headers],[12]],Ventas_2[Almacén],CostoDiaCerdo[[#This Row],[Almacén]])/M280,0)</f>
        <v>69.969363057324827</v>
      </c>
    </row>
    <row r="358" spans="1:13" x14ac:dyDescent="0.3">
      <c r="A358" s="9" t="s">
        <v>121</v>
      </c>
      <c r="B358" s="13">
        <f>IF(B281&gt;0,SUMIFS(Ventas_2[Costo],Ventas_2[Año],'KPI''S CERDO'!$A$2,Ventas_2[Mes],KilosCerdo[[#Headers],[1]],Ventas_2[Almacén],CostoDiaCerdo[[#This Row],[Almacén]])/B281,0)</f>
        <v>0</v>
      </c>
      <c r="C358" s="13">
        <f>IF(C281&gt;0,SUMIFS(Ventas_2[Costo],Ventas_2[Año],'KPI''S CERDO'!$A$2,Ventas_2[Mes],KilosCerdo[[#Headers],[2]],Ventas_2[Almacén],CostoDiaCerdo[[#This Row],[Almacén]])/C281,0)</f>
        <v>0</v>
      </c>
      <c r="D358" s="13">
        <f>IF(D281&gt;0,SUMIFS(Ventas_2[Costo],Ventas_2[Año],'KPI''S CERDO'!$A$2,Ventas_2[Mes],KilosCerdo[[#Headers],[3]],Ventas_2[Almacén],CostoDiaCerdo[[#This Row],[Almacén]])/D281,0)</f>
        <v>0</v>
      </c>
      <c r="E358" s="13">
        <f>IF(E281&gt;0,SUMIFS(Ventas_2[Costo],Ventas_2[Año],'KPI''S CERDO'!$A$2,Ventas_2[Mes],KilosCerdo[[#Headers],[4]],Ventas_2[Almacén],CostoDiaCerdo[[#This Row],[Almacén]])/E281,0)</f>
        <v>0</v>
      </c>
      <c r="F358" s="13">
        <f>IF(F281&gt;0,SUMIFS(Ventas_2[Costo],Ventas_2[Año],'KPI''S CERDO'!$A$2,Ventas_2[Mes],KilosCerdo[[#Headers],[5]],Ventas_2[Almacén],CostoDiaCerdo[[#This Row],[Almacén]])/F281,0)</f>
        <v>0</v>
      </c>
      <c r="G358" s="13">
        <f>IF(G281&gt;0,SUMIFS(Ventas_2[Costo],Ventas_2[Año],'KPI''S CERDO'!$A$2,Ventas_2[Mes],KilosCerdo[[#Headers],[6]],Ventas_2[Almacén],CostoDiaCerdo[[#This Row],[Almacén]])/G281,0)</f>
        <v>0</v>
      </c>
      <c r="H358" s="13">
        <f>IF(H281&gt;0,SUMIFS(Ventas_2[Costo],Ventas_2[Año],'KPI''S CERDO'!$A$2,Ventas_2[Mes],KilosCerdo[[#Headers],[7]],Ventas_2[Almacén],CostoDiaCerdo[[#This Row],[Almacén]])/H281,0)</f>
        <v>0</v>
      </c>
      <c r="I358" s="13">
        <f>IF(I281&gt;0,SUMIFS(Ventas_2[Costo],Ventas_2[Año],'KPI''S CERDO'!$A$2,Ventas_2[Mes],KilosCerdo[[#Headers],[8]],Ventas_2[Almacén],CostoDiaCerdo[[#This Row],[Almacén]])/I281,0)</f>
        <v>0</v>
      </c>
      <c r="J358" s="13">
        <f>IF(J281&gt;0,SUMIFS(Ventas_2[Costo],Ventas_2[Año],'KPI''S CERDO'!$A$2,Ventas_2[Mes],KilosCerdo[[#Headers],[9]],Ventas_2[Almacén],CostoDiaCerdo[[#This Row],[Almacén]])/J281,0)</f>
        <v>0</v>
      </c>
      <c r="K358" s="13">
        <f>IF(K281&gt;0,SUMIFS(Ventas_2[Costo],Ventas_2[Año],'KPI''S CERDO'!$A$2,Ventas_2[Mes],KilosCerdo[[#Headers],[10]],Ventas_2[Almacén],CostoDiaCerdo[[#This Row],[Almacén]])/K281,0)</f>
        <v>0</v>
      </c>
      <c r="L358" s="13">
        <f>IF(L281&gt;0,SUMIFS(Ventas_2[Costo],Ventas_2[Año],'KPI''S CERDO'!$A$2,Ventas_2[Mes],KilosCerdo[[#Headers],[11]],Ventas_2[Almacén],CostoDiaCerdo[[#This Row],[Almacén]])/L281,0)</f>
        <v>0</v>
      </c>
      <c r="M358" s="13">
        <f>IF(M281&gt;0,SUMIFS(Ventas_2[Costo],Ventas_2[Año],'KPI''S CERDO'!$A$2,Ventas_2[Mes],KilosCerdo[[#Headers],[12]],Ventas_2[Almacén],CostoDiaCerdo[[#This Row],[Almacén]])/M281,0)</f>
        <v>30.35457894736842</v>
      </c>
    </row>
    <row r="359" spans="1:13" x14ac:dyDescent="0.3">
      <c r="A359" s="9" t="s">
        <v>122</v>
      </c>
      <c r="B359" s="13">
        <f>IF(B282&gt;0,SUMIFS(Ventas_2[Costo],Ventas_2[Año],'KPI''S CERDO'!$A$2,Ventas_2[Mes],KilosCerdo[[#Headers],[1]],Ventas_2[Almacén],CostoDiaCerdo[[#This Row],[Almacén]])/B282,0)</f>
        <v>0</v>
      </c>
      <c r="C359" s="13">
        <f>IF(C282&gt;0,SUMIFS(Ventas_2[Costo],Ventas_2[Año],'KPI''S CERDO'!$A$2,Ventas_2[Mes],KilosCerdo[[#Headers],[2]],Ventas_2[Almacén],CostoDiaCerdo[[#This Row],[Almacén]])/C282,0)</f>
        <v>0</v>
      </c>
      <c r="D359" s="13">
        <f>IF(D282&gt;0,SUMIFS(Ventas_2[Costo],Ventas_2[Año],'KPI''S CERDO'!$A$2,Ventas_2[Mes],KilosCerdo[[#Headers],[3]],Ventas_2[Almacén],CostoDiaCerdo[[#This Row],[Almacén]])/D282,0)</f>
        <v>0</v>
      </c>
      <c r="E359" s="13">
        <f>IF(E282&gt;0,SUMIFS(Ventas_2[Costo],Ventas_2[Año],'KPI''S CERDO'!$A$2,Ventas_2[Mes],KilosCerdo[[#Headers],[4]],Ventas_2[Almacén],CostoDiaCerdo[[#This Row],[Almacén]])/E282,0)</f>
        <v>0</v>
      </c>
      <c r="F359" s="13">
        <f>IF(F282&gt;0,SUMIFS(Ventas_2[Costo],Ventas_2[Año],'KPI''S CERDO'!$A$2,Ventas_2[Mes],KilosCerdo[[#Headers],[5]],Ventas_2[Almacén],CostoDiaCerdo[[#This Row],[Almacén]])/F282,0)</f>
        <v>0</v>
      </c>
      <c r="G359" s="13">
        <f>IF(G282&gt;0,SUMIFS(Ventas_2[Costo],Ventas_2[Año],'KPI''S CERDO'!$A$2,Ventas_2[Mes],KilosCerdo[[#Headers],[6]],Ventas_2[Almacén],CostoDiaCerdo[[#This Row],[Almacén]])/G282,0)</f>
        <v>0</v>
      </c>
      <c r="H359" s="13">
        <f>IF(H282&gt;0,SUMIFS(Ventas_2[Costo],Ventas_2[Año],'KPI''S CERDO'!$A$2,Ventas_2[Mes],KilosCerdo[[#Headers],[7]],Ventas_2[Almacén],CostoDiaCerdo[[#This Row],[Almacén]])/H282,0)</f>
        <v>0</v>
      </c>
      <c r="I359" s="13">
        <f>IF(I282&gt;0,SUMIFS(Ventas_2[Costo],Ventas_2[Año],'KPI''S CERDO'!$A$2,Ventas_2[Mes],KilosCerdo[[#Headers],[8]],Ventas_2[Almacén],CostoDiaCerdo[[#This Row],[Almacén]])/I282,0)</f>
        <v>0</v>
      </c>
      <c r="J359" s="13">
        <f>IF(J282&gt;0,SUMIFS(Ventas_2[Costo],Ventas_2[Año],'KPI''S CERDO'!$A$2,Ventas_2[Mes],KilosCerdo[[#Headers],[9]],Ventas_2[Almacén],CostoDiaCerdo[[#This Row],[Almacén]])/J282,0)</f>
        <v>0</v>
      </c>
      <c r="K359" s="13">
        <f>IF(K282&gt;0,SUMIFS(Ventas_2[Costo],Ventas_2[Año],'KPI''S CERDO'!$A$2,Ventas_2[Mes],KilosCerdo[[#Headers],[10]],Ventas_2[Almacén],CostoDiaCerdo[[#This Row],[Almacén]])/K282,0)</f>
        <v>27.409342857142857</v>
      </c>
      <c r="L359" s="13">
        <f>IF(L282&gt;0,SUMIFS(Ventas_2[Costo],Ventas_2[Año],'KPI''S CERDO'!$A$2,Ventas_2[Mes],KilosCerdo[[#Headers],[11]],Ventas_2[Almacén],CostoDiaCerdo[[#This Row],[Almacén]])/L282,0)</f>
        <v>0</v>
      </c>
      <c r="M359" s="13">
        <f>IF(M282&gt;0,SUMIFS(Ventas_2[Costo],Ventas_2[Año],'KPI''S CERDO'!$A$2,Ventas_2[Mes],KilosCerdo[[#Headers],[12]],Ventas_2[Almacén],CostoDiaCerdo[[#This Row],[Almacén]])/M282,0)</f>
        <v>13.694310344827587</v>
      </c>
    </row>
    <row r="360" spans="1:13" x14ac:dyDescent="0.3">
      <c r="A360" s="9" t="s">
        <v>123</v>
      </c>
      <c r="B360" s="13">
        <f>IF(B283&gt;0,SUMIFS(Ventas_2[Costo],Ventas_2[Año],'KPI''S CERDO'!$A$2,Ventas_2[Mes],KilosCerdo[[#Headers],[1]],Ventas_2[Almacén],CostoDiaCerdo[[#This Row],[Almacén]])/B283,0)</f>
        <v>0</v>
      </c>
      <c r="C360" s="13">
        <f>IF(C283&gt;0,SUMIFS(Ventas_2[Costo],Ventas_2[Año],'KPI''S CERDO'!$A$2,Ventas_2[Mes],KilosCerdo[[#Headers],[2]],Ventas_2[Almacén],CostoDiaCerdo[[#This Row],[Almacén]])/C283,0)</f>
        <v>0</v>
      </c>
      <c r="D360" s="13">
        <f>IF(D283&gt;0,SUMIFS(Ventas_2[Costo],Ventas_2[Año],'KPI''S CERDO'!$A$2,Ventas_2[Mes],KilosCerdo[[#Headers],[3]],Ventas_2[Almacén],CostoDiaCerdo[[#This Row],[Almacén]])/D283,0)</f>
        <v>0</v>
      </c>
      <c r="E360" s="13">
        <f>IF(E283&gt;0,SUMIFS(Ventas_2[Costo],Ventas_2[Año],'KPI''S CERDO'!$A$2,Ventas_2[Mes],KilosCerdo[[#Headers],[4]],Ventas_2[Almacén],CostoDiaCerdo[[#This Row],[Almacén]])/E283,0)</f>
        <v>0</v>
      </c>
      <c r="F360" s="13">
        <f>IF(F283&gt;0,SUMIFS(Ventas_2[Costo],Ventas_2[Año],'KPI''S CERDO'!$A$2,Ventas_2[Mes],KilosCerdo[[#Headers],[5]],Ventas_2[Almacén],CostoDiaCerdo[[#This Row],[Almacén]])/F283,0)</f>
        <v>0</v>
      </c>
      <c r="G360" s="13">
        <f>IF(G283&gt;0,SUMIFS(Ventas_2[Costo],Ventas_2[Año],'KPI''S CERDO'!$A$2,Ventas_2[Mes],KilosCerdo[[#Headers],[6]],Ventas_2[Almacén],CostoDiaCerdo[[#This Row],[Almacén]])/G283,0)</f>
        <v>0</v>
      </c>
      <c r="H360" s="13">
        <f>IF(H283&gt;0,SUMIFS(Ventas_2[Costo],Ventas_2[Año],'KPI''S CERDO'!$A$2,Ventas_2[Mes],KilosCerdo[[#Headers],[7]],Ventas_2[Almacén],CostoDiaCerdo[[#This Row],[Almacén]])/H283,0)</f>
        <v>0</v>
      </c>
      <c r="I360" s="13">
        <f>IF(I283&gt;0,SUMIFS(Ventas_2[Costo],Ventas_2[Año],'KPI''S CERDO'!$A$2,Ventas_2[Mes],KilosCerdo[[#Headers],[8]],Ventas_2[Almacén],CostoDiaCerdo[[#This Row],[Almacén]])/I283,0)</f>
        <v>0</v>
      </c>
      <c r="J360" s="13">
        <f>IF(J283&gt;0,SUMIFS(Ventas_2[Costo],Ventas_2[Año],'KPI''S CERDO'!$A$2,Ventas_2[Mes],KilosCerdo[[#Headers],[9]],Ventas_2[Almacén],CostoDiaCerdo[[#This Row],[Almacén]])/J283,0)</f>
        <v>15.936785714285715</v>
      </c>
      <c r="K360" s="13">
        <f>IF(K283&gt;0,SUMIFS(Ventas_2[Costo],Ventas_2[Año],'KPI''S CERDO'!$A$2,Ventas_2[Mes],KilosCerdo[[#Headers],[10]],Ventas_2[Almacén],CostoDiaCerdo[[#This Row],[Almacén]])/K283,0)</f>
        <v>0</v>
      </c>
      <c r="L360" s="13">
        <f>IF(L283&gt;0,SUMIFS(Ventas_2[Costo],Ventas_2[Año],'KPI''S CERDO'!$A$2,Ventas_2[Mes],KilosCerdo[[#Headers],[11]],Ventas_2[Almacén],CostoDiaCerdo[[#This Row],[Almacén]])/L283,0)</f>
        <v>0</v>
      </c>
      <c r="M360" s="13">
        <f>IF(M283&gt;0,SUMIFS(Ventas_2[Costo],Ventas_2[Año],'KPI''S CERDO'!$A$2,Ventas_2[Mes],KilosCerdo[[#Headers],[12]],Ventas_2[Almacén],CostoDiaCerdo[[#This Row],[Almacén]])/M283,0)</f>
        <v>14.868476190476191</v>
      </c>
    </row>
    <row r="361" spans="1:13" x14ac:dyDescent="0.3">
      <c r="A361" s="9" t="s">
        <v>124</v>
      </c>
      <c r="B361" s="13">
        <f>IF(B284&gt;0,SUMIFS(Ventas_2[Costo],Ventas_2[Año],'KPI''S CERDO'!$A$2,Ventas_2[Mes],KilosCerdo[[#Headers],[1]],Ventas_2[Almacén],CostoDiaCerdo[[#This Row],[Almacén]])/B284,0)</f>
        <v>0</v>
      </c>
      <c r="C361" s="13">
        <f>IF(C284&gt;0,SUMIFS(Ventas_2[Costo],Ventas_2[Año],'KPI''S CERDO'!$A$2,Ventas_2[Mes],KilosCerdo[[#Headers],[2]],Ventas_2[Almacén],CostoDiaCerdo[[#This Row],[Almacén]])/C284,0)</f>
        <v>15.923166666666667</v>
      </c>
      <c r="D361" s="13">
        <f>IF(D284&gt;0,SUMIFS(Ventas_2[Costo],Ventas_2[Año],'KPI''S CERDO'!$A$2,Ventas_2[Mes],KilosCerdo[[#Headers],[3]],Ventas_2[Almacén],CostoDiaCerdo[[#This Row],[Almacén]])/D284,0)</f>
        <v>0</v>
      </c>
      <c r="E361" s="13">
        <f>IF(E284&gt;0,SUMIFS(Ventas_2[Costo],Ventas_2[Año],'KPI''S CERDO'!$A$2,Ventas_2[Mes],KilosCerdo[[#Headers],[4]],Ventas_2[Almacén],CostoDiaCerdo[[#This Row],[Almacén]])/E284,0)</f>
        <v>0</v>
      </c>
      <c r="F361" s="13">
        <f>IF(F284&gt;0,SUMIFS(Ventas_2[Costo],Ventas_2[Año],'KPI''S CERDO'!$A$2,Ventas_2[Mes],KilosCerdo[[#Headers],[5]],Ventas_2[Almacén],CostoDiaCerdo[[#This Row],[Almacén]])/F284,0)</f>
        <v>0</v>
      </c>
      <c r="G361" s="13">
        <f>IF(G284&gt;0,SUMIFS(Ventas_2[Costo],Ventas_2[Año],'KPI''S CERDO'!$A$2,Ventas_2[Mes],KilosCerdo[[#Headers],[6]],Ventas_2[Almacén],CostoDiaCerdo[[#This Row],[Almacén]])/G284,0)</f>
        <v>0</v>
      </c>
      <c r="H361" s="13">
        <f>IF(H284&gt;0,SUMIFS(Ventas_2[Costo],Ventas_2[Año],'KPI''S CERDO'!$A$2,Ventas_2[Mes],KilosCerdo[[#Headers],[7]],Ventas_2[Almacén],CostoDiaCerdo[[#This Row],[Almacén]])/H284,0)</f>
        <v>0</v>
      </c>
      <c r="I361" s="13">
        <f>IF(I284&gt;0,SUMIFS(Ventas_2[Costo],Ventas_2[Año],'KPI''S CERDO'!$A$2,Ventas_2[Mes],KilosCerdo[[#Headers],[8]],Ventas_2[Almacén],CostoDiaCerdo[[#This Row],[Almacén]])/I284,0)</f>
        <v>0</v>
      </c>
      <c r="J361" s="13">
        <f>IF(J284&gt;0,SUMIFS(Ventas_2[Costo],Ventas_2[Año],'KPI''S CERDO'!$A$2,Ventas_2[Mes],KilosCerdo[[#Headers],[9]],Ventas_2[Almacén],CostoDiaCerdo[[#This Row],[Almacén]])/J284,0)</f>
        <v>0</v>
      </c>
      <c r="K361" s="13">
        <f>IF(K284&gt;0,SUMIFS(Ventas_2[Costo],Ventas_2[Año],'KPI''S CERDO'!$A$2,Ventas_2[Mes],KilosCerdo[[#Headers],[10]],Ventas_2[Almacén],CostoDiaCerdo[[#This Row],[Almacén]])/K284,0)</f>
        <v>0</v>
      </c>
      <c r="L361" s="13">
        <f>IF(L284&gt;0,SUMIFS(Ventas_2[Costo],Ventas_2[Año],'KPI''S CERDO'!$A$2,Ventas_2[Mes],KilosCerdo[[#Headers],[11]],Ventas_2[Almacén],CostoDiaCerdo[[#This Row],[Almacén]])/L284,0)</f>
        <v>0</v>
      </c>
      <c r="M361" s="13">
        <f>IF(M284&gt;0,SUMIFS(Ventas_2[Costo],Ventas_2[Año],'KPI''S CERDO'!$A$2,Ventas_2[Mes],KilosCerdo[[#Headers],[12]],Ventas_2[Almacén],CostoDiaCerdo[[#This Row],[Almacén]])/M284,0)</f>
        <v>0</v>
      </c>
    </row>
    <row r="362" spans="1:13" x14ac:dyDescent="0.3">
      <c r="A362" s="9" t="s">
        <v>125</v>
      </c>
      <c r="B362" s="13">
        <f>IF(B285&gt;0,SUMIFS(Ventas_2[Costo],Ventas_2[Año],'KPI''S CERDO'!$A$2,Ventas_2[Mes],KilosCerdo[[#Headers],[1]],Ventas_2[Almacén],CostoDiaCerdo[[#This Row],[Almacén]])/B285,0)</f>
        <v>0</v>
      </c>
      <c r="C362" s="13">
        <f>IF(C285&gt;0,SUMIFS(Ventas_2[Costo],Ventas_2[Año],'KPI''S CERDO'!$A$2,Ventas_2[Mes],KilosCerdo[[#Headers],[2]],Ventas_2[Almacén],CostoDiaCerdo[[#This Row],[Almacén]])/C285,0)</f>
        <v>0</v>
      </c>
      <c r="D362" s="13">
        <f>IF(D285&gt;0,SUMIFS(Ventas_2[Costo],Ventas_2[Año],'KPI''S CERDO'!$A$2,Ventas_2[Mes],KilosCerdo[[#Headers],[3]],Ventas_2[Almacén],CostoDiaCerdo[[#This Row],[Almacén]])/D285,0)</f>
        <v>0</v>
      </c>
      <c r="E362" s="13">
        <f>IF(E285&gt;0,SUMIFS(Ventas_2[Costo],Ventas_2[Año],'KPI''S CERDO'!$A$2,Ventas_2[Mes],KilosCerdo[[#Headers],[4]],Ventas_2[Almacén],CostoDiaCerdo[[#This Row],[Almacén]])/E285,0)</f>
        <v>0</v>
      </c>
      <c r="F362" s="13">
        <f>IF(F285&gt;0,SUMIFS(Ventas_2[Costo],Ventas_2[Año],'KPI''S CERDO'!$A$2,Ventas_2[Mes],KilosCerdo[[#Headers],[5]],Ventas_2[Almacén],CostoDiaCerdo[[#This Row],[Almacén]])/F285,0)</f>
        <v>0</v>
      </c>
      <c r="G362" s="13">
        <f>IF(G285&gt;0,SUMIFS(Ventas_2[Costo],Ventas_2[Año],'KPI''S CERDO'!$A$2,Ventas_2[Mes],KilosCerdo[[#Headers],[6]],Ventas_2[Almacén],CostoDiaCerdo[[#This Row],[Almacén]])/G285,0)</f>
        <v>0</v>
      </c>
      <c r="H362" s="13">
        <f>IF(H285&gt;0,SUMIFS(Ventas_2[Costo],Ventas_2[Año],'KPI''S CERDO'!$A$2,Ventas_2[Mes],KilosCerdo[[#Headers],[7]],Ventas_2[Almacén],CostoDiaCerdo[[#This Row],[Almacén]])/H285,0)</f>
        <v>0</v>
      </c>
      <c r="I362" s="13">
        <f>IF(I285&gt;0,SUMIFS(Ventas_2[Costo],Ventas_2[Año],'KPI''S CERDO'!$A$2,Ventas_2[Mes],KilosCerdo[[#Headers],[8]],Ventas_2[Almacén],CostoDiaCerdo[[#This Row],[Almacén]])/I285,0)</f>
        <v>0</v>
      </c>
      <c r="J362" s="13">
        <f>IF(J285&gt;0,SUMIFS(Ventas_2[Costo],Ventas_2[Año],'KPI''S CERDO'!$A$2,Ventas_2[Mes],KilosCerdo[[#Headers],[9]],Ventas_2[Almacén],CostoDiaCerdo[[#This Row],[Almacén]])/J285,0)</f>
        <v>0</v>
      </c>
      <c r="K362" s="13">
        <f>IF(K285&gt;0,SUMIFS(Ventas_2[Costo],Ventas_2[Año],'KPI''S CERDO'!$A$2,Ventas_2[Mes],KilosCerdo[[#Headers],[10]],Ventas_2[Almacén],CostoDiaCerdo[[#This Row],[Almacén]])/K285,0)</f>
        <v>0</v>
      </c>
      <c r="L362" s="13">
        <f>IF(L285&gt;0,SUMIFS(Ventas_2[Costo],Ventas_2[Año],'KPI''S CERDO'!$A$2,Ventas_2[Mes],KilosCerdo[[#Headers],[11]],Ventas_2[Almacén],CostoDiaCerdo[[#This Row],[Almacén]])/L285,0)</f>
        <v>0</v>
      </c>
      <c r="M362" s="13">
        <f>IF(M285&gt;0,SUMIFS(Ventas_2[Costo],Ventas_2[Año],'KPI''S CERDO'!$A$2,Ventas_2[Mes],KilosCerdo[[#Headers],[12]],Ventas_2[Almacén],CostoDiaCerdo[[#This Row],[Almacén]])/M285,0)</f>
        <v>33.236159090909091</v>
      </c>
    </row>
    <row r="363" spans="1:13" x14ac:dyDescent="0.3">
      <c r="A363" s="9" t="s">
        <v>126</v>
      </c>
      <c r="B363" s="13">
        <f>IF(B286&gt;0,SUMIFS(Ventas_2[Costo],Ventas_2[Año],'KPI''S CERDO'!$A$2,Ventas_2[Mes],KilosCerdo[[#Headers],[1]],Ventas_2[Almacén],CostoDiaCerdo[[#This Row],[Almacén]])/B286,0)</f>
        <v>0</v>
      </c>
      <c r="C363" s="13">
        <f>IF(C286&gt;0,SUMIFS(Ventas_2[Costo],Ventas_2[Año],'KPI''S CERDO'!$A$2,Ventas_2[Mes],KilosCerdo[[#Headers],[2]],Ventas_2[Almacén],CostoDiaCerdo[[#This Row],[Almacén]])/C286,0)</f>
        <v>0</v>
      </c>
      <c r="D363" s="13">
        <f>IF(D286&gt;0,SUMIFS(Ventas_2[Costo],Ventas_2[Año],'KPI''S CERDO'!$A$2,Ventas_2[Mes],KilosCerdo[[#Headers],[3]],Ventas_2[Almacén],CostoDiaCerdo[[#This Row],[Almacén]])/D286,0)</f>
        <v>0</v>
      </c>
      <c r="E363" s="13">
        <f>IF(E286&gt;0,SUMIFS(Ventas_2[Costo],Ventas_2[Año],'KPI''S CERDO'!$A$2,Ventas_2[Mes],KilosCerdo[[#Headers],[4]],Ventas_2[Almacén],CostoDiaCerdo[[#This Row],[Almacén]])/E286,0)</f>
        <v>0</v>
      </c>
      <c r="F363" s="13">
        <f>IF(F286&gt;0,SUMIFS(Ventas_2[Costo],Ventas_2[Año],'KPI''S CERDO'!$A$2,Ventas_2[Mes],KilosCerdo[[#Headers],[5]],Ventas_2[Almacén],CostoDiaCerdo[[#This Row],[Almacén]])/F286,0)</f>
        <v>0</v>
      </c>
      <c r="G363" s="13">
        <f>IF(G286&gt;0,SUMIFS(Ventas_2[Costo],Ventas_2[Año],'KPI''S CERDO'!$A$2,Ventas_2[Mes],KilosCerdo[[#Headers],[6]],Ventas_2[Almacén],CostoDiaCerdo[[#This Row],[Almacén]])/G286,0)</f>
        <v>0</v>
      </c>
      <c r="H363" s="13">
        <f>IF(H286&gt;0,SUMIFS(Ventas_2[Costo],Ventas_2[Año],'KPI''S CERDO'!$A$2,Ventas_2[Mes],KilosCerdo[[#Headers],[7]],Ventas_2[Almacén],CostoDiaCerdo[[#This Row],[Almacén]])/H286,0)</f>
        <v>0</v>
      </c>
      <c r="I363" s="13">
        <f>IF(I286&gt;0,SUMIFS(Ventas_2[Costo],Ventas_2[Año],'KPI''S CERDO'!$A$2,Ventas_2[Mes],KilosCerdo[[#Headers],[8]],Ventas_2[Almacén],CostoDiaCerdo[[#This Row],[Almacén]])/I286,0)</f>
        <v>0</v>
      </c>
      <c r="J363" s="13">
        <f>IF(J286&gt;0,SUMIFS(Ventas_2[Costo],Ventas_2[Año],'KPI''S CERDO'!$A$2,Ventas_2[Mes],KilosCerdo[[#Headers],[9]],Ventas_2[Almacén],CostoDiaCerdo[[#This Row],[Almacén]])/J286,0)</f>
        <v>0</v>
      </c>
      <c r="K363" s="13">
        <f>IF(K286&gt;0,SUMIFS(Ventas_2[Costo],Ventas_2[Año],'KPI''S CERDO'!$A$2,Ventas_2[Mes],KilosCerdo[[#Headers],[10]],Ventas_2[Almacén],CostoDiaCerdo[[#This Row],[Almacén]])/K286,0)</f>
        <v>0</v>
      </c>
      <c r="L363" s="13">
        <f>IF(L286&gt;0,SUMIFS(Ventas_2[Costo],Ventas_2[Año],'KPI''S CERDO'!$A$2,Ventas_2[Mes],KilosCerdo[[#Headers],[11]],Ventas_2[Almacén],CostoDiaCerdo[[#This Row],[Almacén]])/L286,0)</f>
        <v>0</v>
      </c>
      <c r="M363" s="13">
        <f>IF(M286&gt;0,SUMIFS(Ventas_2[Costo],Ventas_2[Año],'KPI''S CERDO'!$A$2,Ventas_2[Mes],KilosCerdo[[#Headers],[12]],Ventas_2[Almacén],CostoDiaCerdo[[#This Row],[Almacén]])/M286,0)</f>
        <v>0</v>
      </c>
    </row>
    <row r="364" spans="1:13" x14ac:dyDescent="0.3">
      <c r="A364" s="9" t="s">
        <v>127</v>
      </c>
      <c r="B364" s="13">
        <f>IF(B287&gt;0,SUMIFS(Ventas_2[Costo],Ventas_2[Año],'KPI''S CERDO'!$A$2,Ventas_2[Mes],KilosCerdo[[#Headers],[1]],Ventas_2[Almacén],CostoDiaCerdo[[#This Row],[Almacén]])/B287,0)</f>
        <v>0</v>
      </c>
      <c r="C364" s="13">
        <f>IF(C287&gt;0,SUMIFS(Ventas_2[Costo],Ventas_2[Año],'KPI''S CERDO'!$A$2,Ventas_2[Mes],KilosCerdo[[#Headers],[2]],Ventas_2[Almacén],CostoDiaCerdo[[#This Row],[Almacén]])/C287,0)</f>
        <v>0</v>
      </c>
      <c r="D364" s="13">
        <f>IF(D287&gt;0,SUMIFS(Ventas_2[Costo],Ventas_2[Año],'KPI''S CERDO'!$A$2,Ventas_2[Mes],KilosCerdo[[#Headers],[3]],Ventas_2[Almacén],CostoDiaCerdo[[#This Row],[Almacén]])/D287,0)</f>
        <v>0</v>
      </c>
      <c r="E364" s="13">
        <f>IF(E287&gt;0,SUMIFS(Ventas_2[Costo],Ventas_2[Año],'KPI''S CERDO'!$A$2,Ventas_2[Mes],KilosCerdo[[#Headers],[4]],Ventas_2[Almacén],CostoDiaCerdo[[#This Row],[Almacén]])/E287,0)</f>
        <v>0</v>
      </c>
      <c r="F364" s="13">
        <f>IF(F287&gt;0,SUMIFS(Ventas_2[Costo],Ventas_2[Año],'KPI''S CERDO'!$A$2,Ventas_2[Mes],KilosCerdo[[#Headers],[5]],Ventas_2[Almacén],CostoDiaCerdo[[#This Row],[Almacén]])/F287,0)</f>
        <v>0</v>
      </c>
      <c r="G364" s="13">
        <f>IF(G287&gt;0,SUMIFS(Ventas_2[Costo],Ventas_2[Año],'KPI''S CERDO'!$A$2,Ventas_2[Mes],KilosCerdo[[#Headers],[6]],Ventas_2[Almacén],CostoDiaCerdo[[#This Row],[Almacén]])/G287,0)</f>
        <v>0</v>
      </c>
      <c r="H364" s="13">
        <f>IF(H287&gt;0,SUMIFS(Ventas_2[Costo],Ventas_2[Año],'KPI''S CERDO'!$A$2,Ventas_2[Mes],KilosCerdo[[#Headers],[7]],Ventas_2[Almacén],CostoDiaCerdo[[#This Row],[Almacén]])/H287,0)</f>
        <v>0</v>
      </c>
      <c r="I364" s="13">
        <f>IF(I287&gt;0,SUMIFS(Ventas_2[Costo],Ventas_2[Año],'KPI''S CERDO'!$A$2,Ventas_2[Mes],KilosCerdo[[#Headers],[8]],Ventas_2[Almacén],CostoDiaCerdo[[#This Row],[Almacén]])/I287,0)</f>
        <v>0</v>
      </c>
      <c r="J364" s="13">
        <f>IF(J287&gt;0,SUMIFS(Ventas_2[Costo],Ventas_2[Año],'KPI''S CERDO'!$A$2,Ventas_2[Mes],KilosCerdo[[#Headers],[9]],Ventas_2[Almacén],CostoDiaCerdo[[#This Row],[Almacén]])/J287,0)</f>
        <v>0</v>
      </c>
      <c r="K364" s="13">
        <f>IF(K287&gt;0,SUMIFS(Ventas_2[Costo],Ventas_2[Año],'KPI''S CERDO'!$A$2,Ventas_2[Mes],KilosCerdo[[#Headers],[10]],Ventas_2[Almacén],CostoDiaCerdo[[#This Row],[Almacén]])/K287,0)</f>
        <v>0</v>
      </c>
      <c r="L364" s="13">
        <f>IF(L287&gt;0,SUMIFS(Ventas_2[Costo],Ventas_2[Año],'KPI''S CERDO'!$A$2,Ventas_2[Mes],KilosCerdo[[#Headers],[11]],Ventas_2[Almacén],CostoDiaCerdo[[#This Row],[Almacén]])/L287,0)</f>
        <v>0</v>
      </c>
      <c r="M364" s="13">
        <f>IF(M287&gt;0,SUMIFS(Ventas_2[Costo],Ventas_2[Año],'KPI''S CERDO'!$A$2,Ventas_2[Mes],KilosCerdo[[#Headers],[12]],Ventas_2[Almacén],CostoDiaCerdo[[#This Row],[Almacén]])/M287,0)</f>
        <v>0</v>
      </c>
    </row>
    <row r="365" spans="1:13" x14ac:dyDescent="0.3">
      <c r="A365" s="9" t="s">
        <v>128</v>
      </c>
      <c r="B365" s="13">
        <f>IF(B288&gt;0,SUMIFS(Ventas_2[Costo],Ventas_2[Año],'KPI''S CERDO'!$A$2,Ventas_2[Mes],KilosCerdo[[#Headers],[1]],Ventas_2[Almacén],CostoDiaCerdo[[#This Row],[Almacén]])/B288,0)</f>
        <v>0</v>
      </c>
      <c r="C365" s="13">
        <f>IF(C288&gt;0,SUMIFS(Ventas_2[Costo],Ventas_2[Año],'KPI''S CERDO'!$A$2,Ventas_2[Mes],KilosCerdo[[#Headers],[2]],Ventas_2[Almacén],CostoDiaCerdo[[#This Row],[Almacén]])/C288,0)</f>
        <v>0</v>
      </c>
      <c r="D365" s="13">
        <f>IF(D288&gt;0,SUMIFS(Ventas_2[Costo],Ventas_2[Año],'KPI''S CERDO'!$A$2,Ventas_2[Mes],KilosCerdo[[#Headers],[3]],Ventas_2[Almacén],CostoDiaCerdo[[#This Row],[Almacén]])/D288,0)</f>
        <v>0</v>
      </c>
      <c r="E365" s="13">
        <f>IF(E288&gt;0,SUMIFS(Ventas_2[Costo],Ventas_2[Año],'KPI''S CERDO'!$A$2,Ventas_2[Mes],KilosCerdo[[#Headers],[4]],Ventas_2[Almacén],CostoDiaCerdo[[#This Row],[Almacén]])/E288,0)</f>
        <v>0</v>
      </c>
      <c r="F365" s="13">
        <f>IF(F288&gt;0,SUMIFS(Ventas_2[Costo],Ventas_2[Año],'KPI''S CERDO'!$A$2,Ventas_2[Mes],KilosCerdo[[#Headers],[5]],Ventas_2[Almacén],CostoDiaCerdo[[#This Row],[Almacén]])/F288,0)</f>
        <v>0</v>
      </c>
      <c r="G365" s="13">
        <f>IF(G288&gt;0,SUMIFS(Ventas_2[Costo],Ventas_2[Año],'KPI''S CERDO'!$A$2,Ventas_2[Mes],KilosCerdo[[#Headers],[6]],Ventas_2[Almacén],CostoDiaCerdo[[#This Row],[Almacén]])/G288,0)</f>
        <v>0</v>
      </c>
      <c r="H365" s="13">
        <f>IF(H288&gt;0,SUMIFS(Ventas_2[Costo],Ventas_2[Año],'KPI''S CERDO'!$A$2,Ventas_2[Mes],KilosCerdo[[#Headers],[7]],Ventas_2[Almacén],CostoDiaCerdo[[#This Row],[Almacén]])/H288,0)</f>
        <v>0</v>
      </c>
      <c r="I365" s="13">
        <f>IF(I288&gt;0,SUMIFS(Ventas_2[Costo],Ventas_2[Año],'KPI''S CERDO'!$A$2,Ventas_2[Mes],KilosCerdo[[#Headers],[8]],Ventas_2[Almacén],CostoDiaCerdo[[#This Row],[Almacén]])/I288,0)</f>
        <v>0</v>
      </c>
      <c r="J365" s="13">
        <f>IF(J288&gt;0,SUMIFS(Ventas_2[Costo],Ventas_2[Año],'KPI''S CERDO'!$A$2,Ventas_2[Mes],KilosCerdo[[#Headers],[9]],Ventas_2[Almacén],CostoDiaCerdo[[#This Row],[Almacén]])/J288,0)</f>
        <v>7387.0999251121093</v>
      </c>
      <c r="K365" s="13">
        <f>IF(K288&gt;0,SUMIFS(Ventas_2[Costo],Ventas_2[Año],'KPI''S CERDO'!$A$2,Ventas_2[Mes],KilosCerdo[[#Headers],[10]],Ventas_2[Almacén],CostoDiaCerdo[[#This Row],[Almacén]])/K288,0)</f>
        <v>0</v>
      </c>
      <c r="L365" s="13">
        <f>IF(L288&gt;0,SUMIFS(Ventas_2[Costo],Ventas_2[Año],'KPI''S CERDO'!$A$2,Ventas_2[Mes],KilosCerdo[[#Headers],[11]],Ventas_2[Almacén],CostoDiaCerdo[[#This Row],[Almacén]])/L288,0)</f>
        <v>0</v>
      </c>
      <c r="M365" s="13">
        <f>IF(M288&gt;0,SUMIFS(Ventas_2[Costo],Ventas_2[Año],'KPI''S CERDO'!$A$2,Ventas_2[Mes],KilosCerdo[[#Headers],[12]],Ventas_2[Almacén],CostoDiaCerdo[[#This Row],[Almacén]])/M288,0)</f>
        <v>0</v>
      </c>
    </row>
    <row r="366" spans="1:13" x14ac:dyDescent="0.3">
      <c r="A366" s="9" t="s">
        <v>129</v>
      </c>
      <c r="B366" s="13">
        <f>IF(B289&gt;0,SUMIFS(Ventas_2[Costo],Ventas_2[Año],'KPI''S CERDO'!$A$2,Ventas_2[Mes],KilosCerdo[[#Headers],[1]],Ventas_2[Almacén],CostoDiaCerdo[[#This Row],[Almacén]])/B289,0)</f>
        <v>0</v>
      </c>
      <c r="C366" s="13">
        <f>IF(C289&gt;0,SUMIFS(Ventas_2[Costo],Ventas_2[Año],'KPI''S CERDO'!$A$2,Ventas_2[Mes],KilosCerdo[[#Headers],[2]],Ventas_2[Almacén],CostoDiaCerdo[[#This Row],[Almacén]])/C289,0)</f>
        <v>0</v>
      </c>
      <c r="D366" s="13">
        <f>IF(D289&gt;0,SUMIFS(Ventas_2[Costo],Ventas_2[Año],'KPI''S CERDO'!$A$2,Ventas_2[Mes],KilosCerdo[[#Headers],[3]],Ventas_2[Almacén],CostoDiaCerdo[[#This Row],[Almacén]])/D289,0)</f>
        <v>0</v>
      </c>
      <c r="E366" s="13">
        <f>IF(E289&gt;0,SUMIFS(Ventas_2[Costo],Ventas_2[Año],'KPI''S CERDO'!$A$2,Ventas_2[Mes],KilosCerdo[[#Headers],[4]],Ventas_2[Almacén],CostoDiaCerdo[[#This Row],[Almacén]])/E289,0)</f>
        <v>0</v>
      </c>
      <c r="F366" s="13">
        <f>IF(F289&gt;0,SUMIFS(Ventas_2[Costo],Ventas_2[Año],'KPI''S CERDO'!$A$2,Ventas_2[Mes],KilosCerdo[[#Headers],[5]],Ventas_2[Almacén],CostoDiaCerdo[[#This Row],[Almacén]])/F289,0)</f>
        <v>0</v>
      </c>
      <c r="G366" s="13">
        <f>IF(G289&gt;0,SUMIFS(Ventas_2[Costo],Ventas_2[Año],'KPI''S CERDO'!$A$2,Ventas_2[Mes],KilosCerdo[[#Headers],[6]],Ventas_2[Almacén],CostoDiaCerdo[[#This Row],[Almacén]])/G289,0)</f>
        <v>0</v>
      </c>
      <c r="H366" s="13">
        <f>IF(H289&gt;0,SUMIFS(Ventas_2[Costo],Ventas_2[Año],'KPI''S CERDO'!$A$2,Ventas_2[Mes],KilosCerdo[[#Headers],[7]],Ventas_2[Almacén],CostoDiaCerdo[[#This Row],[Almacén]])/H289,0)</f>
        <v>0</v>
      </c>
      <c r="I366" s="13">
        <f>IF(I289&gt;0,SUMIFS(Ventas_2[Costo],Ventas_2[Año],'KPI''S CERDO'!$A$2,Ventas_2[Mes],KilosCerdo[[#Headers],[8]],Ventas_2[Almacén],CostoDiaCerdo[[#This Row],[Almacén]])/I289,0)</f>
        <v>0</v>
      </c>
      <c r="J366" s="13">
        <f>IF(J289&gt;0,SUMIFS(Ventas_2[Costo],Ventas_2[Año],'KPI''S CERDO'!$A$2,Ventas_2[Mes],KilosCerdo[[#Headers],[9]],Ventas_2[Almacén],CostoDiaCerdo[[#This Row],[Almacén]])/J289,0)</f>
        <v>0</v>
      </c>
      <c r="K366" s="13">
        <f>IF(K289&gt;0,SUMIFS(Ventas_2[Costo],Ventas_2[Año],'KPI''S CERDO'!$A$2,Ventas_2[Mes],KilosCerdo[[#Headers],[10]],Ventas_2[Almacén],CostoDiaCerdo[[#This Row],[Almacén]])/K289,0)</f>
        <v>7874.5904124513618</v>
      </c>
      <c r="L366" s="13">
        <f>IF(L289&gt;0,SUMIFS(Ventas_2[Costo],Ventas_2[Año],'KPI''S CERDO'!$A$2,Ventas_2[Mes],KilosCerdo[[#Headers],[11]],Ventas_2[Almacén],CostoDiaCerdo[[#This Row],[Almacén]])/L289,0)</f>
        <v>0</v>
      </c>
      <c r="M366" s="13">
        <f>IF(M289&gt;0,SUMIFS(Ventas_2[Costo],Ventas_2[Año],'KPI''S CERDO'!$A$2,Ventas_2[Mes],KilosCerdo[[#Headers],[12]],Ventas_2[Almacén],CostoDiaCerdo[[#This Row],[Almacén]])/M289,0)</f>
        <v>0</v>
      </c>
    </row>
    <row r="367" spans="1:13" x14ac:dyDescent="0.3">
      <c r="A367" s="9" t="s">
        <v>130</v>
      </c>
      <c r="B367" s="13">
        <f>IF(B290&gt;0,SUMIFS(Ventas_2[Costo],Ventas_2[Año],'KPI''S CERDO'!$A$2,Ventas_2[Mes],KilosCerdo[[#Headers],[1]],Ventas_2[Almacén],CostoDiaCerdo[[#This Row],[Almacén]])/B290,0)</f>
        <v>0</v>
      </c>
      <c r="C367" s="13">
        <f>IF(C290&gt;0,SUMIFS(Ventas_2[Costo],Ventas_2[Año],'KPI''S CERDO'!$A$2,Ventas_2[Mes],KilosCerdo[[#Headers],[2]],Ventas_2[Almacén],CostoDiaCerdo[[#This Row],[Almacén]])/C290,0)</f>
        <v>0</v>
      </c>
      <c r="D367" s="13">
        <f>IF(D290&gt;0,SUMIFS(Ventas_2[Costo],Ventas_2[Año],'KPI''S CERDO'!$A$2,Ventas_2[Mes],KilosCerdo[[#Headers],[3]],Ventas_2[Almacén],CostoDiaCerdo[[#This Row],[Almacén]])/D290,0)</f>
        <v>0</v>
      </c>
      <c r="E367" s="13">
        <f>IF(E290&gt;0,SUMIFS(Ventas_2[Costo],Ventas_2[Año],'KPI''S CERDO'!$A$2,Ventas_2[Mes],KilosCerdo[[#Headers],[4]],Ventas_2[Almacén],CostoDiaCerdo[[#This Row],[Almacén]])/E290,0)</f>
        <v>0</v>
      </c>
      <c r="F367" s="13">
        <f>IF(F290&gt;0,SUMIFS(Ventas_2[Costo],Ventas_2[Año],'KPI''S CERDO'!$A$2,Ventas_2[Mes],KilosCerdo[[#Headers],[5]],Ventas_2[Almacén],CostoDiaCerdo[[#This Row],[Almacén]])/F290,0)</f>
        <v>0</v>
      </c>
      <c r="G367" s="13">
        <f>IF(G290&gt;0,SUMIFS(Ventas_2[Costo],Ventas_2[Año],'KPI''S CERDO'!$A$2,Ventas_2[Mes],KilosCerdo[[#Headers],[6]],Ventas_2[Almacén],CostoDiaCerdo[[#This Row],[Almacén]])/G290,0)</f>
        <v>0</v>
      </c>
      <c r="H367" s="13">
        <f>IF(H290&gt;0,SUMIFS(Ventas_2[Costo],Ventas_2[Año],'KPI''S CERDO'!$A$2,Ventas_2[Mes],KilosCerdo[[#Headers],[7]],Ventas_2[Almacén],CostoDiaCerdo[[#This Row],[Almacén]])/H290,0)</f>
        <v>0</v>
      </c>
      <c r="I367" s="13">
        <f>IF(I290&gt;0,SUMIFS(Ventas_2[Costo],Ventas_2[Año],'KPI''S CERDO'!$A$2,Ventas_2[Mes],KilosCerdo[[#Headers],[8]],Ventas_2[Almacén],CostoDiaCerdo[[#This Row],[Almacén]])/I290,0)</f>
        <v>0</v>
      </c>
      <c r="J367" s="13">
        <f>IF(J290&gt;0,SUMIFS(Ventas_2[Costo],Ventas_2[Año],'KPI''S CERDO'!$A$2,Ventas_2[Mes],KilosCerdo[[#Headers],[9]],Ventas_2[Almacén],CostoDiaCerdo[[#This Row],[Almacén]])/J290,0)</f>
        <v>271.87384297520663</v>
      </c>
      <c r="K367" s="13">
        <f>IF(K290&gt;0,SUMIFS(Ventas_2[Costo],Ventas_2[Año],'KPI''S CERDO'!$A$2,Ventas_2[Mes],KilosCerdo[[#Headers],[10]],Ventas_2[Almacén],CostoDiaCerdo[[#This Row],[Almacén]])/K290,0)</f>
        <v>7028.576643137254</v>
      </c>
      <c r="L367" s="13">
        <f>IF(L290&gt;0,SUMIFS(Ventas_2[Costo],Ventas_2[Año],'KPI''S CERDO'!$A$2,Ventas_2[Mes],KilosCerdo[[#Headers],[11]],Ventas_2[Almacén],CostoDiaCerdo[[#This Row],[Almacén]])/L290,0)</f>
        <v>0</v>
      </c>
      <c r="M367" s="13">
        <f>IF(M290&gt;0,SUMIFS(Ventas_2[Costo],Ventas_2[Año],'KPI''S CERDO'!$A$2,Ventas_2[Mes],KilosCerdo[[#Headers],[12]],Ventas_2[Almacén],CostoDiaCerdo[[#This Row],[Almacén]])/M290,0)</f>
        <v>0</v>
      </c>
    </row>
    <row r="368" spans="1:13" x14ac:dyDescent="0.3">
      <c r="A368" s="9" t="s">
        <v>131</v>
      </c>
      <c r="B368" s="13">
        <f>IF(B291&gt;0,SUMIFS(Ventas_2[Costo],Ventas_2[Año],'KPI''S CERDO'!$A$2,Ventas_2[Mes],KilosCerdo[[#Headers],[1]],Ventas_2[Almacén],CostoDiaCerdo[[#This Row],[Almacén]])/B291,0)</f>
        <v>0</v>
      </c>
      <c r="C368" s="13">
        <f>IF(C291&gt;0,SUMIFS(Ventas_2[Costo],Ventas_2[Año],'KPI''S CERDO'!$A$2,Ventas_2[Mes],KilosCerdo[[#Headers],[2]],Ventas_2[Almacén],CostoDiaCerdo[[#This Row],[Almacén]])/C291,0)</f>
        <v>0</v>
      </c>
      <c r="D368" s="13">
        <f>IF(D291&gt;0,SUMIFS(Ventas_2[Costo],Ventas_2[Año],'KPI''S CERDO'!$A$2,Ventas_2[Mes],KilosCerdo[[#Headers],[3]],Ventas_2[Almacén],CostoDiaCerdo[[#This Row],[Almacén]])/D291,0)</f>
        <v>0</v>
      </c>
      <c r="E368" s="13">
        <f>IF(E291&gt;0,SUMIFS(Ventas_2[Costo],Ventas_2[Año],'KPI''S CERDO'!$A$2,Ventas_2[Mes],KilosCerdo[[#Headers],[4]],Ventas_2[Almacén],CostoDiaCerdo[[#This Row],[Almacén]])/E291,0)</f>
        <v>2164.9123050847456</v>
      </c>
      <c r="F368" s="13">
        <f>IF(F291&gt;0,SUMIFS(Ventas_2[Costo],Ventas_2[Año],'KPI''S CERDO'!$A$2,Ventas_2[Mes],KilosCerdo[[#Headers],[5]],Ventas_2[Almacén],CostoDiaCerdo[[#This Row],[Almacén]])/F291,0)</f>
        <v>0</v>
      </c>
      <c r="G368" s="13">
        <f>IF(G291&gt;0,SUMIFS(Ventas_2[Costo],Ventas_2[Año],'KPI''S CERDO'!$A$2,Ventas_2[Mes],KilosCerdo[[#Headers],[6]],Ventas_2[Almacén],CostoDiaCerdo[[#This Row],[Almacén]])/G291,0)</f>
        <v>0</v>
      </c>
      <c r="H368" s="13">
        <f>IF(H291&gt;0,SUMIFS(Ventas_2[Costo],Ventas_2[Año],'KPI''S CERDO'!$A$2,Ventas_2[Mes],KilosCerdo[[#Headers],[7]],Ventas_2[Almacén],CostoDiaCerdo[[#This Row],[Almacén]])/H291,0)</f>
        <v>0</v>
      </c>
      <c r="I368" s="13">
        <f>IF(I291&gt;0,SUMIFS(Ventas_2[Costo],Ventas_2[Año],'KPI''S CERDO'!$A$2,Ventas_2[Mes],KilosCerdo[[#Headers],[8]],Ventas_2[Almacén],CostoDiaCerdo[[#This Row],[Almacén]])/I291,0)</f>
        <v>0</v>
      </c>
      <c r="J368" s="13">
        <f>IF(J291&gt;0,SUMIFS(Ventas_2[Costo],Ventas_2[Año],'KPI''S CERDO'!$A$2,Ventas_2[Mes],KilosCerdo[[#Headers],[9]],Ventas_2[Almacén],CostoDiaCerdo[[#This Row],[Almacén]])/J291,0)</f>
        <v>0</v>
      </c>
      <c r="K368" s="13">
        <f>IF(K291&gt;0,SUMIFS(Ventas_2[Costo],Ventas_2[Año],'KPI''S CERDO'!$A$2,Ventas_2[Mes],KilosCerdo[[#Headers],[10]],Ventas_2[Almacén],CostoDiaCerdo[[#This Row],[Almacén]])/K291,0)</f>
        <v>0</v>
      </c>
      <c r="L368" s="13">
        <f>IF(L291&gt;0,SUMIFS(Ventas_2[Costo],Ventas_2[Año],'KPI''S CERDO'!$A$2,Ventas_2[Mes],KilosCerdo[[#Headers],[11]],Ventas_2[Almacén],CostoDiaCerdo[[#This Row],[Almacén]])/L291,0)</f>
        <v>11560.382544783986</v>
      </c>
      <c r="M368" s="13">
        <f>IF(M291&gt;0,SUMIFS(Ventas_2[Costo],Ventas_2[Año],'KPI''S CERDO'!$A$2,Ventas_2[Mes],KilosCerdo[[#Headers],[12]],Ventas_2[Almacén],CostoDiaCerdo[[#This Row],[Almacén]])/M291,0)</f>
        <v>0</v>
      </c>
    </row>
    <row r="369" spans="1:13" x14ac:dyDescent="0.3">
      <c r="A369" s="9" t="s">
        <v>132</v>
      </c>
      <c r="B369" s="13">
        <f>IF(B292&gt;0,SUMIFS(Ventas_2[Costo],Ventas_2[Año],'KPI''S CERDO'!$A$2,Ventas_2[Mes],KilosCerdo[[#Headers],[1]],Ventas_2[Almacén],CostoDiaCerdo[[#This Row],[Almacén]])/B292,0)</f>
        <v>0</v>
      </c>
      <c r="C369" s="13">
        <f>IF(C292&gt;0,SUMIFS(Ventas_2[Costo],Ventas_2[Año],'KPI''S CERDO'!$A$2,Ventas_2[Mes],KilosCerdo[[#Headers],[2]],Ventas_2[Almacén],CostoDiaCerdo[[#This Row],[Almacén]])/C292,0)</f>
        <v>0</v>
      </c>
      <c r="D369" s="13">
        <f>IF(D292&gt;0,SUMIFS(Ventas_2[Costo],Ventas_2[Año],'KPI''S CERDO'!$A$2,Ventas_2[Mes],KilosCerdo[[#Headers],[3]],Ventas_2[Almacén],CostoDiaCerdo[[#This Row],[Almacén]])/D292,0)</f>
        <v>0</v>
      </c>
      <c r="E369" s="13">
        <f>IF(E292&gt;0,SUMIFS(Ventas_2[Costo],Ventas_2[Año],'KPI''S CERDO'!$A$2,Ventas_2[Mes],KilosCerdo[[#Headers],[4]],Ventas_2[Almacén],CostoDiaCerdo[[#This Row],[Almacén]])/E292,0)</f>
        <v>1482.8382443181818</v>
      </c>
      <c r="F369" s="13">
        <f>IF(F292&gt;0,SUMIFS(Ventas_2[Costo],Ventas_2[Año],'KPI''S CERDO'!$A$2,Ventas_2[Mes],KilosCerdo[[#Headers],[5]],Ventas_2[Almacén],CostoDiaCerdo[[#This Row],[Almacén]])/F292,0)</f>
        <v>1387.038179207352</v>
      </c>
      <c r="G369" s="13">
        <f>IF(G292&gt;0,SUMIFS(Ventas_2[Costo],Ventas_2[Año],'KPI''S CERDO'!$A$2,Ventas_2[Mes],KilosCerdo[[#Headers],[6]],Ventas_2[Almacén],CostoDiaCerdo[[#This Row],[Almacén]])/G292,0)</f>
        <v>0</v>
      </c>
      <c r="H369" s="13">
        <f>IF(H292&gt;0,SUMIFS(Ventas_2[Costo],Ventas_2[Año],'KPI''S CERDO'!$A$2,Ventas_2[Mes],KilosCerdo[[#Headers],[7]],Ventas_2[Almacén],CostoDiaCerdo[[#This Row],[Almacén]])/H292,0)</f>
        <v>4466.548844953174</v>
      </c>
      <c r="I369" s="13">
        <f>IF(I292&gt;0,SUMIFS(Ventas_2[Costo],Ventas_2[Año],'KPI''S CERDO'!$A$2,Ventas_2[Mes],KilosCerdo[[#Headers],[8]],Ventas_2[Almacén],CostoDiaCerdo[[#This Row],[Almacén]])/I292,0)</f>
        <v>1338.2193757575756</v>
      </c>
      <c r="J369" s="13">
        <f>IF(J292&gt;0,SUMIFS(Ventas_2[Costo],Ventas_2[Año],'KPI''S CERDO'!$A$2,Ventas_2[Mes],KilosCerdo[[#Headers],[9]],Ventas_2[Almacén],CostoDiaCerdo[[#This Row],[Almacén]])/J292,0)</f>
        <v>0</v>
      </c>
      <c r="K369" s="13">
        <f>IF(K292&gt;0,SUMIFS(Ventas_2[Costo],Ventas_2[Año],'KPI''S CERDO'!$A$2,Ventas_2[Mes],KilosCerdo[[#Headers],[10]],Ventas_2[Almacén],CostoDiaCerdo[[#This Row],[Almacén]])/K292,0)</f>
        <v>0</v>
      </c>
      <c r="L369" s="13">
        <f>IF(L292&gt;0,SUMIFS(Ventas_2[Costo],Ventas_2[Año],'KPI''S CERDO'!$A$2,Ventas_2[Mes],KilosCerdo[[#Headers],[11]],Ventas_2[Almacén],CostoDiaCerdo[[#This Row],[Almacén]])/L292,0)</f>
        <v>1366.8226168224301</v>
      </c>
      <c r="M369" s="13">
        <f>IF(M292&gt;0,SUMIFS(Ventas_2[Costo],Ventas_2[Año],'KPI''S CERDO'!$A$2,Ventas_2[Mes],KilosCerdo[[#Headers],[12]],Ventas_2[Almacén],CostoDiaCerdo[[#This Row],[Almacén]])/M292,0)</f>
        <v>4120.4341964539008</v>
      </c>
    </row>
    <row r="370" spans="1:13" x14ac:dyDescent="0.3">
      <c r="A370" s="9" t="s">
        <v>133</v>
      </c>
      <c r="B370" s="13">
        <f>IF(B293&gt;0,SUMIFS(Ventas_2[Costo],Ventas_2[Año],'KPI''S CERDO'!$A$2,Ventas_2[Mes],KilosCerdo[[#Headers],[1]],Ventas_2[Almacén],CostoDiaCerdo[[#This Row],[Almacén]])/B293,0)</f>
        <v>0</v>
      </c>
      <c r="C370" s="13">
        <f>IF(C293&gt;0,SUMIFS(Ventas_2[Costo],Ventas_2[Año],'KPI''S CERDO'!$A$2,Ventas_2[Mes],KilosCerdo[[#Headers],[2]],Ventas_2[Almacén],CostoDiaCerdo[[#This Row],[Almacén]])/C293,0)</f>
        <v>0</v>
      </c>
      <c r="D370" s="13">
        <f>IF(D293&gt;0,SUMIFS(Ventas_2[Costo],Ventas_2[Año],'KPI''S CERDO'!$A$2,Ventas_2[Mes],KilosCerdo[[#Headers],[3]],Ventas_2[Almacén],CostoDiaCerdo[[#This Row],[Almacén]])/D293,0)</f>
        <v>0</v>
      </c>
      <c r="E370" s="13">
        <f>IF(E293&gt;0,SUMIFS(Ventas_2[Costo],Ventas_2[Año],'KPI''S CERDO'!$A$2,Ventas_2[Mes],KilosCerdo[[#Headers],[4]],Ventas_2[Almacén],CostoDiaCerdo[[#This Row],[Almacén]])/E293,0)</f>
        <v>0</v>
      </c>
      <c r="F370" s="13">
        <f>IF(F293&gt;0,SUMIFS(Ventas_2[Costo],Ventas_2[Año],'KPI''S CERDO'!$A$2,Ventas_2[Mes],KilosCerdo[[#Headers],[5]],Ventas_2[Almacén],CostoDiaCerdo[[#This Row],[Almacén]])/F293,0)</f>
        <v>3443.7734689265531</v>
      </c>
      <c r="G370" s="13">
        <f>IF(G293&gt;0,SUMIFS(Ventas_2[Costo],Ventas_2[Año],'KPI''S CERDO'!$A$2,Ventas_2[Mes],KilosCerdo[[#Headers],[6]],Ventas_2[Almacén],CostoDiaCerdo[[#This Row],[Almacén]])/G293,0)</f>
        <v>0</v>
      </c>
      <c r="H370" s="13">
        <f>IF(H293&gt;0,SUMIFS(Ventas_2[Costo],Ventas_2[Año],'KPI''S CERDO'!$A$2,Ventas_2[Mes],KilosCerdo[[#Headers],[7]],Ventas_2[Almacén],CostoDiaCerdo[[#This Row],[Almacén]])/H293,0)</f>
        <v>0</v>
      </c>
      <c r="I370" s="13">
        <f>IF(I293&gt;0,SUMIFS(Ventas_2[Costo],Ventas_2[Año],'KPI''S CERDO'!$A$2,Ventas_2[Mes],KilosCerdo[[#Headers],[8]],Ventas_2[Almacén],CostoDiaCerdo[[#This Row],[Almacén]])/I293,0)</f>
        <v>2473.7739048582998</v>
      </c>
      <c r="J370" s="13">
        <f>IF(J293&gt;0,SUMIFS(Ventas_2[Costo],Ventas_2[Año],'KPI''S CERDO'!$A$2,Ventas_2[Mes],KilosCerdo[[#Headers],[9]],Ventas_2[Almacén],CostoDiaCerdo[[#This Row],[Almacén]])/J293,0)</f>
        <v>0</v>
      </c>
      <c r="K370" s="13">
        <f>IF(K293&gt;0,SUMIFS(Ventas_2[Costo],Ventas_2[Año],'KPI''S CERDO'!$A$2,Ventas_2[Mes],KilosCerdo[[#Headers],[10]],Ventas_2[Almacén],CostoDiaCerdo[[#This Row],[Almacén]])/K293,0)</f>
        <v>0</v>
      </c>
      <c r="L370" s="13">
        <f>IF(L293&gt;0,SUMIFS(Ventas_2[Costo],Ventas_2[Año],'KPI''S CERDO'!$A$2,Ventas_2[Mes],KilosCerdo[[#Headers],[11]],Ventas_2[Almacén],CostoDiaCerdo[[#This Row],[Almacén]])/L293,0)</f>
        <v>0</v>
      </c>
      <c r="M370" s="13">
        <f>IF(M293&gt;0,SUMIFS(Ventas_2[Costo],Ventas_2[Año],'KPI''S CERDO'!$A$2,Ventas_2[Mes],KilosCerdo[[#Headers],[12]],Ventas_2[Almacén],CostoDiaCerdo[[#This Row],[Almacén]])/M293,0)</f>
        <v>5238.9846907630517</v>
      </c>
    </row>
    <row r="371" spans="1:13" x14ac:dyDescent="0.3">
      <c r="A371" s="9" t="s">
        <v>134</v>
      </c>
      <c r="B371" s="13">
        <f>IF(B294&gt;0,SUMIFS(Ventas_2[Costo],Ventas_2[Año],'KPI''S CERDO'!$A$2,Ventas_2[Mes],KilosCerdo[[#Headers],[1]],Ventas_2[Almacén],CostoDiaCerdo[[#This Row],[Almacén]])/B294,0)</f>
        <v>0</v>
      </c>
      <c r="C371" s="13">
        <f>IF(C294&gt;0,SUMIFS(Ventas_2[Costo],Ventas_2[Año],'KPI''S CERDO'!$A$2,Ventas_2[Mes],KilosCerdo[[#Headers],[2]],Ventas_2[Almacén],CostoDiaCerdo[[#This Row],[Almacén]])/C294,0)</f>
        <v>0</v>
      </c>
      <c r="D371" s="13">
        <f>IF(D294&gt;0,SUMIFS(Ventas_2[Costo],Ventas_2[Año],'KPI''S CERDO'!$A$2,Ventas_2[Mes],KilosCerdo[[#Headers],[3]],Ventas_2[Almacén],CostoDiaCerdo[[#This Row],[Almacén]])/D294,0)</f>
        <v>0</v>
      </c>
      <c r="E371" s="13">
        <f>IF(E294&gt;0,SUMIFS(Ventas_2[Costo],Ventas_2[Año],'KPI''S CERDO'!$A$2,Ventas_2[Mes],KilosCerdo[[#Headers],[4]],Ventas_2[Almacén],CostoDiaCerdo[[#This Row],[Almacén]])/E294,0)</f>
        <v>0</v>
      </c>
      <c r="F371" s="13">
        <f>IF(F294&gt;0,SUMIFS(Ventas_2[Costo],Ventas_2[Año],'KPI''S CERDO'!$A$2,Ventas_2[Mes],KilosCerdo[[#Headers],[5]],Ventas_2[Almacén],CostoDiaCerdo[[#This Row],[Almacén]])/F294,0)</f>
        <v>0</v>
      </c>
      <c r="G371" s="13">
        <f>IF(G294&gt;0,SUMIFS(Ventas_2[Costo],Ventas_2[Año],'KPI''S CERDO'!$A$2,Ventas_2[Mes],KilosCerdo[[#Headers],[6]],Ventas_2[Almacén],CostoDiaCerdo[[#This Row],[Almacén]])/G294,0)</f>
        <v>0</v>
      </c>
      <c r="H371" s="13">
        <f>IF(H294&gt;0,SUMIFS(Ventas_2[Costo],Ventas_2[Año],'KPI''S CERDO'!$A$2,Ventas_2[Mes],KilosCerdo[[#Headers],[7]],Ventas_2[Almacén],CostoDiaCerdo[[#This Row],[Almacén]])/H294,0)</f>
        <v>0</v>
      </c>
      <c r="I371" s="13">
        <f>IF(I294&gt;0,SUMIFS(Ventas_2[Costo],Ventas_2[Año],'KPI''S CERDO'!$A$2,Ventas_2[Mes],KilosCerdo[[#Headers],[8]],Ventas_2[Almacén],CostoDiaCerdo[[#This Row],[Almacén]])/I294,0)</f>
        <v>0</v>
      </c>
      <c r="J371" s="13">
        <f>IF(J294&gt;0,SUMIFS(Ventas_2[Costo],Ventas_2[Año],'KPI''S CERDO'!$A$2,Ventas_2[Mes],KilosCerdo[[#Headers],[9]],Ventas_2[Almacén],CostoDiaCerdo[[#This Row],[Almacén]])/J294,0)</f>
        <v>2965.0944606414</v>
      </c>
      <c r="K371" s="13">
        <f>IF(K294&gt;0,SUMIFS(Ventas_2[Costo],Ventas_2[Año],'KPI''S CERDO'!$A$2,Ventas_2[Mes],KilosCerdo[[#Headers],[10]],Ventas_2[Almacén],CostoDiaCerdo[[#This Row],[Almacén]])/K294,0)</f>
        <v>0</v>
      </c>
      <c r="L371" s="13">
        <f>IF(L294&gt;0,SUMIFS(Ventas_2[Costo],Ventas_2[Año],'KPI''S CERDO'!$A$2,Ventas_2[Mes],KilosCerdo[[#Headers],[11]],Ventas_2[Almacén],CostoDiaCerdo[[#This Row],[Almacén]])/L294,0)</f>
        <v>0</v>
      </c>
      <c r="M371" s="13">
        <f>IF(M294&gt;0,SUMIFS(Ventas_2[Costo],Ventas_2[Año],'KPI''S CERDO'!$A$2,Ventas_2[Mes],KilosCerdo[[#Headers],[12]],Ventas_2[Almacén],CostoDiaCerdo[[#This Row],[Almacén]])/M294,0)</f>
        <v>0</v>
      </c>
    </row>
    <row r="372" spans="1:13" x14ac:dyDescent="0.3">
      <c r="A372" s="9" t="s">
        <v>135</v>
      </c>
      <c r="B372" s="13">
        <f>IF(B295&gt;0,SUMIFS(Ventas_2[Costo],Ventas_2[Año],'KPI''S CERDO'!$A$2,Ventas_2[Mes],KilosCerdo[[#Headers],[1]],Ventas_2[Almacén],CostoDiaCerdo[[#This Row],[Almacén]])/B295,0)</f>
        <v>0</v>
      </c>
      <c r="C372" s="13">
        <f>IF(C295&gt;0,SUMIFS(Ventas_2[Costo],Ventas_2[Año],'KPI''S CERDO'!$A$2,Ventas_2[Mes],KilosCerdo[[#Headers],[2]],Ventas_2[Almacén],CostoDiaCerdo[[#This Row],[Almacén]])/C295,0)</f>
        <v>0</v>
      </c>
      <c r="D372" s="13">
        <f>IF(D295&gt;0,SUMIFS(Ventas_2[Costo],Ventas_2[Año],'KPI''S CERDO'!$A$2,Ventas_2[Mes],KilosCerdo[[#Headers],[3]],Ventas_2[Almacén],CostoDiaCerdo[[#This Row],[Almacén]])/D295,0)</f>
        <v>0</v>
      </c>
      <c r="E372" s="13">
        <f>IF(E295&gt;0,SUMIFS(Ventas_2[Costo],Ventas_2[Año],'KPI''S CERDO'!$A$2,Ventas_2[Mes],KilosCerdo[[#Headers],[4]],Ventas_2[Almacén],CostoDiaCerdo[[#This Row],[Almacén]])/E295,0)</f>
        <v>0</v>
      </c>
      <c r="F372" s="13">
        <f>IF(F295&gt;0,SUMIFS(Ventas_2[Costo],Ventas_2[Año],'KPI''S CERDO'!$A$2,Ventas_2[Mes],KilosCerdo[[#Headers],[5]],Ventas_2[Almacén],CostoDiaCerdo[[#This Row],[Almacén]])/F295,0)</f>
        <v>1335.9845690140846</v>
      </c>
      <c r="G372" s="13">
        <f>IF(G295&gt;0,SUMIFS(Ventas_2[Costo],Ventas_2[Año],'KPI''S CERDO'!$A$2,Ventas_2[Mes],KilosCerdo[[#Headers],[6]],Ventas_2[Almacén],CostoDiaCerdo[[#This Row],[Almacén]])/G295,0)</f>
        <v>0</v>
      </c>
      <c r="H372" s="13">
        <f>IF(H295&gt;0,SUMIFS(Ventas_2[Costo],Ventas_2[Año],'KPI''S CERDO'!$A$2,Ventas_2[Mes],KilosCerdo[[#Headers],[7]],Ventas_2[Almacén],CostoDiaCerdo[[#This Row],[Almacén]])/H295,0)</f>
        <v>0</v>
      </c>
      <c r="I372" s="13">
        <f>IF(I295&gt;0,SUMIFS(Ventas_2[Costo],Ventas_2[Año],'KPI''S CERDO'!$A$2,Ventas_2[Mes],KilosCerdo[[#Headers],[8]],Ventas_2[Almacén],CostoDiaCerdo[[#This Row],[Almacén]])/I295,0)</f>
        <v>0</v>
      </c>
      <c r="J372" s="13">
        <f>IF(J295&gt;0,SUMIFS(Ventas_2[Costo],Ventas_2[Año],'KPI''S CERDO'!$A$2,Ventas_2[Mes],KilosCerdo[[#Headers],[9]],Ventas_2[Almacén],CostoDiaCerdo[[#This Row],[Almacén]])/J295,0)</f>
        <v>0</v>
      </c>
      <c r="K372" s="13">
        <f>IF(K295&gt;0,SUMIFS(Ventas_2[Costo],Ventas_2[Año],'KPI''S CERDO'!$A$2,Ventas_2[Mes],KilosCerdo[[#Headers],[10]],Ventas_2[Almacén],CostoDiaCerdo[[#This Row],[Almacén]])/K295,0)</f>
        <v>0</v>
      </c>
      <c r="L372" s="13">
        <f>IF(L295&gt;0,SUMIFS(Ventas_2[Costo],Ventas_2[Año],'KPI''S CERDO'!$A$2,Ventas_2[Mes],KilosCerdo[[#Headers],[11]],Ventas_2[Almacén],CostoDiaCerdo[[#This Row],[Almacén]])/L295,0)</f>
        <v>0</v>
      </c>
      <c r="M372" s="13">
        <f>IF(M295&gt;0,SUMIFS(Ventas_2[Costo],Ventas_2[Año],'KPI''S CERDO'!$A$2,Ventas_2[Mes],KilosCerdo[[#Headers],[12]],Ventas_2[Almacén],CostoDiaCerdo[[#This Row],[Almacén]])/M295,0)</f>
        <v>0</v>
      </c>
    </row>
    <row r="373" spans="1:13" x14ac:dyDescent="0.3">
      <c r="A373" s="9" t="s">
        <v>136</v>
      </c>
      <c r="B373" s="13">
        <f>IF(B296&gt;0,SUMIFS(Ventas_2[Costo],Ventas_2[Año],'KPI''S CERDO'!$A$2,Ventas_2[Mes],KilosCerdo[[#Headers],[1]],Ventas_2[Almacén],CostoDiaCerdo[[#This Row],[Almacén]])/B296,0)</f>
        <v>0</v>
      </c>
      <c r="C373" s="13">
        <f>IF(C296&gt;0,SUMIFS(Ventas_2[Costo],Ventas_2[Año],'KPI''S CERDO'!$A$2,Ventas_2[Mes],KilosCerdo[[#Headers],[2]],Ventas_2[Almacén],CostoDiaCerdo[[#This Row],[Almacén]])/C296,0)</f>
        <v>0</v>
      </c>
      <c r="D373" s="13">
        <f>IF(D296&gt;0,SUMIFS(Ventas_2[Costo],Ventas_2[Año],'KPI''S CERDO'!$A$2,Ventas_2[Mes],KilosCerdo[[#Headers],[3]],Ventas_2[Almacén],CostoDiaCerdo[[#This Row],[Almacén]])/D296,0)</f>
        <v>0</v>
      </c>
      <c r="E373" s="13">
        <f>IF(E296&gt;0,SUMIFS(Ventas_2[Costo],Ventas_2[Año],'KPI''S CERDO'!$A$2,Ventas_2[Mes],KilosCerdo[[#Headers],[4]],Ventas_2[Almacén],CostoDiaCerdo[[#This Row],[Almacén]])/E296,0)</f>
        <v>0</v>
      </c>
      <c r="F373" s="13">
        <f>IF(F296&gt;0,SUMIFS(Ventas_2[Costo],Ventas_2[Año],'KPI''S CERDO'!$A$2,Ventas_2[Mes],KilosCerdo[[#Headers],[5]],Ventas_2[Almacén],CostoDiaCerdo[[#This Row],[Almacén]])/F296,0)</f>
        <v>2373.9187995337993</v>
      </c>
      <c r="G373" s="13">
        <f>IF(G296&gt;0,SUMIFS(Ventas_2[Costo],Ventas_2[Año],'KPI''S CERDO'!$A$2,Ventas_2[Mes],KilosCerdo[[#Headers],[6]],Ventas_2[Almacén],CostoDiaCerdo[[#This Row],[Almacén]])/G296,0)</f>
        <v>0</v>
      </c>
      <c r="H373" s="13">
        <f>IF(H296&gt;0,SUMIFS(Ventas_2[Costo],Ventas_2[Año],'KPI''S CERDO'!$A$2,Ventas_2[Mes],KilosCerdo[[#Headers],[7]],Ventas_2[Almacén],CostoDiaCerdo[[#This Row],[Almacén]])/H296,0)</f>
        <v>0</v>
      </c>
      <c r="I373" s="13">
        <f>IF(I296&gt;0,SUMIFS(Ventas_2[Costo],Ventas_2[Año],'KPI''S CERDO'!$A$2,Ventas_2[Mes],KilosCerdo[[#Headers],[8]],Ventas_2[Almacén],CostoDiaCerdo[[#This Row],[Almacén]])/I296,0)</f>
        <v>0</v>
      </c>
      <c r="J373" s="13">
        <f>IF(J296&gt;0,SUMIFS(Ventas_2[Costo],Ventas_2[Año],'KPI''S CERDO'!$A$2,Ventas_2[Mes],KilosCerdo[[#Headers],[9]],Ventas_2[Almacén],CostoDiaCerdo[[#This Row],[Almacén]])/J296,0)</f>
        <v>0</v>
      </c>
      <c r="K373" s="13">
        <f>IF(K296&gt;0,SUMIFS(Ventas_2[Costo],Ventas_2[Año],'KPI''S CERDO'!$A$2,Ventas_2[Mes],KilosCerdo[[#Headers],[10]],Ventas_2[Almacén],CostoDiaCerdo[[#This Row],[Almacén]])/K296,0)</f>
        <v>0</v>
      </c>
      <c r="L373" s="13">
        <f>IF(L296&gt;0,SUMIFS(Ventas_2[Costo],Ventas_2[Año],'KPI''S CERDO'!$A$2,Ventas_2[Mes],KilosCerdo[[#Headers],[11]],Ventas_2[Almacén],CostoDiaCerdo[[#This Row],[Almacén]])/L296,0)</f>
        <v>0</v>
      </c>
      <c r="M373" s="13">
        <f>IF(M296&gt;0,SUMIFS(Ventas_2[Costo],Ventas_2[Año],'KPI''S CERDO'!$A$2,Ventas_2[Mes],KilosCerdo[[#Headers],[12]],Ventas_2[Almacén],CostoDiaCerdo[[#This Row],[Almacén]])/M296,0)</f>
        <v>0</v>
      </c>
    </row>
    <row r="374" spans="1:13" x14ac:dyDescent="0.3">
      <c r="A374" s="9" t="s">
        <v>137</v>
      </c>
      <c r="B374" s="13">
        <f>IF(B297&gt;0,SUMIFS(Ventas_2[Costo],Ventas_2[Año],'KPI''S CERDO'!$A$2,Ventas_2[Mes],KilosCerdo[[#Headers],[1]],Ventas_2[Almacén],CostoDiaCerdo[[#This Row],[Almacén]])/B297,0)</f>
        <v>0</v>
      </c>
      <c r="C374" s="13">
        <f>IF(C297&gt;0,SUMIFS(Ventas_2[Costo],Ventas_2[Año],'KPI''S CERDO'!$A$2,Ventas_2[Mes],KilosCerdo[[#Headers],[2]],Ventas_2[Almacén],CostoDiaCerdo[[#This Row],[Almacén]])/C297,0)</f>
        <v>0</v>
      </c>
      <c r="D374" s="13">
        <f>IF(D297&gt;0,SUMIFS(Ventas_2[Costo],Ventas_2[Año],'KPI''S CERDO'!$A$2,Ventas_2[Mes],KilosCerdo[[#Headers],[3]],Ventas_2[Almacén],CostoDiaCerdo[[#This Row],[Almacén]])/D297,0)</f>
        <v>0</v>
      </c>
      <c r="E374" s="13">
        <f>IF(E297&gt;0,SUMIFS(Ventas_2[Costo],Ventas_2[Año],'KPI''S CERDO'!$A$2,Ventas_2[Mes],KilosCerdo[[#Headers],[4]],Ventas_2[Almacén],CostoDiaCerdo[[#This Row],[Almacén]])/E297,0)</f>
        <v>0</v>
      </c>
      <c r="F374" s="13">
        <f>IF(F297&gt;0,SUMIFS(Ventas_2[Costo],Ventas_2[Año],'KPI''S CERDO'!$A$2,Ventas_2[Mes],KilosCerdo[[#Headers],[5]],Ventas_2[Almacén],CostoDiaCerdo[[#This Row],[Almacén]])/F297,0)</f>
        <v>0</v>
      </c>
      <c r="G374" s="13">
        <f>IF(G297&gt;0,SUMIFS(Ventas_2[Costo],Ventas_2[Año],'KPI''S CERDO'!$A$2,Ventas_2[Mes],KilosCerdo[[#Headers],[6]],Ventas_2[Almacén],CostoDiaCerdo[[#This Row],[Almacén]])/G297,0)</f>
        <v>2154.8841412429379</v>
      </c>
      <c r="H374" s="13">
        <f>IF(H297&gt;0,SUMIFS(Ventas_2[Costo],Ventas_2[Año],'KPI''S CERDO'!$A$2,Ventas_2[Mes],KilosCerdo[[#Headers],[7]],Ventas_2[Almacén],CostoDiaCerdo[[#This Row],[Almacén]])/H297,0)</f>
        <v>0</v>
      </c>
      <c r="I374" s="13">
        <f>IF(I297&gt;0,SUMIFS(Ventas_2[Costo],Ventas_2[Año],'KPI''S CERDO'!$A$2,Ventas_2[Mes],KilosCerdo[[#Headers],[8]],Ventas_2[Almacén],CostoDiaCerdo[[#This Row],[Almacén]])/I297,0)</f>
        <v>0</v>
      </c>
      <c r="J374" s="13">
        <f>IF(J297&gt;0,SUMIFS(Ventas_2[Costo],Ventas_2[Año],'KPI''S CERDO'!$A$2,Ventas_2[Mes],KilosCerdo[[#Headers],[9]],Ventas_2[Almacén],CostoDiaCerdo[[#This Row],[Almacén]])/J297,0)</f>
        <v>0</v>
      </c>
      <c r="K374" s="13">
        <f>IF(K297&gt;0,SUMIFS(Ventas_2[Costo],Ventas_2[Año],'KPI''S CERDO'!$A$2,Ventas_2[Mes],KilosCerdo[[#Headers],[10]],Ventas_2[Almacén],CostoDiaCerdo[[#This Row],[Almacén]])/K297,0)</f>
        <v>0</v>
      </c>
      <c r="L374" s="13">
        <f>IF(L297&gt;0,SUMIFS(Ventas_2[Costo],Ventas_2[Año],'KPI''S CERDO'!$A$2,Ventas_2[Mes],KilosCerdo[[#Headers],[11]],Ventas_2[Almacén],CostoDiaCerdo[[#This Row],[Almacén]])/L297,0)</f>
        <v>0</v>
      </c>
      <c r="M374" s="13">
        <f>IF(M297&gt;0,SUMIFS(Ventas_2[Costo],Ventas_2[Año],'KPI''S CERDO'!$A$2,Ventas_2[Mes],KilosCerdo[[#Headers],[12]],Ventas_2[Almacén],CostoDiaCerdo[[#This Row],[Almacén]])/M297,0)</f>
        <v>0</v>
      </c>
    </row>
    <row r="375" spans="1:13" x14ac:dyDescent="0.3">
      <c r="A375" s="9" t="s">
        <v>138</v>
      </c>
      <c r="B375" s="13">
        <f>IF(B298&gt;0,SUMIFS(Ventas_2[Costo],Ventas_2[Año],'KPI''S CERDO'!$A$2,Ventas_2[Mes],KilosCerdo[[#Headers],[1]],Ventas_2[Almacén],CostoDiaCerdo[[#This Row],[Almacén]])/B298,0)</f>
        <v>0</v>
      </c>
      <c r="C375" s="13">
        <f>IF(C298&gt;0,SUMIFS(Ventas_2[Costo],Ventas_2[Año],'KPI''S CERDO'!$A$2,Ventas_2[Mes],KilosCerdo[[#Headers],[2]],Ventas_2[Almacén],CostoDiaCerdo[[#This Row],[Almacén]])/C298,0)</f>
        <v>0</v>
      </c>
      <c r="D375" s="13">
        <f>IF(D298&gt;0,SUMIFS(Ventas_2[Costo],Ventas_2[Año],'KPI''S CERDO'!$A$2,Ventas_2[Mes],KilosCerdo[[#Headers],[3]],Ventas_2[Almacén],CostoDiaCerdo[[#This Row],[Almacén]])/D298,0)</f>
        <v>0</v>
      </c>
      <c r="E375" s="13">
        <f>IF(E298&gt;0,SUMIFS(Ventas_2[Costo],Ventas_2[Año],'KPI''S CERDO'!$A$2,Ventas_2[Mes],KilosCerdo[[#Headers],[4]],Ventas_2[Almacén],CostoDiaCerdo[[#This Row],[Almacén]])/E298,0)</f>
        <v>0</v>
      </c>
      <c r="F375" s="13">
        <f>IF(F298&gt;0,SUMIFS(Ventas_2[Costo],Ventas_2[Año],'KPI''S CERDO'!$A$2,Ventas_2[Mes],KilosCerdo[[#Headers],[5]],Ventas_2[Almacén],CostoDiaCerdo[[#This Row],[Almacén]])/F298,0)</f>
        <v>0</v>
      </c>
      <c r="G375" s="13">
        <f>IF(G298&gt;0,SUMIFS(Ventas_2[Costo],Ventas_2[Año],'KPI''S CERDO'!$A$2,Ventas_2[Mes],KilosCerdo[[#Headers],[6]],Ventas_2[Almacén],CostoDiaCerdo[[#This Row],[Almacén]])/G298,0)</f>
        <v>328.15095977011492</v>
      </c>
      <c r="H375" s="13">
        <f>IF(H298&gt;0,SUMIFS(Ventas_2[Costo],Ventas_2[Año],'KPI''S CERDO'!$A$2,Ventas_2[Mes],KilosCerdo[[#Headers],[7]],Ventas_2[Almacén],CostoDiaCerdo[[#This Row],[Almacén]])/H298,0)</f>
        <v>0</v>
      </c>
      <c r="I375" s="13">
        <f>IF(I298&gt;0,SUMIFS(Ventas_2[Costo],Ventas_2[Año],'KPI''S CERDO'!$A$2,Ventas_2[Mes],KilosCerdo[[#Headers],[8]],Ventas_2[Almacén],CostoDiaCerdo[[#This Row],[Almacén]])/I298,0)</f>
        <v>0</v>
      </c>
      <c r="J375" s="13">
        <f>IF(J298&gt;0,SUMIFS(Ventas_2[Costo],Ventas_2[Año],'KPI''S CERDO'!$A$2,Ventas_2[Mes],KilosCerdo[[#Headers],[9]],Ventas_2[Almacén],CostoDiaCerdo[[#This Row],[Almacén]])/J298,0)</f>
        <v>0</v>
      </c>
      <c r="K375" s="13">
        <f>IF(K298&gt;0,SUMIFS(Ventas_2[Costo],Ventas_2[Año],'KPI''S CERDO'!$A$2,Ventas_2[Mes],KilosCerdo[[#Headers],[10]],Ventas_2[Almacén],CostoDiaCerdo[[#This Row],[Almacén]])/K298,0)</f>
        <v>0</v>
      </c>
      <c r="L375" s="13">
        <f>IF(L298&gt;0,SUMIFS(Ventas_2[Costo],Ventas_2[Año],'KPI''S CERDO'!$A$2,Ventas_2[Mes],KilosCerdo[[#Headers],[11]],Ventas_2[Almacén],CostoDiaCerdo[[#This Row],[Almacén]])/L298,0)</f>
        <v>0</v>
      </c>
      <c r="M375" s="13">
        <f>IF(M298&gt;0,SUMIFS(Ventas_2[Costo],Ventas_2[Año],'KPI''S CERDO'!$A$2,Ventas_2[Mes],KilosCerdo[[#Headers],[12]],Ventas_2[Almacén],CostoDiaCerdo[[#This Row],[Almacén]])/M298,0)</f>
        <v>0</v>
      </c>
    </row>
    <row r="376" spans="1:13" x14ac:dyDescent="0.3">
      <c r="A376" s="9" t="s">
        <v>139</v>
      </c>
      <c r="B376" s="13">
        <f>IF(B299&gt;0,SUMIFS(Ventas_2[Costo],Ventas_2[Año],'KPI''S CERDO'!$A$2,Ventas_2[Mes],KilosCerdo[[#Headers],[1]],Ventas_2[Almacén],CostoDiaCerdo[[#This Row],[Almacén]])/B299,0)</f>
        <v>0</v>
      </c>
      <c r="C376" s="13">
        <f>IF(C299&gt;0,SUMIFS(Ventas_2[Costo],Ventas_2[Año],'KPI''S CERDO'!$A$2,Ventas_2[Mes],KilosCerdo[[#Headers],[2]],Ventas_2[Almacén],CostoDiaCerdo[[#This Row],[Almacén]])/C299,0)</f>
        <v>0</v>
      </c>
      <c r="D376" s="13">
        <f>IF(D299&gt;0,SUMIFS(Ventas_2[Costo],Ventas_2[Año],'KPI''S CERDO'!$A$2,Ventas_2[Mes],KilosCerdo[[#Headers],[3]],Ventas_2[Almacén],CostoDiaCerdo[[#This Row],[Almacén]])/D299,0)</f>
        <v>0</v>
      </c>
      <c r="E376" s="13">
        <f>IF(E299&gt;0,SUMIFS(Ventas_2[Costo],Ventas_2[Año],'KPI''S CERDO'!$A$2,Ventas_2[Mes],KilosCerdo[[#Headers],[4]],Ventas_2[Almacén],CostoDiaCerdo[[#This Row],[Almacén]])/E299,0)</f>
        <v>0</v>
      </c>
      <c r="F376" s="13">
        <f>IF(F299&gt;0,SUMIFS(Ventas_2[Costo],Ventas_2[Año],'KPI''S CERDO'!$A$2,Ventas_2[Mes],KilosCerdo[[#Headers],[5]],Ventas_2[Almacén],CostoDiaCerdo[[#This Row],[Almacén]])/F299,0)</f>
        <v>0</v>
      </c>
      <c r="G376" s="13">
        <f>IF(G299&gt;0,SUMIFS(Ventas_2[Costo],Ventas_2[Año],'KPI''S CERDO'!$A$2,Ventas_2[Mes],KilosCerdo[[#Headers],[6]],Ventas_2[Almacén],CostoDiaCerdo[[#This Row],[Almacén]])/G299,0)</f>
        <v>0</v>
      </c>
      <c r="H376" s="13">
        <f>IF(H299&gt;0,SUMIFS(Ventas_2[Costo],Ventas_2[Año],'KPI''S CERDO'!$A$2,Ventas_2[Mes],KilosCerdo[[#Headers],[7]],Ventas_2[Almacén],CostoDiaCerdo[[#This Row],[Almacén]])/H299,0)</f>
        <v>0</v>
      </c>
      <c r="I376" s="13">
        <f>IF(I299&gt;0,SUMIFS(Ventas_2[Costo],Ventas_2[Año],'KPI''S CERDO'!$A$2,Ventas_2[Mes],KilosCerdo[[#Headers],[8]],Ventas_2[Almacén],CostoDiaCerdo[[#This Row],[Almacén]])/I299,0)</f>
        <v>0</v>
      </c>
      <c r="J376" s="13">
        <f>IF(J299&gt;0,SUMIFS(Ventas_2[Costo],Ventas_2[Año],'KPI''S CERDO'!$A$2,Ventas_2[Mes],KilosCerdo[[#Headers],[9]],Ventas_2[Almacén],CostoDiaCerdo[[#This Row],[Almacén]])/J299,0)</f>
        <v>0</v>
      </c>
      <c r="K376" s="13">
        <f>IF(K299&gt;0,SUMIFS(Ventas_2[Costo],Ventas_2[Año],'KPI''S CERDO'!$A$2,Ventas_2[Mes],KilosCerdo[[#Headers],[10]],Ventas_2[Almacén],CostoDiaCerdo[[#This Row],[Almacén]])/K299,0)</f>
        <v>0</v>
      </c>
      <c r="L376" s="13">
        <f>IF(L299&gt;0,SUMIFS(Ventas_2[Costo],Ventas_2[Año],'KPI''S CERDO'!$A$2,Ventas_2[Mes],KilosCerdo[[#Headers],[11]],Ventas_2[Almacén],CostoDiaCerdo[[#This Row],[Almacén]])/L299,0)</f>
        <v>0</v>
      </c>
      <c r="M376" s="13">
        <f>IF(M299&gt;0,SUMIFS(Ventas_2[Costo],Ventas_2[Año],'KPI''S CERDO'!$A$2,Ventas_2[Mes],KilosCerdo[[#Headers],[12]],Ventas_2[Almacén],CostoDiaCerdo[[#This Row],[Almacén]])/M299,0)</f>
        <v>0</v>
      </c>
    </row>
    <row r="377" spans="1:13" x14ac:dyDescent="0.3">
      <c r="A377" s="9" t="s">
        <v>140</v>
      </c>
      <c r="B377" s="13">
        <f>IF(B300&gt;0,SUMIFS(Ventas_2[Costo],Ventas_2[Año],'KPI''S CERDO'!$A$2,Ventas_2[Mes],KilosCerdo[[#Headers],[1]],Ventas_2[Almacén],CostoDiaCerdo[[#This Row],[Almacén]])/B300,0)</f>
        <v>0</v>
      </c>
      <c r="C377" s="13">
        <f>IF(C300&gt;0,SUMIFS(Ventas_2[Costo],Ventas_2[Año],'KPI''S CERDO'!$A$2,Ventas_2[Mes],KilosCerdo[[#Headers],[2]],Ventas_2[Almacén],CostoDiaCerdo[[#This Row],[Almacén]])/C300,0)</f>
        <v>0</v>
      </c>
      <c r="D377" s="13">
        <f>IF(D300&gt;0,SUMIFS(Ventas_2[Costo],Ventas_2[Año],'KPI''S CERDO'!$A$2,Ventas_2[Mes],KilosCerdo[[#Headers],[3]],Ventas_2[Almacén],CostoDiaCerdo[[#This Row],[Almacén]])/D300,0)</f>
        <v>0</v>
      </c>
      <c r="E377" s="13">
        <f>IF(E300&gt;0,SUMIFS(Ventas_2[Costo],Ventas_2[Año],'KPI''S CERDO'!$A$2,Ventas_2[Mes],KilosCerdo[[#Headers],[4]],Ventas_2[Almacén],CostoDiaCerdo[[#This Row],[Almacén]])/E300,0)</f>
        <v>0</v>
      </c>
      <c r="F377" s="13">
        <f>IF(F300&gt;0,SUMIFS(Ventas_2[Costo],Ventas_2[Año],'KPI''S CERDO'!$A$2,Ventas_2[Mes],KilosCerdo[[#Headers],[5]],Ventas_2[Almacén],CostoDiaCerdo[[#This Row],[Almacén]])/F300,0)</f>
        <v>0</v>
      </c>
      <c r="G377" s="13">
        <f>IF(G300&gt;0,SUMIFS(Ventas_2[Costo],Ventas_2[Año],'KPI''S CERDO'!$A$2,Ventas_2[Mes],KilosCerdo[[#Headers],[6]],Ventas_2[Almacén],CostoDiaCerdo[[#This Row],[Almacén]])/G300,0)</f>
        <v>0</v>
      </c>
      <c r="H377" s="13">
        <f>IF(H300&gt;0,SUMIFS(Ventas_2[Costo],Ventas_2[Año],'KPI''S CERDO'!$A$2,Ventas_2[Mes],KilosCerdo[[#Headers],[7]],Ventas_2[Almacén],CostoDiaCerdo[[#This Row],[Almacén]])/H300,0)</f>
        <v>317.9072471264368</v>
      </c>
      <c r="I377" s="13">
        <f>IF(I300&gt;0,SUMIFS(Ventas_2[Costo],Ventas_2[Año],'KPI''S CERDO'!$A$2,Ventas_2[Mes],KilosCerdo[[#Headers],[8]],Ventas_2[Almacén],CostoDiaCerdo[[#This Row],[Almacén]])/I300,0)</f>
        <v>0</v>
      </c>
      <c r="J377" s="13">
        <f>IF(J300&gt;0,SUMIFS(Ventas_2[Costo],Ventas_2[Año],'KPI''S CERDO'!$A$2,Ventas_2[Mes],KilosCerdo[[#Headers],[9]],Ventas_2[Almacén],CostoDiaCerdo[[#This Row],[Almacén]])/J300,0)</f>
        <v>0</v>
      </c>
      <c r="K377" s="13">
        <f>IF(K300&gt;0,SUMIFS(Ventas_2[Costo],Ventas_2[Año],'KPI''S CERDO'!$A$2,Ventas_2[Mes],KilosCerdo[[#Headers],[10]],Ventas_2[Almacén],CostoDiaCerdo[[#This Row],[Almacén]])/K300,0)</f>
        <v>0</v>
      </c>
      <c r="L377" s="13">
        <f>IF(L300&gt;0,SUMIFS(Ventas_2[Costo],Ventas_2[Año],'KPI''S CERDO'!$A$2,Ventas_2[Mes],KilosCerdo[[#Headers],[11]],Ventas_2[Almacén],CostoDiaCerdo[[#This Row],[Almacén]])/L300,0)</f>
        <v>0</v>
      </c>
      <c r="M377" s="13">
        <f>IF(M300&gt;0,SUMIFS(Ventas_2[Costo],Ventas_2[Año],'KPI''S CERDO'!$A$2,Ventas_2[Mes],KilosCerdo[[#Headers],[12]],Ventas_2[Almacén],CostoDiaCerdo[[#This Row],[Almacén]])/M300,0)</f>
        <v>0</v>
      </c>
    </row>
    <row r="378" spans="1:13" x14ac:dyDescent="0.3">
      <c r="A378" s="9" t="s">
        <v>141</v>
      </c>
      <c r="B378" s="13">
        <f>IF(B301&gt;0,SUMIFS(Ventas_2[Costo],Ventas_2[Año],'KPI''S CERDO'!$A$2,Ventas_2[Mes],KilosCerdo[[#Headers],[1]],Ventas_2[Almacén],CostoDiaCerdo[[#This Row],[Almacén]])/B301,0)</f>
        <v>0</v>
      </c>
      <c r="C378" s="13">
        <f>IF(C301&gt;0,SUMIFS(Ventas_2[Costo],Ventas_2[Año],'KPI''S CERDO'!$A$2,Ventas_2[Mes],KilosCerdo[[#Headers],[2]],Ventas_2[Almacén],CostoDiaCerdo[[#This Row],[Almacén]])/C301,0)</f>
        <v>0</v>
      </c>
      <c r="D378" s="13">
        <f>IF(D301&gt;0,SUMIFS(Ventas_2[Costo],Ventas_2[Año],'KPI''S CERDO'!$A$2,Ventas_2[Mes],KilosCerdo[[#Headers],[3]],Ventas_2[Almacén],CostoDiaCerdo[[#This Row],[Almacén]])/D301,0)</f>
        <v>0</v>
      </c>
      <c r="E378" s="13">
        <f>IF(E301&gt;0,SUMIFS(Ventas_2[Costo],Ventas_2[Año],'KPI''S CERDO'!$A$2,Ventas_2[Mes],KilosCerdo[[#Headers],[4]],Ventas_2[Almacén],CostoDiaCerdo[[#This Row],[Almacén]])/E301,0)</f>
        <v>0</v>
      </c>
      <c r="F378" s="13">
        <f>IF(F301&gt;0,SUMIFS(Ventas_2[Costo],Ventas_2[Año],'KPI''S CERDO'!$A$2,Ventas_2[Mes],KilosCerdo[[#Headers],[5]],Ventas_2[Almacén],CostoDiaCerdo[[#This Row],[Almacén]])/F301,0)</f>
        <v>0</v>
      </c>
      <c r="G378" s="13">
        <f>IF(G301&gt;0,SUMIFS(Ventas_2[Costo],Ventas_2[Año],'KPI''S CERDO'!$A$2,Ventas_2[Mes],KilosCerdo[[#Headers],[6]],Ventas_2[Almacén],CostoDiaCerdo[[#This Row],[Almacén]])/G301,0)</f>
        <v>1620.435255681818</v>
      </c>
      <c r="H378" s="13">
        <f>IF(H301&gt;0,SUMIFS(Ventas_2[Costo],Ventas_2[Año],'KPI''S CERDO'!$A$2,Ventas_2[Mes],KilosCerdo[[#Headers],[7]],Ventas_2[Almacén],CostoDiaCerdo[[#This Row],[Almacén]])/H301,0)</f>
        <v>0</v>
      </c>
      <c r="I378" s="13">
        <f>IF(I301&gt;0,SUMIFS(Ventas_2[Costo],Ventas_2[Año],'KPI''S CERDO'!$A$2,Ventas_2[Mes],KilosCerdo[[#Headers],[8]],Ventas_2[Almacén],CostoDiaCerdo[[#This Row],[Almacén]])/I301,0)</f>
        <v>0</v>
      </c>
      <c r="J378" s="13">
        <f>IF(J301&gt;0,SUMIFS(Ventas_2[Costo],Ventas_2[Año],'KPI''S CERDO'!$A$2,Ventas_2[Mes],KilosCerdo[[#Headers],[9]],Ventas_2[Almacén],CostoDiaCerdo[[#This Row],[Almacén]])/J301,0)</f>
        <v>0</v>
      </c>
      <c r="K378" s="13">
        <f>IF(K301&gt;0,SUMIFS(Ventas_2[Costo],Ventas_2[Año],'KPI''S CERDO'!$A$2,Ventas_2[Mes],KilosCerdo[[#Headers],[10]],Ventas_2[Almacén],CostoDiaCerdo[[#This Row],[Almacén]])/K301,0)</f>
        <v>0</v>
      </c>
      <c r="L378" s="13">
        <f>IF(L301&gt;0,SUMIFS(Ventas_2[Costo],Ventas_2[Año],'KPI''S CERDO'!$A$2,Ventas_2[Mes],KilosCerdo[[#Headers],[11]],Ventas_2[Almacén],CostoDiaCerdo[[#This Row],[Almacén]])/L301,0)</f>
        <v>0</v>
      </c>
      <c r="M378" s="13">
        <f>IF(M301&gt;0,SUMIFS(Ventas_2[Costo],Ventas_2[Año],'KPI''S CERDO'!$A$2,Ventas_2[Mes],KilosCerdo[[#Headers],[12]],Ventas_2[Almacén],CostoDiaCerdo[[#This Row],[Almacén]])/M301,0)</f>
        <v>0</v>
      </c>
    </row>
    <row r="379" spans="1:13" x14ac:dyDescent="0.3">
      <c r="A379" s="9" t="s">
        <v>142</v>
      </c>
      <c r="B379" s="13">
        <f>IF(B302&gt;0,SUMIFS(Ventas_2[Costo],Ventas_2[Año],'KPI''S CERDO'!$A$2,Ventas_2[Mes],KilosCerdo[[#Headers],[1]],Ventas_2[Almacén],CostoDiaCerdo[[#This Row],[Almacén]])/B302,0)</f>
        <v>0</v>
      </c>
      <c r="C379" s="13">
        <f>IF(C302&gt;0,SUMIFS(Ventas_2[Costo],Ventas_2[Año],'KPI''S CERDO'!$A$2,Ventas_2[Mes],KilosCerdo[[#Headers],[2]],Ventas_2[Almacén],CostoDiaCerdo[[#This Row],[Almacén]])/C302,0)</f>
        <v>0</v>
      </c>
      <c r="D379" s="13">
        <f>IF(D302&gt;0,SUMIFS(Ventas_2[Costo],Ventas_2[Año],'KPI''S CERDO'!$A$2,Ventas_2[Mes],KilosCerdo[[#Headers],[3]],Ventas_2[Almacén],CostoDiaCerdo[[#This Row],[Almacén]])/D302,0)</f>
        <v>0</v>
      </c>
      <c r="E379" s="13">
        <f>IF(E302&gt;0,SUMIFS(Ventas_2[Costo],Ventas_2[Año],'KPI''S CERDO'!$A$2,Ventas_2[Mes],KilosCerdo[[#Headers],[4]],Ventas_2[Almacén],CostoDiaCerdo[[#This Row],[Almacén]])/E302,0)</f>
        <v>0</v>
      </c>
      <c r="F379" s="13">
        <f>IF(F302&gt;0,SUMIFS(Ventas_2[Costo],Ventas_2[Año],'KPI''S CERDO'!$A$2,Ventas_2[Mes],KilosCerdo[[#Headers],[5]],Ventas_2[Almacén],CostoDiaCerdo[[#This Row],[Almacén]])/F302,0)</f>
        <v>0</v>
      </c>
      <c r="G379" s="13">
        <f>IF(G302&gt;0,SUMIFS(Ventas_2[Costo],Ventas_2[Año],'KPI''S CERDO'!$A$2,Ventas_2[Mes],KilosCerdo[[#Headers],[6]],Ventas_2[Almacén],CostoDiaCerdo[[#This Row],[Almacén]])/G302,0)</f>
        <v>0</v>
      </c>
      <c r="H379" s="13">
        <f>IF(H302&gt;0,SUMIFS(Ventas_2[Costo],Ventas_2[Año],'KPI''S CERDO'!$A$2,Ventas_2[Mes],KilosCerdo[[#Headers],[7]],Ventas_2[Almacén],CostoDiaCerdo[[#This Row],[Almacén]])/H302,0)</f>
        <v>2352.5332806691449</v>
      </c>
      <c r="I379" s="13">
        <f>IF(I302&gt;0,SUMIFS(Ventas_2[Costo],Ventas_2[Año],'KPI''S CERDO'!$A$2,Ventas_2[Mes],KilosCerdo[[#Headers],[8]],Ventas_2[Almacén],CostoDiaCerdo[[#This Row],[Almacén]])/I302,0)</f>
        <v>0</v>
      </c>
      <c r="J379" s="13">
        <f>IF(J302&gt;0,SUMIFS(Ventas_2[Costo],Ventas_2[Año],'KPI''S CERDO'!$A$2,Ventas_2[Mes],KilosCerdo[[#Headers],[9]],Ventas_2[Almacén],CostoDiaCerdo[[#This Row],[Almacén]])/J302,0)</f>
        <v>0</v>
      </c>
      <c r="K379" s="13">
        <f>IF(K302&gt;0,SUMIFS(Ventas_2[Costo],Ventas_2[Año],'KPI''S CERDO'!$A$2,Ventas_2[Mes],KilosCerdo[[#Headers],[10]],Ventas_2[Almacén],CostoDiaCerdo[[#This Row],[Almacén]])/K302,0)</f>
        <v>0</v>
      </c>
      <c r="L379" s="13">
        <f>IF(L302&gt;0,SUMIFS(Ventas_2[Costo],Ventas_2[Año],'KPI''S CERDO'!$A$2,Ventas_2[Mes],KilosCerdo[[#Headers],[11]],Ventas_2[Almacén],CostoDiaCerdo[[#This Row],[Almacén]])/L302,0)</f>
        <v>0</v>
      </c>
      <c r="M379" s="13">
        <f>IF(M302&gt;0,SUMIFS(Ventas_2[Costo],Ventas_2[Año],'KPI''S CERDO'!$A$2,Ventas_2[Mes],KilosCerdo[[#Headers],[12]],Ventas_2[Almacén],CostoDiaCerdo[[#This Row],[Almacén]])/M302,0)</f>
        <v>0</v>
      </c>
    </row>
    <row r="380" spans="1:13" x14ac:dyDescent="0.3">
      <c r="A380" s="9" t="s">
        <v>143</v>
      </c>
      <c r="B380" s="13">
        <f>IF(B303&gt;0,SUMIFS(Ventas_2[Costo],Ventas_2[Año],'KPI''S CERDO'!$A$2,Ventas_2[Mes],KilosCerdo[[#Headers],[1]],Ventas_2[Almacén],CostoDiaCerdo[[#This Row],[Almacén]])/B303,0)</f>
        <v>0</v>
      </c>
      <c r="C380" s="13">
        <f>IF(C303&gt;0,SUMIFS(Ventas_2[Costo],Ventas_2[Año],'KPI''S CERDO'!$A$2,Ventas_2[Mes],KilosCerdo[[#Headers],[2]],Ventas_2[Almacén],CostoDiaCerdo[[#This Row],[Almacén]])/C303,0)</f>
        <v>0</v>
      </c>
      <c r="D380" s="13">
        <f>IF(D303&gt;0,SUMIFS(Ventas_2[Costo],Ventas_2[Año],'KPI''S CERDO'!$A$2,Ventas_2[Mes],KilosCerdo[[#Headers],[3]],Ventas_2[Almacén],CostoDiaCerdo[[#This Row],[Almacén]])/D303,0)</f>
        <v>0</v>
      </c>
      <c r="E380" s="13">
        <f>IF(E303&gt;0,SUMIFS(Ventas_2[Costo],Ventas_2[Año],'KPI''S CERDO'!$A$2,Ventas_2[Mes],KilosCerdo[[#Headers],[4]],Ventas_2[Almacén],CostoDiaCerdo[[#This Row],[Almacén]])/E303,0)</f>
        <v>0</v>
      </c>
      <c r="F380" s="13">
        <f>IF(F303&gt;0,SUMIFS(Ventas_2[Costo],Ventas_2[Año],'KPI''S CERDO'!$A$2,Ventas_2[Mes],KilosCerdo[[#Headers],[5]],Ventas_2[Almacén],CostoDiaCerdo[[#This Row],[Almacén]])/F303,0)</f>
        <v>0</v>
      </c>
      <c r="G380" s="13">
        <f>IF(G303&gt;0,SUMIFS(Ventas_2[Costo],Ventas_2[Año],'KPI''S CERDO'!$A$2,Ventas_2[Mes],KilosCerdo[[#Headers],[6]],Ventas_2[Almacén],CostoDiaCerdo[[#This Row],[Almacén]])/G303,0)</f>
        <v>0</v>
      </c>
      <c r="H380" s="13">
        <f>IF(H303&gt;0,SUMIFS(Ventas_2[Costo],Ventas_2[Año],'KPI''S CERDO'!$A$2,Ventas_2[Mes],KilosCerdo[[#Headers],[7]],Ventas_2[Almacén],CostoDiaCerdo[[#This Row],[Almacén]])/H303,0)</f>
        <v>0</v>
      </c>
      <c r="I380" s="13">
        <f>IF(I303&gt;0,SUMIFS(Ventas_2[Costo],Ventas_2[Año],'KPI''S CERDO'!$A$2,Ventas_2[Mes],KilosCerdo[[#Headers],[8]],Ventas_2[Almacén],CostoDiaCerdo[[#This Row],[Almacén]])/I303,0)</f>
        <v>0</v>
      </c>
      <c r="J380" s="13">
        <f>IF(J303&gt;0,SUMIFS(Ventas_2[Costo],Ventas_2[Año],'KPI''S CERDO'!$A$2,Ventas_2[Mes],KilosCerdo[[#Headers],[9]],Ventas_2[Almacén],CostoDiaCerdo[[#This Row],[Almacén]])/J303,0)</f>
        <v>0</v>
      </c>
      <c r="K380" s="13">
        <f>IF(K303&gt;0,SUMIFS(Ventas_2[Costo],Ventas_2[Año],'KPI''S CERDO'!$A$2,Ventas_2[Mes],KilosCerdo[[#Headers],[10]],Ventas_2[Almacén],CostoDiaCerdo[[#This Row],[Almacén]])/K303,0)</f>
        <v>0</v>
      </c>
      <c r="L380" s="13">
        <f>IF(L303&gt;0,SUMIFS(Ventas_2[Costo],Ventas_2[Año],'KPI''S CERDO'!$A$2,Ventas_2[Mes],KilosCerdo[[#Headers],[11]],Ventas_2[Almacén],CostoDiaCerdo[[#This Row],[Almacén]])/L303,0)</f>
        <v>0</v>
      </c>
      <c r="M380" s="13">
        <f>IF(M303&gt;0,SUMIFS(Ventas_2[Costo],Ventas_2[Año],'KPI''S CERDO'!$A$2,Ventas_2[Mes],KilosCerdo[[#Headers],[12]],Ventas_2[Almacén],CostoDiaCerdo[[#This Row],[Almacén]])/M303,0)</f>
        <v>0</v>
      </c>
    </row>
    <row r="381" spans="1:13" x14ac:dyDescent="0.3">
      <c r="A381" s="9" t="s">
        <v>144</v>
      </c>
      <c r="B381" s="13">
        <f>IF(B304&gt;0,SUMIFS(Ventas_2[Costo],Ventas_2[Año],'KPI''S CERDO'!$A$2,Ventas_2[Mes],KilosCerdo[[#Headers],[1]],Ventas_2[Almacén],CostoDiaCerdo[[#This Row],[Almacén]])/B304,0)</f>
        <v>0</v>
      </c>
      <c r="C381" s="13">
        <f>IF(C304&gt;0,SUMIFS(Ventas_2[Costo],Ventas_2[Año],'KPI''S CERDO'!$A$2,Ventas_2[Mes],KilosCerdo[[#Headers],[2]],Ventas_2[Almacén],CostoDiaCerdo[[#This Row],[Almacén]])/C304,0)</f>
        <v>0</v>
      </c>
      <c r="D381" s="13">
        <f>IF(D304&gt;0,SUMIFS(Ventas_2[Costo],Ventas_2[Año],'KPI''S CERDO'!$A$2,Ventas_2[Mes],KilosCerdo[[#Headers],[3]],Ventas_2[Almacén],CostoDiaCerdo[[#This Row],[Almacén]])/D304,0)</f>
        <v>0</v>
      </c>
      <c r="E381" s="13">
        <f>IF(E304&gt;0,SUMIFS(Ventas_2[Costo],Ventas_2[Año],'KPI''S CERDO'!$A$2,Ventas_2[Mes],KilosCerdo[[#Headers],[4]],Ventas_2[Almacén],CostoDiaCerdo[[#This Row],[Almacén]])/E304,0)</f>
        <v>0</v>
      </c>
      <c r="F381" s="13">
        <f>IF(F304&gt;0,SUMIFS(Ventas_2[Costo],Ventas_2[Año],'KPI''S CERDO'!$A$2,Ventas_2[Mes],KilosCerdo[[#Headers],[5]],Ventas_2[Almacén],CostoDiaCerdo[[#This Row],[Almacén]])/F304,0)</f>
        <v>0</v>
      </c>
      <c r="G381" s="13">
        <f>IF(G304&gt;0,SUMIFS(Ventas_2[Costo],Ventas_2[Año],'KPI''S CERDO'!$A$2,Ventas_2[Mes],KilosCerdo[[#Headers],[6]],Ventas_2[Almacén],CostoDiaCerdo[[#This Row],[Almacén]])/G304,0)</f>
        <v>0</v>
      </c>
      <c r="H381" s="13">
        <f>IF(H304&gt;0,SUMIFS(Ventas_2[Costo],Ventas_2[Año],'KPI''S CERDO'!$A$2,Ventas_2[Mes],KilosCerdo[[#Headers],[7]],Ventas_2[Almacén],CostoDiaCerdo[[#This Row],[Almacén]])/H304,0)</f>
        <v>0</v>
      </c>
      <c r="I381" s="13">
        <f>IF(I304&gt;0,SUMIFS(Ventas_2[Costo],Ventas_2[Año],'KPI''S CERDO'!$A$2,Ventas_2[Mes],KilosCerdo[[#Headers],[8]],Ventas_2[Almacén],CostoDiaCerdo[[#This Row],[Almacén]])/I304,0)</f>
        <v>0</v>
      </c>
      <c r="J381" s="13">
        <f>IF(J304&gt;0,SUMIFS(Ventas_2[Costo],Ventas_2[Año],'KPI''S CERDO'!$A$2,Ventas_2[Mes],KilosCerdo[[#Headers],[9]],Ventas_2[Almacén],CostoDiaCerdo[[#This Row],[Almacén]])/J304,0)</f>
        <v>0</v>
      </c>
      <c r="K381" s="13">
        <f>IF(K304&gt;0,SUMIFS(Ventas_2[Costo],Ventas_2[Año],'KPI''S CERDO'!$A$2,Ventas_2[Mes],KilosCerdo[[#Headers],[10]],Ventas_2[Almacén],CostoDiaCerdo[[#This Row],[Almacén]])/K304,0)</f>
        <v>0</v>
      </c>
      <c r="L381" s="13">
        <f>IF(L304&gt;0,SUMIFS(Ventas_2[Costo],Ventas_2[Año],'KPI''S CERDO'!$A$2,Ventas_2[Mes],KilosCerdo[[#Headers],[11]],Ventas_2[Almacén],CostoDiaCerdo[[#This Row],[Almacén]])/L304,0)</f>
        <v>0</v>
      </c>
      <c r="M381" s="13">
        <f>IF(M304&gt;0,SUMIFS(Ventas_2[Costo],Ventas_2[Año],'KPI''S CERDO'!$A$2,Ventas_2[Mes],KilosCerdo[[#Headers],[12]],Ventas_2[Almacén],CostoDiaCerdo[[#This Row],[Almacén]])/M304,0)</f>
        <v>0</v>
      </c>
    </row>
    <row r="382" spans="1:13" x14ac:dyDescent="0.3">
      <c r="A382" s="9" t="s">
        <v>145</v>
      </c>
      <c r="B382" s="13">
        <f>IF(B305&gt;0,SUMIFS(Ventas_2[Costo],Ventas_2[Año],'KPI''S CERDO'!$A$2,Ventas_2[Mes],KilosCerdo[[#Headers],[1]],Ventas_2[Almacén],CostoDiaCerdo[[#This Row],[Almacén]])/B305,0)</f>
        <v>0</v>
      </c>
      <c r="C382" s="13">
        <f>IF(C305&gt;0,SUMIFS(Ventas_2[Costo],Ventas_2[Año],'KPI''S CERDO'!$A$2,Ventas_2[Mes],KilosCerdo[[#Headers],[2]],Ventas_2[Almacén],CostoDiaCerdo[[#This Row],[Almacén]])/C305,0)</f>
        <v>0</v>
      </c>
      <c r="D382" s="13">
        <f>IF(D305&gt;0,SUMIFS(Ventas_2[Costo],Ventas_2[Año],'KPI''S CERDO'!$A$2,Ventas_2[Mes],KilosCerdo[[#Headers],[3]],Ventas_2[Almacén],CostoDiaCerdo[[#This Row],[Almacén]])/D305,0)</f>
        <v>0</v>
      </c>
      <c r="E382" s="13">
        <f>IF(E305&gt;0,SUMIFS(Ventas_2[Costo],Ventas_2[Año],'KPI''S CERDO'!$A$2,Ventas_2[Mes],KilosCerdo[[#Headers],[4]],Ventas_2[Almacén],CostoDiaCerdo[[#This Row],[Almacén]])/E305,0)</f>
        <v>0</v>
      </c>
      <c r="F382" s="13">
        <f>IF(F305&gt;0,SUMIFS(Ventas_2[Costo],Ventas_2[Año],'KPI''S CERDO'!$A$2,Ventas_2[Mes],KilosCerdo[[#Headers],[5]],Ventas_2[Almacén],CostoDiaCerdo[[#This Row],[Almacén]])/F305,0)</f>
        <v>0</v>
      </c>
      <c r="G382" s="13">
        <f>IF(G305&gt;0,SUMIFS(Ventas_2[Costo],Ventas_2[Año],'KPI''S CERDO'!$A$2,Ventas_2[Mes],KilosCerdo[[#Headers],[6]],Ventas_2[Almacén],CostoDiaCerdo[[#This Row],[Almacén]])/G305,0)</f>
        <v>0</v>
      </c>
      <c r="H382" s="13">
        <f>IF(H305&gt;0,SUMIFS(Ventas_2[Costo],Ventas_2[Año],'KPI''S CERDO'!$A$2,Ventas_2[Mes],KilosCerdo[[#Headers],[7]],Ventas_2[Almacén],CostoDiaCerdo[[#This Row],[Almacén]])/H305,0)</f>
        <v>601.33547368421057</v>
      </c>
      <c r="I382" s="13">
        <f>IF(I305&gt;0,SUMIFS(Ventas_2[Costo],Ventas_2[Año],'KPI''S CERDO'!$A$2,Ventas_2[Mes],KilosCerdo[[#Headers],[8]],Ventas_2[Almacén],CostoDiaCerdo[[#This Row],[Almacén]])/I305,0)</f>
        <v>0</v>
      </c>
      <c r="J382" s="13">
        <f>IF(J305&gt;0,SUMIFS(Ventas_2[Costo],Ventas_2[Año],'KPI''S CERDO'!$A$2,Ventas_2[Mes],KilosCerdo[[#Headers],[9]],Ventas_2[Almacén],CostoDiaCerdo[[#This Row],[Almacén]])/J305,0)</f>
        <v>0</v>
      </c>
      <c r="K382" s="13">
        <f>IF(K305&gt;0,SUMIFS(Ventas_2[Costo],Ventas_2[Año],'KPI''S CERDO'!$A$2,Ventas_2[Mes],KilosCerdo[[#Headers],[10]],Ventas_2[Almacén],CostoDiaCerdo[[#This Row],[Almacén]])/K305,0)</f>
        <v>0</v>
      </c>
      <c r="L382" s="13">
        <f>IF(L305&gt;0,SUMIFS(Ventas_2[Costo],Ventas_2[Año],'KPI''S CERDO'!$A$2,Ventas_2[Mes],KilosCerdo[[#Headers],[11]],Ventas_2[Almacén],CostoDiaCerdo[[#This Row],[Almacén]])/L305,0)</f>
        <v>0</v>
      </c>
      <c r="M382" s="13">
        <f>IF(M305&gt;0,SUMIFS(Ventas_2[Costo],Ventas_2[Año],'KPI''S CERDO'!$A$2,Ventas_2[Mes],KilosCerdo[[#Headers],[12]],Ventas_2[Almacén],CostoDiaCerdo[[#This Row],[Almacén]])/M305,0)</f>
        <v>0</v>
      </c>
    </row>
    <row r="383" spans="1:13" x14ac:dyDescent="0.3">
      <c r="A383" s="9" t="s">
        <v>146</v>
      </c>
      <c r="B383" s="13">
        <f>IF(B306&gt;0,SUMIFS(Ventas_2[Costo],Ventas_2[Año],'KPI''S CERDO'!$A$2,Ventas_2[Mes],KilosCerdo[[#Headers],[1]],Ventas_2[Almacén],CostoDiaCerdo[[#This Row],[Almacén]])/B306,0)</f>
        <v>0</v>
      </c>
      <c r="C383" s="13">
        <f>IF(C306&gt;0,SUMIFS(Ventas_2[Costo],Ventas_2[Año],'KPI''S CERDO'!$A$2,Ventas_2[Mes],KilosCerdo[[#Headers],[2]],Ventas_2[Almacén],CostoDiaCerdo[[#This Row],[Almacén]])/C306,0)</f>
        <v>0</v>
      </c>
      <c r="D383" s="13">
        <f>IF(D306&gt;0,SUMIFS(Ventas_2[Costo],Ventas_2[Año],'KPI''S CERDO'!$A$2,Ventas_2[Mes],KilosCerdo[[#Headers],[3]],Ventas_2[Almacén],CostoDiaCerdo[[#This Row],[Almacén]])/D306,0)</f>
        <v>0</v>
      </c>
      <c r="E383" s="13">
        <f>IF(E306&gt;0,SUMIFS(Ventas_2[Costo],Ventas_2[Año],'KPI''S CERDO'!$A$2,Ventas_2[Mes],KilosCerdo[[#Headers],[4]],Ventas_2[Almacén],CostoDiaCerdo[[#This Row],[Almacén]])/E306,0)</f>
        <v>0</v>
      </c>
      <c r="F383" s="13">
        <f>IF(F306&gt;0,SUMIFS(Ventas_2[Costo],Ventas_2[Año],'KPI''S CERDO'!$A$2,Ventas_2[Mes],KilosCerdo[[#Headers],[5]],Ventas_2[Almacén],CostoDiaCerdo[[#This Row],[Almacén]])/F306,0)</f>
        <v>0</v>
      </c>
      <c r="G383" s="13">
        <f>IF(G306&gt;0,SUMIFS(Ventas_2[Costo],Ventas_2[Año],'KPI''S CERDO'!$A$2,Ventas_2[Mes],KilosCerdo[[#Headers],[6]],Ventas_2[Almacén],CostoDiaCerdo[[#This Row],[Almacén]])/G306,0)</f>
        <v>2022.643421052632</v>
      </c>
      <c r="H383" s="13">
        <f>IF(H306&gt;0,SUMIFS(Ventas_2[Costo],Ventas_2[Año],'KPI''S CERDO'!$A$2,Ventas_2[Mes],KilosCerdo[[#Headers],[7]],Ventas_2[Almacén],CostoDiaCerdo[[#This Row],[Almacén]])/H306,0)</f>
        <v>0</v>
      </c>
      <c r="I383" s="13">
        <f>IF(I306&gt;0,SUMIFS(Ventas_2[Costo],Ventas_2[Año],'KPI''S CERDO'!$A$2,Ventas_2[Mes],KilosCerdo[[#Headers],[8]],Ventas_2[Almacén],CostoDiaCerdo[[#This Row],[Almacén]])/I306,0)</f>
        <v>5406.8209105691049</v>
      </c>
      <c r="J383" s="13">
        <f>IF(J306&gt;0,SUMIFS(Ventas_2[Costo],Ventas_2[Año],'KPI''S CERDO'!$A$2,Ventas_2[Mes],KilosCerdo[[#Headers],[9]],Ventas_2[Almacén],CostoDiaCerdo[[#This Row],[Almacén]])/J306,0)</f>
        <v>0</v>
      </c>
      <c r="K383" s="13">
        <f>IF(K306&gt;0,SUMIFS(Ventas_2[Costo],Ventas_2[Año],'KPI''S CERDO'!$A$2,Ventas_2[Mes],KilosCerdo[[#Headers],[10]],Ventas_2[Almacén],CostoDiaCerdo[[#This Row],[Almacén]])/K306,0)</f>
        <v>0</v>
      </c>
      <c r="L383" s="13">
        <f>IF(L306&gt;0,SUMIFS(Ventas_2[Costo],Ventas_2[Año],'KPI''S CERDO'!$A$2,Ventas_2[Mes],KilosCerdo[[#Headers],[11]],Ventas_2[Almacén],CostoDiaCerdo[[#This Row],[Almacén]])/L306,0)</f>
        <v>0</v>
      </c>
      <c r="M383" s="13">
        <f>IF(M306&gt;0,SUMIFS(Ventas_2[Costo],Ventas_2[Año],'KPI''S CERDO'!$A$2,Ventas_2[Mes],KilosCerdo[[#Headers],[12]],Ventas_2[Almacén],CostoDiaCerdo[[#This Row],[Almacén]])/M306,0)</f>
        <v>0</v>
      </c>
    </row>
    <row r="384" spans="1:13" x14ac:dyDescent="0.3">
      <c r="A384" s="9" t="s">
        <v>147</v>
      </c>
      <c r="B384" s="13">
        <f>IF(B307&gt;0,SUMIFS(Ventas_2[Costo],Ventas_2[Año],'KPI''S CERDO'!$A$2,Ventas_2[Mes],KilosCerdo[[#Headers],[1]],Ventas_2[Almacén],CostoDiaCerdo[[#This Row],[Almacén]])/B307,0)</f>
        <v>0</v>
      </c>
      <c r="C384" s="13">
        <f>IF(C307&gt;0,SUMIFS(Ventas_2[Costo],Ventas_2[Año],'KPI''S CERDO'!$A$2,Ventas_2[Mes],KilosCerdo[[#Headers],[2]],Ventas_2[Almacén],CostoDiaCerdo[[#This Row],[Almacén]])/C307,0)</f>
        <v>0</v>
      </c>
      <c r="D384" s="13">
        <f>IF(D307&gt;0,SUMIFS(Ventas_2[Costo],Ventas_2[Año],'KPI''S CERDO'!$A$2,Ventas_2[Mes],KilosCerdo[[#Headers],[3]],Ventas_2[Almacén],CostoDiaCerdo[[#This Row],[Almacén]])/D307,0)</f>
        <v>0</v>
      </c>
      <c r="E384" s="13">
        <f>IF(E307&gt;0,SUMIFS(Ventas_2[Costo],Ventas_2[Año],'KPI''S CERDO'!$A$2,Ventas_2[Mes],KilosCerdo[[#Headers],[4]],Ventas_2[Almacén],CostoDiaCerdo[[#This Row],[Almacén]])/E307,0)</f>
        <v>0</v>
      </c>
      <c r="F384" s="13">
        <f>IF(F307&gt;0,SUMIFS(Ventas_2[Costo],Ventas_2[Año],'KPI''S CERDO'!$A$2,Ventas_2[Mes],KilosCerdo[[#Headers],[5]],Ventas_2[Almacén],CostoDiaCerdo[[#This Row],[Almacén]])/F307,0)</f>
        <v>0</v>
      </c>
      <c r="G384" s="13">
        <f>IF(G307&gt;0,SUMIFS(Ventas_2[Costo],Ventas_2[Año],'KPI''S CERDO'!$A$2,Ventas_2[Mes],KilosCerdo[[#Headers],[6]],Ventas_2[Almacén],CostoDiaCerdo[[#This Row],[Almacén]])/G307,0)</f>
        <v>0</v>
      </c>
      <c r="H384" s="13">
        <f>IF(H307&gt;0,SUMIFS(Ventas_2[Costo],Ventas_2[Año],'KPI''S CERDO'!$A$2,Ventas_2[Mes],KilosCerdo[[#Headers],[7]],Ventas_2[Almacén],CostoDiaCerdo[[#This Row],[Almacén]])/H307,0)</f>
        <v>0</v>
      </c>
      <c r="I384" s="13">
        <f>IF(I307&gt;0,SUMIFS(Ventas_2[Costo],Ventas_2[Año],'KPI''S CERDO'!$A$2,Ventas_2[Mes],KilosCerdo[[#Headers],[8]],Ventas_2[Almacén],CostoDiaCerdo[[#This Row],[Almacén]])/I307,0)</f>
        <v>0</v>
      </c>
      <c r="J384" s="13">
        <f>IF(J307&gt;0,SUMIFS(Ventas_2[Costo],Ventas_2[Año],'KPI''S CERDO'!$A$2,Ventas_2[Mes],KilosCerdo[[#Headers],[9]],Ventas_2[Almacén],CostoDiaCerdo[[#This Row],[Almacén]])/J307,0)</f>
        <v>0</v>
      </c>
      <c r="K384" s="13">
        <f>IF(K307&gt;0,SUMIFS(Ventas_2[Costo],Ventas_2[Año],'KPI''S CERDO'!$A$2,Ventas_2[Mes],KilosCerdo[[#Headers],[10]],Ventas_2[Almacén],CostoDiaCerdo[[#This Row],[Almacén]])/K307,0)</f>
        <v>0</v>
      </c>
      <c r="L384" s="13">
        <f>IF(L307&gt;0,SUMIFS(Ventas_2[Costo],Ventas_2[Año],'KPI''S CERDO'!$A$2,Ventas_2[Mes],KilosCerdo[[#Headers],[11]],Ventas_2[Almacén],CostoDiaCerdo[[#This Row],[Almacén]])/L307,0)</f>
        <v>0</v>
      </c>
      <c r="M384" s="13">
        <f>IF(M307&gt;0,SUMIFS(Ventas_2[Costo],Ventas_2[Año],'KPI''S CERDO'!$A$2,Ventas_2[Mes],KilosCerdo[[#Headers],[12]],Ventas_2[Almacén],CostoDiaCerdo[[#This Row],[Almacén]])/M307,0)</f>
        <v>0</v>
      </c>
    </row>
    <row r="386" spans="1:17" x14ac:dyDescent="0.3">
      <c r="A386" s="53" t="s">
        <v>732</v>
      </c>
      <c r="B386" s="53"/>
      <c r="C386" s="53"/>
      <c r="D386" s="40" t="s">
        <v>1182</v>
      </c>
    </row>
    <row r="387" spans="1:17" x14ac:dyDescent="0.3">
      <c r="B387" s="47" t="s">
        <v>29</v>
      </c>
      <c r="C387" s="47"/>
      <c r="D387" s="47"/>
      <c r="E387" s="47"/>
      <c r="F387" s="47"/>
    </row>
    <row r="388" spans="1:17" x14ac:dyDescent="0.3">
      <c r="B388" s="57" t="s">
        <v>30</v>
      </c>
      <c r="C388" s="57"/>
      <c r="D388" s="57"/>
      <c r="E388" s="57"/>
      <c r="F388" s="57"/>
    </row>
    <row r="389" spans="1:17" x14ac:dyDescent="0.3">
      <c r="B389" s="51" t="s">
        <v>730</v>
      </c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P389" s="52" t="s">
        <v>733</v>
      </c>
      <c r="Q389" s="52"/>
    </row>
    <row r="390" spans="1:17" x14ac:dyDescent="0.3">
      <c r="A390" s="8" t="s">
        <v>76</v>
      </c>
      <c r="B390" s="9" t="s">
        <v>676</v>
      </c>
      <c r="C390" s="9" t="s">
        <v>677</v>
      </c>
      <c r="D390" s="9" t="s">
        <v>678</v>
      </c>
      <c r="E390" s="9" t="s">
        <v>679</v>
      </c>
      <c r="F390" s="9" t="s">
        <v>680</v>
      </c>
      <c r="G390" s="9" t="s">
        <v>681</v>
      </c>
      <c r="H390" s="9" t="s">
        <v>682</v>
      </c>
      <c r="I390" s="9" t="s">
        <v>683</v>
      </c>
      <c r="J390" s="9" t="s">
        <v>684</v>
      </c>
      <c r="K390" s="9" t="s">
        <v>685</v>
      </c>
      <c r="L390" s="9" t="s">
        <v>686</v>
      </c>
      <c r="M390" s="9" t="s">
        <v>687</v>
      </c>
      <c r="P390" s="4" t="s">
        <v>76</v>
      </c>
      <c r="Q390" t="s">
        <v>77</v>
      </c>
    </row>
    <row r="391" spans="1:17" x14ac:dyDescent="0.3">
      <c r="A391" s="9" t="s">
        <v>170</v>
      </c>
      <c r="B391" s="15">
        <f t="shared" ref="B391:B422" si="3">IF(B7&gt;0,B7/Q391,0)</f>
        <v>8.2100000000000009</v>
      </c>
      <c r="C391" s="15">
        <f t="shared" ref="C391:C422" si="4">IF(C7&gt;0,C7/Q391,0)</f>
        <v>9.3699999999999992</v>
      </c>
      <c r="D391" s="15">
        <f t="shared" ref="D391:D422" si="5">IF(D7&gt;0,D7/Q391,0)</f>
        <v>10.46</v>
      </c>
      <c r="E391" s="15">
        <f t="shared" ref="E391:E422" si="6">IF(E7&gt;0,E7/Q391,0)</f>
        <v>6.71</v>
      </c>
      <c r="F391" s="15">
        <f t="shared" ref="F391:F422" si="7">IF(F7&gt;0,F7/Q391,0)</f>
        <v>2.98</v>
      </c>
      <c r="G391" s="15">
        <f t="shared" ref="G391:G422" si="8">IF(G7&gt;0,G7/Q391,0)</f>
        <v>4.12</v>
      </c>
      <c r="H391" s="15">
        <f t="shared" ref="H391:H422" si="9">IF(H7&gt;0,H7/Q391,0)</f>
        <v>9.4</v>
      </c>
      <c r="I391" s="15">
        <f t="shared" ref="I391:I422" si="10">IF(I7&gt;0,I7/Q391,0)</f>
        <v>3.61</v>
      </c>
      <c r="J391" s="15">
        <f t="shared" ref="J391:J422" si="11">IF(J7&gt;0,J7/Q391,0)</f>
        <v>4.2</v>
      </c>
      <c r="K391" s="15">
        <f>IF(K7&gt;0,K7/Q391,0)</f>
        <v>2.5099999999999998</v>
      </c>
      <c r="L391" s="15">
        <f t="shared" ref="L391:L422" si="12">IF(L7&gt;0,L7/Q391,0)</f>
        <v>1.43</v>
      </c>
      <c r="M391" s="15">
        <f t="shared" ref="M391:M422" si="13">IF(M7&gt;0,M7/Q391,0)</f>
        <v>2.65</v>
      </c>
      <c r="P391" s="14" t="s">
        <v>170</v>
      </c>
      <c r="Q391" s="7">
        <v>100</v>
      </c>
    </row>
    <row r="392" spans="1:17" x14ac:dyDescent="0.3">
      <c r="A392" s="9" t="s">
        <v>78</v>
      </c>
      <c r="B392" s="15">
        <f t="shared" si="3"/>
        <v>0</v>
      </c>
      <c r="C392" s="15">
        <f t="shared" si="4"/>
        <v>0</v>
      </c>
      <c r="D392" s="15">
        <f t="shared" si="5"/>
        <v>0</v>
      </c>
      <c r="E392" s="15">
        <f t="shared" si="6"/>
        <v>0</v>
      </c>
      <c r="F392" s="15">
        <f t="shared" si="7"/>
        <v>0</v>
      </c>
      <c r="G392" s="15">
        <f t="shared" si="8"/>
        <v>0</v>
      </c>
      <c r="H392" s="15">
        <f t="shared" si="9"/>
        <v>0</v>
      </c>
      <c r="I392" s="15">
        <f t="shared" si="10"/>
        <v>0</v>
      </c>
      <c r="J392" s="15">
        <f t="shared" si="11"/>
        <v>0</v>
      </c>
      <c r="K392" s="15">
        <f t="shared" ref="K392:K422" si="14">IF(K8&gt;0,K8/Q392,0)</f>
        <v>0.38800000000000001</v>
      </c>
      <c r="L392" s="15">
        <f t="shared" si="12"/>
        <v>0.104</v>
      </c>
      <c r="M392" s="15">
        <f t="shared" si="13"/>
        <v>0</v>
      </c>
      <c r="P392" s="14" t="s">
        <v>78</v>
      </c>
      <c r="Q392" s="7">
        <v>250</v>
      </c>
    </row>
    <row r="393" spans="1:17" x14ac:dyDescent="0.3">
      <c r="A393" s="9" t="s">
        <v>79</v>
      </c>
      <c r="B393" s="15">
        <f t="shared" si="3"/>
        <v>0</v>
      </c>
      <c r="C393" s="15">
        <f t="shared" si="4"/>
        <v>0</v>
      </c>
      <c r="D393" s="15">
        <f t="shared" si="5"/>
        <v>0</v>
      </c>
      <c r="E393" s="15">
        <f t="shared" si="6"/>
        <v>0</v>
      </c>
      <c r="F393" s="15">
        <f t="shared" si="7"/>
        <v>0</v>
      </c>
      <c r="G393" s="15">
        <f t="shared" si="8"/>
        <v>0</v>
      </c>
      <c r="H393" s="15">
        <f t="shared" si="9"/>
        <v>0</v>
      </c>
      <c r="I393" s="15">
        <f t="shared" si="10"/>
        <v>0</v>
      </c>
      <c r="J393" s="15">
        <f t="shared" si="11"/>
        <v>0</v>
      </c>
      <c r="K393" s="15">
        <f t="shared" si="14"/>
        <v>1.28</v>
      </c>
      <c r="L393" s="15">
        <f t="shared" si="12"/>
        <v>0.08</v>
      </c>
      <c r="M393" s="15">
        <f t="shared" si="13"/>
        <v>0.01</v>
      </c>
      <c r="P393" s="14" t="s">
        <v>79</v>
      </c>
      <c r="Q393" s="7">
        <v>100</v>
      </c>
    </row>
    <row r="394" spans="1:17" x14ac:dyDescent="0.3">
      <c r="A394" s="9" t="s">
        <v>80</v>
      </c>
      <c r="B394" s="15">
        <f t="shared" si="3"/>
        <v>0</v>
      </c>
      <c r="C394" s="15">
        <f t="shared" si="4"/>
        <v>0</v>
      </c>
      <c r="D394" s="15">
        <f t="shared" si="5"/>
        <v>0</v>
      </c>
      <c r="E394" s="15">
        <f t="shared" si="6"/>
        <v>0</v>
      </c>
      <c r="F394" s="15">
        <f t="shared" si="7"/>
        <v>0</v>
      </c>
      <c r="G394" s="15">
        <f t="shared" si="8"/>
        <v>0</v>
      </c>
      <c r="H394" s="15">
        <f t="shared" si="9"/>
        <v>0</v>
      </c>
      <c r="I394" s="15">
        <f t="shared" si="10"/>
        <v>0.01</v>
      </c>
      <c r="J394" s="15">
        <f t="shared" si="11"/>
        <v>0</v>
      </c>
      <c r="K394" s="15">
        <f t="shared" si="14"/>
        <v>0</v>
      </c>
      <c r="L394" s="15">
        <f t="shared" si="12"/>
        <v>1.1599999999999999</v>
      </c>
      <c r="M394" s="15">
        <f t="shared" si="13"/>
        <v>0</v>
      </c>
      <c r="P394" s="14" t="s">
        <v>80</v>
      </c>
      <c r="Q394" s="7">
        <v>100</v>
      </c>
    </row>
    <row r="395" spans="1:17" x14ac:dyDescent="0.3">
      <c r="A395" s="9" t="s">
        <v>81</v>
      </c>
      <c r="B395" s="15">
        <f t="shared" si="3"/>
        <v>0</v>
      </c>
      <c r="C395" s="15">
        <f t="shared" si="4"/>
        <v>0</v>
      </c>
      <c r="D395" s="15">
        <f t="shared" si="5"/>
        <v>0</v>
      </c>
      <c r="E395" s="15">
        <f t="shared" si="6"/>
        <v>0</v>
      </c>
      <c r="F395" s="15">
        <f t="shared" si="7"/>
        <v>0</v>
      </c>
      <c r="G395" s="15">
        <f t="shared" si="8"/>
        <v>0</v>
      </c>
      <c r="H395" s="15">
        <f t="shared" si="9"/>
        <v>0</v>
      </c>
      <c r="I395" s="15">
        <f t="shared" si="10"/>
        <v>0</v>
      </c>
      <c r="J395" s="15">
        <f t="shared" si="11"/>
        <v>0</v>
      </c>
      <c r="K395" s="15">
        <f t="shared" si="14"/>
        <v>0</v>
      </c>
      <c r="L395" s="15">
        <f t="shared" si="12"/>
        <v>0</v>
      </c>
      <c r="M395" s="15">
        <f t="shared" si="13"/>
        <v>1.44</v>
      </c>
      <c r="P395" s="14" t="s">
        <v>81</v>
      </c>
      <c r="Q395" s="7">
        <v>100</v>
      </c>
    </row>
    <row r="396" spans="1:17" x14ac:dyDescent="0.3">
      <c r="A396" s="9" t="s">
        <v>82</v>
      </c>
      <c r="B396" s="15">
        <f t="shared" si="3"/>
        <v>0</v>
      </c>
      <c r="C396" s="15">
        <f t="shared" si="4"/>
        <v>0</v>
      </c>
      <c r="D396" s="15">
        <f t="shared" si="5"/>
        <v>0</v>
      </c>
      <c r="E396" s="15">
        <f t="shared" si="6"/>
        <v>0</v>
      </c>
      <c r="F396" s="15">
        <f t="shared" si="7"/>
        <v>0</v>
      </c>
      <c r="G396" s="15">
        <f t="shared" si="8"/>
        <v>0</v>
      </c>
      <c r="H396" s="15">
        <f t="shared" si="9"/>
        <v>0</v>
      </c>
      <c r="I396" s="15">
        <f t="shared" si="10"/>
        <v>0</v>
      </c>
      <c r="J396" s="15">
        <f t="shared" si="11"/>
        <v>1.1200000000000001</v>
      </c>
      <c r="K396" s="15">
        <f t="shared" si="14"/>
        <v>0.21</v>
      </c>
      <c r="L396" s="15">
        <f t="shared" si="12"/>
        <v>0</v>
      </c>
      <c r="M396" s="15">
        <f t="shared" si="13"/>
        <v>0</v>
      </c>
      <c r="P396" s="14" t="s">
        <v>82</v>
      </c>
      <c r="Q396" s="7">
        <v>100</v>
      </c>
    </row>
    <row r="397" spans="1:17" x14ac:dyDescent="0.3">
      <c r="A397" s="9" t="s">
        <v>83</v>
      </c>
      <c r="B397" s="15">
        <f t="shared" si="3"/>
        <v>0</v>
      </c>
      <c r="C397" s="15">
        <f t="shared" si="4"/>
        <v>0</v>
      </c>
      <c r="D397" s="15">
        <f t="shared" si="5"/>
        <v>0</v>
      </c>
      <c r="E397" s="15">
        <f t="shared" si="6"/>
        <v>0.01</v>
      </c>
      <c r="F397" s="15">
        <f t="shared" si="7"/>
        <v>1.1000000000000001</v>
      </c>
      <c r="G397" s="15">
        <f t="shared" si="8"/>
        <v>0.08</v>
      </c>
      <c r="H397" s="15">
        <f t="shared" si="9"/>
        <v>0</v>
      </c>
      <c r="I397" s="15">
        <f t="shared" si="10"/>
        <v>0</v>
      </c>
      <c r="J397" s="15">
        <f t="shared" si="11"/>
        <v>1.41</v>
      </c>
      <c r="K397" s="15">
        <f t="shared" si="14"/>
        <v>0</v>
      </c>
      <c r="L397" s="15">
        <f t="shared" si="12"/>
        <v>0</v>
      </c>
      <c r="M397" s="15">
        <f t="shared" si="13"/>
        <v>1.6</v>
      </c>
      <c r="P397" s="14" t="s">
        <v>83</v>
      </c>
      <c r="Q397" s="7">
        <v>100</v>
      </c>
    </row>
    <row r="398" spans="1:17" x14ac:dyDescent="0.3">
      <c r="A398" s="9" t="s">
        <v>84</v>
      </c>
      <c r="B398" s="15">
        <f t="shared" si="3"/>
        <v>0.78</v>
      </c>
      <c r="C398" s="15">
        <f t="shared" si="4"/>
        <v>0.05</v>
      </c>
      <c r="D398" s="15">
        <f t="shared" si="5"/>
        <v>0.88</v>
      </c>
      <c r="E398" s="15">
        <f t="shared" si="6"/>
        <v>0.61</v>
      </c>
      <c r="F398" s="15">
        <f t="shared" si="7"/>
        <v>0.35</v>
      </c>
      <c r="G398" s="15">
        <f t="shared" si="8"/>
        <v>1.1299999999999999</v>
      </c>
      <c r="H398" s="15">
        <f t="shared" si="9"/>
        <v>1.48</v>
      </c>
      <c r="I398" s="15">
        <f t="shared" si="10"/>
        <v>0.11</v>
      </c>
      <c r="J398" s="15">
        <f t="shared" si="11"/>
        <v>0.98</v>
      </c>
      <c r="K398" s="15">
        <f t="shared" si="14"/>
        <v>0</v>
      </c>
      <c r="L398" s="15">
        <f t="shared" si="12"/>
        <v>0</v>
      </c>
      <c r="M398" s="15">
        <f t="shared" si="13"/>
        <v>0.97</v>
      </c>
      <c r="P398" s="14" t="s">
        <v>84</v>
      </c>
      <c r="Q398" s="7">
        <v>100</v>
      </c>
    </row>
    <row r="399" spans="1:17" x14ac:dyDescent="0.3">
      <c r="A399" s="9" t="s">
        <v>85</v>
      </c>
      <c r="B399" s="15">
        <f t="shared" si="3"/>
        <v>0.91</v>
      </c>
      <c r="C399" s="15">
        <f t="shared" si="4"/>
        <v>0.02</v>
      </c>
      <c r="D399" s="15">
        <f t="shared" si="5"/>
        <v>1.05</v>
      </c>
      <c r="E399" s="15">
        <f t="shared" si="6"/>
        <v>0</v>
      </c>
      <c r="F399" s="15">
        <f t="shared" si="7"/>
        <v>0.66</v>
      </c>
      <c r="G399" s="15">
        <f t="shared" si="8"/>
        <v>1.07</v>
      </c>
      <c r="H399" s="15">
        <f t="shared" si="9"/>
        <v>0.81</v>
      </c>
      <c r="I399" s="15">
        <f t="shared" si="10"/>
        <v>0.02</v>
      </c>
      <c r="J399" s="15">
        <f t="shared" si="11"/>
        <v>0.14000000000000001</v>
      </c>
      <c r="K399" s="15">
        <f t="shared" si="14"/>
        <v>1.3</v>
      </c>
      <c r="L399" s="15">
        <f t="shared" si="12"/>
        <v>0.01</v>
      </c>
      <c r="M399" s="15">
        <f t="shared" si="13"/>
        <v>0</v>
      </c>
      <c r="P399" s="14" t="s">
        <v>85</v>
      </c>
      <c r="Q399" s="7">
        <v>100</v>
      </c>
    </row>
    <row r="400" spans="1:17" x14ac:dyDescent="0.3">
      <c r="A400" s="9" t="s">
        <v>86</v>
      </c>
      <c r="B400" s="15">
        <f t="shared" si="3"/>
        <v>1.1599999999999999</v>
      </c>
      <c r="C400" s="15">
        <f t="shared" si="4"/>
        <v>1.24</v>
      </c>
      <c r="D400" s="15">
        <f t="shared" si="5"/>
        <v>0.82</v>
      </c>
      <c r="E400" s="15">
        <f t="shared" si="6"/>
        <v>1.38</v>
      </c>
      <c r="F400" s="15">
        <f t="shared" si="7"/>
        <v>0</v>
      </c>
      <c r="G400" s="15">
        <f t="shared" si="8"/>
        <v>1.4</v>
      </c>
      <c r="H400" s="15">
        <f t="shared" si="9"/>
        <v>0.13</v>
      </c>
      <c r="I400" s="15">
        <f t="shared" si="10"/>
        <v>1.29</v>
      </c>
      <c r="J400" s="15">
        <f t="shared" si="11"/>
        <v>0.01</v>
      </c>
      <c r="K400" s="15">
        <f t="shared" si="14"/>
        <v>0.01</v>
      </c>
      <c r="L400" s="15">
        <f t="shared" si="12"/>
        <v>0.87</v>
      </c>
      <c r="M400" s="15">
        <f t="shared" si="13"/>
        <v>0.5</v>
      </c>
      <c r="P400" s="14" t="s">
        <v>86</v>
      </c>
      <c r="Q400" s="7">
        <v>100</v>
      </c>
    </row>
    <row r="401" spans="1:17" x14ac:dyDescent="0.3">
      <c r="A401" s="9" t="s">
        <v>87</v>
      </c>
      <c r="B401" s="15">
        <f t="shared" si="3"/>
        <v>1.1000000000000001</v>
      </c>
      <c r="C401" s="15">
        <f t="shared" si="4"/>
        <v>0</v>
      </c>
      <c r="D401" s="15">
        <f t="shared" si="5"/>
        <v>0.73</v>
      </c>
      <c r="E401" s="15">
        <f t="shared" si="6"/>
        <v>0.9</v>
      </c>
      <c r="F401" s="15">
        <f t="shared" si="7"/>
        <v>0.1</v>
      </c>
      <c r="G401" s="15">
        <f t="shared" si="8"/>
        <v>1.39</v>
      </c>
      <c r="H401" s="15">
        <f t="shared" si="9"/>
        <v>1.36</v>
      </c>
      <c r="I401" s="15">
        <f t="shared" si="10"/>
        <v>1.46</v>
      </c>
      <c r="J401" s="15">
        <f t="shared" si="11"/>
        <v>0</v>
      </c>
      <c r="K401" s="15">
        <f t="shared" si="14"/>
        <v>0</v>
      </c>
      <c r="L401" s="15">
        <f t="shared" si="12"/>
        <v>0</v>
      </c>
      <c r="M401" s="15">
        <f t="shared" si="13"/>
        <v>0.5</v>
      </c>
      <c r="P401" s="14" t="s">
        <v>87</v>
      </c>
      <c r="Q401" s="7">
        <v>100</v>
      </c>
    </row>
    <row r="402" spans="1:17" x14ac:dyDescent="0.3">
      <c r="A402" s="9" t="s">
        <v>88</v>
      </c>
      <c r="B402" s="15">
        <f t="shared" si="3"/>
        <v>0.67</v>
      </c>
      <c r="C402" s="15">
        <f t="shared" si="4"/>
        <v>1.1599999999999999</v>
      </c>
      <c r="D402" s="15">
        <f t="shared" si="5"/>
        <v>0.57999999999999996</v>
      </c>
      <c r="E402" s="15">
        <f t="shared" si="6"/>
        <v>1.1499999999999999</v>
      </c>
      <c r="F402" s="15">
        <f t="shared" si="7"/>
        <v>1.06</v>
      </c>
      <c r="G402" s="15">
        <f t="shared" si="8"/>
        <v>1.41</v>
      </c>
      <c r="H402" s="15">
        <f t="shared" si="9"/>
        <v>0</v>
      </c>
      <c r="I402" s="15">
        <f t="shared" si="10"/>
        <v>1.18</v>
      </c>
      <c r="J402" s="15">
        <f t="shared" si="11"/>
        <v>0.22</v>
      </c>
      <c r="K402" s="15">
        <f t="shared" si="14"/>
        <v>0</v>
      </c>
      <c r="L402" s="15">
        <f t="shared" si="12"/>
        <v>0</v>
      </c>
      <c r="M402" s="15">
        <f t="shared" si="13"/>
        <v>0.52</v>
      </c>
      <c r="P402" s="14" t="s">
        <v>88</v>
      </c>
      <c r="Q402" s="7">
        <v>100</v>
      </c>
    </row>
    <row r="403" spans="1:17" x14ac:dyDescent="0.3">
      <c r="A403" s="9" t="s">
        <v>89</v>
      </c>
      <c r="B403" s="15">
        <f t="shared" si="3"/>
        <v>0</v>
      </c>
      <c r="C403" s="15">
        <f t="shared" si="4"/>
        <v>0</v>
      </c>
      <c r="D403" s="15">
        <f t="shared" si="5"/>
        <v>0</v>
      </c>
      <c r="E403" s="15">
        <f t="shared" si="6"/>
        <v>0</v>
      </c>
      <c r="F403" s="15">
        <f t="shared" si="7"/>
        <v>0</v>
      </c>
      <c r="G403" s="15">
        <f t="shared" si="8"/>
        <v>0</v>
      </c>
      <c r="H403" s="15">
        <f t="shared" si="9"/>
        <v>0</v>
      </c>
      <c r="I403" s="15">
        <f t="shared" si="10"/>
        <v>0</v>
      </c>
      <c r="J403" s="15">
        <f t="shared" si="11"/>
        <v>0</v>
      </c>
      <c r="K403" s="15">
        <f t="shared" si="14"/>
        <v>0</v>
      </c>
      <c r="L403" s="15">
        <f t="shared" si="12"/>
        <v>0</v>
      </c>
      <c r="M403" s="15">
        <f t="shared" si="13"/>
        <v>1.6</v>
      </c>
      <c r="P403" s="14" t="s">
        <v>89</v>
      </c>
      <c r="Q403" s="7">
        <v>100</v>
      </c>
    </row>
    <row r="404" spans="1:17" x14ac:dyDescent="0.3">
      <c r="A404" s="9" t="s">
        <v>90</v>
      </c>
      <c r="B404" s="15">
        <f t="shared" si="3"/>
        <v>0.02</v>
      </c>
      <c r="C404" s="15">
        <f t="shared" si="4"/>
        <v>0</v>
      </c>
      <c r="D404" s="15">
        <f t="shared" si="5"/>
        <v>0.01</v>
      </c>
      <c r="E404" s="15">
        <f t="shared" si="6"/>
        <v>0</v>
      </c>
      <c r="F404" s="15">
        <f t="shared" si="7"/>
        <v>0</v>
      </c>
      <c r="G404" s="15">
        <f t="shared" si="8"/>
        <v>0</v>
      </c>
      <c r="H404" s="15">
        <f t="shared" si="9"/>
        <v>0</v>
      </c>
      <c r="I404" s="15">
        <f t="shared" si="10"/>
        <v>0</v>
      </c>
      <c r="J404" s="15">
        <f t="shared" si="11"/>
        <v>0</v>
      </c>
      <c r="K404" s="15">
        <f t="shared" si="14"/>
        <v>0</v>
      </c>
      <c r="L404" s="15">
        <f t="shared" si="12"/>
        <v>0</v>
      </c>
      <c r="M404" s="15">
        <f t="shared" si="13"/>
        <v>0</v>
      </c>
      <c r="P404" s="14" t="s">
        <v>90</v>
      </c>
      <c r="Q404" s="7">
        <v>100</v>
      </c>
    </row>
    <row r="405" spans="1:17" x14ac:dyDescent="0.3">
      <c r="A405" s="9" t="s">
        <v>91</v>
      </c>
      <c r="B405" s="15">
        <f t="shared" si="3"/>
        <v>0</v>
      </c>
      <c r="C405" s="15">
        <f t="shared" si="4"/>
        <v>0</v>
      </c>
      <c r="D405" s="15">
        <f t="shared" si="5"/>
        <v>0.02</v>
      </c>
      <c r="E405" s="15">
        <f t="shared" si="6"/>
        <v>0.01</v>
      </c>
      <c r="F405" s="15">
        <f t="shared" si="7"/>
        <v>0</v>
      </c>
      <c r="G405" s="15">
        <f t="shared" si="8"/>
        <v>0</v>
      </c>
      <c r="H405" s="15">
        <f t="shared" si="9"/>
        <v>0</v>
      </c>
      <c r="I405" s="15">
        <f t="shared" si="10"/>
        <v>0.01</v>
      </c>
      <c r="J405" s="15">
        <f t="shared" si="11"/>
        <v>0</v>
      </c>
      <c r="K405" s="15">
        <f t="shared" si="14"/>
        <v>0</v>
      </c>
      <c r="L405" s="15">
        <f t="shared" si="12"/>
        <v>0</v>
      </c>
      <c r="M405" s="15">
        <f t="shared" si="13"/>
        <v>0</v>
      </c>
      <c r="P405" s="14" t="s">
        <v>91</v>
      </c>
      <c r="Q405" s="7">
        <v>100</v>
      </c>
    </row>
    <row r="406" spans="1:17" x14ac:dyDescent="0.3">
      <c r="A406" s="9" t="s">
        <v>92</v>
      </c>
      <c r="B406" s="15">
        <f t="shared" si="3"/>
        <v>0</v>
      </c>
      <c r="C406" s="15">
        <f t="shared" si="4"/>
        <v>0.01</v>
      </c>
      <c r="D406" s="15">
        <f t="shared" si="5"/>
        <v>0</v>
      </c>
      <c r="E406" s="15">
        <f t="shared" si="6"/>
        <v>0</v>
      </c>
      <c r="F406" s="15">
        <f t="shared" si="7"/>
        <v>0</v>
      </c>
      <c r="G406" s="15">
        <f t="shared" si="8"/>
        <v>0</v>
      </c>
      <c r="H406" s="15">
        <f t="shared" si="9"/>
        <v>0</v>
      </c>
      <c r="I406" s="15">
        <f t="shared" si="10"/>
        <v>0</v>
      </c>
      <c r="J406" s="15">
        <f t="shared" si="11"/>
        <v>0</v>
      </c>
      <c r="K406" s="15">
        <f t="shared" si="14"/>
        <v>0</v>
      </c>
      <c r="L406" s="15">
        <f t="shared" si="12"/>
        <v>0</v>
      </c>
      <c r="M406" s="15">
        <f t="shared" si="13"/>
        <v>0.06</v>
      </c>
      <c r="P406" s="14" t="s">
        <v>92</v>
      </c>
      <c r="Q406" s="7">
        <v>100</v>
      </c>
    </row>
    <row r="407" spans="1:17" x14ac:dyDescent="0.3">
      <c r="A407" s="9" t="s">
        <v>93</v>
      </c>
      <c r="B407" s="15">
        <f t="shared" si="3"/>
        <v>0</v>
      </c>
      <c r="C407" s="15">
        <f t="shared" si="4"/>
        <v>0.01</v>
      </c>
      <c r="D407" s="15">
        <f t="shared" si="5"/>
        <v>0</v>
      </c>
      <c r="E407" s="15">
        <f t="shared" si="6"/>
        <v>0.01</v>
      </c>
      <c r="F407" s="15">
        <f t="shared" si="7"/>
        <v>0</v>
      </c>
      <c r="G407" s="15">
        <f t="shared" si="8"/>
        <v>0</v>
      </c>
      <c r="H407" s="15">
        <f t="shared" si="9"/>
        <v>0</v>
      </c>
      <c r="I407" s="15">
        <f t="shared" si="10"/>
        <v>0</v>
      </c>
      <c r="J407" s="15">
        <f t="shared" si="11"/>
        <v>0</v>
      </c>
      <c r="K407" s="15">
        <f t="shared" si="14"/>
        <v>0</v>
      </c>
      <c r="L407" s="15">
        <f t="shared" si="12"/>
        <v>0.01</v>
      </c>
      <c r="M407" s="15">
        <f t="shared" si="13"/>
        <v>0</v>
      </c>
      <c r="P407" s="14" t="s">
        <v>93</v>
      </c>
      <c r="Q407" s="7">
        <v>100</v>
      </c>
    </row>
    <row r="408" spans="1:17" x14ac:dyDescent="0.3">
      <c r="A408" s="9" t="s">
        <v>94</v>
      </c>
      <c r="B408" s="15">
        <f t="shared" si="3"/>
        <v>0</v>
      </c>
      <c r="C408" s="15">
        <f t="shared" si="4"/>
        <v>0</v>
      </c>
      <c r="D408" s="15">
        <f t="shared" si="5"/>
        <v>0</v>
      </c>
      <c r="E408" s="15">
        <f t="shared" si="6"/>
        <v>0.01</v>
      </c>
      <c r="F408" s="15">
        <f t="shared" si="7"/>
        <v>0</v>
      </c>
      <c r="G408" s="15">
        <f t="shared" si="8"/>
        <v>0</v>
      </c>
      <c r="H408" s="15">
        <f t="shared" si="9"/>
        <v>0.01</v>
      </c>
      <c r="I408" s="15">
        <f t="shared" si="10"/>
        <v>0</v>
      </c>
      <c r="J408" s="15">
        <f t="shared" si="11"/>
        <v>0</v>
      </c>
      <c r="K408" s="15">
        <f t="shared" si="14"/>
        <v>0</v>
      </c>
      <c r="L408" s="15">
        <f t="shared" si="12"/>
        <v>0</v>
      </c>
      <c r="M408" s="15">
        <f t="shared" si="13"/>
        <v>0</v>
      </c>
      <c r="P408" s="14" t="s">
        <v>94</v>
      </c>
      <c r="Q408" s="7">
        <v>100</v>
      </c>
    </row>
    <row r="409" spans="1:17" x14ac:dyDescent="0.3">
      <c r="A409" s="9" t="s">
        <v>95</v>
      </c>
      <c r="B409" s="15">
        <f t="shared" si="3"/>
        <v>0</v>
      </c>
      <c r="C409" s="15">
        <f t="shared" si="4"/>
        <v>0</v>
      </c>
      <c r="D409" s="15">
        <f t="shared" si="5"/>
        <v>0</v>
      </c>
      <c r="E409" s="15">
        <f t="shared" si="6"/>
        <v>0</v>
      </c>
      <c r="F409" s="15">
        <f t="shared" si="7"/>
        <v>0</v>
      </c>
      <c r="G409" s="15">
        <f t="shared" si="8"/>
        <v>0</v>
      </c>
      <c r="H409" s="15">
        <f t="shared" si="9"/>
        <v>0</v>
      </c>
      <c r="I409" s="15">
        <f t="shared" si="10"/>
        <v>0</v>
      </c>
      <c r="J409" s="15">
        <f t="shared" si="11"/>
        <v>0</v>
      </c>
      <c r="K409" s="15">
        <f t="shared" si="14"/>
        <v>0</v>
      </c>
      <c r="L409" s="15">
        <f t="shared" si="12"/>
        <v>0</v>
      </c>
      <c r="M409" s="15">
        <f t="shared" si="13"/>
        <v>0.01</v>
      </c>
      <c r="P409" s="14" t="s">
        <v>95</v>
      </c>
      <c r="Q409" s="7">
        <v>100</v>
      </c>
    </row>
    <row r="410" spans="1:17" x14ac:dyDescent="0.3">
      <c r="A410" s="9" t="s">
        <v>96</v>
      </c>
      <c r="B410" s="15">
        <f t="shared" si="3"/>
        <v>0</v>
      </c>
      <c r="C410" s="15">
        <f t="shared" si="4"/>
        <v>0</v>
      </c>
      <c r="D410" s="15">
        <f t="shared" si="5"/>
        <v>0</v>
      </c>
      <c r="E410" s="15">
        <f t="shared" si="6"/>
        <v>0</v>
      </c>
      <c r="F410" s="15">
        <f t="shared" si="7"/>
        <v>0.01</v>
      </c>
      <c r="G410" s="15">
        <f t="shared" si="8"/>
        <v>0</v>
      </c>
      <c r="H410" s="15">
        <f t="shared" si="9"/>
        <v>0.02</v>
      </c>
      <c r="I410" s="15">
        <f t="shared" si="10"/>
        <v>0</v>
      </c>
      <c r="J410" s="15">
        <f t="shared" si="11"/>
        <v>0</v>
      </c>
      <c r="K410" s="15">
        <f t="shared" si="14"/>
        <v>0</v>
      </c>
      <c r="L410" s="15">
        <f t="shared" si="12"/>
        <v>0</v>
      </c>
      <c r="M410" s="15">
        <f t="shared" si="13"/>
        <v>0</v>
      </c>
      <c r="P410" s="14" t="s">
        <v>96</v>
      </c>
      <c r="Q410" s="7">
        <v>100</v>
      </c>
    </row>
    <row r="411" spans="1:17" x14ac:dyDescent="0.3">
      <c r="A411" s="9" t="s">
        <v>97</v>
      </c>
      <c r="B411" s="15">
        <f t="shared" si="3"/>
        <v>0.01</v>
      </c>
      <c r="C411" s="15">
        <f t="shared" si="4"/>
        <v>0</v>
      </c>
      <c r="D411" s="15">
        <f t="shared" si="5"/>
        <v>0</v>
      </c>
      <c r="E411" s="15">
        <f t="shared" si="6"/>
        <v>0</v>
      </c>
      <c r="F411" s="15">
        <f t="shared" si="7"/>
        <v>0</v>
      </c>
      <c r="G411" s="15">
        <f t="shared" si="8"/>
        <v>0</v>
      </c>
      <c r="H411" s="15">
        <f t="shared" si="9"/>
        <v>0</v>
      </c>
      <c r="I411" s="15">
        <f t="shared" si="10"/>
        <v>0.02</v>
      </c>
      <c r="J411" s="15">
        <f t="shared" si="11"/>
        <v>0</v>
      </c>
      <c r="K411" s="15">
        <f t="shared" si="14"/>
        <v>0</v>
      </c>
      <c r="L411" s="15">
        <f t="shared" si="12"/>
        <v>0</v>
      </c>
      <c r="M411" s="15">
        <f t="shared" si="13"/>
        <v>0</v>
      </c>
      <c r="P411" s="14" t="s">
        <v>97</v>
      </c>
      <c r="Q411" s="7">
        <v>100</v>
      </c>
    </row>
    <row r="412" spans="1:17" x14ac:dyDescent="0.3">
      <c r="A412" s="9" t="s">
        <v>98</v>
      </c>
      <c r="B412" s="15">
        <f t="shared" si="3"/>
        <v>0</v>
      </c>
      <c r="C412" s="15">
        <f t="shared" si="4"/>
        <v>0</v>
      </c>
      <c r="D412" s="15">
        <f t="shared" si="5"/>
        <v>0</v>
      </c>
      <c r="E412" s="15">
        <f t="shared" si="6"/>
        <v>0</v>
      </c>
      <c r="F412" s="15">
        <f t="shared" si="7"/>
        <v>0</v>
      </c>
      <c r="G412" s="15">
        <f t="shared" si="8"/>
        <v>0</v>
      </c>
      <c r="H412" s="15">
        <f t="shared" si="9"/>
        <v>0</v>
      </c>
      <c r="I412" s="15">
        <f t="shared" si="10"/>
        <v>0</v>
      </c>
      <c r="J412" s="15">
        <f t="shared" si="11"/>
        <v>0</v>
      </c>
      <c r="K412" s="15">
        <f t="shared" si="14"/>
        <v>0</v>
      </c>
      <c r="L412" s="15">
        <f t="shared" si="12"/>
        <v>0</v>
      </c>
      <c r="M412" s="15">
        <f t="shared" si="13"/>
        <v>0</v>
      </c>
      <c r="P412" s="14" t="s">
        <v>98</v>
      </c>
      <c r="Q412" s="7">
        <v>100</v>
      </c>
    </row>
    <row r="413" spans="1:17" x14ac:dyDescent="0.3">
      <c r="A413" s="9" t="s">
        <v>99</v>
      </c>
      <c r="B413" s="15">
        <f t="shared" si="3"/>
        <v>0.04</v>
      </c>
      <c r="C413" s="15">
        <f t="shared" si="4"/>
        <v>0</v>
      </c>
      <c r="D413" s="15">
        <f t="shared" si="5"/>
        <v>0</v>
      </c>
      <c r="E413" s="15">
        <f t="shared" si="6"/>
        <v>0</v>
      </c>
      <c r="F413" s="15">
        <f t="shared" si="7"/>
        <v>0</v>
      </c>
      <c r="G413" s="15">
        <f t="shared" si="8"/>
        <v>0</v>
      </c>
      <c r="H413" s="15">
        <f t="shared" si="9"/>
        <v>0.02</v>
      </c>
      <c r="I413" s="15">
        <f t="shared" si="10"/>
        <v>0</v>
      </c>
      <c r="J413" s="15">
        <f t="shared" si="11"/>
        <v>0.01</v>
      </c>
      <c r="K413" s="15">
        <f t="shared" si="14"/>
        <v>0</v>
      </c>
      <c r="L413" s="15">
        <f t="shared" si="12"/>
        <v>0</v>
      </c>
      <c r="M413" s="15">
        <f t="shared" si="13"/>
        <v>0</v>
      </c>
      <c r="P413" s="14" t="s">
        <v>99</v>
      </c>
      <c r="Q413" s="7">
        <v>100</v>
      </c>
    </row>
    <row r="414" spans="1:17" x14ac:dyDescent="0.3">
      <c r="A414" s="9" t="s">
        <v>100</v>
      </c>
      <c r="B414" s="15">
        <f t="shared" si="3"/>
        <v>0</v>
      </c>
      <c r="C414" s="15">
        <f t="shared" si="4"/>
        <v>0</v>
      </c>
      <c r="D414" s="15">
        <f t="shared" si="5"/>
        <v>0</v>
      </c>
      <c r="E414" s="15">
        <f t="shared" si="6"/>
        <v>0</v>
      </c>
      <c r="F414" s="15">
        <f t="shared" si="7"/>
        <v>0</v>
      </c>
      <c r="G414" s="15">
        <f t="shared" si="8"/>
        <v>0</v>
      </c>
      <c r="H414" s="15">
        <f t="shared" si="9"/>
        <v>0</v>
      </c>
      <c r="I414" s="15">
        <f t="shared" si="10"/>
        <v>0</v>
      </c>
      <c r="J414" s="15">
        <f t="shared" si="11"/>
        <v>0</v>
      </c>
      <c r="K414" s="15">
        <f t="shared" si="14"/>
        <v>0</v>
      </c>
      <c r="L414" s="15">
        <f t="shared" si="12"/>
        <v>0</v>
      </c>
      <c r="M414" s="15">
        <f t="shared" si="13"/>
        <v>0</v>
      </c>
      <c r="P414" s="14" t="s">
        <v>100</v>
      </c>
      <c r="Q414" s="7">
        <v>100</v>
      </c>
    </row>
    <row r="415" spans="1:17" x14ac:dyDescent="0.3">
      <c r="A415" s="9" t="s">
        <v>101</v>
      </c>
      <c r="B415" s="15">
        <f t="shared" si="3"/>
        <v>0</v>
      </c>
      <c r="C415" s="15">
        <f t="shared" si="4"/>
        <v>0</v>
      </c>
      <c r="D415" s="15">
        <f t="shared" si="5"/>
        <v>0</v>
      </c>
      <c r="E415" s="15">
        <f t="shared" si="6"/>
        <v>0</v>
      </c>
      <c r="F415" s="15">
        <f t="shared" si="7"/>
        <v>0</v>
      </c>
      <c r="G415" s="15">
        <f t="shared" si="8"/>
        <v>0</v>
      </c>
      <c r="H415" s="15">
        <f t="shared" si="9"/>
        <v>0</v>
      </c>
      <c r="I415" s="15">
        <f t="shared" si="10"/>
        <v>0</v>
      </c>
      <c r="J415" s="15">
        <f t="shared" si="11"/>
        <v>0</v>
      </c>
      <c r="K415" s="15">
        <f t="shared" si="14"/>
        <v>0</v>
      </c>
      <c r="L415" s="15">
        <f t="shared" si="12"/>
        <v>0</v>
      </c>
      <c r="M415" s="15">
        <f t="shared" si="13"/>
        <v>0</v>
      </c>
      <c r="P415" s="14" t="s">
        <v>101</v>
      </c>
      <c r="Q415" s="7">
        <v>100</v>
      </c>
    </row>
    <row r="416" spans="1:17" x14ac:dyDescent="0.3">
      <c r="A416" s="9" t="s">
        <v>102</v>
      </c>
      <c r="B416" s="15">
        <f t="shared" si="3"/>
        <v>0</v>
      </c>
      <c r="C416" s="15">
        <f t="shared" si="4"/>
        <v>0</v>
      </c>
      <c r="D416" s="15">
        <f t="shared" si="5"/>
        <v>0</v>
      </c>
      <c r="E416" s="15">
        <f t="shared" si="6"/>
        <v>0</v>
      </c>
      <c r="F416" s="15">
        <f t="shared" si="7"/>
        <v>0</v>
      </c>
      <c r="G416" s="15">
        <f t="shared" si="8"/>
        <v>0</v>
      </c>
      <c r="H416" s="15">
        <f t="shared" si="9"/>
        <v>0</v>
      </c>
      <c r="I416" s="15">
        <f t="shared" si="10"/>
        <v>0</v>
      </c>
      <c r="J416" s="15">
        <f t="shared" si="11"/>
        <v>0</v>
      </c>
      <c r="K416" s="15">
        <f t="shared" si="14"/>
        <v>0</v>
      </c>
      <c r="L416" s="15">
        <f t="shared" si="12"/>
        <v>0</v>
      </c>
      <c r="M416" s="15">
        <f t="shared" si="13"/>
        <v>0</v>
      </c>
      <c r="P416" s="14" t="s">
        <v>102</v>
      </c>
      <c r="Q416" s="7">
        <v>100</v>
      </c>
    </row>
    <row r="417" spans="1:17" x14ac:dyDescent="0.3">
      <c r="A417" s="9" t="s">
        <v>103</v>
      </c>
      <c r="B417" s="15">
        <f t="shared" si="3"/>
        <v>2.21</v>
      </c>
      <c r="C417" s="15">
        <f t="shared" si="4"/>
        <v>0</v>
      </c>
      <c r="D417" s="15">
        <f t="shared" si="5"/>
        <v>0</v>
      </c>
      <c r="E417" s="15">
        <f t="shared" si="6"/>
        <v>0</v>
      </c>
      <c r="F417" s="15">
        <f t="shared" si="7"/>
        <v>1.04</v>
      </c>
      <c r="G417" s="15">
        <f t="shared" si="8"/>
        <v>0.01</v>
      </c>
      <c r="H417" s="15">
        <f t="shared" si="9"/>
        <v>0.25</v>
      </c>
      <c r="I417" s="15">
        <f t="shared" si="10"/>
        <v>2.11</v>
      </c>
      <c r="J417" s="15">
        <f t="shared" si="11"/>
        <v>0</v>
      </c>
      <c r="K417" s="15">
        <f t="shared" si="14"/>
        <v>0</v>
      </c>
      <c r="L417" s="15">
        <f t="shared" si="12"/>
        <v>2.31</v>
      </c>
      <c r="M417" s="15">
        <f t="shared" si="13"/>
        <v>0</v>
      </c>
      <c r="P417" s="14" t="s">
        <v>103</v>
      </c>
      <c r="Q417" s="7">
        <v>100</v>
      </c>
    </row>
    <row r="418" spans="1:17" x14ac:dyDescent="0.3">
      <c r="A418" s="9" t="s">
        <v>104</v>
      </c>
      <c r="B418" s="15">
        <f t="shared" si="3"/>
        <v>1.86</v>
      </c>
      <c r="C418" s="15">
        <f t="shared" si="4"/>
        <v>0</v>
      </c>
      <c r="D418" s="15">
        <f t="shared" si="5"/>
        <v>0</v>
      </c>
      <c r="E418" s="15">
        <f t="shared" si="6"/>
        <v>0</v>
      </c>
      <c r="F418" s="15">
        <f t="shared" si="7"/>
        <v>2.14</v>
      </c>
      <c r="G418" s="15">
        <f t="shared" si="8"/>
        <v>0.01</v>
      </c>
      <c r="H418" s="15">
        <f t="shared" si="9"/>
        <v>2.21</v>
      </c>
      <c r="I418" s="15">
        <f t="shared" si="10"/>
        <v>0.56999999999999995</v>
      </c>
      <c r="J418" s="15">
        <f t="shared" si="11"/>
        <v>0</v>
      </c>
      <c r="K418" s="15">
        <f t="shared" si="14"/>
        <v>0</v>
      </c>
      <c r="L418" s="15">
        <f t="shared" si="12"/>
        <v>2.39</v>
      </c>
      <c r="M418" s="15">
        <f t="shared" si="13"/>
        <v>0</v>
      </c>
      <c r="P418" s="14" t="s">
        <v>104</v>
      </c>
      <c r="Q418" s="7">
        <v>100</v>
      </c>
    </row>
    <row r="419" spans="1:17" x14ac:dyDescent="0.3">
      <c r="A419" s="9" t="s">
        <v>105</v>
      </c>
      <c r="B419" s="15">
        <f t="shared" si="3"/>
        <v>2.59</v>
      </c>
      <c r="C419" s="15">
        <f t="shared" si="4"/>
        <v>0.05</v>
      </c>
      <c r="D419" s="15">
        <f t="shared" si="5"/>
        <v>0</v>
      </c>
      <c r="E419" s="15">
        <f t="shared" si="6"/>
        <v>0</v>
      </c>
      <c r="F419" s="15">
        <f t="shared" si="7"/>
        <v>2.23</v>
      </c>
      <c r="G419" s="15">
        <f t="shared" si="8"/>
        <v>0</v>
      </c>
      <c r="H419" s="15">
        <f t="shared" si="9"/>
        <v>0</v>
      </c>
      <c r="I419" s="15">
        <f t="shared" si="10"/>
        <v>2.48</v>
      </c>
      <c r="J419" s="15">
        <f t="shared" si="11"/>
        <v>0</v>
      </c>
      <c r="K419" s="15">
        <f t="shared" si="14"/>
        <v>0</v>
      </c>
      <c r="L419" s="15">
        <f t="shared" si="12"/>
        <v>1.27</v>
      </c>
      <c r="M419" s="15">
        <f t="shared" si="13"/>
        <v>0.86</v>
      </c>
      <c r="P419" s="14" t="s">
        <v>105</v>
      </c>
      <c r="Q419" s="7">
        <v>100</v>
      </c>
    </row>
    <row r="420" spans="1:17" x14ac:dyDescent="0.3">
      <c r="A420" s="9" t="s">
        <v>106</v>
      </c>
      <c r="B420" s="15">
        <f t="shared" si="3"/>
        <v>0.63</v>
      </c>
      <c r="C420" s="15">
        <f t="shared" si="4"/>
        <v>1.47</v>
      </c>
      <c r="D420" s="15">
        <f t="shared" si="5"/>
        <v>0</v>
      </c>
      <c r="E420" s="15">
        <f t="shared" si="6"/>
        <v>0.01</v>
      </c>
      <c r="F420" s="15">
        <f t="shared" si="7"/>
        <v>2.61</v>
      </c>
      <c r="G420" s="15">
        <f t="shared" si="8"/>
        <v>0</v>
      </c>
      <c r="H420" s="15">
        <f t="shared" si="9"/>
        <v>0</v>
      </c>
      <c r="I420" s="15">
        <f t="shared" si="10"/>
        <v>2.57</v>
      </c>
      <c r="J420" s="15">
        <f t="shared" si="11"/>
        <v>0</v>
      </c>
      <c r="K420" s="15">
        <f t="shared" si="14"/>
        <v>0</v>
      </c>
      <c r="L420" s="15">
        <f t="shared" si="12"/>
        <v>0</v>
      </c>
      <c r="M420" s="15">
        <f t="shared" si="13"/>
        <v>2.25</v>
      </c>
      <c r="P420" s="14" t="s">
        <v>106</v>
      </c>
      <c r="Q420" s="7">
        <v>100</v>
      </c>
    </row>
    <row r="421" spans="1:17" x14ac:dyDescent="0.3">
      <c r="A421" s="9" t="s">
        <v>107</v>
      </c>
      <c r="B421" s="15">
        <f t="shared" si="3"/>
        <v>0</v>
      </c>
      <c r="C421" s="15">
        <f t="shared" si="4"/>
        <v>0.01</v>
      </c>
      <c r="D421" s="15">
        <f t="shared" si="5"/>
        <v>0</v>
      </c>
      <c r="E421" s="15">
        <f t="shared" si="6"/>
        <v>1.78</v>
      </c>
      <c r="F421" s="15">
        <f t="shared" si="7"/>
        <v>0</v>
      </c>
      <c r="G421" s="15">
        <f t="shared" si="8"/>
        <v>0.01</v>
      </c>
      <c r="H421" s="15">
        <f t="shared" si="9"/>
        <v>1.77</v>
      </c>
      <c r="I421" s="15">
        <f t="shared" si="10"/>
        <v>0</v>
      </c>
      <c r="J421" s="15">
        <f t="shared" si="11"/>
        <v>0</v>
      </c>
      <c r="K421" s="15">
        <f t="shared" si="14"/>
        <v>2.1800000000000002</v>
      </c>
      <c r="L421" s="15">
        <f t="shared" si="12"/>
        <v>0</v>
      </c>
      <c r="M421" s="15">
        <f t="shared" si="13"/>
        <v>0</v>
      </c>
      <c r="P421" s="14" t="s">
        <v>107</v>
      </c>
      <c r="Q421" s="7">
        <v>100</v>
      </c>
    </row>
    <row r="422" spans="1:17" x14ac:dyDescent="0.3">
      <c r="A422" s="9" t="s">
        <v>108</v>
      </c>
      <c r="B422" s="15">
        <f t="shared" si="3"/>
        <v>0</v>
      </c>
      <c r="C422" s="15">
        <f t="shared" si="4"/>
        <v>0</v>
      </c>
      <c r="D422" s="15">
        <f t="shared" si="5"/>
        <v>0</v>
      </c>
      <c r="E422" s="15">
        <f t="shared" si="6"/>
        <v>2.54</v>
      </c>
      <c r="F422" s="15">
        <f t="shared" si="7"/>
        <v>0</v>
      </c>
      <c r="G422" s="15">
        <f t="shared" si="8"/>
        <v>0</v>
      </c>
      <c r="H422" s="15">
        <f t="shared" si="9"/>
        <v>1.41</v>
      </c>
      <c r="I422" s="15">
        <f t="shared" si="10"/>
        <v>0</v>
      </c>
      <c r="J422" s="15">
        <f t="shared" si="11"/>
        <v>0</v>
      </c>
      <c r="K422" s="15">
        <f t="shared" si="14"/>
        <v>2.52</v>
      </c>
      <c r="L422" s="15">
        <f t="shared" si="12"/>
        <v>0.01</v>
      </c>
      <c r="M422" s="15">
        <f t="shared" si="13"/>
        <v>0</v>
      </c>
      <c r="P422" s="14" t="s">
        <v>108</v>
      </c>
      <c r="Q422" s="7">
        <v>100</v>
      </c>
    </row>
    <row r="423" spans="1:17" x14ac:dyDescent="0.3">
      <c r="A423" s="9" t="s">
        <v>109</v>
      </c>
      <c r="B423" s="15">
        <f t="shared" ref="B423:B454" si="15">IF(B39&gt;0,B39/Q423,0)</f>
        <v>0.24</v>
      </c>
      <c r="C423" s="15">
        <f t="shared" ref="C423:C454" si="16">IF(C39&gt;0,C39/Q423,0)</f>
        <v>0</v>
      </c>
      <c r="D423" s="15">
        <f t="shared" ref="D423:D454" si="17">IF(D39&gt;0,D39/Q423,0)</f>
        <v>0</v>
      </c>
      <c r="E423" s="15">
        <f t="shared" ref="E423:E454" si="18">IF(E39&gt;0,E39/Q423,0)</f>
        <v>2.34</v>
      </c>
      <c r="F423" s="15">
        <f t="shared" ref="F423:F454" si="19">IF(F39&gt;0,F39/Q423,0)</f>
        <v>0</v>
      </c>
      <c r="G423" s="15">
        <f t="shared" ref="G423:G454" si="20">IF(G39&gt;0,G39/Q423,0)</f>
        <v>0</v>
      </c>
      <c r="H423" s="15">
        <f t="shared" ref="H423:H454" si="21">IF(H39&gt;0,H39/Q423,0)</f>
        <v>2.64</v>
      </c>
      <c r="I423" s="15">
        <f t="shared" ref="I423:I454" si="22">IF(I39&gt;0,I39/Q423,0)</f>
        <v>0</v>
      </c>
      <c r="J423" s="15">
        <f t="shared" ref="J423:J454" si="23">IF(J39&gt;0,J39/Q423,0)</f>
        <v>0</v>
      </c>
      <c r="K423" s="15">
        <f t="shared" ref="K423:K454" si="24">IF(K39&gt;0,K39/Q423,0)</f>
        <v>2.1800000000000002</v>
      </c>
      <c r="L423" s="15">
        <f t="shared" ref="L423:L454" si="25">IF(L39&gt;0,L39/Q423,0)</f>
        <v>0</v>
      </c>
      <c r="M423" s="15">
        <f t="shared" ref="M423:M454" si="26">IF(M39&gt;0,M39/Q423,0)</f>
        <v>0</v>
      </c>
      <c r="P423" s="14" t="s">
        <v>109</v>
      </c>
      <c r="Q423" s="7">
        <v>100</v>
      </c>
    </row>
    <row r="424" spans="1:17" x14ac:dyDescent="0.3">
      <c r="A424" s="9" t="s">
        <v>110</v>
      </c>
      <c r="B424" s="15">
        <f t="shared" si="15"/>
        <v>2.04</v>
      </c>
      <c r="C424" s="15">
        <f t="shared" si="16"/>
        <v>0</v>
      </c>
      <c r="D424" s="15">
        <f t="shared" si="17"/>
        <v>0</v>
      </c>
      <c r="E424" s="15">
        <f t="shared" si="18"/>
        <v>2.17</v>
      </c>
      <c r="F424" s="15">
        <f t="shared" si="19"/>
        <v>0</v>
      </c>
      <c r="G424" s="15">
        <f t="shared" si="20"/>
        <v>0</v>
      </c>
      <c r="H424" s="15">
        <f t="shared" si="21"/>
        <v>1.1499999999999999</v>
      </c>
      <c r="I424" s="15">
        <f t="shared" si="22"/>
        <v>0</v>
      </c>
      <c r="J424" s="15">
        <f t="shared" si="23"/>
        <v>0</v>
      </c>
      <c r="K424" s="15">
        <f t="shared" si="24"/>
        <v>1.46</v>
      </c>
      <c r="L424" s="15">
        <f t="shared" si="25"/>
        <v>0.86</v>
      </c>
      <c r="M424" s="15">
        <f t="shared" si="26"/>
        <v>0</v>
      </c>
      <c r="P424" s="14" t="s">
        <v>110</v>
      </c>
      <c r="Q424" s="7">
        <v>100</v>
      </c>
    </row>
    <row r="425" spans="1:17" x14ac:dyDescent="0.3">
      <c r="A425" s="9" t="s">
        <v>111</v>
      </c>
      <c r="B425" s="15">
        <f t="shared" si="15"/>
        <v>0</v>
      </c>
      <c r="C425" s="15">
        <f t="shared" si="16"/>
        <v>0</v>
      </c>
      <c r="D425" s="15">
        <f t="shared" si="17"/>
        <v>1.81</v>
      </c>
      <c r="E425" s="15">
        <f t="shared" si="18"/>
        <v>0</v>
      </c>
      <c r="F425" s="15">
        <f t="shared" si="19"/>
        <v>0</v>
      </c>
      <c r="G425" s="15">
        <f t="shared" si="20"/>
        <v>2.13</v>
      </c>
      <c r="H425" s="15">
        <f t="shared" si="21"/>
        <v>0</v>
      </c>
      <c r="I425" s="15">
        <f t="shared" si="22"/>
        <v>0</v>
      </c>
      <c r="J425" s="15">
        <f t="shared" si="23"/>
        <v>2.12</v>
      </c>
      <c r="K425" s="15">
        <f t="shared" si="24"/>
        <v>0</v>
      </c>
      <c r="L425" s="15">
        <f t="shared" si="25"/>
        <v>0</v>
      </c>
      <c r="M425" s="15">
        <f t="shared" si="26"/>
        <v>1.25</v>
      </c>
      <c r="P425" s="14" t="s">
        <v>111</v>
      </c>
      <c r="Q425" s="7">
        <v>100</v>
      </c>
    </row>
    <row r="426" spans="1:17" x14ac:dyDescent="0.3">
      <c r="A426" s="9" t="s">
        <v>112</v>
      </c>
      <c r="B426" s="15">
        <f t="shared" si="15"/>
        <v>0</v>
      </c>
      <c r="C426" s="15">
        <f t="shared" si="16"/>
        <v>0</v>
      </c>
      <c r="D426" s="15">
        <f t="shared" si="17"/>
        <v>2.2799999999999998</v>
      </c>
      <c r="E426" s="15">
        <f t="shared" si="18"/>
        <v>0</v>
      </c>
      <c r="F426" s="15">
        <f t="shared" si="19"/>
        <v>0</v>
      </c>
      <c r="G426" s="15">
        <f t="shared" si="20"/>
        <v>2.36</v>
      </c>
      <c r="H426" s="15">
        <f t="shared" si="21"/>
        <v>0</v>
      </c>
      <c r="I426" s="15">
        <f t="shared" si="22"/>
        <v>0.01</v>
      </c>
      <c r="J426" s="15">
        <f t="shared" si="23"/>
        <v>2.54</v>
      </c>
      <c r="K426" s="15">
        <f t="shared" si="24"/>
        <v>0</v>
      </c>
      <c r="L426" s="15">
        <f t="shared" si="25"/>
        <v>0</v>
      </c>
      <c r="M426" s="15">
        <f t="shared" si="26"/>
        <v>0</v>
      </c>
      <c r="P426" s="14" t="s">
        <v>112</v>
      </c>
      <c r="Q426" s="7">
        <v>100</v>
      </c>
    </row>
    <row r="427" spans="1:17" x14ac:dyDescent="0.3">
      <c r="A427" s="9" t="s">
        <v>113</v>
      </c>
      <c r="B427" s="15">
        <f t="shared" si="15"/>
        <v>0</v>
      </c>
      <c r="C427" s="15">
        <f t="shared" si="16"/>
        <v>0</v>
      </c>
      <c r="D427" s="15">
        <f t="shared" si="17"/>
        <v>2.52</v>
      </c>
      <c r="E427" s="15">
        <f t="shared" si="18"/>
        <v>0</v>
      </c>
      <c r="F427" s="15">
        <f t="shared" si="19"/>
        <v>0</v>
      </c>
      <c r="G427" s="15">
        <f t="shared" si="20"/>
        <v>1.85</v>
      </c>
      <c r="H427" s="15">
        <f t="shared" si="21"/>
        <v>0.08</v>
      </c>
      <c r="I427" s="15">
        <f t="shared" si="22"/>
        <v>0</v>
      </c>
      <c r="J427" s="15">
        <f t="shared" si="23"/>
        <v>0.63</v>
      </c>
      <c r="K427" s="15">
        <f t="shared" si="24"/>
        <v>1.61</v>
      </c>
      <c r="L427" s="15">
        <f t="shared" si="25"/>
        <v>0</v>
      </c>
      <c r="M427" s="15">
        <f t="shared" si="26"/>
        <v>0</v>
      </c>
      <c r="P427" s="14" t="s">
        <v>113</v>
      </c>
      <c r="Q427" s="7">
        <v>100</v>
      </c>
    </row>
    <row r="428" spans="1:17" x14ac:dyDescent="0.3">
      <c r="A428" s="9" t="s">
        <v>114</v>
      </c>
      <c r="B428" s="15">
        <f t="shared" si="15"/>
        <v>0</v>
      </c>
      <c r="C428" s="15">
        <f t="shared" si="16"/>
        <v>0</v>
      </c>
      <c r="D428" s="15">
        <f t="shared" si="17"/>
        <v>1.24</v>
      </c>
      <c r="E428" s="15">
        <f t="shared" si="18"/>
        <v>0.37</v>
      </c>
      <c r="F428" s="15">
        <f t="shared" si="19"/>
        <v>0</v>
      </c>
      <c r="G428" s="15">
        <f t="shared" si="20"/>
        <v>0.9</v>
      </c>
      <c r="H428" s="15">
        <f t="shared" si="21"/>
        <v>0.87</v>
      </c>
      <c r="I428" s="15">
        <f t="shared" si="22"/>
        <v>0</v>
      </c>
      <c r="J428" s="15">
        <f t="shared" si="23"/>
        <v>0</v>
      </c>
      <c r="K428" s="15">
        <f t="shared" si="24"/>
        <v>2.11</v>
      </c>
      <c r="L428" s="15">
        <f t="shared" si="25"/>
        <v>0</v>
      </c>
      <c r="M428" s="15">
        <f t="shared" si="26"/>
        <v>0</v>
      </c>
      <c r="P428" s="14" t="s">
        <v>114</v>
      </c>
      <c r="Q428" s="7">
        <v>100</v>
      </c>
    </row>
    <row r="429" spans="1:17" x14ac:dyDescent="0.3">
      <c r="A429" s="9" t="s">
        <v>115</v>
      </c>
      <c r="B429" s="15">
        <f t="shared" si="15"/>
        <v>0</v>
      </c>
      <c r="C429" s="15">
        <f t="shared" si="16"/>
        <v>2.44</v>
      </c>
      <c r="D429" s="15">
        <f t="shared" si="17"/>
        <v>0</v>
      </c>
      <c r="E429" s="15">
        <f t="shared" si="18"/>
        <v>0.01</v>
      </c>
      <c r="F429" s="15">
        <f t="shared" si="19"/>
        <v>1.83</v>
      </c>
      <c r="G429" s="15">
        <f t="shared" si="20"/>
        <v>0.41</v>
      </c>
      <c r="H429" s="15">
        <f t="shared" si="21"/>
        <v>0</v>
      </c>
      <c r="I429" s="15">
        <f t="shared" si="22"/>
        <v>1.73</v>
      </c>
      <c r="J429" s="15">
        <f t="shared" si="23"/>
        <v>0.42</v>
      </c>
      <c r="K429" s="15">
        <f t="shared" si="24"/>
        <v>0</v>
      </c>
      <c r="L429" s="15">
        <f t="shared" si="25"/>
        <v>0</v>
      </c>
      <c r="M429" s="15">
        <f t="shared" si="26"/>
        <v>2.2000000000000002</v>
      </c>
      <c r="P429" s="14" t="s">
        <v>115</v>
      </c>
      <c r="Q429" s="7">
        <v>100</v>
      </c>
    </row>
    <row r="430" spans="1:17" x14ac:dyDescent="0.3">
      <c r="A430" s="9" t="s">
        <v>116</v>
      </c>
      <c r="B430" s="15">
        <f t="shared" si="15"/>
        <v>0</v>
      </c>
      <c r="C430" s="15">
        <f t="shared" si="16"/>
        <v>2.25</v>
      </c>
      <c r="D430" s="15">
        <f t="shared" si="17"/>
        <v>0</v>
      </c>
      <c r="E430" s="15">
        <f t="shared" si="18"/>
        <v>0</v>
      </c>
      <c r="F430" s="15">
        <f t="shared" si="19"/>
        <v>1.62</v>
      </c>
      <c r="G430" s="15">
        <f t="shared" si="20"/>
        <v>0.01</v>
      </c>
      <c r="H430" s="15">
        <f t="shared" si="21"/>
        <v>0</v>
      </c>
      <c r="I430" s="15">
        <f t="shared" si="22"/>
        <v>1.94</v>
      </c>
      <c r="J430" s="15">
        <f t="shared" si="23"/>
        <v>0.1</v>
      </c>
      <c r="K430" s="15">
        <f t="shared" si="24"/>
        <v>0</v>
      </c>
      <c r="L430" s="15">
        <f t="shared" si="25"/>
        <v>0</v>
      </c>
      <c r="M430" s="15">
        <f t="shared" si="26"/>
        <v>2.08</v>
      </c>
      <c r="P430" s="14" t="s">
        <v>116</v>
      </c>
      <c r="Q430" s="7">
        <v>100</v>
      </c>
    </row>
    <row r="431" spans="1:17" x14ac:dyDescent="0.3">
      <c r="A431" s="9" t="s">
        <v>117</v>
      </c>
      <c r="B431" s="15">
        <f t="shared" si="15"/>
        <v>0</v>
      </c>
      <c r="C431" s="15">
        <f t="shared" si="16"/>
        <v>1.93</v>
      </c>
      <c r="D431" s="15">
        <f t="shared" si="17"/>
        <v>0</v>
      </c>
      <c r="E431" s="15">
        <f t="shared" si="18"/>
        <v>0</v>
      </c>
      <c r="F431" s="15">
        <f t="shared" si="19"/>
        <v>0</v>
      </c>
      <c r="G431" s="15">
        <f t="shared" si="20"/>
        <v>1.68</v>
      </c>
      <c r="H431" s="15">
        <f t="shared" si="21"/>
        <v>0</v>
      </c>
      <c r="I431" s="15">
        <f t="shared" si="22"/>
        <v>0</v>
      </c>
      <c r="J431" s="15">
        <f t="shared" si="23"/>
        <v>2.2599999999999998</v>
      </c>
      <c r="K431" s="15">
        <f t="shared" si="24"/>
        <v>0</v>
      </c>
      <c r="L431" s="15">
        <f t="shared" si="25"/>
        <v>0</v>
      </c>
      <c r="M431" s="15">
        <f t="shared" si="26"/>
        <v>2.33</v>
      </c>
      <c r="P431" s="14" t="s">
        <v>117</v>
      </c>
      <c r="Q431" s="7">
        <v>100</v>
      </c>
    </row>
    <row r="432" spans="1:17" x14ac:dyDescent="0.3">
      <c r="A432" s="9" t="s">
        <v>118</v>
      </c>
      <c r="B432" s="15">
        <f t="shared" si="15"/>
        <v>0</v>
      </c>
      <c r="C432" s="15">
        <f t="shared" si="16"/>
        <v>1.87</v>
      </c>
      <c r="D432" s="15">
        <f t="shared" si="17"/>
        <v>0.02</v>
      </c>
      <c r="E432" s="15">
        <f t="shared" si="18"/>
        <v>0</v>
      </c>
      <c r="F432" s="15">
        <f t="shared" si="19"/>
        <v>0</v>
      </c>
      <c r="G432" s="15">
        <f t="shared" si="20"/>
        <v>1.75</v>
      </c>
      <c r="H432" s="15">
        <f t="shared" si="21"/>
        <v>0</v>
      </c>
      <c r="I432" s="15">
        <f t="shared" si="22"/>
        <v>0</v>
      </c>
      <c r="J432" s="15">
        <f t="shared" si="23"/>
        <v>2.2999999999999998</v>
      </c>
      <c r="K432" s="15">
        <f t="shared" si="24"/>
        <v>0</v>
      </c>
      <c r="L432" s="15">
        <f t="shared" si="25"/>
        <v>0</v>
      </c>
      <c r="M432" s="15">
        <f t="shared" si="26"/>
        <v>2.2000000000000002</v>
      </c>
      <c r="P432" s="14" t="s">
        <v>118</v>
      </c>
      <c r="Q432" s="7">
        <v>100</v>
      </c>
    </row>
    <row r="433" spans="1:17" x14ac:dyDescent="0.3">
      <c r="A433" s="9" t="s">
        <v>119</v>
      </c>
      <c r="B433" s="15">
        <f t="shared" si="15"/>
        <v>0</v>
      </c>
      <c r="C433" s="15">
        <f t="shared" si="16"/>
        <v>0</v>
      </c>
      <c r="D433" s="15">
        <f t="shared" si="17"/>
        <v>0</v>
      </c>
      <c r="E433" s="15">
        <f t="shared" si="18"/>
        <v>0</v>
      </c>
      <c r="F433" s="15">
        <f t="shared" si="19"/>
        <v>0</v>
      </c>
      <c r="G433" s="15">
        <f t="shared" si="20"/>
        <v>0</v>
      </c>
      <c r="H433" s="15">
        <f t="shared" si="21"/>
        <v>0</v>
      </c>
      <c r="I433" s="15">
        <f t="shared" si="22"/>
        <v>0</v>
      </c>
      <c r="J433" s="15">
        <f t="shared" si="23"/>
        <v>0</v>
      </c>
      <c r="K433" s="15">
        <f t="shared" si="24"/>
        <v>0</v>
      </c>
      <c r="L433" s="15">
        <f t="shared" si="25"/>
        <v>0</v>
      </c>
      <c r="M433" s="15">
        <f t="shared" si="26"/>
        <v>0</v>
      </c>
      <c r="P433" s="14" t="s">
        <v>119</v>
      </c>
      <c r="Q433" s="7">
        <v>100</v>
      </c>
    </row>
    <row r="434" spans="1:17" x14ac:dyDescent="0.3">
      <c r="A434" s="9" t="s">
        <v>120</v>
      </c>
      <c r="B434" s="15">
        <f t="shared" si="15"/>
        <v>0</v>
      </c>
      <c r="C434" s="15">
        <f t="shared" si="16"/>
        <v>0</v>
      </c>
      <c r="D434" s="15">
        <f t="shared" si="17"/>
        <v>0</v>
      </c>
      <c r="E434" s="15">
        <f t="shared" si="18"/>
        <v>0</v>
      </c>
      <c r="F434" s="15">
        <f t="shared" si="19"/>
        <v>0</v>
      </c>
      <c r="G434" s="15">
        <f t="shared" si="20"/>
        <v>0</v>
      </c>
      <c r="H434" s="15">
        <f t="shared" si="21"/>
        <v>0</v>
      </c>
      <c r="I434" s="15">
        <f t="shared" si="22"/>
        <v>0</v>
      </c>
      <c r="J434" s="15">
        <f t="shared" si="23"/>
        <v>0</v>
      </c>
      <c r="K434" s="15">
        <f t="shared" si="24"/>
        <v>0</v>
      </c>
      <c r="L434" s="15">
        <f t="shared" si="25"/>
        <v>0</v>
      </c>
      <c r="M434" s="15">
        <f t="shared" si="26"/>
        <v>0.04</v>
      </c>
      <c r="P434" s="14" t="s">
        <v>120</v>
      </c>
      <c r="Q434" s="7">
        <v>100</v>
      </c>
    </row>
    <row r="435" spans="1:17" x14ac:dyDescent="0.3">
      <c r="A435" s="9" t="s">
        <v>121</v>
      </c>
      <c r="B435" s="15">
        <f t="shared" si="15"/>
        <v>0</v>
      </c>
      <c r="C435" s="15">
        <f t="shared" si="16"/>
        <v>0</v>
      </c>
      <c r="D435" s="15">
        <f t="shared" si="17"/>
        <v>0</v>
      </c>
      <c r="E435" s="15">
        <f t="shared" si="18"/>
        <v>0</v>
      </c>
      <c r="F435" s="15">
        <f t="shared" si="19"/>
        <v>0</v>
      </c>
      <c r="G435" s="15">
        <f t="shared" si="20"/>
        <v>0</v>
      </c>
      <c r="H435" s="15">
        <f t="shared" si="21"/>
        <v>0</v>
      </c>
      <c r="I435" s="15">
        <f t="shared" si="22"/>
        <v>0</v>
      </c>
      <c r="J435" s="15">
        <f t="shared" si="23"/>
        <v>0</v>
      </c>
      <c r="K435" s="15">
        <f t="shared" si="24"/>
        <v>0</v>
      </c>
      <c r="L435" s="15">
        <f t="shared" si="25"/>
        <v>0</v>
      </c>
      <c r="M435" s="15">
        <f t="shared" si="26"/>
        <v>0.02</v>
      </c>
      <c r="P435" s="14" t="s">
        <v>121</v>
      </c>
      <c r="Q435" s="7">
        <v>100</v>
      </c>
    </row>
    <row r="436" spans="1:17" x14ac:dyDescent="0.3">
      <c r="A436" s="9" t="s">
        <v>122</v>
      </c>
      <c r="B436" s="15">
        <f t="shared" si="15"/>
        <v>0</v>
      </c>
      <c r="C436" s="15">
        <f t="shared" si="16"/>
        <v>0</v>
      </c>
      <c r="D436" s="15">
        <f t="shared" si="17"/>
        <v>0</v>
      </c>
      <c r="E436" s="15">
        <f t="shared" si="18"/>
        <v>0</v>
      </c>
      <c r="F436" s="15">
        <f t="shared" si="19"/>
        <v>0</v>
      </c>
      <c r="G436" s="15">
        <f t="shared" si="20"/>
        <v>0</v>
      </c>
      <c r="H436" s="15">
        <f t="shared" si="21"/>
        <v>0</v>
      </c>
      <c r="I436" s="15">
        <f t="shared" si="22"/>
        <v>0</v>
      </c>
      <c r="J436" s="15">
        <f t="shared" si="23"/>
        <v>0</v>
      </c>
      <c r="K436" s="15">
        <f t="shared" si="24"/>
        <v>0.02</v>
      </c>
      <c r="L436" s="15">
        <f t="shared" si="25"/>
        <v>0</v>
      </c>
      <c r="M436" s="15">
        <f t="shared" si="26"/>
        <v>0.01</v>
      </c>
      <c r="P436" s="14" t="s">
        <v>122</v>
      </c>
      <c r="Q436" s="7">
        <v>100</v>
      </c>
    </row>
    <row r="437" spans="1:17" x14ac:dyDescent="0.3">
      <c r="A437" s="9" t="s">
        <v>123</v>
      </c>
      <c r="B437" s="15">
        <f t="shared" si="15"/>
        <v>0</v>
      </c>
      <c r="C437" s="15">
        <f t="shared" si="16"/>
        <v>0</v>
      </c>
      <c r="D437" s="15">
        <f t="shared" si="17"/>
        <v>0</v>
      </c>
      <c r="E437" s="15">
        <f t="shared" si="18"/>
        <v>0</v>
      </c>
      <c r="F437" s="15">
        <f t="shared" si="19"/>
        <v>0</v>
      </c>
      <c r="G437" s="15">
        <f t="shared" si="20"/>
        <v>0</v>
      </c>
      <c r="H437" s="15">
        <f t="shared" si="21"/>
        <v>0</v>
      </c>
      <c r="I437" s="15">
        <f t="shared" si="22"/>
        <v>0</v>
      </c>
      <c r="J437" s="15">
        <f t="shared" si="23"/>
        <v>0.01</v>
      </c>
      <c r="K437" s="15">
        <f t="shared" si="24"/>
        <v>0</v>
      </c>
      <c r="L437" s="15">
        <f t="shared" si="25"/>
        <v>0</v>
      </c>
      <c r="M437" s="15">
        <f t="shared" si="26"/>
        <v>0.01</v>
      </c>
      <c r="P437" s="14" t="s">
        <v>123</v>
      </c>
      <c r="Q437" s="7">
        <v>100</v>
      </c>
    </row>
    <row r="438" spans="1:17" x14ac:dyDescent="0.3">
      <c r="A438" s="9" t="s">
        <v>124</v>
      </c>
      <c r="B438" s="15">
        <f t="shared" si="15"/>
        <v>0</v>
      </c>
      <c r="C438" s="15">
        <f t="shared" si="16"/>
        <v>0.01</v>
      </c>
      <c r="D438" s="15">
        <f t="shared" si="17"/>
        <v>0</v>
      </c>
      <c r="E438" s="15">
        <f t="shared" si="18"/>
        <v>0</v>
      </c>
      <c r="F438" s="15">
        <f t="shared" si="19"/>
        <v>0</v>
      </c>
      <c r="G438" s="15">
        <f t="shared" si="20"/>
        <v>0</v>
      </c>
      <c r="H438" s="15">
        <f t="shared" si="21"/>
        <v>0</v>
      </c>
      <c r="I438" s="15">
        <f t="shared" si="22"/>
        <v>0</v>
      </c>
      <c r="J438" s="15">
        <f t="shared" si="23"/>
        <v>0</v>
      </c>
      <c r="K438" s="15">
        <f t="shared" si="24"/>
        <v>0</v>
      </c>
      <c r="L438" s="15">
        <f t="shared" si="25"/>
        <v>0</v>
      </c>
      <c r="M438" s="15">
        <f t="shared" si="26"/>
        <v>0</v>
      </c>
      <c r="P438" s="14" t="s">
        <v>124</v>
      </c>
      <c r="Q438" s="7">
        <v>100</v>
      </c>
    </row>
    <row r="439" spans="1:17" x14ac:dyDescent="0.3">
      <c r="A439" s="9" t="s">
        <v>125</v>
      </c>
      <c r="B439" s="15">
        <f t="shared" si="15"/>
        <v>0</v>
      </c>
      <c r="C439" s="15">
        <f t="shared" si="16"/>
        <v>0</v>
      </c>
      <c r="D439" s="15">
        <f t="shared" si="17"/>
        <v>0</v>
      </c>
      <c r="E439" s="15">
        <f t="shared" si="18"/>
        <v>0</v>
      </c>
      <c r="F439" s="15">
        <f t="shared" si="19"/>
        <v>0</v>
      </c>
      <c r="G439" s="15">
        <f t="shared" si="20"/>
        <v>0</v>
      </c>
      <c r="H439" s="15">
        <f t="shared" si="21"/>
        <v>0</v>
      </c>
      <c r="I439" s="15">
        <f t="shared" si="22"/>
        <v>0</v>
      </c>
      <c r="J439" s="15">
        <f t="shared" si="23"/>
        <v>0</v>
      </c>
      <c r="K439" s="15">
        <f t="shared" si="24"/>
        <v>0</v>
      </c>
      <c r="L439" s="15">
        <f t="shared" si="25"/>
        <v>0</v>
      </c>
      <c r="M439" s="15">
        <f t="shared" si="26"/>
        <v>0.02</v>
      </c>
      <c r="P439" s="14" t="s">
        <v>125</v>
      </c>
      <c r="Q439" s="7">
        <v>100</v>
      </c>
    </row>
    <row r="440" spans="1:17" x14ac:dyDescent="0.3">
      <c r="A440" s="9" t="s">
        <v>126</v>
      </c>
      <c r="B440" s="15">
        <f t="shared" si="15"/>
        <v>0</v>
      </c>
      <c r="C440" s="15">
        <f t="shared" si="16"/>
        <v>0</v>
      </c>
      <c r="D440" s="15">
        <f t="shared" si="17"/>
        <v>0</v>
      </c>
      <c r="E440" s="15">
        <f t="shared" si="18"/>
        <v>0</v>
      </c>
      <c r="F440" s="15">
        <f t="shared" si="19"/>
        <v>0</v>
      </c>
      <c r="G440" s="15">
        <f t="shared" si="20"/>
        <v>0</v>
      </c>
      <c r="H440" s="15">
        <f t="shared" si="21"/>
        <v>0</v>
      </c>
      <c r="I440" s="15">
        <f t="shared" si="22"/>
        <v>0</v>
      </c>
      <c r="J440" s="15">
        <f t="shared" si="23"/>
        <v>0</v>
      </c>
      <c r="K440" s="15">
        <f t="shared" si="24"/>
        <v>0</v>
      </c>
      <c r="L440" s="15">
        <f t="shared" si="25"/>
        <v>0</v>
      </c>
      <c r="M440" s="15">
        <f t="shared" si="26"/>
        <v>0</v>
      </c>
      <c r="P440" s="14" t="s">
        <v>126</v>
      </c>
      <c r="Q440" s="7">
        <v>100</v>
      </c>
    </row>
    <row r="441" spans="1:17" x14ac:dyDescent="0.3">
      <c r="A441" s="9" t="s">
        <v>127</v>
      </c>
      <c r="B441" s="15">
        <f t="shared" si="15"/>
        <v>0</v>
      </c>
      <c r="C441" s="15">
        <f t="shared" si="16"/>
        <v>0</v>
      </c>
      <c r="D441" s="15">
        <f t="shared" si="17"/>
        <v>0</v>
      </c>
      <c r="E441" s="15">
        <f t="shared" si="18"/>
        <v>0</v>
      </c>
      <c r="F441" s="15">
        <f t="shared" si="19"/>
        <v>0</v>
      </c>
      <c r="G441" s="15">
        <f t="shared" si="20"/>
        <v>0</v>
      </c>
      <c r="H441" s="15">
        <f t="shared" si="21"/>
        <v>0</v>
      </c>
      <c r="I441" s="15">
        <f t="shared" si="22"/>
        <v>0</v>
      </c>
      <c r="J441" s="15">
        <f t="shared" si="23"/>
        <v>0</v>
      </c>
      <c r="K441" s="15">
        <f t="shared" si="24"/>
        <v>0</v>
      </c>
      <c r="L441" s="15">
        <f t="shared" si="25"/>
        <v>0</v>
      </c>
      <c r="M441" s="15">
        <f t="shared" si="26"/>
        <v>0</v>
      </c>
      <c r="P441" s="14" t="s">
        <v>127</v>
      </c>
      <c r="Q441" s="7">
        <v>100</v>
      </c>
    </row>
    <row r="442" spans="1:17" x14ac:dyDescent="0.3">
      <c r="A442" s="9" t="s">
        <v>128</v>
      </c>
      <c r="B442" s="15">
        <f t="shared" si="15"/>
        <v>0</v>
      </c>
      <c r="C442" s="15">
        <f t="shared" si="16"/>
        <v>0</v>
      </c>
      <c r="D442" s="15">
        <f t="shared" si="17"/>
        <v>0</v>
      </c>
      <c r="E442" s="15">
        <f t="shared" si="18"/>
        <v>0</v>
      </c>
      <c r="F442" s="15">
        <f t="shared" si="19"/>
        <v>0</v>
      </c>
      <c r="G442" s="15">
        <f t="shared" si="20"/>
        <v>0</v>
      </c>
      <c r="H442" s="15">
        <f t="shared" si="21"/>
        <v>0</v>
      </c>
      <c r="I442" s="15">
        <f t="shared" si="22"/>
        <v>0</v>
      </c>
      <c r="J442" s="15">
        <f t="shared" si="23"/>
        <v>3.3</v>
      </c>
      <c r="K442" s="15">
        <f t="shared" si="24"/>
        <v>0</v>
      </c>
      <c r="L442" s="15">
        <f t="shared" si="25"/>
        <v>0</v>
      </c>
      <c r="M442" s="15">
        <f t="shared" si="26"/>
        <v>0</v>
      </c>
      <c r="P442" s="14" t="s">
        <v>128</v>
      </c>
      <c r="Q442" s="7">
        <v>100</v>
      </c>
    </row>
    <row r="443" spans="1:17" x14ac:dyDescent="0.3">
      <c r="A443" s="9" t="s">
        <v>129</v>
      </c>
      <c r="B443" s="15">
        <f t="shared" si="15"/>
        <v>0</v>
      </c>
      <c r="C443" s="15">
        <f t="shared" si="16"/>
        <v>0</v>
      </c>
      <c r="D443" s="15">
        <f t="shared" si="17"/>
        <v>0</v>
      </c>
      <c r="E443" s="15">
        <f t="shared" si="18"/>
        <v>0</v>
      </c>
      <c r="F443" s="15">
        <f t="shared" si="19"/>
        <v>0</v>
      </c>
      <c r="G443" s="15">
        <f t="shared" si="20"/>
        <v>0</v>
      </c>
      <c r="H443" s="15">
        <f t="shared" si="21"/>
        <v>0</v>
      </c>
      <c r="I443" s="15">
        <f t="shared" si="22"/>
        <v>0</v>
      </c>
      <c r="J443" s="15">
        <f t="shared" si="23"/>
        <v>0</v>
      </c>
      <c r="K443" s="15">
        <f t="shared" si="24"/>
        <v>3.39</v>
      </c>
      <c r="L443" s="15">
        <f t="shared" si="25"/>
        <v>0</v>
      </c>
      <c r="M443" s="15">
        <f t="shared" si="26"/>
        <v>0</v>
      </c>
      <c r="P443" s="14" t="s">
        <v>129</v>
      </c>
      <c r="Q443" s="7">
        <v>100</v>
      </c>
    </row>
    <row r="444" spans="1:17" x14ac:dyDescent="0.3">
      <c r="A444" s="9" t="s">
        <v>130</v>
      </c>
      <c r="B444" s="15">
        <f t="shared" si="15"/>
        <v>0</v>
      </c>
      <c r="C444" s="15">
        <f t="shared" si="16"/>
        <v>0</v>
      </c>
      <c r="D444" s="15">
        <f t="shared" si="17"/>
        <v>0</v>
      </c>
      <c r="E444" s="15">
        <f t="shared" si="18"/>
        <v>0</v>
      </c>
      <c r="F444" s="15">
        <f t="shared" si="19"/>
        <v>0</v>
      </c>
      <c r="G444" s="15">
        <f t="shared" si="20"/>
        <v>0</v>
      </c>
      <c r="H444" s="15">
        <f t="shared" si="21"/>
        <v>0</v>
      </c>
      <c r="I444" s="15">
        <f t="shared" si="22"/>
        <v>0</v>
      </c>
      <c r="J444" s="15">
        <f t="shared" si="23"/>
        <v>0.14000000000000001</v>
      </c>
      <c r="K444" s="15">
        <f t="shared" si="24"/>
        <v>3.73</v>
      </c>
      <c r="L444" s="15">
        <f t="shared" si="25"/>
        <v>0</v>
      </c>
      <c r="M444" s="15">
        <f t="shared" si="26"/>
        <v>0</v>
      </c>
      <c r="P444" s="14" t="s">
        <v>130</v>
      </c>
      <c r="Q444" s="7">
        <v>100</v>
      </c>
    </row>
    <row r="445" spans="1:17" x14ac:dyDescent="0.3">
      <c r="A445" s="9" t="s">
        <v>131</v>
      </c>
      <c r="B445" s="15">
        <f t="shared" si="15"/>
        <v>0</v>
      </c>
      <c r="C445" s="15">
        <f t="shared" si="16"/>
        <v>0</v>
      </c>
      <c r="D445" s="15">
        <f t="shared" si="17"/>
        <v>0</v>
      </c>
      <c r="E445" s="15">
        <f t="shared" si="18"/>
        <v>1.07</v>
      </c>
      <c r="F445" s="15">
        <f t="shared" si="19"/>
        <v>0</v>
      </c>
      <c r="G445" s="15">
        <f t="shared" si="20"/>
        <v>0</v>
      </c>
      <c r="H445" s="15">
        <f t="shared" si="21"/>
        <v>0</v>
      </c>
      <c r="I445" s="15">
        <f t="shared" si="22"/>
        <v>0</v>
      </c>
      <c r="J445" s="15">
        <f t="shared" si="23"/>
        <v>0</v>
      </c>
      <c r="K445" s="15">
        <f t="shared" si="24"/>
        <v>0</v>
      </c>
      <c r="L445" s="15">
        <f t="shared" si="25"/>
        <v>4.26</v>
      </c>
      <c r="M445" s="15">
        <f t="shared" si="26"/>
        <v>0</v>
      </c>
      <c r="P445" s="14" t="s">
        <v>131</v>
      </c>
      <c r="Q445" s="7">
        <v>100</v>
      </c>
    </row>
    <row r="446" spans="1:17" x14ac:dyDescent="0.3">
      <c r="A446" s="9" t="s">
        <v>132</v>
      </c>
      <c r="B446" s="15">
        <f t="shared" si="15"/>
        <v>0</v>
      </c>
      <c r="C446" s="15">
        <f t="shared" si="16"/>
        <v>0</v>
      </c>
      <c r="D446" s="15">
        <f t="shared" si="17"/>
        <v>0</v>
      </c>
      <c r="E446" s="15">
        <f t="shared" si="18"/>
        <v>1.0900000000000001</v>
      </c>
      <c r="F446" s="15">
        <f t="shared" si="19"/>
        <v>0.83</v>
      </c>
      <c r="G446" s="15">
        <f t="shared" si="20"/>
        <v>0</v>
      </c>
      <c r="H446" s="15">
        <f t="shared" si="21"/>
        <v>2.25</v>
      </c>
      <c r="I446" s="15">
        <f t="shared" si="22"/>
        <v>0.84</v>
      </c>
      <c r="J446" s="15">
        <f t="shared" si="23"/>
        <v>0</v>
      </c>
      <c r="K446" s="15">
        <f t="shared" si="24"/>
        <v>0</v>
      </c>
      <c r="L446" s="15">
        <f t="shared" si="25"/>
        <v>0.61</v>
      </c>
      <c r="M446" s="15">
        <f t="shared" si="26"/>
        <v>2.1800000000000002</v>
      </c>
      <c r="P446" s="14" t="s">
        <v>132</v>
      </c>
      <c r="Q446" s="7">
        <v>100</v>
      </c>
    </row>
    <row r="447" spans="1:17" x14ac:dyDescent="0.3">
      <c r="A447" s="9" t="s">
        <v>133</v>
      </c>
      <c r="B447" s="15">
        <f t="shared" si="15"/>
        <v>0</v>
      </c>
      <c r="C447" s="15">
        <f t="shared" si="16"/>
        <v>0</v>
      </c>
      <c r="D447" s="15">
        <f t="shared" si="17"/>
        <v>0</v>
      </c>
      <c r="E447" s="15">
        <f t="shared" si="18"/>
        <v>0</v>
      </c>
      <c r="F447" s="15">
        <f t="shared" si="19"/>
        <v>1.52</v>
      </c>
      <c r="G447" s="15">
        <f t="shared" si="20"/>
        <v>0</v>
      </c>
      <c r="H447" s="15">
        <f t="shared" si="21"/>
        <v>0</v>
      </c>
      <c r="I447" s="15">
        <f t="shared" si="22"/>
        <v>1.53</v>
      </c>
      <c r="J447" s="15">
        <f t="shared" si="23"/>
        <v>0</v>
      </c>
      <c r="K447" s="15">
        <f t="shared" si="24"/>
        <v>0</v>
      </c>
      <c r="L447" s="15">
        <f t="shared" si="25"/>
        <v>0</v>
      </c>
      <c r="M447" s="15">
        <f t="shared" si="26"/>
        <v>2.87</v>
      </c>
      <c r="P447" s="14" t="s">
        <v>133</v>
      </c>
      <c r="Q447" s="7">
        <v>100</v>
      </c>
    </row>
    <row r="448" spans="1:17" x14ac:dyDescent="0.3">
      <c r="A448" s="9" t="s">
        <v>134</v>
      </c>
      <c r="B448" s="15">
        <f t="shared" si="15"/>
        <v>0</v>
      </c>
      <c r="C448" s="15">
        <f t="shared" si="16"/>
        <v>0</v>
      </c>
      <c r="D448" s="15">
        <f t="shared" si="17"/>
        <v>0</v>
      </c>
      <c r="E448" s="15">
        <f t="shared" si="18"/>
        <v>0</v>
      </c>
      <c r="F448" s="15">
        <f t="shared" si="19"/>
        <v>0</v>
      </c>
      <c r="G448" s="15">
        <f t="shared" si="20"/>
        <v>0</v>
      </c>
      <c r="H448" s="15">
        <f t="shared" si="21"/>
        <v>0</v>
      </c>
      <c r="I448" s="15">
        <f t="shared" si="22"/>
        <v>0</v>
      </c>
      <c r="J448" s="15">
        <f t="shared" si="23"/>
        <v>1.84</v>
      </c>
      <c r="K448" s="15">
        <f t="shared" si="24"/>
        <v>0</v>
      </c>
      <c r="L448" s="15">
        <f t="shared" si="25"/>
        <v>0</v>
      </c>
      <c r="M448" s="15">
        <f t="shared" si="26"/>
        <v>0</v>
      </c>
      <c r="P448" s="14" t="s">
        <v>134</v>
      </c>
      <c r="Q448" s="7">
        <v>100</v>
      </c>
    </row>
    <row r="449" spans="1:17" x14ac:dyDescent="0.3">
      <c r="A449" s="9" t="s">
        <v>135</v>
      </c>
      <c r="B449" s="15">
        <f t="shared" si="15"/>
        <v>0</v>
      </c>
      <c r="C449" s="15">
        <f t="shared" si="16"/>
        <v>0</v>
      </c>
      <c r="D449" s="15">
        <f t="shared" si="17"/>
        <v>0</v>
      </c>
      <c r="E449" s="15">
        <f t="shared" si="18"/>
        <v>0</v>
      </c>
      <c r="F449" s="15">
        <f t="shared" si="19"/>
        <v>0.79</v>
      </c>
      <c r="G449" s="15">
        <f t="shared" si="20"/>
        <v>0</v>
      </c>
      <c r="H449" s="15">
        <f t="shared" si="21"/>
        <v>0</v>
      </c>
      <c r="I449" s="15">
        <f t="shared" si="22"/>
        <v>0</v>
      </c>
      <c r="J449" s="15">
        <f t="shared" si="23"/>
        <v>0</v>
      </c>
      <c r="K449" s="15">
        <f t="shared" si="24"/>
        <v>0</v>
      </c>
      <c r="L449" s="15">
        <f t="shared" si="25"/>
        <v>0</v>
      </c>
      <c r="M449" s="15">
        <f t="shared" si="26"/>
        <v>0</v>
      </c>
      <c r="P449" s="14" t="s">
        <v>135</v>
      </c>
      <c r="Q449" s="7">
        <v>100</v>
      </c>
    </row>
    <row r="450" spans="1:17" x14ac:dyDescent="0.3">
      <c r="A450" s="9" t="s">
        <v>136</v>
      </c>
      <c r="B450" s="15">
        <f t="shared" si="15"/>
        <v>0</v>
      </c>
      <c r="C450" s="15">
        <f t="shared" si="16"/>
        <v>0</v>
      </c>
      <c r="D450" s="15">
        <f t="shared" si="17"/>
        <v>0</v>
      </c>
      <c r="E450" s="15">
        <f t="shared" si="18"/>
        <v>0</v>
      </c>
      <c r="F450" s="15">
        <f t="shared" si="19"/>
        <v>2.06</v>
      </c>
      <c r="G450" s="15">
        <f t="shared" si="20"/>
        <v>0</v>
      </c>
      <c r="H450" s="15">
        <f t="shared" si="21"/>
        <v>0</v>
      </c>
      <c r="I450" s="15">
        <f t="shared" si="22"/>
        <v>0</v>
      </c>
      <c r="J450" s="15">
        <f t="shared" si="23"/>
        <v>0</v>
      </c>
      <c r="K450" s="15">
        <f t="shared" si="24"/>
        <v>0</v>
      </c>
      <c r="L450" s="15">
        <f t="shared" si="25"/>
        <v>0</v>
      </c>
      <c r="M450" s="15">
        <f t="shared" si="26"/>
        <v>0</v>
      </c>
      <c r="P450" s="14" t="s">
        <v>136</v>
      </c>
      <c r="Q450" s="7">
        <v>100</v>
      </c>
    </row>
    <row r="451" spans="1:17" x14ac:dyDescent="0.3">
      <c r="A451" s="9" t="s">
        <v>137</v>
      </c>
      <c r="B451" s="15">
        <f t="shared" si="15"/>
        <v>0</v>
      </c>
      <c r="C451" s="15">
        <f t="shared" si="16"/>
        <v>0</v>
      </c>
      <c r="D451" s="15">
        <f t="shared" si="17"/>
        <v>0</v>
      </c>
      <c r="E451" s="15">
        <f t="shared" si="18"/>
        <v>0</v>
      </c>
      <c r="F451" s="15">
        <f t="shared" si="19"/>
        <v>0</v>
      </c>
      <c r="G451" s="15">
        <f t="shared" si="20"/>
        <v>1.08</v>
      </c>
      <c r="H451" s="15">
        <f t="shared" si="21"/>
        <v>0</v>
      </c>
      <c r="I451" s="15">
        <f t="shared" si="22"/>
        <v>0</v>
      </c>
      <c r="J451" s="15">
        <f t="shared" si="23"/>
        <v>0</v>
      </c>
      <c r="K451" s="15">
        <f t="shared" si="24"/>
        <v>0</v>
      </c>
      <c r="L451" s="15">
        <f t="shared" si="25"/>
        <v>0</v>
      </c>
      <c r="M451" s="15">
        <f t="shared" si="26"/>
        <v>0</v>
      </c>
      <c r="P451" s="14" t="s">
        <v>137</v>
      </c>
      <c r="Q451" s="7">
        <v>100</v>
      </c>
    </row>
    <row r="452" spans="1:17" x14ac:dyDescent="0.3">
      <c r="A452" s="9" t="s">
        <v>138</v>
      </c>
      <c r="B452" s="15">
        <f t="shared" si="15"/>
        <v>0</v>
      </c>
      <c r="C452" s="15">
        <f t="shared" si="16"/>
        <v>0</v>
      </c>
      <c r="D452" s="15">
        <f t="shared" si="17"/>
        <v>0</v>
      </c>
      <c r="E452" s="15">
        <f t="shared" si="18"/>
        <v>0</v>
      </c>
      <c r="F452" s="15">
        <f t="shared" si="19"/>
        <v>0</v>
      </c>
      <c r="G452" s="15">
        <f t="shared" si="20"/>
        <v>0.17</v>
      </c>
      <c r="H452" s="15">
        <f t="shared" si="21"/>
        <v>0</v>
      </c>
      <c r="I452" s="15">
        <f t="shared" si="22"/>
        <v>0</v>
      </c>
      <c r="J452" s="15">
        <f t="shared" si="23"/>
        <v>0</v>
      </c>
      <c r="K452" s="15">
        <f t="shared" si="24"/>
        <v>0</v>
      </c>
      <c r="L452" s="15">
        <f t="shared" si="25"/>
        <v>0</v>
      </c>
      <c r="M452" s="15">
        <f t="shared" si="26"/>
        <v>0</v>
      </c>
      <c r="P452" s="14" t="s">
        <v>138</v>
      </c>
      <c r="Q452" s="7">
        <v>100</v>
      </c>
    </row>
    <row r="453" spans="1:17" x14ac:dyDescent="0.3">
      <c r="A453" s="9" t="s">
        <v>139</v>
      </c>
      <c r="B453" s="15">
        <f t="shared" si="15"/>
        <v>0</v>
      </c>
      <c r="C453" s="15">
        <f t="shared" si="16"/>
        <v>0</v>
      </c>
      <c r="D453" s="15">
        <f t="shared" si="17"/>
        <v>0</v>
      </c>
      <c r="E453" s="15">
        <f t="shared" si="18"/>
        <v>0</v>
      </c>
      <c r="F453" s="15">
        <f t="shared" si="19"/>
        <v>0</v>
      </c>
      <c r="G453" s="15">
        <f t="shared" si="20"/>
        <v>0</v>
      </c>
      <c r="H453" s="15">
        <f t="shared" si="21"/>
        <v>0</v>
      </c>
      <c r="I453" s="15">
        <f t="shared" si="22"/>
        <v>0</v>
      </c>
      <c r="J453" s="15">
        <f t="shared" si="23"/>
        <v>0</v>
      </c>
      <c r="K453" s="15">
        <f t="shared" si="24"/>
        <v>0</v>
      </c>
      <c r="L453" s="15">
        <f t="shared" si="25"/>
        <v>0</v>
      </c>
      <c r="M453" s="15">
        <f t="shared" si="26"/>
        <v>0</v>
      </c>
      <c r="P453" s="14" t="s">
        <v>139</v>
      </c>
      <c r="Q453" s="7">
        <v>100</v>
      </c>
    </row>
    <row r="454" spans="1:17" x14ac:dyDescent="0.3">
      <c r="A454" s="9" t="s">
        <v>140</v>
      </c>
      <c r="B454" s="15">
        <f t="shared" si="15"/>
        <v>0</v>
      </c>
      <c r="C454" s="15">
        <f t="shared" si="16"/>
        <v>0</v>
      </c>
      <c r="D454" s="15">
        <f t="shared" si="17"/>
        <v>0</v>
      </c>
      <c r="E454" s="15">
        <f t="shared" si="18"/>
        <v>0</v>
      </c>
      <c r="F454" s="15">
        <f t="shared" si="19"/>
        <v>0</v>
      </c>
      <c r="G454" s="15">
        <f t="shared" si="20"/>
        <v>0</v>
      </c>
      <c r="H454" s="15">
        <f t="shared" si="21"/>
        <v>0.24</v>
      </c>
      <c r="I454" s="15">
        <f t="shared" si="22"/>
        <v>0</v>
      </c>
      <c r="J454" s="15">
        <f t="shared" si="23"/>
        <v>0</v>
      </c>
      <c r="K454" s="15">
        <f t="shared" si="24"/>
        <v>0</v>
      </c>
      <c r="L454" s="15">
        <f t="shared" si="25"/>
        <v>0</v>
      </c>
      <c r="M454" s="15">
        <f t="shared" si="26"/>
        <v>0</v>
      </c>
      <c r="P454" s="14" t="s">
        <v>140</v>
      </c>
      <c r="Q454" s="7">
        <v>100</v>
      </c>
    </row>
    <row r="455" spans="1:17" x14ac:dyDescent="0.3">
      <c r="A455" s="9" t="s">
        <v>141</v>
      </c>
      <c r="B455" s="15">
        <f t="shared" ref="B455:B461" si="27">IF(B71&gt;0,B71/Q455,0)</f>
        <v>0</v>
      </c>
      <c r="C455" s="15">
        <f t="shared" ref="C455:C461" si="28">IF(C71&gt;0,C71/Q455,0)</f>
        <v>0</v>
      </c>
      <c r="D455" s="15">
        <f t="shared" ref="D455:D461" si="29">IF(D71&gt;0,D71/Q455,0)</f>
        <v>0</v>
      </c>
      <c r="E455" s="15">
        <f t="shared" ref="E455:E461" si="30">IF(E71&gt;0,E71/Q455,0)</f>
        <v>0</v>
      </c>
      <c r="F455" s="15">
        <f t="shared" ref="F455:F461" si="31">IF(F71&gt;0,F71/Q455,0)</f>
        <v>0</v>
      </c>
      <c r="G455" s="15">
        <f t="shared" ref="G455:G461" si="32">IF(G71&gt;0,G71/Q455,0)</f>
        <v>1.25</v>
      </c>
      <c r="H455" s="15">
        <f t="shared" ref="H455:H461" si="33">IF(H71&gt;0,H71/Q455,0)</f>
        <v>0</v>
      </c>
      <c r="I455" s="15">
        <f t="shared" ref="I455:I461" si="34">IF(I71&gt;0,I71/Q455,0)</f>
        <v>0</v>
      </c>
      <c r="J455" s="15">
        <f t="shared" ref="J455:J461" si="35">IF(J71&gt;0,J71/Q455,0)</f>
        <v>0</v>
      </c>
      <c r="K455" s="15">
        <f t="shared" ref="K455:K461" si="36">IF(K71&gt;0,K71/Q455,0)</f>
        <v>0</v>
      </c>
      <c r="L455" s="15">
        <f t="shared" ref="L455:L461" si="37">IF(L71&gt;0,L71/Q455,0)</f>
        <v>0</v>
      </c>
      <c r="M455" s="15">
        <f t="shared" ref="M455:M461" si="38">IF(M71&gt;0,M71/Q455,0)</f>
        <v>0</v>
      </c>
      <c r="P455" s="14" t="s">
        <v>141</v>
      </c>
      <c r="Q455" s="7">
        <v>100</v>
      </c>
    </row>
    <row r="456" spans="1:17" x14ac:dyDescent="0.3">
      <c r="A456" s="9" t="s">
        <v>142</v>
      </c>
      <c r="B456" s="15">
        <f t="shared" si="27"/>
        <v>0</v>
      </c>
      <c r="C456" s="15">
        <f t="shared" si="28"/>
        <v>0</v>
      </c>
      <c r="D456" s="15">
        <f t="shared" si="29"/>
        <v>0</v>
      </c>
      <c r="E456" s="15">
        <f t="shared" si="30"/>
        <v>0</v>
      </c>
      <c r="F456" s="15">
        <f t="shared" si="31"/>
        <v>0</v>
      </c>
      <c r="G456" s="15">
        <f t="shared" si="32"/>
        <v>0</v>
      </c>
      <c r="H456" s="15">
        <f t="shared" si="33"/>
        <v>1.72</v>
      </c>
      <c r="I456" s="15">
        <f t="shared" si="34"/>
        <v>0</v>
      </c>
      <c r="J456" s="15">
        <f t="shared" si="35"/>
        <v>0</v>
      </c>
      <c r="K456" s="15">
        <f t="shared" si="36"/>
        <v>0</v>
      </c>
      <c r="L456" s="15">
        <f t="shared" si="37"/>
        <v>0</v>
      </c>
      <c r="M456" s="15">
        <f t="shared" si="38"/>
        <v>0</v>
      </c>
      <c r="P456" s="14" t="s">
        <v>142</v>
      </c>
      <c r="Q456" s="7">
        <v>100</v>
      </c>
    </row>
    <row r="457" spans="1:17" x14ac:dyDescent="0.3">
      <c r="A457" s="9" t="s">
        <v>143</v>
      </c>
      <c r="B457" s="15">
        <f t="shared" si="27"/>
        <v>0</v>
      </c>
      <c r="C457" s="15">
        <f t="shared" si="28"/>
        <v>0</v>
      </c>
      <c r="D457" s="15">
        <f t="shared" si="29"/>
        <v>0</v>
      </c>
      <c r="E457" s="15">
        <f t="shared" si="30"/>
        <v>0</v>
      </c>
      <c r="F457" s="15">
        <f t="shared" si="31"/>
        <v>0</v>
      </c>
      <c r="G457" s="15">
        <f t="shared" si="32"/>
        <v>0</v>
      </c>
      <c r="H457" s="15">
        <f t="shared" si="33"/>
        <v>0</v>
      </c>
      <c r="I457" s="15">
        <f t="shared" si="34"/>
        <v>0</v>
      </c>
      <c r="J457" s="15">
        <f t="shared" si="35"/>
        <v>0</v>
      </c>
      <c r="K457" s="15">
        <f t="shared" si="36"/>
        <v>0</v>
      </c>
      <c r="L457" s="15">
        <f t="shared" si="37"/>
        <v>0</v>
      </c>
      <c r="M457" s="15">
        <f t="shared" si="38"/>
        <v>0</v>
      </c>
      <c r="P457" s="14" t="s">
        <v>143</v>
      </c>
      <c r="Q457" s="7">
        <v>100</v>
      </c>
    </row>
    <row r="458" spans="1:17" x14ac:dyDescent="0.3">
      <c r="A458" s="9" t="s">
        <v>144</v>
      </c>
      <c r="B458" s="15">
        <f t="shared" si="27"/>
        <v>0</v>
      </c>
      <c r="C458" s="15">
        <f t="shared" si="28"/>
        <v>0</v>
      </c>
      <c r="D458" s="15">
        <f t="shared" si="29"/>
        <v>0</v>
      </c>
      <c r="E458" s="15">
        <f t="shared" si="30"/>
        <v>0</v>
      </c>
      <c r="F458" s="15">
        <f t="shared" si="31"/>
        <v>0</v>
      </c>
      <c r="G458" s="15">
        <f t="shared" si="32"/>
        <v>0</v>
      </c>
      <c r="H458" s="15">
        <f t="shared" si="33"/>
        <v>0</v>
      </c>
      <c r="I458" s="15">
        <f t="shared" si="34"/>
        <v>0</v>
      </c>
      <c r="J458" s="15">
        <f t="shared" si="35"/>
        <v>0</v>
      </c>
      <c r="K458" s="15">
        <f t="shared" si="36"/>
        <v>0</v>
      </c>
      <c r="L458" s="15">
        <f t="shared" si="37"/>
        <v>0</v>
      </c>
      <c r="M458" s="15">
        <f t="shared" si="38"/>
        <v>0</v>
      </c>
      <c r="P458" s="14" t="s">
        <v>144</v>
      </c>
      <c r="Q458" s="7">
        <v>100</v>
      </c>
    </row>
    <row r="459" spans="1:17" x14ac:dyDescent="0.3">
      <c r="A459" s="9" t="s">
        <v>145</v>
      </c>
      <c r="B459" s="15">
        <f t="shared" si="27"/>
        <v>0</v>
      </c>
      <c r="C459" s="15">
        <f t="shared" si="28"/>
        <v>0</v>
      </c>
      <c r="D459" s="15">
        <f t="shared" si="29"/>
        <v>0</v>
      </c>
      <c r="E459" s="15">
        <f t="shared" si="30"/>
        <v>0</v>
      </c>
      <c r="F459" s="15">
        <f t="shared" si="31"/>
        <v>0</v>
      </c>
      <c r="G459" s="15">
        <f t="shared" si="32"/>
        <v>0</v>
      </c>
      <c r="H459" s="15">
        <f t="shared" si="33"/>
        <v>0.39</v>
      </c>
      <c r="I459" s="15">
        <f t="shared" si="34"/>
        <v>0</v>
      </c>
      <c r="J459" s="15">
        <f t="shared" si="35"/>
        <v>0</v>
      </c>
      <c r="K459" s="15">
        <f t="shared" si="36"/>
        <v>0</v>
      </c>
      <c r="L459" s="15">
        <f t="shared" si="37"/>
        <v>0</v>
      </c>
      <c r="M459" s="15">
        <f t="shared" si="38"/>
        <v>0</v>
      </c>
      <c r="P459" s="14" t="s">
        <v>145</v>
      </c>
      <c r="Q459" s="7">
        <v>100</v>
      </c>
    </row>
    <row r="460" spans="1:17" x14ac:dyDescent="0.3">
      <c r="A460" s="9" t="s">
        <v>146</v>
      </c>
      <c r="B460" s="15">
        <f t="shared" si="27"/>
        <v>0</v>
      </c>
      <c r="C460" s="15">
        <f t="shared" si="28"/>
        <v>0</v>
      </c>
      <c r="D460" s="15">
        <f t="shared" si="29"/>
        <v>0</v>
      </c>
      <c r="E460" s="15">
        <f t="shared" si="30"/>
        <v>0</v>
      </c>
      <c r="F460" s="15">
        <f t="shared" si="31"/>
        <v>0</v>
      </c>
      <c r="G460" s="15">
        <f t="shared" si="32"/>
        <v>0.79</v>
      </c>
      <c r="H460" s="15">
        <f t="shared" si="33"/>
        <v>0</v>
      </c>
      <c r="I460" s="15">
        <f t="shared" si="34"/>
        <v>2.21</v>
      </c>
      <c r="J460" s="15">
        <f t="shared" si="35"/>
        <v>0</v>
      </c>
      <c r="K460" s="15">
        <f t="shared" si="36"/>
        <v>0</v>
      </c>
      <c r="L460" s="15">
        <f t="shared" si="37"/>
        <v>0</v>
      </c>
      <c r="M460" s="15">
        <f t="shared" si="38"/>
        <v>0</v>
      </c>
      <c r="P460" s="14" t="s">
        <v>146</v>
      </c>
      <c r="Q460" s="7">
        <v>100</v>
      </c>
    </row>
    <row r="461" spans="1:17" x14ac:dyDescent="0.3">
      <c r="A461" s="9" t="s">
        <v>147</v>
      </c>
      <c r="B461" s="15">
        <f t="shared" si="27"/>
        <v>0</v>
      </c>
      <c r="C461" s="15">
        <f t="shared" si="28"/>
        <v>0</v>
      </c>
      <c r="D461" s="15">
        <f t="shared" si="29"/>
        <v>0</v>
      </c>
      <c r="E461" s="15">
        <f t="shared" si="30"/>
        <v>0</v>
      </c>
      <c r="F461" s="15">
        <f t="shared" si="31"/>
        <v>0</v>
      </c>
      <c r="G461" s="15">
        <f t="shared" si="32"/>
        <v>0</v>
      </c>
      <c r="H461" s="15">
        <f t="shared" si="33"/>
        <v>0</v>
      </c>
      <c r="I461" s="15">
        <f t="shared" si="34"/>
        <v>0</v>
      </c>
      <c r="J461" s="15">
        <f t="shared" si="35"/>
        <v>0</v>
      </c>
      <c r="K461" s="15">
        <f t="shared" si="36"/>
        <v>0</v>
      </c>
      <c r="L461" s="15">
        <f t="shared" si="37"/>
        <v>0</v>
      </c>
      <c r="M461" s="15">
        <f t="shared" si="38"/>
        <v>0</v>
      </c>
      <c r="P461" t="s">
        <v>147</v>
      </c>
      <c r="Q461">
        <v>100</v>
      </c>
    </row>
    <row r="463" spans="1:17" x14ac:dyDescent="0.3">
      <c r="A463" s="16" t="s">
        <v>734</v>
      </c>
      <c r="B463" s="16"/>
      <c r="C463" s="16"/>
      <c r="D463" s="40" t="s">
        <v>1182</v>
      </c>
    </row>
    <row r="464" spans="1:17" x14ac:dyDescent="0.3">
      <c r="B464" s="56" t="s">
        <v>730</v>
      </c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</row>
    <row r="465" spans="1:13" x14ac:dyDescent="0.3">
      <c r="A465" t="s">
        <v>76</v>
      </c>
      <c r="B465" t="s">
        <v>676</v>
      </c>
      <c r="C465" t="s">
        <v>677</v>
      </c>
      <c r="D465" t="s">
        <v>678</v>
      </c>
      <c r="E465" t="s">
        <v>679</v>
      </c>
      <c r="F465" t="s">
        <v>680</v>
      </c>
      <c r="G465" t="s">
        <v>681</v>
      </c>
      <c r="H465" t="s">
        <v>682</v>
      </c>
      <c r="I465" t="s">
        <v>683</v>
      </c>
      <c r="J465" t="s">
        <v>684</v>
      </c>
      <c r="K465" t="s">
        <v>685</v>
      </c>
      <c r="L465" t="s">
        <v>686</v>
      </c>
      <c r="M465" t="s">
        <v>687</v>
      </c>
    </row>
    <row r="466" spans="1:13" x14ac:dyDescent="0.3">
      <c r="A466" t="s">
        <v>735</v>
      </c>
      <c r="B466" s="17">
        <v>935678.69000000018</v>
      </c>
      <c r="C466" s="17">
        <v>845895.79000000062</v>
      </c>
      <c r="D466" s="17">
        <v>985265.53000000026</v>
      </c>
      <c r="E466" s="17">
        <v>828916.23999999976</v>
      </c>
      <c r="F466" s="17">
        <v>801767.2699999999</v>
      </c>
      <c r="G466" s="17">
        <v>9154628.1500000004</v>
      </c>
      <c r="H466" s="17">
        <v>587903.82999999996</v>
      </c>
      <c r="I466" s="17">
        <v>780760.08000000019</v>
      </c>
      <c r="J466" s="17">
        <v>722094.72000000044</v>
      </c>
      <c r="K466" s="17">
        <v>769160.83000000042</v>
      </c>
      <c r="L466" s="17">
        <v>722481.63000000012</v>
      </c>
      <c r="M466" s="17">
        <v>967933.29999999981</v>
      </c>
    </row>
    <row r="467" spans="1:13" x14ac:dyDescent="0.3">
      <c r="A467" t="s">
        <v>736</v>
      </c>
      <c r="B467" s="17">
        <v>286083.82</v>
      </c>
      <c r="C467" s="17">
        <v>258869.65000000005</v>
      </c>
      <c r="D467" s="17">
        <v>387525.3</v>
      </c>
      <c r="E467" s="17">
        <v>441632.10999999993</v>
      </c>
      <c r="F467" s="17">
        <v>350959.70999999996</v>
      </c>
      <c r="G467" s="17">
        <v>4556280.5900000008</v>
      </c>
      <c r="H467" s="17">
        <v>325209.23000000016</v>
      </c>
      <c r="I467" s="17">
        <v>319225.36</v>
      </c>
      <c r="J467" s="17">
        <v>449167.87000000005</v>
      </c>
      <c r="K467" s="17">
        <v>318820.11000000004</v>
      </c>
      <c r="L467" s="17">
        <v>335135.37999999995</v>
      </c>
      <c r="M467" s="17">
        <v>468351.17999999988</v>
      </c>
    </row>
    <row r="468" spans="1:13" x14ac:dyDescent="0.3">
      <c r="A468" t="s">
        <v>737</v>
      </c>
      <c r="B468" s="17">
        <v>1274581.5099999993</v>
      </c>
      <c r="C468" s="17">
        <v>1104705.3299999998</v>
      </c>
      <c r="D468" s="17">
        <v>1181770.6700000002</v>
      </c>
      <c r="E468" s="17">
        <v>1122927.5699999998</v>
      </c>
      <c r="F468" s="17">
        <v>1157695.8999999997</v>
      </c>
      <c r="G468" s="17">
        <v>18622110.640000001</v>
      </c>
      <c r="H468" s="17">
        <v>1475099.7900000005</v>
      </c>
      <c r="I468" s="17"/>
      <c r="J468" s="17"/>
      <c r="K468" s="17"/>
      <c r="L468" s="17"/>
      <c r="M468" s="17"/>
    </row>
    <row r="469" spans="1:13" x14ac:dyDescent="0.3">
      <c r="A469" t="s">
        <v>738</v>
      </c>
      <c r="B469" s="17"/>
      <c r="C469" s="17">
        <v>76519.62999999999</v>
      </c>
      <c r="D469" s="17"/>
      <c r="E469" s="17">
        <v>77134.080000000016</v>
      </c>
      <c r="F469" s="17"/>
      <c r="G469" s="17"/>
      <c r="H469" s="17"/>
      <c r="I469" s="17"/>
      <c r="J469" s="17"/>
      <c r="K469" s="17"/>
      <c r="L469" s="17"/>
      <c r="M469" s="17"/>
    </row>
    <row r="470" spans="1:13" x14ac:dyDescent="0.3">
      <c r="A470" t="s">
        <v>101</v>
      </c>
      <c r="B470" s="17">
        <v>219502.6099999999</v>
      </c>
      <c r="C470" s="17">
        <v>243687.53999999989</v>
      </c>
      <c r="D470" s="17">
        <v>266577.94000000012</v>
      </c>
      <c r="E470" s="17">
        <v>175191.76</v>
      </c>
      <c r="F470" s="17">
        <v>253367.03999999998</v>
      </c>
      <c r="G470" s="17">
        <v>2523838.3300000015</v>
      </c>
      <c r="H470" s="17">
        <v>237707.35999999996</v>
      </c>
      <c r="I470" s="17">
        <v>166107.53000000003</v>
      </c>
      <c r="J470" s="17">
        <v>260948.90000000005</v>
      </c>
      <c r="K470" s="17">
        <v>197193.25999999998</v>
      </c>
      <c r="L470" s="17">
        <v>193114.17000000004</v>
      </c>
      <c r="M470" s="17">
        <v>247296.76999999993</v>
      </c>
    </row>
    <row r="471" spans="1:13" x14ac:dyDescent="0.3">
      <c r="A471" t="s">
        <v>102</v>
      </c>
      <c r="B471" s="17">
        <v>447822.57999999996</v>
      </c>
      <c r="C471" s="17">
        <v>477259.40999999992</v>
      </c>
      <c r="D471" s="17">
        <v>499598.59000000014</v>
      </c>
      <c r="E471" s="17">
        <v>466288.69999999995</v>
      </c>
      <c r="F471" s="17">
        <v>411501.06</v>
      </c>
      <c r="G471" s="17">
        <v>4815694.7300000004</v>
      </c>
      <c r="H471" s="17">
        <v>482320.35999999987</v>
      </c>
      <c r="I471" s="17">
        <v>454808.6399999999</v>
      </c>
      <c r="J471" s="17">
        <v>587058.62999999977</v>
      </c>
      <c r="K471" s="17">
        <v>469538.29999999981</v>
      </c>
      <c r="L471" s="17">
        <v>472560.74999999994</v>
      </c>
      <c r="M471" s="17">
        <v>555746.7200000002</v>
      </c>
    </row>
    <row r="472" spans="1:13" x14ac:dyDescent="0.3">
      <c r="A472" t="s">
        <v>103</v>
      </c>
      <c r="B472" s="17">
        <v>779570.88</v>
      </c>
      <c r="C472" s="17">
        <v>394151.4599999999</v>
      </c>
      <c r="D472" s="17">
        <v>733291.44000000006</v>
      </c>
      <c r="E472" s="17">
        <v>709051.02</v>
      </c>
      <c r="F472" s="17">
        <v>479590.62000000005</v>
      </c>
      <c r="G472" s="17">
        <v>8148683.8800000008</v>
      </c>
      <c r="H472" s="17">
        <v>698560.97999999986</v>
      </c>
      <c r="I472" s="17">
        <v>384721.31999999989</v>
      </c>
      <c r="J472" s="17">
        <v>744547.91999999993</v>
      </c>
      <c r="K472" s="17">
        <v>722444.88</v>
      </c>
      <c r="L472" s="17">
        <v>174740.75999999998</v>
      </c>
      <c r="M472" s="17">
        <v>827108.15999999992</v>
      </c>
    </row>
    <row r="473" spans="1:13" x14ac:dyDescent="0.3">
      <c r="A473" t="s">
        <v>104</v>
      </c>
      <c r="B473" s="17">
        <v>780072.86</v>
      </c>
      <c r="C473" s="17">
        <v>428349.32000000007</v>
      </c>
      <c r="D473" s="17">
        <v>762999.72</v>
      </c>
      <c r="E473" s="17">
        <v>822956.47</v>
      </c>
      <c r="F473" s="17">
        <v>560397.52999999991</v>
      </c>
      <c r="G473" s="17">
        <v>9749580.8899999987</v>
      </c>
      <c r="H473" s="17">
        <v>647096.65999999992</v>
      </c>
      <c r="I473" s="17">
        <v>693816.89999999991</v>
      </c>
      <c r="J473" s="17">
        <v>623800.16999999993</v>
      </c>
      <c r="K473" s="17">
        <v>777429.24000000022</v>
      </c>
      <c r="L473" s="17">
        <v>362680.15</v>
      </c>
      <c r="M473" s="17">
        <v>880613.02</v>
      </c>
    </row>
    <row r="474" spans="1:13" x14ac:dyDescent="0.3">
      <c r="A474" t="s">
        <v>105</v>
      </c>
      <c r="B474" s="17">
        <v>689069.76</v>
      </c>
      <c r="C474" s="17">
        <v>559775.81999999995</v>
      </c>
      <c r="D474" s="17">
        <v>658217.6399999999</v>
      </c>
      <c r="E474" s="17">
        <v>685541.16</v>
      </c>
      <c r="F474" s="17">
        <v>697426.08000000007</v>
      </c>
      <c r="G474" s="17">
        <v>8159690.4000000004</v>
      </c>
      <c r="H474" s="17">
        <v>643022.22</v>
      </c>
      <c r="I474" s="17">
        <v>441266.34</v>
      </c>
      <c r="J474" s="17">
        <v>587845.49999999988</v>
      </c>
      <c r="K474" s="17">
        <v>627561.78</v>
      </c>
      <c r="L474" s="17">
        <v>492147.6</v>
      </c>
      <c r="M474" s="17">
        <v>723287.94</v>
      </c>
    </row>
    <row r="475" spans="1:13" x14ac:dyDescent="0.3">
      <c r="A475" t="s">
        <v>106</v>
      </c>
      <c r="B475" s="17">
        <v>725107.8600000001</v>
      </c>
      <c r="C475" s="17">
        <v>531455.34</v>
      </c>
      <c r="D475" s="17">
        <v>692937.84</v>
      </c>
      <c r="E475" s="17">
        <v>681716.46000000008</v>
      </c>
      <c r="F475" s="17">
        <v>660626.52000000014</v>
      </c>
      <c r="G475" s="17">
        <v>9902481.3600000013</v>
      </c>
      <c r="H475" s="17">
        <v>683489.88</v>
      </c>
      <c r="I475" s="17">
        <v>428876.22</v>
      </c>
      <c r="J475" s="17">
        <v>634291.1399999999</v>
      </c>
      <c r="K475" s="17">
        <v>611660.5199999999</v>
      </c>
      <c r="L475" s="17">
        <v>582629.1</v>
      </c>
      <c r="M475" s="17">
        <v>679939.1399999999</v>
      </c>
    </row>
    <row r="476" spans="1:13" x14ac:dyDescent="0.3">
      <c r="A476" t="s">
        <v>107</v>
      </c>
      <c r="B476" s="17">
        <v>380125.8000000001</v>
      </c>
      <c r="C476" s="17">
        <v>422793.35</v>
      </c>
      <c r="D476" s="17">
        <v>608346.14999999991</v>
      </c>
      <c r="E476" s="17">
        <v>473875.35</v>
      </c>
      <c r="F476" s="17">
        <v>585734.35</v>
      </c>
      <c r="G476" s="17">
        <v>7572210.3999999994</v>
      </c>
      <c r="H476" s="17">
        <v>266244.05</v>
      </c>
      <c r="I476" s="17">
        <v>581019.14999999991</v>
      </c>
      <c r="J476" s="17">
        <v>781803.1</v>
      </c>
      <c r="K476" s="17">
        <v>599585.69999999995</v>
      </c>
      <c r="L476" s="17">
        <v>434767.79999999993</v>
      </c>
      <c r="M476" s="17">
        <v>633912.5</v>
      </c>
    </row>
    <row r="477" spans="1:13" x14ac:dyDescent="0.3">
      <c r="A477" t="s">
        <v>108</v>
      </c>
      <c r="B477" s="17">
        <v>407413.72000000003</v>
      </c>
      <c r="C477" s="17">
        <v>381378.8</v>
      </c>
      <c r="D477" s="17">
        <v>583658.56000000006</v>
      </c>
      <c r="E477" s="17">
        <v>355216.48</v>
      </c>
      <c r="F477" s="17">
        <v>359745.64</v>
      </c>
      <c r="G477" s="17">
        <v>4594916.9200000009</v>
      </c>
      <c r="H477" s="17">
        <v>302230.71999999997</v>
      </c>
      <c r="I477" s="17">
        <v>227747.80000000005</v>
      </c>
      <c r="J477" s="17">
        <v>463366.76</v>
      </c>
      <c r="K477" s="17">
        <v>358999.39999999997</v>
      </c>
      <c r="L477" s="17">
        <v>355328.68</v>
      </c>
      <c r="M477" s="17">
        <v>512406.12</v>
      </c>
    </row>
    <row r="478" spans="1:13" x14ac:dyDescent="0.3">
      <c r="A478" t="s">
        <v>109</v>
      </c>
      <c r="B478" s="17">
        <v>405999.27999999991</v>
      </c>
      <c r="C478" s="17">
        <v>405559.19999999995</v>
      </c>
      <c r="D478" s="17">
        <v>559123.4</v>
      </c>
      <c r="E478" s="17">
        <v>501033.36000000004</v>
      </c>
      <c r="F478" s="17">
        <v>471697.12000000005</v>
      </c>
      <c r="G478" s="17">
        <v>5122527.5199999986</v>
      </c>
      <c r="H478" s="17">
        <v>422444.56000000006</v>
      </c>
      <c r="I478" s="17">
        <v>390008.92</v>
      </c>
      <c r="J478" s="17">
        <v>599954.6</v>
      </c>
      <c r="K478" s="17">
        <v>722752.67999999993</v>
      </c>
      <c r="L478" s="17">
        <v>276342.12000000005</v>
      </c>
      <c r="M478" s="17">
        <v>509641.52</v>
      </c>
    </row>
    <row r="479" spans="1:13" x14ac:dyDescent="0.3">
      <c r="A479" t="s">
        <v>110</v>
      </c>
      <c r="B479" s="17">
        <v>476349.9</v>
      </c>
      <c r="C479" s="17">
        <v>475641.8</v>
      </c>
      <c r="D479" s="17">
        <v>687460.64999999991</v>
      </c>
      <c r="E479" s="17">
        <v>624609.44999999995</v>
      </c>
      <c r="F479" s="17">
        <v>570288.79999999993</v>
      </c>
      <c r="G479" s="17">
        <v>3729824.4999999995</v>
      </c>
      <c r="H479" s="17">
        <v>372912.09999999992</v>
      </c>
      <c r="I479" s="17">
        <v>506122.2</v>
      </c>
      <c r="J479" s="17">
        <v>540232</v>
      </c>
      <c r="K479" s="17">
        <v>690216.15</v>
      </c>
      <c r="L479" s="17">
        <v>344084.14999999991</v>
      </c>
      <c r="M479" s="17">
        <v>536801.1</v>
      </c>
    </row>
    <row r="480" spans="1:13" x14ac:dyDescent="0.3">
      <c r="A480" t="s">
        <v>111</v>
      </c>
      <c r="B480" s="17">
        <v>585990.28</v>
      </c>
      <c r="C480" s="17">
        <v>460778.44000000006</v>
      </c>
      <c r="D480" s="17">
        <v>475224.04000000004</v>
      </c>
      <c r="E480" s="17">
        <v>367363.68</v>
      </c>
      <c r="F480" s="17">
        <v>493151.44</v>
      </c>
      <c r="G480" s="17">
        <v>514423.76000000007</v>
      </c>
      <c r="H480" s="17">
        <v>388654.83999999997</v>
      </c>
      <c r="I480" s="17">
        <v>442501.12</v>
      </c>
      <c r="J480" s="17">
        <v>551862.79999999993</v>
      </c>
      <c r="K480" s="17">
        <v>398729.28</v>
      </c>
      <c r="L480" s="17">
        <v>385262.04</v>
      </c>
      <c r="M480" s="17">
        <v>639451.00000000012</v>
      </c>
    </row>
    <row r="481" spans="1:13" x14ac:dyDescent="0.3">
      <c r="A481" t="s">
        <v>112</v>
      </c>
      <c r="B481" s="17">
        <v>773554.55999999994</v>
      </c>
      <c r="C481" s="17">
        <v>1016227.8</v>
      </c>
      <c r="D481" s="17">
        <v>643226.6399999999</v>
      </c>
      <c r="E481" s="17">
        <v>602742.6599999998</v>
      </c>
      <c r="F481" s="17">
        <v>792159.12</v>
      </c>
      <c r="G481" s="17">
        <v>771540.47999999998</v>
      </c>
      <c r="H481" s="17">
        <v>590152.9800000001</v>
      </c>
      <c r="I481" s="17">
        <v>530347.5</v>
      </c>
      <c r="J481" s="17">
        <v>930689.69999999984</v>
      </c>
      <c r="K481" s="17">
        <v>595778.28</v>
      </c>
      <c r="L481" s="17">
        <v>542803.98</v>
      </c>
      <c r="M481" s="17">
        <v>1164388.1399999999</v>
      </c>
    </row>
    <row r="482" spans="1:13" x14ac:dyDescent="0.3">
      <c r="A482" t="s">
        <v>113</v>
      </c>
      <c r="B482" s="17">
        <v>611852.65</v>
      </c>
      <c r="C482" s="17">
        <v>685501.1</v>
      </c>
      <c r="D482" s="17">
        <v>582271.60000000009</v>
      </c>
      <c r="E482" s="17">
        <v>435646.2</v>
      </c>
      <c r="F482" s="17">
        <v>572368.30000000005</v>
      </c>
      <c r="G482" s="17">
        <v>5678949.9500000011</v>
      </c>
      <c r="H482" s="17">
        <v>498092.54999999993</v>
      </c>
      <c r="I482" s="17">
        <v>473683.39999999997</v>
      </c>
      <c r="J482" s="17">
        <v>749522.35</v>
      </c>
      <c r="K482" s="17">
        <v>214623.50000000003</v>
      </c>
      <c r="L482" s="17">
        <v>531000.44999999995</v>
      </c>
      <c r="M482" s="17">
        <v>756066.9</v>
      </c>
    </row>
    <row r="483" spans="1:13" x14ac:dyDescent="0.3">
      <c r="A483" t="s">
        <v>114</v>
      </c>
      <c r="B483" s="17">
        <v>495557.05000000005</v>
      </c>
      <c r="C483" s="17">
        <v>616211.85</v>
      </c>
      <c r="D483" s="17">
        <v>549833.44999999995</v>
      </c>
      <c r="E483" s="17">
        <v>472431.44999999995</v>
      </c>
      <c r="F483" s="17">
        <v>513824.55000000005</v>
      </c>
      <c r="G483" s="17">
        <v>7589814</v>
      </c>
      <c r="H483" s="17">
        <v>432651.14999999997</v>
      </c>
      <c r="I483" s="17">
        <v>479232.44999999995</v>
      </c>
      <c r="J483" s="17">
        <v>696026.60000000009</v>
      </c>
      <c r="K483" s="17">
        <v>301767.35000000003</v>
      </c>
      <c r="L483" s="17">
        <v>649905.79999999993</v>
      </c>
      <c r="M483" s="17">
        <v>777337.65</v>
      </c>
    </row>
    <row r="484" spans="1:13" x14ac:dyDescent="0.3">
      <c r="A484" t="s">
        <v>115</v>
      </c>
      <c r="B484" s="17">
        <v>1096610.55</v>
      </c>
      <c r="C484" s="17">
        <v>625718.52</v>
      </c>
      <c r="D484" s="17">
        <v>732734.73</v>
      </c>
      <c r="E484" s="17">
        <v>783905.78</v>
      </c>
      <c r="F484" s="17">
        <v>887097.96000000008</v>
      </c>
      <c r="G484" s="17">
        <v>5026747.3900000015</v>
      </c>
      <c r="H484" s="17">
        <v>648719.96000000008</v>
      </c>
      <c r="I484" s="17">
        <v>736890.21000000008</v>
      </c>
      <c r="J484" s="17">
        <v>666923.81000000006</v>
      </c>
      <c r="K484" s="17">
        <v>674041.83000000007</v>
      </c>
      <c r="L484" s="17">
        <v>819377.64999999991</v>
      </c>
      <c r="M484" s="17">
        <v>905178.53999999992</v>
      </c>
    </row>
    <row r="485" spans="1:13" x14ac:dyDescent="0.3">
      <c r="A485" t="s">
        <v>116</v>
      </c>
      <c r="B485" s="17">
        <v>768584.03999999992</v>
      </c>
      <c r="C485" s="17">
        <v>599387.1</v>
      </c>
      <c r="D485" s="17">
        <v>614344.68000000005</v>
      </c>
      <c r="E485" s="17">
        <v>684196.55999999994</v>
      </c>
      <c r="F485" s="17">
        <v>362976.36</v>
      </c>
      <c r="G485" s="17">
        <v>6558936.0600000005</v>
      </c>
      <c r="H485" s="17">
        <v>693648.54</v>
      </c>
      <c r="I485" s="17">
        <v>683902.44000000006</v>
      </c>
      <c r="J485" s="17">
        <v>401462.51999999996</v>
      </c>
      <c r="K485" s="17">
        <v>660051.9</v>
      </c>
      <c r="L485" s="17">
        <v>793487.03999999992</v>
      </c>
      <c r="M485" s="17">
        <v>814325.16</v>
      </c>
    </row>
    <row r="486" spans="1:13" x14ac:dyDescent="0.3">
      <c r="A486" t="s">
        <v>117</v>
      </c>
      <c r="B486" s="17">
        <v>462925.88</v>
      </c>
      <c r="C486" s="17">
        <v>432670.44</v>
      </c>
      <c r="D486" s="17">
        <v>418605.4</v>
      </c>
      <c r="E486" s="17">
        <v>431034.24</v>
      </c>
      <c r="F486" s="17">
        <v>449635.39999999997</v>
      </c>
      <c r="G486" s="17">
        <v>4116596.4399999995</v>
      </c>
      <c r="H486" s="17">
        <v>440976.6</v>
      </c>
      <c r="I486" s="17">
        <v>510454.28</v>
      </c>
      <c r="J486" s="17">
        <v>320894.75999999995</v>
      </c>
      <c r="K486" s="17">
        <v>389951.88000000006</v>
      </c>
      <c r="L486" s="17">
        <v>351999.4</v>
      </c>
      <c r="M486" s="17">
        <v>511480.2</v>
      </c>
    </row>
    <row r="487" spans="1:13" x14ac:dyDescent="0.3">
      <c r="A487" t="s">
        <v>118</v>
      </c>
      <c r="B487" s="17">
        <v>615454.80000000005</v>
      </c>
      <c r="C487" s="17">
        <v>449829.55000000005</v>
      </c>
      <c r="D487" s="17">
        <v>533336.94999999995</v>
      </c>
      <c r="E487" s="17">
        <v>493686.14999999997</v>
      </c>
      <c r="F487" s="17">
        <v>579678.85</v>
      </c>
      <c r="G487" s="17">
        <v>9665259.8499999996</v>
      </c>
      <c r="H487" s="17">
        <v>414899.50000000006</v>
      </c>
      <c r="I487" s="17">
        <v>627208.85</v>
      </c>
      <c r="J487" s="17">
        <v>280684.39999999997</v>
      </c>
      <c r="K487" s="17">
        <v>426523.30000000005</v>
      </c>
      <c r="L487" s="17">
        <v>477493.55000000005</v>
      </c>
      <c r="M487" s="17">
        <v>792891.2</v>
      </c>
    </row>
    <row r="488" spans="1:13" x14ac:dyDescent="0.3">
      <c r="A488" t="s">
        <v>128</v>
      </c>
      <c r="B488" s="17"/>
      <c r="C488" s="17"/>
      <c r="D488" s="17"/>
      <c r="E488" s="17"/>
      <c r="F488" s="17"/>
      <c r="G488" s="17"/>
      <c r="H488" s="17"/>
      <c r="I488" s="17">
        <v>172670.57</v>
      </c>
      <c r="J488" s="17">
        <v>113084.14</v>
      </c>
      <c r="K488" s="17">
        <v>62336.639999999999</v>
      </c>
      <c r="L488" s="17">
        <v>86269.239999999991</v>
      </c>
      <c r="M488" s="17">
        <v>166793.42000000001</v>
      </c>
    </row>
    <row r="489" spans="1:13" x14ac:dyDescent="0.3">
      <c r="A489" t="s">
        <v>129</v>
      </c>
      <c r="B489" s="17"/>
      <c r="C489" s="17"/>
      <c r="D489" s="17"/>
      <c r="E489" s="17"/>
      <c r="F489" s="17"/>
      <c r="G489" s="17"/>
      <c r="H489" s="17"/>
      <c r="I489" s="17">
        <v>138003.28</v>
      </c>
      <c r="J489" s="17">
        <v>263621.75</v>
      </c>
      <c r="K489" s="17">
        <v>169647.90999999997</v>
      </c>
      <c r="L489" s="17">
        <v>64877.84</v>
      </c>
      <c r="M489" s="17">
        <v>77218.76999999999</v>
      </c>
    </row>
    <row r="490" spans="1:13" x14ac:dyDescent="0.3">
      <c r="A490" t="s">
        <v>130</v>
      </c>
      <c r="B490" s="17"/>
      <c r="C490" s="17"/>
      <c r="D490" s="17"/>
      <c r="E490" s="17"/>
      <c r="F490" s="17"/>
      <c r="G490" s="17"/>
      <c r="H490" s="17"/>
      <c r="I490" s="17">
        <v>342793.10000000003</v>
      </c>
      <c r="J490" s="17">
        <v>566971.38</v>
      </c>
      <c r="K490" s="17">
        <v>155171.89999999997</v>
      </c>
      <c r="L490" s="17">
        <v>131983.66</v>
      </c>
      <c r="M490" s="17">
        <v>281834.7</v>
      </c>
    </row>
    <row r="491" spans="1:13" x14ac:dyDescent="0.3">
      <c r="A491" t="s">
        <v>131</v>
      </c>
      <c r="B491" s="17">
        <v>61338.82</v>
      </c>
      <c r="C491" s="17"/>
      <c r="D491" s="17"/>
      <c r="E491" s="17"/>
      <c r="F491" s="17"/>
      <c r="G491" s="17"/>
      <c r="H491" s="17"/>
      <c r="I491" s="17">
        <v>245020.47999999998</v>
      </c>
      <c r="J491" s="17">
        <v>478294.34</v>
      </c>
      <c r="K491" s="17">
        <v>320703.12</v>
      </c>
      <c r="L491" s="17">
        <v>173104.52</v>
      </c>
      <c r="M491" s="17">
        <v>130404.1</v>
      </c>
    </row>
    <row r="492" spans="1:13" x14ac:dyDescent="0.3">
      <c r="A492" t="s">
        <v>132</v>
      </c>
      <c r="B492" s="17"/>
      <c r="C492" s="17"/>
      <c r="D492" s="17"/>
      <c r="E492" s="17"/>
      <c r="F492" s="17"/>
      <c r="G492" s="17"/>
      <c r="H492" s="17"/>
      <c r="I492" s="17">
        <v>576108.36</v>
      </c>
      <c r="J492" s="17">
        <v>1286225.76</v>
      </c>
      <c r="K492" s="17">
        <v>1083912.18</v>
      </c>
      <c r="L492" s="17">
        <v>1286004.6000000001</v>
      </c>
      <c r="M492" s="17"/>
    </row>
    <row r="493" spans="1:13" x14ac:dyDescent="0.3">
      <c r="A493" t="s">
        <v>133</v>
      </c>
      <c r="B493" s="17"/>
      <c r="C493" s="17"/>
      <c r="D493" s="17"/>
      <c r="E493" s="17"/>
      <c r="F493" s="17"/>
      <c r="G493" s="17"/>
      <c r="H493" s="17"/>
      <c r="I493" s="17">
        <v>283186.41000000003</v>
      </c>
      <c r="J493" s="17">
        <v>629471.58000000007</v>
      </c>
      <c r="K493" s="17">
        <v>380053.2</v>
      </c>
      <c r="L493" s="17">
        <v>570692.97</v>
      </c>
      <c r="M493" s="17">
        <v>572582.66999999993</v>
      </c>
    </row>
    <row r="494" spans="1:13" x14ac:dyDescent="0.3">
      <c r="A494" t="s">
        <v>134</v>
      </c>
      <c r="B494" s="17"/>
      <c r="C494" s="17"/>
      <c r="D494" s="17"/>
      <c r="E494" s="17"/>
      <c r="F494" s="17"/>
      <c r="G494" s="17"/>
      <c r="H494" s="17"/>
      <c r="I494" s="17">
        <v>202320.92</v>
      </c>
      <c r="J494" s="17">
        <v>154131.12</v>
      </c>
      <c r="K494" s="17"/>
      <c r="L494" s="17"/>
      <c r="M494" s="17">
        <v>105621.87000000001</v>
      </c>
    </row>
    <row r="495" spans="1:13" x14ac:dyDescent="0.3">
      <c r="A495" t="s">
        <v>135</v>
      </c>
      <c r="B495" s="17"/>
      <c r="C495" s="17"/>
      <c r="D495" s="17"/>
      <c r="E495" s="17"/>
      <c r="F495" s="17"/>
      <c r="G495" s="17"/>
      <c r="H495" s="17"/>
      <c r="I495" s="17"/>
      <c r="J495" s="17">
        <v>128323.84000000001</v>
      </c>
      <c r="K495" s="17">
        <v>132059.24</v>
      </c>
      <c r="L495" s="17">
        <v>194343.23</v>
      </c>
      <c r="M495" s="17">
        <v>362846.02999999997</v>
      </c>
    </row>
    <row r="496" spans="1:13" x14ac:dyDescent="0.3">
      <c r="A496" t="s">
        <v>136</v>
      </c>
      <c r="B496" s="17"/>
      <c r="C496" s="17"/>
      <c r="D496" s="17"/>
      <c r="E496" s="17"/>
      <c r="F496" s="17"/>
      <c r="G496" s="17"/>
      <c r="H496" s="17"/>
      <c r="I496" s="17"/>
      <c r="J496" s="17">
        <v>61928.460000000006</v>
      </c>
      <c r="K496" s="17">
        <v>94065.87</v>
      </c>
      <c r="L496" s="17">
        <v>160122.03</v>
      </c>
      <c r="M496" s="17">
        <v>221182.72999999998</v>
      </c>
    </row>
    <row r="497" spans="1:13" x14ac:dyDescent="0.3">
      <c r="A497" t="s">
        <v>141</v>
      </c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>
        <v>26915.03</v>
      </c>
      <c r="M497" s="17"/>
    </row>
    <row r="498" spans="1:13" x14ac:dyDescent="0.3">
      <c r="A498" t="s">
        <v>146</v>
      </c>
      <c r="B498" s="17"/>
      <c r="C498" s="17"/>
      <c r="D498" s="17"/>
      <c r="E498" s="17"/>
      <c r="F498" s="17"/>
      <c r="G498" s="17"/>
      <c r="H498" s="17"/>
      <c r="I498" s="17">
        <v>398364.14999999997</v>
      </c>
      <c r="J498" s="17"/>
      <c r="K498" s="17">
        <v>190740.66</v>
      </c>
      <c r="L498" s="17">
        <v>411149.19000000012</v>
      </c>
      <c r="M498" s="17">
        <v>602969.46</v>
      </c>
    </row>
    <row r="499" spans="1:13" x14ac:dyDescent="0.3">
      <c r="A499" t="s">
        <v>147</v>
      </c>
      <c r="B499" s="17">
        <v>219020.83000000005</v>
      </c>
      <c r="C499" s="17">
        <v>147318.94999999998</v>
      </c>
      <c r="D499" s="17">
        <v>280440.39000000019</v>
      </c>
      <c r="E499" s="17">
        <v>174907.36999999997</v>
      </c>
      <c r="F499" s="17">
        <v>328616.65999999997</v>
      </c>
      <c r="G499" s="17">
        <v>3461103.3100000005</v>
      </c>
      <c r="H499" s="17">
        <v>384894.81999999995</v>
      </c>
      <c r="I499" s="17">
        <v>246275.85000000006</v>
      </c>
      <c r="J499" s="17">
        <v>316414.62999999989</v>
      </c>
      <c r="K499" s="17">
        <v>190107.85999999996</v>
      </c>
      <c r="L499" s="17">
        <v>230504.58000000002</v>
      </c>
      <c r="M499" s="17">
        <v>284093.08999999991</v>
      </c>
    </row>
    <row r="501" spans="1:13" x14ac:dyDescent="0.3">
      <c r="A501" s="45" t="s">
        <v>739</v>
      </c>
      <c r="B501" s="45"/>
      <c r="C501" s="45"/>
      <c r="D501" s="45"/>
      <c r="E501" s="45"/>
      <c r="F501" s="12"/>
      <c r="G501" s="40" t="s">
        <v>1182</v>
      </c>
    </row>
    <row r="502" spans="1:13" x14ac:dyDescent="0.3">
      <c r="B502" s="46" t="s">
        <v>34</v>
      </c>
      <c r="C502" s="46"/>
      <c r="D502" s="46"/>
      <c r="E502" s="46"/>
    </row>
    <row r="503" spans="1:13" x14ac:dyDescent="0.3">
      <c r="B503" s="58" t="s">
        <v>35</v>
      </c>
      <c r="C503" s="58"/>
      <c r="D503" s="58"/>
      <c r="E503" s="58"/>
    </row>
    <row r="504" spans="1:13" x14ac:dyDescent="0.3">
      <c r="B504" s="59" t="s">
        <v>730</v>
      </c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</row>
    <row r="505" spans="1:13" x14ac:dyDescent="0.3">
      <c r="A505" t="s">
        <v>76</v>
      </c>
      <c r="B505" t="s">
        <v>676</v>
      </c>
      <c r="C505" t="s">
        <v>677</v>
      </c>
      <c r="D505" t="s">
        <v>678</v>
      </c>
      <c r="E505" t="s">
        <v>679</v>
      </c>
      <c r="F505" t="s">
        <v>680</v>
      </c>
      <c r="G505" t="s">
        <v>681</v>
      </c>
      <c r="H505" t="s">
        <v>682</v>
      </c>
      <c r="I505" t="s">
        <v>683</v>
      </c>
      <c r="J505" t="s">
        <v>684</v>
      </c>
      <c r="K505" t="s">
        <v>685</v>
      </c>
      <c r="L505" t="s">
        <v>686</v>
      </c>
      <c r="M505" t="s">
        <v>687</v>
      </c>
    </row>
    <row r="506" spans="1:13" x14ac:dyDescent="0.3">
      <c r="A506" t="s">
        <v>103</v>
      </c>
      <c r="B506" s="17">
        <v>983.06542244640605</v>
      </c>
      <c r="C506" s="17">
        <v>497.03841109709953</v>
      </c>
      <c r="D506" s="17">
        <v>924.705472887768</v>
      </c>
      <c r="E506" s="17">
        <v>894.13747793190419</v>
      </c>
      <c r="F506" s="17">
        <v>604.7801008827239</v>
      </c>
      <c r="G506" s="17">
        <v>10275.767818411097</v>
      </c>
      <c r="H506" s="17">
        <v>880.90918032786863</v>
      </c>
      <c r="I506" s="17">
        <v>485.14668348045382</v>
      </c>
      <c r="J506" s="17">
        <v>938.90027742749044</v>
      </c>
      <c r="K506" s="17">
        <v>911.02759142496848</v>
      </c>
      <c r="L506" s="17">
        <v>220.35404791929381</v>
      </c>
      <c r="M506" s="17">
        <v>1043.0115510718788</v>
      </c>
    </row>
    <row r="507" spans="1:13" x14ac:dyDescent="0.3">
      <c r="A507" t="s">
        <v>104</v>
      </c>
      <c r="B507" s="17">
        <v>853.4714004376367</v>
      </c>
      <c r="C507" s="17">
        <v>468.65352297593006</v>
      </c>
      <c r="D507" s="17">
        <v>834.79181619256019</v>
      </c>
      <c r="E507" s="17">
        <v>900.39001094091896</v>
      </c>
      <c r="F507" s="17">
        <v>613.12640043763668</v>
      </c>
      <c r="G507" s="17">
        <v>10666.937516411377</v>
      </c>
      <c r="H507" s="17">
        <v>707.98321663019681</v>
      </c>
      <c r="I507" s="17">
        <v>759.09945295404805</v>
      </c>
      <c r="J507" s="17">
        <v>682.49471553610499</v>
      </c>
      <c r="K507" s="17">
        <v>850.57903719912497</v>
      </c>
      <c r="L507" s="17">
        <v>396.80541575492344</v>
      </c>
      <c r="M507" s="17">
        <v>963.47157549234134</v>
      </c>
    </row>
    <row r="508" spans="1:13" x14ac:dyDescent="0.3">
      <c r="A508" t="s">
        <v>105</v>
      </c>
      <c r="B508" s="17">
        <v>726.86683544303798</v>
      </c>
      <c r="C508" s="17">
        <v>590.48082278481002</v>
      </c>
      <c r="D508" s="17">
        <v>694.32240506329106</v>
      </c>
      <c r="E508" s="17">
        <v>723.1446835443038</v>
      </c>
      <c r="F508" s="17">
        <v>735.68151898734186</v>
      </c>
      <c r="G508" s="17">
        <v>8607.26835443038</v>
      </c>
      <c r="H508" s="17">
        <v>678.29348101265816</v>
      </c>
      <c r="I508" s="17">
        <v>465.47082278481014</v>
      </c>
      <c r="J508" s="17">
        <v>620.09018987341756</v>
      </c>
      <c r="K508" s="17">
        <v>661.98500000000001</v>
      </c>
      <c r="L508" s="17">
        <v>519.14303797468347</v>
      </c>
      <c r="M508" s="17">
        <v>762.96196202531644</v>
      </c>
    </row>
    <row r="509" spans="1:13" x14ac:dyDescent="0.3">
      <c r="A509" t="s">
        <v>106</v>
      </c>
      <c r="B509" s="17">
        <v>760.07113207547184</v>
      </c>
      <c r="C509" s="17">
        <v>557.08106918238991</v>
      </c>
      <c r="D509" s="17">
        <v>726.34993710691822</v>
      </c>
      <c r="E509" s="17">
        <v>714.5874842767297</v>
      </c>
      <c r="F509" s="17">
        <v>692.48062893081772</v>
      </c>
      <c r="G509" s="17">
        <v>10379.959496855347</v>
      </c>
      <c r="H509" s="17">
        <v>716.44641509433961</v>
      </c>
      <c r="I509" s="17">
        <v>449.55578616352199</v>
      </c>
      <c r="J509" s="17">
        <v>664.87540880503138</v>
      </c>
      <c r="K509" s="17">
        <v>641.1535849056603</v>
      </c>
      <c r="L509" s="17">
        <v>610.72232704402518</v>
      </c>
      <c r="M509" s="17">
        <v>712.72446540880492</v>
      </c>
    </row>
    <row r="510" spans="1:13" x14ac:dyDescent="0.3">
      <c r="A510" t="s">
        <v>107</v>
      </c>
      <c r="B510" s="17">
        <v>661.0883478260871</v>
      </c>
      <c r="C510" s="17">
        <v>735.29278260869557</v>
      </c>
      <c r="D510" s="17">
        <v>1057.9933043478259</v>
      </c>
      <c r="E510" s="17">
        <v>824.13104347826084</v>
      </c>
      <c r="F510" s="17">
        <v>1018.6684347826086</v>
      </c>
      <c r="G510" s="17">
        <v>13169.061565217391</v>
      </c>
      <c r="H510" s="17">
        <v>463.03313043478261</v>
      </c>
      <c r="I510" s="17">
        <v>1010.4680869565216</v>
      </c>
      <c r="J510" s="17">
        <v>1359.6575652173913</v>
      </c>
      <c r="K510" s="17">
        <v>1042.7577391304346</v>
      </c>
      <c r="L510" s="17">
        <v>756.1179130434781</v>
      </c>
      <c r="M510" s="17">
        <v>1102.4565217391305</v>
      </c>
    </row>
    <row r="511" spans="1:13" x14ac:dyDescent="0.3">
      <c r="A511" t="s">
        <v>108</v>
      </c>
      <c r="B511" s="17">
        <v>628.72487654320992</v>
      </c>
      <c r="C511" s="17">
        <v>588.54753086419748</v>
      </c>
      <c r="D511" s="17">
        <v>900.70765432098779</v>
      </c>
      <c r="E511" s="17">
        <v>548.1735802469135</v>
      </c>
      <c r="F511" s="17">
        <v>555.16302469135803</v>
      </c>
      <c r="G511" s="17">
        <v>7090.9211728395076</v>
      </c>
      <c r="H511" s="17">
        <v>466.4054320987654</v>
      </c>
      <c r="I511" s="17">
        <v>351.46265432098772</v>
      </c>
      <c r="J511" s="17">
        <v>715.07216049382714</v>
      </c>
      <c r="K511" s="17">
        <v>554.01141975308633</v>
      </c>
      <c r="L511" s="17">
        <v>548.34672839506175</v>
      </c>
      <c r="M511" s="17">
        <v>790.75018518518516</v>
      </c>
    </row>
    <row r="512" spans="1:13" x14ac:dyDescent="0.3">
      <c r="A512" t="s">
        <v>109</v>
      </c>
      <c r="B512" s="17">
        <v>548.6476756756756</v>
      </c>
      <c r="C512" s="17">
        <v>548.05297297297295</v>
      </c>
      <c r="D512" s="17">
        <v>755.57216216216216</v>
      </c>
      <c r="E512" s="17">
        <v>677.07210810810818</v>
      </c>
      <c r="F512" s="17">
        <v>637.42854054054067</v>
      </c>
      <c r="G512" s="17">
        <v>6922.3344864864848</v>
      </c>
      <c r="H512" s="17">
        <v>570.87102702702714</v>
      </c>
      <c r="I512" s="17">
        <v>527.03908108108101</v>
      </c>
      <c r="J512" s="17">
        <v>810.74945945945944</v>
      </c>
      <c r="K512" s="17">
        <v>976.69281081081067</v>
      </c>
      <c r="L512" s="17">
        <v>373.43529729729738</v>
      </c>
      <c r="M512" s="17">
        <v>688.70475675675675</v>
      </c>
    </row>
    <row r="513" spans="1:13" x14ac:dyDescent="0.3">
      <c r="A513" t="s">
        <v>110</v>
      </c>
      <c r="B513" s="17">
        <v>620.24726562500007</v>
      </c>
      <c r="C513" s="17">
        <v>619.32526041666665</v>
      </c>
      <c r="D513" s="17">
        <v>895.13105468749984</v>
      </c>
      <c r="E513" s="17">
        <v>813.29355468749998</v>
      </c>
      <c r="F513" s="17">
        <v>742.56354166666654</v>
      </c>
      <c r="G513" s="17">
        <v>4856.542317708333</v>
      </c>
      <c r="H513" s="17">
        <v>485.56263020833325</v>
      </c>
      <c r="I513" s="17">
        <v>659.01328124999998</v>
      </c>
      <c r="J513" s="17">
        <v>703.42708333333337</v>
      </c>
      <c r="K513" s="17">
        <v>898.71894531250007</v>
      </c>
      <c r="L513" s="17">
        <v>448.02623697916653</v>
      </c>
      <c r="M513" s="17">
        <v>698.95976562499993</v>
      </c>
    </row>
    <row r="514" spans="1:13" x14ac:dyDescent="0.3">
      <c r="A514" t="s">
        <v>111</v>
      </c>
      <c r="B514" s="17">
        <v>801.62829001367993</v>
      </c>
      <c r="C514" s="17">
        <v>630.33986320109443</v>
      </c>
      <c r="D514" s="17">
        <v>650.10128590971283</v>
      </c>
      <c r="E514" s="17">
        <v>502.54949384404927</v>
      </c>
      <c r="F514" s="17">
        <v>674.62577291381672</v>
      </c>
      <c r="G514" s="17">
        <v>703.72607387140908</v>
      </c>
      <c r="H514" s="17">
        <v>531.67556771545821</v>
      </c>
      <c r="I514" s="17">
        <v>605.33668946648424</v>
      </c>
      <c r="J514" s="17">
        <v>754.94227086183298</v>
      </c>
      <c r="K514" s="17">
        <v>545.45729138166894</v>
      </c>
      <c r="L514" s="17">
        <v>527.03425444596439</v>
      </c>
      <c r="M514" s="17">
        <v>874.76196990424091</v>
      </c>
    </row>
    <row r="515" spans="1:13" x14ac:dyDescent="0.3">
      <c r="A515" t="s">
        <v>112</v>
      </c>
      <c r="B515" s="17">
        <v>1075.8756050069539</v>
      </c>
      <c r="C515" s="17">
        <v>1413.3905424200279</v>
      </c>
      <c r="D515" s="17">
        <v>894.61285118219735</v>
      </c>
      <c r="E515" s="17">
        <v>838.30689847009705</v>
      </c>
      <c r="F515" s="17">
        <v>1101.7512100139081</v>
      </c>
      <c r="G515" s="17">
        <v>1073.0743810848401</v>
      </c>
      <c r="H515" s="17">
        <v>820.79691237830332</v>
      </c>
      <c r="I515" s="17">
        <v>737.61821974965233</v>
      </c>
      <c r="J515" s="17">
        <v>1294.4223922114045</v>
      </c>
      <c r="K515" s="17">
        <v>828.62069541029211</v>
      </c>
      <c r="L515" s="17">
        <v>754.94294853963834</v>
      </c>
      <c r="M515" s="17">
        <v>1619.454993045897</v>
      </c>
    </row>
    <row r="516" spans="1:13" x14ac:dyDescent="0.3">
      <c r="A516" t="s">
        <v>113</v>
      </c>
      <c r="B516" s="17">
        <v>914.57795216741408</v>
      </c>
      <c r="C516" s="17">
        <v>1024.6653213751867</v>
      </c>
      <c r="D516" s="17">
        <v>870.3611360239164</v>
      </c>
      <c r="E516" s="17">
        <v>651.19013452914805</v>
      </c>
      <c r="F516" s="17">
        <v>855.5579970104634</v>
      </c>
      <c r="G516" s="17">
        <v>8488.7144245142026</v>
      </c>
      <c r="H516" s="17">
        <v>744.5329596412555</v>
      </c>
      <c r="I516" s="17">
        <v>708.04693572496262</v>
      </c>
      <c r="J516" s="17">
        <v>1120.3622571001495</v>
      </c>
      <c r="K516" s="17">
        <v>320.81240657698061</v>
      </c>
      <c r="L516" s="17">
        <v>793.72264573991026</v>
      </c>
      <c r="M516" s="17">
        <v>1130.1448430493274</v>
      </c>
    </row>
    <row r="517" spans="1:13" x14ac:dyDescent="0.3">
      <c r="A517" t="s">
        <v>114</v>
      </c>
      <c r="B517" s="17">
        <v>902.65400728597456</v>
      </c>
      <c r="C517" s="17">
        <v>1122.425956284153</v>
      </c>
      <c r="D517" s="17">
        <v>1001.5181238615664</v>
      </c>
      <c r="E517" s="17">
        <v>860.53087431693984</v>
      </c>
      <c r="F517" s="17">
        <v>935.92814207650281</v>
      </c>
      <c r="G517" s="17">
        <v>13824.79781420765</v>
      </c>
      <c r="H517" s="17">
        <v>788.07131147540974</v>
      </c>
      <c r="I517" s="17">
        <v>872.91885245901631</v>
      </c>
      <c r="J517" s="17">
        <v>1267.8080145719491</v>
      </c>
      <c r="K517" s="17">
        <v>549.66730418943541</v>
      </c>
      <c r="L517" s="17">
        <v>1183.7992714025499</v>
      </c>
      <c r="M517" s="17">
        <v>1415.9155737704918</v>
      </c>
    </row>
    <row r="518" spans="1:13" x14ac:dyDescent="0.3">
      <c r="A518" t="s">
        <v>115</v>
      </c>
      <c r="B518" s="17">
        <v>1213.064767699115</v>
      </c>
      <c r="C518" s="17">
        <v>692.16650442477874</v>
      </c>
      <c r="D518" s="17">
        <v>810.54726769911497</v>
      </c>
      <c r="E518" s="17">
        <v>867.15241150442478</v>
      </c>
      <c r="F518" s="17">
        <v>981.30305309734524</v>
      </c>
      <c r="G518" s="17">
        <v>5560.5612721238958</v>
      </c>
      <c r="H518" s="17">
        <v>717.61057522123906</v>
      </c>
      <c r="I518" s="17">
        <v>815.14403761061953</v>
      </c>
      <c r="J518" s="17">
        <v>737.74757743362841</v>
      </c>
      <c r="K518" s="17">
        <v>745.62149336283198</v>
      </c>
      <c r="L518" s="17">
        <v>906.39120575221227</v>
      </c>
      <c r="M518" s="17">
        <v>1001.3036946902654</v>
      </c>
    </row>
    <row r="519" spans="1:13" x14ac:dyDescent="0.3">
      <c r="A519" t="s">
        <v>116</v>
      </c>
      <c r="B519" s="17">
        <v>960.73004999999989</v>
      </c>
      <c r="C519" s="17">
        <v>749.23387500000001</v>
      </c>
      <c r="D519" s="17">
        <v>767.93085000000008</v>
      </c>
      <c r="E519" s="17">
        <v>855.24569999999994</v>
      </c>
      <c r="F519" s="17">
        <v>453.72044999999997</v>
      </c>
      <c r="G519" s="17">
        <v>8198.670075</v>
      </c>
      <c r="H519" s="17">
        <v>867.06067500000006</v>
      </c>
      <c r="I519" s="17">
        <v>854.87805000000003</v>
      </c>
      <c r="J519" s="17">
        <v>501.82814999999994</v>
      </c>
      <c r="K519" s="17">
        <v>825.06487500000003</v>
      </c>
      <c r="L519" s="17">
        <v>991.85879999999986</v>
      </c>
      <c r="M519" s="17">
        <v>1017.9064500000001</v>
      </c>
    </row>
    <row r="520" spans="1:13" x14ac:dyDescent="0.3">
      <c r="A520" t="s">
        <v>117</v>
      </c>
      <c r="B520" s="17">
        <v>564.54375609756096</v>
      </c>
      <c r="C520" s="17">
        <v>527.64687804878054</v>
      </c>
      <c r="D520" s="17">
        <v>510.49439024390244</v>
      </c>
      <c r="E520" s="17">
        <v>525.651512195122</v>
      </c>
      <c r="F520" s="17">
        <v>548.33585365853651</v>
      </c>
      <c r="G520" s="17">
        <v>5020.2395609756095</v>
      </c>
      <c r="H520" s="17">
        <v>537.77634146341461</v>
      </c>
      <c r="I520" s="17">
        <v>622.50521951219514</v>
      </c>
      <c r="J520" s="17">
        <v>391.33507317073168</v>
      </c>
      <c r="K520" s="17">
        <v>475.5510731707318</v>
      </c>
      <c r="L520" s="17">
        <v>429.2675609756098</v>
      </c>
      <c r="M520" s="17">
        <v>623.75634146341463</v>
      </c>
    </row>
    <row r="521" spans="1:13" x14ac:dyDescent="0.3">
      <c r="A521" t="s">
        <v>118</v>
      </c>
      <c r="B521" s="17">
        <v>756.08697788697793</v>
      </c>
      <c r="C521" s="17">
        <v>552.61615479115483</v>
      </c>
      <c r="D521" s="17">
        <v>655.20509828009824</v>
      </c>
      <c r="E521" s="17">
        <v>606.4940417690417</v>
      </c>
      <c r="F521" s="17">
        <v>712.1361793611793</v>
      </c>
      <c r="G521" s="17">
        <v>11873.783599508599</v>
      </c>
      <c r="H521" s="17">
        <v>509.70454545454555</v>
      </c>
      <c r="I521" s="17">
        <v>770.52684275184276</v>
      </c>
      <c r="J521" s="17">
        <v>344.8211302211302</v>
      </c>
      <c r="K521" s="17">
        <v>523.98439803439805</v>
      </c>
      <c r="L521" s="17">
        <v>586.60141277641287</v>
      </c>
      <c r="M521" s="17">
        <v>974.06781326781322</v>
      </c>
    </row>
    <row r="522" spans="1:13" x14ac:dyDescent="0.3">
      <c r="A522" t="s">
        <v>128</v>
      </c>
      <c r="B522" s="17"/>
      <c r="C522" s="17"/>
      <c r="D522" s="17"/>
      <c r="E522" s="17"/>
      <c r="F522" s="17"/>
      <c r="G522" s="17"/>
      <c r="H522" s="17"/>
      <c r="I522" s="17">
        <v>523.24415151515154</v>
      </c>
      <c r="J522" s="17">
        <v>342.67921212121212</v>
      </c>
      <c r="K522" s="17">
        <v>188.89890909090909</v>
      </c>
      <c r="L522" s="17">
        <v>261.42193939393934</v>
      </c>
      <c r="M522" s="17">
        <v>505.43460606060609</v>
      </c>
    </row>
    <row r="523" spans="1:13" x14ac:dyDescent="0.3">
      <c r="A523" t="s">
        <v>129</v>
      </c>
      <c r="B523" s="17"/>
      <c r="C523" s="17"/>
      <c r="D523" s="17"/>
      <c r="E523" s="17"/>
      <c r="F523" s="17"/>
      <c r="G523" s="17"/>
      <c r="H523" s="17"/>
      <c r="I523" s="17">
        <v>407.08932153392328</v>
      </c>
      <c r="J523" s="17">
        <v>777.64528023598825</v>
      </c>
      <c r="K523" s="17">
        <v>500.4363126843657</v>
      </c>
      <c r="L523" s="17">
        <v>191.38005899705013</v>
      </c>
      <c r="M523" s="17">
        <v>227.78398230088493</v>
      </c>
    </row>
    <row r="524" spans="1:13" x14ac:dyDescent="0.3">
      <c r="A524" t="s">
        <v>130</v>
      </c>
      <c r="B524" s="17"/>
      <c r="C524" s="17"/>
      <c r="D524" s="17"/>
      <c r="E524" s="17"/>
      <c r="F524" s="17"/>
      <c r="G524" s="17"/>
      <c r="H524" s="17"/>
      <c r="I524" s="17">
        <v>885.77028423772617</v>
      </c>
      <c r="J524" s="17">
        <v>1465.0423255813953</v>
      </c>
      <c r="K524" s="17">
        <v>400.96098191214463</v>
      </c>
      <c r="L524" s="17">
        <v>341.04304909560722</v>
      </c>
      <c r="M524" s="17">
        <v>728.25503875968991</v>
      </c>
    </row>
    <row r="525" spans="1:13" x14ac:dyDescent="0.3">
      <c r="A525" t="s">
        <v>131</v>
      </c>
      <c r="B525" s="17">
        <v>115.0822138836773</v>
      </c>
      <c r="C525" s="17"/>
      <c r="D525" s="17"/>
      <c r="E525" s="17"/>
      <c r="F525" s="17"/>
      <c r="G525" s="17"/>
      <c r="H525" s="17"/>
      <c r="I525" s="17">
        <v>459.70071294559096</v>
      </c>
      <c r="J525" s="17">
        <v>897.36273921200757</v>
      </c>
      <c r="K525" s="17">
        <v>601.69440900562847</v>
      </c>
      <c r="L525" s="17">
        <v>324.7739587242026</v>
      </c>
      <c r="M525" s="17">
        <v>244.66060037523454</v>
      </c>
    </row>
    <row r="526" spans="1:13" x14ac:dyDescent="0.3">
      <c r="A526" t="s">
        <v>132</v>
      </c>
      <c r="B526" s="17"/>
      <c r="C526" s="17"/>
      <c r="D526" s="17"/>
      <c r="E526" s="17"/>
      <c r="F526" s="17"/>
      <c r="G526" s="17"/>
      <c r="H526" s="17"/>
      <c r="I526" s="17">
        <v>738.60046153846156</v>
      </c>
      <c r="J526" s="17">
        <v>1649.0073846153846</v>
      </c>
      <c r="K526" s="17">
        <v>1389.6309999999999</v>
      </c>
      <c r="L526" s="17">
        <v>1648.7238461538464</v>
      </c>
      <c r="M526" s="17"/>
    </row>
    <row r="527" spans="1:13" x14ac:dyDescent="0.3">
      <c r="A527" t="s">
        <v>133</v>
      </c>
      <c r="B527" s="17"/>
      <c r="C527" s="17"/>
      <c r="D527" s="17"/>
      <c r="E527" s="17"/>
      <c r="F527" s="17"/>
      <c r="G527" s="17"/>
      <c r="H527" s="17"/>
      <c r="I527" s="17">
        <v>478.35542229729737</v>
      </c>
      <c r="J527" s="17">
        <v>1063.2965878378379</v>
      </c>
      <c r="K527" s="17">
        <v>641.98175675675679</v>
      </c>
      <c r="L527" s="17">
        <v>964.00839527027017</v>
      </c>
      <c r="M527" s="17">
        <v>967.20045608108092</v>
      </c>
    </row>
    <row r="528" spans="1:13" x14ac:dyDescent="0.3">
      <c r="A528" t="s">
        <v>134</v>
      </c>
      <c r="B528" s="17"/>
      <c r="C528" s="17"/>
      <c r="D528" s="17"/>
      <c r="E528" s="17"/>
      <c r="F528" s="17"/>
      <c r="G528" s="17"/>
      <c r="H528" s="17"/>
      <c r="I528" s="17">
        <v>1099.5702173913044</v>
      </c>
      <c r="J528" s="17">
        <v>837.66913043478257</v>
      </c>
      <c r="K528" s="17"/>
      <c r="L528" s="17"/>
      <c r="M528" s="17">
        <v>574.03190217391307</v>
      </c>
    </row>
    <row r="529" spans="1:13" x14ac:dyDescent="0.3">
      <c r="A529" t="s">
        <v>135</v>
      </c>
      <c r="B529" s="17"/>
      <c r="C529" s="17"/>
      <c r="D529" s="17"/>
      <c r="E529" s="17"/>
      <c r="F529" s="17"/>
      <c r="G529" s="17"/>
      <c r="H529" s="17"/>
      <c r="I529" s="17"/>
      <c r="J529" s="17">
        <v>1624.3524050632914</v>
      </c>
      <c r="K529" s="17">
        <v>1671.6359493670884</v>
      </c>
      <c r="L529" s="17">
        <v>2460.0408860759494</v>
      </c>
      <c r="M529" s="17">
        <v>4592.9877215189872</v>
      </c>
    </row>
    <row r="530" spans="1:13" x14ac:dyDescent="0.3">
      <c r="A530" t="s">
        <v>136</v>
      </c>
      <c r="B530" s="17"/>
      <c r="C530" s="17"/>
      <c r="D530" s="17"/>
      <c r="E530" s="17"/>
      <c r="F530" s="17"/>
      <c r="G530" s="17"/>
      <c r="H530" s="17"/>
      <c r="I530" s="17"/>
      <c r="J530" s="17">
        <v>300.62359223300973</v>
      </c>
      <c r="K530" s="17">
        <v>456.63043689320386</v>
      </c>
      <c r="L530" s="17">
        <v>777.29140776699023</v>
      </c>
      <c r="M530" s="17">
        <v>1073.7025728155338</v>
      </c>
    </row>
    <row r="531" spans="1:13" x14ac:dyDescent="0.3">
      <c r="A531" t="s">
        <v>141</v>
      </c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>
        <v>215.32023999999998</v>
      </c>
      <c r="M531" s="17"/>
    </row>
    <row r="532" spans="1:13" x14ac:dyDescent="0.3">
      <c r="A532" t="s">
        <v>146</v>
      </c>
      <c r="B532" s="17"/>
      <c r="C532" s="17"/>
      <c r="D532" s="17"/>
      <c r="E532" s="17"/>
      <c r="F532" s="17"/>
      <c r="G532" s="17"/>
      <c r="H532" s="17"/>
      <c r="I532" s="17">
        <v>1327.8805</v>
      </c>
      <c r="J532" s="17"/>
      <c r="K532" s="17">
        <v>635.80219999999997</v>
      </c>
      <c r="L532" s="17">
        <v>1370.4973000000005</v>
      </c>
      <c r="M532" s="17">
        <v>2009.8981999999999</v>
      </c>
    </row>
    <row r="536" spans="1:13" x14ac:dyDescent="0.3">
      <c r="A536" s="29" t="s">
        <v>76</v>
      </c>
      <c r="B536" s="20" t="s">
        <v>676</v>
      </c>
      <c r="C536" s="20" t="s">
        <v>677</v>
      </c>
      <c r="D536" s="20" t="s">
        <v>678</v>
      </c>
      <c r="E536" s="20" t="s">
        <v>679</v>
      </c>
      <c r="F536" s="20" t="s">
        <v>680</v>
      </c>
      <c r="G536" s="20" t="s">
        <v>681</v>
      </c>
      <c r="H536" s="20" t="s">
        <v>682</v>
      </c>
      <c r="I536" s="20" t="s">
        <v>683</v>
      </c>
      <c r="J536" s="20" t="s">
        <v>684</v>
      </c>
      <c r="K536" s="20" t="s">
        <v>685</v>
      </c>
      <c r="L536" s="20" t="s">
        <v>686</v>
      </c>
      <c r="M536" s="20" t="s">
        <v>687</v>
      </c>
    </row>
    <row r="537" spans="1:13" x14ac:dyDescent="0.3">
      <c r="A537" s="30" t="s">
        <v>78</v>
      </c>
      <c r="B537" s="17">
        <v>4565.047999999998</v>
      </c>
      <c r="C537" s="17">
        <v>3884.043000000001</v>
      </c>
      <c r="D537" s="17">
        <v>3681.223</v>
      </c>
      <c r="E537" s="17">
        <v>4486.2789999999941</v>
      </c>
      <c r="F537" s="17">
        <v>3514.1020000000021</v>
      </c>
      <c r="G537" s="17">
        <v>4177.8739999999998</v>
      </c>
      <c r="H537" s="17">
        <v>3619.9020000000023</v>
      </c>
      <c r="I537" s="17">
        <v>3141.8950000000041</v>
      </c>
      <c r="J537" s="17">
        <v>3660.0440000000031</v>
      </c>
      <c r="K537" s="17">
        <v>2925.2749999999996</v>
      </c>
      <c r="L537" s="17">
        <v>2244.5060000000003</v>
      </c>
      <c r="M537" s="17">
        <v>4131.4670000000042</v>
      </c>
    </row>
    <row r="538" spans="1:13" x14ac:dyDescent="0.3">
      <c r="A538" s="30" t="s">
        <v>79</v>
      </c>
      <c r="B538" s="17">
        <v>4565.047999999998</v>
      </c>
      <c r="C538" s="17">
        <v>3884.043000000001</v>
      </c>
      <c r="D538" s="17">
        <v>3681.223</v>
      </c>
      <c r="E538" s="17">
        <v>4486.2789999999941</v>
      </c>
      <c r="F538" s="17">
        <v>3514.1020000000021</v>
      </c>
      <c r="G538" s="17">
        <v>4177.8739999999998</v>
      </c>
      <c r="H538" s="17">
        <v>3619.9020000000023</v>
      </c>
      <c r="I538" s="17">
        <v>3141.8950000000041</v>
      </c>
      <c r="J538" s="17">
        <v>3660.0440000000031</v>
      </c>
      <c r="K538" s="17">
        <v>2925.2749999999996</v>
      </c>
      <c r="L538" s="17">
        <v>2244.5060000000003</v>
      </c>
      <c r="M538" s="17">
        <v>4131.4670000000042</v>
      </c>
    </row>
    <row r="539" spans="1:13" x14ac:dyDescent="0.3">
      <c r="A539" s="30" t="s">
        <v>80</v>
      </c>
      <c r="B539" s="17">
        <v>4565.047999999998</v>
      </c>
      <c r="C539" s="17">
        <v>3884.043000000001</v>
      </c>
      <c r="D539" s="17">
        <v>3681.223</v>
      </c>
      <c r="E539" s="17">
        <v>4486.2789999999941</v>
      </c>
      <c r="F539" s="17">
        <v>3514.1020000000021</v>
      </c>
      <c r="G539" s="17">
        <v>4177.8739999999998</v>
      </c>
      <c r="H539" s="17">
        <v>3619.9020000000023</v>
      </c>
      <c r="I539" s="17">
        <v>3141.8950000000041</v>
      </c>
      <c r="J539" s="17">
        <v>3660.0440000000031</v>
      </c>
      <c r="K539" s="17">
        <v>2925.2749999999996</v>
      </c>
      <c r="L539" s="17">
        <v>2244.5060000000003</v>
      </c>
      <c r="M539" s="17">
        <v>4131.4670000000042</v>
      </c>
    </row>
    <row r="540" spans="1:13" x14ac:dyDescent="0.3">
      <c r="A540" s="30" t="s">
        <v>81</v>
      </c>
      <c r="B540" s="17">
        <v>4565.047999999998</v>
      </c>
      <c r="C540" s="17">
        <v>3884.043000000001</v>
      </c>
      <c r="D540" s="17">
        <v>3681.223</v>
      </c>
      <c r="E540" s="17">
        <v>4486.2789999999941</v>
      </c>
      <c r="F540" s="17">
        <v>3514.1020000000021</v>
      </c>
      <c r="G540" s="17">
        <v>4177.8739999999998</v>
      </c>
      <c r="H540" s="17">
        <v>3619.9020000000023</v>
      </c>
      <c r="I540" s="17">
        <v>3141.8950000000041</v>
      </c>
      <c r="J540" s="17">
        <v>3660.0440000000031</v>
      </c>
      <c r="K540" s="17">
        <v>2925.2749999999996</v>
      </c>
      <c r="L540" s="17">
        <v>2244.5060000000003</v>
      </c>
      <c r="M540" s="17">
        <v>4131.4670000000042</v>
      </c>
    </row>
    <row r="541" spans="1:13" x14ac:dyDescent="0.3">
      <c r="A541" s="30" t="s">
        <v>82</v>
      </c>
      <c r="B541" s="17">
        <v>4565.047999999998</v>
      </c>
      <c r="C541" s="17">
        <v>3884.043000000001</v>
      </c>
      <c r="D541" s="17">
        <v>3681.223</v>
      </c>
      <c r="E541" s="17">
        <v>4486.2789999999941</v>
      </c>
      <c r="F541" s="17">
        <v>3514.1020000000021</v>
      </c>
      <c r="G541" s="17">
        <v>4177.8739999999998</v>
      </c>
      <c r="H541" s="17">
        <v>3619.9020000000023</v>
      </c>
      <c r="I541" s="17">
        <v>3141.8950000000041</v>
      </c>
      <c r="J541" s="17">
        <v>3660.0440000000031</v>
      </c>
      <c r="K541" s="17">
        <v>2925.2749999999996</v>
      </c>
      <c r="L541" s="17">
        <v>2244.5060000000003</v>
      </c>
      <c r="M541" s="17">
        <v>4131.4670000000042</v>
      </c>
    </row>
    <row r="542" spans="1:13" x14ac:dyDescent="0.3">
      <c r="A542" s="30" t="s">
        <v>83</v>
      </c>
      <c r="B542" s="17">
        <v>4565.047999999998</v>
      </c>
      <c r="C542" s="17">
        <v>3884.043000000001</v>
      </c>
      <c r="D542" s="17">
        <v>3681.223</v>
      </c>
      <c r="E542" s="17">
        <v>4486.2789999999941</v>
      </c>
      <c r="F542" s="17">
        <v>3514.1020000000021</v>
      </c>
      <c r="G542" s="17">
        <v>4177.8739999999998</v>
      </c>
      <c r="H542" s="17">
        <v>3619.9020000000023</v>
      </c>
      <c r="I542" s="17">
        <v>3141.8950000000041</v>
      </c>
      <c r="J542" s="17">
        <v>3660.0440000000031</v>
      </c>
      <c r="K542" s="17">
        <v>2925.2749999999996</v>
      </c>
      <c r="L542" s="17">
        <v>2244.5060000000003</v>
      </c>
      <c r="M542" s="17">
        <v>4131.4670000000042</v>
      </c>
    </row>
    <row r="543" spans="1:13" x14ac:dyDescent="0.3">
      <c r="A543" s="30" t="s">
        <v>84</v>
      </c>
      <c r="B543" s="17">
        <v>4565.047999999998</v>
      </c>
      <c r="C543" s="17">
        <v>3884.043000000001</v>
      </c>
      <c r="D543" s="17">
        <v>3681.223</v>
      </c>
      <c r="E543" s="17">
        <v>4486.2789999999941</v>
      </c>
      <c r="F543" s="17">
        <v>3514.1020000000021</v>
      </c>
      <c r="G543" s="17">
        <v>4177.8739999999998</v>
      </c>
      <c r="H543" s="17">
        <v>3619.9020000000023</v>
      </c>
      <c r="I543" s="17">
        <v>3141.8950000000041</v>
      </c>
      <c r="J543" s="17">
        <v>3660.0440000000031</v>
      </c>
      <c r="K543" s="17">
        <v>2925.2749999999996</v>
      </c>
      <c r="L543" s="17">
        <v>2244.5060000000003</v>
      </c>
      <c r="M543" s="17">
        <v>4131.4670000000042</v>
      </c>
    </row>
    <row r="544" spans="1:13" x14ac:dyDescent="0.3">
      <c r="A544" s="30" t="s">
        <v>85</v>
      </c>
      <c r="B544" s="17">
        <v>4565.047999999998</v>
      </c>
      <c r="C544" s="17">
        <v>3884.043000000001</v>
      </c>
      <c r="D544" s="17">
        <v>3681.223</v>
      </c>
      <c r="E544" s="17">
        <v>4486.2789999999941</v>
      </c>
      <c r="F544" s="17">
        <v>3514.1020000000021</v>
      </c>
      <c r="G544" s="17">
        <v>4177.8739999999998</v>
      </c>
      <c r="H544" s="17">
        <v>3619.9020000000023</v>
      </c>
      <c r="I544" s="17">
        <v>3141.8950000000041</v>
      </c>
      <c r="J544" s="17">
        <v>3660.0440000000031</v>
      </c>
      <c r="K544" s="17">
        <v>2925.2749999999996</v>
      </c>
      <c r="L544" s="17">
        <v>2244.5060000000003</v>
      </c>
      <c r="M544" s="17">
        <v>4131.4670000000042</v>
      </c>
    </row>
    <row r="545" spans="1:13" x14ac:dyDescent="0.3">
      <c r="A545" s="30" t="s">
        <v>86</v>
      </c>
      <c r="B545" s="17">
        <v>4565.047999999998</v>
      </c>
      <c r="C545" s="17">
        <v>3884.043000000001</v>
      </c>
      <c r="D545" s="17">
        <v>3681.223</v>
      </c>
      <c r="E545" s="17">
        <v>4486.2789999999941</v>
      </c>
      <c r="F545" s="17">
        <v>3514.1020000000021</v>
      </c>
      <c r="G545" s="17">
        <v>4177.8739999999998</v>
      </c>
      <c r="H545" s="17">
        <v>2704.3780000000024</v>
      </c>
      <c r="I545" s="17">
        <v>3141.8950000000041</v>
      </c>
      <c r="J545" s="17">
        <v>3660.0440000000031</v>
      </c>
      <c r="K545" s="17">
        <v>2925.2749999999996</v>
      </c>
      <c r="L545" s="17">
        <v>2244.5060000000003</v>
      </c>
      <c r="M545" s="17">
        <v>4131.4670000000042</v>
      </c>
    </row>
    <row r="546" spans="1:13" x14ac:dyDescent="0.3">
      <c r="A546" s="30" t="s">
        <v>87</v>
      </c>
      <c r="B546" s="17">
        <v>4565.047999999998</v>
      </c>
      <c r="C546" s="17">
        <v>3884.043000000001</v>
      </c>
      <c r="D546" s="17">
        <v>3681.223</v>
      </c>
      <c r="E546" s="17">
        <v>4486.2789999999941</v>
      </c>
      <c r="F546" s="17">
        <v>3514.1020000000021</v>
      </c>
      <c r="G546" s="17">
        <v>4177.8739999999998</v>
      </c>
      <c r="H546" s="17">
        <v>3619.9020000000023</v>
      </c>
      <c r="I546" s="17">
        <v>3141.8950000000041</v>
      </c>
      <c r="J546" s="17">
        <v>3660.0440000000031</v>
      </c>
      <c r="K546" s="17">
        <v>2925.2749999999996</v>
      </c>
      <c r="L546" s="17">
        <v>2244.5060000000003</v>
      </c>
      <c r="M546" s="17">
        <v>4131.4670000000042</v>
      </c>
    </row>
    <row r="547" spans="1:13" x14ac:dyDescent="0.3">
      <c r="A547" s="30" t="s">
        <v>88</v>
      </c>
      <c r="B547" s="17">
        <v>4565.047999999998</v>
      </c>
      <c r="C547" s="17">
        <v>3884.043000000001</v>
      </c>
      <c r="D547" s="17">
        <v>3681.223</v>
      </c>
      <c r="E547" s="17">
        <v>4486.2789999999941</v>
      </c>
      <c r="F547" s="17">
        <v>3514.1020000000021</v>
      </c>
      <c r="G547" s="17">
        <v>4177.8739999999998</v>
      </c>
      <c r="H547" s="17">
        <v>1854.6439999999998</v>
      </c>
      <c r="I547" s="17">
        <v>3141.8950000000041</v>
      </c>
      <c r="J547" s="17">
        <v>3660.0440000000031</v>
      </c>
      <c r="K547" s="17">
        <v>2925.2749999999996</v>
      </c>
      <c r="L547" s="17">
        <v>2244.5060000000003</v>
      </c>
      <c r="M547" s="17">
        <v>4131.4670000000042</v>
      </c>
    </row>
    <row r="548" spans="1:13" x14ac:dyDescent="0.3">
      <c r="A548" s="30" t="s">
        <v>89</v>
      </c>
      <c r="B548" s="17">
        <v>4565.047999999998</v>
      </c>
      <c r="C548" s="17">
        <v>3884.043000000001</v>
      </c>
      <c r="D548" s="17">
        <v>3681.223</v>
      </c>
      <c r="E548" s="17">
        <v>4486.2789999999941</v>
      </c>
      <c r="F548" s="17">
        <v>3514.1020000000021</v>
      </c>
      <c r="G548" s="17">
        <v>4177.8739999999998</v>
      </c>
      <c r="H548" s="17">
        <v>3619.9020000000023</v>
      </c>
      <c r="I548" s="17">
        <v>3141.8950000000041</v>
      </c>
      <c r="J548" s="17">
        <v>3660.0440000000031</v>
      </c>
      <c r="K548" s="17">
        <v>2925.2749999999996</v>
      </c>
      <c r="L548" s="17">
        <v>2244.5060000000003</v>
      </c>
      <c r="M548" s="17">
        <v>4131.4670000000042</v>
      </c>
    </row>
    <row r="549" spans="1:13" x14ac:dyDescent="0.3">
      <c r="A549" s="30" t="s">
        <v>90</v>
      </c>
      <c r="B549" s="17">
        <v>3005.2280000000069</v>
      </c>
      <c r="C549" s="17">
        <v>2588.091000000004</v>
      </c>
      <c r="D549" s="17">
        <v>2247.2770000000005</v>
      </c>
      <c r="E549" s="17">
        <v>2697.8110000000056</v>
      </c>
      <c r="F549" s="17">
        <v>1555.1679999999981</v>
      </c>
      <c r="G549" s="17">
        <v>2312.1710000000007</v>
      </c>
      <c r="H549" s="17">
        <v>1136.1309999999999</v>
      </c>
      <c r="I549" s="17">
        <v>1670.2579999999989</v>
      </c>
      <c r="J549" s="17">
        <v>2782.58</v>
      </c>
      <c r="K549" s="17">
        <v>1937.0600000000009</v>
      </c>
      <c r="L549" s="17">
        <v>1517.5490000000004</v>
      </c>
      <c r="M549" s="17">
        <v>3217.0650000000037</v>
      </c>
    </row>
    <row r="550" spans="1:13" x14ac:dyDescent="0.3">
      <c r="A550" s="30" t="s">
        <v>91</v>
      </c>
      <c r="B550" s="17">
        <v>3005.2280000000069</v>
      </c>
      <c r="C550" s="17">
        <v>2588.091000000004</v>
      </c>
      <c r="D550" s="17">
        <v>2247.2770000000005</v>
      </c>
      <c r="E550" s="17">
        <v>2697.8110000000056</v>
      </c>
      <c r="F550" s="17">
        <v>1555.1679999999981</v>
      </c>
      <c r="G550" s="17">
        <v>2312.1710000000007</v>
      </c>
      <c r="H550" s="17">
        <v>1136.1309999999999</v>
      </c>
      <c r="I550" s="17">
        <v>1670.2579999999989</v>
      </c>
      <c r="J550" s="17">
        <v>2782.58</v>
      </c>
      <c r="K550" s="17">
        <v>1937.0600000000009</v>
      </c>
      <c r="L550" s="17">
        <v>1517.5490000000004</v>
      </c>
      <c r="M550" s="17">
        <v>3217.0650000000037</v>
      </c>
    </row>
    <row r="551" spans="1:13" x14ac:dyDescent="0.3">
      <c r="A551" s="30" t="s">
        <v>92</v>
      </c>
      <c r="B551" s="17">
        <v>3005.2280000000069</v>
      </c>
      <c r="C551" s="17">
        <v>2588.091000000004</v>
      </c>
      <c r="D551" s="17">
        <v>2247.2770000000005</v>
      </c>
      <c r="E551" s="17">
        <v>2697.8110000000056</v>
      </c>
      <c r="F551" s="17">
        <v>1555.1679999999981</v>
      </c>
      <c r="G551" s="17">
        <v>2312.1710000000007</v>
      </c>
      <c r="H551" s="17">
        <v>1136.1309999999999</v>
      </c>
      <c r="I551" s="17">
        <v>1670.2579999999989</v>
      </c>
      <c r="J551" s="17">
        <v>2782.58</v>
      </c>
      <c r="K551" s="17">
        <v>1937.0600000000009</v>
      </c>
      <c r="L551" s="17">
        <v>1517.5490000000004</v>
      </c>
      <c r="M551" s="17">
        <v>3217.0650000000037</v>
      </c>
    </row>
    <row r="552" spans="1:13" x14ac:dyDescent="0.3">
      <c r="A552" s="30" t="s">
        <v>93</v>
      </c>
      <c r="B552" s="17">
        <v>3005.2280000000069</v>
      </c>
      <c r="C552" s="17">
        <v>2588.091000000004</v>
      </c>
      <c r="D552" s="17">
        <v>2247.2770000000005</v>
      </c>
      <c r="E552" s="17">
        <v>2697.8110000000056</v>
      </c>
      <c r="F552" s="17">
        <v>1555.1679999999981</v>
      </c>
      <c r="G552" s="17">
        <v>2312.1710000000007</v>
      </c>
      <c r="H552" s="17">
        <v>1136.1309999999999</v>
      </c>
      <c r="I552" s="17">
        <v>1670.2579999999989</v>
      </c>
      <c r="J552" s="17">
        <v>2782.58</v>
      </c>
      <c r="K552" s="17">
        <v>1937.0600000000009</v>
      </c>
      <c r="L552" s="17">
        <v>1517.5490000000004</v>
      </c>
      <c r="M552" s="17">
        <v>3217.0650000000037</v>
      </c>
    </row>
    <row r="553" spans="1:13" x14ac:dyDescent="0.3">
      <c r="A553" s="30" t="s">
        <v>94</v>
      </c>
      <c r="B553" s="17">
        <v>3005.2280000000069</v>
      </c>
      <c r="C553" s="17">
        <v>2588.091000000004</v>
      </c>
      <c r="D553" s="17">
        <v>2247.2770000000005</v>
      </c>
      <c r="E553" s="17">
        <v>2697.8110000000056</v>
      </c>
      <c r="F553" s="17">
        <v>1555.1679999999981</v>
      </c>
      <c r="G553" s="17">
        <v>2312.1710000000007</v>
      </c>
      <c r="H553" s="17">
        <v>1136.1309999999999</v>
      </c>
      <c r="I553" s="17">
        <v>1670.2579999999989</v>
      </c>
      <c r="J553" s="17">
        <v>2782.58</v>
      </c>
      <c r="K553" s="17">
        <v>1937.0600000000009</v>
      </c>
      <c r="L553" s="17">
        <v>1517.5490000000004</v>
      </c>
      <c r="M553" s="17">
        <v>3217.0650000000037</v>
      </c>
    </row>
    <row r="554" spans="1:13" x14ac:dyDescent="0.3">
      <c r="A554" s="30" t="s">
        <v>95</v>
      </c>
      <c r="B554" s="17">
        <v>3005.2280000000069</v>
      </c>
      <c r="C554" s="17">
        <v>2588.091000000004</v>
      </c>
      <c r="D554" s="17">
        <v>2247.2770000000005</v>
      </c>
      <c r="E554" s="17">
        <v>2697.8110000000056</v>
      </c>
      <c r="F554" s="17">
        <v>1555.1679999999981</v>
      </c>
      <c r="G554" s="17">
        <v>2312.1710000000007</v>
      </c>
      <c r="H554" s="17">
        <v>1136.1309999999999</v>
      </c>
      <c r="I554" s="17">
        <v>1670.2579999999989</v>
      </c>
      <c r="J554" s="17">
        <v>2782.58</v>
      </c>
      <c r="K554" s="17">
        <v>1937.0600000000009</v>
      </c>
      <c r="L554" s="17">
        <v>1517.5490000000004</v>
      </c>
      <c r="M554" s="17">
        <v>3217.0650000000037</v>
      </c>
    </row>
    <row r="555" spans="1:13" x14ac:dyDescent="0.3">
      <c r="A555" s="30" t="s">
        <v>96</v>
      </c>
      <c r="B555" s="17">
        <v>3005.2280000000069</v>
      </c>
      <c r="C555" s="17">
        <v>2588.091000000004</v>
      </c>
      <c r="D555" s="17">
        <v>2247.2770000000005</v>
      </c>
      <c r="E555" s="17">
        <v>2697.8110000000056</v>
      </c>
      <c r="F555" s="17">
        <v>1555.1679999999981</v>
      </c>
      <c r="G555" s="17">
        <v>2312.1710000000007</v>
      </c>
      <c r="H555" s="17">
        <v>1136.1309999999999</v>
      </c>
      <c r="I555" s="17">
        <v>1670.2579999999989</v>
      </c>
      <c r="J555" s="17">
        <v>2782.58</v>
      </c>
      <c r="K555" s="17">
        <v>1937.0600000000009</v>
      </c>
      <c r="L555" s="17">
        <v>1517.5490000000004</v>
      </c>
      <c r="M555" s="17">
        <v>3217.0650000000037</v>
      </c>
    </row>
    <row r="556" spans="1:13" x14ac:dyDescent="0.3">
      <c r="A556" s="30" t="s">
        <v>97</v>
      </c>
      <c r="B556" s="17">
        <v>3005.2280000000069</v>
      </c>
      <c r="C556" s="17">
        <v>2588.091000000004</v>
      </c>
      <c r="D556" s="17">
        <v>2247.2770000000005</v>
      </c>
      <c r="E556" s="17">
        <v>2697.8110000000056</v>
      </c>
      <c r="F556" s="17">
        <v>1555.1679999999981</v>
      </c>
      <c r="G556" s="17">
        <v>2312.1710000000007</v>
      </c>
      <c r="H556" s="17">
        <v>1136.1309999999999</v>
      </c>
      <c r="I556" s="17">
        <v>1670.2579999999989</v>
      </c>
      <c r="J556" s="17">
        <v>2782.58</v>
      </c>
      <c r="K556" s="17">
        <v>1937.0600000000009</v>
      </c>
      <c r="L556" s="17">
        <v>1517.5490000000004</v>
      </c>
      <c r="M556" s="17">
        <v>3217.0650000000037</v>
      </c>
    </row>
    <row r="557" spans="1:13" x14ac:dyDescent="0.3">
      <c r="A557" s="30" t="s">
        <v>98</v>
      </c>
      <c r="B557" s="17">
        <v>0</v>
      </c>
      <c r="C557" s="17">
        <v>0</v>
      </c>
      <c r="D557" s="17">
        <v>0</v>
      </c>
      <c r="E557" s="17">
        <v>0</v>
      </c>
      <c r="F557" s="17">
        <v>0</v>
      </c>
      <c r="G557" s="17">
        <v>0</v>
      </c>
      <c r="H557" s="17">
        <v>0</v>
      </c>
      <c r="I557" s="17">
        <v>0</v>
      </c>
      <c r="J557" s="17">
        <v>0</v>
      </c>
      <c r="K557" s="17">
        <v>0</v>
      </c>
      <c r="L557" s="17">
        <v>0</v>
      </c>
      <c r="M557" s="17">
        <v>2133.0769999999984</v>
      </c>
    </row>
    <row r="558" spans="1:13" x14ac:dyDescent="0.3">
      <c r="A558" s="30" t="s">
        <v>99</v>
      </c>
      <c r="B558" s="17">
        <v>0</v>
      </c>
      <c r="C558" s="17">
        <v>0</v>
      </c>
      <c r="D558" s="17">
        <v>0</v>
      </c>
      <c r="E558" s="17">
        <v>0</v>
      </c>
      <c r="F558" s="17">
        <v>0</v>
      </c>
      <c r="G558" s="17">
        <v>0</v>
      </c>
      <c r="H558" s="17">
        <v>0</v>
      </c>
      <c r="I558" s="17">
        <v>0</v>
      </c>
      <c r="J558" s="17">
        <v>0</v>
      </c>
      <c r="K558" s="17">
        <v>1360.8800000000006</v>
      </c>
      <c r="L558" s="17">
        <v>1517.5490000000004</v>
      </c>
      <c r="M558" s="17">
        <v>522.74999999999977</v>
      </c>
    </row>
    <row r="559" spans="1:13" x14ac:dyDescent="0.3">
      <c r="A559" s="30" t="s">
        <v>100</v>
      </c>
      <c r="B559" s="17">
        <v>3005.2280000000069</v>
      </c>
      <c r="C559" s="17">
        <v>2588.091000000004</v>
      </c>
      <c r="D559" s="17">
        <v>2247.2770000000005</v>
      </c>
      <c r="E559" s="17">
        <v>2697.8110000000056</v>
      </c>
      <c r="F559" s="17">
        <v>1555.1679999999981</v>
      </c>
      <c r="G559" s="17">
        <v>2312.1710000000007</v>
      </c>
      <c r="H559" s="17">
        <v>1136.1309999999999</v>
      </c>
      <c r="I559" s="17">
        <v>1670.2579999999989</v>
      </c>
      <c r="J559" s="17">
        <v>2782.58</v>
      </c>
      <c r="K559" s="17">
        <v>1937.0600000000009</v>
      </c>
      <c r="L559" s="17">
        <v>1517.5490000000004</v>
      </c>
      <c r="M559" s="17">
        <v>3217.0650000000037</v>
      </c>
    </row>
    <row r="560" spans="1:13" x14ac:dyDescent="0.3">
      <c r="A560" s="30" t="s">
        <v>101</v>
      </c>
      <c r="B560" s="17">
        <v>121955.82300000008</v>
      </c>
      <c r="C560" s="17">
        <v>98391.578000000023</v>
      </c>
      <c r="D560" s="17">
        <v>96634.715000000011</v>
      </c>
      <c r="E560" s="17">
        <v>115793.617</v>
      </c>
      <c r="F560" s="17">
        <v>90736.661000000022</v>
      </c>
      <c r="G560" s="17">
        <v>107800.63400000009</v>
      </c>
      <c r="H560" s="17">
        <v>92002.946000000054</v>
      </c>
      <c r="I560" s="17">
        <v>88900.012000000017</v>
      </c>
      <c r="J560" s="17">
        <v>111955.90399999989</v>
      </c>
      <c r="K560" s="17">
        <v>89122.953999999969</v>
      </c>
      <c r="L560" s="17">
        <v>65853.817000000025</v>
      </c>
      <c r="M560" s="17">
        <v>135697.50499999992</v>
      </c>
    </row>
    <row r="561" spans="1:13" x14ac:dyDescent="0.3">
      <c r="A561" s="30" t="s">
        <v>102</v>
      </c>
      <c r="B561" s="17">
        <v>254910.38100000028</v>
      </c>
      <c r="C561" s="17">
        <v>206172.52000000008</v>
      </c>
      <c r="D561" s="17">
        <v>195729.63699999976</v>
      </c>
      <c r="E561" s="17">
        <v>234307.23999999993</v>
      </c>
      <c r="F561" s="17">
        <v>183391.41499999978</v>
      </c>
      <c r="G561" s="17">
        <v>231477.42999999993</v>
      </c>
      <c r="H561" s="17">
        <v>240578.3319999997</v>
      </c>
      <c r="I561" s="17">
        <v>182099.38999999984</v>
      </c>
      <c r="J561" s="17">
        <v>238250.7159999999</v>
      </c>
      <c r="K561" s="17">
        <v>186048.764</v>
      </c>
      <c r="L561" s="17">
        <v>155381.74199999997</v>
      </c>
      <c r="M561" s="17">
        <v>297859.8789999999</v>
      </c>
    </row>
    <row r="562" spans="1:13" x14ac:dyDescent="0.3">
      <c r="A562" s="30" t="s">
        <v>103</v>
      </c>
      <c r="B562" s="17">
        <v>6504.4920000000038</v>
      </c>
      <c r="C562" s="17">
        <v>5644.7589999999964</v>
      </c>
      <c r="D562" s="17">
        <v>4735.8779999999997</v>
      </c>
      <c r="E562" s="17">
        <v>6724.8770000000022</v>
      </c>
      <c r="F562" s="17">
        <v>5262.8150000000014</v>
      </c>
      <c r="G562" s="17">
        <v>6908.8140000000012</v>
      </c>
      <c r="H562" s="17">
        <v>5209.3819999999951</v>
      </c>
      <c r="I562" s="17">
        <v>5431.5759999999964</v>
      </c>
      <c r="J562" s="17">
        <v>6995.0200000000023</v>
      </c>
      <c r="K562" s="17">
        <v>5285.4350000000004</v>
      </c>
      <c r="L562" s="17">
        <v>4188.2729999999992</v>
      </c>
      <c r="M562" s="17">
        <v>7699.2680000000037</v>
      </c>
    </row>
    <row r="563" spans="1:13" x14ac:dyDescent="0.3">
      <c r="A563" s="30" t="s">
        <v>104</v>
      </c>
      <c r="B563" s="17">
        <v>6504.4920000000038</v>
      </c>
      <c r="C563" s="17">
        <v>5644.7589999999964</v>
      </c>
      <c r="D563" s="17">
        <v>4735.8779999999997</v>
      </c>
      <c r="E563" s="17">
        <v>6724.8770000000022</v>
      </c>
      <c r="F563" s="17">
        <v>5262.8150000000014</v>
      </c>
      <c r="G563" s="17">
        <v>6908.8140000000012</v>
      </c>
      <c r="H563" s="17">
        <v>5209.3819999999951</v>
      </c>
      <c r="I563" s="17">
        <v>5431.5759999999964</v>
      </c>
      <c r="J563" s="17">
        <v>6995.0200000000023</v>
      </c>
      <c r="K563" s="17">
        <v>5285.4350000000004</v>
      </c>
      <c r="L563" s="17">
        <v>4188.2729999999992</v>
      </c>
      <c r="M563" s="17">
        <v>7699.2680000000037</v>
      </c>
    </row>
    <row r="564" spans="1:13" x14ac:dyDescent="0.3">
      <c r="A564" s="30" t="s">
        <v>105</v>
      </c>
      <c r="B564" s="17">
        <v>6504.4920000000038</v>
      </c>
      <c r="C564" s="17">
        <v>5644.7589999999964</v>
      </c>
      <c r="D564" s="17">
        <v>4735.8779999999997</v>
      </c>
      <c r="E564" s="17">
        <v>6724.8770000000022</v>
      </c>
      <c r="F564" s="17">
        <v>5262.8150000000014</v>
      </c>
      <c r="G564" s="17">
        <v>6908.8140000000012</v>
      </c>
      <c r="H564" s="17">
        <v>5209.3819999999951</v>
      </c>
      <c r="I564" s="17">
        <v>5431.5759999999964</v>
      </c>
      <c r="J564" s="17">
        <v>6995.0200000000023</v>
      </c>
      <c r="K564" s="17">
        <v>5285.4350000000004</v>
      </c>
      <c r="L564" s="17">
        <v>4188.2729999999992</v>
      </c>
      <c r="M564" s="17">
        <v>7699.2680000000037</v>
      </c>
    </row>
    <row r="565" spans="1:13" x14ac:dyDescent="0.3">
      <c r="A565" s="30" t="s">
        <v>106</v>
      </c>
      <c r="B565" s="17">
        <v>6504.4920000000038</v>
      </c>
      <c r="C565" s="17">
        <v>5644.7589999999964</v>
      </c>
      <c r="D565" s="17">
        <v>4735.8779999999997</v>
      </c>
      <c r="E565" s="17">
        <v>6724.8770000000022</v>
      </c>
      <c r="F565" s="17">
        <v>5262.8150000000014</v>
      </c>
      <c r="G565" s="17">
        <v>6908.8140000000012</v>
      </c>
      <c r="H565" s="17">
        <v>5209.3819999999951</v>
      </c>
      <c r="I565" s="17">
        <v>5431.5759999999964</v>
      </c>
      <c r="J565" s="17">
        <v>6995.0200000000023</v>
      </c>
      <c r="K565" s="17">
        <v>5285.4350000000004</v>
      </c>
      <c r="L565" s="17">
        <v>4188.2729999999992</v>
      </c>
      <c r="M565" s="17">
        <v>7699.2680000000037</v>
      </c>
    </row>
    <row r="566" spans="1:13" x14ac:dyDescent="0.3">
      <c r="A566" s="30" t="s">
        <v>107</v>
      </c>
      <c r="B566" s="17">
        <v>6504.4920000000038</v>
      </c>
      <c r="C566" s="17">
        <v>5644.7589999999964</v>
      </c>
      <c r="D566" s="17">
        <v>4735.8779999999997</v>
      </c>
      <c r="E566" s="17">
        <v>6724.8770000000022</v>
      </c>
      <c r="F566" s="17">
        <v>5262.8150000000014</v>
      </c>
      <c r="G566" s="17">
        <v>6908.8140000000012</v>
      </c>
      <c r="H566" s="17">
        <v>5209.3819999999951</v>
      </c>
      <c r="I566" s="17">
        <v>5431.5759999999964</v>
      </c>
      <c r="J566" s="17">
        <v>6995.0200000000023</v>
      </c>
      <c r="K566" s="17">
        <v>5285.4350000000004</v>
      </c>
      <c r="L566" s="17">
        <v>4188.2729999999992</v>
      </c>
      <c r="M566" s="17">
        <v>7699.2680000000037</v>
      </c>
    </row>
    <row r="567" spans="1:13" x14ac:dyDescent="0.3">
      <c r="A567" s="30" t="s">
        <v>108</v>
      </c>
      <c r="B567" s="17">
        <v>6504.4920000000038</v>
      </c>
      <c r="C567" s="17">
        <v>5644.7589999999964</v>
      </c>
      <c r="D567" s="17">
        <v>4735.8779999999997</v>
      </c>
      <c r="E567" s="17">
        <v>6724.8770000000022</v>
      </c>
      <c r="F567" s="17">
        <v>5262.8150000000014</v>
      </c>
      <c r="G567" s="17">
        <v>6908.8140000000012</v>
      </c>
      <c r="H567" s="17">
        <v>5209.3819999999951</v>
      </c>
      <c r="I567" s="17">
        <v>5431.5759999999964</v>
      </c>
      <c r="J567" s="17">
        <v>6995.0200000000023</v>
      </c>
      <c r="K567" s="17">
        <v>5285.4350000000004</v>
      </c>
      <c r="L567" s="17">
        <v>4188.2729999999992</v>
      </c>
      <c r="M567" s="17">
        <v>7699.2680000000037</v>
      </c>
    </row>
    <row r="568" spans="1:13" x14ac:dyDescent="0.3">
      <c r="A568" s="30" t="s">
        <v>109</v>
      </c>
      <c r="B568" s="17">
        <v>6504.4920000000038</v>
      </c>
      <c r="C568" s="17">
        <v>5644.7589999999964</v>
      </c>
      <c r="D568" s="17">
        <v>4735.8779999999997</v>
      </c>
      <c r="E568" s="17">
        <v>6724.8770000000022</v>
      </c>
      <c r="F568" s="17">
        <v>5262.8150000000014</v>
      </c>
      <c r="G568" s="17">
        <v>6908.8140000000012</v>
      </c>
      <c r="H568" s="17">
        <v>5209.3819999999951</v>
      </c>
      <c r="I568" s="17">
        <v>5431.5759999999964</v>
      </c>
      <c r="J568" s="17">
        <v>6995.0200000000023</v>
      </c>
      <c r="K568" s="17">
        <v>5285.4350000000004</v>
      </c>
      <c r="L568" s="17">
        <v>4188.2729999999992</v>
      </c>
      <c r="M568" s="17">
        <v>7699.2680000000037</v>
      </c>
    </row>
    <row r="569" spans="1:13" x14ac:dyDescent="0.3">
      <c r="A569" s="30" t="s">
        <v>110</v>
      </c>
      <c r="B569" s="17">
        <v>6504.4920000000038</v>
      </c>
      <c r="C569" s="17">
        <v>5644.7589999999964</v>
      </c>
      <c r="D569" s="17">
        <v>4735.8779999999997</v>
      </c>
      <c r="E569" s="17">
        <v>6724.8770000000022</v>
      </c>
      <c r="F569" s="17">
        <v>5262.8150000000014</v>
      </c>
      <c r="G569" s="17">
        <v>6908.8140000000012</v>
      </c>
      <c r="H569" s="17">
        <v>5209.3819999999951</v>
      </c>
      <c r="I569" s="17">
        <v>5431.5759999999964</v>
      </c>
      <c r="J569" s="17">
        <v>6995.0200000000023</v>
      </c>
      <c r="K569" s="17">
        <v>5285.4350000000004</v>
      </c>
      <c r="L569" s="17">
        <v>4188.2729999999992</v>
      </c>
      <c r="M569" s="17">
        <v>7699.2680000000037</v>
      </c>
    </row>
    <row r="570" spans="1:13" x14ac:dyDescent="0.3">
      <c r="A570" s="30" t="s">
        <v>111</v>
      </c>
      <c r="B570" s="17">
        <v>6504.4920000000038</v>
      </c>
      <c r="C570" s="17">
        <v>5644.7589999999964</v>
      </c>
      <c r="D570" s="17">
        <v>4735.8779999999997</v>
      </c>
      <c r="E570" s="17">
        <v>6724.8770000000022</v>
      </c>
      <c r="F570" s="17">
        <v>5262.8150000000014</v>
      </c>
      <c r="G570" s="17">
        <v>6908.8140000000012</v>
      </c>
      <c r="H570" s="17">
        <v>5209.3819999999951</v>
      </c>
      <c r="I570" s="17">
        <v>5431.5759999999964</v>
      </c>
      <c r="J570" s="17">
        <v>6995.0200000000023</v>
      </c>
      <c r="K570" s="17">
        <v>5285.4350000000004</v>
      </c>
      <c r="L570" s="17">
        <v>4188.2729999999992</v>
      </c>
      <c r="M570" s="17">
        <v>7699.2680000000037</v>
      </c>
    </row>
    <row r="571" spans="1:13" x14ac:dyDescent="0.3">
      <c r="A571" s="30" t="s">
        <v>112</v>
      </c>
      <c r="B571" s="17">
        <v>6504.4920000000038</v>
      </c>
      <c r="C571" s="17">
        <v>5644.7589999999964</v>
      </c>
      <c r="D571" s="17">
        <v>4735.8779999999997</v>
      </c>
      <c r="E571" s="17">
        <v>6724.8770000000022</v>
      </c>
      <c r="F571" s="17">
        <v>5262.8150000000014</v>
      </c>
      <c r="G571" s="17">
        <v>6908.8140000000012</v>
      </c>
      <c r="H571" s="17">
        <v>5209.3819999999951</v>
      </c>
      <c r="I571" s="17">
        <v>5431.5759999999964</v>
      </c>
      <c r="J571" s="17">
        <v>6995.0200000000023</v>
      </c>
      <c r="K571" s="17">
        <v>5285.4350000000004</v>
      </c>
      <c r="L571" s="17">
        <v>4188.2729999999992</v>
      </c>
      <c r="M571" s="17">
        <v>7699.2680000000037</v>
      </c>
    </row>
    <row r="572" spans="1:13" x14ac:dyDescent="0.3">
      <c r="A572" s="30" t="s">
        <v>113</v>
      </c>
      <c r="B572" s="17">
        <v>6504.4920000000038</v>
      </c>
      <c r="C572" s="17">
        <v>5644.7589999999964</v>
      </c>
      <c r="D572" s="17">
        <v>4735.8779999999997</v>
      </c>
      <c r="E572" s="17">
        <v>6724.8770000000022</v>
      </c>
      <c r="F572" s="17">
        <v>5262.8150000000014</v>
      </c>
      <c r="G572" s="17">
        <v>6908.8140000000012</v>
      </c>
      <c r="H572" s="17">
        <v>5209.3819999999951</v>
      </c>
      <c r="I572" s="17">
        <v>5431.5759999999964</v>
      </c>
      <c r="J572" s="17">
        <v>6995.0200000000023</v>
      </c>
      <c r="K572" s="17">
        <v>5285.4350000000004</v>
      </c>
      <c r="L572" s="17">
        <v>4188.2729999999992</v>
      </c>
      <c r="M572" s="17">
        <v>7699.2680000000037</v>
      </c>
    </row>
    <row r="573" spans="1:13" x14ac:dyDescent="0.3">
      <c r="A573" s="30" t="s">
        <v>114</v>
      </c>
      <c r="B573" s="17">
        <v>6504.4920000000038</v>
      </c>
      <c r="C573" s="17">
        <v>5644.7589999999964</v>
      </c>
      <c r="D573" s="17">
        <v>4735.8779999999997</v>
      </c>
      <c r="E573" s="17">
        <v>6724.8770000000022</v>
      </c>
      <c r="F573" s="17">
        <v>5262.8150000000014</v>
      </c>
      <c r="G573" s="17">
        <v>6908.8140000000012</v>
      </c>
      <c r="H573" s="17">
        <v>5209.3819999999951</v>
      </c>
      <c r="I573" s="17">
        <v>5431.5759999999964</v>
      </c>
      <c r="J573" s="17">
        <v>6995.0200000000023</v>
      </c>
      <c r="K573" s="17">
        <v>5285.4350000000004</v>
      </c>
      <c r="L573" s="17">
        <v>4188.2729999999992</v>
      </c>
      <c r="M573" s="17">
        <v>7699.2680000000037</v>
      </c>
    </row>
    <row r="574" spans="1:13" x14ac:dyDescent="0.3">
      <c r="A574" s="30" t="s">
        <v>115</v>
      </c>
      <c r="B574" s="17">
        <v>6504.4920000000038</v>
      </c>
      <c r="C574" s="17">
        <v>5644.7589999999964</v>
      </c>
      <c r="D574" s="17">
        <v>4735.8779999999997</v>
      </c>
      <c r="E574" s="17">
        <v>6724.8770000000022</v>
      </c>
      <c r="F574" s="17">
        <v>5262.8150000000014</v>
      </c>
      <c r="G574" s="17">
        <v>6908.8140000000012</v>
      </c>
      <c r="H574" s="17">
        <v>5209.3819999999951</v>
      </c>
      <c r="I574" s="17">
        <v>5431.5759999999964</v>
      </c>
      <c r="J574" s="17">
        <v>6995.0200000000023</v>
      </c>
      <c r="K574" s="17">
        <v>5285.4350000000004</v>
      </c>
      <c r="L574" s="17">
        <v>4188.2729999999992</v>
      </c>
      <c r="M574" s="17">
        <v>7699.2680000000037</v>
      </c>
    </row>
    <row r="575" spans="1:13" x14ac:dyDescent="0.3">
      <c r="A575" s="30" t="s">
        <v>116</v>
      </c>
      <c r="B575" s="17">
        <v>6504.4920000000038</v>
      </c>
      <c r="C575" s="17">
        <v>5644.7589999999964</v>
      </c>
      <c r="D575" s="17">
        <v>4735.8779999999997</v>
      </c>
      <c r="E575" s="17">
        <v>6724.8770000000022</v>
      </c>
      <c r="F575" s="17">
        <v>5262.8150000000014</v>
      </c>
      <c r="G575" s="17">
        <v>6908.8140000000012</v>
      </c>
      <c r="H575" s="17">
        <v>4723.5289999999968</v>
      </c>
      <c r="I575" s="17">
        <v>5431.5759999999964</v>
      </c>
      <c r="J575" s="17">
        <v>6995.0200000000023</v>
      </c>
      <c r="K575" s="17">
        <v>5285.4350000000004</v>
      </c>
      <c r="L575" s="17">
        <v>4188.2729999999992</v>
      </c>
      <c r="M575" s="17">
        <v>7699.2680000000037</v>
      </c>
    </row>
    <row r="576" spans="1:13" x14ac:dyDescent="0.3">
      <c r="A576" s="30" t="s">
        <v>117</v>
      </c>
      <c r="B576" s="17">
        <v>6504.4920000000038</v>
      </c>
      <c r="C576" s="17">
        <v>5644.7589999999964</v>
      </c>
      <c r="D576" s="17">
        <v>4735.8779999999997</v>
      </c>
      <c r="E576" s="17">
        <v>6724.8770000000022</v>
      </c>
      <c r="F576" s="17">
        <v>5262.8150000000014</v>
      </c>
      <c r="G576" s="17">
        <v>6908.8140000000012</v>
      </c>
      <c r="H576" s="17">
        <v>5209.3819999999951</v>
      </c>
      <c r="I576" s="17">
        <v>5431.5759999999964</v>
      </c>
      <c r="J576" s="17">
        <v>6995.0200000000023</v>
      </c>
      <c r="K576" s="17">
        <v>5285.4350000000004</v>
      </c>
      <c r="L576" s="17">
        <v>4188.2729999999992</v>
      </c>
      <c r="M576" s="17">
        <v>7699.2680000000037</v>
      </c>
    </row>
    <row r="577" spans="1:13" x14ac:dyDescent="0.3">
      <c r="A577" s="30" t="s">
        <v>118</v>
      </c>
      <c r="B577" s="17">
        <v>6504.4920000000038</v>
      </c>
      <c r="C577" s="17">
        <v>5644.7589999999964</v>
      </c>
      <c r="D577" s="17">
        <v>4735.8779999999997</v>
      </c>
      <c r="E577" s="17">
        <v>6724.8770000000022</v>
      </c>
      <c r="F577" s="17">
        <v>5262.8150000000014</v>
      </c>
      <c r="G577" s="17">
        <v>6908.8140000000012</v>
      </c>
      <c r="H577" s="17">
        <v>5209.3819999999951</v>
      </c>
      <c r="I577" s="17">
        <v>5431.5759999999964</v>
      </c>
      <c r="J577" s="17">
        <v>6995.0200000000023</v>
      </c>
      <c r="K577" s="17">
        <v>5285.4350000000004</v>
      </c>
      <c r="L577" s="17">
        <v>4188.2729999999992</v>
      </c>
      <c r="M577" s="17">
        <v>7699.2680000000037</v>
      </c>
    </row>
    <row r="578" spans="1:13" x14ac:dyDescent="0.3">
      <c r="A578" s="30" t="s">
        <v>120</v>
      </c>
      <c r="B578" s="17">
        <v>4101.3130000000037</v>
      </c>
      <c r="C578" s="17">
        <v>3562.8470000000002</v>
      </c>
      <c r="D578" s="17">
        <v>3253.3840000000105</v>
      </c>
      <c r="E578" s="17">
        <v>4612.681000000006</v>
      </c>
      <c r="F578" s="17">
        <v>3233.4470000000015</v>
      </c>
      <c r="G578" s="17">
        <v>4310.6939999999995</v>
      </c>
      <c r="H578" s="17">
        <v>3107.9260000000027</v>
      </c>
      <c r="I578" s="17">
        <v>3585.667000000004</v>
      </c>
      <c r="J578" s="17">
        <v>4297.0000000000018</v>
      </c>
      <c r="K578" s="17">
        <v>3299.2260000000038</v>
      </c>
      <c r="L578" s="17">
        <v>2745.0570000000021</v>
      </c>
      <c r="M578" s="17">
        <v>5043.2800000000025</v>
      </c>
    </row>
    <row r="579" spans="1:13" x14ac:dyDescent="0.3">
      <c r="A579" s="30" t="s">
        <v>121</v>
      </c>
      <c r="B579" s="17">
        <v>4101.3130000000037</v>
      </c>
      <c r="C579" s="17">
        <v>3562.8470000000002</v>
      </c>
      <c r="D579" s="17">
        <v>3253.3840000000105</v>
      </c>
      <c r="E579" s="17">
        <v>4612.681000000006</v>
      </c>
      <c r="F579" s="17">
        <v>3233.4470000000015</v>
      </c>
      <c r="G579" s="17">
        <v>4310.6939999999995</v>
      </c>
      <c r="H579" s="17">
        <v>3107.9260000000027</v>
      </c>
      <c r="I579" s="17">
        <v>3585.667000000004</v>
      </c>
      <c r="J579" s="17">
        <v>4297.0000000000018</v>
      </c>
      <c r="K579" s="17">
        <v>3299.2260000000038</v>
      </c>
      <c r="L579" s="17">
        <v>2745.0570000000021</v>
      </c>
      <c r="M579" s="17">
        <v>5043.2800000000025</v>
      </c>
    </row>
    <row r="580" spans="1:13" x14ac:dyDescent="0.3">
      <c r="A580" s="30" t="s">
        <v>122</v>
      </c>
      <c r="B580" s="17">
        <v>4101.3130000000037</v>
      </c>
      <c r="C580" s="17">
        <v>3562.8470000000002</v>
      </c>
      <c r="D580" s="17">
        <v>3253.3840000000105</v>
      </c>
      <c r="E580" s="17">
        <v>4612.681000000006</v>
      </c>
      <c r="F580" s="17">
        <v>3233.4470000000015</v>
      </c>
      <c r="G580" s="17">
        <v>4310.6939999999995</v>
      </c>
      <c r="H580" s="17">
        <v>3107.9260000000027</v>
      </c>
      <c r="I580" s="17">
        <v>3585.667000000004</v>
      </c>
      <c r="J580" s="17">
        <v>4297.0000000000018</v>
      </c>
      <c r="K580" s="17">
        <v>3299.2260000000038</v>
      </c>
      <c r="L580" s="17">
        <v>2745.0570000000021</v>
      </c>
      <c r="M580" s="17">
        <v>5043.2800000000025</v>
      </c>
    </row>
    <row r="581" spans="1:13" x14ac:dyDescent="0.3">
      <c r="A581" s="30" t="s">
        <v>123</v>
      </c>
      <c r="B581" s="17">
        <v>4101.3130000000037</v>
      </c>
      <c r="C581" s="17">
        <v>3562.8470000000002</v>
      </c>
      <c r="D581" s="17">
        <v>3253.3840000000105</v>
      </c>
      <c r="E581" s="17">
        <v>4612.681000000006</v>
      </c>
      <c r="F581" s="17">
        <v>3233.4470000000015</v>
      </c>
      <c r="G581" s="17">
        <v>4310.6939999999995</v>
      </c>
      <c r="H581" s="17">
        <v>3107.9260000000027</v>
      </c>
      <c r="I581" s="17">
        <v>3585.667000000004</v>
      </c>
      <c r="J581" s="17">
        <v>4297.0000000000018</v>
      </c>
      <c r="K581" s="17">
        <v>3299.2260000000038</v>
      </c>
      <c r="L581" s="17">
        <v>2745.0570000000021</v>
      </c>
      <c r="M581" s="17">
        <v>5043.2800000000025</v>
      </c>
    </row>
    <row r="582" spans="1:13" x14ac:dyDescent="0.3">
      <c r="A582" s="30" t="s">
        <v>124</v>
      </c>
      <c r="B582" s="17">
        <v>4101.3130000000037</v>
      </c>
      <c r="C582" s="17">
        <v>3562.8470000000002</v>
      </c>
      <c r="D582" s="17">
        <v>3253.3840000000105</v>
      </c>
      <c r="E582" s="17">
        <v>4612.681000000006</v>
      </c>
      <c r="F582" s="17">
        <v>3233.4470000000015</v>
      </c>
      <c r="G582" s="17">
        <v>4310.6939999999995</v>
      </c>
      <c r="H582" s="17">
        <v>3107.9260000000027</v>
      </c>
      <c r="I582" s="17">
        <v>3585.667000000004</v>
      </c>
      <c r="J582" s="17">
        <v>4297.0000000000018</v>
      </c>
      <c r="K582" s="17">
        <v>3299.2260000000038</v>
      </c>
      <c r="L582" s="17">
        <v>2745.0570000000021</v>
      </c>
      <c r="M582" s="17">
        <v>5043.2800000000025</v>
      </c>
    </row>
    <row r="583" spans="1:13" x14ac:dyDescent="0.3">
      <c r="A583" s="30" t="s">
        <v>125</v>
      </c>
      <c r="B583" s="17">
        <v>4101.3130000000037</v>
      </c>
      <c r="C583" s="17">
        <v>3562.8470000000002</v>
      </c>
      <c r="D583" s="17">
        <v>3253.3840000000105</v>
      </c>
      <c r="E583" s="17">
        <v>4612.681000000006</v>
      </c>
      <c r="F583" s="17">
        <v>3233.4470000000015</v>
      </c>
      <c r="G583" s="17">
        <v>4310.6939999999995</v>
      </c>
      <c r="H583" s="17">
        <v>3107.9260000000027</v>
      </c>
      <c r="I583" s="17">
        <v>3585.667000000004</v>
      </c>
      <c r="J583" s="17">
        <v>4297.0000000000018</v>
      </c>
      <c r="K583" s="17">
        <v>3299.2260000000038</v>
      </c>
      <c r="L583" s="17">
        <v>2745.0570000000021</v>
      </c>
      <c r="M583" s="17">
        <v>5043.2800000000025</v>
      </c>
    </row>
    <row r="584" spans="1:13" x14ac:dyDescent="0.3">
      <c r="A584" s="30" t="s">
        <v>126</v>
      </c>
      <c r="B584" s="17">
        <v>4101.3130000000037</v>
      </c>
      <c r="C584" s="17">
        <v>3562.8470000000002</v>
      </c>
      <c r="D584" s="17">
        <v>3253.3840000000105</v>
      </c>
      <c r="E584" s="17">
        <v>4612.681000000006</v>
      </c>
      <c r="F584" s="17">
        <v>3233.4470000000015</v>
      </c>
      <c r="G584" s="17">
        <v>4310.6939999999995</v>
      </c>
      <c r="H584" s="17">
        <v>3107.9260000000027</v>
      </c>
      <c r="I584" s="17">
        <v>3585.667000000004</v>
      </c>
      <c r="J584" s="17">
        <v>4297.0000000000018</v>
      </c>
      <c r="K584" s="17">
        <v>3299.2260000000038</v>
      </c>
      <c r="L584" s="17">
        <v>2745.0570000000021</v>
      </c>
      <c r="M584" s="17">
        <v>5043.2800000000025</v>
      </c>
    </row>
    <row r="585" spans="1:13" x14ac:dyDescent="0.3">
      <c r="A585" s="30" t="s">
        <v>127</v>
      </c>
      <c r="B585" s="17">
        <v>4101.3130000000037</v>
      </c>
      <c r="C585" s="17">
        <v>3562.8470000000002</v>
      </c>
      <c r="D585" s="17">
        <v>3253.3840000000105</v>
      </c>
      <c r="E585" s="17">
        <v>4612.681000000006</v>
      </c>
      <c r="F585" s="17">
        <v>3233.4470000000015</v>
      </c>
      <c r="G585" s="17">
        <v>4310.6939999999995</v>
      </c>
      <c r="H585" s="17">
        <v>3107.9260000000027</v>
      </c>
      <c r="I585" s="17">
        <v>3585.667000000004</v>
      </c>
      <c r="J585" s="17">
        <v>4297.0000000000018</v>
      </c>
      <c r="K585" s="17">
        <v>3299.2260000000038</v>
      </c>
      <c r="L585" s="17">
        <v>2745.0570000000021</v>
      </c>
      <c r="M585" s="17">
        <v>5043.2800000000025</v>
      </c>
    </row>
    <row r="586" spans="1:13" x14ac:dyDescent="0.3">
      <c r="A586" s="30" t="s">
        <v>128</v>
      </c>
      <c r="B586" s="17">
        <v>2884.5190000000016</v>
      </c>
      <c r="C586" s="17">
        <v>2314.9140000000007</v>
      </c>
      <c r="D586" s="17">
        <v>2159.4140000000007</v>
      </c>
      <c r="E586" s="17">
        <v>2547.4950000000017</v>
      </c>
      <c r="F586" s="17">
        <v>2145.2369999999996</v>
      </c>
      <c r="G586" s="17">
        <v>3497.0540000000015</v>
      </c>
      <c r="H586" s="17">
        <v>3273.9809999999993</v>
      </c>
      <c r="I586" s="17">
        <v>6118.36</v>
      </c>
      <c r="J586" s="17">
        <v>7164.0430000000006</v>
      </c>
      <c r="K586" s="17">
        <v>4558.1860000000033</v>
      </c>
      <c r="L586" s="17">
        <v>3342.9969999999994</v>
      </c>
      <c r="M586" s="17">
        <v>6921.9260000000049</v>
      </c>
    </row>
    <row r="587" spans="1:13" x14ac:dyDescent="0.3">
      <c r="A587" s="30" t="s">
        <v>129</v>
      </c>
      <c r="B587" s="17">
        <v>2884.5190000000016</v>
      </c>
      <c r="C587" s="17">
        <v>2314.9140000000007</v>
      </c>
      <c r="D587" s="17">
        <v>2159.4140000000007</v>
      </c>
      <c r="E587" s="17">
        <v>2547.4950000000017</v>
      </c>
      <c r="F587" s="17">
        <v>2145.2369999999996</v>
      </c>
      <c r="G587" s="17">
        <v>3497.0540000000015</v>
      </c>
      <c r="H587" s="17">
        <v>3273.9809999999993</v>
      </c>
      <c r="I587" s="17">
        <v>6118.36</v>
      </c>
      <c r="J587" s="17">
        <v>7164.0430000000006</v>
      </c>
      <c r="K587" s="17">
        <v>4558.1860000000033</v>
      </c>
      <c r="L587" s="17">
        <v>3342.9969999999994</v>
      </c>
      <c r="M587" s="17">
        <v>6921.9260000000049</v>
      </c>
    </row>
    <row r="588" spans="1:13" x14ac:dyDescent="0.3">
      <c r="A588" s="30" t="s">
        <v>130</v>
      </c>
      <c r="B588" s="17">
        <v>2884.5190000000016</v>
      </c>
      <c r="C588" s="17">
        <v>2314.9140000000007</v>
      </c>
      <c r="D588" s="17">
        <v>2159.4140000000007</v>
      </c>
      <c r="E588" s="17">
        <v>2737.804000000001</v>
      </c>
      <c r="F588" s="17">
        <v>2145.2369999999996</v>
      </c>
      <c r="G588" s="17">
        <v>3497.0540000000015</v>
      </c>
      <c r="H588" s="17">
        <v>3273.9809999999993</v>
      </c>
      <c r="I588" s="17">
        <v>6118.36</v>
      </c>
      <c r="J588" s="17">
        <v>7164.0430000000006</v>
      </c>
      <c r="K588" s="17">
        <v>4558.1860000000033</v>
      </c>
      <c r="L588" s="17">
        <v>3342.9969999999994</v>
      </c>
      <c r="M588" s="17">
        <v>6921.9260000000049</v>
      </c>
    </row>
    <row r="589" spans="1:13" x14ac:dyDescent="0.3">
      <c r="A589" s="30" t="s">
        <v>131</v>
      </c>
      <c r="B589" s="17">
        <v>2884.5190000000016</v>
      </c>
      <c r="C589" s="17">
        <v>2314.9140000000007</v>
      </c>
      <c r="D589" s="17">
        <v>2159.4140000000007</v>
      </c>
      <c r="E589" s="17">
        <v>2737.804000000001</v>
      </c>
      <c r="F589" s="17">
        <v>2145.2369999999996</v>
      </c>
      <c r="G589" s="17">
        <v>3497.0540000000015</v>
      </c>
      <c r="H589" s="17">
        <v>3273.9809999999993</v>
      </c>
      <c r="I589" s="17">
        <v>6118.36</v>
      </c>
      <c r="J589" s="17">
        <v>7164.0430000000006</v>
      </c>
      <c r="K589" s="17">
        <v>4558.1860000000033</v>
      </c>
      <c r="L589" s="17">
        <v>3342.9969999999994</v>
      </c>
      <c r="M589" s="17">
        <v>6921.9260000000049</v>
      </c>
    </row>
    <row r="590" spans="1:13" x14ac:dyDescent="0.3">
      <c r="A590" s="30" t="s">
        <v>132</v>
      </c>
      <c r="B590" s="17">
        <v>2884.5190000000016</v>
      </c>
      <c r="C590" s="17">
        <v>2314.9140000000007</v>
      </c>
      <c r="D590" s="17">
        <v>2159.4140000000007</v>
      </c>
      <c r="E590" s="17">
        <v>2737.804000000001</v>
      </c>
      <c r="F590" s="17">
        <v>2145.2369999999996</v>
      </c>
      <c r="G590" s="17">
        <v>3497.0540000000015</v>
      </c>
      <c r="H590" s="17">
        <v>3273.9809999999993</v>
      </c>
      <c r="I590" s="17">
        <v>6118.36</v>
      </c>
      <c r="J590" s="17">
        <v>7164.0430000000006</v>
      </c>
      <c r="K590" s="17">
        <v>4558.1860000000033</v>
      </c>
      <c r="L590" s="17">
        <v>3342.9969999999994</v>
      </c>
      <c r="M590" s="17">
        <v>6921.9260000000049</v>
      </c>
    </row>
    <row r="591" spans="1:13" x14ac:dyDescent="0.3">
      <c r="A591" s="30" t="s">
        <v>133</v>
      </c>
      <c r="B591" s="17">
        <v>2884.5190000000016</v>
      </c>
      <c r="C591" s="17">
        <v>2314.9140000000007</v>
      </c>
      <c r="D591" s="17">
        <v>2159.4140000000007</v>
      </c>
      <c r="E591" s="17">
        <v>2737.804000000001</v>
      </c>
      <c r="F591" s="17">
        <v>2145.2369999999996</v>
      </c>
      <c r="G591" s="17">
        <v>3497.0540000000015</v>
      </c>
      <c r="H591" s="17">
        <v>3273.9809999999993</v>
      </c>
      <c r="I591" s="17">
        <v>6118.36</v>
      </c>
      <c r="J591" s="17">
        <v>7164.0430000000006</v>
      </c>
      <c r="K591" s="17">
        <v>4558.1860000000033</v>
      </c>
      <c r="L591" s="17">
        <v>3342.9969999999994</v>
      </c>
      <c r="M591" s="17">
        <v>6921.9260000000049</v>
      </c>
    </row>
    <row r="592" spans="1:13" x14ac:dyDescent="0.3">
      <c r="A592" s="30" t="s">
        <v>134</v>
      </c>
      <c r="B592" s="17">
        <v>2884.5190000000016</v>
      </c>
      <c r="C592" s="17">
        <v>2314.9140000000007</v>
      </c>
      <c r="D592" s="17">
        <v>2159.4140000000007</v>
      </c>
      <c r="E592" s="17">
        <v>2737.804000000001</v>
      </c>
      <c r="F592" s="17">
        <v>2145.2369999999996</v>
      </c>
      <c r="G592" s="17">
        <v>3497.0540000000015</v>
      </c>
      <c r="H592" s="17">
        <v>3273.9809999999993</v>
      </c>
      <c r="I592" s="17">
        <v>6118.36</v>
      </c>
      <c r="J592" s="17">
        <v>7164.0430000000006</v>
      </c>
      <c r="K592" s="17">
        <v>4558.1860000000033</v>
      </c>
      <c r="L592" s="17">
        <v>3342.9969999999994</v>
      </c>
      <c r="M592" s="17">
        <v>6921.9260000000049</v>
      </c>
    </row>
    <row r="593" spans="1:13" x14ac:dyDescent="0.3">
      <c r="A593" s="30" t="s">
        <v>135</v>
      </c>
      <c r="B593" s="17">
        <v>2884.5190000000016</v>
      </c>
      <c r="C593" s="17">
        <v>2314.9140000000007</v>
      </c>
      <c r="D593" s="17">
        <v>2159.4140000000007</v>
      </c>
      <c r="E593" s="17">
        <v>2737.804000000001</v>
      </c>
      <c r="F593" s="17">
        <v>1605.2360000000001</v>
      </c>
      <c r="G593" s="17">
        <v>0</v>
      </c>
      <c r="H593" s="17">
        <v>0</v>
      </c>
      <c r="I593" s="17">
        <v>0</v>
      </c>
      <c r="J593" s="17">
        <v>4253.4919999999984</v>
      </c>
      <c r="K593" s="17">
        <v>4558.1860000000033</v>
      </c>
      <c r="L593" s="17">
        <v>3342.9969999999994</v>
      </c>
      <c r="M593" s="17">
        <v>6921.9260000000049</v>
      </c>
    </row>
    <row r="594" spans="1:13" x14ac:dyDescent="0.3">
      <c r="A594" s="30" t="s">
        <v>136</v>
      </c>
      <c r="B594" s="17">
        <v>2884.5190000000016</v>
      </c>
      <c r="C594" s="17">
        <v>2314.9140000000007</v>
      </c>
      <c r="D594" s="17">
        <v>2159.4140000000007</v>
      </c>
      <c r="E594" s="17">
        <v>2737.804000000001</v>
      </c>
      <c r="F594" s="17">
        <v>2145.2369999999996</v>
      </c>
      <c r="G594" s="17">
        <v>0</v>
      </c>
      <c r="H594" s="17">
        <v>0</v>
      </c>
      <c r="I594" s="17">
        <v>0</v>
      </c>
      <c r="J594" s="17">
        <v>1081.2170000000001</v>
      </c>
      <c r="K594" s="17">
        <v>4558.1860000000033</v>
      </c>
      <c r="L594" s="17">
        <v>3342.9969999999994</v>
      </c>
      <c r="M594" s="17">
        <v>6921.9260000000049</v>
      </c>
    </row>
    <row r="595" spans="1:13" x14ac:dyDescent="0.3">
      <c r="A595" s="30" t="s">
        <v>137</v>
      </c>
      <c r="B595" s="17">
        <v>2884.5190000000016</v>
      </c>
      <c r="C595" s="17">
        <v>2314.9140000000007</v>
      </c>
      <c r="D595" s="17">
        <v>2159.4140000000007</v>
      </c>
      <c r="E595" s="17">
        <v>2737.804000000001</v>
      </c>
      <c r="F595" s="17">
        <v>2145.2369999999996</v>
      </c>
      <c r="G595" s="17">
        <v>144.49299999999999</v>
      </c>
      <c r="H595" s="17">
        <v>0</v>
      </c>
      <c r="I595" s="17">
        <v>0</v>
      </c>
      <c r="J595" s="17">
        <v>0</v>
      </c>
      <c r="K595" s="17">
        <v>0</v>
      </c>
      <c r="L595" s="17">
        <v>0</v>
      </c>
      <c r="M595" s="17">
        <v>0</v>
      </c>
    </row>
    <row r="596" spans="1:13" x14ac:dyDescent="0.3">
      <c r="A596" s="30" t="s">
        <v>138</v>
      </c>
      <c r="B596" s="17">
        <v>2884.5190000000016</v>
      </c>
      <c r="C596" s="17">
        <v>2314.9140000000007</v>
      </c>
      <c r="D596" s="17">
        <v>2159.4140000000007</v>
      </c>
      <c r="E596" s="17">
        <v>2737.804000000001</v>
      </c>
      <c r="F596" s="17">
        <v>2145.2369999999996</v>
      </c>
      <c r="G596" s="17">
        <v>694.54200000000014</v>
      </c>
      <c r="H596" s="17">
        <v>0</v>
      </c>
      <c r="I596" s="17">
        <v>0</v>
      </c>
      <c r="J596" s="17">
        <v>0</v>
      </c>
      <c r="K596" s="17">
        <v>0</v>
      </c>
      <c r="L596" s="17">
        <v>0</v>
      </c>
      <c r="M596" s="17">
        <v>0</v>
      </c>
    </row>
    <row r="597" spans="1:13" x14ac:dyDescent="0.3">
      <c r="A597" s="30" t="s">
        <v>139</v>
      </c>
      <c r="B597" s="17">
        <v>2884.5190000000016</v>
      </c>
      <c r="C597" s="17">
        <v>2314.9140000000007</v>
      </c>
      <c r="D597" s="17">
        <v>2159.4140000000007</v>
      </c>
      <c r="E597" s="17">
        <v>2737.804000000001</v>
      </c>
      <c r="F597" s="17">
        <v>2145.2369999999996</v>
      </c>
      <c r="G597" s="17">
        <v>694.54200000000014</v>
      </c>
      <c r="H597" s="17">
        <v>0</v>
      </c>
      <c r="I597" s="17">
        <v>0</v>
      </c>
      <c r="J597" s="17">
        <v>0</v>
      </c>
      <c r="K597" s="17">
        <v>0</v>
      </c>
      <c r="L597" s="17">
        <v>0</v>
      </c>
      <c r="M597" s="17">
        <v>0</v>
      </c>
    </row>
    <row r="598" spans="1:13" x14ac:dyDescent="0.3">
      <c r="A598" s="30" t="s">
        <v>140</v>
      </c>
      <c r="B598" s="17">
        <v>2884.5190000000016</v>
      </c>
      <c r="C598" s="17">
        <v>2314.9140000000007</v>
      </c>
      <c r="D598" s="17">
        <v>2159.4140000000007</v>
      </c>
      <c r="E598" s="17">
        <v>2737.804000000001</v>
      </c>
      <c r="F598" s="17">
        <v>2145.2369999999996</v>
      </c>
      <c r="G598" s="17">
        <v>3497.0540000000015</v>
      </c>
      <c r="H598" s="17">
        <v>1495.3520000000001</v>
      </c>
      <c r="I598" s="17">
        <v>0</v>
      </c>
      <c r="J598" s="17">
        <v>0</v>
      </c>
      <c r="K598" s="17">
        <v>0</v>
      </c>
      <c r="L598" s="17">
        <v>0</v>
      </c>
      <c r="M598" s="17">
        <v>0</v>
      </c>
    </row>
    <row r="599" spans="1:13" x14ac:dyDescent="0.3">
      <c r="A599" s="30" t="s">
        <v>141</v>
      </c>
      <c r="B599" s="17">
        <v>2884.5190000000016</v>
      </c>
      <c r="C599" s="17">
        <v>2314.9140000000007</v>
      </c>
      <c r="D599" s="17">
        <v>2159.4140000000007</v>
      </c>
      <c r="E599" s="17">
        <v>2737.804000000001</v>
      </c>
      <c r="F599" s="17">
        <v>2145.2369999999996</v>
      </c>
      <c r="G599" s="17">
        <v>2897.4230000000002</v>
      </c>
      <c r="H599" s="17">
        <v>3273.9809999999993</v>
      </c>
      <c r="I599" s="17">
        <v>0</v>
      </c>
      <c r="J599" s="17">
        <v>0</v>
      </c>
      <c r="K599" s="17">
        <v>0</v>
      </c>
      <c r="L599" s="17">
        <v>0</v>
      </c>
      <c r="M599" s="17">
        <v>0</v>
      </c>
    </row>
    <row r="600" spans="1:13" x14ac:dyDescent="0.3">
      <c r="A600" s="30" t="s">
        <v>142</v>
      </c>
      <c r="B600" s="17">
        <v>2884.5190000000016</v>
      </c>
      <c r="C600" s="17">
        <v>2314.9140000000007</v>
      </c>
      <c r="D600" s="17">
        <v>2159.4140000000007</v>
      </c>
      <c r="E600" s="17">
        <v>2737.804000000001</v>
      </c>
      <c r="F600" s="17">
        <v>2145.2369999999996</v>
      </c>
      <c r="G600" s="17">
        <v>3497.0540000000015</v>
      </c>
      <c r="H600" s="17">
        <v>506.70400000000001</v>
      </c>
      <c r="I600" s="17">
        <v>0</v>
      </c>
      <c r="J600" s="17">
        <v>0</v>
      </c>
      <c r="K600" s="17">
        <v>0</v>
      </c>
      <c r="L600" s="17">
        <v>0</v>
      </c>
      <c r="M600" s="17">
        <v>0</v>
      </c>
    </row>
    <row r="601" spans="1:13" x14ac:dyDescent="0.3">
      <c r="A601" s="30" t="s">
        <v>143</v>
      </c>
      <c r="B601" s="17">
        <v>2884.5190000000016</v>
      </c>
      <c r="C601" s="17">
        <v>2314.9140000000007</v>
      </c>
      <c r="D601" s="17">
        <v>2159.4140000000007</v>
      </c>
      <c r="E601" s="17">
        <v>2737.804000000001</v>
      </c>
      <c r="F601" s="17">
        <v>2145.2369999999996</v>
      </c>
      <c r="G601" s="17">
        <v>3497.0540000000015</v>
      </c>
      <c r="H601" s="17">
        <v>506.70400000000001</v>
      </c>
      <c r="I601" s="17">
        <v>0</v>
      </c>
      <c r="J601" s="17">
        <v>0</v>
      </c>
      <c r="K601" s="17">
        <v>0</v>
      </c>
      <c r="L601" s="17">
        <v>0</v>
      </c>
      <c r="M601" s="17">
        <v>0</v>
      </c>
    </row>
    <row r="602" spans="1:13" x14ac:dyDescent="0.3">
      <c r="A602" s="30" t="s">
        <v>144</v>
      </c>
      <c r="B602" s="17">
        <v>2884.5190000000016</v>
      </c>
      <c r="C602" s="17">
        <v>2314.9140000000007</v>
      </c>
      <c r="D602" s="17">
        <v>2159.4140000000007</v>
      </c>
      <c r="E602" s="17">
        <v>2737.804000000001</v>
      </c>
      <c r="F602" s="17">
        <v>2145.2369999999996</v>
      </c>
      <c r="G602" s="17">
        <v>3497.0540000000015</v>
      </c>
      <c r="H602" s="17">
        <v>1495.3520000000001</v>
      </c>
      <c r="I602" s="17">
        <v>0</v>
      </c>
      <c r="J602" s="17">
        <v>0</v>
      </c>
      <c r="K602" s="17">
        <v>0</v>
      </c>
      <c r="L602" s="17">
        <v>0</v>
      </c>
      <c r="M602" s="17">
        <v>0</v>
      </c>
    </row>
    <row r="603" spans="1:13" x14ac:dyDescent="0.3">
      <c r="A603" s="30" t="s">
        <v>145</v>
      </c>
      <c r="B603" s="17">
        <v>2884.5190000000016</v>
      </c>
      <c r="C603" s="17">
        <v>2314.9140000000007</v>
      </c>
      <c r="D603" s="17">
        <v>2159.4140000000007</v>
      </c>
      <c r="E603" s="17">
        <v>2737.804000000001</v>
      </c>
      <c r="F603" s="17">
        <v>2145.2369999999996</v>
      </c>
      <c r="G603" s="17">
        <v>3497.0540000000015</v>
      </c>
      <c r="H603" s="17">
        <v>2344.3389999999986</v>
      </c>
      <c r="I603" s="17">
        <v>0</v>
      </c>
      <c r="J603" s="17">
        <v>0</v>
      </c>
      <c r="K603" s="17">
        <v>0</v>
      </c>
      <c r="L603" s="17">
        <v>0</v>
      </c>
      <c r="M603" s="17">
        <v>0</v>
      </c>
    </row>
    <row r="604" spans="1:13" x14ac:dyDescent="0.3">
      <c r="A604" s="30" t="s">
        <v>146</v>
      </c>
      <c r="B604" s="17">
        <v>2884.5190000000016</v>
      </c>
      <c r="C604" s="17">
        <v>2314.9140000000007</v>
      </c>
      <c r="D604" s="17">
        <v>2159.4140000000007</v>
      </c>
      <c r="E604" s="17">
        <v>2737.804000000001</v>
      </c>
      <c r="F604" s="17">
        <v>2145.2369999999996</v>
      </c>
      <c r="G604" s="17">
        <v>3497.0540000000015</v>
      </c>
      <c r="H604" s="17">
        <v>3273.9809999999993</v>
      </c>
      <c r="I604" s="17">
        <v>6118.36</v>
      </c>
      <c r="J604" s="17">
        <v>7164.0430000000006</v>
      </c>
      <c r="K604" s="17">
        <v>4558.1860000000033</v>
      </c>
      <c r="L604" s="17">
        <v>3342.9969999999994</v>
      </c>
      <c r="M604" s="17">
        <v>6921.9260000000049</v>
      </c>
    </row>
    <row r="605" spans="1:13" x14ac:dyDescent="0.3">
      <c r="A605" s="30" t="s">
        <v>147</v>
      </c>
      <c r="B605" s="17">
        <v>163746.98800000001</v>
      </c>
      <c r="C605" s="17">
        <v>154717.32299999995</v>
      </c>
      <c r="D605" s="17">
        <v>157992.777</v>
      </c>
      <c r="E605" s="17">
        <v>199640.65300000002</v>
      </c>
      <c r="F605" s="17">
        <v>163569.86200000002</v>
      </c>
      <c r="G605" s="17">
        <v>181092.73800000007</v>
      </c>
      <c r="H605" s="17">
        <v>146151.36700000006</v>
      </c>
      <c r="I605" s="17">
        <v>111774.80500000002</v>
      </c>
      <c r="J605" s="17">
        <v>105668.45800000009</v>
      </c>
      <c r="K605" s="17">
        <v>76183.762999999977</v>
      </c>
      <c r="L605" s="17">
        <v>65781.735000000001</v>
      </c>
      <c r="M605" s="17">
        <v>106828.52899999985</v>
      </c>
    </row>
    <row r="607" spans="1:13" x14ac:dyDescent="0.3">
      <c r="A607" s="60" t="s">
        <v>740</v>
      </c>
      <c r="B607" s="60"/>
      <c r="C607" s="40" t="s">
        <v>1182</v>
      </c>
    </row>
    <row r="608" spans="1:13" x14ac:dyDescent="0.3">
      <c r="A608" s="20"/>
      <c r="B608" s="46" t="s">
        <v>37</v>
      </c>
      <c r="C608" s="46"/>
    </row>
    <row r="609" spans="1:13" x14ac:dyDescent="0.3">
      <c r="A609" s="20"/>
      <c r="B609" s="55" t="s">
        <v>35</v>
      </c>
      <c r="C609" s="55"/>
    </row>
    <row r="611" spans="1:13" x14ac:dyDescent="0.3">
      <c r="A611" s="19" t="s">
        <v>76</v>
      </c>
      <c r="B611" t="s">
        <v>676</v>
      </c>
      <c r="C611" t="s">
        <v>677</v>
      </c>
      <c r="D611" t="s">
        <v>678</v>
      </c>
      <c r="E611" t="s">
        <v>679</v>
      </c>
      <c r="F611" t="s">
        <v>680</v>
      </c>
      <c r="G611" t="s">
        <v>681</v>
      </c>
      <c r="H611" t="s">
        <v>682</v>
      </c>
      <c r="I611" t="s">
        <v>683</v>
      </c>
      <c r="J611" t="s">
        <v>684</v>
      </c>
      <c r="K611" t="s">
        <v>685</v>
      </c>
      <c r="L611" t="s">
        <v>686</v>
      </c>
      <c r="M611" t="s">
        <v>687</v>
      </c>
    </row>
    <row r="612" spans="1:13" x14ac:dyDescent="0.3">
      <c r="A612" s="23" t="s">
        <v>78</v>
      </c>
      <c r="B612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4565.047999999998</v>
      </c>
      <c r="C612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3884.043000000001</v>
      </c>
      <c r="D612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3681.223</v>
      </c>
      <c r="E612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4486.2789999999941</v>
      </c>
      <c r="F612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3514.1020000000021</v>
      </c>
      <c r="G612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4177.8739999999998</v>
      </c>
      <c r="H612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3619.9020000000023</v>
      </c>
      <c r="I612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3141.8950000000041</v>
      </c>
      <c r="J612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3660.0440000000031</v>
      </c>
      <c r="K612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30.157474226804119</v>
      </c>
      <c r="L612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86.327153846153863</v>
      </c>
      <c r="M612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4131.4670000000042</v>
      </c>
    </row>
    <row r="613" spans="1:13" x14ac:dyDescent="0.3">
      <c r="A613" s="24" t="s">
        <v>79</v>
      </c>
      <c r="B613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4565.047999999998</v>
      </c>
      <c r="C613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3884.043000000001</v>
      </c>
      <c r="D613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3681.223</v>
      </c>
      <c r="E613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4486.2789999999941</v>
      </c>
      <c r="F613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3514.1020000000021</v>
      </c>
      <c r="G613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4177.8739999999998</v>
      </c>
      <c r="H613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3619.9020000000023</v>
      </c>
      <c r="I613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3141.8950000000041</v>
      </c>
      <c r="J613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3660.0440000000031</v>
      </c>
      <c r="K613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22.853710937499997</v>
      </c>
      <c r="L613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280.56325000000004</v>
      </c>
      <c r="M613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4131.4670000000042</v>
      </c>
    </row>
    <row r="614" spans="1:13" x14ac:dyDescent="0.3">
      <c r="A614" s="23" t="s">
        <v>80</v>
      </c>
      <c r="B614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4565.047999999998</v>
      </c>
      <c r="C614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3884.043000000001</v>
      </c>
      <c r="D614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3681.223</v>
      </c>
      <c r="E614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4486.2789999999941</v>
      </c>
      <c r="F614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3514.1020000000021</v>
      </c>
      <c r="G614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4177.8739999999998</v>
      </c>
      <c r="H614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3619.9020000000023</v>
      </c>
      <c r="I614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3141.8950000000041</v>
      </c>
      <c r="J614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3660.0440000000031</v>
      </c>
      <c r="K614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2925.2749999999996</v>
      </c>
      <c r="L614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19.349189655172417</v>
      </c>
      <c r="M614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4131.4670000000042</v>
      </c>
    </row>
    <row r="615" spans="1:13" x14ac:dyDescent="0.3">
      <c r="A615" s="24" t="s">
        <v>81</v>
      </c>
      <c r="B615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4565.047999999998</v>
      </c>
      <c r="C615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3884.043000000001</v>
      </c>
      <c r="D615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3681.223</v>
      </c>
      <c r="E615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4486.2789999999941</v>
      </c>
      <c r="F615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3514.1020000000021</v>
      </c>
      <c r="G615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4177.8739999999998</v>
      </c>
      <c r="H615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3619.9020000000023</v>
      </c>
      <c r="I615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3141.8950000000041</v>
      </c>
      <c r="J615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3660.0440000000031</v>
      </c>
      <c r="K615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2925.2749999999996</v>
      </c>
      <c r="L615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2244.5060000000003</v>
      </c>
      <c r="M615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28.690743055555586</v>
      </c>
    </row>
    <row r="616" spans="1:13" x14ac:dyDescent="0.3">
      <c r="A616" s="23" t="s">
        <v>82</v>
      </c>
      <c r="B616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4565.047999999998</v>
      </c>
      <c r="C616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3884.043000000001</v>
      </c>
      <c r="D616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3681.223</v>
      </c>
      <c r="E616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4486.2789999999941</v>
      </c>
      <c r="F616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3514.1020000000021</v>
      </c>
      <c r="G616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4177.8739999999998</v>
      </c>
      <c r="H616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3619.9020000000023</v>
      </c>
      <c r="I616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3141.8950000000041</v>
      </c>
      <c r="J616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32.678964285714315</v>
      </c>
      <c r="K616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139.2988095238095</v>
      </c>
      <c r="L616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2244.5060000000003</v>
      </c>
      <c r="M616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4131.4670000000042</v>
      </c>
    </row>
    <row r="617" spans="1:13" x14ac:dyDescent="0.3">
      <c r="A617" s="24" t="s">
        <v>83</v>
      </c>
      <c r="B617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4565.047999999998</v>
      </c>
      <c r="C617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3884.043000000001</v>
      </c>
      <c r="D617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3681.223</v>
      </c>
      <c r="E617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4486.2789999999941</v>
      </c>
      <c r="F617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31.946381818181838</v>
      </c>
      <c r="G617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522.23424999999997</v>
      </c>
      <c r="H617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3619.9020000000023</v>
      </c>
      <c r="I617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3141.8950000000041</v>
      </c>
      <c r="J617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25.957758865248248</v>
      </c>
      <c r="K617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2925.2749999999996</v>
      </c>
      <c r="L617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2244.5060000000003</v>
      </c>
      <c r="M617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25.821668750000025</v>
      </c>
    </row>
    <row r="618" spans="1:13" x14ac:dyDescent="0.3">
      <c r="A618" s="23" t="s">
        <v>84</v>
      </c>
      <c r="B618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58.526256410256387</v>
      </c>
      <c r="C618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776.80860000000018</v>
      </c>
      <c r="D618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41.832079545454548</v>
      </c>
      <c r="E618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73.545557377049079</v>
      </c>
      <c r="F618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100.40291428571435</v>
      </c>
      <c r="G618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36.97233628318584</v>
      </c>
      <c r="H618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24.458797297297313</v>
      </c>
      <c r="I618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285.62681818181858</v>
      </c>
      <c r="J618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37.347387755102069</v>
      </c>
      <c r="K618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2925.2749999999996</v>
      </c>
      <c r="L618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2244.5060000000003</v>
      </c>
      <c r="M618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42.592443298969116</v>
      </c>
    </row>
    <row r="619" spans="1:13" x14ac:dyDescent="0.3">
      <c r="A619" s="24" t="s">
        <v>85</v>
      </c>
      <c r="B619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50.165362637362612</v>
      </c>
      <c r="C619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1942.0215000000005</v>
      </c>
      <c r="D619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35.059266666666666</v>
      </c>
      <c r="E619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4486.2789999999941</v>
      </c>
      <c r="F619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53.243969696969728</v>
      </c>
      <c r="G619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39.045551401869155</v>
      </c>
      <c r="H619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44.690148148148175</v>
      </c>
      <c r="I619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1570.947500000002</v>
      </c>
      <c r="J619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261.43171428571452</v>
      </c>
      <c r="K619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22.502115384615383</v>
      </c>
      <c r="L619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2244.5060000000003</v>
      </c>
      <c r="M619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4131.4670000000042</v>
      </c>
    </row>
    <row r="620" spans="1:13" x14ac:dyDescent="0.3">
      <c r="A620" s="23" t="s">
        <v>86</v>
      </c>
      <c r="B620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39.353862068965498</v>
      </c>
      <c r="C620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31.322927419354848</v>
      </c>
      <c r="D620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44.892963414634146</v>
      </c>
      <c r="E620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32.509268115941985</v>
      </c>
      <c r="F620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3514.1020000000021</v>
      </c>
      <c r="G620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29.84195714285714</v>
      </c>
      <c r="H620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208.0290769230771</v>
      </c>
      <c r="I620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24.355775193798483</v>
      </c>
      <c r="J620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3660.0440000000031</v>
      </c>
      <c r="K620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2925.2749999999996</v>
      </c>
      <c r="L620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25.798919540229889</v>
      </c>
      <c r="M620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82.629340000000084</v>
      </c>
    </row>
    <row r="621" spans="1:13" x14ac:dyDescent="0.3">
      <c r="A621" s="24" t="s">
        <v>87</v>
      </c>
      <c r="B621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41.500436363636346</v>
      </c>
      <c r="C621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3884.043000000001</v>
      </c>
      <c r="D621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50.427712328767122</v>
      </c>
      <c r="E621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49.847544444444381</v>
      </c>
      <c r="F621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351.4102000000002</v>
      </c>
      <c r="G621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30.056647482014387</v>
      </c>
      <c r="H621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26.616926470588254</v>
      </c>
      <c r="I621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21.519828767123315</v>
      </c>
      <c r="J621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3660.0440000000031</v>
      </c>
      <c r="K621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2925.2749999999996</v>
      </c>
      <c r="L621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2244.5060000000003</v>
      </c>
      <c r="M621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82.629340000000084</v>
      </c>
    </row>
    <row r="622" spans="1:13" x14ac:dyDescent="0.3">
      <c r="A622" s="23" t="s">
        <v>88</v>
      </c>
      <c r="B622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68.135044776119372</v>
      </c>
      <c r="C622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33.483129310344836</v>
      </c>
      <c r="D622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63.469362068965516</v>
      </c>
      <c r="E622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39.011121739130381</v>
      </c>
      <c r="F622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33.151905660377381</v>
      </c>
      <c r="G622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29.630312056737587</v>
      </c>
      <c r="H622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1854.6439999999998</v>
      </c>
      <c r="I622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26.626228813559358</v>
      </c>
      <c r="J622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166.3656363636365</v>
      </c>
      <c r="K622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2925.2749999999996</v>
      </c>
      <c r="L622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2244.5060000000003</v>
      </c>
      <c r="M622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79.451288461538539</v>
      </c>
    </row>
    <row r="623" spans="1:13" x14ac:dyDescent="0.3">
      <c r="A623" s="24" t="s">
        <v>89</v>
      </c>
      <c r="B623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4565.047999999998</v>
      </c>
      <c r="C623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3884.043000000001</v>
      </c>
      <c r="D623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3681.223</v>
      </c>
      <c r="E623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4486.2789999999941</v>
      </c>
      <c r="F623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3514.1020000000021</v>
      </c>
      <c r="G623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4177.8739999999998</v>
      </c>
      <c r="H623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3619.9020000000023</v>
      </c>
      <c r="I623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3141.8950000000041</v>
      </c>
      <c r="J623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3660.0440000000031</v>
      </c>
      <c r="K623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2925.2749999999996</v>
      </c>
      <c r="L623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2244.5060000000003</v>
      </c>
      <c r="M623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25.821668750000025</v>
      </c>
    </row>
    <row r="624" spans="1:13" x14ac:dyDescent="0.3">
      <c r="A624" s="23" t="s">
        <v>90</v>
      </c>
      <c r="B624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1502.6140000000034</v>
      </c>
      <c r="C624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2588.091000000004</v>
      </c>
      <c r="D624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2247.2770000000005</v>
      </c>
      <c r="E624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2697.8110000000056</v>
      </c>
      <c r="F624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1555.1679999999981</v>
      </c>
      <c r="G624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2312.1710000000007</v>
      </c>
      <c r="H624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1136.1309999999999</v>
      </c>
      <c r="I624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1670.2579999999989</v>
      </c>
      <c r="J624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2782.58</v>
      </c>
      <c r="K624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1937.0600000000009</v>
      </c>
      <c r="L624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24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3217.0650000000037</v>
      </c>
    </row>
    <row r="625" spans="1:13" x14ac:dyDescent="0.3">
      <c r="A625" s="24" t="s">
        <v>91</v>
      </c>
      <c r="B625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3005.2280000000069</v>
      </c>
      <c r="C625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2588.091000000004</v>
      </c>
      <c r="D625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1123.6385000000002</v>
      </c>
      <c r="E625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2697.8110000000056</v>
      </c>
      <c r="F625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1555.1679999999981</v>
      </c>
      <c r="G625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2312.1710000000007</v>
      </c>
      <c r="H625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1136.1309999999999</v>
      </c>
      <c r="I625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1670.2579999999989</v>
      </c>
      <c r="J625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2782.58</v>
      </c>
      <c r="K625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1937.0600000000009</v>
      </c>
      <c r="L625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25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3217.0650000000037</v>
      </c>
    </row>
    <row r="626" spans="1:13" x14ac:dyDescent="0.3">
      <c r="A626" s="23" t="s">
        <v>92</v>
      </c>
      <c r="B626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3005.2280000000069</v>
      </c>
      <c r="C626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2588.091000000004</v>
      </c>
      <c r="D626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2247.2770000000005</v>
      </c>
      <c r="E626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2697.8110000000056</v>
      </c>
      <c r="F626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1555.1679999999981</v>
      </c>
      <c r="G626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2312.1710000000007</v>
      </c>
      <c r="H626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1136.1309999999999</v>
      </c>
      <c r="I626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1670.2579999999989</v>
      </c>
      <c r="J626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2782.58</v>
      </c>
      <c r="K626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1937.0600000000009</v>
      </c>
      <c r="L626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26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536.17750000000058</v>
      </c>
    </row>
    <row r="627" spans="1:13" x14ac:dyDescent="0.3">
      <c r="A627" s="24" t="s">
        <v>93</v>
      </c>
      <c r="B627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3005.2280000000069</v>
      </c>
      <c r="C627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2588.091000000004</v>
      </c>
      <c r="D627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2247.2770000000005</v>
      </c>
      <c r="E627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2697.8110000000056</v>
      </c>
      <c r="F627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1555.1679999999981</v>
      </c>
      <c r="G627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2312.1710000000007</v>
      </c>
      <c r="H627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1136.1309999999999</v>
      </c>
      <c r="I627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1670.2579999999989</v>
      </c>
      <c r="J627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2782.58</v>
      </c>
      <c r="K627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1937.0600000000009</v>
      </c>
      <c r="L627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27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3217.0650000000037</v>
      </c>
    </row>
    <row r="628" spans="1:13" x14ac:dyDescent="0.3">
      <c r="A628" s="23" t="s">
        <v>94</v>
      </c>
      <c r="B628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3005.2280000000069</v>
      </c>
      <c r="C628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2588.091000000004</v>
      </c>
      <c r="D628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2247.2770000000005</v>
      </c>
      <c r="E628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2697.8110000000056</v>
      </c>
      <c r="F628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1555.1679999999981</v>
      </c>
      <c r="G628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2312.1710000000007</v>
      </c>
      <c r="H628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1136.1309999999999</v>
      </c>
      <c r="I628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1670.2579999999989</v>
      </c>
      <c r="J628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2782.58</v>
      </c>
      <c r="K628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1937.0600000000009</v>
      </c>
      <c r="L628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28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3217.0650000000037</v>
      </c>
    </row>
    <row r="629" spans="1:13" x14ac:dyDescent="0.3">
      <c r="A629" s="24" t="s">
        <v>95</v>
      </c>
      <c r="B629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3005.2280000000069</v>
      </c>
      <c r="C629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2588.091000000004</v>
      </c>
      <c r="D629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2247.2770000000005</v>
      </c>
      <c r="E629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2697.8110000000056</v>
      </c>
      <c r="F629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1555.1679999999981</v>
      </c>
      <c r="G629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2312.1710000000007</v>
      </c>
      <c r="H629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1136.1309999999999</v>
      </c>
      <c r="I629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1670.2579999999989</v>
      </c>
      <c r="J629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2782.58</v>
      </c>
      <c r="K629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1937.0600000000009</v>
      </c>
      <c r="L629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29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3217.0650000000037</v>
      </c>
    </row>
    <row r="630" spans="1:13" x14ac:dyDescent="0.3">
      <c r="A630" s="23" t="s">
        <v>96</v>
      </c>
      <c r="B630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3005.2280000000069</v>
      </c>
      <c r="C630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2588.091000000004</v>
      </c>
      <c r="D630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2247.2770000000005</v>
      </c>
      <c r="E630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2697.8110000000056</v>
      </c>
      <c r="F630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1555.1679999999981</v>
      </c>
      <c r="G630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2312.1710000000007</v>
      </c>
      <c r="H630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568.06549999999993</v>
      </c>
      <c r="I630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1670.2579999999989</v>
      </c>
      <c r="J630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2782.58</v>
      </c>
      <c r="K630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1937.0600000000009</v>
      </c>
      <c r="L630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30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3217.0650000000037</v>
      </c>
    </row>
    <row r="631" spans="1:13" x14ac:dyDescent="0.3">
      <c r="A631" s="24" t="s">
        <v>97</v>
      </c>
      <c r="B631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3005.2280000000069</v>
      </c>
      <c r="C631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2588.091000000004</v>
      </c>
      <c r="D631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2247.2770000000005</v>
      </c>
      <c r="E631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2697.8110000000056</v>
      </c>
      <c r="F631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1555.1679999999981</v>
      </c>
      <c r="G631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2312.1710000000007</v>
      </c>
      <c r="H631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1136.1309999999999</v>
      </c>
      <c r="I631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835.12899999999945</v>
      </c>
      <c r="J631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2782.58</v>
      </c>
      <c r="K631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1937.0600000000009</v>
      </c>
      <c r="L631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31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3217.0650000000037</v>
      </c>
    </row>
    <row r="632" spans="1:13" x14ac:dyDescent="0.3">
      <c r="A632" s="23" t="s">
        <v>98</v>
      </c>
      <c r="B632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0</v>
      </c>
      <c r="C632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0</v>
      </c>
      <c r="D632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0</v>
      </c>
      <c r="E632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0</v>
      </c>
      <c r="F632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0</v>
      </c>
      <c r="G632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0</v>
      </c>
      <c r="H632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0</v>
      </c>
      <c r="I632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32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32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32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32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2133.0769999999984</v>
      </c>
    </row>
    <row r="633" spans="1:13" x14ac:dyDescent="0.3">
      <c r="A633" s="24" t="s">
        <v>99</v>
      </c>
      <c r="B633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0</v>
      </c>
      <c r="C633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0</v>
      </c>
      <c r="D633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0</v>
      </c>
      <c r="E633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0</v>
      </c>
      <c r="F633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0</v>
      </c>
      <c r="G633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0</v>
      </c>
      <c r="H633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0</v>
      </c>
      <c r="I633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33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33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1360.8800000000006</v>
      </c>
      <c r="L633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33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522.74999999999977</v>
      </c>
    </row>
    <row r="634" spans="1:13" x14ac:dyDescent="0.3">
      <c r="A634" s="23" t="s">
        <v>100</v>
      </c>
      <c r="B634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3005.2280000000069</v>
      </c>
      <c r="C634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2588.091000000004</v>
      </c>
      <c r="D634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2247.2770000000005</v>
      </c>
      <c r="E634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2697.8110000000056</v>
      </c>
      <c r="F634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1555.1679999999981</v>
      </c>
      <c r="G634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2312.1710000000007</v>
      </c>
      <c r="H634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1136.1309999999999</v>
      </c>
      <c r="I634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1670.2579999999989</v>
      </c>
      <c r="J634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2782.58</v>
      </c>
      <c r="K634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1937.0600000000009</v>
      </c>
      <c r="L634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1517.5490000000004</v>
      </c>
      <c r="M634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3217.0650000000037</v>
      </c>
    </row>
    <row r="635" spans="1:13" x14ac:dyDescent="0.3">
      <c r="A635" s="24" t="s">
        <v>101</v>
      </c>
      <c r="B635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121955.82300000008</v>
      </c>
      <c r="C635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98391.578000000023</v>
      </c>
      <c r="D635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96634.715000000011</v>
      </c>
      <c r="E635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115793.617</v>
      </c>
      <c r="F635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90736.661000000022</v>
      </c>
      <c r="G635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107800.63400000009</v>
      </c>
      <c r="H635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92002.946000000054</v>
      </c>
      <c r="I635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88900.012000000017</v>
      </c>
      <c r="J635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111955.90399999989</v>
      </c>
      <c r="K635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89122.953999999969</v>
      </c>
      <c r="L635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65853.817000000025</v>
      </c>
      <c r="M635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135697.50499999992</v>
      </c>
    </row>
    <row r="636" spans="1:13" x14ac:dyDescent="0.3">
      <c r="A636" s="23" t="s">
        <v>102</v>
      </c>
      <c r="B636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254910.38100000028</v>
      </c>
      <c r="C636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206172.52000000008</v>
      </c>
      <c r="D636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195729.63699999976</v>
      </c>
      <c r="E636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234307.23999999993</v>
      </c>
      <c r="F636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183391.41499999978</v>
      </c>
      <c r="G636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231477.42999999993</v>
      </c>
      <c r="H636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240578.3319999997</v>
      </c>
      <c r="I636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182099.38999999984</v>
      </c>
      <c r="J636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238250.7159999999</v>
      </c>
      <c r="K636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186048.764</v>
      </c>
      <c r="L636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155381.74199999997</v>
      </c>
      <c r="M636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297859.8789999999</v>
      </c>
    </row>
    <row r="637" spans="1:13" x14ac:dyDescent="0.3">
      <c r="A637" s="24" t="s">
        <v>103</v>
      </c>
      <c r="B637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29.432090497737573</v>
      </c>
      <c r="C637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37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37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37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50.6039903846154</v>
      </c>
      <c r="G637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6908.8140000000012</v>
      </c>
      <c r="H637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208.3752799999998</v>
      </c>
      <c r="I637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25.742066350710882</v>
      </c>
      <c r="J637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6995.0200000000023</v>
      </c>
      <c r="K637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37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18.131051948051944</v>
      </c>
      <c r="M637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7699.2680000000037</v>
      </c>
    </row>
    <row r="638" spans="1:13" x14ac:dyDescent="0.3">
      <c r="A638" s="23" t="s">
        <v>104</v>
      </c>
      <c r="B638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34.970387096774218</v>
      </c>
      <c r="C638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38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38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38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24.592593457943931</v>
      </c>
      <c r="G638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6908.8140000000012</v>
      </c>
      <c r="H638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23.571864253393642</v>
      </c>
      <c r="I638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95.290807017543798</v>
      </c>
      <c r="J638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6995.0200000000023</v>
      </c>
      <c r="K638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38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17.524154811715476</v>
      </c>
      <c r="M638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7699.2680000000037</v>
      </c>
    </row>
    <row r="639" spans="1:13" x14ac:dyDescent="0.3">
      <c r="A639" s="24" t="s">
        <v>105</v>
      </c>
      <c r="B639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25.113868725868741</v>
      </c>
      <c r="C639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1128.9517999999994</v>
      </c>
      <c r="D639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39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39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23.600067264573998</v>
      </c>
      <c r="G639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6908.8140000000012</v>
      </c>
      <c r="H639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5209.3819999999951</v>
      </c>
      <c r="I639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21.901516129032242</v>
      </c>
      <c r="J639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6995.0200000000023</v>
      </c>
      <c r="K639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39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32.978527559055109</v>
      </c>
      <c r="M639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89.526372093023298</v>
      </c>
    </row>
    <row r="640" spans="1:13" x14ac:dyDescent="0.3">
      <c r="A640" s="23" t="s">
        <v>106</v>
      </c>
      <c r="B640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103.24590476190482</v>
      </c>
      <c r="C640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38.399721088435349</v>
      </c>
      <c r="D640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40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40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20.164042145593875</v>
      </c>
      <c r="G640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6908.8140000000012</v>
      </c>
      <c r="H640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5209.3819999999951</v>
      </c>
      <c r="I640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21.13453696498053</v>
      </c>
      <c r="J640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6995.0200000000023</v>
      </c>
      <c r="K640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40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40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34.218968888888902</v>
      </c>
    </row>
    <row r="641" spans="1:13" x14ac:dyDescent="0.3">
      <c r="A641" s="24" t="s">
        <v>107</v>
      </c>
      <c r="B641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41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41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41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37.780207865168549</v>
      </c>
      <c r="F641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41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6908.8140000000012</v>
      </c>
      <c r="H641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29.431536723163813</v>
      </c>
      <c r="I641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41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6995.0200000000023</v>
      </c>
      <c r="K641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24.245114678899085</v>
      </c>
      <c r="L641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41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7699.2680000000037</v>
      </c>
    </row>
    <row r="642" spans="1:13" x14ac:dyDescent="0.3">
      <c r="A642" s="23" t="s">
        <v>108</v>
      </c>
      <c r="B642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42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42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42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26.47589370078741</v>
      </c>
      <c r="F642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42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6908.8140000000012</v>
      </c>
      <c r="H642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36.945971631205637</v>
      </c>
      <c r="I642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42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6995.0200000000023</v>
      </c>
      <c r="K642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20.973948412698416</v>
      </c>
      <c r="L642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42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7699.2680000000037</v>
      </c>
    </row>
    <row r="643" spans="1:13" x14ac:dyDescent="0.3">
      <c r="A643" s="24" t="s">
        <v>109</v>
      </c>
      <c r="B643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271.02050000000014</v>
      </c>
      <c r="C643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43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43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28.738790598290606</v>
      </c>
      <c r="F643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43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6908.8140000000012</v>
      </c>
      <c r="H643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19.732507575757555</v>
      </c>
      <c r="I643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43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6995.0200000000023</v>
      </c>
      <c r="K643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24.245114678899085</v>
      </c>
      <c r="L643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43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7699.2680000000037</v>
      </c>
    </row>
    <row r="644" spans="1:13" x14ac:dyDescent="0.3">
      <c r="A644" s="23" t="s">
        <v>110</v>
      </c>
      <c r="B644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31.884764705882372</v>
      </c>
      <c r="C644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44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44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30.99021658986176</v>
      </c>
      <c r="F644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44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6908.8140000000012</v>
      </c>
      <c r="H644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45.298973913043433</v>
      </c>
      <c r="I644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44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6995.0200000000023</v>
      </c>
      <c r="K644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36.201609589041098</v>
      </c>
      <c r="L644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48.700848837209293</v>
      </c>
      <c r="M644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7699.2680000000037</v>
      </c>
    </row>
    <row r="645" spans="1:13" x14ac:dyDescent="0.3">
      <c r="A645" s="24" t="s">
        <v>111</v>
      </c>
      <c r="B645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45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45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26.165071823204418</v>
      </c>
      <c r="E645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45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45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32.435746478873249</v>
      </c>
      <c r="H645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5209.3819999999951</v>
      </c>
      <c r="I645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45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32.995377358490579</v>
      </c>
      <c r="K645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45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45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61.594144000000028</v>
      </c>
    </row>
    <row r="646" spans="1:13" x14ac:dyDescent="0.3">
      <c r="A646" s="23" t="s">
        <v>112</v>
      </c>
      <c r="B646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46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46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20.771394736842105</v>
      </c>
      <c r="E646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46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46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29.274635593220346</v>
      </c>
      <c r="H646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5209.3819999999951</v>
      </c>
      <c r="I646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46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27.539448818897647</v>
      </c>
      <c r="K646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46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46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7699.2680000000037</v>
      </c>
    </row>
    <row r="647" spans="1:13" x14ac:dyDescent="0.3">
      <c r="A647" s="24" t="s">
        <v>113</v>
      </c>
      <c r="B647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47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47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18.793166666666664</v>
      </c>
      <c r="E647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47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47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37.344940540540549</v>
      </c>
      <c r="H647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651.17274999999938</v>
      </c>
      <c r="I647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47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111.03206349206353</v>
      </c>
      <c r="K647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32.828788819875776</v>
      </c>
      <c r="L647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47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7699.2680000000037</v>
      </c>
    </row>
    <row r="648" spans="1:13" x14ac:dyDescent="0.3">
      <c r="A648" s="23" t="s">
        <v>114</v>
      </c>
      <c r="B648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48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5644.7589999999964</v>
      </c>
      <c r="D648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38.192564516129032</v>
      </c>
      <c r="E648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181.7534324324325</v>
      </c>
      <c r="F648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48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76.764600000000016</v>
      </c>
      <c r="H648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59.877954022988447</v>
      </c>
      <c r="I648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48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6995.0200000000023</v>
      </c>
      <c r="K648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25.04945497630332</v>
      </c>
      <c r="L648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48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7699.2680000000037</v>
      </c>
    </row>
    <row r="649" spans="1:13" x14ac:dyDescent="0.3">
      <c r="A649" s="24" t="s">
        <v>115</v>
      </c>
      <c r="B649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49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23.134258196721298</v>
      </c>
      <c r="D649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49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49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28.758551912568315</v>
      </c>
      <c r="G649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168.50765853658538</v>
      </c>
      <c r="H649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5209.3819999999951</v>
      </c>
      <c r="I649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31.396393063583794</v>
      </c>
      <c r="J649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166.5480952380953</v>
      </c>
      <c r="K649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49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49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34.996672727272745</v>
      </c>
    </row>
    <row r="650" spans="1:13" x14ac:dyDescent="0.3">
      <c r="A650" s="23" t="s">
        <v>116</v>
      </c>
      <c r="B650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50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25.087817777777762</v>
      </c>
      <c r="D650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50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50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32.486512345679024</v>
      </c>
      <c r="G650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6908.8140000000012</v>
      </c>
      <c r="H650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4723.5289999999968</v>
      </c>
      <c r="I650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27.997814432989671</v>
      </c>
      <c r="J650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699.50200000000018</v>
      </c>
      <c r="K650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50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50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37.015711538461559</v>
      </c>
    </row>
    <row r="651" spans="1:13" x14ac:dyDescent="0.3">
      <c r="A651" s="24" t="s">
        <v>117</v>
      </c>
      <c r="B651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51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29.247455958549203</v>
      </c>
      <c r="D651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4735.8779999999997</v>
      </c>
      <c r="E651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51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51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41.123892857142863</v>
      </c>
      <c r="H651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5209.3819999999951</v>
      </c>
      <c r="I651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51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30.951415929203549</v>
      </c>
      <c r="K651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51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51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33.04406866952791</v>
      </c>
    </row>
    <row r="652" spans="1:13" x14ac:dyDescent="0.3">
      <c r="A652" s="23" t="s">
        <v>118</v>
      </c>
      <c r="B652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6504.4920000000038</v>
      </c>
      <c r="C652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30.185877005347574</v>
      </c>
      <c r="D652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2367.9389999999999</v>
      </c>
      <c r="E652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6724.8770000000022</v>
      </c>
      <c r="F652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5262.8150000000014</v>
      </c>
      <c r="G652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39.478937142857149</v>
      </c>
      <c r="H652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5209.3819999999951</v>
      </c>
      <c r="I652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5431.5759999999964</v>
      </c>
      <c r="J652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30.413130434782619</v>
      </c>
      <c r="K652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5285.4350000000004</v>
      </c>
      <c r="L652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4188.2729999999992</v>
      </c>
      <c r="M652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34.996672727272745</v>
      </c>
    </row>
    <row r="653" spans="1:13" x14ac:dyDescent="0.3">
      <c r="A653" s="24" t="s">
        <v>120</v>
      </c>
      <c r="B653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4101.3130000000037</v>
      </c>
      <c r="C653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3562.8470000000002</v>
      </c>
      <c r="D653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3253.3840000000105</v>
      </c>
      <c r="E653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4612.681000000006</v>
      </c>
      <c r="F653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3233.4470000000015</v>
      </c>
      <c r="G653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4310.6939999999995</v>
      </c>
      <c r="H653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3107.9260000000027</v>
      </c>
      <c r="I653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3585.667000000004</v>
      </c>
      <c r="J653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4297.0000000000018</v>
      </c>
      <c r="K653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3299.2260000000038</v>
      </c>
      <c r="L653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2745.0570000000021</v>
      </c>
      <c r="M653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1260.8200000000006</v>
      </c>
    </row>
    <row r="654" spans="1:13" x14ac:dyDescent="0.3">
      <c r="A654" s="23" t="s">
        <v>121</v>
      </c>
      <c r="B654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4101.3130000000037</v>
      </c>
      <c r="C654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3562.8470000000002</v>
      </c>
      <c r="D654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3253.3840000000105</v>
      </c>
      <c r="E654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4612.681000000006</v>
      </c>
      <c r="F654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3233.4470000000015</v>
      </c>
      <c r="G654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4310.6939999999995</v>
      </c>
      <c r="H654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3107.9260000000027</v>
      </c>
      <c r="I654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3585.667000000004</v>
      </c>
      <c r="J654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4297.0000000000018</v>
      </c>
      <c r="K654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3299.2260000000038</v>
      </c>
      <c r="L654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2745.0570000000021</v>
      </c>
      <c r="M654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2521.6400000000012</v>
      </c>
    </row>
    <row r="655" spans="1:13" x14ac:dyDescent="0.3">
      <c r="A655" s="24" t="s">
        <v>122</v>
      </c>
      <c r="B655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4101.3130000000037</v>
      </c>
      <c r="C655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3562.8470000000002</v>
      </c>
      <c r="D655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3253.3840000000105</v>
      </c>
      <c r="E655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4612.681000000006</v>
      </c>
      <c r="F655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3233.4470000000015</v>
      </c>
      <c r="G655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4310.6939999999995</v>
      </c>
      <c r="H655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3107.9260000000027</v>
      </c>
      <c r="I655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3585.667000000004</v>
      </c>
      <c r="J655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4297.0000000000018</v>
      </c>
      <c r="K655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1649.6130000000019</v>
      </c>
      <c r="L655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2745.0570000000021</v>
      </c>
      <c r="M655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5043.2800000000025</v>
      </c>
    </row>
    <row r="656" spans="1:13" x14ac:dyDescent="0.3">
      <c r="A656" s="23" t="s">
        <v>123</v>
      </c>
      <c r="B656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4101.3130000000037</v>
      </c>
      <c r="C656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3562.8470000000002</v>
      </c>
      <c r="D656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3253.3840000000105</v>
      </c>
      <c r="E656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4612.681000000006</v>
      </c>
      <c r="F656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3233.4470000000015</v>
      </c>
      <c r="G656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4310.6939999999995</v>
      </c>
      <c r="H656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3107.9260000000027</v>
      </c>
      <c r="I656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3585.667000000004</v>
      </c>
      <c r="J656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4297.0000000000018</v>
      </c>
      <c r="K656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3299.2260000000038</v>
      </c>
      <c r="L656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2745.0570000000021</v>
      </c>
      <c r="M656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5043.2800000000025</v>
      </c>
    </row>
    <row r="657" spans="1:13" x14ac:dyDescent="0.3">
      <c r="A657" s="24" t="s">
        <v>124</v>
      </c>
      <c r="B657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4101.3130000000037</v>
      </c>
      <c r="C657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3562.8470000000002</v>
      </c>
      <c r="D657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3253.3840000000105</v>
      </c>
      <c r="E657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4612.681000000006</v>
      </c>
      <c r="F657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3233.4470000000015</v>
      </c>
      <c r="G657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4310.6939999999995</v>
      </c>
      <c r="H657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3107.9260000000027</v>
      </c>
      <c r="I657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3585.667000000004</v>
      </c>
      <c r="J657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4297.0000000000018</v>
      </c>
      <c r="K657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3299.2260000000038</v>
      </c>
      <c r="L657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2745.0570000000021</v>
      </c>
      <c r="M657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5043.2800000000025</v>
      </c>
    </row>
    <row r="658" spans="1:13" x14ac:dyDescent="0.3">
      <c r="A658" s="23" t="s">
        <v>125</v>
      </c>
      <c r="B658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4101.3130000000037</v>
      </c>
      <c r="C658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3562.8470000000002</v>
      </c>
      <c r="D658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3253.3840000000105</v>
      </c>
      <c r="E658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4612.681000000006</v>
      </c>
      <c r="F658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3233.4470000000015</v>
      </c>
      <c r="G658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4310.6939999999995</v>
      </c>
      <c r="H658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3107.9260000000027</v>
      </c>
      <c r="I658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3585.667000000004</v>
      </c>
      <c r="J658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4297.0000000000018</v>
      </c>
      <c r="K658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3299.2260000000038</v>
      </c>
      <c r="L658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2745.0570000000021</v>
      </c>
      <c r="M658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2521.6400000000012</v>
      </c>
    </row>
    <row r="659" spans="1:13" x14ac:dyDescent="0.3">
      <c r="A659" s="24" t="s">
        <v>126</v>
      </c>
      <c r="B659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4101.3130000000037</v>
      </c>
      <c r="C659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3562.8470000000002</v>
      </c>
      <c r="D659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3253.3840000000105</v>
      </c>
      <c r="E659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4612.681000000006</v>
      </c>
      <c r="F659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3233.4470000000015</v>
      </c>
      <c r="G659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4310.6939999999995</v>
      </c>
      <c r="H659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3107.9260000000027</v>
      </c>
      <c r="I659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3585.667000000004</v>
      </c>
      <c r="J659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4297.0000000000018</v>
      </c>
      <c r="K659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3299.2260000000038</v>
      </c>
      <c r="L659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2745.0570000000021</v>
      </c>
      <c r="M659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5043.2800000000025</v>
      </c>
    </row>
    <row r="660" spans="1:13" x14ac:dyDescent="0.3">
      <c r="A660" s="23" t="s">
        <v>127</v>
      </c>
      <c r="B660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4101.3130000000037</v>
      </c>
      <c r="C660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3562.8470000000002</v>
      </c>
      <c r="D660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3253.3840000000105</v>
      </c>
      <c r="E660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4612.681000000006</v>
      </c>
      <c r="F660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3233.4470000000015</v>
      </c>
      <c r="G660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4310.6939999999995</v>
      </c>
      <c r="H660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3107.9260000000027</v>
      </c>
      <c r="I660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3585.667000000004</v>
      </c>
      <c r="J660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4297.0000000000018</v>
      </c>
      <c r="K660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3299.2260000000038</v>
      </c>
      <c r="L660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2745.0570000000021</v>
      </c>
      <c r="M660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5043.2800000000025</v>
      </c>
    </row>
    <row r="661" spans="1:13" x14ac:dyDescent="0.3">
      <c r="A661" s="24" t="s">
        <v>128</v>
      </c>
      <c r="B661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61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61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61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2547.4950000000017</v>
      </c>
      <c r="F661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61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61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3273.9809999999993</v>
      </c>
      <c r="I661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6118.36</v>
      </c>
      <c r="J661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21.709221212121214</v>
      </c>
      <c r="K661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4558.1860000000033</v>
      </c>
      <c r="L661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3342.9969999999994</v>
      </c>
      <c r="M661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6921.9260000000049</v>
      </c>
    </row>
    <row r="662" spans="1:13" x14ac:dyDescent="0.3">
      <c r="A662" s="23" t="s">
        <v>129</v>
      </c>
      <c r="B662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62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62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62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2547.4950000000017</v>
      </c>
      <c r="F662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62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62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3273.9809999999993</v>
      </c>
      <c r="I662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6118.36</v>
      </c>
      <c r="J662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7164.0430000000006</v>
      </c>
      <c r="K662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13.445976401179951</v>
      </c>
      <c r="L662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3342.9969999999994</v>
      </c>
      <c r="M662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6921.9260000000049</v>
      </c>
    </row>
    <row r="663" spans="1:13" x14ac:dyDescent="0.3">
      <c r="A663" s="24" t="s">
        <v>130</v>
      </c>
      <c r="B663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63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63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63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63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63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63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3273.9809999999993</v>
      </c>
      <c r="I663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6118.36</v>
      </c>
      <c r="J663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511.71735714285717</v>
      </c>
      <c r="K663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12.220337801608588</v>
      </c>
      <c r="L663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3342.9969999999994</v>
      </c>
      <c r="M663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6921.9260000000049</v>
      </c>
    </row>
    <row r="664" spans="1:13" x14ac:dyDescent="0.3">
      <c r="A664" s="23" t="s">
        <v>131</v>
      </c>
      <c r="B664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64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64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64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25.586953271028047</v>
      </c>
      <c r="F664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64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64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3273.9809999999993</v>
      </c>
      <c r="I664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6118.36</v>
      </c>
      <c r="J664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7164.0430000000006</v>
      </c>
      <c r="K664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4558.1860000000033</v>
      </c>
      <c r="L664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7.8474107981220644</v>
      </c>
      <c r="M664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6921.9260000000049</v>
      </c>
    </row>
    <row r="665" spans="1:13" x14ac:dyDescent="0.3">
      <c r="A665" s="24" t="s">
        <v>132</v>
      </c>
      <c r="B665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65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65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65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25.117467889908266</v>
      </c>
      <c r="F665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25.846228915662646</v>
      </c>
      <c r="G665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65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14.551026666666663</v>
      </c>
      <c r="I665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72.837619047619043</v>
      </c>
      <c r="J665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7164.0430000000006</v>
      </c>
      <c r="K665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4558.1860000000033</v>
      </c>
      <c r="L665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54.803229508196708</v>
      </c>
      <c r="M665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31.751954128440389</v>
      </c>
    </row>
    <row r="666" spans="1:13" x14ac:dyDescent="0.3">
      <c r="A666" s="23" t="s">
        <v>133</v>
      </c>
      <c r="B666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66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66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66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66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14.113401315789471</v>
      </c>
      <c r="G666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66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3273.9809999999993</v>
      </c>
      <c r="I666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39.989281045751632</v>
      </c>
      <c r="J666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7164.0430000000006</v>
      </c>
      <c r="K666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4558.1860000000033</v>
      </c>
      <c r="L666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3342.9969999999994</v>
      </c>
      <c r="M666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24.118209059233468</v>
      </c>
    </row>
    <row r="667" spans="1:13" x14ac:dyDescent="0.3">
      <c r="A667" s="24" t="s">
        <v>134</v>
      </c>
      <c r="B667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67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67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67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67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67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67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3273.9809999999993</v>
      </c>
      <c r="I667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6118.36</v>
      </c>
      <c r="J667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38.935016304347826</v>
      </c>
      <c r="K667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4558.1860000000033</v>
      </c>
      <c r="L667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3342.9969999999994</v>
      </c>
      <c r="M667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6921.9260000000049</v>
      </c>
    </row>
    <row r="668" spans="1:13" x14ac:dyDescent="0.3">
      <c r="A668" s="23" t="s">
        <v>135</v>
      </c>
      <c r="B668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68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68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68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68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20.319443037974686</v>
      </c>
      <c r="G668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0</v>
      </c>
      <c r="H668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0</v>
      </c>
      <c r="I668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68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4253.4919999999984</v>
      </c>
      <c r="K668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4558.1860000000033</v>
      </c>
      <c r="L668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3342.9969999999994</v>
      </c>
      <c r="M668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6921.9260000000049</v>
      </c>
    </row>
    <row r="669" spans="1:13" x14ac:dyDescent="0.3">
      <c r="A669" s="24" t="s">
        <v>136</v>
      </c>
      <c r="B669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69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69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69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69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10.413771844660193</v>
      </c>
      <c r="G669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0</v>
      </c>
      <c r="H669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0</v>
      </c>
      <c r="I669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69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1081.2170000000001</v>
      </c>
      <c r="K669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4558.1860000000033</v>
      </c>
      <c r="L669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3342.9969999999994</v>
      </c>
      <c r="M669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6921.9260000000049</v>
      </c>
    </row>
    <row r="670" spans="1:13" x14ac:dyDescent="0.3">
      <c r="A670" s="23" t="s">
        <v>137</v>
      </c>
      <c r="B670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0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0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0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0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0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1.337898148148148</v>
      </c>
      <c r="H670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0</v>
      </c>
      <c r="I670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70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70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70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70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0</v>
      </c>
    </row>
    <row r="671" spans="1:13" x14ac:dyDescent="0.3">
      <c r="A671" s="24" t="s">
        <v>138</v>
      </c>
      <c r="B671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1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1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1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1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1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40.855411764705892</v>
      </c>
      <c r="H671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0</v>
      </c>
      <c r="I671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71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71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71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71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0</v>
      </c>
    </row>
    <row r="672" spans="1:13" x14ac:dyDescent="0.3">
      <c r="A672" s="23" t="s">
        <v>139</v>
      </c>
      <c r="B672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2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2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2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2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2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694.54200000000014</v>
      </c>
      <c r="H672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0</v>
      </c>
      <c r="I672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72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72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72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72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0</v>
      </c>
    </row>
    <row r="673" spans="1:17" x14ac:dyDescent="0.3">
      <c r="A673" s="24" t="s">
        <v>140</v>
      </c>
      <c r="B673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3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3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3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3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3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73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62.306333333333335</v>
      </c>
      <c r="I673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73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73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73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73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0</v>
      </c>
    </row>
    <row r="674" spans="1:17" x14ac:dyDescent="0.3">
      <c r="A674" s="23" t="s">
        <v>141</v>
      </c>
      <c r="B674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4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4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4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4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4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23.179384000000002</v>
      </c>
      <c r="H674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3273.9809999999993</v>
      </c>
      <c r="I674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74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74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74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74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0</v>
      </c>
    </row>
    <row r="675" spans="1:17" x14ac:dyDescent="0.3">
      <c r="A675" s="24" t="s">
        <v>142</v>
      </c>
      <c r="B675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5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5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5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5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5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75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2.9459534883720933</v>
      </c>
      <c r="I675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75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75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75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75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0</v>
      </c>
    </row>
    <row r="676" spans="1:17" x14ac:dyDescent="0.3">
      <c r="A676" s="23" t="s">
        <v>143</v>
      </c>
      <c r="B676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6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6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6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6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6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76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506.70400000000001</v>
      </c>
      <c r="I676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76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76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76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76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0</v>
      </c>
    </row>
    <row r="677" spans="1:17" x14ac:dyDescent="0.3">
      <c r="A677" s="24" t="s">
        <v>144</v>
      </c>
      <c r="B677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7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7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7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7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7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77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1495.3520000000001</v>
      </c>
      <c r="I677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77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77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77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77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0</v>
      </c>
    </row>
    <row r="678" spans="1:17" x14ac:dyDescent="0.3">
      <c r="A678" s="23" t="s">
        <v>145</v>
      </c>
      <c r="B678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8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8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8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8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8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3497.0540000000015</v>
      </c>
      <c r="H678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60.111256410256374</v>
      </c>
      <c r="I678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0</v>
      </c>
      <c r="J678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0</v>
      </c>
      <c r="K678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0</v>
      </c>
      <c r="L678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0</v>
      </c>
      <c r="M678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0</v>
      </c>
    </row>
    <row r="679" spans="1:17" x14ac:dyDescent="0.3">
      <c r="A679" s="24" t="s">
        <v>146</v>
      </c>
      <c r="B679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2884.5190000000016</v>
      </c>
      <c r="C679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2314.9140000000007</v>
      </c>
      <c r="D679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2159.4140000000007</v>
      </c>
      <c r="E679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2737.804000000001</v>
      </c>
      <c r="F679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2145.2369999999996</v>
      </c>
      <c r="G679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44.266506329113945</v>
      </c>
      <c r="H679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3273.9809999999993</v>
      </c>
      <c r="I679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27.684886877828053</v>
      </c>
      <c r="J679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7164.0430000000006</v>
      </c>
      <c r="K679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4558.1860000000033</v>
      </c>
      <c r="L679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3342.9969999999994</v>
      </c>
      <c r="M679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6921.9260000000049</v>
      </c>
    </row>
    <row r="680" spans="1:17" x14ac:dyDescent="0.3">
      <c r="A680" s="23" t="s">
        <v>147</v>
      </c>
      <c r="B680" s="17">
        <f>IF(VLOOKUP(Tabla19[[#This Row],[Almacén]],CabezasCerdo[],Tabla19[[#Headers],[1]]+1,FALSE)&gt;0,VLOOKUP(Tabla19[[#This Row],[Almacén]],GastosCerdo[],Tabla19[[#Headers],[1]]+1,FALSE)/VLOOKUP(Tabla19[[#This Row],[Almacén]],CabezasCerdo[],Tabla19[[#Headers],[1]]+1,FALSE),VLOOKUP(Tabla19[[#This Row],[Almacén]],GastosCerdo[],Tabla19[[#Headers],[1]]+1,FALSE))</f>
        <v>163746.98800000001</v>
      </c>
      <c r="C680" s="17">
        <f>IF(VLOOKUP(Tabla19[[#This Row],[Almacén]],CabezasCerdo[],Tabla19[[#Headers],[2]]+1,FALSE)&gt;0,VLOOKUP(Tabla19[[#This Row],[Almacén]],GastosCerdo[],Tabla19[[#Headers],[2]]+1,FALSE)/VLOOKUP(Tabla19[[#This Row],[Almacén]],CabezasCerdo[],Tabla19[[#Headers],[2]]+1,FALSE),VLOOKUP(Tabla19[[#This Row],[Almacén]],GastosCerdo[],Tabla19[[#Headers],[2]]+1,FALSE))</f>
        <v>154717.32299999995</v>
      </c>
      <c r="D680" s="17">
        <f>IF(VLOOKUP(Tabla19[[#This Row],[Almacén]],CabezasCerdo[],Tabla19[[#Headers],[3]]+1,FALSE)&gt;0,VLOOKUP(Tabla19[[#This Row],[Almacén]],GastosCerdo[],Tabla19[[#Headers],[3]]+1,FALSE)/VLOOKUP(Tabla19[[#This Row],[Almacén]],CabezasCerdo[],Tabla19[[#Headers],[3]]+1,FALSE),VLOOKUP(Tabla19[[#This Row],[Almacén]],GastosCerdo[],Tabla19[[#Headers],[3]]+1,FALSE))</f>
        <v>157992.777</v>
      </c>
      <c r="E680" s="17">
        <f>IF(VLOOKUP(Tabla19[[#This Row],[Almacén]],CabezasCerdo[],Tabla19[[#Headers],[4]]+1,FALSE)&gt;0,VLOOKUP(Tabla19[[#This Row],[Almacén]],GastosCerdo[],Tabla19[[#Headers],[4]]+1,FALSE)/VLOOKUP(Tabla19[[#This Row],[Almacén]],CabezasCerdo[],Tabla19[[#Headers],[4]]+1,FALSE),VLOOKUP(Tabla19[[#This Row],[Almacén]],GastosCerdo[],Tabla19[[#Headers],[4]]+1,FALSE))</f>
        <v>199640.65300000002</v>
      </c>
      <c r="F680" s="17">
        <f>IF(VLOOKUP(Tabla19[[#This Row],[Almacén]],CabezasCerdo[],Tabla19[[#Headers],[5]]+1,FALSE)&gt;0,VLOOKUP(Tabla19[[#This Row],[Almacén]],GastosCerdo[],Tabla19[[#Headers],[5]]+1,FALSE)/VLOOKUP(Tabla19[[#This Row],[Almacén]],CabezasCerdo[],Tabla19[[#Headers],[5]]+1,FALSE),VLOOKUP(Tabla19[[#This Row],[Almacén]],GastosCerdo[],Tabla19[[#Headers],[5]]+1,FALSE))</f>
        <v>163569.86200000002</v>
      </c>
      <c r="G680" s="17">
        <f>IF(VLOOKUP(Tabla19[[#This Row],[Almacén]],CabezasCerdo[],Tabla19[[#Headers],[6]]+1,FALSE)&gt;0,VLOOKUP(Tabla19[[#This Row],[Almacén]],GastosCerdo[],Tabla19[[#Headers],[6]]+1,FALSE)/VLOOKUP(Tabla19[[#This Row],[Almacén]],CabezasCerdo[],Tabla19[[#Headers],[6]]+1,FALSE),VLOOKUP(Tabla19[[#This Row],[Almacén]],GastosCerdo[],Tabla19[[#Headers],[6]]+1,FALSE))</f>
        <v>181092.73800000007</v>
      </c>
      <c r="H680" s="17">
        <f>IF(VLOOKUP(Tabla19[[#This Row],[Almacén]],CabezasCerdo[],Tabla19[[#Headers],[7]]+1,FALSE)&gt;0,VLOOKUP(Tabla19[[#This Row],[Almacén]],GastosCerdo[],Tabla19[[#Headers],[7]]+1,FALSE)/VLOOKUP(Tabla19[[#This Row],[Almacén]],CabezasCerdo[],Tabla19[[#Headers],[7]]+1,FALSE),VLOOKUP(Tabla19[[#This Row],[Almacén]],GastosCerdo[],Tabla19[[#Headers],[7]]+1,FALSE))</f>
        <v>146151.36700000006</v>
      </c>
      <c r="I680" s="17">
        <f>IF(VLOOKUP(Tabla19[[#This Row],[Almacén]],CabezasCerdo[],Tabla19[[#Headers],[8]]+1,FALSE)&gt;0,VLOOKUP(Tabla19[[#This Row],[Almacén]],GastosCerdo[],Tabla19[[#Headers],[8]]+1,FALSE)/VLOOKUP(Tabla19[[#This Row],[Almacén]],CabezasCerdo[],Tabla19[[#Headers],[8]]+1,FALSE),VLOOKUP(Tabla19[[#This Row],[Almacén]],GastosCerdo[],Tabla19[[#Headers],[8]]+1,FALSE))</f>
        <v>111774.80500000002</v>
      </c>
      <c r="J680" s="17">
        <f>IF(VLOOKUP(Tabla19[[#This Row],[Almacén]],CabezasCerdo[],Tabla19[[#Headers],[9]]+1,FALSE)&gt;0,VLOOKUP(Tabla19[[#This Row],[Almacén]],GastosCerdo[],Tabla19[[#Headers],[9]]+1,FALSE)/VLOOKUP(Tabla19[[#This Row],[Almacén]],CabezasCerdo[],Tabla19[[#Headers],[9]]+1,FALSE),VLOOKUP(Tabla19[[#This Row],[Almacén]],GastosCerdo[],Tabla19[[#Headers],[9]]+1,FALSE))</f>
        <v>105668.45800000009</v>
      </c>
      <c r="K680" s="17">
        <f>IF(VLOOKUP(Tabla19[[#This Row],[Almacén]],CabezasCerdo[],Tabla19[[#Headers],[10]]+1,FALSE)&gt;0,VLOOKUP(Tabla19[[#This Row],[Almacén]],GastosCerdo[],Tabla19[[#Headers],[10]]+1,FALSE)/VLOOKUP(Tabla19[[#This Row],[Almacén]],CabezasCerdo[],Tabla19[[#Headers],[10]]+1,FALSE),VLOOKUP(Tabla19[[#This Row],[Almacén]],GastosCerdo[],Tabla19[[#Headers],[10]]+1,FALSE))</f>
        <v>76183.762999999977</v>
      </c>
      <c r="L680" s="17">
        <f>IF(VLOOKUP(Tabla19[[#This Row],[Almacén]],CabezasCerdo[],Tabla19[[#Headers],[11]]+1,FALSE)&gt;0,VLOOKUP(Tabla19[[#This Row],[Almacén]],GastosCerdo[],Tabla19[[#Headers],[11]]+1,FALSE)/VLOOKUP(Tabla19[[#This Row],[Almacén]],CabezasCerdo[],Tabla19[[#Headers],[11]]+1,FALSE),VLOOKUP(Tabla19[[#This Row],[Almacén]],GastosCerdo[],Tabla19[[#Headers],[11]]+1,FALSE))</f>
        <v>65781.735000000001</v>
      </c>
      <c r="M680" s="17">
        <f>IF(VLOOKUP(Tabla19[[#This Row],[Almacén]],CabezasCerdo[],Tabla19[[#Headers],[12]]+1,FALSE)&gt;0,VLOOKUP(Tabla19[[#This Row],[Almacén]],GastosCerdo[],Tabla19[[#Headers],[12]]+1,FALSE)/VLOOKUP(Tabla19[[#This Row],[Almacén]],CabezasCerdo[],Tabla19[[#Headers],[12]]+1,FALSE),VLOOKUP(Tabla19[[#This Row],[Almacén]],GastosCerdo[],Tabla19[[#Headers],[12]]+1,FALSE))</f>
        <v>106828.52899999985</v>
      </c>
    </row>
    <row r="682" spans="1:17" x14ac:dyDescent="0.3">
      <c r="A682" s="45" t="s">
        <v>38</v>
      </c>
      <c r="B682" s="45"/>
      <c r="C682" s="45"/>
      <c r="D682" s="40" t="s">
        <v>1182</v>
      </c>
    </row>
    <row r="683" spans="1:17" x14ac:dyDescent="0.3">
      <c r="A683" s="20"/>
      <c r="B683" s="47" t="s">
        <v>35</v>
      </c>
      <c r="C683" s="47"/>
    </row>
    <row r="684" spans="1:17" x14ac:dyDescent="0.3">
      <c r="A684" s="20"/>
      <c r="B684" s="55" t="s">
        <v>39</v>
      </c>
      <c r="C684" s="55"/>
      <c r="O684" s="52" t="s">
        <v>744</v>
      </c>
      <c r="P684" s="52"/>
      <c r="Q684" s="52"/>
    </row>
    <row r="685" spans="1:17" x14ac:dyDescent="0.3">
      <c r="A685" s="20"/>
      <c r="B685" s="51" t="s">
        <v>730</v>
      </c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O685" s="4" t="s">
        <v>76</v>
      </c>
      <c r="P685" s="20" t="s">
        <v>77</v>
      </c>
    </row>
    <row r="686" spans="1:17" x14ac:dyDescent="0.3">
      <c r="A686" s="8" t="s">
        <v>76</v>
      </c>
      <c r="B686" s="9" t="s">
        <v>676</v>
      </c>
      <c r="C686" s="9" t="s">
        <v>677</v>
      </c>
      <c r="D686" s="9" t="s">
        <v>678</v>
      </c>
      <c r="E686" s="9" t="s">
        <v>679</v>
      </c>
      <c r="F686" s="9" t="s">
        <v>680</v>
      </c>
      <c r="G686" s="9" t="s">
        <v>681</v>
      </c>
      <c r="H686" s="9" t="s">
        <v>682</v>
      </c>
      <c r="I686" s="9" t="s">
        <v>683</v>
      </c>
      <c r="J686" s="9" t="s">
        <v>684</v>
      </c>
      <c r="K686" s="9" t="s">
        <v>685</v>
      </c>
      <c r="L686" s="9" t="s">
        <v>686</v>
      </c>
      <c r="M686" s="9" t="s">
        <v>687</v>
      </c>
      <c r="O686" s="14" t="s">
        <v>170</v>
      </c>
      <c r="P686" s="25">
        <v>5</v>
      </c>
    </row>
    <row r="687" spans="1:17" x14ac:dyDescent="0.3">
      <c r="A687" s="9" t="s">
        <v>170</v>
      </c>
      <c r="B687" s="10">
        <f t="shared" ref="B687:B718" si="39">B7/P686</f>
        <v>164.2</v>
      </c>
      <c r="C687" s="10">
        <f t="shared" ref="C687:C718" si="40">C7/P686</f>
        <v>187.4</v>
      </c>
      <c r="D687" s="10">
        <f t="shared" ref="D687:D718" si="41">D7/P686</f>
        <v>209.2</v>
      </c>
      <c r="E687" s="10">
        <f t="shared" ref="E687:E718" si="42">E7/P686</f>
        <v>134.19999999999999</v>
      </c>
      <c r="F687" s="10">
        <f t="shared" ref="F687:F718" si="43">F7/P686</f>
        <v>59.6</v>
      </c>
      <c r="G687" s="10">
        <f t="shared" ref="G687:G718" si="44">G7/P686</f>
        <v>82.4</v>
      </c>
      <c r="H687" s="10">
        <f t="shared" ref="H687:H718" si="45">H7/P686</f>
        <v>188</v>
      </c>
      <c r="I687" s="10">
        <f t="shared" ref="I687:I718" si="46">I7/P686</f>
        <v>72.2</v>
      </c>
      <c r="J687" s="10">
        <f t="shared" ref="J687:J718" si="47">J7/P686</f>
        <v>84</v>
      </c>
      <c r="K687" s="10">
        <f t="shared" ref="K687:K718" si="48">K7/P686</f>
        <v>50.2</v>
      </c>
      <c r="L687" s="10">
        <f t="shared" ref="L687:L718" si="49">L7/P686</f>
        <v>28.6</v>
      </c>
      <c r="M687" s="10">
        <f t="shared" ref="M687:M718" si="50">M7/P686</f>
        <v>53</v>
      </c>
      <c r="O687" s="14" t="s">
        <v>78</v>
      </c>
      <c r="P687" s="25">
        <v>5</v>
      </c>
    </row>
    <row r="688" spans="1:17" x14ac:dyDescent="0.3">
      <c r="A688" s="9" t="s">
        <v>78</v>
      </c>
      <c r="B688" s="9">
        <f t="shared" si="39"/>
        <v>0</v>
      </c>
      <c r="C688" s="9">
        <f t="shared" si="40"/>
        <v>0</v>
      </c>
      <c r="D688" s="9">
        <f t="shared" si="41"/>
        <v>0</v>
      </c>
      <c r="E688" s="9">
        <f t="shared" si="42"/>
        <v>0</v>
      </c>
      <c r="F688" s="9">
        <f t="shared" si="43"/>
        <v>0</v>
      </c>
      <c r="G688" s="9">
        <f t="shared" si="44"/>
        <v>0</v>
      </c>
      <c r="H688" s="9">
        <f t="shared" si="45"/>
        <v>0</v>
      </c>
      <c r="I688" s="9">
        <f t="shared" si="46"/>
        <v>0</v>
      </c>
      <c r="J688" s="9">
        <f t="shared" si="47"/>
        <v>0</v>
      </c>
      <c r="K688" s="9">
        <f t="shared" si="48"/>
        <v>19.399999999999999</v>
      </c>
      <c r="L688" s="9">
        <f t="shared" si="49"/>
        <v>5.2</v>
      </c>
      <c r="M688" s="9">
        <f t="shared" si="50"/>
        <v>0</v>
      </c>
      <c r="O688" s="14" t="s">
        <v>79</v>
      </c>
      <c r="P688" s="25">
        <v>5</v>
      </c>
    </row>
    <row r="689" spans="1:16" x14ac:dyDescent="0.3">
      <c r="A689" s="9" t="s">
        <v>79</v>
      </c>
      <c r="B689" s="9">
        <f t="shared" si="39"/>
        <v>0</v>
      </c>
      <c r="C689" s="9">
        <f t="shared" si="40"/>
        <v>0</v>
      </c>
      <c r="D689" s="9">
        <f t="shared" si="41"/>
        <v>0</v>
      </c>
      <c r="E689" s="9">
        <f t="shared" si="42"/>
        <v>0</v>
      </c>
      <c r="F689" s="9">
        <f t="shared" si="43"/>
        <v>0</v>
      </c>
      <c r="G689" s="9">
        <f t="shared" si="44"/>
        <v>0</v>
      </c>
      <c r="H689" s="9">
        <f t="shared" si="45"/>
        <v>0</v>
      </c>
      <c r="I689" s="9">
        <f t="shared" si="46"/>
        <v>0</v>
      </c>
      <c r="J689" s="9">
        <f t="shared" si="47"/>
        <v>0</v>
      </c>
      <c r="K689" s="9">
        <f t="shared" si="48"/>
        <v>25.6</v>
      </c>
      <c r="L689" s="9">
        <f t="shared" si="49"/>
        <v>1.6</v>
      </c>
      <c r="M689" s="9">
        <f t="shared" si="50"/>
        <v>0.2</v>
      </c>
      <c r="O689" s="14" t="s">
        <v>80</v>
      </c>
      <c r="P689" s="25">
        <v>5</v>
      </c>
    </row>
    <row r="690" spans="1:16" x14ac:dyDescent="0.3">
      <c r="A690" s="9" t="s">
        <v>80</v>
      </c>
      <c r="B690" s="9">
        <f t="shared" si="39"/>
        <v>0</v>
      </c>
      <c r="C690" s="9">
        <f t="shared" si="40"/>
        <v>0</v>
      </c>
      <c r="D690" s="9">
        <f t="shared" si="41"/>
        <v>0</v>
      </c>
      <c r="E690" s="9">
        <f t="shared" si="42"/>
        <v>0</v>
      </c>
      <c r="F690" s="9">
        <f t="shared" si="43"/>
        <v>0</v>
      </c>
      <c r="G690" s="9">
        <f t="shared" si="44"/>
        <v>0</v>
      </c>
      <c r="H690" s="9">
        <f t="shared" si="45"/>
        <v>0</v>
      </c>
      <c r="I690" s="9">
        <f t="shared" si="46"/>
        <v>0.2</v>
      </c>
      <c r="J690" s="9">
        <f t="shared" si="47"/>
        <v>0</v>
      </c>
      <c r="K690" s="9">
        <f t="shared" si="48"/>
        <v>0</v>
      </c>
      <c r="L690" s="9">
        <f t="shared" si="49"/>
        <v>23.2</v>
      </c>
      <c r="M690" s="9">
        <f t="shared" si="50"/>
        <v>0</v>
      </c>
      <c r="O690" s="14" t="s">
        <v>81</v>
      </c>
      <c r="P690" s="25">
        <v>5</v>
      </c>
    </row>
    <row r="691" spans="1:16" x14ac:dyDescent="0.3">
      <c r="A691" s="9" t="s">
        <v>81</v>
      </c>
      <c r="B691" s="9">
        <f t="shared" si="39"/>
        <v>0</v>
      </c>
      <c r="C691" s="9">
        <f t="shared" si="40"/>
        <v>0</v>
      </c>
      <c r="D691" s="9">
        <f t="shared" si="41"/>
        <v>0</v>
      </c>
      <c r="E691" s="9">
        <f t="shared" si="42"/>
        <v>0</v>
      </c>
      <c r="F691" s="9">
        <f t="shared" si="43"/>
        <v>0</v>
      </c>
      <c r="G691" s="9">
        <f t="shared" si="44"/>
        <v>0</v>
      </c>
      <c r="H691" s="9">
        <f t="shared" si="45"/>
        <v>0</v>
      </c>
      <c r="I691" s="9">
        <f t="shared" si="46"/>
        <v>0</v>
      </c>
      <c r="J691" s="9">
        <f t="shared" si="47"/>
        <v>0</v>
      </c>
      <c r="K691" s="9">
        <f t="shared" si="48"/>
        <v>0</v>
      </c>
      <c r="L691" s="9">
        <f t="shared" si="49"/>
        <v>0</v>
      </c>
      <c r="M691" s="9">
        <f t="shared" si="50"/>
        <v>28.8</v>
      </c>
      <c r="O691" s="14" t="s">
        <v>82</v>
      </c>
      <c r="P691" s="25">
        <v>5</v>
      </c>
    </row>
    <row r="692" spans="1:16" x14ac:dyDescent="0.3">
      <c r="A692" s="9" t="s">
        <v>82</v>
      </c>
      <c r="B692" s="9">
        <f t="shared" si="39"/>
        <v>0</v>
      </c>
      <c r="C692" s="9">
        <f t="shared" si="40"/>
        <v>0</v>
      </c>
      <c r="D692" s="9">
        <f t="shared" si="41"/>
        <v>0</v>
      </c>
      <c r="E692" s="9">
        <f t="shared" si="42"/>
        <v>0</v>
      </c>
      <c r="F692" s="9">
        <f t="shared" si="43"/>
        <v>0</v>
      </c>
      <c r="G692" s="9">
        <f t="shared" si="44"/>
        <v>0</v>
      </c>
      <c r="H692" s="9">
        <f t="shared" si="45"/>
        <v>0</v>
      </c>
      <c r="I692" s="9">
        <f t="shared" si="46"/>
        <v>0</v>
      </c>
      <c r="J692" s="9">
        <f t="shared" si="47"/>
        <v>22.4</v>
      </c>
      <c r="K692" s="9">
        <f t="shared" si="48"/>
        <v>4.2</v>
      </c>
      <c r="L692" s="9">
        <f t="shared" si="49"/>
        <v>0</v>
      </c>
      <c r="M692" s="9">
        <f t="shared" si="50"/>
        <v>0</v>
      </c>
      <c r="O692" s="14" t="s">
        <v>83</v>
      </c>
      <c r="P692" s="25">
        <v>5</v>
      </c>
    </row>
    <row r="693" spans="1:16" x14ac:dyDescent="0.3">
      <c r="A693" s="9" t="s">
        <v>83</v>
      </c>
      <c r="B693" s="9">
        <f t="shared" si="39"/>
        <v>0</v>
      </c>
      <c r="C693" s="9">
        <f t="shared" si="40"/>
        <v>0</v>
      </c>
      <c r="D693" s="9">
        <f t="shared" si="41"/>
        <v>0</v>
      </c>
      <c r="E693" s="9">
        <f t="shared" si="42"/>
        <v>0.2</v>
      </c>
      <c r="F693" s="9">
        <f t="shared" si="43"/>
        <v>22</v>
      </c>
      <c r="G693" s="9">
        <f t="shared" si="44"/>
        <v>1.6</v>
      </c>
      <c r="H693" s="9">
        <f t="shared" si="45"/>
        <v>0</v>
      </c>
      <c r="I693" s="9">
        <f t="shared" si="46"/>
        <v>0</v>
      </c>
      <c r="J693" s="9">
        <f t="shared" si="47"/>
        <v>28.2</v>
      </c>
      <c r="K693" s="9">
        <f t="shared" si="48"/>
        <v>0</v>
      </c>
      <c r="L693" s="9">
        <f t="shared" si="49"/>
        <v>0</v>
      </c>
      <c r="M693" s="9">
        <f t="shared" si="50"/>
        <v>32</v>
      </c>
      <c r="O693" s="14" t="s">
        <v>84</v>
      </c>
      <c r="P693" s="25">
        <v>5</v>
      </c>
    </row>
    <row r="694" spans="1:16" x14ac:dyDescent="0.3">
      <c r="A694" s="9" t="s">
        <v>84</v>
      </c>
      <c r="B694" s="9">
        <f t="shared" si="39"/>
        <v>15.6</v>
      </c>
      <c r="C694" s="9">
        <f t="shared" si="40"/>
        <v>1</v>
      </c>
      <c r="D694" s="9">
        <f t="shared" si="41"/>
        <v>17.600000000000001</v>
      </c>
      <c r="E694" s="9">
        <f t="shared" si="42"/>
        <v>12.2</v>
      </c>
      <c r="F694" s="9">
        <f t="shared" si="43"/>
        <v>7</v>
      </c>
      <c r="G694" s="9">
        <f t="shared" si="44"/>
        <v>22.6</v>
      </c>
      <c r="H694" s="9">
        <f t="shared" si="45"/>
        <v>29.6</v>
      </c>
      <c r="I694" s="9">
        <f t="shared" si="46"/>
        <v>2.2000000000000002</v>
      </c>
      <c r="J694" s="9">
        <f t="shared" si="47"/>
        <v>19.600000000000001</v>
      </c>
      <c r="K694" s="9">
        <f t="shared" si="48"/>
        <v>0</v>
      </c>
      <c r="L694" s="9">
        <f t="shared" si="49"/>
        <v>0</v>
      </c>
      <c r="M694" s="9">
        <f t="shared" si="50"/>
        <v>19.399999999999999</v>
      </c>
      <c r="O694" s="14" t="s">
        <v>85</v>
      </c>
      <c r="P694" s="25">
        <v>5</v>
      </c>
    </row>
    <row r="695" spans="1:16" x14ac:dyDescent="0.3">
      <c r="A695" s="9" t="s">
        <v>85</v>
      </c>
      <c r="B695" s="9">
        <f t="shared" si="39"/>
        <v>18.2</v>
      </c>
      <c r="C695" s="9">
        <f t="shared" si="40"/>
        <v>0.4</v>
      </c>
      <c r="D695" s="9">
        <f t="shared" si="41"/>
        <v>21</v>
      </c>
      <c r="E695" s="9">
        <f t="shared" si="42"/>
        <v>0</v>
      </c>
      <c r="F695" s="9">
        <f t="shared" si="43"/>
        <v>13.2</v>
      </c>
      <c r="G695" s="9">
        <f t="shared" si="44"/>
        <v>21.4</v>
      </c>
      <c r="H695" s="9">
        <f t="shared" si="45"/>
        <v>16.2</v>
      </c>
      <c r="I695" s="9">
        <f t="shared" si="46"/>
        <v>0.4</v>
      </c>
      <c r="J695" s="9">
        <f t="shared" si="47"/>
        <v>2.8</v>
      </c>
      <c r="K695" s="9">
        <f t="shared" si="48"/>
        <v>26</v>
      </c>
      <c r="L695" s="9">
        <f t="shared" si="49"/>
        <v>0.2</v>
      </c>
      <c r="M695" s="9">
        <f t="shared" si="50"/>
        <v>0</v>
      </c>
      <c r="O695" s="14" t="s">
        <v>86</v>
      </c>
      <c r="P695" s="25">
        <v>5</v>
      </c>
    </row>
    <row r="696" spans="1:16" x14ac:dyDescent="0.3">
      <c r="A696" s="9" t="s">
        <v>86</v>
      </c>
      <c r="B696" s="9">
        <f t="shared" si="39"/>
        <v>23.2</v>
      </c>
      <c r="C696" s="9">
        <f t="shared" si="40"/>
        <v>24.8</v>
      </c>
      <c r="D696" s="9">
        <f t="shared" si="41"/>
        <v>16.399999999999999</v>
      </c>
      <c r="E696" s="9">
        <f t="shared" si="42"/>
        <v>27.6</v>
      </c>
      <c r="F696" s="9">
        <f t="shared" si="43"/>
        <v>0</v>
      </c>
      <c r="G696" s="9">
        <f t="shared" si="44"/>
        <v>28</v>
      </c>
      <c r="H696" s="9">
        <f t="shared" si="45"/>
        <v>2.6</v>
      </c>
      <c r="I696" s="9">
        <f t="shared" si="46"/>
        <v>25.8</v>
      </c>
      <c r="J696" s="9">
        <f t="shared" si="47"/>
        <v>0.2</v>
      </c>
      <c r="K696" s="9">
        <f t="shared" si="48"/>
        <v>0.2</v>
      </c>
      <c r="L696" s="9">
        <f t="shared" si="49"/>
        <v>17.399999999999999</v>
      </c>
      <c r="M696" s="9">
        <f t="shared" si="50"/>
        <v>10</v>
      </c>
      <c r="O696" s="14" t="s">
        <v>87</v>
      </c>
      <c r="P696" s="25">
        <v>5</v>
      </c>
    </row>
    <row r="697" spans="1:16" x14ac:dyDescent="0.3">
      <c r="A697" s="9" t="s">
        <v>87</v>
      </c>
      <c r="B697" s="9">
        <f t="shared" si="39"/>
        <v>22</v>
      </c>
      <c r="C697" s="9">
        <f t="shared" si="40"/>
        <v>0</v>
      </c>
      <c r="D697" s="9">
        <f t="shared" si="41"/>
        <v>14.6</v>
      </c>
      <c r="E697" s="9">
        <f t="shared" si="42"/>
        <v>18</v>
      </c>
      <c r="F697" s="9">
        <f t="shared" si="43"/>
        <v>2</v>
      </c>
      <c r="G697" s="9">
        <f t="shared" si="44"/>
        <v>27.8</v>
      </c>
      <c r="H697" s="9">
        <f t="shared" si="45"/>
        <v>27.2</v>
      </c>
      <c r="I697" s="9">
        <f t="shared" si="46"/>
        <v>29.2</v>
      </c>
      <c r="J697" s="9">
        <f t="shared" si="47"/>
        <v>0</v>
      </c>
      <c r="K697" s="9">
        <f t="shared" si="48"/>
        <v>0</v>
      </c>
      <c r="L697" s="9">
        <f t="shared" si="49"/>
        <v>0</v>
      </c>
      <c r="M697" s="9">
        <f t="shared" si="50"/>
        <v>10</v>
      </c>
      <c r="O697" s="14" t="s">
        <v>88</v>
      </c>
      <c r="P697" s="25">
        <v>5</v>
      </c>
    </row>
    <row r="698" spans="1:16" x14ac:dyDescent="0.3">
      <c r="A698" s="9" t="s">
        <v>88</v>
      </c>
      <c r="B698" s="9">
        <f t="shared" si="39"/>
        <v>13.4</v>
      </c>
      <c r="C698" s="9">
        <f t="shared" si="40"/>
        <v>23.2</v>
      </c>
      <c r="D698" s="9">
        <f t="shared" si="41"/>
        <v>11.6</v>
      </c>
      <c r="E698" s="9">
        <f t="shared" si="42"/>
        <v>23</v>
      </c>
      <c r="F698" s="9">
        <f t="shared" si="43"/>
        <v>21.2</v>
      </c>
      <c r="G698" s="9">
        <f t="shared" si="44"/>
        <v>28.2</v>
      </c>
      <c r="H698" s="9">
        <f t="shared" si="45"/>
        <v>0</v>
      </c>
      <c r="I698" s="9">
        <f t="shared" si="46"/>
        <v>23.6</v>
      </c>
      <c r="J698" s="9">
        <f t="shared" si="47"/>
        <v>4.4000000000000004</v>
      </c>
      <c r="K698" s="9">
        <f t="shared" si="48"/>
        <v>0</v>
      </c>
      <c r="L698" s="9">
        <f t="shared" si="49"/>
        <v>0</v>
      </c>
      <c r="M698" s="9">
        <f t="shared" si="50"/>
        <v>10.4</v>
      </c>
      <c r="O698" s="14" t="s">
        <v>89</v>
      </c>
      <c r="P698" s="25">
        <v>5</v>
      </c>
    </row>
    <row r="699" spans="1:16" x14ac:dyDescent="0.3">
      <c r="A699" s="9" t="s">
        <v>89</v>
      </c>
      <c r="B699" s="9">
        <f t="shared" si="39"/>
        <v>0</v>
      </c>
      <c r="C699" s="9">
        <f t="shared" si="40"/>
        <v>0</v>
      </c>
      <c r="D699" s="9">
        <f t="shared" si="41"/>
        <v>0</v>
      </c>
      <c r="E699" s="9">
        <f t="shared" si="42"/>
        <v>0</v>
      </c>
      <c r="F699" s="9">
        <f t="shared" si="43"/>
        <v>0</v>
      </c>
      <c r="G699" s="9">
        <f t="shared" si="44"/>
        <v>0</v>
      </c>
      <c r="H699" s="9">
        <f t="shared" si="45"/>
        <v>0</v>
      </c>
      <c r="I699" s="9">
        <f t="shared" si="46"/>
        <v>0</v>
      </c>
      <c r="J699" s="9">
        <f t="shared" si="47"/>
        <v>0</v>
      </c>
      <c r="K699" s="9">
        <f t="shared" si="48"/>
        <v>0</v>
      </c>
      <c r="L699" s="9">
        <f t="shared" si="49"/>
        <v>0</v>
      </c>
      <c r="M699" s="9">
        <f t="shared" si="50"/>
        <v>32</v>
      </c>
      <c r="O699" s="14" t="s">
        <v>90</v>
      </c>
      <c r="P699" s="25">
        <v>5</v>
      </c>
    </row>
    <row r="700" spans="1:16" x14ac:dyDescent="0.3">
      <c r="A700" s="9" t="s">
        <v>90</v>
      </c>
      <c r="B700" s="9">
        <f t="shared" si="39"/>
        <v>0.4</v>
      </c>
      <c r="C700" s="9">
        <f t="shared" si="40"/>
        <v>0</v>
      </c>
      <c r="D700" s="9">
        <f t="shared" si="41"/>
        <v>0.2</v>
      </c>
      <c r="E700" s="9">
        <f t="shared" si="42"/>
        <v>0</v>
      </c>
      <c r="F700" s="9">
        <f t="shared" si="43"/>
        <v>0</v>
      </c>
      <c r="G700" s="9">
        <f t="shared" si="44"/>
        <v>0</v>
      </c>
      <c r="H700" s="9">
        <f t="shared" si="45"/>
        <v>0</v>
      </c>
      <c r="I700" s="9">
        <f t="shared" si="46"/>
        <v>0</v>
      </c>
      <c r="J700" s="9">
        <f t="shared" si="47"/>
        <v>0</v>
      </c>
      <c r="K700" s="9">
        <f t="shared" si="48"/>
        <v>0</v>
      </c>
      <c r="L700" s="9">
        <f t="shared" si="49"/>
        <v>0</v>
      </c>
      <c r="M700" s="9">
        <f t="shared" si="50"/>
        <v>0</v>
      </c>
      <c r="O700" s="14" t="s">
        <v>91</v>
      </c>
      <c r="P700" s="25">
        <v>5</v>
      </c>
    </row>
    <row r="701" spans="1:16" x14ac:dyDescent="0.3">
      <c r="A701" s="9" t="s">
        <v>91</v>
      </c>
      <c r="B701" s="9">
        <f t="shared" si="39"/>
        <v>0</v>
      </c>
      <c r="C701" s="9">
        <f t="shared" si="40"/>
        <v>0</v>
      </c>
      <c r="D701" s="9">
        <f t="shared" si="41"/>
        <v>0.4</v>
      </c>
      <c r="E701" s="9">
        <f t="shared" si="42"/>
        <v>0.2</v>
      </c>
      <c r="F701" s="9">
        <f t="shared" si="43"/>
        <v>0</v>
      </c>
      <c r="G701" s="9">
        <f t="shared" si="44"/>
        <v>0</v>
      </c>
      <c r="H701" s="9">
        <f t="shared" si="45"/>
        <v>0</v>
      </c>
      <c r="I701" s="9">
        <f t="shared" si="46"/>
        <v>0.2</v>
      </c>
      <c r="J701" s="9">
        <f t="shared" si="47"/>
        <v>0</v>
      </c>
      <c r="K701" s="9">
        <f t="shared" si="48"/>
        <v>0</v>
      </c>
      <c r="L701" s="9">
        <f t="shared" si="49"/>
        <v>0</v>
      </c>
      <c r="M701" s="9">
        <f t="shared" si="50"/>
        <v>0</v>
      </c>
      <c r="O701" s="14" t="s">
        <v>92</v>
      </c>
      <c r="P701" s="25">
        <v>5</v>
      </c>
    </row>
    <row r="702" spans="1:16" x14ac:dyDescent="0.3">
      <c r="A702" s="9" t="s">
        <v>92</v>
      </c>
      <c r="B702" s="9">
        <f t="shared" si="39"/>
        <v>0</v>
      </c>
      <c r="C702" s="9">
        <f t="shared" si="40"/>
        <v>0.2</v>
      </c>
      <c r="D702" s="9">
        <f t="shared" si="41"/>
        <v>0</v>
      </c>
      <c r="E702" s="9">
        <f t="shared" si="42"/>
        <v>0</v>
      </c>
      <c r="F702" s="9">
        <f t="shared" si="43"/>
        <v>0</v>
      </c>
      <c r="G702" s="9">
        <f t="shared" si="44"/>
        <v>0</v>
      </c>
      <c r="H702" s="9">
        <f t="shared" si="45"/>
        <v>0</v>
      </c>
      <c r="I702" s="9">
        <f t="shared" si="46"/>
        <v>0</v>
      </c>
      <c r="J702" s="9">
        <f t="shared" si="47"/>
        <v>0</v>
      </c>
      <c r="K702" s="9">
        <f t="shared" si="48"/>
        <v>0</v>
      </c>
      <c r="L702" s="9">
        <f t="shared" si="49"/>
        <v>0</v>
      </c>
      <c r="M702" s="9">
        <f t="shared" si="50"/>
        <v>1.2</v>
      </c>
      <c r="O702" s="14" t="s">
        <v>93</v>
      </c>
      <c r="P702" s="25">
        <v>5</v>
      </c>
    </row>
    <row r="703" spans="1:16" x14ac:dyDescent="0.3">
      <c r="A703" s="9" t="s">
        <v>93</v>
      </c>
      <c r="B703" s="9">
        <f t="shared" si="39"/>
        <v>0</v>
      </c>
      <c r="C703" s="9">
        <f t="shared" si="40"/>
        <v>0.2</v>
      </c>
      <c r="D703" s="9">
        <f t="shared" si="41"/>
        <v>0</v>
      </c>
      <c r="E703" s="9">
        <f t="shared" si="42"/>
        <v>0.2</v>
      </c>
      <c r="F703" s="9">
        <f t="shared" si="43"/>
        <v>0</v>
      </c>
      <c r="G703" s="9">
        <f t="shared" si="44"/>
        <v>0</v>
      </c>
      <c r="H703" s="9">
        <f t="shared" si="45"/>
        <v>0</v>
      </c>
      <c r="I703" s="9">
        <f t="shared" si="46"/>
        <v>0</v>
      </c>
      <c r="J703" s="9">
        <f t="shared" si="47"/>
        <v>0</v>
      </c>
      <c r="K703" s="9">
        <f t="shared" si="48"/>
        <v>0</v>
      </c>
      <c r="L703" s="9">
        <f t="shared" si="49"/>
        <v>0.2</v>
      </c>
      <c r="M703" s="9">
        <f t="shared" si="50"/>
        <v>0</v>
      </c>
      <c r="O703" s="14" t="s">
        <v>94</v>
      </c>
      <c r="P703" s="25">
        <v>5</v>
      </c>
    </row>
    <row r="704" spans="1:16" x14ac:dyDescent="0.3">
      <c r="A704" s="9" t="s">
        <v>94</v>
      </c>
      <c r="B704" s="9">
        <f t="shared" si="39"/>
        <v>0</v>
      </c>
      <c r="C704" s="9">
        <f t="shared" si="40"/>
        <v>0</v>
      </c>
      <c r="D704" s="9">
        <f t="shared" si="41"/>
        <v>0</v>
      </c>
      <c r="E704" s="9">
        <f t="shared" si="42"/>
        <v>0.2</v>
      </c>
      <c r="F704" s="9">
        <f t="shared" si="43"/>
        <v>0</v>
      </c>
      <c r="G704" s="9">
        <f t="shared" si="44"/>
        <v>0</v>
      </c>
      <c r="H704" s="9">
        <f t="shared" si="45"/>
        <v>0.2</v>
      </c>
      <c r="I704" s="9">
        <f t="shared" si="46"/>
        <v>0</v>
      </c>
      <c r="J704" s="9">
        <f t="shared" si="47"/>
        <v>0</v>
      </c>
      <c r="K704" s="9">
        <f t="shared" si="48"/>
        <v>0</v>
      </c>
      <c r="L704" s="9">
        <f t="shared" si="49"/>
        <v>0</v>
      </c>
      <c r="M704" s="9">
        <f t="shared" si="50"/>
        <v>0</v>
      </c>
      <c r="O704" s="14" t="s">
        <v>95</v>
      </c>
      <c r="P704" s="25">
        <v>5</v>
      </c>
    </row>
    <row r="705" spans="1:16" x14ac:dyDescent="0.3">
      <c r="A705" s="9" t="s">
        <v>95</v>
      </c>
      <c r="B705" s="9">
        <f t="shared" si="39"/>
        <v>0</v>
      </c>
      <c r="C705" s="9">
        <f t="shared" si="40"/>
        <v>0</v>
      </c>
      <c r="D705" s="9">
        <f t="shared" si="41"/>
        <v>0</v>
      </c>
      <c r="E705" s="9">
        <f t="shared" si="42"/>
        <v>0</v>
      </c>
      <c r="F705" s="9">
        <f t="shared" si="43"/>
        <v>0</v>
      </c>
      <c r="G705" s="9">
        <f t="shared" si="44"/>
        <v>0</v>
      </c>
      <c r="H705" s="9">
        <f t="shared" si="45"/>
        <v>0</v>
      </c>
      <c r="I705" s="9">
        <f t="shared" si="46"/>
        <v>0</v>
      </c>
      <c r="J705" s="9">
        <f t="shared" si="47"/>
        <v>0</v>
      </c>
      <c r="K705" s="9">
        <f t="shared" si="48"/>
        <v>0</v>
      </c>
      <c r="L705" s="9">
        <f t="shared" si="49"/>
        <v>0</v>
      </c>
      <c r="M705" s="9">
        <f t="shared" si="50"/>
        <v>0.2</v>
      </c>
      <c r="O705" s="14" t="s">
        <v>96</v>
      </c>
      <c r="P705" s="25">
        <v>5</v>
      </c>
    </row>
    <row r="706" spans="1:16" x14ac:dyDescent="0.3">
      <c r="A706" s="9" t="s">
        <v>96</v>
      </c>
      <c r="B706" s="9">
        <f t="shared" si="39"/>
        <v>0</v>
      </c>
      <c r="C706" s="9">
        <f t="shared" si="40"/>
        <v>0</v>
      </c>
      <c r="D706" s="9">
        <f t="shared" si="41"/>
        <v>0</v>
      </c>
      <c r="E706" s="9">
        <f t="shared" si="42"/>
        <v>0</v>
      </c>
      <c r="F706" s="9">
        <f t="shared" si="43"/>
        <v>0.2</v>
      </c>
      <c r="G706" s="9">
        <f t="shared" si="44"/>
        <v>0</v>
      </c>
      <c r="H706" s="9">
        <f t="shared" si="45"/>
        <v>0.4</v>
      </c>
      <c r="I706" s="9">
        <f t="shared" si="46"/>
        <v>0</v>
      </c>
      <c r="J706" s="9">
        <f t="shared" si="47"/>
        <v>0</v>
      </c>
      <c r="K706" s="9">
        <f t="shared" si="48"/>
        <v>0</v>
      </c>
      <c r="L706" s="9">
        <f t="shared" si="49"/>
        <v>0</v>
      </c>
      <c r="M706" s="9">
        <f t="shared" si="50"/>
        <v>0</v>
      </c>
      <c r="O706" s="14" t="s">
        <v>97</v>
      </c>
      <c r="P706" s="25">
        <v>5</v>
      </c>
    </row>
    <row r="707" spans="1:16" x14ac:dyDescent="0.3">
      <c r="A707" s="9" t="s">
        <v>97</v>
      </c>
      <c r="B707" s="9">
        <f t="shared" si="39"/>
        <v>0.2</v>
      </c>
      <c r="C707" s="9">
        <f t="shared" si="40"/>
        <v>0</v>
      </c>
      <c r="D707" s="9">
        <f t="shared" si="41"/>
        <v>0</v>
      </c>
      <c r="E707" s="9">
        <f t="shared" si="42"/>
        <v>0</v>
      </c>
      <c r="F707" s="9">
        <f t="shared" si="43"/>
        <v>0</v>
      </c>
      <c r="G707" s="9">
        <f t="shared" si="44"/>
        <v>0</v>
      </c>
      <c r="H707" s="9">
        <f t="shared" si="45"/>
        <v>0</v>
      </c>
      <c r="I707" s="9">
        <f t="shared" si="46"/>
        <v>0.4</v>
      </c>
      <c r="J707" s="9">
        <f t="shared" si="47"/>
        <v>0</v>
      </c>
      <c r="K707" s="9">
        <f t="shared" si="48"/>
        <v>0</v>
      </c>
      <c r="L707" s="9">
        <f t="shared" si="49"/>
        <v>0</v>
      </c>
      <c r="M707" s="9">
        <f t="shared" si="50"/>
        <v>0</v>
      </c>
      <c r="O707" s="14" t="s">
        <v>98</v>
      </c>
      <c r="P707" s="25">
        <v>5</v>
      </c>
    </row>
    <row r="708" spans="1:16" x14ac:dyDescent="0.3">
      <c r="A708" s="9" t="s">
        <v>98</v>
      </c>
      <c r="B708" s="9">
        <f t="shared" si="39"/>
        <v>0</v>
      </c>
      <c r="C708" s="9">
        <f t="shared" si="40"/>
        <v>0</v>
      </c>
      <c r="D708" s="9">
        <f t="shared" si="41"/>
        <v>0</v>
      </c>
      <c r="E708" s="9">
        <f t="shared" si="42"/>
        <v>0</v>
      </c>
      <c r="F708" s="9">
        <f t="shared" si="43"/>
        <v>0</v>
      </c>
      <c r="G708" s="9">
        <f t="shared" si="44"/>
        <v>0</v>
      </c>
      <c r="H708" s="9">
        <f t="shared" si="45"/>
        <v>0</v>
      </c>
      <c r="I708" s="9">
        <f t="shared" si="46"/>
        <v>0</v>
      </c>
      <c r="J708" s="9">
        <f t="shared" si="47"/>
        <v>0</v>
      </c>
      <c r="K708" s="9">
        <f t="shared" si="48"/>
        <v>0</v>
      </c>
      <c r="L708" s="9">
        <f t="shared" si="49"/>
        <v>0</v>
      </c>
      <c r="M708" s="9">
        <f t="shared" si="50"/>
        <v>0</v>
      </c>
      <c r="O708" s="14" t="s">
        <v>99</v>
      </c>
      <c r="P708" s="25">
        <v>5</v>
      </c>
    </row>
    <row r="709" spans="1:16" x14ac:dyDescent="0.3">
      <c r="A709" s="9" t="s">
        <v>99</v>
      </c>
      <c r="B709" s="9">
        <f t="shared" si="39"/>
        <v>0.8</v>
      </c>
      <c r="C709" s="9">
        <f t="shared" si="40"/>
        <v>0</v>
      </c>
      <c r="D709" s="9">
        <f t="shared" si="41"/>
        <v>0</v>
      </c>
      <c r="E709" s="9">
        <f t="shared" si="42"/>
        <v>0</v>
      </c>
      <c r="F709" s="9">
        <f t="shared" si="43"/>
        <v>0</v>
      </c>
      <c r="G709" s="9">
        <f t="shared" si="44"/>
        <v>0</v>
      </c>
      <c r="H709" s="9">
        <f t="shared" si="45"/>
        <v>0.4</v>
      </c>
      <c r="I709" s="9">
        <f t="shared" si="46"/>
        <v>0</v>
      </c>
      <c r="J709" s="9">
        <f t="shared" si="47"/>
        <v>0.2</v>
      </c>
      <c r="K709" s="9">
        <f t="shared" si="48"/>
        <v>0</v>
      </c>
      <c r="L709" s="9">
        <f t="shared" si="49"/>
        <v>0</v>
      </c>
      <c r="M709" s="9">
        <f t="shared" si="50"/>
        <v>0</v>
      </c>
      <c r="O709" s="14" t="s">
        <v>100</v>
      </c>
      <c r="P709" s="25">
        <v>5</v>
      </c>
    </row>
    <row r="710" spans="1:16" x14ac:dyDescent="0.3">
      <c r="A710" s="9" t="s">
        <v>100</v>
      </c>
      <c r="B710" s="9">
        <f t="shared" si="39"/>
        <v>0</v>
      </c>
      <c r="C710" s="9">
        <f t="shared" si="40"/>
        <v>0</v>
      </c>
      <c r="D710" s="9">
        <f t="shared" si="41"/>
        <v>0</v>
      </c>
      <c r="E710" s="9">
        <f t="shared" si="42"/>
        <v>0</v>
      </c>
      <c r="F710" s="9">
        <f t="shared" si="43"/>
        <v>0</v>
      </c>
      <c r="G710" s="9">
        <f t="shared" si="44"/>
        <v>0</v>
      </c>
      <c r="H710" s="9">
        <f t="shared" si="45"/>
        <v>0</v>
      </c>
      <c r="I710" s="9">
        <f t="shared" si="46"/>
        <v>0</v>
      </c>
      <c r="J710" s="9">
        <f t="shared" si="47"/>
        <v>0</v>
      </c>
      <c r="K710" s="9">
        <f t="shared" si="48"/>
        <v>0</v>
      </c>
      <c r="L710" s="9">
        <f t="shared" si="49"/>
        <v>0</v>
      </c>
      <c r="M710" s="9">
        <f t="shared" si="50"/>
        <v>0</v>
      </c>
      <c r="O710" s="14" t="s">
        <v>101</v>
      </c>
      <c r="P710" s="25">
        <v>5</v>
      </c>
    </row>
    <row r="711" spans="1:16" x14ac:dyDescent="0.3">
      <c r="A711" s="9" t="s">
        <v>101</v>
      </c>
      <c r="B711" s="9">
        <f t="shared" si="39"/>
        <v>0</v>
      </c>
      <c r="C711" s="9">
        <f t="shared" si="40"/>
        <v>0</v>
      </c>
      <c r="D711" s="9">
        <f t="shared" si="41"/>
        <v>0</v>
      </c>
      <c r="E711" s="9">
        <f t="shared" si="42"/>
        <v>0</v>
      </c>
      <c r="F711" s="9">
        <f t="shared" si="43"/>
        <v>0</v>
      </c>
      <c r="G711" s="9">
        <f t="shared" si="44"/>
        <v>0</v>
      </c>
      <c r="H711" s="9">
        <f t="shared" si="45"/>
        <v>0</v>
      </c>
      <c r="I711" s="9">
        <f t="shared" si="46"/>
        <v>0</v>
      </c>
      <c r="J711" s="9">
        <f t="shared" si="47"/>
        <v>0</v>
      </c>
      <c r="K711" s="9">
        <f t="shared" si="48"/>
        <v>0</v>
      </c>
      <c r="L711" s="9">
        <f t="shared" si="49"/>
        <v>0</v>
      </c>
      <c r="M711" s="9">
        <f t="shared" si="50"/>
        <v>0</v>
      </c>
      <c r="O711" s="14" t="s">
        <v>102</v>
      </c>
      <c r="P711" s="25">
        <v>5</v>
      </c>
    </row>
    <row r="712" spans="1:16" x14ac:dyDescent="0.3">
      <c r="A712" s="9" t="s">
        <v>102</v>
      </c>
      <c r="B712" s="9">
        <f t="shared" si="39"/>
        <v>0</v>
      </c>
      <c r="C712" s="9">
        <f t="shared" si="40"/>
        <v>0</v>
      </c>
      <c r="D712" s="9">
        <f t="shared" si="41"/>
        <v>0</v>
      </c>
      <c r="E712" s="9">
        <f t="shared" si="42"/>
        <v>0</v>
      </c>
      <c r="F712" s="9">
        <f t="shared" si="43"/>
        <v>0</v>
      </c>
      <c r="G712" s="9">
        <f t="shared" si="44"/>
        <v>0</v>
      </c>
      <c r="H712" s="9">
        <f t="shared" si="45"/>
        <v>0</v>
      </c>
      <c r="I712" s="9">
        <f t="shared" si="46"/>
        <v>0</v>
      </c>
      <c r="J712" s="9">
        <f t="shared" si="47"/>
        <v>0</v>
      </c>
      <c r="K712" s="9">
        <f t="shared" si="48"/>
        <v>0</v>
      </c>
      <c r="L712" s="9">
        <f t="shared" si="49"/>
        <v>0</v>
      </c>
      <c r="M712" s="9">
        <f t="shared" si="50"/>
        <v>0</v>
      </c>
      <c r="O712" s="14" t="s">
        <v>103</v>
      </c>
      <c r="P712" s="25">
        <v>5</v>
      </c>
    </row>
    <row r="713" spans="1:16" x14ac:dyDescent="0.3">
      <c r="A713" s="9" t="s">
        <v>103</v>
      </c>
      <c r="B713" s="9">
        <f t="shared" si="39"/>
        <v>44.2</v>
      </c>
      <c r="C713" s="9">
        <f t="shared" si="40"/>
        <v>0</v>
      </c>
      <c r="D713" s="9">
        <f t="shared" si="41"/>
        <v>0</v>
      </c>
      <c r="E713" s="9">
        <f t="shared" si="42"/>
        <v>0</v>
      </c>
      <c r="F713" s="9">
        <f t="shared" si="43"/>
        <v>20.8</v>
      </c>
      <c r="G713" s="9">
        <f t="shared" si="44"/>
        <v>0.2</v>
      </c>
      <c r="H713" s="9">
        <f t="shared" si="45"/>
        <v>5</v>
      </c>
      <c r="I713" s="9">
        <f t="shared" si="46"/>
        <v>42.2</v>
      </c>
      <c r="J713" s="9">
        <f t="shared" si="47"/>
        <v>0</v>
      </c>
      <c r="K713" s="9">
        <f t="shared" si="48"/>
        <v>0</v>
      </c>
      <c r="L713" s="9">
        <f t="shared" si="49"/>
        <v>46.2</v>
      </c>
      <c r="M713" s="9">
        <f t="shared" si="50"/>
        <v>0</v>
      </c>
      <c r="O713" s="14" t="s">
        <v>104</v>
      </c>
      <c r="P713" s="25">
        <v>5</v>
      </c>
    </row>
    <row r="714" spans="1:16" x14ac:dyDescent="0.3">
      <c r="A714" s="9" t="s">
        <v>104</v>
      </c>
      <c r="B714" s="9">
        <f t="shared" si="39"/>
        <v>37.200000000000003</v>
      </c>
      <c r="C714" s="9">
        <f t="shared" si="40"/>
        <v>0</v>
      </c>
      <c r="D714" s="9">
        <f t="shared" si="41"/>
        <v>0</v>
      </c>
      <c r="E714" s="9">
        <f t="shared" si="42"/>
        <v>0</v>
      </c>
      <c r="F714" s="9">
        <f t="shared" si="43"/>
        <v>42.8</v>
      </c>
      <c r="G714" s="9">
        <f t="shared" si="44"/>
        <v>0.2</v>
      </c>
      <c r="H714" s="9">
        <f t="shared" si="45"/>
        <v>44.2</v>
      </c>
      <c r="I714" s="9">
        <f t="shared" si="46"/>
        <v>11.4</v>
      </c>
      <c r="J714" s="9">
        <f t="shared" si="47"/>
        <v>0</v>
      </c>
      <c r="K714" s="9">
        <f t="shared" si="48"/>
        <v>0</v>
      </c>
      <c r="L714" s="9">
        <f t="shared" si="49"/>
        <v>47.8</v>
      </c>
      <c r="M714" s="9">
        <f t="shared" si="50"/>
        <v>-0.8</v>
      </c>
      <c r="O714" s="14" t="s">
        <v>105</v>
      </c>
      <c r="P714" s="25">
        <v>5</v>
      </c>
    </row>
    <row r="715" spans="1:16" x14ac:dyDescent="0.3">
      <c r="A715" s="9" t="s">
        <v>105</v>
      </c>
      <c r="B715" s="9">
        <f t="shared" si="39"/>
        <v>51.8</v>
      </c>
      <c r="C715" s="9">
        <f t="shared" si="40"/>
        <v>1</v>
      </c>
      <c r="D715" s="9">
        <f t="shared" si="41"/>
        <v>0</v>
      </c>
      <c r="E715" s="9">
        <f t="shared" si="42"/>
        <v>0</v>
      </c>
      <c r="F715" s="9">
        <f t="shared" si="43"/>
        <v>44.6</v>
      </c>
      <c r="G715" s="9">
        <f t="shared" si="44"/>
        <v>0</v>
      </c>
      <c r="H715" s="9">
        <f t="shared" si="45"/>
        <v>0</v>
      </c>
      <c r="I715" s="9">
        <f t="shared" si="46"/>
        <v>49.6</v>
      </c>
      <c r="J715" s="9">
        <f t="shared" si="47"/>
        <v>0</v>
      </c>
      <c r="K715" s="9">
        <f t="shared" si="48"/>
        <v>0</v>
      </c>
      <c r="L715" s="9">
        <f t="shared" si="49"/>
        <v>25.4</v>
      </c>
      <c r="M715" s="9">
        <f t="shared" si="50"/>
        <v>17.2</v>
      </c>
      <c r="O715" s="14" t="s">
        <v>106</v>
      </c>
      <c r="P715" s="25">
        <v>5</v>
      </c>
    </row>
    <row r="716" spans="1:16" x14ac:dyDescent="0.3">
      <c r="A716" s="9" t="s">
        <v>106</v>
      </c>
      <c r="B716" s="9">
        <f t="shared" si="39"/>
        <v>12.6</v>
      </c>
      <c r="C716" s="9">
        <f t="shared" si="40"/>
        <v>29.4</v>
      </c>
      <c r="D716" s="9">
        <f t="shared" si="41"/>
        <v>0</v>
      </c>
      <c r="E716" s="9">
        <f t="shared" si="42"/>
        <v>0.2</v>
      </c>
      <c r="F716" s="9">
        <f t="shared" si="43"/>
        <v>52.2</v>
      </c>
      <c r="G716" s="9">
        <f t="shared" si="44"/>
        <v>0</v>
      </c>
      <c r="H716" s="9">
        <f t="shared" si="45"/>
        <v>0</v>
      </c>
      <c r="I716" s="9">
        <f t="shared" si="46"/>
        <v>51.4</v>
      </c>
      <c r="J716" s="9">
        <f t="shared" si="47"/>
        <v>0</v>
      </c>
      <c r="K716" s="9">
        <f t="shared" si="48"/>
        <v>0</v>
      </c>
      <c r="L716" s="9">
        <f t="shared" si="49"/>
        <v>0</v>
      </c>
      <c r="M716" s="9">
        <f t="shared" si="50"/>
        <v>45</v>
      </c>
      <c r="O716" s="14" t="s">
        <v>107</v>
      </c>
      <c r="P716" s="25">
        <v>5</v>
      </c>
    </row>
    <row r="717" spans="1:16" x14ac:dyDescent="0.3">
      <c r="A717" s="9" t="s">
        <v>107</v>
      </c>
      <c r="B717" s="9">
        <f t="shared" si="39"/>
        <v>0</v>
      </c>
      <c r="C717" s="9">
        <f t="shared" si="40"/>
        <v>0.2</v>
      </c>
      <c r="D717" s="9">
        <f t="shared" si="41"/>
        <v>0</v>
      </c>
      <c r="E717" s="9">
        <f t="shared" si="42"/>
        <v>35.6</v>
      </c>
      <c r="F717" s="9">
        <f t="shared" si="43"/>
        <v>0</v>
      </c>
      <c r="G717" s="9">
        <f t="shared" si="44"/>
        <v>0.2</v>
      </c>
      <c r="H717" s="9">
        <f t="shared" si="45"/>
        <v>35.4</v>
      </c>
      <c r="I717" s="9">
        <f t="shared" si="46"/>
        <v>0</v>
      </c>
      <c r="J717" s="9">
        <f t="shared" si="47"/>
        <v>0</v>
      </c>
      <c r="K717" s="9">
        <f t="shared" si="48"/>
        <v>43.6</v>
      </c>
      <c r="L717" s="9">
        <f t="shared" si="49"/>
        <v>0</v>
      </c>
      <c r="M717" s="9">
        <f t="shared" si="50"/>
        <v>0</v>
      </c>
      <c r="O717" s="14" t="s">
        <v>108</v>
      </c>
      <c r="P717" s="25">
        <v>5</v>
      </c>
    </row>
    <row r="718" spans="1:16" x14ac:dyDescent="0.3">
      <c r="A718" s="9" t="s">
        <v>108</v>
      </c>
      <c r="B718" s="9">
        <f t="shared" si="39"/>
        <v>0</v>
      </c>
      <c r="C718" s="9">
        <f t="shared" si="40"/>
        <v>0</v>
      </c>
      <c r="D718" s="9">
        <f t="shared" si="41"/>
        <v>0</v>
      </c>
      <c r="E718" s="9">
        <f t="shared" si="42"/>
        <v>50.8</v>
      </c>
      <c r="F718" s="9">
        <f t="shared" si="43"/>
        <v>0</v>
      </c>
      <c r="G718" s="9">
        <f t="shared" si="44"/>
        <v>0</v>
      </c>
      <c r="H718" s="9">
        <f t="shared" si="45"/>
        <v>28.2</v>
      </c>
      <c r="I718" s="9">
        <f t="shared" si="46"/>
        <v>0</v>
      </c>
      <c r="J718" s="9">
        <f t="shared" si="47"/>
        <v>0</v>
      </c>
      <c r="K718" s="9">
        <f t="shared" si="48"/>
        <v>50.4</v>
      </c>
      <c r="L718" s="9">
        <f t="shared" si="49"/>
        <v>0.2</v>
      </c>
      <c r="M718" s="9">
        <f t="shared" si="50"/>
        <v>0</v>
      </c>
      <c r="O718" s="14" t="s">
        <v>109</v>
      </c>
      <c r="P718" s="25">
        <v>5</v>
      </c>
    </row>
    <row r="719" spans="1:16" x14ac:dyDescent="0.3">
      <c r="A719" s="9" t="s">
        <v>109</v>
      </c>
      <c r="B719" s="9">
        <f t="shared" ref="B719:B750" si="51">B39/P718</f>
        <v>4.8</v>
      </c>
      <c r="C719" s="9">
        <f t="shared" ref="C719:C750" si="52">C39/P718</f>
        <v>0</v>
      </c>
      <c r="D719" s="9">
        <f t="shared" ref="D719:D750" si="53">D39/P718</f>
        <v>0</v>
      </c>
      <c r="E719" s="9">
        <f t="shared" ref="E719:E750" si="54">E39/P718</f>
        <v>46.8</v>
      </c>
      <c r="F719" s="9">
        <f t="shared" ref="F719:F750" si="55">F39/P718</f>
        <v>0</v>
      </c>
      <c r="G719" s="9">
        <f t="shared" ref="G719:G750" si="56">G39/P718</f>
        <v>0</v>
      </c>
      <c r="H719" s="9">
        <f t="shared" ref="H719:H750" si="57">H39/P718</f>
        <v>52.8</v>
      </c>
      <c r="I719" s="9">
        <f t="shared" ref="I719:I750" si="58">I39/P718</f>
        <v>0</v>
      </c>
      <c r="J719" s="9">
        <f t="shared" ref="J719:J750" si="59">J39/P718</f>
        <v>0</v>
      </c>
      <c r="K719" s="9">
        <f t="shared" ref="K719:K750" si="60">K39/P718</f>
        <v>43.6</v>
      </c>
      <c r="L719" s="9">
        <f t="shared" ref="L719:L750" si="61">L39/P718</f>
        <v>0</v>
      </c>
      <c r="M719" s="9">
        <f t="shared" ref="M719:M750" si="62">M39/P718</f>
        <v>0</v>
      </c>
      <c r="O719" s="14" t="s">
        <v>110</v>
      </c>
      <c r="P719" s="25">
        <v>5</v>
      </c>
    </row>
    <row r="720" spans="1:16" x14ac:dyDescent="0.3">
      <c r="A720" s="9" t="s">
        <v>110</v>
      </c>
      <c r="B720" s="9">
        <f t="shared" si="51"/>
        <v>40.799999999999997</v>
      </c>
      <c r="C720" s="9">
        <f t="shared" si="52"/>
        <v>0</v>
      </c>
      <c r="D720" s="9">
        <f t="shared" si="53"/>
        <v>0</v>
      </c>
      <c r="E720" s="9">
        <f t="shared" si="54"/>
        <v>43.4</v>
      </c>
      <c r="F720" s="9">
        <f t="shared" si="55"/>
        <v>0</v>
      </c>
      <c r="G720" s="9">
        <f t="shared" si="56"/>
        <v>0</v>
      </c>
      <c r="H720" s="9">
        <f t="shared" si="57"/>
        <v>23</v>
      </c>
      <c r="I720" s="9">
        <f t="shared" si="58"/>
        <v>0</v>
      </c>
      <c r="J720" s="9">
        <f t="shared" si="59"/>
        <v>0</v>
      </c>
      <c r="K720" s="9">
        <f t="shared" si="60"/>
        <v>29.2</v>
      </c>
      <c r="L720" s="9">
        <f t="shared" si="61"/>
        <v>17.2</v>
      </c>
      <c r="M720" s="9">
        <f t="shared" si="62"/>
        <v>0</v>
      </c>
      <c r="O720" s="14" t="s">
        <v>111</v>
      </c>
      <c r="P720" s="25">
        <v>5</v>
      </c>
    </row>
    <row r="721" spans="1:16" x14ac:dyDescent="0.3">
      <c r="A721" s="9" t="s">
        <v>111</v>
      </c>
      <c r="B721" s="9">
        <f t="shared" si="51"/>
        <v>0</v>
      </c>
      <c r="C721" s="9">
        <f t="shared" si="52"/>
        <v>0</v>
      </c>
      <c r="D721" s="9">
        <f t="shared" si="53"/>
        <v>36.200000000000003</v>
      </c>
      <c r="E721" s="9">
        <f t="shared" si="54"/>
        <v>0</v>
      </c>
      <c r="F721" s="9">
        <f t="shared" si="55"/>
        <v>0</v>
      </c>
      <c r="G721" s="9">
        <f t="shared" si="56"/>
        <v>42.6</v>
      </c>
      <c r="H721" s="9">
        <f t="shared" si="57"/>
        <v>0</v>
      </c>
      <c r="I721" s="9">
        <f t="shared" si="58"/>
        <v>0</v>
      </c>
      <c r="J721" s="9">
        <f t="shared" si="59"/>
        <v>42.4</v>
      </c>
      <c r="K721" s="9">
        <f t="shared" si="60"/>
        <v>0</v>
      </c>
      <c r="L721" s="9">
        <f t="shared" si="61"/>
        <v>0</v>
      </c>
      <c r="M721" s="9">
        <f t="shared" si="62"/>
        <v>25</v>
      </c>
      <c r="O721" s="14" t="s">
        <v>112</v>
      </c>
      <c r="P721" s="25">
        <v>5</v>
      </c>
    </row>
    <row r="722" spans="1:16" x14ac:dyDescent="0.3">
      <c r="A722" s="9" t="s">
        <v>112</v>
      </c>
      <c r="B722" s="9">
        <f t="shared" si="51"/>
        <v>0</v>
      </c>
      <c r="C722" s="9">
        <f t="shared" si="52"/>
        <v>0</v>
      </c>
      <c r="D722" s="9">
        <f t="shared" si="53"/>
        <v>45.6</v>
      </c>
      <c r="E722" s="9">
        <f t="shared" si="54"/>
        <v>0</v>
      </c>
      <c r="F722" s="9">
        <f t="shared" si="55"/>
        <v>0</v>
      </c>
      <c r="G722" s="9">
        <f t="shared" si="56"/>
        <v>47.2</v>
      </c>
      <c r="H722" s="9">
        <f t="shared" si="57"/>
        <v>0</v>
      </c>
      <c r="I722" s="9">
        <f t="shared" si="58"/>
        <v>0.2</v>
      </c>
      <c r="J722" s="9">
        <f t="shared" si="59"/>
        <v>50.8</v>
      </c>
      <c r="K722" s="9">
        <f t="shared" si="60"/>
        <v>0</v>
      </c>
      <c r="L722" s="9">
        <f t="shared" si="61"/>
        <v>0</v>
      </c>
      <c r="M722" s="9">
        <f t="shared" si="62"/>
        <v>0</v>
      </c>
      <c r="O722" s="14" t="s">
        <v>113</v>
      </c>
      <c r="P722" s="25">
        <v>5</v>
      </c>
    </row>
    <row r="723" spans="1:16" x14ac:dyDescent="0.3">
      <c r="A723" s="9" t="s">
        <v>113</v>
      </c>
      <c r="B723" s="9">
        <f t="shared" si="51"/>
        <v>0</v>
      </c>
      <c r="C723" s="9">
        <f t="shared" si="52"/>
        <v>0</v>
      </c>
      <c r="D723" s="9">
        <f t="shared" si="53"/>
        <v>50.4</v>
      </c>
      <c r="E723" s="9">
        <f t="shared" si="54"/>
        <v>0</v>
      </c>
      <c r="F723" s="9">
        <f t="shared" si="55"/>
        <v>0</v>
      </c>
      <c r="G723" s="9">
        <f t="shared" si="56"/>
        <v>37</v>
      </c>
      <c r="H723" s="9">
        <f t="shared" si="57"/>
        <v>1.6</v>
      </c>
      <c r="I723" s="9">
        <f t="shared" si="58"/>
        <v>0</v>
      </c>
      <c r="J723" s="9">
        <f t="shared" si="59"/>
        <v>12.6</v>
      </c>
      <c r="K723" s="9">
        <f t="shared" si="60"/>
        <v>32.200000000000003</v>
      </c>
      <c r="L723" s="9">
        <f t="shared" si="61"/>
        <v>0</v>
      </c>
      <c r="M723" s="9">
        <f t="shared" si="62"/>
        <v>0</v>
      </c>
      <c r="O723" s="14" t="s">
        <v>114</v>
      </c>
      <c r="P723" s="25">
        <v>5</v>
      </c>
    </row>
    <row r="724" spans="1:16" x14ac:dyDescent="0.3">
      <c r="A724" s="9" t="s">
        <v>114</v>
      </c>
      <c r="B724" s="9">
        <f t="shared" si="51"/>
        <v>0</v>
      </c>
      <c r="C724" s="9">
        <f t="shared" si="52"/>
        <v>0</v>
      </c>
      <c r="D724" s="9">
        <f t="shared" si="53"/>
        <v>24.8</v>
      </c>
      <c r="E724" s="9">
        <f t="shared" si="54"/>
        <v>7.4</v>
      </c>
      <c r="F724" s="9">
        <f t="shared" si="55"/>
        <v>0</v>
      </c>
      <c r="G724" s="9">
        <f t="shared" si="56"/>
        <v>18</v>
      </c>
      <c r="H724" s="9">
        <f t="shared" si="57"/>
        <v>17.399999999999999</v>
      </c>
      <c r="I724" s="9">
        <f t="shared" si="58"/>
        <v>0</v>
      </c>
      <c r="J724" s="9">
        <f t="shared" si="59"/>
        <v>0</v>
      </c>
      <c r="K724" s="9">
        <f t="shared" si="60"/>
        <v>42.2</v>
      </c>
      <c r="L724" s="9">
        <f t="shared" si="61"/>
        <v>0</v>
      </c>
      <c r="M724" s="9">
        <f t="shared" si="62"/>
        <v>0</v>
      </c>
      <c r="O724" s="14" t="s">
        <v>115</v>
      </c>
      <c r="P724" s="25">
        <v>5</v>
      </c>
    </row>
    <row r="725" spans="1:16" x14ac:dyDescent="0.3">
      <c r="A725" s="9" t="s">
        <v>115</v>
      </c>
      <c r="B725" s="9">
        <f t="shared" si="51"/>
        <v>0</v>
      </c>
      <c r="C725" s="9">
        <f t="shared" si="52"/>
        <v>48.8</v>
      </c>
      <c r="D725" s="9">
        <f t="shared" si="53"/>
        <v>0</v>
      </c>
      <c r="E725" s="9">
        <f t="shared" si="54"/>
        <v>0.2</v>
      </c>
      <c r="F725" s="9">
        <f t="shared" si="55"/>
        <v>36.6</v>
      </c>
      <c r="G725" s="9">
        <f t="shared" si="56"/>
        <v>8.1999999999999993</v>
      </c>
      <c r="H725" s="9">
        <f t="shared" si="57"/>
        <v>0</v>
      </c>
      <c r="I725" s="9">
        <f t="shared" si="58"/>
        <v>34.6</v>
      </c>
      <c r="J725" s="9">
        <f t="shared" si="59"/>
        <v>8.4</v>
      </c>
      <c r="K725" s="9">
        <f t="shared" si="60"/>
        <v>0</v>
      </c>
      <c r="L725" s="9">
        <f t="shared" si="61"/>
        <v>0</v>
      </c>
      <c r="M725" s="9">
        <f t="shared" si="62"/>
        <v>44</v>
      </c>
      <c r="O725" s="14" t="s">
        <v>116</v>
      </c>
      <c r="P725" s="25">
        <v>5</v>
      </c>
    </row>
    <row r="726" spans="1:16" x14ac:dyDescent="0.3">
      <c r="A726" s="9" t="s">
        <v>116</v>
      </c>
      <c r="B726" s="9">
        <f t="shared" si="51"/>
        <v>0</v>
      </c>
      <c r="C726" s="9">
        <f t="shared" si="52"/>
        <v>45</v>
      </c>
      <c r="D726" s="9">
        <f t="shared" si="53"/>
        <v>0</v>
      </c>
      <c r="E726" s="9">
        <f t="shared" si="54"/>
        <v>0</v>
      </c>
      <c r="F726" s="9">
        <f t="shared" si="55"/>
        <v>32.4</v>
      </c>
      <c r="G726" s="9">
        <f t="shared" si="56"/>
        <v>0.2</v>
      </c>
      <c r="H726" s="9">
        <f t="shared" si="57"/>
        <v>0</v>
      </c>
      <c r="I726" s="9">
        <f t="shared" si="58"/>
        <v>38.799999999999997</v>
      </c>
      <c r="J726" s="9">
        <f t="shared" si="59"/>
        <v>2</v>
      </c>
      <c r="K726" s="9">
        <f t="shared" si="60"/>
        <v>0</v>
      </c>
      <c r="L726" s="9">
        <f t="shared" si="61"/>
        <v>0</v>
      </c>
      <c r="M726" s="9">
        <f t="shared" si="62"/>
        <v>41.6</v>
      </c>
      <c r="O726" s="14" t="s">
        <v>117</v>
      </c>
      <c r="P726" s="25">
        <v>5</v>
      </c>
    </row>
    <row r="727" spans="1:16" x14ac:dyDescent="0.3">
      <c r="A727" s="9" t="s">
        <v>117</v>
      </c>
      <c r="B727" s="9">
        <f t="shared" si="51"/>
        <v>0</v>
      </c>
      <c r="C727" s="9">
        <f t="shared" si="52"/>
        <v>38.6</v>
      </c>
      <c r="D727" s="9">
        <f t="shared" si="53"/>
        <v>0</v>
      </c>
      <c r="E727" s="9">
        <f t="shared" si="54"/>
        <v>0</v>
      </c>
      <c r="F727" s="9">
        <f t="shared" si="55"/>
        <v>0</v>
      </c>
      <c r="G727" s="9">
        <f t="shared" si="56"/>
        <v>33.6</v>
      </c>
      <c r="H727" s="9">
        <f t="shared" si="57"/>
        <v>0</v>
      </c>
      <c r="I727" s="9">
        <f t="shared" si="58"/>
        <v>0</v>
      </c>
      <c r="J727" s="9">
        <f t="shared" si="59"/>
        <v>45.2</v>
      </c>
      <c r="K727" s="9">
        <f t="shared" si="60"/>
        <v>0</v>
      </c>
      <c r="L727" s="9">
        <f t="shared" si="61"/>
        <v>0</v>
      </c>
      <c r="M727" s="9">
        <f t="shared" si="62"/>
        <v>46.6</v>
      </c>
      <c r="O727" s="14" t="s">
        <v>118</v>
      </c>
      <c r="P727" s="25">
        <v>5</v>
      </c>
    </row>
    <row r="728" spans="1:16" x14ac:dyDescent="0.3">
      <c r="A728" s="9" t="s">
        <v>118</v>
      </c>
      <c r="B728" s="9">
        <f t="shared" si="51"/>
        <v>0</v>
      </c>
      <c r="C728" s="9">
        <f t="shared" si="52"/>
        <v>37.4</v>
      </c>
      <c r="D728" s="9">
        <f t="shared" si="53"/>
        <v>0.4</v>
      </c>
      <c r="E728" s="9">
        <f t="shared" si="54"/>
        <v>0</v>
      </c>
      <c r="F728" s="9">
        <f t="shared" si="55"/>
        <v>0</v>
      </c>
      <c r="G728" s="9">
        <f t="shared" si="56"/>
        <v>35</v>
      </c>
      <c r="H728" s="9">
        <f t="shared" si="57"/>
        <v>0</v>
      </c>
      <c r="I728" s="9">
        <f t="shared" si="58"/>
        <v>0</v>
      </c>
      <c r="J728" s="9">
        <f t="shared" si="59"/>
        <v>46</v>
      </c>
      <c r="K728" s="9">
        <f t="shared" si="60"/>
        <v>0</v>
      </c>
      <c r="L728" s="9">
        <f t="shared" si="61"/>
        <v>0</v>
      </c>
      <c r="M728" s="9">
        <f t="shared" si="62"/>
        <v>44</v>
      </c>
      <c r="O728" s="14" t="s">
        <v>119</v>
      </c>
      <c r="P728" s="25">
        <v>5</v>
      </c>
    </row>
    <row r="729" spans="1:16" x14ac:dyDescent="0.3">
      <c r="A729" s="9" t="s">
        <v>119</v>
      </c>
      <c r="B729" s="9">
        <f t="shared" si="51"/>
        <v>0</v>
      </c>
      <c r="C729" s="9">
        <f t="shared" si="52"/>
        <v>0</v>
      </c>
      <c r="D729" s="9">
        <f t="shared" si="53"/>
        <v>0</v>
      </c>
      <c r="E729" s="9">
        <f t="shared" si="54"/>
        <v>0</v>
      </c>
      <c r="F729" s="9">
        <f t="shared" si="55"/>
        <v>0</v>
      </c>
      <c r="G729" s="9">
        <f t="shared" si="56"/>
        <v>0</v>
      </c>
      <c r="H729" s="9">
        <f t="shared" si="57"/>
        <v>0</v>
      </c>
      <c r="I729" s="9">
        <f t="shared" si="58"/>
        <v>0</v>
      </c>
      <c r="J729" s="9">
        <f t="shared" si="59"/>
        <v>0</v>
      </c>
      <c r="K729" s="9">
        <f t="shared" si="60"/>
        <v>0</v>
      </c>
      <c r="L729" s="9">
        <f t="shared" si="61"/>
        <v>0</v>
      </c>
      <c r="M729" s="9">
        <f t="shared" si="62"/>
        <v>0</v>
      </c>
      <c r="O729" s="14" t="s">
        <v>120</v>
      </c>
      <c r="P729" s="25">
        <v>5</v>
      </c>
    </row>
    <row r="730" spans="1:16" x14ac:dyDescent="0.3">
      <c r="A730" s="9" t="s">
        <v>120</v>
      </c>
      <c r="B730" s="9">
        <f t="shared" si="51"/>
        <v>0</v>
      </c>
      <c r="C730" s="9">
        <f t="shared" si="52"/>
        <v>0</v>
      </c>
      <c r="D730" s="9">
        <f t="shared" si="53"/>
        <v>0</v>
      </c>
      <c r="E730" s="9">
        <f t="shared" si="54"/>
        <v>0</v>
      </c>
      <c r="F730" s="9">
        <f t="shared" si="55"/>
        <v>0</v>
      </c>
      <c r="G730" s="9">
        <f t="shared" si="56"/>
        <v>0</v>
      </c>
      <c r="H730" s="9">
        <f t="shared" si="57"/>
        <v>0</v>
      </c>
      <c r="I730" s="9">
        <f t="shared" si="58"/>
        <v>0</v>
      </c>
      <c r="J730" s="9">
        <f t="shared" si="59"/>
        <v>0</v>
      </c>
      <c r="K730" s="9">
        <f t="shared" si="60"/>
        <v>0</v>
      </c>
      <c r="L730" s="9">
        <f t="shared" si="61"/>
        <v>0</v>
      </c>
      <c r="M730" s="9">
        <f t="shared" si="62"/>
        <v>0.8</v>
      </c>
      <c r="O730" s="14" t="s">
        <v>121</v>
      </c>
      <c r="P730" s="25">
        <v>5</v>
      </c>
    </row>
    <row r="731" spans="1:16" x14ac:dyDescent="0.3">
      <c r="A731" s="9" t="s">
        <v>121</v>
      </c>
      <c r="B731" s="9">
        <f t="shared" si="51"/>
        <v>0</v>
      </c>
      <c r="C731" s="9">
        <f t="shared" si="52"/>
        <v>0</v>
      </c>
      <c r="D731" s="9">
        <f t="shared" si="53"/>
        <v>0</v>
      </c>
      <c r="E731" s="9">
        <f t="shared" si="54"/>
        <v>0</v>
      </c>
      <c r="F731" s="9">
        <f t="shared" si="55"/>
        <v>0</v>
      </c>
      <c r="G731" s="9">
        <f t="shared" si="56"/>
        <v>0</v>
      </c>
      <c r="H731" s="9">
        <f t="shared" si="57"/>
        <v>0</v>
      </c>
      <c r="I731" s="9">
        <f t="shared" si="58"/>
        <v>0</v>
      </c>
      <c r="J731" s="9">
        <f t="shared" si="59"/>
        <v>0</v>
      </c>
      <c r="K731" s="9">
        <f t="shared" si="60"/>
        <v>0</v>
      </c>
      <c r="L731" s="9">
        <f t="shared" si="61"/>
        <v>0</v>
      </c>
      <c r="M731" s="9">
        <f t="shared" si="62"/>
        <v>0.4</v>
      </c>
      <c r="O731" s="14" t="s">
        <v>122</v>
      </c>
      <c r="P731" s="25">
        <v>5</v>
      </c>
    </row>
    <row r="732" spans="1:16" x14ac:dyDescent="0.3">
      <c r="A732" s="9" t="s">
        <v>122</v>
      </c>
      <c r="B732" s="9">
        <f t="shared" si="51"/>
        <v>0</v>
      </c>
      <c r="C732" s="9">
        <f t="shared" si="52"/>
        <v>0</v>
      </c>
      <c r="D732" s="9">
        <f t="shared" si="53"/>
        <v>0</v>
      </c>
      <c r="E732" s="9">
        <f t="shared" si="54"/>
        <v>0</v>
      </c>
      <c r="F732" s="9">
        <f t="shared" si="55"/>
        <v>0</v>
      </c>
      <c r="G732" s="9">
        <f t="shared" si="56"/>
        <v>0</v>
      </c>
      <c r="H732" s="9">
        <f t="shared" si="57"/>
        <v>0</v>
      </c>
      <c r="I732" s="9">
        <f t="shared" si="58"/>
        <v>0</v>
      </c>
      <c r="J732" s="9">
        <f t="shared" si="59"/>
        <v>0</v>
      </c>
      <c r="K732" s="9">
        <f t="shared" si="60"/>
        <v>0.4</v>
      </c>
      <c r="L732" s="9">
        <f t="shared" si="61"/>
        <v>0</v>
      </c>
      <c r="M732" s="9">
        <f t="shared" si="62"/>
        <v>0.2</v>
      </c>
      <c r="O732" s="14" t="s">
        <v>123</v>
      </c>
      <c r="P732" s="25">
        <v>5</v>
      </c>
    </row>
    <row r="733" spans="1:16" x14ac:dyDescent="0.3">
      <c r="A733" s="9" t="s">
        <v>123</v>
      </c>
      <c r="B733" s="9">
        <f t="shared" si="51"/>
        <v>0</v>
      </c>
      <c r="C733" s="9">
        <f t="shared" si="52"/>
        <v>0</v>
      </c>
      <c r="D733" s="9">
        <f t="shared" si="53"/>
        <v>0</v>
      </c>
      <c r="E733" s="9">
        <f t="shared" si="54"/>
        <v>0</v>
      </c>
      <c r="F733" s="9">
        <f t="shared" si="55"/>
        <v>0</v>
      </c>
      <c r="G733" s="9">
        <f t="shared" si="56"/>
        <v>0</v>
      </c>
      <c r="H733" s="9">
        <f t="shared" si="57"/>
        <v>0</v>
      </c>
      <c r="I733" s="9">
        <f t="shared" si="58"/>
        <v>0</v>
      </c>
      <c r="J733" s="9">
        <f t="shared" si="59"/>
        <v>0.2</v>
      </c>
      <c r="K733" s="9">
        <f t="shared" si="60"/>
        <v>0</v>
      </c>
      <c r="L733" s="9">
        <f t="shared" si="61"/>
        <v>0</v>
      </c>
      <c r="M733" s="9">
        <f t="shared" si="62"/>
        <v>0.2</v>
      </c>
      <c r="O733" s="14" t="s">
        <v>124</v>
      </c>
      <c r="P733" s="25">
        <v>5</v>
      </c>
    </row>
    <row r="734" spans="1:16" x14ac:dyDescent="0.3">
      <c r="A734" s="9" t="s">
        <v>124</v>
      </c>
      <c r="B734" s="9">
        <f t="shared" si="51"/>
        <v>0</v>
      </c>
      <c r="C734" s="9">
        <f t="shared" si="52"/>
        <v>0.2</v>
      </c>
      <c r="D734" s="9">
        <f t="shared" si="53"/>
        <v>0</v>
      </c>
      <c r="E734" s="9">
        <f t="shared" si="54"/>
        <v>0</v>
      </c>
      <c r="F734" s="9">
        <f t="shared" si="55"/>
        <v>0</v>
      </c>
      <c r="G734" s="9">
        <f t="shared" si="56"/>
        <v>0</v>
      </c>
      <c r="H734" s="9">
        <f t="shared" si="57"/>
        <v>0</v>
      </c>
      <c r="I734" s="9">
        <f t="shared" si="58"/>
        <v>0</v>
      </c>
      <c r="J734" s="9">
        <f t="shared" si="59"/>
        <v>0</v>
      </c>
      <c r="K734" s="9">
        <f t="shared" si="60"/>
        <v>0</v>
      </c>
      <c r="L734" s="9">
        <f t="shared" si="61"/>
        <v>0</v>
      </c>
      <c r="M734" s="9">
        <f t="shared" si="62"/>
        <v>0</v>
      </c>
      <c r="O734" s="14" t="s">
        <v>125</v>
      </c>
      <c r="P734" s="25">
        <v>5</v>
      </c>
    </row>
    <row r="735" spans="1:16" x14ac:dyDescent="0.3">
      <c r="A735" s="9" t="s">
        <v>125</v>
      </c>
      <c r="B735" s="9">
        <f t="shared" si="51"/>
        <v>0</v>
      </c>
      <c r="C735" s="9">
        <f t="shared" si="52"/>
        <v>0</v>
      </c>
      <c r="D735" s="9">
        <f t="shared" si="53"/>
        <v>0</v>
      </c>
      <c r="E735" s="9">
        <f t="shared" si="54"/>
        <v>0</v>
      </c>
      <c r="F735" s="9">
        <f t="shared" si="55"/>
        <v>0</v>
      </c>
      <c r="G735" s="9">
        <f t="shared" si="56"/>
        <v>0</v>
      </c>
      <c r="H735" s="9">
        <f t="shared" si="57"/>
        <v>0</v>
      </c>
      <c r="I735" s="9">
        <f t="shared" si="58"/>
        <v>0</v>
      </c>
      <c r="J735" s="9">
        <f t="shared" si="59"/>
        <v>0</v>
      </c>
      <c r="K735" s="9">
        <f t="shared" si="60"/>
        <v>0</v>
      </c>
      <c r="L735" s="9">
        <f t="shared" si="61"/>
        <v>0</v>
      </c>
      <c r="M735" s="9">
        <f t="shared" si="62"/>
        <v>0.4</v>
      </c>
      <c r="O735" s="14" t="s">
        <v>126</v>
      </c>
      <c r="P735" s="25">
        <v>5</v>
      </c>
    </row>
    <row r="736" spans="1:16" x14ac:dyDescent="0.3">
      <c r="A736" s="9" t="s">
        <v>126</v>
      </c>
      <c r="B736" s="9">
        <f t="shared" si="51"/>
        <v>0</v>
      </c>
      <c r="C736" s="9">
        <f t="shared" si="52"/>
        <v>0</v>
      </c>
      <c r="D736" s="9">
        <f t="shared" si="53"/>
        <v>0</v>
      </c>
      <c r="E736" s="9">
        <f t="shared" si="54"/>
        <v>0</v>
      </c>
      <c r="F736" s="9">
        <f t="shared" si="55"/>
        <v>0</v>
      </c>
      <c r="G736" s="9">
        <f t="shared" si="56"/>
        <v>0</v>
      </c>
      <c r="H736" s="9">
        <f t="shared" si="57"/>
        <v>0</v>
      </c>
      <c r="I736" s="9">
        <f t="shared" si="58"/>
        <v>0</v>
      </c>
      <c r="J736" s="9">
        <f t="shared" si="59"/>
        <v>0</v>
      </c>
      <c r="K736" s="9">
        <f t="shared" si="60"/>
        <v>0</v>
      </c>
      <c r="L736" s="9">
        <f t="shared" si="61"/>
        <v>0</v>
      </c>
      <c r="M736" s="9">
        <f t="shared" si="62"/>
        <v>0</v>
      </c>
      <c r="O736" s="14" t="s">
        <v>127</v>
      </c>
      <c r="P736" s="25">
        <v>5</v>
      </c>
    </row>
    <row r="737" spans="1:16" x14ac:dyDescent="0.3">
      <c r="A737" s="9" t="s">
        <v>127</v>
      </c>
      <c r="B737" s="9">
        <f t="shared" si="51"/>
        <v>0</v>
      </c>
      <c r="C737" s="9">
        <f t="shared" si="52"/>
        <v>0</v>
      </c>
      <c r="D737" s="9">
        <f t="shared" si="53"/>
        <v>0</v>
      </c>
      <c r="E737" s="9">
        <f t="shared" si="54"/>
        <v>0</v>
      </c>
      <c r="F737" s="9">
        <f t="shared" si="55"/>
        <v>0</v>
      </c>
      <c r="G737" s="9">
        <f t="shared" si="56"/>
        <v>0</v>
      </c>
      <c r="H737" s="9">
        <f t="shared" si="57"/>
        <v>0</v>
      </c>
      <c r="I737" s="9">
        <f t="shared" si="58"/>
        <v>0</v>
      </c>
      <c r="J737" s="9">
        <f t="shared" si="59"/>
        <v>0</v>
      </c>
      <c r="K737" s="9">
        <f t="shared" si="60"/>
        <v>0</v>
      </c>
      <c r="L737" s="9">
        <f t="shared" si="61"/>
        <v>0</v>
      </c>
      <c r="M737" s="9">
        <f t="shared" si="62"/>
        <v>0</v>
      </c>
      <c r="O737" s="14" t="s">
        <v>128</v>
      </c>
      <c r="P737" s="25">
        <v>5</v>
      </c>
    </row>
    <row r="738" spans="1:16" x14ac:dyDescent="0.3">
      <c r="A738" s="9" t="s">
        <v>128</v>
      </c>
      <c r="B738" s="9">
        <f t="shared" si="51"/>
        <v>0</v>
      </c>
      <c r="C738" s="9">
        <f t="shared" si="52"/>
        <v>0</v>
      </c>
      <c r="D738" s="9">
        <f t="shared" si="53"/>
        <v>0</v>
      </c>
      <c r="E738" s="9">
        <f t="shared" si="54"/>
        <v>0</v>
      </c>
      <c r="F738" s="9">
        <f t="shared" si="55"/>
        <v>0</v>
      </c>
      <c r="G738" s="9">
        <f t="shared" si="56"/>
        <v>0</v>
      </c>
      <c r="H738" s="9">
        <f t="shared" si="57"/>
        <v>0</v>
      </c>
      <c r="I738" s="9">
        <f t="shared" si="58"/>
        <v>0</v>
      </c>
      <c r="J738" s="9">
        <f t="shared" si="59"/>
        <v>66</v>
      </c>
      <c r="K738" s="9">
        <f t="shared" si="60"/>
        <v>0</v>
      </c>
      <c r="L738" s="9">
        <f t="shared" si="61"/>
        <v>0</v>
      </c>
      <c r="M738" s="9">
        <f t="shared" si="62"/>
        <v>0</v>
      </c>
      <c r="O738" s="14" t="s">
        <v>129</v>
      </c>
      <c r="P738" s="25">
        <v>5</v>
      </c>
    </row>
    <row r="739" spans="1:16" x14ac:dyDescent="0.3">
      <c r="A739" s="9" t="s">
        <v>129</v>
      </c>
      <c r="B739" s="9">
        <f t="shared" si="51"/>
        <v>0</v>
      </c>
      <c r="C739" s="9">
        <f t="shared" si="52"/>
        <v>0</v>
      </c>
      <c r="D739" s="9">
        <f t="shared" si="53"/>
        <v>0</v>
      </c>
      <c r="E739" s="9">
        <f t="shared" si="54"/>
        <v>0</v>
      </c>
      <c r="F739" s="9">
        <f t="shared" si="55"/>
        <v>0</v>
      </c>
      <c r="G739" s="9">
        <f t="shared" si="56"/>
        <v>0</v>
      </c>
      <c r="H739" s="9">
        <f t="shared" si="57"/>
        <v>0</v>
      </c>
      <c r="I739" s="9">
        <f t="shared" si="58"/>
        <v>0</v>
      </c>
      <c r="J739" s="9">
        <f t="shared" si="59"/>
        <v>0</v>
      </c>
      <c r="K739" s="9">
        <f t="shared" si="60"/>
        <v>67.8</v>
      </c>
      <c r="L739" s="9">
        <f t="shared" si="61"/>
        <v>0</v>
      </c>
      <c r="M739" s="9">
        <f t="shared" si="62"/>
        <v>0</v>
      </c>
      <c r="O739" s="14" t="s">
        <v>130</v>
      </c>
      <c r="P739" s="25">
        <v>5</v>
      </c>
    </row>
    <row r="740" spans="1:16" x14ac:dyDescent="0.3">
      <c r="A740" s="9" t="s">
        <v>130</v>
      </c>
      <c r="B740" s="9">
        <f t="shared" si="51"/>
        <v>0</v>
      </c>
      <c r="C740" s="9">
        <f t="shared" si="52"/>
        <v>0</v>
      </c>
      <c r="D740" s="9">
        <f t="shared" si="53"/>
        <v>0</v>
      </c>
      <c r="E740" s="9">
        <f t="shared" si="54"/>
        <v>0</v>
      </c>
      <c r="F740" s="9">
        <f t="shared" si="55"/>
        <v>0</v>
      </c>
      <c r="G740" s="9">
        <f t="shared" si="56"/>
        <v>0</v>
      </c>
      <c r="H740" s="9">
        <f t="shared" si="57"/>
        <v>0</v>
      </c>
      <c r="I740" s="9">
        <f t="shared" si="58"/>
        <v>0</v>
      </c>
      <c r="J740" s="9">
        <f t="shared" si="59"/>
        <v>2.8</v>
      </c>
      <c r="K740" s="9">
        <f t="shared" si="60"/>
        <v>74.599999999999994</v>
      </c>
      <c r="L740" s="9">
        <f t="shared" si="61"/>
        <v>0</v>
      </c>
      <c r="M740" s="9">
        <f t="shared" si="62"/>
        <v>0</v>
      </c>
      <c r="O740" s="14" t="s">
        <v>131</v>
      </c>
      <c r="P740" s="25">
        <v>5</v>
      </c>
    </row>
    <row r="741" spans="1:16" x14ac:dyDescent="0.3">
      <c r="A741" s="9" t="s">
        <v>131</v>
      </c>
      <c r="B741" s="9">
        <f t="shared" si="51"/>
        <v>0</v>
      </c>
      <c r="C741" s="9">
        <f t="shared" si="52"/>
        <v>0</v>
      </c>
      <c r="D741" s="9">
        <f t="shared" si="53"/>
        <v>0</v>
      </c>
      <c r="E741" s="9">
        <f t="shared" si="54"/>
        <v>21.4</v>
      </c>
      <c r="F741" s="9">
        <f t="shared" si="55"/>
        <v>0</v>
      </c>
      <c r="G741" s="9">
        <f t="shared" si="56"/>
        <v>0</v>
      </c>
      <c r="H741" s="9">
        <f t="shared" si="57"/>
        <v>0</v>
      </c>
      <c r="I741" s="9">
        <f t="shared" si="58"/>
        <v>0</v>
      </c>
      <c r="J741" s="9">
        <f t="shared" si="59"/>
        <v>0</v>
      </c>
      <c r="K741" s="9">
        <f t="shared" si="60"/>
        <v>0</v>
      </c>
      <c r="L741" s="9">
        <f t="shared" si="61"/>
        <v>85.2</v>
      </c>
      <c r="M741" s="9">
        <f t="shared" si="62"/>
        <v>0</v>
      </c>
      <c r="O741" s="14" t="s">
        <v>132</v>
      </c>
      <c r="P741" s="25">
        <v>5</v>
      </c>
    </row>
    <row r="742" spans="1:16" x14ac:dyDescent="0.3">
      <c r="A742" s="9" t="s">
        <v>132</v>
      </c>
      <c r="B742" s="9">
        <f t="shared" si="51"/>
        <v>0</v>
      </c>
      <c r="C742" s="9">
        <f t="shared" si="52"/>
        <v>0</v>
      </c>
      <c r="D742" s="9">
        <f t="shared" si="53"/>
        <v>0</v>
      </c>
      <c r="E742" s="9">
        <f t="shared" si="54"/>
        <v>21.8</v>
      </c>
      <c r="F742" s="9">
        <f t="shared" si="55"/>
        <v>16.600000000000001</v>
      </c>
      <c r="G742" s="9">
        <f t="shared" si="56"/>
        <v>0</v>
      </c>
      <c r="H742" s="9">
        <f t="shared" si="57"/>
        <v>45</v>
      </c>
      <c r="I742" s="9">
        <f t="shared" si="58"/>
        <v>16.8</v>
      </c>
      <c r="J742" s="9">
        <f t="shared" si="59"/>
        <v>0</v>
      </c>
      <c r="K742" s="9">
        <f t="shared" si="60"/>
        <v>0</v>
      </c>
      <c r="L742" s="9">
        <f t="shared" si="61"/>
        <v>12.2</v>
      </c>
      <c r="M742" s="9">
        <f t="shared" si="62"/>
        <v>43.6</v>
      </c>
      <c r="O742" s="14" t="s">
        <v>133</v>
      </c>
      <c r="P742" s="25">
        <v>5</v>
      </c>
    </row>
    <row r="743" spans="1:16" x14ac:dyDescent="0.3">
      <c r="A743" s="9" t="s">
        <v>133</v>
      </c>
      <c r="B743" s="9">
        <f t="shared" si="51"/>
        <v>0</v>
      </c>
      <c r="C743" s="9">
        <f t="shared" si="52"/>
        <v>0</v>
      </c>
      <c r="D743" s="9">
        <f t="shared" si="53"/>
        <v>0</v>
      </c>
      <c r="E743" s="9">
        <f t="shared" si="54"/>
        <v>0</v>
      </c>
      <c r="F743" s="9">
        <f t="shared" si="55"/>
        <v>30.4</v>
      </c>
      <c r="G743" s="9">
        <f t="shared" si="56"/>
        <v>0</v>
      </c>
      <c r="H743" s="9">
        <f t="shared" si="57"/>
        <v>0</v>
      </c>
      <c r="I743" s="9">
        <f t="shared" si="58"/>
        <v>30.6</v>
      </c>
      <c r="J743" s="9">
        <f t="shared" si="59"/>
        <v>0</v>
      </c>
      <c r="K743" s="9">
        <f t="shared" si="60"/>
        <v>0</v>
      </c>
      <c r="L743" s="9">
        <f t="shared" si="61"/>
        <v>0</v>
      </c>
      <c r="M743" s="9">
        <f t="shared" si="62"/>
        <v>57.4</v>
      </c>
      <c r="O743" s="14" t="s">
        <v>134</v>
      </c>
      <c r="P743" s="25">
        <v>5</v>
      </c>
    </row>
    <row r="744" spans="1:16" x14ac:dyDescent="0.3">
      <c r="A744" s="9" t="s">
        <v>134</v>
      </c>
      <c r="B744" s="9">
        <f t="shared" si="51"/>
        <v>0</v>
      </c>
      <c r="C744" s="9">
        <f t="shared" si="52"/>
        <v>0</v>
      </c>
      <c r="D744" s="9">
        <f t="shared" si="53"/>
        <v>0</v>
      </c>
      <c r="E744" s="9">
        <f t="shared" si="54"/>
        <v>0</v>
      </c>
      <c r="F744" s="9">
        <f t="shared" si="55"/>
        <v>0</v>
      </c>
      <c r="G744" s="9">
        <f t="shared" si="56"/>
        <v>0</v>
      </c>
      <c r="H744" s="9">
        <f t="shared" si="57"/>
        <v>0</v>
      </c>
      <c r="I744" s="9">
        <f t="shared" si="58"/>
        <v>0</v>
      </c>
      <c r="J744" s="9">
        <f t="shared" si="59"/>
        <v>36.799999999999997</v>
      </c>
      <c r="K744" s="9">
        <f t="shared" si="60"/>
        <v>0</v>
      </c>
      <c r="L744" s="9">
        <f t="shared" si="61"/>
        <v>0</v>
      </c>
      <c r="M744" s="9">
        <f t="shared" si="62"/>
        <v>0</v>
      </c>
      <c r="O744" s="14" t="s">
        <v>135</v>
      </c>
      <c r="P744" s="25">
        <v>5</v>
      </c>
    </row>
    <row r="745" spans="1:16" x14ac:dyDescent="0.3">
      <c r="A745" s="9" t="s">
        <v>135</v>
      </c>
      <c r="B745" s="9">
        <f t="shared" si="51"/>
        <v>0</v>
      </c>
      <c r="C745" s="9">
        <f t="shared" si="52"/>
        <v>0</v>
      </c>
      <c r="D745" s="9">
        <f t="shared" si="53"/>
        <v>0</v>
      </c>
      <c r="E745" s="9">
        <f t="shared" si="54"/>
        <v>0</v>
      </c>
      <c r="F745" s="9">
        <f t="shared" si="55"/>
        <v>15.8</v>
      </c>
      <c r="G745" s="9">
        <f t="shared" si="56"/>
        <v>0</v>
      </c>
      <c r="H745" s="9">
        <f t="shared" si="57"/>
        <v>0</v>
      </c>
      <c r="I745" s="9">
        <f t="shared" si="58"/>
        <v>0</v>
      </c>
      <c r="J745" s="9">
        <f t="shared" si="59"/>
        <v>0</v>
      </c>
      <c r="K745" s="9">
        <f t="shared" si="60"/>
        <v>0</v>
      </c>
      <c r="L745" s="9">
        <f t="shared" si="61"/>
        <v>0</v>
      </c>
      <c r="M745" s="9">
        <f t="shared" si="62"/>
        <v>0</v>
      </c>
      <c r="O745" s="14" t="s">
        <v>136</v>
      </c>
      <c r="P745" s="25">
        <v>5</v>
      </c>
    </row>
    <row r="746" spans="1:16" x14ac:dyDescent="0.3">
      <c r="A746" s="9" t="s">
        <v>136</v>
      </c>
      <c r="B746" s="9">
        <f t="shared" si="51"/>
        <v>0</v>
      </c>
      <c r="C746" s="9">
        <f t="shared" si="52"/>
        <v>0</v>
      </c>
      <c r="D746" s="9">
        <f t="shared" si="53"/>
        <v>0</v>
      </c>
      <c r="E746" s="9">
        <f t="shared" si="54"/>
        <v>0</v>
      </c>
      <c r="F746" s="9">
        <f t="shared" si="55"/>
        <v>41.2</v>
      </c>
      <c r="G746" s="9">
        <f t="shared" si="56"/>
        <v>0</v>
      </c>
      <c r="H746" s="9">
        <f t="shared" si="57"/>
        <v>0</v>
      </c>
      <c r="I746" s="9">
        <f t="shared" si="58"/>
        <v>0</v>
      </c>
      <c r="J746" s="9">
        <f t="shared" si="59"/>
        <v>0</v>
      </c>
      <c r="K746" s="9">
        <f t="shared" si="60"/>
        <v>0</v>
      </c>
      <c r="L746" s="9">
        <f t="shared" si="61"/>
        <v>0</v>
      </c>
      <c r="M746" s="9">
        <f t="shared" si="62"/>
        <v>0</v>
      </c>
      <c r="O746" s="14" t="s">
        <v>137</v>
      </c>
      <c r="P746" s="25">
        <v>5</v>
      </c>
    </row>
    <row r="747" spans="1:16" x14ac:dyDescent="0.3">
      <c r="A747" s="9" t="s">
        <v>137</v>
      </c>
      <c r="B747" s="9">
        <f t="shared" si="51"/>
        <v>0</v>
      </c>
      <c r="C747" s="9">
        <f t="shared" si="52"/>
        <v>0</v>
      </c>
      <c r="D747" s="9">
        <f t="shared" si="53"/>
        <v>0</v>
      </c>
      <c r="E747" s="9">
        <f t="shared" si="54"/>
        <v>0</v>
      </c>
      <c r="F747" s="9">
        <f t="shared" si="55"/>
        <v>0</v>
      </c>
      <c r="G747" s="9">
        <f t="shared" si="56"/>
        <v>21.6</v>
      </c>
      <c r="H747" s="9">
        <f t="shared" si="57"/>
        <v>0</v>
      </c>
      <c r="I747" s="9">
        <f t="shared" si="58"/>
        <v>0</v>
      </c>
      <c r="J747" s="9">
        <f t="shared" si="59"/>
        <v>0</v>
      </c>
      <c r="K747" s="9">
        <f t="shared" si="60"/>
        <v>0</v>
      </c>
      <c r="L747" s="9">
        <f t="shared" si="61"/>
        <v>0</v>
      </c>
      <c r="M747" s="9">
        <f t="shared" si="62"/>
        <v>0</v>
      </c>
      <c r="O747" s="14" t="s">
        <v>138</v>
      </c>
      <c r="P747" s="25">
        <v>5</v>
      </c>
    </row>
    <row r="748" spans="1:16" x14ac:dyDescent="0.3">
      <c r="A748" s="9" t="s">
        <v>138</v>
      </c>
      <c r="B748" s="9">
        <f t="shared" si="51"/>
        <v>0</v>
      </c>
      <c r="C748" s="9">
        <f t="shared" si="52"/>
        <v>0</v>
      </c>
      <c r="D748" s="9">
        <f t="shared" si="53"/>
        <v>0</v>
      </c>
      <c r="E748" s="9">
        <f t="shared" si="54"/>
        <v>0</v>
      </c>
      <c r="F748" s="9">
        <f t="shared" si="55"/>
        <v>0</v>
      </c>
      <c r="G748" s="9">
        <f t="shared" si="56"/>
        <v>3.4</v>
      </c>
      <c r="H748" s="9">
        <f t="shared" si="57"/>
        <v>0</v>
      </c>
      <c r="I748" s="9">
        <f t="shared" si="58"/>
        <v>0</v>
      </c>
      <c r="J748" s="9">
        <f t="shared" si="59"/>
        <v>0</v>
      </c>
      <c r="K748" s="9">
        <f t="shared" si="60"/>
        <v>0</v>
      </c>
      <c r="L748" s="9">
        <f t="shared" si="61"/>
        <v>0</v>
      </c>
      <c r="M748" s="9">
        <f t="shared" si="62"/>
        <v>0</v>
      </c>
      <c r="O748" s="14" t="s">
        <v>139</v>
      </c>
      <c r="P748" s="25">
        <v>5</v>
      </c>
    </row>
    <row r="749" spans="1:16" x14ac:dyDescent="0.3">
      <c r="A749" s="9" t="s">
        <v>139</v>
      </c>
      <c r="B749" s="9">
        <f t="shared" si="51"/>
        <v>0</v>
      </c>
      <c r="C749" s="9">
        <f t="shared" si="52"/>
        <v>0</v>
      </c>
      <c r="D749" s="9">
        <f t="shared" si="53"/>
        <v>0</v>
      </c>
      <c r="E749" s="9">
        <f t="shared" si="54"/>
        <v>0</v>
      </c>
      <c r="F749" s="9">
        <f t="shared" si="55"/>
        <v>0</v>
      </c>
      <c r="G749" s="9">
        <f t="shared" si="56"/>
        <v>0</v>
      </c>
      <c r="H749" s="9">
        <f t="shared" si="57"/>
        <v>0</v>
      </c>
      <c r="I749" s="9">
        <f t="shared" si="58"/>
        <v>0</v>
      </c>
      <c r="J749" s="9">
        <f t="shared" si="59"/>
        <v>0</v>
      </c>
      <c r="K749" s="9">
        <f t="shared" si="60"/>
        <v>0</v>
      </c>
      <c r="L749" s="9">
        <f t="shared" si="61"/>
        <v>0</v>
      </c>
      <c r="M749" s="9">
        <f t="shared" si="62"/>
        <v>0</v>
      </c>
      <c r="O749" s="14" t="s">
        <v>140</v>
      </c>
      <c r="P749" s="25">
        <v>5</v>
      </c>
    </row>
    <row r="750" spans="1:16" x14ac:dyDescent="0.3">
      <c r="A750" s="9" t="s">
        <v>140</v>
      </c>
      <c r="B750" s="9">
        <f t="shared" si="51"/>
        <v>0</v>
      </c>
      <c r="C750" s="9">
        <f t="shared" si="52"/>
        <v>0</v>
      </c>
      <c r="D750" s="9">
        <f t="shared" si="53"/>
        <v>0</v>
      </c>
      <c r="E750" s="9">
        <f t="shared" si="54"/>
        <v>0</v>
      </c>
      <c r="F750" s="9">
        <f t="shared" si="55"/>
        <v>0</v>
      </c>
      <c r="G750" s="9">
        <f t="shared" si="56"/>
        <v>0</v>
      </c>
      <c r="H750" s="9">
        <f t="shared" si="57"/>
        <v>4.8</v>
      </c>
      <c r="I750" s="9">
        <f t="shared" si="58"/>
        <v>0</v>
      </c>
      <c r="J750" s="9">
        <f t="shared" si="59"/>
        <v>0</v>
      </c>
      <c r="K750" s="9">
        <f t="shared" si="60"/>
        <v>0</v>
      </c>
      <c r="L750" s="9">
        <f t="shared" si="61"/>
        <v>0</v>
      </c>
      <c r="M750" s="9">
        <f t="shared" si="62"/>
        <v>0</v>
      </c>
      <c r="O750" s="14" t="s">
        <v>141</v>
      </c>
      <c r="P750" s="25">
        <v>5</v>
      </c>
    </row>
    <row r="751" spans="1:16" x14ac:dyDescent="0.3">
      <c r="A751" s="9" t="s">
        <v>141</v>
      </c>
      <c r="B751" s="9">
        <f t="shared" ref="B751:B757" si="63">B71/P750</f>
        <v>0</v>
      </c>
      <c r="C751" s="9">
        <f t="shared" ref="C751:C757" si="64">C71/P750</f>
        <v>0</v>
      </c>
      <c r="D751" s="9">
        <f t="shared" ref="D751:D757" si="65">D71/P750</f>
        <v>0</v>
      </c>
      <c r="E751" s="9">
        <f t="shared" ref="E751:E757" si="66">E71/P750</f>
        <v>0</v>
      </c>
      <c r="F751" s="9">
        <f t="shared" ref="F751:F757" si="67">F71/P750</f>
        <v>0</v>
      </c>
      <c r="G751" s="9">
        <f t="shared" ref="G751:G757" si="68">G71/P750</f>
        <v>25</v>
      </c>
      <c r="H751" s="9">
        <f t="shared" ref="H751:H757" si="69">H71/P750</f>
        <v>0</v>
      </c>
      <c r="I751" s="9">
        <f t="shared" ref="I751:I757" si="70">I71/P750</f>
        <v>0</v>
      </c>
      <c r="J751" s="9">
        <f t="shared" ref="J751:J757" si="71">J71/P750</f>
        <v>0</v>
      </c>
      <c r="K751" s="9">
        <f t="shared" ref="K751:K757" si="72">K71/P750</f>
        <v>0</v>
      </c>
      <c r="L751" s="9">
        <f t="shared" ref="L751:L757" si="73">L71/P750</f>
        <v>0</v>
      </c>
      <c r="M751" s="9">
        <f t="shared" ref="M751:M757" si="74">M71/P750</f>
        <v>0</v>
      </c>
      <c r="O751" s="14" t="s">
        <v>142</v>
      </c>
      <c r="P751" s="25">
        <v>5</v>
      </c>
    </row>
    <row r="752" spans="1:16" x14ac:dyDescent="0.3">
      <c r="A752" s="9" t="s">
        <v>142</v>
      </c>
      <c r="B752" s="9">
        <f t="shared" si="63"/>
        <v>0</v>
      </c>
      <c r="C752" s="9">
        <f t="shared" si="64"/>
        <v>0</v>
      </c>
      <c r="D752" s="9">
        <f t="shared" si="65"/>
        <v>0</v>
      </c>
      <c r="E752" s="9">
        <f t="shared" si="66"/>
        <v>0</v>
      </c>
      <c r="F752" s="9">
        <f t="shared" si="67"/>
        <v>0</v>
      </c>
      <c r="G752" s="9">
        <f t="shared" si="68"/>
        <v>0</v>
      </c>
      <c r="H752" s="9">
        <f t="shared" si="69"/>
        <v>34.4</v>
      </c>
      <c r="I752" s="9">
        <f t="shared" si="70"/>
        <v>0</v>
      </c>
      <c r="J752" s="9">
        <f t="shared" si="71"/>
        <v>0</v>
      </c>
      <c r="K752" s="9">
        <f t="shared" si="72"/>
        <v>0</v>
      </c>
      <c r="L752" s="9">
        <f t="shared" si="73"/>
        <v>0</v>
      </c>
      <c r="M752" s="9">
        <f t="shared" si="74"/>
        <v>0</v>
      </c>
      <c r="O752" s="14" t="s">
        <v>143</v>
      </c>
      <c r="P752" s="25">
        <v>5</v>
      </c>
    </row>
    <row r="753" spans="1:16" x14ac:dyDescent="0.3">
      <c r="A753" s="9" t="s">
        <v>143</v>
      </c>
      <c r="B753" s="9">
        <f t="shared" si="63"/>
        <v>0</v>
      </c>
      <c r="C753" s="9">
        <f t="shared" si="64"/>
        <v>0</v>
      </c>
      <c r="D753" s="9">
        <f t="shared" si="65"/>
        <v>0</v>
      </c>
      <c r="E753" s="9">
        <f t="shared" si="66"/>
        <v>0</v>
      </c>
      <c r="F753" s="9">
        <f t="shared" si="67"/>
        <v>0</v>
      </c>
      <c r="G753" s="9">
        <f t="shared" si="68"/>
        <v>0</v>
      </c>
      <c r="H753" s="9">
        <f t="shared" si="69"/>
        <v>0</v>
      </c>
      <c r="I753" s="9">
        <f t="shared" si="70"/>
        <v>0</v>
      </c>
      <c r="J753" s="9">
        <f t="shared" si="71"/>
        <v>0</v>
      </c>
      <c r="K753" s="9">
        <f t="shared" si="72"/>
        <v>0</v>
      </c>
      <c r="L753" s="9">
        <f t="shared" si="73"/>
        <v>0</v>
      </c>
      <c r="M753" s="9">
        <f t="shared" si="74"/>
        <v>0</v>
      </c>
      <c r="O753" s="14" t="s">
        <v>144</v>
      </c>
      <c r="P753" s="25">
        <v>5</v>
      </c>
    </row>
    <row r="754" spans="1:16" x14ac:dyDescent="0.3">
      <c r="A754" s="9" t="s">
        <v>144</v>
      </c>
      <c r="B754" s="9">
        <f t="shared" si="63"/>
        <v>0</v>
      </c>
      <c r="C754" s="9">
        <f t="shared" si="64"/>
        <v>0</v>
      </c>
      <c r="D754" s="9">
        <f t="shared" si="65"/>
        <v>0</v>
      </c>
      <c r="E754" s="9">
        <f t="shared" si="66"/>
        <v>0</v>
      </c>
      <c r="F754" s="9">
        <f t="shared" si="67"/>
        <v>0</v>
      </c>
      <c r="G754" s="9">
        <f t="shared" si="68"/>
        <v>0</v>
      </c>
      <c r="H754" s="9">
        <f t="shared" si="69"/>
        <v>0</v>
      </c>
      <c r="I754" s="9">
        <f t="shared" si="70"/>
        <v>0</v>
      </c>
      <c r="J754" s="9">
        <f t="shared" si="71"/>
        <v>0</v>
      </c>
      <c r="K754" s="9">
        <f t="shared" si="72"/>
        <v>0</v>
      </c>
      <c r="L754" s="9">
        <f t="shared" si="73"/>
        <v>0</v>
      </c>
      <c r="M754" s="9">
        <f t="shared" si="74"/>
        <v>0</v>
      </c>
      <c r="O754" s="14" t="s">
        <v>145</v>
      </c>
      <c r="P754" s="25">
        <v>5</v>
      </c>
    </row>
    <row r="755" spans="1:16" x14ac:dyDescent="0.3">
      <c r="A755" s="9" t="s">
        <v>145</v>
      </c>
      <c r="B755" s="9">
        <f t="shared" si="63"/>
        <v>0</v>
      </c>
      <c r="C755" s="9">
        <f t="shared" si="64"/>
        <v>0</v>
      </c>
      <c r="D755" s="9">
        <f t="shared" si="65"/>
        <v>0</v>
      </c>
      <c r="E755" s="9">
        <f t="shared" si="66"/>
        <v>0</v>
      </c>
      <c r="F755" s="9">
        <f t="shared" si="67"/>
        <v>0</v>
      </c>
      <c r="G755" s="9">
        <f t="shared" si="68"/>
        <v>0</v>
      </c>
      <c r="H755" s="9">
        <f t="shared" si="69"/>
        <v>7.8</v>
      </c>
      <c r="I755" s="9">
        <f t="shared" si="70"/>
        <v>0</v>
      </c>
      <c r="J755" s="9">
        <f t="shared" si="71"/>
        <v>0</v>
      </c>
      <c r="K755" s="9">
        <f t="shared" si="72"/>
        <v>0</v>
      </c>
      <c r="L755" s="9">
        <f t="shared" si="73"/>
        <v>0</v>
      </c>
      <c r="M755" s="9">
        <f t="shared" si="74"/>
        <v>0</v>
      </c>
      <c r="O755" s="14" t="s">
        <v>146</v>
      </c>
      <c r="P755" s="25">
        <v>5</v>
      </c>
    </row>
    <row r="756" spans="1:16" x14ac:dyDescent="0.3">
      <c r="A756" s="9" t="s">
        <v>146</v>
      </c>
      <c r="B756" s="9">
        <f t="shared" si="63"/>
        <v>0</v>
      </c>
      <c r="C756" s="9">
        <f t="shared" si="64"/>
        <v>0</v>
      </c>
      <c r="D756" s="9">
        <f t="shared" si="65"/>
        <v>0</v>
      </c>
      <c r="E756" s="9">
        <f t="shared" si="66"/>
        <v>0</v>
      </c>
      <c r="F756" s="9">
        <f t="shared" si="67"/>
        <v>0</v>
      </c>
      <c r="G756" s="9">
        <f t="shared" si="68"/>
        <v>15.8</v>
      </c>
      <c r="H756" s="9">
        <f t="shared" si="69"/>
        <v>0</v>
      </c>
      <c r="I756" s="9">
        <f t="shared" si="70"/>
        <v>44.2</v>
      </c>
      <c r="J756" s="9">
        <f t="shared" si="71"/>
        <v>0</v>
      </c>
      <c r="K756" s="9">
        <f t="shared" si="72"/>
        <v>0</v>
      </c>
      <c r="L756" s="9">
        <f t="shared" si="73"/>
        <v>0</v>
      </c>
      <c r="M756" s="9">
        <f t="shared" si="74"/>
        <v>0</v>
      </c>
      <c r="O756" s="20" t="s">
        <v>147</v>
      </c>
      <c r="P756" s="25">
        <v>5</v>
      </c>
    </row>
    <row r="757" spans="1:16" x14ac:dyDescent="0.3">
      <c r="A757" s="9" t="s">
        <v>147</v>
      </c>
      <c r="B757" s="9">
        <f t="shared" si="63"/>
        <v>0</v>
      </c>
      <c r="C757" s="9">
        <f t="shared" si="64"/>
        <v>0</v>
      </c>
      <c r="D757" s="9">
        <f t="shared" si="65"/>
        <v>0</v>
      </c>
      <c r="E757" s="9">
        <f t="shared" si="66"/>
        <v>0</v>
      </c>
      <c r="F757" s="9">
        <f t="shared" si="67"/>
        <v>0</v>
      </c>
      <c r="G757" s="9">
        <f t="shared" si="68"/>
        <v>0</v>
      </c>
      <c r="H757" s="9">
        <f t="shared" si="69"/>
        <v>0</v>
      </c>
      <c r="I757" s="9">
        <f t="shared" si="70"/>
        <v>0</v>
      </c>
      <c r="J757" s="9">
        <f t="shared" si="71"/>
        <v>0</v>
      </c>
      <c r="K757" s="9">
        <f t="shared" si="72"/>
        <v>0</v>
      </c>
      <c r="L757" s="9">
        <f t="shared" si="73"/>
        <v>0</v>
      </c>
      <c r="M757" s="9">
        <f t="shared" si="74"/>
        <v>0</v>
      </c>
    </row>
    <row r="759" spans="1:16" x14ac:dyDescent="0.3">
      <c r="A759" s="61" t="s">
        <v>741</v>
      </c>
      <c r="B759" s="61"/>
      <c r="C759" s="61"/>
      <c r="D759" s="2"/>
      <c r="E759" s="20"/>
      <c r="F759" s="20"/>
      <c r="G759" s="20"/>
    </row>
    <row r="760" spans="1:16" x14ac:dyDescent="0.3">
      <c r="A760" s="20"/>
      <c r="B760" s="46" t="s">
        <v>19</v>
      </c>
      <c r="C760" s="46"/>
      <c r="D760" s="46"/>
      <c r="E760" s="46"/>
      <c r="F760" s="46"/>
      <c r="G760" s="46"/>
    </row>
    <row r="761" spans="1:16" x14ac:dyDescent="0.3">
      <c r="A761" s="20"/>
      <c r="B761" s="55" t="s">
        <v>742</v>
      </c>
      <c r="C761" s="55"/>
      <c r="D761" s="55"/>
      <c r="E761" s="55"/>
      <c r="F761" s="55"/>
      <c r="G761" s="55"/>
    </row>
    <row r="762" spans="1:16" x14ac:dyDescent="0.3">
      <c r="A762" s="20"/>
      <c r="B762" s="28"/>
      <c r="C762" s="28"/>
      <c r="D762" s="28"/>
      <c r="E762" s="28"/>
      <c r="F762" s="28"/>
      <c r="G762" s="28"/>
    </row>
    <row r="763" spans="1:16" x14ac:dyDescent="0.3">
      <c r="A763" s="61" t="s">
        <v>743</v>
      </c>
      <c r="B763" s="61"/>
      <c r="C763" s="61"/>
      <c r="D763" s="20"/>
      <c r="E763" s="28"/>
      <c r="F763" s="28"/>
      <c r="G763" s="28"/>
    </row>
    <row r="764" spans="1:16" x14ac:dyDescent="0.3">
      <c r="A764" s="20"/>
      <c r="B764" s="46" t="s">
        <v>26</v>
      </c>
      <c r="C764" s="46"/>
      <c r="D764" s="46"/>
      <c r="E764" s="28"/>
      <c r="F764" s="28"/>
      <c r="G764" s="28"/>
    </row>
    <row r="765" spans="1:16" x14ac:dyDescent="0.3">
      <c r="A765" s="20"/>
      <c r="B765" s="55" t="s">
        <v>27</v>
      </c>
      <c r="C765" s="55"/>
      <c r="D765" s="55"/>
      <c r="E765" s="28"/>
      <c r="F765" s="28"/>
      <c r="G765" s="28"/>
    </row>
    <row r="767" spans="1:16" x14ac:dyDescent="0.3">
      <c r="A767" s="20" t="s">
        <v>151</v>
      </c>
      <c r="B767" s="20" t="s">
        <v>745</v>
      </c>
      <c r="C767" s="20" t="s">
        <v>746</v>
      </c>
      <c r="D767" s="20" t="s">
        <v>160</v>
      </c>
      <c r="E767" s="20" t="s">
        <v>747</v>
      </c>
      <c r="F767" s="20" t="s">
        <v>748</v>
      </c>
      <c r="G767" s="20"/>
      <c r="H767" s="20" t="s">
        <v>151</v>
      </c>
      <c r="I767" s="20" t="s">
        <v>745</v>
      </c>
      <c r="J767" s="20" t="s">
        <v>746</v>
      </c>
      <c r="K767" s="20" t="s">
        <v>160</v>
      </c>
      <c r="L767" s="20" t="s">
        <v>747</v>
      </c>
      <c r="M767" s="20" t="s">
        <v>748</v>
      </c>
    </row>
    <row r="768" spans="1:16" x14ac:dyDescent="0.3">
      <c r="A768" s="20" t="s">
        <v>602</v>
      </c>
      <c r="B768" s="20">
        <v>16</v>
      </c>
      <c r="C768" s="20">
        <v>0</v>
      </c>
      <c r="D768" s="20">
        <v>0</v>
      </c>
      <c r="E768" s="32">
        <v>0</v>
      </c>
      <c r="F768" s="17">
        <v>0</v>
      </c>
      <c r="G768" s="20"/>
      <c r="H768" s="20" t="s">
        <v>749</v>
      </c>
      <c r="I768" s="20">
        <v>16</v>
      </c>
      <c r="J768" s="20">
        <v>0</v>
      </c>
      <c r="K768" s="20">
        <v>0</v>
      </c>
      <c r="L768" s="32">
        <v>0</v>
      </c>
      <c r="M768" s="17">
        <v>0</v>
      </c>
    </row>
    <row r="769" spans="1:13" x14ac:dyDescent="0.3">
      <c r="A769" s="20" t="s">
        <v>534</v>
      </c>
      <c r="B769" s="20">
        <v>248</v>
      </c>
      <c r="C769" s="20">
        <v>30</v>
      </c>
      <c r="D769" s="20">
        <v>0</v>
      </c>
      <c r="E769" s="32">
        <v>0.120967741935484</v>
      </c>
      <c r="F769" s="17">
        <v>0</v>
      </c>
      <c r="G769" s="20"/>
      <c r="H769" s="20" t="s">
        <v>175</v>
      </c>
      <c r="I769" s="20">
        <v>17156</v>
      </c>
      <c r="J769" s="20">
        <v>2084</v>
      </c>
      <c r="K769" s="20">
        <v>537604.32200000004</v>
      </c>
      <c r="L769" s="32">
        <v>0.121473536955001</v>
      </c>
      <c r="M769" s="17">
        <v>257.96752495201537</v>
      </c>
    </row>
    <row r="770" spans="1:13" x14ac:dyDescent="0.3">
      <c r="A770" s="20" t="s">
        <v>646</v>
      </c>
      <c r="B770" s="20">
        <v>6</v>
      </c>
      <c r="C770" s="20">
        <v>0</v>
      </c>
      <c r="D770" s="20">
        <v>0</v>
      </c>
      <c r="E770" s="32">
        <v>0</v>
      </c>
      <c r="F770" s="17">
        <v>0</v>
      </c>
      <c r="G770" s="20"/>
      <c r="H770" s="20" t="s">
        <v>206</v>
      </c>
      <c r="I770" s="20">
        <v>29648</v>
      </c>
      <c r="J770" s="20">
        <v>2988</v>
      </c>
      <c r="K770" s="20">
        <v>375715.20299999998</v>
      </c>
      <c r="L770" s="32">
        <v>0.100782514840799</v>
      </c>
      <c r="M770" s="17">
        <v>125.74136646586345</v>
      </c>
    </row>
    <row r="771" spans="1:13" x14ac:dyDescent="0.3">
      <c r="A771" s="20" t="s">
        <v>582</v>
      </c>
      <c r="B771" s="20">
        <v>272</v>
      </c>
      <c r="C771" s="20">
        <v>4</v>
      </c>
      <c r="D771" s="20">
        <v>0</v>
      </c>
      <c r="E771" s="32">
        <v>1.4705882352941201E-2</v>
      </c>
      <c r="F771" s="17">
        <v>0</v>
      </c>
      <c r="G771" s="20"/>
      <c r="H771" s="20" t="s">
        <v>467</v>
      </c>
      <c r="I771" s="20">
        <v>9534</v>
      </c>
      <c r="J771" s="20">
        <v>539</v>
      </c>
      <c r="K771" s="20">
        <v>19559.53</v>
      </c>
      <c r="L771" s="32">
        <v>5.6534508076358299E-2</v>
      </c>
      <c r="M771" s="17">
        <v>36.288552875695729</v>
      </c>
    </row>
    <row r="772" spans="1:13" x14ac:dyDescent="0.3">
      <c r="A772" s="20" t="s">
        <v>546</v>
      </c>
      <c r="B772" s="20">
        <v>405</v>
      </c>
      <c r="C772" s="20">
        <v>30</v>
      </c>
      <c r="D772" s="20">
        <v>0</v>
      </c>
      <c r="E772" s="32">
        <v>7.4074074074074098E-2</v>
      </c>
      <c r="F772" s="17">
        <v>0</v>
      </c>
      <c r="G772" s="20"/>
      <c r="H772" s="20"/>
      <c r="I772" s="20"/>
      <c r="J772" s="20"/>
      <c r="K772" s="20"/>
      <c r="L772" s="20"/>
      <c r="M772" s="20"/>
    </row>
    <row r="773" spans="1:13" x14ac:dyDescent="0.3">
      <c r="A773" s="20" t="s">
        <v>565</v>
      </c>
      <c r="B773" s="20">
        <v>272</v>
      </c>
      <c r="C773" s="20">
        <v>27</v>
      </c>
      <c r="D773" s="20">
        <v>0</v>
      </c>
      <c r="E773" s="32">
        <v>9.9264705882352894E-2</v>
      </c>
      <c r="F773" s="17">
        <v>0</v>
      </c>
      <c r="G773" s="20"/>
      <c r="H773" s="20"/>
      <c r="I773" s="20"/>
      <c r="J773" s="20"/>
      <c r="K773" s="20"/>
      <c r="L773" s="20"/>
      <c r="M773" s="20"/>
    </row>
    <row r="774" spans="1:13" x14ac:dyDescent="0.3">
      <c r="A774" s="20" t="s">
        <v>595</v>
      </c>
      <c r="B774" s="20">
        <v>152</v>
      </c>
      <c r="C774" s="20">
        <v>24</v>
      </c>
      <c r="D774" s="20">
        <v>0</v>
      </c>
      <c r="E774" s="32">
        <v>0.157894736842105</v>
      </c>
      <c r="F774" s="17">
        <v>0</v>
      </c>
      <c r="G774" s="20"/>
      <c r="H774" s="20"/>
      <c r="I774" s="20"/>
      <c r="J774" s="20"/>
      <c r="K774" s="20"/>
      <c r="L774" s="20"/>
      <c r="M774" s="20"/>
    </row>
    <row r="775" spans="1:13" x14ac:dyDescent="0.3">
      <c r="A775" s="20" t="s">
        <v>553</v>
      </c>
      <c r="B775" s="20">
        <v>288</v>
      </c>
      <c r="C775" s="20">
        <v>68</v>
      </c>
      <c r="D775" s="20">
        <v>0</v>
      </c>
      <c r="E775" s="32">
        <v>0.23611111111111099</v>
      </c>
      <c r="F775" s="17">
        <v>0</v>
      </c>
      <c r="G775" s="20"/>
      <c r="H775" s="20"/>
      <c r="I775" s="20"/>
      <c r="J775" s="20"/>
      <c r="K775" s="20"/>
      <c r="L775" s="20"/>
      <c r="M775" s="20"/>
    </row>
    <row r="776" spans="1:13" x14ac:dyDescent="0.3">
      <c r="A776" s="20" t="s">
        <v>601</v>
      </c>
      <c r="B776" s="20">
        <v>292</v>
      </c>
      <c r="C776" s="20">
        <v>8</v>
      </c>
      <c r="D776" s="20">
        <v>0</v>
      </c>
      <c r="E776" s="32">
        <v>2.7397260273972601E-2</v>
      </c>
      <c r="F776" s="17">
        <v>0</v>
      </c>
      <c r="G776" s="20"/>
      <c r="H776" s="20"/>
      <c r="I776" s="20"/>
      <c r="J776" s="20"/>
      <c r="K776" s="20"/>
      <c r="L776" s="20"/>
      <c r="M776" s="20"/>
    </row>
    <row r="777" spans="1:13" x14ac:dyDescent="0.3">
      <c r="A777" s="20" t="s">
        <v>557</v>
      </c>
      <c r="B777" s="20">
        <v>298</v>
      </c>
      <c r="C777" s="20">
        <v>30</v>
      </c>
      <c r="D777" s="20">
        <v>0</v>
      </c>
      <c r="E777" s="32">
        <v>0.100671140939597</v>
      </c>
      <c r="F777" s="17">
        <v>0</v>
      </c>
      <c r="G777" s="20"/>
      <c r="H777" s="20"/>
      <c r="I777" s="20"/>
      <c r="J777" s="20"/>
      <c r="K777" s="20"/>
      <c r="L777" s="20"/>
      <c r="M777" s="20"/>
    </row>
    <row r="778" spans="1:13" x14ac:dyDescent="0.3">
      <c r="A778" s="20" t="s">
        <v>613</v>
      </c>
      <c r="B778" s="20">
        <v>250</v>
      </c>
      <c r="C778" s="20">
        <v>30</v>
      </c>
      <c r="D778" s="20">
        <v>0</v>
      </c>
      <c r="E778" s="32">
        <v>0.12</v>
      </c>
      <c r="F778" s="17">
        <v>0</v>
      </c>
      <c r="G778" s="20"/>
      <c r="H778" s="20"/>
      <c r="I778" s="20"/>
      <c r="J778" s="20"/>
      <c r="K778" s="20"/>
      <c r="L778" s="20"/>
      <c r="M778" s="20"/>
    </row>
    <row r="779" spans="1:13" x14ac:dyDescent="0.3">
      <c r="A779" s="20" t="s">
        <v>615</v>
      </c>
      <c r="B779" s="20">
        <v>145</v>
      </c>
      <c r="C779" s="20">
        <v>18</v>
      </c>
      <c r="D779" s="20">
        <v>0</v>
      </c>
      <c r="E779" s="32">
        <v>0.12413793103448301</v>
      </c>
      <c r="F779" s="17">
        <v>0</v>
      </c>
      <c r="G779" s="20"/>
      <c r="H779" s="20"/>
      <c r="I779" s="20"/>
      <c r="J779" s="20"/>
      <c r="K779" s="20"/>
      <c r="L779" s="20"/>
      <c r="M779" s="20"/>
    </row>
    <row r="780" spans="1:13" x14ac:dyDescent="0.3">
      <c r="A780" s="20" t="s">
        <v>619</v>
      </c>
      <c r="B780" s="20">
        <v>248</v>
      </c>
      <c r="C780" s="20">
        <v>16</v>
      </c>
      <c r="D780" s="20">
        <v>0</v>
      </c>
      <c r="E780" s="32">
        <v>6.4516129032258104E-2</v>
      </c>
      <c r="F780" s="17">
        <v>0</v>
      </c>
      <c r="G780" s="20"/>
      <c r="H780" s="20"/>
      <c r="I780" s="20"/>
      <c r="J780" s="20"/>
      <c r="K780" s="20"/>
      <c r="L780" s="20"/>
      <c r="M780" s="20"/>
    </row>
    <row r="781" spans="1:13" x14ac:dyDescent="0.3">
      <c r="A781" s="20" t="s">
        <v>451</v>
      </c>
      <c r="B781" s="20">
        <v>10</v>
      </c>
      <c r="C781" s="20">
        <v>12</v>
      </c>
      <c r="D781" s="20">
        <v>2242.2820000000002</v>
      </c>
      <c r="E781" s="32">
        <v>1.2</v>
      </c>
      <c r="F781" s="17">
        <v>186.85683333333336</v>
      </c>
      <c r="G781" s="20"/>
      <c r="H781" s="20"/>
      <c r="I781" s="20"/>
      <c r="J781" s="20"/>
      <c r="K781" s="20"/>
      <c r="L781" s="20"/>
      <c r="M781" s="20"/>
    </row>
    <row r="782" spans="1:13" x14ac:dyDescent="0.3">
      <c r="A782" s="20" t="s">
        <v>597</v>
      </c>
      <c r="B782" s="20">
        <v>504</v>
      </c>
      <c r="C782" s="20">
        <v>30</v>
      </c>
      <c r="D782" s="20">
        <v>30981.54</v>
      </c>
      <c r="E782" s="32">
        <v>5.95238095238095E-2</v>
      </c>
      <c r="F782" s="17">
        <v>1032.7180000000001</v>
      </c>
      <c r="G782" s="20"/>
      <c r="H782" s="20"/>
      <c r="I782" s="20"/>
      <c r="J782" s="20"/>
      <c r="K782" s="20"/>
      <c r="L782" s="20"/>
      <c r="M782" s="20"/>
    </row>
    <row r="783" spans="1:13" x14ac:dyDescent="0.3">
      <c r="A783" s="20" t="s">
        <v>455</v>
      </c>
      <c r="B783" s="20">
        <v>2</v>
      </c>
      <c r="C783" s="20">
        <v>4</v>
      </c>
      <c r="D783" s="20">
        <v>0</v>
      </c>
      <c r="E783" s="32">
        <v>2</v>
      </c>
      <c r="F783" s="17">
        <v>0</v>
      </c>
      <c r="G783" s="20"/>
      <c r="H783" s="20"/>
      <c r="I783" s="20"/>
      <c r="J783" s="20"/>
      <c r="K783" s="20"/>
      <c r="L783" s="20"/>
      <c r="M783" s="20"/>
    </row>
    <row r="784" spans="1:13" x14ac:dyDescent="0.3">
      <c r="A784" s="20" t="s">
        <v>616</v>
      </c>
      <c r="B784" s="20">
        <v>268</v>
      </c>
      <c r="C784" s="20">
        <v>18</v>
      </c>
      <c r="D784" s="20">
        <v>0</v>
      </c>
      <c r="E784" s="32">
        <v>6.7164179104477598E-2</v>
      </c>
      <c r="F784" s="17">
        <v>0</v>
      </c>
      <c r="G784" s="20"/>
      <c r="H784" s="20"/>
      <c r="I784" s="20"/>
      <c r="J784" s="20"/>
      <c r="K784" s="20"/>
      <c r="L784" s="20"/>
      <c r="M784" s="20"/>
    </row>
    <row r="785" spans="1:13" x14ac:dyDescent="0.3">
      <c r="A785" s="20" t="s">
        <v>606</v>
      </c>
      <c r="B785" s="20">
        <v>292</v>
      </c>
      <c r="C785" s="20">
        <v>28</v>
      </c>
      <c r="D785" s="20">
        <v>0</v>
      </c>
      <c r="E785" s="32">
        <v>9.5890410958904104E-2</v>
      </c>
      <c r="F785" s="17">
        <v>0</v>
      </c>
      <c r="G785" s="20"/>
      <c r="H785" s="20"/>
      <c r="I785" s="20"/>
      <c r="J785" s="20"/>
      <c r="K785" s="20"/>
      <c r="L785" s="20"/>
      <c r="M785" s="20"/>
    </row>
    <row r="786" spans="1:13" x14ac:dyDescent="0.3">
      <c r="A786" s="20" t="s">
        <v>627</v>
      </c>
      <c r="B786" s="20">
        <v>220</v>
      </c>
      <c r="C786" s="20">
        <v>50</v>
      </c>
      <c r="D786" s="20">
        <v>0</v>
      </c>
      <c r="E786" s="32">
        <v>0.22727272727272699</v>
      </c>
      <c r="F786" s="17">
        <v>0</v>
      </c>
      <c r="G786" s="20"/>
      <c r="H786" s="20"/>
      <c r="I786" s="20"/>
      <c r="J786" s="20"/>
      <c r="K786" s="20"/>
      <c r="L786" s="20"/>
      <c r="M786" s="20"/>
    </row>
    <row r="787" spans="1:13" x14ac:dyDescent="0.3">
      <c r="A787" s="20" t="s">
        <v>583</v>
      </c>
      <c r="B787" s="20">
        <v>480</v>
      </c>
      <c r="C787" s="20">
        <v>76</v>
      </c>
      <c r="D787" s="20">
        <v>42324.52</v>
      </c>
      <c r="E787" s="32">
        <v>0.15833333333333299</v>
      </c>
      <c r="F787" s="17">
        <v>556.90157894736842</v>
      </c>
      <c r="G787" s="20"/>
      <c r="H787" s="20"/>
      <c r="I787" s="20"/>
      <c r="J787" s="20"/>
      <c r="K787" s="20"/>
      <c r="L787" s="20"/>
      <c r="M787" s="20"/>
    </row>
    <row r="788" spans="1:13" x14ac:dyDescent="0.3">
      <c r="A788" s="20" t="s">
        <v>590</v>
      </c>
      <c r="B788" s="20">
        <v>278</v>
      </c>
      <c r="C788" s="20">
        <v>32</v>
      </c>
      <c r="D788" s="20">
        <v>0</v>
      </c>
      <c r="E788" s="32">
        <v>0.115107913669065</v>
      </c>
      <c r="F788" s="17">
        <v>0</v>
      </c>
      <c r="G788" s="20"/>
      <c r="H788" s="20"/>
      <c r="I788" s="20"/>
      <c r="J788" s="20"/>
      <c r="K788" s="20"/>
      <c r="L788" s="20"/>
      <c r="M788" s="20"/>
    </row>
    <row r="789" spans="1:13" x14ac:dyDescent="0.3">
      <c r="A789" s="20" t="s">
        <v>434</v>
      </c>
      <c r="B789" s="20">
        <v>6</v>
      </c>
      <c r="C789" s="20">
        <v>10</v>
      </c>
      <c r="D789" s="20">
        <v>12285.75</v>
      </c>
      <c r="E789" s="32">
        <v>1.6666666666666701</v>
      </c>
      <c r="F789" s="17">
        <v>1228.575</v>
      </c>
      <c r="G789" s="20"/>
      <c r="H789" s="20"/>
      <c r="I789" s="20"/>
      <c r="J789" s="20"/>
      <c r="K789" s="20"/>
      <c r="L789" s="20"/>
      <c r="M789" s="20"/>
    </row>
    <row r="790" spans="1:13" x14ac:dyDescent="0.3">
      <c r="A790" s="20" t="s">
        <v>628</v>
      </c>
      <c r="B790" s="20">
        <v>284</v>
      </c>
      <c r="C790" s="20">
        <v>16</v>
      </c>
      <c r="D790" s="20">
        <v>0</v>
      </c>
      <c r="E790" s="32">
        <v>5.63380281690141E-2</v>
      </c>
      <c r="F790" s="17">
        <v>0</v>
      </c>
      <c r="G790" s="20"/>
      <c r="H790" s="20"/>
      <c r="I790" s="20"/>
      <c r="J790" s="20"/>
      <c r="K790" s="20"/>
      <c r="L790" s="20"/>
      <c r="M790" s="20"/>
    </row>
    <row r="791" spans="1:13" x14ac:dyDescent="0.3">
      <c r="A791" s="20" t="s">
        <v>475</v>
      </c>
      <c r="B791" s="20">
        <v>6</v>
      </c>
      <c r="C791" s="20">
        <v>16</v>
      </c>
      <c r="D791" s="20">
        <v>0</v>
      </c>
      <c r="E791" s="32">
        <v>2.6666666666666701</v>
      </c>
      <c r="F791" s="17">
        <v>0</v>
      </c>
      <c r="G791" s="20"/>
      <c r="H791" s="20"/>
      <c r="I791" s="20"/>
      <c r="J791" s="20"/>
      <c r="K791" s="20"/>
      <c r="L791" s="20"/>
      <c r="M791" s="20"/>
    </row>
    <row r="792" spans="1:13" x14ac:dyDescent="0.3">
      <c r="A792" s="20" t="s">
        <v>598</v>
      </c>
      <c r="B792" s="20">
        <v>118</v>
      </c>
      <c r="C792" s="20">
        <v>68</v>
      </c>
      <c r="D792" s="20">
        <v>0</v>
      </c>
      <c r="E792" s="32">
        <v>0.57627118644067798</v>
      </c>
      <c r="F792" s="17">
        <v>0</v>
      </c>
      <c r="G792" s="20"/>
      <c r="H792" s="20"/>
      <c r="I792" s="20"/>
      <c r="J792" s="20"/>
      <c r="K792" s="20"/>
      <c r="L792" s="20"/>
      <c r="M792" s="20"/>
    </row>
    <row r="793" spans="1:13" x14ac:dyDescent="0.3">
      <c r="A793" s="20" t="s">
        <v>600</v>
      </c>
      <c r="B793" s="20">
        <v>280</v>
      </c>
      <c r="C793" s="20">
        <v>48</v>
      </c>
      <c r="D793" s="20">
        <v>0</v>
      </c>
      <c r="E793" s="32">
        <v>0.17142857142857101</v>
      </c>
      <c r="F793" s="17">
        <v>0</v>
      </c>
      <c r="G793" s="20"/>
      <c r="H793" s="20"/>
      <c r="I793" s="20"/>
      <c r="J793" s="20"/>
      <c r="K793" s="20"/>
      <c r="L793" s="20"/>
      <c r="M793" s="20"/>
    </row>
    <row r="794" spans="1:13" x14ac:dyDescent="0.3">
      <c r="A794" s="20" t="s">
        <v>637</v>
      </c>
      <c r="B794" s="20">
        <v>160</v>
      </c>
      <c r="C794" s="20">
        <v>9</v>
      </c>
      <c r="D794" s="20">
        <v>0</v>
      </c>
      <c r="E794" s="32">
        <v>5.6250000000000001E-2</v>
      </c>
      <c r="F794" s="17">
        <v>0</v>
      </c>
      <c r="G794" s="20"/>
      <c r="H794" s="20"/>
      <c r="I794" s="20"/>
      <c r="J794" s="20"/>
      <c r="K794" s="20"/>
      <c r="L794" s="20"/>
      <c r="M794" s="20"/>
    </row>
    <row r="795" spans="1:13" x14ac:dyDescent="0.3">
      <c r="A795" s="20" t="s">
        <v>639</v>
      </c>
      <c r="B795" s="20">
        <v>322</v>
      </c>
      <c r="C795" s="20">
        <v>18</v>
      </c>
      <c r="D795" s="20">
        <v>0</v>
      </c>
      <c r="E795" s="32">
        <v>5.5900621118012403E-2</v>
      </c>
      <c r="F795" s="17">
        <v>0</v>
      </c>
      <c r="G795" s="20"/>
      <c r="H795" s="20"/>
      <c r="I795" s="20"/>
      <c r="J795" s="20"/>
      <c r="K795" s="20"/>
      <c r="L795" s="20"/>
      <c r="M795" s="20"/>
    </row>
    <row r="796" spans="1:13" x14ac:dyDescent="0.3">
      <c r="A796" s="20" t="s">
        <v>487</v>
      </c>
      <c r="B796" s="20">
        <v>32</v>
      </c>
      <c r="C796" s="20">
        <v>32</v>
      </c>
      <c r="D796" s="20">
        <v>19230.900000000001</v>
      </c>
      <c r="E796" s="32">
        <v>1</v>
      </c>
      <c r="F796" s="17">
        <v>600.96562500000005</v>
      </c>
      <c r="G796" s="20"/>
      <c r="H796" s="20"/>
      <c r="I796" s="20"/>
      <c r="J796" s="20"/>
      <c r="K796" s="20"/>
      <c r="L796" s="20"/>
      <c r="M796" s="20"/>
    </row>
    <row r="797" spans="1:13" x14ac:dyDescent="0.3">
      <c r="A797" s="20" t="s">
        <v>607</v>
      </c>
      <c r="B797" s="20">
        <v>308</v>
      </c>
      <c r="C797" s="20">
        <v>15</v>
      </c>
      <c r="D797" s="20">
        <v>0</v>
      </c>
      <c r="E797" s="32">
        <v>4.8701298701298697E-2</v>
      </c>
      <c r="F797" s="17">
        <v>0</v>
      </c>
      <c r="G797" s="20"/>
      <c r="H797" s="20"/>
      <c r="I797" s="20"/>
      <c r="J797" s="20"/>
      <c r="K797" s="20"/>
      <c r="L797" s="20"/>
      <c r="M797" s="20"/>
    </row>
    <row r="798" spans="1:13" x14ac:dyDescent="0.3">
      <c r="A798" s="20" t="s">
        <v>649</v>
      </c>
      <c r="B798" s="20">
        <v>220</v>
      </c>
      <c r="C798" s="20">
        <v>10</v>
      </c>
      <c r="D798" s="20">
        <v>0</v>
      </c>
      <c r="E798" s="32">
        <v>4.5454545454545497E-2</v>
      </c>
      <c r="F798" s="17">
        <v>0</v>
      </c>
      <c r="G798" s="20"/>
      <c r="H798" s="20"/>
      <c r="I798" s="20"/>
      <c r="J798" s="20"/>
      <c r="K798" s="20"/>
      <c r="L798" s="20"/>
      <c r="M798" s="20"/>
    </row>
    <row r="799" spans="1:13" x14ac:dyDescent="0.3">
      <c r="A799" s="20" t="s">
        <v>494</v>
      </c>
      <c r="B799" s="20">
        <v>69</v>
      </c>
      <c r="C799" s="20">
        <v>72</v>
      </c>
      <c r="D799" s="20">
        <v>161388.93000000002</v>
      </c>
      <c r="E799" s="32">
        <v>1.0434782608695701</v>
      </c>
      <c r="F799" s="17">
        <v>2241.512916666667</v>
      </c>
      <c r="G799" s="20"/>
      <c r="H799" s="20"/>
      <c r="I799" s="20"/>
      <c r="J799" s="20"/>
      <c r="K799" s="20"/>
      <c r="L799" s="20"/>
      <c r="M799" s="20"/>
    </row>
    <row r="800" spans="1:13" x14ac:dyDescent="0.3">
      <c r="A800" s="20" t="s">
        <v>653</v>
      </c>
      <c r="B800" s="20">
        <v>204</v>
      </c>
      <c r="C800" s="20">
        <v>10</v>
      </c>
      <c r="D800" s="20">
        <v>0</v>
      </c>
      <c r="E800" s="32">
        <v>4.9019607843137303E-2</v>
      </c>
      <c r="F800" s="17">
        <v>0</v>
      </c>
      <c r="G800" s="20"/>
      <c r="H800" s="20"/>
      <c r="I800" s="20"/>
      <c r="J800" s="20"/>
      <c r="K800" s="20"/>
      <c r="L800" s="20"/>
      <c r="M800" s="20"/>
    </row>
    <row r="801" spans="1:13" x14ac:dyDescent="0.3">
      <c r="A801" s="20" t="s">
        <v>618</v>
      </c>
      <c r="B801" s="20">
        <v>102</v>
      </c>
      <c r="C801" s="20">
        <v>16</v>
      </c>
      <c r="D801" s="20">
        <v>0</v>
      </c>
      <c r="E801" s="32">
        <v>0.15686274509803899</v>
      </c>
      <c r="F801" s="17">
        <v>0</v>
      </c>
      <c r="G801" s="20"/>
      <c r="H801" s="20"/>
      <c r="I801" s="20"/>
      <c r="J801" s="20"/>
      <c r="K801" s="20"/>
      <c r="L801" s="20"/>
      <c r="M801" s="20"/>
    </row>
    <row r="802" spans="1:13" x14ac:dyDescent="0.3">
      <c r="A802" s="20" t="s">
        <v>488</v>
      </c>
      <c r="B802" s="20">
        <v>404</v>
      </c>
      <c r="C802" s="20">
        <v>32</v>
      </c>
      <c r="D802" s="20">
        <v>0</v>
      </c>
      <c r="E802" s="32">
        <v>7.9207920792079195E-2</v>
      </c>
      <c r="F802" s="17">
        <v>0</v>
      </c>
      <c r="G802" s="20"/>
      <c r="H802" s="20"/>
      <c r="I802" s="20"/>
      <c r="J802" s="20"/>
      <c r="K802" s="20"/>
      <c r="L802" s="20"/>
      <c r="M802" s="20"/>
    </row>
    <row r="803" spans="1:13" x14ac:dyDescent="0.3">
      <c r="A803" s="20" t="s">
        <v>503</v>
      </c>
      <c r="B803" s="20">
        <v>516</v>
      </c>
      <c r="C803" s="20">
        <v>28</v>
      </c>
      <c r="D803" s="20">
        <v>0</v>
      </c>
      <c r="E803" s="32">
        <v>5.4263565891472902E-2</v>
      </c>
      <c r="F803" s="17">
        <v>0</v>
      </c>
      <c r="G803" s="20"/>
      <c r="H803" s="20"/>
      <c r="I803" s="20"/>
      <c r="J803" s="20"/>
      <c r="K803" s="20"/>
      <c r="L803" s="20"/>
      <c r="M803" s="20"/>
    </row>
    <row r="804" spans="1:13" x14ac:dyDescent="0.3">
      <c r="A804" s="20" t="s">
        <v>502</v>
      </c>
      <c r="B804" s="20">
        <v>432</v>
      </c>
      <c r="C804" s="20">
        <v>51</v>
      </c>
      <c r="D804" s="20">
        <v>0</v>
      </c>
      <c r="E804" s="32">
        <v>0.118055555555556</v>
      </c>
      <c r="F804" s="17">
        <v>0</v>
      </c>
      <c r="G804" s="20"/>
      <c r="H804" s="20"/>
      <c r="I804" s="20"/>
      <c r="J804" s="20"/>
      <c r="K804" s="20"/>
      <c r="L804" s="20"/>
      <c r="M804" s="20"/>
    </row>
    <row r="805" spans="1:13" x14ac:dyDescent="0.3">
      <c r="A805" s="20" t="s">
        <v>480</v>
      </c>
      <c r="B805" s="20">
        <v>536</v>
      </c>
      <c r="C805" s="20">
        <v>18</v>
      </c>
      <c r="D805" s="20">
        <v>0</v>
      </c>
      <c r="E805" s="32">
        <v>3.3582089552238799E-2</v>
      </c>
      <c r="F805" s="17">
        <v>0</v>
      </c>
      <c r="G805" s="20"/>
      <c r="H805" s="20"/>
      <c r="I805" s="20"/>
      <c r="J805" s="20"/>
      <c r="K805" s="20"/>
      <c r="L805" s="20"/>
      <c r="M805" s="20"/>
    </row>
    <row r="806" spans="1:13" x14ac:dyDescent="0.3">
      <c r="A806" s="20" t="s">
        <v>656</v>
      </c>
      <c r="B806" s="20">
        <v>2</v>
      </c>
      <c r="C806" s="20">
        <v>8</v>
      </c>
      <c r="D806" s="20">
        <v>0</v>
      </c>
      <c r="E806" s="32">
        <v>4</v>
      </c>
      <c r="F806" s="17">
        <v>0</v>
      </c>
      <c r="G806" s="20"/>
      <c r="H806" s="20"/>
      <c r="I806" s="20"/>
      <c r="J806" s="20"/>
      <c r="K806" s="20"/>
      <c r="L806" s="20"/>
      <c r="M806" s="20"/>
    </row>
    <row r="807" spans="1:13" x14ac:dyDescent="0.3">
      <c r="A807" s="20" t="s">
        <v>509</v>
      </c>
      <c r="B807" s="20">
        <v>290</v>
      </c>
      <c r="C807" s="20">
        <v>20</v>
      </c>
      <c r="D807" s="20">
        <v>0</v>
      </c>
      <c r="E807" s="32">
        <v>6.8965517241379296E-2</v>
      </c>
      <c r="F807" s="17">
        <v>0</v>
      </c>
      <c r="G807" s="20"/>
      <c r="H807" s="20"/>
      <c r="I807" s="20"/>
      <c r="J807" s="20"/>
      <c r="K807" s="20"/>
      <c r="L807" s="20"/>
      <c r="M807" s="20"/>
    </row>
    <row r="808" spans="1:13" x14ac:dyDescent="0.3">
      <c r="A808" s="20" t="s">
        <v>470</v>
      </c>
      <c r="B808" s="20">
        <v>306</v>
      </c>
      <c r="C808" s="20">
        <v>6</v>
      </c>
      <c r="D808" s="20">
        <v>0</v>
      </c>
      <c r="E808" s="32">
        <v>1.9607843137254902E-2</v>
      </c>
      <c r="F808" s="17">
        <v>0</v>
      </c>
      <c r="G808" s="20"/>
      <c r="H808" s="20"/>
      <c r="I808" s="20"/>
      <c r="J808" s="20"/>
      <c r="K808" s="20"/>
      <c r="L808" s="20"/>
      <c r="M808" s="20"/>
    </row>
    <row r="809" spans="1:13" x14ac:dyDescent="0.3">
      <c r="A809" s="20" t="s">
        <v>518</v>
      </c>
      <c r="B809" s="20">
        <v>528</v>
      </c>
      <c r="C809" s="20">
        <v>116</v>
      </c>
      <c r="D809" s="20">
        <v>0</v>
      </c>
      <c r="E809" s="32">
        <v>0.21969696969697</v>
      </c>
      <c r="F809" s="17">
        <v>0</v>
      </c>
      <c r="G809" s="20"/>
      <c r="H809" s="20"/>
      <c r="I809" s="20"/>
      <c r="J809" s="20"/>
      <c r="K809" s="20"/>
      <c r="L809" s="20"/>
      <c r="M809" s="20"/>
    </row>
    <row r="810" spans="1:13" x14ac:dyDescent="0.3">
      <c r="A810" s="20" t="s">
        <v>515</v>
      </c>
      <c r="B810" s="20">
        <v>628</v>
      </c>
      <c r="C810" s="20">
        <v>50</v>
      </c>
      <c r="D810" s="20">
        <v>0</v>
      </c>
      <c r="E810" s="32">
        <v>7.9617834394904399E-2</v>
      </c>
      <c r="F810" s="17">
        <v>0</v>
      </c>
      <c r="G810" s="20"/>
      <c r="H810" s="20"/>
      <c r="I810" s="20"/>
      <c r="J810" s="20"/>
      <c r="K810" s="20"/>
      <c r="L810" s="20"/>
      <c r="M810" s="20"/>
    </row>
    <row r="811" spans="1:13" x14ac:dyDescent="0.3">
      <c r="A811" s="20" t="s">
        <v>489</v>
      </c>
      <c r="B811" s="20">
        <v>476</v>
      </c>
      <c r="C811" s="20">
        <v>72</v>
      </c>
      <c r="D811" s="20">
        <v>0</v>
      </c>
      <c r="E811" s="32">
        <v>0.151260504201681</v>
      </c>
      <c r="F811" s="17">
        <v>0</v>
      </c>
      <c r="G811" s="20"/>
      <c r="H811" s="20"/>
      <c r="I811" s="20"/>
      <c r="J811" s="20"/>
      <c r="K811" s="20"/>
      <c r="L811" s="20"/>
      <c r="M811" s="20"/>
    </row>
    <row r="812" spans="1:13" x14ac:dyDescent="0.3">
      <c r="A812" s="20" t="s">
        <v>636</v>
      </c>
      <c r="B812" s="20">
        <v>1</v>
      </c>
      <c r="C812" s="20">
        <v>2</v>
      </c>
      <c r="D812" s="20">
        <v>0</v>
      </c>
      <c r="E812" s="32">
        <v>2</v>
      </c>
      <c r="F812" s="17">
        <v>0</v>
      </c>
      <c r="G812" s="20"/>
      <c r="H812" s="20"/>
      <c r="I812" s="20"/>
      <c r="J812" s="20"/>
      <c r="K812" s="20"/>
      <c r="L812" s="20"/>
      <c r="M812" s="20"/>
    </row>
    <row r="813" spans="1:13" x14ac:dyDescent="0.3">
      <c r="A813" s="20" t="s">
        <v>529</v>
      </c>
      <c r="B813" s="20">
        <v>500</v>
      </c>
      <c r="C813" s="20">
        <v>57</v>
      </c>
      <c r="D813" s="20">
        <v>0</v>
      </c>
      <c r="E813" s="32">
        <v>0.114</v>
      </c>
      <c r="F813" s="17">
        <v>0</v>
      </c>
      <c r="G813" s="20"/>
      <c r="H813" s="20"/>
      <c r="I813" s="20"/>
      <c r="J813" s="20"/>
      <c r="K813" s="20"/>
      <c r="L813" s="20"/>
      <c r="M813" s="20"/>
    </row>
    <row r="814" spans="1:13" x14ac:dyDescent="0.3">
      <c r="A814" s="20" t="s">
        <v>531</v>
      </c>
      <c r="B814" s="20">
        <v>354</v>
      </c>
      <c r="C814" s="20">
        <v>132</v>
      </c>
      <c r="D814" s="20">
        <v>226529.76</v>
      </c>
      <c r="E814" s="32">
        <v>0.37288135593220301</v>
      </c>
      <c r="F814" s="17">
        <v>1716.1345454545456</v>
      </c>
      <c r="G814" s="20"/>
      <c r="H814" s="20"/>
      <c r="I814" s="20"/>
      <c r="J814" s="20"/>
      <c r="K814" s="20"/>
      <c r="L814" s="20"/>
      <c r="M814" s="20"/>
    </row>
    <row r="815" spans="1:13" x14ac:dyDescent="0.3">
      <c r="A815" s="20" t="s">
        <v>500</v>
      </c>
      <c r="B815" s="20">
        <v>488</v>
      </c>
      <c r="C815" s="20">
        <v>60</v>
      </c>
      <c r="D815" s="20">
        <v>0</v>
      </c>
      <c r="E815" s="32">
        <v>0.12295081967213101</v>
      </c>
      <c r="F815" s="17">
        <v>0</v>
      </c>
      <c r="G815" s="20"/>
      <c r="H815" s="20"/>
      <c r="I815" s="20"/>
      <c r="J815" s="20"/>
      <c r="K815" s="20"/>
      <c r="L815" s="20"/>
      <c r="M815" s="20"/>
    </row>
    <row r="816" spans="1:13" x14ac:dyDescent="0.3">
      <c r="A816" s="20" t="s">
        <v>540</v>
      </c>
      <c r="B816" s="20">
        <v>390</v>
      </c>
      <c r="C816" s="20">
        <v>39</v>
      </c>
      <c r="D816" s="20">
        <v>0</v>
      </c>
      <c r="E816" s="32">
        <v>0.1</v>
      </c>
      <c r="F816" s="17">
        <v>0</v>
      </c>
      <c r="G816" s="20"/>
      <c r="H816" s="20"/>
      <c r="I816" s="20"/>
      <c r="J816" s="20"/>
      <c r="K816" s="20"/>
      <c r="L816" s="20"/>
      <c r="M816" s="20"/>
    </row>
    <row r="817" spans="1:13" x14ac:dyDescent="0.3">
      <c r="A817" s="20" t="s">
        <v>499</v>
      </c>
      <c r="B817" s="20">
        <v>256</v>
      </c>
      <c r="C817" s="20">
        <v>136</v>
      </c>
      <c r="D817" s="20">
        <v>0</v>
      </c>
      <c r="E817" s="32">
        <v>0.53125</v>
      </c>
      <c r="F817" s="17">
        <v>0</v>
      </c>
      <c r="G817" s="20"/>
      <c r="H817" s="20"/>
      <c r="I817" s="20"/>
      <c r="J817" s="20"/>
      <c r="K817" s="20"/>
      <c r="L817" s="20"/>
      <c r="M817" s="20"/>
    </row>
    <row r="818" spans="1:13" x14ac:dyDescent="0.3">
      <c r="A818" s="20" t="s">
        <v>496</v>
      </c>
      <c r="B818" s="20">
        <v>456</v>
      </c>
      <c r="C818" s="20">
        <v>30</v>
      </c>
      <c r="D818" s="20">
        <v>0</v>
      </c>
      <c r="E818" s="32">
        <v>6.5789473684210495E-2</v>
      </c>
      <c r="F818" s="17">
        <v>0</v>
      </c>
      <c r="G818" s="20"/>
      <c r="H818" s="20"/>
      <c r="I818" s="20"/>
      <c r="J818" s="20"/>
      <c r="K818" s="20"/>
      <c r="L818" s="20"/>
      <c r="M818" s="20"/>
    </row>
    <row r="819" spans="1:13" x14ac:dyDescent="0.3">
      <c r="A819" s="20" t="s">
        <v>504</v>
      </c>
      <c r="B819" s="20">
        <v>488</v>
      </c>
      <c r="C819" s="20">
        <v>70</v>
      </c>
      <c r="D819" s="20">
        <v>0</v>
      </c>
      <c r="E819" s="32">
        <v>0.14344262295082</v>
      </c>
      <c r="F819" s="17">
        <v>0</v>
      </c>
      <c r="G819" s="20"/>
      <c r="H819" s="20"/>
      <c r="I819" s="20"/>
      <c r="J819" s="20"/>
      <c r="K819" s="20"/>
      <c r="L819" s="20"/>
      <c r="M819" s="20"/>
    </row>
    <row r="820" spans="1:13" x14ac:dyDescent="0.3">
      <c r="A820" s="20" t="s">
        <v>552</v>
      </c>
      <c r="B820" s="20">
        <v>134</v>
      </c>
      <c r="C820" s="20">
        <v>4</v>
      </c>
      <c r="D820" s="20">
        <v>0</v>
      </c>
      <c r="E820" s="32">
        <v>2.9850746268656699E-2</v>
      </c>
      <c r="F820" s="17">
        <v>0</v>
      </c>
      <c r="G820" s="20"/>
      <c r="H820" s="20"/>
      <c r="I820" s="20"/>
      <c r="J820" s="20"/>
      <c r="K820" s="20"/>
      <c r="L820" s="20"/>
      <c r="M820" s="20"/>
    </row>
    <row r="821" spans="1:13" x14ac:dyDescent="0.3">
      <c r="A821" s="20" t="s">
        <v>513</v>
      </c>
      <c r="B821" s="20">
        <v>222</v>
      </c>
      <c r="C821" s="20">
        <v>36</v>
      </c>
      <c r="D821" s="20">
        <v>0</v>
      </c>
      <c r="E821" s="32">
        <v>0.162162162162162</v>
      </c>
      <c r="F821" s="17">
        <v>0</v>
      </c>
      <c r="G821" s="20"/>
      <c r="H821" s="20"/>
      <c r="I821" s="20"/>
      <c r="J821" s="20"/>
      <c r="K821" s="20"/>
      <c r="L821" s="20"/>
      <c r="M821" s="20"/>
    </row>
    <row r="822" spans="1:13" x14ac:dyDescent="0.3">
      <c r="A822" s="20" t="s">
        <v>514</v>
      </c>
      <c r="B822" s="20">
        <v>399</v>
      </c>
      <c r="C822" s="20">
        <v>15</v>
      </c>
      <c r="D822" s="20">
        <v>0</v>
      </c>
      <c r="E822" s="32">
        <v>3.7593984962405999E-2</v>
      </c>
      <c r="F822" s="17">
        <v>0</v>
      </c>
      <c r="G822" s="20"/>
      <c r="H822" s="20"/>
      <c r="I822" s="20"/>
      <c r="J822" s="20"/>
      <c r="K822" s="20"/>
      <c r="L822" s="20"/>
      <c r="M822" s="20"/>
    </row>
    <row r="823" spans="1:13" x14ac:dyDescent="0.3">
      <c r="A823" s="20" t="s">
        <v>551</v>
      </c>
      <c r="B823" s="20">
        <v>444</v>
      </c>
      <c r="C823" s="20">
        <v>60</v>
      </c>
      <c r="D823" s="20">
        <v>0</v>
      </c>
      <c r="E823" s="32">
        <v>0.135135135135135</v>
      </c>
      <c r="F823" s="17">
        <v>0</v>
      </c>
      <c r="G823" s="20"/>
      <c r="H823" s="20"/>
      <c r="I823" s="20"/>
      <c r="J823" s="20"/>
      <c r="K823" s="20"/>
      <c r="L823" s="20"/>
      <c r="M823" s="20"/>
    </row>
    <row r="824" spans="1:13" x14ac:dyDescent="0.3">
      <c r="A824" s="20" t="s">
        <v>550</v>
      </c>
      <c r="B824" s="20">
        <v>280</v>
      </c>
      <c r="C824" s="20">
        <v>56</v>
      </c>
      <c r="D824" s="20">
        <v>0</v>
      </c>
      <c r="E824" s="32">
        <v>0.2</v>
      </c>
      <c r="F824" s="17">
        <v>0</v>
      </c>
      <c r="G824" s="20"/>
      <c r="H824" s="20"/>
      <c r="I824" s="20"/>
      <c r="J824" s="20"/>
      <c r="K824" s="20"/>
      <c r="L824" s="20"/>
      <c r="M824" s="20"/>
    </row>
    <row r="825" spans="1:13" x14ac:dyDescent="0.3">
      <c r="A825" s="20" t="s">
        <v>561</v>
      </c>
      <c r="B825" s="20">
        <v>444</v>
      </c>
      <c r="C825" s="20">
        <v>56</v>
      </c>
      <c r="D825" s="20">
        <v>42620.639999999999</v>
      </c>
      <c r="E825" s="32">
        <v>0.126126126126126</v>
      </c>
      <c r="F825" s="17">
        <v>761.08285714285716</v>
      </c>
      <c r="G825" s="20"/>
      <c r="H825" s="20"/>
      <c r="I825" s="20"/>
      <c r="J825" s="20"/>
      <c r="K825" s="20"/>
      <c r="L825" s="20"/>
      <c r="M825" s="20"/>
    </row>
    <row r="826" spans="1:13" x14ac:dyDescent="0.3">
      <c r="A826" s="20" t="s">
        <v>572</v>
      </c>
      <c r="B826" s="20">
        <v>286</v>
      </c>
      <c r="C826" s="20">
        <v>24</v>
      </c>
      <c r="D826" s="20">
        <v>0</v>
      </c>
      <c r="E826" s="32">
        <v>8.3916083916083906E-2</v>
      </c>
      <c r="F826" s="17">
        <v>0</v>
      </c>
      <c r="G826" s="20"/>
      <c r="H826" s="20"/>
      <c r="I826" s="20"/>
      <c r="J826" s="20"/>
      <c r="K826" s="20"/>
      <c r="L826" s="20"/>
      <c r="M826" s="20"/>
    </row>
    <row r="827" spans="1:13" x14ac:dyDescent="0.3">
      <c r="A827" s="20" t="s">
        <v>574</v>
      </c>
      <c r="B827" s="20">
        <v>438</v>
      </c>
      <c r="C827" s="20">
        <v>10</v>
      </c>
      <c r="D827" s="20">
        <v>0</v>
      </c>
      <c r="E827" s="32">
        <v>2.2831050228310501E-2</v>
      </c>
      <c r="F827" s="17">
        <v>0</v>
      </c>
      <c r="G827" s="20"/>
      <c r="H827" s="20"/>
      <c r="I827" s="20"/>
      <c r="J827" s="20"/>
      <c r="K827" s="20"/>
      <c r="L827" s="20"/>
      <c r="M827" s="20"/>
    </row>
    <row r="828" spans="1:13" x14ac:dyDescent="0.3">
      <c r="A828" s="20" t="s">
        <v>530</v>
      </c>
      <c r="B828" s="20">
        <v>417</v>
      </c>
      <c r="C828" s="20">
        <v>21</v>
      </c>
      <c r="D828" s="20">
        <v>0</v>
      </c>
      <c r="E828" s="32">
        <v>5.0359712230215799E-2</v>
      </c>
      <c r="F828" s="17">
        <v>0</v>
      </c>
      <c r="G828" s="20"/>
      <c r="H828" s="20"/>
      <c r="I828" s="20"/>
      <c r="J828" s="20"/>
      <c r="K828" s="20"/>
      <c r="L828" s="20"/>
      <c r="M828" s="20"/>
    </row>
    <row r="829" spans="1:13" x14ac:dyDescent="0.3">
      <c r="A829" s="20" t="s">
        <v>579</v>
      </c>
      <c r="B829" s="20">
        <v>426</v>
      </c>
      <c r="C829" s="20">
        <v>40</v>
      </c>
      <c r="D829" s="20">
        <v>0</v>
      </c>
      <c r="E829" s="32">
        <v>9.3896713615023497E-2</v>
      </c>
      <c r="F829" s="17">
        <v>0</v>
      </c>
      <c r="G829" s="20"/>
      <c r="H829" s="20"/>
      <c r="I829" s="20"/>
      <c r="J829" s="20"/>
      <c r="K829" s="20"/>
      <c r="L829" s="20"/>
      <c r="M829" s="20"/>
    </row>
    <row r="830" spans="1:13" x14ac:dyDescent="0.3">
      <c r="A830" s="20" t="s">
        <v>581</v>
      </c>
      <c r="B830" s="20">
        <v>235</v>
      </c>
      <c r="C830" s="20">
        <v>90</v>
      </c>
      <c r="D830" s="20">
        <v>0</v>
      </c>
      <c r="E830" s="32">
        <v>0.38297872340425498</v>
      </c>
      <c r="F830" s="17">
        <v>0</v>
      </c>
      <c r="G830" s="20"/>
      <c r="H830" s="20"/>
      <c r="I830" s="20"/>
      <c r="J830" s="20"/>
      <c r="K830" s="20"/>
      <c r="L830" s="20"/>
      <c r="M830" s="20"/>
    </row>
    <row r="831" spans="1:13" x14ac:dyDescent="0.3">
      <c r="A831" s="20" t="s">
        <v>545</v>
      </c>
      <c r="B831" s="20">
        <v>538</v>
      </c>
      <c r="C831" s="20">
        <v>52</v>
      </c>
      <c r="D831" s="20">
        <v>0</v>
      </c>
      <c r="E831" s="32">
        <v>9.6654275092936795E-2</v>
      </c>
      <c r="F831" s="17">
        <v>0</v>
      </c>
      <c r="G831" s="20"/>
      <c r="H831" s="20"/>
      <c r="I831" s="20"/>
      <c r="J831" s="20"/>
      <c r="K831" s="20"/>
      <c r="L831" s="20"/>
      <c r="M831" s="20"/>
    </row>
    <row r="832" spans="1:13" x14ac:dyDescent="0.3">
      <c r="A832" s="20" t="s">
        <v>587</v>
      </c>
      <c r="B832" s="20">
        <v>482</v>
      </c>
      <c r="C832" s="20">
        <v>66</v>
      </c>
      <c r="D832" s="20">
        <v>0</v>
      </c>
      <c r="E832" s="32">
        <v>0.13692946058091299</v>
      </c>
      <c r="F832" s="17">
        <v>0</v>
      </c>
      <c r="G832" s="20"/>
      <c r="H832" s="20"/>
      <c r="I832" s="20"/>
      <c r="J832" s="20"/>
      <c r="K832" s="20"/>
      <c r="L832" s="20"/>
      <c r="M832" s="20"/>
    </row>
    <row r="833" spans="1:13" x14ac:dyDescent="0.3">
      <c r="A833" s="20" t="s">
        <v>589</v>
      </c>
      <c r="B833" s="20">
        <v>528</v>
      </c>
      <c r="C833" s="20">
        <v>19</v>
      </c>
      <c r="D833" s="20">
        <v>0</v>
      </c>
      <c r="E833" s="32">
        <v>3.5984848484848501E-2</v>
      </c>
      <c r="F833" s="17">
        <v>0</v>
      </c>
      <c r="G833" s="20"/>
      <c r="H833" s="20"/>
      <c r="I833" s="20"/>
      <c r="J833" s="20"/>
      <c r="K833" s="20"/>
      <c r="L833" s="20"/>
      <c r="M833" s="20"/>
    </row>
    <row r="834" spans="1:13" x14ac:dyDescent="0.3">
      <c r="A834" s="20" t="s">
        <v>593</v>
      </c>
      <c r="B834" s="20">
        <v>717</v>
      </c>
      <c r="C834" s="20">
        <v>66</v>
      </c>
      <c r="D834" s="20">
        <v>9592.6500000000015</v>
      </c>
      <c r="E834" s="32">
        <v>9.2050209205020897E-2</v>
      </c>
      <c r="F834" s="17">
        <v>145.34318181818185</v>
      </c>
      <c r="G834" s="20"/>
      <c r="H834" s="20"/>
      <c r="I834" s="20"/>
      <c r="J834" s="20"/>
      <c r="K834" s="20"/>
      <c r="L834" s="20"/>
      <c r="M834" s="20"/>
    </row>
    <row r="835" spans="1:13" x14ac:dyDescent="0.3">
      <c r="A835" s="20" t="s">
        <v>573</v>
      </c>
      <c r="B835" s="20">
        <v>756</v>
      </c>
      <c r="C835" s="20">
        <v>66</v>
      </c>
      <c r="D835" s="20">
        <v>0</v>
      </c>
      <c r="E835" s="32">
        <v>8.7301587301587297E-2</v>
      </c>
      <c r="F835" s="17">
        <v>0</v>
      </c>
      <c r="G835" s="20"/>
      <c r="H835" s="20"/>
      <c r="I835" s="20"/>
      <c r="J835" s="20"/>
      <c r="K835" s="20"/>
      <c r="L835" s="20"/>
      <c r="M835" s="20"/>
    </row>
    <row r="836" spans="1:13" x14ac:dyDescent="0.3">
      <c r="A836" s="20" t="s">
        <v>604</v>
      </c>
      <c r="B836" s="20">
        <v>500</v>
      </c>
      <c r="C836" s="20">
        <v>18</v>
      </c>
      <c r="D836" s="20">
        <v>0</v>
      </c>
      <c r="E836" s="32">
        <v>3.5999999999999997E-2</v>
      </c>
      <c r="F836" s="17">
        <v>0</v>
      </c>
      <c r="G836" s="20"/>
      <c r="H836" s="20"/>
      <c r="I836" s="20"/>
      <c r="J836" s="20"/>
      <c r="K836" s="20"/>
      <c r="L836" s="20"/>
      <c r="M836" s="20"/>
    </row>
    <row r="837" spans="1:13" x14ac:dyDescent="0.3">
      <c r="A837" s="20" t="s">
        <v>441</v>
      </c>
      <c r="B837" s="20">
        <v>2</v>
      </c>
      <c r="C837" s="20">
        <v>24</v>
      </c>
      <c r="D837" s="20">
        <v>0</v>
      </c>
      <c r="E837" s="32">
        <v>12</v>
      </c>
      <c r="F837" s="17">
        <v>0</v>
      </c>
      <c r="G837" s="20"/>
      <c r="H837" s="20"/>
      <c r="I837" s="20"/>
      <c r="J837" s="20"/>
      <c r="K837" s="20"/>
      <c r="L837" s="20"/>
      <c r="M837" s="20"/>
    </row>
    <row r="838" spans="1:13" x14ac:dyDescent="0.3">
      <c r="A838" s="20" t="s">
        <v>605</v>
      </c>
      <c r="B838" s="20">
        <v>771</v>
      </c>
      <c r="C838" s="20">
        <v>15</v>
      </c>
      <c r="D838" s="20">
        <v>3114.41</v>
      </c>
      <c r="E838" s="32">
        <v>1.94552529182879E-2</v>
      </c>
      <c r="F838" s="17">
        <v>207.62733333333333</v>
      </c>
      <c r="G838" s="20"/>
      <c r="H838" s="20"/>
      <c r="I838" s="20"/>
      <c r="J838" s="20"/>
      <c r="K838" s="20"/>
      <c r="L838" s="20"/>
      <c r="M838" s="20"/>
    </row>
    <row r="839" spans="1:13" x14ac:dyDescent="0.3">
      <c r="A839" s="20" t="s">
        <v>608</v>
      </c>
      <c r="B839" s="20">
        <v>750</v>
      </c>
      <c r="C839" s="20">
        <v>60</v>
      </c>
      <c r="D839" s="20">
        <v>23952.32</v>
      </c>
      <c r="E839" s="32">
        <v>0.08</v>
      </c>
      <c r="F839" s="17">
        <v>399.20533333333333</v>
      </c>
      <c r="G839" s="20"/>
      <c r="H839" s="20"/>
      <c r="I839" s="20"/>
      <c r="J839" s="20"/>
      <c r="K839" s="20"/>
      <c r="L839" s="20"/>
      <c r="M839" s="20"/>
    </row>
    <row r="840" spans="1:13" x14ac:dyDescent="0.3">
      <c r="A840" s="20" t="s">
        <v>610</v>
      </c>
      <c r="B840" s="20">
        <v>430</v>
      </c>
      <c r="C840" s="20">
        <v>32</v>
      </c>
      <c r="D840" s="20">
        <v>0</v>
      </c>
      <c r="E840" s="32">
        <v>7.4418604651162804E-2</v>
      </c>
      <c r="F840" s="17">
        <v>0</v>
      </c>
      <c r="G840" s="20"/>
      <c r="H840" s="20"/>
      <c r="I840" s="20"/>
      <c r="J840" s="20"/>
      <c r="K840" s="20"/>
      <c r="L840" s="20"/>
      <c r="M840" s="20"/>
    </row>
    <row r="841" spans="1:13" x14ac:dyDescent="0.3">
      <c r="A841" s="20" t="s">
        <v>611</v>
      </c>
      <c r="B841" s="20">
        <v>732</v>
      </c>
      <c r="C841" s="20">
        <v>136</v>
      </c>
      <c r="D841" s="20">
        <v>0</v>
      </c>
      <c r="E841" s="32">
        <v>0.185792349726776</v>
      </c>
      <c r="F841" s="17">
        <v>0</v>
      </c>
      <c r="G841" s="20"/>
      <c r="H841" s="20"/>
      <c r="I841" s="20"/>
      <c r="J841" s="20"/>
      <c r="K841" s="20"/>
      <c r="L841" s="20"/>
      <c r="M841" s="20"/>
    </row>
    <row r="842" spans="1:13" x14ac:dyDescent="0.3">
      <c r="A842" s="20" t="s">
        <v>580</v>
      </c>
      <c r="B842" s="20">
        <v>470</v>
      </c>
      <c r="C842" s="20">
        <v>132</v>
      </c>
      <c r="D842" s="20">
        <v>0</v>
      </c>
      <c r="E842" s="32">
        <v>0.28085106382978697</v>
      </c>
      <c r="F842" s="17">
        <v>0</v>
      </c>
      <c r="G842" s="20"/>
      <c r="H842" s="20"/>
      <c r="I842" s="20"/>
      <c r="J842" s="20"/>
      <c r="K842" s="20"/>
      <c r="L842" s="20"/>
      <c r="M842" s="20"/>
    </row>
    <row r="843" spans="1:13" x14ac:dyDescent="0.3">
      <c r="A843" s="20" t="s">
        <v>609</v>
      </c>
      <c r="B843" s="20">
        <v>512</v>
      </c>
      <c r="C843" s="20">
        <v>40</v>
      </c>
      <c r="D843" s="20">
        <v>0</v>
      </c>
      <c r="E843" s="32">
        <v>7.8125E-2</v>
      </c>
      <c r="F843" s="17">
        <v>0</v>
      </c>
      <c r="G843" s="20"/>
      <c r="H843" s="20"/>
      <c r="I843" s="20"/>
      <c r="J843" s="20"/>
      <c r="K843" s="20"/>
      <c r="L843" s="20"/>
      <c r="M843" s="20"/>
    </row>
    <row r="844" spans="1:13" x14ac:dyDescent="0.3">
      <c r="A844" s="20" t="s">
        <v>459</v>
      </c>
      <c r="B844" s="20">
        <v>2</v>
      </c>
      <c r="C844" s="20">
        <v>25</v>
      </c>
      <c r="D844" s="20">
        <v>0</v>
      </c>
      <c r="E844" s="32">
        <v>12.5</v>
      </c>
      <c r="F844" s="17">
        <v>0</v>
      </c>
      <c r="G844" s="20"/>
      <c r="H844" s="20"/>
      <c r="I844" s="20"/>
      <c r="J844" s="20"/>
      <c r="K844" s="20"/>
      <c r="L844" s="20"/>
      <c r="M844" s="20"/>
    </row>
    <row r="845" spans="1:13" x14ac:dyDescent="0.3">
      <c r="A845" s="20" t="s">
        <v>621</v>
      </c>
      <c r="B845" s="20">
        <v>699</v>
      </c>
      <c r="C845" s="20">
        <v>96</v>
      </c>
      <c r="D845" s="20">
        <v>0</v>
      </c>
      <c r="E845" s="32">
        <v>0.137339055793991</v>
      </c>
      <c r="F845" s="17">
        <v>0</v>
      </c>
      <c r="G845" s="20"/>
      <c r="H845" s="20"/>
      <c r="I845" s="20"/>
      <c r="J845" s="20"/>
      <c r="K845" s="20"/>
      <c r="L845" s="20"/>
      <c r="M845" s="20"/>
    </row>
    <row r="846" spans="1:13" x14ac:dyDescent="0.3">
      <c r="A846" s="20" t="s">
        <v>460</v>
      </c>
      <c r="B846" s="20">
        <v>9</v>
      </c>
      <c r="C846" s="20">
        <v>66</v>
      </c>
      <c r="D846" s="20">
        <v>0</v>
      </c>
      <c r="E846" s="32">
        <v>7.3333333333333304</v>
      </c>
      <c r="F846" s="17">
        <v>0</v>
      </c>
      <c r="G846" s="20"/>
      <c r="H846" s="20"/>
      <c r="I846" s="20"/>
      <c r="J846" s="20"/>
      <c r="K846" s="20"/>
      <c r="L846" s="20"/>
      <c r="M846" s="20"/>
    </row>
    <row r="847" spans="1:13" x14ac:dyDescent="0.3">
      <c r="A847" s="20" t="s">
        <v>623</v>
      </c>
      <c r="B847" s="20">
        <v>476</v>
      </c>
      <c r="C847" s="20">
        <v>45</v>
      </c>
      <c r="D847" s="20">
        <v>0</v>
      </c>
      <c r="E847" s="32">
        <v>9.4537815126050403E-2</v>
      </c>
      <c r="F847" s="17">
        <v>0</v>
      </c>
      <c r="G847" s="20"/>
      <c r="H847" s="20"/>
      <c r="I847" s="20"/>
      <c r="J847" s="20"/>
      <c r="K847" s="20"/>
      <c r="L847" s="20"/>
      <c r="M847" s="20"/>
    </row>
    <row r="848" spans="1:13" x14ac:dyDescent="0.3">
      <c r="A848" s="20" t="s">
        <v>454</v>
      </c>
      <c r="B848" s="20">
        <v>4</v>
      </c>
      <c r="C848" s="20">
        <v>15</v>
      </c>
      <c r="D848" s="20">
        <v>0</v>
      </c>
      <c r="E848" s="32">
        <v>3.75</v>
      </c>
      <c r="F848" s="17">
        <v>0</v>
      </c>
      <c r="G848" s="20"/>
      <c r="H848" s="20"/>
      <c r="I848" s="20"/>
      <c r="J848" s="20"/>
      <c r="K848" s="20"/>
      <c r="L848" s="20"/>
      <c r="M848" s="20"/>
    </row>
    <row r="849" spans="1:13" x14ac:dyDescent="0.3">
      <c r="A849" s="20" t="s">
        <v>624</v>
      </c>
      <c r="B849" s="20">
        <v>510</v>
      </c>
      <c r="C849" s="20">
        <v>26</v>
      </c>
      <c r="D849" s="20">
        <v>0</v>
      </c>
      <c r="E849" s="32">
        <v>5.0980392156862703E-2</v>
      </c>
      <c r="F849" s="17">
        <v>0</v>
      </c>
      <c r="G849" s="20"/>
      <c r="H849" s="20"/>
      <c r="I849" s="20"/>
      <c r="J849" s="20"/>
      <c r="K849" s="20"/>
      <c r="L849" s="20"/>
      <c r="M849" s="20"/>
    </row>
    <row r="850" spans="1:13" x14ac:dyDescent="0.3">
      <c r="A850" s="20" t="s">
        <v>626</v>
      </c>
      <c r="B850" s="20">
        <v>253</v>
      </c>
      <c r="C850" s="20">
        <v>0</v>
      </c>
      <c r="D850" s="20">
        <v>0</v>
      </c>
      <c r="E850" s="32">
        <v>0</v>
      </c>
      <c r="F850" s="17" t="e">
        <v>#NUM!</v>
      </c>
      <c r="G850" s="20"/>
      <c r="H850" s="20"/>
      <c r="I850" s="20"/>
      <c r="J850" s="20"/>
      <c r="K850" s="20"/>
      <c r="L850" s="20"/>
      <c r="M850" s="20"/>
    </row>
    <row r="851" spans="1:13" x14ac:dyDescent="0.3">
      <c r="A851" s="20" t="s">
        <v>630</v>
      </c>
      <c r="B851" s="20">
        <v>693</v>
      </c>
      <c r="C851" s="20">
        <v>68</v>
      </c>
      <c r="D851" s="20">
        <v>43806.6</v>
      </c>
      <c r="E851" s="32">
        <v>9.81240981240981E-2</v>
      </c>
      <c r="F851" s="17">
        <v>644.21470588235297</v>
      </c>
      <c r="G851" s="20"/>
      <c r="H851" s="20"/>
      <c r="I851" s="20"/>
      <c r="J851" s="20"/>
      <c r="K851" s="20"/>
      <c r="L851" s="20"/>
      <c r="M851" s="20"/>
    </row>
    <row r="852" spans="1:13" x14ac:dyDescent="0.3">
      <c r="A852" s="20" t="s">
        <v>471</v>
      </c>
      <c r="B852" s="20">
        <v>24</v>
      </c>
      <c r="C852" s="20">
        <v>32</v>
      </c>
      <c r="D852" s="20">
        <v>5657.94</v>
      </c>
      <c r="E852" s="32">
        <v>1.3333333333333299</v>
      </c>
      <c r="F852" s="17">
        <v>176.81062499999999</v>
      </c>
      <c r="G852" s="20"/>
      <c r="H852" s="20"/>
      <c r="I852" s="20"/>
      <c r="J852" s="20"/>
      <c r="K852" s="20"/>
      <c r="L852" s="20"/>
      <c r="M852" s="20"/>
    </row>
    <row r="853" spans="1:13" x14ac:dyDescent="0.3">
      <c r="A853" s="20" t="s">
        <v>631</v>
      </c>
      <c r="B853" s="20">
        <v>462</v>
      </c>
      <c r="C853" s="20">
        <v>13</v>
      </c>
      <c r="D853" s="20">
        <v>0</v>
      </c>
      <c r="E853" s="32">
        <v>2.8138528138528102E-2</v>
      </c>
      <c r="F853" s="17">
        <v>0</v>
      </c>
      <c r="G853" s="20"/>
      <c r="H853" s="20"/>
      <c r="I853" s="20"/>
      <c r="J853" s="20"/>
      <c r="K853" s="20"/>
      <c r="L853" s="20"/>
      <c r="M853" s="20"/>
    </row>
    <row r="854" spans="1:13" x14ac:dyDescent="0.3">
      <c r="A854" s="20" t="s">
        <v>476</v>
      </c>
      <c r="B854" s="20">
        <v>10</v>
      </c>
      <c r="C854" s="20">
        <v>15</v>
      </c>
      <c r="D854" s="20">
        <v>0</v>
      </c>
      <c r="E854" s="32">
        <v>1.5</v>
      </c>
      <c r="F854" s="17">
        <v>0</v>
      </c>
      <c r="G854" s="20"/>
      <c r="H854" s="20"/>
      <c r="I854" s="20"/>
      <c r="J854" s="20"/>
      <c r="K854" s="20"/>
      <c r="L854" s="20"/>
      <c r="M854" s="20"/>
    </row>
    <row r="855" spans="1:13" x14ac:dyDescent="0.3">
      <c r="A855" s="20" t="s">
        <v>632</v>
      </c>
      <c r="B855" s="20">
        <v>705</v>
      </c>
      <c r="C855" s="20">
        <v>52</v>
      </c>
      <c r="D855" s="20">
        <v>29622.800000000003</v>
      </c>
      <c r="E855" s="32">
        <v>7.3758865248227001E-2</v>
      </c>
      <c r="F855" s="17">
        <v>569.66923076923081</v>
      </c>
      <c r="G855" s="20"/>
      <c r="H855" s="20"/>
      <c r="I855" s="20"/>
      <c r="J855" s="20"/>
      <c r="K855" s="20"/>
      <c r="L855" s="20"/>
      <c r="M855" s="20"/>
    </row>
    <row r="856" spans="1:13" x14ac:dyDescent="0.3">
      <c r="A856" s="20" t="s">
        <v>633</v>
      </c>
      <c r="B856" s="20">
        <v>446</v>
      </c>
      <c r="C856" s="20">
        <v>69</v>
      </c>
      <c r="D856" s="20">
        <v>26721.063000000002</v>
      </c>
      <c r="E856" s="32">
        <v>0.15470852017937201</v>
      </c>
      <c r="F856" s="17">
        <v>387.26178260869568</v>
      </c>
      <c r="G856" s="20"/>
      <c r="H856" s="20"/>
      <c r="I856" s="20"/>
      <c r="J856" s="20"/>
      <c r="K856" s="20"/>
      <c r="L856" s="20"/>
      <c r="M856" s="20"/>
    </row>
    <row r="857" spans="1:13" x14ac:dyDescent="0.3">
      <c r="A857" s="20" t="s">
        <v>614</v>
      </c>
      <c r="B857" s="20">
        <v>462</v>
      </c>
      <c r="C857" s="20">
        <v>66</v>
      </c>
      <c r="D857" s="20">
        <v>0</v>
      </c>
      <c r="E857" s="32">
        <v>0.14285714285714299</v>
      </c>
      <c r="F857" s="17">
        <v>0</v>
      </c>
      <c r="G857" s="20"/>
      <c r="H857" s="20"/>
      <c r="I857" s="20"/>
      <c r="J857" s="20"/>
      <c r="K857" s="20"/>
      <c r="L857" s="20"/>
      <c r="M857" s="20"/>
    </row>
    <row r="858" spans="1:13" x14ac:dyDescent="0.3">
      <c r="A858" s="20" t="s">
        <v>449</v>
      </c>
      <c r="B858" s="20">
        <v>6</v>
      </c>
      <c r="C858" s="20">
        <v>20</v>
      </c>
      <c r="D858" s="20">
        <v>0</v>
      </c>
      <c r="E858" s="32">
        <v>3.3333333333333299</v>
      </c>
      <c r="F858" s="17">
        <v>0</v>
      </c>
      <c r="G858" s="20"/>
      <c r="H858" s="20"/>
      <c r="I858" s="20"/>
      <c r="J858" s="20"/>
      <c r="K858" s="20"/>
      <c r="L858" s="20"/>
      <c r="M858" s="20"/>
    </row>
    <row r="859" spans="1:13" x14ac:dyDescent="0.3">
      <c r="A859" s="20" t="s">
        <v>642</v>
      </c>
      <c r="B859" s="20">
        <v>472</v>
      </c>
      <c r="C859" s="20">
        <v>36</v>
      </c>
      <c r="D859" s="20">
        <v>0</v>
      </c>
      <c r="E859" s="32">
        <v>7.6271186440677999E-2</v>
      </c>
      <c r="F859" s="17">
        <v>0</v>
      </c>
      <c r="G859" s="20"/>
      <c r="H859" s="20"/>
      <c r="I859" s="20"/>
      <c r="J859" s="20"/>
      <c r="K859" s="20"/>
      <c r="L859" s="20"/>
      <c r="M859" s="20"/>
    </row>
    <row r="860" spans="1:13" x14ac:dyDescent="0.3">
      <c r="A860" s="20" t="s">
        <v>648</v>
      </c>
      <c r="B860" s="20">
        <v>508</v>
      </c>
      <c r="C860" s="20">
        <v>22</v>
      </c>
      <c r="D860" s="20">
        <v>0</v>
      </c>
      <c r="E860" s="32">
        <v>4.33070866141732E-2</v>
      </c>
      <c r="F860" s="17">
        <v>0</v>
      </c>
      <c r="G860" s="20"/>
      <c r="H860" s="20"/>
      <c r="I860" s="20"/>
      <c r="J860" s="20"/>
      <c r="K860" s="20"/>
      <c r="L860" s="20"/>
      <c r="M860" s="20"/>
    </row>
    <row r="861" spans="1:13" x14ac:dyDescent="0.3">
      <c r="A861" s="20" t="s">
        <v>457</v>
      </c>
      <c r="B861" s="20">
        <v>122</v>
      </c>
      <c r="C861" s="20">
        <v>54</v>
      </c>
      <c r="D861" s="20">
        <v>0</v>
      </c>
      <c r="E861" s="32">
        <v>0.44262295081967201</v>
      </c>
      <c r="F861" s="17">
        <v>0</v>
      </c>
      <c r="G861" s="20"/>
      <c r="H861" s="20"/>
      <c r="I861" s="20"/>
      <c r="J861" s="20"/>
      <c r="K861" s="20"/>
      <c r="L861" s="20"/>
      <c r="M861" s="20"/>
    </row>
    <row r="862" spans="1:13" x14ac:dyDescent="0.3">
      <c r="A862" s="20" t="s">
        <v>473</v>
      </c>
      <c r="B862" s="20">
        <v>62</v>
      </c>
      <c r="C862" s="20">
        <v>48</v>
      </c>
      <c r="D862" s="20">
        <v>0</v>
      </c>
      <c r="E862" s="32">
        <v>0.77419354838709697</v>
      </c>
      <c r="F862" s="17">
        <v>0</v>
      </c>
      <c r="G862" s="20"/>
      <c r="H862" s="20"/>
      <c r="I862" s="20"/>
      <c r="J862" s="20"/>
      <c r="K862" s="20"/>
      <c r="L862" s="20"/>
      <c r="M862" s="20"/>
    </row>
    <row r="863" spans="1:13" x14ac:dyDescent="0.3">
      <c r="A863" s="20" t="s">
        <v>654</v>
      </c>
      <c r="B863" s="20">
        <v>466</v>
      </c>
      <c r="C863" s="20">
        <v>14</v>
      </c>
      <c r="D863" s="20">
        <v>0</v>
      </c>
      <c r="E863" s="32">
        <v>3.0042918454935601E-2</v>
      </c>
      <c r="F863" s="17">
        <v>0</v>
      </c>
      <c r="G863" s="20"/>
      <c r="H863" s="20"/>
      <c r="I863" s="20"/>
      <c r="J863" s="20"/>
      <c r="K863" s="20"/>
      <c r="L863" s="20"/>
      <c r="M863" s="20"/>
    </row>
    <row r="864" spans="1:13" x14ac:dyDescent="0.3">
      <c r="A864" s="20" t="s">
        <v>655</v>
      </c>
      <c r="B864" s="20">
        <v>440</v>
      </c>
      <c r="C864" s="20">
        <v>29</v>
      </c>
      <c r="D864" s="20">
        <v>0</v>
      </c>
      <c r="E864" s="32">
        <v>6.5909090909090903E-2</v>
      </c>
      <c r="F864" s="17">
        <v>0</v>
      </c>
      <c r="G864" s="20"/>
      <c r="H864" s="20"/>
      <c r="I864" s="20"/>
      <c r="J864" s="20"/>
      <c r="K864" s="20"/>
      <c r="L864" s="20"/>
      <c r="M864" s="20"/>
    </row>
    <row r="865" spans="1:13" x14ac:dyDescent="0.3">
      <c r="A865" s="20" t="s">
        <v>474</v>
      </c>
      <c r="B865" s="20">
        <v>456</v>
      </c>
      <c r="C865" s="20">
        <v>30</v>
      </c>
      <c r="D865" s="20">
        <v>0</v>
      </c>
      <c r="E865" s="32">
        <v>6.5789473684210495E-2</v>
      </c>
      <c r="F865" s="17">
        <v>0</v>
      </c>
      <c r="G865" s="20"/>
      <c r="H865" s="20"/>
      <c r="I865" s="20"/>
      <c r="J865" s="20"/>
      <c r="K865" s="20"/>
      <c r="L865" s="20"/>
      <c r="M865" s="20"/>
    </row>
    <row r="866" spans="1:13" x14ac:dyDescent="0.3">
      <c r="A866" s="20" t="s">
        <v>657</v>
      </c>
      <c r="B866" s="20">
        <v>250</v>
      </c>
      <c r="C866" s="20">
        <v>18</v>
      </c>
      <c r="D866" s="20">
        <v>0</v>
      </c>
      <c r="E866" s="32">
        <v>7.1999999999999995E-2</v>
      </c>
      <c r="F866" s="17">
        <v>0</v>
      </c>
      <c r="G866" s="20"/>
      <c r="H866" s="20"/>
      <c r="I866" s="20"/>
      <c r="J866" s="20"/>
      <c r="K866" s="20"/>
      <c r="L866" s="20"/>
      <c r="M866" s="20"/>
    </row>
    <row r="867" spans="1:13" x14ac:dyDescent="0.3">
      <c r="A867" s="20" t="s">
        <v>472</v>
      </c>
      <c r="B867" s="20">
        <v>786</v>
      </c>
      <c r="C867" s="20">
        <v>57</v>
      </c>
      <c r="D867" s="20">
        <v>8503.2899999999991</v>
      </c>
      <c r="E867" s="32">
        <v>7.2519083969465603E-2</v>
      </c>
      <c r="F867" s="17">
        <v>149.18052631578945</v>
      </c>
      <c r="G867" s="20"/>
      <c r="H867" s="20"/>
      <c r="I867" s="20"/>
      <c r="J867" s="20"/>
      <c r="K867" s="20"/>
      <c r="L867" s="20"/>
      <c r="M867" s="20"/>
    </row>
    <row r="868" spans="1:13" x14ac:dyDescent="0.3">
      <c r="A868" s="20" t="s">
        <v>507</v>
      </c>
      <c r="B868" s="20">
        <v>476</v>
      </c>
      <c r="C868" s="20">
        <v>66</v>
      </c>
      <c r="D868" s="20">
        <v>0</v>
      </c>
      <c r="E868" s="32">
        <v>0.13865546218487401</v>
      </c>
      <c r="F868" s="17">
        <v>0</v>
      </c>
      <c r="G868" s="20"/>
      <c r="H868" s="20"/>
      <c r="I868" s="20"/>
      <c r="J868" s="20"/>
      <c r="K868" s="20"/>
      <c r="L868" s="20"/>
      <c r="M868" s="20"/>
    </row>
    <row r="869" spans="1:13" x14ac:dyDescent="0.3">
      <c r="A869" s="20" t="s">
        <v>465</v>
      </c>
      <c r="B869" s="20">
        <v>536</v>
      </c>
      <c r="C869" s="20">
        <v>52</v>
      </c>
      <c r="D869" s="20">
        <v>0</v>
      </c>
      <c r="E869" s="32">
        <v>9.7014925373134303E-2</v>
      </c>
      <c r="F869" s="17">
        <v>0</v>
      </c>
      <c r="G869" s="20"/>
      <c r="H869" s="20"/>
      <c r="I869" s="20"/>
      <c r="J869" s="20"/>
      <c r="K869" s="20"/>
      <c r="L869" s="20"/>
      <c r="M869" s="20"/>
    </row>
    <row r="870" spans="1:13" x14ac:dyDescent="0.3">
      <c r="A870" s="20" t="s">
        <v>622</v>
      </c>
      <c r="B870" s="20">
        <v>4</v>
      </c>
      <c r="C870" s="20">
        <v>23</v>
      </c>
      <c r="D870" s="20">
        <v>0</v>
      </c>
      <c r="E870" s="32">
        <v>5.75</v>
      </c>
      <c r="F870" s="17">
        <v>0</v>
      </c>
      <c r="G870" s="20"/>
      <c r="H870" s="20"/>
      <c r="I870" s="20"/>
      <c r="J870" s="20"/>
      <c r="K870" s="20"/>
      <c r="L870" s="20"/>
      <c r="M870" s="20"/>
    </row>
    <row r="871" spans="1:13" x14ac:dyDescent="0.3">
      <c r="A871" s="20" t="s">
        <v>506</v>
      </c>
      <c r="B871" s="20">
        <v>524</v>
      </c>
      <c r="C871" s="20">
        <v>36</v>
      </c>
      <c r="D871" s="20">
        <v>0</v>
      </c>
      <c r="E871" s="32">
        <v>6.8702290076335895E-2</v>
      </c>
      <c r="F871" s="17">
        <v>0</v>
      </c>
      <c r="G871" s="20"/>
      <c r="H871" s="20"/>
      <c r="I871" s="20"/>
      <c r="J871" s="20"/>
      <c r="K871" s="20"/>
      <c r="L871" s="20"/>
      <c r="M871" s="20"/>
    </row>
    <row r="872" spans="1:13" x14ac:dyDescent="0.3">
      <c r="A872" s="20" t="s">
        <v>516</v>
      </c>
      <c r="B872" s="20">
        <v>732</v>
      </c>
      <c r="C872" s="20">
        <v>32</v>
      </c>
      <c r="D872" s="20">
        <v>16678.2</v>
      </c>
      <c r="E872" s="32">
        <v>4.3715846994535498E-2</v>
      </c>
      <c r="F872" s="17">
        <v>521.19375000000002</v>
      </c>
      <c r="G872" s="20"/>
      <c r="H872" s="20"/>
      <c r="I872" s="20"/>
      <c r="J872" s="20"/>
      <c r="K872" s="20"/>
      <c r="L872" s="20"/>
      <c r="M872" s="20"/>
    </row>
    <row r="873" spans="1:13" x14ac:dyDescent="0.3">
      <c r="A873" s="20" t="s">
        <v>519</v>
      </c>
      <c r="B873" s="20">
        <v>528</v>
      </c>
      <c r="C873" s="20">
        <v>60</v>
      </c>
      <c r="D873" s="20">
        <v>0</v>
      </c>
      <c r="E873" s="32">
        <v>0.11363636363636399</v>
      </c>
      <c r="F873" s="17">
        <v>0</v>
      </c>
      <c r="G873" s="20"/>
      <c r="H873" s="20"/>
      <c r="I873" s="20"/>
      <c r="J873" s="20"/>
      <c r="K873" s="20"/>
      <c r="L873" s="20"/>
      <c r="M873" s="20"/>
    </row>
    <row r="874" spans="1:13" x14ac:dyDescent="0.3">
      <c r="A874" s="20" t="s">
        <v>635</v>
      </c>
      <c r="B874" s="20">
        <v>2</v>
      </c>
      <c r="C874" s="20">
        <v>31</v>
      </c>
      <c r="D874" s="20">
        <v>0</v>
      </c>
      <c r="E874" s="32">
        <v>15.5</v>
      </c>
      <c r="F874" s="17">
        <v>0</v>
      </c>
      <c r="G874" s="20"/>
      <c r="H874" s="20"/>
      <c r="I874" s="20"/>
      <c r="J874" s="20"/>
      <c r="K874" s="20"/>
      <c r="L874" s="20"/>
      <c r="M874" s="20"/>
    </row>
    <row r="875" spans="1:13" x14ac:dyDescent="0.3">
      <c r="A875" s="20" t="s">
        <v>522</v>
      </c>
      <c r="B875" s="20">
        <v>735</v>
      </c>
      <c r="C875" s="20">
        <v>81</v>
      </c>
      <c r="D875" s="20">
        <v>7805.91</v>
      </c>
      <c r="E875" s="32">
        <v>0.11020408163265299</v>
      </c>
      <c r="F875" s="17">
        <v>96.369259259259252</v>
      </c>
      <c r="G875" s="20"/>
      <c r="H875" s="20"/>
      <c r="I875" s="20"/>
      <c r="J875" s="20"/>
      <c r="K875" s="20"/>
      <c r="L875" s="20"/>
      <c r="M875" s="20"/>
    </row>
    <row r="876" spans="1:13" x14ac:dyDescent="0.3">
      <c r="A876" s="20" t="s">
        <v>525</v>
      </c>
      <c r="B876" s="20">
        <v>738</v>
      </c>
      <c r="C876" s="20">
        <v>116</v>
      </c>
      <c r="D876" s="20">
        <v>134568.72</v>
      </c>
      <c r="E876" s="32">
        <v>0.15718157181571801</v>
      </c>
      <c r="F876" s="17">
        <v>1160.0751724137931</v>
      </c>
      <c r="G876" s="20"/>
      <c r="H876" s="20"/>
      <c r="I876" s="20"/>
      <c r="J876" s="20"/>
      <c r="K876" s="20"/>
      <c r="L876" s="20"/>
      <c r="M876" s="20"/>
    </row>
    <row r="877" spans="1:13" x14ac:dyDescent="0.3">
      <c r="A877" s="20" t="s">
        <v>490</v>
      </c>
      <c r="B877" s="20">
        <v>714</v>
      </c>
      <c r="C877" s="20">
        <v>64</v>
      </c>
      <c r="D877" s="20">
        <v>25067.279999999999</v>
      </c>
      <c r="E877" s="32">
        <v>8.9635854341736695E-2</v>
      </c>
      <c r="F877" s="17">
        <v>391.67624999999998</v>
      </c>
      <c r="G877" s="20"/>
      <c r="H877" s="20"/>
      <c r="I877" s="20"/>
      <c r="J877" s="20"/>
      <c r="K877" s="20"/>
      <c r="L877" s="20"/>
      <c r="M877" s="20"/>
    </row>
    <row r="878" spans="1:13" x14ac:dyDescent="0.3">
      <c r="A878" s="20" t="s">
        <v>638</v>
      </c>
      <c r="B878" s="20">
        <v>6</v>
      </c>
      <c r="C878" s="20">
        <v>14</v>
      </c>
      <c r="D878" s="20">
        <v>0</v>
      </c>
      <c r="E878" s="32">
        <v>2.3333333333333299</v>
      </c>
      <c r="F878" s="17">
        <v>0</v>
      </c>
      <c r="G878" s="20"/>
      <c r="H878" s="20"/>
      <c r="I878" s="20"/>
      <c r="J878" s="20"/>
      <c r="K878" s="20"/>
      <c r="L878" s="20"/>
      <c r="M878" s="20"/>
    </row>
    <row r="879" spans="1:13" x14ac:dyDescent="0.3">
      <c r="A879" s="20" t="s">
        <v>497</v>
      </c>
      <c r="B879" s="20">
        <v>456</v>
      </c>
      <c r="C879" s="20">
        <v>22</v>
      </c>
      <c r="D879" s="20">
        <v>0</v>
      </c>
      <c r="E879" s="32">
        <v>4.8245614035087703E-2</v>
      </c>
      <c r="F879" s="17">
        <v>0</v>
      </c>
      <c r="G879" s="20"/>
      <c r="H879" s="20"/>
      <c r="I879" s="20"/>
      <c r="J879" s="20"/>
      <c r="K879" s="20"/>
      <c r="L879" s="20"/>
      <c r="M879" s="20"/>
    </row>
    <row r="880" spans="1:13" x14ac:dyDescent="0.3">
      <c r="A880" s="20" t="s">
        <v>645</v>
      </c>
      <c r="B880" s="20">
        <v>1</v>
      </c>
      <c r="C880" s="20">
        <v>3</v>
      </c>
      <c r="D880" s="20">
        <v>0</v>
      </c>
      <c r="E880" s="32">
        <v>3</v>
      </c>
      <c r="F880" s="17">
        <v>0</v>
      </c>
      <c r="G880" s="20"/>
      <c r="H880" s="20"/>
      <c r="I880" s="20"/>
      <c r="J880" s="20"/>
      <c r="K880" s="20"/>
      <c r="L880" s="20"/>
      <c r="M880" s="20"/>
    </row>
    <row r="881" spans="1:13" x14ac:dyDescent="0.3">
      <c r="A881" s="20" t="s">
        <v>532</v>
      </c>
      <c r="B881" s="20">
        <v>504</v>
      </c>
      <c r="C881" s="20">
        <v>22</v>
      </c>
      <c r="D881" s="20">
        <v>0</v>
      </c>
      <c r="E881" s="32">
        <v>4.36507936507936E-2</v>
      </c>
      <c r="F881" s="17">
        <v>0</v>
      </c>
      <c r="G881" s="20"/>
      <c r="H881" s="20"/>
      <c r="I881" s="20"/>
      <c r="J881" s="20"/>
      <c r="K881" s="20"/>
      <c r="L881" s="20"/>
      <c r="M881" s="20"/>
    </row>
    <row r="882" spans="1:13" x14ac:dyDescent="0.3">
      <c r="A882" s="20" t="s">
        <v>652</v>
      </c>
      <c r="B882" s="20">
        <v>2</v>
      </c>
      <c r="C882" s="20">
        <v>8</v>
      </c>
      <c r="D882" s="20">
        <v>0</v>
      </c>
      <c r="E882" s="32">
        <v>4</v>
      </c>
      <c r="F882" s="17">
        <v>0</v>
      </c>
      <c r="G882" s="20"/>
      <c r="H882" s="20"/>
      <c r="I882" s="20"/>
      <c r="J882" s="20"/>
      <c r="K882" s="20"/>
      <c r="L882" s="20"/>
      <c r="M882" s="20"/>
    </row>
    <row r="883" spans="1:13" x14ac:dyDescent="0.3">
      <c r="A883" s="20" t="s">
        <v>535</v>
      </c>
      <c r="B883" s="20">
        <v>690</v>
      </c>
      <c r="C883" s="20">
        <v>48</v>
      </c>
      <c r="D883" s="20">
        <v>34132.199999999997</v>
      </c>
      <c r="E883" s="32">
        <v>6.9565217391304404E-2</v>
      </c>
      <c r="F883" s="17">
        <v>711.08749999999998</v>
      </c>
      <c r="G883" s="20"/>
      <c r="H883" s="20"/>
      <c r="I883" s="20"/>
      <c r="J883" s="20"/>
      <c r="K883" s="20"/>
      <c r="L883" s="20"/>
      <c r="M883" s="20"/>
    </row>
    <row r="884" spans="1:13" x14ac:dyDescent="0.3">
      <c r="A884" s="20" t="s">
        <v>644</v>
      </c>
      <c r="B884" s="20">
        <v>4</v>
      </c>
      <c r="C884" s="20">
        <v>9</v>
      </c>
      <c r="D884" s="20">
        <v>0</v>
      </c>
      <c r="E884" s="32">
        <v>2.25</v>
      </c>
      <c r="F884" s="17">
        <v>0</v>
      </c>
      <c r="G884" s="20"/>
      <c r="H884" s="20"/>
      <c r="I884" s="20"/>
      <c r="J884" s="20"/>
      <c r="K884" s="20"/>
      <c r="L884" s="20"/>
      <c r="M884" s="20"/>
    </row>
    <row r="885" spans="1:13" x14ac:dyDescent="0.3">
      <c r="A885" s="20" t="s">
        <v>527</v>
      </c>
      <c r="B885" s="20">
        <v>687</v>
      </c>
      <c r="C885" s="20">
        <v>66</v>
      </c>
      <c r="D885" s="20">
        <v>0</v>
      </c>
      <c r="E885" s="32">
        <v>9.6069868995633204E-2</v>
      </c>
      <c r="F885" s="17">
        <v>0</v>
      </c>
      <c r="G885" s="20"/>
      <c r="H885" s="20"/>
      <c r="I885" s="20"/>
      <c r="J885" s="20"/>
      <c r="K885" s="20"/>
      <c r="L885" s="20"/>
      <c r="M885" s="20"/>
    </row>
    <row r="886" spans="1:13" x14ac:dyDescent="0.3">
      <c r="A886" s="20" t="s">
        <v>651</v>
      </c>
      <c r="B886" s="20">
        <v>2</v>
      </c>
      <c r="C886" s="20">
        <v>8</v>
      </c>
      <c r="D886" s="20">
        <v>0</v>
      </c>
      <c r="E886" s="32">
        <v>4</v>
      </c>
      <c r="F886" s="17">
        <v>0</v>
      </c>
      <c r="G886" s="20"/>
      <c r="H886" s="20"/>
      <c r="I886" s="20"/>
      <c r="J886" s="20"/>
      <c r="K886" s="20"/>
      <c r="L886" s="20"/>
      <c r="M886" s="20"/>
    </row>
    <row r="887" spans="1:13" x14ac:dyDescent="0.3">
      <c r="A887" s="20" t="s">
        <v>543</v>
      </c>
      <c r="B887" s="20">
        <v>508</v>
      </c>
      <c r="C887" s="20">
        <v>13</v>
      </c>
      <c r="D887" s="20">
        <v>0</v>
      </c>
      <c r="E887" s="32">
        <v>2.55905511811024E-2</v>
      </c>
      <c r="F887" s="17">
        <v>0</v>
      </c>
      <c r="G887" s="20"/>
      <c r="H887" s="20"/>
      <c r="I887" s="20"/>
      <c r="J887" s="20"/>
      <c r="K887" s="20"/>
      <c r="L887" s="20"/>
      <c r="M887" s="20"/>
    </row>
    <row r="888" spans="1:13" x14ac:dyDescent="0.3">
      <c r="A888" s="20" t="s">
        <v>510</v>
      </c>
      <c r="B888" s="20">
        <v>476</v>
      </c>
      <c r="C888" s="20">
        <v>72</v>
      </c>
      <c r="D888" s="20">
        <v>0</v>
      </c>
      <c r="E888" s="32">
        <v>0.151260504201681</v>
      </c>
      <c r="F888" s="17">
        <v>0</v>
      </c>
      <c r="G888" s="20"/>
      <c r="H888" s="20"/>
      <c r="I888" s="20"/>
      <c r="J888" s="20"/>
      <c r="K888" s="20"/>
      <c r="L888" s="20"/>
      <c r="M888" s="20"/>
    </row>
    <row r="889" spans="1:13" x14ac:dyDescent="0.3">
      <c r="A889" s="20" t="s">
        <v>549</v>
      </c>
      <c r="B889" s="20">
        <v>492</v>
      </c>
      <c r="C889" s="20">
        <v>20</v>
      </c>
      <c r="D889" s="20">
        <v>0</v>
      </c>
      <c r="E889" s="32">
        <v>4.0650406504064998E-2</v>
      </c>
      <c r="F889" s="17">
        <v>0</v>
      </c>
      <c r="G889" s="20"/>
      <c r="H889" s="20"/>
      <c r="I889" s="20"/>
      <c r="J889" s="20"/>
      <c r="K889" s="20"/>
      <c r="L889" s="20"/>
      <c r="M889" s="20"/>
    </row>
    <row r="890" spans="1:13" x14ac:dyDescent="0.3">
      <c r="A890" s="20" t="s">
        <v>555</v>
      </c>
      <c r="B890" s="20">
        <v>456</v>
      </c>
      <c r="C890" s="20">
        <v>76</v>
      </c>
      <c r="D890" s="20">
        <v>0</v>
      </c>
      <c r="E890" s="32">
        <v>0.16666666666666699</v>
      </c>
      <c r="F890" s="17">
        <v>0</v>
      </c>
      <c r="G890" s="20"/>
      <c r="H890" s="20"/>
      <c r="I890" s="20"/>
      <c r="J890" s="20"/>
      <c r="K890" s="20"/>
      <c r="L890" s="20"/>
      <c r="M890" s="20"/>
    </row>
    <row r="891" spans="1:13" x14ac:dyDescent="0.3">
      <c r="A891" s="20" t="s">
        <v>556</v>
      </c>
      <c r="B891" s="20">
        <v>462</v>
      </c>
      <c r="C891" s="20">
        <v>24</v>
      </c>
      <c r="D891" s="20">
        <v>0</v>
      </c>
      <c r="E891" s="32">
        <v>5.1948051948052E-2</v>
      </c>
      <c r="F891" s="17">
        <v>0</v>
      </c>
      <c r="G891" s="20"/>
      <c r="H891" s="20"/>
      <c r="I891" s="20"/>
      <c r="J891" s="20"/>
      <c r="K891" s="20"/>
      <c r="L891" s="20"/>
      <c r="M891" s="20"/>
    </row>
    <row r="892" spans="1:13" x14ac:dyDescent="0.3">
      <c r="A892" s="20" t="s">
        <v>558</v>
      </c>
      <c r="B892" s="20">
        <v>672</v>
      </c>
      <c r="C892" s="20">
        <v>10</v>
      </c>
      <c r="D892" s="20">
        <v>6491.82</v>
      </c>
      <c r="E892" s="32">
        <v>1.4880952380952399E-2</v>
      </c>
      <c r="F892" s="17">
        <v>649.18200000000002</v>
      </c>
      <c r="G892" s="20"/>
      <c r="H892" s="20"/>
      <c r="I892" s="20"/>
      <c r="J892" s="20"/>
      <c r="K892" s="20"/>
      <c r="L892" s="20"/>
      <c r="M892" s="20"/>
    </row>
    <row r="893" spans="1:13" x14ac:dyDescent="0.3">
      <c r="A893" s="20" t="s">
        <v>554</v>
      </c>
      <c r="B893" s="20">
        <v>532</v>
      </c>
      <c r="C893" s="20">
        <v>39</v>
      </c>
      <c r="D893" s="20">
        <v>0</v>
      </c>
      <c r="E893" s="32">
        <v>7.3308270676691697E-2</v>
      </c>
      <c r="F893" s="17">
        <v>0</v>
      </c>
      <c r="G893" s="20"/>
      <c r="H893" s="20"/>
      <c r="I893" s="20"/>
      <c r="J893" s="20"/>
      <c r="K893" s="20"/>
      <c r="L893" s="20"/>
      <c r="M893" s="20"/>
    </row>
    <row r="894" spans="1:13" x14ac:dyDescent="0.3">
      <c r="A894" s="20" t="s">
        <v>524</v>
      </c>
      <c r="B894" s="20">
        <v>476</v>
      </c>
      <c r="C894" s="20">
        <v>54</v>
      </c>
      <c r="D894" s="20">
        <v>0</v>
      </c>
      <c r="E894" s="32">
        <v>0.11344537815126</v>
      </c>
      <c r="F894" s="17">
        <v>0</v>
      </c>
      <c r="G894" s="20"/>
      <c r="H894" s="20"/>
      <c r="I894" s="20"/>
      <c r="J894" s="20"/>
      <c r="K894" s="20"/>
      <c r="L894" s="20"/>
      <c r="M894" s="20"/>
    </row>
    <row r="895" spans="1:13" x14ac:dyDescent="0.3">
      <c r="A895" s="20" t="s">
        <v>566</v>
      </c>
      <c r="B895" s="20">
        <v>687</v>
      </c>
      <c r="C895" s="20">
        <v>66</v>
      </c>
      <c r="D895" s="20">
        <v>0</v>
      </c>
      <c r="E895" s="32">
        <v>9.6069868995633204E-2</v>
      </c>
      <c r="F895" s="17">
        <v>0</v>
      </c>
      <c r="G895" s="20"/>
      <c r="H895" s="20"/>
      <c r="I895" s="20"/>
      <c r="J895" s="20"/>
      <c r="K895" s="20"/>
      <c r="L895" s="20"/>
      <c r="M895" s="20"/>
    </row>
    <row r="896" spans="1:13" x14ac:dyDescent="0.3">
      <c r="A896" s="20" t="s">
        <v>570</v>
      </c>
      <c r="B896" s="20">
        <v>450</v>
      </c>
      <c r="C896" s="20">
        <v>20</v>
      </c>
      <c r="D896" s="20">
        <v>0</v>
      </c>
      <c r="E896" s="32">
        <v>4.4444444444444398E-2</v>
      </c>
      <c r="F896" s="17">
        <v>0</v>
      </c>
      <c r="G896" s="20"/>
      <c r="H896" s="20"/>
      <c r="I896" s="20"/>
      <c r="J896" s="20"/>
      <c r="K896" s="20"/>
      <c r="L896" s="20"/>
      <c r="M896" s="20"/>
    </row>
    <row r="897" spans="1:13" x14ac:dyDescent="0.3">
      <c r="A897" s="20" t="s">
        <v>575</v>
      </c>
      <c r="B897" s="20">
        <v>452</v>
      </c>
      <c r="C897" s="20">
        <v>48</v>
      </c>
      <c r="D897" s="20">
        <v>0</v>
      </c>
      <c r="E897" s="32">
        <v>0.106194690265487</v>
      </c>
      <c r="F897" s="17">
        <v>0</v>
      </c>
      <c r="G897" s="20"/>
      <c r="H897" s="20"/>
      <c r="I897" s="20"/>
      <c r="J897" s="20"/>
      <c r="K897" s="20"/>
      <c r="L897" s="20"/>
      <c r="M897" s="20"/>
    </row>
    <row r="898" spans="1:13" x14ac:dyDescent="0.3">
      <c r="A898" s="20" t="s">
        <v>578</v>
      </c>
      <c r="B898" s="20">
        <v>472</v>
      </c>
      <c r="C898" s="20">
        <v>13</v>
      </c>
      <c r="D898" s="20">
        <v>0</v>
      </c>
      <c r="E898" s="32">
        <v>2.75423728813559E-2</v>
      </c>
      <c r="F898" s="17">
        <v>0</v>
      </c>
      <c r="G898" s="20"/>
      <c r="H898" s="20"/>
      <c r="I898" s="20"/>
      <c r="J898" s="20"/>
      <c r="K898" s="20"/>
      <c r="L898" s="20"/>
      <c r="M898" s="20"/>
    </row>
    <row r="899" spans="1:13" x14ac:dyDescent="0.3">
      <c r="A899" s="20" t="s">
        <v>576</v>
      </c>
      <c r="B899" s="20">
        <v>214</v>
      </c>
      <c r="C899" s="20">
        <v>60</v>
      </c>
      <c r="D899" s="20">
        <v>0</v>
      </c>
      <c r="E899" s="32">
        <v>0.28037383177570102</v>
      </c>
      <c r="F899" s="17">
        <v>0</v>
      </c>
      <c r="G899" s="20"/>
      <c r="H899" s="20"/>
      <c r="I899" s="20"/>
      <c r="J899" s="20"/>
      <c r="K899" s="20"/>
      <c r="L899" s="20"/>
      <c r="M899" s="20"/>
    </row>
    <row r="900" spans="1:13" x14ac:dyDescent="0.3">
      <c r="A900" s="20" t="s">
        <v>584</v>
      </c>
      <c r="B900" s="20">
        <v>192</v>
      </c>
      <c r="C900" s="20">
        <v>10</v>
      </c>
      <c r="D900" s="20">
        <v>0</v>
      </c>
      <c r="E900" s="32">
        <v>5.2083333333333301E-2</v>
      </c>
      <c r="F900" s="17">
        <v>0</v>
      </c>
      <c r="G900" s="20"/>
      <c r="H900" s="20"/>
      <c r="I900" s="20"/>
      <c r="J900" s="20"/>
      <c r="K900" s="20"/>
      <c r="L900" s="20"/>
      <c r="M900" s="20"/>
    </row>
    <row r="901" spans="1:13" x14ac:dyDescent="0.3">
      <c r="A901" s="20" t="s">
        <v>585</v>
      </c>
      <c r="B901" s="20">
        <v>53</v>
      </c>
      <c r="C901" s="20">
        <v>3</v>
      </c>
      <c r="D901" s="20">
        <v>0</v>
      </c>
      <c r="E901" s="32">
        <v>5.6603773584905703E-2</v>
      </c>
      <c r="F901" s="17">
        <v>0</v>
      </c>
      <c r="G901" s="20"/>
      <c r="H901" s="20"/>
      <c r="I901" s="20"/>
      <c r="J901" s="20"/>
      <c r="K901" s="20"/>
      <c r="L901" s="20"/>
      <c r="M901" s="20"/>
    </row>
    <row r="902" spans="1:13" x14ac:dyDescent="0.3">
      <c r="A902" s="20" t="s">
        <v>586</v>
      </c>
      <c r="B902" s="20">
        <v>144</v>
      </c>
      <c r="C902" s="20">
        <v>0</v>
      </c>
      <c r="D902" s="20">
        <v>0</v>
      </c>
      <c r="E902" s="32">
        <v>0</v>
      </c>
      <c r="F902" s="17">
        <v>0</v>
      </c>
      <c r="G902" s="20"/>
      <c r="H902" s="20"/>
      <c r="I902" s="20"/>
      <c r="J902" s="20"/>
      <c r="K902" s="20"/>
      <c r="L902" s="20"/>
      <c r="M902" s="20"/>
    </row>
    <row r="903" spans="1:13" x14ac:dyDescent="0.3">
      <c r="A903" s="20" t="s">
        <v>588</v>
      </c>
      <c r="B903" s="20">
        <v>107</v>
      </c>
      <c r="C903" s="20">
        <v>5</v>
      </c>
      <c r="D903" s="20">
        <v>0</v>
      </c>
      <c r="E903" s="32">
        <v>4.67289719626168E-2</v>
      </c>
      <c r="F903" s="17">
        <v>0</v>
      </c>
      <c r="G903" s="20"/>
      <c r="H903" s="20"/>
      <c r="I903" s="20"/>
      <c r="J903" s="20"/>
      <c r="K903" s="20"/>
      <c r="L903" s="20"/>
      <c r="M903" s="20"/>
    </row>
    <row r="904" spans="1:13" x14ac:dyDescent="0.3">
      <c r="A904" s="20" t="s">
        <v>591</v>
      </c>
      <c r="B904" s="20">
        <v>109</v>
      </c>
      <c r="C904" s="20">
        <v>6</v>
      </c>
      <c r="D904" s="20">
        <v>0</v>
      </c>
      <c r="E904" s="32">
        <v>5.5045871559633003E-2</v>
      </c>
      <c r="F904" s="17">
        <v>0</v>
      </c>
      <c r="G904" s="20"/>
      <c r="H904" s="20"/>
      <c r="I904" s="20"/>
      <c r="J904" s="20"/>
      <c r="K904" s="20"/>
      <c r="L904" s="20"/>
      <c r="M904" s="20"/>
    </row>
    <row r="905" spans="1:13" x14ac:dyDescent="0.3">
      <c r="A905" s="20" t="s">
        <v>592</v>
      </c>
      <c r="B905" s="20">
        <v>214</v>
      </c>
      <c r="C905" s="20">
        <v>5</v>
      </c>
      <c r="D905" s="20">
        <v>0</v>
      </c>
      <c r="E905" s="32">
        <v>2.33644859813084E-2</v>
      </c>
      <c r="F905" s="17">
        <v>0</v>
      </c>
      <c r="G905" s="20"/>
      <c r="H905" s="20"/>
      <c r="I905" s="20"/>
      <c r="J905" s="20"/>
      <c r="K905" s="20"/>
      <c r="L905" s="20"/>
      <c r="M905" s="20"/>
    </row>
    <row r="906" spans="1:13" x14ac:dyDescent="0.3">
      <c r="A906" s="20" t="s">
        <v>594</v>
      </c>
      <c r="B906" s="20">
        <v>216</v>
      </c>
      <c r="C906" s="20">
        <v>15</v>
      </c>
      <c r="D906" s="20">
        <v>0</v>
      </c>
      <c r="E906" s="32">
        <v>6.9444444444444406E-2</v>
      </c>
      <c r="F906" s="17">
        <v>0</v>
      </c>
      <c r="G906" s="20"/>
      <c r="H906" s="20"/>
      <c r="I906" s="20"/>
      <c r="J906" s="20"/>
      <c r="K906" s="20"/>
      <c r="L906" s="20"/>
      <c r="M906" s="20"/>
    </row>
    <row r="907" spans="1:13" x14ac:dyDescent="0.3">
      <c r="A907" s="20" t="s">
        <v>599</v>
      </c>
      <c r="B907" s="20">
        <v>442</v>
      </c>
      <c r="C907" s="20">
        <v>9</v>
      </c>
      <c r="D907" s="20">
        <v>0</v>
      </c>
      <c r="E907" s="32">
        <v>2.03619909502262E-2</v>
      </c>
      <c r="F907" s="17">
        <v>0</v>
      </c>
      <c r="G907" s="20"/>
      <c r="H907" s="20"/>
      <c r="I907" s="20"/>
      <c r="J907" s="20"/>
      <c r="K907" s="20"/>
      <c r="L907" s="20"/>
      <c r="M907" s="20"/>
    </row>
    <row r="908" spans="1:13" x14ac:dyDescent="0.3">
      <c r="A908" s="20" t="s">
        <v>603</v>
      </c>
      <c r="B908" s="20">
        <v>444</v>
      </c>
      <c r="C908" s="20">
        <v>4</v>
      </c>
      <c r="D908" s="20">
        <v>0</v>
      </c>
      <c r="E908" s="32">
        <v>9.0090090090090107E-3</v>
      </c>
      <c r="F908" s="17">
        <v>0</v>
      </c>
      <c r="G908" s="20"/>
      <c r="H908" s="20"/>
      <c r="I908" s="20"/>
      <c r="J908" s="20"/>
      <c r="K908" s="20"/>
      <c r="L908" s="20"/>
      <c r="M908" s="20"/>
    </row>
    <row r="909" spans="1:13" x14ac:dyDescent="0.3">
      <c r="A909" s="20" t="s">
        <v>577</v>
      </c>
      <c r="B909" s="20">
        <v>439</v>
      </c>
      <c r="C909" s="20">
        <v>18</v>
      </c>
      <c r="D909" s="20">
        <v>0</v>
      </c>
      <c r="E909" s="32">
        <v>4.1002277904327998E-2</v>
      </c>
      <c r="F909" s="17">
        <v>0</v>
      </c>
      <c r="G909" s="20"/>
      <c r="H909" s="20"/>
      <c r="I909" s="20"/>
      <c r="J909" s="20"/>
      <c r="K909" s="20"/>
      <c r="L909" s="20"/>
      <c r="M909" s="20"/>
    </row>
    <row r="910" spans="1:13" x14ac:dyDescent="0.3">
      <c r="A910" s="20" t="s">
        <v>612</v>
      </c>
      <c r="B910" s="20">
        <v>437</v>
      </c>
      <c r="C910" s="20">
        <v>42</v>
      </c>
      <c r="D910" s="20">
        <v>0</v>
      </c>
      <c r="E910" s="32">
        <v>9.6109839816933607E-2</v>
      </c>
      <c r="F910" s="17">
        <v>0</v>
      </c>
      <c r="G910" s="20"/>
      <c r="H910" s="20"/>
      <c r="I910" s="20"/>
      <c r="J910" s="20"/>
      <c r="K910" s="20"/>
      <c r="L910" s="20"/>
      <c r="M910" s="20"/>
    </row>
    <row r="911" spans="1:13" x14ac:dyDescent="0.3">
      <c r="A911" s="20" t="s">
        <v>617</v>
      </c>
      <c r="B911" s="20">
        <v>439</v>
      </c>
      <c r="C911" s="20">
        <v>22</v>
      </c>
      <c r="D911" s="20">
        <v>0</v>
      </c>
      <c r="E911" s="32">
        <v>5.0113895216400903E-2</v>
      </c>
      <c r="F911" s="17">
        <v>0</v>
      </c>
      <c r="G911" s="20"/>
      <c r="H911" s="20"/>
      <c r="I911" s="20"/>
      <c r="J911" s="20"/>
      <c r="K911" s="20"/>
      <c r="L911" s="20"/>
      <c r="M911" s="20"/>
    </row>
    <row r="912" spans="1:13" x14ac:dyDescent="0.3">
      <c r="A912" s="20" t="s">
        <v>620</v>
      </c>
      <c r="B912" s="20">
        <v>439</v>
      </c>
      <c r="C912" s="20">
        <v>44</v>
      </c>
      <c r="D912" s="20">
        <v>0</v>
      </c>
      <c r="E912" s="32">
        <v>0.100227790432802</v>
      </c>
      <c r="F912" s="17">
        <v>0</v>
      </c>
      <c r="G912" s="20"/>
      <c r="H912" s="20"/>
      <c r="I912" s="20"/>
      <c r="J912" s="20"/>
      <c r="K912" s="20"/>
      <c r="L912" s="20"/>
      <c r="M912" s="20"/>
    </row>
    <row r="913" spans="1:13" x14ac:dyDescent="0.3">
      <c r="A913" s="20" t="s">
        <v>493</v>
      </c>
      <c r="B913" s="20">
        <v>62</v>
      </c>
      <c r="C913" s="20">
        <v>2</v>
      </c>
      <c r="D913" s="20">
        <v>0</v>
      </c>
      <c r="E913" s="32">
        <v>3.2258064516128997E-2</v>
      </c>
      <c r="F913" s="17">
        <v>0</v>
      </c>
      <c r="G913" s="20"/>
      <c r="H913" s="20"/>
      <c r="I913" s="20"/>
      <c r="J913" s="20"/>
      <c r="K913" s="20"/>
      <c r="L913" s="20"/>
      <c r="M913" s="20"/>
    </row>
    <row r="914" spans="1:13" x14ac:dyDescent="0.3">
      <c r="A914" s="20" t="s">
        <v>501</v>
      </c>
      <c r="B914" s="20">
        <v>129</v>
      </c>
      <c r="C914" s="20">
        <v>1</v>
      </c>
      <c r="D914" s="20">
        <v>0</v>
      </c>
      <c r="E914" s="32">
        <v>7.7519379844961196E-3</v>
      </c>
      <c r="F914" s="17">
        <v>0</v>
      </c>
      <c r="G914" s="20"/>
      <c r="H914" s="20"/>
      <c r="I914" s="20"/>
      <c r="J914" s="20"/>
      <c r="K914" s="20"/>
      <c r="L914" s="20"/>
      <c r="M914" s="20"/>
    </row>
    <row r="915" spans="1:13" x14ac:dyDescent="0.3">
      <c r="A915" s="20" t="s">
        <v>625</v>
      </c>
      <c r="B915" s="20">
        <v>443</v>
      </c>
      <c r="C915" s="20">
        <v>14</v>
      </c>
      <c r="D915" s="20">
        <v>0</v>
      </c>
      <c r="E915" s="32">
        <v>3.1602708803611698E-2</v>
      </c>
      <c r="F915" s="17">
        <v>0</v>
      </c>
      <c r="G915" s="20"/>
      <c r="H915" s="20"/>
      <c r="I915" s="20"/>
      <c r="J915" s="20"/>
      <c r="K915" s="20"/>
      <c r="L915" s="20"/>
      <c r="M915" s="20"/>
    </row>
    <row r="916" spans="1:13" x14ac:dyDescent="0.3">
      <c r="A916" s="20" t="s">
        <v>511</v>
      </c>
      <c r="B916" s="20">
        <v>147</v>
      </c>
      <c r="C916" s="20">
        <v>8</v>
      </c>
      <c r="D916" s="20">
        <v>0</v>
      </c>
      <c r="E916" s="32">
        <v>5.4421768707482998E-2</v>
      </c>
      <c r="F916" s="17">
        <v>0</v>
      </c>
      <c r="G916" s="20"/>
      <c r="H916" s="20"/>
      <c r="I916" s="20"/>
      <c r="J916" s="20"/>
      <c r="K916" s="20"/>
      <c r="L916" s="20"/>
      <c r="M916" s="20"/>
    </row>
    <row r="917" spans="1:13" x14ac:dyDescent="0.3">
      <c r="A917" s="20" t="s">
        <v>508</v>
      </c>
      <c r="B917" s="20">
        <v>162</v>
      </c>
      <c r="C917" s="20">
        <v>5</v>
      </c>
      <c r="D917" s="20">
        <v>0</v>
      </c>
      <c r="E917" s="32">
        <v>3.0864197530864199E-2</v>
      </c>
      <c r="F917" s="17">
        <v>0</v>
      </c>
      <c r="G917" s="20"/>
      <c r="H917" s="20"/>
      <c r="I917" s="20"/>
      <c r="J917" s="20"/>
      <c r="K917" s="20"/>
      <c r="L917" s="20"/>
      <c r="M917" s="20"/>
    </row>
    <row r="918" spans="1:13" x14ac:dyDescent="0.3">
      <c r="A918" s="20" t="s">
        <v>512</v>
      </c>
      <c r="B918" s="20">
        <v>370</v>
      </c>
      <c r="C918" s="20">
        <v>21</v>
      </c>
      <c r="D918" s="20">
        <v>12397.11</v>
      </c>
      <c r="E918" s="32">
        <v>5.6756756756756802E-2</v>
      </c>
      <c r="F918" s="17">
        <v>590.33857142857141</v>
      </c>
      <c r="G918" s="20"/>
      <c r="H918" s="20"/>
      <c r="I918" s="20"/>
      <c r="J918" s="20"/>
      <c r="K918" s="20"/>
      <c r="L918" s="20"/>
      <c r="M918" s="20"/>
    </row>
    <row r="919" spans="1:13" x14ac:dyDescent="0.3">
      <c r="A919" s="20" t="s">
        <v>629</v>
      </c>
      <c r="B919" s="20">
        <v>445</v>
      </c>
      <c r="C919" s="20">
        <v>15</v>
      </c>
      <c r="D919" s="20">
        <v>0</v>
      </c>
      <c r="E919" s="32">
        <v>3.3707865168539297E-2</v>
      </c>
      <c r="F919" s="17">
        <v>0</v>
      </c>
      <c r="G919" s="20"/>
      <c r="H919" s="20"/>
      <c r="I919" s="20"/>
      <c r="J919" s="20"/>
      <c r="K919" s="20"/>
      <c r="L919" s="20"/>
      <c r="M919" s="20"/>
    </row>
    <row r="920" spans="1:13" x14ac:dyDescent="0.3">
      <c r="A920" s="20" t="s">
        <v>517</v>
      </c>
      <c r="B920" s="20">
        <v>140</v>
      </c>
      <c r="C920" s="20">
        <v>1</v>
      </c>
      <c r="D920" s="20">
        <v>0</v>
      </c>
      <c r="E920" s="32">
        <v>7.14285714285714E-3</v>
      </c>
      <c r="F920" s="17">
        <v>0</v>
      </c>
      <c r="G920" s="20"/>
      <c r="H920" s="20"/>
      <c r="I920" s="20"/>
      <c r="J920" s="20"/>
      <c r="K920" s="20"/>
      <c r="L920" s="20"/>
      <c r="M920" s="20"/>
    </row>
    <row r="921" spans="1:13" x14ac:dyDescent="0.3">
      <c r="A921" s="20" t="s">
        <v>521</v>
      </c>
      <c r="B921" s="20">
        <v>184</v>
      </c>
      <c r="C921" s="20">
        <v>4</v>
      </c>
      <c r="D921" s="20">
        <v>0</v>
      </c>
      <c r="E921" s="32">
        <v>2.1739130434782601E-2</v>
      </c>
      <c r="F921" s="17">
        <v>0</v>
      </c>
      <c r="G921" s="20"/>
      <c r="H921" s="20"/>
      <c r="I921" s="20"/>
      <c r="J921" s="20"/>
      <c r="K921" s="20"/>
      <c r="L921" s="20"/>
      <c r="M921" s="20"/>
    </row>
    <row r="922" spans="1:13" x14ac:dyDescent="0.3">
      <c r="A922" s="20" t="s">
        <v>634</v>
      </c>
      <c r="B922" s="20">
        <v>439</v>
      </c>
      <c r="C922" s="20">
        <v>100</v>
      </c>
      <c r="D922" s="20">
        <v>0</v>
      </c>
      <c r="E922" s="32">
        <v>0.22779043280182201</v>
      </c>
      <c r="F922" s="17">
        <v>0</v>
      </c>
      <c r="G922" s="20"/>
      <c r="H922" s="20"/>
      <c r="I922" s="20"/>
      <c r="J922" s="20"/>
      <c r="K922" s="20"/>
      <c r="L922" s="20"/>
      <c r="M922" s="20"/>
    </row>
    <row r="923" spans="1:13" x14ac:dyDescent="0.3">
      <c r="A923" s="20" t="s">
        <v>523</v>
      </c>
      <c r="B923" s="20">
        <v>240</v>
      </c>
      <c r="C923" s="20">
        <v>12</v>
      </c>
      <c r="D923" s="20">
        <v>0</v>
      </c>
      <c r="E923" s="32">
        <v>0.05</v>
      </c>
      <c r="F923" s="17">
        <v>0</v>
      </c>
      <c r="G923" s="20"/>
      <c r="H923" s="20"/>
      <c r="I923" s="20"/>
      <c r="J923" s="20"/>
      <c r="K923" s="20"/>
      <c r="L923" s="20"/>
      <c r="M923" s="20"/>
    </row>
    <row r="924" spans="1:13" x14ac:dyDescent="0.3">
      <c r="A924" s="20" t="s">
        <v>526</v>
      </c>
      <c r="B924" s="20">
        <v>158</v>
      </c>
      <c r="C924" s="20">
        <v>10</v>
      </c>
      <c r="D924" s="20">
        <v>0</v>
      </c>
      <c r="E924" s="32">
        <v>6.3291139240506306E-2</v>
      </c>
      <c r="F924" s="17">
        <v>0</v>
      </c>
      <c r="G924" s="20"/>
      <c r="H924" s="20"/>
      <c r="I924" s="20"/>
      <c r="J924" s="20"/>
      <c r="K924" s="20"/>
      <c r="L924" s="20"/>
      <c r="M924" s="20"/>
    </row>
    <row r="925" spans="1:13" x14ac:dyDescent="0.3">
      <c r="A925" s="20" t="s">
        <v>643</v>
      </c>
      <c r="B925" s="20">
        <v>329</v>
      </c>
      <c r="C925" s="20">
        <v>30</v>
      </c>
      <c r="D925" s="20">
        <v>0</v>
      </c>
      <c r="E925" s="32">
        <v>9.1185410334346503E-2</v>
      </c>
      <c r="F925" s="17">
        <v>0</v>
      </c>
      <c r="G925" s="20"/>
      <c r="H925" s="20"/>
      <c r="I925" s="20"/>
      <c r="J925" s="20"/>
      <c r="K925" s="20"/>
      <c r="L925" s="20"/>
      <c r="M925" s="20"/>
    </row>
    <row r="926" spans="1:13" x14ac:dyDescent="0.3">
      <c r="A926" s="20" t="s">
        <v>528</v>
      </c>
      <c r="B926" s="20">
        <v>161</v>
      </c>
      <c r="C926" s="20">
        <v>8</v>
      </c>
      <c r="D926" s="20">
        <v>0</v>
      </c>
      <c r="E926" s="32">
        <v>4.9689440993788803E-2</v>
      </c>
      <c r="F926" s="17">
        <v>0</v>
      </c>
      <c r="G926" s="20"/>
      <c r="H926" s="20"/>
      <c r="I926" s="20"/>
      <c r="J926" s="20"/>
      <c r="K926" s="20"/>
      <c r="L926" s="20"/>
      <c r="M926" s="20"/>
    </row>
    <row r="927" spans="1:13" x14ac:dyDescent="0.3">
      <c r="A927" s="20" t="s">
        <v>533</v>
      </c>
      <c r="B927" s="20">
        <v>154</v>
      </c>
      <c r="C927" s="20">
        <v>1</v>
      </c>
      <c r="D927" s="20">
        <v>0</v>
      </c>
      <c r="E927" s="32">
        <v>6.4935064935064896E-3</v>
      </c>
      <c r="F927" s="17">
        <v>0</v>
      </c>
      <c r="G927" s="20"/>
      <c r="H927" s="20"/>
      <c r="I927" s="20"/>
      <c r="J927" s="20"/>
      <c r="K927" s="20"/>
      <c r="L927" s="20"/>
      <c r="M927" s="20"/>
    </row>
    <row r="928" spans="1:13" x14ac:dyDescent="0.3">
      <c r="A928" s="20" t="s">
        <v>537</v>
      </c>
      <c r="B928" s="20">
        <v>118</v>
      </c>
      <c r="C928" s="20">
        <v>2</v>
      </c>
      <c r="D928" s="20">
        <v>0</v>
      </c>
      <c r="E928" s="32">
        <v>1.6949152542372899E-2</v>
      </c>
      <c r="F928" s="17">
        <v>0</v>
      </c>
      <c r="G928" s="20"/>
      <c r="H928" s="20"/>
      <c r="I928" s="20"/>
      <c r="J928" s="20"/>
      <c r="K928" s="20"/>
      <c r="L928" s="20"/>
      <c r="M928" s="20"/>
    </row>
    <row r="929" spans="1:13" x14ac:dyDescent="0.3">
      <c r="A929" s="20" t="s">
        <v>536</v>
      </c>
      <c r="B929" s="20">
        <v>138</v>
      </c>
      <c r="C929" s="20">
        <v>2</v>
      </c>
      <c r="D929" s="20">
        <v>0</v>
      </c>
      <c r="E929" s="32">
        <v>1.4492753623188401E-2</v>
      </c>
      <c r="F929" s="17">
        <v>0</v>
      </c>
      <c r="G929" s="20"/>
      <c r="H929" s="20"/>
      <c r="I929" s="20"/>
      <c r="J929" s="20"/>
      <c r="K929" s="20"/>
      <c r="L929" s="20"/>
      <c r="M929" s="20"/>
    </row>
    <row r="930" spans="1:13" x14ac:dyDescent="0.3">
      <c r="A930" s="20" t="s">
        <v>538</v>
      </c>
      <c r="B930" s="20">
        <v>105</v>
      </c>
      <c r="C930" s="20">
        <v>0</v>
      </c>
      <c r="D930" s="20">
        <v>0</v>
      </c>
      <c r="E930" s="32">
        <v>0</v>
      </c>
      <c r="F930" s="17">
        <v>0</v>
      </c>
      <c r="G930" s="20"/>
      <c r="H930" s="20"/>
      <c r="I930" s="20"/>
      <c r="J930" s="20"/>
      <c r="K930" s="20"/>
      <c r="L930" s="20"/>
      <c r="M930" s="20"/>
    </row>
    <row r="931" spans="1:13" x14ac:dyDescent="0.3">
      <c r="A931" s="20" t="s">
        <v>539</v>
      </c>
      <c r="B931" s="20">
        <v>106</v>
      </c>
      <c r="C931" s="20">
        <v>0</v>
      </c>
      <c r="D931" s="20">
        <v>0</v>
      </c>
      <c r="E931" s="32">
        <v>0</v>
      </c>
      <c r="F931" s="17">
        <v>0</v>
      </c>
      <c r="G931" s="20"/>
      <c r="H931" s="20"/>
      <c r="I931" s="20"/>
      <c r="J931" s="20"/>
      <c r="K931" s="20"/>
      <c r="L931" s="20"/>
      <c r="M931" s="20"/>
    </row>
    <row r="932" spans="1:13" x14ac:dyDescent="0.3">
      <c r="A932" s="20" t="s">
        <v>640</v>
      </c>
      <c r="B932" s="20">
        <v>0</v>
      </c>
      <c r="C932" s="20">
        <v>16</v>
      </c>
      <c r="D932" s="20">
        <v>0</v>
      </c>
      <c r="E932" s="32"/>
      <c r="F932" s="17">
        <v>0</v>
      </c>
      <c r="G932" s="20"/>
      <c r="H932" s="20"/>
      <c r="I932" s="20"/>
      <c r="J932" s="20"/>
      <c r="K932" s="20"/>
      <c r="L932" s="20"/>
      <c r="M932" s="20"/>
    </row>
    <row r="933" spans="1:13" x14ac:dyDescent="0.3">
      <c r="A933" s="20" t="s">
        <v>541</v>
      </c>
      <c r="B933" s="20">
        <v>129</v>
      </c>
      <c r="C933" s="20">
        <v>0</v>
      </c>
      <c r="D933" s="20">
        <v>0</v>
      </c>
      <c r="E933" s="32">
        <v>0</v>
      </c>
      <c r="F933" s="17">
        <v>0</v>
      </c>
      <c r="G933" s="20"/>
      <c r="H933" s="20"/>
      <c r="I933" s="20"/>
      <c r="J933" s="20"/>
      <c r="K933" s="20"/>
      <c r="L933" s="20"/>
      <c r="M933" s="20"/>
    </row>
    <row r="934" spans="1:13" x14ac:dyDescent="0.3">
      <c r="A934" s="20" t="s">
        <v>542</v>
      </c>
      <c r="B934" s="20">
        <v>282</v>
      </c>
      <c r="C934" s="20">
        <v>2</v>
      </c>
      <c r="D934" s="20">
        <v>0</v>
      </c>
      <c r="E934" s="32">
        <v>7.09219858156028E-3</v>
      </c>
      <c r="F934" s="17">
        <v>0</v>
      </c>
      <c r="G934" s="20"/>
      <c r="H934" s="20"/>
      <c r="I934" s="20"/>
      <c r="J934" s="20"/>
      <c r="K934" s="20"/>
      <c r="L934" s="20"/>
      <c r="M934" s="20"/>
    </row>
    <row r="935" spans="1:13" x14ac:dyDescent="0.3">
      <c r="A935" s="20" t="s">
        <v>544</v>
      </c>
      <c r="B935" s="20">
        <v>100</v>
      </c>
      <c r="C935" s="20">
        <v>6</v>
      </c>
      <c r="D935" s="20">
        <v>0</v>
      </c>
      <c r="E935" s="32">
        <v>0.06</v>
      </c>
      <c r="F935" s="17">
        <v>0</v>
      </c>
      <c r="G935" s="20"/>
      <c r="H935" s="20"/>
      <c r="I935" s="20"/>
      <c r="J935" s="20"/>
      <c r="K935" s="20"/>
      <c r="L935" s="20"/>
      <c r="M935" s="20"/>
    </row>
    <row r="936" spans="1:13" x14ac:dyDescent="0.3">
      <c r="A936" s="20" t="s">
        <v>547</v>
      </c>
      <c r="B936" s="20">
        <v>118</v>
      </c>
      <c r="C936" s="20">
        <v>4</v>
      </c>
      <c r="D936" s="20">
        <v>7162.42</v>
      </c>
      <c r="E936" s="32">
        <v>3.3898305084745797E-2</v>
      </c>
      <c r="F936" s="17">
        <v>1790.605</v>
      </c>
      <c r="G936" s="20"/>
      <c r="H936" s="20"/>
      <c r="I936" s="20"/>
      <c r="J936" s="20"/>
      <c r="K936" s="20"/>
      <c r="L936" s="20"/>
      <c r="M936" s="20"/>
    </row>
    <row r="937" spans="1:13" x14ac:dyDescent="0.3">
      <c r="A937" s="20" t="s">
        <v>548</v>
      </c>
      <c r="B937" s="20">
        <v>145</v>
      </c>
      <c r="C937" s="20">
        <v>12</v>
      </c>
      <c r="D937" s="20">
        <v>0</v>
      </c>
      <c r="E937" s="32">
        <v>8.2758620689655199E-2</v>
      </c>
      <c r="F937" s="17">
        <v>0</v>
      </c>
      <c r="G937" s="20"/>
      <c r="H937" s="20"/>
      <c r="I937" s="20"/>
      <c r="J937" s="20"/>
      <c r="K937" s="20"/>
      <c r="L937" s="20"/>
      <c r="M937" s="20"/>
    </row>
    <row r="938" spans="1:13" x14ac:dyDescent="0.3">
      <c r="A938" s="20" t="s">
        <v>560</v>
      </c>
      <c r="B938" s="20">
        <v>127</v>
      </c>
      <c r="C938" s="20">
        <v>1</v>
      </c>
      <c r="D938" s="20">
        <v>0</v>
      </c>
      <c r="E938" s="32">
        <v>7.8740157480314994E-3</v>
      </c>
      <c r="F938" s="17">
        <v>0</v>
      </c>
      <c r="G938" s="20"/>
      <c r="H938" s="20"/>
      <c r="I938" s="20"/>
      <c r="J938" s="20"/>
      <c r="K938" s="20"/>
      <c r="L938" s="20"/>
      <c r="M938" s="20"/>
    </row>
    <row r="939" spans="1:13" x14ac:dyDescent="0.3">
      <c r="A939" s="20" t="s">
        <v>559</v>
      </c>
      <c r="B939" s="20">
        <v>98</v>
      </c>
      <c r="C939" s="20">
        <v>4</v>
      </c>
      <c r="D939" s="20">
        <v>0</v>
      </c>
      <c r="E939" s="32">
        <v>4.08163265306122E-2</v>
      </c>
      <c r="F939" s="17">
        <v>0</v>
      </c>
      <c r="G939" s="20"/>
      <c r="H939" s="20"/>
      <c r="I939" s="20"/>
      <c r="J939" s="20"/>
      <c r="K939" s="20"/>
      <c r="L939" s="20"/>
      <c r="M939" s="20"/>
    </row>
    <row r="940" spans="1:13" x14ac:dyDescent="0.3">
      <c r="A940" s="20" t="s">
        <v>562</v>
      </c>
      <c r="B940" s="20">
        <v>96</v>
      </c>
      <c r="C940" s="20">
        <v>8</v>
      </c>
      <c r="D940" s="20">
        <v>0</v>
      </c>
      <c r="E940" s="32">
        <v>8.3333333333333301E-2</v>
      </c>
      <c r="F940" s="17">
        <v>0</v>
      </c>
      <c r="G940" s="20"/>
      <c r="H940" s="20"/>
      <c r="I940" s="20"/>
      <c r="J940" s="20"/>
      <c r="K940" s="20"/>
      <c r="L940" s="20"/>
      <c r="M940" s="20"/>
    </row>
    <row r="941" spans="1:13" x14ac:dyDescent="0.3">
      <c r="A941" s="20" t="s">
        <v>563</v>
      </c>
      <c r="B941" s="20">
        <v>248</v>
      </c>
      <c r="C941" s="20">
        <v>0</v>
      </c>
      <c r="D941" s="20">
        <v>0</v>
      </c>
      <c r="E941" s="32">
        <v>0</v>
      </c>
      <c r="F941" s="17">
        <v>0</v>
      </c>
      <c r="G941" s="20"/>
      <c r="H941" s="20"/>
      <c r="I941" s="20"/>
      <c r="J941" s="20"/>
      <c r="K941" s="20"/>
      <c r="L941" s="20"/>
      <c r="M941" s="20"/>
    </row>
    <row r="942" spans="1:13" x14ac:dyDescent="0.3">
      <c r="A942" s="20" t="s">
        <v>567</v>
      </c>
      <c r="B942" s="20">
        <v>110</v>
      </c>
      <c r="C942" s="20">
        <v>4</v>
      </c>
      <c r="D942" s="20">
        <v>0</v>
      </c>
      <c r="E942" s="32">
        <v>3.6363636363636397E-2</v>
      </c>
      <c r="F942" s="17">
        <v>0</v>
      </c>
      <c r="G942" s="20"/>
      <c r="H942" s="20"/>
      <c r="I942" s="20"/>
      <c r="J942" s="20"/>
      <c r="K942" s="20"/>
      <c r="L942" s="20"/>
      <c r="M942" s="20"/>
    </row>
    <row r="943" spans="1:13" x14ac:dyDescent="0.3">
      <c r="A943" s="20" t="s">
        <v>568</v>
      </c>
      <c r="B943" s="20">
        <v>111</v>
      </c>
      <c r="C943" s="20">
        <v>2</v>
      </c>
      <c r="D943" s="20">
        <v>0</v>
      </c>
      <c r="E943" s="32">
        <v>1.8018018018018001E-2</v>
      </c>
      <c r="F943" s="17">
        <v>0</v>
      </c>
      <c r="G943" s="20"/>
      <c r="H943" s="20"/>
      <c r="I943" s="20"/>
      <c r="J943" s="20"/>
      <c r="K943" s="20"/>
      <c r="L943" s="20"/>
      <c r="M943" s="20"/>
    </row>
    <row r="944" spans="1:13" x14ac:dyDescent="0.3">
      <c r="A944" s="20" t="s">
        <v>571</v>
      </c>
      <c r="B944" s="20">
        <v>51</v>
      </c>
      <c r="C944" s="20">
        <v>1</v>
      </c>
      <c r="D944" s="20">
        <v>0</v>
      </c>
      <c r="E944" s="32">
        <v>1.9607843137254902E-2</v>
      </c>
      <c r="F944" s="17">
        <v>0</v>
      </c>
      <c r="G944" s="20"/>
      <c r="H944" s="20"/>
      <c r="I944" s="20"/>
      <c r="J944" s="20"/>
      <c r="K944" s="20"/>
      <c r="L944" s="20"/>
      <c r="M944" s="20"/>
    </row>
  </sheetData>
  <mergeCells count="39">
    <mergeCell ref="B761:G761"/>
    <mergeCell ref="B764:D764"/>
    <mergeCell ref="B765:D765"/>
    <mergeCell ref="A759:C759"/>
    <mergeCell ref="A763:C763"/>
    <mergeCell ref="B685:M685"/>
    <mergeCell ref="O684:Q684"/>
    <mergeCell ref="B760:G760"/>
    <mergeCell ref="A682:C682"/>
    <mergeCell ref="B683:C683"/>
    <mergeCell ref="B684:C684"/>
    <mergeCell ref="B503:E503"/>
    <mergeCell ref="B504:M504"/>
    <mergeCell ref="A501:E501"/>
    <mergeCell ref="B608:C608"/>
    <mergeCell ref="B609:C609"/>
    <mergeCell ref="A607:B607"/>
    <mergeCell ref="B464:M464"/>
    <mergeCell ref="B502:E502"/>
    <mergeCell ref="B312:M312"/>
    <mergeCell ref="A386:C386"/>
    <mergeCell ref="B387:F387"/>
    <mergeCell ref="B388:F388"/>
    <mergeCell ref="B389:M389"/>
    <mergeCell ref="P389:Q389"/>
    <mergeCell ref="B235:M235"/>
    <mergeCell ref="A309:D309"/>
    <mergeCell ref="B310:E310"/>
    <mergeCell ref="B311:E311"/>
    <mergeCell ref="B156:D156"/>
    <mergeCell ref="B157:D157"/>
    <mergeCell ref="B159:M159"/>
    <mergeCell ref="A233:E233"/>
    <mergeCell ref="B234:E234"/>
    <mergeCell ref="B5:M5"/>
    <mergeCell ref="A79:B79"/>
    <mergeCell ref="B80:M80"/>
    <mergeCell ref="A155:C155"/>
    <mergeCell ref="A4:B4"/>
  </mergeCells>
  <phoneticPr fontId="7" type="noConversion"/>
  <pageMargins left="0.7" right="0.7" top="0.75" bottom="0.75" header="0.3" footer="0.3"/>
  <pageSetup orientation="portrait" r:id="rId1"/>
  <ignoredErrors>
    <ignoredError sqref="C161:M161" calculatedColumn="1"/>
  </ignoredErrors>
  <tableParts count="16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B88DA-C376-49A3-AA14-63ACE5D6B892}">
  <dimension ref="A1:N46"/>
  <sheetViews>
    <sheetView topLeftCell="A32" zoomScale="120" zoomScaleNormal="120" workbookViewId="0">
      <selection activeCell="B30" sqref="B30:C30"/>
    </sheetView>
  </sheetViews>
  <sheetFormatPr baseColWidth="10" defaultRowHeight="14.4" x14ac:dyDescent="0.3"/>
  <sheetData>
    <row r="1" spans="1:14" x14ac:dyDescent="0.3">
      <c r="A1" t="s">
        <v>0</v>
      </c>
    </row>
    <row r="3" spans="1:14" x14ac:dyDescent="0.3">
      <c r="A3" s="1" t="s">
        <v>1</v>
      </c>
    </row>
    <row r="4" spans="1:14" x14ac:dyDescent="0.3">
      <c r="B4" s="62" t="s">
        <v>2</v>
      </c>
      <c r="C4" s="62"/>
      <c r="D4" s="62"/>
      <c r="E4" s="62"/>
      <c r="L4" s="2" t="s">
        <v>3</v>
      </c>
    </row>
    <row r="5" spans="1:14" x14ac:dyDescent="0.3">
      <c r="B5" s="55" t="s">
        <v>4</v>
      </c>
      <c r="C5" s="55"/>
      <c r="D5" s="55"/>
      <c r="E5" s="55"/>
      <c r="L5" t="s">
        <v>5</v>
      </c>
      <c r="N5" t="s">
        <v>6</v>
      </c>
    </row>
    <row r="6" spans="1:14" x14ac:dyDescent="0.3">
      <c r="L6" t="s">
        <v>7</v>
      </c>
    </row>
    <row r="7" spans="1:14" x14ac:dyDescent="0.3">
      <c r="A7" s="1" t="s">
        <v>8</v>
      </c>
      <c r="L7" t="s">
        <v>9</v>
      </c>
    </row>
    <row r="8" spans="1:14" x14ac:dyDescent="0.3">
      <c r="B8" s="47" t="s">
        <v>10</v>
      </c>
      <c r="C8" s="47"/>
      <c r="D8" s="47"/>
      <c r="L8" t="s">
        <v>11</v>
      </c>
    </row>
    <row r="9" spans="1:14" x14ac:dyDescent="0.3">
      <c r="L9" t="s">
        <v>12</v>
      </c>
    </row>
    <row r="10" spans="1:14" x14ac:dyDescent="0.3">
      <c r="A10" s="1" t="s">
        <v>13</v>
      </c>
    </row>
    <row r="11" spans="1:14" x14ac:dyDescent="0.3">
      <c r="B11" s="46" t="s">
        <v>14</v>
      </c>
      <c r="C11" s="46"/>
      <c r="D11" s="46"/>
    </row>
    <row r="12" spans="1:14" x14ac:dyDescent="0.3">
      <c r="B12" s="47" t="s">
        <v>15</v>
      </c>
      <c r="C12" s="47"/>
      <c r="D12" s="47"/>
    </row>
    <row r="13" spans="1:14" x14ac:dyDescent="0.3">
      <c r="B13" s="3"/>
      <c r="C13" s="3"/>
      <c r="D13" s="3"/>
      <c r="L13" s="2" t="s">
        <v>16</v>
      </c>
    </row>
    <row r="14" spans="1:14" x14ac:dyDescent="0.3">
      <c r="A14" s="1" t="s">
        <v>17</v>
      </c>
      <c r="L14" t="s">
        <v>18</v>
      </c>
    </row>
    <row r="15" spans="1:14" x14ac:dyDescent="0.3">
      <c r="B15" s="47" t="s">
        <v>19</v>
      </c>
      <c r="C15" s="47"/>
      <c r="D15" s="47"/>
      <c r="E15" s="47"/>
      <c r="F15" s="47"/>
      <c r="G15" s="47"/>
      <c r="L15" t="s">
        <v>20</v>
      </c>
    </row>
    <row r="16" spans="1:14" x14ac:dyDescent="0.3">
      <c r="B16" s="55" t="s">
        <v>21</v>
      </c>
      <c r="C16" s="55"/>
      <c r="D16" s="55"/>
      <c r="E16" s="55"/>
      <c r="F16" s="55"/>
      <c r="G16" s="55"/>
      <c r="L16" t="s">
        <v>22</v>
      </c>
    </row>
    <row r="17" spans="1:12" x14ac:dyDescent="0.3">
      <c r="L17" t="s">
        <v>23</v>
      </c>
    </row>
    <row r="18" spans="1:12" x14ac:dyDescent="0.3">
      <c r="A18" s="1" t="s">
        <v>24</v>
      </c>
      <c r="L18" t="s">
        <v>25</v>
      </c>
    </row>
    <row r="19" spans="1:12" x14ac:dyDescent="0.3">
      <c r="B19" s="47" t="s">
        <v>26</v>
      </c>
      <c r="C19" s="47"/>
      <c r="D19" s="47"/>
    </row>
    <row r="20" spans="1:12" x14ac:dyDescent="0.3">
      <c r="B20" s="55" t="s">
        <v>27</v>
      </c>
      <c r="C20" s="55"/>
      <c r="D20" s="55"/>
    </row>
    <row r="22" spans="1:12" x14ac:dyDescent="0.3">
      <c r="A22" s="1" t="s">
        <v>28</v>
      </c>
    </row>
    <row r="23" spans="1:12" x14ac:dyDescent="0.3">
      <c r="B23" s="47" t="s">
        <v>29</v>
      </c>
      <c r="C23" s="47"/>
      <c r="D23" s="47"/>
    </row>
    <row r="24" spans="1:12" x14ac:dyDescent="0.3">
      <c r="B24" s="55" t="s">
        <v>30</v>
      </c>
      <c r="C24" s="55"/>
      <c r="D24" s="55"/>
    </row>
    <row r="26" spans="1:12" x14ac:dyDescent="0.3">
      <c r="A26" s="2" t="s">
        <v>31</v>
      </c>
    </row>
    <row r="27" spans="1:12" ht="15.6" x14ac:dyDescent="0.35">
      <c r="B27" s="47" t="s">
        <v>32</v>
      </c>
      <c r="C27" s="47"/>
      <c r="D27" s="47"/>
    </row>
    <row r="29" spans="1:12" x14ac:dyDescent="0.3">
      <c r="A29" s="1" t="s">
        <v>33</v>
      </c>
    </row>
    <row r="30" spans="1:12" x14ac:dyDescent="0.3">
      <c r="B30" s="46" t="s">
        <v>34</v>
      </c>
      <c r="C30" s="46"/>
    </row>
    <row r="31" spans="1:12" x14ac:dyDescent="0.3">
      <c r="B31" s="55" t="s">
        <v>35</v>
      </c>
      <c r="C31" s="55"/>
    </row>
    <row r="33" spans="1:4" x14ac:dyDescent="0.3">
      <c r="A33" s="31" t="s">
        <v>36</v>
      </c>
    </row>
    <row r="34" spans="1:4" x14ac:dyDescent="0.3">
      <c r="B34" s="46" t="s">
        <v>37</v>
      </c>
      <c r="C34" s="46"/>
    </row>
    <row r="35" spans="1:4" x14ac:dyDescent="0.3">
      <c r="B35" s="55" t="s">
        <v>35</v>
      </c>
      <c r="C35" s="55"/>
    </row>
    <row r="37" spans="1:4" x14ac:dyDescent="0.3">
      <c r="A37" s="1" t="s">
        <v>38</v>
      </c>
    </row>
    <row r="38" spans="1:4" x14ac:dyDescent="0.3">
      <c r="B38" s="47" t="s">
        <v>35</v>
      </c>
      <c r="C38" s="47"/>
    </row>
    <row r="39" spans="1:4" x14ac:dyDescent="0.3">
      <c r="B39" s="55" t="s">
        <v>39</v>
      </c>
      <c r="C39" s="55"/>
    </row>
    <row r="40" spans="1:4" x14ac:dyDescent="0.3">
      <c r="D40" t="s">
        <v>40</v>
      </c>
    </row>
    <row r="44" spans="1:4" x14ac:dyDescent="0.3">
      <c r="A44" s="2" t="s">
        <v>41</v>
      </c>
    </row>
    <row r="46" spans="1:4" x14ac:dyDescent="0.3">
      <c r="A46" s="2" t="s">
        <v>42</v>
      </c>
    </row>
  </sheetData>
  <mergeCells count="18">
    <mergeCell ref="B39:C39"/>
    <mergeCell ref="B16:G16"/>
    <mergeCell ref="B19:D19"/>
    <mergeCell ref="B20:D20"/>
    <mergeCell ref="B23:D23"/>
    <mergeCell ref="B24:D24"/>
    <mergeCell ref="B27:D27"/>
    <mergeCell ref="B30:C30"/>
    <mergeCell ref="B31:C31"/>
    <mergeCell ref="B34:C34"/>
    <mergeCell ref="B35:C35"/>
    <mergeCell ref="B38:C38"/>
    <mergeCell ref="B15:G15"/>
    <mergeCell ref="B4:E4"/>
    <mergeCell ref="B5:E5"/>
    <mergeCell ref="B8:D8"/>
    <mergeCell ref="B11:D11"/>
    <mergeCell ref="B12:D1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CBFB6-80CB-4C20-AEF0-81CA25F7DC8E}">
  <dimension ref="A1:U14459"/>
  <sheetViews>
    <sheetView topLeftCell="A139" workbookViewId="0">
      <selection activeCell="W1" sqref="W1"/>
    </sheetView>
  </sheetViews>
  <sheetFormatPr baseColWidth="10" defaultRowHeight="14.4" x14ac:dyDescent="0.3"/>
  <cols>
    <col min="1" max="1" width="11.6640625" bestFit="1" customWidth="1"/>
    <col min="2" max="2" width="14.33203125" bestFit="1" customWidth="1"/>
    <col min="3" max="3" width="11" bestFit="1" customWidth="1"/>
    <col min="4" max="4" width="14" bestFit="1" customWidth="1"/>
    <col min="5" max="5" width="6.109375" bestFit="1" customWidth="1"/>
    <col min="6" max="6" width="10.6640625" bestFit="1" customWidth="1"/>
    <col min="7" max="7" width="9.6640625" bestFit="1" customWidth="1"/>
    <col min="8" max="8" width="38.5546875" bestFit="1" customWidth="1"/>
    <col min="9" max="9" width="18.88671875" bestFit="1" customWidth="1"/>
    <col min="10" max="10" width="17.109375" bestFit="1" customWidth="1"/>
    <col min="11" max="11" width="8" bestFit="1" customWidth="1"/>
    <col min="12" max="12" width="10.44140625" bestFit="1" customWidth="1"/>
    <col min="13" max="13" width="11" bestFit="1" customWidth="1"/>
    <col min="14" max="14" width="11.6640625" bestFit="1" customWidth="1"/>
    <col min="15" max="15" width="11.88671875" bestFit="1" customWidth="1"/>
    <col min="16" max="16" width="12" bestFit="1" customWidth="1"/>
    <col min="17" max="17" width="10" bestFit="1" customWidth="1"/>
    <col min="18" max="18" width="15.5546875" bestFit="1" customWidth="1"/>
    <col min="19" max="19" width="6.88671875" bestFit="1" customWidth="1"/>
    <col min="20" max="20" width="7.109375" bestFit="1" customWidth="1"/>
    <col min="21" max="21" width="17.33203125" bestFit="1" customWidth="1"/>
  </cols>
  <sheetData>
    <row r="1" spans="1:21" x14ac:dyDescent="0.3">
      <c r="A1" t="s">
        <v>149</v>
      </c>
      <c r="B1" t="s">
        <v>150</v>
      </c>
      <c r="C1" t="s">
        <v>76</v>
      </c>
      <c r="D1" t="s">
        <v>151</v>
      </c>
      <c r="E1" t="s">
        <v>152</v>
      </c>
      <c r="F1" t="s">
        <v>153</v>
      </c>
      <c r="G1" t="s">
        <v>154</v>
      </c>
      <c r="H1" t="s">
        <v>155</v>
      </c>
      <c r="I1" t="s">
        <v>156</v>
      </c>
      <c r="J1" t="s">
        <v>157</v>
      </c>
      <c r="K1" t="s">
        <v>158</v>
      </c>
      <c r="L1" t="s">
        <v>22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  <c r="T1" t="s">
        <v>166</v>
      </c>
      <c r="U1" t="s">
        <v>167</v>
      </c>
    </row>
    <row r="2" spans="1:21" x14ac:dyDescent="0.3">
      <c r="A2" s="5" t="s">
        <v>168</v>
      </c>
      <c r="B2" s="5" t="s">
        <v>169</v>
      </c>
      <c r="C2" s="5" t="s">
        <v>170</v>
      </c>
      <c r="D2" s="5" t="s">
        <v>171</v>
      </c>
      <c r="E2" s="5" t="s">
        <v>172</v>
      </c>
      <c r="F2" s="6">
        <v>43103</v>
      </c>
      <c r="G2" s="5" t="s">
        <v>148</v>
      </c>
      <c r="H2" s="5" t="s">
        <v>173</v>
      </c>
      <c r="I2">
        <v>42924</v>
      </c>
      <c r="J2">
        <v>179</v>
      </c>
      <c r="K2">
        <v>114.5</v>
      </c>
      <c r="L2">
        <v>1</v>
      </c>
      <c r="M2">
        <v>3686.9</v>
      </c>
      <c r="N2">
        <v>2042.3679999999999</v>
      </c>
      <c r="O2">
        <v>2042.3679999999999</v>
      </c>
      <c r="P2">
        <v>114.5</v>
      </c>
      <c r="Q2">
        <v>32.200000000000003</v>
      </c>
      <c r="R2">
        <v>1644.5319999999999</v>
      </c>
      <c r="S2">
        <v>2018</v>
      </c>
      <c r="T2">
        <v>1</v>
      </c>
      <c r="U2">
        <v>1</v>
      </c>
    </row>
    <row r="3" spans="1:21" x14ac:dyDescent="0.3">
      <c r="A3" s="5" t="s">
        <v>168</v>
      </c>
      <c r="B3" s="5" t="s">
        <v>169</v>
      </c>
      <c r="C3" s="5" t="s">
        <v>170</v>
      </c>
      <c r="D3" s="5" t="s">
        <v>174</v>
      </c>
      <c r="E3" s="5" t="s">
        <v>172</v>
      </c>
      <c r="F3" s="6">
        <v>43103</v>
      </c>
      <c r="G3" s="5" t="s">
        <v>148</v>
      </c>
      <c r="H3" s="5" t="s">
        <v>173</v>
      </c>
      <c r="I3">
        <v>42893</v>
      </c>
      <c r="J3">
        <v>210</v>
      </c>
      <c r="K3">
        <v>105.5</v>
      </c>
      <c r="L3">
        <v>1</v>
      </c>
      <c r="M3">
        <v>3397.1</v>
      </c>
      <c r="N3">
        <v>2786.3519999999999</v>
      </c>
      <c r="O3">
        <v>2786.3519999999999</v>
      </c>
      <c r="P3">
        <v>105.5</v>
      </c>
      <c r="Q3">
        <v>32.200000000000003</v>
      </c>
      <c r="R3">
        <v>610.74800000000005</v>
      </c>
      <c r="S3">
        <v>2018</v>
      </c>
      <c r="T3">
        <v>1</v>
      </c>
      <c r="U3">
        <v>1</v>
      </c>
    </row>
    <row r="4" spans="1:21" x14ac:dyDescent="0.3">
      <c r="A4" s="5" t="s">
        <v>168</v>
      </c>
      <c r="B4" s="5" t="s">
        <v>175</v>
      </c>
      <c r="C4" s="5" t="s">
        <v>81</v>
      </c>
      <c r="D4" s="5" t="s">
        <v>176</v>
      </c>
      <c r="E4" s="5" t="s">
        <v>172</v>
      </c>
      <c r="F4" s="6">
        <v>43103</v>
      </c>
      <c r="G4" s="5" t="s">
        <v>148</v>
      </c>
      <c r="H4" s="5" t="s">
        <v>173</v>
      </c>
      <c r="I4">
        <v>42951</v>
      </c>
      <c r="J4">
        <v>152</v>
      </c>
      <c r="K4">
        <v>40</v>
      </c>
      <c r="L4">
        <v>1</v>
      </c>
      <c r="M4">
        <v>1288</v>
      </c>
      <c r="N4">
        <v>1700.521</v>
      </c>
      <c r="O4">
        <v>1700.521</v>
      </c>
      <c r="P4">
        <v>40</v>
      </c>
      <c r="Q4">
        <v>32.200000000000003</v>
      </c>
      <c r="R4">
        <v>-412.52100000000002</v>
      </c>
      <c r="S4">
        <v>2018</v>
      </c>
      <c r="T4">
        <v>1</v>
      </c>
      <c r="U4">
        <v>1</v>
      </c>
    </row>
    <row r="5" spans="1:21" x14ac:dyDescent="0.3">
      <c r="A5" s="5" t="s">
        <v>168</v>
      </c>
      <c r="B5" s="5" t="s">
        <v>175</v>
      </c>
      <c r="C5" s="5" t="s">
        <v>85</v>
      </c>
      <c r="D5" s="5" t="s">
        <v>177</v>
      </c>
      <c r="E5" s="5" t="s">
        <v>172</v>
      </c>
      <c r="F5" s="6">
        <v>43103</v>
      </c>
      <c r="G5" s="5" t="s">
        <v>148</v>
      </c>
      <c r="H5" s="5" t="s">
        <v>173</v>
      </c>
      <c r="I5">
        <v>42938</v>
      </c>
      <c r="J5">
        <v>165</v>
      </c>
      <c r="K5">
        <v>72</v>
      </c>
      <c r="L5">
        <v>1</v>
      </c>
      <c r="M5">
        <v>2318.4</v>
      </c>
      <c r="N5">
        <v>1521.452</v>
      </c>
      <c r="O5">
        <v>1521.452</v>
      </c>
      <c r="P5">
        <v>72</v>
      </c>
      <c r="Q5">
        <v>32.200000000000003</v>
      </c>
      <c r="R5">
        <v>796.94799999999998</v>
      </c>
      <c r="S5">
        <v>2018</v>
      </c>
      <c r="T5">
        <v>1</v>
      </c>
      <c r="U5">
        <v>1</v>
      </c>
    </row>
    <row r="6" spans="1:21" x14ac:dyDescent="0.3">
      <c r="A6" s="5" t="s">
        <v>168</v>
      </c>
      <c r="B6" s="5" t="s">
        <v>175</v>
      </c>
      <c r="C6" s="5" t="s">
        <v>85</v>
      </c>
      <c r="D6" s="5" t="s">
        <v>177</v>
      </c>
      <c r="E6" s="5" t="s">
        <v>172</v>
      </c>
      <c r="F6" s="6">
        <v>43103</v>
      </c>
      <c r="G6" s="5" t="s">
        <v>148</v>
      </c>
      <c r="H6" s="5" t="s">
        <v>178</v>
      </c>
      <c r="I6">
        <v>42938</v>
      </c>
      <c r="J6">
        <v>165</v>
      </c>
      <c r="K6">
        <v>465</v>
      </c>
      <c r="L6">
        <v>4</v>
      </c>
      <c r="M6">
        <v>14973</v>
      </c>
      <c r="N6">
        <v>6085.81</v>
      </c>
      <c r="O6">
        <v>1521.452</v>
      </c>
      <c r="P6">
        <v>116.25</v>
      </c>
      <c r="Q6">
        <v>32.200000000000003</v>
      </c>
      <c r="R6">
        <v>8887.19</v>
      </c>
      <c r="S6">
        <v>2018</v>
      </c>
      <c r="T6">
        <v>1</v>
      </c>
      <c r="U6">
        <v>1</v>
      </c>
    </row>
    <row r="7" spans="1:21" x14ac:dyDescent="0.3">
      <c r="A7" s="5" t="s">
        <v>168</v>
      </c>
      <c r="B7" s="5" t="s">
        <v>175</v>
      </c>
      <c r="C7" s="5" t="s">
        <v>85</v>
      </c>
      <c r="D7" s="5" t="s">
        <v>177</v>
      </c>
      <c r="E7" s="5" t="s">
        <v>172</v>
      </c>
      <c r="F7" s="6">
        <v>43103</v>
      </c>
      <c r="G7" s="5" t="s">
        <v>148</v>
      </c>
      <c r="H7" s="5" t="s">
        <v>173</v>
      </c>
      <c r="I7">
        <v>42938</v>
      </c>
      <c r="J7">
        <v>165</v>
      </c>
      <c r="K7">
        <v>1915.5</v>
      </c>
      <c r="L7">
        <v>20</v>
      </c>
      <c r="M7">
        <v>61679.199999999997</v>
      </c>
      <c r="N7">
        <v>30429.048999999999</v>
      </c>
      <c r="O7">
        <v>1521.452</v>
      </c>
      <c r="P7">
        <v>95.775000000000006</v>
      </c>
      <c r="Q7">
        <v>32.200099999999999</v>
      </c>
      <c r="R7">
        <v>31250.151000000002</v>
      </c>
      <c r="S7">
        <v>2018</v>
      </c>
      <c r="T7">
        <v>1</v>
      </c>
      <c r="U7">
        <v>1</v>
      </c>
    </row>
    <row r="8" spans="1:21" x14ac:dyDescent="0.3">
      <c r="A8" s="5" t="s">
        <v>168</v>
      </c>
      <c r="B8" s="5" t="s">
        <v>175</v>
      </c>
      <c r="C8" s="5" t="s">
        <v>85</v>
      </c>
      <c r="D8" s="5" t="s">
        <v>177</v>
      </c>
      <c r="E8" s="5" t="s">
        <v>172</v>
      </c>
      <c r="F8" s="6">
        <v>43103</v>
      </c>
      <c r="G8" s="5" t="s">
        <v>148</v>
      </c>
      <c r="H8" s="5" t="s">
        <v>179</v>
      </c>
      <c r="I8">
        <v>42938</v>
      </c>
      <c r="J8">
        <v>165</v>
      </c>
      <c r="K8">
        <v>472.5</v>
      </c>
      <c r="L8">
        <v>4</v>
      </c>
      <c r="M8">
        <v>15592.48</v>
      </c>
      <c r="N8">
        <v>6085.81</v>
      </c>
      <c r="O8">
        <v>1521.452</v>
      </c>
      <c r="P8">
        <v>118.125</v>
      </c>
      <c r="Q8">
        <v>33</v>
      </c>
      <c r="R8">
        <v>9506.67</v>
      </c>
      <c r="S8">
        <v>2018</v>
      </c>
      <c r="T8">
        <v>1</v>
      </c>
      <c r="U8">
        <v>1</v>
      </c>
    </row>
    <row r="9" spans="1:21" x14ac:dyDescent="0.3">
      <c r="A9" s="5" t="s">
        <v>168</v>
      </c>
      <c r="B9" s="5" t="s">
        <v>175</v>
      </c>
      <c r="C9" s="5" t="s">
        <v>85</v>
      </c>
      <c r="D9" s="5" t="s">
        <v>177</v>
      </c>
      <c r="E9" s="5" t="s">
        <v>172</v>
      </c>
      <c r="F9" s="6">
        <v>43103</v>
      </c>
      <c r="G9" s="5" t="s">
        <v>148</v>
      </c>
      <c r="H9" s="5" t="s">
        <v>173</v>
      </c>
      <c r="I9">
        <v>42938</v>
      </c>
      <c r="J9">
        <v>165</v>
      </c>
      <c r="K9">
        <v>85</v>
      </c>
      <c r="L9">
        <v>1</v>
      </c>
      <c r="M9">
        <v>2737</v>
      </c>
      <c r="N9">
        <v>1521.452</v>
      </c>
      <c r="O9">
        <v>1521.452</v>
      </c>
      <c r="P9">
        <v>85</v>
      </c>
      <c r="Q9">
        <v>32.200000000000003</v>
      </c>
      <c r="R9">
        <v>1215.548</v>
      </c>
      <c r="S9">
        <v>2018</v>
      </c>
      <c r="T9">
        <v>1</v>
      </c>
      <c r="U9">
        <v>1</v>
      </c>
    </row>
    <row r="10" spans="1:21" x14ac:dyDescent="0.3">
      <c r="A10" s="5" t="s">
        <v>168</v>
      </c>
      <c r="B10" s="5" t="s">
        <v>175</v>
      </c>
      <c r="C10" s="5" t="s">
        <v>85</v>
      </c>
      <c r="D10" s="5" t="s">
        <v>177</v>
      </c>
      <c r="E10" s="5" t="s">
        <v>172</v>
      </c>
      <c r="F10" s="6">
        <v>43103</v>
      </c>
      <c r="G10" s="5" t="s">
        <v>148</v>
      </c>
      <c r="H10" s="5" t="s">
        <v>180</v>
      </c>
      <c r="I10">
        <v>42938</v>
      </c>
      <c r="J10">
        <v>165</v>
      </c>
      <c r="K10">
        <v>215</v>
      </c>
      <c r="L10">
        <v>2</v>
      </c>
      <c r="M10">
        <v>7095</v>
      </c>
      <c r="N10">
        <v>3042.9050000000002</v>
      </c>
      <c r="O10">
        <v>1521.452</v>
      </c>
      <c r="P10">
        <v>107.5</v>
      </c>
      <c r="Q10">
        <v>33</v>
      </c>
      <c r="R10">
        <v>4052.0949999999998</v>
      </c>
      <c r="S10">
        <v>2018</v>
      </c>
      <c r="T10">
        <v>1</v>
      </c>
      <c r="U10">
        <v>1</v>
      </c>
    </row>
    <row r="11" spans="1:21" x14ac:dyDescent="0.3">
      <c r="A11" s="5" t="s">
        <v>168</v>
      </c>
      <c r="B11" s="5" t="s">
        <v>175</v>
      </c>
      <c r="C11" s="5" t="s">
        <v>85</v>
      </c>
      <c r="D11" s="5" t="s">
        <v>177</v>
      </c>
      <c r="E11" s="5" t="s">
        <v>172</v>
      </c>
      <c r="F11" s="6">
        <v>43103</v>
      </c>
      <c r="G11" s="5" t="s">
        <v>148</v>
      </c>
      <c r="H11" s="5" t="s">
        <v>181</v>
      </c>
      <c r="I11">
        <v>42938</v>
      </c>
      <c r="J11">
        <v>165</v>
      </c>
      <c r="K11">
        <v>578</v>
      </c>
      <c r="L11">
        <v>5</v>
      </c>
      <c r="M11">
        <v>19074</v>
      </c>
      <c r="N11">
        <v>7607.2619999999997</v>
      </c>
      <c r="O11">
        <v>1521.452</v>
      </c>
      <c r="P11">
        <v>115.6</v>
      </c>
      <c r="Q11">
        <v>33</v>
      </c>
      <c r="R11">
        <v>11466.737999999999</v>
      </c>
      <c r="S11">
        <v>2018</v>
      </c>
      <c r="T11">
        <v>1</v>
      </c>
      <c r="U11">
        <v>1</v>
      </c>
    </row>
    <row r="12" spans="1:21" x14ac:dyDescent="0.3">
      <c r="A12" s="5" t="s">
        <v>168</v>
      </c>
      <c r="B12" s="5" t="s">
        <v>175</v>
      </c>
      <c r="C12" s="5" t="s">
        <v>85</v>
      </c>
      <c r="D12" s="5" t="s">
        <v>177</v>
      </c>
      <c r="E12" s="5" t="s">
        <v>172</v>
      </c>
      <c r="F12" s="6">
        <v>43103</v>
      </c>
      <c r="G12" s="5" t="s">
        <v>148</v>
      </c>
      <c r="H12" s="5" t="s">
        <v>182</v>
      </c>
      <c r="I12">
        <v>42938</v>
      </c>
      <c r="J12">
        <v>165</v>
      </c>
      <c r="K12">
        <v>214</v>
      </c>
      <c r="L12">
        <v>2</v>
      </c>
      <c r="M12">
        <v>7062</v>
      </c>
      <c r="N12">
        <v>3042.9050000000002</v>
      </c>
      <c r="O12">
        <v>1521.452</v>
      </c>
      <c r="P12">
        <v>107</v>
      </c>
      <c r="Q12">
        <v>33</v>
      </c>
      <c r="R12">
        <v>4019.0949999999998</v>
      </c>
      <c r="S12">
        <v>2018</v>
      </c>
      <c r="T12">
        <v>1</v>
      </c>
      <c r="U12">
        <v>1</v>
      </c>
    </row>
    <row r="13" spans="1:21" x14ac:dyDescent="0.3">
      <c r="A13" s="5" t="s">
        <v>168</v>
      </c>
      <c r="B13" s="5" t="s">
        <v>175</v>
      </c>
      <c r="C13" s="5" t="s">
        <v>85</v>
      </c>
      <c r="D13" s="5" t="s">
        <v>177</v>
      </c>
      <c r="E13" s="5" t="s">
        <v>172</v>
      </c>
      <c r="F13" s="6">
        <v>43103</v>
      </c>
      <c r="G13" s="5" t="s">
        <v>148</v>
      </c>
      <c r="H13" s="5" t="s">
        <v>183</v>
      </c>
      <c r="I13">
        <v>42938</v>
      </c>
      <c r="J13">
        <v>165</v>
      </c>
      <c r="K13">
        <v>377</v>
      </c>
      <c r="L13">
        <v>3</v>
      </c>
      <c r="M13">
        <v>12441</v>
      </c>
      <c r="N13">
        <v>4564.357</v>
      </c>
      <c r="O13">
        <v>1521.452</v>
      </c>
      <c r="P13">
        <v>125.66666666666667</v>
      </c>
      <c r="Q13">
        <v>33</v>
      </c>
      <c r="R13">
        <v>7876.643</v>
      </c>
      <c r="S13">
        <v>2018</v>
      </c>
      <c r="T13">
        <v>1</v>
      </c>
      <c r="U13">
        <v>1</v>
      </c>
    </row>
    <row r="14" spans="1:21" x14ac:dyDescent="0.3">
      <c r="A14" s="5" t="s">
        <v>168</v>
      </c>
      <c r="B14" s="5" t="s">
        <v>175</v>
      </c>
      <c r="C14" s="5" t="s">
        <v>85</v>
      </c>
      <c r="D14" s="5" t="s">
        <v>177</v>
      </c>
      <c r="E14" s="5" t="s">
        <v>172</v>
      </c>
      <c r="F14" s="6">
        <v>43103</v>
      </c>
      <c r="G14" s="5" t="s">
        <v>148</v>
      </c>
      <c r="H14" s="5" t="s">
        <v>184</v>
      </c>
      <c r="I14">
        <v>42938</v>
      </c>
      <c r="J14">
        <v>165</v>
      </c>
      <c r="K14">
        <v>3627</v>
      </c>
      <c r="L14">
        <v>30</v>
      </c>
      <c r="M14">
        <v>117877.5</v>
      </c>
      <c r="N14">
        <v>45643.572999999997</v>
      </c>
      <c r="O14">
        <v>1521.452</v>
      </c>
      <c r="P14">
        <v>120.9</v>
      </c>
      <c r="Q14">
        <v>32.5</v>
      </c>
      <c r="R14">
        <v>72233.926999999996</v>
      </c>
      <c r="S14">
        <v>2018</v>
      </c>
      <c r="T14">
        <v>1</v>
      </c>
      <c r="U14">
        <v>1</v>
      </c>
    </row>
    <row r="15" spans="1:21" x14ac:dyDescent="0.3">
      <c r="A15" s="5" t="s">
        <v>168</v>
      </c>
      <c r="B15" s="5" t="s">
        <v>175</v>
      </c>
      <c r="C15" s="5" t="s">
        <v>85</v>
      </c>
      <c r="D15" s="5" t="s">
        <v>177</v>
      </c>
      <c r="E15" s="5" t="s">
        <v>172</v>
      </c>
      <c r="F15" s="6">
        <v>43103</v>
      </c>
      <c r="G15" s="5" t="s">
        <v>148</v>
      </c>
      <c r="H15" s="5" t="s">
        <v>185</v>
      </c>
      <c r="I15">
        <v>42938</v>
      </c>
      <c r="J15">
        <v>165</v>
      </c>
      <c r="K15">
        <v>468</v>
      </c>
      <c r="L15">
        <v>4</v>
      </c>
      <c r="M15">
        <v>15444</v>
      </c>
      <c r="N15">
        <v>6085.81</v>
      </c>
      <c r="O15">
        <v>1521.452</v>
      </c>
      <c r="P15">
        <v>117</v>
      </c>
      <c r="Q15">
        <v>33</v>
      </c>
      <c r="R15">
        <v>9358.19</v>
      </c>
      <c r="S15">
        <v>2018</v>
      </c>
      <c r="T15">
        <v>1</v>
      </c>
      <c r="U15">
        <v>1</v>
      </c>
    </row>
    <row r="16" spans="1:21" x14ac:dyDescent="0.3">
      <c r="A16" s="5" t="s">
        <v>168</v>
      </c>
      <c r="B16" s="5" t="s">
        <v>175</v>
      </c>
      <c r="C16" s="5" t="s">
        <v>85</v>
      </c>
      <c r="D16" s="5" t="s">
        <v>177</v>
      </c>
      <c r="E16" s="5" t="s">
        <v>172</v>
      </c>
      <c r="F16" s="6">
        <v>43103</v>
      </c>
      <c r="G16" s="5" t="s">
        <v>148</v>
      </c>
      <c r="H16" s="5" t="s">
        <v>186</v>
      </c>
      <c r="I16">
        <v>42938</v>
      </c>
      <c r="J16">
        <v>165</v>
      </c>
      <c r="K16">
        <v>115</v>
      </c>
      <c r="L16">
        <v>1</v>
      </c>
      <c r="M16">
        <v>3795</v>
      </c>
      <c r="N16">
        <v>1521.452</v>
      </c>
      <c r="O16">
        <v>1521.452</v>
      </c>
      <c r="P16">
        <v>115</v>
      </c>
      <c r="Q16">
        <v>33</v>
      </c>
      <c r="R16">
        <v>2273.5479999999998</v>
      </c>
      <c r="S16">
        <v>2018</v>
      </c>
      <c r="T16">
        <v>1</v>
      </c>
      <c r="U16">
        <v>1</v>
      </c>
    </row>
    <row r="17" spans="1:21" x14ac:dyDescent="0.3">
      <c r="A17" s="5" t="s">
        <v>168</v>
      </c>
      <c r="B17" s="5" t="s">
        <v>175</v>
      </c>
      <c r="C17" s="5" t="s">
        <v>85</v>
      </c>
      <c r="D17" s="5" t="s">
        <v>177</v>
      </c>
      <c r="E17" s="5" t="s">
        <v>172</v>
      </c>
      <c r="F17" s="6">
        <v>43103</v>
      </c>
      <c r="G17" s="5" t="s">
        <v>148</v>
      </c>
      <c r="H17" s="5" t="s">
        <v>187</v>
      </c>
      <c r="I17">
        <v>42938</v>
      </c>
      <c r="J17">
        <v>165</v>
      </c>
      <c r="K17">
        <v>319</v>
      </c>
      <c r="L17">
        <v>3</v>
      </c>
      <c r="M17">
        <v>10527</v>
      </c>
      <c r="N17">
        <v>4564.357</v>
      </c>
      <c r="O17">
        <v>1521.452</v>
      </c>
      <c r="P17">
        <v>106.33333333333333</v>
      </c>
      <c r="Q17">
        <v>33</v>
      </c>
      <c r="R17">
        <v>5962.643</v>
      </c>
      <c r="S17">
        <v>2018</v>
      </c>
      <c r="T17">
        <v>1</v>
      </c>
      <c r="U17">
        <v>1</v>
      </c>
    </row>
    <row r="18" spans="1:21" x14ac:dyDescent="0.3">
      <c r="A18" s="5" t="s">
        <v>168</v>
      </c>
      <c r="B18" s="5" t="s">
        <v>175</v>
      </c>
      <c r="C18" s="5" t="s">
        <v>85</v>
      </c>
      <c r="D18" s="5" t="s">
        <v>177</v>
      </c>
      <c r="E18" s="5" t="s">
        <v>172</v>
      </c>
      <c r="F18" s="6">
        <v>43103</v>
      </c>
      <c r="G18" s="5" t="s">
        <v>148</v>
      </c>
      <c r="H18" s="5" t="s">
        <v>188</v>
      </c>
      <c r="I18">
        <v>42938</v>
      </c>
      <c r="J18">
        <v>165</v>
      </c>
      <c r="K18">
        <v>353</v>
      </c>
      <c r="L18">
        <v>3</v>
      </c>
      <c r="M18">
        <v>11649</v>
      </c>
      <c r="N18">
        <v>4564.357</v>
      </c>
      <c r="O18">
        <v>1521.452</v>
      </c>
      <c r="P18">
        <v>117.66666666666667</v>
      </c>
      <c r="Q18">
        <v>33</v>
      </c>
      <c r="R18">
        <v>7084.643</v>
      </c>
      <c r="S18">
        <v>2018</v>
      </c>
      <c r="T18">
        <v>1</v>
      </c>
      <c r="U18">
        <v>1</v>
      </c>
    </row>
    <row r="19" spans="1:21" x14ac:dyDescent="0.3">
      <c r="A19" s="5" t="s">
        <v>168</v>
      </c>
      <c r="B19" s="5" t="s">
        <v>175</v>
      </c>
      <c r="C19" s="5" t="s">
        <v>85</v>
      </c>
      <c r="D19" s="5" t="s">
        <v>177</v>
      </c>
      <c r="E19" s="5" t="s">
        <v>172</v>
      </c>
      <c r="F19" s="6">
        <v>43103</v>
      </c>
      <c r="G19" s="5" t="s">
        <v>148</v>
      </c>
      <c r="H19" s="5" t="s">
        <v>189</v>
      </c>
      <c r="I19">
        <v>42938</v>
      </c>
      <c r="J19">
        <v>165</v>
      </c>
      <c r="K19">
        <v>302</v>
      </c>
      <c r="L19">
        <v>3</v>
      </c>
      <c r="M19">
        <v>9966</v>
      </c>
      <c r="N19">
        <v>4564.357</v>
      </c>
      <c r="O19">
        <v>1521.452</v>
      </c>
      <c r="P19">
        <v>100.66666666666667</v>
      </c>
      <c r="Q19">
        <v>33</v>
      </c>
      <c r="R19">
        <v>5401.643</v>
      </c>
      <c r="S19">
        <v>2018</v>
      </c>
      <c r="T19">
        <v>1</v>
      </c>
      <c r="U19">
        <v>1</v>
      </c>
    </row>
    <row r="20" spans="1:21" x14ac:dyDescent="0.3">
      <c r="A20" s="5" t="s">
        <v>168</v>
      </c>
      <c r="B20" s="5" t="s">
        <v>175</v>
      </c>
      <c r="C20" s="5" t="s">
        <v>85</v>
      </c>
      <c r="D20" s="5" t="s">
        <v>177</v>
      </c>
      <c r="E20" s="5" t="s">
        <v>172</v>
      </c>
      <c r="F20" s="6">
        <v>43103</v>
      </c>
      <c r="G20" s="5" t="s">
        <v>148</v>
      </c>
      <c r="H20" s="5" t="s">
        <v>190</v>
      </c>
      <c r="I20">
        <v>42938</v>
      </c>
      <c r="J20">
        <v>165</v>
      </c>
      <c r="K20">
        <v>101</v>
      </c>
      <c r="L20">
        <v>1</v>
      </c>
      <c r="M20">
        <v>3333</v>
      </c>
      <c r="N20">
        <v>1521.452</v>
      </c>
      <c r="O20">
        <v>1521.452</v>
      </c>
      <c r="P20">
        <v>101</v>
      </c>
      <c r="Q20">
        <v>33</v>
      </c>
      <c r="R20">
        <v>1811.548</v>
      </c>
      <c r="S20">
        <v>2018</v>
      </c>
      <c r="T20">
        <v>1</v>
      </c>
      <c r="U20">
        <v>1</v>
      </c>
    </row>
    <row r="21" spans="1:21" x14ac:dyDescent="0.3">
      <c r="A21" s="5" t="s">
        <v>168</v>
      </c>
      <c r="B21" s="5" t="s">
        <v>175</v>
      </c>
      <c r="C21" s="5" t="s">
        <v>85</v>
      </c>
      <c r="D21" s="5" t="s">
        <v>177</v>
      </c>
      <c r="E21" s="5" t="s">
        <v>172</v>
      </c>
      <c r="F21" s="6">
        <v>43103</v>
      </c>
      <c r="G21" s="5" t="s">
        <v>148</v>
      </c>
      <c r="H21" s="5" t="s">
        <v>191</v>
      </c>
      <c r="I21">
        <v>42938</v>
      </c>
      <c r="J21">
        <v>165</v>
      </c>
      <c r="K21">
        <v>229</v>
      </c>
      <c r="L21">
        <v>2</v>
      </c>
      <c r="M21">
        <v>7557</v>
      </c>
      <c r="N21">
        <v>3042.9050000000002</v>
      </c>
      <c r="O21">
        <v>1521.452</v>
      </c>
      <c r="P21">
        <v>114.5</v>
      </c>
      <c r="Q21">
        <v>33</v>
      </c>
      <c r="R21">
        <v>4514.0950000000003</v>
      </c>
      <c r="S21">
        <v>2018</v>
      </c>
      <c r="T21">
        <v>1</v>
      </c>
      <c r="U21">
        <v>1</v>
      </c>
    </row>
    <row r="22" spans="1:21" x14ac:dyDescent="0.3">
      <c r="A22" s="5" t="s">
        <v>168</v>
      </c>
      <c r="B22" s="5" t="s">
        <v>175</v>
      </c>
      <c r="C22" s="5" t="s">
        <v>85</v>
      </c>
      <c r="D22" s="5" t="s">
        <v>177</v>
      </c>
      <c r="E22" s="5" t="s">
        <v>172</v>
      </c>
      <c r="F22" s="6">
        <v>43103</v>
      </c>
      <c r="G22" s="5" t="s">
        <v>148</v>
      </c>
      <c r="H22" s="5" t="s">
        <v>173</v>
      </c>
      <c r="I22">
        <v>42938</v>
      </c>
      <c r="J22">
        <v>165</v>
      </c>
      <c r="K22">
        <v>130</v>
      </c>
      <c r="L22">
        <v>1</v>
      </c>
      <c r="M22">
        <v>4186</v>
      </c>
      <c r="N22">
        <v>1521.452</v>
      </c>
      <c r="O22">
        <v>1521.452</v>
      </c>
      <c r="P22">
        <v>130</v>
      </c>
      <c r="Q22">
        <v>32.200000000000003</v>
      </c>
      <c r="R22">
        <v>2664.5479999999998</v>
      </c>
      <c r="S22">
        <v>2018</v>
      </c>
      <c r="T22">
        <v>1</v>
      </c>
      <c r="U22">
        <v>1</v>
      </c>
    </row>
    <row r="23" spans="1:21" x14ac:dyDescent="0.3">
      <c r="A23" s="5" t="s">
        <v>168</v>
      </c>
      <c r="B23" s="5" t="s">
        <v>175</v>
      </c>
      <c r="C23" s="5" t="s">
        <v>86</v>
      </c>
      <c r="D23" s="5" t="s">
        <v>192</v>
      </c>
      <c r="E23" s="5" t="s">
        <v>172</v>
      </c>
      <c r="F23" s="6">
        <v>43103</v>
      </c>
      <c r="G23" s="5" t="s">
        <v>148</v>
      </c>
      <c r="H23" s="5" t="s">
        <v>173</v>
      </c>
      <c r="I23">
        <v>42943</v>
      </c>
      <c r="J23">
        <v>160</v>
      </c>
      <c r="K23">
        <v>55</v>
      </c>
      <c r="L23">
        <v>1</v>
      </c>
      <c r="M23">
        <v>1771</v>
      </c>
      <c r="N23">
        <v>1803.549</v>
      </c>
      <c r="O23">
        <v>1803.549</v>
      </c>
      <c r="P23">
        <v>55</v>
      </c>
      <c r="Q23">
        <v>32.200000000000003</v>
      </c>
      <c r="R23">
        <v>-32.548999999999999</v>
      </c>
      <c r="S23">
        <v>2018</v>
      </c>
      <c r="T23">
        <v>1</v>
      </c>
      <c r="U23">
        <v>1</v>
      </c>
    </row>
    <row r="24" spans="1:21" x14ac:dyDescent="0.3">
      <c r="A24" s="5" t="s">
        <v>168</v>
      </c>
      <c r="B24" s="5" t="s">
        <v>175</v>
      </c>
      <c r="C24" s="5" t="s">
        <v>88</v>
      </c>
      <c r="D24" s="5" t="s">
        <v>193</v>
      </c>
      <c r="E24" s="5" t="s">
        <v>172</v>
      </c>
      <c r="F24" s="6">
        <v>43103</v>
      </c>
      <c r="G24" s="5" t="s">
        <v>148</v>
      </c>
      <c r="H24" s="5" t="s">
        <v>194</v>
      </c>
      <c r="I24">
        <v>42932</v>
      </c>
      <c r="J24">
        <v>171</v>
      </c>
      <c r="K24">
        <v>365.5</v>
      </c>
      <c r="L24">
        <v>3</v>
      </c>
      <c r="M24">
        <v>11769.09</v>
      </c>
      <c r="N24">
        <v>8028.7749999999996</v>
      </c>
      <c r="O24">
        <v>2676.2579999999998</v>
      </c>
      <c r="P24">
        <v>121.83333333333333</v>
      </c>
      <c r="Q24">
        <v>32.200000000000003</v>
      </c>
      <c r="R24">
        <v>3740.3150000000001</v>
      </c>
      <c r="S24">
        <v>2018</v>
      </c>
      <c r="T24">
        <v>1</v>
      </c>
      <c r="U24">
        <v>1</v>
      </c>
    </row>
    <row r="25" spans="1:21" x14ac:dyDescent="0.3">
      <c r="A25" s="5" t="s">
        <v>168</v>
      </c>
      <c r="B25" s="5" t="s">
        <v>175</v>
      </c>
      <c r="C25" s="5" t="s">
        <v>88</v>
      </c>
      <c r="D25" s="5" t="s">
        <v>193</v>
      </c>
      <c r="E25" s="5" t="s">
        <v>172</v>
      </c>
      <c r="F25" s="6">
        <v>43103</v>
      </c>
      <c r="G25" s="5" t="s">
        <v>148</v>
      </c>
      <c r="H25" s="5" t="s">
        <v>173</v>
      </c>
      <c r="I25">
        <v>42932</v>
      </c>
      <c r="J25">
        <v>171</v>
      </c>
      <c r="K25">
        <v>144.5</v>
      </c>
      <c r="L25">
        <v>2</v>
      </c>
      <c r="M25">
        <v>4652.8999999999996</v>
      </c>
      <c r="N25">
        <v>5352.5159999999996</v>
      </c>
      <c r="O25">
        <v>2676.2579999999998</v>
      </c>
      <c r="P25">
        <v>72.25</v>
      </c>
      <c r="Q25">
        <v>32.200000000000003</v>
      </c>
      <c r="R25">
        <v>-699.61599999999999</v>
      </c>
      <c r="S25">
        <v>2018</v>
      </c>
      <c r="T25">
        <v>1</v>
      </c>
      <c r="U25">
        <v>1</v>
      </c>
    </row>
    <row r="26" spans="1:21" x14ac:dyDescent="0.3">
      <c r="A26" s="5" t="s">
        <v>168</v>
      </c>
      <c r="B26" s="5" t="s">
        <v>175</v>
      </c>
      <c r="C26" s="5" t="s">
        <v>88</v>
      </c>
      <c r="D26" s="5" t="s">
        <v>193</v>
      </c>
      <c r="E26" s="5" t="s">
        <v>172</v>
      </c>
      <c r="F26" s="6">
        <v>43103</v>
      </c>
      <c r="G26" s="5" t="s">
        <v>148</v>
      </c>
      <c r="H26" s="5" t="s">
        <v>195</v>
      </c>
      <c r="I26">
        <v>42932</v>
      </c>
      <c r="J26">
        <v>171</v>
      </c>
      <c r="K26">
        <v>1123.5</v>
      </c>
      <c r="L26">
        <v>10</v>
      </c>
      <c r="M26">
        <v>37075.5</v>
      </c>
      <c r="N26">
        <v>26762.581999999999</v>
      </c>
      <c r="O26">
        <v>2676.2579999999998</v>
      </c>
      <c r="P26">
        <v>112.35</v>
      </c>
      <c r="Q26">
        <v>33</v>
      </c>
      <c r="R26">
        <v>10312.918</v>
      </c>
      <c r="S26">
        <v>2018</v>
      </c>
      <c r="T26">
        <v>1</v>
      </c>
      <c r="U26">
        <v>1</v>
      </c>
    </row>
    <row r="27" spans="1:21" x14ac:dyDescent="0.3">
      <c r="A27" s="5" t="s">
        <v>168</v>
      </c>
      <c r="B27" s="5" t="s">
        <v>175</v>
      </c>
      <c r="C27" s="5" t="s">
        <v>88</v>
      </c>
      <c r="D27" s="5" t="s">
        <v>193</v>
      </c>
      <c r="E27" s="5" t="s">
        <v>172</v>
      </c>
      <c r="F27" s="6">
        <v>43103</v>
      </c>
      <c r="G27" s="5" t="s">
        <v>148</v>
      </c>
      <c r="H27" s="5" t="s">
        <v>173</v>
      </c>
      <c r="I27">
        <v>42932</v>
      </c>
      <c r="J27">
        <v>171</v>
      </c>
      <c r="K27">
        <v>1382.5</v>
      </c>
      <c r="L27">
        <v>14</v>
      </c>
      <c r="M27">
        <v>44516.5</v>
      </c>
      <c r="N27">
        <v>37467.614000000001</v>
      </c>
      <c r="O27">
        <v>2676.2579999999998</v>
      </c>
      <c r="P27">
        <v>98.75</v>
      </c>
      <c r="Q27">
        <v>32.200000000000003</v>
      </c>
      <c r="R27">
        <v>7048.8860000000004</v>
      </c>
      <c r="S27">
        <v>2018</v>
      </c>
      <c r="T27">
        <v>1</v>
      </c>
      <c r="U27">
        <v>1</v>
      </c>
    </row>
    <row r="28" spans="1:21" x14ac:dyDescent="0.3">
      <c r="A28" s="5" t="s">
        <v>168</v>
      </c>
      <c r="B28" s="5" t="s">
        <v>175</v>
      </c>
      <c r="C28" s="5" t="s">
        <v>88</v>
      </c>
      <c r="D28" s="5" t="s">
        <v>193</v>
      </c>
      <c r="E28" s="5" t="s">
        <v>172</v>
      </c>
      <c r="F28" s="6">
        <v>43103</v>
      </c>
      <c r="G28" s="5" t="s">
        <v>148</v>
      </c>
      <c r="H28" s="5" t="s">
        <v>196</v>
      </c>
      <c r="I28">
        <v>42932</v>
      </c>
      <c r="J28">
        <v>171</v>
      </c>
      <c r="K28">
        <v>948.5</v>
      </c>
      <c r="L28">
        <v>8</v>
      </c>
      <c r="M28">
        <v>30541.68</v>
      </c>
      <c r="N28">
        <v>21410.064999999999</v>
      </c>
      <c r="O28">
        <v>2676.2579999999998</v>
      </c>
      <c r="P28">
        <v>118.5625</v>
      </c>
      <c r="Q28">
        <v>32.200000000000003</v>
      </c>
      <c r="R28">
        <v>9131.6149999999998</v>
      </c>
      <c r="S28">
        <v>2018</v>
      </c>
      <c r="T28">
        <v>1</v>
      </c>
      <c r="U28">
        <v>1</v>
      </c>
    </row>
    <row r="29" spans="1:21" x14ac:dyDescent="0.3">
      <c r="A29" s="5" t="s">
        <v>168</v>
      </c>
      <c r="B29" s="5" t="s">
        <v>175</v>
      </c>
      <c r="C29" s="5" t="s">
        <v>88</v>
      </c>
      <c r="D29" s="5" t="s">
        <v>193</v>
      </c>
      <c r="E29" s="5" t="s">
        <v>172</v>
      </c>
      <c r="F29" s="6">
        <v>43103</v>
      </c>
      <c r="G29" s="5" t="s">
        <v>148</v>
      </c>
      <c r="H29" s="5" t="s">
        <v>197</v>
      </c>
      <c r="I29">
        <v>42932</v>
      </c>
      <c r="J29">
        <v>171</v>
      </c>
      <c r="K29">
        <v>468.5</v>
      </c>
      <c r="L29">
        <v>4</v>
      </c>
      <c r="M29">
        <v>15085.68</v>
      </c>
      <c r="N29">
        <v>10705.032999999999</v>
      </c>
      <c r="O29">
        <v>2676.2579999999998</v>
      </c>
      <c r="P29">
        <v>117.125</v>
      </c>
      <c r="Q29">
        <v>32.200000000000003</v>
      </c>
      <c r="R29">
        <v>4380.6469999999999</v>
      </c>
      <c r="S29">
        <v>2018</v>
      </c>
      <c r="T29">
        <v>1</v>
      </c>
      <c r="U29">
        <v>1</v>
      </c>
    </row>
    <row r="30" spans="1:21" x14ac:dyDescent="0.3">
      <c r="A30" s="5" t="s">
        <v>168</v>
      </c>
      <c r="B30" s="5" t="s">
        <v>175</v>
      </c>
      <c r="C30" s="5" t="s">
        <v>88</v>
      </c>
      <c r="D30" s="5" t="s">
        <v>193</v>
      </c>
      <c r="E30" s="5" t="s">
        <v>172</v>
      </c>
      <c r="F30" s="6">
        <v>43103</v>
      </c>
      <c r="G30" s="5" t="s">
        <v>148</v>
      </c>
      <c r="H30" s="5" t="s">
        <v>197</v>
      </c>
      <c r="I30">
        <v>42932</v>
      </c>
      <c r="J30">
        <v>171</v>
      </c>
      <c r="K30">
        <v>124.5</v>
      </c>
      <c r="L30">
        <v>1</v>
      </c>
      <c r="M30">
        <v>4008.9</v>
      </c>
      <c r="N30">
        <v>2676.2579999999998</v>
      </c>
      <c r="O30">
        <v>2676.2579999999998</v>
      </c>
      <c r="P30">
        <v>124.5</v>
      </c>
      <c r="Q30">
        <v>32.200000000000003</v>
      </c>
      <c r="R30">
        <v>1332.6420000000001</v>
      </c>
      <c r="S30">
        <v>2018</v>
      </c>
      <c r="T30">
        <v>1</v>
      </c>
      <c r="U30">
        <v>1</v>
      </c>
    </row>
    <row r="31" spans="1:21" x14ac:dyDescent="0.3">
      <c r="A31" s="5" t="s">
        <v>168</v>
      </c>
      <c r="B31" s="5" t="s">
        <v>175</v>
      </c>
      <c r="C31" s="5" t="s">
        <v>88</v>
      </c>
      <c r="D31" s="5" t="s">
        <v>193</v>
      </c>
      <c r="E31" s="5" t="s">
        <v>172</v>
      </c>
      <c r="F31" s="6">
        <v>43103</v>
      </c>
      <c r="G31" s="5" t="s">
        <v>148</v>
      </c>
      <c r="H31" s="5" t="s">
        <v>198</v>
      </c>
      <c r="I31">
        <v>42932</v>
      </c>
      <c r="J31">
        <v>171</v>
      </c>
      <c r="K31">
        <v>117</v>
      </c>
      <c r="L31">
        <v>1</v>
      </c>
      <c r="M31">
        <v>3767.4</v>
      </c>
      <c r="N31">
        <v>2676.2579999999998</v>
      </c>
      <c r="O31">
        <v>2676.2579999999998</v>
      </c>
      <c r="P31">
        <v>117</v>
      </c>
      <c r="Q31">
        <v>32.200000000000003</v>
      </c>
      <c r="R31">
        <v>1091.1420000000001</v>
      </c>
      <c r="S31">
        <v>2018</v>
      </c>
      <c r="T31">
        <v>1</v>
      </c>
      <c r="U31">
        <v>1</v>
      </c>
    </row>
    <row r="32" spans="1:21" x14ac:dyDescent="0.3">
      <c r="A32" s="5" t="s">
        <v>168</v>
      </c>
      <c r="B32" s="5" t="s">
        <v>175</v>
      </c>
      <c r="C32" s="5" t="s">
        <v>88</v>
      </c>
      <c r="D32" s="5" t="s">
        <v>193</v>
      </c>
      <c r="E32" s="5" t="s">
        <v>172</v>
      </c>
      <c r="F32" s="6">
        <v>43103</v>
      </c>
      <c r="G32" s="5" t="s">
        <v>148</v>
      </c>
      <c r="H32" s="5" t="s">
        <v>194</v>
      </c>
      <c r="I32">
        <v>42932</v>
      </c>
      <c r="J32">
        <v>171</v>
      </c>
      <c r="K32">
        <v>270</v>
      </c>
      <c r="L32">
        <v>2</v>
      </c>
      <c r="M32">
        <v>8694</v>
      </c>
      <c r="N32">
        <v>5352.5159999999996</v>
      </c>
      <c r="O32">
        <v>2676.2579999999998</v>
      </c>
      <c r="P32">
        <v>135</v>
      </c>
      <c r="Q32">
        <v>32.200000000000003</v>
      </c>
      <c r="R32">
        <v>3341.4839999999999</v>
      </c>
      <c r="S32">
        <v>2018</v>
      </c>
      <c r="T32">
        <v>1</v>
      </c>
      <c r="U32">
        <v>1</v>
      </c>
    </row>
    <row r="33" spans="1:21" x14ac:dyDescent="0.3">
      <c r="A33" s="5" t="s">
        <v>168</v>
      </c>
      <c r="B33" s="5" t="s">
        <v>175</v>
      </c>
      <c r="C33" s="5" t="s">
        <v>88</v>
      </c>
      <c r="D33" s="5" t="s">
        <v>193</v>
      </c>
      <c r="E33" s="5" t="s">
        <v>172</v>
      </c>
      <c r="F33" s="6">
        <v>43103</v>
      </c>
      <c r="G33" s="5" t="s">
        <v>148</v>
      </c>
      <c r="H33" s="5" t="s">
        <v>194</v>
      </c>
      <c r="I33">
        <v>42932</v>
      </c>
      <c r="J33">
        <v>171</v>
      </c>
      <c r="K33">
        <v>597</v>
      </c>
      <c r="L33">
        <v>5</v>
      </c>
      <c r="M33">
        <v>19223.400000000001</v>
      </c>
      <c r="N33">
        <v>13381.290999999999</v>
      </c>
      <c r="O33">
        <v>2676.2579999999998</v>
      </c>
      <c r="P33">
        <v>119.4</v>
      </c>
      <c r="Q33">
        <v>32.200000000000003</v>
      </c>
      <c r="R33">
        <v>5842.1090000000004</v>
      </c>
      <c r="S33">
        <v>2018</v>
      </c>
      <c r="T33">
        <v>1</v>
      </c>
      <c r="U33">
        <v>1</v>
      </c>
    </row>
    <row r="34" spans="1:21" x14ac:dyDescent="0.3">
      <c r="A34" s="5" t="s">
        <v>168</v>
      </c>
      <c r="B34" s="5" t="s">
        <v>175</v>
      </c>
      <c r="C34" s="5" t="s">
        <v>88</v>
      </c>
      <c r="D34" s="5" t="s">
        <v>193</v>
      </c>
      <c r="E34" s="5" t="s">
        <v>172</v>
      </c>
      <c r="F34" s="6">
        <v>43103</v>
      </c>
      <c r="G34" s="5" t="s">
        <v>148</v>
      </c>
      <c r="H34" s="5" t="s">
        <v>199</v>
      </c>
      <c r="I34">
        <v>42932</v>
      </c>
      <c r="J34">
        <v>171</v>
      </c>
      <c r="K34">
        <v>572</v>
      </c>
      <c r="L34">
        <v>5</v>
      </c>
      <c r="M34">
        <v>18590</v>
      </c>
      <c r="N34">
        <v>13381.290999999999</v>
      </c>
      <c r="O34">
        <v>2676.2579999999998</v>
      </c>
      <c r="P34">
        <v>114.4</v>
      </c>
      <c r="Q34">
        <v>32.5</v>
      </c>
      <c r="R34">
        <v>5208.7089999999998</v>
      </c>
      <c r="S34">
        <v>2018</v>
      </c>
      <c r="T34">
        <v>1</v>
      </c>
      <c r="U34">
        <v>1</v>
      </c>
    </row>
    <row r="35" spans="1:21" x14ac:dyDescent="0.3">
      <c r="A35" s="5" t="s">
        <v>168</v>
      </c>
      <c r="B35" s="5" t="s">
        <v>175</v>
      </c>
      <c r="C35" s="5" t="s">
        <v>88</v>
      </c>
      <c r="D35" s="5" t="s">
        <v>193</v>
      </c>
      <c r="E35" s="5" t="s">
        <v>172</v>
      </c>
      <c r="F35" s="6">
        <v>43103</v>
      </c>
      <c r="G35" s="5" t="s">
        <v>148</v>
      </c>
      <c r="H35" s="5" t="s">
        <v>200</v>
      </c>
      <c r="I35">
        <v>42932</v>
      </c>
      <c r="J35">
        <v>171</v>
      </c>
      <c r="K35">
        <v>684</v>
      </c>
      <c r="L35">
        <v>6</v>
      </c>
      <c r="M35">
        <v>22230</v>
      </c>
      <c r="N35">
        <v>16057.549000000001</v>
      </c>
      <c r="O35">
        <v>2676.2579999999998</v>
      </c>
      <c r="P35">
        <v>114</v>
      </c>
      <c r="Q35">
        <v>32.5</v>
      </c>
      <c r="R35">
        <v>6172.451</v>
      </c>
      <c r="S35">
        <v>2018</v>
      </c>
      <c r="T35">
        <v>1</v>
      </c>
      <c r="U35">
        <v>1</v>
      </c>
    </row>
    <row r="36" spans="1:21" x14ac:dyDescent="0.3">
      <c r="A36" s="5" t="s">
        <v>168</v>
      </c>
      <c r="B36" s="5" t="s">
        <v>175</v>
      </c>
      <c r="C36" s="5" t="s">
        <v>88</v>
      </c>
      <c r="D36" s="5" t="s">
        <v>193</v>
      </c>
      <c r="E36" s="5" t="s">
        <v>172</v>
      </c>
      <c r="F36" s="6">
        <v>43103</v>
      </c>
      <c r="G36" s="5" t="s">
        <v>148</v>
      </c>
      <c r="H36" s="5" t="s">
        <v>201</v>
      </c>
      <c r="I36">
        <v>42932</v>
      </c>
      <c r="J36">
        <v>171</v>
      </c>
      <c r="K36">
        <v>208</v>
      </c>
      <c r="L36">
        <v>2</v>
      </c>
      <c r="M36">
        <v>6864</v>
      </c>
      <c r="N36">
        <v>5352.5159999999996</v>
      </c>
      <c r="O36">
        <v>2676.2579999999998</v>
      </c>
      <c r="P36">
        <v>104</v>
      </c>
      <c r="Q36">
        <v>33</v>
      </c>
      <c r="R36">
        <v>1511.4839999999999</v>
      </c>
      <c r="S36">
        <v>2018</v>
      </c>
      <c r="T36">
        <v>1</v>
      </c>
      <c r="U36">
        <v>1</v>
      </c>
    </row>
    <row r="37" spans="1:21" x14ac:dyDescent="0.3">
      <c r="A37" s="5" t="s">
        <v>168</v>
      </c>
      <c r="B37" s="5" t="s">
        <v>175</v>
      </c>
      <c r="C37" s="5" t="s">
        <v>88</v>
      </c>
      <c r="D37" s="5" t="s">
        <v>193</v>
      </c>
      <c r="E37" s="5" t="s">
        <v>172</v>
      </c>
      <c r="F37" s="6">
        <v>43103</v>
      </c>
      <c r="G37" s="5" t="s">
        <v>148</v>
      </c>
      <c r="H37" s="5" t="s">
        <v>202</v>
      </c>
      <c r="I37">
        <v>42932</v>
      </c>
      <c r="J37">
        <v>171</v>
      </c>
      <c r="K37">
        <v>543</v>
      </c>
      <c r="L37">
        <v>5</v>
      </c>
      <c r="M37">
        <v>17919</v>
      </c>
      <c r="N37">
        <v>13381.290999999999</v>
      </c>
      <c r="O37">
        <v>2676.2579999999998</v>
      </c>
      <c r="P37">
        <v>108.6</v>
      </c>
      <c r="Q37">
        <v>33</v>
      </c>
      <c r="R37">
        <v>4537.7089999999998</v>
      </c>
      <c r="S37">
        <v>2018</v>
      </c>
      <c r="T37">
        <v>1</v>
      </c>
      <c r="U37">
        <v>1</v>
      </c>
    </row>
    <row r="38" spans="1:21" x14ac:dyDescent="0.3">
      <c r="A38" s="5" t="s">
        <v>168</v>
      </c>
      <c r="B38" s="5" t="s">
        <v>175</v>
      </c>
      <c r="C38" s="5" t="s">
        <v>88</v>
      </c>
      <c r="D38" s="5" t="s">
        <v>193</v>
      </c>
      <c r="E38" s="5" t="s">
        <v>172</v>
      </c>
      <c r="F38" s="6">
        <v>43103</v>
      </c>
      <c r="G38" s="5" t="s">
        <v>148</v>
      </c>
      <c r="H38" s="5" t="s">
        <v>203</v>
      </c>
      <c r="I38">
        <v>42932</v>
      </c>
      <c r="J38">
        <v>171</v>
      </c>
      <c r="K38">
        <v>102</v>
      </c>
      <c r="L38">
        <v>1</v>
      </c>
      <c r="M38">
        <v>3366</v>
      </c>
      <c r="N38">
        <v>2676.2579999999998</v>
      </c>
      <c r="O38">
        <v>2676.2579999999998</v>
      </c>
      <c r="P38">
        <v>102</v>
      </c>
      <c r="Q38">
        <v>33</v>
      </c>
      <c r="R38">
        <v>689.74199999999996</v>
      </c>
      <c r="S38">
        <v>2018</v>
      </c>
      <c r="T38">
        <v>1</v>
      </c>
      <c r="U38">
        <v>1</v>
      </c>
    </row>
    <row r="39" spans="1:21" x14ac:dyDescent="0.3">
      <c r="A39" s="5" t="s">
        <v>168</v>
      </c>
      <c r="B39" s="5" t="s">
        <v>175</v>
      </c>
      <c r="C39" s="5" t="s">
        <v>88</v>
      </c>
      <c r="D39" s="5" t="s">
        <v>193</v>
      </c>
      <c r="E39" s="5" t="s">
        <v>172</v>
      </c>
      <c r="F39" s="6">
        <v>43103</v>
      </c>
      <c r="G39" s="5" t="s">
        <v>148</v>
      </c>
      <c r="H39" s="5" t="s">
        <v>204</v>
      </c>
      <c r="I39">
        <v>42932</v>
      </c>
      <c r="J39">
        <v>171</v>
      </c>
      <c r="K39">
        <v>879</v>
      </c>
      <c r="L39">
        <v>8</v>
      </c>
      <c r="M39">
        <v>29007.040000000001</v>
      </c>
      <c r="N39">
        <v>21410.064999999999</v>
      </c>
      <c r="O39">
        <v>2676.2579999999998</v>
      </c>
      <c r="P39">
        <v>109.875</v>
      </c>
      <c r="Q39">
        <v>33</v>
      </c>
      <c r="R39">
        <v>7596.9750000000004</v>
      </c>
      <c r="S39">
        <v>2018</v>
      </c>
      <c r="T39">
        <v>1</v>
      </c>
      <c r="U39">
        <v>1</v>
      </c>
    </row>
    <row r="40" spans="1:21" x14ac:dyDescent="0.3">
      <c r="A40" s="5" t="s">
        <v>168</v>
      </c>
      <c r="B40" s="5" t="s">
        <v>175</v>
      </c>
      <c r="C40" s="5" t="s">
        <v>88</v>
      </c>
      <c r="D40" s="5" t="s">
        <v>193</v>
      </c>
      <c r="E40" s="5" t="s">
        <v>172</v>
      </c>
      <c r="F40" s="6">
        <v>43103</v>
      </c>
      <c r="G40" s="5" t="s">
        <v>148</v>
      </c>
      <c r="H40" s="5" t="s">
        <v>205</v>
      </c>
      <c r="I40">
        <v>42932</v>
      </c>
      <c r="J40">
        <v>171</v>
      </c>
      <c r="K40">
        <v>408</v>
      </c>
      <c r="L40">
        <v>4</v>
      </c>
      <c r="M40">
        <v>13464</v>
      </c>
      <c r="N40">
        <v>10705.032999999999</v>
      </c>
      <c r="O40">
        <v>2676.2579999999998</v>
      </c>
      <c r="P40">
        <v>102</v>
      </c>
      <c r="Q40">
        <v>33</v>
      </c>
      <c r="R40">
        <v>2758.9670000000001</v>
      </c>
      <c r="S40">
        <v>2018</v>
      </c>
      <c r="T40">
        <v>1</v>
      </c>
      <c r="U40">
        <v>1</v>
      </c>
    </row>
    <row r="41" spans="1:21" x14ac:dyDescent="0.3">
      <c r="A41" s="5" t="s">
        <v>168</v>
      </c>
      <c r="B41" s="5" t="s">
        <v>206</v>
      </c>
      <c r="C41" s="5" t="s">
        <v>106</v>
      </c>
      <c r="D41" s="5" t="s">
        <v>207</v>
      </c>
      <c r="E41" s="5" t="s">
        <v>172</v>
      </c>
      <c r="F41" s="6">
        <v>43103</v>
      </c>
      <c r="G41" s="5" t="s">
        <v>148</v>
      </c>
      <c r="H41" s="5" t="s">
        <v>196</v>
      </c>
      <c r="I41">
        <v>42933</v>
      </c>
      <c r="J41">
        <v>170</v>
      </c>
      <c r="K41">
        <v>803.4</v>
      </c>
      <c r="L41">
        <v>8</v>
      </c>
      <c r="M41">
        <v>25869.439999999999</v>
      </c>
      <c r="N41">
        <v>16317.531999999999</v>
      </c>
      <c r="O41">
        <v>2039.692</v>
      </c>
      <c r="P41">
        <v>100.425</v>
      </c>
      <c r="Q41">
        <v>32.200000000000003</v>
      </c>
      <c r="R41">
        <v>9551.9079999999994</v>
      </c>
      <c r="S41">
        <v>2018</v>
      </c>
      <c r="T41">
        <v>1</v>
      </c>
      <c r="U41">
        <v>1</v>
      </c>
    </row>
    <row r="42" spans="1:21" x14ac:dyDescent="0.3">
      <c r="A42" s="5" t="s">
        <v>168</v>
      </c>
      <c r="B42" s="5" t="s">
        <v>206</v>
      </c>
      <c r="C42" s="5" t="s">
        <v>106</v>
      </c>
      <c r="D42" s="5" t="s">
        <v>207</v>
      </c>
      <c r="E42" s="5" t="s">
        <v>172</v>
      </c>
      <c r="F42" s="6">
        <v>43103</v>
      </c>
      <c r="G42" s="5" t="s">
        <v>148</v>
      </c>
      <c r="H42" s="5" t="s">
        <v>198</v>
      </c>
      <c r="I42">
        <v>42933</v>
      </c>
      <c r="J42">
        <v>170</v>
      </c>
      <c r="K42">
        <v>531.79999999999995</v>
      </c>
      <c r="L42">
        <v>5</v>
      </c>
      <c r="M42">
        <v>17123.95</v>
      </c>
      <c r="N42">
        <v>10198.458000000001</v>
      </c>
      <c r="O42">
        <v>2039.692</v>
      </c>
      <c r="P42">
        <v>106.35999999999999</v>
      </c>
      <c r="Q42">
        <v>32.200000000000003</v>
      </c>
      <c r="R42">
        <v>6925.4920000000002</v>
      </c>
      <c r="S42">
        <v>2018</v>
      </c>
      <c r="T42">
        <v>1</v>
      </c>
      <c r="U42">
        <v>1</v>
      </c>
    </row>
    <row r="43" spans="1:21" x14ac:dyDescent="0.3">
      <c r="A43" s="5" t="s">
        <v>168</v>
      </c>
      <c r="B43" s="5" t="s">
        <v>206</v>
      </c>
      <c r="C43" s="5" t="s">
        <v>106</v>
      </c>
      <c r="D43" s="5" t="s">
        <v>207</v>
      </c>
      <c r="E43" s="5" t="s">
        <v>172</v>
      </c>
      <c r="F43" s="6">
        <v>43103</v>
      </c>
      <c r="G43" s="5" t="s">
        <v>148</v>
      </c>
      <c r="H43" s="5" t="s">
        <v>197</v>
      </c>
      <c r="I43">
        <v>42933</v>
      </c>
      <c r="J43">
        <v>170</v>
      </c>
      <c r="K43">
        <v>801.2</v>
      </c>
      <c r="L43">
        <v>7</v>
      </c>
      <c r="M43">
        <v>25798.639999999999</v>
      </c>
      <c r="N43">
        <v>14277.841</v>
      </c>
      <c r="O43">
        <v>2039.692</v>
      </c>
      <c r="P43">
        <v>114.45714285714287</v>
      </c>
      <c r="Q43">
        <v>32.200000000000003</v>
      </c>
      <c r="R43">
        <v>11520.799000000001</v>
      </c>
      <c r="S43">
        <v>2018</v>
      </c>
      <c r="T43">
        <v>1</v>
      </c>
      <c r="U43">
        <v>1</v>
      </c>
    </row>
    <row r="44" spans="1:21" x14ac:dyDescent="0.3">
      <c r="A44" s="5" t="s">
        <v>168</v>
      </c>
      <c r="B44" s="5" t="s">
        <v>206</v>
      </c>
      <c r="C44" s="5" t="s">
        <v>106</v>
      </c>
      <c r="D44" s="5" t="s">
        <v>207</v>
      </c>
      <c r="E44" s="5" t="s">
        <v>172</v>
      </c>
      <c r="F44" s="6">
        <v>43103</v>
      </c>
      <c r="G44" s="5" t="s">
        <v>148</v>
      </c>
      <c r="H44" s="5" t="s">
        <v>208</v>
      </c>
      <c r="I44">
        <v>42933</v>
      </c>
      <c r="J44">
        <v>170</v>
      </c>
      <c r="K44">
        <v>197.6</v>
      </c>
      <c r="L44">
        <v>2</v>
      </c>
      <c r="M44">
        <v>6362.72</v>
      </c>
      <c r="N44">
        <v>4079.3829999999998</v>
      </c>
      <c r="O44">
        <v>2039.692</v>
      </c>
      <c r="P44">
        <v>98.8</v>
      </c>
      <c r="Q44">
        <v>32.200000000000003</v>
      </c>
      <c r="R44">
        <v>2283.337</v>
      </c>
      <c r="S44">
        <v>2018</v>
      </c>
      <c r="T44">
        <v>1</v>
      </c>
      <c r="U44">
        <v>1</v>
      </c>
    </row>
    <row r="45" spans="1:21" x14ac:dyDescent="0.3">
      <c r="A45" s="5" t="s">
        <v>168</v>
      </c>
      <c r="B45" s="5" t="s">
        <v>206</v>
      </c>
      <c r="C45" s="5" t="s">
        <v>106</v>
      </c>
      <c r="D45" s="5" t="s">
        <v>207</v>
      </c>
      <c r="E45" s="5" t="s">
        <v>172</v>
      </c>
      <c r="F45" s="6">
        <v>43103</v>
      </c>
      <c r="G45" s="5" t="s">
        <v>148</v>
      </c>
      <c r="H45" s="5" t="s">
        <v>209</v>
      </c>
      <c r="I45">
        <v>42933</v>
      </c>
      <c r="J45">
        <v>170</v>
      </c>
      <c r="K45">
        <v>229.6</v>
      </c>
      <c r="L45">
        <v>2</v>
      </c>
      <c r="M45">
        <v>7393.12</v>
      </c>
      <c r="N45">
        <v>4079.3829999999998</v>
      </c>
      <c r="O45">
        <v>2039.692</v>
      </c>
      <c r="P45">
        <v>114.8</v>
      </c>
      <c r="Q45">
        <v>32.200000000000003</v>
      </c>
      <c r="R45">
        <v>3313.7370000000001</v>
      </c>
      <c r="S45">
        <v>2018</v>
      </c>
      <c r="T45">
        <v>1</v>
      </c>
      <c r="U45">
        <v>1</v>
      </c>
    </row>
    <row r="46" spans="1:21" x14ac:dyDescent="0.3">
      <c r="A46" s="5" t="s">
        <v>168</v>
      </c>
      <c r="B46" s="5" t="s">
        <v>206</v>
      </c>
      <c r="C46" s="5" t="s">
        <v>106</v>
      </c>
      <c r="D46" s="5" t="s">
        <v>207</v>
      </c>
      <c r="E46" s="5" t="s">
        <v>172</v>
      </c>
      <c r="F46" s="6">
        <v>43103</v>
      </c>
      <c r="G46" s="5" t="s">
        <v>148</v>
      </c>
      <c r="H46" s="5" t="s">
        <v>190</v>
      </c>
      <c r="I46">
        <v>42933</v>
      </c>
      <c r="J46">
        <v>170</v>
      </c>
      <c r="K46">
        <v>84.4</v>
      </c>
      <c r="L46">
        <v>1</v>
      </c>
      <c r="M46">
        <v>2717.68</v>
      </c>
      <c r="N46">
        <v>2039.692</v>
      </c>
      <c r="O46">
        <v>2039.692</v>
      </c>
      <c r="P46">
        <v>84.4</v>
      </c>
      <c r="Q46">
        <v>32.200000000000003</v>
      </c>
      <c r="R46">
        <v>677.98800000000006</v>
      </c>
      <c r="S46">
        <v>2018</v>
      </c>
      <c r="T46">
        <v>1</v>
      </c>
      <c r="U46">
        <v>1</v>
      </c>
    </row>
    <row r="47" spans="1:21" x14ac:dyDescent="0.3">
      <c r="A47" s="5" t="s">
        <v>168</v>
      </c>
      <c r="B47" s="5" t="s">
        <v>206</v>
      </c>
      <c r="C47" s="5" t="s">
        <v>106</v>
      </c>
      <c r="D47" s="5" t="s">
        <v>207</v>
      </c>
      <c r="E47" s="5" t="s">
        <v>172</v>
      </c>
      <c r="F47" s="6">
        <v>43103</v>
      </c>
      <c r="G47" s="5" t="s">
        <v>148</v>
      </c>
      <c r="H47" s="5" t="s">
        <v>178</v>
      </c>
      <c r="I47">
        <v>42933</v>
      </c>
      <c r="J47">
        <v>170</v>
      </c>
      <c r="K47">
        <v>447.2</v>
      </c>
      <c r="L47">
        <v>4</v>
      </c>
      <c r="M47">
        <v>14399.84</v>
      </c>
      <c r="N47">
        <v>8158.7659999999996</v>
      </c>
      <c r="O47">
        <v>2039.692</v>
      </c>
      <c r="P47">
        <v>111.8</v>
      </c>
      <c r="Q47">
        <v>32.200000000000003</v>
      </c>
      <c r="R47">
        <v>6241.0739999999996</v>
      </c>
      <c r="S47">
        <v>2018</v>
      </c>
      <c r="T47">
        <v>1</v>
      </c>
      <c r="U47">
        <v>1</v>
      </c>
    </row>
    <row r="48" spans="1:21" x14ac:dyDescent="0.3">
      <c r="A48" s="5" t="s">
        <v>168</v>
      </c>
      <c r="B48" s="5" t="s">
        <v>206</v>
      </c>
      <c r="C48" s="5" t="s">
        <v>106</v>
      </c>
      <c r="D48" s="5" t="s">
        <v>207</v>
      </c>
      <c r="E48" s="5" t="s">
        <v>172</v>
      </c>
      <c r="F48" s="6">
        <v>43103</v>
      </c>
      <c r="G48" s="5" t="s">
        <v>148</v>
      </c>
      <c r="H48" s="5" t="s">
        <v>173</v>
      </c>
      <c r="I48">
        <v>42933</v>
      </c>
      <c r="J48">
        <v>170</v>
      </c>
      <c r="K48">
        <v>278.60000000000002</v>
      </c>
      <c r="L48">
        <v>3</v>
      </c>
      <c r="M48">
        <v>8970.93</v>
      </c>
      <c r="N48">
        <v>6119.0749999999998</v>
      </c>
      <c r="O48">
        <v>2039.692</v>
      </c>
      <c r="P48">
        <v>92.866666666666674</v>
      </c>
      <c r="Q48">
        <v>32.200000000000003</v>
      </c>
      <c r="R48">
        <v>2851.855</v>
      </c>
      <c r="S48">
        <v>2018</v>
      </c>
      <c r="T48">
        <v>1</v>
      </c>
      <c r="U48">
        <v>1</v>
      </c>
    </row>
    <row r="49" spans="1:21" x14ac:dyDescent="0.3">
      <c r="A49" s="5" t="s">
        <v>168</v>
      </c>
      <c r="B49" s="5" t="s">
        <v>206</v>
      </c>
      <c r="C49" s="5" t="s">
        <v>115</v>
      </c>
      <c r="D49" s="5" t="s">
        <v>210</v>
      </c>
      <c r="E49" s="5" t="s">
        <v>172</v>
      </c>
      <c r="F49" s="6">
        <v>43103</v>
      </c>
      <c r="G49" s="5" t="s">
        <v>148</v>
      </c>
      <c r="H49" s="5" t="s">
        <v>173</v>
      </c>
      <c r="I49">
        <v>42939</v>
      </c>
      <c r="J49">
        <v>164</v>
      </c>
      <c r="K49">
        <v>144.80000000000001</v>
      </c>
      <c r="L49">
        <v>2</v>
      </c>
      <c r="M49">
        <v>4662.5600000000004</v>
      </c>
      <c r="N49">
        <v>3657.6129999999998</v>
      </c>
      <c r="O49">
        <v>1828.807</v>
      </c>
      <c r="P49">
        <v>72.400000000000006</v>
      </c>
      <c r="Q49">
        <v>32.200000000000003</v>
      </c>
      <c r="R49">
        <v>1004.947</v>
      </c>
      <c r="S49">
        <v>2018</v>
      </c>
      <c r="T49">
        <v>1</v>
      </c>
      <c r="U49">
        <v>1</v>
      </c>
    </row>
    <row r="50" spans="1:21" x14ac:dyDescent="0.3">
      <c r="A50" s="5" t="s">
        <v>168</v>
      </c>
      <c r="B50" s="5" t="s">
        <v>206</v>
      </c>
      <c r="C50" s="5" t="s">
        <v>115</v>
      </c>
      <c r="D50" s="5" t="s">
        <v>210</v>
      </c>
      <c r="E50" s="5" t="s">
        <v>172</v>
      </c>
      <c r="F50" s="6">
        <v>43103</v>
      </c>
      <c r="G50" s="5" t="s">
        <v>148</v>
      </c>
      <c r="H50" s="5" t="s">
        <v>211</v>
      </c>
      <c r="I50">
        <v>42939</v>
      </c>
      <c r="J50">
        <v>164</v>
      </c>
      <c r="K50">
        <v>112.4</v>
      </c>
      <c r="L50">
        <v>1</v>
      </c>
      <c r="M50">
        <v>3709.2</v>
      </c>
      <c r="N50">
        <v>1828.807</v>
      </c>
      <c r="O50">
        <v>1828.807</v>
      </c>
      <c r="P50">
        <v>112.4</v>
      </c>
      <c r="Q50">
        <v>33</v>
      </c>
      <c r="R50">
        <v>1880.393</v>
      </c>
      <c r="S50">
        <v>2018</v>
      </c>
      <c r="T50">
        <v>1</v>
      </c>
      <c r="U50">
        <v>1</v>
      </c>
    </row>
    <row r="51" spans="1:21" x14ac:dyDescent="0.3">
      <c r="A51" s="5" t="s">
        <v>168</v>
      </c>
      <c r="B51" s="5" t="s">
        <v>206</v>
      </c>
      <c r="C51" s="5" t="s">
        <v>115</v>
      </c>
      <c r="D51" s="5" t="s">
        <v>210</v>
      </c>
      <c r="E51" s="5" t="s">
        <v>172</v>
      </c>
      <c r="F51" s="6">
        <v>43103</v>
      </c>
      <c r="G51" s="5" t="s">
        <v>148</v>
      </c>
      <c r="H51" s="5" t="s">
        <v>212</v>
      </c>
      <c r="I51">
        <v>42939</v>
      </c>
      <c r="J51">
        <v>164</v>
      </c>
      <c r="K51">
        <v>127</v>
      </c>
      <c r="L51">
        <v>1</v>
      </c>
      <c r="M51">
        <v>4191</v>
      </c>
      <c r="N51">
        <v>1828.807</v>
      </c>
      <c r="O51">
        <v>1828.807</v>
      </c>
      <c r="P51">
        <v>127</v>
      </c>
      <c r="Q51">
        <v>33</v>
      </c>
      <c r="R51">
        <v>2362.1930000000002</v>
      </c>
      <c r="S51">
        <v>2018</v>
      </c>
      <c r="T51">
        <v>1</v>
      </c>
      <c r="U51">
        <v>1</v>
      </c>
    </row>
    <row r="52" spans="1:21" x14ac:dyDescent="0.3">
      <c r="A52" s="5" t="s">
        <v>168</v>
      </c>
      <c r="B52" s="5" t="s">
        <v>206</v>
      </c>
      <c r="C52" s="5" t="s">
        <v>116</v>
      </c>
      <c r="D52" s="5" t="s">
        <v>213</v>
      </c>
      <c r="E52" s="5" t="s">
        <v>172</v>
      </c>
      <c r="F52" s="6">
        <v>43103</v>
      </c>
      <c r="G52" s="5" t="s">
        <v>148</v>
      </c>
      <c r="H52" s="5" t="s">
        <v>173</v>
      </c>
      <c r="I52">
        <v>42948</v>
      </c>
      <c r="J52">
        <v>155</v>
      </c>
      <c r="K52">
        <v>1045.2</v>
      </c>
      <c r="L52">
        <v>12</v>
      </c>
      <c r="M52">
        <v>33655.440000000002</v>
      </c>
      <c r="N52">
        <v>21823.578000000001</v>
      </c>
      <c r="O52">
        <v>1818.6310000000001</v>
      </c>
      <c r="P52">
        <v>87.100000000000009</v>
      </c>
      <c r="Q52">
        <v>32.200000000000003</v>
      </c>
      <c r="R52">
        <v>11831.861999999999</v>
      </c>
      <c r="S52">
        <v>2018</v>
      </c>
      <c r="T52">
        <v>1</v>
      </c>
      <c r="U52">
        <v>1</v>
      </c>
    </row>
    <row r="53" spans="1:21" x14ac:dyDescent="0.3">
      <c r="A53" s="5" t="s">
        <v>168</v>
      </c>
      <c r="B53" s="5" t="s">
        <v>169</v>
      </c>
      <c r="C53" s="5" t="s">
        <v>170</v>
      </c>
      <c r="D53" s="5" t="s">
        <v>193</v>
      </c>
      <c r="E53" s="5" t="s">
        <v>172</v>
      </c>
      <c r="F53" s="6">
        <v>43105</v>
      </c>
      <c r="G53" s="5" t="s">
        <v>148</v>
      </c>
      <c r="H53" s="5" t="s">
        <v>194</v>
      </c>
      <c r="I53">
        <v>42932</v>
      </c>
      <c r="J53">
        <v>173</v>
      </c>
      <c r="K53">
        <v>372</v>
      </c>
      <c r="L53">
        <v>3</v>
      </c>
      <c r="M53">
        <v>11978.4</v>
      </c>
      <c r="N53">
        <v>10035.968000000001</v>
      </c>
      <c r="O53">
        <v>3345.3229999999999</v>
      </c>
      <c r="P53">
        <v>124</v>
      </c>
      <c r="Q53">
        <v>32.200000000000003</v>
      </c>
      <c r="R53">
        <v>1942.432</v>
      </c>
      <c r="S53">
        <v>2018</v>
      </c>
      <c r="T53">
        <v>1</v>
      </c>
      <c r="U53">
        <v>1</v>
      </c>
    </row>
    <row r="54" spans="1:21" x14ac:dyDescent="0.3">
      <c r="A54" s="5" t="s">
        <v>168</v>
      </c>
      <c r="B54" s="5" t="s">
        <v>169</v>
      </c>
      <c r="C54" s="5" t="s">
        <v>170</v>
      </c>
      <c r="D54" s="5" t="s">
        <v>193</v>
      </c>
      <c r="E54" s="5" t="s">
        <v>172</v>
      </c>
      <c r="F54" s="6">
        <v>43105</v>
      </c>
      <c r="G54" s="5" t="s">
        <v>148</v>
      </c>
      <c r="H54" s="5" t="s">
        <v>194</v>
      </c>
      <c r="I54">
        <v>42932</v>
      </c>
      <c r="J54">
        <v>173</v>
      </c>
      <c r="K54">
        <v>131.5</v>
      </c>
      <c r="L54">
        <v>1</v>
      </c>
      <c r="M54">
        <v>4234.3</v>
      </c>
      <c r="N54">
        <v>3345.3229999999999</v>
      </c>
      <c r="O54">
        <v>3345.3229999999999</v>
      </c>
      <c r="P54">
        <v>131.5</v>
      </c>
      <c r="Q54">
        <v>32.200000000000003</v>
      </c>
      <c r="R54">
        <v>888.97699999999998</v>
      </c>
      <c r="S54">
        <v>2018</v>
      </c>
      <c r="T54">
        <v>1</v>
      </c>
      <c r="U54">
        <v>1</v>
      </c>
    </row>
    <row r="55" spans="1:21" x14ac:dyDescent="0.3">
      <c r="A55" s="5" t="s">
        <v>168</v>
      </c>
      <c r="B55" s="5" t="s">
        <v>175</v>
      </c>
      <c r="C55" s="5" t="s">
        <v>85</v>
      </c>
      <c r="D55" s="5" t="s">
        <v>177</v>
      </c>
      <c r="E55" s="5" t="s">
        <v>172</v>
      </c>
      <c r="F55" s="6">
        <v>43105</v>
      </c>
      <c r="G55" s="5" t="s">
        <v>148</v>
      </c>
      <c r="H55" s="5" t="s">
        <v>209</v>
      </c>
      <c r="I55">
        <v>42938</v>
      </c>
      <c r="J55">
        <v>167</v>
      </c>
      <c r="K55">
        <v>98</v>
      </c>
      <c r="L55">
        <v>1</v>
      </c>
      <c r="M55">
        <v>3155.6</v>
      </c>
      <c r="N55">
        <v>1709.4839999999999</v>
      </c>
      <c r="O55">
        <v>1709.4839999999999</v>
      </c>
      <c r="P55">
        <v>98</v>
      </c>
      <c r="Q55">
        <v>32.200000000000003</v>
      </c>
      <c r="R55">
        <v>1446.116</v>
      </c>
      <c r="S55">
        <v>2018</v>
      </c>
      <c r="T55">
        <v>1</v>
      </c>
      <c r="U55">
        <v>1</v>
      </c>
    </row>
    <row r="56" spans="1:21" x14ac:dyDescent="0.3">
      <c r="A56" s="5" t="s">
        <v>168</v>
      </c>
      <c r="B56" s="5" t="s">
        <v>175</v>
      </c>
      <c r="C56" s="5" t="s">
        <v>85</v>
      </c>
      <c r="D56" s="5" t="s">
        <v>177</v>
      </c>
      <c r="E56" s="5" t="s">
        <v>172</v>
      </c>
      <c r="F56" s="6">
        <v>43105</v>
      </c>
      <c r="G56" s="5" t="s">
        <v>148</v>
      </c>
      <c r="H56" s="5" t="s">
        <v>178</v>
      </c>
      <c r="I56">
        <v>42938</v>
      </c>
      <c r="J56">
        <v>167</v>
      </c>
      <c r="K56">
        <v>294.5</v>
      </c>
      <c r="L56">
        <v>3</v>
      </c>
      <c r="M56">
        <v>9482.91</v>
      </c>
      <c r="N56">
        <v>5128.4530000000004</v>
      </c>
      <c r="O56">
        <v>1709.4839999999999</v>
      </c>
      <c r="P56">
        <v>98.166666666666671</v>
      </c>
      <c r="Q56">
        <v>32.200000000000003</v>
      </c>
      <c r="R56">
        <v>4354.4570000000003</v>
      </c>
      <c r="S56">
        <v>2018</v>
      </c>
      <c r="T56">
        <v>1</v>
      </c>
      <c r="U56">
        <v>1</v>
      </c>
    </row>
    <row r="57" spans="1:21" x14ac:dyDescent="0.3">
      <c r="A57" s="5" t="s">
        <v>168</v>
      </c>
      <c r="B57" s="5" t="s">
        <v>175</v>
      </c>
      <c r="C57" s="5" t="s">
        <v>85</v>
      </c>
      <c r="D57" s="5" t="s">
        <v>177</v>
      </c>
      <c r="E57" s="5" t="s">
        <v>172</v>
      </c>
      <c r="F57" s="6">
        <v>43105</v>
      </c>
      <c r="G57" s="5" t="s">
        <v>148</v>
      </c>
      <c r="H57" s="5" t="s">
        <v>196</v>
      </c>
      <c r="I57">
        <v>42938</v>
      </c>
      <c r="J57">
        <v>167</v>
      </c>
      <c r="K57">
        <v>205</v>
      </c>
      <c r="L57">
        <v>2</v>
      </c>
      <c r="M57">
        <v>6601</v>
      </c>
      <c r="N57">
        <v>3418.9679999999998</v>
      </c>
      <c r="O57">
        <v>1709.4839999999999</v>
      </c>
      <c r="P57">
        <v>102.5</v>
      </c>
      <c r="Q57">
        <v>32.200000000000003</v>
      </c>
      <c r="R57">
        <v>3182.0320000000002</v>
      </c>
      <c r="S57">
        <v>2018</v>
      </c>
      <c r="T57">
        <v>1</v>
      </c>
      <c r="U57">
        <v>1</v>
      </c>
    </row>
    <row r="58" spans="1:21" x14ac:dyDescent="0.3">
      <c r="A58" s="5" t="s">
        <v>168</v>
      </c>
      <c r="B58" s="5" t="s">
        <v>175</v>
      </c>
      <c r="C58" s="5" t="s">
        <v>85</v>
      </c>
      <c r="D58" s="5" t="s">
        <v>177</v>
      </c>
      <c r="E58" s="5" t="s">
        <v>172</v>
      </c>
      <c r="F58" s="6">
        <v>43105</v>
      </c>
      <c r="G58" s="5" t="s">
        <v>148</v>
      </c>
      <c r="H58" s="5" t="s">
        <v>212</v>
      </c>
      <c r="I58">
        <v>42938</v>
      </c>
      <c r="J58">
        <v>167</v>
      </c>
      <c r="K58">
        <v>110</v>
      </c>
      <c r="L58">
        <v>1</v>
      </c>
      <c r="M58">
        <v>3630</v>
      </c>
      <c r="N58">
        <v>1709.4839999999999</v>
      </c>
      <c r="O58">
        <v>1709.4839999999999</v>
      </c>
      <c r="P58">
        <v>110</v>
      </c>
      <c r="Q58">
        <v>33</v>
      </c>
      <c r="R58">
        <v>1920.5160000000001</v>
      </c>
      <c r="S58">
        <v>2018</v>
      </c>
      <c r="T58">
        <v>1</v>
      </c>
      <c r="U58">
        <v>1</v>
      </c>
    </row>
    <row r="59" spans="1:21" x14ac:dyDescent="0.3">
      <c r="A59" s="5" t="s">
        <v>168</v>
      </c>
      <c r="B59" s="5" t="s">
        <v>175</v>
      </c>
      <c r="C59" s="5" t="s">
        <v>85</v>
      </c>
      <c r="D59" s="5" t="s">
        <v>177</v>
      </c>
      <c r="E59" s="5" t="s">
        <v>172</v>
      </c>
      <c r="F59" s="6">
        <v>43105</v>
      </c>
      <c r="G59" s="5" t="s">
        <v>148</v>
      </c>
      <c r="H59" s="5" t="s">
        <v>173</v>
      </c>
      <c r="I59">
        <v>42938</v>
      </c>
      <c r="J59">
        <v>167</v>
      </c>
      <c r="K59">
        <v>244</v>
      </c>
      <c r="L59">
        <v>3</v>
      </c>
      <c r="M59">
        <v>7856.79</v>
      </c>
      <c r="N59">
        <v>5128.4530000000004</v>
      </c>
      <c r="O59">
        <v>1709.4839999999999</v>
      </c>
      <c r="P59">
        <v>81.333333333333329</v>
      </c>
      <c r="Q59">
        <v>32.200000000000003</v>
      </c>
      <c r="R59">
        <v>2728.337</v>
      </c>
      <c r="S59">
        <v>2018</v>
      </c>
      <c r="T59">
        <v>1</v>
      </c>
      <c r="U59">
        <v>1</v>
      </c>
    </row>
    <row r="60" spans="1:21" x14ac:dyDescent="0.3">
      <c r="A60" s="5" t="s">
        <v>168</v>
      </c>
      <c r="B60" s="5" t="s">
        <v>175</v>
      </c>
      <c r="C60" s="5" t="s">
        <v>85</v>
      </c>
      <c r="D60" s="5" t="s">
        <v>177</v>
      </c>
      <c r="E60" s="5" t="s">
        <v>172</v>
      </c>
      <c r="F60" s="6">
        <v>43105</v>
      </c>
      <c r="G60" s="5" t="s">
        <v>148</v>
      </c>
      <c r="H60" s="5" t="s">
        <v>195</v>
      </c>
      <c r="I60">
        <v>42938</v>
      </c>
      <c r="J60">
        <v>167</v>
      </c>
      <c r="K60">
        <v>591.5</v>
      </c>
      <c r="L60">
        <v>5</v>
      </c>
      <c r="M60">
        <v>19519.5</v>
      </c>
      <c r="N60">
        <v>8547.4210000000003</v>
      </c>
      <c r="O60">
        <v>1709.4839999999999</v>
      </c>
      <c r="P60">
        <v>118.3</v>
      </c>
      <c r="Q60">
        <v>33</v>
      </c>
      <c r="R60">
        <v>10972.079</v>
      </c>
      <c r="S60">
        <v>2018</v>
      </c>
      <c r="T60">
        <v>1</v>
      </c>
      <c r="U60">
        <v>1</v>
      </c>
    </row>
    <row r="61" spans="1:21" x14ac:dyDescent="0.3">
      <c r="A61" s="5" t="s">
        <v>168</v>
      </c>
      <c r="B61" s="5" t="s">
        <v>175</v>
      </c>
      <c r="C61" s="5" t="s">
        <v>85</v>
      </c>
      <c r="D61" s="5" t="s">
        <v>177</v>
      </c>
      <c r="E61" s="5" t="s">
        <v>172</v>
      </c>
      <c r="F61" s="6">
        <v>43105</v>
      </c>
      <c r="G61" s="5" t="s">
        <v>148</v>
      </c>
      <c r="H61" s="5" t="s">
        <v>194</v>
      </c>
      <c r="I61">
        <v>42938</v>
      </c>
      <c r="J61">
        <v>167</v>
      </c>
      <c r="K61">
        <v>126</v>
      </c>
      <c r="L61">
        <v>1</v>
      </c>
      <c r="M61">
        <v>4057.2</v>
      </c>
      <c r="N61">
        <v>1709.4839999999999</v>
      </c>
      <c r="O61">
        <v>1709.4839999999999</v>
      </c>
      <c r="P61">
        <v>126</v>
      </c>
      <c r="Q61">
        <v>32.200000000000003</v>
      </c>
      <c r="R61">
        <v>2347.7159999999999</v>
      </c>
      <c r="S61">
        <v>2018</v>
      </c>
      <c r="T61">
        <v>1</v>
      </c>
      <c r="U61">
        <v>1</v>
      </c>
    </row>
    <row r="62" spans="1:21" x14ac:dyDescent="0.3">
      <c r="A62" s="5" t="s">
        <v>168</v>
      </c>
      <c r="B62" s="5" t="s">
        <v>175</v>
      </c>
      <c r="C62" s="5" t="s">
        <v>85</v>
      </c>
      <c r="D62" s="5" t="s">
        <v>177</v>
      </c>
      <c r="E62" s="5" t="s">
        <v>172</v>
      </c>
      <c r="F62" s="6">
        <v>43105</v>
      </c>
      <c r="G62" s="5" t="s">
        <v>148</v>
      </c>
      <c r="H62" s="5" t="s">
        <v>195</v>
      </c>
      <c r="I62">
        <v>42938</v>
      </c>
      <c r="J62">
        <v>167</v>
      </c>
      <c r="K62">
        <v>592</v>
      </c>
      <c r="L62">
        <v>5</v>
      </c>
      <c r="M62">
        <v>19536</v>
      </c>
      <c r="N62">
        <v>8547.4210000000003</v>
      </c>
      <c r="O62">
        <v>1709.4839999999999</v>
      </c>
      <c r="P62">
        <v>118.4</v>
      </c>
      <c r="Q62">
        <v>33</v>
      </c>
      <c r="R62">
        <v>10988.579</v>
      </c>
      <c r="S62">
        <v>2018</v>
      </c>
      <c r="T62">
        <v>1</v>
      </c>
      <c r="U62">
        <v>1</v>
      </c>
    </row>
    <row r="63" spans="1:21" x14ac:dyDescent="0.3">
      <c r="A63" s="5" t="s">
        <v>168</v>
      </c>
      <c r="B63" s="5" t="s">
        <v>206</v>
      </c>
      <c r="C63" s="5" t="s">
        <v>115</v>
      </c>
      <c r="D63" s="5" t="s">
        <v>210</v>
      </c>
      <c r="E63" s="5" t="s">
        <v>172</v>
      </c>
      <c r="F63" s="6">
        <v>43105</v>
      </c>
      <c r="G63" s="5" t="s">
        <v>148</v>
      </c>
      <c r="H63" s="5" t="s">
        <v>173</v>
      </c>
      <c r="I63">
        <v>42939</v>
      </c>
      <c r="J63">
        <v>166</v>
      </c>
      <c r="K63">
        <v>1641</v>
      </c>
      <c r="L63">
        <v>19</v>
      </c>
      <c r="M63">
        <v>52840.14</v>
      </c>
      <c r="N63">
        <v>36897.451999999997</v>
      </c>
      <c r="O63">
        <v>1941.971</v>
      </c>
      <c r="P63">
        <v>86.368421052631575</v>
      </c>
      <c r="Q63">
        <v>32.200000000000003</v>
      </c>
      <c r="R63">
        <v>15942.688</v>
      </c>
      <c r="S63">
        <v>2018</v>
      </c>
      <c r="T63">
        <v>1</v>
      </c>
      <c r="U63">
        <v>1</v>
      </c>
    </row>
    <row r="64" spans="1:21" x14ac:dyDescent="0.3">
      <c r="A64" s="5" t="s">
        <v>168</v>
      </c>
      <c r="B64" s="5" t="s">
        <v>206</v>
      </c>
      <c r="C64" s="5" t="s">
        <v>115</v>
      </c>
      <c r="D64" s="5" t="s">
        <v>210</v>
      </c>
      <c r="E64" s="5" t="s">
        <v>172</v>
      </c>
      <c r="F64" s="6">
        <v>43105</v>
      </c>
      <c r="G64" s="5" t="s">
        <v>148</v>
      </c>
      <c r="H64" s="5" t="s">
        <v>178</v>
      </c>
      <c r="I64">
        <v>42939</v>
      </c>
      <c r="J64">
        <v>166</v>
      </c>
      <c r="K64">
        <v>301.39999999999998</v>
      </c>
      <c r="L64">
        <v>3</v>
      </c>
      <c r="M64">
        <v>9705.09</v>
      </c>
      <c r="N64">
        <v>5825.9129999999996</v>
      </c>
      <c r="O64">
        <v>1941.971</v>
      </c>
      <c r="P64">
        <v>100.46666666666665</v>
      </c>
      <c r="Q64">
        <v>32.200000000000003</v>
      </c>
      <c r="R64">
        <v>3879.1770000000001</v>
      </c>
      <c r="S64">
        <v>2018</v>
      </c>
      <c r="T64">
        <v>1</v>
      </c>
      <c r="U64">
        <v>1</v>
      </c>
    </row>
    <row r="65" spans="1:21" x14ac:dyDescent="0.3">
      <c r="A65" s="5" t="s">
        <v>168</v>
      </c>
      <c r="B65" s="5" t="s">
        <v>206</v>
      </c>
      <c r="C65" s="5" t="s">
        <v>115</v>
      </c>
      <c r="D65" s="5" t="s">
        <v>210</v>
      </c>
      <c r="E65" s="5" t="s">
        <v>172</v>
      </c>
      <c r="F65" s="6">
        <v>43105</v>
      </c>
      <c r="G65" s="5" t="s">
        <v>148</v>
      </c>
      <c r="H65" s="5" t="s">
        <v>196</v>
      </c>
      <c r="I65">
        <v>42939</v>
      </c>
      <c r="J65">
        <v>166</v>
      </c>
      <c r="K65">
        <v>500.8</v>
      </c>
      <c r="L65">
        <v>5</v>
      </c>
      <c r="M65">
        <v>16125.75</v>
      </c>
      <c r="N65">
        <v>9709.8559999999998</v>
      </c>
      <c r="O65">
        <v>1941.971</v>
      </c>
      <c r="P65">
        <v>100.16</v>
      </c>
      <c r="Q65">
        <v>32.200000000000003</v>
      </c>
      <c r="R65">
        <v>6415.8940000000002</v>
      </c>
      <c r="S65">
        <v>2018</v>
      </c>
      <c r="T65">
        <v>1</v>
      </c>
      <c r="U65">
        <v>1</v>
      </c>
    </row>
    <row r="66" spans="1:21" x14ac:dyDescent="0.3">
      <c r="A66" s="5" t="s">
        <v>168</v>
      </c>
      <c r="B66" s="5" t="s">
        <v>206</v>
      </c>
      <c r="C66" s="5" t="s">
        <v>115</v>
      </c>
      <c r="D66" s="5" t="s">
        <v>210</v>
      </c>
      <c r="E66" s="5" t="s">
        <v>172</v>
      </c>
      <c r="F66" s="6">
        <v>43105</v>
      </c>
      <c r="G66" s="5" t="s">
        <v>148</v>
      </c>
      <c r="H66" s="5" t="s">
        <v>197</v>
      </c>
      <c r="I66">
        <v>42939</v>
      </c>
      <c r="J66">
        <v>166</v>
      </c>
      <c r="K66">
        <v>326.2</v>
      </c>
      <c r="L66">
        <v>3</v>
      </c>
      <c r="M66">
        <v>10503.63</v>
      </c>
      <c r="N66">
        <v>5825.9129999999996</v>
      </c>
      <c r="O66">
        <v>1941.971</v>
      </c>
      <c r="P66">
        <v>108.73333333333333</v>
      </c>
      <c r="Q66">
        <v>32.200000000000003</v>
      </c>
      <c r="R66">
        <v>4677.7169999999996</v>
      </c>
      <c r="S66">
        <v>2018</v>
      </c>
      <c r="T66">
        <v>1</v>
      </c>
      <c r="U66">
        <v>1</v>
      </c>
    </row>
    <row r="67" spans="1:21" x14ac:dyDescent="0.3">
      <c r="A67" s="5" t="s">
        <v>168</v>
      </c>
      <c r="B67" s="5" t="s">
        <v>206</v>
      </c>
      <c r="C67" s="5" t="s">
        <v>115</v>
      </c>
      <c r="D67" s="5" t="s">
        <v>210</v>
      </c>
      <c r="E67" s="5" t="s">
        <v>172</v>
      </c>
      <c r="F67" s="6">
        <v>43105</v>
      </c>
      <c r="G67" s="5" t="s">
        <v>148</v>
      </c>
      <c r="H67" s="5" t="s">
        <v>209</v>
      </c>
      <c r="I67">
        <v>42939</v>
      </c>
      <c r="J67">
        <v>166</v>
      </c>
      <c r="K67">
        <v>117.6</v>
      </c>
      <c r="L67">
        <v>1</v>
      </c>
      <c r="M67">
        <v>3786.72</v>
      </c>
      <c r="N67">
        <v>1941.971</v>
      </c>
      <c r="O67">
        <v>1941.971</v>
      </c>
      <c r="P67">
        <v>117.6</v>
      </c>
      <c r="Q67">
        <v>32.200000000000003</v>
      </c>
      <c r="R67">
        <v>1844.749</v>
      </c>
      <c r="S67">
        <v>2018</v>
      </c>
      <c r="T67">
        <v>1</v>
      </c>
      <c r="U67">
        <v>1</v>
      </c>
    </row>
    <row r="68" spans="1:21" x14ac:dyDescent="0.3">
      <c r="A68" s="5" t="s">
        <v>168</v>
      </c>
      <c r="B68" s="5" t="s">
        <v>206</v>
      </c>
      <c r="C68" s="5" t="s">
        <v>115</v>
      </c>
      <c r="D68" s="5" t="s">
        <v>210</v>
      </c>
      <c r="E68" s="5" t="s">
        <v>172</v>
      </c>
      <c r="F68" s="6">
        <v>43105</v>
      </c>
      <c r="G68" s="5" t="s">
        <v>148</v>
      </c>
      <c r="H68" s="5" t="s">
        <v>208</v>
      </c>
      <c r="I68">
        <v>42939</v>
      </c>
      <c r="J68">
        <v>166</v>
      </c>
      <c r="K68">
        <v>114.2</v>
      </c>
      <c r="L68">
        <v>1</v>
      </c>
      <c r="M68">
        <v>3677.24</v>
      </c>
      <c r="N68">
        <v>1941.971</v>
      </c>
      <c r="O68">
        <v>1941.971</v>
      </c>
      <c r="P68">
        <v>114.2</v>
      </c>
      <c r="Q68">
        <v>32.200000000000003</v>
      </c>
      <c r="R68">
        <v>1735.269</v>
      </c>
      <c r="S68">
        <v>2018</v>
      </c>
      <c r="T68">
        <v>1</v>
      </c>
      <c r="U68">
        <v>1</v>
      </c>
    </row>
    <row r="69" spans="1:21" x14ac:dyDescent="0.3">
      <c r="A69" s="5" t="s">
        <v>168</v>
      </c>
      <c r="B69" s="5" t="s">
        <v>206</v>
      </c>
      <c r="C69" s="5" t="s">
        <v>115</v>
      </c>
      <c r="D69" s="5" t="s">
        <v>210</v>
      </c>
      <c r="E69" s="5" t="s">
        <v>172</v>
      </c>
      <c r="F69" s="6">
        <v>43105</v>
      </c>
      <c r="G69" s="5" t="s">
        <v>148</v>
      </c>
      <c r="H69" s="5" t="s">
        <v>211</v>
      </c>
      <c r="I69">
        <v>42939</v>
      </c>
      <c r="J69">
        <v>166</v>
      </c>
      <c r="K69">
        <v>121.4</v>
      </c>
      <c r="L69">
        <v>1</v>
      </c>
      <c r="M69">
        <v>4006.2</v>
      </c>
      <c r="N69">
        <v>1941.971</v>
      </c>
      <c r="O69">
        <v>1941.971</v>
      </c>
      <c r="P69">
        <v>121.4</v>
      </c>
      <c r="Q69">
        <v>33</v>
      </c>
      <c r="R69">
        <v>2064.2289999999998</v>
      </c>
      <c r="S69">
        <v>2018</v>
      </c>
      <c r="T69">
        <v>1</v>
      </c>
      <c r="U69">
        <v>1</v>
      </c>
    </row>
    <row r="70" spans="1:21" x14ac:dyDescent="0.3">
      <c r="A70" s="5" t="s">
        <v>168</v>
      </c>
      <c r="B70" s="5" t="s">
        <v>206</v>
      </c>
      <c r="C70" s="5" t="s">
        <v>116</v>
      </c>
      <c r="D70" s="5" t="s">
        <v>213</v>
      </c>
      <c r="E70" s="5" t="s">
        <v>172</v>
      </c>
      <c r="F70" s="6">
        <v>43105</v>
      </c>
      <c r="G70" s="5" t="s">
        <v>148</v>
      </c>
      <c r="H70" s="5" t="s">
        <v>173</v>
      </c>
      <c r="I70">
        <v>42948</v>
      </c>
      <c r="J70">
        <v>157</v>
      </c>
      <c r="K70">
        <v>936.8</v>
      </c>
      <c r="L70">
        <v>11</v>
      </c>
      <c r="M70">
        <v>30164.97</v>
      </c>
      <c r="N70">
        <v>22181.273000000001</v>
      </c>
      <c r="O70">
        <v>2016.479</v>
      </c>
      <c r="P70">
        <v>85.163636363636357</v>
      </c>
      <c r="Q70">
        <v>32.200000000000003</v>
      </c>
      <c r="R70">
        <v>7983.6970000000001</v>
      </c>
      <c r="S70">
        <v>2018</v>
      </c>
      <c r="T70">
        <v>1</v>
      </c>
      <c r="U70">
        <v>1</v>
      </c>
    </row>
    <row r="71" spans="1:21" x14ac:dyDescent="0.3">
      <c r="A71" s="5" t="s">
        <v>168</v>
      </c>
      <c r="B71" s="5" t="s">
        <v>175</v>
      </c>
      <c r="C71" s="5" t="s">
        <v>85</v>
      </c>
      <c r="D71" s="5" t="s">
        <v>177</v>
      </c>
      <c r="E71" s="5" t="s">
        <v>172</v>
      </c>
      <c r="F71" s="6">
        <v>43106</v>
      </c>
      <c r="G71" s="5" t="s">
        <v>148</v>
      </c>
      <c r="H71" s="5" t="s">
        <v>214</v>
      </c>
      <c r="I71">
        <v>42938</v>
      </c>
      <c r="J71">
        <v>168</v>
      </c>
      <c r="K71">
        <v>625</v>
      </c>
      <c r="L71">
        <v>5</v>
      </c>
      <c r="M71">
        <v>20312.5</v>
      </c>
      <c r="N71">
        <v>8547.4210000000003</v>
      </c>
      <c r="O71">
        <v>1709.4839999999999</v>
      </c>
      <c r="P71">
        <v>125</v>
      </c>
      <c r="Q71">
        <v>32.5</v>
      </c>
      <c r="R71">
        <v>11765.079</v>
      </c>
      <c r="S71">
        <v>2018</v>
      </c>
      <c r="T71">
        <v>1</v>
      </c>
      <c r="U71">
        <v>1</v>
      </c>
    </row>
    <row r="72" spans="1:21" x14ac:dyDescent="0.3">
      <c r="A72" s="5" t="s">
        <v>168</v>
      </c>
      <c r="B72" s="5" t="s">
        <v>175</v>
      </c>
      <c r="C72" s="5" t="s">
        <v>85</v>
      </c>
      <c r="D72" s="5" t="s">
        <v>177</v>
      </c>
      <c r="E72" s="5" t="s">
        <v>172</v>
      </c>
      <c r="F72" s="6">
        <v>43106</v>
      </c>
      <c r="G72" s="5" t="s">
        <v>148</v>
      </c>
      <c r="H72" s="5" t="s">
        <v>215</v>
      </c>
      <c r="I72">
        <v>42938</v>
      </c>
      <c r="J72">
        <v>168</v>
      </c>
      <c r="K72">
        <v>315</v>
      </c>
      <c r="L72">
        <v>3</v>
      </c>
      <c r="M72">
        <v>11407.5</v>
      </c>
      <c r="N72">
        <v>5128.4530000000004</v>
      </c>
      <c r="O72">
        <v>1709.4839999999999</v>
      </c>
      <c r="P72">
        <v>105</v>
      </c>
      <c r="Q72">
        <v>36.214300000000001</v>
      </c>
      <c r="R72">
        <v>6279.0469999999996</v>
      </c>
      <c r="S72">
        <v>2018</v>
      </c>
      <c r="T72">
        <v>1</v>
      </c>
      <c r="U72">
        <v>1</v>
      </c>
    </row>
    <row r="73" spans="1:21" x14ac:dyDescent="0.3">
      <c r="A73" s="5" t="s">
        <v>168</v>
      </c>
      <c r="B73" s="5" t="s">
        <v>206</v>
      </c>
      <c r="C73" s="5" t="s">
        <v>115</v>
      </c>
      <c r="D73" s="5" t="s">
        <v>210</v>
      </c>
      <c r="E73" s="5" t="s">
        <v>172</v>
      </c>
      <c r="F73" s="6">
        <v>43106</v>
      </c>
      <c r="G73" s="5" t="s">
        <v>148</v>
      </c>
      <c r="H73" s="5" t="s">
        <v>201</v>
      </c>
      <c r="I73">
        <v>42939</v>
      </c>
      <c r="J73">
        <v>167</v>
      </c>
      <c r="K73">
        <v>172</v>
      </c>
      <c r="L73">
        <v>2</v>
      </c>
      <c r="M73">
        <v>5676</v>
      </c>
      <c r="N73">
        <v>3883.942</v>
      </c>
      <c r="O73">
        <v>1941.971</v>
      </c>
      <c r="P73">
        <v>86</v>
      </c>
      <c r="Q73">
        <v>33</v>
      </c>
      <c r="R73">
        <v>1792.058</v>
      </c>
      <c r="S73">
        <v>2018</v>
      </c>
      <c r="T73">
        <v>1</v>
      </c>
      <c r="U73">
        <v>1</v>
      </c>
    </row>
    <row r="74" spans="1:21" x14ac:dyDescent="0.3">
      <c r="A74" s="5" t="s">
        <v>168</v>
      </c>
      <c r="B74" s="5" t="s">
        <v>206</v>
      </c>
      <c r="C74" s="5" t="s">
        <v>115</v>
      </c>
      <c r="D74" s="5" t="s">
        <v>210</v>
      </c>
      <c r="E74" s="5" t="s">
        <v>172</v>
      </c>
      <c r="F74" s="6">
        <v>43106</v>
      </c>
      <c r="G74" s="5" t="s">
        <v>148</v>
      </c>
      <c r="H74" s="5" t="s">
        <v>216</v>
      </c>
      <c r="I74">
        <v>42939</v>
      </c>
      <c r="J74">
        <v>167</v>
      </c>
      <c r="K74">
        <v>274</v>
      </c>
      <c r="L74">
        <v>3</v>
      </c>
      <c r="M74">
        <v>9042</v>
      </c>
      <c r="N74">
        <v>5825.9129999999996</v>
      </c>
      <c r="O74">
        <v>1941.971</v>
      </c>
      <c r="P74">
        <v>91.333333333333329</v>
      </c>
      <c r="Q74">
        <v>33</v>
      </c>
      <c r="R74">
        <v>3216.087</v>
      </c>
      <c r="S74">
        <v>2018</v>
      </c>
      <c r="T74">
        <v>1</v>
      </c>
      <c r="U74">
        <v>1</v>
      </c>
    </row>
    <row r="75" spans="1:21" x14ac:dyDescent="0.3">
      <c r="A75" s="5" t="s">
        <v>168</v>
      </c>
      <c r="B75" s="5" t="s">
        <v>206</v>
      </c>
      <c r="C75" s="5" t="s">
        <v>115</v>
      </c>
      <c r="D75" s="5" t="s">
        <v>210</v>
      </c>
      <c r="E75" s="5" t="s">
        <v>172</v>
      </c>
      <c r="F75" s="6">
        <v>43106</v>
      </c>
      <c r="G75" s="5" t="s">
        <v>148</v>
      </c>
      <c r="H75" s="5" t="s">
        <v>217</v>
      </c>
      <c r="I75">
        <v>42939</v>
      </c>
      <c r="J75">
        <v>167</v>
      </c>
      <c r="K75">
        <v>500</v>
      </c>
      <c r="L75">
        <v>5</v>
      </c>
      <c r="M75">
        <v>16500</v>
      </c>
      <c r="N75">
        <v>9709.8559999999998</v>
      </c>
      <c r="O75">
        <v>1941.971</v>
      </c>
      <c r="P75">
        <v>100</v>
      </c>
      <c r="Q75">
        <v>33</v>
      </c>
      <c r="R75">
        <v>6790.1440000000002</v>
      </c>
      <c r="S75">
        <v>2018</v>
      </c>
      <c r="T75">
        <v>1</v>
      </c>
      <c r="U75">
        <v>1</v>
      </c>
    </row>
    <row r="76" spans="1:21" x14ac:dyDescent="0.3">
      <c r="A76" s="5" t="s">
        <v>168</v>
      </c>
      <c r="B76" s="5" t="s">
        <v>206</v>
      </c>
      <c r="C76" s="5" t="s">
        <v>115</v>
      </c>
      <c r="D76" s="5" t="s">
        <v>210</v>
      </c>
      <c r="E76" s="5" t="s">
        <v>172</v>
      </c>
      <c r="F76" s="6">
        <v>43106</v>
      </c>
      <c r="G76" s="5" t="s">
        <v>148</v>
      </c>
      <c r="H76" s="5" t="s">
        <v>218</v>
      </c>
      <c r="I76">
        <v>42939</v>
      </c>
      <c r="J76">
        <v>167</v>
      </c>
      <c r="K76">
        <v>450</v>
      </c>
      <c r="L76">
        <v>5</v>
      </c>
      <c r="M76">
        <v>14850</v>
      </c>
      <c r="N76">
        <v>9709.8559999999998</v>
      </c>
      <c r="O76">
        <v>1941.971</v>
      </c>
      <c r="P76">
        <v>90</v>
      </c>
      <c r="Q76">
        <v>33</v>
      </c>
      <c r="R76">
        <v>5140.1440000000002</v>
      </c>
      <c r="S76">
        <v>2018</v>
      </c>
      <c r="T76">
        <v>1</v>
      </c>
      <c r="U76">
        <v>1</v>
      </c>
    </row>
    <row r="77" spans="1:21" x14ac:dyDescent="0.3">
      <c r="A77" s="5" t="s">
        <v>168</v>
      </c>
      <c r="B77" s="5" t="s">
        <v>206</v>
      </c>
      <c r="C77" s="5" t="s">
        <v>115</v>
      </c>
      <c r="D77" s="5" t="s">
        <v>210</v>
      </c>
      <c r="E77" s="5" t="s">
        <v>172</v>
      </c>
      <c r="F77" s="6">
        <v>43106</v>
      </c>
      <c r="G77" s="5" t="s">
        <v>148</v>
      </c>
      <c r="H77" s="5" t="s">
        <v>219</v>
      </c>
      <c r="I77">
        <v>42939</v>
      </c>
      <c r="J77">
        <v>167</v>
      </c>
      <c r="K77">
        <v>456</v>
      </c>
      <c r="L77">
        <v>5</v>
      </c>
      <c r="M77">
        <v>15048</v>
      </c>
      <c r="N77">
        <v>9709.8559999999998</v>
      </c>
      <c r="O77">
        <v>1941.971</v>
      </c>
      <c r="P77">
        <v>91.2</v>
      </c>
      <c r="Q77">
        <v>33</v>
      </c>
      <c r="R77">
        <v>5338.1440000000002</v>
      </c>
      <c r="S77">
        <v>2018</v>
      </c>
      <c r="T77">
        <v>1</v>
      </c>
      <c r="U77">
        <v>1</v>
      </c>
    </row>
    <row r="78" spans="1:21" x14ac:dyDescent="0.3">
      <c r="A78" s="5" t="s">
        <v>168</v>
      </c>
      <c r="B78" s="5" t="s">
        <v>206</v>
      </c>
      <c r="C78" s="5" t="s">
        <v>115</v>
      </c>
      <c r="D78" s="5" t="s">
        <v>210</v>
      </c>
      <c r="E78" s="5" t="s">
        <v>172</v>
      </c>
      <c r="F78" s="6">
        <v>43106</v>
      </c>
      <c r="G78" s="5" t="s">
        <v>148</v>
      </c>
      <c r="H78" s="5" t="s">
        <v>203</v>
      </c>
      <c r="I78">
        <v>42939</v>
      </c>
      <c r="J78">
        <v>167</v>
      </c>
      <c r="K78">
        <v>190</v>
      </c>
      <c r="L78">
        <v>2</v>
      </c>
      <c r="M78">
        <v>6270</v>
      </c>
      <c r="N78">
        <v>3883.942</v>
      </c>
      <c r="O78">
        <v>1941.971</v>
      </c>
      <c r="P78">
        <v>95</v>
      </c>
      <c r="Q78">
        <v>33</v>
      </c>
      <c r="R78">
        <v>2386.058</v>
      </c>
      <c r="S78">
        <v>2018</v>
      </c>
      <c r="T78">
        <v>1</v>
      </c>
      <c r="U78">
        <v>1</v>
      </c>
    </row>
    <row r="79" spans="1:21" x14ac:dyDescent="0.3">
      <c r="A79" s="5" t="s">
        <v>168</v>
      </c>
      <c r="B79" s="5" t="s">
        <v>206</v>
      </c>
      <c r="C79" s="5" t="s">
        <v>115</v>
      </c>
      <c r="D79" s="5" t="s">
        <v>210</v>
      </c>
      <c r="E79" s="5" t="s">
        <v>172</v>
      </c>
      <c r="F79" s="6">
        <v>43106</v>
      </c>
      <c r="G79" s="5" t="s">
        <v>148</v>
      </c>
      <c r="H79" s="5" t="s">
        <v>191</v>
      </c>
      <c r="I79">
        <v>42939</v>
      </c>
      <c r="J79">
        <v>167</v>
      </c>
      <c r="K79">
        <v>797</v>
      </c>
      <c r="L79">
        <v>8</v>
      </c>
      <c r="M79">
        <v>26300.959999999999</v>
      </c>
      <c r="N79">
        <v>15535.769</v>
      </c>
      <c r="O79">
        <v>1941.971</v>
      </c>
      <c r="P79">
        <v>99.625</v>
      </c>
      <c r="Q79">
        <v>32.999899999999997</v>
      </c>
      <c r="R79">
        <v>10765.191000000001</v>
      </c>
      <c r="S79">
        <v>2018</v>
      </c>
      <c r="T79">
        <v>1</v>
      </c>
      <c r="U79">
        <v>1</v>
      </c>
    </row>
    <row r="80" spans="1:21" x14ac:dyDescent="0.3">
      <c r="A80" s="5" t="s">
        <v>168</v>
      </c>
      <c r="B80" s="5" t="s">
        <v>206</v>
      </c>
      <c r="C80" s="5" t="s">
        <v>115</v>
      </c>
      <c r="D80" s="5" t="s">
        <v>210</v>
      </c>
      <c r="E80" s="5" t="s">
        <v>172</v>
      </c>
      <c r="F80" s="6">
        <v>43106</v>
      </c>
      <c r="G80" s="5" t="s">
        <v>148</v>
      </c>
      <c r="H80" s="5" t="s">
        <v>204</v>
      </c>
      <c r="I80">
        <v>42939</v>
      </c>
      <c r="J80">
        <v>167</v>
      </c>
      <c r="K80">
        <v>538</v>
      </c>
      <c r="L80">
        <v>6</v>
      </c>
      <c r="M80">
        <v>17754</v>
      </c>
      <c r="N80">
        <v>11651.826999999999</v>
      </c>
      <c r="O80">
        <v>1941.971</v>
      </c>
      <c r="P80">
        <v>89.666666666666671</v>
      </c>
      <c r="Q80">
        <v>33</v>
      </c>
      <c r="R80">
        <v>6102.1729999999998</v>
      </c>
      <c r="S80">
        <v>2018</v>
      </c>
      <c r="T80">
        <v>1</v>
      </c>
      <c r="U80">
        <v>1</v>
      </c>
    </row>
    <row r="81" spans="1:21" x14ac:dyDescent="0.3">
      <c r="A81" s="5" t="s">
        <v>168</v>
      </c>
      <c r="B81" s="5" t="s">
        <v>206</v>
      </c>
      <c r="C81" s="5" t="s">
        <v>115</v>
      </c>
      <c r="D81" s="5" t="s">
        <v>210</v>
      </c>
      <c r="E81" s="5" t="s">
        <v>172</v>
      </c>
      <c r="F81" s="6">
        <v>43106</v>
      </c>
      <c r="G81" s="5" t="s">
        <v>148</v>
      </c>
      <c r="H81" s="5" t="s">
        <v>220</v>
      </c>
      <c r="I81">
        <v>42939</v>
      </c>
      <c r="J81">
        <v>167</v>
      </c>
      <c r="K81">
        <v>192</v>
      </c>
      <c r="L81">
        <v>2</v>
      </c>
      <c r="M81">
        <v>6336</v>
      </c>
      <c r="N81">
        <v>3883.942</v>
      </c>
      <c r="O81">
        <v>1941.971</v>
      </c>
      <c r="P81">
        <v>96</v>
      </c>
      <c r="Q81">
        <v>33</v>
      </c>
      <c r="R81">
        <v>2452.058</v>
      </c>
      <c r="S81">
        <v>2018</v>
      </c>
      <c r="T81">
        <v>1</v>
      </c>
      <c r="U81">
        <v>1</v>
      </c>
    </row>
    <row r="82" spans="1:21" x14ac:dyDescent="0.3">
      <c r="A82" s="5" t="s">
        <v>168</v>
      </c>
      <c r="B82" s="5" t="s">
        <v>206</v>
      </c>
      <c r="C82" s="5" t="s">
        <v>115</v>
      </c>
      <c r="D82" s="5" t="s">
        <v>210</v>
      </c>
      <c r="E82" s="5" t="s">
        <v>172</v>
      </c>
      <c r="F82" s="6">
        <v>43106</v>
      </c>
      <c r="G82" s="5" t="s">
        <v>148</v>
      </c>
      <c r="H82" s="5" t="s">
        <v>221</v>
      </c>
      <c r="I82">
        <v>42939</v>
      </c>
      <c r="J82">
        <v>167</v>
      </c>
      <c r="K82">
        <v>389</v>
      </c>
      <c r="L82">
        <v>4</v>
      </c>
      <c r="M82">
        <v>12837</v>
      </c>
      <c r="N82">
        <v>7767.8850000000002</v>
      </c>
      <c r="O82">
        <v>1941.971</v>
      </c>
      <c r="P82">
        <v>97.25</v>
      </c>
      <c r="Q82">
        <v>33</v>
      </c>
      <c r="R82">
        <v>5069.1149999999998</v>
      </c>
      <c r="S82">
        <v>2018</v>
      </c>
      <c r="T82">
        <v>1</v>
      </c>
      <c r="U82">
        <v>1</v>
      </c>
    </row>
    <row r="83" spans="1:21" x14ac:dyDescent="0.3">
      <c r="A83" s="5" t="s">
        <v>168</v>
      </c>
      <c r="B83" s="5" t="s">
        <v>206</v>
      </c>
      <c r="C83" s="5" t="s">
        <v>115</v>
      </c>
      <c r="D83" s="5" t="s">
        <v>210</v>
      </c>
      <c r="E83" s="5" t="s">
        <v>172</v>
      </c>
      <c r="F83" s="6">
        <v>43106</v>
      </c>
      <c r="G83" s="5" t="s">
        <v>148</v>
      </c>
      <c r="H83" s="5" t="s">
        <v>205</v>
      </c>
      <c r="I83">
        <v>42939</v>
      </c>
      <c r="J83">
        <v>167</v>
      </c>
      <c r="K83">
        <v>304</v>
      </c>
      <c r="L83">
        <v>3</v>
      </c>
      <c r="M83">
        <v>10032</v>
      </c>
      <c r="N83">
        <v>5825.9129999999996</v>
      </c>
      <c r="O83">
        <v>1941.971</v>
      </c>
      <c r="P83">
        <v>101.33333333333333</v>
      </c>
      <c r="Q83">
        <v>33</v>
      </c>
      <c r="R83">
        <v>4206.0870000000004</v>
      </c>
      <c r="S83">
        <v>2018</v>
      </c>
      <c r="T83">
        <v>1</v>
      </c>
      <c r="U83">
        <v>1</v>
      </c>
    </row>
    <row r="84" spans="1:21" x14ac:dyDescent="0.3">
      <c r="A84" s="5" t="s">
        <v>168</v>
      </c>
      <c r="B84" s="5" t="s">
        <v>206</v>
      </c>
      <c r="C84" s="5" t="s">
        <v>115</v>
      </c>
      <c r="D84" s="5" t="s">
        <v>210</v>
      </c>
      <c r="E84" s="5" t="s">
        <v>172</v>
      </c>
      <c r="F84" s="6">
        <v>43106</v>
      </c>
      <c r="G84" s="5" t="s">
        <v>148</v>
      </c>
      <c r="H84" s="5" t="s">
        <v>222</v>
      </c>
      <c r="I84">
        <v>42939</v>
      </c>
      <c r="J84">
        <v>167</v>
      </c>
      <c r="K84">
        <v>84</v>
      </c>
      <c r="L84">
        <v>1</v>
      </c>
      <c r="M84">
        <v>2772</v>
      </c>
      <c r="N84">
        <v>1941.971</v>
      </c>
      <c r="O84">
        <v>1941.971</v>
      </c>
      <c r="P84">
        <v>84</v>
      </c>
      <c r="Q84">
        <v>33</v>
      </c>
      <c r="R84">
        <v>830.029</v>
      </c>
      <c r="S84">
        <v>2018</v>
      </c>
      <c r="T84">
        <v>1</v>
      </c>
      <c r="U84">
        <v>1</v>
      </c>
    </row>
    <row r="85" spans="1:21" x14ac:dyDescent="0.3">
      <c r="A85" s="5" t="s">
        <v>168</v>
      </c>
      <c r="B85" s="5" t="s">
        <v>206</v>
      </c>
      <c r="C85" s="5" t="s">
        <v>115</v>
      </c>
      <c r="D85" s="5" t="s">
        <v>210</v>
      </c>
      <c r="E85" s="5" t="s">
        <v>172</v>
      </c>
      <c r="F85" s="6">
        <v>43106</v>
      </c>
      <c r="G85" s="5" t="s">
        <v>148</v>
      </c>
      <c r="H85" s="5" t="s">
        <v>181</v>
      </c>
      <c r="I85">
        <v>42939</v>
      </c>
      <c r="J85">
        <v>167</v>
      </c>
      <c r="K85">
        <v>230</v>
      </c>
      <c r="L85">
        <v>2</v>
      </c>
      <c r="M85">
        <v>7590</v>
      </c>
      <c r="N85">
        <v>3883.942</v>
      </c>
      <c r="O85">
        <v>1941.971</v>
      </c>
      <c r="P85">
        <v>115</v>
      </c>
      <c r="Q85">
        <v>33</v>
      </c>
      <c r="R85">
        <v>3706.058</v>
      </c>
      <c r="S85">
        <v>2018</v>
      </c>
      <c r="T85">
        <v>1</v>
      </c>
      <c r="U85">
        <v>1</v>
      </c>
    </row>
    <row r="86" spans="1:21" x14ac:dyDescent="0.3">
      <c r="A86" s="5" t="s">
        <v>168</v>
      </c>
      <c r="B86" s="5" t="s">
        <v>206</v>
      </c>
      <c r="C86" s="5" t="s">
        <v>115</v>
      </c>
      <c r="D86" s="5" t="s">
        <v>210</v>
      </c>
      <c r="E86" s="5" t="s">
        <v>172</v>
      </c>
      <c r="F86" s="6">
        <v>43106</v>
      </c>
      <c r="G86" s="5" t="s">
        <v>148</v>
      </c>
      <c r="H86" s="5" t="s">
        <v>183</v>
      </c>
      <c r="I86">
        <v>42939</v>
      </c>
      <c r="J86">
        <v>167</v>
      </c>
      <c r="K86">
        <v>497</v>
      </c>
      <c r="L86">
        <v>5</v>
      </c>
      <c r="M86">
        <v>16401</v>
      </c>
      <c r="N86">
        <v>9709.8559999999998</v>
      </c>
      <c r="O86">
        <v>1941.971</v>
      </c>
      <c r="P86">
        <v>99.4</v>
      </c>
      <c r="Q86">
        <v>33</v>
      </c>
      <c r="R86">
        <v>6691.1440000000002</v>
      </c>
      <c r="S86">
        <v>2018</v>
      </c>
      <c r="T86">
        <v>1</v>
      </c>
      <c r="U86">
        <v>1</v>
      </c>
    </row>
    <row r="87" spans="1:21" x14ac:dyDescent="0.3">
      <c r="A87" s="5" t="s">
        <v>168</v>
      </c>
      <c r="B87" s="5" t="s">
        <v>206</v>
      </c>
      <c r="C87" s="5" t="s">
        <v>115</v>
      </c>
      <c r="D87" s="5" t="s">
        <v>210</v>
      </c>
      <c r="E87" s="5" t="s">
        <v>172</v>
      </c>
      <c r="F87" s="6">
        <v>43106</v>
      </c>
      <c r="G87" s="5" t="s">
        <v>148</v>
      </c>
      <c r="H87" s="5" t="s">
        <v>182</v>
      </c>
      <c r="I87">
        <v>42939</v>
      </c>
      <c r="J87">
        <v>167</v>
      </c>
      <c r="K87">
        <v>174</v>
      </c>
      <c r="L87">
        <v>2</v>
      </c>
      <c r="M87">
        <v>5742</v>
      </c>
      <c r="N87">
        <v>3883.942</v>
      </c>
      <c r="O87">
        <v>1941.971</v>
      </c>
      <c r="P87">
        <v>87</v>
      </c>
      <c r="Q87">
        <v>33</v>
      </c>
      <c r="R87">
        <v>1858.058</v>
      </c>
      <c r="S87">
        <v>2018</v>
      </c>
      <c r="T87">
        <v>1</v>
      </c>
      <c r="U87">
        <v>1</v>
      </c>
    </row>
    <row r="88" spans="1:21" x14ac:dyDescent="0.3">
      <c r="A88" s="5" t="s">
        <v>168</v>
      </c>
      <c r="B88" s="5" t="s">
        <v>206</v>
      </c>
      <c r="C88" s="5" t="s">
        <v>115</v>
      </c>
      <c r="D88" s="5" t="s">
        <v>210</v>
      </c>
      <c r="E88" s="5" t="s">
        <v>172</v>
      </c>
      <c r="F88" s="6">
        <v>43106</v>
      </c>
      <c r="G88" s="5" t="s">
        <v>148</v>
      </c>
      <c r="H88" s="5" t="s">
        <v>184</v>
      </c>
      <c r="I88">
        <v>42939</v>
      </c>
      <c r="J88">
        <v>167</v>
      </c>
      <c r="K88">
        <v>3180</v>
      </c>
      <c r="L88">
        <v>30</v>
      </c>
      <c r="M88">
        <v>103350</v>
      </c>
      <c r="N88">
        <v>58259.133999999998</v>
      </c>
      <c r="O88">
        <v>1941.971</v>
      </c>
      <c r="P88">
        <v>106</v>
      </c>
      <c r="Q88">
        <v>32.5</v>
      </c>
      <c r="R88">
        <v>45090.866000000002</v>
      </c>
      <c r="S88">
        <v>2018</v>
      </c>
      <c r="T88">
        <v>1</v>
      </c>
      <c r="U88">
        <v>1</v>
      </c>
    </row>
    <row r="89" spans="1:21" x14ac:dyDescent="0.3">
      <c r="A89" s="5" t="s">
        <v>168</v>
      </c>
      <c r="B89" s="5" t="s">
        <v>206</v>
      </c>
      <c r="C89" s="5" t="s">
        <v>115</v>
      </c>
      <c r="D89" s="5" t="s">
        <v>210</v>
      </c>
      <c r="E89" s="5" t="s">
        <v>172</v>
      </c>
      <c r="F89" s="6">
        <v>43106</v>
      </c>
      <c r="G89" s="5" t="s">
        <v>148</v>
      </c>
      <c r="H89" s="5" t="s">
        <v>188</v>
      </c>
      <c r="I89">
        <v>42939</v>
      </c>
      <c r="J89">
        <v>167</v>
      </c>
      <c r="K89">
        <v>390</v>
      </c>
      <c r="L89">
        <v>4</v>
      </c>
      <c r="M89">
        <v>12870</v>
      </c>
      <c r="N89">
        <v>7767.8850000000002</v>
      </c>
      <c r="O89">
        <v>1941.971</v>
      </c>
      <c r="P89">
        <v>97.5</v>
      </c>
      <c r="Q89">
        <v>33</v>
      </c>
      <c r="R89">
        <v>5102.1149999999998</v>
      </c>
      <c r="S89">
        <v>2018</v>
      </c>
      <c r="T89">
        <v>1</v>
      </c>
      <c r="U89">
        <v>1</v>
      </c>
    </row>
    <row r="90" spans="1:21" x14ac:dyDescent="0.3">
      <c r="A90" s="5" t="s">
        <v>168</v>
      </c>
      <c r="B90" s="5" t="s">
        <v>206</v>
      </c>
      <c r="C90" s="5" t="s">
        <v>115</v>
      </c>
      <c r="D90" s="5" t="s">
        <v>210</v>
      </c>
      <c r="E90" s="5" t="s">
        <v>172</v>
      </c>
      <c r="F90" s="6">
        <v>43106</v>
      </c>
      <c r="G90" s="5" t="s">
        <v>148</v>
      </c>
      <c r="H90" s="5" t="s">
        <v>223</v>
      </c>
      <c r="I90">
        <v>42939</v>
      </c>
      <c r="J90">
        <v>167</v>
      </c>
      <c r="K90">
        <v>201</v>
      </c>
      <c r="L90">
        <v>2</v>
      </c>
      <c r="M90">
        <v>6633</v>
      </c>
      <c r="N90">
        <v>3883.942</v>
      </c>
      <c r="O90">
        <v>1941.971</v>
      </c>
      <c r="P90">
        <v>100.5</v>
      </c>
      <c r="Q90">
        <v>33</v>
      </c>
      <c r="R90">
        <v>2749.058</v>
      </c>
      <c r="S90">
        <v>2018</v>
      </c>
      <c r="T90">
        <v>1</v>
      </c>
      <c r="U90">
        <v>1</v>
      </c>
    </row>
    <row r="91" spans="1:21" x14ac:dyDescent="0.3">
      <c r="A91" s="5" t="s">
        <v>168</v>
      </c>
      <c r="B91" s="5" t="s">
        <v>206</v>
      </c>
      <c r="C91" s="5" t="s">
        <v>115</v>
      </c>
      <c r="D91" s="5" t="s">
        <v>210</v>
      </c>
      <c r="E91" s="5" t="s">
        <v>172</v>
      </c>
      <c r="F91" s="6">
        <v>43106</v>
      </c>
      <c r="G91" s="5" t="s">
        <v>148</v>
      </c>
      <c r="H91" s="5" t="s">
        <v>190</v>
      </c>
      <c r="I91">
        <v>42939</v>
      </c>
      <c r="J91">
        <v>167</v>
      </c>
      <c r="K91">
        <v>180</v>
      </c>
      <c r="L91">
        <v>2</v>
      </c>
      <c r="M91">
        <v>5940</v>
      </c>
      <c r="N91">
        <v>3883.942</v>
      </c>
      <c r="O91">
        <v>1941.971</v>
      </c>
      <c r="P91">
        <v>90</v>
      </c>
      <c r="Q91">
        <v>33</v>
      </c>
      <c r="R91">
        <v>2056.058</v>
      </c>
      <c r="S91">
        <v>2018</v>
      </c>
      <c r="T91">
        <v>1</v>
      </c>
      <c r="U91">
        <v>1</v>
      </c>
    </row>
    <row r="92" spans="1:21" x14ac:dyDescent="0.3">
      <c r="A92" s="5" t="s">
        <v>168</v>
      </c>
      <c r="B92" s="5" t="s">
        <v>206</v>
      </c>
      <c r="C92" s="5" t="s">
        <v>115</v>
      </c>
      <c r="D92" s="5" t="s">
        <v>210</v>
      </c>
      <c r="E92" s="5" t="s">
        <v>172</v>
      </c>
      <c r="F92" s="6">
        <v>43106</v>
      </c>
      <c r="G92" s="5" t="s">
        <v>148</v>
      </c>
      <c r="H92" s="5" t="s">
        <v>224</v>
      </c>
      <c r="I92">
        <v>42939</v>
      </c>
      <c r="J92">
        <v>167</v>
      </c>
      <c r="K92">
        <v>224</v>
      </c>
      <c r="L92">
        <v>2</v>
      </c>
      <c r="M92">
        <v>7392</v>
      </c>
      <c r="N92">
        <v>3883.942</v>
      </c>
      <c r="O92">
        <v>1941.971</v>
      </c>
      <c r="P92">
        <v>112</v>
      </c>
      <c r="Q92">
        <v>33</v>
      </c>
      <c r="R92">
        <v>3508.058</v>
      </c>
      <c r="S92">
        <v>2018</v>
      </c>
      <c r="T92">
        <v>1</v>
      </c>
      <c r="U92">
        <v>1</v>
      </c>
    </row>
    <row r="93" spans="1:21" x14ac:dyDescent="0.3">
      <c r="A93" s="5" t="s">
        <v>168</v>
      </c>
      <c r="B93" s="5" t="s">
        <v>206</v>
      </c>
      <c r="C93" s="5" t="s">
        <v>115</v>
      </c>
      <c r="D93" s="5" t="s">
        <v>210</v>
      </c>
      <c r="E93" s="5" t="s">
        <v>172</v>
      </c>
      <c r="F93" s="6">
        <v>43106</v>
      </c>
      <c r="G93" s="5" t="s">
        <v>148</v>
      </c>
      <c r="H93" s="5" t="s">
        <v>225</v>
      </c>
      <c r="I93">
        <v>42939</v>
      </c>
      <c r="J93">
        <v>167</v>
      </c>
      <c r="K93">
        <v>212</v>
      </c>
      <c r="L93">
        <v>2</v>
      </c>
      <c r="M93">
        <v>6996</v>
      </c>
      <c r="N93">
        <v>3883.942</v>
      </c>
      <c r="O93">
        <v>1941.971</v>
      </c>
      <c r="P93">
        <v>106</v>
      </c>
      <c r="Q93">
        <v>33</v>
      </c>
      <c r="R93">
        <v>3112.058</v>
      </c>
      <c r="S93">
        <v>2018</v>
      </c>
      <c r="T93">
        <v>1</v>
      </c>
      <c r="U93">
        <v>1</v>
      </c>
    </row>
    <row r="94" spans="1:21" x14ac:dyDescent="0.3">
      <c r="A94" s="5" t="s">
        <v>168</v>
      </c>
      <c r="B94" s="5" t="s">
        <v>206</v>
      </c>
      <c r="C94" s="5" t="s">
        <v>115</v>
      </c>
      <c r="D94" s="5" t="s">
        <v>210</v>
      </c>
      <c r="E94" s="5" t="s">
        <v>172</v>
      </c>
      <c r="F94" s="6">
        <v>43106</v>
      </c>
      <c r="G94" s="5" t="s">
        <v>148</v>
      </c>
      <c r="H94" s="5" t="s">
        <v>190</v>
      </c>
      <c r="I94">
        <v>42939</v>
      </c>
      <c r="J94">
        <v>167</v>
      </c>
      <c r="K94">
        <v>90</v>
      </c>
      <c r="L94">
        <v>1</v>
      </c>
      <c r="M94">
        <v>2970</v>
      </c>
      <c r="N94">
        <v>1941.971</v>
      </c>
      <c r="O94">
        <v>1941.971</v>
      </c>
      <c r="P94">
        <v>90</v>
      </c>
      <c r="Q94">
        <v>33</v>
      </c>
      <c r="R94">
        <v>1028.029</v>
      </c>
      <c r="S94">
        <v>2018</v>
      </c>
      <c r="T94">
        <v>1</v>
      </c>
      <c r="U94">
        <v>1</v>
      </c>
    </row>
    <row r="95" spans="1:21" x14ac:dyDescent="0.3">
      <c r="A95" s="5" t="s">
        <v>168</v>
      </c>
      <c r="B95" s="5" t="s">
        <v>206</v>
      </c>
      <c r="C95" s="5" t="s">
        <v>115</v>
      </c>
      <c r="D95" s="5" t="s">
        <v>210</v>
      </c>
      <c r="E95" s="5" t="s">
        <v>172</v>
      </c>
      <c r="F95" s="6">
        <v>43106</v>
      </c>
      <c r="G95" s="5" t="s">
        <v>148</v>
      </c>
      <c r="H95" s="5" t="s">
        <v>185</v>
      </c>
      <c r="I95">
        <v>42939</v>
      </c>
      <c r="J95">
        <v>167</v>
      </c>
      <c r="K95">
        <v>210</v>
      </c>
      <c r="L95">
        <v>2</v>
      </c>
      <c r="M95">
        <v>6930</v>
      </c>
      <c r="N95">
        <v>3883.942</v>
      </c>
      <c r="O95">
        <v>1941.971</v>
      </c>
      <c r="P95">
        <v>105</v>
      </c>
      <c r="Q95">
        <v>33</v>
      </c>
      <c r="R95">
        <v>3046.058</v>
      </c>
      <c r="S95">
        <v>2018</v>
      </c>
      <c r="T95">
        <v>1</v>
      </c>
      <c r="U95">
        <v>1</v>
      </c>
    </row>
    <row r="96" spans="1:21" x14ac:dyDescent="0.3">
      <c r="A96" s="5" t="s">
        <v>168</v>
      </c>
      <c r="B96" s="5" t="s">
        <v>206</v>
      </c>
      <c r="C96" s="5" t="s">
        <v>116</v>
      </c>
      <c r="D96" s="5" t="s">
        <v>213</v>
      </c>
      <c r="E96" s="5" t="s">
        <v>172</v>
      </c>
      <c r="F96" s="6">
        <v>43106</v>
      </c>
      <c r="G96" s="5" t="s">
        <v>148</v>
      </c>
      <c r="H96" s="5" t="s">
        <v>226</v>
      </c>
      <c r="I96">
        <v>42948</v>
      </c>
      <c r="J96">
        <v>158</v>
      </c>
      <c r="K96">
        <v>195</v>
      </c>
      <c r="L96">
        <v>2</v>
      </c>
      <c r="M96">
        <v>6435</v>
      </c>
      <c r="N96">
        <v>4032.9589999999998</v>
      </c>
      <c r="O96">
        <v>2016.479</v>
      </c>
      <c r="P96">
        <v>97.5</v>
      </c>
      <c r="Q96">
        <v>33</v>
      </c>
      <c r="R96">
        <v>2402.0410000000002</v>
      </c>
      <c r="S96">
        <v>2018</v>
      </c>
      <c r="T96">
        <v>1</v>
      </c>
      <c r="U96">
        <v>1</v>
      </c>
    </row>
    <row r="97" spans="1:21" x14ac:dyDescent="0.3">
      <c r="A97" s="5" t="s">
        <v>168</v>
      </c>
      <c r="B97" s="5" t="s">
        <v>206</v>
      </c>
      <c r="C97" s="5" t="s">
        <v>116</v>
      </c>
      <c r="D97" s="5" t="s">
        <v>213</v>
      </c>
      <c r="E97" s="5" t="s">
        <v>172</v>
      </c>
      <c r="F97" s="6">
        <v>43106</v>
      </c>
      <c r="G97" s="5" t="s">
        <v>148</v>
      </c>
      <c r="H97" s="5" t="s">
        <v>202</v>
      </c>
      <c r="I97">
        <v>42948</v>
      </c>
      <c r="J97">
        <v>158</v>
      </c>
      <c r="K97">
        <v>494</v>
      </c>
      <c r="L97">
        <v>5</v>
      </c>
      <c r="M97">
        <v>16302</v>
      </c>
      <c r="N97">
        <v>10082.397000000001</v>
      </c>
      <c r="O97">
        <v>2016.479</v>
      </c>
      <c r="P97">
        <v>98.8</v>
      </c>
      <c r="Q97">
        <v>33</v>
      </c>
      <c r="R97">
        <v>6219.6030000000001</v>
      </c>
      <c r="S97">
        <v>2018</v>
      </c>
      <c r="T97">
        <v>1</v>
      </c>
      <c r="U97">
        <v>1</v>
      </c>
    </row>
    <row r="98" spans="1:21" x14ac:dyDescent="0.3">
      <c r="A98" s="5" t="s">
        <v>168</v>
      </c>
      <c r="B98" s="5" t="s">
        <v>206</v>
      </c>
      <c r="C98" s="5" t="s">
        <v>116</v>
      </c>
      <c r="D98" s="5" t="s">
        <v>213</v>
      </c>
      <c r="E98" s="5" t="s">
        <v>172</v>
      </c>
      <c r="F98" s="6">
        <v>43106</v>
      </c>
      <c r="G98" s="5" t="s">
        <v>148</v>
      </c>
      <c r="H98" s="5" t="s">
        <v>187</v>
      </c>
      <c r="I98">
        <v>42948</v>
      </c>
      <c r="J98">
        <v>158</v>
      </c>
      <c r="K98">
        <v>210</v>
      </c>
      <c r="L98">
        <v>2</v>
      </c>
      <c r="M98">
        <v>6930</v>
      </c>
      <c r="N98">
        <v>4032.9589999999998</v>
      </c>
      <c r="O98">
        <v>2016.479</v>
      </c>
      <c r="P98">
        <v>105</v>
      </c>
      <c r="Q98">
        <v>33</v>
      </c>
      <c r="R98">
        <v>2897.0410000000002</v>
      </c>
      <c r="S98">
        <v>2018</v>
      </c>
      <c r="T98">
        <v>1</v>
      </c>
      <c r="U98">
        <v>1</v>
      </c>
    </row>
    <row r="99" spans="1:21" x14ac:dyDescent="0.3">
      <c r="A99" s="5" t="s">
        <v>168</v>
      </c>
      <c r="B99" s="5" t="s">
        <v>206</v>
      </c>
      <c r="C99" s="5" t="s">
        <v>116</v>
      </c>
      <c r="D99" s="5" t="s">
        <v>213</v>
      </c>
      <c r="E99" s="5" t="s">
        <v>172</v>
      </c>
      <c r="F99" s="6">
        <v>43106</v>
      </c>
      <c r="G99" s="5" t="s">
        <v>148</v>
      </c>
      <c r="H99" s="5" t="s">
        <v>205</v>
      </c>
      <c r="I99">
        <v>42948</v>
      </c>
      <c r="J99">
        <v>158</v>
      </c>
      <c r="K99">
        <v>304</v>
      </c>
      <c r="L99">
        <v>3</v>
      </c>
      <c r="M99">
        <v>10032</v>
      </c>
      <c r="N99">
        <v>6049.4380000000001</v>
      </c>
      <c r="O99">
        <v>2016.479</v>
      </c>
      <c r="P99">
        <v>101.33333333333333</v>
      </c>
      <c r="Q99">
        <v>33</v>
      </c>
      <c r="R99">
        <v>3982.5619999999999</v>
      </c>
      <c r="S99">
        <v>2018</v>
      </c>
      <c r="T99">
        <v>1</v>
      </c>
      <c r="U99">
        <v>1</v>
      </c>
    </row>
    <row r="100" spans="1:21" x14ac:dyDescent="0.3">
      <c r="A100" s="5" t="s">
        <v>168</v>
      </c>
      <c r="B100" s="5" t="s">
        <v>206</v>
      </c>
      <c r="C100" s="5" t="s">
        <v>116</v>
      </c>
      <c r="D100" s="5" t="s">
        <v>213</v>
      </c>
      <c r="E100" s="5" t="s">
        <v>227</v>
      </c>
      <c r="F100" s="6">
        <v>43106</v>
      </c>
      <c r="G100" s="5" t="s">
        <v>148</v>
      </c>
      <c r="H100" s="5" t="s">
        <v>205</v>
      </c>
      <c r="I100">
        <v>42948</v>
      </c>
      <c r="J100">
        <v>158</v>
      </c>
      <c r="K100">
        <v>-304</v>
      </c>
      <c r="L100">
        <v>-3</v>
      </c>
      <c r="M100">
        <v>-10032</v>
      </c>
      <c r="N100">
        <v>-6049.4380000000001</v>
      </c>
      <c r="O100">
        <v>-2016.479</v>
      </c>
      <c r="P100">
        <v>101.33333333333333</v>
      </c>
      <c r="Q100">
        <v>33</v>
      </c>
      <c r="R100">
        <v>-3982.5619999999999</v>
      </c>
      <c r="S100">
        <v>2018</v>
      </c>
      <c r="T100">
        <v>1</v>
      </c>
      <c r="U100">
        <v>1</v>
      </c>
    </row>
    <row r="101" spans="1:21" x14ac:dyDescent="0.3">
      <c r="A101" s="5" t="s">
        <v>168</v>
      </c>
      <c r="B101" s="5" t="s">
        <v>175</v>
      </c>
      <c r="C101" s="5" t="s">
        <v>85</v>
      </c>
      <c r="D101" s="5" t="s">
        <v>177</v>
      </c>
      <c r="E101" s="5" t="s">
        <v>172</v>
      </c>
      <c r="F101" s="6">
        <v>43108</v>
      </c>
      <c r="G101" s="5" t="s">
        <v>148</v>
      </c>
      <c r="H101" s="5" t="s">
        <v>194</v>
      </c>
      <c r="I101">
        <v>42938</v>
      </c>
      <c r="J101">
        <v>170</v>
      </c>
      <c r="K101">
        <v>254</v>
      </c>
      <c r="L101">
        <v>2</v>
      </c>
      <c r="M101">
        <v>8178.8</v>
      </c>
      <c r="N101">
        <v>3418.9679999999998</v>
      </c>
      <c r="O101">
        <v>1709.4839999999999</v>
      </c>
      <c r="P101">
        <v>127</v>
      </c>
      <c r="Q101">
        <v>32.200000000000003</v>
      </c>
      <c r="R101">
        <v>4759.8320000000003</v>
      </c>
      <c r="S101">
        <v>2018</v>
      </c>
      <c r="T101">
        <v>1</v>
      </c>
      <c r="U101">
        <v>2</v>
      </c>
    </row>
    <row r="102" spans="1:21" x14ac:dyDescent="0.3">
      <c r="A102" s="5" t="s">
        <v>168</v>
      </c>
      <c r="B102" s="5" t="s">
        <v>206</v>
      </c>
      <c r="C102" s="5" t="s">
        <v>104</v>
      </c>
      <c r="D102" s="5" t="s">
        <v>228</v>
      </c>
      <c r="E102" s="5" t="s">
        <v>227</v>
      </c>
      <c r="F102" s="6">
        <v>43108</v>
      </c>
      <c r="G102" s="5" t="s">
        <v>148</v>
      </c>
      <c r="H102" s="5" t="s">
        <v>222</v>
      </c>
      <c r="I102">
        <v>42920</v>
      </c>
      <c r="J102">
        <v>188</v>
      </c>
      <c r="K102">
        <v>-114</v>
      </c>
      <c r="L102">
        <v>-1</v>
      </c>
      <c r="M102">
        <v>-3648</v>
      </c>
      <c r="N102">
        <v>-3438.6779999999999</v>
      </c>
      <c r="O102">
        <v>-3438.6779999999999</v>
      </c>
      <c r="P102">
        <v>114</v>
      </c>
      <c r="Q102">
        <v>32</v>
      </c>
      <c r="R102">
        <v>-209.322</v>
      </c>
      <c r="S102">
        <v>2018</v>
      </c>
      <c r="T102">
        <v>1</v>
      </c>
      <c r="U102">
        <v>2</v>
      </c>
    </row>
    <row r="103" spans="1:21" x14ac:dyDescent="0.3">
      <c r="A103" s="5" t="s">
        <v>168</v>
      </c>
      <c r="B103" s="5" t="s">
        <v>206</v>
      </c>
      <c r="C103" s="5" t="s">
        <v>104</v>
      </c>
      <c r="D103" s="5" t="s">
        <v>228</v>
      </c>
      <c r="E103" s="5" t="s">
        <v>172</v>
      </c>
      <c r="F103" s="6">
        <v>43108</v>
      </c>
      <c r="G103" s="5" t="s">
        <v>148</v>
      </c>
      <c r="H103" s="5" t="s">
        <v>173</v>
      </c>
      <c r="I103">
        <v>42920</v>
      </c>
      <c r="J103">
        <v>188</v>
      </c>
      <c r="K103">
        <v>114</v>
      </c>
      <c r="L103">
        <v>1</v>
      </c>
      <c r="M103">
        <v>3648</v>
      </c>
      <c r="N103">
        <v>3438.6779999999999</v>
      </c>
      <c r="O103">
        <v>3438.6779999999999</v>
      </c>
      <c r="P103">
        <v>114</v>
      </c>
      <c r="Q103">
        <v>32</v>
      </c>
      <c r="R103">
        <v>209.322</v>
      </c>
      <c r="S103">
        <v>2018</v>
      </c>
      <c r="T103">
        <v>1</v>
      </c>
      <c r="U103">
        <v>2</v>
      </c>
    </row>
    <row r="104" spans="1:21" x14ac:dyDescent="0.3">
      <c r="A104" s="5" t="s">
        <v>168</v>
      </c>
      <c r="B104" s="5" t="s">
        <v>206</v>
      </c>
      <c r="C104" s="5" t="s">
        <v>115</v>
      </c>
      <c r="D104" s="5" t="s">
        <v>210</v>
      </c>
      <c r="E104" s="5" t="s">
        <v>172</v>
      </c>
      <c r="F104" s="6">
        <v>43108</v>
      </c>
      <c r="G104" s="5" t="s">
        <v>148</v>
      </c>
      <c r="H104" s="5" t="s">
        <v>197</v>
      </c>
      <c r="I104">
        <v>42939</v>
      </c>
      <c r="J104">
        <v>169</v>
      </c>
      <c r="K104">
        <v>821.4</v>
      </c>
      <c r="L104">
        <v>8</v>
      </c>
      <c r="M104">
        <v>26449.119999999999</v>
      </c>
      <c r="N104">
        <v>15535.769</v>
      </c>
      <c r="O104">
        <v>1941.971</v>
      </c>
      <c r="P104">
        <v>102.675</v>
      </c>
      <c r="Q104">
        <v>32.200000000000003</v>
      </c>
      <c r="R104">
        <v>10913.351000000001</v>
      </c>
      <c r="S104">
        <v>2018</v>
      </c>
      <c r="T104">
        <v>1</v>
      </c>
      <c r="U104">
        <v>2</v>
      </c>
    </row>
    <row r="105" spans="1:21" x14ac:dyDescent="0.3">
      <c r="A105" s="5" t="s">
        <v>168</v>
      </c>
      <c r="B105" s="5" t="s">
        <v>206</v>
      </c>
      <c r="C105" s="5" t="s">
        <v>115</v>
      </c>
      <c r="D105" s="5" t="s">
        <v>210</v>
      </c>
      <c r="E105" s="5" t="s">
        <v>172</v>
      </c>
      <c r="F105" s="6">
        <v>43108</v>
      </c>
      <c r="G105" s="5" t="s">
        <v>148</v>
      </c>
      <c r="H105" s="5" t="s">
        <v>196</v>
      </c>
      <c r="I105">
        <v>42939</v>
      </c>
      <c r="J105">
        <v>169</v>
      </c>
      <c r="K105">
        <v>759.6</v>
      </c>
      <c r="L105">
        <v>7</v>
      </c>
      <c r="M105">
        <v>24459.119999999999</v>
      </c>
      <c r="N105">
        <v>13593.798000000001</v>
      </c>
      <c r="O105">
        <v>1941.971</v>
      </c>
      <c r="P105">
        <v>108.51428571428572</v>
      </c>
      <c r="Q105">
        <v>32.200000000000003</v>
      </c>
      <c r="R105">
        <v>10865.322</v>
      </c>
      <c r="S105">
        <v>2018</v>
      </c>
      <c r="T105">
        <v>1</v>
      </c>
      <c r="U105">
        <v>2</v>
      </c>
    </row>
    <row r="106" spans="1:21" x14ac:dyDescent="0.3">
      <c r="A106" s="5" t="s">
        <v>168</v>
      </c>
      <c r="B106" s="5" t="s">
        <v>206</v>
      </c>
      <c r="C106" s="5" t="s">
        <v>115</v>
      </c>
      <c r="D106" s="5" t="s">
        <v>210</v>
      </c>
      <c r="E106" s="5" t="s">
        <v>172</v>
      </c>
      <c r="F106" s="6">
        <v>43108</v>
      </c>
      <c r="G106" s="5" t="s">
        <v>148</v>
      </c>
      <c r="H106" s="5" t="s">
        <v>178</v>
      </c>
      <c r="I106">
        <v>42939</v>
      </c>
      <c r="J106">
        <v>169</v>
      </c>
      <c r="K106">
        <v>415.4</v>
      </c>
      <c r="L106">
        <v>4</v>
      </c>
      <c r="M106">
        <v>13375.88</v>
      </c>
      <c r="N106">
        <v>7767.8850000000002</v>
      </c>
      <c r="O106">
        <v>1941.971</v>
      </c>
      <c r="P106">
        <v>103.85</v>
      </c>
      <c r="Q106">
        <v>32.200000000000003</v>
      </c>
      <c r="R106">
        <v>5607.9949999999999</v>
      </c>
      <c r="S106">
        <v>2018</v>
      </c>
      <c r="T106">
        <v>1</v>
      </c>
      <c r="U106">
        <v>2</v>
      </c>
    </row>
    <row r="107" spans="1:21" x14ac:dyDescent="0.3">
      <c r="A107" s="5" t="s">
        <v>168</v>
      </c>
      <c r="B107" s="5" t="s">
        <v>206</v>
      </c>
      <c r="C107" s="5" t="s">
        <v>115</v>
      </c>
      <c r="D107" s="5" t="s">
        <v>210</v>
      </c>
      <c r="E107" s="5" t="s">
        <v>172</v>
      </c>
      <c r="F107" s="6">
        <v>43108</v>
      </c>
      <c r="G107" s="5" t="s">
        <v>148</v>
      </c>
      <c r="H107" s="5" t="s">
        <v>198</v>
      </c>
      <c r="I107">
        <v>42939</v>
      </c>
      <c r="J107">
        <v>169</v>
      </c>
      <c r="K107">
        <v>408.8</v>
      </c>
      <c r="L107">
        <v>4</v>
      </c>
      <c r="M107">
        <v>13163.36</v>
      </c>
      <c r="N107">
        <v>7767.8850000000002</v>
      </c>
      <c r="O107">
        <v>1941.971</v>
      </c>
      <c r="P107">
        <v>102.2</v>
      </c>
      <c r="Q107">
        <v>32.200000000000003</v>
      </c>
      <c r="R107">
        <v>5395.4750000000004</v>
      </c>
      <c r="S107">
        <v>2018</v>
      </c>
      <c r="T107">
        <v>1</v>
      </c>
      <c r="U107">
        <v>2</v>
      </c>
    </row>
    <row r="108" spans="1:21" x14ac:dyDescent="0.3">
      <c r="A108" s="5" t="s">
        <v>168</v>
      </c>
      <c r="B108" s="5" t="s">
        <v>206</v>
      </c>
      <c r="C108" s="5" t="s">
        <v>115</v>
      </c>
      <c r="D108" s="5" t="s">
        <v>210</v>
      </c>
      <c r="E108" s="5" t="s">
        <v>172</v>
      </c>
      <c r="F108" s="6">
        <v>43108</v>
      </c>
      <c r="G108" s="5" t="s">
        <v>148</v>
      </c>
      <c r="H108" s="5" t="s">
        <v>209</v>
      </c>
      <c r="I108">
        <v>42939</v>
      </c>
      <c r="J108">
        <v>169</v>
      </c>
      <c r="K108">
        <v>217.8</v>
      </c>
      <c r="L108">
        <v>2</v>
      </c>
      <c r="M108">
        <v>7013.16</v>
      </c>
      <c r="N108">
        <v>3883.942</v>
      </c>
      <c r="O108">
        <v>1941.971</v>
      </c>
      <c r="P108">
        <v>108.9</v>
      </c>
      <c r="Q108">
        <v>32.200000000000003</v>
      </c>
      <c r="R108">
        <v>3129.2179999999998</v>
      </c>
      <c r="S108">
        <v>2018</v>
      </c>
      <c r="T108">
        <v>1</v>
      </c>
      <c r="U108">
        <v>2</v>
      </c>
    </row>
    <row r="109" spans="1:21" x14ac:dyDescent="0.3">
      <c r="A109" s="5" t="s">
        <v>168</v>
      </c>
      <c r="B109" s="5" t="s">
        <v>206</v>
      </c>
      <c r="C109" s="5" t="s">
        <v>115</v>
      </c>
      <c r="D109" s="5" t="s">
        <v>210</v>
      </c>
      <c r="E109" s="5" t="s">
        <v>172</v>
      </c>
      <c r="F109" s="6">
        <v>43108</v>
      </c>
      <c r="G109" s="5" t="s">
        <v>148</v>
      </c>
      <c r="H109" s="5" t="s">
        <v>173</v>
      </c>
      <c r="I109">
        <v>42939</v>
      </c>
      <c r="J109">
        <v>169</v>
      </c>
      <c r="K109">
        <v>48</v>
      </c>
      <c r="L109">
        <v>1</v>
      </c>
      <c r="M109">
        <v>1545.6</v>
      </c>
      <c r="N109">
        <v>1941.971</v>
      </c>
      <c r="O109">
        <v>1941.971</v>
      </c>
      <c r="P109">
        <v>48</v>
      </c>
      <c r="Q109">
        <v>32.200000000000003</v>
      </c>
      <c r="R109">
        <v>-396.37099999999998</v>
      </c>
      <c r="S109">
        <v>2018</v>
      </c>
      <c r="T109">
        <v>1</v>
      </c>
      <c r="U109">
        <v>2</v>
      </c>
    </row>
    <row r="110" spans="1:21" x14ac:dyDescent="0.3">
      <c r="A110" s="5" t="s">
        <v>168</v>
      </c>
      <c r="B110" s="5" t="s">
        <v>206</v>
      </c>
      <c r="C110" s="5" t="s">
        <v>116</v>
      </c>
      <c r="D110" s="5" t="s">
        <v>213</v>
      </c>
      <c r="E110" s="5" t="s">
        <v>172</v>
      </c>
      <c r="F110" s="6">
        <v>43108</v>
      </c>
      <c r="G110" s="5" t="s">
        <v>148</v>
      </c>
      <c r="H110" s="5" t="s">
        <v>173</v>
      </c>
      <c r="I110">
        <v>42948</v>
      </c>
      <c r="J110">
        <v>160</v>
      </c>
      <c r="K110">
        <v>833.6</v>
      </c>
      <c r="L110">
        <v>9</v>
      </c>
      <c r="M110">
        <v>26841.96</v>
      </c>
      <c r="N110">
        <v>18148.314999999999</v>
      </c>
      <c r="O110">
        <v>2016.479</v>
      </c>
      <c r="P110">
        <v>92.62222222222222</v>
      </c>
      <c r="Q110">
        <v>32.200000000000003</v>
      </c>
      <c r="R110">
        <v>8693.6450000000004</v>
      </c>
      <c r="S110">
        <v>2018</v>
      </c>
      <c r="T110">
        <v>1</v>
      </c>
      <c r="U110">
        <v>2</v>
      </c>
    </row>
    <row r="111" spans="1:21" x14ac:dyDescent="0.3">
      <c r="A111" s="5" t="s">
        <v>168</v>
      </c>
      <c r="B111" s="5" t="s">
        <v>206</v>
      </c>
      <c r="C111" s="5" t="s">
        <v>116</v>
      </c>
      <c r="D111" s="5" t="s">
        <v>213</v>
      </c>
      <c r="E111" s="5" t="s">
        <v>172</v>
      </c>
      <c r="F111" s="6">
        <v>43108</v>
      </c>
      <c r="G111" s="5" t="s">
        <v>148</v>
      </c>
      <c r="H111" s="5" t="s">
        <v>173</v>
      </c>
      <c r="I111">
        <v>42948</v>
      </c>
      <c r="J111">
        <v>160</v>
      </c>
      <c r="K111">
        <v>1260.4000000000001</v>
      </c>
      <c r="L111">
        <v>13</v>
      </c>
      <c r="M111">
        <v>40584.83</v>
      </c>
      <c r="N111">
        <v>26214.232</v>
      </c>
      <c r="O111">
        <v>2016.479</v>
      </c>
      <c r="P111">
        <v>96.953846153846158</v>
      </c>
      <c r="Q111">
        <v>32.200000000000003</v>
      </c>
      <c r="R111">
        <v>14370.598</v>
      </c>
      <c r="S111">
        <v>2018</v>
      </c>
      <c r="T111">
        <v>1</v>
      </c>
      <c r="U111">
        <v>2</v>
      </c>
    </row>
    <row r="112" spans="1:21" x14ac:dyDescent="0.3">
      <c r="A112" s="5" t="s">
        <v>168</v>
      </c>
      <c r="B112" s="5" t="s">
        <v>169</v>
      </c>
      <c r="C112" s="5" t="s">
        <v>170</v>
      </c>
      <c r="D112" s="5" t="s">
        <v>171</v>
      </c>
      <c r="E112" s="5" t="s">
        <v>172</v>
      </c>
      <c r="F112" s="6">
        <v>43110</v>
      </c>
      <c r="G112" s="5" t="s">
        <v>148</v>
      </c>
      <c r="H112" s="5" t="s">
        <v>173</v>
      </c>
      <c r="I112">
        <v>42924</v>
      </c>
      <c r="J112">
        <v>186</v>
      </c>
      <c r="K112">
        <v>101</v>
      </c>
      <c r="L112">
        <v>1</v>
      </c>
      <c r="M112">
        <v>3252.2</v>
      </c>
      <c r="N112">
        <v>2042.3679999999999</v>
      </c>
      <c r="O112">
        <v>2042.3679999999999</v>
      </c>
      <c r="P112">
        <v>101</v>
      </c>
      <c r="Q112">
        <v>32.200000000000003</v>
      </c>
      <c r="R112">
        <v>1209.8320000000001</v>
      </c>
      <c r="S112">
        <v>2018</v>
      </c>
      <c r="T112">
        <v>1</v>
      </c>
      <c r="U112">
        <v>2</v>
      </c>
    </row>
    <row r="113" spans="1:21" x14ac:dyDescent="0.3">
      <c r="A113" s="5" t="s">
        <v>168</v>
      </c>
      <c r="B113" s="5" t="s">
        <v>175</v>
      </c>
      <c r="C113" s="5" t="s">
        <v>85</v>
      </c>
      <c r="D113" s="5" t="s">
        <v>177</v>
      </c>
      <c r="E113" s="5" t="s">
        <v>172</v>
      </c>
      <c r="F113" s="6">
        <v>43110</v>
      </c>
      <c r="G113" s="5" t="s">
        <v>148</v>
      </c>
      <c r="H113" s="5" t="s">
        <v>229</v>
      </c>
      <c r="I113">
        <v>42938</v>
      </c>
      <c r="J113">
        <v>172</v>
      </c>
      <c r="K113">
        <v>1142.5</v>
      </c>
      <c r="L113">
        <v>10</v>
      </c>
      <c r="M113">
        <v>36788.5</v>
      </c>
      <c r="N113">
        <v>22345.01</v>
      </c>
      <c r="O113">
        <v>2234.5010000000002</v>
      </c>
      <c r="P113">
        <v>114.25</v>
      </c>
      <c r="Q113">
        <v>32.200000000000003</v>
      </c>
      <c r="R113">
        <v>14443.49</v>
      </c>
      <c r="S113">
        <v>2018</v>
      </c>
      <c r="T113">
        <v>1</v>
      </c>
      <c r="U113">
        <v>2</v>
      </c>
    </row>
    <row r="114" spans="1:21" x14ac:dyDescent="0.3">
      <c r="A114" s="5" t="s">
        <v>168</v>
      </c>
      <c r="B114" s="5" t="s">
        <v>175</v>
      </c>
      <c r="C114" s="5" t="s">
        <v>85</v>
      </c>
      <c r="D114" s="5" t="s">
        <v>177</v>
      </c>
      <c r="E114" s="5" t="s">
        <v>172</v>
      </c>
      <c r="F114" s="6">
        <v>43110</v>
      </c>
      <c r="G114" s="5" t="s">
        <v>148</v>
      </c>
      <c r="H114" s="5" t="s">
        <v>173</v>
      </c>
      <c r="I114">
        <v>42938</v>
      </c>
      <c r="J114">
        <v>172</v>
      </c>
      <c r="K114">
        <v>77.5</v>
      </c>
      <c r="L114">
        <v>1</v>
      </c>
      <c r="M114">
        <v>2495.5</v>
      </c>
      <c r="N114">
        <v>2234.5010000000002</v>
      </c>
      <c r="O114">
        <v>2234.5010000000002</v>
      </c>
      <c r="P114">
        <v>77.5</v>
      </c>
      <c r="Q114">
        <v>32.200000000000003</v>
      </c>
      <c r="R114">
        <v>260.99900000000002</v>
      </c>
      <c r="S114">
        <v>2018</v>
      </c>
      <c r="T114">
        <v>1</v>
      </c>
      <c r="U114">
        <v>2</v>
      </c>
    </row>
    <row r="115" spans="1:21" x14ac:dyDescent="0.3">
      <c r="A115" s="5" t="s">
        <v>168</v>
      </c>
      <c r="B115" s="5" t="s">
        <v>175</v>
      </c>
      <c r="C115" s="5" t="s">
        <v>85</v>
      </c>
      <c r="D115" s="5" t="s">
        <v>177</v>
      </c>
      <c r="E115" s="5" t="s">
        <v>172</v>
      </c>
      <c r="F115" s="6">
        <v>43110</v>
      </c>
      <c r="G115" s="5" t="s">
        <v>148</v>
      </c>
      <c r="H115" s="5" t="s">
        <v>178</v>
      </c>
      <c r="I115">
        <v>42938</v>
      </c>
      <c r="J115">
        <v>172</v>
      </c>
      <c r="K115">
        <v>103.5</v>
      </c>
      <c r="L115">
        <v>1</v>
      </c>
      <c r="M115">
        <v>3332.7</v>
      </c>
      <c r="N115">
        <v>2234.5010000000002</v>
      </c>
      <c r="O115">
        <v>2234.5010000000002</v>
      </c>
      <c r="P115">
        <v>103.5</v>
      </c>
      <c r="Q115">
        <v>32.200000000000003</v>
      </c>
      <c r="R115">
        <v>1098.1990000000001</v>
      </c>
      <c r="S115">
        <v>2018</v>
      </c>
      <c r="T115">
        <v>1</v>
      </c>
      <c r="U115">
        <v>2</v>
      </c>
    </row>
    <row r="116" spans="1:21" x14ac:dyDescent="0.3">
      <c r="A116" s="5" t="s">
        <v>168</v>
      </c>
      <c r="B116" s="5" t="s">
        <v>175</v>
      </c>
      <c r="C116" s="5" t="s">
        <v>85</v>
      </c>
      <c r="D116" s="5" t="s">
        <v>177</v>
      </c>
      <c r="E116" s="5" t="s">
        <v>172</v>
      </c>
      <c r="F116" s="6">
        <v>43110</v>
      </c>
      <c r="G116" s="5" t="s">
        <v>148</v>
      </c>
      <c r="H116" s="5" t="s">
        <v>196</v>
      </c>
      <c r="I116">
        <v>42938</v>
      </c>
      <c r="J116">
        <v>172</v>
      </c>
      <c r="K116">
        <v>354.5</v>
      </c>
      <c r="L116">
        <v>3</v>
      </c>
      <c r="M116">
        <v>11419.74</v>
      </c>
      <c r="N116">
        <v>6703.5029999999997</v>
      </c>
      <c r="O116">
        <v>2234.5010000000002</v>
      </c>
      <c r="P116">
        <v>118.16666666666667</v>
      </c>
      <c r="Q116">
        <v>32.213700000000003</v>
      </c>
      <c r="R116">
        <v>4716.2370000000001</v>
      </c>
      <c r="S116">
        <v>2018</v>
      </c>
      <c r="T116">
        <v>1</v>
      </c>
      <c r="U116">
        <v>2</v>
      </c>
    </row>
    <row r="117" spans="1:21" x14ac:dyDescent="0.3">
      <c r="A117" s="5" t="s">
        <v>168</v>
      </c>
      <c r="B117" s="5" t="s">
        <v>175</v>
      </c>
      <c r="C117" s="5" t="s">
        <v>85</v>
      </c>
      <c r="D117" s="5" t="s">
        <v>177</v>
      </c>
      <c r="E117" s="5" t="s">
        <v>172</v>
      </c>
      <c r="F117" s="6">
        <v>43110</v>
      </c>
      <c r="G117" s="5" t="s">
        <v>148</v>
      </c>
      <c r="H117" s="5" t="s">
        <v>197</v>
      </c>
      <c r="I117">
        <v>42938</v>
      </c>
      <c r="J117">
        <v>172</v>
      </c>
      <c r="K117">
        <v>641</v>
      </c>
      <c r="L117">
        <v>6</v>
      </c>
      <c r="M117">
        <v>20640.18</v>
      </c>
      <c r="N117">
        <v>13407.005999999999</v>
      </c>
      <c r="O117">
        <v>2234.5010000000002</v>
      </c>
      <c r="P117">
        <v>106.83333333333333</v>
      </c>
      <c r="Q117">
        <v>32.200000000000003</v>
      </c>
      <c r="R117">
        <v>7233.174</v>
      </c>
      <c r="S117">
        <v>2018</v>
      </c>
      <c r="T117">
        <v>1</v>
      </c>
      <c r="U117">
        <v>2</v>
      </c>
    </row>
    <row r="118" spans="1:21" x14ac:dyDescent="0.3">
      <c r="A118" s="5" t="s">
        <v>168</v>
      </c>
      <c r="B118" s="5" t="s">
        <v>175</v>
      </c>
      <c r="C118" s="5" t="s">
        <v>85</v>
      </c>
      <c r="D118" s="5" t="s">
        <v>177</v>
      </c>
      <c r="E118" s="5" t="s">
        <v>172</v>
      </c>
      <c r="F118" s="6">
        <v>43110</v>
      </c>
      <c r="G118" s="5" t="s">
        <v>148</v>
      </c>
      <c r="H118" s="5" t="s">
        <v>197</v>
      </c>
      <c r="I118">
        <v>42938</v>
      </c>
      <c r="J118">
        <v>172</v>
      </c>
      <c r="K118">
        <v>112</v>
      </c>
      <c r="L118">
        <v>1</v>
      </c>
      <c r="M118">
        <v>3606.4</v>
      </c>
      <c r="N118">
        <v>2234.5010000000002</v>
      </c>
      <c r="O118">
        <v>2234.5010000000002</v>
      </c>
      <c r="P118">
        <v>112</v>
      </c>
      <c r="Q118">
        <v>32.200000000000003</v>
      </c>
      <c r="R118">
        <v>1371.8989999999999</v>
      </c>
      <c r="S118">
        <v>2018</v>
      </c>
      <c r="T118">
        <v>1</v>
      </c>
      <c r="U118">
        <v>2</v>
      </c>
    </row>
    <row r="119" spans="1:21" x14ac:dyDescent="0.3">
      <c r="A119" s="5" t="s">
        <v>168</v>
      </c>
      <c r="B119" s="5" t="s">
        <v>175</v>
      </c>
      <c r="C119" s="5" t="s">
        <v>85</v>
      </c>
      <c r="D119" s="5" t="s">
        <v>177</v>
      </c>
      <c r="E119" s="5" t="s">
        <v>172</v>
      </c>
      <c r="F119" s="6">
        <v>43110</v>
      </c>
      <c r="G119" s="5" t="s">
        <v>148</v>
      </c>
      <c r="H119" s="5" t="s">
        <v>173</v>
      </c>
      <c r="I119">
        <v>42938</v>
      </c>
      <c r="J119">
        <v>172</v>
      </c>
      <c r="K119">
        <v>403.5</v>
      </c>
      <c r="L119">
        <v>4</v>
      </c>
      <c r="M119">
        <v>12992.72</v>
      </c>
      <c r="N119">
        <v>8938.0040000000008</v>
      </c>
      <c r="O119">
        <v>2234.5010000000002</v>
      </c>
      <c r="P119">
        <v>100.875</v>
      </c>
      <c r="Q119">
        <v>32.200000000000003</v>
      </c>
      <c r="R119">
        <v>4054.7159999999999</v>
      </c>
      <c r="S119">
        <v>2018</v>
      </c>
      <c r="T119">
        <v>1</v>
      </c>
      <c r="U119">
        <v>2</v>
      </c>
    </row>
    <row r="120" spans="1:21" x14ac:dyDescent="0.3">
      <c r="A120" s="5" t="s">
        <v>168</v>
      </c>
      <c r="B120" s="5" t="s">
        <v>175</v>
      </c>
      <c r="C120" s="5" t="s">
        <v>85</v>
      </c>
      <c r="D120" s="5" t="s">
        <v>177</v>
      </c>
      <c r="E120" s="5" t="s">
        <v>172</v>
      </c>
      <c r="F120" s="6">
        <v>43110</v>
      </c>
      <c r="G120" s="5" t="s">
        <v>148</v>
      </c>
      <c r="H120" s="5" t="s">
        <v>173</v>
      </c>
      <c r="I120">
        <v>42938</v>
      </c>
      <c r="J120">
        <v>172</v>
      </c>
      <c r="K120">
        <v>390</v>
      </c>
      <c r="L120">
        <v>4</v>
      </c>
      <c r="M120">
        <v>12558</v>
      </c>
      <c r="N120">
        <v>8938.0040000000008</v>
      </c>
      <c r="O120">
        <v>2234.5010000000002</v>
      </c>
      <c r="P120">
        <v>97.5</v>
      </c>
      <c r="Q120">
        <v>32.200000000000003</v>
      </c>
      <c r="R120">
        <v>3619.9960000000001</v>
      </c>
      <c r="S120">
        <v>2018</v>
      </c>
      <c r="T120">
        <v>1</v>
      </c>
      <c r="U120">
        <v>2</v>
      </c>
    </row>
    <row r="121" spans="1:21" x14ac:dyDescent="0.3">
      <c r="A121" s="5" t="s">
        <v>168</v>
      </c>
      <c r="B121" s="5" t="s">
        <v>175</v>
      </c>
      <c r="C121" s="5" t="s">
        <v>86</v>
      </c>
      <c r="D121" s="5" t="s">
        <v>192</v>
      </c>
      <c r="E121" s="5" t="s">
        <v>172</v>
      </c>
      <c r="F121" s="6">
        <v>43110</v>
      </c>
      <c r="G121" s="5" t="s">
        <v>148</v>
      </c>
      <c r="H121" s="5" t="s">
        <v>173</v>
      </c>
      <c r="I121">
        <v>42943</v>
      </c>
      <c r="J121">
        <v>167</v>
      </c>
      <c r="K121">
        <v>85.5</v>
      </c>
      <c r="L121">
        <v>1</v>
      </c>
      <c r="M121">
        <v>2753.1</v>
      </c>
      <c r="N121">
        <v>1950.569</v>
      </c>
      <c r="O121">
        <v>1950.569</v>
      </c>
      <c r="P121">
        <v>85.5</v>
      </c>
      <c r="Q121">
        <v>32.200000000000003</v>
      </c>
      <c r="R121">
        <v>802.53099999999995</v>
      </c>
      <c r="S121">
        <v>2018</v>
      </c>
      <c r="T121">
        <v>1</v>
      </c>
      <c r="U121">
        <v>2</v>
      </c>
    </row>
    <row r="122" spans="1:21" x14ac:dyDescent="0.3">
      <c r="A122" s="5" t="s">
        <v>168</v>
      </c>
      <c r="B122" s="5" t="s">
        <v>175</v>
      </c>
      <c r="C122" s="5" t="s">
        <v>88</v>
      </c>
      <c r="D122" s="5" t="s">
        <v>176</v>
      </c>
      <c r="E122" s="5" t="s">
        <v>172</v>
      </c>
      <c r="F122" s="6">
        <v>43110</v>
      </c>
      <c r="G122" s="5" t="s">
        <v>148</v>
      </c>
      <c r="H122" s="5" t="s">
        <v>173</v>
      </c>
      <c r="I122">
        <v>42951</v>
      </c>
      <c r="J122">
        <v>159</v>
      </c>
      <c r="K122">
        <v>70</v>
      </c>
      <c r="L122">
        <v>1</v>
      </c>
      <c r="M122">
        <v>2254</v>
      </c>
      <c r="N122">
        <v>2024.164</v>
      </c>
      <c r="O122">
        <v>2024.164</v>
      </c>
      <c r="P122">
        <v>70</v>
      </c>
      <c r="Q122">
        <v>32.200000000000003</v>
      </c>
      <c r="R122">
        <v>229.83600000000001</v>
      </c>
      <c r="S122">
        <v>2018</v>
      </c>
      <c r="T122">
        <v>1</v>
      </c>
      <c r="U122">
        <v>2</v>
      </c>
    </row>
    <row r="123" spans="1:21" x14ac:dyDescent="0.3">
      <c r="A123" s="5" t="s">
        <v>168</v>
      </c>
      <c r="B123" s="5" t="s">
        <v>206</v>
      </c>
      <c r="C123" s="5" t="s">
        <v>115</v>
      </c>
      <c r="D123" s="5" t="s">
        <v>210</v>
      </c>
      <c r="E123" s="5" t="s">
        <v>172</v>
      </c>
      <c r="F123" s="6">
        <v>43111</v>
      </c>
      <c r="G123" s="5" t="s">
        <v>148</v>
      </c>
      <c r="H123" s="5" t="s">
        <v>219</v>
      </c>
      <c r="I123">
        <v>42939</v>
      </c>
      <c r="J123">
        <v>172</v>
      </c>
      <c r="K123">
        <v>290</v>
      </c>
      <c r="L123">
        <v>3</v>
      </c>
      <c r="M123">
        <v>9453.99</v>
      </c>
      <c r="N123">
        <v>6163.6750000000002</v>
      </c>
      <c r="O123">
        <v>2054.558</v>
      </c>
      <c r="P123">
        <v>96.666666666666671</v>
      </c>
      <c r="Q123">
        <v>32.6</v>
      </c>
      <c r="R123">
        <v>3290.3150000000001</v>
      </c>
      <c r="S123">
        <v>2018</v>
      </c>
      <c r="T123">
        <v>1</v>
      </c>
      <c r="U123">
        <v>2</v>
      </c>
    </row>
    <row r="124" spans="1:21" x14ac:dyDescent="0.3">
      <c r="A124" s="5" t="s">
        <v>168</v>
      </c>
      <c r="B124" s="5" t="s">
        <v>206</v>
      </c>
      <c r="C124" s="5" t="s">
        <v>116</v>
      </c>
      <c r="D124" s="5" t="s">
        <v>213</v>
      </c>
      <c r="E124" s="5" t="s">
        <v>172</v>
      </c>
      <c r="F124" s="6">
        <v>43111</v>
      </c>
      <c r="G124" s="5" t="s">
        <v>148</v>
      </c>
      <c r="H124" s="5" t="s">
        <v>201</v>
      </c>
      <c r="I124">
        <v>42948</v>
      </c>
      <c r="J124">
        <v>163</v>
      </c>
      <c r="K124">
        <v>297</v>
      </c>
      <c r="L124">
        <v>3</v>
      </c>
      <c r="M124">
        <v>9682.2000000000007</v>
      </c>
      <c r="N124">
        <v>6223.8559999999998</v>
      </c>
      <c r="O124">
        <v>2074.6190000000001</v>
      </c>
      <c r="P124">
        <v>99</v>
      </c>
      <c r="Q124">
        <v>32.6</v>
      </c>
      <c r="R124">
        <v>3458.3440000000001</v>
      </c>
      <c r="S124">
        <v>2018</v>
      </c>
      <c r="T124">
        <v>1</v>
      </c>
      <c r="U124">
        <v>2</v>
      </c>
    </row>
    <row r="125" spans="1:21" x14ac:dyDescent="0.3">
      <c r="A125" s="5" t="s">
        <v>168</v>
      </c>
      <c r="B125" s="5" t="s">
        <v>206</v>
      </c>
      <c r="C125" s="5" t="s">
        <v>116</v>
      </c>
      <c r="D125" s="5" t="s">
        <v>213</v>
      </c>
      <c r="E125" s="5" t="s">
        <v>172</v>
      </c>
      <c r="F125" s="6">
        <v>43111</v>
      </c>
      <c r="G125" s="5" t="s">
        <v>148</v>
      </c>
      <c r="H125" s="5" t="s">
        <v>217</v>
      </c>
      <c r="I125">
        <v>42948</v>
      </c>
      <c r="J125">
        <v>163</v>
      </c>
      <c r="K125">
        <v>790</v>
      </c>
      <c r="L125">
        <v>8</v>
      </c>
      <c r="M125">
        <v>25754</v>
      </c>
      <c r="N125">
        <v>16596.95</v>
      </c>
      <c r="O125">
        <v>2074.6190000000001</v>
      </c>
      <c r="P125">
        <v>98.75</v>
      </c>
      <c r="Q125">
        <v>32.6</v>
      </c>
      <c r="R125">
        <v>9157.0499999999993</v>
      </c>
      <c r="S125">
        <v>2018</v>
      </c>
      <c r="T125">
        <v>1</v>
      </c>
      <c r="U125">
        <v>2</v>
      </c>
    </row>
    <row r="126" spans="1:21" x14ac:dyDescent="0.3">
      <c r="A126" s="5" t="s">
        <v>168</v>
      </c>
      <c r="B126" s="5" t="s">
        <v>206</v>
      </c>
      <c r="C126" s="5" t="s">
        <v>116</v>
      </c>
      <c r="D126" s="5" t="s">
        <v>213</v>
      </c>
      <c r="E126" s="5" t="s">
        <v>172</v>
      </c>
      <c r="F126" s="6">
        <v>43111</v>
      </c>
      <c r="G126" s="5" t="s">
        <v>148</v>
      </c>
      <c r="H126" s="5" t="s">
        <v>184</v>
      </c>
      <c r="I126">
        <v>42948</v>
      </c>
      <c r="J126">
        <v>163</v>
      </c>
      <c r="K126">
        <v>2146</v>
      </c>
      <c r="L126">
        <v>18</v>
      </c>
      <c r="M126">
        <v>69101.279999999999</v>
      </c>
      <c r="N126">
        <v>37343.137999999999</v>
      </c>
      <c r="O126">
        <v>2074.6190000000001</v>
      </c>
      <c r="P126">
        <v>119.22222222222223</v>
      </c>
      <c r="Q126">
        <v>32.200000000000003</v>
      </c>
      <c r="R126">
        <v>31758.142</v>
      </c>
      <c r="S126">
        <v>2018</v>
      </c>
      <c r="T126">
        <v>1</v>
      </c>
      <c r="U126">
        <v>2</v>
      </c>
    </row>
    <row r="127" spans="1:21" x14ac:dyDescent="0.3">
      <c r="A127" s="5" t="s">
        <v>168</v>
      </c>
      <c r="B127" s="5" t="s">
        <v>206</v>
      </c>
      <c r="C127" s="5" t="s">
        <v>116</v>
      </c>
      <c r="D127" s="5" t="s">
        <v>213</v>
      </c>
      <c r="E127" s="5" t="s">
        <v>172</v>
      </c>
      <c r="F127" s="6">
        <v>43111</v>
      </c>
      <c r="G127" s="5" t="s">
        <v>148</v>
      </c>
      <c r="H127" s="5" t="s">
        <v>203</v>
      </c>
      <c r="I127">
        <v>42948</v>
      </c>
      <c r="J127">
        <v>163</v>
      </c>
      <c r="K127">
        <v>91</v>
      </c>
      <c r="L127">
        <v>1</v>
      </c>
      <c r="M127">
        <v>2966.6</v>
      </c>
      <c r="N127">
        <v>2074.6190000000001</v>
      </c>
      <c r="O127">
        <v>2074.6190000000001</v>
      </c>
      <c r="P127">
        <v>91</v>
      </c>
      <c r="Q127">
        <v>32.6</v>
      </c>
      <c r="R127">
        <v>891.98099999999999</v>
      </c>
      <c r="S127">
        <v>2018</v>
      </c>
      <c r="T127">
        <v>1</v>
      </c>
      <c r="U127">
        <v>2</v>
      </c>
    </row>
    <row r="128" spans="1:21" x14ac:dyDescent="0.3">
      <c r="A128" s="5" t="s">
        <v>168</v>
      </c>
      <c r="B128" s="5" t="s">
        <v>206</v>
      </c>
      <c r="C128" s="5" t="s">
        <v>116</v>
      </c>
      <c r="D128" s="5" t="s">
        <v>213</v>
      </c>
      <c r="E128" s="5" t="s">
        <v>172</v>
      </c>
      <c r="F128" s="6">
        <v>43111</v>
      </c>
      <c r="G128" s="5" t="s">
        <v>148</v>
      </c>
      <c r="H128" s="5" t="s">
        <v>204</v>
      </c>
      <c r="I128">
        <v>42948</v>
      </c>
      <c r="J128">
        <v>163</v>
      </c>
      <c r="K128">
        <v>280</v>
      </c>
      <c r="L128">
        <v>3</v>
      </c>
      <c r="M128">
        <v>9128.01</v>
      </c>
      <c r="N128">
        <v>6223.8559999999998</v>
      </c>
      <c r="O128">
        <v>2074.6190000000001</v>
      </c>
      <c r="P128">
        <v>93.333333333333329</v>
      </c>
      <c r="Q128">
        <v>32.6</v>
      </c>
      <c r="R128">
        <v>2904.154</v>
      </c>
      <c r="S128">
        <v>2018</v>
      </c>
      <c r="T128">
        <v>1</v>
      </c>
      <c r="U128">
        <v>2</v>
      </c>
    </row>
    <row r="129" spans="1:21" x14ac:dyDescent="0.3">
      <c r="A129" s="5" t="s">
        <v>168</v>
      </c>
      <c r="B129" s="5" t="s">
        <v>206</v>
      </c>
      <c r="C129" s="5" t="s">
        <v>116</v>
      </c>
      <c r="D129" s="5" t="s">
        <v>213</v>
      </c>
      <c r="E129" s="5" t="s">
        <v>172</v>
      </c>
      <c r="F129" s="6">
        <v>43111</v>
      </c>
      <c r="G129" s="5" t="s">
        <v>148</v>
      </c>
      <c r="H129" s="5" t="s">
        <v>230</v>
      </c>
      <c r="I129">
        <v>42948</v>
      </c>
      <c r="J129">
        <v>163</v>
      </c>
      <c r="K129">
        <v>1678</v>
      </c>
      <c r="L129">
        <v>15</v>
      </c>
      <c r="M129">
        <v>53863.8</v>
      </c>
      <c r="N129">
        <v>31119.281999999999</v>
      </c>
      <c r="O129">
        <v>2074.6190000000001</v>
      </c>
      <c r="P129">
        <v>111.86666666666666</v>
      </c>
      <c r="Q129">
        <v>32.1</v>
      </c>
      <c r="R129">
        <v>22744.518</v>
      </c>
      <c r="S129">
        <v>2018</v>
      </c>
      <c r="T129">
        <v>1</v>
      </c>
      <c r="U129">
        <v>2</v>
      </c>
    </row>
    <row r="130" spans="1:21" x14ac:dyDescent="0.3">
      <c r="A130" s="5" t="s">
        <v>168</v>
      </c>
      <c r="B130" s="5" t="s">
        <v>206</v>
      </c>
      <c r="C130" s="5" t="s">
        <v>116</v>
      </c>
      <c r="D130" s="5" t="s">
        <v>213</v>
      </c>
      <c r="E130" s="5" t="s">
        <v>172</v>
      </c>
      <c r="F130" s="6">
        <v>43111</v>
      </c>
      <c r="G130" s="5" t="s">
        <v>148</v>
      </c>
      <c r="H130" s="5" t="s">
        <v>180</v>
      </c>
      <c r="I130">
        <v>42948</v>
      </c>
      <c r="J130">
        <v>163</v>
      </c>
      <c r="K130">
        <v>210</v>
      </c>
      <c r="L130">
        <v>2</v>
      </c>
      <c r="M130">
        <v>6846</v>
      </c>
      <c r="N130">
        <v>4149.2380000000003</v>
      </c>
      <c r="O130">
        <v>2074.6190000000001</v>
      </c>
      <c r="P130">
        <v>105</v>
      </c>
      <c r="Q130">
        <v>32.6</v>
      </c>
      <c r="R130">
        <v>2696.7620000000002</v>
      </c>
      <c r="S130">
        <v>2018</v>
      </c>
      <c r="T130">
        <v>1</v>
      </c>
      <c r="U130">
        <v>2</v>
      </c>
    </row>
    <row r="131" spans="1:21" x14ac:dyDescent="0.3">
      <c r="A131" s="5" t="s">
        <v>168</v>
      </c>
      <c r="B131" s="5" t="s">
        <v>206</v>
      </c>
      <c r="C131" s="5" t="s">
        <v>116</v>
      </c>
      <c r="D131" s="5" t="s">
        <v>213</v>
      </c>
      <c r="E131" s="5" t="s">
        <v>172</v>
      </c>
      <c r="F131" s="6">
        <v>43111</v>
      </c>
      <c r="G131" s="5" t="s">
        <v>148</v>
      </c>
      <c r="H131" s="5" t="s">
        <v>216</v>
      </c>
      <c r="I131">
        <v>42948</v>
      </c>
      <c r="J131">
        <v>163</v>
      </c>
      <c r="K131">
        <v>196</v>
      </c>
      <c r="L131">
        <v>2</v>
      </c>
      <c r="M131">
        <v>6389.6</v>
      </c>
      <c r="N131">
        <v>4149.2380000000003</v>
      </c>
      <c r="O131">
        <v>2074.6190000000001</v>
      </c>
      <c r="P131">
        <v>98</v>
      </c>
      <c r="Q131">
        <v>32.6</v>
      </c>
      <c r="R131">
        <v>2240.3620000000001</v>
      </c>
      <c r="S131">
        <v>2018</v>
      </c>
      <c r="T131">
        <v>1</v>
      </c>
      <c r="U131">
        <v>2</v>
      </c>
    </row>
    <row r="132" spans="1:21" x14ac:dyDescent="0.3">
      <c r="A132" s="5" t="s">
        <v>168</v>
      </c>
      <c r="B132" s="5" t="s">
        <v>206</v>
      </c>
      <c r="C132" s="5" t="s">
        <v>116</v>
      </c>
      <c r="D132" s="5" t="s">
        <v>213</v>
      </c>
      <c r="E132" s="5" t="s">
        <v>172</v>
      </c>
      <c r="F132" s="6">
        <v>43111</v>
      </c>
      <c r="G132" s="5" t="s">
        <v>148</v>
      </c>
      <c r="H132" s="5" t="s">
        <v>222</v>
      </c>
      <c r="I132">
        <v>42948</v>
      </c>
      <c r="J132">
        <v>163</v>
      </c>
      <c r="K132">
        <v>92</v>
      </c>
      <c r="L132">
        <v>1</v>
      </c>
      <c r="M132">
        <v>2999.2</v>
      </c>
      <c r="N132">
        <v>2074.6190000000001</v>
      </c>
      <c r="O132">
        <v>2074.6190000000001</v>
      </c>
      <c r="P132">
        <v>92</v>
      </c>
      <c r="Q132">
        <v>32.6</v>
      </c>
      <c r="R132">
        <v>924.58100000000002</v>
      </c>
      <c r="S132">
        <v>2018</v>
      </c>
      <c r="T132">
        <v>1</v>
      </c>
      <c r="U132">
        <v>2</v>
      </c>
    </row>
    <row r="133" spans="1:21" x14ac:dyDescent="0.3">
      <c r="A133" s="5" t="s">
        <v>168</v>
      </c>
      <c r="B133" s="5" t="s">
        <v>206</v>
      </c>
      <c r="C133" s="5" t="s">
        <v>116</v>
      </c>
      <c r="D133" s="5" t="s">
        <v>213</v>
      </c>
      <c r="E133" s="5" t="s">
        <v>172</v>
      </c>
      <c r="F133" s="6">
        <v>43111</v>
      </c>
      <c r="G133" s="5" t="s">
        <v>148</v>
      </c>
      <c r="H133" s="5" t="s">
        <v>181</v>
      </c>
      <c r="I133">
        <v>42948</v>
      </c>
      <c r="J133">
        <v>163</v>
      </c>
      <c r="K133">
        <v>209</v>
      </c>
      <c r="L133">
        <v>2</v>
      </c>
      <c r="M133">
        <v>6813.4</v>
      </c>
      <c r="N133">
        <v>4149.2380000000003</v>
      </c>
      <c r="O133">
        <v>2074.6190000000001</v>
      </c>
      <c r="P133">
        <v>104.5</v>
      </c>
      <c r="Q133">
        <v>32.6</v>
      </c>
      <c r="R133">
        <v>2664.1619999999998</v>
      </c>
      <c r="S133">
        <v>2018</v>
      </c>
      <c r="T133">
        <v>1</v>
      </c>
      <c r="U133">
        <v>2</v>
      </c>
    </row>
    <row r="134" spans="1:21" x14ac:dyDescent="0.3">
      <c r="A134" s="5" t="s">
        <v>168</v>
      </c>
      <c r="B134" s="5" t="s">
        <v>206</v>
      </c>
      <c r="C134" s="5" t="s">
        <v>116</v>
      </c>
      <c r="D134" s="5" t="s">
        <v>213</v>
      </c>
      <c r="E134" s="5" t="s">
        <v>172</v>
      </c>
      <c r="F134" s="6">
        <v>43111</v>
      </c>
      <c r="G134" s="5" t="s">
        <v>148</v>
      </c>
      <c r="H134" s="5" t="s">
        <v>182</v>
      </c>
      <c r="I134">
        <v>42948</v>
      </c>
      <c r="J134">
        <v>163</v>
      </c>
      <c r="K134">
        <v>103</v>
      </c>
      <c r="L134">
        <v>1</v>
      </c>
      <c r="M134">
        <v>3357.8</v>
      </c>
      <c r="N134">
        <v>2074.6190000000001</v>
      </c>
      <c r="O134">
        <v>2074.6190000000001</v>
      </c>
      <c r="P134">
        <v>103</v>
      </c>
      <c r="Q134">
        <v>32.6</v>
      </c>
      <c r="R134">
        <v>1283.181</v>
      </c>
      <c r="S134">
        <v>2018</v>
      </c>
      <c r="T134">
        <v>1</v>
      </c>
      <c r="U134">
        <v>2</v>
      </c>
    </row>
    <row r="135" spans="1:21" x14ac:dyDescent="0.3">
      <c r="A135" s="5" t="s">
        <v>168</v>
      </c>
      <c r="B135" s="5" t="s">
        <v>206</v>
      </c>
      <c r="C135" s="5" t="s">
        <v>116</v>
      </c>
      <c r="D135" s="5" t="s">
        <v>213</v>
      </c>
      <c r="E135" s="5" t="s">
        <v>172</v>
      </c>
      <c r="F135" s="6">
        <v>43111</v>
      </c>
      <c r="G135" s="5" t="s">
        <v>148</v>
      </c>
      <c r="H135" s="5" t="s">
        <v>231</v>
      </c>
      <c r="I135">
        <v>42948</v>
      </c>
      <c r="J135">
        <v>163</v>
      </c>
      <c r="K135">
        <v>96</v>
      </c>
      <c r="L135">
        <v>1</v>
      </c>
      <c r="M135">
        <v>3129.6</v>
      </c>
      <c r="N135">
        <v>2074.6190000000001</v>
      </c>
      <c r="O135">
        <v>2074.6190000000001</v>
      </c>
      <c r="P135">
        <v>96</v>
      </c>
      <c r="Q135">
        <v>32.6</v>
      </c>
      <c r="R135">
        <v>1054.981</v>
      </c>
      <c r="S135">
        <v>2018</v>
      </c>
      <c r="T135">
        <v>1</v>
      </c>
      <c r="U135">
        <v>2</v>
      </c>
    </row>
    <row r="136" spans="1:21" x14ac:dyDescent="0.3">
      <c r="A136" s="5" t="s">
        <v>168</v>
      </c>
      <c r="B136" s="5" t="s">
        <v>206</v>
      </c>
      <c r="C136" s="5" t="s">
        <v>116</v>
      </c>
      <c r="D136" s="5" t="s">
        <v>213</v>
      </c>
      <c r="E136" s="5" t="s">
        <v>172</v>
      </c>
      <c r="F136" s="6">
        <v>43111</v>
      </c>
      <c r="G136" s="5" t="s">
        <v>148</v>
      </c>
      <c r="H136" s="5" t="s">
        <v>185</v>
      </c>
      <c r="I136">
        <v>42948</v>
      </c>
      <c r="J136">
        <v>163</v>
      </c>
      <c r="K136">
        <v>318</v>
      </c>
      <c r="L136">
        <v>3</v>
      </c>
      <c r="M136">
        <v>10366.799999999999</v>
      </c>
      <c r="N136">
        <v>6223.8559999999998</v>
      </c>
      <c r="O136">
        <v>2074.6190000000001</v>
      </c>
      <c r="P136">
        <v>106</v>
      </c>
      <c r="Q136">
        <v>32.6</v>
      </c>
      <c r="R136">
        <v>4142.9440000000004</v>
      </c>
      <c r="S136">
        <v>2018</v>
      </c>
      <c r="T136">
        <v>1</v>
      </c>
      <c r="U136">
        <v>2</v>
      </c>
    </row>
    <row r="137" spans="1:21" x14ac:dyDescent="0.3">
      <c r="A137" s="5" t="s">
        <v>168</v>
      </c>
      <c r="B137" s="5" t="s">
        <v>206</v>
      </c>
      <c r="C137" s="5" t="s">
        <v>116</v>
      </c>
      <c r="D137" s="5" t="s">
        <v>213</v>
      </c>
      <c r="E137" s="5" t="s">
        <v>172</v>
      </c>
      <c r="F137" s="6">
        <v>43111</v>
      </c>
      <c r="G137" s="5" t="s">
        <v>148</v>
      </c>
      <c r="H137" s="5" t="s">
        <v>187</v>
      </c>
      <c r="I137">
        <v>42948</v>
      </c>
      <c r="J137">
        <v>163</v>
      </c>
      <c r="K137">
        <v>124</v>
      </c>
      <c r="L137">
        <v>1</v>
      </c>
      <c r="M137">
        <v>4042.4</v>
      </c>
      <c r="N137">
        <v>2074.6190000000001</v>
      </c>
      <c r="O137">
        <v>2074.6190000000001</v>
      </c>
      <c r="P137">
        <v>124</v>
      </c>
      <c r="Q137">
        <v>32.6</v>
      </c>
      <c r="R137">
        <v>1967.7809999999999</v>
      </c>
      <c r="S137">
        <v>2018</v>
      </c>
      <c r="T137">
        <v>1</v>
      </c>
      <c r="U137">
        <v>2</v>
      </c>
    </row>
    <row r="138" spans="1:21" x14ac:dyDescent="0.3">
      <c r="A138" s="5" t="s">
        <v>168</v>
      </c>
      <c r="B138" s="5" t="s">
        <v>206</v>
      </c>
      <c r="C138" s="5" t="s">
        <v>116</v>
      </c>
      <c r="D138" s="5" t="s">
        <v>213</v>
      </c>
      <c r="E138" s="5" t="s">
        <v>172</v>
      </c>
      <c r="F138" s="6">
        <v>43111</v>
      </c>
      <c r="G138" s="5" t="s">
        <v>148</v>
      </c>
      <c r="H138" s="5" t="s">
        <v>188</v>
      </c>
      <c r="I138">
        <v>42948</v>
      </c>
      <c r="J138">
        <v>163</v>
      </c>
      <c r="K138">
        <v>396</v>
      </c>
      <c r="L138">
        <v>4</v>
      </c>
      <c r="M138">
        <v>12909.6</v>
      </c>
      <c r="N138">
        <v>8298.4750000000004</v>
      </c>
      <c r="O138">
        <v>2074.6190000000001</v>
      </c>
      <c r="P138">
        <v>99</v>
      </c>
      <c r="Q138">
        <v>32.6</v>
      </c>
      <c r="R138">
        <v>4611.125</v>
      </c>
      <c r="S138">
        <v>2018</v>
      </c>
      <c r="T138">
        <v>1</v>
      </c>
      <c r="U138">
        <v>2</v>
      </c>
    </row>
    <row r="139" spans="1:21" x14ac:dyDescent="0.3">
      <c r="A139" s="5" t="s">
        <v>168</v>
      </c>
      <c r="B139" s="5" t="s">
        <v>206</v>
      </c>
      <c r="C139" s="5" t="s">
        <v>116</v>
      </c>
      <c r="D139" s="5" t="s">
        <v>213</v>
      </c>
      <c r="E139" s="5" t="s">
        <v>172</v>
      </c>
      <c r="F139" s="6">
        <v>43111</v>
      </c>
      <c r="G139" s="5" t="s">
        <v>148</v>
      </c>
      <c r="H139" s="5" t="s">
        <v>226</v>
      </c>
      <c r="I139">
        <v>42948</v>
      </c>
      <c r="J139">
        <v>163</v>
      </c>
      <c r="K139">
        <v>370</v>
      </c>
      <c r="L139">
        <v>4</v>
      </c>
      <c r="M139">
        <v>12062</v>
      </c>
      <c r="N139">
        <v>8298.4750000000004</v>
      </c>
      <c r="O139">
        <v>2074.6190000000001</v>
      </c>
      <c r="P139">
        <v>92.5</v>
      </c>
      <c r="Q139">
        <v>32.6</v>
      </c>
      <c r="R139">
        <v>3763.5250000000001</v>
      </c>
      <c r="S139">
        <v>2018</v>
      </c>
      <c r="T139">
        <v>1</v>
      </c>
      <c r="U139">
        <v>2</v>
      </c>
    </row>
    <row r="140" spans="1:21" x14ac:dyDescent="0.3">
      <c r="A140" s="5" t="s">
        <v>168</v>
      </c>
      <c r="B140" s="5" t="s">
        <v>206</v>
      </c>
      <c r="C140" s="5" t="s">
        <v>116</v>
      </c>
      <c r="D140" s="5" t="s">
        <v>213</v>
      </c>
      <c r="E140" s="5" t="s">
        <v>172</v>
      </c>
      <c r="F140" s="6">
        <v>43111</v>
      </c>
      <c r="G140" s="5" t="s">
        <v>148</v>
      </c>
      <c r="H140" s="5" t="s">
        <v>189</v>
      </c>
      <c r="I140">
        <v>42948</v>
      </c>
      <c r="J140">
        <v>163</v>
      </c>
      <c r="K140">
        <v>212</v>
      </c>
      <c r="L140">
        <v>2</v>
      </c>
      <c r="M140">
        <v>6911.2</v>
      </c>
      <c r="N140">
        <v>4149.2380000000003</v>
      </c>
      <c r="O140">
        <v>2074.6190000000001</v>
      </c>
      <c r="P140">
        <v>106</v>
      </c>
      <c r="Q140">
        <v>32.6</v>
      </c>
      <c r="R140">
        <v>2761.962</v>
      </c>
      <c r="S140">
        <v>2018</v>
      </c>
      <c r="T140">
        <v>1</v>
      </c>
      <c r="U140">
        <v>2</v>
      </c>
    </row>
    <row r="141" spans="1:21" x14ac:dyDescent="0.3">
      <c r="A141" s="5" t="s">
        <v>168</v>
      </c>
      <c r="B141" s="5" t="s">
        <v>206</v>
      </c>
      <c r="C141" s="5" t="s">
        <v>116</v>
      </c>
      <c r="D141" s="5" t="s">
        <v>213</v>
      </c>
      <c r="E141" s="5" t="s">
        <v>172</v>
      </c>
      <c r="F141" s="6">
        <v>43111</v>
      </c>
      <c r="G141" s="5" t="s">
        <v>148</v>
      </c>
      <c r="H141" s="5" t="s">
        <v>223</v>
      </c>
      <c r="I141">
        <v>42948</v>
      </c>
      <c r="J141">
        <v>163</v>
      </c>
      <c r="K141">
        <v>106</v>
      </c>
      <c r="L141">
        <v>1</v>
      </c>
      <c r="M141">
        <v>3455.6</v>
      </c>
      <c r="N141">
        <v>2074.6190000000001</v>
      </c>
      <c r="O141">
        <v>2074.6190000000001</v>
      </c>
      <c r="P141">
        <v>106</v>
      </c>
      <c r="Q141">
        <v>32.6</v>
      </c>
      <c r="R141">
        <v>1380.981</v>
      </c>
      <c r="S141">
        <v>2018</v>
      </c>
      <c r="T141">
        <v>1</v>
      </c>
      <c r="U141">
        <v>2</v>
      </c>
    </row>
    <row r="142" spans="1:21" x14ac:dyDescent="0.3">
      <c r="A142" s="5" t="s">
        <v>168</v>
      </c>
      <c r="B142" s="5" t="s">
        <v>206</v>
      </c>
      <c r="C142" s="5" t="s">
        <v>116</v>
      </c>
      <c r="D142" s="5" t="s">
        <v>213</v>
      </c>
      <c r="E142" s="5" t="s">
        <v>172</v>
      </c>
      <c r="F142" s="6">
        <v>43111</v>
      </c>
      <c r="G142" s="5" t="s">
        <v>148</v>
      </c>
      <c r="H142" s="5" t="s">
        <v>190</v>
      </c>
      <c r="I142">
        <v>42948</v>
      </c>
      <c r="J142">
        <v>163</v>
      </c>
      <c r="K142">
        <v>104</v>
      </c>
      <c r="L142">
        <v>1</v>
      </c>
      <c r="M142">
        <v>3390.4</v>
      </c>
      <c r="N142">
        <v>2074.6190000000001</v>
      </c>
      <c r="O142">
        <v>2074.6190000000001</v>
      </c>
      <c r="P142">
        <v>104</v>
      </c>
      <c r="Q142">
        <v>32.6</v>
      </c>
      <c r="R142">
        <v>1315.7809999999999</v>
      </c>
      <c r="S142">
        <v>2018</v>
      </c>
      <c r="T142">
        <v>1</v>
      </c>
      <c r="U142">
        <v>2</v>
      </c>
    </row>
    <row r="143" spans="1:21" x14ac:dyDescent="0.3">
      <c r="A143" s="5" t="s">
        <v>168</v>
      </c>
      <c r="B143" s="5" t="s">
        <v>206</v>
      </c>
      <c r="C143" s="5" t="s">
        <v>116</v>
      </c>
      <c r="D143" s="5" t="s">
        <v>213</v>
      </c>
      <c r="E143" s="5" t="s">
        <v>227</v>
      </c>
      <c r="F143" s="6">
        <v>43111</v>
      </c>
      <c r="G143" s="5" t="s">
        <v>148</v>
      </c>
      <c r="H143" s="5" t="s">
        <v>184</v>
      </c>
      <c r="I143">
        <v>42948</v>
      </c>
      <c r="J143">
        <v>163</v>
      </c>
      <c r="K143">
        <v>-2146</v>
      </c>
      <c r="L143">
        <v>-18</v>
      </c>
      <c r="M143">
        <v>-69101.279999999999</v>
      </c>
      <c r="N143">
        <v>-37343.137999999999</v>
      </c>
      <c r="O143">
        <v>-2074.6190000000001</v>
      </c>
      <c r="P143">
        <v>119.22222222222223</v>
      </c>
      <c r="Q143">
        <v>32.200000000000003</v>
      </c>
      <c r="R143">
        <v>-31758.142</v>
      </c>
      <c r="S143">
        <v>2018</v>
      </c>
      <c r="T143">
        <v>1</v>
      </c>
      <c r="U143">
        <v>2</v>
      </c>
    </row>
    <row r="144" spans="1:21" x14ac:dyDescent="0.3">
      <c r="A144" s="5" t="s">
        <v>168</v>
      </c>
      <c r="B144" s="5" t="s">
        <v>206</v>
      </c>
      <c r="C144" s="5" t="s">
        <v>116</v>
      </c>
      <c r="D144" s="5" t="s">
        <v>213</v>
      </c>
      <c r="E144" s="5" t="s">
        <v>172</v>
      </c>
      <c r="F144" s="6">
        <v>43111</v>
      </c>
      <c r="G144" s="5" t="s">
        <v>148</v>
      </c>
      <c r="H144" s="5" t="s">
        <v>184</v>
      </c>
      <c r="I144">
        <v>42948</v>
      </c>
      <c r="J144">
        <v>163</v>
      </c>
      <c r="K144">
        <v>2146</v>
      </c>
      <c r="L144">
        <v>18</v>
      </c>
      <c r="M144">
        <v>68886.539999999994</v>
      </c>
      <c r="N144">
        <v>37343.137999999999</v>
      </c>
      <c r="O144">
        <v>2074.6190000000001</v>
      </c>
      <c r="P144">
        <v>119.22222222222223</v>
      </c>
      <c r="Q144">
        <v>32.1</v>
      </c>
      <c r="R144">
        <v>31543.401999999998</v>
      </c>
      <c r="S144">
        <v>2018</v>
      </c>
      <c r="T144">
        <v>1</v>
      </c>
      <c r="U144">
        <v>2</v>
      </c>
    </row>
    <row r="145" spans="1:21" x14ac:dyDescent="0.3">
      <c r="A145" s="5" t="s">
        <v>168</v>
      </c>
      <c r="B145" s="5" t="s">
        <v>169</v>
      </c>
      <c r="C145" s="5" t="s">
        <v>170</v>
      </c>
      <c r="D145" s="5" t="s">
        <v>171</v>
      </c>
      <c r="E145" s="5" t="s">
        <v>172</v>
      </c>
      <c r="F145" s="6">
        <v>43112</v>
      </c>
      <c r="G145" s="5" t="s">
        <v>148</v>
      </c>
      <c r="H145" s="5" t="s">
        <v>173</v>
      </c>
      <c r="I145">
        <v>42924</v>
      </c>
      <c r="J145">
        <v>188</v>
      </c>
      <c r="K145">
        <v>256.5</v>
      </c>
      <c r="L145">
        <v>2</v>
      </c>
      <c r="M145">
        <v>8259.2999999999993</v>
      </c>
      <c r="N145">
        <v>4084.7370000000001</v>
      </c>
      <c r="O145">
        <v>2042.3679999999999</v>
      </c>
      <c r="P145">
        <v>128.25</v>
      </c>
      <c r="Q145">
        <v>32.200000000000003</v>
      </c>
      <c r="R145">
        <v>4174.5630000000001</v>
      </c>
      <c r="S145">
        <v>2018</v>
      </c>
      <c r="T145">
        <v>1</v>
      </c>
      <c r="U145">
        <v>2</v>
      </c>
    </row>
    <row r="146" spans="1:21" x14ac:dyDescent="0.3">
      <c r="A146" s="5" t="s">
        <v>168</v>
      </c>
      <c r="B146" s="5" t="s">
        <v>169</v>
      </c>
      <c r="C146" s="5" t="s">
        <v>170</v>
      </c>
      <c r="D146" s="5" t="s">
        <v>177</v>
      </c>
      <c r="E146" s="5" t="s">
        <v>172</v>
      </c>
      <c r="F146" s="6">
        <v>43112</v>
      </c>
      <c r="G146" s="5" t="s">
        <v>148</v>
      </c>
      <c r="H146" s="5" t="s">
        <v>195</v>
      </c>
      <c r="I146">
        <v>42938</v>
      </c>
      <c r="J146">
        <v>174</v>
      </c>
      <c r="K146">
        <v>611.5</v>
      </c>
      <c r="L146">
        <v>6</v>
      </c>
      <c r="M146">
        <v>20179.5</v>
      </c>
      <c r="N146">
        <v>13407.005999999999</v>
      </c>
      <c r="O146">
        <v>2234.5010000000002</v>
      </c>
      <c r="P146">
        <v>101.91666666666667</v>
      </c>
      <c r="Q146">
        <v>33</v>
      </c>
      <c r="R146">
        <v>6772.4939999999997</v>
      </c>
      <c r="S146">
        <v>2018</v>
      </c>
      <c r="T146">
        <v>1</v>
      </c>
      <c r="U146">
        <v>2</v>
      </c>
    </row>
    <row r="147" spans="1:21" x14ac:dyDescent="0.3">
      <c r="A147" s="5" t="s">
        <v>168</v>
      </c>
      <c r="B147" s="5" t="s">
        <v>169</v>
      </c>
      <c r="C147" s="5" t="s">
        <v>170</v>
      </c>
      <c r="D147" s="5" t="s">
        <v>177</v>
      </c>
      <c r="E147" s="5" t="s">
        <v>172</v>
      </c>
      <c r="F147" s="6">
        <v>43112</v>
      </c>
      <c r="G147" s="5" t="s">
        <v>148</v>
      </c>
      <c r="H147" s="5" t="s">
        <v>179</v>
      </c>
      <c r="I147">
        <v>42938</v>
      </c>
      <c r="J147">
        <v>174</v>
      </c>
      <c r="K147">
        <v>227</v>
      </c>
      <c r="L147">
        <v>2</v>
      </c>
      <c r="M147">
        <v>7491</v>
      </c>
      <c r="N147">
        <v>4469.0020000000004</v>
      </c>
      <c r="O147">
        <v>2234.5010000000002</v>
      </c>
      <c r="P147">
        <v>113.5</v>
      </c>
      <c r="Q147">
        <v>33</v>
      </c>
      <c r="R147">
        <v>3021.998</v>
      </c>
      <c r="S147">
        <v>2018</v>
      </c>
      <c r="T147">
        <v>1</v>
      </c>
      <c r="U147">
        <v>2</v>
      </c>
    </row>
    <row r="148" spans="1:21" x14ac:dyDescent="0.3">
      <c r="A148" s="5" t="s">
        <v>168</v>
      </c>
      <c r="B148" s="5" t="s">
        <v>169</v>
      </c>
      <c r="C148" s="5" t="s">
        <v>170</v>
      </c>
      <c r="D148" s="5" t="s">
        <v>177</v>
      </c>
      <c r="E148" s="5" t="s">
        <v>172</v>
      </c>
      <c r="F148" s="6">
        <v>43112</v>
      </c>
      <c r="G148" s="5" t="s">
        <v>148</v>
      </c>
      <c r="H148" s="5" t="s">
        <v>208</v>
      </c>
      <c r="I148">
        <v>42938</v>
      </c>
      <c r="J148">
        <v>174</v>
      </c>
      <c r="K148">
        <v>117.5</v>
      </c>
      <c r="L148">
        <v>1</v>
      </c>
      <c r="M148">
        <v>3783.5</v>
      </c>
      <c r="N148">
        <v>2234.5010000000002</v>
      </c>
      <c r="O148">
        <v>2234.5010000000002</v>
      </c>
      <c r="P148">
        <v>117.5</v>
      </c>
      <c r="Q148">
        <v>32.200000000000003</v>
      </c>
      <c r="R148">
        <v>1548.999</v>
      </c>
      <c r="S148">
        <v>2018</v>
      </c>
      <c r="T148">
        <v>1</v>
      </c>
      <c r="U148">
        <v>2</v>
      </c>
    </row>
    <row r="149" spans="1:21" x14ac:dyDescent="0.3">
      <c r="A149" s="5" t="s">
        <v>168</v>
      </c>
      <c r="B149" s="5" t="s">
        <v>175</v>
      </c>
      <c r="C149" s="5" t="s">
        <v>86</v>
      </c>
      <c r="D149" s="5" t="s">
        <v>192</v>
      </c>
      <c r="E149" s="5" t="s">
        <v>172</v>
      </c>
      <c r="F149" s="6">
        <v>43112</v>
      </c>
      <c r="G149" s="5" t="s">
        <v>148</v>
      </c>
      <c r="H149" s="5" t="s">
        <v>196</v>
      </c>
      <c r="I149">
        <v>42943</v>
      </c>
      <c r="J149">
        <v>169</v>
      </c>
      <c r="K149">
        <v>721.5</v>
      </c>
      <c r="L149">
        <v>6</v>
      </c>
      <c r="M149">
        <v>23232.3</v>
      </c>
      <c r="N149">
        <v>11703.415000000001</v>
      </c>
      <c r="O149">
        <v>1950.569</v>
      </c>
      <c r="P149">
        <v>120.25</v>
      </c>
      <c r="Q149">
        <v>32.200000000000003</v>
      </c>
      <c r="R149">
        <v>11528.885</v>
      </c>
      <c r="S149">
        <v>2018</v>
      </c>
      <c r="T149">
        <v>1</v>
      </c>
      <c r="U149">
        <v>2</v>
      </c>
    </row>
    <row r="150" spans="1:21" x14ac:dyDescent="0.3">
      <c r="A150" s="5" t="s">
        <v>168</v>
      </c>
      <c r="B150" s="5" t="s">
        <v>175</v>
      </c>
      <c r="C150" s="5" t="s">
        <v>86</v>
      </c>
      <c r="D150" s="5" t="s">
        <v>192</v>
      </c>
      <c r="E150" s="5" t="s">
        <v>172</v>
      </c>
      <c r="F150" s="6">
        <v>43112</v>
      </c>
      <c r="G150" s="5" t="s">
        <v>148</v>
      </c>
      <c r="H150" s="5" t="s">
        <v>209</v>
      </c>
      <c r="I150">
        <v>42943</v>
      </c>
      <c r="J150">
        <v>169</v>
      </c>
      <c r="K150">
        <v>262.5</v>
      </c>
      <c r="L150">
        <v>2</v>
      </c>
      <c r="M150">
        <v>8452.5</v>
      </c>
      <c r="N150">
        <v>3901.1379999999999</v>
      </c>
      <c r="O150">
        <v>1950.569</v>
      </c>
      <c r="P150">
        <v>131.25</v>
      </c>
      <c r="Q150">
        <v>32.200000000000003</v>
      </c>
      <c r="R150">
        <v>4551.3620000000001</v>
      </c>
      <c r="S150">
        <v>2018</v>
      </c>
      <c r="T150">
        <v>1</v>
      </c>
      <c r="U150">
        <v>2</v>
      </c>
    </row>
    <row r="151" spans="1:21" x14ac:dyDescent="0.3">
      <c r="A151" s="5" t="s">
        <v>168</v>
      </c>
      <c r="B151" s="5" t="s">
        <v>175</v>
      </c>
      <c r="C151" s="5" t="s">
        <v>86</v>
      </c>
      <c r="D151" s="5" t="s">
        <v>192</v>
      </c>
      <c r="E151" s="5" t="s">
        <v>172</v>
      </c>
      <c r="F151" s="6">
        <v>43112</v>
      </c>
      <c r="G151" s="5" t="s">
        <v>148</v>
      </c>
      <c r="H151" s="5" t="s">
        <v>173</v>
      </c>
      <c r="I151">
        <v>42943</v>
      </c>
      <c r="J151">
        <v>169</v>
      </c>
      <c r="K151">
        <v>600</v>
      </c>
      <c r="L151">
        <v>6</v>
      </c>
      <c r="M151">
        <v>19320</v>
      </c>
      <c r="N151">
        <v>11703.415000000001</v>
      </c>
      <c r="O151">
        <v>1950.569</v>
      </c>
      <c r="P151">
        <v>100</v>
      </c>
      <c r="Q151">
        <v>32.200000000000003</v>
      </c>
      <c r="R151">
        <v>7616.585</v>
      </c>
      <c r="S151">
        <v>2018</v>
      </c>
      <c r="T151">
        <v>1</v>
      </c>
      <c r="U151">
        <v>2</v>
      </c>
    </row>
    <row r="152" spans="1:21" x14ac:dyDescent="0.3">
      <c r="A152" s="5" t="s">
        <v>168</v>
      </c>
      <c r="B152" s="5" t="s">
        <v>175</v>
      </c>
      <c r="C152" s="5" t="s">
        <v>86</v>
      </c>
      <c r="D152" s="5" t="s">
        <v>192</v>
      </c>
      <c r="E152" s="5" t="s">
        <v>172</v>
      </c>
      <c r="F152" s="6">
        <v>43112</v>
      </c>
      <c r="G152" s="5" t="s">
        <v>148</v>
      </c>
      <c r="H152" s="5" t="s">
        <v>197</v>
      </c>
      <c r="I152">
        <v>42943</v>
      </c>
      <c r="J152">
        <v>169</v>
      </c>
      <c r="K152">
        <v>330</v>
      </c>
      <c r="L152">
        <v>3</v>
      </c>
      <c r="M152">
        <v>10626</v>
      </c>
      <c r="N152">
        <v>5851.7070000000003</v>
      </c>
      <c r="O152">
        <v>1950.569</v>
      </c>
      <c r="P152">
        <v>110</v>
      </c>
      <c r="Q152">
        <v>32.200000000000003</v>
      </c>
      <c r="R152">
        <v>4774.2929999999997</v>
      </c>
      <c r="S152">
        <v>2018</v>
      </c>
      <c r="T152">
        <v>1</v>
      </c>
      <c r="U152">
        <v>2</v>
      </c>
    </row>
    <row r="153" spans="1:21" x14ac:dyDescent="0.3">
      <c r="A153" s="5" t="s">
        <v>168</v>
      </c>
      <c r="B153" s="5" t="s">
        <v>175</v>
      </c>
      <c r="C153" s="5" t="s">
        <v>88</v>
      </c>
      <c r="D153" s="5" t="s">
        <v>176</v>
      </c>
      <c r="E153" s="5" t="s">
        <v>172</v>
      </c>
      <c r="F153" s="6">
        <v>43112</v>
      </c>
      <c r="G153" s="5" t="s">
        <v>148</v>
      </c>
      <c r="H153" s="5" t="s">
        <v>178</v>
      </c>
      <c r="I153">
        <v>42951</v>
      </c>
      <c r="J153">
        <v>161</v>
      </c>
      <c r="K153">
        <v>422</v>
      </c>
      <c r="L153">
        <v>4</v>
      </c>
      <c r="M153">
        <v>13588.4</v>
      </c>
      <c r="N153">
        <v>8096.6580000000004</v>
      </c>
      <c r="O153">
        <v>2024.164</v>
      </c>
      <c r="P153">
        <v>105.5</v>
      </c>
      <c r="Q153">
        <v>32.200000000000003</v>
      </c>
      <c r="R153">
        <v>5491.7420000000002</v>
      </c>
      <c r="S153">
        <v>2018</v>
      </c>
      <c r="T153">
        <v>1</v>
      </c>
      <c r="U153">
        <v>2</v>
      </c>
    </row>
    <row r="154" spans="1:21" x14ac:dyDescent="0.3">
      <c r="A154" s="5" t="s">
        <v>168</v>
      </c>
      <c r="B154" s="5" t="s">
        <v>175</v>
      </c>
      <c r="C154" s="5" t="s">
        <v>88</v>
      </c>
      <c r="D154" s="5" t="s">
        <v>176</v>
      </c>
      <c r="E154" s="5" t="s">
        <v>172</v>
      </c>
      <c r="F154" s="6">
        <v>43112</v>
      </c>
      <c r="G154" s="5" t="s">
        <v>148</v>
      </c>
      <c r="H154" s="5" t="s">
        <v>198</v>
      </c>
      <c r="I154">
        <v>42951</v>
      </c>
      <c r="J154">
        <v>161</v>
      </c>
      <c r="K154">
        <v>98.5</v>
      </c>
      <c r="L154">
        <v>1</v>
      </c>
      <c r="M154">
        <v>3171.7</v>
      </c>
      <c r="N154">
        <v>2024.164</v>
      </c>
      <c r="O154">
        <v>2024.164</v>
      </c>
      <c r="P154">
        <v>98.5</v>
      </c>
      <c r="Q154">
        <v>32.200000000000003</v>
      </c>
      <c r="R154">
        <v>1147.5360000000001</v>
      </c>
      <c r="S154">
        <v>2018</v>
      </c>
      <c r="T154">
        <v>1</v>
      </c>
      <c r="U154">
        <v>2</v>
      </c>
    </row>
    <row r="155" spans="1:21" x14ac:dyDescent="0.3">
      <c r="A155" s="5" t="s">
        <v>168</v>
      </c>
      <c r="B155" s="5" t="s">
        <v>175</v>
      </c>
      <c r="C155" s="5" t="s">
        <v>88</v>
      </c>
      <c r="D155" s="5" t="s">
        <v>176</v>
      </c>
      <c r="E155" s="5" t="s">
        <v>172</v>
      </c>
      <c r="F155" s="6">
        <v>43112</v>
      </c>
      <c r="G155" s="5" t="s">
        <v>148</v>
      </c>
      <c r="H155" s="5" t="s">
        <v>196</v>
      </c>
      <c r="I155">
        <v>42951</v>
      </c>
      <c r="J155">
        <v>161</v>
      </c>
      <c r="K155">
        <v>721.5</v>
      </c>
      <c r="L155">
        <v>6</v>
      </c>
      <c r="M155">
        <v>23232.3</v>
      </c>
      <c r="N155">
        <v>12144.986999999999</v>
      </c>
      <c r="O155">
        <v>2024.164</v>
      </c>
      <c r="P155">
        <v>120.25</v>
      </c>
      <c r="Q155">
        <v>32.200000000000003</v>
      </c>
      <c r="R155">
        <v>11087.313</v>
      </c>
      <c r="S155">
        <v>2018</v>
      </c>
      <c r="T155">
        <v>1</v>
      </c>
      <c r="U155">
        <v>2</v>
      </c>
    </row>
    <row r="156" spans="1:21" x14ac:dyDescent="0.3">
      <c r="A156" s="5" t="s">
        <v>168</v>
      </c>
      <c r="B156" s="5" t="s">
        <v>175</v>
      </c>
      <c r="C156" s="5" t="s">
        <v>88</v>
      </c>
      <c r="D156" s="5" t="s">
        <v>176</v>
      </c>
      <c r="E156" s="5" t="s">
        <v>227</v>
      </c>
      <c r="F156" s="6">
        <v>43112</v>
      </c>
      <c r="G156" s="5" t="s">
        <v>148</v>
      </c>
      <c r="H156" s="5" t="s">
        <v>198</v>
      </c>
      <c r="I156">
        <v>42951</v>
      </c>
      <c r="J156">
        <v>161</v>
      </c>
      <c r="K156">
        <v>-98.5</v>
      </c>
      <c r="L156">
        <v>-1</v>
      </c>
      <c r="M156">
        <v>-3171.7</v>
      </c>
      <c r="N156">
        <v>-2024.164</v>
      </c>
      <c r="O156">
        <v>-2024.164</v>
      </c>
      <c r="P156">
        <v>98.5</v>
      </c>
      <c r="Q156">
        <v>32.200000000000003</v>
      </c>
      <c r="R156">
        <v>-1147.5360000000001</v>
      </c>
      <c r="S156">
        <v>2018</v>
      </c>
      <c r="T156">
        <v>1</v>
      </c>
      <c r="U156">
        <v>2</v>
      </c>
    </row>
    <row r="157" spans="1:21" x14ac:dyDescent="0.3">
      <c r="A157" s="5" t="s">
        <v>168</v>
      </c>
      <c r="B157" s="5" t="s">
        <v>175</v>
      </c>
      <c r="C157" s="5" t="s">
        <v>88</v>
      </c>
      <c r="D157" s="5" t="s">
        <v>176</v>
      </c>
      <c r="E157" s="5" t="s">
        <v>227</v>
      </c>
      <c r="F157" s="6">
        <v>43112</v>
      </c>
      <c r="G157" s="5" t="s">
        <v>148</v>
      </c>
      <c r="H157" s="5" t="s">
        <v>196</v>
      </c>
      <c r="I157">
        <v>42951</v>
      </c>
      <c r="J157">
        <v>161</v>
      </c>
      <c r="K157">
        <v>-721.5</v>
      </c>
      <c r="L157">
        <v>-6</v>
      </c>
      <c r="M157">
        <v>-23232.3</v>
      </c>
      <c r="N157">
        <v>-12144.986999999999</v>
      </c>
      <c r="O157">
        <v>-2024.164</v>
      </c>
      <c r="P157">
        <v>120.25</v>
      </c>
      <c r="Q157">
        <v>32.200000000000003</v>
      </c>
      <c r="R157">
        <v>-11087.313</v>
      </c>
      <c r="S157">
        <v>2018</v>
      </c>
      <c r="T157">
        <v>1</v>
      </c>
      <c r="U157">
        <v>2</v>
      </c>
    </row>
    <row r="158" spans="1:21" x14ac:dyDescent="0.3">
      <c r="A158" s="5" t="s">
        <v>168</v>
      </c>
      <c r="B158" s="5" t="s">
        <v>175</v>
      </c>
      <c r="C158" s="5" t="s">
        <v>88</v>
      </c>
      <c r="D158" s="5" t="s">
        <v>176</v>
      </c>
      <c r="E158" s="5" t="s">
        <v>172</v>
      </c>
      <c r="F158" s="6">
        <v>43112</v>
      </c>
      <c r="G158" s="5" t="s">
        <v>148</v>
      </c>
      <c r="H158" s="5" t="s">
        <v>198</v>
      </c>
      <c r="I158">
        <v>42951</v>
      </c>
      <c r="J158">
        <v>161</v>
      </c>
      <c r="K158">
        <v>98.5</v>
      </c>
      <c r="L158">
        <v>1</v>
      </c>
      <c r="M158">
        <v>3171.7</v>
      </c>
      <c r="N158">
        <v>2024.164</v>
      </c>
      <c r="O158">
        <v>2024.164</v>
      </c>
      <c r="P158">
        <v>98.5</v>
      </c>
      <c r="Q158">
        <v>32.200000000000003</v>
      </c>
      <c r="R158">
        <v>1147.5360000000001</v>
      </c>
      <c r="S158">
        <v>2018</v>
      </c>
      <c r="T158">
        <v>1</v>
      </c>
      <c r="U158">
        <v>2</v>
      </c>
    </row>
    <row r="159" spans="1:21" x14ac:dyDescent="0.3">
      <c r="A159" s="5" t="s">
        <v>168</v>
      </c>
      <c r="B159" s="5" t="s">
        <v>175</v>
      </c>
      <c r="C159" s="5" t="s">
        <v>88</v>
      </c>
      <c r="D159" s="5" t="s">
        <v>176</v>
      </c>
      <c r="E159" s="5" t="s">
        <v>172</v>
      </c>
      <c r="F159" s="6">
        <v>43112</v>
      </c>
      <c r="G159" s="5" t="s">
        <v>148</v>
      </c>
      <c r="H159" s="5" t="s">
        <v>173</v>
      </c>
      <c r="I159">
        <v>42951</v>
      </c>
      <c r="J159">
        <v>161</v>
      </c>
      <c r="K159">
        <v>541.5</v>
      </c>
      <c r="L159">
        <v>6</v>
      </c>
      <c r="M159">
        <v>17436.3</v>
      </c>
      <c r="N159">
        <v>12144.986999999999</v>
      </c>
      <c r="O159">
        <v>2024.164</v>
      </c>
      <c r="P159">
        <v>90.25</v>
      </c>
      <c r="Q159">
        <v>32.200000000000003</v>
      </c>
      <c r="R159">
        <v>5291.3130000000001</v>
      </c>
      <c r="S159">
        <v>2018</v>
      </c>
      <c r="T159">
        <v>1</v>
      </c>
      <c r="U159">
        <v>2</v>
      </c>
    </row>
    <row r="160" spans="1:21" x14ac:dyDescent="0.3">
      <c r="A160" s="5" t="s">
        <v>168</v>
      </c>
      <c r="B160" s="5" t="s">
        <v>175</v>
      </c>
      <c r="C160" s="5" t="s">
        <v>88</v>
      </c>
      <c r="D160" s="5" t="s">
        <v>176</v>
      </c>
      <c r="E160" s="5" t="s">
        <v>172</v>
      </c>
      <c r="F160" s="6">
        <v>43112</v>
      </c>
      <c r="G160" s="5" t="s">
        <v>148</v>
      </c>
      <c r="H160" s="5" t="s">
        <v>173</v>
      </c>
      <c r="I160">
        <v>42951</v>
      </c>
      <c r="J160">
        <v>161</v>
      </c>
      <c r="K160">
        <v>510.5</v>
      </c>
      <c r="L160">
        <v>6</v>
      </c>
      <c r="M160">
        <v>16438.080000000002</v>
      </c>
      <c r="N160">
        <v>12144.986999999999</v>
      </c>
      <c r="O160">
        <v>2024.164</v>
      </c>
      <c r="P160">
        <v>85.083333333333329</v>
      </c>
      <c r="Q160">
        <v>32.200000000000003</v>
      </c>
      <c r="R160">
        <v>4293.0929999999998</v>
      </c>
      <c r="S160">
        <v>2018</v>
      </c>
      <c r="T160">
        <v>1</v>
      </c>
      <c r="U160">
        <v>2</v>
      </c>
    </row>
    <row r="161" spans="1:21" x14ac:dyDescent="0.3">
      <c r="A161" s="5" t="s">
        <v>168</v>
      </c>
      <c r="B161" s="5" t="s">
        <v>206</v>
      </c>
      <c r="C161" s="5" t="s">
        <v>120</v>
      </c>
      <c r="D161" s="5" t="s">
        <v>232</v>
      </c>
      <c r="E161" s="5" t="s">
        <v>172</v>
      </c>
      <c r="F161" s="6">
        <v>43112</v>
      </c>
      <c r="G161" s="5" t="s">
        <v>148</v>
      </c>
      <c r="H161" s="5" t="s">
        <v>233</v>
      </c>
      <c r="I161">
        <v>43036</v>
      </c>
      <c r="J161">
        <v>76</v>
      </c>
      <c r="K161">
        <v>29</v>
      </c>
      <c r="L161">
        <v>1</v>
      </c>
      <c r="M161">
        <v>1320.2</v>
      </c>
      <c r="N161">
        <v>889.95899999999995</v>
      </c>
      <c r="O161">
        <v>889.95899999999995</v>
      </c>
      <c r="P161">
        <v>29</v>
      </c>
      <c r="Q161">
        <v>45.524099999999997</v>
      </c>
      <c r="R161">
        <v>430.24099999999999</v>
      </c>
      <c r="S161">
        <v>2018</v>
      </c>
      <c r="T161">
        <v>1</v>
      </c>
      <c r="U161">
        <v>2</v>
      </c>
    </row>
    <row r="162" spans="1:21" x14ac:dyDescent="0.3">
      <c r="A162" s="5" t="s">
        <v>168</v>
      </c>
      <c r="B162" s="5" t="s">
        <v>206</v>
      </c>
      <c r="C162" s="5" t="s">
        <v>115</v>
      </c>
      <c r="D162" s="5" t="s">
        <v>210</v>
      </c>
      <c r="E162" s="5" t="s">
        <v>172</v>
      </c>
      <c r="F162" s="6">
        <v>43113</v>
      </c>
      <c r="G162" s="5" t="s">
        <v>148</v>
      </c>
      <c r="H162" s="5" t="s">
        <v>226</v>
      </c>
      <c r="I162">
        <v>42939</v>
      </c>
      <c r="J162">
        <v>174</v>
      </c>
      <c r="K162">
        <v>195</v>
      </c>
      <c r="L162">
        <v>2</v>
      </c>
      <c r="M162">
        <v>6435</v>
      </c>
      <c r="N162">
        <v>4109.1170000000002</v>
      </c>
      <c r="O162">
        <v>2054.558</v>
      </c>
      <c r="P162">
        <v>97.5</v>
      </c>
      <c r="Q162">
        <v>33</v>
      </c>
      <c r="R162">
        <v>2325.8829999999998</v>
      </c>
      <c r="S162">
        <v>2018</v>
      </c>
      <c r="T162">
        <v>1</v>
      </c>
      <c r="U162">
        <v>2</v>
      </c>
    </row>
    <row r="163" spans="1:21" x14ac:dyDescent="0.3">
      <c r="A163" s="5" t="s">
        <v>168</v>
      </c>
      <c r="B163" s="5" t="s">
        <v>206</v>
      </c>
      <c r="C163" s="5" t="s">
        <v>115</v>
      </c>
      <c r="D163" s="5" t="s">
        <v>210</v>
      </c>
      <c r="E163" s="5" t="s">
        <v>172</v>
      </c>
      <c r="F163" s="6">
        <v>43113</v>
      </c>
      <c r="G163" s="5" t="s">
        <v>148</v>
      </c>
      <c r="H163" s="5" t="s">
        <v>202</v>
      </c>
      <c r="I163">
        <v>42939</v>
      </c>
      <c r="J163">
        <v>174</v>
      </c>
      <c r="K163">
        <v>494</v>
      </c>
      <c r="L163">
        <v>5</v>
      </c>
      <c r="M163">
        <v>16302</v>
      </c>
      <c r="N163">
        <v>10272.791999999999</v>
      </c>
      <c r="O163">
        <v>2054.558</v>
      </c>
      <c r="P163">
        <v>98.8</v>
      </c>
      <c r="Q163">
        <v>33</v>
      </c>
      <c r="R163">
        <v>6029.2079999999996</v>
      </c>
      <c r="S163">
        <v>2018</v>
      </c>
      <c r="T163">
        <v>1</v>
      </c>
      <c r="U163">
        <v>2</v>
      </c>
    </row>
    <row r="164" spans="1:21" x14ac:dyDescent="0.3">
      <c r="A164" s="5" t="s">
        <v>168</v>
      </c>
      <c r="B164" s="5" t="s">
        <v>206</v>
      </c>
      <c r="C164" s="5" t="s">
        <v>115</v>
      </c>
      <c r="D164" s="5" t="s">
        <v>210</v>
      </c>
      <c r="E164" s="5" t="s">
        <v>172</v>
      </c>
      <c r="F164" s="6">
        <v>43113</v>
      </c>
      <c r="G164" s="5" t="s">
        <v>148</v>
      </c>
      <c r="H164" s="5" t="s">
        <v>187</v>
      </c>
      <c r="I164">
        <v>42939</v>
      </c>
      <c r="J164">
        <v>174</v>
      </c>
      <c r="K164">
        <v>210</v>
      </c>
      <c r="L164">
        <v>2</v>
      </c>
      <c r="M164">
        <v>6930</v>
      </c>
      <c r="N164">
        <v>4109.1170000000002</v>
      </c>
      <c r="O164">
        <v>2054.558</v>
      </c>
      <c r="P164">
        <v>105</v>
      </c>
      <c r="Q164">
        <v>33</v>
      </c>
      <c r="R164">
        <v>2820.8829999999998</v>
      </c>
      <c r="S164">
        <v>2018</v>
      </c>
      <c r="T164">
        <v>1</v>
      </c>
      <c r="U164">
        <v>2</v>
      </c>
    </row>
    <row r="165" spans="1:21" x14ac:dyDescent="0.3">
      <c r="A165" s="5" t="s">
        <v>168</v>
      </c>
      <c r="B165" s="5" t="s">
        <v>206</v>
      </c>
      <c r="C165" s="5" t="s">
        <v>116</v>
      </c>
      <c r="D165" s="5" t="s">
        <v>213</v>
      </c>
      <c r="E165" s="5" t="s">
        <v>227</v>
      </c>
      <c r="F165" s="6">
        <v>43113</v>
      </c>
      <c r="G165" s="5" t="s">
        <v>148</v>
      </c>
      <c r="H165" s="5" t="s">
        <v>226</v>
      </c>
      <c r="I165">
        <v>42948</v>
      </c>
      <c r="J165">
        <v>165</v>
      </c>
      <c r="K165">
        <v>-195</v>
      </c>
      <c r="L165">
        <v>-2</v>
      </c>
      <c r="M165">
        <v>-6435</v>
      </c>
      <c r="N165">
        <v>-4032.9589999999998</v>
      </c>
      <c r="O165">
        <v>-2016.479</v>
      </c>
      <c r="P165">
        <v>97.5</v>
      </c>
      <c r="Q165">
        <v>33</v>
      </c>
      <c r="R165">
        <v>-2402.0410000000002</v>
      </c>
      <c r="S165">
        <v>2018</v>
      </c>
      <c r="T165">
        <v>1</v>
      </c>
      <c r="U165">
        <v>2</v>
      </c>
    </row>
    <row r="166" spans="1:21" x14ac:dyDescent="0.3">
      <c r="A166" s="5" t="s">
        <v>168</v>
      </c>
      <c r="B166" s="5" t="s">
        <v>206</v>
      </c>
      <c r="C166" s="5" t="s">
        <v>116</v>
      </c>
      <c r="D166" s="5" t="s">
        <v>213</v>
      </c>
      <c r="E166" s="5" t="s">
        <v>227</v>
      </c>
      <c r="F166" s="6">
        <v>43113</v>
      </c>
      <c r="G166" s="5" t="s">
        <v>148</v>
      </c>
      <c r="H166" s="5" t="s">
        <v>187</v>
      </c>
      <c r="I166">
        <v>42948</v>
      </c>
      <c r="J166">
        <v>165</v>
      </c>
      <c r="K166">
        <v>-210</v>
      </c>
      <c r="L166">
        <v>-2</v>
      </c>
      <c r="M166">
        <v>-6930</v>
      </c>
      <c r="N166">
        <v>-4032.9589999999998</v>
      </c>
      <c r="O166">
        <v>-2016.479</v>
      </c>
      <c r="P166">
        <v>105</v>
      </c>
      <c r="Q166">
        <v>33</v>
      </c>
      <c r="R166">
        <v>-2897.0410000000002</v>
      </c>
      <c r="S166">
        <v>2018</v>
      </c>
      <c r="T166">
        <v>1</v>
      </c>
      <c r="U166">
        <v>2</v>
      </c>
    </row>
    <row r="167" spans="1:21" x14ac:dyDescent="0.3">
      <c r="A167" s="5" t="s">
        <v>168</v>
      </c>
      <c r="B167" s="5" t="s">
        <v>206</v>
      </c>
      <c r="C167" s="5" t="s">
        <v>116</v>
      </c>
      <c r="D167" s="5" t="s">
        <v>213</v>
      </c>
      <c r="E167" s="5" t="s">
        <v>227</v>
      </c>
      <c r="F167" s="6">
        <v>43113</v>
      </c>
      <c r="G167" s="5" t="s">
        <v>148</v>
      </c>
      <c r="H167" s="5" t="s">
        <v>202</v>
      </c>
      <c r="I167">
        <v>42948</v>
      </c>
      <c r="J167">
        <v>165</v>
      </c>
      <c r="K167">
        <v>-494</v>
      </c>
      <c r="L167">
        <v>-5</v>
      </c>
      <c r="M167">
        <v>-16302</v>
      </c>
      <c r="N167">
        <v>-10082.397000000001</v>
      </c>
      <c r="O167">
        <v>-2016.479</v>
      </c>
      <c r="P167">
        <v>98.8</v>
      </c>
      <c r="Q167">
        <v>33</v>
      </c>
      <c r="R167">
        <v>-6219.6030000000001</v>
      </c>
      <c r="S167">
        <v>2018</v>
      </c>
      <c r="T167">
        <v>1</v>
      </c>
      <c r="U167">
        <v>2</v>
      </c>
    </row>
    <row r="168" spans="1:21" x14ac:dyDescent="0.3">
      <c r="A168" s="5" t="s">
        <v>168</v>
      </c>
      <c r="B168" s="5" t="s">
        <v>206</v>
      </c>
      <c r="C168" s="5" t="s">
        <v>116</v>
      </c>
      <c r="D168" s="5" t="s">
        <v>213</v>
      </c>
      <c r="E168" s="5" t="s">
        <v>172</v>
      </c>
      <c r="F168" s="6">
        <v>43113</v>
      </c>
      <c r="G168" s="5" t="s">
        <v>148</v>
      </c>
      <c r="H168" s="5" t="s">
        <v>202</v>
      </c>
      <c r="I168">
        <v>42948</v>
      </c>
      <c r="J168">
        <v>165</v>
      </c>
      <c r="K168">
        <v>1034</v>
      </c>
      <c r="L168">
        <v>10</v>
      </c>
      <c r="M168">
        <v>33708.400000000001</v>
      </c>
      <c r="N168">
        <v>20746.187999999998</v>
      </c>
      <c r="O168">
        <v>2074.6190000000001</v>
      </c>
      <c r="P168">
        <v>103.4</v>
      </c>
      <c r="Q168">
        <v>32.6</v>
      </c>
      <c r="R168">
        <v>12962.212</v>
      </c>
      <c r="S168">
        <v>2018</v>
      </c>
      <c r="T168">
        <v>1</v>
      </c>
      <c r="U168">
        <v>2</v>
      </c>
    </row>
    <row r="169" spans="1:21" x14ac:dyDescent="0.3">
      <c r="A169" s="5" t="s">
        <v>168</v>
      </c>
      <c r="B169" s="5" t="s">
        <v>206</v>
      </c>
      <c r="C169" s="5" t="s">
        <v>116</v>
      </c>
      <c r="D169" s="5" t="s">
        <v>213</v>
      </c>
      <c r="E169" s="5" t="s">
        <v>172</v>
      </c>
      <c r="F169" s="6">
        <v>43113</v>
      </c>
      <c r="G169" s="5" t="s">
        <v>148</v>
      </c>
      <c r="H169" s="5" t="s">
        <v>218</v>
      </c>
      <c r="I169">
        <v>42948</v>
      </c>
      <c r="J169">
        <v>165</v>
      </c>
      <c r="K169">
        <v>327</v>
      </c>
      <c r="L169">
        <v>3</v>
      </c>
      <c r="M169">
        <v>10660.2</v>
      </c>
      <c r="N169">
        <v>6223.8559999999998</v>
      </c>
      <c r="O169">
        <v>2074.6190000000001</v>
      </c>
      <c r="P169">
        <v>109</v>
      </c>
      <c r="Q169">
        <v>32.6</v>
      </c>
      <c r="R169">
        <v>4436.3440000000001</v>
      </c>
      <c r="S169">
        <v>2018</v>
      </c>
      <c r="T169">
        <v>1</v>
      </c>
      <c r="U169">
        <v>2</v>
      </c>
    </row>
    <row r="170" spans="1:21" x14ac:dyDescent="0.3">
      <c r="A170" s="5" t="s">
        <v>168</v>
      </c>
      <c r="B170" s="5" t="s">
        <v>206</v>
      </c>
      <c r="C170" s="5" t="s">
        <v>116</v>
      </c>
      <c r="D170" s="5" t="s">
        <v>213</v>
      </c>
      <c r="E170" s="5" t="s">
        <v>172</v>
      </c>
      <c r="F170" s="6">
        <v>43113</v>
      </c>
      <c r="G170" s="5" t="s">
        <v>148</v>
      </c>
      <c r="H170" s="5" t="s">
        <v>191</v>
      </c>
      <c r="I170">
        <v>42948</v>
      </c>
      <c r="J170">
        <v>165</v>
      </c>
      <c r="K170">
        <v>711</v>
      </c>
      <c r="L170">
        <v>6</v>
      </c>
      <c r="M170">
        <v>23178.6</v>
      </c>
      <c r="N170">
        <v>12447.713</v>
      </c>
      <c r="O170">
        <v>2074.6190000000001</v>
      </c>
      <c r="P170">
        <v>118.5</v>
      </c>
      <c r="Q170">
        <v>32.6</v>
      </c>
      <c r="R170">
        <v>10730.887000000001</v>
      </c>
      <c r="S170">
        <v>2018</v>
      </c>
      <c r="T170">
        <v>1</v>
      </c>
      <c r="U170">
        <v>2</v>
      </c>
    </row>
    <row r="171" spans="1:21" x14ac:dyDescent="0.3">
      <c r="A171" s="5" t="s">
        <v>168</v>
      </c>
      <c r="B171" s="5" t="s">
        <v>206</v>
      </c>
      <c r="C171" s="5" t="s">
        <v>116</v>
      </c>
      <c r="D171" s="5" t="s">
        <v>213</v>
      </c>
      <c r="E171" s="5" t="s">
        <v>172</v>
      </c>
      <c r="F171" s="6">
        <v>43113</v>
      </c>
      <c r="G171" s="5" t="s">
        <v>148</v>
      </c>
      <c r="H171" s="5" t="s">
        <v>187</v>
      </c>
      <c r="I171">
        <v>42948</v>
      </c>
      <c r="J171">
        <v>165</v>
      </c>
      <c r="K171">
        <v>231</v>
      </c>
      <c r="L171">
        <v>2</v>
      </c>
      <c r="M171">
        <v>7530.6</v>
      </c>
      <c r="N171">
        <v>4149.2380000000003</v>
      </c>
      <c r="O171">
        <v>2074.6190000000001</v>
      </c>
      <c r="P171">
        <v>115.5</v>
      </c>
      <c r="Q171">
        <v>32.6</v>
      </c>
      <c r="R171">
        <v>3381.3620000000001</v>
      </c>
      <c r="S171">
        <v>2018</v>
      </c>
      <c r="T171">
        <v>1</v>
      </c>
      <c r="U171">
        <v>2</v>
      </c>
    </row>
    <row r="172" spans="1:21" x14ac:dyDescent="0.3">
      <c r="A172" s="5" t="s">
        <v>168</v>
      </c>
      <c r="B172" s="5" t="s">
        <v>206</v>
      </c>
      <c r="C172" s="5" t="s">
        <v>116</v>
      </c>
      <c r="D172" s="5" t="s">
        <v>213</v>
      </c>
      <c r="E172" s="5" t="s">
        <v>172</v>
      </c>
      <c r="F172" s="6">
        <v>43113</v>
      </c>
      <c r="G172" s="5" t="s">
        <v>148</v>
      </c>
      <c r="H172" s="5" t="s">
        <v>203</v>
      </c>
      <c r="I172">
        <v>42948</v>
      </c>
      <c r="J172">
        <v>165</v>
      </c>
      <c r="K172">
        <v>206</v>
      </c>
      <c r="L172">
        <v>2</v>
      </c>
      <c r="M172">
        <v>6715.6</v>
      </c>
      <c r="N172">
        <v>4149.2380000000003</v>
      </c>
      <c r="O172">
        <v>2074.6190000000001</v>
      </c>
      <c r="P172">
        <v>103</v>
      </c>
      <c r="Q172">
        <v>32.6</v>
      </c>
      <c r="R172">
        <v>2566.3620000000001</v>
      </c>
      <c r="S172">
        <v>2018</v>
      </c>
      <c r="T172">
        <v>1</v>
      </c>
      <c r="U172">
        <v>2</v>
      </c>
    </row>
    <row r="173" spans="1:21" x14ac:dyDescent="0.3">
      <c r="A173" s="5" t="s">
        <v>168</v>
      </c>
      <c r="B173" s="5" t="s">
        <v>206</v>
      </c>
      <c r="C173" s="5" t="s">
        <v>116</v>
      </c>
      <c r="D173" s="5" t="s">
        <v>213</v>
      </c>
      <c r="E173" s="5" t="s">
        <v>172</v>
      </c>
      <c r="F173" s="6">
        <v>43113</v>
      </c>
      <c r="G173" s="5" t="s">
        <v>148</v>
      </c>
      <c r="H173" s="5" t="s">
        <v>204</v>
      </c>
      <c r="I173">
        <v>42948</v>
      </c>
      <c r="J173">
        <v>165</v>
      </c>
      <c r="K173">
        <v>570</v>
      </c>
      <c r="L173">
        <v>6</v>
      </c>
      <c r="M173">
        <v>18582</v>
      </c>
      <c r="N173">
        <v>12447.713</v>
      </c>
      <c r="O173">
        <v>2074.6190000000001</v>
      </c>
      <c r="P173">
        <v>95</v>
      </c>
      <c r="Q173">
        <v>32.6</v>
      </c>
      <c r="R173">
        <v>6134.2870000000003</v>
      </c>
      <c r="S173">
        <v>2018</v>
      </c>
      <c r="T173">
        <v>1</v>
      </c>
      <c r="U173">
        <v>2</v>
      </c>
    </row>
    <row r="174" spans="1:21" x14ac:dyDescent="0.3">
      <c r="A174" s="5" t="s">
        <v>168</v>
      </c>
      <c r="B174" s="5" t="s">
        <v>206</v>
      </c>
      <c r="C174" s="5" t="s">
        <v>116</v>
      </c>
      <c r="D174" s="5" t="s">
        <v>213</v>
      </c>
      <c r="E174" s="5" t="s">
        <v>172</v>
      </c>
      <c r="F174" s="6">
        <v>43113</v>
      </c>
      <c r="G174" s="5" t="s">
        <v>148</v>
      </c>
      <c r="H174" s="5" t="s">
        <v>234</v>
      </c>
      <c r="I174">
        <v>42948</v>
      </c>
      <c r="J174">
        <v>165</v>
      </c>
      <c r="K174">
        <v>100</v>
      </c>
      <c r="L174">
        <v>1</v>
      </c>
      <c r="M174">
        <v>3260</v>
      </c>
      <c r="N174">
        <v>2074.6190000000001</v>
      </c>
      <c r="O174">
        <v>2074.6190000000001</v>
      </c>
      <c r="P174">
        <v>100</v>
      </c>
      <c r="Q174">
        <v>32.6</v>
      </c>
      <c r="R174">
        <v>1185.3810000000001</v>
      </c>
      <c r="S174">
        <v>2018</v>
      </c>
      <c r="T174">
        <v>1</v>
      </c>
      <c r="U174">
        <v>2</v>
      </c>
    </row>
    <row r="175" spans="1:21" x14ac:dyDescent="0.3">
      <c r="A175" s="5" t="s">
        <v>168</v>
      </c>
      <c r="B175" s="5" t="s">
        <v>206</v>
      </c>
      <c r="C175" s="5" t="s">
        <v>116</v>
      </c>
      <c r="D175" s="5" t="s">
        <v>213</v>
      </c>
      <c r="E175" s="5" t="s">
        <v>172</v>
      </c>
      <c r="F175" s="6">
        <v>43113</v>
      </c>
      <c r="G175" s="5" t="s">
        <v>148</v>
      </c>
      <c r="H175" s="5" t="s">
        <v>220</v>
      </c>
      <c r="I175">
        <v>42948</v>
      </c>
      <c r="J175">
        <v>165</v>
      </c>
      <c r="K175">
        <v>90</v>
      </c>
      <c r="L175">
        <v>1</v>
      </c>
      <c r="M175">
        <v>2934</v>
      </c>
      <c r="N175">
        <v>2074.6190000000001</v>
      </c>
      <c r="O175">
        <v>2074.6190000000001</v>
      </c>
      <c r="P175">
        <v>90</v>
      </c>
      <c r="Q175">
        <v>32.6</v>
      </c>
      <c r="R175">
        <v>859.38099999999997</v>
      </c>
      <c r="S175">
        <v>2018</v>
      </c>
      <c r="T175">
        <v>1</v>
      </c>
      <c r="U175">
        <v>2</v>
      </c>
    </row>
    <row r="176" spans="1:21" x14ac:dyDescent="0.3">
      <c r="A176" s="5" t="s">
        <v>168</v>
      </c>
      <c r="B176" s="5" t="s">
        <v>206</v>
      </c>
      <c r="C176" s="5" t="s">
        <v>116</v>
      </c>
      <c r="D176" s="5" t="s">
        <v>213</v>
      </c>
      <c r="E176" s="5" t="s">
        <v>172</v>
      </c>
      <c r="F176" s="6">
        <v>43113</v>
      </c>
      <c r="G176" s="5" t="s">
        <v>148</v>
      </c>
      <c r="H176" s="5" t="s">
        <v>221</v>
      </c>
      <c r="I176">
        <v>42948</v>
      </c>
      <c r="J176">
        <v>165</v>
      </c>
      <c r="K176">
        <v>211</v>
      </c>
      <c r="L176">
        <v>2</v>
      </c>
      <c r="M176">
        <v>6878.6</v>
      </c>
      <c r="N176">
        <v>4149.2380000000003</v>
      </c>
      <c r="O176">
        <v>2074.6190000000001</v>
      </c>
      <c r="P176">
        <v>105.5</v>
      </c>
      <c r="Q176">
        <v>32.6</v>
      </c>
      <c r="R176">
        <v>2729.3620000000001</v>
      </c>
      <c r="S176">
        <v>2018</v>
      </c>
      <c r="T176">
        <v>1</v>
      </c>
      <c r="U176">
        <v>2</v>
      </c>
    </row>
    <row r="177" spans="1:21" x14ac:dyDescent="0.3">
      <c r="A177" s="5" t="s">
        <v>168</v>
      </c>
      <c r="B177" s="5" t="s">
        <v>206</v>
      </c>
      <c r="C177" s="5" t="s">
        <v>116</v>
      </c>
      <c r="D177" s="5" t="s">
        <v>213</v>
      </c>
      <c r="E177" s="5" t="s">
        <v>172</v>
      </c>
      <c r="F177" s="6">
        <v>43113</v>
      </c>
      <c r="G177" s="5" t="s">
        <v>148</v>
      </c>
      <c r="H177" s="5" t="s">
        <v>205</v>
      </c>
      <c r="I177">
        <v>42948</v>
      </c>
      <c r="J177">
        <v>165</v>
      </c>
      <c r="K177">
        <v>317</v>
      </c>
      <c r="L177">
        <v>3</v>
      </c>
      <c r="M177">
        <v>10334.19</v>
      </c>
      <c r="N177">
        <v>6223.8559999999998</v>
      </c>
      <c r="O177">
        <v>2074.6190000000001</v>
      </c>
      <c r="P177">
        <v>105.66666666666667</v>
      </c>
      <c r="Q177">
        <v>32.6</v>
      </c>
      <c r="R177">
        <v>4110.3339999999998</v>
      </c>
      <c r="S177">
        <v>2018</v>
      </c>
      <c r="T177">
        <v>1</v>
      </c>
      <c r="U177">
        <v>2</v>
      </c>
    </row>
    <row r="178" spans="1:21" x14ac:dyDescent="0.3">
      <c r="A178" s="5" t="s">
        <v>168</v>
      </c>
      <c r="B178" s="5" t="s">
        <v>206</v>
      </c>
      <c r="C178" s="5" t="s">
        <v>116</v>
      </c>
      <c r="D178" s="5" t="s">
        <v>213</v>
      </c>
      <c r="E178" s="5" t="s">
        <v>172</v>
      </c>
      <c r="F178" s="6">
        <v>43113</v>
      </c>
      <c r="G178" s="5" t="s">
        <v>148</v>
      </c>
      <c r="H178" s="5" t="s">
        <v>216</v>
      </c>
      <c r="I178">
        <v>42948</v>
      </c>
      <c r="J178">
        <v>165</v>
      </c>
      <c r="K178">
        <v>100</v>
      </c>
      <c r="L178">
        <v>1</v>
      </c>
      <c r="M178">
        <v>3260</v>
      </c>
      <c r="N178">
        <v>2074.6190000000001</v>
      </c>
      <c r="O178">
        <v>2074.6190000000001</v>
      </c>
      <c r="P178">
        <v>100</v>
      </c>
      <c r="Q178">
        <v>32.6</v>
      </c>
      <c r="R178">
        <v>1185.3810000000001</v>
      </c>
      <c r="S178">
        <v>2018</v>
      </c>
      <c r="T178">
        <v>1</v>
      </c>
      <c r="U178">
        <v>2</v>
      </c>
    </row>
    <row r="179" spans="1:21" x14ac:dyDescent="0.3">
      <c r="A179" s="5" t="s">
        <v>168</v>
      </c>
      <c r="B179" s="5" t="s">
        <v>206</v>
      </c>
      <c r="C179" s="5" t="s">
        <v>116</v>
      </c>
      <c r="D179" s="5" t="s">
        <v>213</v>
      </c>
      <c r="E179" s="5" t="s">
        <v>172</v>
      </c>
      <c r="F179" s="6">
        <v>43113</v>
      </c>
      <c r="G179" s="5" t="s">
        <v>148</v>
      </c>
      <c r="H179" s="5" t="s">
        <v>222</v>
      </c>
      <c r="I179">
        <v>42948</v>
      </c>
      <c r="J179">
        <v>165</v>
      </c>
      <c r="K179">
        <v>105</v>
      </c>
      <c r="L179">
        <v>1</v>
      </c>
      <c r="M179">
        <v>3423</v>
      </c>
      <c r="N179">
        <v>2074.6190000000001</v>
      </c>
      <c r="O179">
        <v>2074.6190000000001</v>
      </c>
      <c r="P179">
        <v>105</v>
      </c>
      <c r="Q179">
        <v>32.6</v>
      </c>
      <c r="R179">
        <v>1348.3810000000001</v>
      </c>
      <c r="S179">
        <v>2018</v>
      </c>
      <c r="T179">
        <v>1</v>
      </c>
      <c r="U179">
        <v>2</v>
      </c>
    </row>
    <row r="180" spans="1:21" x14ac:dyDescent="0.3">
      <c r="A180" s="5" t="s">
        <v>168</v>
      </c>
      <c r="B180" s="5" t="s">
        <v>206</v>
      </c>
      <c r="C180" s="5" t="s">
        <v>116</v>
      </c>
      <c r="D180" s="5" t="s">
        <v>213</v>
      </c>
      <c r="E180" s="5" t="s">
        <v>172</v>
      </c>
      <c r="F180" s="6">
        <v>43113</v>
      </c>
      <c r="G180" s="5" t="s">
        <v>148</v>
      </c>
      <c r="H180" s="5" t="s">
        <v>181</v>
      </c>
      <c r="I180">
        <v>42948</v>
      </c>
      <c r="J180">
        <v>165</v>
      </c>
      <c r="K180">
        <v>220</v>
      </c>
      <c r="L180">
        <v>2</v>
      </c>
      <c r="M180">
        <v>7150</v>
      </c>
      <c r="N180">
        <v>4149.2380000000003</v>
      </c>
      <c r="O180">
        <v>2074.6190000000001</v>
      </c>
      <c r="P180">
        <v>110</v>
      </c>
      <c r="Q180">
        <v>32.5</v>
      </c>
      <c r="R180">
        <v>3000.7620000000002</v>
      </c>
      <c r="S180">
        <v>2018</v>
      </c>
      <c r="T180">
        <v>1</v>
      </c>
      <c r="U180">
        <v>2</v>
      </c>
    </row>
    <row r="181" spans="1:21" x14ac:dyDescent="0.3">
      <c r="A181" s="5" t="s">
        <v>168</v>
      </c>
      <c r="B181" s="5" t="s">
        <v>206</v>
      </c>
      <c r="C181" s="5" t="s">
        <v>116</v>
      </c>
      <c r="D181" s="5" t="s">
        <v>213</v>
      </c>
      <c r="E181" s="5" t="s">
        <v>172</v>
      </c>
      <c r="F181" s="6">
        <v>43113</v>
      </c>
      <c r="G181" s="5" t="s">
        <v>148</v>
      </c>
      <c r="H181" s="5" t="s">
        <v>183</v>
      </c>
      <c r="I181">
        <v>42948</v>
      </c>
      <c r="J181">
        <v>165</v>
      </c>
      <c r="K181">
        <v>508</v>
      </c>
      <c r="L181">
        <v>5</v>
      </c>
      <c r="M181">
        <v>16560.8</v>
      </c>
      <c r="N181">
        <v>10373.093999999999</v>
      </c>
      <c r="O181">
        <v>2074.6190000000001</v>
      </c>
      <c r="P181">
        <v>101.6</v>
      </c>
      <c r="Q181">
        <v>32.6</v>
      </c>
      <c r="R181">
        <v>6187.7060000000001</v>
      </c>
      <c r="S181">
        <v>2018</v>
      </c>
      <c r="T181">
        <v>1</v>
      </c>
      <c r="U181">
        <v>2</v>
      </c>
    </row>
    <row r="182" spans="1:21" x14ac:dyDescent="0.3">
      <c r="A182" s="5" t="s">
        <v>168</v>
      </c>
      <c r="B182" s="5" t="s">
        <v>206</v>
      </c>
      <c r="C182" s="5" t="s">
        <v>116</v>
      </c>
      <c r="D182" s="5" t="s">
        <v>213</v>
      </c>
      <c r="E182" s="5" t="s">
        <v>172</v>
      </c>
      <c r="F182" s="6">
        <v>43113</v>
      </c>
      <c r="G182" s="5" t="s">
        <v>148</v>
      </c>
      <c r="H182" s="5" t="s">
        <v>182</v>
      </c>
      <c r="I182">
        <v>42948</v>
      </c>
      <c r="J182">
        <v>165</v>
      </c>
      <c r="K182">
        <v>304</v>
      </c>
      <c r="L182">
        <v>3</v>
      </c>
      <c r="M182">
        <v>9910.41</v>
      </c>
      <c r="N182">
        <v>6223.8559999999998</v>
      </c>
      <c r="O182">
        <v>2074.6190000000001</v>
      </c>
      <c r="P182">
        <v>101.33333333333333</v>
      </c>
      <c r="Q182">
        <v>32.6</v>
      </c>
      <c r="R182">
        <v>3686.5540000000001</v>
      </c>
      <c r="S182">
        <v>2018</v>
      </c>
      <c r="T182">
        <v>1</v>
      </c>
      <c r="U182">
        <v>2</v>
      </c>
    </row>
    <row r="183" spans="1:21" x14ac:dyDescent="0.3">
      <c r="A183" s="5" t="s">
        <v>168</v>
      </c>
      <c r="B183" s="5" t="s">
        <v>206</v>
      </c>
      <c r="C183" s="5" t="s">
        <v>116</v>
      </c>
      <c r="D183" s="5" t="s">
        <v>213</v>
      </c>
      <c r="E183" s="5" t="s">
        <v>172</v>
      </c>
      <c r="F183" s="6">
        <v>43113</v>
      </c>
      <c r="G183" s="5" t="s">
        <v>148</v>
      </c>
      <c r="H183" s="5" t="s">
        <v>184</v>
      </c>
      <c r="I183">
        <v>42948</v>
      </c>
      <c r="J183">
        <v>165</v>
      </c>
      <c r="K183">
        <v>2919</v>
      </c>
      <c r="L183">
        <v>25</v>
      </c>
      <c r="M183">
        <v>93700</v>
      </c>
      <c r="N183">
        <v>51865.468999999997</v>
      </c>
      <c r="O183">
        <v>2074.6190000000001</v>
      </c>
      <c r="P183">
        <v>116.76</v>
      </c>
      <c r="Q183">
        <v>32.1</v>
      </c>
      <c r="R183">
        <v>41834.531000000003</v>
      </c>
      <c r="S183">
        <v>2018</v>
      </c>
      <c r="T183">
        <v>1</v>
      </c>
      <c r="U183">
        <v>2</v>
      </c>
    </row>
    <row r="184" spans="1:21" x14ac:dyDescent="0.3">
      <c r="A184" s="5" t="s">
        <v>168</v>
      </c>
      <c r="B184" s="5" t="s">
        <v>206</v>
      </c>
      <c r="C184" s="5" t="s">
        <v>116</v>
      </c>
      <c r="D184" s="5" t="s">
        <v>213</v>
      </c>
      <c r="E184" s="5" t="s">
        <v>172</v>
      </c>
      <c r="F184" s="6">
        <v>43113</v>
      </c>
      <c r="G184" s="5" t="s">
        <v>148</v>
      </c>
      <c r="H184" s="5" t="s">
        <v>223</v>
      </c>
      <c r="I184">
        <v>42948</v>
      </c>
      <c r="J184">
        <v>165</v>
      </c>
      <c r="K184">
        <v>206</v>
      </c>
      <c r="L184">
        <v>2</v>
      </c>
      <c r="M184">
        <v>6715.6</v>
      </c>
      <c r="N184">
        <v>4149.2380000000003</v>
      </c>
      <c r="O184">
        <v>2074.6190000000001</v>
      </c>
      <c r="P184">
        <v>103</v>
      </c>
      <c r="Q184">
        <v>32.6</v>
      </c>
      <c r="R184">
        <v>2566.3620000000001</v>
      </c>
      <c r="S184">
        <v>2018</v>
      </c>
      <c r="T184">
        <v>1</v>
      </c>
      <c r="U184">
        <v>2</v>
      </c>
    </row>
    <row r="185" spans="1:21" x14ac:dyDescent="0.3">
      <c r="A185" s="5" t="s">
        <v>168</v>
      </c>
      <c r="B185" s="5" t="s">
        <v>206</v>
      </c>
      <c r="C185" s="5" t="s">
        <v>116</v>
      </c>
      <c r="D185" s="5" t="s">
        <v>213</v>
      </c>
      <c r="E185" s="5" t="s">
        <v>172</v>
      </c>
      <c r="F185" s="6">
        <v>43113</v>
      </c>
      <c r="G185" s="5" t="s">
        <v>148</v>
      </c>
      <c r="H185" s="5" t="s">
        <v>189</v>
      </c>
      <c r="I185">
        <v>42948</v>
      </c>
      <c r="J185">
        <v>165</v>
      </c>
      <c r="K185">
        <v>101</v>
      </c>
      <c r="L185">
        <v>1</v>
      </c>
      <c r="M185">
        <v>3292.6</v>
      </c>
      <c r="N185">
        <v>2074.6190000000001</v>
      </c>
      <c r="O185">
        <v>2074.6190000000001</v>
      </c>
      <c r="P185">
        <v>101</v>
      </c>
      <c r="Q185">
        <v>32.6</v>
      </c>
      <c r="R185">
        <v>1217.981</v>
      </c>
      <c r="S185">
        <v>2018</v>
      </c>
      <c r="T185">
        <v>1</v>
      </c>
      <c r="U185">
        <v>2</v>
      </c>
    </row>
    <row r="186" spans="1:21" x14ac:dyDescent="0.3">
      <c r="A186" s="5" t="s">
        <v>168</v>
      </c>
      <c r="B186" s="5" t="s">
        <v>206</v>
      </c>
      <c r="C186" s="5" t="s">
        <v>116</v>
      </c>
      <c r="D186" s="5" t="s">
        <v>213</v>
      </c>
      <c r="E186" s="5" t="s">
        <v>172</v>
      </c>
      <c r="F186" s="6">
        <v>43113</v>
      </c>
      <c r="G186" s="5" t="s">
        <v>148</v>
      </c>
      <c r="H186" s="5" t="s">
        <v>190</v>
      </c>
      <c r="I186">
        <v>42948</v>
      </c>
      <c r="J186">
        <v>165</v>
      </c>
      <c r="K186">
        <v>305</v>
      </c>
      <c r="L186">
        <v>3</v>
      </c>
      <c r="M186">
        <v>9942.99</v>
      </c>
      <c r="N186">
        <v>6223.8559999999998</v>
      </c>
      <c r="O186">
        <v>2074.6190000000001</v>
      </c>
      <c r="P186">
        <v>101.66666666666667</v>
      </c>
      <c r="Q186">
        <v>32.6</v>
      </c>
      <c r="R186">
        <v>3719.134</v>
      </c>
      <c r="S186">
        <v>2018</v>
      </c>
      <c r="T186">
        <v>1</v>
      </c>
      <c r="U186">
        <v>2</v>
      </c>
    </row>
    <row r="187" spans="1:21" x14ac:dyDescent="0.3">
      <c r="A187" s="5" t="s">
        <v>168</v>
      </c>
      <c r="B187" s="5" t="s">
        <v>206</v>
      </c>
      <c r="C187" s="5" t="s">
        <v>116</v>
      </c>
      <c r="D187" s="5" t="s">
        <v>213</v>
      </c>
      <c r="E187" s="5" t="s">
        <v>172</v>
      </c>
      <c r="F187" s="6">
        <v>43113</v>
      </c>
      <c r="G187" s="5" t="s">
        <v>148</v>
      </c>
      <c r="H187" s="5" t="s">
        <v>224</v>
      </c>
      <c r="I187">
        <v>42948</v>
      </c>
      <c r="J187">
        <v>165</v>
      </c>
      <c r="K187">
        <v>208</v>
      </c>
      <c r="L187">
        <v>2</v>
      </c>
      <c r="M187">
        <v>6780.8</v>
      </c>
      <c r="N187">
        <v>4149.2380000000003</v>
      </c>
      <c r="O187">
        <v>2074.6190000000001</v>
      </c>
      <c r="P187">
        <v>104</v>
      </c>
      <c r="Q187">
        <v>32.6</v>
      </c>
      <c r="R187">
        <v>2631.5619999999999</v>
      </c>
      <c r="S187">
        <v>2018</v>
      </c>
      <c r="T187">
        <v>1</v>
      </c>
      <c r="U187">
        <v>2</v>
      </c>
    </row>
    <row r="188" spans="1:21" x14ac:dyDescent="0.3">
      <c r="A188" s="5" t="s">
        <v>168</v>
      </c>
      <c r="B188" s="5" t="s">
        <v>206</v>
      </c>
      <c r="C188" s="5" t="s">
        <v>116</v>
      </c>
      <c r="D188" s="5" t="s">
        <v>213</v>
      </c>
      <c r="E188" s="5" t="s">
        <v>172</v>
      </c>
      <c r="F188" s="6">
        <v>43113</v>
      </c>
      <c r="G188" s="5" t="s">
        <v>148</v>
      </c>
      <c r="H188" s="5" t="s">
        <v>225</v>
      </c>
      <c r="I188">
        <v>42948</v>
      </c>
      <c r="J188">
        <v>165</v>
      </c>
      <c r="K188">
        <v>106</v>
      </c>
      <c r="L188">
        <v>1</v>
      </c>
      <c r="M188">
        <v>3455.6</v>
      </c>
      <c r="N188">
        <v>2074.6190000000001</v>
      </c>
      <c r="O188">
        <v>2074.6190000000001</v>
      </c>
      <c r="P188">
        <v>106</v>
      </c>
      <c r="Q188">
        <v>32.6</v>
      </c>
      <c r="R188">
        <v>1380.981</v>
      </c>
      <c r="S188">
        <v>2018</v>
      </c>
      <c r="T188">
        <v>1</v>
      </c>
      <c r="U188">
        <v>2</v>
      </c>
    </row>
    <row r="189" spans="1:21" x14ac:dyDescent="0.3">
      <c r="A189" s="5" t="s">
        <v>168</v>
      </c>
      <c r="B189" s="5" t="s">
        <v>175</v>
      </c>
      <c r="C189" s="5" t="s">
        <v>86</v>
      </c>
      <c r="D189" s="5" t="s">
        <v>192</v>
      </c>
      <c r="E189" s="5" t="s">
        <v>172</v>
      </c>
      <c r="F189" s="6">
        <v>43115</v>
      </c>
      <c r="G189" s="5" t="s">
        <v>148</v>
      </c>
      <c r="H189" s="5" t="s">
        <v>178</v>
      </c>
      <c r="I189">
        <v>42943</v>
      </c>
      <c r="J189">
        <v>172</v>
      </c>
      <c r="K189">
        <v>347</v>
      </c>
      <c r="L189">
        <v>3</v>
      </c>
      <c r="M189">
        <v>11173.41</v>
      </c>
      <c r="N189">
        <v>5851.7070000000003</v>
      </c>
      <c r="O189">
        <v>1950.569</v>
      </c>
      <c r="P189">
        <v>115.66666666666667</v>
      </c>
      <c r="Q189">
        <v>32.200000000000003</v>
      </c>
      <c r="R189">
        <v>5321.7030000000004</v>
      </c>
      <c r="S189">
        <v>2018</v>
      </c>
      <c r="T189">
        <v>1</v>
      </c>
      <c r="U189">
        <v>3</v>
      </c>
    </row>
    <row r="190" spans="1:21" x14ac:dyDescent="0.3">
      <c r="A190" s="5" t="s">
        <v>168</v>
      </c>
      <c r="B190" s="5" t="s">
        <v>175</v>
      </c>
      <c r="C190" s="5" t="s">
        <v>86</v>
      </c>
      <c r="D190" s="5" t="s">
        <v>192</v>
      </c>
      <c r="E190" s="5" t="s">
        <v>172</v>
      </c>
      <c r="F190" s="6">
        <v>43115</v>
      </c>
      <c r="G190" s="5" t="s">
        <v>148</v>
      </c>
      <c r="H190" s="5" t="s">
        <v>196</v>
      </c>
      <c r="I190">
        <v>42943</v>
      </c>
      <c r="J190">
        <v>172</v>
      </c>
      <c r="K190">
        <v>975</v>
      </c>
      <c r="L190">
        <v>8</v>
      </c>
      <c r="M190">
        <v>31395.040000000001</v>
      </c>
      <c r="N190">
        <v>15604.553</v>
      </c>
      <c r="O190">
        <v>1950.569</v>
      </c>
      <c r="P190">
        <v>121.875</v>
      </c>
      <c r="Q190">
        <v>32.200000000000003</v>
      </c>
      <c r="R190">
        <v>15790.486999999999</v>
      </c>
      <c r="S190">
        <v>2018</v>
      </c>
      <c r="T190">
        <v>1</v>
      </c>
      <c r="U190">
        <v>3</v>
      </c>
    </row>
    <row r="191" spans="1:21" x14ac:dyDescent="0.3">
      <c r="A191" s="5" t="s">
        <v>168</v>
      </c>
      <c r="B191" s="5" t="s">
        <v>175</v>
      </c>
      <c r="C191" s="5" t="s">
        <v>86</v>
      </c>
      <c r="D191" s="5" t="s">
        <v>192</v>
      </c>
      <c r="E191" s="5" t="s">
        <v>172</v>
      </c>
      <c r="F191" s="6">
        <v>43115</v>
      </c>
      <c r="G191" s="5" t="s">
        <v>148</v>
      </c>
      <c r="H191" s="5" t="s">
        <v>198</v>
      </c>
      <c r="I191">
        <v>42943</v>
      </c>
      <c r="J191">
        <v>172</v>
      </c>
      <c r="K191">
        <v>511.5</v>
      </c>
      <c r="L191">
        <v>4</v>
      </c>
      <c r="M191">
        <v>16470.32</v>
      </c>
      <c r="N191">
        <v>7802.277</v>
      </c>
      <c r="O191">
        <v>1950.569</v>
      </c>
      <c r="P191">
        <v>127.875</v>
      </c>
      <c r="Q191">
        <v>32.200000000000003</v>
      </c>
      <c r="R191">
        <v>8668.0429999999997</v>
      </c>
      <c r="S191">
        <v>2018</v>
      </c>
      <c r="T191">
        <v>1</v>
      </c>
      <c r="U191">
        <v>3</v>
      </c>
    </row>
    <row r="192" spans="1:21" x14ac:dyDescent="0.3">
      <c r="A192" s="5" t="s">
        <v>168</v>
      </c>
      <c r="B192" s="5" t="s">
        <v>175</v>
      </c>
      <c r="C192" s="5" t="s">
        <v>86</v>
      </c>
      <c r="D192" s="5" t="s">
        <v>192</v>
      </c>
      <c r="E192" s="5" t="s">
        <v>172</v>
      </c>
      <c r="F192" s="6">
        <v>43115</v>
      </c>
      <c r="G192" s="5" t="s">
        <v>148</v>
      </c>
      <c r="H192" s="5" t="s">
        <v>209</v>
      </c>
      <c r="I192">
        <v>42943</v>
      </c>
      <c r="J192">
        <v>172</v>
      </c>
      <c r="K192">
        <v>433.5</v>
      </c>
      <c r="L192">
        <v>4</v>
      </c>
      <c r="M192">
        <v>13958.72</v>
      </c>
      <c r="N192">
        <v>7802.277</v>
      </c>
      <c r="O192">
        <v>1950.569</v>
      </c>
      <c r="P192">
        <v>108.375</v>
      </c>
      <c r="Q192">
        <v>32.200000000000003</v>
      </c>
      <c r="R192">
        <v>6156.4430000000002</v>
      </c>
      <c r="S192">
        <v>2018</v>
      </c>
      <c r="T192">
        <v>1</v>
      </c>
      <c r="U192">
        <v>3</v>
      </c>
    </row>
    <row r="193" spans="1:21" x14ac:dyDescent="0.3">
      <c r="A193" s="5" t="s">
        <v>168</v>
      </c>
      <c r="B193" s="5" t="s">
        <v>175</v>
      </c>
      <c r="C193" s="5" t="s">
        <v>86</v>
      </c>
      <c r="D193" s="5" t="s">
        <v>192</v>
      </c>
      <c r="E193" s="5" t="s">
        <v>172</v>
      </c>
      <c r="F193" s="6">
        <v>43115</v>
      </c>
      <c r="G193" s="5" t="s">
        <v>148</v>
      </c>
      <c r="H193" s="5" t="s">
        <v>235</v>
      </c>
      <c r="I193">
        <v>42943</v>
      </c>
      <c r="J193">
        <v>172</v>
      </c>
      <c r="K193">
        <v>123</v>
      </c>
      <c r="L193">
        <v>1</v>
      </c>
      <c r="M193">
        <v>3960.6</v>
      </c>
      <c r="N193">
        <v>1950.569</v>
      </c>
      <c r="O193">
        <v>1950.569</v>
      </c>
      <c r="P193">
        <v>123</v>
      </c>
      <c r="Q193">
        <v>32.200000000000003</v>
      </c>
      <c r="R193">
        <v>2010.0309999999999</v>
      </c>
      <c r="S193">
        <v>2018</v>
      </c>
      <c r="T193">
        <v>1</v>
      </c>
      <c r="U193">
        <v>3</v>
      </c>
    </row>
    <row r="194" spans="1:21" x14ac:dyDescent="0.3">
      <c r="A194" s="5" t="s">
        <v>168</v>
      </c>
      <c r="B194" s="5" t="s">
        <v>175</v>
      </c>
      <c r="C194" s="5" t="s">
        <v>86</v>
      </c>
      <c r="D194" s="5" t="s">
        <v>192</v>
      </c>
      <c r="E194" s="5" t="s">
        <v>172</v>
      </c>
      <c r="F194" s="6">
        <v>43115</v>
      </c>
      <c r="G194" s="5" t="s">
        <v>148</v>
      </c>
      <c r="H194" s="5" t="s">
        <v>197</v>
      </c>
      <c r="I194">
        <v>42943</v>
      </c>
      <c r="J194">
        <v>172</v>
      </c>
      <c r="K194">
        <v>907.5</v>
      </c>
      <c r="L194">
        <v>8</v>
      </c>
      <c r="M194">
        <v>29221.52</v>
      </c>
      <c r="N194">
        <v>15604.553</v>
      </c>
      <c r="O194">
        <v>1950.569</v>
      </c>
      <c r="P194">
        <v>113.4375</v>
      </c>
      <c r="Q194">
        <v>32.200000000000003</v>
      </c>
      <c r="R194">
        <v>13616.967000000001</v>
      </c>
      <c r="S194">
        <v>2018</v>
      </c>
      <c r="T194">
        <v>1</v>
      </c>
      <c r="U194">
        <v>3</v>
      </c>
    </row>
    <row r="195" spans="1:21" x14ac:dyDescent="0.3">
      <c r="A195" s="5" t="s">
        <v>168</v>
      </c>
      <c r="B195" s="5" t="s">
        <v>175</v>
      </c>
      <c r="C195" s="5" t="s">
        <v>86</v>
      </c>
      <c r="D195" s="5" t="s">
        <v>192</v>
      </c>
      <c r="E195" s="5" t="s">
        <v>172</v>
      </c>
      <c r="F195" s="6">
        <v>43115</v>
      </c>
      <c r="G195" s="5" t="s">
        <v>148</v>
      </c>
      <c r="H195" s="5" t="s">
        <v>173</v>
      </c>
      <c r="I195">
        <v>42943</v>
      </c>
      <c r="J195">
        <v>172</v>
      </c>
      <c r="K195">
        <v>187</v>
      </c>
      <c r="L195">
        <v>2</v>
      </c>
      <c r="M195">
        <v>6021.4</v>
      </c>
      <c r="N195">
        <v>3901.1379999999999</v>
      </c>
      <c r="O195">
        <v>1950.569</v>
      </c>
      <c r="P195">
        <v>93.5</v>
      </c>
      <c r="Q195">
        <v>32.200000000000003</v>
      </c>
      <c r="R195">
        <v>2120.2620000000002</v>
      </c>
      <c r="S195">
        <v>2018</v>
      </c>
      <c r="T195">
        <v>1</v>
      </c>
      <c r="U195">
        <v>3</v>
      </c>
    </row>
    <row r="196" spans="1:21" x14ac:dyDescent="0.3">
      <c r="A196" s="5" t="s">
        <v>168</v>
      </c>
      <c r="B196" s="5" t="s">
        <v>175</v>
      </c>
      <c r="C196" s="5" t="s">
        <v>86</v>
      </c>
      <c r="D196" s="5" t="s">
        <v>192</v>
      </c>
      <c r="E196" s="5" t="s">
        <v>172</v>
      </c>
      <c r="F196" s="6">
        <v>43115</v>
      </c>
      <c r="G196" s="5" t="s">
        <v>148</v>
      </c>
      <c r="H196" s="5" t="s">
        <v>194</v>
      </c>
      <c r="I196">
        <v>42943</v>
      </c>
      <c r="J196">
        <v>172</v>
      </c>
      <c r="K196">
        <v>249</v>
      </c>
      <c r="L196">
        <v>2</v>
      </c>
      <c r="M196">
        <v>8017.8</v>
      </c>
      <c r="N196">
        <v>3901.1379999999999</v>
      </c>
      <c r="O196">
        <v>1950.569</v>
      </c>
      <c r="P196">
        <v>124.5</v>
      </c>
      <c r="Q196">
        <v>32.200000000000003</v>
      </c>
      <c r="R196">
        <v>4116.6620000000003</v>
      </c>
      <c r="S196">
        <v>2018</v>
      </c>
      <c r="T196">
        <v>1</v>
      </c>
      <c r="U196">
        <v>3</v>
      </c>
    </row>
    <row r="197" spans="1:21" x14ac:dyDescent="0.3">
      <c r="A197" s="5" t="s">
        <v>168</v>
      </c>
      <c r="B197" s="5" t="s">
        <v>175</v>
      </c>
      <c r="C197" s="5" t="s">
        <v>86</v>
      </c>
      <c r="D197" s="5" t="s">
        <v>192</v>
      </c>
      <c r="E197" s="5" t="s">
        <v>172</v>
      </c>
      <c r="F197" s="6">
        <v>43115</v>
      </c>
      <c r="G197" s="5" t="s">
        <v>148</v>
      </c>
      <c r="H197" s="5" t="s">
        <v>212</v>
      </c>
      <c r="I197">
        <v>42943</v>
      </c>
      <c r="J197">
        <v>172</v>
      </c>
      <c r="K197">
        <v>132</v>
      </c>
      <c r="L197">
        <v>1</v>
      </c>
      <c r="M197">
        <v>4356</v>
      </c>
      <c r="N197">
        <v>1950.569</v>
      </c>
      <c r="O197">
        <v>1950.569</v>
      </c>
      <c r="P197">
        <v>132</v>
      </c>
      <c r="Q197">
        <v>33</v>
      </c>
      <c r="R197">
        <v>2405.431</v>
      </c>
      <c r="S197">
        <v>2018</v>
      </c>
      <c r="T197">
        <v>1</v>
      </c>
      <c r="U197">
        <v>3</v>
      </c>
    </row>
    <row r="198" spans="1:21" x14ac:dyDescent="0.3">
      <c r="A198" s="5" t="s">
        <v>168</v>
      </c>
      <c r="B198" s="5" t="s">
        <v>175</v>
      </c>
      <c r="C198" s="5" t="s">
        <v>88</v>
      </c>
      <c r="D198" s="5" t="s">
        <v>176</v>
      </c>
      <c r="E198" s="5" t="s">
        <v>172</v>
      </c>
      <c r="F198" s="6">
        <v>43115</v>
      </c>
      <c r="G198" s="5" t="s">
        <v>148</v>
      </c>
      <c r="H198" s="5" t="s">
        <v>173</v>
      </c>
      <c r="I198">
        <v>42951</v>
      </c>
      <c r="J198">
        <v>164</v>
      </c>
      <c r="K198">
        <v>99.5</v>
      </c>
      <c r="L198">
        <v>1</v>
      </c>
      <c r="M198">
        <v>3203.9</v>
      </c>
      <c r="N198">
        <v>2024.164</v>
      </c>
      <c r="O198">
        <v>2024.164</v>
      </c>
      <c r="P198">
        <v>99.5</v>
      </c>
      <c r="Q198">
        <v>32.200000000000003</v>
      </c>
      <c r="R198">
        <v>1179.7360000000001</v>
      </c>
      <c r="S198">
        <v>2018</v>
      </c>
      <c r="T198">
        <v>1</v>
      </c>
      <c r="U198">
        <v>3</v>
      </c>
    </row>
    <row r="199" spans="1:21" x14ac:dyDescent="0.3">
      <c r="A199" s="5" t="s">
        <v>168</v>
      </c>
      <c r="B199" s="5" t="s">
        <v>175</v>
      </c>
      <c r="C199" s="5" t="s">
        <v>88</v>
      </c>
      <c r="D199" s="5" t="s">
        <v>176</v>
      </c>
      <c r="E199" s="5" t="s">
        <v>172</v>
      </c>
      <c r="F199" s="6">
        <v>43115</v>
      </c>
      <c r="G199" s="5" t="s">
        <v>148</v>
      </c>
      <c r="H199" s="5" t="s">
        <v>173</v>
      </c>
      <c r="I199">
        <v>42951</v>
      </c>
      <c r="J199">
        <v>164</v>
      </c>
      <c r="K199">
        <v>943</v>
      </c>
      <c r="L199">
        <v>10</v>
      </c>
      <c r="M199">
        <v>30364.6</v>
      </c>
      <c r="N199">
        <v>20241.645</v>
      </c>
      <c r="O199">
        <v>2024.164</v>
      </c>
      <c r="P199">
        <v>94.3</v>
      </c>
      <c r="Q199">
        <v>32.200000000000003</v>
      </c>
      <c r="R199">
        <v>10122.955</v>
      </c>
      <c r="S199">
        <v>2018</v>
      </c>
      <c r="T199">
        <v>1</v>
      </c>
      <c r="U199">
        <v>3</v>
      </c>
    </row>
    <row r="200" spans="1:21" x14ac:dyDescent="0.3">
      <c r="A200" s="5" t="s">
        <v>168</v>
      </c>
      <c r="B200" s="5" t="s">
        <v>175</v>
      </c>
      <c r="C200" s="5" t="s">
        <v>88</v>
      </c>
      <c r="D200" s="5" t="s">
        <v>176</v>
      </c>
      <c r="E200" s="5" t="s">
        <v>172</v>
      </c>
      <c r="F200" s="6">
        <v>43115</v>
      </c>
      <c r="G200" s="5" t="s">
        <v>148</v>
      </c>
      <c r="H200" s="5" t="s">
        <v>190</v>
      </c>
      <c r="I200">
        <v>42951</v>
      </c>
      <c r="J200">
        <v>164</v>
      </c>
      <c r="K200">
        <v>100.5</v>
      </c>
      <c r="L200">
        <v>1</v>
      </c>
      <c r="M200">
        <v>3236.1</v>
      </c>
      <c r="N200">
        <v>2024.164</v>
      </c>
      <c r="O200">
        <v>2024.164</v>
      </c>
      <c r="P200">
        <v>100.5</v>
      </c>
      <c r="Q200">
        <v>32.200000000000003</v>
      </c>
      <c r="R200">
        <v>1211.9359999999999</v>
      </c>
      <c r="S200">
        <v>2018</v>
      </c>
      <c r="T200">
        <v>1</v>
      </c>
      <c r="U200">
        <v>3</v>
      </c>
    </row>
    <row r="201" spans="1:21" x14ac:dyDescent="0.3">
      <c r="A201" s="5" t="s">
        <v>168</v>
      </c>
      <c r="B201" s="5" t="s">
        <v>206</v>
      </c>
      <c r="C201" s="5" t="s">
        <v>112</v>
      </c>
      <c r="D201" s="5" t="s">
        <v>236</v>
      </c>
      <c r="E201" s="5" t="s">
        <v>172</v>
      </c>
      <c r="F201" s="6">
        <v>43115</v>
      </c>
      <c r="G201" s="5" t="s">
        <v>148</v>
      </c>
      <c r="H201" s="5" t="s">
        <v>173</v>
      </c>
      <c r="I201">
        <v>42969</v>
      </c>
      <c r="J201">
        <v>146</v>
      </c>
      <c r="K201">
        <v>80</v>
      </c>
      <c r="L201">
        <v>1</v>
      </c>
      <c r="M201">
        <v>2576</v>
      </c>
      <c r="N201">
        <v>787.39800000000002</v>
      </c>
      <c r="O201">
        <v>787.39800000000002</v>
      </c>
      <c r="P201">
        <v>80</v>
      </c>
      <c r="Q201">
        <v>32.200000000000003</v>
      </c>
      <c r="R201">
        <v>1788.6020000000001</v>
      </c>
      <c r="S201">
        <v>2018</v>
      </c>
      <c r="T201">
        <v>1</v>
      </c>
      <c r="U201">
        <v>3</v>
      </c>
    </row>
    <row r="202" spans="1:21" x14ac:dyDescent="0.3">
      <c r="A202" s="5" t="s">
        <v>168</v>
      </c>
      <c r="B202" s="5" t="s">
        <v>206</v>
      </c>
      <c r="C202" s="5" t="s">
        <v>115</v>
      </c>
      <c r="D202" s="5" t="s">
        <v>210</v>
      </c>
      <c r="E202" s="5" t="s">
        <v>172</v>
      </c>
      <c r="F202" s="6">
        <v>43116</v>
      </c>
      <c r="G202" s="5" t="s">
        <v>148</v>
      </c>
      <c r="H202" s="5" t="s">
        <v>184</v>
      </c>
      <c r="I202">
        <v>42939</v>
      </c>
      <c r="J202">
        <v>177</v>
      </c>
      <c r="K202">
        <v>2146</v>
      </c>
      <c r="L202">
        <v>18</v>
      </c>
      <c r="M202">
        <v>68886.539999999994</v>
      </c>
      <c r="N202">
        <v>36982.050000000003</v>
      </c>
      <c r="O202">
        <v>2054.558</v>
      </c>
      <c r="P202">
        <v>119.22222222222223</v>
      </c>
      <c r="Q202">
        <v>32.1</v>
      </c>
      <c r="R202">
        <v>31904.49</v>
      </c>
      <c r="S202">
        <v>2018</v>
      </c>
      <c r="T202">
        <v>1</v>
      </c>
      <c r="U202">
        <v>3</v>
      </c>
    </row>
    <row r="203" spans="1:21" x14ac:dyDescent="0.3">
      <c r="A203" s="5" t="s">
        <v>168</v>
      </c>
      <c r="B203" s="5" t="s">
        <v>206</v>
      </c>
      <c r="C203" s="5" t="s">
        <v>115</v>
      </c>
      <c r="D203" s="5" t="s">
        <v>210</v>
      </c>
      <c r="E203" s="5" t="s">
        <v>172</v>
      </c>
      <c r="F203" s="6">
        <v>43116</v>
      </c>
      <c r="G203" s="5" t="s">
        <v>148</v>
      </c>
      <c r="H203" s="5" t="s">
        <v>203</v>
      </c>
      <c r="I203">
        <v>42939</v>
      </c>
      <c r="J203">
        <v>177</v>
      </c>
      <c r="K203">
        <v>91</v>
      </c>
      <c r="L203">
        <v>1</v>
      </c>
      <c r="M203">
        <v>2966.6</v>
      </c>
      <c r="N203">
        <v>2054.558</v>
      </c>
      <c r="O203">
        <v>2054.558</v>
      </c>
      <c r="P203">
        <v>91</v>
      </c>
      <c r="Q203">
        <v>32.6</v>
      </c>
      <c r="R203">
        <v>912.04200000000003</v>
      </c>
      <c r="S203">
        <v>2018</v>
      </c>
      <c r="T203">
        <v>1</v>
      </c>
      <c r="U203">
        <v>3</v>
      </c>
    </row>
    <row r="204" spans="1:21" x14ac:dyDescent="0.3">
      <c r="A204" s="5" t="s">
        <v>168</v>
      </c>
      <c r="B204" s="5" t="s">
        <v>206</v>
      </c>
      <c r="C204" s="5" t="s">
        <v>115</v>
      </c>
      <c r="D204" s="5" t="s">
        <v>210</v>
      </c>
      <c r="E204" s="5" t="s">
        <v>172</v>
      </c>
      <c r="F204" s="6">
        <v>43116</v>
      </c>
      <c r="G204" s="5" t="s">
        <v>148</v>
      </c>
      <c r="H204" s="5" t="s">
        <v>204</v>
      </c>
      <c r="I204">
        <v>42939</v>
      </c>
      <c r="J204">
        <v>177</v>
      </c>
      <c r="K204">
        <v>280</v>
      </c>
      <c r="L204">
        <v>3</v>
      </c>
      <c r="M204">
        <v>9128.01</v>
      </c>
      <c r="N204">
        <v>6163.6750000000002</v>
      </c>
      <c r="O204">
        <v>2054.558</v>
      </c>
      <c r="P204">
        <v>93.333333333333329</v>
      </c>
      <c r="Q204">
        <v>32.6</v>
      </c>
      <c r="R204">
        <v>2964.335</v>
      </c>
      <c r="S204">
        <v>2018</v>
      </c>
      <c r="T204">
        <v>1</v>
      </c>
      <c r="U204">
        <v>3</v>
      </c>
    </row>
    <row r="205" spans="1:21" x14ac:dyDescent="0.3">
      <c r="A205" s="5" t="s">
        <v>168</v>
      </c>
      <c r="B205" s="5" t="s">
        <v>206</v>
      </c>
      <c r="C205" s="5" t="s">
        <v>115</v>
      </c>
      <c r="D205" s="5" t="s">
        <v>210</v>
      </c>
      <c r="E205" s="5" t="s">
        <v>172</v>
      </c>
      <c r="F205" s="6">
        <v>43116</v>
      </c>
      <c r="G205" s="5" t="s">
        <v>148</v>
      </c>
      <c r="H205" s="5" t="s">
        <v>230</v>
      </c>
      <c r="I205">
        <v>42939</v>
      </c>
      <c r="J205">
        <v>177</v>
      </c>
      <c r="K205">
        <v>1678</v>
      </c>
      <c r="L205">
        <v>15</v>
      </c>
      <c r="M205">
        <v>53863.8</v>
      </c>
      <c r="N205">
        <v>30818.375</v>
      </c>
      <c r="O205">
        <v>2054.558</v>
      </c>
      <c r="P205">
        <v>111.86666666666666</v>
      </c>
      <c r="Q205">
        <v>32.1</v>
      </c>
      <c r="R205">
        <v>23045.424999999999</v>
      </c>
      <c r="S205">
        <v>2018</v>
      </c>
      <c r="T205">
        <v>1</v>
      </c>
      <c r="U205">
        <v>3</v>
      </c>
    </row>
    <row r="206" spans="1:21" x14ac:dyDescent="0.3">
      <c r="A206" s="5" t="s">
        <v>168</v>
      </c>
      <c r="B206" s="5" t="s">
        <v>206</v>
      </c>
      <c r="C206" s="5" t="s">
        <v>115</v>
      </c>
      <c r="D206" s="5" t="s">
        <v>210</v>
      </c>
      <c r="E206" s="5" t="s">
        <v>172</v>
      </c>
      <c r="F206" s="6">
        <v>43116</v>
      </c>
      <c r="G206" s="5" t="s">
        <v>148</v>
      </c>
      <c r="H206" s="5" t="s">
        <v>180</v>
      </c>
      <c r="I206">
        <v>42939</v>
      </c>
      <c r="J206">
        <v>177</v>
      </c>
      <c r="K206">
        <v>210</v>
      </c>
      <c r="L206">
        <v>2</v>
      </c>
      <c r="M206">
        <v>6846</v>
      </c>
      <c r="N206">
        <v>4109.1170000000002</v>
      </c>
      <c r="O206">
        <v>2054.558</v>
      </c>
      <c r="P206">
        <v>105</v>
      </c>
      <c r="Q206">
        <v>32.6</v>
      </c>
      <c r="R206">
        <v>2736.8829999999998</v>
      </c>
      <c r="S206">
        <v>2018</v>
      </c>
      <c r="T206">
        <v>1</v>
      </c>
      <c r="U206">
        <v>3</v>
      </c>
    </row>
    <row r="207" spans="1:21" x14ac:dyDescent="0.3">
      <c r="A207" s="5" t="s">
        <v>168</v>
      </c>
      <c r="B207" s="5" t="s">
        <v>206</v>
      </c>
      <c r="C207" s="5" t="s">
        <v>115</v>
      </c>
      <c r="D207" s="5" t="s">
        <v>210</v>
      </c>
      <c r="E207" s="5" t="s">
        <v>172</v>
      </c>
      <c r="F207" s="6">
        <v>43116</v>
      </c>
      <c r="G207" s="5" t="s">
        <v>148</v>
      </c>
      <c r="H207" s="5" t="s">
        <v>216</v>
      </c>
      <c r="I207">
        <v>42939</v>
      </c>
      <c r="J207">
        <v>177</v>
      </c>
      <c r="K207">
        <v>196</v>
      </c>
      <c r="L207">
        <v>2</v>
      </c>
      <c r="M207">
        <v>6389.6</v>
      </c>
      <c r="N207">
        <v>4109.1170000000002</v>
      </c>
      <c r="O207">
        <v>2054.558</v>
      </c>
      <c r="P207">
        <v>98</v>
      </c>
      <c r="Q207">
        <v>32.6</v>
      </c>
      <c r="R207">
        <v>2280.4830000000002</v>
      </c>
      <c r="S207">
        <v>2018</v>
      </c>
      <c r="T207">
        <v>1</v>
      </c>
      <c r="U207">
        <v>3</v>
      </c>
    </row>
    <row r="208" spans="1:21" x14ac:dyDescent="0.3">
      <c r="A208" s="5" t="s">
        <v>168</v>
      </c>
      <c r="B208" s="5" t="s">
        <v>206</v>
      </c>
      <c r="C208" s="5" t="s">
        <v>115</v>
      </c>
      <c r="D208" s="5" t="s">
        <v>210</v>
      </c>
      <c r="E208" s="5" t="s">
        <v>172</v>
      </c>
      <c r="F208" s="6">
        <v>43116</v>
      </c>
      <c r="G208" s="5" t="s">
        <v>148</v>
      </c>
      <c r="H208" s="5" t="s">
        <v>222</v>
      </c>
      <c r="I208">
        <v>42939</v>
      </c>
      <c r="J208">
        <v>177</v>
      </c>
      <c r="K208">
        <v>92</v>
      </c>
      <c r="L208">
        <v>1</v>
      </c>
      <c r="M208">
        <v>2999.2</v>
      </c>
      <c r="N208">
        <v>2054.558</v>
      </c>
      <c r="O208">
        <v>2054.558</v>
      </c>
      <c r="P208">
        <v>92</v>
      </c>
      <c r="Q208">
        <v>32.6</v>
      </c>
      <c r="R208">
        <v>944.64200000000005</v>
      </c>
      <c r="S208">
        <v>2018</v>
      </c>
      <c r="T208">
        <v>1</v>
      </c>
      <c r="U208">
        <v>3</v>
      </c>
    </row>
    <row r="209" spans="1:21" x14ac:dyDescent="0.3">
      <c r="A209" s="5" t="s">
        <v>168</v>
      </c>
      <c r="B209" s="5" t="s">
        <v>206</v>
      </c>
      <c r="C209" s="5" t="s">
        <v>115</v>
      </c>
      <c r="D209" s="5" t="s">
        <v>210</v>
      </c>
      <c r="E209" s="5" t="s">
        <v>172</v>
      </c>
      <c r="F209" s="6">
        <v>43116</v>
      </c>
      <c r="G209" s="5" t="s">
        <v>148</v>
      </c>
      <c r="H209" s="5" t="s">
        <v>181</v>
      </c>
      <c r="I209">
        <v>42939</v>
      </c>
      <c r="J209">
        <v>177</v>
      </c>
      <c r="K209">
        <v>209</v>
      </c>
      <c r="L209">
        <v>2</v>
      </c>
      <c r="M209">
        <v>6813.4</v>
      </c>
      <c r="N209">
        <v>4109.1170000000002</v>
      </c>
      <c r="O209">
        <v>2054.558</v>
      </c>
      <c r="P209">
        <v>104.5</v>
      </c>
      <c r="Q209">
        <v>32.6</v>
      </c>
      <c r="R209">
        <v>2704.2829999999999</v>
      </c>
      <c r="S209">
        <v>2018</v>
      </c>
      <c r="T209">
        <v>1</v>
      </c>
      <c r="U209">
        <v>3</v>
      </c>
    </row>
    <row r="210" spans="1:21" x14ac:dyDescent="0.3">
      <c r="A210" s="5" t="s">
        <v>168</v>
      </c>
      <c r="B210" s="5" t="s">
        <v>206</v>
      </c>
      <c r="C210" s="5" t="s">
        <v>115</v>
      </c>
      <c r="D210" s="5" t="s">
        <v>210</v>
      </c>
      <c r="E210" s="5" t="s">
        <v>172</v>
      </c>
      <c r="F210" s="6">
        <v>43116</v>
      </c>
      <c r="G210" s="5" t="s">
        <v>148</v>
      </c>
      <c r="H210" s="5" t="s">
        <v>182</v>
      </c>
      <c r="I210">
        <v>42939</v>
      </c>
      <c r="J210">
        <v>177</v>
      </c>
      <c r="K210">
        <v>103</v>
      </c>
      <c r="L210">
        <v>1</v>
      </c>
      <c r="M210">
        <v>3357.8</v>
      </c>
      <c r="N210">
        <v>2054.558</v>
      </c>
      <c r="O210">
        <v>2054.558</v>
      </c>
      <c r="P210">
        <v>103</v>
      </c>
      <c r="Q210">
        <v>32.6</v>
      </c>
      <c r="R210">
        <v>1303.242</v>
      </c>
      <c r="S210">
        <v>2018</v>
      </c>
      <c r="T210">
        <v>1</v>
      </c>
      <c r="U210">
        <v>3</v>
      </c>
    </row>
    <row r="211" spans="1:21" x14ac:dyDescent="0.3">
      <c r="A211" s="5" t="s">
        <v>168</v>
      </c>
      <c r="B211" s="5" t="s">
        <v>206</v>
      </c>
      <c r="C211" s="5" t="s">
        <v>115</v>
      </c>
      <c r="D211" s="5" t="s">
        <v>210</v>
      </c>
      <c r="E211" s="5" t="s">
        <v>172</v>
      </c>
      <c r="F211" s="6">
        <v>43116</v>
      </c>
      <c r="G211" s="5" t="s">
        <v>148</v>
      </c>
      <c r="H211" s="5" t="s">
        <v>231</v>
      </c>
      <c r="I211">
        <v>42939</v>
      </c>
      <c r="J211">
        <v>177</v>
      </c>
      <c r="K211">
        <v>96</v>
      </c>
      <c r="L211">
        <v>1</v>
      </c>
      <c r="M211">
        <v>3129.6</v>
      </c>
      <c r="N211">
        <v>2054.558</v>
      </c>
      <c r="O211">
        <v>2054.558</v>
      </c>
      <c r="P211">
        <v>96</v>
      </c>
      <c r="Q211">
        <v>32.6</v>
      </c>
      <c r="R211">
        <v>1075.0419999999999</v>
      </c>
      <c r="S211">
        <v>2018</v>
      </c>
      <c r="T211">
        <v>1</v>
      </c>
      <c r="U211">
        <v>3</v>
      </c>
    </row>
    <row r="212" spans="1:21" x14ac:dyDescent="0.3">
      <c r="A212" s="5" t="s">
        <v>168</v>
      </c>
      <c r="B212" s="5" t="s">
        <v>206</v>
      </c>
      <c r="C212" s="5" t="s">
        <v>115</v>
      </c>
      <c r="D212" s="5" t="s">
        <v>210</v>
      </c>
      <c r="E212" s="5" t="s">
        <v>172</v>
      </c>
      <c r="F212" s="6">
        <v>43116</v>
      </c>
      <c r="G212" s="5" t="s">
        <v>148</v>
      </c>
      <c r="H212" s="5" t="s">
        <v>185</v>
      </c>
      <c r="I212">
        <v>42939</v>
      </c>
      <c r="J212">
        <v>177</v>
      </c>
      <c r="K212">
        <v>318</v>
      </c>
      <c r="L212">
        <v>3</v>
      </c>
      <c r="M212">
        <v>10366.799999999999</v>
      </c>
      <c r="N212">
        <v>6163.6750000000002</v>
      </c>
      <c r="O212">
        <v>2054.558</v>
      </c>
      <c r="P212">
        <v>106</v>
      </c>
      <c r="Q212">
        <v>32.6</v>
      </c>
      <c r="R212">
        <v>4203.125</v>
      </c>
      <c r="S212">
        <v>2018</v>
      </c>
      <c r="T212">
        <v>1</v>
      </c>
      <c r="U212">
        <v>3</v>
      </c>
    </row>
    <row r="213" spans="1:21" x14ac:dyDescent="0.3">
      <c r="A213" s="5" t="s">
        <v>168</v>
      </c>
      <c r="B213" s="5" t="s">
        <v>206</v>
      </c>
      <c r="C213" s="5" t="s">
        <v>115</v>
      </c>
      <c r="D213" s="5" t="s">
        <v>210</v>
      </c>
      <c r="E213" s="5" t="s">
        <v>172</v>
      </c>
      <c r="F213" s="6">
        <v>43116</v>
      </c>
      <c r="G213" s="5" t="s">
        <v>148</v>
      </c>
      <c r="H213" s="5" t="s">
        <v>187</v>
      </c>
      <c r="I213">
        <v>42939</v>
      </c>
      <c r="J213">
        <v>177</v>
      </c>
      <c r="K213">
        <v>124</v>
      </c>
      <c r="L213">
        <v>1</v>
      </c>
      <c r="M213">
        <v>4042.4</v>
      </c>
      <c r="N213">
        <v>2054.558</v>
      </c>
      <c r="O213">
        <v>2054.558</v>
      </c>
      <c r="P213">
        <v>124</v>
      </c>
      <c r="Q213">
        <v>32.6</v>
      </c>
      <c r="R213">
        <v>1987.8420000000001</v>
      </c>
      <c r="S213">
        <v>2018</v>
      </c>
      <c r="T213">
        <v>1</v>
      </c>
      <c r="U213">
        <v>3</v>
      </c>
    </row>
    <row r="214" spans="1:21" x14ac:dyDescent="0.3">
      <c r="A214" s="5" t="s">
        <v>168</v>
      </c>
      <c r="B214" s="5" t="s">
        <v>206</v>
      </c>
      <c r="C214" s="5" t="s">
        <v>115</v>
      </c>
      <c r="D214" s="5" t="s">
        <v>210</v>
      </c>
      <c r="E214" s="5" t="s">
        <v>172</v>
      </c>
      <c r="F214" s="6">
        <v>43116</v>
      </c>
      <c r="G214" s="5" t="s">
        <v>148</v>
      </c>
      <c r="H214" s="5" t="s">
        <v>188</v>
      </c>
      <c r="I214">
        <v>42939</v>
      </c>
      <c r="J214">
        <v>177</v>
      </c>
      <c r="K214">
        <v>396</v>
      </c>
      <c r="L214">
        <v>4</v>
      </c>
      <c r="M214">
        <v>12909.6</v>
      </c>
      <c r="N214">
        <v>8218.2330000000002</v>
      </c>
      <c r="O214">
        <v>2054.558</v>
      </c>
      <c r="P214">
        <v>99</v>
      </c>
      <c r="Q214">
        <v>32.6</v>
      </c>
      <c r="R214">
        <v>4691.3670000000002</v>
      </c>
      <c r="S214">
        <v>2018</v>
      </c>
      <c r="T214">
        <v>1</v>
      </c>
      <c r="U214">
        <v>3</v>
      </c>
    </row>
    <row r="215" spans="1:21" x14ac:dyDescent="0.3">
      <c r="A215" s="5" t="s">
        <v>168</v>
      </c>
      <c r="B215" s="5" t="s">
        <v>206</v>
      </c>
      <c r="C215" s="5" t="s">
        <v>115</v>
      </c>
      <c r="D215" s="5" t="s">
        <v>210</v>
      </c>
      <c r="E215" s="5" t="s">
        <v>172</v>
      </c>
      <c r="F215" s="6">
        <v>43116</v>
      </c>
      <c r="G215" s="5" t="s">
        <v>148</v>
      </c>
      <c r="H215" s="5" t="s">
        <v>226</v>
      </c>
      <c r="I215">
        <v>42939</v>
      </c>
      <c r="J215">
        <v>177</v>
      </c>
      <c r="K215">
        <v>370</v>
      </c>
      <c r="L215">
        <v>4</v>
      </c>
      <c r="M215">
        <v>12062</v>
      </c>
      <c r="N215">
        <v>8218.2330000000002</v>
      </c>
      <c r="O215">
        <v>2054.558</v>
      </c>
      <c r="P215">
        <v>92.5</v>
      </c>
      <c r="Q215">
        <v>32.6</v>
      </c>
      <c r="R215">
        <v>3843.7669999999998</v>
      </c>
      <c r="S215">
        <v>2018</v>
      </c>
      <c r="T215">
        <v>1</v>
      </c>
      <c r="U215">
        <v>3</v>
      </c>
    </row>
    <row r="216" spans="1:21" x14ac:dyDescent="0.3">
      <c r="A216" s="5" t="s">
        <v>168</v>
      </c>
      <c r="B216" s="5" t="s">
        <v>206</v>
      </c>
      <c r="C216" s="5" t="s">
        <v>115</v>
      </c>
      <c r="D216" s="5" t="s">
        <v>210</v>
      </c>
      <c r="E216" s="5" t="s">
        <v>172</v>
      </c>
      <c r="F216" s="6">
        <v>43116</v>
      </c>
      <c r="G216" s="5" t="s">
        <v>148</v>
      </c>
      <c r="H216" s="5" t="s">
        <v>189</v>
      </c>
      <c r="I216">
        <v>42939</v>
      </c>
      <c r="J216">
        <v>177</v>
      </c>
      <c r="K216">
        <v>212</v>
      </c>
      <c r="L216">
        <v>2</v>
      </c>
      <c r="M216">
        <v>6911.2</v>
      </c>
      <c r="N216">
        <v>4109.1170000000002</v>
      </c>
      <c r="O216">
        <v>2054.558</v>
      </c>
      <c r="P216">
        <v>106</v>
      </c>
      <c r="Q216">
        <v>32.6</v>
      </c>
      <c r="R216">
        <v>2802.0830000000001</v>
      </c>
      <c r="S216">
        <v>2018</v>
      </c>
      <c r="T216">
        <v>1</v>
      </c>
      <c r="U216">
        <v>3</v>
      </c>
    </row>
    <row r="217" spans="1:21" x14ac:dyDescent="0.3">
      <c r="A217" s="5" t="s">
        <v>168</v>
      </c>
      <c r="B217" s="5" t="s">
        <v>206</v>
      </c>
      <c r="C217" s="5" t="s">
        <v>115</v>
      </c>
      <c r="D217" s="5" t="s">
        <v>210</v>
      </c>
      <c r="E217" s="5" t="s">
        <v>172</v>
      </c>
      <c r="F217" s="6">
        <v>43116</v>
      </c>
      <c r="G217" s="5" t="s">
        <v>148</v>
      </c>
      <c r="H217" s="5" t="s">
        <v>223</v>
      </c>
      <c r="I217">
        <v>42939</v>
      </c>
      <c r="J217">
        <v>177</v>
      </c>
      <c r="K217">
        <v>106</v>
      </c>
      <c r="L217">
        <v>1</v>
      </c>
      <c r="M217">
        <v>3455.6</v>
      </c>
      <c r="N217">
        <v>2054.558</v>
      </c>
      <c r="O217">
        <v>2054.558</v>
      </c>
      <c r="P217">
        <v>106</v>
      </c>
      <c r="Q217">
        <v>32.6</v>
      </c>
      <c r="R217">
        <v>1401.0419999999999</v>
      </c>
      <c r="S217">
        <v>2018</v>
      </c>
      <c r="T217">
        <v>1</v>
      </c>
      <c r="U217">
        <v>3</v>
      </c>
    </row>
    <row r="218" spans="1:21" x14ac:dyDescent="0.3">
      <c r="A218" s="5" t="s">
        <v>168</v>
      </c>
      <c r="B218" s="5" t="s">
        <v>206</v>
      </c>
      <c r="C218" s="5" t="s">
        <v>115</v>
      </c>
      <c r="D218" s="5" t="s">
        <v>210</v>
      </c>
      <c r="E218" s="5" t="s">
        <v>172</v>
      </c>
      <c r="F218" s="6">
        <v>43116</v>
      </c>
      <c r="G218" s="5" t="s">
        <v>148</v>
      </c>
      <c r="H218" s="5" t="s">
        <v>190</v>
      </c>
      <c r="I218">
        <v>42939</v>
      </c>
      <c r="J218">
        <v>177</v>
      </c>
      <c r="K218">
        <v>104</v>
      </c>
      <c r="L218">
        <v>1</v>
      </c>
      <c r="M218">
        <v>3390.4</v>
      </c>
      <c r="N218">
        <v>2054.558</v>
      </c>
      <c r="O218">
        <v>2054.558</v>
      </c>
      <c r="P218">
        <v>104</v>
      </c>
      <c r="Q218">
        <v>32.6</v>
      </c>
      <c r="R218">
        <v>1335.8420000000001</v>
      </c>
      <c r="S218">
        <v>2018</v>
      </c>
      <c r="T218">
        <v>1</v>
      </c>
      <c r="U218">
        <v>3</v>
      </c>
    </row>
    <row r="219" spans="1:21" x14ac:dyDescent="0.3">
      <c r="A219" s="5" t="s">
        <v>168</v>
      </c>
      <c r="B219" s="5" t="s">
        <v>206</v>
      </c>
      <c r="C219" s="5" t="s">
        <v>116</v>
      </c>
      <c r="D219" s="5" t="s">
        <v>213</v>
      </c>
      <c r="E219" s="5" t="s">
        <v>227</v>
      </c>
      <c r="F219" s="6">
        <v>43116</v>
      </c>
      <c r="G219" s="5" t="s">
        <v>148</v>
      </c>
      <c r="H219" s="5" t="s">
        <v>184</v>
      </c>
      <c r="I219">
        <v>42948</v>
      </c>
      <c r="J219">
        <v>168</v>
      </c>
      <c r="K219">
        <v>-2146</v>
      </c>
      <c r="L219">
        <v>-18</v>
      </c>
      <c r="M219">
        <v>-68886.539999999994</v>
      </c>
      <c r="N219">
        <v>-37343.137999999999</v>
      </c>
      <c r="O219">
        <v>-2074.6190000000001</v>
      </c>
      <c r="P219">
        <v>119.22222222222223</v>
      </c>
      <c r="Q219">
        <v>32.1</v>
      </c>
      <c r="R219">
        <v>-31543.401999999998</v>
      </c>
      <c r="S219">
        <v>2018</v>
      </c>
      <c r="T219">
        <v>1</v>
      </c>
      <c r="U219">
        <v>3</v>
      </c>
    </row>
    <row r="220" spans="1:21" x14ac:dyDescent="0.3">
      <c r="A220" s="5" t="s">
        <v>168</v>
      </c>
      <c r="B220" s="5" t="s">
        <v>206</v>
      </c>
      <c r="C220" s="5" t="s">
        <v>116</v>
      </c>
      <c r="D220" s="5" t="s">
        <v>213</v>
      </c>
      <c r="E220" s="5" t="s">
        <v>227</v>
      </c>
      <c r="F220" s="6">
        <v>43116</v>
      </c>
      <c r="G220" s="5" t="s">
        <v>148</v>
      </c>
      <c r="H220" s="5" t="s">
        <v>203</v>
      </c>
      <c r="I220">
        <v>42948</v>
      </c>
      <c r="J220">
        <v>168</v>
      </c>
      <c r="K220">
        <v>-91</v>
      </c>
      <c r="L220">
        <v>-1</v>
      </c>
      <c r="M220">
        <v>-2966.6</v>
      </c>
      <c r="N220">
        <v>-2074.6190000000001</v>
      </c>
      <c r="O220">
        <v>-2074.6190000000001</v>
      </c>
      <c r="P220">
        <v>91</v>
      </c>
      <c r="Q220">
        <v>32.6</v>
      </c>
      <c r="R220">
        <v>-891.98099999999999</v>
      </c>
      <c r="S220">
        <v>2018</v>
      </c>
      <c r="T220">
        <v>1</v>
      </c>
      <c r="U220">
        <v>3</v>
      </c>
    </row>
    <row r="221" spans="1:21" x14ac:dyDescent="0.3">
      <c r="A221" s="5" t="s">
        <v>168</v>
      </c>
      <c r="B221" s="5" t="s">
        <v>206</v>
      </c>
      <c r="C221" s="5" t="s">
        <v>116</v>
      </c>
      <c r="D221" s="5" t="s">
        <v>213</v>
      </c>
      <c r="E221" s="5" t="s">
        <v>227</v>
      </c>
      <c r="F221" s="6">
        <v>43116</v>
      </c>
      <c r="G221" s="5" t="s">
        <v>148</v>
      </c>
      <c r="H221" s="5" t="s">
        <v>204</v>
      </c>
      <c r="I221">
        <v>42948</v>
      </c>
      <c r="J221">
        <v>168</v>
      </c>
      <c r="K221">
        <v>-280</v>
      </c>
      <c r="L221">
        <v>-3</v>
      </c>
      <c r="M221">
        <v>-9128.01</v>
      </c>
      <c r="N221">
        <v>-6223.8559999999998</v>
      </c>
      <c r="O221">
        <v>-2074.6190000000001</v>
      </c>
      <c r="P221">
        <v>93.333333333333329</v>
      </c>
      <c r="Q221">
        <v>32.6</v>
      </c>
      <c r="R221">
        <v>-2904.154</v>
      </c>
      <c r="S221">
        <v>2018</v>
      </c>
      <c r="T221">
        <v>1</v>
      </c>
      <c r="U221">
        <v>3</v>
      </c>
    </row>
    <row r="222" spans="1:21" x14ac:dyDescent="0.3">
      <c r="A222" s="5" t="s">
        <v>168</v>
      </c>
      <c r="B222" s="5" t="s">
        <v>206</v>
      </c>
      <c r="C222" s="5" t="s">
        <v>116</v>
      </c>
      <c r="D222" s="5" t="s">
        <v>213</v>
      </c>
      <c r="E222" s="5" t="s">
        <v>227</v>
      </c>
      <c r="F222" s="6">
        <v>43116</v>
      </c>
      <c r="G222" s="5" t="s">
        <v>148</v>
      </c>
      <c r="H222" s="5" t="s">
        <v>230</v>
      </c>
      <c r="I222">
        <v>42948</v>
      </c>
      <c r="J222">
        <v>168</v>
      </c>
      <c r="K222">
        <v>-1678</v>
      </c>
      <c r="L222">
        <v>-15</v>
      </c>
      <c r="M222">
        <v>-53863.8</v>
      </c>
      <c r="N222">
        <v>-31119.281999999999</v>
      </c>
      <c r="O222">
        <v>-2074.6190000000001</v>
      </c>
      <c r="P222">
        <v>111.86666666666666</v>
      </c>
      <c r="Q222">
        <v>32.1</v>
      </c>
      <c r="R222">
        <v>-22744.518</v>
      </c>
      <c r="S222">
        <v>2018</v>
      </c>
      <c r="T222">
        <v>1</v>
      </c>
      <c r="U222">
        <v>3</v>
      </c>
    </row>
    <row r="223" spans="1:21" x14ac:dyDescent="0.3">
      <c r="A223" s="5" t="s">
        <v>168</v>
      </c>
      <c r="B223" s="5" t="s">
        <v>206</v>
      </c>
      <c r="C223" s="5" t="s">
        <v>116</v>
      </c>
      <c r="D223" s="5" t="s">
        <v>213</v>
      </c>
      <c r="E223" s="5" t="s">
        <v>227</v>
      </c>
      <c r="F223" s="6">
        <v>43116</v>
      </c>
      <c r="G223" s="5" t="s">
        <v>148</v>
      </c>
      <c r="H223" s="5" t="s">
        <v>180</v>
      </c>
      <c r="I223">
        <v>42948</v>
      </c>
      <c r="J223">
        <v>168</v>
      </c>
      <c r="K223">
        <v>-210</v>
      </c>
      <c r="L223">
        <v>-2</v>
      </c>
      <c r="M223">
        <v>-6846</v>
      </c>
      <c r="N223">
        <v>-4149.2380000000003</v>
      </c>
      <c r="O223">
        <v>-2074.6190000000001</v>
      </c>
      <c r="P223">
        <v>105</v>
      </c>
      <c r="Q223">
        <v>32.6</v>
      </c>
      <c r="R223">
        <v>-2696.7620000000002</v>
      </c>
      <c r="S223">
        <v>2018</v>
      </c>
      <c r="T223">
        <v>1</v>
      </c>
      <c r="U223">
        <v>3</v>
      </c>
    </row>
    <row r="224" spans="1:21" x14ac:dyDescent="0.3">
      <c r="A224" s="5" t="s">
        <v>168</v>
      </c>
      <c r="B224" s="5" t="s">
        <v>206</v>
      </c>
      <c r="C224" s="5" t="s">
        <v>116</v>
      </c>
      <c r="D224" s="5" t="s">
        <v>213</v>
      </c>
      <c r="E224" s="5" t="s">
        <v>227</v>
      </c>
      <c r="F224" s="6">
        <v>43116</v>
      </c>
      <c r="G224" s="5" t="s">
        <v>148</v>
      </c>
      <c r="H224" s="5" t="s">
        <v>216</v>
      </c>
      <c r="I224">
        <v>42948</v>
      </c>
      <c r="J224">
        <v>168</v>
      </c>
      <c r="K224">
        <v>-196</v>
      </c>
      <c r="L224">
        <v>-2</v>
      </c>
      <c r="M224">
        <v>-6389.6</v>
      </c>
      <c r="N224">
        <v>-4149.2380000000003</v>
      </c>
      <c r="O224">
        <v>-2074.6190000000001</v>
      </c>
      <c r="P224">
        <v>98</v>
      </c>
      <c r="Q224">
        <v>32.6</v>
      </c>
      <c r="R224">
        <v>-2240.3620000000001</v>
      </c>
      <c r="S224">
        <v>2018</v>
      </c>
      <c r="T224">
        <v>1</v>
      </c>
      <c r="U224">
        <v>3</v>
      </c>
    </row>
    <row r="225" spans="1:21" x14ac:dyDescent="0.3">
      <c r="A225" s="5" t="s">
        <v>168</v>
      </c>
      <c r="B225" s="5" t="s">
        <v>206</v>
      </c>
      <c r="C225" s="5" t="s">
        <v>116</v>
      </c>
      <c r="D225" s="5" t="s">
        <v>213</v>
      </c>
      <c r="E225" s="5" t="s">
        <v>227</v>
      </c>
      <c r="F225" s="6">
        <v>43116</v>
      </c>
      <c r="G225" s="5" t="s">
        <v>148</v>
      </c>
      <c r="H225" s="5" t="s">
        <v>222</v>
      </c>
      <c r="I225">
        <v>42948</v>
      </c>
      <c r="J225">
        <v>168</v>
      </c>
      <c r="K225">
        <v>-92</v>
      </c>
      <c r="L225">
        <v>-1</v>
      </c>
      <c r="M225">
        <v>-2999.2</v>
      </c>
      <c r="N225">
        <v>-2074.6190000000001</v>
      </c>
      <c r="O225">
        <v>-2074.6190000000001</v>
      </c>
      <c r="P225">
        <v>92</v>
      </c>
      <c r="Q225">
        <v>32.6</v>
      </c>
      <c r="R225">
        <v>-924.58100000000002</v>
      </c>
      <c r="S225">
        <v>2018</v>
      </c>
      <c r="T225">
        <v>1</v>
      </c>
      <c r="U225">
        <v>3</v>
      </c>
    </row>
    <row r="226" spans="1:21" x14ac:dyDescent="0.3">
      <c r="A226" s="5" t="s">
        <v>168</v>
      </c>
      <c r="B226" s="5" t="s">
        <v>206</v>
      </c>
      <c r="C226" s="5" t="s">
        <v>116</v>
      </c>
      <c r="D226" s="5" t="s">
        <v>213</v>
      </c>
      <c r="E226" s="5" t="s">
        <v>227</v>
      </c>
      <c r="F226" s="6">
        <v>43116</v>
      </c>
      <c r="G226" s="5" t="s">
        <v>148</v>
      </c>
      <c r="H226" s="5" t="s">
        <v>181</v>
      </c>
      <c r="I226">
        <v>42948</v>
      </c>
      <c r="J226">
        <v>168</v>
      </c>
      <c r="K226">
        <v>-209</v>
      </c>
      <c r="L226">
        <v>-2</v>
      </c>
      <c r="M226">
        <v>-6813.4</v>
      </c>
      <c r="N226">
        <v>-4149.2380000000003</v>
      </c>
      <c r="O226">
        <v>-2074.6190000000001</v>
      </c>
      <c r="P226">
        <v>104.5</v>
      </c>
      <c r="Q226">
        <v>32.6</v>
      </c>
      <c r="R226">
        <v>-2664.1619999999998</v>
      </c>
      <c r="S226">
        <v>2018</v>
      </c>
      <c r="T226">
        <v>1</v>
      </c>
      <c r="U226">
        <v>3</v>
      </c>
    </row>
    <row r="227" spans="1:21" x14ac:dyDescent="0.3">
      <c r="A227" s="5" t="s">
        <v>168</v>
      </c>
      <c r="B227" s="5" t="s">
        <v>206</v>
      </c>
      <c r="C227" s="5" t="s">
        <v>116</v>
      </c>
      <c r="D227" s="5" t="s">
        <v>213</v>
      </c>
      <c r="E227" s="5" t="s">
        <v>227</v>
      </c>
      <c r="F227" s="6">
        <v>43116</v>
      </c>
      <c r="G227" s="5" t="s">
        <v>148</v>
      </c>
      <c r="H227" s="5" t="s">
        <v>182</v>
      </c>
      <c r="I227">
        <v>42948</v>
      </c>
      <c r="J227">
        <v>168</v>
      </c>
      <c r="K227">
        <v>-103</v>
      </c>
      <c r="L227">
        <v>-1</v>
      </c>
      <c r="M227">
        <v>-3357.8</v>
      </c>
      <c r="N227">
        <v>-2074.6190000000001</v>
      </c>
      <c r="O227">
        <v>-2074.6190000000001</v>
      </c>
      <c r="P227">
        <v>103</v>
      </c>
      <c r="Q227">
        <v>32.6</v>
      </c>
      <c r="R227">
        <v>-1283.181</v>
      </c>
      <c r="S227">
        <v>2018</v>
      </c>
      <c r="T227">
        <v>1</v>
      </c>
      <c r="U227">
        <v>3</v>
      </c>
    </row>
    <row r="228" spans="1:21" x14ac:dyDescent="0.3">
      <c r="A228" s="5" t="s">
        <v>168</v>
      </c>
      <c r="B228" s="5" t="s">
        <v>206</v>
      </c>
      <c r="C228" s="5" t="s">
        <v>116</v>
      </c>
      <c r="D228" s="5" t="s">
        <v>213</v>
      </c>
      <c r="E228" s="5" t="s">
        <v>227</v>
      </c>
      <c r="F228" s="6">
        <v>43116</v>
      </c>
      <c r="G228" s="5" t="s">
        <v>148</v>
      </c>
      <c r="H228" s="5" t="s">
        <v>231</v>
      </c>
      <c r="I228">
        <v>42948</v>
      </c>
      <c r="J228">
        <v>168</v>
      </c>
      <c r="K228">
        <v>-96</v>
      </c>
      <c r="L228">
        <v>-1</v>
      </c>
      <c r="M228">
        <v>-3129.6</v>
      </c>
      <c r="N228">
        <v>-2074.6190000000001</v>
      </c>
      <c r="O228">
        <v>-2074.6190000000001</v>
      </c>
      <c r="P228">
        <v>96</v>
      </c>
      <c r="Q228">
        <v>32.6</v>
      </c>
      <c r="R228">
        <v>-1054.981</v>
      </c>
      <c r="S228">
        <v>2018</v>
      </c>
      <c r="T228">
        <v>1</v>
      </c>
      <c r="U228">
        <v>3</v>
      </c>
    </row>
    <row r="229" spans="1:21" x14ac:dyDescent="0.3">
      <c r="A229" s="5" t="s">
        <v>168</v>
      </c>
      <c r="B229" s="5" t="s">
        <v>206</v>
      </c>
      <c r="C229" s="5" t="s">
        <v>116</v>
      </c>
      <c r="D229" s="5" t="s">
        <v>213</v>
      </c>
      <c r="E229" s="5" t="s">
        <v>227</v>
      </c>
      <c r="F229" s="6">
        <v>43116</v>
      </c>
      <c r="G229" s="5" t="s">
        <v>148</v>
      </c>
      <c r="H229" s="5" t="s">
        <v>185</v>
      </c>
      <c r="I229">
        <v>42948</v>
      </c>
      <c r="J229">
        <v>168</v>
      </c>
      <c r="K229">
        <v>-318</v>
      </c>
      <c r="L229">
        <v>-3</v>
      </c>
      <c r="M229">
        <v>-10366.799999999999</v>
      </c>
      <c r="N229">
        <v>-6223.8559999999998</v>
      </c>
      <c r="O229">
        <v>-2074.6190000000001</v>
      </c>
      <c r="P229">
        <v>106</v>
      </c>
      <c r="Q229">
        <v>32.6</v>
      </c>
      <c r="R229">
        <v>-4142.9440000000004</v>
      </c>
      <c r="S229">
        <v>2018</v>
      </c>
      <c r="T229">
        <v>1</v>
      </c>
      <c r="U229">
        <v>3</v>
      </c>
    </row>
    <row r="230" spans="1:21" x14ac:dyDescent="0.3">
      <c r="A230" s="5" t="s">
        <v>168</v>
      </c>
      <c r="B230" s="5" t="s">
        <v>206</v>
      </c>
      <c r="C230" s="5" t="s">
        <v>116</v>
      </c>
      <c r="D230" s="5" t="s">
        <v>213</v>
      </c>
      <c r="E230" s="5" t="s">
        <v>227</v>
      </c>
      <c r="F230" s="6">
        <v>43116</v>
      </c>
      <c r="G230" s="5" t="s">
        <v>148</v>
      </c>
      <c r="H230" s="5" t="s">
        <v>187</v>
      </c>
      <c r="I230">
        <v>42948</v>
      </c>
      <c r="J230">
        <v>168</v>
      </c>
      <c r="K230">
        <v>-124</v>
      </c>
      <c r="L230">
        <v>-1</v>
      </c>
      <c r="M230">
        <v>-4042.4</v>
      </c>
      <c r="N230">
        <v>-2074.6190000000001</v>
      </c>
      <c r="O230">
        <v>-2074.6190000000001</v>
      </c>
      <c r="P230">
        <v>124</v>
      </c>
      <c r="Q230">
        <v>32.6</v>
      </c>
      <c r="R230">
        <v>-1967.7809999999999</v>
      </c>
      <c r="S230">
        <v>2018</v>
      </c>
      <c r="T230">
        <v>1</v>
      </c>
      <c r="U230">
        <v>3</v>
      </c>
    </row>
    <row r="231" spans="1:21" x14ac:dyDescent="0.3">
      <c r="A231" s="5" t="s">
        <v>168</v>
      </c>
      <c r="B231" s="5" t="s">
        <v>206</v>
      </c>
      <c r="C231" s="5" t="s">
        <v>116</v>
      </c>
      <c r="D231" s="5" t="s">
        <v>213</v>
      </c>
      <c r="E231" s="5" t="s">
        <v>227</v>
      </c>
      <c r="F231" s="6">
        <v>43116</v>
      </c>
      <c r="G231" s="5" t="s">
        <v>148</v>
      </c>
      <c r="H231" s="5" t="s">
        <v>188</v>
      </c>
      <c r="I231">
        <v>42948</v>
      </c>
      <c r="J231">
        <v>168</v>
      </c>
      <c r="K231">
        <v>-396</v>
      </c>
      <c r="L231">
        <v>-4</v>
      </c>
      <c r="M231">
        <v>-12909.6</v>
      </c>
      <c r="N231">
        <v>-8298.4750000000004</v>
      </c>
      <c r="O231">
        <v>-2074.6190000000001</v>
      </c>
      <c r="P231">
        <v>99</v>
      </c>
      <c r="Q231">
        <v>32.6</v>
      </c>
      <c r="R231">
        <v>-4611.125</v>
      </c>
      <c r="S231">
        <v>2018</v>
      </c>
      <c r="T231">
        <v>1</v>
      </c>
      <c r="U231">
        <v>3</v>
      </c>
    </row>
    <row r="232" spans="1:21" x14ac:dyDescent="0.3">
      <c r="A232" s="5" t="s">
        <v>168</v>
      </c>
      <c r="B232" s="5" t="s">
        <v>206</v>
      </c>
      <c r="C232" s="5" t="s">
        <v>116</v>
      </c>
      <c r="D232" s="5" t="s">
        <v>213</v>
      </c>
      <c r="E232" s="5" t="s">
        <v>227</v>
      </c>
      <c r="F232" s="6">
        <v>43116</v>
      </c>
      <c r="G232" s="5" t="s">
        <v>148</v>
      </c>
      <c r="H232" s="5" t="s">
        <v>226</v>
      </c>
      <c r="I232">
        <v>42948</v>
      </c>
      <c r="J232">
        <v>168</v>
      </c>
      <c r="K232">
        <v>-370</v>
      </c>
      <c r="L232">
        <v>-4</v>
      </c>
      <c r="M232">
        <v>-12062</v>
      </c>
      <c r="N232">
        <v>-8298.4750000000004</v>
      </c>
      <c r="O232">
        <v>-2074.6190000000001</v>
      </c>
      <c r="P232">
        <v>92.5</v>
      </c>
      <c r="Q232">
        <v>32.6</v>
      </c>
      <c r="R232">
        <v>-3763.5250000000001</v>
      </c>
      <c r="S232">
        <v>2018</v>
      </c>
      <c r="T232">
        <v>1</v>
      </c>
      <c r="U232">
        <v>3</v>
      </c>
    </row>
    <row r="233" spans="1:21" x14ac:dyDescent="0.3">
      <c r="A233" s="5" t="s">
        <v>168</v>
      </c>
      <c r="B233" s="5" t="s">
        <v>206</v>
      </c>
      <c r="C233" s="5" t="s">
        <v>116</v>
      </c>
      <c r="D233" s="5" t="s">
        <v>213</v>
      </c>
      <c r="E233" s="5" t="s">
        <v>227</v>
      </c>
      <c r="F233" s="6">
        <v>43116</v>
      </c>
      <c r="G233" s="5" t="s">
        <v>148</v>
      </c>
      <c r="H233" s="5" t="s">
        <v>189</v>
      </c>
      <c r="I233">
        <v>42948</v>
      </c>
      <c r="J233">
        <v>168</v>
      </c>
      <c r="K233">
        <v>-212</v>
      </c>
      <c r="L233">
        <v>-2</v>
      </c>
      <c r="M233">
        <v>-6911.2</v>
      </c>
      <c r="N233">
        <v>-4149.2380000000003</v>
      </c>
      <c r="O233">
        <v>-2074.6190000000001</v>
      </c>
      <c r="P233">
        <v>106</v>
      </c>
      <c r="Q233">
        <v>32.6</v>
      </c>
      <c r="R233">
        <v>-2761.962</v>
      </c>
      <c r="S233">
        <v>2018</v>
      </c>
      <c r="T233">
        <v>1</v>
      </c>
      <c r="U233">
        <v>3</v>
      </c>
    </row>
    <row r="234" spans="1:21" x14ac:dyDescent="0.3">
      <c r="A234" s="5" t="s">
        <v>168</v>
      </c>
      <c r="B234" s="5" t="s">
        <v>206</v>
      </c>
      <c r="C234" s="5" t="s">
        <v>116</v>
      </c>
      <c r="D234" s="5" t="s">
        <v>213</v>
      </c>
      <c r="E234" s="5" t="s">
        <v>227</v>
      </c>
      <c r="F234" s="6">
        <v>43116</v>
      </c>
      <c r="G234" s="5" t="s">
        <v>148</v>
      </c>
      <c r="H234" s="5" t="s">
        <v>223</v>
      </c>
      <c r="I234">
        <v>42948</v>
      </c>
      <c r="J234">
        <v>168</v>
      </c>
      <c r="K234">
        <v>-106</v>
      </c>
      <c r="L234">
        <v>-1</v>
      </c>
      <c r="M234">
        <v>-3455.6</v>
      </c>
      <c r="N234">
        <v>-2074.6190000000001</v>
      </c>
      <c r="O234">
        <v>-2074.6190000000001</v>
      </c>
      <c r="P234">
        <v>106</v>
      </c>
      <c r="Q234">
        <v>32.6</v>
      </c>
      <c r="R234">
        <v>-1380.981</v>
      </c>
      <c r="S234">
        <v>2018</v>
      </c>
      <c r="T234">
        <v>1</v>
      </c>
      <c r="U234">
        <v>3</v>
      </c>
    </row>
    <row r="235" spans="1:21" x14ac:dyDescent="0.3">
      <c r="A235" s="5" t="s">
        <v>168</v>
      </c>
      <c r="B235" s="5" t="s">
        <v>206</v>
      </c>
      <c r="C235" s="5" t="s">
        <v>116</v>
      </c>
      <c r="D235" s="5" t="s">
        <v>213</v>
      </c>
      <c r="E235" s="5" t="s">
        <v>227</v>
      </c>
      <c r="F235" s="6">
        <v>43116</v>
      </c>
      <c r="G235" s="5" t="s">
        <v>148</v>
      </c>
      <c r="H235" s="5" t="s">
        <v>190</v>
      </c>
      <c r="I235">
        <v>42948</v>
      </c>
      <c r="J235">
        <v>168</v>
      </c>
      <c r="K235">
        <v>-104</v>
      </c>
      <c r="L235">
        <v>-1</v>
      </c>
      <c r="M235">
        <v>-3390.4</v>
      </c>
      <c r="N235">
        <v>-2074.6190000000001</v>
      </c>
      <c r="O235">
        <v>-2074.6190000000001</v>
      </c>
      <c r="P235">
        <v>104</v>
      </c>
      <c r="Q235">
        <v>32.6</v>
      </c>
      <c r="R235">
        <v>-1315.7809999999999</v>
      </c>
      <c r="S235">
        <v>2018</v>
      </c>
      <c r="T235">
        <v>1</v>
      </c>
      <c r="U235">
        <v>3</v>
      </c>
    </row>
    <row r="236" spans="1:21" x14ac:dyDescent="0.3">
      <c r="A236" s="5" t="s">
        <v>168</v>
      </c>
      <c r="B236" s="5" t="s">
        <v>175</v>
      </c>
      <c r="C236" s="5" t="s">
        <v>86</v>
      </c>
      <c r="D236" s="5" t="s">
        <v>192</v>
      </c>
      <c r="E236" s="5" t="s">
        <v>172</v>
      </c>
      <c r="F236" s="6">
        <v>43117</v>
      </c>
      <c r="G236" s="5" t="s">
        <v>148</v>
      </c>
      <c r="H236" s="5" t="s">
        <v>184</v>
      </c>
      <c r="I236">
        <v>42943</v>
      </c>
      <c r="J236">
        <v>174</v>
      </c>
      <c r="K236">
        <v>2501</v>
      </c>
      <c r="L236">
        <v>20</v>
      </c>
      <c r="M236">
        <v>79782</v>
      </c>
      <c r="N236">
        <v>40958.218999999997</v>
      </c>
      <c r="O236">
        <v>2047.9110000000001</v>
      </c>
      <c r="P236">
        <v>125.05</v>
      </c>
      <c r="Q236">
        <v>31.9</v>
      </c>
      <c r="R236">
        <v>38823.781000000003</v>
      </c>
      <c r="S236">
        <v>2018</v>
      </c>
      <c r="T236">
        <v>1</v>
      </c>
      <c r="U236">
        <v>3</v>
      </c>
    </row>
    <row r="237" spans="1:21" x14ac:dyDescent="0.3">
      <c r="A237" s="5" t="s">
        <v>168</v>
      </c>
      <c r="B237" s="5" t="s">
        <v>175</v>
      </c>
      <c r="C237" s="5" t="s">
        <v>86</v>
      </c>
      <c r="D237" s="5" t="s">
        <v>192</v>
      </c>
      <c r="E237" s="5" t="s">
        <v>172</v>
      </c>
      <c r="F237" s="6">
        <v>43117</v>
      </c>
      <c r="G237" s="5" t="s">
        <v>148</v>
      </c>
      <c r="H237" s="5" t="s">
        <v>216</v>
      </c>
      <c r="I237">
        <v>42943</v>
      </c>
      <c r="J237">
        <v>174</v>
      </c>
      <c r="K237">
        <v>204</v>
      </c>
      <c r="L237">
        <v>2</v>
      </c>
      <c r="M237">
        <v>6609.6</v>
      </c>
      <c r="N237">
        <v>4095.8220000000001</v>
      </c>
      <c r="O237">
        <v>2047.9110000000001</v>
      </c>
      <c r="P237">
        <v>102</v>
      </c>
      <c r="Q237">
        <v>32.4</v>
      </c>
      <c r="R237">
        <v>2513.7779999999998</v>
      </c>
      <c r="S237">
        <v>2018</v>
      </c>
      <c r="T237">
        <v>1</v>
      </c>
      <c r="U237">
        <v>3</v>
      </c>
    </row>
    <row r="238" spans="1:21" x14ac:dyDescent="0.3">
      <c r="A238" s="5" t="s">
        <v>168</v>
      </c>
      <c r="B238" s="5" t="s">
        <v>175</v>
      </c>
      <c r="C238" s="5" t="s">
        <v>86</v>
      </c>
      <c r="D238" s="5" t="s">
        <v>192</v>
      </c>
      <c r="E238" s="5" t="s">
        <v>172</v>
      </c>
      <c r="F238" s="6">
        <v>43117</v>
      </c>
      <c r="G238" s="5" t="s">
        <v>148</v>
      </c>
      <c r="H238" s="5" t="s">
        <v>203</v>
      </c>
      <c r="I238">
        <v>42943</v>
      </c>
      <c r="J238">
        <v>174</v>
      </c>
      <c r="K238">
        <v>110</v>
      </c>
      <c r="L238">
        <v>1</v>
      </c>
      <c r="M238">
        <v>3564</v>
      </c>
      <c r="N238">
        <v>2047.9110000000001</v>
      </c>
      <c r="O238">
        <v>2047.9110000000001</v>
      </c>
      <c r="P238">
        <v>110</v>
      </c>
      <c r="Q238">
        <v>32.4</v>
      </c>
      <c r="R238">
        <v>1516.0889999999999</v>
      </c>
      <c r="S238">
        <v>2018</v>
      </c>
      <c r="T238">
        <v>1</v>
      </c>
      <c r="U238">
        <v>3</v>
      </c>
    </row>
    <row r="239" spans="1:21" x14ac:dyDescent="0.3">
      <c r="A239" s="5" t="s">
        <v>168</v>
      </c>
      <c r="B239" s="5" t="s">
        <v>175</v>
      </c>
      <c r="C239" s="5" t="s">
        <v>86</v>
      </c>
      <c r="D239" s="5" t="s">
        <v>192</v>
      </c>
      <c r="E239" s="5" t="s">
        <v>172</v>
      </c>
      <c r="F239" s="6">
        <v>43117</v>
      </c>
      <c r="G239" s="5" t="s">
        <v>148</v>
      </c>
      <c r="H239" s="5" t="s">
        <v>204</v>
      </c>
      <c r="I239">
        <v>42943</v>
      </c>
      <c r="J239">
        <v>174</v>
      </c>
      <c r="K239">
        <v>444</v>
      </c>
      <c r="L239">
        <v>4</v>
      </c>
      <c r="M239">
        <v>14385.6</v>
      </c>
      <c r="N239">
        <v>8191.6440000000002</v>
      </c>
      <c r="O239">
        <v>2047.9110000000001</v>
      </c>
      <c r="P239">
        <v>111</v>
      </c>
      <c r="Q239">
        <v>32.4</v>
      </c>
      <c r="R239">
        <v>6193.9560000000001</v>
      </c>
      <c r="S239">
        <v>2018</v>
      </c>
      <c r="T239">
        <v>1</v>
      </c>
      <c r="U239">
        <v>3</v>
      </c>
    </row>
    <row r="240" spans="1:21" x14ac:dyDescent="0.3">
      <c r="A240" s="5" t="s">
        <v>168</v>
      </c>
      <c r="B240" s="5" t="s">
        <v>175</v>
      </c>
      <c r="C240" s="5" t="s">
        <v>86</v>
      </c>
      <c r="D240" s="5" t="s">
        <v>192</v>
      </c>
      <c r="E240" s="5" t="s">
        <v>172</v>
      </c>
      <c r="F240" s="6">
        <v>43117</v>
      </c>
      <c r="G240" s="5" t="s">
        <v>148</v>
      </c>
      <c r="H240" s="5" t="s">
        <v>237</v>
      </c>
      <c r="I240">
        <v>42943</v>
      </c>
      <c r="J240">
        <v>174</v>
      </c>
      <c r="K240">
        <v>240</v>
      </c>
      <c r="L240">
        <v>2</v>
      </c>
      <c r="M240">
        <v>7776</v>
      </c>
      <c r="N240">
        <v>4095.8220000000001</v>
      </c>
      <c r="O240">
        <v>2047.9110000000001</v>
      </c>
      <c r="P240">
        <v>120</v>
      </c>
      <c r="Q240">
        <v>32.4</v>
      </c>
      <c r="R240">
        <v>3680.1779999999999</v>
      </c>
      <c r="S240">
        <v>2018</v>
      </c>
      <c r="T240">
        <v>1</v>
      </c>
      <c r="U240">
        <v>3</v>
      </c>
    </row>
    <row r="241" spans="1:21" x14ac:dyDescent="0.3">
      <c r="A241" s="5" t="s">
        <v>168</v>
      </c>
      <c r="B241" s="5" t="s">
        <v>175</v>
      </c>
      <c r="C241" s="5" t="s">
        <v>86</v>
      </c>
      <c r="D241" s="5" t="s">
        <v>192</v>
      </c>
      <c r="E241" s="5" t="s">
        <v>172</v>
      </c>
      <c r="F241" s="6">
        <v>43117</v>
      </c>
      <c r="G241" s="5" t="s">
        <v>148</v>
      </c>
      <c r="H241" s="5" t="s">
        <v>230</v>
      </c>
      <c r="I241">
        <v>42943</v>
      </c>
      <c r="J241">
        <v>174</v>
      </c>
      <c r="K241">
        <v>2520</v>
      </c>
      <c r="L241">
        <v>20</v>
      </c>
      <c r="M241">
        <v>80388</v>
      </c>
      <c r="N241">
        <v>40958.218999999997</v>
      </c>
      <c r="O241">
        <v>2047.9110000000001</v>
      </c>
      <c r="P241">
        <v>126</v>
      </c>
      <c r="Q241">
        <v>31.9</v>
      </c>
      <c r="R241">
        <v>39429.781000000003</v>
      </c>
      <c r="S241">
        <v>2018</v>
      </c>
      <c r="T241">
        <v>1</v>
      </c>
      <c r="U241">
        <v>3</v>
      </c>
    </row>
    <row r="242" spans="1:21" x14ac:dyDescent="0.3">
      <c r="A242" s="5" t="s">
        <v>168</v>
      </c>
      <c r="B242" s="5" t="s">
        <v>175</v>
      </c>
      <c r="C242" s="5" t="s">
        <v>86</v>
      </c>
      <c r="D242" s="5" t="s">
        <v>192</v>
      </c>
      <c r="E242" s="5" t="s">
        <v>172</v>
      </c>
      <c r="F242" s="6">
        <v>43117</v>
      </c>
      <c r="G242" s="5" t="s">
        <v>148</v>
      </c>
      <c r="H242" s="5" t="s">
        <v>181</v>
      </c>
      <c r="I242">
        <v>42943</v>
      </c>
      <c r="J242">
        <v>174</v>
      </c>
      <c r="K242">
        <v>376</v>
      </c>
      <c r="L242">
        <v>3</v>
      </c>
      <c r="M242">
        <v>12182.4</v>
      </c>
      <c r="N242">
        <v>6143.7330000000002</v>
      </c>
      <c r="O242">
        <v>2047.9110000000001</v>
      </c>
      <c r="P242">
        <v>125.33333333333333</v>
      </c>
      <c r="Q242">
        <v>32.4</v>
      </c>
      <c r="R242">
        <v>6038.6670000000004</v>
      </c>
      <c r="S242">
        <v>2018</v>
      </c>
      <c r="T242">
        <v>1</v>
      </c>
      <c r="U242">
        <v>3</v>
      </c>
    </row>
    <row r="243" spans="1:21" x14ac:dyDescent="0.3">
      <c r="A243" s="5" t="s">
        <v>168</v>
      </c>
      <c r="B243" s="5" t="s">
        <v>175</v>
      </c>
      <c r="C243" s="5" t="s">
        <v>86</v>
      </c>
      <c r="D243" s="5" t="s">
        <v>192</v>
      </c>
      <c r="E243" s="5" t="s">
        <v>172</v>
      </c>
      <c r="F243" s="6">
        <v>43117</v>
      </c>
      <c r="G243" s="5" t="s">
        <v>148</v>
      </c>
      <c r="H243" s="5" t="s">
        <v>238</v>
      </c>
      <c r="I243">
        <v>42943</v>
      </c>
      <c r="J243">
        <v>174</v>
      </c>
      <c r="K243">
        <v>242</v>
      </c>
      <c r="L243">
        <v>2</v>
      </c>
      <c r="M243">
        <v>7840.8</v>
      </c>
      <c r="N243">
        <v>4095.8220000000001</v>
      </c>
      <c r="O243">
        <v>2047.9110000000001</v>
      </c>
      <c r="P243">
        <v>121</v>
      </c>
      <c r="Q243">
        <v>32.4</v>
      </c>
      <c r="R243">
        <v>3744.9780000000001</v>
      </c>
      <c r="S243">
        <v>2018</v>
      </c>
      <c r="T243">
        <v>1</v>
      </c>
      <c r="U243">
        <v>3</v>
      </c>
    </row>
    <row r="244" spans="1:21" x14ac:dyDescent="0.3">
      <c r="A244" s="5" t="s">
        <v>168</v>
      </c>
      <c r="B244" s="5" t="s">
        <v>175</v>
      </c>
      <c r="C244" s="5" t="s">
        <v>86</v>
      </c>
      <c r="D244" s="5" t="s">
        <v>192</v>
      </c>
      <c r="E244" s="5" t="s">
        <v>172</v>
      </c>
      <c r="F244" s="6">
        <v>43117</v>
      </c>
      <c r="G244" s="5" t="s">
        <v>148</v>
      </c>
      <c r="H244" s="5" t="s">
        <v>231</v>
      </c>
      <c r="I244">
        <v>42943</v>
      </c>
      <c r="J244">
        <v>174</v>
      </c>
      <c r="K244">
        <v>112</v>
      </c>
      <c r="L244">
        <v>1</v>
      </c>
      <c r="M244">
        <v>3628.8</v>
      </c>
      <c r="N244">
        <v>2047.9110000000001</v>
      </c>
      <c r="O244">
        <v>2047.9110000000001</v>
      </c>
      <c r="P244">
        <v>112</v>
      </c>
      <c r="Q244">
        <v>32.4</v>
      </c>
      <c r="R244">
        <v>1580.8889999999999</v>
      </c>
      <c r="S244">
        <v>2018</v>
      </c>
      <c r="T244">
        <v>1</v>
      </c>
      <c r="U244">
        <v>3</v>
      </c>
    </row>
    <row r="245" spans="1:21" x14ac:dyDescent="0.3">
      <c r="A245" s="5" t="s">
        <v>168</v>
      </c>
      <c r="B245" s="5" t="s">
        <v>175</v>
      </c>
      <c r="C245" s="5" t="s">
        <v>86</v>
      </c>
      <c r="D245" s="5" t="s">
        <v>192</v>
      </c>
      <c r="E245" s="5" t="s">
        <v>172</v>
      </c>
      <c r="F245" s="6">
        <v>43117</v>
      </c>
      <c r="G245" s="5" t="s">
        <v>148</v>
      </c>
      <c r="H245" s="5" t="s">
        <v>201</v>
      </c>
      <c r="I245">
        <v>42943</v>
      </c>
      <c r="J245">
        <v>174</v>
      </c>
      <c r="K245">
        <v>324</v>
      </c>
      <c r="L245">
        <v>3</v>
      </c>
      <c r="M245">
        <v>10497.6</v>
      </c>
      <c r="N245">
        <v>6143.7330000000002</v>
      </c>
      <c r="O245">
        <v>2047.9110000000001</v>
      </c>
      <c r="P245">
        <v>108</v>
      </c>
      <c r="Q245">
        <v>32.4</v>
      </c>
      <c r="R245">
        <v>4353.8670000000002</v>
      </c>
      <c r="S245">
        <v>2018</v>
      </c>
      <c r="T245">
        <v>1</v>
      </c>
      <c r="U245">
        <v>3</v>
      </c>
    </row>
    <row r="246" spans="1:21" x14ac:dyDescent="0.3">
      <c r="A246" s="5" t="s">
        <v>168</v>
      </c>
      <c r="B246" s="5" t="s">
        <v>175</v>
      </c>
      <c r="C246" s="5" t="s">
        <v>86</v>
      </c>
      <c r="D246" s="5" t="s">
        <v>192</v>
      </c>
      <c r="E246" s="5" t="s">
        <v>172</v>
      </c>
      <c r="F246" s="6">
        <v>43117</v>
      </c>
      <c r="G246" s="5" t="s">
        <v>148</v>
      </c>
      <c r="H246" s="5" t="s">
        <v>185</v>
      </c>
      <c r="I246">
        <v>42943</v>
      </c>
      <c r="J246">
        <v>174</v>
      </c>
      <c r="K246">
        <v>476</v>
      </c>
      <c r="L246">
        <v>4</v>
      </c>
      <c r="M246">
        <v>15422.4</v>
      </c>
      <c r="N246">
        <v>8191.6440000000002</v>
      </c>
      <c r="O246">
        <v>2047.9110000000001</v>
      </c>
      <c r="P246">
        <v>119</v>
      </c>
      <c r="Q246">
        <v>32.4</v>
      </c>
      <c r="R246">
        <v>7230.7560000000003</v>
      </c>
      <c r="S246">
        <v>2018</v>
      </c>
      <c r="T246">
        <v>1</v>
      </c>
      <c r="U246">
        <v>3</v>
      </c>
    </row>
    <row r="247" spans="1:21" x14ac:dyDescent="0.3">
      <c r="A247" s="5" t="s">
        <v>168</v>
      </c>
      <c r="B247" s="5" t="s">
        <v>175</v>
      </c>
      <c r="C247" s="5" t="s">
        <v>86</v>
      </c>
      <c r="D247" s="5" t="s">
        <v>192</v>
      </c>
      <c r="E247" s="5" t="s">
        <v>172</v>
      </c>
      <c r="F247" s="6">
        <v>43117</v>
      </c>
      <c r="G247" s="5" t="s">
        <v>148</v>
      </c>
      <c r="H247" s="5" t="s">
        <v>187</v>
      </c>
      <c r="I247">
        <v>42943</v>
      </c>
      <c r="J247">
        <v>174</v>
      </c>
      <c r="K247">
        <v>128</v>
      </c>
      <c r="L247">
        <v>1</v>
      </c>
      <c r="M247">
        <v>4147.2</v>
      </c>
      <c r="N247">
        <v>2047.9110000000001</v>
      </c>
      <c r="O247">
        <v>2047.9110000000001</v>
      </c>
      <c r="P247">
        <v>128</v>
      </c>
      <c r="Q247">
        <v>32.4</v>
      </c>
      <c r="R247">
        <v>2099.2890000000002</v>
      </c>
      <c r="S247">
        <v>2018</v>
      </c>
      <c r="T247">
        <v>1</v>
      </c>
      <c r="U247">
        <v>3</v>
      </c>
    </row>
    <row r="248" spans="1:21" x14ac:dyDescent="0.3">
      <c r="A248" s="5" t="s">
        <v>168</v>
      </c>
      <c r="B248" s="5" t="s">
        <v>175</v>
      </c>
      <c r="C248" s="5" t="s">
        <v>86</v>
      </c>
      <c r="D248" s="5" t="s">
        <v>192</v>
      </c>
      <c r="E248" s="5" t="s">
        <v>172</v>
      </c>
      <c r="F248" s="6">
        <v>43117</v>
      </c>
      <c r="G248" s="5" t="s">
        <v>148</v>
      </c>
      <c r="H248" s="5" t="s">
        <v>188</v>
      </c>
      <c r="I248">
        <v>42943</v>
      </c>
      <c r="J248">
        <v>174</v>
      </c>
      <c r="K248">
        <v>504</v>
      </c>
      <c r="L248">
        <v>4</v>
      </c>
      <c r="M248">
        <v>16329.6</v>
      </c>
      <c r="N248">
        <v>8191.6440000000002</v>
      </c>
      <c r="O248">
        <v>2047.9110000000001</v>
      </c>
      <c r="P248">
        <v>126</v>
      </c>
      <c r="Q248">
        <v>32.4</v>
      </c>
      <c r="R248">
        <v>8137.9560000000001</v>
      </c>
      <c r="S248">
        <v>2018</v>
      </c>
      <c r="T248">
        <v>1</v>
      </c>
      <c r="U248">
        <v>3</v>
      </c>
    </row>
    <row r="249" spans="1:21" x14ac:dyDescent="0.3">
      <c r="A249" s="5" t="s">
        <v>168</v>
      </c>
      <c r="B249" s="5" t="s">
        <v>175</v>
      </c>
      <c r="C249" s="5" t="s">
        <v>86</v>
      </c>
      <c r="D249" s="5" t="s">
        <v>192</v>
      </c>
      <c r="E249" s="5" t="s">
        <v>172</v>
      </c>
      <c r="F249" s="6">
        <v>43117</v>
      </c>
      <c r="G249" s="5" t="s">
        <v>148</v>
      </c>
      <c r="H249" s="5" t="s">
        <v>226</v>
      </c>
      <c r="I249">
        <v>42943</v>
      </c>
      <c r="J249">
        <v>174</v>
      </c>
      <c r="K249">
        <v>482</v>
      </c>
      <c r="L249">
        <v>4</v>
      </c>
      <c r="M249">
        <v>15616.8</v>
      </c>
      <c r="N249">
        <v>8191.6440000000002</v>
      </c>
      <c r="O249">
        <v>2047.9110000000001</v>
      </c>
      <c r="P249">
        <v>120.5</v>
      </c>
      <c r="Q249">
        <v>32.4</v>
      </c>
      <c r="R249">
        <v>7425.1559999999999</v>
      </c>
      <c r="S249">
        <v>2018</v>
      </c>
      <c r="T249">
        <v>1</v>
      </c>
      <c r="U249">
        <v>3</v>
      </c>
    </row>
    <row r="250" spans="1:21" x14ac:dyDescent="0.3">
      <c r="A250" s="5" t="s">
        <v>168</v>
      </c>
      <c r="B250" s="5" t="s">
        <v>175</v>
      </c>
      <c r="C250" s="5" t="s">
        <v>86</v>
      </c>
      <c r="D250" s="5" t="s">
        <v>192</v>
      </c>
      <c r="E250" s="5" t="s">
        <v>172</v>
      </c>
      <c r="F250" s="6">
        <v>43117</v>
      </c>
      <c r="G250" s="5" t="s">
        <v>148</v>
      </c>
      <c r="H250" s="5" t="s">
        <v>189</v>
      </c>
      <c r="I250">
        <v>42943</v>
      </c>
      <c r="J250">
        <v>174</v>
      </c>
      <c r="K250">
        <v>104</v>
      </c>
      <c r="L250">
        <v>1</v>
      </c>
      <c r="M250">
        <v>3369.6</v>
      </c>
      <c r="N250">
        <v>2047.9110000000001</v>
      </c>
      <c r="O250">
        <v>2047.9110000000001</v>
      </c>
      <c r="P250">
        <v>104</v>
      </c>
      <c r="Q250">
        <v>32.4</v>
      </c>
      <c r="R250">
        <v>1321.6890000000001</v>
      </c>
      <c r="S250">
        <v>2018</v>
      </c>
      <c r="T250">
        <v>1</v>
      </c>
      <c r="U250">
        <v>3</v>
      </c>
    </row>
    <row r="251" spans="1:21" x14ac:dyDescent="0.3">
      <c r="A251" s="5" t="s">
        <v>168</v>
      </c>
      <c r="B251" s="5" t="s">
        <v>175</v>
      </c>
      <c r="C251" s="5" t="s">
        <v>86</v>
      </c>
      <c r="D251" s="5" t="s">
        <v>192</v>
      </c>
      <c r="E251" s="5" t="s">
        <v>172</v>
      </c>
      <c r="F251" s="6">
        <v>43117</v>
      </c>
      <c r="G251" s="5" t="s">
        <v>148</v>
      </c>
      <c r="H251" s="5" t="s">
        <v>190</v>
      </c>
      <c r="I251">
        <v>42943</v>
      </c>
      <c r="J251">
        <v>174</v>
      </c>
      <c r="K251">
        <v>126</v>
      </c>
      <c r="L251">
        <v>1</v>
      </c>
      <c r="M251">
        <v>4082.4</v>
      </c>
      <c r="N251">
        <v>2047.9110000000001</v>
      </c>
      <c r="O251">
        <v>2047.9110000000001</v>
      </c>
      <c r="P251">
        <v>126</v>
      </c>
      <c r="Q251">
        <v>32.4</v>
      </c>
      <c r="R251">
        <v>2034.489</v>
      </c>
      <c r="S251">
        <v>2018</v>
      </c>
      <c r="T251">
        <v>1</v>
      </c>
      <c r="U251">
        <v>3</v>
      </c>
    </row>
    <row r="252" spans="1:21" x14ac:dyDescent="0.3">
      <c r="A252" s="5" t="s">
        <v>168</v>
      </c>
      <c r="B252" s="5" t="s">
        <v>175</v>
      </c>
      <c r="C252" s="5" t="s">
        <v>86</v>
      </c>
      <c r="D252" s="5" t="s">
        <v>192</v>
      </c>
      <c r="E252" s="5" t="s">
        <v>172</v>
      </c>
      <c r="F252" s="6">
        <v>43117</v>
      </c>
      <c r="G252" s="5" t="s">
        <v>148</v>
      </c>
      <c r="H252" s="5" t="s">
        <v>229</v>
      </c>
      <c r="I252">
        <v>42943</v>
      </c>
      <c r="J252">
        <v>174</v>
      </c>
      <c r="K252">
        <v>1120</v>
      </c>
      <c r="L252">
        <v>10</v>
      </c>
      <c r="M252">
        <v>36064</v>
      </c>
      <c r="N252">
        <v>20479.109</v>
      </c>
      <c r="O252">
        <v>2047.9110000000001</v>
      </c>
      <c r="P252">
        <v>112</v>
      </c>
      <c r="Q252">
        <v>32.200000000000003</v>
      </c>
      <c r="R252">
        <v>15584.891</v>
      </c>
      <c r="S252">
        <v>2018</v>
      </c>
      <c r="T252">
        <v>1</v>
      </c>
      <c r="U252">
        <v>3</v>
      </c>
    </row>
    <row r="253" spans="1:21" x14ac:dyDescent="0.3">
      <c r="A253" s="5" t="s">
        <v>168</v>
      </c>
      <c r="B253" s="5" t="s">
        <v>175</v>
      </c>
      <c r="C253" s="5" t="s">
        <v>86</v>
      </c>
      <c r="D253" s="5" t="s">
        <v>192</v>
      </c>
      <c r="E253" s="5" t="s">
        <v>172</v>
      </c>
      <c r="F253" s="6">
        <v>43117</v>
      </c>
      <c r="G253" s="5" t="s">
        <v>148</v>
      </c>
      <c r="H253" s="5" t="s">
        <v>194</v>
      </c>
      <c r="I253">
        <v>42943</v>
      </c>
      <c r="J253">
        <v>174</v>
      </c>
      <c r="K253">
        <v>249</v>
      </c>
      <c r="L253">
        <v>2</v>
      </c>
      <c r="M253">
        <v>7943.1</v>
      </c>
      <c r="N253">
        <v>4095.8220000000001</v>
      </c>
      <c r="O253">
        <v>2047.9110000000001</v>
      </c>
      <c r="P253">
        <v>124.5</v>
      </c>
      <c r="Q253">
        <v>31.9</v>
      </c>
      <c r="R253">
        <v>3847.2779999999998</v>
      </c>
      <c r="S253">
        <v>2018</v>
      </c>
      <c r="T253">
        <v>1</v>
      </c>
      <c r="U253">
        <v>3</v>
      </c>
    </row>
    <row r="254" spans="1:21" x14ac:dyDescent="0.3">
      <c r="A254" s="5" t="s">
        <v>168</v>
      </c>
      <c r="B254" s="5" t="s">
        <v>175</v>
      </c>
      <c r="C254" s="5" t="s">
        <v>88</v>
      </c>
      <c r="D254" s="5" t="s">
        <v>176</v>
      </c>
      <c r="E254" s="5" t="s">
        <v>172</v>
      </c>
      <c r="F254" s="6">
        <v>43117</v>
      </c>
      <c r="G254" s="5" t="s">
        <v>148</v>
      </c>
      <c r="H254" s="5" t="s">
        <v>217</v>
      </c>
      <c r="I254">
        <v>42951</v>
      </c>
      <c r="J254">
        <v>166</v>
      </c>
      <c r="K254">
        <v>519</v>
      </c>
      <c r="L254">
        <v>5</v>
      </c>
      <c r="M254">
        <v>16815.599999999999</v>
      </c>
      <c r="N254">
        <v>10848.755999999999</v>
      </c>
      <c r="O254">
        <v>2169.7510000000002</v>
      </c>
      <c r="P254">
        <v>103.8</v>
      </c>
      <c r="Q254">
        <v>32.4</v>
      </c>
      <c r="R254">
        <v>5966.8440000000001</v>
      </c>
      <c r="S254">
        <v>2018</v>
      </c>
      <c r="T254">
        <v>1</v>
      </c>
      <c r="U254">
        <v>3</v>
      </c>
    </row>
    <row r="255" spans="1:21" x14ac:dyDescent="0.3">
      <c r="A255" s="5" t="s">
        <v>168</v>
      </c>
      <c r="B255" s="5" t="s">
        <v>175</v>
      </c>
      <c r="C255" s="5" t="s">
        <v>88</v>
      </c>
      <c r="D255" s="5" t="s">
        <v>176</v>
      </c>
      <c r="E255" s="5" t="s">
        <v>172</v>
      </c>
      <c r="F255" s="6">
        <v>43117</v>
      </c>
      <c r="G255" s="5" t="s">
        <v>148</v>
      </c>
      <c r="H255" s="5" t="s">
        <v>218</v>
      </c>
      <c r="I255">
        <v>42951</v>
      </c>
      <c r="J255">
        <v>166</v>
      </c>
      <c r="K255">
        <v>330</v>
      </c>
      <c r="L255">
        <v>3</v>
      </c>
      <c r="M255">
        <v>10692</v>
      </c>
      <c r="N255">
        <v>6509.2539999999999</v>
      </c>
      <c r="O255">
        <v>2169.7510000000002</v>
      </c>
      <c r="P255">
        <v>110</v>
      </c>
      <c r="Q255">
        <v>32.4</v>
      </c>
      <c r="R255">
        <v>4182.7460000000001</v>
      </c>
      <c r="S255">
        <v>2018</v>
      </c>
      <c r="T255">
        <v>1</v>
      </c>
      <c r="U255">
        <v>3</v>
      </c>
    </row>
    <row r="256" spans="1:21" x14ac:dyDescent="0.3">
      <c r="A256" s="5" t="s">
        <v>168</v>
      </c>
      <c r="B256" s="5" t="s">
        <v>175</v>
      </c>
      <c r="C256" s="5" t="s">
        <v>88</v>
      </c>
      <c r="D256" s="5" t="s">
        <v>176</v>
      </c>
      <c r="E256" s="5" t="s">
        <v>172</v>
      </c>
      <c r="F256" s="6">
        <v>43117</v>
      </c>
      <c r="G256" s="5" t="s">
        <v>148</v>
      </c>
      <c r="H256" s="5" t="s">
        <v>202</v>
      </c>
      <c r="I256">
        <v>42951</v>
      </c>
      <c r="J256">
        <v>166</v>
      </c>
      <c r="K256">
        <v>590</v>
      </c>
      <c r="L256">
        <v>5</v>
      </c>
      <c r="M256">
        <v>19116</v>
      </c>
      <c r="N256">
        <v>10848.755999999999</v>
      </c>
      <c r="O256">
        <v>2169.7510000000002</v>
      </c>
      <c r="P256">
        <v>118</v>
      </c>
      <c r="Q256">
        <v>32.4</v>
      </c>
      <c r="R256">
        <v>8267.2440000000006</v>
      </c>
      <c r="S256">
        <v>2018</v>
      </c>
      <c r="T256">
        <v>1</v>
      </c>
      <c r="U256">
        <v>3</v>
      </c>
    </row>
    <row r="257" spans="1:21" x14ac:dyDescent="0.3">
      <c r="A257" s="5" t="s">
        <v>168</v>
      </c>
      <c r="B257" s="5" t="s">
        <v>206</v>
      </c>
      <c r="C257" s="5" t="s">
        <v>116</v>
      </c>
      <c r="D257" s="5" t="s">
        <v>213</v>
      </c>
      <c r="E257" s="5" t="s">
        <v>172</v>
      </c>
      <c r="F257" s="6">
        <v>43117</v>
      </c>
      <c r="G257" s="5" t="s">
        <v>148</v>
      </c>
      <c r="H257" s="5" t="s">
        <v>178</v>
      </c>
      <c r="I257">
        <v>42948</v>
      </c>
      <c r="J257">
        <v>169</v>
      </c>
      <c r="K257">
        <v>249.6</v>
      </c>
      <c r="L257">
        <v>2</v>
      </c>
      <c r="M257">
        <v>7962.24</v>
      </c>
      <c r="N257">
        <v>4839.74</v>
      </c>
      <c r="O257">
        <v>2419.87</v>
      </c>
      <c r="P257">
        <v>124.8</v>
      </c>
      <c r="Q257">
        <v>31.9</v>
      </c>
      <c r="R257">
        <v>3122.5</v>
      </c>
      <c r="S257">
        <v>2018</v>
      </c>
      <c r="T257">
        <v>1</v>
      </c>
      <c r="U257">
        <v>3</v>
      </c>
    </row>
    <row r="258" spans="1:21" x14ac:dyDescent="0.3">
      <c r="A258" s="5" t="s">
        <v>168</v>
      </c>
      <c r="B258" s="5" t="s">
        <v>206</v>
      </c>
      <c r="C258" s="5" t="s">
        <v>116</v>
      </c>
      <c r="D258" s="5" t="s">
        <v>213</v>
      </c>
      <c r="E258" s="5" t="s">
        <v>172</v>
      </c>
      <c r="F258" s="6">
        <v>43117</v>
      </c>
      <c r="G258" s="5" t="s">
        <v>148</v>
      </c>
      <c r="H258" s="5" t="s">
        <v>196</v>
      </c>
      <c r="I258">
        <v>42948</v>
      </c>
      <c r="J258">
        <v>169</v>
      </c>
      <c r="K258">
        <v>341</v>
      </c>
      <c r="L258">
        <v>3</v>
      </c>
      <c r="M258">
        <v>10877.91</v>
      </c>
      <c r="N258">
        <v>7259.61</v>
      </c>
      <c r="O258">
        <v>2419.87</v>
      </c>
      <c r="P258">
        <v>113.66666666666667</v>
      </c>
      <c r="Q258">
        <v>31.9</v>
      </c>
      <c r="R258">
        <v>3618.3</v>
      </c>
      <c r="S258">
        <v>2018</v>
      </c>
      <c r="T258">
        <v>1</v>
      </c>
      <c r="U258">
        <v>3</v>
      </c>
    </row>
    <row r="259" spans="1:21" x14ac:dyDescent="0.3">
      <c r="A259" s="5" t="s">
        <v>168</v>
      </c>
      <c r="B259" s="5" t="s">
        <v>206</v>
      </c>
      <c r="C259" s="5" t="s">
        <v>116</v>
      </c>
      <c r="D259" s="5" t="s">
        <v>213</v>
      </c>
      <c r="E259" s="5" t="s">
        <v>172</v>
      </c>
      <c r="F259" s="6">
        <v>43117</v>
      </c>
      <c r="G259" s="5" t="s">
        <v>148</v>
      </c>
      <c r="H259" s="5" t="s">
        <v>197</v>
      </c>
      <c r="I259">
        <v>42948</v>
      </c>
      <c r="J259">
        <v>169</v>
      </c>
      <c r="K259">
        <v>777.8</v>
      </c>
      <c r="L259">
        <v>7</v>
      </c>
      <c r="M259">
        <v>24811.85</v>
      </c>
      <c r="N259">
        <v>16939.09</v>
      </c>
      <c r="O259">
        <v>2419.87</v>
      </c>
      <c r="P259">
        <v>111.11428571428571</v>
      </c>
      <c r="Q259">
        <v>31.9</v>
      </c>
      <c r="R259">
        <v>7872.76</v>
      </c>
      <c r="S259">
        <v>2018</v>
      </c>
      <c r="T259">
        <v>1</v>
      </c>
      <c r="U259">
        <v>3</v>
      </c>
    </row>
    <row r="260" spans="1:21" x14ac:dyDescent="0.3">
      <c r="A260" s="5" t="s">
        <v>168</v>
      </c>
      <c r="B260" s="5" t="s">
        <v>206</v>
      </c>
      <c r="C260" s="5" t="s">
        <v>117</v>
      </c>
      <c r="D260" s="5" t="s">
        <v>239</v>
      </c>
      <c r="E260" s="5" t="s">
        <v>172</v>
      </c>
      <c r="F260" s="6">
        <v>43117</v>
      </c>
      <c r="G260" s="5" t="s">
        <v>148</v>
      </c>
      <c r="H260" s="5" t="s">
        <v>173</v>
      </c>
      <c r="I260">
        <v>42955</v>
      </c>
      <c r="J260">
        <v>162</v>
      </c>
      <c r="K260">
        <v>1337</v>
      </c>
      <c r="L260">
        <v>15</v>
      </c>
      <c r="M260">
        <v>42650.25</v>
      </c>
      <c r="N260">
        <v>32457.588</v>
      </c>
      <c r="O260">
        <v>2163.8389999999999</v>
      </c>
      <c r="P260">
        <v>89.13333333333334</v>
      </c>
      <c r="Q260">
        <v>31.9</v>
      </c>
      <c r="R260">
        <v>10192.662</v>
      </c>
      <c r="S260">
        <v>2018</v>
      </c>
      <c r="T260">
        <v>1</v>
      </c>
      <c r="U260">
        <v>3</v>
      </c>
    </row>
    <row r="261" spans="1:21" x14ac:dyDescent="0.3">
      <c r="A261" s="5" t="s">
        <v>168</v>
      </c>
      <c r="B261" s="5" t="s">
        <v>169</v>
      </c>
      <c r="C261" s="5" t="s">
        <v>170</v>
      </c>
      <c r="D261" s="5" t="s">
        <v>174</v>
      </c>
      <c r="E261" s="5" t="s">
        <v>172</v>
      </c>
      <c r="F261" s="6">
        <v>43118</v>
      </c>
      <c r="G261" s="5" t="s">
        <v>148</v>
      </c>
      <c r="H261" s="5" t="s">
        <v>173</v>
      </c>
      <c r="I261">
        <v>42893</v>
      </c>
      <c r="J261">
        <v>225</v>
      </c>
      <c r="K261">
        <v>100</v>
      </c>
      <c r="L261">
        <v>1</v>
      </c>
      <c r="M261">
        <v>3190</v>
      </c>
      <c r="N261">
        <v>2786.3519999999999</v>
      </c>
      <c r="O261">
        <v>2786.3519999999999</v>
      </c>
      <c r="P261">
        <v>100</v>
      </c>
      <c r="Q261">
        <v>31.9</v>
      </c>
      <c r="R261">
        <v>403.64800000000002</v>
      </c>
      <c r="S261">
        <v>2018</v>
      </c>
      <c r="T261">
        <v>1</v>
      </c>
      <c r="U261">
        <v>3</v>
      </c>
    </row>
    <row r="262" spans="1:21" x14ac:dyDescent="0.3">
      <c r="A262" s="5" t="s">
        <v>168</v>
      </c>
      <c r="B262" s="5" t="s">
        <v>206</v>
      </c>
      <c r="C262" s="5" t="s">
        <v>116</v>
      </c>
      <c r="D262" s="5" t="s">
        <v>213</v>
      </c>
      <c r="E262" s="5" t="s">
        <v>172</v>
      </c>
      <c r="F262" s="6">
        <v>43118</v>
      </c>
      <c r="G262" s="5" t="s">
        <v>148</v>
      </c>
      <c r="H262" s="5" t="s">
        <v>209</v>
      </c>
      <c r="I262">
        <v>42948</v>
      </c>
      <c r="J262">
        <v>170</v>
      </c>
      <c r="K262">
        <v>119.4</v>
      </c>
      <c r="L262">
        <v>1</v>
      </c>
      <c r="M262">
        <v>3808.86</v>
      </c>
      <c r="N262">
        <v>2419.87</v>
      </c>
      <c r="O262">
        <v>2419.87</v>
      </c>
      <c r="P262">
        <v>119.4</v>
      </c>
      <c r="Q262">
        <v>31.9</v>
      </c>
      <c r="R262">
        <v>1388.99</v>
      </c>
      <c r="S262">
        <v>2018</v>
      </c>
      <c r="T262">
        <v>1</v>
      </c>
      <c r="U262">
        <v>3</v>
      </c>
    </row>
    <row r="263" spans="1:21" x14ac:dyDescent="0.3">
      <c r="A263" s="5" t="s">
        <v>168</v>
      </c>
      <c r="B263" s="5" t="s">
        <v>206</v>
      </c>
      <c r="C263" s="5" t="s">
        <v>116</v>
      </c>
      <c r="D263" s="5" t="s">
        <v>213</v>
      </c>
      <c r="E263" s="5" t="s">
        <v>172</v>
      </c>
      <c r="F263" s="6">
        <v>43118</v>
      </c>
      <c r="G263" s="5" t="s">
        <v>148</v>
      </c>
      <c r="H263" s="5" t="s">
        <v>240</v>
      </c>
      <c r="I263">
        <v>42948</v>
      </c>
      <c r="J263">
        <v>170</v>
      </c>
      <c r="K263">
        <v>367.2</v>
      </c>
      <c r="L263">
        <v>3</v>
      </c>
      <c r="M263">
        <v>11750.4</v>
      </c>
      <c r="N263">
        <v>7259.61</v>
      </c>
      <c r="O263">
        <v>2419.87</v>
      </c>
      <c r="P263">
        <v>122.39999999999999</v>
      </c>
      <c r="Q263">
        <v>32</v>
      </c>
      <c r="R263">
        <v>4490.79</v>
      </c>
      <c r="S263">
        <v>2018</v>
      </c>
      <c r="T263">
        <v>1</v>
      </c>
      <c r="U263">
        <v>3</v>
      </c>
    </row>
    <row r="264" spans="1:21" x14ac:dyDescent="0.3">
      <c r="A264" s="5" t="s">
        <v>168</v>
      </c>
      <c r="B264" s="5" t="s">
        <v>206</v>
      </c>
      <c r="C264" s="5" t="s">
        <v>116</v>
      </c>
      <c r="D264" s="5" t="s">
        <v>213</v>
      </c>
      <c r="E264" s="5" t="s">
        <v>172</v>
      </c>
      <c r="F264" s="6">
        <v>43118</v>
      </c>
      <c r="G264" s="5" t="s">
        <v>148</v>
      </c>
      <c r="H264" s="5" t="s">
        <v>212</v>
      </c>
      <c r="I264">
        <v>42948</v>
      </c>
      <c r="J264">
        <v>170</v>
      </c>
      <c r="K264">
        <v>111.6</v>
      </c>
      <c r="L264">
        <v>1</v>
      </c>
      <c r="M264">
        <v>3682.8</v>
      </c>
      <c r="N264">
        <v>2419.87</v>
      </c>
      <c r="O264">
        <v>2419.87</v>
      </c>
      <c r="P264">
        <v>111.6</v>
      </c>
      <c r="Q264">
        <v>33</v>
      </c>
      <c r="R264">
        <v>1262.93</v>
      </c>
      <c r="S264">
        <v>2018</v>
      </c>
      <c r="T264">
        <v>1</v>
      </c>
      <c r="U264">
        <v>3</v>
      </c>
    </row>
    <row r="265" spans="1:21" x14ac:dyDescent="0.3">
      <c r="A265" s="5" t="s">
        <v>168</v>
      </c>
      <c r="B265" s="5" t="s">
        <v>206</v>
      </c>
      <c r="C265" s="5" t="s">
        <v>116</v>
      </c>
      <c r="D265" s="5" t="s">
        <v>213</v>
      </c>
      <c r="E265" s="5" t="s">
        <v>172</v>
      </c>
      <c r="F265" s="6">
        <v>43118</v>
      </c>
      <c r="G265" s="5" t="s">
        <v>148</v>
      </c>
      <c r="H265" s="5" t="s">
        <v>194</v>
      </c>
      <c r="I265">
        <v>42948</v>
      </c>
      <c r="J265">
        <v>170</v>
      </c>
      <c r="K265">
        <v>237.6</v>
      </c>
      <c r="L265">
        <v>2</v>
      </c>
      <c r="M265">
        <v>7579.44</v>
      </c>
      <c r="N265">
        <v>4839.74</v>
      </c>
      <c r="O265">
        <v>2419.87</v>
      </c>
      <c r="P265">
        <v>118.8</v>
      </c>
      <c r="Q265">
        <v>31.9</v>
      </c>
      <c r="R265">
        <v>2739.7</v>
      </c>
      <c r="S265">
        <v>2018</v>
      </c>
      <c r="T265">
        <v>1</v>
      </c>
      <c r="U265">
        <v>3</v>
      </c>
    </row>
    <row r="266" spans="1:21" x14ac:dyDescent="0.3">
      <c r="A266" s="5" t="s">
        <v>168</v>
      </c>
      <c r="B266" s="5" t="s">
        <v>206</v>
      </c>
      <c r="C266" s="5" t="s">
        <v>116</v>
      </c>
      <c r="D266" s="5" t="s">
        <v>213</v>
      </c>
      <c r="E266" s="5" t="s">
        <v>172</v>
      </c>
      <c r="F266" s="6">
        <v>43118</v>
      </c>
      <c r="G266" s="5" t="s">
        <v>148</v>
      </c>
      <c r="H266" s="5" t="s">
        <v>173</v>
      </c>
      <c r="I266">
        <v>42948</v>
      </c>
      <c r="J266">
        <v>170</v>
      </c>
      <c r="K266">
        <v>100</v>
      </c>
      <c r="L266">
        <v>1</v>
      </c>
      <c r="M266">
        <v>3190</v>
      </c>
      <c r="N266">
        <v>2419.87</v>
      </c>
      <c r="O266">
        <v>2419.87</v>
      </c>
      <c r="P266">
        <v>100</v>
      </c>
      <c r="Q266">
        <v>31.9</v>
      </c>
      <c r="R266">
        <v>770.13</v>
      </c>
      <c r="S266">
        <v>2018</v>
      </c>
      <c r="T266">
        <v>1</v>
      </c>
      <c r="U266">
        <v>3</v>
      </c>
    </row>
    <row r="267" spans="1:21" x14ac:dyDescent="0.3">
      <c r="A267" s="5" t="s">
        <v>168</v>
      </c>
      <c r="B267" s="5" t="s">
        <v>206</v>
      </c>
      <c r="C267" s="5" t="s">
        <v>116</v>
      </c>
      <c r="D267" s="5" t="s">
        <v>213</v>
      </c>
      <c r="E267" s="5" t="s">
        <v>172</v>
      </c>
      <c r="F267" s="6">
        <v>43118</v>
      </c>
      <c r="G267" s="5" t="s">
        <v>148</v>
      </c>
      <c r="H267" s="5" t="s">
        <v>197</v>
      </c>
      <c r="I267">
        <v>42948</v>
      </c>
      <c r="J267">
        <v>170</v>
      </c>
      <c r="K267">
        <v>132</v>
      </c>
      <c r="L267">
        <v>1</v>
      </c>
      <c r="M267">
        <v>4210.8</v>
      </c>
      <c r="N267">
        <v>2419.87</v>
      </c>
      <c r="O267">
        <v>2419.87</v>
      </c>
      <c r="P267">
        <v>132</v>
      </c>
      <c r="Q267">
        <v>31.9</v>
      </c>
      <c r="R267">
        <v>1790.93</v>
      </c>
      <c r="S267">
        <v>2018</v>
      </c>
      <c r="T267">
        <v>1</v>
      </c>
      <c r="U267">
        <v>3</v>
      </c>
    </row>
    <row r="268" spans="1:21" x14ac:dyDescent="0.3">
      <c r="A268" s="5" t="s">
        <v>168</v>
      </c>
      <c r="B268" s="5" t="s">
        <v>206</v>
      </c>
      <c r="C268" s="5" t="s">
        <v>125</v>
      </c>
      <c r="D268" s="5" t="s">
        <v>241</v>
      </c>
      <c r="E268" s="5" t="s">
        <v>172</v>
      </c>
      <c r="F268" s="6">
        <v>43118</v>
      </c>
      <c r="G268" s="5" t="s">
        <v>148</v>
      </c>
      <c r="H268" s="5" t="s">
        <v>190</v>
      </c>
      <c r="I268">
        <v>43071</v>
      </c>
      <c r="J268">
        <v>47</v>
      </c>
      <c r="K268">
        <v>17.600000000000001</v>
      </c>
      <c r="L268">
        <v>1</v>
      </c>
      <c r="M268">
        <v>944.2</v>
      </c>
      <c r="N268">
        <v>720.64300000000003</v>
      </c>
      <c r="O268">
        <v>720.64300000000003</v>
      </c>
      <c r="P268">
        <v>17.600000000000001</v>
      </c>
      <c r="Q268">
        <v>53.6477</v>
      </c>
      <c r="R268">
        <v>223.55699999999999</v>
      </c>
      <c r="S268">
        <v>2018</v>
      </c>
      <c r="T268">
        <v>1</v>
      </c>
      <c r="U268">
        <v>3</v>
      </c>
    </row>
    <row r="269" spans="1:21" x14ac:dyDescent="0.3">
      <c r="A269" s="5" t="s">
        <v>168</v>
      </c>
      <c r="B269" s="5" t="s">
        <v>206</v>
      </c>
      <c r="C269" s="5" t="s">
        <v>106</v>
      </c>
      <c r="D269" s="5" t="s">
        <v>232</v>
      </c>
      <c r="E269" s="5" t="s">
        <v>172</v>
      </c>
      <c r="F269" s="6">
        <v>43119</v>
      </c>
      <c r="G269" s="5" t="s">
        <v>148</v>
      </c>
      <c r="H269" s="5" t="s">
        <v>200</v>
      </c>
      <c r="I269">
        <v>43036</v>
      </c>
      <c r="J269">
        <v>83</v>
      </c>
      <c r="K269">
        <v>683</v>
      </c>
      <c r="L269">
        <v>6</v>
      </c>
      <c r="M269">
        <v>21992.58</v>
      </c>
      <c r="N269">
        <v>5618.5730000000003</v>
      </c>
      <c r="O269">
        <v>936.42899999999997</v>
      </c>
      <c r="P269">
        <v>113.83333333333333</v>
      </c>
      <c r="Q269">
        <v>32.200000000000003</v>
      </c>
      <c r="R269">
        <v>16374.007</v>
      </c>
      <c r="S269">
        <v>2018</v>
      </c>
      <c r="T269">
        <v>1</v>
      </c>
      <c r="U269">
        <v>3</v>
      </c>
    </row>
    <row r="270" spans="1:21" x14ac:dyDescent="0.3">
      <c r="A270" s="5" t="s">
        <v>168</v>
      </c>
      <c r="B270" s="5" t="s">
        <v>206</v>
      </c>
      <c r="C270" s="5" t="s">
        <v>116</v>
      </c>
      <c r="D270" s="5" t="s">
        <v>213</v>
      </c>
      <c r="E270" s="5" t="s">
        <v>172</v>
      </c>
      <c r="F270" s="6">
        <v>43119</v>
      </c>
      <c r="G270" s="5" t="s">
        <v>148</v>
      </c>
      <c r="H270" s="5" t="s">
        <v>197</v>
      </c>
      <c r="I270">
        <v>42948</v>
      </c>
      <c r="J270">
        <v>171</v>
      </c>
      <c r="K270">
        <v>535</v>
      </c>
      <c r="L270">
        <v>5</v>
      </c>
      <c r="M270">
        <v>17066.5</v>
      </c>
      <c r="N270">
        <v>12099.35</v>
      </c>
      <c r="O270">
        <v>2419.87</v>
      </c>
      <c r="P270">
        <v>107</v>
      </c>
      <c r="Q270">
        <v>31.9</v>
      </c>
      <c r="R270">
        <v>4967.1499999999996</v>
      </c>
      <c r="S270">
        <v>2018</v>
      </c>
      <c r="T270">
        <v>1</v>
      </c>
      <c r="U270">
        <v>3</v>
      </c>
    </row>
    <row r="271" spans="1:21" x14ac:dyDescent="0.3">
      <c r="A271" s="5" t="s">
        <v>168</v>
      </c>
      <c r="B271" s="5" t="s">
        <v>206</v>
      </c>
      <c r="C271" s="5" t="s">
        <v>116</v>
      </c>
      <c r="D271" s="5" t="s">
        <v>213</v>
      </c>
      <c r="E271" s="5" t="s">
        <v>172</v>
      </c>
      <c r="F271" s="6">
        <v>43119</v>
      </c>
      <c r="G271" s="5" t="s">
        <v>148</v>
      </c>
      <c r="H271" s="5" t="s">
        <v>196</v>
      </c>
      <c r="I271">
        <v>42948</v>
      </c>
      <c r="J271">
        <v>171</v>
      </c>
      <c r="K271">
        <v>527</v>
      </c>
      <c r="L271">
        <v>5</v>
      </c>
      <c r="M271">
        <v>16811.3</v>
      </c>
      <c r="N271">
        <v>12099.35</v>
      </c>
      <c r="O271">
        <v>2419.87</v>
      </c>
      <c r="P271">
        <v>105.4</v>
      </c>
      <c r="Q271">
        <v>31.9</v>
      </c>
      <c r="R271">
        <v>4711.95</v>
      </c>
      <c r="S271">
        <v>2018</v>
      </c>
      <c r="T271">
        <v>1</v>
      </c>
      <c r="U271">
        <v>3</v>
      </c>
    </row>
    <row r="272" spans="1:21" x14ac:dyDescent="0.3">
      <c r="A272" s="5" t="s">
        <v>168</v>
      </c>
      <c r="B272" s="5" t="s">
        <v>206</v>
      </c>
      <c r="C272" s="5" t="s">
        <v>116</v>
      </c>
      <c r="D272" s="5" t="s">
        <v>213</v>
      </c>
      <c r="E272" s="5" t="s">
        <v>172</v>
      </c>
      <c r="F272" s="6">
        <v>43119</v>
      </c>
      <c r="G272" s="5" t="s">
        <v>148</v>
      </c>
      <c r="H272" s="5" t="s">
        <v>178</v>
      </c>
      <c r="I272">
        <v>42948</v>
      </c>
      <c r="J272">
        <v>171</v>
      </c>
      <c r="K272">
        <v>473</v>
      </c>
      <c r="L272">
        <v>4</v>
      </c>
      <c r="M272">
        <v>15088.72</v>
      </c>
      <c r="N272">
        <v>9679.48</v>
      </c>
      <c r="O272">
        <v>2419.87</v>
      </c>
      <c r="P272">
        <v>118.25</v>
      </c>
      <c r="Q272">
        <v>31.9</v>
      </c>
      <c r="R272">
        <v>5409.24</v>
      </c>
      <c r="S272">
        <v>2018</v>
      </c>
      <c r="T272">
        <v>1</v>
      </c>
      <c r="U272">
        <v>3</v>
      </c>
    </row>
    <row r="273" spans="1:21" x14ac:dyDescent="0.3">
      <c r="A273" s="5" t="s">
        <v>168</v>
      </c>
      <c r="B273" s="5" t="s">
        <v>206</v>
      </c>
      <c r="C273" s="5" t="s">
        <v>116</v>
      </c>
      <c r="D273" s="5" t="s">
        <v>213</v>
      </c>
      <c r="E273" s="5" t="s">
        <v>172</v>
      </c>
      <c r="F273" s="6">
        <v>43119</v>
      </c>
      <c r="G273" s="5" t="s">
        <v>148</v>
      </c>
      <c r="H273" s="5" t="s">
        <v>208</v>
      </c>
      <c r="I273">
        <v>42948</v>
      </c>
      <c r="J273">
        <v>171</v>
      </c>
      <c r="K273">
        <v>104</v>
      </c>
      <c r="L273">
        <v>1</v>
      </c>
      <c r="M273">
        <v>3317.6</v>
      </c>
      <c r="N273">
        <v>2419.87</v>
      </c>
      <c r="O273">
        <v>2419.87</v>
      </c>
      <c r="P273">
        <v>104</v>
      </c>
      <c r="Q273">
        <v>31.9</v>
      </c>
      <c r="R273">
        <v>897.73</v>
      </c>
      <c r="S273">
        <v>2018</v>
      </c>
      <c r="T273">
        <v>1</v>
      </c>
      <c r="U273">
        <v>3</v>
      </c>
    </row>
    <row r="274" spans="1:21" x14ac:dyDescent="0.3">
      <c r="A274" s="5" t="s">
        <v>168</v>
      </c>
      <c r="B274" s="5" t="s">
        <v>206</v>
      </c>
      <c r="C274" s="5" t="s">
        <v>116</v>
      </c>
      <c r="D274" s="5" t="s">
        <v>213</v>
      </c>
      <c r="E274" s="5" t="s">
        <v>172</v>
      </c>
      <c r="F274" s="6">
        <v>43119</v>
      </c>
      <c r="G274" s="5" t="s">
        <v>148</v>
      </c>
      <c r="H274" s="5" t="s">
        <v>240</v>
      </c>
      <c r="I274">
        <v>42948</v>
      </c>
      <c r="J274">
        <v>171</v>
      </c>
      <c r="K274">
        <v>496</v>
      </c>
      <c r="L274">
        <v>4</v>
      </c>
      <c r="M274">
        <v>15822.4</v>
      </c>
      <c r="N274">
        <v>9679.48</v>
      </c>
      <c r="O274">
        <v>2419.87</v>
      </c>
      <c r="P274">
        <v>124</v>
      </c>
      <c r="Q274">
        <v>31.9</v>
      </c>
      <c r="R274">
        <v>6142.92</v>
      </c>
      <c r="S274">
        <v>2018</v>
      </c>
      <c r="T274">
        <v>1</v>
      </c>
      <c r="U274">
        <v>3</v>
      </c>
    </row>
    <row r="275" spans="1:21" x14ac:dyDescent="0.3">
      <c r="A275" s="5" t="s">
        <v>168</v>
      </c>
      <c r="B275" s="5" t="s">
        <v>206</v>
      </c>
      <c r="C275" s="5" t="s">
        <v>116</v>
      </c>
      <c r="D275" s="5" t="s">
        <v>213</v>
      </c>
      <c r="E275" s="5" t="s">
        <v>172</v>
      </c>
      <c r="F275" s="6">
        <v>43119</v>
      </c>
      <c r="G275" s="5" t="s">
        <v>148</v>
      </c>
      <c r="H275" s="5" t="s">
        <v>173</v>
      </c>
      <c r="I275">
        <v>42948</v>
      </c>
      <c r="J275">
        <v>171</v>
      </c>
      <c r="K275">
        <v>399</v>
      </c>
      <c r="L275">
        <v>4</v>
      </c>
      <c r="M275">
        <v>12728.12</v>
      </c>
      <c r="N275">
        <v>9679.48</v>
      </c>
      <c r="O275">
        <v>2419.87</v>
      </c>
      <c r="P275">
        <v>99.75</v>
      </c>
      <c r="Q275">
        <v>31.900099999999998</v>
      </c>
      <c r="R275">
        <v>3048.64</v>
      </c>
      <c r="S275">
        <v>2018</v>
      </c>
      <c r="T275">
        <v>1</v>
      </c>
      <c r="U275">
        <v>3</v>
      </c>
    </row>
    <row r="276" spans="1:21" x14ac:dyDescent="0.3">
      <c r="A276" s="5" t="s">
        <v>168</v>
      </c>
      <c r="B276" s="5" t="s">
        <v>206</v>
      </c>
      <c r="C276" s="5" t="s">
        <v>116</v>
      </c>
      <c r="D276" s="5" t="s">
        <v>213</v>
      </c>
      <c r="E276" s="5" t="s">
        <v>172</v>
      </c>
      <c r="F276" s="6">
        <v>43119</v>
      </c>
      <c r="G276" s="5" t="s">
        <v>148</v>
      </c>
      <c r="H276" s="5" t="s">
        <v>215</v>
      </c>
      <c r="I276">
        <v>42948</v>
      </c>
      <c r="J276">
        <v>171</v>
      </c>
      <c r="K276">
        <v>309</v>
      </c>
      <c r="L276">
        <v>3</v>
      </c>
      <c r="M276">
        <v>9949.7999999999993</v>
      </c>
      <c r="N276">
        <v>7259.61</v>
      </c>
      <c r="O276">
        <v>2419.87</v>
      </c>
      <c r="P276">
        <v>103</v>
      </c>
      <c r="Q276">
        <v>32.200000000000003</v>
      </c>
      <c r="R276">
        <v>2690.19</v>
      </c>
      <c r="S276">
        <v>2018</v>
      </c>
      <c r="T276">
        <v>1</v>
      </c>
      <c r="U276">
        <v>3</v>
      </c>
    </row>
    <row r="277" spans="1:21" x14ac:dyDescent="0.3">
      <c r="A277" s="5" t="s">
        <v>168</v>
      </c>
      <c r="B277" s="5" t="s">
        <v>206</v>
      </c>
      <c r="C277" s="5" t="s">
        <v>117</v>
      </c>
      <c r="D277" s="5" t="s">
        <v>239</v>
      </c>
      <c r="E277" s="5" t="s">
        <v>172</v>
      </c>
      <c r="F277" s="6">
        <v>43119</v>
      </c>
      <c r="G277" s="5" t="s">
        <v>148</v>
      </c>
      <c r="H277" s="5" t="s">
        <v>173</v>
      </c>
      <c r="I277">
        <v>42955</v>
      </c>
      <c r="J277">
        <v>164</v>
      </c>
      <c r="K277">
        <v>629</v>
      </c>
      <c r="L277">
        <v>6</v>
      </c>
      <c r="M277">
        <v>20065.080000000002</v>
      </c>
      <c r="N277">
        <v>12983.035</v>
      </c>
      <c r="O277">
        <v>2163.8389999999999</v>
      </c>
      <c r="P277">
        <v>104.83333333333333</v>
      </c>
      <c r="Q277">
        <v>31.9</v>
      </c>
      <c r="R277">
        <v>7082.0450000000001</v>
      </c>
      <c r="S277">
        <v>2018</v>
      </c>
      <c r="T277">
        <v>1</v>
      </c>
      <c r="U277">
        <v>3</v>
      </c>
    </row>
    <row r="278" spans="1:21" x14ac:dyDescent="0.3">
      <c r="A278" s="5" t="s">
        <v>168</v>
      </c>
      <c r="B278" s="5" t="s">
        <v>206</v>
      </c>
      <c r="C278" s="5" t="s">
        <v>118</v>
      </c>
      <c r="D278" s="5" t="s">
        <v>242</v>
      </c>
      <c r="E278" s="5" t="s">
        <v>172</v>
      </c>
      <c r="F278" s="6">
        <v>43119</v>
      </c>
      <c r="G278" s="5" t="s">
        <v>148</v>
      </c>
      <c r="H278" s="5" t="s">
        <v>173</v>
      </c>
      <c r="I278">
        <v>42962</v>
      </c>
      <c r="J278">
        <v>157</v>
      </c>
      <c r="K278">
        <v>1468</v>
      </c>
      <c r="L278">
        <v>16</v>
      </c>
      <c r="M278">
        <v>46829.279999999999</v>
      </c>
      <c r="N278">
        <v>31559.955000000002</v>
      </c>
      <c r="O278">
        <v>1972.4970000000001</v>
      </c>
      <c r="P278">
        <v>91.75</v>
      </c>
      <c r="Q278">
        <v>31.900099999999998</v>
      </c>
      <c r="R278">
        <v>15269.325000000001</v>
      </c>
      <c r="S278">
        <v>2018</v>
      </c>
      <c r="T278">
        <v>1</v>
      </c>
      <c r="U278">
        <v>3</v>
      </c>
    </row>
    <row r="279" spans="1:21" x14ac:dyDescent="0.3">
      <c r="A279" s="5" t="s">
        <v>168</v>
      </c>
      <c r="B279" s="5" t="s">
        <v>206</v>
      </c>
      <c r="C279" s="5" t="s">
        <v>127</v>
      </c>
      <c r="D279" s="5" t="s">
        <v>243</v>
      </c>
      <c r="E279" s="5" t="s">
        <v>172</v>
      </c>
      <c r="F279" s="6">
        <v>43119</v>
      </c>
      <c r="G279" s="5" t="s">
        <v>148</v>
      </c>
      <c r="H279" s="5" t="s">
        <v>173</v>
      </c>
      <c r="I279">
        <v>43058</v>
      </c>
      <c r="J279">
        <v>61</v>
      </c>
      <c r="K279">
        <v>32.5</v>
      </c>
      <c r="L279">
        <v>1</v>
      </c>
      <c r="M279">
        <v>1036.75</v>
      </c>
      <c r="N279">
        <v>862.65899999999999</v>
      </c>
      <c r="O279">
        <v>862.65899999999999</v>
      </c>
      <c r="P279">
        <v>32.5</v>
      </c>
      <c r="Q279">
        <v>31.9</v>
      </c>
      <c r="R279">
        <v>174.09100000000001</v>
      </c>
      <c r="S279">
        <v>2018</v>
      </c>
      <c r="T279">
        <v>1</v>
      </c>
      <c r="U279">
        <v>3</v>
      </c>
    </row>
    <row r="280" spans="1:21" x14ac:dyDescent="0.3">
      <c r="A280" s="5" t="s">
        <v>168</v>
      </c>
      <c r="B280" s="5" t="s">
        <v>175</v>
      </c>
      <c r="C280" s="5" t="s">
        <v>86</v>
      </c>
      <c r="D280" s="5" t="s">
        <v>192</v>
      </c>
      <c r="E280" s="5" t="s">
        <v>172</v>
      </c>
      <c r="F280" s="6">
        <v>43120</v>
      </c>
      <c r="G280" s="5" t="s">
        <v>148</v>
      </c>
      <c r="H280" s="5" t="s">
        <v>179</v>
      </c>
      <c r="I280">
        <v>42943</v>
      </c>
      <c r="J280">
        <v>177</v>
      </c>
      <c r="K280">
        <v>106</v>
      </c>
      <c r="L280">
        <v>1</v>
      </c>
      <c r="M280">
        <v>3445</v>
      </c>
      <c r="N280">
        <v>2047.9110000000001</v>
      </c>
      <c r="O280">
        <v>2047.9110000000001</v>
      </c>
      <c r="P280">
        <v>106</v>
      </c>
      <c r="Q280">
        <v>32.5</v>
      </c>
      <c r="R280">
        <v>1397.0889999999999</v>
      </c>
      <c r="S280">
        <v>2018</v>
      </c>
      <c r="T280">
        <v>1</v>
      </c>
      <c r="U280">
        <v>3</v>
      </c>
    </row>
    <row r="281" spans="1:21" x14ac:dyDescent="0.3">
      <c r="A281" s="5" t="s">
        <v>168</v>
      </c>
      <c r="B281" s="5" t="s">
        <v>175</v>
      </c>
      <c r="C281" s="5" t="s">
        <v>88</v>
      </c>
      <c r="D281" s="5" t="s">
        <v>176</v>
      </c>
      <c r="E281" s="5" t="s">
        <v>172</v>
      </c>
      <c r="F281" s="6">
        <v>43120</v>
      </c>
      <c r="G281" s="5" t="s">
        <v>148</v>
      </c>
      <c r="H281" s="5" t="s">
        <v>194</v>
      </c>
      <c r="I281">
        <v>42951</v>
      </c>
      <c r="J281">
        <v>169</v>
      </c>
      <c r="K281">
        <v>510</v>
      </c>
      <c r="L281">
        <v>4</v>
      </c>
      <c r="M281">
        <v>16269</v>
      </c>
      <c r="N281">
        <v>8679.0049999999992</v>
      </c>
      <c r="O281">
        <v>2169.7510000000002</v>
      </c>
      <c r="P281">
        <v>127.5</v>
      </c>
      <c r="Q281">
        <v>31.9</v>
      </c>
      <c r="R281">
        <v>7589.9949999999999</v>
      </c>
      <c r="S281">
        <v>2018</v>
      </c>
      <c r="T281">
        <v>1</v>
      </c>
      <c r="U281">
        <v>3</v>
      </c>
    </row>
    <row r="282" spans="1:21" x14ac:dyDescent="0.3">
      <c r="A282" s="5" t="s">
        <v>168</v>
      </c>
      <c r="B282" s="5" t="s">
        <v>206</v>
      </c>
      <c r="C282" s="5" t="s">
        <v>111</v>
      </c>
      <c r="D282" s="5" t="s">
        <v>244</v>
      </c>
      <c r="E282" s="5" t="s">
        <v>172</v>
      </c>
      <c r="F282" s="6">
        <v>43120</v>
      </c>
      <c r="G282" s="5" t="s">
        <v>148</v>
      </c>
      <c r="H282" s="5" t="s">
        <v>173</v>
      </c>
      <c r="I282">
        <v>42968</v>
      </c>
      <c r="J282">
        <v>152</v>
      </c>
      <c r="K282">
        <v>1017</v>
      </c>
      <c r="L282">
        <v>12</v>
      </c>
      <c r="M282">
        <v>32442.36</v>
      </c>
      <c r="N282">
        <v>23108.411</v>
      </c>
      <c r="O282">
        <v>1925.701</v>
      </c>
      <c r="P282">
        <v>84.75</v>
      </c>
      <c r="Q282">
        <v>31.900099999999998</v>
      </c>
      <c r="R282">
        <v>9333.9490000000005</v>
      </c>
      <c r="S282">
        <v>2018</v>
      </c>
      <c r="T282">
        <v>1</v>
      </c>
      <c r="U282">
        <v>3</v>
      </c>
    </row>
    <row r="283" spans="1:21" x14ac:dyDescent="0.3">
      <c r="A283" s="5" t="s">
        <v>168</v>
      </c>
      <c r="B283" s="5" t="s">
        <v>206</v>
      </c>
      <c r="C283" s="5" t="s">
        <v>113</v>
      </c>
      <c r="D283" s="5" t="s">
        <v>245</v>
      </c>
      <c r="E283" s="5" t="s">
        <v>172</v>
      </c>
      <c r="F283" s="6">
        <v>43120</v>
      </c>
      <c r="G283" s="5" t="s">
        <v>148</v>
      </c>
      <c r="H283" s="5" t="s">
        <v>190</v>
      </c>
      <c r="I283">
        <v>42974</v>
      </c>
      <c r="J283">
        <v>146</v>
      </c>
      <c r="K283">
        <v>91</v>
      </c>
      <c r="L283">
        <v>1</v>
      </c>
      <c r="M283">
        <v>2902.9</v>
      </c>
      <c r="N283">
        <v>1620.4280000000001</v>
      </c>
      <c r="O283">
        <v>1620.4280000000001</v>
      </c>
      <c r="P283">
        <v>91</v>
      </c>
      <c r="Q283">
        <v>31.9</v>
      </c>
      <c r="R283">
        <v>1282.472</v>
      </c>
      <c r="S283">
        <v>2018</v>
      </c>
      <c r="T283">
        <v>1</v>
      </c>
      <c r="U283">
        <v>3</v>
      </c>
    </row>
    <row r="284" spans="1:21" x14ac:dyDescent="0.3">
      <c r="A284" s="5" t="s">
        <v>168</v>
      </c>
      <c r="B284" s="5" t="s">
        <v>206</v>
      </c>
      <c r="C284" s="5" t="s">
        <v>113</v>
      </c>
      <c r="D284" s="5" t="s">
        <v>245</v>
      </c>
      <c r="E284" s="5" t="s">
        <v>172</v>
      </c>
      <c r="F284" s="6">
        <v>43120</v>
      </c>
      <c r="G284" s="5" t="s">
        <v>148</v>
      </c>
      <c r="H284" s="5" t="s">
        <v>173</v>
      </c>
      <c r="I284">
        <v>42974</v>
      </c>
      <c r="J284">
        <v>146</v>
      </c>
      <c r="K284">
        <v>651</v>
      </c>
      <c r="L284">
        <v>8</v>
      </c>
      <c r="M284">
        <v>20766.88</v>
      </c>
      <c r="N284">
        <v>12963.425999999999</v>
      </c>
      <c r="O284">
        <v>1620.4280000000001</v>
      </c>
      <c r="P284">
        <v>81.375</v>
      </c>
      <c r="Q284">
        <v>31.9</v>
      </c>
      <c r="R284">
        <v>7803.4539999999997</v>
      </c>
      <c r="S284">
        <v>2018</v>
      </c>
      <c r="T284">
        <v>1</v>
      </c>
      <c r="U284">
        <v>3</v>
      </c>
    </row>
    <row r="285" spans="1:21" x14ac:dyDescent="0.3">
      <c r="A285" s="5" t="s">
        <v>168</v>
      </c>
      <c r="B285" s="5" t="s">
        <v>206</v>
      </c>
      <c r="C285" s="5" t="s">
        <v>117</v>
      </c>
      <c r="D285" s="5" t="s">
        <v>239</v>
      </c>
      <c r="E285" s="5" t="s">
        <v>172</v>
      </c>
      <c r="F285" s="6">
        <v>43120</v>
      </c>
      <c r="G285" s="5" t="s">
        <v>148</v>
      </c>
      <c r="H285" s="5" t="s">
        <v>178</v>
      </c>
      <c r="I285">
        <v>42955</v>
      </c>
      <c r="J285">
        <v>165</v>
      </c>
      <c r="K285">
        <v>323.60000000000002</v>
      </c>
      <c r="L285">
        <v>3</v>
      </c>
      <c r="M285">
        <v>10322.85</v>
      </c>
      <c r="N285">
        <v>6491.518</v>
      </c>
      <c r="O285">
        <v>2163.8389999999999</v>
      </c>
      <c r="P285">
        <v>107.86666666666667</v>
      </c>
      <c r="Q285">
        <v>31.9</v>
      </c>
      <c r="R285">
        <v>3831.3319999999999</v>
      </c>
      <c r="S285">
        <v>2018</v>
      </c>
      <c r="T285">
        <v>1</v>
      </c>
      <c r="U285">
        <v>3</v>
      </c>
    </row>
    <row r="286" spans="1:21" x14ac:dyDescent="0.3">
      <c r="A286" s="5" t="s">
        <v>168</v>
      </c>
      <c r="B286" s="5" t="s">
        <v>206</v>
      </c>
      <c r="C286" s="5" t="s">
        <v>117</v>
      </c>
      <c r="D286" s="5" t="s">
        <v>239</v>
      </c>
      <c r="E286" s="5" t="s">
        <v>172</v>
      </c>
      <c r="F286" s="6">
        <v>43120</v>
      </c>
      <c r="G286" s="5" t="s">
        <v>148</v>
      </c>
      <c r="H286" s="5" t="s">
        <v>196</v>
      </c>
      <c r="I286">
        <v>42955</v>
      </c>
      <c r="J286">
        <v>165</v>
      </c>
      <c r="K286">
        <v>822</v>
      </c>
      <c r="L286">
        <v>7</v>
      </c>
      <c r="M286">
        <v>26221.79</v>
      </c>
      <c r="N286">
        <v>15146.874</v>
      </c>
      <c r="O286">
        <v>2163.8389999999999</v>
      </c>
      <c r="P286">
        <v>117.42857142857143</v>
      </c>
      <c r="Q286">
        <v>31.9</v>
      </c>
      <c r="R286">
        <v>11074.915999999999</v>
      </c>
      <c r="S286">
        <v>2018</v>
      </c>
      <c r="T286">
        <v>1</v>
      </c>
      <c r="U286">
        <v>3</v>
      </c>
    </row>
    <row r="287" spans="1:21" x14ac:dyDescent="0.3">
      <c r="A287" s="5" t="s">
        <v>168</v>
      </c>
      <c r="B287" s="5" t="s">
        <v>206</v>
      </c>
      <c r="C287" s="5" t="s">
        <v>117</v>
      </c>
      <c r="D287" s="5" t="s">
        <v>239</v>
      </c>
      <c r="E287" s="5" t="s">
        <v>172</v>
      </c>
      <c r="F287" s="6">
        <v>43120</v>
      </c>
      <c r="G287" s="5" t="s">
        <v>148</v>
      </c>
      <c r="H287" s="5" t="s">
        <v>198</v>
      </c>
      <c r="I287">
        <v>42955</v>
      </c>
      <c r="J287">
        <v>165</v>
      </c>
      <c r="K287">
        <v>216.6</v>
      </c>
      <c r="L287">
        <v>2</v>
      </c>
      <c r="M287">
        <v>6909.54</v>
      </c>
      <c r="N287">
        <v>4327.6779999999999</v>
      </c>
      <c r="O287">
        <v>2163.8389999999999</v>
      </c>
      <c r="P287">
        <v>108.3</v>
      </c>
      <c r="Q287">
        <v>31.9</v>
      </c>
      <c r="R287">
        <v>2581.8620000000001</v>
      </c>
      <c r="S287">
        <v>2018</v>
      </c>
      <c r="T287">
        <v>1</v>
      </c>
      <c r="U287">
        <v>3</v>
      </c>
    </row>
    <row r="288" spans="1:21" x14ac:dyDescent="0.3">
      <c r="A288" s="5" t="s">
        <v>168</v>
      </c>
      <c r="B288" s="5" t="s">
        <v>206</v>
      </c>
      <c r="C288" s="5" t="s">
        <v>117</v>
      </c>
      <c r="D288" s="5" t="s">
        <v>239</v>
      </c>
      <c r="E288" s="5" t="s">
        <v>172</v>
      </c>
      <c r="F288" s="6">
        <v>43120</v>
      </c>
      <c r="G288" s="5" t="s">
        <v>148</v>
      </c>
      <c r="H288" s="5" t="s">
        <v>197</v>
      </c>
      <c r="I288">
        <v>42955</v>
      </c>
      <c r="J288">
        <v>165</v>
      </c>
      <c r="K288">
        <v>1293.8</v>
      </c>
      <c r="L288">
        <v>11</v>
      </c>
      <c r="M288">
        <v>41272.22</v>
      </c>
      <c r="N288">
        <v>23802.231</v>
      </c>
      <c r="O288">
        <v>2163.8389999999999</v>
      </c>
      <c r="P288">
        <v>117.61818181818181</v>
      </c>
      <c r="Q288">
        <v>31.9</v>
      </c>
      <c r="R288">
        <v>17469.989000000001</v>
      </c>
      <c r="S288">
        <v>2018</v>
      </c>
      <c r="T288">
        <v>1</v>
      </c>
      <c r="U288">
        <v>3</v>
      </c>
    </row>
    <row r="289" spans="1:21" x14ac:dyDescent="0.3">
      <c r="A289" s="5" t="s">
        <v>168</v>
      </c>
      <c r="B289" s="5" t="s">
        <v>206</v>
      </c>
      <c r="C289" s="5" t="s">
        <v>117</v>
      </c>
      <c r="D289" s="5" t="s">
        <v>239</v>
      </c>
      <c r="E289" s="5" t="s">
        <v>172</v>
      </c>
      <c r="F289" s="6">
        <v>43120</v>
      </c>
      <c r="G289" s="5" t="s">
        <v>148</v>
      </c>
      <c r="H289" s="5" t="s">
        <v>240</v>
      </c>
      <c r="I289">
        <v>42955</v>
      </c>
      <c r="J289">
        <v>165</v>
      </c>
      <c r="K289">
        <v>564.4</v>
      </c>
      <c r="L289">
        <v>5</v>
      </c>
      <c r="M289">
        <v>18004.349999999999</v>
      </c>
      <c r="N289">
        <v>10819.196</v>
      </c>
      <c r="O289">
        <v>2163.8389999999999</v>
      </c>
      <c r="P289">
        <v>112.88</v>
      </c>
      <c r="Q289">
        <v>31.9</v>
      </c>
      <c r="R289">
        <v>7185.1540000000005</v>
      </c>
      <c r="S289">
        <v>2018</v>
      </c>
      <c r="T289">
        <v>1</v>
      </c>
      <c r="U289">
        <v>3</v>
      </c>
    </row>
    <row r="290" spans="1:21" x14ac:dyDescent="0.3">
      <c r="A290" s="5" t="s">
        <v>168</v>
      </c>
      <c r="B290" s="5" t="s">
        <v>206</v>
      </c>
      <c r="C290" s="5" t="s">
        <v>117</v>
      </c>
      <c r="D290" s="5" t="s">
        <v>239</v>
      </c>
      <c r="E290" s="5" t="s">
        <v>172</v>
      </c>
      <c r="F290" s="6">
        <v>43120</v>
      </c>
      <c r="G290" s="5" t="s">
        <v>148</v>
      </c>
      <c r="H290" s="5" t="s">
        <v>209</v>
      </c>
      <c r="I290">
        <v>42955</v>
      </c>
      <c r="J290">
        <v>165</v>
      </c>
      <c r="K290">
        <v>116.6</v>
      </c>
      <c r="L290">
        <v>1</v>
      </c>
      <c r="M290">
        <v>3719.54</v>
      </c>
      <c r="N290">
        <v>2163.8389999999999</v>
      </c>
      <c r="O290">
        <v>2163.8389999999999</v>
      </c>
      <c r="P290">
        <v>116.6</v>
      </c>
      <c r="Q290">
        <v>31.9</v>
      </c>
      <c r="R290">
        <v>1555.701</v>
      </c>
      <c r="S290">
        <v>2018</v>
      </c>
      <c r="T290">
        <v>1</v>
      </c>
      <c r="U290">
        <v>3</v>
      </c>
    </row>
    <row r="291" spans="1:21" x14ac:dyDescent="0.3">
      <c r="A291" s="5" t="s">
        <v>168</v>
      </c>
      <c r="B291" s="5" t="s">
        <v>206</v>
      </c>
      <c r="C291" s="5" t="s">
        <v>117</v>
      </c>
      <c r="D291" s="5" t="s">
        <v>239</v>
      </c>
      <c r="E291" s="5" t="s">
        <v>172</v>
      </c>
      <c r="F291" s="6">
        <v>43120</v>
      </c>
      <c r="G291" s="5" t="s">
        <v>148</v>
      </c>
      <c r="H291" s="5" t="s">
        <v>235</v>
      </c>
      <c r="I291">
        <v>42955</v>
      </c>
      <c r="J291">
        <v>165</v>
      </c>
      <c r="K291">
        <v>99.4</v>
      </c>
      <c r="L291">
        <v>1</v>
      </c>
      <c r="M291">
        <v>3170.86</v>
      </c>
      <c r="N291">
        <v>2163.8389999999999</v>
      </c>
      <c r="O291">
        <v>2163.8389999999999</v>
      </c>
      <c r="P291">
        <v>99.4</v>
      </c>
      <c r="Q291">
        <v>31.9</v>
      </c>
      <c r="R291">
        <v>1007.021</v>
      </c>
      <c r="S291">
        <v>2018</v>
      </c>
      <c r="T291">
        <v>1</v>
      </c>
      <c r="U291">
        <v>3</v>
      </c>
    </row>
    <row r="292" spans="1:21" x14ac:dyDescent="0.3">
      <c r="A292" s="5" t="s">
        <v>168</v>
      </c>
      <c r="B292" s="5" t="s">
        <v>206</v>
      </c>
      <c r="C292" s="5" t="s">
        <v>117</v>
      </c>
      <c r="D292" s="5" t="s">
        <v>239</v>
      </c>
      <c r="E292" s="5" t="s">
        <v>172</v>
      </c>
      <c r="F292" s="6">
        <v>43120</v>
      </c>
      <c r="G292" s="5" t="s">
        <v>148</v>
      </c>
      <c r="H292" s="5" t="s">
        <v>190</v>
      </c>
      <c r="I292">
        <v>42955</v>
      </c>
      <c r="J292">
        <v>165</v>
      </c>
      <c r="K292">
        <v>105.4</v>
      </c>
      <c r="L292">
        <v>1</v>
      </c>
      <c r="M292">
        <v>3689</v>
      </c>
      <c r="N292">
        <v>2163.8389999999999</v>
      </c>
      <c r="O292">
        <v>2163.8389999999999</v>
      </c>
      <c r="P292">
        <v>105.4</v>
      </c>
      <c r="Q292">
        <v>35</v>
      </c>
      <c r="R292">
        <v>1525.1610000000001</v>
      </c>
      <c r="S292">
        <v>2018</v>
      </c>
      <c r="T292">
        <v>1</v>
      </c>
      <c r="U292">
        <v>3</v>
      </c>
    </row>
    <row r="293" spans="1:21" x14ac:dyDescent="0.3">
      <c r="A293" s="5" t="s">
        <v>168</v>
      </c>
      <c r="B293" s="5" t="s">
        <v>206</v>
      </c>
      <c r="C293" s="5" t="s">
        <v>117</v>
      </c>
      <c r="D293" s="5" t="s">
        <v>239</v>
      </c>
      <c r="E293" s="5" t="s">
        <v>172</v>
      </c>
      <c r="F293" s="6">
        <v>43120</v>
      </c>
      <c r="G293" s="5" t="s">
        <v>148</v>
      </c>
      <c r="H293" s="5" t="s">
        <v>211</v>
      </c>
      <c r="I293">
        <v>42955</v>
      </c>
      <c r="J293">
        <v>165</v>
      </c>
      <c r="K293">
        <v>109</v>
      </c>
      <c r="L293">
        <v>1</v>
      </c>
      <c r="M293">
        <v>3542.5</v>
      </c>
      <c r="N293">
        <v>2163.8389999999999</v>
      </c>
      <c r="O293">
        <v>2163.8389999999999</v>
      </c>
      <c r="P293">
        <v>109</v>
      </c>
      <c r="Q293">
        <v>32.5</v>
      </c>
      <c r="R293">
        <v>1378.6610000000001</v>
      </c>
      <c r="S293">
        <v>2018</v>
      </c>
      <c r="T293">
        <v>1</v>
      </c>
      <c r="U293">
        <v>3</v>
      </c>
    </row>
    <row r="294" spans="1:21" x14ac:dyDescent="0.3">
      <c r="A294" s="5" t="s">
        <v>168</v>
      </c>
      <c r="B294" s="5" t="s">
        <v>206</v>
      </c>
      <c r="C294" s="5" t="s">
        <v>116</v>
      </c>
      <c r="D294" s="5" t="s">
        <v>213</v>
      </c>
      <c r="E294" s="5" t="s">
        <v>172</v>
      </c>
      <c r="F294" s="6">
        <v>43122</v>
      </c>
      <c r="G294" s="5" t="s">
        <v>148</v>
      </c>
      <c r="H294" s="5" t="s">
        <v>217</v>
      </c>
      <c r="I294">
        <v>42948</v>
      </c>
      <c r="J294">
        <v>174</v>
      </c>
      <c r="K294">
        <v>204</v>
      </c>
      <c r="L294">
        <v>2</v>
      </c>
      <c r="M294">
        <v>6609.6</v>
      </c>
      <c r="N294">
        <v>4839.74</v>
      </c>
      <c r="O294">
        <v>2419.87</v>
      </c>
      <c r="P294">
        <v>102</v>
      </c>
      <c r="Q294">
        <v>32.4</v>
      </c>
      <c r="R294">
        <v>1769.86</v>
      </c>
      <c r="S294">
        <v>2018</v>
      </c>
      <c r="T294">
        <v>1</v>
      </c>
      <c r="U294">
        <v>4</v>
      </c>
    </row>
    <row r="295" spans="1:21" x14ac:dyDescent="0.3">
      <c r="A295" s="5" t="s">
        <v>168</v>
      </c>
      <c r="B295" s="5" t="s">
        <v>206</v>
      </c>
      <c r="C295" s="5" t="s">
        <v>116</v>
      </c>
      <c r="D295" s="5" t="s">
        <v>213</v>
      </c>
      <c r="E295" s="5" t="s">
        <v>172</v>
      </c>
      <c r="F295" s="6">
        <v>43122</v>
      </c>
      <c r="G295" s="5" t="s">
        <v>148</v>
      </c>
      <c r="H295" s="5" t="s">
        <v>202</v>
      </c>
      <c r="I295">
        <v>42948</v>
      </c>
      <c r="J295">
        <v>174</v>
      </c>
      <c r="K295">
        <v>999</v>
      </c>
      <c r="L295">
        <v>10</v>
      </c>
      <c r="M295">
        <v>32367.599999999999</v>
      </c>
      <c r="N295">
        <v>24198.7</v>
      </c>
      <c r="O295">
        <v>2419.87</v>
      </c>
      <c r="P295">
        <v>99.9</v>
      </c>
      <c r="Q295">
        <v>32.4</v>
      </c>
      <c r="R295">
        <v>8168.9</v>
      </c>
      <c r="S295">
        <v>2018</v>
      </c>
      <c r="T295">
        <v>1</v>
      </c>
      <c r="U295">
        <v>4</v>
      </c>
    </row>
    <row r="296" spans="1:21" x14ac:dyDescent="0.3">
      <c r="A296" s="5" t="s">
        <v>168</v>
      </c>
      <c r="B296" s="5" t="s">
        <v>206</v>
      </c>
      <c r="C296" s="5" t="s">
        <v>116</v>
      </c>
      <c r="D296" s="5" t="s">
        <v>213</v>
      </c>
      <c r="E296" s="5" t="s">
        <v>172</v>
      </c>
      <c r="F296" s="6">
        <v>43122</v>
      </c>
      <c r="G296" s="5" t="s">
        <v>148</v>
      </c>
      <c r="H296" s="5" t="s">
        <v>203</v>
      </c>
      <c r="I296">
        <v>42948</v>
      </c>
      <c r="J296">
        <v>174</v>
      </c>
      <c r="K296">
        <v>204</v>
      </c>
      <c r="L296">
        <v>2</v>
      </c>
      <c r="M296">
        <v>6609.6</v>
      </c>
      <c r="N296">
        <v>4839.74</v>
      </c>
      <c r="O296">
        <v>2419.87</v>
      </c>
      <c r="P296">
        <v>102</v>
      </c>
      <c r="Q296">
        <v>32.4</v>
      </c>
      <c r="R296">
        <v>1769.86</v>
      </c>
      <c r="S296">
        <v>2018</v>
      </c>
      <c r="T296">
        <v>1</v>
      </c>
      <c r="U296">
        <v>4</v>
      </c>
    </row>
    <row r="297" spans="1:21" x14ac:dyDescent="0.3">
      <c r="A297" s="5" t="s">
        <v>168</v>
      </c>
      <c r="B297" s="5" t="s">
        <v>206</v>
      </c>
      <c r="C297" s="5" t="s">
        <v>117</v>
      </c>
      <c r="D297" s="5" t="s">
        <v>239</v>
      </c>
      <c r="E297" s="5" t="s">
        <v>172</v>
      </c>
      <c r="F297" s="6">
        <v>43122</v>
      </c>
      <c r="G297" s="5" t="s">
        <v>148</v>
      </c>
      <c r="H297" s="5" t="s">
        <v>216</v>
      </c>
      <c r="I297">
        <v>42955</v>
      </c>
      <c r="J297">
        <v>167</v>
      </c>
      <c r="K297">
        <v>95</v>
      </c>
      <c r="L297">
        <v>1</v>
      </c>
      <c r="M297">
        <v>3078</v>
      </c>
      <c r="N297">
        <v>2163.8389999999999</v>
      </c>
      <c r="O297">
        <v>2163.8389999999999</v>
      </c>
      <c r="P297">
        <v>95</v>
      </c>
      <c r="Q297">
        <v>32.4</v>
      </c>
      <c r="R297">
        <v>914.16099999999994</v>
      </c>
      <c r="S297">
        <v>2018</v>
      </c>
      <c r="T297">
        <v>1</v>
      </c>
      <c r="U297">
        <v>4</v>
      </c>
    </row>
    <row r="298" spans="1:21" x14ac:dyDescent="0.3">
      <c r="A298" s="5" t="s">
        <v>168</v>
      </c>
      <c r="B298" s="5" t="s">
        <v>206</v>
      </c>
      <c r="C298" s="5" t="s">
        <v>117</v>
      </c>
      <c r="D298" s="5" t="s">
        <v>239</v>
      </c>
      <c r="E298" s="5" t="s">
        <v>172</v>
      </c>
      <c r="F298" s="6">
        <v>43122</v>
      </c>
      <c r="G298" s="5" t="s">
        <v>148</v>
      </c>
      <c r="H298" s="5" t="s">
        <v>191</v>
      </c>
      <c r="I298">
        <v>42955</v>
      </c>
      <c r="J298">
        <v>167</v>
      </c>
      <c r="K298">
        <v>759</v>
      </c>
      <c r="L298">
        <v>7</v>
      </c>
      <c r="M298">
        <v>24591.63</v>
      </c>
      <c r="N298">
        <v>15146.874</v>
      </c>
      <c r="O298">
        <v>2163.8389999999999</v>
      </c>
      <c r="P298">
        <v>108.42857142857143</v>
      </c>
      <c r="Q298">
        <v>32.4</v>
      </c>
      <c r="R298">
        <v>9444.7559999999994</v>
      </c>
      <c r="S298">
        <v>2018</v>
      </c>
      <c r="T298">
        <v>1</v>
      </c>
      <c r="U298">
        <v>4</v>
      </c>
    </row>
    <row r="299" spans="1:21" x14ac:dyDescent="0.3">
      <c r="A299" s="5" t="s">
        <v>168</v>
      </c>
      <c r="B299" s="5" t="s">
        <v>206</v>
      </c>
      <c r="C299" s="5" t="s">
        <v>117</v>
      </c>
      <c r="D299" s="5" t="s">
        <v>239</v>
      </c>
      <c r="E299" s="5" t="s">
        <v>172</v>
      </c>
      <c r="F299" s="6">
        <v>43122</v>
      </c>
      <c r="G299" s="5" t="s">
        <v>148</v>
      </c>
      <c r="H299" s="5" t="s">
        <v>187</v>
      </c>
      <c r="I299">
        <v>42955</v>
      </c>
      <c r="J299">
        <v>167</v>
      </c>
      <c r="K299">
        <v>194</v>
      </c>
      <c r="L299">
        <v>2</v>
      </c>
      <c r="M299">
        <v>6285.6</v>
      </c>
      <c r="N299">
        <v>4327.6779999999999</v>
      </c>
      <c r="O299">
        <v>2163.8389999999999</v>
      </c>
      <c r="P299">
        <v>97</v>
      </c>
      <c r="Q299">
        <v>32.4</v>
      </c>
      <c r="R299">
        <v>1957.922</v>
      </c>
      <c r="S299">
        <v>2018</v>
      </c>
      <c r="T299">
        <v>1</v>
      </c>
      <c r="U299">
        <v>4</v>
      </c>
    </row>
    <row r="300" spans="1:21" x14ac:dyDescent="0.3">
      <c r="A300" s="5" t="s">
        <v>168</v>
      </c>
      <c r="B300" s="5" t="s">
        <v>206</v>
      </c>
      <c r="C300" s="5" t="s">
        <v>117</v>
      </c>
      <c r="D300" s="5" t="s">
        <v>239</v>
      </c>
      <c r="E300" s="5" t="s">
        <v>172</v>
      </c>
      <c r="F300" s="6">
        <v>43122</v>
      </c>
      <c r="G300" s="5" t="s">
        <v>148</v>
      </c>
      <c r="H300" s="5" t="s">
        <v>204</v>
      </c>
      <c r="I300">
        <v>42955</v>
      </c>
      <c r="J300">
        <v>167</v>
      </c>
      <c r="K300">
        <v>518</v>
      </c>
      <c r="L300">
        <v>5</v>
      </c>
      <c r="M300">
        <v>16783.2</v>
      </c>
      <c r="N300">
        <v>10819.196</v>
      </c>
      <c r="O300">
        <v>2163.8389999999999</v>
      </c>
      <c r="P300">
        <v>103.6</v>
      </c>
      <c r="Q300">
        <v>32.4</v>
      </c>
      <c r="R300">
        <v>5964.0039999999999</v>
      </c>
      <c r="S300">
        <v>2018</v>
      </c>
      <c r="T300">
        <v>1</v>
      </c>
      <c r="U300">
        <v>4</v>
      </c>
    </row>
    <row r="301" spans="1:21" x14ac:dyDescent="0.3">
      <c r="A301" s="5" t="s">
        <v>168</v>
      </c>
      <c r="B301" s="5" t="s">
        <v>206</v>
      </c>
      <c r="C301" s="5" t="s">
        <v>117</v>
      </c>
      <c r="D301" s="5" t="s">
        <v>239</v>
      </c>
      <c r="E301" s="5" t="s">
        <v>172</v>
      </c>
      <c r="F301" s="6">
        <v>43122</v>
      </c>
      <c r="G301" s="5" t="s">
        <v>148</v>
      </c>
      <c r="H301" s="5" t="s">
        <v>237</v>
      </c>
      <c r="I301">
        <v>42955</v>
      </c>
      <c r="J301">
        <v>167</v>
      </c>
      <c r="K301">
        <v>299</v>
      </c>
      <c r="L301">
        <v>3</v>
      </c>
      <c r="M301">
        <v>9687.6</v>
      </c>
      <c r="N301">
        <v>6491.518</v>
      </c>
      <c r="O301">
        <v>2163.8389999999999</v>
      </c>
      <c r="P301">
        <v>99.666666666666671</v>
      </c>
      <c r="Q301">
        <v>32.4</v>
      </c>
      <c r="R301">
        <v>3196.0819999999999</v>
      </c>
      <c r="S301">
        <v>2018</v>
      </c>
      <c r="T301">
        <v>1</v>
      </c>
      <c r="U301">
        <v>4</v>
      </c>
    </row>
    <row r="302" spans="1:21" x14ac:dyDescent="0.3">
      <c r="A302" s="5" t="s">
        <v>168</v>
      </c>
      <c r="B302" s="5" t="s">
        <v>206</v>
      </c>
      <c r="C302" s="5" t="s">
        <v>117</v>
      </c>
      <c r="D302" s="5" t="s">
        <v>239</v>
      </c>
      <c r="E302" s="5" t="s">
        <v>172</v>
      </c>
      <c r="F302" s="6">
        <v>43122</v>
      </c>
      <c r="G302" s="5" t="s">
        <v>148</v>
      </c>
      <c r="H302" s="5" t="s">
        <v>180</v>
      </c>
      <c r="I302">
        <v>42955</v>
      </c>
      <c r="J302">
        <v>167</v>
      </c>
      <c r="K302">
        <v>183</v>
      </c>
      <c r="L302">
        <v>2</v>
      </c>
      <c r="M302">
        <v>5929.2</v>
      </c>
      <c r="N302">
        <v>4327.6779999999999</v>
      </c>
      <c r="O302">
        <v>2163.8389999999999</v>
      </c>
      <c r="P302">
        <v>91.5</v>
      </c>
      <c r="Q302">
        <v>32.4</v>
      </c>
      <c r="R302">
        <v>1601.5219999999999</v>
      </c>
      <c r="S302">
        <v>2018</v>
      </c>
      <c r="T302">
        <v>1</v>
      </c>
      <c r="U302">
        <v>4</v>
      </c>
    </row>
    <row r="303" spans="1:21" x14ac:dyDescent="0.3">
      <c r="A303" s="5" t="s">
        <v>168</v>
      </c>
      <c r="B303" s="5" t="s">
        <v>206</v>
      </c>
      <c r="C303" s="5" t="s">
        <v>117</v>
      </c>
      <c r="D303" s="5" t="s">
        <v>239</v>
      </c>
      <c r="E303" s="5" t="s">
        <v>172</v>
      </c>
      <c r="F303" s="6">
        <v>43122</v>
      </c>
      <c r="G303" s="5" t="s">
        <v>148</v>
      </c>
      <c r="H303" s="5" t="s">
        <v>179</v>
      </c>
      <c r="I303">
        <v>42955</v>
      </c>
      <c r="J303">
        <v>167</v>
      </c>
      <c r="K303">
        <v>222</v>
      </c>
      <c r="L303">
        <v>2</v>
      </c>
      <c r="M303">
        <v>7192.8</v>
      </c>
      <c r="N303">
        <v>4327.6779999999999</v>
      </c>
      <c r="O303">
        <v>2163.8389999999999</v>
      </c>
      <c r="P303">
        <v>111</v>
      </c>
      <c r="Q303">
        <v>32.4</v>
      </c>
      <c r="R303">
        <v>2865.1219999999998</v>
      </c>
      <c r="S303">
        <v>2018</v>
      </c>
      <c r="T303">
        <v>1</v>
      </c>
      <c r="U303">
        <v>4</v>
      </c>
    </row>
    <row r="304" spans="1:21" x14ac:dyDescent="0.3">
      <c r="A304" s="5" t="s">
        <v>168</v>
      </c>
      <c r="B304" s="5" t="s">
        <v>206</v>
      </c>
      <c r="C304" s="5" t="s">
        <v>117</v>
      </c>
      <c r="D304" s="5" t="s">
        <v>239</v>
      </c>
      <c r="E304" s="5" t="s">
        <v>227</v>
      </c>
      <c r="F304" s="6">
        <v>43122</v>
      </c>
      <c r="G304" s="5" t="s">
        <v>148</v>
      </c>
      <c r="H304" s="5" t="s">
        <v>179</v>
      </c>
      <c r="I304">
        <v>42955</v>
      </c>
      <c r="J304">
        <v>167</v>
      </c>
      <c r="K304">
        <v>-222</v>
      </c>
      <c r="L304">
        <v>-2</v>
      </c>
      <c r="M304">
        <v>-7192.8</v>
      </c>
      <c r="N304">
        <v>-4327.6779999999999</v>
      </c>
      <c r="O304">
        <v>-2163.8389999999999</v>
      </c>
      <c r="P304">
        <v>111</v>
      </c>
      <c r="Q304">
        <v>32.4</v>
      </c>
      <c r="R304">
        <v>-2865.1219999999998</v>
      </c>
      <c r="S304">
        <v>2018</v>
      </c>
      <c r="T304">
        <v>1</v>
      </c>
      <c r="U304">
        <v>4</v>
      </c>
    </row>
    <row r="305" spans="1:21" x14ac:dyDescent="0.3">
      <c r="A305" s="5" t="s">
        <v>168</v>
      </c>
      <c r="B305" s="5" t="s">
        <v>206</v>
      </c>
      <c r="C305" s="5" t="s">
        <v>117</v>
      </c>
      <c r="D305" s="5" t="s">
        <v>239</v>
      </c>
      <c r="E305" s="5" t="s">
        <v>172</v>
      </c>
      <c r="F305" s="6">
        <v>43122</v>
      </c>
      <c r="G305" s="5" t="s">
        <v>148</v>
      </c>
      <c r="H305" s="5" t="s">
        <v>220</v>
      </c>
      <c r="I305">
        <v>42955</v>
      </c>
      <c r="J305">
        <v>167</v>
      </c>
      <c r="K305">
        <v>222</v>
      </c>
      <c r="L305">
        <v>2</v>
      </c>
      <c r="M305">
        <v>7192.8</v>
      </c>
      <c r="N305">
        <v>4327.6779999999999</v>
      </c>
      <c r="O305">
        <v>2163.8389999999999</v>
      </c>
      <c r="P305">
        <v>111</v>
      </c>
      <c r="Q305">
        <v>32.4</v>
      </c>
      <c r="R305">
        <v>2865.1219999999998</v>
      </c>
      <c r="S305">
        <v>2018</v>
      </c>
      <c r="T305">
        <v>1</v>
      </c>
      <c r="U305">
        <v>4</v>
      </c>
    </row>
    <row r="306" spans="1:21" x14ac:dyDescent="0.3">
      <c r="A306" s="5" t="s">
        <v>168</v>
      </c>
      <c r="B306" s="5" t="s">
        <v>206</v>
      </c>
      <c r="C306" s="5" t="s">
        <v>117</v>
      </c>
      <c r="D306" s="5" t="s">
        <v>239</v>
      </c>
      <c r="E306" s="5" t="s">
        <v>172</v>
      </c>
      <c r="F306" s="6">
        <v>43122</v>
      </c>
      <c r="G306" s="5" t="s">
        <v>148</v>
      </c>
      <c r="H306" s="5" t="s">
        <v>221</v>
      </c>
      <c r="I306">
        <v>42955</v>
      </c>
      <c r="J306">
        <v>167</v>
      </c>
      <c r="K306">
        <v>204</v>
      </c>
      <c r="L306">
        <v>2</v>
      </c>
      <c r="M306">
        <v>6609.6</v>
      </c>
      <c r="N306">
        <v>4327.6779999999999</v>
      </c>
      <c r="O306">
        <v>2163.8389999999999</v>
      </c>
      <c r="P306">
        <v>102</v>
      </c>
      <c r="Q306">
        <v>32.4</v>
      </c>
      <c r="R306">
        <v>2281.922</v>
      </c>
      <c r="S306">
        <v>2018</v>
      </c>
      <c r="T306">
        <v>1</v>
      </c>
      <c r="U306">
        <v>4</v>
      </c>
    </row>
    <row r="307" spans="1:21" x14ac:dyDescent="0.3">
      <c r="A307" s="5" t="s">
        <v>168</v>
      </c>
      <c r="B307" s="5" t="s">
        <v>206</v>
      </c>
      <c r="C307" s="5" t="s">
        <v>117</v>
      </c>
      <c r="D307" s="5" t="s">
        <v>239</v>
      </c>
      <c r="E307" s="5" t="s">
        <v>172</v>
      </c>
      <c r="F307" s="6">
        <v>43122</v>
      </c>
      <c r="G307" s="5" t="s">
        <v>148</v>
      </c>
      <c r="H307" s="5" t="s">
        <v>205</v>
      </c>
      <c r="I307">
        <v>42955</v>
      </c>
      <c r="J307">
        <v>167</v>
      </c>
      <c r="K307">
        <v>305</v>
      </c>
      <c r="L307">
        <v>3</v>
      </c>
      <c r="M307">
        <v>9882</v>
      </c>
      <c r="N307">
        <v>6491.518</v>
      </c>
      <c r="O307">
        <v>2163.8389999999999</v>
      </c>
      <c r="P307">
        <v>101.66666666666667</v>
      </c>
      <c r="Q307">
        <v>32.4</v>
      </c>
      <c r="R307">
        <v>3390.482</v>
      </c>
      <c r="S307">
        <v>2018</v>
      </c>
      <c r="T307">
        <v>1</v>
      </c>
      <c r="U307">
        <v>4</v>
      </c>
    </row>
    <row r="308" spans="1:21" x14ac:dyDescent="0.3">
      <c r="A308" s="5" t="s">
        <v>168</v>
      </c>
      <c r="B308" s="5" t="s">
        <v>206</v>
      </c>
      <c r="C308" s="5" t="s">
        <v>117</v>
      </c>
      <c r="D308" s="5" t="s">
        <v>239</v>
      </c>
      <c r="E308" s="5" t="s">
        <v>172</v>
      </c>
      <c r="F308" s="6">
        <v>43122</v>
      </c>
      <c r="G308" s="5" t="s">
        <v>148</v>
      </c>
      <c r="H308" s="5" t="s">
        <v>222</v>
      </c>
      <c r="I308">
        <v>42955</v>
      </c>
      <c r="J308">
        <v>167</v>
      </c>
      <c r="K308">
        <v>92</v>
      </c>
      <c r="L308">
        <v>1</v>
      </c>
      <c r="M308">
        <v>2980.8</v>
      </c>
      <c r="N308">
        <v>2163.8389999999999</v>
      </c>
      <c r="O308">
        <v>2163.8389999999999</v>
      </c>
      <c r="P308">
        <v>92</v>
      </c>
      <c r="Q308">
        <v>32.4</v>
      </c>
      <c r="R308">
        <v>816.96100000000001</v>
      </c>
      <c r="S308">
        <v>2018</v>
      </c>
      <c r="T308">
        <v>1</v>
      </c>
      <c r="U308">
        <v>4</v>
      </c>
    </row>
    <row r="309" spans="1:21" x14ac:dyDescent="0.3">
      <c r="A309" s="5" t="s">
        <v>168</v>
      </c>
      <c r="B309" s="5" t="s">
        <v>206</v>
      </c>
      <c r="C309" s="5" t="s">
        <v>117</v>
      </c>
      <c r="D309" s="5" t="s">
        <v>239</v>
      </c>
      <c r="E309" s="5" t="s">
        <v>172</v>
      </c>
      <c r="F309" s="6">
        <v>43122</v>
      </c>
      <c r="G309" s="5" t="s">
        <v>148</v>
      </c>
      <c r="H309" s="5" t="s">
        <v>181</v>
      </c>
      <c r="I309">
        <v>42955</v>
      </c>
      <c r="J309">
        <v>167</v>
      </c>
      <c r="K309">
        <v>108</v>
      </c>
      <c r="L309">
        <v>1</v>
      </c>
      <c r="M309">
        <v>3499.2</v>
      </c>
      <c r="N309">
        <v>2163.8389999999999</v>
      </c>
      <c r="O309">
        <v>2163.8389999999999</v>
      </c>
      <c r="P309">
        <v>108</v>
      </c>
      <c r="Q309">
        <v>32.4</v>
      </c>
      <c r="R309">
        <v>1335.3610000000001</v>
      </c>
      <c r="S309">
        <v>2018</v>
      </c>
      <c r="T309">
        <v>1</v>
      </c>
      <c r="U309">
        <v>4</v>
      </c>
    </row>
    <row r="310" spans="1:21" x14ac:dyDescent="0.3">
      <c r="A310" s="5" t="s">
        <v>168</v>
      </c>
      <c r="B310" s="5" t="s">
        <v>206</v>
      </c>
      <c r="C310" s="5" t="s">
        <v>117</v>
      </c>
      <c r="D310" s="5" t="s">
        <v>239</v>
      </c>
      <c r="E310" s="5" t="s">
        <v>172</v>
      </c>
      <c r="F310" s="6">
        <v>43122</v>
      </c>
      <c r="G310" s="5" t="s">
        <v>148</v>
      </c>
      <c r="H310" s="5" t="s">
        <v>183</v>
      </c>
      <c r="I310">
        <v>42955</v>
      </c>
      <c r="J310">
        <v>167</v>
      </c>
      <c r="K310">
        <v>542</v>
      </c>
      <c r="L310">
        <v>5</v>
      </c>
      <c r="M310">
        <v>17560.8</v>
      </c>
      <c r="N310">
        <v>10819.196</v>
      </c>
      <c r="O310">
        <v>2163.8389999999999</v>
      </c>
      <c r="P310">
        <v>108.4</v>
      </c>
      <c r="Q310">
        <v>32.4</v>
      </c>
      <c r="R310">
        <v>6741.6040000000003</v>
      </c>
      <c r="S310">
        <v>2018</v>
      </c>
      <c r="T310">
        <v>1</v>
      </c>
      <c r="U310">
        <v>4</v>
      </c>
    </row>
    <row r="311" spans="1:21" x14ac:dyDescent="0.3">
      <c r="A311" s="5" t="s">
        <v>168</v>
      </c>
      <c r="B311" s="5" t="s">
        <v>206</v>
      </c>
      <c r="C311" s="5" t="s">
        <v>117</v>
      </c>
      <c r="D311" s="5" t="s">
        <v>239</v>
      </c>
      <c r="E311" s="5" t="s">
        <v>172</v>
      </c>
      <c r="F311" s="6">
        <v>43122</v>
      </c>
      <c r="G311" s="5" t="s">
        <v>148</v>
      </c>
      <c r="H311" s="5" t="s">
        <v>186</v>
      </c>
      <c r="I311">
        <v>42955</v>
      </c>
      <c r="J311">
        <v>167</v>
      </c>
      <c r="K311">
        <v>100</v>
      </c>
      <c r="L311">
        <v>1</v>
      </c>
      <c r="M311">
        <v>3240</v>
      </c>
      <c r="N311">
        <v>2163.8389999999999</v>
      </c>
      <c r="O311">
        <v>2163.8389999999999</v>
      </c>
      <c r="P311">
        <v>100</v>
      </c>
      <c r="Q311">
        <v>32.4</v>
      </c>
      <c r="R311">
        <v>1076.1610000000001</v>
      </c>
      <c r="S311">
        <v>2018</v>
      </c>
      <c r="T311">
        <v>1</v>
      </c>
      <c r="U311">
        <v>4</v>
      </c>
    </row>
    <row r="312" spans="1:21" x14ac:dyDescent="0.3">
      <c r="A312" s="5" t="s">
        <v>168</v>
      </c>
      <c r="B312" s="5" t="s">
        <v>206</v>
      </c>
      <c r="C312" s="5" t="s">
        <v>117</v>
      </c>
      <c r="D312" s="5" t="s">
        <v>239</v>
      </c>
      <c r="E312" s="5" t="s">
        <v>172</v>
      </c>
      <c r="F312" s="6">
        <v>43122</v>
      </c>
      <c r="G312" s="5" t="s">
        <v>148</v>
      </c>
      <c r="H312" s="5" t="s">
        <v>184</v>
      </c>
      <c r="I312">
        <v>42955</v>
      </c>
      <c r="J312">
        <v>167</v>
      </c>
      <c r="K312">
        <v>2917</v>
      </c>
      <c r="L312">
        <v>25</v>
      </c>
      <c r="M312">
        <v>93052.25</v>
      </c>
      <c r="N312">
        <v>54095.98</v>
      </c>
      <c r="O312">
        <v>2163.8389999999999</v>
      </c>
      <c r="P312">
        <v>116.68</v>
      </c>
      <c r="Q312">
        <v>31.9</v>
      </c>
      <c r="R312">
        <v>38956.269999999997</v>
      </c>
      <c r="S312">
        <v>2018</v>
      </c>
      <c r="T312">
        <v>1</v>
      </c>
      <c r="U312">
        <v>4</v>
      </c>
    </row>
    <row r="313" spans="1:21" x14ac:dyDescent="0.3">
      <c r="A313" s="5" t="s">
        <v>168</v>
      </c>
      <c r="B313" s="5" t="s">
        <v>206</v>
      </c>
      <c r="C313" s="5" t="s">
        <v>117</v>
      </c>
      <c r="D313" s="5" t="s">
        <v>239</v>
      </c>
      <c r="E313" s="5" t="s">
        <v>172</v>
      </c>
      <c r="F313" s="6">
        <v>43122</v>
      </c>
      <c r="G313" s="5" t="s">
        <v>148</v>
      </c>
      <c r="H313" s="5" t="s">
        <v>189</v>
      </c>
      <c r="I313">
        <v>42955</v>
      </c>
      <c r="J313">
        <v>167</v>
      </c>
      <c r="K313">
        <v>222</v>
      </c>
      <c r="L313">
        <v>2</v>
      </c>
      <c r="M313">
        <v>7192.8</v>
      </c>
      <c r="N313">
        <v>4327.6779999999999</v>
      </c>
      <c r="O313">
        <v>2163.8389999999999</v>
      </c>
      <c r="P313">
        <v>111</v>
      </c>
      <c r="Q313">
        <v>32.4</v>
      </c>
      <c r="R313">
        <v>2865.1219999999998</v>
      </c>
      <c r="S313">
        <v>2018</v>
      </c>
      <c r="T313">
        <v>1</v>
      </c>
      <c r="U313">
        <v>4</v>
      </c>
    </row>
    <row r="314" spans="1:21" x14ac:dyDescent="0.3">
      <c r="A314" s="5" t="s">
        <v>168</v>
      </c>
      <c r="B314" s="5" t="s">
        <v>206</v>
      </c>
      <c r="C314" s="5" t="s">
        <v>117</v>
      </c>
      <c r="D314" s="5" t="s">
        <v>239</v>
      </c>
      <c r="E314" s="5" t="s">
        <v>172</v>
      </c>
      <c r="F314" s="6">
        <v>43122</v>
      </c>
      <c r="G314" s="5" t="s">
        <v>148</v>
      </c>
      <c r="H314" s="5" t="s">
        <v>223</v>
      </c>
      <c r="I314">
        <v>42955</v>
      </c>
      <c r="J314">
        <v>167</v>
      </c>
      <c r="K314">
        <v>242</v>
      </c>
      <c r="L314">
        <v>2</v>
      </c>
      <c r="M314">
        <v>7840.8</v>
      </c>
      <c r="N314">
        <v>4327.6779999999999</v>
      </c>
      <c r="O314">
        <v>2163.8389999999999</v>
      </c>
      <c r="P314">
        <v>121</v>
      </c>
      <c r="Q314">
        <v>32.4</v>
      </c>
      <c r="R314">
        <v>3513.1219999999998</v>
      </c>
      <c r="S314">
        <v>2018</v>
      </c>
      <c r="T314">
        <v>1</v>
      </c>
      <c r="U314">
        <v>4</v>
      </c>
    </row>
    <row r="315" spans="1:21" x14ac:dyDescent="0.3">
      <c r="A315" s="5" t="s">
        <v>168</v>
      </c>
      <c r="B315" s="5" t="s">
        <v>206</v>
      </c>
      <c r="C315" s="5" t="s">
        <v>117</v>
      </c>
      <c r="D315" s="5" t="s">
        <v>239</v>
      </c>
      <c r="E315" s="5" t="s">
        <v>172</v>
      </c>
      <c r="F315" s="6">
        <v>43122</v>
      </c>
      <c r="G315" s="5" t="s">
        <v>148</v>
      </c>
      <c r="H315" s="5" t="s">
        <v>182</v>
      </c>
      <c r="I315">
        <v>42955</v>
      </c>
      <c r="J315">
        <v>167</v>
      </c>
      <c r="K315">
        <v>420</v>
      </c>
      <c r="L315">
        <v>4</v>
      </c>
      <c r="M315">
        <v>13608</v>
      </c>
      <c r="N315">
        <v>8655.357</v>
      </c>
      <c r="O315">
        <v>2163.8389999999999</v>
      </c>
      <c r="P315">
        <v>105</v>
      </c>
      <c r="Q315">
        <v>32.4</v>
      </c>
      <c r="R315">
        <v>4952.643</v>
      </c>
      <c r="S315">
        <v>2018</v>
      </c>
      <c r="T315">
        <v>1</v>
      </c>
      <c r="U315">
        <v>4</v>
      </c>
    </row>
    <row r="316" spans="1:21" x14ac:dyDescent="0.3">
      <c r="A316" s="5" t="s">
        <v>168</v>
      </c>
      <c r="B316" s="5" t="s">
        <v>206</v>
      </c>
      <c r="C316" s="5" t="s">
        <v>117</v>
      </c>
      <c r="D316" s="5" t="s">
        <v>239</v>
      </c>
      <c r="E316" s="5" t="s">
        <v>172</v>
      </c>
      <c r="F316" s="6">
        <v>43122</v>
      </c>
      <c r="G316" s="5" t="s">
        <v>148</v>
      </c>
      <c r="H316" s="5" t="s">
        <v>190</v>
      </c>
      <c r="I316">
        <v>42955</v>
      </c>
      <c r="J316">
        <v>167</v>
      </c>
      <c r="K316">
        <v>318</v>
      </c>
      <c r="L316">
        <v>3</v>
      </c>
      <c r="M316">
        <v>10303.200000000001</v>
      </c>
      <c r="N316">
        <v>6491.518</v>
      </c>
      <c r="O316">
        <v>2163.8389999999999</v>
      </c>
      <c r="P316">
        <v>106</v>
      </c>
      <c r="Q316">
        <v>32.4</v>
      </c>
      <c r="R316">
        <v>3811.6819999999998</v>
      </c>
      <c r="S316">
        <v>2018</v>
      </c>
      <c r="T316">
        <v>1</v>
      </c>
      <c r="U316">
        <v>4</v>
      </c>
    </row>
    <row r="317" spans="1:21" x14ac:dyDescent="0.3">
      <c r="A317" s="5" t="s">
        <v>168</v>
      </c>
      <c r="B317" s="5" t="s">
        <v>206</v>
      </c>
      <c r="C317" s="5" t="s">
        <v>117</v>
      </c>
      <c r="D317" s="5" t="s">
        <v>239</v>
      </c>
      <c r="E317" s="5" t="s">
        <v>172</v>
      </c>
      <c r="F317" s="6">
        <v>43122</v>
      </c>
      <c r="G317" s="5" t="s">
        <v>148</v>
      </c>
      <c r="H317" s="5" t="s">
        <v>238</v>
      </c>
      <c r="I317">
        <v>42955</v>
      </c>
      <c r="J317">
        <v>167</v>
      </c>
      <c r="K317">
        <v>108</v>
      </c>
      <c r="L317">
        <v>1</v>
      </c>
      <c r="M317">
        <v>3499.2</v>
      </c>
      <c r="N317">
        <v>2163.8389999999999</v>
      </c>
      <c r="O317">
        <v>2163.8389999999999</v>
      </c>
      <c r="P317">
        <v>108</v>
      </c>
      <c r="Q317">
        <v>32.4</v>
      </c>
      <c r="R317">
        <v>1335.3610000000001</v>
      </c>
      <c r="S317">
        <v>2018</v>
      </c>
      <c r="T317">
        <v>1</v>
      </c>
      <c r="U317">
        <v>4</v>
      </c>
    </row>
    <row r="318" spans="1:21" x14ac:dyDescent="0.3">
      <c r="A318" s="5" t="s">
        <v>168</v>
      </c>
      <c r="B318" s="5" t="s">
        <v>175</v>
      </c>
      <c r="C318" s="5" t="s">
        <v>88</v>
      </c>
      <c r="D318" s="5" t="s">
        <v>176</v>
      </c>
      <c r="E318" s="5" t="s">
        <v>172</v>
      </c>
      <c r="F318" s="6">
        <v>43123</v>
      </c>
      <c r="G318" s="5" t="s">
        <v>148</v>
      </c>
      <c r="H318" s="5" t="s">
        <v>194</v>
      </c>
      <c r="I318">
        <v>42951</v>
      </c>
      <c r="J318">
        <v>172</v>
      </c>
      <c r="K318">
        <v>377</v>
      </c>
      <c r="L318">
        <v>3</v>
      </c>
      <c r="M318">
        <v>11875.5</v>
      </c>
      <c r="N318">
        <v>6705.9390000000003</v>
      </c>
      <c r="O318">
        <v>2235.3130000000001</v>
      </c>
      <c r="P318">
        <v>125.66666666666667</v>
      </c>
      <c r="Q318">
        <v>31.5</v>
      </c>
      <c r="R318">
        <v>5169.5609999999997</v>
      </c>
      <c r="S318">
        <v>2018</v>
      </c>
      <c r="T318">
        <v>1</v>
      </c>
      <c r="U318">
        <v>4</v>
      </c>
    </row>
    <row r="319" spans="1:21" x14ac:dyDescent="0.3">
      <c r="A319" s="5" t="s">
        <v>168</v>
      </c>
      <c r="B319" s="5" t="s">
        <v>206</v>
      </c>
      <c r="C319" s="5" t="s">
        <v>111</v>
      </c>
      <c r="D319" s="5" t="s">
        <v>244</v>
      </c>
      <c r="E319" s="5" t="s">
        <v>172</v>
      </c>
      <c r="F319" s="6">
        <v>43123</v>
      </c>
      <c r="G319" s="5" t="s">
        <v>148</v>
      </c>
      <c r="H319" s="5" t="s">
        <v>173</v>
      </c>
      <c r="I319">
        <v>42968</v>
      </c>
      <c r="J319">
        <v>155</v>
      </c>
      <c r="K319">
        <v>375</v>
      </c>
      <c r="L319">
        <v>4</v>
      </c>
      <c r="M319">
        <v>11825.12</v>
      </c>
      <c r="N319">
        <v>8264.4179999999997</v>
      </c>
      <c r="O319">
        <v>2066.1039999999998</v>
      </c>
      <c r="P319">
        <v>93.75</v>
      </c>
      <c r="Q319">
        <v>31.5337</v>
      </c>
      <c r="R319">
        <v>3560.7020000000002</v>
      </c>
      <c r="S319">
        <v>2018</v>
      </c>
      <c r="T319">
        <v>1</v>
      </c>
      <c r="U319">
        <v>4</v>
      </c>
    </row>
    <row r="320" spans="1:21" x14ac:dyDescent="0.3">
      <c r="A320" s="5" t="s">
        <v>168</v>
      </c>
      <c r="B320" s="5" t="s">
        <v>206</v>
      </c>
      <c r="C320" s="5" t="s">
        <v>112</v>
      </c>
      <c r="D320" s="5" t="s">
        <v>236</v>
      </c>
      <c r="E320" s="5" t="s">
        <v>172</v>
      </c>
      <c r="F320" s="6">
        <v>43123</v>
      </c>
      <c r="G320" s="5" t="s">
        <v>148</v>
      </c>
      <c r="H320" s="5" t="s">
        <v>173</v>
      </c>
      <c r="I320">
        <v>42969</v>
      </c>
      <c r="J320">
        <v>154</v>
      </c>
      <c r="K320">
        <v>983</v>
      </c>
      <c r="L320">
        <v>11</v>
      </c>
      <c r="M320">
        <v>30964.45</v>
      </c>
      <c r="N320">
        <v>8797.7780000000002</v>
      </c>
      <c r="O320">
        <v>799.798</v>
      </c>
      <c r="P320">
        <v>89.36363636363636</v>
      </c>
      <c r="Q320">
        <v>31.4999</v>
      </c>
      <c r="R320">
        <v>22166.671999999999</v>
      </c>
      <c r="S320">
        <v>2018</v>
      </c>
      <c r="T320">
        <v>1</v>
      </c>
      <c r="U320">
        <v>4</v>
      </c>
    </row>
    <row r="321" spans="1:21" x14ac:dyDescent="0.3">
      <c r="A321" s="5" t="s">
        <v>168</v>
      </c>
      <c r="B321" s="5" t="s">
        <v>206</v>
      </c>
      <c r="C321" s="5" t="s">
        <v>117</v>
      </c>
      <c r="D321" s="5" t="s">
        <v>239</v>
      </c>
      <c r="E321" s="5" t="s">
        <v>172</v>
      </c>
      <c r="F321" s="6">
        <v>43123</v>
      </c>
      <c r="G321" s="5" t="s">
        <v>148</v>
      </c>
      <c r="H321" s="5" t="s">
        <v>178</v>
      </c>
      <c r="I321">
        <v>42955</v>
      </c>
      <c r="J321">
        <v>168</v>
      </c>
      <c r="K321">
        <v>239</v>
      </c>
      <c r="L321">
        <v>2</v>
      </c>
      <c r="M321">
        <v>7528.5</v>
      </c>
      <c r="N321">
        <v>4470.567</v>
      </c>
      <c r="O321">
        <v>2235.2840000000001</v>
      </c>
      <c r="P321">
        <v>119.5</v>
      </c>
      <c r="Q321">
        <v>31.5</v>
      </c>
      <c r="R321">
        <v>3057.933</v>
      </c>
      <c r="S321">
        <v>2018</v>
      </c>
      <c r="T321">
        <v>1</v>
      </c>
      <c r="U321">
        <v>4</v>
      </c>
    </row>
    <row r="322" spans="1:21" x14ac:dyDescent="0.3">
      <c r="A322" s="5" t="s">
        <v>168</v>
      </c>
      <c r="B322" s="5" t="s">
        <v>206</v>
      </c>
      <c r="C322" s="5" t="s">
        <v>117</v>
      </c>
      <c r="D322" s="5" t="s">
        <v>239</v>
      </c>
      <c r="E322" s="5" t="s">
        <v>172</v>
      </c>
      <c r="F322" s="6">
        <v>43123</v>
      </c>
      <c r="G322" s="5" t="s">
        <v>148</v>
      </c>
      <c r="H322" s="5" t="s">
        <v>196</v>
      </c>
      <c r="I322">
        <v>42955</v>
      </c>
      <c r="J322">
        <v>168</v>
      </c>
      <c r="K322">
        <v>377.4</v>
      </c>
      <c r="L322">
        <v>3</v>
      </c>
      <c r="M322">
        <v>11888.1</v>
      </c>
      <c r="N322">
        <v>6705.8509999999997</v>
      </c>
      <c r="O322">
        <v>2235.2840000000001</v>
      </c>
      <c r="P322">
        <v>125.8</v>
      </c>
      <c r="Q322">
        <v>31.5</v>
      </c>
      <c r="R322">
        <v>5182.2489999999998</v>
      </c>
      <c r="S322">
        <v>2018</v>
      </c>
      <c r="T322">
        <v>1</v>
      </c>
      <c r="U322">
        <v>4</v>
      </c>
    </row>
    <row r="323" spans="1:21" x14ac:dyDescent="0.3">
      <c r="A323" s="5" t="s">
        <v>168</v>
      </c>
      <c r="B323" s="5" t="s">
        <v>206</v>
      </c>
      <c r="C323" s="5" t="s">
        <v>117</v>
      </c>
      <c r="D323" s="5" t="s">
        <v>239</v>
      </c>
      <c r="E323" s="5" t="s">
        <v>172</v>
      </c>
      <c r="F323" s="6">
        <v>43123</v>
      </c>
      <c r="G323" s="5" t="s">
        <v>148</v>
      </c>
      <c r="H323" s="5" t="s">
        <v>197</v>
      </c>
      <c r="I323">
        <v>42955</v>
      </c>
      <c r="J323">
        <v>168</v>
      </c>
      <c r="K323">
        <v>449.8</v>
      </c>
      <c r="L323">
        <v>4</v>
      </c>
      <c r="M323">
        <v>14168.72</v>
      </c>
      <c r="N323">
        <v>8941.134</v>
      </c>
      <c r="O323">
        <v>2235.2840000000001</v>
      </c>
      <c r="P323">
        <v>112.45</v>
      </c>
      <c r="Q323">
        <v>31.5</v>
      </c>
      <c r="R323">
        <v>5227.5860000000002</v>
      </c>
      <c r="S323">
        <v>2018</v>
      </c>
      <c r="T323">
        <v>1</v>
      </c>
      <c r="U323">
        <v>4</v>
      </c>
    </row>
    <row r="324" spans="1:21" x14ac:dyDescent="0.3">
      <c r="A324" s="5" t="s">
        <v>168</v>
      </c>
      <c r="B324" s="5" t="s">
        <v>206</v>
      </c>
      <c r="C324" s="5" t="s">
        <v>117</v>
      </c>
      <c r="D324" s="5" t="s">
        <v>239</v>
      </c>
      <c r="E324" s="5" t="s">
        <v>172</v>
      </c>
      <c r="F324" s="6">
        <v>43123</v>
      </c>
      <c r="G324" s="5" t="s">
        <v>148</v>
      </c>
      <c r="H324" s="5" t="s">
        <v>209</v>
      </c>
      <c r="I324">
        <v>42955</v>
      </c>
      <c r="J324">
        <v>168</v>
      </c>
      <c r="K324">
        <v>277</v>
      </c>
      <c r="L324">
        <v>2</v>
      </c>
      <c r="M324">
        <v>8725.5</v>
      </c>
      <c r="N324">
        <v>4470.567</v>
      </c>
      <c r="O324">
        <v>2235.2840000000001</v>
      </c>
      <c r="P324">
        <v>138.5</v>
      </c>
      <c r="Q324">
        <v>31.5</v>
      </c>
      <c r="R324">
        <v>4254.933</v>
      </c>
      <c r="S324">
        <v>2018</v>
      </c>
      <c r="T324">
        <v>1</v>
      </c>
      <c r="U324">
        <v>4</v>
      </c>
    </row>
    <row r="325" spans="1:21" x14ac:dyDescent="0.3">
      <c r="A325" s="5" t="s">
        <v>168</v>
      </c>
      <c r="B325" s="5" t="s">
        <v>206</v>
      </c>
      <c r="C325" s="5" t="s">
        <v>117</v>
      </c>
      <c r="D325" s="5" t="s">
        <v>239</v>
      </c>
      <c r="E325" s="5" t="s">
        <v>172</v>
      </c>
      <c r="F325" s="6">
        <v>43124</v>
      </c>
      <c r="G325" s="5" t="s">
        <v>148</v>
      </c>
      <c r="H325" s="5" t="s">
        <v>201</v>
      </c>
      <c r="I325">
        <v>42955</v>
      </c>
      <c r="J325">
        <v>169</v>
      </c>
      <c r="K325">
        <v>220</v>
      </c>
      <c r="L325">
        <v>2</v>
      </c>
      <c r="M325">
        <v>7084</v>
      </c>
      <c r="N325">
        <v>4470.567</v>
      </c>
      <c r="O325">
        <v>2235.2840000000001</v>
      </c>
      <c r="P325">
        <v>110</v>
      </c>
      <c r="Q325">
        <v>32.200000000000003</v>
      </c>
      <c r="R325">
        <v>2613.433</v>
      </c>
      <c r="S325">
        <v>2018</v>
      </c>
      <c r="T325">
        <v>1</v>
      </c>
      <c r="U325">
        <v>4</v>
      </c>
    </row>
    <row r="326" spans="1:21" x14ac:dyDescent="0.3">
      <c r="A326" s="5" t="s">
        <v>168</v>
      </c>
      <c r="B326" s="5" t="s">
        <v>206</v>
      </c>
      <c r="C326" s="5" t="s">
        <v>117</v>
      </c>
      <c r="D326" s="5" t="s">
        <v>239</v>
      </c>
      <c r="E326" s="5" t="s">
        <v>172</v>
      </c>
      <c r="F326" s="6">
        <v>43124</v>
      </c>
      <c r="G326" s="5" t="s">
        <v>148</v>
      </c>
      <c r="H326" s="5" t="s">
        <v>217</v>
      </c>
      <c r="I326">
        <v>42955</v>
      </c>
      <c r="J326">
        <v>169</v>
      </c>
      <c r="K326">
        <v>830</v>
      </c>
      <c r="L326">
        <v>8</v>
      </c>
      <c r="M326">
        <v>26726</v>
      </c>
      <c r="N326">
        <v>17882.268</v>
      </c>
      <c r="O326">
        <v>2235.2840000000001</v>
      </c>
      <c r="P326">
        <v>103.75</v>
      </c>
      <c r="Q326">
        <v>32.200000000000003</v>
      </c>
      <c r="R326">
        <v>8843.732</v>
      </c>
      <c r="S326">
        <v>2018</v>
      </c>
      <c r="T326">
        <v>1</v>
      </c>
      <c r="U326">
        <v>4</v>
      </c>
    </row>
    <row r="327" spans="1:21" x14ac:dyDescent="0.3">
      <c r="A327" s="5" t="s">
        <v>168</v>
      </c>
      <c r="B327" s="5" t="s">
        <v>206</v>
      </c>
      <c r="C327" s="5" t="s">
        <v>117</v>
      </c>
      <c r="D327" s="5" t="s">
        <v>239</v>
      </c>
      <c r="E327" s="5" t="s">
        <v>172</v>
      </c>
      <c r="F327" s="6">
        <v>43124</v>
      </c>
      <c r="G327" s="5" t="s">
        <v>148</v>
      </c>
      <c r="H327" s="5" t="s">
        <v>216</v>
      </c>
      <c r="I327">
        <v>42955</v>
      </c>
      <c r="J327">
        <v>169</v>
      </c>
      <c r="K327">
        <v>204</v>
      </c>
      <c r="L327">
        <v>2</v>
      </c>
      <c r="M327">
        <v>6568.8</v>
      </c>
      <c r="N327">
        <v>4470.567</v>
      </c>
      <c r="O327">
        <v>2235.2840000000001</v>
      </c>
      <c r="P327">
        <v>102</v>
      </c>
      <c r="Q327">
        <v>32.200000000000003</v>
      </c>
      <c r="R327">
        <v>2098.2330000000002</v>
      </c>
      <c r="S327">
        <v>2018</v>
      </c>
      <c r="T327">
        <v>1</v>
      </c>
      <c r="U327">
        <v>4</v>
      </c>
    </row>
    <row r="328" spans="1:21" x14ac:dyDescent="0.3">
      <c r="A328" s="5" t="s">
        <v>168</v>
      </c>
      <c r="B328" s="5" t="s">
        <v>206</v>
      </c>
      <c r="C328" s="5" t="s">
        <v>117</v>
      </c>
      <c r="D328" s="5" t="s">
        <v>239</v>
      </c>
      <c r="E328" s="5" t="s">
        <v>172</v>
      </c>
      <c r="F328" s="6">
        <v>43124</v>
      </c>
      <c r="G328" s="5" t="s">
        <v>148</v>
      </c>
      <c r="H328" s="5" t="s">
        <v>203</v>
      </c>
      <c r="I328">
        <v>42955</v>
      </c>
      <c r="J328">
        <v>169</v>
      </c>
      <c r="K328">
        <v>106</v>
      </c>
      <c r="L328">
        <v>1</v>
      </c>
      <c r="M328">
        <v>3413.2</v>
      </c>
      <c r="N328">
        <v>2235.2840000000001</v>
      </c>
      <c r="O328">
        <v>2235.2840000000001</v>
      </c>
      <c r="P328">
        <v>106</v>
      </c>
      <c r="Q328">
        <v>32.200000000000003</v>
      </c>
      <c r="R328">
        <v>1177.9159999999999</v>
      </c>
      <c r="S328">
        <v>2018</v>
      </c>
      <c r="T328">
        <v>1</v>
      </c>
      <c r="U328">
        <v>4</v>
      </c>
    </row>
    <row r="329" spans="1:21" x14ac:dyDescent="0.3">
      <c r="A329" s="5" t="s">
        <v>168</v>
      </c>
      <c r="B329" s="5" t="s">
        <v>206</v>
      </c>
      <c r="C329" s="5" t="s">
        <v>117</v>
      </c>
      <c r="D329" s="5" t="s">
        <v>239</v>
      </c>
      <c r="E329" s="5" t="s">
        <v>172</v>
      </c>
      <c r="F329" s="6">
        <v>43124</v>
      </c>
      <c r="G329" s="5" t="s">
        <v>148</v>
      </c>
      <c r="H329" s="5" t="s">
        <v>203</v>
      </c>
      <c r="I329">
        <v>42955</v>
      </c>
      <c r="J329">
        <v>169</v>
      </c>
      <c r="K329">
        <v>106</v>
      </c>
      <c r="L329">
        <v>1</v>
      </c>
      <c r="M329">
        <v>3413.2</v>
      </c>
      <c r="N329">
        <v>2235.2840000000001</v>
      </c>
      <c r="O329">
        <v>2235.2840000000001</v>
      </c>
      <c r="P329">
        <v>106</v>
      </c>
      <c r="Q329">
        <v>32.200000000000003</v>
      </c>
      <c r="R329">
        <v>1177.9159999999999</v>
      </c>
      <c r="S329">
        <v>2018</v>
      </c>
      <c r="T329">
        <v>1</v>
      </c>
      <c r="U329">
        <v>4</v>
      </c>
    </row>
    <row r="330" spans="1:21" x14ac:dyDescent="0.3">
      <c r="A330" s="5" t="s">
        <v>168</v>
      </c>
      <c r="B330" s="5" t="s">
        <v>206</v>
      </c>
      <c r="C330" s="5" t="s">
        <v>117</v>
      </c>
      <c r="D330" s="5" t="s">
        <v>239</v>
      </c>
      <c r="E330" s="5" t="s">
        <v>172</v>
      </c>
      <c r="F330" s="6">
        <v>43124</v>
      </c>
      <c r="G330" s="5" t="s">
        <v>148</v>
      </c>
      <c r="H330" s="5" t="s">
        <v>204</v>
      </c>
      <c r="I330">
        <v>42955</v>
      </c>
      <c r="J330">
        <v>169</v>
      </c>
      <c r="K330">
        <v>390</v>
      </c>
      <c r="L330">
        <v>4</v>
      </c>
      <c r="M330">
        <v>12558</v>
      </c>
      <c r="N330">
        <v>8941.134</v>
      </c>
      <c r="O330">
        <v>2235.2840000000001</v>
      </c>
      <c r="P330">
        <v>97.5</v>
      </c>
      <c r="Q330">
        <v>32.200000000000003</v>
      </c>
      <c r="R330">
        <v>3616.866</v>
      </c>
      <c r="S330">
        <v>2018</v>
      </c>
      <c r="T330">
        <v>1</v>
      </c>
      <c r="U330">
        <v>4</v>
      </c>
    </row>
    <row r="331" spans="1:21" x14ac:dyDescent="0.3">
      <c r="A331" s="5" t="s">
        <v>168</v>
      </c>
      <c r="B331" s="5" t="s">
        <v>206</v>
      </c>
      <c r="C331" s="5" t="s">
        <v>117</v>
      </c>
      <c r="D331" s="5" t="s">
        <v>239</v>
      </c>
      <c r="E331" s="5" t="s">
        <v>172</v>
      </c>
      <c r="F331" s="6">
        <v>43124</v>
      </c>
      <c r="G331" s="5" t="s">
        <v>148</v>
      </c>
      <c r="H331" s="5" t="s">
        <v>237</v>
      </c>
      <c r="I331">
        <v>42955</v>
      </c>
      <c r="J331">
        <v>169</v>
      </c>
      <c r="K331">
        <v>405</v>
      </c>
      <c r="L331">
        <v>4</v>
      </c>
      <c r="M331">
        <v>13041</v>
      </c>
      <c r="N331">
        <v>8941.134</v>
      </c>
      <c r="O331">
        <v>2235.2840000000001</v>
      </c>
      <c r="P331">
        <v>101.25</v>
      </c>
      <c r="Q331">
        <v>32.200000000000003</v>
      </c>
      <c r="R331">
        <v>4099.866</v>
      </c>
      <c r="S331">
        <v>2018</v>
      </c>
      <c r="T331">
        <v>1</v>
      </c>
      <c r="U331">
        <v>4</v>
      </c>
    </row>
    <row r="332" spans="1:21" x14ac:dyDescent="0.3">
      <c r="A332" s="5" t="s">
        <v>168</v>
      </c>
      <c r="B332" s="5" t="s">
        <v>206</v>
      </c>
      <c r="C332" s="5" t="s">
        <v>117</v>
      </c>
      <c r="D332" s="5" t="s">
        <v>239</v>
      </c>
      <c r="E332" s="5" t="s">
        <v>172</v>
      </c>
      <c r="F332" s="6">
        <v>43124</v>
      </c>
      <c r="G332" s="5" t="s">
        <v>148</v>
      </c>
      <c r="H332" s="5" t="s">
        <v>230</v>
      </c>
      <c r="I332">
        <v>42955</v>
      </c>
      <c r="J332">
        <v>169</v>
      </c>
      <c r="K332">
        <v>1226</v>
      </c>
      <c r="L332">
        <v>10</v>
      </c>
      <c r="M332">
        <v>38864.199999999997</v>
      </c>
      <c r="N332">
        <v>22352.834999999999</v>
      </c>
      <c r="O332">
        <v>2235.2840000000001</v>
      </c>
      <c r="P332">
        <v>122.6</v>
      </c>
      <c r="Q332">
        <v>31.7</v>
      </c>
      <c r="R332">
        <v>16511.365000000002</v>
      </c>
      <c r="S332">
        <v>2018</v>
      </c>
      <c r="T332">
        <v>1</v>
      </c>
      <c r="U332">
        <v>4</v>
      </c>
    </row>
    <row r="333" spans="1:21" x14ac:dyDescent="0.3">
      <c r="A333" s="5" t="s">
        <v>168</v>
      </c>
      <c r="B333" s="5" t="s">
        <v>206</v>
      </c>
      <c r="C333" s="5" t="s">
        <v>117</v>
      </c>
      <c r="D333" s="5" t="s">
        <v>239</v>
      </c>
      <c r="E333" s="5" t="s">
        <v>172</v>
      </c>
      <c r="F333" s="6">
        <v>43124</v>
      </c>
      <c r="G333" s="5" t="s">
        <v>148</v>
      </c>
      <c r="H333" s="5" t="s">
        <v>205</v>
      </c>
      <c r="I333">
        <v>42955</v>
      </c>
      <c r="J333">
        <v>169</v>
      </c>
      <c r="K333">
        <v>314</v>
      </c>
      <c r="L333">
        <v>3</v>
      </c>
      <c r="M333">
        <v>10110.81</v>
      </c>
      <c r="N333">
        <v>6705.8509999999997</v>
      </c>
      <c r="O333">
        <v>2235.2840000000001</v>
      </c>
      <c r="P333">
        <v>104.66666666666667</v>
      </c>
      <c r="Q333">
        <v>32.200000000000003</v>
      </c>
      <c r="R333">
        <v>3404.9589999999998</v>
      </c>
      <c r="S333">
        <v>2018</v>
      </c>
      <c r="T333">
        <v>1</v>
      </c>
      <c r="U333">
        <v>4</v>
      </c>
    </row>
    <row r="334" spans="1:21" x14ac:dyDescent="0.3">
      <c r="A334" s="5" t="s">
        <v>168</v>
      </c>
      <c r="B334" s="5" t="s">
        <v>206</v>
      </c>
      <c r="C334" s="5" t="s">
        <v>117</v>
      </c>
      <c r="D334" s="5" t="s">
        <v>239</v>
      </c>
      <c r="E334" s="5" t="s">
        <v>172</v>
      </c>
      <c r="F334" s="6">
        <v>43124</v>
      </c>
      <c r="G334" s="5" t="s">
        <v>148</v>
      </c>
      <c r="H334" s="5" t="s">
        <v>189</v>
      </c>
      <c r="I334">
        <v>42955</v>
      </c>
      <c r="J334">
        <v>169</v>
      </c>
      <c r="K334">
        <v>204</v>
      </c>
      <c r="L334">
        <v>2</v>
      </c>
      <c r="M334">
        <v>6568.8</v>
      </c>
      <c r="N334">
        <v>4470.567</v>
      </c>
      <c r="O334">
        <v>2235.2840000000001</v>
      </c>
      <c r="P334">
        <v>102</v>
      </c>
      <c r="Q334">
        <v>32.200000000000003</v>
      </c>
      <c r="R334">
        <v>2098.2330000000002</v>
      </c>
      <c r="S334">
        <v>2018</v>
      </c>
      <c r="T334">
        <v>1</v>
      </c>
      <c r="U334">
        <v>4</v>
      </c>
    </row>
    <row r="335" spans="1:21" x14ac:dyDescent="0.3">
      <c r="A335" s="5" t="s">
        <v>168</v>
      </c>
      <c r="B335" s="5" t="s">
        <v>206</v>
      </c>
      <c r="C335" s="5" t="s">
        <v>117</v>
      </c>
      <c r="D335" s="5" t="s">
        <v>239</v>
      </c>
      <c r="E335" s="5" t="s">
        <v>172</v>
      </c>
      <c r="F335" s="6">
        <v>43124</v>
      </c>
      <c r="G335" s="5" t="s">
        <v>148</v>
      </c>
      <c r="H335" s="5" t="s">
        <v>222</v>
      </c>
      <c r="I335">
        <v>42955</v>
      </c>
      <c r="J335">
        <v>169</v>
      </c>
      <c r="K335">
        <v>102</v>
      </c>
      <c r="L335">
        <v>1</v>
      </c>
      <c r="M335">
        <v>3284.4</v>
      </c>
      <c r="N335">
        <v>2235.2840000000001</v>
      </c>
      <c r="O335">
        <v>2235.2840000000001</v>
      </c>
      <c r="P335">
        <v>102</v>
      </c>
      <c r="Q335">
        <v>32.200000000000003</v>
      </c>
      <c r="R335">
        <v>1049.116</v>
      </c>
      <c r="S335">
        <v>2018</v>
      </c>
      <c r="T335">
        <v>1</v>
      </c>
      <c r="U335">
        <v>4</v>
      </c>
    </row>
    <row r="336" spans="1:21" x14ac:dyDescent="0.3">
      <c r="A336" s="5" t="s">
        <v>168</v>
      </c>
      <c r="B336" s="5" t="s">
        <v>206</v>
      </c>
      <c r="C336" s="5" t="s">
        <v>117</v>
      </c>
      <c r="D336" s="5" t="s">
        <v>239</v>
      </c>
      <c r="E336" s="5" t="s">
        <v>172</v>
      </c>
      <c r="F336" s="6">
        <v>43124</v>
      </c>
      <c r="G336" s="5" t="s">
        <v>148</v>
      </c>
      <c r="H336" s="5" t="s">
        <v>182</v>
      </c>
      <c r="I336">
        <v>42955</v>
      </c>
      <c r="J336">
        <v>169</v>
      </c>
      <c r="K336">
        <v>215</v>
      </c>
      <c r="L336">
        <v>2</v>
      </c>
      <c r="M336">
        <v>13846</v>
      </c>
      <c r="N336">
        <v>4470.567</v>
      </c>
      <c r="O336">
        <v>2235.2840000000001</v>
      </c>
      <c r="P336">
        <v>107.5</v>
      </c>
      <c r="Q336">
        <v>64.400000000000006</v>
      </c>
      <c r="R336">
        <v>9375.4330000000009</v>
      </c>
      <c r="S336">
        <v>2018</v>
      </c>
      <c r="T336">
        <v>1</v>
      </c>
      <c r="U336">
        <v>4</v>
      </c>
    </row>
    <row r="337" spans="1:21" x14ac:dyDescent="0.3">
      <c r="A337" s="5" t="s">
        <v>168</v>
      </c>
      <c r="B337" s="5" t="s">
        <v>206</v>
      </c>
      <c r="C337" s="5" t="s">
        <v>117</v>
      </c>
      <c r="D337" s="5" t="s">
        <v>239</v>
      </c>
      <c r="E337" s="5" t="s">
        <v>172</v>
      </c>
      <c r="F337" s="6">
        <v>43124</v>
      </c>
      <c r="G337" s="5" t="s">
        <v>148</v>
      </c>
      <c r="H337" s="5" t="s">
        <v>246</v>
      </c>
      <c r="I337">
        <v>42955</v>
      </c>
      <c r="J337">
        <v>169</v>
      </c>
      <c r="K337">
        <v>114</v>
      </c>
      <c r="L337">
        <v>1</v>
      </c>
      <c r="M337">
        <v>3670.8</v>
      </c>
      <c r="N337">
        <v>2235.2840000000001</v>
      </c>
      <c r="O337">
        <v>2235.2840000000001</v>
      </c>
      <c r="P337">
        <v>114</v>
      </c>
      <c r="Q337">
        <v>32.200000000000003</v>
      </c>
      <c r="R337">
        <v>1435.5160000000001</v>
      </c>
      <c r="S337">
        <v>2018</v>
      </c>
      <c r="T337">
        <v>1</v>
      </c>
      <c r="U337">
        <v>4</v>
      </c>
    </row>
    <row r="338" spans="1:21" x14ac:dyDescent="0.3">
      <c r="A338" s="5" t="s">
        <v>168</v>
      </c>
      <c r="B338" s="5" t="s">
        <v>206</v>
      </c>
      <c r="C338" s="5" t="s">
        <v>117</v>
      </c>
      <c r="D338" s="5" t="s">
        <v>239</v>
      </c>
      <c r="E338" s="5" t="s">
        <v>172</v>
      </c>
      <c r="F338" s="6">
        <v>43124</v>
      </c>
      <c r="G338" s="5" t="s">
        <v>148</v>
      </c>
      <c r="H338" s="5" t="s">
        <v>238</v>
      </c>
      <c r="I338">
        <v>42955</v>
      </c>
      <c r="J338">
        <v>169</v>
      </c>
      <c r="K338">
        <v>230</v>
      </c>
      <c r="L338">
        <v>2</v>
      </c>
      <c r="M338">
        <v>7406</v>
      </c>
      <c r="N338">
        <v>4470.567</v>
      </c>
      <c r="O338">
        <v>2235.2840000000001</v>
      </c>
      <c r="P338">
        <v>115</v>
      </c>
      <c r="Q338">
        <v>32.200000000000003</v>
      </c>
      <c r="R338">
        <v>2935.433</v>
      </c>
      <c r="S338">
        <v>2018</v>
      </c>
      <c r="T338">
        <v>1</v>
      </c>
      <c r="U338">
        <v>4</v>
      </c>
    </row>
    <row r="339" spans="1:21" x14ac:dyDescent="0.3">
      <c r="A339" s="5" t="s">
        <v>168</v>
      </c>
      <c r="B339" s="5" t="s">
        <v>206</v>
      </c>
      <c r="C339" s="5" t="s">
        <v>117</v>
      </c>
      <c r="D339" s="5" t="s">
        <v>239</v>
      </c>
      <c r="E339" s="5" t="s">
        <v>172</v>
      </c>
      <c r="F339" s="6">
        <v>43124</v>
      </c>
      <c r="G339" s="5" t="s">
        <v>148</v>
      </c>
      <c r="H339" s="5" t="s">
        <v>184</v>
      </c>
      <c r="I339">
        <v>42955</v>
      </c>
      <c r="J339">
        <v>169</v>
      </c>
      <c r="K339">
        <v>2586</v>
      </c>
      <c r="L339">
        <v>22</v>
      </c>
      <c r="M339">
        <v>81976.179999999993</v>
      </c>
      <c r="N339">
        <v>49176.237999999998</v>
      </c>
      <c r="O339">
        <v>2235.2840000000001</v>
      </c>
      <c r="P339">
        <v>117.54545454545455</v>
      </c>
      <c r="Q339">
        <v>31.7</v>
      </c>
      <c r="R339">
        <v>32799.942000000003</v>
      </c>
      <c r="S339">
        <v>2018</v>
      </c>
      <c r="T339">
        <v>1</v>
      </c>
      <c r="U339">
        <v>4</v>
      </c>
    </row>
    <row r="340" spans="1:21" x14ac:dyDescent="0.3">
      <c r="A340" s="5" t="s">
        <v>168</v>
      </c>
      <c r="B340" s="5" t="s">
        <v>206</v>
      </c>
      <c r="C340" s="5" t="s">
        <v>117</v>
      </c>
      <c r="D340" s="5" t="s">
        <v>239</v>
      </c>
      <c r="E340" s="5" t="s">
        <v>172</v>
      </c>
      <c r="F340" s="6">
        <v>43124</v>
      </c>
      <c r="G340" s="5" t="s">
        <v>148</v>
      </c>
      <c r="H340" s="5" t="s">
        <v>231</v>
      </c>
      <c r="I340">
        <v>42955</v>
      </c>
      <c r="J340">
        <v>169</v>
      </c>
      <c r="K340">
        <v>100</v>
      </c>
      <c r="L340">
        <v>1</v>
      </c>
      <c r="M340">
        <v>3220</v>
      </c>
      <c r="N340">
        <v>2235.2840000000001</v>
      </c>
      <c r="O340">
        <v>2235.2840000000001</v>
      </c>
      <c r="P340">
        <v>100</v>
      </c>
      <c r="Q340">
        <v>32.200000000000003</v>
      </c>
      <c r="R340">
        <v>984.71600000000001</v>
      </c>
      <c r="S340">
        <v>2018</v>
      </c>
      <c r="T340">
        <v>1</v>
      </c>
      <c r="U340">
        <v>4</v>
      </c>
    </row>
    <row r="341" spans="1:21" x14ac:dyDescent="0.3">
      <c r="A341" s="5" t="s">
        <v>168</v>
      </c>
      <c r="B341" s="5" t="s">
        <v>206</v>
      </c>
      <c r="C341" s="5" t="s">
        <v>117</v>
      </c>
      <c r="D341" s="5" t="s">
        <v>239</v>
      </c>
      <c r="E341" s="5" t="s">
        <v>172</v>
      </c>
      <c r="F341" s="6">
        <v>43124</v>
      </c>
      <c r="G341" s="5" t="s">
        <v>148</v>
      </c>
      <c r="H341" s="5" t="s">
        <v>185</v>
      </c>
      <c r="I341">
        <v>42955</v>
      </c>
      <c r="J341">
        <v>169</v>
      </c>
      <c r="K341">
        <v>420</v>
      </c>
      <c r="L341">
        <v>4</v>
      </c>
      <c r="M341">
        <v>13524</v>
      </c>
      <c r="N341">
        <v>8941.134</v>
      </c>
      <c r="O341">
        <v>2235.2840000000001</v>
      </c>
      <c r="P341">
        <v>105</v>
      </c>
      <c r="Q341">
        <v>32.200000000000003</v>
      </c>
      <c r="R341">
        <v>4582.866</v>
      </c>
      <c r="S341">
        <v>2018</v>
      </c>
      <c r="T341">
        <v>1</v>
      </c>
      <c r="U341">
        <v>4</v>
      </c>
    </row>
    <row r="342" spans="1:21" x14ac:dyDescent="0.3">
      <c r="A342" s="5" t="s">
        <v>168</v>
      </c>
      <c r="B342" s="5" t="s">
        <v>206</v>
      </c>
      <c r="C342" s="5" t="s">
        <v>117</v>
      </c>
      <c r="D342" s="5" t="s">
        <v>239</v>
      </c>
      <c r="E342" s="5" t="s">
        <v>172</v>
      </c>
      <c r="F342" s="6">
        <v>43124</v>
      </c>
      <c r="G342" s="5" t="s">
        <v>148</v>
      </c>
      <c r="H342" s="5" t="s">
        <v>186</v>
      </c>
      <c r="I342">
        <v>42955</v>
      </c>
      <c r="J342">
        <v>169</v>
      </c>
      <c r="K342">
        <v>107</v>
      </c>
      <c r="L342">
        <v>1</v>
      </c>
      <c r="M342">
        <v>3445.4</v>
      </c>
      <c r="N342">
        <v>2235.2840000000001</v>
      </c>
      <c r="O342">
        <v>2235.2840000000001</v>
      </c>
      <c r="P342">
        <v>107</v>
      </c>
      <c r="Q342">
        <v>32.200000000000003</v>
      </c>
      <c r="R342">
        <v>1210.116</v>
      </c>
      <c r="S342">
        <v>2018</v>
      </c>
      <c r="T342">
        <v>1</v>
      </c>
      <c r="U342">
        <v>4</v>
      </c>
    </row>
    <row r="343" spans="1:21" x14ac:dyDescent="0.3">
      <c r="A343" s="5" t="s">
        <v>168</v>
      </c>
      <c r="B343" s="5" t="s">
        <v>206</v>
      </c>
      <c r="C343" s="5" t="s">
        <v>117</v>
      </c>
      <c r="D343" s="5" t="s">
        <v>239</v>
      </c>
      <c r="E343" s="5" t="s">
        <v>172</v>
      </c>
      <c r="F343" s="6">
        <v>43124</v>
      </c>
      <c r="G343" s="5" t="s">
        <v>148</v>
      </c>
      <c r="H343" s="5" t="s">
        <v>187</v>
      </c>
      <c r="I343">
        <v>42955</v>
      </c>
      <c r="J343">
        <v>169</v>
      </c>
      <c r="K343">
        <v>205</v>
      </c>
      <c r="L343">
        <v>2</v>
      </c>
      <c r="M343">
        <v>6601</v>
      </c>
      <c r="N343">
        <v>4470.567</v>
      </c>
      <c r="O343">
        <v>2235.2840000000001</v>
      </c>
      <c r="P343">
        <v>102.5</v>
      </c>
      <c r="Q343">
        <v>32.200000000000003</v>
      </c>
      <c r="R343">
        <v>2130.433</v>
      </c>
      <c r="S343">
        <v>2018</v>
      </c>
      <c r="T343">
        <v>1</v>
      </c>
      <c r="U343">
        <v>4</v>
      </c>
    </row>
    <row r="344" spans="1:21" x14ac:dyDescent="0.3">
      <c r="A344" s="5" t="s">
        <v>168</v>
      </c>
      <c r="B344" s="5" t="s">
        <v>206</v>
      </c>
      <c r="C344" s="5" t="s">
        <v>117</v>
      </c>
      <c r="D344" s="5" t="s">
        <v>239</v>
      </c>
      <c r="E344" s="5" t="s">
        <v>172</v>
      </c>
      <c r="F344" s="6">
        <v>43124</v>
      </c>
      <c r="G344" s="5" t="s">
        <v>148</v>
      </c>
      <c r="H344" s="5" t="s">
        <v>188</v>
      </c>
      <c r="I344">
        <v>42955</v>
      </c>
      <c r="J344">
        <v>169</v>
      </c>
      <c r="K344">
        <v>442</v>
      </c>
      <c r="L344">
        <v>4</v>
      </c>
      <c r="M344">
        <v>14232.4</v>
      </c>
      <c r="N344">
        <v>8941.134</v>
      </c>
      <c r="O344">
        <v>2235.2840000000001</v>
      </c>
      <c r="P344">
        <v>110.5</v>
      </c>
      <c r="Q344">
        <v>32.200000000000003</v>
      </c>
      <c r="R344">
        <v>5291.2659999999996</v>
      </c>
      <c r="S344">
        <v>2018</v>
      </c>
      <c r="T344">
        <v>1</v>
      </c>
      <c r="U344">
        <v>4</v>
      </c>
    </row>
    <row r="345" spans="1:21" x14ac:dyDescent="0.3">
      <c r="A345" s="5" t="s">
        <v>168</v>
      </c>
      <c r="B345" s="5" t="s">
        <v>206</v>
      </c>
      <c r="C345" s="5" t="s">
        <v>117</v>
      </c>
      <c r="D345" s="5" t="s">
        <v>239</v>
      </c>
      <c r="E345" s="5" t="s">
        <v>227</v>
      </c>
      <c r="F345" s="6">
        <v>43124</v>
      </c>
      <c r="G345" s="5" t="s">
        <v>148</v>
      </c>
      <c r="H345" s="5" t="s">
        <v>182</v>
      </c>
      <c r="I345">
        <v>42955</v>
      </c>
      <c r="J345">
        <v>169</v>
      </c>
      <c r="K345">
        <v>-215</v>
      </c>
      <c r="L345">
        <v>-2</v>
      </c>
      <c r="M345">
        <v>-13846</v>
      </c>
      <c r="N345">
        <v>-4470.567</v>
      </c>
      <c r="O345">
        <v>-2235.2840000000001</v>
      </c>
      <c r="P345">
        <v>107.5</v>
      </c>
      <c r="Q345">
        <v>64.400000000000006</v>
      </c>
      <c r="R345">
        <v>-9375.4330000000009</v>
      </c>
      <c r="S345">
        <v>2018</v>
      </c>
      <c r="T345">
        <v>1</v>
      </c>
      <c r="U345">
        <v>4</v>
      </c>
    </row>
    <row r="346" spans="1:21" x14ac:dyDescent="0.3">
      <c r="A346" s="5" t="s">
        <v>168</v>
      </c>
      <c r="B346" s="5" t="s">
        <v>206</v>
      </c>
      <c r="C346" s="5" t="s">
        <v>117</v>
      </c>
      <c r="D346" s="5" t="s">
        <v>239</v>
      </c>
      <c r="E346" s="5" t="s">
        <v>172</v>
      </c>
      <c r="F346" s="6">
        <v>43124</v>
      </c>
      <c r="G346" s="5" t="s">
        <v>148</v>
      </c>
      <c r="H346" s="5" t="s">
        <v>182</v>
      </c>
      <c r="I346">
        <v>42955</v>
      </c>
      <c r="J346">
        <v>169</v>
      </c>
      <c r="K346">
        <v>215</v>
      </c>
      <c r="L346">
        <v>2</v>
      </c>
      <c r="M346">
        <v>6923</v>
      </c>
      <c r="N346">
        <v>4470.567</v>
      </c>
      <c r="O346">
        <v>2235.2840000000001</v>
      </c>
      <c r="P346">
        <v>107.5</v>
      </c>
      <c r="Q346">
        <v>32.200000000000003</v>
      </c>
      <c r="R346">
        <v>2452.433</v>
      </c>
      <c r="S346">
        <v>2018</v>
      </c>
      <c r="T346">
        <v>1</v>
      </c>
      <c r="U346">
        <v>4</v>
      </c>
    </row>
    <row r="347" spans="1:21" x14ac:dyDescent="0.3">
      <c r="A347" s="5" t="s">
        <v>168</v>
      </c>
      <c r="B347" s="5" t="s">
        <v>206</v>
      </c>
      <c r="C347" s="5" t="s">
        <v>117</v>
      </c>
      <c r="D347" s="5" t="s">
        <v>239</v>
      </c>
      <c r="E347" s="5" t="s">
        <v>227</v>
      </c>
      <c r="F347" s="6">
        <v>43125</v>
      </c>
      <c r="G347" s="5" t="s">
        <v>148</v>
      </c>
      <c r="H347" s="5" t="s">
        <v>203</v>
      </c>
      <c r="I347">
        <v>42955</v>
      </c>
      <c r="J347">
        <v>170</v>
      </c>
      <c r="K347">
        <v>-106</v>
      </c>
      <c r="L347">
        <v>-1</v>
      </c>
      <c r="M347">
        <v>-3413.2</v>
      </c>
      <c r="N347">
        <v>-2235.2840000000001</v>
      </c>
      <c r="O347">
        <v>-2235.2840000000001</v>
      </c>
      <c r="P347">
        <v>106</v>
      </c>
      <c r="Q347">
        <v>32.200000000000003</v>
      </c>
      <c r="R347">
        <v>-1177.9159999999999</v>
      </c>
      <c r="S347">
        <v>2018</v>
      </c>
      <c r="T347">
        <v>1</v>
      </c>
      <c r="U347">
        <v>4</v>
      </c>
    </row>
    <row r="348" spans="1:21" x14ac:dyDescent="0.3">
      <c r="A348" s="5" t="s">
        <v>168</v>
      </c>
      <c r="B348" s="5" t="s">
        <v>206</v>
      </c>
      <c r="C348" s="5" t="s">
        <v>117</v>
      </c>
      <c r="D348" s="5" t="s">
        <v>239</v>
      </c>
      <c r="E348" s="5" t="s">
        <v>172</v>
      </c>
      <c r="F348" s="6">
        <v>43126</v>
      </c>
      <c r="G348" s="5" t="s">
        <v>148</v>
      </c>
      <c r="H348" s="5" t="s">
        <v>208</v>
      </c>
      <c r="I348">
        <v>42955</v>
      </c>
      <c r="J348">
        <v>171</v>
      </c>
      <c r="K348">
        <v>96</v>
      </c>
      <c r="L348">
        <v>1</v>
      </c>
      <c r="M348">
        <v>3062.4</v>
      </c>
      <c r="N348">
        <v>2235.2840000000001</v>
      </c>
      <c r="O348">
        <v>2235.2840000000001</v>
      </c>
      <c r="P348">
        <v>96</v>
      </c>
      <c r="Q348">
        <v>31.9</v>
      </c>
      <c r="R348">
        <v>827.11599999999999</v>
      </c>
      <c r="S348">
        <v>2018</v>
      </c>
      <c r="T348">
        <v>1</v>
      </c>
      <c r="U348">
        <v>4</v>
      </c>
    </row>
    <row r="349" spans="1:21" x14ac:dyDescent="0.3">
      <c r="A349" s="5" t="s">
        <v>168</v>
      </c>
      <c r="B349" s="5" t="s">
        <v>206</v>
      </c>
      <c r="C349" s="5" t="s">
        <v>117</v>
      </c>
      <c r="D349" s="5" t="s">
        <v>239</v>
      </c>
      <c r="E349" s="5" t="s">
        <v>172</v>
      </c>
      <c r="F349" s="6">
        <v>43126</v>
      </c>
      <c r="G349" s="5" t="s">
        <v>148</v>
      </c>
      <c r="H349" s="5" t="s">
        <v>235</v>
      </c>
      <c r="I349">
        <v>42955</v>
      </c>
      <c r="J349">
        <v>171</v>
      </c>
      <c r="K349">
        <v>122.8</v>
      </c>
      <c r="L349">
        <v>1</v>
      </c>
      <c r="M349">
        <v>3917.32</v>
      </c>
      <c r="N349">
        <v>2235.2840000000001</v>
      </c>
      <c r="O349">
        <v>2235.2840000000001</v>
      </c>
      <c r="P349">
        <v>122.8</v>
      </c>
      <c r="Q349">
        <v>31.9</v>
      </c>
      <c r="R349">
        <v>1682.0360000000001</v>
      </c>
      <c r="S349">
        <v>2018</v>
      </c>
      <c r="T349">
        <v>1</v>
      </c>
      <c r="U349">
        <v>4</v>
      </c>
    </row>
    <row r="350" spans="1:21" x14ac:dyDescent="0.3">
      <c r="A350" s="5" t="s">
        <v>168</v>
      </c>
      <c r="B350" s="5" t="s">
        <v>206</v>
      </c>
      <c r="C350" s="5" t="s">
        <v>117</v>
      </c>
      <c r="D350" s="5" t="s">
        <v>239</v>
      </c>
      <c r="E350" s="5" t="s">
        <v>172</v>
      </c>
      <c r="F350" s="6">
        <v>43126</v>
      </c>
      <c r="G350" s="5" t="s">
        <v>148</v>
      </c>
      <c r="H350" s="5" t="s">
        <v>173</v>
      </c>
      <c r="I350">
        <v>42955</v>
      </c>
      <c r="J350">
        <v>171</v>
      </c>
      <c r="K350">
        <v>111.8</v>
      </c>
      <c r="L350">
        <v>1</v>
      </c>
      <c r="M350">
        <v>3566.42</v>
      </c>
      <c r="N350">
        <v>2235.2840000000001</v>
      </c>
      <c r="O350">
        <v>2235.2840000000001</v>
      </c>
      <c r="P350">
        <v>111.8</v>
      </c>
      <c r="Q350">
        <v>31.9</v>
      </c>
      <c r="R350">
        <v>1331.136</v>
      </c>
      <c r="S350">
        <v>2018</v>
      </c>
      <c r="T350">
        <v>1</v>
      </c>
      <c r="U350">
        <v>4</v>
      </c>
    </row>
    <row r="351" spans="1:21" x14ac:dyDescent="0.3">
      <c r="A351" s="5" t="s">
        <v>168</v>
      </c>
      <c r="B351" s="5" t="s">
        <v>169</v>
      </c>
      <c r="C351" s="5" t="s">
        <v>170</v>
      </c>
      <c r="D351" s="5" t="s">
        <v>192</v>
      </c>
      <c r="E351" s="5" t="s">
        <v>172</v>
      </c>
      <c r="F351" s="6">
        <v>43129</v>
      </c>
      <c r="G351" s="5" t="s">
        <v>148</v>
      </c>
      <c r="H351" s="5" t="s">
        <v>178</v>
      </c>
      <c r="I351">
        <v>42943</v>
      </c>
      <c r="J351">
        <v>186</v>
      </c>
      <c r="K351">
        <v>215.5</v>
      </c>
      <c r="L351">
        <v>2</v>
      </c>
      <c r="M351">
        <v>6788.25</v>
      </c>
      <c r="N351">
        <v>4095.8220000000001</v>
      </c>
      <c r="O351">
        <v>2047.9110000000001</v>
      </c>
      <c r="P351">
        <v>107.75</v>
      </c>
      <c r="Q351">
        <v>31.5</v>
      </c>
      <c r="R351">
        <v>2692.4279999999999</v>
      </c>
      <c r="S351">
        <v>2018</v>
      </c>
      <c r="T351">
        <v>1</v>
      </c>
      <c r="U351">
        <v>5</v>
      </c>
    </row>
    <row r="352" spans="1:21" x14ac:dyDescent="0.3">
      <c r="A352" s="5" t="s">
        <v>168</v>
      </c>
      <c r="B352" s="5" t="s">
        <v>169</v>
      </c>
      <c r="C352" s="5" t="s">
        <v>170</v>
      </c>
      <c r="D352" s="5" t="s">
        <v>192</v>
      </c>
      <c r="E352" s="5" t="s">
        <v>172</v>
      </c>
      <c r="F352" s="6">
        <v>43129</v>
      </c>
      <c r="G352" s="5" t="s">
        <v>148</v>
      </c>
      <c r="H352" s="5" t="s">
        <v>209</v>
      </c>
      <c r="I352">
        <v>42943</v>
      </c>
      <c r="J352">
        <v>186</v>
      </c>
      <c r="K352">
        <v>220</v>
      </c>
      <c r="L352">
        <v>2</v>
      </c>
      <c r="M352">
        <v>6930</v>
      </c>
      <c r="N352">
        <v>4095.8220000000001</v>
      </c>
      <c r="O352">
        <v>2047.9110000000001</v>
      </c>
      <c r="P352">
        <v>110</v>
      </c>
      <c r="Q352">
        <v>31.5</v>
      </c>
      <c r="R352">
        <v>2834.1779999999999</v>
      </c>
      <c r="S352">
        <v>2018</v>
      </c>
      <c r="T352">
        <v>1</v>
      </c>
      <c r="U352">
        <v>5</v>
      </c>
    </row>
    <row r="353" spans="1:21" x14ac:dyDescent="0.3">
      <c r="A353" s="5" t="s">
        <v>168</v>
      </c>
      <c r="B353" s="5" t="s">
        <v>175</v>
      </c>
      <c r="C353" s="5" t="s">
        <v>85</v>
      </c>
      <c r="D353" s="5" t="s">
        <v>247</v>
      </c>
      <c r="E353" s="5" t="s">
        <v>172</v>
      </c>
      <c r="F353" s="6">
        <v>43129</v>
      </c>
      <c r="G353" s="5" t="s">
        <v>148</v>
      </c>
      <c r="H353" s="5" t="s">
        <v>173</v>
      </c>
      <c r="I353">
        <v>42958</v>
      </c>
      <c r="J353">
        <v>171</v>
      </c>
      <c r="K353">
        <v>2394.5</v>
      </c>
      <c r="L353">
        <v>24</v>
      </c>
      <c r="M353">
        <v>75426.75</v>
      </c>
      <c r="N353">
        <v>42729.389000000003</v>
      </c>
      <c r="O353">
        <v>1780.3910000000001</v>
      </c>
      <c r="P353">
        <v>99.770833333333329</v>
      </c>
      <c r="Q353">
        <v>31.5</v>
      </c>
      <c r="R353">
        <v>32697.361000000001</v>
      </c>
      <c r="S353">
        <v>2018</v>
      </c>
      <c r="T353">
        <v>1</v>
      </c>
      <c r="U353">
        <v>5</v>
      </c>
    </row>
    <row r="354" spans="1:21" x14ac:dyDescent="0.3">
      <c r="A354" s="5" t="s">
        <v>168</v>
      </c>
      <c r="B354" s="5" t="s">
        <v>175</v>
      </c>
      <c r="C354" s="5" t="s">
        <v>88</v>
      </c>
      <c r="D354" s="5" t="s">
        <v>176</v>
      </c>
      <c r="E354" s="5" t="s">
        <v>172</v>
      </c>
      <c r="F354" s="6">
        <v>43129</v>
      </c>
      <c r="G354" s="5" t="s">
        <v>148</v>
      </c>
      <c r="H354" s="5" t="s">
        <v>194</v>
      </c>
      <c r="I354">
        <v>42951</v>
      </c>
      <c r="J354">
        <v>178</v>
      </c>
      <c r="K354">
        <v>240</v>
      </c>
      <c r="L354">
        <v>2</v>
      </c>
      <c r="M354">
        <v>7560</v>
      </c>
      <c r="N354">
        <v>4470.6260000000002</v>
      </c>
      <c r="O354">
        <v>2235.3130000000001</v>
      </c>
      <c r="P354">
        <v>120</v>
      </c>
      <c r="Q354">
        <v>31.5</v>
      </c>
      <c r="R354">
        <v>3089.3739999999998</v>
      </c>
      <c r="S354">
        <v>2018</v>
      </c>
      <c r="T354">
        <v>1</v>
      </c>
      <c r="U354">
        <v>5</v>
      </c>
    </row>
    <row r="355" spans="1:21" x14ac:dyDescent="0.3">
      <c r="A355" s="5" t="s">
        <v>168</v>
      </c>
      <c r="B355" s="5" t="s">
        <v>175</v>
      </c>
      <c r="C355" s="5" t="s">
        <v>88</v>
      </c>
      <c r="D355" s="5" t="s">
        <v>176</v>
      </c>
      <c r="E355" s="5" t="s">
        <v>172</v>
      </c>
      <c r="F355" s="6">
        <v>43129</v>
      </c>
      <c r="G355" s="5" t="s">
        <v>148</v>
      </c>
      <c r="H355" s="5" t="s">
        <v>178</v>
      </c>
      <c r="I355">
        <v>42951</v>
      </c>
      <c r="J355">
        <v>178</v>
      </c>
      <c r="K355">
        <v>469</v>
      </c>
      <c r="L355">
        <v>4</v>
      </c>
      <c r="M355">
        <v>14773.5</v>
      </c>
      <c r="N355">
        <v>8941.2520000000004</v>
      </c>
      <c r="O355">
        <v>2235.3130000000001</v>
      </c>
      <c r="P355">
        <v>117.25</v>
      </c>
      <c r="Q355">
        <v>31.5</v>
      </c>
      <c r="R355">
        <v>5832.2479999999996</v>
      </c>
      <c r="S355">
        <v>2018</v>
      </c>
      <c r="T355">
        <v>1</v>
      </c>
      <c r="U355">
        <v>5</v>
      </c>
    </row>
    <row r="356" spans="1:21" x14ac:dyDescent="0.3">
      <c r="A356" s="5" t="s">
        <v>168</v>
      </c>
      <c r="B356" s="5" t="s">
        <v>175</v>
      </c>
      <c r="C356" s="5" t="s">
        <v>88</v>
      </c>
      <c r="D356" s="5" t="s">
        <v>176</v>
      </c>
      <c r="E356" s="5" t="s">
        <v>172</v>
      </c>
      <c r="F356" s="6">
        <v>43129</v>
      </c>
      <c r="G356" s="5" t="s">
        <v>148</v>
      </c>
      <c r="H356" s="5" t="s">
        <v>196</v>
      </c>
      <c r="I356">
        <v>42951</v>
      </c>
      <c r="J356">
        <v>178</v>
      </c>
      <c r="K356">
        <v>754.5</v>
      </c>
      <c r="L356">
        <v>6</v>
      </c>
      <c r="M356">
        <v>23766.75</v>
      </c>
      <c r="N356">
        <v>13411.878000000001</v>
      </c>
      <c r="O356">
        <v>2235.3130000000001</v>
      </c>
      <c r="P356">
        <v>125.75</v>
      </c>
      <c r="Q356">
        <v>31.5</v>
      </c>
      <c r="R356">
        <v>10354.871999999999</v>
      </c>
      <c r="S356">
        <v>2018</v>
      </c>
      <c r="T356">
        <v>1</v>
      </c>
      <c r="U356">
        <v>5</v>
      </c>
    </row>
    <row r="357" spans="1:21" x14ac:dyDescent="0.3">
      <c r="A357" s="5" t="s">
        <v>168</v>
      </c>
      <c r="B357" s="5" t="s">
        <v>175</v>
      </c>
      <c r="C357" s="5" t="s">
        <v>88</v>
      </c>
      <c r="D357" s="5" t="s">
        <v>176</v>
      </c>
      <c r="E357" s="5" t="s">
        <v>172</v>
      </c>
      <c r="F357" s="6">
        <v>43129</v>
      </c>
      <c r="G357" s="5" t="s">
        <v>148</v>
      </c>
      <c r="H357" s="5" t="s">
        <v>198</v>
      </c>
      <c r="I357">
        <v>42951</v>
      </c>
      <c r="J357">
        <v>178</v>
      </c>
      <c r="K357">
        <v>119</v>
      </c>
      <c r="L357">
        <v>1</v>
      </c>
      <c r="M357">
        <v>3748.5</v>
      </c>
      <c r="N357">
        <v>2235.3130000000001</v>
      </c>
      <c r="O357">
        <v>2235.3130000000001</v>
      </c>
      <c r="P357">
        <v>119</v>
      </c>
      <c r="Q357">
        <v>31.5</v>
      </c>
      <c r="R357">
        <v>1513.1869999999999</v>
      </c>
      <c r="S357">
        <v>2018</v>
      </c>
      <c r="T357">
        <v>1</v>
      </c>
      <c r="U357">
        <v>5</v>
      </c>
    </row>
    <row r="358" spans="1:21" x14ac:dyDescent="0.3">
      <c r="A358" s="5" t="s">
        <v>168</v>
      </c>
      <c r="B358" s="5" t="s">
        <v>175</v>
      </c>
      <c r="C358" s="5" t="s">
        <v>88</v>
      </c>
      <c r="D358" s="5" t="s">
        <v>176</v>
      </c>
      <c r="E358" s="5" t="s">
        <v>172</v>
      </c>
      <c r="F358" s="6">
        <v>43129</v>
      </c>
      <c r="G358" s="5" t="s">
        <v>148</v>
      </c>
      <c r="H358" s="5" t="s">
        <v>197</v>
      </c>
      <c r="I358">
        <v>42951</v>
      </c>
      <c r="J358">
        <v>178</v>
      </c>
      <c r="K358">
        <v>787</v>
      </c>
      <c r="L358">
        <v>6</v>
      </c>
      <c r="M358">
        <v>24790.5</v>
      </c>
      <c r="N358">
        <v>13411.878000000001</v>
      </c>
      <c r="O358">
        <v>2235.3130000000001</v>
      </c>
      <c r="P358">
        <v>131.16666666666666</v>
      </c>
      <c r="Q358">
        <v>31.5</v>
      </c>
      <c r="R358">
        <v>11378.621999999999</v>
      </c>
      <c r="S358">
        <v>2018</v>
      </c>
      <c r="T358">
        <v>1</v>
      </c>
      <c r="U358">
        <v>5</v>
      </c>
    </row>
    <row r="359" spans="1:21" x14ac:dyDescent="0.3">
      <c r="A359" s="5" t="s">
        <v>168</v>
      </c>
      <c r="B359" s="5" t="s">
        <v>175</v>
      </c>
      <c r="C359" s="5" t="s">
        <v>88</v>
      </c>
      <c r="D359" s="5" t="s">
        <v>176</v>
      </c>
      <c r="E359" s="5" t="s">
        <v>172</v>
      </c>
      <c r="F359" s="6">
        <v>43129</v>
      </c>
      <c r="G359" s="5" t="s">
        <v>148</v>
      </c>
      <c r="H359" s="5" t="s">
        <v>194</v>
      </c>
      <c r="I359">
        <v>42951</v>
      </c>
      <c r="J359">
        <v>178</v>
      </c>
      <c r="K359">
        <v>399</v>
      </c>
      <c r="L359">
        <v>3</v>
      </c>
      <c r="M359">
        <v>12568.5</v>
      </c>
      <c r="N359">
        <v>6705.9390000000003</v>
      </c>
      <c r="O359">
        <v>2235.3130000000001</v>
      </c>
      <c r="P359">
        <v>133</v>
      </c>
      <c r="Q359">
        <v>31.5</v>
      </c>
      <c r="R359">
        <v>5862.5609999999997</v>
      </c>
      <c r="S359">
        <v>2018</v>
      </c>
      <c r="T359">
        <v>1</v>
      </c>
      <c r="U359">
        <v>5</v>
      </c>
    </row>
    <row r="360" spans="1:21" x14ac:dyDescent="0.3">
      <c r="A360" s="5" t="s">
        <v>168</v>
      </c>
      <c r="B360" s="5" t="s">
        <v>175</v>
      </c>
      <c r="C360" s="5" t="s">
        <v>88</v>
      </c>
      <c r="D360" s="5" t="s">
        <v>176</v>
      </c>
      <c r="E360" s="5" t="s">
        <v>172</v>
      </c>
      <c r="F360" s="6">
        <v>43129</v>
      </c>
      <c r="G360" s="5" t="s">
        <v>148</v>
      </c>
      <c r="H360" s="5" t="s">
        <v>196</v>
      </c>
      <c r="I360">
        <v>42951</v>
      </c>
      <c r="J360">
        <v>178</v>
      </c>
      <c r="K360">
        <v>768.5</v>
      </c>
      <c r="L360">
        <v>6</v>
      </c>
      <c r="M360">
        <v>24207.75</v>
      </c>
      <c r="N360">
        <v>13411.878000000001</v>
      </c>
      <c r="O360">
        <v>2235.3130000000001</v>
      </c>
      <c r="P360">
        <v>128.08333333333334</v>
      </c>
      <c r="Q360">
        <v>31.5</v>
      </c>
      <c r="R360">
        <v>10795.871999999999</v>
      </c>
      <c r="S360">
        <v>2018</v>
      </c>
      <c r="T360">
        <v>1</v>
      </c>
      <c r="U360">
        <v>5</v>
      </c>
    </row>
    <row r="361" spans="1:21" x14ac:dyDescent="0.3">
      <c r="A361" s="5" t="s">
        <v>168</v>
      </c>
      <c r="B361" s="5" t="s">
        <v>175</v>
      </c>
      <c r="C361" s="5" t="s">
        <v>88</v>
      </c>
      <c r="D361" s="5" t="s">
        <v>176</v>
      </c>
      <c r="E361" s="5" t="s">
        <v>172</v>
      </c>
      <c r="F361" s="6">
        <v>43129</v>
      </c>
      <c r="G361" s="5" t="s">
        <v>148</v>
      </c>
      <c r="H361" s="5" t="s">
        <v>198</v>
      </c>
      <c r="I361">
        <v>42951</v>
      </c>
      <c r="J361">
        <v>178</v>
      </c>
      <c r="K361">
        <v>223.5</v>
      </c>
      <c r="L361">
        <v>2</v>
      </c>
      <c r="M361">
        <v>7040.25</v>
      </c>
      <c r="N361">
        <v>4470.6260000000002</v>
      </c>
      <c r="O361">
        <v>2235.3130000000001</v>
      </c>
      <c r="P361">
        <v>111.75</v>
      </c>
      <c r="Q361">
        <v>31.5</v>
      </c>
      <c r="R361">
        <v>2569.6239999999998</v>
      </c>
      <c r="S361">
        <v>2018</v>
      </c>
      <c r="T361">
        <v>1</v>
      </c>
      <c r="U361">
        <v>5</v>
      </c>
    </row>
    <row r="362" spans="1:21" x14ac:dyDescent="0.3">
      <c r="A362" s="5" t="s">
        <v>168</v>
      </c>
      <c r="B362" s="5" t="s">
        <v>175</v>
      </c>
      <c r="C362" s="5" t="s">
        <v>88</v>
      </c>
      <c r="D362" s="5" t="s">
        <v>176</v>
      </c>
      <c r="E362" s="5" t="s">
        <v>172</v>
      </c>
      <c r="F362" s="6">
        <v>43129</v>
      </c>
      <c r="G362" s="5" t="s">
        <v>148</v>
      </c>
      <c r="H362" s="5" t="s">
        <v>197</v>
      </c>
      <c r="I362">
        <v>42951</v>
      </c>
      <c r="J362">
        <v>178</v>
      </c>
      <c r="K362">
        <v>1008</v>
      </c>
      <c r="L362">
        <v>8</v>
      </c>
      <c r="M362">
        <v>31752</v>
      </c>
      <c r="N362">
        <v>17882.504000000001</v>
      </c>
      <c r="O362">
        <v>2235.3130000000001</v>
      </c>
      <c r="P362">
        <v>126</v>
      </c>
      <c r="Q362">
        <v>31.5</v>
      </c>
      <c r="R362">
        <v>13869.495999999999</v>
      </c>
      <c r="S362">
        <v>2018</v>
      </c>
      <c r="T362">
        <v>1</v>
      </c>
      <c r="U362">
        <v>5</v>
      </c>
    </row>
    <row r="363" spans="1:21" x14ac:dyDescent="0.3">
      <c r="A363" s="5" t="s">
        <v>168</v>
      </c>
      <c r="B363" s="5" t="s">
        <v>175</v>
      </c>
      <c r="C363" s="5" t="s">
        <v>88</v>
      </c>
      <c r="D363" s="5" t="s">
        <v>176</v>
      </c>
      <c r="E363" s="5" t="s">
        <v>172</v>
      </c>
      <c r="F363" s="6">
        <v>43129</v>
      </c>
      <c r="G363" s="5" t="s">
        <v>148</v>
      </c>
      <c r="H363" s="5" t="s">
        <v>208</v>
      </c>
      <c r="I363">
        <v>42951</v>
      </c>
      <c r="J363">
        <v>178</v>
      </c>
      <c r="K363">
        <v>102.5</v>
      </c>
      <c r="L363">
        <v>1</v>
      </c>
      <c r="M363">
        <v>3228.75</v>
      </c>
      <c r="N363">
        <v>2235.3130000000001</v>
      </c>
      <c r="O363">
        <v>2235.3130000000001</v>
      </c>
      <c r="P363">
        <v>102.5</v>
      </c>
      <c r="Q363">
        <v>31.5</v>
      </c>
      <c r="R363">
        <v>993.43700000000001</v>
      </c>
      <c r="S363">
        <v>2018</v>
      </c>
      <c r="T363">
        <v>1</v>
      </c>
      <c r="U363">
        <v>5</v>
      </c>
    </row>
    <row r="364" spans="1:21" x14ac:dyDescent="0.3">
      <c r="A364" s="5" t="s">
        <v>168</v>
      </c>
      <c r="B364" s="5" t="s">
        <v>175</v>
      </c>
      <c r="C364" s="5" t="s">
        <v>88</v>
      </c>
      <c r="D364" s="5" t="s">
        <v>176</v>
      </c>
      <c r="E364" s="5" t="s">
        <v>172</v>
      </c>
      <c r="F364" s="6">
        <v>43129</v>
      </c>
      <c r="G364" s="5" t="s">
        <v>148</v>
      </c>
      <c r="H364" s="5" t="s">
        <v>240</v>
      </c>
      <c r="I364">
        <v>42951</v>
      </c>
      <c r="J364">
        <v>178</v>
      </c>
      <c r="K364">
        <v>630.5</v>
      </c>
      <c r="L364">
        <v>5</v>
      </c>
      <c r="M364">
        <v>19860.75</v>
      </c>
      <c r="N364">
        <v>11176.565000000001</v>
      </c>
      <c r="O364">
        <v>2235.3130000000001</v>
      </c>
      <c r="P364">
        <v>126.1</v>
      </c>
      <c r="Q364">
        <v>31.5</v>
      </c>
      <c r="R364">
        <v>8684.1849999999995</v>
      </c>
      <c r="S364">
        <v>2018</v>
      </c>
      <c r="T364">
        <v>1</v>
      </c>
      <c r="U364">
        <v>5</v>
      </c>
    </row>
    <row r="365" spans="1:21" x14ac:dyDescent="0.3">
      <c r="A365" s="5" t="s">
        <v>168</v>
      </c>
      <c r="B365" s="5" t="s">
        <v>175</v>
      </c>
      <c r="C365" s="5" t="s">
        <v>88</v>
      </c>
      <c r="D365" s="5" t="s">
        <v>176</v>
      </c>
      <c r="E365" s="5" t="s">
        <v>172</v>
      </c>
      <c r="F365" s="6">
        <v>43129</v>
      </c>
      <c r="G365" s="5" t="s">
        <v>148</v>
      </c>
      <c r="H365" s="5" t="s">
        <v>235</v>
      </c>
      <c r="I365">
        <v>42951</v>
      </c>
      <c r="J365">
        <v>178</v>
      </c>
      <c r="K365">
        <v>118.5</v>
      </c>
      <c r="L365">
        <v>1</v>
      </c>
      <c r="M365">
        <v>3732.75</v>
      </c>
      <c r="N365">
        <v>2235.3130000000001</v>
      </c>
      <c r="O365">
        <v>2235.3130000000001</v>
      </c>
      <c r="P365">
        <v>118.5</v>
      </c>
      <c r="Q365">
        <v>31.5</v>
      </c>
      <c r="R365">
        <v>1497.4369999999999</v>
      </c>
      <c r="S365">
        <v>2018</v>
      </c>
      <c r="T365">
        <v>1</v>
      </c>
      <c r="U365">
        <v>5</v>
      </c>
    </row>
    <row r="366" spans="1:21" x14ac:dyDescent="0.3">
      <c r="A366" s="5" t="s">
        <v>168</v>
      </c>
      <c r="B366" s="5" t="s">
        <v>175</v>
      </c>
      <c r="C366" s="5" t="s">
        <v>88</v>
      </c>
      <c r="D366" s="5" t="s">
        <v>176</v>
      </c>
      <c r="E366" s="5" t="s">
        <v>172</v>
      </c>
      <c r="F366" s="6">
        <v>43129</v>
      </c>
      <c r="G366" s="5" t="s">
        <v>148</v>
      </c>
      <c r="H366" s="5" t="s">
        <v>194</v>
      </c>
      <c r="I366">
        <v>42951</v>
      </c>
      <c r="J366">
        <v>178</v>
      </c>
      <c r="K366">
        <v>246.5</v>
      </c>
      <c r="L366">
        <v>2</v>
      </c>
      <c r="M366">
        <v>7764.75</v>
      </c>
      <c r="N366">
        <v>4470.6260000000002</v>
      </c>
      <c r="O366">
        <v>2235.3130000000001</v>
      </c>
      <c r="P366">
        <v>123.25</v>
      </c>
      <c r="Q366">
        <v>31.5</v>
      </c>
      <c r="R366">
        <v>3294.1239999999998</v>
      </c>
      <c r="S366">
        <v>2018</v>
      </c>
      <c r="T366">
        <v>1</v>
      </c>
      <c r="U366">
        <v>5</v>
      </c>
    </row>
    <row r="367" spans="1:21" x14ac:dyDescent="0.3">
      <c r="A367" s="5" t="s">
        <v>168</v>
      </c>
      <c r="B367" s="5" t="s">
        <v>175</v>
      </c>
      <c r="C367" s="5" t="s">
        <v>88</v>
      </c>
      <c r="D367" s="5" t="s">
        <v>176</v>
      </c>
      <c r="E367" s="5" t="s">
        <v>172</v>
      </c>
      <c r="F367" s="6">
        <v>43129</v>
      </c>
      <c r="G367" s="5" t="s">
        <v>148</v>
      </c>
      <c r="H367" s="5" t="s">
        <v>229</v>
      </c>
      <c r="I367">
        <v>42951</v>
      </c>
      <c r="J367">
        <v>178</v>
      </c>
      <c r="K367">
        <v>960</v>
      </c>
      <c r="L367">
        <v>8</v>
      </c>
      <c r="M367">
        <v>30240</v>
      </c>
      <c r="N367">
        <v>17882.504000000001</v>
      </c>
      <c r="O367">
        <v>2235.3130000000001</v>
      </c>
      <c r="P367">
        <v>120</v>
      </c>
      <c r="Q367">
        <v>31.5</v>
      </c>
      <c r="R367">
        <v>12357.495999999999</v>
      </c>
      <c r="S367">
        <v>2018</v>
      </c>
      <c r="T367">
        <v>1</v>
      </c>
      <c r="U367">
        <v>5</v>
      </c>
    </row>
    <row r="368" spans="1:21" x14ac:dyDescent="0.3">
      <c r="A368" s="5" t="s">
        <v>168</v>
      </c>
      <c r="B368" s="5" t="s">
        <v>206</v>
      </c>
      <c r="C368" s="5" t="s">
        <v>107</v>
      </c>
      <c r="D368" s="5" t="s">
        <v>248</v>
      </c>
      <c r="E368" s="5" t="s">
        <v>172</v>
      </c>
      <c r="F368" s="6">
        <v>43129</v>
      </c>
      <c r="G368" s="5" t="s">
        <v>148</v>
      </c>
      <c r="H368" s="5" t="s">
        <v>173</v>
      </c>
      <c r="I368">
        <v>42993</v>
      </c>
      <c r="J368">
        <v>136</v>
      </c>
      <c r="K368">
        <v>57</v>
      </c>
      <c r="L368">
        <v>1</v>
      </c>
      <c r="M368">
        <v>1795.5</v>
      </c>
      <c r="N368">
        <v>1578.6310000000001</v>
      </c>
      <c r="O368">
        <v>1578.6310000000001</v>
      </c>
      <c r="P368">
        <v>57</v>
      </c>
      <c r="Q368">
        <v>31.5</v>
      </c>
      <c r="R368">
        <v>216.869</v>
      </c>
      <c r="S368">
        <v>2018</v>
      </c>
      <c r="T368">
        <v>1</v>
      </c>
      <c r="U368">
        <v>5</v>
      </c>
    </row>
    <row r="369" spans="1:21" x14ac:dyDescent="0.3">
      <c r="A369" s="5" t="s">
        <v>168</v>
      </c>
      <c r="B369" s="5" t="s">
        <v>206</v>
      </c>
      <c r="C369" s="5" t="s">
        <v>114</v>
      </c>
      <c r="D369" s="5" t="s">
        <v>249</v>
      </c>
      <c r="E369" s="5" t="s">
        <v>172</v>
      </c>
      <c r="F369" s="6">
        <v>43129</v>
      </c>
      <c r="G369" s="5" t="s">
        <v>148</v>
      </c>
      <c r="H369" s="5" t="s">
        <v>173</v>
      </c>
      <c r="I369">
        <v>42983</v>
      </c>
      <c r="J369">
        <v>146</v>
      </c>
      <c r="K369">
        <v>1195</v>
      </c>
      <c r="L369">
        <v>15</v>
      </c>
      <c r="M369">
        <v>37642.5</v>
      </c>
      <c r="N369">
        <v>25485.119999999999</v>
      </c>
      <c r="O369">
        <v>1699.008</v>
      </c>
      <c r="P369">
        <v>79.666666666666671</v>
      </c>
      <c r="Q369">
        <v>31.5</v>
      </c>
      <c r="R369">
        <v>12157.38</v>
      </c>
      <c r="S369">
        <v>2018</v>
      </c>
      <c r="T369">
        <v>1</v>
      </c>
      <c r="U369">
        <v>5</v>
      </c>
    </row>
    <row r="370" spans="1:21" x14ac:dyDescent="0.3">
      <c r="A370" s="5" t="s">
        <v>168</v>
      </c>
      <c r="B370" s="5" t="s">
        <v>206</v>
      </c>
      <c r="C370" s="5" t="s">
        <v>114</v>
      </c>
      <c r="D370" s="5" t="s">
        <v>249</v>
      </c>
      <c r="E370" s="5" t="s">
        <v>172</v>
      </c>
      <c r="F370" s="6">
        <v>43129</v>
      </c>
      <c r="G370" s="5" t="s">
        <v>148</v>
      </c>
      <c r="H370" s="5" t="s">
        <v>190</v>
      </c>
      <c r="I370">
        <v>42983</v>
      </c>
      <c r="J370">
        <v>146</v>
      </c>
      <c r="K370">
        <v>82</v>
      </c>
      <c r="L370">
        <v>1</v>
      </c>
      <c r="M370">
        <v>2583</v>
      </c>
      <c r="N370">
        <v>1699.008</v>
      </c>
      <c r="O370">
        <v>1699.008</v>
      </c>
      <c r="P370">
        <v>82</v>
      </c>
      <c r="Q370">
        <v>31.5</v>
      </c>
      <c r="R370">
        <v>883.99199999999996</v>
      </c>
      <c r="S370">
        <v>2018</v>
      </c>
      <c r="T370">
        <v>1</v>
      </c>
      <c r="U370">
        <v>5</v>
      </c>
    </row>
    <row r="371" spans="1:21" x14ac:dyDescent="0.3">
      <c r="A371" s="5" t="s">
        <v>168</v>
      </c>
      <c r="B371" s="5" t="s">
        <v>206</v>
      </c>
      <c r="C371" s="5" t="s">
        <v>117</v>
      </c>
      <c r="D371" s="5" t="s">
        <v>239</v>
      </c>
      <c r="E371" s="5" t="s">
        <v>172</v>
      </c>
      <c r="F371" s="6">
        <v>43129</v>
      </c>
      <c r="G371" s="5" t="s">
        <v>148</v>
      </c>
      <c r="H371" s="5" t="s">
        <v>223</v>
      </c>
      <c r="I371">
        <v>42955</v>
      </c>
      <c r="J371">
        <v>174</v>
      </c>
      <c r="K371">
        <v>300</v>
      </c>
      <c r="L371">
        <v>3</v>
      </c>
      <c r="M371">
        <v>9660</v>
      </c>
      <c r="N371">
        <v>6705.8509999999997</v>
      </c>
      <c r="O371">
        <v>2235.2840000000001</v>
      </c>
      <c r="P371">
        <v>100</v>
      </c>
      <c r="Q371">
        <v>32.200000000000003</v>
      </c>
      <c r="R371">
        <v>2954.1489999999999</v>
      </c>
      <c r="S371">
        <v>2018</v>
      </c>
      <c r="T371">
        <v>1</v>
      </c>
      <c r="U371">
        <v>5</v>
      </c>
    </row>
    <row r="372" spans="1:21" x14ac:dyDescent="0.3">
      <c r="A372" s="5" t="s">
        <v>168</v>
      </c>
      <c r="B372" s="5" t="s">
        <v>206</v>
      </c>
      <c r="C372" s="5" t="s">
        <v>117</v>
      </c>
      <c r="D372" s="5" t="s">
        <v>239</v>
      </c>
      <c r="E372" s="5" t="s">
        <v>172</v>
      </c>
      <c r="F372" s="6">
        <v>43129</v>
      </c>
      <c r="G372" s="5" t="s">
        <v>148</v>
      </c>
      <c r="H372" s="5" t="s">
        <v>202</v>
      </c>
      <c r="I372">
        <v>42955</v>
      </c>
      <c r="J372">
        <v>174</v>
      </c>
      <c r="K372">
        <v>1136</v>
      </c>
      <c r="L372">
        <v>11</v>
      </c>
      <c r="M372">
        <v>36579.199999999997</v>
      </c>
      <c r="N372">
        <v>24588.118999999999</v>
      </c>
      <c r="O372">
        <v>2235.2840000000001</v>
      </c>
      <c r="P372">
        <v>103.27272727272727</v>
      </c>
      <c r="Q372">
        <v>32.200000000000003</v>
      </c>
      <c r="R372">
        <v>11991.081</v>
      </c>
      <c r="S372">
        <v>2018</v>
      </c>
      <c r="T372">
        <v>1</v>
      </c>
      <c r="U372">
        <v>5</v>
      </c>
    </row>
    <row r="373" spans="1:21" x14ac:dyDescent="0.3">
      <c r="A373" s="5" t="s">
        <v>168</v>
      </c>
      <c r="B373" s="5" t="s">
        <v>206</v>
      </c>
      <c r="C373" s="5" t="s">
        <v>117</v>
      </c>
      <c r="D373" s="5" t="s">
        <v>239</v>
      </c>
      <c r="E373" s="5" t="s">
        <v>172</v>
      </c>
      <c r="F373" s="6">
        <v>43129</v>
      </c>
      <c r="G373" s="5" t="s">
        <v>148</v>
      </c>
      <c r="H373" s="5" t="s">
        <v>216</v>
      </c>
      <c r="I373">
        <v>42955</v>
      </c>
      <c r="J373">
        <v>174</v>
      </c>
      <c r="K373">
        <v>100</v>
      </c>
      <c r="L373">
        <v>1</v>
      </c>
      <c r="M373">
        <v>3220</v>
      </c>
      <c r="N373">
        <v>2235.2840000000001</v>
      </c>
      <c r="O373">
        <v>2235.2840000000001</v>
      </c>
      <c r="P373">
        <v>100</v>
      </c>
      <c r="Q373">
        <v>32.200000000000003</v>
      </c>
      <c r="R373">
        <v>984.71600000000001</v>
      </c>
      <c r="S373">
        <v>2018</v>
      </c>
      <c r="T373">
        <v>1</v>
      </c>
      <c r="U373">
        <v>5</v>
      </c>
    </row>
    <row r="374" spans="1:21" x14ac:dyDescent="0.3">
      <c r="A374" s="5" t="s">
        <v>168</v>
      </c>
      <c r="B374" s="5" t="s">
        <v>206</v>
      </c>
      <c r="C374" s="5" t="s">
        <v>117</v>
      </c>
      <c r="D374" s="5" t="s">
        <v>239</v>
      </c>
      <c r="E374" s="5" t="s">
        <v>172</v>
      </c>
      <c r="F374" s="6">
        <v>43129</v>
      </c>
      <c r="G374" s="5" t="s">
        <v>148</v>
      </c>
      <c r="H374" s="5" t="s">
        <v>197</v>
      </c>
      <c r="I374">
        <v>42955</v>
      </c>
      <c r="J374">
        <v>174</v>
      </c>
      <c r="K374">
        <v>116.6</v>
      </c>
      <c r="L374">
        <v>1</v>
      </c>
      <c r="M374">
        <v>3672.9</v>
      </c>
      <c r="N374">
        <v>2235.2840000000001</v>
      </c>
      <c r="O374">
        <v>2235.2840000000001</v>
      </c>
      <c r="P374">
        <v>116.6</v>
      </c>
      <c r="Q374">
        <v>31.5</v>
      </c>
      <c r="R374">
        <v>1437.616</v>
      </c>
      <c r="S374">
        <v>2018</v>
      </c>
      <c r="T374">
        <v>1</v>
      </c>
      <c r="U374">
        <v>5</v>
      </c>
    </row>
    <row r="375" spans="1:21" x14ac:dyDescent="0.3">
      <c r="A375" s="5" t="s">
        <v>168</v>
      </c>
      <c r="B375" s="5" t="s">
        <v>206</v>
      </c>
      <c r="C375" s="5" t="s">
        <v>117</v>
      </c>
      <c r="D375" s="5" t="s">
        <v>239</v>
      </c>
      <c r="E375" s="5" t="s">
        <v>172</v>
      </c>
      <c r="F375" s="6">
        <v>43129</v>
      </c>
      <c r="G375" s="5" t="s">
        <v>148</v>
      </c>
      <c r="H375" s="5" t="s">
        <v>173</v>
      </c>
      <c r="I375">
        <v>42955</v>
      </c>
      <c r="J375">
        <v>174</v>
      </c>
      <c r="K375">
        <v>120</v>
      </c>
      <c r="L375">
        <v>1</v>
      </c>
      <c r="M375">
        <v>3780</v>
      </c>
      <c r="N375">
        <v>2235.2840000000001</v>
      </c>
      <c r="O375">
        <v>2235.2840000000001</v>
      </c>
      <c r="P375">
        <v>120</v>
      </c>
      <c r="Q375">
        <v>31.5</v>
      </c>
      <c r="R375">
        <v>1544.7159999999999</v>
      </c>
      <c r="S375">
        <v>2018</v>
      </c>
      <c r="T375">
        <v>1</v>
      </c>
      <c r="U375">
        <v>5</v>
      </c>
    </row>
    <row r="376" spans="1:21" x14ac:dyDescent="0.3">
      <c r="A376" s="5" t="s">
        <v>168</v>
      </c>
      <c r="B376" s="5" t="s">
        <v>206</v>
      </c>
      <c r="C376" s="5" t="s">
        <v>118</v>
      </c>
      <c r="D376" s="5" t="s">
        <v>242</v>
      </c>
      <c r="E376" s="5" t="s">
        <v>172</v>
      </c>
      <c r="F376" s="6">
        <v>43129</v>
      </c>
      <c r="G376" s="5" t="s">
        <v>148</v>
      </c>
      <c r="H376" s="5" t="s">
        <v>218</v>
      </c>
      <c r="I376">
        <v>42962</v>
      </c>
      <c r="J376">
        <v>167</v>
      </c>
      <c r="K376">
        <v>330</v>
      </c>
      <c r="L376">
        <v>3</v>
      </c>
      <c r="M376">
        <v>10626</v>
      </c>
      <c r="N376">
        <v>6331.7139999999999</v>
      </c>
      <c r="O376">
        <v>2110.5709999999999</v>
      </c>
      <c r="P376">
        <v>110</v>
      </c>
      <c r="Q376">
        <v>32.200000000000003</v>
      </c>
      <c r="R376">
        <v>4294.2860000000001</v>
      </c>
      <c r="S376">
        <v>2018</v>
      </c>
      <c r="T376">
        <v>1</v>
      </c>
      <c r="U376">
        <v>5</v>
      </c>
    </row>
    <row r="377" spans="1:21" x14ac:dyDescent="0.3">
      <c r="A377" s="5" t="s">
        <v>168</v>
      </c>
      <c r="B377" s="5" t="s">
        <v>206</v>
      </c>
      <c r="C377" s="5" t="s">
        <v>118</v>
      </c>
      <c r="D377" s="5" t="s">
        <v>242</v>
      </c>
      <c r="E377" s="5" t="s">
        <v>172</v>
      </c>
      <c r="F377" s="6">
        <v>43129</v>
      </c>
      <c r="G377" s="5" t="s">
        <v>148</v>
      </c>
      <c r="H377" s="5" t="s">
        <v>203</v>
      </c>
      <c r="I377">
        <v>42962</v>
      </c>
      <c r="J377">
        <v>167</v>
      </c>
      <c r="K377">
        <v>200</v>
      </c>
      <c r="L377">
        <v>2</v>
      </c>
      <c r="M377">
        <v>6440</v>
      </c>
      <c r="N377">
        <v>4221.1419999999998</v>
      </c>
      <c r="O377">
        <v>2110.5709999999999</v>
      </c>
      <c r="P377">
        <v>100</v>
      </c>
      <c r="Q377">
        <v>32.200000000000003</v>
      </c>
      <c r="R377">
        <v>2218.8580000000002</v>
      </c>
      <c r="S377">
        <v>2018</v>
      </c>
      <c r="T377">
        <v>1</v>
      </c>
      <c r="U377">
        <v>5</v>
      </c>
    </row>
    <row r="378" spans="1:21" x14ac:dyDescent="0.3">
      <c r="A378" s="5" t="s">
        <v>168</v>
      </c>
      <c r="B378" s="5" t="s">
        <v>206</v>
      </c>
      <c r="C378" s="5" t="s">
        <v>118</v>
      </c>
      <c r="D378" s="5" t="s">
        <v>242</v>
      </c>
      <c r="E378" s="5" t="s">
        <v>172</v>
      </c>
      <c r="F378" s="6">
        <v>43129</v>
      </c>
      <c r="G378" s="5" t="s">
        <v>148</v>
      </c>
      <c r="H378" s="5" t="s">
        <v>226</v>
      </c>
      <c r="I378">
        <v>42962</v>
      </c>
      <c r="J378">
        <v>167</v>
      </c>
      <c r="K378">
        <v>295</v>
      </c>
      <c r="L378">
        <v>3</v>
      </c>
      <c r="M378">
        <v>9499</v>
      </c>
      <c r="N378">
        <v>6331.7139999999999</v>
      </c>
      <c r="O378">
        <v>2110.5709999999999</v>
      </c>
      <c r="P378">
        <v>98.333333333333329</v>
      </c>
      <c r="Q378">
        <v>32.200000000000003</v>
      </c>
      <c r="R378">
        <v>3167.2860000000001</v>
      </c>
      <c r="S378">
        <v>2018</v>
      </c>
      <c r="T378">
        <v>1</v>
      </c>
      <c r="U378">
        <v>5</v>
      </c>
    </row>
    <row r="379" spans="1:21" x14ac:dyDescent="0.3">
      <c r="A379" s="5" t="s">
        <v>168</v>
      </c>
      <c r="B379" s="5" t="s">
        <v>206</v>
      </c>
      <c r="C379" s="5" t="s">
        <v>118</v>
      </c>
      <c r="D379" s="5" t="s">
        <v>242</v>
      </c>
      <c r="E379" s="5" t="s">
        <v>172</v>
      </c>
      <c r="F379" s="6">
        <v>43129</v>
      </c>
      <c r="G379" s="5" t="s">
        <v>148</v>
      </c>
      <c r="H379" s="5" t="s">
        <v>187</v>
      </c>
      <c r="I379">
        <v>42962</v>
      </c>
      <c r="J379">
        <v>167</v>
      </c>
      <c r="K379">
        <v>110</v>
      </c>
      <c r="L379">
        <v>1</v>
      </c>
      <c r="M379">
        <v>3542</v>
      </c>
      <c r="N379">
        <v>2110.5709999999999</v>
      </c>
      <c r="O379">
        <v>2110.5709999999999</v>
      </c>
      <c r="P379">
        <v>110</v>
      </c>
      <c r="Q379">
        <v>32.200000000000003</v>
      </c>
      <c r="R379">
        <v>1431.4290000000001</v>
      </c>
      <c r="S379">
        <v>2018</v>
      </c>
      <c r="T379">
        <v>1</v>
      </c>
      <c r="U379">
        <v>5</v>
      </c>
    </row>
    <row r="380" spans="1:21" x14ac:dyDescent="0.3">
      <c r="A380" s="5" t="s">
        <v>168</v>
      </c>
      <c r="B380" s="5" t="s">
        <v>206</v>
      </c>
      <c r="C380" s="5" t="s">
        <v>118</v>
      </c>
      <c r="D380" s="5" t="s">
        <v>242</v>
      </c>
      <c r="E380" s="5" t="s">
        <v>172</v>
      </c>
      <c r="F380" s="6">
        <v>43129</v>
      </c>
      <c r="G380" s="5" t="s">
        <v>148</v>
      </c>
      <c r="H380" s="5" t="s">
        <v>204</v>
      </c>
      <c r="I380">
        <v>42962</v>
      </c>
      <c r="J380">
        <v>167</v>
      </c>
      <c r="K380">
        <v>430</v>
      </c>
      <c r="L380">
        <v>4</v>
      </c>
      <c r="M380">
        <v>13846</v>
      </c>
      <c r="N380">
        <v>8442.2849999999999</v>
      </c>
      <c r="O380">
        <v>2110.5709999999999</v>
      </c>
      <c r="P380">
        <v>107.5</v>
      </c>
      <c r="Q380">
        <v>32.200000000000003</v>
      </c>
      <c r="R380">
        <v>5403.7150000000001</v>
      </c>
      <c r="S380">
        <v>2018</v>
      </c>
      <c r="T380">
        <v>1</v>
      </c>
      <c r="U380">
        <v>5</v>
      </c>
    </row>
    <row r="381" spans="1:21" x14ac:dyDescent="0.3">
      <c r="A381" s="5" t="s">
        <v>168</v>
      </c>
      <c r="B381" s="5" t="s">
        <v>206</v>
      </c>
      <c r="C381" s="5" t="s">
        <v>118</v>
      </c>
      <c r="D381" s="5" t="s">
        <v>242</v>
      </c>
      <c r="E381" s="5" t="s">
        <v>172</v>
      </c>
      <c r="F381" s="6">
        <v>43129</v>
      </c>
      <c r="G381" s="5" t="s">
        <v>148</v>
      </c>
      <c r="H381" s="5" t="s">
        <v>234</v>
      </c>
      <c r="I381">
        <v>42962</v>
      </c>
      <c r="J381">
        <v>167</v>
      </c>
      <c r="K381">
        <v>108</v>
      </c>
      <c r="L381">
        <v>1</v>
      </c>
      <c r="M381">
        <v>3477.6</v>
      </c>
      <c r="N381">
        <v>2110.5709999999999</v>
      </c>
      <c r="O381">
        <v>2110.5709999999999</v>
      </c>
      <c r="P381">
        <v>108</v>
      </c>
      <c r="Q381">
        <v>32.200000000000003</v>
      </c>
      <c r="R381">
        <v>1367.029</v>
      </c>
      <c r="S381">
        <v>2018</v>
      </c>
      <c r="T381">
        <v>1</v>
      </c>
      <c r="U381">
        <v>5</v>
      </c>
    </row>
    <row r="382" spans="1:21" x14ac:dyDescent="0.3">
      <c r="A382" s="5" t="s">
        <v>168</v>
      </c>
      <c r="B382" s="5" t="s">
        <v>206</v>
      </c>
      <c r="C382" s="5" t="s">
        <v>118</v>
      </c>
      <c r="D382" s="5" t="s">
        <v>242</v>
      </c>
      <c r="E382" s="5" t="s">
        <v>172</v>
      </c>
      <c r="F382" s="6">
        <v>43129</v>
      </c>
      <c r="G382" s="5" t="s">
        <v>148</v>
      </c>
      <c r="H382" s="5" t="s">
        <v>180</v>
      </c>
      <c r="I382">
        <v>42962</v>
      </c>
      <c r="J382">
        <v>167</v>
      </c>
      <c r="K382">
        <v>200</v>
      </c>
      <c r="L382">
        <v>2</v>
      </c>
      <c r="M382">
        <v>6440</v>
      </c>
      <c r="N382">
        <v>4221.1419999999998</v>
      </c>
      <c r="O382">
        <v>2110.5709999999999</v>
      </c>
      <c r="P382">
        <v>100</v>
      </c>
      <c r="Q382">
        <v>32.200000000000003</v>
      </c>
      <c r="R382">
        <v>2218.8580000000002</v>
      </c>
      <c r="S382">
        <v>2018</v>
      </c>
      <c r="T382">
        <v>1</v>
      </c>
      <c r="U382">
        <v>5</v>
      </c>
    </row>
    <row r="383" spans="1:21" x14ac:dyDescent="0.3">
      <c r="A383" s="5" t="s">
        <v>168</v>
      </c>
      <c r="B383" s="5" t="s">
        <v>206</v>
      </c>
      <c r="C383" s="5" t="s">
        <v>118</v>
      </c>
      <c r="D383" s="5" t="s">
        <v>242</v>
      </c>
      <c r="E383" s="5" t="s">
        <v>172</v>
      </c>
      <c r="F383" s="6">
        <v>43129</v>
      </c>
      <c r="G383" s="5" t="s">
        <v>148</v>
      </c>
      <c r="H383" s="5" t="s">
        <v>221</v>
      </c>
      <c r="I383">
        <v>42962</v>
      </c>
      <c r="J383">
        <v>167</v>
      </c>
      <c r="K383">
        <v>206</v>
      </c>
      <c r="L383">
        <v>2</v>
      </c>
      <c r="M383">
        <v>6633.2</v>
      </c>
      <c r="N383">
        <v>4221.1419999999998</v>
      </c>
      <c r="O383">
        <v>2110.5709999999999</v>
      </c>
      <c r="P383">
        <v>103</v>
      </c>
      <c r="Q383">
        <v>32.200000000000003</v>
      </c>
      <c r="R383">
        <v>2412.058</v>
      </c>
      <c r="S383">
        <v>2018</v>
      </c>
      <c r="T383">
        <v>1</v>
      </c>
      <c r="U383">
        <v>5</v>
      </c>
    </row>
    <row r="384" spans="1:21" x14ac:dyDescent="0.3">
      <c r="A384" s="5" t="s">
        <v>168</v>
      </c>
      <c r="B384" s="5" t="s">
        <v>206</v>
      </c>
      <c r="C384" s="5" t="s">
        <v>118</v>
      </c>
      <c r="D384" s="5" t="s">
        <v>242</v>
      </c>
      <c r="E384" s="5" t="s">
        <v>172</v>
      </c>
      <c r="F384" s="6">
        <v>43129</v>
      </c>
      <c r="G384" s="5" t="s">
        <v>148</v>
      </c>
      <c r="H384" s="5" t="s">
        <v>184</v>
      </c>
      <c r="I384">
        <v>42962</v>
      </c>
      <c r="J384">
        <v>167</v>
      </c>
      <c r="K384">
        <v>3152</v>
      </c>
      <c r="L384">
        <v>27</v>
      </c>
      <c r="M384">
        <v>99918.399999999994</v>
      </c>
      <c r="N384">
        <v>56985.421999999999</v>
      </c>
      <c r="O384">
        <v>2110.5709999999999</v>
      </c>
      <c r="P384">
        <v>116.74074074074075</v>
      </c>
      <c r="Q384">
        <v>31.7</v>
      </c>
      <c r="R384">
        <v>42932.978000000003</v>
      </c>
      <c r="S384">
        <v>2018</v>
      </c>
      <c r="T384">
        <v>1</v>
      </c>
      <c r="U384">
        <v>5</v>
      </c>
    </row>
    <row r="385" spans="1:21" x14ac:dyDescent="0.3">
      <c r="A385" s="5" t="s">
        <v>168</v>
      </c>
      <c r="B385" s="5" t="s">
        <v>206</v>
      </c>
      <c r="C385" s="5" t="s">
        <v>118</v>
      </c>
      <c r="D385" s="5" t="s">
        <v>242</v>
      </c>
      <c r="E385" s="5" t="s">
        <v>172</v>
      </c>
      <c r="F385" s="6">
        <v>43129</v>
      </c>
      <c r="G385" s="5" t="s">
        <v>148</v>
      </c>
      <c r="H385" s="5" t="s">
        <v>220</v>
      </c>
      <c r="I385">
        <v>42962</v>
      </c>
      <c r="J385">
        <v>167</v>
      </c>
      <c r="K385">
        <v>100</v>
      </c>
      <c r="L385">
        <v>1</v>
      </c>
      <c r="M385">
        <v>3220</v>
      </c>
      <c r="N385">
        <v>2110.5709999999999</v>
      </c>
      <c r="O385">
        <v>2110.5709999999999</v>
      </c>
      <c r="P385">
        <v>100</v>
      </c>
      <c r="Q385">
        <v>32.200000000000003</v>
      </c>
      <c r="R385">
        <v>1109.4290000000001</v>
      </c>
      <c r="S385">
        <v>2018</v>
      </c>
      <c r="T385">
        <v>1</v>
      </c>
      <c r="U385">
        <v>5</v>
      </c>
    </row>
    <row r="386" spans="1:21" x14ac:dyDescent="0.3">
      <c r="A386" s="5" t="s">
        <v>168</v>
      </c>
      <c r="B386" s="5" t="s">
        <v>206</v>
      </c>
      <c r="C386" s="5" t="s">
        <v>118</v>
      </c>
      <c r="D386" s="5" t="s">
        <v>242</v>
      </c>
      <c r="E386" s="5" t="s">
        <v>172</v>
      </c>
      <c r="F386" s="6">
        <v>43129</v>
      </c>
      <c r="G386" s="5" t="s">
        <v>148</v>
      </c>
      <c r="H386" s="5" t="s">
        <v>205</v>
      </c>
      <c r="I386">
        <v>42962</v>
      </c>
      <c r="J386">
        <v>167</v>
      </c>
      <c r="K386">
        <v>308</v>
      </c>
      <c r="L386">
        <v>3</v>
      </c>
      <c r="M386">
        <v>9917.6</v>
      </c>
      <c r="N386">
        <v>6331.7139999999999</v>
      </c>
      <c r="O386">
        <v>2110.5709999999999</v>
      </c>
      <c r="P386">
        <v>102.66666666666667</v>
      </c>
      <c r="Q386">
        <v>32.200000000000003</v>
      </c>
      <c r="R386">
        <v>3585.886</v>
      </c>
      <c r="S386">
        <v>2018</v>
      </c>
      <c r="T386">
        <v>1</v>
      </c>
      <c r="U386">
        <v>5</v>
      </c>
    </row>
    <row r="387" spans="1:21" x14ac:dyDescent="0.3">
      <c r="A387" s="5" t="s">
        <v>168</v>
      </c>
      <c r="B387" s="5" t="s">
        <v>206</v>
      </c>
      <c r="C387" s="5" t="s">
        <v>118</v>
      </c>
      <c r="D387" s="5" t="s">
        <v>242</v>
      </c>
      <c r="E387" s="5" t="s">
        <v>172</v>
      </c>
      <c r="F387" s="6">
        <v>43129</v>
      </c>
      <c r="G387" s="5" t="s">
        <v>148</v>
      </c>
      <c r="H387" s="5" t="s">
        <v>222</v>
      </c>
      <c r="I387">
        <v>42962</v>
      </c>
      <c r="J387">
        <v>167</v>
      </c>
      <c r="K387">
        <v>125</v>
      </c>
      <c r="L387">
        <v>1</v>
      </c>
      <c r="M387">
        <v>4025</v>
      </c>
      <c r="N387">
        <v>2110.5709999999999</v>
      </c>
      <c r="O387">
        <v>2110.5709999999999</v>
      </c>
      <c r="P387">
        <v>125</v>
      </c>
      <c r="Q387">
        <v>32.200000000000003</v>
      </c>
      <c r="R387">
        <v>1914.4290000000001</v>
      </c>
      <c r="S387">
        <v>2018</v>
      </c>
      <c r="T387">
        <v>1</v>
      </c>
      <c r="U387">
        <v>5</v>
      </c>
    </row>
    <row r="388" spans="1:21" x14ac:dyDescent="0.3">
      <c r="A388" s="5" t="s">
        <v>168</v>
      </c>
      <c r="B388" s="5" t="s">
        <v>206</v>
      </c>
      <c r="C388" s="5" t="s">
        <v>118</v>
      </c>
      <c r="D388" s="5" t="s">
        <v>242</v>
      </c>
      <c r="E388" s="5" t="s">
        <v>172</v>
      </c>
      <c r="F388" s="6">
        <v>43129</v>
      </c>
      <c r="G388" s="5" t="s">
        <v>148</v>
      </c>
      <c r="H388" s="5" t="s">
        <v>183</v>
      </c>
      <c r="I388">
        <v>42962</v>
      </c>
      <c r="J388">
        <v>167</v>
      </c>
      <c r="K388">
        <v>472</v>
      </c>
      <c r="L388">
        <v>4</v>
      </c>
      <c r="M388">
        <v>15198.4</v>
      </c>
      <c r="N388">
        <v>8442.2849999999999</v>
      </c>
      <c r="O388">
        <v>2110.5709999999999</v>
      </c>
      <c r="P388">
        <v>118</v>
      </c>
      <c r="Q388">
        <v>32.200000000000003</v>
      </c>
      <c r="R388">
        <v>6756.1149999999998</v>
      </c>
      <c r="S388">
        <v>2018</v>
      </c>
      <c r="T388">
        <v>1</v>
      </c>
      <c r="U388">
        <v>5</v>
      </c>
    </row>
    <row r="389" spans="1:21" x14ac:dyDescent="0.3">
      <c r="A389" s="5" t="s">
        <v>168</v>
      </c>
      <c r="B389" s="5" t="s">
        <v>206</v>
      </c>
      <c r="C389" s="5" t="s">
        <v>118</v>
      </c>
      <c r="D389" s="5" t="s">
        <v>242</v>
      </c>
      <c r="E389" s="5" t="s">
        <v>172</v>
      </c>
      <c r="F389" s="6">
        <v>43129</v>
      </c>
      <c r="G389" s="5" t="s">
        <v>148</v>
      </c>
      <c r="H389" s="5" t="s">
        <v>191</v>
      </c>
      <c r="I389">
        <v>42962</v>
      </c>
      <c r="J389">
        <v>167</v>
      </c>
      <c r="K389">
        <v>492</v>
      </c>
      <c r="L389">
        <v>4</v>
      </c>
      <c r="M389">
        <v>15842.4</v>
      </c>
      <c r="N389">
        <v>8442.2849999999999</v>
      </c>
      <c r="O389">
        <v>2110.5709999999999</v>
      </c>
      <c r="P389">
        <v>123</v>
      </c>
      <c r="Q389">
        <v>32.200000000000003</v>
      </c>
      <c r="R389">
        <v>7400.1149999999998</v>
      </c>
      <c r="S389">
        <v>2018</v>
      </c>
      <c r="T389">
        <v>1</v>
      </c>
      <c r="U389">
        <v>5</v>
      </c>
    </row>
    <row r="390" spans="1:21" x14ac:dyDescent="0.3">
      <c r="A390" s="5" t="s">
        <v>168</v>
      </c>
      <c r="B390" s="5" t="s">
        <v>206</v>
      </c>
      <c r="C390" s="5" t="s">
        <v>118</v>
      </c>
      <c r="D390" s="5" t="s">
        <v>242</v>
      </c>
      <c r="E390" s="5" t="s">
        <v>172</v>
      </c>
      <c r="F390" s="6">
        <v>43129</v>
      </c>
      <c r="G390" s="5" t="s">
        <v>148</v>
      </c>
      <c r="H390" s="5" t="s">
        <v>182</v>
      </c>
      <c r="I390">
        <v>42962</v>
      </c>
      <c r="J390">
        <v>167</v>
      </c>
      <c r="K390">
        <v>224</v>
      </c>
      <c r="L390">
        <v>2</v>
      </c>
      <c r="M390">
        <v>7212.8</v>
      </c>
      <c r="N390">
        <v>4221.1419999999998</v>
      </c>
      <c r="O390">
        <v>2110.5709999999999</v>
      </c>
      <c r="P390">
        <v>112</v>
      </c>
      <c r="Q390">
        <v>32.200000000000003</v>
      </c>
      <c r="R390">
        <v>2991.6579999999999</v>
      </c>
      <c r="S390">
        <v>2018</v>
      </c>
      <c r="T390">
        <v>1</v>
      </c>
      <c r="U390">
        <v>5</v>
      </c>
    </row>
    <row r="391" spans="1:21" x14ac:dyDescent="0.3">
      <c r="A391" s="5" t="s">
        <v>168</v>
      </c>
      <c r="B391" s="5" t="s">
        <v>206</v>
      </c>
      <c r="C391" s="5" t="s">
        <v>118</v>
      </c>
      <c r="D391" s="5" t="s">
        <v>242</v>
      </c>
      <c r="E391" s="5" t="s">
        <v>172</v>
      </c>
      <c r="F391" s="6">
        <v>43129</v>
      </c>
      <c r="G391" s="5" t="s">
        <v>148</v>
      </c>
      <c r="H391" s="5" t="s">
        <v>190</v>
      </c>
      <c r="I391">
        <v>42962</v>
      </c>
      <c r="J391">
        <v>167</v>
      </c>
      <c r="K391">
        <v>208</v>
      </c>
      <c r="L391">
        <v>2</v>
      </c>
      <c r="M391">
        <v>6697.6</v>
      </c>
      <c r="N391">
        <v>4221.1419999999998</v>
      </c>
      <c r="O391">
        <v>2110.5709999999999</v>
      </c>
      <c r="P391">
        <v>104</v>
      </c>
      <c r="Q391">
        <v>32.200000000000003</v>
      </c>
      <c r="R391">
        <v>2476.4580000000001</v>
      </c>
      <c r="S391">
        <v>2018</v>
      </c>
      <c r="T391">
        <v>1</v>
      </c>
      <c r="U391">
        <v>5</v>
      </c>
    </row>
    <row r="392" spans="1:21" x14ac:dyDescent="0.3">
      <c r="A392" s="5" t="s">
        <v>168</v>
      </c>
      <c r="B392" s="5" t="s">
        <v>206</v>
      </c>
      <c r="C392" s="5" t="s">
        <v>118</v>
      </c>
      <c r="D392" s="5" t="s">
        <v>242</v>
      </c>
      <c r="E392" s="5" t="s">
        <v>172</v>
      </c>
      <c r="F392" s="6">
        <v>43129</v>
      </c>
      <c r="G392" s="5" t="s">
        <v>148</v>
      </c>
      <c r="H392" s="5" t="s">
        <v>189</v>
      </c>
      <c r="I392">
        <v>42962</v>
      </c>
      <c r="J392">
        <v>167</v>
      </c>
      <c r="K392">
        <v>236</v>
      </c>
      <c r="L392">
        <v>2</v>
      </c>
      <c r="M392">
        <v>7599.2</v>
      </c>
      <c r="N392">
        <v>4221.1419999999998</v>
      </c>
      <c r="O392">
        <v>2110.5709999999999</v>
      </c>
      <c r="P392">
        <v>118</v>
      </c>
      <c r="Q392">
        <v>32.200000000000003</v>
      </c>
      <c r="R392">
        <v>3378.058</v>
      </c>
      <c r="S392">
        <v>2018</v>
      </c>
      <c r="T392">
        <v>1</v>
      </c>
      <c r="U392">
        <v>5</v>
      </c>
    </row>
    <row r="393" spans="1:21" x14ac:dyDescent="0.3">
      <c r="A393" s="5" t="s">
        <v>168</v>
      </c>
      <c r="B393" s="5" t="s">
        <v>206</v>
      </c>
      <c r="C393" s="5" t="s">
        <v>118</v>
      </c>
      <c r="D393" s="5" t="s">
        <v>242</v>
      </c>
      <c r="E393" s="5" t="s">
        <v>172</v>
      </c>
      <c r="F393" s="6">
        <v>43129</v>
      </c>
      <c r="G393" s="5" t="s">
        <v>148</v>
      </c>
      <c r="H393" s="5" t="s">
        <v>246</v>
      </c>
      <c r="I393">
        <v>42962</v>
      </c>
      <c r="J393">
        <v>167</v>
      </c>
      <c r="K393">
        <v>346</v>
      </c>
      <c r="L393">
        <v>3</v>
      </c>
      <c r="M393">
        <v>11141.2</v>
      </c>
      <c r="N393">
        <v>6331.7139999999999</v>
      </c>
      <c r="O393">
        <v>2110.5709999999999</v>
      </c>
      <c r="P393">
        <v>115.33333333333333</v>
      </c>
      <c r="Q393">
        <v>32.200000000000003</v>
      </c>
      <c r="R393">
        <v>4809.4859999999999</v>
      </c>
      <c r="S393">
        <v>2018</v>
      </c>
      <c r="T393">
        <v>1</v>
      </c>
      <c r="U393">
        <v>5</v>
      </c>
    </row>
    <row r="394" spans="1:21" x14ac:dyDescent="0.3">
      <c r="A394" s="5" t="s">
        <v>168</v>
      </c>
      <c r="B394" s="5" t="s">
        <v>206</v>
      </c>
      <c r="C394" s="5" t="s">
        <v>118</v>
      </c>
      <c r="D394" s="5" t="s">
        <v>242</v>
      </c>
      <c r="E394" s="5" t="s">
        <v>172</v>
      </c>
      <c r="F394" s="6">
        <v>43129</v>
      </c>
      <c r="G394" s="5" t="s">
        <v>148</v>
      </c>
      <c r="H394" s="5" t="s">
        <v>186</v>
      </c>
      <c r="I394">
        <v>42962</v>
      </c>
      <c r="J394">
        <v>167</v>
      </c>
      <c r="K394">
        <v>132</v>
      </c>
      <c r="L394">
        <v>1</v>
      </c>
      <c r="M394">
        <v>4250.3999999999996</v>
      </c>
      <c r="N394">
        <v>2110.5709999999999</v>
      </c>
      <c r="O394">
        <v>2110.5709999999999</v>
      </c>
      <c r="P394">
        <v>132</v>
      </c>
      <c r="Q394">
        <v>32.200000000000003</v>
      </c>
      <c r="R394">
        <v>2139.8290000000002</v>
      </c>
      <c r="S394">
        <v>2018</v>
      </c>
      <c r="T394">
        <v>1</v>
      </c>
      <c r="U394">
        <v>5</v>
      </c>
    </row>
    <row r="395" spans="1:21" x14ac:dyDescent="0.3">
      <c r="A395" s="5" t="s">
        <v>168</v>
      </c>
      <c r="B395" s="5" t="s">
        <v>169</v>
      </c>
      <c r="C395" s="5" t="s">
        <v>170</v>
      </c>
      <c r="D395" s="5" t="s">
        <v>192</v>
      </c>
      <c r="E395" s="5" t="s">
        <v>172</v>
      </c>
      <c r="F395" s="6">
        <v>43131</v>
      </c>
      <c r="G395" s="5" t="s">
        <v>148</v>
      </c>
      <c r="H395" s="5" t="s">
        <v>190</v>
      </c>
      <c r="I395">
        <v>42943</v>
      </c>
      <c r="J395">
        <v>188</v>
      </c>
      <c r="K395">
        <v>100</v>
      </c>
      <c r="L395">
        <v>1</v>
      </c>
      <c r="M395">
        <v>0</v>
      </c>
      <c r="N395">
        <v>2047.9110000000001</v>
      </c>
      <c r="O395">
        <v>2047.9110000000001</v>
      </c>
      <c r="P395">
        <v>100</v>
      </c>
      <c r="Q395">
        <v>0</v>
      </c>
      <c r="R395">
        <v>-2047.9110000000001</v>
      </c>
      <c r="S395">
        <v>2018</v>
      </c>
      <c r="T395">
        <v>1</v>
      </c>
      <c r="U395">
        <v>5</v>
      </c>
    </row>
    <row r="396" spans="1:21" x14ac:dyDescent="0.3">
      <c r="A396" s="5" t="s">
        <v>168</v>
      </c>
      <c r="B396" s="5" t="s">
        <v>169</v>
      </c>
      <c r="C396" s="5" t="s">
        <v>170</v>
      </c>
      <c r="D396" s="5" t="s">
        <v>239</v>
      </c>
      <c r="E396" s="5" t="s">
        <v>172</v>
      </c>
      <c r="F396" s="6">
        <v>43131</v>
      </c>
      <c r="G396" s="5" t="s">
        <v>148</v>
      </c>
      <c r="H396" s="5" t="s">
        <v>173</v>
      </c>
      <c r="I396">
        <v>42955</v>
      </c>
      <c r="J396">
        <v>176</v>
      </c>
      <c r="K396">
        <v>114</v>
      </c>
      <c r="L396">
        <v>1</v>
      </c>
      <c r="M396">
        <v>3591</v>
      </c>
      <c r="N396">
        <v>0</v>
      </c>
      <c r="O396">
        <v>0</v>
      </c>
      <c r="P396">
        <v>114</v>
      </c>
      <c r="Q396">
        <v>31.5</v>
      </c>
      <c r="R396">
        <v>3591</v>
      </c>
      <c r="S396">
        <v>2018</v>
      </c>
      <c r="T396">
        <v>1</v>
      </c>
      <c r="U396">
        <v>5</v>
      </c>
    </row>
    <row r="397" spans="1:21" x14ac:dyDescent="0.3">
      <c r="A397" s="5" t="s">
        <v>168</v>
      </c>
      <c r="B397" s="5" t="s">
        <v>206</v>
      </c>
      <c r="C397" s="5" t="s">
        <v>113</v>
      </c>
      <c r="D397" s="5" t="s">
        <v>245</v>
      </c>
      <c r="E397" s="5" t="s">
        <v>172</v>
      </c>
      <c r="F397" s="6">
        <v>43131</v>
      </c>
      <c r="G397" s="5" t="s">
        <v>148</v>
      </c>
      <c r="H397" s="5" t="s">
        <v>173</v>
      </c>
      <c r="I397">
        <v>42974</v>
      </c>
      <c r="J397">
        <v>157</v>
      </c>
      <c r="K397">
        <v>559.20000000000005</v>
      </c>
      <c r="L397">
        <v>6</v>
      </c>
      <c r="M397">
        <v>17614.8</v>
      </c>
      <c r="N397">
        <v>11474.757</v>
      </c>
      <c r="O397">
        <v>1912.4590000000001</v>
      </c>
      <c r="P397">
        <v>93.2</v>
      </c>
      <c r="Q397">
        <v>31.5</v>
      </c>
      <c r="R397">
        <v>6140.0429999999997</v>
      </c>
      <c r="S397">
        <v>2018</v>
      </c>
      <c r="T397">
        <v>1</v>
      </c>
      <c r="U397">
        <v>5</v>
      </c>
    </row>
    <row r="398" spans="1:21" x14ac:dyDescent="0.3">
      <c r="A398" s="5" t="s">
        <v>168</v>
      </c>
      <c r="B398" s="5" t="s">
        <v>206</v>
      </c>
      <c r="C398" s="5" t="s">
        <v>118</v>
      </c>
      <c r="D398" s="5" t="s">
        <v>242</v>
      </c>
      <c r="E398" s="5" t="s">
        <v>172</v>
      </c>
      <c r="F398" s="6">
        <v>43131</v>
      </c>
      <c r="G398" s="5" t="s">
        <v>148</v>
      </c>
      <c r="H398" s="5" t="s">
        <v>201</v>
      </c>
      <c r="I398">
        <v>42962</v>
      </c>
      <c r="J398">
        <v>169</v>
      </c>
      <c r="K398">
        <v>324</v>
      </c>
      <c r="L398">
        <v>3</v>
      </c>
      <c r="M398">
        <v>10432.799999999999</v>
      </c>
      <c r="N398">
        <v>6600.3280000000004</v>
      </c>
      <c r="O398">
        <v>2200.1089999999999</v>
      </c>
      <c r="P398">
        <v>108</v>
      </c>
      <c r="Q398">
        <v>32.200000000000003</v>
      </c>
      <c r="R398">
        <v>3832.4720000000002</v>
      </c>
      <c r="S398">
        <v>2018</v>
      </c>
      <c r="T398">
        <v>1</v>
      </c>
      <c r="U398">
        <v>5</v>
      </c>
    </row>
    <row r="399" spans="1:21" x14ac:dyDescent="0.3">
      <c r="A399" s="5" t="s">
        <v>168</v>
      </c>
      <c r="B399" s="5" t="s">
        <v>206</v>
      </c>
      <c r="C399" s="5" t="s">
        <v>118</v>
      </c>
      <c r="D399" s="5" t="s">
        <v>242</v>
      </c>
      <c r="E399" s="5" t="s">
        <v>172</v>
      </c>
      <c r="F399" s="6">
        <v>43131</v>
      </c>
      <c r="G399" s="5" t="s">
        <v>148</v>
      </c>
      <c r="H399" s="5" t="s">
        <v>184</v>
      </c>
      <c r="I399">
        <v>42962</v>
      </c>
      <c r="J399">
        <v>169</v>
      </c>
      <c r="K399">
        <v>2230</v>
      </c>
      <c r="L399">
        <v>18</v>
      </c>
      <c r="M399">
        <v>70691</v>
      </c>
      <c r="N399">
        <v>39601.968000000001</v>
      </c>
      <c r="O399">
        <v>2200.1089999999999</v>
      </c>
      <c r="P399">
        <v>123.88888888888889</v>
      </c>
      <c r="Q399">
        <v>31.7</v>
      </c>
      <c r="R399">
        <v>31089.031999999999</v>
      </c>
      <c r="S399">
        <v>2018</v>
      </c>
      <c r="T399">
        <v>1</v>
      </c>
      <c r="U399">
        <v>5</v>
      </c>
    </row>
    <row r="400" spans="1:21" x14ac:dyDescent="0.3">
      <c r="A400" s="5" t="s">
        <v>168</v>
      </c>
      <c r="B400" s="5" t="s">
        <v>206</v>
      </c>
      <c r="C400" s="5" t="s">
        <v>118</v>
      </c>
      <c r="D400" s="5" t="s">
        <v>242</v>
      </c>
      <c r="E400" s="5" t="s">
        <v>172</v>
      </c>
      <c r="F400" s="6">
        <v>43131</v>
      </c>
      <c r="G400" s="5" t="s">
        <v>148</v>
      </c>
      <c r="H400" s="5" t="s">
        <v>216</v>
      </c>
      <c r="I400">
        <v>42962</v>
      </c>
      <c r="J400">
        <v>169</v>
      </c>
      <c r="K400">
        <v>201</v>
      </c>
      <c r="L400">
        <v>2</v>
      </c>
      <c r="M400">
        <v>6472.2</v>
      </c>
      <c r="N400">
        <v>4400.2190000000001</v>
      </c>
      <c r="O400">
        <v>2200.1089999999999</v>
      </c>
      <c r="P400">
        <v>100.5</v>
      </c>
      <c r="Q400">
        <v>32.200000000000003</v>
      </c>
      <c r="R400">
        <v>2071.9810000000002</v>
      </c>
      <c r="S400">
        <v>2018</v>
      </c>
      <c r="T400">
        <v>1</v>
      </c>
      <c r="U400">
        <v>5</v>
      </c>
    </row>
    <row r="401" spans="1:21" x14ac:dyDescent="0.3">
      <c r="A401" s="5" t="s">
        <v>168</v>
      </c>
      <c r="B401" s="5" t="s">
        <v>206</v>
      </c>
      <c r="C401" s="5" t="s">
        <v>118</v>
      </c>
      <c r="D401" s="5" t="s">
        <v>242</v>
      </c>
      <c r="E401" s="5" t="s">
        <v>172</v>
      </c>
      <c r="F401" s="6">
        <v>43131</v>
      </c>
      <c r="G401" s="5" t="s">
        <v>148</v>
      </c>
      <c r="H401" s="5" t="s">
        <v>203</v>
      </c>
      <c r="I401">
        <v>42962</v>
      </c>
      <c r="J401">
        <v>169</v>
      </c>
      <c r="K401">
        <v>110</v>
      </c>
      <c r="L401">
        <v>1</v>
      </c>
      <c r="M401">
        <v>3542</v>
      </c>
      <c r="N401">
        <v>2200.1089999999999</v>
      </c>
      <c r="O401">
        <v>2200.1089999999999</v>
      </c>
      <c r="P401">
        <v>110</v>
      </c>
      <c r="Q401">
        <v>32.200000000000003</v>
      </c>
      <c r="R401">
        <v>1341.8910000000001</v>
      </c>
      <c r="S401">
        <v>2018</v>
      </c>
      <c r="T401">
        <v>1</v>
      </c>
      <c r="U401">
        <v>5</v>
      </c>
    </row>
    <row r="402" spans="1:21" x14ac:dyDescent="0.3">
      <c r="A402" s="5" t="s">
        <v>168</v>
      </c>
      <c r="B402" s="5" t="s">
        <v>206</v>
      </c>
      <c r="C402" s="5" t="s">
        <v>118</v>
      </c>
      <c r="D402" s="5" t="s">
        <v>242</v>
      </c>
      <c r="E402" s="5" t="s">
        <v>172</v>
      </c>
      <c r="F402" s="6">
        <v>43131</v>
      </c>
      <c r="G402" s="5" t="s">
        <v>148</v>
      </c>
      <c r="H402" s="5" t="s">
        <v>204</v>
      </c>
      <c r="I402">
        <v>42962</v>
      </c>
      <c r="J402">
        <v>169</v>
      </c>
      <c r="K402">
        <v>539</v>
      </c>
      <c r="L402">
        <v>5</v>
      </c>
      <c r="M402">
        <v>17355.8</v>
      </c>
      <c r="N402">
        <v>11000.547</v>
      </c>
      <c r="O402">
        <v>2200.1089999999999</v>
      </c>
      <c r="P402">
        <v>107.8</v>
      </c>
      <c r="Q402">
        <v>32.200000000000003</v>
      </c>
      <c r="R402">
        <v>6355.2529999999997</v>
      </c>
      <c r="S402">
        <v>2018</v>
      </c>
      <c r="T402">
        <v>1</v>
      </c>
      <c r="U402">
        <v>5</v>
      </c>
    </row>
    <row r="403" spans="1:21" x14ac:dyDescent="0.3">
      <c r="A403" s="5" t="s">
        <v>168</v>
      </c>
      <c r="B403" s="5" t="s">
        <v>206</v>
      </c>
      <c r="C403" s="5" t="s">
        <v>118</v>
      </c>
      <c r="D403" s="5" t="s">
        <v>242</v>
      </c>
      <c r="E403" s="5" t="s">
        <v>172</v>
      </c>
      <c r="F403" s="6">
        <v>43131</v>
      </c>
      <c r="G403" s="5" t="s">
        <v>148</v>
      </c>
      <c r="H403" s="5" t="s">
        <v>237</v>
      </c>
      <c r="I403">
        <v>42962</v>
      </c>
      <c r="J403">
        <v>169</v>
      </c>
      <c r="K403">
        <v>219</v>
      </c>
      <c r="L403">
        <v>2</v>
      </c>
      <c r="M403">
        <v>7051.8</v>
      </c>
      <c r="N403">
        <v>4400.2190000000001</v>
      </c>
      <c r="O403">
        <v>2200.1089999999999</v>
      </c>
      <c r="P403">
        <v>109.5</v>
      </c>
      <c r="Q403">
        <v>32.200000000000003</v>
      </c>
      <c r="R403">
        <v>2651.5810000000001</v>
      </c>
      <c r="S403">
        <v>2018</v>
      </c>
      <c r="T403">
        <v>1</v>
      </c>
      <c r="U403">
        <v>5</v>
      </c>
    </row>
    <row r="404" spans="1:21" x14ac:dyDescent="0.3">
      <c r="A404" s="5" t="s">
        <v>168</v>
      </c>
      <c r="B404" s="5" t="s">
        <v>206</v>
      </c>
      <c r="C404" s="5" t="s">
        <v>118</v>
      </c>
      <c r="D404" s="5" t="s">
        <v>242</v>
      </c>
      <c r="E404" s="5" t="s">
        <v>172</v>
      </c>
      <c r="F404" s="6">
        <v>43131</v>
      </c>
      <c r="G404" s="5" t="s">
        <v>148</v>
      </c>
      <c r="H404" s="5" t="s">
        <v>230</v>
      </c>
      <c r="I404">
        <v>42962</v>
      </c>
      <c r="J404">
        <v>169</v>
      </c>
      <c r="K404">
        <v>1747</v>
      </c>
      <c r="L404">
        <v>15</v>
      </c>
      <c r="M404">
        <v>55379.9</v>
      </c>
      <c r="N404">
        <v>33001.64</v>
      </c>
      <c r="O404">
        <v>2200.1089999999999</v>
      </c>
      <c r="P404">
        <v>116.46666666666667</v>
      </c>
      <c r="Q404">
        <v>31.7</v>
      </c>
      <c r="R404">
        <v>22378.26</v>
      </c>
      <c r="S404">
        <v>2018</v>
      </c>
      <c r="T404">
        <v>1</v>
      </c>
      <c r="U404">
        <v>5</v>
      </c>
    </row>
    <row r="405" spans="1:21" x14ac:dyDescent="0.3">
      <c r="A405" s="5" t="s">
        <v>168</v>
      </c>
      <c r="B405" s="5" t="s">
        <v>206</v>
      </c>
      <c r="C405" s="5" t="s">
        <v>118</v>
      </c>
      <c r="D405" s="5" t="s">
        <v>242</v>
      </c>
      <c r="E405" s="5" t="s">
        <v>172</v>
      </c>
      <c r="F405" s="6">
        <v>43131</v>
      </c>
      <c r="G405" s="5" t="s">
        <v>148</v>
      </c>
      <c r="H405" s="5" t="s">
        <v>205</v>
      </c>
      <c r="I405">
        <v>42962</v>
      </c>
      <c r="J405">
        <v>169</v>
      </c>
      <c r="K405">
        <v>342</v>
      </c>
      <c r="L405">
        <v>3</v>
      </c>
      <c r="M405">
        <v>11012.4</v>
      </c>
      <c r="N405">
        <v>6600.3280000000004</v>
      </c>
      <c r="O405">
        <v>2200.1089999999999</v>
      </c>
      <c r="P405">
        <v>114</v>
      </c>
      <c r="Q405">
        <v>32.200000000000003</v>
      </c>
      <c r="R405">
        <v>4412.0720000000001</v>
      </c>
      <c r="S405">
        <v>2018</v>
      </c>
      <c r="T405">
        <v>1</v>
      </c>
      <c r="U405">
        <v>5</v>
      </c>
    </row>
    <row r="406" spans="1:21" x14ac:dyDescent="0.3">
      <c r="A406" s="5" t="s">
        <v>168</v>
      </c>
      <c r="B406" s="5" t="s">
        <v>206</v>
      </c>
      <c r="C406" s="5" t="s">
        <v>118</v>
      </c>
      <c r="D406" s="5" t="s">
        <v>242</v>
      </c>
      <c r="E406" s="5" t="s">
        <v>172</v>
      </c>
      <c r="F406" s="6">
        <v>43131</v>
      </c>
      <c r="G406" s="5" t="s">
        <v>148</v>
      </c>
      <c r="H406" s="5" t="s">
        <v>222</v>
      </c>
      <c r="I406">
        <v>42962</v>
      </c>
      <c r="J406">
        <v>169</v>
      </c>
      <c r="K406">
        <v>104</v>
      </c>
      <c r="L406">
        <v>1</v>
      </c>
      <c r="M406">
        <v>3348.8</v>
      </c>
      <c r="N406">
        <v>2200.1089999999999</v>
      </c>
      <c r="O406">
        <v>2200.1089999999999</v>
      </c>
      <c r="P406">
        <v>104</v>
      </c>
      <c r="Q406">
        <v>32.200000000000003</v>
      </c>
      <c r="R406">
        <v>1148.691</v>
      </c>
      <c r="S406">
        <v>2018</v>
      </c>
      <c r="T406">
        <v>1</v>
      </c>
      <c r="U406">
        <v>5</v>
      </c>
    </row>
    <row r="407" spans="1:21" x14ac:dyDescent="0.3">
      <c r="A407" s="5" t="s">
        <v>168</v>
      </c>
      <c r="B407" s="5" t="s">
        <v>206</v>
      </c>
      <c r="C407" s="5" t="s">
        <v>118</v>
      </c>
      <c r="D407" s="5" t="s">
        <v>242</v>
      </c>
      <c r="E407" s="5" t="s">
        <v>172</v>
      </c>
      <c r="F407" s="6">
        <v>43131</v>
      </c>
      <c r="G407" s="5" t="s">
        <v>148</v>
      </c>
      <c r="H407" s="5" t="s">
        <v>181</v>
      </c>
      <c r="I407">
        <v>42962</v>
      </c>
      <c r="J407">
        <v>169</v>
      </c>
      <c r="K407">
        <v>98</v>
      </c>
      <c r="L407">
        <v>1</v>
      </c>
      <c r="M407">
        <v>3155.6</v>
      </c>
      <c r="N407">
        <v>2200.1089999999999</v>
      </c>
      <c r="O407">
        <v>2200.1089999999999</v>
      </c>
      <c r="P407">
        <v>98</v>
      </c>
      <c r="Q407">
        <v>32.200000000000003</v>
      </c>
      <c r="R407">
        <v>955.49099999999999</v>
      </c>
      <c r="S407">
        <v>2018</v>
      </c>
      <c r="T407">
        <v>1</v>
      </c>
      <c r="U407">
        <v>5</v>
      </c>
    </row>
    <row r="408" spans="1:21" x14ac:dyDescent="0.3">
      <c r="A408" s="5" t="s">
        <v>168</v>
      </c>
      <c r="B408" s="5" t="s">
        <v>206</v>
      </c>
      <c r="C408" s="5" t="s">
        <v>118</v>
      </c>
      <c r="D408" s="5" t="s">
        <v>242</v>
      </c>
      <c r="E408" s="5" t="s">
        <v>172</v>
      </c>
      <c r="F408" s="6">
        <v>43131</v>
      </c>
      <c r="G408" s="5" t="s">
        <v>148</v>
      </c>
      <c r="H408" s="5" t="s">
        <v>183</v>
      </c>
      <c r="I408">
        <v>42962</v>
      </c>
      <c r="J408">
        <v>169</v>
      </c>
      <c r="K408">
        <v>118</v>
      </c>
      <c r="L408">
        <v>1</v>
      </c>
      <c r="M408">
        <v>3799.6</v>
      </c>
      <c r="N408">
        <v>2200.1089999999999</v>
      </c>
      <c r="O408">
        <v>2200.1089999999999</v>
      </c>
      <c r="P408">
        <v>118</v>
      </c>
      <c r="Q408">
        <v>32.200000000000003</v>
      </c>
      <c r="R408">
        <v>1599.491</v>
      </c>
      <c r="S408">
        <v>2018</v>
      </c>
      <c r="T408">
        <v>1</v>
      </c>
      <c r="U408">
        <v>5</v>
      </c>
    </row>
    <row r="409" spans="1:21" x14ac:dyDescent="0.3">
      <c r="A409" s="5" t="s">
        <v>168</v>
      </c>
      <c r="B409" s="5" t="s">
        <v>206</v>
      </c>
      <c r="C409" s="5" t="s">
        <v>118</v>
      </c>
      <c r="D409" s="5" t="s">
        <v>242</v>
      </c>
      <c r="E409" s="5" t="s">
        <v>172</v>
      </c>
      <c r="F409" s="6">
        <v>43131</v>
      </c>
      <c r="G409" s="5" t="s">
        <v>148</v>
      </c>
      <c r="H409" s="5" t="s">
        <v>231</v>
      </c>
      <c r="I409">
        <v>42962</v>
      </c>
      <c r="J409">
        <v>169</v>
      </c>
      <c r="K409">
        <v>105</v>
      </c>
      <c r="L409">
        <v>1</v>
      </c>
      <c r="M409">
        <v>3381</v>
      </c>
      <c r="N409">
        <v>2200.1089999999999</v>
      </c>
      <c r="O409">
        <v>2200.1089999999999</v>
      </c>
      <c r="P409">
        <v>105</v>
      </c>
      <c r="Q409">
        <v>32.200000000000003</v>
      </c>
      <c r="R409">
        <v>1180.8910000000001</v>
      </c>
      <c r="S409">
        <v>2018</v>
      </c>
      <c r="T409">
        <v>1</v>
      </c>
      <c r="U409">
        <v>5</v>
      </c>
    </row>
    <row r="410" spans="1:21" x14ac:dyDescent="0.3">
      <c r="A410" s="5" t="s">
        <v>168</v>
      </c>
      <c r="B410" s="5" t="s">
        <v>206</v>
      </c>
      <c r="C410" s="5" t="s">
        <v>118</v>
      </c>
      <c r="D410" s="5" t="s">
        <v>242</v>
      </c>
      <c r="E410" s="5" t="s">
        <v>172</v>
      </c>
      <c r="F410" s="6">
        <v>43131</v>
      </c>
      <c r="G410" s="5" t="s">
        <v>148</v>
      </c>
      <c r="H410" s="5" t="s">
        <v>185</v>
      </c>
      <c r="I410">
        <v>42962</v>
      </c>
      <c r="J410">
        <v>169</v>
      </c>
      <c r="K410">
        <v>448</v>
      </c>
      <c r="L410">
        <v>4</v>
      </c>
      <c r="M410">
        <v>14425.6</v>
      </c>
      <c r="N410">
        <v>8800.4369999999999</v>
      </c>
      <c r="O410">
        <v>2200.1089999999999</v>
      </c>
      <c r="P410">
        <v>112</v>
      </c>
      <c r="Q410">
        <v>32.200000000000003</v>
      </c>
      <c r="R410">
        <v>5625.1629999999996</v>
      </c>
      <c r="S410">
        <v>2018</v>
      </c>
      <c r="T410">
        <v>1</v>
      </c>
      <c r="U410">
        <v>5</v>
      </c>
    </row>
    <row r="411" spans="1:21" x14ac:dyDescent="0.3">
      <c r="A411" s="5" t="s">
        <v>168</v>
      </c>
      <c r="B411" s="5" t="s">
        <v>206</v>
      </c>
      <c r="C411" s="5" t="s">
        <v>118</v>
      </c>
      <c r="D411" s="5" t="s">
        <v>242</v>
      </c>
      <c r="E411" s="5" t="s">
        <v>172</v>
      </c>
      <c r="F411" s="6">
        <v>43131</v>
      </c>
      <c r="G411" s="5" t="s">
        <v>148</v>
      </c>
      <c r="H411" s="5" t="s">
        <v>187</v>
      </c>
      <c r="I411">
        <v>42962</v>
      </c>
      <c r="J411">
        <v>169</v>
      </c>
      <c r="K411">
        <v>94</v>
      </c>
      <c r="L411">
        <v>1</v>
      </c>
      <c r="M411">
        <v>3026.8</v>
      </c>
      <c r="N411">
        <v>2200.1089999999999</v>
      </c>
      <c r="O411">
        <v>2200.1089999999999</v>
      </c>
      <c r="P411">
        <v>94</v>
      </c>
      <c r="Q411">
        <v>32.200000000000003</v>
      </c>
      <c r="R411">
        <v>826.69100000000003</v>
      </c>
      <c r="S411">
        <v>2018</v>
      </c>
      <c r="T411">
        <v>1</v>
      </c>
      <c r="U411">
        <v>5</v>
      </c>
    </row>
    <row r="412" spans="1:21" x14ac:dyDescent="0.3">
      <c r="A412" s="5" t="s">
        <v>168</v>
      </c>
      <c r="B412" s="5" t="s">
        <v>206</v>
      </c>
      <c r="C412" s="5" t="s">
        <v>118</v>
      </c>
      <c r="D412" s="5" t="s">
        <v>242</v>
      </c>
      <c r="E412" s="5" t="s">
        <v>172</v>
      </c>
      <c r="F412" s="6">
        <v>43131</v>
      </c>
      <c r="G412" s="5" t="s">
        <v>148</v>
      </c>
      <c r="H412" s="5" t="s">
        <v>188</v>
      </c>
      <c r="I412">
        <v>42962</v>
      </c>
      <c r="J412">
        <v>169</v>
      </c>
      <c r="K412">
        <v>455</v>
      </c>
      <c r="L412">
        <v>4</v>
      </c>
      <c r="M412">
        <v>14651</v>
      </c>
      <c r="N412">
        <v>8800.4369999999999</v>
      </c>
      <c r="O412">
        <v>2200.1089999999999</v>
      </c>
      <c r="P412">
        <v>113.75</v>
      </c>
      <c r="Q412">
        <v>32.200000000000003</v>
      </c>
      <c r="R412">
        <v>5850.5630000000001</v>
      </c>
      <c r="S412">
        <v>2018</v>
      </c>
      <c r="T412">
        <v>1</v>
      </c>
      <c r="U412">
        <v>5</v>
      </c>
    </row>
    <row r="413" spans="1:21" x14ac:dyDescent="0.3">
      <c r="A413" s="5" t="s">
        <v>168</v>
      </c>
      <c r="B413" s="5" t="s">
        <v>206</v>
      </c>
      <c r="C413" s="5" t="s">
        <v>118</v>
      </c>
      <c r="D413" s="5" t="s">
        <v>242</v>
      </c>
      <c r="E413" s="5" t="s">
        <v>172</v>
      </c>
      <c r="F413" s="6">
        <v>43131</v>
      </c>
      <c r="G413" s="5" t="s">
        <v>148</v>
      </c>
      <c r="H413" s="5" t="s">
        <v>226</v>
      </c>
      <c r="I413">
        <v>42962</v>
      </c>
      <c r="J413">
        <v>169</v>
      </c>
      <c r="K413">
        <v>335</v>
      </c>
      <c r="L413">
        <v>3</v>
      </c>
      <c r="M413">
        <v>10787</v>
      </c>
      <c r="N413">
        <v>6600.3280000000004</v>
      </c>
      <c r="O413">
        <v>2200.1089999999999</v>
      </c>
      <c r="P413">
        <v>111.66666666666667</v>
      </c>
      <c r="Q413">
        <v>32.200000000000003</v>
      </c>
      <c r="R413">
        <v>4186.6719999999996</v>
      </c>
      <c r="S413">
        <v>2018</v>
      </c>
      <c r="T413">
        <v>1</v>
      </c>
      <c r="U413">
        <v>5</v>
      </c>
    </row>
    <row r="414" spans="1:21" x14ac:dyDescent="0.3">
      <c r="A414" s="5" t="s">
        <v>168</v>
      </c>
      <c r="B414" s="5" t="s">
        <v>206</v>
      </c>
      <c r="C414" s="5" t="s">
        <v>118</v>
      </c>
      <c r="D414" s="5" t="s">
        <v>242</v>
      </c>
      <c r="E414" s="5" t="s">
        <v>172</v>
      </c>
      <c r="F414" s="6">
        <v>43131</v>
      </c>
      <c r="G414" s="5" t="s">
        <v>148</v>
      </c>
      <c r="H414" s="5" t="s">
        <v>189</v>
      </c>
      <c r="I414">
        <v>42962</v>
      </c>
      <c r="J414">
        <v>169</v>
      </c>
      <c r="K414">
        <v>113</v>
      </c>
      <c r="L414">
        <v>1</v>
      </c>
      <c r="M414">
        <v>3638.6</v>
      </c>
      <c r="N414">
        <v>2200.1089999999999</v>
      </c>
      <c r="O414">
        <v>2200.1089999999999</v>
      </c>
      <c r="P414">
        <v>113</v>
      </c>
      <c r="Q414">
        <v>32.200000000000003</v>
      </c>
      <c r="R414">
        <v>1438.491</v>
      </c>
      <c r="S414">
        <v>2018</v>
      </c>
      <c r="T414">
        <v>1</v>
      </c>
      <c r="U414">
        <v>5</v>
      </c>
    </row>
    <row r="415" spans="1:21" x14ac:dyDescent="0.3">
      <c r="A415" s="5" t="s">
        <v>168</v>
      </c>
      <c r="B415" s="5" t="s">
        <v>206</v>
      </c>
      <c r="C415" s="5" t="s">
        <v>118</v>
      </c>
      <c r="D415" s="5" t="s">
        <v>242</v>
      </c>
      <c r="E415" s="5" t="s">
        <v>172</v>
      </c>
      <c r="F415" s="6">
        <v>43131</v>
      </c>
      <c r="G415" s="5" t="s">
        <v>148</v>
      </c>
      <c r="H415" s="5" t="s">
        <v>225</v>
      </c>
      <c r="I415">
        <v>42962</v>
      </c>
      <c r="J415">
        <v>169</v>
      </c>
      <c r="K415">
        <v>116</v>
      </c>
      <c r="L415">
        <v>1</v>
      </c>
      <c r="M415">
        <v>3735.2</v>
      </c>
      <c r="N415">
        <v>2200.1089999999999</v>
      </c>
      <c r="O415">
        <v>2200.1089999999999</v>
      </c>
      <c r="P415">
        <v>116</v>
      </c>
      <c r="Q415">
        <v>32.200000000000003</v>
      </c>
      <c r="R415">
        <v>1535.0909999999999</v>
      </c>
      <c r="S415">
        <v>2018</v>
      </c>
      <c r="T415">
        <v>1</v>
      </c>
      <c r="U415">
        <v>5</v>
      </c>
    </row>
    <row r="416" spans="1:21" x14ac:dyDescent="0.3">
      <c r="A416" s="5" t="s">
        <v>168</v>
      </c>
      <c r="B416" s="5" t="s">
        <v>206</v>
      </c>
      <c r="C416" s="5" t="s">
        <v>118</v>
      </c>
      <c r="D416" s="5" t="s">
        <v>242</v>
      </c>
      <c r="E416" s="5" t="s">
        <v>172</v>
      </c>
      <c r="F416" s="6">
        <v>43131</v>
      </c>
      <c r="G416" s="5" t="s">
        <v>148</v>
      </c>
      <c r="H416" s="5" t="s">
        <v>191</v>
      </c>
      <c r="I416">
        <v>42962</v>
      </c>
      <c r="J416">
        <v>169</v>
      </c>
      <c r="K416">
        <v>371</v>
      </c>
      <c r="L416">
        <v>3</v>
      </c>
      <c r="M416">
        <v>11946.2</v>
      </c>
      <c r="N416">
        <v>6600.3280000000004</v>
      </c>
      <c r="O416">
        <v>2200.1089999999999</v>
      </c>
      <c r="P416">
        <v>123.66666666666667</v>
      </c>
      <c r="Q416">
        <v>32.200000000000003</v>
      </c>
      <c r="R416">
        <v>5345.8720000000003</v>
      </c>
      <c r="S416">
        <v>2018</v>
      </c>
      <c r="T416">
        <v>1</v>
      </c>
      <c r="U416">
        <v>5</v>
      </c>
    </row>
    <row r="417" spans="1:21" x14ac:dyDescent="0.3">
      <c r="A417" s="5" t="s">
        <v>168</v>
      </c>
      <c r="B417" s="5" t="s">
        <v>206</v>
      </c>
      <c r="C417" s="5" t="s">
        <v>118</v>
      </c>
      <c r="D417" s="5" t="s">
        <v>242</v>
      </c>
      <c r="E417" s="5" t="s">
        <v>172</v>
      </c>
      <c r="F417" s="6">
        <v>43131</v>
      </c>
      <c r="G417" s="5" t="s">
        <v>148</v>
      </c>
      <c r="H417" s="5" t="s">
        <v>178</v>
      </c>
      <c r="I417">
        <v>42962</v>
      </c>
      <c r="J417">
        <v>169</v>
      </c>
      <c r="K417">
        <v>336.8</v>
      </c>
      <c r="L417">
        <v>3</v>
      </c>
      <c r="M417">
        <v>10609.2</v>
      </c>
      <c r="N417">
        <v>6600.3280000000004</v>
      </c>
      <c r="O417">
        <v>2200.1089999999999</v>
      </c>
      <c r="P417">
        <v>112.26666666666667</v>
      </c>
      <c r="Q417">
        <v>31.5</v>
      </c>
      <c r="R417">
        <v>4008.8719999999998</v>
      </c>
      <c r="S417">
        <v>2018</v>
      </c>
      <c r="T417">
        <v>1</v>
      </c>
      <c r="U417">
        <v>5</v>
      </c>
    </row>
    <row r="418" spans="1:21" x14ac:dyDescent="0.3">
      <c r="A418" s="5" t="s">
        <v>168</v>
      </c>
      <c r="B418" s="5" t="s">
        <v>206</v>
      </c>
      <c r="C418" s="5" t="s">
        <v>118</v>
      </c>
      <c r="D418" s="5" t="s">
        <v>242</v>
      </c>
      <c r="E418" s="5" t="s">
        <v>172</v>
      </c>
      <c r="F418" s="6">
        <v>43131</v>
      </c>
      <c r="G418" s="5" t="s">
        <v>148</v>
      </c>
      <c r="H418" s="5" t="s">
        <v>196</v>
      </c>
      <c r="I418">
        <v>42962</v>
      </c>
      <c r="J418">
        <v>169</v>
      </c>
      <c r="K418">
        <v>257.60000000000002</v>
      </c>
      <c r="L418">
        <v>2</v>
      </c>
      <c r="M418">
        <v>8114.4</v>
      </c>
      <c r="N418">
        <v>4400.2190000000001</v>
      </c>
      <c r="O418">
        <v>2200.1089999999999</v>
      </c>
      <c r="P418">
        <v>128.80000000000001</v>
      </c>
      <c r="Q418">
        <v>31.5</v>
      </c>
      <c r="R418">
        <v>3714.181</v>
      </c>
      <c r="S418">
        <v>2018</v>
      </c>
      <c r="T418">
        <v>1</v>
      </c>
      <c r="U418">
        <v>5</v>
      </c>
    </row>
    <row r="419" spans="1:21" x14ac:dyDescent="0.3">
      <c r="A419" s="5" t="s">
        <v>168</v>
      </c>
      <c r="B419" s="5" t="s">
        <v>206</v>
      </c>
      <c r="C419" s="5" t="s">
        <v>118</v>
      </c>
      <c r="D419" s="5" t="s">
        <v>242</v>
      </c>
      <c r="E419" s="5" t="s">
        <v>172</v>
      </c>
      <c r="F419" s="6">
        <v>43131</v>
      </c>
      <c r="G419" s="5" t="s">
        <v>148</v>
      </c>
      <c r="H419" s="5" t="s">
        <v>197</v>
      </c>
      <c r="I419">
        <v>42962</v>
      </c>
      <c r="J419">
        <v>169</v>
      </c>
      <c r="K419">
        <v>221.6</v>
      </c>
      <c r="L419">
        <v>2</v>
      </c>
      <c r="M419">
        <v>6980.4</v>
      </c>
      <c r="N419">
        <v>4400.2190000000001</v>
      </c>
      <c r="O419">
        <v>2200.1089999999999</v>
      </c>
      <c r="P419">
        <v>110.8</v>
      </c>
      <c r="Q419">
        <v>31.5</v>
      </c>
      <c r="R419">
        <v>2580.181</v>
      </c>
      <c r="S419">
        <v>2018</v>
      </c>
      <c r="T419">
        <v>1</v>
      </c>
      <c r="U419">
        <v>5</v>
      </c>
    </row>
    <row r="420" spans="1:21" x14ac:dyDescent="0.3">
      <c r="A420" s="5" t="s">
        <v>168</v>
      </c>
      <c r="B420" s="5" t="s">
        <v>206</v>
      </c>
      <c r="C420" s="5" t="s">
        <v>118</v>
      </c>
      <c r="D420" s="5" t="s">
        <v>242</v>
      </c>
      <c r="E420" s="5" t="s">
        <v>172</v>
      </c>
      <c r="F420" s="6">
        <v>43131</v>
      </c>
      <c r="G420" s="5" t="s">
        <v>148</v>
      </c>
      <c r="H420" s="5" t="s">
        <v>197</v>
      </c>
      <c r="I420">
        <v>42962</v>
      </c>
      <c r="J420">
        <v>169</v>
      </c>
      <c r="K420">
        <v>118.4</v>
      </c>
      <c r="L420">
        <v>1</v>
      </c>
      <c r="M420">
        <v>3729.6</v>
      </c>
      <c r="N420">
        <v>2200.1089999999999</v>
      </c>
      <c r="O420">
        <v>2200.1089999999999</v>
      </c>
      <c r="P420">
        <v>118.4</v>
      </c>
      <c r="Q420">
        <v>31.5</v>
      </c>
      <c r="R420">
        <v>1529.491</v>
      </c>
      <c r="S420">
        <v>2018</v>
      </c>
      <c r="T420">
        <v>1</v>
      </c>
      <c r="U420">
        <v>5</v>
      </c>
    </row>
    <row r="421" spans="1:21" x14ac:dyDescent="0.3">
      <c r="A421" s="5" t="s">
        <v>168</v>
      </c>
      <c r="B421" s="5" t="s">
        <v>206</v>
      </c>
      <c r="C421" s="5" t="s">
        <v>118</v>
      </c>
      <c r="D421" s="5" t="s">
        <v>242</v>
      </c>
      <c r="E421" s="5" t="s">
        <v>172</v>
      </c>
      <c r="F421" s="6">
        <v>43131</v>
      </c>
      <c r="G421" s="5" t="s">
        <v>148</v>
      </c>
      <c r="H421" s="5" t="s">
        <v>173</v>
      </c>
      <c r="I421">
        <v>42962</v>
      </c>
      <c r="J421">
        <v>169</v>
      </c>
      <c r="K421">
        <v>659.8</v>
      </c>
      <c r="L421">
        <v>7</v>
      </c>
      <c r="M421">
        <v>20783.7</v>
      </c>
      <c r="N421">
        <v>15400.766</v>
      </c>
      <c r="O421">
        <v>2200.1089999999999</v>
      </c>
      <c r="P421">
        <v>94.257142857142853</v>
      </c>
      <c r="Q421">
        <v>31.5</v>
      </c>
      <c r="R421">
        <v>5382.9340000000002</v>
      </c>
      <c r="S421">
        <v>2018</v>
      </c>
      <c r="T421">
        <v>1</v>
      </c>
      <c r="U421">
        <v>5</v>
      </c>
    </row>
    <row r="422" spans="1:21" x14ac:dyDescent="0.3">
      <c r="A422" s="5" t="s">
        <v>168</v>
      </c>
      <c r="B422" s="5" t="s">
        <v>206</v>
      </c>
      <c r="C422" s="5" t="s">
        <v>118</v>
      </c>
      <c r="D422" s="5" t="s">
        <v>242</v>
      </c>
      <c r="E422" s="5" t="s">
        <v>172</v>
      </c>
      <c r="F422" s="6">
        <v>43131</v>
      </c>
      <c r="G422" s="5" t="s">
        <v>148</v>
      </c>
      <c r="H422" s="5" t="s">
        <v>209</v>
      </c>
      <c r="I422">
        <v>42962</v>
      </c>
      <c r="J422">
        <v>169</v>
      </c>
      <c r="K422">
        <v>116.2</v>
      </c>
      <c r="L422">
        <v>1</v>
      </c>
      <c r="M422">
        <v>3660.3</v>
      </c>
      <c r="N422">
        <v>2200.1089999999999</v>
      </c>
      <c r="O422">
        <v>2200.1089999999999</v>
      </c>
      <c r="P422">
        <v>116.2</v>
      </c>
      <c r="Q422">
        <v>31.5</v>
      </c>
      <c r="R422">
        <v>1460.191</v>
      </c>
      <c r="S422">
        <v>2018</v>
      </c>
      <c r="T422">
        <v>1</v>
      </c>
      <c r="U422">
        <v>5</v>
      </c>
    </row>
    <row r="423" spans="1:21" x14ac:dyDescent="0.3">
      <c r="A423" s="5" t="s">
        <v>168</v>
      </c>
      <c r="B423" s="5" t="s">
        <v>175</v>
      </c>
      <c r="C423" s="5" t="s">
        <v>88</v>
      </c>
      <c r="D423" s="5" t="s">
        <v>176</v>
      </c>
      <c r="E423" s="5" t="s">
        <v>172</v>
      </c>
      <c r="F423" s="6">
        <v>43133</v>
      </c>
      <c r="G423" s="5" t="s">
        <v>148</v>
      </c>
      <c r="H423" s="5" t="s">
        <v>212</v>
      </c>
      <c r="I423">
        <v>42951</v>
      </c>
      <c r="J423">
        <v>182</v>
      </c>
      <c r="K423">
        <v>126.5</v>
      </c>
      <c r="L423">
        <v>1</v>
      </c>
      <c r="M423">
        <v>4048</v>
      </c>
      <c r="N423">
        <v>2235.3130000000001</v>
      </c>
      <c r="O423">
        <v>2235.3130000000001</v>
      </c>
      <c r="P423">
        <v>126.5</v>
      </c>
      <c r="Q423">
        <v>32</v>
      </c>
      <c r="R423">
        <v>1812.6869999999999</v>
      </c>
      <c r="S423">
        <v>2018</v>
      </c>
      <c r="T423">
        <v>2</v>
      </c>
      <c r="U423">
        <v>5</v>
      </c>
    </row>
    <row r="424" spans="1:21" x14ac:dyDescent="0.3">
      <c r="A424" s="5" t="s">
        <v>168</v>
      </c>
      <c r="B424" s="5" t="s">
        <v>175</v>
      </c>
      <c r="C424" s="5" t="s">
        <v>88</v>
      </c>
      <c r="D424" s="5" t="s">
        <v>176</v>
      </c>
      <c r="E424" s="5" t="s">
        <v>172</v>
      </c>
      <c r="F424" s="6">
        <v>43133</v>
      </c>
      <c r="G424" s="5" t="s">
        <v>148</v>
      </c>
      <c r="H424" s="5" t="s">
        <v>194</v>
      </c>
      <c r="I424">
        <v>42951</v>
      </c>
      <c r="J424">
        <v>182</v>
      </c>
      <c r="K424">
        <v>267.5</v>
      </c>
      <c r="L424">
        <v>2</v>
      </c>
      <c r="M424">
        <v>8426.25</v>
      </c>
      <c r="N424">
        <v>4470.6260000000002</v>
      </c>
      <c r="O424">
        <v>2235.3130000000001</v>
      </c>
      <c r="P424">
        <v>133.75</v>
      </c>
      <c r="Q424">
        <v>31.5</v>
      </c>
      <c r="R424">
        <v>3955.6239999999998</v>
      </c>
      <c r="S424">
        <v>2018</v>
      </c>
      <c r="T424">
        <v>2</v>
      </c>
      <c r="U424">
        <v>5</v>
      </c>
    </row>
    <row r="425" spans="1:21" x14ac:dyDescent="0.3">
      <c r="A425" s="5" t="s">
        <v>168</v>
      </c>
      <c r="B425" s="5" t="s">
        <v>175</v>
      </c>
      <c r="C425" s="5" t="s">
        <v>88</v>
      </c>
      <c r="D425" s="5" t="s">
        <v>176</v>
      </c>
      <c r="E425" s="5" t="s">
        <v>172</v>
      </c>
      <c r="F425" s="6">
        <v>43133</v>
      </c>
      <c r="G425" s="5" t="s">
        <v>148</v>
      </c>
      <c r="H425" s="5" t="s">
        <v>179</v>
      </c>
      <c r="I425">
        <v>42951</v>
      </c>
      <c r="J425">
        <v>182</v>
      </c>
      <c r="K425">
        <v>364.5</v>
      </c>
      <c r="L425">
        <v>3</v>
      </c>
      <c r="M425">
        <v>11664</v>
      </c>
      <c r="N425">
        <v>6705.9390000000003</v>
      </c>
      <c r="O425">
        <v>2235.3130000000001</v>
      </c>
      <c r="P425">
        <v>121.5</v>
      </c>
      <c r="Q425">
        <v>32</v>
      </c>
      <c r="R425">
        <v>4958.0609999999997</v>
      </c>
      <c r="S425">
        <v>2018</v>
      </c>
      <c r="T425">
        <v>2</v>
      </c>
      <c r="U425">
        <v>5</v>
      </c>
    </row>
    <row r="426" spans="1:21" x14ac:dyDescent="0.3">
      <c r="A426" s="5" t="s">
        <v>168</v>
      </c>
      <c r="B426" s="5" t="s">
        <v>175</v>
      </c>
      <c r="C426" s="5" t="s">
        <v>88</v>
      </c>
      <c r="D426" s="5" t="s">
        <v>176</v>
      </c>
      <c r="E426" s="5" t="s">
        <v>172</v>
      </c>
      <c r="F426" s="6">
        <v>43133</v>
      </c>
      <c r="G426" s="5" t="s">
        <v>148</v>
      </c>
      <c r="H426" s="5" t="s">
        <v>194</v>
      </c>
      <c r="I426">
        <v>42951</v>
      </c>
      <c r="J426">
        <v>182</v>
      </c>
      <c r="K426">
        <v>141.5</v>
      </c>
      <c r="L426">
        <v>1</v>
      </c>
      <c r="M426">
        <v>4457.25</v>
      </c>
      <c r="N426">
        <v>2235.3130000000001</v>
      </c>
      <c r="O426">
        <v>2235.3130000000001</v>
      </c>
      <c r="P426">
        <v>141.5</v>
      </c>
      <c r="Q426">
        <v>31.5</v>
      </c>
      <c r="R426">
        <v>2221.9369999999999</v>
      </c>
      <c r="S426">
        <v>2018</v>
      </c>
      <c r="T426">
        <v>2</v>
      </c>
      <c r="U426">
        <v>5</v>
      </c>
    </row>
    <row r="427" spans="1:21" x14ac:dyDescent="0.3">
      <c r="A427" s="5" t="s">
        <v>168</v>
      </c>
      <c r="B427" s="5" t="s">
        <v>175</v>
      </c>
      <c r="C427" s="5" t="s">
        <v>88</v>
      </c>
      <c r="D427" s="5" t="s">
        <v>176</v>
      </c>
      <c r="E427" s="5" t="s">
        <v>172</v>
      </c>
      <c r="F427" s="6">
        <v>43133</v>
      </c>
      <c r="G427" s="5" t="s">
        <v>148</v>
      </c>
      <c r="H427" s="5" t="s">
        <v>179</v>
      </c>
      <c r="I427">
        <v>42951</v>
      </c>
      <c r="J427">
        <v>182</v>
      </c>
      <c r="K427">
        <v>257.5</v>
      </c>
      <c r="L427">
        <v>2</v>
      </c>
      <c r="M427">
        <v>8240</v>
      </c>
      <c r="N427">
        <v>4470.6260000000002</v>
      </c>
      <c r="O427">
        <v>2235.3130000000001</v>
      </c>
      <c r="P427">
        <v>128.75</v>
      </c>
      <c r="Q427">
        <v>32</v>
      </c>
      <c r="R427">
        <v>3769.3739999999998</v>
      </c>
      <c r="S427">
        <v>2018</v>
      </c>
      <c r="T427">
        <v>2</v>
      </c>
      <c r="U427">
        <v>5</v>
      </c>
    </row>
    <row r="428" spans="1:21" x14ac:dyDescent="0.3">
      <c r="A428" s="5" t="s">
        <v>168</v>
      </c>
      <c r="B428" s="5" t="s">
        <v>175</v>
      </c>
      <c r="C428" s="5" t="s">
        <v>88</v>
      </c>
      <c r="D428" s="5" t="s">
        <v>176</v>
      </c>
      <c r="E428" s="5" t="s">
        <v>172</v>
      </c>
      <c r="F428" s="6">
        <v>43133</v>
      </c>
      <c r="G428" s="5" t="s">
        <v>148</v>
      </c>
      <c r="H428" s="5" t="s">
        <v>212</v>
      </c>
      <c r="I428">
        <v>42951</v>
      </c>
      <c r="J428">
        <v>182</v>
      </c>
      <c r="K428">
        <v>119.5</v>
      </c>
      <c r="L428">
        <v>1</v>
      </c>
      <c r="M428">
        <v>3824</v>
      </c>
      <c r="N428">
        <v>2235.3130000000001</v>
      </c>
      <c r="O428">
        <v>2235.3130000000001</v>
      </c>
      <c r="P428">
        <v>119.5</v>
      </c>
      <c r="Q428">
        <v>32</v>
      </c>
      <c r="R428">
        <v>1588.6869999999999</v>
      </c>
      <c r="S428">
        <v>2018</v>
      </c>
      <c r="T428">
        <v>2</v>
      </c>
      <c r="U428">
        <v>5</v>
      </c>
    </row>
    <row r="429" spans="1:21" x14ac:dyDescent="0.3">
      <c r="A429" s="5" t="s">
        <v>168</v>
      </c>
      <c r="B429" s="5" t="s">
        <v>175</v>
      </c>
      <c r="C429" s="5" t="s">
        <v>88</v>
      </c>
      <c r="D429" s="5" t="s">
        <v>176</v>
      </c>
      <c r="E429" s="5" t="s">
        <v>172</v>
      </c>
      <c r="F429" s="6">
        <v>43133</v>
      </c>
      <c r="G429" s="5" t="s">
        <v>148</v>
      </c>
      <c r="H429" s="5" t="s">
        <v>194</v>
      </c>
      <c r="I429">
        <v>42951</v>
      </c>
      <c r="J429">
        <v>182</v>
      </c>
      <c r="K429">
        <v>442.5</v>
      </c>
      <c r="L429">
        <v>3</v>
      </c>
      <c r="M429">
        <v>13938.75</v>
      </c>
      <c r="N429">
        <v>6705.9390000000003</v>
      </c>
      <c r="O429">
        <v>2235.3130000000001</v>
      </c>
      <c r="P429">
        <v>147.5</v>
      </c>
      <c r="Q429">
        <v>31.5</v>
      </c>
      <c r="R429">
        <v>7232.8109999999997</v>
      </c>
      <c r="S429">
        <v>2018</v>
      </c>
      <c r="T429">
        <v>2</v>
      </c>
      <c r="U429">
        <v>5</v>
      </c>
    </row>
    <row r="430" spans="1:21" x14ac:dyDescent="0.3">
      <c r="A430" s="5" t="s">
        <v>168</v>
      </c>
      <c r="B430" s="5" t="s">
        <v>206</v>
      </c>
      <c r="C430" s="5" t="s">
        <v>108</v>
      </c>
      <c r="D430" s="5" t="s">
        <v>250</v>
      </c>
      <c r="E430" s="5" t="s">
        <v>172</v>
      </c>
      <c r="F430" s="6">
        <v>43133</v>
      </c>
      <c r="G430" s="5" t="s">
        <v>148</v>
      </c>
      <c r="H430" s="5" t="s">
        <v>173</v>
      </c>
      <c r="I430">
        <v>42994</v>
      </c>
      <c r="J430">
        <v>139</v>
      </c>
      <c r="K430">
        <v>52.8</v>
      </c>
      <c r="L430">
        <v>1</v>
      </c>
      <c r="M430">
        <v>1663.2</v>
      </c>
      <c r="N430">
        <v>1683.289</v>
      </c>
      <c r="O430">
        <v>1683.289</v>
      </c>
      <c r="P430">
        <v>52.8</v>
      </c>
      <c r="Q430">
        <v>31.5</v>
      </c>
      <c r="R430">
        <v>-20.088999999999999</v>
      </c>
      <c r="S430">
        <v>2018</v>
      </c>
      <c r="T430">
        <v>2</v>
      </c>
      <c r="U430">
        <v>5</v>
      </c>
    </row>
    <row r="431" spans="1:21" x14ac:dyDescent="0.3">
      <c r="A431" s="5" t="s">
        <v>168</v>
      </c>
      <c r="B431" s="5" t="s">
        <v>206</v>
      </c>
      <c r="C431" s="5" t="s">
        <v>111</v>
      </c>
      <c r="D431" s="5" t="s">
        <v>244</v>
      </c>
      <c r="E431" s="5" t="s">
        <v>172</v>
      </c>
      <c r="F431" s="6">
        <v>43133</v>
      </c>
      <c r="G431" s="5" t="s">
        <v>148</v>
      </c>
      <c r="H431" s="5" t="s">
        <v>173</v>
      </c>
      <c r="I431">
        <v>42968</v>
      </c>
      <c r="J431">
        <v>165</v>
      </c>
      <c r="K431">
        <v>59.6</v>
      </c>
      <c r="L431">
        <v>1</v>
      </c>
      <c r="M431">
        <v>1877.4</v>
      </c>
      <c r="N431">
        <v>2197.39</v>
      </c>
      <c r="O431">
        <v>2197.39</v>
      </c>
      <c r="P431">
        <v>59.6</v>
      </c>
      <c r="Q431">
        <v>31.5</v>
      </c>
      <c r="R431">
        <v>-319.99</v>
      </c>
      <c r="S431">
        <v>2018</v>
      </c>
      <c r="T431">
        <v>2</v>
      </c>
      <c r="U431">
        <v>5</v>
      </c>
    </row>
    <row r="432" spans="1:21" x14ac:dyDescent="0.3">
      <c r="A432" s="5" t="s">
        <v>168</v>
      </c>
      <c r="B432" s="5" t="s">
        <v>206</v>
      </c>
      <c r="C432" s="5" t="s">
        <v>118</v>
      </c>
      <c r="D432" s="5" t="s">
        <v>242</v>
      </c>
      <c r="E432" s="5" t="s">
        <v>172</v>
      </c>
      <c r="F432" s="6">
        <v>43133</v>
      </c>
      <c r="G432" s="5" t="s">
        <v>148</v>
      </c>
      <c r="H432" s="5" t="s">
        <v>199</v>
      </c>
      <c r="I432">
        <v>42962</v>
      </c>
      <c r="J432">
        <v>171</v>
      </c>
      <c r="K432">
        <v>457</v>
      </c>
      <c r="L432">
        <v>4</v>
      </c>
      <c r="M432">
        <v>14486.9</v>
      </c>
      <c r="N432">
        <v>8800.4369999999999</v>
      </c>
      <c r="O432">
        <v>2200.1089999999999</v>
      </c>
      <c r="P432">
        <v>114.25</v>
      </c>
      <c r="Q432">
        <v>31.7</v>
      </c>
      <c r="R432">
        <v>5686.4629999999997</v>
      </c>
      <c r="S432">
        <v>2018</v>
      </c>
      <c r="T432">
        <v>2</v>
      </c>
      <c r="U432">
        <v>5</v>
      </c>
    </row>
    <row r="433" spans="1:21" x14ac:dyDescent="0.3">
      <c r="A433" s="5" t="s">
        <v>168</v>
      </c>
      <c r="B433" s="5" t="s">
        <v>206</v>
      </c>
      <c r="C433" s="5" t="s">
        <v>118</v>
      </c>
      <c r="D433" s="5" t="s">
        <v>242</v>
      </c>
      <c r="E433" s="5" t="s">
        <v>172</v>
      </c>
      <c r="F433" s="6">
        <v>43133</v>
      </c>
      <c r="G433" s="5" t="s">
        <v>148</v>
      </c>
      <c r="H433" s="5" t="s">
        <v>215</v>
      </c>
      <c r="I433">
        <v>42962</v>
      </c>
      <c r="J433">
        <v>171</v>
      </c>
      <c r="K433">
        <v>212</v>
      </c>
      <c r="L433">
        <v>2</v>
      </c>
      <c r="M433">
        <v>6720.4</v>
      </c>
      <c r="N433">
        <v>4400.2190000000001</v>
      </c>
      <c r="O433">
        <v>2200.1089999999999</v>
      </c>
      <c r="P433">
        <v>106</v>
      </c>
      <c r="Q433">
        <v>31.7</v>
      </c>
      <c r="R433">
        <v>2320.181</v>
      </c>
      <c r="S433">
        <v>2018</v>
      </c>
      <c r="T433">
        <v>2</v>
      </c>
      <c r="U433">
        <v>5</v>
      </c>
    </row>
    <row r="434" spans="1:21" x14ac:dyDescent="0.3">
      <c r="A434" s="5" t="s">
        <v>168</v>
      </c>
      <c r="B434" s="5" t="s">
        <v>206</v>
      </c>
      <c r="C434" s="5" t="s">
        <v>118</v>
      </c>
      <c r="D434" s="5" t="s">
        <v>242</v>
      </c>
      <c r="E434" s="5" t="s">
        <v>172</v>
      </c>
      <c r="F434" s="6">
        <v>43133</v>
      </c>
      <c r="G434" s="5" t="s">
        <v>148</v>
      </c>
      <c r="H434" s="5" t="s">
        <v>200</v>
      </c>
      <c r="I434">
        <v>42962</v>
      </c>
      <c r="J434">
        <v>171</v>
      </c>
      <c r="K434">
        <v>988</v>
      </c>
      <c r="L434">
        <v>8</v>
      </c>
      <c r="M434">
        <v>31319.599999999999</v>
      </c>
      <c r="N434">
        <v>17600.875</v>
      </c>
      <c r="O434">
        <v>2200.1089999999999</v>
      </c>
      <c r="P434">
        <v>123.5</v>
      </c>
      <c r="Q434">
        <v>31.7</v>
      </c>
      <c r="R434">
        <v>13718.725</v>
      </c>
      <c r="S434">
        <v>2018</v>
      </c>
      <c r="T434">
        <v>2</v>
      </c>
      <c r="U434">
        <v>5</v>
      </c>
    </row>
    <row r="435" spans="1:21" x14ac:dyDescent="0.3">
      <c r="A435" s="5" t="s">
        <v>168</v>
      </c>
      <c r="B435" s="5" t="s">
        <v>206</v>
      </c>
      <c r="C435" s="5" t="s">
        <v>118</v>
      </c>
      <c r="D435" s="5" t="s">
        <v>242</v>
      </c>
      <c r="E435" s="5" t="s">
        <v>172</v>
      </c>
      <c r="F435" s="6">
        <v>43133</v>
      </c>
      <c r="G435" s="5" t="s">
        <v>148</v>
      </c>
      <c r="H435" s="5" t="s">
        <v>178</v>
      </c>
      <c r="I435">
        <v>42962</v>
      </c>
      <c r="J435">
        <v>171</v>
      </c>
      <c r="K435">
        <v>233</v>
      </c>
      <c r="L435">
        <v>2</v>
      </c>
      <c r="M435">
        <v>7339.5</v>
      </c>
      <c r="N435">
        <v>4400.2190000000001</v>
      </c>
      <c r="O435">
        <v>2200.1089999999999</v>
      </c>
      <c r="P435">
        <v>116.5</v>
      </c>
      <c r="Q435">
        <v>31.5</v>
      </c>
      <c r="R435">
        <v>2939.2809999999999</v>
      </c>
      <c r="S435">
        <v>2018</v>
      </c>
      <c r="T435">
        <v>2</v>
      </c>
      <c r="U435">
        <v>5</v>
      </c>
    </row>
    <row r="436" spans="1:21" x14ac:dyDescent="0.3">
      <c r="A436" s="5" t="s">
        <v>168</v>
      </c>
      <c r="B436" s="5" t="s">
        <v>206</v>
      </c>
      <c r="C436" s="5" t="s">
        <v>118</v>
      </c>
      <c r="D436" s="5" t="s">
        <v>242</v>
      </c>
      <c r="E436" s="5" t="s">
        <v>172</v>
      </c>
      <c r="F436" s="6">
        <v>43133</v>
      </c>
      <c r="G436" s="5" t="s">
        <v>148</v>
      </c>
      <c r="H436" s="5" t="s">
        <v>196</v>
      </c>
      <c r="I436">
        <v>42962</v>
      </c>
      <c r="J436">
        <v>171</v>
      </c>
      <c r="K436">
        <v>571.4</v>
      </c>
      <c r="L436">
        <v>5</v>
      </c>
      <c r="M436">
        <v>17999.099999999999</v>
      </c>
      <c r="N436">
        <v>11000.547</v>
      </c>
      <c r="O436">
        <v>2200.1089999999999</v>
      </c>
      <c r="P436">
        <v>114.28</v>
      </c>
      <c r="Q436">
        <v>31.5</v>
      </c>
      <c r="R436">
        <v>6998.5529999999999</v>
      </c>
      <c r="S436">
        <v>2018</v>
      </c>
      <c r="T436">
        <v>2</v>
      </c>
      <c r="U436">
        <v>5</v>
      </c>
    </row>
    <row r="437" spans="1:21" x14ac:dyDescent="0.3">
      <c r="A437" s="5" t="s">
        <v>168</v>
      </c>
      <c r="B437" s="5" t="s">
        <v>206</v>
      </c>
      <c r="C437" s="5" t="s">
        <v>118</v>
      </c>
      <c r="D437" s="5" t="s">
        <v>242</v>
      </c>
      <c r="E437" s="5" t="s">
        <v>172</v>
      </c>
      <c r="F437" s="6">
        <v>43133</v>
      </c>
      <c r="G437" s="5" t="s">
        <v>148</v>
      </c>
      <c r="H437" s="5" t="s">
        <v>198</v>
      </c>
      <c r="I437">
        <v>42962</v>
      </c>
      <c r="J437">
        <v>171</v>
      </c>
      <c r="K437">
        <v>134.6</v>
      </c>
      <c r="L437">
        <v>1</v>
      </c>
      <c r="M437">
        <v>4239.8999999999996</v>
      </c>
      <c r="N437">
        <v>2200.1089999999999</v>
      </c>
      <c r="O437">
        <v>2200.1089999999999</v>
      </c>
      <c r="P437">
        <v>134.6</v>
      </c>
      <c r="Q437">
        <v>31.5</v>
      </c>
      <c r="R437">
        <v>2039.7909999999999</v>
      </c>
      <c r="S437">
        <v>2018</v>
      </c>
      <c r="T437">
        <v>2</v>
      </c>
      <c r="U437">
        <v>5</v>
      </c>
    </row>
    <row r="438" spans="1:21" x14ac:dyDescent="0.3">
      <c r="A438" s="5" t="s">
        <v>168</v>
      </c>
      <c r="B438" s="5" t="s">
        <v>206</v>
      </c>
      <c r="C438" s="5" t="s">
        <v>118</v>
      </c>
      <c r="D438" s="5" t="s">
        <v>242</v>
      </c>
      <c r="E438" s="5" t="s">
        <v>172</v>
      </c>
      <c r="F438" s="6">
        <v>43133</v>
      </c>
      <c r="G438" s="5" t="s">
        <v>148</v>
      </c>
      <c r="H438" s="5" t="s">
        <v>197</v>
      </c>
      <c r="I438">
        <v>42962</v>
      </c>
      <c r="J438">
        <v>171</v>
      </c>
      <c r="K438">
        <v>471</v>
      </c>
      <c r="L438">
        <v>4</v>
      </c>
      <c r="M438">
        <v>14836.5</v>
      </c>
      <c r="N438">
        <v>8800.4369999999999</v>
      </c>
      <c r="O438">
        <v>2200.1089999999999</v>
      </c>
      <c r="P438">
        <v>117.75</v>
      </c>
      <c r="Q438">
        <v>31.5</v>
      </c>
      <c r="R438">
        <v>6036.0630000000001</v>
      </c>
      <c r="S438">
        <v>2018</v>
      </c>
      <c r="T438">
        <v>2</v>
      </c>
      <c r="U438">
        <v>5</v>
      </c>
    </row>
    <row r="439" spans="1:21" x14ac:dyDescent="0.3">
      <c r="A439" s="5" t="s">
        <v>168</v>
      </c>
      <c r="B439" s="5" t="s">
        <v>206</v>
      </c>
      <c r="C439" s="5" t="s">
        <v>118</v>
      </c>
      <c r="D439" s="5" t="s">
        <v>242</v>
      </c>
      <c r="E439" s="5" t="s">
        <v>172</v>
      </c>
      <c r="F439" s="6">
        <v>43133</v>
      </c>
      <c r="G439" s="5" t="s">
        <v>148</v>
      </c>
      <c r="H439" s="5" t="s">
        <v>209</v>
      </c>
      <c r="I439">
        <v>42962</v>
      </c>
      <c r="J439">
        <v>171</v>
      </c>
      <c r="K439">
        <v>104.8</v>
      </c>
      <c r="L439">
        <v>1</v>
      </c>
      <c r="M439">
        <v>3301.2</v>
      </c>
      <c r="N439">
        <v>2200.1089999999999</v>
      </c>
      <c r="O439">
        <v>2200.1089999999999</v>
      </c>
      <c r="P439">
        <v>104.8</v>
      </c>
      <c r="Q439">
        <v>31.5</v>
      </c>
      <c r="R439">
        <v>1101.0909999999999</v>
      </c>
      <c r="S439">
        <v>2018</v>
      </c>
      <c r="T439">
        <v>2</v>
      </c>
      <c r="U439">
        <v>5</v>
      </c>
    </row>
    <row r="440" spans="1:21" x14ac:dyDescent="0.3">
      <c r="A440" s="5" t="s">
        <v>168</v>
      </c>
      <c r="B440" s="5" t="s">
        <v>206</v>
      </c>
      <c r="C440" s="5" t="s">
        <v>118</v>
      </c>
      <c r="D440" s="5" t="s">
        <v>242</v>
      </c>
      <c r="E440" s="5" t="s">
        <v>172</v>
      </c>
      <c r="F440" s="6">
        <v>43133</v>
      </c>
      <c r="G440" s="5" t="s">
        <v>148</v>
      </c>
      <c r="H440" s="5" t="s">
        <v>235</v>
      </c>
      <c r="I440">
        <v>42962</v>
      </c>
      <c r="J440">
        <v>171</v>
      </c>
      <c r="K440">
        <v>133.19999999999999</v>
      </c>
      <c r="L440">
        <v>1</v>
      </c>
      <c r="M440">
        <v>4195.8</v>
      </c>
      <c r="N440">
        <v>2200.1089999999999</v>
      </c>
      <c r="O440">
        <v>2200.1089999999999</v>
      </c>
      <c r="P440">
        <v>133.19999999999999</v>
      </c>
      <c r="Q440">
        <v>31.5</v>
      </c>
      <c r="R440">
        <v>1995.691</v>
      </c>
      <c r="S440">
        <v>2018</v>
      </c>
      <c r="T440">
        <v>2</v>
      </c>
      <c r="U440">
        <v>5</v>
      </c>
    </row>
    <row r="441" spans="1:21" x14ac:dyDescent="0.3">
      <c r="A441" s="5" t="s">
        <v>168</v>
      </c>
      <c r="B441" s="5" t="s">
        <v>206</v>
      </c>
      <c r="C441" s="5" t="s">
        <v>118</v>
      </c>
      <c r="D441" s="5" t="s">
        <v>242</v>
      </c>
      <c r="E441" s="5" t="s">
        <v>172</v>
      </c>
      <c r="F441" s="6">
        <v>43133</v>
      </c>
      <c r="G441" s="5" t="s">
        <v>148</v>
      </c>
      <c r="H441" s="5" t="s">
        <v>173</v>
      </c>
      <c r="I441">
        <v>42962</v>
      </c>
      <c r="J441">
        <v>171</v>
      </c>
      <c r="K441">
        <v>106.4</v>
      </c>
      <c r="L441">
        <v>1</v>
      </c>
      <c r="M441">
        <v>3351.6</v>
      </c>
      <c r="N441">
        <v>2200.1089999999999</v>
      </c>
      <c r="O441">
        <v>2200.1089999999999</v>
      </c>
      <c r="P441">
        <v>106.4</v>
      </c>
      <c r="Q441">
        <v>31.5</v>
      </c>
      <c r="R441">
        <v>1151.491</v>
      </c>
      <c r="S441">
        <v>2018</v>
      </c>
      <c r="T441">
        <v>2</v>
      </c>
      <c r="U441">
        <v>5</v>
      </c>
    </row>
    <row r="442" spans="1:21" x14ac:dyDescent="0.3">
      <c r="A442" s="5" t="s">
        <v>168</v>
      </c>
      <c r="B442" s="5" t="s">
        <v>175</v>
      </c>
      <c r="C442" s="5" t="s">
        <v>87</v>
      </c>
      <c r="D442" s="5" t="s">
        <v>251</v>
      </c>
      <c r="E442" s="5" t="s">
        <v>172</v>
      </c>
      <c r="F442" s="6">
        <v>43134</v>
      </c>
      <c r="G442" s="5" t="s">
        <v>148</v>
      </c>
      <c r="H442" s="5" t="s">
        <v>178</v>
      </c>
      <c r="I442">
        <v>42977</v>
      </c>
      <c r="J442">
        <v>157</v>
      </c>
      <c r="K442">
        <v>362.5</v>
      </c>
      <c r="L442">
        <v>4</v>
      </c>
      <c r="M442">
        <v>11418.75</v>
      </c>
      <c r="N442">
        <v>7672.2190000000001</v>
      </c>
      <c r="O442">
        <v>1918.0550000000001</v>
      </c>
      <c r="P442">
        <v>90.625</v>
      </c>
      <c r="Q442">
        <v>31.5</v>
      </c>
      <c r="R442">
        <v>3746.5309999999999</v>
      </c>
      <c r="S442">
        <v>2018</v>
      </c>
      <c r="T442">
        <v>2</v>
      </c>
      <c r="U442">
        <v>5</v>
      </c>
    </row>
    <row r="443" spans="1:21" x14ac:dyDescent="0.3">
      <c r="A443" s="5" t="s">
        <v>168</v>
      </c>
      <c r="B443" s="5" t="s">
        <v>175</v>
      </c>
      <c r="C443" s="5" t="s">
        <v>87</v>
      </c>
      <c r="D443" s="5" t="s">
        <v>251</v>
      </c>
      <c r="E443" s="5" t="s">
        <v>172</v>
      </c>
      <c r="F443" s="6">
        <v>43134</v>
      </c>
      <c r="G443" s="5" t="s">
        <v>148</v>
      </c>
      <c r="H443" s="5" t="s">
        <v>208</v>
      </c>
      <c r="I443">
        <v>42977</v>
      </c>
      <c r="J443">
        <v>157</v>
      </c>
      <c r="K443">
        <v>98.5</v>
      </c>
      <c r="L443">
        <v>1</v>
      </c>
      <c r="M443">
        <v>3102.75</v>
      </c>
      <c r="N443">
        <v>1918.0550000000001</v>
      </c>
      <c r="O443">
        <v>1918.0550000000001</v>
      </c>
      <c r="P443">
        <v>98.5</v>
      </c>
      <c r="Q443">
        <v>31.5</v>
      </c>
      <c r="R443">
        <v>1184.6949999999999</v>
      </c>
      <c r="S443">
        <v>2018</v>
      </c>
      <c r="T443">
        <v>2</v>
      </c>
      <c r="U443">
        <v>5</v>
      </c>
    </row>
    <row r="444" spans="1:21" x14ac:dyDescent="0.3">
      <c r="A444" s="5" t="s">
        <v>168</v>
      </c>
      <c r="B444" s="5" t="s">
        <v>175</v>
      </c>
      <c r="C444" s="5" t="s">
        <v>87</v>
      </c>
      <c r="D444" s="5" t="s">
        <v>251</v>
      </c>
      <c r="E444" s="5" t="s">
        <v>172</v>
      </c>
      <c r="F444" s="6">
        <v>43134</v>
      </c>
      <c r="G444" s="5" t="s">
        <v>148</v>
      </c>
      <c r="H444" s="5" t="s">
        <v>209</v>
      </c>
      <c r="I444">
        <v>42977</v>
      </c>
      <c r="J444">
        <v>157</v>
      </c>
      <c r="K444">
        <v>102</v>
      </c>
      <c r="L444">
        <v>1</v>
      </c>
      <c r="M444">
        <v>3213</v>
      </c>
      <c r="N444">
        <v>1918.0550000000001</v>
      </c>
      <c r="O444">
        <v>1918.0550000000001</v>
      </c>
      <c r="P444">
        <v>102</v>
      </c>
      <c r="Q444">
        <v>31.5</v>
      </c>
      <c r="R444">
        <v>1294.9449999999999</v>
      </c>
      <c r="S444">
        <v>2018</v>
      </c>
      <c r="T444">
        <v>2</v>
      </c>
      <c r="U444">
        <v>5</v>
      </c>
    </row>
    <row r="445" spans="1:21" x14ac:dyDescent="0.3">
      <c r="A445" s="5" t="s">
        <v>168</v>
      </c>
      <c r="B445" s="5" t="s">
        <v>175</v>
      </c>
      <c r="C445" s="5" t="s">
        <v>87</v>
      </c>
      <c r="D445" s="5" t="s">
        <v>251</v>
      </c>
      <c r="E445" s="5" t="s">
        <v>172</v>
      </c>
      <c r="F445" s="6">
        <v>43134</v>
      </c>
      <c r="G445" s="5" t="s">
        <v>148</v>
      </c>
      <c r="H445" s="5" t="s">
        <v>209</v>
      </c>
      <c r="I445">
        <v>42977</v>
      </c>
      <c r="J445">
        <v>157</v>
      </c>
      <c r="K445">
        <v>97.5</v>
      </c>
      <c r="L445">
        <v>1</v>
      </c>
      <c r="M445">
        <v>3071.25</v>
      </c>
      <c r="N445">
        <v>1918.0550000000001</v>
      </c>
      <c r="O445">
        <v>1918.0550000000001</v>
      </c>
      <c r="P445">
        <v>97.5</v>
      </c>
      <c r="Q445">
        <v>31.5</v>
      </c>
      <c r="R445">
        <v>1153.1949999999999</v>
      </c>
      <c r="S445">
        <v>2018</v>
      </c>
      <c r="T445">
        <v>2</v>
      </c>
      <c r="U445">
        <v>5</v>
      </c>
    </row>
    <row r="446" spans="1:21" x14ac:dyDescent="0.3">
      <c r="A446" s="5" t="s">
        <v>168</v>
      </c>
      <c r="B446" s="5" t="s">
        <v>175</v>
      </c>
      <c r="C446" s="5" t="s">
        <v>87</v>
      </c>
      <c r="D446" s="5" t="s">
        <v>251</v>
      </c>
      <c r="E446" s="5" t="s">
        <v>172</v>
      </c>
      <c r="F446" s="6">
        <v>43134</v>
      </c>
      <c r="G446" s="5" t="s">
        <v>148</v>
      </c>
      <c r="H446" s="5" t="s">
        <v>190</v>
      </c>
      <c r="I446">
        <v>42977</v>
      </c>
      <c r="J446">
        <v>157</v>
      </c>
      <c r="K446">
        <v>96.5</v>
      </c>
      <c r="L446">
        <v>1</v>
      </c>
      <c r="M446">
        <v>3039.75</v>
      </c>
      <c r="N446">
        <v>1918.0550000000001</v>
      </c>
      <c r="O446">
        <v>1918.0550000000001</v>
      </c>
      <c r="P446">
        <v>96.5</v>
      </c>
      <c r="Q446">
        <v>31.5</v>
      </c>
      <c r="R446">
        <v>1121.6949999999999</v>
      </c>
      <c r="S446">
        <v>2018</v>
      </c>
      <c r="T446">
        <v>2</v>
      </c>
      <c r="U446">
        <v>5</v>
      </c>
    </row>
    <row r="447" spans="1:21" x14ac:dyDescent="0.3">
      <c r="A447" s="5" t="s">
        <v>168</v>
      </c>
      <c r="B447" s="5" t="s">
        <v>175</v>
      </c>
      <c r="C447" s="5" t="s">
        <v>87</v>
      </c>
      <c r="D447" s="5" t="s">
        <v>251</v>
      </c>
      <c r="E447" s="5" t="s">
        <v>172</v>
      </c>
      <c r="F447" s="6">
        <v>43134</v>
      </c>
      <c r="G447" s="5" t="s">
        <v>148</v>
      </c>
      <c r="H447" s="5" t="s">
        <v>211</v>
      </c>
      <c r="I447">
        <v>42977</v>
      </c>
      <c r="J447">
        <v>157</v>
      </c>
      <c r="K447">
        <v>97</v>
      </c>
      <c r="L447">
        <v>1</v>
      </c>
      <c r="M447">
        <v>3104</v>
      </c>
      <c r="N447">
        <v>1918.0550000000001</v>
      </c>
      <c r="O447">
        <v>1918.0550000000001</v>
      </c>
      <c r="P447">
        <v>97</v>
      </c>
      <c r="Q447">
        <v>32</v>
      </c>
      <c r="R447">
        <v>1185.9449999999999</v>
      </c>
      <c r="S447">
        <v>2018</v>
      </c>
      <c r="T447">
        <v>2</v>
      </c>
      <c r="U447">
        <v>5</v>
      </c>
    </row>
    <row r="448" spans="1:21" x14ac:dyDescent="0.3">
      <c r="A448" s="5" t="s">
        <v>168</v>
      </c>
      <c r="B448" s="5" t="s">
        <v>175</v>
      </c>
      <c r="C448" s="5" t="s">
        <v>87</v>
      </c>
      <c r="D448" s="5" t="s">
        <v>251</v>
      </c>
      <c r="E448" s="5" t="s">
        <v>172</v>
      </c>
      <c r="F448" s="6">
        <v>43134</v>
      </c>
      <c r="G448" s="5" t="s">
        <v>148</v>
      </c>
      <c r="H448" s="5" t="s">
        <v>229</v>
      </c>
      <c r="I448">
        <v>42977</v>
      </c>
      <c r="J448">
        <v>157</v>
      </c>
      <c r="K448">
        <v>636</v>
      </c>
      <c r="L448">
        <v>6</v>
      </c>
      <c r="M448">
        <v>20034</v>
      </c>
      <c r="N448">
        <v>11508.328</v>
      </c>
      <c r="O448">
        <v>1918.0550000000001</v>
      </c>
      <c r="P448">
        <v>106</v>
      </c>
      <c r="Q448">
        <v>31.5</v>
      </c>
      <c r="R448">
        <v>8525.6720000000005</v>
      </c>
      <c r="S448">
        <v>2018</v>
      </c>
      <c r="T448">
        <v>2</v>
      </c>
      <c r="U448">
        <v>5</v>
      </c>
    </row>
    <row r="449" spans="1:21" x14ac:dyDescent="0.3">
      <c r="A449" s="5" t="s">
        <v>168</v>
      </c>
      <c r="B449" s="5" t="s">
        <v>175</v>
      </c>
      <c r="C449" s="5" t="s">
        <v>88</v>
      </c>
      <c r="D449" s="5" t="s">
        <v>176</v>
      </c>
      <c r="E449" s="5" t="s">
        <v>172</v>
      </c>
      <c r="F449" s="6">
        <v>43134</v>
      </c>
      <c r="G449" s="5" t="s">
        <v>148</v>
      </c>
      <c r="H449" s="5" t="s">
        <v>196</v>
      </c>
      <c r="I449">
        <v>42951</v>
      </c>
      <c r="J449">
        <v>183</v>
      </c>
      <c r="K449">
        <v>775</v>
      </c>
      <c r="L449">
        <v>6</v>
      </c>
      <c r="M449">
        <v>24412.5</v>
      </c>
      <c r="N449">
        <v>16087.097</v>
      </c>
      <c r="O449">
        <v>2681.183</v>
      </c>
      <c r="P449">
        <v>129.16666666666666</v>
      </c>
      <c r="Q449">
        <v>31.5</v>
      </c>
      <c r="R449">
        <v>8325.4030000000002</v>
      </c>
      <c r="S449">
        <v>2018</v>
      </c>
      <c r="T449">
        <v>2</v>
      </c>
      <c r="U449">
        <v>5</v>
      </c>
    </row>
    <row r="450" spans="1:21" x14ac:dyDescent="0.3">
      <c r="A450" s="5" t="s">
        <v>168</v>
      </c>
      <c r="B450" s="5" t="s">
        <v>175</v>
      </c>
      <c r="C450" s="5" t="s">
        <v>88</v>
      </c>
      <c r="D450" s="5" t="s">
        <v>176</v>
      </c>
      <c r="E450" s="5" t="s">
        <v>172</v>
      </c>
      <c r="F450" s="6">
        <v>43134</v>
      </c>
      <c r="G450" s="5" t="s">
        <v>148</v>
      </c>
      <c r="H450" s="5" t="s">
        <v>198</v>
      </c>
      <c r="I450">
        <v>42951</v>
      </c>
      <c r="J450">
        <v>183</v>
      </c>
      <c r="K450">
        <v>400.5</v>
      </c>
      <c r="L450">
        <v>3</v>
      </c>
      <c r="M450">
        <v>12615.75</v>
      </c>
      <c r="N450">
        <v>8043.5479999999998</v>
      </c>
      <c r="O450">
        <v>2681.183</v>
      </c>
      <c r="P450">
        <v>133.5</v>
      </c>
      <c r="Q450">
        <v>31.5</v>
      </c>
      <c r="R450">
        <v>4572.2020000000002</v>
      </c>
      <c r="S450">
        <v>2018</v>
      </c>
      <c r="T450">
        <v>2</v>
      </c>
      <c r="U450">
        <v>5</v>
      </c>
    </row>
    <row r="451" spans="1:21" x14ac:dyDescent="0.3">
      <c r="A451" s="5" t="s">
        <v>168</v>
      </c>
      <c r="B451" s="5" t="s">
        <v>175</v>
      </c>
      <c r="C451" s="5" t="s">
        <v>88</v>
      </c>
      <c r="D451" s="5" t="s">
        <v>176</v>
      </c>
      <c r="E451" s="5" t="s">
        <v>172</v>
      </c>
      <c r="F451" s="6">
        <v>43134</v>
      </c>
      <c r="G451" s="5" t="s">
        <v>148</v>
      </c>
      <c r="H451" s="5" t="s">
        <v>197</v>
      </c>
      <c r="I451">
        <v>42951</v>
      </c>
      <c r="J451">
        <v>183</v>
      </c>
      <c r="K451">
        <v>993.5</v>
      </c>
      <c r="L451">
        <v>8</v>
      </c>
      <c r="M451">
        <v>31295.25</v>
      </c>
      <c r="N451">
        <v>21449.462</v>
      </c>
      <c r="O451">
        <v>2681.183</v>
      </c>
      <c r="P451">
        <v>124.1875</v>
      </c>
      <c r="Q451">
        <v>31.5</v>
      </c>
      <c r="R451">
        <v>9845.7880000000005</v>
      </c>
      <c r="S451">
        <v>2018</v>
      </c>
      <c r="T451">
        <v>2</v>
      </c>
      <c r="U451">
        <v>5</v>
      </c>
    </row>
    <row r="452" spans="1:21" x14ac:dyDescent="0.3">
      <c r="A452" s="5" t="s">
        <v>168</v>
      </c>
      <c r="B452" s="5" t="s">
        <v>175</v>
      </c>
      <c r="C452" s="5" t="s">
        <v>88</v>
      </c>
      <c r="D452" s="5" t="s">
        <v>176</v>
      </c>
      <c r="E452" s="5" t="s">
        <v>172</v>
      </c>
      <c r="F452" s="6">
        <v>43134</v>
      </c>
      <c r="G452" s="5" t="s">
        <v>148</v>
      </c>
      <c r="H452" s="5" t="s">
        <v>240</v>
      </c>
      <c r="I452">
        <v>42951</v>
      </c>
      <c r="J452">
        <v>183</v>
      </c>
      <c r="K452">
        <v>780</v>
      </c>
      <c r="L452">
        <v>6</v>
      </c>
      <c r="M452">
        <v>24570</v>
      </c>
      <c r="N452">
        <v>16087.097</v>
      </c>
      <c r="O452">
        <v>2681.183</v>
      </c>
      <c r="P452">
        <v>130</v>
      </c>
      <c r="Q452">
        <v>31.5</v>
      </c>
      <c r="R452">
        <v>8482.9030000000002</v>
      </c>
      <c r="S452">
        <v>2018</v>
      </c>
      <c r="T452">
        <v>2</v>
      </c>
      <c r="U452">
        <v>5</v>
      </c>
    </row>
    <row r="453" spans="1:21" x14ac:dyDescent="0.3">
      <c r="A453" s="5" t="s">
        <v>168</v>
      </c>
      <c r="B453" s="5" t="s">
        <v>175</v>
      </c>
      <c r="C453" s="5" t="s">
        <v>88</v>
      </c>
      <c r="D453" s="5" t="s">
        <v>176</v>
      </c>
      <c r="E453" s="5" t="s">
        <v>172</v>
      </c>
      <c r="F453" s="6">
        <v>43134</v>
      </c>
      <c r="G453" s="5" t="s">
        <v>148</v>
      </c>
      <c r="H453" s="5" t="s">
        <v>235</v>
      </c>
      <c r="I453">
        <v>42951</v>
      </c>
      <c r="J453">
        <v>183</v>
      </c>
      <c r="K453">
        <v>124.5</v>
      </c>
      <c r="L453">
        <v>1</v>
      </c>
      <c r="M453">
        <v>3921.75</v>
      </c>
      <c r="N453">
        <v>2681.183</v>
      </c>
      <c r="O453">
        <v>2681.183</v>
      </c>
      <c r="P453">
        <v>124.5</v>
      </c>
      <c r="Q453">
        <v>31.5</v>
      </c>
      <c r="R453">
        <v>1240.567</v>
      </c>
      <c r="S453">
        <v>2018</v>
      </c>
      <c r="T453">
        <v>2</v>
      </c>
      <c r="U453">
        <v>5</v>
      </c>
    </row>
    <row r="454" spans="1:21" x14ac:dyDescent="0.3">
      <c r="A454" s="5" t="s">
        <v>168</v>
      </c>
      <c r="B454" s="5" t="s">
        <v>175</v>
      </c>
      <c r="C454" s="5" t="s">
        <v>88</v>
      </c>
      <c r="D454" s="5" t="s">
        <v>176</v>
      </c>
      <c r="E454" s="5" t="s">
        <v>172</v>
      </c>
      <c r="F454" s="6">
        <v>43134</v>
      </c>
      <c r="G454" s="5" t="s">
        <v>148</v>
      </c>
      <c r="H454" s="5" t="s">
        <v>229</v>
      </c>
      <c r="I454">
        <v>42951</v>
      </c>
      <c r="J454">
        <v>183</v>
      </c>
      <c r="K454">
        <v>395.5</v>
      </c>
      <c r="L454">
        <v>3</v>
      </c>
      <c r="M454">
        <v>12458.25</v>
      </c>
      <c r="N454">
        <v>8043.5479999999998</v>
      </c>
      <c r="O454">
        <v>2681.183</v>
      </c>
      <c r="P454">
        <v>131.83333333333334</v>
      </c>
      <c r="Q454">
        <v>31.5</v>
      </c>
      <c r="R454">
        <v>4414.7020000000002</v>
      </c>
      <c r="S454">
        <v>2018</v>
      </c>
      <c r="T454">
        <v>2</v>
      </c>
      <c r="U454">
        <v>5</v>
      </c>
    </row>
    <row r="455" spans="1:21" x14ac:dyDescent="0.3">
      <c r="A455" s="5" t="s">
        <v>168</v>
      </c>
      <c r="B455" s="5" t="s">
        <v>169</v>
      </c>
      <c r="C455" s="5" t="s">
        <v>170</v>
      </c>
      <c r="D455" s="5" t="s">
        <v>213</v>
      </c>
      <c r="E455" s="5" t="s">
        <v>172</v>
      </c>
      <c r="F455" s="6">
        <v>43136</v>
      </c>
      <c r="G455" s="5" t="s">
        <v>148</v>
      </c>
      <c r="H455" s="5" t="s">
        <v>200</v>
      </c>
      <c r="I455">
        <v>42948</v>
      </c>
      <c r="J455">
        <v>188</v>
      </c>
      <c r="K455">
        <v>683</v>
      </c>
      <c r="L455">
        <v>6</v>
      </c>
      <c r="M455">
        <v>21992.6</v>
      </c>
      <c r="N455">
        <v>14519.22</v>
      </c>
      <c r="O455">
        <v>2419.87</v>
      </c>
      <c r="P455">
        <v>113.83333333333333</v>
      </c>
      <c r="Q455">
        <v>32.200000000000003</v>
      </c>
      <c r="R455">
        <v>7473.38</v>
      </c>
      <c r="S455">
        <v>2018</v>
      </c>
      <c r="T455">
        <v>2</v>
      </c>
      <c r="U455">
        <v>6</v>
      </c>
    </row>
    <row r="456" spans="1:21" x14ac:dyDescent="0.3">
      <c r="A456" s="5" t="s">
        <v>168</v>
      </c>
      <c r="B456" s="5" t="s">
        <v>175</v>
      </c>
      <c r="C456" s="5" t="s">
        <v>87</v>
      </c>
      <c r="D456" s="5" t="s">
        <v>251</v>
      </c>
      <c r="E456" s="5" t="s">
        <v>227</v>
      </c>
      <c r="F456" s="6">
        <v>43136</v>
      </c>
      <c r="G456" s="5" t="s">
        <v>148</v>
      </c>
      <c r="H456" s="5" t="s">
        <v>209</v>
      </c>
      <c r="I456">
        <v>42977</v>
      </c>
      <c r="J456">
        <v>159</v>
      </c>
      <c r="K456">
        <v>-102</v>
      </c>
      <c r="L456">
        <v>-1</v>
      </c>
      <c r="M456">
        <v>-3213</v>
      </c>
      <c r="N456">
        <v>-1918.0550000000001</v>
      </c>
      <c r="O456">
        <v>-1918.0550000000001</v>
      </c>
      <c r="P456">
        <v>102</v>
      </c>
      <c r="Q456">
        <v>31.5</v>
      </c>
      <c r="R456">
        <v>-1294.9449999999999</v>
      </c>
      <c r="S456">
        <v>2018</v>
      </c>
      <c r="T456">
        <v>2</v>
      </c>
      <c r="U456">
        <v>6</v>
      </c>
    </row>
    <row r="457" spans="1:21" x14ac:dyDescent="0.3">
      <c r="A457" s="5" t="s">
        <v>168</v>
      </c>
      <c r="B457" s="5" t="s">
        <v>175</v>
      </c>
      <c r="C457" s="5" t="s">
        <v>88</v>
      </c>
      <c r="D457" s="5" t="s">
        <v>176</v>
      </c>
      <c r="E457" s="5" t="s">
        <v>172</v>
      </c>
      <c r="F457" s="6">
        <v>43136</v>
      </c>
      <c r="G457" s="5" t="s">
        <v>148</v>
      </c>
      <c r="H457" s="5" t="s">
        <v>209</v>
      </c>
      <c r="I457">
        <v>42951</v>
      </c>
      <c r="J457">
        <v>185</v>
      </c>
      <c r="K457">
        <v>102</v>
      </c>
      <c r="L457">
        <v>1</v>
      </c>
      <c r="M457">
        <v>3213</v>
      </c>
      <c r="N457">
        <v>2681.183</v>
      </c>
      <c r="O457">
        <v>2681.183</v>
      </c>
      <c r="P457">
        <v>102</v>
      </c>
      <c r="Q457">
        <v>31.5</v>
      </c>
      <c r="R457">
        <v>531.81700000000001</v>
      </c>
      <c r="S457">
        <v>2018</v>
      </c>
      <c r="T457">
        <v>2</v>
      </c>
      <c r="U457">
        <v>6</v>
      </c>
    </row>
    <row r="458" spans="1:21" x14ac:dyDescent="0.3">
      <c r="A458" s="5" t="s">
        <v>168</v>
      </c>
      <c r="B458" s="5" t="s">
        <v>175</v>
      </c>
      <c r="C458" s="5" t="s">
        <v>97</v>
      </c>
      <c r="D458" s="5" t="s">
        <v>252</v>
      </c>
      <c r="E458" s="5" t="s">
        <v>172</v>
      </c>
      <c r="F458" s="6">
        <v>43136</v>
      </c>
      <c r="G458" s="5" t="s">
        <v>148</v>
      </c>
      <c r="H458" s="5" t="s">
        <v>173</v>
      </c>
      <c r="I458">
        <v>43049</v>
      </c>
      <c r="J458">
        <v>87</v>
      </c>
      <c r="K458">
        <v>32.5</v>
      </c>
      <c r="L458">
        <v>1</v>
      </c>
      <c r="M458">
        <v>1036.75</v>
      </c>
      <c r="N458">
        <v>881.62599999999998</v>
      </c>
      <c r="O458">
        <v>881.62599999999998</v>
      </c>
      <c r="P458">
        <v>32.5</v>
      </c>
      <c r="Q458">
        <v>31.9</v>
      </c>
      <c r="R458">
        <v>155.124</v>
      </c>
      <c r="S458">
        <v>2018</v>
      </c>
      <c r="T458">
        <v>2</v>
      </c>
      <c r="U458">
        <v>6</v>
      </c>
    </row>
    <row r="459" spans="1:21" x14ac:dyDescent="0.3">
      <c r="A459" s="5" t="s">
        <v>168</v>
      </c>
      <c r="B459" s="5" t="s">
        <v>206</v>
      </c>
      <c r="C459" s="5" t="s">
        <v>106</v>
      </c>
      <c r="D459" s="5" t="s">
        <v>232</v>
      </c>
      <c r="E459" s="5" t="s">
        <v>227</v>
      </c>
      <c r="F459" s="6">
        <v>43136</v>
      </c>
      <c r="G459" s="5" t="s">
        <v>148</v>
      </c>
      <c r="H459" s="5" t="s">
        <v>200</v>
      </c>
      <c r="I459">
        <v>43036</v>
      </c>
      <c r="J459">
        <v>100</v>
      </c>
      <c r="K459">
        <v>-683</v>
      </c>
      <c r="L459">
        <v>-6</v>
      </c>
      <c r="M459">
        <v>-21992.58</v>
      </c>
      <c r="N459">
        <v>-5618.5730000000003</v>
      </c>
      <c r="O459">
        <v>-936.42899999999997</v>
      </c>
      <c r="P459">
        <v>113.83333333333333</v>
      </c>
      <c r="Q459">
        <v>32.200000000000003</v>
      </c>
      <c r="R459">
        <v>-16374.007</v>
      </c>
      <c r="S459">
        <v>2018</v>
      </c>
      <c r="T459">
        <v>2</v>
      </c>
      <c r="U459">
        <v>6</v>
      </c>
    </row>
    <row r="460" spans="1:21" x14ac:dyDescent="0.3">
      <c r="A460" s="5" t="s">
        <v>168</v>
      </c>
      <c r="B460" s="5" t="s">
        <v>206</v>
      </c>
      <c r="C460" s="5" t="s">
        <v>111</v>
      </c>
      <c r="D460" s="5" t="s">
        <v>244</v>
      </c>
      <c r="E460" s="5" t="s">
        <v>172</v>
      </c>
      <c r="F460" s="6">
        <v>43136</v>
      </c>
      <c r="G460" s="5" t="s">
        <v>148</v>
      </c>
      <c r="H460" s="5" t="s">
        <v>173</v>
      </c>
      <c r="I460">
        <v>42968</v>
      </c>
      <c r="J460">
        <v>168</v>
      </c>
      <c r="K460">
        <v>659.8</v>
      </c>
      <c r="L460">
        <v>7</v>
      </c>
      <c r="M460">
        <v>20783.7</v>
      </c>
      <c r="N460">
        <v>15381.732</v>
      </c>
      <c r="O460">
        <v>2197.39</v>
      </c>
      <c r="P460">
        <v>94.257142857142853</v>
      </c>
      <c r="Q460">
        <v>31.5</v>
      </c>
      <c r="R460">
        <v>5401.9679999999998</v>
      </c>
      <c r="S460">
        <v>2018</v>
      </c>
      <c r="T460">
        <v>2</v>
      </c>
      <c r="U460">
        <v>6</v>
      </c>
    </row>
    <row r="461" spans="1:21" x14ac:dyDescent="0.3">
      <c r="A461" s="5" t="s">
        <v>168</v>
      </c>
      <c r="B461" s="5" t="s">
        <v>206</v>
      </c>
      <c r="C461" s="5" t="s">
        <v>111</v>
      </c>
      <c r="D461" s="5" t="s">
        <v>244</v>
      </c>
      <c r="E461" s="5" t="s">
        <v>172</v>
      </c>
      <c r="F461" s="6">
        <v>43136</v>
      </c>
      <c r="G461" s="5" t="s">
        <v>148</v>
      </c>
      <c r="H461" s="5" t="s">
        <v>183</v>
      </c>
      <c r="I461">
        <v>42968</v>
      </c>
      <c r="J461">
        <v>168</v>
      </c>
      <c r="K461">
        <v>600</v>
      </c>
      <c r="L461">
        <v>5</v>
      </c>
      <c r="M461">
        <v>19320</v>
      </c>
      <c r="N461">
        <v>10986.950999999999</v>
      </c>
      <c r="O461">
        <v>2197.39</v>
      </c>
      <c r="P461">
        <v>120</v>
      </c>
      <c r="Q461">
        <v>32.200000000000003</v>
      </c>
      <c r="R461">
        <v>8333.0490000000009</v>
      </c>
      <c r="S461">
        <v>2018</v>
      </c>
      <c r="T461">
        <v>2</v>
      </c>
      <c r="U461">
        <v>6</v>
      </c>
    </row>
    <row r="462" spans="1:21" x14ac:dyDescent="0.3">
      <c r="A462" s="5" t="s">
        <v>168</v>
      </c>
      <c r="B462" s="5" t="s">
        <v>206</v>
      </c>
      <c r="C462" s="5" t="s">
        <v>111</v>
      </c>
      <c r="D462" s="5" t="s">
        <v>244</v>
      </c>
      <c r="E462" s="5" t="s">
        <v>172</v>
      </c>
      <c r="F462" s="6">
        <v>43136</v>
      </c>
      <c r="G462" s="5" t="s">
        <v>148</v>
      </c>
      <c r="H462" s="5" t="s">
        <v>182</v>
      </c>
      <c r="I462">
        <v>42968</v>
      </c>
      <c r="J462">
        <v>168</v>
      </c>
      <c r="K462">
        <v>246</v>
      </c>
      <c r="L462">
        <v>2</v>
      </c>
      <c r="M462">
        <v>7921.2</v>
      </c>
      <c r="N462">
        <v>4394.78</v>
      </c>
      <c r="O462">
        <v>2197.39</v>
      </c>
      <c r="P462">
        <v>123</v>
      </c>
      <c r="Q462">
        <v>32.200000000000003</v>
      </c>
      <c r="R462">
        <v>3526.42</v>
      </c>
      <c r="S462">
        <v>2018</v>
      </c>
      <c r="T462">
        <v>2</v>
      </c>
      <c r="U462">
        <v>6</v>
      </c>
    </row>
    <row r="463" spans="1:21" x14ac:dyDescent="0.3">
      <c r="A463" s="5" t="s">
        <v>168</v>
      </c>
      <c r="B463" s="5" t="s">
        <v>206</v>
      </c>
      <c r="C463" s="5" t="s">
        <v>111</v>
      </c>
      <c r="D463" s="5" t="s">
        <v>244</v>
      </c>
      <c r="E463" s="5" t="s">
        <v>172</v>
      </c>
      <c r="F463" s="6">
        <v>43136</v>
      </c>
      <c r="G463" s="5" t="s">
        <v>148</v>
      </c>
      <c r="H463" s="5" t="s">
        <v>246</v>
      </c>
      <c r="I463">
        <v>42968</v>
      </c>
      <c r="J463">
        <v>168</v>
      </c>
      <c r="K463">
        <v>299</v>
      </c>
      <c r="L463">
        <v>3</v>
      </c>
      <c r="M463">
        <v>9627.7999999999993</v>
      </c>
      <c r="N463">
        <v>6592.1710000000003</v>
      </c>
      <c r="O463">
        <v>2197.39</v>
      </c>
      <c r="P463">
        <v>99.666666666666671</v>
      </c>
      <c r="Q463">
        <v>32.200000000000003</v>
      </c>
      <c r="R463">
        <v>3035.6289999999999</v>
      </c>
      <c r="S463">
        <v>2018</v>
      </c>
      <c r="T463">
        <v>2</v>
      </c>
      <c r="U463">
        <v>6</v>
      </c>
    </row>
    <row r="464" spans="1:21" x14ac:dyDescent="0.3">
      <c r="A464" s="5" t="s">
        <v>168</v>
      </c>
      <c r="B464" s="5" t="s">
        <v>206</v>
      </c>
      <c r="C464" s="5" t="s">
        <v>111</v>
      </c>
      <c r="D464" s="5" t="s">
        <v>244</v>
      </c>
      <c r="E464" s="5" t="s">
        <v>172</v>
      </c>
      <c r="F464" s="6">
        <v>43136</v>
      </c>
      <c r="G464" s="5" t="s">
        <v>148</v>
      </c>
      <c r="H464" s="5" t="s">
        <v>186</v>
      </c>
      <c r="I464">
        <v>42968</v>
      </c>
      <c r="J464">
        <v>168</v>
      </c>
      <c r="K464">
        <v>124</v>
      </c>
      <c r="L464">
        <v>1</v>
      </c>
      <c r="M464">
        <v>3992.8</v>
      </c>
      <c r="N464">
        <v>2197.39</v>
      </c>
      <c r="O464">
        <v>2197.39</v>
      </c>
      <c r="P464">
        <v>124</v>
      </c>
      <c r="Q464">
        <v>32.200000000000003</v>
      </c>
      <c r="R464">
        <v>1795.41</v>
      </c>
      <c r="S464">
        <v>2018</v>
      </c>
      <c r="T464">
        <v>2</v>
      </c>
      <c r="U464">
        <v>6</v>
      </c>
    </row>
    <row r="465" spans="1:21" x14ac:dyDescent="0.3">
      <c r="A465" s="5" t="s">
        <v>168</v>
      </c>
      <c r="B465" s="5" t="s">
        <v>206</v>
      </c>
      <c r="C465" s="5" t="s">
        <v>111</v>
      </c>
      <c r="D465" s="5" t="s">
        <v>244</v>
      </c>
      <c r="E465" s="5" t="s">
        <v>172</v>
      </c>
      <c r="F465" s="6">
        <v>43136</v>
      </c>
      <c r="G465" s="5" t="s">
        <v>148</v>
      </c>
      <c r="H465" s="5" t="s">
        <v>238</v>
      </c>
      <c r="I465">
        <v>42968</v>
      </c>
      <c r="J465">
        <v>168</v>
      </c>
      <c r="K465">
        <v>220</v>
      </c>
      <c r="L465">
        <v>2</v>
      </c>
      <c r="M465">
        <v>7084</v>
      </c>
      <c r="N465">
        <v>4394.78</v>
      </c>
      <c r="O465">
        <v>2197.39</v>
      </c>
      <c r="P465">
        <v>110</v>
      </c>
      <c r="Q465">
        <v>32.200000000000003</v>
      </c>
      <c r="R465">
        <v>2689.22</v>
      </c>
      <c r="S465">
        <v>2018</v>
      </c>
      <c r="T465">
        <v>2</v>
      </c>
      <c r="U465">
        <v>6</v>
      </c>
    </row>
    <row r="466" spans="1:21" x14ac:dyDescent="0.3">
      <c r="A466" s="5" t="s">
        <v>168</v>
      </c>
      <c r="B466" s="5" t="s">
        <v>206</v>
      </c>
      <c r="C466" s="5" t="s">
        <v>111</v>
      </c>
      <c r="D466" s="5" t="s">
        <v>244</v>
      </c>
      <c r="E466" s="5" t="s">
        <v>172</v>
      </c>
      <c r="F466" s="6">
        <v>43136</v>
      </c>
      <c r="G466" s="5" t="s">
        <v>148</v>
      </c>
      <c r="H466" s="5" t="s">
        <v>184</v>
      </c>
      <c r="I466">
        <v>42968</v>
      </c>
      <c r="J466">
        <v>168</v>
      </c>
      <c r="K466">
        <v>3066</v>
      </c>
      <c r="L466">
        <v>27</v>
      </c>
      <c r="M466">
        <v>97192.2</v>
      </c>
      <c r="N466">
        <v>59329.536</v>
      </c>
      <c r="O466">
        <v>2197.39</v>
      </c>
      <c r="P466">
        <v>113.55555555555556</v>
      </c>
      <c r="Q466">
        <v>31.7</v>
      </c>
      <c r="R466">
        <v>37862.663999999997</v>
      </c>
      <c r="S466">
        <v>2018</v>
      </c>
      <c r="T466">
        <v>2</v>
      </c>
      <c r="U466">
        <v>6</v>
      </c>
    </row>
    <row r="467" spans="1:21" x14ac:dyDescent="0.3">
      <c r="A467" s="5" t="s">
        <v>168</v>
      </c>
      <c r="B467" s="5" t="s">
        <v>206</v>
      </c>
      <c r="C467" s="5" t="s">
        <v>111</v>
      </c>
      <c r="D467" s="5" t="s">
        <v>244</v>
      </c>
      <c r="E467" s="5" t="s">
        <v>172</v>
      </c>
      <c r="F467" s="6">
        <v>43136</v>
      </c>
      <c r="G467" s="5" t="s">
        <v>148</v>
      </c>
      <c r="H467" s="5" t="s">
        <v>223</v>
      </c>
      <c r="I467">
        <v>42968</v>
      </c>
      <c r="J467">
        <v>168</v>
      </c>
      <c r="K467">
        <v>350</v>
      </c>
      <c r="L467">
        <v>3</v>
      </c>
      <c r="M467">
        <v>11270</v>
      </c>
      <c r="N467">
        <v>6592.1710000000003</v>
      </c>
      <c r="O467">
        <v>2197.39</v>
      </c>
      <c r="P467">
        <v>116.66666666666667</v>
      </c>
      <c r="Q467">
        <v>32.200000000000003</v>
      </c>
      <c r="R467">
        <v>4677.8289999999997</v>
      </c>
      <c r="S467">
        <v>2018</v>
      </c>
      <c r="T467">
        <v>2</v>
      </c>
      <c r="U467">
        <v>6</v>
      </c>
    </row>
    <row r="468" spans="1:21" x14ac:dyDescent="0.3">
      <c r="A468" s="5" t="s">
        <v>168</v>
      </c>
      <c r="B468" s="5" t="s">
        <v>206</v>
      </c>
      <c r="C468" s="5" t="s">
        <v>111</v>
      </c>
      <c r="D468" s="5" t="s">
        <v>244</v>
      </c>
      <c r="E468" s="5" t="s">
        <v>172</v>
      </c>
      <c r="F468" s="6">
        <v>43136</v>
      </c>
      <c r="G468" s="5" t="s">
        <v>148</v>
      </c>
      <c r="H468" s="5" t="s">
        <v>225</v>
      </c>
      <c r="I468">
        <v>42968</v>
      </c>
      <c r="J468">
        <v>168</v>
      </c>
      <c r="K468">
        <v>128</v>
      </c>
      <c r="L468">
        <v>1</v>
      </c>
      <c r="M468">
        <v>4121.6000000000004</v>
      </c>
      <c r="N468">
        <v>2197.39</v>
      </c>
      <c r="O468">
        <v>2197.39</v>
      </c>
      <c r="P468">
        <v>128</v>
      </c>
      <c r="Q468">
        <v>32.200000000000003</v>
      </c>
      <c r="R468">
        <v>1924.21</v>
      </c>
      <c r="S468">
        <v>2018</v>
      </c>
      <c r="T468">
        <v>2</v>
      </c>
      <c r="U468">
        <v>6</v>
      </c>
    </row>
    <row r="469" spans="1:21" x14ac:dyDescent="0.3">
      <c r="A469" s="5" t="s">
        <v>168</v>
      </c>
      <c r="B469" s="5" t="s">
        <v>206</v>
      </c>
      <c r="C469" s="5" t="s">
        <v>118</v>
      </c>
      <c r="D469" s="5" t="s">
        <v>242</v>
      </c>
      <c r="E469" s="5" t="s">
        <v>227</v>
      </c>
      <c r="F469" s="6">
        <v>43136</v>
      </c>
      <c r="G469" s="5" t="s">
        <v>148</v>
      </c>
      <c r="H469" s="5" t="s">
        <v>173</v>
      </c>
      <c r="I469">
        <v>42962</v>
      </c>
      <c r="J469">
        <v>174</v>
      </c>
      <c r="K469">
        <v>-659.8</v>
      </c>
      <c r="L469">
        <v>-7</v>
      </c>
      <c r="M469">
        <v>-20783.7</v>
      </c>
      <c r="N469">
        <v>-15400.766</v>
      </c>
      <c r="O469">
        <v>-2200.1089999999999</v>
      </c>
      <c r="P469">
        <v>94.257142857142853</v>
      </c>
      <c r="Q469">
        <v>31.5</v>
      </c>
      <c r="R469">
        <v>-5382.9340000000002</v>
      </c>
      <c r="S469">
        <v>2018</v>
      </c>
      <c r="T469">
        <v>2</v>
      </c>
      <c r="U469">
        <v>6</v>
      </c>
    </row>
    <row r="470" spans="1:21" x14ac:dyDescent="0.3">
      <c r="A470" s="5" t="s">
        <v>168</v>
      </c>
      <c r="B470" s="5" t="s">
        <v>206</v>
      </c>
      <c r="C470" s="5" t="s">
        <v>118</v>
      </c>
      <c r="D470" s="5" t="s">
        <v>242</v>
      </c>
      <c r="E470" s="5" t="s">
        <v>172</v>
      </c>
      <c r="F470" s="6">
        <v>43136</v>
      </c>
      <c r="G470" s="5" t="s">
        <v>148</v>
      </c>
      <c r="H470" s="5" t="s">
        <v>217</v>
      </c>
      <c r="I470">
        <v>42962</v>
      </c>
      <c r="J470">
        <v>174</v>
      </c>
      <c r="K470">
        <v>544</v>
      </c>
      <c r="L470">
        <v>5</v>
      </c>
      <c r="M470">
        <v>17516.8</v>
      </c>
      <c r="N470">
        <v>11000.547</v>
      </c>
      <c r="O470">
        <v>2200.1089999999999</v>
      </c>
      <c r="P470">
        <v>108.8</v>
      </c>
      <c r="Q470">
        <v>32.200000000000003</v>
      </c>
      <c r="R470">
        <v>6516.2529999999997</v>
      </c>
      <c r="S470">
        <v>2018</v>
      </c>
      <c r="T470">
        <v>2</v>
      </c>
      <c r="U470">
        <v>6</v>
      </c>
    </row>
    <row r="471" spans="1:21" x14ac:dyDescent="0.3">
      <c r="A471" s="5" t="s">
        <v>168</v>
      </c>
      <c r="B471" s="5" t="s">
        <v>206</v>
      </c>
      <c r="C471" s="5" t="s">
        <v>118</v>
      </c>
      <c r="D471" s="5" t="s">
        <v>242</v>
      </c>
      <c r="E471" s="5" t="s">
        <v>172</v>
      </c>
      <c r="F471" s="6">
        <v>43136</v>
      </c>
      <c r="G471" s="5" t="s">
        <v>148</v>
      </c>
      <c r="H471" s="5" t="s">
        <v>218</v>
      </c>
      <c r="I471">
        <v>42962</v>
      </c>
      <c r="J471">
        <v>174</v>
      </c>
      <c r="K471">
        <v>342</v>
      </c>
      <c r="L471">
        <v>3</v>
      </c>
      <c r="M471">
        <v>11012.4</v>
      </c>
      <c r="N471">
        <v>6600.3280000000004</v>
      </c>
      <c r="O471">
        <v>2200.1089999999999</v>
      </c>
      <c r="P471">
        <v>114</v>
      </c>
      <c r="Q471">
        <v>32.200000000000003</v>
      </c>
      <c r="R471">
        <v>4412.0720000000001</v>
      </c>
      <c r="S471">
        <v>2018</v>
      </c>
      <c r="T471">
        <v>2</v>
      </c>
      <c r="U471">
        <v>6</v>
      </c>
    </row>
    <row r="472" spans="1:21" x14ac:dyDescent="0.3">
      <c r="A472" s="5" t="s">
        <v>168</v>
      </c>
      <c r="B472" s="5" t="s">
        <v>206</v>
      </c>
      <c r="C472" s="5" t="s">
        <v>118</v>
      </c>
      <c r="D472" s="5" t="s">
        <v>242</v>
      </c>
      <c r="E472" s="5" t="s">
        <v>172</v>
      </c>
      <c r="F472" s="6">
        <v>43136</v>
      </c>
      <c r="G472" s="5" t="s">
        <v>148</v>
      </c>
      <c r="H472" s="5" t="s">
        <v>202</v>
      </c>
      <c r="I472">
        <v>42962</v>
      </c>
      <c r="J472">
        <v>174</v>
      </c>
      <c r="K472">
        <v>1376</v>
      </c>
      <c r="L472">
        <v>12</v>
      </c>
      <c r="M472">
        <v>44307.199999999997</v>
      </c>
      <c r="N472">
        <v>26401.312000000002</v>
      </c>
      <c r="O472">
        <v>2200.1089999999999</v>
      </c>
      <c r="P472">
        <v>114.66666666666667</v>
      </c>
      <c r="Q472">
        <v>32.200000000000003</v>
      </c>
      <c r="R472">
        <v>17905.887999999999</v>
      </c>
      <c r="S472">
        <v>2018</v>
      </c>
      <c r="T472">
        <v>2</v>
      </c>
      <c r="U472">
        <v>6</v>
      </c>
    </row>
    <row r="473" spans="1:21" x14ac:dyDescent="0.3">
      <c r="A473" s="5" t="s">
        <v>168</v>
      </c>
      <c r="B473" s="5" t="s">
        <v>206</v>
      </c>
      <c r="C473" s="5" t="s">
        <v>118</v>
      </c>
      <c r="D473" s="5" t="s">
        <v>242</v>
      </c>
      <c r="E473" s="5" t="s">
        <v>172</v>
      </c>
      <c r="F473" s="6">
        <v>43136</v>
      </c>
      <c r="G473" s="5" t="s">
        <v>148</v>
      </c>
      <c r="H473" s="5" t="s">
        <v>216</v>
      </c>
      <c r="I473">
        <v>42962</v>
      </c>
      <c r="J473">
        <v>174</v>
      </c>
      <c r="K473">
        <v>212</v>
      </c>
      <c r="L473">
        <v>2</v>
      </c>
      <c r="M473">
        <v>6826.4</v>
      </c>
      <c r="N473">
        <v>4400.2190000000001</v>
      </c>
      <c r="O473">
        <v>2200.1089999999999</v>
      </c>
      <c r="P473">
        <v>106</v>
      </c>
      <c r="Q473">
        <v>32.200000000000003</v>
      </c>
      <c r="R473">
        <v>2426.181</v>
      </c>
      <c r="S473">
        <v>2018</v>
      </c>
      <c r="T473">
        <v>2</v>
      </c>
      <c r="U473">
        <v>6</v>
      </c>
    </row>
    <row r="474" spans="1:21" x14ac:dyDescent="0.3">
      <c r="A474" s="5" t="s">
        <v>168</v>
      </c>
      <c r="B474" s="5" t="s">
        <v>206</v>
      </c>
      <c r="C474" s="5" t="s">
        <v>118</v>
      </c>
      <c r="D474" s="5" t="s">
        <v>242</v>
      </c>
      <c r="E474" s="5" t="s">
        <v>172</v>
      </c>
      <c r="F474" s="6">
        <v>43136</v>
      </c>
      <c r="G474" s="5" t="s">
        <v>148</v>
      </c>
      <c r="H474" s="5" t="s">
        <v>203</v>
      </c>
      <c r="I474">
        <v>42962</v>
      </c>
      <c r="J474">
        <v>174</v>
      </c>
      <c r="K474">
        <v>210</v>
      </c>
      <c r="L474">
        <v>2</v>
      </c>
      <c r="M474">
        <v>6762</v>
      </c>
      <c r="N474">
        <v>4400.2190000000001</v>
      </c>
      <c r="O474">
        <v>2200.1089999999999</v>
      </c>
      <c r="P474">
        <v>105</v>
      </c>
      <c r="Q474">
        <v>32.200000000000003</v>
      </c>
      <c r="R474">
        <v>2361.7809999999999</v>
      </c>
      <c r="S474">
        <v>2018</v>
      </c>
      <c r="T474">
        <v>2</v>
      </c>
      <c r="U474">
        <v>6</v>
      </c>
    </row>
    <row r="475" spans="1:21" x14ac:dyDescent="0.3">
      <c r="A475" s="5" t="s">
        <v>168</v>
      </c>
      <c r="B475" s="5" t="s">
        <v>206</v>
      </c>
      <c r="C475" s="5" t="s">
        <v>118</v>
      </c>
      <c r="D475" s="5" t="s">
        <v>242</v>
      </c>
      <c r="E475" s="5" t="s">
        <v>172</v>
      </c>
      <c r="F475" s="6">
        <v>43136</v>
      </c>
      <c r="G475" s="5" t="s">
        <v>148</v>
      </c>
      <c r="H475" s="5" t="s">
        <v>190</v>
      </c>
      <c r="I475">
        <v>42962</v>
      </c>
      <c r="J475">
        <v>174</v>
      </c>
      <c r="K475">
        <v>208</v>
      </c>
      <c r="L475">
        <v>2</v>
      </c>
      <c r="M475">
        <v>6697.6</v>
      </c>
      <c r="N475">
        <v>4400.2190000000001</v>
      </c>
      <c r="O475">
        <v>2200.1089999999999</v>
      </c>
      <c r="P475">
        <v>104</v>
      </c>
      <c r="Q475">
        <v>32.200000000000003</v>
      </c>
      <c r="R475">
        <v>2297.3809999999999</v>
      </c>
      <c r="S475">
        <v>2018</v>
      </c>
      <c r="T475">
        <v>2</v>
      </c>
      <c r="U475">
        <v>6</v>
      </c>
    </row>
    <row r="476" spans="1:21" x14ac:dyDescent="0.3">
      <c r="A476" s="5" t="s">
        <v>168</v>
      </c>
      <c r="B476" s="5" t="s">
        <v>206</v>
      </c>
      <c r="C476" s="5" t="s">
        <v>118</v>
      </c>
      <c r="D476" s="5" t="s">
        <v>242</v>
      </c>
      <c r="E476" s="5" t="s">
        <v>172</v>
      </c>
      <c r="F476" s="6">
        <v>43136</v>
      </c>
      <c r="G476" s="5" t="s">
        <v>148</v>
      </c>
      <c r="H476" s="5" t="s">
        <v>237</v>
      </c>
      <c r="I476">
        <v>42962</v>
      </c>
      <c r="J476">
        <v>174</v>
      </c>
      <c r="K476">
        <v>106</v>
      </c>
      <c r="L476">
        <v>1</v>
      </c>
      <c r="M476">
        <v>3413.2</v>
      </c>
      <c r="N476">
        <v>2200.1089999999999</v>
      </c>
      <c r="O476">
        <v>2200.1089999999999</v>
      </c>
      <c r="P476">
        <v>106</v>
      </c>
      <c r="Q476">
        <v>32.200000000000003</v>
      </c>
      <c r="R476">
        <v>1213.0909999999999</v>
      </c>
      <c r="S476">
        <v>2018</v>
      </c>
      <c r="T476">
        <v>2</v>
      </c>
      <c r="U476">
        <v>6</v>
      </c>
    </row>
    <row r="477" spans="1:21" x14ac:dyDescent="0.3">
      <c r="A477" s="5" t="s">
        <v>168</v>
      </c>
      <c r="B477" s="5" t="s">
        <v>206</v>
      </c>
      <c r="C477" s="5" t="s">
        <v>118</v>
      </c>
      <c r="D477" s="5" t="s">
        <v>242</v>
      </c>
      <c r="E477" s="5" t="s">
        <v>172</v>
      </c>
      <c r="F477" s="6">
        <v>43136</v>
      </c>
      <c r="G477" s="5" t="s">
        <v>148</v>
      </c>
      <c r="H477" s="5" t="s">
        <v>191</v>
      </c>
      <c r="I477">
        <v>42962</v>
      </c>
      <c r="J477">
        <v>174</v>
      </c>
      <c r="K477">
        <v>839</v>
      </c>
      <c r="L477">
        <v>7</v>
      </c>
      <c r="M477">
        <v>27015.8</v>
      </c>
      <c r="N477">
        <v>15400.766</v>
      </c>
      <c r="O477">
        <v>2200.1089999999999</v>
      </c>
      <c r="P477">
        <v>119.85714285714286</v>
      </c>
      <c r="Q477">
        <v>32.200000000000003</v>
      </c>
      <c r="R477">
        <v>11615.034</v>
      </c>
      <c r="S477">
        <v>2018</v>
      </c>
      <c r="T477">
        <v>2</v>
      </c>
      <c r="U477">
        <v>6</v>
      </c>
    </row>
    <row r="478" spans="1:21" x14ac:dyDescent="0.3">
      <c r="A478" s="5" t="s">
        <v>168</v>
      </c>
      <c r="B478" s="5" t="s">
        <v>206</v>
      </c>
      <c r="C478" s="5" t="s">
        <v>118</v>
      </c>
      <c r="D478" s="5" t="s">
        <v>242</v>
      </c>
      <c r="E478" s="5" t="s">
        <v>172</v>
      </c>
      <c r="F478" s="6">
        <v>43136</v>
      </c>
      <c r="G478" s="5" t="s">
        <v>148</v>
      </c>
      <c r="H478" s="5" t="s">
        <v>187</v>
      </c>
      <c r="I478">
        <v>42962</v>
      </c>
      <c r="J478">
        <v>174</v>
      </c>
      <c r="K478">
        <v>272</v>
      </c>
      <c r="L478">
        <v>2</v>
      </c>
      <c r="M478">
        <v>8758.4</v>
      </c>
      <c r="N478">
        <v>4400.2190000000001</v>
      </c>
      <c r="O478">
        <v>2200.1089999999999</v>
      </c>
      <c r="P478">
        <v>136</v>
      </c>
      <c r="Q478">
        <v>32.200000000000003</v>
      </c>
      <c r="R478">
        <v>4358.1809999999996</v>
      </c>
      <c r="S478">
        <v>2018</v>
      </c>
      <c r="T478">
        <v>2</v>
      </c>
      <c r="U478">
        <v>6</v>
      </c>
    </row>
    <row r="479" spans="1:21" x14ac:dyDescent="0.3">
      <c r="A479" s="5" t="s">
        <v>168</v>
      </c>
      <c r="B479" s="5" t="s">
        <v>206</v>
      </c>
      <c r="C479" s="5" t="s">
        <v>118</v>
      </c>
      <c r="D479" s="5" t="s">
        <v>242</v>
      </c>
      <c r="E479" s="5" t="s">
        <v>172</v>
      </c>
      <c r="F479" s="6">
        <v>43136</v>
      </c>
      <c r="G479" s="5" t="s">
        <v>148</v>
      </c>
      <c r="H479" s="5" t="s">
        <v>204</v>
      </c>
      <c r="I479">
        <v>42962</v>
      </c>
      <c r="J479">
        <v>174</v>
      </c>
      <c r="K479">
        <v>488</v>
      </c>
      <c r="L479">
        <v>4</v>
      </c>
      <c r="M479">
        <v>15713.6</v>
      </c>
      <c r="N479">
        <v>8800.4369999999999</v>
      </c>
      <c r="O479">
        <v>2200.1089999999999</v>
      </c>
      <c r="P479">
        <v>122</v>
      </c>
      <c r="Q479">
        <v>32.200000000000003</v>
      </c>
      <c r="R479">
        <v>6913.1629999999996</v>
      </c>
      <c r="S479">
        <v>2018</v>
      </c>
      <c r="T479">
        <v>2</v>
      </c>
      <c r="U479">
        <v>6</v>
      </c>
    </row>
    <row r="480" spans="1:21" x14ac:dyDescent="0.3">
      <c r="A480" s="5" t="s">
        <v>168</v>
      </c>
      <c r="B480" s="5" t="s">
        <v>206</v>
      </c>
      <c r="C480" s="5" t="s">
        <v>118</v>
      </c>
      <c r="D480" s="5" t="s">
        <v>242</v>
      </c>
      <c r="E480" s="5" t="s">
        <v>172</v>
      </c>
      <c r="F480" s="6">
        <v>43136</v>
      </c>
      <c r="G480" s="5" t="s">
        <v>148</v>
      </c>
      <c r="H480" s="5" t="s">
        <v>180</v>
      </c>
      <c r="I480">
        <v>42962</v>
      </c>
      <c r="J480">
        <v>174</v>
      </c>
      <c r="K480">
        <v>193</v>
      </c>
      <c r="L480">
        <v>2</v>
      </c>
      <c r="M480">
        <v>6214.6</v>
      </c>
      <c r="N480">
        <v>4400.2190000000001</v>
      </c>
      <c r="O480">
        <v>2200.1089999999999</v>
      </c>
      <c r="P480">
        <v>96.5</v>
      </c>
      <c r="Q480">
        <v>32.200000000000003</v>
      </c>
      <c r="R480">
        <v>1814.3810000000001</v>
      </c>
      <c r="S480">
        <v>2018</v>
      </c>
      <c r="T480">
        <v>2</v>
      </c>
      <c r="U480">
        <v>6</v>
      </c>
    </row>
    <row r="481" spans="1:21" x14ac:dyDescent="0.3">
      <c r="A481" s="5" t="s">
        <v>168</v>
      </c>
      <c r="B481" s="5" t="s">
        <v>206</v>
      </c>
      <c r="C481" s="5" t="s">
        <v>118</v>
      </c>
      <c r="D481" s="5" t="s">
        <v>242</v>
      </c>
      <c r="E481" s="5" t="s">
        <v>172</v>
      </c>
      <c r="F481" s="6">
        <v>43136</v>
      </c>
      <c r="G481" s="5" t="s">
        <v>148</v>
      </c>
      <c r="H481" s="5" t="s">
        <v>220</v>
      </c>
      <c r="I481">
        <v>42962</v>
      </c>
      <c r="J481">
        <v>174</v>
      </c>
      <c r="K481">
        <v>100</v>
      </c>
      <c r="L481">
        <v>1</v>
      </c>
      <c r="M481">
        <v>3220</v>
      </c>
      <c r="N481">
        <v>2200.1089999999999</v>
      </c>
      <c r="O481">
        <v>2200.1089999999999</v>
      </c>
      <c r="P481">
        <v>100</v>
      </c>
      <c r="Q481">
        <v>32.200000000000003</v>
      </c>
      <c r="R481">
        <v>1019.891</v>
      </c>
      <c r="S481">
        <v>2018</v>
      </c>
      <c r="T481">
        <v>2</v>
      </c>
      <c r="U481">
        <v>6</v>
      </c>
    </row>
    <row r="482" spans="1:21" x14ac:dyDescent="0.3">
      <c r="A482" s="5" t="s">
        <v>168</v>
      </c>
      <c r="B482" s="5" t="s">
        <v>206</v>
      </c>
      <c r="C482" s="5" t="s">
        <v>118</v>
      </c>
      <c r="D482" s="5" t="s">
        <v>242</v>
      </c>
      <c r="E482" s="5" t="s">
        <v>172</v>
      </c>
      <c r="F482" s="6">
        <v>43136</v>
      </c>
      <c r="G482" s="5" t="s">
        <v>148</v>
      </c>
      <c r="H482" s="5" t="s">
        <v>221</v>
      </c>
      <c r="I482">
        <v>42962</v>
      </c>
      <c r="J482">
        <v>174</v>
      </c>
      <c r="K482">
        <v>222</v>
      </c>
      <c r="L482">
        <v>2</v>
      </c>
      <c r="M482">
        <v>7148.4</v>
      </c>
      <c r="N482">
        <v>4400.2190000000001</v>
      </c>
      <c r="O482">
        <v>2200.1089999999999</v>
      </c>
      <c r="P482">
        <v>111</v>
      </c>
      <c r="Q482">
        <v>32.200000000000003</v>
      </c>
      <c r="R482">
        <v>2748.181</v>
      </c>
      <c r="S482">
        <v>2018</v>
      </c>
      <c r="T482">
        <v>2</v>
      </c>
      <c r="U482">
        <v>6</v>
      </c>
    </row>
    <row r="483" spans="1:21" x14ac:dyDescent="0.3">
      <c r="A483" s="5" t="s">
        <v>168</v>
      </c>
      <c r="B483" s="5" t="s">
        <v>206</v>
      </c>
      <c r="C483" s="5" t="s">
        <v>118</v>
      </c>
      <c r="D483" s="5" t="s">
        <v>242</v>
      </c>
      <c r="E483" s="5" t="s">
        <v>172</v>
      </c>
      <c r="F483" s="6">
        <v>43136</v>
      </c>
      <c r="G483" s="5" t="s">
        <v>148</v>
      </c>
      <c r="H483" s="5" t="s">
        <v>205</v>
      </c>
      <c r="I483">
        <v>42962</v>
      </c>
      <c r="J483">
        <v>174</v>
      </c>
      <c r="K483">
        <v>356</v>
      </c>
      <c r="L483">
        <v>3</v>
      </c>
      <c r="M483">
        <v>11463.2</v>
      </c>
      <c r="N483">
        <v>6600.3280000000004</v>
      </c>
      <c r="O483">
        <v>2200.1089999999999</v>
      </c>
      <c r="P483">
        <v>118.66666666666667</v>
      </c>
      <c r="Q483">
        <v>32.200000000000003</v>
      </c>
      <c r="R483">
        <v>4862.8720000000003</v>
      </c>
      <c r="S483">
        <v>2018</v>
      </c>
      <c r="T483">
        <v>2</v>
      </c>
      <c r="U483">
        <v>6</v>
      </c>
    </row>
    <row r="484" spans="1:21" x14ac:dyDescent="0.3">
      <c r="A484" s="5" t="s">
        <v>168</v>
      </c>
      <c r="B484" s="5" t="s">
        <v>206</v>
      </c>
      <c r="C484" s="5" t="s">
        <v>118</v>
      </c>
      <c r="D484" s="5" t="s">
        <v>242</v>
      </c>
      <c r="E484" s="5" t="s">
        <v>172</v>
      </c>
      <c r="F484" s="6">
        <v>43136</v>
      </c>
      <c r="G484" s="5" t="s">
        <v>148</v>
      </c>
      <c r="H484" s="5" t="s">
        <v>222</v>
      </c>
      <c r="I484">
        <v>42962</v>
      </c>
      <c r="J484">
        <v>174</v>
      </c>
      <c r="K484">
        <v>101</v>
      </c>
      <c r="L484">
        <v>1</v>
      </c>
      <c r="M484">
        <v>3252.2</v>
      </c>
      <c r="N484">
        <v>2200.1089999999999</v>
      </c>
      <c r="O484">
        <v>2200.1089999999999</v>
      </c>
      <c r="P484">
        <v>101</v>
      </c>
      <c r="Q484">
        <v>32.200000000000003</v>
      </c>
      <c r="R484">
        <v>1052.0909999999999</v>
      </c>
      <c r="S484">
        <v>2018</v>
      </c>
      <c r="T484">
        <v>2</v>
      </c>
      <c r="U484">
        <v>6</v>
      </c>
    </row>
    <row r="485" spans="1:21" x14ac:dyDescent="0.3">
      <c r="A485" s="5" t="s">
        <v>168</v>
      </c>
      <c r="B485" s="5" t="s">
        <v>206</v>
      </c>
      <c r="C485" s="5" t="s">
        <v>118</v>
      </c>
      <c r="D485" s="5" t="s">
        <v>242</v>
      </c>
      <c r="E485" s="5" t="s">
        <v>172</v>
      </c>
      <c r="F485" s="6">
        <v>43136</v>
      </c>
      <c r="G485" s="5" t="s">
        <v>148</v>
      </c>
      <c r="H485" s="5" t="s">
        <v>181</v>
      </c>
      <c r="I485">
        <v>42962</v>
      </c>
      <c r="J485">
        <v>174</v>
      </c>
      <c r="K485">
        <v>203</v>
      </c>
      <c r="L485">
        <v>2</v>
      </c>
      <c r="M485">
        <v>6536.6</v>
      </c>
      <c r="N485">
        <v>4400.2190000000001</v>
      </c>
      <c r="O485">
        <v>2200.1089999999999</v>
      </c>
      <c r="P485">
        <v>101.5</v>
      </c>
      <c r="Q485">
        <v>32.200000000000003</v>
      </c>
      <c r="R485">
        <v>2136.3809999999999</v>
      </c>
      <c r="S485">
        <v>2018</v>
      </c>
      <c r="T485">
        <v>2</v>
      </c>
      <c r="U485">
        <v>6</v>
      </c>
    </row>
    <row r="486" spans="1:21" x14ac:dyDescent="0.3">
      <c r="A486" s="5" t="s">
        <v>168</v>
      </c>
      <c r="B486" s="5" t="s">
        <v>206</v>
      </c>
      <c r="C486" s="5" t="s">
        <v>127</v>
      </c>
      <c r="D486" s="5" t="s">
        <v>243</v>
      </c>
      <c r="E486" s="5" t="s">
        <v>227</v>
      </c>
      <c r="F486" s="6">
        <v>43136</v>
      </c>
      <c r="G486" s="5" t="s">
        <v>148</v>
      </c>
      <c r="H486" s="5" t="s">
        <v>173</v>
      </c>
      <c r="I486">
        <v>43058</v>
      </c>
      <c r="J486">
        <v>78</v>
      </c>
      <c r="K486">
        <v>-32.5</v>
      </c>
      <c r="L486">
        <v>-1</v>
      </c>
      <c r="M486">
        <v>-1036.75</v>
      </c>
      <c r="N486">
        <v>-862.65899999999999</v>
      </c>
      <c r="O486">
        <v>-862.65899999999999</v>
      </c>
      <c r="P486">
        <v>32.5</v>
      </c>
      <c r="Q486">
        <v>31.9</v>
      </c>
      <c r="R486">
        <v>-174.09100000000001</v>
      </c>
      <c r="S486">
        <v>2018</v>
      </c>
      <c r="T486">
        <v>2</v>
      </c>
      <c r="U486">
        <v>6</v>
      </c>
    </row>
    <row r="487" spans="1:21" x14ac:dyDescent="0.3">
      <c r="A487" s="5" t="s">
        <v>168</v>
      </c>
      <c r="B487" s="5" t="s">
        <v>175</v>
      </c>
      <c r="C487" s="5" t="s">
        <v>88</v>
      </c>
      <c r="D487" s="5" t="s">
        <v>176</v>
      </c>
      <c r="E487" s="5" t="s">
        <v>172</v>
      </c>
      <c r="F487" s="6">
        <v>43138</v>
      </c>
      <c r="G487" s="5" t="s">
        <v>148</v>
      </c>
      <c r="H487" s="5" t="s">
        <v>212</v>
      </c>
      <c r="I487">
        <v>42951</v>
      </c>
      <c r="J487">
        <v>187</v>
      </c>
      <c r="K487">
        <v>130</v>
      </c>
      <c r="L487">
        <v>1</v>
      </c>
      <c r="M487">
        <v>4160</v>
      </c>
      <c r="N487">
        <v>2681.183</v>
      </c>
      <c r="O487">
        <v>2681.183</v>
      </c>
      <c r="P487">
        <v>130</v>
      </c>
      <c r="Q487">
        <v>32</v>
      </c>
      <c r="R487">
        <v>1478.817</v>
      </c>
      <c r="S487">
        <v>2018</v>
      </c>
      <c r="T487">
        <v>2</v>
      </c>
      <c r="U487">
        <v>6</v>
      </c>
    </row>
    <row r="488" spans="1:21" x14ac:dyDescent="0.3">
      <c r="A488" s="5" t="s">
        <v>168</v>
      </c>
      <c r="B488" s="5" t="s">
        <v>206</v>
      </c>
      <c r="C488" s="5" t="s">
        <v>111</v>
      </c>
      <c r="D488" s="5" t="s">
        <v>244</v>
      </c>
      <c r="E488" s="5" t="s">
        <v>172</v>
      </c>
      <c r="F488" s="6">
        <v>43138</v>
      </c>
      <c r="G488" s="5" t="s">
        <v>148</v>
      </c>
      <c r="H488" s="5" t="s">
        <v>201</v>
      </c>
      <c r="I488">
        <v>42968</v>
      </c>
      <c r="J488">
        <v>170</v>
      </c>
      <c r="K488">
        <v>315</v>
      </c>
      <c r="L488">
        <v>3</v>
      </c>
      <c r="M488">
        <v>10143</v>
      </c>
      <c r="N488">
        <v>6944.049</v>
      </c>
      <c r="O488">
        <v>2314.683</v>
      </c>
      <c r="P488">
        <v>105</v>
      </c>
      <c r="Q488">
        <v>32.200000000000003</v>
      </c>
      <c r="R488">
        <v>3198.951</v>
      </c>
      <c r="S488">
        <v>2018</v>
      </c>
      <c r="T488">
        <v>2</v>
      </c>
      <c r="U488">
        <v>6</v>
      </c>
    </row>
    <row r="489" spans="1:21" x14ac:dyDescent="0.3">
      <c r="A489" s="5" t="s">
        <v>168</v>
      </c>
      <c r="B489" s="5" t="s">
        <v>206</v>
      </c>
      <c r="C489" s="5" t="s">
        <v>111</v>
      </c>
      <c r="D489" s="5" t="s">
        <v>244</v>
      </c>
      <c r="E489" s="5" t="s">
        <v>172</v>
      </c>
      <c r="F489" s="6">
        <v>43138</v>
      </c>
      <c r="G489" s="5" t="s">
        <v>148</v>
      </c>
      <c r="H489" s="5" t="s">
        <v>217</v>
      </c>
      <c r="I489">
        <v>42968</v>
      </c>
      <c r="J489">
        <v>170</v>
      </c>
      <c r="K489">
        <v>658</v>
      </c>
      <c r="L489">
        <v>6</v>
      </c>
      <c r="M489">
        <v>21187.599999999999</v>
      </c>
      <c r="N489">
        <v>13888.098</v>
      </c>
      <c r="O489">
        <v>2314.683</v>
      </c>
      <c r="P489">
        <v>109.66666666666667</v>
      </c>
      <c r="Q489">
        <v>32.200000000000003</v>
      </c>
      <c r="R489">
        <v>7299.5020000000004</v>
      </c>
      <c r="S489">
        <v>2018</v>
      </c>
      <c r="T489">
        <v>2</v>
      </c>
      <c r="U489">
        <v>6</v>
      </c>
    </row>
    <row r="490" spans="1:21" x14ac:dyDescent="0.3">
      <c r="A490" s="5" t="s">
        <v>168</v>
      </c>
      <c r="B490" s="5" t="s">
        <v>206</v>
      </c>
      <c r="C490" s="5" t="s">
        <v>111</v>
      </c>
      <c r="D490" s="5" t="s">
        <v>244</v>
      </c>
      <c r="E490" s="5" t="s">
        <v>172</v>
      </c>
      <c r="F490" s="6">
        <v>43138</v>
      </c>
      <c r="G490" s="5" t="s">
        <v>148</v>
      </c>
      <c r="H490" s="5" t="s">
        <v>216</v>
      </c>
      <c r="I490">
        <v>42968</v>
      </c>
      <c r="J490">
        <v>170</v>
      </c>
      <c r="K490">
        <v>210</v>
      </c>
      <c r="L490">
        <v>2</v>
      </c>
      <c r="M490">
        <v>6762</v>
      </c>
      <c r="N490">
        <v>4629.366</v>
      </c>
      <c r="O490">
        <v>2314.683</v>
      </c>
      <c r="P490">
        <v>105</v>
      </c>
      <c r="Q490">
        <v>32.200000000000003</v>
      </c>
      <c r="R490">
        <v>2132.634</v>
      </c>
      <c r="S490">
        <v>2018</v>
      </c>
      <c r="T490">
        <v>2</v>
      </c>
      <c r="U490">
        <v>6</v>
      </c>
    </row>
    <row r="491" spans="1:21" x14ac:dyDescent="0.3">
      <c r="A491" s="5" t="s">
        <v>168</v>
      </c>
      <c r="B491" s="5" t="s">
        <v>206</v>
      </c>
      <c r="C491" s="5" t="s">
        <v>111</v>
      </c>
      <c r="D491" s="5" t="s">
        <v>244</v>
      </c>
      <c r="E491" s="5" t="s">
        <v>172</v>
      </c>
      <c r="F491" s="6">
        <v>43138</v>
      </c>
      <c r="G491" s="5" t="s">
        <v>148</v>
      </c>
      <c r="H491" s="5" t="s">
        <v>184</v>
      </c>
      <c r="I491">
        <v>42968</v>
      </c>
      <c r="J491">
        <v>170</v>
      </c>
      <c r="K491">
        <v>2624</v>
      </c>
      <c r="L491">
        <v>22</v>
      </c>
      <c r="M491">
        <v>83180.800000000003</v>
      </c>
      <c r="N491">
        <v>50923.025999999998</v>
      </c>
      <c r="O491">
        <v>2314.683</v>
      </c>
      <c r="P491">
        <v>119.27272727272727</v>
      </c>
      <c r="Q491">
        <v>31.7</v>
      </c>
      <c r="R491">
        <v>32257.774000000001</v>
      </c>
      <c r="S491">
        <v>2018</v>
      </c>
      <c r="T491">
        <v>2</v>
      </c>
      <c r="U491">
        <v>6</v>
      </c>
    </row>
    <row r="492" spans="1:21" x14ac:dyDescent="0.3">
      <c r="A492" s="5" t="s">
        <v>168</v>
      </c>
      <c r="B492" s="5" t="s">
        <v>206</v>
      </c>
      <c r="C492" s="5" t="s">
        <v>111</v>
      </c>
      <c r="D492" s="5" t="s">
        <v>244</v>
      </c>
      <c r="E492" s="5" t="s">
        <v>172</v>
      </c>
      <c r="F492" s="6">
        <v>43138</v>
      </c>
      <c r="G492" s="5" t="s">
        <v>148</v>
      </c>
      <c r="H492" s="5" t="s">
        <v>203</v>
      </c>
      <c r="I492">
        <v>42968</v>
      </c>
      <c r="J492">
        <v>170</v>
      </c>
      <c r="K492">
        <v>103</v>
      </c>
      <c r="L492">
        <v>1</v>
      </c>
      <c r="M492">
        <v>3316.6</v>
      </c>
      <c r="N492">
        <v>2314.683</v>
      </c>
      <c r="O492">
        <v>2314.683</v>
      </c>
      <c r="P492">
        <v>103</v>
      </c>
      <c r="Q492">
        <v>32.200000000000003</v>
      </c>
      <c r="R492">
        <v>1001.917</v>
      </c>
      <c r="S492">
        <v>2018</v>
      </c>
      <c r="T492">
        <v>2</v>
      </c>
      <c r="U492">
        <v>6</v>
      </c>
    </row>
    <row r="493" spans="1:21" x14ac:dyDescent="0.3">
      <c r="A493" s="5" t="s">
        <v>168</v>
      </c>
      <c r="B493" s="5" t="s">
        <v>206</v>
      </c>
      <c r="C493" s="5" t="s">
        <v>111</v>
      </c>
      <c r="D493" s="5" t="s">
        <v>244</v>
      </c>
      <c r="E493" s="5" t="s">
        <v>172</v>
      </c>
      <c r="F493" s="6">
        <v>43138</v>
      </c>
      <c r="G493" s="5" t="s">
        <v>148</v>
      </c>
      <c r="H493" s="5" t="s">
        <v>204</v>
      </c>
      <c r="I493">
        <v>42968</v>
      </c>
      <c r="J493">
        <v>170</v>
      </c>
      <c r="K493">
        <v>331</v>
      </c>
      <c r="L493">
        <v>3</v>
      </c>
      <c r="M493">
        <v>10658.2</v>
      </c>
      <c r="N493">
        <v>6944.049</v>
      </c>
      <c r="O493">
        <v>2314.683</v>
      </c>
      <c r="P493">
        <v>110.33333333333333</v>
      </c>
      <c r="Q493">
        <v>32.200000000000003</v>
      </c>
      <c r="R493">
        <v>3714.1509999999998</v>
      </c>
      <c r="S493">
        <v>2018</v>
      </c>
      <c r="T493">
        <v>2</v>
      </c>
      <c r="U493">
        <v>6</v>
      </c>
    </row>
    <row r="494" spans="1:21" x14ac:dyDescent="0.3">
      <c r="A494" s="5" t="s">
        <v>168</v>
      </c>
      <c r="B494" s="5" t="s">
        <v>206</v>
      </c>
      <c r="C494" s="5" t="s">
        <v>111</v>
      </c>
      <c r="D494" s="5" t="s">
        <v>244</v>
      </c>
      <c r="E494" s="5" t="s">
        <v>172</v>
      </c>
      <c r="F494" s="6">
        <v>43138</v>
      </c>
      <c r="G494" s="5" t="s">
        <v>148</v>
      </c>
      <c r="H494" s="5" t="s">
        <v>237</v>
      </c>
      <c r="I494">
        <v>42968</v>
      </c>
      <c r="J494">
        <v>170</v>
      </c>
      <c r="K494">
        <v>204</v>
      </c>
      <c r="L494">
        <v>2</v>
      </c>
      <c r="M494">
        <v>6568.8</v>
      </c>
      <c r="N494">
        <v>4629.366</v>
      </c>
      <c r="O494">
        <v>2314.683</v>
      </c>
      <c r="P494">
        <v>102</v>
      </c>
      <c r="Q494">
        <v>32.200000000000003</v>
      </c>
      <c r="R494">
        <v>1939.434</v>
      </c>
      <c r="S494">
        <v>2018</v>
      </c>
      <c r="T494">
        <v>2</v>
      </c>
      <c r="U494">
        <v>6</v>
      </c>
    </row>
    <row r="495" spans="1:21" x14ac:dyDescent="0.3">
      <c r="A495" s="5" t="s">
        <v>168</v>
      </c>
      <c r="B495" s="5" t="s">
        <v>206</v>
      </c>
      <c r="C495" s="5" t="s">
        <v>111</v>
      </c>
      <c r="D495" s="5" t="s">
        <v>244</v>
      </c>
      <c r="E495" s="5" t="s">
        <v>172</v>
      </c>
      <c r="F495" s="6">
        <v>43138</v>
      </c>
      <c r="G495" s="5" t="s">
        <v>148</v>
      </c>
      <c r="H495" s="5" t="s">
        <v>230</v>
      </c>
      <c r="I495">
        <v>42968</v>
      </c>
      <c r="J495">
        <v>170</v>
      </c>
      <c r="K495">
        <v>1382</v>
      </c>
      <c r="L495">
        <v>12</v>
      </c>
      <c r="M495">
        <v>43809.4</v>
      </c>
      <c r="N495">
        <v>27776.196</v>
      </c>
      <c r="O495">
        <v>2314.683</v>
      </c>
      <c r="P495">
        <v>115.16666666666667</v>
      </c>
      <c r="Q495">
        <v>31.7</v>
      </c>
      <c r="R495">
        <v>16033.204</v>
      </c>
      <c r="S495">
        <v>2018</v>
      </c>
      <c r="T495">
        <v>2</v>
      </c>
      <c r="U495">
        <v>6</v>
      </c>
    </row>
    <row r="496" spans="1:21" x14ac:dyDescent="0.3">
      <c r="A496" s="5" t="s">
        <v>168</v>
      </c>
      <c r="B496" s="5" t="s">
        <v>206</v>
      </c>
      <c r="C496" s="5" t="s">
        <v>111</v>
      </c>
      <c r="D496" s="5" t="s">
        <v>244</v>
      </c>
      <c r="E496" s="5" t="s">
        <v>172</v>
      </c>
      <c r="F496" s="6">
        <v>43138</v>
      </c>
      <c r="G496" s="5" t="s">
        <v>148</v>
      </c>
      <c r="H496" s="5" t="s">
        <v>205</v>
      </c>
      <c r="I496">
        <v>42968</v>
      </c>
      <c r="J496">
        <v>170</v>
      </c>
      <c r="K496">
        <v>340</v>
      </c>
      <c r="L496">
        <v>3</v>
      </c>
      <c r="M496">
        <v>10948</v>
      </c>
      <c r="N496">
        <v>6944.049</v>
      </c>
      <c r="O496">
        <v>2314.683</v>
      </c>
      <c r="P496">
        <v>113.33333333333333</v>
      </c>
      <c r="Q496">
        <v>32.200000000000003</v>
      </c>
      <c r="R496">
        <v>4003.951</v>
      </c>
      <c r="S496">
        <v>2018</v>
      </c>
      <c r="T496">
        <v>2</v>
      </c>
      <c r="U496">
        <v>6</v>
      </c>
    </row>
    <row r="497" spans="1:21" x14ac:dyDescent="0.3">
      <c r="A497" s="5" t="s">
        <v>168</v>
      </c>
      <c r="B497" s="5" t="s">
        <v>206</v>
      </c>
      <c r="C497" s="5" t="s">
        <v>111</v>
      </c>
      <c r="D497" s="5" t="s">
        <v>244</v>
      </c>
      <c r="E497" s="5" t="s">
        <v>172</v>
      </c>
      <c r="F497" s="6">
        <v>43138</v>
      </c>
      <c r="G497" s="5" t="s">
        <v>148</v>
      </c>
      <c r="H497" s="5" t="s">
        <v>222</v>
      </c>
      <c r="I497">
        <v>42968</v>
      </c>
      <c r="J497">
        <v>170</v>
      </c>
      <c r="K497">
        <v>116</v>
      </c>
      <c r="L497">
        <v>1</v>
      </c>
      <c r="M497">
        <v>3735.2</v>
      </c>
      <c r="N497">
        <v>2314.683</v>
      </c>
      <c r="O497">
        <v>2314.683</v>
      </c>
      <c r="P497">
        <v>116</v>
      </c>
      <c r="Q497">
        <v>32.200000000000003</v>
      </c>
      <c r="R497">
        <v>1420.5170000000001</v>
      </c>
      <c r="S497">
        <v>2018</v>
      </c>
      <c r="T497">
        <v>2</v>
      </c>
      <c r="U497">
        <v>6</v>
      </c>
    </row>
    <row r="498" spans="1:21" x14ac:dyDescent="0.3">
      <c r="A498" s="5" t="s">
        <v>168</v>
      </c>
      <c r="B498" s="5" t="s">
        <v>206</v>
      </c>
      <c r="C498" s="5" t="s">
        <v>111</v>
      </c>
      <c r="D498" s="5" t="s">
        <v>244</v>
      </c>
      <c r="E498" s="5" t="s">
        <v>172</v>
      </c>
      <c r="F498" s="6">
        <v>43138</v>
      </c>
      <c r="G498" s="5" t="s">
        <v>148</v>
      </c>
      <c r="H498" s="5" t="s">
        <v>181</v>
      </c>
      <c r="I498">
        <v>42968</v>
      </c>
      <c r="J498">
        <v>170</v>
      </c>
      <c r="K498">
        <v>220</v>
      </c>
      <c r="L498">
        <v>2</v>
      </c>
      <c r="M498">
        <v>7084</v>
      </c>
      <c r="N498">
        <v>4629.366</v>
      </c>
      <c r="O498">
        <v>2314.683</v>
      </c>
      <c r="P498">
        <v>110</v>
      </c>
      <c r="Q498">
        <v>32.200000000000003</v>
      </c>
      <c r="R498">
        <v>2454.634</v>
      </c>
      <c r="S498">
        <v>2018</v>
      </c>
      <c r="T498">
        <v>2</v>
      </c>
      <c r="U498">
        <v>6</v>
      </c>
    </row>
    <row r="499" spans="1:21" x14ac:dyDescent="0.3">
      <c r="A499" s="5" t="s">
        <v>168</v>
      </c>
      <c r="B499" s="5" t="s">
        <v>206</v>
      </c>
      <c r="C499" s="5" t="s">
        <v>111</v>
      </c>
      <c r="D499" s="5" t="s">
        <v>244</v>
      </c>
      <c r="E499" s="5" t="s">
        <v>172</v>
      </c>
      <c r="F499" s="6">
        <v>43138</v>
      </c>
      <c r="G499" s="5" t="s">
        <v>148</v>
      </c>
      <c r="H499" s="5" t="s">
        <v>231</v>
      </c>
      <c r="I499">
        <v>42968</v>
      </c>
      <c r="J499">
        <v>170</v>
      </c>
      <c r="K499">
        <v>102</v>
      </c>
      <c r="L499">
        <v>1</v>
      </c>
      <c r="M499">
        <v>3284.4</v>
      </c>
      <c r="N499">
        <v>2314.683</v>
      </c>
      <c r="O499">
        <v>2314.683</v>
      </c>
      <c r="P499">
        <v>102</v>
      </c>
      <c r="Q499">
        <v>32.200000000000003</v>
      </c>
      <c r="R499">
        <v>969.71699999999998</v>
      </c>
      <c r="S499">
        <v>2018</v>
      </c>
      <c r="T499">
        <v>2</v>
      </c>
      <c r="U499">
        <v>6</v>
      </c>
    </row>
    <row r="500" spans="1:21" x14ac:dyDescent="0.3">
      <c r="A500" s="5" t="s">
        <v>168</v>
      </c>
      <c r="B500" s="5" t="s">
        <v>206</v>
      </c>
      <c r="C500" s="5" t="s">
        <v>111</v>
      </c>
      <c r="D500" s="5" t="s">
        <v>244</v>
      </c>
      <c r="E500" s="5" t="s">
        <v>172</v>
      </c>
      <c r="F500" s="6">
        <v>43138</v>
      </c>
      <c r="G500" s="5" t="s">
        <v>148</v>
      </c>
      <c r="H500" s="5" t="s">
        <v>185</v>
      </c>
      <c r="I500">
        <v>42968</v>
      </c>
      <c r="J500">
        <v>170</v>
      </c>
      <c r="K500">
        <v>328</v>
      </c>
      <c r="L500">
        <v>3</v>
      </c>
      <c r="M500">
        <v>10561.6</v>
      </c>
      <c r="N500">
        <v>6944.049</v>
      </c>
      <c r="O500">
        <v>2314.683</v>
      </c>
      <c r="P500">
        <v>109.33333333333333</v>
      </c>
      <c r="Q500">
        <v>32.200000000000003</v>
      </c>
      <c r="R500">
        <v>3617.5509999999999</v>
      </c>
      <c r="S500">
        <v>2018</v>
      </c>
      <c r="T500">
        <v>2</v>
      </c>
      <c r="U500">
        <v>6</v>
      </c>
    </row>
    <row r="501" spans="1:21" x14ac:dyDescent="0.3">
      <c r="A501" s="5" t="s">
        <v>168</v>
      </c>
      <c r="B501" s="5" t="s">
        <v>206</v>
      </c>
      <c r="C501" s="5" t="s">
        <v>111</v>
      </c>
      <c r="D501" s="5" t="s">
        <v>244</v>
      </c>
      <c r="E501" s="5" t="s">
        <v>172</v>
      </c>
      <c r="F501" s="6">
        <v>43138</v>
      </c>
      <c r="G501" s="5" t="s">
        <v>148</v>
      </c>
      <c r="H501" s="5" t="s">
        <v>186</v>
      </c>
      <c r="I501">
        <v>42968</v>
      </c>
      <c r="J501">
        <v>170</v>
      </c>
      <c r="K501">
        <v>108</v>
      </c>
      <c r="L501">
        <v>1</v>
      </c>
      <c r="M501">
        <v>3477.6</v>
      </c>
      <c r="N501">
        <v>2314.683</v>
      </c>
      <c r="O501">
        <v>2314.683</v>
      </c>
      <c r="P501">
        <v>108</v>
      </c>
      <c r="Q501">
        <v>32.200000000000003</v>
      </c>
      <c r="R501">
        <v>1162.9169999999999</v>
      </c>
      <c r="S501">
        <v>2018</v>
      </c>
      <c r="T501">
        <v>2</v>
      </c>
      <c r="U501">
        <v>6</v>
      </c>
    </row>
    <row r="502" spans="1:21" x14ac:dyDescent="0.3">
      <c r="A502" s="5" t="s">
        <v>168</v>
      </c>
      <c r="B502" s="5" t="s">
        <v>206</v>
      </c>
      <c r="C502" s="5" t="s">
        <v>111</v>
      </c>
      <c r="D502" s="5" t="s">
        <v>244</v>
      </c>
      <c r="E502" s="5" t="s">
        <v>172</v>
      </c>
      <c r="F502" s="6">
        <v>43138</v>
      </c>
      <c r="G502" s="5" t="s">
        <v>148</v>
      </c>
      <c r="H502" s="5" t="s">
        <v>187</v>
      </c>
      <c r="I502">
        <v>42968</v>
      </c>
      <c r="J502">
        <v>170</v>
      </c>
      <c r="K502">
        <v>124</v>
      </c>
      <c r="L502">
        <v>1</v>
      </c>
      <c r="M502">
        <v>3992.8</v>
      </c>
      <c r="N502">
        <v>2314.683</v>
      </c>
      <c r="O502">
        <v>2314.683</v>
      </c>
      <c r="P502">
        <v>124</v>
      </c>
      <c r="Q502">
        <v>32.200000000000003</v>
      </c>
      <c r="R502">
        <v>1678.117</v>
      </c>
      <c r="S502">
        <v>2018</v>
      </c>
      <c r="T502">
        <v>2</v>
      </c>
      <c r="U502">
        <v>6</v>
      </c>
    </row>
    <row r="503" spans="1:21" x14ac:dyDescent="0.3">
      <c r="A503" s="5" t="s">
        <v>168</v>
      </c>
      <c r="B503" s="5" t="s">
        <v>206</v>
      </c>
      <c r="C503" s="5" t="s">
        <v>111</v>
      </c>
      <c r="D503" s="5" t="s">
        <v>244</v>
      </c>
      <c r="E503" s="5" t="s">
        <v>172</v>
      </c>
      <c r="F503" s="6">
        <v>43138</v>
      </c>
      <c r="G503" s="5" t="s">
        <v>148</v>
      </c>
      <c r="H503" s="5" t="s">
        <v>188</v>
      </c>
      <c r="I503">
        <v>42968</v>
      </c>
      <c r="J503">
        <v>170</v>
      </c>
      <c r="K503">
        <v>434</v>
      </c>
      <c r="L503">
        <v>4</v>
      </c>
      <c r="M503">
        <v>13974.8</v>
      </c>
      <c r="N503">
        <v>9258.732</v>
      </c>
      <c r="O503">
        <v>2314.683</v>
      </c>
      <c r="P503">
        <v>108.5</v>
      </c>
      <c r="Q503">
        <v>32.200000000000003</v>
      </c>
      <c r="R503">
        <v>4716.0680000000002</v>
      </c>
      <c r="S503">
        <v>2018</v>
      </c>
      <c r="T503">
        <v>2</v>
      </c>
      <c r="U503">
        <v>6</v>
      </c>
    </row>
    <row r="504" spans="1:21" x14ac:dyDescent="0.3">
      <c r="A504" s="5" t="s">
        <v>168</v>
      </c>
      <c r="B504" s="5" t="s">
        <v>206</v>
      </c>
      <c r="C504" s="5" t="s">
        <v>111</v>
      </c>
      <c r="D504" s="5" t="s">
        <v>244</v>
      </c>
      <c r="E504" s="5" t="s">
        <v>172</v>
      </c>
      <c r="F504" s="6">
        <v>43138</v>
      </c>
      <c r="G504" s="5" t="s">
        <v>148</v>
      </c>
      <c r="H504" s="5" t="s">
        <v>226</v>
      </c>
      <c r="I504">
        <v>42968</v>
      </c>
      <c r="J504">
        <v>170</v>
      </c>
      <c r="K504">
        <v>330</v>
      </c>
      <c r="L504">
        <v>3</v>
      </c>
      <c r="M504">
        <v>10626</v>
      </c>
      <c r="N504">
        <v>6944.049</v>
      </c>
      <c r="O504">
        <v>2314.683</v>
      </c>
      <c r="P504">
        <v>110</v>
      </c>
      <c r="Q504">
        <v>32.200000000000003</v>
      </c>
      <c r="R504">
        <v>3681.951</v>
      </c>
      <c r="S504">
        <v>2018</v>
      </c>
      <c r="T504">
        <v>2</v>
      </c>
      <c r="U504">
        <v>6</v>
      </c>
    </row>
    <row r="505" spans="1:21" x14ac:dyDescent="0.3">
      <c r="A505" s="5" t="s">
        <v>168</v>
      </c>
      <c r="B505" s="5" t="s">
        <v>206</v>
      </c>
      <c r="C505" s="5" t="s">
        <v>111</v>
      </c>
      <c r="D505" s="5" t="s">
        <v>244</v>
      </c>
      <c r="E505" s="5" t="s">
        <v>172</v>
      </c>
      <c r="F505" s="6">
        <v>43138</v>
      </c>
      <c r="G505" s="5" t="s">
        <v>148</v>
      </c>
      <c r="H505" s="5" t="s">
        <v>190</v>
      </c>
      <c r="I505">
        <v>42968</v>
      </c>
      <c r="J505">
        <v>170</v>
      </c>
      <c r="K505">
        <v>209</v>
      </c>
      <c r="L505">
        <v>2</v>
      </c>
      <c r="M505">
        <v>6729.8</v>
      </c>
      <c r="N505">
        <v>4629.366</v>
      </c>
      <c r="O505">
        <v>2314.683</v>
      </c>
      <c r="P505">
        <v>104.5</v>
      </c>
      <c r="Q505">
        <v>32.200000000000003</v>
      </c>
      <c r="R505">
        <v>2100.4340000000002</v>
      </c>
      <c r="S505">
        <v>2018</v>
      </c>
      <c r="T505">
        <v>2</v>
      </c>
      <c r="U505">
        <v>6</v>
      </c>
    </row>
    <row r="506" spans="1:21" x14ac:dyDescent="0.3">
      <c r="A506" s="5" t="s">
        <v>168</v>
      </c>
      <c r="B506" s="5" t="s">
        <v>169</v>
      </c>
      <c r="C506" s="5" t="s">
        <v>170</v>
      </c>
      <c r="D506" s="5" t="s">
        <v>192</v>
      </c>
      <c r="E506" s="5" t="s">
        <v>172</v>
      </c>
      <c r="F506" s="6">
        <v>43139</v>
      </c>
      <c r="G506" s="5" t="s">
        <v>148</v>
      </c>
      <c r="H506" s="5" t="s">
        <v>194</v>
      </c>
      <c r="I506">
        <v>42943</v>
      </c>
      <c r="J506">
        <v>196</v>
      </c>
      <c r="K506">
        <v>302.5</v>
      </c>
      <c r="L506">
        <v>2</v>
      </c>
      <c r="M506">
        <v>9528.75</v>
      </c>
      <c r="N506">
        <v>4095.8220000000001</v>
      </c>
      <c r="O506">
        <v>2047.9110000000001</v>
      </c>
      <c r="P506">
        <v>151.25</v>
      </c>
      <c r="Q506">
        <v>31.5</v>
      </c>
      <c r="R506">
        <v>5432.9279999999999</v>
      </c>
      <c r="S506">
        <v>2018</v>
      </c>
      <c r="T506">
        <v>2</v>
      </c>
      <c r="U506">
        <v>6</v>
      </c>
    </row>
    <row r="507" spans="1:21" x14ac:dyDescent="0.3">
      <c r="A507" s="5" t="s">
        <v>168</v>
      </c>
      <c r="B507" s="5" t="s">
        <v>169</v>
      </c>
      <c r="C507" s="5" t="s">
        <v>170</v>
      </c>
      <c r="D507" s="5" t="s">
        <v>192</v>
      </c>
      <c r="E507" s="5" t="s">
        <v>172</v>
      </c>
      <c r="F507" s="6">
        <v>43139</v>
      </c>
      <c r="G507" s="5" t="s">
        <v>148</v>
      </c>
      <c r="H507" s="5" t="s">
        <v>195</v>
      </c>
      <c r="I507">
        <v>42943</v>
      </c>
      <c r="J507">
        <v>196</v>
      </c>
      <c r="K507">
        <v>770</v>
      </c>
      <c r="L507">
        <v>6</v>
      </c>
      <c r="M507">
        <v>24640</v>
      </c>
      <c r="N507">
        <v>12287.466</v>
      </c>
      <c r="O507">
        <v>2047.9110000000001</v>
      </c>
      <c r="P507">
        <v>128.33333333333334</v>
      </c>
      <c r="Q507">
        <v>32</v>
      </c>
      <c r="R507">
        <v>12352.534</v>
      </c>
      <c r="S507">
        <v>2018</v>
      </c>
      <c r="T507">
        <v>2</v>
      </c>
      <c r="U507">
        <v>6</v>
      </c>
    </row>
    <row r="508" spans="1:21" x14ac:dyDescent="0.3">
      <c r="A508" s="5" t="s">
        <v>168</v>
      </c>
      <c r="B508" s="5" t="s">
        <v>169</v>
      </c>
      <c r="C508" s="5" t="s">
        <v>170</v>
      </c>
      <c r="D508" s="5" t="s">
        <v>192</v>
      </c>
      <c r="E508" s="5" t="s">
        <v>172</v>
      </c>
      <c r="F508" s="6">
        <v>43139</v>
      </c>
      <c r="G508" s="5" t="s">
        <v>148</v>
      </c>
      <c r="H508" s="5" t="s">
        <v>253</v>
      </c>
      <c r="I508">
        <v>42943</v>
      </c>
      <c r="J508">
        <v>196</v>
      </c>
      <c r="K508">
        <v>231</v>
      </c>
      <c r="L508">
        <v>2</v>
      </c>
      <c r="M508">
        <v>7276.5</v>
      </c>
      <c r="N508">
        <v>4095.8220000000001</v>
      </c>
      <c r="O508">
        <v>2047.9110000000001</v>
      </c>
      <c r="P508">
        <v>115.5</v>
      </c>
      <c r="Q508">
        <v>31.5</v>
      </c>
      <c r="R508">
        <v>3180.6779999999999</v>
      </c>
      <c r="S508">
        <v>2018</v>
      </c>
      <c r="T508">
        <v>2</v>
      </c>
      <c r="U508">
        <v>6</v>
      </c>
    </row>
    <row r="509" spans="1:21" x14ac:dyDescent="0.3">
      <c r="A509" s="5" t="s">
        <v>168</v>
      </c>
      <c r="B509" s="5" t="s">
        <v>169</v>
      </c>
      <c r="C509" s="5" t="s">
        <v>170</v>
      </c>
      <c r="D509" s="5" t="s">
        <v>192</v>
      </c>
      <c r="E509" s="5" t="s">
        <v>172</v>
      </c>
      <c r="F509" s="6">
        <v>43139</v>
      </c>
      <c r="G509" s="5" t="s">
        <v>148</v>
      </c>
      <c r="H509" s="5" t="s">
        <v>179</v>
      </c>
      <c r="I509">
        <v>42943</v>
      </c>
      <c r="J509">
        <v>196</v>
      </c>
      <c r="K509">
        <v>352.5</v>
      </c>
      <c r="L509">
        <v>3</v>
      </c>
      <c r="M509">
        <v>11280</v>
      </c>
      <c r="N509">
        <v>6143.7330000000002</v>
      </c>
      <c r="O509">
        <v>2047.9110000000001</v>
      </c>
      <c r="P509">
        <v>117.5</v>
      </c>
      <c r="Q509">
        <v>32</v>
      </c>
      <c r="R509">
        <v>5136.2669999999998</v>
      </c>
      <c r="S509">
        <v>2018</v>
      </c>
      <c r="T509">
        <v>2</v>
      </c>
      <c r="U509">
        <v>6</v>
      </c>
    </row>
    <row r="510" spans="1:21" x14ac:dyDescent="0.3">
      <c r="A510" s="5" t="s">
        <v>168</v>
      </c>
      <c r="B510" s="5" t="s">
        <v>206</v>
      </c>
      <c r="C510" s="5" t="s">
        <v>111</v>
      </c>
      <c r="D510" s="5" t="s">
        <v>244</v>
      </c>
      <c r="E510" s="5" t="s">
        <v>172</v>
      </c>
      <c r="F510" s="6">
        <v>43139</v>
      </c>
      <c r="G510" s="5" t="s">
        <v>148</v>
      </c>
      <c r="H510" s="5" t="s">
        <v>178</v>
      </c>
      <c r="I510">
        <v>42968</v>
      </c>
      <c r="J510">
        <v>171</v>
      </c>
      <c r="K510">
        <v>319.8</v>
      </c>
      <c r="L510">
        <v>3</v>
      </c>
      <c r="M510">
        <v>10073.700000000001</v>
      </c>
      <c r="N510">
        <v>6944.049</v>
      </c>
      <c r="O510">
        <v>2314.683</v>
      </c>
      <c r="P510">
        <v>106.60000000000001</v>
      </c>
      <c r="Q510">
        <v>31.5</v>
      </c>
      <c r="R510">
        <v>3129.6509999999998</v>
      </c>
      <c r="S510">
        <v>2018</v>
      </c>
      <c r="T510">
        <v>2</v>
      </c>
      <c r="U510">
        <v>6</v>
      </c>
    </row>
    <row r="511" spans="1:21" x14ac:dyDescent="0.3">
      <c r="A511" s="5" t="s">
        <v>168</v>
      </c>
      <c r="B511" s="5" t="s">
        <v>206</v>
      </c>
      <c r="C511" s="5" t="s">
        <v>111</v>
      </c>
      <c r="D511" s="5" t="s">
        <v>244</v>
      </c>
      <c r="E511" s="5" t="s">
        <v>172</v>
      </c>
      <c r="F511" s="6">
        <v>43139</v>
      </c>
      <c r="G511" s="5" t="s">
        <v>148</v>
      </c>
      <c r="H511" s="5" t="s">
        <v>196</v>
      </c>
      <c r="I511">
        <v>42968</v>
      </c>
      <c r="J511">
        <v>171</v>
      </c>
      <c r="K511">
        <v>367</v>
      </c>
      <c r="L511">
        <v>3</v>
      </c>
      <c r="M511">
        <v>11560.5</v>
      </c>
      <c r="N511">
        <v>6944.049</v>
      </c>
      <c r="O511">
        <v>2314.683</v>
      </c>
      <c r="P511">
        <v>122.33333333333333</v>
      </c>
      <c r="Q511">
        <v>31.5</v>
      </c>
      <c r="R511">
        <v>4616.451</v>
      </c>
      <c r="S511">
        <v>2018</v>
      </c>
      <c r="T511">
        <v>2</v>
      </c>
      <c r="U511">
        <v>6</v>
      </c>
    </row>
    <row r="512" spans="1:21" x14ac:dyDescent="0.3">
      <c r="A512" s="5" t="s">
        <v>168</v>
      </c>
      <c r="B512" s="5" t="s">
        <v>206</v>
      </c>
      <c r="C512" s="5" t="s">
        <v>111</v>
      </c>
      <c r="D512" s="5" t="s">
        <v>244</v>
      </c>
      <c r="E512" s="5" t="s">
        <v>172</v>
      </c>
      <c r="F512" s="6">
        <v>43139</v>
      </c>
      <c r="G512" s="5" t="s">
        <v>148</v>
      </c>
      <c r="H512" s="5" t="s">
        <v>197</v>
      </c>
      <c r="I512">
        <v>42968</v>
      </c>
      <c r="J512">
        <v>171</v>
      </c>
      <c r="K512">
        <v>335.6</v>
      </c>
      <c r="L512">
        <v>3</v>
      </c>
      <c r="M512">
        <v>10571.4</v>
      </c>
      <c r="N512">
        <v>6944.049</v>
      </c>
      <c r="O512">
        <v>2314.683</v>
      </c>
      <c r="P512">
        <v>111.86666666666667</v>
      </c>
      <c r="Q512">
        <v>31.5</v>
      </c>
      <c r="R512">
        <v>3627.3510000000001</v>
      </c>
      <c r="S512">
        <v>2018</v>
      </c>
      <c r="T512">
        <v>2</v>
      </c>
      <c r="U512">
        <v>6</v>
      </c>
    </row>
    <row r="513" spans="1:21" x14ac:dyDescent="0.3">
      <c r="A513" s="5" t="s">
        <v>168</v>
      </c>
      <c r="B513" s="5" t="s">
        <v>206</v>
      </c>
      <c r="C513" s="5" t="s">
        <v>111</v>
      </c>
      <c r="D513" s="5" t="s">
        <v>244</v>
      </c>
      <c r="E513" s="5" t="s">
        <v>172</v>
      </c>
      <c r="F513" s="6">
        <v>43139</v>
      </c>
      <c r="G513" s="5" t="s">
        <v>148</v>
      </c>
      <c r="H513" s="5" t="s">
        <v>197</v>
      </c>
      <c r="I513">
        <v>42968</v>
      </c>
      <c r="J513">
        <v>171</v>
      </c>
      <c r="K513">
        <v>99.8</v>
      </c>
      <c r="L513">
        <v>1</v>
      </c>
      <c r="M513">
        <v>3143.7</v>
      </c>
      <c r="N513">
        <v>2314.683</v>
      </c>
      <c r="O513">
        <v>2314.683</v>
      </c>
      <c r="P513">
        <v>99.8</v>
      </c>
      <c r="Q513">
        <v>31.5</v>
      </c>
      <c r="R513">
        <v>829.01700000000005</v>
      </c>
      <c r="S513">
        <v>2018</v>
      </c>
      <c r="T513">
        <v>2</v>
      </c>
      <c r="U513">
        <v>6</v>
      </c>
    </row>
    <row r="514" spans="1:21" x14ac:dyDescent="0.3">
      <c r="A514" s="5" t="s">
        <v>168</v>
      </c>
      <c r="B514" s="5" t="s">
        <v>206</v>
      </c>
      <c r="C514" s="5" t="s">
        <v>111</v>
      </c>
      <c r="D514" s="5" t="s">
        <v>244</v>
      </c>
      <c r="E514" s="5" t="s">
        <v>172</v>
      </c>
      <c r="F514" s="6">
        <v>43139</v>
      </c>
      <c r="G514" s="5" t="s">
        <v>148</v>
      </c>
      <c r="H514" s="5" t="s">
        <v>209</v>
      </c>
      <c r="I514">
        <v>42968</v>
      </c>
      <c r="J514">
        <v>171</v>
      </c>
      <c r="K514">
        <v>111.2</v>
      </c>
      <c r="L514">
        <v>1</v>
      </c>
      <c r="M514">
        <v>3502.8</v>
      </c>
      <c r="N514">
        <v>2314.683</v>
      </c>
      <c r="O514">
        <v>2314.683</v>
      </c>
      <c r="P514">
        <v>111.2</v>
      </c>
      <c r="Q514">
        <v>31.5</v>
      </c>
      <c r="R514">
        <v>1188.117</v>
      </c>
      <c r="S514">
        <v>2018</v>
      </c>
      <c r="T514">
        <v>2</v>
      </c>
      <c r="U514">
        <v>6</v>
      </c>
    </row>
    <row r="515" spans="1:21" x14ac:dyDescent="0.3">
      <c r="A515" s="5" t="s">
        <v>168</v>
      </c>
      <c r="B515" s="5" t="s">
        <v>206</v>
      </c>
      <c r="C515" s="5" t="s">
        <v>111</v>
      </c>
      <c r="D515" s="5" t="s">
        <v>244</v>
      </c>
      <c r="E515" s="5" t="s">
        <v>172</v>
      </c>
      <c r="F515" s="6">
        <v>43139</v>
      </c>
      <c r="G515" s="5" t="s">
        <v>148</v>
      </c>
      <c r="H515" s="5" t="s">
        <v>178</v>
      </c>
      <c r="I515">
        <v>42968</v>
      </c>
      <c r="J515">
        <v>171</v>
      </c>
      <c r="K515">
        <v>363.8</v>
      </c>
      <c r="L515">
        <v>3</v>
      </c>
      <c r="M515">
        <v>11459.7</v>
      </c>
      <c r="N515">
        <v>6944.049</v>
      </c>
      <c r="O515">
        <v>2314.683</v>
      </c>
      <c r="P515">
        <v>121.26666666666667</v>
      </c>
      <c r="Q515">
        <v>31.5</v>
      </c>
      <c r="R515">
        <v>4515.6509999999998</v>
      </c>
      <c r="S515">
        <v>2018</v>
      </c>
      <c r="T515">
        <v>2</v>
      </c>
      <c r="U515">
        <v>6</v>
      </c>
    </row>
    <row r="516" spans="1:21" x14ac:dyDescent="0.3">
      <c r="A516" s="5" t="s">
        <v>168</v>
      </c>
      <c r="B516" s="5" t="s">
        <v>206</v>
      </c>
      <c r="C516" s="5" t="s">
        <v>111</v>
      </c>
      <c r="D516" s="5" t="s">
        <v>244</v>
      </c>
      <c r="E516" s="5" t="s">
        <v>172</v>
      </c>
      <c r="F516" s="6">
        <v>43139</v>
      </c>
      <c r="G516" s="5" t="s">
        <v>148</v>
      </c>
      <c r="H516" s="5" t="s">
        <v>196</v>
      </c>
      <c r="I516">
        <v>42968</v>
      </c>
      <c r="J516">
        <v>171</v>
      </c>
      <c r="K516">
        <v>583.4</v>
      </c>
      <c r="L516">
        <v>5</v>
      </c>
      <c r="M516">
        <v>18377.099999999999</v>
      </c>
      <c r="N516">
        <v>11573.415000000001</v>
      </c>
      <c r="O516">
        <v>2314.683</v>
      </c>
      <c r="P516">
        <v>116.67999999999999</v>
      </c>
      <c r="Q516">
        <v>31.5</v>
      </c>
      <c r="R516">
        <v>6803.6850000000004</v>
      </c>
      <c r="S516">
        <v>2018</v>
      </c>
      <c r="T516">
        <v>2</v>
      </c>
      <c r="U516">
        <v>6</v>
      </c>
    </row>
    <row r="517" spans="1:21" x14ac:dyDescent="0.3">
      <c r="A517" s="5" t="s">
        <v>168</v>
      </c>
      <c r="B517" s="5" t="s">
        <v>206</v>
      </c>
      <c r="C517" s="5" t="s">
        <v>111</v>
      </c>
      <c r="D517" s="5" t="s">
        <v>244</v>
      </c>
      <c r="E517" s="5" t="s">
        <v>172</v>
      </c>
      <c r="F517" s="6">
        <v>43139</v>
      </c>
      <c r="G517" s="5" t="s">
        <v>148</v>
      </c>
      <c r="H517" s="5" t="s">
        <v>198</v>
      </c>
      <c r="I517">
        <v>42968</v>
      </c>
      <c r="J517">
        <v>171</v>
      </c>
      <c r="K517">
        <v>109</v>
      </c>
      <c r="L517">
        <v>1</v>
      </c>
      <c r="M517">
        <v>3433.5</v>
      </c>
      <c r="N517">
        <v>2314.683</v>
      </c>
      <c r="O517">
        <v>2314.683</v>
      </c>
      <c r="P517">
        <v>109</v>
      </c>
      <c r="Q517">
        <v>31.5</v>
      </c>
      <c r="R517">
        <v>1118.817</v>
      </c>
      <c r="S517">
        <v>2018</v>
      </c>
      <c r="T517">
        <v>2</v>
      </c>
      <c r="U517">
        <v>6</v>
      </c>
    </row>
    <row r="518" spans="1:21" x14ac:dyDescent="0.3">
      <c r="A518" s="5" t="s">
        <v>168</v>
      </c>
      <c r="B518" s="5" t="s">
        <v>206</v>
      </c>
      <c r="C518" s="5" t="s">
        <v>111</v>
      </c>
      <c r="D518" s="5" t="s">
        <v>244</v>
      </c>
      <c r="E518" s="5" t="s">
        <v>172</v>
      </c>
      <c r="F518" s="6">
        <v>43139</v>
      </c>
      <c r="G518" s="5" t="s">
        <v>148</v>
      </c>
      <c r="H518" s="5" t="s">
        <v>197</v>
      </c>
      <c r="I518">
        <v>42968</v>
      </c>
      <c r="J518">
        <v>171</v>
      </c>
      <c r="K518">
        <v>344.6</v>
      </c>
      <c r="L518">
        <v>3</v>
      </c>
      <c r="M518">
        <v>10854.9</v>
      </c>
      <c r="N518">
        <v>6944.049</v>
      </c>
      <c r="O518">
        <v>2314.683</v>
      </c>
      <c r="P518">
        <v>114.86666666666667</v>
      </c>
      <c r="Q518">
        <v>31.5</v>
      </c>
      <c r="R518">
        <v>3910.8510000000001</v>
      </c>
      <c r="S518">
        <v>2018</v>
      </c>
      <c r="T518">
        <v>2</v>
      </c>
      <c r="U518">
        <v>6</v>
      </c>
    </row>
    <row r="519" spans="1:21" x14ac:dyDescent="0.3">
      <c r="A519" s="5" t="s">
        <v>168</v>
      </c>
      <c r="B519" s="5" t="s">
        <v>206</v>
      </c>
      <c r="C519" s="5" t="s">
        <v>111</v>
      </c>
      <c r="D519" s="5" t="s">
        <v>244</v>
      </c>
      <c r="E519" s="5" t="s">
        <v>172</v>
      </c>
      <c r="F519" s="6">
        <v>43139</v>
      </c>
      <c r="G519" s="5" t="s">
        <v>148</v>
      </c>
      <c r="H519" s="5" t="s">
        <v>190</v>
      </c>
      <c r="I519">
        <v>42968</v>
      </c>
      <c r="J519">
        <v>171</v>
      </c>
      <c r="K519">
        <v>102.6</v>
      </c>
      <c r="L519">
        <v>1</v>
      </c>
      <c r="M519">
        <v>3591</v>
      </c>
      <c r="N519">
        <v>2314.683</v>
      </c>
      <c r="O519">
        <v>2314.683</v>
      </c>
      <c r="P519">
        <v>102.6</v>
      </c>
      <c r="Q519">
        <v>35</v>
      </c>
      <c r="R519">
        <v>1276.317</v>
      </c>
      <c r="S519">
        <v>2018</v>
      </c>
      <c r="T519">
        <v>2</v>
      </c>
      <c r="U519">
        <v>6</v>
      </c>
    </row>
    <row r="520" spans="1:21" x14ac:dyDescent="0.3">
      <c r="A520" s="5" t="s">
        <v>168</v>
      </c>
      <c r="B520" s="5" t="s">
        <v>206</v>
      </c>
      <c r="C520" s="5" t="s">
        <v>111</v>
      </c>
      <c r="D520" s="5" t="s">
        <v>244</v>
      </c>
      <c r="E520" s="5" t="s">
        <v>172</v>
      </c>
      <c r="F520" s="6">
        <v>43139</v>
      </c>
      <c r="G520" s="5" t="s">
        <v>148</v>
      </c>
      <c r="H520" s="5" t="s">
        <v>209</v>
      </c>
      <c r="I520">
        <v>42968</v>
      </c>
      <c r="J520">
        <v>171</v>
      </c>
      <c r="K520">
        <v>110.6</v>
      </c>
      <c r="L520">
        <v>1</v>
      </c>
      <c r="M520">
        <v>3483.9</v>
      </c>
      <c r="N520">
        <v>2314.683</v>
      </c>
      <c r="O520">
        <v>2314.683</v>
      </c>
      <c r="P520">
        <v>110.6</v>
      </c>
      <c r="Q520">
        <v>31.5</v>
      </c>
      <c r="R520">
        <v>1169.2170000000001</v>
      </c>
      <c r="S520">
        <v>2018</v>
      </c>
      <c r="T520">
        <v>2</v>
      </c>
      <c r="U520">
        <v>6</v>
      </c>
    </row>
    <row r="521" spans="1:21" x14ac:dyDescent="0.3">
      <c r="A521" s="5" t="s">
        <v>168</v>
      </c>
      <c r="B521" s="5" t="s">
        <v>206</v>
      </c>
      <c r="C521" s="5" t="s">
        <v>111</v>
      </c>
      <c r="D521" s="5" t="s">
        <v>244</v>
      </c>
      <c r="E521" s="5" t="s">
        <v>172</v>
      </c>
      <c r="F521" s="6">
        <v>43139</v>
      </c>
      <c r="G521" s="5" t="s">
        <v>148</v>
      </c>
      <c r="H521" s="5" t="s">
        <v>200</v>
      </c>
      <c r="I521">
        <v>42968</v>
      </c>
      <c r="J521">
        <v>171</v>
      </c>
      <c r="K521">
        <v>745</v>
      </c>
      <c r="L521">
        <v>6</v>
      </c>
      <c r="M521">
        <v>23616.5</v>
      </c>
      <c r="N521">
        <v>13888.098</v>
      </c>
      <c r="O521">
        <v>2314.683</v>
      </c>
      <c r="P521">
        <v>124.16666666666667</v>
      </c>
      <c r="Q521">
        <v>31.7</v>
      </c>
      <c r="R521">
        <v>9728.402</v>
      </c>
      <c r="S521">
        <v>2018</v>
      </c>
      <c r="T521">
        <v>2</v>
      </c>
      <c r="U521">
        <v>6</v>
      </c>
    </row>
    <row r="522" spans="1:21" x14ac:dyDescent="0.3">
      <c r="A522" s="5" t="s">
        <v>168</v>
      </c>
      <c r="B522" s="5" t="s">
        <v>206</v>
      </c>
      <c r="C522" s="5" t="s">
        <v>112</v>
      </c>
      <c r="D522" s="5" t="s">
        <v>236</v>
      </c>
      <c r="E522" s="5" t="s">
        <v>172</v>
      </c>
      <c r="F522" s="6">
        <v>43139</v>
      </c>
      <c r="G522" s="5" t="s">
        <v>148</v>
      </c>
      <c r="H522" s="5" t="s">
        <v>173</v>
      </c>
      <c r="I522">
        <v>42969</v>
      </c>
      <c r="J522">
        <v>170</v>
      </c>
      <c r="K522">
        <v>1394.4</v>
      </c>
      <c r="L522">
        <v>13</v>
      </c>
      <c r="M522">
        <v>43923.6</v>
      </c>
      <c r="N522">
        <v>10397.374</v>
      </c>
      <c r="O522">
        <v>799.798</v>
      </c>
      <c r="P522">
        <v>107.26153846153846</v>
      </c>
      <c r="Q522">
        <v>31.5</v>
      </c>
      <c r="R522">
        <v>33526.226000000002</v>
      </c>
      <c r="S522">
        <v>2018</v>
      </c>
      <c r="T522">
        <v>2</v>
      </c>
      <c r="U522">
        <v>6</v>
      </c>
    </row>
    <row r="523" spans="1:21" x14ac:dyDescent="0.3">
      <c r="A523" s="5" t="s">
        <v>168</v>
      </c>
      <c r="B523" s="5" t="s">
        <v>206</v>
      </c>
      <c r="C523" s="5" t="s">
        <v>111</v>
      </c>
      <c r="D523" s="5" t="s">
        <v>244</v>
      </c>
      <c r="E523" s="5" t="s">
        <v>172</v>
      </c>
      <c r="F523" s="6">
        <v>43141</v>
      </c>
      <c r="G523" s="5" t="s">
        <v>148</v>
      </c>
      <c r="H523" s="5" t="s">
        <v>218</v>
      </c>
      <c r="I523">
        <v>42968</v>
      </c>
      <c r="J523">
        <v>173</v>
      </c>
      <c r="K523">
        <v>328</v>
      </c>
      <c r="L523">
        <v>3</v>
      </c>
      <c r="M523">
        <v>10561.6</v>
      </c>
      <c r="N523">
        <v>6944.049</v>
      </c>
      <c r="O523">
        <v>2314.683</v>
      </c>
      <c r="P523">
        <v>109.33333333333333</v>
      </c>
      <c r="Q523">
        <v>32.200000000000003</v>
      </c>
      <c r="R523">
        <v>3617.5509999999999</v>
      </c>
      <c r="S523">
        <v>2018</v>
      </c>
      <c r="T523">
        <v>2</v>
      </c>
      <c r="U523">
        <v>6</v>
      </c>
    </row>
    <row r="524" spans="1:21" x14ac:dyDescent="0.3">
      <c r="A524" s="5" t="s">
        <v>168</v>
      </c>
      <c r="B524" s="5" t="s">
        <v>206</v>
      </c>
      <c r="C524" s="5" t="s">
        <v>111</v>
      </c>
      <c r="D524" s="5" t="s">
        <v>244</v>
      </c>
      <c r="E524" s="5" t="s">
        <v>172</v>
      </c>
      <c r="F524" s="6">
        <v>43141</v>
      </c>
      <c r="G524" s="5" t="s">
        <v>148</v>
      </c>
      <c r="H524" s="5" t="s">
        <v>202</v>
      </c>
      <c r="I524">
        <v>42968</v>
      </c>
      <c r="J524">
        <v>173</v>
      </c>
      <c r="K524">
        <v>919</v>
      </c>
      <c r="L524">
        <v>8</v>
      </c>
      <c r="M524">
        <v>29591.8</v>
      </c>
      <c r="N524">
        <v>18517.464</v>
      </c>
      <c r="O524">
        <v>2314.683</v>
      </c>
      <c r="P524">
        <v>114.875</v>
      </c>
      <c r="Q524">
        <v>32.200000000000003</v>
      </c>
      <c r="R524">
        <v>11074.335999999999</v>
      </c>
      <c r="S524">
        <v>2018</v>
      </c>
      <c r="T524">
        <v>2</v>
      </c>
      <c r="U524">
        <v>6</v>
      </c>
    </row>
    <row r="525" spans="1:21" x14ac:dyDescent="0.3">
      <c r="A525" s="5" t="s">
        <v>168</v>
      </c>
      <c r="B525" s="5" t="s">
        <v>206</v>
      </c>
      <c r="C525" s="5" t="s">
        <v>111</v>
      </c>
      <c r="D525" s="5" t="s">
        <v>244</v>
      </c>
      <c r="E525" s="5" t="s">
        <v>172</v>
      </c>
      <c r="F525" s="6">
        <v>43141</v>
      </c>
      <c r="G525" s="5" t="s">
        <v>148</v>
      </c>
      <c r="H525" s="5" t="s">
        <v>216</v>
      </c>
      <c r="I525">
        <v>42968</v>
      </c>
      <c r="J525">
        <v>173</v>
      </c>
      <c r="K525">
        <v>125</v>
      </c>
      <c r="L525">
        <v>1</v>
      </c>
      <c r="M525">
        <v>4062.5</v>
      </c>
      <c r="N525">
        <v>2314.683</v>
      </c>
      <c r="O525">
        <v>2314.683</v>
      </c>
      <c r="P525">
        <v>125</v>
      </c>
      <c r="Q525">
        <v>32.5</v>
      </c>
      <c r="R525">
        <v>1747.817</v>
      </c>
      <c r="S525">
        <v>2018</v>
      </c>
      <c r="T525">
        <v>2</v>
      </c>
      <c r="U525">
        <v>6</v>
      </c>
    </row>
    <row r="526" spans="1:21" x14ac:dyDescent="0.3">
      <c r="A526" s="5" t="s">
        <v>168</v>
      </c>
      <c r="B526" s="5" t="s">
        <v>206</v>
      </c>
      <c r="C526" s="5" t="s">
        <v>111</v>
      </c>
      <c r="D526" s="5" t="s">
        <v>244</v>
      </c>
      <c r="E526" s="5" t="s">
        <v>172</v>
      </c>
      <c r="F526" s="6">
        <v>43141</v>
      </c>
      <c r="G526" s="5" t="s">
        <v>148</v>
      </c>
      <c r="H526" s="5" t="s">
        <v>203</v>
      </c>
      <c r="I526">
        <v>42968</v>
      </c>
      <c r="J526">
        <v>173</v>
      </c>
      <c r="K526">
        <v>210</v>
      </c>
      <c r="L526">
        <v>2</v>
      </c>
      <c r="M526">
        <v>6762</v>
      </c>
      <c r="N526">
        <v>4629.366</v>
      </c>
      <c r="O526">
        <v>2314.683</v>
      </c>
      <c r="P526">
        <v>105</v>
      </c>
      <c r="Q526">
        <v>32.200000000000003</v>
      </c>
      <c r="R526">
        <v>2132.634</v>
      </c>
      <c r="S526">
        <v>2018</v>
      </c>
      <c r="T526">
        <v>2</v>
      </c>
      <c r="U526">
        <v>6</v>
      </c>
    </row>
    <row r="527" spans="1:21" x14ac:dyDescent="0.3">
      <c r="A527" s="5" t="s">
        <v>168</v>
      </c>
      <c r="B527" s="5" t="s">
        <v>206</v>
      </c>
      <c r="C527" s="5" t="s">
        <v>111</v>
      </c>
      <c r="D527" s="5" t="s">
        <v>244</v>
      </c>
      <c r="E527" s="5" t="s">
        <v>172</v>
      </c>
      <c r="F527" s="6">
        <v>43141</v>
      </c>
      <c r="G527" s="5" t="s">
        <v>148</v>
      </c>
      <c r="H527" s="5" t="s">
        <v>226</v>
      </c>
      <c r="I527">
        <v>42968</v>
      </c>
      <c r="J527">
        <v>173</v>
      </c>
      <c r="K527">
        <v>110</v>
      </c>
      <c r="L527">
        <v>1</v>
      </c>
      <c r="M527">
        <v>3542</v>
      </c>
      <c r="N527">
        <v>2314.683</v>
      </c>
      <c r="O527">
        <v>2314.683</v>
      </c>
      <c r="P527">
        <v>110</v>
      </c>
      <c r="Q527">
        <v>32.200000000000003</v>
      </c>
      <c r="R527">
        <v>1227.317</v>
      </c>
      <c r="S527">
        <v>2018</v>
      </c>
      <c r="T527">
        <v>2</v>
      </c>
      <c r="U527">
        <v>6</v>
      </c>
    </row>
    <row r="528" spans="1:21" x14ac:dyDescent="0.3">
      <c r="A528" s="5" t="s">
        <v>168</v>
      </c>
      <c r="B528" s="5" t="s">
        <v>206</v>
      </c>
      <c r="C528" s="5" t="s">
        <v>111</v>
      </c>
      <c r="D528" s="5" t="s">
        <v>244</v>
      </c>
      <c r="E528" s="5" t="s">
        <v>172</v>
      </c>
      <c r="F528" s="6">
        <v>43141</v>
      </c>
      <c r="G528" s="5" t="s">
        <v>148</v>
      </c>
      <c r="H528" s="5" t="s">
        <v>191</v>
      </c>
      <c r="I528">
        <v>42968</v>
      </c>
      <c r="J528">
        <v>173</v>
      </c>
      <c r="K528">
        <v>480</v>
      </c>
      <c r="L528">
        <v>4</v>
      </c>
      <c r="M528">
        <v>15456</v>
      </c>
      <c r="N528">
        <v>9258.732</v>
      </c>
      <c r="O528">
        <v>2314.683</v>
      </c>
      <c r="P528">
        <v>120</v>
      </c>
      <c r="Q528">
        <v>32.200000000000003</v>
      </c>
      <c r="R528">
        <v>6197.268</v>
      </c>
      <c r="S528">
        <v>2018</v>
      </c>
      <c r="T528">
        <v>2</v>
      </c>
      <c r="U528">
        <v>6</v>
      </c>
    </row>
    <row r="529" spans="1:21" x14ac:dyDescent="0.3">
      <c r="A529" s="5" t="s">
        <v>168</v>
      </c>
      <c r="B529" s="5" t="s">
        <v>206</v>
      </c>
      <c r="C529" s="5" t="s">
        <v>111</v>
      </c>
      <c r="D529" s="5" t="s">
        <v>244</v>
      </c>
      <c r="E529" s="5" t="s">
        <v>172</v>
      </c>
      <c r="F529" s="6">
        <v>43141</v>
      </c>
      <c r="G529" s="5" t="s">
        <v>148</v>
      </c>
      <c r="H529" s="5" t="s">
        <v>187</v>
      </c>
      <c r="I529">
        <v>42968</v>
      </c>
      <c r="J529">
        <v>173</v>
      </c>
      <c r="K529">
        <v>262</v>
      </c>
      <c r="L529">
        <v>2</v>
      </c>
      <c r="M529">
        <v>8436.4</v>
      </c>
      <c r="N529">
        <v>4629.366</v>
      </c>
      <c r="O529">
        <v>2314.683</v>
      </c>
      <c r="P529">
        <v>131</v>
      </c>
      <c r="Q529">
        <v>32.200000000000003</v>
      </c>
      <c r="R529">
        <v>3807.0340000000001</v>
      </c>
      <c r="S529">
        <v>2018</v>
      </c>
      <c r="T529">
        <v>2</v>
      </c>
      <c r="U529">
        <v>6</v>
      </c>
    </row>
    <row r="530" spans="1:21" x14ac:dyDescent="0.3">
      <c r="A530" s="5" t="s">
        <v>168</v>
      </c>
      <c r="B530" s="5" t="s">
        <v>206</v>
      </c>
      <c r="C530" s="5" t="s">
        <v>111</v>
      </c>
      <c r="D530" s="5" t="s">
        <v>244</v>
      </c>
      <c r="E530" s="5" t="s">
        <v>172</v>
      </c>
      <c r="F530" s="6">
        <v>43141</v>
      </c>
      <c r="G530" s="5" t="s">
        <v>148</v>
      </c>
      <c r="H530" s="5" t="s">
        <v>204</v>
      </c>
      <c r="I530">
        <v>42968</v>
      </c>
      <c r="J530">
        <v>173</v>
      </c>
      <c r="K530">
        <v>452</v>
      </c>
      <c r="L530">
        <v>4</v>
      </c>
      <c r="M530">
        <v>14554.4</v>
      </c>
      <c r="N530">
        <v>9258.732</v>
      </c>
      <c r="O530">
        <v>2314.683</v>
      </c>
      <c r="P530">
        <v>113</v>
      </c>
      <c r="Q530">
        <v>32.200000000000003</v>
      </c>
      <c r="R530">
        <v>5295.6679999999997</v>
      </c>
      <c r="S530">
        <v>2018</v>
      </c>
      <c r="T530">
        <v>2</v>
      </c>
      <c r="U530">
        <v>6</v>
      </c>
    </row>
    <row r="531" spans="1:21" x14ac:dyDescent="0.3">
      <c r="A531" s="5" t="s">
        <v>168</v>
      </c>
      <c r="B531" s="5" t="s">
        <v>206</v>
      </c>
      <c r="C531" s="5" t="s">
        <v>111</v>
      </c>
      <c r="D531" s="5" t="s">
        <v>244</v>
      </c>
      <c r="E531" s="5" t="s">
        <v>172</v>
      </c>
      <c r="F531" s="6">
        <v>43141</v>
      </c>
      <c r="G531" s="5" t="s">
        <v>148</v>
      </c>
      <c r="H531" s="5" t="s">
        <v>237</v>
      </c>
      <c r="I531">
        <v>42968</v>
      </c>
      <c r="J531">
        <v>173</v>
      </c>
      <c r="K531">
        <v>326</v>
      </c>
      <c r="L531">
        <v>3</v>
      </c>
      <c r="M531">
        <v>10497.2</v>
      </c>
      <c r="N531">
        <v>6944.049</v>
      </c>
      <c r="O531">
        <v>2314.683</v>
      </c>
      <c r="P531">
        <v>108.66666666666667</v>
      </c>
      <c r="Q531">
        <v>32.200000000000003</v>
      </c>
      <c r="R531">
        <v>3553.1509999999998</v>
      </c>
      <c r="S531">
        <v>2018</v>
      </c>
      <c r="T531">
        <v>2</v>
      </c>
      <c r="U531">
        <v>6</v>
      </c>
    </row>
    <row r="532" spans="1:21" x14ac:dyDescent="0.3">
      <c r="A532" s="5" t="s">
        <v>168</v>
      </c>
      <c r="B532" s="5" t="s">
        <v>206</v>
      </c>
      <c r="C532" s="5" t="s">
        <v>111</v>
      </c>
      <c r="D532" s="5" t="s">
        <v>244</v>
      </c>
      <c r="E532" s="5" t="s">
        <v>172</v>
      </c>
      <c r="F532" s="6">
        <v>43141</v>
      </c>
      <c r="G532" s="5" t="s">
        <v>148</v>
      </c>
      <c r="H532" s="5" t="s">
        <v>234</v>
      </c>
      <c r="I532">
        <v>42968</v>
      </c>
      <c r="J532">
        <v>173</v>
      </c>
      <c r="K532">
        <v>126</v>
      </c>
      <c r="L532">
        <v>1</v>
      </c>
      <c r="M532">
        <v>4057.2</v>
      </c>
      <c r="N532">
        <v>2314.683</v>
      </c>
      <c r="O532">
        <v>2314.683</v>
      </c>
      <c r="P532">
        <v>126</v>
      </c>
      <c r="Q532">
        <v>32.200000000000003</v>
      </c>
      <c r="R532">
        <v>1742.5170000000001</v>
      </c>
      <c r="S532">
        <v>2018</v>
      </c>
      <c r="T532">
        <v>2</v>
      </c>
      <c r="U532">
        <v>6</v>
      </c>
    </row>
    <row r="533" spans="1:21" x14ac:dyDescent="0.3">
      <c r="A533" s="5" t="s">
        <v>168</v>
      </c>
      <c r="B533" s="5" t="s">
        <v>206</v>
      </c>
      <c r="C533" s="5" t="s">
        <v>111</v>
      </c>
      <c r="D533" s="5" t="s">
        <v>244</v>
      </c>
      <c r="E533" s="5" t="s">
        <v>172</v>
      </c>
      <c r="F533" s="6">
        <v>43141</v>
      </c>
      <c r="G533" s="5" t="s">
        <v>148</v>
      </c>
      <c r="H533" s="5" t="s">
        <v>180</v>
      </c>
      <c r="I533">
        <v>42968</v>
      </c>
      <c r="J533">
        <v>173</v>
      </c>
      <c r="K533">
        <v>210</v>
      </c>
      <c r="L533">
        <v>2</v>
      </c>
      <c r="M533">
        <v>6762</v>
      </c>
      <c r="N533">
        <v>4629.366</v>
      </c>
      <c r="O533">
        <v>2314.683</v>
      </c>
      <c r="P533">
        <v>105</v>
      </c>
      <c r="Q533">
        <v>32.200000000000003</v>
      </c>
      <c r="R533">
        <v>2132.634</v>
      </c>
      <c r="S533">
        <v>2018</v>
      </c>
      <c r="T533">
        <v>2</v>
      </c>
      <c r="U533">
        <v>6</v>
      </c>
    </row>
    <row r="534" spans="1:21" x14ac:dyDescent="0.3">
      <c r="A534" s="5" t="s">
        <v>168</v>
      </c>
      <c r="B534" s="5" t="s">
        <v>206</v>
      </c>
      <c r="C534" s="5" t="s">
        <v>111</v>
      </c>
      <c r="D534" s="5" t="s">
        <v>244</v>
      </c>
      <c r="E534" s="5" t="s">
        <v>172</v>
      </c>
      <c r="F534" s="6">
        <v>43141</v>
      </c>
      <c r="G534" s="5" t="s">
        <v>148</v>
      </c>
      <c r="H534" s="5" t="s">
        <v>220</v>
      </c>
      <c r="I534">
        <v>42968</v>
      </c>
      <c r="J534">
        <v>173</v>
      </c>
      <c r="K534">
        <v>244</v>
      </c>
      <c r="L534">
        <v>2</v>
      </c>
      <c r="M534">
        <v>7856.8</v>
      </c>
      <c r="N534">
        <v>4629.366</v>
      </c>
      <c r="O534">
        <v>2314.683</v>
      </c>
      <c r="P534">
        <v>122</v>
      </c>
      <c r="Q534">
        <v>32.200000000000003</v>
      </c>
      <c r="R534">
        <v>3227.4340000000002</v>
      </c>
      <c r="S534">
        <v>2018</v>
      </c>
      <c r="T534">
        <v>2</v>
      </c>
      <c r="U534">
        <v>6</v>
      </c>
    </row>
    <row r="535" spans="1:21" x14ac:dyDescent="0.3">
      <c r="A535" s="5" t="s">
        <v>168</v>
      </c>
      <c r="B535" s="5" t="s">
        <v>206</v>
      </c>
      <c r="C535" s="5" t="s">
        <v>111</v>
      </c>
      <c r="D535" s="5" t="s">
        <v>244</v>
      </c>
      <c r="E535" s="5" t="s">
        <v>172</v>
      </c>
      <c r="F535" s="6">
        <v>43141</v>
      </c>
      <c r="G535" s="5" t="s">
        <v>148</v>
      </c>
      <c r="H535" s="5" t="s">
        <v>221</v>
      </c>
      <c r="I535">
        <v>42968</v>
      </c>
      <c r="J535">
        <v>173</v>
      </c>
      <c r="K535">
        <v>222</v>
      </c>
      <c r="L535">
        <v>2</v>
      </c>
      <c r="M535">
        <v>7148.4</v>
      </c>
      <c r="N535">
        <v>4629.366</v>
      </c>
      <c r="O535">
        <v>2314.683</v>
      </c>
      <c r="P535">
        <v>111</v>
      </c>
      <c r="Q535">
        <v>32.200000000000003</v>
      </c>
      <c r="R535">
        <v>2519.0340000000001</v>
      </c>
      <c r="S535">
        <v>2018</v>
      </c>
      <c r="T535">
        <v>2</v>
      </c>
      <c r="U535">
        <v>6</v>
      </c>
    </row>
    <row r="536" spans="1:21" x14ac:dyDescent="0.3">
      <c r="A536" s="5" t="s">
        <v>168</v>
      </c>
      <c r="B536" s="5" t="s">
        <v>206</v>
      </c>
      <c r="C536" s="5" t="s">
        <v>111</v>
      </c>
      <c r="D536" s="5" t="s">
        <v>244</v>
      </c>
      <c r="E536" s="5" t="s">
        <v>172</v>
      </c>
      <c r="F536" s="6">
        <v>43141</v>
      </c>
      <c r="G536" s="5" t="s">
        <v>148</v>
      </c>
      <c r="H536" s="5" t="s">
        <v>205</v>
      </c>
      <c r="I536">
        <v>42968</v>
      </c>
      <c r="J536">
        <v>173</v>
      </c>
      <c r="K536">
        <v>355</v>
      </c>
      <c r="L536">
        <v>3</v>
      </c>
      <c r="M536">
        <v>11431</v>
      </c>
      <c r="N536">
        <v>6944.049</v>
      </c>
      <c r="O536">
        <v>2314.683</v>
      </c>
      <c r="P536">
        <v>118.33333333333333</v>
      </c>
      <c r="Q536">
        <v>32.200000000000003</v>
      </c>
      <c r="R536">
        <v>4486.951</v>
      </c>
      <c r="S536">
        <v>2018</v>
      </c>
      <c r="T536">
        <v>2</v>
      </c>
      <c r="U536">
        <v>6</v>
      </c>
    </row>
    <row r="537" spans="1:21" x14ac:dyDescent="0.3">
      <c r="A537" s="5" t="s">
        <v>168</v>
      </c>
      <c r="B537" s="5" t="s">
        <v>206</v>
      </c>
      <c r="C537" s="5" t="s">
        <v>111</v>
      </c>
      <c r="D537" s="5" t="s">
        <v>244</v>
      </c>
      <c r="E537" s="5" t="s">
        <v>172</v>
      </c>
      <c r="F537" s="6">
        <v>43141</v>
      </c>
      <c r="G537" s="5" t="s">
        <v>148</v>
      </c>
      <c r="H537" s="5" t="s">
        <v>222</v>
      </c>
      <c r="I537">
        <v>42968</v>
      </c>
      <c r="J537">
        <v>173</v>
      </c>
      <c r="K537">
        <v>132</v>
      </c>
      <c r="L537">
        <v>1</v>
      </c>
      <c r="M537">
        <v>4250.3999999999996</v>
      </c>
      <c r="N537">
        <v>2314.683</v>
      </c>
      <c r="O537">
        <v>2314.683</v>
      </c>
      <c r="P537">
        <v>132</v>
      </c>
      <c r="Q537">
        <v>32.200000000000003</v>
      </c>
      <c r="R537">
        <v>1935.7170000000001</v>
      </c>
      <c r="S537">
        <v>2018</v>
      </c>
      <c r="T537">
        <v>2</v>
      </c>
      <c r="U537">
        <v>6</v>
      </c>
    </row>
    <row r="538" spans="1:21" x14ac:dyDescent="0.3">
      <c r="A538" s="5" t="s">
        <v>168</v>
      </c>
      <c r="B538" s="5" t="s">
        <v>206</v>
      </c>
      <c r="C538" s="5" t="s">
        <v>111</v>
      </c>
      <c r="D538" s="5" t="s">
        <v>244</v>
      </c>
      <c r="E538" s="5" t="s">
        <v>172</v>
      </c>
      <c r="F538" s="6">
        <v>43141</v>
      </c>
      <c r="G538" s="5" t="s">
        <v>148</v>
      </c>
      <c r="H538" s="5" t="s">
        <v>181</v>
      </c>
      <c r="I538">
        <v>42968</v>
      </c>
      <c r="J538">
        <v>173</v>
      </c>
      <c r="K538">
        <v>240</v>
      </c>
      <c r="L538">
        <v>2</v>
      </c>
      <c r="M538">
        <v>7728</v>
      </c>
      <c r="N538">
        <v>4629.366</v>
      </c>
      <c r="O538">
        <v>2314.683</v>
      </c>
      <c r="P538">
        <v>120</v>
      </c>
      <c r="Q538">
        <v>32.200000000000003</v>
      </c>
      <c r="R538">
        <v>3098.634</v>
      </c>
      <c r="S538">
        <v>2018</v>
      </c>
      <c r="T538">
        <v>2</v>
      </c>
      <c r="U538">
        <v>6</v>
      </c>
    </row>
    <row r="539" spans="1:21" x14ac:dyDescent="0.3">
      <c r="A539" s="5" t="s">
        <v>168</v>
      </c>
      <c r="B539" s="5" t="s">
        <v>206</v>
      </c>
      <c r="C539" s="5" t="s">
        <v>111</v>
      </c>
      <c r="D539" s="5" t="s">
        <v>244</v>
      </c>
      <c r="E539" s="5" t="s">
        <v>172</v>
      </c>
      <c r="F539" s="6">
        <v>43141</v>
      </c>
      <c r="G539" s="5" t="s">
        <v>148</v>
      </c>
      <c r="H539" s="5" t="s">
        <v>183</v>
      </c>
      <c r="I539">
        <v>42968</v>
      </c>
      <c r="J539">
        <v>173</v>
      </c>
      <c r="K539">
        <v>600</v>
      </c>
      <c r="L539">
        <v>5</v>
      </c>
      <c r="M539">
        <v>19320</v>
      </c>
      <c r="N539">
        <v>11573.415000000001</v>
      </c>
      <c r="O539">
        <v>2314.683</v>
      </c>
      <c r="P539">
        <v>120</v>
      </c>
      <c r="Q539">
        <v>32.200000000000003</v>
      </c>
      <c r="R539">
        <v>7746.585</v>
      </c>
      <c r="S539">
        <v>2018</v>
      </c>
      <c r="T539">
        <v>2</v>
      </c>
      <c r="U539">
        <v>6</v>
      </c>
    </row>
    <row r="540" spans="1:21" x14ac:dyDescent="0.3">
      <c r="A540" s="5" t="s">
        <v>168</v>
      </c>
      <c r="B540" s="5" t="s">
        <v>206</v>
      </c>
      <c r="C540" s="5" t="s">
        <v>111</v>
      </c>
      <c r="D540" s="5" t="s">
        <v>244</v>
      </c>
      <c r="E540" s="5" t="s">
        <v>172</v>
      </c>
      <c r="F540" s="6">
        <v>43141</v>
      </c>
      <c r="G540" s="5" t="s">
        <v>148</v>
      </c>
      <c r="H540" s="5" t="s">
        <v>182</v>
      </c>
      <c r="I540">
        <v>42968</v>
      </c>
      <c r="J540">
        <v>173</v>
      </c>
      <c r="K540">
        <v>220</v>
      </c>
      <c r="L540">
        <v>2</v>
      </c>
      <c r="M540">
        <v>7084</v>
      </c>
      <c r="N540">
        <v>4629.366</v>
      </c>
      <c r="O540">
        <v>2314.683</v>
      </c>
      <c r="P540">
        <v>110</v>
      </c>
      <c r="Q540">
        <v>32.200000000000003</v>
      </c>
      <c r="R540">
        <v>2454.634</v>
      </c>
      <c r="S540">
        <v>2018</v>
      </c>
      <c r="T540">
        <v>2</v>
      </c>
      <c r="U540">
        <v>6</v>
      </c>
    </row>
    <row r="541" spans="1:21" x14ac:dyDescent="0.3">
      <c r="A541" s="5" t="s">
        <v>168</v>
      </c>
      <c r="B541" s="5" t="s">
        <v>206</v>
      </c>
      <c r="C541" s="5" t="s">
        <v>111</v>
      </c>
      <c r="D541" s="5" t="s">
        <v>244</v>
      </c>
      <c r="E541" s="5" t="s">
        <v>227</v>
      </c>
      <c r="F541" s="6">
        <v>43141</v>
      </c>
      <c r="G541" s="5" t="s">
        <v>148</v>
      </c>
      <c r="H541" s="5" t="s">
        <v>216</v>
      </c>
      <c r="I541">
        <v>42968</v>
      </c>
      <c r="J541">
        <v>173</v>
      </c>
      <c r="K541">
        <v>-125</v>
      </c>
      <c r="L541">
        <v>-1</v>
      </c>
      <c r="M541">
        <v>-4062.5</v>
      </c>
      <c r="N541">
        <v>-2314.683</v>
      </c>
      <c r="O541">
        <v>-2314.683</v>
      </c>
      <c r="P541">
        <v>125</v>
      </c>
      <c r="Q541">
        <v>32.5</v>
      </c>
      <c r="R541">
        <v>-1747.817</v>
      </c>
      <c r="S541">
        <v>2018</v>
      </c>
      <c r="T541">
        <v>2</v>
      </c>
      <c r="U541">
        <v>6</v>
      </c>
    </row>
    <row r="542" spans="1:21" x14ac:dyDescent="0.3">
      <c r="A542" s="5" t="s">
        <v>168</v>
      </c>
      <c r="B542" s="5" t="s">
        <v>206</v>
      </c>
      <c r="C542" s="5" t="s">
        <v>111</v>
      </c>
      <c r="D542" s="5" t="s">
        <v>244</v>
      </c>
      <c r="E542" s="5" t="s">
        <v>172</v>
      </c>
      <c r="F542" s="6">
        <v>43141</v>
      </c>
      <c r="G542" s="5" t="s">
        <v>148</v>
      </c>
      <c r="H542" s="5" t="s">
        <v>216</v>
      </c>
      <c r="I542">
        <v>42968</v>
      </c>
      <c r="J542">
        <v>173</v>
      </c>
      <c r="K542">
        <v>125</v>
      </c>
      <c r="L542">
        <v>1</v>
      </c>
      <c r="M542">
        <v>4025</v>
      </c>
      <c r="N542">
        <v>2314.683</v>
      </c>
      <c r="O542">
        <v>2314.683</v>
      </c>
      <c r="P542">
        <v>125</v>
      </c>
      <c r="Q542">
        <v>32.200000000000003</v>
      </c>
      <c r="R542">
        <v>1710.317</v>
      </c>
      <c r="S542">
        <v>2018</v>
      </c>
      <c r="T542">
        <v>2</v>
      </c>
      <c r="U542">
        <v>6</v>
      </c>
    </row>
    <row r="543" spans="1:21" x14ac:dyDescent="0.3">
      <c r="A543" s="5" t="s">
        <v>168</v>
      </c>
      <c r="B543" s="5" t="s">
        <v>206</v>
      </c>
      <c r="C543" s="5" t="s">
        <v>112</v>
      </c>
      <c r="D543" s="5" t="s">
        <v>236</v>
      </c>
      <c r="E543" s="5" t="s">
        <v>172</v>
      </c>
      <c r="F543" s="6">
        <v>43141</v>
      </c>
      <c r="G543" s="5" t="s">
        <v>148</v>
      </c>
      <c r="H543" s="5" t="s">
        <v>186</v>
      </c>
      <c r="I543">
        <v>42969</v>
      </c>
      <c r="J543">
        <v>172</v>
      </c>
      <c r="K543">
        <v>220</v>
      </c>
      <c r="L543">
        <v>2</v>
      </c>
      <c r="M543">
        <v>7084</v>
      </c>
      <c r="N543">
        <v>1599.596</v>
      </c>
      <c r="O543">
        <v>799.798</v>
      </c>
      <c r="P543">
        <v>110</v>
      </c>
      <c r="Q543">
        <v>32.200000000000003</v>
      </c>
      <c r="R543">
        <v>5484.4040000000005</v>
      </c>
      <c r="S543">
        <v>2018</v>
      </c>
      <c r="T543">
        <v>2</v>
      </c>
      <c r="U543">
        <v>6</v>
      </c>
    </row>
    <row r="544" spans="1:21" x14ac:dyDescent="0.3">
      <c r="A544" s="5" t="s">
        <v>168</v>
      </c>
      <c r="B544" s="5" t="s">
        <v>206</v>
      </c>
      <c r="C544" s="5" t="s">
        <v>112</v>
      </c>
      <c r="D544" s="5" t="s">
        <v>236</v>
      </c>
      <c r="E544" s="5" t="s">
        <v>172</v>
      </c>
      <c r="F544" s="6">
        <v>43141</v>
      </c>
      <c r="G544" s="5" t="s">
        <v>148</v>
      </c>
      <c r="H544" s="5" t="s">
        <v>184</v>
      </c>
      <c r="I544">
        <v>42969</v>
      </c>
      <c r="J544">
        <v>172</v>
      </c>
      <c r="K544">
        <v>3172</v>
      </c>
      <c r="L544">
        <v>27</v>
      </c>
      <c r="M544">
        <v>100552.4</v>
      </c>
      <c r="N544">
        <v>21594.544999999998</v>
      </c>
      <c r="O544">
        <v>799.798</v>
      </c>
      <c r="P544">
        <v>117.48148148148148</v>
      </c>
      <c r="Q544">
        <v>31.7</v>
      </c>
      <c r="R544">
        <v>78957.854999999996</v>
      </c>
      <c r="S544">
        <v>2018</v>
      </c>
      <c r="T544">
        <v>2</v>
      </c>
      <c r="U544">
        <v>6</v>
      </c>
    </row>
    <row r="545" spans="1:21" x14ac:dyDescent="0.3">
      <c r="A545" s="5" t="s">
        <v>168</v>
      </c>
      <c r="B545" s="5" t="s">
        <v>206</v>
      </c>
      <c r="C545" s="5" t="s">
        <v>112</v>
      </c>
      <c r="D545" s="5" t="s">
        <v>236</v>
      </c>
      <c r="E545" s="5" t="s">
        <v>172</v>
      </c>
      <c r="F545" s="6">
        <v>43141</v>
      </c>
      <c r="G545" s="5" t="s">
        <v>148</v>
      </c>
      <c r="H545" s="5" t="s">
        <v>189</v>
      </c>
      <c r="I545">
        <v>42969</v>
      </c>
      <c r="J545">
        <v>172</v>
      </c>
      <c r="K545">
        <v>250</v>
      </c>
      <c r="L545">
        <v>2</v>
      </c>
      <c r="M545">
        <v>8050</v>
      </c>
      <c r="N545">
        <v>1599.596</v>
      </c>
      <c r="O545">
        <v>799.798</v>
      </c>
      <c r="P545">
        <v>125</v>
      </c>
      <c r="Q545">
        <v>32.200000000000003</v>
      </c>
      <c r="R545">
        <v>6450.4040000000005</v>
      </c>
      <c r="S545">
        <v>2018</v>
      </c>
      <c r="T545">
        <v>2</v>
      </c>
      <c r="U545">
        <v>6</v>
      </c>
    </row>
    <row r="546" spans="1:21" x14ac:dyDescent="0.3">
      <c r="A546" s="5" t="s">
        <v>168</v>
      </c>
      <c r="B546" s="5" t="s">
        <v>206</v>
      </c>
      <c r="C546" s="5" t="s">
        <v>112</v>
      </c>
      <c r="D546" s="5" t="s">
        <v>236</v>
      </c>
      <c r="E546" s="5" t="s">
        <v>172</v>
      </c>
      <c r="F546" s="6">
        <v>43141</v>
      </c>
      <c r="G546" s="5" t="s">
        <v>148</v>
      </c>
      <c r="H546" s="5" t="s">
        <v>246</v>
      </c>
      <c r="I546">
        <v>42969</v>
      </c>
      <c r="J546">
        <v>172</v>
      </c>
      <c r="K546">
        <v>500</v>
      </c>
      <c r="L546">
        <v>4</v>
      </c>
      <c r="M546">
        <v>16100</v>
      </c>
      <c r="N546">
        <v>3199.192</v>
      </c>
      <c r="O546">
        <v>799.798</v>
      </c>
      <c r="P546">
        <v>125</v>
      </c>
      <c r="Q546">
        <v>32.200000000000003</v>
      </c>
      <c r="R546">
        <v>12900.808000000001</v>
      </c>
      <c r="S546">
        <v>2018</v>
      </c>
      <c r="T546">
        <v>2</v>
      </c>
      <c r="U546">
        <v>6</v>
      </c>
    </row>
    <row r="547" spans="1:21" x14ac:dyDescent="0.3">
      <c r="A547" s="5" t="s">
        <v>168</v>
      </c>
      <c r="B547" s="5" t="s">
        <v>206</v>
      </c>
      <c r="C547" s="5" t="s">
        <v>112</v>
      </c>
      <c r="D547" s="5" t="s">
        <v>236</v>
      </c>
      <c r="E547" s="5" t="s">
        <v>172</v>
      </c>
      <c r="F547" s="6">
        <v>43141</v>
      </c>
      <c r="G547" s="5" t="s">
        <v>148</v>
      </c>
      <c r="H547" s="5" t="s">
        <v>190</v>
      </c>
      <c r="I547">
        <v>42969</v>
      </c>
      <c r="J547">
        <v>172</v>
      </c>
      <c r="K547">
        <v>438</v>
      </c>
      <c r="L547">
        <v>4</v>
      </c>
      <c r="M547">
        <v>14103.6</v>
      </c>
      <c r="N547">
        <v>3199.192</v>
      </c>
      <c r="O547">
        <v>799.798</v>
      </c>
      <c r="P547">
        <v>109.5</v>
      </c>
      <c r="Q547">
        <v>32.200000000000003</v>
      </c>
      <c r="R547">
        <v>10904.407999999999</v>
      </c>
      <c r="S547">
        <v>2018</v>
      </c>
      <c r="T547">
        <v>2</v>
      </c>
      <c r="U547">
        <v>6</v>
      </c>
    </row>
    <row r="548" spans="1:21" x14ac:dyDescent="0.3">
      <c r="A548" s="5" t="s">
        <v>168</v>
      </c>
      <c r="B548" s="5" t="s">
        <v>206</v>
      </c>
      <c r="C548" s="5" t="s">
        <v>112</v>
      </c>
      <c r="D548" s="5" t="s">
        <v>236</v>
      </c>
      <c r="E548" s="5" t="s">
        <v>172</v>
      </c>
      <c r="F548" s="6">
        <v>43141</v>
      </c>
      <c r="G548" s="5" t="s">
        <v>148</v>
      </c>
      <c r="H548" s="5" t="s">
        <v>225</v>
      </c>
      <c r="I548">
        <v>42969</v>
      </c>
      <c r="J548">
        <v>172</v>
      </c>
      <c r="K548">
        <v>126</v>
      </c>
      <c r="L548">
        <v>1</v>
      </c>
      <c r="M548">
        <v>4057.2</v>
      </c>
      <c r="N548">
        <v>799.798</v>
      </c>
      <c r="O548">
        <v>799.798</v>
      </c>
      <c r="P548">
        <v>126</v>
      </c>
      <c r="Q548">
        <v>32.200000000000003</v>
      </c>
      <c r="R548">
        <v>3257.402</v>
      </c>
      <c r="S548">
        <v>2018</v>
      </c>
      <c r="T548">
        <v>2</v>
      </c>
      <c r="U548">
        <v>6</v>
      </c>
    </row>
    <row r="549" spans="1:21" x14ac:dyDescent="0.3">
      <c r="A549" s="5" t="s">
        <v>168</v>
      </c>
      <c r="B549" s="5" t="s">
        <v>169</v>
      </c>
      <c r="C549" s="5" t="s">
        <v>170</v>
      </c>
      <c r="D549" s="5" t="s">
        <v>192</v>
      </c>
      <c r="E549" s="5" t="s">
        <v>172</v>
      </c>
      <c r="F549" s="6">
        <v>43143</v>
      </c>
      <c r="G549" s="5" t="s">
        <v>148</v>
      </c>
      <c r="H549" s="5" t="s">
        <v>194</v>
      </c>
      <c r="I549">
        <v>42943</v>
      </c>
      <c r="J549">
        <v>200</v>
      </c>
      <c r="K549">
        <v>309.5</v>
      </c>
      <c r="L549">
        <v>2</v>
      </c>
      <c r="M549">
        <v>9749.25</v>
      </c>
      <c r="N549">
        <v>4095.8220000000001</v>
      </c>
      <c r="O549">
        <v>2047.9110000000001</v>
      </c>
      <c r="P549">
        <v>154.75</v>
      </c>
      <c r="Q549">
        <v>31.5</v>
      </c>
      <c r="R549">
        <v>5653.4279999999999</v>
      </c>
      <c r="S549">
        <v>2018</v>
      </c>
      <c r="T549">
        <v>2</v>
      </c>
      <c r="U549">
        <v>7</v>
      </c>
    </row>
    <row r="550" spans="1:21" x14ac:dyDescent="0.3">
      <c r="A550" s="5" t="s">
        <v>168</v>
      </c>
      <c r="B550" s="5" t="s">
        <v>175</v>
      </c>
      <c r="C550" s="5" t="s">
        <v>85</v>
      </c>
      <c r="D550" s="5" t="s">
        <v>247</v>
      </c>
      <c r="E550" s="5" t="s">
        <v>172</v>
      </c>
      <c r="F550" s="6">
        <v>43143</v>
      </c>
      <c r="G550" s="5" t="s">
        <v>148</v>
      </c>
      <c r="H550" s="5" t="s">
        <v>179</v>
      </c>
      <c r="I550">
        <v>42958</v>
      </c>
      <c r="J550">
        <v>185</v>
      </c>
      <c r="K550">
        <v>217</v>
      </c>
      <c r="L550">
        <v>2</v>
      </c>
      <c r="M550">
        <v>6944</v>
      </c>
      <c r="N550">
        <v>4085.078</v>
      </c>
      <c r="O550">
        <v>2042.539</v>
      </c>
      <c r="P550">
        <v>108.5</v>
      </c>
      <c r="Q550">
        <v>32</v>
      </c>
      <c r="R550">
        <v>2858.922</v>
      </c>
      <c r="S550">
        <v>2018</v>
      </c>
      <c r="T550">
        <v>2</v>
      </c>
      <c r="U550">
        <v>7</v>
      </c>
    </row>
    <row r="551" spans="1:21" x14ac:dyDescent="0.3">
      <c r="A551" s="5" t="s">
        <v>168</v>
      </c>
      <c r="B551" s="5" t="s">
        <v>175</v>
      </c>
      <c r="C551" s="5" t="s">
        <v>85</v>
      </c>
      <c r="D551" s="5" t="s">
        <v>247</v>
      </c>
      <c r="E551" s="5" t="s">
        <v>172</v>
      </c>
      <c r="F551" s="6">
        <v>43143</v>
      </c>
      <c r="G551" s="5" t="s">
        <v>148</v>
      </c>
      <c r="H551" s="5" t="s">
        <v>196</v>
      </c>
      <c r="I551">
        <v>42958</v>
      </c>
      <c r="J551">
        <v>185</v>
      </c>
      <c r="K551">
        <v>812</v>
      </c>
      <c r="L551">
        <v>6</v>
      </c>
      <c r="M551">
        <v>25578</v>
      </c>
      <c r="N551">
        <v>12255.235000000001</v>
      </c>
      <c r="O551">
        <v>2042.539</v>
      </c>
      <c r="P551">
        <v>135.33333333333334</v>
      </c>
      <c r="Q551">
        <v>31.5</v>
      </c>
      <c r="R551">
        <v>13322.764999999999</v>
      </c>
      <c r="S551">
        <v>2018</v>
      </c>
      <c r="T551">
        <v>2</v>
      </c>
      <c r="U551">
        <v>7</v>
      </c>
    </row>
    <row r="552" spans="1:21" x14ac:dyDescent="0.3">
      <c r="A552" s="5" t="s">
        <v>168</v>
      </c>
      <c r="B552" s="5" t="s">
        <v>175</v>
      </c>
      <c r="C552" s="5" t="s">
        <v>85</v>
      </c>
      <c r="D552" s="5" t="s">
        <v>247</v>
      </c>
      <c r="E552" s="5" t="s">
        <v>172</v>
      </c>
      <c r="F552" s="6">
        <v>43143</v>
      </c>
      <c r="G552" s="5" t="s">
        <v>148</v>
      </c>
      <c r="H552" s="5" t="s">
        <v>198</v>
      </c>
      <c r="I552">
        <v>42958</v>
      </c>
      <c r="J552">
        <v>185</v>
      </c>
      <c r="K552">
        <v>275</v>
      </c>
      <c r="L552">
        <v>2</v>
      </c>
      <c r="M552">
        <v>8662.5</v>
      </c>
      <c r="N552">
        <v>4085.078</v>
      </c>
      <c r="O552">
        <v>2042.539</v>
      </c>
      <c r="P552">
        <v>137.5</v>
      </c>
      <c r="Q552">
        <v>31.5</v>
      </c>
      <c r="R552">
        <v>4577.4219999999996</v>
      </c>
      <c r="S552">
        <v>2018</v>
      </c>
      <c r="T552">
        <v>2</v>
      </c>
      <c r="U552">
        <v>7</v>
      </c>
    </row>
    <row r="553" spans="1:21" x14ac:dyDescent="0.3">
      <c r="A553" s="5" t="s">
        <v>168</v>
      </c>
      <c r="B553" s="5" t="s">
        <v>175</v>
      </c>
      <c r="C553" s="5" t="s">
        <v>85</v>
      </c>
      <c r="D553" s="5" t="s">
        <v>247</v>
      </c>
      <c r="E553" s="5" t="s">
        <v>172</v>
      </c>
      <c r="F553" s="6">
        <v>43143</v>
      </c>
      <c r="G553" s="5" t="s">
        <v>148</v>
      </c>
      <c r="H553" s="5" t="s">
        <v>197</v>
      </c>
      <c r="I553">
        <v>42958</v>
      </c>
      <c r="J553">
        <v>185</v>
      </c>
      <c r="K553">
        <v>1276</v>
      </c>
      <c r="L553">
        <v>10</v>
      </c>
      <c r="M553">
        <v>40194</v>
      </c>
      <c r="N553">
        <v>20425.392</v>
      </c>
      <c r="O553">
        <v>2042.539</v>
      </c>
      <c r="P553">
        <v>127.6</v>
      </c>
      <c r="Q553">
        <v>31.5</v>
      </c>
      <c r="R553">
        <v>19768.608</v>
      </c>
      <c r="S553">
        <v>2018</v>
      </c>
      <c r="T553">
        <v>2</v>
      </c>
      <c r="U553">
        <v>7</v>
      </c>
    </row>
    <row r="554" spans="1:21" x14ac:dyDescent="0.3">
      <c r="A554" s="5" t="s">
        <v>168</v>
      </c>
      <c r="B554" s="5" t="s">
        <v>175</v>
      </c>
      <c r="C554" s="5" t="s">
        <v>85</v>
      </c>
      <c r="D554" s="5" t="s">
        <v>247</v>
      </c>
      <c r="E554" s="5" t="s">
        <v>172</v>
      </c>
      <c r="F554" s="6">
        <v>43143</v>
      </c>
      <c r="G554" s="5" t="s">
        <v>148</v>
      </c>
      <c r="H554" s="5" t="s">
        <v>240</v>
      </c>
      <c r="I554">
        <v>42958</v>
      </c>
      <c r="J554">
        <v>185</v>
      </c>
      <c r="K554">
        <v>660</v>
      </c>
      <c r="L554">
        <v>5</v>
      </c>
      <c r="M554">
        <v>20790</v>
      </c>
      <c r="N554">
        <v>10212.696</v>
      </c>
      <c r="O554">
        <v>2042.539</v>
      </c>
      <c r="P554">
        <v>132</v>
      </c>
      <c r="Q554">
        <v>31.5</v>
      </c>
      <c r="R554">
        <v>10577.304</v>
      </c>
      <c r="S554">
        <v>2018</v>
      </c>
      <c r="T554">
        <v>2</v>
      </c>
      <c r="U554">
        <v>7</v>
      </c>
    </row>
    <row r="555" spans="1:21" x14ac:dyDescent="0.3">
      <c r="A555" s="5" t="s">
        <v>168</v>
      </c>
      <c r="B555" s="5" t="s">
        <v>175</v>
      </c>
      <c r="C555" s="5" t="s">
        <v>85</v>
      </c>
      <c r="D555" s="5" t="s">
        <v>247</v>
      </c>
      <c r="E555" s="5" t="s">
        <v>172</v>
      </c>
      <c r="F555" s="6">
        <v>43143</v>
      </c>
      <c r="G555" s="5" t="s">
        <v>148</v>
      </c>
      <c r="H555" s="5" t="s">
        <v>209</v>
      </c>
      <c r="I555">
        <v>42958</v>
      </c>
      <c r="J555">
        <v>185</v>
      </c>
      <c r="K555">
        <v>246</v>
      </c>
      <c r="L555">
        <v>2</v>
      </c>
      <c r="M555">
        <v>7749</v>
      </c>
      <c r="N555">
        <v>4085.078</v>
      </c>
      <c r="O555">
        <v>2042.539</v>
      </c>
      <c r="P555">
        <v>123</v>
      </c>
      <c r="Q555">
        <v>31.5</v>
      </c>
      <c r="R555">
        <v>3663.922</v>
      </c>
      <c r="S555">
        <v>2018</v>
      </c>
      <c r="T555">
        <v>2</v>
      </c>
      <c r="U555">
        <v>7</v>
      </c>
    </row>
    <row r="556" spans="1:21" x14ac:dyDescent="0.3">
      <c r="A556" s="5" t="s">
        <v>168</v>
      </c>
      <c r="B556" s="5" t="s">
        <v>175</v>
      </c>
      <c r="C556" s="5" t="s">
        <v>85</v>
      </c>
      <c r="D556" s="5" t="s">
        <v>247</v>
      </c>
      <c r="E556" s="5" t="s">
        <v>172</v>
      </c>
      <c r="F556" s="6">
        <v>43143</v>
      </c>
      <c r="G556" s="5" t="s">
        <v>148</v>
      </c>
      <c r="H556" s="5" t="s">
        <v>235</v>
      </c>
      <c r="I556">
        <v>42958</v>
      </c>
      <c r="J556">
        <v>185</v>
      </c>
      <c r="K556">
        <v>130.5</v>
      </c>
      <c r="L556">
        <v>1</v>
      </c>
      <c r="M556">
        <v>4110.75</v>
      </c>
      <c r="N556">
        <v>2042.539</v>
      </c>
      <c r="O556">
        <v>2042.539</v>
      </c>
      <c r="P556">
        <v>130.5</v>
      </c>
      <c r="Q556">
        <v>31.5</v>
      </c>
      <c r="R556">
        <v>2068.2109999999998</v>
      </c>
      <c r="S556">
        <v>2018</v>
      </c>
      <c r="T556">
        <v>2</v>
      </c>
      <c r="U556">
        <v>7</v>
      </c>
    </row>
    <row r="557" spans="1:21" x14ac:dyDescent="0.3">
      <c r="A557" s="5" t="s">
        <v>168</v>
      </c>
      <c r="B557" s="5" t="s">
        <v>175</v>
      </c>
      <c r="C557" s="5" t="s">
        <v>85</v>
      </c>
      <c r="D557" s="5" t="s">
        <v>247</v>
      </c>
      <c r="E557" s="5" t="s">
        <v>172</v>
      </c>
      <c r="F557" s="6">
        <v>43143</v>
      </c>
      <c r="G557" s="5" t="s">
        <v>148</v>
      </c>
      <c r="H557" s="5" t="s">
        <v>178</v>
      </c>
      <c r="I557">
        <v>42958</v>
      </c>
      <c r="J557">
        <v>185</v>
      </c>
      <c r="K557">
        <v>358</v>
      </c>
      <c r="L557">
        <v>3</v>
      </c>
      <c r="M557">
        <v>11277</v>
      </c>
      <c r="N557">
        <v>6127.6170000000002</v>
      </c>
      <c r="O557">
        <v>2042.539</v>
      </c>
      <c r="P557">
        <v>119.33333333333333</v>
      </c>
      <c r="Q557">
        <v>31.5</v>
      </c>
      <c r="R557">
        <v>5149.3829999999998</v>
      </c>
      <c r="S557">
        <v>2018</v>
      </c>
      <c r="T557">
        <v>2</v>
      </c>
      <c r="U557">
        <v>7</v>
      </c>
    </row>
    <row r="558" spans="1:21" x14ac:dyDescent="0.3">
      <c r="A558" s="5" t="s">
        <v>168</v>
      </c>
      <c r="B558" s="5" t="s">
        <v>206</v>
      </c>
      <c r="C558" s="5" t="s">
        <v>111</v>
      </c>
      <c r="D558" s="5" t="s">
        <v>244</v>
      </c>
      <c r="E558" s="5" t="s">
        <v>172</v>
      </c>
      <c r="F558" s="6">
        <v>43143</v>
      </c>
      <c r="G558" s="5" t="s">
        <v>148</v>
      </c>
      <c r="H558" s="5" t="s">
        <v>208</v>
      </c>
      <c r="I558">
        <v>42968</v>
      </c>
      <c r="J558">
        <v>175</v>
      </c>
      <c r="K558">
        <v>106.2</v>
      </c>
      <c r="L558">
        <v>1</v>
      </c>
      <c r="M558">
        <v>3345.3</v>
      </c>
      <c r="N558">
        <v>2314.683</v>
      </c>
      <c r="O558">
        <v>2314.683</v>
      </c>
      <c r="P558">
        <v>106.2</v>
      </c>
      <c r="Q558">
        <v>31.5</v>
      </c>
      <c r="R558">
        <v>1030.617</v>
      </c>
      <c r="S558">
        <v>2018</v>
      </c>
      <c r="T558">
        <v>2</v>
      </c>
      <c r="U558">
        <v>7</v>
      </c>
    </row>
    <row r="559" spans="1:21" x14ac:dyDescent="0.3">
      <c r="A559" s="5" t="s">
        <v>168</v>
      </c>
      <c r="B559" s="5" t="s">
        <v>206</v>
      </c>
      <c r="C559" s="5" t="s">
        <v>112</v>
      </c>
      <c r="D559" s="5" t="s">
        <v>236</v>
      </c>
      <c r="E559" s="5" t="s">
        <v>172</v>
      </c>
      <c r="F559" s="6">
        <v>43143</v>
      </c>
      <c r="G559" s="5" t="s">
        <v>148</v>
      </c>
      <c r="H559" s="5" t="s">
        <v>211</v>
      </c>
      <c r="I559">
        <v>42969</v>
      </c>
      <c r="J559">
        <v>174</v>
      </c>
      <c r="K559">
        <v>104.2</v>
      </c>
      <c r="L559">
        <v>1</v>
      </c>
      <c r="M559">
        <v>3334.4</v>
      </c>
      <c r="N559">
        <v>799.798</v>
      </c>
      <c r="O559">
        <v>799.798</v>
      </c>
      <c r="P559">
        <v>104.2</v>
      </c>
      <c r="Q559">
        <v>32</v>
      </c>
      <c r="R559">
        <v>2534.6019999999999</v>
      </c>
      <c r="S559">
        <v>2018</v>
      </c>
      <c r="T559">
        <v>2</v>
      </c>
      <c r="U559">
        <v>7</v>
      </c>
    </row>
    <row r="560" spans="1:21" x14ac:dyDescent="0.3">
      <c r="A560" s="5" t="s">
        <v>168</v>
      </c>
      <c r="B560" s="5" t="s">
        <v>206</v>
      </c>
      <c r="C560" s="5" t="s">
        <v>112</v>
      </c>
      <c r="D560" s="5" t="s">
        <v>236</v>
      </c>
      <c r="E560" s="5" t="s">
        <v>172</v>
      </c>
      <c r="F560" s="6">
        <v>43143</v>
      </c>
      <c r="G560" s="5" t="s">
        <v>148</v>
      </c>
      <c r="H560" s="5" t="s">
        <v>212</v>
      </c>
      <c r="I560">
        <v>42969</v>
      </c>
      <c r="J560">
        <v>174</v>
      </c>
      <c r="K560">
        <v>127.4</v>
      </c>
      <c r="L560">
        <v>1</v>
      </c>
      <c r="M560">
        <v>4076.8</v>
      </c>
      <c r="N560">
        <v>799.798</v>
      </c>
      <c r="O560">
        <v>799.798</v>
      </c>
      <c r="P560">
        <v>127.4</v>
      </c>
      <c r="Q560">
        <v>32</v>
      </c>
      <c r="R560">
        <v>3277.002</v>
      </c>
      <c r="S560">
        <v>2018</v>
      </c>
      <c r="T560">
        <v>2</v>
      </c>
      <c r="U560">
        <v>7</v>
      </c>
    </row>
    <row r="561" spans="1:21" x14ac:dyDescent="0.3">
      <c r="A561" s="5" t="s">
        <v>168</v>
      </c>
      <c r="B561" s="5" t="s">
        <v>169</v>
      </c>
      <c r="C561" s="5" t="s">
        <v>170</v>
      </c>
      <c r="D561" s="5" t="s">
        <v>192</v>
      </c>
      <c r="E561" s="5" t="s">
        <v>172</v>
      </c>
      <c r="F561" s="6">
        <v>43144</v>
      </c>
      <c r="G561" s="5" t="s">
        <v>148</v>
      </c>
      <c r="H561" s="5" t="s">
        <v>194</v>
      </c>
      <c r="I561">
        <v>42943</v>
      </c>
      <c r="J561">
        <v>201</v>
      </c>
      <c r="K561">
        <v>296.5</v>
      </c>
      <c r="L561">
        <v>2</v>
      </c>
      <c r="M561">
        <v>9339.75</v>
      </c>
      <c r="N561">
        <v>4095.8220000000001</v>
      </c>
      <c r="O561">
        <v>2047.9110000000001</v>
      </c>
      <c r="P561">
        <v>148.25</v>
      </c>
      <c r="Q561">
        <v>31.5</v>
      </c>
      <c r="R561">
        <v>5243.9279999999999</v>
      </c>
      <c r="S561">
        <v>2018</v>
      </c>
      <c r="T561">
        <v>2</v>
      </c>
      <c r="U561">
        <v>7</v>
      </c>
    </row>
    <row r="562" spans="1:21" x14ac:dyDescent="0.3">
      <c r="A562" s="5" t="s">
        <v>168</v>
      </c>
      <c r="B562" s="5" t="s">
        <v>206</v>
      </c>
      <c r="C562" s="5" t="s">
        <v>111</v>
      </c>
      <c r="D562" s="5" t="s">
        <v>244</v>
      </c>
      <c r="E562" s="5" t="s">
        <v>227</v>
      </c>
      <c r="F562" s="6">
        <v>43144</v>
      </c>
      <c r="G562" s="5" t="s">
        <v>148</v>
      </c>
      <c r="H562" s="5" t="s">
        <v>216</v>
      </c>
      <c r="I562">
        <v>42968</v>
      </c>
      <c r="J562">
        <v>176</v>
      </c>
      <c r="K562">
        <v>-125</v>
      </c>
      <c r="L562">
        <v>-1</v>
      </c>
      <c r="M562">
        <v>-4025</v>
      </c>
      <c r="N562">
        <v>-2314.683</v>
      </c>
      <c r="O562">
        <v>-2314.683</v>
      </c>
      <c r="P562">
        <v>125</v>
      </c>
      <c r="Q562">
        <v>32.200000000000003</v>
      </c>
      <c r="R562">
        <v>-1710.317</v>
      </c>
      <c r="S562">
        <v>2018</v>
      </c>
      <c r="T562">
        <v>2</v>
      </c>
      <c r="U562">
        <v>7</v>
      </c>
    </row>
    <row r="563" spans="1:21" x14ac:dyDescent="0.3">
      <c r="A563" s="5" t="s">
        <v>168</v>
      </c>
      <c r="B563" s="5" t="s">
        <v>206</v>
      </c>
      <c r="C563" s="5" t="s">
        <v>111</v>
      </c>
      <c r="D563" s="5" t="s">
        <v>244</v>
      </c>
      <c r="E563" s="5" t="s">
        <v>172</v>
      </c>
      <c r="F563" s="6">
        <v>43144</v>
      </c>
      <c r="G563" s="5" t="s">
        <v>148</v>
      </c>
      <c r="H563" s="5" t="s">
        <v>235</v>
      </c>
      <c r="I563">
        <v>42968</v>
      </c>
      <c r="J563">
        <v>176</v>
      </c>
      <c r="K563">
        <v>106.8</v>
      </c>
      <c r="L563">
        <v>1</v>
      </c>
      <c r="M563">
        <v>3364.2</v>
      </c>
      <c r="N563">
        <v>2314.683</v>
      </c>
      <c r="O563">
        <v>2314.683</v>
      </c>
      <c r="P563">
        <v>106.8</v>
      </c>
      <c r="Q563">
        <v>31.5</v>
      </c>
      <c r="R563">
        <v>1049.5170000000001</v>
      </c>
      <c r="S563">
        <v>2018</v>
      </c>
      <c r="T563">
        <v>2</v>
      </c>
      <c r="U563">
        <v>7</v>
      </c>
    </row>
    <row r="564" spans="1:21" x14ac:dyDescent="0.3">
      <c r="A564" s="5" t="s">
        <v>168</v>
      </c>
      <c r="B564" s="5" t="s">
        <v>206</v>
      </c>
      <c r="C564" s="5" t="s">
        <v>112</v>
      </c>
      <c r="D564" s="5" t="s">
        <v>236</v>
      </c>
      <c r="E564" s="5" t="s">
        <v>172</v>
      </c>
      <c r="F564" s="6">
        <v>43144</v>
      </c>
      <c r="G564" s="5" t="s">
        <v>148</v>
      </c>
      <c r="H564" s="5" t="s">
        <v>216</v>
      </c>
      <c r="I564">
        <v>42969</v>
      </c>
      <c r="J564">
        <v>175</v>
      </c>
      <c r="K564">
        <v>125</v>
      </c>
      <c r="L564">
        <v>1</v>
      </c>
      <c r="M564">
        <v>4025</v>
      </c>
      <c r="N564">
        <v>799.798</v>
      </c>
      <c r="O564">
        <v>799.798</v>
      </c>
      <c r="P564">
        <v>125</v>
      </c>
      <c r="Q564">
        <v>32.200000000000003</v>
      </c>
      <c r="R564">
        <v>3225.2020000000002</v>
      </c>
      <c r="S564">
        <v>2018</v>
      </c>
      <c r="T564">
        <v>2</v>
      </c>
      <c r="U564">
        <v>7</v>
      </c>
    </row>
    <row r="565" spans="1:21" x14ac:dyDescent="0.3">
      <c r="A565" s="5" t="s">
        <v>168</v>
      </c>
      <c r="B565" s="5" t="s">
        <v>169</v>
      </c>
      <c r="C565" s="5" t="s">
        <v>170</v>
      </c>
      <c r="D565" s="5" t="s">
        <v>192</v>
      </c>
      <c r="E565" s="5" t="s">
        <v>172</v>
      </c>
      <c r="F565" s="6">
        <v>43145</v>
      </c>
      <c r="G565" s="5" t="s">
        <v>148</v>
      </c>
      <c r="H565" s="5" t="s">
        <v>194</v>
      </c>
      <c r="I565">
        <v>42943</v>
      </c>
      <c r="J565">
        <v>202</v>
      </c>
      <c r="K565">
        <v>143</v>
      </c>
      <c r="L565">
        <v>1</v>
      </c>
      <c r="M565">
        <v>4504.5</v>
      </c>
      <c r="N565">
        <v>2047.9110000000001</v>
      </c>
      <c r="O565">
        <v>2047.9110000000001</v>
      </c>
      <c r="P565">
        <v>143</v>
      </c>
      <c r="Q565">
        <v>31.5</v>
      </c>
      <c r="R565">
        <v>2456.5889999999999</v>
      </c>
      <c r="S565">
        <v>2018</v>
      </c>
      <c r="T565">
        <v>2</v>
      </c>
      <c r="U565">
        <v>7</v>
      </c>
    </row>
    <row r="566" spans="1:21" x14ac:dyDescent="0.3">
      <c r="A566" s="5" t="s">
        <v>168</v>
      </c>
      <c r="B566" s="5" t="s">
        <v>175</v>
      </c>
      <c r="C566" s="5" t="s">
        <v>85</v>
      </c>
      <c r="D566" s="5" t="s">
        <v>247</v>
      </c>
      <c r="E566" s="5" t="s">
        <v>172</v>
      </c>
      <c r="F566" s="6">
        <v>43145</v>
      </c>
      <c r="G566" s="5" t="s">
        <v>148</v>
      </c>
      <c r="H566" s="5" t="s">
        <v>212</v>
      </c>
      <c r="I566">
        <v>42958</v>
      </c>
      <c r="J566">
        <v>187</v>
      </c>
      <c r="K566">
        <v>129.5</v>
      </c>
      <c r="L566">
        <v>1</v>
      </c>
      <c r="M566">
        <v>4144</v>
      </c>
      <c r="N566">
        <v>2230.009</v>
      </c>
      <c r="O566">
        <v>2230.009</v>
      </c>
      <c r="P566">
        <v>129.5</v>
      </c>
      <c r="Q566">
        <v>32</v>
      </c>
      <c r="R566">
        <v>1913.991</v>
      </c>
      <c r="S566">
        <v>2018</v>
      </c>
      <c r="T566">
        <v>2</v>
      </c>
      <c r="U566">
        <v>7</v>
      </c>
    </row>
    <row r="567" spans="1:21" x14ac:dyDescent="0.3">
      <c r="A567" s="5" t="s">
        <v>168</v>
      </c>
      <c r="B567" s="5" t="s">
        <v>206</v>
      </c>
      <c r="C567" s="5" t="s">
        <v>112</v>
      </c>
      <c r="D567" s="5" t="s">
        <v>236</v>
      </c>
      <c r="E567" s="5" t="s">
        <v>172</v>
      </c>
      <c r="F567" s="6">
        <v>43145</v>
      </c>
      <c r="G567" s="5" t="s">
        <v>148</v>
      </c>
      <c r="H567" s="5" t="s">
        <v>196</v>
      </c>
      <c r="I567">
        <v>42969</v>
      </c>
      <c r="J567">
        <v>176</v>
      </c>
      <c r="K567">
        <v>255.2</v>
      </c>
      <c r="L567">
        <v>2</v>
      </c>
      <c r="M567">
        <v>8038.8</v>
      </c>
      <c r="N567">
        <v>1599.596</v>
      </c>
      <c r="O567">
        <v>799.798</v>
      </c>
      <c r="P567">
        <v>127.6</v>
      </c>
      <c r="Q567">
        <v>31.5</v>
      </c>
      <c r="R567">
        <v>6439.2039999999997</v>
      </c>
      <c r="S567">
        <v>2018</v>
      </c>
      <c r="T567">
        <v>2</v>
      </c>
      <c r="U567">
        <v>7</v>
      </c>
    </row>
    <row r="568" spans="1:21" x14ac:dyDescent="0.3">
      <c r="A568" s="5" t="s">
        <v>168</v>
      </c>
      <c r="B568" s="5" t="s">
        <v>206</v>
      </c>
      <c r="C568" s="5" t="s">
        <v>112</v>
      </c>
      <c r="D568" s="5" t="s">
        <v>236</v>
      </c>
      <c r="E568" s="5" t="s">
        <v>172</v>
      </c>
      <c r="F568" s="6">
        <v>43145</v>
      </c>
      <c r="G568" s="5" t="s">
        <v>148</v>
      </c>
      <c r="H568" s="5" t="s">
        <v>197</v>
      </c>
      <c r="I568">
        <v>42969</v>
      </c>
      <c r="J568">
        <v>176</v>
      </c>
      <c r="K568">
        <v>115</v>
      </c>
      <c r="L568">
        <v>1</v>
      </c>
      <c r="M568">
        <v>3622.5</v>
      </c>
      <c r="N568">
        <v>799.798</v>
      </c>
      <c r="O568">
        <v>799.798</v>
      </c>
      <c r="P568">
        <v>115</v>
      </c>
      <c r="Q568">
        <v>31.5</v>
      </c>
      <c r="R568">
        <v>2822.7020000000002</v>
      </c>
      <c r="S568">
        <v>2018</v>
      </c>
      <c r="T568">
        <v>2</v>
      </c>
      <c r="U568">
        <v>7</v>
      </c>
    </row>
    <row r="569" spans="1:21" x14ac:dyDescent="0.3">
      <c r="A569" s="5" t="s">
        <v>168</v>
      </c>
      <c r="B569" s="5" t="s">
        <v>206</v>
      </c>
      <c r="C569" s="5" t="s">
        <v>112</v>
      </c>
      <c r="D569" s="5" t="s">
        <v>236</v>
      </c>
      <c r="E569" s="5" t="s">
        <v>172</v>
      </c>
      <c r="F569" s="6">
        <v>43145</v>
      </c>
      <c r="G569" s="5" t="s">
        <v>148</v>
      </c>
      <c r="H569" s="5" t="s">
        <v>208</v>
      </c>
      <c r="I569">
        <v>42969</v>
      </c>
      <c r="J569">
        <v>176</v>
      </c>
      <c r="K569">
        <v>102.2</v>
      </c>
      <c r="L569">
        <v>1</v>
      </c>
      <c r="M569">
        <v>3219.3</v>
      </c>
      <c r="N569">
        <v>799.798</v>
      </c>
      <c r="O569">
        <v>799.798</v>
      </c>
      <c r="P569">
        <v>102.2</v>
      </c>
      <c r="Q569">
        <v>31.5</v>
      </c>
      <c r="R569">
        <v>2419.502</v>
      </c>
      <c r="S569">
        <v>2018</v>
      </c>
      <c r="T569">
        <v>2</v>
      </c>
      <c r="U569">
        <v>7</v>
      </c>
    </row>
    <row r="570" spans="1:21" x14ac:dyDescent="0.3">
      <c r="A570" s="5" t="s">
        <v>168</v>
      </c>
      <c r="B570" s="5" t="s">
        <v>206</v>
      </c>
      <c r="C570" s="5" t="s">
        <v>112</v>
      </c>
      <c r="D570" s="5" t="s">
        <v>236</v>
      </c>
      <c r="E570" s="5" t="s">
        <v>172</v>
      </c>
      <c r="F570" s="6">
        <v>43145</v>
      </c>
      <c r="G570" s="5" t="s">
        <v>148</v>
      </c>
      <c r="H570" s="5" t="s">
        <v>209</v>
      </c>
      <c r="I570">
        <v>42969</v>
      </c>
      <c r="J570">
        <v>176</v>
      </c>
      <c r="K570">
        <v>115.6</v>
      </c>
      <c r="L570">
        <v>1</v>
      </c>
      <c r="M570">
        <v>3641.4</v>
      </c>
      <c r="N570">
        <v>799.798</v>
      </c>
      <c r="O570">
        <v>799.798</v>
      </c>
      <c r="P570">
        <v>115.6</v>
      </c>
      <c r="Q570">
        <v>31.5</v>
      </c>
      <c r="R570">
        <v>2841.6019999999999</v>
      </c>
      <c r="S570">
        <v>2018</v>
      </c>
      <c r="T570">
        <v>2</v>
      </c>
      <c r="U570">
        <v>7</v>
      </c>
    </row>
    <row r="571" spans="1:21" x14ac:dyDescent="0.3">
      <c r="A571" s="5" t="s">
        <v>168</v>
      </c>
      <c r="B571" s="5" t="s">
        <v>206</v>
      </c>
      <c r="C571" s="5" t="s">
        <v>112</v>
      </c>
      <c r="D571" s="5" t="s">
        <v>236</v>
      </c>
      <c r="E571" s="5" t="s">
        <v>172</v>
      </c>
      <c r="F571" s="6">
        <v>43145</v>
      </c>
      <c r="G571" s="5" t="s">
        <v>148</v>
      </c>
      <c r="H571" s="5" t="s">
        <v>201</v>
      </c>
      <c r="I571">
        <v>42969</v>
      </c>
      <c r="J571">
        <v>176</v>
      </c>
      <c r="K571">
        <v>653</v>
      </c>
      <c r="L571">
        <v>5</v>
      </c>
      <c r="M571">
        <v>21026.6</v>
      </c>
      <c r="N571">
        <v>3998.99</v>
      </c>
      <c r="O571">
        <v>799.798</v>
      </c>
      <c r="P571">
        <v>130.6</v>
      </c>
      <c r="Q571">
        <v>32.200000000000003</v>
      </c>
      <c r="R571">
        <v>17027.61</v>
      </c>
      <c r="S571">
        <v>2018</v>
      </c>
      <c r="T571">
        <v>2</v>
      </c>
      <c r="U571">
        <v>7</v>
      </c>
    </row>
    <row r="572" spans="1:21" x14ac:dyDescent="0.3">
      <c r="A572" s="5" t="s">
        <v>168</v>
      </c>
      <c r="B572" s="5" t="s">
        <v>206</v>
      </c>
      <c r="C572" s="5" t="s">
        <v>112</v>
      </c>
      <c r="D572" s="5" t="s">
        <v>236</v>
      </c>
      <c r="E572" s="5" t="s">
        <v>172</v>
      </c>
      <c r="F572" s="6">
        <v>43145</v>
      </c>
      <c r="G572" s="5" t="s">
        <v>148</v>
      </c>
      <c r="H572" s="5" t="s">
        <v>217</v>
      </c>
      <c r="I572">
        <v>42969</v>
      </c>
      <c r="J572">
        <v>176</v>
      </c>
      <c r="K572">
        <v>720</v>
      </c>
      <c r="L572">
        <v>6</v>
      </c>
      <c r="M572">
        <v>23184</v>
      </c>
      <c r="N572">
        <v>4798.7879999999996</v>
      </c>
      <c r="O572">
        <v>799.798</v>
      </c>
      <c r="P572">
        <v>120</v>
      </c>
      <c r="Q572">
        <v>32.200000000000003</v>
      </c>
      <c r="R572">
        <v>18385.212</v>
      </c>
      <c r="S572">
        <v>2018</v>
      </c>
      <c r="T572">
        <v>2</v>
      </c>
      <c r="U572">
        <v>7</v>
      </c>
    </row>
    <row r="573" spans="1:21" x14ac:dyDescent="0.3">
      <c r="A573" s="5" t="s">
        <v>168</v>
      </c>
      <c r="B573" s="5" t="s">
        <v>206</v>
      </c>
      <c r="C573" s="5" t="s">
        <v>112</v>
      </c>
      <c r="D573" s="5" t="s">
        <v>236</v>
      </c>
      <c r="E573" s="5" t="s">
        <v>172</v>
      </c>
      <c r="F573" s="6">
        <v>43145</v>
      </c>
      <c r="G573" s="5" t="s">
        <v>148</v>
      </c>
      <c r="H573" s="5" t="s">
        <v>218</v>
      </c>
      <c r="I573">
        <v>42969</v>
      </c>
      <c r="J573">
        <v>176</v>
      </c>
      <c r="K573">
        <v>396</v>
      </c>
      <c r="L573">
        <v>3</v>
      </c>
      <c r="M573">
        <v>12751.2</v>
      </c>
      <c r="N573">
        <v>2399.3939999999998</v>
      </c>
      <c r="O573">
        <v>799.798</v>
      </c>
      <c r="P573">
        <v>132</v>
      </c>
      <c r="Q573">
        <v>32.200000000000003</v>
      </c>
      <c r="R573">
        <v>10351.806</v>
      </c>
      <c r="S573">
        <v>2018</v>
      </c>
      <c r="T573">
        <v>2</v>
      </c>
      <c r="U573">
        <v>7</v>
      </c>
    </row>
    <row r="574" spans="1:21" x14ac:dyDescent="0.3">
      <c r="A574" s="5" t="s">
        <v>168</v>
      </c>
      <c r="B574" s="5" t="s">
        <v>206</v>
      </c>
      <c r="C574" s="5" t="s">
        <v>112</v>
      </c>
      <c r="D574" s="5" t="s">
        <v>236</v>
      </c>
      <c r="E574" s="5" t="s">
        <v>172</v>
      </c>
      <c r="F574" s="6">
        <v>43145</v>
      </c>
      <c r="G574" s="5" t="s">
        <v>148</v>
      </c>
      <c r="H574" s="5" t="s">
        <v>204</v>
      </c>
      <c r="I574">
        <v>42969</v>
      </c>
      <c r="J574">
        <v>176</v>
      </c>
      <c r="K574">
        <v>254</v>
      </c>
      <c r="L574">
        <v>2</v>
      </c>
      <c r="M574">
        <v>8178.8</v>
      </c>
      <c r="N574">
        <v>1599.596</v>
      </c>
      <c r="O574">
        <v>799.798</v>
      </c>
      <c r="P574">
        <v>127</v>
      </c>
      <c r="Q574">
        <v>32.200000000000003</v>
      </c>
      <c r="R574">
        <v>6579.2039999999997</v>
      </c>
      <c r="S574">
        <v>2018</v>
      </c>
      <c r="T574">
        <v>2</v>
      </c>
      <c r="U574">
        <v>7</v>
      </c>
    </row>
    <row r="575" spans="1:21" x14ac:dyDescent="0.3">
      <c r="A575" s="5" t="s">
        <v>168</v>
      </c>
      <c r="B575" s="5" t="s">
        <v>206</v>
      </c>
      <c r="C575" s="5" t="s">
        <v>112</v>
      </c>
      <c r="D575" s="5" t="s">
        <v>236</v>
      </c>
      <c r="E575" s="5" t="s">
        <v>172</v>
      </c>
      <c r="F575" s="6">
        <v>43145</v>
      </c>
      <c r="G575" s="5" t="s">
        <v>148</v>
      </c>
      <c r="H575" s="5" t="s">
        <v>237</v>
      </c>
      <c r="I575">
        <v>42969</v>
      </c>
      <c r="J575">
        <v>176</v>
      </c>
      <c r="K575">
        <v>360</v>
      </c>
      <c r="L575">
        <v>3</v>
      </c>
      <c r="M575">
        <v>11592</v>
      </c>
      <c r="N575">
        <v>2399.3939999999998</v>
      </c>
      <c r="O575">
        <v>799.798</v>
      </c>
      <c r="P575">
        <v>120</v>
      </c>
      <c r="Q575">
        <v>32.200000000000003</v>
      </c>
      <c r="R575">
        <v>9192.6059999999998</v>
      </c>
      <c r="S575">
        <v>2018</v>
      </c>
      <c r="T575">
        <v>2</v>
      </c>
      <c r="U575">
        <v>7</v>
      </c>
    </row>
    <row r="576" spans="1:21" x14ac:dyDescent="0.3">
      <c r="A576" s="5" t="s">
        <v>168</v>
      </c>
      <c r="B576" s="5" t="s">
        <v>206</v>
      </c>
      <c r="C576" s="5" t="s">
        <v>112</v>
      </c>
      <c r="D576" s="5" t="s">
        <v>236</v>
      </c>
      <c r="E576" s="5" t="s">
        <v>172</v>
      </c>
      <c r="F576" s="6">
        <v>43145</v>
      </c>
      <c r="G576" s="5" t="s">
        <v>148</v>
      </c>
      <c r="H576" s="5" t="s">
        <v>216</v>
      </c>
      <c r="I576">
        <v>42969</v>
      </c>
      <c r="J576">
        <v>176</v>
      </c>
      <c r="K576">
        <v>218</v>
      </c>
      <c r="L576">
        <v>2</v>
      </c>
      <c r="M576">
        <v>7019.6</v>
      </c>
      <c r="N576">
        <v>1599.596</v>
      </c>
      <c r="O576">
        <v>799.798</v>
      </c>
      <c r="P576">
        <v>109</v>
      </c>
      <c r="Q576">
        <v>32.200000000000003</v>
      </c>
      <c r="R576">
        <v>5420.0039999999999</v>
      </c>
      <c r="S576">
        <v>2018</v>
      </c>
      <c r="T576">
        <v>2</v>
      </c>
      <c r="U576">
        <v>7</v>
      </c>
    </row>
    <row r="577" spans="1:21" x14ac:dyDescent="0.3">
      <c r="A577" s="5" t="s">
        <v>168</v>
      </c>
      <c r="B577" s="5" t="s">
        <v>206</v>
      </c>
      <c r="C577" s="5" t="s">
        <v>112</v>
      </c>
      <c r="D577" s="5" t="s">
        <v>236</v>
      </c>
      <c r="E577" s="5" t="s">
        <v>172</v>
      </c>
      <c r="F577" s="6">
        <v>43145</v>
      </c>
      <c r="G577" s="5" t="s">
        <v>148</v>
      </c>
      <c r="H577" s="5" t="s">
        <v>230</v>
      </c>
      <c r="I577">
        <v>42969</v>
      </c>
      <c r="J577">
        <v>176</v>
      </c>
      <c r="K577">
        <v>1941</v>
      </c>
      <c r="L577">
        <v>15</v>
      </c>
      <c r="M577">
        <v>61529.7</v>
      </c>
      <c r="N577">
        <v>11996.968999999999</v>
      </c>
      <c r="O577">
        <v>799.798</v>
      </c>
      <c r="P577">
        <v>129.4</v>
      </c>
      <c r="Q577">
        <v>31.7</v>
      </c>
      <c r="R577">
        <v>49532.731</v>
      </c>
      <c r="S577">
        <v>2018</v>
      </c>
      <c r="T577">
        <v>2</v>
      </c>
      <c r="U577">
        <v>7</v>
      </c>
    </row>
    <row r="578" spans="1:21" x14ac:dyDescent="0.3">
      <c r="A578" s="5" t="s">
        <v>168</v>
      </c>
      <c r="B578" s="5" t="s">
        <v>206</v>
      </c>
      <c r="C578" s="5" t="s">
        <v>112</v>
      </c>
      <c r="D578" s="5" t="s">
        <v>236</v>
      </c>
      <c r="E578" s="5" t="s">
        <v>172</v>
      </c>
      <c r="F578" s="6">
        <v>43145</v>
      </c>
      <c r="G578" s="5" t="s">
        <v>148</v>
      </c>
      <c r="H578" s="5" t="s">
        <v>222</v>
      </c>
      <c r="I578">
        <v>42969</v>
      </c>
      <c r="J578">
        <v>176</v>
      </c>
      <c r="K578">
        <v>130</v>
      </c>
      <c r="L578">
        <v>1</v>
      </c>
      <c r="M578">
        <v>4186</v>
      </c>
      <c r="N578">
        <v>799.798</v>
      </c>
      <c r="O578">
        <v>799.798</v>
      </c>
      <c r="P578">
        <v>130</v>
      </c>
      <c r="Q578">
        <v>32.200000000000003</v>
      </c>
      <c r="R578">
        <v>3386.2020000000002</v>
      </c>
      <c r="S578">
        <v>2018</v>
      </c>
      <c r="T578">
        <v>2</v>
      </c>
      <c r="U578">
        <v>7</v>
      </c>
    </row>
    <row r="579" spans="1:21" x14ac:dyDescent="0.3">
      <c r="A579" s="5" t="s">
        <v>168</v>
      </c>
      <c r="B579" s="5" t="s">
        <v>206</v>
      </c>
      <c r="C579" s="5" t="s">
        <v>112</v>
      </c>
      <c r="D579" s="5" t="s">
        <v>236</v>
      </c>
      <c r="E579" s="5" t="s">
        <v>172</v>
      </c>
      <c r="F579" s="6">
        <v>43145</v>
      </c>
      <c r="G579" s="5" t="s">
        <v>148</v>
      </c>
      <c r="H579" s="5" t="s">
        <v>181</v>
      </c>
      <c r="I579">
        <v>42969</v>
      </c>
      <c r="J579">
        <v>176</v>
      </c>
      <c r="K579">
        <v>260</v>
      </c>
      <c r="L579">
        <v>2</v>
      </c>
      <c r="M579">
        <v>8372</v>
      </c>
      <c r="N579">
        <v>1599.596</v>
      </c>
      <c r="O579">
        <v>799.798</v>
      </c>
      <c r="P579">
        <v>130</v>
      </c>
      <c r="Q579">
        <v>32.200000000000003</v>
      </c>
      <c r="R579">
        <v>6772.4040000000005</v>
      </c>
      <c r="S579">
        <v>2018</v>
      </c>
      <c r="T579">
        <v>2</v>
      </c>
      <c r="U579">
        <v>7</v>
      </c>
    </row>
    <row r="580" spans="1:21" x14ac:dyDescent="0.3">
      <c r="A580" s="5" t="s">
        <v>168</v>
      </c>
      <c r="B580" s="5" t="s">
        <v>206</v>
      </c>
      <c r="C580" s="5" t="s">
        <v>112</v>
      </c>
      <c r="D580" s="5" t="s">
        <v>236</v>
      </c>
      <c r="E580" s="5" t="s">
        <v>172</v>
      </c>
      <c r="F580" s="6">
        <v>43145</v>
      </c>
      <c r="G580" s="5" t="s">
        <v>148</v>
      </c>
      <c r="H580" s="5" t="s">
        <v>238</v>
      </c>
      <c r="I580">
        <v>42969</v>
      </c>
      <c r="J580">
        <v>176</v>
      </c>
      <c r="K580">
        <v>252</v>
      </c>
      <c r="L580">
        <v>2</v>
      </c>
      <c r="M580">
        <v>8114.4</v>
      </c>
      <c r="N580">
        <v>1599.596</v>
      </c>
      <c r="O580">
        <v>799.798</v>
      </c>
      <c r="P580">
        <v>126</v>
      </c>
      <c r="Q580">
        <v>32.200000000000003</v>
      </c>
      <c r="R580">
        <v>6514.8040000000001</v>
      </c>
      <c r="S580">
        <v>2018</v>
      </c>
      <c r="T580">
        <v>2</v>
      </c>
      <c r="U580">
        <v>7</v>
      </c>
    </row>
    <row r="581" spans="1:21" x14ac:dyDescent="0.3">
      <c r="A581" s="5" t="s">
        <v>168</v>
      </c>
      <c r="B581" s="5" t="s">
        <v>206</v>
      </c>
      <c r="C581" s="5" t="s">
        <v>112</v>
      </c>
      <c r="D581" s="5" t="s">
        <v>236</v>
      </c>
      <c r="E581" s="5" t="s">
        <v>172</v>
      </c>
      <c r="F581" s="6">
        <v>43145</v>
      </c>
      <c r="G581" s="5" t="s">
        <v>148</v>
      </c>
      <c r="H581" s="5" t="s">
        <v>231</v>
      </c>
      <c r="I581">
        <v>42969</v>
      </c>
      <c r="J581">
        <v>176</v>
      </c>
      <c r="K581">
        <v>110</v>
      </c>
      <c r="L581">
        <v>1</v>
      </c>
      <c r="M581">
        <v>3542</v>
      </c>
      <c r="N581">
        <v>799.798</v>
      </c>
      <c r="O581">
        <v>799.798</v>
      </c>
      <c r="P581">
        <v>110</v>
      </c>
      <c r="Q581">
        <v>32.200000000000003</v>
      </c>
      <c r="R581">
        <v>2742.2020000000002</v>
      </c>
      <c r="S581">
        <v>2018</v>
      </c>
      <c r="T581">
        <v>2</v>
      </c>
      <c r="U581">
        <v>7</v>
      </c>
    </row>
    <row r="582" spans="1:21" x14ac:dyDescent="0.3">
      <c r="A582" s="5" t="s">
        <v>168</v>
      </c>
      <c r="B582" s="5" t="s">
        <v>206</v>
      </c>
      <c r="C582" s="5" t="s">
        <v>112</v>
      </c>
      <c r="D582" s="5" t="s">
        <v>236</v>
      </c>
      <c r="E582" s="5" t="s">
        <v>172</v>
      </c>
      <c r="F582" s="6">
        <v>43145</v>
      </c>
      <c r="G582" s="5" t="s">
        <v>148</v>
      </c>
      <c r="H582" s="5" t="s">
        <v>187</v>
      </c>
      <c r="I582">
        <v>42969</v>
      </c>
      <c r="J582">
        <v>176</v>
      </c>
      <c r="K582">
        <v>240</v>
      </c>
      <c r="L582">
        <v>2</v>
      </c>
      <c r="M582">
        <v>7728</v>
      </c>
      <c r="N582">
        <v>1599.596</v>
      </c>
      <c r="O582">
        <v>799.798</v>
      </c>
      <c r="P582">
        <v>120</v>
      </c>
      <c r="Q582">
        <v>32.200000000000003</v>
      </c>
      <c r="R582">
        <v>6128.4040000000005</v>
      </c>
      <c r="S582">
        <v>2018</v>
      </c>
      <c r="T582">
        <v>2</v>
      </c>
      <c r="U582">
        <v>7</v>
      </c>
    </row>
    <row r="583" spans="1:21" x14ac:dyDescent="0.3">
      <c r="A583" s="5" t="s">
        <v>168</v>
      </c>
      <c r="B583" s="5" t="s">
        <v>206</v>
      </c>
      <c r="C583" s="5" t="s">
        <v>112</v>
      </c>
      <c r="D583" s="5" t="s">
        <v>236</v>
      </c>
      <c r="E583" s="5" t="s">
        <v>172</v>
      </c>
      <c r="F583" s="6">
        <v>43145</v>
      </c>
      <c r="G583" s="5" t="s">
        <v>148</v>
      </c>
      <c r="H583" s="5" t="s">
        <v>188</v>
      </c>
      <c r="I583">
        <v>42969</v>
      </c>
      <c r="J583">
        <v>176</v>
      </c>
      <c r="K583">
        <v>382</v>
      </c>
      <c r="L583">
        <v>3</v>
      </c>
      <c r="M583">
        <v>12300.4</v>
      </c>
      <c r="N583">
        <v>2399.3939999999998</v>
      </c>
      <c r="O583">
        <v>799.798</v>
      </c>
      <c r="P583">
        <v>127.33333333333333</v>
      </c>
      <c r="Q583">
        <v>32.200000000000003</v>
      </c>
      <c r="R583">
        <v>9901.0059999999994</v>
      </c>
      <c r="S583">
        <v>2018</v>
      </c>
      <c r="T583">
        <v>2</v>
      </c>
      <c r="U583">
        <v>7</v>
      </c>
    </row>
    <row r="584" spans="1:21" x14ac:dyDescent="0.3">
      <c r="A584" s="5" t="s">
        <v>168</v>
      </c>
      <c r="B584" s="5" t="s">
        <v>206</v>
      </c>
      <c r="C584" s="5" t="s">
        <v>112</v>
      </c>
      <c r="D584" s="5" t="s">
        <v>236</v>
      </c>
      <c r="E584" s="5" t="s">
        <v>172</v>
      </c>
      <c r="F584" s="6">
        <v>43145</v>
      </c>
      <c r="G584" s="5" t="s">
        <v>148</v>
      </c>
      <c r="H584" s="5" t="s">
        <v>226</v>
      </c>
      <c r="I584">
        <v>42969</v>
      </c>
      <c r="J584">
        <v>176</v>
      </c>
      <c r="K584">
        <v>346</v>
      </c>
      <c r="L584">
        <v>3</v>
      </c>
      <c r="M584">
        <v>11141.2</v>
      </c>
      <c r="N584">
        <v>2399.3939999999998</v>
      </c>
      <c r="O584">
        <v>799.798</v>
      </c>
      <c r="P584">
        <v>115.33333333333333</v>
      </c>
      <c r="Q584">
        <v>32.200000000000003</v>
      </c>
      <c r="R584">
        <v>8741.8060000000005</v>
      </c>
      <c r="S584">
        <v>2018</v>
      </c>
      <c r="T584">
        <v>2</v>
      </c>
      <c r="U584">
        <v>7</v>
      </c>
    </row>
    <row r="585" spans="1:21" x14ac:dyDescent="0.3">
      <c r="A585" s="5" t="s">
        <v>168</v>
      </c>
      <c r="B585" s="5" t="s">
        <v>206</v>
      </c>
      <c r="C585" s="5" t="s">
        <v>113</v>
      </c>
      <c r="D585" s="5" t="s">
        <v>245</v>
      </c>
      <c r="E585" s="5" t="s">
        <v>172</v>
      </c>
      <c r="F585" s="6">
        <v>43145</v>
      </c>
      <c r="G585" s="5" t="s">
        <v>148</v>
      </c>
      <c r="H585" s="5" t="s">
        <v>173</v>
      </c>
      <c r="I585">
        <v>42974</v>
      </c>
      <c r="J585">
        <v>171</v>
      </c>
      <c r="K585">
        <v>1368.2</v>
      </c>
      <c r="L585">
        <v>13</v>
      </c>
      <c r="M585">
        <v>43098.3</v>
      </c>
      <c r="N585">
        <v>29208.768</v>
      </c>
      <c r="O585">
        <v>2246.828</v>
      </c>
      <c r="P585">
        <v>105.24615384615385</v>
      </c>
      <c r="Q585">
        <v>31.5</v>
      </c>
      <c r="R585">
        <v>13889.531999999999</v>
      </c>
      <c r="S585">
        <v>2018</v>
      </c>
      <c r="T585">
        <v>2</v>
      </c>
      <c r="U585">
        <v>7</v>
      </c>
    </row>
    <row r="586" spans="1:21" x14ac:dyDescent="0.3">
      <c r="A586" s="5" t="s">
        <v>168</v>
      </c>
      <c r="B586" s="5" t="s">
        <v>169</v>
      </c>
      <c r="C586" s="5" t="s">
        <v>170</v>
      </c>
      <c r="D586" s="5" t="s">
        <v>171</v>
      </c>
      <c r="E586" s="5" t="s">
        <v>172</v>
      </c>
      <c r="F586" s="6">
        <v>43147</v>
      </c>
      <c r="G586" s="5" t="s">
        <v>148</v>
      </c>
      <c r="H586" s="5" t="s">
        <v>173</v>
      </c>
      <c r="I586">
        <v>42924</v>
      </c>
      <c r="J586">
        <v>223</v>
      </c>
      <c r="K586">
        <v>45</v>
      </c>
      <c r="L586">
        <v>1</v>
      </c>
      <c r="M586">
        <v>1417.5</v>
      </c>
      <c r="N586">
        <v>2042.3679999999999</v>
      </c>
      <c r="O586">
        <v>2042.3679999999999</v>
      </c>
      <c r="P586">
        <v>45</v>
      </c>
      <c r="Q586">
        <v>31.5</v>
      </c>
      <c r="R586">
        <v>-624.86800000000005</v>
      </c>
      <c r="S586">
        <v>2018</v>
      </c>
      <c r="T586">
        <v>2</v>
      </c>
      <c r="U586">
        <v>7</v>
      </c>
    </row>
    <row r="587" spans="1:21" x14ac:dyDescent="0.3">
      <c r="A587" s="5" t="s">
        <v>168</v>
      </c>
      <c r="B587" s="5" t="s">
        <v>169</v>
      </c>
      <c r="C587" s="5" t="s">
        <v>170</v>
      </c>
      <c r="D587" s="5" t="s">
        <v>192</v>
      </c>
      <c r="E587" s="5" t="s">
        <v>172</v>
      </c>
      <c r="F587" s="6">
        <v>43147</v>
      </c>
      <c r="G587" s="5" t="s">
        <v>148</v>
      </c>
      <c r="H587" s="5" t="s">
        <v>194</v>
      </c>
      <c r="I587">
        <v>42943</v>
      </c>
      <c r="J587">
        <v>204</v>
      </c>
      <c r="K587">
        <v>136.5</v>
      </c>
      <c r="L587">
        <v>1</v>
      </c>
      <c r="M587">
        <v>4299.75</v>
      </c>
      <c r="N587">
        <v>2047.9110000000001</v>
      </c>
      <c r="O587">
        <v>2047.9110000000001</v>
      </c>
      <c r="P587">
        <v>136.5</v>
      </c>
      <c r="Q587">
        <v>31.5</v>
      </c>
      <c r="R587">
        <v>2251.8389999999999</v>
      </c>
      <c r="S587">
        <v>2018</v>
      </c>
      <c r="T587">
        <v>2</v>
      </c>
      <c r="U587">
        <v>7</v>
      </c>
    </row>
    <row r="588" spans="1:21" x14ac:dyDescent="0.3">
      <c r="A588" s="5" t="s">
        <v>168</v>
      </c>
      <c r="B588" s="5" t="s">
        <v>175</v>
      </c>
      <c r="C588" s="5" t="s">
        <v>85</v>
      </c>
      <c r="D588" s="5" t="s">
        <v>247</v>
      </c>
      <c r="E588" s="5" t="s">
        <v>172</v>
      </c>
      <c r="F588" s="6">
        <v>43147</v>
      </c>
      <c r="G588" s="5" t="s">
        <v>148</v>
      </c>
      <c r="H588" s="5" t="s">
        <v>179</v>
      </c>
      <c r="I588">
        <v>42958</v>
      </c>
      <c r="J588">
        <v>189</v>
      </c>
      <c r="K588">
        <v>256</v>
      </c>
      <c r="L588">
        <v>2</v>
      </c>
      <c r="M588">
        <v>8192</v>
      </c>
      <c r="N588">
        <v>4460.0169999999998</v>
      </c>
      <c r="O588">
        <v>2230.009</v>
      </c>
      <c r="P588">
        <v>128</v>
      </c>
      <c r="Q588">
        <v>32</v>
      </c>
      <c r="R588">
        <v>3731.9830000000002</v>
      </c>
      <c r="S588">
        <v>2018</v>
      </c>
      <c r="T588">
        <v>2</v>
      </c>
      <c r="U588">
        <v>7</v>
      </c>
    </row>
    <row r="589" spans="1:21" x14ac:dyDescent="0.3">
      <c r="A589" s="5" t="s">
        <v>168</v>
      </c>
      <c r="B589" s="5" t="s">
        <v>175</v>
      </c>
      <c r="C589" s="5" t="s">
        <v>85</v>
      </c>
      <c r="D589" s="5" t="s">
        <v>247</v>
      </c>
      <c r="E589" s="5" t="s">
        <v>172</v>
      </c>
      <c r="F589" s="6">
        <v>43147</v>
      </c>
      <c r="G589" s="5" t="s">
        <v>148</v>
      </c>
      <c r="H589" s="5" t="s">
        <v>195</v>
      </c>
      <c r="I589">
        <v>42958</v>
      </c>
      <c r="J589">
        <v>189</v>
      </c>
      <c r="K589">
        <v>580.5</v>
      </c>
      <c r="L589">
        <v>4</v>
      </c>
      <c r="M589">
        <v>18576</v>
      </c>
      <c r="N589">
        <v>8920.0339999999997</v>
      </c>
      <c r="O589">
        <v>2230.009</v>
      </c>
      <c r="P589">
        <v>145.125</v>
      </c>
      <c r="Q589">
        <v>32</v>
      </c>
      <c r="R589">
        <v>9655.9660000000003</v>
      </c>
      <c r="S589">
        <v>2018</v>
      </c>
      <c r="T589">
        <v>2</v>
      </c>
      <c r="U589">
        <v>7</v>
      </c>
    </row>
    <row r="590" spans="1:21" x14ac:dyDescent="0.3">
      <c r="A590" s="5" t="s">
        <v>168</v>
      </c>
      <c r="B590" s="5" t="s">
        <v>175</v>
      </c>
      <c r="C590" s="5" t="s">
        <v>85</v>
      </c>
      <c r="D590" s="5" t="s">
        <v>247</v>
      </c>
      <c r="E590" s="5" t="s">
        <v>172</v>
      </c>
      <c r="F590" s="6">
        <v>43147</v>
      </c>
      <c r="G590" s="5" t="s">
        <v>148</v>
      </c>
      <c r="H590" s="5" t="s">
        <v>194</v>
      </c>
      <c r="I590">
        <v>42958</v>
      </c>
      <c r="J590">
        <v>189</v>
      </c>
      <c r="K590">
        <v>145.5</v>
      </c>
      <c r="L590">
        <v>1</v>
      </c>
      <c r="M590">
        <v>4583.25</v>
      </c>
      <c r="N590">
        <v>2230.009</v>
      </c>
      <c r="O590">
        <v>2230.009</v>
      </c>
      <c r="P590">
        <v>145.5</v>
      </c>
      <c r="Q590">
        <v>31.5</v>
      </c>
      <c r="R590">
        <v>2353.241</v>
      </c>
      <c r="S590">
        <v>2018</v>
      </c>
      <c r="T590">
        <v>2</v>
      </c>
      <c r="U590">
        <v>7</v>
      </c>
    </row>
    <row r="591" spans="1:21" x14ac:dyDescent="0.3">
      <c r="A591" s="5" t="s">
        <v>168</v>
      </c>
      <c r="B591" s="5" t="s">
        <v>175</v>
      </c>
      <c r="C591" s="5" t="s">
        <v>87</v>
      </c>
      <c r="D591" s="5" t="s">
        <v>251</v>
      </c>
      <c r="E591" s="5" t="s">
        <v>172</v>
      </c>
      <c r="F591" s="6">
        <v>43147</v>
      </c>
      <c r="G591" s="5" t="s">
        <v>148</v>
      </c>
      <c r="H591" s="5" t="s">
        <v>196</v>
      </c>
      <c r="I591">
        <v>42977</v>
      </c>
      <c r="J591">
        <v>170</v>
      </c>
      <c r="K591">
        <v>243</v>
      </c>
      <c r="L591">
        <v>2</v>
      </c>
      <c r="M591">
        <v>7654.5</v>
      </c>
      <c r="N591">
        <v>4433.0429999999997</v>
      </c>
      <c r="O591">
        <v>2216.5219999999999</v>
      </c>
      <c r="P591">
        <v>121.5</v>
      </c>
      <c r="Q591">
        <v>31.5</v>
      </c>
      <c r="R591">
        <v>3221.4569999999999</v>
      </c>
      <c r="S591">
        <v>2018</v>
      </c>
      <c r="T591">
        <v>2</v>
      </c>
      <c r="U591">
        <v>7</v>
      </c>
    </row>
    <row r="592" spans="1:21" x14ac:dyDescent="0.3">
      <c r="A592" s="5" t="s">
        <v>168</v>
      </c>
      <c r="B592" s="5" t="s">
        <v>175</v>
      </c>
      <c r="C592" s="5" t="s">
        <v>87</v>
      </c>
      <c r="D592" s="5" t="s">
        <v>251</v>
      </c>
      <c r="E592" s="5" t="s">
        <v>172</v>
      </c>
      <c r="F592" s="6">
        <v>43147</v>
      </c>
      <c r="G592" s="5" t="s">
        <v>148</v>
      </c>
      <c r="H592" s="5" t="s">
        <v>173</v>
      </c>
      <c r="I592">
        <v>42977</v>
      </c>
      <c r="J592">
        <v>170</v>
      </c>
      <c r="K592">
        <v>1991</v>
      </c>
      <c r="L592">
        <v>20</v>
      </c>
      <c r="M592">
        <v>62716.5</v>
      </c>
      <c r="N592">
        <v>44330.434999999998</v>
      </c>
      <c r="O592">
        <v>2216.5219999999999</v>
      </c>
      <c r="P592">
        <v>99.55</v>
      </c>
      <c r="Q592">
        <v>31.5</v>
      </c>
      <c r="R592">
        <v>18386.064999999999</v>
      </c>
      <c r="S592">
        <v>2018</v>
      </c>
      <c r="T592">
        <v>2</v>
      </c>
      <c r="U592">
        <v>7</v>
      </c>
    </row>
    <row r="593" spans="1:21" x14ac:dyDescent="0.3">
      <c r="A593" s="5" t="s">
        <v>168</v>
      </c>
      <c r="B593" s="5" t="s">
        <v>175</v>
      </c>
      <c r="C593" s="5" t="s">
        <v>87</v>
      </c>
      <c r="D593" s="5" t="s">
        <v>251</v>
      </c>
      <c r="E593" s="5" t="s">
        <v>172</v>
      </c>
      <c r="F593" s="6">
        <v>43147</v>
      </c>
      <c r="G593" s="5" t="s">
        <v>148</v>
      </c>
      <c r="H593" s="5" t="s">
        <v>197</v>
      </c>
      <c r="I593">
        <v>42977</v>
      </c>
      <c r="J593">
        <v>170</v>
      </c>
      <c r="K593">
        <v>338.5</v>
      </c>
      <c r="L593">
        <v>3</v>
      </c>
      <c r="M593">
        <v>10662.75</v>
      </c>
      <c r="N593">
        <v>6649.5649999999996</v>
      </c>
      <c r="O593">
        <v>2216.5219999999999</v>
      </c>
      <c r="P593">
        <v>112.83333333333333</v>
      </c>
      <c r="Q593">
        <v>31.5</v>
      </c>
      <c r="R593">
        <v>4013.1849999999999</v>
      </c>
      <c r="S593">
        <v>2018</v>
      </c>
      <c r="T593">
        <v>2</v>
      </c>
      <c r="U593">
        <v>7</v>
      </c>
    </row>
    <row r="594" spans="1:21" x14ac:dyDescent="0.3">
      <c r="A594" s="5" t="s">
        <v>168</v>
      </c>
      <c r="B594" s="5" t="s">
        <v>175</v>
      </c>
      <c r="C594" s="5" t="s">
        <v>87</v>
      </c>
      <c r="D594" s="5" t="s">
        <v>251</v>
      </c>
      <c r="E594" s="5" t="s">
        <v>172</v>
      </c>
      <c r="F594" s="6">
        <v>43147</v>
      </c>
      <c r="G594" s="5" t="s">
        <v>148</v>
      </c>
      <c r="H594" s="5" t="s">
        <v>179</v>
      </c>
      <c r="I594">
        <v>42977</v>
      </c>
      <c r="J594">
        <v>170</v>
      </c>
      <c r="K594">
        <v>365.5</v>
      </c>
      <c r="L594">
        <v>2</v>
      </c>
      <c r="M594">
        <v>8496</v>
      </c>
      <c r="N594">
        <v>4433.0429999999997</v>
      </c>
      <c r="O594">
        <v>2216.5219999999999</v>
      </c>
      <c r="P594">
        <v>182.75</v>
      </c>
      <c r="Q594">
        <v>23.244900000000001</v>
      </c>
      <c r="R594">
        <v>4062.9569999999999</v>
      </c>
      <c r="S594">
        <v>2018</v>
      </c>
      <c r="T594">
        <v>2</v>
      </c>
      <c r="U594">
        <v>7</v>
      </c>
    </row>
    <row r="595" spans="1:21" x14ac:dyDescent="0.3">
      <c r="A595" s="5" t="s">
        <v>168</v>
      </c>
      <c r="B595" s="5" t="s">
        <v>175</v>
      </c>
      <c r="C595" s="5" t="s">
        <v>85</v>
      </c>
      <c r="D595" s="5" t="s">
        <v>247</v>
      </c>
      <c r="E595" s="5" t="s">
        <v>172</v>
      </c>
      <c r="F595" s="6">
        <v>43148</v>
      </c>
      <c r="G595" s="5" t="s">
        <v>148</v>
      </c>
      <c r="H595" s="5" t="s">
        <v>173</v>
      </c>
      <c r="I595">
        <v>42958</v>
      </c>
      <c r="J595">
        <v>190</v>
      </c>
      <c r="K595">
        <v>80</v>
      </c>
      <c r="L595">
        <v>1</v>
      </c>
      <c r="M595">
        <v>2520</v>
      </c>
      <c r="N595">
        <v>2230.009</v>
      </c>
      <c r="O595">
        <v>2230.009</v>
      </c>
      <c r="P595">
        <v>80</v>
      </c>
      <c r="Q595">
        <v>31.5</v>
      </c>
      <c r="R595">
        <v>289.99099999999999</v>
      </c>
      <c r="S595">
        <v>2018</v>
      </c>
      <c r="T595">
        <v>2</v>
      </c>
      <c r="U595">
        <v>7</v>
      </c>
    </row>
    <row r="596" spans="1:21" x14ac:dyDescent="0.3">
      <c r="A596" s="5" t="s">
        <v>168</v>
      </c>
      <c r="B596" s="5" t="s">
        <v>206</v>
      </c>
      <c r="C596" s="5" t="s">
        <v>107</v>
      </c>
      <c r="D596" s="5" t="s">
        <v>248</v>
      </c>
      <c r="E596" s="5" t="s">
        <v>172</v>
      </c>
      <c r="F596" s="6">
        <v>43148</v>
      </c>
      <c r="G596" s="5" t="s">
        <v>148</v>
      </c>
      <c r="H596" s="5" t="s">
        <v>173</v>
      </c>
      <c r="I596">
        <v>42993</v>
      </c>
      <c r="J596">
        <v>155</v>
      </c>
      <c r="K596">
        <v>70</v>
      </c>
      <c r="L596">
        <v>1</v>
      </c>
      <c r="M596">
        <v>2205</v>
      </c>
      <c r="N596">
        <v>1960.5250000000001</v>
      </c>
      <c r="O596">
        <v>1960.5250000000001</v>
      </c>
      <c r="P596">
        <v>70</v>
      </c>
      <c r="Q596">
        <v>31.5</v>
      </c>
      <c r="R596">
        <v>244.47499999999999</v>
      </c>
      <c r="S596">
        <v>2018</v>
      </c>
      <c r="T596">
        <v>2</v>
      </c>
      <c r="U596">
        <v>7</v>
      </c>
    </row>
    <row r="597" spans="1:21" x14ac:dyDescent="0.3">
      <c r="A597" s="5" t="s">
        <v>168</v>
      </c>
      <c r="B597" s="5" t="s">
        <v>206</v>
      </c>
      <c r="C597" s="5" t="s">
        <v>112</v>
      </c>
      <c r="D597" s="5" t="s">
        <v>254</v>
      </c>
      <c r="E597" s="5" t="s">
        <v>172</v>
      </c>
      <c r="F597" s="6">
        <v>43148</v>
      </c>
      <c r="G597" s="5" t="s">
        <v>148</v>
      </c>
      <c r="H597" s="5" t="s">
        <v>202</v>
      </c>
      <c r="I597">
        <v>42964</v>
      </c>
      <c r="J597">
        <v>184</v>
      </c>
      <c r="K597">
        <v>1270</v>
      </c>
      <c r="L597">
        <v>5</v>
      </c>
      <c r="M597">
        <v>20447</v>
      </c>
      <c r="N597">
        <v>5276.42</v>
      </c>
      <c r="O597">
        <v>1055.2840000000001</v>
      </c>
      <c r="P597">
        <v>254</v>
      </c>
      <c r="Q597">
        <v>16.100000000000001</v>
      </c>
      <c r="R597">
        <v>15170.58</v>
      </c>
      <c r="S597">
        <v>2018</v>
      </c>
      <c r="T597">
        <v>2</v>
      </c>
      <c r="U597">
        <v>7</v>
      </c>
    </row>
    <row r="598" spans="1:21" x14ac:dyDescent="0.3">
      <c r="A598" s="5" t="s">
        <v>168</v>
      </c>
      <c r="B598" s="5" t="s">
        <v>206</v>
      </c>
      <c r="C598" s="5" t="s">
        <v>112</v>
      </c>
      <c r="D598" s="5" t="s">
        <v>254</v>
      </c>
      <c r="E598" s="5" t="s">
        <v>172</v>
      </c>
      <c r="F598" s="6">
        <v>43148</v>
      </c>
      <c r="G598" s="5" t="s">
        <v>148</v>
      </c>
      <c r="H598" s="5" t="s">
        <v>205</v>
      </c>
      <c r="I598">
        <v>42964</v>
      </c>
      <c r="J598">
        <v>184</v>
      </c>
      <c r="K598">
        <v>336</v>
      </c>
      <c r="L598">
        <v>3</v>
      </c>
      <c r="M598">
        <v>10819.2</v>
      </c>
      <c r="N598">
        <v>3165.8519999999999</v>
      </c>
      <c r="O598">
        <v>1055.2840000000001</v>
      </c>
      <c r="P598">
        <v>112</v>
      </c>
      <c r="Q598">
        <v>32.200000000000003</v>
      </c>
      <c r="R598">
        <v>7653.348</v>
      </c>
      <c r="S598">
        <v>2018</v>
      </c>
      <c r="T598">
        <v>2</v>
      </c>
      <c r="U598">
        <v>7</v>
      </c>
    </row>
    <row r="599" spans="1:21" x14ac:dyDescent="0.3">
      <c r="A599" s="5" t="s">
        <v>168</v>
      </c>
      <c r="B599" s="5" t="s">
        <v>206</v>
      </c>
      <c r="C599" s="5" t="s">
        <v>112</v>
      </c>
      <c r="D599" s="5" t="s">
        <v>254</v>
      </c>
      <c r="E599" s="5" t="s">
        <v>172</v>
      </c>
      <c r="F599" s="6">
        <v>43148</v>
      </c>
      <c r="G599" s="5" t="s">
        <v>148</v>
      </c>
      <c r="H599" s="5" t="s">
        <v>237</v>
      </c>
      <c r="I599">
        <v>42964</v>
      </c>
      <c r="J599">
        <v>184</v>
      </c>
      <c r="K599">
        <v>234</v>
      </c>
      <c r="L599">
        <v>2</v>
      </c>
      <c r="M599">
        <v>7534.8</v>
      </c>
      <c r="N599">
        <v>2110.5680000000002</v>
      </c>
      <c r="O599">
        <v>1055.2840000000001</v>
      </c>
      <c r="P599">
        <v>117</v>
      </c>
      <c r="Q599">
        <v>32.200000000000003</v>
      </c>
      <c r="R599">
        <v>5424.232</v>
      </c>
      <c r="S599">
        <v>2018</v>
      </c>
      <c r="T599">
        <v>2</v>
      </c>
      <c r="U599">
        <v>7</v>
      </c>
    </row>
    <row r="600" spans="1:21" x14ac:dyDescent="0.3">
      <c r="A600" s="5" t="s">
        <v>168</v>
      </c>
      <c r="B600" s="5" t="s">
        <v>206</v>
      </c>
      <c r="C600" s="5" t="s">
        <v>112</v>
      </c>
      <c r="D600" s="5" t="s">
        <v>254</v>
      </c>
      <c r="E600" s="5" t="s">
        <v>172</v>
      </c>
      <c r="F600" s="6">
        <v>43148</v>
      </c>
      <c r="G600" s="5" t="s">
        <v>148</v>
      </c>
      <c r="H600" s="5" t="s">
        <v>216</v>
      </c>
      <c r="I600">
        <v>42964</v>
      </c>
      <c r="J600">
        <v>184</v>
      </c>
      <c r="K600">
        <v>118</v>
      </c>
      <c r="L600">
        <v>1</v>
      </c>
      <c r="M600">
        <v>3799.6</v>
      </c>
      <c r="N600">
        <v>1055.2840000000001</v>
      </c>
      <c r="O600">
        <v>1055.2840000000001</v>
      </c>
      <c r="P600">
        <v>118</v>
      </c>
      <c r="Q600">
        <v>32.200000000000003</v>
      </c>
      <c r="R600">
        <v>2744.3159999999998</v>
      </c>
      <c r="S600">
        <v>2018</v>
      </c>
      <c r="T600">
        <v>2</v>
      </c>
      <c r="U600">
        <v>7</v>
      </c>
    </row>
    <row r="601" spans="1:21" x14ac:dyDescent="0.3">
      <c r="A601" s="5" t="s">
        <v>168</v>
      </c>
      <c r="B601" s="5" t="s">
        <v>206</v>
      </c>
      <c r="C601" s="5" t="s">
        <v>112</v>
      </c>
      <c r="D601" s="5" t="s">
        <v>254</v>
      </c>
      <c r="E601" s="5" t="s">
        <v>172</v>
      </c>
      <c r="F601" s="6">
        <v>43148</v>
      </c>
      <c r="G601" s="5" t="s">
        <v>148</v>
      </c>
      <c r="H601" s="5" t="s">
        <v>246</v>
      </c>
      <c r="I601">
        <v>42964</v>
      </c>
      <c r="J601">
        <v>184</v>
      </c>
      <c r="K601">
        <v>488</v>
      </c>
      <c r="L601">
        <v>4</v>
      </c>
      <c r="M601">
        <v>15713.6</v>
      </c>
      <c r="N601">
        <v>4221.1360000000004</v>
      </c>
      <c r="O601">
        <v>1055.2840000000001</v>
      </c>
      <c r="P601">
        <v>122</v>
      </c>
      <c r="Q601">
        <v>32.200000000000003</v>
      </c>
      <c r="R601">
        <v>11492.464</v>
      </c>
      <c r="S601">
        <v>2018</v>
      </c>
      <c r="T601">
        <v>2</v>
      </c>
      <c r="U601">
        <v>7</v>
      </c>
    </row>
    <row r="602" spans="1:21" x14ac:dyDescent="0.3">
      <c r="A602" s="5" t="s">
        <v>168</v>
      </c>
      <c r="B602" s="5" t="s">
        <v>206</v>
      </c>
      <c r="C602" s="5" t="s">
        <v>112</v>
      </c>
      <c r="D602" s="5" t="s">
        <v>254</v>
      </c>
      <c r="E602" s="5" t="s">
        <v>172</v>
      </c>
      <c r="F602" s="6">
        <v>43148</v>
      </c>
      <c r="G602" s="5" t="s">
        <v>148</v>
      </c>
      <c r="H602" s="5" t="s">
        <v>190</v>
      </c>
      <c r="I602">
        <v>42964</v>
      </c>
      <c r="J602">
        <v>184</v>
      </c>
      <c r="K602">
        <v>331</v>
      </c>
      <c r="L602">
        <v>3</v>
      </c>
      <c r="M602">
        <v>10658.2</v>
      </c>
      <c r="N602">
        <v>3165.8519999999999</v>
      </c>
      <c r="O602">
        <v>1055.2840000000001</v>
      </c>
      <c r="P602">
        <v>110.33333333333333</v>
      </c>
      <c r="Q602">
        <v>32.200000000000003</v>
      </c>
      <c r="R602">
        <v>7492.348</v>
      </c>
      <c r="S602">
        <v>2018</v>
      </c>
      <c r="T602">
        <v>2</v>
      </c>
      <c r="U602">
        <v>7</v>
      </c>
    </row>
    <row r="603" spans="1:21" x14ac:dyDescent="0.3">
      <c r="A603" s="5" t="s">
        <v>168</v>
      </c>
      <c r="B603" s="5" t="s">
        <v>206</v>
      </c>
      <c r="C603" s="5" t="s">
        <v>112</v>
      </c>
      <c r="D603" s="5" t="s">
        <v>254</v>
      </c>
      <c r="E603" s="5" t="s">
        <v>172</v>
      </c>
      <c r="F603" s="6">
        <v>43148</v>
      </c>
      <c r="G603" s="5" t="s">
        <v>148</v>
      </c>
      <c r="H603" s="5" t="s">
        <v>191</v>
      </c>
      <c r="I603">
        <v>42964</v>
      </c>
      <c r="J603">
        <v>184</v>
      </c>
      <c r="K603">
        <v>590</v>
      </c>
      <c r="L603">
        <v>5</v>
      </c>
      <c r="M603">
        <v>18998</v>
      </c>
      <c r="N603">
        <v>5276.42</v>
      </c>
      <c r="O603">
        <v>1055.2840000000001</v>
      </c>
      <c r="P603">
        <v>118</v>
      </c>
      <c r="Q603">
        <v>32.200000000000003</v>
      </c>
      <c r="R603">
        <v>13721.58</v>
      </c>
      <c r="S603">
        <v>2018</v>
      </c>
      <c r="T603">
        <v>2</v>
      </c>
      <c r="U603">
        <v>7</v>
      </c>
    </row>
    <row r="604" spans="1:21" x14ac:dyDescent="0.3">
      <c r="A604" s="5" t="s">
        <v>168</v>
      </c>
      <c r="B604" s="5" t="s">
        <v>206</v>
      </c>
      <c r="C604" s="5" t="s">
        <v>112</v>
      </c>
      <c r="D604" s="5" t="s">
        <v>254</v>
      </c>
      <c r="E604" s="5" t="s">
        <v>172</v>
      </c>
      <c r="F604" s="6">
        <v>43148</v>
      </c>
      <c r="G604" s="5" t="s">
        <v>148</v>
      </c>
      <c r="H604" s="5" t="s">
        <v>187</v>
      </c>
      <c r="I604">
        <v>42964</v>
      </c>
      <c r="J604">
        <v>184</v>
      </c>
      <c r="K604">
        <v>252</v>
      </c>
      <c r="L604">
        <v>2</v>
      </c>
      <c r="M604">
        <v>8114.4</v>
      </c>
      <c r="N604">
        <v>2110.5680000000002</v>
      </c>
      <c r="O604">
        <v>1055.2840000000001</v>
      </c>
      <c r="P604">
        <v>126</v>
      </c>
      <c r="Q604">
        <v>32.200000000000003</v>
      </c>
      <c r="R604">
        <v>6003.8320000000003</v>
      </c>
      <c r="S604">
        <v>2018</v>
      </c>
      <c r="T604">
        <v>2</v>
      </c>
      <c r="U604">
        <v>7</v>
      </c>
    </row>
    <row r="605" spans="1:21" x14ac:dyDescent="0.3">
      <c r="A605" s="5" t="s">
        <v>168</v>
      </c>
      <c r="B605" s="5" t="s">
        <v>206</v>
      </c>
      <c r="C605" s="5" t="s">
        <v>112</v>
      </c>
      <c r="D605" s="5" t="s">
        <v>254</v>
      </c>
      <c r="E605" s="5" t="s">
        <v>172</v>
      </c>
      <c r="F605" s="6">
        <v>43148</v>
      </c>
      <c r="G605" s="5" t="s">
        <v>148</v>
      </c>
      <c r="H605" s="5" t="s">
        <v>204</v>
      </c>
      <c r="I605">
        <v>42964</v>
      </c>
      <c r="J605">
        <v>184</v>
      </c>
      <c r="K605">
        <v>478</v>
      </c>
      <c r="L605">
        <v>4</v>
      </c>
      <c r="M605">
        <v>15391.6</v>
      </c>
      <c r="N605">
        <v>4221.1360000000004</v>
      </c>
      <c r="O605">
        <v>1055.2840000000001</v>
      </c>
      <c r="P605">
        <v>119.5</v>
      </c>
      <c r="Q605">
        <v>32.200000000000003</v>
      </c>
      <c r="R605">
        <v>11170.464</v>
      </c>
      <c r="S605">
        <v>2018</v>
      </c>
      <c r="T605">
        <v>2</v>
      </c>
      <c r="U605">
        <v>7</v>
      </c>
    </row>
    <row r="606" spans="1:21" x14ac:dyDescent="0.3">
      <c r="A606" s="5" t="s">
        <v>168</v>
      </c>
      <c r="B606" s="5" t="s">
        <v>206</v>
      </c>
      <c r="C606" s="5" t="s">
        <v>112</v>
      </c>
      <c r="D606" s="5" t="s">
        <v>254</v>
      </c>
      <c r="E606" s="5" t="s">
        <v>172</v>
      </c>
      <c r="F606" s="6">
        <v>43148</v>
      </c>
      <c r="G606" s="5" t="s">
        <v>148</v>
      </c>
      <c r="H606" s="5" t="s">
        <v>220</v>
      </c>
      <c r="I606">
        <v>42964</v>
      </c>
      <c r="J606">
        <v>184</v>
      </c>
      <c r="K606">
        <v>231</v>
      </c>
      <c r="L606">
        <v>2</v>
      </c>
      <c r="M606">
        <v>7438.2</v>
      </c>
      <c r="N606">
        <v>2110.5680000000002</v>
      </c>
      <c r="O606">
        <v>1055.2840000000001</v>
      </c>
      <c r="P606">
        <v>115.5</v>
      </c>
      <c r="Q606">
        <v>32.200000000000003</v>
      </c>
      <c r="R606">
        <v>5327.6319999999996</v>
      </c>
      <c r="S606">
        <v>2018</v>
      </c>
      <c r="T606">
        <v>2</v>
      </c>
      <c r="U606">
        <v>7</v>
      </c>
    </row>
    <row r="607" spans="1:21" x14ac:dyDescent="0.3">
      <c r="A607" s="5" t="s">
        <v>168</v>
      </c>
      <c r="B607" s="5" t="s">
        <v>206</v>
      </c>
      <c r="C607" s="5" t="s">
        <v>112</v>
      </c>
      <c r="D607" s="5" t="s">
        <v>254</v>
      </c>
      <c r="E607" s="5" t="s">
        <v>172</v>
      </c>
      <c r="F607" s="6">
        <v>43148</v>
      </c>
      <c r="G607" s="5" t="s">
        <v>148</v>
      </c>
      <c r="H607" s="5" t="s">
        <v>221</v>
      </c>
      <c r="I607">
        <v>42964</v>
      </c>
      <c r="J607">
        <v>184</v>
      </c>
      <c r="K607">
        <v>118</v>
      </c>
      <c r="L607">
        <v>1</v>
      </c>
      <c r="M607">
        <v>3799.6</v>
      </c>
      <c r="N607">
        <v>1055.2840000000001</v>
      </c>
      <c r="O607">
        <v>1055.2840000000001</v>
      </c>
      <c r="P607">
        <v>118</v>
      </c>
      <c r="Q607">
        <v>32.200000000000003</v>
      </c>
      <c r="R607">
        <v>2744.3159999999998</v>
      </c>
      <c r="S607">
        <v>2018</v>
      </c>
      <c r="T607">
        <v>2</v>
      </c>
      <c r="U607">
        <v>7</v>
      </c>
    </row>
    <row r="608" spans="1:21" x14ac:dyDescent="0.3">
      <c r="A608" s="5" t="s">
        <v>168</v>
      </c>
      <c r="B608" s="5" t="s">
        <v>206</v>
      </c>
      <c r="C608" s="5" t="s">
        <v>112</v>
      </c>
      <c r="D608" s="5" t="s">
        <v>254</v>
      </c>
      <c r="E608" s="5" t="s">
        <v>172</v>
      </c>
      <c r="F608" s="6">
        <v>43148</v>
      </c>
      <c r="G608" s="5" t="s">
        <v>148</v>
      </c>
      <c r="H608" s="5" t="s">
        <v>222</v>
      </c>
      <c r="I608">
        <v>42964</v>
      </c>
      <c r="J608">
        <v>184</v>
      </c>
      <c r="K608">
        <v>130</v>
      </c>
      <c r="L608">
        <v>1</v>
      </c>
      <c r="M608">
        <v>4186</v>
      </c>
      <c r="N608">
        <v>1055.2840000000001</v>
      </c>
      <c r="O608">
        <v>1055.2840000000001</v>
      </c>
      <c r="P608">
        <v>130</v>
      </c>
      <c r="Q608">
        <v>32.200000000000003</v>
      </c>
      <c r="R608">
        <v>3130.7159999999999</v>
      </c>
      <c r="S608">
        <v>2018</v>
      </c>
      <c r="T608">
        <v>2</v>
      </c>
      <c r="U608">
        <v>7</v>
      </c>
    </row>
    <row r="609" spans="1:21" x14ac:dyDescent="0.3">
      <c r="A609" s="5" t="s">
        <v>168</v>
      </c>
      <c r="B609" s="5" t="s">
        <v>206</v>
      </c>
      <c r="C609" s="5" t="s">
        <v>112</v>
      </c>
      <c r="D609" s="5" t="s">
        <v>254</v>
      </c>
      <c r="E609" s="5" t="s">
        <v>172</v>
      </c>
      <c r="F609" s="6">
        <v>43148</v>
      </c>
      <c r="G609" s="5" t="s">
        <v>148</v>
      </c>
      <c r="H609" s="5" t="s">
        <v>181</v>
      </c>
      <c r="I609">
        <v>42964</v>
      </c>
      <c r="J609">
        <v>184</v>
      </c>
      <c r="K609">
        <v>262</v>
      </c>
      <c r="L609">
        <v>2</v>
      </c>
      <c r="M609">
        <v>8436.4</v>
      </c>
      <c r="N609">
        <v>2110.5680000000002</v>
      </c>
      <c r="O609">
        <v>1055.2840000000001</v>
      </c>
      <c r="P609">
        <v>131</v>
      </c>
      <c r="Q609">
        <v>32.200000000000003</v>
      </c>
      <c r="R609">
        <v>6325.8320000000003</v>
      </c>
      <c r="S609">
        <v>2018</v>
      </c>
      <c r="T609">
        <v>2</v>
      </c>
      <c r="U609">
        <v>7</v>
      </c>
    </row>
    <row r="610" spans="1:21" x14ac:dyDescent="0.3">
      <c r="A610" s="5" t="s">
        <v>168</v>
      </c>
      <c r="B610" s="5" t="s">
        <v>206</v>
      </c>
      <c r="C610" s="5" t="s">
        <v>112</v>
      </c>
      <c r="D610" s="5" t="s">
        <v>254</v>
      </c>
      <c r="E610" s="5" t="s">
        <v>172</v>
      </c>
      <c r="F610" s="6">
        <v>43148</v>
      </c>
      <c r="G610" s="5" t="s">
        <v>148</v>
      </c>
      <c r="H610" s="5" t="s">
        <v>182</v>
      </c>
      <c r="I610">
        <v>42964</v>
      </c>
      <c r="J610">
        <v>184</v>
      </c>
      <c r="K610">
        <v>348</v>
      </c>
      <c r="L610">
        <v>3</v>
      </c>
      <c r="M610">
        <v>11205.6</v>
      </c>
      <c r="N610">
        <v>3165.8519999999999</v>
      </c>
      <c r="O610">
        <v>1055.2840000000001</v>
      </c>
      <c r="P610">
        <v>116</v>
      </c>
      <c r="Q610">
        <v>32.200000000000003</v>
      </c>
      <c r="R610">
        <v>8039.7479999999996</v>
      </c>
      <c r="S610">
        <v>2018</v>
      </c>
      <c r="T610">
        <v>2</v>
      </c>
      <c r="U610">
        <v>7</v>
      </c>
    </row>
    <row r="611" spans="1:21" x14ac:dyDescent="0.3">
      <c r="A611" s="5" t="s">
        <v>168</v>
      </c>
      <c r="B611" s="5" t="s">
        <v>206</v>
      </c>
      <c r="C611" s="5" t="s">
        <v>112</v>
      </c>
      <c r="D611" s="5" t="s">
        <v>254</v>
      </c>
      <c r="E611" s="5" t="s">
        <v>172</v>
      </c>
      <c r="F611" s="6">
        <v>43148</v>
      </c>
      <c r="G611" s="5" t="s">
        <v>148</v>
      </c>
      <c r="H611" s="5" t="s">
        <v>184</v>
      </c>
      <c r="I611">
        <v>42964</v>
      </c>
      <c r="J611">
        <v>184</v>
      </c>
      <c r="K611">
        <v>3520</v>
      </c>
      <c r="L611">
        <v>27</v>
      </c>
      <c r="M611">
        <v>111584</v>
      </c>
      <c r="N611">
        <v>28492.667000000001</v>
      </c>
      <c r="O611">
        <v>1055.2840000000001</v>
      </c>
      <c r="P611">
        <v>130.37037037037038</v>
      </c>
      <c r="Q611">
        <v>31.7</v>
      </c>
      <c r="R611">
        <v>83091.332999999999</v>
      </c>
      <c r="S611">
        <v>2018</v>
      </c>
      <c r="T611">
        <v>2</v>
      </c>
      <c r="U611">
        <v>7</v>
      </c>
    </row>
    <row r="612" spans="1:21" x14ac:dyDescent="0.3">
      <c r="A612" s="5" t="s">
        <v>168</v>
      </c>
      <c r="B612" s="5" t="s">
        <v>206</v>
      </c>
      <c r="C612" s="5" t="s">
        <v>112</v>
      </c>
      <c r="D612" s="5" t="s">
        <v>254</v>
      </c>
      <c r="E612" s="5" t="s">
        <v>172</v>
      </c>
      <c r="F612" s="6">
        <v>43148</v>
      </c>
      <c r="G612" s="5" t="s">
        <v>148</v>
      </c>
      <c r="H612" s="5" t="s">
        <v>189</v>
      </c>
      <c r="I612">
        <v>42964</v>
      </c>
      <c r="J612">
        <v>184</v>
      </c>
      <c r="K612">
        <v>272</v>
      </c>
      <c r="L612">
        <v>2</v>
      </c>
      <c r="M612">
        <v>8758.4</v>
      </c>
      <c r="N612">
        <v>2110.5680000000002</v>
      </c>
      <c r="O612">
        <v>1055.2840000000001</v>
      </c>
      <c r="P612">
        <v>136</v>
      </c>
      <c r="Q612">
        <v>32.200000000000003</v>
      </c>
      <c r="R612">
        <v>6647.8320000000003</v>
      </c>
      <c r="S612">
        <v>2018</v>
      </c>
      <c r="T612">
        <v>2</v>
      </c>
      <c r="U612">
        <v>7</v>
      </c>
    </row>
    <row r="613" spans="1:21" x14ac:dyDescent="0.3">
      <c r="A613" s="5" t="s">
        <v>168</v>
      </c>
      <c r="B613" s="5" t="s">
        <v>206</v>
      </c>
      <c r="C613" s="5" t="s">
        <v>112</v>
      </c>
      <c r="D613" s="5" t="s">
        <v>254</v>
      </c>
      <c r="E613" s="5" t="s">
        <v>172</v>
      </c>
      <c r="F613" s="6">
        <v>43148</v>
      </c>
      <c r="G613" s="5" t="s">
        <v>148</v>
      </c>
      <c r="H613" s="5" t="s">
        <v>223</v>
      </c>
      <c r="I613">
        <v>42964</v>
      </c>
      <c r="J613">
        <v>184</v>
      </c>
      <c r="K613">
        <v>342</v>
      </c>
      <c r="L613">
        <v>3</v>
      </c>
      <c r="M613">
        <v>11012.4</v>
      </c>
      <c r="N613">
        <v>3165.8519999999999</v>
      </c>
      <c r="O613">
        <v>1055.2840000000001</v>
      </c>
      <c r="P613">
        <v>114</v>
      </c>
      <c r="Q613">
        <v>32.200000000000003</v>
      </c>
      <c r="R613">
        <v>7846.5479999999998</v>
      </c>
      <c r="S613">
        <v>2018</v>
      </c>
      <c r="T613">
        <v>2</v>
      </c>
      <c r="U613">
        <v>7</v>
      </c>
    </row>
    <row r="614" spans="1:21" x14ac:dyDescent="0.3">
      <c r="A614" s="5" t="s">
        <v>168</v>
      </c>
      <c r="B614" s="5" t="s">
        <v>206</v>
      </c>
      <c r="C614" s="5" t="s">
        <v>112</v>
      </c>
      <c r="D614" s="5" t="s">
        <v>254</v>
      </c>
      <c r="E614" s="5" t="s">
        <v>172</v>
      </c>
      <c r="F614" s="6">
        <v>43148</v>
      </c>
      <c r="G614" s="5" t="s">
        <v>148</v>
      </c>
      <c r="H614" s="5" t="s">
        <v>224</v>
      </c>
      <c r="I614">
        <v>42964</v>
      </c>
      <c r="J614">
        <v>184</v>
      </c>
      <c r="K614">
        <v>232</v>
      </c>
      <c r="L614">
        <v>2</v>
      </c>
      <c r="M614">
        <v>7470.4</v>
      </c>
      <c r="N614">
        <v>2110.5680000000002</v>
      </c>
      <c r="O614">
        <v>1055.2840000000001</v>
      </c>
      <c r="P614">
        <v>116</v>
      </c>
      <c r="Q614">
        <v>32.200000000000003</v>
      </c>
      <c r="R614">
        <v>5359.8320000000003</v>
      </c>
      <c r="S614">
        <v>2018</v>
      </c>
      <c r="T614">
        <v>2</v>
      </c>
      <c r="U614">
        <v>7</v>
      </c>
    </row>
    <row r="615" spans="1:21" x14ac:dyDescent="0.3">
      <c r="A615" s="5" t="s">
        <v>168</v>
      </c>
      <c r="B615" s="5" t="s">
        <v>206</v>
      </c>
      <c r="C615" s="5" t="s">
        <v>112</v>
      </c>
      <c r="D615" s="5" t="s">
        <v>254</v>
      </c>
      <c r="E615" s="5" t="s">
        <v>172</v>
      </c>
      <c r="F615" s="6">
        <v>43148</v>
      </c>
      <c r="G615" s="5" t="s">
        <v>148</v>
      </c>
      <c r="H615" s="5" t="s">
        <v>225</v>
      </c>
      <c r="I615">
        <v>42964</v>
      </c>
      <c r="J615">
        <v>184</v>
      </c>
      <c r="K615">
        <v>120</v>
      </c>
      <c r="L615">
        <v>1</v>
      </c>
      <c r="M615">
        <v>3864</v>
      </c>
      <c r="N615">
        <v>1055.2840000000001</v>
      </c>
      <c r="O615">
        <v>1055.2840000000001</v>
      </c>
      <c r="P615">
        <v>120</v>
      </c>
      <c r="Q615">
        <v>32.200000000000003</v>
      </c>
      <c r="R615">
        <v>2808.7159999999999</v>
      </c>
      <c r="S615">
        <v>2018</v>
      </c>
      <c r="T615">
        <v>2</v>
      </c>
      <c r="U615">
        <v>7</v>
      </c>
    </row>
    <row r="616" spans="1:21" x14ac:dyDescent="0.3">
      <c r="A616" s="5" t="s">
        <v>168</v>
      </c>
      <c r="B616" s="5" t="s">
        <v>206</v>
      </c>
      <c r="C616" s="5" t="s">
        <v>112</v>
      </c>
      <c r="D616" s="5" t="s">
        <v>254</v>
      </c>
      <c r="E616" s="5" t="s">
        <v>172</v>
      </c>
      <c r="F616" s="6">
        <v>43148</v>
      </c>
      <c r="G616" s="5" t="s">
        <v>148</v>
      </c>
      <c r="H616" s="5" t="s">
        <v>197</v>
      </c>
      <c r="I616">
        <v>42964</v>
      </c>
      <c r="J616">
        <v>184</v>
      </c>
      <c r="K616">
        <v>539.6</v>
      </c>
      <c r="L616">
        <v>4</v>
      </c>
      <c r="M616">
        <v>16997.400000000001</v>
      </c>
      <c r="N616">
        <v>4221.1360000000004</v>
      </c>
      <c r="O616">
        <v>1055.2840000000001</v>
      </c>
      <c r="P616">
        <v>134.9</v>
      </c>
      <c r="Q616">
        <v>31.5</v>
      </c>
      <c r="R616">
        <v>12776.263999999999</v>
      </c>
      <c r="S616">
        <v>2018</v>
      </c>
      <c r="T616">
        <v>2</v>
      </c>
      <c r="U616">
        <v>7</v>
      </c>
    </row>
    <row r="617" spans="1:21" x14ac:dyDescent="0.3">
      <c r="A617" s="5" t="s">
        <v>168</v>
      </c>
      <c r="B617" s="5" t="s">
        <v>206</v>
      </c>
      <c r="C617" s="5" t="s">
        <v>112</v>
      </c>
      <c r="D617" s="5" t="s">
        <v>254</v>
      </c>
      <c r="E617" s="5" t="s">
        <v>172</v>
      </c>
      <c r="F617" s="6">
        <v>43148</v>
      </c>
      <c r="G617" s="5" t="s">
        <v>148</v>
      </c>
      <c r="H617" s="5" t="s">
        <v>196</v>
      </c>
      <c r="I617">
        <v>42964</v>
      </c>
      <c r="J617">
        <v>184</v>
      </c>
      <c r="K617">
        <v>762.8</v>
      </c>
      <c r="L617">
        <v>6</v>
      </c>
      <c r="M617">
        <v>24028.2</v>
      </c>
      <c r="N617">
        <v>6331.7039999999997</v>
      </c>
      <c r="O617">
        <v>1055.2840000000001</v>
      </c>
      <c r="P617">
        <v>127.13333333333333</v>
      </c>
      <c r="Q617">
        <v>31.5</v>
      </c>
      <c r="R617">
        <v>17696.495999999999</v>
      </c>
      <c r="S617">
        <v>2018</v>
      </c>
      <c r="T617">
        <v>2</v>
      </c>
      <c r="U617">
        <v>7</v>
      </c>
    </row>
    <row r="618" spans="1:21" x14ac:dyDescent="0.3">
      <c r="A618" s="5" t="s">
        <v>168</v>
      </c>
      <c r="B618" s="5" t="s">
        <v>206</v>
      </c>
      <c r="C618" s="5" t="s">
        <v>112</v>
      </c>
      <c r="D618" s="5" t="s">
        <v>254</v>
      </c>
      <c r="E618" s="5" t="s">
        <v>172</v>
      </c>
      <c r="F618" s="6">
        <v>43148</v>
      </c>
      <c r="G618" s="5" t="s">
        <v>148</v>
      </c>
      <c r="H618" s="5" t="s">
        <v>198</v>
      </c>
      <c r="I618">
        <v>42964</v>
      </c>
      <c r="J618">
        <v>184</v>
      </c>
      <c r="K618">
        <v>228.8</v>
      </c>
      <c r="L618">
        <v>2</v>
      </c>
      <c r="M618">
        <v>7207.2</v>
      </c>
      <c r="N618">
        <v>2110.5680000000002</v>
      </c>
      <c r="O618">
        <v>1055.2840000000001</v>
      </c>
      <c r="P618">
        <v>114.4</v>
      </c>
      <c r="Q618">
        <v>31.5</v>
      </c>
      <c r="R618">
        <v>5096.6319999999996</v>
      </c>
      <c r="S618">
        <v>2018</v>
      </c>
      <c r="T618">
        <v>2</v>
      </c>
      <c r="U618">
        <v>7</v>
      </c>
    </row>
    <row r="619" spans="1:21" x14ac:dyDescent="0.3">
      <c r="A619" s="5" t="s">
        <v>168</v>
      </c>
      <c r="B619" s="5" t="s">
        <v>206</v>
      </c>
      <c r="C619" s="5" t="s">
        <v>112</v>
      </c>
      <c r="D619" s="5" t="s">
        <v>254</v>
      </c>
      <c r="E619" s="5" t="s">
        <v>172</v>
      </c>
      <c r="F619" s="6">
        <v>43148</v>
      </c>
      <c r="G619" s="5" t="s">
        <v>148</v>
      </c>
      <c r="H619" s="5" t="s">
        <v>209</v>
      </c>
      <c r="I619">
        <v>42964</v>
      </c>
      <c r="J619">
        <v>184</v>
      </c>
      <c r="K619">
        <v>269.8</v>
      </c>
      <c r="L619">
        <v>2</v>
      </c>
      <c r="M619">
        <v>8498.7000000000007</v>
      </c>
      <c r="N619">
        <v>2110.5680000000002</v>
      </c>
      <c r="O619">
        <v>1055.2840000000001</v>
      </c>
      <c r="P619">
        <v>134.9</v>
      </c>
      <c r="Q619">
        <v>31.5</v>
      </c>
      <c r="R619">
        <v>6388.1319999999996</v>
      </c>
      <c r="S619">
        <v>2018</v>
      </c>
      <c r="T619">
        <v>2</v>
      </c>
      <c r="U619">
        <v>7</v>
      </c>
    </row>
    <row r="620" spans="1:21" x14ac:dyDescent="0.3">
      <c r="A620" s="5" t="s">
        <v>168</v>
      </c>
      <c r="B620" s="5" t="s">
        <v>206</v>
      </c>
      <c r="C620" s="5" t="s">
        <v>112</v>
      </c>
      <c r="D620" s="5" t="s">
        <v>254</v>
      </c>
      <c r="E620" s="5" t="s">
        <v>172</v>
      </c>
      <c r="F620" s="6">
        <v>43148</v>
      </c>
      <c r="G620" s="5" t="s">
        <v>148</v>
      </c>
      <c r="H620" s="5" t="s">
        <v>235</v>
      </c>
      <c r="I620">
        <v>42964</v>
      </c>
      <c r="J620">
        <v>184</v>
      </c>
      <c r="K620">
        <v>115.2</v>
      </c>
      <c r="L620">
        <v>1</v>
      </c>
      <c r="M620">
        <v>3628.8</v>
      </c>
      <c r="N620">
        <v>1055.2840000000001</v>
      </c>
      <c r="O620">
        <v>1055.2840000000001</v>
      </c>
      <c r="P620">
        <v>115.2</v>
      </c>
      <c r="Q620">
        <v>31.5</v>
      </c>
      <c r="R620">
        <v>2573.5160000000001</v>
      </c>
      <c r="S620">
        <v>2018</v>
      </c>
      <c r="T620">
        <v>2</v>
      </c>
      <c r="U620">
        <v>7</v>
      </c>
    </row>
    <row r="621" spans="1:21" x14ac:dyDescent="0.3">
      <c r="A621" s="5" t="s">
        <v>168</v>
      </c>
      <c r="B621" s="5" t="s">
        <v>206</v>
      </c>
      <c r="C621" s="5" t="s">
        <v>112</v>
      </c>
      <c r="D621" s="5" t="s">
        <v>254</v>
      </c>
      <c r="E621" s="5" t="s">
        <v>227</v>
      </c>
      <c r="F621" s="6">
        <v>43148</v>
      </c>
      <c r="G621" s="5" t="s">
        <v>148</v>
      </c>
      <c r="H621" s="5" t="s">
        <v>197</v>
      </c>
      <c r="I621">
        <v>42964</v>
      </c>
      <c r="J621">
        <v>184</v>
      </c>
      <c r="K621">
        <v>-539.6</v>
      </c>
      <c r="L621">
        <v>-4</v>
      </c>
      <c r="M621">
        <v>-16997.400000000001</v>
      </c>
      <c r="N621">
        <v>-4221.1360000000004</v>
      </c>
      <c r="O621">
        <v>-1055.2840000000001</v>
      </c>
      <c r="P621">
        <v>134.9</v>
      </c>
      <c r="Q621">
        <v>31.5</v>
      </c>
      <c r="R621">
        <v>-12776.263999999999</v>
      </c>
      <c r="S621">
        <v>2018</v>
      </c>
      <c r="T621">
        <v>2</v>
      </c>
      <c r="U621">
        <v>7</v>
      </c>
    </row>
    <row r="622" spans="1:21" x14ac:dyDescent="0.3">
      <c r="A622" s="5" t="s">
        <v>168</v>
      </c>
      <c r="B622" s="5" t="s">
        <v>206</v>
      </c>
      <c r="C622" s="5" t="s">
        <v>112</v>
      </c>
      <c r="D622" s="5" t="s">
        <v>254</v>
      </c>
      <c r="E622" s="5" t="s">
        <v>172</v>
      </c>
      <c r="F622" s="6">
        <v>43148</v>
      </c>
      <c r="G622" s="5" t="s">
        <v>148</v>
      </c>
      <c r="H622" s="5" t="s">
        <v>178</v>
      </c>
      <c r="I622">
        <v>42964</v>
      </c>
      <c r="J622">
        <v>184</v>
      </c>
      <c r="K622">
        <v>539.6</v>
      </c>
      <c r="L622">
        <v>4</v>
      </c>
      <c r="M622">
        <v>16997.400000000001</v>
      </c>
      <c r="N622">
        <v>4221.1360000000004</v>
      </c>
      <c r="O622">
        <v>1055.2840000000001</v>
      </c>
      <c r="P622">
        <v>134.9</v>
      </c>
      <c r="Q622">
        <v>31.5</v>
      </c>
      <c r="R622">
        <v>12776.263999999999</v>
      </c>
      <c r="S622">
        <v>2018</v>
      </c>
      <c r="T622">
        <v>2</v>
      </c>
      <c r="U622">
        <v>7</v>
      </c>
    </row>
    <row r="623" spans="1:21" x14ac:dyDescent="0.3">
      <c r="A623" s="5" t="s">
        <v>168</v>
      </c>
      <c r="B623" s="5" t="s">
        <v>206</v>
      </c>
      <c r="C623" s="5" t="s">
        <v>112</v>
      </c>
      <c r="D623" s="5" t="s">
        <v>254</v>
      </c>
      <c r="E623" s="5" t="s">
        <v>172</v>
      </c>
      <c r="F623" s="6">
        <v>43148</v>
      </c>
      <c r="G623" s="5" t="s">
        <v>148</v>
      </c>
      <c r="H623" s="5" t="s">
        <v>197</v>
      </c>
      <c r="I623">
        <v>42964</v>
      </c>
      <c r="J623">
        <v>184</v>
      </c>
      <c r="K623">
        <v>1366.6</v>
      </c>
      <c r="L623">
        <v>11</v>
      </c>
      <c r="M623">
        <v>43047.9</v>
      </c>
      <c r="N623">
        <v>11608.124</v>
      </c>
      <c r="O623">
        <v>1055.2840000000001</v>
      </c>
      <c r="P623">
        <v>124.23636363636363</v>
      </c>
      <c r="Q623">
        <v>31.5</v>
      </c>
      <c r="R623">
        <v>31439.776000000002</v>
      </c>
      <c r="S623">
        <v>2018</v>
      </c>
      <c r="T623">
        <v>2</v>
      </c>
      <c r="U623">
        <v>7</v>
      </c>
    </row>
    <row r="624" spans="1:21" x14ac:dyDescent="0.3">
      <c r="A624" s="5" t="s">
        <v>168</v>
      </c>
      <c r="B624" s="5" t="s">
        <v>206</v>
      </c>
      <c r="C624" s="5" t="s">
        <v>112</v>
      </c>
      <c r="D624" s="5" t="s">
        <v>236</v>
      </c>
      <c r="E624" s="5" t="s">
        <v>172</v>
      </c>
      <c r="F624" s="6">
        <v>43148</v>
      </c>
      <c r="G624" s="5" t="s">
        <v>148</v>
      </c>
      <c r="H624" s="5" t="s">
        <v>202</v>
      </c>
      <c r="I624">
        <v>42969</v>
      </c>
      <c r="J624">
        <v>179</v>
      </c>
      <c r="K624">
        <v>1270</v>
      </c>
      <c r="L624">
        <v>5</v>
      </c>
      <c r="M624">
        <v>20447</v>
      </c>
      <c r="N624">
        <v>3998.99</v>
      </c>
      <c r="O624">
        <v>799.798</v>
      </c>
      <c r="P624">
        <v>254</v>
      </c>
      <c r="Q624">
        <v>16.100000000000001</v>
      </c>
      <c r="R624">
        <v>16448.009999999998</v>
      </c>
      <c r="S624">
        <v>2018</v>
      </c>
      <c r="T624">
        <v>2</v>
      </c>
      <c r="U624">
        <v>7</v>
      </c>
    </row>
    <row r="625" spans="1:21" x14ac:dyDescent="0.3">
      <c r="A625" s="5" t="s">
        <v>168</v>
      </c>
      <c r="B625" s="5" t="s">
        <v>206</v>
      </c>
      <c r="C625" s="5" t="s">
        <v>114</v>
      </c>
      <c r="D625" s="5" t="s">
        <v>249</v>
      </c>
      <c r="E625" s="5" t="s">
        <v>172</v>
      </c>
      <c r="F625" s="6">
        <v>43148</v>
      </c>
      <c r="G625" s="5" t="s">
        <v>148</v>
      </c>
      <c r="H625" s="5" t="s">
        <v>190</v>
      </c>
      <c r="I625">
        <v>42983</v>
      </c>
      <c r="J625">
        <v>165</v>
      </c>
      <c r="K625">
        <v>94.4</v>
      </c>
      <c r="L625">
        <v>1</v>
      </c>
      <c r="M625">
        <v>2832</v>
      </c>
      <c r="N625">
        <v>2073.4720000000002</v>
      </c>
      <c r="O625">
        <v>2073.4720000000002</v>
      </c>
      <c r="P625">
        <v>94.4</v>
      </c>
      <c r="Q625">
        <v>30</v>
      </c>
      <c r="R625">
        <v>758.52800000000002</v>
      </c>
      <c r="S625">
        <v>2018</v>
      </c>
      <c r="T625">
        <v>2</v>
      </c>
      <c r="U625">
        <v>7</v>
      </c>
    </row>
    <row r="626" spans="1:21" x14ac:dyDescent="0.3">
      <c r="A626" s="5" t="s">
        <v>168</v>
      </c>
      <c r="B626" s="5" t="s">
        <v>175</v>
      </c>
      <c r="C626" s="5" t="s">
        <v>85</v>
      </c>
      <c r="D626" s="5" t="s">
        <v>247</v>
      </c>
      <c r="E626" s="5" t="s">
        <v>172</v>
      </c>
      <c r="F626" s="6">
        <v>43150</v>
      </c>
      <c r="G626" s="5" t="s">
        <v>148</v>
      </c>
      <c r="H626" s="5" t="s">
        <v>194</v>
      </c>
      <c r="I626">
        <v>42958</v>
      </c>
      <c r="J626">
        <v>192</v>
      </c>
      <c r="K626">
        <v>316.5</v>
      </c>
      <c r="L626">
        <v>2</v>
      </c>
      <c r="M626">
        <v>9969.75</v>
      </c>
      <c r="N626">
        <v>4460.0169999999998</v>
      </c>
      <c r="O626">
        <v>2230.009</v>
      </c>
      <c r="P626">
        <v>158.25</v>
      </c>
      <c r="Q626">
        <v>31.5</v>
      </c>
      <c r="R626">
        <v>5509.7330000000002</v>
      </c>
      <c r="S626">
        <v>2018</v>
      </c>
      <c r="T626">
        <v>2</v>
      </c>
      <c r="U626">
        <v>8</v>
      </c>
    </row>
    <row r="627" spans="1:21" x14ac:dyDescent="0.3">
      <c r="A627" s="5" t="s">
        <v>168</v>
      </c>
      <c r="B627" s="5" t="s">
        <v>175</v>
      </c>
      <c r="C627" s="5" t="s">
        <v>87</v>
      </c>
      <c r="D627" s="5" t="s">
        <v>251</v>
      </c>
      <c r="E627" s="5" t="s">
        <v>172</v>
      </c>
      <c r="F627" s="6">
        <v>43152</v>
      </c>
      <c r="G627" s="5" t="s">
        <v>148</v>
      </c>
      <c r="H627" s="5" t="s">
        <v>179</v>
      </c>
      <c r="I627">
        <v>42977</v>
      </c>
      <c r="J627">
        <v>175</v>
      </c>
      <c r="K627">
        <v>224.5</v>
      </c>
      <c r="L627">
        <v>2</v>
      </c>
      <c r="M627">
        <v>7184</v>
      </c>
      <c r="N627">
        <v>4892.38</v>
      </c>
      <c r="O627">
        <v>2446.19</v>
      </c>
      <c r="P627">
        <v>112.25</v>
      </c>
      <c r="Q627">
        <v>32</v>
      </c>
      <c r="R627">
        <v>2291.62</v>
      </c>
      <c r="S627">
        <v>2018</v>
      </c>
      <c r="T627">
        <v>2</v>
      </c>
      <c r="U627">
        <v>8</v>
      </c>
    </row>
    <row r="628" spans="1:21" x14ac:dyDescent="0.3">
      <c r="A628" s="5" t="s">
        <v>168</v>
      </c>
      <c r="B628" s="5" t="s">
        <v>175</v>
      </c>
      <c r="C628" s="5" t="s">
        <v>87</v>
      </c>
      <c r="D628" s="5" t="s">
        <v>251</v>
      </c>
      <c r="E628" s="5" t="s">
        <v>172</v>
      </c>
      <c r="F628" s="6">
        <v>43152</v>
      </c>
      <c r="G628" s="5" t="s">
        <v>148</v>
      </c>
      <c r="H628" s="5" t="s">
        <v>173</v>
      </c>
      <c r="I628">
        <v>42977</v>
      </c>
      <c r="J628">
        <v>175</v>
      </c>
      <c r="K628">
        <v>80</v>
      </c>
      <c r="L628">
        <v>1</v>
      </c>
      <c r="M628">
        <v>2520</v>
      </c>
      <c r="N628">
        <v>2446.19</v>
      </c>
      <c r="O628">
        <v>2446.19</v>
      </c>
      <c r="P628">
        <v>80</v>
      </c>
      <c r="Q628">
        <v>31.5</v>
      </c>
      <c r="R628">
        <v>73.81</v>
      </c>
      <c r="S628">
        <v>2018</v>
      </c>
      <c r="T628">
        <v>2</v>
      </c>
      <c r="U628">
        <v>8</v>
      </c>
    </row>
    <row r="629" spans="1:21" x14ac:dyDescent="0.3">
      <c r="A629" s="5" t="s">
        <v>168</v>
      </c>
      <c r="B629" s="5" t="s">
        <v>175</v>
      </c>
      <c r="C629" s="5" t="s">
        <v>87</v>
      </c>
      <c r="D629" s="5" t="s">
        <v>251</v>
      </c>
      <c r="E629" s="5" t="s">
        <v>172</v>
      </c>
      <c r="F629" s="6">
        <v>43152</v>
      </c>
      <c r="G629" s="5" t="s">
        <v>148</v>
      </c>
      <c r="H629" s="5" t="s">
        <v>229</v>
      </c>
      <c r="I629">
        <v>42977</v>
      </c>
      <c r="J629">
        <v>175</v>
      </c>
      <c r="K629">
        <v>916</v>
      </c>
      <c r="L629">
        <v>9</v>
      </c>
      <c r="M629">
        <v>28854</v>
      </c>
      <c r="N629">
        <v>22015.71</v>
      </c>
      <c r="O629">
        <v>2446.19</v>
      </c>
      <c r="P629">
        <v>101.77777777777777</v>
      </c>
      <c r="Q629">
        <v>31.5</v>
      </c>
      <c r="R629">
        <v>6838.29</v>
      </c>
      <c r="S629">
        <v>2018</v>
      </c>
      <c r="T629">
        <v>2</v>
      </c>
      <c r="U629">
        <v>8</v>
      </c>
    </row>
    <row r="630" spans="1:21" x14ac:dyDescent="0.3">
      <c r="A630" s="5" t="s">
        <v>168</v>
      </c>
      <c r="B630" s="5" t="s">
        <v>175</v>
      </c>
      <c r="C630" s="5" t="s">
        <v>89</v>
      </c>
      <c r="D630" s="5" t="s">
        <v>247</v>
      </c>
      <c r="E630" s="5" t="s">
        <v>172</v>
      </c>
      <c r="F630" s="6">
        <v>43152</v>
      </c>
      <c r="G630" s="5" t="s">
        <v>148</v>
      </c>
      <c r="H630" s="5" t="s">
        <v>194</v>
      </c>
      <c r="I630">
        <v>42958</v>
      </c>
      <c r="J630">
        <v>194</v>
      </c>
      <c r="K630">
        <v>281</v>
      </c>
      <c r="L630">
        <v>2</v>
      </c>
      <c r="M630">
        <v>8851.5</v>
      </c>
      <c r="N630">
        <v>4738.6419999999998</v>
      </c>
      <c r="O630">
        <v>2369.3209999999999</v>
      </c>
      <c r="P630">
        <v>140.5</v>
      </c>
      <c r="Q630">
        <v>31.5</v>
      </c>
      <c r="R630">
        <v>4112.8580000000002</v>
      </c>
      <c r="S630">
        <v>2018</v>
      </c>
      <c r="T630">
        <v>2</v>
      </c>
      <c r="U630">
        <v>8</v>
      </c>
    </row>
    <row r="631" spans="1:21" x14ac:dyDescent="0.3">
      <c r="A631" s="5" t="s">
        <v>168</v>
      </c>
      <c r="B631" s="5" t="s">
        <v>175</v>
      </c>
      <c r="C631" s="5" t="s">
        <v>89</v>
      </c>
      <c r="D631" s="5" t="s">
        <v>247</v>
      </c>
      <c r="E631" s="5" t="s">
        <v>172</v>
      </c>
      <c r="F631" s="6">
        <v>43152</v>
      </c>
      <c r="G631" s="5" t="s">
        <v>148</v>
      </c>
      <c r="H631" s="5" t="s">
        <v>212</v>
      </c>
      <c r="I631">
        <v>42958</v>
      </c>
      <c r="J631">
        <v>194</v>
      </c>
      <c r="K631">
        <v>116.5</v>
      </c>
      <c r="L631">
        <v>1</v>
      </c>
      <c r="M631">
        <v>3728</v>
      </c>
      <c r="N631">
        <v>2369.3209999999999</v>
      </c>
      <c r="O631">
        <v>2369.3209999999999</v>
      </c>
      <c r="P631">
        <v>116.5</v>
      </c>
      <c r="Q631">
        <v>32</v>
      </c>
      <c r="R631">
        <v>1358.6790000000001</v>
      </c>
      <c r="S631">
        <v>2018</v>
      </c>
      <c r="T631">
        <v>2</v>
      </c>
      <c r="U631">
        <v>8</v>
      </c>
    </row>
    <row r="632" spans="1:21" x14ac:dyDescent="0.3">
      <c r="A632" s="5" t="s">
        <v>168</v>
      </c>
      <c r="B632" s="5" t="s">
        <v>175</v>
      </c>
      <c r="C632" s="5" t="s">
        <v>89</v>
      </c>
      <c r="D632" s="5" t="s">
        <v>247</v>
      </c>
      <c r="E632" s="5" t="s">
        <v>172</v>
      </c>
      <c r="F632" s="6">
        <v>43152</v>
      </c>
      <c r="G632" s="5" t="s">
        <v>148</v>
      </c>
      <c r="H632" s="5" t="s">
        <v>195</v>
      </c>
      <c r="I632">
        <v>42958</v>
      </c>
      <c r="J632">
        <v>194</v>
      </c>
      <c r="K632">
        <v>806</v>
      </c>
      <c r="L632">
        <v>6</v>
      </c>
      <c r="M632">
        <v>25792</v>
      </c>
      <c r="N632">
        <v>14215.924999999999</v>
      </c>
      <c r="O632">
        <v>2369.3209999999999</v>
      </c>
      <c r="P632">
        <v>134.33333333333334</v>
      </c>
      <c r="Q632">
        <v>32</v>
      </c>
      <c r="R632">
        <v>11576.075000000001</v>
      </c>
      <c r="S632">
        <v>2018</v>
      </c>
      <c r="T632">
        <v>2</v>
      </c>
      <c r="U632">
        <v>8</v>
      </c>
    </row>
    <row r="633" spans="1:21" x14ac:dyDescent="0.3">
      <c r="A633" s="5" t="s">
        <v>168</v>
      </c>
      <c r="B633" s="5" t="s">
        <v>206</v>
      </c>
      <c r="C633" s="5" t="s">
        <v>112</v>
      </c>
      <c r="D633" s="5" t="s">
        <v>254</v>
      </c>
      <c r="E633" s="5" t="s">
        <v>172</v>
      </c>
      <c r="F633" s="6">
        <v>43152</v>
      </c>
      <c r="G633" s="5" t="s">
        <v>148</v>
      </c>
      <c r="H633" s="5" t="s">
        <v>179</v>
      </c>
      <c r="I633">
        <v>42964</v>
      </c>
      <c r="J633">
        <v>188</v>
      </c>
      <c r="K633">
        <v>132.19999999999999</v>
      </c>
      <c r="L633">
        <v>1</v>
      </c>
      <c r="M633">
        <v>4230.3999999999996</v>
      </c>
      <c r="N633">
        <v>1055.2840000000001</v>
      </c>
      <c r="O633">
        <v>1055.2840000000001</v>
      </c>
      <c r="P633">
        <v>132.19999999999999</v>
      </c>
      <c r="Q633">
        <v>32</v>
      </c>
      <c r="R633">
        <v>3175.116</v>
      </c>
      <c r="S633">
        <v>2018</v>
      </c>
      <c r="T633">
        <v>2</v>
      </c>
      <c r="U633">
        <v>8</v>
      </c>
    </row>
    <row r="634" spans="1:21" x14ac:dyDescent="0.3">
      <c r="A634" s="5" t="s">
        <v>168</v>
      </c>
      <c r="B634" s="5" t="s">
        <v>206</v>
      </c>
      <c r="C634" s="5" t="s">
        <v>112</v>
      </c>
      <c r="D634" s="5" t="s">
        <v>254</v>
      </c>
      <c r="E634" s="5" t="s">
        <v>172</v>
      </c>
      <c r="F634" s="6">
        <v>43152</v>
      </c>
      <c r="G634" s="5" t="s">
        <v>148</v>
      </c>
      <c r="H634" s="5" t="s">
        <v>178</v>
      </c>
      <c r="I634">
        <v>42964</v>
      </c>
      <c r="J634">
        <v>188</v>
      </c>
      <c r="K634">
        <v>118.6</v>
      </c>
      <c r="L634">
        <v>1</v>
      </c>
      <c r="M634">
        <v>3735.9</v>
      </c>
      <c r="N634">
        <v>1055.2840000000001</v>
      </c>
      <c r="O634">
        <v>1055.2840000000001</v>
      </c>
      <c r="P634">
        <v>118.6</v>
      </c>
      <c r="Q634">
        <v>31.5</v>
      </c>
      <c r="R634">
        <v>2680.616</v>
      </c>
      <c r="S634">
        <v>2018</v>
      </c>
      <c r="T634">
        <v>2</v>
      </c>
      <c r="U634">
        <v>8</v>
      </c>
    </row>
    <row r="635" spans="1:21" x14ac:dyDescent="0.3">
      <c r="A635" s="5" t="s">
        <v>168</v>
      </c>
      <c r="B635" s="5" t="s">
        <v>206</v>
      </c>
      <c r="C635" s="5" t="s">
        <v>112</v>
      </c>
      <c r="D635" s="5" t="s">
        <v>254</v>
      </c>
      <c r="E635" s="5" t="s">
        <v>172</v>
      </c>
      <c r="F635" s="6">
        <v>43152</v>
      </c>
      <c r="G635" s="5" t="s">
        <v>148</v>
      </c>
      <c r="H635" s="5" t="s">
        <v>196</v>
      </c>
      <c r="I635">
        <v>42964</v>
      </c>
      <c r="J635">
        <v>188</v>
      </c>
      <c r="K635">
        <v>403</v>
      </c>
      <c r="L635">
        <v>3</v>
      </c>
      <c r="M635">
        <v>12694.5</v>
      </c>
      <c r="N635">
        <v>3165.8519999999999</v>
      </c>
      <c r="O635">
        <v>1055.2840000000001</v>
      </c>
      <c r="P635">
        <v>134.33333333333334</v>
      </c>
      <c r="Q635">
        <v>31.5</v>
      </c>
      <c r="R635">
        <v>9528.6479999999992</v>
      </c>
      <c r="S635">
        <v>2018</v>
      </c>
      <c r="T635">
        <v>2</v>
      </c>
      <c r="U635">
        <v>8</v>
      </c>
    </row>
    <row r="636" spans="1:21" x14ac:dyDescent="0.3">
      <c r="A636" s="5" t="s">
        <v>168</v>
      </c>
      <c r="B636" s="5" t="s">
        <v>206</v>
      </c>
      <c r="C636" s="5" t="s">
        <v>112</v>
      </c>
      <c r="D636" s="5" t="s">
        <v>254</v>
      </c>
      <c r="E636" s="5" t="s">
        <v>172</v>
      </c>
      <c r="F636" s="6">
        <v>43152</v>
      </c>
      <c r="G636" s="5" t="s">
        <v>148</v>
      </c>
      <c r="H636" s="5" t="s">
        <v>197</v>
      </c>
      <c r="I636">
        <v>42964</v>
      </c>
      <c r="J636">
        <v>188</v>
      </c>
      <c r="K636">
        <v>365.2</v>
      </c>
      <c r="L636">
        <v>3</v>
      </c>
      <c r="M636">
        <v>11503.8</v>
      </c>
      <c r="N636">
        <v>3165.8519999999999</v>
      </c>
      <c r="O636">
        <v>1055.2840000000001</v>
      </c>
      <c r="P636">
        <v>121.73333333333333</v>
      </c>
      <c r="Q636">
        <v>31.5</v>
      </c>
      <c r="R636">
        <v>8337.9480000000003</v>
      </c>
      <c r="S636">
        <v>2018</v>
      </c>
      <c r="T636">
        <v>2</v>
      </c>
      <c r="U636">
        <v>8</v>
      </c>
    </row>
    <row r="637" spans="1:21" x14ac:dyDescent="0.3">
      <c r="A637" s="5" t="s">
        <v>168</v>
      </c>
      <c r="B637" s="5" t="s">
        <v>206</v>
      </c>
      <c r="C637" s="5" t="s">
        <v>112</v>
      </c>
      <c r="D637" s="5" t="s">
        <v>254</v>
      </c>
      <c r="E637" s="5" t="s">
        <v>172</v>
      </c>
      <c r="F637" s="6">
        <v>43152</v>
      </c>
      <c r="G637" s="5" t="s">
        <v>148</v>
      </c>
      <c r="H637" s="5" t="s">
        <v>198</v>
      </c>
      <c r="I637">
        <v>42964</v>
      </c>
      <c r="J637">
        <v>188</v>
      </c>
      <c r="K637">
        <v>264.2</v>
      </c>
      <c r="L637">
        <v>2</v>
      </c>
      <c r="M637">
        <v>8322.2999999999993</v>
      </c>
      <c r="N637">
        <v>2110.5680000000002</v>
      </c>
      <c r="O637">
        <v>1055.2840000000001</v>
      </c>
      <c r="P637">
        <v>132.1</v>
      </c>
      <c r="Q637">
        <v>31.5</v>
      </c>
      <c r="R637">
        <v>6211.732</v>
      </c>
      <c r="S637">
        <v>2018</v>
      </c>
      <c r="T637">
        <v>2</v>
      </c>
      <c r="U637">
        <v>8</v>
      </c>
    </row>
    <row r="638" spans="1:21" x14ac:dyDescent="0.3">
      <c r="A638" s="5" t="s">
        <v>168</v>
      </c>
      <c r="B638" s="5" t="s">
        <v>206</v>
      </c>
      <c r="C638" s="5" t="s">
        <v>112</v>
      </c>
      <c r="D638" s="5" t="s">
        <v>254</v>
      </c>
      <c r="E638" s="5" t="s">
        <v>172</v>
      </c>
      <c r="F638" s="6">
        <v>43152</v>
      </c>
      <c r="G638" s="5" t="s">
        <v>148</v>
      </c>
      <c r="H638" s="5" t="s">
        <v>208</v>
      </c>
      <c r="I638">
        <v>42964</v>
      </c>
      <c r="J638">
        <v>188</v>
      </c>
      <c r="K638">
        <v>96.8</v>
      </c>
      <c r="L638">
        <v>1</v>
      </c>
      <c r="M638">
        <v>3049.2</v>
      </c>
      <c r="N638">
        <v>1055.2840000000001</v>
      </c>
      <c r="O638">
        <v>1055.2840000000001</v>
      </c>
      <c r="P638">
        <v>96.8</v>
      </c>
      <c r="Q638">
        <v>31.5</v>
      </c>
      <c r="R638">
        <v>1993.9159999999999</v>
      </c>
      <c r="S638">
        <v>2018</v>
      </c>
      <c r="T638">
        <v>2</v>
      </c>
      <c r="U638">
        <v>8</v>
      </c>
    </row>
    <row r="639" spans="1:21" x14ac:dyDescent="0.3">
      <c r="A639" s="5" t="s">
        <v>168</v>
      </c>
      <c r="B639" s="5" t="s">
        <v>206</v>
      </c>
      <c r="C639" s="5" t="s">
        <v>113</v>
      </c>
      <c r="D639" s="5" t="s">
        <v>245</v>
      </c>
      <c r="E639" s="5" t="s">
        <v>172</v>
      </c>
      <c r="F639" s="6">
        <v>43152</v>
      </c>
      <c r="G639" s="5" t="s">
        <v>148</v>
      </c>
      <c r="H639" s="5" t="s">
        <v>197</v>
      </c>
      <c r="I639">
        <v>42974</v>
      </c>
      <c r="J639">
        <v>178</v>
      </c>
      <c r="K639">
        <v>115.2</v>
      </c>
      <c r="L639">
        <v>1</v>
      </c>
      <c r="M639">
        <v>3628.8</v>
      </c>
      <c r="N639">
        <v>2421.71</v>
      </c>
      <c r="O639">
        <v>2421.71</v>
      </c>
      <c r="P639">
        <v>115.2</v>
      </c>
      <c r="Q639">
        <v>31.5</v>
      </c>
      <c r="R639">
        <v>1207.0899999999999</v>
      </c>
      <c r="S639">
        <v>2018</v>
      </c>
      <c r="T639">
        <v>2</v>
      </c>
      <c r="U639">
        <v>8</v>
      </c>
    </row>
    <row r="640" spans="1:21" x14ac:dyDescent="0.3">
      <c r="A640" s="5" t="s">
        <v>168</v>
      </c>
      <c r="B640" s="5" t="s">
        <v>206</v>
      </c>
      <c r="C640" s="5" t="s">
        <v>113</v>
      </c>
      <c r="D640" s="5" t="s">
        <v>245</v>
      </c>
      <c r="E640" s="5" t="s">
        <v>172</v>
      </c>
      <c r="F640" s="6">
        <v>43152</v>
      </c>
      <c r="G640" s="5" t="s">
        <v>148</v>
      </c>
      <c r="H640" s="5" t="s">
        <v>209</v>
      </c>
      <c r="I640">
        <v>42974</v>
      </c>
      <c r="J640">
        <v>178</v>
      </c>
      <c r="K640">
        <v>113.4</v>
      </c>
      <c r="L640">
        <v>1</v>
      </c>
      <c r="M640">
        <v>3572.1</v>
      </c>
      <c r="N640">
        <v>2421.71</v>
      </c>
      <c r="O640">
        <v>2421.71</v>
      </c>
      <c r="P640">
        <v>113.4</v>
      </c>
      <c r="Q640">
        <v>31.5</v>
      </c>
      <c r="R640">
        <v>1150.3900000000001</v>
      </c>
      <c r="S640">
        <v>2018</v>
      </c>
      <c r="T640">
        <v>2</v>
      </c>
      <c r="U640">
        <v>8</v>
      </c>
    </row>
    <row r="641" spans="1:21" x14ac:dyDescent="0.3">
      <c r="A641" s="5" t="s">
        <v>168</v>
      </c>
      <c r="B641" s="5" t="s">
        <v>206</v>
      </c>
      <c r="C641" s="5" t="s">
        <v>113</v>
      </c>
      <c r="D641" s="5" t="s">
        <v>245</v>
      </c>
      <c r="E641" s="5" t="s">
        <v>172</v>
      </c>
      <c r="F641" s="6">
        <v>43152</v>
      </c>
      <c r="G641" s="5" t="s">
        <v>148</v>
      </c>
      <c r="H641" s="5" t="s">
        <v>235</v>
      </c>
      <c r="I641">
        <v>42974</v>
      </c>
      <c r="J641">
        <v>178</v>
      </c>
      <c r="K641">
        <v>105.4</v>
      </c>
      <c r="L641">
        <v>1</v>
      </c>
      <c r="M641">
        <v>3320.1</v>
      </c>
      <c r="N641">
        <v>2421.71</v>
      </c>
      <c r="O641">
        <v>2421.71</v>
      </c>
      <c r="P641">
        <v>105.4</v>
      </c>
      <c r="Q641">
        <v>31.5</v>
      </c>
      <c r="R641">
        <v>898.39</v>
      </c>
      <c r="S641">
        <v>2018</v>
      </c>
      <c r="T641">
        <v>2</v>
      </c>
      <c r="U641">
        <v>8</v>
      </c>
    </row>
    <row r="642" spans="1:21" x14ac:dyDescent="0.3">
      <c r="A642" s="5" t="s">
        <v>168</v>
      </c>
      <c r="B642" s="5" t="s">
        <v>206</v>
      </c>
      <c r="C642" s="5" t="s">
        <v>113</v>
      </c>
      <c r="D642" s="5" t="s">
        <v>245</v>
      </c>
      <c r="E642" s="5" t="s">
        <v>172</v>
      </c>
      <c r="F642" s="6">
        <v>43152</v>
      </c>
      <c r="G642" s="5" t="s">
        <v>148</v>
      </c>
      <c r="H642" s="5" t="s">
        <v>173</v>
      </c>
      <c r="I642">
        <v>42974</v>
      </c>
      <c r="J642">
        <v>178</v>
      </c>
      <c r="K642">
        <v>1389.8</v>
      </c>
      <c r="L642">
        <v>13</v>
      </c>
      <c r="M642">
        <v>43778.7</v>
      </c>
      <c r="N642">
        <v>31482.236000000001</v>
      </c>
      <c r="O642">
        <v>2421.71</v>
      </c>
      <c r="P642">
        <v>106.9076923076923</v>
      </c>
      <c r="Q642">
        <v>31.5</v>
      </c>
      <c r="R642">
        <v>12296.464</v>
      </c>
      <c r="S642">
        <v>2018</v>
      </c>
      <c r="T642">
        <v>2</v>
      </c>
      <c r="U642">
        <v>8</v>
      </c>
    </row>
    <row r="643" spans="1:21" x14ac:dyDescent="0.3">
      <c r="A643" s="5" t="s">
        <v>168</v>
      </c>
      <c r="B643" s="5" t="s">
        <v>206</v>
      </c>
      <c r="C643" s="5" t="s">
        <v>113</v>
      </c>
      <c r="D643" s="5" t="s">
        <v>245</v>
      </c>
      <c r="E643" s="5" t="s">
        <v>172</v>
      </c>
      <c r="F643" s="6">
        <v>43153</v>
      </c>
      <c r="G643" s="5" t="s">
        <v>148</v>
      </c>
      <c r="H643" s="5" t="s">
        <v>201</v>
      </c>
      <c r="I643">
        <v>42974</v>
      </c>
      <c r="J643">
        <v>179</v>
      </c>
      <c r="K643">
        <v>329</v>
      </c>
      <c r="L643">
        <v>3</v>
      </c>
      <c r="M643">
        <v>10593.8</v>
      </c>
      <c r="N643">
        <v>7265.1310000000003</v>
      </c>
      <c r="O643">
        <v>2421.71</v>
      </c>
      <c r="P643">
        <v>109.66666666666667</v>
      </c>
      <c r="Q643">
        <v>32.200000000000003</v>
      </c>
      <c r="R643">
        <v>3328.6689999999999</v>
      </c>
      <c r="S643">
        <v>2018</v>
      </c>
      <c r="T643">
        <v>2</v>
      </c>
      <c r="U643">
        <v>8</v>
      </c>
    </row>
    <row r="644" spans="1:21" x14ac:dyDescent="0.3">
      <c r="A644" s="5" t="s">
        <v>168</v>
      </c>
      <c r="B644" s="5" t="s">
        <v>206</v>
      </c>
      <c r="C644" s="5" t="s">
        <v>113</v>
      </c>
      <c r="D644" s="5" t="s">
        <v>245</v>
      </c>
      <c r="E644" s="5" t="s">
        <v>172</v>
      </c>
      <c r="F644" s="6">
        <v>43153</v>
      </c>
      <c r="G644" s="5" t="s">
        <v>148</v>
      </c>
      <c r="H644" s="5" t="s">
        <v>217</v>
      </c>
      <c r="I644">
        <v>42974</v>
      </c>
      <c r="J644">
        <v>179</v>
      </c>
      <c r="K644">
        <v>736</v>
      </c>
      <c r="L644">
        <v>6</v>
      </c>
      <c r="M644">
        <v>23699.200000000001</v>
      </c>
      <c r="N644">
        <v>14530.263000000001</v>
      </c>
      <c r="O644">
        <v>2421.71</v>
      </c>
      <c r="P644">
        <v>122.66666666666667</v>
      </c>
      <c r="Q644">
        <v>32.200000000000003</v>
      </c>
      <c r="R644">
        <v>9168.9369999999999</v>
      </c>
      <c r="S644">
        <v>2018</v>
      </c>
      <c r="T644">
        <v>2</v>
      </c>
      <c r="U644">
        <v>8</v>
      </c>
    </row>
    <row r="645" spans="1:21" x14ac:dyDescent="0.3">
      <c r="A645" s="5" t="s">
        <v>168</v>
      </c>
      <c r="B645" s="5" t="s">
        <v>206</v>
      </c>
      <c r="C645" s="5" t="s">
        <v>113</v>
      </c>
      <c r="D645" s="5" t="s">
        <v>245</v>
      </c>
      <c r="E645" s="5" t="s">
        <v>172</v>
      </c>
      <c r="F645" s="6">
        <v>43153</v>
      </c>
      <c r="G645" s="5" t="s">
        <v>148</v>
      </c>
      <c r="H645" s="5" t="s">
        <v>221</v>
      </c>
      <c r="I645">
        <v>42974</v>
      </c>
      <c r="J645">
        <v>179</v>
      </c>
      <c r="K645">
        <v>240</v>
      </c>
      <c r="L645">
        <v>2</v>
      </c>
      <c r="M645">
        <v>7728</v>
      </c>
      <c r="N645">
        <v>4843.4210000000003</v>
      </c>
      <c r="O645">
        <v>2421.71</v>
      </c>
      <c r="P645">
        <v>120</v>
      </c>
      <c r="Q645">
        <v>32.200000000000003</v>
      </c>
      <c r="R645">
        <v>2884.5790000000002</v>
      </c>
      <c r="S645">
        <v>2018</v>
      </c>
      <c r="T645">
        <v>2</v>
      </c>
      <c r="U645">
        <v>8</v>
      </c>
    </row>
    <row r="646" spans="1:21" x14ac:dyDescent="0.3">
      <c r="A646" s="5" t="s">
        <v>168</v>
      </c>
      <c r="B646" s="5" t="s">
        <v>206</v>
      </c>
      <c r="C646" s="5" t="s">
        <v>113</v>
      </c>
      <c r="D646" s="5" t="s">
        <v>245</v>
      </c>
      <c r="E646" s="5" t="s">
        <v>172</v>
      </c>
      <c r="F646" s="6">
        <v>43153</v>
      </c>
      <c r="G646" s="5" t="s">
        <v>148</v>
      </c>
      <c r="H646" s="5" t="s">
        <v>237</v>
      </c>
      <c r="I646">
        <v>42974</v>
      </c>
      <c r="J646">
        <v>179</v>
      </c>
      <c r="K646">
        <v>224</v>
      </c>
      <c r="L646">
        <v>2</v>
      </c>
      <c r="M646">
        <v>7212.8</v>
      </c>
      <c r="N646">
        <v>4843.4210000000003</v>
      </c>
      <c r="O646">
        <v>2421.71</v>
      </c>
      <c r="P646">
        <v>112</v>
      </c>
      <c r="Q646">
        <v>32.200000000000003</v>
      </c>
      <c r="R646">
        <v>2369.3789999999999</v>
      </c>
      <c r="S646">
        <v>2018</v>
      </c>
      <c r="T646">
        <v>2</v>
      </c>
      <c r="U646">
        <v>8</v>
      </c>
    </row>
    <row r="647" spans="1:21" x14ac:dyDescent="0.3">
      <c r="A647" s="5" t="s">
        <v>168</v>
      </c>
      <c r="B647" s="5" t="s">
        <v>206</v>
      </c>
      <c r="C647" s="5" t="s">
        <v>113</v>
      </c>
      <c r="D647" s="5" t="s">
        <v>245</v>
      </c>
      <c r="E647" s="5" t="s">
        <v>172</v>
      </c>
      <c r="F647" s="6">
        <v>43153</v>
      </c>
      <c r="G647" s="5" t="s">
        <v>148</v>
      </c>
      <c r="H647" s="5" t="s">
        <v>203</v>
      </c>
      <c r="I647">
        <v>42974</v>
      </c>
      <c r="J647">
        <v>179</v>
      </c>
      <c r="K647">
        <v>110</v>
      </c>
      <c r="L647">
        <v>1</v>
      </c>
      <c r="M647">
        <v>3542</v>
      </c>
      <c r="N647">
        <v>2421.71</v>
      </c>
      <c r="O647">
        <v>2421.71</v>
      </c>
      <c r="P647">
        <v>110</v>
      </c>
      <c r="Q647">
        <v>32.200000000000003</v>
      </c>
      <c r="R647">
        <v>1120.29</v>
      </c>
      <c r="S647">
        <v>2018</v>
      </c>
      <c r="T647">
        <v>2</v>
      </c>
      <c r="U647">
        <v>8</v>
      </c>
    </row>
    <row r="648" spans="1:21" x14ac:dyDescent="0.3">
      <c r="A648" s="5" t="s">
        <v>168</v>
      </c>
      <c r="B648" s="5" t="s">
        <v>206</v>
      </c>
      <c r="C648" s="5" t="s">
        <v>113</v>
      </c>
      <c r="D648" s="5" t="s">
        <v>245</v>
      </c>
      <c r="E648" s="5" t="s">
        <v>172</v>
      </c>
      <c r="F648" s="6">
        <v>43153</v>
      </c>
      <c r="G648" s="5" t="s">
        <v>148</v>
      </c>
      <c r="H648" s="5" t="s">
        <v>204</v>
      </c>
      <c r="I648">
        <v>42974</v>
      </c>
      <c r="J648">
        <v>179</v>
      </c>
      <c r="K648">
        <v>470</v>
      </c>
      <c r="L648">
        <v>4</v>
      </c>
      <c r="M648">
        <v>15134</v>
      </c>
      <c r="N648">
        <v>9686.8420000000006</v>
      </c>
      <c r="O648">
        <v>2421.71</v>
      </c>
      <c r="P648">
        <v>117.5</v>
      </c>
      <c r="Q648">
        <v>32.200000000000003</v>
      </c>
      <c r="R648">
        <v>5447.1580000000004</v>
      </c>
      <c r="S648">
        <v>2018</v>
      </c>
      <c r="T648">
        <v>2</v>
      </c>
      <c r="U648">
        <v>8</v>
      </c>
    </row>
    <row r="649" spans="1:21" x14ac:dyDescent="0.3">
      <c r="A649" s="5" t="s">
        <v>168</v>
      </c>
      <c r="B649" s="5" t="s">
        <v>206</v>
      </c>
      <c r="C649" s="5" t="s">
        <v>113</v>
      </c>
      <c r="D649" s="5" t="s">
        <v>245</v>
      </c>
      <c r="E649" s="5" t="s">
        <v>172</v>
      </c>
      <c r="F649" s="6">
        <v>43153</v>
      </c>
      <c r="G649" s="5" t="s">
        <v>148</v>
      </c>
      <c r="H649" s="5" t="s">
        <v>230</v>
      </c>
      <c r="I649">
        <v>42974</v>
      </c>
      <c r="J649">
        <v>179</v>
      </c>
      <c r="K649">
        <v>1744</v>
      </c>
      <c r="L649">
        <v>14</v>
      </c>
      <c r="M649">
        <v>55284.800000000003</v>
      </c>
      <c r="N649">
        <v>33903.946000000004</v>
      </c>
      <c r="O649">
        <v>2421.71</v>
      </c>
      <c r="P649">
        <v>124.57142857142857</v>
      </c>
      <c r="Q649">
        <v>31.7</v>
      </c>
      <c r="R649">
        <v>21380.853999999999</v>
      </c>
      <c r="S649">
        <v>2018</v>
      </c>
      <c r="T649">
        <v>2</v>
      </c>
      <c r="U649">
        <v>8</v>
      </c>
    </row>
    <row r="650" spans="1:21" x14ac:dyDescent="0.3">
      <c r="A650" s="5" t="s">
        <v>168</v>
      </c>
      <c r="B650" s="5" t="s">
        <v>206</v>
      </c>
      <c r="C650" s="5" t="s">
        <v>113</v>
      </c>
      <c r="D650" s="5" t="s">
        <v>245</v>
      </c>
      <c r="E650" s="5" t="s">
        <v>172</v>
      </c>
      <c r="F650" s="6">
        <v>43153</v>
      </c>
      <c r="G650" s="5" t="s">
        <v>148</v>
      </c>
      <c r="H650" s="5" t="s">
        <v>205</v>
      </c>
      <c r="I650">
        <v>42974</v>
      </c>
      <c r="J650">
        <v>179</v>
      </c>
      <c r="K650">
        <v>360</v>
      </c>
      <c r="L650">
        <v>3</v>
      </c>
      <c r="M650">
        <v>11592</v>
      </c>
      <c r="N650">
        <v>7265.1310000000003</v>
      </c>
      <c r="O650">
        <v>2421.71</v>
      </c>
      <c r="P650">
        <v>120</v>
      </c>
      <c r="Q650">
        <v>32.200000000000003</v>
      </c>
      <c r="R650">
        <v>4326.8689999999997</v>
      </c>
      <c r="S650">
        <v>2018</v>
      </c>
      <c r="T650">
        <v>2</v>
      </c>
      <c r="U650">
        <v>8</v>
      </c>
    </row>
    <row r="651" spans="1:21" x14ac:dyDescent="0.3">
      <c r="A651" s="5" t="s">
        <v>168</v>
      </c>
      <c r="B651" s="5" t="s">
        <v>206</v>
      </c>
      <c r="C651" s="5" t="s">
        <v>113</v>
      </c>
      <c r="D651" s="5" t="s">
        <v>245</v>
      </c>
      <c r="E651" s="5" t="s">
        <v>172</v>
      </c>
      <c r="F651" s="6">
        <v>43153</v>
      </c>
      <c r="G651" s="5" t="s">
        <v>148</v>
      </c>
      <c r="H651" s="5" t="s">
        <v>216</v>
      </c>
      <c r="I651">
        <v>42974</v>
      </c>
      <c r="J651">
        <v>179</v>
      </c>
      <c r="K651">
        <v>220</v>
      </c>
      <c r="L651">
        <v>2</v>
      </c>
      <c r="M651">
        <v>7084</v>
      </c>
      <c r="N651">
        <v>4843.4210000000003</v>
      </c>
      <c r="O651">
        <v>2421.71</v>
      </c>
      <c r="P651">
        <v>110</v>
      </c>
      <c r="Q651">
        <v>32.200000000000003</v>
      </c>
      <c r="R651">
        <v>2240.5790000000002</v>
      </c>
      <c r="S651">
        <v>2018</v>
      </c>
      <c r="T651">
        <v>2</v>
      </c>
      <c r="U651">
        <v>8</v>
      </c>
    </row>
    <row r="652" spans="1:21" x14ac:dyDescent="0.3">
      <c r="A652" s="5" t="s">
        <v>168</v>
      </c>
      <c r="B652" s="5" t="s">
        <v>206</v>
      </c>
      <c r="C652" s="5" t="s">
        <v>113</v>
      </c>
      <c r="D652" s="5" t="s">
        <v>245</v>
      </c>
      <c r="E652" s="5" t="s">
        <v>172</v>
      </c>
      <c r="F652" s="6">
        <v>43153</v>
      </c>
      <c r="G652" s="5" t="s">
        <v>148</v>
      </c>
      <c r="H652" s="5" t="s">
        <v>238</v>
      </c>
      <c r="I652">
        <v>42974</v>
      </c>
      <c r="J652">
        <v>179</v>
      </c>
      <c r="K652">
        <v>240</v>
      </c>
      <c r="L652">
        <v>2</v>
      </c>
      <c r="M652">
        <v>7728</v>
      </c>
      <c r="N652">
        <v>4843.4210000000003</v>
      </c>
      <c r="O652">
        <v>2421.71</v>
      </c>
      <c r="P652">
        <v>120</v>
      </c>
      <c r="Q652">
        <v>32.200000000000003</v>
      </c>
      <c r="R652">
        <v>2884.5790000000002</v>
      </c>
      <c r="S652">
        <v>2018</v>
      </c>
      <c r="T652">
        <v>2</v>
      </c>
      <c r="U652">
        <v>8</v>
      </c>
    </row>
    <row r="653" spans="1:21" x14ac:dyDescent="0.3">
      <c r="A653" s="5" t="s">
        <v>168</v>
      </c>
      <c r="B653" s="5" t="s">
        <v>206</v>
      </c>
      <c r="C653" s="5" t="s">
        <v>113</v>
      </c>
      <c r="D653" s="5" t="s">
        <v>245</v>
      </c>
      <c r="E653" s="5" t="s">
        <v>172</v>
      </c>
      <c r="F653" s="6">
        <v>43153</v>
      </c>
      <c r="G653" s="5" t="s">
        <v>148</v>
      </c>
      <c r="H653" s="5" t="s">
        <v>184</v>
      </c>
      <c r="I653">
        <v>42974</v>
      </c>
      <c r="J653">
        <v>179</v>
      </c>
      <c r="K653">
        <v>2365</v>
      </c>
      <c r="L653">
        <v>18</v>
      </c>
      <c r="M653">
        <v>74970.5</v>
      </c>
      <c r="N653">
        <v>43590.788</v>
      </c>
      <c r="O653">
        <v>2421.71</v>
      </c>
      <c r="P653">
        <v>131.38888888888889</v>
      </c>
      <c r="Q653">
        <v>31.7</v>
      </c>
      <c r="R653">
        <v>31379.712</v>
      </c>
      <c r="S653">
        <v>2018</v>
      </c>
      <c r="T653">
        <v>2</v>
      </c>
      <c r="U653">
        <v>8</v>
      </c>
    </row>
    <row r="654" spans="1:21" x14ac:dyDescent="0.3">
      <c r="A654" s="5" t="s">
        <v>168</v>
      </c>
      <c r="B654" s="5" t="s">
        <v>206</v>
      </c>
      <c r="C654" s="5" t="s">
        <v>113</v>
      </c>
      <c r="D654" s="5" t="s">
        <v>245</v>
      </c>
      <c r="E654" s="5" t="s">
        <v>172</v>
      </c>
      <c r="F654" s="6">
        <v>43153</v>
      </c>
      <c r="G654" s="5" t="s">
        <v>148</v>
      </c>
      <c r="H654" s="5" t="s">
        <v>231</v>
      </c>
      <c r="I654">
        <v>42974</v>
      </c>
      <c r="J654">
        <v>179</v>
      </c>
      <c r="K654">
        <v>112</v>
      </c>
      <c r="L654">
        <v>1</v>
      </c>
      <c r="M654">
        <v>3606.4</v>
      </c>
      <c r="N654">
        <v>2421.71</v>
      </c>
      <c r="O654">
        <v>2421.71</v>
      </c>
      <c r="P654">
        <v>112</v>
      </c>
      <c r="Q654">
        <v>32.200000000000003</v>
      </c>
      <c r="R654">
        <v>1184.69</v>
      </c>
      <c r="S654">
        <v>2018</v>
      </c>
      <c r="T654">
        <v>2</v>
      </c>
      <c r="U654">
        <v>8</v>
      </c>
    </row>
    <row r="655" spans="1:21" x14ac:dyDescent="0.3">
      <c r="A655" s="5" t="s">
        <v>168</v>
      </c>
      <c r="B655" s="5" t="s">
        <v>206</v>
      </c>
      <c r="C655" s="5" t="s">
        <v>113</v>
      </c>
      <c r="D655" s="5" t="s">
        <v>245</v>
      </c>
      <c r="E655" s="5" t="s">
        <v>172</v>
      </c>
      <c r="F655" s="6">
        <v>43153</v>
      </c>
      <c r="G655" s="5" t="s">
        <v>148</v>
      </c>
      <c r="H655" s="5" t="s">
        <v>185</v>
      </c>
      <c r="I655">
        <v>42974</v>
      </c>
      <c r="J655">
        <v>179</v>
      </c>
      <c r="K655">
        <v>380</v>
      </c>
      <c r="L655">
        <v>3</v>
      </c>
      <c r="M655">
        <v>12236</v>
      </c>
      <c r="N655">
        <v>7265.1310000000003</v>
      </c>
      <c r="O655">
        <v>2421.71</v>
      </c>
      <c r="P655">
        <v>126.66666666666667</v>
      </c>
      <c r="Q655">
        <v>32.200000000000003</v>
      </c>
      <c r="R655">
        <v>4970.8689999999997</v>
      </c>
      <c r="S655">
        <v>2018</v>
      </c>
      <c r="T655">
        <v>2</v>
      </c>
      <c r="U655">
        <v>8</v>
      </c>
    </row>
    <row r="656" spans="1:21" x14ac:dyDescent="0.3">
      <c r="A656" s="5" t="s">
        <v>168</v>
      </c>
      <c r="B656" s="5" t="s">
        <v>206</v>
      </c>
      <c r="C656" s="5" t="s">
        <v>113</v>
      </c>
      <c r="D656" s="5" t="s">
        <v>245</v>
      </c>
      <c r="E656" s="5" t="s">
        <v>172</v>
      </c>
      <c r="F656" s="6">
        <v>43153</v>
      </c>
      <c r="G656" s="5" t="s">
        <v>148</v>
      </c>
      <c r="H656" s="5" t="s">
        <v>186</v>
      </c>
      <c r="I656">
        <v>42974</v>
      </c>
      <c r="J656">
        <v>179</v>
      </c>
      <c r="K656">
        <v>117</v>
      </c>
      <c r="L656">
        <v>1</v>
      </c>
      <c r="M656">
        <v>3767.4</v>
      </c>
      <c r="N656">
        <v>2421.71</v>
      </c>
      <c r="O656">
        <v>2421.71</v>
      </c>
      <c r="P656">
        <v>117</v>
      </c>
      <c r="Q656">
        <v>32.200000000000003</v>
      </c>
      <c r="R656">
        <v>1345.69</v>
      </c>
      <c r="S656">
        <v>2018</v>
      </c>
      <c r="T656">
        <v>2</v>
      </c>
      <c r="U656">
        <v>8</v>
      </c>
    </row>
    <row r="657" spans="1:21" x14ac:dyDescent="0.3">
      <c r="A657" s="5" t="s">
        <v>168</v>
      </c>
      <c r="B657" s="5" t="s">
        <v>206</v>
      </c>
      <c r="C657" s="5" t="s">
        <v>113</v>
      </c>
      <c r="D657" s="5" t="s">
        <v>245</v>
      </c>
      <c r="E657" s="5" t="s">
        <v>172</v>
      </c>
      <c r="F657" s="6">
        <v>43153</v>
      </c>
      <c r="G657" s="5" t="s">
        <v>148</v>
      </c>
      <c r="H657" s="5" t="s">
        <v>188</v>
      </c>
      <c r="I657">
        <v>42974</v>
      </c>
      <c r="J657">
        <v>179</v>
      </c>
      <c r="K657">
        <v>370</v>
      </c>
      <c r="L657">
        <v>3</v>
      </c>
      <c r="M657">
        <v>11914</v>
      </c>
      <c r="N657">
        <v>7265.1310000000003</v>
      </c>
      <c r="O657">
        <v>2421.71</v>
      </c>
      <c r="P657">
        <v>123.33333333333333</v>
      </c>
      <c r="Q657">
        <v>32.200000000000003</v>
      </c>
      <c r="R657">
        <v>4648.8689999999997</v>
      </c>
      <c r="S657">
        <v>2018</v>
      </c>
      <c r="T657">
        <v>2</v>
      </c>
      <c r="U657">
        <v>8</v>
      </c>
    </row>
    <row r="658" spans="1:21" x14ac:dyDescent="0.3">
      <c r="A658" s="5" t="s">
        <v>168</v>
      </c>
      <c r="B658" s="5" t="s">
        <v>206</v>
      </c>
      <c r="C658" s="5" t="s">
        <v>113</v>
      </c>
      <c r="D658" s="5" t="s">
        <v>245</v>
      </c>
      <c r="E658" s="5" t="s">
        <v>172</v>
      </c>
      <c r="F658" s="6">
        <v>43153</v>
      </c>
      <c r="G658" s="5" t="s">
        <v>148</v>
      </c>
      <c r="H658" s="5" t="s">
        <v>226</v>
      </c>
      <c r="I658">
        <v>42974</v>
      </c>
      <c r="J658">
        <v>179</v>
      </c>
      <c r="K658">
        <v>324</v>
      </c>
      <c r="L658">
        <v>3</v>
      </c>
      <c r="M658">
        <v>10432.799999999999</v>
      </c>
      <c r="N658">
        <v>7265.1310000000003</v>
      </c>
      <c r="O658">
        <v>2421.71</v>
      </c>
      <c r="P658">
        <v>108</v>
      </c>
      <c r="Q658">
        <v>32.200000000000003</v>
      </c>
      <c r="R658">
        <v>3167.6689999999999</v>
      </c>
      <c r="S658">
        <v>2018</v>
      </c>
      <c r="T658">
        <v>2</v>
      </c>
      <c r="U658">
        <v>8</v>
      </c>
    </row>
    <row r="659" spans="1:21" x14ac:dyDescent="0.3">
      <c r="A659" s="5" t="s">
        <v>168</v>
      </c>
      <c r="B659" s="5" t="s">
        <v>206</v>
      </c>
      <c r="C659" s="5" t="s">
        <v>113</v>
      </c>
      <c r="D659" s="5" t="s">
        <v>245</v>
      </c>
      <c r="E659" s="5" t="s">
        <v>172</v>
      </c>
      <c r="F659" s="6">
        <v>43153</v>
      </c>
      <c r="G659" s="5" t="s">
        <v>148</v>
      </c>
      <c r="H659" s="5" t="s">
        <v>190</v>
      </c>
      <c r="I659">
        <v>42974</v>
      </c>
      <c r="J659">
        <v>179</v>
      </c>
      <c r="K659">
        <v>228</v>
      </c>
      <c r="L659">
        <v>2</v>
      </c>
      <c r="M659">
        <v>7341.6</v>
      </c>
      <c r="N659">
        <v>4843.4210000000003</v>
      </c>
      <c r="O659">
        <v>2421.71</v>
      </c>
      <c r="P659">
        <v>114</v>
      </c>
      <c r="Q659">
        <v>32.200000000000003</v>
      </c>
      <c r="R659">
        <v>2498.1790000000001</v>
      </c>
      <c r="S659">
        <v>2018</v>
      </c>
      <c r="T659">
        <v>2</v>
      </c>
      <c r="U659">
        <v>8</v>
      </c>
    </row>
    <row r="660" spans="1:21" x14ac:dyDescent="0.3">
      <c r="A660" s="5" t="s">
        <v>168</v>
      </c>
      <c r="B660" s="5" t="s">
        <v>175</v>
      </c>
      <c r="C660" s="5" t="s">
        <v>87</v>
      </c>
      <c r="D660" s="5" t="s">
        <v>251</v>
      </c>
      <c r="E660" s="5" t="s">
        <v>172</v>
      </c>
      <c r="F660" s="6">
        <v>43154</v>
      </c>
      <c r="G660" s="5" t="s">
        <v>148</v>
      </c>
      <c r="H660" s="5" t="s">
        <v>209</v>
      </c>
      <c r="I660">
        <v>42977</v>
      </c>
      <c r="J660">
        <v>177</v>
      </c>
      <c r="K660">
        <v>117.5</v>
      </c>
      <c r="L660">
        <v>1</v>
      </c>
      <c r="M660">
        <v>3701.25</v>
      </c>
      <c r="N660">
        <v>2446.19</v>
      </c>
      <c r="O660">
        <v>2446.19</v>
      </c>
      <c r="P660">
        <v>117.5</v>
      </c>
      <c r="Q660">
        <v>31.5</v>
      </c>
      <c r="R660">
        <v>1255.06</v>
      </c>
      <c r="S660">
        <v>2018</v>
      </c>
      <c r="T660">
        <v>2</v>
      </c>
      <c r="U660">
        <v>8</v>
      </c>
    </row>
    <row r="661" spans="1:21" x14ac:dyDescent="0.3">
      <c r="A661" s="5" t="s">
        <v>168</v>
      </c>
      <c r="B661" s="5" t="s">
        <v>175</v>
      </c>
      <c r="C661" s="5" t="s">
        <v>87</v>
      </c>
      <c r="D661" s="5" t="s">
        <v>251</v>
      </c>
      <c r="E661" s="5" t="s">
        <v>172</v>
      </c>
      <c r="F661" s="6">
        <v>43154</v>
      </c>
      <c r="G661" s="5" t="s">
        <v>148</v>
      </c>
      <c r="H661" s="5" t="s">
        <v>190</v>
      </c>
      <c r="I661">
        <v>42977</v>
      </c>
      <c r="J661">
        <v>177</v>
      </c>
      <c r="K661">
        <v>107</v>
      </c>
      <c r="L661">
        <v>1</v>
      </c>
      <c r="M661">
        <v>3370.5</v>
      </c>
      <c r="N661">
        <v>2446.19</v>
      </c>
      <c r="O661">
        <v>2446.19</v>
      </c>
      <c r="P661">
        <v>107</v>
      </c>
      <c r="Q661">
        <v>31.5</v>
      </c>
      <c r="R661">
        <v>924.31</v>
      </c>
      <c r="S661">
        <v>2018</v>
      </c>
      <c r="T661">
        <v>2</v>
      </c>
      <c r="U661">
        <v>8</v>
      </c>
    </row>
    <row r="662" spans="1:21" x14ac:dyDescent="0.3">
      <c r="A662" s="5" t="s">
        <v>168</v>
      </c>
      <c r="B662" s="5" t="s">
        <v>175</v>
      </c>
      <c r="C662" s="5" t="s">
        <v>87</v>
      </c>
      <c r="D662" s="5" t="s">
        <v>251</v>
      </c>
      <c r="E662" s="5" t="s">
        <v>172</v>
      </c>
      <c r="F662" s="6">
        <v>43154</v>
      </c>
      <c r="G662" s="5" t="s">
        <v>148</v>
      </c>
      <c r="H662" s="5" t="s">
        <v>178</v>
      </c>
      <c r="I662">
        <v>42977</v>
      </c>
      <c r="J662">
        <v>177</v>
      </c>
      <c r="K662">
        <v>117.5</v>
      </c>
      <c r="L662">
        <v>1</v>
      </c>
      <c r="M662">
        <v>3701.25</v>
      </c>
      <c r="N662">
        <v>2446.19</v>
      </c>
      <c r="O662">
        <v>2446.19</v>
      </c>
      <c r="P662">
        <v>117.5</v>
      </c>
      <c r="Q662">
        <v>31.5</v>
      </c>
      <c r="R662">
        <v>1255.06</v>
      </c>
      <c r="S662">
        <v>2018</v>
      </c>
      <c r="T662">
        <v>2</v>
      </c>
      <c r="U662">
        <v>8</v>
      </c>
    </row>
    <row r="663" spans="1:21" x14ac:dyDescent="0.3">
      <c r="A663" s="5" t="s">
        <v>168</v>
      </c>
      <c r="B663" s="5" t="s">
        <v>175</v>
      </c>
      <c r="C663" s="5" t="s">
        <v>89</v>
      </c>
      <c r="D663" s="5" t="s">
        <v>247</v>
      </c>
      <c r="E663" s="5" t="s">
        <v>172</v>
      </c>
      <c r="F663" s="6">
        <v>43154</v>
      </c>
      <c r="G663" s="5" t="s">
        <v>148</v>
      </c>
      <c r="H663" s="5" t="s">
        <v>200</v>
      </c>
      <c r="I663">
        <v>42958</v>
      </c>
      <c r="J663">
        <v>196</v>
      </c>
      <c r="K663">
        <v>824</v>
      </c>
      <c r="L663">
        <v>6</v>
      </c>
      <c r="M663">
        <v>26120.799999999999</v>
      </c>
      <c r="N663">
        <v>14215.924999999999</v>
      </c>
      <c r="O663">
        <v>2369.3209999999999</v>
      </c>
      <c r="P663">
        <v>137.33333333333334</v>
      </c>
      <c r="Q663">
        <v>31.7</v>
      </c>
      <c r="R663">
        <v>11904.875</v>
      </c>
      <c r="S663">
        <v>2018</v>
      </c>
      <c r="T663">
        <v>2</v>
      </c>
      <c r="U663">
        <v>8</v>
      </c>
    </row>
    <row r="664" spans="1:21" x14ac:dyDescent="0.3">
      <c r="A664" s="5" t="s">
        <v>168</v>
      </c>
      <c r="B664" s="5" t="s">
        <v>175</v>
      </c>
      <c r="C664" s="5" t="s">
        <v>89</v>
      </c>
      <c r="D664" s="5" t="s">
        <v>247</v>
      </c>
      <c r="E664" s="5" t="s">
        <v>172</v>
      </c>
      <c r="F664" s="6">
        <v>43154</v>
      </c>
      <c r="G664" s="5" t="s">
        <v>148</v>
      </c>
      <c r="H664" s="5" t="s">
        <v>199</v>
      </c>
      <c r="I664">
        <v>42958</v>
      </c>
      <c r="J664">
        <v>196</v>
      </c>
      <c r="K664">
        <v>431</v>
      </c>
      <c r="L664">
        <v>3</v>
      </c>
      <c r="M664">
        <v>13662.7</v>
      </c>
      <c r="N664">
        <v>7107.9620000000004</v>
      </c>
      <c r="O664">
        <v>2369.3209999999999</v>
      </c>
      <c r="P664">
        <v>143.66666666666666</v>
      </c>
      <c r="Q664">
        <v>31.7</v>
      </c>
      <c r="R664">
        <v>6554.7380000000003</v>
      </c>
      <c r="S664">
        <v>2018</v>
      </c>
      <c r="T664">
        <v>2</v>
      </c>
      <c r="U664">
        <v>8</v>
      </c>
    </row>
    <row r="665" spans="1:21" x14ac:dyDescent="0.3">
      <c r="A665" s="5" t="s">
        <v>168</v>
      </c>
      <c r="B665" s="5" t="s">
        <v>175</v>
      </c>
      <c r="C665" s="5" t="s">
        <v>89</v>
      </c>
      <c r="D665" s="5" t="s">
        <v>247</v>
      </c>
      <c r="E665" s="5" t="s">
        <v>172</v>
      </c>
      <c r="F665" s="6">
        <v>43154</v>
      </c>
      <c r="G665" s="5" t="s">
        <v>148</v>
      </c>
      <c r="H665" s="5" t="s">
        <v>196</v>
      </c>
      <c r="I665">
        <v>42958</v>
      </c>
      <c r="J665">
        <v>196</v>
      </c>
      <c r="K665">
        <v>407</v>
      </c>
      <c r="L665">
        <v>3</v>
      </c>
      <c r="M665">
        <v>12820.5</v>
      </c>
      <c r="N665">
        <v>7107.9620000000004</v>
      </c>
      <c r="O665">
        <v>2369.3209999999999</v>
      </c>
      <c r="P665">
        <v>135.66666666666666</v>
      </c>
      <c r="Q665">
        <v>31.5</v>
      </c>
      <c r="R665">
        <v>5712.5379999999996</v>
      </c>
      <c r="S665">
        <v>2018</v>
      </c>
      <c r="T665">
        <v>2</v>
      </c>
      <c r="U665">
        <v>8</v>
      </c>
    </row>
    <row r="666" spans="1:21" x14ac:dyDescent="0.3">
      <c r="A666" s="5" t="s">
        <v>168</v>
      </c>
      <c r="B666" s="5" t="s">
        <v>175</v>
      </c>
      <c r="C666" s="5" t="s">
        <v>89</v>
      </c>
      <c r="D666" s="5" t="s">
        <v>247</v>
      </c>
      <c r="E666" s="5" t="s">
        <v>172</v>
      </c>
      <c r="F666" s="6">
        <v>43154</v>
      </c>
      <c r="G666" s="5" t="s">
        <v>148</v>
      </c>
      <c r="H666" s="5" t="s">
        <v>197</v>
      </c>
      <c r="I666">
        <v>42958</v>
      </c>
      <c r="J666">
        <v>196</v>
      </c>
      <c r="K666">
        <v>557</v>
      </c>
      <c r="L666">
        <v>4</v>
      </c>
      <c r="M666">
        <v>17545.5</v>
      </c>
      <c r="N666">
        <v>9477.2829999999994</v>
      </c>
      <c r="O666">
        <v>2369.3209999999999</v>
      </c>
      <c r="P666">
        <v>139.25</v>
      </c>
      <c r="Q666">
        <v>31.5</v>
      </c>
      <c r="R666">
        <v>8068.2169999999996</v>
      </c>
      <c r="S666">
        <v>2018</v>
      </c>
      <c r="T666">
        <v>2</v>
      </c>
      <c r="U666">
        <v>8</v>
      </c>
    </row>
    <row r="667" spans="1:21" x14ac:dyDescent="0.3">
      <c r="A667" s="5" t="s">
        <v>168</v>
      </c>
      <c r="B667" s="5" t="s">
        <v>175</v>
      </c>
      <c r="C667" s="5" t="s">
        <v>89</v>
      </c>
      <c r="D667" s="5" t="s">
        <v>247</v>
      </c>
      <c r="E667" s="5" t="s">
        <v>172</v>
      </c>
      <c r="F667" s="6">
        <v>43154</v>
      </c>
      <c r="G667" s="5" t="s">
        <v>148</v>
      </c>
      <c r="H667" s="5" t="s">
        <v>194</v>
      </c>
      <c r="I667">
        <v>42958</v>
      </c>
      <c r="J667">
        <v>196</v>
      </c>
      <c r="K667">
        <v>277</v>
      </c>
      <c r="L667">
        <v>2</v>
      </c>
      <c r="M667">
        <v>8725.5</v>
      </c>
      <c r="N667">
        <v>4738.6419999999998</v>
      </c>
      <c r="O667">
        <v>2369.3209999999999</v>
      </c>
      <c r="P667">
        <v>138.5</v>
      </c>
      <c r="Q667">
        <v>31.5</v>
      </c>
      <c r="R667">
        <v>3986.8580000000002</v>
      </c>
      <c r="S667">
        <v>2018</v>
      </c>
      <c r="T667">
        <v>2</v>
      </c>
      <c r="U667">
        <v>8</v>
      </c>
    </row>
    <row r="668" spans="1:21" x14ac:dyDescent="0.3">
      <c r="A668" s="5" t="s">
        <v>168</v>
      </c>
      <c r="B668" s="5" t="s">
        <v>175</v>
      </c>
      <c r="C668" s="5" t="s">
        <v>89</v>
      </c>
      <c r="D668" s="5" t="s">
        <v>247</v>
      </c>
      <c r="E668" s="5" t="s">
        <v>172</v>
      </c>
      <c r="F668" s="6">
        <v>43154</v>
      </c>
      <c r="G668" s="5" t="s">
        <v>148</v>
      </c>
      <c r="H668" s="5" t="s">
        <v>195</v>
      </c>
      <c r="I668">
        <v>42958</v>
      </c>
      <c r="J668">
        <v>196</v>
      </c>
      <c r="K668">
        <v>418.5</v>
      </c>
      <c r="L668">
        <v>3</v>
      </c>
      <c r="M668">
        <v>13392</v>
      </c>
      <c r="N668">
        <v>7107.9620000000004</v>
      </c>
      <c r="O668">
        <v>2369.3209999999999</v>
      </c>
      <c r="P668">
        <v>139.5</v>
      </c>
      <c r="Q668">
        <v>32</v>
      </c>
      <c r="R668">
        <v>6284.0379999999996</v>
      </c>
      <c r="S668">
        <v>2018</v>
      </c>
      <c r="T668">
        <v>2</v>
      </c>
      <c r="U668">
        <v>8</v>
      </c>
    </row>
    <row r="669" spans="1:21" x14ac:dyDescent="0.3">
      <c r="A669" s="5" t="s">
        <v>168</v>
      </c>
      <c r="B669" s="5" t="s">
        <v>206</v>
      </c>
      <c r="C669" s="5" t="s">
        <v>113</v>
      </c>
      <c r="D669" s="5" t="s">
        <v>245</v>
      </c>
      <c r="E669" s="5" t="s">
        <v>172</v>
      </c>
      <c r="F669" s="6">
        <v>43154</v>
      </c>
      <c r="G669" s="5" t="s">
        <v>148</v>
      </c>
      <c r="H669" s="5" t="s">
        <v>202</v>
      </c>
      <c r="I669">
        <v>42974</v>
      </c>
      <c r="J669">
        <v>180</v>
      </c>
      <c r="K669">
        <v>1283</v>
      </c>
      <c r="L669">
        <v>10</v>
      </c>
      <c r="M669">
        <v>41312.6</v>
      </c>
      <c r="N669">
        <v>24217.103999999999</v>
      </c>
      <c r="O669">
        <v>2421.71</v>
      </c>
      <c r="P669">
        <v>128.30000000000001</v>
      </c>
      <c r="Q669">
        <v>32.200000000000003</v>
      </c>
      <c r="R669">
        <v>17095.495999999999</v>
      </c>
      <c r="S669">
        <v>2018</v>
      </c>
      <c r="T669">
        <v>2</v>
      </c>
      <c r="U669">
        <v>8</v>
      </c>
    </row>
    <row r="670" spans="1:21" x14ac:dyDescent="0.3">
      <c r="A670" s="5" t="s">
        <v>168</v>
      </c>
      <c r="B670" s="5" t="s">
        <v>206</v>
      </c>
      <c r="C670" s="5" t="s">
        <v>113</v>
      </c>
      <c r="D670" s="5" t="s">
        <v>245</v>
      </c>
      <c r="E670" s="5" t="s">
        <v>172</v>
      </c>
      <c r="F670" s="6">
        <v>43154</v>
      </c>
      <c r="G670" s="5" t="s">
        <v>148</v>
      </c>
      <c r="H670" s="5" t="s">
        <v>205</v>
      </c>
      <c r="I670">
        <v>42974</v>
      </c>
      <c r="J670">
        <v>180</v>
      </c>
      <c r="K670">
        <v>256</v>
      </c>
      <c r="L670">
        <v>2</v>
      </c>
      <c r="M670">
        <v>8243.2000000000007</v>
      </c>
      <c r="N670">
        <v>4843.4210000000003</v>
      </c>
      <c r="O670">
        <v>2421.71</v>
      </c>
      <c r="P670">
        <v>128</v>
      </c>
      <c r="Q670">
        <v>32.200000000000003</v>
      </c>
      <c r="R670">
        <v>3399.779</v>
      </c>
      <c r="S670">
        <v>2018</v>
      </c>
      <c r="T670">
        <v>2</v>
      </c>
      <c r="U670">
        <v>8</v>
      </c>
    </row>
    <row r="671" spans="1:21" x14ac:dyDescent="0.3">
      <c r="A671" s="5" t="s">
        <v>168</v>
      </c>
      <c r="B671" s="5" t="s">
        <v>206</v>
      </c>
      <c r="C671" s="5" t="s">
        <v>113</v>
      </c>
      <c r="D671" s="5" t="s">
        <v>245</v>
      </c>
      <c r="E671" s="5" t="s">
        <v>172</v>
      </c>
      <c r="F671" s="6">
        <v>43154</v>
      </c>
      <c r="G671" s="5" t="s">
        <v>148</v>
      </c>
      <c r="H671" s="5" t="s">
        <v>184</v>
      </c>
      <c r="I671">
        <v>42974</v>
      </c>
      <c r="J671">
        <v>180</v>
      </c>
      <c r="K671">
        <v>3284</v>
      </c>
      <c r="L671">
        <v>25</v>
      </c>
      <c r="M671">
        <v>104102.8</v>
      </c>
      <c r="N671">
        <v>60542.760999999999</v>
      </c>
      <c r="O671">
        <v>2421.71</v>
      </c>
      <c r="P671">
        <v>131.36000000000001</v>
      </c>
      <c r="Q671">
        <v>31.7</v>
      </c>
      <c r="R671">
        <v>43560.038999999997</v>
      </c>
      <c r="S671">
        <v>2018</v>
      </c>
      <c r="T671">
        <v>2</v>
      </c>
      <c r="U671">
        <v>8</v>
      </c>
    </row>
    <row r="672" spans="1:21" x14ac:dyDescent="0.3">
      <c r="A672" s="5" t="s">
        <v>168</v>
      </c>
      <c r="B672" s="5" t="s">
        <v>206</v>
      </c>
      <c r="C672" s="5" t="s">
        <v>113</v>
      </c>
      <c r="D672" s="5" t="s">
        <v>245</v>
      </c>
      <c r="E672" s="5" t="s">
        <v>172</v>
      </c>
      <c r="F672" s="6">
        <v>43154</v>
      </c>
      <c r="G672" s="5" t="s">
        <v>148</v>
      </c>
      <c r="H672" s="5" t="s">
        <v>246</v>
      </c>
      <c r="I672">
        <v>42974</v>
      </c>
      <c r="J672">
        <v>180</v>
      </c>
      <c r="K672">
        <v>508</v>
      </c>
      <c r="L672">
        <v>4</v>
      </c>
      <c r="M672">
        <v>16357.6</v>
      </c>
      <c r="N672">
        <v>9686.8420000000006</v>
      </c>
      <c r="O672">
        <v>2421.71</v>
      </c>
      <c r="P672">
        <v>127</v>
      </c>
      <c r="Q672">
        <v>32.200000000000003</v>
      </c>
      <c r="R672">
        <v>6670.7579999999998</v>
      </c>
      <c r="S672">
        <v>2018</v>
      </c>
      <c r="T672">
        <v>2</v>
      </c>
      <c r="U672">
        <v>8</v>
      </c>
    </row>
    <row r="673" spans="1:21" x14ac:dyDescent="0.3">
      <c r="A673" s="5" t="s">
        <v>168</v>
      </c>
      <c r="B673" s="5" t="s">
        <v>206</v>
      </c>
      <c r="C673" s="5" t="s">
        <v>113</v>
      </c>
      <c r="D673" s="5" t="s">
        <v>245</v>
      </c>
      <c r="E673" s="5" t="s">
        <v>172</v>
      </c>
      <c r="F673" s="6">
        <v>43154</v>
      </c>
      <c r="G673" s="5" t="s">
        <v>148</v>
      </c>
      <c r="H673" s="5" t="s">
        <v>191</v>
      </c>
      <c r="I673">
        <v>42974</v>
      </c>
      <c r="J673">
        <v>180</v>
      </c>
      <c r="K673">
        <v>604</v>
      </c>
      <c r="L673">
        <v>5</v>
      </c>
      <c r="M673">
        <v>19448.8</v>
      </c>
      <c r="N673">
        <v>12108.552</v>
      </c>
      <c r="O673">
        <v>2421.71</v>
      </c>
      <c r="P673">
        <v>120.8</v>
      </c>
      <c r="Q673">
        <v>32.200000000000003</v>
      </c>
      <c r="R673">
        <v>7340.2479999999996</v>
      </c>
      <c r="S673">
        <v>2018</v>
      </c>
      <c r="T673">
        <v>2</v>
      </c>
      <c r="U673">
        <v>8</v>
      </c>
    </row>
    <row r="674" spans="1:21" x14ac:dyDescent="0.3">
      <c r="A674" s="5" t="s">
        <v>168</v>
      </c>
      <c r="B674" s="5" t="s">
        <v>206</v>
      </c>
      <c r="C674" s="5" t="s">
        <v>113</v>
      </c>
      <c r="D674" s="5" t="s">
        <v>245</v>
      </c>
      <c r="E674" s="5" t="s">
        <v>172</v>
      </c>
      <c r="F674" s="6">
        <v>43154</v>
      </c>
      <c r="G674" s="5" t="s">
        <v>148</v>
      </c>
      <c r="H674" s="5" t="s">
        <v>187</v>
      </c>
      <c r="I674">
        <v>42974</v>
      </c>
      <c r="J674">
        <v>180</v>
      </c>
      <c r="K674">
        <v>260</v>
      </c>
      <c r="L674">
        <v>2</v>
      </c>
      <c r="M674">
        <v>8372</v>
      </c>
      <c r="N674">
        <v>4843.4210000000003</v>
      </c>
      <c r="O674">
        <v>2421.71</v>
      </c>
      <c r="P674">
        <v>130</v>
      </c>
      <c r="Q674">
        <v>32.200000000000003</v>
      </c>
      <c r="R674">
        <v>3528.5790000000002</v>
      </c>
      <c r="S674">
        <v>2018</v>
      </c>
      <c r="T674">
        <v>2</v>
      </c>
      <c r="U674">
        <v>8</v>
      </c>
    </row>
    <row r="675" spans="1:21" x14ac:dyDescent="0.3">
      <c r="A675" s="5" t="s">
        <v>168</v>
      </c>
      <c r="B675" s="5" t="s">
        <v>206</v>
      </c>
      <c r="C675" s="5" t="s">
        <v>113</v>
      </c>
      <c r="D675" s="5" t="s">
        <v>245</v>
      </c>
      <c r="E675" s="5" t="s">
        <v>172</v>
      </c>
      <c r="F675" s="6">
        <v>43154</v>
      </c>
      <c r="G675" s="5" t="s">
        <v>148</v>
      </c>
      <c r="H675" s="5" t="s">
        <v>203</v>
      </c>
      <c r="I675">
        <v>42974</v>
      </c>
      <c r="J675">
        <v>180</v>
      </c>
      <c r="K675">
        <v>225</v>
      </c>
      <c r="L675">
        <v>2</v>
      </c>
      <c r="M675">
        <v>7245</v>
      </c>
      <c r="N675">
        <v>4843.4210000000003</v>
      </c>
      <c r="O675">
        <v>2421.71</v>
      </c>
      <c r="P675">
        <v>112.5</v>
      </c>
      <c r="Q675">
        <v>32.200000000000003</v>
      </c>
      <c r="R675">
        <v>2401.5790000000002</v>
      </c>
      <c r="S675">
        <v>2018</v>
      </c>
      <c r="T675">
        <v>2</v>
      </c>
      <c r="U675">
        <v>8</v>
      </c>
    </row>
    <row r="676" spans="1:21" x14ac:dyDescent="0.3">
      <c r="A676" s="5" t="s">
        <v>168</v>
      </c>
      <c r="B676" s="5" t="s">
        <v>206</v>
      </c>
      <c r="C676" s="5" t="s">
        <v>113</v>
      </c>
      <c r="D676" s="5" t="s">
        <v>245</v>
      </c>
      <c r="E676" s="5" t="s">
        <v>172</v>
      </c>
      <c r="F676" s="6">
        <v>43154</v>
      </c>
      <c r="G676" s="5" t="s">
        <v>148</v>
      </c>
      <c r="H676" s="5" t="s">
        <v>204</v>
      </c>
      <c r="I676">
        <v>42974</v>
      </c>
      <c r="J676">
        <v>180</v>
      </c>
      <c r="K676">
        <v>370</v>
      </c>
      <c r="L676">
        <v>3</v>
      </c>
      <c r="M676">
        <v>11914</v>
      </c>
      <c r="N676">
        <v>7265.1310000000003</v>
      </c>
      <c r="O676">
        <v>2421.71</v>
      </c>
      <c r="P676">
        <v>123.33333333333333</v>
      </c>
      <c r="Q676">
        <v>32.200000000000003</v>
      </c>
      <c r="R676">
        <v>4648.8689999999997</v>
      </c>
      <c r="S676">
        <v>2018</v>
      </c>
      <c r="T676">
        <v>2</v>
      </c>
      <c r="U676">
        <v>8</v>
      </c>
    </row>
    <row r="677" spans="1:21" x14ac:dyDescent="0.3">
      <c r="A677" s="5" t="s">
        <v>168</v>
      </c>
      <c r="B677" s="5" t="s">
        <v>206</v>
      </c>
      <c r="C677" s="5" t="s">
        <v>113</v>
      </c>
      <c r="D677" s="5" t="s">
        <v>245</v>
      </c>
      <c r="E677" s="5" t="s">
        <v>172</v>
      </c>
      <c r="F677" s="6">
        <v>43154</v>
      </c>
      <c r="G677" s="5" t="s">
        <v>148</v>
      </c>
      <c r="H677" s="5" t="s">
        <v>237</v>
      </c>
      <c r="I677">
        <v>42974</v>
      </c>
      <c r="J677">
        <v>180</v>
      </c>
      <c r="K677">
        <v>350</v>
      </c>
      <c r="L677">
        <v>3</v>
      </c>
      <c r="M677">
        <v>11270</v>
      </c>
      <c r="N677">
        <v>7265.1310000000003</v>
      </c>
      <c r="O677">
        <v>2421.71</v>
      </c>
      <c r="P677">
        <v>116.66666666666667</v>
      </c>
      <c r="Q677">
        <v>32.200000000000003</v>
      </c>
      <c r="R677">
        <v>4004.8690000000001</v>
      </c>
      <c r="S677">
        <v>2018</v>
      </c>
      <c r="T677">
        <v>2</v>
      </c>
      <c r="U677">
        <v>8</v>
      </c>
    </row>
    <row r="678" spans="1:21" x14ac:dyDescent="0.3">
      <c r="A678" s="5" t="s">
        <v>168</v>
      </c>
      <c r="B678" s="5" t="s">
        <v>206</v>
      </c>
      <c r="C678" s="5" t="s">
        <v>113</v>
      </c>
      <c r="D678" s="5" t="s">
        <v>245</v>
      </c>
      <c r="E678" s="5" t="s">
        <v>172</v>
      </c>
      <c r="F678" s="6">
        <v>43154</v>
      </c>
      <c r="G678" s="5" t="s">
        <v>148</v>
      </c>
      <c r="H678" s="5" t="s">
        <v>234</v>
      </c>
      <c r="I678">
        <v>42974</v>
      </c>
      <c r="J678">
        <v>180</v>
      </c>
      <c r="K678">
        <v>133</v>
      </c>
      <c r="L678">
        <v>1</v>
      </c>
      <c r="M678">
        <v>4282.6000000000004</v>
      </c>
      <c r="N678">
        <v>2421.71</v>
      </c>
      <c r="O678">
        <v>2421.71</v>
      </c>
      <c r="P678">
        <v>133</v>
      </c>
      <c r="Q678">
        <v>32.200000000000003</v>
      </c>
      <c r="R678">
        <v>1860.89</v>
      </c>
      <c r="S678">
        <v>2018</v>
      </c>
      <c r="T678">
        <v>2</v>
      </c>
      <c r="U678">
        <v>8</v>
      </c>
    </row>
    <row r="679" spans="1:21" x14ac:dyDescent="0.3">
      <c r="A679" s="5" t="s">
        <v>168</v>
      </c>
      <c r="B679" s="5" t="s">
        <v>206</v>
      </c>
      <c r="C679" s="5" t="s">
        <v>113</v>
      </c>
      <c r="D679" s="5" t="s">
        <v>245</v>
      </c>
      <c r="E679" s="5" t="s">
        <v>172</v>
      </c>
      <c r="F679" s="6">
        <v>43154</v>
      </c>
      <c r="G679" s="5" t="s">
        <v>148</v>
      </c>
      <c r="H679" s="5" t="s">
        <v>180</v>
      </c>
      <c r="I679">
        <v>42974</v>
      </c>
      <c r="J679">
        <v>180</v>
      </c>
      <c r="K679">
        <v>110</v>
      </c>
      <c r="L679">
        <v>1</v>
      </c>
      <c r="M679">
        <v>3542</v>
      </c>
      <c r="N679">
        <v>2421.71</v>
      </c>
      <c r="O679">
        <v>2421.71</v>
      </c>
      <c r="P679">
        <v>110</v>
      </c>
      <c r="Q679">
        <v>32.200000000000003</v>
      </c>
      <c r="R679">
        <v>1120.29</v>
      </c>
      <c r="S679">
        <v>2018</v>
      </c>
      <c r="T679">
        <v>2</v>
      </c>
      <c r="U679">
        <v>8</v>
      </c>
    </row>
    <row r="680" spans="1:21" x14ac:dyDescent="0.3">
      <c r="A680" s="5" t="s">
        <v>168</v>
      </c>
      <c r="B680" s="5" t="s">
        <v>206</v>
      </c>
      <c r="C680" s="5" t="s">
        <v>113</v>
      </c>
      <c r="D680" s="5" t="s">
        <v>245</v>
      </c>
      <c r="E680" s="5" t="s">
        <v>172</v>
      </c>
      <c r="F680" s="6">
        <v>43154</v>
      </c>
      <c r="G680" s="5" t="s">
        <v>148</v>
      </c>
      <c r="H680" s="5" t="s">
        <v>222</v>
      </c>
      <c r="I680">
        <v>42974</v>
      </c>
      <c r="J680">
        <v>180</v>
      </c>
      <c r="K680">
        <v>126</v>
      </c>
      <c r="L680">
        <v>1</v>
      </c>
      <c r="M680">
        <v>4057.2</v>
      </c>
      <c r="N680">
        <v>2421.71</v>
      </c>
      <c r="O680">
        <v>2421.71</v>
      </c>
      <c r="P680">
        <v>126</v>
      </c>
      <c r="Q680">
        <v>32.200000000000003</v>
      </c>
      <c r="R680">
        <v>1635.49</v>
      </c>
      <c r="S680">
        <v>2018</v>
      </c>
      <c r="T680">
        <v>2</v>
      </c>
      <c r="U680">
        <v>8</v>
      </c>
    </row>
    <row r="681" spans="1:21" x14ac:dyDescent="0.3">
      <c r="A681" s="5" t="s">
        <v>168</v>
      </c>
      <c r="B681" s="5" t="s">
        <v>206</v>
      </c>
      <c r="C681" s="5" t="s">
        <v>113</v>
      </c>
      <c r="D681" s="5" t="s">
        <v>245</v>
      </c>
      <c r="E681" s="5" t="s">
        <v>172</v>
      </c>
      <c r="F681" s="6">
        <v>43154</v>
      </c>
      <c r="G681" s="5" t="s">
        <v>148</v>
      </c>
      <c r="H681" s="5" t="s">
        <v>183</v>
      </c>
      <c r="I681">
        <v>42974</v>
      </c>
      <c r="J681">
        <v>180</v>
      </c>
      <c r="K681">
        <v>369</v>
      </c>
      <c r="L681">
        <v>3</v>
      </c>
      <c r="M681">
        <v>11881.8</v>
      </c>
      <c r="N681">
        <v>7265.1310000000003</v>
      </c>
      <c r="O681">
        <v>2421.71</v>
      </c>
      <c r="P681">
        <v>123</v>
      </c>
      <c r="Q681">
        <v>32.200000000000003</v>
      </c>
      <c r="R681">
        <v>4616.6689999999999</v>
      </c>
      <c r="S681">
        <v>2018</v>
      </c>
      <c r="T681">
        <v>2</v>
      </c>
      <c r="U681">
        <v>8</v>
      </c>
    </row>
    <row r="682" spans="1:21" x14ac:dyDescent="0.3">
      <c r="A682" s="5" t="s">
        <v>168</v>
      </c>
      <c r="B682" s="5" t="s">
        <v>206</v>
      </c>
      <c r="C682" s="5" t="s">
        <v>113</v>
      </c>
      <c r="D682" s="5" t="s">
        <v>245</v>
      </c>
      <c r="E682" s="5" t="s">
        <v>172</v>
      </c>
      <c r="F682" s="6">
        <v>43154</v>
      </c>
      <c r="G682" s="5" t="s">
        <v>148</v>
      </c>
      <c r="H682" s="5" t="s">
        <v>182</v>
      </c>
      <c r="I682">
        <v>42974</v>
      </c>
      <c r="J682">
        <v>180</v>
      </c>
      <c r="K682">
        <v>268</v>
      </c>
      <c r="L682">
        <v>2</v>
      </c>
      <c r="M682">
        <v>8629.6</v>
      </c>
      <c r="N682">
        <v>4843.4210000000003</v>
      </c>
      <c r="O682">
        <v>2421.71</v>
      </c>
      <c r="P682">
        <v>134</v>
      </c>
      <c r="Q682">
        <v>32.200000000000003</v>
      </c>
      <c r="R682">
        <v>3786.1790000000001</v>
      </c>
      <c r="S682">
        <v>2018</v>
      </c>
      <c r="T682">
        <v>2</v>
      </c>
      <c r="U682">
        <v>8</v>
      </c>
    </row>
    <row r="683" spans="1:21" x14ac:dyDescent="0.3">
      <c r="A683" s="5" t="s">
        <v>168</v>
      </c>
      <c r="B683" s="5" t="s">
        <v>206</v>
      </c>
      <c r="C683" s="5" t="s">
        <v>113</v>
      </c>
      <c r="D683" s="5" t="s">
        <v>245</v>
      </c>
      <c r="E683" s="5" t="s">
        <v>172</v>
      </c>
      <c r="F683" s="6">
        <v>43154</v>
      </c>
      <c r="G683" s="5" t="s">
        <v>148</v>
      </c>
      <c r="H683" s="5" t="s">
        <v>186</v>
      </c>
      <c r="I683">
        <v>42974</v>
      </c>
      <c r="J683">
        <v>180</v>
      </c>
      <c r="K683">
        <v>116</v>
      </c>
      <c r="L683">
        <v>1</v>
      </c>
      <c r="M683">
        <v>3735.2</v>
      </c>
      <c r="N683">
        <v>2421.71</v>
      </c>
      <c r="O683">
        <v>2421.71</v>
      </c>
      <c r="P683">
        <v>116</v>
      </c>
      <c r="Q683">
        <v>32.200000000000003</v>
      </c>
      <c r="R683">
        <v>1313.49</v>
      </c>
      <c r="S683">
        <v>2018</v>
      </c>
      <c r="T683">
        <v>2</v>
      </c>
      <c r="U683">
        <v>8</v>
      </c>
    </row>
    <row r="684" spans="1:21" x14ac:dyDescent="0.3">
      <c r="A684" s="5" t="s">
        <v>168</v>
      </c>
      <c r="B684" s="5" t="s">
        <v>206</v>
      </c>
      <c r="C684" s="5" t="s">
        <v>113</v>
      </c>
      <c r="D684" s="5" t="s">
        <v>245</v>
      </c>
      <c r="E684" s="5" t="s">
        <v>172</v>
      </c>
      <c r="F684" s="6">
        <v>43154</v>
      </c>
      <c r="G684" s="5" t="s">
        <v>148</v>
      </c>
      <c r="H684" s="5" t="s">
        <v>190</v>
      </c>
      <c r="I684">
        <v>42974</v>
      </c>
      <c r="J684">
        <v>180</v>
      </c>
      <c r="K684">
        <v>333</v>
      </c>
      <c r="L684">
        <v>3</v>
      </c>
      <c r="M684">
        <v>10722.6</v>
      </c>
      <c r="N684">
        <v>7265.1310000000003</v>
      </c>
      <c r="O684">
        <v>2421.71</v>
      </c>
      <c r="P684">
        <v>111</v>
      </c>
      <c r="Q684">
        <v>32.200000000000003</v>
      </c>
      <c r="R684">
        <v>3457.4690000000001</v>
      </c>
      <c r="S684">
        <v>2018</v>
      </c>
      <c r="T684">
        <v>2</v>
      </c>
      <c r="U684">
        <v>8</v>
      </c>
    </row>
    <row r="685" spans="1:21" x14ac:dyDescent="0.3">
      <c r="A685" s="5" t="s">
        <v>168</v>
      </c>
      <c r="B685" s="5" t="s">
        <v>206</v>
      </c>
      <c r="C685" s="5" t="s">
        <v>113</v>
      </c>
      <c r="D685" s="5" t="s">
        <v>245</v>
      </c>
      <c r="E685" s="5" t="s">
        <v>172</v>
      </c>
      <c r="F685" s="6">
        <v>43154</v>
      </c>
      <c r="G685" s="5" t="s">
        <v>148</v>
      </c>
      <c r="H685" s="5" t="s">
        <v>224</v>
      </c>
      <c r="I685">
        <v>42974</v>
      </c>
      <c r="J685">
        <v>180</v>
      </c>
      <c r="K685">
        <v>240</v>
      </c>
      <c r="L685">
        <v>2</v>
      </c>
      <c r="M685">
        <v>7728</v>
      </c>
      <c r="N685">
        <v>4843.4210000000003</v>
      </c>
      <c r="O685">
        <v>2421.71</v>
      </c>
      <c r="P685">
        <v>120</v>
      </c>
      <c r="Q685">
        <v>32.200000000000003</v>
      </c>
      <c r="R685">
        <v>2884.5790000000002</v>
      </c>
      <c r="S685">
        <v>2018</v>
      </c>
      <c r="T685">
        <v>2</v>
      </c>
      <c r="U685">
        <v>8</v>
      </c>
    </row>
    <row r="686" spans="1:21" x14ac:dyDescent="0.3">
      <c r="A686" s="5" t="s">
        <v>168</v>
      </c>
      <c r="B686" s="5" t="s">
        <v>206</v>
      </c>
      <c r="C686" s="5" t="s">
        <v>113</v>
      </c>
      <c r="D686" s="5" t="s">
        <v>245</v>
      </c>
      <c r="E686" s="5" t="s">
        <v>172</v>
      </c>
      <c r="F686" s="6">
        <v>43154</v>
      </c>
      <c r="G686" s="5" t="s">
        <v>148</v>
      </c>
      <c r="H686" s="5" t="s">
        <v>225</v>
      </c>
      <c r="I686">
        <v>42974</v>
      </c>
      <c r="J686">
        <v>180</v>
      </c>
      <c r="K686">
        <v>118</v>
      </c>
      <c r="L686">
        <v>1</v>
      </c>
      <c r="M686">
        <v>3799.6</v>
      </c>
      <c r="N686">
        <v>2421.71</v>
      </c>
      <c r="O686">
        <v>2421.71</v>
      </c>
      <c r="P686">
        <v>118</v>
      </c>
      <c r="Q686">
        <v>32.200000000000003</v>
      </c>
      <c r="R686">
        <v>1377.89</v>
      </c>
      <c r="S686">
        <v>2018</v>
      </c>
      <c r="T686">
        <v>2</v>
      </c>
      <c r="U686">
        <v>8</v>
      </c>
    </row>
    <row r="687" spans="1:21" x14ac:dyDescent="0.3">
      <c r="A687" s="5" t="s">
        <v>168</v>
      </c>
      <c r="B687" s="5" t="s">
        <v>206</v>
      </c>
      <c r="C687" s="5" t="s">
        <v>113</v>
      </c>
      <c r="D687" s="5" t="s">
        <v>245</v>
      </c>
      <c r="E687" s="5" t="s">
        <v>172</v>
      </c>
      <c r="F687" s="6">
        <v>43154</v>
      </c>
      <c r="G687" s="5" t="s">
        <v>148</v>
      </c>
      <c r="H687" s="5" t="s">
        <v>223</v>
      </c>
      <c r="I687">
        <v>42974</v>
      </c>
      <c r="J687">
        <v>180</v>
      </c>
      <c r="K687">
        <v>402</v>
      </c>
      <c r="L687">
        <v>3</v>
      </c>
      <c r="M687">
        <v>12944.4</v>
      </c>
      <c r="N687">
        <v>7265.1310000000003</v>
      </c>
      <c r="O687">
        <v>2421.71</v>
      </c>
      <c r="P687">
        <v>134</v>
      </c>
      <c r="Q687">
        <v>32.200000000000003</v>
      </c>
      <c r="R687">
        <v>5679.2690000000002</v>
      </c>
      <c r="S687">
        <v>2018</v>
      </c>
      <c r="T687">
        <v>2</v>
      </c>
      <c r="U687">
        <v>8</v>
      </c>
    </row>
    <row r="688" spans="1:21" x14ac:dyDescent="0.3">
      <c r="A688" s="5" t="s">
        <v>168</v>
      </c>
      <c r="B688" s="5" t="s">
        <v>169</v>
      </c>
      <c r="C688" s="5" t="s">
        <v>170</v>
      </c>
      <c r="D688" s="5" t="s">
        <v>192</v>
      </c>
      <c r="E688" s="5" t="s">
        <v>172</v>
      </c>
      <c r="F688" s="6">
        <v>43160</v>
      </c>
      <c r="G688" s="5" t="s">
        <v>148</v>
      </c>
      <c r="H688" s="5" t="s">
        <v>212</v>
      </c>
      <c r="I688">
        <v>42943</v>
      </c>
      <c r="J688">
        <v>217</v>
      </c>
      <c r="K688">
        <v>128.5</v>
      </c>
      <c r="L688">
        <v>1</v>
      </c>
      <c r="M688">
        <v>4112</v>
      </c>
      <c r="N688">
        <v>2047.9110000000001</v>
      </c>
      <c r="O688">
        <v>2047.9110000000001</v>
      </c>
      <c r="P688">
        <v>128.5</v>
      </c>
      <c r="Q688">
        <v>32</v>
      </c>
      <c r="R688">
        <v>2064.0889999999999</v>
      </c>
      <c r="S688">
        <v>2018</v>
      </c>
      <c r="T688">
        <v>3</v>
      </c>
      <c r="U688">
        <v>9</v>
      </c>
    </row>
    <row r="689" spans="1:21" x14ac:dyDescent="0.3">
      <c r="A689" s="5" t="s">
        <v>168</v>
      </c>
      <c r="B689" s="5" t="s">
        <v>175</v>
      </c>
      <c r="C689" s="5" t="s">
        <v>82</v>
      </c>
      <c r="D689" s="5" t="s">
        <v>255</v>
      </c>
      <c r="E689" s="5" t="s">
        <v>172</v>
      </c>
      <c r="F689" s="6">
        <v>43160</v>
      </c>
      <c r="G689" s="5" t="s">
        <v>148</v>
      </c>
      <c r="H689" s="5" t="s">
        <v>195</v>
      </c>
      <c r="I689">
        <v>42983</v>
      </c>
      <c r="J689">
        <v>177</v>
      </c>
      <c r="K689">
        <v>474.5</v>
      </c>
      <c r="L689">
        <v>4</v>
      </c>
      <c r="M689">
        <v>15184</v>
      </c>
      <c r="N689">
        <v>6993.7650000000003</v>
      </c>
      <c r="O689">
        <v>1748.441</v>
      </c>
      <c r="P689">
        <v>118.625</v>
      </c>
      <c r="Q689">
        <v>32</v>
      </c>
      <c r="R689">
        <v>8190.2349999999997</v>
      </c>
      <c r="S689">
        <v>2018</v>
      </c>
      <c r="T689">
        <v>3</v>
      </c>
      <c r="U689">
        <v>9</v>
      </c>
    </row>
    <row r="690" spans="1:21" x14ac:dyDescent="0.3">
      <c r="A690" s="5" t="s">
        <v>168</v>
      </c>
      <c r="B690" s="5" t="s">
        <v>175</v>
      </c>
      <c r="C690" s="5" t="s">
        <v>84</v>
      </c>
      <c r="D690" s="5" t="s">
        <v>256</v>
      </c>
      <c r="E690" s="5" t="s">
        <v>172</v>
      </c>
      <c r="F690" s="6">
        <v>43160</v>
      </c>
      <c r="G690" s="5" t="s">
        <v>148</v>
      </c>
      <c r="H690" s="5" t="s">
        <v>178</v>
      </c>
      <c r="I690">
        <v>42991</v>
      </c>
      <c r="J690">
        <v>169</v>
      </c>
      <c r="K690">
        <v>448.5</v>
      </c>
      <c r="L690">
        <v>4</v>
      </c>
      <c r="M690">
        <v>14127.75</v>
      </c>
      <c r="N690">
        <v>9247.0570000000007</v>
      </c>
      <c r="O690">
        <v>2311.7640000000001</v>
      </c>
      <c r="P690">
        <v>112.125</v>
      </c>
      <c r="Q690">
        <v>31.5</v>
      </c>
      <c r="R690">
        <v>4880.6930000000002</v>
      </c>
      <c r="S690">
        <v>2018</v>
      </c>
      <c r="T690">
        <v>3</v>
      </c>
      <c r="U690">
        <v>9</v>
      </c>
    </row>
    <row r="691" spans="1:21" x14ac:dyDescent="0.3">
      <c r="A691" s="5" t="s">
        <v>168</v>
      </c>
      <c r="B691" s="5" t="s">
        <v>175</v>
      </c>
      <c r="C691" s="5" t="s">
        <v>84</v>
      </c>
      <c r="D691" s="5" t="s">
        <v>256</v>
      </c>
      <c r="E691" s="5" t="s">
        <v>172</v>
      </c>
      <c r="F691" s="6">
        <v>43160</v>
      </c>
      <c r="G691" s="5" t="s">
        <v>148</v>
      </c>
      <c r="H691" s="5" t="s">
        <v>240</v>
      </c>
      <c r="I691">
        <v>42991</v>
      </c>
      <c r="J691">
        <v>169</v>
      </c>
      <c r="K691">
        <v>593.5</v>
      </c>
      <c r="L691">
        <v>5</v>
      </c>
      <c r="M691">
        <v>18695.25</v>
      </c>
      <c r="N691">
        <v>11558.821</v>
      </c>
      <c r="O691">
        <v>2311.7640000000001</v>
      </c>
      <c r="P691">
        <v>118.7</v>
      </c>
      <c r="Q691">
        <v>31.5</v>
      </c>
      <c r="R691">
        <v>7136.4290000000001</v>
      </c>
      <c r="S691">
        <v>2018</v>
      </c>
      <c r="T691">
        <v>3</v>
      </c>
      <c r="U691">
        <v>9</v>
      </c>
    </row>
    <row r="692" spans="1:21" x14ac:dyDescent="0.3">
      <c r="A692" s="5" t="s">
        <v>168</v>
      </c>
      <c r="B692" s="5" t="s">
        <v>175</v>
      </c>
      <c r="C692" s="5" t="s">
        <v>84</v>
      </c>
      <c r="D692" s="5" t="s">
        <v>256</v>
      </c>
      <c r="E692" s="5" t="s">
        <v>172</v>
      </c>
      <c r="F692" s="6">
        <v>43160</v>
      </c>
      <c r="G692" s="5" t="s">
        <v>148</v>
      </c>
      <c r="H692" s="5" t="s">
        <v>209</v>
      </c>
      <c r="I692">
        <v>42991</v>
      </c>
      <c r="J692">
        <v>169</v>
      </c>
      <c r="K692">
        <v>211</v>
      </c>
      <c r="L692">
        <v>2</v>
      </c>
      <c r="M692">
        <v>6646.5</v>
      </c>
      <c r="N692">
        <v>4623.5280000000002</v>
      </c>
      <c r="O692">
        <v>2311.7640000000001</v>
      </c>
      <c r="P692">
        <v>105.5</v>
      </c>
      <c r="Q692">
        <v>31.5</v>
      </c>
      <c r="R692">
        <v>2022.972</v>
      </c>
      <c r="S692">
        <v>2018</v>
      </c>
      <c r="T692">
        <v>3</v>
      </c>
      <c r="U692">
        <v>9</v>
      </c>
    </row>
    <row r="693" spans="1:21" x14ac:dyDescent="0.3">
      <c r="A693" s="5" t="s">
        <v>168</v>
      </c>
      <c r="B693" s="5" t="s">
        <v>175</v>
      </c>
      <c r="C693" s="5" t="s">
        <v>84</v>
      </c>
      <c r="D693" s="5" t="s">
        <v>256</v>
      </c>
      <c r="E693" s="5" t="s">
        <v>172</v>
      </c>
      <c r="F693" s="6">
        <v>43160</v>
      </c>
      <c r="G693" s="5" t="s">
        <v>148</v>
      </c>
      <c r="H693" s="5" t="s">
        <v>235</v>
      </c>
      <c r="I693">
        <v>42991</v>
      </c>
      <c r="J693">
        <v>169</v>
      </c>
      <c r="K693">
        <v>113</v>
      </c>
      <c r="L693">
        <v>1</v>
      </c>
      <c r="M693">
        <v>3559.5</v>
      </c>
      <c r="N693">
        <v>2311.7640000000001</v>
      </c>
      <c r="O693">
        <v>2311.7640000000001</v>
      </c>
      <c r="P693">
        <v>113</v>
      </c>
      <c r="Q693">
        <v>31.5</v>
      </c>
      <c r="R693">
        <v>1247.7360000000001</v>
      </c>
      <c r="S693">
        <v>2018</v>
      </c>
      <c r="T693">
        <v>3</v>
      </c>
      <c r="U693">
        <v>9</v>
      </c>
    </row>
    <row r="694" spans="1:21" x14ac:dyDescent="0.3">
      <c r="A694" s="5" t="s">
        <v>168</v>
      </c>
      <c r="B694" s="5" t="s">
        <v>175</v>
      </c>
      <c r="C694" s="5" t="s">
        <v>84</v>
      </c>
      <c r="D694" s="5" t="s">
        <v>256</v>
      </c>
      <c r="E694" s="5" t="s">
        <v>172</v>
      </c>
      <c r="F694" s="6">
        <v>43160</v>
      </c>
      <c r="G694" s="5" t="s">
        <v>148</v>
      </c>
      <c r="H694" s="5" t="s">
        <v>173</v>
      </c>
      <c r="I694">
        <v>42991</v>
      </c>
      <c r="J694">
        <v>169</v>
      </c>
      <c r="K694">
        <v>1531.5</v>
      </c>
      <c r="L694">
        <v>15</v>
      </c>
      <c r="M694">
        <v>48242.25</v>
      </c>
      <c r="N694">
        <v>34676.463000000003</v>
      </c>
      <c r="O694">
        <v>2311.7640000000001</v>
      </c>
      <c r="P694">
        <v>102.1</v>
      </c>
      <c r="Q694">
        <v>31.5</v>
      </c>
      <c r="R694">
        <v>13565.787</v>
      </c>
      <c r="S694">
        <v>2018</v>
      </c>
      <c r="T694">
        <v>3</v>
      </c>
      <c r="U694">
        <v>9</v>
      </c>
    </row>
    <row r="695" spans="1:21" x14ac:dyDescent="0.3">
      <c r="A695" s="5" t="s">
        <v>168</v>
      </c>
      <c r="B695" s="5" t="s">
        <v>175</v>
      </c>
      <c r="C695" s="5" t="s">
        <v>84</v>
      </c>
      <c r="D695" s="5" t="s">
        <v>256</v>
      </c>
      <c r="E695" s="5" t="s">
        <v>172</v>
      </c>
      <c r="F695" s="6">
        <v>43160</v>
      </c>
      <c r="G695" s="5" t="s">
        <v>148</v>
      </c>
      <c r="H695" s="5" t="s">
        <v>212</v>
      </c>
      <c r="I695">
        <v>42991</v>
      </c>
      <c r="J695">
        <v>169</v>
      </c>
      <c r="K695">
        <v>104</v>
      </c>
      <c r="L695">
        <v>1</v>
      </c>
      <c r="M695">
        <v>3328</v>
      </c>
      <c r="N695">
        <v>2311.7640000000001</v>
      </c>
      <c r="O695">
        <v>2311.7640000000001</v>
      </c>
      <c r="P695">
        <v>104</v>
      </c>
      <c r="Q695">
        <v>32</v>
      </c>
      <c r="R695">
        <v>1016.236</v>
      </c>
      <c r="S695">
        <v>2018</v>
      </c>
      <c r="T695">
        <v>3</v>
      </c>
      <c r="U695">
        <v>9</v>
      </c>
    </row>
    <row r="696" spans="1:21" x14ac:dyDescent="0.3">
      <c r="A696" s="5" t="s">
        <v>168</v>
      </c>
      <c r="B696" s="5" t="s">
        <v>175</v>
      </c>
      <c r="C696" s="5" t="s">
        <v>87</v>
      </c>
      <c r="D696" s="5" t="s">
        <v>251</v>
      </c>
      <c r="E696" s="5" t="s">
        <v>172</v>
      </c>
      <c r="F696" s="6">
        <v>43160</v>
      </c>
      <c r="G696" s="5" t="s">
        <v>148</v>
      </c>
      <c r="H696" s="5" t="s">
        <v>179</v>
      </c>
      <c r="I696">
        <v>42977</v>
      </c>
      <c r="J696">
        <v>183</v>
      </c>
      <c r="K696">
        <v>278.5</v>
      </c>
      <c r="L696">
        <v>2</v>
      </c>
      <c r="M696">
        <v>8912</v>
      </c>
      <c r="N696">
        <v>4928.5119999999997</v>
      </c>
      <c r="O696">
        <v>2464.2559999999999</v>
      </c>
      <c r="P696">
        <v>139.25</v>
      </c>
      <c r="Q696">
        <v>32</v>
      </c>
      <c r="R696">
        <v>3983.4879999999998</v>
      </c>
      <c r="S696">
        <v>2018</v>
      </c>
      <c r="T696">
        <v>3</v>
      </c>
      <c r="U696">
        <v>9</v>
      </c>
    </row>
    <row r="697" spans="1:21" x14ac:dyDescent="0.3">
      <c r="A697" s="5" t="s">
        <v>168</v>
      </c>
      <c r="B697" s="5" t="s">
        <v>175</v>
      </c>
      <c r="C697" s="5" t="s">
        <v>87</v>
      </c>
      <c r="D697" s="5" t="s">
        <v>251</v>
      </c>
      <c r="E697" s="5" t="s">
        <v>172</v>
      </c>
      <c r="F697" s="6">
        <v>43160</v>
      </c>
      <c r="G697" s="5" t="s">
        <v>148</v>
      </c>
      <c r="H697" s="5" t="s">
        <v>194</v>
      </c>
      <c r="I697">
        <v>42977</v>
      </c>
      <c r="J697">
        <v>183</v>
      </c>
      <c r="K697">
        <v>258</v>
      </c>
      <c r="L697">
        <v>2</v>
      </c>
      <c r="M697">
        <v>8127</v>
      </c>
      <c r="N697">
        <v>4928.5119999999997</v>
      </c>
      <c r="O697">
        <v>2464.2559999999999</v>
      </c>
      <c r="P697">
        <v>129</v>
      </c>
      <c r="Q697">
        <v>31.5</v>
      </c>
      <c r="R697">
        <v>3198.4879999999998</v>
      </c>
      <c r="S697">
        <v>2018</v>
      </c>
      <c r="T697">
        <v>3</v>
      </c>
      <c r="U697">
        <v>9</v>
      </c>
    </row>
    <row r="698" spans="1:21" x14ac:dyDescent="0.3">
      <c r="A698" s="5" t="s">
        <v>168</v>
      </c>
      <c r="B698" s="5" t="s">
        <v>175</v>
      </c>
      <c r="C698" s="5" t="s">
        <v>87</v>
      </c>
      <c r="D698" s="5" t="s">
        <v>251</v>
      </c>
      <c r="E698" s="5" t="s">
        <v>172</v>
      </c>
      <c r="F698" s="6">
        <v>43160</v>
      </c>
      <c r="G698" s="5" t="s">
        <v>148</v>
      </c>
      <c r="H698" s="5" t="s">
        <v>179</v>
      </c>
      <c r="I698">
        <v>42977</v>
      </c>
      <c r="J698">
        <v>183</v>
      </c>
      <c r="K698">
        <v>277</v>
      </c>
      <c r="L698">
        <v>2</v>
      </c>
      <c r="M698">
        <v>8864</v>
      </c>
      <c r="N698">
        <v>4928.5119999999997</v>
      </c>
      <c r="O698">
        <v>2464.2559999999999</v>
      </c>
      <c r="P698">
        <v>138.5</v>
      </c>
      <c r="Q698">
        <v>32</v>
      </c>
      <c r="R698">
        <v>3935.4879999999998</v>
      </c>
      <c r="S698">
        <v>2018</v>
      </c>
      <c r="T698">
        <v>3</v>
      </c>
      <c r="U698">
        <v>9</v>
      </c>
    </row>
    <row r="699" spans="1:21" x14ac:dyDescent="0.3">
      <c r="A699" s="5" t="s">
        <v>168</v>
      </c>
      <c r="B699" s="5" t="s">
        <v>175</v>
      </c>
      <c r="C699" s="5" t="s">
        <v>89</v>
      </c>
      <c r="D699" s="5" t="s">
        <v>247</v>
      </c>
      <c r="E699" s="5" t="s">
        <v>172</v>
      </c>
      <c r="F699" s="6">
        <v>43160</v>
      </c>
      <c r="G699" s="5" t="s">
        <v>148</v>
      </c>
      <c r="H699" s="5" t="s">
        <v>198</v>
      </c>
      <c r="I699">
        <v>42958</v>
      </c>
      <c r="J699">
        <v>202</v>
      </c>
      <c r="K699">
        <v>276</v>
      </c>
      <c r="L699">
        <v>2</v>
      </c>
      <c r="M699">
        <v>8694</v>
      </c>
      <c r="N699">
        <v>4738.6419999999998</v>
      </c>
      <c r="O699">
        <v>2369.3209999999999</v>
      </c>
      <c r="P699">
        <v>138</v>
      </c>
      <c r="Q699">
        <v>31.5</v>
      </c>
      <c r="R699">
        <v>3955.3580000000002</v>
      </c>
      <c r="S699">
        <v>2018</v>
      </c>
      <c r="T699">
        <v>3</v>
      </c>
      <c r="U699">
        <v>9</v>
      </c>
    </row>
    <row r="700" spans="1:21" x14ac:dyDescent="0.3">
      <c r="A700" s="5" t="s">
        <v>168</v>
      </c>
      <c r="B700" s="5" t="s">
        <v>175</v>
      </c>
      <c r="C700" s="5" t="s">
        <v>89</v>
      </c>
      <c r="D700" s="5" t="s">
        <v>247</v>
      </c>
      <c r="E700" s="5" t="s">
        <v>172</v>
      </c>
      <c r="F700" s="6">
        <v>43160</v>
      </c>
      <c r="G700" s="5" t="s">
        <v>148</v>
      </c>
      <c r="H700" s="5" t="s">
        <v>197</v>
      </c>
      <c r="I700">
        <v>42958</v>
      </c>
      <c r="J700">
        <v>202</v>
      </c>
      <c r="K700">
        <v>1273</v>
      </c>
      <c r="L700">
        <v>9</v>
      </c>
      <c r="M700">
        <v>40099.5</v>
      </c>
      <c r="N700">
        <v>21323.886999999999</v>
      </c>
      <c r="O700">
        <v>2369.3209999999999</v>
      </c>
      <c r="P700">
        <v>141.44444444444446</v>
      </c>
      <c r="Q700">
        <v>31.5</v>
      </c>
      <c r="R700">
        <v>18775.613000000001</v>
      </c>
      <c r="S700">
        <v>2018</v>
      </c>
      <c r="T700">
        <v>3</v>
      </c>
      <c r="U700">
        <v>9</v>
      </c>
    </row>
    <row r="701" spans="1:21" x14ac:dyDescent="0.3">
      <c r="A701" s="5" t="s">
        <v>168</v>
      </c>
      <c r="B701" s="5" t="s">
        <v>175</v>
      </c>
      <c r="C701" s="5" t="s">
        <v>89</v>
      </c>
      <c r="D701" s="5" t="s">
        <v>247</v>
      </c>
      <c r="E701" s="5" t="s">
        <v>172</v>
      </c>
      <c r="F701" s="6">
        <v>43160</v>
      </c>
      <c r="G701" s="5" t="s">
        <v>148</v>
      </c>
      <c r="H701" s="5" t="s">
        <v>229</v>
      </c>
      <c r="I701">
        <v>42958</v>
      </c>
      <c r="J701">
        <v>202</v>
      </c>
      <c r="K701">
        <v>1209.5</v>
      </c>
      <c r="L701">
        <v>8</v>
      </c>
      <c r="M701">
        <v>38099.25</v>
      </c>
      <c r="N701">
        <v>18954.565999999999</v>
      </c>
      <c r="O701">
        <v>2369.3209999999999</v>
      </c>
      <c r="P701">
        <v>151.1875</v>
      </c>
      <c r="Q701">
        <v>31.5</v>
      </c>
      <c r="R701">
        <v>19144.684000000001</v>
      </c>
      <c r="S701">
        <v>2018</v>
      </c>
      <c r="T701">
        <v>3</v>
      </c>
      <c r="U701">
        <v>9</v>
      </c>
    </row>
    <row r="702" spans="1:21" x14ac:dyDescent="0.3">
      <c r="A702" s="5" t="s">
        <v>168</v>
      </c>
      <c r="B702" s="5" t="s">
        <v>175</v>
      </c>
      <c r="C702" s="5" t="s">
        <v>89</v>
      </c>
      <c r="D702" s="5" t="s">
        <v>247</v>
      </c>
      <c r="E702" s="5" t="s">
        <v>172</v>
      </c>
      <c r="F702" s="6">
        <v>43160</v>
      </c>
      <c r="G702" s="5" t="s">
        <v>148</v>
      </c>
      <c r="H702" s="5" t="s">
        <v>194</v>
      </c>
      <c r="I702">
        <v>42958</v>
      </c>
      <c r="J702">
        <v>202</v>
      </c>
      <c r="K702">
        <v>158</v>
      </c>
      <c r="L702">
        <v>1</v>
      </c>
      <c r="M702">
        <v>4977</v>
      </c>
      <c r="N702">
        <v>2369.3209999999999</v>
      </c>
      <c r="O702">
        <v>2369.3209999999999</v>
      </c>
      <c r="P702">
        <v>158</v>
      </c>
      <c r="Q702">
        <v>31.5</v>
      </c>
      <c r="R702">
        <v>2607.6790000000001</v>
      </c>
      <c r="S702">
        <v>2018</v>
      </c>
      <c r="T702">
        <v>3</v>
      </c>
      <c r="U702">
        <v>9</v>
      </c>
    </row>
    <row r="703" spans="1:21" x14ac:dyDescent="0.3">
      <c r="A703" s="5" t="s">
        <v>168</v>
      </c>
      <c r="B703" s="5" t="s">
        <v>175</v>
      </c>
      <c r="C703" s="5" t="s">
        <v>89</v>
      </c>
      <c r="D703" s="5" t="s">
        <v>247</v>
      </c>
      <c r="E703" s="5" t="s">
        <v>172</v>
      </c>
      <c r="F703" s="6">
        <v>43160</v>
      </c>
      <c r="G703" s="5" t="s">
        <v>148</v>
      </c>
      <c r="H703" s="5" t="s">
        <v>179</v>
      </c>
      <c r="I703">
        <v>42958</v>
      </c>
      <c r="J703">
        <v>202</v>
      </c>
      <c r="K703">
        <v>264</v>
      </c>
      <c r="L703">
        <v>2</v>
      </c>
      <c r="M703">
        <v>8448</v>
      </c>
      <c r="N703">
        <v>4738.6419999999998</v>
      </c>
      <c r="O703">
        <v>2369.3209999999999</v>
      </c>
      <c r="P703">
        <v>132</v>
      </c>
      <c r="Q703">
        <v>32</v>
      </c>
      <c r="R703">
        <v>3709.3580000000002</v>
      </c>
      <c r="S703">
        <v>2018</v>
      </c>
      <c r="T703">
        <v>3</v>
      </c>
      <c r="U703">
        <v>9</v>
      </c>
    </row>
    <row r="704" spans="1:21" x14ac:dyDescent="0.3">
      <c r="A704" s="5" t="s">
        <v>168</v>
      </c>
      <c r="B704" s="5" t="s">
        <v>206</v>
      </c>
      <c r="C704" s="5" t="s">
        <v>107</v>
      </c>
      <c r="D704" s="5" t="s">
        <v>248</v>
      </c>
      <c r="E704" s="5" t="s">
        <v>172</v>
      </c>
      <c r="F704" s="6">
        <v>43160</v>
      </c>
      <c r="G704" s="5" t="s">
        <v>148</v>
      </c>
      <c r="H704" s="5" t="s">
        <v>173</v>
      </c>
      <c r="I704">
        <v>42993</v>
      </c>
      <c r="J704">
        <v>167</v>
      </c>
      <c r="K704">
        <v>1011.6</v>
      </c>
      <c r="L704">
        <v>10</v>
      </c>
      <c r="M704">
        <v>31865.4</v>
      </c>
      <c r="N704">
        <v>22366.84</v>
      </c>
      <c r="O704">
        <v>2236.6840000000002</v>
      </c>
      <c r="P704">
        <v>101.16</v>
      </c>
      <c r="Q704">
        <v>31.5</v>
      </c>
      <c r="R704">
        <v>9498.56</v>
      </c>
      <c r="S704">
        <v>2018</v>
      </c>
      <c r="T704">
        <v>3</v>
      </c>
      <c r="U704">
        <v>9</v>
      </c>
    </row>
    <row r="705" spans="1:21" x14ac:dyDescent="0.3">
      <c r="A705" s="5" t="s">
        <v>168</v>
      </c>
      <c r="B705" s="5" t="s">
        <v>206</v>
      </c>
      <c r="C705" s="5" t="s">
        <v>107</v>
      </c>
      <c r="D705" s="5" t="s">
        <v>248</v>
      </c>
      <c r="E705" s="5" t="s">
        <v>172</v>
      </c>
      <c r="F705" s="6">
        <v>43160</v>
      </c>
      <c r="G705" s="5" t="s">
        <v>148</v>
      </c>
      <c r="H705" s="5" t="s">
        <v>190</v>
      </c>
      <c r="I705">
        <v>42993</v>
      </c>
      <c r="J705">
        <v>167</v>
      </c>
      <c r="K705">
        <v>82.2</v>
      </c>
      <c r="L705">
        <v>1</v>
      </c>
      <c r="M705">
        <v>2589.3000000000002</v>
      </c>
      <c r="N705">
        <v>2236.6840000000002</v>
      </c>
      <c r="O705">
        <v>2236.6840000000002</v>
      </c>
      <c r="P705">
        <v>82.2</v>
      </c>
      <c r="Q705">
        <v>31.5</v>
      </c>
      <c r="R705">
        <v>352.61599999999999</v>
      </c>
      <c r="S705">
        <v>2018</v>
      </c>
      <c r="T705">
        <v>3</v>
      </c>
      <c r="U705">
        <v>9</v>
      </c>
    </row>
    <row r="706" spans="1:21" x14ac:dyDescent="0.3">
      <c r="A706" s="5" t="s">
        <v>168</v>
      </c>
      <c r="B706" s="5" t="s">
        <v>206</v>
      </c>
      <c r="C706" s="5" t="s">
        <v>107</v>
      </c>
      <c r="D706" s="5" t="s">
        <v>248</v>
      </c>
      <c r="E706" s="5" t="s">
        <v>172</v>
      </c>
      <c r="F706" s="6">
        <v>43160</v>
      </c>
      <c r="G706" s="5" t="s">
        <v>148</v>
      </c>
      <c r="H706" s="5" t="s">
        <v>173</v>
      </c>
      <c r="I706">
        <v>42993</v>
      </c>
      <c r="J706">
        <v>167</v>
      </c>
      <c r="K706">
        <v>2207.1999999999998</v>
      </c>
      <c r="L706">
        <v>21</v>
      </c>
      <c r="M706">
        <v>69526.8</v>
      </c>
      <c r="N706">
        <v>46970.364000000001</v>
      </c>
      <c r="O706">
        <v>2236.6840000000002</v>
      </c>
      <c r="P706">
        <v>105.1047619047619</v>
      </c>
      <c r="Q706">
        <v>31.5</v>
      </c>
      <c r="R706">
        <v>22556.436000000002</v>
      </c>
      <c r="S706">
        <v>2018</v>
      </c>
      <c r="T706">
        <v>3</v>
      </c>
      <c r="U706">
        <v>9</v>
      </c>
    </row>
    <row r="707" spans="1:21" x14ac:dyDescent="0.3">
      <c r="A707" s="5" t="s">
        <v>168</v>
      </c>
      <c r="B707" s="5" t="s">
        <v>206</v>
      </c>
      <c r="C707" s="5" t="s">
        <v>113</v>
      </c>
      <c r="D707" s="5" t="s">
        <v>245</v>
      </c>
      <c r="E707" s="5" t="s">
        <v>172</v>
      </c>
      <c r="F707" s="6">
        <v>43160</v>
      </c>
      <c r="G707" s="5" t="s">
        <v>148</v>
      </c>
      <c r="H707" s="5" t="s">
        <v>178</v>
      </c>
      <c r="I707">
        <v>42974</v>
      </c>
      <c r="J707">
        <v>186</v>
      </c>
      <c r="K707">
        <v>282.8</v>
      </c>
      <c r="L707">
        <v>2</v>
      </c>
      <c r="M707">
        <v>8908.2000000000007</v>
      </c>
      <c r="N707">
        <v>4843.4210000000003</v>
      </c>
      <c r="O707">
        <v>2421.71</v>
      </c>
      <c r="P707">
        <v>141.4</v>
      </c>
      <c r="Q707">
        <v>31.5</v>
      </c>
      <c r="R707">
        <v>4064.779</v>
      </c>
      <c r="S707">
        <v>2018</v>
      </c>
      <c r="T707">
        <v>3</v>
      </c>
      <c r="U707">
        <v>9</v>
      </c>
    </row>
    <row r="708" spans="1:21" x14ac:dyDescent="0.3">
      <c r="A708" s="5" t="s">
        <v>168</v>
      </c>
      <c r="B708" s="5" t="s">
        <v>206</v>
      </c>
      <c r="C708" s="5" t="s">
        <v>113</v>
      </c>
      <c r="D708" s="5" t="s">
        <v>245</v>
      </c>
      <c r="E708" s="5" t="s">
        <v>172</v>
      </c>
      <c r="F708" s="6">
        <v>43160</v>
      </c>
      <c r="G708" s="5" t="s">
        <v>148</v>
      </c>
      <c r="H708" s="5" t="s">
        <v>196</v>
      </c>
      <c r="I708">
        <v>42974</v>
      </c>
      <c r="J708">
        <v>186</v>
      </c>
      <c r="K708">
        <v>266</v>
      </c>
      <c r="L708">
        <v>2</v>
      </c>
      <c r="M708">
        <v>8379</v>
      </c>
      <c r="N708">
        <v>4843.4210000000003</v>
      </c>
      <c r="O708">
        <v>2421.71</v>
      </c>
      <c r="P708">
        <v>133</v>
      </c>
      <c r="Q708">
        <v>31.5</v>
      </c>
      <c r="R708">
        <v>3535.5790000000002</v>
      </c>
      <c r="S708">
        <v>2018</v>
      </c>
      <c r="T708">
        <v>3</v>
      </c>
      <c r="U708">
        <v>9</v>
      </c>
    </row>
    <row r="709" spans="1:21" x14ac:dyDescent="0.3">
      <c r="A709" s="5" t="s">
        <v>168</v>
      </c>
      <c r="B709" s="5" t="s">
        <v>206</v>
      </c>
      <c r="C709" s="5" t="s">
        <v>113</v>
      </c>
      <c r="D709" s="5" t="s">
        <v>245</v>
      </c>
      <c r="E709" s="5" t="s">
        <v>172</v>
      </c>
      <c r="F709" s="6">
        <v>43160</v>
      </c>
      <c r="G709" s="5" t="s">
        <v>148</v>
      </c>
      <c r="H709" s="5" t="s">
        <v>197</v>
      </c>
      <c r="I709">
        <v>42974</v>
      </c>
      <c r="J709">
        <v>186</v>
      </c>
      <c r="K709">
        <v>259.39999999999998</v>
      </c>
      <c r="L709">
        <v>2</v>
      </c>
      <c r="M709">
        <v>8171.1</v>
      </c>
      <c r="N709">
        <v>4843.4210000000003</v>
      </c>
      <c r="O709">
        <v>2421.71</v>
      </c>
      <c r="P709">
        <v>129.69999999999999</v>
      </c>
      <c r="Q709">
        <v>31.5</v>
      </c>
      <c r="R709">
        <v>3327.6790000000001</v>
      </c>
      <c r="S709">
        <v>2018</v>
      </c>
      <c r="T709">
        <v>3</v>
      </c>
      <c r="U709">
        <v>9</v>
      </c>
    </row>
    <row r="710" spans="1:21" x14ac:dyDescent="0.3">
      <c r="A710" s="5" t="s">
        <v>168</v>
      </c>
      <c r="B710" s="5" t="s">
        <v>206</v>
      </c>
      <c r="C710" s="5" t="s">
        <v>113</v>
      </c>
      <c r="D710" s="5" t="s">
        <v>245</v>
      </c>
      <c r="E710" s="5" t="s">
        <v>172</v>
      </c>
      <c r="F710" s="6">
        <v>43160</v>
      </c>
      <c r="G710" s="5" t="s">
        <v>148</v>
      </c>
      <c r="H710" s="5" t="s">
        <v>197</v>
      </c>
      <c r="I710">
        <v>42974</v>
      </c>
      <c r="J710">
        <v>186</v>
      </c>
      <c r="K710">
        <v>113</v>
      </c>
      <c r="L710">
        <v>1</v>
      </c>
      <c r="M710">
        <v>3559.5</v>
      </c>
      <c r="N710">
        <v>2421.71</v>
      </c>
      <c r="O710">
        <v>2421.71</v>
      </c>
      <c r="P710">
        <v>113</v>
      </c>
      <c r="Q710">
        <v>31.5</v>
      </c>
      <c r="R710">
        <v>1137.79</v>
      </c>
      <c r="S710">
        <v>2018</v>
      </c>
      <c r="T710">
        <v>3</v>
      </c>
      <c r="U710">
        <v>9</v>
      </c>
    </row>
    <row r="711" spans="1:21" x14ac:dyDescent="0.3">
      <c r="A711" s="5" t="s">
        <v>168</v>
      </c>
      <c r="B711" s="5" t="s">
        <v>206</v>
      </c>
      <c r="C711" s="5" t="s">
        <v>113</v>
      </c>
      <c r="D711" s="5" t="s">
        <v>245</v>
      </c>
      <c r="E711" s="5" t="s">
        <v>172</v>
      </c>
      <c r="F711" s="6">
        <v>43160</v>
      </c>
      <c r="G711" s="5" t="s">
        <v>148</v>
      </c>
      <c r="H711" s="5" t="s">
        <v>208</v>
      </c>
      <c r="I711">
        <v>42974</v>
      </c>
      <c r="J711">
        <v>186</v>
      </c>
      <c r="K711">
        <v>106.4</v>
      </c>
      <c r="L711">
        <v>1</v>
      </c>
      <c r="M711">
        <v>3351.6</v>
      </c>
      <c r="N711">
        <v>2421.71</v>
      </c>
      <c r="O711">
        <v>2421.71</v>
      </c>
      <c r="P711">
        <v>106.4</v>
      </c>
      <c r="Q711">
        <v>31.5</v>
      </c>
      <c r="R711">
        <v>929.89</v>
      </c>
      <c r="S711">
        <v>2018</v>
      </c>
      <c r="T711">
        <v>3</v>
      </c>
      <c r="U711">
        <v>9</v>
      </c>
    </row>
    <row r="712" spans="1:21" x14ac:dyDescent="0.3">
      <c r="A712" s="5" t="s">
        <v>168</v>
      </c>
      <c r="B712" s="5" t="s">
        <v>206</v>
      </c>
      <c r="C712" s="5" t="s">
        <v>113</v>
      </c>
      <c r="D712" s="5" t="s">
        <v>245</v>
      </c>
      <c r="E712" s="5" t="s">
        <v>172</v>
      </c>
      <c r="F712" s="6">
        <v>43160</v>
      </c>
      <c r="G712" s="5" t="s">
        <v>148</v>
      </c>
      <c r="H712" s="5" t="s">
        <v>209</v>
      </c>
      <c r="I712">
        <v>42974</v>
      </c>
      <c r="J712">
        <v>186</v>
      </c>
      <c r="K712">
        <v>224.8</v>
      </c>
      <c r="L712">
        <v>2</v>
      </c>
      <c r="M712">
        <v>7081.2</v>
      </c>
      <c r="N712">
        <v>4843.4210000000003</v>
      </c>
      <c r="O712">
        <v>2421.71</v>
      </c>
      <c r="P712">
        <v>112.4</v>
      </c>
      <c r="Q712">
        <v>31.5</v>
      </c>
      <c r="R712">
        <v>2237.779</v>
      </c>
      <c r="S712">
        <v>2018</v>
      </c>
      <c r="T712">
        <v>3</v>
      </c>
      <c r="U712">
        <v>9</v>
      </c>
    </row>
    <row r="713" spans="1:21" x14ac:dyDescent="0.3">
      <c r="A713" s="5" t="s">
        <v>168</v>
      </c>
      <c r="B713" s="5" t="s">
        <v>206</v>
      </c>
      <c r="C713" s="5" t="s">
        <v>113</v>
      </c>
      <c r="D713" s="5" t="s">
        <v>245</v>
      </c>
      <c r="E713" s="5" t="s">
        <v>172</v>
      </c>
      <c r="F713" s="6">
        <v>43160</v>
      </c>
      <c r="G713" s="5" t="s">
        <v>148</v>
      </c>
      <c r="H713" s="5" t="s">
        <v>235</v>
      </c>
      <c r="I713">
        <v>42974</v>
      </c>
      <c r="J713">
        <v>186</v>
      </c>
      <c r="K713">
        <v>126</v>
      </c>
      <c r="L713">
        <v>1</v>
      </c>
      <c r="M713">
        <v>3969</v>
      </c>
      <c r="N713">
        <v>2421.71</v>
      </c>
      <c r="O713">
        <v>2421.71</v>
      </c>
      <c r="P713">
        <v>126</v>
      </c>
      <c r="Q713">
        <v>31.5</v>
      </c>
      <c r="R713">
        <v>1547.29</v>
      </c>
      <c r="S713">
        <v>2018</v>
      </c>
      <c r="T713">
        <v>3</v>
      </c>
      <c r="U713">
        <v>9</v>
      </c>
    </row>
    <row r="714" spans="1:21" x14ac:dyDescent="0.3">
      <c r="A714" s="5" t="s">
        <v>168</v>
      </c>
      <c r="B714" s="5" t="s">
        <v>206</v>
      </c>
      <c r="C714" s="5" t="s">
        <v>113</v>
      </c>
      <c r="D714" s="5" t="s">
        <v>245</v>
      </c>
      <c r="E714" s="5" t="s">
        <v>172</v>
      </c>
      <c r="F714" s="6">
        <v>43160</v>
      </c>
      <c r="G714" s="5" t="s">
        <v>148</v>
      </c>
      <c r="H714" s="5" t="s">
        <v>178</v>
      </c>
      <c r="I714">
        <v>42974</v>
      </c>
      <c r="J714">
        <v>186</v>
      </c>
      <c r="K714">
        <v>113.6</v>
      </c>
      <c r="L714">
        <v>1</v>
      </c>
      <c r="M714">
        <v>3578.4</v>
      </c>
      <c r="N714">
        <v>2421.71</v>
      </c>
      <c r="O714">
        <v>2421.71</v>
      </c>
      <c r="P714">
        <v>113.6</v>
      </c>
      <c r="Q714">
        <v>31.5</v>
      </c>
      <c r="R714">
        <v>1156.69</v>
      </c>
      <c r="S714">
        <v>2018</v>
      </c>
      <c r="T714">
        <v>3</v>
      </c>
      <c r="U714">
        <v>9</v>
      </c>
    </row>
    <row r="715" spans="1:21" x14ac:dyDescent="0.3">
      <c r="A715" s="5" t="s">
        <v>168</v>
      </c>
      <c r="B715" s="5" t="s">
        <v>206</v>
      </c>
      <c r="C715" s="5" t="s">
        <v>113</v>
      </c>
      <c r="D715" s="5" t="s">
        <v>245</v>
      </c>
      <c r="E715" s="5" t="s">
        <v>172</v>
      </c>
      <c r="F715" s="6">
        <v>43160</v>
      </c>
      <c r="G715" s="5" t="s">
        <v>148</v>
      </c>
      <c r="H715" s="5" t="s">
        <v>196</v>
      </c>
      <c r="I715">
        <v>42974</v>
      </c>
      <c r="J715">
        <v>186</v>
      </c>
      <c r="K715">
        <v>257.2</v>
      </c>
      <c r="L715">
        <v>2</v>
      </c>
      <c r="M715">
        <v>8101.8</v>
      </c>
      <c r="N715">
        <v>4843.4210000000003</v>
      </c>
      <c r="O715">
        <v>2421.71</v>
      </c>
      <c r="P715">
        <v>128.6</v>
      </c>
      <c r="Q715">
        <v>31.5</v>
      </c>
      <c r="R715">
        <v>3258.3789999999999</v>
      </c>
      <c r="S715">
        <v>2018</v>
      </c>
      <c r="T715">
        <v>3</v>
      </c>
      <c r="U715">
        <v>9</v>
      </c>
    </row>
    <row r="716" spans="1:21" x14ac:dyDescent="0.3">
      <c r="A716" s="5" t="s">
        <v>168</v>
      </c>
      <c r="B716" s="5" t="s">
        <v>206</v>
      </c>
      <c r="C716" s="5" t="s">
        <v>113</v>
      </c>
      <c r="D716" s="5" t="s">
        <v>245</v>
      </c>
      <c r="E716" s="5" t="s">
        <v>172</v>
      </c>
      <c r="F716" s="6">
        <v>43160</v>
      </c>
      <c r="G716" s="5" t="s">
        <v>148</v>
      </c>
      <c r="H716" s="5" t="s">
        <v>198</v>
      </c>
      <c r="I716">
        <v>42974</v>
      </c>
      <c r="J716">
        <v>186</v>
      </c>
      <c r="K716">
        <v>136.4</v>
      </c>
      <c r="L716">
        <v>1</v>
      </c>
      <c r="M716">
        <v>4296.6000000000004</v>
      </c>
      <c r="N716">
        <v>2421.71</v>
      </c>
      <c r="O716">
        <v>2421.71</v>
      </c>
      <c r="P716">
        <v>136.4</v>
      </c>
      <c r="Q716">
        <v>31.5</v>
      </c>
      <c r="R716">
        <v>1874.89</v>
      </c>
      <c r="S716">
        <v>2018</v>
      </c>
      <c r="T716">
        <v>3</v>
      </c>
      <c r="U716">
        <v>9</v>
      </c>
    </row>
    <row r="717" spans="1:21" x14ac:dyDescent="0.3">
      <c r="A717" s="5" t="s">
        <v>168</v>
      </c>
      <c r="B717" s="5" t="s">
        <v>206</v>
      </c>
      <c r="C717" s="5" t="s">
        <v>113</v>
      </c>
      <c r="D717" s="5" t="s">
        <v>245</v>
      </c>
      <c r="E717" s="5" t="s">
        <v>172</v>
      </c>
      <c r="F717" s="6">
        <v>43160</v>
      </c>
      <c r="G717" s="5" t="s">
        <v>148</v>
      </c>
      <c r="H717" s="5" t="s">
        <v>197</v>
      </c>
      <c r="I717">
        <v>42974</v>
      </c>
      <c r="J717">
        <v>186</v>
      </c>
      <c r="K717">
        <v>242.8</v>
      </c>
      <c r="L717">
        <v>2</v>
      </c>
      <c r="M717">
        <v>7648.2</v>
      </c>
      <c r="N717">
        <v>4843.4210000000003</v>
      </c>
      <c r="O717">
        <v>2421.71</v>
      </c>
      <c r="P717">
        <v>121.4</v>
      </c>
      <c r="Q717">
        <v>31.5</v>
      </c>
      <c r="R717">
        <v>2804.779</v>
      </c>
      <c r="S717">
        <v>2018</v>
      </c>
      <c r="T717">
        <v>3</v>
      </c>
      <c r="U717">
        <v>9</v>
      </c>
    </row>
    <row r="718" spans="1:21" x14ac:dyDescent="0.3">
      <c r="A718" s="5" t="s">
        <v>168</v>
      </c>
      <c r="B718" s="5" t="s">
        <v>175</v>
      </c>
      <c r="C718" s="5" t="s">
        <v>82</v>
      </c>
      <c r="D718" s="5" t="s">
        <v>255</v>
      </c>
      <c r="E718" s="5" t="s">
        <v>172</v>
      </c>
      <c r="F718" s="6">
        <v>43161</v>
      </c>
      <c r="G718" s="5" t="s">
        <v>148</v>
      </c>
      <c r="H718" s="5" t="s">
        <v>215</v>
      </c>
      <c r="I718">
        <v>42983</v>
      </c>
      <c r="J718">
        <v>178</v>
      </c>
      <c r="K718">
        <v>136</v>
      </c>
      <c r="L718">
        <v>1</v>
      </c>
      <c r="M718">
        <v>4216</v>
      </c>
      <c r="N718">
        <v>1748.441</v>
      </c>
      <c r="O718">
        <v>1748.441</v>
      </c>
      <c r="P718">
        <v>136</v>
      </c>
      <c r="Q718">
        <v>31</v>
      </c>
      <c r="R718">
        <v>2467.5590000000002</v>
      </c>
      <c r="S718">
        <v>2018</v>
      </c>
      <c r="T718">
        <v>3</v>
      </c>
      <c r="U718">
        <v>9</v>
      </c>
    </row>
    <row r="719" spans="1:21" x14ac:dyDescent="0.3">
      <c r="A719" s="5" t="s">
        <v>168</v>
      </c>
      <c r="B719" s="5" t="s">
        <v>175</v>
      </c>
      <c r="C719" s="5" t="s">
        <v>82</v>
      </c>
      <c r="D719" s="5" t="s">
        <v>255</v>
      </c>
      <c r="E719" s="5" t="s">
        <v>172</v>
      </c>
      <c r="F719" s="6">
        <v>43161</v>
      </c>
      <c r="G719" s="5" t="s">
        <v>148</v>
      </c>
      <c r="H719" s="5" t="s">
        <v>199</v>
      </c>
      <c r="I719">
        <v>42983</v>
      </c>
      <c r="J719">
        <v>178</v>
      </c>
      <c r="K719">
        <v>250</v>
      </c>
      <c r="L719">
        <v>2</v>
      </c>
      <c r="M719">
        <v>7750</v>
      </c>
      <c r="N719">
        <v>3496.8829999999998</v>
      </c>
      <c r="O719">
        <v>1748.441</v>
      </c>
      <c r="P719">
        <v>125</v>
      </c>
      <c r="Q719">
        <v>31</v>
      </c>
      <c r="R719">
        <v>4253.1170000000002</v>
      </c>
      <c r="S719">
        <v>2018</v>
      </c>
      <c r="T719">
        <v>3</v>
      </c>
      <c r="U719">
        <v>9</v>
      </c>
    </row>
    <row r="720" spans="1:21" x14ac:dyDescent="0.3">
      <c r="A720" s="5" t="s">
        <v>168</v>
      </c>
      <c r="B720" s="5" t="s">
        <v>175</v>
      </c>
      <c r="C720" s="5" t="s">
        <v>82</v>
      </c>
      <c r="D720" s="5" t="s">
        <v>255</v>
      </c>
      <c r="E720" s="5" t="s">
        <v>172</v>
      </c>
      <c r="F720" s="6">
        <v>43161</v>
      </c>
      <c r="G720" s="5" t="s">
        <v>148</v>
      </c>
      <c r="H720" s="5" t="s">
        <v>200</v>
      </c>
      <c r="I720">
        <v>42983</v>
      </c>
      <c r="J720">
        <v>178</v>
      </c>
      <c r="K720">
        <v>759</v>
      </c>
      <c r="L720">
        <v>6</v>
      </c>
      <c r="M720">
        <v>23529</v>
      </c>
      <c r="N720">
        <v>10490.647999999999</v>
      </c>
      <c r="O720">
        <v>1748.441</v>
      </c>
      <c r="P720">
        <v>126.5</v>
      </c>
      <c r="Q720">
        <v>31</v>
      </c>
      <c r="R720">
        <v>13038.352000000001</v>
      </c>
      <c r="S720">
        <v>2018</v>
      </c>
      <c r="T720">
        <v>3</v>
      </c>
      <c r="U720">
        <v>9</v>
      </c>
    </row>
    <row r="721" spans="1:21" x14ac:dyDescent="0.3">
      <c r="A721" s="5" t="s">
        <v>168</v>
      </c>
      <c r="B721" s="5" t="s">
        <v>175</v>
      </c>
      <c r="C721" s="5" t="s">
        <v>85</v>
      </c>
      <c r="D721" s="5" t="s">
        <v>257</v>
      </c>
      <c r="E721" s="5" t="s">
        <v>172</v>
      </c>
      <c r="F721" s="6">
        <v>43161</v>
      </c>
      <c r="G721" s="5" t="s">
        <v>148</v>
      </c>
      <c r="H721" s="5" t="s">
        <v>217</v>
      </c>
      <c r="I721">
        <v>43000</v>
      </c>
      <c r="J721">
        <v>161</v>
      </c>
      <c r="K721">
        <v>750</v>
      </c>
      <c r="L721">
        <v>6</v>
      </c>
      <c r="M721">
        <v>24150</v>
      </c>
      <c r="N721">
        <v>13709.099</v>
      </c>
      <c r="O721">
        <v>2284.85</v>
      </c>
      <c r="P721">
        <v>125</v>
      </c>
      <c r="Q721">
        <v>32.200000000000003</v>
      </c>
      <c r="R721">
        <v>10440.901</v>
      </c>
      <c r="S721">
        <v>2018</v>
      </c>
      <c r="T721">
        <v>3</v>
      </c>
      <c r="U721">
        <v>9</v>
      </c>
    </row>
    <row r="722" spans="1:21" x14ac:dyDescent="0.3">
      <c r="A722" s="5" t="s">
        <v>168</v>
      </c>
      <c r="B722" s="5" t="s">
        <v>175</v>
      </c>
      <c r="C722" s="5" t="s">
        <v>87</v>
      </c>
      <c r="D722" s="5" t="s">
        <v>251</v>
      </c>
      <c r="E722" s="5" t="s">
        <v>172</v>
      </c>
      <c r="F722" s="6">
        <v>43161</v>
      </c>
      <c r="G722" s="5" t="s">
        <v>148</v>
      </c>
      <c r="H722" s="5" t="s">
        <v>218</v>
      </c>
      <c r="I722">
        <v>42977</v>
      </c>
      <c r="J722">
        <v>184</v>
      </c>
      <c r="K722">
        <v>530</v>
      </c>
      <c r="L722">
        <v>4</v>
      </c>
      <c r="M722">
        <v>17066</v>
      </c>
      <c r="N722">
        <v>9857.0239999999994</v>
      </c>
      <c r="O722">
        <v>2464.2559999999999</v>
      </c>
      <c r="P722">
        <v>132.5</v>
      </c>
      <c r="Q722">
        <v>32.200000000000003</v>
      </c>
      <c r="R722">
        <v>7208.9759999999997</v>
      </c>
      <c r="S722">
        <v>2018</v>
      </c>
      <c r="T722">
        <v>3</v>
      </c>
      <c r="U722">
        <v>9</v>
      </c>
    </row>
    <row r="723" spans="1:21" x14ac:dyDescent="0.3">
      <c r="A723" s="5" t="s">
        <v>168</v>
      </c>
      <c r="B723" s="5" t="s">
        <v>175</v>
      </c>
      <c r="C723" s="5" t="s">
        <v>87</v>
      </c>
      <c r="D723" s="5" t="s">
        <v>251</v>
      </c>
      <c r="E723" s="5" t="s">
        <v>172</v>
      </c>
      <c r="F723" s="6">
        <v>43161</v>
      </c>
      <c r="G723" s="5" t="s">
        <v>148</v>
      </c>
      <c r="H723" s="5" t="s">
        <v>205</v>
      </c>
      <c r="I723">
        <v>42977</v>
      </c>
      <c r="J723">
        <v>184</v>
      </c>
      <c r="K723">
        <v>342</v>
      </c>
      <c r="L723">
        <v>3</v>
      </c>
      <c r="M723">
        <v>11012.4</v>
      </c>
      <c r="N723">
        <v>7392.768</v>
      </c>
      <c r="O723">
        <v>2464.2559999999999</v>
      </c>
      <c r="P723">
        <v>114</v>
      </c>
      <c r="Q723">
        <v>32.200000000000003</v>
      </c>
      <c r="R723">
        <v>3619.6320000000001</v>
      </c>
      <c r="S723">
        <v>2018</v>
      </c>
      <c r="T723">
        <v>3</v>
      </c>
      <c r="U723">
        <v>9</v>
      </c>
    </row>
    <row r="724" spans="1:21" x14ac:dyDescent="0.3">
      <c r="A724" s="5" t="s">
        <v>168</v>
      </c>
      <c r="B724" s="5" t="s">
        <v>175</v>
      </c>
      <c r="C724" s="5" t="s">
        <v>87</v>
      </c>
      <c r="D724" s="5" t="s">
        <v>251</v>
      </c>
      <c r="E724" s="5" t="s">
        <v>172</v>
      </c>
      <c r="F724" s="6">
        <v>43161</v>
      </c>
      <c r="G724" s="5" t="s">
        <v>148</v>
      </c>
      <c r="H724" s="5" t="s">
        <v>220</v>
      </c>
      <c r="I724">
        <v>42977</v>
      </c>
      <c r="J724">
        <v>184</v>
      </c>
      <c r="K724">
        <v>245</v>
      </c>
      <c r="L724">
        <v>2</v>
      </c>
      <c r="M724">
        <v>7889</v>
      </c>
      <c r="N724">
        <v>4928.5119999999997</v>
      </c>
      <c r="O724">
        <v>2464.2559999999999</v>
      </c>
      <c r="P724">
        <v>122.5</v>
      </c>
      <c r="Q724">
        <v>32.200000000000003</v>
      </c>
      <c r="R724">
        <v>2960.4879999999998</v>
      </c>
      <c r="S724">
        <v>2018</v>
      </c>
      <c r="T724">
        <v>3</v>
      </c>
      <c r="U724">
        <v>9</v>
      </c>
    </row>
    <row r="725" spans="1:21" x14ac:dyDescent="0.3">
      <c r="A725" s="5" t="s">
        <v>168</v>
      </c>
      <c r="B725" s="5" t="s">
        <v>175</v>
      </c>
      <c r="C725" s="5" t="s">
        <v>87</v>
      </c>
      <c r="D725" s="5" t="s">
        <v>251</v>
      </c>
      <c r="E725" s="5" t="s">
        <v>172</v>
      </c>
      <c r="F725" s="6">
        <v>43161</v>
      </c>
      <c r="G725" s="5" t="s">
        <v>148</v>
      </c>
      <c r="H725" s="5" t="s">
        <v>221</v>
      </c>
      <c r="I725">
        <v>42977</v>
      </c>
      <c r="J725">
        <v>184</v>
      </c>
      <c r="K725">
        <v>114</v>
      </c>
      <c r="L725">
        <v>1</v>
      </c>
      <c r="M725">
        <v>3670.8</v>
      </c>
      <c r="N725">
        <v>2464.2559999999999</v>
      </c>
      <c r="O725">
        <v>2464.2559999999999</v>
      </c>
      <c r="P725">
        <v>114</v>
      </c>
      <c r="Q725">
        <v>32.200000000000003</v>
      </c>
      <c r="R725">
        <v>1206.5440000000001</v>
      </c>
      <c r="S725">
        <v>2018</v>
      </c>
      <c r="T725">
        <v>3</v>
      </c>
      <c r="U725">
        <v>9</v>
      </c>
    </row>
    <row r="726" spans="1:21" x14ac:dyDescent="0.3">
      <c r="A726" s="5" t="s">
        <v>168</v>
      </c>
      <c r="B726" s="5" t="s">
        <v>175</v>
      </c>
      <c r="C726" s="5" t="s">
        <v>87</v>
      </c>
      <c r="D726" s="5" t="s">
        <v>251</v>
      </c>
      <c r="E726" s="5" t="s">
        <v>172</v>
      </c>
      <c r="F726" s="6">
        <v>43161</v>
      </c>
      <c r="G726" s="5" t="s">
        <v>148</v>
      </c>
      <c r="H726" s="5" t="s">
        <v>203</v>
      </c>
      <c r="I726">
        <v>42977</v>
      </c>
      <c r="J726">
        <v>184</v>
      </c>
      <c r="K726">
        <v>114</v>
      </c>
      <c r="L726">
        <v>1</v>
      </c>
      <c r="M726">
        <v>3670.8</v>
      </c>
      <c r="N726">
        <v>2464.2559999999999</v>
      </c>
      <c r="O726">
        <v>2464.2559999999999</v>
      </c>
      <c r="P726">
        <v>114</v>
      </c>
      <c r="Q726">
        <v>32.200000000000003</v>
      </c>
      <c r="R726">
        <v>1206.5440000000001</v>
      </c>
      <c r="S726">
        <v>2018</v>
      </c>
      <c r="T726">
        <v>3</v>
      </c>
      <c r="U726">
        <v>9</v>
      </c>
    </row>
    <row r="727" spans="1:21" x14ac:dyDescent="0.3">
      <c r="A727" s="5" t="s">
        <v>168</v>
      </c>
      <c r="B727" s="5" t="s">
        <v>175</v>
      </c>
      <c r="C727" s="5" t="s">
        <v>87</v>
      </c>
      <c r="D727" s="5" t="s">
        <v>251</v>
      </c>
      <c r="E727" s="5" t="s">
        <v>172</v>
      </c>
      <c r="F727" s="6">
        <v>43161</v>
      </c>
      <c r="G727" s="5" t="s">
        <v>148</v>
      </c>
      <c r="H727" s="5" t="s">
        <v>204</v>
      </c>
      <c r="I727">
        <v>42977</v>
      </c>
      <c r="J727">
        <v>184</v>
      </c>
      <c r="K727">
        <v>402</v>
      </c>
      <c r="L727">
        <v>3</v>
      </c>
      <c r="M727">
        <v>12944.4</v>
      </c>
      <c r="N727">
        <v>7392.768</v>
      </c>
      <c r="O727">
        <v>2464.2559999999999</v>
      </c>
      <c r="P727">
        <v>134</v>
      </c>
      <c r="Q727">
        <v>32.200000000000003</v>
      </c>
      <c r="R727">
        <v>5551.6319999999996</v>
      </c>
      <c r="S727">
        <v>2018</v>
      </c>
      <c r="T727">
        <v>3</v>
      </c>
      <c r="U727">
        <v>9</v>
      </c>
    </row>
    <row r="728" spans="1:21" x14ac:dyDescent="0.3">
      <c r="A728" s="5" t="s">
        <v>168</v>
      </c>
      <c r="B728" s="5" t="s">
        <v>175</v>
      </c>
      <c r="C728" s="5" t="s">
        <v>87</v>
      </c>
      <c r="D728" s="5" t="s">
        <v>251</v>
      </c>
      <c r="E728" s="5" t="s">
        <v>172</v>
      </c>
      <c r="F728" s="6">
        <v>43161</v>
      </c>
      <c r="G728" s="5" t="s">
        <v>148</v>
      </c>
      <c r="H728" s="5" t="s">
        <v>180</v>
      </c>
      <c r="I728">
        <v>42977</v>
      </c>
      <c r="J728">
        <v>184</v>
      </c>
      <c r="K728">
        <v>103</v>
      </c>
      <c r="L728">
        <v>1</v>
      </c>
      <c r="M728">
        <v>3316.6</v>
      </c>
      <c r="N728">
        <v>2464.2559999999999</v>
      </c>
      <c r="O728">
        <v>2464.2559999999999</v>
      </c>
      <c r="P728">
        <v>103</v>
      </c>
      <c r="Q728">
        <v>32.200000000000003</v>
      </c>
      <c r="R728">
        <v>852.34400000000005</v>
      </c>
      <c r="S728">
        <v>2018</v>
      </c>
      <c r="T728">
        <v>3</v>
      </c>
      <c r="U728">
        <v>9</v>
      </c>
    </row>
    <row r="729" spans="1:21" x14ac:dyDescent="0.3">
      <c r="A729" s="5" t="s">
        <v>168</v>
      </c>
      <c r="B729" s="5" t="s">
        <v>175</v>
      </c>
      <c r="C729" s="5" t="s">
        <v>87</v>
      </c>
      <c r="D729" s="5" t="s">
        <v>251</v>
      </c>
      <c r="E729" s="5" t="s">
        <v>172</v>
      </c>
      <c r="F729" s="6">
        <v>43161</v>
      </c>
      <c r="G729" s="5" t="s">
        <v>148</v>
      </c>
      <c r="H729" s="5" t="s">
        <v>216</v>
      </c>
      <c r="I729">
        <v>42977</v>
      </c>
      <c r="J729">
        <v>184</v>
      </c>
      <c r="K729">
        <v>230</v>
      </c>
      <c r="L729">
        <v>2</v>
      </c>
      <c r="M729">
        <v>7406</v>
      </c>
      <c r="N729">
        <v>4928.5119999999997</v>
      </c>
      <c r="O729">
        <v>2464.2559999999999</v>
      </c>
      <c r="P729">
        <v>115</v>
      </c>
      <c r="Q729">
        <v>32.200000000000003</v>
      </c>
      <c r="R729">
        <v>2477.4879999999998</v>
      </c>
      <c r="S729">
        <v>2018</v>
      </c>
      <c r="T729">
        <v>3</v>
      </c>
      <c r="U729">
        <v>9</v>
      </c>
    </row>
    <row r="730" spans="1:21" x14ac:dyDescent="0.3">
      <c r="A730" s="5" t="s">
        <v>168</v>
      </c>
      <c r="B730" s="5" t="s">
        <v>175</v>
      </c>
      <c r="C730" s="5" t="s">
        <v>87</v>
      </c>
      <c r="D730" s="5" t="s">
        <v>251</v>
      </c>
      <c r="E730" s="5" t="s">
        <v>172</v>
      </c>
      <c r="F730" s="6">
        <v>43161</v>
      </c>
      <c r="G730" s="5" t="s">
        <v>148</v>
      </c>
      <c r="H730" s="5" t="s">
        <v>222</v>
      </c>
      <c r="I730">
        <v>42977</v>
      </c>
      <c r="J730">
        <v>184</v>
      </c>
      <c r="K730">
        <v>130</v>
      </c>
      <c r="L730">
        <v>1</v>
      </c>
      <c r="M730">
        <v>4186</v>
      </c>
      <c r="N730">
        <v>2464.2559999999999</v>
      </c>
      <c r="O730">
        <v>2464.2559999999999</v>
      </c>
      <c r="P730">
        <v>130</v>
      </c>
      <c r="Q730">
        <v>32.200000000000003</v>
      </c>
      <c r="R730">
        <v>1721.7439999999999</v>
      </c>
      <c r="S730">
        <v>2018</v>
      </c>
      <c r="T730">
        <v>3</v>
      </c>
      <c r="U730">
        <v>9</v>
      </c>
    </row>
    <row r="731" spans="1:21" x14ac:dyDescent="0.3">
      <c r="A731" s="5" t="s">
        <v>168</v>
      </c>
      <c r="B731" s="5" t="s">
        <v>175</v>
      </c>
      <c r="C731" s="5" t="s">
        <v>87</v>
      </c>
      <c r="D731" s="5" t="s">
        <v>251</v>
      </c>
      <c r="E731" s="5" t="s">
        <v>172</v>
      </c>
      <c r="F731" s="6">
        <v>43161</v>
      </c>
      <c r="G731" s="5" t="s">
        <v>148</v>
      </c>
      <c r="H731" s="5" t="s">
        <v>183</v>
      </c>
      <c r="I731">
        <v>42977</v>
      </c>
      <c r="J731">
        <v>184</v>
      </c>
      <c r="K731">
        <v>394</v>
      </c>
      <c r="L731">
        <v>3</v>
      </c>
      <c r="M731">
        <v>12686.8</v>
      </c>
      <c r="N731">
        <v>7392.768</v>
      </c>
      <c r="O731">
        <v>2464.2559999999999</v>
      </c>
      <c r="P731">
        <v>131.33333333333334</v>
      </c>
      <c r="Q731">
        <v>32.200000000000003</v>
      </c>
      <c r="R731">
        <v>5294.0320000000002</v>
      </c>
      <c r="S731">
        <v>2018</v>
      </c>
      <c r="T731">
        <v>3</v>
      </c>
      <c r="U731">
        <v>9</v>
      </c>
    </row>
    <row r="732" spans="1:21" x14ac:dyDescent="0.3">
      <c r="A732" s="5" t="s">
        <v>168</v>
      </c>
      <c r="B732" s="5" t="s">
        <v>175</v>
      </c>
      <c r="C732" s="5" t="s">
        <v>87</v>
      </c>
      <c r="D732" s="5" t="s">
        <v>251</v>
      </c>
      <c r="E732" s="5" t="s">
        <v>172</v>
      </c>
      <c r="F732" s="6">
        <v>43161</v>
      </c>
      <c r="G732" s="5" t="s">
        <v>148</v>
      </c>
      <c r="H732" s="5" t="s">
        <v>222</v>
      </c>
      <c r="I732">
        <v>42977</v>
      </c>
      <c r="J732">
        <v>184</v>
      </c>
      <c r="K732">
        <v>124</v>
      </c>
      <c r="L732">
        <v>1</v>
      </c>
      <c r="M732">
        <v>3992.8</v>
      </c>
      <c r="N732">
        <v>2464.2559999999999</v>
      </c>
      <c r="O732">
        <v>2464.2559999999999</v>
      </c>
      <c r="P732">
        <v>124</v>
      </c>
      <c r="Q732">
        <v>32.200000000000003</v>
      </c>
      <c r="R732">
        <v>1528.5440000000001</v>
      </c>
      <c r="S732">
        <v>2018</v>
      </c>
      <c r="T732">
        <v>3</v>
      </c>
      <c r="U732">
        <v>9</v>
      </c>
    </row>
    <row r="733" spans="1:21" x14ac:dyDescent="0.3">
      <c r="A733" s="5" t="s">
        <v>168</v>
      </c>
      <c r="B733" s="5" t="s">
        <v>175</v>
      </c>
      <c r="C733" s="5" t="s">
        <v>87</v>
      </c>
      <c r="D733" s="5" t="s">
        <v>251</v>
      </c>
      <c r="E733" s="5" t="s">
        <v>172</v>
      </c>
      <c r="F733" s="6">
        <v>43161</v>
      </c>
      <c r="G733" s="5" t="s">
        <v>148</v>
      </c>
      <c r="H733" s="5" t="s">
        <v>184</v>
      </c>
      <c r="I733">
        <v>42977</v>
      </c>
      <c r="J733">
        <v>184</v>
      </c>
      <c r="K733">
        <v>2224</v>
      </c>
      <c r="L733">
        <v>15</v>
      </c>
      <c r="M733">
        <v>70500.800000000003</v>
      </c>
      <c r="N733">
        <v>36963.841</v>
      </c>
      <c r="O733">
        <v>2464.2559999999999</v>
      </c>
      <c r="P733">
        <v>148.26666666666668</v>
      </c>
      <c r="Q733">
        <v>31.7</v>
      </c>
      <c r="R733">
        <v>33536.959000000003</v>
      </c>
      <c r="S733">
        <v>2018</v>
      </c>
      <c r="T733">
        <v>3</v>
      </c>
      <c r="U733">
        <v>9</v>
      </c>
    </row>
    <row r="734" spans="1:21" x14ac:dyDescent="0.3">
      <c r="A734" s="5" t="s">
        <v>168</v>
      </c>
      <c r="B734" s="5" t="s">
        <v>175</v>
      </c>
      <c r="C734" s="5" t="s">
        <v>87</v>
      </c>
      <c r="D734" s="5" t="s">
        <v>251</v>
      </c>
      <c r="E734" s="5" t="s">
        <v>172</v>
      </c>
      <c r="F734" s="6">
        <v>43161</v>
      </c>
      <c r="G734" s="5" t="s">
        <v>148</v>
      </c>
      <c r="H734" s="5" t="s">
        <v>231</v>
      </c>
      <c r="I734">
        <v>42977</v>
      </c>
      <c r="J734">
        <v>184</v>
      </c>
      <c r="K734">
        <v>116</v>
      </c>
      <c r="L734">
        <v>1</v>
      </c>
      <c r="M734">
        <v>3735.2</v>
      </c>
      <c r="N734">
        <v>2464.2559999999999</v>
      </c>
      <c r="O734">
        <v>2464.2559999999999</v>
      </c>
      <c r="P734">
        <v>116</v>
      </c>
      <c r="Q734">
        <v>32.200000000000003</v>
      </c>
      <c r="R734">
        <v>1270.944</v>
      </c>
      <c r="S734">
        <v>2018</v>
      </c>
      <c r="T734">
        <v>3</v>
      </c>
      <c r="U734">
        <v>9</v>
      </c>
    </row>
    <row r="735" spans="1:21" x14ac:dyDescent="0.3">
      <c r="A735" s="5" t="s">
        <v>168</v>
      </c>
      <c r="B735" s="5" t="s">
        <v>175</v>
      </c>
      <c r="C735" s="5" t="s">
        <v>87</v>
      </c>
      <c r="D735" s="5" t="s">
        <v>251</v>
      </c>
      <c r="E735" s="5" t="s">
        <v>172</v>
      </c>
      <c r="F735" s="6">
        <v>43161</v>
      </c>
      <c r="G735" s="5" t="s">
        <v>148</v>
      </c>
      <c r="H735" s="5" t="s">
        <v>185</v>
      </c>
      <c r="I735">
        <v>42977</v>
      </c>
      <c r="J735">
        <v>184</v>
      </c>
      <c r="K735">
        <v>532</v>
      </c>
      <c r="L735">
        <v>4</v>
      </c>
      <c r="M735">
        <v>17130.400000000001</v>
      </c>
      <c r="N735">
        <v>9857.0239999999994</v>
      </c>
      <c r="O735">
        <v>2464.2559999999999</v>
      </c>
      <c r="P735">
        <v>133</v>
      </c>
      <c r="Q735">
        <v>32.200000000000003</v>
      </c>
      <c r="R735">
        <v>7273.3760000000002</v>
      </c>
      <c r="S735">
        <v>2018</v>
      </c>
      <c r="T735">
        <v>3</v>
      </c>
      <c r="U735">
        <v>9</v>
      </c>
    </row>
    <row r="736" spans="1:21" x14ac:dyDescent="0.3">
      <c r="A736" s="5" t="s">
        <v>168</v>
      </c>
      <c r="B736" s="5" t="s">
        <v>175</v>
      </c>
      <c r="C736" s="5" t="s">
        <v>87</v>
      </c>
      <c r="D736" s="5" t="s">
        <v>251</v>
      </c>
      <c r="E736" s="5" t="s">
        <v>172</v>
      </c>
      <c r="F736" s="6">
        <v>43161</v>
      </c>
      <c r="G736" s="5" t="s">
        <v>148</v>
      </c>
      <c r="H736" s="5" t="s">
        <v>187</v>
      </c>
      <c r="I736">
        <v>42977</v>
      </c>
      <c r="J736">
        <v>184</v>
      </c>
      <c r="K736">
        <v>132</v>
      </c>
      <c r="L736">
        <v>1</v>
      </c>
      <c r="M736">
        <v>4250.3999999999996</v>
      </c>
      <c r="N736">
        <v>2464.2559999999999</v>
      </c>
      <c r="O736">
        <v>2464.2559999999999</v>
      </c>
      <c r="P736">
        <v>132</v>
      </c>
      <c r="Q736">
        <v>32.200000000000003</v>
      </c>
      <c r="R736">
        <v>1786.144</v>
      </c>
      <c r="S736">
        <v>2018</v>
      </c>
      <c r="T736">
        <v>3</v>
      </c>
      <c r="U736">
        <v>9</v>
      </c>
    </row>
    <row r="737" spans="1:21" x14ac:dyDescent="0.3">
      <c r="A737" s="5" t="s">
        <v>168</v>
      </c>
      <c r="B737" s="5" t="s">
        <v>175</v>
      </c>
      <c r="C737" s="5" t="s">
        <v>87</v>
      </c>
      <c r="D737" s="5" t="s">
        <v>251</v>
      </c>
      <c r="E737" s="5" t="s">
        <v>172</v>
      </c>
      <c r="F737" s="6">
        <v>43161</v>
      </c>
      <c r="G737" s="5" t="s">
        <v>148</v>
      </c>
      <c r="H737" s="5" t="s">
        <v>224</v>
      </c>
      <c r="I737">
        <v>42977</v>
      </c>
      <c r="J737">
        <v>184</v>
      </c>
      <c r="K737">
        <v>122</v>
      </c>
      <c r="L737">
        <v>1</v>
      </c>
      <c r="M737">
        <v>3928.4</v>
      </c>
      <c r="N737">
        <v>2464.2559999999999</v>
      </c>
      <c r="O737">
        <v>2464.2559999999999</v>
      </c>
      <c r="P737">
        <v>122</v>
      </c>
      <c r="Q737">
        <v>32.200000000000003</v>
      </c>
      <c r="R737">
        <v>1464.144</v>
      </c>
      <c r="S737">
        <v>2018</v>
      </c>
      <c r="T737">
        <v>3</v>
      </c>
      <c r="U737">
        <v>9</v>
      </c>
    </row>
    <row r="738" spans="1:21" x14ac:dyDescent="0.3">
      <c r="A738" s="5" t="s">
        <v>168</v>
      </c>
      <c r="B738" s="5" t="s">
        <v>175</v>
      </c>
      <c r="C738" s="5" t="s">
        <v>87</v>
      </c>
      <c r="D738" s="5" t="s">
        <v>251</v>
      </c>
      <c r="E738" s="5" t="s">
        <v>172</v>
      </c>
      <c r="F738" s="6">
        <v>43161</v>
      </c>
      <c r="G738" s="5" t="s">
        <v>148</v>
      </c>
      <c r="H738" s="5" t="s">
        <v>188</v>
      </c>
      <c r="I738">
        <v>42977</v>
      </c>
      <c r="J738">
        <v>184</v>
      </c>
      <c r="K738">
        <v>400</v>
      </c>
      <c r="L738">
        <v>3</v>
      </c>
      <c r="M738">
        <v>12880</v>
      </c>
      <c r="N738">
        <v>7392.768</v>
      </c>
      <c r="O738">
        <v>2464.2559999999999</v>
      </c>
      <c r="P738">
        <v>133.33333333333334</v>
      </c>
      <c r="Q738">
        <v>32.200000000000003</v>
      </c>
      <c r="R738">
        <v>5487.232</v>
      </c>
      <c r="S738">
        <v>2018</v>
      </c>
      <c r="T738">
        <v>3</v>
      </c>
      <c r="U738">
        <v>9</v>
      </c>
    </row>
    <row r="739" spans="1:21" x14ac:dyDescent="0.3">
      <c r="A739" s="5" t="s">
        <v>168</v>
      </c>
      <c r="B739" s="5" t="s">
        <v>175</v>
      </c>
      <c r="C739" s="5" t="s">
        <v>87</v>
      </c>
      <c r="D739" s="5" t="s">
        <v>251</v>
      </c>
      <c r="E739" s="5" t="s">
        <v>172</v>
      </c>
      <c r="F739" s="6">
        <v>43161</v>
      </c>
      <c r="G739" s="5" t="s">
        <v>148</v>
      </c>
      <c r="H739" s="5" t="s">
        <v>226</v>
      </c>
      <c r="I739">
        <v>42977</v>
      </c>
      <c r="J739">
        <v>184</v>
      </c>
      <c r="K739">
        <v>420</v>
      </c>
      <c r="L739">
        <v>4</v>
      </c>
      <c r="M739">
        <v>13524</v>
      </c>
      <c r="N739">
        <v>9857.0239999999994</v>
      </c>
      <c r="O739">
        <v>2464.2559999999999</v>
      </c>
      <c r="P739">
        <v>105</v>
      </c>
      <c r="Q739">
        <v>32.200000000000003</v>
      </c>
      <c r="R739">
        <v>3666.9760000000001</v>
      </c>
      <c r="S739">
        <v>2018</v>
      </c>
      <c r="T739">
        <v>3</v>
      </c>
      <c r="U739">
        <v>9</v>
      </c>
    </row>
    <row r="740" spans="1:21" x14ac:dyDescent="0.3">
      <c r="A740" s="5" t="s">
        <v>168</v>
      </c>
      <c r="B740" s="5" t="s">
        <v>175</v>
      </c>
      <c r="C740" s="5" t="s">
        <v>87</v>
      </c>
      <c r="D740" s="5" t="s">
        <v>251</v>
      </c>
      <c r="E740" s="5" t="s">
        <v>172</v>
      </c>
      <c r="F740" s="6">
        <v>43161</v>
      </c>
      <c r="G740" s="5" t="s">
        <v>148</v>
      </c>
      <c r="H740" s="5" t="s">
        <v>190</v>
      </c>
      <c r="I740">
        <v>42977</v>
      </c>
      <c r="J740">
        <v>184</v>
      </c>
      <c r="K740">
        <v>116</v>
      </c>
      <c r="L740">
        <v>1</v>
      </c>
      <c r="M740">
        <v>3735.2</v>
      </c>
      <c r="N740">
        <v>2464.2559999999999</v>
      </c>
      <c r="O740">
        <v>2464.2559999999999</v>
      </c>
      <c r="P740">
        <v>116</v>
      </c>
      <c r="Q740">
        <v>32.200000000000003</v>
      </c>
      <c r="R740">
        <v>1270.944</v>
      </c>
      <c r="S740">
        <v>2018</v>
      </c>
      <c r="T740">
        <v>3</v>
      </c>
      <c r="U740">
        <v>9</v>
      </c>
    </row>
    <row r="741" spans="1:21" x14ac:dyDescent="0.3">
      <c r="A741" s="5" t="s">
        <v>168</v>
      </c>
      <c r="B741" s="5" t="s">
        <v>175</v>
      </c>
      <c r="C741" s="5" t="s">
        <v>87</v>
      </c>
      <c r="D741" s="5" t="s">
        <v>251</v>
      </c>
      <c r="E741" s="5" t="s">
        <v>227</v>
      </c>
      <c r="F741" s="6">
        <v>43161</v>
      </c>
      <c r="G741" s="5" t="s">
        <v>148</v>
      </c>
      <c r="H741" s="5" t="s">
        <v>222</v>
      </c>
      <c r="I741">
        <v>42977</v>
      </c>
      <c r="J741">
        <v>184</v>
      </c>
      <c r="K741">
        <v>-124</v>
      </c>
      <c r="L741">
        <v>-1</v>
      </c>
      <c r="M741">
        <v>-3992.8</v>
      </c>
      <c r="N741">
        <v>-2464.2559999999999</v>
      </c>
      <c r="O741">
        <v>-2464.2559999999999</v>
      </c>
      <c r="P741">
        <v>124</v>
      </c>
      <c r="Q741">
        <v>32.200000000000003</v>
      </c>
      <c r="R741">
        <v>-1528.5440000000001</v>
      </c>
      <c r="S741">
        <v>2018</v>
      </c>
      <c r="T741">
        <v>3</v>
      </c>
      <c r="U741">
        <v>9</v>
      </c>
    </row>
    <row r="742" spans="1:21" x14ac:dyDescent="0.3">
      <c r="A742" s="5" t="s">
        <v>168</v>
      </c>
      <c r="B742" s="5" t="s">
        <v>175</v>
      </c>
      <c r="C742" s="5" t="s">
        <v>87</v>
      </c>
      <c r="D742" s="5" t="s">
        <v>251</v>
      </c>
      <c r="E742" s="5" t="s">
        <v>172</v>
      </c>
      <c r="F742" s="6">
        <v>43161</v>
      </c>
      <c r="G742" s="5" t="s">
        <v>148</v>
      </c>
      <c r="H742" s="5" t="s">
        <v>182</v>
      </c>
      <c r="I742">
        <v>42977</v>
      </c>
      <c r="J742">
        <v>184</v>
      </c>
      <c r="K742">
        <v>124</v>
      </c>
      <c r="L742">
        <v>1</v>
      </c>
      <c r="M742">
        <v>3992.8</v>
      </c>
      <c r="N742">
        <v>2464.2559999999999</v>
      </c>
      <c r="O742">
        <v>2464.2559999999999</v>
      </c>
      <c r="P742">
        <v>124</v>
      </c>
      <c r="Q742">
        <v>32.200000000000003</v>
      </c>
      <c r="R742">
        <v>1528.5440000000001</v>
      </c>
      <c r="S742">
        <v>2018</v>
      </c>
      <c r="T742">
        <v>3</v>
      </c>
      <c r="U742">
        <v>9</v>
      </c>
    </row>
    <row r="743" spans="1:21" x14ac:dyDescent="0.3">
      <c r="A743" s="5" t="s">
        <v>168</v>
      </c>
      <c r="B743" s="5" t="s">
        <v>175</v>
      </c>
      <c r="C743" s="5" t="s">
        <v>87</v>
      </c>
      <c r="D743" s="5" t="s">
        <v>251</v>
      </c>
      <c r="E743" s="5" t="s">
        <v>227</v>
      </c>
      <c r="F743" s="6">
        <v>43161</v>
      </c>
      <c r="G743" s="5" t="s">
        <v>148</v>
      </c>
      <c r="H743" s="5" t="s">
        <v>182</v>
      </c>
      <c r="I743">
        <v>42977</v>
      </c>
      <c r="J743">
        <v>184</v>
      </c>
      <c r="K743">
        <v>-124</v>
      </c>
      <c r="L743">
        <v>-1</v>
      </c>
      <c r="M743">
        <v>-3992.8</v>
      </c>
      <c r="N743">
        <v>-2464.2559999999999</v>
      </c>
      <c r="O743">
        <v>-2464.2559999999999</v>
      </c>
      <c r="P743">
        <v>124</v>
      </c>
      <c r="Q743">
        <v>32.200000000000003</v>
      </c>
      <c r="R743">
        <v>-1528.5440000000001</v>
      </c>
      <c r="S743">
        <v>2018</v>
      </c>
      <c r="T743">
        <v>3</v>
      </c>
      <c r="U743">
        <v>9</v>
      </c>
    </row>
    <row r="744" spans="1:21" x14ac:dyDescent="0.3">
      <c r="A744" s="5" t="s">
        <v>168</v>
      </c>
      <c r="B744" s="5" t="s">
        <v>175</v>
      </c>
      <c r="C744" s="5" t="s">
        <v>87</v>
      </c>
      <c r="D744" s="5" t="s">
        <v>251</v>
      </c>
      <c r="E744" s="5" t="s">
        <v>172</v>
      </c>
      <c r="F744" s="6">
        <v>43161</v>
      </c>
      <c r="G744" s="5" t="s">
        <v>148</v>
      </c>
      <c r="H744" s="5" t="s">
        <v>182</v>
      </c>
      <c r="I744">
        <v>42977</v>
      </c>
      <c r="J744">
        <v>184</v>
      </c>
      <c r="K744">
        <v>124</v>
      </c>
      <c r="L744">
        <v>1</v>
      </c>
      <c r="M744">
        <v>124</v>
      </c>
      <c r="N744">
        <v>2464.2559999999999</v>
      </c>
      <c r="O744">
        <v>2464.2559999999999</v>
      </c>
      <c r="P744">
        <v>124</v>
      </c>
      <c r="Q744">
        <v>1</v>
      </c>
      <c r="R744">
        <v>-2340.2559999999999</v>
      </c>
      <c r="S744">
        <v>2018</v>
      </c>
      <c r="T744">
        <v>3</v>
      </c>
      <c r="U744">
        <v>9</v>
      </c>
    </row>
    <row r="745" spans="1:21" x14ac:dyDescent="0.3">
      <c r="A745" s="5" t="s">
        <v>168</v>
      </c>
      <c r="B745" s="5" t="s">
        <v>175</v>
      </c>
      <c r="C745" s="5" t="s">
        <v>87</v>
      </c>
      <c r="D745" s="5" t="s">
        <v>251</v>
      </c>
      <c r="E745" s="5" t="s">
        <v>227</v>
      </c>
      <c r="F745" s="6">
        <v>43161</v>
      </c>
      <c r="G745" s="5" t="s">
        <v>148</v>
      </c>
      <c r="H745" s="5" t="s">
        <v>182</v>
      </c>
      <c r="I745">
        <v>42977</v>
      </c>
      <c r="J745">
        <v>184</v>
      </c>
      <c r="K745">
        <v>-124</v>
      </c>
      <c r="L745">
        <v>-1</v>
      </c>
      <c r="M745">
        <v>-124</v>
      </c>
      <c r="N745">
        <v>-2464.2559999999999</v>
      </c>
      <c r="O745">
        <v>-2464.2559999999999</v>
      </c>
      <c r="P745">
        <v>124</v>
      </c>
      <c r="Q745">
        <v>1</v>
      </c>
      <c r="R745">
        <v>2340.2559999999999</v>
      </c>
      <c r="S745">
        <v>2018</v>
      </c>
      <c r="T745">
        <v>3</v>
      </c>
      <c r="U745">
        <v>9</v>
      </c>
    </row>
    <row r="746" spans="1:21" x14ac:dyDescent="0.3">
      <c r="A746" s="5" t="s">
        <v>168</v>
      </c>
      <c r="B746" s="5" t="s">
        <v>175</v>
      </c>
      <c r="C746" s="5" t="s">
        <v>87</v>
      </c>
      <c r="D746" s="5" t="s">
        <v>251</v>
      </c>
      <c r="E746" s="5" t="s">
        <v>172</v>
      </c>
      <c r="F746" s="6">
        <v>43161</v>
      </c>
      <c r="G746" s="5" t="s">
        <v>148</v>
      </c>
      <c r="H746" s="5" t="s">
        <v>182</v>
      </c>
      <c r="I746">
        <v>42977</v>
      </c>
      <c r="J746">
        <v>184</v>
      </c>
      <c r="K746">
        <v>124</v>
      </c>
      <c r="L746">
        <v>1</v>
      </c>
      <c r="M746">
        <v>3992.8</v>
      </c>
      <c r="N746">
        <v>2464.2559999999999</v>
      </c>
      <c r="O746">
        <v>2464.2559999999999</v>
      </c>
      <c r="P746">
        <v>124</v>
      </c>
      <c r="Q746">
        <v>32.200000000000003</v>
      </c>
      <c r="R746">
        <v>1528.5440000000001</v>
      </c>
      <c r="S746">
        <v>2018</v>
      </c>
      <c r="T746">
        <v>3</v>
      </c>
      <c r="U746">
        <v>9</v>
      </c>
    </row>
    <row r="747" spans="1:21" x14ac:dyDescent="0.3">
      <c r="A747" s="5" t="s">
        <v>168</v>
      </c>
      <c r="B747" s="5" t="s">
        <v>175</v>
      </c>
      <c r="C747" s="5" t="s">
        <v>89</v>
      </c>
      <c r="D747" s="5" t="s">
        <v>247</v>
      </c>
      <c r="E747" s="5" t="s">
        <v>172</v>
      </c>
      <c r="F747" s="6">
        <v>43161</v>
      </c>
      <c r="G747" s="5" t="s">
        <v>148</v>
      </c>
      <c r="H747" s="5" t="s">
        <v>230</v>
      </c>
      <c r="I747">
        <v>42958</v>
      </c>
      <c r="J747">
        <v>203</v>
      </c>
      <c r="K747">
        <v>1342</v>
      </c>
      <c r="L747">
        <v>10</v>
      </c>
      <c r="M747">
        <v>42541.4</v>
      </c>
      <c r="N747">
        <v>23693.207999999999</v>
      </c>
      <c r="O747">
        <v>2369.3209999999999</v>
      </c>
      <c r="P747">
        <v>134.19999999999999</v>
      </c>
      <c r="Q747">
        <v>31.7</v>
      </c>
      <c r="R747">
        <v>18848.191999999999</v>
      </c>
      <c r="S747">
        <v>2018</v>
      </c>
      <c r="T747">
        <v>3</v>
      </c>
      <c r="U747">
        <v>9</v>
      </c>
    </row>
    <row r="748" spans="1:21" x14ac:dyDescent="0.3">
      <c r="A748" s="5" t="s">
        <v>168</v>
      </c>
      <c r="B748" s="5" t="s">
        <v>175</v>
      </c>
      <c r="C748" s="5" t="s">
        <v>82</v>
      </c>
      <c r="D748" s="5" t="s">
        <v>255</v>
      </c>
      <c r="E748" s="5" t="s">
        <v>172</v>
      </c>
      <c r="F748" s="6">
        <v>43162</v>
      </c>
      <c r="G748" s="5" t="s">
        <v>148</v>
      </c>
      <c r="H748" s="5" t="s">
        <v>258</v>
      </c>
      <c r="I748">
        <v>42983</v>
      </c>
      <c r="J748">
        <v>179</v>
      </c>
      <c r="K748">
        <v>235</v>
      </c>
      <c r="L748">
        <v>2</v>
      </c>
      <c r="M748">
        <v>7520</v>
      </c>
      <c r="N748">
        <v>3496.8829999999998</v>
      </c>
      <c r="O748">
        <v>1748.441</v>
      </c>
      <c r="P748">
        <v>117.5</v>
      </c>
      <c r="Q748">
        <v>32</v>
      </c>
      <c r="R748">
        <v>4023.1170000000002</v>
      </c>
      <c r="S748">
        <v>2018</v>
      </c>
      <c r="T748">
        <v>3</v>
      </c>
      <c r="U748">
        <v>9</v>
      </c>
    </row>
    <row r="749" spans="1:21" x14ac:dyDescent="0.3">
      <c r="A749" s="5" t="s">
        <v>168</v>
      </c>
      <c r="B749" s="5" t="s">
        <v>175</v>
      </c>
      <c r="C749" s="5" t="s">
        <v>82</v>
      </c>
      <c r="D749" s="5" t="s">
        <v>255</v>
      </c>
      <c r="E749" s="5" t="s">
        <v>172</v>
      </c>
      <c r="F749" s="6">
        <v>43162</v>
      </c>
      <c r="G749" s="5" t="s">
        <v>148</v>
      </c>
      <c r="H749" s="5" t="s">
        <v>194</v>
      </c>
      <c r="I749">
        <v>42983</v>
      </c>
      <c r="J749">
        <v>179</v>
      </c>
      <c r="K749">
        <v>395</v>
      </c>
      <c r="L749">
        <v>3</v>
      </c>
      <c r="M749">
        <v>12442.5</v>
      </c>
      <c r="N749">
        <v>5245.3239999999996</v>
      </c>
      <c r="O749">
        <v>1748.441</v>
      </c>
      <c r="P749">
        <v>131.66666666666666</v>
      </c>
      <c r="Q749">
        <v>31.5</v>
      </c>
      <c r="R749">
        <v>7197.1760000000004</v>
      </c>
      <c r="S749">
        <v>2018</v>
      </c>
      <c r="T749">
        <v>3</v>
      </c>
      <c r="U749">
        <v>9</v>
      </c>
    </row>
    <row r="750" spans="1:21" x14ac:dyDescent="0.3">
      <c r="A750" s="5" t="s">
        <v>168</v>
      </c>
      <c r="B750" s="5" t="s">
        <v>175</v>
      </c>
      <c r="C750" s="5" t="s">
        <v>83</v>
      </c>
      <c r="D750" s="5" t="s">
        <v>259</v>
      </c>
      <c r="E750" s="5" t="s">
        <v>172</v>
      </c>
      <c r="F750" s="6">
        <v>43162</v>
      </c>
      <c r="G750" s="5" t="s">
        <v>148</v>
      </c>
      <c r="H750" s="5" t="s">
        <v>173</v>
      </c>
      <c r="I750">
        <v>43021</v>
      </c>
      <c r="J750">
        <v>141</v>
      </c>
      <c r="K750">
        <v>50</v>
      </c>
      <c r="L750">
        <v>1</v>
      </c>
      <c r="M750">
        <v>1575</v>
      </c>
      <c r="N750">
        <v>1975.0050000000001</v>
      </c>
      <c r="O750">
        <v>1975.0050000000001</v>
      </c>
      <c r="P750">
        <v>50</v>
      </c>
      <c r="Q750">
        <v>31.5</v>
      </c>
      <c r="R750">
        <v>-400.005</v>
      </c>
      <c r="S750">
        <v>2018</v>
      </c>
      <c r="T750">
        <v>3</v>
      </c>
      <c r="U750">
        <v>9</v>
      </c>
    </row>
    <row r="751" spans="1:21" x14ac:dyDescent="0.3">
      <c r="A751" s="5" t="s">
        <v>168</v>
      </c>
      <c r="B751" s="5" t="s">
        <v>206</v>
      </c>
      <c r="C751" s="5" t="s">
        <v>107</v>
      </c>
      <c r="D751" s="5" t="s">
        <v>248</v>
      </c>
      <c r="E751" s="5" t="s">
        <v>172</v>
      </c>
      <c r="F751" s="6">
        <v>43162</v>
      </c>
      <c r="G751" s="5" t="s">
        <v>148</v>
      </c>
      <c r="H751" s="5" t="s">
        <v>173</v>
      </c>
      <c r="I751">
        <v>42993</v>
      </c>
      <c r="J751">
        <v>169</v>
      </c>
      <c r="K751">
        <v>80</v>
      </c>
      <c r="L751">
        <v>1</v>
      </c>
      <c r="M751">
        <v>2520</v>
      </c>
      <c r="N751">
        <v>2236.6840000000002</v>
      </c>
      <c r="O751">
        <v>2236.6840000000002</v>
      </c>
      <c r="P751">
        <v>80</v>
      </c>
      <c r="Q751">
        <v>31.5</v>
      </c>
      <c r="R751">
        <v>283.31599999999997</v>
      </c>
      <c r="S751">
        <v>2018</v>
      </c>
      <c r="T751">
        <v>3</v>
      </c>
      <c r="U751">
        <v>9</v>
      </c>
    </row>
    <row r="752" spans="1:21" x14ac:dyDescent="0.3">
      <c r="A752" s="5" t="s">
        <v>168</v>
      </c>
      <c r="B752" s="5" t="s">
        <v>206</v>
      </c>
      <c r="C752" s="5" t="s">
        <v>108</v>
      </c>
      <c r="D752" s="5" t="s">
        <v>250</v>
      </c>
      <c r="E752" s="5" t="s">
        <v>172</v>
      </c>
      <c r="F752" s="6">
        <v>43162</v>
      </c>
      <c r="G752" s="5" t="s">
        <v>148</v>
      </c>
      <c r="H752" s="5" t="s">
        <v>173</v>
      </c>
      <c r="I752">
        <v>42994</v>
      </c>
      <c r="J752">
        <v>168</v>
      </c>
      <c r="K752">
        <v>70</v>
      </c>
      <c r="L752">
        <v>1</v>
      </c>
      <c r="M752">
        <v>2205</v>
      </c>
      <c r="N752">
        <v>2155.8240000000001</v>
      </c>
      <c r="O752">
        <v>2155.8240000000001</v>
      </c>
      <c r="P752">
        <v>70</v>
      </c>
      <c r="Q752">
        <v>31.5</v>
      </c>
      <c r="R752">
        <v>49.176000000000002</v>
      </c>
      <c r="S752">
        <v>2018</v>
      </c>
      <c r="T752">
        <v>3</v>
      </c>
      <c r="U752">
        <v>9</v>
      </c>
    </row>
    <row r="753" spans="1:21" x14ac:dyDescent="0.3">
      <c r="A753" s="5" t="s">
        <v>168</v>
      </c>
      <c r="B753" s="5" t="s">
        <v>206</v>
      </c>
      <c r="C753" s="5" t="s">
        <v>114</v>
      </c>
      <c r="D753" s="5" t="s">
        <v>249</v>
      </c>
      <c r="E753" s="5" t="s">
        <v>172</v>
      </c>
      <c r="F753" s="6">
        <v>43162</v>
      </c>
      <c r="G753" s="5" t="s">
        <v>148</v>
      </c>
      <c r="H753" s="5" t="s">
        <v>178</v>
      </c>
      <c r="I753">
        <v>42983</v>
      </c>
      <c r="J753">
        <v>179</v>
      </c>
      <c r="K753">
        <v>473.4</v>
      </c>
      <c r="L753">
        <v>4</v>
      </c>
      <c r="M753">
        <v>14912.1</v>
      </c>
      <c r="N753">
        <v>9260.6229999999996</v>
      </c>
      <c r="O753">
        <v>2315.1559999999999</v>
      </c>
      <c r="P753">
        <v>118.35</v>
      </c>
      <c r="Q753">
        <v>31.5</v>
      </c>
      <c r="R753">
        <v>5651.4769999999999</v>
      </c>
      <c r="S753">
        <v>2018</v>
      </c>
      <c r="T753">
        <v>3</v>
      </c>
      <c r="U753">
        <v>9</v>
      </c>
    </row>
    <row r="754" spans="1:21" x14ac:dyDescent="0.3">
      <c r="A754" s="5" t="s">
        <v>168</v>
      </c>
      <c r="B754" s="5" t="s">
        <v>206</v>
      </c>
      <c r="C754" s="5" t="s">
        <v>114</v>
      </c>
      <c r="D754" s="5" t="s">
        <v>249</v>
      </c>
      <c r="E754" s="5" t="s">
        <v>172</v>
      </c>
      <c r="F754" s="6">
        <v>43162</v>
      </c>
      <c r="G754" s="5" t="s">
        <v>148</v>
      </c>
      <c r="H754" s="5" t="s">
        <v>196</v>
      </c>
      <c r="I754">
        <v>42983</v>
      </c>
      <c r="J754">
        <v>179</v>
      </c>
      <c r="K754">
        <v>657</v>
      </c>
      <c r="L754">
        <v>5</v>
      </c>
      <c r="M754">
        <v>20695.5</v>
      </c>
      <c r="N754">
        <v>11575.778</v>
      </c>
      <c r="O754">
        <v>2315.1559999999999</v>
      </c>
      <c r="P754">
        <v>131.4</v>
      </c>
      <c r="Q754">
        <v>31.5</v>
      </c>
      <c r="R754">
        <v>9119.7219999999998</v>
      </c>
      <c r="S754">
        <v>2018</v>
      </c>
      <c r="T754">
        <v>3</v>
      </c>
      <c r="U754">
        <v>9</v>
      </c>
    </row>
    <row r="755" spans="1:21" x14ac:dyDescent="0.3">
      <c r="A755" s="5" t="s">
        <v>168</v>
      </c>
      <c r="B755" s="5" t="s">
        <v>206</v>
      </c>
      <c r="C755" s="5" t="s">
        <v>114</v>
      </c>
      <c r="D755" s="5" t="s">
        <v>249</v>
      </c>
      <c r="E755" s="5" t="s">
        <v>172</v>
      </c>
      <c r="F755" s="6">
        <v>43162</v>
      </c>
      <c r="G755" s="5" t="s">
        <v>148</v>
      </c>
      <c r="H755" s="5" t="s">
        <v>198</v>
      </c>
      <c r="I755">
        <v>42983</v>
      </c>
      <c r="J755">
        <v>179</v>
      </c>
      <c r="K755">
        <v>358.8</v>
      </c>
      <c r="L755">
        <v>3</v>
      </c>
      <c r="M755">
        <v>11302.2</v>
      </c>
      <c r="N755">
        <v>6945.4669999999996</v>
      </c>
      <c r="O755">
        <v>2315.1559999999999</v>
      </c>
      <c r="P755">
        <v>119.60000000000001</v>
      </c>
      <c r="Q755">
        <v>31.5</v>
      </c>
      <c r="R755">
        <v>4356.7330000000002</v>
      </c>
      <c r="S755">
        <v>2018</v>
      </c>
      <c r="T755">
        <v>3</v>
      </c>
      <c r="U755">
        <v>9</v>
      </c>
    </row>
    <row r="756" spans="1:21" x14ac:dyDescent="0.3">
      <c r="A756" s="5" t="s">
        <v>168</v>
      </c>
      <c r="B756" s="5" t="s">
        <v>206</v>
      </c>
      <c r="C756" s="5" t="s">
        <v>114</v>
      </c>
      <c r="D756" s="5" t="s">
        <v>249</v>
      </c>
      <c r="E756" s="5" t="s">
        <v>172</v>
      </c>
      <c r="F756" s="6">
        <v>43162</v>
      </c>
      <c r="G756" s="5" t="s">
        <v>148</v>
      </c>
      <c r="H756" s="5" t="s">
        <v>197</v>
      </c>
      <c r="I756">
        <v>42983</v>
      </c>
      <c r="J756">
        <v>179</v>
      </c>
      <c r="K756">
        <v>1373.4</v>
      </c>
      <c r="L756">
        <v>11</v>
      </c>
      <c r="M756">
        <v>43262.1</v>
      </c>
      <c r="N756">
        <v>25466.712</v>
      </c>
      <c r="O756">
        <v>2315.1559999999999</v>
      </c>
      <c r="P756">
        <v>124.85454545454546</v>
      </c>
      <c r="Q756">
        <v>31.5</v>
      </c>
      <c r="R756">
        <v>17795.387999999999</v>
      </c>
      <c r="S756">
        <v>2018</v>
      </c>
      <c r="T756">
        <v>3</v>
      </c>
      <c r="U756">
        <v>9</v>
      </c>
    </row>
    <row r="757" spans="1:21" x14ac:dyDescent="0.3">
      <c r="A757" s="5" t="s">
        <v>168</v>
      </c>
      <c r="B757" s="5" t="s">
        <v>206</v>
      </c>
      <c r="C757" s="5" t="s">
        <v>114</v>
      </c>
      <c r="D757" s="5" t="s">
        <v>249</v>
      </c>
      <c r="E757" s="5" t="s">
        <v>172</v>
      </c>
      <c r="F757" s="6">
        <v>43162</v>
      </c>
      <c r="G757" s="5" t="s">
        <v>148</v>
      </c>
      <c r="H757" s="5" t="s">
        <v>240</v>
      </c>
      <c r="I757">
        <v>42983</v>
      </c>
      <c r="J757">
        <v>179</v>
      </c>
      <c r="K757">
        <v>605.20000000000005</v>
      </c>
      <c r="L757">
        <v>5</v>
      </c>
      <c r="M757">
        <v>19063.8</v>
      </c>
      <c r="N757">
        <v>11575.778</v>
      </c>
      <c r="O757">
        <v>2315.1559999999999</v>
      </c>
      <c r="P757">
        <v>121.04</v>
      </c>
      <c r="Q757">
        <v>31.5</v>
      </c>
      <c r="R757">
        <v>7488.0219999999999</v>
      </c>
      <c r="S757">
        <v>2018</v>
      </c>
      <c r="T757">
        <v>3</v>
      </c>
      <c r="U757">
        <v>9</v>
      </c>
    </row>
    <row r="758" spans="1:21" x14ac:dyDescent="0.3">
      <c r="A758" s="5" t="s">
        <v>168</v>
      </c>
      <c r="B758" s="5" t="s">
        <v>169</v>
      </c>
      <c r="C758" s="5" t="s">
        <v>170</v>
      </c>
      <c r="D758" s="5" t="s">
        <v>192</v>
      </c>
      <c r="E758" s="5" t="s">
        <v>172</v>
      </c>
      <c r="F758" s="6">
        <v>43164</v>
      </c>
      <c r="G758" s="5" t="s">
        <v>148</v>
      </c>
      <c r="H758" s="5" t="s">
        <v>173</v>
      </c>
      <c r="I758">
        <v>42943</v>
      </c>
      <c r="J758">
        <v>221</v>
      </c>
      <c r="K758">
        <v>95</v>
      </c>
      <c r="L758">
        <v>1</v>
      </c>
      <c r="M758">
        <v>2992.5</v>
      </c>
      <c r="N758">
        <v>2047.9110000000001</v>
      </c>
      <c r="O758">
        <v>2047.9110000000001</v>
      </c>
      <c r="P758">
        <v>95</v>
      </c>
      <c r="Q758">
        <v>31.5</v>
      </c>
      <c r="R758">
        <v>944.58900000000006</v>
      </c>
      <c r="S758">
        <v>2018</v>
      </c>
      <c r="T758">
        <v>3</v>
      </c>
      <c r="U758">
        <v>10</v>
      </c>
    </row>
    <row r="759" spans="1:21" x14ac:dyDescent="0.3">
      <c r="A759" s="5" t="s">
        <v>168</v>
      </c>
      <c r="B759" s="5" t="s">
        <v>175</v>
      </c>
      <c r="C759" s="5" t="s">
        <v>82</v>
      </c>
      <c r="D759" s="5" t="s">
        <v>255</v>
      </c>
      <c r="E759" s="5" t="s">
        <v>172</v>
      </c>
      <c r="F759" s="6">
        <v>43164</v>
      </c>
      <c r="G759" s="5" t="s">
        <v>148</v>
      </c>
      <c r="H759" s="5" t="s">
        <v>212</v>
      </c>
      <c r="I759">
        <v>42983</v>
      </c>
      <c r="J759">
        <v>181</v>
      </c>
      <c r="K759">
        <v>109</v>
      </c>
      <c r="L759">
        <v>1</v>
      </c>
      <c r="M759">
        <v>3488</v>
      </c>
      <c r="N759">
        <v>1748.441</v>
      </c>
      <c r="O759">
        <v>1748.441</v>
      </c>
      <c r="P759">
        <v>109</v>
      </c>
      <c r="Q759">
        <v>32</v>
      </c>
      <c r="R759">
        <v>1739.559</v>
      </c>
      <c r="S759">
        <v>2018</v>
      </c>
      <c r="T759">
        <v>3</v>
      </c>
      <c r="U759">
        <v>10</v>
      </c>
    </row>
    <row r="760" spans="1:21" x14ac:dyDescent="0.3">
      <c r="A760" s="5" t="s">
        <v>168</v>
      </c>
      <c r="B760" s="5" t="s">
        <v>175</v>
      </c>
      <c r="C760" s="5" t="s">
        <v>82</v>
      </c>
      <c r="D760" s="5" t="s">
        <v>255</v>
      </c>
      <c r="E760" s="5" t="s">
        <v>172</v>
      </c>
      <c r="F760" s="6">
        <v>43164</v>
      </c>
      <c r="G760" s="5" t="s">
        <v>148</v>
      </c>
      <c r="H760" s="5" t="s">
        <v>179</v>
      </c>
      <c r="I760">
        <v>42983</v>
      </c>
      <c r="J760">
        <v>181</v>
      </c>
      <c r="K760">
        <v>199.5</v>
      </c>
      <c r="L760">
        <v>2</v>
      </c>
      <c r="M760">
        <v>6384</v>
      </c>
      <c r="N760">
        <v>3496.8829999999998</v>
      </c>
      <c r="O760">
        <v>1748.441</v>
      </c>
      <c r="P760">
        <v>99.75</v>
      </c>
      <c r="Q760">
        <v>32</v>
      </c>
      <c r="R760">
        <v>2887.1170000000002</v>
      </c>
      <c r="S760">
        <v>2018</v>
      </c>
      <c r="T760">
        <v>3</v>
      </c>
      <c r="U760">
        <v>10</v>
      </c>
    </row>
    <row r="761" spans="1:21" x14ac:dyDescent="0.3">
      <c r="A761" s="5" t="s">
        <v>168</v>
      </c>
      <c r="B761" s="5" t="s">
        <v>175</v>
      </c>
      <c r="C761" s="5" t="s">
        <v>82</v>
      </c>
      <c r="D761" s="5" t="s">
        <v>255</v>
      </c>
      <c r="E761" s="5" t="s">
        <v>172</v>
      </c>
      <c r="F761" s="6">
        <v>43164</v>
      </c>
      <c r="G761" s="5" t="s">
        <v>148</v>
      </c>
      <c r="H761" s="5" t="s">
        <v>195</v>
      </c>
      <c r="I761">
        <v>42983</v>
      </c>
      <c r="J761">
        <v>181</v>
      </c>
      <c r="K761">
        <v>230.5</v>
      </c>
      <c r="L761">
        <v>2</v>
      </c>
      <c r="M761">
        <v>7376</v>
      </c>
      <c r="N761">
        <v>3496.8829999999998</v>
      </c>
      <c r="O761">
        <v>1748.441</v>
      </c>
      <c r="P761">
        <v>115.25</v>
      </c>
      <c r="Q761">
        <v>32</v>
      </c>
      <c r="R761">
        <v>3879.1170000000002</v>
      </c>
      <c r="S761">
        <v>2018</v>
      </c>
      <c r="T761">
        <v>3</v>
      </c>
      <c r="U761">
        <v>10</v>
      </c>
    </row>
    <row r="762" spans="1:21" x14ac:dyDescent="0.3">
      <c r="A762" s="5" t="s">
        <v>168</v>
      </c>
      <c r="B762" s="5" t="s">
        <v>175</v>
      </c>
      <c r="C762" s="5" t="s">
        <v>82</v>
      </c>
      <c r="D762" s="5" t="s">
        <v>255</v>
      </c>
      <c r="E762" s="5" t="s">
        <v>172</v>
      </c>
      <c r="F762" s="6">
        <v>43164</v>
      </c>
      <c r="G762" s="5" t="s">
        <v>148</v>
      </c>
      <c r="H762" s="5" t="s">
        <v>179</v>
      </c>
      <c r="I762">
        <v>42983</v>
      </c>
      <c r="J762">
        <v>181</v>
      </c>
      <c r="K762">
        <v>274</v>
      </c>
      <c r="L762">
        <v>2</v>
      </c>
      <c r="M762">
        <v>8768</v>
      </c>
      <c r="N762">
        <v>3496.8829999999998</v>
      </c>
      <c r="O762">
        <v>1748.441</v>
      </c>
      <c r="P762">
        <v>137</v>
      </c>
      <c r="Q762">
        <v>32</v>
      </c>
      <c r="R762">
        <v>5271.1170000000002</v>
      </c>
      <c r="S762">
        <v>2018</v>
      </c>
      <c r="T762">
        <v>3</v>
      </c>
      <c r="U762">
        <v>10</v>
      </c>
    </row>
    <row r="763" spans="1:21" x14ac:dyDescent="0.3">
      <c r="A763" s="5" t="s">
        <v>168</v>
      </c>
      <c r="B763" s="5" t="s">
        <v>175</v>
      </c>
      <c r="C763" s="5" t="s">
        <v>87</v>
      </c>
      <c r="D763" s="5" t="s">
        <v>251</v>
      </c>
      <c r="E763" s="5" t="s">
        <v>172</v>
      </c>
      <c r="F763" s="6">
        <v>43164</v>
      </c>
      <c r="G763" s="5" t="s">
        <v>148</v>
      </c>
      <c r="H763" s="5" t="s">
        <v>173</v>
      </c>
      <c r="I763">
        <v>42977</v>
      </c>
      <c r="J763">
        <v>187</v>
      </c>
      <c r="K763">
        <v>105</v>
      </c>
      <c r="L763">
        <v>1</v>
      </c>
      <c r="M763">
        <v>3307.5</v>
      </c>
      <c r="N763">
        <v>0</v>
      </c>
      <c r="O763">
        <v>0</v>
      </c>
      <c r="P763">
        <v>105</v>
      </c>
      <c r="Q763">
        <v>31.5</v>
      </c>
      <c r="R763">
        <v>3307.5</v>
      </c>
      <c r="S763">
        <v>2018</v>
      </c>
      <c r="T763">
        <v>3</v>
      </c>
      <c r="U763">
        <v>10</v>
      </c>
    </row>
    <row r="764" spans="1:21" x14ac:dyDescent="0.3">
      <c r="A764" s="5" t="s">
        <v>168</v>
      </c>
      <c r="B764" s="5" t="s">
        <v>175</v>
      </c>
      <c r="C764" s="5" t="s">
        <v>87</v>
      </c>
      <c r="D764" s="5" t="s">
        <v>251</v>
      </c>
      <c r="E764" s="5" t="s">
        <v>172</v>
      </c>
      <c r="F764" s="6">
        <v>43164</v>
      </c>
      <c r="G764" s="5" t="s">
        <v>148</v>
      </c>
      <c r="H764" s="5" t="s">
        <v>201</v>
      </c>
      <c r="I764">
        <v>42977</v>
      </c>
      <c r="J764">
        <v>187</v>
      </c>
      <c r="K764">
        <v>247</v>
      </c>
      <c r="L764">
        <v>2</v>
      </c>
      <c r="M764">
        <v>7953.4</v>
      </c>
      <c r="N764">
        <v>0</v>
      </c>
      <c r="O764">
        <v>0</v>
      </c>
      <c r="P764">
        <v>123.5</v>
      </c>
      <c r="Q764">
        <v>32.200000000000003</v>
      </c>
      <c r="R764">
        <v>7953.4</v>
      </c>
      <c r="S764">
        <v>2018</v>
      </c>
      <c r="T764">
        <v>3</v>
      </c>
      <c r="U764">
        <v>10</v>
      </c>
    </row>
    <row r="765" spans="1:21" x14ac:dyDescent="0.3">
      <c r="A765" s="5" t="s">
        <v>168</v>
      </c>
      <c r="B765" s="5" t="s">
        <v>175</v>
      </c>
      <c r="C765" s="5" t="s">
        <v>89</v>
      </c>
      <c r="D765" s="5" t="s">
        <v>247</v>
      </c>
      <c r="E765" s="5" t="s">
        <v>172</v>
      </c>
      <c r="F765" s="6">
        <v>43164</v>
      </c>
      <c r="G765" s="5" t="s">
        <v>148</v>
      </c>
      <c r="H765" s="5" t="s">
        <v>196</v>
      </c>
      <c r="I765">
        <v>42958</v>
      </c>
      <c r="J765">
        <v>206</v>
      </c>
      <c r="K765">
        <v>880</v>
      </c>
      <c r="L765">
        <v>6</v>
      </c>
      <c r="M765">
        <v>27720</v>
      </c>
      <c r="N765">
        <v>14215.924999999999</v>
      </c>
      <c r="O765">
        <v>2369.3209999999999</v>
      </c>
      <c r="P765">
        <v>146.66666666666666</v>
      </c>
      <c r="Q765">
        <v>31.5</v>
      </c>
      <c r="R765">
        <v>13504.075000000001</v>
      </c>
      <c r="S765">
        <v>2018</v>
      </c>
      <c r="T765">
        <v>3</v>
      </c>
      <c r="U765">
        <v>10</v>
      </c>
    </row>
    <row r="766" spans="1:21" x14ac:dyDescent="0.3">
      <c r="A766" s="5" t="s">
        <v>168</v>
      </c>
      <c r="B766" s="5" t="s">
        <v>175</v>
      </c>
      <c r="C766" s="5" t="s">
        <v>89</v>
      </c>
      <c r="D766" s="5" t="s">
        <v>247</v>
      </c>
      <c r="E766" s="5" t="s">
        <v>172</v>
      </c>
      <c r="F766" s="6">
        <v>43164</v>
      </c>
      <c r="G766" s="5" t="s">
        <v>148</v>
      </c>
      <c r="H766" s="5" t="s">
        <v>194</v>
      </c>
      <c r="I766">
        <v>42958</v>
      </c>
      <c r="J766">
        <v>206</v>
      </c>
      <c r="K766">
        <v>305.5</v>
      </c>
      <c r="L766">
        <v>2</v>
      </c>
      <c r="M766">
        <v>9623.25</v>
      </c>
      <c r="N766">
        <v>4738.6419999999998</v>
      </c>
      <c r="O766">
        <v>2369.3209999999999</v>
      </c>
      <c r="P766">
        <v>152.75</v>
      </c>
      <c r="Q766">
        <v>31.5</v>
      </c>
      <c r="R766">
        <v>4884.6080000000002</v>
      </c>
      <c r="S766">
        <v>2018</v>
      </c>
      <c r="T766">
        <v>3</v>
      </c>
      <c r="U766">
        <v>10</v>
      </c>
    </row>
    <row r="767" spans="1:21" x14ac:dyDescent="0.3">
      <c r="A767" s="5" t="s">
        <v>168</v>
      </c>
      <c r="B767" s="5" t="s">
        <v>206</v>
      </c>
      <c r="C767" s="5" t="s">
        <v>113</v>
      </c>
      <c r="D767" s="5" t="s">
        <v>245</v>
      </c>
      <c r="E767" s="5" t="s">
        <v>172</v>
      </c>
      <c r="F767" s="6">
        <v>43164</v>
      </c>
      <c r="G767" s="5" t="s">
        <v>148</v>
      </c>
      <c r="H767" s="5" t="s">
        <v>216</v>
      </c>
      <c r="I767">
        <v>42974</v>
      </c>
      <c r="J767">
        <v>190</v>
      </c>
      <c r="K767">
        <v>112</v>
      </c>
      <c r="L767">
        <v>1</v>
      </c>
      <c r="M767">
        <v>3606.4</v>
      </c>
      <c r="N767">
        <v>1437.8910000000001</v>
      </c>
      <c r="O767">
        <v>1437.8910000000001</v>
      </c>
      <c r="P767">
        <v>112</v>
      </c>
      <c r="Q767">
        <v>32.200000000000003</v>
      </c>
      <c r="R767">
        <v>2168.509</v>
      </c>
      <c r="S767">
        <v>2018</v>
      </c>
      <c r="T767">
        <v>3</v>
      </c>
      <c r="U767">
        <v>10</v>
      </c>
    </row>
    <row r="768" spans="1:21" x14ac:dyDescent="0.3">
      <c r="A768" s="5" t="s">
        <v>168</v>
      </c>
      <c r="B768" s="5" t="s">
        <v>206</v>
      </c>
      <c r="C768" s="5" t="s">
        <v>113</v>
      </c>
      <c r="D768" s="5" t="s">
        <v>245</v>
      </c>
      <c r="E768" s="5" t="s">
        <v>172</v>
      </c>
      <c r="F768" s="6">
        <v>43164</v>
      </c>
      <c r="G768" s="5" t="s">
        <v>148</v>
      </c>
      <c r="H768" s="5" t="s">
        <v>191</v>
      </c>
      <c r="I768">
        <v>42974</v>
      </c>
      <c r="J768">
        <v>190</v>
      </c>
      <c r="K768">
        <v>608</v>
      </c>
      <c r="L768">
        <v>5</v>
      </c>
      <c r="M768">
        <v>19577.599999999999</v>
      </c>
      <c r="N768">
        <v>7189.4530000000004</v>
      </c>
      <c r="O768">
        <v>1437.8910000000001</v>
      </c>
      <c r="P768">
        <v>121.6</v>
      </c>
      <c r="Q768">
        <v>32.200000000000003</v>
      </c>
      <c r="R768">
        <v>12388.147000000001</v>
      </c>
      <c r="S768">
        <v>2018</v>
      </c>
      <c r="T768">
        <v>3</v>
      </c>
      <c r="U768">
        <v>10</v>
      </c>
    </row>
    <row r="769" spans="1:21" x14ac:dyDescent="0.3">
      <c r="A769" s="5" t="s">
        <v>168</v>
      </c>
      <c r="B769" s="5" t="s">
        <v>206</v>
      </c>
      <c r="C769" s="5" t="s">
        <v>113</v>
      </c>
      <c r="D769" s="5" t="s">
        <v>245</v>
      </c>
      <c r="E769" s="5" t="s">
        <v>172</v>
      </c>
      <c r="F769" s="6">
        <v>43164</v>
      </c>
      <c r="G769" s="5" t="s">
        <v>148</v>
      </c>
      <c r="H769" s="5" t="s">
        <v>187</v>
      </c>
      <c r="I769">
        <v>42974</v>
      </c>
      <c r="J769">
        <v>190</v>
      </c>
      <c r="K769">
        <v>268</v>
      </c>
      <c r="L769">
        <v>2</v>
      </c>
      <c r="M769">
        <v>8629.6</v>
      </c>
      <c r="N769">
        <v>2875.7809999999999</v>
      </c>
      <c r="O769">
        <v>1437.8910000000001</v>
      </c>
      <c r="P769">
        <v>134</v>
      </c>
      <c r="Q769">
        <v>32.200000000000003</v>
      </c>
      <c r="R769">
        <v>5753.8190000000004</v>
      </c>
      <c r="S769">
        <v>2018</v>
      </c>
      <c r="T769">
        <v>3</v>
      </c>
      <c r="U769">
        <v>10</v>
      </c>
    </row>
    <row r="770" spans="1:21" x14ac:dyDescent="0.3">
      <c r="A770" s="5" t="s">
        <v>168</v>
      </c>
      <c r="B770" s="5" t="s">
        <v>206</v>
      </c>
      <c r="C770" s="5" t="s">
        <v>113</v>
      </c>
      <c r="D770" s="5" t="s">
        <v>245</v>
      </c>
      <c r="E770" s="5" t="s">
        <v>172</v>
      </c>
      <c r="F770" s="6">
        <v>43164</v>
      </c>
      <c r="G770" s="5" t="s">
        <v>148</v>
      </c>
      <c r="H770" s="5" t="s">
        <v>203</v>
      </c>
      <c r="I770">
        <v>42974</v>
      </c>
      <c r="J770">
        <v>190</v>
      </c>
      <c r="K770">
        <v>112</v>
      </c>
      <c r="L770">
        <v>1</v>
      </c>
      <c r="M770">
        <v>3606.4</v>
      </c>
      <c r="N770">
        <v>1437.8910000000001</v>
      </c>
      <c r="O770">
        <v>1437.8910000000001</v>
      </c>
      <c r="P770">
        <v>112</v>
      </c>
      <c r="Q770">
        <v>32.200000000000003</v>
      </c>
      <c r="R770">
        <v>2168.509</v>
      </c>
      <c r="S770">
        <v>2018</v>
      </c>
      <c r="T770">
        <v>3</v>
      </c>
      <c r="U770">
        <v>10</v>
      </c>
    </row>
    <row r="771" spans="1:21" x14ac:dyDescent="0.3">
      <c r="A771" s="5" t="s">
        <v>168</v>
      </c>
      <c r="B771" s="5" t="s">
        <v>206</v>
      </c>
      <c r="C771" s="5" t="s">
        <v>113</v>
      </c>
      <c r="D771" s="5" t="s">
        <v>245</v>
      </c>
      <c r="E771" s="5" t="s">
        <v>172</v>
      </c>
      <c r="F771" s="6">
        <v>43164</v>
      </c>
      <c r="G771" s="5" t="s">
        <v>148</v>
      </c>
      <c r="H771" s="5" t="s">
        <v>204</v>
      </c>
      <c r="I771">
        <v>42974</v>
      </c>
      <c r="J771">
        <v>190</v>
      </c>
      <c r="K771">
        <v>472</v>
      </c>
      <c r="L771">
        <v>4</v>
      </c>
      <c r="M771">
        <v>15198.4</v>
      </c>
      <c r="N771">
        <v>5751.5619999999999</v>
      </c>
      <c r="O771">
        <v>1437.8910000000001</v>
      </c>
      <c r="P771">
        <v>118</v>
      </c>
      <c r="Q771">
        <v>32.200000000000003</v>
      </c>
      <c r="R771">
        <v>9446.8379999999997</v>
      </c>
      <c r="S771">
        <v>2018</v>
      </c>
      <c r="T771">
        <v>3</v>
      </c>
      <c r="U771">
        <v>10</v>
      </c>
    </row>
    <row r="772" spans="1:21" x14ac:dyDescent="0.3">
      <c r="A772" s="5" t="s">
        <v>168</v>
      </c>
      <c r="B772" s="5" t="s">
        <v>206</v>
      </c>
      <c r="C772" s="5" t="s">
        <v>113</v>
      </c>
      <c r="D772" s="5" t="s">
        <v>245</v>
      </c>
      <c r="E772" s="5" t="s">
        <v>172</v>
      </c>
      <c r="F772" s="6">
        <v>43164</v>
      </c>
      <c r="G772" s="5" t="s">
        <v>148</v>
      </c>
      <c r="H772" s="5" t="s">
        <v>222</v>
      </c>
      <c r="I772">
        <v>42974</v>
      </c>
      <c r="J772">
        <v>190</v>
      </c>
      <c r="K772">
        <v>122</v>
      </c>
      <c r="L772">
        <v>1</v>
      </c>
      <c r="M772">
        <v>3928.4</v>
      </c>
      <c r="N772">
        <v>1437.8910000000001</v>
      </c>
      <c r="O772">
        <v>1437.8910000000001</v>
      </c>
      <c r="P772">
        <v>122</v>
      </c>
      <c r="Q772">
        <v>32.200000000000003</v>
      </c>
      <c r="R772">
        <v>2490.509</v>
      </c>
      <c r="S772">
        <v>2018</v>
      </c>
      <c r="T772">
        <v>3</v>
      </c>
      <c r="U772">
        <v>10</v>
      </c>
    </row>
    <row r="773" spans="1:21" x14ac:dyDescent="0.3">
      <c r="A773" s="5" t="s">
        <v>168</v>
      </c>
      <c r="B773" s="5" t="s">
        <v>206</v>
      </c>
      <c r="C773" s="5" t="s">
        <v>113</v>
      </c>
      <c r="D773" s="5" t="s">
        <v>245</v>
      </c>
      <c r="E773" s="5" t="s">
        <v>172</v>
      </c>
      <c r="F773" s="6">
        <v>43164</v>
      </c>
      <c r="G773" s="5" t="s">
        <v>148</v>
      </c>
      <c r="H773" s="5" t="s">
        <v>181</v>
      </c>
      <c r="I773">
        <v>42974</v>
      </c>
      <c r="J773">
        <v>190</v>
      </c>
      <c r="K773">
        <v>256</v>
      </c>
      <c r="L773">
        <v>2</v>
      </c>
      <c r="M773">
        <v>8243.2000000000007</v>
      </c>
      <c r="N773">
        <v>2875.7809999999999</v>
      </c>
      <c r="O773">
        <v>1437.8910000000001</v>
      </c>
      <c r="P773">
        <v>128</v>
      </c>
      <c r="Q773">
        <v>32.200000000000003</v>
      </c>
      <c r="R773">
        <v>5367.4189999999999</v>
      </c>
      <c r="S773">
        <v>2018</v>
      </c>
      <c r="T773">
        <v>3</v>
      </c>
      <c r="U773">
        <v>10</v>
      </c>
    </row>
    <row r="774" spans="1:21" x14ac:dyDescent="0.3">
      <c r="A774" s="5" t="s">
        <v>168</v>
      </c>
      <c r="B774" s="5" t="s">
        <v>206</v>
      </c>
      <c r="C774" s="5" t="s">
        <v>113</v>
      </c>
      <c r="D774" s="5" t="s">
        <v>245</v>
      </c>
      <c r="E774" s="5" t="s">
        <v>172</v>
      </c>
      <c r="F774" s="6">
        <v>43164</v>
      </c>
      <c r="G774" s="5" t="s">
        <v>148</v>
      </c>
      <c r="H774" s="5" t="s">
        <v>183</v>
      </c>
      <c r="I774">
        <v>42974</v>
      </c>
      <c r="J774">
        <v>190</v>
      </c>
      <c r="K774">
        <v>645</v>
      </c>
      <c r="L774">
        <v>5</v>
      </c>
      <c r="M774">
        <v>20769</v>
      </c>
      <c r="N774">
        <v>7189.4530000000004</v>
      </c>
      <c r="O774">
        <v>1437.8910000000001</v>
      </c>
      <c r="P774">
        <v>129</v>
      </c>
      <c r="Q774">
        <v>32.200000000000003</v>
      </c>
      <c r="R774">
        <v>13579.547</v>
      </c>
      <c r="S774">
        <v>2018</v>
      </c>
      <c r="T774">
        <v>3</v>
      </c>
      <c r="U774">
        <v>10</v>
      </c>
    </row>
    <row r="775" spans="1:21" x14ac:dyDescent="0.3">
      <c r="A775" s="5" t="s">
        <v>168</v>
      </c>
      <c r="B775" s="5" t="s">
        <v>206</v>
      </c>
      <c r="C775" s="5" t="s">
        <v>113</v>
      </c>
      <c r="D775" s="5" t="s">
        <v>245</v>
      </c>
      <c r="E775" s="5" t="s">
        <v>172</v>
      </c>
      <c r="F775" s="6">
        <v>43164</v>
      </c>
      <c r="G775" s="5" t="s">
        <v>148</v>
      </c>
      <c r="H775" s="5" t="s">
        <v>182</v>
      </c>
      <c r="I775">
        <v>42974</v>
      </c>
      <c r="J775">
        <v>190</v>
      </c>
      <c r="K775">
        <v>250</v>
      </c>
      <c r="L775">
        <v>2</v>
      </c>
      <c r="M775">
        <v>8050</v>
      </c>
      <c r="N775">
        <v>2875.7809999999999</v>
      </c>
      <c r="O775">
        <v>1437.8910000000001</v>
      </c>
      <c r="P775">
        <v>125</v>
      </c>
      <c r="Q775">
        <v>32.200000000000003</v>
      </c>
      <c r="R775">
        <v>5174.2190000000001</v>
      </c>
      <c r="S775">
        <v>2018</v>
      </c>
      <c r="T775">
        <v>3</v>
      </c>
      <c r="U775">
        <v>10</v>
      </c>
    </row>
    <row r="776" spans="1:21" x14ac:dyDescent="0.3">
      <c r="A776" s="5" t="s">
        <v>168</v>
      </c>
      <c r="B776" s="5" t="s">
        <v>206</v>
      </c>
      <c r="C776" s="5" t="s">
        <v>113</v>
      </c>
      <c r="D776" s="5" t="s">
        <v>245</v>
      </c>
      <c r="E776" s="5" t="s">
        <v>172</v>
      </c>
      <c r="F776" s="6">
        <v>43164</v>
      </c>
      <c r="G776" s="5" t="s">
        <v>148</v>
      </c>
      <c r="H776" s="5" t="s">
        <v>238</v>
      </c>
      <c r="I776">
        <v>42974</v>
      </c>
      <c r="J776">
        <v>190</v>
      </c>
      <c r="K776">
        <v>228</v>
      </c>
      <c r="L776">
        <v>2</v>
      </c>
      <c r="M776">
        <v>7341.6</v>
      </c>
      <c r="N776">
        <v>2875.7809999999999</v>
      </c>
      <c r="O776">
        <v>1437.8910000000001</v>
      </c>
      <c r="P776">
        <v>114</v>
      </c>
      <c r="Q776">
        <v>32.200000000000003</v>
      </c>
      <c r="R776">
        <v>4465.8190000000004</v>
      </c>
      <c r="S776">
        <v>2018</v>
      </c>
      <c r="T776">
        <v>3</v>
      </c>
      <c r="U776">
        <v>10</v>
      </c>
    </row>
    <row r="777" spans="1:21" x14ac:dyDescent="0.3">
      <c r="A777" s="5" t="s">
        <v>168</v>
      </c>
      <c r="B777" s="5" t="s">
        <v>206</v>
      </c>
      <c r="C777" s="5" t="s">
        <v>113</v>
      </c>
      <c r="D777" s="5" t="s">
        <v>245</v>
      </c>
      <c r="E777" s="5" t="s">
        <v>172</v>
      </c>
      <c r="F777" s="6">
        <v>43164</v>
      </c>
      <c r="G777" s="5" t="s">
        <v>148</v>
      </c>
      <c r="H777" s="5" t="s">
        <v>223</v>
      </c>
      <c r="I777">
        <v>42974</v>
      </c>
      <c r="J777">
        <v>190</v>
      </c>
      <c r="K777">
        <v>481</v>
      </c>
      <c r="L777">
        <v>4</v>
      </c>
      <c r="M777">
        <v>15488.2</v>
      </c>
      <c r="N777">
        <v>5751.5619999999999</v>
      </c>
      <c r="O777">
        <v>1437.8910000000001</v>
      </c>
      <c r="P777">
        <v>120.25</v>
      </c>
      <c r="Q777">
        <v>32.200000000000003</v>
      </c>
      <c r="R777">
        <v>9736.6380000000008</v>
      </c>
      <c r="S777">
        <v>2018</v>
      </c>
      <c r="T777">
        <v>3</v>
      </c>
      <c r="U777">
        <v>10</v>
      </c>
    </row>
    <row r="778" spans="1:21" x14ac:dyDescent="0.3">
      <c r="A778" s="5" t="s">
        <v>168</v>
      </c>
      <c r="B778" s="5" t="s">
        <v>206</v>
      </c>
      <c r="C778" s="5" t="s">
        <v>113</v>
      </c>
      <c r="D778" s="5" t="s">
        <v>245</v>
      </c>
      <c r="E778" s="5" t="s">
        <v>172</v>
      </c>
      <c r="F778" s="6">
        <v>43164</v>
      </c>
      <c r="G778" s="5" t="s">
        <v>148</v>
      </c>
      <c r="H778" s="5" t="s">
        <v>224</v>
      </c>
      <c r="I778">
        <v>42974</v>
      </c>
      <c r="J778">
        <v>190</v>
      </c>
      <c r="K778">
        <v>212</v>
      </c>
      <c r="L778">
        <v>2</v>
      </c>
      <c r="M778">
        <v>6826.4</v>
      </c>
      <c r="N778">
        <v>2875.7809999999999</v>
      </c>
      <c r="O778">
        <v>1437.8910000000001</v>
      </c>
      <c r="P778">
        <v>106</v>
      </c>
      <c r="Q778">
        <v>32.200000000000003</v>
      </c>
      <c r="R778">
        <v>3950.6190000000001</v>
      </c>
      <c r="S778">
        <v>2018</v>
      </c>
      <c r="T778">
        <v>3</v>
      </c>
      <c r="U778">
        <v>10</v>
      </c>
    </row>
    <row r="779" spans="1:21" x14ac:dyDescent="0.3">
      <c r="A779" s="5" t="s">
        <v>168</v>
      </c>
      <c r="B779" s="5" t="s">
        <v>206</v>
      </c>
      <c r="C779" s="5" t="s">
        <v>113</v>
      </c>
      <c r="D779" s="5" t="s">
        <v>245</v>
      </c>
      <c r="E779" s="5" t="s">
        <v>172</v>
      </c>
      <c r="F779" s="6">
        <v>43164</v>
      </c>
      <c r="G779" s="5" t="s">
        <v>148</v>
      </c>
      <c r="H779" s="5" t="s">
        <v>225</v>
      </c>
      <c r="I779">
        <v>42974</v>
      </c>
      <c r="J779">
        <v>190</v>
      </c>
      <c r="K779">
        <v>110</v>
      </c>
      <c r="L779">
        <v>1</v>
      </c>
      <c r="M779">
        <v>3542</v>
      </c>
      <c r="N779">
        <v>1437.8910000000001</v>
      </c>
      <c r="O779">
        <v>1437.8910000000001</v>
      </c>
      <c r="P779">
        <v>110</v>
      </c>
      <c r="Q779">
        <v>32.200000000000003</v>
      </c>
      <c r="R779">
        <v>2104.1089999999999</v>
      </c>
      <c r="S779">
        <v>2018</v>
      </c>
      <c r="T779">
        <v>3</v>
      </c>
      <c r="U779">
        <v>10</v>
      </c>
    </row>
    <row r="780" spans="1:21" x14ac:dyDescent="0.3">
      <c r="A780" s="5" t="s">
        <v>168</v>
      </c>
      <c r="B780" s="5" t="s">
        <v>206</v>
      </c>
      <c r="C780" s="5" t="s">
        <v>114</v>
      </c>
      <c r="D780" s="5" t="s">
        <v>249</v>
      </c>
      <c r="E780" s="5" t="s">
        <v>172</v>
      </c>
      <c r="F780" s="6">
        <v>43164</v>
      </c>
      <c r="G780" s="5" t="s">
        <v>148</v>
      </c>
      <c r="H780" s="5" t="s">
        <v>209</v>
      </c>
      <c r="I780">
        <v>42983</v>
      </c>
      <c r="J780">
        <v>181</v>
      </c>
      <c r="K780">
        <v>237.4</v>
      </c>
      <c r="L780">
        <v>2</v>
      </c>
      <c r="M780">
        <v>7478.1</v>
      </c>
      <c r="N780">
        <v>4630.3109999999997</v>
      </c>
      <c r="O780">
        <v>2315.1559999999999</v>
      </c>
      <c r="P780">
        <v>118.7</v>
      </c>
      <c r="Q780">
        <v>31.5</v>
      </c>
      <c r="R780">
        <v>2847.7890000000002</v>
      </c>
      <c r="S780">
        <v>2018</v>
      </c>
      <c r="T780">
        <v>3</v>
      </c>
      <c r="U780">
        <v>10</v>
      </c>
    </row>
    <row r="781" spans="1:21" x14ac:dyDescent="0.3">
      <c r="A781" s="5" t="s">
        <v>168</v>
      </c>
      <c r="B781" s="5" t="s">
        <v>206</v>
      </c>
      <c r="C781" s="5" t="s">
        <v>114</v>
      </c>
      <c r="D781" s="5" t="s">
        <v>249</v>
      </c>
      <c r="E781" s="5" t="s">
        <v>172</v>
      </c>
      <c r="F781" s="6">
        <v>43164</v>
      </c>
      <c r="G781" s="5" t="s">
        <v>148</v>
      </c>
      <c r="H781" s="5" t="s">
        <v>235</v>
      </c>
      <c r="I781">
        <v>42983</v>
      </c>
      <c r="J781">
        <v>181</v>
      </c>
      <c r="K781">
        <v>109</v>
      </c>
      <c r="L781">
        <v>1</v>
      </c>
      <c r="M781">
        <v>3433.5</v>
      </c>
      <c r="N781">
        <v>2315.1559999999999</v>
      </c>
      <c r="O781">
        <v>2315.1559999999999</v>
      </c>
      <c r="P781">
        <v>109</v>
      </c>
      <c r="Q781">
        <v>31.5</v>
      </c>
      <c r="R781">
        <v>1118.3440000000001</v>
      </c>
      <c r="S781">
        <v>2018</v>
      </c>
      <c r="T781">
        <v>3</v>
      </c>
      <c r="U781">
        <v>10</v>
      </c>
    </row>
    <row r="782" spans="1:21" x14ac:dyDescent="0.3">
      <c r="A782" s="5" t="s">
        <v>168</v>
      </c>
      <c r="B782" s="5" t="s">
        <v>206</v>
      </c>
      <c r="C782" s="5" t="s">
        <v>114</v>
      </c>
      <c r="D782" s="5" t="s">
        <v>249</v>
      </c>
      <c r="E782" s="5" t="s">
        <v>172</v>
      </c>
      <c r="F782" s="6">
        <v>43164</v>
      </c>
      <c r="G782" s="5" t="s">
        <v>148</v>
      </c>
      <c r="H782" s="5" t="s">
        <v>173</v>
      </c>
      <c r="I782">
        <v>42983</v>
      </c>
      <c r="J782">
        <v>181</v>
      </c>
      <c r="K782">
        <v>1774.2</v>
      </c>
      <c r="L782">
        <v>15</v>
      </c>
      <c r="M782">
        <v>55887.3</v>
      </c>
      <c r="N782">
        <v>34727.334000000003</v>
      </c>
      <c r="O782">
        <v>2315.1559999999999</v>
      </c>
      <c r="P782">
        <v>118.28</v>
      </c>
      <c r="Q782">
        <v>31.5</v>
      </c>
      <c r="R782">
        <v>21159.966</v>
      </c>
      <c r="S782">
        <v>2018</v>
      </c>
      <c r="T782">
        <v>3</v>
      </c>
      <c r="U782">
        <v>10</v>
      </c>
    </row>
    <row r="783" spans="1:21" x14ac:dyDescent="0.3">
      <c r="A783" s="5" t="s">
        <v>168</v>
      </c>
      <c r="B783" s="5" t="s">
        <v>206</v>
      </c>
      <c r="C783" s="5" t="s">
        <v>114</v>
      </c>
      <c r="D783" s="5" t="s">
        <v>249</v>
      </c>
      <c r="E783" s="5" t="s">
        <v>172</v>
      </c>
      <c r="F783" s="6">
        <v>43164</v>
      </c>
      <c r="G783" s="5" t="s">
        <v>148</v>
      </c>
      <c r="H783" s="5" t="s">
        <v>173</v>
      </c>
      <c r="I783">
        <v>42983</v>
      </c>
      <c r="J783">
        <v>181</v>
      </c>
      <c r="K783">
        <v>99.2</v>
      </c>
      <c r="L783">
        <v>1</v>
      </c>
      <c r="M783">
        <v>3124.8</v>
      </c>
      <c r="N783">
        <v>2315.1559999999999</v>
      </c>
      <c r="O783">
        <v>2315.1559999999999</v>
      </c>
      <c r="P783">
        <v>99.2</v>
      </c>
      <c r="Q783">
        <v>31.5</v>
      </c>
      <c r="R783">
        <v>809.64400000000001</v>
      </c>
      <c r="S783">
        <v>2018</v>
      </c>
      <c r="T783">
        <v>3</v>
      </c>
      <c r="U783">
        <v>10</v>
      </c>
    </row>
    <row r="784" spans="1:21" x14ac:dyDescent="0.3">
      <c r="A784" s="5" t="s">
        <v>168</v>
      </c>
      <c r="B784" s="5" t="s">
        <v>206</v>
      </c>
      <c r="C784" s="5" t="s">
        <v>114</v>
      </c>
      <c r="D784" s="5" t="s">
        <v>249</v>
      </c>
      <c r="E784" s="5" t="s">
        <v>172</v>
      </c>
      <c r="F784" s="6">
        <v>43164</v>
      </c>
      <c r="G784" s="5" t="s">
        <v>148</v>
      </c>
      <c r="H784" s="5" t="s">
        <v>202</v>
      </c>
      <c r="I784">
        <v>42983</v>
      </c>
      <c r="J784">
        <v>181</v>
      </c>
      <c r="K784">
        <v>1224</v>
      </c>
      <c r="L784">
        <v>10</v>
      </c>
      <c r="M784">
        <v>39412.800000000003</v>
      </c>
      <c r="N784">
        <v>23151.556</v>
      </c>
      <c r="O784">
        <v>2315.1559999999999</v>
      </c>
      <c r="P784">
        <v>122.4</v>
      </c>
      <c r="Q784">
        <v>32.200000000000003</v>
      </c>
      <c r="R784">
        <v>16261.244000000001</v>
      </c>
      <c r="S784">
        <v>2018</v>
      </c>
      <c r="T784">
        <v>3</v>
      </c>
      <c r="U784">
        <v>10</v>
      </c>
    </row>
    <row r="785" spans="1:21" x14ac:dyDescent="0.3">
      <c r="A785" s="5" t="s">
        <v>168</v>
      </c>
      <c r="B785" s="5" t="s">
        <v>206</v>
      </c>
      <c r="C785" s="5" t="s">
        <v>114</v>
      </c>
      <c r="D785" s="5" t="s">
        <v>249</v>
      </c>
      <c r="E785" s="5" t="s">
        <v>172</v>
      </c>
      <c r="F785" s="6">
        <v>43164</v>
      </c>
      <c r="G785" s="5" t="s">
        <v>148</v>
      </c>
      <c r="H785" s="5" t="s">
        <v>205</v>
      </c>
      <c r="I785">
        <v>42983</v>
      </c>
      <c r="J785">
        <v>181</v>
      </c>
      <c r="K785">
        <v>222</v>
      </c>
      <c r="L785">
        <v>2</v>
      </c>
      <c r="M785">
        <v>7148.4</v>
      </c>
      <c r="N785">
        <v>4630.3109999999997</v>
      </c>
      <c r="O785">
        <v>2315.1559999999999</v>
      </c>
      <c r="P785">
        <v>111</v>
      </c>
      <c r="Q785">
        <v>32.200000000000003</v>
      </c>
      <c r="R785">
        <v>2518.0889999999999</v>
      </c>
      <c r="S785">
        <v>2018</v>
      </c>
      <c r="T785">
        <v>3</v>
      </c>
      <c r="U785">
        <v>10</v>
      </c>
    </row>
    <row r="786" spans="1:21" x14ac:dyDescent="0.3">
      <c r="A786" s="5" t="s">
        <v>168</v>
      </c>
      <c r="B786" s="5" t="s">
        <v>206</v>
      </c>
      <c r="C786" s="5" t="s">
        <v>114</v>
      </c>
      <c r="D786" s="5" t="s">
        <v>249</v>
      </c>
      <c r="E786" s="5" t="s">
        <v>172</v>
      </c>
      <c r="F786" s="6">
        <v>43164</v>
      </c>
      <c r="G786" s="5" t="s">
        <v>148</v>
      </c>
      <c r="H786" s="5" t="s">
        <v>190</v>
      </c>
      <c r="I786">
        <v>42983</v>
      </c>
      <c r="J786">
        <v>181</v>
      </c>
      <c r="K786">
        <v>106</v>
      </c>
      <c r="L786">
        <v>1</v>
      </c>
      <c r="M786">
        <v>3413.2</v>
      </c>
      <c r="N786">
        <v>2315.1559999999999</v>
      </c>
      <c r="O786">
        <v>2315.1559999999999</v>
      </c>
      <c r="P786">
        <v>106</v>
      </c>
      <c r="Q786">
        <v>32.200000000000003</v>
      </c>
      <c r="R786">
        <v>1098.0440000000001</v>
      </c>
      <c r="S786">
        <v>2018</v>
      </c>
      <c r="T786">
        <v>3</v>
      </c>
      <c r="U786">
        <v>10</v>
      </c>
    </row>
    <row r="787" spans="1:21" x14ac:dyDescent="0.3">
      <c r="A787" s="5" t="s">
        <v>168</v>
      </c>
      <c r="B787" s="5" t="s">
        <v>206</v>
      </c>
      <c r="C787" s="5" t="s">
        <v>114</v>
      </c>
      <c r="D787" s="5" t="s">
        <v>249</v>
      </c>
      <c r="E787" s="5" t="s">
        <v>172</v>
      </c>
      <c r="F787" s="6">
        <v>43164</v>
      </c>
      <c r="G787" s="5" t="s">
        <v>148</v>
      </c>
      <c r="H787" s="5" t="s">
        <v>246</v>
      </c>
      <c r="I787">
        <v>42983</v>
      </c>
      <c r="J787">
        <v>181</v>
      </c>
      <c r="K787">
        <v>501</v>
      </c>
      <c r="L787">
        <v>4</v>
      </c>
      <c r="M787">
        <v>16132.2</v>
      </c>
      <c r="N787">
        <v>9260.6229999999996</v>
      </c>
      <c r="O787">
        <v>2315.1559999999999</v>
      </c>
      <c r="P787">
        <v>125.25</v>
      </c>
      <c r="Q787">
        <v>32.200000000000003</v>
      </c>
      <c r="R787">
        <v>6871.5770000000002</v>
      </c>
      <c r="S787">
        <v>2018</v>
      </c>
      <c r="T787">
        <v>3</v>
      </c>
      <c r="U787">
        <v>10</v>
      </c>
    </row>
    <row r="788" spans="1:21" x14ac:dyDescent="0.3">
      <c r="A788" s="5" t="s">
        <v>168</v>
      </c>
      <c r="B788" s="5" t="s">
        <v>206</v>
      </c>
      <c r="C788" s="5" t="s">
        <v>114</v>
      </c>
      <c r="D788" s="5" t="s">
        <v>249</v>
      </c>
      <c r="E788" s="5" t="s">
        <v>172</v>
      </c>
      <c r="F788" s="6">
        <v>43164</v>
      </c>
      <c r="G788" s="5" t="s">
        <v>148</v>
      </c>
      <c r="H788" s="5" t="s">
        <v>184</v>
      </c>
      <c r="I788">
        <v>42983</v>
      </c>
      <c r="J788">
        <v>181</v>
      </c>
      <c r="K788">
        <v>3113</v>
      </c>
      <c r="L788">
        <v>25</v>
      </c>
      <c r="M788">
        <v>98682.1</v>
      </c>
      <c r="N788">
        <v>57878.891000000003</v>
      </c>
      <c r="O788">
        <v>2315.1559999999999</v>
      </c>
      <c r="P788">
        <v>124.52</v>
      </c>
      <c r="Q788">
        <v>31.7</v>
      </c>
      <c r="R788">
        <v>40803.209000000003</v>
      </c>
      <c r="S788">
        <v>2018</v>
      </c>
      <c r="T788">
        <v>3</v>
      </c>
      <c r="U788">
        <v>10</v>
      </c>
    </row>
    <row r="789" spans="1:21" x14ac:dyDescent="0.3">
      <c r="A789" s="5" t="s">
        <v>168</v>
      </c>
      <c r="B789" s="5" t="s">
        <v>175</v>
      </c>
      <c r="C789" s="5" t="s">
        <v>84</v>
      </c>
      <c r="D789" s="5" t="s">
        <v>256</v>
      </c>
      <c r="E789" s="5" t="s">
        <v>172</v>
      </c>
      <c r="F789" s="6">
        <v>43165</v>
      </c>
      <c r="G789" s="5" t="s">
        <v>148</v>
      </c>
      <c r="H789" s="5" t="s">
        <v>201</v>
      </c>
      <c r="I789">
        <v>42991</v>
      </c>
      <c r="J789">
        <v>174</v>
      </c>
      <c r="K789">
        <v>247</v>
      </c>
      <c r="L789">
        <v>2</v>
      </c>
      <c r="M789">
        <v>7953.4</v>
      </c>
      <c r="N789">
        <v>4623.5280000000002</v>
      </c>
      <c r="O789">
        <v>2311.7640000000001</v>
      </c>
      <c r="P789">
        <v>123.5</v>
      </c>
      <c r="Q789">
        <v>32.200000000000003</v>
      </c>
      <c r="R789">
        <v>3329.8719999999998</v>
      </c>
      <c r="S789">
        <v>2018</v>
      </c>
      <c r="T789">
        <v>3</v>
      </c>
      <c r="U789">
        <v>10</v>
      </c>
    </row>
    <row r="790" spans="1:21" x14ac:dyDescent="0.3">
      <c r="A790" s="5" t="s">
        <v>168</v>
      </c>
      <c r="B790" s="5" t="s">
        <v>175</v>
      </c>
      <c r="C790" s="5" t="s">
        <v>84</v>
      </c>
      <c r="D790" s="5" t="s">
        <v>256</v>
      </c>
      <c r="E790" s="5" t="s">
        <v>172</v>
      </c>
      <c r="F790" s="6">
        <v>43165</v>
      </c>
      <c r="G790" s="5" t="s">
        <v>148</v>
      </c>
      <c r="H790" s="5" t="s">
        <v>173</v>
      </c>
      <c r="I790">
        <v>42991</v>
      </c>
      <c r="J790">
        <v>174</v>
      </c>
      <c r="K790">
        <v>105</v>
      </c>
      <c r="L790">
        <v>1</v>
      </c>
      <c r="M790">
        <v>3307.5</v>
      </c>
      <c r="N790">
        <v>2311.7640000000001</v>
      </c>
      <c r="O790">
        <v>2311.7640000000001</v>
      </c>
      <c r="P790">
        <v>105</v>
      </c>
      <c r="Q790">
        <v>31.5</v>
      </c>
      <c r="R790">
        <v>995.73599999999999</v>
      </c>
      <c r="S790">
        <v>2018</v>
      </c>
      <c r="T790">
        <v>3</v>
      </c>
      <c r="U790">
        <v>10</v>
      </c>
    </row>
    <row r="791" spans="1:21" x14ac:dyDescent="0.3">
      <c r="A791" s="5" t="s">
        <v>168</v>
      </c>
      <c r="B791" s="5" t="s">
        <v>175</v>
      </c>
      <c r="C791" s="5" t="s">
        <v>87</v>
      </c>
      <c r="D791" s="5" t="s">
        <v>251</v>
      </c>
      <c r="E791" s="5" t="s">
        <v>227</v>
      </c>
      <c r="F791" s="6">
        <v>43165</v>
      </c>
      <c r="G791" s="5" t="s">
        <v>148</v>
      </c>
      <c r="H791" s="5" t="s">
        <v>173</v>
      </c>
      <c r="I791">
        <v>42977</v>
      </c>
      <c r="J791">
        <v>188</v>
      </c>
      <c r="K791">
        <v>-105</v>
      </c>
      <c r="L791">
        <v>-1</v>
      </c>
      <c r="M791">
        <v>-3307.5</v>
      </c>
      <c r="N791">
        <v>0</v>
      </c>
      <c r="O791">
        <v>0</v>
      </c>
      <c r="P791">
        <v>105</v>
      </c>
      <c r="Q791">
        <v>31.5</v>
      </c>
      <c r="R791">
        <v>-3307.5</v>
      </c>
      <c r="S791">
        <v>2018</v>
      </c>
      <c r="T791">
        <v>3</v>
      </c>
      <c r="U791">
        <v>10</v>
      </c>
    </row>
    <row r="792" spans="1:21" x14ac:dyDescent="0.3">
      <c r="A792" s="5" t="s">
        <v>168</v>
      </c>
      <c r="B792" s="5" t="s">
        <v>175</v>
      </c>
      <c r="C792" s="5" t="s">
        <v>87</v>
      </c>
      <c r="D792" s="5" t="s">
        <v>251</v>
      </c>
      <c r="E792" s="5" t="s">
        <v>227</v>
      </c>
      <c r="F792" s="6">
        <v>43165</v>
      </c>
      <c r="G792" s="5" t="s">
        <v>148</v>
      </c>
      <c r="H792" s="5" t="s">
        <v>201</v>
      </c>
      <c r="I792">
        <v>42977</v>
      </c>
      <c r="J792">
        <v>188</v>
      </c>
      <c r="K792">
        <v>-247</v>
      </c>
      <c r="L792">
        <v>-2</v>
      </c>
      <c r="M792">
        <v>-7953.4</v>
      </c>
      <c r="N792">
        <v>0</v>
      </c>
      <c r="O792">
        <v>0</v>
      </c>
      <c r="P792">
        <v>123.5</v>
      </c>
      <c r="Q792">
        <v>32.200000000000003</v>
      </c>
      <c r="R792">
        <v>-7953.4</v>
      </c>
      <c r="S792">
        <v>2018</v>
      </c>
      <c r="T792">
        <v>3</v>
      </c>
      <c r="U792">
        <v>10</v>
      </c>
    </row>
    <row r="793" spans="1:21" x14ac:dyDescent="0.3">
      <c r="A793" s="5" t="s">
        <v>168</v>
      </c>
      <c r="B793" s="5" t="s">
        <v>206</v>
      </c>
      <c r="C793" s="5" t="s">
        <v>114</v>
      </c>
      <c r="D793" s="5" t="s">
        <v>249</v>
      </c>
      <c r="E793" s="5" t="s">
        <v>172</v>
      </c>
      <c r="F793" s="6">
        <v>43166</v>
      </c>
      <c r="G793" s="5" t="s">
        <v>148</v>
      </c>
      <c r="H793" s="5" t="s">
        <v>201</v>
      </c>
      <c r="I793">
        <v>42983</v>
      </c>
      <c r="J793">
        <v>183</v>
      </c>
      <c r="K793">
        <v>373</v>
      </c>
      <c r="L793">
        <v>3</v>
      </c>
      <c r="M793">
        <v>12010.6</v>
      </c>
      <c r="N793">
        <v>7370.1989999999996</v>
      </c>
      <c r="O793">
        <v>2456.7330000000002</v>
      </c>
      <c r="P793">
        <v>124.33333333333333</v>
      </c>
      <c r="Q793">
        <v>32.200000000000003</v>
      </c>
      <c r="R793">
        <v>4640.4009999999998</v>
      </c>
      <c r="S793">
        <v>2018</v>
      </c>
      <c r="T793">
        <v>3</v>
      </c>
      <c r="U793">
        <v>10</v>
      </c>
    </row>
    <row r="794" spans="1:21" x14ac:dyDescent="0.3">
      <c r="A794" s="5" t="s">
        <v>168</v>
      </c>
      <c r="B794" s="5" t="s">
        <v>206</v>
      </c>
      <c r="C794" s="5" t="s">
        <v>114</v>
      </c>
      <c r="D794" s="5" t="s">
        <v>249</v>
      </c>
      <c r="E794" s="5" t="s">
        <v>172</v>
      </c>
      <c r="F794" s="6">
        <v>43166</v>
      </c>
      <c r="G794" s="5" t="s">
        <v>148</v>
      </c>
      <c r="H794" s="5" t="s">
        <v>205</v>
      </c>
      <c r="I794">
        <v>42983</v>
      </c>
      <c r="J794">
        <v>183</v>
      </c>
      <c r="K794">
        <v>326</v>
      </c>
      <c r="L794">
        <v>3</v>
      </c>
      <c r="M794">
        <v>10497.2</v>
      </c>
      <c r="N794">
        <v>7370.1989999999996</v>
      </c>
      <c r="O794">
        <v>2456.7330000000002</v>
      </c>
      <c r="P794">
        <v>108.66666666666667</v>
      </c>
      <c r="Q794">
        <v>32.200000000000003</v>
      </c>
      <c r="R794">
        <v>3127.0010000000002</v>
      </c>
      <c r="S794">
        <v>2018</v>
      </c>
      <c r="T794">
        <v>3</v>
      </c>
      <c r="U794">
        <v>10</v>
      </c>
    </row>
    <row r="795" spans="1:21" x14ac:dyDescent="0.3">
      <c r="A795" s="5" t="s">
        <v>168</v>
      </c>
      <c r="B795" s="5" t="s">
        <v>206</v>
      </c>
      <c r="C795" s="5" t="s">
        <v>114</v>
      </c>
      <c r="D795" s="5" t="s">
        <v>249</v>
      </c>
      <c r="E795" s="5" t="s">
        <v>172</v>
      </c>
      <c r="F795" s="6">
        <v>43166</v>
      </c>
      <c r="G795" s="5" t="s">
        <v>148</v>
      </c>
      <c r="H795" s="5" t="s">
        <v>203</v>
      </c>
      <c r="I795">
        <v>42983</v>
      </c>
      <c r="J795">
        <v>183</v>
      </c>
      <c r="K795">
        <v>110</v>
      </c>
      <c r="L795">
        <v>1</v>
      </c>
      <c r="M795">
        <v>3542</v>
      </c>
      <c r="N795">
        <v>2456.7330000000002</v>
      </c>
      <c r="O795">
        <v>2456.7330000000002</v>
      </c>
      <c r="P795">
        <v>110</v>
      </c>
      <c r="Q795">
        <v>32.200000000000003</v>
      </c>
      <c r="R795">
        <v>1085.2670000000001</v>
      </c>
      <c r="S795">
        <v>2018</v>
      </c>
      <c r="T795">
        <v>3</v>
      </c>
      <c r="U795">
        <v>10</v>
      </c>
    </row>
    <row r="796" spans="1:21" x14ac:dyDescent="0.3">
      <c r="A796" s="5" t="s">
        <v>168</v>
      </c>
      <c r="B796" s="5" t="s">
        <v>206</v>
      </c>
      <c r="C796" s="5" t="s">
        <v>114</v>
      </c>
      <c r="D796" s="5" t="s">
        <v>249</v>
      </c>
      <c r="E796" s="5" t="s">
        <v>172</v>
      </c>
      <c r="F796" s="6">
        <v>43166</v>
      </c>
      <c r="G796" s="5" t="s">
        <v>148</v>
      </c>
      <c r="H796" s="5" t="s">
        <v>204</v>
      </c>
      <c r="I796">
        <v>42983</v>
      </c>
      <c r="J796">
        <v>183</v>
      </c>
      <c r="K796">
        <v>264</v>
      </c>
      <c r="L796">
        <v>2</v>
      </c>
      <c r="M796">
        <v>8500.7999999999993</v>
      </c>
      <c r="N796">
        <v>4913.4660000000003</v>
      </c>
      <c r="O796">
        <v>2456.7330000000002</v>
      </c>
      <c r="P796">
        <v>132</v>
      </c>
      <c r="Q796">
        <v>32.200000000000003</v>
      </c>
      <c r="R796">
        <v>3587.3339999999998</v>
      </c>
      <c r="S796">
        <v>2018</v>
      </c>
      <c r="T796">
        <v>3</v>
      </c>
      <c r="U796">
        <v>10</v>
      </c>
    </row>
    <row r="797" spans="1:21" x14ac:dyDescent="0.3">
      <c r="A797" s="5" t="s">
        <v>168</v>
      </c>
      <c r="B797" s="5" t="s">
        <v>206</v>
      </c>
      <c r="C797" s="5" t="s">
        <v>114</v>
      </c>
      <c r="D797" s="5" t="s">
        <v>249</v>
      </c>
      <c r="E797" s="5" t="s">
        <v>172</v>
      </c>
      <c r="F797" s="6">
        <v>43166</v>
      </c>
      <c r="G797" s="5" t="s">
        <v>148</v>
      </c>
      <c r="H797" s="5" t="s">
        <v>237</v>
      </c>
      <c r="I797">
        <v>42983</v>
      </c>
      <c r="J797">
        <v>183</v>
      </c>
      <c r="K797">
        <v>231</v>
      </c>
      <c r="L797">
        <v>2</v>
      </c>
      <c r="M797">
        <v>7438.2</v>
      </c>
      <c r="N797">
        <v>4913.4660000000003</v>
      </c>
      <c r="O797">
        <v>2456.7330000000002</v>
      </c>
      <c r="P797">
        <v>115.5</v>
      </c>
      <c r="Q797">
        <v>32.200000000000003</v>
      </c>
      <c r="R797">
        <v>2524.7339999999999</v>
      </c>
      <c r="S797">
        <v>2018</v>
      </c>
      <c r="T797">
        <v>3</v>
      </c>
      <c r="U797">
        <v>10</v>
      </c>
    </row>
    <row r="798" spans="1:21" x14ac:dyDescent="0.3">
      <c r="A798" s="5" t="s">
        <v>168</v>
      </c>
      <c r="B798" s="5" t="s">
        <v>206</v>
      </c>
      <c r="C798" s="5" t="s">
        <v>114</v>
      </c>
      <c r="D798" s="5" t="s">
        <v>249</v>
      </c>
      <c r="E798" s="5" t="s">
        <v>172</v>
      </c>
      <c r="F798" s="6">
        <v>43166</v>
      </c>
      <c r="G798" s="5" t="s">
        <v>148</v>
      </c>
      <c r="H798" s="5" t="s">
        <v>230</v>
      </c>
      <c r="I798">
        <v>42983</v>
      </c>
      <c r="J798">
        <v>183</v>
      </c>
      <c r="K798">
        <v>1350</v>
      </c>
      <c r="L798">
        <v>10</v>
      </c>
      <c r="M798">
        <v>42795</v>
      </c>
      <c r="N798">
        <v>24567.33</v>
      </c>
      <c r="O798">
        <v>2456.7330000000002</v>
      </c>
      <c r="P798">
        <v>135</v>
      </c>
      <c r="Q798">
        <v>31.7</v>
      </c>
      <c r="R798">
        <v>18227.669999999998</v>
      </c>
      <c r="S798">
        <v>2018</v>
      </c>
      <c r="T798">
        <v>3</v>
      </c>
      <c r="U798">
        <v>10</v>
      </c>
    </row>
    <row r="799" spans="1:21" x14ac:dyDescent="0.3">
      <c r="A799" s="5" t="s">
        <v>168</v>
      </c>
      <c r="B799" s="5" t="s">
        <v>206</v>
      </c>
      <c r="C799" s="5" t="s">
        <v>114</v>
      </c>
      <c r="D799" s="5" t="s">
        <v>249</v>
      </c>
      <c r="E799" s="5" t="s">
        <v>172</v>
      </c>
      <c r="F799" s="6">
        <v>43166</v>
      </c>
      <c r="G799" s="5" t="s">
        <v>148</v>
      </c>
      <c r="H799" s="5" t="s">
        <v>180</v>
      </c>
      <c r="I799">
        <v>42983</v>
      </c>
      <c r="J799">
        <v>183</v>
      </c>
      <c r="K799">
        <v>224</v>
      </c>
      <c r="L799">
        <v>2</v>
      </c>
      <c r="M799">
        <v>7212.8</v>
      </c>
      <c r="N799">
        <v>4913.4660000000003</v>
      </c>
      <c r="O799">
        <v>2456.7330000000002</v>
      </c>
      <c r="P799">
        <v>112</v>
      </c>
      <c r="Q799">
        <v>32.200000000000003</v>
      </c>
      <c r="R799">
        <v>2299.3339999999998</v>
      </c>
      <c r="S799">
        <v>2018</v>
      </c>
      <c r="T799">
        <v>3</v>
      </c>
      <c r="U799">
        <v>10</v>
      </c>
    </row>
    <row r="800" spans="1:21" x14ac:dyDescent="0.3">
      <c r="A800" s="5" t="s">
        <v>168</v>
      </c>
      <c r="B800" s="5" t="s">
        <v>206</v>
      </c>
      <c r="C800" s="5" t="s">
        <v>114</v>
      </c>
      <c r="D800" s="5" t="s">
        <v>249</v>
      </c>
      <c r="E800" s="5" t="s">
        <v>172</v>
      </c>
      <c r="F800" s="6">
        <v>43166</v>
      </c>
      <c r="G800" s="5" t="s">
        <v>148</v>
      </c>
      <c r="H800" s="5" t="s">
        <v>221</v>
      </c>
      <c r="I800">
        <v>42983</v>
      </c>
      <c r="J800">
        <v>183</v>
      </c>
      <c r="K800">
        <v>270</v>
      </c>
      <c r="L800">
        <v>2</v>
      </c>
      <c r="M800">
        <v>8640</v>
      </c>
      <c r="N800">
        <v>4913.4660000000003</v>
      </c>
      <c r="O800">
        <v>2456.7330000000002</v>
      </c>
      <c r="P800">
        <v>135</v>
      </c>
      <c r="Q800">
        <v>32</v>
      </c>
      <c r="R800">
        <v>3726.5340000000001</v>
      </c>
      <c r="S800">
        <v>2018</v>
      </c>
      <c r="T800">
        <v>3</v>
      </c>
      <c r="U800">
        <v>10</v>
      </c>
    </row>
    <row r="801" spans="1:21" x14ac:dyDescent="0.3">
      <c r="A801" s="5" t="s">
        <v>168</v>
      </c>
      <c r="B801" s="5" t="s">
        <v>206</v>
      </c>
      <c r="C801" s="5" t="s">
        <v>114</v>
      </c>
      <c r="D801" s="5" t="s">
        <v>249</v>
      </c>
      <c r="E801" s="5" t="s">
        <v>172</v>
      </c>
      <c r="F801" s="6">
        <v>43166</v>
      </c>
      <c r="G801" s="5" t="s">
        <v>148</v>
      </c>
      <c r="H801" s="5" t="s">
        <v>216</v>
      </c>
      <c r="I801">
        <v>42983</v>
      </c>
      <c r="J801">
        <v>183</v>
      </c>
      <c r="K801">
        <v>250</v>
      </c>
      <c r="L801">
        <v>2</v>
      </c>
      <c r="M801">
        <v>8050</v>
      </c>
      <c r="N801">
        <v>4913.4660000000003</v>
      </c>
      <c r="O801">
        <v>2456.7330000000002</v>
      </c>
      <c r="P801">
        <v>125</v>
      </c>
      <c r="Q801">
        <v>32.200000000000003</v>
      </c>
      <c r="R801">
        <v>3136.5340000000001</v>
      </c>
      <c r="S801">
        <v>2018</v>
      </c>
      <c r="T801">
        <v>3</v>
      </c>
      <c r="U801">
        <v>10</v>
      </c>
    </row>
    <row r="802" spans="1:21" x14ac:dyDescent="0.3">
      <c r="A802" s="5" t="s">
        <v>168</v>
      </c>
      <c r="B802" s="5" t="s">
        <v>206</v>
      </c>
      <c r="C802" s="5" t="s">
        <v>114</v>
      </c>
      <c r="D802" s="5" t="s">
        <v>249</v>
      </c>
      <c r="E802" s="5" t="s">
        <v>172</v>
      </c>
      <c r="F802" s="6">
        <v>43166</v>
      </c>
      <c r="G802" s="5" t="s">
        <v>148</v>
      </c>
      <c r="H802" s="5" t="s">
        <v>181</v>
      </c>
      <c r="I802">
        <v>42983</v>
      </c>
      <c r="J802">
        <v>183</v>
      </c>
      <c r="K802">
        <v>468</v>
      </c>
      <c r="L802">
        <v>4</v>
      </c>
      <c r="M802">
        <v>15069.6</v>
      </c>
      <c r="N802">
        <v>9826.9320000000007</v>
      </c>
      <c r="O802">
        <v>2456.7330000000002</v>
      </c>
      <c r="P802">
        <v>117</v>
      </c>
      <c r="Q802">
        <v>32.200000000000003</v>
      </c>
      <c r="R802">
        <v>5242.6679999999997</v>
      </c>
      <c r="S802">
        <v>2018</v>
      </c>
      <c r="T802">
        <v>3</v>
      </c>
      <c r="U802">
        <v>10</v>
      </c>
    </row>
    <row r="803" spans="1:21" x14ac:dyDescent="0.3">
      <c r="A803" s="5" t="s">
        <v>168</v>
      </c>
      <c r="B803" s="5" t="s">
        <v>206</v>
      </c>
      <c r="C803" s="5" t="s">
        <v>114</v>
      </c>
      <c r="D803" s="5" t="s">
        <v>249</v>
      </c>
      <c r="E803" s="5" t="s">
        <v>172</v>
      </c>
      <c r="F803" s="6">
        <v>43166</v>
      </c>
      <c r="G803" s="5" t="s">
        <v>148</v>
      </c>
      <c r="H803" s="5" t="s">
        <v>182</v>
      </c>
      <c r="I803">
        <v>42983</v>
      </c>
      <c r="J803">
        <v>183</v>
      </c>
      <c r="K803">
        <v>244</v>
      </c>
      <c r="L803">
        <v>2</v>
      </c>
      <c r="M803">
        <v>7856.8</v>
      </c>
      <c r="N803">
        <v>4913.4660000000003</v>
      </c>
      <c r="O803">
        <v>2456.7330000000002</v>
      </c>
      <c r="P803">
        <v>122</v>
      </c>
      <c r="Q803">
        <v>32.200000000000003</v>
      </c>
      <c r="R803">
        <v>2943.3339999999998</v>
      </c>
      <c r="S803">
        <v>2018</v>
      </c>
      <c r="T803">
        <v>3</v>
      </c>
      <c r="U803">
        <v>10</v>
      </c>
    </row>
    <row r="804" spans="1:21" x14ac:dyDescent="0.3">
      <c r="A804" s="5" t="s">
        <v>168</v>
      </c>
      <c r="B804" s="5" t="s">
        <v>206</v>
      </c>
      <c r="C804" s="5" t="s">
        <v>114</v>
      </c>
      <c r="D804" s="5" t="s">
        <v>249</v>
      </c>
      <c r="E804" s="5" t="s">
        <v>172</v>
      </c>
      <c r="F804" s="6">
        <v>43166</v>
      </c>
      <c r="G804" s="5" t="s">
        <v>148</v>
      </c>
      <c r="H804" s="5" t="s">
        <v>231</v>
      </c>
      <c r="I804">
        <v>42983</v>
      </c>
      <c r="J804">
        <v>183</v>
      </c>
      <c r="K804">
        <v>122</v>
      </c>
      <c r="L804">
        <v>1</v>
      </c>
      <c r="M804">
        <v>3928.4</v>
      </c>
      <c r="N804">
        <v>2456.7330000000002</v>
      </c>
      <c r="O804">
        <v>2456.7330000000002</v>
      </c>
      <c r="P804">
        <v>122</v>
      </c>
      <c r="Q804">
        <v>32.200000000000003</v>
      </c>
      <c r="R804">
        <v>1471.6669999999999</v>
      </c>
      <c r="S804">
        <v>2018</v>
      </c>
      <c r="T804">
        <v>3</v>
      </c>
      <c r="U804">
        <v>10</v>
      </c>
    </row>
    <row r="805" spans="1:21" x14ac:dyDescent="0.3">
      <c r="A805" s="5" t="s">
        <v>168</v>
      </c>
      <c r="B805" s="5" t="s">
        <v>206</v>
      </c>
      <c r="C805" s="5" t="s">
        <v>114</v>
      </c>
      <c r="D805" s="5" t="s">
        <v>249</v>
      </c>
      <c r="E805" s="5" t="s">
        <v>172</v>
      </c>
      <c r="F805" s="6">
        <v>43166</v>
      </c>
      <c r="G805" s="5" t="s">
        <v>148</v>
      </c>
      <c r="H805" s="5" t="s">
        <v>185</v>
      </c>
      <c r="I805">
        <v>42983</v>
      </c>
      <c r="J805">
        <v>183</v>
      </c>
      <c r="K805">
        <v>490</v>
      </c>
      <c r="L805">
        <v>4</v>
      </c>
      <c r="M805">
        <v>15778</v>
      </c>
      <c r="N805">
        <v>9826.9320000000007</v>
      </c>
      <c r="O805">
        <v>2456.7330000000002</v>
      </c>
      <c r="P805">
        <v>122.5</v>
      </c>
      <c r="Q805">
        <v>32.200000000000003</v>
      </c>
      <c r="R805">
        <v>5951.0680000000002</v>
      </c>
      <c r="S805">
        <v>2018</v>
      </c>
      <c r="T805">
        <v>3</v>
      </c>
      <c r="U805">
        <v>10</v>
      </c>
    </row>
    <row r="806" spans="1:21" x14ac:dyDescent="0.3">
      <c r="A806" s="5" t="s">
        <v>168</v>
      </c>
      <c r="B806" s="5" t="s">
        <v>206</v>
      </c>
      <c r="C806" s="5" t="s">
        <v>114</v>
      </c>
      <c r="D806" s="5" t="s">
        <v>249</v>
      </c>
      <c r="E806" s="5" t="s">
        <v>172</v>
      </c>
      <c r="F806" s="6">
        <v>43166</v>
      </c>
      <c r="G806" s="5" t="s">
        <v>148</v>
      </c>
      <c r="H806" s="5" t="s">
        <v>224</v>
      </c>
      <c r="I806">
        <v>42983</v>
      </c>
      <c r="J806">
        <v>183</v>
      </c>
      <c r="K806">
        <v>120</v>
      </c>
      <c r="L806">
        <v>1</v>
      </c>
      <c r="M806">
        <v>3864</v>
      </c>
      <c r="N806">
        <v>2456.7330000000002</v>
      </c>
      <c r="O806">
        <v>2456.7330000000002</v>
      </c>
      <c r="P806">
        <v>120</v>
      </c>
      <c r="Q806">
        <v>32.200000000000003</v>
      </c>
      <c r="R806">
        <v>1407.2670000000001</v>
      </c>
      <c r="S806">
        <v>2018</v>
      </c>
      <c r="T806">
        <v>3</v>
      </c>
      <c r="U806">
        <v>10</v>
      </c>
    </row>
    <row r="807" spans="1:21" x14ac:dyDescent="0.3">
      <c r="A807" s="5" t="s">
        <v>168</v>
      </c>
      <c r="B807" s="5" t="s">
        <v>206</v>
      </c>
      <c r="C807" s="5" t="s">
        <v>114</v>
      </c>
      <c r="D807" s="5" t="s">
        <v>249</v>
      </c>
      <c r="E807" s="5" t="s">
        <v>172</v>
      </c>
      <c r="F807" s="6">
        <v>43166</v>
      </c>
      <c r="G807" s="5" t="s">
        <v>148</v>
      </c>
      <c r="H807" s="5" t="s">
        <v>188</v>
      </c>
      <c r="I807">
        <v>42983</v>
      </c>
      <c r="J807">
        <v>183</v>
      </c>
      <c r="K807">
        <v>508</v>
      </c>
      <c r="L807">
        <v>4</v>
      </c>
      <c r="M807">
        <v>16357.6</v>
      </c>
      <c r="N807">
        <v>9826.9320000000007</v>
      </c>
      <c r="O807">
        <v>2456.7330000000002</v>
      </c>
      <c r="P807">
        <v>127</v>
      </c>
      <c r="Q807">
        <v>32.200000000000003</v>
      </c>
      <c r="R807">
        <v>6530.6679999999997</v>
      </c>
      <c r="S807">
        <v>2018</v>
      </c>
      <c r="T807">
        <v>3</v>
      </c>
      <c r="U807">
        <v>10</v>
      </c>
    </row>
    <row r="808" spans="1:21" x14ac:dyDescent="0.3">
      <c r="A808" s="5" t="s">
        <v>168</v>
      </c>
      <c r="B808" s="5" t="s">
        <v>206</v>
      </c>
      <c r="C808" s="5" t="s">
        <v>114</v>
      </c>
      <c r="D808" s="5" t="s">
        <v>249</v>
      </c>
      <c r="E808" s="5" t="s">
        <v>172</v>
      </c>
      <c r="F808" s="6">
        <v>43166</v>
      </c>
      <c r="G808" s="5" t="s">
        <v>148</v>
      </c>
      <c r="H808" s="5" t="s">
        <v>190</v>
      </c>
      <c r="I808">
        <v>42983</v>
      </c>
      <c r="J808">
        <v>183</v>
      </c>
      <c r="K808">
        <v>126</v>
      </c>
      <c r="L808">
        <v>1</v>
      </c>
      <c r="M808">
        <v>4057.2</v>
      </c>
      <c r="N808">
        <v>2456.7330000000002</v>
      </c>
      <c r="O808">
        <v>2456.7330000000002</v>
      </c>
      <c r="P808">
        <v>126</v>
      </c>
      <c r="Q808">
        <v>32.200000000000003</v>
      </c>
      <c r="R808">
        <v>1600.4670000000001</v>
      </c>
      <c r="S808">
        <v>2018</v>
      </c>
      <c r="T808">
        <v>3</v>
      </c>
      <c r="U808">
        <v>10</v>
      </c>
    </row>
    <row r="809" spans="1:21" x14ac:dyDescent="0.3">
      <c r="A809" s="5" t="s">
        <v>168</v>
      </c>
      <c r="B809" s="5" t="s">
        <v>206</v>
      </c>
      <c r="C809" s="5" t="s">
        <v>114</v>
      </c>
      <c r="D809" s="5" t="s">
        <v>249</v>
      </c>
      <c r="E809" s="5" t="s">
        <v>172</v>
      </c>
      <c r="F809" s="6">
        <v>43166</v>
      </c>
      <c r="G809" s="5" t="s">
        <v>148</v>
      </c>
      <c r="H809" s="5" t="s">
        <v>183</v>
      </c>
      <c r="I809">
        <v>42983</v>
      </c>
      <c r="J809">
        <v>183</v>
      </c>
      <c r="K809">
        <v>278</v>
      </c>
      <c r="L809">
        <v>2</v>
      </c>
      <c r="M809">
        <v>8951.6</v>
      </c>
      <c r="N809">
        <v>4913.4660000000003</v>
      </c>
      <c r="O809">
        <v>2456.7330000000002</v>
      </c>
      <c r="P809">
        <v>139</v>
      </c>
      <c r="Q809">
        <v>32.200000000000003</v>
      </c>
      <c r="R809">
        <v>4038.134</v>
      </c>
      <c r="S809">
        <v>2018</v>
      </c>
      <c r="T809">
        <v>3</v>
      </c>
      <c r="U809">
        <v>10</v>
      </c>
    </row>
    <row r="810" spans="1:21" x14ac:dyDescent="0.3">
      <c r="A810" s="5" t="s">
        <v>168</v>
      </c>
      <c r="B810" s="5" t="s">
        <v>206</v>
      </c>
      <c r="C810" s="5" t="s">
        <v>114</v>
      </c>
      <c r="D810" s="5" t="s">
        <v>249</v>
      </c>
      <c r="E810" s="5" t="s">
        <v>172</v>
      </c>
      <c r="F810" s="6">
        <v>43166</v>
      </c>
      <c r="G810" s="5" t="s">
        <v>148</v>
      </c>
      <c r="H810" s="5" t="s">
        <v>226</v>
      </c>
      <c r="I810">
        <v>42983</v>
      </c>
      <c r="J810">
        <v>183</v>
      </c>
      <c r="K810">
        <v>354</v>
      </c>
      <c r="L810">
        <v>3</v>
      </c>
      <c r="M810">
        <v>11398.8</v>
      </c>
      <c r="N810">
        <v>7370.1989999999996</v>
      </c>
      <c r="O810">
        <v>2456.7330000000002</v>
      </c>
      <c r="P810">
        <v>118</v>
      </c>
      <c r="Q810">
        <v>32.200000000000003</v>
      </c>
      <c r="R810">
        <v>4028.6010000000001</v>
      </c>
      <c r="S810">
        <v>2018</v>
      </c>
      <c r="T810">
        <v>3</v>
      </c>
      <c r="U810">
        <v>10</v>
      </c>
    </row>
    <row r="811" spans="1:21" x14ac:dyDescent="0.3">
      <c r="A811" s="5" t="s">
        <v>168</v>
      </c>
      <c r="B811" s="5" t="s">
        <v>206</v>
      </c>
      <c r="C811" s="5" t="s">
        <v>114</v>
      </c>
      <c r="D811" s="5" t="s">
        <v>249</v>
      </c>
      <c r="E811" s="5" t="s">
        <v>172</v>
      </c>
      <c r="F811" s="6">
        <v>43166</v>
      </c>
      <c r="G811" s="5" t="s">
        <v>148</v>
      </c>
      <c r="H811" s="5" t="s">
        <v>184</v>
      </c>
      <c r="I811">
        <v>42983</v>
      </c>
      <c r="J811">
        <v>183</v>
      </c>
      <c r="K811">
        <v>2687</v>
      </c>
      <c r="L811">
        <v>20</v>
      </c>
      <c r="M811">
        <v>84640.5</v>
      </c>
      <c r="N811">
        <v>49134.659</v>
      </c>
      <c r="O811">
        <v>2456.7330000000002</v>
      </c>
      <c r="P811">
        <v>134.35</v>
      </c>
      <c r="Q811">
        <v>31.5</v>
      </c>
      <c r="R811">
        <v>35505.841</v>
      </c>
      <c r="S811">
        <v>2018</v>
      </c>
      <c r="T811">
        <v>3</v>
      </c>
      <c r="U811">
        <v>10</v>
      </c>
    </row>
    <row r="812" spans="1:21" x14ac:dyDescent="0.3">
      <c r="A812" s="5" t="s">
        <v>168</v>
      </c>
      <c r="B812" s="5" t="s">
        <v>206</v>
      </c>
      <c r="C812" s="5" t="s">
        <v>117</v>
      </c>
      <c r="D812" s="5" t="s">
        <v>260</v>
      </c>
      <c r="E812" s="5" t="s">
        <v>172</v>
      </c>
      <c r="F812" s="6">
        <v>43166</v>
      </c>
      <c r="G812" s="5" t="s">
        <v>148</v>
      </c>
      <c r="H812" s="5" t="s">
        <v>189</v>
      </c>
      <c r="I812">
        <v>43051</v>
      </c>
      <c r="J812">
        <v>115</v>
      </c>
      <c r="K812">
        <v>146</v>
      </c>
      <c r="L812">
        <v>1</v>
      </c>
      <c r="M812">
        <v>4701.2</v>
      </c>
      <c r="N812">
        <v>2106.5859999999998</v>
      </c>
      <c r="O812">
        <v>2106.5859999999998</v>
      </c>
      <c r="P812">
        <v>146</v>
      </c>
      <c r="Q812">
        <v>32.200000000000003</v>
      </c>
      <c r="R812">
        <v>2594.614</v>
      </c>
      <c r="S812">
        <v>2018</v>
      </c>
      <c r="T812">
        <v>3</v>
      </c>
      <c r="U812">
        <v>10</v>
      </c>
    </row>
    <row r="813" spans="1:21" x14ac:dyDescent="0.3">
      <c r="A813" s="5" t="s">
        <v>168</v>
      </c>
      <c r="B813" s="5" t="s">
        <v>175</v>
      </c>
      <c r="C813" s="5" t="s">
        <v>82</v>
      </c>
      <c r="D813" s="5" t="s">
        <v>255</v>
      </c>
      <c r="E813" s="5" t="s">
        <v>172</v>
      </c>
      <c r="F813" s="6">
        <v>43167</v>
      </c>
      <c r="G813" s="5" t="s">
        <v>148</v>
      </c>
      <c r="H813" s="5" t="s">
        <v>194</v>
      </c>
      <c r="I813">
        <v>42983</v>
      </c>
      <c r="J813">
        <v>184</v>
      </c>
      <c r="K813">
        <v>281.5</v>
      </c>
      <c r="L813">
        <v>2</v>
      </c>
      <c r="M813">
        <v>8726.5</v>
      </c>
      <c r="N813">
        <v>3496.8829999999998</v>
      </c>
      <c r="O813">
        <v>1748.441</v>
      </c>
      <c r="P813">
        <v>140.75</v>
      </c>
      <c r="Q813">
        <v>31</v>
      </c>
      <c r="R813">
        <v>5229.6170000000002</v>
      </c>
      <c r="S813">
        <v>2018</v>
      </c>
      <c r="T813">
        <v>3</v>
      </c>
      <c r="U813">
        <v>10</v>
      </c>
    </row>
    <row r="814" spans="1:21" x14ac:dyDescent="0.3">
      <c r="A814" s="5" t="s">
        <v>168</v>
      </c>
      <c r="B814" s="5" t="s">
        <v>175</v>
      </c>
      <c r="C814" s="5" t="s">
        <v>82</v>
      </c>
      <c r="D814" s="5" t="s">
        <v>255</v>
      </c>
      <c r="E814" s="5" t="s">
        <v>172</v>
      </c>
      <c r="F814" s="6">
        <v>43167</v>
      </c>
      <c r="G814" s="5" t="s">
        <v>148</v>
      </c>
      <c r="H814" s="5" t="s">
        <v>195</v>
      </c>
      <c r="I814">
        <v>42983</v>
      </c>
      <c r="J814">
        <v>184</v>
      </c>
      <c r="K814">
        <v>393.5</v>
      </c>
      <c r="L814">
        <v>3</v>
      </c>
      <c r="M814">
        <v>12592</v>
      </c>
      <c r="N814">
        <v>5245.3239999999996</v>
      </c>
      <c r="O814">
        <v>1748.441</v>
      </c>
      <c r="P814">
        <v>131.16666666666666</v>
      </c>
      <c r="Q814">
        <v>32</v>
      </c>
      <c r="R814">
        <v>7346.6760000000004</v>
      </c>
      <c r="S814">
        <v>2018</v>
      </c>
      <c r="T814">
        <v>3</v>
      </c>
      <c r="U814">
        <v>10</v>
      </c>
    </row>
    <row r="815" spans="1:21" x14ac:dyDescent="0.3">
      <c r="A815" s="5" t="s">
        <v>168</v>
      </c>
      <c r="B815" s="5" t="s">
        <v>175</v>
      </c>
      <c r="C815" s="5" t="s">
        <v>82</v>
      </c>
      <c r="D815" s="5" t="s">
        <v>255</v>
      </c>
      <c r="E815" s="5" t="s">
        <v>172</v>
      </c>
      <c r="F815" s="6">
        <v>43167</v>
      </c>
      <c r="G815" s="5" t="s">
        <v>148</v>
      </c>
      <c r="H815" s="5" t="s">
        <v>179</v>
      </c>
      <c r="I815">
        <v>42983</v>
      </c>
      <c r="J815">
        <v>184</v>
      </c>
      <c r="K815">
        <v>303.5</v>
      </c>
      <c r="L815">
        <v>2</v>
      </c>
      <c r="M815">
        <v>9712</v>
      </c>
      <c r="N815">
        <v>3496.8829999999998</v>
      </c>
      <c r="O815">
        <v>1748.441</v>
      </c>
      <c r="P815">
        <v>151.75</v>
      </c>
      <c r="Q815">
        <v>32</v>
      </c>
      <c r="R815">
        <v>6215.1170000000002</v>
      </c>
      <c r="S815">
        <v>2018</v>
      </c>
      <c r="T815">
        <v>3</v>
      </c>
      <c r="U815">
        <v>10</v>
      </c>
    </row>
    <row r="816" spans="1:21" x14ac:dyDescent="0.3">
      <c r="A816" s="5" t="s">
        <v>168</v>
      </c>
      <c r="B816" s="5" t="s">
        <v>175</v>
      </c>
      <c r="C816" s="5" t="s">
        <v>82</v>
      </c>
      <c r="D816" s="5" t="s">
        <v>255</v>
      </c>
      <c r="E816" s="5" t="s">
        <v>172</v>
      </c>
      <c r="F816" s="6">
        <v>43167</v>
      </c>
      <c r="G816" s="5" t="s">
        <v>148</v>
      </c>
      <c r="H816" s="5" t="s">
        <v>194</v>
      </c>
      <c r="I816">
        <v>42983</v>
      </c>
      <c r="J816">
        <v>184</v>
      </c>
      <c r="K816">
        <v>147</v>
      </c>
      <c r="L816">
        <v>1</v>
      </c>
      <c r="M816">
        <v>4557</v>
      </c>
      <c r="N816">
        <v>1748.441</v>
      </c>
      <c r="O816">
        <v>1748.441</v>
      </c>
      <c r="P816">
        <v>147</v>
      </c>
      <c r="Q816">
        <v>31</v>
      </c>
      <c r="R816">
        <v>2808.5590000000002</v>
      </c>
      <c r="S816">
        <v>2018</v>
      </c>
      <c r="T816">
        <v>3</v>
      </c>
      <c r="U816">
        <v>10</v>
      </c>
    </row>
    <row r="817" spans="1:21" x14ac:dyDescent="0.3">
      <c r="A817" s="5" t="s">
        <v>168</v>
      </c>
      <c r="B817" s="5" t="s">
        <v>175</v>
      </c>
      <c r="C817" s="5" t="s">
        <v>82</v>
      </c>
      <c r="D817" s="5" t="s">
        <v>255</v>
      </c>
      <c r="E817" s="5" t="s">
        <v>172</v>
      </c>
      <c r="F817" s="6">
        <v>43167</v>
      </c>
      <c r="G817" s="5" t="s">
        <v>148</v>
      </c>
      <c r="H817" s="5" t="s">
        <v>196</v>
      </c>
      <c r="I817">
        <v>42983</v>
      </c>
      <c r="J817">
        <v>184</v>
      </c>
      <c r="K817">
        <v>255</v>
      </c>
      <c r="L817">
        <v>2</v>
      </c>
      <c r="M817">
        <v>7905</v>
      </c>
      <c r="N817">
        <v>3496.8829999999998</v>
      </c>
      <c r="O817">
        <v>1748.441</v>
      </c>
      <c r="P817">
        <v>127.5</v>
      </c>
      <c r="Q817">
        <v>31</v>
      </c>
      <c r="R817">
        <v>4408.1170000000002</v>
      </c>
      <c r="S817">
        <v>2018</v>
      </c>
      <c r="T817">
        <v>3</v>
      </c>
      <c r="U817">
        <v>10</v>
      </c>
    </row>
    <row r="818" spans="1:21" x14ac:dyDescent="0.3">
      <c r="A818" s="5" t="s">
        <v>168</v>
      </c>
      <c r="B818" s="5" t="s">
        <v>175</v>
      </c>
      <c r="C818" s="5" t="s">
        <v>82</v>
      </c>
      <c r="D818" s="5" t="s">
        <v>255</v>
      </c>
      <c r="E818" s="5" t="s">
        <v>172</v>
      </c>
      <c r="F818" s="6">
        <v>43167</v>
      </c>
      <c r="G818" s="5" t="s">
        <v>148</v>
      </c>
      <c r="H818" s="5" t="s">
        <v>197</v>
      </c>
      <c r="I818">
        <v>42983</v>
      </c>
      <c r="J818">
        <v>184</v>
      </c>
      <c r="K818">
        <v>253.5</v>
      </c>
      <c r="L818">
        <v>2</v>
      </c>
      <c r="M818">
        <v>7858.5</v>
      </c>
      <c r="N818">
        <v>3496.8829999999998</v>
      </c>
      <c r="O818">
        <v>1748.441</v>
      </c>
      <c r="P818">
        <v>126.75</v>
      </c>
      <c r="Q818">
        <v>31</v>
      </c>
      <c r="R818">
        <v>4361.6170000000002</v>
      </c>
      <c r="S818">
        <v>2018</v>
      </c>
      <c r="T818">
        <v>3</v>
      </c>
      <c r="U818">
        <v>10</v>
      </c>
    </row>
    <row r="819" spans="1:21" x14ac:dyDescent="0.3">
      <c r="A819" s="5" t="s">
        <v>168</v>
      </c>
      <c r="B819" s="5" t="s">
        <v>175</v>
      </c>
      <c r="C819" s="5" t="s">
        <v>82</v>
      </c>
      <c r="D819" s="5" t="s">
        <v>255</v>
      </c>
      <c r="E819" s="5" t="s">
        <v>172</v>
      </c>
      <c r="F819" s="6">
        <v>43167</v>
      </c>
      <c r="G819" s="5" t="s">
        <v>148</v>
      </c>
      <c r="H819" s="5" t="s">
        <v>173</v>
      </c>
      <c r="I819">
        <v>42983</v>
      </c>
      <c r="J819">
        <v>184</v>
      </c>
      <c r="K819">
        <v>218.5</v>
      </c>
      <c r="L819">
        <v>2</v>
      </c>
      <c r="M819">
        <v>6773.5</v>
      </c>
      <c r="N819">
        <v>3496.8829999999998</v>
      </c>
      <c r="O819">
        <v>1748.441</v>
      </c>
      <c r="P819">
        <v>109.25</v>
      </c>
      <c r="Q819">
        <v>31</v>
      </c>
      <c r="R819">
        <v>3276.6170000000002</v>
      </c>
      <c r="S819">
        <v>2018</v>
      </c>
      <c r="T819">
        <v>3</v>
      </c>
      <c r="U819">
        <v>10</v>
      </c>
    </row>
    <row r="820" spans="1:21" x14ac:dyDescent="0.3">
      <c r="A820" s="5" t="s">
        <v>168</v>
      </c>
      <c r="B820" s="5" t="s">
        <v>175</v>
      </c>
      <c r="C820" s="5" t="s">
        <v>84</v>
      </c>
      <c r="D820" s="5" t="s">
        <v>256</v>
      </c>
      <c r="E820" s="5" t="s">
        <v>172</v>
      </c>
      <c r="F820" s="6">
        <v>43167</v>
      </c>
      <c r="G820" s="5" t="s">
        <v>148</v>
      </c>
      <c r="H820" s="5" t="s">
        <v>173</v>
      </c>
      <c r="I820">
        <v>42991</v>
      </c>
      <c r="J820">
        <v>176</v>
      </c>
      <c r="K820">
        <v>2010.5</v>
      </c>
      <c r="L820">
        <v>18</v>
      </c>
      <c r="M820">
        <v>62325.5</v>
      </c>
      <c r="N820">
        <v>43768.02</v>
      </c>
      <c r="O820">
        <v>2431.5569999999998</v>
      </c>
      <c r="P820">
        <v>111.69444444444444</v>
      </c>
      <c r="Q820">
        <v>31</v>
      </c>
      <c r="R820">
        <v>18557.48</v>
      </c>
      <c r="S820">
        <v>2018</v>
      </c>
      <c r="T820">
        <v>3</v>
      </c>
      <c r="U820">
        <v>10</v>
      </c>
    </row>
    <row r="821" spans="1:21" x14ac:dyDescent="0.3">
      <c r="A821" s="5" t="s">
        <v>168</v>
      </c>
      <c r="B821" s="5" t="s">
        <v>175</v>
      </c>
      <c r="C821" s="5" t="s">
        <v>84</v>
      </c>
      <c r="D821" s="5" t="s">
        <v>256</v>
      </c>
      <c r="E821" s="5" t="s">
        <v>172</v>
      </c>
      <c r="F821" s="6">
        <v>43167</v>
      </c>
      <c r="G821" s="5" t="s">
        <v>148</v>
      </c>
      <c r="H821" s="5" t="s">
        <v>173</v>
      </c>
      <c r="I821">
        <v>42991</v>
      </c>
      <c r="J821">
        <v>176</v>
      </c>
      <c r="K821">
        <v>105</v>
      </c>
      <c r="L821">
        <v>1</v>
      </c>
      <c r="M821">
        <v>3255</v>
      </c>
      <c r="N821">
        <v>2431.5569999999998</v>
      </c>
      <c r="O821">
        <v>2431.5569999999998</v>
      </c>
      <c r="P821">
        <v>105</v>
      </c>
      <c r="Q821">
        <v>31</v>
      </c>
      <c r="R821">
        <v>823.44299999999998</v>
      </c>
      <c r="S821">
        <v>2018</v>
      </c>
      <c r="T821">
        <v>3</v>
      </c>
      <c r="U821">
        <v>10</v>
      </c>
    </row>
    <row r="822" spans="1:21" x14ac:dyDescent="0.3">
      <c r="A822" s="5" t="s">
        <v>168</v>
      </c>
      <c r="B822" s="5" t="s">
        <v>206</v>
      </c>
      <c r="C822" s="5" t="s">
        <v>107</v>
      </c>
      <c r="D822" s="5" t="s">
        <v>248</v>
      </c>
      <c r="E822" s="5" t="s">
        <v>172</v>
      </c>
      <c r="F822" s="6">
        <v>43167</v>
      </c>
      <c r="G822" s="5" t="s">
        <v>148</v>
      </c>
      <c r="H822" s="5" t="s">
        <v>208</v>
      </c>
      <c r="I822">
        <v>42993</v>
      </c>
      <c r="J822">
        <v>174</v>
      </c>
      <c r="K822">
        <v>111.6</v>
      </c>
      <c r="L822">
        <v>1</v>
      </c>
      <c r="M822">
        <v>3459.6</v>
      </c>
      <c r="N822">
        <v>2303.7660000000001</v>
      </c>
      <c r="O822">
        <v>2303.7660000000001</v>
      </c>
      <c r="P822">
        <v>111.6</v>
      </c>
      <c r="Q822">
        <v>31</v>
      </c>
      <c r="R822">
        <v>1155.8340000000001</v>
      </c>
      <c r="S822">
        <v>2018</v>
      </c>
      <c r="T822">
        <v>3</v>
      </c>
      <c r="U822">
        <v>10</v>
      </c>
    </row>
    <row r="823" spans="1:21" x14ac:dyDescent="0.3">
      <c r="A823" s="5" t="s">
        <v>168</v>
      </c>
      <c r="B823" s="5" t="s">
        <v>206</v>
      </c>
      <c r="C823" s="5" t="s">
        <v>107</v>
      </c>
      <c r="D823" s="5" t="s">
        <v>248</v>
      </c>
      <c r="E823" s="5" t="s">
        <v>172</v>
      </c>
      <c r="F823" s="6">
        <v>43167</v>
      </c>
      <c r="G823" s="5" t="s">
        <v>148</v>
      </c>
      <c r="H823" s="5" t="s">
        <v>173</v>
      </c>
      <c r="I823">
        <v>42993</v>
      </c>
      <c r="J823">
        <v>174</v>
      </c>
      <c r="K823">
        <v>1057.2</v>
      </c>
      <c r="L823">
        <v>10</v>
      </c>
      <c r="M823">
        <v>32773.199999999997</v>
      </c>
      <c r="N823">
        <v>23037.664000000001</v>
      </c>
      <c r="O823">
        <v>2303.7660000000001</v>
      </c>
      <c r="P823">
        <v>105.72</v>
      </c>
      <c r="Q823">
        <v>31</v>
      </c>
      <c r="R823">
        <v>9735.5360000000001</v>
      </c>
      <c r="S823">
        <v>2018</v>
      </c>
      <c r="T823">
        <v>3</v>
      </c>
      <c r="U823">
        <v>10</v>
      </c>
    </row>
    <row r="824" spans="1:21" x14ac:dyDescent="0.3">
      <c r="A824" s="5" t="s">
        <v>168</v>
      </c>
      <c r="B824" s="5" t="s">
        <v>206</v>
      </c>
      <c r="C824" s="5" t="s">
        <v>114</v>
      </c>
      <c r="D824" s="5" t="s">
        <v>249</v>
      </c>
      <c r="E824" s="5" t="s">
        <v>172</v>
      </c>
      <c r="F824" s="6">
        <v>43167</v>
      </c>
      <c r="G824" s="5" t="s">
        <v>148</v>
      </c>
      <c r="H824" s="5" t="s">
        <v>261</v>
      </c>
      <c r="I824">
        <v>42983</v>
      </c>
      <c r="J824">
        <v>184</v>
      </c>
      <c r="K824">
        <v>1311</v>
      </c>
      <c r="L824">
        <v>10</v>
      </c>
      <c r="M824">
        <v>39330</v>
      </c>
      <c r="N824">
        <v>24567.33</v>
      </c>
      <c r="O824">
        <v>2456.7330000000002</v>
      </c>
      <c r="P824">
        <v>131.1</v>
      </c>
      <c r="Q824">
        <v>30</v>
      </c>
      <c r="R824">
        <v>14762.67</v>
      </c>
      <c r="S824">
        <v>2018</v>
      </c>
      <c r="T824">
        <v>3</v>
      </c>
      <c r="U824">
        <v>10</v>
      </c>
    </row>
    <row r="825" spans="1:21" x14ac:dyDescent="0.3">
      <c r="A825" s="5" t="s">
        <v>168</v>
      </c>
      <c r="B825" s="5" t="s">
        <v>206</v>
      </c>
      <c r="C825" s="5" t="s">
        <v>114</v>
      </c>
      <c r="D825" s="5" t="s">
        <v>249</v>
      </c>
      <c r="E825" s="5" t="s">
        <v>172</v>
      </c>
      <c r="F825" s="6">
        <v>43167</v>
      </c>
      <c r="G825" s="5" t="s">
        <v>148</v>
      </c>
      <c r="H825" s="5" t="s">
        <v>178</v>
      </c>
      <c r="I825">
        <v>42983</v>
      </c>
      <c r="J825">
        <v>184</v>
      </c>
      <c r="K825">
        <v>264.39999999999998</v>
      </c>
      <c r="L825">
        <v>2</v>
      </c>
      <c r="M825">
        <v>8196.4</v>
      </c>
      <c r="N825">
        <v>4913.4660000000003</v>
      </c>
      <c r="O825">
        <v>2456.7330000000002</v>
      </c>
      <c r="P825">
        <v>132.19999999999999</v>
      </c>
      <c r="Q825">
        <v>31</v>
      </c>
      <c r="R825">
        <v>3282.9340000000002</v>
      </c>
      <c r="S825">
        <v>2018</v>
      </c>
      <c r="T825">
        <v>3</v>
      </c>
      <c r="U825">
        <v>10</v>
      </c>
    </row>
    <row r="826" spans="1:21" x14ac:dyDescent="0.3">
      <c r="A826" s="5" t="s">
        <v>168</v>
      </c>
      <c r="B826" s="5" t="s">
        <v>206</v>
      </c>
      <c r="C826" s="5" t="s">
        <v>114</v>
      </c>
      <c r="D826" s="5" t="s">
        <v>249</v>
      </c>
      <c r="E826" s="5" t="s">
        <v>172</v>
      </c>
      <c r="F826" s="6">
        <v>43167</v>
      </c>
      <c r="G826" s="5" t="s">
        <v>148</v>
      </c>
      <c r="H826" s="5" t="s">
        <v>196</v>
      </c>
      <c r="I826">
        <v>42983</v>
      </c>
      <c r="J826">
        <v>184</v>
      </c>
      <c r="K826">
        <v>295.8</v>
      </c>
      <c r="L826">
        <v>2</v>
      </c>
      <c r="M826">
        <v>9169.7999999999993</v>
      </c>
      <c r="N826">
        <v>4913.4660000000003</v>
      </c>
      <c r="O826">
        <v>2456.7330000000002</v>
      </c>
      <c r="P826">
        <v>147.9</v>
      </c>
      <c r="Q826">
        <v>31</v>
      </c>
      <c r="R826">
        <v>4256.3339999999998</v>
      </c>
      <c r="S826">
        <v>2018</v>
      </c>
      <c r="T826">
        <v>3</v>
      </c>
      <c r="U826">
        <v>10</v>
      </c>
    </row>
    <row r="827" spans="1:21" x14ac:dyDescent="0.3">
      <c r="A827" s="5" t="s">
        <v>168</v>
      </c>
      <c r="B827" s="5" t="s">
        <v>206</v>
      </c>
      <c r="C827" s="5" t="s">
        <v>114</v>
      </c>
      <c r="D827" s="5" t="s">
        <v>249</v>
      </c>
      <c r="E827" s="5" t="s">
        <v>172</v>
      </c>
      <c r="F827" s="6">
        <v>43167</v>
      </c>
      <c r="G827" s="5" t="s">
        <v>148</v>
      </c>
      <c r="H827" s="5" t="s">
        <v>197</v>
      </c>
      <c r="I827">
        <v>42983</v>
      </c>
      <c r="J827">
        <v>184</v>
      </c>
      <c r="K827">
        <v>255.8</v>
      </c>
      <c r="L827">
        <v>2</v>
      </c>
      <c r="M827">
        <v>7929.8</v>
      </c>
      <c r="N827">
        <v>4913.4660000000003</v>
      </c>
      <c r="O827">
        <v>2456.7330000000002</v>
      </c>
      <c r="P827">
        <v>127.9</v>
      </c>
      <c r="Q827">
        <v>31</v>
      </c>
      <c r="R827">
        <v>3016.3339999999998</v>
      </c>
      <c r="S827">
        <v>2018</v>
      </c>
      <c r="T827">
        <v>3</v>
      </c>
      <c r="U827">
        <v>10</v>
      </c>
    </row>
    <row r="828" spans="1:21" x14ac:dyDescent="0.3">
      <c r="A828" s="5" t="s">
        <v>168</v>
      </c>
      <c r="B828" s="5" t="s">
        <v>206</v>
      </c>
      <c r="C828" s="5" t="s">
        <v>114</v>
      </c>
      <c r="D828" s="5" t="s">
        <v>249</v>
      </c>
      <c r="E828" s="5" t="s">
        <v>172</v>
      </c>
      <c r="F828" s="6">
        <v>43167</v>
      </c>
      <c r="G828" s="5" t="s">
        <v>148</v>
      </c>
      <c r="H828" s="5" t="s">
        <v>209</v>
      </c>
      <c r="I828">
        <v>42983</v>
      </c>
      <c r="J828">
        <v>184</v>
      </c>
      <c r="K828">
        <v>260</v>
      </c>
      <c r="L828">
        <v>2</v>
      </c>
      <c r="M828">
        <v>8060</v>
      </c>
      <c r="N828">
        <v>4913.4660000000003</v>
      </c>
      <c r="O828">
        <v>2456.7330000000002</v>
      </c>
      <c r="P828">
        <v>130</v>
      </c>
      <c r="Q828">
        <v>31</v>
      </c>
      <c r="R828">
        <v>3146.5340000000001</v>
      </c>
      <c r="S828">
        <v>2018</v>
      </c>
      <c r="T828">
        <v>3</v>
      </c>
      <c r="U828">
        <v>10</v>
      </c>
    </row>
    <row r="829" spans="1:21" x14ac:dyDescent="0.3">
      <c r="A829" s="5" t="s">
        <v>168</v>
      </c>
      <c r="B829" s="5" t="s">
        <v>169</v>
      </c>
      <c r="C829" s="5" t="s">
        <v>170</v>
      </c>
      <c r="D829" s="5" t="s">
        <v>192</v>
      </c>
      <c r="E829" s="5" t="s">
        <v>172</v>
      </c>
      <c r="F829" s="6">
        <v>43169</v>
      </c>
      <c r="G829" s="5" t="s">
        <v>148</v>
      </c>
      <c r="H829" s="5" t="s">
        <v>173</v>
      </c>
      <c r="I829">
        <v>42943</v>
      </c>
      <c r="J829">
        <v>226</v>
      </c>
      <c r="K829">
        <v>140</v>
      </c>
      <c r="L829">
        <v>1</v>
      </c>
      <c r="M829">
        <v>4340</v>
      </c>
      <c r="N829">
        <v>2047.9110000000001</v>
      </c>
      <c r="O829">
        <v>2047.9110000000001</v>
      </c>
      <c r="P829">
        <v>140</v>
      </c>
      <c r="Q829">
        <v>31</v>
      </c>
      <c r="R829">
        <v>2292.0889999999999</v>
      </c>
      <c r="S829">
        <v>2018</v>
      </c>
      <c r="T829">
        <v>3</v>
      </c>
      <c r="U829">
        <v>10</v>
      </c>
    </row>
    <row r="830" spans="1:21" x14ac:dyDescent="0.3">
      <c r="A830" s="5" t="s">
        <v>168</v>
      </c>
      <c r="B830" s="5" t="s">
        <v>175</v>
      </c>
      <c r="C830" s="5" t="s">
        <v>82</v>
      </c>
      <c r="D830" s="5" t="s">
        <v>255</v>
      </c>
      <c r="E830" s="5" t="s">
        <v>172</v>
      </c>
      <c r="F830" s="6">
        <v>43169</v>
      </c>
      <c r="G830" s="5" t="s">
        <v>148</v>
      </c>
      <c r="H830" s="5" t="s">
        <v>179</v>
      </c>
      <c r="I830">
        <v>42983</v>
      </c>
      <c r="J830">
        <v>186</v>
      </c>
      <c r="K830">
        <v>296</v>
      </c>
      <c r="L830">
        <v>2</v>
      </c>
      <c r="M830">
        <v>9472</v>
      </c>
      <c r="N830">
        <v>3496.8829999999998</v>
      </c>
      <c r="O830">
        <v>1748.441</v>
      </c>
      <c r="P830">
        <v>148</v>
      </c>
      <c r="Q830">
        <v>32</v>
      </c>
      <c r="R830">
        <v>5975.1170000000002</v>
      </c>
      <c r="S830">
        <v>2018</v>
      </c>
      <c r="T830">
        <v>3</v>
      </c>
      <c r="U830">
        <v>10</v>
      </c>
    </row>
    <row r="831" spans="1:21" x14ac:dyDescent="0.3">
      <c r="A831" s="5" t="s">
        <v>168</v>
      </c>
      <c r="B831" s="5" t="s">
        <v>175</v>
      </c>
      <c r="C831" s="5" t="s">
        <v>82</v>
      </c>
      <c r="D831" s="5" t="s">
        <v>255</v>
      </c>
      <c r="E831" s="5" t="s">
        <v>172</v>
      </c>
      <c r="F831" s="6">
        <v>43169</v>
      </c>
      <c r="G831" s="5" t="s">
        <v>148</v>
      </c>
      <c r="H831" s="5" t="s">
        <v>235</v>
      </c>
      <c r="I831">
        <v>42983</v>
      </c>
      <c r="J831">
        <v>186</v>
      </c>
      <c r="K831">
        <v>134.5</v>
      </c>
      <c r="L831">
        <v>1</v>
      </c>
      <c r="M831">
        <v>4169.5</v>
      </c>
      <c r="N831">
        <v>1748.441</v>
      </c>
      <c r="O831">
        <v>1748.441</v>
      </c>
      <c r="P831">
        <v>134.5</v>
      </c>
      <c r="Q831">
        <v>31</v>
      </c>
      <c r="R831">
        <v>2421.0590000000002</v>
      </c>
      <c r="S831">
        <v>2018</v>
      </c>
      <c r="T831">
        <v>3</v>
      </c>
      <c r="U831">
        <v>10</v>
      </c>
    </row>
    <row r="832" spans="1:21" x14ac:dyDescent="0.3">
      <c r="A832" s="5" t="s">
        <v>168</v>
      </c>
      <c r="B832" s="5" t="s">
        <v>175</v>
      </c>
      <c r="C832" s="5" t="s">
        <v>82</v>
      </c>
      <c r="D832" s="5" t="s">
        <v>255</v>
      </c>
      <c r="E832" s="5" t="s">
        <v>172</v>
      </c>
      <c r="F832" s="6">
        <v>43169</v>
      </c>
      <c r="G832" s="5" t="s">
        <v>148</v>
      </c>
      <c r="H832" s="5" t="s">
        <v>194</v>
      </c>
      <c r="I832">
        <v>42983</v>
      </c>
      <c r="J832">
        <v>186</v>
      </c>
      <c r="K832">
        <v>456.5</v>
      </c>
      <c r="L832">
        <v>3</v>
      </c>
      <c r="M832">
        <v>14151.5</v>
      </c>
      <c r="N832">
        <v>5245.3239999999996</v>
      </c>
      <c r="O832">
        <v>1748.441</v>
      </c>
      <c r="P832">
        <v>152.16666666666666</v>
      </c>
      <c r="Q832">
        <v>31</v>
      </c>
      <c r="R832">
        <v>8906.1759999999995</v>
      </c>
      <c r="S832">
        <v>2018</v>
      </c>
      <c r="T832">
        <v>3</v>
      </c>
      <c r="U832">
        <v>10</v>
      </c>
    </row>
    <row r="833" spans="1:21" x14ac:dyDescent="0.3">
      <c r="A833" s="5" t="s">
        <v>168</v>
      </c>
      <c r="B833" s="5" t="s">
        <v>175</v>
      </c>
      <c r="C833" s="5" t="s">
        <v>82</v>
      </c>
      <c r="D833" s="5" t="s">
        <v>255</v>
      </c>
      <c r="E833" s="5" t="s">
        <v>172</v>
      </c>
      <c r="F833" s="6">
        <v>43169</v>
      </c>
      <c r="G833" s="5" t="s">
        <v>148</v>
      </c>
      <c r="H833" s="5" t="s">
        <v>195</v>
      </c>
      <c r="I833">
        <v>42983</v>
      </c>
      <c r="J833">
        <v>186</v>
      </c>
      <c r="K833">
        <v>420.5</v>
      </c>
      <c r="L833">
        <v>3</v>
      </c>
      <c r="M833">
        <v>13456</v>
      </c>
      <c r="N833">
        <v>5245.3239999999996</v>
      </c>
      <c r="O833">
        <v>1748.441</v>
      </c>
      <c r="P833">
        <v>140.16666666666666</v>
      </c>
      <c r="Q833">
        <v>32</v>
      </c>
      <c r="R833">
        <v>8210.6759999999995</v>
      </c>
      <c r="S833">
        <v>2018</v>
      </c>
      <c r="T833">
        <v>3</v>
      </c>
      <c r="U833">
        <v>10</v>
      </c>
    </row>
    <row r="834" spans="1:21" x14ac:dyDescent="0.3">
      <c r="A834" s="5" t="s">
        <v>168</v>
      </c>
      <c r="B834" s="5" t="s">
        <v>175</v>
      </c>
      <c r="C834" s="5" t="s">
        <v>82</v>
      </c>
      <c r="D834" s="5" t="s">
        <v>255</v>
      </c>
      <c r="E834" s="5" t="s">
        <v>172</v>
      </c>
      <c r="F834" s="6">
        <v>43169</v>
      </c>
      <c r="G834" s="5" t="s">
        <v>148</v>
      </c>
      <c r="H834" s="5" t="s">
        <v>173</v>
      </c>
      <c r="I834">
        <v>42983</v>
      </c>
      <c r="J834">
        <v>186</v>
      </c>
      <c r="K834">
        <v>1504.5</v>
      </c>
      <c r="L834">
        <v>10</v>
      </c>
      <c r="M834">
        <v>46639.5</v>
      </c>
      <c r="N834">
        <v>17484.414000000001</v>
      </c>
      <c r="O834">
        <v>1748.441</v>
      </c>
      <c r="P834">
        <v>150.44999999999999</v>
      </c>
      <c r="Q834">
        <v>31</v>
      </c>
      <c r="R834">
        <v>29155.085999999999</v>
      </c>
      <c r="S834">
        <v>2018</v>
      </c>
      <c r="T834">
        <v>3</v>
      </c>
      <c r="U834">
        <v>10</v>
      </c>
    </row>
    <row r="835" spans="1:21" x14ac:dyDescent="0.3">
      <c r="A835" s="5" t="s">
        <v>168</v>
      </c>
      <c r="B835" s="5" t="s">
        <v>175</v>
      </c>
      <c r="C835" s="5" t="s">
        <v>82</v>
      </c>
      <c r="D835" s="5" t="s">
        <v>255</v>
      </c>
      <c r="E835" s="5" t="s">
        <v>172</v>
      </c>
      <c r="F835" s="6">
        <v>43169</v>
      </c>
      <c r="G835" s="5" t="s">
        <v>148</v>
      </c>
      <c r="H835" s="5" t="s">
        <v>198</v>
      </c>
      <c r="I835">
        <v>42983</v>
      </c>
      <c r="J835">
        <v>186</v>
      </c>
      <c r="K835">
        <v>440.5</v>
      </c>
      <c r="L835">
        <v>3</v>
      </c>
      <c r="M835">
        <v>13655.5</v>
      </c>
      <c r="N835">
        <v>5245.3239999999996</v>
      </c>
      <c r="O835">
        <v>1748.441</v>
      </c>
      <c r="P835">
        <v>146.83333333333334</v>
      </c>
      <c r="Q835">
        <v>31</v>
      </c>
      <c r="R835">
        <v>8410.1759999999995</v>
      </c>
      <c r="S835">
        <v>2018</v>
      </c>
      <c r="T835">
        <v>3</v>
      </c>
      <c r="U835">
        <v>10</v>
      </c>
    </row>
    <row r="836" spans="1:21" x14ac:dyDescent="0.3">
      <c r="A836" s="5" t="s">
        <v>168</v>
      </c>
      <c r="B836" s="5" t="s">
        <v>175</v>
      </c>
      <c r="C836" s="5" t="s">
        <v>84</v>
      </c>
      <c r="D836" s="5" t="s">
        <v>256</v>
      </c>
      <c r="E836" s="5" t="s">
        <v>172</v>
      </c>
      <c r="F836" s="6">
        <v>43169</v>
      </c>
      <c r="G836" s="5" t="s">
        <v>148</v>
      </c>
      <c r="H836" s="5" t="s">
        <v>197</v>
      </c>
      <c r="I836">
        <v>42991</v>
      </c>
      <c r="J836">
        <v>178</v>
      </c>
      <c r="K836">
        <v>1204.5</v>
      </c>
      <c r="L836">
        <v>9</v>
      </c>
      <c r="M836">
        <v>37339.5</v>
      </c>
      <c r="N836">
        <v>21884.01</v>
      </c>
      <c r="O836">
        <v>2431.5569999999998</v>
      </c>
      <c r="P836">
        <v>133.83333333333334</v>
      </c>
      <c r="Q836">
        <v>31</v>
      </c>
      <c r="R836">
        <v>15455.49</v>
      </c>
      <c r="S836">
        <v>2018</v>
      </c>
      <c r="T836">
        <v>3</v>
      </c>
      <c r="U836">
        <v>10</v>
      </c>
    </row>
    <row r="837" spans="1:21" x14ac:dyDescent="0.3">
      <c r="A837" s="5" t="s">
        <v>168</v>
      </c>
      <c r="B837" s="5" t="s">
        <v>175</v>
      </c>
      <c r="C837" s="5" t="s">
        <v>84</v>
      </c>
      <c r="D837" s="5" t="s">
        <v>256</v>
      </c>
      <c r="E837" s="5" t="s">
        <v>172</v>
      </c>
      <c r="F837" s="6">
        <v>43169</v>
      </c>
      <c r="G837" s="5" t="s">
        <v>148</v>
      </c>
      <c r="H837" s="5" t="s">
        <v>208</v>
      </c>
      <c r="I837">
        <v>42991</v>
      </c>
      <c r="J837">
        <v>178</v>
      </c>
      <c r="K837">
        <v>113.5</v>
      </c>
      <c r="L837">
        <v>1</v>
      </c>
      <c r="M837">
        <v>3518.5</v>
      </c>
      <c r="N837">
        <v>2431.5569999999998</v>
      </c>
      <c r="O837">
        <v>2431.5569999999998</v>
      </c>
      <c r="P837">
        <v>113.5</v>
      </c>
      <c r="Q837">
        <v>31</v>
      </c>
      <c r="R837">
        <v>1086.943</v>
      </c>
      <c r="S837">
        <v>2018</v>
      </c>
      <c r="T837">
        <v>3</v>
      </c>
      <c r="U837">
        <v>10</v>
      </c>
    </row>
    <row r="838" spans="1:21" x14ac:dyDescent="0.3">
      <c r="A838" s="5" t="s">
        <v>168</v>
      </c>
      <c r="B838" s="5" t="s">
        <v>175</v>
      </c>
      <c r="C838" s="5" t="s">
        <v>84</v>
      </c>
      <c r="D838" s="5" t="s">
        <v>256</v>
      </c>
      <c r="E838" s="5" t="s">
        <v>172</v>
      </c>
      <c r="F838" s="6">
        <v>43169</v>
      </c>
      <c r="G838" s="5" t="s">
        <v>148</v>
      </c>
      <c r="H838" s="5" t="s">
        <v>240</v>
      </c>
      <c r="I838">
        <v>42991</v>
      </c>
      <c r="J838">
        <v>178</v>
      </c>
      <c r="K838">
        <v>653.5</v>
      </c>
      <c r="L838">
        <v>5</v>
      </c>
      <c r="M838">
        <v>20258.5</v>
      </c>
      <c r="N838">
        <v>12157.782999999999</v>
      </c>
      <c r="O838">
        <v>2431.5569999999998</v>
      </c>
      <c r="P838">
        <v>130.69999999999999</v>
      </c>
      <c r="Q838">
        <v>31</v>
      </c>
      <c r="R838">
        <v>8100.7169999999996</v>
      </c>
      <c r="S838">
        <v>2018</v>
      </c>
      <c r="T838">
        <v>3</v>
      </c>
      <c r="U838">
        <v>10</v>
      </c>
    </row>
    <row r="839" spans="1:21" x14ac:dyDescent="0.3">
      <c r="A839" s="5" t="s">
        <v>168</v>
      </c>
      <c r="B839" s="5" t="s">
        <v>175</v>
      </c>
      <c r="C839" s="5" t="s">
        <v>84</v>
      </c>
      <c r="D839" s="5" t="s">
        <v>256</v>
      </c>
      <c r="E839" s="5" t="s">
        <v>172</v>
      </c>
      <c r="F839" s="6">
        <v>43169</v>
      </c>
      <c r="G839" s="5" t="s">
        <v>148</v>
      </c>
      <c r="H839" s="5" t="s">
        <v>196</v>
      </c>
      <c r="I839">
        <v>42991</v>
      </c>
      <c r="J839">
        <v>178</v>
      </c>
      <c r="K839">
        <v>648</v>
      </c>
      <c r="L839">
        <v>5</v>
      </c>
      <c r="M839">
        <v>20088</v>
      </c>
      <c r="N839">
        <v>12157.782999999999</v>
      </c>
      <c r="O839">
        <v>2431.5569999999998</v>
      </c>
      <c r="P839">
        <v>129.6</v>
      </c>
      <c r="Q839">
        <v>31</v>
      </c>
      <c r="R839">
        <v>7930.2169999999996</v>
      </c>
      <c r="S839">
        <v>2018</v>
      </c>
      <c r="T839">
        <v>3</v>
      </c>
      <c r="U839">
        <v>10</v>
      </c>
    </row>
    <row r="840" spans="1:21" x14ac:dyDescent="0.3">
      <c r="A840" s="5" t="s">
        <v>168</v>
      </c>
      <c r="B840" s="5" t="s">
        <v>175</v>
      </c>
      <c r="C840" s="5" t="s">
        <v>84</v>
      </c>
      <c r="D840" s="5" t="s">
        <v>256</v>
      </c>
      <c r="E840" s="5" t="s">
        <v>172</v>
      </c>
      <c r="F840" s="6">
        <v>43169</v>
      </c>
      <c r="G840" s="5" t="s">
        <v>148</v>
      </c>
      <c r="H840" s="5" t="s">
        <v>179</v>
      </c>
      <c r="I840">
        <v>42991</v>
      </c>
      <c r="J840">
        <v>178</v>
      </c>
      <c r="K840">
        <v>257</v>
      </c>
      <c r="L840">
        <v>2</v>
      </c>
      <c r="M840">
        <v>8224</v>
      </c>
      <c r="N840">
        <v>4863.1130000000003</v>
      </c>
      <c r="O840">
        <v>2431.5569999999998</v>
      </c>
      <c r="P840">
        <v>128.5</v>
      </c>
      <c r="Q840">
        <v>32</v>
      </c>
      <c r="R840">
        <v>3360.8870000000002</v>
      </c>
      <c r="S840">
        <v>2018</v>
      </c>
      <c r="T840">
        <v>3</v>
      </c>
      <c r="U840">
        <v>10</v>
      </c>
    </row>
    <row r="841" spans="1:21" x14ac:dyDescent="0.3">
      <c r="A841" s="5" t="s">
        <v>168</v>
      </c>
      <c r="B841" s="5" t="s">
        <v>175</v>
      </c>
      <c r="C841" s="5" t="s">
        <v>84</v>
      </c>
      <c r="D841" s="5" t="s">
        <v>256</v>
      </c>
      <c r="E841" s="5" t="s">
        <v>172</v>
      </c>
      <c r="F841" s="6">
        <v>43169</v>
      </c>
      <c r="G841" s="5" t="s">
        <v>148</v>
      </c>
      <c r="H841" s="5" t="s">
        <v>179</v>
      </c>
      <c r="I841">
        <v>42991</v>
      </c>
      <c r="J841">
        <v>178</v>
      </c>
      <c r="K841">
        <v>138.5</v>
      </c>
      <c r="L841">
        <v>1</v>
      </c>
      <c r="M841">
        <v>4432</v>
      </c>
      <c r="N841">
        <v>2431.5569999999998</v>
      </c>
      <c r="O841">
        <v>2431.5569999999998</v>
      </c>
      <c r="P841">
        <v>138.5</v>
      </c>
      <c r="Q841">
        <v>32</v>
      </c>
      <c r="R841">
        <v>2000.443</v>
      </c>
      <c r="S841">
        <v>2018</v>
      </c>
      <c r="T841">
        <v>3</v>
      </c>
      <c r="U841">
        <v>10</v>
      </c>
    </row>
    <row r="842" spans="1:21" x14ac:dyDescent="0.3">
      <c r="A842" s="5" t="s">
        <v>168</v>
      </c>
      <c r="B842" s="5" t="s">
        <v>175</v>
      </c>
      <c r="C842" s="5" t="s">
        <v>85</v>
      </c>
      <c r="D842" s="5" t="s">
        <v>257</v>
      </c>
      <c r="E842" s="5" t="s">
        <v>172</v>
      </c>
      <c r="F842" s="6">
        <v>43169</v>
      </c>
      <c r="G842" s="5" t="s">
        <v>148</v>
      </c>
      <c r="H842" s="5" t="s">
        <v>209</v>
      </c>
      <c r="I842">
        <v>43000</v>
      </c>
      <c r="J842">
        <v>169</v>
      </c>
      <c r="K842">
        <v>109.5</v>
      </c>
      <c r="L842">
        <v>1</v>
      </c>
      <c r="M842">
        <v>3394.5</v>
      </c>
      <c r="N842">
        <v>2389.8359999999998</v>
      </c>
      <c r="O842">
        <v>2389.8359999999998</v>
      </c>
      <c r="P842">
        <v>109.5</v>
      </c>
      <c r="Q842">
        <v>31</v>
      </c>
      <c r="R842">
        <v>1004.664</v>
      </c>
      <c r="S842">
        <v>2018</v>
      </c>
      <c r="T842">
        <v>3</v>
      </c>
      <c r="U842">
        <v>10</v>
      </c>
    </row>
    <row r="843" spans="1:21" x14ac:dyDescent="0.3">
      <c r="A843" s="5" t="s">
        <v>168</v>
      </c>
      <c r="B843" s="5" t="s">
        <v>175</v>
      </c>
      <c r="C843" s="5" t="s">
        <v>85</v>
      </c>
      <c r="D843" s="5" t="s">
        <v>257</v>
      </c>
      <c r="E843" s="5" t="s">
        <v>172</v>
      </c>
      <c r="F843" s="6">
        <v>43169</v>
      </c>
      <c r="G843" s="5" t="s">
        <v>148</v>
      </c>
      <c r="H843" s="5" t="s">
        <v>178</v>
      </c>
      <c r="I843">
        <v>43000</v>
      </c>
      <c r="J843">
        <v>169</v>
      </c>
      <c r="K843">
        <v>447.5</v>
      </c>
      <c r="L843">
        <v>4</v>
      </c>
      <c r="M843">
        <v>13872.5</v>
      </c>
      <c r="N843">
        <v>9559.3459999999995</v>
      </c>
      <c r="O843">
        <v>2389.8359999999998</v>
      </c>
      <c r="P843">
        <v>111.875</v>
      </c>
      <c r="Q843">
        <v>31</v>
      </c>
      <c r="R843">
        <v>4313.1540000000005</v>
      </c>
      <c r="S843">
        <v>2018</v>
      </c>
      <c r="T843">
        <v>3</v>
      </c>
      <c r="U843">
        <v>10</v>
      </c>
    </row>
    <row r="844" spans="1:21" x14ac:dyDescent="0.3">
      <c r="A844" s="5" t="s">
        <v>168</v>
      </c>
      <c r="B844" s="5" t="s">
        <v>175</v>
      </c>
      <c r="C844" s="5" t="s">
        <v>85</v>
      </c>
      <c r="D844" s="5" t="s">
        <v>257</v>
      </c>
      <c r="E844" s="5" t="s">
        <v>172</v>
      </c>
      <c r="F844" s="6">
        <v>43169</v>
      </c>
      <c r="G844" s="5" t="s">
        <v>148</v>
      </c>
      <c r="H844" s="5" t="s">
        <v>258</v>
      </c>
      <c r="I844">
        <v>43000</v>
      </c>
      <c r="J844">
        <v>169</v>
      </c>
      <c r="K844">
        <v>127</v>
      </c>
      <c r="L844">
        <v>1</v>
      </c>
      <c r="M844">
        <v>4064</v>
      </c>
      <c r="N844">
        <v>2389.8359999999998</v>
      </c>
      <c r="O844">
        <v>2389.8359999999998</v>
      </c>
      <c r="P844">
        <v>127</v>
      </c>
      <c r="Q844">
        <v>32</v>
      </c>
      <c r="R844">
        <v>1674.164</v>
      </c>
      <c r="S844">
        <v>2018</v>
      </c>
      <c r="T844">
        <v>3</v>
      </c>
      <c r="U844">
        <v>10</v>
      </c>
    </row>
    <row r="845" spans="1:21" x14ac:dyDescent="0.3">
      <c r="A845" s="5" t="s">
        <v>168</v>
      </c>
      <c r="B845" s="5" t="s">
        <v>206</v>
      </c>
      <c r="C845" s="5" t="s">
        <v>114</v>
      </c>
      <c r="D845" s="5" t="s">
        <v>249</v>
      </c>
      <c r="E845" s="5" t="s">
        <v>172</v>
      </c>
      <c r="F845" s="6">
        <v>43169</v>
      </c>
      <c r="G845" s="5" t="s">
        <v>148</v>
      </c>
      <c r="H845" s="5" t="s">
        <v>173</v>
      </c>
      <c r="I845">
        <v>42983</v>
      </c>
      <c r="J845">
        <v>186</v>
      </c>
      <c r="K845">
        <v>136.9</v>
      </c>
      <c r="L845">
        <v>1</v>
      </c>
      <c r="M845">
        <v>4243.8999999999996</v>
      </c>
      <c r="N845">
        <v>2456.7330000000002</v>
      </c>
      <c r="O845">
        <v>2456.7330000000002</v>
      </c>
      <c r="P845">
        <v>136.9</v>
      </c>
      <c r="Q845">
        <v>31</v>
      </c>
      <c r="R845">
        <v>1787.1669999999999</v>
      </c>
      <c r="S845">
        <v>2018</v>
      </c>
      <c r="T845">
        <v>3</v>
      </c>
      <c r="U845">
        <v>10</v>
      </c>
    </row>
    <row r="846" spans="1:21" x14ac:dyDescent="0.3">
      <c r="A846" s="5" t="s">
        <v>168</v>
      </c>
      <c r="B846" s="5" t="s">
        <v>206</v>
      </c>
      <c r="C846" s="5" t="s">
        <v>114</v>
      </c>
      <c r="D846" s="5" t="s">
        <v>249</v>
      </c>
      <c r="E846" s="5" t="s">
        <v>172</v>
      </c>
      <c r="F846" s="6">
        <v>43169</v>
      </c>
      <c r="G846" s="5" t="s">
        <v>148</v>
      </c>
      <c r="H846" s="5" t="s">
        <v>173</v>
      </c>
      <c r="I846">
        <v>42983</v>
      </c>
      <c r="J846">
        <v>186</v>
      </c>
      <c r="K846">
        <v>136.9</v>
      </c>
      <c r="L846">
        <v>1</v>
      </c>
      <c r="M846">
        <v>0</v>
      </c>
      <c r="N846">
        <v>2456.7330000000002</v>
      </c>
      <c r="O846">
        <v>2456.7330000000002</v>
      </c>
      <c r="P846">
        <v>136.9</v>
      </c>
      <c r="Q846">
        <v>0</v>
      </c>
      <c r="R846">
        <v>-2456.7330000000002</v>
      </c>
      <c r="S846">
        <v>2018</v>
      </c>
      <c r="T846">
        <v>3</v>
      </c>
      <c r="U846">
        <v>10</v>
      </c>
    </row>
    <row r="847" spans="1:21" x14ac:dyDescent="0.3">
      <c r="A847" s="5" t="s">
        <v>168</v>
      </c>
      <c r="B847" s="5" t="s">
        <v>206</v>
      </c>
      <c r="C847" s="5" t="s">
        <v>107</v>
      </c>
      <c r="D847" s="5" t="s">
        <v>248</v>
      </c>
      <c r="E847" s="5" t="s">
        <v>172</v>
      </c>
      <c r="F847" s="6">
        <v>43171</v>
      </c>
      <c r="G847" s="5" t="s">
        <v>148</v>
      </c>
      <c r="H847" s="5" t="s">
        <v>184</v>
      </c>
      <c r="I847">
        <v>42993</v>
      </c>
      <c r="J847">
        <v>178</v>
      </c>
      <c r="K847">
        <v>1914</v>
      </c>
      <c r="L847">
        <v>15</v>
      </c>
      <c r="M847">
        <v>60291</v>
      </c>
      <c r="N847">
        <v>34556.495999999999</v>
      </c>
      <c r="O847">
        <v>2303.7660000000001</v>
      </c>
      <c r="P847">
        <v>127.6</v>
      </c>
      <c r="Q847">
        <v>31.5</v>
      </c>
      <c r="R847">
        <v>25734.504000000001</v>
      </c>
      <c r="S847">
        <v>2018</v>
      </c>
      <c r="T847">
        <v>3</v>
      </c>
      <c r="U847">
        <v>11</v>
      </c>
    </row>
    <row r="848" spans="1:21" x14ac:dyDescent="0.3">
      <c r="A848" s="5" t="s">
        <v>168</v>
      </c>
      <c r="B848" s="5" t="s">
        <v>206</v>
      </c>
      <c r="C848" s="5" t="s">
        <v>107</v>
      </c>
      <c r="D848" s="5" t="s">
        <v>248</v>
      </c>
      <c r="E848" s="5" t="s">
        <v>172</v>
      </c>
      <c r="F848" s="6">
        <v>43171</v>
      </c>
      <c r="G848" s="5" t="s">
        <v>148</v>
      </c>
      <c r="H848" s="5" t="s">
        <v>191</v>
      </c>
      <c r="I848">
        <v>42993</v>
      </c>
      <c r="J848">
        <v>178</v>
      </c>
      <c r="K848">
        <v>650</v>
      </c>
      <c r="L848">
        <v>5</v>
      </c>
      <c r="M848">
        <v>20800</v>
      </c>
      <c r="N848">
        <v>11518.832</v>
      </c>
      <c r="O848">
        <v>2303.7660000000001</v>
      </c>
      <c r="P848">
        <v>130</v>
      </c>
      <c r="Q848">
        <v>32</v>
      </c>
      <c r="R848">
        <v>9281.1679999999997</v>
      </c>
      <c r="S848">
        <v>2018</v>
      </c>
      <c r="T848">
        <v>3</v>
      </c>
      <c r="U848">
        <v>11</v>
      </c>
    </row>
    <row r="849" spans="1:21" x14ac:dyDescent="0.3">
      <c r="A849" s="5" t="s">
        <v>168</v>
      </c>
      <c r="B849" s="5" t="s">
        <v>206</v>
      </c>
      <c r="C849" s="5" t="s">
        <v>107</v>
      </c>
      <c r="D849" s="5" t="s">
        <v>248</v>
      </c>
      <c r="E849" s="5" t="s">
        <v>172</v>
      </c>
      <c r="F849" s="6">
        <v>43171</v>
      </c>
      <c r="G849" s="5" t="s">
        <v>148</v>
      </c>
      <c r="H849" s="5" t="s">
        <v>222</v>
      </c>
      <c r="I849">
        <v>42993</v>
      </c>
      <c r="J849">
        <v>178</v>
      </c>
      <c r="K849">
        <v>135</v>
      </c>
      <c r="L849">
        <v>1</v>
      </c>
      <c r="M849">
        <v>4320</v>
      </c>
      <c r="N849">
        <v>2303.7660000000001</v>
      </c>
      <c r="O849">
        <v>2303.7660000000001</v>
      </c>
      <c r="P849">
        <v>135</v>
      </c>
      <c r="Q849">
        <v>32</v>
      </c>
      <c r="R849">
        <v>2016.2339999999999</v>
      </c>
      <c r="S849">
        <v>2018</v>
      </c>
      <c r="T849">
        <v>3</v>
      </c>
      <c r="U849">
        <v>11</v>
      </c>
    </row>
    <row r="850" spans="1:21" x14ac:dyDescent="0.3">
      <c r="A850" s="5" t="s">
        <v>168</v>
      </c>
      <c r="B850" s="5" t="s">
        <v>206</v>
      </c>
      <c r="C850" s="5" t="s">
        <v>107</v>
      </c>
      <c r="D850" s="5" t="s">
        <v>248</v>
      </c>
      <c r="E850" s="5" t="s">
        <v>172</v>
      </c>
      <c r="F850" s="6">
        <v>43171</v>
      </c>
      <c r="G850" s="5" t="s">
        <v>148</v>
      </c>
      <c r="H850" s="5" t="s">
        <v>203</v>
      </c>
      <c r="I850">
        <v>42993</v>
      </c>
      <c r="J850">
        <v>178</v>
      </c>
      <c r="K850">
        <v>110</v>
      </c>
      <c r="L850">
        <v>1</v>
      </c>
      <c r="M850">
        <v>3520</v>
      </c>
      <c r="N850">
        <v>2303.7660000000001</v>
      </c>
      <c r="O850">
        <v>2303.7660000000001</v>
      </c>
      <c r="P850">
        <v>110</v>
      </c>
      <c r="Q850">
        <v>32</v>
      </c>
      <c r="R850">
        <v>1216.2339999999999</v>
      </c>
      <c r="S850">
        <v>2018</v>
      </c>
      <c r="T850">
        <v>3</v>
      </c>
      <c r="U850">
        <v>11</v>
      </c>
    </row>
    <row r="851" spans="1:21" x14ac:dyDescent="0.3">
      <c r="A851" s="5" t="s">
        <v>168</v>
      </c>
      <c r="B851" s="5" t="s">
        <v>206</v>
      </c>
      <c r="C851" s="5" t="s">
        <v>107</v>
      </c>
      <c r="D851" s="5" t="s">
        <v>248</v>
      </c>
      <c r="E851" s="5" t="s">
        <v>172</v>
      </c>
      <c r="F851" s="6">
        <v>43171</v>
      </c>
      <c r="G851" s="5" t="s">
        <v>148</v>
      </c>
      <c r="H851" s="5" t="s">
        <v>204</v>
      </c>
      <c r="I851">
        <v>42993</v>
      </c>
      <c r="J851">
        <v>178</v>
      </c>
      <c r="K851">
        <v>484</v>
      </c>
      <c r="L851">
        <v>4</v>
      </c>
      <c r="M851">
        <v>15488</v>
      </c>
      <c r="N851">
        <v>9215.0660000000007</v>
      </c>
      <c r="O851">
        <v>2303.7660000000001</v>
      </c>
      <c r="P851">
        <v>121</v>
      </c>
      <c r="Q851">
        <v>32</v>
      </c>
      <c r="R851">
        <v>6272.9340000000002</v>
      </c>
      <c r="S851">
        <v>2018</v>
      </c>
      <c r="T851">
        <v>3</v>
      </c>
      <c r="U851">
        <v>11</v>
      </c>
    </row>
    <row r="852" spans="1:21" x14ac:dyDescent="0.3">
      <c r="A852" s="5" t="s">
        <v>168</v>
      </c>
      <c r="B852" s="5" t="s">
        <v>206</v>
      </c>
      <c r="C852" s="5" t="s">
        <v>114</v>
      </c>
      <c r="D852" s="5" t="s">
        <v>249</v>
      </c>
      <c r="E852" s="5" t="s">
        <v>172</v>
      </c>
      <c r="F852" s="6">
        <v>43171</v>
      </c>
      <c r="G852" s="5" t="s">
        <v>148</v>
      </c>
      <c r="H852" s="5" t="s">
        <v>202</v>
      </c>
      <c r="I852">
        <v>42983</v>
      </c>
      <c r="J852">
        <v>188</v>
      </c>
      <c r="K852">
        <v>1480</v>
      </c>
      <c r="L852">
        <v>12</v>
      </c>
      <c r="M852">
        <v>47360</v>
      </c>
      <c r="N852">
        <v>29480.794999999998</v>
      </c>
      <c r="O852">
        <v>2456.7330000000002</v>
      </c>
      <c r="P852">
        <v>123.33333333333333</v>
      </c>
      <c r="Q852">
        <v>32</v>
      </c>
      <c r="R852">
        <v>17879.205000000002</v>
      </c>
      <c r="S852">
        <v>2018</v>
      </c>
      <c r="T852">
        <v>3</v>
      </c>
      <c r="U852">
        <v>11</v>
      </c>
    </row>
    <row r="853" spans="1:21" x14ac:dyDescent="0.3">
      <c r="A853" s="5" t="s">
        <v>168</v>
      </c>
      <c r="B853" s="5" t="s">
        <v>206</v>
      </c>
      <c r="C853" s="5" t="s">
        <v>114</v>
      </c>
      <c r="D853" s="5" t="s">
        <v>249</v>
      </c>
      <c r="E853" s="5" t="s">
        <v>172</v>
      </c>
      <c r="F853" s="6">
        <v>43171</v>
      </c>
      <c r="G853" s="5" t="s">
        <v>148</v>
      </c>
      <c r="H853" s="5" t="s">
        <v>205</v>
      </c>
      <c r="I853">
        <v>42983</v>
      </c>
      <c r="J853">
        <v>188</v>
      </c>
      <c r="K853">
        <v>343</v>
      </c>
      <c r="L853">
        <v>3</v>
      </c>
      <c r="M853">
        <v>10976</v>
      </c>
      <c r="N853">
        <v>7370.1989999999996</v>
      </c>
      <c r="O853">
        <v>2456.7330000000002</v>
      </c>
      <c r="P853">
        <v>114.33333333333333</v>
      </c>
      <c r="Q853">
        <v>32</v>
      </c>
      <c r="R853">
        <v>3605.8009999999999</v>
      </c>
      <c r="S853">
        <v>2018</v>
      </c>
      <c r="T853">
        <v>3</v>
      </c>
      <c r="U853">
        <v>11</v>
      </c>
    </row>
    <row r="854" spans="1:21" x14ac:dyDescent="0.3">
      <c r="A854" s="5" t="s">
        <v>168</v>
      </c>
      <c r="B854" s="5" t="s">
        <v>206</v>
      </c>
      <c r="C854" s="5" t="s">
        <v>114</v>
      </c>
      <c r="D854" s="5" t="s">
        <v>249</v>
      </c>
      <c r="E854" s="5" t="s">
        <v>172</v>
      </c>
      <c r="F854" s="6">
        <v>43171</v>
      </c>
      <c r="G854" s="5" t="s">
        <v>148</v>
      </c>
      <c r="H854" s="5" t="s">
        <v>217</v>
      </c>
      <c r="I854">
        <v>42983</v>
      </c>
      <c r="J854">
        <v>188</v>
      </c>
      <c r="K854">
        <v>800</v>
      </c>
      <c r="L854">
        <v>7</v>
      </c>
      <c r="M854">
        <v>25600</v>
      </c>
      <c r="N854">
        <v>17197.131000000001</v>
      </c>
      <c r="O854">
        <v>2456.7330000000002</v>
      </c>
      <c r="P854">
        <v>114.28571428571429</v>
      </c>
      <c r="Q854">
        <v>32</v>
      </c>
      <c r="R854">
        <v>8402.8690000000006</v>
      </c>
      <c r="S854">
        <v>2018</v>
      </c>
      <c r="T854">
        <v>3</v>
      </c>
      <c r="U854">
        <v>11</v>
      </c>
    </row>
    <row r="855" spans="1:21" x14ac:dyDescent="0.3">
      <c r="A855" s="5" t="s">
        <v>168</v>
      </c>
      <c r="B855" s="5" t="s">
        <v>206</v>
      </c>
      <c r="C855" s="5" t="s">
        <v>114</v>
      </c>
      <c r="D855" s="5" t="s">
        <v>249</v>
      </c>
      <c r="E855" s="5" t="s">
        <v>172</v>
      </c>
      <c r="F855" s="6">
        <v>43171</v>
      </c>
      <c r="G855" s="5" t="s">
        <v>148</v>
      </c>
      <c r="H855" s="5" t="s">
        <v>218</v>
      </c>
      <c r="I855">
        <v>42983</v>
      </c>
      <c r="J855">
        <v>188</v>
      </c>
      <c r="K855">
        <v>570</v>
      </c>
      <c r="L855">
        <v>5</v>
      </c>
      <c r="M855">
        <v>18240</v>
      </c>
      <c r="N855">
        <v>12283.665000000001</v>
      </c>
      <c r="O855">
        <v>2456.7330000000002</v>
      </c>
      <c r="P855">
        <v>114</v>
      </c>
      <c r="Q855">
        <v>32</v>
      </c>
      <c r="R855">
        <v>5956.335</v>
      </c>
      <c r="S855">
        <v>2018</v>
      </c>
      <c r="T855">
        <v>3</v>
      </c>
      <c r="U855">
        <v>11</v>
      </c>
    </row>
    <row r="856" spans="1:21" x14ac:dyDescent="0.3">
      <c r="A856" s="5" t="s">
        <v>168</v>
      </c>
      <c r="B856" s="5" t="s">
        <v>206</v>
      </c>
      <c r="C856" s="5" t="s">
        <v>114</v>
      </c>
      <c r="D856" s="5" t="s">
        <v>249</v>
      </c>
      <c r="E856" s="5" t="s">
        <v>172</v>
      </c>
      <c r="F856" s="6">
        <v>43171</v>
      </c>
      <c r="G856" s="5" t="s">
        <v>148</v>
      </c>
      <c r="H856" s="5" t="s">
        <v>216</v>
      </c>
      <c r="I856">
        <v>42983</v>
      </c>
      <c r="J856">
        <v>188</v>
      </c>
      <c r="K856">
        <v>113</v>
      </c>
      <c r="L856">
        <v>1</v>
      </c>
      <c r="M856">
        <v>3616</v>
      </c>
      <c r="N856">
        <v>2456.7330000000002</v>
      </c>
      <c r="O856">
        <v>2456.7330000000002</v>
      </c>
      <c r="P856">
        <v>113</v>
      </c>
      <c r="Q856">
        <v>32</v>
      </c>
      <c r="R856">
        <v>1159.2670000000001</v>
      </c>
      <c r="S856">
        <v>2018</v>
      </c>
      <c r="T856">
        <v>3</v>
      </c>
      <c r="U856">
        <v>11</v>
      </c>
    </row>
    <row r="857" spans="1:21" x14ac:dyDescent="0.3">
      <c r="A857" s="5" t="s">
        <v>168</v>
      </c>
      <c r="B857" s="5" t="s">
        <v>206</v>
      </c>
      <c r="C857" s="5" t="s">
        <v>114</v>
      </c>
      <c r="D857" s="5" t="s">
        <v>249</v>
      </c>
      <c r="E857" s="5" t="s">
        <v>172</v>
      </c>
      <c r="F857" s="6">
        <v>43171</v>
      </c>
      <c r="G857" s="5" t="s">
        <v>148</v>
      </c>
      <c r="H857" s="5" t="s">
        <v>187</v>
      </c>
      <c r="I857">
        <v>42983</v>
      </c>
      <c r="J857">
        <v>188</v>
      </c>
      <c r="K857">
        <v>250</v>
      </c>
      <c r="L857">
        <v>2</v>
      </c>
      <c r="M857">
        <v>8000</v>
      </c>
      <c r="N857">
        <v>4913.4660000000003</v>
      </c>
      <c r="O857">
        <v>2456.7330000000002</v>
      </c>
      <c r="P857">
        <v>125</v>
      </c>
      <c r="Q857">
        <v>32</v>
      </c>
      <c r="R857">
        <v>3086.5340000000001</v>
      </c>
      <c r="S857">
        <v>2018</v>
      </c>
      <c r="T857">
        <v>3</v>
      </c>
      <c r="U857">
        <v>11</v>
      </c>
    </row>
    <row r="858" spans="1:21" x14ac:dyDescent="0.3">
      <c r="A858" s="5" t="s">
        <v>168</v>
      </c>
      <c r="B858" s="5" t="s">
        <v>206</v>
      </c>
      <c r="C858" s="5" t="s">
        <v>114</v>
      </c>
      <c r="D858" s="5" t="s">
        <v>249</v>
      </c>
      <c r="E858" s="5" t="s">
        <v>172</v>
      </c>
      <c r="F858" s="6">
        <v>43171</v>
      </c>
      <c r="G858" s="5" t="s">
        <v>148</v>
      </c>
      <c r="H858" s="5" t="s">
        <v>234</v>
      </c>
      <c r="I858">
        <v>42983</v>
      </c>
      <c r="J858">
        <v>188</v>
      </c>
      <c r="K858">
        <v>120</v>
      </c>
      <c r="L858">
        <v>1</v>
      </c>
      <c r="M858">
        <v>3840</v>
      </c>
      <c r="N858">
        <v>2456.7330000000002</v>
      </c>
      <c r="O858">
        <v>2456.7330000000002</v>
      </c>
      <c r="P858">
        <v>120</v>
      </c>
      <c r="Q858">
        <v>32</v>
      </c>
      <c r="R858">
        <v>1383.2670000000001</v>
      </c>
      <c r="S858">
        <v>2018</v>
      </c>
      <c r="T858">
        <v>3</v>
      </c>
      <c r="U858">
        <v>11</v>
      </c>
    </row>
    <row r="859" spans="1:21" x14ac:dyDescent="0.3">
      <c r="A859" s="5" t="s">
        <v>168</v>
      </c>
      <c r="B859" s="5" t="s">
        <v>206</v>
      </c>
      <c r="C859" s="5" t="s">
        <v>114</v>
      </c>
      <c r="D859" s="5" t="s">
        <v>249</v>
      </c>
      <c r="E859" s="5" t="s">
        <v>172</v>
      </c>
      <c r="F859" s="6">
        <v>43171</v>
      </c>
      <c r="G859" s="5" t="s">
        <v>148</v>
      </c>
      <c r="H859" s="5" t="s">
        <v>246</v>
      </c>
      <c r="I859">
        <v>42983</v>
      </c>
      <c r="J859">
        <v>188</v>
      </c>
      <c r="K859">
        <v>256</v>
      </c>
      <c r="L859">
        <v>2</v>
      </c>
      <c r="M859">
        <v>8192</v>
      </c>
      <c r="N859">
        <v>4913.4660000000003</v>
      </c>
      <c r="O859">
        <v>2456.7330000000002</v>
      </c>
      <c r="P859">
        <v>128</v>
      </c>
      <c r="Q859">
        <v>32</v>
      </c>
      <c r="R859">
        <v>3278.5340000000001</v>
      </c>
      <c r="S859">
        <v>2018</v>
      </c>
      <c r="T859">
        <v>3</v>
      </c>
      <c r="U859">
        <v>11</v>
      </c>
    </row>
    <row r="860" spans="1:21" x14ac:dyDescent="0.3">
      <c r="A860" s="5" t="s">
        <v>168</v>
      </c>
      <c r="B860" s="5" t="s">
        <v>206</v>
      </c>
      <c r="C860" s="5" t="s">
        <v>114</v>
      </c>
      <c r="D860" s="5" t="s">
        <v>249</v>
      </c>
      <c r="E860" s="5" t="s">
        <v>172</v>
      </c>
      <c r="F860" s="6">
        <v>43171</v>
      </c>
      <c r="G860" s="5" t="s">
        <v>148</v>
      </c>
      <c r="H860" s="5" t="s">
        <v>186</v>
      </c>
      <c r="I860">
        <v>42983</v>
      </c>
      <c r="J860">
        <v>188</v>
      </c>
      <c r="K860">
        <v>110</v>
      </c>
      <c r="L860">
        <v>1</v>
      </c>
      <c r="M860">
        <v>3520</v>
      </c>
      <c r="N860">
        <v>2456.7330000000002</v>
      </c>
      <c r="O860">
        <v>2456.7330000000002</v>
      </c>
      <c r="P860">
        <v>110</v>
      </c>
      <c r="Q860">
        <v>32</v>
      </c>
      <c r="R860">
        <v>1063.2670000000001</v>
      </c>
      <c r="S860">
        <v>2018</v>
      </c>
      <c r="T860">
        <v>3</v>
      </c>
      <c r="U860">
        <v>11</v>
      </c>
    </row>
    <row r="861" spans="1:21" x14ac:dyDescent="0.3">
      <c r="A861" s="5" t="s">
        <v>168</v>
      </c>
      <c r="B861" s="5" t="s">
        <v>206</v>
      </c>
      <c r="C861" s="5" t="s">
        <v>114</v>
      </c>
      <c r="D861" s="5" t="s">
        <v>249</v>
      </c>
      <c r="E861" s="5" t="s">
        <v>172</v>
      </c>
      <c r="F861" s="6">
        <v>43171</v>
      </c>
      <c r="G861" s="5" t="s">
        <v>148</v>
      </c>
      <c r="H861" s="5" t="s">
        <v>238</v>
      </c>
      <c r="I861">
        <v>42983</v>
      </c>
      <c r="J861">
        <v>188</v>
      </c>
      <c r="K861">
        <v>228</v>
      </c>
      <c r="L861">
        <v>2</v>
      </c>
      <c r="M861">
        <v>7296</v>
      </c>
      <c r="N861">
        <v>4913.4660000000003</v>
      </c>
      <c r="O861">
        <v>2456.7330000000002</v>
      </c>
      <c r="P861">
        <v>114</v>
      </c>
      <c r="Q861">
        <v>32</v>
      </c>
      <c r="R861">
        <v>2382.5340000000001</v>
      </c>
      <c r="S861">
        <v>2018</v>
      </c>
      <c r="T861">
        <v>3</v>
      </c>
      <c r="U861">
        <v>11</v>
      </c>
    </row>
    <row r="862" spans="1:21" x14ac:dyDescent="0.3">
      <c r="A862" s="5" t="s">
        <v>168</v>
      </c>
      <c r="B862" s="5" t="s">
        <v>206</v>
      </c>
      <c r="C862" s="5" t="s">
        <v>114</v>
      </c>
      <c r="D862" s="5" t="s">
        <v>249</v>
      </c>
      <c r="E862" s="5" t="s">
        <v>172</v>
      </c>
      <c r="F862" s="6">
        <v>43171</v>
      </c>
      <c r="G862" s="5" t="s">
        <v>148</v>
      </c>
      <c r="H862" s="5" t="s">
        <v>223</v>
      </c>
      <c r="I862">
        <v>42983</v>
      </c>
      <c r="J862">
        <v>188</v>
      </c>
      <c r="K862">
        <v>650</v>
      </c>
      <c r="L862">
        <v>5</v>
      </c>
      <c r="M862">
        <v>20800</v>
      </c>
      <c r="N862">
        <v>12283.665000000001</v>
      </c>
      <c r="O862">
        <v>2456.7330000000002</v>
      </c>
      <c r="P862">
        <v>130</v>
      </c>
      <c r="Q862">
        <v>32</v>
      </c>
      <c r="R862">
        <v>8516.3349999999991</v>
      </c>
      <c r="S862">
        <v>2018</v>
      </c>
      <c r="T862">
        <v>3</v>
      </c>
      <c r="U862">
        <v>11</v>
      </c>
    </row>
    <row r="863" spans="1:21" x14ac:dyDescent="0.3">
      <c r="A863" s="5" t="s">
        <v>168</v>
      </c>
      <c r="B863" s="5" t="s">
        <v>206</v>
      </c>
      <c r="C863" s="5" t="s">
        <v>114</v>
      </c>
      <c r="D863" s="5" t="s">
        <v>249</v>
      </c>
      <c r="E863" s="5" t="s">
        <v>172</v>
      </c>
      <c r="F863" s="6">
        <v>43171</v>
      </c>
      <c r="G863" s="5" t="s">
        <v>148</v>
      </c>
      <c r="H863" s="5" t="s">
        <v>190</v>
      </c>
      <c r="I863">
        <v>42983</v>
      </c>
      <c r="J863">
        <v>188</v>
      </c>
      <c r="K863">
        <v>329</v>
      </c>
      <c r="L863">
        <v>3</v>
      </c>
      <c r="M863">
        <v>10528</v>
      </c>
      <c r="N863">
        <v>7370.1989999999996</v>
      </c>
      <c r="O863">
        <v>2456.7330000000002</v>
      </c>
      <c r="P863">
        <v>109.66666666666667</v>
      </c>
      <c r="Q863">
        <v>32</v>
      </c>
      <c r="R863">
        <v>3157.8009999999999</v>
      </c>
      <c r="S863">
        <v>2018</v>
      </c>
      <c r="T863">
        <v>3</v>
      </c>
      <c r="U863">
        <v>11</v>
      </c>
    </row>
    <row r="864" spans="1:21" x14ac:dyDescent="0.3">
      <c r="A864" s="5" t="s">
        <v>168</v>
      </c>
      <c r="B864" s="5" t="s">
        <v>206</v>
      </c>
      <c r="C864" s="5" t="s">
        <v>114</v>
      </c>
      <c r="D864" s="5" t="s">
        <v>249</v>
      </c>
      <c r="E864" s="5" t="s">
        <v>172</v>
      </c>
      <c r="F864" s="6">
        <v>43171</v>
      </c>
      <c r="G864" s="5" t="s">
        <v>148</v>
      </c>
      <c r="H864" s="5" t="s">
        <v>225</v>
      </c>
      <c r="I864">
        <v>42983</v>
      </c>
      <c r="J864">
        <v>188</v>
      </c>
      <c r="K864">
        <v>117</v>
      </c>
      <c r="L864">
        <v>1</v>
      </c>
      <c r="M864">
        <v>3744</v>
      </c>
      <c r="N864">
        <v>2456.7330000000002</v>
      </c>
      <c r="O864">
        <v>2456.7330000000002</v>
      </c>
      <c r="P864">
        <v>117</v>
      </c>
      <c r="Q864">
        <v>32</v>
      </c>
      <c r="R864">
        <v>1287.2670000000001</v>
      </c>
      <c r="S864">
        <v>2018</v>
      </c>
      <c r="T864">
        <v>3</v>
      </c>
      <c r="U864">
        <v>11</v>
      </c>
    </row>
    <row r="865" spans="1:21" x14ac:dyDescent="0.3">
      <c r="A865" s="5" t="s">
        <v>168</v>
      </c>
      <c r="B865" s="5" t="s">
        <v>175</v>
      </c>
      <c r="C865" s="5" t="s">
        <v>82</v>
      </c>
      <c r="D865" s="5" t="s">
        <v>255</v>
      </c>
      <c r="E865" s="5" t="s">
        <v>172</v>
      </c>
      <c r="F865" s="6">
        <v>43172</v>
      </c>
      <c r="G865" s="5" t="s">
        <v>148</v>
      </c>
      <c r="H865" s="5" t="s">
        <v>262</v>
      </c>
      <c r="I865">
        <v>42983</v>
      </c>
      <c r="J865">
        <v>189</v>
      </c>
      <c r="K865">
        <v>236</v>
      </c>
      <c r="L865">
        <v>2</v>
      </c>
      <c r="M865">
        <v>7316</v>
      </c>
      <c r="N865">
        <v>3496.8829999999998</v>
      </c>
      <c r="O865">
        <v>1748.441</v>
      </c>
      <c r="P865">
        <v>118</v>
      </c>
      <c r="Q865">
        <v>31</v>
      </c>
      <c r="R865">
        <v>3819.1170000000002</v>
      </c>
      <c r="S865">
        <v>2018</v>
      </c>
      <c r="T865">
        <v>3</v>
      </c>
      <c r="U865">
        <v>11</v>
      </c>
    </row>
    <row r="866" spans="1:21" x14ac:dyDescent="0.3">
      <c r="A866" s="5" t="s">
        <v>168</v>
      </c>
      <c r="B866" s="5" t="s">
        <v>175</v>
      </c>
      <c r="C866" s="5" t="s">
        <v>82</v>
      </c>
      <c r="D866" s="5" t="s">
        <v>255</v>
      </c>
      <c r="E866" s="5" t="s">
        <v>172</v>
      </c>
      <c r="F866" s="6">
        <v>43172</v>
      </c>
      <c r="G866" s="5" t="s">
        <v>148</v>
      </c>
      <c r="H866" s="5" t="s">
        <v>200</v>
      </c>
      <c r="I866">
        <v>42983</v>
      </c>
      <c r="J866">
        <v>189</v>
      </c>
      <c r="K866">
        <v>728</v>
      </c>
      <c r="L866">
        <v>6</v>
      </c>
      <c r="M866">
        <v>22568</v>
      </c>
      <c r="N866">
        <v>10490.647999999999</v>
      </c>
      <c r="O866">
        <v>1748.441</v>
      </c>
      <c r="P866">
        <v>121.33333333333333</v>
      </c>
      <c r="Q866">
        <v>31</v>
      </c>
      <c r="R866">
        <v>12077.352000000001</v>
      </c>
      <c r="S866">
        <v>2018</v>
      </c>
      <c r="T866">
        <v>3</v>
      </c>
      <c r="U866">
        <v>11</v>
      </c>
    </row>
    <row r="867" spans="1:21" x14ac:dyDescent="0.3">
      <c r="A867" s="5" t="s">
        <v>168</v>
      </c>
      <c r="B867" s="5" t="s">
        <v>175</v>
      </c>
      <c r="C867" s="5" t="s">
        <v>84</v>
      </c>
      <c r="D867" s="5" t="s">
        <v>256</v>
      </c>
      <c r="E867" s="5" t="s">
        <v>172</v>
      </c>
      <c r="F867" s="6">
        <v>43172</v>
      </c>
      <c r="G867" s="5" t="s">
        <v>148</v>
      </c>
      <c r="H867" s="5" t="s">
        <v>261</v>
      </c>
      <c r="I867">
        <v>42991</v>
      </c>
      <c r="J867">
        <v>181</v>
      </c>
      <c r="K867">
        <v>1264</v>
      </c>
      <c r="L867">
        <v>10</v>
      </c>
      <c r="M867">
        <v>37920</v>
      </c>
      <c r="N867">
        <v>24315.566999999999</v>
      </c>
      <c r="O867">
        <v>2431.5569999999998</v>
      </c>
      <c r="P867">
        <v>126.4</v>
      </c>
      <c r="Q867">
        <v>30</v>
      </c>
      <c r="R867">
        <v>13604.433000000001</v>
      </c>
      <c r="S867">
        <v>2018</v>
      </c>
      <c r="T867">
        <v>3</v>
      </c>
      <c r="U867">
        <v>11</v>
      </c>
    </row>
    <row r="868" spans="1:21" x14ac:dyDescent="0.3">
      <c r="A868" s="5" t="s">
        <v>168</v>
      </c>
      <c r="B868" s="5" t="s">
        <v>206</v>
      </c>
      <c r="C868" s="5" t="s">
        <v>107</v>
      </c>
      <c r="D868" s="5" t="s">
        <v>248</v>
      </c>
      <c r="E868" s="5" t="s">
        <v>227</v>
      </c>
      <c r="F868" s="6">
        <v>43172</v>
      </c>
      <c r="G868" s="5" t="s">
        <v>148</v>
      </c>
      <c r="H868" s="5" t="s">
        <v>204</v>
      </c>
      <c r="I868">
        <v>42993</v>
      </c>
      <c r="J868">
        <v>179</v>
      </c>
      <c r="K868">
        <v>-484</v>
      </c>
      <c r="L868">
        <v>-4</v>
      </c>
      <c r="M868">
        <v>-15488</v>
      </c>
      <c r="N868">
        <v>-9215.0660000000007</v>
      </c>
      <c r="O868">
        <v>-2303.7660000000001</v>
      </c>
      <c r="P868">
        <v>121</v>
      </c>
      <c r="Q868">
        <v>32</v>
      </c>
      <c r="R868">
        <v>-6272.9340000000002</v>
      </c>
      <c r="S868">
        <v>2018</v>
      </c>
      <c r="T868">
        <v>3</v>
      </c>
      <c r="U868">
        <v>11</v>
      </c>
    </row>
    <row r="869" spans="1:21" x14ac:dyDescent="0.3">
      <c r="A869" s="5" t="s">
        <v>168</v>
      </c>
      <c r="B869" s="5" t="s">
        <v>206</v>
      </c>
      <c r="C869" s="5" t="s">
        <v>114</v>
      </c>
      <c r="D869" s="5" t="s">
        <v>249</v>
      </c>
      <c r="E869" s="5" t="s">
        <v>172</v>
      </c>
      <c r="F869" s="6">
        <v>43172</v>
      </c>
      <c r="G869" s="5" t="s">
        <v>148</v>
      </c>
      <c r="H869" s="5" t="s">
        <v>204</v>
      </c>
      <c r="I869">
        <v>42983</v>
      </c>
      <c r="J869">
        <v>189</v>
      </c>
      <c r="K869">
        <v>484</v>
      </c>
      <c r="L869">
        <v>4</v>
      </c>
      <c r="M869">
        <v>15488</v>
      </c>
      <c r="N869">
        <v>9826.9320000000007</v>
      </c>
      <c r="O869">
        <v>2456.7330000000002</v>
      </c>
      <c r="P869">
        <v>121</v>
      </c>
      <c r="Q869">
        <v>32</v>
      </c>
      <c r="R869">
        <v>5661.0680000000002</v>
      </c>
      <c r="S869">
        <v>2018</v>
      </c>
      <c r="T869">
        <v>3</v>
      </c>
      <c r="U869">
        <v>11</v>
      </c>
    </row>
    <row r="870" spans="1:21" x14ac:dyDescent="0.3">
      <c r="A870" s="5" t="s">
        <v>168</v>
      </c>
      <c r="B870" s="5" t="s">
        <v>206</v>
      </c>
      <c r="C870" s="5" t="s">
        <v>114</v>
      </c>
      <c r="D870" s="5" t="s">
        <v>249</v>
      </c>
      <c r="E870" s="5" t="s">
        <v>172</v>
      </c>
      <c r="F870" s="6">
        <v>43172</v>
      </c>
      <c r="G870" s="5" t="s">
        <v>148</v>
      </c>
      <c r="H870" s="5" t="s">
        <v>189</v>
      </c>
      <c r="I870">
        <v>42983</v>
      </c>
      <c r="J870">
        <v>189</v>
      </c>
      <c r="K870">
        <v>146</v>
      </c>
      <c r="L870">
        <v>1</v>
      </c>
      <c r="M870">
        <v>4701.2</v>
      </c>
      <c r="N870">
        <v>2456.7330000000002</v>
      </c>
      <c r="O870">
        <v>2456.7330000000002</v>
      </c>
      <c r="P870">
        <v>146</v>
      </c>
      <c r="Q870">
        <v>32.200000000000003</v>
      </c>
      <c r="R870">
        <v>2244.4670000000001</v>
      </c>
      <c r="S870">
        <v>2018</v>
      </c>
      <c r="T870">
        <v>3</v>
      </c>
      <c r="U870">
        <v>11</v>
      </c>
    </row>
    <row r="871" spans="1:21" x14ac:dyDescent="0.3">
      <c r="A871" s="5" t="s">
        <v>168</v>
      </c>
      <c r="B871" s="5" t="s">
        <v>206</v>
      </c>
      <c r="C871" s="5" t="s">
        <v>117</v>
      </c>
      <c r="D871" s="5" t="s">
        <v>260</v>
      </c>
      <c r="E871" s="5" t="s">
        <v>227</v>
      </c>
      <c r="F871" s="6">
        <v>43172</v>
      </c>
      <c r="G871" s="5" t="s">
        <v>148</v>
      </c>
      <c r="H871" s="5" t="s">
        <v>189</v>
      </c>
      <c r="I871">
        <v>43051</v>
      </c>
      <c r="J871">
        <v>121</v>
      </c>
      <c r="K871">
        <v>-146</v>
      </c>
      <c r="L871">
        <v>-1</v>
      </c>
      <c r="M871">
        <v>-4701.2</v>
      </c>
      <c r="N871">
        <v>-2106.5859999999998</v>
      </c>
      <c r="O871">
        <v>-2106.5859999999998</v>
      </c>
      <c r="P871">
        <v>146</v>
      </c>
      <c r="Q871">
        <v>32.200000000000003</v>
      </c>
      <c r="R871">
        <v>-2594.614</v>
      </c>
      <c r="S871">
        <v>2018</v>
      </c>
      <c r="T871">
        <v>3</v>
      </c>
      <c r="U871">
        <v>11</v>
      </c>
    </row>
    <row r="872" spans="1:21" x14ac:dyDescent="0.3">
      <c r="A872" s="5" t="s">
        <v>168</v>
      </c>
      <c r="B872" s="5" t="s">
        <v>175</v>
      </c>
      <c r="C872" s="5" t="s">
        <v>82</v>
      </c>
      <c r="D872" s="5" t="s">
        <v>255</v>
      </c>
      <c r="E872" s="5" t="s">
        <v>172</v>
      </c>
      <c r="F872" s="6">
        <v>43174</v>
      </c>
      <c r="G872" s="5" t="s">
        <v>148</v>
      </c>
      <c r="H872" s="5" t="s">
        <v>184</v>
      </c>
      <c r="I872">
        <v>42983</v>
      </c>
      <c r="J872">
        <v>191</v>
      </c>
      <c r="K872">
        <v>2089</v>
      </c>
      <c r="L872">
        <v>15</v>
      </c>
      <c r="M872">
        <v>65803.5</v>
      </c>
      <c r="N872">
        <v>26226.62</v>
      </c>
      <c r="O872">
        <v>1748.441</v>
      </c>
      <c r="P872">
        <v>139.26666666666668</v>
      </c>
      <c r="Q872">
        <v>31.5</v>
      </c>
      <c r="R872">
        <v>39576.879999999997</v>
      </c>
      <c r="S872">
        <v>2018</v>
      </c>
      <c r="T872">
        <v>3</v>
      </c>
      <c r="U872">
        <v>11</v>
      </c>
    </row>
    <row r="873" spans="1:21" x14ac:dyDescent="0.3">
      <c r="A873" s="5" t="s">
        <v>168</v>
      </c>
      <c r="B873" s="5" t="s">
        <v>175</v>
      </c>
      <c r="C873" s="5" t="s">
        <v>82</v>
      </c>
      <c r="D873" s="5" t="s">
        <v>255</v>
      </c>
      <c r="E873" s="5" t="s">
        <v>172</v>
      </c>
      <c r="F873" s="6">
        <v>43174</v>
      </c>
      <c r="G873" s="5" t="s">
        <v>148</v>
      </c>
      <c r="H873" s="5" t="s">
        <v>231</v>
      </c>
      <c r="I873">
        <v>42983</v>
      </c>
      <c r="J873">
        <v>191</v>
      </c>
      <c r="K873">
        <v>110</v>
      </c>
      <c r="L873">
        <v>1</v>
      </c>
      <c r="M873">
        <v>3520</v>
      </c>
      <c r="N873">
        <v>1748.441</v>
      </c>
      <c r="O873">
        <v>1748.441</v>
      </c>
      <c r="P873">
        <v>110</v>
      </c>
      <c r="Q873">
        <v>32</v>
      </c>
      <c r="R873">
        <v>1771.559</v>
      </c>
      <c r="S873">
        <v>2018</v>
      </c>
      <c r="T873">
        <v>3</v>
      </c>
      <c r="U873">
        <v>11</v>
      </c>
    </row>
    <row r="874" spans="1:21" x14ac:dyDescent="0.3">
      <c r="A874" s="5" t="s">
        <v>168</v>
      </c>
      <c r="B874" s="5" t="s">
        <v>175</v>
      </c>
      <c r="C874" s="5" t="s">
        <v>82</v>
      </c>
      <c r="D874" s="5" t="s">
        <v>255</v>
      </c>
      <c r="E874" s="5" t="s">
        <v>172</v>
      </c>
      <c r="F874" s="6">
        <v>43174</v>
      </c>
      <c r="G874" s="5" t="s">
        <v>148</v>
      </c>
      <c r="H874" s="5" t="s">
        <v>185</v>
      </c>
      <c r="I874">
        <v>42983</v>
      </c>
      <c r="J874">
        <v>191</v>
      </c>
      <c r="K874">
        <v>344</v>
      </c>
      <c r="L874">
        <v>3</v>
      </c>
      <c r="M874">
        <v>11008</v>
      </c>
      <c r="N874">
        <v>5245.3239999999996</v>
      </c>
      <c r="O874">
        <v>1748.441</v>
      </c>
      <c r="P874">
        <v>114.66666666666667</v>
      </c>
      <c r="Q874">
        <v>32</v>
      </c>
      <c r="R874">
        <v>5762.6760000000004</v>
      </c>
      <c r="S874">
        <v>2018</v>
      </c>
      <c r="T874">
        <v>3</v>
      </c>
      <c r="U874">
        <v>11</v>
      </c>
    </row>
    <row r="875" spans="1:21" x14ac:dyDescent="0.3">
      <c r="A875" s="5" t="s">
        <v>168</v>
      </c>
      <c r="B875" s="5" t="s">
        <v>175</v>
      </c>
      <c r="C875" s="5" t="s">
        <v>82</v>
      </c>
      <c r="D875" s="5" t="s">
        <v>255</v>
      </c>
      <c r="E875" s="5" t="s">
        <v>172</v>
      </c>
      <c r="F875" s="6">
        <v>43174</v>
      </c>
      <c r="G875" s="5" t="s">
        <v>148</v>
      </c>
      <c r="H875" s="5" t="s">
        <v>187</v>
      </c>
      <c r="I875">
        <v>42983</v>
      </c>
      <c r="J875">
        <v>191</v>
      </c>
      <c r="K875">
        <v>109</v>
      </c>
      <c r="L875">
        <v>1</v>
      </c>
      <c r="M875">
        <v>3488</v>
      </c>
      <c r="N875">
        <v>1748.441</v>
      </c>
      <c r="O875">
        <v>1748.441</v>
      </c>
      <c r="P875">
        <v>109</v>
      </c>
      <c r="Q875">
        <v>32</v>
      </c>
      <c r="R875">
        <v>1739.559</v>
      </c>
      <c r="S875">
        <v>2018</v>
      </c>
      <c r="T875">
        <v>3</v>
      </c>
      <c r="U875">
        <v>11</v>
      </c>
    </row>
    <row r="876" spans="1:21" x14ac:dyDescent="0.3">
      <c r="A876" s="5" t="s">
        <v>168</v>
      </c>
      <c r="B876" s="5" t="s">
        <v>175</v>
      </c>
      <c r="C876" s="5" t="s">
        <v>82</v>
      </c>
      <c r="D876" s="5" t="s">
        <v>255</v>
      </c>
      <c r="E876" s="5" t="s">
        <v>172</v>
      </c>
      <c r="F876" s="6">
        <v>43174</v>
      </c>
      <c r="G876" s="5" t="s">
        <v>148</v>
      </c>
      <c r="H876" s="5" t="s">
        <v>189</v>
      </c>
      <c r="I876">
        <v>42983</v>
      </c>
      <c r="J876">
        <v>191</v>
      </c>
      <c r="K876">
        <v>248</v>
      </c>
      <c r="L876">
        <v>2</v>
      </c>
      <c r="M876">
        <v>7936</v>
      </c>
      <c r="N876">
        <v>3496.8829999999998</v>
      </c>
      <c r="O876">
        <v>1748.441</v>
      </c>
      <c r="P876">
        <v>124</v>
      </c>
      <c r="Q876">
        <v>32</v>
      </c>
      <c r="R876">
        <v>4439.1170000000002</v>
      </c>
      <c r="S876">
        <v>2018</v>
      </c>
      <c r="T876">
        <v>3</v>
      </c>
      <c r="U876">
        <v>11</v>
      </c>
    </row>
    <row r="877" spans="1:21" x14ac:dyDescent="0.3">
      <c r="A877" s="5" t="s">
        <v>168</v>
      </c>
      <c r="B877" s="5" t="s">
        <v>175</v>
      </c>
      <c r="C877" s="5" t="s">
        <v>84</v>
      </c>
      <c r="D877" s="5" t="s">
        <v>256</v>
      </c>
      <c r="E877" s="5" t="s">
        <v>172</v>
      </c>
      <c r="F877" s="6">
        <v>43174</v>
      </c>
      <c r="G877" s="5" t="s">
        <v>148</v>
      </c>
      <c r="H877" s="5" t="s">
        <v>203</v>
      </c>
      <c r="I877">
        <v>42991</v>
      </c>
      <c r="J877">
        <v>183</v>
      </c>
      <c r="K877">
        <v>104</v>
      </c>
      <c r="L877">
        <v>1</v>
      </c>
      <c r="M877">
        <v>3328</v>
      </c>
      <c r="N877">
        <v>2528.819</v>
      </c>
      <c r="O877">
        <v>2528.819</v>
      </c>
      <c r="P877">
        <v>104</v>
      </c>
      <c r="Q877">
        <v>32</v>
      </c>
      <c r="R877">
        <v>799.18100000000004</v>
      </c>
      <c r="S877">
        <v>2018</v>
      </c>
      <c r="T877">
        <v>3</v>
      </c>
      <c r="U877">
        <v>11</v>
      </c>
    </row>
    <row r="878" spans="1:21" x14ac:dyDescent="0.3">
      <c r="A878" s="5" t="s">
        <v>168</v>
      </c>
      <c r="B878" s="5" t="s">
        <v>175</v>
      </c>
      <c r="C878" s="5" t="s">
        <v>84</v>
      </c>
      <c r="D878" s="5" t="s">
        <v>256</v>
      </c>
      <c r="E878" s="5" t="s">
        <v>172</v>
      </c>
      <c r="F878" s="6">
        <v>43174</v>
      </c>
      <c r="G878" s="5" t="s">
        <v>148</v>
      </c>
      <c r="H878" s="5" t="s">
        <v>201</v>
      </c>
      <c r="I878">
        <v>42991</v>
      </c>
      <c r="J878">
        <v>183</v>
      </c>
      <c r="K878">
        <v>435</v>
      </c>
      <c r="L878">
        <v>3</v>
      </c>
      <c r="M878">
        <v>13920</v>
      </c>
      <c r="N878">
        <v>7586.4570000000003</v>
      </c>
      <c r="O878">
        <v>2528.819</v>
      </c>
      <c r="P878">
        <v>145</v>
      </c>
      <c r="Q878">
        <v>32</v>
      </c>
      <c r="R878">
        <v>6333.5429999999997</v>
      </c>
      <c r="S878">
        <v>2018</v>
      </c>
      <c r="T878">
        <v>3</v>
      </c>
      <c r="U878">
        <v>11</v>
      </c>
    </row>
    <row r="879" spans="1:21" x14ac:dyDescent="0.3">
      <c r="A879" s="5" t="s">
        <v>168</v>
      </c>
      <c r="B879" s="5" t="s">
        <v>175</v>
      </c>
      <c r="C879" s="5" t="s">
        <v>84</v>
      </c>
      <c r="D879" s="5" t="s">
        <v>256</v>
      </c>
      <c r="E879" s="5" t="s">
        <v>172</v>
      </c>
      <c r="F879" s="6">
        <v>43174</v>
      </c>
      <c r="G879" s="5" t="s">
        <v>148</v>
      </c>
      <c r="H879" s="5" t="s">
        <v>220</v>
      </c>
      <c r="I879">
        <v>42991</v>
      </c>
      <c r="J879">
        <v>183</v>
      </c>
      <c r="K879">
        <v>260</v>
      </c>
      <c r="L879">
        <v>2</v>
      </c>
      <c r="M879">
        <v>8320</v>
      </c>
      <c r="N879">
        <v>5057.6379999999999</v>
      </c>
      <c r="O879">
        <v>2528.819</v>
      </c>
      <c r="P879">
        <v>130</v>
      </c>
      <c r="Q879">
        <v>32</v>
      </c>
      <c r="R879">
        <v>3262.3620000000001</v>
      </c>
      <c r="S879">
        <v>2018</v>
      </c>
      <c r="T879">
        <v>3</v>
      </c>
      <c r="U879">
        <v>11</v>
      </c>
    </row>
    <row r="880" spans="1:21" x14ac:dyDescent="0.3">
      <c r="A880" s="5" t="s">
        <v>168</v>
      </c>
      <c r="B880" s="5" t="s">
        <v>175</v>
      </c>
      <c r="C880" s="5" t="s">
        <v>84</v>
      </c>
      <c r="D880" s="5" t="s">
        <v>256</v>
      </c>
      <c r="E880" s="5" t="s">
        <v>172</v>
      </c>
      <c r="F880" s="6">
        <v>43174</v>
      </c>
      <c r="G880" s="5" t="s">
        <v>148</v>
      </c>
      <c r="H880" s="5" t="s">
        <v>204</v>
      </c>
      <c r="I880">
        <v>42991</v>
      </c>
      <c r="J880">
        <v>183</v>
      </c>
      <c r="K880">
        <v>294</v>
      </c>
      <c r="L880">
        <v>2</v>
      </c>
      <c r="M880">
        <v>9408</v>
      </c>
      <c r="N880">
        <v>5057.6379999999999</v>
      </c>
      <c r="O880">
        <v>2528.819</v>
      </c>
      <c r="P880">
        <v>147</v>
      </c>
      <c r="Q880">
        <v>32</v>
      </c>
      <c r="R880">
        <v>4350.3620000000001</v>
      </c>
      <c r="S880">
        <v>2018</v>
      </c>
      <c r="T880">
        <v>3</v>
      </c>
      <c r="U880">
        <v>11</v>
      </c>
    </row>
    <row r="881" spans="1:21" x14ac:dyDescent="0.3">
      <c r="A881" s="5" t="s">
        <v>168</v>
      </c>
      <c r="B881" s="5" t="s">
        <v>175</v>
      </c>
      <c r="C881" s="5" t="s">
        <v>85</v>
      </c>
      <c r="D881" s="5" t="s">
        <v>257</v>
      </c>
      <c r="E881" s="5" t="s">
        <v>172</v>
      </c>
      <c r="F881" s="6">
        <v>43174</v>
      </c>
      <c r="G881" s="5" t="s">
        <v>148</v>
      </c>
      <c r="H881" s="5" t="s">
        <v>216</v>
      </c>
      <c r="I881">
        <v>43000</v>
      </c>
      <c r="J881">
        <v>174</v>
      </c>
      <c r="K881">
        <v>218</v>
      </c>
      <c r="L881">
        <v>2</v>
      </c>
      <c r="M881">
        <v>6976</v>
      </c>
      <c r="N881">
        <v>5083.3100000000004</v>
      </c>
      <c r="O881">
        <v>2541.6550000000002</v>
      </c>
      <c r="P881">
        <v>109</v>
      </c>
      <c r="Q881">
        <v>32</v>
      </c>
      <c r="R881">
        <v>1892.69</v>
      </c>
      <c r="S881">
        <v>2018</v>
      </c>
      <c r="T881">
        <v>3</v>
      </c>
      <c r="U881">
        <v>11</v>
      </c>
    </row>
    <row r="882" spans="1:21" x14ac:dyDescent="0.3">
      <c r="A882" s="5" t="s">
        <v>168</v>
      </c>
      <c r="B882" s="5" t="s">
        <v>175</v>
      </c>
      <c r="C882" s="5" t="s">
        <v>85</v>
      </c>
      <c r="D882" s="5" t="s">
        <v>257</v>
      </c>
      <c r="E882" s="5" t="s">
        <v>172</v>
      </c>
      <c r="F882" s="6">
        <v>43174</v>
      </c>
      <c r="G882" s="5" t="s">
        <v>148</v>
      </c>
      <c r="H882" s="5" t="s">
        <v>222</v>
      </c>
      <c r="I882">
        <v>43000</v>
      </c>
      <c r="J882">
        <v>174</v>
      </c>
      <c r="K882">
        <v>103</v>
      </c>
      <c r="L882">
        <v>1</v>
      </c>
      <c r="M882">
        <v>3296</v>
      </c>
      <c r="N882">
        <v>2541.6550000000002</v>
      </c>
      <c r="O882">
        <v>2541.6550000000002</v>
      </c>
      <c r="P882">
        <v>103</v>
      </c>
      <c r="Q882">
        <v>32</v>
      </c>
      <c r="R882">
        <v>754.34500000000003</v>
      </c>
      <c r="S882">
        <v>2018</v>
      </c>
      <c r="T882">
        <v>3</v>
      </c>
      <c r="U882">
        <v>11</v>
      </c>
    </row>
    <row r="883" spans="1:21" x14ac:dyDescent="0.3">
      <c r="A883" s="5" t="s">
        <v>168</v>
      </c>
      <c r="B883" s="5" t="s">
        <v>175</v>
      </c>
      <c r="C883" s="5" t="s">
        <v>85</v>
      </c>
      <c r="D883" s="5" t="s">
        <v>257</v>
      </c>
      <c r="E883" s="5" t="s">
        <v>172</v>
      </c>
      <c r="F883" s="6">
        <v>43174</v>
      </c>
      <c r="G883" s="5" t="s">
        <v>148</v>
      </c>
      <c r="H883" s="5" t="s">
        <v>183</v>
      </c>
      <c r="I883">
        <v>43000</v>
      </c>
      <c r="J883">
        <v>174</v>
      </c>
      <c r="K883">
        <v>386</v>
      </c>
      <c r="L883">
        <v>3</v>
      </c>
      <c r="M883">
        <v>12352</v>
      </c>
      <c r="N883">
        <v>7624.9639999999999</v>
      </c>
      <c r="O883">
        <v>2541.6550000000002</v>
      </c>
      <c r="P883">
        <v>128.66666666666666</v>
      </c>
      <c r="Q883">
        <v>32</v>
      </c>
      <c r="R883">
        <v>4727.0360000000001</v>
      </c>
      <c r="S883">
        <v>2018</v>
      </c>
      <c r="T883">
        <v>3</v>
      </c>
      <c r="U883">
        <v>11</v>
      </c>
    </row>
    <row r="884" spans="1:21" x14ac:dyDescent="0.3">
      <c r="A884" s="5" t="s">
        <v>168</v>
      </c>
      <c r="B884" s="5" t="s">
        <v>175</v>
      </c>
      <c r="C884" s="5" t="s">
        <v>85</v>
      </c>
      <c r="D884" s="5" t="s">
        <v>257</v>
      </c>
      <c r="E884" s="5" t="s">
        <v>172</v>
      </c>
      <c r="F884" s="6">
        <v>43174</v>
      </c>
      <c r="G884" s="5" t="s">
        <v>148</v>
      </c>
      <c r="H884" s="5" t="s">
        <v>182</v>
      </c>
      <c r="I884">
        <v>43000</v>
      </c>
      <c r="J884">
        <v>174</v>
      </c>
      <c r="K884">
        <v>136</v>
      </c>
      <c r="L884">
        <v>1</v>
      </c>
      <c r="M884">
        <v>4352</v>
      </c>
      <c r="N884">
        <v>2541.6550000000002</v>
      </c>
      <c r="O884">
        <v>2541.6550000000002</v>
      </c>
      <c r="P884">
        <v>136</v>
      </c>
      <c r="Q884">
        <v>32</v>
      </c>
      <c r="R884">
        <v>1810.345</v>
      </c>
      <c r="S884">
        <v>2018</v>
      </c>
      <c r="T884">
        <v>3</v>
      </c>
      <c r="U884">
        <v>11</v>
      </c>
    </row>
    <row r="885" spans="1:21" x14ac:dyDescent="0.3">
      <c r="A885" s="5" t="s">
        <v>168</v>
      </c>
      <c r="B885" s="5" t="s">
        <v>175</v>
      </c>
      <c r="C885" s="5" t="s">
        <v>82</v>
      </c>
      <c r="D885" s="5" t="s">
        <v>255</v>
      </c>
      <c r="E885" s="5" t="s">
        <v>172</v>
      </c>
      <c r="F885" s="6">
        <v>43175</v>
      </c>
      <c r="G885" s="5" t="s">
        <v>148</v>
      </c>
      <c r="H885" s="5" t="s">
        <v>212</v>
      </c>
      <c r="I885">
        <v>42983</v>
      </c>
      <c r="J885">
        <v>192</v>
      </c>
      <c r="K885">
        <v>114.5</v>
      </c>
      <c r="L885">
        <v>1</v>
      </c>
      <c r="M885">
        <v>3664</v>
      </c>
      <c r="N885">
        <v>1748.441</v>
      </c>
      <c r="O885">
        <v>1748.441</v>
      </c>
      <c r="P885">
        <v>114.5</v>
      </c>
      <c r="Q885">
        <v>32</v>
      </c>
      <c r="R885">
        <v>1915.559</v>
      </c>
      <c r="S885">
        <v>2018</v>
      </c>
      <c r="T885">
        <v>3</v>
      </c>
      <c r="U885">
        <v>11</v>
      </c>
    </row>
    <row r="886" spans="1:21" x14ac:dyDescent="0.3">
      <c r="A886" s="5" t="s">
        <v>168</v>
      </c>
      <c r="B886" s="5" t="s">
        <v>175</v>
      </c>
      <c r="C886" s="5" t="s">
        <v>82</v>
      </c>
      <c r="D886" s="5" t="s">
        <v>255</v>
      </c>
      <c r="E886" s="5" t="s">
        <v>172</v>
      </c>
      <c r="F886" s="6">
        <v>43175</v>
      </c>
      <c r="G886" s="5" t="s">
        <v>148</v>
      </c>
      <c r="H886" s="5" t="s">
        <v>194</v>
      </c>
      <c r="I886">
        <v>42983</v>
      </c>
      <c r="J886">
        <v>192</v>
      </c>
      <c r="K886">
        <v>303.5</v>
      </c>
      <c r="L886">
        <v>2</v>
      </c>
      <c r="M886">
        <v>18817</v>
      </c>
      <c r="N886">
        <v>3496.8829999999998</v>
      </c>
      <c r="O886">
        <v>1748.441</v>
      </c>
      <c r="P886">
        <v>151.75</v>
      </c>
      <c r="Q886">
        <v>62</v>
      </c>
      <c r="R886">
        <v>15320.117</v>
      </c>
      <c r="S886">
        <v>2018</v>
      </c>
      <c r="T886">
        <v>3</v>
      </c>
      <c r="U886">
        <v>11</v>
      </c>
    </row>
    <row r="887" spans="1:21" x14ac:dyDescent="0.3">
      <c r="A887" s="5" t="s">
        <v>168</v>
      </c>
      <c r="B887" s="5" t="s">
        <v>175</v>
      </c>
      <c r="C887" s="5" t="s">
        <v>82</v>
      </c>
      <c r="D887" s="5" t="s">
        <v>255</v>
      </c>
      <c r="E887" s="5" t="s">
        <v>172</v>
      </c>
      <c r="F887" s="6">
        <v>43175</v>
      </c>
      <c r="G887" s="5" t="s">
        <v>148</v>
      </c>
      <c r="H887" s="5" t="s">
        <v>173</v>
      </c>
      <c r="I887">
        <v>42983</v>
      </c>
      <c r="J887">
        <v>192</v>
      </c>
      <c r="K887">
        <v>606.5</v>
      </c>
      <c r="L887">
        <v>4</v>
      </c>
      <c r="M887">
        <v>18801.5</v>
      </c>
      <c r="N887">
        <v>6993.7650000000003</v>
      </c>
      <c r="O887">
        <v>1748.441</v>
      </c>
      <c r="P887">
        <v>151.625</v>
      </c>
      <c r="Q887">
        <v>31</v>
      </c>
      <c r="R887">
        <v>11807.735000000001</v>
      </c>
      <c r="S887">
        <v>2018</v>
      </c>
      <c r="T887">
        <v>3</v>
      </c>
      <c r="U887">
        <v>11</v>
      </c>
    </row>
    <row r="888" spans="1:21" x14ac:dyDescent="0.3">
      <c r="A888" s="5" t="s">
        <v>168</v>
      </c>
      <c r="B888" s="5" t="s">
        <v>175</v>
      </c>
      <c r="C888" s="5" t="s">
        <v>82</v>
      </c>
      <c r="D888" s="5" t="s">
        <v>255</v>
      </c>
      <c r="E888" s="5" t="s">
        <v>172</v>
      </c>
      <c r="F888" s="6">
        <v>43175</v>
      </c>
      <c r="G888" s="5" t="s">
        <v>148</v>
      </c>
      <c r="H888" s="5" t="s">
        <v>178</v>
      </c>
      <c r="I888">
        <v>42983</v>
      </c>
      <c r="J888">
        <v>192</v>
      </c>
      <c r="K888">
        <v>126</v>
      </c>
      <c r="L888">
        <v>1</v>
      </c>
      <c r="M888">
        <v>3906</v>
      </c>
      <c r="N888">
        <v>1748.441</v>
      </c>
      <c r="O888">
        <v>1748.441</v>
      </c>
      <c r="P888">
        <v>126</v>
      </c>
      <c r="Q888">
        <v>31</v>
      </c>
      <c r="R888">
        <v>2157.5590000000002</v>
      </c>
      <c r="S888">
        <v>2018</v>
      </c>
      <c r="T888">
        <v>3</v>
      </c>
      <c r="U888">
        <v>11</v>
      </c>
    </row>
    <row r="889" spans="1:21" x14ac:dyDescent="0.3">
      <c r="A889" s="5" t="s">
        <v>168</v>
      </c>
      <c r="B889" s="5" t="s">
        <v>175</v>
      </c>
      <c r="C889" s="5" t="s">
        <v>82</v>
      </c>
      <c r="D889" s="5" t="s">
        <v>255</v>
      </c>
      <c r="E889" s="5" t="s">
        <v>172</v>
      </c>
      <c r="F889" s="6">
        <v>43175</v>
      </c>
      <c r="G889" s="5" t="s">
        <v>148</v>
      </c>
      <c r="H889" s="5" t="s">
        <v>196</v>
      </c>
      <c r="I889">
        <v>42983</v>
      </c>
      <c r="J889">
        <v>192</v>
      </c>
      <c r="K889">
        <v>288.5</v>
      </c>
      <c r="L889">
        <v>2</v>
      </c>
      <c r="M889">
        <v>8943.5</v>
      </c>
      <c r="N889">
        <v>3496.8829999999998</v>
      </c>
      <c r="O889">
        <v>1748.441</v>
      </c>
      <c r="P889">
        <v>144.25</v>
      </c>
      <c r="Q889">
        <v>31</v>
      </c>
      <c r="R889">
        <v>5446.6170000000002</v>
      </c>
      <c r="S889">
        <v>2018</v>
      </c>
      <c r="T889">
        <v>3</v>
      </c>
      <c r="U889">
        <v>11</v>
      </c>
    </row>
    <row r="890" spans="1:21" x14ac:dyDescent="0.3">
      <c r="A890" s="5" t="s">
        <v>168</v>
      </c>
      <c r="B890" s="5" t="s">
        <v>175</v>
      </c>
      <c r="C890" s="5" t="s">
        <v>82</v>
      </c>
      <c r="D890" s="5" t="s">
        <v>255</v>
      </c>
      <c r="E890" s="5" t="s">
        <v>172</v>
      </c>
      <c r="F890" s="6">
        <v>43175</v>
      </c>
      <c r="G890" s="5" t="s">
        <v>148</v>
      </c>
      <c r="H890" s="5" t="s">
        <v>197</v>
      </c>
      <c r="I890">
        <v>42983</v>
      </c>
      <c r="J890">
        <v>192</v>
      </c>
      <c r="K890">
        <v>264</v>
      </c>
      <c r="L890">
        <v>2</v>
      </c>
      <c r="M890">
        <v>8184</v>
      </c>
      <c r="N890">
        <v>3496.8829999999998</v>
      </c>
      <c r="O890">
        <v>1748.441</v>
      </c>
      <c r="P890">
        <v>132</v>
      </c>
      <c r="Q890">
        <v>31</v>
      </c>
      <c r="R890">
        <v>4687.1170000000002</v>
      </c>
      <c r="S890">
        <v>2018</v>
      </c>
      <c r="T890">
        <v>3</v>
      </c>
      <c r="U890">
        <v>11</v>
      </c>
    </row>
    <row r="891" spans="1:21" x14ac:dyDescent="0.3">
      <c r="A891" s="5" t="s">
        <v>168</v>
      </c>
      <c r="B891" s="5" t="s">
        <v>175</v>
      </c>
      <c r="C891" s="5" t="s">
        <v>82</v>
      </c>
      <c r="D891" s="5" t="s">
        <v>255</v>
      </c>
      <c r="E891" s="5" t="s">
        <v>172</v>
      </c>
      <c r="F891" s="6">
        <v>43175</v>
      </c>
      <c r="G891" s="5" t="s">
        <v>148</v>
      </c>
      <c r="H891" s="5" t="s">
        <v>197</v>
      </c>
      <c r="I891">
        <v>42983</v>
      </c>
      <c r="J891">
        <v>192</v>
      </c>
      <c r="K891">
        <v>125.5</v>
      </c>
      <c r="L891">
        <v>1</v>
      </c>
      <c r="M891">
        <v>3890.5</v>
      </c>
      <c r="N891">
        <v>1748.441</v>
      </c>
      <c r="O891">
        <v>1748.441</v>
      </c>
      <c r="P891">
        <v>125.5</v>
      </c>
      <c r="Q891">
        <v>31</v>
      </c>
      <c r="R891">
        <v>2142.0590000000002</v>
      </c>
      <c r="S891">
        <v>2018</v>
      </c>
      <c r="T891">
        <v>3</v>
      </c>
      <c r="U891">
        <v>11</v>
      </c>
    </row>
    <row r="892" spans="1:21" x14ac:dyDescent="0.3">
      <c r="A892" s="5" t="s">
        <v>168</v>
      </c>
      <c r="B892" s="5" t="s">
        <v>175</v>
      </c>
      <c r="C892" s="5" t="s">
        <v>82</v>
      </c>
      <c r="D892" s="5" t="s">
        <v>255</v>
      </c>
      <c r="E892" s="5" t="s">
        <v>172</v>
      </c>
      <c r="F892" s="6">
        <v>43175</v>
      </c>
      <c r="G892" s="5" t="s">
        <v>148</v>
      </c>
      <c r="H892" s="5" t="s">
        <v>235</v>
      </c>
      <c r="I892">
        <v>42983</v>
      </c>
      <c r="J892">
        <v>192</v>
      </c>
      <c r="K892">
        <v>121</v>
      </c>
      <c r="L892">
        <v>1</v>
      </c>
      <c r="M892">
        <v>3751</v>
      </c>
      <c r="N892">
        <v>1748.441</v>
      </c>
      <c r="O892">
        <v>1748.441</v>
      </c>
      <c r="P892">
        <v>121</v>
      </c>
      <c r="Q892">
        <v>31</v>
      </c>
      <c r="R892">
        <v>2002.559</v>
      </c>
      <c r="S892">
        <v>2018</v>
      </c>
      <c r="T892">
        <v>3</v>
      </c>
      <c r="U892">
        <v>11</v>
      </c>
    </row>
    <row r="893" spans="1:21" x14ac:dyDescent="0.3">
      <c r="A893" s="5" t="s">
        <v>168</v>
      </c>
      <c r="B893" s="5" t="s">
        <v>175</v>
      </c>
      <c r="C893" s="5" t="s">
        <v>82</v>
      </c>
      <c r="D893" s="5" t="s">
        <v>255</v>
      </c>
      <c r="E893" s="5" t="s">
        <v>172</v>
      </c>
      <c r="F893" s="6">
        <v>43175</v>
      </c>
      <c r="G893" s="5" t="s">
        <v>148</v>
      </c>
      <c r="H893" s="5" t="s">
        <v>173</v>
      </c>
      <c r="I893">
        <v>42983</v>
      </c>
      <c r="J893">
        <v>192</v>
      </c>
      <c r="K893">
        <v>140</v>
      </c>
      <c r="L893">
        <v>1</v>
      </c>
      <c r="M893">
        <v>4340</v>
      </c>
      <c r="N893">
        <v>1748.441</v>
      </c>
      <c r="O893">
        <v>1748.441</v>
      </c>
      <c r="P893">
        <v>140</v>
      </c>
      <c r="Q893">
        <v>31</v>
      </c>
      <c r="R893">
        <v>2591.5590000000002</v>
      </c>
      <c r="S893">
        <v>2018</v>
      </c>
      <c r="T893">
        <v>3</v>
      </c>
      <c r="U893">
        <v>11</v>
      </c>
    </row>
    <row r="894" spans="1:21" x14ac:dyDescent="0.3">
      <c r="A894" s="5" t="s">
        <v>168</v>
      </c>
      <c r="B894" s="5" t="s">
        <v>175</v>
      </c>
      <c r="C894" s="5" t="s">
        <v>82</v>
      </c>
      <c r="D894" s="5" t="s">
        <v>255</v>
      </c>
      <c r="E894" s="5" t="s">
        <v>227</v>
      </c>
      <c r="F894" s="6">
        <v>43175</v>
      </c>
      <c r="G894" s="5" t="s">
        <v>148</v>
      </c>
      <c r="H894" s="5" t="s">
        <v>194</v>
      </c>
      <c r="I894">
        <v>42983</v>
      </c>
      <c r="J894">
        <v>192</v>
      </c>
      <c r="K894">
        <v>-303.5</v>
      </c>
      <c r="L894">
        <v>-2</v>
      </c>
      <c r="M894">
        <v>-18817</v>
      </c>
      <c r="N894">
        <v>-3496.8829999999998</v>
      </c>
      <c r="O894">
        <v>-1748.441</v>
      </c>
      <c r="P894">
        <v>151.75</v>
      </c>
      <c r="Q894">
        <v>62</v>
      </c>
      <c r="R894">
        <v>-15320.117</v>
      </c>
      <c r="S894">
        <v>2018</v>
      </c>
      <c r="T894">
        <v>3</v>
      </c>
      <c r="U894">
        <v>11</v>
      </c>
    </row>
    <row r="895" spans="1:21" x14ac:dyDescent="0.3">
      <c r="A895" s="5" t="s">
        <v>168</v>
      </c>
      <c r="B895" s="5" t="s">
        <v>175</v>
      </c>
      <c r="C895" s="5" t="s">
        <v>82</v>
      </c>
      <c r="D895" s="5" t="s">
        <v>255</v>
      </c>
      <c r="E895" s="5" t="s">
        <v>172</v>
      </c>
      <c r="F895" s="6">
        <v>43175</v>
      </c>
      <c r="G895" s="5" t="s">
        <v>148</v>
      </c>
      <c r="H895" s="5" t="s">
        <v>194</v>
      </c>
      <c r="I895">
        <v>42983</v>
      </c>
      <c r="J895">
        <v>192</v>
      </c>
      <c r="K895">
        <v>303.5</v>
      </c>
      <c r="L895">
        <v>2</v>
      </c>
      <c r="M895">
        <v>9408.5</v>
      </c>
      <c r="N895">
        <v>3496.8829999999998</v>
      </c>
      <c r="O895">
        <v>1748.441</v>
      </c>
      <c r="P895">
        <v>151.75</v>
      </c>
      <c r="Q895">
        <v>31</v>
      </c>
      <c r="R895">
        <v>5911.6170000000002</v>
      </c>
      <c r="S895">
        <v>2018</v>
      </c>
      <c r="T895">
        <v>3</v>
      </c>
      <c r="U895">
        <v>11</v>
      </c>
    </row>
    <row r="896" spans="1:21" x14ac:dyDescent="0.3">
      <c r="A896" s="5" t="s">
        <v>168</v>
      </c>
      <c r="B896" s="5" t="s">
        <v>175</v>
      </c>
      <c r="C896" s="5" t="s">
        <v>84</v>
      </c>
      <c r="D896" s="5" t="s">
        <v>256</v>
      </c>
      <c r="E896" s="5" t="s">
        <v>172</v>
      </c>
      <c r="F896" s="6">
        <v>43175</v>
      </c>
      <c r="G896" s="5" t="s">
        <v>148</v>
      </c>
      <c r="H896" s="5" t="s">
        <v>209</v>
      </c>
      <c r="I896">
        <v>42991</v>
      </c>
      <c r="J896">
        <v>184</v>
      </c>
      <c r="K896">
        <v>240</v>
      </c>
      <c r="L896">
        <v>2</v>
      </c>
      <c r="M896">
        <v>7440</v>
      </c>
      <c r="N896">
        <v>5057.6379999999999</v>
      </c>
      <c r="O896">
        <v>2528.819</v>
      </c>
      <c r="P896">
        <v>120</v>
      </c>
      <c r="Q896">
        <v>31</v>
      </c>
      <c r="R896">
        <v>2382.3620000000001</v>
      </c>
      <c r="S896">
        <v>2018</v>
      </c>
      <c r="T896">
        <v>3</v>
      </c>
      <c r="U896">
        <v>11</v>
      </c>
    </row>
    <row r="897" spans="1:21" x14ac:dyDescent="0.3">
      <c r="A897" s="5" t="s">
        <v>168</v>
      </c>
      <c r="B897" s="5" t="s">
        <v>175</v>
      </c>
      <c r="C897" s="5" t="s">
        <v>84</v>
      </c>
      <c r="D897" s="5" t="s">
        <v>256</v>
      </c>
      <c r="E897" s="5" t="s">
        <v>172</v>
      </c>
      <c r="F897" s="6">
        <v>43175</v>
      </c>
      <c r="G897" s="5" t="s">
        <v>148</v>
      </c>
      <c r="H897" s="5" t="s">
        <v>195</v>
      </c>
      <c r="I897">
        <v>42991</v>
      </c>
      <c r="J897">
        <v>184</v>
      </c>
      <c r="K897">
        <v>395.5</v>
      </c>
      <c r="L897">
        <v>3</v>
      </c>
      <c r="M897">
        <v>12656</v>
      </c>
      <c r="N897">
        <v>7586.4570000000003</v>
      </c>
      <c r="O897">
        <v>2528.819</v>
      </c>
      <c r="P897">
        <v>131.83333333333334</v>
      </c>
      <c r="Q897">
        <v>32</v>
      </c>
      <c r="R897">
        <v>5069.5429999999997</v>
      </c>
      <c r="S897">
        <v>2018</v>
      </c>
      <c r="T897">
        <v>3</v>
      </c>
      <c r="U897">
        <v>11</v>
      </c>
    </row>
    <row r="898" spans="1:21" x14ac:dyDescent="0.3">
      <c r="A898" s="5" t="s">
        <v>168</v>
      </c>
      <c r="B898" s="5" t="s">
        <v>175</v>
      </c>
      <c r="C898" s="5" t="s">
        <v>84</v>
      </c>
      <c r="D898" s="5" t="s">
        <v>256</v>
      </c>
      <c r="E898" s="5" t="s">
        <v>172</v>
      </c>
      <c r="F898" s="6">
        <v>43175</v>
      </c>
      <c r="G898" s="5" t="s">
        <v>148</v>
      </c>
      <c r="H898" s="5" t="s">
        <v>179</v>
      </c>
      <c r="I898">
        <v>42991</v>
      </c>
      <c r="J898">
        <v>184</v>
      </c>
      <c r="K898">
        <v>150</v>
      </c>
      <c r="L898">
        <v>1</v>
      </c>
      <c r="M898">
        <v>4800</v>
      </c>
      <c r="N898">
        <v>2528.819</v>
      </c>
      <c r="O898">
        <v>2528.819</v>
      </c>
      <c r="P898">
        <v>150</v>
      </c>
      <c r="Q898">
        <v>32</v>
      </c>
      <c r="R898">
        <v>2271.181</v>
      </c>
      <c r="S898">
        <v>2018</v>
      </c>
      <c r="T898">
        <v>3</v>
      </c>
      <c r="U898">
        <v>11</v>
      </c>
    </row>
    <row r="899" spans="1:21" x14ac:dyDescent="0.3">
      <c r="A899" s="5" t="s">
        <v>168</v>
      </c>
      <c r="B899" s="5" t="s">
        <v>175</v>
      </c>
      <c r="C899" s="5" t="s">
        <v>84</v>
      </c>
      <c r="D899" s="5" t="s">
        <v>256</v>
      </c>
      <c r="E899" s="5" t="s">
        <v>172</v>
      </c>
      <c r="F899" s="6">
        <v>43175</v>
      </c>
      <c r="G899" s="5" t="s">
        <v>148</v>
      </c>
      <c r="H899" s="5" t="s">
        <v>173</v>
      </c>
      <c r="I899">
        <v>42991</v>
      </c>
      <c r="J899">
        <v>184</v>
      </c>
      <c r="K899">
        <v>312.5</v>
      </c>
      <c r="L899">
        <v>2</v>
      </c>
      <c r="M899">
        <v>9687.5</v>
      </c>
      <c r="N899">
        <v>5057.6379999999999</v>
      </c>
      <c r="O899">
        <v>2528.819</v>
      </c>
      <c r="P899">
        <v>156.25</v>
      </c>
      <c r="Q899">
        <v>31</v>
      </c>
      <c r="R899">
        <v>4629.8620000000001</v>
      </c>
      <c r="S899">
        <v>2018</v>
      </c>
      <c r="T899">
        <v>3</v>
      </c>
      <c r="U899">
        <v>11</v>
      </c>
    </row>
    <row r="900" spans="1:21" x14ac:dyDescent="0.3">
      <c r="A900" s="5" t="s">
        <v>168</v>
      </c>
      <c r="B900" s="5" t="s">
        <v>175</v>
      </c>
      <c r="C900" s="5" t="s">
        <v>85</v>
      </c>
      <c r="D900" s="5" t="s">
        <v>257</v>
      </c>
      <c r="E900" s="5" t="s">
        <v>172</v>
      </c>
      <c r="F900" s="6">
        <v>43175</v>
      </c>
      <c r="G900" s="5" t="s">
        <v>148</v>
      </c>
      <c r="H900" s="5" t="s">
        <v>173</v>
      </c>
      <c r="I900">
        <v>43000</v>
      </c>
      <c r="J900">
        <v>175</v>
      </c>
      <c r="K900">
        <v>128</v>
      </c>
      <c r="L900">
        <v>1</v>
      </c>
      <c r="M900">
        <v>3968</v>
      </c>
      <c r="N900">
        <v>2541.6550000000002</v>
      </c>
      <c r="O900">
        <v>2541.6550000000002</v>
      </c>
      <c r="P900">
        <v>128</v>
      </c>
      <c r="Q900">
        <v>31</v>
      </c>
      <c r="R900">
        <v>1426.345</v>
      </c>
      <c r="S900">
        <v>2018</v>
      </c>
      <c r="T900">
        <v>3</v>
      </c>
      <c r="U900">
        <v>11</v>
      </c>
    </row>
    <row r="901" spans="1:21" x14ac:dyDescent="0.3">
      <c r="A901" s="5" t="s">
        <v>168</v>
      </c>
      <c r="B901" s="5" t="s">
        <v>175</v>
      </c>
      <c r="C901" s="5" t="s">
        <v>85</v>
      </c>
      <c r="D901" s="5" t="s">
        <v>257</v>
      </c>
      <c r="E901" s="5" t="s">
        <v>227</v>
      </c>
      <c r="F901" s="6">
        <v>43175</v>
      </c>
      <c r="G901" s="5" t="s">
        <v>148</v>
      </c>
      <c r="H901" s="5" t="s">
        <v>173</v>
      </c>
      <c r="I901">
        <v>43000</v>
      </c>
      <c r="J901">
        <v>175</v>
      </c>
      <c r="K901">
        <v>-128</v>
      </c>
      <c r="L901">
        <v>-1</v>
      </c>
      <c r="M901">
        <v>-3968</v>
      </c>
      <c r="N901">
        <v>-2541.6550000000002</v>
      </c>
      <c r="O901">
        <v>-2541.6550000000002</v>
      </c>
      <c r="P901">
        <v>128</v>
      </c>
      <c r="Q901">
        <v>31</v>
      </c>
      <c r="R901">
        <v>-1426.345</v>
      </c>
      <c r="S901">
        <v>2018</v>
      </c>
      <c r="T901">
        <v>3</v>
      </c>
      <c r="U901">
        <v>11</v>
      </c>
    </row>
    <row r="902" spans="1:21" x14ac:dyDescent="0.3">
      <c r="A902" s="5" t="s">
        <v>168</v>
      </c>
      <c r="B902" s="5" t="s">
        <v>175</v>
      </c>
      <c r="C902" s="5" t="s">
        <v>85</v>
      </c>
      <c r="D902" s="5" t="s">
        <v>257</v>
      </c>
      <c r="E902" s="5" t="s">
        <v>172</v>
      </c>
      <c r="F902" s="6">
        <v>43175</v>
      </c>
      <c r="G902" s="5" t="s">
        <v>148</v>
      </c>
      <c r="H902" s="5" t="s">
        <v>194</v>
      </c>
      <c r="I902">
        <v>43000</v>
      </c>
      <c r="J902">
        <v>175</v>
      </c>
      <c r="K902">
        <v>128</v>
      </c>
      <c r="L902">
        <v>1</v>
      </c>
      <c r="M902">
        <v>3968</v>
      </c>
      <c r="N902">
        <v>2541.6550000000002</v>
      </c>
      <c r="O902">
        <v>2541.6550000000002</v>
      </c>
      <c r="P902">
        <v>128</v>
      </c>
      <c r="Q902">
        <v>31</v>
      </c>
      <c r="R902">
        <v>1426.345</v>
      </c>
      <c r="S902">
        <v>2018</v>
      </c>
      <c r="T902">
        <v>3</v>
      </c>
      <c r="U902">
        <v>11</v>
      </c>
    </row>
    <row r="903" spans="1:21" x14ac:dyDescent="0.3">
      <c r="A903" s="5" t="s">
        <v>168</v>
      </c>
      <c r="B903" s="5" t="s">
        <v>175</v>
      </c>
      <c r="C903" s="5" t="s">
        <v>85</v>
      </c>
      <c r="D903" s="5" t="s">
        <v>257</v>
      </c>
      <c r="E903" s="5" t="s">
        <v>172</v>
      </c>
      <c r="F903" s="6">
        <v>43175</v>
      </c>
      <c r="G903" s="5" t="s">
        <v>148</v>
      </c>
      <c r="H903" s="5" t="s">
        <v>178</v>
      </c>
      <c r="I903">
        <v>43000</v>
      </c>
      <c r="J903">
        <v>175</v>
      </c>
      <c r="K903">
        <v>105</v>
      </c>
      <c r="L903">
        <v>1</v>
      </c>
      <c r="M903">
        <v>3255</v>
      </c>
      <c r="N903">
        <v>2541.6550000000002</v>
      </c>
      <c r="O903">
        <v>2541.6550000000002</v>
      </c>
      <c r="P903">
        <v>105</v>
      </c>
      <c r="Q903">
        <v>31</v>
      </c>
      <c r="R903">
        <v>713.34500000000003</v>
      </c>
      <c r="S903">
        <v>2018</v>
      </c>
      <c r="T903">
        <v>3</v>
      </c>
      <c r="U903">
        <v>11</v>
      </c>
    </row>
    <row r="904" spans="1:21" x14ac:dyDescent="0.3">
      <c r="A904" s="5" t="s">
        <v>168</v>
      </c>
      <c r="B904" s="5" t="s">
        <v>175</v>
      </c>
      <c r="C904" s="5" t="s">
        <v>85</v>
      </c>
      <c r="D904" s="5" t="s">
        <v>257</v>
      </c>
      <c r="E904" s="5" t="s">
        <v>172</v>
      </c>
      <c r="F904" s="6">
        <v>43175</v>
      </c>
      <c r="G904" s="5" t="s">
        <v>148</v>
      </c>
      <c r="H904" s="5" t="s">
        <v>196</v>
      </c>
      <c r="I904">
        <v>43000</v>
      </c>
      <c r="J904">
        <v>175</v>
      </c>
      <c r="K904">
        <v>264.5</v>
      </c>
      <c r="L904">
        <v>2</v>
      </c>
      <c r="M904">
        <v>8199.5</v>
      </c>
      <c r="N904">
        <v>5083.3100000000004</v>
      </c>
      <c r="O904">
        <v>2541.6550000000002</v>
      </c>
      <c r="P904">
        <v>132.25</v>
      </c>
      <c r="Q904">
        <v>31</v>
      </c>
      <c r="R904">
        <v>3116.19</v>
      </c>
      <c r="S904">
        <v>2018</v>
      </c>
      <c r="T904">
        <v>3</v>
      </c>
      <c r="U904">
        <v>11</v>
      </c>
    </row>
    <row r="905" spans="1:21" x14ac:dyDescent="0.3">
      <c r="A905" s="5" t="s">
        <v>168</v>
      </c>
      <c r="B905" s="5" t="s">
        <v>175</v>
      </c>
      <c r="C905" s="5" t="s">
        <v>85</v>
      </c>
      <c r="D905" s="5" t="s">
        <v>257</v>
      </c>
      <c r="E905" s="5" t="s">
        <v>172</v>
      </c>
      <c r="F905" s="6">
        <v>43175</v>
      </c>
      <c r="G905" s="5" t="s">
        <v>148</v>
      </c>
      <c r="H905" s="5" t="s">
        <v>197</v>
      </c>
      <c r="I905">
        <v>43000</v>
      </c>
      <c r="J905">
        <v>175</v>
      </c>
      <c r="K905">
        <v>262</v>
      </c>
      <c r="L905">
        <v>2</v>
      </c>
      <c r="M905">
        <v>8122</v>
      </c>
      <c r="N905">
        <v>5083.3100000000004</v>
      </c>
      <c r="O905">
        <v>2541.6550000000002</v>
      </c>
      <c r="P905">
        <v>131</v>
      </c>
      <c r="Q905">
        <v>31</v>
      </c>
      <c r="R905">
        <v>3038.69</v>
      </c>
      <c r="S905">
        <v>2018</v>
      </c>
      <c r="T905">
        <v>3</v>
      </c>
      <c r="U905">
        <v>11</v>
      </c>
    </row>
    <row r="906" spans="1:21" x14ac:dyDescent="0.3">
      <c r="A906" s="5" t="s">
        <v>168</v>
      </c>
      <c r="B906" s="5" t="s">
        <v>175</v>
      </c>
      <c r="C906" s="5" t="s">
        <v>85</v>
      </c>
      <c r="D906" s="5" t="s">
        <v>257</v>
      </c>
      <c r="E906" s="5" t="s">
        <v>172</v>
      </c>
      <c r="F906" s="6">
        <v>43175</v>
      </c>
      <c r="G906" s="5" t="s">
        <v>148</v>
      </c>
      <c r="H906" s="5" t="s">
        <v>208</v>
      </c>
      <c r="I906">
        <v>43000</v>
      </c>
      <c r="J906">
        <v>175</v>
      </c>
      <c r="K906">
        <v>115.5</v>
      </c>
      <c r="L906">
        <v>1</v>
      </c>
      <c r="M906">
        <v>3580.5</v>
      </c>
      <c r="N906">
        <v>2541.6550000000002</v>
      </c>
      <c r="O906">
        <v>2541.6550000000002</v>
      </c>
      <c r="P906">
        <v>115.5</v>
      </c>
      <c r="Q906">
        <v>31</v>
      </c>
      <c r="R906">
        <v>1038.845</v>
      </c>
      <c r="S906">
        <v>2018</v>
      </c>
      <c r="T906">
        <v>3</v>
      </c>
      <c r="U906">
        <v>11</v>
      </c>
    </row>
    <row r="907" spans="1:21" x14ac:dyDescent="0.3">
      <c r="A907" s="5" t="s">
        <v>168</v>
      </c>
      <c r="B907" s="5" t="s">
        <v>175</v>
      </c>
      <c r="C907" s="5" t="s">
        <v>85</v>
      </c>
      <c r="D907" s="5" t="s">
        <v>257</v>
      </c>
      <c r="E907" s="5" t="s">
        <v>172</v>
      </c>
      <c r="F907" s="6">
        <v>43175</v>
      </c>
      <c r="G907" s="5" t="s">
        <v>148</v>
      </c>
      <c r="H907" s="5" t="s">
        <v>173</v>
      </c>
      <c r="I907">
        <v>43000</v>
      </c>
      <c r="J907">
        <v>175</v>
      </c>
      <c r="K907">
        <v>686.5</v>
      </c>
      <c r="L907">
        <v>5</v>
      </c>
      <c r="M907">
        <v>21281.5</v>
      </c>
      <c r="N907">
        <v>12708.273999999999</v>
      </c>
      <c r="O907">
        <v>2541.6550000000002</v>
      </c>
      <c r="P907">
        <v>137.30000000000001</v>
      </c>
      <c r="Q907">
        <v>31</v>
      </c>
      <c r="R907">
        <v>8573.2260000000006</v>
      </c>
      <c r="S907">
        <v>2018</v>
      </c>
      <c r="T907">
        <v>3</v>
      </c>
      <c r="U907">
        <v>11</v>
      </c>
    </row>
    <row r="908" spans="1:21" x14ac:dyDescent="0.3">
      <c r="A908" s="5" t="s">
        <v>168</v>
      </c>
      <c r="B908" s="5" t="s">
        <v>175</v>
      </c>
      <c r="C908" s="5" t="s">
        <v>85</v>
      </c>
      <c r="D908" s="5" t="s">
        <v>257</v>
      </c>
      <c r="E908" s="5" t="s">
        <v>172</v>
      </c>
      <c r="F908" s="6">
        <v>43175</v>
      </c>
      <c r="G908" s="5" t="s">
        <v>148</v>
      </c>
      <c r="H908" s="5" t="s">
        <v>173</v>
      </c>
      <c r="I908">
        <v>43000</v>
      </c>
      <c r="J908">
        <v>175</v>
      </c>
      <c r="K908">
        <v>102</v>
      </c>
      <c r="L908">
        <v>1</v>
      </c>
      <c r="M908">
        <v>3162</v>
      </c>
      <c r="N908">
        <v>2541.6550000000002</v>
      </c>
      <c r="O908">
        <v>2541.6550000000002</v>
      </c>
      <c r="P908">
        <v>102</v>
      </c>
      <c r="Q908">
        <v>31</v>
      </c>
      <c r="R908">
        <v>620.34500000000003</v>
      </c>
      <c r="S908">
        <v>2018</v>
      </c>
      <c r="T908">
        <v>3</v>
      </c>
      <c r="U908">
        <v>11</v>
      </c>
    </row>
    <row r="909" spans="1:21" x14ac:dyDescent="0.3">
      <c r="A909" s="5" t="s">
        <v>168</v>
      </c>
      <c r="B909" s="5" t="s">
        <v>175</v>
      </c>
      <c r="C909" s="5" t="s">
        <v>85</v>
      </c>
      <c r="D909" s="5" t="s">
        <v>257</v>
      </c>
      <c r="E909" s="5" t="s">
        <v>172</v>
      </c>
      <c r="F909" s="6">
        <v>43175</v>
      </c>
      <c r="G909" s="5" t="s">
        <v>148</v>
      </c>
      <c r="H909" s="5" t="s">
        <v>173</v>
      </c>
      <c r="I909">
        <v>43000</v>
      </c>
      <c r="J909">
        <v>175</v>
      </c>
      <c r="K909">
        <v>414</v>
      </c>
      <c r="L909">
        <v>3</v>
      </c>
      <c r="M909">
        <v>12834</v>
      </c>
      <c r="N909">
        <v>7624.9639999999999</v>
      </c>
      <c r="O909">
        <v>2541.6550000000002</v>
      </c>
      <c r="P909">
        <v>138</v>
      </c>
      <c r="Q909">
        <v>31</v>
      </c>
      <c r="R909">
        <v>5209.0360000000001</v>
      </c>
      <c r="S909">
        <v>2018</v>
      </c>
      <c r="T909">
        <v>3</v>
      </c>
      <c r="U909">
        <v>11</v>
      </c>
    </row>
    <row r="910" spans="1:21" x14ac:dyDescent="0.3">
      <c r="A910" s="5" t="s">
        <v>168</v>
      </c>
      <c r="B910" s="5" t="s">
        <v>175</v>
      </c>
      <c r="C910" s="5" t="s">
        <v>85</v>
      </c>
      <c r="D910" s="5" t="s">
        <v>257</v>
      </c>
      <c r="E910" s="5" t="s">
        <v>172</v>
      </c>
      <c r="F910" s="6">
        <v>43175</v>
      </c>
      <c r="G910" s="5" t="s">
        <v>148</v>
      </c>
      <c r="H910" s="5" t="s">
        <v>195</v>
      </c>
      <c r="I910">
        <v>43000</v>
      </c>
      <c r="J910">
        <v>175</v>
      </c>
      <c r="K910">
        <v>491.5</v>
      </c>
      <c r="L910">
        <v>4</v>
      </c>
      <c r="M910">
        <v>15728</v>
      </c>
      <c r="N910">
        <v>10166.619000000001</v>
      </c>
      <c r="O910">
        <v>2541.6550000000002</v>
      </c>
      <c r="P910">
        <v>122.875</v>
      </c>
      <c r="Q910">
        <v>32</v>
      </c>
      <c r="R910">
        <v>5561.3810000000003</v>
      </c>
      <c r="S910">
        <v>2018</v>
      </c>
      <c r="T910">
        <v>3</v>
      </c>
      <c r="U910">
        <v>11</v>
      </c>
    </row>
    <row r="911" spans="1:21" x14ac:dyDescent="0.3">
      <c r="A911" s="5" t="s">
        <v>168</v>
      </c>
      <c r="B911" s="5" t="s">
        <v>206</v>
      </c>
      <c r="C911" s="5" t="s">
        <v>107</v>
      </c>
      <c r="D911" s="5" t="s">
        <v>248</v>
      </c>
      <c r="E911" s="5" t="s">
        <v>172</v>
      </c>
      <c r="F911" s="6">
        <v>43175</v>
      </c>
      <c r="G911" s="5" t="s">
        <v>148</v>
      </c>
      <c r="H911" s="5" t="s">
        <v>179</v>
      </c>
      <c r="I911">
        <v>42993</v>
      </c>
      <c r="J911">
        <v>182</v>
      </c>
      <c r="K911">
        <v>282.8</v>
      </c>
      <c r="L911">
        <v>2</v>
      </c>
      <c r="M911">
        <v>9049.6</v>
      </c>
      <c r="N911">
        <v>4992.4750000000004</v>
      </c>
      <c r="O911">
        <v>2496.2379999999998</v>
      </c>
      <c r="P911">
        <v>141.4</v>
      </c>
      <c r="Q911">
        <v>32</v>
      </c>
      <c r="R911">
        <v>4057.125</v>
      </c>
      <c r="S911">
        <v>2018</v>
      </c>
      <c r="T911">
        <v>3</v>
      </c>
      <c r="U911">
        <v>11</v>
      </c>
    </row>
    <row r="912" spans="1:21" x14ac:dyDescent="0.3">
      <c r="A912" s="5" t="s">
        <v>168</v>
      </c>
      <c r="B912" s="5" t="s">
        <v>206</v>
      </c>
      <c r="C912" s="5" t="s">
        <v>113</v>
      </c>
      <c r="D912" s="5" t="s">
        <v>245</v>
      </c>
      <c r="E912" s="5" t="s">
        <v>172</v>
      </c>
      <c r="F912" s="6">
        <v>43175</v>
      </c>
      <c r="G912" s="5" t="s">
        <v>148</v>
      </c>
      <c r="H912" s="5" t="s">
        <v>173</v>
      </c>
      <c r="I912">
        <v>42974</v>
      </c>
      <c r="J912">
        <v>201</v>
      </c>
      <c r="K912">
        <v>107.4</v>
      </c>
      <c r="L912">
        <v>1</v>
      </c>
      <c r="M912">
        <v>3329.4</v>
      </c>
      <c r="N912">
        <v>0</v>
      </c>
      <c r="O912">
        <v>0</v>
      </c>
      <c r="P912">
        <v>107.4</v>
      </c>
      <c r="Q912">
        <v>31</v>
      </c>
      <c r="R912">
        <v>3329.4</v>
      </c>
      <c r="S912">
        <v>2018</v>
      </c>
      <c r="T912">
        <v>3</v>
      </c>
      <c r="U912">
        <v>11</v>
      </c>
    </row>
    <row r="913" spans="1:21" x14ac:dyDescent="0.3">
      <c r="A913" s="5" t="s">
        <v>168</v>
      </c>
      <c r="B913" s="5" t="s">
        <v>175</v>
      </c>
      <c r="C913" s="5" t="s">
        <v>85</v>
      </c>
      <c r="D913" s="5" t="s">
        <v>257</v>
      </c>
      <c r="E913" s="5" t="s">
        <v>172</v>
      </c>
      <c r="F913" s="6">
        <v>43176</v>
      </c>
      <c r="G913" s="5" t="s">
        <v>148</v>
      </c>
      <c r="H913" s="5" t="s">
        <v>194</v>
      </c>
      <c r="I913">
        <v>43000</v>
      </c>
      <c r="J913">
        <v>176</v>
      </c>
      <c r="K913">
        <v>373.5</v>
      </c>
      <c r="L913">
        <v>3</v>
      </c>
      <c r="M913">
        <v>11578.5</v>
      </c>
      <c r="N913">
        <v>7624.9639999999999</v>
      </c>
      <c r="O913">
        <v>2541.6550000000002</v>
      </c>
      <c r="P913">
        <v>124.5</v>
      </c>
      <c r="Q913">
        <v>31</v>
      </c>
      <c r="R913">
        <v>3953.5360000000001</v>
      </c>
      <c r="S913">
        <v>2018</v>
      </c>
      <c r="T913">
        <v>3</v>
      </c>
      <c r="U913">
        <v>11</v>
      </c>
    </row>
    <row r="914" spans="1:21" x14ac:dyDescent="0.3">
      <c r="A914" s="5" t="s">
        <v>168</v>
      </c>
      <c r="B914" s="5" t="s">
        <v>175</v>
      </c>
      <c r="C914" s="5" t="s">
        <v>85</v>
      </c>
      <c r="D914" s="5" t="s">
        <v>257</v>
      </c>
      <c r="E914" s="5" t="s">
        <v>172</v>
      </c>
      <c r="F914" s="6">
        <v>43176</v>
      </c>
      <c r="G914" s="5" t="s">
        <v>148</v>
      </c>
      <c r="H914" s="5" t="s">
        <v>211</v>
      </c>
      <c r="I914">
        <v>43000</v>
      </c>
      <c r="J914">
        <v>176</v>
      </c>
      <c r="K914">
        <v>106.5</v>
      </c>
      <c r="L914">
        <v>1</v>
      </c>
      <c r="M914">
        <v>3408</v>
      </c>
      <c r="N914">
        <v>2541.6550000000002</v>
      </c>
      <c r="O914">
        <v>2541.6550000000002</v>
      </c>
      <c r="P914">
        <v>106.5</v>
      </c>
      <c r="Q914">
        <v>32</v>
      </c>
      <c r="R914">
        <v>866.34500000000003</v>
      </c>
      <c r="S914">
        <v>2018</v>
      </c>
      <c r="T914">
        <v>3</v>
      </c>
      <c r="U914">
        <v>11</v>
      </c>
    </row>
    <row r="915" spans="1:21" x14ac:dyDescent="0.3">
      <c r="A915" s="5" t="s">
        <v>168</v>
      </c>
      <c r="B915" s="5" t="s">
        <v>175</v>
      </c>
      <c r="C915" s="5" t="s">
        <v>85</v>
      </c>
      <c r="D915" s="5" t="s">
        <v>257</v>
      </c>
      <c r="E915" s="5" t="s">
        <v>172</v>
      </c>
      <c r="F915" s="6">
        <v>43176</v>
      </c>
      <c r="G915" s="5" t="s">
        <v>148</v>
      </c>
      <c r="H915" s="5" t="s">
        <v>263</v>
      </c>
      <c r="I915">
        <v>43000</v>
      </c>
      <c r="J915">
        <v>176</v>
      </c>
      <c r="K915">
        <v>982.5</v>
      </c>
      <c r="L915">
        <v>8</v>
      </c>
      <c r="M915">
        <v>30948.75</v>
      </c>
      <c r="N915">
        <v>20333.239000000001</v>
      </c>
      <c r="O915">
        <v>2541.6550000000002</v>
      </c>
      <c r="P915">
        <v>122.8125</v>
      </c>
      <c r="Q915">
        <v>31.5</v>
      </c>
      <c r="R915">
        <v>10615.511</v>
      </c>
      <c r="S915">
        <v>2018</v>
      </c>
      <c r="T915">
        <v>3</v>
      </c>
      <c r="U915">
        <v>11</v>
      </c>
    </row>
    <row r="916" spans="1:21" x14ac:dyDescent="0.3">
      <c r="A916" s="5" t="s">
        <v>168</v>
      </c>
      <c r="B916" s="5" t="s">
        <v>175</v>
      </c>
      <c r="C916" s="5" t="s">
        <v>85</v>
      </c>
      <c r="D916" s="5" t="s">
        <v>257</v>
      </c>
      <c r="E916" s="5" t="s">
        <v>172</v>
      </c>
      <c r="F916" s="6">
        <v>43176</v>
      </c>
      <c r="G916" s="5" t="s">
        <v>148</v>
      </c>
      <c r="H916" s="5" t="s">
        <v>179</v>
      </c>
      <c r="I916">
        <v>43000</v>
      </c>
      <c r="J916">
        <v>176</v>
      </c>
      <c r="K916">
        <v>227.5</v>
      </c>
      <c r="L916">
        <v>2</v>
      </c>
      <c r="M916">
        <v>7280</v>
      </c>
      <c r="N916">
        <v>5083.3100000000004</v>
      </c>
      <c r="O916">
        <v>2541.6550000000002</v>
      </c>
      <c r="P916">
        <v>113.75</v>
      </c>
      <c r="Q916">
        <v>32</v>
      </c>
      <c r="R916">
        <v>2196.69</v>
      </c>
      <c r="S916">
        <v>2018</v>
      </c>
      <c r="T916">
        <v>3</v>
      </c>
      <c r="U916">
        <v>11</v>
      </c>
    </row>
    <row r="917" spans="1:21" x14ac:dyDescent="0.3">
      <c r="A917" s="5" t="s">
        <v>168</v>
      </c>
      <c r="B917" s="5" t="s">
        <v>175</v>
      </c>
      <c r="C917" s="5" t="s">
        <v>85</v>
      </c>
      <c r="D917" s="5" t="s">
        <v>257</v>
      </c>
      <c r="E917" s="5" t="s">
        <v>172</v>
      </c>
      <c r="F917" s="6">
        <v>43176</v>
      </c>
      <c r="G917" s="5" t="s">
        <v>148</v>
      </c>
      <c r="H917" s="5" t="s">
        <v>212</v>
      </c>
      <c r="I917">
        <v>43000</v>
      </c>
      <c r="J917">
        <v>176</v>
      </c>
      <c r="K917">
        <v>109</v>
      </c>
      <c r="L917">
        <v>1</v>
      </c>
      <c r="M917">
        <v>3488</v>
      </c>
      <c r="N917">
        <v>2541.6550000000002</v>
      </c>
      <c r="O917">
        <v>2541.6550000000002</v>
      </c>
      <c r="P917">
        <v>109</v>
      </c>
      <c r="Q917">
        <v>32</v>
      </c>
      <c r="R917">
        <v>946.34500000000003</v>
      </c>
      <c r="S917">
        <v>2018</v>
      </c>
      <c r="T917">
        <v>3</v>
      </c>
      <c r="U917">
        <v>11</v>
      </c>
    </row>
    <row r="918" spans="1:21" x14ac:dyDescent="0.3">
      <c r="A918" s="5" t="s">
        <v>168</v>
      </c>
      <c r="B918" s="5" t="s">
        <v>175</v>
      </c>
      <c r="C918" s="5" t="s">
        <v>85</v>
      </c>
      <c r="D918" s="5" t="s">
        <v>257</v>
      </c>
      <c r="E918" s="5" t="s">
        <v>172</v>
      </c>
      <c r="F918" s="6">
        <v>43176</v>
      </c>
      <c r="G918" s="5" t="s">
        <v>148</v>
      </c>
      <c r="H918" s="5" t="s">
        <v>179</v>
      </c>
      <c r="I918">
        <v>43000</v>
      </c>
      <c r="J918">
        <v>176</v>
      </c>
      <c r="K918">
        <v>128</v>
      </c>
      <c r="L918">
        <v>1</v>
      </c>
      <c r="M918">
        <v>4096</v>
      </c>
      <c r="N918">
        <v>2541.6550000000002</v>
      </c>
      <c r="O918">
        <v>2541.6550000000002</v>
      </c>
      <c r="P918">
        <v>128</v>
      </c>
      <c r="Q918">
        <v>32</v>
      </c>
      <c r="R918">
        <v>1554.345</v>
      </c>
      <c r="S918">
        <v>2018</v>
      </c>
      <c r="T918">
        <v>3</v>
      </c>
      <c r="U918">
        <v>11</v>
      </c>
    </row>
    <row r="919" spans="1:21" x14ac:dyDescent="0.3">
      <c r="A919" s="5" t="s">
        <v>168</v>
      </c>
      <c r="B919" s="5" t="s">
        <v>206</v>
      </c>
      <c r="C919" s="5" t="s">
        <v>107</v>
      </c>
      <c r="D919" s="5" t="s">
        <v>248</v>
      </c>
      <c r="E919" s="5" t="s">
        <v>172</v>
      </c>
      <c r="F919" s="6">
        <v>43176</v>
      </c>
      <c r="G919" s="5" t="s">
        <v>148</v>
      </c>
      <c r="H919" s="5" t="s">
        <v>178</v>
      </c>
      <c r="I919">
        <v>42993</v>
      </c>
      <c r="J919">
        <v>183</v>
      </c>
      <c r="K919">
        <v>453.2</v>
      </c>
      <c r="L919">
        <v>4</v>
      </c>
      <c r="M919">
        <v>14049.2</v>
      </c>
      <c r="N919">
        <v>9984.9509999999991</v>
      </c>
      <c r="O919">
        <v>2496.2379999999998</v>
      </c>
      <c r="P919">
        <v>113.3</v>
      </c>
      <c r="Q919">
        <v>31</v>
      </c>
      <c r="R919">
        <v>4064.2489999999998</v>
      </c>
      <c r="S919">
        <v>2018</v>
      </c>
      <c r="T919">
        <v>3</v>
      </c>
      <c r="U919">
        <v>11</v>
      </c>
    </row>
    <row r="920" spans="1:21" x14ac:dyDescent="0.3">
      <c r="A920" s="5" t="s">
        <v>168</v>
      </c>
      <c r="B920" s="5" t="s">
        <v>206</v>
      </c>
      <c r="C920" s="5" t="s">
        <v>107</v>
      </c>
      <c r="D920" s="5" t="s">
        <v>248</v>
      </c>
      <c r="E920" s="5" t="s">
        <v>172</v>
      </c>
      <c r="F920" s="6">
        <v>43176</v>
      </c>
      <c r="G920" s="5" t="s">
        <v>148</v>
      </c>
      <c r="H920" s="5" t="s">
        <v>198</v>
      </c>
      <c r="I920">
        <v>42993</v>
      </c>
      <c r="J920">
        <v>183</v>
      </c>
      <c r="K920">
        <v>371.6</v>
      </c>
      <c r="L920">
        <v>3</v>
      </c>
      <c r="M920">
        <v>11519.6</v>
      </c>
      <c r="N920">
        <v>7488.7129999999997</v>
      </c>
      <c r="O920">
        <v>2496.2379999999998</v>
      </c>
      <c r="P920">
        <v>123.86666666666667</v>
      </c>
      <c r="Q920">
        <v>31</v>
      </c>
      <c r="R920">
        <v>4030.8870000000002</v>
      </c>
      <c r="S920">
        <v>2018</v>
      </c>
      <c r="T920">
        <v>3</v>
      </c>
      <c r="U920">
        <v>11</v>
      </c>
    </row>
    <row r="921" spans="1:21" x14ac:dyDescent="0.3">
      <c r="A921" s="5" t="s">
        <v>168</v>
      </c>
      <c r="B921" s="5" t="s">
        <v>206</v>
      </c>
      <c r="C921" s="5" t="s">
        <v>107</v>
      </c>
      <c r="D921" s="5" t="s">
        <v>248</v>
      </c>
      <c r="E921" s="5" t="s">
        <v>172</v>
      </c>
      <c r="F921" s="6">
        <v>43176</v>
      </c>
      <c r="G921" s="5" t="s">
        <v>148</v>
      </c>
      <c r="H921" s="5" t="s">
        <v>197</v>
      </c>
      <c r="I921">
        <v>42993</v>
      </c>
      <c r="J921">
        <v>183</v>
      </c>
      <c r="K921">
        <v>999</v>
      </c>
      <c r="L921">
        <v>8</v>
      </c>
      <c r="M921">
        <v>30969</v>
      </c>
      <c r="N921">
        <v>19969.901999999998</v>
      </c>
      <c r="O921">
        <v>2496.2379999999998</v>
      </c>
      <c r="P921">
        <v>124.875</v>
      </c>
      <c r="Q921">
        <v>31</v>
      </c>
      <c r="R921">
        <v>10999.098</v>
      </c>
      <c r="S921">
        <v>2018</v>
      </c>
      <c r="T921">
        <v>3</v>
      </c>
      <c r="U921">
        <v>11</v>
      </c>
    </row>
    <row r="922" spans="1:21" x14ac:dyDescent="0.3">
      <c r="A922" s="5" t="s">
        <v>168</v>
      </c>
      <c r="B922" s="5" t="s">
        <v>206</v>
      </c>
      <c r="C922" s="5" t="s">
        <v>107</v>
      </c>
      <c r="D922" s="5" t="s">
        <v>248</v>
      </c>
      <c r="E922" s="5" t="s">
        <v>172</v>
      </c>
      <c r="F922" s="6">
        <v>43176</v>
      </c>
      <c r="G922" s="5" t="s">
        <v>148</v>
      </c>
      <c r="H922" s="5" t="s">
        <v>209</v>
      </c>
      <c r="I922">
        <v>42993</v>
      </c>
      <c r="J922">
        <v>183</v>
      </c>
      <c r="K922">
        <v>355.8</v>
      </c>
      <c r="L922">
        <v>3</v>
      </c>
      <c r="M922">
        <v>11029.8</v>
      </c>
      <c r="N922">
        <v>7488.7129999999997</v>
      </c>
      <c r="O922">
        <v>2496.2379999999998</v>
      </c>
      <c r="P922">
        <v>118.60000000000001</v>
      </c>
      <c r="Q922">
        <v>31</v>
      </c>
      <c r="R922">
        <v>3541.087</v>
      </c>
      <c r="S922">
        <v>2018</v>
      </c>
      <c r="T922">
        <v>3</v>
      </c>
      <c r="U922">
        <v>11</v>
      </c>
    </row>
    <row r="923" spans="1:21" x14ac:dyDescent="0.3">
      <c r="A923" s="5" t="s">
        <v>168</v>
      </c>
      <c r="B923" s="5" t="s">
        <v>206</v>
      </c>
      <c r="C923" s="5" t="s">
        <v>107</v>
      </c>
      <c r="D923" s="5" t="s">
        <v>248</v>
      </c>
      <c r="E923" s="5" t="s">
        <v>172</v>
      </c>
      <c r="F923" s="6">
        <v>43176</v>
      </c>
      <c r="G923" s="5" t="s">
        <v>148</v>
      </c>
      <c r="H923" s="5" t="s">
        <v>196</v>
      </c>
      <c r="I923">
        <v>42993</v>
      </c>
      <c r="J923">
        <v>183</v>
      </c>
      <c r="K923">
        <v>550.20000000000005</v>
      </c>
      <c r="L923">
        <v>4</v>
      </c>
      <c r="M923">
        <v>17056.2</v>
      </c>
      <c r="N923">
        <v>9984.9509999999991</v>
      </c>
      <c r="O923">
        <v>2496.2379999999998</v>
      </c>
      <c r="P923">
        <v>137.55000000000001</v>
      </c>
      <c r="Q923">
        <v>31</v>
      </c>
      <c r="R923">
        <v>7071.2489999999998</v>
      </c>
      <c r="S923">
        <v>2018</v>
      </c>
      <c r="T923">
        <v>3</v>
      </c>
      <c r="U923">
        <v>11</v>
      </c>
    </row>
    <row r="924" spans="1:21" x14ac:dyDescent="0.3">
      <c r="A924" s="5" t="s">
        <v>168</v>
      </c>
      <c r="B924" s="5" t="s">
        <v>206</v>
      </c>
      <c r="C924" s="5" t="s">
        <v>107</v>
      </c>
      <c r="D924" s="5" t="s">
        <v>248</v>
      </c>
      <c r="E924" s="5" t="s">
        <v>172</v>
      </c>
      <c r="F924" s="6">
        <v>43176</v>
      </c>
      <c r="G924" s="5" t="s">
        <v>148</v>
      </c>
      <c r="H924" s="5" t="s">
        <v>190</v>
      </c>
      <c r="I924">
        <v>42993</v>
      </c>
      <c r="J924">
        <v>183</v>
      </c>
      <c r="K924">
        <v>88.6</v>
      </c>
      <c r="L924">
        <v>1</v>
      </c>
      <c r="M924">
        <v>3101</v>
      </c>
      <c r="N924">
        <v>2496.2379999999998</v>
      </c>
      <c r="O924">
        <v>2496.2379999999998</v>
      </c>
      <c r="P924">
        <v>88.6</v>
      </c>
      <c r="Q924">
        <v>35</v>
      </c>
      <c r="R924">
        <v>604.76199999999994</v>
      </c>
      <c r="S924">
        <v>2018</v>
      </c>
      <c r="T924">
        <v>3</v>
      </c>
      <c r="U924">
        <v>11</v>
      </c>
    </row>
    <row r="925" spans="1:21" x14ac:dyDescent="0.3">
      <c r="A925" s="5" t="s">
        <v>168</v>
      </c>
      <c r="B925" s="5" t="s">
        <v>206</v>
      </c>
      <c r="C925" s="5" t="s">
        <v>107</v>
      </c>
      <c r="D925" s="5" t="s">
        <v>248</v>
      </c>
      <c r="E925" s="5" t="s">
        <v>172</v>
      </c>
      <c r="F925" s="6">
        <v>43176</v>
      </c>
      <c r="G925" s="5" t="s">
        <v>148</v>
      </c>
      <c r="H925" s="5" t="s">
        <v>235</v>
      </c>
      <c r="I925">
        <v>42993</v>
      </c>
      <c r="J925">
        <v>183</v>
      </c>
      <c r="K925">
        <v>139.6</v>
      </c>
      <c r="L925">
        <v>1</v>
      </c>
      <c r="M925">
        <v>4327.6000000000004</v>
      </c>
      <c r="N925">
        <v>2496.2379999999998</v>
      </c>
      <c r="O925">
        <v>2496.2379999999998</v>
      </c>
      <c r="P925">
        <v>139.6</v>
      </c>
      <c r="Q925">
        <v>31</v>
      </c>
      <c r="R925">
        <v>1831.3620000000001</v>
      </c>
      <c r="S925">
        <v>2018</v>
      </c>
      <c r="T925">
        <v>3</v>
      </c>
      <c r="U925">
        <v>11</v>
      </c>
    </row>
    <row r="926" spans="1:21" x14ac:dyDescent="0.3">
      <c r="A926" s="5" t="s">
        <v>168</v>
      </c>
      <c r="B926" s="5" t="s">
        <v>206</v>
      </c>
      <c r="C926" s="5" t="s">
        <v>107</v>
      </c>
      <c r="D926" s="5" t="s">
        <v>248</v>
      </c>
      <c r="E926" s="5" t="s">
        <v>172</v>
      </c>
      <c r="F926" s="6">
        <v>43176</v>
      </c>
      <c r="G926" s="5" t="s">
        <v>148</v>
      </c>
      <c r="H926" s="5" t="s">
        <v>202</v>
      </c>
      <c r="I926">
        <v>42993</v>
      </c>
      <c r="J926">
        <v>183</v>
      </c>
      <c r="K926">
        <v>1542</v>
      </c>
      <c r="L926">
        <v>12</v>
      </c>
      <c r="M926">
        <v>49344</v>
      </c>
      <c r="N926">
        <v>29954.852999999999</v>
      </c>
      <c r="O926">
        <v>2496.2379999999998</v>
      </c>
      <c r="P926">
        <v>128.5</v>
      </c>
      <c r="Q926">
        <v>32</v>
      </c>
      <c r="R926">
        <v>19389.147000000001</v>
      </c>
      <c r="S926">
        <v>2018</v>
      </c>
      <c r="T926">
        <v>3</v>
      </c>
      <c r="U926">
        <v>11</v>
      </c>
    </row>
    <row r="927" spans="1:21" x14ac:dyDescent="0.3">
      <c r="A927" s="5" t="s">
        <v>168</v>
      </c>
      <c r="B927" s="5" t="s">
        <v>206</v>
      </c>
      <c r="C927" s="5" t="s">
        <v>107</v>
      </c>
      <c r="D927" s="5" t="s">
        <v>248</v>
      </c>
      <c r="E927" s="5" t="s">
        <v>172</v>
      </c>
      <c r="F927" s="6">
        <v>43176</v>
      </c>
      <c r="G927" s="5" t="s">
        <v>148</v>
      </c>
      <c r="H927" s="5" t="s">
        <v>216</v>
      </c>
      <c r="I927">
        <v>42993</v>
      </c>
      <c r="J927">
        <v>183</v>
      </c>
      <c r="K927">
        <v>110</v>
      </c>
      <c r="L927">
        <v>1</v>
      </c>
      <c r="M927">
        <v>3520</v>
      </c>
      <c r="N927">
        <v>2496.2379999999998</v>
      </c>
      <c r="O927">
        <v>2496.2379999999998</v>
      </c>
      <c r="P927">
        <v>110</v>
      </c>
      <c r="Q927">
        <v>32</v>
      </c>
      <c r="R927">
        <v>1023.7619999999999</v>
      </c>
      <c r="S927">
        <v>2018</v>
      </c>
      <c r="T927">
        <v>3</v>
      </c>
      <c r="U927">
        <v>11</v>
      </c>
    </row>
    <row r="928" spans="1:21" x14ac:dyDescent="0.3">
      <c r="A928" s="5" t="s">
        <v>168</v>
      </c>
      <c r="B928" s="5" t="s">
        <v>206</v>
      </c>
      <c r="C928" s="5" t="s">
        <v>107</v>
      </c>
      <c r="D928" s="5" t="s">
        <v>248</v>
      </c>
      <c r="E928" s="5" t="s">
        <v>172</v>
      </c>
      <c r="F928" s="6">
        <v>43176</v>
      </c>
      <c r="G928" s="5" t="s">
        <v>148</v>
      </c>
      <c r="H928" s="5" t="s">
        <v>226</v>
      </c>
      <c r="I928">
        <v>42993</v>
      </c>
      <c r="J928">
        <v>183</v>
      </c>
      <c r="K928">
        <v>366</v>
      </c>
      <c r="L928">
        <v>3</v>
      </c>
      <c r="M928">
        <v>11712</v>
      </c>
      <c r="N928">
        <v>7488.7129999999997</v>
      </c>
      <c r="O928">
        <v>2496.2379999999998</v>
      </c>
      <c r="P928">
        <v>122</v>
      </c>
      <c r="Q928">
        <v>32</v>
      </c>
      <c r="R928">
        <v>4223.2870000000003</v>
      </c>
      <c r="S928">
        <v>2018</v>
      </c>
      <c r="T928">
        <v>3</v>
      </c>
      <c r="U928">
        <v>11</v>
      </c>
    </row>
    <row r="929" spans="1:21" x14ac:dyDescent="0.3">
      <c r="A929" s="5" t="s">
        <v>168</v>
      </c>
      <c r="B929" s="5" t="s">
        <v>206</v>
      </c>
      <c r="C929" s="5" t="s">
        <v>107</v>
      </c>
      <c r="D929" s="5" t="s">
        <v>248</v>
      </c>
      <c r="E929" s="5" t="s">
        <v>172</v>
      </c>
      <c r="F929" s="6">
        <v>43176</v>
      </c>
      <c r="G929" s="5" t="s">
        <v>148</v>
      </c>
      <c r="H929" s="5" t="s">
        <v>191</v>
      </c>
      <c r="I929">
        <v>42993</v>
      </c>
      <c r="J929">
        <v>183</v>
      </c>
      <c r="K929">
        <v>670</v>
      </c>
      <c r="L929">
        <v>5</v>
      </c>
      <c r="M929">
        <v>21440</v>
      </c>
      <c r="N929">
        <v>12481.189</v>
      </c>
      <c r="O929">
        <v>2496.2379999999998</v>
      </c>
      <c r="P929">
        <v>134</v>
      </c>
      <c r="Q929">
        <v>32</v>
      </c>
      <c r="R929">
        <v>8958.8109999999997</v>
      </c>
      <c r="S929">
        <v>2018</v>
      </c>
      <c r="T929">
        <v>3</v>
      </c>
      <c r="U929">
        <v>11</v>
      </c>
    </row>
    <row r="930" spans="1:21" x14ac:dyDescent="0.3">
      <c r="A930" s="5" t="s">
        <v>168</v>
      </c>
      <c r="B930" s="5" t="s">
        <v>206</v>
      </c>
      <c r="C930" s="5" t="s">
        <v>107</v>
      </c>
      <c r="D930" s="5" t="s">
        <v>248</v>
      </c>
      <c r="E930" s="5" t="s">
        <v>172</v>
      </c>
      <c r="F930" s="6">
        <v>43176</v>
      </c>
      <c r="G930" s="5" t="s">
        <v>148</v>
      </c>
      <c r="H930" s="5" t="s">
        <v>187</v>
      </c>
      <c r="I930">
        <v>42993</v>
      </c>
      <c r="J930">
        <v>183</v>
      </c>
      <c r="K930">
        <v>300</v>
      </c>
      <c r="L930">
        <v>2</v>
      </c>
      <c r="M930">
        <v>9600</v>
      </c>
      <c r="N930">
        <v>4992.4750000000004</v>
      </c>
      <c r="O930">
        <v>2496.2379999999998</v>
      </c>
      <c r="P930">
        <v>150</v>
      </c>
      <c r="Q930">
        <v>32</v>
      </c>
      <c r="R930">
        <v>4607.5249999999996</v>
      </c>
      <c r="S930">
        <v>2018</v>
      </c>
      <c r="T930">
        <v>3</v>
      </c>
      <c r="U930">
        <v>11</v>
      </c>
    </row>
    <row r="931" spans="1:21" x14ac:dyDescent="0.3">
      <c r="A931" s="5" t="s">
        <v>168</v>
      </c>
      <c r="B931" s="5" t="s">
        <v>206</v>
      </c>
      <c r="C931" s="5" t="s">
        <v>107</v>
      </c>
      <c r="D931" s="5" t="s">
        <v>248</v>
      </c>
      <c r="E931" s="5" t="s">
        <v>172</v>
      </c>
      <c r="F931" s="6">
        <v>43176</v>
      </c>
      <c r="G931" s="5" t="s">
        <v>148</v>
      </c>
      <c r="H931" s="5" t="s">
        <v>203</v>
      </c>
      <c r="I931">
        <v>42993</v>
      </c>
      <c r="J931">
        <v>183</v>
      </c>
      <c r="K931">
        <v>220</v>
      </c>
      <c r="L931">
        <v>2</v>
      </c>
      <c r="M931">
        <v>7040</v>
      </c>
      <c r="N931">
        <v>4992.4750000000004</v>
      </c>
      <c r="O931">
        <v>2496.2379999999998</v>
      </c>
      <c r="P931">
        <v>110</v>
      </c>
      <c r="Q931">
        <v>32</v>
      </c>
      <c r="R931">
        <v>2047.5250000000001</v>
      </c>
      <c r="S931">
        <v>2018</v>
      </c>
      <c r="T931">
        <v>3</v>
      </c>
      <c r="U931">
        <v>11</v>
      </c>
    </row>
    <row r="932" spans="1:21" x14ac:dyDescent="0.3">
      <c r="A932" s="5" t="s">
        <v>168</v>
      </c>
      <c r="B932" s="5" t="s">
        <v>206</v>
      </c>
      <c r="C932" s="5" t="s">
        <v>107</v>
      </c>
      <c r="D932" s="5" t="s">
        <v>248</v>
      </c>
      <c r="E932" s="5" t="s">
        <v>172</v>
      </c>
      <c r="F932" s="6">
        <v>43176</v>
      </c>
      <c r="G932" s="5" t="s">
        <v>148</v>
      </c>
      <c r="H932" s="5" t="s">
        <v>204</v>
      </c>
      <c r="I932">
        <v>42993</v>
      </c>
      <c r="J932">
        <v>183</v>
      </c>
      <c r="K932">
        <v>390</v>
      </c>
      <c r="L932">
        <v>3</v>
      </c>
      <c r="M932">
        <v>12480</v>
      </c>
      <c r="N932">
        <v>7488.7129999999997</v>
      </c>
      <c r="O932">
        <v>2496.2379999999998</v>
      </c>
      <c r="P932">
        <v>130</v>
      </c>
      <c r="Q932">
        <v>32</v>
      </c>
      <c r="R932">
        <v>4991.2870000000003</v>
      </c>
      <c r="S932">
        <v>2018</v>
      </c>
      <c r="T932">
        <v>3</v>
      </c>
      <c r="U932">
        <v>11</v>
      </c>
    </row>
    <row r="933" spans="1:21" x14ac:dyDescent="0.3">
      <c r="A933" s="5" t="s">
        <v>168</v>
      </c>
      <c r="B933" s="5" t="s">
        <v>206</v>
      </c>
      <c r="C933" s="5" t="s">
        <v>107</v>
      </c>
      <c r="D933" s="5" t="s">
        <v>248</v>
      </c>
      <c r="E933" s="5" t="s">
        <v>172</v>
      </c>
      <c r="F933" s="6">
        <v>43176</v>
      </c>
      <c r="G933" s="5" t="s">
        <v>148</v>
      </c>
      <c r="H933" s="5" t="s">
        <v>237</v>
      </c>
      <c r="I933">
        <v>42993</v>
      </c>
      <c r="J933">
        <v>183</v>
      </c>
      <c r="K933">
        <v>225</v>
      </c>
      <c r="L933">
        <v>2</v>
      </c>
      <c r="M933">
        <v>7200</v>
      </c>
      <c r="N933">
        <v>4992.4750000000004</v>
      </c>
      <c r="O933">
        <v>2496.2379999999998</v>
      </c>
      <c r="P933">
        <v>112.5</v>
      </c>
      <c r="Q933">
        <v>32</v>
      </c>
      <c r="R933">
        <v>2207.5250000000001</v>
      </c>
      <c r="S933">
        <v>2018</v>
      </c>
      <c r="T933">
        <v>3</v>
      </c>
      <c r="U933">
        <v>11</v>
      </c>
    </row>
    <row r="934" spans="1:21" x14ac:dyDescent="0.3">
      <c r="A934" s="5" t="s">
        <v>168</v>
      </c>
      <c r="B934" s="5" t="s">
        <v>206</v>
      </c>
      <c r="C934" s="5" t="s">
        <v>107</v>
      </c>
      <c r="D934" s="5" t="s">
        <v>248</v>
      </c>
      <c r="E934" s="5" t="s">
        <v>172</v>
      </c>
      <c r="F934" s="6">
        <v>43176</v>
      </c>
      <c r="G934" s="5" t="s">
        <v>148</v>
      </c>
      <c r="H934" s="5" t="s">
        <v>180</v>
      </c>
      <c r="I934">
        <v>42993</v>
      </c>
      <c r="J934">
        <v>183</v>
      </c>
      <c r="K934">
        <v>218</v>
      </c>
      <c r="L934">
        <v>2</v>
      </c>
      <c r="M934">
        <v>6976</v>
      </c>
      <c r="N934">
        <v>4992.4750000000004</v>
      </c>
      <c r="O934">
        <v>2496.2379999999998</v>
      </c>
      <c r="P934">
        <v>109</v>
      </c>
      <c r="Q934">
        <v>32</v>
      </c>
      <c r="R934">
        <v>1983.5250000000001</v>
      </c>
      <c r="S934">
        <v>2018</v>
      </c>
      <c r="T934">
        <v>3</v>
      </c>
      <c r="U934">
        <v>11</v>
      </c>
    </row>
    <row r="935" spans="1:21" x14ac:dyDescent="0.3">
      <c r="A935" s="5" t="s">
        <v>168</v>
      </c>
      <c r="B935" s="5" t="s">
        <v>206</v>
      </c>
      <c r="C935" s="5" t="s">
        <v>107</v>
      </c>
      <c r="D935" s="5" t="s">
        <v>248</v>
      </c>
      <c r="E935" s="5" t="s">
        <v>172</v>
      </c>
      <c r="F935" s="6">
        <v>43176</v>
      </c>
      <c r="G935" s="5" t="s">
        <v>148</v>
      </c>
      <c r="H935" s="5" t="s">
        <v>205</v>
      </c>
      <c r="I935">
        <v>42993</v>
      </c>
      <c r="J935">
        <v>183</v>
      </c>
      <c r="K935">
        <v>393</v>
      </c>
      <c r="L935">
        <v>3</v>
      </c>
      <c r="M935">
        <v>12576</v>
      </c>
      <c r="N935">
        <v>7488.7129999999997</v>
      </c>
      <c r="O935">
        <v>2496.2379999999998</v>
      </c>
      <c r="P935">
        <v>131</v>
      </c>
      <c r="Q935">
        <v>32</v>
      </c>
      <c r="R935">
        <v>5087.2870000000003</v>
      </c>
      <c r="S935">
        <v>2018</v>
      </c>
      <c r="T935">
        <v>3</v>
      </c>
      <c r="U935">
        <v>11</v>
      </c>
    </row>
    <row r="936" spans="1:21" x14ac:dyDescent="0.3">
      <c r="A936" s="5" t="s">
        <v>168</v>
      </c>
      <c r="B936" s="5" t="s">
        <v>206</v>
      </c>
      <c r="C936" s="5" t="s">
        <v>107</v>
      </c>
      <c r="D936" s="5" t="s">
        <v>248</v>
      </c>
      <c r="E936" s="5" t="s">
        <v>172</v>
      </c>
      <c r="F936" s="6">
        <v>43176</v>
      </c>
      <c r="G936" s="5" t="s">
        <v>148</v>
      </c>
      <c r="H936" s="5" t="s">
        <v>222</v>
      </c>
      <c r="I936">
        <v>42993</v>
      </c>
      <c r="J936">
        <v>183</v>
      </c>
      <c r="K936">
        <v>134</v>
      </c>
      <c r="L936">
        <v>1</v>
      </c>
      <c r="M936">
        <v>4288</v>
      </c>
      <c r="N936">
        <v>2496.2379999999998</v>
      </c>
      <c r="O936">
        <v>2496.2379999999998</v>
      </c>
      <c r="P936">
        <v>134</v>
      </c>
      <c r="Q936">
        <v>32</v>
      </c>
      <c r="R936">
        <v>1791.7619999999999</v>
      </c>
      <c r="S936">
        <v>2018</v>
      </c>
      <c r="T936">
        <v>3</v>
      </c>
      <c r="U936">
        <v>11</v>
      </c>
    </row>
    <row r="937" spans="1:21" x14ac:dyDescent="0.3">
      <c r="A937" s="5" t="s">
        <v>168</v>
      </c>
      <c r="B937" s="5" t="s">
        <v>206</v>
      </c>
      <c r="C937" s="5" t="s">
        <v>107</v>
      </c>
      <c r="D937" s="5" t="s">
        <v>248</v>
      </c>
      <c r="E937" s="5" t="s">
        <v>172</v>
      </c>
      <c r="F937" s="6">
        <v>43176</v>
      </c>
      <c r="G937" s="5" t="s">
        <v>148</v>
      </c>
      <c r="H937" s="5" t="s">
        <v>183</v>
      </c>
      <c r="I937">
        <v>42993</v>
      </c>
      <c r="J937">
        <v>183</v>
      </c>
      <c r="K937">
        <v>384</v>
      </c>
      <c r="L937">
        <v>3</v>
      </c>
      <c r="M937">
        <v>12288</v>
      </c>
      <c r="N937">
        <v>7488.7129999999997</v>
      </c>
      <c r="O937">
        <v>2496.2379999999998</v>
      </c>
      <c r="P937">
        <v>128</v>
      </c>
      <c r="Q937">
        <v>32</v>
      </c>
      <c r="R937">
        <v>4799.2870000000003</v>
      </c>
      <c r="S937">
        <v>2018</v>
      </c>
      <c r="T937">
        <v>3</v>
      </c>
      <c r="U937">
        <v>11</v>
      </c>
    </row>
    <row r="938" spans="1:21" x14ac:dyDescent="0.3">
      <c r="A938" s="5" t="s">
        <v>168</v>
      </c>
      <c r="B938" s="5" t="s">
        <v>206</v>
      </c>
      <c r="C938" s="5" t="s">
        <v>107</v>
      </c>
      <c r="D938" s="5" t="s">
        <v>248</v>
      </c>
      <c r="E938" s="5" t="s">
        <v>172</v>
      </c>
      <c r="F938" s="6">
        <v>43176</v>
      </c>
      <c r="G938" s="5" t="s">
        <v>148</v>
      </c>
      <c r="H938" s="5" t="s">
        <v>182</v>
      </c>
      <c r="I938">
        <v>42993</v>
      </c>
      <c r="J938">
        <v>183</v>
      </c>
      <c r="K938">
        <v>252</v>
      </c>
      <c r="L938">
        <v>2</v>
      </c>
      <c r="M938">
        <v>8064</v>
      </c>
      <c r="N938">
        <v>4992.4750000000004</v>
      </c>
      <c r="O938">
        <v>2496.2379999999998</v>
      </c>
      <c r="P938">
        <v>126</v>
      </c>
      <c r="Q938">
        <v>32</v>
      </c>
      <c r="R938">
        <v>3071.5250000000001</v>
      </c>
      <c r="S938">
        <v>2018</v>
      </c>
      <c r="T938">
        <v>3</v>
      </c>
      <c r="U938">
        <v>11</v>
      </c>
    </row>
    <row r="939" spans="1:21" x14ac:dyDescent="0.3">
      <c r="A939" s="5" t="s">
        <v>168</v>
      </c>
      <c r="B939" s="5" t="s">
        <v>206</v>
      </c>
      <c r="C939" s="5" t="s">
        <v>107</v>
      </c>
      <c r="D939" s="5" t="s">
        <v>248</v>
      </c>
      <c r="E939" s="5" t="s">
        <v>172</v>
      </c>
      <c r="F939" s="6">
        <v>43176</v>
      </c>
      <c r="G939" s="5" t="s">
        <v>148</v>
      </c>
      <c r="H939" s="5" t="s">
        <v>186</v>
      </c>
      <c r="I939">
        <v>42993</v>
      </c>
      <c r="J939">
        <v>183</v>
      </c>
      <c r="K939">
        <v>125</v>
      </c>
      <c r="L939">
        <v>1</v>
      </c>
      <c r="M939">
        <v>4000</v>
      </c>
      <c r="N939">
        <v>2496.2379999999998</v>
      </c>
      <c r="O939">
        <v>2496.2379999999998</v>
      </c>
      <c r="P939">
        <v>125</v>
      </c>
      <c r="Q939">
        <v>32</v>
      </c>
      <c r="R939">
        <v>1503.7619999999999</v>
      </c>
      <c r="S939">
        <v>2018</v>
      </c>
      <c r="T939">
        <v>3</v>
      </c>
      <c r="U939">
        <v>11</v>
      </c>
    </row>
    <row r="940" spans="1:21" x14ac:dyDescent="0.3">
      <c r="A940" s="5" t="s">
        <v>168</v>
      </c>
      <c r="B940" s="5" t="s">
        <v>206</v>
      </c>
      <c r="C940" s="5" t="s">
        <v>107</v>
      </c>
      <c r="D940" s="5" t="s">
        <v>248</v>
      </c>
      <c r="E940" s="5" t="s">
        <v>172</v>
      </c>
      <c r="F940" s="6">
        <v>43176</v>
      </c>
      <c r="G940" s="5" t="s">
        <v>148</v>
      </c>
      <c r="H940" s="5" t="s">
        <v>184</v>
      </c>
      <c r="I940">
        <v>42993</v>
      </c>
      <c r="J940">
        <v>183</v>
      </c>
      <c r="K940">
        <v>3321</v>
      </c>
      <c r="L940">
        <v>25</v>
      </c>
      <c r="M940">
        <v>104611.5</v>
      </c>
      <c r="N940">
        <v>62405.944000000003</v>
      </c>
      <c r="O940">
        <v>2496.2379999999998</v>
      </c>
      <c r="P940">
        <v>132.84</v>
      </c>
      <c r="Q940">
        <v>31.5</v>
      </c>
      <c r="R940">
        <v>42205.555999999997</v>
      </c>
      <c r="S940">
        <v>2018</v>
      </c>
      <c r="T940">
        <v>3</v>
      </c>
      <c r="U940">
        <v>11</v>
      </c>
    </row>
    <row r="941" spans="1:21" x14ac:dyDescent="0.3">
      <c r="A941" s="5" t="s">
        <v>168</v>
      </c>
      <c r="B941" s="5" t="s">
        <v>206</v>
      </c>
      <c r="C941" s="5" t="s">
        <v>107</v>
      </c>
      <c r="D941" s="5" t="s">
        <v>248</v>
      </c>
      <c r="E941" s="5" t="s">
        <v>172</v>
      </c>
      <c r="F941" s="6">
        <v>43176</v>
      </c>
      <c r="G941" s="5" t="s">
        <v>148</v>
      </c>
      <c r="H941" s="5" t="s">
        <v>230</v>
      </c>
      <c r="I941">
        <v>42993</v>
      </c>
      <c r="J941">
        <v>183</v>
      </c>
      <c r="K941">
        <v>1704</v>
      </c>
      <c r="L941">
        <v>13</v>
      </c>
      <c r="M941">
        <v>53676</v>
      </c>
      <c r="N941">
        <v>32451.091</v>
      </c>
      <c r="O941">
        <v>2496.2379999999998</v>
      </c>
      <c r="P941">
        <v>131.07692307692307</v>
      </c>
      <c r="Q941">
        <v>31.5</v>
      </c>
      <c r="R941">
        <v>21224.909</v>
      </c>
      <c r="S941">
        <v>2018</v>
      </c>
      <c r="T941">
        <v>3</v>
      </c>
      <c r="U941">
        <v>11</v>
      </c>
    </row>
    <row r="942" spans="1:21" x14ac:dyDescent="0.3">
      <c r="A942" s="5" t="s">
        <v>168</v>
      </c>
      <c r="B942" s="5" t="s">
        <v>206</v>
      </c>
      <c r="C942" s="5" t="s">
        <v>107</v>
      </c>
      <c r="D942" s="5" t="s">
        <v>248</v>
      </c>
      <c r="E942" s="5" t="s">
        <v>172</v>
      </c>
      <c r="F942" s="6">
        <v>43176</v>
      </c>
      <c r="G942" s="5" t="s">
        <v>148</v>
      </c>
      <c r="H942" s="5" t="s">
        <v>190</v>
      </c>
      <c r="I942">
        <v>42993</v>
      </c>
      <c r="J942">
        <v>183</v>
      </c>
      <c r="K942">
        <v>338</v>
      </c>
      <c r="L942">
        <v>3</v>
      </c>
      <c r="M942">
        <v>10816</v>
      </c>
      <c r="N942">
        <v>7488.7129999999997</v>
      </c>
      <c r="O942">
        <v>2496.2379999999998</v>
      </c>
      <c r="P942">
        <v>112.66666666666667</v>
      </c>
      <c r="Q942">
        <v>32</v>
      </c>
      <c r="R942">
        <v>3327.2869999999998</v>
      </c>
      <c r="S942">
        <v>2018</v>
      </c>
      <c r="T942">
        <v>3</v>
      </c>
      <c r="U942">
        <v>11</v>
      </c>
    </row>
    <row r="943" spans="1:21" x14ac:dyDescent="0.3">
      <c r="A943" s="5" t="s">
        <v>168</v>
      </c>
      <c r="B943" s="5" t="s">
        <v>206</v>
      </c>
      <c r="C943" s="5" t="s">
        <v>107</v>
      </c>
      <c r="D943" s="5" t="s">
        <v>248</v>
      </c>
      <c r="E943" s="5" t="s">
        <v>172</v>
      </c>
      <c r="F943" s="6">
        <v>43176</v>
      </c>
      <c r="G943" s="5" t="s">
        <v>148</v>
      </c>
      <c r="H943" s="5" t="s">
        <v>225</v>
      </c>
      <c r="I943">
        <v>42993</v>
      </c>
      <c r="J943">
        <v>183</v>
      </c>
      <c r="K943">
        <v>132</v>
      </c>
      <c r="L943">
        <v>1</v>
      </c>
      <c r="M943">
        <v>4224</v>
      </c>
      <c r="N943">
        <v>2496.2379999999998</v>
      </c>
      <c r="O943">
        <v>2496.2379999999998</v>
      </c>
      <c r="P943">
        <v>132</v>
      </c>
      <c r="Q943">
        <v>32</v>
      </c>
      <c r="R943">
        <v>1727.7619999999999</v>
      </c>
      <c r="S943">
        <v>2018</v>
      </c>
      <c r="T943">
        <v>3</v>
      </c>
      <c r="U943">
        <v>11</v>
      </c>
    </row>
    <row r="944" spans="1:21" x14ac:dyDescent="0.3">
      <c r="A944" s="5" t="s">
        <v>168</v>
      </c>
      <c r="B944" s="5" t="s">
        <v>206</v>
      </c>
      <c r="C944" s="5" t="s">
        <v>108</v>
      </c>
      <c r="D944" s="5" t="s">
        <v>250</v>
      </c>
      <c r="E944" s="5" t="s">
        <v>172</v>
      </c>
      <c r="F944" s="6">
        <v>43176</v>
      </c>
      <c r="G944" s="5" t="s">
        <v>148</v>
      </c>
      <c r="H944" s="5" t="s">
        <v>240</v>
      </c>
      <c r="I944">
        <v>42994</v>
      </c>
      <c r="J944">
        <v>182</v>
      </c>
      <c r="K944">
        <v>376.6</v>
      </c>
      <c r="L944">
        <v>5</v>
      </c>
      <c r="M944">
        <v>20974.6</v>
      </c>
      <c r="N944">
        <v>11921.714</v>
      </c>
      <c r="O944">
        <v>2384.3429999999998</v>
      </c>
      <c r="P944">
        <v>75.320000000000007</v>
      </c>
      <c r="Q944">
        <v>55.694600000000001</v>
      </c>
      <c r="R944">
        <v>9052.8860000000004</v>
      </c>
      <c r="S944">
        <v>2018</v>
      </c>
      <c r="T944">
        <v>3</v>
      </c>
      <c r="U944">
        <v>11</v>
      </c>
    </row>
    <row r="945" spans="1:21" x14ac:dyDescent="0.3">
      <c r="A945" s="5" t="s">
        <v>168</v>
      </c>
      <c r="B945" s="5" t="s">
        <v>206</v>
      </c>
      <c r="C945" s="5" t="s">
        <v>108</v>
      </c>
      <c r="D945" s="5" t="s">
        <v>250</v>
      </c>
      <c r="E945" s="5" t="s">
        <v>172</v>
      </c>
      <c r="F945" s="6">
        <v>43176</v>
      </c>
      <c r="G945" s="5" t="s">
        <v>148</v>
      </c>
      <c r="H945" s="5" t="s">
        <v>196</v>
      </c>
      <c r="I945">
        <v>42994</v>
      </c>
      <c r="J945">
        <v>182</v>
      </c>
      <c r="K945">
        <v>133.4</v>
      </c>
      <c r="L945">
        <v>1</v>
      </c>
      <c r="M945">
        <v>4135.3999999999996</v>
      </c>
      <c r="N945">
        <v>2384.3429999999998</v>
      </c>
      <c r="O945">
        <v>2384.3429999999998</v>
      </c>
      <c r="P945">
        <v>133.4</v>
      </c>
      <c r="Q945">
        <v>31</v>
      </c>
      <c r="R945">
        <v>1751.057</v>
      </c>
      <c r="S945">
        <v>2018</v>
      </c>
      <c r="T945">
        <v>3</v>
      </c>
      <c r="U945">
        <v>11</v>
      </c>
    </row>
    <row r="946" spans="1:21" x14ac:dyDescent="0.3">
      <c r="A946" s="5" t="s">
        <v>168</v>
      </c>
      <c r="B946" s="5" t="s">
        <v>175</v>
      </c>
      <c r="C946" s="5" t="s">
        <v>85</v>
      </c>
      <c r="D946" s="5" t="s">
        <v>257</v>
      </c>
      <c r="E946" s="5" t="s">
        <v>172</v>
      </c>
      <c r="F946" s="6">
        <v>43178</v>
      </c>
      <c r="G946" s="5" t="s">
        <v>148</v>
      </c>
      <c r="H946" s="5" t="s">
        <v>200</v>
      </c>
      <c r="I946">
        <v>43000</v>
      </c>
      <c r="J946">
        <v>178</v>
      </c>
      <c r="K946">
        <v>720</v>
      </c>
      <c r="L946">
        <v>6</v>
      </c>
      <c r="M946">
        <v>22320</v>
      </c>
      <c r="N946">
        <v>15249.929</v>
      </c>
      <c r="O946">
        <v>2541.6550000000002</v>
      </c>
      <c r="P946">
        <v>120</v>
      </c>
      <c r="Q946">
        <v>31</v>
      </c>
      <c r="R946">
        <v>7070.0709999999999</v>
      </c>
      <c r="S946">
        <v>2018</v>
      </c>
      <c r="T946">
        <v>3</v>
      </c>
      <c r="U946">
        <v>12</v>
      </c>
    </row>
    <row r="947" spans="1:21" x14ac:dyDescent="0.3">
      <c r="A947" s="5" t="s">
        <v>168</v>
      </c>
      <c r="B947" s="5" t="s">
        <v>175</v>
      </c>
      <c r="C947" s="5" t="s">
        <v>85</v>
      </c>
      <c r="D947" s="5" t="s">
        <v>257</v>
      </c>
      <c r="E947" s="5" t="s">
        <v>172</v>
      </c>
      <c r="F947" s="6">
        <v>43178</v>
      </c>
      <c r="G947" s="5" t="s">
        <v>148</v>
      </c>
      <c r="H947" s="5" t="s">
        <v>262</v>
      </c>
      <c r="I947">
        <v>43000</v>
      </c>
      <c r="J947">
        <v>178</v>
      </c>
      <c r="K947">
        <v>602</v>
      </c>
      <c r="L947">
        <v>5</v>
      </c>
      <c r="M947">
        <v>18662</v>
      </c>
      <c r="N947">
        <v>12708.273999999999</v>
      </c>
      <c r="O947">
        <v>2541.6550000000002</v>
      </c>
      <c r="P947">
        <v>120.4</v>
      </c>
      <c r="Q947">
        <v>31</v>
      </c>
      <c r="R947">
        <v>5953.7259999999997</v>
      </c>
      <c r="S947">
        <v>2018</v>
      </c>
      <c r="T947">
        <v>3</v>
      </c>
      <c r="U947">
        <v>12</v>
      </c>
    </row>
    <row r="948" spans="1:21" x14ac:dyDescent="0.3">
      <c r="A948" s="5" t="s">
        <v>168</v>
      </c>
      <c r="B948" s="5" t="s">
        <v>169</v>
      </c>
      <c r="C948" s="5" t="s">
        <v>170</v>
      </c>
      <c r="D948" s="5" t="s">
        <v>192</v>
      </c>
      <c r="E948" s="5" t="s">
        <v>172</v>
      </c>
      <c r="F948" s="6">
        <v>43180</v>
      </c>
      <c r="G948" s="5" t="s">
        <v>148</v>
      </c>
      <c r="H948" s="5" t="s">
        <v>173</v>
      </c>
      <c r="I948">
        <v>42943</v>
      </c>
      <c r="J948">
        <v>237</v>
      </c>
      <c r="K948">
        <v>140</v>
      </c>
      <c r="L948">
        <v>1</v>
      </c>
      <c r="M948">
        <v>4340</v>
      </c>
      <c r="N948">
        <v>2047.9110000000001</v>
      </c>
      <c r="O948">
        <v>2047.9110000000001</v>
      </c>
      <c r="P948">
        <v>140</v>
      </c>
      <c r="Q948">
        <v>31</v>
      </c>
      <c r="R948">
        <v>2292.0889999999999</v>
      </c>
      <c r="S948">
        <v>2018</v>
      </c>
      <c r="T948">
        <v>3</v>
      </c>
      <c r="U948">
        <v>12</v>
      </c>
    </row>
    <row r="949" spans="1:21" x14ac:dyDescent="0.3">
      <c r="A949" s="5" t="s">
        <v>168</v>
      </c>
      <c r="B949" s="5" t="s">
        <v>169</v>
      </c>
      <c r="C949" s="5" t="s">
        <v>170</v>
      </c>
      <c r="D949" s="5" t="s">
        <v>256</v>
      </c>
      <c r="E949" s="5" t="s">
        <v>172</v>
      </c>
      <c r="F949" s="6">
        <v>43180</v>
      </c>
      <c r="G949" s="5" t="s">
        <v>148</v>
      </c>
      <c r="H949" s="5" t="s">
        <v>173</v>
      </c>
      <c r="I949">
        <v>42991</v>
      </c>
      <c r="J949">
        <v>189</v>
      </c>
      <c r="K949">
        <v>110</v>
      </c>
      <c r="L949">
        <v>1</v>
      </c>
      <c r="M949">
        <v>3410</v>
      </c>
      <c r="N949">
        <v>2275.9369999999999</v>
      </c>
      <c r="O949">
        <v>2275.9369999999999</v>
      </c>
      <c r="P949">
        <v>110</v>
      </c>
      <c r="Q949">
        <v>31</v>
      </c>
      <c r="R949">
        <v>1134.0630000000001</v>
      </c>
      <c r="S949">
        <v>2018</v>
      </c>
      <c r="T949">
        <v>3</v>
      </c>
      <c r="U949">
        <v>12</v>
      </c>
    </row>
    <row r="950" spans="1:21" x14ac:dyDescent="0.3">
      <c r="A950" s="5" t="s">
        <v>168</v>
      </c>
      <c r="B950" s="5" t="s">
        <v>169</v>
      </c>
      <c r="C950" s="5" t="s">
        <v>170</v>
      </c>
      <c r="D950" s="5" t="s">
        <v>256</v>
      </c>
      <c r="E950" s="5" t="s">
        <v>227</v>
      </c>
      <c r="F950" s="6">
        <v>43180</v>
      </c>
      <c r="G950" s="5" t="s">
        <v>148</v>
      </c>
      <c r="H950" s="5" t="s">
        <v>173</v>
      </c>
      <c r="I950">
        <v>42991</v>
      </c>
      <c r="J950">
        <v>189</v>
      </c>
      <c r="K950">
        <v>-110</v>
      </c>
      <c r="L950">
        <v>-1</v>
      </c>
      <c r="M950">
        <v>-3410</v>
      </c>
      <c r="N950">
        <v>-2275.9369999999999</v>
      </c>
      <c r="O950">
        <v>-2275.9369999999999</v>
      </c>
      <c r="P950">
        <v>110</v>
      </c>
      <c r="Q950">
        <v>31</v>
      </c>
      <c r="R950">
        <v>-1134.0630000000001</v>
      </c>
      <c r="S950">
        <v>2018</v>
      </c>
      <c r="T950">
        <v>3</v>
      </c>
      <c r="U950">
        <v>12</v>
      </c>
    </row>
    <row r="951" spans="1:21" x14ac:dyDescent="0.3">
      <c r="A951" s="5" t="s">
        <v>168</v>
      </c>
      <c r="B951" s="5" t="s">
        <v>169</v>
      </c>
      <c r="C951" s="5" t="s">
        <v>170</v>
      </c>
      <c r="D951" s="5" t="s">
        <v>256</v>
      </c>
      <c r="E951" s="5" t="s">
        <v>172</v>
      </c>
      <c r="F951" s="6">
        <v>43180</v>
      </c>
      <c r="G951" s="5" t="s">
        <v>148</v>
      </c>
      <c r="H951" s="5" t="s">
        <v>261</v>
      </c>
      <c r="I951">
        <v>42991</v>
      </c>
      <c r="J951">
        <v>189</v>
      </c>
      <c r="K951">
        <v>1268</v>
      </c>
      <c r="L951">
        <v>10</v>
      </c>
      <c r="M951">
        <v>38040</v>
      </c>
      <c r="N951">
        <v>22759.37</v>
      </c>
      <c r="O951">
        <v>2275.9369999999999</v>
      </c>
      <c r="P951">
        <v>126.8</v>
      </c>
      <c r="Q951">
        <v>30</v>
      </c>
      <c r="R951">
        <v>15280.63</v>
      </c>
      <c r="S951">
        <v>2018</v>
      </c>
      <c r="T951">
        <v>3</v>
      </c>
      <c r="U951">
        <v>12</v>
      </c>
    </row>
    <row r="952" spans="1:21" x14ac:dyDescent="0.3">
      <c r="A952" s="5" t="s">
        <v>168</v>
      </c>
      <c r="B952" s="5" t="s">
        <v>169</v>
      </c>
      <c r="C952" s="5" t="s">
        <v>170</v>
      </c>
      <c r="D952" s="5" t="s">
        <v>248</v>
      </c>
      <c r="E952" s="5" t="s">
        <v>172</v>
      </c>
      <c r="F952" s="6">
        <v>43180</v>
      </c>
      <c r="G952" s="5" t="s">
        <v>148</v>
      </c>
      <c r="H952" s="5" t="s">
        <v>173</v>
      </c>
      <c r="I952">
        <v>42993</v>
      </c>
      <c r="J952">
        <v>187</v>
      </c>
      <c r="K952">
        <v>110</v>
      </c>
      <c r="L952">
        <v>1</v>
      </c>
      <c r="M952">
        <v>3410</v>
      </c>
      <c r="N952">
        <v>2966.1210000000001</v>
      </c>
      <c r="O952">
        <v>2966.1210000000001</v>
      </c>
      <c r="P952">
        <v>110</v>
      </c>
      <c r="Q952">
        <v>31</v>
      </c>
      <c r="R952">
        <v>443.87900000000002</v>
      </c>
      <c r="S952">
        <v>2018</v>
      </c>
      <c r="T952">
        <v>3</v>
      </c>
      <c r="U952">
        <v>12</v>
      </c>
    </row>
    <row r="953" spans="1:21" x14ac:dyDescent="0.3">
      <c r="A953" s="5" t="s">
        <v>168</v>
      </c>
      <c r="B953" s="5" t="s">
        <v>169</v>
      </c>
      <c r="C953" s="5" t="s">
        <v>170</v>
      </c>
      <c r="D953" s="5" t="s">
        <v>248</v>
      </c>
      <c r="E953" s="5" t="s">
        <v>172</v>
      </c>
      <c r="F953" s="6">
        <v>43180</v>
      </c>
      <c r="G953" s="5" t="s">
        <v>148</v>
      </c>
      <c r="H953" s="5" t="s">
        <v>190</v>
      </c>
      <c r="I953">
        <v>42993</v>
      </c>
      <c r="J953">
        <v>187</v>
      </c>
      <c r="K953">
        <v>7412</v>
      </c>
      <c r="L953">
        <v>60</v>
      </c>
      <c r="M953">
        <v>222360</v>
      </c>
      <c r="N953">
        <v>151272.171</v>
      </c>
      <c r="O953">
        <v>2521.203</v>
      </c>
      <c r="P953">
        <v>123.53333333333333</v>
      </c>
      <c r="Q953">
        <v>30</v>
      </c>
      <c r="R953">
        <v>71087.828999999998</v>
      </c>
      <c r="S953">
        <v>2018</v>
      </c>
      <c r="T953">
        <v>3</v>
      </c>
      <c r="U953">
        <v>12</v>
      </c>
    </row>
    <row r="954" spans="1:21" x14ac:dyDescent="0.3">
      <c r="A954" s="5" t="s">
        <v>168</v>
      </c>
      <c r="B954" s="5" t="s">
        <v>175</v>
      </c>
      <c r="C954" s="5" t="s">
        <v>84</v>
      </c>
      <c r="D954" s="5" t="s">
        <v>257</v>
      </c>
      <c r="E954" s="5" t="s">
        <v>172</v>
      </c>
      <c r="F954" s="6">
        <v>43180</v>
      </c>
      <c r="G954" s="5" t="s">
        <v>148</v>
      </c>
      <c r="H954" s="5" t="s">
        <v>264</v>
      </c>
      <c r="I954">
        <v>43000</v>
      </c>
      <c r="J954">
        <v>180</v>
      </c>
      <c r="K954">
        <v>1077.5</v>
      </c>
      <c r="L954">
        <v>9</v>
      </c>
      <c r="M954">
        <v>33402.5</v>
      </c>
      <c r="N954">
        <v>24989.734</v>
      </c>
      <c r="O954">
        <v>2776.6370000000002</v>
      </c>
      <c r="P954">
        <v>119.72222222222223</v>
      </c>
      <c r="Q954">
        <v>31</v>
      </c>
      <c r="R954">
        <v>8412.7659999999996</v>
      </c>
      <c r="S954">
        <v>2018</v>
      </c>
      <c r="T954">
        <v>3</v>
      </c>
      <c r="U954">
        <v>12</v>
      </c>
    </row>
    <row r="955" spans="1:21" x14ac:dyDescent="0.3">
      <c r="A955" s="5" t="s">
        <v>168</v>
      </c>
      <c r="B955" s="5" t="s">
        <v>175</v>
      </c>
      <c r="C955" s="5" t="s">
        <v>86</v>
      </c>
      <c r="D955" s="5" t="s">
        <v>265</v>
      </c>
      <c r="E955" s="5" t="s">
        <v>172</v>
      </c>
      <c r="F955" s="6">
        <v>43180</v>
      </c>
      <c r="G955" s="5" t="s">
        <v>148</v>
      </c>
      <c r="H955" s="5" t="s">
        <v>266</v>
      </c>
      <c r="I955">
        <v>43005</v>
      </c>
      <c r="J955">
        <v>175</v>
      </c>
      <c r="K955">
        <v>5142.5</v>
      </c>
      <c r="L955">
        <v>40</v>
      </c>
      <c r="M955">
        <v>159417.5</v>
      </c>
      <c r="N955">
        <v>99644.338000000003</v>
      </c>
      <c r="O955">
        <v>2491.1080000000002</v>
      </c>
      <c r="P955">
        <v>128.5625</v>
      </c>
      <c r="Q955">
        <v>31</v>
      </c>
      <c r="R955">
        <v>59773.161999999997</v>
      </c>
      <c r="S955">
        <v>2018</v>
      </c>
      <c r="T955">
        <v>3</v>
      </c>
      <c r="U955">
        <v>12</v>
      </c>
    </row>
    <row r="956" spans="1:21" x14ac:dyDescent="0.3">
      <c r="A956" s="5" t="s">
        <v>168</v>
      </c>
      <c r="B956" s="5" t="s">
        <v>175</v>
      </c>
      <c r="C956" s="5" t="s">
        <v>89</v>
      </c>
      <c r="D956" s="5" t="s">
        <v>267</v>
      </c>
      <c r="E956" s="5" t="s">
        <v>172</v>
      </c>
      <c r="F956" s="6">
        <v>43180</v>
      </c>
      <c r="G956" s="5" t="s">
        <v>148</v>
      </c>
      <c r="H956" s="5" t="s">
        <v>173</v>
      </c>
      <c r="I956">
        <v>43064</v>
      </c>
      <c r="J956">
        <v>116</v>
      </c>
      <c r="K956">
        <v>45</v>
      </c>
      <c r="L956">
        <v>1</v>
      </c>
      <c r="M956">
        <v>1395</v>
      </c>
      <c r="N956">
        <v>1791.7460000000001</v>
      </c>
      <c r="O956">
        <v>1791.7460000000001</v>
      </c>
      <c r="P956">
        <v>45</v>
      </c>
      <c r="Q956">
        <v>31</v>
      </c>
      <c r="R956">
        <v>-396.74599999999998</v>
      </c>
      <c r="S956">
        <v>2018</v>
      </c>
      <c r="T956">
        <v>3</v>
      </c>
      <c r="U956">
        <v>12</v>
      </c>
    </row>
    <row r="957" spans="1:21" x14ac:dyDescent="0.3">
      <c r="A957" s="5" t="s">
        <v>168</v>
      </c>
      <c r="B957" s="5" t="s">
        <v>169</v>
      </c>
      <c r="C957" s="5" t="s">
        <v>170</v>
      </c>
      <c r="D957" s="5" t="s">
        <v>255</v>
      </c>
      <c r="E957" s="5" t="s">
        <v>172</v>
      </c>
      <c r="F957" s="6">
        <v>43181</v>
      </c>
      <c r="G957" s="5" t="s">
        <v>148</v>
      </c>
      <c r="H957" s="5" t="s">
        <v>261</v>
      </c>
      <c r="I957">
        <v>42983</v>
      </c>
      <c r="J957">
        <v>198</v>
      </c>
      <c r="K957">
        <v>1268</v>
      </c>
      <c r="L957">
        <v>5</v>
      </c>
      <c r="M957">
        <v>19020</v>
      </c>
      <c r="N957">
        <v>6993.7650000000003</v>
      </c>
      <c r="O957">
        <v>1398.7529999999999</v>
      </c>
      <c r="P957">
        <v>253.6</v>
      </c>
      <c r="Q957">
        <v>15</v>
      </c>
      <c r="R957">
        <v>12026.235000000001</v>
      </c>
      <c r="S957">
        <v>2018</v>
      </c>
      <c r="T957">
        <v>3</v>
      </c>
      <c r="U957">
        <v>12</v>
      </c>
    </row>
    <row r="958" spans="1:21" x14ac:dyDescent="0.3">
      <c r="A958" s="5" t="s">
        <v>168</v>
      </c>
      <c r="B958" s="5" t="s">
        <v>169</v>
      </c>
      <c r="C958" s="5" t="s">
        <v>170</v>
      </c>
      <c r="D958" s="5" t="s">
        <v>256</v>
      </c>
      <c r="E958" s="5" t="s">
        <v>227</v>
      </c>
      <c r="F958" s="6">
        <v>43181</v>
      </c>
      <c r="G958" s="5" t="s">
        <v>148</v>
      </c>
      <c r="H958" s="5" t="s">
        <v>261</v>
      </c>
      <c r="I958">
        <v>42991</v>
      </c>
      <c r="J958">
        <v>190</v>
      </c>
      <c r="K958">
        <v>-1268</v>
      </c>
      <c r="L958">
        <v>-10</v>
      </c>
      <c r="M958">
        <v>-38040</v>
      </c>
      <c r="N958">
        <v>-22759.37</v>
      </c>
      <c r="O958">
        <v>-2275.9369999999999</v>
      </c>
      <c r="P958">
        <v>126.8</v>
      </c>
      <c r="Q958">
        <v>30</v>
      </c>
      <c r="R958">
        <v>-15280.63</v>
      </c>
      <c r="S958">
        <v>2018</v>
      </c>
      <c r="T958">
        <v>3</v>
      </c>
      <c r="U958">
        <v>12</v>
      </c>
    </row>
    <row r="959" spans="1:21" x14ac:dyDescent="0.3">
      <c r="A959" s="5" t="s">
        <v>168</v>
      </c>
      <c r="B959" s="5" t="s">
        <v>169</v>
      </c>
      <c r="C959" s="5" t="s">
        <v>170</v>
      </c>
      <c r="D959" s="5" t="s">
        <v>256</v>
      </c>
      <c r="E959" s="5" t="s">
        <v>172</v>
      </c>
      <c r="F959" s="6">
        <v>43181</v>
      </c>
      <c r="G959" s="5" t="s">
        <v>148</v>
      </c>
      <c r="H959" s="5" t="s">
        <v>261</v>
      </c>
      <c r="I959">
        <v>42991</v>
      </c>
      <c r="J959">
        <v>190</v>
      </c>
      <c r="K959">
        <v>1268</v>
      </c>
      <c r="L959">
        <v>5</v>
      </c>
      <c r="M959">
        <v>19020</v>
      </c>
      <c r="N959">
        <v>11379.684999999999</v>
      </c>
      <c r="O959">
        <v>2275.9369999999999</v>
      </c>
      <c r="P959">
        <v>253.6</v>
      </c>
      <c r="Q959">
        <v>15</v>
      </c>
      <c r="R959">
        <v>7640.3149999999996</v>
      </c>
      <c r="S959">
        <v>2018</v>
      </c>
      <c r="T959">
        <v>3</v>
      </c>
      <c r="U959">
        <v>12</v>
      </c>
    </row>
    <row r="960" spans="1:21" x14ac:dyDescent="0.3">
      <c r="A960" s="5" t="s">
        <v>168</v>
      </c>
      <c r="B960" s="5" t="s">
        <v>175</v>
      </c>
      <c r="C960" s="5" t="s">
        <v>84</v>
      </c>
      <c r="D960" s="5" t="s">
        <v>257</v>
      </c>
      <c r="E960" s="5" t="s">
        <v>172</v>
      </c>
      <c r="F960" s="6">
        <v>43181</v>
      </c>
      <c r="G960" s="5" t="s">
        <v>148</v>
      </c>
      <c r="H960" s="5" t="s">
        <v>194</v>
      </c>
      <c r="I960">
        <v>43000</v>
      </c>
      <c r="J960">
        <v>181</v>
      </c>
      <c r="K960">
        <v>278.5</v>
      </c>
      <c r="L960">
        <v>2</v>
      </c>
      <c r="M960">
        <v>8633.5</v>
      </c>
      <c r="N960">
        <v>5553.2740000000003</v>
      </c>
      <c r="O960">
        <v>2776.6370000000002</v>
      </c>
      <c r="P960">
        <v>139.25</v>
      </c>
      <c r="Q960">
        <v>31</v>
      </c>
      <c r="R960">
        <v>3080.2260000000001</v>
      </c>
      <c r="S960">
        <v>2018</v>
      </c>
      <c r="T960">
        <v>3</v>
      </c>
      <c r="U960">
        <v>12</v>
      </c>
    </row>
    <row r="961" spans="1:21" x14ac:dyDescent="0.3">
      <c r="A961" s="5" t="s">
        <v>168</v>
      </c>
      <c r="B961" s="5" t="s">
        <v>175</v>
      </c>
      <c r="C961" s="5" t="s">
        <v>84</v>
      </c>
      <c r="D961" s="5" t="s">
        <v>257</v>
      </c>
      <c r="E961" s="5" t="s">
        <v>172</v>
      </c>
      <c r="F961" s="6">
        <v>43181</v>
      </c>
      <c r="G961" s="5" t="s">
        <v>148</v>
      </c>
      <c r="H961" s="5" t="s">
        <v>179</v>
      </c>
      <c r="I961">
        <v>43000</v>
      </c>
      <c r="J961">
        <v>181</v>
      </c>
      <c r="K961">
        <v>140.5</v>
      </c>
      <c r="L961">
        <v>1</v>
      </c>
      <c r="M961">
        <v>4496</v>
      </c>
      <c r="N961">
        <v>2776.6370000000002</v>
      </c>
      <c r="O961">
        <v>2776.6370000000002</v>
      </c>
      <c r="P961">
        <v>140.5</v>
      </c>
      <c r="Q961">
        <v>32</v>
      </c>
      <c r="R961">
        <v>1719.3630000000001</v>
      </c>
      <c r="S961">
        <v>2018</v>
      </c>
      <c r="T961">
        <v>3</v>
      </c>
      <c r="U961">
        <v>12</v>
      </c>
    </row>
    <row r="962" spans="1:21" x14ac:dyDescent="0.3">
      <c r="A962" s="5" t="s">
        <v>168</v>
      </c>
      <c r="B962" s="5" t="s">
        <v>175</v>
      </c>
      <c r="C962" s="5" t="s">
        <v>84</v>
      </c>
      <c r="D962" s="5" t="s">
        <v>257</v>
      </c>
      <c r="E962" s="5" t="s">
        <v>172</v>
      </c>
      <c r="F962" s="6">
        <v>43181</v>
      </c>
      <c r="G962" s="5" t="s">
        <v>148</v>
      </c>
      <c r="H962" s="5" t="s">
        <v>179</v>
      </c>
      <c r="I962">
        <v>43000</v>
      </c>
      <c r="J962">
        <v>181</v>
      </c>
      <c r="K962">
        <v>258</v>
      </c>
      <c r="L962">
        <v>2</v>
      </c>
      <c r="M962">
        <v>8256</v>
      </c>
      <c r="N962">
        <v>5553.2740000000003</v>
      </c>
      <c r="O962">
        <v>2776.6370000000002</v>
      </c>
      <c r="P962">
        <v>129</v>
      </c>
      <c r="Q962">
        <v>32</v>
      </c>
      <c r="R962">
        <v>2702.7260000000001</v>
      </c>
      <c r="S962">
        <v>2018</v>
      </c>
      <c r="T962">
        <v>3</v>
      </c>
      <c r="U962">
        <v>12</v>
      </c>
    </row>
    <row r="963" spans="1:21" x14ac:dyDescent="0.3">
      <c r="A963" s="5" t="s">
        <v>168</v>
      </c>
      <c r="B963" s="5" t="s">
        <v>175</v>
      </c>
      <c r="C963" s="5" t="s">
        <v>86</v>
      </c>
      <c r="D963" s="5" t="s">
        <v>265</v>
      </c>
      <c r="E963" s="5" t="s">
        <v>172</v>
      </c>
      <c r="F963" s="6">
        <v>43181</v>
      </c>
      <c r="G963" s="5" t="s">
        <v>148</v>
      </c>
      <c r="H963" s="5" t="s">
        <v>178</v>
      </c>
      <c r="I963">
        <v>43005</v>
      </c>
      <c r="J963">
        <v>176</v>
      </c>
      <c r="K963">
        <v>204.5</v>
      </c>
      <c r="L963">
        <v>2</v>
      </c>
      <c r="M963">
        <v>6339.5</v>
      </c>
      <c r="N963">
        <v>4982.2169999999996</v>
      </c>
      <c r="O963">
        <v>2491.1080000000002</v>
      </c>
      <c r="P963">
        <v>102.25</v>
      </c>
      <c r="Q963">
        <v>31</v>
      </c>
      <c r="R963">
        <v>1357.2829999999999</v>
      </c>
      <c r="S963">
        <v>2018</v>
      </c>
      <c r="T963">
        <v>3</v>
      </c>
      <c r="U963">
        <v>12</v>
      </c>
    </row>
    <row r="964" spans="1:21" x14ac:dyDescent="0.3">
      <c r="A964" s="5" t="s">
        <v>168</v>
      </c>
      <c r="B964" s="5" t="s">
        <v>175</v>
      </c>
      <c r="C964" s="5" t="s">
        <v>86</v>
      </c>
      <c r="D964" s="5" t="s">
        <v>265</v>
      </c>
      <c r="E964" s="5" t="s">
        <v>172</v>
      </c>
      <c r="F964" s="6">
        <v>43181</v>
      </c>
      <c r="G964" s="5" t="s">
        <v>148</v>
      </c>
      <c r="H964" s="5" t="s">
        <v>196</v>
      </c>
      <c r="I964">
        <v>43005</v>
      </c>
      <c r="J964">
        <v>176</v>
      </c>
      <c r="K964">
        <v>265.5</v>
      </c>
      <c r="L964">
        <v>2</v>
      </c>
      <c r="M964">
        <v>8230.5</v>
      </c>
      <c r="N964">
        <v>4982.2169999999996</v>
      </c>
      <c r="O964">
        <v>2491.1080000000002</v>
      </c>
      <c r="P964">
        <v>132.75</v>
      </c>
      <c r="Q964">
        <v>31</v>
      </c>
      <c r="R964">
        <v>3248.2829999999999</v>
      </c>
      <c r="S964">
        <v>2018</v>
      </c>
      <c r="T964">
        <v>3</v>
      </c>
      <c r="U964">
        <v>12</v>
      </c>
    </row>
    <row r="965" spans="1:21" x14ac:dyDescent="0.3">
      <c r="A965" s="5" t="s">
        <v>168</v>
      </c>
      <c r="B965" s="5" t="s">
        <v>175</v>
      </c>
      <c r="C965" s="5" t="s">
        <v>86</v>
      </c>
      <c r="D965" s="5" t="s">
        <v>265</v>
      </c>
      <c r="E965" s="5" t="s">
        <v>172</v>
      </c>
      <c r="F965" s="6">
        <v>43181</v>
      </c>
      <c r="G965" s="5" t="s">
        <v>148</v>
      </c>
      <c r="H965" s="5" t="s">
        <v>198</v>
      </c>
      <c r="I965">
        <v>43005</v>
      </c>
      <c r="J965">
        <v>176</v>
      </c>
      <c r="K965">
        <v>230</v>
      </c>
      <c r="L965">
        <v>2</v>
      </c>
      <c r="M965">
        <v>7130</v>
      </c>
      <c r="N965">
        <v>4982.2169999999996</v>
      </c>
      <c r="O965">
        <v>2491.1080000000002</v>
      </c>
      <c r="P965">
        <v>115</v>
      </c>
      <c r="Q965">
        <v>31</v>
      </c>
      <c r="R965">
        <v>2147.7829999999999</v>
      </c>
      <c r="S965">
        <v>2018</v>
      </c>
      <c r="T965">
        <v>3</v>
      </c>
      <c r="U965">
        <v>12</v>
      </c>
    </row>
    <row r="966" spans="1:21" x14ac:dyDescent="0.3">
      <c r="A966" s="5" t="s">
        <v>168</v>
      </c>
      <c r="B966" s="5" t="s">
        <v>175</v>
      </c>
      <c r="C966" s="5" t="s">
        <v>86</v>
      </c>
      <c r="D966" s="5" t="s">
        <v>265</v>
      </c>
      <c r="E966" s="5" t="s">
        <v>172</v>
      </c>
      <c r="F966" s="6">
        <v>43181</v>
      </c>
      <c r="G966" s="5" t="s">
        <v>148</v>
      </c>
      <c r="H966" s="5" t="s">
        <v>197</v>
      </c>
      <c r="I966">
        <v>43005</v>
      </c>
      <c r="J966">
        <v>176</v>
      </c>
      <c r="K966">
        <v>249.5</v>
      </c>
      <c r="L966">
        <v>2</v>
      </c>
      <c r="M966">
        <v>7734.5</v>
      </c>
      <c r="N966">
        <v>4982.2169999999996</v>
      </c>
      <c r="O966">
        <v>2491.1080000000002</v>
      </c>
      <c r="P966">
        <v>124.75</v>
      </c>
      <c r="Q966">
        <v>31</v>
      </c>
      <c r="R966">
        <v>2752.2829999999999</v>
      </c>
      <c r="S966">
        <v>2018</v>
      </c>
      <c r="T966">
        <v>3</v>
      </c>
      <c r="U966">
        <v>12</v>
      </c>
    </row>
    <row r="967" spans="1:21" x14ac:dyDescent="0.3">
      <c r="A967" s="5" t="s">
        <v>168</v>
      </c>
      <c r="B967" s="5" t="s">
        <v>175</v>
      </c>
      <c r="C967" s="5" t="s">
        <v>86</v>
      </c>
      <c r="D967" s="5" t="s">
        <v>265</v>
      </c>
      <c r="E967" s="5" t="s">
        <v>172</v>
      </c>
      <c r="F967" s="6">
        <v>43181</v>
      </c>
      <c r="G967" s="5" t="s">
        <v>148</v>
      </c>
      <c r="H967" s="5" t="s">
        <v>197</v>
      </c>
      <c r="I967">
        <v>43005</v>
      </c>
      <c r="J967">
        <v>176</v>
      </c>
      <c r="K967">
        <v>107.5</v>
      </c>
      <c r="L967">
        <v>1</v>
      </c>
      <c r="M967">
        <v>3332.5</v>
      </c>
      <c r="N967">
        <v>2491.1080000000002</v>
      </c>
      <c r="O967">
        <v>2491.1080000000002</v>
      </c>
      <c r="P967">
        <v>107.5</v>
      </c>
      <c r="Q967">
        <v>31</v>
      </c>
      <c r="R967">
        <v>841.39200000000005</v>
      </c>
      <c r="S967">
        <v>2018</v>
      </c>
      <c r="T967">
        <v>3</v>
      </c>
      <c r="U967">
        <v>12</v>
      </c>
    </row>
    <row r="968" spans="1:21" x14ac:dyDescent="0.3">
      <c r="A968" s="5" t="s">
        <v>168</v>
      </c>
      <c r="B968" s="5" t="s">
        <v>175</v>
      </c>
      <c r="C968" s="5" t="s">
        <v>86</v>
      </c>
      <c r="D968" s="5" t="s">
        <v>265</v>
      </c>
      <c r="E968" s="5" t="s">
        <v>172</v>
      </c>
      <c r="F968" s="6">
        <v>43181</v>
      </c>
      <c r="G968" s="5" t="s">
        <v>148</v>
      </c>
      <c r="H968" s="5" t="s">
        <v>197</v>
      </c>
      <c r="I968">
        <v>43005</v>
      </c>
      <c r="J968">
        <v>176</v>
      </c>
      <c r="K968">
        <v>106</v>
      </c>
      <c r="L968">
        <v>1</v>
      </c>
      <c r="M968">
        <v>3286</v>
      </c>
      <c r="N968">
        <v>2491.1080000000002</v>
      </c>
      <c r="O968">
        <v>2491.1080000000002</v>
      </c>
      <c r="P968">
        <v>106</v>
      </c>
      <c r="Q968">
        <v>31</v>
      </c>
      <c r="R968">
        <v>794.89200000000005</v>
      </c>
      <c r="S968">
        <v>2018</v>
      </c>
      <c r="T968">
        <v>3</v>
      </c>
      <c r="U968">
        <v>12</v>
      </c>
    </row>
    <row r="969" spans="1:21" x14ac:dyDescent="0.3">
      <c r="A969" s="5" t="s">
        <v>168</v>
      </c>
      <c r="B969" s="5" t="s">
        <v>175</v>
      </c>
      <c r="C969" s="5" t="s">
        <v>86</v>
      </c>
      <c r="D969" s="5" t="s">
        <v>265</v>
      </c>
      <c r="E969" s="5" t="s">
        <v>172</v>
      </c>
      <c r="F969" s="6">
        <v>43181</v>
      </c>
      <c r="G969" s="5" t="s">
        <v>148</v>
      </c>
      <c r="H969" s="5" t="s">
        <v>208</v>
      </c>
      <c r="I969">
        <v>43005</v>
      </c>
      <c r="J969">
        <v>176</v>
      </c>
      <c r="K969">
        <v>112.5</v>
      </c>
      <c r="L969">
        <v>1</v>
      </c>
      <c r="M969">
        <v>3487.5</v>
      </c>
      <c r="N969">
        <v>2491.1080000000002</v>
      </c>
      <c r="O969">
        <v>2491.1080000000002</v>
      </c>
      <c r="P969">
        <v>112.5</v>
      </c>
      <c r="Q969">
        <v>31</v>
      </c>
      <c r="R969">
        <v>996.39200000000005</v>
      </c>
      <c r="S969">
        <v>2018</v>
      </c>
      <c r="T969">
        <v>3</v>
      </c>
      <c r="U969">
        <v>12</v>
      </c>
    </row>
    <row r="970" spans="1:21" x14ac:dyDescent="0.3">
      <c r="A970" s="5" t="s">
        <v>168</v>
      </c>
      <c r="B970" s="5" t="s">
        <v>175</v>
      </c>
      <c r="C970" s="5" t="s">
        <v>86</v>
      </c>
      <c r="D970" s="5" t="s">
        <v>265</v>
      </c>
      <c r="E970" s="5" t="s">
        <v>172</v>
      </c>
      <c r="F970" s="6">
        <v>43181</v>
      </c>
      <c r="G970" s="5" t="s">
        <v>148</v>
      </c>
      <c r="H970" s="5" t="s">
        <v>209</v>
      </c>
      <c r="I970">
        <v>43005</v>
      </c>
      <c r="J970">
        <v>176</v>
      </c>
      <c r="K970">
        <v>220</v>
      </c>
      <c r="L970">
        <v>2</v>
      </c>
      <c r="M970">
        <v>6820</v>
      </c>
      <c r="N970">
        <v>4982.2169999999996</v>
      </c>
      <c r="O970">
        <v>2491.1080000000002</v>
      </c>
      <c r="P970">
        <v>110</v>
      </c>
      <c r="Q970">
        <v>31</v>
      </c>
      <c r="R970">
        <v>1837.7829999999999</v>
      </c>
      <c r="S970">
        <v>2018</v>
      </c>
      <c r="T970">
        <v>3</v>
      </c>
      <c r="U970">
        <v>12</v>
      </c>
    </row>
    <row r="971" spans="1:21" x14ac:dyDescent="0.3">
      <c r="A971" s="5" t="s">
        <v>168</v>
      </c>
      <c r="B971" s="5" t="s">
        <v>206</v>
      </c>
      <c r="C971" s="5" t="s">
        <v>103</v>
      </c>
      <c r="D971" s="5" t="s">
        <v>268</v>
      </c>
      <c r="E971" s="5" t="s">
        <v>172</v>
      </c>
      <c r="F971" s="6">
        <v>43181</v>
      </c>
      <c r="G971" s="5" t="s">
        <v>148</v>
      </c>
      <c r="H971" s="5" t="s">
        <v>190</v>
      </c>
      <c r="I971">
        <v>43016</v>
      </c>
      <c r="J971">
        <v>165</v>
      </c>
      <c r="K971">
        <v>217</v>
      </c>
      <c r="L971">
        <v>2</v>
      </c>
      <c r="M971">
        <v>6727</v>
      </c>
      <c r="N971">
        <v>4668.1059999999998</v>
      </c>
      <c r="O971">
        <v>2334.0529999999999</v>
      </c>
      <c r="P971">
        <v>108.5</v>
      </c>
      <c r="Q971">
        <v>31</v>
      </c>
      <c r="R971">
        <v>2058.8939999999998</v>
      </c>
      <c r="S971">
        <v>2018</v>
      </c>
      <c r="T971">
        <v>3</v>
      </c>
      <c r="U971">
        <v>12</v>
      </c>
    </row>
    <row r="972" spans="1:21" x14ac:dyDescent="0.3">
      <c r="A972" s="5" t="s">
        <v>168</v>
      </c>
      <c r="B972" s="5" t="s">
        <v>206</v>
      </c>
      <c r="C972" s="5" t="s">
        <v>108</v>
      </c>
      <c r="D972" s="5" t="s">
        <v>250</v>
      </c>
      <c r="E972" s="5" t="s">
        <v>172</v>
      </c>
      <c r="F972" s="6">
        <v>43181</v>
      </c>
      <c r="G972" s="5" t="s">
        <v>148</v>
      </c>
      <c r="H972" s="5" t="s">
        <v>201</v>
      </c>
      <c r="I972">
        <v>42994</v>
      </c>
      <c r="J972">
        <v>187</v>
      </c>
      <c r="K972">
        <v>380</v>
      </c>
      <c r="L972">
        <v>3</v>
      </c>
      <c r="M972">
        <v>12160</v>
      </c>
      <c r="N972">
        <v>7411.7719999999999</v>
      </c>
      <c r="O972">
        <v>2470.5909999999999</v>
      </c>
      <c r="P972">
        <v>126.66666666666667</v>
      </c>
      <c r="Q972">
        <v>32</v>
      </c>
      <c r="R972">
        <v>4748.2280000000001</v>
      </c>
      <c r="S972">
        <v>2018</v>
      </c>
      <c r="T972">
        <v>3</v>
      </c>
      <c r="U972">
        <v>12</v>
      </c>
    </row>
    <row r="973" spans="1:21" x14ac:dyDescent="0.3">
      <c r="A973" s="5" t="s">
        <v>168</v>
      </c>
      <c r="B973" s="5" t="s">
        <v>206</v>
      </c>
      <c r="C973" s="5" t="s">
        <v>108</v>
      </c>
      <c r="D973" s="5" t="s">
        <v>250</v>
      </c>
      <c r="E973" s="5" t="s">
        <v>172</v>
      </c>
      <c r="F973" s="6">
        <v>43181</v>
      </c>
      <c r="G973" s="5" t="s">
        <v>148</v>
      </c>
      <c r="H973" s="5" t="s">
        <v>217</v>
      </c>
      <c r="I973">
        <v>42994</v>
      </c>
      <c r="J973">
        <v>187</v>
      </c>
      <c r="K973">
        <v>1006</v>
      </c>
      <c r="L973">
        <v>8</v>
      </c>
      <c r="M973">
        <v>32192</v>
      </c>
      <c r="N973">
        <v>19764.725999999999</v>
      </c>
      <c r="O973">
        <v>2470.5909999999999</v>
      </c>
      <c r="P973">
        <v>125.75</v>
      </c>
      <c r="Q973">
        <v>32</v>
      </c>
      <c r="R973">
        <v>12427.273999999999</v>
      </c>
      <c r="S973">
        <v>2018</v>
      </c>
      <c r="T973">
        <v>3</v>
      </c>
      <c r="U973">
        <v>12</v>
      </c>
    </row>
    <row r="974" spans="1:21" x14ac:dyDescent="0.3">
      <c r="A974" s="5" t="s">
        <v>168</v>
      </c>
      <c r="B974" s="5" t="s">
        <v>206</v>
      </c>
      <c r="C974" s="5" t="s">
        <v>108</v>
      </c>
      <c r="D974" s="5" t="s">
        <v>250</v>
      </c>
      <c r="E974" s="5" t="s">
        <v>172</v>
      </c>
      <c r="F974" s="6">
        <v>43181</v>
      </c>
      <c r="G974" s="5" t="s">
        <v>148</v>
      </c>
      <c r="H974" s="5" t="s">
        <v>218</v>
      </c>
      <c r="I974">
        <v>42994</v>
      </c>
      <c r="J974">
        <v>187</v>
      </c>
      <c r="K974">
        <v>246</v>
      </c>
      <c r="L974">
        <v>2</v>
      </c>
      <c r="M974">
        <v>7872</v>
      </c>
      <c r="N974">
        <v>4941.1819999999998</v>
      </c>
      <c r="O974">
        <v>2470.5909999999999</v>
      </c>
      <c r="P974">
        <v>123</v>
      </c>
      <c r="Q974">
        <v>32</v>
      </c>
      <c r="R974">
        <v>2930.8180000000002</v>
      </c>
      <c r="S974">
        <v>2018</v>
      </c>
      <c r="T974">
        <v>3</v>
      </c>
      <c r="U974">
        <v>12</v>
      </c>
    </row>
    <row r="975" spans="1:21" x14ac:dyDescent="0.3">
      <c r="A975" s="5" t="s">
        <v>168</v>
      </c>
      <c r="B975" s="5" t="s">
        <v>206</v>
      </c>
      <c r="C975" s="5" t="s">
        <v>108</v>
      </c>
      <c r="D975" s="5" t="s">
        <v>250</v>
      </c>
      <c r="E975" s="5" t="s">
        <v>172</v>
      </c>
      <c r="F975" s="6">
        <v>43181</v>
      </c>
      <c r="G975" s="5" t="s">
        <v>148</v>
      </c>
      <c r="H975" s="5" t="s">
        <v>203</v>
      </c>
      <c r="I975">
        <v>42994</v>
      </c>
      <c r="J975">
        <v>187</v>
      </c>
      <c r="K975">
        <v>115</v>
      </c>
      <c r="L975">
        <v>1</v>
      </c>
      <c r="M975">
        <v>3680</v>
      </c>
      <c r="N975">
        <v>2470.5909999999999</v>
      </c>
      <c r="O975">
        <v>2470.5909999999999</v>
      </c>
      <c r="P975">
        <v>115</v>
      </c>
      <c r="Q975">
        <v>32</v>
      </c>
      <c r="R975">
        <v>1209.4090000000001</v>
      </c>
      <c r="S975">
        <v>2018</v>
      </c>
      <c r="T975">
        <v>3</v>
      </c>
      <c r="U975">
        <v>12</v>
      </c>
    </row>
    <row r="976" spans="1:21" x14ac:dyDescent="0.3">
      <c r="A976" s="5" t="s">
        <v>168</v>
      </c>
      <c r="B976" s="5" t="s">
        <v>206</v>
      </c>
      <c r="C976" s="5" t="s">
        <v>108</v>
      </c>
      <c r="D976" s="5" t="s">
        <v>250</v>
      </c>
      <c r="E976" s="5" t="s">
        <v>172</v>
      </c>
      <c r="F976" s="6">
        <v>43181</v>
      </c>
      <c r="G976" s="5" t="s">
        <v>148</v>
      </c>
      <c r="H976" s="5" t="s">
        <v>204</v>
      </c>
      <c r="I976">
        <v>42994</v>
      </c>
      <c r="J976">
        <v>187</v>
      </c>
      <c r="K976">
        <v>400</v>
      </c>
      <c r="L976">
        <v>3</v>
      </c>
      <c r="M976">
        <v>12800</v>
      </c>
      <c r="N976">
        <v>7411.7719999999999</v>
      </c>
      <c r="O976">
        <v>2470.5909999999999</v>
      </c>
      <c r="P976">
        <v>133.33333333333334</v>
      </c>
      <c r="Q976">
        <v>32</v>
      </c>
      <c r="R976">
        <v>5388.2280000000001</v>
      </c>
      <c r="S976">
        <v>2018</v>
      </c>
      <c r="T976">
        <v>3</v>
      </c>
      <c r="U976">
        <v>12</v>
      </c>
    </row>
    <row r="977" spans="1:21" x14ac:dyDescent="0.3">
      <c r="A977" s="5" t="s">
        <v>168</v>
      </c>
      <c r="B977" s="5" t="s">
        <v>206</v>
      </c>
      <c r="C977" s="5" t="s">
        <v>108</v>
      </c>
      <c r="D977" s="5" t="s">
        <v>250</v>
      </c>
      <c r="E977" s="5" t="s">
        <v>172</v>
      </c>
      <c r="F977" s="6">
        <v>43181</v>
      </c>
      <c r="G977" s="5" t="s">
        <v>148</v>
      </c>
      <c r="H977" s="5" t="s">
        <v>237</v>
      </c>
      <c r="I977">
        <v>42994</v>
      </c>
      <c r="J977">
        <v>187</v>
      </c>
      <c r="K977">
        <v>360</v>
      </c>
      <c r="L977">
        <v>3</v>
      </c>
      <c r="M977">
        <v>11520</v>
      </c>
      <c r="N977">
        <v>7411.7719999999999</v>
      </c>
      <c r="O977">
        <v>2470.5909999999999</v>
      </c>
      <c r="P977">
        <v>120</v>
      </c>
      <c r="Q977">
        <v>32</v>
      </c>
      <c r="R977">
        <v>4108.2280000000001</v>
      </c>
      <c r="S977">
        <v>2018</v>
      </c>
      <c r="T977">
        <v>3</v>
      </c>
      <c r="U977">
        <v>12</v>
      </c>
    </row>
    <row r="978" spans="1:21" x14ac:dyDescent="0.3">
      <c r="A978" s="5" t="s">
        <v>168</v>
      </c>
      <c r="B978" s="5" t="s">
        <v>206</v>
      </c>
      <c r="C978" s="5" t="s">
        <v>108</v>
      </c>
      <c r="D978" s="5" t="s">
        <v>250</v>
      </c>
      <c r="E978" s="5" t="s">
        <v>172</v>
      </c>
      <c r="F978" s="6">
        <v>43181</v>
      </c>
      <c r="G978" s="5" t="s">
        <v>148</v>
      </c>
      <c r="H978" s="5" t="s">
        <v>216</v>
      </c>
      <c r="I978">
        <v>42994</v>
      </c>
      <c r="J978">
        <v>187</v>
      </c>
      <c r="K978">
        <v>244</v>
      </c>
      <c r="L978">
        <v>2</v>
      </c>
      <c r="M978">
        <v>7808</v>
      </c>
      <c r="N978">
        <v>4941.1819999999998</v>
      </c>
      <c r="O978">
        <v>2470.5909999999999</v>
      </c>
      <c r="P978">
        <v>122</v>
      </c>
      <c r="Q978">
        <v>32</v>
      </c>
      <c r="R978">
        <v>2866.8180000000002</v>
      </c>
      <c r="S978">
        <v>2018</v>
      </c>
      <c r="T978">
        <v>3</v>
      </c>
      <c r="U978">
        <v>12</v>
      </c>
    </row>
    <row r="979" spans="1:21" x14ac:dyDescent="0.3">
      <c r="A979" s="5" t="s">
        <v>168</v>
      </c>
      <c r="B979" s="5" t="s">
        <v>206</v>
      </c>
      <c r="C979" s="5" t="s">
        <v>108</v>
      </c>
      <c r="D979" s="5" t="s">
        <v>250</v>
      </c>
      <c r="E979" s="5" t="s">
        <v>172</v>
      </c>
      <c r="F979" s="6">
        <v>43181</v>
      </c>
      <c r="G979" s="5" t="s">
        <v>148</v>
      </c>
      <c r="H979" s="5" t="s">
        <v>181</v>
      </c>
      <c r="I979">
        <v>42994</v>
      </c>
      <c r="J979">
        <v>187</v>
      </c>
      <c r="K979">
        <v>266</v>
      </c>
      <c r="L979">
        <v>2</v>
      </c>
      <c r="M979">
        <v>8512</v>
      </c>
      <c r="N979">
        <v>4941.1819999999998</v>
      </c>
      <c r="O979">
        <v>2470.5909999999999</v>
      </c>
      <c r="P979">
        <v>133</v>
      </c>
      <c r="Q979">
        <v>32</v>
      </c>
      <c r="R979">
        <v>3570.8180000000002</v>
      </c>
      <c r="S979">
        <v>2018</v>
      </c>
      <c r="T979">
        <v>3</v>
      </c>
      <c r="U979">
        <v>12</v>
      </c>
    </row>
    <row r="980" spans="1:21" x14ac:dyDescent="0.3">
      <c r="A980" s="5" t="s">
        <v>168</v>
      </c>
      <c r="B980" s="5" t="s">
        <v>206</v>
      </c>
      <c r="C980" s="5" t="s">
        <v>108</v>
      </c>
      <c r="D980" s="5" t="s">
        <v>250</v>
      </c>
      <c r="E980" s="5" t="s">
        <v>172</v>
      </c>
      <c r="F980" s="6">
        <v>43181</v>
      </c>
      <c r="G980" s="5" t="s">
        <v>148</v>
      </c>
      <c r="H980" s="5" t="s">
        <v>182</v>
      </c>
      <c r="I980">
        <v>42994</v>
      </c>
      <c r="J980">
        <v>187</v>
      </c>
      <c r="K980">
        <v>276</v>
      </c>
      <c r="L980">
        <v>2</v>
      </c>
      <c r="M980">
        <v>8832</v>
      </c>
      <c r="N980">
        <v>4941.1819999999998</v>
      </c>
      <c r="O980">
        <v>2470.5909999999999</v>
      </c>
      <c r="P980">
        <v>138</v>
      </c>
      <c r="Q980">
        <v>32</v>
      </c>
      <c r="R980">
        <v>3890.8180000000002</v>
      </c>
      <c r="S980">
        <v>2018</v>
      </c>
      <c r="T980">
        <v>3</v>
      </c>
      <c r="U980">
        <v>12</v>
      </c>
    </row>
    <row r="981" spans="1:21" x14ac:dyDescent="0.3">
      <c r="A981" s="5" t="s">
        <v>168</v>
      </c>
      <c r="B981" s="5" t="s">
        <v>206</v>
      </c>
      <c r="C981" s="5" t="s">
        <v>108</v>
      </c>
      <c r="D981" s="5" t="s">
        <v>250</v>
      </c>
      <c r="E981" s="5" t="s">
        <v>172</v>
      </c>
      <c r="F981" s="6">
        <v>43181</v>
      </c>
      <c r="G981" s="5" t="s">
        <v>148</v>
      </c>
      <c r="H981" s="5" t="s">
        <v>238</v>
      </c>
      <c r="I981">
        <v>42994</v>
      </c>
      <c r="J981">
        <v>187</v>
      </c>
      <c r="K981">
        <v>276</v>
      </c>
      <c r="L981">
        <v>2</v>
      </c>
      <c r="M981">
        <v>8832</v>
      </c>
      <c r="N981">
        <v>4941.1819999999998</v>
      </c>
      <c r="O981">
        <v>2470.5909999999999</v>
      </c>
      <c r="P981">
        <v>138</v>
      </c>
      <c r="Q981">
        <v>32</v>
      </c>
      <c r="R981">
        <v>3890.8180000000002</v>
      </c>
      <c r="S981">
        <v>2018</v>
      </c>
      <c r="T981">
        <v>3</v>
      </c>
      <c r="U981">
        <v>12</v>
      </c>
    </row>
    <row r="982" spans="1:21" x14ac:dyDescent="0.3">
      <c r="A982" s="5" t="s">
        <v>168</v>
      </c>
      <c r="B982" s="5" t="s">
        <v>206</v>
      </c>
      <c r="C982" s="5" t="s">
        <v>108</v>
      </c>
      <c r="D982" s="5" t="s">
        <v>250</v>
      </c>
      <c r="E982" s="5" t="s">
        <v>172</v>
      </c>
      <c r="F982" s="6">
        <v>43181</v>
      </c>
      <c r="G982" s="5" t="s">
        <v>148</v>
      </c>
      <c r="H982" s="5" t="s">
        <v>184</v>
      </c>
      <c r="I982">
        <v>42994</v>
      </c>
      <c r="J982">
        <v>187</v>
      </c>
      <c r="K982">
        <v>2114</v>
      </c>
      <c r="L982">
        <v>15</v>
      </c>
      <c r="M982">
        <v>66591</v>
      </c>
      <c r="N982">
        <v>37058.862000000001</v>
      </c>
      <c r="O982">
        <v>2470.5909999999999</v>
      </c>
      <c r="P982">
        <v>140.93333333333334</v>
      </c>
      <c r="Q982">
        <v>31.5</v>
      </c>
      <c r="R982">
        <v>29532.137999999999</v>
      </c>
      <c r="S982">
        <v>2018</v>
      </c>
      <c r="T982">
        <v>3</v>
      </c>
      <c r="U982">
        <v>12</v>
      </c>
    </row>
    <row r="983" spans="1:21" x14ac:dyDescent="0.3">
      <c r="A983" s="5" t="s">
        <v>168</v>
      </c>
      <c r="B983" s="5" t="s">
        <v>206</v>
      </c>
      <c r="C983" s="5" t="s">
        <v>108</v>
      </c>
      <c r="D983" s="5" t="s">
        <v>250</v>
      </c>
      <c r="E983" s="5" t="s">
        <v>172</v>
      </c>
      <c r="F983" s="6">
        <v>43181</v>
      </c>
      <c r="G983" s="5" t="s">
        <v>148</v>
      </c>
      <c r="H983" s="5" t="s">
        <v>231</v>
      </c>
      <c r="I983">
        <v>42994</v>
      </c>
      <c r="J983">
        <v>187</v>
      </c>
      <c r="K983">
        <v>116</v>
      </c>
      <c r="L983">
        <v>1</v>
      </c>
      <c r="M983">
        <v>3712</v>
      </c>
      <c r="N983">
        <v>2470.5909999999999</v>
      </c>
      <c r="O983">
        <v>2470.5909999999999</v>
      </c>
      <c r="P983">
        <v>116</v>
      </c>
      <c r="Q983">
        <v>32</v>
      </c>
      <c r="R983">
        <v>1241.4090000000001</v>
      </c>
      <c r="S983">
        <v>2018</v>
      </c>
      <c r="T983">
        <v>3</v>
      </c>
      <c r="U983">
        <v>12</v>
      </c>
    </row>
    <row r="984" spans="1:21" x14ac:dyDescent="0.3">
      <c r="A984" s="5" t="s">
        <v>168</v>
      </c>
      <c r="B984" s="5" t="s">
        <v>206</v>
      </c>
      <c r="C984" s="5" t="s">
        <v>108</v>
      </c>
      <c r="D984" s="5" t="s">
        <v>250</v>
      </c>
      <c r="E984" s="5" t="s">
        <v>172</v>
      </c>
      <c r="F984" s="6">
        <v>43181</v>
      </c>
      <c r="G984" s="5" t="s">
        <v>148</v>
      </c>
      <c r="H984" s="5" t="s">
        <v>187</v>
      </c>
      <c r="I984">
        <v>42994</v>
      </c>
      <c r="J984">
        <v>187</v>
      </c>
      <c r="K984">
        <v>118</v>
      </c>
      <c r="L984">
        <v>1</v>
      </c>
      <c r="M984">
        <v>3776</v>
      </c>
      <c r="N984">
        <v>2470.5909999999999</v>
      </c>
      <c r="O984">
        <v>2470.5909999999999</v>
      </c>
      <c r="P984">
        <v>118</v>
      </c>
      <c r="Q984">
        <v>32</v>
      </c>
      <c r="R984">
        <v>1305.4090000000001</v>
      </c>
      <c r="S984">
        <v>2018</v>
      </c>
      <c r="T984">
        <v>3</v>
      </c>
      <c r="U984">
        <v>12</v>
      </c>
    </row>
    <row r="985" spans="1:21" x14ac:dyDescent="0.3">
      <c r="A985" s="5" t="s">
        <v>168</v>
      </c>
      <c r="B985" s="5" t="s">
        <v>206</v>
      </c>
      <c r="C985" s="5" t="s">
        <v>108</v>
      </c>
      <c r="D985" s="5" t="s">
        <v>250</v>
      </c>
      <c r="E985" s="5" t="s">
        <v>172</v>
      </c>
      <c r="F985" s="6">
        <v>43181</v>
      </c>
      <c r="G985" s="5" t="s">
        <v>148</v>
      </c>
      <c r="H985" s="5" t="s">
        <v>189</v>
      </c>
      <c r="I985">
        <v>42994</v>
      </c>
      <c r="J985">
        <v>187</v>
      </c>
      <c r="K985">
        <v>240</v>
      </c>
      <c r="L985">
        <v>2</v>
      </c>
      <c r="M985">
        <v>7680</v>
      </c>
      <c r="N985">
        <v>4941.1819999999998</v>
      </c>
      <c r="O985">
        <v>2470.5909999999999</v>
      </c>
      <c r="P985">
        <v>120</v>
      </c>
      <c r="Q985">
        <v>32</v>
      </c>
      <c r="R985">
        <v>2738.8180000000002</v>
      </c>
      <c r="S985">
        <v>2018</v>
      </c>
      <c r="T985">
        <v>3</v>
      </c>
      <c r="U985">
        <v>12</v>
      </c>
    </row>
    <row r="986" spans="1:21" x14ac:dyDescent="0.3">
      <c r="A986" s="5" t="s">
        <v>168</v>
      </c>
      <c r="B986" s="5" t="s">
        <v>206</v>
      </c>
      <c r="C986" s="5" t="s">
        <v>108</v>
      </c>
      <c r="D986" s="5" t="s">
        <v>250</v>
      </c>
      <c r="E986" s="5" t="s">
        <v>172</v>
      </c>
      <c r="F986" s="6">
        <v>43181</v>
      </c>
      <c r="G986" s="5" t="s">
        <v>148</v>
      </c>
      <c r="H986" s="5" t="s">
        <v>173</v>
      </c>
      <c r="I986">
        <v>42994</v>
      </c>
      <c r="J986">
        <v>187</v>
      </c>
      <c r="K986">
        <v>988</v>
      </c>
      <c r="L986">
        <v>10</v>
      </c>
      <c r="M986">
        <v>30628</v>
      </c>
      <c r="N986">
        <v>24705.907999999999</v>
      </c>
      <c r="O986">
        <v>2470.5909999999999</v>
      </c>
      <c r="P986">
        <v>98.8</v>
      </c>
      <c r="Q986">
        <v>31</v>
      </c>
      <c r="R986">
        <v>5922.0919999999996</v>
      </c>
      <c r="S986">
        <v>2018</v>
      </c>
      <c r="T986">
        <v>3</v>
      </c>
      <c r="U986">
        <v>12</v>
      </c>
    </row>
    <row r="987" spans="1:21" x14ac:dyDescent="0.3">
      <c r="A987" s="5" t="s">
        <v>168</v>
      </c>
      <c r="B987" s="5" t="s">
        <v>206</v>
      </c>
      <c r="C987" s="5" t="s">
        <v>108</v>
      </c>
      <c r="D987" s="5" t="s">
        <v>250</v>
      </c>
      <c r="E987" s="5" t="s">
        <v>172</v>
      </c>
      <c r="F987" s="6">
        <v>43181</v>
      </c>
      <c r="G987" s="5" t="s">
        <v>148</v>
      </c>
      <c r="H987" s="5" t="s">
        <v>178</v>
      </c>
      <c r="I987">
        <v>42994</v>
      </c>
      <c r="J987">
        <v>187</v>
      </c>
      <c r="K987">
        <v>115.8</v>
      </c>
      <c r="L987">
        <v>1</v>
      </c>
      <c r="M987">
        <v>3589.8</v>
      </c>
      <c r="N987">
        <v>2470.5909999999999</v>
      </c>
      <c r="O987">
        <v>2470.5909999999999</v>
      </c>
      <c r="P987">
        <v>115.8</v>
      </c>
      <c r="Q987">
        <v>31</v>
      </c>
      <c r="R987">
        <v>1119.2090000000001</v>
      </c>
      <c r="S987">
        <v>2018</v>
      </c>
      <c r="T987">
        <v>3</v>
      </c>
      <c r="U987">
        <v>12</v>
      </c>
    </row>
    <row r="988" spans="1:21" x14ac:dyDescent="0.3">
      <c r="A988" s="5" t="s">
        <v>168</v>
      </c>
      <c r="B988" s="5" t="s">
        <v>206</v>
      </c>
      <c r="C988" s="5" t="s">
        <v>108</v>
      </c>
      <c r="D988" s="5" t="s">
        <v>250</v>
      </c>
      <c r="E988" s="5" t="s">
        <v>172</v>
      </c>
      <c r="F988" s="6">
        <v>43181</v>
      </c>
      <c r="G988" s="5" t="s">
        <v>148</v>
      </c>
      <c r="H988" s="5" t="s">
        <v>196</v>
      </c>
      <c r="I988">
        <v>42994</v>
      </c>
      <c r="J988">
        <v>187</v>
      </c>
      <c r="K988">
        <v>301.8</v>
      </c>
      <c r="L988">
        <v>2</v>
      </c>
      <c r="M988">
        <v>9355.7999999999993</v>
      </c>
      <c r="N988">
        <v>4941.1819999999998</v>
      </c>
      <c r="O988">
        <v>2470.5909999999999</v>
      </c>
      <c r="P988">
        <v>150.9</v>
      </c>
      <c r="Q988">
        <v>31</v>
      </c>
      <c r="R988">
        <v>4414.6180000000004</v>
      </c>
      <c r="S988">
        <v>2018</v>
      </c>
      <c r="T988">
        <v>3</v>
      </c>
      <c r="U988">
        <v>12</v>
      </c>
    </row>
    <row r="989" spans="1:21" x14ac:dyDescent="0.3">
      <c r="A989" s="5" t="s">
        <v>168</v>
      </c>
      <c r="B989" s="5" t="s">
        <v>206</v>
      </c>
      <c r="C989" s="5" t="s">
        <v>108</v>
      </c>
      <c r="D989" s="5" t="s">
        <v>250</v>
      </c>
      <c r="E989" s="5" t="s">
        <v>172</v>
      </c>
      <c r="F989" s="6">
        <v>43181</v>
      </c>
      <c r="G989" s="5" t="s">
        <v>148</v>
      </c>
      <c r="H989" s="5" t="s">
        <v>197</v>
      </c>
      <c r="I989">
        <v>42994</v>
      </c>
      <c r="J989">
        <v>187</v>
      </c>
      <c r="K989">
        <v>516</v>
      </c>
      <c r="L989">
        <v>4</v>
      </c>
      <c r="M989">
        <v>15996</v>
      </c>
      <c r="N989">
        <v>9882.3629999999994</v>
      </c>
      <c r="O989">
        <v>2470.5909999999999</v>
      </c>
      <c r="P989">
        <v>129</v>
      </c>
      <c r="Q989">
        <v>31</v>
      </c>
      <c r="R989">
        <v>6113.6369999999997</v>
      </c>
      <c r="S989">
        <v>2018</v>
      </c>
      <c r="T989">
        <v>3</v>
      </c>
      <c r="U989">
        <v>12</v>
      </c>
    </row>
    <row r="990" spans="1:21" x14ac:dyDescent="0.3">
      <c r="A990" s="5" t="s">
        <v>168</v>
      </c>
      <c r="B990" s="5" t="s">
        <v>206</v>
      </c>
      <c r="C990" s="5" t="s">
        <v>108</v>
      </c>
      <c r="D990" s="5" t="s">
        <v>250</v>
      </c>
      <c r="E990" s="5" t="s">
        <v>172</v>
      </c>
      <c r="F990" s="6">
        <v>43181</v>
      </c>
      <c r="G990" s="5" t="s">
        <v>148</v>
      </c>
      <c r="H990" s="5" t="s">
        <v>173</v>
      </c>
      <c r="I990">
        <v>42994</v>
      </c>
      <c r="J990">
        <v>187</v>
      </c>
      <c r="K990">
        <v>2371.1999999999998</v>
      </c>
      <c r="L990">
        <v>20</v>
      </c>
      <c r="M990">
        <v>73507.199999999997</v>
      </c>
      <c r="N990">
        <v>49411.815999999999</v>
      </c>
      <c r="O990">
        <v>2470.5909999999999</v>
      </c>
      <c r="P990">
        <v>118.55999999999999</v>
      </c>
      <c r="Q990">
        <v>31</v>
      </c>
      <c r="R990">
        <v>24095.383999999998</v>
      </c>
      <c r="S990">
        <v>2018</v>
      </c>
      <c r="T990">
        <v>3</v>
      </c>
      <c r="U990">
        <v>12</v>
      </c>
    </row>
    <row r="991" spans="1:21" x14ac:dyDescent="0.3">
      <c r="A991" s="5" t="s">
        <v>168</v>
      </c>
      <c r="B991" s="5" t="s">
        <v>206</v>
      </c>
      <c r="C991" s="5" t="s">
        <v>108</v>
      </c>
      <c r="D991" s="5" t="s">
        <v>250</v>
      </c>
      <c r="E991" s="5" t="s">
        <v>172</v>
      </c>
      <c r="F991" s="6">
        <v>43181</v>
      </c>
      <c r="G991" s="5" t="s">
        <v>148</v>
      </c>
      <c r="H991" s="5" t="s">
        <v>195</v>
      </c>
      <c r="I991">
        <v>42994</v>
      </c>
      <c r="J991">
        <v>187</v>
      </c>
      <c r="K991">
        <v>521.6</v>
      </c>
      <c r="L991">
        <v>4</v>
      </c>
      <c r="M991">
        <v>16691.2</v>
      </c>
      <c r="N991">
        <v>9882.3629999999994</v>
      </c>
      <c r="O991">
        <v>2470.5909999999999</v>
      </c>
      <c r="P991">
        <v>130.4</v>
      </c>
      <c r="Q991">
        <v>32</v>
      </c>
      <c r="R991">
        <v>6808.8370000000004</v>
      </c>
      <c r="S991">
        <v>2018</v>
      </c>
      <c r="T991">
        <v>3</v>
      </c>
      <c r="U991">
        <v>12</v>
      </c>
    </row>
    <row r="992" spans="1:21" x14ac:dyDescent="0.3">
      <c r="A992" s="5" t="s">
        <v>168</v>
      </c>
      <c r="B992" s="5" t="s">
        <v>206</v>
      </c>
      <c r="C992" s="5" t="s">
        <v>108</v>
      </c>
      <c r="D992" s="5" t="s">
        <v>250</v>
      </c>
      <c r="E992" s="5" t="s">
        <v>172</v>
      </c>
      <c r="F992" s="6">
        <v>43181</v>
      </c>
      <c r="G992" s="5" t="s">
        <v>148</v>
      </c>
      <c r="H992" s="5" t="s">
        <v>235</v>
      </c>
      <c r="I992">
        <v>42994</v>
      </c>
      <c r="J992">
        <v>187</v>
      </c>
      <c r="K992">
        <v>120.4</v>
      </c>
      <c r="L992">
        <v>1</v>
      </c>
      <c r="M992">
        <v>3732.4</v>
      </c>
      <c r="N992">
        <v>2470.5909999999999</v>
      </c>
      <c r="O992">
        <v>2470.5909999999999</v>
      </c>
      <c r="P992">
        <v>120.4</v>
      </c>
      <c r="Q992">
        <v>31</v>
      </c>
      <c r="R992">
        <v>1261.809</v>
      </c>
      <c r="S992">
        <v>2018</v>
      </c>
      <c r="T992">
        <v>3</v>
      </c>
      <c r="U992">
        <v>12</v>
      </c>
    </row>
    <row r="993" spans="1:21" x14ac:dyDescent="0.3">
      <c r="A993" s="5" t="s">
        <v>168</v>
      </c>
      <c r="B993" s="5" t="s">
        <v>206</v>
      </c>
      <c r="C993" s="5" t="s">
        <v>108</v>
      </c>
      <c r="D993" s="5" t="s">
        <v>250</v>
      </c>
      <c r="E993" s="5" t="s">
        <v>172</v>
      </c>
      <c r="F993" s="6">
        <v>43182</v>
      </c>
      <c r="G993" s="5" t="s">
        <v>148</v>
      </c>
      <c r="H993" s="5" t="s">
        <v>262</v>
      </c>
      <c r="I993">
        <v>42994</v>
      </c>
      <c r="J993">
        <v>188</v>
      </c>
      <c r="K993">
        <v>256</v>
      </c>
      <c r="L993">
        <v>2</v>
      </c>
      <c r="M993">
        <v>7936</v>
      </c>
      <c r="N993">
        <v>4941.1819999999998</v>
      </c>
      <c r="O993">
        <v>2470.5909999999999</v>
      </c>
      <c r="P993">
        <v>128</v>
      </c>
      <c r="Q993">
        <v>31</v>
      </c>
      <c r="R993">
        <v>2994.8180000000002</v>
      </c>
      <c r="S993">
        <v>2018</v>
      </c>
      <c r="T993">
        <v>3</v>
      </c>
      <c r="U993">
        <v>12</v>
      </c>
    </row>
    <row r="994" spans="1:21" x14ac:dyDescent="0.3">
      <c r="A994" s="5" t="s">
        <v>168</v>
      </c>
      <c r="B994" s="5" t="s">
        <v>206</v>
      </c>
      <c r="C994" s="5" t="s">
        <v>108</v>
      </c>
      <c r="D994" s="5" t="s">
        <v>250</v>
      </c>
      <c r="E994" s="5" t="s">
        <v>172</v>
      </c>
      <c r="F994" s="6">
        <v>43182</v>
      </c>
      <c r="G994" s="5" t="s">
        <v>148</v>
      </c>
      <c r="H994" s="5" t="s">
        <v>215</v>
      </c>
      <c r="I994">
        <v>42994</v>
      </c>
      <c r="J994">
        <v>188</v>
      </c>
      <c r="K994">
        <v>256</v>
      </c>
      <c r="L994">
        <v>2</v>
      </c>
      <c r="M994">
        <v>7936</v>
      </c>
      <c r="N994">
        <v>4941.1819999999998</v>
      </c>
      <c r="O994">
        <v>2470.5909999999999</v>
      </c>
      <c r="P994">
        <v>128</v>
      </c>
      <c r="Q994">
        <v>31</v>
      </c>
      <c r="R994">
        <v>2994.8180000000002</v>
      </c>
      <c r="S994">
        <v>2018</v>
      </c>
      <c r="T994">
        <v>3</v>
      </c>
      <c r="U994">
        <v>12</v>
      </c>
    </row>
    <row r="995" spans="1:21" x14ac:dyDescent="0.3">
      <c r="A995" s="5" t="s">
        <v>168</v>
      </c>
      <c r="B995" s="5" t="s">
        <v>206</v>
      </c>
      <c r="C995" s="5" t="s">
        <v>108</v>
      </c>
      <c r="D995" s="5" t="s">
        <v>250</v>
      </c>
      <c r="E995" s="5" t="s">
        <v>172</v>
      </c>
      <c r="F995" s="6">
        <v>43182</v>
      </c>
      <c r="G995" s="5" t="s">
        <v>148</v>
      </c>
      <c r="H995" s="5" t="s">
        <v>200</v>
      </c>
      <c r="I995">
        <v>42994</v>
      </c>
      <c r="J995">
        <v>188</v>
      </c>
      <c r="K995">
        <v>496</v>
      </c>
      <c r="L995">
        <v>4</v>
      </c>
      <c r="M995">
        <v>15376</v>
      </c>
      <c r="N995">
        <v>9882.3629999999994</v>
      </c>
      <c r="O995">
        <v>2470.5909999999999</v>
      </c>
      <c r="P995">
        <v>124</v>
      </c>
      <c r="Q995">
        <v>31</v>
      </c>
      <c r="R995">
        <v>5493.6369999999997</v>
      </c>
      <c r="S995">
        <v>2018</v>
      </c>
      <c r="T995">
        <v>3</v>
      </c>
      <c r="U995">
        <v>12</v>
      </c>
    </row>
    <row r="996" spans="1:21" x14ac:dyDescent="0.3">
      <c r="A996" s="5" t="s">
        <v>168</v>
      </c>
      <c r="B996" s="5" t="s">
        <v>206</v>
      </c>
      <c r="C996" s="5" t="s">
        <v>108</v>
      </c>
      <c r="D996" s="5" t="s">
        <v>250</v>
      </c>
      <c r="E996" s="5" t="s">
        <v>172</v>
      </c>
      <c r="F996" s="6">
        <v>43183</v>
      </c>
      <c r="G996" s="5" t="s">
        <v>148</v>
      </c>
      <c r="H996" s="5" t="s">
        <v>218</v>
      </c>
      <c r="I996">
        <v>42994</v>
      </c>
      <c r="J996">
        <v>189</v>
      </c>
      <c r="K996">
        <v>478</v>
      </c>
      <c r="L996">
        <v>4</v>
      </c>
      <c r="M996">
        <v>15296</v>
      </c>
      <c r="N996">
        <v>9882.3629999999994</v>
      </c>
      <c r="O996">
        <v>2470.5909999999999</v>
      </c>
      <c r="P996">
        <v>119.5</v>
      </c>
      <c r="Q996">
        <v>32</v>
      </c>
      <c r="R996">
        <v>5413.6369999999997</v>
      </c>
      <c r="S996">
        <v>2018</v>
      </c>
      <c r="T996">
        <v>3</v>
      </c>
      <c r="U996">
        <v>12</v>
      </c>
    </row>
    <row r="997" spans="1:21" x14ac:dyDescent="0.3">
      <c r="A997" s="5" t="s">
        <v>168</v>
      </c>
      <c r="B997" s="5" t="s">
        <v>206</v>
      </c>
      <c r="C997" s="5" t="s">
        <v>108</v>
      </c>
      <c r="D997" s="5" t="s">
        <v>250</v>
      </c>
      <c r="E997" s="5" t="s">
        <v>172</v>
      </c>
      <c r="F997" s="6">
        <v>43183</v>
      </c>
      <c r="G997" s="5" t="s">
        <v>148</v>
      </c>
      <c r="H997" s="5" t="s">
        <v>205</v>
      </c>
      <c r="I997">
        <v>42994</v>
      </c>
      <c r="J997">
        <v>189</v>
      </c>
      <c r="K997">
        <v>496</v>
      </c>
      <c r="L997">
        <v>4</v>
      </c>
      <c r="M997">
        <v>15872</v>
      </c>
      <c r="N997">
        <v>9882.3629999999994</v>
      </c>
      <c r="O997">
        <v>2470.5909999999999</v>
      </c>
      <c r="P997">
        <v>124</v>
      </c>
      <c r="Q997">
        <v>32</v>
      </c>
      <c r="R997">
        <v>5989.6369999999997</v>
      </c>
      <c r="S997">
        <v>2018</v>
      </c>
      <c r="T997">
        <v>3</v>
      </c>
      <c r="U997">
        <v>12</v>
      </c>
    </row>
    <row r="998" spans="1:21" x14ac:dyDescent="0.3">
      <c r="A998" s="5" t="s">
        <v>168</v>
      </c>
      <c r="B998" s="5" t="s">
        <v>206</v>
      </c>
      <c r="C998" s="5" t="s">
        <v>108</v>
      </c>
      <c r="D998" s="5" t="s">
        <v>250</v>
      </c>
      <c r="E998" s="5" t="s">
        <v>172</v>
      </c>
      <c r="F998" s="6">
        <v>43183</v>
      </c>
      <c r="G998" s="5" t="s">
        <v>148</v>
      </c>
      <c r="H998" s="5" t="s">
        <v>190</v>
      </c>
      <c r="I998">
        <v>42994</v>
      </c>
      <c r="J998">
        <v>189</v>
      </c>
      <c r="K998">
        <v>120</v>
      </c>
      <c r="L998">
        <v>1</v>
      </c>
      <c r="M998">
        <v>3840</v>
      </c>
      <c r="N998">
        <v>2470.5909999999999</v>
      </c>
      <c r="O998">
        <v>2470.5909999999999</v>
      </c>
      <c r="P998">
        <v>120</v>
      </c>
      <c r="Q998">
        <v>32</v>
      </c>
      <c r="R998">
        <v>1369.4090000000001</v>
      </c>
      <c r="S998">
        <v>2018</v>
      </c>
      <c r="T998">
        <v>3</v>
      </c>
      <c r="U998">
        <v>12</v>
      </c>
    </row>
    <row r="999" spans="1:21" x14ac:dyDescent="0.3">
      <c r="A999" s="5" t="s">
        <v>168</v>
      </c>
      <c r="B999" s="5" t="s">
        <v>206</v>
      </c>
      <c r="C999" s="5" t="s">
        <v>108</v>
      </c>
      <c r="D999" s="5" t="s">
        <v>250</v>
      </c>
      <c r="E999" s="5" t="s">
        <v>172</v>
      </c>
      <c r="F999" s="6">
        <v>43183</v>
      </c>
      <c r="G999" s="5" t="s">
        <v>148</v>
      </c>
      <c r="H999" s="5" t="s">
        <v>216</v>
      </c>
      <c r="I999">
        <v>42994</v>
      </c>
      <c r="J999">
        <v>189</v>
      </c>
      <c r="K999">
        <v>120</v>
      </c>
      <c r="L999">
        <v>1</v>
      </c>
      <c r="M999">
        <v>3840</v>
      </c>
      <c r="N999">
        <v>2470.5909999999999</v>
      </c>
      <c r="O999">
        <v>2470.5909999999999</v>
      </c>
      <c r="P999">
        <v>120</v>
      </c>
      <c r="Q999">
        <v>32</v>
      </c>
      <c r="R999">
        <v>1369.4090000000001</v>
      </c>
      <c r="S999">
        <v>2018</v>
      </c>
      <c r="T999">
        <v>3</v>
      </c>
      <c r="U999">
        <v>12</v>
      </c>
    </row>
    <row r="1000" spans="1:21" x14ac:dyDescent="0.3">
      <c r="A1000" s="5" t="s">
        <v>168</v>
      </c>
      <c r="B1000" s="5" t="s">
        <v>206</v>
      </c>
      <c r="C1000" s="5" t="s">
        <v>108</v>
      </c>
      <c r="D1000" s="5" t="s">
        <v>250</v>
      </c>
      <c r="E1000" s="5" t="s">
        <v>172</v>
      </c>
      <c r="F1000" s="6">
        <v>43183</v>
      </c>
      <c r="G1000" s="5" t="s">
        <v>148</v>
      </c>
      <c r="H1000" s="5" t="s">
        <v>246</v>
      </c>
      <c r="I1000">
        <v>42994</v>
      </c>
      <c r="J1000">
        <v>189</v>
      </c>
      <c r="K1000">
        <v>249</v>
      </c>
      <c r="L1000">
        <v>2</v>
      </c>
      <c r="M1000">
        <v>7968</v>
      </c>
      <c r="N1000">
        <v>4941.1819999999998</v>
      </c>
      <c r="O1000">
        <v>2470.5909999999999</v>
      </c>
      <c r="P1000">
        <v>124.5</v>
      </c>
      <c r="Q1000">
        <v>32</v>
      </c>
      <c r="R1000">
        <v>3026.8180000000002</v>
      </c>
      <c r="S1000">
        <v>2018</v>
      </c>
      <c r="T1000">
        <v>3</v>
      </c>
      <c r="U1000">
        <v>12</v>
      </c>
    </row>
    <row r="1001" spans="1:21" x14ac:dyDescent="0.3">
      <c r="A1001" s="5" t="s">
        <v>168</v>
      </c>
      <c r="B1001" s="5" t="s">
        <v>206</v>
      </c>
      <c r="C1001" s="5" t="s">
        <v>108</v>
      </c>
      <c r="D1001" s="5" t="s">
        <v>250</v>
      </c>
      <c r="E1001" s="5" t="s">
        <v>172</v>
      </c>
      <c r="F1001" s="6">
        <v>43183</v>
      </c>
      <c r="G1001" s="5" t="s">
        <v>148</v>
      </c>
      <c r="H1001" s="5" t="s">
        <v>184</v>
      </c>
      <c r="I1001">
        <v>42994</v>
      </c>
      <c r="J1001">
        <v>189</v>
      </c>
      <c r="K1001">
        <v>3591</v>
      </c>
      <c r="L1001">
        <v>25</v>
      </c>
      <c r="M1001">
        <v>113116.5</v>
      </c>
      <c r="N1001">
        <v>61764.769</v>
      </c>
      <c r="O1001">
        <v>2470.5909999999999</v>
      </c>
      <c r="P1001">
        <v>143.63999999999999</v>
      </c>
      <c r="Q1001">
        <v>31.5</v>
      </c>
      <c r="R1001">
        <v>51351.731</v>
      </c>
      <c r="S1001">
        <v>2018</v>
      </c>
      <c r="T1001">
        <v>3</v>
      </c>
      <c r="U1001">
        <v>12</v>
      </c>
    </row>
    <row r="1002" spans="1:21" x14ac:dyDescent="0.3">
      <c r="A1002" s="5" t="s">
        <v>168</v>
      </c>
      <c r="B1002" s="5" t="s">
        <v>206</v>
      </c>
      <c r="C1002" s="5" t="s">
        <v>108</v>
      </c>
      <c r="D1002" s="5" t="s">
        <v>250</v>
      </c>
      <c r="E1002" s="5" t="s">
        <v>172</v>
      </c>
      <c r="F1002" s="6">
        <v>43183</v>
      </c>
      <c r="G1002" s="5" t="s">
        <v>148</v>
      </c>
      <c r="H1002" s="5" t="s">
        <v>226</v>
      </c>
      <c r="I1002">
        <v>42994</v>
      </c>
      <c r="J1002">
        <v>189</v>
      </c>
      <c r="K1002">
        <v>234</v>
      </c>
      <c r="L1002">
        <v>2</v>
      </c>
      <c r="M1002">
        <v>7488</v>
      </c>
      <c r="N1002">
        <v>4941.1819999999998</v>
      </c>
      <c r="O1002">
        <v>2470.5909999999999</v>
      </c>
      <c r="P1002">
        <v>117</v>
      </c>
      <c r="Q1002">
        <v>32</v>
      </c>
      <c r="R1002">
        <v>2546.8180000000002</v>
      </c>
      <c r="S1002">
        <v>2018</v>
      </c>
      <c r="T1002">
        <v>3</v>
      </c>
      <c r="U1002">
        <v>12</v>
      </c>
    </row>
    <row r="1003" spans="1:21" x14ac:dyDescent="0.3">
      <c r="A1003" s="5" t="s">
        <v>168</v>
      </c>
      <c r="B1003" s="5" t="s">
        <v>206</v>
      </c>
      <c r="C1003" s="5" t="s">
        <v>108</v>
      </c>
      <c r="D1003" s="5" t="s">
        <v>250</v>
      </c>
      <c r="E1003" s="5" t="s">
        <v>172</v>
      </c>
      <c r="F1003" s="6">
        <v>43183</v>
      </c>
      <c r="G1003" s="5" t="s">
        <v>148</v>
      </c>
      <c r="H1003" s="5" t="s">
        <v>191</v>
      </c>
      <c r="I1003">
        <v>42994</v>
      </c>
      <c r="J1003">
        <v>189</v>
      </c>
      <c r="K1003">
        <v>646</v>
      </c>
      <c r="L1003">
        <v>5</v>
      </c>
      <c r="M1003">
        <v>20672</v>
      </c>
      <c r="N1003">
        <v>12352.954</v>
      </c>
      <c r="O1003">
        <v>2470.5909999999999</v>
      </c>
      <c r="P1003">
        <v>129.19999999999999</v>
      </c>
      <c r="Q1003">
        <v>32</v>
      </c>
      <c r="R1003">
        <v>8319.0460000000003</v>
      </c>
      <c r="S1003">
        <v>2018</v>
      </c>
      <c r="T1003">
        <v>3</v>
      </c>
      <c r="U1003">
        <v>12</v>
      </c>
    </row>
    <row r="1004" spans="1:21" x14ac:dyDescent="0.3">
      <c r="A1004" s="5" t="s">
        <v>168</v>
      </c>
      <c r="B1004" s="5" t="s">
        <v>206</v>
      </c>
      <c r="C1004" s="5" t="s">
        <v>108</v>
      </c>
      <c r="D1004" s="5" t="s">
        <v>250</v>
      </c>
      <c r="E1004" s="5" t="s">
        <v>172</v>
      </c>
      <c r="F1004" s="6">
        <v>43183</v>
      </c>
      <c r="G1004" s="5" t="s">
        <v>148</v>
      </c>
      <c r="H1004" s="5" t="s">
        <v>187</v>
      </c>
      <c r="I1004">
        <v>42994</v>
      </c>
      <c r="J1004">
        <v>189</v>
      </c>
      <c r="K1004">
        <v>244</v>
      </c>
      <c r="L1004">
        <v>2</v>
      </c>
      <c r="M1004">
        <v>7808</v>
      </c>
      <c r="N1004">
        <v>4941.1819999999998</v>
      </c>
      <c r="O1004">
        <v>2470.5909999999999</v>
      </c>
      <c r="P1004">
        <v>122</v>
      </c>
      <c r="Q1004">
        <v>32</v>
      </c>
      <c r="R1004">
        <v>2866.8180000000002</v>
      </c>
      <c r="S1004">
        <v>2018</v>
      </c>
      <c r="T1004">
        <v>3</v>
      </c>
      <c r="U1004">
        <v>12</v>
      </c>
    </row>
    <row r="1005" spans="1:21" x14ac:dyDescent="0.3">
      <c r="A1005" s="5" t="s">
        <v>168</v>
      </c>
      <c r="B1005" s="5" t="s">
        <v>206</v>
      </c>
      <c r="C1005" s="5" t="s">
        <v>108</v>
      </c>
      <c r="D1005" s="5" t="s">
        <v>250</v>
      </c>
      <c r="E1005" s="5" t="s">
        <v>172</v>
      </c>
      <c r="F1005" s="6">
        <v>43183</v>
      </c>
      <c r="G1005" s="5" t="s">
        <v>148</v>
      </c>
      <c r="H1005" s="5" t="s">
        <v>204</v>
      </c>
      <c r="I1005">
        <v>42994</v>
      </c>
      <c r="J1005">
        <v>189</v>
      </c>
      <c r="K1005">
        <v>605</v>
      </c>
      <c r="L1005">
        <v>5</v>
      </c>
      <c r="M1005">
        <v>19360</v>
      </c>
      <c r="N1005">
        <v>12352.954</v>
      </c>
      <c r="O1005">
        <v>2470.5909999999999</v>
      </c>
      <c r="P1005">
        <v>121</v>
      </c>
      <c r="Q1005">
        <v>32</v>
      </c>
      <c r="R1005">
        <v>7007.0460000000003</v>
      </c>
      <c r="S1005">
        <v>2018</v>
      </c>
      <c r="T1005">
        <v>3</v>
      </c>
      <c r="U1005">
        <v>12</v>
      </c>
    </row>
    <row r="1006" spans="1:21" x14ac:dyDescent="0.3">
      <c r="A1006" s="5" t="s">
        <v>168</v>
      </c>
      <c r="B1006" s="5" t="s">
        <v>206</v>
      </c>
      <c r="C1006" s="5" t="s">
        <v>108</v>
      </c>
      <c r="D1006" s="5" t="s">
        <v>250</v>
      </c>
      <c r="E1006" s="5" t="s">
        <v>172</v>
      </c>
      <c r="F1006" s="6">
        <v>43183</v>
      </c>
      <c r="G1006" s="5" t="s">
        <v>148</v>
      </c>
      <c r="H1006" s="5" t="s">
        <v>237</v>
      </c>
      <c r="I1006">
        <v>42994</v>
      </c>
      <c r="J1006">
        <v>189</v>
      </c>
      <c r="K1006">
        <v>350</v>
      </c>
      <c r="L1006">
        <v>3</v>
      </c>
      <c r="M1006">
        <v>11200</v>
      </c>
      <c r="N1006">
        <v>7411.7719999999999</v>
      </c>
      <c r="O1006">
        <v>2470.5909999999999</v>
      </c>
      <c r="P1006">
        <v>116.66666666666667</v>
      </c>
      <c r="Q1006">
        <v>32</v>
      </c>
      <c r="R1006">
        <v>3788.2280000000001</v>
      </c>
      <c r="S1006">
        <v>2018</v>
      </c>
      <c r="T1006">
        <v>3</v>
      </c>
      <c r="U1006">
        <v>12</v>
      </c>
    </row>
    <row r="1007" spans="1:21" x14ac:dyDescent="0.3">
      <c r="A1007" s="5" t="s">
        <v>168</v>
      </c>
      <c r="B1007" s="5" t="s">
        <v>206</v>
      </c>
      <c r="C1007" s="5" t="s">
        <v>108</v>
      </c>
      <c r="D1007" s="5" t="s">
        <v>250</v>
      </c>
      <c r="E1007" s="5" t="s">
        <v>172</v>
      </c>
      <c r="F1007" s="6">
        <v>43183</v>
      </c>
      <c r="G1007" s="5" t="s">
        <v>148</v>
      </c>
      <c r="H1007" s="5" t="s">
        <v>234</v>
      </c>
      <c r="I1007">
        <v>42994</v>
      </c>
      <c r="J1007">
        <v>189</v>
      </c>
      <c r="K1007">
        <v>121</v>
      </c>
      <c r="L1007">
        <v>1</v>
      </c>
      <c r="M1007">
        <v>3872</v>
      </c>
      <c r="N1007">
        <v>2470.5909999999999</v>
      </c>
      <c r="O1007">
        <v>2470.5909999999999</v>
      </c>
      <c r="P1007">
        <v>121</v>
      </c>
      <c r="Q1007">
        <v>32</v>
      </c>
      <c r="R1007">
        <v>1401.4090000000001</v>
      </c>
      <c r="S1007">
        <v>2018</v>
      </c>
      <c r="T1007">
        <v>3</v>
      </c>
      <c r="U1007">
        <v>12</v>
      </c>
    </row>
    <row r="1008" spans="1:21" x14ac:dyDescent="0.3">
      <c r="A1008" s="5" t="s">
        <v>168</v>
      </c>
      <c r="B1008" s="5" t="s">
        <v>206</v>
      </c>
      <c r="C1008" s="5" t="s">
        <v>108</v>
      </c>
      <c r="D1008" s="5" t="s">
        <v>250</v>
      </c>
      <c r="E1008" s="5" t="s">
        <v>172</v>
      </c>
      <c r="F1008" s="6">
        <v>43183</v>
      </c>
      <c r="G1008" s="5" t="s">
        <v>148</v>
      </c>
      <c r="H1008" s="5" t="s">
        <v>220</v>
      </c>
      <c r="I1008">
        <v>42994</v>
      </c>
      <c r="J1008">
        <v>189</v>
      </c>
      <c r="K1008">
        <v>244</v>
      </c>
      <c r="L1008">
        <v>2</v>
      </c>
      <c r="M1008">
        <v>7808</v>
      </c>
      <c r="N1008">
        <v>4941.1819999999998</v>
      </c>
      <c r="O1008">
        <v>2470.5909999999999</v>
      </c>
      <c r="P1008">
        <v>122</v>
      </c>
      <c r="Q1008">
        <v>32</v>
      </c>
      <c r="R1008">
        <v>2866.8180000000002</v>
      </c>
      <c r="S1008">
        <v>2018</v>
      </c>
      <c r="T1008">
        <v>3</v>
      </c>
      <c r="U1008">
        <v>12</v>
      </c>
    </row>
    <row r="1009" spans="1:21" x14ac:dyDescent="0.3">
      <c r="A1009" s="5" t="s">
        <v>168</v>
      </c>
      <c r="B1009" s="5" t="s">
        <v>206</v>
      </c>
      <c r="C1009" s="5" t="s">
        <v>108</v>
      </c>
      <c r="D1009" s="5" t="s">
        <v>250</v>
      </c>
      <c r="E1009" s="5" t="s">
        <v>172</v>
      </c>
      <c r="F1009" s="6">
        <v>43183</v>
      </c>
      <c r="G1009" s="5" t="s">
        <v>148</v>
      </c>
      <c r="H1009" s="5" t="s">
        <v>222</v>
      </c>
      <c r="I1009">
        <v>42994</v>
      </c>
      <c r="J1009">
        <v>189</v>
      </c>
      <c r="K1009">
        <v>141</v>
      </c>
      <c r="L1009">
        <v>1</v>
      </c>
      <c r="M1009">
        <v>4512</v>
      </c>
      <c r="N1009">
        <v>2470.5909999999999</v>
      </c>
      <c r="O1009">
        <v>2470.5909999999999</v>
      </c>
      <c r="P1009">
        <v>141</v>
      </c>
      <c r="Q1009">
        <v>32</v>
      </c>
      <c r="R1009">
        <v>2041.4090000000001</v>
      </c>
      <c r="S1009">
        <v>2018</v>
      </c>
      <c r="T1009">
        <v>3</v>
      </c>
      <c r="U1009">
        <v>12</v>
      </c>
    </row>
    <row r="1010" spans="1:21" x14ac:dyDescent="0.3">
      <c r="A1010" s="5" t="s">
        <v>168</v>
      </c>
      <c r="B1010" s="5" t="s">
        <v>206</v>
      </c>
      <c r="C1010" s="5" t="s">
        <v>108</v>
      </c>
      <c r="D1010" s="5" t="s">
        <v>250</v>
      </c>
      <c r="E1010" s="5" t="s">
        <v>172</v>
      </c>
      <c r="F1010" s="6">
        <v>43183</v>
      </c>
      <c r="G1010" s="5" t="s">
        <v>148</v>
      </c>
      <c r="H1010" s="5" t="s">
        <v>181</v>
      </c>
      <c r="I1010">
        <v>42994</v>
      </c>
      <c r="J1010">
        <v>189</v>
      </c>
      <c r="K1010">
        <v>118</v>
      </c>
      <c r="L1010">
        <v>1</v>
      </c>
      <c r="M1010">
        <v>3776</v>
      </c>
      <c r="N1010">
        <v>2470.5909999999999</v>
      </c>
      <c r="O1010">
        <v>2470.5909999999999</v>
      </c>
      <c r="P1010">
        <v>118</v>
      </c>
      <c r="Q1010">
        <v>32</v>
      </c>
      <c r="R1010">
        <v>1305.4090000000001</v>
      </c>
      <c r="S1010">
        <v>2018</v>
      </c>
      <c r="T1010">
        <v>3</v>
      </c>
      <c r="U1010">
        <v>12</v>
      </c>
    </row>
    <row r="1011" spans="1:21" x14ac:dyDescent="0.3">
      <c r="A1011" s="5" t="s">
        <v>168</v>
      </c>
      <c r="B1011" s="5" t="s">
        <v>206</v>
      </c>
      <c r="C1011" s="5" t="s">
        <v>108</v>
      </c>
      <c r="D1011" s="5" t="s">
        <v>250</v>
      </c>
      <c r="E1011" s="5" t="s">
        <v>172</v>
      </c>
      <c r="F1011" s="6">
        <v>43183</v>
      </c>
      <c r="G1011" s="5" t="s">
        <v>148</v>
      </c>
      <c r="H1011" s="5" t="s">
        <v>182</v>
      </c>
      <c r="I1011">
        <v>42994</v>
      </c>
      <c r="J1011">
        <v>189</v>
      </c>
      <c r="K1011">
        <v>370</v>
      </c>
      <c r="L1011">
        <v>3</v>
      </c>
      <c r="M1011">
        <v>11840</v>
      </c>
      <c r="N1011">
        <v>7411.7719999999999</v>
      </c>
      <c r="O1011">
        <v>2470.5909999999999</v>
      </c>
      <c r="P1011">
        <v>123.33333333333333</v>
      </c>
      <c r="Q1011">
        <v>32</v>
      </c>
      <c r="R1011">
        <v>4428.2280000000001</v>
      </c>
      <c r="S1011">
        <v>2018</v>
      </c>
      <c r="T1011">
        <v>3</v>
      </c>
      <c r="U1011">
        <v>12</v>
      </c>
    </row>
    <row r="1012" spans="1:21" x14ac:dyDescent="0.3">
      <c r="A1012" s="5" t="s">
        <v>168</v>
      </c>
      <c r="B1012" s="5" t="s">
        <v>206</v>
      </c>
      <c r="C1012" s="5" t="s">
        <v>108</v>
      </c>
      <c r="D1012" s="5" t="s">
        <v>250</v>
      </c>
      <c r="E1012" s="5" t="s">
        <v>172</v>
      </c>
      <c r="F1012" s="6">
        <v>43183</v>
      </c>
      <c r="G1012" s="5" t="s">
        <v>148</v>
      </c>
      <c r="H1012" s="5" t="s">
        <v>269</v>
      </c>
      <c r="I1012">
        <v>42994</v>
      </c>
      <c r="J1012">
        <v>189</v>
      </c>
      <c r="K1012">
        <v>1965</v>
      </c>
      <c r="L1012">
        <v>15</v>
      </c>
      <c r="M1012">
        <v>61897.5</v>
      </c>
      <c r="N1012">
        <v>37058.862000000001</v>
      </c>
      <c r="O1012">
        <v>2470.5909999999999</v>
      </c>
      <c r="P1012">
        <v>131</v>
      </c>
      <c r="Q1012">
        <v>31.5</v>
      </c>
      <c r="R1012">
        <v>24838.637999999999</v>
      </c>
      <c r="S1012">
        <v>2018</v>
      </c>
      <c r="T1012">
        <v>3</v>
      </c>
      <c r="U1012">
        <v>12</v>
      </c>
    </row>
    <row r="1013" spans="1:21" x14ac:dyDescent="0.3">
      <c r="A1013" s="5" t="s">
        <v>168</v>
      </c>
      <c r="B1013" s="5" t="s">
        <v>206</v>
      </c>
      <c r="C1013" s="5" t="s">
        <v>108</v>
      </c>
      <c r="D1013" s="5" t="s">
        <v>250</v>
      </c>
      <c r="E1013" s="5" t="s">
        <v>227</v>
      </c>
      <c r="F1013" s="6">
        <v>43183</v>
      </c>
      <c r="G1013" s="5" t="s">
        <v>148</v>
      </c>
      <c r="H1013" s="5" t="s">
        <v>269</v>
      </c>
      <c r="I1013">
        <v>42994</v>
      </c>
      <c r="J1013">
        <v>189</v>
      </c>
      <c r="K1013">
        <v>-1965</v>
      </c>
      <c r="L1013">
        <v>-15</v>
      </c>
      <c r="M1013">
        <v>-61897.5</v>
      </c>
      <c r="N1013">
        <v>-37058.862000000001</v>
      </c>
      <c r="O1013">
        <v>-2470.5909999999999</v>
      </c>
      <c r="P1013">
        <v>131</v>
      </c>
      <c r="Q1013">
        <v>31.5</v>
      </c>
      <c r="R1013">
        <v>-24838.637999999999</v>
      </c>
      <c r="S1013">
        <v>2018</v>
      </c>
      <c r="T1013">
        <v>3</v>
      </c>
      <c r="U1013">
        <v>12</v>
      </c>
    </row>
    <row r="1014" spans="1:21" x14ac:dyDescent="0.3">
      <c r="A1014" s="5" t="s">
        <v>168</v>
      </c>
      <c r="B1014" s="5" t="s">
        <v>206</v>
      </c>
      <c r="C1014" s="5" t="s">
        <v>108</v>
      </c>
      <c r="D1014" s="5" t="s">
        <v>250</v>
      </c>
      <c r="E1014" s="5" t="s">
        <v>172</v>
      </c>
      <c r="F1014" s="6">
        <v>43183</v>
      </c>
      <c r="G1014" s="5" t="s">
        <v>148</v>
      </c>
      <c r="H1014" s="5" t="s">
        <v>269</v>
      </c>
      <c r="I1014">
        <v>42994</v>
      </c>
      <c r="J1014">
        <v>189</v>
      </c>
      <c r="K1014">
        <v>1965</v>
      </c>
      <c r="L1014">
        <v>15</v>
      </c>
      <c r="M1014">
        <v>61897.5</v>
      </c>
      <c r="N1014">
        <v>37058.862000000001</v>
      </c>
      <c r="O1014">
        <v>2470.5909999999999</v>
      </c>
      <c r="P1014">
        <v>131</v>
      </c>
      <c r="Q1014">
        <v>31.5</v>
      </c>
      <c r="R1014">
        <v>24838.637999999999</v>
      </c>
      <c r="S1014">
        <v>2018</v>
      </c>
      <c r="T1014">
        <v>3</v>
      </c>
      <c r="U1014">
        <v>12</v>
      </c>
    </row>
    <row r="1015" spans="1:21" x14ac:dyDescent="0.3">
      <c r="A1015" s="5" t="s">
        <v>168</v>
      </c>
      <c r="B1015" s="5" t="s">
        <v>206</v>
      </c>
      <c r="C1015" s="5" t="s">
        <v>108</v>
      </c>
      <c r="D1015" s="5" t="s">
        <v>250</v>
      </c>
      <c r="E1015" s="5" t="s">
        <v>172</v>
      </c>
      <c r="F1015" s="6">
        <v>43183</v>
      </c>
      <c r="G1015" s="5" t="s">
        <v>148</v>
      </c>
      <c r="H1015" s="5" t="s">
        <v>230</v>
      </c>
      <c r="I1015">
        <v>42994</v>
      </c>
      <c r="J1015">
        <v>189</v>
      </c>
      <c r="K1015">
        <v>730</v>
      </c>
      <c r="L1015">
        <v>6</v>
      </c>
      <c r="M1015">
        <v>22995</v>
      </c>
      <c r="N1015">
        <v>14823.545</v>
      </c>
      <c r="O1015">
        <v>2470.5909999999999</v>
      </c>
      <c r="P1015">
        <v>121.66666666666667</v>
      </c>
      <c r="Q1015">
        <v>31.5</v>
      </c>
      <c r="R1015">
        <v>8171.4549999999999</v>
      </c>
      <c r="S1015">
        <v>2018</v>
      </c>
      <c r="T1015">
        <v>3</v>
      </c>
      <c r="U1015">
        <v>12</v>
      </c>
    </row>
    <row r="1016" spans="1:21" x14ac:dyDescent="0.3">
      <c r="A1016" s="5" t="s">
        <v>168</v>
      </c>
      <c r="B1016" s="5" t="s">
        <v>206</v>
      </c>
      <c r="C1016" s="5" t="s">
        <v>108</v>
      </c>
      <c r="D1016" s="5" t="s">
        <v>250</v>
      </c>
      <c r="E1016" s="5" t="s">
        <v>172</v>
      </c>
      <c r="F1016" s="6">
        <v>43183</v>
      </c>
      <c r="G1016" s="5" t="s">
        <v>148</v>
      </c>
      <c r="H1016" s="5" t="s">
        <v>189</v>
      </c>
      <c r="I1016">
        <v>42994</v>
      </c>
      <c r="J1016">
        <v>189</v>
      </c>
      <c r="K1016">
        <v>111</v>
      </c>
      <c r="L1016">
        <v>1</v>
      </c>
      <c r="M1016">
        <v>3552</v>
      </c>
      <c r="N1016">
        <v>2470.5909999999999</v>
      </c>
      <c r="O1016">
        <v>2470.5909999999999</v>
      </c>
      <c r="P1016">
        <v>111</v>
      </c>
      <c r="Q1016">
        <v>32</v>
      </c>
      <c r="R1016">
        <v>1081.4090000000001</v>
      </c>
      <c r="S1016">
        <v>2018</v>
      </c>
      <c r="T1016">
        <v>3</v>
      </c>
      <c r="U1016">
        <v>12</v>
      </c>
    </row>
    <row r="1017" spans="1:21" x14ac:dyDescent="0.3">
      <c r="A1017" s="5" t="s">
        <v>168</v>
      </c>
      <c r="B1017" s="5" t="s">
        <v>206</v>
      </c>
      <c r="C1017" s="5" t="s">
        <v>108</v>
      </c>
      <c r="D1017" s="5" t="s">
        <v>250</v>
      </c>
      <c r="E1017" s="5" t="s">
        <v>172</v>
      </c>
      <c r="F1017" s="6">
        <v>43183</v>
      </c>
      <c r="G1017" s="5" t="s">
        <v>148</v>
      </c>
      <c r="H1017" s="5" t="s">
        <v>190</v>
      </c>
      <c r="I1017">
        <v>42994</v>
      </c>
      <c r="J1017">
        <v>189</v>
      </c>
      <c r="K1017">
        <v>222</v>
      </c>
      <c r="L1017">
        <v>2</v>
      </c>
      <c r="M1017">
        <v>7104</v>
      </c>
      <c r="N1017">
        <v>4941.1819999999998</v>
      </c>
      <c r="O1017">
        <v>2470.5909999999999</v>
      </c>
      <c r="P1017">
        <v>111</v>
      </c>
      <c r="Q1017">
        <v>32</v>
      </c>
      <c r="R1017">
        <v>2162.8180000000002</v>
      </c>
      <c r="S1017">
        <v>2018</v>
      </c>
      <c r="T1017">
        <v>3</v>
      </c>
      <c r="U1017">
        <v>12</v>
      </c>
    </row>
    <row r="1018" spans="1:21" x14ac:dyDescent="0.3">
      <c r="A1018" s="5" t="s">
        <v>168</v>
      </c>
      <c r="B1018" s="5" t="s">
        <v>206</v>
      </c>
      <c r="C1018" s="5" t="s">
        <v>108</v>
      </c>
      <c r="D1018" s="5" t="s">
        <v>250</v>
      </c>
      <c r="E1018" s="5" t="s">
        <v>172</v>
      </c>
      <c r="F1018" s="6">
        <v>43183</v>
      </c>
      <c r="G1018" s="5" t="s">
        <v>148</v>
      </c>
      <c r="H1018" s="5" t="s">
        <v>225</v>
      </c>
      <c r="I1018">
        <v>42994</v>
      </c>
      <c r="J1018">
        <v>189</v>
      </c>
      <c r="K1018">
        <v>110</v>
      </c>
      <c r="L1018">
        <v>1</v>
      </c>
      <c r="M1018">
        <v>3520</v>
      </c>
      <c r="N1018">
        <v>2470.5909999999999</v>
      </c>
      <c r="O1018">
        <v>2470.5909999999999</v>
      </c>
      <c r="P1018">
        <v>110</v>
      </c>
      <c r="Q1018">
        <v>32</v>
      </c>
      <c r="R1018">
        <v>1049.4090000000001</v>
      </c>
      <c r="S1018">
        <v>2018</v>
      </c>
      <c r="T1018">
        <v>3</v>
      </c>
      <c r="U1018">
        <v>12</v>
      </c>
    </row>
    <row r="1019" spans="1:21" x14ac:dyDescent="0.3">
      <c r="A1019" s="5" t="s">
        <v>168</v>
      </c>
      <c r="B1019" s="5" t="s">
        <v>206</v>
      </c>
      <c r="C1019" s="5" t="s">
        <v>108</v>
      </c>
      <c r="D1019" s="5" t="s">
        <v>250</v>
      </c>
      <c r="E1019" s="5" t="s">
        <v>172</v>
      </c>
      <c r="F1019" s="6">
        <v>43185</v>
      </c>
      <c r="G1019" s="5" t="s">
        <v>148</v>
      </c>
      <c r="H1019" s="5" t="s">
        <v>264</v>
      </c>
      <c r="I1019">
        <v>42994</v>
      </c>
      <c r="J1019">
        <v>191</v>
      </c>
      <c r="K1019">
        <v>1400</v>
      </c>
      <c r="L1019">
        <v>10</v>
      </c>
      <c r="M1019">
        <v>42000</v>
      </c>
      <c r="N1019">
        <v>24705.907999999999</v>
      </c>
      <c r="O1019">
        <v>2470.5909999999999</v>
      </c>
      <c r="P1019">
        <v>140</v>
      </c>
      <c r="Q1019">
        <v>30</v>
      </c>
      <c r="R1019">
        <v>17294.092000000001</v>
      </c>
      <c r="S1019">
        <v>2018</v>
      </c>
      <c r="T1019">
        <v>3</v>
      </c>
      <c r="U1019">
        <v>13</v>
      </c>
    </row>
    <row r="1020" spans="1:21" x14ac:dyDescent="0.3">
      <c r="A1020" s="5" t="s">
        <v>168</v>
      </c>
      <c r="B1020" s="5" t="s">
        <v>169</v>
      </c>
      <c r="C1020" s="5" t="s">
        <v>170</v>
      </c>
      <c r="D1020" s="5" t="s">
        <v>256</v>
      </c>
      <c r="E1020" s="5" t="s">
        <v>172</v>
      </c>
      <c r="F1020" s="6">
        <v>43186</v>
      </c>
      <c r="G1020" s="5" t="s">
        <v>148</v>
      </c>
      <c r="H1020" s="5" t="s">
        <v>173</v>
      </c>
      <c r="I1020">
        <v>42991</v>
      </c>
      <c r="J1020">
        <v>195</v>
      </c>
      <c r="K1020">
        <v>130</v>
      </c>
      <c r="L1020">
        <v>1</v>
      </c>
      <c r="M1020">
        <v>4030</v>
      </c>
      <c r="N1020">
        <v>2275.9369999999999</v>
      </c>
      <c r="O1020">
        <v>2275.9369999999999</v>
      </c>
      <c r="P1020">
        <v>130</v>
      </c>
      <c r="Q1020">
        <v>31</v>
      </c>
      <c r="R1020">
        <v>1754.0630000000001</v>
      </c>
      <c r="S1020">
        <v>2018</v>
      </c>
      <c r="T1020">
        <v>3</v>
      </c>
      <c r="U1020">
        <v>13</v>
      </c>
    </row>
    <row r="1021" spans="1:21" x14ac:dyDescent="0.3">
      <c r="A1021" s="5" t="s">
        <v>168</v>
      </c>
      <c r="B1021" s="5" t="s">
        <v>169</v>
      </c>
      <c r="C1021" s="5" t="s">
        <v>170</v>
      </c>
      <c r="D1021" s="5" t="s">
        <v>256</v>
      </c>
      <c r="E1021" s="5" t="s">
        <v>172</v>
      </c>
      <c r="F1021" s="6">
        <v>43186</v>
      </c>
      <c r="G1021" s="5" t="s">
        <v>148</v>
      </c>
      <c r="H1021" s="5" t="s">
        <v>179</v>
      </c>
      <c r="I1021">
        <v>42991</v>
      </c>
      <c r="J1021">
        <v>195</v>
      </c>
      <c r="K1021">
        <v>273.5</v>
      </c>
      <c r="L1021">
        <v>2</v>
      </c>
      <c r="M1021">
        <v>8752</v>
      </c>
      <c r="N1021">
        <v>4551.8739999999998</v>
      </c>
      <c r="O1021">
        <v>2275.9369999999999</v>
      </c>
      <c r="P1021">
        <v>136.75</v>
      </c>
      <c r="Q1021">
        <v>32</v>
      </c>
      <c r="R1021">
        <v>4200.1260000000002</v>
      </c>
      <c r="S1021">
        <v>2018</v>
      </c>
      <c r="T1021">
        <v>3</v>
      </c>
      <c r="U1021">
        <v>13</v>
      </c>
    </row>
    <row r="1022" spans="1:21" x14ac:dyDescent="0.3">
      <c r="A1022" s="5" t="s">
        <v>168</v>
      </c>
      <c r="B1022" s="5" t="s">
        <v>175</v>
      </c>
      <c r="C1022" s="5" t="s">
        <v>83</v>
      </c>
      <c r="D1022" s="5" t="s">
        <v>259</v>
      </c>
      <c r="E1022" s="5" t="s">
        <v>172</v>
      </c>
      <c r="F1022" s="6">
        <v>43186</v>
      </c>
      <c r="G1022" s="5" t="s">
        <v>148</v>
      </c>
      <c r="H1022" s="5" t="s">
        <v>173</v>
      </c>
      <c r="I1022">
        <v>43021</v>
      </c>
      <c r="J1022">
        <v>165</v>
      </c>
      <c r="K1022">
        <v>80</v>
      </c>
      <c r="L1022">
        <v>1</v>
      </c>
      <c r="M1022">
        <v>2480</v>
      </c>
      <c r="N1022">
        <v>2435.8760000000002</v>
      </c>
      <c r="O1022">
        <v>2435.8760000000002</v>
      </c>
      <c r="P1022">
        <v>80</v>
      </c>
      <c r="Q1022">
        <v>31</v>
      </c>
      <c r="R1022">
        <v>44.124000000000002</v>
      </c>
      <c r="S1022">
        <v>2018</v>
      </c>
      <c r="T1022">
        <v>3</v>
      </c>
      <c r="U1022">
        <v>13</v>
      </c>
    </row>
    <row r="1023" spans="1:21" x14ac:dyDescent="0.3">
      <c r="A1023" s="5" t="s">
        <v>168</v>
      </c>
      <c r="B1023" s="5" t="s">
        <v>175</v>
      </c>
      <c r="C1023" s="5" t="s">
        <v>84</v>
      </c>
      <c r="D1023" s="5" t="s">
        <v>270</v>
      </c>
      <c r="E1023" s="5" t="s">
        <v>172</v>
      </c>
      <c r="F1023" s="6">
        <v>43186</v>
      </c>
      <c r="G1023" s="5" t="s">
        <v>148</v>
      </c>
      <c r="H1023" s="5" t="s">
        <v>212</v>
      </c>
      <c r="I1023">
        <v>43028</v>
      </c>
      <c r="J1023">
        <v>158</v>
      </c>
      <c r="K1023">
        <v>120</v>
      </c>
      <c r="L1023">
        <v>1</v>
      </c>
      <c r="M1023">
        <v>3840</v>
      </c>
      <c r="N1023">
        <v>2409.3969999999999</v>
      </c>
      <c r="O1023">
        <v>2409.3969999999999</v>
      </c>
      <c r="P1023">
        <v>120</v>
      </c>
      <c r="Q1023">
        <v>32</v>
      </c>
      <c r="R1023">
        <v>1430.6030000000001</v>
      </c>
      <c r="S1023">
        <v>2018</v>
      </c>
      <c r="T1023">
        <v>3</v>
      </c>
      <c r="U1023">
        <v>13</v>
      </c>
    </row>
    <row r="1024" spans="1:21" x14ac:dyDescent="0.3">
      <c r="A1024" s="5" t="s">
        <v>168</v>
      </c>
      <c r="B1024" s="5" t="s">
        <v>175</v>
      </c>
      <c r="C1024" s="5" t="s">
        <v>84</v>
      </c>
      <c r="D1024" s="5" t="s">
        <v>270</v>
      </c>
      <c r="E1024" s="5" t="s">
        <v>172</v>
      </c>
      <c r="F1024" s="6">
        <v>43186</v>
      </c>
      <c r="G1024" s="5" t="s">
        <v>148</v>
      </c>
      <c r="H1024" s="5" t="s">
        <v>179</v>
      </c>
      <c r="I1024">
        <v>43028</v>
      </c>
      <c r="J1024">
        <v>158</v>
      </c>
      <c r="K1024">
        <v>286</v>
      </c>
      <c r="L1024">
        <v>2</v>
      </c>
      <c r="M1024">
        <v>9152</v>
      </c>
      <c r="N1024">
        <v>4818.7939999999999</v>
      </c>
      <c r="O1024">
        <v>2409.3969999999999</v>
      </c>
      <c r="P1024">
        <v>143</v>
      </c>
      <c r="Q1024">
        <v>32</v>
      </c>
      <c r="R1024">
        <v>4333.2060000000001</v>
      </c>
      <c r="S1024">
        <v>2018</v>
      </c>
      <c r="T1024">
        <v>3</v>
      </c>
      <c r="U1024">
        <v>13</v>
      </c>
    </row>
    <row r="1025" spans="1:21" x14ac:dyDescent="0.3">
      <c r="A1025" s="5" t="s">
        <v>168</v>
      </c>
      <c r="B1025" s="5" t="s">
        <v>175</v>
      </c>
      <c r="C1025" s="5" t="s">
        <v>86</v>
      </c>
      <c r="D1025" s="5" t="s">
        <v>265</v>
      </c>
      <c r="E1025" s="5" t="s">
        <v>172</v>
      </c>
      <c r="F1025" s="6">
        <v>43186</v>
      </c>
      <c r="G1025" s="5" t="s">
        <v>148</v>
      </c>
      <c r="H1025" s="5" t="s">
        <v>194</v>
      </c>
      <c r="I1025">
        <v>43005</v>
      </c>
      <c r="J1025">
        <v>181</v>
      </c>
      <c r="K1025">
        <v>389</v>
      </c>
      <c r="L1025">
        <v>3</v>
      </c>
      <c r="M1025">
        <v>12059</v>
      </c>
      <c r="N1025">
        <v>8178.6890000000003</v>
      </c>
      <c r="O1025">
        <v>2726.23</v>
      </c>
      <c r="P1025">
        <v>129.66666666666666</v>
      </c>
      <c r="Q1025">
        <v>31</v>
      </c>
      <c r="R1025">
        <v>3880.3110000000001</v>
      </c>
      <c r="S1025">
        <v>2018</v>
      </c>
      <c r="T1025">
        <v>3</v>
      </c>
      <c r="U1025">
        <v>13</v>
      </c>
    </row>
    <row r="1026" spans="1:21" x14ac:dyDescent="0.3">
      <c r="A1026" s="5" t="s">
        <v>168</v>
      </c>
      <c r="B1026" s="5" t="s">
        <v>175</v>
      </c>
      <c r="C1026" s="5" t="s">
        <v>86</v>
      </c>
      <c r="D1026" s="5" t="s">
        <v>265</v>
      </c>
      <c r="E1026" s="5" t="s">
        <v>172</v>
      </c>
      <c r="F1026" s="6">
        <v>43186</v>
      </c>
      <c r="G1026" s="5" t="s">
        <v>148</v>
      </c>
      <c r="H1026" s="5" t="s">
        <v>173</v>
      </c>
      <c r="I1026">
        <v>43005</v>
      </c>
      <c r="J1026">
        <v>181</v>
      </c>
      <c r="K1026">
        <v>133</v>
      </c>
      <c r="L1026">
        <v>1</v>
      </c>
      <c r="M1026">
        <v>4123</v>
      </c>
      <c r="N1026">
        <v>2726.23</v>
      </c>
      <c r="O1026">
        <v>2726.23</v>
      </c>
      <c r="P1026">
        <v>133</v>
      </c>
      <c r="Q1026">
        <v>31</v>
      </c>
      <c r="R1026">
        <v>1396.77</v>
      </c>
      <c r="S1026">
        <v>2018</v>
      </c>
      <c r="T1026">
        <v>3</v>
      </c>
      <c r="U1026">
        <v>13</v>
      </c>
    </row>
    <row r="1027" spans="1:21" x14ac:dyDescent="0.3">
      <c r="A1027" s="5" t="s">
        <v>168</v>
      </c>
      <c r="B1027" s="5" t="s">
        <v>175</v>
      </c>
      <c r="C1027" s="5" t="s">
        <v>86</v>
      </c>
      <c r="D1027" s="5" t="s">
        <v>265</v>
      </c>
      <c r="E1027" s="5" t="s">
        <v>172</v>
      </c>
      <c r="F1027" s="6">
        <v>43186</v>
      </c>
      <c r="G1027" s="5" t="s">
        <v>148</v>
      </c>
      <c r="H1027" s="5" t="s">
        <v>194</v>
      </c>
      <c r="I1027">
        <v>43005</v>
      </c>
      <c r="J1027">
        <v>181</v>
      </c>
      <c r="K1027">
        <v>258</v>
      </c>
      <c r="L1027">
        <v>2</v>
      </c>
      <c r="M1027">
        <v>7998</v>
      </c>
      <c r="N1027">
        <v>5452.4589999999998</v>
      </c>
      <c r="O1027">
        <v>2726.23</v>
      </c>
      <c r="P1027">
        <v>129</v>
      </c>
      <c r="Q1027">
        <v>31</v>
      </c>
      <c r="R1027">
        <v>2545.5410000000002</v>
      </c>
      <c r="S1027">
        <v>2018</v>
      </c>
      <c r="T1027">
        <v>3</v>
      </c>
      <c r="U1027">
        <v>13</v>
      </c>
    </row>
    <row r="1028" spans="1:21" x14ac:dyDescent="0.3">
      <c r="A1028" s="5" t="s">
        <v>168</v>
      </c>
      <c r="B1028" s="5" t="s">
        <v>175</v>
      </c>
      <c r="C1028" s="5" t="s">
        <v>86</v>
      </c>
      <c r="D1028" s="5" t="s">
        <v>265</v>
      </c>
      <c r="E1028" s="5" t="s">
        <v>172</v>
      </c>
      <c r="F1028" s="6">
        <v>43186</v>
      </c>
      <c r="G1028" s="5" t="s">
        <v>148</v>
      </c>
      <c r="H1028" s="5" t="s">
        <v>263</v>
      </c>
      <c r="I1028">
        <v>43005</v>
      </c>
      <c r="J1028">
        <v>181</v>
      </c>
      <c r="K1028">
        <v>762.5</v>
      </c>
      <c r="L1028">
        <v>6</v>
      </c>
      <c r="M1028">
        <v>24018.75</v>
      </c>
      <c r="N1028">
        <v>16357.378000000001</v>
      </c>
      <c r="O1028">
        <v>2726.23</v>
      </c>
      <c r="P1028">
        <v>127.08333333333333</v>
      </c>
      <c r="Q1028">
        <v>31.5</v>
      </c>
      <c r="R1028">
        <v>7661.3720000000003</v>
      </c>
      <c r="S1028">
        <v>2018</v>
      </c>
      <c r="T1028">
        <v>3</v>
      </c>
      <c r="U1028">
        <v>13</v>
      </c>
    </row>
    <row r="1029" spans="1:21" x14ac:dyDescent="0.3">
      <c r="A1029" s="5" t="s">
        <v>168</v>
      </c>
      <c r="B1029" s="5" t="s">
        <v>175</v>
      </c>
      <c r="C1029" s="5" t="s">
        <v>86</v>
      </c>
      <c r="D1029" s="5" t="s">
        <v>265</v>
      </c>
      <c r="E1029" s="5" t="s">
        <v>172</v>
      </c>
      <c r="F1029" s="6">
        <v>43186</v>
      </c>
      <c r="G1029" s="5" t="s">
        <v>148</v>
      </c>
      <c r="H1029" s="5" t="s">
        <v>195</v>
      </c>
      <c r="I1029">
        <v>43005</v>
      </c>
      <c r="J1029">
        <v>181</v>
      </c>
      <c r="K1029">
        <v>361.5</v>
      </c>
      <c r="L1029">
        <v>3</v>
      </c>
      <c r="M1029">
        <v>11568</v>
      </c>
      <c r="N1029">
        <v>8178.6890000000003</v>
      </c>
      <c r="O1029">
        <v>2726.23</v>
      </c>
      <c r="P1029">
        <v>120.5</v>
      </c>
      <c r="Q1029">
        <v>32</v>
      </c>
      <c r="R1029">
        <v>3389.3110000000001</v>
      </c>
      <c r="S1029">
        <v>2018</v>
      </c>
      <c r="T1029">
        <v>3</v>
      </c>
      <c r="U1029">
        <v>13</v>
      </c>
    </row>
    <row r="1030" spans="1:21" x14ac:dyDescent="0.3">
      <c r="A1030" s="5" t="s">
        <v>168</v>
      </c>
      <c r="B1030" s="5" t="s">
        <v>175</v>
      </c>
      <c r="C1030" s="5" t="s">
        <v>86</v>
      </c>
      <c r="D1030" s="5" t="s">
        <v>265</v>
      </c>
      <c r="E1030" s="5" t="s">
        <v>172</v>
      </c>
      <c r="F1030" s="6">
        <v>43186</v>
      </c>
      <c r="G1030" s="5" t="s">
        <v>148</v>
      </c>
      <c r="H1030" s="5" t="s">
        <v>178</v>
      </c>
      <c r="I1030">
        <v>43005</v>
      </c>
      <c r="J1030">
        <v>181</v>
      </c>
      <c r="K1030">
        <v>201.5</v>
      </c>
      <c r="L1030">
        <v>2</v>
      </c>
      <c r="M1030">
        <v>6246.5</v>
      </c>
      <c r="N1030">
        <v>5452.4589999999998</v>
      </c>
      <c r="O1030">
        <v>2726.23</v>
      </c>
      <c r="P1030">
        <v>100.75</v>
      </c>
      <c r="Q1030">
        <v>31</v>
      </c>
      <c r="R1030">
        <v>794.04100000000005</v>
      </c>
      <c r="S1030">
        <v>2018</v>
      </c>
      <c r="T1030">
        <v>3</v>
      </c>
      <c r="U1030">
        <v>13</v>
      </c>
    </row>
    <row r="1031" spans="1:21" x14ac:dyDescent="0.3">
      <c r="A1031" s="5" t="s">
        <v>168</v>
      </c>
      <c r="B1031" s="5" t="s">
        <v>175</v>
      </c>
      <c r="C1031" s="5" t="s">
        <v>86</v>
      </c>
      <c r="D1031" s="5" t="s">
        <v>265</v>
      </c>
      <c r="E1031" s="5" t="s">
        <v>172</v>
      </c>
      <c r="F1031" s="6">
        <v>43186</v>
      </c>
      <c r="G1031" s="5" t="s">
        <v>148</v>
      </c>
      <c r="H1031" s="5" t="s">
        <v>196</v>
      </c>
      <c r="I1031">
        <v>43005</v>
      </c>
      <c r="J1031">
        <v>181</v>
      </c>
      <c r="K1031">
        <v>392</v>
      </c>
      <c r="L1031">
        <v>3</v>
      </c>
      <c r="M1031">
        <v>12152</v>
      </c>
      <c r="N1031">
        <v>8178.6890000000003</v>
      </c>
      <c r="O1031">
        <v>2726.23</v>
      </c>
      <c r="P1031">
        <v>130.66666666666666</v>
      </c>
      <c r="Q1031">
        <v>31</v>
      </c>
      <c r="R1031">
        <v>3973.3110000000001</v>
      </c>
      <c r="S1031">
        <v>2018</v>
      </c>
      <c r="T1031">
        <v>3</v>
      </c>
      <c r="U1031">
        <v>13</v>
      </c>
    </row>
    <row r="1032" spans="1:21" x14ac:dyDescent="0.3">
      <c r="A1032" s="5" t="s">
        <v>168</v>
      </c>
      <c r="B1032" s="5" t="s">
        <v>175</v>
      </c>
      <c r="C1032" s="5" t="s">
        <v>86</v>
      </c>
      <c r="D1032" s="5" t="s">
        <v>265</v>
      </c>
      <c r="E1032" s="5" t="s">
        <v>172</v>
      </c>
      <c r="F1032" s="6">
        <v>43186</v>
      </c>
      <c r="G1032" s="5" t="s">
        <v>148</v>
      </c>
      <c r="H1032" s="5" t="s">
        <v>197</v>
      </c>
      <c r="I1032">
        <v>43005</v>
      </c>
      <c r="J1032">
        <v>181</v>
      </c>
      <c r="K1032">
        <v>384.5</v>
      </c>
      <c r="L1032">
        <v>3</v>
      </c>
      <c r="M1032">
        <v>11919.5</v>
      </c>
      <c r="N1032">
        <v>8178.6890000000003</v>
      </c>
      <c r="O1032">
        <v>2726.23</v>
      </c>
      <c r="P1032">
        <v>128.16666666666666</v>
      </c>
      <c r="Q1032">
        <v>31</v>
      </c>
      <c r="R1032">
        <v>3740.8110000000001</v>
      </c>
      <c r="S1032">
        <v>2018</v>
      </c>
      <c r="T1032">
        <v>3</v>
      </c>
      <c r="U1032">
        <v>13</v>
      </c>
    </row>
    <row r="1033" spans="1:21" x14ac:dyDescent="0.3">
      <c r="A1033" s="5" t="s">
        <v>168</v>
      </c>
      <c r="B1033" s="5" t="s">
        <v>175</v>
      </c>
      <c r="C1033" s="5" t="s">
        <v>86</v>
      </c>
      <c r="D1033" s="5" t="s">
        <v>265</v>
      </c>
      <c r="E1033" s="5" t="s">
        <v>172</v>
      </c>
      <c r="F1033" s="6">
        <v>43186</v>
      </c>
      <c r="G1033" s="5" t="s">
        <v>148</v>
      </c>
      <c r="H1033" s="5" t="s">
        <v>197</v>
      </c>
      <c r="I1033">
        <v>43005</v>
      </c>
      <c r="J1033">
        <v>181</v>
      </c>
      <c r="K1033">
        <v>384.5</v>
      </c>
      <c r="L1033">
        <v>3</v>
      </c>
      <c r="M1033">
        <v>11919.5</v>
      </c>
      <c r="N1033">
        <v>8178.6890000000003</v>
      </c>
      <c r="O1033">
        <v>2726.23</v>
      </c>
      <c r="P1033">
        <v>128.16666666666666</v>
      </c>
      <c r="Q1033">
        <v>31</v>
      </c>
      <c r="R1033">
        <v>3740.8110000000001</v>
      </c>
      <c r="S1033">
        <v>2018</v>
      </c>
      <c r="T1033">
        <v>3</v>
      </c>
      <c r="U1033">
        <v>13</v>
      </c>
    </row>
    <row r="1034" spans="1:21" x14ac:dyDescent="0.3">
      <c r="A1034" s="5" t="s">
        <v>168</v>
      </c>
      <c r="B1034" s="5" t="s">
        <v>175</v>
      </c>
      <c r="C1034" s="5" t="s">
        <v>86</v>
      </c>
      <c r="D1034" s="5" t="s">
        <v>265</v>
      </c>
      <c r="E1034" s="5" t="s">
        <v>227</v>
      </c>
      <c r="F1034" s="6">
        <v>43186</v>
      </c>
      <c r="G1034" s="5" t="s">
        <v>148</v>
      </c>
      <c r="H1034" s="5" t="s">
        <v>197</v>
      </c>
      <c r="I1034">
        <v>43005</v>
      </c>
      <c r="J1034">
        <v>181</v>
      </c>
      <c r="K1034">
        <v>-384.5</v>
      </c>
      <c r="L1034">
        <v>-3</v>
      </c>
      <c r="M1034">
        <v>-11919.5</v>
      </c>
      <c r="N1034">
        <v>-8178.6890000000003</v>
      </c>
      <c r="O1034">
        <v>-2726.23</v>
      </c>
      <c r="P1034">
        <v>128.16666666666666</v>
      </c>
      <c r="Q1034">
        <v>31</v>
      </c>
      <c r="R1034">
        <v>-3740.8110000000001</v>
      </c>
      <c r="S1034">
        <v>2018</v>
      </c>
      <c r="T1034">
        <v>3</v>
      </c>
      <c r="U1034">
        <v>13</v>
      </c>
    </row>
    <row r="1035" spans="1:21" x14ac:dyDescent="0.3">
      <c r="A1035" s="5" t="s">
        <v>168</v>
      </c>
      <c r="B1035" s="5" t="s">
        <v>175</v>
      </c>
      <c r="C1035" s="5" t="s">
        <v>86</v>
      </c>
      <c r="D1035" s="5" t="s">
        <v>265</v>
      </c>
      <c r="E1035" s="5" t="s">
        <v>172</v>
      </c>
      <c r="F1035" s="6">
        <v>43186</v>
      </c>
      <c r="G1035" s="5" t="s">
        <v>148</v>
      </c>
      <c r="H1035" s="5" t="s">
        <v>197</v>
      </c>
      <c r="I1035">
        <v>43005</v>
      </c>
      <c r="J1035">
        <v>181</v>
      </c>
      <c r="K1035">
        <v>129.5</v>
      </c>
      <c r="L1035">
        <v>1</v>
      </c>
      <c r="M1035">
        <v>4014.5</v>
      </c>
      <c r="N1035">
        <v>2726.23</v>
      </c>
      <c r="O1035">
        <v>2726.23</v>
      </c>
      <c r="P1035">
        <v>129.5</v>
      </c>
      <c r="Q1035">
        <v>31</v>
      </c>
      <c r="R1035">
        <v>1288.27</v>
      </c>
      <c r="S1035">
        <v>2018</v>
      </c>
      <c r="T1035">
        <v>3</v>
      </c>
      <c r="U1035">
        <v>13</v>
      </c>
    </row>
    <row r="1036" spans="1:21" x14ac:dyDescent="0.3">
      <c r="A1036" s="5" t="s">
        <v>168</v>
      </c>
      <c r="B1036" s="5" t="s">
        <v>175</v>
      </c>
      <c r="C1036" s="5" t="s">
        <v>86</v>
      </c>
      <c r="D1036" s="5" t="s">
        <v>265</v>
      </c>
      <c r="E1036" s="5" t="s">
        <v>172</v>
      </c>
      <c r="F1036" s="6">
        <v>43186</v>
      </c>
      <c r="G1036" s="5" t="s">
        <v>148</v>
      </c>
      <c r="H1036" s="5" t="s">
        <v>209</v>
      </c>
      <c r="I1036">
        <v>43005</v>
      </c>
      <c r="J1036">
        <v>181</v>
      </c>
      <c r="K1036">
        <v>200</v>
      </c>
      <c r="L1036">
        <v>2</v>
      </c>
      <c r="M1036">
        <v>6200</v>
      </c>
      <c r="N1036">
        <v>5452.4589999999998</v>
      </c>
      <c r="O1036">
        <v>2726.23</v>
      </c>
      <c r="P1036">
        <v>100</v>
      </c>
      <c r="Q1036">
        <v>31</v>
      </c>
      <c r="R1036">
        <v>747.54100000000005</v>
      </c>
      <c r="S1036">
        <v>2018</v>
      </c>
      <c r="T1036">
        <v>3</v>
      </c>
      <c r="U1036">
        <v>13</v>
      </c>
    </row>
    <row r="1037" spans="1:21" x14ac:dyDescent="0.3">
      <c r="A1037" s="5" t="s">
        <v>168</v>
      </c>
      <c r="B1037" s="5" t="s">
        <v>206</v>
      </c>
      <c r="C1037" s="5" t="s">
        <v>104</v>
      </c>
      <c r="D1037" s="5" t="s">
        <v>271</v>
      </c>
      <c r="E1037" s="5" t="s">
        <v>172</v>
      </c>
      <c r="F1037" s="6">
        <v>43186</v>
      </c>
      <c r="G1037" s="5" t="s">
        <v>148</v>
      </c>
      <c r="H1037" s="5" t="s">
        <v>190</v>
      </c>
      <c r="I1037">
        <v>43023</v>
      </c>
      <c r="J1037">
        <v>163</v>
      </c>
      <c r="K1037">
        <v>98.8</v>
      </c>
      <c r="L1037">
        <v>1</v>
      </c>
      <c r="M1037">
        <v>3062.8</v>
      </c>
      <c r="N1037">
        <v>2241.1010000000001</v>
      </c>
      <c r="O1037">
        <v>2241.1010000000001</v>
      </c>
      <c r="P1037">
        <v>98.8</v>
      </c>
      <c r="Q1037">
        <v>31</v>
      </c>
      <c r="R1037">
        <v>821.69899999999996</v>
      </c>
      <c r="S1037">
        <v>2018</v>
      </c>
      <c r="T1037">
        <v>3</v>
      </c>
      <c r="U1037">
        <v>13</v>
      </c>
    </row>
    <row r="1038" spans="1:21" x14ac:dyDescent="0.3">
      <c r="A1038" s="5" t="s">
        <v>168</v>
      </c>
      <c r="B1038" s="5" t="s">
        <v>206</v>
      </c>
      <c r="C1038" s="5" t="s">
        <v>108</v>
      </c>
      <c r="D1038" s="5" t="s">
        <v>250</v>
      </c>
      <c r="E1038" s="5" t="s">
        <v>172</v>
      </c>
      <c r="F1038" s="6">
        <v>43186</v>
      </c>
      <c r="G1038" s="5" t="s">
        <v>148</v>
      </c>
      <c r="H1038" s="5" t="s">
        <v>253</v>
      </c>
      <c r="I1038">
        <v>42994</v>
      </c>
      <c r="J1038">
        <v>192</v>
      </c>
      <c r="K1038">
        <v>247.2</v>
      </c>
      <c r="L1038">
        <v>2</v>
      </c>
      <c r="M1038">
        <v>7663.2</v>
      </c>
      <c r="N1038">
        <v>4941.1819999999998</v>
      </c>
      <c r="O1038">
        <v>2470.5909999999999</v>
      </c>
      <c r="P1038">
        <v>123.6</v>
      </c>
      <c r="Q1038">
        <v>31</v>
      </c>
      <c r="R1038">
        <v>2722.018</v>
      </c>
      <c r="S1038">
        <v>2018</v>
      </c>
      <c r="T1038">
        <v>3</v>
      </c>
      <c r="U1038">
        <v>13</v>
      </c>
    </row>
    <row r="1039" spans="1:21" x14ac:dyDescent="0.3">
      <c r="A1039" s="5" t="s">
        <v>168</v>
      </c>
      <c r="B1039" s="5" t="s">
        <v>206</v>
      </c>
      <c r="C1039" s="5" t="s">
        <v>108</v>
      </c>
      <c r="D1039" s="5" t="s">
        <v>250</v>
      </c>
      <c r="E1039" s="5" t="s">
        <v>172</v>
      </c>
      <c r="F1039" s="6">
        <v>43186</v>
      </c>
      <c r="G1039" s="5" t="s">
        <v>148</v>
      </c>
      <c r="H1039" s="5" t="s">
        <v>194</v>
      </c>
      <c r="I1039">
        <v>42994</v>
      </c>
      <c r="J1039">
        <v>192</v>
      </c>
      <c r="K1039">
        <v>172.4</v>
      </c>
      <c r="L1039">
        <v>1</v>
      </c>
      <c r="M1039">
        <v>5344.4</v>
      </c>
      <c r="N1039">
        <v>2470.5909999999999</v>
      </c>
      <c r="O1039">
        <v>2470.5909999999999</v>
      </c>
      <c r="P1039">
        <v>172.4</v>
      </c>
      <c r="Q1039">
        <v>31</v>
      </c>
      <c r="R1039">
        <v>2873.8090000000002</v>
      </c>
      <c r="S1039">
        <v>2018</v>
      </c>
      <c r="T1039">
        <v>3</v>
      </c>
      <c r="U1039">
        <v>13</v>
      </c>
    </row>
    <row r="1040" spans="1:21" x14ac:dyDescent="0.3">
      <c r="A1040" s="5" t="s">
        <v>168</v>
      </c>
      <c r="B1040" s="5" t="s">
        <v>206</v>
      </c>
      <c r="C1040" s="5" t="s">
        <v>108</v>
      </c>
      <c r="D1040" s="5" t="s">
        <v>250</v>
      </c>
      <c r="E1040" s="5" t="s">
        <v>172</v>
      </c>
      <c r="F1040" s="6">
        <v>43186</v>
      </c>
      <c r="G1040" s="5" t="s">
        <v>148</v>
      </c>
      <c r="H1040" s="5" t="s">
        <v>173</v>
      </c>
      <c r="I1040">
        <v>42994</v>
      </c>
      <c r="J1040">
        <v>192</v>
      </c>
      <c r="K1040">
        <v>259.60000000000002</v>
      </c>
      <c r="L1040">
        <v>2</v>
      </c>
      <c r="M1040">
        <v>8047.6</v>
      </c>
      <c r="N1040">
        <v>4941.1819999999998</v>
      </c>
      <c r="O1040">
        <v>2470.5909999999999</v>
      </c>
      <c r="P1040">
        <v>129.80000000000001</v>
      </c>
      <c r="Q1040">
        <v>31</v>
      </c>
      <c r="R1040">
        <v>3106.4180000000001</v>
      </c>
      <c r="S1040">
        <v>2018</v>
      </c>
      <c r="T1040">
        <v>3</v>
      </c>
      <c r="U1040">
        <v>13</v>
      </c>
    </row>
    <row r="1041" spans="1:21" x14ac:dyDescent="0.3">
      <c r="A1041" s="5" t="s">
        <v>168</v>
      </c>
      <c r="B1041" s="5" t="s">
        <v>206</v>
      </c>
      <c r="C1041" s="5" t="s">
        <v>108</v>
      </c>
      <c r="D1041" s="5" t="s">
        <v>250</v>
      </c>
      <c r="E1041" s="5" t="s">
        <v>172</v>
      </c>
      <c r="F1041" s="6">
        <v>43186</v>
      </c>
      <c r="G1041" s="5" t="s">
        <v>148</v>
      </c>
      <c r="H1041" s="5" t="s">
        <v>178</v>
      </c>
      <c r="I1041">
        <v>42994</v>
      </c>
      <c r="J1041">
        <v>192</v>
      </c>
      <c r="K1041">
        <v>504.4</v>
      </c>
      <c r="L1041">
        <v>4</v>
      </c>
      <c r="M1041">
        <v>15636.4</v>
      </c>
      <c r="N1041">
        <v>9882.3629999999994</v>
      </c>
      <c r="O1041">
        <v>2470.5909999999999</v>
      </c>
      <c r="P1041">
        <v>126.1</v>
      </c>
      <c r="Q1041">
        <v>31</v>
      </c>
      <c r="R1041">
        <v>5754.0370000000003</v>
      </c>
      <c r="S1041">
        <v>2018</v>
      </c>
      <c r="T1041">
        <v>3</v>
      </c>
      <c r="U1041">
        <v>13</v>
      </c>
    </row>
    <row r="1042" spans="1:21" x14ac:dyDescent="0.3">
      <c r="A1042" s="5" t="s">
        <v>168</v>
      </c>
      <c r="B1042" s="5" t="s">
        <v>206</v>
      </c>
      <c r="C1042" s="5" t="s">
        <v>108</v>
      </c>
      <c r="D1042" s="5" t="s">
        <v>250</v>
      </c>
      <c r="E1042" s="5" t="s">
        <v>172</v>
      </c>
      <c r="F1042" s="6">
        <v>43186</v>
      </c>
      <c r="G1042" s="5" t="s">
        <v>148</v>
      </c>
      <c r="H1042" s="5" t="s">
        <v>196</v>
      </c>
      <c r="I1042">
        <v>42994</v>
      </c>
      <c r="J1042">
        <v>192</v>
      </c>
      <c r="K1042">
        <v>824</v>
      </c>
      <c r="L1042">
        <v>6</v>
      </c>
      <c r="M1042">
        <v>25544</v>
      </c>
      <c r="N1042">
        <v>14823.545</v>
      </c>
      <c r="O1042">
        <v>2470.5909999999999</v>
      </c>
      <c r="P1042">
        <v>137.33333333333334</v>
      </c>
      <c r="Q1042">
        <v>31</v>
      </c>
      <c r="R1042">
        <v>10720.455</v>
      </c>
      <c r="S1042">
        <v>2018</v>
      </c>
      <c r="T1042">
        <v>3</v>
      </c>
      <c r="U1042">
        <v>13</v>
      </c>
    </row>
    <row r="1043" spans="1:21" x14ac:dyDescent="0.3">
      <c r="A1043" s="5" t="s">
        <v>168</v>
      </c>
      <c r="B1043" s="5" t="s">
        <v>206</v>
      </c>
      <c r="C1043" s="5" t="s">
        <v>108</v>
      </c>
      <c r="D1043" s="5" t="s">
        <v>250</v>
      </c>
      <c r="E1043" s="5" t="s">
        <v>172</v>
      </c>
      <c r="F1043" s="6">
        <v>43186</v>
      </c>
      <c r="G1043" s="5" t="s">
        <v>148</v>
      </c>
      <c r="H1043" s="5" t="s">
        <v>198</v>
      </c>
      <c r="I1043">
        <v>42994</v>
      </c>
      <c r="J1043">
        <v>192</v>
      </c>
      <c r="K1043">
        <v>416.8</v>
      </c>
      <c r="L1043">
        <v>3</v>
      </c>
      <c r="M1043">
        <v>12920.8</v>
      </c>
      <c r="N1043">
        <v>7411.7719999999999</v>
      </c>
      <c r="O1043">
        <v>2470.5909999999999</v>
      </c>
      <c r="P1043">
        <v>138.93333333333334</v>
      </c>
      <c r="Q1043">
        <v>31</v>
      </c>
      <c r="R1043">
        <v>5509.0280000000002</v>
      </c>
      <c r="S1043">
        <v>2018</v>
      </c>
      <c r="T1043">
        <v>3</v>
      </c>
      <c r="U1043">
        <v>13</v>
      </c>
    </row>
    <row r="1044" spans="1:21" x14ac:dyDescent="0.3">
      <c r="A1044" s="5" t="s">
        <v>168</v>
      </c>
      <c r="B1044" s="5" t="s">
        <v>206</v>
      </c>
      <c r="C1044" s="5" t="s">
        <v>108</v>
      </c>
      <c r="D1044" s="5" t="s">
        <v>250</v>
      </c>
      <c r="E1044" s="5" t="s">
        <v>172</v>
      </c>
      <c r="F1044" s="6">
        <v>43186</v>
      </c>
      <c r="G1044" s="5" t="s">
        <v>148</v>
      </c>
      <c r="H1044" s="5" t="s">
        <v>208</v>
      </c>
      <c r="I1044">
        <v>42994</v>
      </c>
      <c r="J1044">
        <v>192</v>
      </c>
      <c r="K1044">
        <v>104.2</v>
      </c>
      <c r="L1044">
        <v>1</v>
      </c>
      <c r="M1044">
        <v>3230.2</v>
      </c>
      <c r="N1044">
        <v>2470.5909999999999</v>
      </c>
      <c r="O1044">
        <v>2470.5909999999999</v>
      </c>
      <c r="P1044">
        <v>104.2</v>
      </c>
      <c r="Q1044">
        <v>31</v>
      </c>
      <c r="R1044">
        <v>759.60900000000004</v>
      </c>
      <c r="S1044">
        <v>2018</v>
      </c>
      <c r="T1044">
        <v>3</v>
      </c>
      <c r="U1044">
        <v>13</v>
      </c>
    </row>
    <row r="1045" spans="1:21" x14ac:dyDescent="0.3">
      <c r="A1045" s="5" t="s">
        <v>168</v>
      </c>
      <c r="B1045" s="5" t="s">
        <v>206</v>
      </c>
      <c r="C1045" s="5" t="s">
        <v>108</v>
      </c>
      <c r="D1045" s="5" t="s">
        <v>250</v>
      </c>
      <c r="E1045" s="5" t="s">
        <v>172</v>
      </c>
      <c r="F1045" s="6">
        <v>43186</v>
      </c>
      <c r="G1045" s="5" t="s">
        <v>148</v>
      </c>
      <c r="H1045" s="5" t="s">
        <v>240</v>
      </c>
      <c r="I1045">
        <v>42994</v>
      </c>
      <c r="J1045">
        <v>192</v>
      </c>
      <c r="K1045">
        <v>549.20000000000005</v>
      </c>
      <c r="L1045">
        <v>4</v>
      </c>
      <c r="M1045">
        <v>17025.2</v>
      </c>
      <c r="N1045">
        <v>9882.3629999999994</v>
      </c>
      <c r="O1045">
        <v>2470.5909999999999</v>
      </c>
      <c r="P1045">
        <v>137.30000000000001</v>
      </c>
      <c r="Q1045">
        <v>31</v>
      </c>
      <c r="R1045">
        <v>7142.8370000000004</v>
      </c>
      <c r="S1045">
        <v>2018</v>
      </c>
      <c r="T1045">
        <v>3</v>
      </c>
      <c r="U1045">
        <v>13</v>
      </c>
    </row>
    <row r="1046" spans="1:21" x14ac:dyDescent="0.3">
      <c r="A1046" s="5" t="s">
        <v>168</v>
      </c>
      <c r="B1046" s="5" t="s">
        <v>206</v>
      </c>
      <c r="C1046" s="5" t="s">
        <v>109</v>
      </c>
      <c r="D1046" s="5" t="s">
        <v>272</v>
      </c>
      <c r="E1046" s="5" t="s">
        <v>172</v>
      </c>
      <c r="F1046" s="6">
        <v>43186</v>
      </c>
      <c r="G1046" s="5" t="s">
        <v>148</v>
      </c>
      <c r="H1046" s="5" t="s">
        <v>173</v>
      </c>
      <c r="I1046">
        <v>43002</v>
      </c>
      <c r="J1046">
        <v>184</v>
      </c>
      <c r="K1046">
        <v>120</v>
      </c>
      <c r="L1046">
        <v>1</v>
      </c>
      <c r="M1046">
        <v>3720</v>
      </c>
      <c r="N1046">
        <v>2680.7869999999998</v>
      </c>
      <c r="O1046">
        <v>2680.7869999999998</v>
      </c>
      <c r="P1046">
        <v>120</v>
      </c>
      <c r="Q1046">
        <v>31</v>
      </c>
      <c r="R1046">
        <v>1039.213</v>
      </c>
      <c r="S1046">
        <v>2018</v>
      </c>
      <c r="T1046">
        <v>3</v>
      </c>
      <c r="U1046">
        <v>13</v>
      </c>
    </row>
    <row r="1047" spans="1:21" x14ac:dyDescent="0.3">
      <c r="A1047" s="5" t="s">
        <v>168</v>
      </c>
      <c r="B1047" s="5" t="s">
        <v>206</v>
      </c>
      <c r="C1047" s="5" t="s">
        <v>109</v>
      </c>
      <c r="D1047" s="5" t="s">
        <v>272</v>
      </c>
      <c r="E1047" s="5" t="s">
        <v>172</v>
      </c>
      <c r="F1047" s="6">
        <v>43186</v>
      </c>
      <c r="G1047" s="5" t="s">
        <v>148</v>
      </c>
      <c r="H1047" s="5" t="s">
        <v>173</v>
      </c>
      <c r="I1047">
        <v>43002</v>
      </c>
      <c r="J1047">
        <v>184</v>
      </c>
      <c r="K1047">
        <v>120</v>
      </c>
      <c r="L1047">
        <v>1</v>
      </c>
      <c r="M1047">
        <v>3720</v>
      </c>
      <c r="N1047">
        <v>2680.7869999999998</v>
      </c>
      <c r="O1047">
        <v>2680.7869999999998</v>
      </c>
      <c r="P1047">
        <v>120</v>
      </c>
      <c r="Q1047">
        <v>31</v>
      </c>
      <c r="R1047">
        <v>1039.213</v>
      </c>
      <c r="S1047">
        <v>2018</v>
      </c>
      <c r="T1047">
        <v>3</v>
      </c>
      <c r="U1047">
        <v>13</v>
      </c>
    </row>
    <row r="1048" spans="1:21" x14ac:dyDescent="0.3">
      <c r="A1048" s="5" t="s">
        <v>168</v>
      </c>
      <c r="B1048" s="5" t="s">
        <v>206</v>
      </c>
      <c r="C1048" s="5" t="s">
        <v>109</v>
      </c>
      <c r="D1048" s="5" t="s">
        <v>272</v>
      </c>
      <c r="E1048" s="5" t="s">
        <v>172</v>
      </c>
      <c r="F1048" s="6">
        <v>43186</v>
      </c>
      <c r="G1048" s="5" t="s">
        <v>148</v>
      </c>
      <c r="H1048" s="5" t="s">
        <v>209</v>
      </c>
      <c r="I1048">
        <v>43002</v>
      </c>
      <c r="J1048">
        <v>184</v>
      </c>
      <c r="K1048">
        <v>238.8</v>
      </c>
      <c r="L1048">
        <v>2</v>
      </c>
      <c r="M1048">
        <v>7402.8</v>
      </c>
      <c r="N1048">
        <v>5361.5739999999996</v>
      </c>
      <c r="O1048">
        <v>2680.7869999999998</v>
      </c>
      <c r="P1048">
        <v>119.4</v>
      </c>
      <c r="Q1048">
        <v>31</v>
      </c>
      <c r="R1048">
        <v>2041.2260000000001</v>
      </c>
      <c r="S1048">
        <v>2018</v>
      </c>
      <c r="T1048">
        <v>3</v>
      </c>
      <c r="U1048">
        <v>13</v>
      </c>
    </row>
    <row r="1049" spans="1:21" x14ac:dyDescent="0.3">
      <c r="A1049" s="5" t="s">
        <v>168</v>
      </c>
      <c r="B1049" s="5" t="s">
        <v>206</v>
      </c>
      <c r="C1049" s="5" t="s">
        <v>109</v>
      </c>
      <c r="D1049" s="5" t="s">
        <v>272</v>
      </c>
      <c r="E1049" s="5" t="s">
        <v>172</v>
      </c>
      <c r="F1049" s="6">
        <v>43186</v>
      </c>
      <c r="G1049" s="5" t="s">
        <v>148</v>
      </c>
      <c r="H1049" s="5" t="s">
        <v>197</v>
      </c>
      <c r="I1049">
        <v>43002</v>
      </c>
      <c r="J1049">
        <v>184</v>
      </c>
      <c r="K1049">
        <v>1300.2</v>
      </c>
      <c r="L1049">
        <v>10</v>
      </c>
      <c r="M1049">
        <v>40306.199999999997</v>
      </c>
      <c r="N1049">
        <v>26807.871999999999</v>
      </c>
      <c r="O1049">
        <v>2680.7869999999998</v>
      </c>
      <c r="P1049">
        <v>130.02000000000001</v>
      </c>
      <c r="Q1049">
        <v>31</v>
      </c>
      <c r="R1049">
        <v>13498.328</v>
      </c>
      <c r="S1049">
        <v>2018</v>
      </c>
      <c r="T1049">
        <v>3</v>
      </c>
      <c r="U1049">
        <v>13</v>
      </c>
    </row>
    <row r="1050" spans="1:21" x14ac:dyDescent="0.3">
      <c r="A1050" s="5" t="s">
        <v>168</v>
      </c>
      <c r="B1050" s="5" t="s">
        <v>175</v>
      </c>
      <c r="C1050" s="5" t="s">
        <v>84</v>
      </c>
      <c r="D1050" s="5" t="s">
        <v>270</v>
      </c>
      <c r="E1050" s="5" t="s">
        <v>172</v>
      </c>
      <c r="F1050" s="6">
        <v>43187</v>
      </c>
      <c r="G1050" s="5" t="s">
        <v>148</v>
      </c>
      <c r="H1050" s="5" t="s">
        <v>173</v>
      </c>
      <c r="I1050">
        <v>43028</v>
      </c>
      <c r="J1050">
        <v>159</v>
      </c>
      <c r="K1050">
        <v>988</v>
      </c>
      <c r="L1050">
        <v>10</v>
      </c>
      <c r="M1050">
        <v>30628</v>
      </c>
      <c r="N1050">
        <v>24093.972000000002</v>
      </c>
      <c r="O1050">
        <v>2409.3969999999999</v>
      </c>
      <c r="P1050">
        <v>98.8</v>
      </c>
      <c r="Q1050">
        <v>31</v>
      </c>
      <c r="R1050">
        <v>6534.0280000000002</v>
      </c>
      <c r="S1050">
        <v>2018</v>
      </c>
      <c r="T1050">
        <v>3</v>
      </c>
      <c r="U1050">
        <v>13</v>
      </c>
    </row>
    <row r="1051" spans="1:21" x14ac:dyDescent="0.3">
      <c r="A1051" s="5" t="s">
        <v>168</v>
      </c>
      <c r="B1051" s="5" t="s">
        <v>206</v>
      </c>
      <c r="C1051" s="5" t="s">
        <v>108</v>
      </c>
      <c r="D1051" s="5" t="s">
        <v>250</v>
      </c>
      <c r="E1051" s="5" t="s">
        <v>227</v>
      </c>
      <c r="F1051" s="6">
        <v>43187</v>
      </c>
      <c r="G1051" s="5" t="s">
        <v>148</v>
      </c>
      <c r="H1051" s="5" t="s">
        <v>173</v>
      </c>
      <c r="I1051">
        <v>42994</v>
      </c>
      <c r="J1051">
        <v>193</v>
      </c>
      <c r="K1051">
        <v>-988</v>
      </c>
      <c r="L1051">
        <v>-10</v>
      </c>
      <c r="M1051">
        <v>-30628</v>
      </c>
      <c r="N1051">
        <v>-24705.907999999999</v>
      </c>
      <c r="O1051">
        <v>-2470.5909999999999</v>
      </c>
      <c r="P1051">
        <v>98.8</v>
      </c>
      <c r="Q1051">
        <v>31</v>
      </c>
      <c r="R1051">
        <v>-5922.0919999999996</v>
      </c>
      <c r="S1051">
        <v>2018</v>
      </c>
      <c r="T1051">
        <v>3</v>
      </c>
      <c r="U1051">
        <v>13</v>
      </c>
    </row>
    <row r="1052" spans="1:21" x14ac:dyDescent="0.3">
      <c r="A1052" s="5" t="s">
        <v>168</v>
      </c>
      <c r="B1052" s="5" t="s">
        <v>206</v>
      </c>
      <c r="C1052" s="5" t="s">
        <v>109</v>
      </c>
      <c r="D1052" s="5" t="s">
        <v>272</v>
      </c>
      <c r="E1052" s="5" t="s">
        <v>172</v>
      </c>
      <c r="F1052" s="6">
        <v>43187</v>
      </c>
      <c r="G1052" s="5" t="s">
        <v>148</v>
      </c>
      <c r="H1052" s="5" t="s">
        <v>201</v>
      </c>
      <c r="I1052">
        <v>43002</v>
      </c>
      <c r="J1052">
        <v>185</v>
      </c>
      <c r="K1052">
        <v>227</v>
      </c>
      <c r="L1052">
        <v>2</v>
      </c>
      <c r="M1052">
        <v>7150.5</v>
      </c>
      <c r="N1052">
        <v>5361.5739999999996</v>
      </c>
      <c r="O1052">
        <v>2680.7869999999998</v>
      </c>
      <c r="P1052">
        <v>113.5</v>
      </c>
      <c r="Q1052">
        <v>31.5</v>
      </c>
      <c r="R1052">
        <v>1788.9259999999999</v>
      </c>
      <c r="S1052">
        <v>2018</v>
      </c>
      <c r="T1052">
        <v>3</v>
      </c>
      <c r="U1052">
        <v>13</v>
      </c>
    </row>
    <row r="1053" spans="1:21" x14ac:dyDescent="0.3">
      <c r="A1053" s="5" t="s">
        <v>168</v>
      </c>
      <c r="B1053" s="5" t="s">
        <v>206</v>
      </c>
      <c r="C1053" s="5" t="s">
        <v>109</v>
      </c>
      <c r="D1053" s="5" t="s">
        <v>272</v>
      </c>
      <c r="E1053" s="5" t="s">
        <v>172</v>
      </c>
      <c r="F1053" s="6">
        <v>43187</v>
      </c>
      <c r="G1053" s="5" t="s">
        <v>148</v>
      </c>
      <c r="H1053" s="5" t="s">
        <v>202</v>
      </c>
      <c r="I1053">
        <v>43002</v>
      </c>
      <c r="J1053">
        <v>185</v>
      </c>
      <c r="K1053">
        <v>1425</v>
      </c>
      <c r="L1053">
        <v>12</v>
      </c>
      <c r="M1053">
        <v>44887.5</v>
      </c>
      <c r="N1053">
        <v>32169.447</v>
      </c>
      <c r="O1053">
        <v>2680.7869999999998</v>
      </c>
      <c r="P1053">
        <v>118.75</v>
      </c>
      <c r="Q1053">
        <v>31.5</v>
      </c>
      <c r="R1053">
        <v>12718.053</v>
      </c>
      <c r="S1053">
        <v>2018</v>
      </c>
      <c r="T1053">
        <v>3</v>
      </c>
      <c r="U1053">
        <v>13</v>
      </c>
    </row>
    <row r="1054" spans="1:21" x14ac:dyDescent="0.3">
      <c r="A1054" s="5" t="s">
        <v>168</v>
      </c>
      <c r="B1054" s="5" t="s">
        <v>206</v>
      </c>
      <c r="C1054" s="5" t="s">
        <v>109</v>
      </c>
      <c r="D1054" s="5" t="s">
        <v>272</v>
      </c>
      <c r="E1054" s="5" t="s">
        <v>172</v>
      </c>
      <c r="F1054" s="6">
        <v>43187</v>
      </c>
      <c r="G1054" s="5" t="s">
        <v>148</v>
      </c>
      <c r="H1054" s="5" t="s">
        <v>218</v>
      </c>
      <c r="I1054">
        <v>43002</v>
      </c>
      <c r="J1054">
        <v>185</v>
      </c>
      <c r="K1054">
        <v>979</v>
      </c>
      <c r="L1054">
        <v>8</v>
      </c>
      <c r="M1054">
        <v>30838.5</v>
      </c>
      <c r="N1054">
        <v>21446.297999999999</v>
      </c>
      <c r="O1054">
        <v>2680.7869999999998</v>
      </c>
      <c r="P1054">
        <v>122.375</v>
      </c>
      <c r="Q1054">
        <v>31.5</v>
      </c>
      <c r="R1054">
        <v>9392.2019999999993</v>
      </c>
      <c r="S1054">
        <v>2018</v>
      </c>
      <c r="T1054">
        <v>3</v>
      </c>
      <c r="U1054">
        <v>13</v>
      </c>
    </row>
    <row r="1055" spans="1:21" x14ac:dyDescent="0.3">
      <c r="A1055" s="5" t="s">
        <v>168</v>
      </c>
      <c r="B1055" s="5" t="s">
        <v>206</v>
      </c>
      <c r="C1055" s="5" t="s">
        <v>109</v>
      </c>
      <c r="D1055" s="5" t="s">
        <v>272</v>
      </c>
      <c r="E1055" s="5" t="s">
        <v>172</v>
      </c>
      <c r="F1055" s="6">
        <v>43187</v>
      </c>
      <c r="G1055" s="5" t="s">
        <v>148</v>
      </c>
      <c r="H1055" s="5" t="s">
        <v>217</v>
      </c>
      <c r="I1055">
        <v>43002</v>
      </c>
      <c r="J1055">
        <v>185</v>
      </c>
      <c r="K1055">
        <v>1222</v>
      </c>
      <c r="L1055">
        <v>10</v>
      </c>
      <c r="M1055">
        <v>38493</v>
      </c>
      <c r="N1055">
        <v>26807.871999999999</v>
      </c>
      <c r="O1055">
        <v>2680.7869999999998</v>
      </c>
      <c r="P1055">
        <v>122.2</v>
      </c>
      <c r="Q1055">
        <v>31.5</v>
      </c>
      <c r="R1055">
        <v>11685.128000000001</v>
      </c>
      <c r="S1055">
        <v>2018</v>
      </c>
      <c r="T1055">
        <v>3</v>
      </c>
      <c r="U1055">
        <v>13</v>
      </c>
    </row>
    <row r="1056" spans="1:21" x14ac:dyDescent="0.3">
      <c r="A1056" s="5" t="s">
        <v>168</v>
      </c>
      <c r="B1056" s="5" t="s">
        <v>206</v>
      </c>
      <c r="C1056" s="5" t="s">
        <v>109</v>
      </c>
      <c r="D1056" s="5" t="s">
        <v>272</v>
      </c>
      <c r="E1056" s="5" t="s">
        <v>172</v>
      </c>
      <c r="F1056" s="6">
        <v>43187</v>
      </c>
      <c r="G1056" s="5" t="s">
        <v>148</v>
      </c>
      <c r="H1056" s="5" t="s">
        <v>203</v>
      </c>
      <c r="I1056">
        <v>43002</v>
      </c>
      <c r="J1056">
        <v>185</v>
      </c>
      <c r="K1056">
        <v>240</v>
      </c>
      <c r="L1056">
        <v>2</v>
      </c>
      <c r="M1056">
        <v>7560</v>
      </c>
      <c r="N1056">
        <v>5361.5739999999996</v>
      </c>
      <c r="O1056">
        <v>2680.7869999999998</v>
      </c>
      <c r="P1056">
        <v>120</v>
      </c>
      <c r="Q1056">
        <v>31.5</v>
      </c>
      <c r="R1056">
        <v>2198.4259999999999</v>
      </c>
      <c r="S1056">
        <v>2018</v>
      </c>
      <c r="T1056">
        <v>3</v>
      </c>
      <c r="U1056">
        <v>13</v>
      </c>
    </row>
    <row r="1057" spans="1:21" x14ac:dyDescent="0.3">
      <c r="A1057" s="5" t="s">
        <v>168</v>
      </c>
      <c r="B1057" s="5" t="s">
        <v>206</v>
      </c>
      <c r="C1057" s="5" t="s">
        <v>109</v>
      </c>
      <c r="D1057" s="5" t="s">
        <v>272</v>
      </c>
      <c r="E1057" s="5" t="s">
        <v>172</v>
      </c>
      <c r="F1057" s="6">
        <v>43187</v>
      </c>
      <c r="G1057" s="5" t="s">
        <v>148</v>
      </c>
      <c r="H1057" s="5" t="s">
        <v>204</v>
      </c>
      <c r="I1057">
        <v>43002</v>
      </c>
      <c r="J1057">
        <v>185</v>
      </c>
      <c r="K1057">
        <v>277</v>
      </c>
      <c r="L1057">
        <v>2</v>
      </c>
      <c r="M1057">
        <v>8725.5</v>
      </c>
      <c r="N1057">
        <v>5361.5739999999996</v>
      </c>
      <c r="O1057">
        <v>2680.7869999999998</v>
      </c>
      <c r="P1057">
        <v>138.5</v>
      </c>
      <c r="Q1057">
        <v>31.5</v>
      </c>
      <c r="R1057">
        <v>3363.9259999999999</v>
      </c>
      <c r="S1057">
        <v>2018</v>
      </c>
      <c r="T1057">
        <v>3</v>
      </c>
      <c r="U1057">
        <v>13</v>
      </c>
    </row>
    <row r="1058" spans="1:21" x14ac:dyDescent="0.3">
      <c r="A1058" s="5" t="s">
        <v>168</v>
      </c>
      <c r="B1058" s="5" t="s">
        <v>206</v>
      </c>
      <c r="C1058" s="5" t="s">
        <v>109</v>
      </c>
      <c r="D1058" s="5" t="s">
        <v>272</v>
      </c>
      <c r="E1058" s="5" t="s">
        <v>172</v>
      </c>
      <c r="F1058" s="6">
        <v>43187</v>
      </c>
      <c r="G1058" s="5" t="s">
        <v>148</v>
      </c>
      <c r="H1058" s="5" t="s">
        <v>237</v>
      </c>
      <c r="I1058">
        <v>43002</v>
      </c>
      <c r="J1058">
        <v>185</v>
      </c>
      <c r="K1058">
        <v>245</v>
      </c>
      <c r="L1058">
        <v>2</v>
      </c>
      <c r="M1058">
        <v>7717.5</v>
      </c>
      <c r="N1058">
        <v>5361.5739999999996</v>
      </c>
      <c r="O1058">
        <v>2680.7869999999998</v>
      </c>
      <c r="P1058">
        <v>122.5</v>
      </c>
      <c r="Q1058">
        <v>31.5</v>
      </c>
      <c r="R1058">
        <v>2355.9259999999999</v>
      </c>
      <c r="S1058">
        <v>2018</v>
      </c>
      <c r="T1058">
        <v>3</v>
      </c>
      <c r="U1058">
        <v>13</v>
      </c>
    </row>
    <row r="1059" spans="1:21" x14ac:dyDescent="0.3">
      <c r="A1059" s="5" t="s">
        <v>168</v>
      </c>
      <c r="B1059" s="5" t="s">
        <v>206</v>
      </c>
      <c r="C1059" s="5" t="s">
        <v>109</v>
      </c>
      <c r="D1059" s="5" t="s">
        <v>272</v>
      </c>
      <c r="E1059" s="5" t="s">
        <v>172</v>
      </c>
      <c r="F1059" s="6">
        <v>43187</v>
      </c>
      <c r="G1059" s="5" t="s">
        <v>148</v>
      </c>
      <c r="H1059" s="5" t="s">
        <v>230</v>
      </c>
      <c r="I1059">
        <v>43002</v>
      </c>
      <c r="J1059">
        <v>185</v>
      </c>
      <c r="K1059">
        <v>2100</v>
      </c>
      <c r="L1059">
        <v>15</v>
      </c>
      <c r="M1059">
        <v>65100</v>
      </c>
      <c r="N1059">
        <v>40211.809000000001</v>
      </c>
      <c r="O1059">
        <v>2680.7869999999998</v>
      </c>
      <c r="P1059">
        <v>140</v>
      </c>
      <c r="Q1059">
        <v>31</v>
      </c>
      <c r="R1059">
        <v>24888.190999999999</v>
      </c>
      <c r="S1059">
        <v>2018</v>
      </c>
      <c r="T1059">
        <v>3</v>
      </c>
      <c r="U1059">
        <v>13</v>
      </c>
    </row>
    <row r="1060" spans="1:21" x14ac:dyDescent="0.3">
      <c r="A1060" s="5" t="s">
        <v>168</v>
      </c>
      <c r="B1060" s="5" t="s">
        <v>206</v>
      </c>
      <c r="C1060" s="5" t="s">
        <v>109</v>
      </c>
      <c r="D1060" s="5" t="s">
        <v>272</v>
      </c>
      <c r="E1060" s="5" t="s">
        <v>172</v>
      </c>
      <c r="F1060" s="6">
        <v>43187</v>
      </c>
      <c r="G1060" s="5" t="s">
        <v>148</v>
      </c>
      <c r="H1060" s="5" t="s">
        <v>180</v>
      </c>
      <c r="I1060">
        <v>43002</v>
      </c>
      <c r="J1060">
        <v>185</v>
      </c>
      <c r="K1060">
        <v>115</v>
      </c>
      <c r="L1060">
        <v>1</v>
      </c>
      <c r="M1060">
        <v>3622.5</v>
      </c>
      <c r="N1060">
        <v>2680.7869999999998</v>
      </c>
      <c r="O1060">
        <v>2680.7869999999998</v>
      </c>
      <c r="P1060">
        <v>115</v>
      </c>
      <c r="Q1060">
        <v>31.5</v>
      </c>
      <c r="R1060">
        <v>941.71299999999997</v>
      </c>
      <c r="S1060">
        <v>2018</v>
      </c>
      <c r="T1060">
        <v>3</v>
      </c>
      <c r="U1060">
        <v>13</v>
      </c>
    </row>
    <row r="1061" spans="1:21" x14ac:dyDescent="0.3">
      <c r="A1061" s="5" t="s">
        <v>168</v>
      </c>
      <c r="B1061" s="5" t="s">
        <v>206</v>
      </c>
      <c r="C1061" s="5" t="s">
        <v>109</v>
      </c>
      <c r="D1061" s="5" t="s">
        <v>272</v>
      </c>
      <c r="E1061" s="5" t="s">
        <v>172</v>
      </c>
      <c r="F1061" s="6">
        <v>43187</v>
      </c>
      <c r="G1061" s="5" t="s">
        <v>148</v>
      </c>
      <c r="H1061" s="5" t="s">
        <v>205</v>
      </c>
      <c r="I1061">
        <v>43002</v>
      </c>
      <c r="J1061">
        <v>185</v>
      </c>
      <c r="K1061">
        <v>377</v>
      </c>
      <c r="L1061">
        <v>3</v>
      </c>
      <c r="M1061">
        <v>11875.5</v>
      </c>
      <c r="N1061">
        <v>8042.3620000000001</v>
      </c>
      <c r="O1061">
        <v>2680.7869999999998</v>
      </c>
      <c r="P1061">
        <v>125.66666666666667</v>
      </c>
      <c r="Q1061">
        <v>31.5</v>
      </c>
      <c r="R1061">
        <v>3833.1379999999999</v>
      </c>
      <c r="S1061">
        <v>2018</v>
      </c>
      <c r="T1061">
        <v>3</v>
      </c>
      <c r="U1061">
        <v>13</v>
      </c>
    </row>
    <row r="1062" spans="1:21" x14ac:dyDescent="0.3">
      <c r="A1062" s="5" t="s">
        <v>168</v>
      </c>
      <c r="B1062" s="5" t="s">
        <v>206</v>
      </c>
      <c r="C1062" s="5" t="s">
        <v>109</v>
      </c>
      <c r="D1062" s="5" t="s">
        <v>272</v>
      </c>
      <c r="E1062" s="5" t="s">
        <v>172</v>
      </c>
      <c r="F1062" s="6">
        <v>43187</v>
      </c>
      <c r="G1062" s="5" t="s">
        <v>148</v>
      </c>
      <c r="H1062" s="5" t="s">
        <v>222</v>
      </c>
      <c r="I1062">
        <v>43002</v>
      </c>
      <c r="J1062">
        <v>185</v>
      </c>
      <c r="K1062">
        <v>121</v>
      </c>
      <c r="L1062">
        <v>1</v>
      </c>
      <c r="M1062">
        <v>3811.5</v>
      </c>
      <c r="N1062">
        <v>2680.7869999999998</v>
      </c>
      <c r="O1062">
        <v>2680.7869999999998</v>
      </c>
      <c r="P1062">
        <v>121</v>
      </c>
      <c r="Q1062">
        <v>31.5</v>
      </c>
      <c r="R1062">
        <v>1130.713</v>
      </c>
      <c r="S1062">
        <v>2018</v>
      </c>
      <c r="T1062">
        <v>3</v>
      </c>
      <c r="U1062">
        <v>13</v>
      </c>
    </row>
    <row r="1063" spans="1:21" x14ac:dyDescent="0.3">
      <c r="A1063" s="5" t="s">
        <v>168</v>
      </c>
      <c r="B1063" s="5" t="s">
        <v>206</v>
      </c>
      <c r="C1063" s="5" t="s">
        <v>109</v>
      </c>
      <c r="D1063" s="5" t="s">
        <v>272</v>
      </c>
      <c r="E1063" s="5" t="s">
        <v>172</v>
      </c>
      <c r="F1063" s="6">
        <v>43187</v>
      </c>
      <c r="G1063" s="5" t="s">
        <v>148</v>
      </c>
      <c r="H1063" s="5" t="s">
        <v>183</v>
      </c>
      <c r="I1063">
        <v>43002</v>
      </c>
      <c r="J1063">
        <v>185</v>
      </c>
      <c r="K1063">
        <v>235</v>
      </c>
      <c r="L1063">
        <v>2</v>
      </c>
      <c r="M1063">
        <v>7402.5</v>
      </c>
      <c r="N1063">
        <v>5361.5739999999996</v>
      </c>
      <c r="O1063">
        <v>2680.7869999999998</v>
      </c>
      <c r="P1063">
        <v>117.5</v>
      </c>
      <c r="Q1063">
        <v>31.5</v>
      </c>
      <c r="R1063">
        <v>2040.9259999999999</v>
      </c>
      <c r="S1063">
        <v>2018</v>
      </c>
      <c r="T1063">
        <v>3</v>
      </c>
      <c r="U1063">
        <v>13</v>
      </c>
    </row>
    <row r="1064" spans="1:21" x14ac:dyDescent="0.3">
      <c r="A1064" s="5" t="s">
        <v>168</v>
      </c>
      <c r="B1064" s="5" t="s">
        <v>206</v>
      </c>
      <c r="C1064" s="5" t="s">
        <v>109</v>
      </c>
      <c r="D1064" s="5" t="s">
        <v>272</v>
      </c>
      <c r="E1064" s="5" t="s">
        <v>172</v>
      </c>
      <c r="F1064" s="6">
        <v>43187</v>
      </c>
      <c r="G1064" s="5" t="s">
        <v>148</v>
      </c>
      <c r="H1064" s="5" t="s">
        <v>184</v>
      </c>
      <c r="I1064">
        <v>43002</v>
      </c>
      <c r="J1064">
        <v>185</v>
      </c>
      <c r="K1064">
        <v>690</v>
      </c>
      <c r="L1064">
        <v>5</v>
      </c>
      <c r="M1064">
        <v>21390</v>
      </c>
      <c r="N1064">
        <v>13403.936</v>
      </c>
      <c r="O1064">
        <v>2680.7869999999998</v>
      </c>
      <c r="P1064">
        <v>138</v>
      </c>
      <c r="Q1064">
        <v>31</v>
      </c>
      <c r="R1064">
        <v>7986.0640000000003</v>
      </c>
      <c r="S1064">
        <v>2018</v>
      </c>
      <c r="T1064">
        <v>3</v>
      </c>
      <c r="U1064">
        <v>13</v>
      </c>
    </row>
    <row r="1065" spans="1:21" x14ac:dyDescent="0.3">
      <c r="A1065" s="5" t="s">
        <v>168</v>
      </c>
      <c r="B1065" s="5" t="s">
        <v>206</v>
      </c>
      <c r="C1065" s="5" t="s">
        <v>109</v>
      </c>
      <c r="D1065" s="5" t="s">
        <v>272</v>
      </c>
      <c r="E1065" s="5" t="s">
        <v>172</v>
      </c>
      <c r="F1065" s="6">
        <v>43187</v>
      </c>
      <c r="G1065" s="5" t="s">
        <v>148</v>
      </c>
      <c r="H1065" s="5" t="s">
        <v>185</v>
      </c>
      <c r="I1065">
        <v>43002</v>
      </c>
      <c r="J1065">
        <v>185</v>
      </c>
      <c r="K1065">
        <v>568</v>
      </c>
      <c r="L1065">
        <v>4</v>
      </c>
      <c r="M1065">
        <v>17892</v>
      </c>
      <c r="N1065">
        <v>10723.148999999999</v>
      </c>
      <c r="O1065">
        <v>2680.7869999999998</v>
      </c>
      <c r="P1065">
        <v>142</v>
      </c>
      <c r="Q1065">
        <v>31.5</v>
      </c>
      <c r="R1065">
        <v>7168.8509999999997</v>
      </c>
      <c r="S1065">
        <v>2018</v>
      </c>
      <c r="T1065">
        <v>3</v>
      </c>
      <c r="U1065">
        <v>13</v>
      </c>
    </row>
    <row r="1066" spans="1:21" x14ac:dyDescent="0.3">
      <c r="A1066" s="5" t="s">
        <v>168</v>
      </c>
      <c r="B1066" s="5" t="s">
        <v>206</v>
      </c>
      <c r="C1066" s="5" t="s">
        <v>109</v>
      </c>
      <c r="D1066" s="5" t="s">
        <v>272</v>
      </c>
      <c r="E1066" s="5" t="s">
        <v>172</v>
      </c>
      <c r="F1066" s="6">
        <v>43187</v>
      </c>
      <c r="G1066" s="5" t="s">
        <v>148</v>
      </c>
      <c r="H1066" s="5" t="s">
        <v>190</v>
      </c>
      <c r="I1066">
        <v>43002</v>
      </c>
      <c r="J1066">
        <v>185</v>
      </c>
      <c r="K1066">
        <v>121</v>
      </c>
      <c r="L1066">
        <v>1</v>
      </c>
      <c r="M1066">
        <v>3811.5</v>
      </c>
      <c r="N1066">
        <v>2680.7869999999998</v>
      </c>
      <c r="O1066">
        <v>2680.7869999999998</v>
      </c>
      <c r="P1066">
        <v>121</v>
      </c>
      <c r="Q1066">
        <v>31.5</v>
      </c>
      <c r="R1066">
        <v>1130.713</v>
      </c>
      <c r="S1066">
        <v>2018</v>
      </c>
      <c r="T1066">
        <v>3</v>
      </c>
      <c r="U1066">
        <v>13</v>
      </c>
    </row>
    <row r="1067" spans="1:21" x14ac:dyDescent="0.3">
      <c r="A1067" s="5" t="s">
        <v>168</v>
      </c>
      <c r="B1067" s="5" t="s">
        <v>206</v>
      </c>
      <c r="C1067" s="5" t="s">
        <v>109</v>
      </c>
      <c r="D1067" s="5" t="s">
        <v>272</v>
      </c>
      <c r="E1067" s="5" t="s">
        <v>172</v>
      </c>
      <c r="F1067" s="6">
        <v>43187</v>
      </c>
      <c r="G1067" s="5" t="s">
        <v>148</v>
      </c>
      <c r="H1067" s="5" t="s">
        <v>223</v>
      </c>
      <c r="I1067">
        <v>43002</v>
      </c>
      <c r="J1067">
        <v>185</v>
      </c>
      <c r="K1067">
        <v>226</v>
      </c>
      <c r="L1067">
        <v>2</v>
      </c>
      <c r="M1067">
        <v>7119</v>
      </c>
      <c r="N1067">
        <v>5361.5739999999996</v>
      </c>
      <c r="O1067">
        <v>2680.7869999999998</v>
      </c>
      <c r="P1067">
        <v>113</v>
      </c>
      <c r="Q1067">
        <v>31.5</v>
      </c>
      <c r="R1067">
        <v>1757.4259999999999</v>
      </c>
      <c r="S1067">
        <v>2018</v>
      </c>
      <c r="T1067">
        <v>3</v>
      </c>
      <c r="U1067">
        <v>13</v>
      </c>
    </row>
    <row r="1068" spans="1:21" x14ac:dyDescent="0.3">
      <c r="A1068" s="5" t="s">
        <v>168</v>
      </c>
      <c r="B1068" s="5" t="s">
        <v>169</v>
      </c>
      <c r="C1068" s="5" t="s">
        <v>170</v>
      </c>
      <c r="D1068" s="5" t="s">
        <v>247</v>
      </c>
      <c r="E1068" s="5" t="s">
        <v>172</v>
      </c>
      <c r="F1068" s="6">
        <v>43188</v>
      </c>
      <c r="G1068" s="5" t="s">
        <v>148</v>
      </c>
      <c r="H1068" s="5" t="s">
        <v>179</v>
      </c>
      <c r="I1068">
        <v>42958</v>
      </c>
      <c r="J1068">
        <v>230</v>
      </c>
      <c r="K1068">
        <v>244.5</v>
      </c>
      <c r="L1068">
        <v>2</v>
      </c>
      <c r="M1068">
        <v>7824</v>
      </c>
      <c r="N1068">
        <v>4738.6419999999998</v>
      </c>
      <c r="O1068">
        <v>2369.3209999999999</v>
      </c>
      <c r="P1068">
        <v>122.25</v>
      </c>
      <c r="Q1068">
        <v>32</v>
      </c>
      <c r="R1068">
        <v>3085.3580000000002</v>
      </c>
      <c r="S1068">
        <v>2018</v>
      </c>
      <c r="T1068">
        <v>3</v>
      </c>
      <c r="U1068">
        <v>13</v>
      </c>
    </row>
    <row r="1069" spans="1:21" x14ac:dyDescent="0.3">
      <c r="A1069" s="5" t="s">
        <v>168</v>
      </c>
      <c r="B1069" s="5" t="s">
        <v>175</v>
      </c>
      <c r="C1069" s="5" t="s">
        <v>86</v>
      </c>
      <c r="D1069" s="5" t="s">
        <v>265</v>
      </c>
      <c r="E1069" s="5" t="s">
        <v>172</v>
      </c>
      <c r="F1069" s="6">
        <v>43188</v>
      </c>
      <c r="G1069" s="5" t="s">
        <v>148</v>
      </c>
      <c r="H1069" s="5" t="s">
        <v>208</v>
      </c>
      <c r="I1069">
        <v>43005</v>
      </c>
      <c r="J1069">
        <v>183</v>
      </c>
      <c r="K1069">
        <v>109</v>
      </c>
      <c r="L1069">
        <v>1</v>
      </c>
      <c r="M1069">
        <v>3379</v>
      </c>
      <c r="N1069">
        <v>2726.23</v>
      </c>
      <c r="O1069">
        <v>2726.23</v>
      </c>
      <c r="P1069">
        <v>109</v>
      </c>
      <c r="Q1069">
        <v>31</v>
      </c>
      <c r="R1069">
        <v>652.77</v>
      </c>
      <c r="S1069">
        <v>2018</v>
      </c>
      <c r="T1069">
        <v>3</v>
      </c>
      <c r="U1069">
        <v>13</v>
      </c>
    </row>
    <row r="1070" spans="1:21" x14ac:dyDescent="0.3">
      <c r="A1070" s="5" t="s">
        <v>168</v>
      </c>
      <c r="B1070" s="5" t="s">
        <v>175</v>
      </c>
      <c r="C1070" s="5" t="s">
        <v>86</v>
      </c>
      <c r="D1070" s="5" t="s">
        <v>265</v>
      </c>
      <c r="E1070" s="5" t="s">
        <v>172</v>
      </c>
      <c r="F1070" s="6">
        <v>43188</v>
      </c>
      <c r="G1070" s="5" t="s">
        <v>148</v>
      </c>
      <c r="H1070" s="5" t="s">
        <v>235</v>
      </c>
      <c r="I1070">
        <v>43005</v>
      </c>
      <c r="J1070">
        <v>183</v>
      </c>
      <c r="K1070">
        <v>122.5</v>
      </c>
      <c r="L1070">
        <v>1</v>
      </c>
      <c r="M1070">
        <v>3797.5</v>
      </c>
      <c r="N1070">
        <v>2726.23</v>
      </c>
      <c r="O1070">
        <v>2726.23</v>
      </c>
      <c r="P1070">
        <v>122.5</v>
      </c>
      <c r="Q1070">
        <v>31</v>
      </c>
      <c r="R1070">
        <v>1071.27</v>
      </c>
      <c r="S1070">
        <v>2018</v>
      </c>
      <c r="T1070">
        <v>3</v>
      </c>
      <c r="U1070">
        <v>13</v>
      </c>
    </row>
    <row r="1071" spans="1:21" x14ac:dyDescent="0.3">
      <c r="A1071" s="5" t="s">
        <v>168</v>
      </c>
      <c r="B1071" s="5" t="s">
        <v>175</v>
      </c>
      <c r="C1071" s="5" t="s">
        <v>87</v>
      </c>
      <c r="D1071" s="5" t="s">
        <v>273</v>
      </c>
      <c r="E1071" s="5" t="s">
        <v>172</v>
      </c>
      <c r="F1071" s="6">
        <v>43188</v>
      </c>
      <c r="G1071" s="5" t="s">
        <v>148</v>
      </c>
      <c r="H1071" s="5" t="s">
        <v>194</v>
      </c>
      <c r="I1071">
        <v>43014</v>
      </c>
      <c r="J1071">
        <v>174</v>
      </c>
      <c r="K1071">
        <v>261</v>
      </c>
      <c r="L1071">
        <v>2</v>
      </c>
      <c r="M1071">
        <v>8091</v>
      </c>
      <c r="N1071">
        <v>5259.9139999999998</v>
      </c>
      <c r="O1071">
        <v>2629.9569999999999</v>
      </c>
      <c r="P1071">
        <v>130.5</v>
      </c>
      <c r="Q1071">
        <v>31</v>
      </c>
      <c r="R1071">
        <v>2831.0859999999998</v>
      </c>
      <c r="S1071">
        <v>2018</v>
      </c>
      <c r="T1071">
        <v>3</v>
      </c>
      <c r="U1071">
        <v>13</v>
      </c>
    </row>
    <row r="1072" spans="1:21" x14ac:dyDescent="0.3">
      <c r="A1072" s="5" t="s">
        <v>168</v>
      </c>
      <c r="B1072" s="5" t="s">
        <v>206</v>
      </c>
      <c r="C1072" s="5" t="s">
        <v>109</v>
      </c>
      <c r="D1072" s="5" t="s">
        <v>272</v>
      </c>
      <c r="E1072" s="5" t="s">
        <v>172</v>
      </c>
      <c r="F1072" s="6">
        <v>43188</v>
      </c>
      <c r="G1072" s="5" t="s">
        <v>148</v>
      </c>
      <c r="H1072" s="5" t="s">
        <v>197</v>
      </c>
      <c r="I1072">
        <v>43002</v>
      </c>
      <c r="J1072">
        <v>186</v>
      </c>
      <c r="K1072">
        <v>903.6</v>
      </c>
      <c r="L1072">
        <v>7</v>
      </c>
      <c r="M1072">
        <v>28011.599999999999</v>
      </c>
      <c r="N1072">
        <v>18765.510999999999</v>
      </c>
      <c r="O1072">
        <v>2680.7869999999998</v>
      </c>
      <c r="P1072">
        <v>129.08571428571429</v>
      </c>
      <c r="Q1072">
        <v>31</v>
      </c>
      <c r="R1072">
        <v>9246.0889999999999</v>
      </c>
      <c r="S1072">
        <v>2018</v>
      </c>
      <c r="T1072">
        <v>3</v>
      </c>
      <c r="U1072">
        <v>13</v>
      </c>
    </row>
    <row r="1073" spans="1:21" x14ac:dyDescent="0.3">
      <c r="A1073" s="5" t="s">
        <v>168</v>
      </c>
      <c r="B1073" s="5" t="s">
        <v>206</v>
      </c>
      <c r="C1073" s="5" t="s">
        <v>109</v>
      </c>
      <c r="D1073" s="5" t="s">
        <v>272</v>
      </c>
      <c r="E1073" s="5" t="s">
        <v>172</v>
      </c>
      <c r="F1073" s="6">
        <v>43188</v>
      </c>
      <c r="G1073" s="5" t="s">
        <v>148</v>
      </c>
      <c r="H1073" s="5" t="s">
        <v>197</v>
      </c>
      <c r="I1073">
        <v>43002</v>
      </c>
      <c r="J1073">
        <v>186</v>
      </c>
      <c r="K1073">
        <v>114</v>
      </c>
      <c r="L1073">
        <v>1</v>
      </c>
      <c r="M1073">
        <v>4464</v>
      </c>
      <c r="N1073">
        <v>2680.7869999999998</v>
      </c>
      <c r="O1073">
        <v>2680.7869999999998</v>
      </c>
      <c r="P1073">
        <v>114</v>
      </c>
      <c r="Q1073">
        <v>39.157899999999998</v>
      </c>
      <c r="R1073">
        <v>1783.213</v>
      </c>
      <c r="S1073">
        <v>2018</v>
      </c>
      <c r="T1073">
        <v>3</v>
      </c>
      <c r="U1073">
        <v>13</v>
      </c>
    </row>
    <row r="1074" spans="1:21" x14ac:dyDescent="0.3">
      <c r="A1074" s="5" t="s">
        <v>168</v>
      </c>
      <c r="B1074" s="5" t="s">
        <v>206</v>
      </c>
      <c r="C1074" s="5" t="s">
        <v>109</v>
      </c>
      <c r="D1074" s="5" t="s">
        <v>272</v>
      </c>
      <c r="E1074" s="5" t="s">
        <v>172</v>
      </c>
      <c r="F1074" s="6">
        <v>43188</v>
      </c>
      <c r="G1074" s="5" t="s">
        <v>148</v>
      </c>
      <c r="H1074" s="5" t="s">
        <v>240</v>
      </c>
      <c r="I1074">
        <v>43002</v>
      </c>
      <c r="J1074">
        <v>186</v>
      </c>
      <c r="K1074">
        <v>518.6</v>
      </c>
      <c r="L1074">
        <v>4</v>
      </c>
      <c r="M1074">
        <v>16076.6</v>
      </c>
      <c r="N1074">
        <v>10723.148999999999</v>
      </c>
      <c r="O1074">
        <v>2680.7869999999998</v>
      </c>
      <c r="P1074">
        <v>129.65</v>
      </c>
      <c r="Q1074">
        <v>31</v>
      </c>
      <c r="R1074">
        <v>5353.451</v>
      </c>
      <c r="S1074">
        <v>2018</v>
      </c>
      <c r="T1074">
        <v>3</v>
      </c>
      <c r="U1074">
        <v>13</v>
      </c>
    </row>
    <row r="1075" spans="1:21" x14ac:dyDescent="0.3">
      <c r="A1075" s="5" t="s">
        <v>168</v>
      </c>
      <c r="B1075" s="5" t="s">
        <v>206</v>
      </c>
      <c r="C1075" s="5" t="s">
        <v>109</v>
      </c>
      <c r="D1075" s="5" t="s">
        <v>272</v>
      </c>
      <c r="E1075" s="5" t="s">
        <v>227</v>
      </c>
      <c r="F1075" s="6">
        <v>43188</v>
      </c>
      <c r="G1075" s="5" t="s">
        <v>148</v>
      </c>
      <c r="H1075" s="5" t="s">
        <v>197</v>
      </c>
      <c r="I1075">
        <v>43002</v>
      </c>
      <c r="J1075">
        <v>186</v>
      </c>
      <c r="K1075">
        <v>-114</v>
      </c>
      <c r="L1075">
        <v>-1</v>
      </c>
      <c r="M1075">
        <v>-4464</v>
      </c>
      <c r="N1075">
        <v>-2680.7869999999998</v>
      </c>
      <c r="O1075">
        <v>-2680.7869999999998</v>
      </c>
      <c r="P1075">
        <v>114</v>
      </c>
      <c r="Q1075">
        <v>39.157899999999998</v>
      </c>
      <c r="R1075">
        <v>-1783.213</v>
      </c>
      <c r="S1075">
        <v>2018</v>
      </c>
      <c r="T1075">
        <v>3</v>
      </c>
      <c r="U1075">
        <v>13</v>
      </c>
    </row>
    <row r="1076" spans="1:21" x14ac:dyDescent="0.3">
      <c r="A1076" s="5" t="s">
        <v>168</v>
      </c>
      <c r="B1076" s="5" t="s">
        <v>206</v>
      </c>
      <c r="C1076" s="5" t="s">
        <v>109</v>
      </c>
      <c r="D1076" s="5" t="s">
        <v>272</v>
      </c>
      <c r="E1076" s="5" t="s">
        <v>172</v>
      </c>
      <c r="F1076" s="6">
        <v>43188</v>
      </c>
      <c r="G1076" s="5" t="s">
        <v>148</v>
      </c>
      <c r="H1076" s="5" t="s">
        <v>197</v>
      </c>
      <c r="I1076">
        <v>43002</v>
      </c>
      <c r="J1076">
        <v>186</v>
      </c>
      <c r="K1076">
        <v>114</v>
      </c>
      <c r="L1076">
        <v>1</v>
      </c>
      <c r="M1076">
        <v>3534</v>
      </c>
      <c r="N1076">
        <v>2680.7869999999998</v>
      </c>
      <c r="O1076">
        <v>2680.7869999999998</v>
      </c>
      <c r="P1076">
        <v>114</v>
      </c>
      <c r="Q1076">
        <v>31</v>
      </c>
      <c r="R1076">
        <v>853.21299999999997</v>
      </c>
      <c r="S1076">
        <v>2018</v>
      </c>
      <c r="T1076">
        <v>3</v>
      </c>
      <c r="U1076">
        <v>13</v>
      </c>
    </row>
    <row r="1077" spans="1:21" x14ac:dyDescent="0.3">
      <c r="A1077" s="5" t="s">
        <v>168</v>
      </c>
      <c r="B1077" s="5" t="s">
        <v>175</v>
      </c>
      <c r="C1077" s="5" t="s">
        <v>87</v>
      </c>
      <c r="D1077" s="5" t="s">
        <v>273</v>
      </c>
      <c r="E1077" s="5" t="s">
        <v>172</v>
      </c>
      <c r="F1077" s="6">
        <v>43190</v>
      </c>
      <c r="G1077" s="5" t="s">
        <v>148</v>
      </c>
      <c r="H1077" s="5" t="s">
        <v>179</v>
      </c>
      <c r="I1077">
        <v>43014</v>
      </c>
      <c r="J1077">
        <v>176</v>
      </c>
      <c r="K1077">
        <v>350</v>
      </c>
      <c r="L1077">
        <v>3</v>
      </c>
      <c r="M1077">
        <v>11200</v>
      </c>
      <c r="N1077">
        <v>7889.8710000000001</v>
      </c>
      <c r="O1077">
        <v>2629.9569999999999</v>
      </c>
      <c r="P1077">
        <v>116.66666666666667</v>
      </c>
      <c r="Q1077">
        <v>32</v>
      </c>
      <c r="R1077">
        <v>3310.1289999999999</v>
      </c>
      <c r="S1077">
        <v>2018</v>
      </c>
      <c r="T1077">
        <v>3</v>
      </c>
      <c r="U1077">
        <v>13</v>
      </c>
    </row>
    <row r="1078" spans="1:21" x14ac:dyDescent="0.3">
      <c r="A1078" s="5" t="s">
        <v>168</v>
      </c>
      <c r="B1078" s="5" t="s">
        <v>175</v>
      </c>
      <c r="C1078" s="5" t="s">
        <v>87</v>
      </c>
      <c r="D1078" s="5" t="s">
        <v>273</v>
      </c>
      <c r="E1078" s="5" t="s">
        <v>172</v>
      </c>
      <c r="F1078" s="6">
        <v>43190</v>
      </c>
      <c r="G1078" s="5" t="s">
        <v>148</v>
      </c>
      <c r="H1078" s="5" t="s">
        <v>196</v>
      </c>
      <c r="I1078">
        <v>43014</v>
      </c>
      <c r="J1078">
        <v>176</v>
      </c>
      <c r="K1078">
        <v>359.5</v>
      </c>
      <c r="L1078">
        <v>3</v>
      </c>
      <c r="M1078">
        <v>11144.5</v>
      </c>
      <c r="N1078">
        <v>7889.8710000000001</v>
      </c>
      <c r="O1078">
        <v>2629.9569999999999</v>
      </c>
      <c r="P1078">
        <v>119.83333333333333</v>
      </c>
      <c r="Q1078">
        <v>31</v>
      </c>
      <c r="R1078">
        <v>3254.6289999999999</v>
      </c>
      <c r="S1078">
        <v>2018</v>
      </c>
      <c r="T1078">
        <v>3</v>
      </c>
      <c r="U1078">
        <v>13</v>
      </c>
    </row>
    <row r="1079" spans="1:21" x14ac:dyDescent="0.3">
      <c r="A1079" s="5" t="s">
        <v>168</v>
      </c>
      <c r="B1079" s="5" t="s">
        <v>175</v>
      </c>
      <c r="C1079" s="5" t="s">
        <v>87</v>
      </c>
      <c r="D1079" s="5" t="s">
        <v>273</v>
      </c>
      <c r="E1079" s="5" t="s">
        <v>172</v>
      </c>
      <c r="F1079" s="6">
        <v>43190</v>
      </c>
      <c r="G1079" s="5" t="s">
        <v>148</v>
      </c>
      <c r="H1079" s="5" t="s">
        <v>209</v>
      </c>
      <c r="I1079">
        <v>43014</v>
      </c>
      <c r="J1079">
        <v>176</v>
      </c>
      <c r="K1079">
        <v>202.5</v>
      </c>
      <c r="L1079">
        <v>2</v>
      </c>
      <c r="M1079">
        <v>6277.5</v>
      </c>
      <c r="N1079">
        <v>5259.9139999999998</v>
      </c>
      <c r="O1079">
        <v>2629.9569999999999</v>
      </c>
      <c r="P1079">
        <v>101.25</v>
      </c>
      <c r="Q1079">
        <v>31</v>
      </c>
      <c r="R1079">
        <v>1017.586</v>
      </c>
      <c r="S1079">
        <v>2018</v>
      </c>
      <c r="T1079">
        <v>3</v>
      </c>
      <c r="U1079">
        <v>13</v>
      </c>
    </row>
    <row r="1080" spans="1:21" x14ac:dyDescent="0.3">
      <c r="A1080" s="5" t="s">
        <v>168</v>
      </c>
      <c r="B1080" s="5" t="s">
        <v>175</v>
      </c>
      <c r="C1080" s="5" t="s">
        <v>87</v>
      </c>
      <c r="D1080" s="5" t="s">
        <v>273</v>
      </c>
      <c r="E1080" s="5" t="s">
        <v>172</v>
      </c>
      <c r="F1080" s="6">
        <v>43190</v>
      </c>
      <c r="G1080" s="5" t="s">
        <v>148</v>
      </c>
      <c r="H1080" s="5" t="s">
        <v>194</v>
      </c>
      <c r="I1080">
        <v>43014</v>
      </c>
      <c r="J1080">
        <v>176</v>
      </c>
      <c r="K1080">
        <v>276</v>
      </c>
      <c r="L1080">
        <v>2</v>
      </c>
      <c r="M1080">
        <v>8556</v>
      </c>
      <c r="N1080">
        <v>5259.9139999999998</v>
      </c>
      <c r="O1080">
        <v>2629.9569999999999</v>
      </c>
      <c r="P1080">
        <v>138</v>
      </c>
      <c r="Q1080">
        <v>31</v>
      </c>
      <c r="R1080">
        <v>3296.0859999999998</v>
      </c>
      <c r="S1080">
        <v>2018</v>
      </c>
      <c r="T1080">
        <v>3</v>
      </c>
      <c r="U1080">
        <v>13</v>
      </c>
    </row>
    <row r="1081" spans="1:21" x14ac:dyDescent="0.3">
      <c r="A1081" s="5" t="s">
        <v>168</v>
      </c>
      <c r="B1081" s="5" t="s">
        <v>175</v>
      </c>
      <c r="C1081" s="5" t="s">
        <v>87</v>
      </c>
      <c r="D1081" s="5" t="s">
        <v>273</v>
      </c>
      <c r="E1081" s="5" t="s">
        <v>172</v>
      </c>
      <c r="F1081" s="6">
        <v>43190</v>
      </c>
      <c r="G1081" s="5" t="s">
        <v>148</v>
      </c>
      <c r="H1081" s="5" t="s">
        <v>179</v>
      </c>
      <c r="I1081">
        <v>43014</v>
      </c>
      <c r="J1081">
        <v>176</v>
      </c>
      <c r="K1081">
        <v>271</v>
      </c>
      <c r="L1081">
        <v>2</v>
      </c>
      <c r="M1081">
        <v>8704</v>
      </c>
      <c r="N1081">
        <v>5259.9139999999998</v>
      </c>
      <c r="O1081">
        <v>2629.9569999999999</v>
      </c>
      <c r="P1081">
        <v>135.5</v>
      </c>
      <c r="Q1081">
        <v>32.118099999999998</v>
      </c>
      <c r="R1081">
        <v>3444.0859999999998</v>
      </c>
      <c r="S1081">
        <v>2018</v>
      </c>
      <c r="T1081">
        <v>3</v>
      </c>
      <c r="U1081">
        <v>13</v>
      </c>
    </row>
    <row r="1082" spans="1:21" x14ac:dyDescent="0.3">
      <c r="A1082" s="5" t="s">
        <v>168</v>
      </c>
      <c r="B1082" s="5" t="s">
        <v>175</v>
      </c>
      <c r="C1082" s="5" t="s">
        <v>87</v>
      </c>
      <c r="D1082" s="5" t="s">
        <v>273</v>
      </c>
      <c r="E1082" s="5" t="s">
        <v>227</v>
      </c>
      <c r="F1082" s="6">
        <v>43190</v>
      </c>
      <c r="G1082" s="5" t="s">
        <v>148</v>
      </c>
      <c r="H1082" s="5" t="s">
        <v>179</v>
      </c>
      <c r="I1082">
        <v>43014</v>
      </c>
      <c r="J1082">
        <v>176</v>
      </c>
      <c r="K1082">
        <v>-271</v>
      </c>
      <c r="L1082">
        <v>-2</v>
      </c>
      <c r="M1082">
        <v>-8704</v>
      </c>
      <c r="N1082">
        <v>-5259.9139999999998</v>
      </c>
      <c r="O1082">
        <v>-2629.9569999999999</v>
      </c>
      <c r="P1082">
        <v>135.5</v>
      </c>
      <c r="Q1082">
        <v>32.118099999999998</v>
      </c>
      <c r="R1082">
        <v>-3444.0859999999998</v>
      </c>
      <c r="S1082">
        <v>2018</v>
      </c>
      <c r="T1082">
        <v>3</v>
      </c>
      <c r="U1082">
        <v>13</v>
      </c>
    </row>
    <row r="1083" spans="1:21" x14ac:dyDescent="0.3">
      <c r="A1083" s="5" t="s">
        <v>168</v>
      </c>
      <c r="B1083" s="5" t="s">
        <v>175</v>
      </c>
      <c r="C1083" s="5" t="s">
        <v>87</v>
      </c>
      <c r="D1083" s="5" t="s">
        <v>273</v>
      </c>
      <c r="E1083" s="5" t="s">
        <v>172</v>
      </c>
      <c r="F1083" s="6">
        <v>43190</v>
      </c>
      <c r="G1083" s="5" t="s">
        <v>148</v>
      </c>
      <c r="H1083" s="5" t="s">
        <v>179</v>
      </c>
      <c r="I1083">
        <v>43014</v>
      </c>
      <c r="J1083">
        <v>176</v>
      </c>
      <c r="K1083">
        <v>271</v>
      </c>
      <c r="L1083">
        <v>2</v>
      </c>
      <c r="M1083">
        <v>8672</v>
      </c>
      <c r="N1083">
        <v>5259.9139999999998</v>
      </c>
      <c r="O1083">
        <v>2629.9569999999999</v>
      </c>
      <c r="P1083">
        <v>135.5</v>
      </c>
      <c r="Q1083">
        <v>32</v>
      </c>
      <c r="R1083">
        <v>3412.0859999999998</v>
      </c>
      <c r="S1083">
        <v>2018</v>
      </c>
      <c r="T1083">
        <v>3</v>
      </c>
      <c r="U1083">
        <v>13</v>
      </c>
    </row>
    <row r="1084" spans="1:21" x14ac:dyDescent="0.3">
      <c r="A1084" s="5" t="s">
        <v>168</v>
      </c>
      <c r="B1084" s="5" t="s">
        <v>175</v>
      </c>
      <c r="C1084" s="5" t="s">
        <v>87</v>
      </c>
      <c r="D1084" s="5" t="s">
        <v>273</v>
      </c>
      <c r="E1084" s="5" t="s">
        <v>172</v>
      </c>
      <c r="F1084" s="6">
        <v>43190</v>
      </c>
      <c r="G1084" s="5" t="s">
        <v>148</v>
      </c>
      <c r="H1084" s="5" t="s">
        <v>262</v>
      </c>
      <c r="I1084">
        <v>43014</v>
      </c>
      <c r="J1084">
        <v>176</v>
      </c>
      <c r="K1084">
        <v>594</v>
      </c>
      <c r="L1084">
        <v>5</v>
      </c>
      <c r="M1084">
        <v>18414</v>
      </c>
      <c r="N1084">
        <v>13149.784</v>
      </c>
      <c r="O1084">
        <v>2629.9569999999999</v>
      </c>
      <c r="P1084">
        <v>118.8</v>
      </c>
      <c r="Q1084">
        <v>31</v>
      </c>
      <c r="R1084">
        <v>5264.2160000000003</v>
      </c>
      <c r="S1084">
        <v>2018</v>
      </c>
      <c r="T1084">
        <v>3</v>
      </c>
      <c r="U1084">
        <v>13</v>
      </c>
    </row>
    <row r="1085" spans="1:21" x14ac:dyDescent="0.3">
      <c r="A1085" s="5" t="s">
        <v>168</v>
      </c>
      <c r="B1085" s="5" t="s">
        <v>206</v>
      </c>
      <c r="C1085" s="5" t="s">
        <v>110</v>
      </c>
      <c r="D1085" s="5" t="s">
        <v>274</v>
      </c>
      <c r="E1085" s="5" t="s">
        <v>172</v>
      </c>
      <c r="F1085" s="6">
        <v>43190</v>
      </c>
      <c r="G1085" s="5" t="s">
        <v>148</v>
      </c>
      <c r="H1085" s="5" t="s">
        <v>179</v>
      </c>
      <c r="I1085">
        <v>43009</v>
      </c>
      <c r="J1085">
        <v>181</v>
      </c>
      <c r="K1085">
        <v>320.8</v>
      </c>
      <c r="L1085">
        <v>2</v>
      </c>
      <c r="M1085">
        <v>10265.6</v>
      </c>
      <c r="N1085">
        <v>5212.2330000000002</v>
      </c>
      <c r="O1085">
        <v>2606.1170000000002</v>
      </c>
      <c r="P1085">
        <v>160.4</v>
      </c>
      <c r="Q1085">
        <v>32</v>
      </c>
      <c r="R1085">
        <v>5053.3670000000002</v>
      </c>
      <c r="S1085">
        <v>2018</v>
      </c>
      <c r="T1085">
        <v>3</v>
      </c>
      <c r="U1085">
        <v>13</v>
      </c>
    </row>
    <row r="1086" spans="1:21" x14ac:dyDescent="0.3">
      <c r="A1086" s="5" t="s">
        <v>168</v>
      </c>
      <c r="B1086" s="5" t="s">
        <v>206</v>
      </c>
      <c r="C1086" s="5" t="s">
        <v>110</v>
      </c>
      <c r="D1086" s="5" t="s">
        <v>274</v>
      </c>
      <c r="E1086" s="5" t="s">
        <v>172</v>
      </c>
      <c r="F1086" s="6">
        <v>43190</v>
      </c>
      <c r="G1086" s="5" t="s">
        <v>148</v>
      </c>
      <c r="H1086" s="5" t="s">
        <v>178</v>
      </c>
      <c r="I1086">
        <v>43009</v>
      </c>
      <c r="J1086">
        <v>181</v>
      </c>
      <c r="K1086">
        <v>276.39999999999998</v>
      </c>
      <c r="L1086">
        <v>2</v>
      </c>
      <c r="M1086">
        <v>8568.4</v>
      </c>
      <c r="N1086">
        <v>5212.2330000000002</v>
      </c>
      <c r="O1086">
        <v>2606.1170000000002</v>
      </c>
      <c r="P1086">
        <v>138.19999999999999</v>
      </c>
      <c r="Q1086">
        <v>31</v>
      </c>
      <c r="R1086">
        <v>3356.1669999999999</v>
      </c>
      <c r="S1086">
        <v>2018</v>
      </c>
      <c r="T1086">
        <v>3</v>
      </c>
      <c r="U1086">
        <v>13</v>
      </c>
    </row>
    <row r="1087" spans="1:21" x14ac:dyDescent="0.3">
      <c r="A1087" s="5" t="s">
        <v>168</v>
      </c>
      <c r="B1087" s="5" t="s">
        <v>206</v>
      </c>
      <c r="C1087" s="5" t="s">
        <v>110</v>
      </c>
      <c r="D1087" s="5" t="s">
        <v>274</v>
      </c>
      <c r="E1087" s="5" t="s">
        <v>172</v>
      </c>
      <c r="F1087" s="6">
        <v>43190</v>
      </c>
      <c r="G1087" s="5" t="s">
        <v>148</v>
      </c>
      <c r="H1087" s="5" t="s">
        <v>196</v>
      </c>
      <c r="I1087">
        <v>43009</v>
      </c>
      <c r="J1087">
        <v>181</v>
      </c>
      <c r="K1087">
        <v>393</v>
      </c>
      <c r="L1087">
        <v>3</v>
      </c>
      <c r="M1087">
        <v>12183</v>
      </c>
      <c r="N1087">
        <v>7818.35</v>
      </c>
      <c r="O1087">
        <v>2606.1170000000002</v>
      </c>
      <c r="P1087">
        <v>131</v>
      </c>
      <c r="Q1087">
        <v>31</v>
      </c>
      <c r="R1087">
        <v>4364.6499999999996</v>
      </c>
      <c r="S1087">
        <v>2018</v>
      </c>
      <c r="T1087">
        <v>3</v>
      </c>
      <c r="U1087">
        <v>13</v>
      </c>
    </row>
    <row r="1088" spans="1:21" x14ac:dyDescent="0.3">
      <c r="A1088" s="5" t="s">
        <v>168</v>
      </c>
      <c r="B1088" s="5" t="s">
        <v>206</v>
      </c>
      <c r="C1088" s="5" t="s">
        <v>110</v>
      </c>
      <c r="D1088" s="5" t="s">
        <v>274</v>
      </c>
      <c r="E1088" s="5" t="s">
        <v>172</v>
      </c>
      <c r="F1088" s="6">
        <v>43190</v>
      </c>
      <c r="G1088" s="5" t="s">
        <v>148</v>
      </c>
      <c r="H1088" s="5" t="s">
        <v>173</v>
      </c>
      <c r="I1088">
        <v>43009</v>
      </c>
      <c r="J1088">
        <v>181</v>
      </c>
      <c r="K1088">
        <v>1409.4</v>
      </c>
      <c r="L1088">
        <v>12</v>
      </c>
      <c r="M1088">
        <v>43691.4</v>
      </c>
      <c r="N1088">
        <v>31273.399000000001</v>
      </c>
      <c r="O1088">
        <v>2606.1170000000002</v>
      </c>
      <c r="P1088">
        <v>117.45</v>
      </c>
      <c r="Q1088">
        <v>31</v>
      </c>
      <c r="R1088">
        <v>12418.001</v>
      </c>
      <c r="S1088">
        <v>2018</v>
      </c>
      <c r="T1088">
        <v>3</v>
      </c>
      <c r="U1088">
        <v>13</v>
      </c>
    </row>
    <row r="1089" spans="1:21" x14ac:dyDescent="0.3">
      <c r="A1089" s="5" t="s">
        <v>168</v>
      </c>
      <c r="B1089" s="5" t="s">
        <v>206</v>
      </c>
      <c r="C1089" s="5" t="s">
        <v>110</v>
      </c>
      <c r="D1089" s="5" t="s">
        <v>274</v>
      </c>
      <c r="E1089" s="5" t="s">
        <v>172</v>
      </c>
      <c r="F1089" s="6">
        <v>43190</v>
      </c>
      <c r="G1089" s="5" t="s">
        <v>148</v>
      </c>
      <c r="H1089" s="5" t="s">
        <v>198</v>
      </c>
      <c r="I1089">
        <v>43009</v>
      </c>
      <c r="J1089">
        <v>181</v>
      </c>
      <c r="K1089">
        <v>361</v>
      </c>
      <c r="L1089">
        <v>3</v>
      </c>
      <c r="M1089">
        <v>11191</v>
      </c>
      <c r="N1089">
        <v>7818.35</v>
      </c>
      <c r="O1089">
        <v>2606.1170000000002</v>
      </c>
      <c r="P1089">
        <v>120.33333333333333</v>
      </c>
      <c r="Q1089">
        <v>31</v>
      </c>
      <c r="R1089">
        <v>3372.65</v>
      </c>
      <c r="S1089">
        <v>2018</v>
      </c>
      <c r="T1089">
        <v>3</v>
      </c>
      <c r="U1089">
        <v>13</v>
      </c>
    </row>
    <row r="1090" spans="1:21" x14ac:dyDescent="0.3">
      <c r="A1090" s="5" t="s">
        <v>168</v>
      </c>
      <c r="B1090" s="5" t="s">
        <v>206</v>
      </c>
      <c r="C1090" s="5" t="s">
        <v>110</v>
      </c>
      <c r="D1090" s="5" t="s">
        <v>274</v>
      </c>
      <c r="E1090" s="5" t="s">
        <v>172</v>
      </c>
      <c r="F1090" s="6">
        <v>43190</v>
      </c>
      <c r="G1090" s="5" t="s">
        <v>148</v>
      </c>
      <c r="H1090" s="5" t="s">
        <v>235</v>
      </c>
      <c r="I1090">
        <v>43009</v>
      </c>
      <c r="J1090">
        <v>181</v>
      </c>
      <c r="K1090">
        <v>109.4</v>
      </c>
      <c r="L1090">
        <v>1</v>
      </c>
      <c r="M1090">
        <v>3391.4</v>
      </c>
      <c r="N1090">
        <v>2606.1170000000002</v>
      </c>
      <c r="O1090">
        <v>2606.1170000000002</v>
      </c>
      <c r="P1090">
        <v>109.4</v>
      </c>
      <c r="Q1090">
        <v>31</v>
      </c>
      <c r="R1090">
        <v>785.28300000000002</v>
      </c>
      <c r="S1090">
        <v>2018</v>
      </c>
      <c r="T1090">
        <v>3</v>
      </c>
      <c r="U1090">
        <v>13</v>
      </c>
    </row>
    <row r="1091" spans="1:21" x14ac:dyDescent="0.3">
      <c r="A1091" s="5" t="s">
        <v>168</v>
      </c>
      <c r="B1091" s="5" t="s">
        <v>206</v>
      </c>
      <c r="C1091" s="5" t="s">
        <v>110</v>
      </c>
      <c r="D1091" s="5" t="s">
        <v>274</v>
      </c>
      <c r="E1091" s="5" t="s">
        <v>172</v>
      </c>
      <c r="F1091" s="6">
        <v>43190</v>
      </c>
      <c r="G1091" s="5" t="s">
        <v>148</v>
      </c>
      <c r="H1091" s="5" t="s">
        <v>197</v>
      </c>
      <c r="I1091">
        <v>43009</v>
      </c>
      <c r="J1091">
        <v>181</v>
      </c>
      <c r="K1091">
        <v>639.6</v>
      </c>
      <c r="L1091">
        <v>5</v>
      </c>
      <c r="M1091">
        <v>19827.599999999999</v>
      </c>
      <c r="N1091">
        <v>13030.583000000001</v>
      </c>
      <c r="O1091">
        <v>2606.1170000000002</v>
      </c>
      <c r="P1091">
        <v>127.92</v>
      </c>
      <c r="Q1091">
        <v>31</v>
      </c>
      <c r="R1091">
        <v>6797.0169999999998</v>
      </c>
      <c r="S1091">
        <v>2018</v>
      </c>
      <c r="T1091">
        <v>3</v>
      </c>
      <c r="U1091">
        <v>13</v>
      </c>
    </row>
    <row r="1092" spans="1:21" x14ac:dyDescent="0.3">
      <c r="A1092" s="5" t="s">
        <v>168</v>
      </c>
      <c r="B1092" s="5" t="s">
        <v>206</v>
      </c>
      <c r="C1092" s="5" t="s">
        <v>110</v>
      </c>
      <c r="D1092" s="5" t="s">
        <v>274</v>
      </c>
      <c r="E1092" s="5" t="s">
        <v>172</v>
      </c>
      <c r="F1092" s="6">
        <v>43190</v>
      </c>
      <c r="G1092" s="5" t="s">
        <v>148</v>
      </c>
      <c r="H1092" s="5" t="s">
        <v>209</v>
      </c>
      <c r="I1092">
        <v>43009</v>
      </c>
      <c r="J1092">
        <v>181</v>
      </c>
      <c r="K1092">
        <v>121.6</v>
      </c>
      <c r="L1092">
        <v>1</v>
      </c>
      <c r="M1092">
        <v>3769.6</v>
      </c>
      <c r="N1092">
        <v>2606.1170000000002</v>
      </c>
      <c r="O1092">
        <v>2606.1170000000002</v>
      </c>
      <c r="P1092">
        <v>121.6</v>
      </c>
      <c r="Q1092">
        <v>31</v>
      </c>
      <c r="R1092">
        <v>1163.4829999999999</v>
      </c>
      <c r="S1092">
        <v>2018</v>
      </c>
      <c r="T1092">
        <v>3</v>
      </c>
      <c r="U1092">
        <v>13</v>
      </c>
    </row>
    <row r="1093" spans="1:21" x14ac:dyDescent="0.3">
      <c r="A1093" s="5" t="s">
        <v>168</v>
      </c>
      <c r="B1093" s="5" t="s">
        <v>169</v>
      </c>
      <c r="C1093" s="5" t="s">
        <v>170</v>
      </c>
      <c r="D1093" s="5" t="s">
        <v>265</v>
      </c>
      <c r="E1093" s="5" t="s">
        <v>172</v>
      </c>
      <c r="F1093" s="6">
        <v>43192</v>
      </c>
      <c r="G1093" s="5" t="s">
        <v>148</v>
      </c>
      <c r="H1093" s="5" t="s">
        <v>264</v>
      </c>
      <c r="I1093">
        <v>43005</v>
      </c>
      <c r="J1093">
        <v>187</v>
      </c>
      <c r="K1093">
        <v>1139</v>
      </c>
      <c r="L1093">
        <v>6</v>
      </c>
      <c r="M1093">
        <v>20502</v>
      </c>
      <c r="N1093">
        <v>16357.378000000001</v>
      </c>
      <c r="O1093">
        <v>2726.23</v>
      </c>
      <c r="P1093">
        <v>189.83333333333334</v>
      </c>
      <c r="Q1093">
        <v>18</v>
      </c>
      <c r="R1093">
        <v>4144.6220000000003</v>
      </c>
      <c r="S1093">
        <v>2018</v>
      </c>
      <c r="T1093">
        <v>4</v>
      </c>
      <c r="U1093">
        <v>14</v>
      </c>
    </row>
    <row r="1094" spans="1:21" x14ac:dyDescent="0.3">
      <c r="A1094" s="5" t="s">
        <v>168</v>
      </c>
      <c r="B1094" s="5" t="s">
        <v>169</v>
      </c>
      <c r="C1094" s="5" t="s">
        <v>170</v>
      </c>
      <c r="D1094" s="5" t="s">
        <v>273</v>
      </c>
      <c r="E1094" s="5" t="s">
        <v>172</v>
      </c>
      <c r="F1094" s="6">
        <v>43192</v>
      </c>
      <c r="G1094" s="5" t="s">
        <v>148</v>
      </c>
      <c r="H1094" s="5" t="s">
        <v>264</v>
      </c>
      <c r="I1094">
        <v>43014</v>
      </c>
      <c r="J1094">
        <v>178</v>
      </c>
      <c r="K1094">
        <v>1139</v>
      </c>
      <c r="L1094">
        <v>4</v>
      </c>
      <c r="M1094">
        <v>13668</v>
      </c>
      <c r="N1094">
        <v>10519.826999999999</v>
      </c>
      <c r="O1094">
        <v>2629.9569999999999</v>
      </c>
      <c r="P1094">
        <v>284.75</v>
      </c>
      <c r="Q1094">
        <v>12</v>
      </c>
      <c r="R1094">
        <v>3148.1729999999998</v>
      </c>
      <c r="S1094">
        <v>2018</v>
      </c>
      <c r="T1094">
        <v>4</v>
      </c>
      <c r="U1094">
        <v>14</v>
      </c>
    </row>
    <row r="1095" spans="1:21" x14ac:dyDescent="0.3">
      <c r="A1095" s="5" t="s">
        <v>168</v>
      </c>
      <c r="B1095" s="5" t="s">
        <v>175</v>
      </c>
      <c r="C1095" s="5" t="s">
        <v>84</v>
      </c>
      <c r="D1095" s="5" t="s">
        <v>270</v>
      </c>
      <c r="E1095" s="5" t="s">
        <v>227</v>
      </c>
      <c r="F1095" s="6">
        <v>43192</v>
      </c>
      <c r="G1095" s="5" t="s">
        <v>148</v>
      </c>
      <c r="H1095" s="5" t="s">
        <v>212</v>
      </c>
      <c r="I1095">
        <v>43028</v>
      </c>
      <c r="J1095">
        <v>164</v>
      </c>
      <c r="K1095">
        <v>-120</v>
      </c>
      <c r="L1095">
        <v>-1</v>
      </c>
      <c r="M1095">
        <v>-3840</v>
      </c>
      <c r="N1095">
        <v>-2409.3969999999999</v>
      </c>
      <c r="O1095">
        <v>-2409.3969999999999</v>
      </c>
      <c r="P1095">
        <v>120</v>
      </c>
      <c r="Q1095">
        <v>32</v>
      </c>
      <c r="R1095">
        <v>-1430.6030000000001</v>
      </c>
      <c r="S1095">
        <v>2018</v>
      </c>
      <c r="T1095">
        <v>4</v>
      </c>
      <c r="U1095">
        <v>14</v>
      </c>
    </row>
    <row r="1096" spans="1:21" x14ac:dyDescent="0.3">
      <c r="A1096" s="5" t="s">
        <v>168</v>
      </c>
      <c r="B1096" s="5" t="s">
        <v>175</v>
      </c>
      <c r="C1096" s="5" t="s">
        <v>84</v>
      </c>
      <c r="D1096" s="5" t="s">
        <v>270</v>
      </c>
      <c r="E1096" s="5" t="s">
        <v>227</v>
      </c>
      <c r="F1096" s="6">
        <v>43192</v>
      </c>
      <c r="G1096" s="5" t="s">
        <v>148</v>
      </c>
      <c r="H1096" s="5" t="s">
        <v>179</v>
      </c>
      <c r="I1096">
        <v>43028</v>
      </c>
      <c r="J1096">
        <v>164</v>
      </c>
      <c r="K1096">
        <v>-286</v>
      </c>
      <c r="L1096">
        <v>-2</v>
      </c>
      <c r="M1096">
        <v>-9152</v>
      </c>
      <c r="N1096">
        <v>-4818.7939999999999</v>
      </c>
      <c r="O1096">
        <v>-2409.3969999999999</v>
      </c>
      <c r="P1096">
        <v>143</v>
      </c>
      <c r="Q1096">
        <v>32</v>
      </c>
      <c r="R1096">
        <v>-4333.2060000000001</v>
      </c>
      <c r="S1096">
        <v>2018</v>
      </c>
      <c r="T1096">
        <v>4</v>
      </c>
      <c r="U1096">
        <v>14</v>
      </c>
    </row>
    <row r="1097" spans="1:21" x14ac:dyDescent="0.3">
      <c r="A1097" s="5" t="s">
        <v>168</v>
      </c>
      <c r="B1097" s="5" t="s">
        <v>175</v>
      </c>
      <c r="C1097" s="5" t="s">
        <v>84</v>
      </c>
      <c r="D1097" s="5" t="s">
        <v>270</v>
      </c>
      <c r="E1097" s="5" t="s">
        <v>227</v>
      </c>
      <c r="F1097" s="6">
        <v>43192</v>
      </c>
      <c r="G1097" s="5" t="s">
        <v>148</v>
      </c>
      <c r="H1097" s="5" t="s">
        <v>173</v>
      </c>
      <c r="I1097">
        <v>43028</v>
      </c>
      <c r="J1097">
        <v>164</v>
      </c>
      <c r="K1097">
        <v>-988</v>
      </c>
      <c r="L1097">
        <v>-10</v>
      </c>
      <c r="M1097">
        <v>-30628</v>
      </c>
      <c r="N1097">
        <v>-24093.972000000002</v>
      </c>
      <c r="O1097">
        <v>-2409.3969999999999</v>
      </c>
      <c r="P1097">
        <v>98.8</v>
      </c>
      <c r="Q1097">
        <v>31</v>
      </c>
      <c r="R1097">
        <v>-6534.0280000000002</v>
      </c>
      <c r="S1097">
        <v>2018</v>
      </c>
      <c r="T1097">
        <v>4</v>
      </c>
      <c r="U1097">
        <v>14</v>
      </c>
    </row>
    <row r="1098" spans="1:21" x14ac:dyDescent="0.3">
      <c r="A1098" s="5" t="s">
        <v>168</v>
      </c>
      <c r="B1098" s="5" t="s">
        <v>175</v>
      </c>
      <c r="C1098" s="5" t="s">
        <v>86</v>
      </c>
      <c r="D1098" s="5" t="s">
        <v>265</v>
      </c>
      <c r="E1098" s="5" t="s">
        <v>172</v>
      </c>
      <c r="F1098" s="6">
        <v>43192</v>
      </c>
      <c r="G1098" s="5" t="s">
        <v>148</v>
      </c>
      <c r="H1098" s="5" t="s">
        <v>179</v>
      </c>
      <c r="I1098">
        <v>43005</v>
      </c>
      <c r="J1098">
        <v>187</v>
      </c>
      <c r="K1098">
        <v>155.5</v>
      </c>
      <c r="L1098">
        <v>1</v>
      </c>
      <c r="M1098">
        <v>4976</v>
      </c>
      <c r="N1098">
        <v>2726.23</v>
      </c>
      <c r="O1098">
        <v>2726.23</v>
      </c>
      <c r="P1098">
        <v>155.5</v>
      </c>
      <c r="Q1098">
        <v>32</v>
      </c>
      <c r="R1098">
        <v>2249.77</v>
      </c>
      <c r="S1098">
        <v>2018</v>
      </c>
      <c r="T1098">
        <v>4</v>
      </c>
      <c r="U1098">
        <v>14</v>
      </c>
    </row>
    <row r="1099" spans="1:21" x14ac:dyDescent="0.3">
      <c r="A1099" s="5" t="s">
        <v>168</v>
      </c>
      <c r="B1099" s="5" t="s">
        <v>175</v>
      </c>
      <c r="C1099" s="5" t="s">
        <v>86</v>
      </c>
      <c r="D1099" s="5" t="s">
        <v>265</v>
      </c>
      <c r="E1099" s="5" t="s">
        <v>172</v>
      </c>
      <c r="F1099" s="6">
        <v>43192</v>
      </c>
      <c r="G1099" s="5" t="s">
        <v>148</v>
      </c>
      <c r="H1099" s="5" t="s">
        <v>264</v>
      </c>
      <c r="I1099">
        <v>43005</v>
      </c>
      <c r="J1099">
        <v>187</v>
      </c>
      <c r="K1099">
        <v>1139</v>
      </c>
      <c r="L1099">
        <v>10</v>
      </c>
      <c r="M1099">
        <v>34170</v>
      </c>
      <c r="N1099">
        <v>27262.295999999998</v>
      </c>
      <c r="O1099">
        <v>2726.23</v>
      </c>
      <c r="P1099">
        <v>113.9</v>
      </c>
      <c r="Q1099">
        <v>30</v>
      </c>
      <c r="R1099">
        <v>6907.7039999999997</v>
      </c>
      <c r="S1099">
        <v>2018</v>
      </c>
      <c r="T1099">
        <v>4</v>
      </c>
      <c r="U1099">
        <v>14</v>
      </c>
    </row>
    <row r="1100" spans="1:21" x14ac:dyDescent="0.3">
      <c r="A1100" s="5" t="s">
        <v>168</v>
      </c>
      <c r="B1100" s="5" t="s">
        <v>175</v>
      </c>
      <c r="C1100" s="5" t="s">
        <v>86</v>
      </c>
      <c r="D1100" s="5" t="s">
        <v>265</v>
      </c>
      <c r="E1100" s="5" t="s">
        <v>227</v>
      </c>
      <c r="F1100" s="6">
        <v>43192</v>
      </c>
      <c r="G1100" s="5" t="s">
        <v>148</v>
      </c>
      <c r="H1100" s="5" t="s">
        <v>264</v>
      </c>
      <c r="I1100">
        <v>43005</v>
      </c>
      <c r="J1100">
        <v>187</v>
      </c>
      <c r="K1100">
        <v>-1139</v>
      </c>
      <c r="L1100">
        <v>-10</v>
      </c>
      <c r="M1100">
        <v>-34170</v>
      </c>
      <c r="N1100">
        <v>-27262.295999999998</v>
      </c>
      <c r="O1100">
        <v>-2726.23</v>
      </c>
      <c r="P1100">
        <v>113.9</v>
      </c>
      <c r="Q1100">
        <v>30</v>
      </c>
      <c r="R1100">
        <v>-6907.7039999999997</v>
      </c>
      <c r="S1100">
        <v>2018</v>
      </c>
      <c r="T1100">
        <v>4</v>
      </c>
      <c r="U1100">
        <v>14</v>
      </c>
    </row>
    <row r="1101" spans="1:21" x14ac:dyDescent="0.3">
      <c r="A1101" s="5" t="s">
        <v>168</v>
      </c>
      <c r="B1101" s="5" t="s">
        <v>169</v>
      </c>
      <c r="C1101" s="5" t="s">
        <v>170</v>
      </c>
      <c r="D1101" s="5" t="s">
        <v>257</v>
      </c>
      <c r="E1101" s="5" t="s">
        <v>172</v>
      </c>
      <c r="F1101" s="6">
        <v>43193</v>
      </c>
      <c r="G1101" s="5" t="s">
        <v>148</v>
      </c>
      <c r="H1101" s="5" t="s">
        <v>179</v>
      </c>
      <c r="I1101">
        <v>43000</v>
      </c>
      <c r="J1101">
        <v>193</v>
      </c>
      <c r="K1101">
        <v>120</v>
      </c>
      <c r="L1101">
        <v>1</v>
      </c>
      <c r="M1101">
        <v>3840</v>
      </c>
      <c r="N1101">
        <v>2776.6370000000002</v>
      </c>
      <c r="O1101">
        <v>2776.6370000000002</v>
      </c>
      <c r="P1101">
        <v>120</v>
      </c>
      <c r="Q1101">
        <v>32</v>
      </c>
      <c r="R1101">
        <v>1063.3630000000001</v>
      </c>
      <c r="S1101">
        <v>2018</v>
      </c>
      <c r="T1101">
        <v>4</v>
      </c>
      <c r="U1101">
        <v>14</v>
      </c>
    </row>
    <row r="1102" spans="1:21" x14ac:dyDescent="0.3">
      <c r="A1102" s="5" t="s">
        <v>168</v>
      </c>
      <c r="B1102" s="5" t="s">
        <v>175</v>
      </c>
      <c r="C1102" s="5" t="s">
        <v>83</v>
      </c>
      <c r="D1102" s="5" t="s">
        <v>259</v>
      </c>
      <c r="E1102" s="5" t="s">
        <v>172</v>
      </c>
      <c r="F1102" s="6">
        <v>43193</v>
      </c>
      <c r="G1102" s="5" t="s">
        <v>148</v>
      </c>
      <c r="H1102" s="5" t="s">
        <v>179</v>
      </c>
      <c r="I1102">
        <v>43021</v>
      </c>
      <c r="J1102">
        <v>172</v>
      </c>
      <c r="K1102">
        <v>405</v>
      </c>
      <c r="L1102">
        <v>3</v>
      </c>
      <c r="M1102">
        <v>12960</v>
      </c>
      <c r="N1102">
        <v>7809.8720000000003</v>
      </c>
      <c r="O1102">
        <v>2603.2910000000002</v>
      </c>
      <c r="P1102">
        <v>135</v>
      </c>
      <c r="Q1102">
        <v>32</v>
      </c>
      <c r="R1102">
        <v>5150.1279999999997</v>
      </c>
      <c r="S1102">
        <v>2018</v>
      </c>
      <c r="T1102">
        <v>4</v>
      </c>
      <c r="U1102">
        <v>14</v>
      </c>
    </row>
    <row r="1103" spans="1:21" x14ac:dyDescent="0.3">
      <c r="A1103" s="5" t="s">
        <v>168</v>
      </c>
      <c r="B1103" s="5" t="s">
        <v>175</v>
      </c>
      <c r="C1103" s="5" t="s">
        <v>87</v>
      </c>
      <c r="D1103" s="5" t="s">
        <v>273</v>
      </c>
      <c r="E1103" s="5" t="s">
        <v>172</v>
      </c>
      <c r="F1103" s="6">
        <v>43193</v>
      </c>
      <c r="G1103" s="5" t="s">
        <v>148</v>
      </c>
      <c r="H1103" s="5" t="s">
        <v>194</v>
      </c>
      <c r="I1103">
        <v>43014</v>
      </c>
      <c r="J1103">
        <v>179</v>
      </c>
      <c r="K1103">
        <v>251</v>
      </c>
      <c r="L1103">
        <v>2</v>
      </c>
      <c r="M1103">
        <v>7781</v>
      </c>
      <c r="N1103">
        <v>5605.8280000000004</v>
      </c>
      <c r="O1103">
        <v>2802.9140000000002</v>
      </c>
      <c r="P1103">
        <v>125.5</v>
      </c>
      <c r="Q1103">
        <v>31</v>
      </c>
      <c r="R1103">
        <v>2175.172</v>
      </c>
      <c r="S1103">
        <v>2018</v>
      </c>
      <c r="T1103">
        <v>4</v>
      </c>
      <c r="U1103">
        <v>14</v>
      </c>
    </row>
    <row r="1104" spans="1:21" x14ac:dyDescent="0.3">
      <c r="A1104" s="5" t="s">
        <v>168</v>
      </c>
      <c r="B1104" s="5" t="s">
        <v>175</v>
      </c>
      <c r="C1104" s="5" t="s">
        <v>87</v>
      </c>
      <c r="D1104" s="5" t="s">
        <v>273</v>
      </c>
      <c r="E1104" s="5" t="s">
        <v>172</v>
      </c>
      <c r="F1104" s="6">
        <v>43193</v>
      </c>
      <c r="G1104" s="5" t="s">
        <v>148</v>
      </c>
      <c r="H1104" s="5" t="s">
        <v>212</v>
      </c>
      <c r="I1104">
        <v>43014</v>
      </c>
      <c r="J1104">
        <v>179</v>
      </c>
      <c r="K1104">
        <v>107.5</v>
      </c>
      <c r="L1104">
        <v>1</v>
      </c>
      <c r="M1104">
        <v>3440</v>
      </c>
      <c r="N1104">
        <v>2802.9140000000002</v>
      </c>
      <c r="O1104">
        <v>2802.9140000000002</v>
      </c>
      <c r="P1104">
        <v>107.5</v>
      </c>
      <c r="Q1104">
        <v>32</v>
      </c>
      <c r="R1104">
        <v>637.08600000000001</v>
      </c>
      <c r="S1104">
        <v>2018</v>
      </c>
      <c r="T1104">
        <v>4</v>
      </c>
      <c r="U1104">
        <v>14</v>
      </c>
    </row>
    <row r="1105" spans="1:21" x14ac:dyDescent="0.3">
      <c r="A1105" s="5" t="s">
        <v>168</v>
      </c>
      <c r="B1105" s="5" t="s">
        <v>175</v>
      </c>
      <c r="C1105" s="5" t="s">
        <v>87</v>
      </c>
      <c r="D1105" s="5" t="s">
        <v>273</v>
      </c>
      <c r="E1105" s="5" t="s">
        <v>172</v>
      </c>
      <c r="F1105" s="6">
        <v>43193</v>
      </c>
      <c r="G1105" s="5" t="s">
        <v>148</v>
      </c>
      <c r="H1105" s="5" t="s">
        <v>195</v>
      </c>
      <c r="I1105">
        <v>43014</v>
      </c>
      <c r="J1105">
        <v>179</v>
      </c>
      <c r="K1105">
        <v>390</v>
      </c>
      <c r="L1105">
        <v>3</v>
      </c>
      <c r="M1105">
        <v>12480</v>
      </c>
      <c r="N1105">
        <v>8408.7430000000004</v>
      </c>
      <c r="O1105">
        <v>2802.9140000000002</v>
      </c>
      <c r="P1105">
        <v>130</v>
      </c>
      <c r="Q1105">
        <v>32</v>
      </c>
      <c r="R1105">
        <v>4071.2570000000001</v>
      </c>
      <c r="S1105">
        <v>2018</v>
      </c>
      <c r="T1105">
        <v>4</v>
      </c>
      <c r="U1105">
        <v>14</v>
      </c>
    </row>
    <row r="1106" spans="1:21" x14ac:dyDescent="0.3">
      <c r="A1106" s="5" t="s">
        <v>168</v>
      </c>
      <c r="B1106" s="5" t="s">
        <v>175</v>
      </c>
      <c r="C1106" s="5" t="s">
        <v>87</v>
      </c>
      <c r="D1106" s="5" t="s">
        <v>273</v>
      </c>
      <c r="E1106" s="5" t="s">
        <v>172</v>
      </c>
      <c r="F1106" s="6">
        <v>43193</v>
      </c>
      <c r="G1106" s="5" t="s">
        <v>148</v>
      </c>
      <c r="H1106" s="5" t="s">
        <v>179</v>
      </c>
      <c r="I1106">
        <v>43014</v>
      </c>
      <c r="J1106">
        <v>179</v>
      </c>
      <c r="K1106">
        <v>136</v>
      </c>
      <c r="L1106">
        <v>1</v>
      </c>
      <c r="M1106">
        <v>4352</v>
      </c>
      <c r="N1106">
        <v>2802.9140000000002</v>
      </c>
      <c r="O1106">
        <v>2802.9140000000002</v>
      </c>
      <c r="P1106">
        <v>136</v>
      </c>
      <c r="Q1106">
        <v>32</v>
      </c>
      <c r="R1106">
        <v>1549.086</v>
      </c>
      <c r="S1106">
        <v>2018</v>
      </c>
      <c r="T1106">
        <v>4</v>
      </c>
      <c r="U1106">
        <v>14</v>
      </c>
    </row>
    <row r="1107" spans="1:21" x14ac:dyDescent="0.3">
      <c r="A1107" s="5" t="s">
        <v>168</v>
      </c>
      <c r="B1107" s="5" t="s">
        <v>206</v>
      </c>
      <c r="C1107" s="5" t="s">
        <v>110</v>
      </c>
      <c r="D1107" s="5" t="s">
        <v>274</v>
      </c>
      <c r="E1107" s="5" t="s">
        <v>172</v>
      </c>
      <c r="F1107" s="6">
        <v>43193</v>
      </c>
      <c r="G1107" s="5" t="s">
        <v>148</v>
      </c>
      <c r="H1107" s="5" t="s">
        <v>173</v>
      </c>
      <c r="I1107">
        <v>43009</v>
      </c>
      <c r="J1107">
        <v>184</v>
      </c>
      <c r="K1107">
        <v>1406.2</v>
      </c>
      <c r="L1107">
        <v>12</v>
      </c>
      <c r="M1107">
        <v>43592.2</v>
      </c>
      <c r="N1107">
        <v>31639.392</v>
      </c>
      <c r="O1107">
        <v>2636.616</v>
      </c>
      <c r="P1107">
        <v>117.18333333333334</v>
      </c>
      <c r="Q1107">
        <v>31</v>
      </c>
      <c r="R1107">
        <v>11952.808000000001</v>
      </c>
      <c r="S1107">
        <v>2018</v>
      </c>
      <c r="T1107">
        <v>4</v>
      </c>
      <c r="U1107">
        <v>14</v>
      </c>
    </row>
    <row r="1108" spans="1:21" x14ac:dyDescent="0.3">
      <c r="A1108" s="5" t="s">
        <v>168</v>
      </c>
      <c r="B1108" s="5" t="s">
        <v>206</v>
      </c>
      <c r="C1108" s="5" t="s">
        <v>110</v>
      </c>
      <c r="D1108" s="5" t="s">
        <v>274</v>
      </c>
      <c r="E1108" s="5" t="s">
        <v>172</v>
      </c>
      <c r="F1108" s="6">
        <v>43193</v>
      </c>
      <c r="G1108" s="5" t="s">
        <v>148</v>
      </c>
      <c r="H1108" s="5" t="s">
        <v>178</v>
      </c>
      <c r="I1108">
        <v>43009</v>
      </c>
      <c r="J1108">
        <v>184</v>
      </c>
      <c r="K1108">
        <v>134.80000000000001</v>
      </c>
      <c r="L1108">
        <v>1</v>
      </c>
      <c r="M1108">
        <v>4178.8</v>
      </c>
      <c r="N1108">
        <v>2636.616</v>
      </c>
      <c r="O1108">
        <v>2636.616</v>
      </c>
      <c r="P1108">
        <v>134.80000000000001</v>
      </c>
      <c r="Q1108">
        <v>31</v>
      </c>
      <c r="R1108">
        <v>1542.184</v>
      </c>
      <c r="S1108">
        <v>2018</v>
      </c>
      <c r="T1108">
        <v>4</v>
      </c>
      <c r="U1108">
        <v>14</v>
      </c>
    </row>
    <row r="1109" spans="1:21" x14ac:dyDescent="0.3">
      <c r="A1109" s="5" t="s">
        <v>168</v>
      </c>
      <c r="B1109" s="5" t="s">
        <v>206</v>
      </c>
      <c r="C1109" s="5" t="s">
        <v>110</v>
      </c>
      <c r="D1109" s="5" t="s">
        <v>274</v>
      </c>
      <c r="E1109" s="5" t="s">
        <v>172</v>
      </c>
      <c r="F1109" s="6">
        <v>43193</v>
      </c>
      <c r="G1109" s="5" t="s">
        <v>148</v>
      </c>
      <c r="H1109" s="5" t="s">
        <v>196</v>
      </c>
      <c r="I1109">
        <v>43009</v>
      </c>
      <c r="J1109">
        <v>184</v>
      </c>
      <c r="K1109">
        <v>387</v>
      </c>
      <c r="L1109">
        <v>3</v>
      </c>
      <c r="M1109">
        <v>11997</v>
      </c>
      <c r="N1109">
        <v>7909.848</v>
      </c>
      <c r="O1109">
        <v>2636.616</v>
      </c>
      <c r="P1109">
        <v>129</v>
      </c>
      <c r="Q1109">
        <v>31</v>
      </c>
      <c r="R1109">
        <v>4087.152</v>
      </c>
      <c r="S1109">
        <v>2018</v>
      </c>
      <c r="T1109">
        <v>4</v>
      </c>
      <c r="U1109">
        <v>14</v>
      </c>
    </row>
    <row r="1110" spans="1:21" x14ac:dyDescent="0.3">
      <c r="A1110" s="5" t="s">
        <v>168</v>
      </c>
      <c r="B1110" s="5" t="s">
        <v>206</v>
      </c>
      <c r="C1110" s="5" t="s">
        <v>110</v>
      </c>
      <c r="D1110" s="5" t="s">
        <v>274</v>
      </c>
      <c r="E1110" s="5" t="s">
        <v>172</v>
      </c>
      <c r="F1110" s="6">
        <v>43193</v>
      </c>
      <c r="G1110" s="5" t="s">
        <v>148</v>
      </c>
      <c r="H1110" s="5" t="s">
        <v>197</v>
      </c>
      <c r="I1110">
        <v>43009</v>
      </c>
      <c r="J1110">
        <v>184</v>
      </c>
      <c r="K1110">
        <v>259.39999999999998</v>
      </c>
      <c r="L1110">
        <v>2</v>
      </c>
      <c r="M1110">
        <v>8041.4</v>
      </c>
      <c r="N1110">
        <v>5273.232</v>
      </c>
      <c r="O1110">
        <v>2636.616</v>
      </c>
      <c r="P1110">
        <v>129.69999999999999</v>
      </c>
      <c r="Q1110">
        <v>31</v>
      </c>
      <c r="R1110">
        <v>2768.1680000000001</v>
      </c>
      <c r="S1110">
        <v>2018</v>
      </c>
      <c r="T1110">
        <v>4</v>
      </c>
      <c r="U1110">
        <v>14</v>
      </c>
    </row>
    <row r="1111" spans="1:21" x14ac:dyDescent="0.3">
      <c r="A1111" s="5" t="s">
        <v>168</v>
      </c>
      <c r="B1111" s="5" t="s">
        <v>206</v>
      </c>
      <c r="C1111" s="5" t="s">
        <v>110</v>
      </c>
      <c r="D1111" s="5" t="s">
        <v>274</v>
      </c>
      <c r="E1111" s="5" t="s">
        <v>172</v>
      </c>
      <c r="F1111" s="6">
        <v>43193</v>
      </c>
      <c r="G1111" s="5" t="s">
        <v>148</v>
      </c>
      <c r="H1111" s="5" t="s">
        <v>197</v>
      </c>
      <c r="I1111">
        <v>43009</v>
      </c>
      <c r="J1111">
        <v>184</v>
      </c>
      <c r="K1111">
        <v>124</v>
      </c>
      <c r="L1111">
        <v>1</v>
      </c>
      <c r="M1111">
        <v>3844</v>
      </c>
      <c r="N1111">
        <v>2636.616</v>
      </c>
      <c r="O1111">
        <v>2636.616</v>
      </c>
      <c r="P1111">
        <v>124</v>
      </c>
      <c r="Q1111">
        <v>31</v>
      </c>
      <c r="R1111">
        <v>1207.384</v>
      </c>
      <c r="S1111">
        <v>2018</v>
      </c>
      <c r="T1111">
        <v>4</v>
      </c>
      <c r="U1111">
        <v>14</v>
      </c>
    </row>
    <row r="1112" spans="1:21" x14ac:dyDescent="0.3">
      <c r="A1112" s="5" t="s">
        <v>168</v>
      </c>
      <c r="B1112" s="5" t="s">
        <v>206</v>
      </c>
      <c r="C1112" s="5" t="s">
        <v>110</v>
      </c>
      <c r="D1112" s="5" t="s">
        <v>274</v>
      </c>
      <c r="E1112" s="5" t="s">
        <v>172</v>
      </c>
      <c r="F1112" s="6">
        <v>43193</v>
      </c>
      <c r="G1112" s="5" t="s">
        <v>148</v>
      </c>
      <c r="H1112" s="5" t="s">
        <v>240</v>
      </c>
      <c r="I1112">
        <v>43009</v>
      </c>
      <c r="J1112">
        <v>184</v>
      </c>
      <c r="K1112">
        <v>576.20000000000005</v>
      </c>
      <c r="L1112">
        <v>4</v>
      </c>
      <c r="M1112">
        <v>17862.2</v>
      </c>
      <c r="N1112">
        <v>10546.464</v>
      </c>
      <c r="O1112">
        <v>2636.616</v>
      </c>
      <c r="P1112">
        <v>144.05000000000001</v>
      </c>
      <c r="Q1112">
        <v>31</v>
      </c>
      <c r="R1112">
        <v>7315.7359999999999</v>
      </c>
      <c r="S1112">
        <v>2018</v>
      </c>
      <c r="T1112">
        <v>4</v>
      </c>
      <c r="U1112">
        <v>14</v>
      </c>
    </row>
    <row r="1113" spans="1:21" x14ac:dyDescent="0.3">
      <c r="A1113" s="5" t="s">
        <v>168</v>
      </c>
      <c r="B1113" s="5" t="s">
        <v>206</v>
      </c>
      <c r="C1113" s="5" t="s">
        <v>110</v>
      </c>
      <c r="D1113" s="5" t="s">
        <v>274</v>
      </c>
      <c r="E1113" s="5" t="s">
        <v>172</v>
      </c>
      <c r="F1113" s="6">
        <v>43193</v>
      </c>
      <c r="G1113" s="5" t="s">
        <v>148</v>
      </c>
      <c r="H1113" s="5" t="s">
        <v>209</v>
      </c>
      <c r="I1113">
        <v>43009</v>
      </c>
      <c r="J1113">
        <v>184</v>
      </c>
      <c r="K1113">
        <v>141.19999999999999</v>
      </c>
      <c r="L1113">
        <v>1</v>
      </c>
      <c r="M1113">
        <v>4377.2</v>
      </c>
      <c r="N1113">
        <v>2636.616</v>
      </c>
      <c r="O1113">
        <v>2636.616</v>
      </c>
      <c r="P1113">
        <v>141.19999999999999</v>
      </c>
      <c r="Q1113">
        <v>31</v>
      </c>
      <c r="R1113">
        <v>1740.5840000000001</v>
      </c>
      <c r="S1113">
        <v>2018</v>
      </c>
      <c r="T1113">
        <v>4</v>
      </c>
      <c r="U1113">
        <v>14</v>
      </c>
    </row>
    <row r="1114" spans="1:21" x14ac:dyDescent="0.3">
      <c r="A1114" s="5" t="s">
        <v>168</v>
      </c>
      <c r="B1114" s="5" t="s">
        <v>175</v>
      </c>
      <c r="C1114" s="5" t="s">
        <v>83</v>
      </c>
      <c r="D1114" s="5" t="s">
        <v>259</v>
      </c>
      <c r="E1114" s="5" t="s">
        <v>172</v>
      </c>
      <c r="F1114" s="6">
        <v>43194</v>
      </c>
      <c r="G1114" s="5" t="s">
        <v>148</v>
      </c>
      <c r="H1114" s="5" t="s">
        <v>183</v>
      </c>
      <c r="I1114">
        <v>43021</v>
      </c>
      <c r="J1114">
        <v>173</v>
      </c>
      <c r="K1114">
        <v>362</v>
      </c>
      <c r="L1114">
        <v>3</v>
      </c>
      <c r="M1114">
        <v>11403</v>
      </c>
      <c r="N1114">
        <v>7809.8720000000003</v>
      </c>
      <c r="O1114">
        <v>2603.2910000000002</v>
      </c>
      <c r="P1114">
        <v>120.66666666666667</v>
      </c>
      <c r="Q1114">
        <v>31.5</v>
      </c>
      <c r="R1114">
        <v>3593.1280000000002</v>
      </c>
      <c r="S1114">
        <v>2018</v>
      </c>
      <c r="T1114">
        <v>4</v>
      </c>
      <c r="U1114">
        <v>14</v>
      </c>
    </row>
    <row r="1115" spans="1:21" x14ac:dyDescent="0.3">
      <c r="A1115" s="5" t="s">
        <v>168</v>
      </c>
      <c r="B1115" s="5" t="s">
        <v>175</v>
      </c>
      <c r="C1115" s="5" t="s">
        <v>87</v>
      </c>
      <c r="D1115" s="5" t="s">
        <v>273</v>
      </c>
      <c r="E1115" s="5" t="s">
        <v>172</v>
      </c>
      <c r="F1115" s="6">
        <v>43194</v>
      </c>
      <c r="G1115" s="5" t="s">
        <v>148</v>
      </c>
      <c r="H1115" s="5" t="s">
        <v>201</v>
      </c>
      <c r="I1115">
        <v>43014</v>
      </c>
      <c r="J1115">
        <v>180</v>
      </c>
      <c r="K1115">
        <v>476</v>
      </c>
      <c r="L1115">
        <v>4</v>
      </c>
      <c r="M1115">
        <v>14994</v>
      </c>
      <c r="N1115">
        <v>11211.656999999999</v>
      </c>
      <c r="O1115">
        <v>2802.9140000000002</v>
      </c>
      <c r="P1115">
        <v>119</v>
      </c>
      <c r="Q1115">
        <v>31.5</v>
      </c>
      <c r="R1115">
        <v>3782.3429999999998</v>
      </c>
      <c r="S1115">
        <v>2018</v>
      </c>
      <c r="T1115">
        <v>4</v>
      </c>
      <c r="U1115">
        <v>14</v>
      </c>
    </row>
    <row r="1116" spans="1:21" x14ac:dyDescent="0.3">
      <c r="A1116" s="5" t="s">
        <v>168</v>
      </c>
      <c r="B1116" s="5" t="s">
        <v>175</v>
      </c>
      <c r="C1116" s="5" t="s">
        <v>87</v>
      </c>
      <c r="D1116" s="5" t="s">
        <v>273</v>
      </c>
      <c r="E1116" s="5" t="s">
        <v>172</v>
      </c>
      <c r="F1116" s="6">
        <v>43194</v>
      </c>
      <c r="G1116" s="5" t="s">
        <v>148</v>
      </c>
      <c r="H1116" s="5" t="s">
        <v>202</v>
      </c>
      <c r="I1116">
        <v>43014</v>
      </c>
      <c r="J1116">
        <v>180</v>
      </c>
      <c r="K1116">
        <v>1506</v>
      </c>
      <c r="L1116">
        <v>12</v>
      </c>
      <c r="M1116">
        <v>47439</v>
      </c>
      <c r="N1116">
        <v>33634.97</v>
      </c>
      <c r="O1116">
        <v>2802.9140000000002</v>
      </c>
      <c r="P1116">
        <v>125.5</v>
      </c>
      <c r="Q1116">
        <v>31.5</v>
      </c>
      <c r="R1116">
        <v>13804.03</v>
      </c>
      <c r="S1116">
        <v>2018</v>
      </c>
      <c r="T1116">
        <v>4</v>
      </c>
      <c r="U1116">
        <v>14</v>
      </c>
    </row>
    <row r="1117" spans="1:21" x14ac:dyDescent="0.3">
      <c r="A1117" s="5" t="s">
        <v>168</v>
      </c>
      <c r="B1117" s="5" t="s">
        <v>175</v>
      </c>
      <c r="C1117" s="5" t="s">
        <v>87</v>
      </c>
      <c r="D1117" s="5" t="s">
        <v>273</v>
      </c>
      <c r="E1117" s="5" t="s">
        <v>172</v>
      </c>
      <c r="F1117" s="6">
        <v>43194</v>
      </c>
      <c r="G1117" s="5" t="s">
        <v>148</v>
      </c>
      <c r="H1117" s="5" t="s">
        <v>184</v>
      </c>
      <c r="I1117">
        <v>43014</v>
      </c>
      <c r="J1117">
        <v>180</v>
      </c>
      <c r="K1117">
        <v>2571</v>
      </c>
      <c r="L1117">
        <v>20</v>
      </c>
      <c r="M1117">
        <v>79701</v>
      </c>
      <c r="N1117">
        <v>56058.284</v>
      </c>
      <c r="O1117">
        <v>2802.9140000000002</v>
      </c>
      <c r="P1117">
        <v>128.55000000000001</v>
      </c>
      <c r="Q1117">
        <v>31</v>
      </c>
      <c r="R1117">
        <v>23642.716</v>
      </c>
      <c r="S1117">
        <v>2018</v>
      </c>
      <c r="T1117">
        <v>4</v>
      </c>
      <c r="U1117">
        <v>14</v>
      </c>
    </row>
    <row r="1118" spans="1:21" x14ac:dyDescent="0.3">
      <c r="A1118" s="5" t="s">
        <v>168</v>
      </c>
      <c r="B1118" s="5" t="s">
        <v>175</v>
      </c>
      <c r="C1118" s="5" t="s">
        <v>87</v>
      </c>
      <c r="D1118" s="5" t="s">
        <v>273</v>
      </c>
      <c r="E1118" s="5" t="s">
        <v>172</v>
      </c>
      <c r="F1118" s="6">
        <v>43194</v>
      </c>
      <c r="G1118" s="5" t="s">
        <v>148</v>
      </c>
      <c r="H1118" s="5" t="s">
        <v>216</v>
      </c>
      <c r="I1118">
        <v>43014</v>
      </c>
      <c r="J1118">
        <v>180</v>
      </c>
      <c r="K1118">
        <v>220</v>
      </c>
      <c r="L1118">
        <v>2</v>
      </c>
      <c r="M1118">
        <v>6930</v>
      </c>
      <c r="N1118">
        <v>5605.8280000000004</v>
      </c>
      <c r="O1118">
        <v>2802.9140000000002</v>
      </c>
      <c r="P1118">
        <v>110</v>
      </c>
      <c r="Q1118">
        <v>31.5</v>
      </c>
      <c r="R1118">
        <v>1324.172</v>
      </c>
      <c r="S1118">
        <v>2018</v>
      </c>
      <c r="T1118">
        <v>4</v>
      </c>
      <c r="U1118">
        <v>14</v>
      </c>
    </row>
    <row r="1119" spans="1:21" x14ac:dyDescent="0.3">
      <c r="A1119" s="5" t="s">
        <v>168</v>
      </c>
      <c r="B1119" s="5" t="s">
        <v>175</v>
      </c>
      <c r="C1119" s="5" t="s">
        <v>87</v>
      </c>
      <c r="D1119" s="5" t="s">
        <v>273</v>
      </c>
      <c r="E1119" s="5" t="s">
        <v>172</v>
      </c>
      <c r="F1119" s="6">
        <v>43194</v>
      </c>
      <c r="G1119" s="5" t="s">
        <v>148</v>
      </c>
      <c r="H1119" s="5" t="s">
        <v>190</v>
      </c>
      <c r="I1119">
        <v>43014</v>
      </c>
      <c r="J1119">
        <v>180</v>
      </c>
      <c r="K1119">
        <v>109</v>
      </c>
      <c r="L1119">
        <v>1</v>
      </c>
      <c r="M1119">
        <v>3433.5</v>
      </c>
      <c r="N1119">
        <v>2802.9140000000002</v>
      </c>
      <c r="O1119">
        <v>2802.9140000000002</v>
      </c>
      <c r="P1119">
        <v>109</v>
      </c>
      <c r="Q1119">
        <v>31.5</v>
      </c>
      <c r="R1119">
        <v>630.58600000000001</v>
      </c>
      <c r="S1119">
        <v>2018</v>
      </c>
      <c r="T1119">
        <v>4</v>
      </c>
      <c r="U1119">
        <v>14</v>
      </c>
    </row>
    <row r="1120" spans="1:21" x14ac:dyDescent="0.3">
      <c r="A1120" s="5" t="s">
        <v>168</v>
      </c>
      <c r="B1120" s="5" t="s">
        <v>175</v>
      </c>
      <c r="C1120" s="5" t="s">
        <v>87</v>
      </c>
      <c r="D1120" s="5" t="s">
        <v>273</v>
      </c>
      <c r="E1120" s="5" t="s">
        <v>172</v>
      </c>
      <c r="F1120" s="6">
        <v>43194</v>
      </c>
      <c r="G1120" s="5" t="s">
        <v>148</v>
      </c>
      <c r="H1120" s="5" t="s">
        <v>204</v>
      </c>
      <c r="I1120">
        <v>43014</v>
      </c>
      <c r="J1120">
        <v>180</v>
      </c>
      <c r="K1120">
        <v>510</v>
      </c>
      <c r="L1120">
        <v>4</v>
      </c>
      <c r="M1120">
        <v>16065</v>
      </c>
      <c r="N1120">
        <v>11211.656999999999</v>
      </c>
      <c r="O1120">
        <v>2802.9140000000002</v>
      </c>
      <c r="P1120">
        <v>127.5</v>
      </c>
      <c r="Q1120">
        <v>31.5</v>
      </c>
      <c r="R1120">
        <v>4853.3429999999998</v>
      </c>
      <c r="S1120">
        <v>2018</v>
      </c>
      <c r="T1120">
        <v>4</v>
      </c>
      <c r="U1120">
        <v>14</v>
      </c>
    </row>
    <row r="1121" spans="1:21" x14ac:dyDescent="0.3">
      <c r="A1121" s="5" t="s">
        <v>168</v>
      </c>
      <c r="B1121" s="5" t="s">
        <v>175</v>
      </c>
      <c r="C1121" s="5" t="s">
        <v>87</v>
      </c>
      <c r="D1121" s="5" t="s">
        <v>273</v>
      </c>
      <c r="E1121" s="5" t="s">
        <v>172</v>
      </c>
      <c r="F1121" s="6">
        <v>43194</v>
      </c>
      <c r="G1121" s="5" t="s">
        <v>148</v>
      </c>
      <c r="H1121" s="5" t="s">
        <v>237</v>
      </c>
      <c r="I1121">
        <v>43014</v>
      </c>
      <c r="J1121">
        <v>180</v>
      </c>
      <c r="K1121">
        <v>230</v>
      </c>
      <c r="L1121">
        <v>2</v>
      </c>
      <c r="M1121">
        <v>7245</v>
      </c>
      <c r="N1121">
        <v>5605.8280000000004</v>
      </c>
      <c r="O1121">
        <v>2802.9140000000002</v>
      </c>
      <c r="P1121">
        <v>115</v>
      </c>
      <c r="Q1121">
        <v>31.5</v>
      </c>
      <c r="R1121">
        <v>1639.172</v>
      </c>
      <c r="S1121">
        <v>2018</v>
      </c>
      <c r="T1121">
        <v>4</v>
      </c>
      <c r="U1121">
        <v>14</v>
      </c>
    </row>
    <row r="1122" spans="1:21" x14ac:dyDescent="0.3">
      <c r="A1122" s="5" t="s">
        <v>168</v>
      </c>
      <c r="B1122" s="5" t="s">
        <v>175</v>
      </c>
      <c r="C1122" s="5" t="s">
        <v>87</v>
      </c>
      <c r="D1122" s="5" t="s">
        <v>273</v>
      </c>
      <c r="E1122" s="5" t="s">
        <v>172</v>
      </c>
      <c r="F1122" s="6">
        <v>43194</v>
      </c>
      <c r="G1122" s="5" t="s">
        <v>148</v>
      </c>
      <c r="H1122" s="5" t="s">
        <v>182</v>
      </c>
      <c r="I1122">
        <v>43014</v>
      </c>
      <c r="J1122">
        <v>180</v>
      </c>
      <c r="K1122">
        <v>128</v>
      </c>
      <c r="L1122">
        <v>1</v>
      </c>
      <c r="M1122">
        <v>4032</v>
      </c>
      <c r="N1122">
        <v>2802.9140000000002</v>
      </c>
      <c r="O1122">
        <v>2802.9140000000002</v>
      </c>
      <c r="P1122">
        <v>128</v>
      </c>
      <c r="Q1122">
        <v>31.5</v>
      </c>
      <c r="R1122">
        <v>1229.086</v>
      </c>
      <c r="S1122">
        <v>2018</v>
      </c>
      <c r="T1122">
        <v>4</v>
      </c>
      <c r="U1122">
        <v>14</v>
      </c>
    </row>
    <row r="1123" spans="1:21" x14ac:dyDescent="0.3">
      <c r="A1123" s="5" t="s">
        <v>168</v>
      </c>
      <c r="B1123" s="5" t="s">
        <v>175</v>
      </c>
      <c r="C1123" s="5" t="s">
        <v>87</v>
      </c>
      <c r="D1123" s="5" t="s">
        <v>273</v>
      </c>
      <c r="E1123" s="5" t="s">
        <v>172</v>
      </c>
      <c r="F1123" s="6">
        <v>43194</v>
      </c>
      <c r="G1123" s="5" t="s">
        <v>148</v>
      </c>
      <c r="H1123" s="5" t="s">
        <v>189</v>
      </c>
      <c r="I1123">
        <v>43014</v>
      </c>
      <c r="J1123">
        <v>180</v>
      </c>
      <c r="K1123">
        <v>121</v>
      </c>
      <c r="L1123">
        <v>1</v>
      </c>
      <c r="M1123">
        <v>3811.5</v>
      </c>
      <c r="N1123">
        <v>2802.9140000000002</v>
      </c>
      <c r="O1123">
        <v>2802.9140000000002</v>
      </c>
      <c r="P1123">
        <v>121</v>
      </c>
      <c r="Q1123">
        <v>31.5</v>
      </c>
      <c r="R1123">
        <v>1008.586</v>
      </c>
      <c r="S1123">
        <v>2018</v>
      </c>
      <c r="T1123">
        <v>4</v>
      </c>
      <c r="U1123">
        <v>14</v>
      </c>
    </row>
    <row r="1124" spans="1:21" x14ac:dyDescent="0.3">
      <c r="A1124" s="5" t="s">
        <v>168</v>
      </c>
      <c r="B1124" s="5" t="s">
        <v>175</v>
      </c>
      <c r="C1124" s="5" t="s">
        <v>87</v>
      </c>
      <c r="D1124" s="5" t="s">
        <v>273</v>
      </c>
      <c r="E1124" s="5" t="s">
        <v>172</v>
      </c>
      <c r="F1124" s="6">
        <v>43194</v>
      </c>
      <c r="G1124" s="5" t="s">
        <v>148</v>
      </c>
      <c r="H1124" s="5" t="s">
        <v>181</v>
      </c>
      <c r="I1124">
        <v>43014</v>
      </c>
      <c r="J1124">
        <v>180</v>
      </c>
      <c r="K1124">
        <v>251</v>
      </c>
      <c r="L1124">
        <v>2</v>
      </c>
      <c r="M1124">
        <v>7906.5</v>
      </c>
      <c r="N1124">
        <v>5605.8280000000004</v>
      </c>
      <c r="O1124">
        <v>2802.9140000000002</v>
      </c>
      <c r="P1124">
        <v>125.5</v>
      </c>
      <c r="Q1124">
        <v>31.5</v>
      </c>
      <c r="R1124">
        <v>2300.672</v>
      </c>
      <c r="S1124">
        <v>2018</v>
      </c>
      <c r="T1124">
        <v>4</v>
      </c>
      <c r="U1124">
        <v>14</v>
      </c>
    </row>
    <row r="1125" spans="1:21" x14ac:dyDescent="0.3">
      <c r="A1125" s="5" t="s">
        <v>168</v>
      </c>
      <c r="B1125" s="5" t="s">
        <v>175</v>
      </c>
      <c r="C1125" s="5" t="s">
        <v>87</v>
      </c>
      <c r="D1125" s="5" t="s">
        <v>273</v>
      </c>
      <c r="E1125" s="5" t="s">
        <v>172</v>
      </c>
      <c r="F1125" s="6">
        <v>43194</v>
      </c>
      <c r="G1125" s="5" t="s">
        <v>148</v>
      </c>
      <c r="H1125" s="5" t="s">
        <v>224</v>
      </c>
      <c r="I1125">
        <v>43014</v>
      </c>
      <c r="J1125">
        <v>180</v>
      </c>
      <c r="K1125">
        <v>115</v>
      </c>
      <c r="L1125">
        <v>1</v>
      </c>
      <c r="M1125">
        <v>3622.5</v>
      </c>
      <c r="N1125">
        <v>2802.9140000000002</v>
      </c>
      <c r="O1125">
        <v>2802.9140000000002</v>
      </c>
      <c r="P1125">
        <v>115</v>
      </c>
      <c r="Q1125">
        <v>31.5</v>
      </c>
      <c r="R1125">
        <v>819.58600000000001</v>
      </c>
      <c r="S1125">
        <v>2018</v>
      </c>
      <c r="T1125">
        <v>4</v>
      </c>
      <c r="U1125">
        <v>14</v>
      </c>
    </row>
    <row r="1126" spans="1:21" x14ac:dyDescent="0.3">
      <c r="A1126" s="5" t="s">
        <v>168</v>
      </c>
      <c r="B1126" s="5" t="s">
        <v>175</v>
      </c>
      <c r="C1126" s="5" t="s">
        <v>87</v>
      </c>
      <c r="D1126" s="5" t="s">
        <v>273</v>
      </c>
      <c r="E1126" s="5" t="s">
        <v>172</v>
      </c>
      <c r="F1126" s="6">
        <v>43194</v>
      </c>
      <c r="G1126" s="5" t="s">
        <v>148</v>
      </c>
      <c r="H1126" s="5" t="s">
        <v>230</v>
      </c>
      <c r="I1126">
        <v>43014</v>
      </c>
      <c r="J1126">
        <v>180</v>
      </c>
      <c r="K1126">
        <v>898</v>
      </c>
      <c r="L1126">
        <v>7</v>
      </c>
      <c r="M1126">
        <v>27838</v>
      </c>
      <c r="N1126">
        <v>19620.399000000001</v>
      </c>
      <c r="O1126">
        <v>2802.9140000000002</v>
      </c>
      <c r="P1126">
        <v>128.28571428571428</v>
      </c>
      <c r="Q1126">
        <v>31</v>
      </c>
      <c r="R1126">
        <v>8217.6010000000006</v>
      </c>
      <c r="S1126">
        <v>2018</v>
      </c>
      <c r="T1126">
        <v>4</v>
      </c>
      <c r="U1126">
        <v>14</v>
      </c>
    </row>
    <row r="1127" spans="1:21" x14ac:dyDescent="0.3">
      <c r="A1127" s="5" t="s">
        <v>168</v>
      </c>
      <c r="B1127" s="5" t="s">
        <v>175</v>
      </c>
      <c r="C1127" s="5" t="s">
        <v>87</v>
      </c>
      <c r="D1127" s="5" t="s">
        <v>273</v>
      </c>
      <c r="E1127" s="5" t="s">
        <v>172</v>
      </c>
      <c r="F1127" s="6">
        <v>43194</v>
      </c>
      <c r="G1127" s="5" t="s">
        <v>148</v>
      </c>
      <c r="H1127" s="5" t="s">
        <v>180</v>
      </c>
      <c r="I1127">
        <v>43014</v>
      </c>
      <c r="J1127">
        <v>180</v>
      </c>
      <c r="K1127">
        <v>225</v>
      </c>
      <c r="L1127">
        <v>2</v>
      </c>
      <c r="M1127">
        <v>6975</v>
      </c>
      <c r="N1127">
        <v>5605.8280000000004</v>
      </c>
      <c r="O1127">
        <v>2802.9140000000002</v>
      </c>
      <c r="P1127">
        <v>112.5</v>
      </c>
      <c r="Q1127">
        <v>31</v>
      </c>
      <c r="R1127">
        <v>1369.172</v>
      </c>
      <c r="S1127">
        <v>2018</v>
      </c>
      <c r="T1127">
        <v>4</v>
      </c>
      <c r="U1127">
        <v>14</v>
      </c>
    </row>
    <row r="1128" spans="1:21" x14ac:dyDescent="0.3">
      <c r="A1128" s="5" t="s">
        <v>168</v>
      </c>
      <c r="B1128" s="5" t="s">
        <v>175</v>
      </c>
      <c r="C1128" s="5" t="s">
        <v>87</v>
      </c>
      <c r="D1128" s="5" t="s">
        <v>273</v>
      </c>
      <c r="E1128" s="5" t="s">
        <v>172</v>
      </c>
      <c r="F1128" s="6">
        <v>43194</v>
      </c>
      <c r="G1128" s="5" t="s">
        <v>148</v>
      </c>
      <c r="H1128" s="5" t="s">
        <v>222</v>
      </c>
      <c r="I1128">
        <v>43014</v>
      </c>
      <c r="J1128">
        <v>180</v>
      </c>
      <c r="K1128">
        <v>132</v>
      </c>
      <c r="L1128">
        <v>1</v>
      </c>
      <c r="M1128">
        <v>4158</v>
      </c>
      <c r="N1128">
        <v>2802.9140000000002</v>
      </c>
      <c r="O1128">
        <v>2802.9140000000002</v>
      </c>
      <c r="P1128">
        <v>132</v>
      </c>
      <c r="Q1128">
        <v>31.5</v>
      </c>
      <c r="R1128">
        <v>1355.086</v>
      </c>
      <c r="S1128">
        <v>2018</v>
      </c>
      <c r="T1128">
        <v>4</v>
      </c>
      <c r="U1128">
        <v>14</v>
      </c>
    </row>
    <row r="1129" spans="1:21" x14ac:dyDescent="0.3">
      <c r="A1129" s="5" t="s">
        <v>168</v>
      </c>
      <c r="B1129" s="5" t="s">
        <v>175</v>
      </c>
      <c r="C1129" s="5" t="s">
        <v>87</v>
      </c>
      <c r="D1129" s="5" t="s">
        <v>273</v>
      </c>
      <c r="E1129" s="5" t="s">
        <v>172</v>
      </c>
      <c r="F1129" s="6">
        <v>43194</v>
      </c>
      <c r="G1129" s="5" t="s">
        <v>148</v>
      </c>
      <c r="H1129" s="5" t="s">
        <v>246</v>
      </c>
      <c r="I1129">
        <v>43014</v>
      </c>
      <c r="J1129">
        <v>180</v>
      </c>
      <c r="K1129">
        <v>145</v>
      </c>
      <c r="L1129">
        <v>1</v>
      </c>
      <c r="M1129">
        <v>4567.5</v>
      </c>
      <c r="N1129">
        <v>2802.9140000000002</v>
      </c>
      <c r="O1129">
        <v>2802.9140000000002</v>
      </c>
      <c r="P1129">
        <v>145</v>
      </c>
      <c r="Q1129">
        <v>31.5</v>
      </c>
      <c r="R1129">
        <v>1764.586</v>
      </c>
      <c r="S1129">
        <v>2018</v>
      </c>
      <c r="T1129">
        <v>4</v>
      </c>
      <c r="U1129">
        <v>14</v>
      </c>
    </row>
    <row r="1130" spans="1:21" x14ac:dyDescent="0.3">
      <c r="A1130" s="5" t="s">
        <v>168</v>
      </c>
      <c r="B1130" s="5" t="s">
        <v>175</v>
      </c>
      <c r="C1130" s="5" t="s">
        <v>87</v>
      </c>
      <c r="D1130" s="5" t="s">
        <v>273</v>
      </c>
      <c r="E1130" s="5" t="s">
        <v>172</v>
      </c>
      <c r="F1130" s="6">
        <v>43194</v>
      </c>
      <c r="G1130" s="5" t="s">
        <v>148</v>
      </c>
      <c r="H1130" s="5" t="s">
        <v>185</v>
      </c>
      <c r="I1130">
        <v>43014</v>
      </c>
      <c r="J1130">
        <v>180</v>
      </c>
      <c r="K1130">
        <v>424</v>
      </c>
      <c r="L1130">
        <v>3</v>
      </c>
      <c r="M1130">
        <v>13356</v>
      </c>
      <c r="N1130">
        <v>8408.7430000000004</v>
      </c>
      <c r="O1130">
        <v>2802.9140000000002</v>
      </c>
      <c r="P1130">
        <v>141.33333333333334</v>
      </c>
      <c r="Q1130">
        <v>31.5</v>
      </c>
      <c r="R1130">
        <v>4947.2569999999996</v>
      </c>
      <c r="S1130">
        <v>2018</v>
      </c>
      <c r="T1130">
        <v>4</v>
      </c>
      <c r="U1130">
        <v>14</v>
      </c>
    </row>
    <row r="1131" spans="1:21" x14ac:dyDescent="0.3">
      <c r="A1131" s="5" t="s">
        <v>168</v>
      </c>
      <c r="B1131" s="5" t="s">
        <v>175</v>
      </c>
      <c r="C1131" s="5" t="s">
        <v>87</v>
      </c>
      <c r="D1131" s="5" t="s">
        <v>273</v>
      </c>
      <c r="E1131" s="5" t="s">
        <v>172</v>
      </c>
      <c r="F1131" s="6">
        <v>43194</v>
      </c>
      <c r="G1131" s="5" t="s">
        <v>148</v>
      </c>
      <c r="H1131" s="5" t="s">
        <v>186</v>
      </c>
      <c r="I1131">
        <v>43014</v>
      </c>
      <c r="J1131">
        <v>180</v>
      </c>
      <c r="K1131">
        <v>102</v>
      </c>
      <c r="L1131">
        <v>1</v>
      </c>
      <c r="M1131">
        <v>3213</v>
      </c>
      <c r="N1131">
        <v>2802.9140000000002</v>
      </c>
      <c r="O1131">
        <v>2802.9140000000002</v>
      </c>
      <c r="P1131">
        <v>102</v>
      </c>
      <c r="Q1131">
        <v>31.5</v>
      </c>
      <c r="R1131">
        <v>410.08600000000001</v>
      </c>
      <c r="S1131">
        <v>2018</v>
      </c>
      <c r="T1131">
        <v>4</v>
      </c>
      <c r="U1131">
        <v>14</v>
      </c>
    </row>
    <row r="1132" spans="1:21" x14ac:dyDescent="0.3">
      <c r="A1132" s="5" t="s">
        <v>168</v>
      </c>
      <c r="B1132" s="5" t="s">
        <v>175</v>
      </c>
      <c r="C1132" s="5" t="s">
        <v>87</v>
      </c>
      <c r="D1132" s="5" t="s">
        <v>273</v>
      </c>
      <c r="E1132" s="5" t="s">
        <v>172</v>
      </c>
      <c r="F1132" s="6">
        <v>43194</v>
      </c>
      <c r="G1132" s="5" t="s">
        <v>148</v>
      </c>
      <c r="H1132" s="5" t="s">
        <v>187</v>
      </c>
      <c r="I1132">
        <v>43014</v>
      </c>
      <c r="J1132">
        <v>180</v>
      </c>
      <c r="K1132">
        <v>275</v>
      </c>
      <c r="L1132">
        <v>2</v>
      </c>
      <c r="M1132">
        <v>8662.5</v>
      </c>
      <c r="N1132">
        <v>5605.8280000000004</v>
      </c>
      <c r="O1132">
        <v>2802.9140000000002</v>
      </c>
      <c r="P1132">
        <v>137.5</v>
      </c>
      <c r="Q1132">
        <v>31.5</v>
      </c>
      <c r="R1132">
        <v>3056.672</v>
      </c>
      <c r="S1132">
        <v>2018</v>
      </c>
      <c r="T1132">
        <v>4</v>
      </c>
      <c r="U1132">
        <v>14</v>
      </c>
    </row>
    <row r="1133" spans="1:21" x14ac:dyDescent="0.3">
      <c r="A1133" s="5" t="s">
        <v>168</v>
      </c>
      <c r="B1133" s="5" t="s">
        <v>175</v>
      </c>
      <c r="C1133" s="5" t="s">
        <v>87</v>
      </c>
      <c r="D1133" s="5" t="s">
        <v>273</v>
      </c>
      <c r="E1133" s="5" t="s">
        <v>227</v>
      </c>
      <c r="F1133" s="6">
        <v>43194</v>
      </c>
      <c r="G1133" s="5" t="s">
        <v>148</v>
      </c>
      <c r="H1133" s="5" t="s">
        <v>180</v>
      </c>
      <c r="I1133">
        <v>43014</v>
      </c>
      <c r="J1133">
        <v>180</v>
      </c>
      <c r="K1133">
        <v>-225</v>
      </c>
      <c r="L1133">
        <v>-2</v>
      </c>
      <c r="M1133">
        <v>-6975</v>
      </c>
      <c r="N1133">
        <v>-5605.8280000000004</v>
      </c>
      <c r="O1133">
        <v>-2802.9140000000002</v>
      </c>
      <c r="P1133">
        <v>112.5</v>
      </c>
      <c r="Q1133">
        <v>31</v>
      </c>
      <c r="R1133">
        <v>-1369.172</v>
      </c>
      <c r="S1133">
        <v>2018</v>
      </c>
      <c r="T1133">
        <v>4</v>
      </c>
      <c r="U1133">
        <v>14</v>
      </c>
    </row>
    <row r="1134" spans="1:21" x14ac:dyDescent="0.3">
      <c r="A1134" s="5" t="s">
        <v>168</v>
      </c>
      <c r="B1134" s="5" t="s">
        <v>175</v>
      </c>
      <c r="C1134" s="5" t="s">
        <v>87</v>
      </c>
      <c r="D1134" s="5" t="s">
        <v>273</v>
      </c>
      <c r="E1134" s="5" t="s">
        <v>172</v>
      </c>
      <c r="F1134" s="6">
        <v>43194</v>
      </c>
      <c r="G1134" s="5" t="s">
        <v>148</v>
      </c>
      <c r="H1134" s="5" t="s">
        <v>180</v>
      </c>
      <c r="I1134">
        <v>43014</v>
      </c>
      <c r="J1134">
        <v>180</v>
      </c>
      <c r="K1134">
        <v>225</v>
      </c>
      <c r="L1134">
        <v>2</v>
      </c>
      <c r="M1134">
        <v>7087.5</v>
      </c>
      <c r="N1134">
        <v>5605.8280000000004</v>
      </c>
      <c r="O1134">
        <v>2802.9140000000002</v>
      </c>
      <c r="P1134">
        <v>112.5</v>
      </c>
      <c r="Q1134">
        <v>31.5</v>
      </c>
      <c r="R1134">
        <v>1481.672</v>
      </c>
      <c r="S1134">
        <v>2018</v>
      </c>
      <c r="T1134">
        <v>4</v>
      </c>
      <c r="U1134">
        <v>14</v>
      </c>
    </row>
    <row r="1135" spans="1:21" x14ac:dyDescent="0.3">
      <c r="A1135" s="5" t="s">
        <v>168</v>
      </c>
      <c r="B1135" s="5" t="s">
        <v>206</v>
      </c>
      <c r="C1135" s="5" t="s">
        <v>109</v>
      </c>
      <c r="D1135" s="5" t="s">
        <v>272</v>
      </c>
      <c r="E1135" s="5" t="s">
        <v>172</v>
      </c>
      <c r="F1135" s="6">
        <v>43194</v>
      </c>
      <c r="G1135" s="5" t="s">
        <v>148</v>
      </c>
      <c r="H1135" s="5" t="s">
        <v>203</v>
      </c>
      <c r="I1135">
        <v>43002</v>
      </c>
      <c r="J1135">
        <v>192</v>
      </c>
      <c r="K1135">
        <v>115</v>
      </c>
      <c r="L1135">
        <v>1</v>
      </c>
      <c r="M1135">
        <v>3622.5</v>
      </c>
      <c r="N1135">
        <v>2943.47</v>
      </c>
      <c r="O1135">
        <v>2943.47</v>
      </c>
      <c r="P1135">
        <v>115</v>
      </c>
      <c r="Q1135">
        <v>31.5</v>
      </c>
      <c r="R1135">
        <v>679.03</v>
      </c>
      <c r="S1135">
        <v>2018</v>
      </c>
      <c r="T1135">
        <v>4</v>
      </c>
      <c r="U1135">
        <v>14</v>
      </c>
    </row>
    <row r="1136" spans="1:21" x14ac:dyDescent="0.3">
      <c r="A1136" s="5" t="s">
        <v>168</v>
      </c>
      <c r="B1136" s="5" t="s">
        <v>206</v>
      </c>
      <c r="C1136" s="5" t="s">
        <v>109</v>
      </c>
      <c r="D1136" s="5" t="s">
        <v>272</v>
      </c>
      <c r="E1136" s="5" t="s">
        <v>172</v>
      </c>
      <c r="F1136" s="6">
        <v>43194</v>
      </c>
      <c r="G1136" s="5" t="s">
        <v>148</v>
      </c>
      <c r="H1136" s="5" t="s">
        <v>221</v>
      </c>
      <c r="I1136">
        <v>43002</v>
      </c>
      <c r="J1136">
        <v>192</v>
      </c>
      <c r="K1136">
        <v>248</v>
      </c>
      <c r="L1136">
        <v>2</v>
      </c>
      <c r="M1136">
        <v>7812</v>
      </c>
      <c r="N1136">
        <v>5886.9390000000003</v>
      </c>
      <c r="O1136">
        <v>2943.47</v>
      </c>
      <c r="P1136">
        <v>124</v>
      </c>
      <c r="Q1136">
        <v>31.5</v>
      </c>
      <c r="R1136">
        <v>1925.0609999999999</v>
      </c>
      <c r="S1136">
        <v>2018</v>
      </c>
      <c r="T1136">
        <v>4</v>
      </c>
      <c r="U1136">
        <v>14</v>
      </c>
    </row>
    <row r="1137" spans="1:21" x14ac:dyDescent="0.3">
      <c r="A1137" s="5" t="s">
        <v>168</v>
      </c>
      <c r="B1137" s="5" t="s">
        <v>206</v>
      </c>
      <c r="C1137" s="5" t="s">
        <v>109</v>
      </c>
      <c r="D1137" s="5" t="s">
        <v>272</v>
      </c>
      <c r="E1137" s="5" t="s">
        <v>172</v>
      </c>
      <c r="F1137" s="6">
        <v>43194</v>
      </c>
      <c r="G1137" s="5" t="s">
        <v>148</v>
      </c>
      <c r="H1137" s="5" t="s">
        <v>226</v>
      </c>
      <c r="I1137">
        <v>43002</v>
      </c>
      <c r="J1137">
        <v>192</v>
      </c>
      <c r="K1137">
        <v>319</v>
      </c>
      <c r="L1137">
        <v>3</v>
      </c>
      <c r="M1137">
        <v>10048.5</v>
      </c>
      <c r="N1137">
        <v>8830.4089999999997</v>
      </c>
      <c r="O1137">
        <v>2943.47</v>
      </c>
      <c r="P1137">
        <v>106.33333333333333</v>
      </c>
      <c r="Q1137">
        <v>31.5</v>
      </c>
      <c r="R1137">
        <v>1218.0909999999999</v>
      </c>
      <c r="S1137">
        <v>2018</v>
      </c>
      <c r="T1137">
        <v>4</v>
      </c>
      <c r="U1137">
        <v>14</v>
      </c>
    </row>
    <row r="1138" spans="1:21" x14ac:dyDescent="0.3">
      <c r="A1138" s="5" t="s">
        <v>168</v>
      </c>
      <c r="B1138" s="5" t="s">
        <v>206</v>
      </c>
      <c r="C1138" s="5" t="s">
        <v>109</v>
      </c>
      <c r="D1138" s="5" t="s">
        <v>272</v>
      </c>
      <c r="E1138" s="5" t="s">
        <v>172</v>
      </c>
      <c r="F1138" s="6">
        <v>43194</v>
      </c>
      <c r="G1138" s="5" t="s">
        <v>148</v>
      </c>
      <c r="H1138" s="5" t="s">
        <v>191</v>
      </c>
      <c r="I1138">
        <v>43002</v>
      </c>
      <c r="J1138">
        <v>192</v>
      </c>
      <c r="K1138">
        <v>803</v>
      </c>
      <c r="L1138">
        <v>6</v>
      </c>
      <c r="M1138">
        <v>25294.5</v>
      </c>
      <c r="N1138">
        <v>17660.817999999999</v>
      </c>
      <c r="O1138">
        <v>2943.47</v>
      </c>
      <c r="P1138">
        <v>133.83333333333334</v>
      </c>
      <c r="Q1138">
        <v>31.5</v>
      </c>
      <c r="R1138">
        <v>7633.6819999999998</v>
      </c>
      <c r="S1138">
        <v>2018</v>
      </c>
      <c r="T1138">
        <v>4</v>
      </c>
      <c r="U1138">
        <v>14</v>
      </c>
    </row>
    <row r="1139" spans="1:21" x14ac:dyDescent="0.3">
      <c r="A1139" s="5" t="s">
        <v>168</v>
      </c>
      <c r="B1139" s="5" t="s">
        <v>206</v>
      </c>
      <c r="C1139" s="5" t="s">
        <v>109</v>
      </c>
      <c r="D1139" s="5" t="s">
        <v>272</v>
      </c>
      <c r="E1139" s="5" t="s">
        <v>172</v>
      </c>
      <c r="F1139" s="6">
        <v>43194</v>
      </c>
      <c r="G1139" s="5" t="s">
        <v>148</v>
      </c>
      <c r="H1139" s="5" t="s">
        <v>187</v>
      </c>
      <c r="I1139">
        <v>43002</v>
      </c>
      <c r="J1139">
        <v>192</v>
      </c>
      <c r="K1139">
        <v>276</v>
      </c>
      <c r="L1139">
        <v>2</v>
      </c>
      <c r="M1139">
        <v>8694</v>
      </c>
      <c r="N1139">
        <v>5886.9390000000003</v>
      </c>
      <c r="O1139">
        <v>2943.47</v>
      </c>
      <c r="P1139">
        <v>138</v>
      </c>
      <c r="Q1139">
        <v>31.5</v>
      </c>
      <c r="R1139">
        <v>2807.0610000000001</v>
      </c>
      <c r="S1139">
        <v>2018</v>
      </c>
      <c r="T1139">
        <v>4</v>
      </c>
      <c r="U1139">
        <v>14</v>
      </c>
    </row>
    <row r="1140" spans="1:21" x14ac:dyDescent="0.3">
      <c r="A1140" s="5" t="s">
        <v>168</v>
      </c>
      <c r="B1140" s="5" t="s">
        <v>206</v>
      </c>
      <c r="C1140" s="5" t="s">
        <v>109</v>
      </c>
      <c r="D1140" s="5" t="s">
        <v>272</v>
      </c>
      <c r="E1140" s="5" t="s">
        <v>172</v>
      </c>
      <c r="F1140" s="6">
        <v>43194</v>
      </c>
      <c r="G1140" s="5" t="s">
        <v>148</v>
      </c>
      <c r="H1140" s="5" t="s">
        <v>204</v>
      </c>
      <c r="I1140">
        <v>43002</v>
      </c>
      <c r="J1140">
        <v>192</v>
      </c>
      <c r="K1140">
        <v>741</v>
      </c>
      <c r="L1140">
        <v>6</v>
      </c>
      <c r="M1140">
        <v>23341.5</v>
      </c>
      <c r="N1140">
        <v>17660.817999999999</v>
      </c>
      <c r="O1140">
        <v>2943.47</v>
      </c>
      <c r="P1140">
        <v>123.5</v>
      </c>
      <c r="Q1140">
        <v>31.5</v>
      </c>
      <c r="R1140">
        <v>5680.6819999999998</v>
      </c>
      <c r="S1140">
        <v>2018</v>
      </c>
      <c r="T1140">
        <v>4</v>
      </c>
      <c r="U1140">
        <v>14</v>
      </c>
    </row>
    <row r="1141" spans="1:21" x14ac:dyDescent="0.3">
      <c r="A1141" s="5" t="s">
        <v>168</v>
      </c>
      <c r="B1141" s="5" t="s">
        <v>206</v>
      </c>
      <c r="C1141" s="5" t="s">
        <v>109</v>
      </c>
      <c r="D1141" s="5" t="s">
        <v>272</v>
      </c>
      <c r="E1141" s="5" t="s">
        <v>172</v>
      </c>
      <c r="F1141" s="6">
        <v>43194</v>
      </c>
      <c r="G1141" s="5" t="s">
        <v>148</v>
      </c>
      <c r="H1141" s="5" t="s">
        <v>237</v>
      </c>
      <c r="I1141">
        <v>43002</v>
      </c>
      <c r="J1141">
        <v>192</v>
      </c>
      <c r="K1141">
        <v>360</v>
      </c>
      <c r="L1141">
        <v>3</v>
      </c>
      <c r="M1141">
        <v>11340</v>
      </c>
      <c r="N1141">
        <v>8830.4089999999997</v>
      </c>
      <c r="O1141">
        <v>2943.47</v>
      </c>
      <c r="P1141">
        <v>120</v>
      </c>
      <c r="Q1141">
        <v>31.5</v>
      </c>
      <c r="R1141">
        <v>2509.5909999999999</v>
      </c>
      <c r="S1141">
        <v>2018</v>
      </c>
      <c r="T1141">
        <v>4</v>
      </c>
      <c r="U1141">
        <v>14</v>
      </c>
    </row>
    <row r="1142" spans="1:21" x14ac:dyDescent="0.3">
      <c r="A1142" s="5" t="s">
        <v>168</v>
      </c>
      <c r="B1142" s="5" t="s">
        <v>206</v>
      </c>
      <c r="C1142" s="5" t="s">
        <v>109</v>
      </c>
      <c r="D1142" s="5" t="s">
        <v>272</v>
      </c>
      <c r="E1142" s="5" t="s">
        <v>172</v>
      </c>
      <c r="F1142" s="6">
        <v>43194</v>
      </c>
      <c r="G1142" s="5" t="s">
        <v>148</v>
      </c>
      <c r="H1142" s="5" t="s">
        <v>216</v>
      </c>
      <c r="I1142">
        <v>43002</v>
      </c>
      <c r="J1142">
        <v>192</v>
      </c>
      <c r="K1142">
        <v>254</v>
      </c>
      <c r="L1142">
        <v>2</v>
      </c>
      <c r="M1142">
        <v>8001</v>
      </c>
      <c r="N1142">
        <v>5886.9390000000003</v>
      </c>
      <c r="O1142">
        <v>2943.47</v>
      </c>
      <c r="P1142">
        <v>127</v>
      </c>
      <c r="Q1142">
        <v>31.5</v>
      </c>
      <c r="R1142">
        <v>2114.0610000000001</v>
      </c>
      <c r="S1142">
        <v>2018</v>
      </c>
      <c r="T1142">
        <v>4</v>
      </c>
      <c r="U1142">
        <v>14</v>
      </c>
    </row>
    <row r="1143" spans="1:21" x14ac:dyDescent="0.3">
      <c r="A1143" s="5" t="s">
        <v>168</v>
      </c>
      <c r="B1143" s="5" t="s">
        <v>206</v>
      </c>
      <c r="C1143" s="5" t="s">
        <v>109</v>
      </c>
      <c r="D1143" s="5" t="s">
        <v>272</v>
      </c>
      <c r="E1143" s="5" t="s">
        <v>172</v>
      </c>
      <c r="F1143" s="6">
        <v>43194</v>
      </c>
      <c r="G1143" s="5" t="s">
        <v>148</v>
      </c>
      <c r="H1143" s="5" t="s">
        <v>181</v>
      </c>
      <c r="I1143">
        <v>43002</v>
      </c>
      <c r="J1143">
        <v>192</v>
      </c>
      <c r="K1143">
        <v>248</v>
      </c>
      <c r="L1143">
        <v>2</v>
      </c>
      <c r="M1143">
        <v>7812</v>
      </c>
      <c r="N1143">
        <v>5886.9390000000003</v>
      </c>
      <c r="O1143">
        <v>2943.47</v>
      </c>
      <c r="P1143">
        <v>124</v>
      </c>
      <c r="Q1143">
        <v>31.5</v>
      </c>
      <c r="R1143">
        <v>1925.0609999999999</v>
      </c>
      <c r="S1143">
        <v>2018</v>
      </c>
      <c r="T1143">
        <v>4</v>
      </c>
      <c r="U1143">
        <v>14</v>
      </c>
    </row>
    <row r="1144" spans="1:21" x14ac:dyDescent="0.3">
      <c r="A1144" s="5" t="s">
        <v>168</v>
      </c>
      <c r="B1144" s="5" t="s">
        <v>206</v>
      </c>
      <c r="C1144" s="5" t="s">
        <v>109</v>
      </c>
      <c r="D1144" s="5" t="s">
        <v>272</v>
      </c>
      <c r="E1144" s="5" t="s">
        <v>172</v>
      </c>
      <c r="F1144" s="6">
        <v>43194</v>
      </c>
      <c r="G1144" s="5" t="s">
        <v>148</v>
      </c>
      <c r="H1144" s="5" t="s">
        <v>182</v>
      </c>
      <c r="I1144">
        <v>43002</v>
      </c>
      <c r="J1144">
        <v>192</v>
      </c>
      <c r="K1144">
        <v>521</v>
      </c>
      <c r="L1144">
        <v>4</v>
      </c>
      <c r="M1144">
        <v>16411.5</v>
      </c>
      <c r="N1144">
        <v>11773.879000000001</v>
      </c>
      <c r="O1144">
        <v>2943.47</v>
      </c>
      <c r="P1144">
        <v>130.25</v>
      </c>
      <c r="Q1144">
        <v>31.5</v>
      </c>
      <c r="R1144">
        <v>4637.6210000000001</v>
      </c>
      <c r="S1144">
        <v>2018</v>
      </c>
      <c r="T1144">
        <v>4</v>
      </c>
      <c r="U1144">
        <v>14</v>
      </c>
    </row>
    <row r="1145" spans="1:21" x14ac:dyDescent="0.3">
      <c r="A1145" s="5" t="s">
        <v>168</v>
      </c>
      <c r="B1145" s="5" t="s">
        <v>206</v>
      </c>
      <c r="C1145" s="5" t="s">
        <v>109</v>
      </c>
      <c r="D1145" s="5" t="s">
        <v>272</v>
      </c>
      <c r="E1145" s="5" t="s">
        <v>172</v>
      </c>
      <c r="F1145" s="6">
        <v>43194</v>
      </c>
      <c r="G1145" s="5" t="s">
        <v>148</v>
      </c>
      <c r="H1145" s="5" t="s">
        <v>246</v>
      </c>
      <c r="I1145">
        <v>43002</v>
      </c>
      <c r="J1145">
        <v>192</v>
      </c>
      <c r="K1145">
        <v>362</v>
      </c>
      <c r="L1145">
        <v>3</v>
      </c>
      <c r="M1145">
        <v>11403</v>
      </c>
      <c r="N1145">
        <v>8830.4089999999997</v>
      </c>
      <c r="O1145">
        <v>2943.47</v>
      </c>
      <c r="P1145">
        <v>120.66666666666667</v>
      </c>
      <c r="Q1145">
        <v>31.5</v>
      </c>
      <c r="R1145">
        <v>2572.5909999999999</v>
      </c>
      <c r="S1145">
        <v>2018</v>
      </c>
      <c r="T1145">
        <v>4</v>
      </c>
      <c r="U1145">
        <v>14</v>
      </c>
    </row>
    <row r="1146" spans="1:21" x14ac:dyDescent="0.3">
      <c r="A1146" s="5" t="s">
        <v>168</v>
      </c>
      <c r="B1146" s="5" t="s">
        <v>206</v>
      </c>
      <c r="C1146" s="5" t="s">
        <v>109</v>
      </c>
      <c r="D1146" s="5" t="s">
        <v>272</v>
      </c>
      <c r="E1146" s="5" t="s">
        <v>172</v>
      </c>
      <c r="F1146" s="6">
        <v>43194</v>
      </c>
      <c r="G1146" s="5" t="s">
        <v>148</v>
      </c>
      <c r="H1146" s="5" t="s">
        <v>186</v>
      </c>
      <c r="I1146">
        <v>43002</v>
      </c>
      <c r="J1146">
        <v>192</v>
      </c>
      <c r="K1146">
        <v>115</v>
      </c>
      <c r="L1146">
        <v>1</v>
      </c>
      <c r="M1146">
        <v>3622.5</v>
      </c>
      <c r="N1146">
        <v>2943.47</v>
      </c>
      <c r="O1146">
        <v>2943.47</v>
      </c>
      <c r="P1146">
        <v>115</v>
      </c>
      <c r="Q1146">
        <v>31.5</v>
      </c>
      <c r="R1146">
        <v>679.03</v>
      </c>
      <c r="S1146">
        <v>2018</v>
      </c>
      <c r="T1146">
        <v>4</v>
      </c>
      <c r="U1146">
        <v>14</v>
      </c>
    </row>
    <row r="1147" spans="1:21" x14ac:dyDescent="0.3">
      <c r="A1147" s="5" t="s">
        <v>168</v>
      </c>
      <c r="B1147" s="5" t="s">
        <v>206</v>
      </c>
      <c r="C1147" s="5" t="s">
        <v>109</v>
      </c>
      <c r="D1147" s="5" t="s">
        <v>272</v>
      </c>
      <c r="E1147" s="5" t="s">
        <v>172</v>
      </c>
      <c r="F1147" s="6">
        <v>43194</v>
      </c>
      <c r="G1147" s="5" t="s">
        <v>148</v>
      </c>
      <c r="H1147" s="5" t="s">
        <v>238</v>
      </c>
      <c r="I1147">
        <v>43002</v>
      </c>
      <c r="J1147">
        <v>192</v>
      </c>
      <c r="K1147">
        <v>236</v>
      </c>
      <c r="L1147">
        <v>2</v>
      </c>
      <c r="M1147">
        <v>7434</v>
      </c>
      <c r="N1147">
        <v>5886.9390000000003</v>
      </c>
      <c r="O1147">
        <v>2943.47</v>
      </c>
      <c r="P1147">
        <v>118</v>
      </c>
      <c r="Q1147">
        <v>31.5</v>
      </c>
      <c r="R1147">
        <v>1547.0609999999999</v>
      </c>
      <c r="S1147">
        <v>2018</v>
      </c>
      <c r="T1147">
        <v>4</v>
      </c>
      <c r="U1147">
        <v>14</v>
      </c>
    </row>
    <row r="1148" spans="1:21" x14ac:dyDescent="0.3">
      <c r="A1148" s="5" t="s">
        <v>168</v>
      </c>
      <c r="B1148" s="5" t="s">
        <v>206</v>
      </c>
      <c r="C1148" s="5" t="s">
        <v>109</v>
      </c>
      <c r="D1148" s="5" t="s">
        <v>272</v>
      </c>
      <c r="E1148" s="5" t="s">
        <v>172</v>
      </c>
      <c r="F1148" s="6">
        <v>43194</v>
      </c>
      <c r="G1148" s="5" t="s">
        <v>148</v>
      </c>
      <c r="H1148" s="5" t="s">
        <v>184</v>
      </c>
      <c r="I1148">
        <v>43002</v>
      </c>
      <c r="J1148">
        <v>192</v>
      </c>
      <c r="K1148">
        <v>4011</v>
      </c>
      <c r="L1148">
        <v>30</v>
      </c>
      <c r="M1148">
        <v>124341</v>
      </c>
      <c r="N1148">
        <v>88304.092000000004</v>
      </c>
      <c r="O1148">
        <v>2943.47</v>
      </c>
      <c r="P1148">
        <v>133.69999999999999</v>
      </c>
      <c r="Q1148">
        <v>31</v>
      </c>
      <c r="R1148">
        <v>36036.908000000003</v>
      </c>
      <c r="S1148">
        <v>2018</v>
      </c>
      <c r="T1148">
        <v>4</v>
      </c>
      <c r="U1148">
        <v>14</v>
      </c>
    </row>
    <row r="1149" spans="1:21" x14ac:dyDescent="0.3">
      <c r="A1149" s="5" t="s">
        <v>168</v>
      </c>
      <c r="B1149" s="5" t="s">
        <v>206</v>
      </c>
      <c r="C1149" s="5" t="s">
        <v>109</v>
      </c>
      <c r="D1149" s="5" t="s">
        <v>272</v>
      </c>
      <c r="E1149" s="5" t="s">
        <v>172</v>
      </c>
      <c r="F1149" s="6">
        <v>43194</v>
      </c>
      <c r="G1149" s="5" t="s">
        <v>148</v>
      </c>
      <c r="H1149" s="5" t="s">
        <v>231</v>
      </c>
      <c r="I1149">
        <v>43002</v>
      </c>
      <c r="J1149">
        <v>192</v>
      </c>
      <c r="K1149">
        <v>145</v>
      </c>
      <c r="L1149">
        <v>1</v>
      </c>
      <c r="M1149">
        <v>4567.5</v>
      </c>
      <c r="N1149">
        <v>2943.47</v>
      </c>
      <c r="O1149">
        <v>2943.47</v>
      </c>
      <c r="P1149">
        <v>145</v>
      </c>
      <c r="Q1149">
        <v>31.5</v>
      </c>
      <c r="R1149">
        <v>1624.03</v>
      </c>
      <c r="S1149">
        <v>2018</v>
      </c>
      <c r="T1149">
        <v>4</v>
      </c>
      <c r="U1149">
        <v>14</v>
      </c>
    </row>
    <row r="1150" spans="1:21" x14ac:dyDescent="0.3">
      <c r="A1150" s="5" t="s">
        <v>168</v>
      </c>
      <c r="B1150" s="5" t="s">
        <v>206</v>
      </c>
      <c r="C1150" s="5" t="s">
        <v>109</v>
      </c>
      <c r="D1150" s="5" t="s">
        <v>272</v>
      </c>
      <c r="E1150" s="5" t="s">
        <v>172</v>
      </c>
      <c r="F1150" s="6">
        <v>43194</v>
      </c>
      <c r="G1150" s="5" t="s">
        <v>148</v>
      </c>
      <c r="H1150" s="5" t="s">
        <v>269</v>
      </c>
      <c r="I1150">
        <v>43002</v>
      </c>
      <c r="J1150">
        <v>192</v>
      </c>
      <c r="K1150">
        <v>1279</v>
      </c>
      <c r="L1150">
        <v>10</v>
      </c>
      <c r="M1150">
        <v>39649</v>
      </c>
      <c r="N1150">
        <v>29434.697</v>
      </c>
      <c r="O1150">
        <v>2943.47</v>
      </c>
      <c r="P1150">
        <v>127.9</v>
      </c>
      <c r="Q1150">
        <v>31</v>
      </c>
      <c r="R1150">
        <v>10214.303</v>
      </c>
      <c r="S1150">
        <v>2018</v>
      </c>
      <c r="T1150">
        <v>4</v>
      </c>
      <c r="U1150">
        <v>14</v>
      </c>
    </row>
    <row r="1151" spans="1:21" x14ac:dyDescent="0.3">
      <c r="A1151" s="5" t="s">
        <v>168</v>
      </c>
      <c r="B1151" s="5" t="s">
        <v>206</v>
      </c>
      <c r="C1151" s="5" t="s">
        <v>109</v>
      </c>
      <c r="D1151" s="5" t="s">
        <v>272</v>
      </c>
      <c r="E1151" s="5" t="s">
        <v>172</v>
      </c>
      <c r="F1151" s="6">
        <v>43194</v>
      </c>
      <c r="G1151" s="5" t="s">
        <v>148</v>
      </c>
      <c r="H1151" s="5" t="s">
        <v>190</v>
      </c>
      <c r="I1151">
        <v>43002</v>
      </c>
      <c r="J1151">
        <v>192</v>
      </c>
      <c r="K1151">
        <v>122</v>
      </c>
      <c r="L1151">
        <v>1</v>
      </c>
      <c r="M1151">
        <v>3843</v>
      </c>
      <c r="N1151">
        <v>2943.47</v>
      </c>
      <c r="O1151">
        <v>2943.47</v>
      </c>
      <c r="P1151">
        <v>122</v>
      </c>
      <c r="Q1151">
        <v>31.5</v>
      </c>
      <c r="R1151">
        <v>899.53</v>
      </c>
      <c r="S1151">
        <v>2018</v>
      </c>
      <c r="T1151">
        <v>4</v>
      </c>
      <c r="U1151">
        <v>14</v>
      </c>
    </row>
    <row r="1152" spans="1:21" x14ac:dyDescent="0.3">
      <c r="A1152" s="5" t="s">
        <v>168</v>
      </c>
      <c r="B1152" s="5" t="s">
        <v>206</v>
      </c>
      <c r="C1152" s="5" t="s">
        <v>109</v>
      </c>
      <c r="D1152" s="5" t="s">
        <v>272</v>
      </c>
      <c r="E1152" s="5" t="s">
        <v>172</v>
      </c>
      <c r="F1152" s="6">
        <v>43194</v>
      </c>
      <c r="G1152" s="5" t="s">
        <v>148</v>
      </c>
      <c r="H1152" s="5" t="s">
        <v>190</v>
      </c>
      <c r="I1152">
        <v>43002</v>
      </c>
      <c r="J1152">
        <v>192</v>
      </c>
      <c r="K1152">
        <v>272</v>
      </c>
      <c r="L1152">
        <v>2</v>
      </c>
      <c r="M1152">
        <v>8568</v>
      </c>
      <c r="N1152">
        <v>5886.9390000000003</v>
      </c>
      <c r="O1152">
        <v>2943.47</v>
      </c>
      <c r="P1152">
        <v>136</v>
      </c>
      <c r="Q1152">
        <v>31.5</v>
      </c>
      <c r="R1152">
        <v>2681.0610000000001</v>
      </c>
      <c r="S1152">
        <v>2018</v>
      </c>
      <c r="T1152">
        <v>4</v>
      </c>
      <c r="U1152">
        <v>14</v>
      </c>
    </row>
    <row r="1153" spans="1:21" x14ac:dyDescent="0.3">
      <c r="A1153" s="5" t="s">
        <v>168</v>
      </c>
      <c r="B1153" s="5" t="s">
        <v>206</v>
      </c>
      <c r="C1153" s="5" t="s">
        <v>109</v>
      </c>
      <c r="D1153" s="5" t="s">
        <v>272</v>
      </c>
      <c r="E1153" s="5" t="s">
        <v>172</v>
      </c>
      <c r="F1153" s="6">
        <v>43194</v>
      </c>
      <c r="G1153" s="5" t="s">
        <v>148</v>
      </c>
      <c r="H1153" s="5" t="s">
        <v>224</v>
      </c>
      <c r="I1153">
        <v>43002</v>
      </c>
      <c r="J1153">
        <v>192</v>
      </c>
      <c r="K1153">
        <v>213</v>
      </c>
      <c r="L1153">
        <v>2</v>
      </c>
      <c r="M1153">
        <v>6709.5</v>
      </c>
      <c r="N1153">
        <v>5886.9390000000003</v>
      </c>
      <c r="O1153">
        <v>2943.47</v>
      </c>
      <c r="P1153">
        <v>106.5</v>
      </c>
      <c r="Q1153">
        <v>31.5</v>
      </c>
      <c r="R1153">
        <v>822.56100000000004</v>
      </c>
      <c r="S1153">
        <v>2018</v>
      </c>
      <c r="T1153">
        <v>4</v>
      </c>
      <c r="U1153">
        <v>14</v>
      </c>
    </row>
    <row r="1154" spans="1:21" x14ac:dyDescent="0.3">
      <c r="A1154" s="5" t="s">
        <v>168</v>
      </c>
      <c r="B1154" s="5" t="s">
        <v>206</v>
      </c>
      <c r="C1154" s="5" t="s">
        <v>109</v>
      </c>
      <c r="D1154" s="5" t="s">
        <v>272</v>
      </c>
      <c r="E1154" s="5" t="s">
        <v>172</v>
      </c>
      <c r="F1154" s="6">
        <v>43194</v>
      </c>
      <c r="G1154" s="5" t="s">
        <v>148</v>
      </c>
      <c r="H1154" s="5" t="s">
        <v>189</v>
      </c>
      <c r="I1154">
        <v>43002</v>
      </c>
      <c r="J1154">
        <v>192</v>
      </c>
      <c r="K1154">
        <v>110</v>
      </c>
      <c r="L1154">
        <v>1</v>
      </c>
      <c r="M1154">
        <v>3465</v>
      </c>
      <c r="N1154">
        <v>2943.47</v>
      </c>
      <c r="O1154">
        <v>2943.47</v>
      </c>
      <c r="P1154">
        <v>110</v>
      </c>
      <c r="Q1154">
        <v>31.5</v>
      </c>
      <c r="R1154">
        <v>521.53</v>
      </c>
      <c r="S1154">
        <v>2018</v>
      </c>
      <c r="T1154">
        <v>4</v>
      </c>
      <c r="U1154">
        <v>14</v>
      </c>
    </row>
    <row r="1155" spans="1:21" x14ac:dyDescent="0.3">
      <c r="A1155" s="5" t="s">
        <v>168</v>
      </c>
      <c r="B1155" s="5" t="s">
        <v>206</v>
      </c>
      <c r="C1155" s="5" t="s">
        <v>109</v>
      </c>
      <c r="D1155" s="5" t="s">
        <v>272</v>
      </c>
      <c r="E1155" s="5" t="s">
        <v>172</v>
      </c>
      <c r="F1155" s="6">
        <v>43194</v>
      </c>
      <c r="G1155" s="5" t="s">
        <v>148</v>
      </c>
      <c r="H1155" s="5" t="s">
        <v>225</v>
      </c>
      <c r="I1155">
        <v>43002</v>
      </c>
      <c r="J1155">
        <v>192</v>
      </c>
      <c r="K1155">
        <v>136</v>
      </c>
      <c r="L1155">
        <v>1</v>
      </c>
      <c r="M1155">
        <v>4284</v>
      </c>
      <c r="N1155">
        <v>2943.47</v>
      </c>
      <c r="O1155">
        <v>2943.47</v>
      </c>
      <c r="P1155">
        <v>136</v>
      </c>
      <c r="Q1155">
        <v>31.5</v>
      </c>
      <c r="R1155">
        <v>1340.53</v>
      </c>
      <c r="S1155">
        <v>2018</v>
      </c>
      <c r="T1155">
        <v>4</v>
      </c>
      <c r="U1155">
        <v>14</v>
      </c>
    </row>
    <row r="1156" spans="1:21" x14ac:dyDescent="0.3">
      <c r="A1156" s="5" t="s">
        <v>168</v>
      </c>
      <c r="B1156" s="5" t="s">
        <v>206</v>
      </c>
      <c r="C1156" s="5" t="s">
        <v>110</v>
      </c>
      <c r="D1156" s="5" t="s">
        <v>274</v>
      </c>
      <c r="E1156" s="5" t="s">
        <v>172</v>
      </c>
      <c r="F1156" s="6">
        <v>43194</v>
      </c>
      <c r="G1156" s="5" t="s">
        <v>148</v>
      </c>
      <c r="H1156" s="5" t="s">
        <v>205</v>
      </c>
      <c r="I1156">
        <v>43009</v>
      </c>
      <c r="J1156">
        <v>185</v>
      </c>
      <c r="K1156">
        <v>708</v>
      </c>
      <c r="L1156">
        <v>6</v>
      </c>
      <c r="M1156">
        <v>22302</v>
      </c>
      <c r="N1156">
        <v>15819.696</v>
      </c>
      <c r="O1156">
        <v>2636.616</v>
      </c>
      <c r="P1156">
        <v>118</v>
      </c>
      <c r="Q1156">
        <v>31.5</v>
      </c>
      <c r="R1156">
        <v>6482.3040000000001</v>
      </c>
      <c r="S1156">
        <v>2018</v>
      </c>
      <c r="T1156">
        <v>4</v>
      </c>
      <c r="U1156">
        <v>14</v>
      </c>
    </row>
    <row r="1157" spans="1:21" x14ac:dyDescent="0.3">
      <c r="A1157" s="5" t="s">
        <v>168</v>
      </c>
      <c r="B1157" s="5" t="s">
        <v>206</v>
      </c>
      <c r="C1157" s="5" t="s">
        <v>110</v>
      </c>
      <c r="D1157" s="5" t="s">
        <v>274</v>
      </c>
      <c r="E1157" s="5" t="s">
        <v>172</v>
      </c>
      <c r="F1157" s="6">
        <v>43194</v>
      </c>
      <c r="G1157" s="5" t="s">
        <v>148</v>
      </c>
      <c r="H1157" s="5" t="s">
        <v>218</v>
      </c>
      <c r="I1157">
        <v>43009</v>
      </c>
      <c r="J1157">
        <v>185</v>
      </c>
      <c r="K1157">
        <v>511</v>
      </c>
      <c r="L1157">
        <v>4</v>
      </c>
      <c r="M1157">
        <v>16096.5</v>
      </c>
      <c r="N1157">
        <v>10546.464</v>
      </c>
      <c r="O1157">
        <v>2636.616</v>
      </c>
      <c r="P1157">
        <v>127.75</v>
      </c>
      <c r="Q1157">
        <v>31.5</v>
      </c>
      <c r="R1157">
        <v>5550.0360000000001</v>
      </c>
      <c r="S1157">
        <v>2018</v>
      </c>
      <c r="T1157">
        <v>4</v>
      </c>
      <c r="U1157">
        <v>14</v>
      </c>
    </row>
    <row r="1158" spans="1:21" x14ac:dyDescent="0.3">
      <c r="A1158" s="5" t="s">
        <v>168</v>
      </c>
      <c r="B1158" s="5" t="s">
        <v>206</v>
      </c>
      <c r="C1158" s="5" t="s">
        <v>110</v>
      </c>
      <c r="D1158" s="5" t="s">
        <v>274</v>
      </c>
      <c r="E1158" s="5" t="s">
        <v>172</v>
      </c>
      <c r="F1158" s="6">
        <v>43194</v>
      </c>
      <c r="G1158" s="5" t="s">
        <v>148</v>
      </c>
      <c r="H1158" s="5" t="s">
        <v>217</v>
      </c>
      <c r="I1158">
        <v>43009</v>
      </c>
      <c r="J1158">
        <v>185</v>
      </c>
      <c r="K1158">
        <v>582</v>
      </c>
      <c r="L1158">
        <v>5</v>
      </c>
      <c r="M1158">
        <v>18333</v>
      </c>
      <c r="N1158">
        <v>13183.08</v>
      </c>
      <c r="O1158">
        <v>2636.616</v>
      </c>
      <c r="P1158">
        <v>116.4</v>
      </c>
      <c r="Q1158">
        <v>31.5</v>
      </c>
      <c r="R1158">
        <v>5149.92</v>
      </c>
      <c r="S1158">
        <v>2018</v>
      </c>
      <c r="T1158">
        <v>4</v>
      </c>
      <c r="U1158">
        <v>14</v>
      </c>
    </row>
    <row r="1159" spans="1:21" x14ac:dyDescent="0.3">
      <c r="A1159" s="5" t="s">
        <v>168</v>
      </c>
      <c r="B1159" s="5" t="s">
        <v>169</v>
      </c>
      <c r="C1159" s="5" t="s">
        <v>170</v>
      </c>
      <c r="D1159" s="5" t="s">
        <v>257</v>
      </c>
      <c r="E1159" s="5" t="s">
        <v>172</v>
      </c>
      <c r="F1159" s="6">
        <v>43195</v>
      </c>
      <c r="G1159" s="5" t="s">
        <v>148</v>
      </c>
      <c r="H1159" s="5" t="s">
        <v>212</v>
      </c>
      <c r="I1159">
        <v>43000</v>
      </c>
      <c r="J1159">
        <v>195</v>
      </c>
      <c r="K1159">
        <v>120</v>
      </c>
      <c r="L1159">
        <v>1</v>
      </c>
      <c r="M1159">
        <v>3840</v>
      </c>
      <c r="N1159">
        <v>2776.6370000000002</v>
      </c>
      <c r="O1159">
        <v>2776.6370000000002</v>
      </c>
      <c r="P1159">
        <v>120</v>
      </c>
      <c r="Q1159">
        <v>32</v>
      </c>
      <c r="R1159">
        <v>1063.3630000000001</v>
      </c>
      <c r="S1159">
        <v>2018</v>
      </c>
      <c r="T1159">
        <v>4</v>
      </c>
      <c r="U1159">
        <v>14</v>
      </c>
    </row>
    <row r="1160" spans="1:21" x14ac:dyDescent="0.3">
      <c r="A1160" s="5" t="s">
        <v>168</v>
      </c>
      <c r="B1160" s="5" t="s">
        <v>169</v>
      </c>
      <c r="C1160" s="5" t="s">
        <v>170</v>
      </c>
      <c r="D1160" s="5" t="s">
        <v>257</v>
      </c>
      <c r="E1160" s="5" t="s">
        <v>172</v>
      </c>
      <c r="F1160" s="6">
        <v>43195</v>
      </c>
      <c r="G1160" s="5" t="s">
        <v>148</v>
      </c>
      <c r="H1160" s="5" t="s">
        <v>179</v>
      </c>
      <c r="I1160">
        <v>43000</v>
      </c>
      <c r="J1160">
        <v>195</v>
      </c>
      <c r="K1160">
        <v>286</v>
      </c>
      <c r="L1160">
        <v>2</v>
      </c>
      <c r="M1160">
        <v>9152</v>
      </c>
      <c r="N1160">
        <v>5553.2740000000003</v>
      </c>
      <c r="O1160">
        <v>2776.6370000000002</v>
      </c>
      <c r="P1160">
        <v>143</v>
      </c>
      <c r="Q1160">
        <v>32</v>
      </c>
      <c r="R1160">
        <v>3598.7260000000001</v>
      </c>
      <c r="S1160">
        <v>2018</v>
      </c>
      <c r="T1160">
        <v>4</v>
      </c>
      <c r="U1160">
        <v>14</v>
      </c>
    </row>
    <row r="1161" spans="1:21" x14ac:dyDescent="0.3">
      <c r="A1161" s="5" t="s">
        <v>168</v>
      </c>
      <c r="B1161" s="5" t="s">
        <v>169</v>
      </c>
      <c r="C1161" s="5" t="s">
        <v>170</v>
      </c>
      <c r="D1161" s="5" t="s">
        <v>257</v>
      </c>
      <c r="E1161" s="5" t="s">
        <v>172</v>
      </c>
      <c r="F1161" s="6">
        <v>43195</v>
      </c>
      <c r="G1161" s="5" t="s">
        <v>148</v>
      </c>
      <c r="H1161" s="5" t="s">
        <v>173</v>
      </c>
      <c r="I1161">
        <v>43000</v>
      </c>
      <c r="J1161">
        <v>195</v>
      </c>
      <c r="K1161">
        <v>988</v>
      </c>
      <c r="L1161">
        <v>10</v>
      </c>
      <c r="M1161">
        <v>30628</v>
      </c>
      <c r="N1161">
        <v>27766.371999999999</v>
      </c>
      <c r="O1161">
        <v>2776.6370000000002</v>
      </c>
      <c r="P1161">
        <v>98.8</v>
      </c>
      <c r="Q1161">
        <v>31</v>
      </c>
      <c r="R1161">
        <v>2861.6280000000002</v>
      </c>
      <c r="S1161">
        <v>2018</v>
      </c>
      <c r="T1161">
        <v>4</v>
      </c>
      <c r="U1161">
        <v>14</v>
      </c>
    </row>
    <row r="1162" spans="1:21" x14ac:dyDescent="0.3">
      <c r="A1162" s="5" t="s">
        <v>168</v>
      </c>
      <c r="B1162" s="5" t="s">
        <v>175</v>
      </c>
      <c r="C1162" s="5" t="s">
        <v>83</v>
      </c>
      <c r="D1162" s="5" t="s">
        <v>259</v>
      </c>
      <c r="E1162" s="5" t="s">
        <v>172</v>
      </c>
      <c r="F1162" s="6">
        <v>43195</v>
      </c>
      <c r="G1162" s="5" t="s">
        <v>148</v>
      </c>
      <c r="H1162" s="5" t="s">
        <v>178</v>
      </c>
      <c r="I1162">
        <v>43021</v>
      </c>
      <c r="J1162">
        <v>174</v>
      </c>
      <c r="K1162">
        <v>233.5</v>
      </c>
      <c r="L1162">
        <v>2</v>
      </c>
      <c r="M1162">
        <v>7238.5</v>
      </c>
      <c r="N1162">
        <v>5206.5820000000003</v>
      </c>
      <c r="O1162">
        <v>2603.2910000000002</v>
      </c>
      <c r="P1162">
        <v>116.75</v>
      </c>
      <c r="Q1162">
        <v>31</v>
      </c>
      <c r="R1162">
        <v>2031.9179999999999</v>
      </c>
      <c r="S1162">
        <v>2018</v>
      </c>
      <c r="T1162">
        <v>4</v>
      </c>
      <c r="U1162">
        <v>14</v>
      </c>
    </row>
    <row r="1163" spans="1:21" x14ac:dyDescent="0.3">
      <c r="A1163" s="5" t="s">
        <v>168</v>
      </c>
      <c r="B1163" s="5" t="s">
        <v>175</v>
      </c>
      <c r="C1163" s="5" t="s">
        <v>83</v>
      </c>
      <c r="D1163" s="5" t="s">
        <v>259</v>
      </c>
      <c r="E1163" s="5" t="s">
        <v>172</v>
      </c>
      <c r="F1163" s="6">
        <v>43195</v>
      </c>
      <c r="G1163" s="5" t="s">
        <v>148</v>
      </c>
      <c r="H1163" s="5" t="s">
        <v>198</v>
      </c>
      <c r="I1163">
        <v>43021</v>
      </c>
      <c r="J1163">
        <v>174</v>
      </c>
      <c r="K1163">
        <v>133</v>
      </c>
      <c r="L1163">
        <v>1</v>
      </c>
      <c r="M1163">
        <v>4123</v>
      </c>
      <c r="N1163">
        <v>2603.2910000000002</v>
      </c>
      <c r="O1163">
        <v>2603.2910000000002</v>
      </c>
      <c r="P1163">
        <v>133</v>
      </c>
      <c r="Q1163">
        <v>31</v>
      </c>
      <c r="R1163">
        <v>1519.7090000000001</v>
      </c>
      <c r="S1163">
        <v>2018</v>
      </c>
      <c r="T1163">
        <v>4</v>
      </c>
      <c r="U1163">
        <v>14</v>
      </c>
    </row>
    <row r="1164" spans="1:21" x14ac:dyDescent="0.3">
      <c r="A1164" s="5" t="s">
        <v>168</v>
      </c>
      <c r="B1164" s="5" t="s">
        <v>175</v>
      </c>
      <c r="C1164" s="5" t="s">
        <v>83</v>
      </c>
      <c r="D1164" s="5" t="s">
        <v>259</v>
      </c>
      <c r="E1164" s="5" t="s">
        <v>172</v>
      </c>
      <c r="F1164" s="6">
        <v>43195</v>
      </c>
      <c r="G1164" s="5" t="s">
        <v>148</v>
      </c>
      <c r="H1164" s="5" t="s">
        <v>196</v>
      </c>
      <c r="I1164">
        <v>43021</v>
      </c>
      <c r="J1164">
        <v>174</v>
      </c>
      <c r="K1164">
        <v>597</v>
      </c>
      <c r="L1164">
        <v>5</v>
      </c>
      <c r="M1164">
        <v>18507</v>
      </c>
      <c r="N1164">
        <v>13016.454</v>
      </c>
      <c r="O1164">
        <v>2603.2910000000002</v>
      </c>
      <c r="P1164">
        <v>119.4</v>
      </c>
      <c r="Q1164">
        <v>31</v>
      </c>
      <c r="R1164">
        <v>5490.5460000000003</v>
      </c>
      <c r="S1164">
        <v>2018</v>
      </c>
      <c r="T1164">
        <v>4</v>
      </c>
      <c r="U1164">
        <v>14</v>
      </c>
    </row>
    <row r="1165" spans="1:21" x14ac:dyDescent="0.3">
      <c r="A1165" s="5" t="s">
        <v>168</v>
      </c>
      <c r="B1165" s="5" t="s">
        <v>175</v>
      </c>
      <c r="C1165" s="5" t="s">
        <v>83</v>
      </c>
      <c r="D1165" s="5" t="s">
        <v>259</v>
      </c>
      <c r="E1165" s="5" t="s">
        <v>172</v>
      </c>
      <c r="F1165" s="6">
        <v>43195</v>
      </c>
      <c r="G1165" s="5" t="s">
        <v>148</v>
      </c>
      <c r="H1165" s="5" t="s">
        <v>197</v>
      </c>
      <c r="I1165">
        <v>43021</v>
      </c>
      <c r="J1165">
        <v>174</v>
      </c>
      <c r="K1165">
        <v>544</v>
      </c>
      <c r="L1165">
        <v>4</v>
      </c>
      <c r="M1165">
        <v>16864</v>
      </c>
      <c r="N1165">
        <v>10413.163</v>
      </c>
      <c r="O1165">
        <v>2603.2910000000002</v>
      </c>
      <c r="P1165">
        <v>136</v>
      </c>
      <c r="Q1165">
        <v>31</v>
      </c>
      <c r="R1165">
        <v>6450.8370000000004</v>
      </c>
      <c r="S1165">
        <v>2018</v>
      </c>
      <c r="T1165">
        <v>4</v>
      </c>
      <c r="U1165">
        <v>14</v>
      </c>
    </row>
    <row r="1166" spans="1:21" x14ac:dyDescent="0.3">
      <c r="A1166" s="5" t="s">
        <v>168</v>
      </c>
      <c r="B1166" s="5" t="s">
        <v>175</v>
      </c>
      <c r="C1166" s="5" t="s">
        <v>83</v>
      </c>
      <c r="D1166" s="5" t="s">
        <v>259</v>
      </c>
      <c r="E1166" s="5" t="s">
        <v>172</v>
      </c>
      <c r="F1166" s="6">
        <v>43195</v>
      </c>
      <c r="G1166" s="5" t="s">
        <v>148</v>
      </c>
      <c r="H1166" s="5" t="s">
        <v>190</v>
      </c>
      <c r="I1166">
        <v>43021</v>
      </c>
      <c r="J1166">
        <v>174</v>
      </c>
      <c r="K1166">
        <v>100.5</v>
      </c>
      <c r="L1166">
        <v>1</v>
      </c>
      <c r="M1166">
        <v>3115.5</v>
      </c>
      <c r="N1166">
        <v>2603.2910000000002</v>
      </c>
      <c r="O1166">
        <v>2603.2910000000002</v>
      </c>
      <c r="P1166">
        <v>100.5</v>
      </c>
      <c r="Q1166">
        <v>31</v>
      </c>
      <c r="R1166">
        <v>512.20899999999995</v>
      </c>
      <c r="S1166">
        <v>2018</v>
      </c>
      <c r="T1166">
        <v>4</v>
      </c>
      <c r="U1166">
        <v>14</v>
      </c>
    </row>
    <row r="1167" spans="1:21" x14ac:dyDescent="0.3">
      <c r="A1167" s="5" t="s">
        <v>168</v>
      </c>
      <c r="B1167" s="5" t="s">
        <v>175</v>
      </c>
      <c r="C1167" s="5" t="s">
        <v>83</v>
      </c>
      <c r="D1167" s="5" t="s">
        <v>259</v>
      </c>
      <c r="E1167" s="5" t="s">
        <v>172</v>
      </c>
      <c r="F1167" s="6">
        <v>43195</v>
      </c>
      <c r="G1167" s="5" t="s">
        <v>148</v>
      </c>
      <c r="H1167" s="5" t="s">
        <v>173</v>
      </c>
      <c r="I1167">
        <v>43021</v>
      </c>
      <c r="J1167">
        <v>174</v>
      </c>
      <c r="K1167">
        <v>1494</v>
      </c>
      <c r="L1167">
        <v>14</v>
      </c>
      <c r="M1167">
        <v>46314</v>
      </c>
      <c r="N1167">
        <v>36446.071000000004</v>
      </c>
      <c r="O1167">
        <v>2603.2910000000002</v>
      </c>
      <c r="P1167">
        <v>106.71428571428571</v>
      </c>
      <c r="Q1167">
        <v>31</v>
      </c>
      <c r="R1167">
        <v>9867.9290000000001</v>
      </c>
      <c r="S1167">
        <v>2018</v>
      </c>
      <c r="T1167">
        <v>4</v>
      </c>
      <c r="U1167">
        <v>14</v>
      </c>
    </row>
    <row r="1168" spans="1:21" x14ac:dyDescent="0.3">
      <c r="A1168" s="5" t="s">
        <v>168</v>
      </c>
      <c r="B1168" s="5" t="s">
        <v>175</v>
      </c>
      <c r="C1168" s="5" t="s">
        <v>83</v>
      </c>
      <c r="D1168" s="5" t="s">
        <v>259</v>
      </c>
      <c r="E1168" s="5" t="s">
        <v>172</v>
      </c>
      <c r="F1168" s="6">
        <v>43195</v>
      </c>
      <c r="G1168" s="5" t="s">
        <v>148</v>
      </c>
      <c r="H1168" s="5" t="s">
        <v>179</v>
      </c>
      <c r="I1168">
        <v>43021</v>
      </c>
      <c r="J1168">
        <v>174</v>
      </c>
      <c r="K1168">
        <v>138</v>
      </c>
      <c r="L1168">
        <v>1</v>
      </c>
      <c r="M1168">
        <v>4416</v>
      </c>
      <c r="N1168">
        <v>2603.2910000000002</v>
      </c>
      <c r="O1168">
        <v>2603.2910000000002</v>
      </c>
      <c r="P1168">
        <v>138</v>
      </c>
      <c r="Q1168">
        <v>32</v>
      </c>
      <c r="R1168">
        <v>1812.7090000000001</v>
      </c>
      <c r="S1168">
        <v>2018</v>
      </c>
      <c r="T1168">
        <v>4</v>
      </c>
      <c r="U1168">
        <v>14</v>
      </c>
    </row>
    <row r="1169" spans="1:21" x14ac:dyDescent="0.3">
      <c r="A1169" s="5" t="s">
        <v>168</v>
      </c>
      <c r="B1169" s="5" t="s">
        <v>175</v>
      </c>
      <c r="C1169" s="5" t="s">
        <v>83</v>
      </c>
      <c r="D1169" s="5" t="s">
        <v>259</v>
      </c>
      <c r="E1169" s="5" t="s">
        <v>172</v>
      </c>
      <c r="F1169" s="6">
        <v>43195</v>
      </c>
      <c r="G1169" s="5" t="s">
        <v>148</v>
      </c>
      <c r="H1169" s="5" t="s">
        <v>195</v>
      </c>
      <c r="I1169">
        <v>43021</v>
      </c>
      <c r="J1169">
        <v>174</v>
      </c>
      <c r="K1169">
        <v>374.5</v>
      </c>
      <c r="L1169">
        <v>3</v>
      </c>
      <c r="M1169">
        <v>11984</v>
      </c>
      <c r="N1169">
        <v>7809.8720000000003</v>
      </c>
      <c r="O1169">
        <v>2603.2910000000002</v>
      </c>
      <c r="P1169">
        <v>124.83333333333333</v>
      </c>
      <c r="Q1169">
        <v>32</v>
      </c>
      <c r="R1169">
        <v>4174.1279999999997</v>
      </c>
      <c r="S1169">
        <v>2018</v>
      </c>
      <c r="T1169">
        <v>4</v>
      </c>
      <c r="U1169">
        <v>14</v>
      </c>
    </row>
    <row r="1170" spans="1:21" x14ac:dyDescent="0.3">
      <c r="A1170" s="5" t="s">
        <v>168</v>
      </c>
      <c r="B1170" s="5" t="s">
        <v>175</v>
      </c>
      <c r="C1170" s="5" t="s">
        <v>83</v>
      </c>
      <c r="D1170" s="5" t="s">
        <v>259</v>
      </c>
      <c r="E1170" s="5" t="s">
        <v>172</v>
      </c>
      <c r="F1170" s="6">
        <v>43195</v>
      </c>
      <c r="G1170" s="5" t="s">
        <v>148</v>
      </c>
      <c r="H1170" s="5" t="s">
        <v>179</v>
      </c>
      <c r="I1170">
        <v>43021</v>
      </c>
      <c r="J1170">
        <v>174</v>
      </c>
      <c r="K1170">
        <v>135.5</v>
      </c>
      <c r="L1170">
        <v>1</v>
      </c>
      <c r="M1170">
        <v>4336</v>
      </c>
      <c r="N1170">
        <v>2603.2910000000002</v>
      </c>
      <c r="O1170">
        <v>2603.2910000000002</v>
      </c>
      <c r="P1170">
        <v>135.5</v>
      </c>
      <c r="Q1170">
        <v>32</v>
      </c>
      <c r="R1170">
        <v>1732.7090000000001</v>
      </c>
      <c r="S1170">
        <v>2018</v>
      </c>
      <c r="T1170">
        <v>4</v>
      </c>
      <c r="U1170">
        <v>14</v>
      </c>
    </row>
    <row r="1171" spans="1:21" x14ac:dyDescent="0.3">
      <c r="A1171" s="5" t="s">
        <v>168</v>
      </c>
      <c r="B1171" s="5" t="s">
        <v>175</v>
      </c>
      <c r="C1171" s="5" t="s">
        <v>84</v>
      </c>
      <c r="D1171" s="5" t="s">
        <v>270</v>
      </c>
      <c r="E1171" s="5" t="s">
        <v>172</v>
      </c>
      <c r="F1171" s="6">
        <v>43195</v>
      </c>
      <c r="G1171" s="5" t="s">
        <v>148</v>
      </c>
      <c r="H1171" s="5" t="s">
        <v>209</v>
      </c>
      <c r="I1171">
        <v>43028</v>
      </c>
      <c r="J1171">
        <v>167</v>
      </c>
      <c r="K1171">
        <v>100.5</v>
      </c>
      <c r="L1171">
        <v>1</v>
      </c>
      <c r="M1171">
        <v>3115.5</v>
      </c>
      <c r="N1171">
        <v>2537.386</v>
      </c>
      <c r="O1171">
        <v>2537.386</v>
      </c>
      <c r="P1171">
        <v>100.5</v>
      </c>
      <c r="Q1171">
        <v>31</v>
      </c>
      <c r="R1171">
        <v>578.11400000000003</v>
      </c>
      <c r="S1171">
        <v>2018</v>
      </c>
      <c r="T1171">
        <v>4</v>
      </c>
      <c r="U1171">
        <v>14</v>
      </c>
    </row>
    <row r="1172" spans="1:21" x14ac:dyDescent="0.3">
      <c r="A1172" s="5" t="s">
        <v>168</v>
      </c>
      <c r="B1172" s="5" t="s">
        <v>175</v>
      </c>
      <c r="C1172" s="5" t="s">
        <v>84</v>
      </c>
      <c r="D1172" s="5" t="s">
        <v>270</v>
      </c>
      <c r="E1172" s="5" t="s">
        <v>172</v>
      </c>
      <c r="F1172" s="6">
        <v>43195</v>
      </c>
      <c r="G1172" s="5" t="s">
        <v>148</v>
      </c>
      <c r="H1172" s="5" t="s">
        <v>190</v>
      </c>
      <c r="I1172">
        <v>43028</v>
      </c>
      <c r="J1172">
        <v>167</v>
      </c>
      <c r="K1172">
        <v>106</v>
      </c>
      <c r="L1172">
        <v>1</v>
      </c>
      <c r="M1172">
        <v>3286</v>
      </c>
      <c r="N1172">
        <v>2537.386</v>
      </c>
      <c r="O1172">
        <v>2537.386</v>
      </c>
      <c r="P1172">
        <v>106</v>
      </c>
      <c r="Q1172">
        <v>31</v>
      </c>
      <c r="R1172">
        <v>748.61400000000003</v>
      </c>
      <c r="S1172">
        <v>2018</v>
      </c>
      <c r="T1172">
        <v>4</v>
      </c>
      <c r="U1172">
        <v>14</v>
      </c>
    </row>
    <row r="1173" spans="1:21" x14ac:dyDescent="0.3">
      <c r="A1173" s="5" t="s">
        <v>168</v>
      </c>
      <c r="B1173" s="5" t="s">
        <v>175</v>
      </c>
      <c r="C1173" s="5" t="s">
        <v>84</v>
      </c>
      <c r="D1173" s="5" t="s">
        <v>270</v>
      </c>
      <c r="E1173" s="5" t="s">
        <v>172</v>
      </c>
      <c r="F1173" s="6">
        <v>43195</v>
      </c>
      <c r="G1173" s="5" t="s">
        <v>148</v>
      </c>
      <c r="H1173" s="5" t="s">
        <v>173</v>
      </c>
      <c r="I1173">
        <v>43028</v>
      </c>
      <c r="J1173">
        <v>167</v>
      </c>
      <c r="K1173">
        <v>642.5</v>
      </c>
      <c r="L1173">
        <v>6</v>
      </c>
      <c r="M1173">
        <v>19917.5</v>
      </c>
      <c r="N1173">
        <v>15224.313</v>
      </c>
      <c r="O1173">
        <v>2537.386</v>
      </c>
      <c r="P1173">
        <v>107.08333333333333</v>
      </c>
      <c r="Q1173">
        <v>31</v>
      </c>
      <c r="R1173">
        <v>4693.1869999999999</v>
      </c>
      <c r="S1173">
        <v>2018</v>
      </c>
      <c r="T1173">
        <v>4</v>
      </c>
      <c r="U1173">
        <v>14</v>
      </c>
    </row>
    <row r="1174" spans="1:21" x14ac:dyDescent="0.3">
      <c r="A1174" s="5" t="s">
        <v>168</v>
      </c>
      <c r="B1174" s="5" t="s">
        <v>206</v>
      </c>
      <c r="C1174" s="5" t="s">
        <v>103</v>
      </c>
      <c r="D1174" s="5" t="s">
        <v>268</v>
      </c>
      <c r="E1174" s="5" t="s">
        <v>172</v>
      </c>
      <c r="F1174" s="6">
        <v>43195</v>
      </c>
      <c r="G1174" s="5" t="s">
        <v>148</v>
      </c>
      <c r="H1174" s="5" t="s">
        <v>212</v>
      </c>
      <c r="I1174">
        <v>43016</v>
      </c>
      <c r="J1174">
        <v>179</v>
      </c>
      <c r="K1174">
        <v>113.4</v>
      </c>
      <c r="L1174">
        <v>1</v>
      </c>
      <c r="M1174">
        <v>3628.8</v>
      </c>
      <c r="N1174">
        <v>2996.67</v>
      </c>
      <c r="O1174">
        <v>2996.67</v>
      </c>
      <c r="P1174">
        <v>113.4</v>
      </c>
      <c r="Q1174">
        <v>32</v>
      </c>
      <c r="R1174">
        <v>632.13</v>
      </c>
      <c r="S1174">
        <v>2018</v>
      </c>
      <c r="T1174">
        <v>4</v>
      </c>
      <c r="U1174">
        <v>14</v>
      </c>
    </row>
    <row r="1175" spans="1:21" x14ac:dyDescent="0.3">
      <c r="A1175" s="5" t="s">
        <v>168</v>
      </c>
      <c r="B1175" s="5" t="s">
        <v>206</v>
      </c>
      <c r="C1175" s="5" t="s">
        <v>108</v>
      </c>
      <c r="D1175" s="5" t="s">
        <v>275</v>
      </c>
      <c r="E1175" s="5" t="s">
        <v>172</v>
      </c>
      <c r="F1175" s="6">
        <v>43195</v>
      </c>
      <c r="G1175" s="5" t="s">
        <v>148</v>
      </c>
      <c r="H1175" s="5" t="s">
        <v>173</v>
      </c>
      <c r="I1175">
        <v>43100</v>
      </c>
      <c r="J1175">
        <v>95</v>
      </c>
      <c r="K1175">
        <v>342</v>
      </c>
      <c r="L1175">
        <v>9</v>
      </c>
      <c r="M1175">
        <v>10602</v>
      </c>
      <c r="N1175">
        <v>16244.867</v>
      </c>
      <c r="O1175">
        <v>1804.9849999999999</v>
      </c>
      <c r="P1175">
        <v>38</v>
      </c>
      <c r="Q1175">
        <v>31</v>
      </c>
      <c r="R1175">
        <v>-5642.8670000000002</v>
      </c>
      <c r="S1175">
        <v>2018</v>
      </c>
      <c r="T1175">
        <v>4</v>
      </c>
      <c r="U1175">
        <v>14</v>
      </c>
    </row>
    <row r="1176" spans="1:21" x14ac:dyDescent="0.3">
      <c r="A1176" s="5" t="s">
        <v>168</v>
      </c>
      <c r="B1176" s="5" t="s">
        <v>206</v>
      </c>
      <c r="C1176" s="5" t="s">
        <v>110</v>
      </c>
      <c r="D1176" s="5" t="s">
        <v>274</v>
      </c>
      <c r="E1176" s="5" t="s">
        <v>172</v>
      </c>
      <c r="F1176" s="6">
        <v>43195</v>
      </c>
      <c r="G1176" s="5" t="s">
        <v>148</v>
      </c>
      <c r="H1176" s="5" t="s">
        <v>173</v>
      </c>
      <c r="I1176">
        <v>43009</v>
      </c>
      <c r="J1176">
        <v>186</v>
      </c>
      <c r="K1176">
        <v>115</v>
      </c>
      <c r="L1176">
        <v>1</v>
      </c>
      <c r="M1176">
        <v>3565</v>
      </c>
      <c r="N1176">
        <v>2636.616</v>
      </c>
      <c r="O1176">
        <v>2636.616</v>
      </c>
      <c r="P1176">
        <v>115</v>
      </c>
      <c r="Q1176">
        <v>31</v>
      </c>
      <c r="R1176">
        <v>928.38400000000001</v>
      </c>
      <c r="S1176">
        <v>2018</v>
      </c>
      <c r="T1176">
        <v>4</v>
      </c>
      <c r="U1176">
        <v>14</v>
      </c>
    </row>
    <row r="1177" spans="1:21" x14ac:dyDescent="0.3">
      <c r="A1177" s="5" t="s">
        <v>168</v>
      </c>
      <c r="B1177" s="5" t="s">
        <v>206</v>
      </c>
      <c r="C1177" s="5" t="s">
        <v>110</v>
      </c>
      <c r="D1177" s="5" t="s">
        <v>274</v>
      </c>
      <c r="E1177" s="5" t="s">
        <v>172</v>
      </c>
      <c r="F1177" s="6">
        <v>43195</v>
      </c>
      <c r="G1177" s="5" t="s">
        <v>148</v>
      </c>
      <c r="H1177" s="5" t="s">
        <v>194</v>
      </c>
      <c r="I1177">
        <v>43009</v>
      </c>
      <c r="J1177">
        <v>186</v>
      </c>
      <c r="K1177">
        <v>300</v>
      </c>
      <c r="L1177">
        <v>2</v>
      </c>
      <c r="M1177">
        <v>9300</v>
      </c>
      <c r="N1177">
        <v>5273.232</v>
      </c>
      <c r="O1177">
        <v>2636.616</v>
      </c>
      <c r="P1177">
        <v>150</v>
      </c>
      <c r="Q1177">
        <v>31</v>
      </c>
      <c r="R1177">
        <v>4026.768</v>
      </c>
      <c r="S1177">
        <v>2018</v>
      </c>
      <c r="T1177">
        <v>4</v>
      </c>
      <c r="U1177">
        <v>14</v>
      </c>
    </row>
    <row r="1178" spans="1:21" x14ac:dyDescent="0.3">
      <c r="A1178" s="5" t="s">
        <v>168</v>
      </c>
      <c r="B1178" s="5" t="s">
        <v>206</v>
      </c>
      <c r="C1178" s="5" t="s">
        <v>103</v>
      </c>
      <c r="D1178" s="5" t="s">
        <v>268</v>
      </c>
      <c r="E1178" s="5" t="s">
        <v>172</v>
      </c>
      <c r="F1178" s="6">
        <v>43197</v>
      </c>
      <c r="G1178" s="5" t="s">
        <v>148</v>
      </c>
      <c r="H1178" s="5" t="s">
        <v>226</v>
      </c>
      <c r="I1178">
        <v>43016</v>
      </c>
      <c r="J1178">
        <v>181</v>
      </c>
      <c r="K1178">
        <v>350</v>
      </c>
      <c r="L1178">
        <v>3</v>
      </c>
      <c r="M1178">
        <v>11025</v>
      </c>
      <c r="N1178">
        <v>8990.0110000000004</v>
      </c>
      <c r="O1178">
        <v>2996.67</v>
      </c>
      <c r="P1178">
        <v>116.66666666666667</v>
      </c>
      <c r="Q1178">
        <v>31.5</v>
      </c>
      <c r="R1178">
        <v>2034.989</v>
      </c>
      <c r="S1178">
        <v>2018</v>
      </c>
      <c r="T1178">
        <v>4</v>
      </c>
      <c r="U1178">
        <v>14</v>
      </c>
    </row>
    <row r="1179" spans="1:21" x14ac:dyDescent="0.3">
      <c r="A1179" s="5" t="s">
        <v>168</v>
      </c>
      <c r="B1179" s="5" t="s">
        <v>206</v>
      </c>
      <c r="C1179" s="5" t="s">
        <v>103</v>
      </c>
      <c r="D1179" s="5" t="s">
        <v>268</v>
      </c>
      <c r="E1179" s="5" t="s">
        <v>172</v>
      </c>
      <c r="F1179" s="6">
        <v>43197</v>
      </c>
      <c r="G1179" s="5" t="s">
        <v>148</v>
      </c>
      <c r="H1179" s="5" t="s">
        <v>191</v>
      </c>
      <c r="I1179">
        <v>43016</v>
      </c>
      <c r="J1179">
        <v>181</v>
      </c>
      <c r="K1179">
        <v>892</v>
      </c>
      <c r="L1179">
        <v>7</v>
      </c>
      <c r="M1179">
        <v>28098</v>
      </c>
      <c r="N1179">
        <v>20976.692999999999</v>
      </c>
      <c r="O1179">
        <v>2996.67</v>
      </c>
      <c r="P1179">
        <v>127.42857142857143</v>
      </c>
      <c r="Q1179">
        <v>31.5</v>
      </c>
      <c r="R1179">
        <v>7121.3069999999998</v>
      </c>
      <c r="S1179">
        <v>2018</v>
      </c>
      <c r="T1179">
        <v>4</v>
      </c>
      <c r="U1179">
        <v>14</v>
      </c>
    </row>
    <row r="1180" spans="1:21" x14ac:dyDescent="0.3">
      <c r="A1180" s="5" t="s">
        <v>168</v>
      </c>
      <c r="B1180" s="5" t="s">
        <v>206</v>
      </c>
      <c r="C1180" s="5" t="s">
        <v>103</v>
      </c>
      <c r="D1180" s="5" t="s">
        <v>268</v>
      </c>
      <c r="E1180" s="5" t="s">
        <v>172</v>
      </c>
      <c r="F1180" s="6">
        <v>43197</v>
      </c>
      <c r="G1180" s="5" t="s">
        <v>148</v>
      </c>
      <c r="H1180" s="5" t="s">
        <v>187</v>
      </c>
      <c r="I1180">
        <v>43016</v>
      </c>
      <c r="J1180">
        <v>181</v>
      </c>
      <c r="K1180">
        <v>242</v>
      </c>
      <c r="L1180">
        <v>2</v>
      </c>
      <c r="M1180">
        <v>7623</v>
      </c>
      <c r="N1180">
        <v>5993.3410000000003</v>
      </c>
      <c r="O1180">
        <v>2996.67</v>
      </c>
      <c r="P1180">
        <v>121</v>
      </c>
      <c r="Q1180">
        <v>31.5</v>
      </c>
      <c r="R1180">
        <v>1629.6590000000001</v>
      </c>
      <c r="S1180">
        <v>2018</v>
      </c>
      <c r="T1180">
        <v>4</v>
      </c>
      <c r="U1180">
        <v>14</v>
      </c>
    </row>
    <row r="1181" spans="1:21" x14ac:dyDescent="0.3">
      <c r="A1181" s="5" t="s">
        <v>168</v>
      </c>
      <c r="B1181" s="5" t="s">
        <v>206</v>
      </c>
      <c r="C1181" s="5" t="s">
        <v>110</v>
      </c>
      <c r="D1181" s="5" t="s">
        <v>274</v>
      </c>
      <c r="E1181" s="5" t="s">
        <v>172</v>
      </c>
      <c r="F1181" s="6">
        <v>43197</v>
      </c>
      <c r="G1181" s="5" t="s">
        <v>148</v>
      </c>
      <c r="H1181" s="5" t="s">
        <v>218</v>
      </c>
      <c r="I1181">
        <v>43009</v>
      </c>
      <c r="J1181">
        <v>188</v>
      </c>
      <c r="K1181">
        <v>512</v>
      </c>
      <c r="L1181">
        <v>4</v>
      </c>
      <c r="M1181">
        <v>16128</v>
      </c>
      <c r="N1181">
        <v>10546.464</v>
      </c>
      <c r="O1181">
        <v>2636.616</v>
      </c>
      <c r="P1181">
        <v>128</v>
      </c>
      <c r="Q1181">
        <v>31.5</v>
      </c>
      <c r="R1181">
        <v>5581.5360000000001</v>
      </c>
      <c r="S1181">
        <v>2018</v>
      </c>
      <c r="T1181">
        <v>4</v>
      </c>
      <c r="U1181">
        <v>14</v>
      </c>
    </row>
    <row r="1182" spans="1:21" x14ac:dyDescent="0.3">
      <c r="A1182" s="5" t="s">
        <v>168</v>
      </c>
      <c r="B1182" s="5" t="s">
        <v>206</v>
      </c>
      <c r="C1182" s="5" t="s">
        <v>110</v>
      </c>
      <c r="D1182" s="5" t="s">
        <v>274</v>
      </c>
      <c r="E1182" s="5" t="s">
        <v>172</v>
      </c>
      <c r="F1182" s="6">
        <v>43197</v>
      </c>
      <c r="G1182" s="5" t="s">
        <v>148</v>
      </c>
      <c r="H1182" s="5" t="s">
        <v>221</v>
      </c>
      <c r="I1182">
        <v>43009</v>
      </c>
      <c r="J1182">
        <v>188</v>
      </c>
      <c r="K1182">
        <v>250</v>
      </c>
      <c r="L1182">
        <v>2</v>
      </c>
      <c r="M1182">
        <v>7875</v>
      </c>
      <c r="N1182">
        <v>5273.232</v>
      </c>
      <c r="O1182">
        <v>2636.616</v>
      </c>
      <c r="P1182">
        <v>125</v>
      </c>
      <c r="Q1182">
        <v>31.5</v>
      </c>
      <c r="R1182">
        <v>2601.768</v>
      </c>
      <c r="S1182">
        <v>2018</v>
      </c>
      <c r="T1182">
        <v>4</v>
      </c>
      <c r="U1182">
        <v>14</v>
      </c>
    </row>
    <row r="1183" spans="1:21" x14ac:dyDescent="0.3">
      <c r="A1183" s="5" t="s">
        <v>168</v>
      </c>
      <c r="B1183" s="5" t="s">
        <v>206</v>
      </c>
      <c r="C1183" s="5" t="s">
        <v>110</v>
      </c>
      <c r="D1183" s="5" t="s">
        <v>274</v>
      </c>
      <c r="E1183" s="5" t="s">
        <v>172</v>
      </c>
      <c r="F1183" s="6">
        <v>43197</v>
      </c>
      <c r="G1183" s="5" t="s">
        <v>148</v>
      </c>
      <c r="H1183" s="5" t="s">
        <v>216</v>
      </c>
      <c r="I1183">
        <v>43009</v>
      </c>
      <c r="J1183">
        <v>188</v>
      </c>
      <c r="K1183">
        <v>110</v>
      </c>
      <c r="L1183">
        <v>1</v>
      </c>
      <c r="M1183">
        <v>3465</v>
      </c>
      <c r="N1183">
        <v>2636.616</v>
      </c>
      <c r="O1183">
        <v>2636.616</v>
      </c>
      <c r="P1183">
        <v>110</v>
      </c>
      <c r="Q1183">
        <v>31.5</v>
      </c>
      <c r="R1183">
        <v>828.38400000000001</v>
      </c>
      <c r="S1183">
        <v>2018</v>
      </c>
      <c r="T1183">
        <v>4</v>
      </c>
      <c r="U1183">
        <v>14</v>
      </c>
    </row>
    <row r="1184" spans="1:21" x14ac:dyDescent="0.3">
      <c r="A1184" s="5" t="s">
        <v>168</v>
      </c>
      <c r="B1184" s="5" t="s">
        <v>206</v>
      </c>
      <c r="C1184" s="5" t="s">
        <v>110</v>
      </c>
      <c r="D1184" s="5" t="s">
        <v>274</v>
      </c>
      <c r="E1184" s="5" t="s">
        <v>172</v>
      </c>
      <c r="F1184" s="6">
        <v>43197</v>
      </c>
      <c r="G1184" s="5" t="s">
        <v>148</v>
      </c>
      <c r="H1184" s="5" t="s">
        <v>203</v>
      </c>
      <c r="I1184">
        <v>43009</v>
      </c>
      <c r="J1184">
        <v>188</v>
      </c>
      <c r="K1184">
        <v>225</v>
      </c>
      <c r="L1184">
        <v>2</v>
      </c>
      <c r="M1184">
        <v>7087.5</v>
      </c>
      <c r="N1184">
        <v>5273.232</v>
      </c>
      <c r="O1184">
        <v>2636.616</v>
      </c>
      <c r="P1184">
        <v>112.5</v>
      </c>
      <c r="Q1184">
        <v>31.5</v>
      </c>
      <c r="R1184">
        <v>1814.268</v>
      </c>
      <c r="S1184">
        <v>2018</v>
      </c>
      <c r="T1184">
        <v>4</v>
      </c>
      <c r="U1184">
        <v>14</v>
      </c>
    </row>
    <row r="1185" spans="1:21" x14ac:dyDescent="0.3">
      <c r="A1185" s="5" t="s">
        <v>168</v>
      </c>
      <c r="B1185" s="5" t="s">
        <v>206</v>
      </c>
      <c r="C1185" s="5" t="s">
        <v>110</v>
      </c>
      <c r="D1185" s="5" t="s">
        <v>274</v>
      </c>
      <c r="E1185" s="5" t="s">
        <v>172</v>
      </c>
      <c r="F1185" s="6">
        <v>43197</v>
      </c>
      <c r="G1185" s="5" t="s">
        <v>148</v>
      </c>
      <c r="H1185" s="5" t="s">
        <v>204</v>
      </c>
      <c r="I1185">
        <v>43009</v>
      </c>
      <c r="J1185">
        <v>188</v>
      </c>
      <c r="K1185">
        <v>390</v>
      </c>
      <c r="L1185">
        <v>3</v>
      </c>
      <c r="M1185">
        <v>12285</v>
      </c>
      <c r="N1185">
        <v>7909.848</v>
      </c>
      <c r="O1185">
        <v>2636.616</v>
      </c>
      <c r="P1185">
        <v>130</v>
      </c>
      <c r="Q1185">
        <v>31.5</v>
      </c>
      <c r="R1185">
        <v>4375.152</v>
      </c>
      <c r="S1185">
        <v>2018</v>
      </c>
      <c r="T1185">
        <v>4</v>
      </c>
      <c r="U1185">
        <v>14</v>
      </c>
    </row>
    <row r="1186" spans="1:21" x14ac:dyDescent="0.3">
      <c r="A1186" s="5" t="s">
        <v>168</v>
      </c>
      <c r="B1186" s="5" t="s">
        <v>206</v>
      </c>
      <c r="C1186" s="5" t="s">
        <v>110</v>
      </c>
      <c r="D1186" s="5" t="s">
        <v>274</v>
      </c>
      <c r="E1186" s="5" t="s">
        <v>172</v>
      </c>
      <c r="F1186" s="6">
        <v>43197</v>
      </c>
      <c r="G1186" s="5" t="s">
        <v>148</v>
      </c>
      <c r="H1186" s="5" t="s">
        <v>237</v>
      </c>
      <c r="I1186">
        <v>43009</v>
      </c>
      <c r="J1186">
        <v>188</v>
      </c>
      <c r="K1186">
        <v>345</v>
      </c>
      <c r="L1186">
        <v>3</v>
      </c>
      <c r="M1186">
        <v>10867.5</v>
      </c>
      <c r="N1186">
        <v>7909.848</v>
      </c>
      <c r="O1186">
        <v>2636.616</v>
      </c>
      <c r="P1186">
        <v>115</v>
      </c>
      <c r="Q1186">
        <v>31.5</v>
      </c>
      <c r="R1186">
        <v>2957.652</v>
      </c>
      <c r="S1186">
        <v>2018</v>
      </c>
      <c r="T1186">
        <v>4</v>
      </c>
      <c r="U1186">
        <v>14</v>
      </c>
    </row>
    <row r="1187" spans="1:21" x14ac:dyDescent="0.3">
      <c r="A1187" s="5" t="s">
        <v>168</v>
      </c>
      <c r="B1187" s="5" t="s">
        <v>206</v>
      </c>
      <c r="C1187" s="5" t="s">
        <v>110</v>
      </c>
      <c r="D1187" s="5" t="s">
        <v>274</v>
      </c>
      <c r="E1187" s="5" t="s">
        <v>172</v>
      </c>
      <c r="F1187" s="6">
        <v>43197</v>
      </c>
      <c r="G1187" s="5" t="s">
        <v>148</v>
      </c>
      <c r="H1187" s="5" t="s">
        <v>234</v>
      </c>
      <c r="I1187">
        <v>43009</v>
      </c>
      <c r="J1187">
        <v>188</v>
      </c>
      <c r="K1187">
        <v>137</v>
      </c>
      <c r="L1187">
        <v>1</v>
      </c>
      <c r="M1187">
        <v>4315.5</v>
      </c>
      <c r="N1187">
        <v>2636.616</v>
      </c>
      <c r="O1187">
        <v>2636.616</v>
      </c>
      <c r="P1187">
        <v>137</v>
      </c>
      <c r="Q1187">
        <v>31.5</v>
      </c>
      <c r="R1187">
        <v>1678.884</v>
      </c>
      <c r="S1187">
        <v>2018</v>
      </c>
      <c r="T1187">
        <v>4</v>
      </c>
      <c r="U1187">
        <v>14</v>
      </c>
    </row>
    <row r="1188" spans="1:21" x14ac:dyDescent="0.3">
      <c r="A1188" s="5" t="s">
        <v>168</v>
      </c>
      <c r="B1188" s="5" t="s">
        <v>206</v>
      </c>
      <c r="C1188" s="5" t="s">
        <v>110</v>
      </c>
      <c r="D1188" s="5" t="s">
        <v>274</v>
      </c>
      <c r="E1188" s="5" t="s">
        <v>172</v>
      </c>
      <c r="F1188" s="6">
        <v>43197</v>
      </c>
      <c r="G1188" s="5" t="s">
        <v>148</v>
      </c>
      <c r="H1188" s="5" t="s">
        <v>205</v>
      </c>
      <c r="I1188">
        <v>43009</v>
      </c>
      <c r="J1188">
        <v>188</v>
      </c>
      <c r="K1188">
        <v>276</v>
      </c>
      <c r="L1188">
        <v>2</v>
      </c>
      <c r="M1188">
        <v>8694</v>
      </c>
      <c r="N1188">
        <v>5273.232</v>
      </c>
      <c r="O1188">
        <v>2636.616</v>
      </c>
      <c r="P1188">
        <v>138</v>
      </c>
      <c r="Q1188">
        <v>31.5</v>
      </c>
      <c r="R1188">
        <v>3420.768</v>
      </c>
      <c r="S1188">
        <v>2018</v>
      </c>
      <c r="T1188">
        <v>4</v>
      </c>
      <c r="U1188">
        <v>14</v>
      </c>
    </row>
    <row r="1189" spans="1:21" x14ac:dyDescent="0.3">
      <c r="A1189" s="5" t="s">
        <v>168</v>
      </c>
      <c r="B1189" s="5" t="s">
        <v>206</v>
      </c>
      <c r="C1189" s="5" t="s">
        <v>110</v>
      </c>
      <c r="D1189" s="5" t="s">
        <v>274</v>
      </c>
      <c r="E1189" s="5" t="s">
        <v>172</v>
      </c>
      <c r="F1189" s="6">
        <v>43197</v>
      </c>
      <c r="G1189" s="5" t="s">
        <v>148</v>
      </c>
      <c r="H1189" s="5" t="s">
        <v>222</v>
      </c>
      <c r="I1189">
        <v>43009</v>
      </c>
      <c r="J1189">
        <v>188</v>
      </c>
      <c r="K1189">
        <v>114</v>
      </c>
      <c r="L1189">
        <v>1</v>
      </c>
      <c r="M1189">
        <v>3591</v>
      </c>
      <c r="N1189">
        <v>2636.616</v>
      </c>
      <c r="O1189">
        <v>2636.616</v>
      </c>
      <c r="P1189">
        <v>114</v>
      </c>
      <c r="Q1189">
        <v>31.5</v>
      </c>
      <c r="R1189">
        <v>954.38400000000001</v>
      </c>
      <c r="S1189">
        <v>2018</v>
      </c>
      <c r="T1189">
        <v>4</v>
      </c>
      <c r="U1189">
        <v>14</v>
      </c>
    </row>
    <row r="1190" spans="1:21" x14ac:dyDescent="0.3">
      <c r="A1190" s="5" t="s">
        <v>168</v>
      </c>
      <c r="B1190" s="5" t="s">
        <v>206</v>
      </c>
      <c r="C1190" s="5" t="s">
        <v>110</v>
      </c>
      <c r="D1190" s="5" t="s">
        <v>274</v>
      </c>
      <c r="E1190" s="5" t="s">
        <v>172</v>
      </c>
      <c r="F1190" s="6">
        <v>43197</v>
      </c>
      <c r="G1190" s="5" t="s">
        <v>148</v>
      </c>
      <c r="H1190" s="5" t="s">
        <v>181</v>
      </c>
      <c r="I1190">
        <v>43009</v>
      </c>
      <c r="J1190">
        <v>188</v>
      </c>
      <c r="K1190">
        <v>136</v>
      </c>
      <c r="L1190">
        <v>1</v>
      </c>
      <c r="M1190">
        <v>4284</v>
      </c>
      <c r="N1190">
        <v>2636.616</v>
      </c>
      <c r="O1190">
        <v>2636.616</v>
      </c>
      <c r="P1190">
        <v>136</v>
      </c>
      <c r="Q1190">
        <v>31.5</v>
      </c>
      <c r="R1190">
        <v>1647.384</v>
      </c>
      <c r="S1190">
        <v>2018</v>
      </c>
      <c r="T1190">
        <v>4</v>
      </c>
      <c r="U1190">
        <v>14</v>
      </c>
    </row>
    <row r="1191" spans="1:21" x14ac:dyDescent="0.3">
      <c r="A1191" s="5" t="s">
        <v>168</v>
      </c>
      <c r="B1191" s="5" t="s">
        <v>206</v>
      </c>
      <c r="C1191" s="5" t="s">
        <v>110</v>
      </c>
      <c r="D1191" s="5" t="s">
        <v>274</v>
      </c>
      <c r="E1191" s="5" t="s">
        <v>172</v>
      </c>
      <c r="F1191" s="6">
        <v>43197</v>
      </c>
      <c r="G1191" s="5" t="s">
        <v>148</v>
      </c>
      <c r="H1191" s="5" t="s">
        <v>182</v>
      </c>
      <c r="I1191">
        <v>43009</v>
      </c>
      <c r="J1191">
        <v>188</v>
      </c>
      <c r="K1191">
        <v>258</v>
      </c>
      <c r="L1191">
        <v>2</v>
      </c>
      <c r="M1191">
        <v>8127</v>
      </c>
      <c r="N1191">
        <v>5273.232</v>
      </c>
      <c r="O1191">
        <v>2636.616</v>
      </c>
      <c r="P1191">
        <v>129</v>
      </c>
      <c r="Q1191">
        <v>31.5</v>
      </c>
      <c r="R1191">
        <v>2853.768</v>
      </c>
      <c r="S1191">
        <v>2018</v>
      </c>
      <c r="T1191">
        <v>4</v>
      </c>
      <c r="U1191">
        <v>14</v>
      </c>
    </row>
    <row r="1192" spans="1:21" x14ac:dyDescent="0.3">
      <c r="A1192" s="5" t="s">
        <v>168</v>
      </c>
      <c r="B1192" s="5" t="s">
        <v>206</v>
      </c>
      <c r="C1192" s="5" t="s">
        <v>110</v>
      </c>
      <c r="D1192" s="5" t="s">
        <v>274</v>
      </c>
      <c r="E1192" s="5" t="s">
        <v>172</v>
      </c>
      <c r="F1192" s="6">
        <v>43197</v>
      </c>
      <c r="G1192" s="5" t="s">
        <v>148</v>
      </c>
      <c r="H1192" s="5" t="s">
        <v>246</v>
      </c>
      <c r="I1192">
        <v>43009</v>
      </c>
      <c r="J1192">
        <v>188</v>
      </c>
      <c r="K1192">
        <v>480</v>
      </c>
      <c r="L1192">
        <v>4</v>
      </c>
      <c r="M1192">
        <v>15120</v>
      </c>
      <c r="N1192">
        <v>10546.464</v>
      </c>
      <c r="O1192">
        <v>2636.616</v>
      </c>
      <c r="P1192">
        <v>120</v>
      </c>
      <c r="Q1192">
        <v>31.5</v>
      </c>
      <c r="R1192">
        <v>4573.5360000000001</v>
      </c>
      <c r="S1192">
        <v>2018</v>
      </c>
      <c r="T1192">
        <v>4</v>
      </c>
      <c r="U1192">
        <v>14</v>
      </c>
    </row>
    <row r="1193" spans="1:21" x14ac:dyDescent="0.3">
      <c r="A1193" s="5" t="s">
        <v>168</v>
      </c>
      <c r="B1193" s="5" t="s">
        <v>206</v>
      </c>
      <c r="C1193" s="5" t="s">
        <v>110</v>
      </c>
      <c r="D1193" s="5" t="s">
        <v>274</v>
      </c>
      <c r="E1193" s="5" t="s">
        <v>172</v>
      </c>
      <c r="F1193" s="6">
        <v>43197</v>
      </c>
      <c r="G1193" s="5" t="s">
        <v>148</v>
      </c>
      <c r="H1193" s="5" t="s">
        <v>186</v>
      </c>
      <c r="I1193">
        <v>43009</v>
      </c>
      <c r="J1193">
        <v>188</v>
      </c>
      <c r="K1193">
        <v>220</v>
      </c>
      <c r="L1193">
        <v>2</v>
      </c>
      <c r="M1193">
        <v>6930</v>
      </c>
      <c r="N1193">
        <v>5273.232</v>
      </c>
      <c r="O1193">
        <v>2636.616</v>
      </c>
      <c r="P1193">
        <v>110</v>
      </c>
      <c r="Q1193">
        <v>31.5</v>
      </c>
      <c r="R1193">
        <v>1656.768</v>
      </c>
      <c r="S1193">
        <v>2018</v>
      </c>
      <c r="T1193">
        <v>4</v>
      </c>
      <c r="U1193">
        <v>14</v>
      </c>
    </row>
    <row r="1194" spans="1:21" x14ac:dyDescent="0.3">
      <c r="A1194" s="5" t="s">
        <v>168</v>
      </c>
      <c r="B1194" s="5" t="s">
        <v>206</v>
      </c>
      <c r="C1194" s="5" t="s">
        <v>110</v>
      </c>
      <c r="D1194" s="5" t="s">
        <v>274</v>
      </c>
      <c r="E1194" s="5" t="s">
        <v>172</v>
      </c>
      <c r="F1194" s="6">
        <v>43197</v>
      </c>
      <c r="G1194" s="5" t="s">
        <v>148</v>
      </c>
      <c r="H1194" s="5" t="s">
        <v>184</v>
      </c>
      <c r="I1194">
        <v>43009</v>
      </c>
      <c r="J1194">
        <v>188</v>
      </c>
      <c r="K1194">
        <v>4041</v>
      </c>
      <c r="L1194">
        <v>29</v>
      </c>
      <c r="M1194">
        <v>125271</v>
      </c>
      <c r="N1194">
        <v>76461.865000000005</v>
      </c>
      <c r="O1194">
        <v>2636.616</v>
      </c>
      <c r="P1194">
        <v>139.34482758620689</v>
      </c>
      <c r="Q1194">
        <v>31</v>
      </c>
      <c r="R1194">
        <v>48809.135000000002</v>
      </c>
      <c r="S1194">
        <v>2018</v>
      </c>
      <c r="T1194">
        <v>4</v>
      </c>
      <c r="U1194">
        <v>14</v>
      </c>
    </row>
    <row r="1195" spans="1:21" x14ac:dyDescent="0.3">
      <c r="A1195" s="5" t="s">
        <v>168</v>
      </c>
      <c r="B1195" s="5" t="s">
        <v>206</v>
      </c>
      <c r="C1195" s="5" t="s">
        <v>110</v>
      </c>
      <c r="D1195" s="5" t="s">
        <v>274</v>
      </c>
      <c r="E1195" s="5" t="s">
        <v>172</v>
      </c>
      <c r="F1195" s="6">
        <v>43197</v>
      </c>
      <c r="G1195" s="5" t="s">
        <v>148</v>
      </c>
      <c r="H1195" s="5" t="s">
        <v>189</v>
      </c>
      <c r="I1195">
        <v>43009</v>
      </c>
      <c r="J1195">
        <v>188</v>
      </c>
      <c r="K1195">
        <v>116</v>
      </c>
      <c r="L1195">
        <v>1</v>
      </c>
      <c r="M1195">
        <v>3654</v>
      </c>
      <c r="N1195">
        <v>2636.616</v>
      </c>
      <c r="O1195">
        <v>2636.616</v>
      </c>
      <c r="P1195">
        <v>116</v>
      </c>
      <c r="Q1195">
        <v>31.5</v>
      </c>
      <c r="R1195">
        <v>1017.384</v>
      </c>
      <c r="S1195">
        <v>2018</v>
      </c>
      <c r="T1195">
        <v>4</v>
      </c>
      <c r="U1195">
        <v>14</v>
      </c>
    </row>
    <row r="1196" spans="1:21" x14ac:dyDescent="0.3">
      <c r="A1196" s="5" t="s">
        <v>168</v>
      </c>
      <c r="B1196" s="5" t="s">
        <v>206</v>
      </c>
      <c r="C1196" s="5" t="s">
        <v>110</v>
      </c>
      <c r="D1196" s="5" t="s">
        <v>274</v>
      </c>
      <c r="E1196" s="5" t="s">
        <v>172</v>
      </c>
      <c r="F1196" s="6">
        <v>43197</v>
      </c>
      <c r="G1196" s="5" t="s">
        <v>148</v>
      </c>
      <c r="H1196" s="5" t="s">
        <v>225</v>
      </c>
      <c r="I1196">
        <v>43009</v>
      </c>
      <c r="J1196">
        <v>188</v>
      </c>
      <c r="K1196">
        <v>128</v>
      </c>
      <c r="L1196">
        <v>1</v>
      </c>
      <c r="M1196">
        <v>4032</v>
      </c>
      <c r="N1196">
        <v>2636.616</v>
      </c>
      <c r="O1196">
        <v>2636.616</v>
      </c>
      <c r="P1196">
        <v>128</v>
      </c>
      <c r="Q1196">
        <v>31.5</v>
      </c>
      <c r="R1196">
        <v>1395.384</v>
      </c>
      <c r="S1196">
        <v>2018</v>
      </c>
      <c r="T1196">
        <v>4</v>
      </c>
      <c r="U1196">
        <v>14</v>
      </c>
    </row>
    <row r="1197" spans="1:21" x14ac:dyDescent="0.3">
      <c r="A1197" s="5" t="s">
        <v>168</v>
      </c>
      <c r="B1197" s="5" t="s">
        <v>206</v>
      </c>
      <c r="C1197" s="5" t="s">
        <v>110</v>
      </c>
      <c r="D1197" s="5" t="s">
        <v>274</v>
      </c>
      <c r="E1197" s="5" t="s">
        <v>172</v>
      </c>
      <c r="F1197" s="6">
        <v>43197</v>
      </c>
      <c r="G1197" s="5" t="s">
        <v>148</v>
      </c>
      <c r="H1197" s="5" t="s">
        <v>224</v>
      </c>
      <c r="I1197">
        <v>43009</v>
      </c>
      <c r="J1197">
        <v>188</v>
      </c>
      <c r="K1197">
        <v>282</v>
      </c>
      <c r="L1197">
        <v>2</v>
      </c>
      <c r="M1197">
        <v>8883</v>
      </c>
      <c r="N1197">
        <v>5273.232</v>
      </c>
      <c r="O1197">
        <v>2636.616</v>
      </c>
      <c r="P1197">
        <v>141</v>
      </c>
      <c r="Q1197">
        <v>31.5</v>
      </c>
      <c r="R1197">
        <v>3609.768</v>
      </c>
      <c r="S1197">
        <v>2018</v>
      </c>
      <c r="T1197">
        <v>4</v>
      </c>
      <c r="U1197">
        <v>14</v>
      </c>
    </row>
    <row r="1198" spans="1:21" x14ac:dyDescent="0.3">
      <c r="A1198" s="5" t="s">
        <v>168</v>
      </c>
      <c r="B1198" s="5" t="s">
        <v>175</v>
      </c>
      <c r="C1198" s="5" t="s">
        <v>83</v>
      </c>
      <c r="D1198" s="5" t="s">
        <v>259</v>
      </c>
      <c r="E1198" s="5" t="s">
        <v>172</v>
      </c>
      <c r="F1198" s="6">
        <v>43199</v>
      </c>
      <c r="G1198" s="5" t="s">
        <v>148</v>
      </c>
      <c r="H1198" s="5" t="s">
        <v>194</v>
      </c>
      <c r="I1198">
        <v>43021</v>
      </c>
      <c r="J1198">
        <v>178</v>
      </c>
      <c r="K1198">
        <v>250.5</v>
      </c>
      <c r="L1198">
        <v>2</v>
      </c>
      <c r="M1198">
        <v>7765.5</v>
      </c>
      <c r="N1198">
        <v>5206.5820000000003</v>
      </c>
      <c r="O1198">
        <v>2603.2910000000002</v>
      </c>
      <c r="P1198">
        <v>125.25</v>
      </c>
      <c r="Q1198">
        <v>31</v>
      </c>
      <c r="R1198">
        <v>2558.9180000000001</v>
      </c>
      <c r="S1198">
        <v>2018</v>
      </c>
      <c r="T1198">
        <v>4</v>
      </c>
      <c r="U1198">
        <v>15</v>
      </c>
    </row>
    <row r="1199" spans="1:21" x14ac:dyDescent="0.3">
      <c r="A1199" s="5" t="s">
        <v>168</v>
      </c>
      <c r="B1199" s="5" t="s">
        <v>175</v>
      </c>
      <c r="C1199" s="5" t="s">
        <v>83</v>
      </c>
      <c r="D1199" s="5" t="s">
        <v>259</v>
      </c>
      <c r="E1199" s="5" t="s">
        <v>172</v>
      </c>
      <c r="F1199" s="6">
        <v>43199</v>
      </c>
      <c r="G1199" s="5" t="s">
        <v>148</v>
      </c>
      <c r="H1199" s="5" t="s">
        <v>263</v>
      </c>
      <c r="I1199">
        <v>43021</v>
      </c>
      <c r="J1199">
        <v>178</v>
      </c>
      <c r="K1199">
        <v>758</v>
      </c>
      <c r="L1199">
        <v>6</v>
      </c>
      <c r="M1199">
        <v>23877</v>
      </c>
      <c r="N1199">
        <v>15619.745000000001</v>
      </c>
      <c r="O1199">
        <v>2603.2910000000002</v>
      </c>
      <c r="P1199">
        <v>126.33333333333333</v>
      </c>
      <c r="Q1199">
        <v>31.5</v>
      </c>
      <c r="R1199">
        <v>8257.2549999999992</v>
      </c>
      <c r="S1199">
        <v>2018</v>
      </c>
      <c r="T1199">
        <v>4</v>
      </c>
      <c r="U1199">
        <v>15</v>
      </c>
    </row>
    <row r="1200" spans="1:21" x14ac:dyDescent="0.3">
      <c r="A1200" s="5" t="s">
        <v>168</v>
      </c>
      <c r="B1200" s="5" t="s">
        <v>175</v>
      </c>
      <c r="C1200" s="5" t="s">
        <v>83</v>
      </c>
      <c r="D1200" s="5" t="s">
        <v>259</v>
      </c>
      <c r="E1200" s="5" t="s">
        <v>172</v>
      </c>
      <c r="F1200" s="6">
        <v>43199</v>
      </c>
      <c r="G1200" s="5" t="s">
        <v>148</v>
      </c>
      <c r="H1200" s="5" t="s">
        <v>195</v>
      </c>
      <c r="I1200">
        <v>43021</v>
      </c>
      <c r="J1200">
        <v>178</v>
      </c>
      <c r="K1200">
        <v>231</v>
      </c>
      <c r="L1200">
        <v>2</v>
      </c>
      <c r="M1200">
        <v>7392</v>
      </c>
      <c r="N1200">
        <v>5206.5820000000003</v>
      </c>
      <c r="O1200">
        <v>2603.2910000000002</v>
      </c>
      <c r="P1200">
        <v>115.5</v>
      </c>
      <c r="Q1200">
        <v>32</v>
      </c>
      <c r="R1200">
        <v>2185.4180000000001</v>
      </c>
      <c r="S1200">
        <v>2018</v>
      </c>
      <c r="T1200">
        <v>4</v>
      </c>
      <c r="U1200">
        <v>15</v>
      </c>
    </row>
    <row r="1201" spans="1:21" x14ac:dyDescent="0.3">
      <c r="A1201" s="5" t="s">
        <v>168</v>
      </c>
      <c r="B1201" s="5" t="s">
        <v>175</v>
      </c>
      <c r="C1201" s="5" t="s">
        <v>83</v>
      </c>
      <c r="D1201" s="5" t="s">
        <v>259</v>
      </c>
      <c r="E1201" s="5" t="s">
        <v>172</v>
      </c>
      <c r="F1201" s="6">
        <v>43199</v>
      </c>
      <c r="G1201" s="5" t="s">
        <v>148</v>
      </c>
      <c r="H1201" s="5" t="s">
        <v>212</v>
      </c>
      <c r="I1201">
        <v>43021</v>
      </c>
      <c r="J1201">
        <v>178</v>
      </c>
      <c r="K1201">
        <v>103</v>
      </c>
      <c r="L1201">
        <v>1</v>
      </c>
      <c r="M1201">
        <v>3296</v>
      </c>
      <c r="N1201">
        <v>2603.2910000000002</v>
      </c>
      <c r="O1201">
        <v>2603.2910000000002</v>
      </c>
      <c r="P1201">
        <v>103</v>
      </c>
      <c r="Q1201">
        <v>32</v>
      </c>
      <c r="R1201">
        <v>692.70899999999995</v>
      </c>
      <c r="S1201">
        <v>2018</v>
      </c>
      <c r="T1201">
        <v>4</v>
      </c>
      <c r="U1201">
        <v>15</v>
      </c>
    </row>
    <row r="1202" spans="1:21" x14ac:dyDescent="0.3">
      <c r="A1202" s="5" t="s">
        <v>168</v>
      </c>
      <c r="B1202" s="5" t="s">
        <v>175</v>
      </c>
      <c r="C1202" s="5" t="s">
        <v>83</v>
      </c>
      <c r="D1202" s="5" t="s">
        <v>259</v>
      </c>
      <c r="E1202" s="5" t="s">
        <v>172</v>
      </c>
      <c r="F1202" s="6">
        <v>43199</v>
      </c>
      <c r="G1202" s="5" t="s">
        <v>148</v>
      </c>
      <c r="H1202" s="5" t="s">
        <v>179</v>
      </c>
      <c r="I1202">
        <v>43021</v>
      </c>
      <c r="J1202">
        <v>178</v>
      </c>
      <c r="K1202">
        <v>250.5</v>
      </c>
      <c r="L1202">
        <v>2</v>
      </c>
      <c r="M1202">
        <v>8016</v>
      </c>
      <c r="N1202">
        <v>5206.5820000000003</v>
      </c>
      <c r="O1202">
        <v>2603.2910000000002</v>
      </c>
      <c r="P1202">
        <v>125.25</v>
      </c>
      <c r="Q1202">
        <v>32</v>
      </c>
      <c r="R1202">
        <v>2809.4180000000001</v>
      </c>
      <c r="S1202">
        <v>2018</v>
      </c>
      <c r="T1202">
        <v>4</v>
      </c>
      <c r="U1202">
        <v>15</v>
      </c>
    </row>
    <row r="1203" spans="1:21" x14ac:dyDescent="0.3">
      <c r="A1203" s="5" t="s">
        <v>168</v>
      </c>
      <c r="B1203" s="5" t="s">
        <v>175</v>
      </c>
      <c r="C1203" s="5" t="s">
        <v>83</v>
      </c>
      <c r="D1203" s="5" t="s">
        <v>259</v>
      </c>
      <c r="E1203" s="5" t="s">
        <v>172</v>
      </c>
      <c r="F1203" s="6">
        <v>43199</v>
      </c>
      <c r="G1203" s="5" t="s">
        <v>148</v>
      </c>
      <c r="H1203" s="5" t="s">
        <v>194</v>
      </c>
      <c r="I1203">
        <v>43021</v>
      </c>
      <c r="J1203">
        <v>178</v>
      </c>
      <c r="K1203">
        <v>139</v>
      </c>
      <c r="L1203">
        <v>1</v>
      </c>
      <c r="M1203">
        <v>4309</v>
      </c>
      <c r="N1203">
        <v>2603.2910000000002</v>
      </c>
      <c r="O1203">
        <v>2603.2910000000002</v>
      </c>
      <c r="P1203">
        <v>139</v>
      </c>
      <c r="Q1203">
        <v>31</v>
      </c>
      <c r="R1203">
        <v>1705.7090000000001</v>
      </c>
      <c r="S1203">
        <v>2018</v>
      </c>
      <c r="T1203">
        <v>4</v>
      </c>
      <c r="U1203">
        <v>15</v>
      </c>
    </row>
    <row r="1204" spans="1:21" x14ac:dyDescent="0.3">
      <c r="A1204" s="5" t="s">
        <v>168</v>
      </c>
      <c r="B1204" s="5" t="s">
        <v>175</v>
      </c>
      <c r="C1204" s="5" t="s">
        <v>83</v>
      </c>
      <c r="D1204" s="5" t="s">
        <v>259</v>
      </c>
      <c r="E1204" s="5" t="s">
        <v>172</v>
      </c>
      <c r="F1204" s="6">
        <v>43199</v>
      </c>
      <c r="G1204" s="5" t="s">
        <v>148</v>
      </c>
      <c r="H1204" s="5" t="s">
        <v>229</v>
      </c>
      <c r="I1204">
        <v>43021</v>
      </c>
      <c r="J1204">
        <v>178</v>
      </c>
      <c r="K1204">
        <v>1038.5</v>
      </c>
      <c r="L1204">
        <v>9</v>
      </c>
      <c r="M1204">
        <v>31674.25</v>
      </c>
      <c r="N1204">
        <v>23429.616999999998</v>
      </c>
      <c r="O1204">
        <v>2603.2910000000002</v>
      </c>
      <c r="P1204">
        <v>115.38888888888889</v>
      </c>
      <c r="Q1204">
        <v>30.5</v>
      </c>
      <c r="R1204">
        <v>8244.6329999999998</v>
      </c>
      <c r="S1204">
        <v>2018</v>
      </c>
      <c r="T1204">
        <v>4</v>
      </c>
      <c r="U1204">
        <v>15</v>
      </c>
    </row>
    <row r="1205" spans="1:21" x14ac:dyDescent="0.3">
      <c r="A1205" s="5" t="s">
        <v>168</v>
      </c>
      <c r="B1205" s="5" t="s">
        <v>175</v>
      </c>
      <c r="C1205" s="5" t="s">
        <v>83</v>
      </c>
      <c r="D1205" s="5" t="s">
        <v>259</v>
      </c>
      <c r="E1205" s="5" t="s">
        <v>172</v>
      </c>
      <c r="F1205" s="6">
        <v>43199</v>
      </c>
      <c r="G1205" s="5" t="s">
        <v>148</v>
      </c>
      <c r="H1205" s="5" t="s">
        <v>199</v>
      </c>
      <c r="I1205">
        <v>43021</v>
      </c>
      <c r="J1205">
        <v>178</v>
      </c>
      <c r="K1205">
        <v>233</v>
      </c>
      <c r="L1205">
        <v>2</v>
      </c>
      <c r="M1205">
        <v>7223</v>
      </c>
      <c r="N1205">
        <v>5206.5820000000003</v>
      </c>
      <c r="O1205">
        <v>2603.2910000000002</v>
      </c>
      <c r="P1205">
        <v>116.5</v>
      </c>
      <c r="Q1205">
        <v>31</v>
      </c>
      <c r="R1205">
        <v>2016.4179999999999</v>
      </c>
      <c r="S1205">
        <v>2018</v>
      </c>
      <c r="T1205">
        <v>4</v>
      </c>
      <c r="U1205">
        <v>15</v>
      </c>
    </row>
    <row r="1206" spans="1:21" x14ac:dyDescent="0.3">
      <c r="A1206" s="5" t="s">
        <v>168</v>
      </c>
      <c r="B1206" s="5" t="s">
        <v>175</v>
      </c>
      <c r="C1206" s="5" t="s">
        <v>83</v>
      </c>
      <c r="D1206" s="5" t="s">
        <v>259</v>
      </c>
      <c r="E1206" s="5" t="s">
        <v>172</v>
      </c>
      <c r="F1206" s="6">
        <v>43199</v>
      </c>
      <c r="G1206" s="5" t="s">
        <v>148</v>
      </c>
      <c r="H1206" s="5" t="s">
        <v>200</v>
      </c>
      <c r="I1206">
        <v>43021</v>
      </c>
      <c r="J1206">
        <v>178</v>
      </c>
      <c r="K1206">
        <v>829</v>
      </c>
      <c r="L1206">
        <v>7</v>
      </c>
      <c r="M1206">
        <v>25699</v>
      </c>
      <c r="N1206">
        <v>18223.035</v>
      </c>
      <c r="O1206">
        <v>2603.2910000000002</v>
      </c>
      <c r="P1206">
        <v>118.42857142857143</v>
      </c>
      <c r="Q1206">
        <v>31</v>
      </c>
      <c r="R1206">
        <v>7475.9650000000001</v>
      </c>
      <c r="S1206">
        <v>2018</v>
      </c>
      <c r="T1206">
        <v>4</v>
      </c>
      <c r="U1206">
        <v>15</v>
      </c>
    </row>
    <row r="1207" spans="1:21" x14ac:dyDescent="0.3">
      <c r="A1207" s="5" t="s">
        <v>168</v>
      </c>
      <c r="B1207" s="5" t="s">
        <v>175</v>
      </c>
      <c r="C1207" s="5" t="s">
        <v>90</v>
      </c>
      <c r="D1207" s="5" t="s">
        <v>276</v>
      </c>
      <c r="E1207" s="5" t="s">
        <v>172</v>
      </c>
      <c r="F1207" s="6">
        <v>43199</v>
      </c>
      <c r="G1207" s="5" t="s">
        <v>148</v>
      </c>
      <c r="H1207" s="5" t="s">
        <v>233</v>
      </c>
      <c r="I1207">
        <v>43129</v>
      </c>
      <c r="J1207">
        <v>70</v>
      </c>
      <c r="K1207">
        <v>24</v>
      </c>
      <c r="L1207">
        <v>1</v>
      </c>
      <c r="M1207">
        <v>1116</v>
      </c>
      <c r="N1207">
        <v>645.89800000000002</v>
      </c>
      <c r="O1207">
        <v>645.89800000000002</v>
      </c>
      <c r="P1207">
        <v>24</v>
      </c>
      <c r="Q1207">
        <v>46.5</v>
      </c>
      <c r="R1207">
        <v>470.10199999999998</v>
      </c>
      <c r="S1207">
        <v>2018</v>
      </c>
      <c r="T1207">
        <v>4</v>
      </c>
      <c r="U1207">
        <v>15</v>
      </c>
    </row>
    <row r="1208" spans="1:21" x14ac:dyDescent="0.3">
      <c r="A1208" s="5" t="s">
        <v>168</v>
      </c>
      <c r="B1208" s="5" t="s">
        <v>206</v>
      </c>
      <c r="C1208" s="5" t="s">
        <v>103</v>
      </c>
      <c r="D1208" s="5" t="s">
        <v>268</v>
      </c>
      <c r="E1208" s="5" t="s">
        <v>172</v>
      </c>
      <c r="F1208" s="6">
        <v>43199</v>
      </c>
      <c r="G1208" s="5" t="s">
        <v>148</v>
      </c>
      <c r="H1208" s="5" t="s">
        <v>209</v>
      </c>
      <c r="I1208">
        <v>43016</v>
      </c>
      <c r="J1208">
        <v>183</v>
      </c>
      <c r="K1208">
        <v>312.39999999999998</v>
      </c>
      <c r="L1208">
        <v>2</v>
      </c>
      <c r="M1208">
        <v>9684.4</v>
      </c>
      <c r="N1208">
        <v>5993.3410000000003</v>
      </c>
      <c r="O1208">
        <v>2996.67</v>
      </c>
      <c r="P1208">
        <v>156.19999999999999</v>
      </c>
      <c r="Q1208">
        <v>31</v>
      </c>
      <c r="R1208">
        <v>3691.0590000000002</v>
      </c>
      <c r="S1208">
        <v>2018</v>
      </c>
      <c r="T1208">
        <v>4</v>
      </c>
      <c r="U1208">
        <v>15</v>
      </c>
    </row>
    <row r="1209" spans="1:21" x14ac:dyDescent="0.3">
      <c r="A1209" s="5" t="s">
        <v>168</v>
      </c>
      <c r="B1209" s="5" t="s">
        <v>206</v>
      </c>
      <c r="C1209" s="5" t="s">
        <v>110</v>
      </c>
      <c r="D1209" s="5" t="s">
        <v>274</v>
      </c>
      <c r="E1209" s="5" t="s">
        <v>172</v>
      </c>
      <c r="F1209" s="6">
        <v>43199</v>
      </c>
      <c r="G1209" s="5" t="s">
        <v>148</v>
      </c>
      <c r="H1209" s="5" t="s">
        <v>173</v>
      </c>
      <c r="I1209">
        <v>43009</v>
      </c>
      <c r="J1209">
        <v>190</v>
      </c>
      <c r="K1209">
        <v>1162.4000000000001</v>
      </c>
      <c r="L1209">
        <v>10</v>
      </c>
      <c r="M1209">
        <v>36034.400000000001</v>
      </c>
      <c r="N1209">
        <v>26366.16</v>
      </c>
      <c r="O1209">
        <v>2636.616</v>
      </c>
      <c r="P1209">
        <v>116.24000000000001</v>
      </c>
      <c r="Q1209">
        <v>31</v>
      </c>
      <c r="R1209">
        <v>9668.24</v>
      </c>
      <c r="S1209">
        <v>2018</v>
      </c>
      <c r="T1209">
        <v>4</v>
      </c>
      <c r="U1209">
        <v>15</v>
      </c>
    </row>
    <row r="1210" spans="1:21" x14ac:dyDescent="0.3">
      <c r="A1210" s="5" t="s">
        <v>168</v>
      </c>
      <c r="B1210" s="5" t="s">
        <v>206</v>
      </c>
      <c r="C1210" s="5" t="s">
        <v>110</v>
      </c>
      <c r="D1210" s="5" t="s">
        <v>274</v>
      </c>
      <c r="E1210" s="5" t="s">
        <v>172</v>
      </c>
      <c r="F1210" s="6">
        <v>43199</v>
      </c>
      <c r="G1210" s="5" t="s">
        <v>148</v>
      </c>
      <c r="H1210" s="5" t="s">
        <v>178</v>
      </c>
      <c r="I1210">
        <v>43009</v>
      </c>
      <c r="J1210">
        <v>190</v>
      </c>
      <c r="K1210">
        <v>522.4</v>
      </c>
      <c r="L1210">
        <v>4</v>
      </c>
      <c r="M1210">
        <v>16194.4</v>
      </c>
      <c r="N1210">
        <v>10546.464</v>
      </c>
      <c r="O1210">
        <v>2636.616</v>
      </c>
      <c r="P1210">
        <v>130.6</v>
      </c>
      <c r="Q1210">
        <v>31</v>
      </c>
      <c r="R1210">
        <v>5647.9359999999997</v>
      </c>
      <c r="S1210">
        <v>2018</v>
      </c>
      <c r="T1210">
        <v>4</v>
      </c>
      <c r="U1210">
        <v>15</v>
      </c>
    </row>
    <row r="1211" spans="1:21" x14ac:dyDescent="0.3">
      <c r="A1211" s="5" t="s">
        <v>168</v>
      </c>
      <c r="B1211" s="5" t="s">
        <v>206</v>
      </c>
      <c r="C1211" s="5" t="s">
        <v>110</v>
      </c>
      <c r="D1211" s="5" t="s">
        <v>274</v>
      </c>
      <c r="E1211" s="5" t="s">
        <v>172</v>
      </c>
      <c r="F1211" s="6">
        <v>43199</v>
      </c>
      <c r="G1211" s="5" t="s">
        <v>148</v>
      </c>
      <c r="H1211" s="5" t="s">
        <v>198</v>
      </c>
      <c r="I1211">
        <v>43009</v>
      </c>
      <c r="J1211">
        <v>190</v>
      </c>
      <c r="K1211">
        <v>383</v>
      </c>
      <c r="L1211">
        <v>3</v>
      </c>
      <c r="M1211">
        <v>11873</v>
      </c>
      <c r="N1211">
        <v>7909.848</v>
      </c>
      <c r="O1211">
        <v>2636.616</v>
      </c>
      <c r="P1211">
        <v>127.66666666666667</v>
      </c>
      <c r="Q1211">
        <v>31</v>
      </c>
      <c r="R1211">
        <v>3963.152</v>
      </c>
      <c r="S1211">
        <v>2018</v>
      </c>
      <c r="T1211">
        <v>4</v>
      </c>
      <c r="U1211">
        <v>15</v>
      </c>
    </row>
    <row r="1212" spans="1:21" x14ac:dyDescent="0.3">
      <c r="A1212" s="5" t="s">
        <v>168</v>
      </c>
      <c r="B1212" s="5" t="s">
        <v>206</v>
      </c>
      <c r="C1212" s="5" t="s">
        <v>110</v>
      </c>
      <c r="D1212" s="5" t="s">
        <v>274</v>
      </c>
      <c r="E1212" s="5" t="s">
        <v>172</v>
      </c>
      <c r="F1212" s="6">
        <v>43199</v>
      </c>
      <c r="G1212" s="5" t="s">
        <v>148</v>
      </c>
      <c r="H1212" s="5" t="s">
        <v>197</v>
      </c>
      <c r="I1212">
        <v>43009</v>
      </c>
      <c r="J1212">
        <v>190</v>
      </c>
      <c r="K1212">
        <v>835</v>
      </c>
      <c r="L1212">
        <v>7</v>
      </c>
      <c r="M1212">
        <v>25885</v>
      </c>
      <c r="N1212">
        <v>18456.312000000002</v>
      </c>
      <c r="O1212">
        <v>2636.616</v>
      </c>
      <c r="P1212">
        <v>119.28571428571429</v>
      </c>
      <c r="Q1212">
        <v>31</v>
      </c>
      <c r="R1212">
        <v>7428.6880000000001</v>
      </c>
      <c r="S1212">
        <v>2018</v>
      </c>
      <c r="T1212">
        <v>4</v>
      </c>
      <c r="U1212">
        <v>15</v>
      </c>
    </row>
    <row r="1213" spans="1:21" x14ac:dyDescent="0.3">
      <c r="A1213" s="5" t="s">
        <v>168</v>
      </c>
      <c r="B1213" s="5" t="s">
        <v>206</v>
      </c>
      <c r="C1213" s="5" t="s">
        <v>110</v>
      </c>
      <c r="D1213" s="5" t="s">
        <v>274</v>
      </c>
      <c r="E1213" s="5" t="s">
        <v>172</v>
      </c>
      <c r="F1213" s="6">
        <v>43199</v>
      </c>
      <c r="G1213" s="5" t="s">
        <v>148</v>
      </c>
      <c r="H1213" s="5" t="s">
        <v>208</v>
      </c>
      <c r="I1213">
        <v>43009</v>
      </c>
      <c r="J1213">
        <v>190</v>
      </c>
      <c r="K1213">
        <v>113.4</v>
      </c>
      <c r="L1213">
        <v>1</v>
      </c>
      <c r="M1213">
        <v>3515.4</v>
      </c>
      <c r="N1213">
        <v>2636.616</v>
      </c>
      <c r="O1213">
        <v>2636.616</v>
      </c>
      <c r="P1213">
        <v>113.4</v>
      </c>
      <c r="Q1213">
        <v>31</v>
      </c>
      <c r="R1213">
        <v>878.78399999999999</v>
      </c>
      <c r="S1213">
        <v>2018</v>
      </c>
      <c r="T1213">
        <v>4</v>
      </c>
      <c r="U1213">
        <v>15</v>
      </c>
    </row>
    <row r="1214" spans="1:21" x14ac:dyDescent="0.3">
      <c r="A1214" s="5" t="s">
        <v>168</v>
      </c>
      <c r="B1214" s="5" t="s">
        <v>206</v>
      </c>
      <c r="C1214" s="5" t="s">
        <v>110</v>
      </c>
      <c r="D1214" s="5" t="s">
        <v>274</v>
      </c>
      <c r="E1214" s="5" t="s">
        <v>172</v>
      </c>
      <c r="F1214" s="6">
        <v>43199</v>
      </c>
      <c r="G1214" s="5" t="s">
        <v>148</v>
      </c>
      <c r="H1214" s="5" t="s">
        <v>240</v>
      </c>
      <c r="I1214">
        <v>43009</v>
      </c>
      <c r="J1214">
        <v>190</v>
      </c>
      <c r="K1214">
        <v>513.6</v>
      </c>
      <c r="L1214">
        <v>4</v>
      </c>
      <c r="M1214">
        <v>15921.6</v>
      </c>
      <c r="N1214">
        <v>10546.464</v>
      </c>
      <c r="O1214">
        <v>2636.616</v>
      </c>
      <c r="P1214">
        <v>128.4</v>
      </c>
      <c r="Q1214">
        <v>31</v>
      </c>
      <c r="R1214">
        <v>5375.1360000000004</v>
      </c>
      <c r="S1214">
        <v>2018</v>
      </c>
      <c r="T1214">
        <v>4</v>
      </c>
      <c r="U1214">
        <v>15</v>
      </c>
    </row>
    <row r="1215" spans="1:21" x14ac:dyDescent="0.3">
      <c r="A1215" s="5" t="s">
        <v>168</v>
      </c>
      <c r="B1215" s="5" t="s">
        <v>206</v>
      </c>
      <c r="C1215" s="5" t="s">
        <v>110</v>
      </c>
      <c r="D1215" s="5" t="s">
        <v>274</v>
      </c>
      <c r="E1215" s="5" t="s">
        <v>172</v>
      </c>
      <c r="F1215" s="6">
        <v>43199</v>
      </c>
      <c r="G1215" s="5" t="s">
        <v>148</v>
      </c>
      <c r="H1215" s="5" t="s">
        <v>235</v>
      </c>
      <c r="I1215">
        <v>43009</v>
      </c>
      <c r="J1215">
        <v>190</v>
      </c>
      <c r="K1215">
        <v>116</v>
      </c>
      <c r="L1215">
        <v>1</v>
      </c>
      <c r="M1215">
        <v>3596</v>
      </c>
      <c r="N1215">
        <v>2636.616</v>
      </c>
      <c r="O1215">
        <v>2636.616</v>
      </c>
      <c r="P1215">
        <v>116</v>
      </c>
      <c r="Q1215">
        <v>31</v>
      </c>
      <c r="R1215">
        <v>959.38400000000001</v>
      </c>
      <c r="S1215">
        <v>2018</v>
      </c>
      <c r="T1215">
        <v>4</v>
      </c>
      <c r="U1215">
        <v>15</v>
      </c>
    </row>
    <row r="1216" spans="1:21" x14ac:dyDescent="0.3">
      <c r="A1216" s="5" t="s">
        <v>168</v>
      </c>
      <c r="B1216" s="5" t="s">
        <v>206</v>
      </c>
      <c r="C1216" s="5" t="s">
        <v>110</v>
      </c>
      <c r="D1216" s="5" t="s">
        <v>274</v>
      </c>
      <c r="E1216" s="5" t="s">
        <v>172</v>
      </c>
      <c r="F1216" s="6">
        <v>43199</v>
      </c>
      <c r="G1216" s="5" t="s">
        <v>148</v>
      </c>
      <c r="H1216" s="5" t="s">
        <v>266</v>
      </c>
      <c r="I1216">
        <v>43009</v>
      </c>
      <c r="J1216">
        <v>190</v>
      </c>
      <c r="K1216">
        <v>5190</v>
      </c>
      <c r="L1216">
        <v>40</v>
      </c>
      <c r="M1216">
        <v>160890</v>
      </c>
      <c r="N1216">
        <v>105464.64200000001</v>
      </c>
      <c r="O1216">
        <v>2636.616</v>
      </c>
      <c r="P1216">
        <v>129.75</v>
      </c>
      <c r="Q1216">
        <v>31</v>
      </c>
      <c r="R1216">
        <v>55425.358</v>
      </c>
      <c r="S1216">
        <v>2018</v>
      </c>
      <c r="T1216">
        <v>4</v>
      </c>
      <c r="U1216">
        <v>15</v>
      </c>
    </row>
    <row r="1217" spans="1:21" x14ac:dyDescent="0.3">
      <c r="A1217" s="5" t="s">
        <v>168</v>
      </c>
      <c r="B1217" s="5" t="s">
        <v>206</v>
      </c>
      <c r="C1217" s="5" t="s">
        <v>110</v>
      </c>
      <c r="D1217" s="5" t="s">
        <v>274</v>
      </c>
      <c r="E1217" s="5" t="s">
        <v>172</v>
      </c>
      <c r="F1217" s="6">
        <v>43200</v>
      </c>
      <c r="G1217" s="5" t="s">
        <v>148</v>
      </c>
      <c r="H1217" s="5" t="s">
        <v>190</v>
      </c>
      <c r="I1217">
        <v>43009</v>
      </c>
      <c r="J1217">
        <v>191</v>
      </c>
      <c r="K1217">
        <v>120</v>
      </c>
      <c r="L1217">
        <v>1</v>
      </c>
      <c r="M1217">
        <v>1500</v>
      </c>
      <c r="N1217">
        <v>2636.616</v>
      </c>
      <c r="O1217">
        <v>2636.616</v>
      </c>
      <c r="P1217">
        <v>120</v>
      </c>
      <c r="Q1217">
        <v>12.5</v>
      </c>
      <c r="R1217">
        <v>-1136.616</v>
      </c>
      <c r="S1217">
        <v>2018</v>
      </c>
      <c r="T1217">
        <v>4</v>
      </c>
      <c r="U1217">
        <v>15</v>
      </c>
    </row>
    <row r="1218" spans="1:21" x14ac:dyDescent="0.3">
      <c r="A1218" s="5" t="s">
        <v>168</v>
      </c>
      <c r="B1218" s="5" t="s">
        <v>175</v>
      </c>
      <c r="C1218" s="5" t="s">
        <v>83</v>
      </c>
      <c r="D1218" s="5" t="s">
        <v>259</v>
      </c>
      <c r="E1218" s="5" t="s">
        <v>172</v>
      </c>
      <c r="F1218" s="6">
        <v>43201</v>
      </c>
      <c r="G1218" s="5" t="s">
        <v>148</v>
      </c>
      <c r="H1218" s="5" t="s">
        <v>194</v>
      </c>
      <c r="I1218">
        <v>43021</v>
      </c>
      <c r="J1218">
        <v>180</v>
      </c>
      <c r="K1218">
        <v>241</v>
      </c>
      <c r="L1218">
        <v>2</v>
      </c>
      <c r="M1218">
        <v>7350.5</v>
      </c>
      <c r="N1218">
        <v>5206.5820000000003</v>
      </c>
      <c r="O1218">
        <v>2603.2910000000002</v>
      </c>
      <c r="P1218">
        <v>120.5</v>
      </c>
      <c r="Q1218">
        <v>30.5</v>
      </c>
      <c r="R1218">
        <v>2143.9180000000001</v>
      </c>
      <c r="S1218">
        <v>2018</v>
      </c>
      <c r="T1218">
        <v>4</v>
      </c>
      <c r="U1218">
        <v>15</v>
      </c>
    </row>
    <row r="1219" spans="1:21" x14ac:dyDescent="0.3">
      <c r="A1219" s="5" t="s">
        <v>168</v>
      </c>
      <c r="B1219" s="5" t="s">
        <v>175</v>
      </c>
      <c r="C1219" s="5" t="s">
        <v>83</v>
      </c>
      <c r="D1219" s="5" t="s">
        <v>259</v>
      </c>
      <c r="E1219" s="5" t="s">
        <v>172</v>
      </c>
      <c r="F1219" s="6">
        <v>43201</v>
      </c>
      <c r="G1219" s="5" t="s">
        <v>148</v>
      </c>
      <c r="H1219" s="5" t="s">
        <v>212</v>
      </c>
      <c r="I1219">
        <v>43021</v>
      </c>
      <c r="J1219">
        <v>180</v>
      </c>
      <c r="K1219">
        <v>98.5</v>
      </c>
      <c r="L1219">
        <v>1</v>
      </c>
      <c r="M1219">
        <v>3152</v>
      </c>
      <c r="N1219">
        <v>2603.2910000000002</v>
      </c>
      <c r="O1219">
        <v>2603.2910000000002</v>
      </c>
      <c r="P1219">
        <v>98.5</v>
      </c>
      <c r="Q1219">
        <v>32</v>
      </c>
      <c r="R1219">
        <v>548.70899999999995</v>
      </c>
      <c r="S1219">
        <v>2018</v>
      </c>
      <c r="T1219">
        <v>4</v>
      </c>
      <c r="U1219">
        <v>15</v>
      </c>
    </row>
    <row r="1220" spans="1:21" x14ac:dyDescent="0.3">
      <c r="A1220" s="5" t="s">
        <v>168</v>
      </c>
      <c r="B1220" s="5" t="s">
        <v>175</v>
      </c>
      <c r="C1220" s="5" t="s">
        <v>83</v>
      </c>
      <c r="D1220" s="5" t="s">
        <v>259</v>
      </c>
      <c r="E1220" s="5" t="s">
        <v>172</v>
      </c>
      <c r="F1220" s="6">
        <v>43201</v>
      </c>
      <c r="G1220" s="5" t="s">
        <v>148</v>
      </c>
      <c r="H1220" s="5" t="s">
        <v>179</v>
      </c>
      <c r="I1220">
        <v>43021</v>
      </c>
      <c r="J1220">
        <v>180</v>
      </c>
      <c r="K1220">
        <v>115</v>
      </c>
      <c r="L1220">
        <v>1</v>
      </c>
      <c r="M1220">
        <v>3680</v>
      </c>
      <c r="N1220">
        <v>2603.2910000000002</v>
      </c>
      <c r="O1220">
        <v>2603.2910000000002</v>
      </c>
      <c r="P1220">
        <v>115</v>
      </c>
      <c r="Q1220">
        <v>32</v>
      </c>
      <c r="R1220">
        <v>1076.7090000000001</v>
      </c>
      <c r="S1220">
        <v>2018</v>
      </c>
      <c r="T1220">
        <v>4</v>
      </c>
      <c r="U1220">
        <v>15</v>
      </c>
    </row>
    <row r="1221" spans="1:21" x14ac:dyDescent="0.3">
      <c r="A1221" s="5" t="s">
        <v>168</v>
      </c>
      <c r="B1221" s="5" t="s">
        <v>175</v>
      </c>
      <c r="C1221" s="5" t="s">
        <v>83</v>
      </c>
      <c r="D1221" s="5" t="s">
        <v>259</v>
      </c>
      <c r="E1221" s="5" t="s">
        <v>172</v>
      </c>
      <c r="F1221" s="6">
        <v>43201</v>
      </c>
      <c r="G1221" s="5" t="s">
        <v>148</v>
      </c>
      <c r="H1221" s="5" t="s">
        <v>179</v>
      </c>
      <c r="I1221">
        <v>43021</v>
      </c>
      <c r="J1221">
        <v>180</v>
      </c>
      <c r="K1221">
        <v>232.5</v>
      </c>
      <c r="L1221">
        <v>2</v>
      </c>
      <c r="M1221">
        <v>7440</v>
      </c>
      <c r="N1221">
        <v>5206.5820000000003</v>
      </c>
      <c r="O1221">
        <v>2603.2910000000002</v>
      </c>
      <c r="P1221">
        <v>116.25</v>
      </c>
      <c r="Q1221">
        <v>32</v>
      </c>
      <c r="R1221">
        <v>2233.4180000000001</v>
      </c>
      <c r="S1221">
        <v>2018</v>
      </c>
      <c r="T1221">
        <v>4</v>
      </c>
      <c r="U1221">
        <v>15</v>
      </c>
    </row>
    <row r="1222" spans="1:21" x14ac:dyDescent="0.3">
      <c r="A1222" s="5" t="s">
        <v>168</v>
      </c>
      <c r="B1222" s="5" t="s">
        <v>175</v>
      </c>
      <c r="C1222" s="5" t="s">
        <v>83</v>
      </c>
      <c r="D1222" s="5" t="s">
        <v>259</v>
      </c>
      <c r="E1222" s="5" t="s">
        <v>172</v>
      </c>
      <c r="F1222" s="6">
        <v>43201</v>
      </c>
      <c r="G1222" s="5" t="s">
        <v>148</v>
      </c>
      <c r="H1222" s="5" t="s">
        <v>194</v>
      </c>
      <c r="I1222">
        <v>43021</v>
      </c>
      <c r="J1222">
        <v>180</v>
      </c>
      <c r="K1222">
        <v>385.5</v>
      </c>
      <c r="L1222">
        <v>3</v>
      </c>
      <c r="M1222">
        <v>11757.75</v>
      </c>
      <c r="N1222">
        <v>7809.8720000000003</v>
      </c>
      <c r="O1222">
        <v>2603.2910000000002</v>
      </c>
      <c r="P1222">
        <v>128.5</v>
      </c>
      <c r="Q1222">
        <v>30.5</v>
      </c>
      <c r="R1222">
        <v>3947.8780000000002</v>
      </c>
      <c r="S1222">
        <v>2018</v>
      </c>
      <c r="T1222">
        <v>4</v>
      </c>
      <c r="U1222">
        <v>15</v>
      </c>
    </row>
    <row r="1223" spans="1:21" x14ac:dyDescent="0.3">
      <c r="A1223" s="5" t="s">
        <v>168</v>
      </c>
      <c r="B1223" s="5" t="s">
        <v>175</v>
      </c>
      <c r="C1223" s="5" t="s">
        <v>84</v>
      </c>
      <c r="D1223" s="5" t="s">
        <v>270</v>
      </c>
      <c r="E1223" s="5" t="s">
        <v>172</v>
      </c>
      <c r="F1223" s="6">
        <v>43201</v>
      </c>
      <c r="G1223" s="5" t="s">
        <v>148</v>
      </c>
      <c r="H1223" s="5" t="s">
        <v>173</v>
      </c>
      <c r="I1223">
        <v>43028</v>
      </c>
      <c r="J1223">
        <v>173</v>
      </c>
      <c r="K1223">
        <v>154.5</v>
      </c>
      <c r="L1223">
        <v>2</v>
      </c>
      <c r="M1223">
        <v>4789.5</v>
      </c>
      <c r="N1223">
        <v>5224.4560000000001</v>
      </c>
      <c r="O1223">
        <v>2612.2280000000001</v>
      </c>
      <c r="P1223">
        <v>77.25</v>
      </c>
      <c r="Q1223">
        <v>31</v>
      </c>
      <c r="R1223">
        <v>-434.95600000000002</v>
      </c>
      <c r="S1223">
        <v>2018</v>
      </c>
      <c r="T1223">
        <v>4</v>
      </c>
      <c r="U1223">
        <v>15</v>
      </c>
    </row>
    <row r="1224" spans="1:21" x14ac:dyDescent="0.3">
      <c r="A1224" s="5" t="s">
        <v>168</v>
      </c>
      <c r="B1224" s="5" t="s">
        <v>175</v>
      </c>
      <c r="C1224" s="5" t="s">
        <v>84</v>
      </c>
      <c r="D1224" s="5" t="s">
        <v>270</v>
      </c>
      <c r="E1224" s="5" t="s">
        <v>227</v>
      </c>
      <c r="F1224" s="6">
        <v>43201</v>
      </c>
      <c r="G1224" s="5" t="s">
        <v>148</v>
      </c>
      <c r="H1224" s="5" t="s">
        <v>173</v>
      </c>
      <c r="I1224">
        <v>43028</v>
      </c>
      <c r="J1224">
        <v>173</v>
      </c>
      <c r="K1224">
        <v>-154.5</v>
      </c>
      <c r="L1224">
        <v>-2</v>
      </c>
      <c r="M1224">
        <v>-4789.5</v>
      </c>
      <c r="N1224">
        <v>-5224.4560000000001</v>
      </c>
      <c r="O1224">
        <v>-2612.2280000000001</v>
      </c>
      <c r="P1224">
        <v>77.25</v>
      </c>
      <c r="Q1224">
        <v>31</v>
      </c>
      <c r="R1224">
        <v>434.95600000000002</v>
      </c>
      <c r="S1224">
        <v>2018</v>
      </c>
      <c r="T1224">
        <v>4</v>
      </c>
      <c r="U1224">
        <v>15</v>
      </c>
    </row>
    <row r="1225" spans="1:21" x14ac:dyDescent="0.3">
      <c r="A1225" s="5" t="s">
        <v>168</v>
      </c>
      <c r="B1225" s="5" t="s">
        <v>175</v>
      </c>
      <c r="C1225" s="5" t="s">
        <v>84</v>
      </c>
      <c r="D1225" s="5" t="s">
        <v>270</v>
      </c>
      <c r="E1225" s="5" t="s">
        <v>172</v>
      </c>
      <c r="F1225" s="6">
        <v>43201</v>
      </c>
      <c r="G1225" s="5" t="s">
        <v>148</v>
      </c>
      <c r="H1225" s="5" t="s">
        <v>173</v>
      </c>
      <c r="I1225">
        <v>43028</v>
      </c>
      <c r="J1225">
        <v>173</v>
      </c>
      <c r="K1225">
        <v>154.5</v>
      </c>
      <c r="L1225">
        <v>2</v>
      </c>
      <c r="M1225">
        <v>4712.25</v>
      </c>
      <c r="N1225">
        <v>5224.4560000000001</v>
      </c>
      <c r="O1225">
        <v>2612.2280000000001</v>
      </c>
      <c r="P1225">
        <v>77.25</v>
      </c>
      <c r="Q1225">
        <v>30.5</v>
      </c>
      <c r="R1225">
        <v>-512.20600000000002</v>
      </c>
      <c r="S1225">
        <v>2018</v>
      </c>
      <c r="T1225">
        <v>4</v>
      </c>
      <c r="U1225">
        <v>15</v>
      </c>
    </row>
    <row r="1226" spans="1:21" x14ac:dyDescent="0.3">
      <c r="A1226" s="5" t="s">
        <v>168</v>
      </c>
      <c r="B1226" s="5" t="s">
        <v>175</v>
      </c>
      <c r="C1226" s="5" t="s">
        <v>86</v>
      </c>
      <c r="D1226" s="5" t="s">
        <v>252</v>
      </c>
      <c r="E1226" s="5" t="s">
        <v>172</v>
      </c>
      <c r="F1226" s="6">
        <v>43201</v>
      </c>
      <c r="G1226" s="5" t="s">
        <v>148</v>
      </c>
      <c r="H1226" s="5" t="s">
        <v>173</v>
      </c>
      <c r="I1226">
        <v>43049</v>
      </c>
      <c r="J1226">
        <v>152</v>
      </c>
      <c r="K1226">
        <v>93</v>
      </c>
      <c r="L1226">
        <v>1</v>
      </c>
      <c r="M1226">
        <v>2836.5</v>
      </c>
      <c r="N1226">
        <v>2549.087</v>
      </c>
      <c r="O1226">
        <v>2549.087</v>
      </c>
      <c r="P1226">
        <v>93</v>
      </c>
      <c r="Q1226">
        <v>30.5</v>
      </c>
      <c r="R1226">
        <v>287.41300000000001</v>
      </c>
      <c r="S1226">
        <v>2018</v>
      </c>
      <c r="T1226">
        <v>4</v>
      </c>
      <c r="U1226">
        <v>15</v>
      </c>
    </row>
    <row r="1227" spans="1:21" x14ac:dyDescent="0.3">
      <c r="A1227" s="5" t="s">
        <v>168</v>
      </c>
      <c r="B1227" s="5" t="s">
        <v>206</v>
      </c>
      <c r="C1227" s="5" t="s">
        <v>103</v>
      </c>
      <c r="D1227" s="5" t="s">
        <v>268</v>
      </c>
      <c r="E1227" s="5" t="s">
        <v>172</v>
      </c>
      <c r="F1227" s="6">
        <v>43201</v>
      </c>
      <c r="G1227" s="5" t="s">
        <v>148</v>
      </c>
      <c r="H1227" s="5" t="s">
        <v>196</v>
      </c>
      <c r="I1227">
        <v>43016</v>
      </c>
      <c r="J1227">
        <v>185</v>
      </c>
      <c r="K1227">
        <v>441</v>
      </c>
      <c r="L1227">
        <v>3</v>
      </c>
      <c r="M1227">
        <v>13450.5</v>
      </c>
      <c r="N1227">
        <v>9028.02</v>
      </c>
      <c r="O1227">
        <v>3009.34</v>
      </c>
      <c r="P1227">
        <v>147</v>
      </c>
      <c r="Q1227">
        <v>30.5</v>
      </c>
      <c r="R1227">
        <v>4422.4799999999996</v>
      </c>
      <c r="S1227">
        <v>2018</v>
      </c>
      <c r="T1227">
        <v>4</v>
      </c>
      <c r="U1227">
        <v>15</v>
      </c>
    </row>
    <row r="1228" spans="1:21" x14ac:dyDescent="0.3">
      <c r="A1228" s="5" t="s">
        <v>168</v>
      </c>
      <c r="B1228" s="5" t="s">
        <v>206</v>
      </c>
      <c r="C1228" s="5" t="s">
        <v>103</v>
      </c>
      <c r="D1228" s="5" t="s">
        <v>268</v>
      </c>
      <c r="E1228" s="5" t="s">
        <v>172</v>
      </c>
      <c r="F1228" s="6">
        <v>43201</v>
      </c>
      <c r="G1228" s="5" t="s">
        <v>148</v>
      </c>
      <c r="H1228" s="5" t="s">
        <v>197</v>
      </c>
      <c r="I1228">
        <v>43016</v>
      </c>
      <c r="J1228">
        <v>185</v>
      </c>
      <c r="K1228">
        <v>738.8</v>
      </c>
      <c r="L1228">
        <v>5</v>
      </c>
      <c r="M1228">
        <v>22902.799999999999</v>
      </c>
      <c r="N1228">
        <v>15046.7</v>
      </c>
      <c r="O1228">
        <v>3009.34</v>
      </c>
      <c r="P1228">
        <v>147.76</v>
      </c>
      <c r="Q1228">
        <v>31</v>
      </c>
      <c r="R1228">
        <v>7856.1</v>
      </c>
      <c r="S1228">
        <v>2018</v>
      </c>
      <c r="T1228">
        <v>4</v>
      </c>
      <c r="U1228">
        <v>15</v>
      </c>
    </row>
    <row r="1229" spans="1:21" x14ac:dyDescent="0.3">
      <c r="A1229" s="5" t="s">
        <v>168</v>
      </c>
      <c r="B1229" s="5" t="s">
        <v>206</v>
      </c>
      <c r="C1229" s="5" t="s">
        <v>103</v>
      </c>
      <c r="D1229" s="5" t="s">
        <v>268</v>
      </c>
      <c r="E1229" s="5" t="s">
        <v>227</v>
      </c>
      <c r="F1229" s="6">
        <v>43201</v>
      </c>
      <c r="G1229" s="5" t="s">
        <v>148</v>
      </c>
      <c r="H1229" s="5" t="s">
        <v>197</v>
      </c>
      <c r="I1229">
        <v>43016</v>
      </c>
      <c r="J1229">
        <v>185</v>
      </c>
      <c r="K1229">
        <v>-738.8</v>
      </c>
      <c r="L1229">
        <v>-5</v>
      </c>
      <c r="M1229">
        <v>-22902.799999999999</v>
      </c>
      <c r="N1229">
        <v>-15046.7</v>
      </c>
      <c r="O1229">
        <v>-3009.34</v>
      </c>
      <c r="P1229">
        <v>147.76</v>
      </c>
      <c r="Q1229">
        <v>31</v>
      </c>
      <c r="R1229">
        <v>-7856.1</v>
      </c>
      <c r="S1229">
        <v>2018</v>
      </c>
      <c r="T1229">
        <v>4</v>
      </c>
      <c r="U1229">
        <v>15</v>
      </c>
    </row>
    <row r="1230" spans="1:21" x14ac:dyDescent="0.3">
      <c r="A1230" s="5" t="s">
        <v>168</v>
      </c>
      <c r="B1230" s="5" t="s">
        <v>206</v>
      </c>
      <c r="C1230" s="5" t="s">
        <v>103</v>
      </c>
      <c r="D1230" s="5" t="s">
        <v>268</v>
      </c>
      <c r="E1230" s="5" t="s">
        <v>172</v>
      </c>
      <c r="F1230" s="6">
        <v>43201</v>
      </c>
      <c r="G1230" s="5" t="s">
        <v>148</v>
      </c>
      <c r="H1230" s="5" t="s">
        <v>197</v>
      </c>
      <c r="I1230">
        <v>43016</v>
      </c>
      <c r="J1230">
        <v>185</v>
      </c>
      <c r="K1230">
        <v>738.8</v>
      </c>
      <c r="L1230">
        <v>5</v>
      </c>
      <c r="M1230">
        <v>22533.4</v>
      </c>
      <c r="N1230">
        <v>15046.7</v>
      </c>
      <c r="O1230">
        <v>3009.34</v>
      </c>
      <c r="P1230">
        <v>147.76</v>
      </c>
      <c r="Q1230">
        <v>30.5</v>
      </c>
      <c r="R1230">
        <v>7486.7</v>
      </c>
      <c r="S1230">
        <v>2018</v>
      </c>
      <c r="T1230">
        <v>4</v>
      </c>
      <c r="U1230">
        <v>15</v>
      </c>
    </row>
    <row r="1231" spans="1:21" x14ac:dyDescent="0.3">
      <c r="A1231" s="5" t="s">
        <v>168</v>
      </c>
      <c r="B1231" s="5" t="s">
        <v>206</v>
      </c>
      <c r="C1231" s="5" t="s">
        <v>103</v>
      </c>
      <c r="D1231" s="5" t="s">
        <v>268</v>
      </c>
      <c r="E1231" s="5" t="s">
        <v>172</v>
      </c>
      <c r="F1231" s="6">
        <v>43201</v>
      </c>
      <c r="G1231" s="5" t="s">
        <v>148</v>
      </c>
      <c r="H1231" s="5" t="s">
        <v>197</v>
      </c>
      <c r="I1231">
        <v>43016</v>
      </c>
      <c r="J1231">
        <v>185</v>
      </c>
      <c r="K1231">
        <v>142.80000000000001</v>
      </c>
      <c r="L1231">
        <v>1</v>
      </c>
      <c r="M1231">
        <v>4355.3999999999996</v>
      </c>
      <c r="N1231">
        <v>3009.34</v>
      </c>
      <c r="O1231">
        <v>3009.34</v>
      </c>
      <c r="P1231">
        <v>142.80000000000001</v>
      </c>
      <c r="Q1231">
        <v>30.5</v>
      </c>
      <c r="R1231">
        <v>1346.06</v>
      </c>
      <c r="S1231">
        <v>2018</v>
      </c>
      <c r="T1231">
        <v>4</v>
      </c>
      <c r="U1231">
        <v>15</v>
      </c>
    </row>
    <row r="1232" spans="1:21" x14ac:dyDescent="0.3">
      <c r="A1232" s="5" t="s">
        <v>168</v>
      </c>
      <c r="B1232" s="5" t="s">
        <v>206</v>
      </c>
      <c r="C1232" s="5" t="s">
        <v>103</v>
      </c>
      <c r="D1232" s="5" t="s">
        <v>268</v>
      </c>
      <c r="E1232" s="5" t="s">
        <v>172</v>
      </c>
      <c r="F1232" s="6">
        <v>43201</v>
      </c>
      <c r="G1232" s="5" t="s">
        <v>148</v>
      </c>
      <c r="H1232" s="5" t="s">
        <v>190</v>
      </c>
      <c r="I1232">
        <v>43016</v>
      </c>
      <c r="J1232">
        <v>185</v>
      </c>
      <c r="K1232">
        <v>106.8</v>
      </c>
      <c r="L1232">
        <v>1</v>
      </c>
      <c r="M1232">
        <v>3310.8</v>
      </c>
      <c r="N1232">
        <v>3009.34</v>
      </c>
      <c r="O1232">
        <v>3009.34</v>
      </c>
      <c r="P1232">
        <v>106.8</v>
      </c>
      <c r="Q1232">
        <v>31</v>
      </c>
      <c r="R1232">
        <v>301.45999999999998</v>
      </c>
      <c r="S1232">
        <v>2018</v>
      </c>
      <c r="T1232">
        <v>4</v>
      </c>
      <c r="U1232">
        <v>15</v>
      </c>
    </row>
    <row r="1233" spans="1:21" x14ac:dyDescent="0.3">
      <c r="A1233" s="5" t="s">
        <v>168</v>
      </c>
      <c r="B1233" s="5" t="s">
        <v>206</v>
      </c>
      <c r="C1233" s="5" t="s">
        <v>103</v>
      </c>
      <c r="D1233" s="5" t="s">
        <v>268</v>
      </c>
      <c r="E1233" s="5" t="s">
        <v>172</v>
      </c>
      <c r="F1233" s="6">
        <v>43201</v>
      </c>
      <c r="G1233" s="5" t="s">
        <v>148</v>
      </c>
      <c r="H1233" s="5" t="s">
        <v>173</v>
      </c>
      <c r="I1233">
        <v>43016</v>
      </c>
      <c r="J1233">
        <v>185</v>
      </c>
      <c r="K1233">
        <v>1297</v>
      </c>
      <c r="L1233">
        <v>10</v>
      </c>
      <c r="M1233">
        <v>39558.5</v>
      </c>
      <c r="N1233">
        <v>30093.401000000002</v>
      </c>
      <c r="O1233">
        <v>3009.34</v>
      </c>
      <c r="P1233">
        <v>129.69999999999999</v>
      </c>
      <c r="Q1233">
        <v>30.5</v>
      </c>
      <c r="R1233">
        <v>9465.0990000000002</v>
      </c>
      <c r="S1233">
        <v>2018</v>
      </c>
      <c r="T1233">
        <v>4</v>
      </c>
      <c r="U1233">
        <v>15</v>
      </c>
    </row>
    <row r="1234" spans="1:21" x14ac:dyDescent="0.3">
      <c r="A1234" s="5" t="s">
        <v>168</v>
      </c>
      <c r="B1234" s="5" t="s">
        <v>206</v>
      </c>
      <c r="C1234" s="5" t="s">
        <v>103</v>
      </c>
      <c r="D1234" s="5" t="s">
        <v>268</v>
      </c>
      <c r="E1234" s="5" t="s">
        <v>172</v>
      </c>
      <c r="F1234" s="6">
        <v>43201</v>
      </c>
      <c r="G1234" s="5" t="s">
        <v>148</v>
      </c>
      <c r="H1234" s="5" t="s">
        <v>201</v>
      </c>
      <c r="I1234">
        <v>43016</v>
      </c>
      <c r="J1234">
        <v>185</v>
      </c>
      <c r="K1234">
        <v>369</v>
      </c>
      <c r="L1234">
        <v>3</v>
      </c>
      <c r="M1234">
        <v>11439</v>
      </c>
      <c r="N1234">
        <v>9028.02</v>
      </c>
      <c r="O1234">
        <v>3009.34</v>
      </c>
      <c r="P1234">
        <v>123</v>
      </c>
      <c r="Q1234">
        <v>31</v>
      </c>
      <c r="R1234">
        <v>2410.98</v>
      </c>
      <c r="S1234">
        <v>2018</v>
      </c>
      <c r="T1234">
        <v>4</v>
      </c>
      <c r="U1234">
        <v>15</v>
      </c>
    </row>
    <row r="1235" spans="1:21" x14ac:dyDescent="0.3">
      <c r="A1235" s="5" t="s">
        <v>168</v>
      </c>
      <c r="B1235" s="5" t="s">
        <v>206</v>
      </c>
      <c r="C1235" s="5" t="s">
        <v>103</v>
      </c>
      <c r="D1235" s="5" t="s">
        <v>268</v>
      </c>
      <c r="E1235" s="5" t="s">
        <v>172</v>
      </c>
      <c r="F1235" s="6">
        <v>43201</v>
      </c>
      <c r="G1235" s="5" t="s">
        <v>148</v>
      </c>
      <c r="H1235" s="5" t="s">
        <v>202</v>
      </c>
      <c r="I1235">
        <v>43016</v>
      </c>
      <c r="J1235">
        <v>185</v>
      </c>
      <c r="K1235">
        <v>1340</v>
      </c>
      <c r="L1235">
        <v>10</v>
      </c>
      <c r="M1235">
        <v>41540</v>
      </c>
      <c r="N1235">
        <v>30093.401000000002</v>
      </c>
      <c r="O1235">
        <v>3009.34</v>
      </c>
      <c r="P1235">
        <v>134</v>
      </c>
      <c r="Q1235">
        <v>31</v>
      </c>
      <c r="R1235">
        <v>11446.599</v>
      </c>
      <c r="S1235">
        <v>2018</v>
      </c>
      <c r="T1235">
        <v>4</v>
      </c>
      <c r="U1235">
        <v>15</v>
      </c>
    </row>
    <row r="1236" spans="1:21" x14ac:dyDescent="0.3">
      <c r="A1236" s="5" t="s">
        <v>168</v>
      </c>
      <c r="B1236" s="5" t="s">
        <v>206</v>
      </c>
      <c r="C1236" s="5" t="s">
        <v>103</v>
      </c>
      <c r="D1236" s="5" t="s">
        <v>268</v>
      </c>
      <c r="E1236" s="5" t="s">
        <v>172</v>
      </c>
      <c r="F1236" s="6">
        <v>43201</v>
      </c>
      <c r="G1236" s="5" t="s">
        <v>148</v>
      </c>
      <c r="H1236" s="5" t="s">
        <v>205</v>
      </c>
      <c r="I1236">
        <v>43016</v>
      </c>
      <c r="J1236">
        <v>185</v>
      </c>
      <c r="K1236">
        <v>370</v>
      </c>
      <c r="L1236">
        <v>3</v>
      </c>
      <c r="M1236">
        <v>11470</v>
      </c>
      <c r="N1236">
        <v>9028.02</v>
      </c>
      <c r="O1236">
        <v>3009.34</v>
      </c>
      <c r="P1236">
        <v>123.33333333333333</v>
      </c>
      <c r="Q1236">
        <v>31</v>
      </c>
      <c r="R1236">
        <v>2441.98</v>
      </c>
      <c r="S1236">
        <v>2018</v>
      </c>
      <c r="T1236">
        <v>4</v>
      </c>
      <c r="U1236">
        <v>15</v>
      </c>
    </row>
    <row r="1237" spans="1:21" x14ac:dyDescent="0.3">
      <c r="A1237" s="5" t="s">
        <v>168</v>
      </c>
      <c r="B1237" s="5" t="s">
        <v>206</v>
      </c>
      <c r="C1237" s="5" t="s">
        <v>103</v>
      </c>
      <c r="D1237" s="5" t="s">
        <v>268</v>
      </c>
      <c r="E1237" s="5" t="s">
        <v>172</v>
      </c>
      <c r="F1237" s="6">
        <v>43201</v>
      </c>
      <c r="G1237" s="5" t="s">
        <v>148</v>
      </c>
      <c r="H1237" s="5" t="s">
        <v>203</v>
      </c>
      <c r="I1237">
        <v>43016</v>
      </c>
      <c r="J1237">
        <v>185</v>
      </c>
      <c r="K1237">
        <v>116</v>
      </c>
      <c r="L1237">
        <v>1</v>
      </c>
      <c r="M1237">
        <v>3596</v>
      </c>
      <c r="N1237">
        <v>3009.34</v>
      </c>
      <c r="O1237">
        <v>3009.34</v>
      </c>
      <c r="P1237">
        <v>116</v>
      </c>
      <c r="Q1237">
        <v>31</v>
      </c>
      <c r="R1237">
        <v>586.66</v>
      </c>
      <c r="S1237">
        <v>2018</v>
      </c>
      <c r="T1237">
        <v>4</v>
      </c>
      <c r="U1237">
        <v>15</v>
      </c>
    </row>
    <row r="1238" spans="1:21" x14ac:dyDescent="0.3">
      <c r="A1238" s="5" t="s">
        <v>168</v>
      </c>
      <c r="B1238" s="5" t="s">
        <v>206</v>
      </c>
      <c r="C1238" s="5" t="s">
        <v>103</v>
      </c>
      <c r="D1238" s="5" t="s">
        <v>268</v>
      </c>
      <c r="E1238" s="5" t="s">
        <v>172</v>
      </c>
      <c r="F1238" s="6">
        <v>43201</v>
      </c>
      <c r="G1238" s="5" t="s">
        <v>148</v>
      </c>
      <c r="H1238" s="5" t="s">
        <v>204</v>
      </c>
      <c r="I1238">
        <v>43016</v>
      </c>
      <c r="J1238">
        <v>185</v>
      </c>
      <c r="K1238">
        <v>570</v>
      </c>
      <c r="L1238">
        <v>4</v>
      </c>
      <c r="M1238">
        <v>17670</v>
      </c>
      <c r="N1238">
        <v>12037.36</v>
      </c>
      <c r="O1238">
        <v>3009.34</v>
      </c>
      <c r="P1238">
        <v>142.5</v>
      </c>
      <c r="Q1238">
        <v>31</v>
      </c>
      <c r="R1238">
        <v>5632.64</v>
      </c>
      <c r="S1238">
        <v>2018</v>
      </c>
      <c r="T1238">
        <v>4</v>
      </c>
      <c r="U1238">
        <v>15</v>
      </c>
    </row>
    <row r="1239" spans="1:21" x14ac:dyDescent="0.3">
      <c r="A1239" s="5" t="s">
        <v>168</v>
      </c>
      <c r="B1239" s="5" t="s">
        <v>206</v>
      </c>
      <c r="C1239" s="5" t="s">
        <v>103</v>
      </c>
      <c r="D1239" s="5" t="s">
        <v>268</v>
      </c>
      <c r="E1239" s="5" t="s">
        <v>172</v>
      </c>
      <c r="F1239" s="6">
        <v>43201</v>
      </c>
      <c r="G1239" s="5" t="s">
        <v>148</v>
      </c>
      <c r="H1239" s="5" t="s">
        <v>237</v>
      </c>
      <c r="I1239">
        <v>43016</v>
      </c>
      <c r="J1239">
        <v>185</v>
      </c>
      <c r="K1239">
        <v>114</v>
      </c>
      <c r="L1239">
        <v>1</v>
      </c>
      <c r="M1239">
        <v>3534</v>
      </c>
      <c r="N1239">
        <v>3009.34</v>
      </c>
      <c r="O1239">
        <v>3009.34</v>
      </c>
      <c r="P1239">
        <v>114</v>
      </c>
      <c r="Q1239">
        <v>31</v>
      </c>
      <c r="R1239">
        <v>524.66</v>
      </c>
      <c r="S1239">
        <v>2018</v>
      </c>
      <c r="T1239">
        <v>4</v>
      </c>
      <c r="U1239">
        <v>15</v>
      </c>
    </row>
    <row r="1240" spans="1:21" x14ac:dyDescent="0.3">
      <c r="A1240" s="5" t="s">
        <v>168</v>
      </c>
      <c r="B1240" s="5" t="s">
        <v>206</v>
      </c>
      <c r="C1240" s="5" t="s">
        <v>103</v>
      </c>
      <c r="D1240" s="5" t="s">
        <v>268</v>
      </c>
      <c r="E1240" s="5" t="s">
        <v>172</v>
      </c>
      <c r="F1240" s="6">
        <v>43201</v>
      </c>
      <c r="G1240" s="5" t="s">
        <v>148</v>
      </c>
      <c r="H1240" s="5" t="s">
        <v>230</v>
      </c>
      <c r="I1240">
        <v>43016</v>
      </c>
      <c r="J1240">
        <v>185</v>
      </c>
      <c r="K1240">
        <v>2151</v>
      </c>
      <c r="L1240">
        <v>15</v>
      </c>
      <c r="M1240">
        <v>65605.5</v>
      </c>
      <c r="N1240">
        <v>45140.101000000002</v>
      </c>
      <c r="O1240">
        <v>3009.34</v>
      </c>
      <c r="P1240">
        <v>143.4</v>
      </c>
      <c r="Q1240">
        <v>30.5</v>
      </c>
      <c r="R1240">
        <v>20465.399000000001</v>
      </c>
      <c r="S1240">
        <v>2018</v>
      </c>
      <c r="T1240">
        <v>4</v>
      </c>
      <c r="U1240">
        <v>15</v>
      </c>
    </row>
    <row r="1241" spans="1:21" x14ac:dyDescent="0.3">
      <c r="A1241" s="5" t="s">
        <v>168</v>
      </c>
      <c r="B1241" s="5" t="s">
        <v>206</v>
      </c>
      <c r="C1241" s="5" t="s">
        <v>103</v>
      </c>
      <c r="D1241" s="5" t="s">
        <v>268</v>
      </c>
      <c r="E1241" s="5" t="s">
        <v>172</v>
      </c>
      <c r="F1241" s="6">
        <v>43201</v>
      </c>
      <c r="G1241" s="5" t="s">
        <v>148</v>
      </c>
      <c r="H1241" s="5" t="s">
        <v>180</v>
      </c>
      <c r="I1241">
        <v>43016</v>
      </c>
      <c r="J1241">
        <v>185</v>
      </c>
      <c r="K1241">
        <v>250</v>
      </c>
      <c r="L1241">
        <v>2</v>
      </c>
      <c r="M1241">
        <v>7750</v>
      </c>
      <c r="N1241">
        <v>6018.68</v>
      </c>
      <c r="O1241">
        <v>3009.34</v>
      </c>
      <c r="P1241">
        <v>125</v>
      </c>
      <c r="Q1241">
        <v>31</v>
      </c>
      <c r="R1241">
        <v>1731.32</v>
      </c>
      <c r="S1241">
        <v>2018</v>
      </c>
      <c r="T1241">
        <v>4</v>
      </c>
      <c r="U1241">
        <v>15</v>
      </c>
    </row>
    <row r="1242" spans="1:21" x14ac:dyDescent="0.3">
      <c r="A1242" s="5" t="s">
        <v>168</v>
      </c>
      <c r="B1242" s="5" t="s">
        <v>206</v>
      </c>
      <c r="C1242" s="5" t="s">
        <v>103</v>
      </c>
      <c r="D1242" s="5" t="s">
        <v>268</v>
      </c>
      <c r="E1242" s="5" t="s">
        <v>172</v>
      </c>
      <c r="F1242" s="6">
        <v>43201</v>
      </c>
      <c r="G1242" s="5" t="s">
        <v>148</v>
      </c>
      <c r="H1242" s="5" t="s">
        <v>216</v>
      </c>
      <c r="I1242">
        <v>43016</v>
      </c>
      <c r="J1242">
        <v>185</v>
      </c>
      <c r="K1242">
        <v>236</v>
      </c>
      <c r="L1242">
        <v>2</v>
      </c>
      <c r="M1242">
        <v>7316</v>
      </c>
      <c r="N1242">
        <v>6018.68</v>
      </c>
      <c r="O1242">
        <v>3009.34</v>
      </c>
      <c r="P1242">
        <v>118</v>
      </c>
      <c r="Q1242">
        <v>31</v>
      </c>
      <c r="R1242">
        <v>1297.32</v>
      </c>
      <c r="S1242">
        <v>2018</v>
      </c>
      <c r="T1242">
        <v>4</v>
      </c>
      <c r="U1242">
        <v>15</v>
      </c>
    </row>
    <row r="1243" spans="1:21" x14ac:dyDescent="0.3">
      <c r="A1243" s="5" t="s">
        <v>168</v>
      </c>
      <c r="B1243" s="5" t="s">
        <v>206</v>
      </c>
      <c r="C1243" s="5" t="s">
        <v>103</v>
      </c>
      <c r="D1243" s="5" t="s">
        <v>268</v>
      </c>
      <c r="E1243" s="5" t="s">
        <v>172</v>
      </c>
      <c r="F1243" s="6">
        <v>43201</v>
      </c>
      <c r="G1243" s="5" t="s">
        <v>148</v>
      </c>
      <c r="H1243" s="5" t="s">
        <v>222</v>
      </c>
      <c r="I1243">
        <v>43016</v>
      </c>
      <c r="J1243">
        <v>185</v>
      </c>
      <c r="K1243">
        <v>153</v>
      </c>
      <c r="L1243">
        <v>1</v>
      </c>
      <c r="M1243">
        <v>4743</v>
      </c>
      <c r="N1243">
        <v>3009.34</v>
      </c>
      <c r="O1243">
        <v>3009.34</v>
      </c>
      <c r="P1243">
        <v>153</v>
      </c>
      <c r="Q1243">
        <v>31</v>
      </c>
      <c r="R1243">
        <v>1733.66</v>
      </c>
      <c r="S1243">
        <v>2018</v>
      </c>
      <c r="T1243">
        <v>4</v>
      </c>
      <c r="U1243">
        <v>15</v>
      </c>
    </row>
    <row r="1244" spans="1:21" x14ac:dyDescent="0.3">
      <c r="A1244" s="5" t="s">
        <v>168</v>
      </c>
      <c r="B1244" s="5" t="s">
        <v>206</v>
      </c>
      <c r="C1244" s="5" t="s">
        <v>103</v>
      </c>
      <c r="D1244" s="5" t="s">
        <v>268</v>
      </c>
      <c r="E1244" s="5" t="s">
        <v>172</v>
      </c>
      <c r="F1244" s="6">
        <v>43201</v>
      </c>
      <c r="G1244" s="5" t="s">
        <v>148</v>
      </c>
      <c r="H1244" s="5" t="s">
        <v>181</v>
      </c>
      <c r="I1244">
        <v>43016</v>
      </c>
      <c r="J1244">
        <v>185</v>
      </c>
      <c r="K1244">
        <v>135</v>
      </c>
      <c r="L1244">
        <v>1</v>
      </c>
      <c r="M1244">
        <v>4185</v>
      </c>
      <c r="N1244">
        <v>3009.34</v>
      </c>
      <c r="O1244">
        <v>3009.34</v>
      </c>
      <c r="P1244">
        <v>135</v>
      </c>
      <c r="Q1244">
        <v>31</v>
      </c>
      <c r="R1244">
        <v>1175.6600000000001</v>
      </c>
      <c r="S1244">
        <v>2018</v>
      </c>
      <c r="T1244">
        <v>4</v>
      </c>
      <c r="U1244">
        <v>15</v>
      </c>
    </row>
    <row r="1245" spans="1:21" x14ac:dyDescent="0.3">
      <c r="A1245" s="5" t="s">
        <v>168</v>
      </c>
      <c r="B1245" s="5" t="s">
        <v>206</v>
      </c>
      <c r="C1245" s="5" t="s">
        <v>103</v>
      </c>
      <c r="D1245" s="5" t="s">
        <v>268</v>
      </c>
      <c r="E1245" s="5" t="s">
        <v>172</v>
      </c>
      <c r="F1245" s="6">
        <v>43201</v>
      </c>
      <c r="G1245" s="5" t="s">
        <v>148</v>
      </c>
      <c r="H1245" s="5" t="s">
        <v>183</v>
      </c>
      <c r="I1245">
        <v>43016</v>
      </c>
      <c r="J1245">
        <v>185</v>
      </c>
      <c r="K1245">
        <v>661</v>
      </c>
      <c r="L1245">
        <v>5</v>
      </c>
      <c r="M1245">
        <v>20491</v>
      </c>
      <c r="N1245">
        <v>15046.7</v>
      </c>
      <c r="O1245">
        <v>3009.34</v>
      </c>
      <c r="P1245">
        <v>132.19999999999999</v>
      </c>
      <c r="Q1245">
        <v>31</v>
      </c>
      <c r="R1245">
        <v>5444.3</v>
      </c>
      <c r="S1245">
        <v>2018</v>
      </c>
      <c r="T1245">
        <v>4</v>
      </c>
      <c r="U1245">
        <v>15</v>
      </c>
    </row>
    <row r="1246" spans="1:21" x14ac:dyDescent="0.3">
      <c r="A1246" s="5" t="s">
        <v>168</v>
      </c>
      <c r="B1246" s="5" t="s">
        <v>206</v>
      </c>
      <c r="C1246" s="5" t="s">
        <v>103</v>
      </c>
      <c r="D1246" s="5" t="s">
        <v>268</v>
      </c>
      <c r="E1246" s="5" t="s">
        <v>172</v>
      </c>
      <c r="F1246" s="6">
        <v>43201</v>
      </c>
      <c r="G1246" s="5" t="s">
        <v>148</v>
      </c>
      <c r="H1246" s="5" t="s">
        <v>184</v>
      </c>
      <c r="I1246">
        <v>43016</v>
      </c>
      <c r="J1246">
        <v>185</v>
      </c>
      <c r="K1246">
        <v>2128</v>
      </c>
      <c r="L1246">
        <v>15</v>
      </c>
      <c r="M1246">
        <v>64904</v>
      </c>
      <c r="N1246">
        <v>45140.101000000002</v>
      </c>
      <c r="O1246">
        <v>3009.34</v>
      </c>
      <c r="P1246">
        <v>141.86666666666667</v>
      </c>
      <c r="Q1246">
        <v>30.5</v>
      </c>
      <c r="R1246">
        <v>19763.899000000001</v>
      </c>
      <c r="S1246">
        <v>2018</v>
      </c>
      <c r="T1246">
        <v>4</v>
      </c>
      <c r="U1246">
        <v>15</v>
      </c>
    </row>
    <row r="1247" spans="1:21" x14ac:dyDescent="0.3">
      <c r="A1247" s="5" t="s">
        <v>168</v>
      </c>
      <c r="B1247" s="5" t="s">
        <v>206</v>
      </c>
      <c r="C1247" s="5" t="s">
        <v>103</v>
      </c>
      <c r="D1247" s="5" t="s">
        <v>268</v>
      </c>
      <c r="E1247" s="5" t="s">
        <v>172</v>
      </c>
      <c r="F1247" s="6">
        <v>43201</v>
      </c>
      <c r="G1247" s="5" t="s">
        <v>148</v>
      </c>
      <c r="H1247" s="5" t="s">
        <v>231</v>
      </c>
      <c r="I1247">
        <v>43016</v>
      </c>
      <c r="J1247">
        <v>185</v>
      </c>
      <c r="K1247">
        <v>120</v>
      </c>
      <c r="L1247">
        <v>1</v>
      </c>
      <c r="M1247">
        <v>3720</v>
      </c>
      <c r="N1247">
        <v>3009.34</v>
      </c>
      <c r="O1247">
        <v>3009.34</v>
      </c>
      <c r="P1247">
        <v>120</v>
      </c>
      <c r="Q1247">
        <v>31</v>
      </c>
      <c r="R1247">
        <v>710.66</v>
      </c>
      <c r="S1247">
        <v>2018</v>
      </c>
      <c r="T1247">
        <v>4</v>
      </c>
      <c r="U1247">
        <v>15</v>
      </c>
    </row>
    <row r="1248" spans="1:21" x14ac:dyDescent="0.3">
      <c r="A1248" s="5" t="s">
        <v>168</v>
      </c>
      <c r="B1248" s="5" t="s">
        <v>206</v>
      </c>
      <c r="C1248" s="5" t="s">
        <v>103</v>
      </c>
      <c r="D1248" s="5" t="s">
        <v>268</v>
      </c>
      <c r="E1248" s="5" t="s">
        <v>172</v>
      </c>
      <c r="F1248" s="6">
        <v>43201</v>
      </c>
      <c r="G1248" s="5" t="s">
        <v>148</v>
      </c>
      <c r="H1248" s="5" t="s">
        <v>185</v>
      </c>
      <c r="I1248">
        <v>43016</v>
      </c>
      <c r="J1248">
        <v>185</v>
      </c>
      <c r="K1248">
        <v>415</v>
      </c>
      <c r="L1248">
        <v>3</v>
      </c>
      <c r="M1248">
        <v>12865</v>
      </c>
      <c r="N1248">
        <v>9028.02</v>
      </c>
      <c r="O1248">
        <v>3009.34</v>
      </c>
      <c r="P1248">
        <v>138.33333333333334</v>
      </c>
      <c r="Q1248">
        <v>31</v>
      </c>
      <c r="R1248">
        <v>3836.98</v>
      </c>
      <c r="S1248">
        <v>2018</v>
      </c>
      <c r="T1248">
        <v>4</v>
      </c>
      <c r="U1248">
        <v>15</v>
      </c>
    </row>
    <row r="1249" spans="1:21" x14ac:dyDescent="0.3">
      <c r="A1249" s="5" t="s">
        <v>168</v>
      </c>
      <c r="B1249" s="5" t="s">
        <v>206</v>
      </c>
      <c r="C1249" s="5" t="s">
        <v>103</v>
      </c>
      <c r="D1249" s="5" t="s">
        <v>268</v>
      </c>
      <c r="E1249" s="5" t="s">
        <v>172</v>
      </c>
      <c r="F1249" s="6">
        <v>43201</v>
      </c>
      <c r="G1249" s="5" t="s">
        <v>148</v>
      </c>
      <c r="H1249" s="5" t="s">
        <v>224</v>
      </c>
      <c r="I1249">
        <v>43016</v>
      </c>
      <c r="J1249">
        <v>185</v>
      </c>
      <c r="K1249">
        <v>146</v>
      </c>
      <c r="L1249">
        <v>1</v>
      </c>
      <c r="M1249">
        <v>4526</v>
      </c>
      <c r="N1249">
        <v>3009.34</v>
      </c>
      <c r="O1249">
        <v>3009.34</v>
      </c>
      <c r="P1249">
        <v>146</v>
      </c>
      <c r="Q1249">
        <v>31</v>
      </c>
      <c r="R1249">
        <v>1516.66</v>
      </c>
      <c r="S1249">
        <v>2018</v>
      </c>
      <c r="T1249">
        <v>4</v>
      </c>
      <c r="U1249">
        <v>15</v>
      </c>
    </row>
    <row r="1250" spans="1:21" x14ac:dyDescent="0.3">
      <c r="A1250" s="5" t="s">
        <v>168</v>
      </c>
      <c r="B1250" s="5" t="s">
        <v>206</v>
      </c>
      <c r="C1250" s="5" t="s">
        <v>103</v>
      </c>
      <c r="D1250" s="5" t="s">
        <v>268</v>
      </c>
      <c r="E1250" s="5" t="s">
        <v>172</v>
      </c>
      <c r="F1250" s="6">
        <v>43201</v>
      </c>
      <c r="G1250" s="5" t="s">
        <v>148</v>
      </c>
      <c r="H1250" s="5" t="s">
        <v>190</v>
      </c>
      <c r="I1250">
        <v>43016</v>
      </c>
      <c r="J1250">
        <v>185</v>
      </c>
      <c r="K1250">
        <v>144</v>
      </c>
      <c r="L1250">
        <v>1</v>
      </c>
      <c r="M1250">
        <v>4464</v>
      </c>
      <c r="N1250">
        <v>3009.34</v>
      </c>
      <c r="O1250">
        <v>3009.34</v>
      </c>
      <c r="P1250">
        <v>144</v>
      </c>
      <c r="Q1250">
        <v>31</v>
      </c>
      <c r="R1250">
        <v>1454.66</v>
      </c>
      <c r="S1250">
        <v>2018</v>
      </c>
      <c r="T1250">
        <v>4</v>
      </c>
      <c r="U1250">
        <v>15</v>
      </c>
    </row>
    <row r="1251" spans="1:21" x14ac:dyDescent="0.3">
      <c r="A1251" s="5" t="s">
        <v>168</v>
      </c>
      <c r="B1251" s="5" t="s">
        <v>206</v>
      </c>
      <c r="C1251" s="5" t="s">
        <v>103</v>
      </c>
      <c r="D1251" s="5" t="s">
        <v>268</v>
      </c>
      <c r="E1251" s="5" t="s">
        <v>172</v>
      </c>
      <c r="F1251" s="6">
        <v>43201</v>
      </c>
      <c r="G1251" s="5" t="s">
        <v>148</v>
      </c>
      <c r="H1251" s="5" t="s">
        <v>191</v>
      </c>
      <c r="I1251">
        <v>43016</v>
      </c>
      <c r="J1251">
        <v>185</v>
      </c>
      <c r="K1251">
        <v>137</v>
      </c>
      <c r="L1251">
        <v>1</v>
      </c>
      <c r="M1251">
        <v>4247</v>
      </c>
      <c r="N1251">
        <v>3009.34</v>
      </c>
      <c r="O1251">
        <v>3009.34</v>
      </c>
      <c r="P1251">
        <v>137</v>
      </c>
      <c r="Q1251">
        <v>31</v>
      </c>
      <c r="R1251">
        <v>1237.6600000000001</v>
      </c>
      <c r="S1251">
        <v>2018</v>
      </c>
      <c r="T1251">
        <v>4</v>
      </c>
      <c r="U1251">
        <v>15</v>
      </c>
    </row>
    <row r="1252" spans="1:21" x14ac:dyDescent="0.3">
      <c r="A1252" s="5" t="s">
        <v>168</v>
      </c>
      <c r="B1252" s="5" t="s">
        <v>206</v>
      </c>
      <c r="C1252" s="5" t="s">
        <v>104</v>
      </c>
      <c r="D1252" s="5" t="s">
        <v>271</v>
      </c>
      <c r="E1252" s="5" t="s">
        <v>172</v>
      </c>
      <c r="F1252" s="6">
        <v>43201</v>
      </c>
      <c r="G1252" s="5" t="s">
        <v>148</v>
      </c>
      <c r="H1252" s="5" t="s">
        <v>178</v>
      </c>
      <c r="I1252">
        <v>43023</v>
      </c>
      <c r="J1252">
        <v>178</v>
      </c>
      <c r="K1252">
        <v>88.8</v>
      </c>
      <c r="L1252">
        <v>1</v>
      </c>
      <c r="M1252">
        <v>2708.4</v>
      </c>
      <c r="N1252">
        <v>2496.1239999999998</v>
      </c>
      <c r="O1252">
        <v>2496.1239999999998</v>
      </c>
      <c r="P1252">
        <v>88.8</v>
      </c>
      <c r="Q1252">
        <v>30.5</v>
      </c>
      <c r="R1252">
        <v>212.27600000000001</v>
      </c>
      <c r="S1252">
        <v>2018</v>
      </c>
      <c r="T1252">
        <v>4</v>
      </c>
      <c r="U1252">
        <v>15</v>
      </c>
    </row>
    <row r="1253" spans="1:21" x14ac:dyDescent="0.3">
      <c r="A1253" s="5" t="s">
        <v>168</v>
      </c>
      <c r="B1253" s="5" t="s">
        <v>206</v>
      </c>
      <c r="C1253" s="5" t="s">
        <v>104</v>
      </c>
      <c r="D1253" s="5" t="s">
        <v>271</v>
      </c>
      <c r="E1253" s="5" t="s">
        <v>172</v>
      </c>
      <c r="F1253" s="6">
        <v>43201</v>
      </c>
      <c r="G1253" s="5" t="s">
        <v>148</v>
      </c>
      <c r="H1253" s="5" t="s">
        <v>208</v>
      </c>
      <c r="I1253">
        <v>43023</v>
      </c>
      <c r="J1253">
        <v>178</v>
      </c>
      <c r="K1253">
        <v>109.6</v>
      </c>
      <c r="L1253">
        <v>1</v>
      </c>
      <c r="M1253">
        <v>3397.6</v>
      </c>
      <c r="N1253">
        <v>2496.1239999999998</v>
      </c>
      <c r="O1253">
        <v>2496.1239999999998</v>
      </c>
      <c r="P1253">
        <v>109.6</v>
      </c>
      <c r="Q1253">
        <v>31</v>
      </c>
      <c r="R1253">
        <v>901.476</v>
      </c>
      <c r="S1253">
        <v>2018</v>
      </c>
      <c r="T1253">
        <v>4</v>
      </c>
      <c r="U1253">
        <v>15</v>
      </c>
    </row>
    <row r="1254" spans="1:21" x14ac:dyDescent="0.3">
      <c r="A1254" s="5" t="s">
        <v>168</v>
      </c>
      <c r="B1254" s="5" t="s">
        <v>206</v>
      </c>
      <c r="C1254" s="5" t="s">
        <v>104</v>
      </c>
      <c r="D1254" s="5" t="s">
        <v>271</v>
      </c>
      <c r="E1254" s="5" t="s">
        <v>172</v>
      </c>
      <c r="F1254" s="6">
        <v>43201</v>
      </c>
      <c r="G1254" s="5" t="s">
        <v>148</v>
      </c>
      <c r="H1254" s="5" t="s">
        <v>209</v>
      </c>
      <c r="I1254">
        <v>43023</v>
      </c>
      <c r="J1254">
        <v>178</v>
      </c>
      <c r="K1254">
        <v>225.4</v>
      </c>
      <c r="L1254">
        <v>2</v>
      </c>
      <c r="M1254">
        <v>6874.7</v>
      </c>
      <c r="N1254">
        <v>4992.2470000000003</v>
      </c>
      <c r="O1254">
        <v>2496.1239999999998</v>
      </c>
      <c r="P1254">
        <v>112.7</v>
      </c>
      <c r="Q1254">
        <v>30.5</v>
      </c>
      <c r="R1254">
        <v>1882.453</v>
      </c>
      <c r="S1254">
        <v>2018</v>
      </c>
      <c r="T1254">
        <v>4</v>
      </c>
      <c r="U1254">
        <v>15</v>
      </c>
    </row>
    <row r="1255" spans="1:21" x14ac:dyDescent="0.3">
      <c r="A1255" s="5" t="s">
        <v>168</v>
      </c>
      <c r="B1255" s="5" t="s">
        <v>206</v>
      </c>
      <c r="C1255" s="5" t="s">
        <v>110</v>
      </c>
      <c r="D1255" s="5" t="s">
        <v>274</v>
      </c>
      <c r="E1255" s="5" t="s">
        <v>172</v>
      </c>
      <c r="F1255" s="6">
        <v>43201</v>
      </c>
      <c r="G1255" s="5" t="s">
        <v>148</v>
      </c>
      <c r="H1255" s="5" t="s">
        <v>173</v>
      </c>
      <c r="I1255">
        <v>43009</v>
      </c>
      <c r="J1255">
        <v>192</v>
      </c>
      <c r="K1255">
        <v>340.4</v>
      </c>
      <c r="L1255">
        <v>3</v>
      </c>
      <c r="M1255">
        <v>10382.200000000001</v>
      </c>
      <c r="N1255">
        <v>7909.848</v>
      </c>
      <c r="O1255">
        <v>2636.616</v>
      </c>
      <c r="P1255">
        <v>113.46666666666665</v>
      </c>
      <c r="Q1255">
        <v>30.5</v>
      </c>
      <c r="R1255">
        <v>2472.3519999999999</v>
      </c>
      <c r="S1255">
        <v>2018</v>
      </c>
      <c r="T1255">
        <v>4</v>
      </c>
      <c r="U1255">
        <v>15</v>
      </c>
    </row>
    <row r="1256" spans="1:21" x14ac:dyDescent="0.3">
      <c r="A1256" s="5" t="s">
        <v>168</v>
      </c>
      <c r="B1256" s="5" t="s">
        <v>175</v>
      </c>
      <c r="C1256" s="5" t="s">
        <v>84</v>
      </c>
      <c r="D1256" s="5" t="s">
        <v>270</v>
      </c>
      <c r="E1256" s="5" t="s">
        <v>172</v>
      </c>
      <c r="F1256" s="6">
        <v>43203</v>
      </c>
      <c r="G1256" s="5" t="s">
        <v>148</v>
      </c>
      <c r="H1256" s="5" t="s">
        <v>229</v>
      </c>
      <c r="I1256">
        <v>43028</v>
      </c>
      <c r="J1256">
        <v>175</v>
      </c>
      <c r="K1256">
        <v>1276</v>
      </c>
      <c r="L1256">
        <v>10</v>
      </c>
      <c r="M1256">
        <v>38280</v>
      </c>
      <c r="N1256">
        <v>26122.28</v>
      </c>
      <c r="O1256">
        <v>2612.2280000000001</v>
      </c>
      <c r="P1256">
        <v>127.6</v>
      </c>
      <c r="Q1256">
        <v>30</v>
      </c>
      <c r="R1256">
        <v>12157.72</v>
      </c>
      <c r="S1256">
        <v>2018</v>
      </c>
      <c r="T1256">
        <v>4</v>
      </c>
      <c r="U1256">
        <v>15</v>
      </c>
    </row>
    <row r="1257" spans="1:21" x14ac:dyDescent="0.3">
      <c r="A1257" s="5" t="s">
        <v>168</v>
      </c>
      <c r="B1257" s="5" t="s">
        <v>169</v>
      </c>
      <c r="C1257" s="5" t="s">
        <v>170</v>
      </c>
      <c r="D1257" s="5" t="s">
        <v>268</v>
      </c>
      <c r="E1257" s="5" t="s">
        <v>172</v>
      </c>
      <c r="F1257" s="6">
        <v>43204</v>
      </c>
      <c r="G1257" s="5" t="s">
        <v>148</v>
      </c>
      <c r="H1257" s="5" t="s">
        <v>190</v>
      </c>
      <c r="I1257">
        <v>43016</v>
      </c>
      <c r="J1257">
        <v>188</v>
      </c>
      <c r="K1257">
        <v>9241</v>
      </c>
      <c r="L1257">
        <v>36</v>
      </c>
      <c r="M1257">
        <v>142575.429</v>
      </c>
      <c r="N1257">
        <v>108336.24400000001</v>
      </c>
      <c r="O1257">
        <v>3009.34</v>
      </c>
      <c r="P1257">
        <v>256.69444444444446</v>
      </c>
      <c r="Q1257">
        <v>15.428599999999999</v>
      </c>
      <c r="R1257">
        <v>34239.184999999998</v>
      </c>
      <c r="S1257">
        <v>2018</v>
      </c>
      <c r="T1257">
        <v>4</v>
      </c>
      <c r="U1257">
        <v>15</v>
      </c>
    </row>
    <row r="1258" spans="1:21" x14ac:dyDescent="0.3">
      <c r="A1258" s="5" t="s">
        <v>168</v>
      </c>
      <c r="B1258" s="5" t="s">
        <v>169</v>
      </c>
      <c r="C1258" s="5" t="s">
        <v>170</v>
      </c>
      <c r="D1258" s="5" t="s">
        <v>271</v>
      </c>
      <c r="E1258" s="5" t="s">
        <v>172</v>
      </c>
      <c r="F1258" s="6">
        <v>43204</v>
      </c>
      <c r="G1258" s="5" t="s">
        <v>148</v>
      </c>
      <c r="H1258" s="5" t="s">
        <v>190</v>
      </c>
      <c r="I1258">
        <v>43023</v>
      </c>
      <c r="J1258">
        <v>181</v>
      </c>
      <c r="K1258">
        <v>9241</v>
      </c>
      <c r="L1258">
        <v>34</v>
      </c>
      <c r="M1258">
        <v>134654.571</v>
      </c>
      <c r="N1258">
        <v>84868.206999999995</v>
      </c>
      <c r="O1258">
        <v>2496.1239999999998</v>
      </c>
      <c r="P1258">
        <v>271.79411764705884</v>
      </c>
      <c r="Q1258">
        <v>14.571400000000001</v>
      </c>
      <c r="R1258">
        <v>49786.364000000001</v>
      </c>
      <c r="S1258">
        <v>2018</v>
      </c>
      <c r="T1258">
        <v>4</v>
      </c>
      <c r="U1258">
        <v>15</v>
      </c>
    </row>
    <row r="1259" spans="1:21" x14ac:dyDescent="0.3">
      <c r="A1259" s="5" t="s">
        <v>168</v>
      </c>
      <c r="B1259" s="5" t="s">
        <v>175</v>
      </c>
      <c r="C1259" s="5" t="s">
        <v>83</v>
      </c>
      <c r="D1259" s="5" t="s">
        <v>259</v>
      </c>
      <c r="E1259" s="5" t="s">
        <v>172</v>
      </c>
      <c r="F1259" s="6">
        <v>43204</v>
      </c>
      <c r="G1259" s="5" t="s">
        <v>148</v>
      </c>
      <c r="H1259" s="5" t="s">
        <v>179</v>
      </c>
      <c r="I1259">
        <v>43021</v>
      </c>
      <c r="J1259">
        <v>183</v>
      </c>
      <c r="K1259">
        <v>253</v>
      </c>
      <c r="L1259">
        <v>2</v>
      </c>
      <c r="M1259">
        <v>8096</v>
      </c>
      <c r="N1259">
        <v>5206.5820000000003</v>
      </c>
      <c r="O1259">
        <v>2603.2910000000002</v>
      </c>
      <c r="P1259">
        <v>126.5</v>
      </c>
      <c r="Q1259">
        <v>32</v>
      </c>
      <c r="R1259">
        <v>2889.4180000000001</v>
      </c>
      <c r="S1259">
        <v>2018</v>
      </c>
      <c r="T1259">
        <v>4</v>
      </c>
      <c r="U1259">
        <v>15</v>
      </c>
    </row>
    <row r="1260" spans="1:21" x14ac:dyDescent="0.3">
      <c r="A1260" s="5" t="s">
        <v>168</v>
      </c>
      <c r="B1260" s="5" t="s">
        <v>175</v>
      </c>
      <c r="C1260" s="5" t="s">
        <v>83</v>
      </c>
      <c r="D1260" s="5" t="s">
        <v>259</v>
      </c>
      <c r="E1260" s="5" t="s">
        <v>172</v>
      </c>
      <c r="F1260" s="6">
        <v>43204</v>
      </c>
      <c r="G1260" s="5" t="s">
        <v>148</v>
      </c>
      <c r="H1260" s="5" t="s">
        <v>212</v>
      </c>
      <c r="I1260">
        <v>43021</v>
      </c>
      <c r="J1260">
        <v>183</v>
      </c>
      <c r="K1260">
        <v>109</v>
      </c>
      <c r="L1260">
        <v>1</v>
      </c>
      <c r="M1260">
        <v>3433.5</v>
      </c>
      <c r="N1260">
        <v>2603.2910000000002</v>
      </c>
      <c r="O1260">
        <v>2603.2910000000002</v>
      </c>
      <c r="P1260">
        <v>109</v>
      </c>
      <c r="Q1260">
        <v>31.5</v>
      </c>
      <c r="R1260">
        <v>830.20899999999995</v>
      </c>
      <c r="S1260">
        <v>2018</v>
      </c>
      <c r="T1260">
        <v>4</v>
      </c>
      <c r="U1260">
        <v>15</v>
      </c>
    </row>
    <row r="1261" spans="1:21" x14ac:dyDescent="0.3">
      <c r="A1261" s="5" t="s">
        <v>168</v>
      </c>
      <c r="B1261" s="5" t="s">
        <v>175</v>
      </c>
      <c r="C1261" s="5" t="s">
        <v>84</v>
      </c>
      <c r="D1261" s="5" t="s">
        <v>270</v>
      </c>
      <c r="E1261" s="5" t="s">
        <v>172</v>
      </c>
      <c r="F1261" s="6">
        <v>43204</v>
      </c>
      <c r="G1261" s="5" t="s">
        <v>148</v>
      </c>
      <c r="H1261" s="5" t="s">
        <v>264</v>
      </c>
      <c r="I1261">
        <v>43028</v>
      </c>
      <c r="J1261">
        <v>176</v>
      </c>
      <c r="K1261">
        <v>1276</v>
      </c>
      <c r="L1261">
        <v>10</v>
      </c>
      <c r="M1261">
        <v>38280</v>
      </c>
      <c r="N1261">
        <v>26122.28</v>
      </c>
      <c r="O1261">
        <v>2612.2280000000001</v>
      </c>
      <c r="P1261">
        <v>127.6</v>
      </c>
      <c r="Q1261">
        <v>30</v>
      </c>
      <c r="R1261">
        <v>12157.72</v>
      </c>
      <c r="S1261">
        <v>2018</v>
      </c>
      <c r="T1261">
        <v>4</v>
      </c>
      <c r="U1261">
        <v>15</v>
      </c>
    </row>
    <row r="1262" spans="1:21" x14ac:dyDescent="0.3">
      <c r="A1262" s="5" t="s">
        <v>168</v>
      </c>
      <c r="B1262" s="5" t="s">
        <v>175</v>
      </c>
      <c r="C1262" s="5" t="s">
        <v>84</v>
      </c>
      <c r="D1262" s="5" t="s">
        <v>270</v>
      </c>
      <c r="E1262" s="5" t="s">
        <v>172</v>
      </c>
      <c r="F1262" s="6">
        <v>43204</v>
      </c>
      <c r="G1262" s="5" t="s">
        <v>148</v>
      </c>
      <c r="H1262" s="5" t="s">
        <v>179</v>
      </c>
      <c r="I1262">
        <v>43028</v>
      </c>
      <c r="J1262">
        <v>176</v>
      </c>
      <c r="K1262">
        <v>268.5</v>
      </c>
      <c r="L1262">
        <v>2</v>
      </c>
      <c r="M1262">
        <v>8457.75</v>
      </c>
      <c r="N1262">
        <v>5224.4560000000001</v>
      </c>
      <c r="O1262">
        <v>2612.2280000000001</v>
      </c>
      <c r="P1262">
        <v>134.25</v>
      </c>
      <c r="Q1262">
        <v>31.5</v>
      </c>
      <c r="R1262">
        <v>3233.2939999999999</v>
      </c>
      <c r="S1262">
        <v>2018</v>
      </c>
      <c r="T1262">
        <v>4</v>
      </c>
      <c r="U1262">
        <v>15</v>
      </c>
    </row>
    <row r="1263" spans="1:21" x14ac:dyDescent="0.3">
      <c r="A1263" s="5" t="s">
        <v>168</v>
      </c>
      <c r="B1263" s="5" t="s">
        <v>175</v>
      </c>
      <c r="C1263" s="5" t="s">
        <v>84</v>
      </c>
      <c r="D1263" s="5" t="s">
        <v>270</v>
      </c>
      <c r="E1263" s="5" t="s">
        <v>172</v>
      </c>
      <c r="F1263" s="6">
        <v>43204</v>
      </c>
      <c r="G1263" s="5" t="s">
        <v>148</v>
      </c>
      <c r="H1263" s="5" t="s">
        <v>194</v>
      </c>
      <c r="I1263">
        <v>43028</v>
      </c>
      <c r="J1263">
        <v>176</v>
      </c>
      <c r="K1263">
        <v>400.5</v>
      </c>
      <c r="L1263">
        <v>3</v>
      </c>
      <c r="M1263">
        <v>12215.25</v>
      </c>
      <c r="N1263">
        <v>7836.6840000000002</v>
      </c>
      <c r="O1263">
        <v>2612.2280000000001</v>
      </c>
      <c r="P1263">
        <v>133.5</v>
      </c>
      <c r="Q1263">
        <v>30.5</v>
      </c>
      <c r="R1263">
        <v>4378.5659999999998</v>
      </c>
      <c r="S1263">
        <v>2018</v>
      </c>
      <c r="T1263">
        <v>4</v>
      </c>
      <c r="U1263">
        <v>15</v>
      </c>
    </row>
    <row r="1264" spans="1:21" x14ac:dyDescent="0.3">
      <c r="A1264" s="5" t="s">
        <v>168</v>
      </c>
      <c r="B1264" s="5" t="s">
        <v>175</v>
      </c>
      <c r="C1264" s="5" t="s">
        <v>84</v>
      </c>
      <c r="D1264" s="5" t="s">
        <v>270</v>
      </c>
      <c r="E1264" s="5" t="s">
        <v>172</v>
      </c>
      <c r="F1264" s="6">
        <v>43204</v>
      </c>
      <c r="G1264" s="5" t="s">
        <v>148</v>
      </c>
      <c r="H1264" s="5" t="s">
        <v>264</v>
      </c>
      <c r="I1264">
        <v>43028</v>
      </c>
      <c r="J1264">
        <v>176</v>
      </c>
      <c r="K1264">
        <v>1719</v>
      </c>
      <c r="L1264">
        <v>14</v>
      </c>
      <c r="M1264">
        <v>51570</v>
      </c>
      <c r="N1264">
        <v>36571.192000000003</v>
      </c>
      <c r="O1264">
        <v>2612.2280000000001</v>
      </c>
      <c r="P1264">
        <v>122.78571428571429</v>
      </c>
      <c r="Q1264">
        <v>30</v>
      </c>
      <c r="R1264">
        <v>14998.808000000001</v>
      </c>
      <c r="S1264">
        <v>2018</v>
      </c>
      <c r="T1264">
        <v>4</v>
      </c>
      <c r="U1264">
        <v>15</v>
      </c>
    </row>
    <row r="1265" spans="1:21" x14ac:dyDescent="0.3">
      <c r="A1265" s="5" t="s">
        <v>168</v>
      </c>
      <c r="B1265" s="5" t="s">
        <v>175</v>
      </c>
      <c r="C1265" s="5" t="s">
        <v>84</v>
      </c>
      <c r="D1265" s="5" t="s">
        <v>270</v>
      </c>
      <c r="E1265" s="5" t="s">
        <v>172</v>
      </c>
      <c r="F1265" s="6">
        <v>43204</v>
      </c>
      <c r="G1265" s="5" t="s">
        <v>148</v>
      </c>
      <c r="H1265" s="5" t="s">
        <v>200</v>
      </c>
      <c r="I1265">
        <v>43028</v>
      </c>
      <c r="J1265">
        <v>176</v>
      </c>
      <c r="K1265">
        <v>879</v>
      </c>
      <c r="L1265">
        <v>7</v>
      </c>
      <c r="M1265">
        <v>26809.5</v>
      </c>
      <c r="N1265">
        <v>18285.596000000001</v>
      </c>
      <c r="O1265">
        <v>2612.2280000000001</v>
      </c>
      <c r="P1265">
        <v>125.57142857142857</v>
      </c>
      <c r="Q1265">
        <v>30.5</v>
      </c>
      <c r="R1265">
        <v>8523.9040000000005</v>
      </c>
      <c r="S1265">
        <v>2018</v>
      </c>
      <c r="T1265">
        <v>4</v>
      </c>
      <c r="U1265">
        <v>15</v>
      </c>
    </row>
    <row r="1266" spans="1:21" x14ac:dyDescent="0.3">
      <c r="A1266" s="5" t="s">
        <v>168</v>
      </c>
      <c r="B1266" s="5" t="s">
        <v>175</v>
      </c>
      <c r="C1266" s="5" t="s">
        <v>84</v>
      </c>
      <c r="D1266" s="5" t="s">
        <v>270</v>
      </c>
      <c r="E1266" s="5" t="s">
        <v>172</v>
      </c>
      <c r="F1266" s="6">
        <v>43204</v>
      </c>
      <c r="G1266" s="5" t="s">
        <v>148</v>
      </c>
      <c r="H1266" s="5" t="s">
        <v>263</v>
      </c>
      <c r="I1266">
        <v>43028</v>
      </c>
      <c r="J1266">
        <v>176</v>
      </c>
      <c r="K1266">
        <v>831.5</v>
      </c>
      <c r="L1266">
        <v>6</v>
      </c>
      <c r="M1266">
        <v>25776.5</v>
      </c>
      <c r="N1266">
        <v>15673.368</v>
      </c>
      <c r="O1266">
        <v>2612.2280000000001</v>
      </c>
      <c r="P1266">
        <v>138.58333333333334</v>
      </c>
      <c r="Q1266">
        <v>31</v>
      </c>
      <c r="R1266">
        <v>10103.132</v>
      </c>
      <c r="S1266">
        <v>2018</v>
      </c>
      <c r="T1266">
        <v>4</v>
      </c>
      <c r="U1266">
        <v>15</v>
      </c>
    </row>
    <row r="1267" spans="1:21" x14ac:dyDescent="0.3">
      <c r="A1267" s="5" t="s">
        <v>168</v>
      </c>
      <c r="B1267" s="5" t="s">
        <v>206</v>
      </c>
      <c r="C1267" s="5" t="s">
        <v>103</v>
      </c>
      <c r="D1267" s="5" t="s">
        <v>268</v>
      </c>
      <c r="E1267" s="5" t="s">
        <v>172</v>
      </c>
      <c r="F1267" s="6">
        <v>43204</v>
      </c>
      <c r="G1267" s="5" t="s">
        <v>148</v>
      </c>
      <c r="H1267" s="5" t="s">
        <v>173</v>
      </c>
      <c r="I1267">
        <v>43016</v>
      </c>
      <c r="J1267">
        <v>188</v>
      </c>
      <c r="K1267">
        <v>262</v>
      </c>
      <c r="L1267">
        <v>2</v>
      </c>
      <c r="M1267">
        <v>8122</v>
      </c>
      <c r="N1267">
        <v>6018.68</v>
      </c>
      <c r="O1267">
        <v>3009.34</v>
      </c>
      <c r="P1267">
        <v>131</v>
      </c>
      <c r="Q1267">
        <v>31</v>
      </c>
      <c r="R1267">
        <v>2103.3200000000002</v>
      </c>
      <c r="S1267">
        <v>2018</v>
      </c>
      <c r="T1267">
        <v>4</v>
      </c>
      <c r="U1267">
        <v>15</v>
      </c>
    </row>
    <row r="1268" spans="1:21" x14ac:dyDescent="0.3">
      <c r="A1268" s="5" t="s">
        <v>168</v>
      </c>
      <c r="B1268" s="5" t="s">
        <v>206</v>
      </c>
      <c r="C1268" s="5" t="s">
        <v>103</v>
      </c>
      <c r="D1268" s="5" t="s">
        <v>268</v>
      </c>
      <c r="E1268" s="5" t="s">
        <v>172</v>
      </c>
      <c r="F1268" s="6">
        <v>43204</v>
      </c>
      <c r="G1268" s="5" t="s">
        <v>148</v>
      </c>
      <c r="H1268" s="5" t="s">
        <v>173</v>
      </c>
      <c r="I1268">
        <v>43016</v>
      </c>
      <c r="J1268">
        <v>188</v>
      </c>
      <c r="K1268">
        <v>1490.2</v>
      </c>
      <c r="L1268">
        <v>11</v>
      </c>
      <c r="M1268">
        <v>45451.1</v>
      </c>
      <c r="N1268">
        <v>33102.741000000002</v>
      </c>
      <c r="O1268">
        <v>3009.34</v>
      </c>
      <c r="P1268">
        <v>135.47272727272727</v>
      </c>
      <c r="Q1268">
        <v>30.5</v>
      </c>
      <c r="R1268">
        <v>12348.359</v>
      </c>
      <c r="S1268">
        <v>2018</v>
      </c>
      <c r="T1268">
        <v>4</v>
      </c>
      <c r="U1268">
        <v>15</v>
      </c>
    </row>
    <row r="1269" spans="1:21" x14ac:dyDescent="0.3">
      <c r="A1269" s="5" t="s">
        <v>168</v>
      </c>
      <c r="B1269" s="5" t="s">
        <v>206</v>
      </c>
      <c r="C1269" s="5" t="s">
        <v>103</v>
      </c>
      <c r="D1269" s="5" t="s">
        <v>268</v>
      </c>
      <c r="E1269" s="5" t="s">
        <v>172</v>
      </c>
      <c r="F1269" s="6">
        <v>43204</v>
      </c>
      <c r="G1269" s="5" t="s">
        <v>148</v>
      </c>
      <c r="H1269" s="5" t="s">
        <v>196</v>
      </c>
      <c r="I1269">
        <v>43016</v>
      </c>
      <c r="J1269">
        <v>188</v>
      </c>
      <c r="K1269">
        <v>737</v>
      </c>
      <c r="L1269">
        <v>5</v>
      </c>
      <c r="M1269">
        <v>22478.5</v>
      </c>
      <c r="N1269">
        <v>15046.7</v>
      </c>
      <c r="O1269">
        <v>3009.34</v>
      </c>
      <c r="P1269">
        <v>147.4</v>
      </c>
      <c r="Q1269">
        <v>30.5</v>
      </c>
      <c r="R1269">
        <v>7431.8</v>
      </c>
      <c r="S1269">
        <v>2018</v>
      </c>
      <c r="T1269">
        <v>4</v>
      </c>
      <c r="U1269">
        <v>15</v>
      </c>
    </row>
    <row r="1270" spans="1:21" x14ac:dyDescent="0.3">
      <c r="A1270" s="5" t="s">
        <v>168</v>
      </c>
      <c r="B1270" s="5" t="s">
        <v>206</v>
      </c>
      <c r="C1270" s="5" t="s">
        <v>103</v>
      </c>
      <c r="D1270" s="5" t="s">
        <v>268</v>
      </c>
      <c r="E1270" s="5" t="s">
        <v>172</v>
      </c>
      <c r="F1270" s="6">
        <v>43204</v>
      </c>
      <c r="G1270" s="5" t="s">
        <v>148</v>
      </c>
      <c r="H1270" s="5" t="s">
        <v>197</v>
      </c>
      <c r="I1270">
        <v>43016</v>
      </c>
      <c r="J1270">
        <v>188</v>
      </c>
      <c r="K1270">
        <v>575.6</v>
      </c>
      <c r="L1270">
        <v>4</v>
      </c>
      <c r="M1270">
        <v>17555.8</v>
      </c>
      <c r="N1270">
        <v>12037.36</v>
      </c>
      <c r="O1270">
        <v>3009.34</v>
      </c>
      <c r="P1270">
        <v>143.9</v>
      </c>
      <c r="Q1270">
        <v>30.5</v>
      </c>
      <c r="R1270">
        <v>5518.44</v>
      </c>
      <c r="S1270">
        <v>2018</v>
      </c>
      <c r="T1270">
        <v>4</v>
      </c>
      <c r="U1270">
        <v>15</v>
      </c>
    </row>
    <row r="1271" spans="1:21" x14ac:dyDescent="0.3">
      <c r="A1271" s="5" t="s">
        <v>168</v>
      </c>
      <c r="B1271" s="5" t="s">
        <v>206</v>
      </c>
      <c r="C1271" s="5" t="s">
        <v>103</v>
      </c>
      <c r="D1271" s="5" t="s">
        <v>268</v>
      </c>
      <c r="E1271" s="5" t="s">
        <v>172</v>
      </c>
      <c r="F1271" s="6">
        <v>43204</v>
      </c>
      <c r="G1271" s="5" t="s">
        <v>148</v>
      </c>
      <c r="H1271" s="5" t="s">
        <v>173</v>
      </c>
      <c r="I1271">
        <v>43016</v>
      </c>
      <c r="J1271">
        <v>188</v>
      </c>
      <c r="K1271">
        <v>118</v>
      </c>
      <c r="L1271">
        <v>1</v>
      </c>
      <c r="M1271">
        <v>3599</v>
      </c>
      <c r="N1271">
        <v>3009.34</v>
      </c>
      <c r="O1271">
        <v>3009.34</v>
      </c>
      <c r="P1271">
        <v>118</v>
      </c>
      <c r="Q1271">
        <v>30.5</v>
      </c>
      <c r="R1271">
        <v>589.66</v>
      </c>
      <c r="S1271">
        <v>2018</v>
      </c>
      <c r="T1271">
        <v>4</v>
      </c>
      <c r="U1271">
        <v>15</v>
      </c>
    </row>
    <row r="1272" spans="1:21" x14ac:dyDescent="0.3">
      <c r="A1272" s="5" t="s">
        <v>168</v>
      </c>
      <c r="B1272" s="5" t="s">
        <v>206</v>
      </c>
      <c r="C1272" s="5" t="s">
        <v>104</v>
      </c>
      <c r="D1272" s="5" t="s">
        <v>271</v>
      </c>
      <c r="E1272" s="5" t="s">
        <v>172</v>
      </c>
      <c r="F1272" s="6">
        <v>43204</v>
      </c>
      <c r="G1272" s="5" t="s">
        <v>148</v>
      </c>
      <c r="H1272" s="5" t="s">
        <v>178</v>
      </c>
      <c r="I1272">
        <v>43023</v>
      </c>
      <c r="J1272">
        <v>181</v>
      </c>
      <c r="K1272">
        <v>413.2</v>
      </c>
      <c r="L1272">
        <v>4</v>
      </c>
      <c r="M1272">
        <v>12602.6</v>
      </c>
      <c r="N1272">
        <v>9984.4950000000008</v>
      </c>
      <c r="O1272">
        <v>2496.1239999999998</v>
      </c>
      <c r="P1272">
        <v>103.3</v>
      </c>
      <c r="Q1272">
        <v>30.5</v>
      </c>
      <c r="R1272">
        <v>2618.105</v>
      </c>
      <c r="S1272">
        <v>2018</v>
      </c>
      <c r="T1272">
        <v>4</v>
      </c>
      <c r="U1272">
        <v>15</v>
      </c>
    </row>
    <row r="1273" spans="1:21" x14ac:dyDescent="0.3">
      <c r="A1273" s="5" t="s">
        <v>168</v>
      </c>
      <c r="B1273" s="5" t="s">
        <v>206</v>
      </c>
      <c r="C1273" s="5" t="s">
        <v>104</v>
      </c>
      <c r="D1273" s="5" t="s">
        <v>271</v>
      </c>
      <c r="E1273" s="5" t="s">
        <v>172</v>
      </c>
      <c r="F1273" s="6">
        <v>43204</v>
      </c>
      <c r="G1273" s="5" t="s">
        <v>148</v>
      </c>
      <c r="H1273" s="5" t="s">
        <v>209</v>
      </c>
      <c r="I1273">
        <v>43023</v>
      </c>
      <c r="J1273">
        <v>181</v>
      </c>
      <c r="K1273">
        <v>114.6</v>
      </c>
      <c r="L1273">
        <v>1</v>
      </c>
      <c r="M1273">
        <v>3495.3</v>
      </c>
      <c r="N1273">
        <v>2496.1239999999998</v>
      </c>
      <c r="O1273">
        <v>2496.1239999999998</v>
      </c>
      <c r="P1273">
        <v>114.6</v>
      </c>
      <c r="Q1273">
        <v>30.5</v>
      </c>
      <c r="R1273">
        <v>999.17600000000004</v>
      </c>
      <c r="S1273">
        <v>2018</v>
      </c>
      <c r="T1273">
        <v>4</v>
      </c>
      <c r="U1273">
        <v>15</v>
      </c>
    </row>
    <row r="1274" spans="1:21" x14ac:dyDescent="0.3">
      <c r="A1274" s="5" t="s">
        <v>168</v>
      </c>
      <c r="B1274" s="5" t="s">
        <v>206</v>
      </c>
      <c r="C1274" s="5" t="s">
        <v>104</v>
      </c>
      <c r="D1274" s="5" t="s">
        <v>271</v>
      </c>
      <c r="E1274" s="5" t="s">
        <v>172</v>
      </c>
      <c r="F1274" s="6">
        <v>43204</v>
      </c>
      <c r="G1274" s="5" t="s">
        <v>148</v>
      </c>
      <c r="H1274" s="5" t="s">
        <v>235</v>
      </c>
      <c r="I1274">
        <v>43023</v>
      </c>
      <c r="J1274">
        <v>181</v>
      </c>
      <c r="K1274">
        <v>125.2</v>
      </c>
      <c r="L1274">
        <v>1</v>
      </c>
      <c r="M1274">
        <v>3818.6</v>
      </c>
      <c r="N1274">
        <v>2496.1239999999998</v>
      </c>
      <c r="O1274">
        <v>2496.1239999999998</v>
      </c>
      <c r="P1274">
        <v>125.2</v>
      </c>
      <c r="Q1274">
        <v>30.5</v>
      </c>
      <c r="R1274">
        <v>1322.4760000000001</v>
      </c>
      <c r="S1274">
        <v>2018</v>
      </c>
      <c r="T1274">
        <v>4</v>
      </c>
      <c r="U1274">
        <v>15</v>
      </c>
    </row>
    <row r="1275" spans="1:21" x14ac:dyDescent="0.3">
      <c r="A1275" s="5" t="s">
        <v>168</v>
      </c>
      <c r="B1275" s="5" t="s">
        <v>206</v>
      </c>
      <c r="C1275" s="5" t="s">
        <v>104</v>
      </c>
      <c r="D1275" s="5" t="s">
        <v>271</v>
      </c>
      <c r="E1275" s="5" t="s">
        <v>172</v>
      </c>
      <c r="F1275" s="6">
        <v>43204</v>
      </c>
      <c r="G1275" s="5" t="s">
        <v>148</v>
      </c>
      <c r="H1275" s="5" t="s">
        <v>190</v>
      </c>
      <c r="I1275">
        <v>43023</v>
      </c>
      <c r="J1275">
        <v>181</v>
      </c>
      <c r="K1275">
        <v>119</v>
      </c>
      <c r="L1275">
        <v>1</v>
      </c>
      <c r="M1275">
        <v>3629.5</v>
      </c>
      <c r="N1275">
        <v>2496.1239999999998</v>
      </c>
      <c r="O1275">
        <v>2496.1239999999998</v>
      </c>
      <c r="P1275">
        <v>119</v>
      </c>
      <c r="Q1275">
        <v>30.5</v>
      </c>
      <c r="R1275">
        <v>1133.376</v>
      </c>
      <c r="S1275">
        <v>2018</v>
      </c>
      <c r="T1275">
        <v>4</v>
      </c>
      <c r="U1275">
        <v>15</v>
      </c>
    </row>
    <row r="1276" spans="1:21" x14ac:dyDescent="0.3">
      <c r="A1276" s="5" t="s">
        <v>168</v>
      </c>
      <c r="B1276" s="5" t="s">
        <v>206</v>
      </c>
      <c r="C1276" s="5" t="s">
        <v>104</v>
      </c>
      <c r="D1276" s="5" t="s">
        <v>271</v>
      </c>
      <c r="E1276" s="5" t="s">
        <v>172</v>
      </c>
      <c r="F1276" s="6">
        <v>43204</v>
      </c>
      <c r="G1276" s="5" t="s">
        <v>148</v>
      </c>
      <c r="H1276" s="5" t="s">
        <v>190</v>
      </c>
      <c r="I1276">
        <v>43023</v>
      </c>
      <c r="J1276">
        <v>181</v>
      </c>
      <c r="K1276">
        <v>119.6</v>
      </c>
      <c r="L1276">
        <v>1</v>
      </c>
      <c r="M1276">
        <v>3647.8</v>
      </c>
      <c r="N1276">
        <v>2496.1239999999998</v>
      </c>
      <c r="O1276">
        <v>2496.1239999999998</v>
      </c>
      <c r="P1276">
        <v>119.6</v>
      </c>
      <c r="Q1276">
        <v>30.5</v>
      </c>
      <c r="R1276">
        <v>1151.6759999999999</v>
      </c>
      <c r="S1276">
        <v>2018</v>
      </c>
      <c r="T1276">
        <v>4</v>
      </c>
      <c r="U1276">
        <v>15</v>
      </c>
    </row>
    <row r="1277" spans="1:21" x14ac:dyDescent="0.3">
      <c r="A1277" s="5" t="s">
        <v>168</v>
      </c>
      <c r="B1277" s="5" t="s">
        <v>206</v>
      </c>
      <c r="C1277" s="5" t="s">
        <v>104</v>
      </c>
      <c r="D1277" s="5" t="s">
        <v>271</v>
      </c>
      <c r="E1277" s="5" t="s">
        <v>172</v>
      </c>
      <c r="F1277" s="6">
        <v>43204</v>
      </c>
      <c r="G1277" s="5" t="s">
        <v>148</v>
      </c>
      <c r="H1277" s="5" t="s">
        <v>173</v>
      </c>
      <c r="I1277">
        <v>43023</v>
      </c>
      <c r="J1277">
        <v>181</v>
      </c>
      <c r="K1277">
        <v>1495.8</v>
      </c>
      <c r="L1277">
        <v>13</v>
      </c>
      <c r="M1277">
        <v>45621.9</v>
      </c>
      <c r="N1277">
        <v>32449.609</v>
      </c>
      <c r="O1277">
        <v>2496.1239999999998</v>
      </c>
      <c r="P1277">
        <v>115.06153846153846</v>
      </c>
      <c r="Q1277">
        <v>30.5</v>
      </c>
      <c r="R1277">
        <v>13172.290999999999</v>
      </c>
      <c r="S1277">
        <v>2018</v>
      </c>
      <c r="T1277">
        <v>4</v>
      </c>
      <c r="U1277">
        <v>15</v>
      </c>
    </row>
    <row r="1278" spans="1:21" x14ac:dyDescent="0.3">
      <c r="A1278" s="5" t="s">
        <v>168</v>
      </c>
      <c r="B1278" s="5" t="s">
        <v>206</v>
      </c>
      <c r="C1278" s="5" t="s">
        <v>104</v>
      </c>
      <c r="D1278" s="5" t="s">
        <v>271</v>
      </c>
      <c r="E1278" s="5" t="s">
        <v>172</v>
      </c>
      <c r="F1278" s="6">
        <v>43204</v>
      </c>
      <c r="G1278" s="5" t="s">
        <v>148</v>
      </c>
      <c r="H1278" s="5" t="s">
        <v>173</v>
      </c>
      <c r="I1278">
        <v>43023</v>
      </c>
      <c r="J1278">
        <v>181</v>
      </c>
      <c r="K1278">
        <v>1268</v>
      </c>
      <c r="L1278">
        <v>11</v>
      </c>
      <c r="M1278">
        <v>38674</v>
      </c>
      <c r="N1278">
        <v>27457.361000000001</v>
      </c>
      <c r="O1278">
        <v>2496.1239999999998</v>
      </c>
      <c r="P1278">
        <v>115.27272727272727</v>
      </c>
      <c r="Q1278">
        <v>30.5</v>
      </c>
      <c r="R1278">
        <v>11216.638999999999</v>
      </c>
      <c r="S1278">
        <v>2018</v>
      </c>
      <c r="T1278">
        <v>4</v>
      </c>
      <c r="U1278">
        <v>15</v>
      </c>
    </row>
    <row r="1279" spans="1:21" x14ac:dyDescent="0.3">
      <c r="A1279" s="5" t="s">
        <v>168</v>
      </c>
      <c r="B1279" s="5" t="s">
        <v>206</v>
      </c>
      <c r="C1279" s="5" t="s">
        <v>104</v>
      </c>
      <c r="D1279" s="5" t="s">
        <v>271</v>
      </c>
      <c r="E1279" s="5" t="s">
        <v>172</v>
      </c>
      <c r="F1279" s="6">
        <v>43204</v>
      </c>
      <c r="G1279" s="5" t="s">
        <v>148</v>
      </c>
      <c r="H1279" s="5" t="s">
        <v>178</v>
      </c>
      <c r="I1279">
        <v>43023</v>
      </c>
      <c r="J1279">
        <v>181</v>
      </c>
      <c r="K1279">
        <v>373.8</v>
      </c>
      <c r="L1279">
        <v>3</v>
      </c>
      <c r="M1279">
        <v>11400.9</v>
      </c>
      <c r="N1279">
        <v>7488.3710000000001</v>
      </c>
      <c r="O1279">
        <v>2496.1239999999998</v>
      </c>
      <c r="P1279">
        <v>124.60000000000001</v>
      </c>
      <c r="Q1279">
        <v>30.5</v>
      </c>
      <c r="R1279">
        <v>3912.529</v>
      </c>
      <c r="S1279">
        <v>2018</v>
      </c>
      <c r="T1279">
        <v>4</v>
      </c>
      <c r="U1279">
        <v>15</v>
      </c>
    </row>
    <row r="1280" spans="1:21" x14ac:dyDescent="0.3">
      <c r="A1280" s="5" t="s">
        <v>168</v>
      </c>
      <c r="B1280" s="5" t="s">
        <v>206</v>
      </c>
      <c r="C1280" s="5" t="s">
        <v>104</v>
      </c>
      <c r="D1280" s="5" t="s">
        <v>271</v>
      </c>
      <c r="E1280" s="5" t="s">
        <v>172</v>
      </c>
      <c r="F1280" s="6">
        <v>43204</v>
      </c>
      <c r="G1280" s="5" t="s">
        <v>148</v>
      </c>
      <c r="H1280" s="5" t="s">
        <v>196</v>
      </c>
      <c r="I1280">
        <v>43023</v>
      </c>
      <c r="J1280">
        <v>181</v>
      </c>
      <c r="K1280">
        <v>771</v>
      </c>
      <c r="L1280">
        <v>6</v>
      </c>
      <c r="M1280">
        <v>23515.5</v>
      </c>
      <c r="N1280">
        <v>14976.742</v>
      </c>
      <c r="O1280">
        <v>2496.1239999999998</v>
      </c>
      <c r="P1280">
        <v>128.5</v>
      </c>
      <c r="Q1280">
        <v>30.5</v>
      </c>
      <c r="R1280">
        <v>8538.7579999999998</v>
      </c>
      <c r="S1280">
        <v>2018</v>
      </c>
      <c r="T1280">
        <v>4</v>
      </c>
      <c r="U1280">
        <v>15</v>
      </c>
    </row>
    <row r="1281" spans="1:21" x14ac:dyDescent="0.3">
      <c r="A1281" s="5" t="s">
        <v>168</v>
      </c>
      <c r="B1281" s="5" t="s">
        <v>206</v>
      </c>
      <c r="C1281" s="5" t="s">
        <v>104</v>
      </c>
      <c r="D1281" s="5" t="s">
        <v>271</v>
      </c>
      <c r="E1281" s="5" t="s">
        <v>172</v>
      </c>
      <c r="F1281" s="6">
        <v>43204</v>
      </c>
      <c r="G1281" s="5" t="s">
        <v>148</v>
      </c>
      <c r="H1281" s="5" t="s">
        <v>198</v>
      </c>
      <c r="I1281">
        <v>43023</v>
      </c>
      <c r="J1281">
        <v>181</v>
      </c>
      <c r="K1281">
        <v>392.2</v>
      </c>
      <c r="L1281">
        <v>3</v>
      </c>
      <c r="M1281">
        <v>11962.1</v>
      </c>
      <c r="N1281">
        <v>7488.3710000000001</v>
      </c>
      <c r="O1281">
        <v>2496.1239999999998</v>
      </c>
      <c r="P1281">
        <v>130.73333333333332</v>
      </c>
      <c r="Q1281">
        <v>30.5</v>
      </c>
      <c r="R1281">
        <v>4473.7290000000003</v>
      </c>
      <c r="S1281">
        <v>2018</v>
      </c>
      <c r="T1281">
        <v>4</v>
      </c>
      <c r="U1281">
        <v>15</v>
      </c>
    </row>
    <row r="1282" spans="1:21" x14ac:dyDescent="0.3">
      <c r="A1282" s="5" t="s">
        <v>168</v>
      </c>
      <c r="B1282" s="5" t="s">
        <v>206</v>
      </c>
      <c r="C1282" s="5" t="s">
        <v>104</v>
      </c>
      <c r="D1282" s="5" t="s">
        <v>271</v>
      </c>
      <c r="E1282" s="5" t="s">
        <v>172</v>
      </c>
      <c r="F1282" s="6">
        <v>43204</v>
      </c>
      <c r="G1282" s="5" t="s">
        <v>148</v>
      </c>
      <c r="H1282" s="5" t="s">
        <v>197</v>
      </c>
      <c r="I1282">
        <v>43023</v>
      </c>
      <c r="J1282">
        <v>181</v>
      </c>
      <c r="K1282">
        <v>1114.4000000000001</v>
      </c>
      <c r="L1282">
        <v>8</v>
      </c>
      <c r="M1282">
        <v>33989.199999999997</v>
      </c>
      <c r="N1282">
        <v>19968.990000000002</v>
      </c>
      <c r="O1282">
        <v>2496.1239999999998</v>
      </c>
      <c r="P1282">
        <v>139.30000000000001</v>
      </c>
      <c r="Q1282">
        <v>30.5</v>
      </c>
      <c r="R1282">
        <v>14020.21</v>
      </c>
      <c r="S1282">
        <v>2018</v>
      </c>
      <c r="T1282">
        <v>4</v>
      </c>
      <c r="U1282">
        <v>15</v>
      </c>
    </row>
    <row r="1283" spans="1:21" x14ac:dyDescent="0.3">
      <c r="A1283" s="5" t="s">
        <v>168</v>
      </c>
      <c r="B1283" s="5" t="s">
        <v>206</v>
      </c>
      <c r="C1283" s="5" t="s">
        <v>104</v>
      </c>
      <c r="D1283" s="5" t="s">
        <v>271</v>
      </c>
      <c r="E1283" s="5" t="s">
        <v>172</v>
      </c>
      <c r="F1283" s="6">
        <v>43204</v>
      </c>
      <c r="G1283" s="5" t="s">
        <v>148</v>
      </c>
      <c r="H1283" s="5" t="s">
        <v>208</v>
      </c>
      <c r="I1283">
        <v>43023</v>
      </c>
      <c r="J1283">
        <v>181</v>
      </c>
      <c r="K1283">
        <v>113.4</v>
      </c>
      <c r="L1283">
        <v>1</v>
      </c>
      <c r="M1283">
        <v>3458.7</v>
      </c>
      <c r="N1283">
        <v>2496.1239999999998</v>
      </c>
      <c r="O1283">
        <v>2496.1239999999998</v>
      </c>
      <c r="P1283">
        <v>113.4</v>
      </c>
      <c r="Q1283">
        <v>30.5</v>
      </c>
      <c r="R1283">
        <v>962.57600000000002</v>
      </c>
      <c r="S1283">
        <v>2018</v>
      </c>
      <c r="T1283">
        <v>4</v>
      </c>
      <c r="U1283">
        <v>15</v>
      </c>
    </row>
    <row r="1284" spans="1:21" x14ac:dyDescent="0.3">
      <c r="A1284" s="5" t="s">
        <v>168</v>
      </c>
      <c r="B1284" s="5" t="s">
        <v>206</v>
      </c>
      <c r="C1284" s="5" t="s">
        <v>104</v>
      </c>
      <c r="D1284" s="5" t="s">
        <v>271</v>
      </c>
      <c r="E1284" s="5" t="s">
        <v>172</v>
      </c>
      <c r="F1284" s="6">
        <v>43204</v>
      </c>
      <c r="G1284" s="5" t="s">
        <v>148</v>
      </c>
      <c r="H1284" s="5" t="s">
        <v>240</v>
      </c>
      <c r="I1284">
        <v>43023</v>
      </c>
      <c r="J1284">
        <v>181</v>
      </c>
      <c r="K1284">
        <v>691.4</v>
      </c>
      <c r="L1284">
        <v>5</v>
      </c>
      <c r="M1284">
        <v>21087.7</v>
      </c>
      <c r="N1284">
        <v>12480.619000000001</v>
      </c>
      <c r="O1284">
        <v>2496.1239999999998</v>
      </c>
      <c r="P1284">
        <v>138.28</v>
      </c>
      <c r="Q1284">
        <v>30.5</v>
      </c>
      <c r="R1284">
        <v>8607.0810000000001</v>
      </c>
      <c r="S1284">
        <v>2018</v>
      </c>
      <c r="T1284">
        <v>4</v>
      </c>
      <c r="U1284">
        <v>15</v>
      </c>
    </row>
    <row r="1285" spans="1:21" x14ac:dyDescent="0.3">
      <c r="A1285" s="5" t="s">
        <v>168</v>
      </c>
      <c r="B1285" s="5" t="s">
        <v>206</v>
      </c>
      <c r="C1285" s="5" t="s">
        <v>104</v>
      </c>
      <c r="D1285" s="5" t="s">
        <v>271</v>
      </c>
      <c r="E1285" s="5" t="s">
        <v>172</v>
      </c>
      <c r="F1285" s="6">
        <v>43204</v>
      </c>
      <c r="G1285" s="5" t="s">
        <v>148</v>
      </c>
      <c r="H1285" s="5" t="s">
        <v>209</v>
      </c>
      <c r="I1285">
        <v>43023</v>
      </c>
      <c r="J1285">
        <v>181</v>
      </c>
      <c r="K1285">
        <v>248.4</v>
      </c>
      <c r="L1285">
        <v>2</v>
      </c>
      <c r="M1285">
        <v>7576.2</v>
      </c>
      <c r="N1285">
        <v>4992.2470000000003</v>
      </c>
      <c r="O1285">
        <v>2496.1239999999998</v>
      </c>
      <c r="P1285">
        <v>124.2</v>
      </c>
      <c r="Q1285">
        <v>30.5</v>
      </c>
      <c r="R1285">
        <v>2583.953</v>
      </c>
      <c r="S1285">
        <v>2018</v>
      </c>
      <c r="T1285">
        <v>4</v>
      </c>
      <c r="U1285">
        <v>15</v>
      </c>
    </row>
    <row r="1286" spans="1:21" x14ac:dyDescent="0.3">
      <c r="A1286" s="5" t="s">
        <v>168</v>
      </c>
      <c r="B1286" s="5" t="s">
        <v>206</v>
      </c>
      <c r="C1286" s="5" t="s">
        <v>104</v>
      </c>
      <c r="D1286" s="5" t="s">
        <v>271</v>
      </c>
      <c r="E1286" s="5" t="s">
        <v>172</v>
      </c>
      <c r="F1286" s="6">
        <v>43204</v>
      </c>
      <c r="G1286" s="5" t="s">
        <v>148</v>
      </c>
      <c r="H1286" s="5" t="s">
        <v>235</v>
      </c>
      <c r="I1286">
        <v>43023</v>
      </c>
      <c r="J1286">
        <v>181</v>
      </c>
      <c r="K1286">
        <v>131</v>
      </c>
      <c r="L1286">
        <v>1</v>
      </c>
      <c r="M1286">
        <v>3995.5</v>
      </c>
      <c r="N1286">
        <v>2496.1239999999998</v>
      </c>
      <c r="O1286">
        <v>2496.1239999999998</v>
      </c>
      <c r="P1286">
        <v>131</v>
      </c>
      <c r="Q1286">
        <v>30.5</v>
      </c>
      <c r="R1286">
        <v>1499.376</v>
      </c>
      <c r="S1286">
        <v>2018</v>
      </c>
      <c r="T1286">
        <v>4</v>
      </c>
      <c r="U1286">
        <v>15</v>
      </c>
    </row>
    <row r="1287" spans="1:21" x14ac:dyDescent="0.3">
      <c r="A1287" s="5" t="s">
        <v>168</v>
      </c>
      <c r="B1287" s="5" t="s">
        <v>206</v>
      </c>
      <c r="C1287" s="5" t="s">
        <v>103</v>
      </c>
      <c r="D1287" s="5" t="s">
        <v>268</v>
      </c>
      <c r="E1287" s="5" t="s">
        <v>172</v>
      </c>
      <c r="F1287" s="6">
        <v>43206</v>
      </c>
      <c r="G1287" s="5" t="s">
        <v>148</v>
      </c>
      <c r="H1287" s="5" t="s">
        <v>190</v>
      </c>
      <c r="I1287">
        <v>43016</v>
      </c>
      <c r="J1287">
        <v>190</v>
      </c>
      <c r="K1287">
        <v>120</v>
      </c>
      <c r="L1287">
        <v>1</v>
      </c>
      <c r="M1287">
        <v>3720</v>
      </c>
      <c r="N1287">
        <v>3009.34</v>
      </c>
      <c r="O1287">
        <v>3009.34</v>
      </c>
      <c r="P1287">
        <v>120</v>
      </c>
      <c r="Q1287">
        <v>31</v>
      </c>
      <c r="R1287">
        <v>710.66</v>
      </c>
      <c r="S1287">
        <v>2018</v>
      </c>
      <c r="T1287">
        <v>4</v>
      </c>
      <c r="U1287">
        <v>16</v>
      </c>
    </row>
    <row r="1288" spans="1:21" x14ac:dyDescent="0.3">
      <c r="A1288" s="5" t="s">
        <v>168</v>
      </c>
      <c r="B1288" s="5" t="s">
        <v>206</v>
      </c>
      <c r="C1288" s="5" t="s">
        <v>103</v>
      </c>
      <c r="D1288" s="5" t="s">
        <v>268</v>
      </c>
      <c r="E1288" s="5" t="s">
        <v>172</v>
      </c>
      <c r="F1288" s="6">
        <v>43206</v>
      </c>
      <c r="G1288" s="5" t="s">
        <v>148</v>
      </c>
      <c r="H1288" s="5" t="s">
        <v>226</v>
      </c>
      <c r="I1288">
        <v>43016</v>
      </c>
      <c r="J1288">
        <v>190</v>
      </c>
      <c r="K1288">
        <v>488</v>
      </c>
      <c r="L1288">
        <v>4</v>
      </c>
      <c r="M1288">
        <v>15128</v>
      </c>
      <c r="N1288">
        <v>12037.36</v>
      </c>
      <c r="O1288">
        <v>3009.34</v>
      </c>
      <c r="P1288">
        <v>122</v>
      </c>
      <c r="Q1288">
        <v>31</v>
      </c>
      <c r="R1288">
        <v>3090.64</v>
      </c>
      <c r="S1288">
        <v>2018</v>
      </c>
      <c r="T1288">
        <v>4</v>
      </c>
      <c r="U1288">
        <v>16</v>
      </c>
    </row>
    <row r="1289" spans="1:21" x14ac:dyDescent="0.3">
      <c r="A1289" s="5" t="s">
        <v>168</v>
      </c>
      <c r="B1289" s="5" t="s">
        <v>206</v>
      </c>
      <c r="C1289" s="5" t="s">
        <v>103</v>
      </c>
      <c r="D1289" s="5" t="s">
        <v>268</v>
      </c>
      <c r="E1289" s="5" t="s">
        <v>172</v>
      </c>
      <c r="F1289" s="6">
        <v>43206</v>
      </c>
      <c r="G1289" s="5" t="s">
        <v>148</v>
      </c>
      <c r="H1289" s="5" t="s">
        <v>191</v>
      </c>
      <c r="I1289">
        <v>43016</v>
      </c>
      <c r="J1289">
        <v>190</v>
      </c>
      <c r="K1289">
        <v>824</v>
      </c>
      <c r="L1289">
        <v>6</v>
      </c>
      <c r="M1289">
        <v>25544</v>
      </c>
      <c r="N1289">
        <v>18056.041000000001</v>
      </c>
      <c r="O1289">
        <v>3009.34</v>
      </c>
      <c r="P1289">
        <v>137.33333333333334</v>
      </c>
      <c r="Q1289">
        <v>31</v>
      </c>
      <c r="R1289">
        <v>7487.9589999999998</v>
      </c>
      <c r="S1289">
        <v>2018</v>
      </c>
      <c r="T1289">
        <v>4</v>
      </c>
      <c r="U1289">
        <v>16</v>
      </c>
    </row>
    <row r="1290" spans="1:21" x14ac:dyDescent="0.3">
      <c r="A1290" s="5" t="s">
        <v>168</v>
      </c>
      <c r="B1290" s="5" t="s">
        <v>206</v>
      </c>
      <c r="C1290" s="5" t="s">
        <v>103</v>
      </c>
      <c r="D1290" s="5" t="s">
        <v>268</v>
      </c>
      <c r="E1290" s="5" t="s">
        <v>172</v>
      </c>
      <c r="F1290" s="6">
        <v>43206</v>
      </c>
      <c r="G1290" s="5" t="s">
        <v>148</v>
      </c>
      <c r="H1290" s="5" t="s">
        <v>187</v>
      </c>
      <c r="I1290">
        <v>43016</v>
      </c>
      <c r="J1290">
        <v>190</v>
      </c>
      <c r="K1290">
        <v>262</v>
      </c>
      <c r="L1290">
        <v>2</v>
      </c>
      <c r="M1290">
        <v>8122</v>
      </c>
      <c r="N1290">
        <v>6018.68</v>
      </c>
      <c r="O1290">
        <v>3009.34</v>
      </c>
      <c r="P1290">
        <v>131</v>
      </c>
      <c r="Q1290">
        <v>31</v>
      </c>
      <c r="R1290">
        <v>2103.3200000000002</v>
      </c>
      <c r="S1290">
        <v>2018</v>
      </c>
      <c r="T1290">
        <v>4</v>
      </c>
      <c r="U1290">
        <v>16</v>
      </c>
    </row>
    <row r="1291" spans="1:21" x14ac:dyDescent="0.3">
      <c r="A1291" s="5" t="s">
        <v>168</v>
      </c>
      <c r="B1291" s="5" t="s">
        <v>206</v>
      </c>
      <c r="C1291" s="5" t="s">
        <v>103</v>
      </c>
      <c r="D1291" s="5" t="s">
        <v>268</v>
      </c>
      <c r="E1291" s="5" t="s">
        <v>172</v>
      </c>
      <c r="F1291" s="6">
        <v>43206</v>
      </c>
      <c r="G1291" s="5" t="s">
        <v>148</v>
      </c>
      <c r="H1291" s="5" t="s">
        <v>182</v>
      </c>
      <c r="I1291">
        <v>43016</v>
      </c>
      <c r="J1291">
        <v>190</v>
      </c>
      <c r="K1291">
        <v>412</v>
      </c>
      <c r="L1291">
        <v>3</v>
      </c>
      <c r="M1291">
        <v>12772</v>
      </c>
      <c r="N1291">
        <v>9028.02</v>
      </c>
      <c r="O1291">
        <v>3009.34</v>
      </c>
      <c r="P1291">
        <v>137.33333333333334</v>
      </c>
      <c r="Q1291">
        <v>31</v>
      </c>
      <c r="R1291">
        <v>3743.98</v>
      </c>
      <c r="S1291">
        <v>2018</v>
      </c>
      <c r="T1291">
        <v>4</v>
      </c>
      <c r="U1291">
        <v>16</v>
      </c>
    </row>
    <row r="1292" spans="1:21" x14ac:dyDescent="0.3">
      <c r="A1292" s="5" t="s">
        <v>168</v>
      </c>
      <c r="B1292" s="5" t="s">
        <v>206</v>
      </c>
      <c r="C1292" s="5" t="s">
        <v>104</v>
      </c>
      <c r="D1292" s="5" t="s">
        <v>271</v>
      </c>
      <c r="E1292" s="5" t="s">
        <v>172</v>
      </c>
      <c r="F1292" s="6">
        <v>43206</v>
      </c>
      <c r="G1292" s="5" t="s">
        <v>148</v>
      </c>
      <c r="H1292" s="5" t="s">
        <v>203</v>
      </c>
      <c r="I1292">
        <v>43023</v>
      </c>
      <c r="J1292">
        <v>183</v>
      </c>
      <c r="K1292">
        <v>124</v>
      </c>
      <c r="L1292">
        <v>1</v>
      </c>
      <c r="M1292">
        <v>3844</v>
      </c>
      <c r="N1292">
        <v>2496.1239999999998</v>
      </c>
      <c r="O1292">
        <v>2496.1239999999998</v>
      </c>
      <c r="P1292">
        <v>124</v>
      </c>
      <c r="Q1292">
        <v>31</v>
      </c>
      <c r="R1292">
        <v>1347.876</v>
      </c>
      <c r="S1292">
        <v>2018</v>
      </c>
      <c r="T1292">
        <v>4</v>
      </c>
      <c r="U1292">
        <v>16</v>
      </c>
    </row>
    <row r="1293" spans="1:21" x14ac:dyDescent="0.3">
      <c r="A1293" s="5" t="s">
        <v>168</v>
      </c>
      <c r="B1293" s="5" t="s">
        <v>206</v>
      </c>
      <c r="C1293" s="5" t="s">
        <v>104</v>
      </c>
      <c r="D1293" s="5" t="s">
        <v>271</v>
      </c>
      <c r="E1293" s="5" t="s">
        <v>172</v>
      </c>
      <c r="F1293" s="6">
        <v>43206</v>
      </c>
      <c r="G1293" s="5" t="s">
        <v>148</v>
      </c>
      <c r="H1293" s="5" t="s">
        <v>204</v>
      </c>
      <c r="I1293">
        <v>43023</v>
      </c>
      <c r="J1293">
        <v>183</v>
      </c>
      <c r="K1293">
        <v>406</v>
      </c>
      <c r="L1293">
        <v>3</v>
      </c>
      <c r="M1293">
        <v>12586</v>
      </c>
      <c r="N1293">
        <v>7488.3710000000001</v>
      </c>
      <c r="O1293">
        <v>2496.1239999999998</v>
      </c>
      <c r="P1293">
        <v>135.33333333333334</v>
      </c>
      <c r="Q1293">
        <v>31</v>
      </c>
      <c r="R1293">
        <v>5097.6289999999999</v>
      </c>
      <c r="S1293">
        <v>2018</v>
      </c>
      <c r="T1293">
        <v>4</v>
      </c>
      <c r="U1293">
        <v>16</v>
      </c>
    </row>
    <row r="1294" spans="1:21" x14ac:dyDescent="0.3">
      <c r="A1294" s="5" t="s">
        <v>168</v>
      </c>
      <c r="B1294" s="5" t="s">
        <v>206</v>
      </c>
      <c r="C1294" s="5" t="s">
        <v>104</v>
      </c>
      <c r="D1294" s="5" t="s">
        <v>271</v>
      </c>
      <c r="E1294" s="5" t="s">
        <v>172</v>
      </c>
      <c r="F1294" s="6">
        <v>43206</v>
      </c>
      <c r="G1294" s="5" t="s">
        <v>148</v>
      </c>
      <c r="H1294" s="5" t="s">
        <v>237</v>
      </c>
      <c r="I1294">
        <v>43023</v>
      </c>
      <c r="J1294">
        <v>183</v>
      </c>
      <c r="K1294">
        <v>223</v>
      </c>
      <c r="L1294">
        <v>2</v>
      </c>
      <c r="M1294">
        <v>6913</v>
      </c>
      <c r="N1294">
        <v>4992.2470000000003</v>
      </c>
      <c r="O1294">
        <v>2496.1239999999998</v>
      </c>
      <c r="P1294">
        <v>111.5</v>
      </c>
      <c r="Q1294">
        <v>31</v>
      </c>
      <c r="R1294">
        <v>1920.7529999999999</v>
      </c>
      <c r="S1294">
        <v>2018</v>
      </c>
      <c r="T1294">
        <v>4</v>
      </c>
      <c r="U1294">
        <v>16</v>
      </c>
    </row>
    <row r="1295" spans="1:21" x14ac:dyDescent="0.3">
      <c r="A1295" s="5" t="s">
        <v>168</v>
      </c>
      <c r="B1295" s="5" t="s">
        <v>206</v>
      </c>
      <c r="C1295" s="5" t="s">
        <v>104</v>
      </c>
      <c r="D1295" s="5" t="s">
        <v>271</v>
      </c>
      <c r="E1295" s="5" t="s">
        <v>172</v>
      </c>
      <c r="F1295" s="6">
        <v>43206</v>
      </c>
      <c r="G1295" s="5" t="s">
        <v>148</v>
      </c>
      <c r="H1295" s="5" t="s">
        <v>205</v>
      </c>
      <c r="I1295">
        <v>43023</v>
      </c>
      <c r="J1295">
        <v>183</v>
      </c>
      <c r="K1295">
        <v>240</v>
      </c>
      <c r="L1295">
        <v>2</v>
      </c>
      <c r="M1295">
        <v>7440</v>
      </c>
      <c r="N1295">
        <v>4992.2470000000003</v>
      </c>
      <c r="O1295">
        <v>2496.1239999999998</v>
      </c>
      <c r="P1295">
        <v>120</v>
      </c>
      <c r="Q1295">
        <v>31</v>
      </c>
      <c r="R1295">
        <v>2447.7530000000002</v>
      </c>
      <c r="S1295">
        <v>2018</v>
      </c>
      <c r="T1295">
        <v>4</v>
      </c>
      <c r="U1295">
        <v>16</v>
      </c>
    </row>
    <row r="1296" spans="1:21" x14ac:dyDescent="0.3">
      <c r="A1296" s="5" t="s">
        <v>168</v>
      </c>
      <c r="B1296" s="5" t="s">
        <v>206</v>
      </c>
      <c r="C1296" s="5" t="s">
        <v>104</v>
      </c>
      <c r="D1296" s="5" t="s">
        <v>271</v>
      </c>
      <c r="E1296" s="5" t="s">
        <v>172</v>
      </c>
      <c r="F1296" s="6">
        <v>43206</v>
      </c>
      <c r="G1296" s="5" t="s">
        <v>148</v>
      </c>
      <c r="H1296" s="5" t="s">
        <v>216</v>
      </c>
      <c r="I1296">
        <v>43023</v>
      </c>
      <c r="J1296">
        <v>183</v>
      </c>
      <c r="K1296">
        <v>118</v>
      </c>
      <c r="L1296">
        <v>1</v>
      </c>
      <c r="M1296">
        <v>3658</v>
      </c>
      <c r="N1296">
        <v>2496.1239999999998</v>
      </c>
      <c r="O1296">
        <v>2496.1239999999998</v>
      </c>
      <c r="P1296">
        <v>118</v>
      </c>
      <c r="Q1296">
        <v>31</v>
      </c>
      <c r="R1296">
        <v>1161.876</v>
      </c>
      <c r="S1296">
        <v>2018</v>
      </c>
      <c r="T1296">
        <v>4</v>
      </c>
      <c r="U1296">
        <v>16</v>
      </c>
    </row>
    <row r="1297" spans="1:21" x14ac:dyDescent="0.3">
      <c r="A1297" s="5" t="s">
        <v>168</v>
      </c>
      <c r="B1297" s="5" t="s">
        <v>206</v>
      </c>
      <c r="C1297" s="5" t="s">
        <v>104</v>
      </c>
      <c r="D1297" s="5" t="s">
        <v>271</v>
      </c>
      <c r="E1297" s="5" t="s">
        <v>172</v>
      </c>
      <c r="F1297" s="6">
        <v>43206</v>
      </c>
      <c r="G1297" s="5" t="s">
        <v>148</v>
      </c>
      <c r="H1297" s="5" t="s">
        <v>181</v>
      </c>
      <c r="I1297">
        <v>43023</v>
      </c>
      <c r="J1297">
        <v>183</v>
      </c>
      <c r="K1297">
        <v>434</v>
      </c>
      <c r="L1297">
        <v>3</v>
      </c>
      <c r="M1297">
        <v>13454</v>
      </c>
      <c r="N1297">
        <v>7488.3710000000001</v>
      </c>
      <c r="O1297">
        <v>2496.1239999999998</v>
      </c>
      <c r="P1297">
        <v>144.66666666666666</v>
      </c>
      <c r="Q1297">
        <v>31</v>
      </c>
      <c r="R1297">
        <v>5965.6289999999999</v>
      </c>
      <c r="S1297">
        <v>2018</v>
      </c>
      <c r="T1297">
        <v>4</v>
      </c>
      <c r="U1297">
        <v>16</v>
      </c>
    </row>
    <row r="1298" spans="1:21" x14ac:dyDescent="0.3">
      <c r="A1298" s="5" t="s">
        <v>168</v>
      </c>
      <c r="B1298" s="5" t="s">
        <v>206</v>
      </c>
      <c r="C1298" s="5" t="s">
        <v>104</v>
      </c>
      <c r="D1298" s="5" t="s">
        <v>271</v>
      </c>
      <c r="E1298" s="5" t="s">
        <v>172</v>
      </c>
      <c r="F1298" s="6">
        <v>43206</v>
      </c>
      <c r="G1298" s="5" t="s">
        <v>148</v>
      </c>
      <c r="H1298" s="5" t="s">
        <v>246</v>
      </c>
      <c r="I1298">
        <v>43023</v>
      </c>
      <c r="J1298">
        <v>183</v>
      </c>
      <c r="K1298">
        <v>532</v>
      </c>
      <c r="L1298">
        <v>4</v>
      </c>
      <c r="M1298">
        <v>16492</v>
      </c>
      <c r="N1298">
        <v>9984.4950000000008</v>
      </c>
      <c r="O1298">
        <v>2496.1239999999998</v>
      </c>
      <c r="P1298">
        <v>133</v>
      </c>
      <c r="Q1298">
        <v>31</v>
      </c>
      <c r="R1298">
        <v>6507.5050000000001</v>
      </c>
      <c r="S1298">
        <v>2018</v>
      </c>
      <c r="T1298">
        <v>4</v>
      </c>
      <c r="U1298">
        <v>16</v>
      </c>
    </row>
    <row r="1299" spans="1:21" x14ac:dyDescent="0.3">
      <c r="A1299" s="5" t="s">
        <v>168</v>
      </c>
      <c r="B1299" s="5" t="s">
        <v>206</v>
      </c>
      <c r="C1299" s="5" t="s">
        <v>104</v>
      </c>
      <c r="D1299" s="5" t="s">
        <v>271</v>
      </c>
      <c r="E1299" s="5" t="s">
        <v>172</v>
      </c>
      <c r="F1299" s="6">
        <v>43206</v>
      </c>
      <c r="G1299" s="5" t="s">
        <v>148</v>
      </c>
      <c r="H1299" s="5" t="s">
        <v>186</v>
      </c>
      <c r="I1299">
        <v>43023</v>
      </c>
      <c r="J1299">
        <v>183</v>
      </c>
      <c r="K1299">
        <v>125</v>
      </c>
      <c r="L1299">
        <v>1</v>
      </c>
      <c r="M1299">
        <v>3875</v>
      </c>
      <c r="N1299">
        <v>2496.1239999999998</v>
      </c>
      <c r="O1299">
        <v>2496.1239999999998</v>
      </c>
      <c r="P1299">
        <v>125</v>
      </c>
      <c r="Q1299">
        <v>31</v>
      </c>
      <c r="R1299">
        <v>1378.876</v>
      </c>
      <c r="S1299">
        <v>2018</v>
      </c>
      <c r="T1299">
        <v>4</v>
      </c>
      <c r="U1299">
        <v>16</v>
      </c>
    </row>
    <row r="1300" spans="1:21" x14ac:dyDescent="0.3">
      <c r="A1300" s="5" t="s">
        <v>168</v>
      </c>
      <c r="B1300" s="5" t="s">
        <v>206</v>
      </c>
      <c r="C1300" s="5" t="s">
        <v>104</v>
      </c>
      <c r="D1300" s="5" t="s">
        <v>271</v>
      </c>
      <c r="E1300" s="5" t="s">
        <v>172</v>
      </c>
      <c r="F1300" s="6">
        <v>43206</v>
      </c>
      <c r="G1300" s="5" t="s">
        <v>148</v>
      </c>
      <c r="H1300" s="5" t="s">
        <v>238</v>
      </c>
      <c r="I1300">
        <v>43023</v>
      </c>
      <c r="J1300">
        <v>183</v>
      </c>
      <c r="K1300">
        <v>240</v>
      </c>
      <c r="L1300">
        <v>2</v>
      </c>
      <c r="M1300">
        <v>7440</v>
      </c>
      <c r="N1300">
        <v>4992.2470000000003</v>
      </c>
      <c r="O1300">
        <v>2496.1239999999998</v>
      </c>
      <c r="P1300">
        <v>120</v>
      </c>
      <c r="Q1300">
        <v>31</v>
      </c>
      <c r="R1300">
        <v>2447.7530000000002</v>
      </c>
      <c r="S1300">
        <v>2018</v>
      </c>
      <c r="T1300">
        <v>4</v>
      </c>
      <c r="U1300">
        <v>16</v>
      </c>
    </row>
    <row r="1301" spans="1:21" x14ac:dyDescent="0.3">
      <c r="A1301" s="5" t="s">
        <v>168</v>
      </c>
      <c r="B1301" s="5" t="s">
        <v>206</v>
      </c>
      <c r="C1301" s="5" t="s">
        <v>104</v>
      </c>
      <c r="D1301" s="5" t="s">
        <v>271</v>
      </c>
      <c r="E1301" s="5" t="s">
        <v>172</v>
      </c>
      <c r="F1301" s="6">
        <v>43206</v>
      </c>
      <c r="G1301" s="5" t="s">
        <v>148</v>
      </c>
      <c r="H1301" s="5" t="s">
        <v>184</v>
      </c>
      <c r="I1301">
        <v>43023</v>
      </c>
      <c r="J1301">
        <v>183</v>
      </c>
      <c r="K1301">
        <v>4073</v>
      </c>
      <c r="L1301">
        <v>30</v>
      </c>
      <c r="M1301">
        <v>124226.5</v>
      </c>
      <c r="N1301">
        <v>74883.712</v>
      </c>
      <c r="O1301">
        <v>2496.1239999999998</v>
      </c>
      <c r="P1301">
        <v>135.76666666666668</v>
      </c>
      <c r="Q1301">
        <v>30.5</v>
      </c>
      <c r="R1301">
        <v>49342.788</v>
      </c>
      <c r="S1301">
        <v>2018</v>
      </c>
      <c r="T1301">
        <v>4</v>
      </c>
      <c r="U1301">
        <v>16</v>
      </c>
    </row>
    <row r="1302" spans="1:21" x14ac:dyDescent="0.3">
      <c r="A1302" s="5" t="s">
        <v>168</v>
      </c>
      <c r="B1302" s="5" t="s">
        <v>206</v>
      </c>
      <c r="C1302" s="5" t="s">
        <v>104</v>
      </c>
      <c r="D1302" s="5" t="s">
        <v>271</v>
      </c>
      <c r="E1302" s="5" t="s">
        <v>172</v>
      </c>
      <c r="F1302" s="6">
        <v>43206</v>
      </c>
      <c r="G1302" s="5" t="s">
        <v>148</v>
      </c>
      <c r="H1302" s="5" t="s">
        <v>224</v>
      </c>
      <c r="I1302">
        <v>43023</v>
      </c>
      <c r="J1302">
        <v>183</v>
      </c>
      <c r="K1302">
        <v>270</v>
      </c>
      <c r="L1302">
        <v>2</v>
      </c>
      <c r="M1302">
        <v>8370</v>
      </c>
      <c r="N1302">
        <v>4992.2470000000003</v>
      </c>
      <c r="O1302">
        <v>2496.1239999999998</v>
      </c>
      <c r="P1302">
        <v>135</v>
      </c>
      <c r="Q1302">
        <v>31</v>
      </c>
      <c r="R1302">
        <v>3377.7530000000002</v>
      </c>
      <c r="S1302">
        <v>2018</v>
      </c>
      <c r="T1302">
        <v>4</v>
      </c>
      <c r="U1302">
        <v>16</v>
      </c>
    </row>
    <row r="1303" spans="1:21" x14ac:dyDescent="0.3">
      <c r="A1303" s="5" t="s">
        <v>168</v>
      </c>
      <c r="B1303" s="5" t="s">
        <v>206</v>
      </c>
      <c r="C1303" s="5" t="s">
        <v>104</v>
      </c>
      <c r="D1303" s="5" t="s">
        <v>271</v>
      </c>
      <c r="E1303" s="5" t="s">
        <v>172</v>
      </c>
      <c r="F1303" s="6">
        <v>43206</v>
      </c>
      <c r="G1303" s="5" t="s">
        <v>148</v>
      </c>
      <c r="H1303" s="5" t="s">
        <v>225</v>
      </c>
      <c r="I1303">
        <v>43023</v>
      </c>
      <c r="J1303">
        <v>183</v>
      </c>
      <c r="K1303">
        <v>120</v>
      </c>
      <c r="L1303">
        <v>1</v>
      </c>
      <c r="M1303">
        <v>3720</v>
      </c>
      <c r="N1303">
        <v>2496.1239999999998</v>
      </c>
      <c r="O1303">
        <v>2496.1239999999998</v>
      </c>
      <c r="P1303">
        <v>120</v>
      </c>
      <c r="Q1303">
        <v>31</v>
      </c>
      <c r="R1303">
        <v>1223.876</v>
      </c>
      <c r="S1303">
        <v>2018</v>
      </c>
      <c r="T1303">
        <v>4</v>
      </c>
      <c r="U1303">
        <v>16</v>
      </c>
    </row>
    <row r="1304" spans="1:21" x14ac:dyDescent="0.3">
      <c r="A1304" s="5" t="s">
        <v>168</v>
      </c>
      <c r="B1304" s="5" t="s">
        <v>206</v>
      </c>
      <c r="C1304" s="5" t="s">
        <v>104</v>
      </c>
      <c r="D1304" s="5" t="s">
        <v>271</v>
      </c>
      <c r="E1304" s="5" t="s">
        <v>172</v>
      </c>
      <c r="F1304" s="6">
        <v>43206</v>
      </c>
      <c r="G1304" s="5" t="s">
        <v>148</v>
      </c>
      <c r="H1304" s="5" t="s">
        <v>183</v>
      </c>
      <c r="I1304">
        <v>43023</v>
      </c>
      <c r="J1304">
        <v>183</v>
      </c>
      <c r="K1304">
        <v>262</v>
      </c>
      <c r="L1304">
        <v>2</v>
      </c>
      <c r="M1304">
        <v>8122</v>
      </c>
      <c r="N1304">
        <v>4992.2470000000003</v>
      </c>
      <c r="O1304">
        <v>2496.1239999999998</v>
      </c>
      <c r="P1304">
        <v>131</v>
      </c>
      <c r="Q1304">
        <v>31</v>
      </c>
      <c r="R1304">
        <v>3129.7530000000002</v>
      </c>
      <c r="S1304">
        <v>2018</v>
      </c>
      <c r="T1304">
        <v>4</v>
      </c>
      <c r="U1304">
        <v>16</v>
      </c>
    </row>
    <row r="1305" spans="1:21" x14ac:dyDescent="0.3">
      <c r="A1305" s="5" t="s">
        <v>168</v>
      </c>
      <c r="B1305" s="5" t="s">
        <v>169</v>
      </c>
      <c r="C1305" s="5" t="s">
        <v>170</v>
      </c>
      <c r="D1305" s="5" t="s">
        <v>259</v>
      </c>
      <c r="E1305" s="5" t="s">
        <v>172</v>
      </c>
      <c r="F1305" s="6">
        <v>43207</v>
      </c>
      <c r="G1305" s="5" t="s">
        <v>148</v>
      </c>
      <c r="H1305" s="5" t="s">
        <v>264</v>
      </c>
      <c r="I1305">
        <v>43021</v>
      </c>
      <c r="J1305">
        <v>186</v>
      </c>
      <c r="K1305">
        <v>1276</v>
      </c>
      <c r="L1305">
        <v>6</v>
      </c>
      <c r="M1305">
        <v>22968</v>
      </c>
      <c r="N1305">
        <v>15619.745000000001</v>
      </c>
      <c r="O1305">
        <v>2603.2910000000002</v>
      </c>
      <c r="P1305">
        <v>212.66666666666666</v>
      </c>
      <c r="Q1305">
        <v>18</v>
      </c>
      <c r="R1305">
        <v>7348.2550000000001</v>
      </c>
      <c r="S1305">
        <v>2018</v>
      </c>
      <c r="T1305">
        <v>4</v>
      </c>
      <c r="U1305">
        <v>16</v>
      </c>
    </row>
    <row r="1306" spans="1:21" x14ac:dyDescent="0.3">
      <c r="A1306" s="5" t="s">
        <v>168</v>
      </c>
      <c r="B1306" s="5" t="s">
        <v>169</v>
      </c>
      <c r="C1306" s="5" t="s">
        <v>170</v>
      </c>
      <c r="D1306" s="5" t="s">
        <v>259</v>
      </c>
      <c r="E1306" s="5" t="s">
        <v>227</v>
      </c>
      <c r="F1306" s="6">
        <v>43207</v>
      </c>
      <c r="G1306" s="5" t="s">
        <v>148</v>
      </c>
      <c r="H1306" s="5" t="s">
        <v>264</v>
      </c>
      <c r="I1306">
        <v>43021</v>
      </c>
      <c r="J1306">
        <v>186</v>
      </c>
      <c r="K1306">
        <v>-1276</v>
      </c>
      <c r="L1306">
        <v>-6</v>
      </c>
      <c r="M1306">
        <v>-22968</v>
      </c>
      <c r="N1306">
        <v>-15619.745000000001</v>
      </c>
      <c r="O1306">
        <v>-2603.2910000000002</v>
      </c>
      <c r="P1306">
        <v>212.66666666666666</v>
      </c>
      <c r="Q1306">
        <v>18</v>
      </c>
      <c r="R1306">
        <v>-7348.2550000000001</v>
      </c>
      <c r="S1306">
        <v>2018</v>
      </c>
      <c r="T1306">
        <v>4</v>
      </c>
      <c r="U1306">
        <v>16</v>
      </c>
    </row>
    <row r="1307" spans="1:21" x14ac:dyDescent="0.3">
      <c r="A1307" s="5" t="s">
        <v>168</v>
      </c>
      <c r="B1307" s="5" t="s">
        <v>169</v>
      </c>
      <c r="C1307" s="5" t="s">
        <v>170</v>
      </c>
      <c r="D1307" s="5" t="s">
        <v>259</v>
      </c>
      <c r="E1307" s="5" t="s">
        <v>172</v>
      </c>
      <c r="F1307" s="6">
        <v>43207</v>
      </c>
      <c r="G1307" s="5" t="s">
        <v>148</v>
      </c>
      <c r="H1307" s="5" t="s">
        <v>229</v>
      </c>
      <c r="I1307">
        <v>43021</v>
      </c>
      <c r="J1307">
        <v>186</v>
      </c>
      <c r="K1307">
        <v>1276</v>
      </c>
      <c r="L1307">
        <v>6</v>
      </c>
      <c r="M1307">
        <v>22968</v>
      </c>
      <c r="N1307">
        <v>15619.745000000001</v>
      </c>
      <c r="O1307">
        <v>2603.2910000000002</v>
      </c>
      <c r="P1307">
        <v>212.66666666666666</v>
      </c>
      <c r="Q1307">
        <v>18</v>
      </c>
      <c r="R1307">
        <v>7348.2550000000001</v>
      </c>
      <c r="S1307">
        <v>2018</v>
      </c>
      <c r="T1307">
        <v>4</v>
      </c>
      <c r="U1307">
        <v>16</v>
      </c>
    </row>
    <row r="1308" spans="1:21" x14ac:dyDescent="0.3">
      <c r="A1308" s="5" t="s">
        <v>168</v>
      </c>
      <c r="B1308" s="5" t="s">
        <v>169</v>
      </c>
      <c r="C1308" s="5" t="s">
        <v>170</v>
      </c>
      <c r="D1308" s="5" t="s">
        <v>270</v>
      </c>
      <c r="E1308" s="5" t="s">
        <v>172</v>
      </c>
      <c r="F1308" s="6">
        <v>43207</v>
      </c>
      <c r="G1308" s="5" t="s">
        <v>148</v>
      </c>
      <c r="H1308" s="5" t="s">
        <v>264</v>
      </c>
      <c r="I1308">
        <v>43028</v>
      </c>
      <c r="J1308">
        <v>179</v>
      </c>
      <c r="K1308">
        <v>1276</v>
      </c>
      <c r="L1308">
        <v>4</v>
      </c>
      <c r="M1308">
        <v>15312</v>
      </c>
      <c r="N1308">
        <v>10448.912</v>
      </c>
      <c r="O1308">
        <v>2612.2280000000001</v>
      </c>
      <c r="P1308">
        <v>319</v>
      </c>
      <c r="Q1308">
        <v>12</v>
      </c>
      <c r="R1308">
        <v>4863.0879999999997</v>
      </c>
      <c r="S1308">
        <v>2018</v>
      </c>
      <c r="T1308">
        <v>4</v>
      </c>
      <c r="U1308">
        <v>16</v>
      </c>
    </row>
    <row r="1309" spans="1:21" x14ac:dyDescent="0.3">
      <c r="A1309" s="5" t="s">
        <v>168</v>
      </c>
      <c r="B1309" s="5" t="s">
        <v>169</v>
      </c>
      <c r="C1309" s="5" t="s">
        <v>170</v>
      </c>
      <c r="D1309" s="5" t="s">
        <v>270</v>
      </c>
      <c r="E1309" s="5" t="s">
        <v>227</v>
      </c>
      <c r="F1309" s="6">
        <v>43207</v>
      </c>
      <c r="G1309" s="5" t="s">
        <v>148</v>
      </c>
      <c r="H1309" s="5" t="s">
        <v>264</v>
      </c>
      <c r="I1309">
        <v>43028</v>
      </c>
      <c r="J1309">
        <v>179</v>
      </c>
      <c r="K1309">
        <v>-1276</v>
      </c>
      <c r="L1309">
        <v>-4</v>
      </c>
      <c r="M1309">
        <v>-15312</v>
      </c>
      <c r="N1309">
        <v>-10448.912</v>
      </c>
      <c r="O1309">
        <v>-2612.2280000000001</v>
      </c>
      <c r="P1309">
        <v>319</v>
      </c>
      <c r="Q1309">
        <v>12</v>
      </c>
      <c r="R1309">
        <v>-4863.0879999999997</v>
      </c>
      <c r="S1309">
        <v>2018</v>
      </c>
      <c r="T1309">
        <v>4</v>
      </c>
      <c r="U1309">
        <v>16</v>
      </c>
    </row>
    <row r="1310" spans="1:21" x14ac:dyDescent="0.3">
      <c r="A1310" s="5" t="s">
        <v>168</v>
      </c>
      <c r="B1310" s="5" t="s">
        <v>169</v>
      </c>
      <c r="C1310" s="5" t="s">
        <v>170</v>
      </c>
      <c r="D1310" s="5" t="s">
        <v>270</v>
      </c>
      <c r="E1310" s="5" t="s">
        <v>172</v>
      </c>
      <c r="F1310" s="6">
        <v>43207</v>
      </c>
      <c r="G1310" s="5" t="s">
        <v>148</v>
      </c>
      <c r="H1310" s="5" t="s">
        <v>229</v>
      </c>
      <c r="I1310">
        <v>43028</v>
      </c>
      <c r="J1310">
        <v>179</v>
      </c>
      <c r="K1310">
        <v>1276</v>
      </c>
      <c r="L1310">
        <v>4</v>
      </c>
      <c r="M1310">
        <v>15312</v>
      </c>
      <c r="N1310">
        <v>10448.912</v>
      </c>
      <c r="O1310">
        <v>2612.2280000000001</v>
      </c>
      <c r="P1310">
        <v>319</v>
      </c>
      <c r="Q1310">
        <v>12</v>
      </c>
      <c r="R1310">
        <v>4863.0879999999997</v>
      </c>
      <c r="S1310">
        <v>2018</v>
      </c>
      <c r="T1310">
        <v>4</v>
      </c>
      <c r="U1310">
        <v>16</v>
      </c>
    </row>
    <row r="1311" spans="1:21" x14ac:dyDescent="0.3">
      <c r="A1311" s="5" t="s">
        <v>168</v>
      </c>
      <c r="B1311" s="5" t="s">
        <v>175</v>
      </c>
      <c r="C1311" s="5" t="s">
        <v>84</v>
      </c>
      <c r="D1311" s="5" t="s">
        <v>270</v>
      </c>
      <c r="E1311" s="5" t="s">
        <v>227</v>
      </c>
      <c r="F1311" s="6">
        <v>43207</v>
      </c>
      <c r="G1311" s="5" t="s">
        <v>148</v>
      </c>
      <c r="H1311" s="5" t="s">
        <v>264</v>
      </c>
      <c r="I1311">
        <v>43028</v>
      </c>
      <c r="J1311">
        <v>179</v>
      </c>
      <c r="K1311">
        <v>-1276</v>
      </c>
      <c r="L1311">
        <v>-10</v>
      </c>
      <c r="M1311">
        <v>-38280</v>
      </c>
      <c r="N1311">
        <v>-26122.28</v>
      </c>
      <c r="O1311">
        <v>-2612.2280000000001</v>
      </c>
      <c r="P1311">
        <v>127.6</v>
      </c>
      <c r="Q1311">
        <v>30</v>
      </c>
      <c r="R1311">
        <v>-12157.72</v>
      </c>
      <c r="S1311">
        <v>2018</v>
      </c>
      <c r="T1311">
        <v>4</v>
      </c>
      <c r="U1311">
        <v>16</v>
      </c>
    </row>
    <row r="1312" spans="1:21" x14ac:dyDescent="0.3">
      <c r="A1312" s="5" t="s">
        <v>168</v>
      </c>
      <c r="B1312" s="5" t="s">
        <v>175</v>
      </c>
      <c r="C1312" s="5" t="s">
        <v>84</v>
      </c>
      <c r="D1312" s="5" t="s">
        <v>270</v>
      </c>
      <c r="E1312" s="5" t="s">
        <v>227</v>
      </c>
      <c r="F1312" s="6">
        <v>43207</v>
      </c>
      <c r="G1312" s="5" t="s">
        <v>148</v>
      </c>
      <c r="H1312" s="5" t="s">
        <v>229</v>
      </c>
      <c r="I1312">
        <v>43028</v>
      </c>
      <c r="J1312">
        <v>179</v>
      </c>
      <c r="K1312">
        <v>-1276</v>
      </c>
      <c r="L1312">
        <v>-10</v>
      </c>
      <c r="M1312">
        <v>-38280</v>
      </c>
      <c r="N1312">
        <v>-26122.28</v>
      </c>
      <c r="O1312">
        <v>-2612.2280000000001</v>
      </c>
      <c r="P1312">
        <v>127.6</v>
      </c>
      <c r="Q1312">
        <v>30</v>
      </c>
      <c r="R1312">
        <v>-12157.72</v>
      </c>
      <c r="S1312">
        <v>2018</v>
      </c>
      <c r="T1312">
        <v>4</v>
      </c>
      <c r="U1312">
        <v>16</v>
      </c>
    </row>
    <row r="1313" spans="1:21" x14ac:dyDescent="0.3">
      <c r="A1313" s="5" t="s">
        <v>168</v>
      </c>
      <c r="B1313" s="5" t="s">
        <v>169</v>
      </c>
      <c r="C1313" s="5" t="s">
        <v>170</v>
      </c>
      <c r="D1313" s="5" t="s">
        <v>265</v>
      </c>
      <c r="E1313" s="5" t="s">
        <v>172</v>
      </c>
      <c r="F1313" s="6">
        <v>43208</v>
      </c>
      <c r="G1313" s="5" t="s">
        <v>148</v>
      </c>
      <c r="H1313" s="5" t="s">
        <v>173</v>
      </c>
      <c r="I1313">
        <v>43005</v>
      </c>
      <c r="J1313">
        <v>203</v>
      </c>
      <c r="K1313">
        <v>305</v>
      </c>
      <c r="L1313">
        <v>3</v>
      </c>
      <c r="M1313">
        <v>9150</v>
      </c>
      <c r="N1313">
        <v>8178.6880000000001</v>
      </c>
      <c r="O1313">
        <v>2726.2289999999998</v>
      </c>
      <c r="P1313">
        <v>101.66666666666667</v>
      </c>
      <c r="Q1313">
        <v>30</v>
      </c>
      <c r="R1313">
        <v>971.31200000000001</v>
      </c>
      <c r="S1313">
        <v>2018</v>
      </c>
      <c r="T1313">
        <v>4</v>
      </c>
      <c r="U1313">
        <v>16</v>
      </c>
    </row>
    <row r="1314" spans="1:21" x14ac:dyDescent="0.3">
      <c r="A1314" s="5" t="s">
        <v>168</v>
      </c>
      <c r="B1314" s="5" t="s">
        <v>175</v>
      </c>
      <c r="C1314" s="5" t="s">
        <v>84</v>
      </c>
      <c r="D1314" s="5" t="s">
        <v>270</v>
      </c>
      <c r="E1314" s="5" t="s">
        <v>172</v>
      </c>
      <c r="F1314" s="6">
        <v>43208</v>
      </c>
      <c r="G1314" s="5" t="s">
        <v>148</v>
      </c>
      <c r="H1314" s="5" t="s">
        <v>229</v>
      </c>
      <c r="I1314">
        <v>43028</v>
      </c>
      <c r="J1314">
        <v>180</v>
      </c>
      <c r="K1314">
        <v>934</v>
      </c>
      <c r="L1314">
        <v>8</v>
      </c>
      <c r="M1314">
        <v>28487</v>
      </c>
      <c r="N1314">
        <v>21969.548999999999</v>
      </c>
      <c r="O1314">
        <v>2746.194</v>
      </c>
      <c r="P1314">
        <v>116.75</v>
      </c>
      <c r="Q1314">
        <v>30.5</v>
      </c>
      <c r="R1314">
        <v>6517.451</v>
      </c>
      <c r="S1314">
        <v>2018</v>
      </c>
      <c r="T1314">
        <v>4</v>
      </c>
      <c r="U1314">
        <v>16</v>
      </c>
    </row>
    <row r="1315" spans="1:21" x14ac:dyDescent="0.3">
      <c r="A1315" s="5" t="s">
        <v>168</v>
      </c>
      <c r="B1315" s="5" t="s">
        <v>175</v>
      </c>
      <c r="C1315" s="5" t="s">
        <v>84</v>
      </c>
      <c r="D1315" s="5" t="s">
        <v>270</v>
      </c>
      <c r="E1315" s="5" t="s">
        <v>172</v>
      </c>
      <c r="F1315" s="6">
        <v>43208</v>
      </c>
      <c r="G1315" s="5" t="s">
        <v>148</v>
      </c>
      <c r="H1315" s="5" t="s">
        <v>194</v>
      </c>
      <c r="I1315">
        <v>43028</v>
      </c>
      <c r="J1315">
        <v>180</v>
      </c>
      <c r="K1315">
        <v>404</v>
      </c>
      <c r="L1315">
        <v>3</v>
      </c>
      <c r="M1315">
        <v>12120</v>
      </c>
      <c r="N1315">
        <v>8238.5810000000001</v>
      </c>
      <c r="O1315">
        <v>2746.194</v>
      </c>
      <c r="P1315">
        <v>134.66666666666666</v>
      </c>
      <c r="Q1315">
        <v>30</v>
      </c>
      <c r="R1315">
        <v>3881.4189999999999</v>
      </c>
      <c r="S1315">
        <v>2018</v>
      </c>
      <c r="T1315">
        <v>4</v>
      </c>
      <c r="U1315">
        <v>16</v>
      </c>
    </row>
    <row r="1316" spans="1:21" x14ac:dyDescent="0.3">
      <c r="A1316" s="5" t="s">
        <v>168</v>
      </c>
      <c r="B1316" s="5" t="s">
        <v>175</v>
      </c>
      <c r="C1316" s="5" t="s">
        <v>84</v>
      </c>
      <c r="D1316" s="5" t="s">
        <v>270</v>
      </c>
      <c r="E1316" s="5" t="s">
        <v>172</v>
      </c>
      <c r="F1316" s="6">
        <v>43208</v>
      </c>
      <c r="G1316" s="5" t="s">
        <v>148</v>
      </c>
      <c r="H1316" s="5" t="s">
        <v>212</v>
      </c>
      <c r="I1316">
        <v>43028</v>
      </c>
      <c r="J1316">
        <v>180</v>
      </c>
      <c r="K1316">
        <v>105.5</v>
      </c>
      <c r="L1316">
        <v>1</v>
      </c>
      <c r="M1316">
        <v>3323.25</v>
      </c>
      <c r="N1316">
        <v>2746.194</v>
      </c>
      <c r="O1316">
        <v>2746.194</v>
      </c>
      <c r="P1316">
        <v>105.5</v>
      </c>
      <c r="Q1316">
        <v>31.5</v>
      </c>
      <c r="R1316">
        <v>577.05600000000004</v>
      </c>
      <c r="S1316">
        <v>2018</v>
      </c>
      <c r="T1316">
        <v>4</v>
      </c>
      <c r="U1316">
        <v>16</v>
      </c>
    </row>
    <row r="1317" spans="1:21" x14ac:dyDescent="0.3">
      <c r="A1317" s="5" t="s">
        <v>168</v>
      </c>
      <c r="B1317" s="5" t="s">
        <v>175</v>
      </c>
      <c r="C1317" s="5" t="s">
        <v>84</v>
      </c>
      <c r="D1317" s="5" t="s">
        <v>270</v>
      </c>
      <c r="E1317" s="5" t="s">
        <v>172</v>
      </c>
      <c r="F1317" s="6">
        <v>43208</v>
      </c>
      <c r="G1317" s="5" t="s">
        <v>148</v>
      </c>
      <c r="H1317" s="5" t="s">
        <v>178</v>
      </c>
      <c r="I1317">
        <v>43028</v>
      </c>
      <c r="J1317">
        <v>180</v>
      </c>
      <c r="K1317">
        <v>192</v>
      </c>
      <c r="L1317">
        <v>2</v>
      </c>
      <c r="M1317">
        <v>5760</v>
      </c>
      <c r="N1317">
        <v>5492.3869999999997</v>
      </c>
      <c r="O1317">
        <v>2746.194</v>
      </c>
      <c r="P1317">
        <v>96</v>
      </c>
      <c r="Q1317">
        <v>30</v>
      </c>
      <c r="R1317">
        <v>267.613</v>
      </c>
      <c r="S1317">
        <v>2018</v>
      </c>
      <c r="T1317">
        <v>4</v>
      </c>
      <c r="U1317">
        <v>16</v>
      </c>
    </row>
    <row r="1318" spans="1:21" x14ac:dyDescent="0.3">
      <c r="A1318" s="5" t="s">
        <v>168</v>
      </c>
      <c r="B1318" s="5" t="s">
        <v>175</v>
      </c>
      <c r="C1318" s="5" t="s">
        <v>84</v>
      </c>
      <c r="D1318" s="5" t="s">
        <v>270</v>
      </c>
      <c r="E1318" s="5" t="s">
        <v>172</v>
      </c>
      <c r="F1318" s="6">
        <v>43208</v>
      </c>
      <c r="G1318" s="5" t="s">
        <v>148</v>
      </c>
      <c r="H1318" s="5" t="s">
        <v>196</v>
      </c>
      <c r="I1318">
        <v>43028</v>
      </c>
      <c r="J1318">
        <v>180</v>
      </c>
      <c r="K1318">
        <v>252.5</v>
      </c>
      <c r="L1318">
        <v>2</v>
      </c>
      <c r="M1318">
        <v>7575</v>
      </c>
      <c r="N1318">
        <v>5492.3869999999997</v>
      </c>
      <c r="O1318">
        <v>2746.194</v>
      </c>
      <c r="P1318">
        <v>126.25</v>
      </c>
      <c r="Q1318">
        <v>30</v>
      </c>
      <c r="R1318">
        <v>2082.6129999999998</v>
      </c>
      <c r="S1318">
        <v>2018</v>
      </c>
      <c r="T1318">
        <v>4</v>
      </c>
      <c r="U1318">
        <v>16</v>
      </c>
    </row>
    <row r="1319" spans="1:21" x14ac:dyDescent="0.3">
      <c r="A1319" s="5" t="s">
        <v>168</v>
      </c>
      <c r="B1319" s="5" t="s">
        <v>175</v>
      </c>
      <c r="C1319" s="5" t="s">
        <v>84</v>
      </c>
      <c r="D1319" s="5" t="s">
        <v>270</v>
      </c>
      <c r="E1319" s="5" t="s">
        <v>172</v>
      </c>
      <c r="F1319" s="6">
        <v>43208</v>
      </c>
      <c r="G1319" s="5" t="s">
        <v>148</v>
      </c>
      <c r="H1319" s="5" t="s">
        <v>197</v>
      </c>
      <c r="I1319">
        <v>43028</v>
      </c>
      <c r="J1319">
        <v>180</v>
      </c>
      <c r="K1319">
        <v>364</v>
      </c>
      <c r="L1319">
        <v>3</v>
      </c>
      <c r="M1319">
        <v>10920</v>
      </c>
      <c r="N1319">
        <v>8238.5810000000001</v>
      </c>
      <c r="O1319">
        <v>2746.194</v>
      </c>
      <c r="P1319">
        <v>121.33333333333333</v>
      </c>
      <c r="Q1319">
        <v>30</v>
      </c>
      <c r="R1319">
        <v>2681.4189999999999</v>
      </c>
      <c r="S1319">
        <v>2018</v>
      </c>
      <c r="T1319">
        <v>4</v>
      </c>
      <c r="U1319">
        <v>16</v>
      </c>
    </row>
    <row r="1320" spans="1:21" x14ac:dyDescent="0.3">
      <c r="A1320" s="5" t="s">
        <v>168</v>
      </c>
      <c r="B1320" s="5" t="s">
        <v>175</v>
      </c>
      <c r="C1320" s="5" t="s">
        <v>84</v>
      </c>
      <c r="D1320" s="5" t="s">
        <v>270</v>
      </c>
      <c r="E1320" s="5" t="s">
        <v>172</v>
      </c>
      <c r="F1320" s="6">
        <v>43208</v>
      </c>
      <c r="G1320" s="5" t="s">
        <v>148</v>
      </c>
      <c r="H1320" s="5" t="s">
        <v>197</v>
      </c>
      <c r="I1320">
        <v>43028</v>
      </c>
      <c r="J1320">
        <v>180</v>
      </c>
      <c r="K1320">
        <v>111.5</v>
      </c>
      <c r="L1320">
        <v>1</v>
      </c>
      <c r="M1320">
        <v>3345</v>
      </c>
      <c r="N1320">
        <v>2746.194</v>
      </c>
      <c r="O1320">
        <v>2746.194</v>
      </c>
      <c r="P1320">
        <v>111.5</v>
      </c>
      <c r="Q1320">
        <v>30</v>
      </c>
      <c r="R1320">
        <v>598.80600000000004</v>
      </c>
      <c r="S1320">
        <v>2018</v>
      </c>
      <c r="T1320">
        <v>4</v>
      </c>
      <c r="U1320">
        <v>16</v>
      </c>
    </row>
    <row r="1321" spans="1:21" x14ac:dyDescent="0.3">
      <c r="A1321" s="5" t="s">
        <v>168</v>
      </c>
      <c r="B1321" s="5" t="s">
        <v>175</v>
      </c>
      <c r="C1321" s="5" t="s">
        <v>84</v>
      </c>
      <c r="D1321" s="5" t="s">
        <v>270</v>
      </c>
      <c r="E1321" s="5" t="s">
        <v>172</v>
      </c>
      <c r="F1321" s="6">
        <v>43208</v>
      </c>
      <c r="G1321" s="5" t="s">
        <v>148</v>
      </c>
      <c r="H1321" s="5" t="s">
        <v>209</v>
      </c>
      <c r="I1321">
        <v>43028</v>
      </c>
      <c r="J1321">
        <v>180</v>
      </c>
      <c r="K1321">
        <v>192</v>
      </c>
      <c r="L1321">
        <v>2</v>
      </c>
      <c r="M1321">
        <v>5760</v>
      </c>
      <c r="N1321">
        <v>5492.3869999999997</v>
      </c>
      <c r="O1321">
        <v>2746.194</v>
      </c>
      <c r="P1321">
        <v>96</v>
      </c>
      <c r="Q1321">
        <v>30</v>
      </c>
      <c r="R1321">
        <v>267.613</v>
      </c>
      <c r="S1321">
        <v>2018</v>
      </c>
      <c r="T1321">
        <v>4</v>
      </c>
      <c r="U1321">
        <v>16</v>
      </c>
    </row>
    <row r="1322" spans="1:21" x14ac:dyDescent="0.3">
      <c r="A1322" s="5" t="s">
        <v>168</v>
      </c>
      <c r="B1322" s="5" t="s">
        <v>175</v>
      </c>
      <c r="C1322" s="5" t="s">
        <v>88</v>
      </c>
      <c r="D1322" s="5" t="s">
        <v>277</v>
      </c>
      <c r="E1322" s="5" t="s">
        <v>172</v>
      </c>
      <c r="F1322" s="6">
        <v>43208</v>
      </c>
      <c r="G1322" s="5" t="s">
        <v>148</v>
      </c>
      <c r="H1322" s="5" t="s">
        <v>173</v>
      </c>
      <c r="I1322">
        <v>43033</v>
      </c>
      <c r="J1322">
        <v>175</v>
      </c>
      <c r="K1322">
        <v>727.5</v>
      </c>
      <c r="L1322">
        <v>7</v>
      </c>
      <c r="M1322">
        <v>21825</v>
      </c>
      <c r="N1322">
        <v>15630.764999999999</v>
      </c>
      <c r="O1322">
        <v>2232.9659999999999</v>
      </c>
      <c r="P1322">
        <v>103.92857142857143</v>
      </c>
      <c r="Q1322">
        <v>30</v>
      </c>
      <c r="R1322">
        <v>6194.2349999999997</v>
      </c>
      <c r="S1322">
        <v>2018</v>
      </c>
      <c r="T1322">
        <v>4</v>
      </c>
      <c r="U1322">
        <v>16</v>
      </c>
    </row>
    <row r="1323" spans="1:21" x14ac:dyDescent="0.3">
      <c r="A1323" s="5" t="s">
        <v>168</v>
      </c>
      <c r="B1323" s="5" t="s">
        <v>206</v>
      </c>
      <c r="C1323" s="5" t="s">
        <v>104</v>
      </c>
      <c r="D1323" s="5" t="s">
        <v>271</v>
      </c>
      <c r="E1323" s="5" t="s">
        <v>172</v>
      </c>
      <c r="F1323" s="6">
        <v>43208</v>
      </c>
      <c r="G1323" s="5" t="s">
        <v>148</v>
      </c>
      <c r="H1323" s="5" t="s">
        <v>201</v>
      </c>
      <c r="I1323">
        <v>43023</v>
      </c>
      <c r="J1323">
        <v>185</v>
      </c>
      <c r="K1323">
        <v>255</v>
      </c>
      <c r="L1323">
        <v>2</v>
      </c>
      <c r="M1323">
        <v>7905</v>
      </c>
      <c r="N1323">
        <v>5255.9870000000001</v>
      </c>
      <c r="O1323">
        <v>2627.9940000000001</v>
      </c>
      <c r="P1323">
        <v>127.5</v>
      </c>
      <c r="Q1323">
        <v>31</v>
      </c>
      <c r="R1323">
        <v>2649.0129999999999</v>
      </c>
      <c r="S1323">
        <v>2018</v>
      </c>
      <c r="T1323">
        <v>4</v>
      </c>
      <c r="U1323">
        <v>16</v>
      </c>
    </row>
    <row r="1324" spans="1:21" x14ac:dyDescent="0.3">
      <c r="A1324" s="5" t="s">
        <v>168</v>
      </c>
      <c r="B1324" s="5" t="s">
        <v>206</v>
      </c>
      <c r="C1324" s="5" t="s">
        <v>104</v>
      </c>
      <c r="D1324" s="5" t="s">
        <v>271</v>
      </c>
      <c r="E1324" s="5" t="s">
        <v>172</v>
      </c>
      <c r="F1324" s="6">
        <v>43208</v>
      </c>
      <c r="G1324" s="5" t="s">
        <v>148</v>
      </c>
      <c r="H1324" s="5" t="s">
        <v>202</v>
      </c>
      <c r="I1324">
        <v>43023</v>
      </c>
      <c r="J1324">
        <v>185</v>
      </c>
      <c r="K1324">
        <v>1220</v>
      </c>
      <c r="L1324">
        <v>10</v>
      </c>
      <c r="M1324">
        <v>37820</v>
      </c>
      <c r="N1324">
        <v>26279.935000000001</v>
      </c>
      <c r="O1324">
        <v>2627.9940000000001</v>
      </c>
      <c r="P1324">
        <v>122</v>
      </c>
      <c r="Q1324">
        <v>31</v>
      </c>
      <c r="R1324">
        <v>11540.065000000001</v>
      </c>
      <c r="S1324">
        <v>2018</v>
      </c>
      <c r="T1324">
        <v>4</v>
      </c>
      <c r="U1324">
        <v>16</v>
      </c>
    </row>
    <row r="1325" spans="1:21" x14ac:dyDescent="0.3">
      <c r="A1325" s="5" t="s">
        <v>168</v>
      </c>
      <c r="B1325" s="5" t="s">
        <v>206</v>
      </c>
      <c r="C1325" s="5" t="s">
        <v>104</v>
      </c>
      <c r="D1325" s="5" t="s">
        <v>271</v>
      </c>
      <c r="E1325" s="5" t="s">
        <v>172</v>
      </c>
      <c r="F1325" s="6">
        <v>43208</v>
      </c>
      <c r="G1325" s="5" t="s">
        <v>148</v>
      </c>
      <c r="H1325" s="5" t="s">
        <v>220</v>
      </c>
      <c r="I1325">
        <v>43023</v>
      </c>
      <c r="J1325">
        <v>185</v>
      </c>
      <c r="K1325">
        <v>258</v>
      </c>
      <c r="L1325">
        <v>2</v>
      </c>
      <c r="M1325">
        <v>7998</v>
      </c>
      <c r="N1325">
        <v>5255.9870000000001</v>
      </c>
      <c r="O1325">
        <v>2627.9940000000001</v>
      </c>
      <c r="P1325">
        <v>129</v>
      </c>
      <c r="Q1325">
        <v>31</v>
      </c>
      <c r="R1325">
        <v>2742.0129999999999</v>
      </c>
      <c r="S1325">
        <v>2018</v>
      </c>
      <c r="T1325">
        <v>4</v>
      </c>
      <c r="U1325">
        <v>16</v>
      </c>
    </row>
    <row r="1326" spans="1:21" x14ac:dyDescent="0.3">
      <c r="A1326" s="5" t="s">
        <v>168</v>
      </c>
      <c r="B1326" s="5" t="s">
        <v>206</v>
      </c>
      <c r="C1326" s="5" t="s">
        <v>104</v>
      </c>
      <c r="D1326" s="5" t="s">
        <v>271</v>
      </c>
      <c r="E1326" s="5" t="s">
        <v>172</v>
      </c>
      <c r="F1326" s="6">
        <v>43208</v>
      </c>
      <c r="G1326" s="5" t="s">
        <v>148</v>
      </c>
      <c r="H1326" s="5" t="s">
        <v>203</v>
      </c>
      <c r="I1326">
        <v>43023</v>
      </c>
      <c r="J1326">
        <v>185</v>
      </c>
      <c r="K1326">
        <v>120</v>
      </c>
      <c r="L1326">
        <v>1</v>
      </c>
      <c r="M1326">
        <v>3720</v>
      </c>
      <c r="N1326">
        <v>2627.9940000000001</v>
      </c>
      <c r="O1326">
        <v>2627.9940000000001</v>
      </c>
      <c r="P1326">
        <v>120</v>
      </c>
      <c r="Q1326">
        <v>31</v>
      </c>
      <c r="R1326">
        <v>1092.0060000000001</v>
      </c>
      <c r="S1326">
        <v>2018</v>
      </c>
      <c r="T1326">
        <v>4</v>
      </c>
      <c r="U1326">
        <v>16</v>
      </c>
    </row>
    <row r="1327" spans="1:21" x14ac:dyDescent="0.3">
      <c r="A1327" s="5" t="s">
        <v>168</v>
      </c>
      <c r="B1327" s="5" t="s">
        <v>206</v>
      </c>
      <c r="C1327" s="5" t="s">
        <v>104</v>
      </c>
      <c r="D1327" s="5" t="s">
        <v>271</v>
      </c>
      <c r="E1327" s="5" t="s">
        <v>172</v>
      </c>
      <c r="F1327" s="6">
        <v>43208</v>
      </c>
      <c r="G1327" s="5" t="s">
        <v>148</v>
      </c>
      <c r="H1327" s="5" t="s">
        <v>204</v>
      </c>
      <c r="I1327">
        <v>43023</v>
      </c>
      <c r="J1327">
        <v>185</v>
      </c>
      <c r="K1327">
        <v>270</v>
      </c>
      <c r="L1327">
        <v>2</v>
      </c>
      <c r="M1327">
        <v>8370</v>
      </c>
      <c r="N1327">
        <v>5255.9870000000001</v>
      </c>
      <c r="O1327">
        <v>2627.9940000000001</v>
      </c>
      <c r="P1327">
        <v>135</v>
      </c>
      <c r="Q1327">
        <v>31</v>
      </c>
      <c r="R1327">
        <v>3114.0129999999999</v>
      </c>
      <c r="S1327">
        <v>2018</v>
      </c>
      <c r="T1327">
        <v>4</v>
      </c>
      <c r="U1327">
        <v>16</v>
      </c>
    </row>
    <row r="1328" spans="1:21" x14ac:dyDescent="0.3">
      <c r="A1328" s="5" t="s">
        <v>168</v>
      </c>
      <c r="B1328" s="5" t="s">
        <v>206</v>
      </c>
      <c r="C1328" s="5" t="s">
        <v>104</v>
      </c>
      <c r="D1328" s="5" t="s">
        <v>271</v>
      </c>
      <c r="E1328" s="5" t="s">
        <v>172</v>
      </c>
      <c r="F1328" s="6">
        <v>43208</v>
      </c>
      <c r="G1328" s="5" t="s">
        <v>148</v>
      </c>
      <c r="H1328" s="5" t="s">
        <v>237</v>
      </c>
      <c r="I1328">
        <v>43023</v>
      </c>
      <c r="J1328">
        <v>185</v>
      </c>
      <c r="K1328">
        <v>235</v>
      </c>
      <c r="L1328">
        <v>2</v>
      </c>
      <c r="M1328">
        <v>7285</v>
      </c>
      <c r="N1328">
        <v>5255.9870000000001</v>
      </c>
      <c r="O1328">
        <v>2627.9940000000001</v>
      </c>
      <c r="P1328">
        <v>117.5</v>
      </c>
      <c r="Q1328">
        <v>31</v>
      </c>
      <c r="R1328">
        <v>2029.0129999999999</v>
      </c>
      <c r="S1328">
        <v>2018</v>
      </c>
      <c r="T1328">
        <v>4</v>
      </c>
      <c r="U1328">
        <v>16</v>
      </c>
    </row>
    <row r="1329" spans="1:21" x14ac:dyDescent="0.3">
      <c r="A1329" s="5" t="s">
        <v>168</v>
      </c>
      <c r="B1329" s="5" t="s">
        <v>206</v>
      </c>
      <c r="C1329" s="5" t="s">
        <v>104</v>
      </c>
      <c r="D1329" s="5" t="s">
        <v>271</v>
      </c>
      <c r="E1329" s="5" t="s">
        <v>172</v>
      </c>
      <c r="F1329" s="6">
        <v>43208</v>
      </c>
      <c r="G1329" s="5" t="s">
        <v>148</v>
      </c>
      <c r="H1329" s="5" t="s">
        <v>205</v>
      </c>
      <c r="I1329">
        <v>43023</v>
      </c>
      <c r="J1329">
        <v>185</v>
      </c>
      <c r="K1329">
        <v>266</v>
      </c>
      <c r="L1329">
        <v>2</v>
      </c>
      <c r="M1329">
        <v>8246</v>
      </c>
      <c r="N1329">
        <v>5255.9870000000001</v>
      </c>
      <c r="O1329">
        <v>2627.9940000000001</v>
      </c>
      <c r="P1329">
        <v>133</v>
      </c>
      <c r="Q1329">
        <v>31</v>
      </c>
      <c r="R1329">
        <v>2990.0129999999999</v>
      </c>
      <c r="S1329">
        <v>2018</v>
      </c>
      <c r="T1329">
        <v>4</v>
      </c>
      <c r="U1329">
        <v>16</v>
      </c>
    </row>
    <row r="1330" spans="1:21" x14ac:dyDescent="0.3">
      <c r="A1330" s="5" t="s">
        <v>168</v>
      </c>
      <c r="B1330" s="5" t="s">
        <v>206</v>
      </c>
      <c r="C1330" s="5" t="s">
        <v>104</v>
      </c>
      <c r="D1330" s="5" t="s">
        <v>271</v>
      </c>
      <c r="E1330" s="5" t="s">
        <v>172</v>
      </c>
      <c r="F1330" s="6">
        <v>43208</v>
      </c>
      <c r="G1330" s="5" t="s">
        <v>148</v>
      </c>
      <c r="H1330" s="5" t="s">
        <v>216</v>
      </c>
      <c r="I1330">
        <v>43023</v>
      </c>
      <c r="J1330">
        <v>185</v>
      </c>
      <c r="K1330">
        <v>230</v>
      </c>
      <c r="L1330">
        <v>2</v>
      </c>
      <c r="M1330">
        <v>7130</v>
      </c>
      <c r="N1330">
        <v>5255.9870000000001</v>
      </c>
      <c r="O1330">
        <v>2627.9940000000001</v>
      </c>
      <c r="P1330">
        <v>115</v>
      </c>
      <c r="Q1330">
        <v>31</v>
      </c>
      <c r="R1330">
        <v>1874.0129999999999</v>
      </c>
      <c r="S1330">
        <v>2018</v>
      </c>
      <c r="T1330">
        <v>4</v>
      </c>
      <c r="U1330">
        <v>16</v>
      </c>
    </row>
    <row r="1331" spans="1:21" x14ac:dyDescent="0.3">
      <c r="A1331" s="5" t="s">
        <v>168</v>
      </c>
      <c r="B1331" s="5" t="s">
        <v>206</v>
      </c>
      <c r="C1331" s="5" t="s">
        <v>104</v>
      </c>
      <c r="D1331" s="5" t="s">
        <v>271</v>
      </c>
      <c r="E1331" s="5" t="s">
        <v>172</v>
      </c>
      <c r="F1331" s="6">
        <v>43208</v>
      </c>
      <c r="G1331" s="5" t="s">
        <v>148</v>
      </c>
      <c r="H1331" s="5" t="s">
        <v>222</v>
      </c>
      <c r="I1331">
        <v>43023</v>
      </c>
      <c r="J1331">
        <v>185</v>
      </c>
      <c r="K1331">
        <v>134</v>
      </c>
      <c r="L1331">
        <v>1</v>
      </c>
      <c r="M1331">
        <v>4154</v>
      </c>
      <c r="N1331">
        <v>2627.9940000000001</v>
      </c>
      <c r="O1331">
        <v>2627.9940000000001</v>
      </c>
      <c r="P1331">
        <v>134</v>
      </c>
      <c r="Q1331">
        <v>31</v>
      </c>
      <c r="R1331">
        <v>1526.0060000000001</v>
      </c>
      <c r="S1331">
        <v>2018</v>
      </c>
      <c r="T1331">
        <v>4</v>
      </c>
      <c r="U1331">
        <v>16</v>
      </c>
    </row>
    <row r="1332" spans="1:21" x14ac:dyDescent="0.3">
      <c r="A1332" s="5" t="s">
        <v>168</v>
      </c>
      <c r="B1332" s="5" t="s">
        <v>206</v>
      </c>
      <c r="C1332" s="5" t="s">
        <v>104</v>
      </c>
      <c r="D1332" s="5" t="s">
        <v>271</v>
      </c>
      <c r="E1332" s="5" t="s">
        <v>172</v>
      </c>
      <c r="F1332" s="6">
        <v>43208</v>
      </c>
      <c r="G1332" s="5" t="s">
        <v>148</v>
      </c>
      <c r="H1332" s="5" t="s">
        <v>182</v>
      </c>
      <c r="I1332">
        <v>43023</v>
      </c>
      <c r="J1332">
        <v>185</v>
      </c>
      <c r="K1332">
        <v>138</v>
      </c>
      <c r="L1332">
        <v>1</v>
      </c>
      <c r="M1332">
        <v>4278</v>
      </c>
      <c r="N1332">
        <v>2627.9940000000001</v>
      </c>
      <c r="O1332">
        <v>2627.9940000000001</v>
      </c>
      <c r="P1332">
        <v>138</v>
      </c>
      <c r="Q1332">
        <v>31</v>
      </c>
      <c r="R1332">
        <v>1650.0060000000001</v>
      </c>
      <c r="S1332">
        <v>2018</v>
      </c>
      <c r="T1332">
        <v>4</v>
      </c>
      <c r="U1332">
        <v>16</v>
      </c>
    </row>
    <row r="1333" spans="1:21" x14ac:dyDescent="0.3">
      <c r="A1333" s="5" t="s">
        <v>168</v>
      </c>
      <c r="B1333" s="5" t="s">
        <v>206</v>
      </c>
      <c r="C1333" s="5" t="s">
        <v>104</v>
      </c>
      <c r="D1333" s="5" t="s">
        <v>271</v>
      </c>
      <c r="E1333" s="5" t="s">
        <v>172</v>
      </c>
      <c r="F1333" s="6">
        <v>43208</v>
      </c>
      <c r="G1333" s="5" t="s">
        <v>148</v>
      </c>
      <c r="H1333" s="5" t="s">
        <v>184</v>
      </c>
      <c r="I1333">
        <v>43023</v>
      </c>
      <c r="J1333">
        <v>185</v>
      </c>
      <c r="K1333">
        <v>1486</v>
      </c>
      <c r="L1333">
        <v>11</v>
      </c>
      <c r="M1333">
        <v>45323</v>
      </c>
      <c r="N1333">
        <v>28907.929</v>
      </c>
      <c r="O1333">
        <v>2627.9940000000001</v>
      </c>
      <c r="P1333">
        <v>135.09090909090909</v>
      </c>
      <c r="Q1333">
        <v>30.5</v>
      </c>
      <c r="R1333">
        <v>16415.071</v>
      </c>
      <c r="S1333">
        <v>2018</v>
      </c>
      <c r="T1333">
        <v>4</v>
      </c>
      <c r="U1333">
        <v>16</v>
      </c>
    </row>
    <row r="1334" spans="1:21" x14ac:dyDescent="0.3">
      <c r="A1334" s="5" t="s">
        <v>168</v>
      </c>
      <c r="B1334" s="5" t="s">
        <v>206</v>
      </c>
      <c r="C1334" s="5" t="s">
        <v>104</v>
      </c>
      <c r="D1334" s="5" t="s">
        <v>271</v>
      </c>
      <c r="E1334" s="5" t="s">
        <v>172</v>
      </c>
      <c r="F1334" s="6">
        <v>43208</v>
      </c>
      <c r="G1334" s="5" t="s">
        <v>148</v>
      </c>
      <c r="H1334" s="5" t="s">
        <v>231</v>
      </c>
      <c r="I1334">
        <v>43023</v>
      </c>
      <c r="J1334">
        <v>185</v>
      </c>
      <c r="K1334">
        <v>119</v>
      </c>
      <c r="L1334">
        <v>1</v>
      </c>
      <c r="M1334">
        <v>3689</v>
      </c>
      <c r="N1334">
        <v>2627.9940000000001</v>
      </c>
      <c r="O1334">
        <v>2627.9940000000001</v>
      </c>
      <c r="P1334">
        <v>119</v>
      </c>
      <c r="Q1334">
        <v>31</v>
      </c>
      <c r="R1334">
        <v>1061.0060000000001</v>
      </c>
      <c r="S1334">
        <v>2018</v>
      </c>
      <c r="T1334">
        <v>4</v>
      </c>
      <c r="U1334">
        <v>16</v>
      </c>
    </row>
    <row r="1335" spans="1:21" x14ac:dyDescent="0.3">
      <c r="A1335" s="5" t="s">
        <v>168</v>
      </c>
      <c r="B1335" s="5" t="s">
        <v>206</v>
      </c>
      <c r="C1335" s="5" t="s">
        <v>104</v>
      </c>
      <c r="D1335" s="5" t="s">
        <v>271</v>
      </c>
      <c r="E1335" s="5" t="s">
        <v>172</v>
      </c>
      <c r="F1335" s="6">
        <v>43208</v>
      </c>
      <c r="G1335" s="5" t="s">
        <v>148</v>
      </c>
      <c r="H1335" s="5" t="s">
        <v>185</v>
      </c>
      <c r="I1335">
        <v>43023</v>
      </c>
      <c r="J1335">
        <v>185</v>
      </c>
      <c r="K1335">
        <v>370</v>
      </c>
      <c r="L1335">
        <v>3</v>
      </c>
      <c r="M1335">
        <v>11470</v>
      </c>
      <c r="N1335">
        <v>7883.9809999999998</v>
      </c>
      <c r="O1335">
        <v>2627.9940000000001</v>
      </c>
      <c r="P1335">
        <v>123.33333333333333</v>
      </c>
      <c r="Q1335">
        <v>31</v>
      </c>
      <c r="R1335">
        <v>3586.0189999999998</v>
      </c>
      <c r="S1335">
        <v>2018</v>
      </c>
      <c r="T1335">
        <v>4</v>
      </c>
      <c r="U1335">
        <v>16</v>
      </c>
    </row>
    <row r="1336" spans="1:21" x14ac:dyDescent="0.3">
      <c r="A1336" s="5" t="s">
        <v>168</v>
      </c>
      <c r="B1336" s="5" t="s">
        <v>206</v>
      </c>
      <c r="C1336" s="5" t="s">
        <v>104</v>
      </c>
      <c r="D1336" s="5" t="s">
        <v>271</v>
      </c>
      <c r="E1336" s="5" t="s">
        <v>172</v>
      </c>
      <c r="F1336" s="6">
        <v>43208</v>
      </c>
      <c r="G1336" s="5" t="s">
        <v>148</v>
      </c>
      <c r="H1336" s="5" t="s">
        <v>224</v>
      </c>
      <c r="I1336">
        <v>43023</v>
      </c>
      <c r="J1336">
        <v>185</v>
      </c>
      <c r="K1336">
        <v>140</v>
      </c>
      <c r="L1336">
        <v>1</v>
      </c>
      <c r="M1336">
        <v>4340</v>
      </c>
      <c r="N1336">
        <v>2627.9940000000001</v>
      </c>
      <c r="O1336">
        <v>2627.9940000000001</v>
      </c>
      <c r="P1336">
        <v>140</v>
      </c>
      <c r="Q1336">
        <v>31</v>
      </c>
      <c r="R1336">
        <v>1712.0060000000001</v>
      </c>
      <c r="S1336">
        <v>2018</v>
      </c>
      <c r="T1336">
        <v>4</v>
      </c>
      <c r="U1336">
        <v>16</v>
      </c>
    </row>
    <row r="1337" spans="1:21" x14ac:dyDescent="0.3">
      <c r="A1337" s="5" t="s">
        <v>168</v>
      </c>
      <c r="B1337" s="5" t="s">
        <v>206</v>
      </c>
      <c r="C1337" s="5" t="s">
        <v>104</v>
      </c>
      <c r="D1337" s="5" t="s">
        <v>271</v>
      </c>
      <c r="E1337" s="5" t="s">
        <v>172</v>
      </c>
      <c r="F1337" s="6">
        <v>43208</v>
      </c>
      <c r="G1337" s="5" t="s">
        <v>148</v>
      </c>
      <c r="H1337" s="5" t="s">
        <v>189</v>
      </c>
      <c r="I1337">
        <v>43023</v>
      </c>
      <c r="J1337">
        <v>185</v>
      </c>
      <c r="K1337">
        <v>232</v>
      </c>
      <c r="L1337">
        <v>2</v>
      </c>
      <c r="M1337">
        <v>7192</v>
      </c>
      <c r="N1337">
        <v>5255.9870000000001</v>
      </c>
      <c r="O1337">
        <v>2627.9940000000001</v>
      </c>
      <c r="P1337">
        <v>116</v>
      </c>
      <c r="Q1337">
        <v>31</v>
      </c>
      <c r="R1337">
        <v>1936.0129999999999</v>
      </c>
      <c r="S1337">
        <v>2018</v>
      </c>
      <c r="T1337">
        <v>4</v>
      </c>
      <c r="U1337">
        <v>16</v>
      </c>
    </row>
    <row r="1338" spans="1:21" x14ac:dyDescent="0.3">
      <c r="A1338" s="5" t="s">
        <v>168</v>
      </c>
      <c r="B1338" s="5" t="s">
        <v>175</v>
      </c>
      <c r="C1338" s="5" t="s">
        <v>84</v>
      </c>
      <c r="D1338" s="5" t="s">
        <v>270</v>
      </c>
      <c r="E1338" s="5" t="s">
        <v>172</v>
      </c>
      <c r="F1338" s="6">
        <v>43209</v>
      </c>
      <c r="G1338" s="5" t="s">
        <v>148</v>
      </c>
      <c r="H1338" s="5" t="s">
        <v>200</v>
      </c>
      <c r="I1338">
        <v>43028</v>
      </c>
      <c r="J1338">
        <v>181</v>
      </c>
      <c r="K1338">
        <v>966</v>
      </c>
      <c r="L1338">
        <v>8</v>
      </c>
      <c r="M1338">
        <v>29463</v>
      </c>
      <c r="N1338">
        <v>21969.548999999999</v>
      </c>
      <c r="O1338">
        <v>2746.194</v>
      </c>
      <c r="P1338">
        <v>120.75</v>
      </c>
      <c r="Q1338">
        <v>30.5</v>
      </c>
      <c r="R1338">
        <v>7493.451</v>
      </c>
      <c r="S1338">
        <v>2018</v>
      </c>
      <c r="T1338">
        <v>4</v>
      </c>
      <c r="U1338">
        <v>16</v>
      </c>
    </row>
    <row r="1339" spans="1:21" x14ac:dyDescent="0.3">
      <c r="A1339" s="5" t="s">
        <v>168</v>
      </c>
      <c r="B1339" s="5" t="s">
        <v>175</v>
      </c>
      <c r="C1339" s="5" t="s">
        <v>84</v>
      </c>
      <c r="D1339" s="5" t="s">
        <v>270</v>
      </c>
      <c r="E1339" s="5" t="s">
        <v>172</v>
      </c>
      <c r="F1339" s="6">
        <v>43209</v>
      </c>
      <c r="G1339" s="5" t="s">
        <v>148</v>
      </c>
      <c r="H1339" s="5" t="s">
        <v>262</v>
      </c>
      <c r="I1339">
        <v>43028</v>
      </c>
      <c r="J1339">
        <v>181</v>
      </c>
      <c r="K1339">
        <v>618</v>
      </c>
      <c r="L1339">
        <v>5</v>
      </c>
      <c r="M1339">
        <v>18849</v>
      </c>
      <c r="N1339">
        <v>13730.968000000001</v>
      </c>
      <c r="O1339">
        <v>2746.194</v>
      </c>
      <c r="P1339">
        <v>123.6</v>
      </c>
      <c r="Q1339">
        <v>30.5</v>
      </c>
      <c r="R1339">
        <v>5118.0320000000002</v>
      </c>
      <c r="S1339">
        <v>2018</v>
      </c>
      <c r="T1339">
        <v>4</v>
      </c>
      <c r="U1339">
        <v>16</v>
      </c>
    </row>
    <row r="1340" spans="1:21" x14ac:dyDescent="0.3">
      <c r="A1340" s="5" t="s">
        <v>168</v>
      </c>
      <c r="B1340" s="5" t="s">
        <v>175</v>
      </c>
      <c r="C1340" s="5" t="s">
        <v>84</v>
      </c>
      <c r="D1340" s="5" t="s">
        <v>270</v>
      </c>
      <c r="E1340" s="5" t="s">
        <v>172</v>
      </c>
      <c r="F1340" s="6">
        <v>43210</v>
      </c>
      <c r="G1340" s="5" t="s">
        <v>148</v>
      </c>
      <c r="H1340" s="5" t="s">
        <v>194</v>
      </c>
      <c r="I1340">
        <v>43028</v>
      </c>
      <c r="J1340">
        <v>182</v>
      </c>
      <c r="K1340">
        <v>248.5</v>
      </c>
      <c r="L1340">
        <v>2</v>
      </c>
      <c r="M1340">
        <v>7579.25</v>
      </c>
      <c r="N1340">
        <v>5492.3869999999997</v>
      </c>
      <c r="O1340">
        <v>2746.194</v>
      </c>
      <c r="P1340">
        <v>124.25</v>
      </c>
      <c r="Q1340">
        <v>30.5</v>
      </c>
      <c r="R1340">
        <v>2086.8629999999998</v>
      </c>
      <c r="S1340">
        <v>2018</v>
      </c>
      <c r="T1340">
        <v>4</v>
      </c>
      <c r="U1340">
        <v>16</v>
      </c>
    </row>
    <row r="1341" spans="1:21" x14ac:dyDescent="0.3">
      <c r="A1341" s="5" t="s">
        <v>168</v>
      </c>
      <c r="B1341" s="5" t="s">
        <v>175</v>
      </c>
      <c r="C1341" s="5" t="s">
        <v>84</v>
      </c>
      <c r="D1341" s="5" t="s">
        <v>270</v>
      </c>
      <c r="E1341" s="5" t="s">
        <v>172</v>
      </c>
      <c r="F1341" s="6">
        <v>43210</v>
      </c>
      <c r="G1341" s="5" t="s">
        <v>148</v>
      </c>
      <c r="H1341" s="5" t="s">
        <v>173</v>
      </c>
      <c r="I1341">
        <v>43028</v>
      </c>
      <c r="J1341">
        <v>182</v>
      </c>
      <c r="K1341">
        <v>148.5</v>
      </c>
      <c r="L1341">
        <v>1</v>
      </c>
      <c r="M1341">
        <v>4677.75</v>
      </c>
      <c r="N1341">
        <v>2746.194</v>
      </c>
      <c r="O1341">
        <v>2746.194</v>
      </c>
      <c r="P1341">
        <v>148.5</v>
      </c>
      <c r="Q1341">
        <v>31.5</v>
      </c>
      <c r="R1341">
        <v>1931.556</v>
      </c>
      <c r="S1341">
        <v>2018</v>
      </c>
      <c r="T1341">
        <v>4</v>
      </c>
      <c r="U1341">
        <v>16</v>
      </c>
    </row>
    <row r="1342" spans="1:21" x14ac:dyDescent="0.3">
      <c r="A1342" s="5" t="s">
        <v>168</v>
      </c>
      <c r="B1342" s="5" t="s">
        <v>175</v>
      </c>
      <c r="C1342" s="5" t="s">
        <v>84</v>
      </c>
      <c r="D1342" s="5" t="s">
        <v>270</v>
      </c>
      <c r="E1342" s="5" t="s">
        <v>227</v>
      </c>
      <c r="F1342" s="6">
        <v>43210</v>
      </c>
      <c r="G1342" s="5" t="s">
        <v>148</v>
      </c>
      <c r="H1342" s="5" t="s">
        <v>173</v>
      </c>
      <c r="I1342">
        <v>43028</v>
      </c>
      <c r="J1342">
        <v>182</v>
      </c>
      <c r="K1342">
        <v>-148.5</v>
      </c>
      <c r="L1342">
        <v>-1</v>
      </c>
      <c r="M1342">
        <v>-4677.75</v>
      </c>
      <c r="N1342">
        <v>-2746.194</v>
      </c>
      <c r="O1342">
        <v>-2746.194</v>
      </c>
      <c r="P1342">
        <v>148.5</v>
      </c>
      <c r="Q1342">
        <v>31.5</v>
      </c>
      <c r="R1342">
        <v>-1931.556</v>
      </c>
      <c r="S1342">
        <v>2018</v>
      </c>
      <c r="T1342">
        <v>4</v>
      </c>
      <c r="U1342">
        <v>16</v>
      </c>
    </row>
    <row r="1343" spans="1:21" x14ac:dyDescent="0.3">
      <c r="A1343" s="5" t="s">
        <v>168</v>
      </c>
      <c r="B1343" s="5" t="s">
        <v>175</v>
      </c>
      <c r="C1343" s="5" t="s">
        <v>84</v>
      </c>
      <c r="D1343" s="5" t="s">
        <v>270</v>
      </c>
      <c r="E1343" s="5" t="s">
        <v>172</v>
      </c>
      <c r="F1343" s="6">
        <v>43210</v>
      </c>
      <c r="G1343" s="5" t="s">
        <v>148</v>
      </c>
      <c r="H1343" s="5" t="s">
        <v>179</v>
      </c>
      <c r="I1343">
        <v>43028</v>
      </c>
      <c r="J1343">
        <v>182</v>
      </c>
      <c r="K1343">
        <v>148.5</v>
      </c>
      <c r="L1343">
        <v>1</v>
      </c>
      <c r="M1343">
        <v>4677.75</v>
      </c>
      <c r="N1343">
        <v>2746.194</v>
      </c>
      <c r="O1343">
        <v>2746.194</v>
      </c>
      <c r="P1343">
        <v>148.5</v>
      </c>
      <c r="Q1343">
        <v>31.5</v>
      </c>
      <c r="R1343">
        <v>1931.556</v>
      </c>
      <c r="S1343">
        <v>2018</v>
      </c>
      <c r="T1343">
        <v>4</v>
      </c>
      <c r="U1343">
        <v>16</v>
      </c>
    </row>
    <row r="1344" spans="1:21" x14ac:dyDescent="0.3">
      <c r="A1344" s="5" t="s">
        <v>168</v>
      </c>
      <c r="B1344" s="5" t="s">
        <v>206</v>
      </c>
      <c r="C1344" s="5" t="s">
        <v>104</v>
      </c>
      <c r="D1344" s="5" t="s">
        <v>271</v>
      </c>
      <c r="E1344" s="5" t="s">
        <v>172</v>
      </c>
      <c r="F1344" s="6">
        <v>43210</v>
      </c>
      <c r="G1344" s="5" t="s">
        <v>148</v>
      </c>
      <c r="H1344" s="5" t="s">
        <v>173</v>
      </c>
      <c r="I1344">
        <v>43023</v>
      </c>
      <c r="J1344">
        <v>187</v>
      </c>
      <c r="K1344">
        <v>1061.5999999999999</v>
      </c>
      <c r="L1344">
        <v>8</v>
      </c>
      <c r="M1344">
        <v>32378.799999999999</v>
      </c>
      <c r="N1344">
        <v>21023.948</v>
      </c>
      <c r="O1344">
        <v>2627.9940000000001</v>
      </c>
      <c r="P1344">
        <v>132.69999999999999</v>
      </c>
      <c r="Q1344">
        <v>30.5</v>
      </c>
      <c r="R1344">
        <v>11354.852000000001</v>
      </c>
      <c r="S1344">
        <v>2018</v>
      </c>
      <c r="T1344">
        <v>4</v>
      </c>
      <c r="U1344">
        <v>16</v>
      </c>
    </row>
    <row r="1345" spans="1:21" x14ac:dyDescent="0.3">
      <c r="A1345" s="5" t="s">
        <v>168</v>
      </c>
      <c r="B1345" s="5" t="s">
        <v>206</v>
      </c>
      <c r="C1345" s="5" t="s">
        <v>105</v>
      </c>
      <c r="D1345" s="5" t="s">
        <v>278</v>
      </c>
      <c r="E1345" s="5" t="s">
        <v>172</v>
      </c>
      <c r="F1345" s="6">
        <v>43210</v>
      </c>
      <c r="G1345" s="5" t="s">
        <v>148</v>
      </c>
      <c r="H1345" s="5" t="s">
        <v>173</v>
      </c>
      <c r="I1345">
        <v>43030</v>
      </c>
      <c r="J1345">
        <v>180</v>
      </c>
      <c r="K1345">
        <v>142.4</v>
      </c>
      <c r="L1345">
        <v>1</v>
      </c>
      <c r="M1345">
        <v>4343.2</v>
      </c>
      <c r="N1345">
        <v>3114.6610000000001</v>
      </c>
      <c r="O1345">
        <v>3114.6610000000001</v>
      </c>
      <c r="P1345">
        <v>142.4</v>
      </c>
      <c r="Q1345">
        <v>30.5</v>
      </c>
      <c r="R1345">
        <v>1228.539</v>
      </c>
      <c r="S1345">
        <v>2018</v>
      </c>
      <c r="T1345">
        <v>4</v>
      </c>
      <c r="U1345">
        <v>16</v>
      </c>
    </row>
    <row r="1346" spans="1:21" x14ac:dyDescent="0.3">
      <c r="A1346" s="5" t="s">
        <v>168</v>
      </c>
      <c r="B1346" s="5" t="s">
        <v>206</v>
      </c>
      <c r="C1346" s="5" t="s">
        <v>105</v>
      </c>
      <c r="D1346" s="5" t="s">
        <v>278</v>
      </c>
      <c r="E1346" s="5" t="s">
        <v>172</v>
      </c>
      <c r="F1346" s="6">
        <v>43210</v>
      </c>
      <c r="G1346" s="5" t="s">
        <v>148</v>
      </c>
      <c r="H1346" s="5" t="s">
        <v>173</v>
      </c>
      <c r="I1346">
        <v>43030</v>
      </c>
      <c r="J1346">
        <v>180</v>
      </c>
      <c r="K1346">
        <v>1387</v>
      </c>
      <c r="L1346">
        <v>12</v>
      </c>
      <c r="M1346">
        <v>42303.5</v>
      </c>
      <c r="N1346">
        <v>37375.925999999999</v>
      </c>
      <c r="O1346">
        <v>3114.6610000000001</v>
      </c>
      <c r="P1346">
        <v>115.58333333333333</v>
      </c>
      <c r="Q1346">
        <v>30.5</v>
      </c>
      <c r="R1346">
        <v>4927.5739999999996</v>
      </c>
      <c r="S1346">
        <v>2018</v>
      </c>
      <c r="T1346">
        <v>4</v>
      </c>
      <c r="U1346">
        <v>16</v>
      </c>
    </row>
    <row r="1347" spans="1:21" x14ac:dyDescent="0.3">
      <c r="A1347" s="5" t="s">
        <v>168</v>
      </c>
      <c r="B1347" s="5" t="s">
        <v>206</v>
      </c>
      <c r="C1347" s="5" t="s">
        <v>105</v>
      </c>
      <c r="D1347" s="5" t="s">
        <v>278</v>
      </c>
      <c r="E1347" s="5" t="s">
        <v>172</v>
      </c>
      <c r="F1347" s="6">
        <v>43210</v>
      </c>
      <c r="G1347" s="5" t="s">
        <v>148</v>
      </c>
      <c r="H1347" s="5" t="s">
        <v>190</v>
      </c>
      <c r="I1347">
        <v>43030</v>
      </c>
      <c r="J1347">
        <v>180</v>
      </c>
      <c r="K1347">
        <v>108</v>
      </c>
      <c r="L1347">
        <v>1</v>
      </c>
      <c r="M1347">
        <v>3240</v>
      </c>
      <c r="N1347">
        <v>3114.6610000000001</v>
      </c>
      <c r="O1347">
        <v>3114.6610000000001</v>
      </c>
      <c r="P1347">
        <v>108</v>
      </c>
      <c r="Q1347">
        <v>30</v>
      </c>
      <c r="R1347">
        <v>125.339</v>
      </c>
      <c r="S1347">
        <v>2018</v>
      </c>
      <c r="T1347">
        <v>4</v>
      </c>
      <c r="U1347">
        <v>16</v>
      </c>
    </row>
    <row r="1348" spans="1:21" x14ac:dyDescent="0.3">
      <c r="A1348" s="5" t="s">
        <v>168</v>
      </c>
      <c r="B1348" s="5" t="s">
        <v>206</v>
      </c>
      <c r="C1348" s="5" t="s">
        <v>105</v>
      </c>
      <c r="D1348" s="5" t="s">
        <v>278</v>
      </c>
      <c r="E1348" s="5" t="s">
        <v>172</v>
      </c>
      <c r="F1348" s="6">
        <v>43210</v>
      </c>
      <c r="G1348" s="5" t="s">
        <v>148</v>
      </c>
      <c r="H1348" s="5" t="s">
        <v>178</v>
      </c>
      <c r="I1348">
        <v>43030</v>
      </c>
      <c r="J1348">
        <v>180</v>
      </c>
      <c r="K1348">
        <v>359.4</v>
      </c>
      <c r="L1348">
        <v>3</v>
      </c>
      <c r="M1348">
        <v>10961.7</v>
      </c>
      <c r="N1348">
        <v>9343.982</v>
      </c>
      <c r="O1348">
        <v>3114.6610000000001</v>
      </c>
      <c r="P1348">
        <v>119.8</v>
      </c>
      <c r="Q1348">
        <v>30.5</v>
      </c>
      <c r="R1348">
        <v>1617.7180000000001</v>
      </c>
      <c r="S1348">
        <v>2018</v>
      </c>
      <c r="T1348">
        <v>4</v>
      </c>
      <c r="U1348">
        <v>16</v>
      </c>
    </row>
    <row r="1349" spans="1:21" x14ac:dyDescent="0.3">
      <c r="A1349" s="5" t="s">
        <v>168</v>
      </c>
      <c r="B1349" s="5" t="s">
        <v>206</v>
      </c>
      <c r="C1349" s="5" t="s">
        <v>105</v>
      </c>
      <c r="D1349" s="5" t="s">
        <v>278</v>
      </c>
      <c r="E1349" s="5" t="s">
        <v>172</v>
      </c>
      <c r="F1349" s="6">
        <v>43210</v>
      </c>
      <c r="G1349" s="5" t="s">
        <v>148</v>
      </c>
      <c r="H1349" s="5" t="s">
        <v>198</v>
      </c>
      <c r="I1349">
        <v>43030</v>
      </c>
      <c r="J1349">
        <v>180</v>
      </c>
      <c r="K1349">
        <v>148.6</v>
      </c>
      <c r="L1349">
        <v>1</v>
      </c>
      <c r="M1349">
        <v>4532.3</v>
      </c>
      <c r="N1349">
        <v>3114.6610000000001</v>
      </c>
      <c r="O1349">
        <v>3114.6610000000001</v>
      </c>
      <c r="P1349">
        <v>148.6</v>
      </c>
      <c r="Q1349">
        <v>30.5</v>
      </c>
      <c r="R1349">
        <v>1417.6389999999999</v>
      </c>
      <c r="S1349">
        <v>2018</v>
      </c>
      <c r="T1349">
        <v>4</v>
      </c>
      <c r="U1349">
        <v>16</v>
      </c>
    </row>
    <row r="1350" spans="1:21" x14ac:dyDescent="0.3">
      <c r="A1350" s="5" t="s">
        <v>168</v>
      </c>
      <c r="B1350" s="5" t="s">
        <v>206</v>
      </c>
      <c r="C1350" s="5" t="s">
        <v>105</v>
      </c>
      <c r="D1350" s="5" t="s">
        <v>278</v>
      </c>
      <c r="E1350" s="5" t="s">
        <v>172</v>
      </c>
      <c r="F1350" s="6">
        <v>43210</v>
      </c>
      <c r="G1350" s="5" t="s">
        <v>148</v>
      </c>
      <c r="H1350" s="5" t="s">
        <v>240</v>
      </c>
      <c r="I1350">
        <v>43030</v>
      </c>
      <c r="J1350">
        <v>180</v>
      </c>
      <c r="K1350">
        <v>686.6</v>
      </c>
      <c r="L1350">
        <v>5</v>
      </c>
      <c r="M1350">
        <v>20941.3</v>
      </c>
      <c r="N1350">
        <v>15573.303</v>
      </c>
      <c r="O1350">
        <v>3114.6610000000001</v>
      </c>
      <c r="P1350">
        <v>137.32</v>
      </c>
      <c r="Q1350">
        <v>30.5</v>
      </c>
      <c r="R1350">
        <v>5367.9970000000003</v>
      </c>
      <c r="S1350">
        <v>2018</v>
      </c>
      <c r="T1350">
        <v>4</v>
      </c>
      <c r="U1350">
        <v>16</v>
      </c>
    </row>
    <row r="1351" spans="1:21" x14ac:dyDescent="0.3">
      <c r="A1351" s="5" t="s">
        <v>168</v>
      </c>
      <c r="B1351" s="5" t="s">
        <v>206</v>
      </c>
      <c r="C1351" s="5" t="s">
        <v>105</v>
      </c>
      <c r="D1351" s="5" t="s">
        <v>278</v>
      </c>
      <c r="E1351" s="5" t="s">
        <v>172</v>
      </c>
      <c r="F1351" s="6">
        <v>43210</v>
      </c>
      <c r="G1351" s="5" t="s">
        <v>148</v>
      </c>
      <c r="H1351" s="5" t="s">
        <v>197</v>
      </c>
      <c r="I1351">
        <v>43030</v>
      </c>
      <c r="J1351">
        <v>180</v>
      </c>
      <c r="K1351">
        <v>543.4</v>
      </c>
      <c r="L1351">
        <v>4</v>
      </c>
      <c r="M1351">
        <v>16573.7</v>
      </c>
      <c r="N1351">
        <v>12458.642</v>
      </c>
      <c r="O1351">
        <v>3114.6610000000001</v>
      </c>
      <c r="P1351">
        <v>135.85</v>
      </c>
      <c r="Q1351">
        <v>30.5</v>
      </c>
      <c r="R1351">
        <v>4115.058</v>
      </c>
      <c r="S1351">
        <v>2018</v>
      </c>
      <c r="T1351">
        <v>4</v>
      </c>
      <c r="U1351">
        <v>16</v>
      </c>
    </row>
    <row r="1352" spans="1:21" x14ac:dyDescent="0.3">
      <c r="A1352" s="5" t="s">
        <v>168</v>
      </c>
      <c r="B1352" s="5" t="s">
        <v>206</v>
      </c>
      <c r="C1352" s="5" t="s">
        <v>105</v>
      </c>
      <c r="D1352" s="5" t="s">
        <v>278</v>
      </c>
      <c r="E1352" s="5" t="s">
        <v>172</v>
      </c>
      <c r="F1352" s="6">
        <v>43210</v>
      </c>
      <c r="G1352" s="5" t="s">
        <v>148</v>
      </c>
      <c r="H1352" s="5" t="s">
        <v>209</v>
      </c>
      <c r="I1352">
        <v>43030</v>
      </c>
      <c r="J1352">
        <v>180</v>
      </c>
      <c r="K1352">
        <v>113.2</v>
      </c>
      <c r="L1352">
        <v>1</v>
      </c>
      <c r="M1352">
        <v>3452.6</v>
      </c>
      <c r="N1352">
        <v>3114.6610000000001</v>
      </c>
      <c r="O1352">
        <v>3114.6610000000001</v>
      </c>
      <c r="P1352">
        <v>113.2</v>
      </c>
      <c r="Q1352">
        <v>30.5</v>
      </c>
      <c r="R1352">
        <v>337.93900000000002</v>
      </c>
      <c r="S1352">
        <v>2018</v>
      </c>
      <c r="T1352">
        <v>4</v>
      </c>
      <c r="U1352">
        <v>16</v>
      </c>
    </row>
    <row r="1353" spans="1:21" x14ac:dyDescent="0.3">
      <c r="A1353" s="5" t="s">
        <v>168</v>
      </c>
      <c r="B1353" s="5" t="s">
        <v>206</v>
      </c>
      <c r="C1353" s="5" t="s">
        <v>117</v>
      </c>
      <c r="D1353" s="5" t="s">
        <v>260</v>
      </c>
      <c r="E1353" s="5" t="s">
        <v>172</v>
      </c>
      <c r="F1353" s="6">
        <v>43210</v>
      </c>
      <c r="G1353" s="5" t="s">
        <v>148</v>
      </c>
      <c r="H1353" s="5" t="s">
        <v>173</v>
      </c>
      <c r="I1353">
        <v>43051</v>
      </c>
      <c r="J1353">
        <v>159</v>
      </c>
      <c r="K1353">
        <v>80</v>
      </c>
      <c r="L1353">
        <v>1</v>
      </c>
      <c r="M1353">
        <v>2440</v>
      </c>
      <c r="N1353">
        <v>2904.768</v>
      </c>
      <c r="O1353">
        <v>2904.768</v>
      </c>
      <c r="P1353">
        <v>80</v>
      </c>
      <c r="Q1353">
        <v>30.5</v>
      </c>
      <c r="R1353">
        <v>-464.76799999999997</v>
      </c>
      <c r="S1353">
        <v>2018</v>
      </c>
      <c r="T1353">
        <v>4</v>
      </c>
      <c r="U1353">
        <v>16</v>
      </c>
    </row>
    <row r="1354" spans="1:21" x14ac:dyDescent="0.3">
      <c r="A1354" s="5" t="s">
        <v>168</v>
      </c>
      <c r="B1354" s="5" t="s">
        <v>206</v>
      </c>
      <c r="C1354" s="5" t="s">
        <v>105</v>
      </c>
      <c r="D1354" s="5" t="s">
        <v>278</v>
      </c>
      <c r="E1354" s="5" t="s">
        <v>172</v>
      </c>
      <c r="F1354" s="6">
        <v>43211</v>
      </c>
      <c r="G1354" s="5" t="s">
        <v>148</v>
      </c>
      <c r="H1354" s="5" t="s">
        <v>237</v>
      </c>
      <c r="I1354">
        <v>43030</v>
      </c>
      <c r="J1354">
        <v>181</v>
      </c>
      <c r="K1354">
        <v>210</v>
      </c>
      <c r="L1354">
        <v>2</v>
      </c>
      <c r="M1354">
        <v>6510</v>
      </c>
      <c r="N1354">
        <v>6229.3209999999999</v>
      </c>
      <c r="O1354">
        <v>3114.6610000000001</v>
      </c>
      <c r="P1354">
        <v>105</v>
      </c>
      <c r="Q1354">
        <v>31</v>
      </c>
      <c r="R1354">
        <v>280.67899999999997</v>
      </c>
      <c r="S1354">
        <v>2018</v>
      </c>
      <c r="T1354">
        <v>4</v>
      </c>
      <c r="U1354">
        <v>16</v>
      </c>
    </row>
    <row r="1355" spans="1:21" x14ac:dyDescent="0.3">
      <c r="A1355" s="5" t="s">
        <v>168</v>
      </c>
      <c r="B1355" s="5" t="s">
        <v>206</v>
      </c>
      <c r="C1355" s="5" t="s">
        <v>105</v>
      </c>
      <c r="D1355" s="5" t="s">
        <v>278</v>
      </c>
      <c r="E1355" s="5" t="s">
        <v>172</v>
      </c>
      <c r="F1355" s="6">
        <v>43211</v>
      </c>
      <c r="G1355" s="5" t="s">
        <v>148</v>
      </c>
      <c r="H1355" s="5" t="s">
        <v>234</v>
      </c>
      <c r="I1355">
        <v>43030</v>
      </c>
      <c r="J1355">
        <v>181</v>
      </c>
      <c r="K1355">
        <v>117</v>
      </c>
      <c r="L1355">
        <v>1</v>
      </c>
      <c r="M1355">
        <v>3627</v>
      </c>
      <c r="N1355">
        <v>3114.6610000000001</v>
      </c>
      <c r="O1355">
        <v>3114.6610000000001</v>
      </c>
      <c r="P1355">
        <v>117</v>
      </c>
      <c r="Q1355">
        <v>31</v>
      </c>
      <c r="R1355">
        <v>512.33900000000006</v>
      </c>
      <c r="S1355">
        <v>2018</v>
      </c>
      <c r="T1355">
        <v>4</v>
      </c>
      <c r="U1355">
        <v>16</v>
      </c>
    </row>
    <row r="1356" spans="1:21" x14ac:dyDescent="0.3">
      <c r="A1356" s="5" t="s">
        <v>168</v>
      </c>
      <c r="B1356" s="5" t="s">
        <v>206</v>
      </c>
      <c r="C1356" s="5" t="s">
        <v>105</v>
      </c>
      <c r="D1356" s="5" t="s">
        <v>278</v>
      </c>
      <c r="E1356" s="5" t="s">
        <v>172</v>
      </c>
      <c r="F1356" s="6">
        <v>43211</v>
      </c>
      <c r="G1356" s="5" t="s">
        <v>148</v>
      </c>
      <c r="H1356" s="5" t="s">
        <v>180</v>
      </c>
      <c r="I1356">
        <v>43030</v>
      </c>
      <c r="J1356">
        <v>181</v>
      </c>
      <c r="K1356">
        <v>92</v>
      </c>
      <c r="L1356">
        <v>1</v>
      </c>
      <c r="M1356">
        <v>2852</v>
      </c>
      <c r="N1356">
        <v>3114.6610000000001</v>
      </c>
      <c r="O1356">
        <v>3114.6610000000001</v>
      </c>
      <c r="P1356">
        <v>92</v>
      </c>
      <c r="Q1356">
        <v>31</v>
      </c>
      <c r="R1356">
        <v>-262.661</v>
      </c>
      <c r="S1356">
        <v>2018</v>
      </c>
      <c r="T1356">
        <v>4</v>
      </c>
      <c r="U1356">
        <v>16</v>
      </c>
    </row>
    <row r="1357" spans="1:21" x14ac:dyDescent="0.3">
      <c r="A1357" s="5" t="s">
        <v>168</v>
      </c>
      <c r="B1357" s="5" t="s">
        <v>206</v>
      </c>
      <c r="C1357" s="5" t="s">
        <v>105</v>
      </c>
      <c r="D1357" s="5" t="s">
        <v>278</v>
      </c>
      <c r="E1357" s="5" t="s">
        <v>172</v>
      </c>
      <c r="F1357" s="6">
        <v>43211</v>
      </c>
      <c r="G1357" s="5" t="s">
        <v>148</v>
      </c>
      <c r="H1357" s="5" t="s">
        <v>205</v>
      </c>
      <c r="I1357">
        <v>43030</v>
      </c>
      <c r="J1357">
        <v>181</v>
      </c>
      <c r="K1357">
        <v>344</v>
      </c>
      <c r="L1357">
        <v>3</v>
      </c>
      <c r="M1357">
        <v>10664</v>
      </c>
      <c r="N1357">
        <v>9343.982</v>
      </c>
      <c r="O1357">
        <v>3114.6610000000001</v>
      </c>
      <c r="P1357">
        <v>114.66666666666667</v>
      </c>
      <c r="Q1357">
        <v>31</v>
      </c>
      <c r="R1357">
        <v>1320.018</v>
      </c>
      <c r="S1357">
        <v>2018</v>
      </c>
      <c r="T1357">
        <v>4</v>
      </c>
      <c r="U1357">
        <v>16</v>
      </c>
    </row>
    <row r="1358" spans="1:21" x14ac:dyDescent="0.3">
      <c r="A1358" s="5" t="s">
        <v>168</v>
      </c>
      <c r="B1358" s="5" t="s">
        <v>206</v>
      </c>
      <c r="C1358" s="5" t="s">
        <v>105</v>
      </c>
      <c r="D1358" s="5" t="s">
        <v>278</v>
      </c>
      <c r="E1358" s="5" t="s">
        <v>172</v>
      </c>
      <c r="F1358" s="6">
        <v>43211</v>
      </c>
      <c r="G1358" s="5" t="s">
        <v>148</v>
      </c>
      <c r="H1358" s="5" t="s">
        <v>222</v>
      </c>
      <c r="I1358">
        <v>43030</v>
      </c>
      <c r="J1358">
        <v>181</v>
      </c>
      <c r="K1358">
        <v>120</v>
      </c>
      <c r="L1358">
        <v>1</v>
      </c>
      <c r="M1358">
        <v>3720</v>
      </c>
      <c r="N1358">
        <v>3114.6610000000001</v>
      </c>
      <c r="O1358">
        <v>3114.6610000000001</v>
      </c>
      <c r="P1358">
        <v>120</v>
      </c>
      <c r="Q1358">
        <v>31</v>
      </c>
      <c r="R1358">
        <v>605.33900000000006</v>
      </c>
      <c r="S1358">
        <v>2018</v>
      </c>
      <c r="T1358">
        <v>4</v>
      </c>
      <c r="U1358">
        <v>16</v>
      </c>
    </row>
    <row r="1359" spans="1:21" x14ac:dyDescent="0.3">
      <c r="A1359" s="5" t="s">
        <v>168</v>
      </c>
      <c r="B1359" s="5" t="s">
        <v>206</v>
      </c>
      <c r="C1359" s="5" t="s">
        <v>105</v>
      </c>
      <c r="D1359" s="5" t="s">
        <v>278</v>
      </c>
      <c r="E1359" s="5" t="s">
        <v>172</v>
      </c>
      <c r="F1359" s="6">
        <v>43211</v>
      </c>
      <c r="G1359" s="5" t="s">
        <v>148</v>
      </c>
      <c r="H1359" s="5" t="s">
        <v>181</v>
      </c>
      <c r="I1359">
        <v>43030</v>
      </c>
      <c r="J1359">
        <v>181</v>
      </c>
      <c r="K1359">
        <v>274</v>
      </c>
      <c r="L1359">
        <v>2</v>
      </c>
      <c r="M1359">
        <v>8494</v>
      </c>
      <c r="N1359">
        <v>6229.3209999999999</v>
      </c>
      <c r="O1359">
        <v>3114.6610000000001</v>
      </c>
      <c r="P1359">
        <v>137</v>
      </c>
      <c r="Q1359">
        <v>31</v>
      </c>
      <c r="R1359">
        <v>2264.6790000000001</v>
      </c>
      <c r="S1359">
        <v>2018</v>
      </c>
      <c r="T1359">
        <v>4</v>
      </c>
      <c r="U1359">
        <v>16</v>
      </c>
    </row>
    <row r="1360" spans="1:21" x14ac:dyDescent="0.3">
      <c r="A1360" s="5" t="s">
        <v>168</v>
      </c>
      <c r="B1360" s="5" t="s">
        <v>206</v>
      </c>
      <c r="C1360" s="5" t="s">
        <v>105</v>
      </c>
      <c r="D1360" s="5" t="s">
        <v>278</v>
      </c>
      <c r="E1360" s="5" t="s">
        <v>172</v>
      </c>
      <c r="F1360" s="6">
        <v>43211</v>
      </c>
      <c r="G1360" s="5" t="s">
        <v>148</v>
      </c>
      <c r="H1360" s="5" t="s">
        <v>183</v>
      </c>
      <c r="I1360">
        <v>43030</v>
      </c>
      <c r="J1360">
        <v>181</v>
      </c>
      <c r="K1360">
        <v>528</v>
      </c>
      <c r="L1360">
        <v>5</v>
      </c>
      <c r="M1360">
        <v>16368</v>
      </c>
      <c r="N1360">
        <v>15573.303</v>
      </c>
      <c r="O1360">
        <v>3114.6610000000001</v>
      </c>
      <c r="P1360">
        <v>105.6</v>
      </c>
      <c r="Q1360">
        <v>31</v>
      </c>
      <c r="R1360">
        <v>794.697</v>
      </c>
      <c r="S1360">
        <v>2018</v>
      </c>
      <c r="T1360">
        <v>4</v>
      </c>
      <c r="U1360">
        <v>16</v>
      </c>
    </row>
    <row r="1361" spans="1:21" x14ac:dyDescent="0.3">
      <c r="A1361" s="5" t="s">
        <v>168</v>
      </c>
      <c r="B1361" s="5" t="s">
        <v>206</v>
      </c>
      <c r="C1361" s="5" t="s">
        <v>105</v>
      </c>
      <c r="D1361" s="5" t="s">
        <v>278</v>
      </c>
      <c r="E1361" s="5" t="s">
        <v>172</v>
      </c>
      <c r="F1361" s="6">
        <v>43211</v>
      </c>
      <c r="G1361" s="5" t="s">
        <v>148</v>
      </c>
      <c r="H1361" s="5" t="s">
        <v>182</v>
      </c>
      <c r="I1361">
        <v>43030</v>
      </c>
      <c r="J1361">
        <v>181</v>
      </c>
      <c r="K1361">
        <v>100</v>
      </c>
      <c r="L1361">
        <v>1</v>
      </c>
      <c r="M1361">
        <v>3100</v>
      </c>
      <c r="N1361">
        <v>3114.6610000000001</v>
      </c>
      <c r="O1361">
        <v>3114.6610000000001</v>
      </c>
      <c r="P1361">
        <v>100</v>
      </c>
      <c r="Q1361">
        <v>31</v>
      </c>
      <c r="R1361">
        <v>-14.661</v>
      </c>
      <c r="S1361">
        <v>2018</v>
      </c>
      <c r="T1361">
        <v>4</v>
      </c>
      <c r="U1361">
        <v>16</v>
      </c>
    </row>
    <row r="1362" spans="1:21" x14ac:dyDescent="0.3">
      <c r="A1362" s="5" t="s">
        <v>168</v>
      </c>
      <c r="B1362" s="5" t="s">
        <v>206</v>
      </c>
      <c r="C1362" s="5" t="s">
        <v>105</v>
      </c>
      <c r="D1362" s="5" t="s">
        <v>278</v>
      </c>
      <c r="E1362" s="5" t="s">
        <v>172</v>
      </c>
      <c r="F1362" s="6">
        <v>43211</v>
      </c>
      <c r="G1362" s="5" t="s">
        <v>148</v>
      </c>
      <c r="H1362" s="5" t="s">
        <v>186</v>
      </c>
      <c r="I1362">
        <v>43030</v>
      </c>
      <c r="J1362">
        <v>181</v>
      </c>
      <c r="K1362">
        <v>108</v>
      </c>
      <c r="L1362">
        <v>1</v>
      </c>
      <c r="M1362">
        <v>3348</v>
      </c>
      <c r="N1362">
        <v>3114.6610000000001</v>
      </c>
      <c r="O1362">
        <v>3114.6610000000001</v>
      </c>
      <c r="P1362">
        <v>108</v>
      </c>
      <c r="Q1362">
        <v>31</v>
      </c>
      <c r="R1362">
        <v>233.339</v>
      </c>
      <c r="S1362">
        <v>2018</v>
      </c>
      <c r="T1362">
        <v>4</v>
      </c>
      <c r="U1362">
        <v>16</v>
      </c>
    </row>
    <row r="1363" spans="1:21" x14ac:dyDescent="0.3">
      <c r="A1363" s="5" t="s">
        <v>168</v>
      </c>
      <c r="B1363" s="5" t="s">
        <v>206</v>
      </c>
      <c r="C1363" s="5" t="s">
        <v>105</v>
      </c>
      <c r="D1363" s="5" t="s">
        <v>278</v>
      </c>
      <c r="E1363" s="5" t="s">
        <v>172</v>
      </c>
      <c r="F1363" s="6">
        <v>43211</v>
      </c>
      <c r="G1363" s="5" t="s">
        <v>148</v>
      </c>
      <c r="H1363" s="5" t="s">
        <v>238</v>
      </c>
      <c r="I1363">
        <v>43030</v>
      </c>
      <c r="J1363">
        <v>181</v>
      </c>
      <c r="K1363">
        <v>230</v>
      </c>
      <c r="L1363">
        <v>2</v>
      </c>
      <c r="M1363">
        <v>7130</v>
      </c>
      <c r="N1363">
        <v>6229.3209999999999</v>
      </c>
      <c r="O1363">
        <v>3114.6610000000001</v>
      </c>
      <c r="P1363">
        <v>115</v>
      </c>
      <c r="Q1363">
        <v>31</v>
      </c>
      <c r="R1363">
        <v>900.67899999999997</v>
      </c>
      <c r="S1363">
        <v>2018</v>
      </c>
      <c r="T1363">
        <v>4</v>
      </c>
      <c r="U1363">
        <v>16</v>
      </c>
    </row>
    <row r="1364" spans="1:21" x14ac:dyDescent="0.3">
      <c r="A1364" s="5" t="s">
        <v>168</v>
      </c>
      <c r="B1364" s="5" t="s">
        <v>206</v>
      </c>
      <c r="C1364" s="5" t="s">
        <v>105</v>
      </c>
      <c r="D1364" s="5" t="s">
        <v>278</v>
      </c>
      <c r="E1364" s="5" t="s">
        <v>172</v>
      </c>
      <c r="F1364" s="6">
        <v>43211</v>
      </c>
      <c r="G1364" s="5" t="s">
        <v>148</v>
      </c>
      <c r="H1364" s="5" t="s">
        <v>184</v>
      </c>
      <c r="I1364">
        <v>43030</v>
      </c>
      <c r="J1364">
        <v>181</v>
      </c>
      <c r="K1364">
        <v>3345</v>
      </c>
      <c r="L1364">
        <v>25</v>
      </c>
      <c r="M1364">
        <v>102022.5</v>
      </c>
      <c r="N1364">
        <v>77866.513000000006</v>
      </c>
      <c r="O1364">
        <v>3114.6610000000001</v>
      </c>
      <c r="P1364">
        <v>133.80000000000001</v>
      </c>
      <c r="Q1364">
        <v>30.5</v>
      </c>
      <c r="R1364">
        <v>24155.987000000001</v>
      </c>
      <c r="S1364">
        <v>2018</v>
      </c>
      <c r="T1364">
        <v>4</v>
      </c>
      <c r="U1364">
        <v>16</v>
      </c>
    </row>
    <row r="1365" spans="1:21" x14ac:dyDescent="0.3">
      <c r="A1365" s="5" t="s">
        <v>168</v>
      </c>
      <c r="B1365" s="5" t="s">
        <v>206</v>
      </c>
      <c r="C1365" s="5" t="s">
        <v>105</v>
      </c>
      <c r="D1365" s="5" t="s">
        <v>278</v>
      </c>
      <c r="E1365" s="5" t="s">
        <v>172</v>
      </c>
      <c r="F1365" s="6">
        <v>43211</v>
      </c>
      <c r="G1365" s="5" t="s">
        <v>148</v>
      </c>
      <c r="H1365" s="5" t="s">
        <v>269</v>
      </c>
      <c r="I1365">
        <v>43030</v>
      </c>
      <c r="J1365">
        <v>181</v>
      </c>
      <c r="K1365">
        <v>1354</v>
      </c>
      <c r="L1365">
        <v>12</v>
      </c>
      <c r="M1365">
        <v>41297</v>
      </c>
      <c r="N1365">
        <v>37375.925999999999</v>
      </c>
      <c r="O1365">
        <v>3114.6610000000001</v>
      </c>
      <c r="P1365">
        <v>112.83333333333333</v>
      </c>
      <c r="Q1365">
        <v>30.5</v>
      </c>
      <c r="R1365">
        <v>3921.0740000000001</v>
      </c>
      <c r="S1365">
        <v>2018</v>
      </c>
      <c r="T1365">
        <v>4</v>
      </c>
      <c r="U1365">
        <v>16</v>
      </c>
    </row>
    <row r="1366" spans="1:21" x14ac:dyDescent="0.3">
      <c r="A1366" s="5" t="s">
        <v>168</v>
      </c>
      <c r="B1366" s="5" t="s">
        <v>206</v>
      </c>
      <c r="C1366" s="5" t="s">
        <v>105</v>
      </c>
      <c r="D1366" s="5" t="s">
        <v>278</v>
      </c>
      <c r="E1366" s="5" t="s">
        <v>172</v>
      </c>
      <c r="F1366" s="6">
        <v>43211</v>
      </c>
      <c r="G1366" s="5" t="s">
        <v>148</v>
      </c>
      <c r="H1366" s="5" t="s">
        <v>230</v>
      </c>
      <c r="I1366">
        <v>43030</v>
      </c>
      <c r="J1366">
        <v>181</v>
      </c>
      <c r="K1366">
        <v>1026</v>
      </c>
      <c r="L1366">
        <v>8</v>
      </c>
      <c r="M1366">
        <v>31293</v>
      </c>
      <c r="N1366">
        <v>24917.284</v>
      </c>
      <c r="O1366">
        <v>3114.6610000000001</v>
      </c>
      <c r="P1366">
        <v>128.25</v>
      </c>
      <c r="Q1366">
        <v>30.5</v>
      </c>
      <c r="R1366">
        <v>6375.7160000000003</v>
      </c>
      <c r="S1366">
        <v>2018</v>
      </c>
      <c r="T1366">
        <v>4</v>
      </c>
      <c r="U1366">
        <v>16</v>
      </c>
    </row>
    <row r="1367" spans="1:21" x14ac:dyDescent="0.3">
      <c r="A1367" s="5" t="s">
        <v>168</v>
      </c>
      <c r="B1367" s="5" t="s">
        <v>206</v>
      </c>
      <c r="C1367" s="5" t="s">
        <v>105</v>
      </c>
      <c r="D1367" s="5" t="s">
        <v>278</v>
      </c>
      <c r="E1367" s="5" t="s">
        <v>172</v>
      </c>
      <c r="F1367" s="6">
        <v>43211</v>
      </c>
      <c r="G1367" s="5" t="s">
        <v>148</v>
      </c>
      <c r="H1367" s="5" t="s">
        <v>189</v>
      </c>
      <c r="I1367">
        <v>43030</v>
      </c>
      <c r="J1367">
        <v>181</v>
      </c>
      <c r="K1367">
        <v>106</v>
      </c>
      <c r="L1367">
        <v>1</v>
      </c>
      <c r="M1367">
        <v>3286</v>
      </c>
      <c r="N1367">
        <v>3114.6610000000001</v>
      </c>
      <c r="O1367">
        <v>3114.6610000000001</v>
      </c>
      <c r="P1367">
        <v>106</v>
      </c>
      <c r="Q1367">
        <v>31</v>
      </c>
      <c r="R1367">
        <v>171.339</v>
      </c>
      <c r="S1367">
        <v>2018</v>
      </c>
      <c r="T1367">
        <v>4</v>
      </c>
      <c r="U1367">
        <v>16</v>
      </c>
    </row>
    <row r="1368" spans="1:21" x14ac:dyDescent="0.3">
      <c r="A1368" s="5" t="s">
        <v>168</v>
      </c>
      <c r="B1368" s="5" t="s">
        <v>206</v>
      </c>
      <c r="C1368" s="5" t="s">
        <v>105</v>
      </c>
      <c r="D1368" s="5" t="s">
        <v>278</v>
      </c>
      <c r="E1368" s="5" t="s">
        <v>172</v>
      </c>
      <c r="F1368" s="6">
        <v>43211</v>
      </c>
      <c r="G1368" s="5" t="s">
        <v>148</v>
      </c>
      <c r="H1368" s="5" t="s">
        <v>225</v>
      </c>
      <c r="I1368">
        <v>43030</v>
      </c>
      <c r="J1368">
        <v>181</v>
      </c>
      <c r="K1368">
        <v>123</v>
      </c>
      <c r="L1368">
        <v>1</v>
      </c>
      <c r="M1368">
        <v>3813</v>
      </c>
      <c r="N1368">
        <v>3114.6610000000001</v>
      </c>
      <c r="O1368">
        <v>3114.6610000000001</v>
      </c>
      <c r="P1368">
        <v>123</v>
      </c>
      <c r="Q1368">
        <v>31</v>
      </c>
      <c r="R1368">
        <v>698.33900000000006</v>
      </c>
      <c r="S1368">
        <v>2018</v>
      </c>
      <c r="T1368">
        <v>4</v>
      </c>
      <c r="U1368">
        <v>16</v>
      </c>
    </row>
    <row r="1369" spans="1:21" x14ac:dyDescent="0.3">
      <c r="A1369" s="5" t="s">
        <v>168</v>
      </c>
      <c r="B1369" s="5" t="s">
        <v>206</v>
      </c>
      <c r="C1369" s="5" t="s">
        <v>105</v>
      </c>
      <c r="D1369" s="5" t="s">
        <v>278</v>
      </c>
      <c r="E1369" s="5" t="s">
        <v>172</v>
      </c>
      <c r="F1369" s="6">
        <v>43211</v>
      </c>
      <c r="G1369" s="5" t="s">
        <v>148</v>
      </c>
      <c r="H1369" s="5" t="s">
        <v>190</v>
      </c>
      <c r="I1369">
        <v>43030</v>
      </c>
      <c r="J1369">
        <v>181</v>
      </c>
      <c r="K1369">
        <v>139</v>
      </c>
      <c r="L1369">
        <v>1</v>
      </c>
      <c r="M1369">
        <v>4309</v>
      </c>
      <c r="N1369">
        <v>3114.6610000000001</v>
      </c>
      <c r="O1369">
        <v>3114.6610000000001</v>
      </c>
      <c r="P1369">
        <v>139</v>
      </c>
      <c r="Q1369">
        <v>31</v>
      </c>
      <c r="R1369">
        <v>1194.3389999999999</v>
      </c>
      <c r="S1369">
        <v>2018</v>
      </c>
      <c r="T1369">
        <v>4</v>
      </c>
      <c r="U1369">
        <v>16</v>
      </c>
    </row>
    <row r="1370" spans="1:21" x14ac:dyDescent="0.3">
      <c r="A1370" s="5" t="s">
        <v>168</v>
      </c>
      <c r="B1370" s="5" t="s">
        <v>206</v>
      </c>
      <c r="C1370" s="5" t="s">
        <v>115</v>
      </c>
      <c r="D1370" s="5" t="s">
        <v>279</v>
      </c>
      <c r="E1370" s="5" t="s">
        <v>172</v>
      </c>
      <c r="F1370" s="6">
        <v>43211</v>
      </c>
      <c r="G1370" s="5" t="s">
        <v>148</v>
      </c>
      <c r="H1370" s="5" t="s">
        <v>217</v>
      </c>
      <c r="I1370">
        <v>43044</v>
      </c>
      <c r="J1370">
        <v>167</v>
      </c>
      <c r="K1370">
        <v>912</v>
      </c>
      <c r="L1370">
        <v>7</v>
      </c>
      <c r="M1370">
        <v>28272</v>
      </c>
      <c r="N1370">
        <v>17633.823</v>
      </c>
      <c r="O1370">
        <v>2519.1179999999999</v>
      </c>
      <c r="P1370">
        <v>130.28571428571428</v>
      </c>
      <c r="Q1370">
        <v>31</v>
      </c>
      <c r="R1370">
        <v>10638.177</v>
      </c>
      <c r="S1370">
        <v>2018</v>
      </c>
      <c r="T1370">
        <v>4</v>
      </c>
      <c r="U1370">
        <v>16</v>
      </c>
    </row>
    <row r="1371" spans="1:21" x14ac:dyDescent="0.3">
      <c r="A1371" s="5" t="s">
        <v>168</v>
      </c>
      <c r="B1371" s="5" t="s">
        <v>206</v>
      </c>
      <c r="C1371" s="5" t="s">
        <v>115</v>
      </c>
      <c r="D1371" s="5" t="s">
        <v>279</v>
      </c>
      <c r="E1371" s="5" t="s">
        <v>172</v>
      </c>
      <c r="F1371" s="6">
        <v>43211</v>
      </c>
      <c r="G1371" s="5" t="s">
        <v>148</v>
      </c>
      <c r="H1371" s="5" t="s">
        <v>218</v>
      </c>
      <c r="I1371">
        <v>43044</v>
      </c>
      <c r="J1371">
        <v>167</v>
      </c>
      <c r="K1371">
        <v>266</v>
      </c>
      <c r="L1371">
        <v>2</v>
      </c>
      <c r="M1371">
        <v>8246</v>
      </c>
      <c r="N1371">
        <v>5038.2349999999997</v>
      </c>
      <c r="O1371">
        <v>2519.1179999999999</v>
      </c>
      <c r="P1371">
        <v>133</v>
      </c>
      <c r="Q1371">
        <v>31</v>
      </c>
      <c r="R1371">
        <v>3207.7649999999999</v>
      </c>
      <c r="S1371">
        <v>2018</v>
      </c>
      <c r="T1371">
        <v>4</v>
      </c>
      <c r="U1371">
        <v>16</v>
      </c>
    </row>
    <row r="1372" spans="1:21" x14ac:dyDescent="0.3">
      <c r="A1372" s="5" t="s">
        <v>168</v>
      </c>
      <c r="B1372" s="5" t="s">
        <v>206</v>
      </c>
      <c r="C1372" s="5" t="s">
        <v>115</v>
      </c>
      <c r="D1372" s="5" t="s">
        <v>279</v>
      </c>
      <c r="E1372" s="5" t="s">
        <v>172</v>
      </c>
      <c r="F1372" s="6">
        <v>43211</v>
      </c>
      <c r="G1372" s="5" t="s">
        <v>148</v>
      </c>
      <c r="H1372" s="5" t="s">
        <v>221</v>
      </c>
      <c r="I1372">
        <v>43044</v>
      </c>
      <c r="J1372">
        <v>167</v>
      </c>
      <c r="K1372">
        <v>108</v>
      </c>
      <c r="L1372">
        <v>1</v>
      </c>
      <c r="M1372">
        <v>3348</v>
      </c>
      <c r="N1372">
        <v>2519.1179999999999</v>
      </c>
      <c r="O1372">
        <v>2519.1179999999999</v>
      </c>
      <c r="P1372">
        <v>108</v>
      </c>
      <c r="Q1372">
        <v>31</v>
      </c>
      <c r="R1372">
        <v>828.88199999999995</v>
      </c>
      <c r="S1372">
        <v>2018</v>
      </c>
      <c r="T1372">
        <v>4</v>
      </c>
      <c r="U1372">
        <v>16</v>
      </c>
    </row>
    <row r="1373" spans="1:21" x14ac:dyDescent="0.3">
      <c r="A1373" s="5" t="s">
        <v>168</v>
      </c>
      <c r="B1373" s="5" t="s">
        <v>206</v>
      </c>
      <c r="C1373" s="5" t="s">
        <v>115</v>
      </c>
      <c r="D1373" s="5" t="s">
        <v>279</v>
      </c>
      <c r="E1373" s="5" t="s">
        <v>172</v>
      </c>
      <c r="F1373" s="6">
        <v>43211</v>
      </c>
      <c r="G1373" s="5" t="s">
        <v>148</v>
      </c>
      <c r="H1373" s="5" t="s">
        <v>216</v>
      </c>
      <c r="I1373">
        <v>43044</v>
      </c>
      <c r="J1373">
        <v>167</v>
      </c>
      <c r="K1373">
        <v>111</v>
      </c>
      <c r="L1373">
        <v>1</v>
      </c>
      <c r="M1373">
        <v>3441</v>
      </c>
      <c r="N1373">
        <v>2519.1179999999999</v>
      </c>
      <c r="O1373">
        <v>2519.1179999999999</v>
      </c>
      <c r="P1373">
        <v>111</v>
      </c>
      <c r="Q1373">
        <v>31</v>
      </c>
      <c r="R1373">
        <v>921.88199999999995</v>
      </c>
      <c r="S1373">
        <v>2018</v>
      </c>
      <c r="T1373">
        <v>4</v>
      </c>
      <c r="U1373">
        <v>16</v>
      </c>
    </row>
    <row r="1374" spans="1:21" x14ac:dyDescent="0.3">
      <c r="A1374" s="5" t="s">
        <v>168</v>
      </c>
      <c r="B1374" s="5" t="s">
        <v>206</v>
      </c>
      <c r="C1374" s="5" t="s">
        <v>115</v>
      </c>
      <c r="D1374" s="5" t="s">
        <v>279</v>
      </c>
      <c r="E1374" s="5" t="s">
        <v>172</v>
      </c>
      <c r="F1374" s="6">
        <v>43211</v>
      </c>
      <c r="G1374" s="5" t="s">
        <v>148</v>
      </c>
      <c r="H1374" s="5" t="s">
        <v>226</v>
      </c>
      <c r="I1374">
        <v>43044</v>
      </c>
      <c r="J1374">
        <v>167</v>
      </c>
      <c r="K1374">
        <v>110</v>
      </c>
      <c r="L1374">
        <v>1</v>
      </c>
      <c r="M1374">
        <v>3410</v>
      </c>
      <c r="N1374">
        <v>2519.1179999999999</v>
      </c>
      <c r="O1374">
        <v>2519.1179999999999</v>
      </c>
      <c r="P1374">
        <v>110</v>
      </c>
      <c r="Q1374">
        <v>31</v>
      </c>
      <c r="R1374">
        <v>890.88199999999995</v>
      </c>
      <c r="S1374">
        <v>2018</v>
      </c>
      <c r="T1374">
        <v>4</v>
      </c>
      <c r="U1374">
        <v>16</v>
      </c>
    </row>
    <row r="1375" spans="1:21" x14ac:dyDescent="0.3">
      <c r="A1375" s="5" t="s">
        <v>168</v>
      </c>
      <c r="B1375" s="5" t="s">
        <v>206</v>
      </c>
      <c r="C1375" s="5" t="s">
        <v>115</v>
      </c>
      <c r="D1375" s="5" t="s">
        <v>279</v>
      </c>
      <c r="E1375" s="5" t="s">
        <v>172</v>
      </c>
      <c r="F1375" s="6">
        <v>43211</v>
      </c>
      <c r="G1375" s="5" t="s">
        <v>148</v>
      </c>
      <c r="H1375" s="5" t="s">
        <v>191</v>
      </c>
      <c r="I1375">
        <v>43044</v>
      </c>
      <c r="J1375">
        <v>167</v>
      </c>
      <c r="K1375">
        <v>390</v>
      </c>
      <c r="L1375">
        <v>3</v>
      </c>
      <c r="M1375">
        <v>12090</v>
      </c>
      <c r="N1375">
        <v>7557.3530000000001</v>
      </c>
      <c r="O1375">
        <v>2519.1179999999999</v>
      </c>
      <c r="P1375">
        <v>130</v>
      </c>
      <c r="Q1375">
        <v>31</v>
      </c>
      <c r="R1375">
        <v>4532.6469999999999</v>
      </c>
      <c r="S1375">
        <v>2018</v>
      </c>
      <c r="T1375">
        <v>4</v>
      </c>
      <c r="U1375">
        <v>16</v>
      </c>
    </row>
    <row r="1376" spans="1:21" x14ac:dyDescent="0.3">
      <c r="A1376" s="5" t="s">
        <v>168</v>
      </c>
      <c r="B1376" s="5" t="s">
        <v>206</v>
      </c>
      <c r="C1376" s="5" t="s">
        <v>115</v>
      </c>
      <c r="D1376" s="5" t="s">
        <v>279</v>
      </c>
      <c r="E1376" s="5" t="s">
        <v>172</v>
      </c>
      <c r="F1376" s="6">
        <v>43211</v>
      </c>
      <c r="G1376" s="5" t="s">
        <v>148</v>
      </c>
      <c r="H1376" s="5" t="s">
        <v>187</v>
      </c>
      <c r="I1376">
        <v>43044</v>
      </c>
      <c r="J1376">
        <v>167</v>
      </c>
      <c r="K1376">
        <v>264</v>
      </c>
      <c r="L1376">
        <v>2</v>
      </c>
      <c r="M1376">
        <v>8184</v>
      </c>
      <c r="N1376">
        <v>5038.2349999999997</v>
      </c>
      <c r="O1376">
        <v>2519.1179999999999</v>
      </c>
      <c r="P1376">
        <v>132</v>
      </c>
      <c r="Q1376">
        <v>31</v>
      </c>
      <c r="R1376">
        <v>3145.7649999999999</v>
      </c>
      <c r="S1376">
        <v>2018</v>
      </c>
      <c r="T1376">
        <v>4</v>
      </c>
      <c r="U1376">
        <v>16</v>
      </c>
    </row>
    <row r="1377" spans="1:21" x14ac:dyDescent="0.3">
      <c r="A1377" s="5" t="s">
        <v>168</v>
      </c>
      <c r="B1377" s="5" t="s">
        <v>206</v>
      </c>
      <c r="C1377" s="5" t="s">
        <v>115</v>
      </c>
      <c r="D1377" s="5" t="s">
        <v>279</v>
      </c>
      <c r="E1377" s="5" t="s">
        <v>172</v>
      </c>
      <c r="F1377" s="6">
        <v>43211</v>
      </c>
      <c r="G1377" s="5" t="s">
        <v>148</v>
      </c>
      <c r="H1377" s="5" t="s">
        <v>203</v>
      </c>
      <c r="I1377">
        <v>43044</v>
      </c>
      <c r="J1377">
        <v>167</v>
      </c>
      <c r="K1377">
        <v>208</v>
      </c>
      <c r="L1377">
        <v>2</v>
      </c>
      <c r="M1377">
        <v>6448</v>
      </c>
      <c r="N1377">
        <v>5038.2349999999997</v>
      </c>
      <c r="O1377">
        <v>2519.1179999999999</v>
      </c>
      <c r="P1377">
        <v>104</v>
      </c>
      <c r="Q1377">
        <v>31</v>
      </c>
      <c r="R1377">
        <v>1409.7650000000001</v>
      </c>
      <c r="S1377">
        <v>2018</v>
      </c>
      <c r="T1377">
        <v>4</v>
      </c>
      <c r="U1377">
        <v>16</v>
      </c>
    </row>
    <row r="1378" spans="1:21" x14ac:dyDescent="0.3">
      <c r="A1378" s="5" t="s">
        <v>168</v>
      </c>
      <c r="B1378" s="5" t="s">
        <v>206</v>
      </c>
      <c r="C1378" s="5" t="s">
        <v>115</v>
      </c>
      <c r="D1378" s="5" t="s">
        <v>279</v>
      </c>
      <c r="E1378" s="5" t="s">
        <v>172</v>
      </c>
      <c r="F1378" s="6">
        <v>43211</v>
      </c>
      <c r="G1378" s="5" t="s">
        <v>148</v>
      </c>
      <c r="H1378" s="5" t="s">
        <v>204</v>
      </c>
      <c r="I1378">
        <v>43044</v>
      </c>
      <c r="J1378">
        <v>167</v>
      </c>
      <c r="K1378">
        <v>618</v>
      </c>
      <c r="L1378">
        <v>5</v>
      </c>
      <c r="M1378">
        <v>19158</v>
      </c>
      <c r="N1378">
        <v>12595.588</v>
      </c>
      <c r="O1378">
        <v>2519.1179999999999</v>
      </c>
      <c r="P1378">
        <v>123.6</v>
      </c>
      <c r="Q1378">
        <v>31</v>
      </c>
      <c r="R1378">
        <v>6562.4120000000003</v>
      </c>
      <c r="S1378">
        <v>2018</v>
      </c>
      <c r="T1378">
        <v>4</v>
      </c>
      <c r="U1378">
        <v>16</v>
      </c>
    </row>
    <row r="1379" spans="1:21" x14ac:dyDescent="0.3">
      <c r="A1379" s="5" t="s">
        <v>168</v>
      </c>
      <c r="B1379" s="5" t="s">
        <v>175</v>
      </c>
      <c r="C1379" s="5" t="s">
        <v>88</v>
      </c>
      <c r="D1379" s="5" t="s">
        <v>277</v>
      </c>
      <c r="E1379" s="5" t="s">
        <v>172</v>
      </c>
      <c r="F1379" s="6">
        <v>43213</v>
      </c>
      <c r="G1379" s="5" t="s">
        <v>148</v>
      </c>
      <c r="H1379" s="5" t="s">
        <v>194</v>
      </c>
      <c r="I1379">
        <v>43033</v>
      </c>
      <c r="J1379">
        <v>180</v>
      </c>
      <c r="K1379">
        <v>373.5</v>
      </c>
      <c r="L1379">
        <v>3</v>
      </c>
      <c r="M1379">
        <v>11205</v>
      </c>
      <c r="N1379">
        <v>6698.8990000000003</v>
      </c>
      <c r="O1379">
        <v>2232.9659999999999</v>
      </c>
      <c r="P1379">
        <v>124.5</v>
      </c>
      <c r="Q1379">
        <v>30</v>
      </c>
      <c r="R1379">
        <v>4506.1009999999997</v>
      </c>
      <c r="S1379">
        <v>2018</v>
      </c>
      <c r="T1379">
        <v>4</v>
      </c>
      <c r="U1379">
        <v>17</v>
      </c>
    </row>
    <row r="1380" spans="1:21" x14ac:dyDescent="0.3">
      <c r="A1380" s="5" t="s">
        <v>168</v>
      </c>
      <c r="B1380" s="5" t="s">
        <v>175</v>
      </c>
      <c r="C1380" s="5" t="s">
        <v>84</v>
      </c>
      <c r="D1380" s="5" t="s">
        <v>270</v>
      </c>
      <c r="E1380" s="5" t="s">
        <v>172</v>
      </c>
      <c r="F1380" s="6">
        <v>43215</v>
      </c>
      <c r="G1380" s="5" t="s">
        <v>148</v>
      </c>
      <c r="H1380" s="5" t="s">
        <v>190</v>
      </c>
      <c r="I1380">
        <v>43028</v>
      </c>
      <c r="J1380">
        <v>187</v>
      </c>
      <c r="K1380">
        <v>106</v>
      </c>
      <c r="L1380">
        <v>1</v>
      </c>
      <c r="M1380">
        <v>3604</v>
      </c>
      <c r="N1380">
        <v>2746.194</v>
      </c>
      <c r="O1380">
        <v>2746.194</v>
      </c>
      <c r="P1380">
        <v>106</v>
      </c>
      <c r="Q1380">
        <v>34</v>
      </c>
      <c r="R1380">
        <v>857.80600000000004</v>
      </c>
      <c r="S1380">
        <v>2018</v>
      </c>
      <c r="T1380">
        <v>4</v>
      </c>
      <c r="U1380">
        <v>17</v>
      </c>
    </row>
    <row r="1381" spans="1:21" x14ac:dyDescent="0.3">
      <c r="A1381" s="5" t="s">
        <v>168</v>
      </c>
      <c r="B1381" s="5" t="s">
        <v>175</v>
      </c>
      <c r="C1381" s="5" t="s">
        <v>84</v>
      </c>
      <c r="D1381" s="5" t="s">
        <v>270</v>
      </c>
      <c r="E1381" s="5" t="s">
        <v>172</v>
      </c>
      <c r="F1381" s="6">
        <v>43215</v>
      </c>
      <c r="G1381" s="5" t="s">
        <v>148</v>
      </c>
      <c r="H1381" s="5" t="s">
        <v>212</v>
      </c>
      <c r="I1381">
        <v>43028</v>
      </c>
      <c r="J1381">
        <v>187</v>
      </c>
      <c r="K1381">
        <v>111</v>
      </c>
      <c r="L1381">
        <v>1</v>
      </c>
      <c r="M1381">
        <v>3496.5</v>
      </c>
      <c r="N1381">
        <v>2746.194</v>
      </c>
      <c r="O1381">
        <v>2746.194</v>
      </c>
      <c r="P1381">
        <v>111</v>
      </c>
      <c r="Q1381">
        <v>31.5</v>
      </c>
      <c r="R1381">
        <v>750.30600000000004</v>
      </c>
      <c r="S1381">
        <v>2018</v>
      </c>
      <c r="T1381">
        <v>4</v>
      </c>
      <c r="U1381">
        <v>17</v>
      </c>
    </row>
    <row r="1382" spans="1:21" x14ac:dyDescent="0.3">
      <c r="A1382" s="5" t="s">
        <v>168</v>
      </c>
      <c r="B1382" s="5" t="s">
        <v>175</v>
      </c>
      <c r="C1382" s="5" t="s">
        <v>88</v>
      </c>
      <c r="D1382" s="5" t="s">
        <v>277</v>
      </c>
      <c r="E1382" s="5" t="s">
        <v>172</v>
      </c>
      <c r="F1382" s="6">
        <v>43215</v>
      </c>
      <c r="G1382" s="5" t="s">
        <v>148</v>
      </c>
      <c r="H1382" s="5" t="s">
        <v>263</v>
      </c>
      <c r="I1382">
        <v>43033</v>
      </c>
      <c r="J1382">
        <v>182</v>
      </c>
      <c r="K1382">
        <v>692</v>
      </c>
      <c r="L1382">
        <v>6</v>
      </c>
      <c r="M1382">
        <v>21452</v>
      </c>
      <c r="N1382">
        <v>13397.799000000001</v>
      </c>
      <c r="O1382">
        <v>2232.9659999999999</v>
      </c>
      <c r="P1382">
        <v>115.33333333333333</v>
      </c>
      <c r="Q1382">
        <v>31</v>
      </c>
      <c r="R1382">
        <v>8054.201</v>
      </c>
      <c r="S1382">
        <v>2018</v>
      </c>
      <c r="T1382">
        <v>4</v>
      </c>
      <c r="U1382">
        <v>17</v>
      </c>
    </row>
    <row r="1383" spans="1:21" x14ac:dyDescent="0.3">
      <c r="A1383" s="5" t="s">
        <v>168</v>
      </c>
      <c r="B1383" s="5" t="s">
        <v>175</v>
      </c>
      <c r="C1383" s="5" t="s">
        <v>88</v>
      </c>
      <c r="D1383" s="5" t="s">
        <v>277</v>
      </c>
      <c r="E1383" s="5" t="s">
        <v>172</v>
      </c>
      <c r="F1383" s="6">
        <v>43215</v>
      </c>
      <c r="G1383" s="5" t="s">
        <v>148</v>
      </c>
      <c r="H1383" s="5" t="s">
        <v>179</v>
      </c>
      <c r="I1383">
        <v>43033</v>
      </c>
      <c r="J1383">
        <v>182</v>
      </c>
      <c r="K1383">
        <v>379.5</v>
      </c>
      <c r="L1383">
        <v>3</v>
      </c>
      <c r="M1383">
        <v>11954.25</v>
      </c>
      <c r="N1383">
        <v>6698.8990000000003</v>
      </c>
      <c r="O1383">
        <v>2232.9659999999999</v>
      </c>
      <c r="P1383">
        <v>126.5</v>
      </c>
      <c r="Q1383">
        <v>31.5</v>
      </c>
      <c r="R1383">
        <v>5255.3509999999997</v>
      </c>
      <c r="S1383">
        <v>2018</v>
      </c>
      <c r="T1383">
        <v>4</v>
      </c>
      <c r="U1383">
        <v>17</v>
      </c>
    </row>
    <row r="1384" spans="1:21" x14ac:dyDescent="0.3">
      <c r="A1384" s="5" t="s">
        <v>168</v>
      </c>
      <c r="B1384" s="5" t="s">
        <v>175</v>
      </c>
      <c r="C1384" s="5" t="s">
        <v>88</v>
      </c>
      <c r="D1384" s="5" t="s">
        <v>277</v>
      </c>
      <c r="E1384" s="5" t="s">
        <v>172</v>
      </c>
      <c r="F1384" s="6">
        <v>43215</v>
      </c>
      <c r="G1384" s="5" t="s">
        <v>148</v>
      </c>
      <c r="H1384" s="5" t="s">
        <v>179</v>
      </c>
      <c r="I1384">
        <v>43033</v>
      </c>
      <c r="J1384">
        <v>182</v>
      </c>
      <c r="K1384">
        <v>106</v>
      </c>
      <c r="L1384">
        <v>1</v>
      </c>
      <c r="M1384">
        <v>3339</v>
      </c>
      <c r="N1384">
        <v>2232.9659999999999</v>
      </c>
      <c r="O1384">
        <v>2232.9659999999999</v>
      </c>
      <c r="P1384">
        <v>106</v>
      </c>
      <c r="Q1384">
        <v>31.5</v>
      </c>
      <c r="R1384">
        <v>1106.0340000000001</v>
      </c>
      <c r="S1384">
        <v>2018</v>
      </c>
      <c r="T1384">
        <v>4</v>
      </c>
      <c r="U1384">
        <v>17</v>
      </c>
    </row>
    <row r="1385" spans="1:21" x14ac:dyDescent="0.3">
      <c r="A1385" s="5" t="s">
        <v>168</v>
      </c>
      <c r="B1385" s="5" t="s">
        <v>206</v>
      </c>
      <c r="C1385" s="5" t="s">
        <v>103</v>
      </c>
      <c r="D1385" s="5" t="s">
        <v>268</v>
      </c>
      <c r="E1385" s="5" t="s">
        <v>227</v>
      </c>
      <c r="F1385" s="6">
        <v>43215</v>
      </c>
      <c r="G1385" s="5" t="s">
        <v>148</v>
      </c>
      <c r="H1385" s="5" t="s">
        <v>182</v>
      </c>
      <c r="I1385">
        <v>43016</v>
      </c>
      <c r="J1385">
        <v>199</v>
      </c>
      <c r="K1385">
        <v>-412</v>
      </c>
      <c r="L1385">
        <v>-3</v>
      </c>
      <c r="M1385">
        <v>-12772</v>
      </c>
      <c r="N1385">
        <v>-9028.02</v>
      </c>
      <c r="O1385">
        <v>-3009.34</v>
      </c>
      <c r="P1385">
        <v>137.33333333333334</v>
      </c>
      <c r="Q1385">
        <v>31</v>
      </c>
      <c r="R1385">
        <v>-3743.98</v>
      </c>
      <c r="S1385">
        <v>2018</v>
      </c>
      <c r="T1385">
        <v>4</v>
      </c>
      <c r="U1385">
        <v>17</v>
      </c>
    </row>
    <row r="1386" spans="1:21" x14ac:dyDescent="0.3">
      <c r="A1386" s="5" t="s">
        <v>168</v>
      </c>
      <c r="B1386" s="5" t="s">
        <v>206</v>
      </c>
      <c r="C1386" s="5" t="s">
        <v>104</v>
      </c>
      <c r="D1386" s="5" t="s">
        <v>271</v>
      </c>
      <c r="E1386" s="5" t="s">
        <v>172</v>
      </c>
      <c r="F1386" s="6">
        <v>43215</v>
      </c>
      <c r="G1386" s="5" t="s">
        <v>148</v>
      </c>
      <c r="H1386" s="5" t="s">
        <v>182</v>
      </c>
      <c r="I1386">
        <v>43023</v>
      </c>
      <c r="J1386">
        <v>192</v>
      </c>
      <c r="K1386">
        <v>412</v>
      </c>
      <c r="L1386">
        <v>3</v>
      </c>
      <c r="M1386">
        <v>12772</v>
      </c>
      <c r="N1386">
        <v>7883.9809999999998</v>
      </c>
      <c r="O1386">
        <v>2627.9940000000001</v>
      </c>
      <c r="P1386">
        <v>137.33333333333334</v>
      </c>
      <c r="Q1386">
        <v>31</v>
      </c>
      <c r="R1386">
        <v>4888.0190000000002</v>
      </c>
      <c r="S1386">
        <v>2018</v>
      </c>
      <c r="T1386">
        <v>4</v>
      </c>
      <c r="U1386">
        <v>17</v>
      </c>
    </row>
    <row r="1387" spans="1:21" x14ac:dyDescent="0.3">
      <c r="A1387" s="5" t="s">
        <v>168</v>
      </c>
      <c r="B1387" s="5" t="s">
        <v>206</v>
      </c>
      <c r="C1387" s="5" t="s">
        <v>105</v>
      </c>
      <c r="D1387" s="5" t="s">
        <v>278</v>
      </c>
      <c r="E1387" s="5" t="s">
        <v>172</v>
      </c>
      <c r="F1387" s="6">
        <v>43215</v>
      </c>
      <c r="G1387" s="5" t="s">
        <v>148</v>
      </c>
      <c r="H1387" s="5" t="s">
        <v>266</v>
      </c>
      <c r="I1387">
        <v>43030</v>
      </c>
      <c r="J1387">
        <v>185</v>
      </c>
      <c r="K1387">
        <v>5391</v>
      </c>
      <c r="L1387">
        <v>40</v>
      </c>
      <c r="M1387">
        <v>164425.5</v>
      </c>
      <c r="N1387">
        <v>124586.42</v>
      </c>
      <c r="O1387">
        <v>3114.6610000000001</v>
      </c>
      <c r="P1387">
        <v>134.77500000000001</v>
      </c>
      <c r="Q1387">
        <v>30.5</v>
      </c>
      <c r="R1387">
        <v>39839.08</v>
      </c>
      <c r="S1387">
        <v>2018</v>
      </c>
      <c r="T1387">
        <v>4</v>
      </c>
      <c r="U1387">
        <v>17</v>
      </c>
    </row>
    <row r="1388" spans="1:21" x14ac:dyDescent="0.3">
      <c r="A1388" s="5" t="s">
        <v>168</v>
      </c>
      <c r="B1388" s="5" t="s">
        <v>206</v>
      </c>
      <c r="C1388" s="5" t="s">
        <v>105</v>
      </c>
      <c r="D1388" s="5" t="s">
        <v>278</v>
      </c>
      <c r="E1388" s="5" t="s">
        <v>172</v>
      </c>
      <c r="F1388" s="6">
        <v>43215</v>
      </c>
      <c r="G1388" s="5" t="s">
        <v>148</v>
      </c>
      <c r="H1388" s="5" t="s">
        <v>173</v>
      </c>
      <c r="I1388">
        <v>43030</v>
      </c>
      <c r="J1388">
        <v>185</v>
      </c>
      <c r="K1388">
        <v>1256.4000000000001</v>
      </c>
      <c r="L1388">
        <v>10</v>
      </c>
      <c r="M1388">
        <v>37692</v>
      </c>
      <c r="N1388">
        <v>31146.605</v>
      </c>
      <c r="O1388">
        <v>3114.6610000000001</v>
      </c>
      <c r="P1388">
        <v>125.64000000000001</v>
      </c>
      <c r="Q1388">
        <v>30</v>
      </c>
      <c r="R1388">
        <v>6545.3950000000004</v>
      </c>
      <c r="S1388">
        <v>2018</v>
      </c>
      <c r="T1388">
        <v>4</v>
      </c>
      <c r="U1388">
        <v>17</v>
      </c>
    </row>
    <row r="1389" spans="1:21" x14ac:dyDescent="0.3">
      <c r="A1389" s="5" t="s">
        <v>168</v>
      </c>
      <c r="B1389" s="5" t="s">
        <v>206</v>
      </c>
      <c r="C1389" s="5" t="s">
        <v>105</v>
      </c>
      <c r="D1389" s="5" t="s">
        <v>278</v>
      </c>
      <c r="E1389" s="5" t="s">
        <v>172</v>
      </c>
      <c r="F1389" s="6">
        <v>43215</v>
      </c>
      <c r="G1389" s="5" t="s">
        <v>148</v>
      </c>
      <c r="H1389" s="5" t="s">
        <v>178</v>
      </c>
      <c r="I1389">
        <v>43030</v>
      </c>
      <c r="J1389">
        <v>185</v>
      </c>
      <c r="K1389">
        <v>229.6</v>
      </c>
      <c r="L1389">
        <v>2</v>
      </c>
      <c r="M1389">
        <v>6888</v>
      </c>
      <c r="N1389">
        <v>6229.3209999999999</v>
      </c>
      <c r="O1389">
        <v>3114.6610000000001</v>
      </c>
      <c r="P1389">
        <v>114.8</v>
      </c>
      <c r="Q1389">
        <v>30</v>
      </c>
      <c r="R1389">
        <v>658.67899999999997</v>
      </c>
      <c r="S1389">
        <v>2018</v>
      </c>
      <c r="T1389">
        <v>4</v>
      </c>
      <c r="U1389">
        <v>17</v>
      </c>
    </row>
    <row r="1390" spans="1:21" x14ac:dyDescent="0.3">
      <c r="A1390" s="5" t="s">
        <v>168</v>
      </c>
      <c r="B1390" s="5" t="s">
        <v>206</v>
      </c>
      <c r="C1390" s="5" t="s">
        <v>105</v>
      </c>
      <c r="D1390" s="5" t="s">
        <v>278</v>
      </c>
      <c r="E1390" s="5" t="s">
        <v>172</v>
      </c>
      <c r="F1390" s="6">
        <v>43215</v>
      </c>
      <c r="G1390" s="5" t="s">
        <v>148</v>
      </c>
      <c r="H1390" s="5" t="s">
        <v>196</v>
      </c>
      <c r="I1390">
        <v>43030</v>
      </c>
      <c r="J1390">
        <v>185</v>
      </c>
      <c r="K1390">
        <v>525.4</v>
      </c>
      <c r="L1390">
        <v>4</v>
      </c>
      <c r="M1390">
        <v>15762</v>
      </c>
      <c r="N1390">
        <v>12458.642</v>
      </c>
      <c r="O1390">
        <v>3114.6610000000001</v>
      </c>
      <c r="P1390">
        <v>131.35</v>
      </c>
      <c r="Q1390">
        <v>30</v>
      </c>
      <c r="R1390">
        <v>3303.3580000000002</v>
      </c>
      <c r="S1390">
        <v>2018</v>
      </c>
      <c r="T1390">
        <v>4</v>
      </c>
      <c r="U1390">
        <v>17</v>
      </c>
    </row>
    <row r="1391" spans="1:21" x14ac:dyDescent="0.3">
      <c r="A1391" s="5" t="s">
        <v>168</v>
      </c>
      <c r="B1391" s="5" t="s">
        <v>206</v>
      </c>
      <c r="C1391" s="5" t="s">
        <v>105</v>
      </c>
      <c r="D1391" s="5" t="s">
        <v>278</v>
      </c>
      <c r="E1391" s="5" t="s">
        <v>172</v>
      </c>
      <c r="F1391" s="6">
        <v>43215</v>
      </c>
      <c r="G1391" s="5" t="s">
        <v>148</v>
      </c>
      <c r="H1391" s="5" t="s">
        <v>198</v>
      </c>
      <c r="I1391">
        <v>43030</v>
      </c>
      <c r="J1391">
        <v>185</v>
      </c>
      <c r="K1391">
        <v>389</v>
      </c>
      <c r="L1391">
        <v>3</v>
      </c>
      <c r="M1391">
        <v>11670</v>
      </c>
      <c r="N1391">
        <v>9343.982</v>
      </c>
      <c r="O1391">
        <v>3114.6610000000001</v>
      </c>
      <c r="P1391">
        <v>129.66666666666666</v>
      </c>
      <c r="Q1391">
        <v>30</v>
      </c>
      <c r="R1391">
        <v>2326.018</v>
      </c>
      <c r="S1391">
        <v>2018</v>
      </c>
      <c r="T1391">
        <v>4</v>
      </c>
      <c r="U1391">
        <v>17</v>
      </c>
    </row>
    <row r="1392" spans="1:21" x14ac:dyDescent="0.3">
      <c r="A1392" s="5" t="s">
        <v>168</v>
      </c>
      <c r="B1392" s="5" t="s">
        <v>206</v>
      </c>
      <c r="C1392" s="5" t="s">
        <v>105</v>
      </c>
      <c r="D1392" s="5" t="s">
        <v>278</v>
      </c>
      <c r="E1392" s="5" t="s">
        <v>172</v>
      </c>
      <c r="F1392" s="6">
        <v>43215</v>
      </c>
      <c r="G1392" s="5" t="s">
        <v>148</v>
      </c>
      <c r="H1392" s="5" t="s">
        <v>197</v>
      </c>
      <c r="I1392">
        <v>43030</v>
      </c>
      <c r="J1392">
        <v>185</v>
      </c>
      <c r="K1392">
        <v>792</v>
      </c>
      <c r="L1392">
        <v>6</v>
      </c>
      <c r="M1392">
        <v>23760</v>
      </c>
      <c r="N1392">
        <v>18687.963</v>
      </c>
      <c r="O1392">
        <v>3114.6610000000001</v>
      </c>
      <c r="P1392">
        <v>132</v>
      </c>
      <c r="Q1392">
        <v>30</v>
      </c>
      <c r="R1392">
        <v>5072.0370000000003</v>
      </c>
      <c r="S1392">
        <v>2018</v>
      </c>
      <c r="T1392">
        <v>4</v>
      </c>
      <c r="U1392">
        <v>17</v>
      </c>
    </row>
    <row r="1393" spans="1:21" x14ac:dyDescent="0.3">
      <c r="A1393" s="5" t="s">
        <v>168</v>
      </c>
      <c r="B1393" s="5" t="s">
        <v>206</v>
      </c>
      <c r="C1393" s="5" t="s">
        <v>105</v>
      </c>
      <c r="D1393" s="5" t="s">
        <v>278</v>
      </c>
      <c r="E1393" s="5" t="s">
        <v>172</v>
      </c>
      <c r="F1393" s="6">
        <v>43215</v>
      </c>
      <c r="G1393" s="5" t="s">
        <v>148</v>
      </c>
      <c r="H1393" s="5" t="s">
        <v>208</v>
      </c>
      <c r="I1393">
        <v>43030</v>
      </c>
      <c r="J1393">
        <v>185</v>
      </c>
      <c r="K1393">
        <v>109</v>
      </c>
      <c r="L1393">
        <v>1</v>
      </c>
      <c r="M1393">
        <v>3270</v>
      </c>
      <c r="N1393">
        <v>3114.6610000000001</v>
      </c>
      <c r="O1393">
        <v>3114.6610000000001</v>
      </c>
      <c r="P1393">
        <v>109</v>
      </c>
      <c r="Q1393">
        <v>30</v>
      </c>
      <c r="R1393">
        <v>155.339</v>
      </c>
      <c r="S1393">
        <v>2018</v>
      </c>
      <c r="T1393">
        <v>4</v>
      </c>
      <c r="U1393">
        <v>17</v>
      </c>
    </row>
    <row r="1394" spans="1:21" x14ac:dyDescent="0.3">
      <c r="A1394" s="5" t="s">
        <v>168</v>
      </c>
      <c r="B1394" s="5" t="s">
        <v>206</v>
      </c>
      <c r="C1394" s="5" t="s">
        <v>105</v>
      </c>
      <c r="D1394" s="5" t="s">
        <v>278</v>
      </c>
      <c r="E1394" s="5" t="s">
        <v>172</v>
      </c>
      <c r="F1394" s="6">
        <v>43215</v>
      </c>
      <c r="G1394" s="5" t="s">
        <v>148</v>
      </c>
      <c r="H1394" s="5" t="s">
        <v>209</v>
      </c>
      <c r="I1394">
        <v>43030</v>
      </c>
      <c r="J1394">
        <v>185</v>
      </c>
      <c r="K1394">
        <v>230.6</v>
      </c>
      <c r="L1394">
        <v>2</v>
      </c>
      <c r="M1394">
        <v>6918</v>
      </c>
      <c r="N1394">
        <v>6229.3209999999999</v>
      </c>
      <c r="O1394">
        <v>3114.6610000000001</v>
      </c>
      <c r="P1394">
        <v>115.3</v>
      </c>
      <c r="Q1394">
        <v>30</v>
      </c>
      <c r="R1394">
        <v>688.67899999999997</v>
      </c>
      <c r="S1394">
        <v>2018</v>
      </c>
      <c r="T1394">
        <v>4</v>
      </c>
      <c r="U1394">
        <v>17</v>
      </c>
    </row>
    <row r="1395" spans="1:21" x14ac:dyDescent="0.3">
      <c r="A1395" s="5" t="s">
        <v>168</v>
      </c>
      <c r="B1395" s="5" t="s">
        <v>206</v>
      </c>
      <c r="C1395" s="5" t="s">
        <v>105</v>
      </c>
      <c r="D1395" s="5" t="s">
        <v>278</v>
      </c>
      <c r="E1395" s="5" t="s">
        <v>172</v>
      </c>
      <c r="F1395" s="6">
        <v>43215</v>
      </c>
      <c r="G1395" s="5" t="s">
        <v>148</v>
      </c>
      <c r="H1395" s="5" t="s">
        <v>235</v>
      </c>
      <c r="I1395">
        <v>43030</v>
      </c>
      <c r="J1395">
        <v>185</v>
      </c>
      <c r="K1395">
        <v>112.2</v>
      </c>
      <c r="L1395">
        <v>1</v>
      </c>
      <c r="M1395">
        <v>3366</v>
      </c>
      <c r="N1395">
        <v>3114.6610000000001</v>
      </c>
      <c r="O1395">
        <v>3114.6610000000001</v>
      </c>
      <c r="P1395">
        <v>112.2</v>
      </c>
      <c r="Q1395">
        <v>30</v>
      </c>
      <c r="R1395">
        <v>251.339</v>
      </c>
      <c r="S1395">
        <v>2018</v>
      </c>
      <c r="T1395">
        <v>4</v>
      </c>
      <c r="U1395">
        <v>17</v>
      </c>
    </row>
    <row r="1396" spans="1:21" x14ac:dyDescent="0.3">
      <c r="A1396" s="5" t="s">
        <v>168</v>
      </c>
      <c r="B1396" s="5" t="s">
        <v>206</v>
      </c>
      <c r="C1396" s="5" t="s">
        <v>105</v>
      </c>
      <c r="D1396" s="5" t="s">
        <v>278</v>
      </c>
      <c r="E1396" s="5" t="s">
        <v>172</v>
      </c>
      <c r="F1396" s="6">
        <v>43215</v>
      </c>
      <c r="G1396" s="5" t="s">
        <v>148</v>
      </c>
      <c r="H1396" s="5" t="s">
        <v>173</v>
      </c>
      <c r="I1396">
        <v>43030</v>
      </c>
      <c r="J1396">
        <v>185</v>
      </c>
      <c r="K1396">
        <v>128.80000000000001</v>
      </c>
      <c r="L1396">
        <v>1</v>
      </c>
      <c r="M1396">
        <v>3864</v>
      </c>
      <c r="N1396">
        <v>3114.6610000000001</v>
      </c>
      <c r="O1396">
        <v>3114.6610000000001</v>
      </c>
      <c r="P1396">
        <v>128.80000000000001</v>
      </c>
      <c r="Q1396">
        <v>30</v>
      </c>
      <c r="R1396">
        <v>749.33900000000006</v>
      </c>
      <c r="S1396">
        <v>2018</v>
      </c>
      <c r="T1396">
        <v>4</v>
      </c>
      <c r="U1396">
        <v>17</v>
      </c>
    </row>
    <row r="1397" spans="1:21" x14ac:dyDescent="0.3">
      <c r="A1397" s="5" t="s">
        <v>168</v>
      </c>
      <c r="B1397" s="5" t="s">
        <v>169</v>
      </c>
      <c r="C1397" s="5" t="s">
        <v>170</v>
      </c>
      <c r="D1397" s="5" t="s">
        <v>192</v>
      </c>
      <c r="E1397" s="5" t="s">
        <v>172</v>
      </c>
      <c r="F1397" s="6">
        <v>43216</v>
      </c>
      <c r="G1397" s="5" t="s">
        <v>148</v>
      </c>
      <c r="H1397" s="5" t="s">
        <v>280</v>
      </c>
      <c r="I1397">
        <v>42943</v>
      </c>
      <c r="J1397">
        <v>273</v>
      </c>
      <c r="K1397">
        <v>197.5</v>
      </c>
      <c r="L1397">
        <v>1</v>
      </c>
      <c r="M1397">
        <v>1975</v>
      </c>
      <c r="N1397">
        <v>4095.8220000000001</v>
      </c>
      <c r="O1397">
        <v>4095.8220000000001</v>
      </c>
      <c r="P1397">
        <v>197.5</v>
      </c>
      <c r="Q1397">
        <v>10</v>
      </c>
      <c r="R1397">
        <v>-2120.8220000000001</v>
      </c>
      <c r="S1397">
        <v>2018</v>
      </c>
      <c r="T1397">
        <v>4</v>
      </c>
      <c r="U1397">
        <v>17</v>
      </c>
    </row>
    <row r="1398" spans="1:21" x14ac:dyDescent="0.3">
      <c r="A1398" s="5" t="s">
        <v>168</v>
      </c>
      <c r="B1398" s="5" t="s">
        <v>175</v>
      </c>
      <c r="C1398" s="5" t="s">
        <v>86</v>
      </c>
      <c r="D1398" s="5" t="s">
        <v>252</v>
      </c>
      <c r="E1398" s="5" t="s">
        <v>172</v>
      </c>
      <c r="F1398" s="6">
        <v>43216</v>
      </c>
      <c r="G1398" s="5" t="s">
        <v>148</v>
      </c>
      <c r="H1398" s="5" t="s">
        <v>173</v>
      </c>
      <c r="I1398">
        <v>43049</v>
      </c>
      <c r="J1398">
        <v>167</v>
      </c>
      <c r="K1398">
        <v>620.5</v>
      </c>
      <c r="L1398">
        <v>6</v>
      </c>
      <c r="M1398">
        <v>18304.75</v>
      </c>
      <c r="N1398">
        <v>17014.722000000002</v>
      </c>
      <c r="O1398">
        <v>2835.7869999999998</v>
      </c>
      <c r="P1398">
        <v>103.41666666666667</v>
      </c>
      <c r="Q1398">
        <v>29.5</v>
      </c>
      <c r="R1398">
        <v>1290.028</v>
      </c>
      <c r="S1398">
        <v>2018</v>
      </c>
      <c r="T1398">
        <v>4</v>
      </c>
      <c r="U1398">
        <v>17</v>
      </c>
    </row>
    <row r="1399" spans="1:21" x14ac:dyDescent="0.3">
      <c r="A1399" s="5" t="s">
        <v>168</v>
      </c>
      <c r="B1399" s="5" t="s">
        <v>175</v>
      </c>
      <c r="C1399" s="5" t="s">
        <v>88</v>
      </c>
      <c r="D1399" s="5" t="s">
        <v>277</v>
      </c>
      <c r="E1399" s="5" t="s">
        <v>172</v>
      </c>
      <c r="F1399" s="6">
        <v>43216</v>
      </c>
      <c r="G1399" s="5" t="s">
        <v>148</v>
      </c>
      <c r="H1399" s="5" t="s">
        <v>229</v>
      </c>
      <c r="I1399">
        <v>43033</v>
      </c>
      <c r="J1399">
        <v>183</v>
      </c>
      <c r="K1399">
        <v>930.5</v>
      </c>
      <c r="L1399">
        <v>8</v>
      </c>
      <c r="M1399">
        <v>27449.75</v>
      </c>
      <c r="N1399">
        <v>19329.501</v>
      </c>
      <c r="O1399">
        <v>2416.1880000000001</v>
      </c>
      <c r="P1399">
        <v>116.3125</v>
      </c>
      <c r="Q1399">
        <v>29.5</v>
      </c>
      <c r="R1399">
        <v>8120.2489999999998</v>
      </c>
      <c r="S1399">
        <v>2018</v>
      </c>
      <c r="T1399">
        <v>4</v>
      </c>
      <c r="U1399">
        <v>17</v>
      </c>
    </row>
    <row r="1400" spans="1:21" x14ac:dyDescent="0.3">
      <c r="A1400" s="5" t="s">
        <v>168</v>
      </c>
      <c r="B1400" s="5" t="s">
        <v>175</v>
      </c>
      <c r="C1400" s="5" t="s">
        <v>88</v>
      </c>
      <c r="D1400" s="5" t="s">
        <v>277</v>
      </c>
      <c r="E1400" s="5" t="s">
        <v>172</v>
      </c>
      <c r="F1400" s="6">
        <v>43216</v>
      </c>
      <c r="G1400" s="5" t="s">
        <v>148</v>
      </c>
      <c r="H1400" s="5" t="s">
        <v>212</v>
      </c>
      <c r="I1400">
        <v>43033</v>
      </c>
      <c r="J1400">
        <v>183</v>
      </c>
      <c r="K1400">
        <v>106</v>
      </c>
      <c r="L1400">
        <v>1</v>
      </c>
      <c r="M1400">
        <v>3339</v>
      </c>
      <c r="N1400">
        <v>2416.1880000000001</v>
      </c>
      <c r="O1400">
        <v>2416.1880000000001</v>
      </c>
      <c r="P1400">
        <v>106</v>
      </c>
      <c r="Q1400">
        <v>31.5</v>
      </c>
      <c r="R1400">
        <v>922.81200000000001</v>
      </c>
      <c r="S1400">
        <v>2018</v>
      </c>
      <c r="T1400">
        <v>4</v>
      </c>
      <c r="U1400">
        <v>17</v>
      </c>
    </row>
    <row r="1401" spans="1:21" x14ac:dyDescent="0.3">
      <c r="A1401" s="5" t="s">
        <v>168</v>
      </c>
      <c r="B1401" s="5" t="s">
        <v>175</v>
      </c>
      <c r="C1401" s="5" t="s">
        <v>88</v>
      </c>
      <c r="D1401" s="5" t="s">
        <v>277</v>
      </c>
      <c r="E1401" s="5" t="s">
        <v>172</v>
      </c>
      <c r="F1401" s="6">
        <v>43216</v>
      </c>
      <c r="G1401" s="5" t="s">
        <v>148</v>
      </c>
      <c r="H1401" s="5" t="s">
        <v>194</v>
      </c>
      <c r="I1401">
        <v>43033</v>
      </c>
      <c r="J1401">
        <v>183</v>
      </c>
      <c r="K1401">
        <v>257</v>
      </c>
      <c r="L1401">
        <v>2</v>
      </c>
      <c r="M1401">
        <v>7581.5</v>
      </c>
      <c r="N1401">
        <v>4832.375</v>
      </c>
      <c r="O1401">
        <v>2416.1880000000001</v>
      </c>
      <c r="P1401">
        <v>128.5</v>
      </c>
      <c r="Q1401">
        <v>29.5</v>
      </c>
      <c r="R1401">
        <v>2749.125</v>
      </c>
      <c r="S1401">
        <v>2018</v>
      </c>
      <c r="T1401">
        <v>4</v>
      </c>
      <c r="U1401">
        <v>17</v>
      </c>
    </row>
    <row r="1402" spans="1:21" x14ac:dyDescent="0.3">
      <c r="A1402" s="5" t="s">
        <v>168</v>
      </c>
      <c r="B1402" s="5" t="s">
        <v>175</v>
      </c>
      <c r="C1402" s="5" t="s">
        <v>88</v>
      </c>
      <c r="D1402" s="5" t="s">
        <v>277</v>
      </c>
      <c r="E1402" s="5" t="s">
        <v>172</v>
      </c>
      <c r="F1402" s="6">
        <v>43216</v>
      </c>
      <c r="G1402" s="5" t="s">
        <v>148</v>
      </c>
      <c r="H1402" s="5" t="s">
        <v>178</v>
      </c>
      <c r="I1402">
        <v>43033</v>
      </c>
      <c r="J1402">
        <v>183</v>
      </c>
      <c r="K1402">
        <v>233</v>
      </c>
      <c r="L1402">
        <v>2</v>
      </c>
      <c r="M1402">
        <v>6873.5</v>
      </c>
      <c r="N1402">
        <v>4832.375</v>
      </c>
      <c r="O1402">
        <v>2416.1880000000001</v>
      </c>
      <c r="P1402">
        <v>116.5</v>
      </c>
      <c r="Q1402">
        <v>29.5</v>
      </c>
      <c r="R1402">
        <v>2041.125</v>
      </c>
      <c r="S1402">
        <v>2018</v>
      </c>
      <c r="T1402">
        <v>4</v>
      </c>
      <c r="U1402">
        <v>17</v>
      </c>
    </row>
    <row r="1403" spans="1:21" x14ac:dyDescent="0.3">
      <c r="A1403" s="5" t="s">
        <v>168</v>
      </c>
      <c r="B1403" s="5" t="s">
        <v>175</v>
      </c>
      <c r="C1403" s="5" t="s">
        <v>88</v>
      </c>
      <c r="D1403" s="5" t="s">
        <v>277</v>
      </c>
      <c r="E1403" s="5" t="s">
        <v>172</v>
      </c>
      <c r="F1403" s="6">
        <v>43216</v>
      </c>
      <c r="G1403" s="5" t="s">
        <v>148</v>
      </c>
      <c r="H1403" s="5" t="s">
        <v>197</v>
      </c>
      <c r="I1403">
        <v>43033</v>
      </c>
      <c r="J1403">
        <v>183</v>
      </c>
      <c r="K1403">
        <v>507</v>
      </c>
      <c r="L1403">
        <v>4</v>
      </c>
      <c r="M1403">
        <v>14956.5</v>
      </c>
      <c r="N1403">
        <v>9664.75</v>
      </c>
      <c r="O1403">
        <v>2416.1880000000001</v>
      </c>
      <c r="P1403">
        <v>126.75</v>
      </c>
      <c r="Q1403">
        <v>29.5</v>
      </c>
      <c r="R1403">
        <v>5291.75</v>
      </c>
      <c r="S1403">
        <v>2018</v>
      </c>
      <c r="T1403">
        <v>4</v>
      </c>
      <c r="U1403">
        <v>17</v>
      </c>
    </row>
    <row r="1404" spans="1:21" x14ac:dyDescent="0.3">
      <c r="A1404" s="5" t="s">
        <v>168</v>
      </c>
      <c r="B1404" s="5" t="s">
        <v>175</v>
      </c>
      <c r="C1404" s="5" t="s">
        <v>88</v>
      </c>
      <c r="D1404" s="5" t="s">
        <v>277</v>
      </c>
      <c r="E1404" s="5" t="s">
        <v>172</v>
      </c>
      <c r="F1404" s="6">
        <v>43216</v>
      </c>
      <c r="G1404" s="5" t="s">
        <v>148</v>
      </c>
      <c r="H1404" s="5" t="s">
        <v>209</v>
      </c>
      <c r="I1404">
        <v>43033</v>
      </c>
      <c r="J1404">
        <v>183</v>
      </c>
      <c r="K1404">
        <v>100</v>
      </c>
      <c r="L1404">
        <v>1</v>
      </c>
      <c r="M1404">
        <v>2950</v>
      </c>
      <c r="N1404">
        <v>2416.1880000000001</v>
      </c>
      <c r="O1404">
        <v>2416.1880000000001</v>
      </c>
      <c r="P1404">
        <v>100</v>
      </c>
      <c r="Q1404">
        <v>29.5</v>
      </c>
      <c r="R1404">
        <v>533.81200000000001</v>
      </c>
      <c r="S1404">
        <v>2018</v>
      </c>
      <c r="T1404">
        <v>4</v>
      </c>
      <c r="U1404">
        <v>17</v>
      </c>
    </row>
    <row r="1405" spans="1:21" x14ac:dyDescent="0.3">
      <c r="A1405" s="5" t="s">
        <v>168</v>
      </c>
      <c r="B1405" s="5" t="s">
        <v>175</v>
      </c>
      <c r="C1405" s="5" t="s">
        <v>88</v>
      </c>
      <c r="D1405" s="5" t="s">
        <v>277</v>
      </c>
      <c r="E1405" s="5" t="s">
        <v>172</v>
      </c>
      <c r="F1405" s="6">
        <v>43216</v>
      </c>
      <c r="G1405" s="5" t="s">
        <v>148</v>
      </c>
      <c r="H1405" s="5" t="s">
        <v>190</v>
      </c>
      <c r="I1405">
        <v>43033</v>
      </c>
      <c r="J1405">
        <v>183</v>
      </c>
      <c r="K1405">
        <v>106.5</v>
      </c>
      <c r="L1405">
        <v>1</v>
      </c>
      <c r="M1405">
        <v>3141.75</v>
      </c>
      <c r="N1405">
        <v>2416.1880000000001</v>
      </c>
      <c r="O1405">
        <v>2416.1880000000001</v>
      </c>
      <c r="P1405">
        <v>106.5</v>
      </c>
      <c r="Q1405">
        <v>29.5</v>
      </c>
      <c r="R1405">
        <v>725.56200000000001</v>
      </c>
      <c r="S1405">
        <v>2018</v>
      </c>
      <c r="T1405">
        <v>4</v>
      </c>
      <c r="U1405">
        <v>17</v>
      </c>
    </row>
    <row r="1406" spans="1:21" x14ac:dyDescent="0.3">
      <c r="A1406" s="5" t="s">
        <v>168</v>
      </c>
      <c r="B1406" s="5" t="s">
        <v>175</v>
      </c>
      <c r="C1406" s="5" t="s">
        <v>88</v>
      </c>
      <c r="D1406" s="5" t="s">
        <v>277</v>
      </c>
      <c r="E1406" s="5" t="s">
        <v>172</v>
      </c>
      <c r="F1406" s="6">
        <v>43216</v>
      </c>
      <c r="G1406" s="5" t="s">
        <v>148</v>
      </c>
      <c r="H1406" s="5" t="s">
        <v>173</v>
      </c>
      <c r="I1406">
        <v>43033</v>
      </c>
      <c r="J1406">
        <v>183</v>
      </c>
      <c r="K1406">
        <v>1446</v>
      </c>
      <c r="L1406">
        <v>14</v>
      </c>
      <c r="M1406">
        <v>42657</v>
      </c>
      <c r="N1406">
        <v>33826.625999999997</v>
      </c>
      <c r="O1406">
        <v>2416.1880000000001</v>
      </c>
      <c r="P1406">
        <v>103.28571428571429</v>
      </c>
      <c r="Q1406">
        <v>29.5</v>
      </c>
      <c r="R1406">
        <v>8830.3739999999998</v>
      </c>
      <c r="S1406">
        <v>2018</v>
      </c>
      <c r="T1406">
        <v>4</v>
      </c>
      <c r="U1406">
        <v>17</v>
      </c>
    </row>
    <row r="1407" spans="1:21" x14ac:dyDescent="0.3">
      <c r="A1407" s="5" t="s">
        <v>168</v>
      </c>
      <c r="B1407" s="5" t="s">
        <v>206</v>
      </c>
      <c r="C1407" s="5" t="s">
        <v>105</v>
      </c>
      <c r="D1407" s="5" t="s">
        <v>278</v>
      </c>
      <c r="E1407" s="5" t="s">
        <v>172</v>
      </c>
      <c r="F1407" s="6">
        <v>43216</v>
      </c>
      <c r="G1407" s="5" t="s">
        <v>148</v>
      </c>
      <c r="H1407" s="5" t="s">
        <v>178</v>
      </c>
      <c r="I1407">
        <v>43030</v>
      </c>
      <c r="J1407">
        <v>186</v>
      </c>
      <c r="K1407">
        <v>393</v>
      </c>
      <c r="L1407">
        <v>3</v>
      </c>
      <c r="M1407">
        <v>11593.5</v>
      </c>
      <c r="N1407">
        <v>13237.307000000001</v>
      </c>
      <c r="O1407">
        <v>4412.4359999999997</v>
      </c>
      <c r="P1407">
        <v>131</v>
      </c>
      <c r="Q1407">
        <v>29.5</v>
      </c>
      <c r="R1407">
        <v>-1643.807</v>
      </c>
      <c r="S1407">
        <v>2018</v>
      </c>
      <c r="T1407">
        <v>4</v>
      </c>
      <c r="U1407">
        <v>17</v>
      </c>
    </row>
    <row r="1408" spans="1:21" x14ac:dyDescent="0.3">
      <c r="A1408" s="5" t="s">
        <v>168</v>
      </c>
      <c r="B1408" s="5" t="s">
        <v>206</v>
      </c>
      <c r="C1408" s="5" t="s">
        <v>105</v>
      </c>
      <c r="D1408" s="5" t="s">
        <v>278</v>
      </c>
      <c r="E1408" s="5" t="s">
        <v>172</v>
      </c>
      <c r="F1408" s="6">
        <v>43216</v>
      </c>
      <c r="G1408" s="5" t="s">
        <v>148</v>
      </c>
      <c r="H1408" s="5" t="s">
        <v>208</v>
      </c>
      <c r="I1408">
        <v>43030</v>
      </c>
      <c r="J1408">
        <v>186</v>
      </c>
      <c r="K1408">
        <v>108.4</v>
      </c>
      <c r="L1408">
        <v>1</v>
      </c>
      <c r="M1408">
        <v>3197.8</v>
      </c>
      <c r="N1408">
        <v>4412.4359999999997</v>
      </c>
      <c r="O1408">
        <v>4412.4359999999997</v>
      </c>
      <c r="P1408">
        <v>108.4</v>
      </c>
      <c r="Q1408">
        <v>29.5</v>
      </c>
      <c r="R1408">
        <v>-1214.636</v>
      </c>
      <c r="S1408">
        <v>2018</v>
      </c>
      <c r="T1408">
        <v>4</v>
      </c>
      <c r="U1408">
        <v>17</v>
      </c>
    </row>
    <row r="1409" spans="1:21" x14ac:dyDescent="0.3">
      <c r="A1409" s="5" t="s">
        <v>168</v>
      </c>
      <c r="B1409" s="5" t="s">
        <v>206</v>
      </c>
      <c r="C1409" s="5" t="s">
        <v>105</v>
      </c>
      <c r="D1409" s="5" t="s">
        <v>278</v>
      </c>
      <c r="E1409" s="5" t="s">
        <v>172</v>
      </c>
      <c r="F1409" s="6">
        <v>43216</v>
      </c>
      <c r="G1409" s="5" t="s">
        <v>148</v>
      </c>
      <c r="H1409" s="5" t="s">
        <v>197</v>
      </c>
      <c r="I1409">
        <v>43030</v>
      </c>
      <c r="J1409">
        <v>186</v>
      </c>
      <c r="K1409">
        <v>245.2</v>
      </c>
      <c r="L1409">
        <v>2</v>
      </c>
      <c r="M1409">
        <v>7233.4</v>
      </c>
      <c r="N1409">
        <v>8824.8709999999992</v>
      </c>
      <c r="O1409">
        <v>4412.4359999999997</v>
      </c>
      <c r="P1409">
        <v>122.6</v>
      </c>
      <c r="Q1409">
        <v>29.5</v>
      </c>
      <c r="R1409">
        <v>-1591.471</v>
      </c>
      <c r="S1409">
        <v>2018</v>
      </c>
      <c r="T1409">
        <v>4</v>
      </c>
      <c r="U1409">
        <v>17</v>
      </c>
    </row>
    <row r="1410" spans="1:21" x14ac:dyDescent="0.3">
      <c r="A1410" s="5" t="s">
        <v>168</v>
      </c>
      <c r="B1410" s="5" t="s">
        <v>206</v>
      </c>
      <c r="C1410" s="5" t="s">
        <v>105</v>
      </c>
      <c r="D1410" s="5" t="s">
        <v>278</v>
      </c>
      <c r="E1410" s="5" t="s">
        <v>172</v>
      </c>
      <c r="F1410" s="6">
        <v>43216</v>
      </c>
      <c r="G1410" s="5" t="s">
        <v>148</v>
      </c>
      <c r="H1410" s="5" t="s">
        <v>197</v>
      </c>
      <c r="I1410">
        <v>43030</v>
      </c>
      <c r="J1410">
        <v>186</v>
      </c>
      <c r="K1410">
        <v>126.4</v>
      </c>
      <c r="L1410">
        <v>1</v>
      </c>
      <c r="M1410">
        <v>3728.8</v>
      </c>
      <c r="N1410">
        <v>4412.4359999999997</v>
      </c>
      <c r="O1410">
        <v>4412.4359999999997</v>
      </c>
      <c r="P1410">
        <v>126.4</v>
      </c>
      <c r="Q1410">
        <v>29.5</v>
      </c>
      <c r="R1410">
        <v>-683.63599999999997</v>
      </c>
      <c r="S1410">
        <v>2018</v>
      </c>
      <c r="T1410">
        <v>4</v>
      </c>
      <c r="U1410">
        <v>17</v>
      </c>
    </row>
    <row r="1411" spans="1:21" x14ac:dyDescent="0.3">
      <c r="A1411" s="5" t="s">
        <v>168</v>
      </c>
      <c r="B1411" s="5" t="s">
        <v>206</v>
      </c>
      <c r="C1411" s="5" t="s">
        <v>105</v>
      </c>
      <c r="D1411" s="5" t="s">
        <v>278</v>
      </c>
      <c r="E1411" s="5" t="s">
        <v>172</v>
      </c>
      <c r="F1411" s="6">
        <v>43216</v>
      </c>
      <c r="G1411" s="5" t="s">
        <v>148</v>
      </c>
      <c r="H1411" s="5" t="s">
        <v>209</v>
      </c>
      <c r="I1411">
        <v>43030</v>
      </c>
      <c r="J1411">
        <v>186</v>
      </c>
      <c r="K1411">
        <v>279</v>
      </c>
      <c r="L1411">
        <v>2</v>
      </c>
      <c r="M1411">
        <v>8230.5</v>
      </c>
      <c r="N1411">
        <v>8824.8709999999992</v>
      </c>
      <c r="O1411">
        <v>4412.4359999999997</v>
      </c>
      <c r="P1411">
        <v>139.5</v>
      </c>
      <c r="Q1411">
        <v>29.5</v>
      </c>
      <c r="R1411">
        <v>-594.37099999999998</v>
      </c>
      <c r="S1411">
        <v>2018</v>
      </c>
      <c r="T1411">
        <v>4</v>
      </c>
      <c r="U1411">
        <v>17</v>
      </c>
    </row>
    <row r="1412" spans="1:21" x14ac:dyDescent="0.3">
      <c r="A1412" s="5" t="s">
        <v>168</v>
      </c>
      <c r="B1412" s="5" t="s">
        <v>206</v>
      </c>
      <c r="C1412" s="5" t="s">
        <v>105</v>
      </c>
      <c r="D1412" s="5" t="s">
        <v>278</v>
      </c>
      <c r="E1412" s="5" t="s">
        <v>172</v>
      </c>
      <c r="F1412" s="6">
        <v>43216</v>
      </c>
      <c r="G1412" s="5" t="s">
        <v>148</v>
      </c>
      <c r="H1412" s="5" t="s">
        <v>235</v>
      </c>
      <c r="I1412">
        <v>43030</v>
      </c>
      <c r="J1412">
        <v>186</v>
      </c>
      <c r="K1412">
        <v>113</v>
      </c>
      <c r="L1412">
        <v>1</v>
      </c>
      <c r="M1412">
        <v>3333.5</v>
      </c>
      <c r="N1412">
        <v>4412.4359999999997</v>
      </c>
      <c r="O1412">
        <v>4412.4359999999997</v>
      </c>
      <c r="P1412">
        <v>113</v>
      </c>
      <c r="Q1412">
        <v>29.5</v>
      </c>
      <c r="R1412">
        <v>-1078.9359999999999</v>
      </c>
      <c r="S1412">
        <v>2018</v>
      </c>
      <c r="T1412">
        <v>4</v>
      </c>
      <c r="U1412">
        <v>17</v>
      </c>
    </row>
    <row r="1413" spans="1:21" x14ac:dyDescent="0.3">
      <c r="A1413" s="5" t="s">
        <v>168</v>
      </c>
      <c r="B1413" s="5" t="s">
        <v>206</v>
      </c>
      <c r="C1413" s="5" t="s">
        <v>106</v>
      </c>
      <c r="D1413" s="5" t="s">
        <v>232</v>
      </c>
      <c r="E1413" s="5" t="s">
        <v>172</v>
      </c>
      <c r="F1413" s="6">
        <v>43216</v>
      </c>
      <c r="G1413" s="5" t="s">
        <v>148</v>
      </c>
      <c r="H1413" s="5" t="s">
        <v>201</v>
      </c>
      <c r="I1413">
        <v>43036</v>
      </c>
      <c r="J1413">
        <v>180</v>
      </c>
      <c r="K1413">
        <v>505</v>
      </c>
      <c r="L1413">
        <v>4</v>
      </c>
      <c r="M1413">
        <v>15402.5</v>
      </c>
      <c r="N1413">
        <v>10041.252</v>
      </c>
      <c r="O1413">
        <v>2510.3130000000001</v>
      </c>
      <c r="P1413">
        <v>126.25</v>
      </c>
      <c r="Q1413">
        <v>30.5</v>
      </c>
      <c r="R1413">
        <v>5361.2479999999996</v>
      </c>
      <c r="S1413">
        <v>2018</v>
      </c>
      <c r="T1413">
        <v>4</v>
      </c>
      <c r="U1413">
        <v>17</v>
      </c>
    </row>
    <row r="1414" spans="1:21" x14ac:dyDescent="0.3">
      <c r="A1414" s="5" t="s">
        <v>168</v>
      </c>
      <c r="B1414" s="5" t="s">
        <v>206</v>
      </c>
      <c r="C1414" s="5" t="s">
        <v>106</v>
      </c>
      <c r="D1414" s="5" t="s">
        <v>232</v>
      </c>
      <c r="E1414" s="5" t="s">
        <v>172</v>
      </c>
      <c r="F1414" s="6">
        <v>43216</v>
      </c>
      <c r="G1414" s="5" t="s">
        <v>148</v>
      </c>
      <c r="H1414" s="5" t="s">
        <v>202</v>
      </c>
      <c r="I1414">
        <v>43036</v>
      </c>
      <c r="J1414">
        <v>180</v>
      </c>
      <c r="K1414">
        <v>1419</v>
      </c>
      <c r="L1414">
        <v>12</v>
      </c>
      <c r="M1414">
        <v>43279.5</v>
      </c>
      <c r="N1414">
        <v>30123.757000000001</v>
      </c>
      <c r="O1414">
        <v>2510.3130000000001</v>
      </c>
      <c r="P1414">
        <v>118.25</v>
      </c>
      <c r="Q1414">
        <v>30.5</v>
      </c>
      <c r="R1414">
        <v>13155.743</v>
      </c>
      <c r="S1414">
        <v>2018</v>
      </c>
      <c r="T1414">
        <v>4</v>
      </c>
      <c r="U1414">
        <v>17</v>
      </c>
    </row>
    <row r="1415" spans="1:21" x14ac:dyDescent="0.3">
      <c r="A1415" s="5" t="s">
        <v>168</v>
      </c>
      <c r="B1415" s="5" t="s">
        <v>206</v>
      </c>
      <c r="C1415" s="5" t="s">
        <v>106</v>
      </c>
      <c r="D1415" s="5" t="s">
        <v>232</v>
      </c>
      <c r="E1415" s="5" t="s">
        <v>172</v>
      </c>
      <c r="F1415" s="6">
        <v>43216</v>
      </c>
      <c r="G1415" s="5" t="s">
        <v>148</v>
      </c>
      <c r="H1415" s="5" t="s">
        <v>237</v>
      </c>
      <c r="I1415">
        <v>43036</v>
      </c>
      <c r="J1415">
        <v>180</v>
      </c>
      <c r="K1415">
        <v>108</v>
      </c>
      <c r="L1415">
        <v>1</v>
      </c>
      <c r="M1415">
        <v>3294</v>
      </c>
      <c r="N1415">
        <v>2510.3130000000001</v>
      </c>
      <c r="O1415">
        <v>2510.3130000000001</v>
      </c>
      <c r="P1415">
        <v>108</v>
      </c>
      <c r="Q1415">
        <v>30.5</v>
      </c>
      <c r="R1415">
        <v>783.68700000000001</v>
      </c>
      <c r="S1415">
        <v>2018</v>
      </c>
      <c r="T1415">
        <v>4</v>
      </c>
      <c r="U1415">
        <v>17</v>
      </c>
    </row>
    <row r="1416" spans="1:21" x14ac:dyDescent="0.3">
      <c r="A1416" s="5" t="s">
        <v>168</v>
      </c>
      <c r="B1416" s="5" t="s">
        <v>206</v>
      </c>
      <c r="C1416" s="5" t="s">
        <v>106</v>
      </c>
      <c r="D1416" s="5" t="s">
        <v>232</v>
      </c>
      <c r="E1416" s="5" t="s">
        <v>172</v>
      </c>
      <c r="F1416" s="6">
        <v>43216</v>
      </c>
      <c r="G1416" s="5" t="s">
        <v>148</v>
      </c>
      <c r="H1416" s="5" t="s">
        <v>205</v>
      </c>
      <c r="I1416">
        <v>43036</v>
      </c>
      <c r="J1416">
        <v>180</v>
      </c>
      <c r="K1416">
        <v>364</v>
      </c>
      <c r="L1416">
        <v>3</v>
      </c>
      <c r="M1416">
        <v>11102</v>
      </c>
      <c r="N1416">
        <v>7530.9390000000003</v>
      </c>
      <c r="O1416">
        <v>2510.3130000000001</v>
      </c>
      <c r="P1416">
        <v>121.33333333333333</v>
      </c>
      <c r="Q1416">
        <v>30.5</v>
      </c>
      <c r="R1416">
        <v>3571.0610000000001</v>
      </c>
      <c r="S1416">
        <v>2018</v>
      </c>
      <c r="T1416">
        <v>4</v>
      </c>
      <c r="U1416">
        <v>17</v>
      </c>
    </row>
    <row r="1417" spans="1:21" x14ac:dyDescent="0.3">
      <c r="A1417" s="5" t="s">
        <v>168</v>
      </c>
      <c r="B1417" s="5" t="s">
        <v>206</v>
      </c>
      <c r="C1417" s="5" t="s">
        <v>106</v>
      </c>
      <c r="D1417" s="5" t="s">
        <v>232</v>
      </c>
      <c r="E1417" s="5" t="s">
        <v>172</v>
      </c>
      <c r="F1417" s="6">
        <v>43216</v>
      </c>
      <c r="G1417" s="5" t="s">
        <v>148</v>
      </c>
      <c r="H1417" s="5" t="s">
        <v>222</v>
      </c>
      <c r="I1417">
        <v>43036</v>
      </c>
      <c r="J1417">
        <v>180</v>
      </c>
      <c r="K1417">
        <v>104</v>
      </c>
      <c r="L1417">
        <v>1</v>
      </c>
      <c r="M1417">
        <v>3172</v>
      </c>
      <c r="N1417">
        <v>2510.3130000000001</v>
      </c>
      <c r="O1417">
        <v>2510.3130000000001</v>
      </c>
      <c r="P1417">
        <v>104</v>
      </c>
      <c r="Q1417">
        <v>30.5</v>
      </c>
      <c r="R1417">
        <v>661.68700000000001</v>
      </c>
      <c r="S1417">
        <v>2018</v>
      </c>
      <c r="T1417">
        <v>4</v>
      </c>
      <c r="U1417">
        <v>17</v>
      </c>
    </row>
    <row r="1418" spans="1:21" x14ac:dyDescent="0.3">
      <c r="A1418" s="5" t="s">
        <v>168</v>
      </c>
      <c r="B1418" s="5" t="s">
        <v>206</v>
      </c>
      <c r="C1418" s="5" t="s">
        <v>106</v>
      </c>
      <c r="D1418" s="5" t="s">
        <v>232</v>
      </c>
      <c r="E1418" s="5" t="s">
        <v>172</v>
      </c>
      <c r="F1418" s="6">
        <v>43216</v>
      </c>
      <c r="G1418" s="5" t="s">
        <v>148</v>
      </c>
      <c r="H1418" s="5" t="s">
        <v>246</v>
      </c>
      <c r="I1418">
        <v>43036</v>
      </c>
      <c r="J1418">
        <v>180</v>
      </c>
      <c r="K1418">
        <v>113</v>
      </c>
      <c r="L1418">
        <v>1</v>
      </c>
      <c r="M1418">
        <v>3446.5</v>
      </c>
      <c r="N1418">
        <v>2510.3130000000001</v>
      </c>
      <c r="O1418">
        <v>2510.3130000000001</v>
      </c>
      <c r="P1418">
        <v>113</v>
      </c>
      <c r="Q1418">
        <v>30.5</v>
      </c>
      <c r="R1418">
        <v>936.18700000000001</v>
      </c>
      <c r="S1418">
        <v>2018</v>
      </c>
      <c r="T1418">
        <v>4</v>
      </c>
      <c r="U1418">
        <v>17</v>
      </c>
    </row>
    <row r="1419" spans="1:21" x14ac:dyDescent="0.3">
      <c r="A1419" s="5" t="s">
        <v>168</v>
      </c>
      <c r="B1419" s="5" t="s">
        <v>206</v>
      </c>
      <c r="C1419" s="5" t="s">
        <v>106</v>
      </c>
      <c r="D1419" s="5" t="s">
        <v>232</v>
      </c>
      <c r="E1419" s="5" t="s">
        <v>172</v>
      </c>
      <c r="F1419" s="6">
        <v>43216</v>
      </c>
      <c r="G1419" s="5" t="s">
        <v>148</v>
      </c>
      <c r="H1419" s="5" t="s">
        <v>184</v>
      </c>
      <c r="I1419">
        <v>43036</v>
      </c>
      <c r="J1419">
        <v>180</v>
      </c>
      <c r="K1419">
        <v>2589</v>
      </c>
      <c r="L1419">
        <v>20</v>
      </c>
      <c r="M1419">
        <v>77670</v>
      </c>
      <c r="N1419">
        <v>50206.260999999999</v>
      </c>
      <c r="O1419">
        <v>2510.3130000000001</v>
      </c>
      <c r="P1419">
        <v>129.44999999999999</v>
      </c>
      <c r="Q1419">
        <v>30</v>
      </c>
      <c r="R1419">
        <v>27463.739000000001</v>
      </c>
      <c r="S1419">
        <v>2018</v>
      </c>
      <c r="T1419">
        <v>4</v>
      </c>
      <c r="U1419">
        <v>17</v>
      </c>
    </row>
    <row r="1420" spans="1:21" x14ac:dyDescent="0.3">
      <c r="A1420" s="5" t="s">
        <v>168</v>
      </c>
      <c r="B1420" s="5" t="s">
        <v>206</v>
      </c>
      <c r="C1420" s="5" t="s">
        <v>106</v>
      </c>
      <c r="D1420" s="5" t="s">
        <v>232</v>
      </c>
      <c r="E1420" s="5" t="s">
        <v>172</v>
      </c>
      <c r="F1420" s="6">
        <v>43216</v>
      </c>
      <c r="G1420" s="5" t="s">
        <v>148</v>
      </c>
      <c r="H1420" s="5" t="s">
        <v>231</v>
      </c>
      <c r="I1420">
        <v>43036</v>
      </c>
      <c r="J1420">
        <v>180</v>
      </c>
      <c r="K1420">
        <v>106</v>
      </c>
      <c r="L1420">
        <v>1</v>
      </c>
      <c r="M1420">
        <v>3233</v>
      </c>
      <c r="N1420">
        <v>2510.3130000000001</v>
      </c>
      <c r="O1420">
        <v>2510.3130000000001</v>
      </c>
      <c r="P1420">
        <v>106</v>
      </c>
      <c r="Q1420">
        <v>30.5</v>
      </c>
      <c r="R1420">
        <v>722.68700000000001</v>
      </c>
      <c r="S1420">
        <v>2018</v>
      </c>
      <c r="T1420">
        <v>4</v>
      </c>
      <c r="U1420">
        <v>17</v>
      </c>
    </row>
    <row r="1421" spans="1:21" x14ac:dyDescent="0.3">
      <c r="A1421" s="5" t="s">
        <v>168</v>
      </c>
      <c r="B1421" s="5" t="s">
        <v>206</v>
      </c>
      <c r="C1421" s="5" t="s">
        <v>106</v>
      </c>
      <c r="D1421" s="5" t="s">
        <v>232</v>
      </c>
      <c r="E1421" s="5" t="s">
        <v>172</v>
      </c>
      <c r="F1421" s="6">
        <v>43216</v>
      </c>
      <c r="G1421" s="5" t="s">
        <v>148</v>
      </c>
      <c r="H1421" s="5" t="s">
        <v>185</v>
      </c>
      <c r="I1421">
        <v>43036</v>
      </c>
      <c r="J1421">
        <v>180</v>
      </c>
      <c r="K1421">
        <v>454</v>
      </c>
      <c r="L1421">
        <v>4</v>
      </c>
      <c r="M1421">
        <v>13847</v>
      </c>
      <c r="N1421">
        <v>10041.252</v>
      </c>
      <c r="O1421">
        <v>2510.3130000000001</v>
      </c>
      <c r="P1421">
        <v>113.5</v>
      </c>
      <c r="Q1421">
        <v>30.5</v>
      </c>
      <c r="R1421">
        <v>3805.748</v>
      </c>
      <c r="S1421">
        <v>2018</v>
      </c>
      <c r="T1421">
        <v>4</v>
      </c>
      <c r="U1421">
        <v>17</v>
      </c>
    </row>
    <row r="1422" spans="1:21" x14ac:dyDescent="0.3">
      <c r="A1422" s="5" t="s">
        <v>168</v>
      </c>
      <c r="B1422" s="5" t="s">
        <v>206</v>
      </c>
      <c r="C1422" s="5" t="s">
        <v>106</v>
      </c>
      <c r="D1422" s="5" t="s">
        <v>232</v>
      </c>
      <c r="E1422" s="5" t="s">
        <v>172</v>
      </c>
      <c r="F1422" s="6">
        <v>43216</v>
      </c>
      <c r="G1422" s="5" t="s">
        <v>148</v>
      </c>
      <c r="H1422" s="5" t="s">
        <v>186</v>
      </c>
      <c r="I1422">
        <v>43036</v>
      </c>
      <c r="J1422">
        <v>180</v>
      </c>
      <c r="K1422">
        <v>110</v>
      </c>
      <c r="L1422">
        <v>1</v>
      </c>
      <c r="M1422">
        <v>3355</v>
      </c>
      <c r="N1422">
        <v>2510.3130000000001</v>
      </c>
      <c r="O1422">
        <v>2510.3130000000001</v>
      </c>
      <c r="P1422">
        <v>110</v>
      </c>
      <c r="Q1422">
        <v>30.5</v>
      </c>
      <c r="R1422">
        <v>844.68700000000001</v>
      </c>
      <c r="S1422">
        <v>2018</v>
      </c>
      <c r="T1422">
        <v>4</v>
      </c>
      <c r="U1422">
        <v>17</v>
      </c>
    </row>
    <row r="1423" spans="1:21" x14ac:dyDescent="0.3">
      <c r="A1423" s="5" t="s">
        <v>168</v>
      </c>
      <c r="B1423" s="5" t="s">
        <v>206</v>
      </c>
      <c r="C1423" s="5" t="s">
        <v>106</v>
      </c>
      <c r="D1423" s="5" t="s">
        <v>232</v>
      </c>
      <c r="E1423" s="5" t="s">
        <v>172</v>
      </c>
      <c r="F1423" s="6">
        <v>43216</v>
      </c>
      <c r="G1423" s="5" t="s">
        <v>148</v>
      </c>
      <c r="H1423" s="5" t="s">
        <v>224</v>
      </c>
      <c r="I1423">
        <v>43036</v>
      </c>
      <c r="J1423">
        <v>180</v>
      </c>
      <c r="K1423">
        <v>130</v>
      </c>
      <c r="L1423">
        <v>3</v>
      </c>
      <c r="M1423">
        <v>11895</v>
      </c>
      <c r="N1423">
        <v>7530.9390000000003</v>
      </c>
      <c r="O1423">
        <v>2510.3130000000001</v>
      </c>
      <c r="P1423">
        <v>43.333333333333336</v>
      </c>
      <c r="Q1423">
        <v>91.5</v>
      </c>
      <c r="R1423">
        <v>4364.0609999999997</v>
      </c>
      <c r="S1423">
        <v>2018</v>
      </c>
      <c r="T1423">
        <v>4</v>
      </c>
      <c r="U1423">
        <v>17</v>
      </c>
    </row>
    <row r="1424" spans="1:21" x14ac:dyDescent="0.3">
      <c r="A1424" s="5" t="s">
        <v>168</v>
      </c>
      <c r="B1424" s="5" t="s">
        <v>206</v>
      </c>
      <c r="C1424" s="5" t="s">
        <v>106</v>
      </c>
      <c r="D1424" s="5" t="s">
        <v>232</v>
      </c>
      <c r="E1424" s="5" t="s">
        <v>172</v>
      </c>
      <c r="F1424" s="6">
        <v>43216</v>
      </c>
      <c r="G1424" s="5" t="s">
        <v>148</v>
      </c>
      <c r="H1424" s="5" t="s">
        <v>226</v>
      </c>
      <c r="I1424">
        <v>43036</v>
      </c>
      <c r="J1424">
        <v>180</v>
      </c>
      <c r="K1424">
        <v>114</v>
      </c>
      <c r="L1424">
        <v>1</v>
      </c>
      <c r="M1424">
        <v>3477</v>
      </c>
      <c r="N1424">
        <v>2510.3130000000001</v>
      </c>
      <c r="O1424">
        <v>2510.3130000000001</v>
      </c>
      <c r="P1424">
        <v>114</v>
      </c>
      <c r="Q1424">
        <v>30.5</v>
      </c>
      <c r="R1424">
        <v>966.68700000000001</v>
      </c>
      <c r="S1424">
        <v>2018</v>
      </c>
      <c r="T1424">
        <v>4</v>
      </c>
      <c r="U1424">
        <v>17</v>
      </c>
    </row>
    <row r="1425" spans="1:21" x14ac:dyDescent="0.3">
      <c r="A1425" s="5" t="s">
        <v>168</v>
      </c>
      <c r="B1425" s="5" t="s">
        <v>206</v>
      </c>
      <c r="C1425" s="5" t="s">
        <v>106</v>
      </c>
      <c r="D1425" s="5" t="s">
        <v>232</v>
      </c>
      <c r="E1425" s="5" t="s">
        <v>227</v>
      </c>
      <c r="F1425" s="6">
        <v>43216</v>
      </c>
      <c r="G1425" s="5" t="s">
        <v>148</v>
      </c>
      <c r="H1425" s="5" t="s">
        <v>224</v>
      </c>
      <c r="I1425">
        <v>43036</v>
      </c>
      <c r="J1425">
        <v>180</v>
      </c>
      <c r="K1425">
        <v>-130</v>
      </c>
      <c r="L1425">
        <v>-3</v>
      </c>
      <c r="M1425">
        <v>-11895</v>
      </c>
      <c r="N1425">
        <v>-7530.9390000000003</v>
      </c>
      <c r="O1425">
        <v>-2510.3130000000001</v>
      </c>
      <c r="P1425">
        <v>43.333333333333336</v>
      </c>
      <c r="Q1425">
        <v>91.5</v>
      </c>
      <c r="R1425">
        <v>-4364.0609999999997</v>
      </c>
      <c r="S1425">
        <v>2018</v>
      </c>
      <c r="T1425">
        <v>4</v>
      </c>
      <c r="U1425">
        <v>17</v>
      </c>
    </row>
    <row r="1426" spans="1:21" x14ac:dyDescent="0.3">
      <c r="A1426" s="5" t="s">
        <v>168</v>
      </c>
      <c r="B1426" s="5" t="s">
        <v>206</v>
      </c>
      <c r="C1426" s="5" t="s">
        <v>106</v>
      </c>
      <c r="D1426" s="5" t="s">
        <v>232</v>
      </c>
      <c r="E1426" s="5" t="s">
        <v>172</v>
      </c>
      <c r="F1426" s="6">
        <v>43216</v>
      </c>
      <c r="G1426" s="5" t="s">
        <v>148</v>
      </c>
      <c r="H1426" s="5" t="s">
        <v>224</v>
      </c>
      <c r="I1426">
        <v>43036</v>
      </c>
      <c r="J1426">
        <v>180</v>
      </c>
      <c r="K1426">
        <v>130</v>
      </c>
      <c r="L1426">
        <v>1</v>
      </c>
      <c r="M1426">
        <v>3965</v>
      </c>
      <c r="N1426">
        <v>2510.3130000000001</v>
      </c>
      <c r="O1426">
        <v>2510.3130000000001</v>
      </c>
      <c r="P1426">
        <v>130</v>
      </c>
      <c r="Q1426">
        <v>30.5</v>
      </c>
      <c r="R1426">
        <v>1454.6869999999999</v>
      </c>
      <c r="S1426">
        <v>2018</v>
      </c>
      <c r="T1426">
        <v>4</v>
      </c>
      <c r="U1426">
        <v>17</v>
      </c>
    </row>
    <row r="1427" spans="1:21" x14ac:dyDescent="0.3">
      <c r="A1427" s="5" t="s">
        <v>168</v>
      </c>
      <c r="B1427" s="5" t="s">
        <v>206</v>
      </c>
      <c r="C1427" s="5" t="s">
        <v>106</v>
      </c>
      <c r="D1427" s="5" t="s">
        <v>232</v>
      </c>
      <c r="E1427" s="5" t="s">
        <v>172</v>
      </c>
      <c r="F1427" s="6">
        <v>43216</v>
      </c>
      <c r="G1427" s="5" t="s">
        <v>148</v>
      </c>
      <c r="H1427" s="5" t="s">
        <v>216</v>
      </c>
      <c r="I1427">
        <v>43036</v>
      </c>
      <c r="J1427">
        <v>180</v>
      </c>
      <c r="K1427">
        <v>314</v>
      </c>
      <c r="L1427">
        <v>3</v>
      </c>
      <c r="M1427">
        <v>9577</v>
      </c>
      <c r="N1427">
        <v>7530.9390000000003</v>
      </c>
      <c r="O1427">
        <v>2510.3130000000001</v>
      </c>
      <c r="P1427">
        <v>104.66666666666667</v>
      </c>
      <c r="Q1427">
        <v>30.5</v>
      </c>
      <c r="R1427">
        <v>2046.0609999999999</v>
      </c>
      <c r="S1427">
        <v>2018</v>
      </c>
      <c r="T1427">
        <v>4</v>
      </c>
      <c r="U1427">
        <v>17</v>
      </c>
    </row>
    <row r="1428" spans="1:21" x14ac:dyDescent="0.3">
      <c r="A1428" s="5" t="s">
        <v>168</v>
      </c>
      <c r="B1428" s="5" t="s">
        <v>206</v>
      </c>
      <c r="C1428" s="5" t="s">
        <v>115</v>
      </c>
      <c r="D1428" s="5" t="s">
        <v>279</v>
      </c>
      <c r="E1428" s="5" t="s">
        <v>172</v>
      </c>
      <c r="F1428" s="6">
        <v>43216</v>
      </c>
      <c r="G1428" s="5" t="s">
        <v>148</v>
      </c>
      <c r="H1428" s="5" t="s">
        <v>190</v>
      </c>
      <c r="I1428">
        <v>43044</v>
      </c>
      <c r="J1428">
        <v>172</v>
      </c>
      <c r="K1428">
        <v>228</v>
      </c>
      <c r="L1428">
        <v>2</v>
      </c>
      <c r="M1428">
        <v>6954</v>
      </c>
      <c r="N1428">
        <v>5348.06</v>
      </c>
      <c r="O1428">
        <v>2674.03</v>
      </c>
      <c r="P1428">
        <v>114</v>
      </c>
      <c r="Q1428">
        <v>30.5</v>
      </c>
      <c r="R1428">
        <v>1605.94</v>
      </c>
      <c r="S1428">
        <v>2018</v>
      </c>
      <c r="T1428">
        <v>4</v>
      </c>
      <c r="U1428">
        <v>17</v>
      </c>
    </row>
    <row r="1429" spans="1:21" x14ac:dyDescent="0.3">
      <c r="A1429" s="5" t="s">
        <v>168</v>
      </c>
      <c r="B1429" s="5" t="s">
        <v>206</v>
      </c>
      <c r="C1429" s="5" t="s">
        <v>115</v>
      </c>
      <c r="D1429" s="5" t="s">
        <v>279</v>
      </c>
      <c r="E1429" s="5" t="s">
        <v>172</v>
      </c>
      <c r="F1429" s="6">
        <v>43216</v>
      </c>
      <c r="G1429" s="5" t="s">
        <v>148</v>
      </c>
      <c r="H1429" s="5" t="s">
        <v>230</v>
      </c>
      <c r="I1429">
        <v>43044</v>
      </c>
      <c r="J1429">
        <v>172</v>
      </c>
      <c r="K1429">
        <v>1905</v>
      </c>
      <c r="L1429">
        <v>15</v>
      </c>
      <c r="M1429">
        <v>57150</v>
      </c>
      <c r="N1429">
        <v>40110.451999999997</v>
      </c>
      <c r="O1429">
        <v>2674.03</v>
      </c>
      <c r="P1429">
        <v>127</v>
      </c>
      <c r="Q1429">
        <v>30</v>
      </c>
      <c r="R1429">
        <v>17039.547999999999</v>
      </c>
      <c r="S1429">
        <v>2018</v>
      </c>
      <c r="T1429">
        <v>4</v>
      </c>
      <c r="U1429">
        <v>17</v>
      </c>
    </row>
    <row r="1430" spans="1:21" x14ac:dyDescent="0.3">
      <c r="A1430" s="5" t="s">
        <v>168</v>
      </c>
      <c r="B1430" s="5" t="s">
        <v>206</v>
      </c>
      <c r="C1430" s="5" t="s">
        <v>115</v>
      </c>
      <c r="D1430" s="5" t="s">
        <v>279</v>
      </c>
      <c r="E1430" s="5" t="s">
        <v>172</v>
      </c>
      <c r="F1430" s="6">
        <v>43216</v>
      </c>
      <c r="G1430" s="5" t="s">
        <v>148</v>
      </c>
      <c r="H1430" s="5" t="s">
        <v>180</v>
      </c>
      <c r="I1430">
        <v>43044</v>
      </c>
      <c r="J1430">
        <v>172</v>
      </c>
      <c r="K1430">
        <v>104</v>
      </c>
      <c r="L1430">
        <v>1</v>
      </c>
      <c r="M1430">
        <v>3172</v>
      </c>
      <c r="N1430">
        <v>2674.03</v>
      </c>
      <c r="O1430">
        <v>2674.03</v>
      </c>
      <c r="P1430">
        <v>104</v>
      </c>
      <c r="Q1430">
        <v>30.5</v>
      </c>
      <c r="R1430">
        <v>497.97</v>
      </c>
      <c r="S1430">
        <v>2018</v>
      </c>
      <c r="T1430">
        <v>4</v>
      </c>
      <c r="U1430">
        <v>17</v>
      </c>
    </row>
    <row r="1431" spans="1:21" x14ac:dyDescent="0.3">
      <c r="A1431" s="5" t="s">
        <v>168</v>
      </c>
      <c r="B1431" s="5" t="s">
        <v>175</v>
      </c>
      <c r="C1431" s="5" t="s">
        <v>88</v>
      </c>
      <c r="D1431" s="5" t="s">
        <v>277</v>
      </c>
      <c r="E1431" s="5" t="s">
        <v>172</v>
      </c>
      <c r="F1431" s="6">
        <v>43218</v>
      </c>
      <c r="G1431" s="5" t="s">
        <v>148</v>
      </c>
      <c r="H1431" s="5" t="s">
        <v>200</v>
      </c>
      <c r="I1431">
        <v>43033</v>
      </c>
      <c r="J1431">
        <v>185</v>
      </c>
      <c r="K1431">
        <v>733</v>
      </c>
      <c r="L1431">
        <v>6</v>
      </c>
      <c r="M1431">
        <v>21990</v>
      </c>
      <c r="N1431">
        <v>14497.125</v>
      </c>
      <c r="O1431">
        <v>2416.1880000000001</v>
      </c>
      <c r="P1431">
        <v>122.16666666666667</v>
      </c>
      <c r="Q1431">
        <v>30</v>
      </c>
      <c r="R1431">
        <v>7492.875</v>
      </c>
      <c r="S1431">
        <v>2018</v>
      </c>
      <c r="T1431">
        <v>4</v>
      </c>
      <c r="U1431">
        <v>17</v>
      </c>
    </row>
    <row r="1432" spans="1:21" x14ac:dyDescent="0.3">
      <c r="A1432" s="5" t="s">
        <v>168</v>
      </c>
      <c r="B1432" s="5" t="s">
        <v>175</v>
      </c>
      <c r="C1432" s="5" t="s">
        <v>88</v>
      </c>
      <c r="D1432" s="5" t="s">
        <v>277</v>
      </c>
      <c r="E1432" s="5" t="s">
        <v>172</v>
      </c>
      <c r="F1432" s="6">
        <v>43218</v>
      </c>
      <c r="G1432" s="5" t="s">
        <v>148</v>
      </c>
      <c r="H1432" s="5" t="s">
        <v>262</v>
      </c>
      <c r="I1432">
        <v>43033</v>
      </c>
      <c r="J1432">
        <v>185</v>
      </c>
      <c r="K1432">
        <v>500</v>
      </c>
      <c r="L1432">
        <v>4</v>
      </c>
      <c r="M1432">
        <v>15000</v>
      </c>
      <c r="N1432">
        <v>9664.75</v>
      </c>
      <c r="O1432">
        <v>2416.1880000000001</v>
      </c>
      <c r="P1432">
        <v>125</v>
      </c>
      <c r="Q1432">
        <v>30</v>
      </c>
      <c r="R1432">
        <v>5335.25</v>
      </c>
      <c r="S1432">
        <v>2018</v>
      </c>
      <c r="T1432">
        <v>4</v>
      </c>
      <c r="U1432">
        <v>17</v>
      </c>
    </row>
    <row r="1433" spans="1:21" x14ac:dyDescent="0.3">
      <c r="A1433" s="5" t="s">
        <v>168</v>
      </c>
      <c r="B1433" s="5" t="s">
        <v>206</v>
      </c>
      <c r="C1433" s="5" t="s">
        <v>106</v>
      </c>
      <c r="D1433" s="5" t="s">
        <v>232</v>
      </c>
      <c r="E1433" s="5" t="s">
        <v>172</v>
      </c>
      <c r="F1433" s="6">
        <v>43218</v>
      </c>
      <c r="G1433" s="5" t="s">
        <v>148</v>
      </c>
      <c r="H1433" s="5" t="s">
        <v>217</v>
      </c>
      <c r="I1433">
        <v>43036</v>
      </c>
      <c r="J1433">
        <v>182</v>
      </c>
      <c r="K1433">
        <v>840</v>
      </c>
      <c r="L1433">
        <v>7</v>
      </c>
      <c r="M1433">
        <v>25620</v>
      </c>
      <c r="N1433">
        <v>17572.190999999999</v>
      </c>
      <c r="O1433">
        <v>2510.3130000000001</v>
      </c>
      <c r="P1433">
        <v>120</v>
      </c>
      <c r="Q1433">
        <v>30.5</v>
      </c>
      <c r="R1433">
        <v>8047.8090000000002</v>
      </c>
      <c r="S1433">
        <v>2018</v>
      </c>
      <c r="T1433">
        <v>4</v>
      </c>
      <c r="U1433">
        <v>17</v>
      </c>
    </row>
    <row r="1434" spans="1:21" x14ac:dyDescent="0.3">
      <c r="A1434" s="5" t="s">
        <v>168</v>
      </c>
      <c r="B1434" s="5" t="s">
        <v>206</v>
      </c>
      <c r="C1434" s="5" t="s">
        <v>106</v>
      </c>
      <c r="D1434" s="5" t="s">
        <v>232</v>
      </c>
      <c r="E1434" s="5" t="s">
        <v>172</v>
      </c>
      <c r="F1434" s="6">
        <v>43218</v>
      </c>
      <c r="G1434" s="5" t="s">
        <v>148</v>
      </c>
      <c r="H1434" s="5" t="s">
        <v>218</v>
      </c>
      <c r="I1434">
        <v>43036</v>
      </c>
      <c r="J1434">
        <v>182</v>
      </c>
      <c r="K1434">
        <v>520</v>
      </c>
      <c r="L1434">
        <v>4</v>
      </c>
      <c r="M1434">
        <v>15860</v>
      </c>
      <c r="N1434">
        <v>10041.252</v>
      </c>
      <c r="O1434">
        <v>2510.3130000000001</v>
      </c>
      <c r="P1434">
        <v>130</v>
      </c>
      <c r="Q1434">
        <v>30.5</v>
      </c>
      <c r="R1434">
        <v>5818.7479999999996</v>
      </c>
      <c r="S1434">
        <v>2018</v>
      </c>
      <c r="T1434">
        <v>4</v>
      </c>
      <c r="U1434">
        <v>17</v>
      </c>
    </row>
    <row r="1435" spans="1:21" x14ac:dyDescent="0.3">
      <c r="A1435" s="5" t="s">
        <v>168</v>
      </c>
      <c r="B1435" s="5" t="s">
        <v>206</v>
      </c>
      <c r="C1435" s="5" t="s">
        <v>106</v>
      </c>
      <c r="D1435" s="5" t="s">
        <v>232</v>
      </c>
      <c r="E1435" s="5" t="s">
        <v>172</v>
      </c>
      <c r="F1435" s="6">
        <v>43218</v>
      </c>
      <c r="G1435" s="5" t="s">
        <v>148</v>
      </c>
      <c r="H1435" s="5" t="s">
        <v>220</v>
      </c>
      <c r="I1435">
        <v>43036</v>
      </c>
      <c r="J1435">
        <v>182</v>
      </c>
      <c r="K1435">
        <v>118</v>
      </c>
      <c r="L1435">
        <v>1</v>
      </c>
      <c r="M1435">
        <v>3599</v>
      </c>
      <c r="N1435">
        <v>2510.3130000000001</v>
      </c>
      <c r="O1435">
        <v>2510.3130000000001</v>
      </c>
      <c r="P1435">
        <v>118</v>
      </c>
      <c r="Q1435">
        <v>30.5</v>
      </c>
      <c r="R1435">
        <v>1088.6869999999999</v>
      </c>
      <c r="S1435">
        <v>2018</v>
      </c>
      <c r="T1435">
        <v>4</v>
      </c>
      <c r="U1435">
        <v>17</v>
      </c>
    </row>
    <row r="1436" spans="1:21" x14ac:dyDescent="0.3">
      <c r="A1436" s="5" t="s">
        <v>168</v>
      </c>
      <c r="B1436" s="5" t="s">
        <v>206</v>
      </c>
      <c r="C1436" s="5" t="s">
        <v>106</v>
      </c>
      <c r="D1436" s="5" t="s">
        <v>232</v>
      </c>
      <c r="E1436" s="5" t="s">
        <v>172</v>
      </c>
      <c r="F1436" s="6">
        <v>43218</v>
      </c>
      <c r="G1436" s="5" t="s">
        <v>148</v>
      </c>
      <c r="H1436" s="5" t="s">
        <v>226</v>
      </c>
      <c r="I1436">
        <v>43036</v>
      </c>
      <c r="J1436">
        <v>182</v>
      </c>
      <c r="K1436">
        <v>482</v>
      </c>
      <c r="L1436">
        <v>4</v>
      </c>
      <c r="M1436">
        <v>14701</v>
      </c>
      <c r="N1436">
        <v>10041.252</v>
      </c>
      <c r="O1436">
        <v>2510.3130000000001</v>
      </c>
      <c r="P1436">
        <v>120.5</v>
      </c>
      <c r="Q1436">
        <v>30.5</v>
      </c>
      <c r="R1436">
        <v>4659.7479999999996</v>
      </c>
      <c r="S1436">
        <v>2018</v>
      </c>
      <c r="T1436">
        <v>4</v>
      </c>
      <c r="U1436">
        <v>17</v>
      </c>
    </row>
    <row r="1437" spans="1:21" x14ac:dyDescent="0.3">
      <c r="A1437" s="5" t="s">
        <v>168</v>
      </c>
      <c r="B1437" s="5" t="s">
        <v>206</v>
      </c>
      <c r="C1437" s="5" t="s">
        <v>106</v>
      </c>
      <c r="D1437" s="5" t="s">
        <v>232</v>
      </c>
      <c r="E1437" s="5" t="s">
        <v>172</v>
      </c>
      <c r="F1437" s="6">
        <v>43218</v>
      </c>
      <c r="G1437" s="5" t="s">
        <v>148</v>
      </c>
      <c r="H1437" s="5" t="s">
        <v>191</v>
      </c>
      <c r="I1437">
        <v>43036</v>
      </c>
      <c r="J1437">
        <v>182</v>
      </c>
      <c r="K1437">
        <v>920</v>
      </c>
      <c r="L1437">
        <v>7</v>
      </c>
      <c r="M1437">
        <v>28060</v>
      </c>
      <c r="N1437">
        <v>17572.190999999999</v>
      </c>
      <c r="O1437">
        <v>2510.3130000000001</v>
      </c>
      <c r="P1437">
        <v>131.42857142857142</v>
      </c>
      <c r="Q1437">
        <v>30.5</v>
      </c>
      <c r="R1437">
        <v>10487.808999999999</v>
      </c>
      <c r="S1437">
        <v>2018</v>
      </c>
      <c r="T1437">
        <v>4</v>
      </c>
      <c r="U1437">
        <v>17</v>
      </c>
    </row>
    <row r="1438" spans="1:21" x14ac:dyDescent="0.3">
      <c r="A1438" s="5" t="s">
        <v>168</v>
      </c>
      <c r="B1438" s="5" t="s">
        <v>206</v>
      </c>
      <c r="C1438" s="5" t="s">
        <v>106</v>
      </c>
      <c r="D1438" s="5" t="s">
        <v>232</v>
      </c>
      <c r="E1438" s="5" t="s">
        <v>172</v>
      </c>
      <c r="F1438" s="6">
        <v>43218</v>
      </c>
      <c r="G1438" s="5" t="s">
        <v>148</v>
      </c>
      <c r="H1438" s="5" t="s">
        <v>187</v>
      </c>
      <c r="I1438">
        <v>43036</v>
      </c>
      <c r="J1438">
        <v>182</v>
      </c>
      <c r="K1438">
        <v>258</v>
      </c>
      <c r="L1438">
        <v>2</v>
      </c>
      <c r="M1438">
        <v>7869</v>
      </c>
      <c r="N1438">
        <v>5020.6260000000002</v>
      </c>
      <c r="O1438">
        <v>2510.3130000000001</v>
      </c>
      <c r="P1438">
        <v>129</v>
      </c>
      <c r="Q1438">
        <v>30.5</v>
      </c>
      <c r="R1438">
        <v>2848.3739999999998</v>
      </c>
      <c r="S1438">
        <v>2018</v>
      </c>
      <c r="T1438">
        <v>4</v>
      </c>
      <c r="U1438">
        <v>17</v>
      </c>
    </row>
    <row r="1439" spans="1:21" x14ac:dyDescent="0.3">
      <c r="A1439" s="5" t="s">
        <v>168</v>
      </c>
      <c r="B1439" s="5" t="s">
        <v>206</v>
      </c>
      <c r="C1439" s="5" t="s">
        <v>106</v>
      </c>
      <c r="D1439" s="5" t="s">
        <v>232</v>
      </c>
      <c r="E1439" s="5" t="s">
        <v>172</v>
      </c>
      <c r="F1439" s="6">
        <v>43218</v>
      </c>
      <c r="G1439" s="5" t="s">
        <v>148</v>
      </c>
      <c r="H1439" s="5" t="s">
        <v>203</v>
      </c>
      <c r="I1439">
        <v>43036</v>
      </c>
      <c r="J1439">
        <v>182</v>
      </c>
      <c r="K1439">
        <v>206</v>
      </c>
      <c r="L1439">
        <v>2</v>
      </c>
      <c r="M1439">
        <v>6283</v>
      </c>
      <c r="N1439">
        <v>5020.6260000000002</v>
      </c>
      <c r="O1439">
        <v>2510.3130000000001</v>
      </c>
      <c r="P1439">
        <v>103</v>
      </c>
      <c r="Q1439">
        <v>30.5</v>
      </c>
      <c r="R1439">
        <v>1262.374</v>
      </c>
      <c r="S1439">
        <v>2018</v>
      </c>
      <c r="T1439">
        <v>4</v>
      </c>
      <c r="U1439">
        <v>17</v>
      </c>
    </row>
    <row r="1440" spans="1:21" x14ac:dyDescent="0.3">
      <c r="A1440" s="5" t="s">
        <v>168</v>
      </c>
      <c r="B1440" s="5" t="s">
        <v>206</v>
      </c>
      <c r="C1440" s="5" t="s">
        <v>106</v>
      </c>
      <c r="D1440" s="5" t="s">
        <v>232</v>
      </c>
      <c r="E1440" s="5" t="s">
        <v>172</v>
      </c>
      <c r="F1440" s="6">
        <v>43218</v>
      </c>
      <c r="G1440" s="5" t="s">
        <v>148</v>
      </c>
      <c r="H1440" s="5" t="s">
        <v>204</v>
      </c>
      <c r="I1440">
        <v>43036</v>
      </c>
      <c r="J1440">
        <v>182</v>
      </c>
      <c r="K1440">
        <v>530</v>
      </c>
      <c r="L1440">
        <v>4</v>
      </c>
      <c r="M1440">
        <v>16165</v>
      </c>
      <c r="N1440">
        <v>10041.252</v>
      </c>
      <c r="O1440">
        <v>2510.3130000000001</v>
      </c>
      <c r="P1440">
        <v>132.5</v>
      </c>
      <c r="Q1440">
        <v>30.5</v>
      </c>
      <c r="R1440">
        <v>6123.7479999999996</v>
      </c>
      <c r="S1440">
        <v>2018</v>
      </c>
      <c r="T1440">
        <v>4</v>
      </c>
      <c r="U1440">
        <v>17</v>
      </c>
    </row>
    <row r="1441" spans="1:21" x14ac:dyDescent="0.3">
      <c r="A1441" s="5" t="s">
        <v>168</v>
      </c>
      <c r="B1441" s="5" t="s">
        <v>206</v>
      </c>
      <c r="C1441" s="5" t="s">
        <v>106</v>
      </c>
      <c r="D1441" s="5" t="s">
        <v>232</v>
      </c>
      <c r="E1441" s="5" t="s">
        <v>172</v>
      </c>
      <c r="F1441" s="6">
        <v>43218</v>
      </c>
      <c r="G1441" s="5" t="s">
        <v>148</v>
      </c>
      <c r="H1441" s="5" t="s">
        <v>237</v>
      </c>
      <c r="I1441">
        <v>43036</v>
      </c>
      <c r="J1441">
        <v>182</v>
      </c>
      <c r="K1441">
        <v>210</v>
      </c>
      <c r="L1441">
        <v>2</v>
      </c>
      <c r="M1441">
        <v>6405</v>
      </c>
      <c r="N1441">
        <v>5020.6260000000002</v>
      </c>
      <c r="O1441">
        <v>2510.3130000000001</v>
      </c>
      <c r="P1441">
        <v>105</v>
      </c>
      <c r="Q1441">
        <v>30.5</v>
      </c>
      <c r="R1441">
        <v>1384.374</v>
      </c>
      <c r="S1441">
        <v>2018</v>
      </c>
      <c r="T1441">
        <v>4</v>
      </c>
      <c r="U1441">
        <v>17</v>
      </c>
    </row>
    <row r="1442" spans="1:21" x14ac:dyDescent="0.3">
      <c r="A1442" s="5" t="s">
        <v>168</v>
      </c>
      <c r="B1442" s="5" t="s">
        <v>206</v>
      </c>
      <c r="C1442" s="5" t="s">
        <v>106</v>
      </c>
      <c r="D1442" s="5" t="s">
        <v>232</v>
      </c>
      <c r="E1442" s="5" t="s">
        <v>172</v>
      </c>
      <c r="F1442" s="6">
        <v>43218</v>
      </c>
      <c r="G1442" s="5" t="s">
        <v>148</v>
      </c>
      <c r="H1442" s="5" t="s">
        <v>180</v>
      </c>
      <c r="I1442">
        <v>43036</v>
      </c>
      <c r="J1442">
        <v>182</v>
      </c>
      <c r="K1442">
        <v>190</v>
      </c>
      <c r="L1442">
        <v>2</v>
      </c>
      <c r="M1442">
        <v>5795</v>
      </c>
      <c r="N1442">
        <v>5020.6260000000002</v>
      </c>
      <c r="O1442">
        <v>2510.3130000000001</v>
      </c>
      <c r="P1442">
        <v>95</v>
      </c>
      <c r="Q1442">
        <v>30.5</v>
      </c>
      <c r="R1442">
        <v>774.37400000000002</v>
      </c>
      <c r="S1442">
        <v>2018</v>
      </c>
      <c r="T1442">
        <v>4</v>
      </c>
      <c r="U1442">
        <v>17</v>
      </c>
    </row>
    <row r="1443" spans="1:21" x14ac:dyDescent="0.3">
      <c r="A1443" s="5" t="s">
        <v>168</v>
      </c>
      <c r="B1443" s="5" t="s">
        <v>206</v>
      </c>
      <c r="C1443" s="5" t="s">
        <v>106</v>
      </c>
      <c r="D1443" s="5" t="s">
        <v>232</v>
      </c>
      <c r="E1443" s="5" t="s">
        <v>172</v>
      </c>
      <c r="F1443" s="6">
        <v>43218</v>
      </c>
      <c r="G1443" s="5" t="s">
        <v>148</v>
      </c>
      <c r="H1443" s="5" t="s">
        <v>205</v>
      </c>
      <c r="I1443">
        <v>43036</v>
      </c>
      <c r="J1443">
        <v>182</v>
      </c>
      <c r="K1443">
        <v>204</v>
      </c>
      <c r="L1443">
        <v>2</v>
      </c>
      <c r="M1443">
        <v>6222</v>
      </c>
      <c r="N1443">
        <v>5020.6260000000002</v>
      </c>
      <c r="O1443">
        <v>2510.3130000000001</v>
      </c>
      <c r="P1443">
        <v>102</v>
      </c>
      <c r="Q1443">
        <v>30.5</v>
      </c>
      <c r="R1443">
        <v>1201.374</v>
      </c>
      <c r="S1443">
        <v>2018</v>
      </c>
      <c r="T1443">
        <v>4</v>
      </c>
      <c r="U1443">
        <v>17</v>
      </c>
    </row>
    <row r="1444" spans="1:21" x14ac:dyDescent="0.3">
      <c r="A1444" s="5" t="s">
        <v>168</v>
      </c>
      <c r="B1444" s="5" t="s">
        <v>206</v>
      </c>
      <c r="C1444" s="5" t="s">
        <v>106</v>
      </c>
      <c r="D1444" s="5" t="s">
        <v>232</v>
      </c>
      <c r="E1444" s="5" t="s">
        <v>172</v>
      </c>
      <c r="F1444" s="6">
        <v>43218</v>
      </c>
      <c r="G1444" s="5" t="s">
        <v>148</v>
      </c>
      <c r="H1444" s="5" t="s">
        <v>216</v>
      </c>
      <c r="I1444">
        <v>43036</v>
      </c>
      <c r="J1444">
        <v>182</v>
      </c>
      <c r="K1444">
        <v>120</v>
      </c>
      <c r="L1444">
        <v>1</v>
      </c>
      <c r="M1444">
        <v>3660</v>
      </c>
      <c r="N1444">
        <v>2510.3130000000001</v>
      </c>
      <c r="O1444">
        <v>2510.3130000000001</v>
      </c>
      <c r="P1444">
        <v>120</v>
      </c>
      <c r="Q1444">
        <v>30.5</v>
      </c>
      <c r="R1444">
        <v>1149.6869999999999</v>
      </c>
      <c r="S1444">
        <v>2018</v>
      </c>
      <c r="T1444">
        <v>4</v>
      </c>
      <c r="U1444">
        <v>17</v>
      </c>
    </row>
    <row r="1445" spans="1:21" x14ac:dyDescent="0.3">
      <c r="A1445" s="5" t="s">
        <v>168</v>
      </c>
      <c r="B1445" s="5" t="s">
        <v>206</v>
      </c>
      <c r="C1445" s="5" t="s">
        <v>106</v>
      </c>
      <c r="D1445" s="5" t="s">
        <v>232</v>
      </c>
      <c r="E1445" s="5" t="s">
        <v>172</v>
      </c>
      <c r="F1445" s="6">
        <v>43218</v>
      </c>
      <c r="G1445" s="5" t="s">
        <v>148</v>
      </c>
      <c r="H1445" s="5" t="s">
        <v>181</v>
      </c>
      <c r="I1445">
        <v>43036</v>
      </c>
      <c r="J1445">
        <v>182</v>
      </c>
      <c r="K1445">
        <v>260</v>
      </c>
      <c r="L1445">
        <v>2</v>
      </c>
      <c r="M1445">
        <v>7930</v>
      </c>
      <c r="N1445">
        <v>5020.6260000000002</v>
      </c>
      <c r="O1445">
        <v>2510.3130000000001</v>
      </c>
      <c r="P1445">
        <v>130</v>
      </c>
      <c r="Q1445">
        <v>30.5</v>
      </c>
      <c r="R1445">
        <v>2909.3739999999998</v>
      </c>
      <c r="S1445">
        <v>2018</v>
      </c>
      <c r="T1445">
        <v>4</v>
      </c>
      <c r="U1445">
        <v>17</v>
      </c>
    </row>
    <row r="1446" spans="1:21" x14ac:dyDescent="0.3">
      <c r="A1446" s="5" t="s">
        <v>168</v>
      </c>
      <c r="B1446" s="5" t="s">
        <v>206</v>
      </c>
      <c r="C1446" s="5" t="s">
        <v>106</v>
      </c>
      <c r="D1446" s="5" t="s">
        <v>232</v>
      </c>
      <c r="E1446" s="5" t="s">
        <v>172</v>
      </c>
      <c r="F1446" s="6">
        <v>43218</v>
      </c>
      <c r="G1446" s="5" t="s">
        <v>148</v>
      </c>
      <c r="H1446" s="5" t="s">
        <v>183</v>
      </c>
      <c r="I1446">
        <v>43036</v>
      </c>
      <c r="J1446">
        <v>182</v>
      </c>
      <c r="K1446">
        <v>570</v>
      </c>
      <c r="L1446">
        <v>5</v>
      </c>
      <c r="M1446">
        <v>17385</v>
      </c>
      <c r="N1446">
        <v>12551.565000000001</v>
      </c>
      <c r="O1446">
        <v>2510.3130000000001</v>
      </c>
      <c r="P1446">
        <v>114</v>
      </c>
      <c r="Q1446">
        <v>30.5</v>
      </c>
      <c r="R1446">
        <v>4833.4350000000004</v>
      </c>
      <c r="S1446">
        <v>2018</v>
      </c>
      <c r="T1446">
        <v>4</v>
      </c>
      <c r="U1446">
        <v>17</v>
      </c>
    </row>
    <row r="1447" spans="1:21" x14ac:dyDescent="0.3">
      <c r="A1447" s="5" t="s">
        <v>168</v>
      </c>
      <c r="B1447" s="5" t="s">
        <v>206</v>
      </c>
      <c r="C1447" s="5" t="s">
        <v>106</v>
      </c>
      <c r="D1447" s="5" t="s">
        <v>232</v>
      </c>
      <c r="E1447" s="5" t="s">
        <v>172</v>
      </c>
      <c r="F1447" s="6">
        <v>43218</v>
      </c>
      <c r="G1447" s="5" t="s">
        <v>148</v>
      </c>
      <c r="H1447" s="5" t="s">
        <v>182</v>
      </c>
      <c r="I1447">
        <v>43036</v>
      </c>
      <c r="J1447">
        <v>182</v>
      </c>
      <c r="K1447">
        <v>230</v>
      </c>
      <c r="L1447">
        <v>2</v>
      </c>
      <c r="M1447">
        <v>7015</v>
      </c>
      <c r="N1447">
        <v>5020.6260000000002</v>
      </c>
      <c r="O1447">
        <v>2510.3130000000001</v>
      </c>
      <c r="P1447">
        <v>115</v>
      </c>
      <c r="Q1447">
        <v>30.5</v>
      </c>
      <c r="R1447">
        <v>1994.374</v>
      </c>
      <c r="S1447">
        <v>2018</v>
      </c>
      <c r="T1447">
        <v>4</v>
      </c>
      <c r="U1447">
        <v>17</v>
      </c>
    </row>
    <row r="1448" spans="1:21" x14ac:dyDescent="0.3">
      <c r="A1448" s="5" t="s">
        <v>168</v>
      </c>
      <c r="B1448" s="5" t="s">
        <v>206</v>
      </c>
      <c r="C1448" s="5" t="s">
        <v>106</v>
      </c>
      <c r="D1448" s="5" t="s">
        <v>232</v>
      </c>
      <c r="E1448" s="5" t="s">
        <v>172</v>
      </c>
      <c r="F1448" s="6">
        <v>43218</v>
      </c>
      <c r="G1448" s="5" t="s">
        <v>148</v>
      </c>
      <c r="H1448" s="5" t="s">
        <v>246</v>
      </c>
      <c r="I1448">
        <v>43036</v>
      </c>
      <c r="J1448">
        <v>182</v>
      </c>
      <c r="K1448">
        <v>470</v>
      </c>
      <c r="L1448">
        <v>4</v>
      </c>
      <c r="M1448">
        <v>14335</v>
      </c>
      <c r="N1448">
        <v>10041.252</v>
      </c>
      <c r="O1448">
        <v>2510.3130000000001</v>
      </c>
      <c r="P1448">
        <v>117.5</v>
      </c>
      <c r="Q1448">
        <v>30.5</v>
      </c>
      <c r="R1448">
        <v>4293.7479999999996</v>
      </c>
      <c r="S1448">
        <v>2018</v>
      </c>
      <c r="T1448">
        <v>4</v>
      </c>
      <c r="U1448">
        <v>17</v>
      </c>
    </row>
    <row r="1449" spans="1:21" x14ac:dyDescent="0.3">
      <c r="A1449" s="5" t="s">
        <v>168</v>
      </c>
      <c r="B1449" s="5" t="s">
        <v>206</v>
      </c>
      <c r="C1449" s="5" t="s">
        <v>106</v>
      </c>
      <c r="D1449" s="5" t="s">
        <v>232</v>
      </c>
      <c r="E1449" s="5" t="s">
        <v>172</v>
      </c>
      <c r="F1449" s="6">
        <v>43218</v>
      </c>
      <c r="G1449" s="5" t="s">
        <v>148</v>
      </c>
      <c r="H1449" s="5" t="s">
        <v>186</v>
      </c>
      <c r="I1449">
        <v>43036</v>
      </c>
      <c r="J1449">
        <v>182</v>
      </c>
      <c r="K1449">
        <v>110</v>
      </c>
      <c r="L1449">
        <v>1</v>
      </c>
      <c r="M1449">
        <v>3355</v>
      </c>
      <c r="N1449">
        <v>2510.3130000000001</v>
      </c>
      <c r="O1449">
        <v>2510.3130000000001</v>
      </c>
      <c r="P1449">
        <v>110</v>
      </c>
      <c r="Q1449">
        <v>30.5</v>
      </c>
      <c r="R1449">
        <v>844.68700000000001</v>
      </c>
      <c r="S1449">
        <v>2018</v>
      </c>
      <c r="T1449">
        <v>4</v>
      </c>
      <c r="U1449">
        <v>17</v>
      </c>
    </row>
    <row r="1450" spans="1:21" x14ac:dyDescent="0.3">
      <c r="A1450" s="5" t="s">
        <v>168</v>
      </c>
      <c r="B1450" s="5" t="s">
        <v>206</v>
      </c>
      <c r="C1450" s="5" t="s">
        <v>106</v>
      </c>
      <c r="D1450" s="5" t="s">
        <v>232</v>
      </c>
      <c r="E1450" s="5" t="s">
        <v>172</v>
      </c>
      <c r="F1450" s="6">
        <v>43218</v>
      </c>
      <c r="G1450" s="5" t="s">
        <v>148</v>
      </c>
      <c r="H1450" s="5" t="s">
        <v>238</v>
      </c>
      <c r="I1450">
        <v>43036</v>
      </c>
      <c r="J1450">
        <v>182</v>
      </c>
      <c r="K1450">
        <v>240</v>
      </c>
      <c r="L1450">
        <v>2</v>
      </c>
      <c r="M1450">
        <v>7320</v>
      </c>
      <c r="N1450">
        <v>5020.6260000000002</v>
      </c>
      <c r="O1450">
        <v>2510.3130000000001</v>
      </c>
      <c r="P1450">
        <v>120</v>
      </c>
      <c r="Q1450">
        <v>30.5</v>
      </c>
      <c r="R1450">
        <v>2299.3739999999998</v>
      </c>
      <c r="S1450">
        <v>2018</v>
      </c>
      <c r="T1450">
        <v>4</v>
      </c>
      <c r="U1450">
        <v>17</v>
      </c>
    </row>
    <row r="1451" spans="1:21" x14ac:dyDescent="0.3">
      <c r="A1451" s="5" t="s">
        <v>168</v>
      </c>
      <c r="B1451" s="5" t="s">
        <v>206</v>
      </c>
      <c r="C1451" s="5" t="s">
        <v>106</v>
      </c>
      <c r="D1451" s="5" t="s">
        <v>232</v>
      </c>
      <c r="E1451" s="5" t="s">
        <v>172</v>
      </c>
      <c r="F1451" s="6">
        <v>43218</v>
      </c>
      <c r="G1451" s="5" t="s">
        <v>148</v>
      </c>
      <c r="H1451" s="5" t="s">
        <v>225</v>
      </c>
      <c r="I1451">
        <v>43036</v>
      </c>
      <c r="J1451">
        <v>182</v>
      </c>
      <c r="K1451">
        <v>112</v>
      </c>
      <c r="L1451">
        <v>1</v>
      </c>
      <c r="M1451">
        <v>3416</v>
      </c>
      <c r="N1451">
        <v>2510.3130000000001</v>
      </c>
      <c r="O1451">
        <v>2510.3130000000001</v>
      </c>
      <c r="P1451">
        <v>112</v>
      </c>
      <c r="Q1451">
        <v>30.5</v>
      </c>
      <c r="R1451">
        <v>905.68700000000001</v>
      </c>
      <c r="S1451">
        <v>2018</v>
      </c>
      <c r="T1451">
        <v>4</v>
      </c>
      <c r="U1451">
        <v>17</v>
      </c>
    </row>
    <row r="1452" spans="1:21" x14ac:dyDescent="0.3">
      <c r="A1452" s="5" t="s">
        <v>168</v>
      </c>
      <c r="B1452" s="5" t="s">
        <v>206</v>
      </c>
      <c r="C1452" s="5" t="s">
        <v>106</v>
      </c>
      <c r="D1452" s="5" t="s">
        <v>232</v>
      </c>
      <c r="E1452" s="5" t="s">
        <v>172</v>
      </c>
      <c r="F1452" s="6">
        <v>43218</v>
      </c>
      <c r="G1452" s="5" t="s">
        <v>148</v>
      </c>
      <c r="H1452" s="5" t="s">
        <v>189</v>
      </c>
      <c r="I1452">
        <v>43036</v>
      </c>
      <c r="J1452">
        <v>182</v>
      </c>
      <c r="K1452">
        <v>102</v>
      </c>
      <c r="L1452">
        <v>1</v>
      </c>
      <c r="M1452">
        <v>3111</v>
      </c>
      <c r="N1452">
        <v>2510.3130000000001</v>
      </c>
      <c r="O1452">
        <v>2510.3130000000001</v>
      </c>
      <c r="P1452">
        <v>102</v>
      </c>
      <c r="Q1452">
        <v>30.5</v>
      </c>
      <c r="R1452">
        <v>600.68700000000001</v>
      </c>
      <c r="S1452">
        <v>2018</v>
      </c>
      <c r="T1452">
        <v>4</v>
      </c>
      <c r="U1452">
        <v>17</v>
      </c>
    </row>
    <row r="1453" spans="1:21" x14ac:dyDescent="0.3">
      <c r="A1453" s="5" t="s">
        <v>168</v>
      </c>
      <c r="B1453" s="5" t="s">
        <v>206</v>
      </c>
      <c r="C1453" s="5" t="s">
        <v>115</v>
      </c>
      <c r="D1453" s="5" t="s">
        <v>279</v>
      </c>
      <c r="E1453" s="5" t="s">
        <v>172</v>
      </c>
      <c r="F1453" s="6">
        <v>43218</v>
      </c>
      <c r="G1453" s="5" t="s">
        <v>148</v>
      </c>
      <c r="H1453" s="5" t="s">
        <v>184</v>
      </c>
      <c r="I1453">
        <v>43044</v>
      </c>
      <c r="J1453">
        <v>174</v>
      </c>
      <c r="K1453">
        <v>2648</v>
      </c>
      <c r="L1453">
        <v>20</v>
      </c>
      <c r="M1453">
        <v>79440</v>
      </c>
      <c r="N1453">
        <v>53480.603000000003</v>
      </c>
      <c r="O1453">
        <v>2674.03</v>
      </c>
      <c r="P1453">
        <v>132.4</v>
      </c>
      <c r="Q1453">
        <v>30</v>
      </c>
      <c r="R1453">
        <v>25959.397000000001</v>
      </c>
      <c r="S1453">
        <v>2018</v>
      </c>
      <c r="T1453">
        <v>4</v>
      </c>
      <c r="U1453">
        <v>17</v>
      </c>
    </row>
    <row r="1454" spans="1:21" x14ac:dyDescent="0.3">
      <c r="A1454" s="5" t="s">
        <v>168</v>
      </c>
      <c r="B1454" s="5" t="s">
        <v>169</v>
      </c>
      <c r="C1454" s="5" t="s">
        <v>170</v>
      </c>
      <c r="D1454" s="5" t="s">
        <v>257</v>
      </c>
      <c r="E1454" s="5" t="s">
        <v>172</v>
      </c>
      <c r="F1454" s="6">
        <v>43220</v>
      </c>
      <c r="G1454" s="5" t="s">
        <v>148</v>
      </c>
      <c r="H1454" s="5" t="s">
        <v>173</v>
      </c>
      <c r="I1454">
        <v>43000</v>
      </c>
      <c r="J1454">
        <v>220</v>
      </c>
      <c r="K1454">
        <v>142.5</v>
      </c>
      <c r="L1454">
        <v>1</v>
      </c>
      <c r="M1454">
        <v>4203.75</v>
      </c>
      <c r="N1454">
        <v>2776.6370000000002</v>
      </c>
      <c r="O1454">
        <v>2776.6370000000002</v>
      </c>
      <c r="P1454">
        <v>142.5</v>
      </c>
      <c r="Q1454">
        <v>29.5</v>
      </c>
      <c r="R1454">
        <v>1427.1130000000001</v>
      </c>
      <c r="S1454">
        <v>2018</v>
      </c>
      <c r="T1454">
        <v>4</v>
      </c>
      <c r="U1454">
        <v>18</v>
      </c>
    </row>
    <row r="1455" spans="1:21" x14ac:dyDescent="0.3">
      <c r="A1455" s="5" t="s">
        <v>168</v>
      </c>
      <c r="B1455" s="5" t="s">
        <v>169</v>
      </c>
      <c r="C1455" s="5" t="s">
        <v>170</v>
      </c>
      <c r="D1455" s="5" t="s">
        <v>259</v>
      </c>
      <c r="E1455" s="5" t="s">
        <v>172</v>
      </c>
      <c r="F1455" s="6">
        <v>43220</v>
      </c>
      <c r="G1455" s="5" t="s">
        <v>148</v>
      </c>
      <c r="H1455" s="5" t="s">
        <v>212</v>
      </c>
      <c r="I1455">
        <v>43021</v>
      </c>
      <c r="J1455">
        <v>199</v>
      </c>
      <c r="K1455">
        <v>116</v>
      </c>
      <c r="L1455">
        <v>1</v>
      </c>
      <c r="M1455">
        <v>3596</v>
      </c>
      <c r="N1455">
        <v>2603.2910000000002</v>
      </c>
      <c r="O1455">
        <v>2603.2910000000002</v>
      </c>
      <c r="P1455">
        <v>116</v>
      </c>
      <c r="Q1455">
        <v>31</v>
      </c>
      <c r="R1455">
        <v>992.70899999999995</v>
      </c>
      <c r="S1455">
        <v>2018</v>
      </c>
      <c r="T1455">
        <v>4</v>
      </c>
      <c r="U1455">
        <v>18</v>
      </c>
    </row>
    <row r="1456" spans="1:21" x14ac:dyDescent="0.3">
      <c r="A1456" s="5" t="s">
        <v>168</v>
      </c>
      <c r="B1456" s="5" t="s">
        <v>169</v>
      </c>
      <c r="C1456" s="5" t="s">
        <v>170</v>
      </c>
      <c r="D1456" s="5" t="s">
        <v>259</v>
      </c>
      <c r="E1456" s="5" t="s">
        <v>172</v>
      </c>
      <c r="F1456" s="6">
        <v>43220</v>
      </c>
      <c r="G1456" s="5" t="s">
        <v>148</v>
      </c>
      <c r="H1456" s="5" t="s">
        <v>190</v>
      </c>
      <c r="I1456">
        <v>43021</v>
      </c>
      <c r="J1456">
        <v>199</v>
      </c>
      <c r="K1456">
        <v>101</v>
      </c>
      <c r="L1456">
        <v>1</v>
      </c>
      <c r="M1456">
        <v>3080.5</v>
      </c>
      <c r="N1456">
        <v>2603.2910000000002</v>
      </c>
      <c r="O1456">
        <v>2603.2910000000002</v>
      </c>
      <c r="P1456">
        <v>101</v>
      </c>
      <c r="Q1456">
        <v>30.5</v>
      </c>
      <c r="R1456">
        <v>477.209</v>
      </c>
      <c r="S1456">
        <v>2018</v>
      </c>
      <c r="T1456">
        <v>4</v>
      </c>
      <c r="U1456">
        <v>18</v>
      </c>
    </row>
    <row r="1457" spans="1:21" x14ac:dyDescent="0.3">
      <c r="A1457" s="5" t="s">
        <v>168</v>
      </c>
      <c r="B1457" s="5" t="s">
        <v>169</v>
      </c>
      <c r="C1457" s="5" t="s">
        <v>170</v>
      </c>
      <c r="D1457" s="5" t="s">
        <v>259</v>
      </c>
      <c r="E1457" s="5" t="s">
        <v>227</v>
      </c>
      <c r="F1457" s="6">
        <v>43220</v>
      </c>
      <c r="G1457" s="5" t="s">
        <v>148</v>
      </c>
      <c r="H1457" s="5" t="s">
        <v>190</v>
      </c>
      <c r="I1457">
        <v>43021</v>
      </c>
      <c r="J1457">
        <v>199</v>
      </c>
      <c r="K1457">
        <v>-101</v>
      </c>
      <c r="L1457">
        <v>-1</v>
      </c>
      <c r="M1457">
        <v>-3080.5</v>
      </c>
      <c r="N1457">
        <v>-2603.2910000000002</v>
      </c>
      <c r="O1457">
        <v>-2603.2910000000002</v>
      </c>
      <c r="P1457">
        <v>101</v>
      </c>
      <c r="Q1457">
        <v>30.5</v>
      </c>
      <c r="R1457">
        <v>-477.209</v>
      </c>
      <c r="S1457">
        <v>2018</v>
      </c>
      <c r="T1457">
        <v>4</v>
      </c>
      <c r="U1457">
        <v>18</v>
      </c>
    </row>
    <row r="1458" spans="1:21" x14ac:dyDescent="0.3">
      <c r="A1458" s="5" t="s">
        <v>168</v>
      </c>
      <c r="B1458" s="5" t="s">
        <v>169</v>
      </c>
      <c r="C1458" s="5" t="s">
        <v>170</v>
      </c>
      <c r="D1458" s="5" t="s">
        <v>259</v>
      </c>
      <c r="E1458" s="5" t="s">
        <v>172</v>
      </c>
      <c r="F1458" s="6">
        <v>43220</v>
      </c>
      <c r="G1458" s="5" t="s">
        <v>148</v>
      </c>
      <c r="H1458" s="5" t="s">
        <v>190</v>
      </c>
      <c r="I1458">
        <v>43021</v>
      </c>
      <c r="J1458">
        <v>199</v>
      </c>
      <c r="K1458">
        <v>101</v>
      </c>
      <c r="L1458">
        <v>1</v>
      </c>
      <c r="M1458">
        <v>3080.5</v>
      </c>
      <c r="N1458">
        <v>2603.2910000000002</v>
      </c>
      <c r="O1458">
        <v>2603.2910000000002</v>
      </c>
      <c r="P1458">
        <v>101</v>
      </c>
      <c r="Q1458">
        <v>30.5</v>
      </c>
      <c r="R1458">
        <v>477.209</v>
      </c>
      <c r="S1458">
        <v>2018</v>
      </c>
      <c r="T1458">
        <v>4</v>
      </c>
      <c r="U1458">
        <v>18</v>
      </c>
    </row>
    <row r="1459" spans="1:21" x14ac:dyDescent="0.3">
      <c r="A1459" s="5" t="s">
        <v>168</v>
      </c>
      <c r="B1459" s="5" t="s">
        <v>169</v>
      </c>
      <c r="C1459" s="5" t="s">
        <v>170</v>
      </c>
      <c r="D1459" s="5" t="s">
        <v>259</v>
      </c>
      <c r="E1459" s="5" t="s">
        <v>172</v>
      </c>
      <c r="F1459" s="6">
        <v>43220</v>
      </c>
      <c r="G1459" s="5" t="s">
        <v>148</v>
      </c>
      <c r="H1459" s="5" t="s">
        <v>173</v>
      </c>
      <c r="I1459">
        <v>43021</v>
      </c>
      <c r="J1459">
        <v>199</v>
      </c>
      <c r="K1459">
        <v>126.5</v>
      </c>
      <c r="L1459">
        <v>1</v>
      </c>
      <c r="M1459">
        <v>3731.75</v>
      </c>
      <c r="N1459">
        <v>2603.2910000000002</v>
      </c>
      <c r="O1459">
        <v>2603.2910000000002</v>
      </c>
      <c r="P1459">
        <v>126.5</v>
      </c>
      <c r="Q1459">
        <v>29.5</v>
      </c>
      <c r="R1459">
        <v>1128.4590000000001</v>
      </c>
      <c r="S1459">
        <v>2018</v>
      </c>
      <c r="T1459">
        <v>4</v>
      </c>
      <c r="U1459">
        <v>18</v>
      </c>
    </row>
    <row r="1460" spans="1:21" x14ac:dyDescent="0.3">
      <c r="A1460" s="5" t="s">
        <v>168</v>
      </c>
      <c r="B1460" s="5" t="s">
        <v>169</v>
      </c>
      <c r="C1460" s="5" t="s">
        <v>170</v>
      </c>
      <c r="D1460" s="5" t="s">
        <v>270</v>
      </c>
      <c r="E1460" s="5" t="s">
        <v>172</v>
      </c>
      <c r="F1460" s="6">
        <v>43220</v>
      </c>
      <c r="G1460" s="5" t="s">
        <v>148</v>
      </c>
      <c r="H1460" s="5" t="s">
        <v>179</v>
      </c>
      <c r="I1460">
        <v>43028</v>
      </c>
      <c r="J1460">
        <v>192</v>
      </c>
      <c r="K1460">
        <v>140.5</v>
      </c>
      <c r="L1460">
        <v>1</v>
      </c>
      <c r="M1460">
        <v>4144.75</v>
      </c>
      <c r="N1460">
        <v>2746.194</v>
      </c>
      <c r="O1460">
        <v>2746.194</v>
      </c>
      <c r="P1460">
        <v>140.5</v>
      </c>
      <c r="Q1460">
        <v>29.5</v>
      </c>
      <c r="R1460">
        <v>1398.556</v>
      </c>
      <c r="S1460">
        <v>2018</v>
      </c>
      <c r="T1460">
        <v>4</v>
      </c>
      <c r="U1460">
        <v>18</v>
      </c>
    </row>
    <row r="1461" spans="1:21" x14ac:dyDescent="0.3">
      <c r="A1461" s="5" t="s">
        <v>168</v>
      </c>
      <c r="B1461" s="5" t="s">
        <v>175</v>
      </c>
      <c r="C1461" s="5" t="s">
        <v>86</v>
      </c>
      <c r="D1461" s="5" t="s">
        <v>252</v>
      </c>
      <c r="E1461" s="5" t="s">
        <v>172</v>
      </c>
      <c r="F1461" s="6">
        <v>43220</v>
      </c>
      <c r="G1461" s="5" t="s">
        <v>148</v>
      </c>
      <c r="H1461" s="5" t="s">
        <v>179</v>
      </c>
      <c r="I1461">
        <v>43049</v>
      </c>
      <c r="J1461">
        <v>171</v>
      </c>
      <c r="K1461">
        <v>464.5</v>
      </c>
      <c r="L1461">
        <v>4</v>
      </c>
      <c r="M1461">
        <v>14399.5</v>
      </c>
      <c r="N1461">
        <v>11343.147999999999</v>
      </c>
      <c r="O1461">
        <v>2835.7869999999998</v>
      </c>
      <c r="P1461">
        <v>116.125</v>
      </c>
      <c r="Q1461">
        <v>31</v>
      </c>
      <c r="R1461">
        <v>3056.3519999999999</v>
      </c>
      <c r="S1461">
        <v>2018</v>
      </c>
      <c r="T1461">
        <v>4</v>
      </c>
      <c r="U1461">
        <v>18</v>
      </c>
    </row>
    <row r="1462" spans="1:21" x14ac:dyDescent="0.3">
      <c r="A1462" s="5" t="s">
        <v>168</v>
      </c>
      <c r="B1462" s="5" t="s">
        <v>175</v>
      </c>
      <c r="C1462" s="5" t="s">
        <v>86</v>
      </c>
      <c r="D1462" s="5" t="s">
        <v>252</v>
      </c>
      <c r="E1462" s="5" t="s">
        <v>227</v>
      </c>
      <c r="F1462" s="6">
        <v>43220</v>
      </c>
      <c r="G1462" s="5" t="s">
        <v>148</v>
      </c>
      <c r="H1462" s="5" t="s">
        <v>179</v>
      </c>
      <c r="I1462">
        <v>43049</v>
      </c>
      <c r="J1462">
        <v>171</v>
      </c>
      <c r="K1462">
        <v>-464.5</v>
      </c>
      <c r="L1462">
        <v>-4</v>
      </c>
      <c r="M1462">
        <v>-14399.5</v>
      </c>
      <c r="N1462">
        <v>-11343.147999999999</v>
      </c>
      <c r="O1462">
        <v>-2835.7869999999998</v>
      </c>
      <c r="P1462">
        <v>116.125</v>
      </c>
      <c r="Q1462">
        <v>31</v>
      </c>
      <c r="R1462">
        <v>-3056.3519999999999</v>
      </c>
      <c r="S1462">
        <v>2018</v>
      </c>
      <c r="T1462">
        <v>4</v>
      </c>
      <c r="U1462">
        <v>18</v>
      </c>
    </row>
    <row r="1463" spans="1:21" x14ac:dyDescent="0.3">
      <c r="A1463" s="5" t="s">
        <v>168</v>
      </c>
      <c r="B1463" s="5" t="s">
        <v>175</v>
      </c>
      <c r="C1463" s="5" t="s">
        <v>86</v>
      </c>
      <c r="D1463" s="5" t="s">
        <v>252</v>
      </c>
      <c r="E1463" s="5" t="s">
        <v>172</v>
      </c>
      <c r="F1463" s="6">
        <v>43220</v>
      </c>
      <c r="G1463" s="5" t="s">
        <v>148</v>
      </c>
      <c r="H1463" s="5" t="s">
        <v>179</v>
      </c>
      <c r="I1463">
        <v>43049</v>
      </c>
      <c r="J1463">
        <v>171</v>
      </c>
      <c r="K1463">
        <v>464.5</v>
      </c>
      <c r="L1463">
        <v>4</v>
      </c>
      <c r="M1463">
        <v>13702.75</v>
      </c>
      <c r="N1463">
        <v>11343.147999999999</v>
      </c>
      <c r="O1463">
        <v>2835.7869999999998</v>
      </c>
      <c r="P1463">
        <v>116.125</v>
      </c>
      <c r="Q1463">
        <v>29.5</v>
      </c>
      <c r="R1463">
        <v>2359.6019999999999</v>
      </c>
      <c r="S1463">
        <v>2018</v>
      </c>
      <c r="T1463">
        <v>4</v>
      </c>
      <c r="U1463">
        <v>18</v>
      </c>
    </row>
    <row r="1464" spans="1:21" x14ac:dyDescent="0.3">
      <c r="A1464" s="5" t="s">
        <v>168</v>
      </c>
      <c r="B1464" s="5" t="s">
        <v>175</v>
      </c>
      <c r="C1464" s="5" t="s">
        <v>88</v>
      </c>
      <c r="D1464" s="5" t="s">
        <v>277</v>
      </c>
      <c r="E1464" s="5" t="s">
        <v>172</v>
      </c>
      <c r="F1464" s="6">
        <v>43220</v>
      </c>
      <c r="G1464" s="5" t="s">
        <v>148</v>
      </c>
      <c r="H1464" s="5" t="s">
        <v>240</v>
      </c>
      <c r="I1464">
        <v>43033</v>
      </c>
      <c r="J1464">
        <v>187</v>
      </c>
      <c r="K1464">
        <v>600.5</v>
      </c>
      <c r="L1464">
        <v>5</v>
      </c>
      <c r="M1464">
        <v>17714.75</v>
      </c>
      <c r="N1464">
        <v>12080.938</v>
      </c>
      <c r="O1464">
        <v>2416.1880000000001</v>
      </c>
      <c r="P1464">
        <v>120.1</v>
      </c>
      <c r="Q1464">
        <v>29.5</v>
      </c>
      <c r="R1464">
        <v>5633.8119999999999</v>
      </c>
      <c r="S1464">
        <v>2018</v>
      </c>
      <c r="T1464">
        <v>4</v>
      </c>
      <c r="U1464">
        <v>18</v>
      </c>
    </row>
    <row r="1465" spans="1:21" x14ac:dyDescent="0.3">
      <c r="A1465" s="5" t="s">
        <v>168</v>
      </c>
      <c r="B1465" s="5" t="s">
        <v>175</v>
      </c>
      <c r="C1465" s="5" t="s">
        <v>88</v>
      </c>
      <c r="D1465" s="5" t="s">
        <v>277</v>
      </c>
      <c r="E1465" s="5" t="s">
        <v>172</v>
      </c>
      <c r="F1465" s="6">
        <v>43220</v>
      </c>
      <c r="G1465" s="5" t="s">
        <v>148</v>
      </c>
      <c r="H1465" s="5" t="s">
        <v>194</v>
      </c>
      <c r="I1465">
        <v>43033</v>
      </c>
      <c r="J1465">
        <v>187</v>
      </c>
      <c r="K1465">
        <v>384</v>
      </c>
      <c r="L1465">
        <v>3</v>
      </c>
      <c r="M1465">
        <v>11328</v>
      </c>
      <c r="N1465">
        <v>7248.5630000000001</v>
      </c>
      <c r="O1465">
        <v>2416.1880000000001</v>
      </c>
      <c r="P1465">
        <v>128</v>
      </c>
      <c r="Q1465">
        <v>29.5</v>
      </c>
      <c r="R1465">
        <v>4079.4369999999999</v>
      </c>
      <c r="S1465">
        <v>2018</v>
      </c>
      <c r="T1465">
        <v>4</v>
      </c>
      <c r="U1465">
        <v>18</v>
      </c>
    </row>
    <row r="1466" spans="1:21" x14ac:dyDescent="0.3">
      <c r="A1466" s="5" t="s">
        <v>168</v>
      </c>
      <c r="B1466" s="5" t="s">
        <v>175</v>
      </c>
      <c r="C1466" s="5" t="s">
        <v>88</v>
      </c>
      <c r="D1466" s="5" t="s">
        <v>277</v>
      </c>
      <c r="E1466" s="5" t="s">
        <v>172</v>
      </c>
      <c r="F1466" s="6">
        <v>43220</v>
      </c>
      <c r="G1466" s="5" t="s">
        <v>148</v>
      </c>
      <c r="H1466" s="5" t="s">
        <v>194</v>
      </c>
      <c r="I1466">
        <v>43033</v>
      </c>
      <c r="J1466">
        <v>187</v>
      </c>
      <c r="K1466">
        <v>254.5</v>
      </c>
      <c r="L1466">
        <v>2</v>
      </c>
      <c r="M1466">
        <v>7507.75</v>
      </c>
      <c r="N1466">
        <v>4832.375</v>
      </c>
      <c r="O1466">
        <v>2416.1880000000001</v>
      </c>
      <c r="P1466">
        <v>127.25</v>
      </c>
      <c r="Q1466">
        <v>29.5</v>
      </c>
      <c r="R1466">
        <v>2675.375</v>
      </c>
      <c r="S1466">
        <v>2018</v>
      </c>
      <c r="T1466">
        <v>4</v>
      </c>
      <c r="U1466">
        <v>18</v>
      </c>
    </row>
    <row r="1467" spans="1:21" x14ac:dyDescent="0.3">
      <c r="A1467" s="5" t="s">
        <v>168</v>
      </c>
      <c r="B1467" s="5" t="s">
        <v>175</v>
      </c>
      <c r="C1467" s="5" t="s">
        <v>88</v>
      </c>
      <c r="D1467" s="5" t="s">
        <v>277</v>
      </c>
      <c r="E1467" s="5" t="s">
        <v>172</v>
      </c>
      <c r="F1467" s="6">
        <v>43220</v>
      </c>
      <c r="G1467" s="5" t="s">
        <v>148</v>
      </c>
      <c r="H1467" s="5" t="s">
        <v>263</v>
      </c>
      <c r="I1467">
        <v>43033</v>
      </c>
      <c r="J1467">
        <v>187</v>
      </c>
      <c r="K1467">
        <v>711.5</v>
      </c>
      <c r="L1467">
        <v>6</v>
      </c>
      <c r="M1467">
        <v>21700.75</v>
      </c>
      <c r="N1467">
        <v>14497.125</v>
      </c>
      <c r="O1467">
        <v>2416.1880000000001</v>
      </c>
      <c r="P1467">
        <v>118.58333333333333</v>
      </c>
      <c r="Q1467">
        <v>30.5</v>
      </c>
      <c r="R1467">
        <v>7203.625</v>
      </c>
      <c r="S1467">
        <v>2018</v>
      </c>
      <c r="T1467">
        <v>4</v>
      </c>
      <c r="U1467">
        <v>18</v>
      </c>
    </row>
    <row r="1468" spans="1:21" x14ac:dyDescent="0.3">
      <c r="A1468" s="5" t="s">
        <v>168</v>
      </c>
      <c r="B1468" s="5" t="s">
        <v>175</v>
      </c>
      <c r="C1468" s="5" t="s">
        <v>88</v>
      </c>
      <c r="D1468" s="5" t="s">
        <v>277</v>
      </c>
      <c r="E1468" s="5" t="s">
        <v>172</v>
      </c>
      <c r="F1468" s="6">
        <v>43220</v>
      </c>
      <c r="G1468" s="5" t="s">
        <v>148</v>
      </c>
      <c r="H1468" s="5" t="s">
        <v>173</v>
      </c>
      <c r="I1468">
        <v>43033</v>
      </c>
      <c r="J1468">
        <v>187</v>
      </c>
      <c r="K1468">
        <v>75</v>
      </c>
      <c r="L1468">
        <v>1</v>
      </c>
      <c r="M1468">
        <v>2212.5</v>
      </c>
      <c r="N1468">
        <v>2416.1880000000001</v>
      </c>
      <c r="O1468">
        <v>2416.1880000000001</v>
      </c>
      <c r="P1468">
        <v>75</v>
      </c>
      <c r="Q1468">
        <v>29.5</v>
      </c>
      <c r="R1468">
        <v>-203.68799999999999</v>
      </c>
      <c r="S1468">
        <v>2018</v>
      </c>
      <c r="T1468">
        <v>4</v>
      </c>
      <c r="U1468">
        <v>18</v>
      </c>
    </row>
    <row r="1469" spans="1:21" x14ac:dyDescent="0.3">
      <c r="A1469" s="5" t="s">
        <v>168</v>
      </c>
      <c r="B1469" s="5" t="s">
        <v>175</v>
      </c>
      <c r="C1469" s="5" t="s">
        <v>89</v>
      </c>
      <c r="D1469" s="5" t="s">
        <v>267</v>
      </c>
      <c r="E1469" s="5" t="s">
        <v>172</v>
      </c>
      <c r="F1469" s="6">
        <v>43220</v>
      </c>
      <c r="G1469" s="5" t="s">
        <v>148</v>
      </c>
      <c r="H1469" s="5" t="s">
        <v>173</v>
      </c>
      <c r="I1469">
        <v>43064</v>
      </c>
      <c r="J1469">
        <v>156</v>
      </c>
      <c r="K1469">
        <v>86.5</v>
      </c>
      <c r="L1469">
        <v>1</v>
      </c>
      <c r="M1469">
        <v>2551.75</v>
      </c>
      <c r="N1469">
        <v>2672.5770000000002</v>
      </c>
      <c r="O1469">
        <v>2672.5770000000002</v>
      </c>
      <c r="P1469">
        <v>86.5</v>
      </c>
      <c r="Q1469">
        <v>29.5</v>
      </c>
      <c r="R1469">
        <v>-120.827</v>
      </c>
      <c r="S1469">
        <v>2018</v>
      </c>
      <c r="T1469">
        <v>4</v>
      </c>
      <c r="U1469">
        <v>18</v>
      </c>
    </row>
    <row r="1470" spans="1:21" x14ac:dyDescent="0.3">
      <c r="A1470" s="5" t="s">
        <v>168</v>
      </c>
      <c r="B1470" s="5" t="s">
        <v>206</v>
      </c>
      <c r="C1470" s="5" t="s">
        <v>106</v>
      </c>
      <c r="D1470" s="5" t="s">
        <v>232</v>
      </c>
      <c r="E1470" s="5" t="s">
        <v>172</v>
      </c>
      <c r="F1470" s="6">
        <v>43220</v>
      </c>
      <c r="G1470" s="5" t="s">
        <v>148</v>
      </c>
      <c r="H1470" s="5" t="s">
        <v>173</v>
      </c>
      <c r="I1470">
        <v>43036</v>
      </c>
      <c r="J1470">
        <v>184</v>
      </c>
      <c r="K1470">
        <v>1199.8</v>
      </c>
      <c r="L1470">
        <v>10</v>
      </c>
      <c r="M1470">
        <v>35394.1</v>
      </c>
      <c r="N1470">
        <v>25103.131000000001</v>
      </c>
      <c r="O1470">
        <v>2510.3130000000001</v>
      </c>
      <c r="P1470">
        <v>119.97999999999999</v>
      </c>
      <c r="Q1470">
        <v>29.5</v>
      </c>
      <c r="R1470">
        <v>10290.968999999999</v>
      </c>
      <c r="S1470">
        <v>2018</v>
      </c>
      <c r="T1470">
        <v>4</v>
      </c>
      <c r="U1470">
        <v>18</v>
      </c>
    </row>
    <row r="1471" spans="1:21" x14ac:dyDescent="0.3">
      <c r="A1471" s="5" t="s">
        <v>168</v>
      </c>
      <c r="B1471" s="5" t="s">
        <v>206</v>
      </c>
      <c r="C1471" s="5" t="s">
        <v>106</v>
      </c>
      <c r="D1471" s="5" t="s">
        <v>232</v>
      </c>
      <c r="E1471" s="5" t="s">
        <v>172</v>
      </c>
      <c r="F1471" s="6">
        <v>43220</v>
      </c>
      <c r="G1471" s="5" t="s">
        <v>148</v>
      </c>
      <c r="H1471" s="5" t="s">
        <v>178</v>
      </c>
      <c r="I1471">
        <v>43036</v>
      </c>
      <c r="J1471">
        <v>184</v>
      </c>
      <c r="K1471">
        <v>538.6</v>
      </c>
      <c r="L1471">
        <v>4</v>
      </c>
      <c r="M1471">
        <v>15888.7</v>
      </c>
      <c r="N1471">
        <v>10041.252</v>
      </c>
      <c r="O1471">
        <v>2510.3130000000001</v>
      </c>
      <c r="P1471">
        <v>134.65</v>
      </c>
      <c r="Q1471">
        <v>29.5</v>
      </c>
      <c r="R1471">
        <v>5847.4480000000003</v>
      </c>
      <c r="S1471">
        <v>2018</v>
      </c>
      <c r="T1471">
        <v>4</v>
      </c>
      <c r="U1471">
        <v>18</v>
      </c>
    </row>
    <row r="1472" spans="1:21" x14ac:dyDescent="0.3">
      <c r="A1472" s="5" t="s">
        <v>168</v>
      </c>
      <c r="B1472" s="5" t="s">
        <v>206</v>
      </c>
      <c r="C1472" s="5" t="s">
        <v>106</v>
      </c>
      <c r="D1472" s="5" t="s">
        <v>232</v>
      </c>
      <c r="E1472" s="5" t="s">
        <v>172</v>
      </c>
      <c r="F1472" s="6">
        <v>43220</v>
      </c>
      <c r="G1472" s="5" t="s">
        <v>148</v>
      </c>
      <c r="H1472" s="5" t="s">
        <v>196</v>
      </c>
      <c r="I1472">
        <v>43036</v>
      </c>
      <c r="J1472">
        <v>184</v>
      </c>
      <c r="K1472">
        <v>231.8</v>
      </c>
      <c r="L1472">
        <v>2</v>
      </c>
      <c r="M1472">
        <v>6838.1</v>
      </c>
      <c r="N1472">
        <v>5020.6260000000002</v>
      </c>
      <c r="O1472">
        <v>2510.3130000000001</v>
      </c>
      <c r="P1472">
        <v>115.9</v>
      </c>
      <c r="Q1472">
        <v>29.5</v>
      </c>
      <c r="R1472">
        <v>1817.4739999999999</v>
      </c>
      <c r="S1472">
        <v>2018</v>
      </c>
      <c r="T1472">
        <v>4</v>
      </c>
      <c r="U1472">
        <v>18</v>
      </c>
    </row>
    <row r="1473" spans="1:21" x14ac:dyDescent="0.3">
      <c r="A1473" s="5" t="s">
        <v>168</v>
      </c>
      <c r="B1473" s="5" t="s">
        <v>206</v>
      </c>
      <c r="C1473" s="5" t="s">
        <v>106</v>
      </c>
      <c r="D1473" s="5" t="s">
        <v>232</v>
      </c>
      <c r="E1473" s="5" t="s">
        <v>172</v>
      </c>
      <c r="F1473" s="6">
        <v>43220</v>
      </c>
      <c r="G1473" s="5" t="s">
        <v>148</v>
      </c>
      <c r="H1473" s="5" t="s">
        <v>198</v>
      </c>
      <c r="I1473">
        <v>43036</v>
      </c>
      <c r="J1473">
        <v>184</v>
      </c>
      <c r="K1473">
        <v>726</v>
      </c>
      <c r="L1473">
        <v>5</v>
      </c>
      <c r="M1473">
        <v>21417</v>
      </c>
      <c r="N1473">
        <v>12551.565000000001</v>
      </c>
      <c r="O1473">
        <v>2510.3130000000001</v>
      </c>
      <c r="P1473">
        <v>145.19999999999999</v>
      </c>
      <c r="Q1473">
        <v>29.5</v>
      </c>
      <c r="R1473">
        <v>8865.4349999999995</v>
      </c>
      <c r="S1473">
        <v>2018</v>
      </c>
      <c r="T1473">
        <v>4</v>
      </c>
      <c r="U1473">
        <v>18</v>
      </c>
    </row>
    <row r="1474" spans="1:21" x14ac:dyDescent="0.3">
      <c r="A1474" s="5" t="s">
        <v>168</v>
      </c>
      <c r="B1474" s="5" t="s">
        <v>206</v>
      </c>
      <c r="C1474" s="5" t="s">
        <v>106</v>
      </c>
      <c r="D1474" s="5" t="s">
        <v>232</v>
      </c>
      <c r="E1474" s="5" t="s">
        <v>172</v>
      </c>
      <c r="F1474" s="6">
        <v>43220</v>
      </c>
      <c r="G1474" s="5" t="s">
        <v>148</v>
      </c>
      <c r="H1474" s="5" t="s">
        <v>197</v>
      </c>
      <c r="I1474">
        <v>43036</v>
      </c>
      <c r="J1474">
        <v>184</v>
      </c>
      <c r="K1474">
        <v>780.6</v>
      </c>
      <c r="L1474">
        <v>6</v>
      </c>
      <c r="M1474">
        <v>23027.7</v>
      </c>
      <c r="N1474">
        <v>15061.878000000001</v>
      </c>
      <c r="O1474">
        <v>2510.3130000000001</v>
      </c>
      <c r="P1474">
        <v>130.1</v>
      </c>
      <c r="Q1474">
        <v>29.5</v>
      </c>
      <c r="R1474">
        <v>7965.8220000000001</v>
      </c>
      <c r="S1474">
        <v>2018</v>
      </c>
      <c r="T1474">
        <v>4</v>
      </c>
      <c r="U1474">
        <v>18</v>
      </c>
    </row>
    <row r="1475" spans="1:21" x14ac:dyDescent="0.3">
      <c r="A1475" s="5" t="s">
        <v>168</v>
      </c>
      <c r="B1475" s="5" t="s">
        <v>206</v>
      </c>
      <c r="C1475" s="5" t="s">
        <v>106</v>
      </c>
      <c r="D1475" s="5" t="s">
        <v>232</v>
      </c>
      <c r="E1475" s="5" t="s">
        <v>172</v>
      </c>
      <c r="F1475" s="6">
        <v>43220</v>
      </c>
      <c r="G1475" s="5" t="s">
        <v>148</v>
      </c>
      <c r="H1475" s="5" t="s">
        <v>208</v>
      </c>
      <c r="I1475">
        <v>43036</v>
      </c>
      <c r="J1475">
        <v>184</v>
      </c>
      <c r="K1475">
        <v>107.8</v>
      </c>
      <c r="L1475">
        <v>1</v>
      </c>
      <c r="M1475">
        <v>3180.1</v>
      </c>
      <c r="N1475">
        <v>2510.3130000000001</v>
      </c>
      <c r="O1475">
        <v>2510.3130000000001</v>
      </c>
      <c r="P1475">
        <v>107.8</v>
      </c>
      <c r="Q1475">
        <v>29.5</v>
      </c>
      <c r="R1475">
        <v>669.78700000000003</v>
      </c>
      <c r="S1475">
        <v>2018</v>
      </c>
      <c r="T1475">
        <v>4</v>
      </c>
      <c r="U1475">
        <v>18</v>
      </c>
    </row>
    <row r="1476" spans="1:21" x14ac:dyDescent="0.3">
      <c r="A1476" s="5" t="s">
        <v>168</v>
      </c>
      <c r="B1476" s="5" t="s">
        <v>206</v>
      </c>
      <c r="C1476" s="5" t="s">
        <v>106</v>
      </c>
      <c r="D1476" s="5" t="s">
        <v>232</v>
      </c>
      <c r="E1476" s="5" t="s">
        <v>172</v>
      </c>
      <c r="F1476" s="6">
        <v>43220</v>
      </c>
      <c r="G1476" s="5" t="s">
        <v>148</v>
      </c>
      <c r="H1476" s="5" t="s">
        <v>209</v>
      </c>
      <c r="I1476">
        <v>43036</v>
      </c>
      <c r="J1476">
        <v>184</v>
      </c>
      <c r="K1476">
        <v>257.8</v>
      </c>
      <c r="L1476">
        <v>2</v>
      </c>
      <c r="M1476">
        <v>7605.1</v>
      </c>
      <c r="N1476">
        <v>5020.6260000000002</v>
      </c>
      <c r="O1476">
        <v>2510.3130000000001</v>
      </c>
      <c r="P1476">
        <v>128.9</v>
      </c>
      <c r="Q1476">
        <v>29.5</v>
      </c>
      <c r="R1476">
        <v>2584.4740000000002</v>
      </c>
      <c r="S1476">
        <v>2018</v>
      </c>
      <c r="T1476">
        <v>4</v>
      </c>
      <c r="U1476">
        <v>18</v>
      </c>
    </row>
    <row r="1477" spans="1:21" x14ac:dyDescent="0.3">
      <c r="A1477" s="5" t="s">
        <v>168</v>
      </c>
      <c r="B1477" s="5" t="s">
        <v>206</v>
      </c>
      <c r="C1477" s="5" t="s">
        <v>106</v>
      </c>
      <c r="D1477" s="5" t="s">
        <v>232</v>
      </c>
      <c r="E1477" s="5" t="s">
        <v>172</v>
      </c>
      <c r="F1477" s="6">
        <v>43220</v>
      </c>
      <c r="G1477" s="5" t="s">
        <v>148</v>
      </c>
      <c r="H1477" s="5" t="s">
        <v>235</v>
      </c>
      <c r="I1477">
        <v>43036</v>
      </c>
      <c r="J1477">
        <v>184</v>
      </c>
      <c r="K1477">
        <v>124</v>
      </c>
      <c r="L1477">
        <v>1</v>
      </c>
      <c r="M1477">
        <v>3658</v>
      </c>
      <c r="N1477">
        <v>2510.3130000000001</v>
      </c>
      <c r="O1477">
        <v>2510.3130000000001</v>
      </c>
      <c r="P1477">
        <v>124</v>
      </c>
      <c r="Q1477">
        <v>29.5</v>
      </c>
      <c r="R1477">
        <v>1147.6869999999999</v>
      </c>
      <c r="S1477">
        <v>2018</v>
      </c>
      <c r="T1477">
        <v>4</v>
      </c>
      <c r="U1477">
        <v>18</v>
      </c>
    </row>
    <row r="1478" spans="1:21" x14ac:dyDescent="0.3">
      <c r="A1478" s="5" t="s">
        <v>168</v>
      </c>
      <c r="B1478" s="5" t="s">
        <v>169</v>
      </c>
      <c r="C1478" s="5" t="s">
        <v>170</v>
      </c>
      <c r="D1478" s="5" t="s">
        <v>277</v>
      </c>
      <c r="E1478" s="5" t="s">
        <v>172</v>
      </c>
      <c r="F1478" s="6">
        <v>43222</v>
      </c>
      <c r="G1478" s="5" t="s">
        <v>148</v>
      </c>
      <c r="H1478" s="5" t="s">
        <v>179</v>
      </c>
      <c r="I1478">
        <v>43033</v>
      </c>
      <c r="J1478">
        <v>189</v>
      </c>
      <c r="K1478">
        <v>133.5</v>
      </c>
      <c r="L1478">
        <v>1</v>
      </c>
      <c r="M1478">
        <v>3938.25</v>
      </c>
      <c r="N1478">
        <v>2416.1880000000001</v>
      </c>
      <c r="O1478">
        <v>2416.1880000000001</v>
      </c>
      <c r="P1478">
        <v>133.5</v>
      </c>
      <c r="Q1478">
        <v>29.5</v>
      </c>
      <c r="R1478">
        <v>1522.0619999999999</v>
      </c>
      <c r="S1478">
        <v>2018</v>
      </c>
      <c r="T1478">
        <v>5</v>
      </c>
      <c r="U1478">
        <v>18</v>
      </c>
    </row>
    <row r="1479" spans="1:21" x14ac:dyDescent="0.3">
      <c r="A1479" s="5" t="s">
        <v>168</v>
      </c>
      <c r="B1479" s="5" t="s">
        <v>169</v>
      </c>
      <c r="C1479" s="5" t="s">
        <v>170</v>
      </c>
      <c r="D1479" s="5" t="s">
        <v>277</v>
      </c>
      <c r="E1479" s="5" t="s">
        <v>172</v>
      </c>
      <c r="F1479" s="6">
        <v>43222</v>
      </c>
      <c r="G1479" s="5" t="s">
        <v>148</v>
      </c>
      <c r="H1479" s="5" t="s">
        <v>195</v>
      </c>
      <c r="I1479">
        <v>43033</v>
      </c>
      <c r="J1479">
        <v>189</v>
      </c>
      <c r="K1479">
        <v>403.5</v>
      </c>
      <c r="L1479">
        <v>3</v>
      </c>
      <c r="M1479">
        <v>11903.25</v>
      </c>
      <c r="N1479">
        <v>7248.5630000000001</v>
      </c>
      <c r="O1479">
        <v>2416.1880000000001</v>
      </c>
      <c r="P1479">
        <v>134.5</v>
      </c>
      <c r="Q1479">
        <v>29.5</v>
      </c>
      <c r="R1479">
        <v>4654.6869999999999</v>
      </c>
      <c r="S1479">
        <v>2018</v>
      </c>
      <c r="T1479">
        <v>5</v>
      </c>
      <c r="U1479">
        <v>18</v>
      </c>
    </row>
    <row r="1480" spans="1:21" x14ac:dyDescent="0.3">
      <c r="A1480" s="5" t="s">
        <v>168</v>
      </c>
      <c r="B1480" s="5" t="s">
        <v>169</v>
      </c>
      <c r="C1480" s="5" t="s">
        <v>170</v>
      </c>
      <c r="D1480" s="5" t="s">
        <v>277</v>
      </c>
      <c r="E1480" s="5" t="s">
        <v>172</v>
      </c>
      <c r="F1480" s="6">
        <v>43222</v>
      </c>
      <c r="G1480" s="5" t="s">
        <v>148</v>
      </c>
      <c r="H1480" s="5" t="s">
        <v>194</v>
      </c>
      <c r="I1480">
        <v>43033</v>
      </c>
      <c r="J1480">
        <v>189</v>
      </c>
      <c r="K1480">
        <v>289.5</v>
      </c>
      <c r="L1480">
        <v>2</v>
      </c>
      <c r="M1480">
        <v>8540.25</v>
      </c>
      <c r="N1480">
        <v>4832.375</v>
      </c>
      <c r="O1480">
        <v>2416.1880000000001</v>
      </c>
      <c r="P1480">
        <v>144.75</v>
      </c>
      <c r="Q1480">
        <v>29.5</v>
      </c>
      <c r="R1480">
        <v>3707.875</v>
      </c>
      <c r="S1480">
        <v>2018</v>
      </c>
      <c r="T1480">
        <v>5</v>
      </c>
      <c r="U1480">
        <v>18</v>
      </c>
    </row>
    <row r="1481" spans="1:21" x14ac:dyDescent="0.3">
      <c r="A1481" s="5" t="s">
        <v>168</v>
      </c>
      <c r="B1481" s="5" t="s">
        <v>175</v>
      </c>
      <c r="C1481" s="5" t="s">
        <v>88</v>
      </c>
      <c r="D1481" s="5" t="s">
        <v>281</v>
      </c>
      <c r="E1481" s="5" t="s">
        <v>172</v>
      </c>
      <c r="F1481" s="6">
        <v>43222</v>
      </c>
      <c r="G1481" s="5" t="s">
        <v>148</v>
      </c>
      <c r="H1481" s="5" t="s">
        <v>264</v>
      </c>
      <c r="I1481">
        <v>43124</v>
      </c>
      <c r="J1481">
        <v>98</v>
      </c>
      <c r="K1481">
        <v>1485</v>
      </c>
      <c r="L1481">
        <v>12</v>
      </c>
      <c r="M1481">
        <v>44550</v>
      </c>
      <c r="N1481">
        <v>14632.429</v>
      </c>
      <c r="O1481">
        <v>1219.3689999999999</v>
      </c>
      <c r="P1481">
        <v>123.75</v>
      </c>
      <c r="Q1481">
        <v>30</v>
      </c>
      <c r="R1481">
        <v>29917.571</v>
      </c>
      <c r="S1481">
        <v>2018</v>
      </c>
      <c r="T1481">
        <v>5</v>
      </c>
      <c r="U1481">
        <v>18</v>
      </c>
    </row>
    <row r="1482" spans="1:21" x14ac:dyDescent="0.3">
      <c r="A1482" s="5" t="s">
        <v>168</v>
      </c>
      <c r="B1482" s="5" t="s">
        <v>206</v>
      </c>
      <c r="C1482" s="5" t="s">
        <v>106</v>
      </c>
      <c r="D1482" s="5" t="s">
        <v>232</v>
      </c>
      <c r="E1482" s="5" t="s">
        <v>172</v>
      </c>
      <c r="F1482" s="6">
        <v>43222</v>
      </c>
      <c r="G1482" s="5" t="s">
        <v>148</v>
      </c>
      <c r="H1482" s="5" t="s">
        <v>194</v>
      </c>
      <c r="I1482">
        <v>43036</v>
      </c>
      <c r="J1482">
        <v>186</v>
      </c>
      <c r="K1482">
        <v>295.2</v>
      </c>
      <c r="L1482">
        <v>2</v>
      </c>
      <c r="M1482">
        <v>8708.4</v>
      </c>
      <c r="N1482">
        <v>5626.0330000000004</v>
      </c>
      <c r="O1482">
        <v>2813.0160000000001</v>
      </c>
      <c r="P1482">
        <v>147.6</v>
      </c>
      <c r="Q1482">
        <v>29.5</v>
      </c>
      <c r="R1482">
        <v>3082.3670000000002</v>
      </c>
      <c r="S1482">
        <v>2018</v>
      </c>
      <c r="T1482">
        <v>5</v>
      </c>
      <c r="U1482">
        <v>18</v>
      </c>
    </row>
    <row r="1483" spans="1:21" x14ac:dyDescent="0.3">
      <c r="A1483" s="5" t="s">
        <v>168</v>
      </c>
      <c r="B1483" s="5" t="s">
        <v>206</v>
      </c>
      <c r="C1483" s="5" t="s">
        <v>106</v>
      </c>
      <c r="D1483" s="5" t="s">
        <v>232</v>
      </c>
      <c r="E1483" s="5" t="s">
        <v>172</v>
      </c>
      <c r="F1483" s="6">
        <v>43222</v>
      </c>
      <c r="G1483" s="5" t="s">
        <v>148</v>
      </c>
      <c r="H1483" s="5" t="s">
        <v>212</v>
      </c>
      <c r="I1483">
        <v>43036</v>
      </c>
      <c r="J1483">
        <v>186</v>
      </c>
      <c r="K1483">
        <v>128.80000000000001</v>
      </c>
      <c r="L1483">
        <v>1</v>
      </c>
      <c r="M1483">
        <v>3799.6</v>
      </c>
      <c r="N1483">
        <v>2813.0160000000001</v>
      </c>
      <c r="O1483">
        <v>2813.0160000000001</v>
      </c>
      <c r="P1483">
        <v>128.80000000000001</v>
      </c>
      <c r="Q1483">
        <v>29.5</v>
      </c>
      <c r="R1483">
        <v>986.58399999999995</v>
      </c>
      <c r="S1483">
        <v>2018</v>
      </c>
      <c r="T1483">
        <v>5</v>
      </c>
      <c r="U1483">
        <v>18</v>
      </c>
    </row>
    <row r="1484" spans="1:21" x14ac:dyDescent="0.3">
      <c r="A1484" s="5" t="s">
        <v>168</v>
      </c>
      <c r="B1484" s="5" t="s">
        <v>206</v>
      </c>
      <c r="C1484" s="5" t="s">
        <v>106</v>
      </c>
      <c r="D1484" s="5" t="s">
        <v>232</v>
      </c>
      <c r="E1484" s="5" t="s">
        <v>172</v>
      </c>
      <c r="F1484" s="6">
        <v>43222</v>
      </c>
      <c r="G1484" s="5" t="s">
        <v>148</v>
      </c>
      <c r="H1484" s="5" t="s">
        <v>197</v>
      </c>
      <c r="I1484">
        <v>43036</v>
      </c>
      <c r="J1484">
        <v>186</v>
      </c>
      <c r="K1484">
        <v>654.20000000000005</v>
      </c>
      <c r="L1484">
        <v>5</v>
      </c>
      <c r="M1484">
        <v>19298.900000000001</v>
      </c>
      <c r="N1484">
        <v>14065.082</v>
      </c>
      <c r="O1484">
        <v>2813.0160000000001</v>
      </c>
      <c r="P1484">
        <v>130.84</v>
      </c>
      <c r="Q1484">
        <v>29.5</v>
      </c>
      <c r="R1484">
        <v>5233.8180000000002</v>
      </c>
      <c r="S1484">
        <v>2018</v>
      </c>
      <c r="T1484">
        <v>5</v>
      </c>
      <c r="U1484">
        <v>18</v>
      </c>
    </row>
    <row r="1485" spans="1:21" x14ac:dyDescent="0.3">
      <c r="A1485" s="5" t="s">
        <v>168</v>
      </c>
      <c r="B1485" s="5" t="s">
        <v>206</v>
      </c>
      <c r="C1485" s="5" t="s">
        <v>106</v>
      </c>
      <c r="D1485" s="5" t="s">
        <v>232</v>
      </c>
      <c r="E1485" s="5" t="s">
        <v>172</v>
      </c>
      <c r="F1485" s="6">
        <v>43222</v>
      </c>
      <c r="G1485" s="5" t="s">
        <v>148</v>
      </c>
      <c r="H1485" s="5" t="s">
        <v>197</v>
      </c>
      <c r="I1485">
        <v>43036</v>
      </c>
      <c r="J1485">
        <v>186</v>
      </c>
      <c r="K1485">
        <v>135.4</v>
      </c>
      <c r="L1485">
        <v>1</v>
      </c>
      <c r="M1485">
        <v>3994.3</v>
      </c>
      <c r="N1485">
        <v>2813.0160000000001</v>
      </c>
      <c r="O1485">
        <v>2813.0160000000001</v>
      </c>
      <c r="P1485">
        <v>135.4</v>
      </c>
      <c r="Q1485">
        <v>29.5</v>
      </c>
      <c r="R1485">
        <v>1181.2840000000001</v>
      </c>
      <c r="S1485">
        <v>2018</v>
      </c>
      <c r="T1485">
        <v>5</v>
      </c>
      <c r="U1485">
        <v>18</v>
      </c>
    </row>
    <row r="1486" spans="1:21" x14ac:dyDescent="0.3">
      <c r="A1486" s="5" t="s">
        <v>168</v>
      </c>
      <c r="B1486" s="5" t="s">
        <v>206</v>
      </c>
      <c r="C1486" s="5" t="s">
        <v>106</v>
      </c>
      <c r="D1486" s="5" t="s">
        <v>232</v>
      </c>
      <c r="E1486" s="5" t="s">
        <v>172</v>
      </c>
      <c r="F1486" s="6">
        <v>43222</v>
      </c>
      <c r="G1486" s="5" t="s">
        <v>148</v>
      </c>
      <c r="H1486" s="5" t="s">
        <v>240</v>
      </c>
      <c r="I1486">
        <v>43036</v>
      </c>
      <c r="J1486">
        <v>186</v>
      </c>
      <c r="K1486">
        <v>559</v>
      </c>
      <c r="L1486">
        <v>4</v>
      </c>
      <c r="M1486">
        <v>16490.5</v>
      </c>
      <c r="N1486">
        <v>11252.066000000001</v>
      </c>
      <c r="O1486">
        <v>2813.0160000000001</v>
      </c>
      <c r="P1486">
        <v>139.75</v>
      </c>
      <c r="Q1486">
        <v>29.5</v>
      </c>
      <c r="R1486">
        <v>5238.4340000000002</v>
      </c>
      <c r="S1486">
        <v>2018</v>
      </c>
      <c r="T1486">
        <v>5</v>
      </c>
      <c r="U1486">
        <v>18</v>
      </c>
    </row>
    <row r="1487" spans="1:21" x14ac:dyDescent="0.3">
      <c r="A1487" s="5" t="s">
        <v>168</v>
      </c>
      <c r="B1487" s="5" t="s">
        <v>206</v>
      </c>
      <c r="C1487" s="5" t="s">
        <v>106</v>
      </c>
      <c r="D1487" s="5" t="s">
        <v>232</v>
      </c>
      <c r="E1487" s="5" t="s">
        <v>172</v>
      </c>
      <c r="F1487" s="6">
        <v>43222</v>
      </c>
      <c r="G1487" s="5" t="s">
        <v>148</v>
      </c>
      <c r="H1487" s="5" t="s">
        <v>235</v>
      </c>
      <c r="I1487">
        <v>43036</v>
      </c>
      <c r="J1487">
        <v>186</v>
      </c>
      <c r="K1487">
        <v>119.6</v>
      </c>
      <c r="L1487">
        <v>1</v>
      </c>
      <c r="M1487">
        <v>3528.2</v>
      </c>
      <c r="N1487">
        <v>2813.0160000000001</v>
      </c>
      <c r="O1487">
        <v>2813.0160000000001</v>
      </c>
      <c r="P1487">
        <v>119.6</v>
      </c>
      <c r="Q1487">
        <v>29.5</v>
      </c>
      <c r="R1487">
        <v>715.18399999999997</v>
      </c>
      <c r="S1487">
        <v>2018</v>
      </c>
      <c r="T1487">
        <v>5</v>
      </c>
      <c r="U1487">
        <v>18</v>
      </c>
    </row>
    <row r="1488" spans="1:21" x14ac:dyDescent="0.3">
      <c r="A1488" s="5" t="s">
        <v>168</v>
      </c>
      <c r="B1488" s="5" t="s">
        <v>206</v>
      </c>
      <c r="C1488" s="5" t="s">
        <v>115</v>
      </c>
      <c r="D1488" s="5" t="s">
        <v>279</v>
      </c>
      <c r="E1488" s="5" t="s">
        <v>172</v>
      </c>
      <c r="F1488" s="6">
        <v>43222</v>
      </c>
      <c r="G1488" s="5" t="s">
        <v>148</v>
      </c>
      <c r="H1488" s="5" t="s">
        <v>208</v>
      </c>
      <c r="I1488">
        <v>43044</v>
      </c>
      <c r="J1488">
        <v>178</v>
      </c>
      <c r="K1488">
        <v>111.4</v>
      </c>
      <c r="L1488">
        <v>1</v>
      </c>
      <c r="M1488">
        <v>3286.3</v>
      </c>
      <c r="N1488">
        <v>2836.7869999999998</v>
      </c>
      <c r="O1488">
        <v>2836.7869999999998</v>
      </c>
      <c r="P1488">
        <v>111.4</v>
      </c>
      <c r="Q1488">
        <v>29.5</v>
      </c>
      <c r="R1488">
        <v>449.51299999999998</v>
      </c>
      <c r="S1488">
        <v>2018</v>
      </c>
      <c r="T1488">
        <v>5</v>
      </c>
      <c r="U1488">
        <v>18</v>
      </c>
    </row>
    <row r="1489" spans="1:21" x14ac:dyDescent="0.3">
      <c r="A1489" s="5" t="s">
        <v>168</v>
      </c>
      <c r="B1489" s="5" t="s">
        <v>206</v>
      </c>
      <c r="C1489" s="5" t="s">
        <v>115</v>
      </c>
      <c r="D1489" s="5" t="s">
        <v>279</v>
      </c>
      <c r="E1489" s="5" t="s">
        <v>172</v>
      </c>
      <c r="F1489" s="6">
        <v>43222</v>
      </c>
      <c r="G1489" s="5" t="s">
        <v>148</v>
      </c>
      <c r="H1489" s="5" t="s">
        <v>209</v>
      </c>
      <c r="I1489">
        <v>43044</v>
      </c>
      <c r="J1489">
        <v>178</v>
      </c>
      <c r="K1489">
        <v>169</v>
      </c>
      <c r="L1489">
        <v>2</v>
      </c>
      <c r="M1489">
        <v>4985.5</v>
      </c>
      <c r="N1489">
        <v>5673.5730000000003</v>
      </c>
      <c r="O1489">
        <v>2836.7869999999998</v>
      </c>
      <c r="P1489">
        <v>84.5</v>
      </c>
      <c r="Q1489">
        <v>29.5</v>
      </c>
      <c r="R1489">
        <v>-688.07299999999998</v>
      </c>
      <c r="S1489">
        <v>2018</v>
      </c>
      <c r="T1489">
        <v>5</v>
      </c>
      <c r="U1489">
        <v>18</v>
      </c>
    </row>
    <row r="1490" spans="1:21" x14ac:dyDescent="0.3">
      <c r="A1490" s="5" t="s">
        <v>168</v>
      </c>
      <c r="B1490" s="5" t="s">
        <v>169</v>
      </c>
      <c r="C1490" s="5" t="s">
        <v>170</v>
      </c>
      <c r="D1490" s="5" t="s">
        <v>259</v>
      </c>
      <c r="E1490" s="5" t="s">
        <v>227</v>
      </c>
      <c r="F1490" s="6">
        <v>43223</v>
      </c>
      <c r="G1490" s="5" t="s">
        <v>148</v>
      </c>
      <c r="H1490" s="5" t="s">
        <v>173</v>
      </c>
      <c r="I1490">
        <v>43021</v>
      </c>
      <c r="J1490">
        <v>202</v>
      </c>
      <c r="K1490">
        <v>-126.5</v>
      </c>
      <c r="L1490">
        <v>-1</v>
      </c>
      <c r="M1490">
        <v>-3731.75</v>
      </c>
      <c r="N1490">
        <v>-2603.2910000000002</v>
      </c>
      <c r="O1490">
        <v>-2603.2910000000002</v>
      </c>
      <c r="P1490">
        <v>126.5</v>
      </c>
      <c r="Q1490">
        <v>29.5</v>
      </c>
      <c r="R1490">
        <v>-1128.4590000000001</v>
      </c>
      <c r="S1490">
        <v>2018</v>
      </c>
      <c r="T1490">
        <v>5</v>
      </c>
      <c r="U1490">
        <v>18</v>
      </c>
    </row>
    <row r="1491" spans="1:21" x14ac:dyDescent="0.3">
      <c r="A1491" s="5" t="s">
        <v>168</v>
      </c>
      <c r="B1491" s="5" t="s">
        <v>169</v>
      </c>
      <c r="C1491" s="5" t="s">
        <v>170</v>
      </c>
      <c r="D1491" s="5" t="s">
        <v>270</v>
      </c>
      <c r="E1491" s="5" t="s">
        <v>172</v>
      </c>
      <c r="F1491" s="6">
        <v>43223</v>
      </c>
      <c r="G1491" s="5" t="s">
        <v>148</v>
      </c>
      <c r="H1491" s="5" t="s">
        <v>173</v>
      </c>
      <c r="I1491">
        <v>43028</v>
      </c>
      <c r="J1491">
        <v>195</v>
      </c>
      <c r="K1491">
        <v>126.5</v>
      </c>
      <c r="L1491">
        <v>1</v>
      </c>
      <c r="M1491">
        <v>3731.75</v>
      </c>
      <c r="N1491">
        <v>2746.194</v>
      </c>
      <c r="O1491">
        <v>2746.194</v>
      </c>
      <c r="P1491">
        <v>126.5</v>
      </c>
      <c r="Q1491">
        <v>29.5</v>
      </c>
      <c r="R1491">
        <v>985.55600000000004</v>
      </c>
      <c r="S1491">
        <v>2018</v>
      </c>
      <c r="T1491">
        <v>5</v>
      </c>
      <c r="U1491">
        <v>18</v>
      </c>
    </row>
    <row r="1492" spans="1:21" x14ac:dyDescent="0.3">
      <c r="A1492" s="5" t="s">
        <v>168</v>
      </c>
      <c r="B1492" s="5" t="s">
        <v>206</v>
      </c>
      <c r="C1492" s="5" t="s">
        <v>106</v>
      </c>
      <c r="D1492" s="5" t="s">
        <v>232</v>
      </c>
      <c r="E1492" s="5" t="s">
        <v>172</v>
      </c>
      <c r="F1492" s="6">
        <v>43224</v>
      </c>
      <c r="G1492" s="5" t="s">
        <v>148</v>
      </c>
      <c r="H1492" s="5" t="s">
        <v>201</v>
      </c>
      <c r="I1492">
        <v>43036</v>
      </c>
      <c r="J1492">
        <v>188</v>
      </c>
      <c r="K1492">
        <v>409</v>
      </c>
      <c r="L1492">
        <v>3</v>
      </c>
      <c r="M1492">
        <v>12270</v>
      </c>
      <c r="N1492">
        <v>8439.0490000000009</v>
      </c>
      <c r="O1492">
        <v>2813.0160000000001</v>
      </c>
      <c r="P1492">
        <v>136.33333333333334</v>
      </c>
      <c r="Q1492">
        <v>30</v>
      </c>
      <c r="R1492">
        <v>3830.951</v>
      </c>
      <c r="S1492">
        <v>2018</v>
      </c>
      <c r="T1492">
        <v>5</v>
      </c>
      <c r="U1492">
        <v>18</v>
      </c>
    </row>
    <row r="1493" spans="1:21" x14ac:dyDescent="0.3">
      <c r="A1493" s="5" t="s">
        <v>168</v>
      </c>
      <c r="B1493" s="5" t="s">
        <v>206</v>
      </c>
      <c r="C1493" s="5" t="s">
        <v>106</v>
      </c>
      <c r="D1493" s="5" t="s">
        <v>232</v>
      </c>
      <c r="E1493" s="5" t="s">
        <v>172</v>
      </c>
      <c r="F1493" s="6">
        <v>43224</v>
      </c>
      <c r="G1493" s="5" t="s">
        <v>148</v>
      </c>
      <c r="H1493" s="5" t="s">
        <v>217</v>
      </c>
      <c r="I1493">
        <v>43036</v>
      </c>
      <c r="J1493">
        <v>188</v>
      </c>
      <c r="K1493">
        <v>830</v>
      </c>
      <c r="L1493">
        <v>7</v>
      </c>
      <c r="M1493">
        <v>24900</v>
      </c>
      <c r="N1493">
        <v>19691.115000000002</v>
      </c>
      <c r="O1493">
        <v>2813.0160000000001</v>
      </c>
      <c r="P1493">
        <v>118.57142857142857</v>
      </c>
      <c r="Q1493">
        <v>30</v>
      </c>
      <c r="R1493">
        <v>5208.8850000000002</v>
      </c>
      <c r="S1493">
        <v>2018</v>
      </c>
      <c r="T1493">
        <v>5</v>
      </c>
      <c r="U1493">
        <v>18</v>
      </c>
    </row>
    <row r="1494" spans="1:21" x14ac:dyDescent="0.3">
      <c r="A1494" s="5" t="s">
        <v>168</v>
      </c>
      <c r="B1494" s="5" t="s">
        <v>206</v>
      </c>
      <c r="C1494" s="5" t="s">
        <v>106</v>
      </c>
      <c r="D1494" s="5" t="s">
        <v>232</v>
      </c>
      <c r="E1494" s="5" t="s">
        <v>172</v>
      </c>
      <c r="F1494" s="6">
        <v>43224</v>
      </c>
      <c r="G1494" s="5" t="s">
        <v>148</v>
      </c>
      <c r="H1494" s="5" t="s">
        <v>202</v>
      </c>
      <c r="I1494">
        <v>43036</v>
      </c>
      <c r="J1494">
        <v>188</v>
      </c>
      <c r="K1494">
        <v>1040</v>
      </c>
      <c r="L1494">
        <v>8</v>
      </c>
      <c r="M1494">
        <v>31200</v>
      </c>
      <c r="N1494">
        <v>22504.131000000001</v>
      </c>
      <c r="O1494">
        <v>2813.0160000000001</v>
      </c>
      <c r="P1494">
        <v>130</v>
      </c>
      <c r="Q1494">
        <v>30</v>
      </c>
      <c r="R1494">
        <v>8695.8690000000006</v>
      </c>
      <c r="S1494">
        <v>2018</v>
      </c>
      <c r="T1494">
        <v>5</v>
      </c>
      <c r="U1494">
        <v>18</v>
      </c>
    </row>
    <row r="1495" spans="1:21" x14ac:dyDescent="0.3">
      <c r="A1495" s="5" t="s">
        <v>168</v>
      </c>
      <c r="B1495" s="5" t="s">
        <v>206</v>
      </c>
      <c r="C1495" s="5" t="s">
        <v>106</v>
      </c>
      <c r="D1495" s="5" t="s">
        <v>232</v>
      </c>
      <c r="E1495" s="5" t="s">
        <v>172</v>
      </c>
      <c r="F1495" s="6">
        <v>43224</v>
      </c>
      <c r="G1495" s="5" t="s">
        <v>148</v>
      </c>
      <c r="H1495" s="5" t="s">
        <v>204</v>
      </c>
      <c r="I1495">
        <v>43036</v>
      </c>
      <c r="J1495">
        <v>188</v>
      </c>
      <c r="K1495">
        <v>395</v>
      </c>
      <c r="L1495">
        <v>3</v>
      </c>
      <c r="M1495">
        <v>11850</v>
      </c>
      <c r="N1495">
        <v>8439.0490000000009</v>
      </c>
      <c r="O1495">
        <v>2813.0160000000001</v>
      </c>
      <c r="P1495">
        <v>131.66666666666666</v>
      </c>
      <c r="Q1495">
        <v>30</v>
      </c>
      <c r="R1495">
        <v>3410.951</v>
      </c>
      <c r="S1495">
        <v>2018</v>
      </c>
      <c r="T1495">
        <v>5</v>
      </c>
      <c r="U1495">
        <v>18</v>
      </c>
    </row>
    <row r="1496" spans="1:21" x14ac:dyDescent="0.3">
      <c r="A1496" s="5" t="s">
        <v>168</v>
      </c>
      <c r="B1496" s="5" t="s">
        <v>206</v>
      </c>
      <c r="C1496" s="5" t="s">
        <v>106</v>
      </c>
      <c r="D1496" s="5" t="s">
        <v>232</v>
      </c>
      <c r="E1496" s="5" t="s">
        <v>172</v>
      </c>
      <c r="F1496" s="6">
        <v>43224</v>
      </c>
      <c r="G1496" s="5" t="s">
        <v>148</v>
      </c>
      <c r="H1496" s="5" t="s">
        <v>230</v>
      </c>
      <c r="I1496">
        <v>43036</v>
      </c>
      <c r="J1496">
        <v>188</v>
      </c>
      <c r="K1496">
        <v>15</v>
      </c>
      <c r="L1496">
        <v>15</v>
      </c>
      <c r="M1496">
        <v>55873</v>
      </c>
      <c r="N1496">
        <v>42195.245999999999</v>
      </c>
      <c r="O1496">
        <v>2813.0160000000001</v>
      </c>
      <c r="P1496">
        <v>1</v>
      </c>
      <c r="Q1496">
        <v>3724.8667</v>
      </c>
      <c r="R1496">
        <v>13677.754000000001</v>
      </c>
      <c r="S1496">
        <v>2018</v>
      </c>
      <c r="T1496">
        <v>5</v>
      </c>
      <c r="U1496">
        <v>18</v>
      </c>
    </row>
    <row r="1497" spans="1:21" x14ac:dyDescent="0.3">
      <c r="A1497" s="5" t="s">
        <v>168</v>
      </c>
      <c r="B1497" s="5" t="s">
        <v>206</v>
      </c>
      <c r="C1497" s="5" t="s">
        <v>106</v>
      </c>
      <c r="D1497" s="5" t="s">
        <v>232</v>
      </c>
      <c r="E1497" s="5" t="s">
        <v>172</v>
      </c>
      <c r="F1497" s="6">
        <v>43224</v>
      </c>
      <c r="G1497" s="5" t="s">
        <v>148</v>
      </c>
      <c r="H1497" s="5" t="s">
        <v>234</v>
      </c>
      <c r="I1497">
        <v>43036</v>
      </c>
      <c r="J1497">
        <v>188</v>
      </c>
      <c r="K1497">
        <v>126</v>
      </c>
      <c r="L1497">
        <v>1</v>
      </c>
      <c r="M1497">
        <v>3780</v>
      </c>
      <c r="N1497">
        <v>2813.0160000000001</v>
      </c>
      <c r="O1497">
        <v>2813.0160000000001</v>
      </c>
      <c r="P1497">
        <v>126</v>
      </c>
      <c r="Q1497">
        <v>30</v>
      </c>
      <c r="R1497">
        <v>966.98400000000004</v>
      </c>
      <c r="S1497">
        <v>2018</v>
      </c>
      <c r="T1497">
        <v>5</v>
      </c>
      <c r="U1497">
        <v>18</v>
      </c>
    </row>
    <row r="1498" spans="1:21" x14ac:dyDescent="0.3">
      <c r="A1498" s="5" t="s">
        <v>168</v>
      </c>
      <c r="B1498" s="5" t="s">
        <v>206</v>
      </c>
      <c r="C1498" s="5" t="s">
        <v>106</v>
      </c>
      <c r="D1498" s="5" t="s">
        <v>232</v>
      </c>
      <c r="E1498" s="5" t="s">
        <v>172</v>
      </c>
      <c r="F1498" s="6">
        <v>43224</v>
      </c>
      <c r="G1498" s="5" t="s">
        <v>148</v>
      </c>
      <c r="H1498" s="5" t="s">
        <v>205</v>
      </c>
      <c r="I1498">
        <v>43036</v>
      </c>
      <c r="J1498">
        <v>188</v>
      </c>
      <c r="K1498">
        <v>360</v>
      </c>
      <c r="L1498">
        <v>3</v>
      </c>
      <c r="M1498">
        <v>10800</v>
      </c>
      <c r="N1498">
        <v>8439.0490000000009</v>
      </c>
      <c r="O1498">
        <v>2813.0160000000001</v>
      </c>
      <c r="P1498">
        <v>120</v>
      </c>
      <c r="Q1498">
        <v>30</v>
      </c>
      <c r="R1498">
        <v>2360.951</v>
      </c>
      <c r="S1498">
        <v>2018</v>
      </c>
      <c r="T1498">
        <v>5</v>
      </c>
      <c r="U1498">
        <v>18</v>
      </c>
    </row>
    <row r="1499" spans="1:21" x14ac:dyDescent="0.3">
      <c r="A1499" s="5" t="s">
        <v>168</v>
      </c>
      <c r="B1499" s="5" t="s">
        <v>206</v>
      </c>
      <c r="C1499" s="5" t="s">
        <v>115</v>
      </c>
      <c r="D1499" s="5" t="s">
        <v>279</v>
      </c>
      <c r="E1499" s="5" t="s">
        <v>172</v>
      </c>
      <c r="F1499" s="6">
        <v>43224</v>
      </c>
      <c r="G1499" s="5" t="s">
        <v>148</v>
      </c>
      <c r="H1499" s="5" t="s">
        <v>216</v>
      </c>
      <c r="I1499">
        <v>43044</v>
      </c>
      <c r="J1499">
        <v>180</v>
      </c>
      <c r="K1499">
        <v>250</v>
      </c>
      <c r="L1499">
        <v>2</v>
      </c>
      <c r="M1499">
        <v>7500</v>
      </c>
      <c r="N1499">
        <v>5673.5730000000003</v>
      </c>
      <c r="O1499">
        <v>2836.7869999999998</v>
      </c>
      <c r="P1499">
        <v>125</v>
      </c>
      <c r="Q1499">
        <v>30</v>
      </c>
      <c r="R1499">
        <v>1826.4269999999999</v>
      </c>
      <c r="S1499">
        <v>2018</v>
      </c>
      <c r="T1499">
        <v>5</v>
      </c>
      <c r="U1499">
        <v>18</v>
      </c>
    </row>
    <row r="1500" spans="1:21" x14ac:dyDescent="0.3">
      <c r="A1500" s="5" t="s">
        <v>168</v>
      </c>
      <c r="B1500" s="5" t="s">
        <v>206</v>
      </c>
      <c r="C1500" s="5" t="s">
        <v>115</v>
      </c>
      <c r="D1500" s="5" t="s">
        <v>279</v>
      </c>
      <c r="E1500" s="5" t="s">
        <v>172</v>
      </c>
      <c r="F1500" s="6">
        <v>43224</v>
      </c>
      <c r="G1500" s="5" t="s">
        <v>148</v>
      </c>
      <c r="H1500" s="5" t="s">
        <v>222</v>
      </c>
      <c r="I1500">
        <v>43044</v>
      </c>
      <c r="J1500">
        <v>180</v>
      </c>
      <c r="K1500">
        <v>130</v>
      </c>
      <c r="L1500">
        <v>1</v>
      </c>
      <c r="M1500">
        <v>3900</v>
      </c>
      <c r="N1500">
        <v>2836.7869999999998</v>
      </c>
      <c r="O1500">
        <v>2836.7869999999998</v>
      </c>
      <c r="P1500">
        <v>130</v>
      </c>
      <c r="Q1500">
        <v>30</v>
      </c>
      <c r="R1500">
        <v>1063.213</v>
      </c>
      <c r="S1500">
        <v>2018</v>
      </c>
      <c r="T1500">
        <v>5</v>
      </c>
      <c r="U1500">
        <v>18</v>
      </c>
    </row>
    <row r="1501" spans="1:21" x14ac:dyDescent="0.3">
      <c r="A1501" s="5" t="s">
        <v>168</v>
      </c>
      <c r="B1501" s="5" t="s">
        <v>206</v>
      </c>
      <c r="C1501" s="5" t="s">
        <v>115</v>
      </c>
      <c r="D1501" s="5" t="s">
        <v>279</v>
      </c>
      <c r="E1501" s="5" t="s">
        <v>172</v>
      </c>
      <c r="F1501" s="6">
        <v>43224</v>
      </c>
      <c r="G1501" s="5" t="s">
        <v>148</v>
      </c>
      <c r="H1501" s="5" t="s">
        <v>181</v>
      </c>
      <c r="I1501">
        <v>43044</v>
      </c>
      <c r="J1501">
        <v>180</v>
      </c>
      <c r="K1501">
        <v>142</v>
      </c>
      <c r="L1501">
        <v>1</v>
      </c>
      <c r="M1501">
        <v>4260</v>
      </c>
      <c r="N1501">
        <v>2836.7869999999998</v>
      </c>
      <c r="O1501">
        <v>2836.7869999999998</v>
      </c>
      <c r="P1501">
        <v>142</v>
      </c>
      <c r="Q1501">
        <v>30</v>
      </c>
      <c r="R1501">
        <v>1423.213</v>
      </c>
      <c r="S1501">
        <v>2018</v>
      </c>
      <c r="T1501">
        <v>5</v>
      </c>
      <c r="U1501">
        <v>18</v>
      </c>
    </row>
    <row r="1502" spans="1:21" x14ac:dyDescent="0.3">
      <c r="A1502" s="5" t="s">
        <v>168</v>
      </c>
      <c r="B1502" s="5" t="s">
        <v>206</v>
      </c>
      <c r="C1502" s="5" t="s">
        <v>115</v>
      </c>
      <c r="D1502" s="5" t="s">
        <v>279</v>
      </c>
      <c r="E1502" s="5" t="s">
        <v>172</v>
      </c>
      <c r="F1502" s="6">
        <v>43224</v>
      </c>
      <c r="G1502" s="5" t="s">
        <v>148</v>
      </c>
      <c r="H1502" s="5" t="s">
        <v>183</v>
      </c>
      <c r="I1502">
        <v>43044</v>
      </c>
      <c r="J1502">
        <v>180</v>
      </c>
      <c r="K1502">
        <v>234</v>
      </c>
      <c r="L1502">
        <v>2</v>
      </c>
      <c r="M1502">
        <v>7020</v>
      </c>
      <c r="N1502">
        <v>5673.5730000000003</v>
      </c>
      <c r="O1502">
        <v>2836.7869999999998</v>
      </c>
      <c r="P1502">
        <v>117</v>
      </c>
      <c r="Q1502">
        <v>30</v>
      </c>
      <c r="R1502">
        <v>1346.4269999999999</v>
      </c>
      <c r="S1502">
        <v>2018</v>
      </c>
      <c r="T1502">
        <v>5</v>
      </c>
      <c r="U1502">
        <v>18</v>
      </c>
    </row>
    <row r="1503" spans="1:21" x14ac:dyDescent="0.3">
      <c r="A1503" s="5" t="s">
        <v>168</v>
      </c>
      <c r="B1503" s="5" t="s">
        <v>206</v>
      </c>
      <c r="C1503" s="5" t="s">
        <v>115</v>
      </c>
      <c r="D1503" s="5" t="s">
        <v>279</v>
      </c>
      <c r="E1503" s="5" t="s">
        <v>172</v>
      </c>
      <c r="F1503" s="6">
        <v>43224</v>
      </c>
      <c r="G1503" s="5" t="s">
        <v>148</v>
      </c>
      <c r="H1503" s="5" t="s">
        <v>182</v>
      </c>
      <c r="I1503">
        <v>43044</v>
      </c>
      <c r="J1503">
        <v>180</v>
      </c>
      <c r="K1503">
        <v>126</v>
      </c>
      <c r="L1503">
        <v>1</v>
      </c>
      <c r="M1503">
        <v>3780</v>
      </c>
      <c r="N1503">
        <v>2836.7869999999998</v>
      </c>
      <c r="O1503">
        <v>2836.7869999999998</v>
      </c>
      <c r="P1503">
        <v>126</v>
      </c>
      <c r="Q1503">
        <v>30</v>
      </c>
      <c r="R1503">
        <v>943.21299999999997</v>
      </c>
      <c r="S1503">
        <v>2018</v>
      </c>
      <c r="T1503">
        <v>5</v>
      </c>
      <c r="U1503">
        <v>18</v>
      </c>
    </row>
    <row r="1504" spans="1:21" x14ac:dyDescent="0.3">
      <c r="A1504" s="5" t="s">
        <v>168</v>
      </c>
      <c r="B1504" s="5" t="s">
        <v>206</v>
      </c>
      <c r="C1504" s="5" t="s">
        <v>115</v>
      </c>
      <c r="D1504" s="5" t="s">
        <v>279</v>
      </c>
      <c r="E1504" s="5" t="s">
        <v>172</v>
      </c>
      <c r="F1504" s="6">
        <v>43224</v>
      </c>
      <c r="G1504" s="5" t="s">
        <v>148</v>
      </c>
      <c r="H1504" s="5" t="s">
        <v>238</v>
      </c>
      <c r="I1504">
        <v>43044</v>
      </c>
      <c r="J1504">
        <v>180</v>
      </c>
      <c r="K1504">
        <v>576</v>
      </c>
      <c r="L1504">
        <v>5</v>
      </c>
      <c r="M1504">
        <v>17280</v>
      </c>
      <c r="N1504">
        <v>14183.933000000001</v>
      </c>
      <c r="O1504">
        <v>2836.7869999999998</v>
      </c>
      <c r="P1504">
        <v>115.2</v>
      </c>
      <c r="Q1504">
        <v>30</v>
      </c>
      <c r="R1504">
        <v>3096.067</v>
      </c>
      <c r="S1504">
        <v>2018</v>
      </c>
      <c r="T1504">
        <v>5</v>
      </c>
      <c r="U1504">
        <v>18</v>
      </c>
    </row>
    <row r="1505" spans="1:21" x14ac:dyDescent="0.3">
      <c r="A1505" s="5" t="s">
        <v>168</v>
      </c>
      <c r="B1505" s="5" t="s">
        <v>206</v>
      </c>
      <c r="C1505" s="5" t="s">
        <v>115</v>
      </c>
      <c r="D1505" s="5" t="s">
        <v>279</v>
      </c>
      <c r="E1505" s="5" t="s">
        <v>172</v>
      </c>
      <c r="F1505" s="6">
        <v>43224</v>
      </c>
      <c r="G1505" s="5" t="s">
        <v>148</v>
      </c>
      <c r="H1505" s="5" t="s">
        <v>231</v>
      </c>
      <c r="I1505">
        <v>43044</v>
      </c>
      <c r="J1505">
        <v>180</v>
      </c>
      <c r="K1505">
        <v>104</v>
      </c>
      <c r="L1505">
        <v>1</v>
      </c>
      <c r="M1505">
        <v>3120</v>
      </c>
      <c r="N1505">
        <v>2836.7869999999998</v>
      </c>
      <c r="O1505">
        <v>2836.7869999999998</v>
      </c>
      <c r="P1505">
        <v>104</v>
      </c>
      <c r="Q1505">
        <v>30</v>
      </c>
      <c r="R1505">
        <v>283.21300000000002</v>
      </c>
      <c r="S1505">
        <v>2018</v>
      </c>
      <c r="T1505">
        <v>5</v>
      </c>
      <c r="U1505">
        <v>18</v>
      </c>
    </row>
    <row r="1506" spans="1:21" x14ac:dyDescent="0.3">
      <c r="A1506" s="5" t="s">
        <v>168</v>
      </c>
      <c r="B1506" s="5" t="s">
        <v>206</v>
      </c>
      <c r="C1506" s="5" t="s">
        <v>115</v>
      </c>
      <c r="D1506" s="5" t="s">
        <v>279</v>
      </c>
      <c r="E1506" s="5" t="s">
        <v>172</v>
      </c>
      <c r="F1506" s="6">
        <v>43224</v>
      </c>
      <c r="G1506" s="5" t="s">
        <v>148</v>
      </c>
      <c r="H1506" s="5" t="s">
        <v>189</v>
      </c>
      <c r="I1506">
        <v>43044</v>
      </c>
      <c r="J1506">
        <v>180</v>
      </c>
      <c r="K1506">
        <v>108</v>
      </c>
      <c r="L1506">
        <v>1</v>
      </c>
      <c r="M1506">
        <v>3240</v>
      </c>
      <c r="N1506">
        <v>2836.7869999999998</v>
      </c>
      <c r="O1506">
        <v>2836.7869999999998</v>
      </c>
      <c r="P1506">
        <v>108</v>
      </c>
      <c r="Q1506">
        <v>30</v>
      </c>
      <c r="R1506">
        <v>403.21300000000002</v>
      </c>
      <c r="S1506">
        <v>2018</v>
      </c>
      <c r="T1506">
        <v>5</v>
      </c>
      <c r="U1506">
        <v>18</v>
      </c>
    </row>
    <row r="1507" spans="1:21" x14ac:dyDescent="0.3">
      <c r="A1507" s="5" t="s">
        <v>168</v>
      </c>
      <c r="B1507" s="5" t="s">
        <v>206</v>
      </c>
      <c r="C1507" s="5" t="s">
        <v>115</v>
      </c>
      <c r="D1507" s="5" t="s">
        <v>279</v>
      </c>
      <c r="E1507" s="5" t="s">
        <v>172</v>
      </c>
      <c r="F1507" s="6">
        <v>43224</v>
      </c>
      <c r="G1507" s="5" t="s">
        <v>148</v>
      </c>
      <c r="H1507" s="5" t="s">
        <v>184</v>
      </c>
      <c r="I1507">
        <v>43044</v>
      </c>
      <c r="J1507">
        <v>180</v>
      </c>
      <c r="K1507">
        <v>2563</v>
      </c>
      <c r="L1507">
        <v>20</v>
      </c>
      <c r="M1507">
        <v>75608.5</v>
      </c>
      <c r="N1507">
        <v>56735.733999999997</v>
      </c>
      <c r="O1507">
        <v>2836.7869999999998</v>
      </c>
      <c r="P1507">
        <v>128.15</v>
      </c>
      <c r="Q1507">
        <v>29.5</v>
      </c>
      <c r="R1507">
        <v>18872.766</v>
      </c>
      <c r="S1507">
        <v>2018</v>
      </c>
      <c r="T1507">
        <v>5</v>
      </c>
      <c r="U1507">
        <v>18</v>
      </c>
    </row>
    <row r="1508" spans="1:21" x14ac:dyDescent="0.3">
      <c r="A1508" s="5" t="s">
        <v>168</v>
      </c>
      <c r="B1508" s="5" t="s">
        <v>206</v>
      </c>
      <c r="C1508" s="5" t="s">
        <v>115</v>
      </c>
      <c r="D1508" s="5" t="s">
        <v>279</v>
      </c>
      <c r="E1508" s="5" t="s">
        <v>172</v>
      </c>
      <c r="F1508" s="6">
        <v>43224</v>
      </c>
      <c r="G1508" s="5" t="s">
        <v>148</v>
      </c>
      <c r="H1508" s="5" t="s">
        <v>185</v>
      </c>
      <c r="I1508">
        <v>43044</v>
      </c>
      <c r="J1508">
        <v>180</v>
      </c>
      <c r="K1508">
        <v>436</v>
      </c>
      <c r="L1508">
        <v>3</v>
      </c>
      <c r="M1508">
        <v>13080</v>
      </c>
      <c r="N1508">
        <v>8510.36</v>
      </c>
      <c r="O1508">
        <v>2836.7869999999998</v>
      </c>
      <c r="P1508">
        <v>145.33333333333334</v>
      </c>
      <c r="Q1508">
        <v>30</v>
      </c>
      <c r="R1508">
        <v>4569.6400000000003</v>
      </c>
      <c r="S1508">
        <v>2018</v>
      </c>
      <c r="T1508">
        <v>5</v>
      </c>
      <c r="U1508">
        <v>18</v>
      </c>
    </row>
    <row r="1509" spans="1:21" x14ac:dyDescent="0.3">
      <c r="A1509" s="5" t="s">
        <v>168</v>
      </c>
      <c r="B1509" s="5" t="s">
        <v>206</v>
      </c>
      <c r="C1509" s="5" t="s">
        <v>115</v>
      </c>
      <c r="D1509" s="5" t="s">
        <v>279</v>
      </c>
      <c r="E1509" s="5" t="s">
        <v>172</v>
      </c>
      <c r="F1509" s="6">
        <v>43224</v>
      </c>
      <c r="G1509" s="5" t="s">
        <v>148</v>
      </c>
      <c r="H1509" s="5" t="s">
        <v>186</v>
      </c>
      <c r="I1509">
        <v>43044</v>
      </c>
      <c r="J1509">
        <v>180</v>
      </c>
      <c r="K1509">
        <v>129</v>
      </c>
      <c r="L1509">
        <v>1</v>
      </c>
      <c r="M1509">
        <v>3870</v>
      </c>
      <c r="N1509">
        <v>2836.7869999999998</v>
      </c>
      <c r="O1509">
        <v>2836.7869999999998</v>
      </c>
      <c r="P1509">
        <v>129</v>
      </c>
      <c r="Q1509">
        <v>30</v>
      </c>
      <c r="R1509">
        <v>1033.213</v>
      </c>
      <c r="S1509">
        <v>2018</v>
      </c>
      <c r="T1509">
        <v>5</v>
      </c>
      <c r="U1509">
        <v>18</v>
      </c>
    </row>
    <row r="1510" spans="1:21" x14ac:dyDescent="0.3">
      <c r="A1510" s="5" t="s">
        <v>168</v>
      </c>
      <c r="B1510" s="5" t="s">
        <v>206</v>
      </c>
      <c r="C1510" s="5" t="s">
        <v>115</v>
      </c>
      <c r="D1510" s="5" t="s">
        <v>279</v>
      </c>
      <c r="E1510" s="5" t="s">
        <v>172</v>
      </c>
      <c r="F1510" s="6">
        <v>43224</v>
      </c>
      <c r="G1510" s="5" t="s">
        <v>148</v>
      </c>
      <c r="H1510" s="5" t="s">
        <v>224</v>
      </c>
      <c r="I1510">
        <v>43044</v>
      </c>
      <c r="J1510">
        <v>180</v>
      </c>
      <c r="K1510">
        <v>145</v>
      </c>
      <c r="L1510">
        <v>1</v>
      </c>
      <c r="M1510">
        <v>4350</v>
      </c>
      <c r="N1510">
        <v>2836.7869999999998</v>
      </c>
      <c r="O1510">
        <v>2836.7869999999998</v>
      </c>
      <c r="P1510">
        <v>145</v>
      </c>
      <c r="Q1510">
        <v>30</v>
      </c>
      <c r="R1510">
        <v>1513.213</v>
      </c>
      <c r="S1510">
        <v>2018</v>
      </c>
      <c r="T1510">
        <v>5</v>
      </c>
      <c r="U1510">
        <v>18</v>
      </c>
    </row>
    <row r="1511" spans="1:21" x14ac:dyDescent="0.3">
      <c r="A1511" s="5" t="s">
        <v>168</v>
      </c>
      <c r="B1511" s="5" t="s">
        <v>169</v>
      </c>
      <c r="C1511" s="5" t="s">
        <v>170</v>
      </c>
      <c r="D1511" s="5" t="s">
        <v>277</v>
      </c>
      <c r="E1511" s="5" t="s">
        <v>172</v>
      </c>
      <c r="F1511" s="6">
        <v>43225</v>
      </c>
      <c r="G1511" s="5" t="s">
        <v>148</v>
      </c>
      <c r="H1511" s="5" t="s">
        <v>190</v>
      </c>
      <c r="I1511">
        <v>43033</v>
      </c>
      <c r="J1511">
        <v>192</v>
      </c>
      <c r="K1511">
        <v>117</v>
      </c>
      <c r="L1511">
        <v>1</v>
      </c>
      <c r="M1511">
        <v>3510</v>
      </c>
      <c r="N1511">
        <v>2416.1880000000001</v>
      </c>
      <c r="O1511">
        <v>2416.1880000000001</v>
      </c>
      <c r="P1511">
        <v>117</v>
      </c>
      <c r="Q1511">
        <v>30</v>
      </c>
      <c r="R1511">
        <v>1093.8119999999999</v>
      </c>
      <c r="S1511">
        <v>2018</v>
      </c>
      <c r="T1511">
        <v>5</v>
      </c>
      <c r="U1511">
        <v>18</v>
      </c>
    </row>
    <row r="1512" spans="1:21" x14ac:dyDescent="0.3">
      <c r="A1512" s="5" t="s">
        <v>168</v>
      </c>
      <c r="B1512" s="5" t="s">
        <v>169</v>
      </c>
      <c r="C1512" s="5" t="s">
        <v>170</v>
      </c>
      <c r="D1512" s="5" t="s">
        <v>277</v>
      </c>
      <c r="E1512" s="5" t="s">
        <v>172</v>
      </c>
      <c r="F1512" s="6">
        <v>43225</v>
      </c>
      <c r="G1512" s="5" t="s">
        <v>148</v>
      </c>
      <c r="H1512" s="5" t="s">
        <v>211</v>
      </c>
      <c r="I1512">
        <v>43033</v>
      </c>
      <c r="J1512">
        <v>192</v>
      </c>
      <c r="K1512">
        <v>111.5</v>
      </c>
      <c r="L1512">
        <v>1</v>
      </c>
      <c r="M1512">
        <v>3289.25</v>
      </c>
      <c r="N1512">
        <v>2416.1880000000001</v>
      </c>
      <c r="O1512">
        <v>2416.1880000000001</v>
      </c>
      <c r="P1512">
        <v>111.5</v>
      </c>
      <c r="Q1512">
        <v>29.5</v>
      </c>
      <c r="R1512">
        <v>873.06200000000001</v>
      </c>
      <c r="S1512">
        <v>2018</v>
      </c>
      <c r="T1512">
        <v>5</v>
      </c>
      <c r="U1512">
        <v>18</v>
      </c>
    </row>
    <row r="1513" spans="1:21" x14ac:dyDescent="0.3">
      <c r="A1513" s="5" t="s">
        <v>168</v>
      </c>
      <c r="B1513" s="5" t="s">
        <v>169</v>
      </c>
      <c r="C1513" s="5" t="s">
        <v>170</v>
      </c>
      <c r="D1513" s="5" t="s">
        <v>277</v>
      </c>
      <c r="E1513" s="5" t="s">
        <v>172</v>
      </c>
      <c r="F1513" s="6">
        <v>43225</v>
      </c>
      <c r="G1513" s="5" t="s">
        <v>148</v>
      </c>
      <c r="H1513" s="5" t="s">
        <v>194</v>
      </c>
      <c r="I1513">
        <v>43033</v>
      </c>
      <c r="J1513">
        <v>192</v>
      </c>
      <c r="K1513">
        <v>355</v>
      </c>
      <c r="L1513">
        <v>3</v>
      </c>
      <c r="M1513">
        <v>10472.5</v>
      </c>
      <c r="N1513">
        <v>7248.5630000000001</v>
      </c>
      <c r="O1513">
        <v>2416.1880000000001</v>
      </c>
      <c r="P1513">
        <v>118.33333333333333</v>
      </c>
      <c r="Q1513">
        <v>29.5</v>
      </c>
      <c r="R1513">
        <v>3223.9369999999999</v>
      </c>
      <c r="S1513">
        <v>2018</v>
      </c>
      <c r="T1513">
        <v>5</v>
      </c>
      <c r="U1513">
        <v>18</v>
      </c>
    </row>
    <row r="1514" spans="1:21" x14ac:dyDescent="0.3">
      <c r="A1514" s="5" t="s">
        <v>168</v>
      </c>
      <c r="B1514" s="5" t="s">
        <v>169</v>
      </c>
      <c r="C1514" s="5" t="s">
        <v>170</v>
      </c>
      <c r="D1514" s="5" t="s">
        <v>277</v>
      </c>
      <c r="E1514" s="5" t="s">
        <v>172</v>
      </c>
      <c r="F1514" s="6">
        <v>43225</v>
      </c>
      <c r="G1514" s="5" t="s">
        <v>148</v>
      </c>
      <c r="H1514" s="5" t="s">
        <v>212</v>
      </c>
      <c r="I1514">
        <v>43033</v>
      </c>
      <c r="J1514">
        <v>192</v>
      </c>
      <c r="K1514">
        <v>117</v>
      </c>
      <c r="L1514">
        <v>1</v>
      </c>
      <c r="M1514">
        <v>3451.5</v>
      </c>
      <c r="N1514">
        <v>2416.1880000000001</v>
      </c>
      <c r="O1514">
        <v>2416.1880000000001</v>
      </c>
      <c r="P1514">
        <v>117</v>
      </c>
      <c r="Q1514">
        <v>29.5</v>
      </c>
      <c r="R1514">
        <v>1035.3119999999999</v>
      </c>
      <c r="S1514">
        <v>2018</v>
      </c>
      <c r="T1514">
        <v>5</v>
      </c>
      <c r="U1514">
        <v>18</v>
      </c>
    </row>
    <row r="1515" spans="1:21" x14ac:dyDescent="0.3">
      <c r="A1515" s="5" t="s">
        <v>168</v>
      </c>
      <c r="B1515" s="5" t="s">
        <v>169</v>
      </c>
      <c r="C1515" s="5" t="s">
        <v>170</v>
      </c>
      <c r="D1515" s="5" t="s">
        <v>277</v>
      </c>
      <c r="E1515" s="5" t="s">
        <v>172</v>
      </c>
      <c r="F1515" s="6">
        <v>43225</v>
      </c>
      <c r="G1515" s="5" t="s">
        <v>148</v>
      </c>
      <c r="H1515" s="5" t="s">
        <v>173</v>
      </c>
      <c r="I1515">
        <v>43033</v>
      </c>
      <c r="J1515">
        <v>192</v>
      </c>
      <c r="K1515">
        <v>190</v>
      </c>
      <c r="L1515">
        <v>2</v>
      </c>
      <c r="M1515">
        <v>5605</v>
      </c>
      <c r="N1515">
        <v>4832.375</v>
      </c>
      <c r="O1515">
        <v>2416.1880000000001</v>
      </c>
      <c r="P1515">
        <v>95</v>
      </c>
      <c r="Q1515">
        <v>29.5</v>
      </c>
      <c r="R1515">
        <v>772.625</v>
      </c>
      <c r="S1515">
        <v>2018</v>
      </c>
      <c r="T1515">
        <v>5</v>
      </c>
      <c r="U1515">
        <v>18</v>
      </c>
    </row>
    <row r="1516" spans="1:21" x14ac:dyDescent="0.3">
      <c r="A1516" s="5" t="s">
        <v>168</v>
      </c>
      <c r="B1516" s="5" t="s">
        <v>169</v>
      </c>
      <c r="C1516" s="5" t="s">
        <v>170</v>
      </c>
      <c r="D1516" s="5" t="s">
        <v>277</v>
      </c>
      <c r="E1516" s="5" t="s">
        <v>172</v>
      </c>
      <c r="F1516" s="6">
        <v>43225</v>
      </c>
      <c r="G1516" s="5" t="s">
        <v>148</v>
      </c>
      <c r="H1516" s="5" t="s">
        <v>195</v>
      </c>
      <c r="I1516">
        <v>43033</v>
      </c>
      <c r="J1516">
        <v>192</v>
      </c>
      <c r="K1516">
        <v>372.5</v>
      </c>
      <c r="L1516">
        <v>3</v>
      </c>
      <c r="M1516">
        <v>10988.75</v>
      </c>
      <c r="N1516">
        <v>7248.5630000000001</v>
      </c>
      <c r="O1516">
        <v>2416.1880000000001</v>
      </c>
      <c r="P1516">
        <v>124.16666666666667</v>
      </c>
      <c r="Q1516">
        <v>29.5</v>
      </c>
      <c r="R1516">
        <v>3740.1869999999999</v>
      </c>
      <c r="S1516">
        <v>2018</v>
      </c>
      <c r="T1516">
        <v>5</v>
      </c>
      <c r="U1516">
        <v>18</v>
      </c>
    </row>
    <row r="1517" spans="1:21" x14ac:dyDescent="0.3">
      <c r="A1517" s="5" t="s">
        <v>168</v>
      </c>
      <c r="B1517" s="5" t="s">
        <v>175</v>
      </c>
      <c r="C1517" s="5" t="s">
        <v>87</v>
      </c>
      <c r="D1517" s="5" t="s">
        <v>282</v>
      </c>
      <c r="E1517" s="5" t="s">
        <v>172</v>
      </c>
      <c r="F1517" s="6">
        <v>43225</v>
      </c>
      <c r="G1517" s="5" t="s">
        <v>148</v>
      </c>
      <c r="H1517" s="5" t="s">
        <v>173</v>
      </c>
      <c r="I1517">
        <v>43064</v>
      </c>
      <c r="J1517">
        <v>161</v>
      </c>
      <c r="K1517">
        <v>163.5</v>
      </c>
      <c r="L1517">
        <v>2</v>
      </c>
      <c r="M1517">
        <v>4823.25</v>
      </c>
      <c r="N1517">
        <v>4703.3419999999996</v>
      </c>
      <c r="O1517">
        <v>2351.6709999999998</v>
      </c>
      <c r="P1517">
        <v>81.75</v>
      </c>
      <c r="Q1517">
        <v>29.5</v>
      </c>
      <c r="R1517">
        <v>119.908</v>
      </c>
      <c r="S1517">
        <v>2018</v>
      </c>
      <c r="T1517">
        <v>5</v>
      </c>
      <c r="U1517">
        <v>18</v>
      </c>
    </row>
    <row r="1518" spans="1:21" x14ac:dyDescent="0.3">
      <c r="A1518" s="5" t="s">
        <v>168</v>
      </c>
      <c r="B1518" s="5" t="s">
        <v>175</v>
      </c>
      <c r="C1518" s="5" t="s">
        <v>87</v>
      </c>
      <c r="D1518" s="5" t="s">
        <v>282</v>
      </c>
      <c r="E1518" s="5" t="s">
        <v>172</v>
      </c>
      <c r="F1518" s="6">
        <v>43225</v>
      </c>
      <c r="G1518" s="5" t="s">
        <v>148</v>
      </c>
      <c r="H1518" s="5" t="s">
        <v>173</v>
      </c>
      <c r="I1518">
        <v>43064</v>
      </c>
      <c r="J1518">
        <v>161</v>
      </c>
      <c r="K1518">
        <v>163.5</v>
      </c>
      <c r="L1518">
        <v>2</v>
      </c>
      <c r="M1518">
        <v>4823.25</v>
      </c>
      <c r="N1518">
        <v>4703.3419999999996</v>
      </c>
      <c r="O1518">
        <v>2351.6709999999998</v>
      </c>
      <c r="P1518">
        <v>81.75</v>
      </c>
      <c r="Q1518">
        <v>29.5</v>
      </c>
      <c r="R1518">
        <v>119.908</v>
      </c>
      <c r="S1518">
        <v>2018</v>
      </c>
      <c r="T1518">
        <v>5</v>
      </c>
      <c r="U1518">
        <v>18</v>
      </c>
    </row>
    <row r="1519" spans="1:21" x14ac:dyDescent="0.3">
      <c r="A1519" s="5" t="s">
        <v>168</v>
      </c>
      <c r="B1519" s="5" t="s">
        <v>175</v>
      </c>
      <c r="C1519" s="5" t="s">
        <v>87</v>
      </c>
      <c r="D1519" s="5" t="s">
        <v>282</v>
      </c>
      <c r="E1519" s="5" t="s">
        <v>227</v>
      </c>
      <c r="F1519" s="6">
        <v>43225</v>
      </c>
      <c r="G1519" s="5" t="s">
        <v>148</v>
      </c>
      <c r="H1519" s="5" t="s">
        <v>173</v>
      </c>
      <c r="I1519">
        <v>43064</v>
      </c>
      <c r="J1519">
        <v>161</v>
      </c>
      <c r="K1519">
        <v>-163.5</v>
      </c>
      <c r="L1519">
        <v>-2</v>
      </c>
      <c r="M1519">
        <v>-4823.25</v>
      </c>
      <c r="N1519">
        <v>-4703.3419999999996</v>
      </c>
      <c r="O1519">
        <v>-2351.6709999999998</v>
      </c>
      <c r="P1519">
        <v>81.75</v>
      </c>
      <c r="Q1519">
        <v>29.5</v>
      </c>
      <c r="R1519">
        <v>-119.908</v>
      </c>
      <c r="S1519">
        <v>2018</v>
      </c>
      <c r="T1519">
        <v>5</v>
      </c>
      <c r="U1519">
        <v>18</v>
      </c>
    </row>
    <row r="1520" spans="1:21" x14ac:dyDescent="0.3">
      <c r="A1520" s="5" t="s">
        <v>168</v>
      </c>
      <c r="B1520" s="5" t="s">
        <v>206</v>
      </c>
      <c r="C1520" s="5" t="s">
        <v>106</v>
      </c>
      <c r="D1520" s="5" t="s">
        <v>232</v>
      </c>
      <c r="E1520" s="5" t="s">
        <v>172</v>
      </c>
      <c r="F1520" s="6">
        <v>43225</v>
      </c>
      <c r="G1520" s="5" t="s">
        <v>148</v>
      </c>
      <c r="H1520" s="5" t="s">
        <v>173</v>
      </c>
      <c r="I1520">
        <v>43036</v>
      </c>
      <c r="J1520">
        <v>189</v>
      </c>
      <c r="K1520">
        <v>345</v>
      </c>
      <c r="L1520">
        <v>3</v>
      </c>
      <c r="M1520">
        <v>10177.5</v>
      </c>
      <c r="N1520">
        <v>8439.0490000000009</v>
      </c>
      <c r="O1520">
        <v>2813.0160000000001</v>
      </c>
      <c r="P1520">
        <v>115</v>
      </c>
      <c r="Q1520">
        <v>29.5</v>
      </c>
      <c r="R1520">
        <v>1738.451</v>
      </c>
      <c r="S1520">
        <v>2018</v>
      </c>
      <c r="T1520">
        <v>5</v>
      </c>
      <c r="U1520">
        <v>18</v>
      </c>
    </row>
    <row r="1521" spans="1:21" x14ac:dyDescent="0.3">
      <c r="A1521" s="5" t="s">
        <v>168</v>
      </c>
      <c r="B1521" s="5" t="s">
        <v>206</v>
      </c>
      <c r="C1521" s="5" t="s">
        <v>115</v>
      </c>
      <c r="D1521" s="5" t="s">
        <v>279</v>
      </c>
      <c r="E1521" s="5" t="s">
        <v>172</v>
      </c>
      <c r="F1521" s="6">
        <v>43225</v>
      </c>
      <c r="G1521" s="5" t="s">
        <v>148</v>
      </c>
      <c r="H1521" s="5" t="s">
        <v>173</v>
      </c>
      <c r="I1521">
        <v>43044</v>
      </c>
      <c r="J1521">
        <v>181</v>
      </c>
      <c r="K1521">
        <v>1597.8</v>
      </c>
      <c r="L1521">
        <v>14</v>
      </c>
      <c r="M1521">
        <v>47135.1</v>
      </c>
      <c r="N1521">
        <v>39715.014000000003</v>
      </c>
      <c r="O1521">
        <v>2836.7869999999998</v>
      </c>
      <c r="P1521">
        <v>114.12857142857142</v>
      </c>
      <c r="Q1521">
        <v>29.5</v>
      </c>
      <c r="R1521">
        <v>7420.0860000000002</v>
      </c>
      <c r="S1521">
        <v>2018</v>
      </c>
      <c r="T1521">
        <v>5</v>
      </c>
      <c r="U1521">
        <v>18</v>
      </c>
    </row>
    <row r="1522" spans="1:21" x14ac:dyDescent="0.3">
      <c r="A1522" s="5" t="s">
        <v>168</v>
      </c>
      <c r="B1522" s="5" t="s">
        <v>206</v>
      </c>
      <c r="C1522" s="5" t="s">
        <v>115</v>
      </c>
      <c r="D1522" s="5" t="s">
        <v>279</v>
      </c>
      <c r="E1522" s="5" t="s">
        <v>172</v>
      </c>
      <c r="F1522" s="6">
        <v>43225</v>
      </c>
      <c r="G1522" s="5" t="s">
        <v>148</v>
      </c>
      <c r="H1522" s="5" t="s">
        <v>178</v>
      </c>
      <c r="I1522">
        <v>43044</v>
      </c>
      <c r="J1522">
        <v>181</v>
      </c>
      <c r="K1522">
        <v>326.39999999999998</v>
      </c>
      <c r="L1522">
        <v>3</v>
      </c>
      <c r="M1522">
        <v>9628.7999999999993</v>
      </c>
      <c r="N1522">
        <v>8510.36</v>
      </c>
      <c r="O1522">
        <v>2836.7869999999998</v>
      </c>
      <c r="P1522">
        <v>108.8</v>
      </c>
      <c r="Q1522">
        <v>29.5</v>
      </c>
      <c r="R1522">
        <v>1118.44</v>
      </c>
      <c r="S1522">
        <v>2018</v>
      </c>
      <c r="T1522">
        <v>5</v>
      </c>
      <c r="U1522">
        <v>18</v>
      </c>
    </row>
    <row r="1523" spans="1:21" x14ac:dyDescent="0.3">
      <c r="A1523" s="5" t="s">
        <v>168</v>
      </c>
      <c r="B1523" s="5" t="s">
        <v>206</v>
      </c>
      <c r="C1523" s="5" t="s">
        <v>115</v>
      </c>
      <c r="D1523" s="5" t="s">
        <v>279</v>
      </c>
      <c r="E1523" s="5" t="s">
        <v>172</v>
      </c>
      <c r="F1523" s="6">
        <v>43225</v>
      </c>
      <c r="G1523" s="5" t="s">
        <v>148</v>
      </c>
      <c r="H1523" s="5" t="s">
        <v>197</v>
      </c>
      <c r="I1523">
        <v>43044</v>
      </c>
      <c r="J1523">
        <v>181</v>
      </c>
      <c r="K1523">
        <v>499.8</v>
      </c>
      <c r="L1523">
        <v>4</v>
      </c>
      <c r="M1523">
        <v>14744.1</v>
      </c>
      <c r="N1523">
        <v>11347.147000000001</v>
      </c>
      <c r="O1523">
        <v>2836.7869999999998</v>
      </c>
      <c r="P1523">
        <v>124.95</v>
      </c>
      <c r="Q1523">
        <v>29.5</v>
      </c>
      <c r="R1523">
        <v>3396.953</v>
      </c>
      <c r="S1523">
        <v>2018</v>
      </c>
      <c r="T1523">
        <v>5</v>
      </c>
      <c r="U1523">
        <v>18</v>
      </c>
    </row>
    <row r="1524" spans="1:21" x14ac:dyDescent="0.3">
      <c r="A1524" s="5" t="s">
        <v>168</v>
      </c>
      <c r="B1524" s="5" t="s">
        <v>206</v>
      </c>
      <c r="C1524" s="5" t="s">
        <v>115</v>
      </c>
      <c r="D1524" s="5" t="s">
        <v>279</v>
      </c>
      <c r="E1524" s="5" t="s">
        <v>172</v>
      </c>
      <c r="F1524" s="6">
        <v>43225</v>
      </c>
      <c r="G1524" s="5" t="s">
        <v>148</v>
      </c>
      <c r="H1524" s="5" t="s">
        <v>190</v>
      </c>
      <c r="I1524">
        <v>43044</v>
      </c>
      <c r="J1524">
        <v>181</v>
      </c>
      <c r="K1524">
        <v>96.4</v>
      </c>
      <c r="L1524">
        <v>1</v>
      </c>
      <c r="M1524">
        <v>2747.4</v>
      </c>
      <c r="N1524">
        <v>2836.7869999999998</v>
      </c>
      <c r="O1524">
        <v>2836.7869999999998</v>
      </c>
      <c r="P1524">
        <v>96.4</v>
      </c>
      <c r="Q1524">
        <v>28.5</v>
      </c>
      <c r="R1524">
        <v>-89.387</v>
      </c>
      <c r="S1524">
        <v>2018</v>
      </c>
      <c r="T1524">
        <v>5</v>
      </c>
      <c r="U1524">
        <v>18</v>
      </c>
    </row>
    <row r="1525" spans="1:21" x14ac:dyDescent="0.3">
      <c r="A1525" s="5" t="s">
        <v>168</v>
      </c>
      <c r="B1525" s="5" t="s">
        <v>206</v>
      </c>
      <c r="C1525" s="5" t="s">
        <v>115</v>
      </c>
      <c r="D1525" s="5" t="s">
        <v>279</v>
      </c>
      <c r="E1525" s="5" t="s">
        <v>172</v>
      </c>
      <c r="F1525" s="6">
        <v>43225</v>
      </c>
      <c r="G1525" s="5" t="s">
        <v>148</v>
      </c>
      <c r="H1525" s="5" t="s">
        <v>173</v>
      </c>
      <c r="I1525">
        <v>43044</v>
      </c>
      <c r="J1525">
        <v>181</v>
      </c>
      <c r="K1525">
        <v>1394.2</v>
      </c>
      <c r="L1525">
        <v>12</v>
      </c>
      <c r="M1525">
        <v>41128.9</v>
      </c>
      <c r="N1525">
        <v>34041.440000000002</v>
      </c>
      <c r="O1525">
        <v>2836.7869999999998</v>
      </c>
      <c r="P1525">
        <v>116.18333333333334</v>
      </c>
      <c r="Q1525">
        <v>29.5</v>
      </c>
      <c r="R1525">
        <v>7087.46</v>
      </c>
      <c r="S1525">
        <v>2018</v>
      </c>
      <c r="T1525">
        <v>5</v>
      </c>
      <c r="U1525">
        <v>18</v>
      </c>
    </row>
    <row r="1526" spans="1:21" x14ac:dyDescent="0.3">
      <c r="A1526" s="5" t="s">
        <v>168</v>
      </c>
      <c r="B1526" s="5" t="s">
        <v>206</v>
      </c>
      <c r="C1526" s="5" t="s">
        <v>115</v>
      </c>
      <c r="D1526" s="5" t="s">
        <v>279</v>
      </c>
      <c r="E1526" s="5" t="s">
        <v>172</v>
      </c>
      <c r="F1526" s="6">
        <v>43225</v>
      </c>
      <c r="G1526" s="5" t="s">
        <v>148</v>
      </c>
      <c r="H1526" s="5" t="s">
        <v>190</v>
      </c>
      <c r="I1526">
        <v>43044</v>
      </c>
      <c r="J1526">
        <v>181</v>
      </c>
      <c r="K1526">
        <v>107</v>
      </c>
      <c r="L1526">
        <v>1</v>
      </c>
      <c r="M1526">
        <v>3156.5</v>
      </c>
      <c r="N1526">
        <v>2836.7869999999998</v>
      </c>
      <c r="O1526">
        <v>2836.7869999999998</v>
      </c>
      <c r="P1526">
        <v>107</v>
      </c>
      <c r="Q1526">
        <v>29.5</v>
      </c>
      <c r="R1526">
        <v>319.71300000000002</v>
      </c>
      <c r="S1526">
        <v>2018</v>
      </c>
      <c r="T1526">
        <v>5</v>
      </c>
      <c r="U1526">
        <v>18</v>
      </c>
    </row>
    <row r="1527" spans="1:21" x14ac:dyDescent="0.3">
      <c r="A1527" s="5" t="s">
        <v>168</v>
      </c>
      <c r="B1527" s="5" t="s">
        <v>206</v>
      </c>
      <c r="C1527" s="5" t="s">
        <v>115</v>
      </c>
      <c r="D1527" s="5" t="s">
        <v>279</v>
      </c>
      <c r="E1527" s="5" t="s">
        <v>172</v>
      </c>
      <c r="F1527" s="6">
        <v>43225</v>
      </c>
      <c r="G1527" s="5" t="s">
        <v>148</v>
      </c>
      <c r="H1527" s="5" t="s">
        <v>178</v>
      </c>
      <c r="I1527">
        <v>43044</v>
      </c>
      <c r="J1527">
        <v>181</v>
      </c>
      <c r="K1527">
        <v>500.6</v>
      </c>
      <c r="L1527">
        <v>4</v>
      </c>
      <c r="M1527">
        <v>14767.7</v>
      </c>
      <c r="N1527">
        <v>11347.147000000001</v>
      </c>
      <c r="O1527">
        <v>2836.7869999999998</v>
      </c>
      <c r="P1527">
        <v>125.15</v>
      </c>
      <c r="Q1527">
        <v>29.5</v>
      </c>
      <c r="R1527">
        <v>3420.5529999999999</v>
      </c>
      <c r="S1527">
        <v>2018</v>
      </c>
      <c r="T1527">
        <v>5</v>
      </c>
      <c r="U1527">
        <v>18</v>
      </c>
    </row>
    <row r="1528" spans="1:21" x14ac:dyDescent="0.3">
      <c r="A1528" s="5" t="s">
        <v>168</v>
      </c>
      <c r="B1528" s="5" t="s">
        <v>206</v>
      </c>
      <c r="C1528" s="5" t="s">
        <v>115</v>
      </c>
      <c r="D1528" s="5" t="s">
        <v>279</v>
      </c>
      <c r="E1528" s="5" t="s">
        <v>172</v>
      </c>
      <c r="F1528" s="6">
        <v>43225</v>
      </c>
      <c r="G1528" s="5" t="s">
        <v>148</v>
      </c>
      <c r="H1528" s="5" t="s">
        <v>196</v>
      </c>
      <c r="I1528">
        <v>43044</v>
      </c>
      <c r="J1528">
        <v>181</v>
      </c>
      <c r="K1528">
        <v>374.6</v>
      </c>
      <c r="L1528">
        <v>3</v>
      </c>
      <c r="M1528">
        <v>11050.7</v>
      </c>
      <c r="N1528">
        <v>8510.36</v>
      </c>
      <c r="O1528">
        <v>2836.7869999999998</v>
      </c>
      <c r="P1528">
        <v>124.86666666666667</v>
      </c>
      <c r="Q1528">
        <v>29.5</v>
      </c>
      <c r="R1528">
        <v>2540.34</v>
      </c>
      <c r="S1528">
        <v>2018</v>
      </c>
      <c r="T1528">
        <v>5</v>
      </c>
      <c r="U1528">
        <v>18</v>
      </c>
    </row>
    <row r="1529" spans="1:21" x14ac:dyDescent="0.3">
      <c r="A1529" s="5" t="s">
        <v>168</v>
      </c>
      <c r="B1529" s="5" t="s">
        <v>206</v>
      </c>
      <c r="C1529" s="5" t="s">
        <v>115</v>
      </c>
      <c r="D1529" s="5" t="s">
        <v>279</v>
      </c>
      <c r="E1529" s="5" t="s">
        <v>172</v>
      </c>
      <c r="F1529" s="6">
        <v>43225</v>
      </c>
      <c r="G1529" s="5" t="s">
        <v>148</v>
      </c>
      <c r="H1529" s="5" t="s">
        <v>198</v>
      </c>
      <c r="I1529">
        <v>43044</v>
      </c>
      <c r="J1529">
        <v>181</v>
      </c>
      <c r="K1529">
        <v>230</v>
      </c>
      <c r="L1529">
        <v>2</v>
      </c>
      <c r="M1529">
        <v>6785</v>
      </c>
      <c r="N1529">
        <v>5673.5730000000003</v>
      </c>
      <c r="O1529">
        <v>2836.7869999999998</v>
      </c>
      <c r="P1529">
        <v>115</v>
      </c>
      <c r="Q1529">
        <v>29.5</v>
      </c>
      <c r="R1529">
        <v>1111.4269999999999</v>
      </c>
      <c r="S1529">
        <v>2018</v>
      </c>
      <c r="T1529">
        <v>5</v>
      </c>
      <c r="U1529">
        <v>18</v>
      </c>
    </row>
    <row r="1530" spans="1:21" x14ac:dyDescent="0.3">
      <c r="A1530" s="5" t="s">
        <v>168</v>
      </c>
      <c r="B1530" s="5" t="s">
        <v>206</v>
      </c>
      <c r="C1530" s="5" t="s">
        <v>115</v>
      </c>
      <c r="D1530" s="5" t="s">
        <v>279</v>
      </c>
      <c r="E1530" s="5" t="s">
        <v>172</v>
      </c>
      <c r="F1530" s="6">
        <v>43225</v>
      </c>
      <c r="G1530" s="5" t="s">
        <v>148</v>
      </c>
      <c r="H1530" s="5" t="s">
        <v>197</v>
      </c>
      <c r="I1530">
        <v>43044</v>
      </c>
      <c r="J1530">
        <v>181</v>
      </c>
      <c r="K1530">
        <v>828.4</v>
      </c>
      <c r="L1530">
        <v>6</v>
      </c>
      <c r="M1530">
        <v>24437.8</v>
      </c>
      <c r="N1530">
        <v>17020.72</v>
      </c>
      <c r="O1530">
        <v>2836.7869999999998</v>
      </c>
      <c r="P1530">
        <v>138.06666666666666</v>
      </c>
      <c r="Q1530">
        <v>29.5</v>
      </c>
      <c r="R1530">
        <v>7417.08</v>
      </c>
      <c r="S1530">
        <v>2018</v>
      </c>
      <c r="T1530">
        <v>5</v>
      </c>
      <c r="U1530">
        <v>18</v>
      </c>
    </row>
    <row r="1531" spans="1:21" x14ac:dyDescent="0.3">
      <c r="A1531" s="5" t="s">
        <v>168</v>
      </c>
      <c r="B1531" s="5" t="s">
        <v>206</v>
      </c>
      <c r="C1531" s="5" t="s">
        <v>115</v>
      </c>
      <c r="D1531" s="5" t="s">
        <v>279</v>
      </c>
      <c r="E1531" s="5" t="s">
        <v>172</v>
      </c>
      <c r="F1531" s="6">
        <v>43225</v>
      </c>
      <c r="G1531" s="5" t="s">
        <v>148</v>
      </c>
      <c r="H1531" s="5" t="s">
        <v>208</v>
      </c>
      <c r="I1531">
        <v>43044</v>
      </c>
      <c r="J1531">
        <v>181</v>
      </c>
      <c r="K1531">
        <v>109.2</v>
      </c>
      <c r="L1531">
        <v>1</v>
      </c>
      <c r="M1531">
        <v>3221.4</v>
      </c>
      <c r="N1531">
        <v>2836.7869999999998</v>
      </c>
      <c r="O1531">
        <v>2836.7869999999998</v>
      </c>
      <c r="P1531">
        <v>109.2</v>
      </c>
      <c r="Q1531">
        <v>29.5</v>
      </c>
      <c r="R1531">
        <v>384.613</v>
      </c>
      <c r="S1531">
        <v>2018</v>
      </c>
      <c r="T1531">
        <v>5</v>
      </c>
      <c r="U1531">
        <v>18</v>
      </c>
    </row>
    <row r="1532" spans="1:21" x14ac:dyDescent="0.3">
      <c r="A1532" s="5" t="s">
        <v>168</v>
      </c>
      <c r="B1532" s="5" t="s">
        <v>206</v>
      </c>
      <c r="C1532" s="5" t="s">
        <v>115</v>
      </c>
      <c r="D1532" s="5" t="s">
        <v>279</v>
      </c>
      <c r="E1532" s="5" t="s">
        <v>172</v>
      </c>
      <c r="F1532" s="6">
        <v>43225</v>
      </c>
      <c r="G1532" s="5" t="s">
        <v>148</v>
      </c>
      <c r="H1532" s="5" t="s">
        <v>240</v>
      </c>
      <c r="I1532">
        <v>43044</v>
      </c>
      <c r="J1532">
        <v>181</v>
      </c>
      <c r="K1532">
        <v>577.4</v>
      </c>
      <c r="L1532">
        <v>5</v>
      </c>
      <c r="M1532">
        <v>16455.900000000001</v>
      </c>
      <c r="N1532">
        <v>14183.933000000001</v>
      </c>
      <c r="O1532">
        <v>2836.7869999999998</v>
      </c>
      <c r="P1532">
        <v>115.47999999999999</v>
      </c>
      <c r="Q1532">
        <v>28.5</v>
      </c>
      <c r="R1532">
        <v>2271.9670000000001</v>
      </c>
      <c r="S1532">
        <v>2018</v>
      </c>
      <c r="T1532">
        <v>5</v>
      </c>
      <c r="U1532">
        <v>18</v>
      </c>
    </row>
    <row r="1533" spans="1:21" x14ac:dyDescent="0.3">
      <c r="A1533" s="5" t="s">
        <v>168</v>
      </c>
      <c r="B1533" s="5" t="s">
        <v>206</v>
      </c>
      <c r="C1533" s="5" t="s">
        <v>115</v>
      </c>
      <c r="D1533" s="5" t="s">
        <v>279</v>
      </c>
      <c r="E1533" s="5" t="s">
        <v>172</v>
      </c>
      <c r="F1533" s="6">
        <v>43225</v>
      </c>
      <c r="G1533" s="5" t="s">
        <v>148</v>
      </c>
      <c r="H1533" s="5" t="s">
        <v>235</v>
      </c>
      <c r="I1533">
        <v>43044</v>
      </c>
      <c r="J1533">
        <v>181</v>
      </c>
      <c r="K1533">
        <v>111.2</v>
      </c>
      <c r="L1533">
        <v>1</v>
      </c>
      <c r="M1533">
        <v>3280.4</v>
      </c>
      <c r="N1533">
        <v>2836.7869999999998</v>
      </c>
      <c r="O1533">
        <v>2836.7869999999998</v>
      </c>
      <c r="P1533">
        <v>111.2</v>
      </c>
      <c r="Q1533">
        <v>29.5</v>
      </c>
      <c r="R1533">
        <v>443.613</v>
      </c>
      <c r="S1533">
        <v>2018</v>
      </c>
      <c r="T1533">
        <v>5</v>
      </c>
      <c r="U1533">
        <v>18</v>
      </c>
    </row>
    <row r="1534" spans="1:21" x14ac:dyDescent="0.3">
      <c r="A1534" s="5" t="s">
        <v>168</v>
      </c>
      <c r="B1534" s="5" t="s">
        <v>206</v>
      </c>
      <c r="C1534" s="5" t="s">
        <v>116</v>
      </c>
      <c r="D1534" s="5" t="s">
        <v>283</v>
      </c>
      <c r="E1534" s="5" t="s">
        <v>172</v>
      </c>
      <c r="F1534" s="6">
        <v>43225</v>
      </c>
      <c r="G1534" s="5" t="s">
        <v>148</v>
      </c>
      <c r="H1534" s="5" t="s">
        <v>173</v>
      </c>
      <c r="I1534">
        <v>43039</v>
      </c>
      <c r="J1534">
        <v>186</v>
      </c>
      <c r="K1534">
        <v>589.4</v>
      </c>
      <c r="L1534">
        <v>5</v>
      </c>
      <c r="M1534">
        <v>17387.3</v>
      </c>
      <c r="N1534">
        <v>5150.6409999999996</v>
      </c>
      <c r="O1534">
        <v>1030.1279999999999</v>
      </c>
      <c r="P1534">
        <v>117.88</v>
      </c>
      <c r="Q1534">
        <v>29.5</v>
      </c>
      <c r="R1534">
        <v>12236.659</v>
      </c>
      <c r="S1534">
        <v>2018</v>
      </c>
      <c r="T1534">
        <v>5</v>
      </c>
      <c r="U1534">
        <v>18</v>
      </c>
    </row>
    <row r="1535" spans="1:21" x14ac:dyDescent="0.3">
      <c r="A1535" s="5" t="s">
        <v>168</v>
      </c>
      <c r="B1535" s="5" t="s">
        <v>206</v>
      </c>
      <c r="C1535" s="5" t="s">
        <v>116</v>
      </c>
      <c r="D1535" s="5" t="s">
        <v>283</v>
      </c>
      <c r="E1535" s="5" t="s">
        <v>172</v>
      </c>
      <c r="F1535" s="6">
        <v>43225</v>
      </c>
      <c r="G1535" s="5" t="s">
        <v>148</v>
      </c>
      <c r="H1535" s="5" t="s">
        <v>173</v>
      </c>
      <c r="I1535">
        <v>43039</v>
      </c>
      <c r="J1535">
        <v>186</v>
      </c>
      <c r="K1535">
        <v>211.4</v>
      </c>
      <c r="L1535">
        <v>2</v>
      </c>
      <c r="M1535">
        <v>6236.3</v>
      </c>
      <c r="N1535">
        <v>2060.2559999999999</v>
      </c>
      <c r="O1535">
        <v>1030.1279999999999</v>
      </c>
      <c r="P1535">
        <v>105.7</v>
      </c>
      <c r="Q1535">
        <v>29.5</v>
      </c>
      <c r="R1535">
        <v>4176.0439999999999</v>
      </c>
      <c r="S1535">
        <v>2018</v>
      </c>
      <c r="T1535">
        <v>5</v>
      </c>
      <c r="U1535">
        <v>18</v>
      </c>
    </row>
    <row r="1536" spans="1:21" x14ac:dyDescent="0.3">
      <c r="A1536" s="5" t="s">
        <v>168</v>
      </c>
      <c r="B1536" s="5" t="s">
        <v>206</v>
      </c>
      <c r="C1536" s="5" t="s">
        <v>116</v>
      </c>
      <c r="D1536" s="5" t="s">
        <v>283</v>
      </c>
      <c r="E1536" s="5" t="s">
        <v>172</v>
      </c>
      <c r="F1536" s="6">
        <v>43225</v>
      </c>
      <c r="G1536" s="5" t="s">
        <v>148</v>
      </c>
      <c r="H1536" s="5" t="s">
        <v>198</v>
      </c>
      <c r="I1536">
        <v>43039</v>
      </c>
      <c r="J1536">
        <v>186</v>
      </c>
      <c r="K1536">
        <v>105.8</v>
      </c>
      <c r="L1536">
        <v>1</v>
      </c>
      <c r="M1536">
        <v>3121.1</v>
      </c>
      <c r="N1536">
        <v>1030.1279999999999</v>
      </c>
      <c r="O1536">
        <v>1030.1279999999999</v>
      </c>
      <c r="P1536">
        <v>105.8</v>
      </c>
      <c r="Q1536">
        <v>29.5</v>
      </c>
      <c r="R1536">
        <v>2090.9720000000002</v>
      </c>
      <c r="S1536">
        <v>2018</v>
      </c>
      <c r="T1536">
        <v>5</v>
      </c>
      <c r="U1536">
        <v>18</v>
      </c>
    </row>
    <row r="1537" spans="1:21" x14ac:dyDescent="0.3">
      <c r="A1537" s="5" t="s">
        <v>168</v>
      </c>
      <c r="B1537" s="5" t="s">
        <v>169</v>
      </c>
      <c r="C1537" s="5" t="s">
        <v>170</v>
      </c>
      <c r="D1537" s="5" t="s">
        <v>277</v>
      </c>
      <c r="E1537" s="5" t="s">
        <v>172</v>
      </c>
      <c r="F1537" s="6">
        <v>43227</v>
      </c>
      <c r="G1537" s="5" t="s">
        <v>148</v>
      </c>
      <c r="H1537" s="5" t="s">
        <v>199</v>
      </c>
      <c r="I1537">
        <v>43033</v>
      </c>
      <c r="J1537">
        <v>194</v>
      </c>
      <c r="K1537">
        <v>258</v>
      </c>
      <c r="L1537">
        <v>2</v>
      </c>
      <c r="M1537">
        <v>7611</v>
      </c>
      <c r="N1537">
        <v>4832.375</v>
      </c>
      <c r="O1537">
        <v>2416.1880000000001</v>
      </c>
      <c r="P1537">
        <v>129</v>
      </c>
      <c r="Q1537">
        <v>29.5</v>
      </c>
      <c r="R1537">
        <v>2778.625</v>
      </c>
      <c r="S1537">
        <v>2018</v>
      </c>
      <c r="T1537">
        <v>5</v>
      </c>
      <c r="U1537">
        <v>19</v>
      </c>
    </row>
    <row r="1538" spans="1:21" x14ac:dyDescent="0.3">
      <c r="A1538" s="5" t="s">
        <v>168</v>
      </c>
      <c r="B1538" s="5" t="s">
        <v>169</v>
      </c>
      <c r="C1538" s="5" t="s">
        <v>170</v>
      </c>
      <c r="D1538" s="5" t="s">
        <v>277</v>
      </c>
      <c r="E1538" s="5" t="s">
        <v>172</v>
      </c>
      <c r="F1538" s="6">
        <v>43227</v>
      </c>
      <c r="G1538" s="5" t="s">
        <v>148</v>
      </c>
      <c r="H1538" s="5" t="s">
        <v>200</v>
      </c>
      <c r="I1538">
        <v>43033</v>
      </c>
      <c r="J1538">
        <v>194</v>
      </c>
      <c r="K1538">
        <v>858</v>
      </c>
      <c r="L1538">
        <v>7</v>
      </c>
      <c r="M1538">
        <v>25311</v>
      </c>
      <c r="N1538">
        <v>16913.312999999998</v>
      </c>
      <c r="O1538">
        <v>2416.1880000000001</v>
      </c>
      <c r="P1538">
        <v>122.57142857142857</v>
      </c>
      <c r="Q1538">
        <v>29.5</v>
      </c>
      <c r="R1538">
        <v>8397.6869999999999</v>
      </c>
      <c r="S1538">
        <v>2018</v>
      </c>
      <c r="T1538">
        <v>5</v>
      </c>
      <c r="U1538">
        <v>19</v>
      </c>
    </row>
    <row r="1539" spans="1:21" x14ac:dyDescent="0.3">
      <c r="A1539" s="5" t="s">
        <v>168</v>
      </c>
      <c r="B1539" s="5" t="s">
        <v>169</v>
      </c>
      <c r="C1539" s="5" t="s">
        <v>170</v>
      </c>
      <c r="D1539" s="5" t="s">
        <v>277</v>
      </c>
      <c r="E1539" s="5" t="s">
        <v>172</v>
      </c>
      <c r="F1539" s="6">
        <v>43227</v>
      </c>
      <c r="G1539" s="5" t="s">
        <v>148</v>
      </c>
      <c r="H1539" s="5" t="s">
        <v>264</v>
      </c>
      <c r="I1539">
        <v>43033</v>
      </c>
      <c r="J1539">
        <v>194</v>
      </c>
      <c r="K1539">
        <v>1485</v>
      </c>
      <c r="L1539">
        <v>12</v>
      </c>
      <c r="M1539">
        <v>44550</v>
      </c>
      <c r="N1539">
        <v>16913.312999999998</v>
      </c>
      <c r="O1539">
        <v>1409.443</v>
      </c>
      <c r="P1539">
        <v>123.75</v>
      </c>
      <c r="Q1539">
        <v>30</v>
      </c>
      <c r="R1539">
        <v>27636.687000000002</v>
      </c>
      <c r="S1539">
        <v>2018</v>
      </c>
      <c r="T1539">
        <v>5</v>
      </c>
      <c r="U1539">
        <v>19</v>
      </c>
    </row>
    <row r="1540" spans="1:21" x14ac:dyDescent="0.3">
      <c r="A1540" s="5" t="s">
        <v>168</v>
      </c>
      <c r="B1540" s="5" t="s">
        <v>169</v>
      </c>
      <c r="C1540" s="5" t="s">
        <v>170</v>
      </c>
      <c r="D1540" s="5" t="s">
        <v>278</v>
      </c>
      <c r="E1540" s="5" t="s">
        <v>172</v>
      </c>
      <c r="F1540" s="6">
        <v>43227</v>
      </c>
      <c r="G1540" s="5" t="s">
        <v>148</v>
      </c>
      <c r="H1540" s="5" t="s">
        <v>173</v>
      </c>
      <c r="I1540">
        <v>43030</v>
      </c>
      <c r="J1540">
        <v>197</v>
      </c>
      <c r="K1540">
        <v>114.8</v>
      </c>
      <c r="L1540">
        <v>1</v>
      </c>
      <c r="M1540">
        <v>3386.6</v>
      </c>
      <c r="N1540">
        <v>4412.4359999999997</v>
      </c>
      <c r="O1540">
        <v>4412.4359999999997</v>
      </c>
      <c r="P1540">
        <v>114.8</v>
      </c>
      <c r="Q1540">
        <v>29.5</v>
      </c>
      <c r="R1540">
        <v>-1025.836</v>
      </c>
      <c r="S1540">
        <v>2018</v>
      </c>
      <c r="T1540">
        <v>5</v>
      </c>
      <c r="U1540">
        <v>19</v>
      </c>
    </row>
    <row r="1541" spans="1:21" x14ac:dyDescent="0.3">
      <c r="A1541" s="5" t="s">
        <v>168</v>
      </c>
      <c r="B1541" s="5" t="s">
        <v>175</v>
      </c>
      <c r="C1541" s="5" t="s">
        <v>86</v>
      </c>
      <c r="D1541" s="5" t="s">
        <v>252</v>
      </c>
      <c r="E1541" s="5" t="s">
        <v>172</v>
      </c>
      <c r="F1541" s="6">
        <v>43227</v>
      </c>
      <c r="G1541" s="5" t="s">
        <v>148</v>
      </c>
      <c r="H1541" s="5" t="s">
        <v>264</v>
      </c>
      <c r="I1541">
        <v>43049</v>
      </c>
      <c r="J1541">
        <v>178</v>
      </c>
      <c r="K1541">
        <v>1744</v>
      </c>
      <c r="L1541">
        <v>14</v>
      </c>
      <c r="M1541">
        <v>51448</v>
      </c>
      <c r="N1541">
        <v>42968.216999999997</v>
      </c>
      <c r="O1541">
        <v>3069.1579999999999</v>
      </c>
      <c r="P1541">
        <v>124.57142857142857</v>
      </c>
      <c r="Q1541">
        <v>29.5</v>
      </c>
      <c r="R1541">
        <v>8479.7829999999994</v>
      </c>
      <c r="S1541">
        <v>2018</v>
      </c>
      <c r="T1541">
        <v>5</v>
      </c>
      <c r="U1541">
        <v>19</v>
      </c>
    </row>
    <row r="1542" spans="1:21" x14ac:dyDescent="0.3">
      <c r="A1542" s="5" t="s">
        <v>168</v>
      </c>
      <c r="B1542" s="5" t="s">
        <v>175</v>
      </c>
      <c r="C1542" s="5" t="s">
        <v>86</v>
      </c>
      <c r="D1542" s="5" t="s">
        <v>252</v>
      </c>
      <c r="E1542" s="5" t="s">
        <v>172</v>
      </c>
      <c r="F1542" s="6">
        <v>43227</v>
      </c>
      <c r="G1542" s="5" t="s">
        <v>148</v>
      </c>
      <c r="H1542" s="5" t="s">
        <v>263</v>
      </c>
      <c r="I1542">
        <v>43049</v>
      </c>
      <c r="J1542">
        <v>178</v>
      </c>
      <c r="K1542">
        <v>695</v>
      </c>
      <c r="L1542">
        <v>6</v>
      </c>
      <c r="M1542">
        <v>20850</v>
      </c>
      <c r="N1542">
        <v>18414.95</v>
      </c>
      <c r="O1542">
        <v>3069.1579999999999</v>
      </c>
      <c r="P1542">
        <v>115.83333333333333</v>
      </c>
      <c r="Q1542">
        <v>30</v>
      </c>
      <c r="R1542">
        <v>2435.0500000000002</v>
      </c>
      <c r="S1542">
        <v>2018</v>
      </c>
      <c r="T1542">
        <v>5</v>
      </c>
      <c r="U1542">
        <v>19</v>
      </c>
    </row>
    <row r="1543" spans="1:21" x14ac:dyDescent="0.3">
      <c r="A1543" s="5" t="s">
        <v>168</v>
      </c>
      <c r="B1543" s="5" t="s">
        <v>175</v>
      </c>
      <c r="C1543" s="5" t="s">
        <v>88</v>
      </c>
      <c r="D1543" s="5" t="s">
        <v>281</v>
      </c>
      <c r="E1543" s="5" t="s">
        <v>227</v>
      </c>
      <c r="F1543" s="6">
        <v>43227</v>
      </c>
      <c r="G1543" s="5" t="s">
        <v>148</v>
      </c>
      <c r="H1543" s="5" t="s">
        <v>264</v>
      </c>
      <c r="I1543">
        <v>43124</v>
      </c>
      <c r="J1543">
        <v>103</v>
      </c>
      <c r="K1543">
        <v>-1485</v>
      </c>
      <c r="L1543">
        <v>-12</v>
      </c>
      <c r="M1543">
        <v>-44550</v>
      </c>
      <c r="N1543">
        <v>-14632.429</v>
      </c>
      <c r="O1543">
        <v>-1219.3689999999999</v>
      </c>
      <c r="P1543">
        <v>123.75</v>
      </c>
      <c r="Q1543">
        <v>30</v>
      </c>
      <c r="R1543">
        <v>-29917.571</v>
      </c>
      <c r="S1543">
        <v>2018</v>
      </c>
      <c r="T1543">
        <v>5</v>
      </c>
      <c r="U1543">
        <v>19</v>
      </c>
    </row>
    <row r="1544" spans="1:21" x14ac:dyDescent="0.3">
      <c r="A1544" s="5" t="s">
        <v>168</v>
      </c>
      <c r="B1544" s="5" t="s">
        <v>206</v>
      </c>
      <c r="C1544" s="5" t="s">
        <v>106</v>
      </c>
      <c r="D1544" s="5" t="s">
        <v>232</v>
      </c>
      <c r="E1544" s="5" t="s">
        <v>172</v>
      </c>
      <c r="F1544" s="6">
        <v>43227</v>
      </c>
      <c r="G1544" s="5" t="s">
        <v>148</v>
      </c>
      <c r="H1544" s="5" t="s">
        <v>173</v>
      </c>
      <c r="I1544">
        <v>43036</v>
      </c>
      <c r="J1544">
        <v>191</v>
      </c>
      <c r="K1544">
        <v>971.6</v>
      </c>
      <c r="L1544">
        <v>9</v>
      </c>
      <c r="M1544">
        <v>28662.2</v>
      </c>
      <c r="N1544">
        <v>25317.147000000001</v>
      </c>
      <c r="O1544">
        <v>2813.0160000000001</v>
      </c>
      <c r="P1544">
        <v>107.95555555555556</v>
      </c>
      <c r="Q1544">
        <v>29.5</v>
      </c>
      <c r="R1544">
        <v>3345.0529999999999</v>
      </c>
      <c r="S1544">
        <v>2018</v>
      </c>
      <c r="T1544">
        <v>5</v>
      </c>
      <c r="U1544">
        <v>19</v>
      </c>
    </row>
    <row r="1545" spans="1:21" x14ac:dyDescent="0.3">
      <c r="A1545" s="5" t="s">
        <v>168</v>
      </c>
      <c r="B1545" s="5" t="s">
        <v>206</v>
      </c>
      <c r="C1545" s="5" t="s">
        <v>115</v>
      </c>
      <c r="D1545" s="5" t="s">
        <v>279</v>
      </c>
      <c r="E1545" s="5" t="s">
        <v>172</v>
      </c>
      <c r="F1545" s="6">
        <v>43227</v>
      </c>
      <c r="G1545" s="5" t="s">
        <v>148</v>
      </c>
      <c r="H1545" s="5" t="s">
        <v>186</v>
      </c>
      <c r="I1545">
        <v>43044</v>
      </c>
      <c r="J1545">
        <v>183</v>
      </c>
      <c r="K1545">
        <v>121</v>
      </c>
      <c r="L1545">
        <v>1</v>
      </c>
      <c r="M1545">
        <v>3630</v>
      </c>
      <c r="N1545">
        <v>2836.7869999999998</v>
      </c>
      <c r="O1545">
        <v>2836.7869999999998</v>
      </c>
      <c r="P1545">
        <v>121</v>
      </c>
      <c r="Q1545">
        <v>30</v>
      </c>
      <c r="R1545">
        <v>793.21299999999997</v>
      </c>
      <c r="S1545">
        <v>2018</v>
      </c>
      <c r="T1545">
        <v>5</v>
      </c>
      <c r="U1545">
        <v>19</v>
      </c>
    </row>
    <row r="1546" spans="1:21" x14ac:dyDescent="0.3">
      <c r="A1546" s="5" t="s">
        <v>168</v>
      </c>
      <c r="B1546" s="5" t="s">
        <v>206</v>
      </c>
      <c r="C1546" s="5" t="s">
        <v>115</v>
      </c>
      <c r="D1546" s="5" t="s">
        <v>279</v>
      </c>
      <c r="E1546" s="5" t="s">
        <v>172</v>
      </c>
      <c r="F1546" s="6">
        <v>43227</v>
      </c>
      <c r="G1546" s="5" t="s">
        <v>148</v>
      </c>
      <c r="H1546" s="5" t="s">
        <v>238</v>
      </c>
      <c r="I1546">
        <v>43044</v>
      </c>
      <c r="J1546">
        <v>183</v>
      </c>
      <c r="K1546">
        <v>236</v>
      </c>
      <c r="L1546">
        <v>2</v>
      </c>
      <c r="M1546">
        <v>7080</v>
      </c>
      <c r="N1546">
        <v>5673.5730000000003</v>
      </c>
      <c r="O1546">
        <v>2836.7869999999998</v>
      </c>
      <c r="P1546">
        <v>118</v>
      </c>
      <c r="Q1546">
        <v>30</v>
      </c>
      <c r="R1546">
        <v>1406.4269999999999</v>
      </c>
      <c r="S1546">
        <v>2018</v>
      </c>
      <c r="T1546">
        <v>5</v>
      </c>
      <c r="U1546">
        <v>19</v>
      </c>
    </row>
    <row r="1547" spans="1:21" x14ac:dyDescent="0.3">
      <c r="A1547" s="5" t="s">
        <v>168</v>
      </c>
      <c r="B1547" s="5" t="s">
        <v>206</v>
      </c>
      <c r="C1547" s="5" t="s">
        <v>115</v>
      </c>
      <c r="D1547" s="5" t="s">
        <v>279</v>
      </c>
      <c r="E1547" s="5" t="s">
        <v>172</v>
      </c>
      <c r="F1547" s="6">
        <v>43227</v>
      </c>
      <c r="G1547" s="5" t="s">
        <v>148</v>
      </c>
      <c r="H1547" s="5" t="s">
        <v>184</v>
      </c>
      <c r="I1547">
        <v>43044</v>
      </c>
      <c r="J1547">
        <v>183</v>
      </c>
      <c r="K1547">
        <v>2954</v>
      </c>
      <c r="L1547">
        <v>24</v>
      </c>
      <c r="M1547">
        <v>87143</v>
      </c>
      <c r="N1547">
        <v>68082.880000000005</v>
      </c>
      <c r="O1547">
        <v>2836.7869999999998</v>
      </c>
      <c r="P1547">
        <v>123.08333333333333</v>
      </c>
      <c r="Q1547">
        <v>29.5</v>
      </c>
      <c r="R1547">
        <v>19060.12</v>
      </c>
      <c r="S1547">
        <v>2018</v>
      </c>
      <c r="T1547">
        <v>5</v>
      </c>
      <c r="U1547">
        <v>19</v>
      </c>
    </row>
    <row r="1548" spans="1:21" x14ac:dyDescent="0.3">
      <c r="A1548" s="5" t="s">
        <v>168</v>
      </c>
      <c r="B1548" s="5" t="s">
        <v>206</v>
      </c>
      <c r="C1548" s="5" t="s">
        <v>115</v>
      </c>
      <c r="D1548" s="5" t="s">
        <v>279</v>
      </c>
      <c r="E1548" s="5" t="s">
        <v>172</v>
      </c>
      <c r="F1548" s="6">
        <v>43227</v>
      </c>
      <c r="G1548" s="5" t="s">
        <v>148</v>
      </c>
      <c r="H1548" s="5" t="s">
        <v>269</v>
      </c>
      <c r="I1548">
        <v>43044</v>
      </c>
      <c r="J1548">
        <v>183</v>
      </c>
      <c r="K1548">
        <v>352</v>
      </c>
      <c r="L1548">
        <v>3</v>
      </c>
      <c r="M1548">
        <v>10560</v>
      </c>
      <c r="N1548">
        <v>8510.36</v>
      </c>
      <c r="O1548">
        <v>2836.7869999999998</v>
      </c>
      <c r="P1548">
        <v>117.33333333333333</v>
      </c>
      <c r="Q1548">
        <v>30</v>
      </c>
      <c r="R1548">
        <v>2049.64</v>
      </c>
      <c r="S1548">
        <v>2018</v>
      </c>
      <c r="T1548">
        <v>5</v>
      </c>
      <c r="U1548">
        <v>19</v>
      </c>
    </row>
    <row r="1549" spans="1:21" x14ac:dyDescent="0.3">
      <c r="A1549" s="5" t="s">
        <v>168</v>
      </c>
      <c r="B1549" s="5" t="s">
        <v>206</v>
      </c>
      <c r="C1549" s="5" t="s">
        <v>115</v>
      </c>
      <c r="D1549" s="5" t="s">
        <v>279</v>
      </c>
      <c r="E1549" s="5" t="s">
        <v>172</v>
      </c>
      <c r="F1549" s="6">
        <v>43227</v>
      </c>
      <c r="G1549" s="5" t="s">
        <v>148</v>
      </c>
      <c r="H1549" s="5" t="s">
        <v>189</v>
      </c>
      <c r="I1549">
        <v>43044</v>
      </c>
      <c r="J1549">
        <v>183</v>
      </c>
      <c r="K1549">
        <v>132</v>
      </c>
      <c r="L1549">
        <v>1</v>
      </c>
      <c r="M1549">
        <v>3960</v>
      </c>
      <c r="N1549">
        <v>2836.7869999999998</v>
      </c>
      <c r="O1549">
        <v>2836.7869999999998</v>
      </c>
      <c r="P1549">
        <v>132</v>
      </c>
      <c r="Q1549">
        <v>30</v>
      </c>
      <c r="R1549">
        <v>1123.213</v>
      </c>
      <c r="S1549">
        <v>2018</v>
      </c>
      <c r="T1549">
        <v>5</v>
      </c>
      <c r="U1549">
        <v>19</v>
      </c>
    </row>
    <row r="1550" spans="1:21" x14ac:dyDescent="0.3">
      <c r="A1550" s="5" t="s">
        <v>168</v>
      </c>
      <c r="B1550" s="5" t="s">
        <v>206</v>
      </c>
      <c r="C1550" s="5" t="s">
        <v>115</v>
      </c>
      <c r="D1550" s="5" t="s">
        <v>279</v>
      </c>
      <c r="E1550" s="5" t="s">
        <v>172</v>
      </c>
      <c r="F1550" s="6">
        <v>43227</v>
      </c>
      <c r="G1550" s="5" t="s">
        <v>148</v>
      </c>
      <c r="H1550" s="5" t="s">
        <v>190</v>
      </c>
      <c r="I1550">
        <v>43044</v>
      </c>
      <c r="J1550">
        <v>183</v>
      </c>
      <c r="K1550">
        <v>107</v>
      </c>
      <c r="L1550">
        <v>1</v>
      </c>
      <c r="M1550">
        <v>3210</v>
      </c>
      <c r="N1550">
        <v>2836.7869999999998</v>
      </c>
      <c r="O1550">
        <v>2836.7869999999998</v>
      </c>
      <c r="P1550">
        <v>107</v>
      </c>
      <c r="Q1550">
        <v>30</v>
      </c>
      <c r="R1550">
        <v>373.21300000000002</v>
      </c>
      <c r="S1550">
        <v>2018</v>
      </c>
      <c r="T1550">
        <v>5</v>
      </c>
      <c r="U1550">
        <v>19</v>
      </c>
    </row>
    <row r="1551" spans="1:21" x14ac:dyDescent="0.3">
      <c r="A1551" s="5" t="s">
        <v>168</v>
      </c>
      <c r="B1551" s="5" t="s">
        <v>206</v>
      </c>
      <c r="C1551" s="5" t="s">
        <v>115</v>
      </c>
      <c r="D1551" s="5" t="s">
        <v>279</v>
      </c>
      <c r="E1551" s="5" t="s">
        <v>172</v>
      </c>
      <c r="F1551" s="6">
        <v>43227</v>
      </c>
      <c r="G1551" s="5" t="s">
        <v>148</v>
      </c>
      <c r="H1551" s="5" t="s">
        <v>225</v>
      </c>
      <c r="I1551">
        <v>43044</v>
      </c>
      <c r="J1551">
        <v>183</v>
      </c>
      <c r="K1551">
        <v>136</v>
      </c>
      <c r="L1551">
        <v>1</v>
      </c>
      <c r="M1551">
        <v>4080</v>
      </c>
      <c r="N1551">
        <v>2836.7869999999998</v>
      </c>
      <c r="O1551">
        <v>2836.7869999999998</v>
      </c>
      <c r="P1551">
        <v>136</v>
      </c>
      <c r="Q1551">
        <v>30</v>
      </c>
      <c r="R1551">
        <v>1243.213</v>
      </c>
      <c r="S1551">
        <v>2018</v>
      </c>
      <c r="T1551">
        <v>5</v>
      </c>
      <c r="U1551">
        <v>19</v>
      </c>
    </row>
    <row r="1552" spans="1:21" x14ac:dyDescent="0.3">
      <c r="A1552" s="5" t="s">
        <v>168</v>
      </c>
      <c r="B1552" s="5" t="s">
        <v>206</v>
      </c>
      <c r="C1552" s="5" t="s">
        <v>115</v>
      </c>
      <c r="D1552" s="5" t="s">
        <v>279</v>
      </c>
      <c r="E1552" s="5" t="s">
        <v>227</v>
      </c>
      <c r="F1552" s="6">
        <v>43227</v>
      </c>
      <c r="G1552" s="5" t="s">
        <v>148</v>
      </c>
      <c r="H1552" s="5" t="s">
        <v>208</v>
      </c>
      <c r="I1552">
        <v>43044</v>
      </c>
      <c r="J1552">
        <v>183</v>
      </c>
      <c r="K1552">
        <v>-111.4</v>
      </c>
      <c r="L1552">
        <v>-1</v>
      </c>
      <c r="M1552">
        <v>-3286.3</v>
      </c>
      <c r="N1552">
        <v>-2836.7869999999998</v>
      </c>
      <c r="O1552">
        <v>-2836.7869999999998</v>
      </c>
      <c r="P1552">
        <v>111.4</v>
      </c>
      <c r="Q1552">
        <v>29.5</v>
      </c>
      <c r="R1552">
        <v>-449.51299999999998</v>
      </c>
      <c r="S1552">
        <v>2018</v>
      </c>
      <c r="T1552">
        <v>5</v>
      </c>
      <c r="U1552">
        <v>19</v>
      </c>
    </row>
    <row r="1553" spans="1:21" x14ac:dyDescent="0.3">
      <c r="A1553" s="5" t="s">
        <v>168</v>
      </c>
      <c r="B1553" s="5" t="s">
        <v>206</v>
      </c>
      <c r="C1553" s="5" t="s">
        <v>115</v>
      </c>
      <c r="D1553" s="5" t="s">
        <v>279</v>
      </c>
      <c r="E1553" s="5" t="s">
        <v>227</v>
      </c>
      <c r="F1553" s="6">
        <v>43227</v>
      </c>
      <c r="G1553" s="5" t="s">
        <v>148</v>
      </c>
      <c r="H1553" s="5" t="s">
        <v>209</v>
      </c>
      <c r="I1553">
        <v>43044</v>
      </c>
      <c r="J1553">
        <v>183</v>
      </c>
      <c r="K1553">
        <v>-169</v>
      </c>
      <c r="L1553">
        <v>-2</v>
      </c>
      <c r="M1553">
        <v>-4985.5</v>
      </c>
      <c r="N1553">
        <v>-5673.5730000000003</v>
      </c>
      <c r="O1553">
        <v>-2836.7869999999998</v>
      </c>
      <c r="P1553">
        <v>84.5</v>
      </c>
      <c r="Q1553">
        <v>29.5</v>
      </c>
      <c r="R1553">
        <v>688.07299999999998</v>
      </c>
      <c r="S1553">
        <v>2018</v>
      </c>
      <c r="T1553">
        <v>5</v>
      </c>
      <c r="U1553">
        <v>19</v>
      </c>
    </row>
    <row r="1554" spans="1:21" x14ac:dyDescent="0.3">
      <c r="A1554" s="5" t="s">
        <v>168</v>
      </c>
      <c r="B1554" s="5" t="s">
        <v>206</v>
      </c>
      <c r="C1554" s="5" t="s">
        <v>115</v>
      </c>
      <c r="D1554" s="5" t="s">
        <v>279</v>
      </c>
      <c r="E1554" s="5" t="s">
        <v>172</v>
      </c>
      <c r="F1554" s="6">
        <v>43227</v>
      </c>
      <c r="G1554" s="5" t="s">
        <v>148</v>
      </c>
      <c r="H1554" s="5" t="s">
        <v>237</v>
      </c>
      <c r="I1554">
        <v>43044</v>
      </c>
      <c r="J1554">
        <v>183</v>
      </c>
      <c r="K1554">
        <v>310</v>
      </c>
      <c r="L1554">
        <v>3</v>
      </c>
      <c r="M1554">
        <v>9300</v>
      </c>
      <c r="N1554">
        <v>8510.36</v>
      </c>
      <c r="O1554">
        <v>2836.7869999999998</v>
      </c>
      <c r="P1554">
        <v>103.33333333333333</v>
      </c>
      <c r="Q1554">
        <v>30</v>
      </c>
      <c r="R1554">
        <v>789.64</v>
      </c>
      <c r="S1554">
        <v>2018</v>
      </c>
      <c r="T1554">
        <v>5</v>
      </c>
      <c r="U1554">
        <v>19</v>
      </c>
    </row>
    <row r="1555" spans="1:21" x14ac:dyDescent="0.3">
      <c r="A1555" s="5" t="s">
        <v>168</v>
      </c>
      <c r="B1555" s="5" t="s">
        <v>206</v>
      </c>
      <c r="C1555" s="5" t="s">
        <v>116</v>
      </c>
      <c r="D1555" s="5" t="s">
        <v>283</v>
      </c>
      <c r="E1555" s="5" t="s">
        <v>172</v>
      </c>
      <c r="F1555" s="6">
        <v>43227</v>
      </c>
      <c r="G1555" s="5" t="s">
        <v>148</v>
      </c>
      <c r="H1555" s="5" t="s">
        <v>222</v>
      </c>
      <c r="I1555">
        <v>43039</v>
      </c>
      <c r="J1555">
        <v>188</v>
      </c>
      <c r="K1555">
        <v>239</v>
      </c>
      <c r="L1555">
        <v>2</v>
      </c>
      <c r="M1555">
        <v>7170</v>
      </c>
      <c r="N1555">
        <v>2060.2559999999999</v>
      </c>
      <c r="O1555">
        <v>1030.1279999999999</v>
      </c>
      <c r="P1555">
        <v>119.5</v>
      </c>
      <c r="Q1555">
        <v>30</v>
      </c>
      <c r="R1555">
        <v>5109.7439999999997</v>
      </c>
      <c r="S1555">
        <v>2018</v>
      </c>
      <c r="T1555">
        <v>5</v>
      </c>
      <c r="U1555">
        <v>19</v>
      </c>
    </row>
    <row r="1556" spans="1:21" x14ac:dyDescent="0.3">
      <c r="A1556" s="5" t="s">
        <v>168</v>
      </c>
      <c r="B1556" s="5" t="s">
        <v>206</v>
      </c>
      <c r="C1556" s="5" t="s">
        <v>116</v>
      </c>
      <c r="D1556" s="5" t="s">
        <v>283</v>
      </c>
      <c r="E1556" s="5" t="s">
        <v>172</v>
      </c>
      <c r="F1556" s="6">
        <v>43227</v>
      </c>
      <c r="G1556" s="5" t="s">
        <v>148</v>
      </c>
      <c r="H1556" s="5" t="s">
        <v>246</v>
      </c>
      <c r="I1556">
        <v>43039</v>
      </c>
      <c r="J1556">
        <v>188</v>
      </c>
      <c r="K1556">
        <v>491</v>
      </c>
      <c r="L1556">
        <v>4</v>
      </c>
      <c r="M1556">
        <v>14730</v>
      </c>
      <c r="N1556">
        <v>4120.5129999999999</v>
      </c>
      <c r="O1556">
        <v>1030.1279999999999</v>
      </c>
      <c r="P1556">
        <v>122.75</v>
      </c>
      <c r="Q1556">
        <v>30</v>
      </c>
      <c r="R1556">
        <v>10609.486999999999</v>
      </c>
      <c r="S1556">
        <v>2018</v>
      </c>
      <c r="T1556">
        <v>5</v>
      </c>
      <c r="U1556">
        <v>19</v>
      </c>
    </row>
    <row r="1557" spans="1:21" x14ac:dyDescent="0.3">
      <c r="A1557" s="5" t="s">
        <v>168</v>
      </c>
      <c r="B1557" s="5" t="s">
        <v>206</v>
      </c>
      <c r="C1557" s="5" t="s">
        <v>116</v>
      </c>
      <c r="D1557" s="5" t="s">
        <v>283</v>
      </c>
      <c r="E1557" s="5" t="s">
        <v>172</v>
      </c>
      <c r="F1557" s="6">
        <v>43227</v>
      </c>
      <c r="G1557" s="5" t="s">
        <v>148</v>
      </c>
      <c r="H1557" s="5" t="s">
        <v>226</v>
      </c>
      <c r="I1557">
        <v>43039</v>
      </c>
      <c r="J1557">
        <v>188</v>
      </c>
      <c r="K1557">
        <v>236</v>
      </c>
      <c r="L1557">
        <v>2</v>
      </c>
      <c r="M1557">
        <v>7080</v>
      </c>
      <c r="N1557">
        <v>2060.2559999999999</v>
      </c>
      <c r="O1557">
        <v>1030.1279999999999</v>
      </c>
      <c r="P1557">
        <v>118</v>
      </c>
      <c r="Q1557">
        <v>30</v>
      </c>
      <c r="R1557">
        <v>5019.7439999999997</v>
      </c>
      <c r="S1557">
        <v>2018</v>
      </c>
      <c r="T1557">
        <v>5</v>
      </c>
      <c r="U1557">
        <v>19</v>
      </c>
    </row>
    <row r="1558" spans="1:21" x14ac:dyDescent="0.3">
      <c r="A1558" s="5" t="s">
        <v>168</v>
      </c>
      <c r="B1558" s="5" t="s">
        <v>206</v>
      </c>
      <c r="C1558" s="5" t="s">
        <v>116</v>
      </c>
      <c r="D1558" s="5" t="s">
        <v>283</v>
      </c>
      <c r="E1558" s="5" t="s">
        <v>172</v>
      </c>
      <c r="F1558" s="6">
        <v>43227</v>
      </c>
      <c r="G1558" s="5" t="s">
        <v>148</v>
      </c>
      <c r="H1558" s="5" t="s">
        <v>191</v>
      </c>
      <c r="I1558">
        <v>43039</v>
      </c>
      <c r="J1558">
        <v>188</v>
      </c>
      <c r="K1558">
        <v>828</v>
      </c>
      <c r="L1558">
        <v>7</v>
      </c>
      <c r="M1558">
        <v>24840</v>
      </c>
      <c r="N1558">
        <v>7210.8969999999999</v>
      </c>
      <c r="O1558">
        <v>1030.1279999999999</v>
      </c>
      <c r="P1558">
        <v>118.28571428571429</v>
      </c>
      <c r="Q1558">
        <v>30</v>
      </c>
      <c r="R1558">
        <v>17629.102999999999</v>
      </c>
      <c r="S1558">
        <v>2018</v>
      </c>
      <c r="T1558">
        <v>5</v>
      </c>
      <c r="U1558">
        <v>19</v>
      </c>
    </row>
    <row r="1559" spans="1:21" x14ac:dyDescent="0.3">
      <c r="A1559" s="5" t="s">
        <v>168</v>
      </c>
      <c r="B1559" s="5" t="s">
        <v>206</v>
      </c>
      <c r="C1559" s="5" t="s">
        <v>116</v>
      </c>
      <c r="D1559" s="5" t="s">
        <v>283</v>
      </c>
      <c r="E1559" s="5" t="s">
        <v>172</v>
      </c>
      <c r="F1559" s="6">
        <v>43227</v>
      </c>
      <c r="G1559" s="5" t="s">
        <v>148</v>
      </c>
      <c r="H1559" s="5" t="s">
        <v>187</v>
      </c>
      <c r="I1559">
        <v>43039</v>
      </c>
      <c r="J1559">
        <v>188</v>
      </c>
      <c r="K1559">
        <v>230</v>
      </c>
      <c r="L1559">
        <v>2</v>
      </c>
      <c r="M1559">
        <v>6900</v>
      </c>
      <c r="N1559">
        <v>2060.2559999999999</v>
      </c>
      <c r="O1559">
        <v>1030.1279999999999</v>
      </c>
      <c r="P1559">
        <v>115</v>
      </c>
      <c r="Q1559">
        <v>30</v>
      </c>
      <c r="R1559">
        <v>4839.7439999999997</v>
      </c>
      <c r="S1559">
        <v>2018</v>
      </c>
      <c r="T1559">
        <v>5</v>
      </c>
      <c r="U1559">
        <v>19</v>
      </c>
    </row>
    <row r="1560" spans="1:21" x14ac:dyDescent="0.3">
      <c r="A1560" s="5" t="s">
        <v>168</v>
      </c>
      <c r="B1560" s="5" t="s">
        <v>206</v>
      </c>
      <c r="C1560" s="5" t="s">
        <v>116</v>
      </c>
      <c r="D1560" s="5" t="s">
        <v>283</v>
      </c>
      <c r="E1560" s="5" t="s">
        <v>172</v>
      </c>
      <c r="F1560" s="6">
        <v>43227</v>
      </c>
      <c r="G1560" s="5" t="s">
        <v>148</v>
      </c>
      <c r="H1560" s="5" t="s">
        <v>203</v>
      </c>
      <c r="I1560">
        <v>43039</v>
      </c>
      <c r="J1560">
        <v>188</v>
      </c>
      <c r="K1560">
        <v>202</v>
      </c>
      <c r="L1560">
        <v>2</v>
      </c>
      <c r="M1560">
        <v>6060</v>
      </c>
      <c r="N1560">
        <v>2060.2559999999999</v>
      </c>
      <c r="O1560">
        <v>1030.1279999999999</v>
      </c>
      <c r="P1560">
        <v>101</v>
      </c>
      <c r="Q1560">
        <v>30</v>
      </c>
      <c r="R1560">
        <v>3999.7440000000001</v>
      </c>
      <c r="S1560">
        <v>2018</v>
      </c>
      <c r="T1560">
        <v>5</v>
      </c>
      <c r="U1560">
        <v>19</v>
      </c>
    </row>
    <row r="1561" spans="1:21" x14ac:dyDescent="0.3">
      <c r="A1561" s="5" t="s">
        <v>168</v>
      </c>
      <c r="B1561" s="5" t="s">
        <v>206</v>
      </c>
      <c r="C1561" s="5" t="s">
        <v>116</v>
      </c>
      <c r="D1561" s="5" t="s">
        <v>283</v>
      </c>
      <c r="E1561" s="5" t="s">
        <v>172</v>
      </c>
      <c r="F1561" s="6">
        <v>43227</v>
      </c>
      <c r="G1561" s="5" t="s">
        <v>148</v>
      </c>
      <c r="H1561" s="5" t="s">
        <v>204</v>
      </c>
      <c r="I1561">
        <v>43039</v>
      </c>
      <c r="J1561">
        <v>188</v>
      </c>
      <c r="K1561">
        <v>450</v>
      </c>
      <c r="L1561">
        <v>4</v>
      </c>
      <c r="M1561">
        <v>13500</v>
      </c>
      <c r="N1561">
        <v>4120.5129999999999</v>
      </c>
      <c r="O1561">
        <v>1030.1279999999999</v>
      </c>
      <c r="P1561">
        <v>112.5</v>
      </c>
      <c r="Q1561">
        <v>30</v>
      </c>
      <c r="R1561">
        <v>9379.4869999999992</v>
      </c>
      <c r="S1561">
        <v>2018</v>
      </c>
      <c r="T1561">
        <v>5</v>
      </c>
      <c r="U1561">
        <v>19</v>
      </c>
    </row>
    <row r="1562" spans="1:21" x14ac:dyDescent="0.3">
      <c r="A1562" s="5" t="s">
        <v>168</v>
      </c>
      <c r="B1562" s="5" t="s">
        <v>206</v>
      </c>
      <c r="C1562" s="5" t="s">
        <v>116</v>
      </c>
      <c r="D1562" s="5" t="s">
        <v>283</v>
      </c>
      <c r="E1562" s="5" t="s">
        <v>172</v>
      </c>
      <c r="F1562" s="6">
        <v>43227</v>
      </c>
      <c r="G1562" s="5" t="s">
        <v>148</v>
      </c>
      <c r="H1562" s="5" t="s">
        <v>237</v>
      </c>
      <c r="I1562">
        <v>43039</v>
      </c>
      <c r="J1562">
        <v>188</v>
      </c>
      <c r="K1562">
        <v>310</v>
      </c>
      <c r="L1562">
        <v>3</v>
      </c>
      <c r="M1562">
        <v>9300</v>
      </c>
      <c r="N1562">
        <v>3090.384</v>
      </c>
      <c r="O1562">
        <v>1030.1279999999999</v>
      </c>
      <c r="P1562">
        <v>103.33333333333333</v>
      </c>
      <c r="Q1562">
        <v>30</v>
      </c>
      <c r="R1562">
        <v>6209.616</v>
      </c>
      <c r="S1562">
        <v>2018</v>
      </c>
      <c r="T1562">
        <v>5</v>
      </c>
      <c r="U1562">
        <v>19</v>
      </c>
    </row>
    <row r="1563" spans="1:21" x14ac:dyDescent="0.3">
      <c r="A1563" s="5" t="s">
        <v>168</v>
      </c>
      <c r="B1563" s="5" t="s">
        <v>206</v>
      </c>
      <c r="C1563" s="5" t="s">
        <v>116</v>
      </c>
      <c r="D1563" s="5" t="s">
        <v>283</v>
      </c>
      <c r="E1563" s="5" t="s">
        <v>172</v>
      </c>
      <c r="F1563" s="6">
        <v>43227</v>
      </c>
      <c r="G1563" s="5" t="s">
        <v>148</v>
      </c>
      <c r="H1563" s="5" t="s">
        <v>180</v>
      </c>
      <c r="I1563">
        <v>43039</v>
      </c>
      <c r="J1563">
        <v>188</v>
      </c>
      <c r="K1563">
        <v>214</v>
      </c>
      <c r="L1563">
        <v>2</v>
      </c>
      <c r="M1563">
        <v>6420</v>
      </c>
      <c r="N1563">
        <v>2060.2559999999999</v>
      </c>
      <c r="O1563">
        <v>1030.1279999999999</v>
      </c>
      <c r="P1563">
        <v>107</v>
      </c>
      <c r="Q1563">
        <v>30</v>
      </c>
      <c r="R1563">
        <v>4359.7439999999997</v>
      </c>
      <c r="S1563">
        <v>2018</v>
      </c>
      <c r="T1563">
        <v>5</v>
      </c>
      <c r="U1563">
        <v>19</v>
      </c>
    </row>
    <row r="1564" spans="1:21" x14ac:dyDescent="0.3">
      <c r="A1564" s="5" t="s">
        <v>168</v>
      </c>
      <c r="B1564" s="5" t="s">
        <v>206</v>
      </c>
      <c r="C1564" s="5" t="s">
        <v>116</v>
      </c>
      <c r="D1564" s="5" t="s">
        <v>283</v>
      </c>
      <c r="E1564" s="5" t="s">
        <v>172</v>
      </c>
      <c r="F1564" s="6">
        <v>43227</v>
      </c>
      <c r="G1564" s="5" t="s">
        <v>148</v>
      </c>
      <c r="H1564" s="5" t="s">
        <v>205</v>
      </c>
      <c r="I1564">
        <v>43039</v>
      </c>
      <c r="J1564">
        <v>188</v>
      </c>
      <c r="K1564">
        <v>214</v>
      </c>
      <c r="L1564">
        <v>2</v>
      </c>
      <c r="M1564">
        <v>6420</v>
      </c>
      <c r="N1564">
        <v>2060.2559999999999</v>
      </c>
      <c r="O1564">
        <v>1030.1279999999999</v>
      </c>
      <c r="P1564">
        <v>107</v>
      </c>
      <c r="Q1564">
        <v>30</v>
      </c>
      <c r="R1564">
        <v>4359.7439999999997</v>
      </c>
      <c r="S1564">
        <v>2018</v>
      </c>
      <c r="T1564">
        <v>5</v>
      </c>
      <c r="U1564">
        <v>19</v>
      </c>
    </row>
    <row r="1565" spans="1:21" x14ac:dyDescent="0.3">
      <c r="A1565" s="5" t="s">
        <v>168</v>
      </c>
      <c r="B1565" s="5" t="s">
        <v>206</v>
      </c>
      <c r="C1565" s="5" t="s">
        <v>116</v>
      </c>
      <c r="D1565" s="5" t="s">
        <v>283</v>
      </c>
      <c r="E1565" s="5" t="s">
        <v>172</v>
      </c>
      <c r="F1565" s="6">
        <v>43227</v>
      </c>
      <c r="G1565" s="5" t="s">
        <v>148</v>
      </c>
      <c r="H1565" s="5" t="s">
        <v>216</v>
      </c>
      <c r="I1565">
        <v>43039</v>
      </c>
      <c r="J1565">
        <v>188</v>
      </c>
      <c r="K1565">
        <v>104</v>
      </c>
      <c r="L1565">
        <v>1</v>
      </c>
      <c r="M1565">
        <v>3120</v>
      </c>
      <c r="N1565">
        <v>1030.1279999999999</v>
      </c>
      <c r="O1565">
        <v>1030.1279999999999</v>
      </c>
      <c r="P1565">
        <v>104</v>
      </c>
      <c r="Q1565">
        <v>30</v>
      </c>
      <c r="R1565">
        <v>2089.8719999999998</v>
      </c>
      <c r="S1565">
        <v>2018</v>
      </c>
      <c r="T1565">
        <v>5</v>
      </c>
      <c r="U1565">
        <v>19</v>
      </c>
    </row>
    <row r="1566" spans="1:21" x14ac:dyDescent="0.3">
      <c r="A1566" s="5" t="s">
        <v>168</v>
      </c>
      <c r="B1566" s="5" t="s">
        <v>206</v>
      </c>
      <c r="C1566" s="5" t="s">
        <v>116</v>
      </c>
      <c r="D1566" s="5" t="s">
        <v>283</v>
      </c>
      <c r="E1566" s="5" t="s">
        <v>172</v>
      </c>
      <c r="F1566" s="6">
        <v>43227</v>
      </c>
      <c r="G1566" s="5" t="s">
        <v>148</v>
      </c>
      <c r="H1566" s="5" t="s">
        <v>183</v>
      </c>
      <c r="I1566">
        <v>43039</v>
      </c>
      <c r="J1566">
        <v>188</v>
      </c>
      <c r="K1566">
        <v>433</v>
      </c>
      <c r="L1566">
        <v>4</v>
      </c>
      <c r="M1566">
        <v>12990</v>
      </c>
      <c r="N1566">
        <v>4120.5129999999999</v>
      </c>
      <c r="O1566">
        <v>1030.1279999999999</v>
      </c>
      <c r="P1566">
        <v>108.25</v>
      </c>
      <c r="Q1566">
        <v>30</v>
      </c>
      <c r="R1566">
        <v>8869.4869999999992</v>
      </c>
      <c r="S1566">
        <v>2018</v>
      </c>
      <c r="T1566">
        <v>5</v>
      </c>
      <c r="U1566">
        <v>19</v>
      </c>
    </row>
    <row r="1567" spans="1:21" x14ac:dyDescent="0.3">
      <c r="A1567" s="5" t="s">
        <v>168</v>
      </c>
      <c r="B1567" s="5" t="s">
        <v>206</v>
      </c>
      <c r="C1567" s="5" t="s">
        <v>116</v>
      </c>
      <c r="D1567" s="5" t="s">
        <v>283</v>
      </c>
      <c r="E1567" s="5" t="s">
        <v>172</v>
      </c>
      <c r="F1567" s="6">
        <v>43227</v>
      </c>
      <c r="G1567" s="5" t="s">
        <v>148</v>
      </c>
      <c r="H1567" s="5" t="s">
        <v>182</v>
      </c>
      <c r="I1567">
        <v>43039</v>
      </c>
      <c r="J1567">
        <v>188</v>
      </c>
      <c r="K1567">
        <v>277</v>
      </c>
      <c r="L1567">
        <v>2</v>
      </c>
      <c r="M1567">
        <v>8310</v>
      </c>
      <c r="N1567">
        <v>2060.2559999999999</v>
      </c>
      <c r="O1567">
        <v>1030.1279999999999</v>
      </c>
      <c r="P1567">
        <v>138.5</v>
      </c>
      <c r="Q1567">
        <v>30</v>
      </c>
      <c r="R1567">
        <v>6249.7439999999997</v>
      </c>
      <c r="S1567">
        <v>2018</v>
      </c>
      <c r="T1567">
        <v>5</v>
      </c>
      <c r="U1567">
        <v>19</v>
      </c>
    </row>
    <row r="1568" spans="1:21" x14ac:dyDescent="0.3">
      <c r="A1568" s="5" t="s">
        <v>168</v>
      </c>
      <c r="B1568" s="5" t="s">
        <v>206</v>
      </c>
      <c r="C1568" s="5" t="s">
        <v>116</v>
      </c>
      <c r="D1568" s="5" t="s">
        <v>283</v>
      </c>
      <c r="E1568" s="5" t="s">
        <v>172</v>
      </c>
      <c r="F1568" s="6">
        <v>43227</v>
      </c>
      <c r="G1568" s="5" t="s">
        <v>148</v>
      </c>
      <c r="H1568" s="5" t="s">
        <v>222</v>
      </c>
      <c r="I1568">
        <v>43039</v>
      </c>
      <c r="J1568">
        <v>188</v>
      </c>
      <c r="K1568">
        <v>352</v>
      </c>
      <c r="L1568">
        <v>3</v>
      </c>
      <c r="M1568">
        <v>10560</v>
      </c>
      <c r="N1568">
        <v>3090.384</v>
      </c>
      <c r="O1568">
        <v>1030.1279999999999</v>
      </c>
      <c r="P1568">
        <v>117.33333333333333</v>
      </c>
      <c r="Q1568">
        <v>30</v>
      </c>
      <c r="R1568">
        <v>7469.616</v>
      </c>
      <c r="S1568">
        <v>2018</v>
      </c>
      <c r="T1568">
        <v>5</v>
      </c>
      <c r="U1568">
        <v>19</v>
      </c>
    </row>
    <row r="1569" spans="1:21" x14ac:dyDescent="0.3">
      <c r="A1569" s="5" t="s">
        <v>168</v>
      </c>
      <c r="B1569" s="5" t="s">
        <v>206</v>
      </c>
      <c r="C1569" s="5" t="s">
        <v>116</v>
      </c>
      <c r="D1569" s="5" t="s">
        <v>283</v>
      </c>
      <c r="E1569" s="5" t="s">
        <v>172</v>
      </c>
      <c r="F1569" s="6">
        <v>43227</v>
      </c>
      <c r="G1569" s="5" t="s">
        <v>148</v>
      </c>
      <c r="H1569" s="5" t="s">
        <v>208</v>
      </c>
      <c r="I1569">
        <v>43039</v>
      </c>
      <c r="J1569">
        <v>188</v>
      </c>
      <c r="K1569">
        <v>111.4</v>
      </c>
      <c r="L1569">
        <v>1</v>
      </c>
      <c r="M1569">
        <v>3286.3</v>
      </c>
      <c r="N1569">
        <v>1030.1279999999999</v>
      </c>
      <c r="O1569">
        <v>1030.1279999999999</v>
      </c>
      <c r="P1569">
        <v>111.4</v>
      </c>
      <c r="Q1569">
        <v>29.5</v>
      </c>
      <c r="R1569">
        <v>2256.172</v>
      </c>
      <c r="S1569">
        <v>2018</v>
      </c>
      <c r="T1569">
        <v>5</v>
      </c>
      <c r="U1569">
        <v>19</v>
      </c>
    </row>
    <row r="1570" spans="1:21" x14ac:dyDescent="0.3">
      <c r="A1570" s="5" t="s">
        <v>168</v>
      </c>
      <c r="B1570" s="5" t="s">
        <v>206</v>
      </c>
      <c r="C1570" s="5" t="s">
        <v>116</v>
      </c>
      <c r="D1570" s="5" t="s">
        <v>283</v>
      </c>
      <c r="E1570" s="5" t="s">
        <v>172</v>
      </c>
      <c r="F1570" s="6">
        <v>43227</v>
      </c>
      <c r="G1570" s="5" t="s">
        <v>148</v>
      </c>
      <c r="H1570" s="5" t="s">
        <v>209</v>
      </c>
      <c r="I1570">
        <v>43039</v>
      </c>
      <c r="J1570">
        <v>188</v>
      </c>
      <c r="K1570">
        <v>169</v>
      </c>
      <c r="L1570">
        <v>2</v>
      </c>
      <c r="M1570">
        <v>4985.5</v>
      </c>
      <c r="N1570">
        <v>2060.2559999999999</v>
      </c>
      <c r="O1570">
        <v>1030.1279999999999</v>
      </c>
      <c r="P1570">
        <v>84.5</v>
      </c>
      <c r="Q1570">
        <v>29.5</v>
      </c>
      <c r="R1570">
        <v>2925.2440000000001</v>
      </c>
      <c r="S1570">
        <v>2018</v>
      </c>
      <c r="T1570">
        <v>5</v>
      </c>
      <c r="U1570">
        <v>19</v>
      </c>
    </row>
    <row r="1571" spans="1:21" x14ac:dyDescent="0.3">
      <c r="A1571" s="5" t="s">
        <v>168</v>
      </c>
      <c r="B1571" s="5" t="s">
        <v>206</v>
      </c>
      <c r="C1571" s="5" t="s">
        <v>116</v>
      </c>
      <c r="D1571" s="5" t="s">
        <v>283</v>
      </c>
      <c r="E1571" s="5" t="s">
        <v>227</v>
      </c>
      <c r="F1571" s="6">
        <v>43227</v>
      </c>
      <c r="G1571" s="5" t="s">
        <v>148</v>
      </c>
      <c r="H1571" s="5" t="s">
        <v>222</v>
      </c>
      <c r="I1571">
        <v>43039</v>
      </c>
      <c r="J1571">
        <v>188</v>
      </c>
      <c r="K1571">
        <v>-352</v>
      </c>
      <c r="L1571">
        <v>-3</v>
      </c>
      <c r="M1571">
        <v>-10560</v>
      </c>
      <c r="N1571">
        <v>-3090.384</v>
      </c>
      <c r="O1571">
        <v>-1030.1279999999999</v>
      </c>
      <c r="P1571">
        <v>117.33333333333333</v>
      </c>
      <c r="Q1571">
        <v>30</v>
      </c>
      <c r="R1571">
        <v>-7469.616</v>
      </c>
      <c r="S1571">
        <v>2018</v>
      </c>
      <c r="T1571">
        <v>5</v>
      </c>
      <c r="U1571">
        <v>19</v>
      </c>
    </row>
    <row r="1572" spans="1:21" x14ac:dyDescent="0.3">
      <c r="A1572" s="5" t="s">
        <v>168</v>
      </c>
      <c r="B1572" s="5" t="s">
        <v>206</v>
      </c>
      <c r="C1572" s="5" t="s">
        <v>116</v>
      </c>
      <c r="D1572" s="5" t="s">
        <v>283</v>
      </c>
      <c r="E1572" s="5" t="s">
        <v>227</v>
      </c>
      <c r="F1572" s="6">
        <v>43227</v>
      </c>
      <c r="G1572" s="5" t="s">
        <v>148</v>
      </c>
      <c r="H1572" s="5" t="s">
        <v>237</v>
      </c>
      <c r="I1572">
        <v>43039</v>
      </c>
      <c r="J1572">
        <v>188</v>
      </c>
      <c r="K1572">
        <v>-310</v>
      </c>
      <c r="L1572">
        <v>-3</v>
      </c>
      <c r="M1572">
        <v>-9300</v>
      </c>
      <c r="N1572">
        <v>-3090.384</v>
      </c>
      <c r="O1572">
        <v>-1030.1279999999999</v>
      </c>
      <c r="P1572">
        <v>103.33333333333333</v>
      </c>
      <c r="Q1572">
        <v>30</v>
      </c>
      <c r="R1572">
        <v>-6209.616</v>
      </c>
      <c r="S1572">
        <v>2018</v>
      </c>
      <c r="T1572">
        <v>5</v>
      </c>
      <c r="U1572">
        <v>19</v>
      </c>
    </row>
    <row r="1573" spans="1:21" x14ac:dyDescent="0.3">
      <c r="A1573" s="5" t="s">
        <v>168</v>
      </c>
      <c r="B1573" s="5" t="s">
        <v>206</v>
      </c>
      <c r="C1573" s="5" t="s">
        <v>116</v>
      </c>
      <c r="D1573" s="5" t="s">
        <v>283</v>
      </c>
      <c r="E1573" s="5" t="s">
        <v>172</v>
      </c>
      <c r="F1573" s="6">
        <v>43227</v>
      </c>
      <c r="G1573" s="5" t="s">
        <v>148</v>
      </c>
      <c r="H1573" s="5" t="s">
        <v>284</v>
      </c>
      <c r="I1573">
        <v>43039</v>
      </c>
      <c r="J1573">
        <v>188</v>
      </c>
      <c r="K1573">
        <v>277</v>
      </c>
      <c r="L1573">
        <v>2</v>
      </c>
      <c r="M1573">
        <v>8310</v>
      </c>
      <c r="N1573">
        <v>2060.2559999999999</v>
      </c>
      <c r="O1573">
        <v>1030.1279999999999</v>
      </c>
      <c r="P1573">
        <v>138.5</v>
      </c>
      <c r="Q1573">
        <v>30</v>
      </c>
      <c r="R1573">
        <v>6249.7439999999997</v>
      </c>
      <c r="S1573">
        <v>2018</v>
      </c>
      <c r="T1573">
        <v>5</v>
      </c>
      <c r="U1573">
        <v>19</v>
      </c>
    </row>
    <row r="1574" spans="1:21" x14ac:dyDescent="0.3">
      <c r="A1574" s="5" t="s">
        <v>168</v>
      </c>
      <c r="B1574" s="5" t="s">
        <v>206</v>
      </c>
      <c r="C1574" s="5" t="s">
        <v>116</v>
      </c>
      <c r="D1574" s="5" t="s">
        <v>283</v>
      </c>
      <c r="E1574" s="5" t="s">
        <v>172</v>
      </c>
      <c r="F1574" s="6">
        <v>43227</v>
      </c>
      <c r="G1574" s="5" t="s">
        <v>148</v>
      </c>
      <c r="H1574" s="5" t="s">
        <v>190</v>
      </c>
      <c r="I1574">
        <v>43039</v>
      </c>
      <c r="J1574">
        <v>188</v>
      </c>
      <c r="K1574">
        <v>130</v>
      </c>
      <c r="L1574">
        <v>1</v>
      </c>
      <c r="M1574">
        <v>1500</v>
      </c>
      <c r="N1574">
        <v>1030.1279999999999</v>
      </c>
      <c r="O1574">
        <v>1030.1279999999999</v>
      </c>
      <c r="P1574">
        <v>130</v>
      </c>
      <c r="Q1574">
        <v>11.538500000000001</v>
      </c>
      <c r="R1574">
        <v>469.87200000000001</v>
      </c>
      <c r="S1574">
        <v>2018</v>
      </c>
      <c r="T1574">
        <v>5</v>
      </c>
      <c r="U1574">
        <v>19</v>
      </c>
    </row>
    <row r="1575" spans="1:21" x14ac:dyDescent="0.3">
      <c r="A1575" s="5" t="s">
        <v>168</v>
      </c>
      <c r="B1575" s="5" t="s">
        <v>175</v>
      </c>
      <c r="C1575" s="5" t="s">
        <v>86</v>
      </c>
      <c r="D1575" s="5" t="s">
        <v>252</v>
      </c>
      <c r="E1575" s="5" t="s">
        <v>172</v>
      </c>
      <c r="F1575" s="6">
        <v>43229</v>
      </c>
      <c r="G1575" s="5" t="s">
        <v>148</v>
      </c>
      <c r="H1575" s="5" t="s">
        <v>194</v>
      </c>
      <c r="I1575">
        <v>43049</v>
      </c>
      <c r="J1575">
        <v>180</v>
      </c>
      <c r="K1575">
        <v>360.5</v>
      </c>
      <c r="L1575">
        <v>3</v>
      </c>
      <c r="M1575">
        <v>10454.5</v>
      </c>
      <c r="N1575">
        <v>9570.4009999999998</v>
      </c>
      <c r="O1575">
        <v>3190.134</v>
      </c>
      <c r="P1575">
        <v>120.16666666666667</v>
      </c>
      <c r="Q1575">
        <v>29</v>
      </c>
      <c r="R1575">
        <v>884.09900000000005</v>
      </c>
      <c r="S1575">
        <v>2018</v>
      </c>
      <c r="T1575">
        <v>5</v>
      </c>
      <c r="U1575">
        <v>19</v>
      </c>
    </row>
    <row r="1576" spans="1:21" x14ac:dyDescent="0.3">
      <c r="A1576" s="5" t="s">
        <v>168</v>
      </c>
      <c r="B1576" s="5" t="s">
        <v>175</v>
      </c>
      <c r="C1576" s="5" t="s">
        <v>86</v>
      </c>
      <c r="D1576" s="5" t="s">
        <v>252</v>
      </c>
      <c r="E1576" s="5" t="s">
        <v>172</v>
      </c>
      <c r="F1576" s="6">
        <v>43229</v>
      </c>
      <c r="G1576" s="5" t="s">
        <v>148</v>
      </c>
      <c r="H1576" s="5" t="s">
        <v>212</v>
      </c>
      <c r="I1576">
        <v>43049</v>
      </c>
      <c r="J1576">
        <v>180</v>
      </c>
      <c r="K1576">
        <v>115.5</v>
      </c>
      <c r="L1576">
        <v>1</v>
      </c>
      <c r="M1576">
        <v>3580.5</v>
      </c>
      <c r="N1576">
        <v>3190.134</v>
      </c>
      <c r="O1576">
        <v>3190.134</v>
      </c>
      <c r="P1576">
        <v>115.5</v>
      </c>
      <c r="Q1576">
        <v>31</v>
      </c>
      <c r="R1576">
        <v>390.36599999999999</v>
      </c>
      <c r="S1576">
        <v>2018</v>
      </c>
      <c r="T1576">
        <v>5</v>
      </c>
      <c r="U1576">
        <v>19</v>
      </c>
    </row>
    <row r="1577" spans="1:21" x14ac:dyDescent="0.3">
      <c r="A1577" s="5" t="s">
        <v>168</v>
      </c>
      <c r="B1577" s="5" t="s">
        <v>206</v>
      </c>
      <c r="C1577" s="5" t="s">
        <v>116</v>
      </c>
      <c r="D1577" s="5" t="s">
        <v>283</v>
      </c>
      <c r="E1577" s="5" t="s">
        <v>172</v>
      </c>
      <c r="F1577" s="6">
        <v>43229</v>
      </c>
      <c r="G1577" s="5" t="s">
        <v>148</v>
      </c>
      <c r="H1577" s="5" t="s">
        <v>178</v>
      </c>
      <c r="I1577">
        <v>43039</v>
      </c>
      <c r="J1577">
        <v>190</v>
      </c>
      <c r="K1577">
        <v>110.8</v>
      </c>
      <c r="L1577">
        <v>1</v>
      </c>
      <c r="M1577">
        <v>3213.2</v>
      </c>
      <c r="N1577">
        <v>1063.3579999999999</v>
      </c>
      <c r="O1577">
        <v>1063.3579999999999</v>
      </c>
      <c r="P1577">
        <v>110.8</v>
      </c>
      <c r="Q1577">
        <v>29</v>
      </c>
      <c r="R1577">
        <v>2149.8420000000001</v>
      </c>
      <c r="S1577">
        <v>2018</v>
      </c>
      <c r="T1577">
        <v>5</v>
      </c>
      <c r="U1577">
        <v>19</v>
      </c>
    </row>
    <row r="1578" spans="1:21" x14ac:dyDescent="0.3">
      <c r="A1578" s="5" t="s">
        <v>168</v>
      </c>
      <c r="B1578" s="5" t="s">
        <v>206</v>
      </c>
      <c r="C1578" s="5" t="s">
        <v>116</v>
      </c>
      <c r="D1578" s="5" t="s">
        <v>283</v>
      </c>
      <c r="E1578" s="5" t="s">
        <v>172</v>
      </c>
      <c r="F1578" s="6">
        <v>43229</v>
      </c>
      <c r="G1578" s="5" t="s">
        <v>148</v>
      </c>
      <c r="H1578" s="5" t="s">
        <v>197</v>
      </c>
      <c r="I1578">
        <v>43039</v>
      </c>
      <c r="J1578">
        <v>190</v>
      </c>
      <c r="K1578">
        <v>515</v>
      </c>
      <c r="L1578">
        <v>4</v>
      </c>
      <c r="M1578">
        <v>14935</v>
      </c>
      <c r="N1578">
        <v>4253.4319999999998</v>
      </c>
      <c r="O1578">
        <v>1063.3579999999999</v>
      </c>
      <c r="P1578">
        <v>128.75</v>
      </c>
      <c r="Q1578">
        <v>29</v>
      </c>
      <c r="R1578">
        <v>10681.567999999999</v>
      </c>
      <c r="S1578">
        <v>2018</v>
      </c>
      <c r="T1578">
        <v>5</v>
      </c>
      <c r="U1578">
        <v>19</v>
      </c>
    </row>
    <row r="1579" spans="1:21" x14ac:dyDescent="0.3">
      <c r="A1579" s="5" t="s">
        <v>168</v>
      </c>
      <c r="B1579" s="5" t="s">
        <v>206</v>
      </c>
      <c r="C1579" s="5" t="s">
        <v>116</v>
      </c>
      <c r="D1579" s="5" t="s">
        <v>283</v>
      </c>
      <c r="E1579" s="5" t="s">
        <v>172</v>
      </c>
      <c r="F1579" s="6">
        <v>43229</v>
      </c>
      <c r="G1579" s="5" t="s">
        <v>148</v>
      </c>
      <c r="H1579" s="5" t="s">
        <v>209</v>
      </c>
      <c r="I1579">
        <v>43039</v>
      </c>
      <c r="J1579">
        <v>190</v>
      </c>
      <c r="K1579">
        <v>230</v>
      </c>
      <c r="L1579">
        <v>2</v>
      </c>
      <c r="M1579">
        <v>6670</v>
      </c>
      <c r="N1579">
        <v>2126.7159999999999</v>
      </c>
      <c r="O1579">
        <v>1063.3579999999999</v>
      </c>
      <c r="P1579">
        <v>115</v>
      </c>
      <c r="Q1579">
        <v>29</v>
      </c>
      <c r="R1579">
        <v>4543.2839999999997</v>
      </c>
      <c r="S1579">
        <v>2018</v>
      </c>
      <c r="T1579">
        <v>5</v>
      </c>
      <c r="U1579">
        <v>19</v>
      </c>
    </row>
    <row r="1580" spans="1:21" x14ac:dyDescent="0.3">
      <c r="A1580" s="5" t="s">
        <v>168</v>
      </c>
      <c r="B1580" s="5" t="s">
        <v>206</v>
      </c>
      <c r="C1580" s="5" t="s">
        <v>117</v>
      </c>
      <c r="D1580" s="5" t="s">
        <v>260</v>
      </c>
      <c r="E1580" s="5" t="s">
        <v>172</v>
      </c>
      <c r="F1580" s="6">
        <v>43229</v>
      </c>
      <c r="G1580" s="5" t="s">
        <v>148</v>
      </c>
      <c r="H1580" s="5" t="s">
        <v>201</v>
      </c>
      <c r="I1580">
        <v>43051</v>
      </c>
      <c r="J1580">
        <v>178</v>
      </c>
      <c r="K1580">
        <v>369</v>
      </c>
      <c r="L1580">
        <v>3</v>
      </c>
      <c r="M1580">
        <v>10885.5</v>
      </c>
      <c r="N1580">
        <v>9683.2800000000007</v>
      </c>
      <c r="O1580">
        <v>3227.76</v>
      </c>
      <c r="P1580">
        <v>123</v>
      </c>
      <c r="Q1580">
        <v>29.5</v>
      </c>
      <c r="R1580">
        <v>1202.22</v>
      </c>
      <c r="S1580">
        <v>2018</v>
      </c>
      <c r="T1580">
        <v>5</v>
      </c>
      <c r="U1580">
        <v>19</v>
      </c>
    </row>
    <row r="1581" spans="1:21" x14ac:dyDescent="0.3">
      <c r="A1581" s="5" t="s">
        <v>168</v>
      </c>
      <c r="B1581" s="5" t="s">
        <v>206</v>
      </c>
      <c r="C1581" s="5" t="s">
        <v>117</v>
      </c>
      <c r="D1581" s="5" t="s">
        <v>260</v>
      </c>
      <c r="E1581" s="5" t="s">
        <v>172</v>
      </c>
      <c r="F1581" s="6">
        <v>43229</v>
      </c>
      <c r="G1581" s="5" t="s">
        <v>148</v>
      </c>
      <c r="H1581" s="5" t="s">
        <v>202</v>
      </c>
      <c r="I1581">
        <v>43051</v>
      </c>
      <c r="J1581">
        <v>178</v>
      </c>
      <c r="K1581">
        <v>1212</v>
      </c>
      <c r="L1581">
        <v>10</v>
      </c>
      <c r="M1581">
        <v>35754</v>
      </c>
      <c r="N1581">
        <v>32277.599999999999</v>
      </c>
      <c r="O1581">
        <v>3227.76</v>
      </c>
      <c r="P1581">
        <v>121.2</v>
      </c>
      <c r="Q1581">
        <v>29.5</v>
      </c>
      <c r="R1581">
        <v>3476.4</v>
      </c>
      <c r="S1581">
        <v>2018</v>
      </c>
      <c r="T1581">
        <v>5</v>
      </c>
      <c r="U1581">
        <v>19</v>
      </c>
    </row>
    <row r="1582" spans="1:21" x14ac:dyDescent="0.3">
      <c r="A1582" s="5" t="s">
        <v>168</v>
      </c>
      <c r="B1582" s="5" t="s">
        <v>206</v>
      </c>
      <c r="C1582" s="5" t="s">
        <v>117</v>
      </c>
      <c r="D1582" s="5" t="s">
        <v>260</v>
      </c>
      <c r="E1582" s="5" t="s">
        <v>172</v>
      </c>
      <c r="F1582" s="6">
        <v>43229</v>
      </c>
      <c r="G1582" s="5" t="s">
        <v>148</v>
      </c>
      <c r="H1582" s="5" t="s">
        <v>218</v>
      </c>
      <c r="I1582">
        <v>43051</v>
      </c>
      <c r="J1582">
        <v>178</v>
      </c>
      <c r="K1582">
        <v>524</v>
      </c>
      <c r="L1582">
        <v>4</v>
      </c>
      <c r="M1582">
        <v>15458</v>
      </c>
      <c r="N1582">
        <v>12911.04</v>
      </c>
      <c r="O1582">
        <v>3227.76</v>
      </c>
      <c r="P1582">
        <v>131</v>
      </c>
      <c r="Q1582">
        <v>29.5</v>
      </c>
      <c r="R1582">
        <v>2546.96</v>
      </c>
      <c r="S1582">
        <v>2018</v>
      </c>
      <c r="T1582">
        <v>5</v>
      </c>
      <c r="U1582">
        <v>19</v>
      </c>
    </row>
    <row r="1583" spans="1:21" x14ac:dyDescent="0.3">
      <c r="A1583" s="5" t="s">
        <v>168</v>
      </c>
      <c r="B1583" s="5" t="s">
        <v>206</v>
      </c>
      <c r="C1583" s="5" t="s">
        <v>117</v>
      </c>
      <c r="D1583" s="5" t="s">
        <v>260</v>
      </c>
      <c r="E1583" s="5" t="s">
        <v>172</v>
      </c>
      <c r="F1583" s="6">
        <v>43229</v>
      </c>
      <c r="G1583" s="5" t="s">
        <v>148</v>
      </c>
      <c r="H1583" s="5" t="s">
        <v>217</v>
      </c>
      <c r="I1583">
        <v>43051</v>
      </c>
      <c r="J1583">
        <v>178</v>
      </c>
      <c r="K1583">
        <v>1216</v>
      </c>
      <c r="L1583">
        <v>10</v>
      </c>
      <c r="M1583">
        <v>35872</v>
      </c>
      <c r="N1583">
        <v>32277.599999999999</v>
      </c>
      <c r="O1583">
        <v>3227.76</v>
      </c>
      <c r="P1583">
        <v>121.6</v>
      </c>
      <c r="Q1583">
        <v>29.5</v>
      </c>
      <c r="R1583">
        <v>3594.4</v>
      </c>
      <c r="S1583">
        <v>2018</v>
      </c>
      <c r="T1583">
        <v>5</v>
      </c>
      <c r="U1583">
        <v>19</v>
      </c>
    </row>
    <row r="1584" spans="1:21" x14ac:dyDescent="0.3">
      <c r="A1584" s="5" t="s">
        <v>168</v>
      </c>
      <c r="B1584" s="5" t="s">
        <v>206</v>
      </c>
      <c r="C1584" s="5" t="s">
        <v>117</v>
      </c>
      <c r="D1584" s="5" t="s">
        <v>260</v>
      </c>
      <c r="E1584" s="5" t="s">
        <v>172</v>
      </c>
      <c r="F1584" s="6">
        <v>43229</v>
      </c>
      <c r="G1584" s="5" t="s">
        <v>148</v>
      </c>
      <c r="H1584" s="5" t="s">
        <v>184</v>
      </c>
      <c r="I1584">
        <v>43051</v>
      </c>
      <c r="J1584">
        <v>178</v>
      </c>
      <c r="K1584">
        <v>2585</v>
      </c>
      <c r="L1584">
        <v>20</v>
      </c>
      <c r="M1584">
        <v>74965</v>
      </c>
      <c r="N1584">
        <v>64555.199000000001</v>
      </c>
      <c r="O1584">
        <v>3227.76</v>
      </c>
      <c r="P1584">
        <v>129.25</v>
      </c>
      <c r="Q1584">
        <v>29</v>
      </c>
      <c r="R1584">
        <v>10409.800999999999</v>
      </c>
      <c r="S1584">
        <v>2018</v>
      </c>
      <c r="T1584">
        <v>5</v>
      </c>
      <c r="U1584">
        <v>19</v>
      </c>
    </row>
    <row r="1585" spans="1:21" x14ac:dyDescent="0.3">
      <c r="A1585" s="5" t="s">
        <v>168</v>
      </c>
      <c r="B1585" s="5" t="s">
        <v>206</v>
      </c>
      <c r="C1585" s="5" t="s">
        <v>117</v>
      </c>
      <c r="D1585" s="5" t="s">
        <v>260</v>
      </c>
      <c r="E1585" s="5" t="s">
        <v>172</v>
      </c>
      <c r="F1585" s="6">
        <v>43229</v>
      </c>
      <c r="G1585" s="5" t="s">
        <v>148</v>
      </c>
      <c r="H1585" s="5" t="s">
        <v>203</v>
      </c>
      <c r="I1585">
        <v>43051</v>
      </c>
      <c r="J1585">
        <v>178</v>
      </c>
      <c r="K1585">
        <v>106</v>
      </c>
      <c r="L1585">
        <v>1</v>
      </c>
      <c r="M1585">
        <v>3127</v>
      </c>
      <c r="N1585">
        <v>3227.76</v>
      </c>
      <c r="O1585">
        <v>3227.76</v>
      </c>
      <c r="P1585">
        <v>106</v>
      </c>
      <c r="Q1585">
        <v>29.5</v>
      </c>
      <c r="R1585">
        <v>-100.76</v>
      </c>
      <c r="S1585">
        <v>2018</v>
      </c>
      <c r="T1585">
        <v>5</v>
      </c>
      <c r="U1585">
        <v>19</v>
      </c>
    </row>
    <row r="1586" spans="1:21" x14ac:dyDescent="0.3">
      <c r="A1586" s="5" t="s">
        <v>168</v>
      </c>
      <c r="B1586" s="5" t="s">
        <v>206</v>
      </c>
      <c r="C1586" s="5" t="s">
        <v>117</v>
      </c>
      <c r="D1586" s="5" t="s">
        <v>260</v>
      </c>
      <c r="E1586" s="5" t="s">
        <v>172</v>
      </c>
      <c r="F1586" s="6">
        <v>43229</v>
      </c>
      <c r="G1586" s="5" t="s">
        <v>148</v>
      </c>
      <c r="H1586" s="5" t="s">
        <v>204</v>
      </c>
      <c r="I1586">
        <v>43051</v>
      </c>
      <c r="J1586">
        <v>178</v>
      </c>
      <c r="K1586">
        <v>360</v>
      </c>
      <c r="L1586">
        <v>3</v>
      </c>
      <c r="M1586">
        <v>10620</v>
      </c>
      <c r="N1586">
        <v>9683.2800000000007</v>
      </c>
      <c r="O1586">
        <v>3227.76</v>
      </c>
      <c r="P1586">
        <v>120</v>
      </c>
      <c r="Q1586">
        <v>29.5</v>
      </c>
      <c r="R1586">
        <v>936.72</v>
      </c>
      <c r="S1586">
        <v>2018</v>
      </c>
      <c r="T1586">
        <v>5</v>
      </c>
      <c r="U1586">
        <v>19</v>
      </c>
    </row>
    <row r="1587" spans="1:21" x14ac:dyDescent="0.3">
      <c r="A1587" s="5" t="s">
        <v>168</v>
      </c>
      <c r="B1587" s="5" t="s">
        <v>206</v>
      </c>
      <c r="C1587" s="5" t="s">
        <v>117</v>
      </c>
      <c r="D1587" s="5" t="s">
        <v>260</v>
      </c>
      <c r="E1587" s="5" t="s">
        <v>172</v>
      </c>
      <c r="F1587" s="6">
        <v>43229</v>
      </c>
      <c r="G1587" s="5" t="s">
        <v>148</v>
      </c>
      <c r="H1587" s="5" t="s">
        <v>237</v>
      </c>
      <c r="I1587">
        <v>43051</v>
      </c>
      <c r="J1587">
        <v>178</v>
      </c>
      <c r="K1587">
        <v>110</v>
      </c>
      <c r="L1587">
        <v>1</v>
      </c>
      <c r="M1587">
        <v>3245</v>
      </c>
      <c r="N1587">
        <v>3227.76</v>
      </c>
      <c r="O1587">
        <v>3227.76</v>
      </c>
      <c r="P1587">
        <v>110</v>
      </c>
      <c r="Q1587">
        <v>29.5</v>
      </c>
      <c r="R1587">
        <v>17.239999999999998</v>
      </c>
      <c r="S1587">
        <v>2018</v>
      </c>
      <c r="T1587">
        <v>5</v>
      </c>
      <c r="U1587">
        <v>19</v>
      </c>
    </row>
    <row r="1588" spans="1:21" x14ac:dyDescent="0.3">
      <c r="A1588" s="5" t="s">
        <v>168</v>
      </c>
      <c r="B1588" s="5" t="s">
        <v>206</v>
      </c>
      <c r="C1588" s="5" t="s">
        <v>117</v>
      </c>
      <c r="D1588" s="5" t="s">
        <v>260</v>
      </c>
      <c r="E1588" s="5" t="s">
        <v>172</v>
      </c>
      <c r="F1588" s="6">
        <v>43229</v>
      </c>
      <c r="G1588" s="5" t="s">
        <v>148</v>
      </c>
      <c r="H1588" s="5" t="s">
        <v>230</v>
      </c>
      <c r="I1588">
        <v>43051</v>
      </c>
      <c r="J1588">
        <v>178</v>
      </c>
      <c r="K1588">
        <v>1213</v>
      </c>
      <c r="L1588">
        <v>10</v>
      </c>
      <c r="M1588">
        <v>35177</v>
      </c>
      <c r="N1588">
        <v>32277.599999999999</v>
      </c>
      <c r="O1588">
        <v>3227.76</v>
      </c>
      <c r="P1588">
        <v>121.3</v>
      </c>
      <c r="Q1588">
        <v>29</v>
      </c>
      <c r="R1588">
        <v>2899.4</v>
      </c>
      <c r="S1588">
        <v>2018</v>
      </c>
      <c r="T1588">
        <v>5</v>
      </c>
      <c r="U1588">
        <v>19</v>
      </c>
    </row>
    <row r="1589" spans="1:21" x14ac:dyDescent="0.3">
      <c r="A1589" s="5" t="s">
        <v>168</v>
      </c>
      <c r="B1589" s="5" t="s">
        <v>206</v>
      </c>
      <c r="C1589" s="5" t="s">
        <v>117</v>
      </c>
      <c r="D1589" s="5" t="s">
        <v>260</v>
      </c>
      <c r="E1589" s="5" t="s">
        <v>172</v>
      </c>
      <c r="F1589" s="6">
        <v>43229</v>
      </c>
      <c r="G1589" s="5" t="s">
        <v>148</v>
      </c>
      <c r="H1589" s="5" t="s">
        <v>180</v>
      </c>
      <c r="I1589">
        <v>43051</v>
      </c>
      <c r="J1589">
        <v>178</v>
      </c>
      <c r="K1589">
        <v>102</v>
      </c>
      <c r="L1589">
        <v>1</v>
      </c>
      <c r="M1589">
        <v>3009</v>
      </c>
      <c r="N1589">
        <v>3227.76</v>
      </c>
      <c r="O1589">
        <v>3227.76</v>
      </c>
      <c r="P1589">
        <v>102</v>
      </c>
      <c r="Q1589">
        <v>29.5</v>
      </c>
      <c r="R1589">
        <v>-218.76</v>
      </c>
      <c r="S1589">
        <v>2018</v>
      </c>
      <c r="T1589">
        <v>5</v>
      </c>
      <c r="U1589">
        <v>19</v>
      </c>
    </row>
    <row r="1590" spans="1:21" x14ac:dyDescent="0.3">
      <c r="A1590" s="5" t="s">
        <v>168</v>
      </c>
      <c r="B1590" s="5" t="s">
        <v>206</v>
      </c>
      <c r="C1590" s="5" t="s">
        <v>117</v>
      </c>
      <c r="D1590" s="5" t="s">
        <v>260</v>
      </c>
      <c r="E1590" s="5" t="s">
        <v>172</v>
      </c>
      <c r="F1590" s="6">
        <v>43229</v>
      </c>
      <c r="G1590" s="5" t="s">
        <v>148</v>
      </c>
      <c r="H1590" s="5" t="s">
        <v>205</v>
      </c>
      <c r="I1590">
        <v>43051</v>
      </c>
      <c r="J1590">
        <v>178</v>
      </c>
      <c r="K1590">
        <v>260</v>
      </c>
      <c r="L1590">
        <v>2</v>
      </c>
      <c r="M1590">
        <v>7670</v>
      </c>
      <c r="N1590">
        <v>6455.52</v>
      </c>
      <c r="O1590">
        <v>3227.76</v>
      </c>
      <c r="P1590">
        <v>130</v>
      </c>
      <c r="Q1590">
        <v>29.5</v>
      </c>
      <c r="R1590">
        <v>1214.48</v>
      </c>
      <c r="S1590">
        <v>2018</v>
      </c>
      <c r="T1590">
        <v>5</v>
      </c>
      <c r="U1590">
        <v>19</v>
      </c>
    </row>
    <row r="1591" spans="1:21" x14ac:dyDescent="0.3">
      <c r="A1591" s="5" t="s">
        <v>168</v>
      </c>
      <c r="B1591" s="5" t="s">
        <v>206</v>
      </c>
      <c r="C1591" s="5" t="s">
        <v>117</v>
      </c>
      <c r="D1591" s="5" t="s">
        <v>260</v>
      </c>
      <c r="E1591" s="5" t="s">
        <v>172</v>
      </c>
      <c r="F1591" s="6">
        <v>43229</v>
      </c>
      <c r="G1591" s="5" t="s">
        <v>148</v>
      </c>
      <c r="H1591" s="5" t="s">
        <v>216</v>
      </c>
      <c r="I1591">
        <v>43051</v>
      </c>
      <c r="J1591">
        <v>178</v>
      </c>
      <c r="K1591">
        <v>226</v>
      </c>
      <c r="L1591">
        <v>2</v>
      </c>
      <c r="M1591">
        <v>6667</v>
      </c>
      <c r="N1591">
        <v>6455.52</v>
      </c>
      <c r="O1591">
        <v>3227.76</v>
      </c>
      <c r="P1591">
        <v>113</v>
      </c>
      <c r="Q1591">
        <v>29.5</v>
      </c>
      <c r="R1591">
        <v>211.48</v>
      </c>
      <c r="S1591">
        <v>2018</v>
      </c>
      <c r="T1591">
        <v>5</v>
      </c>
      <c r="U1591">
        <v>19</v>
      </c>
    </row>
    <row r="1592" spans="1:21" x14ac:dyDescent="0.3">
      <c r="A1592" s="5" t="s">
        <v>168</v>
      </c>
      <c r="B1592" s="5" t="s">
        <v>206</v>
      </c>
      <c r="C1592" s="5" t="s">
        <v>117</v>
      </c>
      <c r="D1592" s="5" t="s">
        <v>260</v>
      </c>
      <c r="E1592" s="5" t="s">
        <v>172</v>
      </c>
      <c r="F1592" s="6">
        <v>43229</v>
      </c>
      <c r="G1592" s="5" t="s">
        <v>148</v>
      </c>
      <c r="H1592" s="5" t="s">
        <v>182</v>
      </c>
      <c r="I1592">
        <v>43051</v>
      </c>
      <c r="J1592">
        <v>178</v>
      </c>
      <c r="K1592">
        <v>125</v>
      </c>
      <c r="L1592">
        <v>1</v>
      </c>
      <c r="M1592">
        <v>3687.5</v>
      </c>
      <c r="N1592">
        <v>3227.76</v>
      </c>
      <c r="O1592">
        <v>3227.76</v>
      </c>
      <c r="P1592">
        <v>125</v>
      </c>
      <c r="Q1592">
        <v>29.5</v>
      </c>
      <c r="R1592">
        <v>459.74</v>
      </c>
      <c r="S1592">
        <v>2018</v>
      </c>
      <c r="T1592">
        <v>5</v>
      </c>
      <c r="U1592">
        <v>19</v>
      </c>
    </row>
    <row r="1593" spans="1:21" x14ac:dyDescent="0.3">
      <c r="A1593" s="5" t="s">
        <v>168</v>
      </c>
      <c r="B1593" s="5" t="s">
        <v>206</v>
      </c>
      <c r="C1593" s="5" t="s">
        <v>117</v>
      </c>
      <c r="D1593" s="5" t="s">
        <v>260</v>
      </c>
      <c r="E1593" s="5" t="s">
        <v>172</v>
      </c>
      <c r="F1593" s="6">
        <v>43229</v>
      </c>
      <c r="G1593" s="5" t="s">
        <v>148</v>
      </c>
      <c r="H1593" s="5" t="s">
        <v>231</v>
      </c>
      <c r="I1593">
        <v>43051</v>
      </c>
      <c r="J1593">
        <v>178</v>
      </c>
      <c r="K1593">
        <v>115</v>
      </c>
      <c r="L1593">
        <v>1</v>
      </c>
      <c r="M1593">
        <v>3392.5</v>
      </c>
      <c r="N1593">
        <v>3227.76</v>
      </c>
      <c r="O1593">
        <v>3227.76</v>
      </c>
      <c r="P1593">
        <v>115</v>
      </c>
      <c r="Q1593">
        <v>29.5</v>
      </c>
      <c r="R1593">
        <v>164.74</v>
      </c>
      <c r="S1593">
        <v>2018</v>
      </c>
      <c r="T1593">
        <v>5</v>
      </c>
      <c r="U1593">
        <v>19</v>
      </c>
    </row>
    <row r="1594" spans="1:21" x14ac:dyDescent="0.3">
      <c r="A1594" s="5" t="s">
        <v>168</v>
      </c>
      <c r="B1594" s="5" t="s">
        <v>206</v>
      </c>
      <c r="C1594" s="5" t="s">
        <v>117</v>
      </c>
      <c r="D1594" s="5" t="s">
        <v>260</v>
      </c>
      <c r="E1594" s="5" t="s">
        <v>172</v>
      </c>
      <c r="F1594" s="6">
        <v>43229</v>
      </c>
      <c r="G1594" s="5" t="s">
        <v>148</v>
      </c>
      <c r="H1594" s="5" t="s">
        <v>284</v>
      </c>
      <c r="I1594">
        <v>43051</v>
      </c>
      <c r="J1594">
        <v>178</v>
      </c>
      <c r="K1594">
        <v>146</v>
      </c>
      <c r="L1594">
        <v>1</v>
      </c>
      <c r="M1594">
        <v>4307</v>
      </c>
      <c r="N1594">
        <v>3227.76</v>
      </c>
      <c r="O1594">
        <v>3227.76</v>
      </c>
      <c r="P1594">
        <v>146</v>
      </c>
      <c r="Q1594">
        <v>29.5</v>
      </c>
      <c r="R1594">
        <v>1079.24</v>
      </c>
      <c r="S1594">
        <v>2018</v>
      </c>
      <c r="T1594">
        <v>5</v>
      </c>
      <c r="U1594">
        <v>19</v>
      </c>
    </row>
    <row r="1595" spans="1:21" x14ac:dyDescent="0.3">
      <c r="A1595" s="5" t="s">
        <v>168</v>
      </c>
      <c r="B1595" s="5" t="s">
        <v>206</v>
      </c>
      <c r="C1595" s="5" t="s">
        <v>117</v>
      </c>
      <c r="D1595" s="5" t="s">
        <v>260</v>
      </c>
      <c r="E1595" s="5" t="s">
        <v>172</v>
      </c>
      <c r="F1595" s="6">
        <v>43229</v>
      </c>
      <c r="G1595" s="5" t="s">
        <v>148</v>
      </c>
      <c r="H1595" s="5" t="s">
        <v>189</v>
      </c>
      <c r="I1595">
        <v>43051</v>
      </c>
      <c r="J1595">
        <v>178</v>
      </c>
      <c r="K1595">
        <v>120</v>
      </c>
      <c r="L1595">
        <v>1</v>
      </c>
      <c r="M1595">
        <v>3540</v>
      </c>
      <c r="N1595">
        <v>3227.76</v>
      </c>
      <c r="O1595">
        <v>3227.76</v>
      </c>
      <c r="P1595">
        <v>120</v>
      </c>
      <c r="Q1595">
        <v>29.5</v>
      </c>
      <c r="R1595">
        <v>312.24</v>
      </c>
      <c r="S1595">
        <v>2018</v>
      </c>
      <c r="T1595">
        <v>5</v>
      </c>
      <c r="U1595">
        <v>19</v>
      </c>
    </row>
    <row r="1596" spans="1:21" x14ac:dyDescent="0.3">
      <c r="A1596" s="5" t="s">
        <v>168</v>
      </c>
      <c r="B1596" s="5" t="s">
        <v>169</v>
      </c>
      <c r="C1596" s="5" t="s">
        <v>170</v>
      </c>
      <c r="D1596" s="5" t="s">
        <v>232</v>
      </c>
      <c r="E1596" s="5" t="s">
        <v>172</v>
      </c>
      <c r="F1596" s="6">
        <v>43231</v>
      </c>
      <c r="G1596" s="5" t="s">
        <v>148</v>
      </c>
      <c r="H1596" s="5" t="s">
        <v>173</v>
      </c>
      <c r="I1596">
        <v>43036</v>
      </c>
      <c r="J1596">
        <v>195</v>
      </c>
      <c r="K1596">
        <v>337.8</v>
      </c>
      <c r="L1596">
        <v>3</v>
      </c>
      <c r="M1596">
        <v>9796.2000000000007</v>
      </c>
      <c r="N1596">
        <v>8439.0490000000009</v>
      </c>
      <c r="O1596">
        <v>2813.0160000000001</v>
      </c>
      <c r="P1596">
        <v>112.60000000000001</v>
      </c>
      <c r="Q1596">
        <v>29</v>
      </c>
      <c r="R1596">
        <v>1357.1510000000001</v>
      </c>
      <c r="S1596">
        <v>2018</v>
      </c>
      <c r="T1596">
        <v>5</v>
      </c>
      <c r="U1596">
        <v>19</v>
      </c>
    </row>
    <row r="1597" spans="1:21" x14ac:dyDescent="0.3">
      <c r="A1597" s="5" t="s">
        <v>168</v>
      </c>
      <c r="B1597" s="5" t="s">
        <v>169</v>
      </c>
      <c r="C1597" s="5" t="s">
        <v>170</v>
      </c>
      <c r="D1597" s="5" t="s">
        <v>232</v>
      </c>
      <c r="E1597" s="5" t="s">
        <v>172</v>
      </c>
      <c r="F1597" s="6">
        <v>43231</v>
      </c>
      <c r="G1597" s="5" t="s">
        <v>148</v>
      </c>
      <c r="H1597" s="5" t="s">
        <v>173</v>
      </c>
      <c r="I1597">
        <v>43036</v>
      </c>
      <c r="J1597">
        <v>195</v>
      </c>
      <c r="K1597">
        <v>224.8</v>
      </c>
      <c r="L1597">
        <v>2</v>
      </c>
      <c r="M1597">
        <v>6519.2</v>
      </c>
      <c r="N1597">
        <v>5626.0330000000004</v>
      </c>
      <c r="O1597">
        <v>2813.0160000000001</v>
      </c>
      <c r="P1597">
        <v>112.4</v>
      </c>
      <c r="Q1597">
        <v>29</v>
      </c>
      <c r="R1597">
        <v>893.16700000000003</v>
      </c>
      <c r="S1597">
        <v>2018</v>
      </c>
      <c r="T1597">
        <v>5</v>
      </c>
      <c r="U1597">
        <v>19</v>
      </c>
    </row>
    <row r="1598" spans="1:21" x14ac:dyDescent="0.3">
      <c r="A1598" s="5" t="s">
        <v>168</v>
      </c>
      <c r="B1598" s="5" t="s">
        <v>175</v>
      </c>
      <c r="C1598" s="5" t="s">
        <v>86</v>
      </c>
      <c r="D1598" s="5" t="s">
        <v>252</v>
      </c>
      <c r="E1598" s="5" t="s">
        <v>172</v>
      </c>
      <c r="F1598" s="6">
        <v>43231</v>
      </c>
      <c r="G1598" s="5" t="s">
        <v>148</v>
      </c>
      <c r="H1598" s="5" t="s">
        <v>199</v>
      </c>
      <c r="I1598">
        <v>43049</v>
      </c>
      <c r="J1598">
        <v>182</v>
      </c>
      <c r="K1598">
        <v>266</v>
      </c>
      <c r="L1598">
        <v>2</v>
      </c>
      <c r="M1598">
        <v>7714</v>
      </c>
      <c r="N1598">
        <v>6380.2669999999998</v>
      </c>
      <c r="O1598">
        <v>3190.134</v>
      </c>
      <c r="P1598">
        <v>133</v>
      </c>
      <c r="Q1598">
        <v>29</v>
      </c>
      <c r="R1598">
        <v>1333.7329999999999</v>
      </c>
      <c r="S1598">
        <v>2018</v>
      </c>
      <c r="T1598">
        <v>5</v>
      </c>
      <c r="U1598">
        <v>19</v>
      </c>
    </row>
    <row r="1599" spans="1:21" x14ac:dyDescent="0.3">
      <c r="A1599" s="5" t="s">
        <v>168</v>
      </c>
      <c r="B1599" s="5" t="s">
        <v>175</v>
      </c>
      <c r="C1599" s="5" t="s">
        <v>86</v>
      </c>
      <c r="D1599" s="5" t="s">
        <v>252</v>
      </c>
      <c r="E1599" s="5" t="s">
        <v>172</v>
      </c>
      <c r="F1599" s="6">
        <v>43231</v>
      </c>
      <c r="G1599" s="5" t="s">
        <v>148</v>
      </c>
      <c r="H1599" s="5" t="s">
        <v>200</v>
      </c>
      <c r="I1599">
        <v>43049</v>
      </c>
      <c r="J1599">
        <v>182</v>
      </c>
      <c r="K1599">
        <v>756</v>
      </c>
      <c r="L1599">
        <v>6</v>
      </c>
      <c r="M1599">
        <v>21924</v>
      </c>
      <c r="N1599">
        <v>19140.802</v>
      </c>
      <c r="O1599">
        <v>3190.134</v>
      </c>
      <c r="P1599">
        <v>126</v>
      </c>
      <c r="Q1599">
        <v>29</v>
      </c>
      <c r="R1599">
        <v>2783.1979999999999</v>
      </c>
      <c r="S1599">
        <v>2018</v>
      </c>
      <c r="T1599">
        <v>5</v>
      </c>
      <c r="U1599">
        <v>19</v>
      </c>
    </row>
    <row r="1600" spans="1:21" x14ac:dyDescent="0.3">
      <c r="A1600" s="5" t="s">
        <v>168</v>
      </c>
      <c r="B1600" s="5" t="s">
        <v>175</v>
      </c>
      <c r="C1600" s="5" t="s">
        <v>86</v>
      </c>
      <c r="D1600" s="5" t="s">
        <v>252</v>
      </c>
      <c r="E1600" s="5" t="s">
        <v>172</v>
      </c>
      <c r="F1600" s="6">
        <v>43231</v>
      </c>
      <c r="G1600" s="5" t="s">
        <v>148</v>
      </c>
      <c r="H1600" s="5" t="s">
        <v>215</v>
      </c>
      <c r="I1600">
        <v>43049</v>
      </c>
      <c r="J1600">
        <v>182</v>
      </c>
      <c r="K1600">
        <v>380</v>
      </c>
      <c r="L1600">
        <v>3</v>
      </c>
      <c r="M1600">
        <v>11020</v>
      </c>
      <c r="N1600">
        <v>9570.4009999999998</v>
      </c>
      <c r="O1600">
        <v>3190.134</v>
      </c>
      <c r="P1600">
        <v>126.66666666666667</v>
      </c>
      <c r="Q1600">
        <v>29</v>
      </c>
      <c r="R1600">
        <v>1449.5989999999999</v>
      </c>
      <c r="S1600">
        <v>2018</v>
      </c>
      <c r="T1600">
        <v>5</v>
      </c>
      <c r="U1600">
        <v>19</v>
      </c>
    </row>
    <row r="1601" spans="1:21" x14ac:dyDescent="0.3">
      <c r="A1601" s="5" t="s">
        <v>168</v>
      </c>
      <c r="B1601" s="5" t="s">
        <v>175</v>
      </c>
      <c r="C1601" s="5" t="s">
        <v>86</v>
      </c>
      <c r="D1601" s="5" t="s">
        <v>252</v>
      </c>
      <c r="E1601" s="5" t="s">
        <v>172</v>
      </c>
      <c r="F1601" s="6">
        <v>43231</v>
      </c>
      <c r="G1601" s="5" t="s">
        <v>148</v>
      </c>
      <c r="H1601" s="5" t="s">
        <v>195</v>
      </c>
      <c r="I1601">
        <v>43049</v>
      </c>
      <c r="J1601">
        <v>182</v>
      </c>
      <c r="K1601">
        <v>491.5</v>
      </c>
      <c r="L1601">
        <v>4</v>
      </c>
      <c r="M1601">
        <v>14253.5</v>
      </c>
      <c r="N1601">
        <v>12760.535</v>
      </c>
      <c r="O1601">
        <v>3190.134</v>
      </c>
      <c r="P1601">
        <v>122.875</v>
      </c>
      <c r="Q1601">
        <v>29</v>
      </c>
      <c r="R1601">
        <v>1492.9649999999999</v>
      </c>
      <c r="S1601">
        <v>2018</v>
      </c>
      <c r="T1601">
        <v>5</v>
      </c>
      <c r="U1601">
        <v>19</v>
      </c>
    </row>
    <row r="1602" spans="1:21" x14ac:dyDescent="0.3">
      <c r="A1602" s="5" t="s">
        <v>168</v>
      </c>
      <c r="B1602" s="5" t="s">
        <v>175</v>
      </c>
      <c r="C1602" s="5" t="s">
        <v>86</v>
      </c>
      <c r="D1602" s="5" t="s">
        <v>252</v>
      </c>
      <c r="E1602" s="5" t="s">
        <v>172</v>
      </c>
      <c r="F1602" s="6">
        <v>43231</v>
      </c>
      <c r="G1602" s="5" t="s">
        <v>148</v>
      </c>
      <c r="H1602" s="5" t="s">
        <v>194</v>
      </c>
      <c r="I1602">
        <v>43049</v>
      </c>
      <c r="J1602">
        <v>182</v>
      </c>
      <c r="K1602">
        <v>253.5</v>
      </c>
      <c r="L1602">
        <v>2</v>
      </c>
      <c r="M1602">
        <v>7351.5</v>
      </c>
      <c r="N1602">
        <v>6380.2669999999998</v>
      </c>
      <c r="O1602">
        <v>3190.134</v>
      </c>
      <c r="P1602">
        <v>126.75</v>
      </c>
      <c r="Q1602">
        <v>29</v>
      </c>
      <c r="R1602">
        <v>971.23299999999995</v>
      </c>
      <c r="S1602">
        <v>2018</v>
      </c>
      <c r="T1602">
        <v>5</v>
      </c>
      <c r="U1602">
        <v>19</v>
      </c>
    </row>
    <row r="1603" spans="1:21" x14ac:dyDescent="0.3">
      <c r="A1603" s="5" t="s">
        <v>168</v>
      </c>
      <c r="B1603" s="5" t="s">
        <v>206</v>
      </c>
      <c r="C1603" s="5" t="s">
        <v>111</v>
      </c>
      <c r="D1603" s="5" t="s">
        <v>285</v>
      </c>
      <c r="E1603" s="5" t="s">
        <v>172</v>
      </c>
      <c r="F1603" s="6">
        <v>43231</v>
      </c>
      <c r="G1603" s="5" t="s">
        <v>148</v>
      </c>
      <c r="H1603" s="5" t="s">
        <v>173</v>
      </c>
      <c r="I1603">
        <v>43065</v>
      </c>
      <c r="J1603">
        <v>166</v>
      </c>
      <c r="K1603">
        <v>65.8</v>
      </c>
      <c r="L1603">
        <v>1</v>
      </c>
      <c r="M1603">
        <v>1908.2</v>
      </c>
      <c r="N1603">
        <v>2784.9749999999999</v>
      </c>
      <c r="O1603">
        <v>2784.9749999999999</v>
      </c>
      <c r="P1603">
        <v>65.8</v>
      </c>
      <c r="Q1603">
        <v>29</v>
      </c>
      <c r="R1603">
        <v>-876.77499999999998</v>
      </c>
      <c r="S1603">
        <v>2018</v>
      </c>
      <c r="T1603">
        <v>5</v>
      </c>
      <c r="U1603">
        <v>19</v>
      </c>
    </row>
    <row r="1604" spans="1:21" x14ac:dyDescent="0.3">
      <c r="A1604" s="5" t="s">
        <v>168</v>
      </c>
      <c r="B1604" s="5" t="s">
        <v>206</v>
      </c>
      <c r="C1604" s="5" t="s">
        <v>116</v>
      </c>
      <c r="D1604" s="5" t="s">
        <v>283</v>
      </c>
      <c r="E1604" s="5" t="s">
        <v>172</v>
      </c>
      <c r="F1604" s="6">
        <v>43231</v>
      </c>
      <c r="G1604" s="5" t="s">
        <v>148</v>
      </c>
      <c r="H1604" s="5" t="s">
        <v>208</v>
      </c>
      <c r="I1604">
        <v>43039</v>
      </c>
      <c r="J1604">
        <v>192</v>
      </c>
      <c r="K1604">
        <v>106.2</v>
      </c>
      <c r="L1604">
        <v>1</v>
      </c>
      <c r="M1604">
        <v>3079.8</v>
      </c>
      <c r="N1604">
        <v>1063.3579999999999</v>
      </c>
      <c r="O1604">
        <v>1063.3579999999999</v>
      </c>
      <c r="P1604">
        <v>106.2</v>
      </c>
      <c r="Q1604">
        <v>29</v>
      </c>
      <c r="R1604">
        <v>2016.442</v>
      </c>
      <c r="S1604">
        <v>2018</v>
      </c>
      <c r="T1604">
        <v>5</v>
      </c>
      <c r="U1604">
        <v>19</v>
      </c>
    </row>
    <row r="1605" spans="1:21" x14ac:dyDescent="0.3">
      <c r="A1605" s="5" t="s">
        <v>168</v>
      </c>
      <c r="B1605" s="5" t="s">
        <v>206</v>
      </c>
      <c r="C1605" s="5" t="s">
        <v>116</v>
      </c>
      <c r="D1605" s="5" t="s">
        <v>283</v>
      </c>
      <c r="E1605" s="5" t="s">
        <v>172</v>
      </c>
      <c r="F1605" s="6">
        <v>43231</v>
      </c>
      <c r="G1605" s="5" t="s">
        <v>148</v>
      </c>
      <c r="H1605" s="5" t="s">
        <v>235</v>
      </c>
      <c r="I1605">
        <v>43039</v>
      </c>
      <c r="J1605">
        <v>192</v>
      </c>
      <c r="K1605">
        <v>110.6</v>
      </c>
      <c r="L1605">
        <v>1</v>
      </c>
      <c r="M1605">
        <v>3207.4</v>
      </c>
      <c r="N1605">
        <v>1063.3579999999999</v>
      </c>
      <c r="O1605">
        <v>1063.3579999999999</v>
      </c>
      <c r="P1605">
        <v>110.6</v>
      </c>
      <c r="Q1605">
        <v>29</v>
      </c>
      <c r="R1605">
        <v>2144.0419999999999</v>
      </c>
      <c r="S1605">
        <v>2018</v>
      </c>
      <c r="T1605">
        <v>5</v>
      </c>
      <c r="U1605">
        <v>19</v>
      </c>
    </row>
    <row r="1606" spans="1:21" x14ac:dyDescent="0.3">
      <c r="A1606" s="5" t="s">
        <v>168</v>
      </c>
      <c r="B1606" s="5" t="s">
        <v>206</v>
      </c>
      <c r="C1606" s="5" t="s">
        <v>116</v>
      </c>
      <c r="D1606" s="5" t="s">
        <v>283</v>
      </c>
      <c r="E1606" s="5" t="s">
        <v>172</v>
      </c>
      <c r="F1606" s="6">
        <v>43231</v>
      </c>
      <c r="G1606" s="5" t="s">
        <v>148</v>
      </c>
      <c r="H1606" s="5" t="s">
        <v>178</v>
      </c>
      <c r="I1606">
        <v>43039</v>
      </c>
      <c r="J1606">
        <v>192</v>
      </c>
      <c r="K1606">
        <v>343.6</v>
      </c>
      <c r="L1606">
        <v>3</v>
      </c>
      <c r="M1606">
        <v>9964.4</v>
      </c>
      <c r="N1606">
        <v>3190.0740000000001</v>
      </c>
      <c r="O1606">
        <v>1063.3579999999999</v>
      </c>
      <c r="P1606">
        <v>114.53333333333335</v>
      </c>
      <c r="Q1606">
        <v>29</v>
      </c>
      <c r="R1606">
        <v>6774.326</v>
      </c>
      <c r="S1606">
        <v>2018</v>
      </c>
      <c r="T1606">
        <v>5</v>
      </c>
      <c r="U1606">
        <v>19</v>
      </c>
    </row>
    <row r="1607" spans="1:21" x14ac:dyDescent="0.3">
      <c r="A1607" s="5" t="s">
        <v>168</v>
      </c>
      <c r="B1607" s="5" t="s">
        <v>206</v>
      </c>
      <c r="C1607" s="5" t="s">
        <v>116</v>
      </c>
      <c r="D1607" s="5" t="s">
        <v>283</v>
      </c>
      <c r="E1607" s="5" t="s">
        <v>172</v>
      </c>
      <c r="F1607" s="6">
        <v>43231</v>
      </c>
      <c r="G1607" s="5" t="s">
        <v>148</v>
      </c>
      <c r="H1607" s="5" t="s">
        <v>198</v>
      </c>
      <c r="I1607">
        <v>43039</v>
      </c>
      <c r="J1607">
        <v>192</v>
      </c>
      <c r="K1607">
        <v>111.2</v>
      </c>
      <c r="L1607">
        <v>1</v>
      </c>
      <c r="M1607">
        <v>3224.8</v>
      </c>
      <c r="N1607">
        <v>1063.3579999999999</v>
      </c>
      <c r="O1607">
        <v>1063.3579999999999</v>
      </c>
      <c r="P1607">
        <v>111.2</v>
      </c>
      <c r="Q1607">
        <v>29</v>
      </c>
      <c r="R1607">
        <v>2161.442</v>
      </c>
      <c r="S1607">
        <v>2018</v>
      </c>
      <c r="T1607">
        <v>5</v>
      </c>
      <c r="U1607">
        <v>19</v>
      </c>
    </row>
    <row r="1608" spans="1:21" x14ac:dyDescent="0.3">
      <c r="A1608" s="5" t="s">
        <v>168</v>
      </c>
      <c r="B1608" s="5" t="s">
        <v>206</v>
      </c>
      <c r="C1608" s="5" t="s">
        <v>116</v>
      </c>
      <c r="D1608" s="5" t="s">
        <v>283</v>
      </c>
      <c r="E1608" s="5" t="s">
        <v>172</v>
      </c>
      <c r="F1608" s="6">
        <v>43231</v>
      </c>
      <c r="G1608" s="5" t="s">
        <v>148</v>
      </c>
      <c r="H1608" s="5" t="s">
        <v>197</v>
      </c>
      <c r="I1608">
        <v>43039</v>
      </c>
      <c r="J1608">
        <v>192</v>
      </c>
      <c r="K1608">
        <v>632.6</v>
      </c>
      <c r="L1608">
        <v>5</v>
      </c>
      <c r="M1608">
        <v>18345.400000000001</v>
      </c>
      <c r="N1608">
        <v>5316.79</v>
      </c>
      <c r="O1608">
        <v>1063.3579999999999</v>
      </c>
      <c r="P1608">
        <v>126.52000000000001</v>
      </c>
      <c r="Q1608">
        <v>29</v>
      </c>
      <c r="R1608">
        <v>13028.61</v>
      </c>
      <c r="S1608">
        <v>2018</v>
      </c>
      <c r="T1608">
        <v>5</v>
      </c>
      <c r="U1608">
        <v>19</v>
      </c>
    </row>
    <row r="1609" spans="1:21" x14ac:dyDescent="0.3">
      <c r="A1609" s="5" t="s">
        <v>168</v>
      </c>
      <c r="B1609" s="5" t="s">
        <v>206</v>
      </c>
      <c r="C1609" s="5" t="s">
        <v>116</v>
      </c>
      <c r="D1609" s="5" t="s">
        <v>283</v>
      </c>
      <c r="E1609" s="5" t="s">
        <v>172</v>
      </c>
      <c r="F1609" s="6">
        <v>43231</v>
      </c>
      <c r="G1609" s="5" t="s">
        <v>148</v>
      </c>
      <c r="H1609" s="5" t="s">
        <v>209</v>
      </c>
      <c r="I1609">
        <v>43039</v>
      </c>
      <c r="J1609">
        <v>192</v>
      </c>
      <c r="K1609">
        <v>252</v>
      </c>
      <c r="L1609">
        <v>2</v>
      </c>
      <c r="M1609">
        <v>7308</v>
      </c>
      <c r="N1609">
        <v>2126.7159999999999</v>
      </c>
      <c r="O1609">
        <v>1063.3579999999999</v>
      </c>
      <c r="P1609">
        <v>126</v>
      </c>
      <c r="Q1609">
        <v>29</v>
      </c>
      <c r="R1609">
        <v>5181.2839999999997</v>
      </c>
      <c r="S1609">
        <v>2018</v>
      </c>
      <c r="T1609">
        <v>5</v>
      </c>
      <c r="U1609">
        <v>19</v>
      </c>
    </row>
    <row r="1610" spans="1:21" x14ac:dyDescent="0.3">
      <c r="A1610" s="5" t="s">
        <v>168</v>
      </c>
      <c r="B1610" s="5" t="s">
        <v>206</v>
      </c>
      <c r="C1610" s="5" t="s">
        <v>116</v>
      </c>
      <c r="D1610" s="5" t="s">
        <v>283</v>
      </c>
      <c r="E1610" s="5" t="s">
        <v>172</v>
      </c>
      <c r="F1610" s="6">
        <v>43231</v>
      </c>
      <c r="G1610" s="5" t="s">
        <v>148</v>
      </c>
      <c r="H1610" s="5" t="s">
        <v>240</v>
      </c>
      <c r="I1610">
        <v>43039</v>
      </c>
      <c r="J1610">
        <v>192</v>
      </c>
      <c r="K1610">
        <v>649</v>
      </c>
      <c r="L1610">
        <v>5</v>
      </c>
      <c r="M1610">
        <v>18172</v>
      </c>
      <c r="N1610">
        <v>5316.79</v>
      </c>
      <c r="O1610">
        <v>1063.3579999999999</v>
      </c>
      <c r="P1610">
        <v>129.80000000000001</v>
      </c>
      <c r="Q1610">
        <v>28</v>
      </c>
      <c r="R1610">
        <v>12855.21</v>
      </c>
      <c r="S1610">
        <v>2018</v>
      </c>
      <c r="T1610">
        <v>5</v>
      </c>
      <c r="U1610">
        <v>19</v>
      </c>
    </row>
    <row r="1611" spans="1:21" x14ac:dyDescent="0.3">
      <c r="A1611" s="5" t="s">
        <v>168</v>
      </c>
      <c r="B1611" s="5" t="s">
        <v>206</v>
      </c>
      <c r="C1611" s="5" t="s">
        <v>116</v>
      </c>
      <c r="D1611" s="5" t="s">
        <v>283</v>
      </c>
      <c r="E1611" s="5" t="s">
        <v>172</v>
      </c>
      <c r="F1611" s="6">
        <v>43231</v>
      </c>
      <c r="G1611" s="5" t="s">
        <v>148</v>
      </c>
      <c r="H1611" s="5" t="s">
        <v>190</v>
      </c>
      <c r="I1611">
        <v>43039</v>
      </c>
      <c r="J1611">
        <v>192</v>
      </c>
      <c r="K1611">
        <v>107</v>
      </c>
      <c r="L1611">
        <v>1</v>
      </c>
      <c r="M1611">
        <v>2996</v>
      </c>
      <c r="N1611">
        <v>1063.3579999999999</v>
      </c>
      <c r="O1611">
        <v>1063.3579999999999</v>
      </c>
      <c r="P1611">
        <v>107</v>
      </c>
      <c r="Q1611">
        <v>28</v>
      </c>
      <c r="R1611">
        <v>1932.6420000000001</v>
      </c>
      <c r="S1611">
        <v>2018</v>
      </c>
      <c r="T1611">
        <v>5</v>
      </c>
      <c r="U1611">
        <v>19</v>
      </c>
    </row>
    <row r="1612" spans="1:21" x14ac:dyDescent="0.3">
      <c r="A1612" s="5" t="s">
        <v>168</v>
      </c>
      <c r="B1612" s="5" t="s">
        <v>206</v>
      </c>
      <c r="C1612" s="5" t="s">
        <v>116</v>
      </c>
      <c r="D1612" s="5" t="s">
        <v>283</v>
      </c>
      <c r="E1612" s="5" t="s">
        <v>172</v>
      </c>
      <c r="F1612" s="6">
        <v>43231</v>
      </c>
      <c r="G1612" s="5" t="s">
        <v>148</v>
      </c>
      <c r="H1612" s="5" t="s">
        <v>190</v>
      </c>
      <c r="I1612">
        <v>43039</v>
      </c>
      <c r="J1612">
        <v>192</v>
      </c>
      <c r="K1612">
        <v>116.8</v>
      </c>
      <c r="L1612">
        <v>1</v>
      </c>
      <c r="M1612">
        <v>3270.4</v>
      </c>
      <c r="N1612">
        <v>1063.3579999999999</v>
      </c>
      <c r="O1612">
        <v>1063.3579999999999</v>
      </c>
      <c r="P1612">
        <v>116.8</v>
      </c>
      <c r="Q1612">
        <v>28</v>
      </c>
      <c r="R1612">
        <v>2207.0419999999999</v>
      </c>
      <c r="S1612">
        <v>2018</v>
      </c>
      <c r="T1612">
        <v>5</v>
      </c>
      <c r="U1612">
        <v>19</v>
      </c>
    </row>
    <row r="1613" spans="1:21" x14ac:dyDescent="0.3">
      <c r="A1613" s="5" t="s">
        <v>168</v>
      </c>
      <c r="B1613" s="5" t="s">
        <v>206</v>
      </c>
      <c r="C1613" s="5" t="s">
        <v>116</v>
      </c>
      <c r="D1613" s="5" t="s">
        <v>283</v>
      </c>
      <c r="E1613" s="5" t="s">
        <v>172</v>
      </c>
      <c r="F1613" s="6">
        <v>43231</v>
      </c>
      <c r="G1613" s="5" t="s">
        <v>148</v>
      </c>
      <c r="H1613" s="5" t="s">
        <v>173</v>
      </c>
      <c r="I1613">
        <v>43039</v>
      </c>
      <c r="J1613">
        <v>192</v>
      </c>
      <c r="K1613">
        <v>2062.8000000000002</v>
      </c>
      <c r="L1613">
        <v>17</v>
      </c>
      <c r="M1613">
        <v>59821.2</v>
      </c>
      <c r="N1613">
        <v>18077.087</v>
      </c>
      <c r="O1613">
        <v>1063.3579999999999</v>
      </c>
      <c r="P1613">
        <v>121.34117647058825</v>
      </c>
      <c r="Q1613">
        <v>29</v>
      </c>
      <c r="R1613">
        <v>41744.112999999998</v>
      </c>
      <c r="S1613">
        <v>2018</v>
      </c>
      <c r="T1613">
        <v>5</v>
      </c>
      <c r="U1613">
        <v>19</v>
      </c>
    </row>
    <row r="1614" spans="1:21" x14ac:dyDescent="0.3">
      <c r="A1614" s="5" t="s">
        <v>168</v>
      </c>
      <c r="B1614" s="5" t="s">
        <v>206</v>
      </c>
      <c r="C1614" s="5" t="s">
        <v>116</v>
      </c>
      <c r="D1614" s="5" t="s">
        <v>283</v>
      </c>
      <c r="E1614" s="5" t="s">
        <v>172</v>
      </c>
      <c r="F1614" s="6">
        <v>43231</v>
      </c>
      <c r="G1614" s="5" t="s">
        <v>148</v>
      </c>
      <c r="H1614" s="5" t="s">
        <v>173</v>
      </c>
      <c r="I1614">
        <v>43039</v>
      </c>
      <c r="J1614">
        <v>192</v>
      </c>
      <c r="K1614">
        <v>2062.8000000000002</v>
      </c>
      <c r="L1614">
        <v>17</v>
      </c>
      <c r="M1614">
        <v>59821.2</v>
      </c>
      <c r="N1614">
        <v>18077.087</v>
      </c>
      <c r="O1614">
        <v>1063.3579999999999</v>
      </c>
      <c r="P1614">
        <v>121.34117647058825</v>
      </c>
      <c r="Q1614">
        <v>29</v>
      </c>
      <c r="R1614">
        <v>41744.112999999998</v>
      </c>
      <c r="S1614">
        <v>2018</v>
      </c>
      <c r="T1614">
        <v>5</v>
      </c>
      <c r="U1614">
        <v>19</v>
      </c>
    </row>
    <row r="1615" spans="1:21" x14ac:dyDescent="0.3">
      <c r="A1615" s="5" t="s">
        <v>168</v>
      </c>
      <c r="B1615" s="5" t="s">
        <v>206</v>
      </c>
      <c r="C1615" s="5" t="s">
        <v>116</v>
      </c>
      <c r="D1615" s="5" t="s">
        <v>283</v>
      </c>
      <c r="E1615" s="5" t="s">
        <v>172</v>
      </c>
      <c r="F1615" s="6">
        <v>43231</v>
      </c>
      <c r="G1615" s="5" t="s">
        <v>148</v>
      </c>
      <c r="H1615" s="5" t="s">
        <v>173</v>
      </c>
      <c r="I1615">
        <v>43039</v>
      </c>
      <c r="J1615">
        <v>192</v>
      </c>
      <c r="K1615">
        <v>899.2</v>
      </c>
      <c r="L1615">
        <v>1</v>
      </c>
      <c r="M1615">
        <v>3725.2570000000001</v>
      </c>
      <c r="N1615">
        <v>1063.3579999999999</v>
      </c>
      <c r="O1615">
        <v>1063.3579999999999</v>
      </c>
      <c r="P1615">
        <v>899.2</v>
      </c>
      <c r="Q1615">
        <v>4.1429</v>
      </c>
      <c r="R1615">
        <v>2661.8989999999999</v>
      </c>
      <c r="S1615">
        <v>2018</v>
      </c>
      <c r="T1615">
        <v>5</v>
      </c>
      <c r="U1615">
        <v>19</v>
      </c>
    </row>
    <row r="1616" spans="1:21" x14ac:dyDescent="0.3">
      <c r="A1616" s="5" t="s">
        <v>168</v>
      </c>
      <c r="B1616" s="5" t="s">
        <v>206</v>
      </c>
      <c r="C1616" s="5" t="s">
        <v>116</v>
      </c>
      <c r="D1616" s="5" t="s">
        <v>286</v>
      </c>
      <c r="E1616" s="5" t="s">
        <v>172</v>
      </c>
      <c r="F1616" s="6">
        <v>43231</v>
      </c>
      <c r="G1616" s="5" t="s">
        <v>148</v>
      </c>
      <c r="H1616" s="5" t="s">
        <v>173</v>
      </c>
      <c r="I1616">
        <v>43045</v>
      </c>
      <c r="J1616">
        <v>186</v>
      </c>
      <c r="K1616">
        <v>899.2</v>
      </c>
      <c r="L1616">
        <v>6</v>
      </c>
      <c r="M1616">
        <v>22351.543000000001</v>
      </c>
      <c r="N1616">
        <v>7020.2950000000001</v>
      </c>
      <c r="O1616">
        <v>1170.049</v>
      </c>
      <c r="P1616">
        <v>149.86666666666667</v>
      </c>
      <c r="Q1616">
        <v>24.857099999999999</v>
      </c>
      <c r="R1616">
        <v>15331.248</v>
      </c>
      <c r="S1616">
        <v>2018</v>
      </c>
      <c r="T1616">
        <v>5</v>
      </c>
      <c r="U1616">
        <v>19</v>
      </c>
    </row>
    <row r="1617" spans="1:21" x14ac:dyDescent="0.3">
      <c r="A1617" s="5" t="s">
        <v>168</v>
      </c>
      <c r="B1617" s="5" t="s">
        <v>206</v>
      </c>
      <c r="C1617" s="5" t="s">
        <v>116</v>
      </c>
      <c r="D1617" s="5" t="s">
        <v>286</v>
      </c>
      <c r="E1617" s="5" t="s">
        <v>172</v>
      </c>
      <c r="F1617" s="6">
        <v>43231</v>
      </c>
      <c r="G1617" s="5" t="s">
        <v>148</v>
      </c>
      <c r="H1617" s="5" t="s">
        <v>212</v>
      </c>
      <c r="I1617">
        <v>43045</v>
      </c>
      <c r="J1617">
        <v>186</v>
      </c>
      <c r="K1617">
        <v>114.2</v>
      </c>
      <c r="L1617">
        <v>1</v>
      </c>
      <c r="M1617">
        <v>3311.8</v>
      </c>
      <c r="N1617">
        <v>1170.049</v>
      </c>
      <c r="O1617">
        <v>1170.049</v>
      </c>
      <c r="P1617">
        <v>114.2</v>
      </c>
      <c r="Q1617">
        <v>29</v>
      </c>
      <c r="R1617">
        <v>2141.7510000000002</v>
      </c>
      <c r="S1617">
        <v>2018</v>
      </c>
      <c r="T1617">
        <v>5</v>
      </c>
      <c r="U1617">
        <v>19</v>
      </c>
    </row>
    <row r="1618" spans="1:21" x14ac:dyDescent="0.3">
      <c r="A1618" s="5" t="s">
        <v>168</v>
      </c>
      <c r="B1618" s="5" t="s">
        <v>169</v>
      </c>
      <c r="C1618" s="5" t="s">
        <v>170</v>
      </c>
      <c r="D1618" s="5" t="s">
        <v>270</v>
      </c>
      <c r="E1618" s="5" t="s">
        <v>172</v>
      </c>
      <c r="F1618" s="6">
        <v>43232</v>
      </c>
      <c r="G1618" s="5" t="s">
        <v>148</v>
      </c>
      <c r="H1618" s="5" t="s">
        <v>179</v>
      </c>
      <c r="I1618">
        <v>43028</v>
      </c>
      <c r="J1618">
        <v>204</v>
      </c>
      <c r="K1618">
        <v>146.5</v>
      </c>
      <c r="L1618">
        <v>1</v>
      </c>
      <c r="M1618">
        <v>4248.5</v>
      </c>
      <c r="N1618">
        <v>2746.194</v>
      </c>
      <c r="O1618">
        <v>2746.194</v>
      </c>
      <c r="P1618">
        <v>146.5</v>
      </c>
      <c r="Q1618">
        <v>29</v>
      </c>
      <c r="R1618">
        <v>1502.306</v>
      </c>
      <c r="S1618">
        <v>2018</v>
      </c>
      <c r="T1618">
        <v>5</v>
      </c>
      <c r="U1618">
        <v>19</v>
      </c>
    </row>
    <row r="1619" spans="1:21" x14ac:dyDescent="0.3">
      <c r="A1619" s="5" t="s">
        <v>168</v>
      </c>
      <c r="B1619" s="5" t="s">
        <v>175</v>
      </c>
      <c r="C1619" s="5" t="s">
        <v>86</v>
      </c>
      <c r="D1619" s="5" t="s">
        <v>252</v>
      </c>
      <c r="E1619" s="5" t="s">
        <v>172</v>
      </c>
      <c r="F1619" s="6">
        <v>43232</v>
      </c>
      <c r="G1619" s="5" t="s">
        <v>148</v>
      </c>
      <c r="H1619" s="5" t="s">
        <v>173</v>
      </c>
      <c r="I1619">
        <v>43049</v>
      </c>
      <c r="J1619">
        <v>183</v>
      </c>
      <c r="K1619">
        <v>223.5</v>
      </c>
      <c r="L1619">
        <v>2</v>
      </c>
      <c r="M1619">
        <v>6481.5</v>
      </c>
      <c r="N1619">
        <v>6380.2669999999998</v>
      </c>
      <c r="O1619">
        <v>3190.134</v>
      </c>
      <c r="P1619">
        <v>111.75</v>
      </c>
      <c r="Q1619">
        <v>29</v>
      </c>
      <c r="R1619">
        <v>101.233</v>
      </c>
      <c r="S1619">
        <v>2018</v>
      </c>
      <c r="T1619">
        <v>5</v>
      </c>
      <c r="U1619">
        <v>19</v>
      </c>
    </row>
    <row r="1620" spans="1:21" x14ac:dyDescent="0.3">
      <c r="A1620" s="5" t="s">
        <v>168</v>
      </c>
      <c r="B1620" s="5" t="s">
        <v>175</v>
      </c>
      <c r="C1620" s="5" t="s">
        <v>86</v>
      </c>
      <c r="D1620" s="5" t="s">
        <v>252</v>
      </c>
      <c r="E1620" s="5" t="s">
        <v>172</v>
      </c>
      <c r="F1620" s="6">
        <v>43232</v>
      </c>
      <c r="G1620" s="5" t="s">
        <v>148</v>
      </c>
      <c r="H1620" s="5" t="s">
        <v>173</v>
      </c>
      <c r="I1620">
        <v>43049</v>
      </c>
      <c r="J1620">
        <v>183</v>
      </c>
      <c r="K1620">
        <v>110</v>
      </c>
      <c r="L1620">
        <v>1</v>
      </c>
      <c r="M1620">
        <v>3190</v>
      </c>
      <c r="N1620">
        <v>3190.134</v>
      </c>
      <c r="O1620">
        <v>3190.134</v>
      </c>
      <c r="P1620">
        <v>110</v>
      </c>
      <c r="Q1620">
        <v>29</v>
      </c>
      <c r="R1620">
        <v>-0.13400000000000001</v>
      </c>
      <c r="S1620">
        <v>2018</v>
      </c>
      <c r="T1620">
        <v>5</v>
      </c>
      <c r="U1620">
        <v>19</v>
      </c>
    </row>
    <row r="1621" spans="1:21" x14ac:dyDescent="0.3">
      <c r="A1621" s="5" t="s">
        <v>168</v>
      </c>
      <c r="B1621" s="5" t="s">
        <v>175</v>
      </c>
      <c r="C1621" s="5" t="s">
        <v>86</v>
      </c>
      <c r="D1621" s="5" t="s">
        <v>252</v>
      </c>
      <c r="E1621" s="5" t="s">
        <v>172</v>
      </c>
      <c r="F1621" s="6">
        <v>43232</v>
      </c>
      <c r="G1621" s="5" t="s">
        <v>148</v>
      </c>
      <c r="H1621" s="5" t="s">
        <v>263</v>
      </c>
      <c r="I1621">
        <v>43049</v>
      </c>
      <c r="J1621">
        <v>183</v>
      </c>
      <c r="K1621">
        <v>717</v>
      </c>
      <c r="L1621">
        <v>6</v>
      </c>
      <c r="M1621">
        <v>21510</v>
      </c>
      <c r="N1621">
        <v>19140.802</v>
      </c>
      <c r="O1621">
        <v>3190.134</v>
      </c>
      <c r="P1621">
        <v>119.5</v>
      </c>
      <c r="Q1621">
        <v>30</v>
      </c>
      <c r="R1621">
        <v>2369.1979999999999</v>
      </c>
      <c r="S1621">
        <v>2018</v>
      </c>
      <c r="T1621">
        <v>5</v>
      </c>
      <c r="U1621">
        <v>19</v>
      </c>
    </row>
    <row r="1622" spans="1:21" x14ac:dyDescent="0.3">
      <c r="A1622" s="5" t="s">
        <v>168</v>
      </c>
      <c r="B1622" s="5" t="s">
        <v>175</v>
      </c>
      <c r="C1622" s="5" t="s">
        <v>86</v>
      </c>
      <c r="D1622" s="5" t="s">
        <v>252</v>
      </c>
      <c r="E1622" s="5" t="s">
        <v>172</v>
      </c>
      <c r="F1622" s="6">
        <v>43232</v>
      </c>
      <c r="G1622" s="5" t="s">
        <v>148</v>
      </c>
      <c r="H1622" s="5" t="s">
        <v>194</v>
      </c>
      <c r="I1622">
        <v>43049</v>
      </c>
      <c r="J1622">
        <v>183</v>
      </c>
      <c r="K1622">
        <v>388</v>
      </c>
      <c r="L1622">
        <v>3</v>
      </c>
      <c r="M1622">
        <v>11252</v>
      </c>
      <c r="N1622">
        <v>9570.4009999999998</v>
      </c>
      <c r="O1622">
        <v>3190.134</v>
      </c>
      <c r="P1622">
        <v>129.33333333333334</v>
      </c>
      <c r="Q1622">
        <v>29</v>
      </c>
      <c r="R1622">
        <v>1681.5989999999999</v>
      </c>
      <c r="S1622">
        <v>2018</v>
      </c>
      <c r="T1622">
        <v>5</v>
      </c>
      <c r="U1622">
        <v>19</v>
      </c>
    </row>
    <row r="1623" spans="1:21" x14ac:dyDescent="0.3">
      <c r="A1623" s="5" t="s">
        <v>168</v>
      </c>
      <c r="B1623" s="5" t="s">
        <v>175</v>
      </c>
      <c r="C1623" s="5" t="s">
        <v>86</v>
      </c>
      <c r="D1623" s="5" t="s">
        <v>252</v>
      </c>
      <c r="E1623" s="5" t="s">
        <v>172</v>
      </c>
      <c r="F1623" s="6">
        <v>43232</v>
      </c>
      <c r="G1623" s="5" t="s">
        <v>148</v>
      </c>
      <c r="H1623" s="5" t="s">
        <v>179</v>
      </c>
      <c r="I1623">
        <v>43049</v>
      </c>
      <c r="J1623">
        <v>183</v>
      </c>
      <c r="K1623">
        <v>656.5</v>
      </c>
      <c r="L1623">
        <v>5</v>
      </c>
      <c r="M1623">
        <v>19038.5</v>
      </c>
      <c r="N1623">
        <v>15950.669</v>
      </c>
      <c r="O1623">
        <v>3190.134</v>
      </c>
      <c r="P1623">
        <v>131.30000000000001</v>
      </c>
      <c r="Q1623">
        <v>29</v>
      </c>
      <c r="R1623">
        <v>3087.8310000000001</v>
      </c>
      <c r="S1623">
        <v>2018</v>
      </c>
      <c r="T1623">
        <v>5</v>
      </c>
      <c r="U1623">
        <v>19</v>
      </c>
    </row>
    <row r="1624" spans="1:21" x14ac:dyDescent="0.3">
      <c r="A1624" s="5" t="s">
        <v>168</v>
      </c>
      <c r="B1624" s="5" t="s">
        <v>175</v>
      </c>
      <c r="C1624" s="5" t="s">
        <v>86</v>
      </c>
      <c r="D1624" s="5" t="s">
        <v>252</v>
      </c>
      <c r="E1624" s="5" t="s">
        <v>172</v>
      </c>
      <c r="F1624" s="6">
        <v>43232</v>
      </c>
      <c r="G1624" s="5" t="s">
        <v>148</v>
      </c>
      <c r="H1624" s="5" t="s">
        <v>195</v>
      </c>
      <c r="I1624">
        <v>43049</v>
      </c>
      <c r="J1624">
        <v>183</v>
      </c>
      <c r="K1624">
        <v>379</v>
      </c>
      <c r="L1624">
        <v>3</v>
      </c>
      <c r="M1624">
        <v>10991</v>
      </c>
      <c r="N1624">
        <v>9570.4009999999998</v>
      </c>
      <c r="O1624">
        <v>3190.134</v>
      </c>
      <c r="P1624">
        <v>126.33333333333333</v>
      </c>
      <c r="Q1624">
        <v>29</v>
      </c>
      <c r="R1624">
        <v>1420.5989999999999</v>
      </c>
      <c r="S1624">
        <v>2018</v>
      </c>
      <c r="T1624">
        <v>5</v>
      </c>
      <c r="U1624">
        <v>19</v>
      </c>
    </row>
    <row r="1625" spans="1:21" x14ac:dyDescent="0.3">
      <c r="A1625" s="5" t="s">
        <v>168</v>
      </c>
      <c r="B1625" s="5" t="s">
        <v>175</v>
      </c>
      <c r="C1625" s="5" t="s">
        <v>86</v>
      </c>
      <c r="D1625" s="5" t="s">
        <v>252</v>
      </c>
      <c r="E1625" s="5" t="s">
        <v>172</v>
      </c>
      <c r="F1625" s="6">
        <v>43232</v>
      </c>
      <c r="G1625" s="5" t="s">
        <v>148</v>
      </c>
      <c r="H1625" s="5" t="s">
        <v>212</v>
      </c>
      <c r="I1625">
        <v>43049</v>
      </c>
      <c r="J1625">
        <v>183</v>
      </c>
      <c r="K1625">
        <v>101</v>
      </c>
      <c r="L1625">
        <v>1</v>
      </c>
      <c r="M1625">
        <v>2929</v>
      </c>
      <c r="N1625">
        <v>3190.134</v>
      </c>
      <c r="O1625">
        <v>3190.134</v>
      </c>
      <c r="P1625">
        <v>101</v>
      </c>
      <c r="Q1625">
        <v>29</v>
      </c>
      <c r="R1625">
        <v>-261.13400000000001</v>
      </c>
      <c r="S1625">
        <v>2018</v>
      </c>
      <c r="T1625">
        <v>5</v>
      </c>
      <c r="U1625">
        <v>19</v>
      </c>
    </row>
    <row r="1626" spans="1:21" x14ac:dyDescent="0.3">
      <c r="A1626" s="5" t="s">
        <v>168</v>
      </c>
      <c r="B1626" s="5" t="s">
        <v>175</v>
      </c>
      <c r="C1626" s="5" t="s">
        <v>86</v>
      </c>
      <c r="D1626" s="5" t="s">
        <v>252</v>
      </c>
      <c r="E1626" s="5" t="s">
        <v>172</v>
      </c>
      <c r="F1626" s="6">
        <v>43232</v>
      </c>
      <c r="G1626" s="5" t="s">
        <v>148</v>
      </c>
      <c r="H1626" s="5" t="s">
        <v>229</v>
      </c>
      <c r="I1626">
        <v>43049</v>
      </c>
      <c r="J1626">
        <v>183</v>
      </c>
      <c r="K1626">
        <v>946.5</v>
      </c>
      <c r="L1626">
        <v>8</v>
      </c>
      <c r="M1626">
        <v>26975.25</v>
      </c>
      <c r="N1626">
        <v>25521.07</v>
      </c>
      <c r="O1626">
        <v>3190.134</v>
      </c>
      <c r="P1626">
        <v>118.3125</v>
      </c>
      <c r="Q1626">
        <v>28.5</v>
      </c>
      <c r="R1626">
        <v>1454.18</v>
      </c>
      <c r="S1626">
        <v>2018</v>
      </c>
      <c r="T1626">
        <v>5</v>
      </c>
      <c r="U1626">
        <v>19</v>
      </c>
    </row>
    <row r="1627" spans="1:21" x14ac:dyDescent="0.3">
      <c r="A1627" s="5" t="s">
        <v>168</v>
      </c>
      <c r="B1627" s="5" t="s">
        <v>175</v>
      </c>
      <c r="C1627" s="5" t="s">
        <v>87</v>
      </c>
      <c r="D1627" s="5" t="s">
        <v>282</v>
      </c>
      <c r="E1627" s="5" t="s">
        <v>172</v>
      </c>
      <c r="F1627" s="6">
        <v>43232</v>
      </c>
      <c r="G1627" s="5" t="s">
        <v>148</v>
      </c>
      <c r="H1627" s="5" t="s">
        <v>173</v>
      </c>
      <c r="I1627">
        <v>43064</v>
      </c>
      <c r="J1627">
        <v>168</v>
      </c>
      <c r="K1627">
        <v>165.5</v>
      </c>
      <c r="L1627">
        <v>2</v>
      </c>
      <c r="M1627">
        <v>9599</v>
      </c>
      <c r="N1627">
        <v>4855.26</v>
      </c>
      <c r="O1627">
        <v>2427.63</v>
      </c>
      <c r="P1627">
        <v>82.75</v>
      </c>
      <c r="Q1627">
        <v>58</v>
      </c>
      <c r="R1627">
        <v>4743.74</v>
      </c>
      <c r="S1627">
        <v>2018</v>
      </c>
      <c r="T1627">
        <v>5</v>
      </c>
      <c r="U1627">
        <v>19</v>
      </c>
    </row>
    <row r="1628" spans="1:21" x14ac:dyDescent="0.3">
      <c r="A1628" s="5" t="s">
        <v>168</v>
      </c>
      <c r="B1628" s="5" t="s">
        <v>206</v>
      </c>
      <c r="C1628" s="5" t="s">
        <v>116</v>
      </c>
      <c r="D1628" s="5" t="s">
        <v>286</v>
      </c>
      <c r="E1628" s="5" t="s">
        <v>172</v>
      </c>
      <c r="F1628" s="6">
        <v>43232</v>
      </c>
      <c r="G1628" s="5" t="s">
        <v>148</v>
      </c>
      <c r="H1628" s="5" t="s">
        <v>216</v>
      </c>
      <c r="I1628">
        <v>43045</v>
      </c>
      <c r="J1628">
        <v>187</v>
      </c>
      <c r="K1628">
        <v>116</v>
      </c>
      <c r="L1628">
        <v>1</v>
      </c>
      <c r="M1628">
        <v>3422</v>
      </c>
      <c r="N1628">
        <v>1170.049</v>
      </c>
      <c r="O1628">
        <v>1170.049</v>
      </c>
      <c r="P1628">
        <v>116</v>
      </c>
      <c r="Q1628">
        <v>29.5</v>
      </c>
      <c r="R1628">
        <v>2251.951</v>
      </c>
      <c r="S1628">
        <v>2018</v>
      </c>
      <c r="T1628">
        <v>5</v>
      </c>
      <c r="U1628">
        <v>19</v>
      </c>
    </row>
    <row r="1629" spans="1:21" x14ac:dyDescent="0.3">
      <c r="A1629" s="5" t="s">
        <v>168</v>
      </c>
      <c r="B1629" s="5" t="s">
        <v>206</v>
      </c>
      <c r="C1629" s="5" t="s">
        <v>116</v>
      </c>
      <c r="D1629" s="5" t="s">
        <v>286</v>
      </c>
      <c r="E1629" s="5" t="s">
        <v>172</v>
      </c>
      <c r="F1629" s="6">
        <v>43232</v>
      </c>
      <c r="G1629" s="5" t="s">
        <v>148</v>
      </c>
      <c r="H1629" s="5" t="s">
        <v>226</v>
      </c>
      <c r="I1629">
        <v>43045</v>
      </c>
      <c r="J1629">
        <v>187</v>
      </c>
      <c r="K1629">
        <v>450</v>
      </c>
      <c r="L1629">
        <v>4</v>
      </c>
      <c r="M1629">
        <v>13275</v>
      </c>
      <c r="N1629">
        <v>4680.1970000000001</v>
      </c>
      <c r="O1629">
        <v>1170.049</v>
      </c>
      <c r="P1629">
        <v>112.5</v>
      </c>
      <c r="Q1629">
        <v>29.5</v>
      </c>
      <c r="R1629">
        <v>8594.8029999999999</v>
      </c>
      <c r="S1629">
        <v>2018</v>
      </c>
      <c r="T1629">
        <v>5</v>
      </c>
      <c r="U1629">
        <v>19</v>
      </c>
    </row>
    <row r="1630" spans="1:21" x14ac:dyDescent="0.3">
      <c r="A1630" s="5" t="s">
        <v>168</v>
      </c>
      <c r="B1630" s="5" t="s">
        <v>206</v>
      </c>
      <c r="C1630" s="5" t="s">
        <v>116</v>
      </c>
      <c r="D1630" s="5" t="s">
        <v>286</v>
      </c>
      <c r="E1630" s="5" t="s">
        <v>172</v>
      </c>
      <c r="F1630" s="6">
        <v>43232</v>
      </c>
      <c r="G1630" s="5" t="s">
        <v>148</v>
      </c>
      <c r="H1630" s="5" t="s">
        <v>187</v>
      </c>
      <c r="I1630">
        <v>43045</v>
      </c>
      <c r="J1630">
        <v>187</v>
      </c>
      <c r="K1630">
        <v>282</v>
      </c>
      <c r="L1630">
        <v>2</v>
      </c>
      <c r="M1630">
        <v>8319</v>
      </c>
      <c r="N1630">
        <v>2340.098</v>
      </c>
      <c r="O1630">
        <v>1170.049</v>
      </c>
      <c r="P1630">
        <v>141</v>
      </c>
      <c r="Q1630">
        <v>29.5</v>
      </c>
      <c r="R1630">
        <v>5978.902</v>
      </c>
      <c r="S1630">
        <v>2018</v>
      </c>
      <c r="T1630">
        <v>5</v>
      </c>
      <c r="U1630">
        <v>19</v>
      </c>
    </row>
    <row r="1631" spans="1:21" x14ac:dyDescent="0.3">
      <c r="A1631" s="5" t="s">
        <v>168</v>
      </c>
      <c r="B1631" s="5" t="s">
        <v>206</v>
      </c>
      <c r="C1631" s="5" t="s">
        <v>116</v>
      </c>
      <c r="D1631" s="5" t="s">
        <v>286</v>
      </c>
      <c r="E1631" s="5" t="s">
        <v>172</v>
      </c>
      <c r="F1631" s="6">
        <v>43232</v>
      </c>
      <c r="G1631" s="5" t="s">
        <v>148</v>
      </c>
      <c r="H1631" s="5" t="s">
        <v>203</v>
      </c>
      <c r="I1631">
        <v>43045</v>
      </c>
      <c r="J1631">
        <v>187</v>
      </c>
      <c r="K1631">
        <v>213</v>
      </c>
      <c r="L1631">
        <v>2</v>
      </c>
      <c r="M1631">
        <v>6283.5</v>
      </c>
      <c r="N1631">
        <v>2340.098</v>
      </c>
      <c r="O1631">
        <v>1170.049</v>
      </c>
      <c r="P1631">
        <v>106.5</v>
      </c>
      <c r="Q1631">
        <v>29.5</v>
      </c>
      <c r="R1631">
        <v>3943.402</v>
      </c>
      <c r="S1631">
        <v>2018</v>
      </c>
      <c r="T1631">
        <v>5</v>
      </c>
      <c r="U1631">
        <v>19</v>
      </c>
    </row>
    <row r="1632" spans="1:21" x14ac:dyDescent="0.3">
      <c r="A1632" s="5" t="s">
        <v>168</v>
      </c>
      <c r="B1632" s="5" t="s">
        <v>206</v>
      </c>
      <c r="C1632" s="5" t="s">
        <v>116</v>
      </c>
      <c r="D1632" s="5" t="s">
        <v>286</v>
      </c>
      <c r="E1632" s="5" t="s">
        <v>172</v>
      </c>
      <c r="F1632" s="6">
        <v>43232</v>
      </c>
      <c r="G1632" s="5" t="s">
        <v>148</v>
      </c>
      <c r="H1632" s="5" t="s">
        <v>204</v>
      </c>
      <c r="I1632">
        <v>43045</v>
      </c>
      <c r="J1632">
        <v>187</v>
      </c>
      <c r="K1632">
        <v>600</v>
      </c>
      <c r="L1632">
        <v>5</v>
      </c>
      <c r="M1632">
        <v>17700</v>
      </c>
      <c r="N1632">
        <v>5850.2460000000001</v>
      </c>
      <c r="O1632">
        <v>1170.049</v>
      </c>
      <c r="P1632">
        <v>120</v>
      </c>
      <c r="Q1632">
        <v>29.5</v>
      </c>
      <c r="R1632">
        <v>11849.754000000001</v>
      </c>
      <c r="S1632">
        <v>2018</v>
      </c>
      <c r="T1632">
        <v>5</v>
      </c>
      <c r="U1632">
        <v>19</v>
      </c>
    </row>
    <row r="1633" spans="1:21" x14ac:dyDescent="0.3">
      <c r="A1633" s="5" t="s">
        <v>168</v>
      </c>
      <c r="B1633" s="5" t="s">
        <v>206</v>
      </c>
      <c r="C1633" s="5" t="s">
        <v>116</v>
      </c>
      <c r="D1633" s="5" t="s">
        <v>286</v>
      </c>
      <c r="E1633" s="5" t="s">
        <v>172</v>
      </c>
      <c r="F1633" s="6">
        <v>43232</v>
      </c>
      <c r="G1633" s="5" t="s">
        <v>148</v>
      </c>
      <c r="H1633" s="5" t="s">
        <v>237</v>
      </c>
      <c r="I1633">
        <v>43045</v>
      </c>
      <c r="J1633">
        <v>187</v>
      </c>
      <c r="K1633">
        <v>224</v>
      </c>
      <c r="L1633">
        <v>2</v>
      </c>
      <c r="M1633">
        <v>6608</v>
      </c>
      <c r="N1633">
        <v>2340.098</v>
      </c>
      <c r="O1633">
        <v>1170.049</v>
      </c>
      <c r="P1633">
        <v>112</v>
      </c>
      <c r="Q1633">
        <v>29.5</v>
      </c>
      <c r="R1633">
        <v>4267.902</v>
      </c>
      <c r="S1633">
        <v>2018</v>
      </c>
      <c r="T1633">
        <v>5</v>
      </c>
      <c r="U1633">
        <v>19</v>
      </c>
    </row>
    <row r="1634" spans="1:21" x14ac:dyDescent="0.3">
      <c r="A1634" s="5" t="s">
        <v>168</v>
      </c>
      <c r="B1634" s="5" t="s">
        <v>206</v>
      </c>
      <c r="C1634" s="5" t="s">
        <v>116</v>
      </c>
      <c r="D1634" s="5" t="s">
        <v>286</v>
      </c>
      <c r="E1634" s="5" t="s">
        <v>172</v>
      </c>
      <c r="F1634" s="6">
        <v>43232</v>
      </c>
      <c r="G1634" s="5" t="s">
        <v>148</v>
      </c>
      <c r="H1634" s="5" t="s">
        <v>205</v>
      </c>
      <c r="I1634">
        <v>43045</v>
      </c>
      <c r="J1634">
        <v>187</v>
      </c>
      <c r="K1634">
        <v>236</v>
      </c>
      <c r="L1634">
        <v>2</v>
      </c>
      <c r="M1634">
        <v>6962</v>
      </c>
      <c r="N1634">
        <v>2340.098</v>
      </c>
      <c r="O1634">
        <v>1170.049</v>
      </c>
      <c r="P1634">
        <v>118</v>
      </c>
      <c r="Q1634">
        <v>29.5</v>
      </c>
      <c r="R1634">
        <v>4621.902</v>
      </c>
      <c r="S1634">
        <v>2018</v>
      </c>
      <c r="T1634">
        <v>5</v>
      </c>
      <c r="U1634">
        <v>19</v>
      </c>
    </row>
    <row r="1635" spans="1:21" x14ac:dyDescent="0.3">
      <c r="A1635" s="5" t="s">
        <v>168</v>
      </c>
      <c r="B1635" s="5" t="s">
        <v>206</v>
      </c>
      <c r="C1635" s="5" t="s">
        <v>116</v>
      </c>
      <c r="D1635" s="5" t="s">
        <v>286</v>
      </c>
      <c r="E1635" s="5" t="s">
        <v>172</v>
      </c>
      <c r="F1635" s="6">
        <v>43232</v>
      </c>
      <c r="G1635" s="5" t="s">
        <v>148</v>
      </c>
      <c r="H1635" s="5" t="s">
        <v>222</v>
      </c>
      <c r="I1635">
        <v>43045</v>
      </c>
      <c r="J1635">
        <v>187</v>
      </c>
      <c r="K1635">
        <v>222</v>
      </c>
      <c r="L1635">
        <v>2</v>
      </c>
      <c r="M1635">
        <v>6549</v>
      </c>
      <c r="N1635">
        <v>2340.098</v>
      </c>
      <c r="O1635">
        <v>1170.049</v>
      </c>
      <c r="P1635">
        <v>111</v>
      </c>
      <c r="Q1635">
        <v>29.5</v>
      </c>
      <c r="R1635">
        <v>4208.902</v>
      </c>
      <c r="S1635">
        <v>2018</v>
      </c>
      <c r="T1635">
        <v>5</v>
      </c>
      <c r="U1635">
        <v>19</v>
      </c>
    </row>
    <row r="1636" spans="1:21" x14ac:dyDescent="0.3">
      <c r="A1636" s="5" t="s">
        <v>168</v>
      </c>
      <c r="B1636" s="5" t="s">
        <v>206</v>
      </c>
      <c r="C1636" s="5" t="s">
        <v>116</v>
      </c>
      <c r="D1636" s="5" t="s">
        <v>286</v>
      </c>
      <c r="E1636" s="5" t="s">
        <v>172</v>
      </c>
      <c r="F1636" s="6">
        <v>43232</v>
      </c>
      <c r="G1636" s="5" t="s">
        <v>148</v>
      </c>
      <c r="H1636" s="5" t="s">
        <v>181</v>
      </c>
      <c r="I1636">
        <v>43045</v>
      </c>
      <c r="J1636">
        <v>187</v>
      </c>
      <c r="K1636">
        <v>260</v>
      </c>
      <c r="L1636">
        <v>2</v>
      </c>
      <c r="M1636">
        <v>7670</v>
      </c>
      <c r="N1636">
        <v>2340.098</v>
      </c>
      <c r="O1636">
        <v>1170.049</v>
      </c>
      <c r="P1636">
        <v>130</v>
      </c>
      <c r="Q1636">
        <v>29.5</v>
      </c>
      <c r="R1636">
        <v>5329.902</v>
      </c>
      <c r="S1636">
        <v>2018</v>
      </c>
      <c r="T1636">
        <v>5</v>
      </c>
      <c r="U1636">
        <v>19</v>
      </c>
    </row>
    <row r="1637" spans="1:21" x14ac:dyDescent="0.3">
      <c r="A1637" s="5" t="s">
        <v>168</v>
      </c>
      <c r="B1637" s="5" t="s">
        <v>206</v>
      </c>
      <c r="C1637" s="5" t="s">
        <v>116</v>
      </c>
      <c r="D1637" s="5" t="s">
        <v>286</v>
      </c>
      <c r="E1637" s="5" t="s">
        <v>172</v>
      </c>
      <c r="F1637" s="6">
        <v>43232</v>
      </c>
      <c r="G1637" s="5" t="s">
        <v>148</v>
      </c>
      <c r="H1637" s="5" t="s">
        <v>183</v>
      </c>
      <c r="I1637">
        <v>43045</v>
      </c>
      <c r="J1637">
        <v>187</v>
      </c>
      <c r="K1637">
        <v>721</v>
      </c>
      <c r="L1637">
        <v>6</v>
      </c>
      <c r="M1637">
        <v>21269.5</v>
      </c>
      <c r="N1637">
        <v>7020.2950000000001</v>
      </c>
      <c r="O1637">
        <v>1170.049</v>
      </c>
      <c r="P1637">
        <v>120.16666666666667</v>
      </c>
      <c r="Q1637">
        <v>29.5</v>
      </c>
      <c r="R1637">
        <v>14249.205</v>
      </c>
      <c r="S1637">
        <v>2018</v>
      </c>
      <c r="T1637">
        <v>5</v>
      </c>
      <c r="U1637">
        <v>19</v>
      </c>
    </row>
    <row r="1638" spans="1:21" x14ac:dyDescent="0.3">
      <c r="A1638" s="5" t="s">
        <v>168</v>
      </c>
      <c r="B1638" s="5" t="s">
        <v>206</v>
      </c>
      <c r="C1638" s="5" t="s">
        <v>116</v>
      </c>
      <c r="D1638" s="5" t="s">
        <v>286</v>
      </c>
      <c r="E1638" s="5" t="s">
        <v>172</v>
      </c>
      <c r="F1638" s="6">
        <v>43232</v>
      </c>
      <c r="G1638" s="5" t="s">
        <v>148</v>
      </c>
      <c r="H1638" s="5" t="s">
        <v>182</v>
      </c>
      <c r="I1638">
        <v>43045</v>
      </c>
      <c r="J1638">
        <v>187</v>
      </c>
      <c r="K1638">
        <v>128</v>
      </c>
      <c r="L1638">
        <v>1</v>
      </c>
      <c r="M1638">
        <v>3776</v>
      </c>
      <c r="N1638">
        <v>1170.049</v>
      </c>
      <c r="O1638">
        <v>1170.049</v>
      </c>
      <c r="P1638">
        <v>128</v>
      </c>
      <c r="Q1638">
        <v>29.5</v>
      </c>
      <c r="R1638">
        <v>2605.951</v>
      </c>
      <c r="S1638">
        <v>2018</v>
      </c>
      <c r="T1638">
        <v>5</v>
      </c>
      <c r="U1638">
        <v>19</v>
      </c>
    </row>
    <row r="1639" spans="1:21" x14ac:dyDescent="0.3">
      <c r="A1639" s="5" t="s">
        <v>168</v>
      </c>
      <c r="B1639" s="5" t="s">
        <v>206</v>
      </c>
      <c r="C1639" s="5" t="s">
        <v>116</v>
      </c>
      <c r="D1639" s="5" t="s">
        <v>286</v>
      </c>
      <c r="E1639" s="5" t="s">
        <v>172</v>
      </c>
      <c r="F1639" s="6">
        <v>43232</v>
      </c>
      <c r="G1639" s="5" t="s">
        <v>148</v>
      </c>
      <c r="H1639" s="5" t="s">
        <v>246</v>
      </c>
      <c r="I1639">
        <v>43045</v>
      </c>
      <c r="J1639">
        <v>187</v>
      </c>
      <c r="K1639">
        <v>489</v>
      </c>
      <c r="L1639">
        <v>4</v>
      </c>
      <c r="M1639">
        <v>14425.5</v>
      </c>
      <c r="N1639">
        <v>4680.1970000000001</v>
      </c>
      <c r="O1639">
        <v>1170.049</v>
      </c>
      <c r="P1639">
        <v>122.25</v>
      </c>
      <c r="Q1639">
        <v>29.5</v>
      </c>
      <c r="R1639">
        <v>9745.3029999999999</v>
      </c>
      <c r="S1639">
        <v>2018</v>
      </c>
      <c r="T1639">
        <v>5</v>
      </c>
      <c r="U1639">
        <v>19</v>
      </c>
    </row>
    <row r="1640" spans="1:21" x14ac:dyDescent="0.3">
      <c r="A1640" s="5" t="s">
        <v>168</v>
      </c>
      <c r="B1640" s="5" t="s">
        <v>206</v>
      </c>
      <c r="C1640" s="5" t="s">
        <v>116</v>
      </c>
      <c r="D1640" s="5" t="s">
        <v>286</v>
      </c>
      <c r="E1640" s="5" t="s">
        <v>172</v>
      </c>
      <c r="F1640" s="6">
        <v>43232</v>
      </c>
      <c r="G1640" s="5" t="s">
        <v>148</v>
      </c>
      <c r="H1640" s="5" t="s">
        <v>184</v>
      </c>
      <c r="I1640">
        <v>43045</v>
      </c>
      <c r="J1640">
        <v>187</v>
      </c>
      <c r="K1640">
        <v>3530</v>
      </c>
      <c r="L1640">
        <v>27</v>
      </c>
      <c r="M1640">
        <v>102370</v>
      </c>
      <c r="N1640">
        <v>31591.33</v>
      </c>
      <c r="O1640">
        <v>1170.049</v>
      </c>
      <c r="P1640">
        <v>130.74074074074073</v>
      </c>
      <c r="Q1640">
        <v>29</v>
      </c>
      <c r="R1640">
        <v>70778.67</v>
      </c>
      <c r="S1640">
        <v>2018</v>
      </c>
      <c r="T1640">
        <v>5</v>
      </c>
      <c r="U1640">
        <v>19</v>
      </c>
    </row>
    <row r="1641" spans="1:21" x14ac:dyDescent="0.3">
      <c r="A1641" s="5" t="s">
        <v>168</v>
      </c>
      <c r="B1641" s="5" t="s">
        <v>206</v>
      </c>
      <c r="C1641" s="5" t="s">
        <v>116</v>
      </c>
      <c r="D1641" s="5" t="s">
        <v>286</v>
      </c>
      <c r="E1641" s="5" t="s">
        <v>172</v>
      </c>
      <c r="F1641" s="6">
        <v>43232</v>
      </c>
      <c r="G1641" s="5" t="s">
        <v>148</v>
      </c>
      <c r="H1641" s="5" t="s">
        <v>189</v>
      </c>
      <c r="I1641">
        <v>43045</v>
      </c>
      <c r="J1641">
        <v>187</v>
      </c>
      <c r="K1641">
        <v>112</v>
      </c>
      <c r="L1641">
        <v>1</v>
      </c>
      <c r="M1641">
        <v>3304</v>
      </c>
      <c r="N1641">
        <v>1170.049</v>
      </c>
      <c r="O1641">
        <v>1170.049</v>
      </c>
      <c r="P1641">
        <v>112</v>
      </c>
      <c r="Q1641">
        <v>29.5</v>
      </c>
      <c r="R1641">
        <v>2133.951</v>
      </c>
      <c r="S1641">
        <v>2018</v>
      </c>
      <c r="T1641">
        <v>5</v>
      </c>
      <c r="U1641">
        <v>19</v>
      </c>
    </row>
    <row r="1642" spans="1:21" x14ac:dyDescent="0.3">
      <c r="A1642" s="5" t="s">
        <v>168</v>
      </c>
      <c r="B1642" s="5" t="s">
        <v>206</v>
      </c>
      <c r="C1642" s="5" t="s">
        <v>116</v>
      </c>
      <c r="D1642" s="5" t="s">
        <v>286</v>
      </c>
      <c r="E1642" s="5" t="s">
        <v>172</v>
      </c>
      <c r="F1642" s="6">
        <v>43232</v>
      </c>
      <c r="G1642" s="5" t="s">
        <v>148</v>
      </c>
      <c r="H1642" s="5" t="s">
        <v>190</v>
      </c>
      <c r="I1642">
        <v>43045</v>
      </c>
      <c r="J1642">
        <v>187</v>
      </c>
      <c r="K1642">
        <v>111</v>
      </c>
      <c r="L1642">
        <v>1</v>
      </c>
      <c r="M1642">
        <v>3274.5</v>
      </c>
      <c r="N1642">
        <v>1170.049</v>
      </c>
      <c r="O1642">
        <v>1170.049</v>
      </c>
      <c r="P1642">
        <v>111</v>
      </c>
      <c r="Q1642">
        <v>29.5</v>
      </c>
      <c r="R1642">
        <v>2104.451</v>
      </c>
      <c r="S1642">
        <v>2018</v>
      </c>
      <c r="T1642">
        <v>5</v>
      </c>
      <c r="U1642">
        <v>19</v>
      </c>
    </row>
    <row r="1643" spans="1:21" x14ac:dyDescent="0.3">
      <c r="A1643" s="5" t="s">
        <v>168</v>
      </c>
      <c r="B1643" s="5" t="s">
        <v>206</v>
      </c>
      <c r="C1643" s="5" t="s">
        <v>116</v>
      </c>
      <c r="D1643" s="5" t="s">
        <v>286</v>
      </c>
      <c r="E1643" s="5" t="s">
        <v>172</v>
      </c>
      <c r="F1643" s="6">
        <v>43232</v>
      </c>
      <c r="G1643" s="5" t="s">
        <v>148</v>
      </c>
      <c r="H1643" s="5" t="s">
        <v>225</v>
      </c>
      <c r="I1643">
        <v>43045</v>
      </c>
      <c r="J1643">
        <v>187</v>
      </c>
      <c r="K1643">
        <v>103</v>
      </c>
      <c r="L1643">
        <v>1</v>
      </c>
      <c r="M1643">
        <v>3038.5</v>
      </c>
      <c r="N1643">
        <v>1170.049</v>
      </c>
      <c r="O1643">
        <v>1170.049</v>
      </c>
      <c r="P1643">
        <v>103</v>
      </c>
      <c r="Q1643">
        <v>29.5</v>
      </c>
      <c r="R1643">
        <v>1868.451</v>
      </c>
      <c r="S1643">
        <v>2018</v>
      </c>
      <c r="T1643">
        <v>5</v>
      </c>
      <c r="U1643">
        <v>19</v>
      </c>
    </row>
    <row r="1644" spans="1:21" x14ac:dyDescent="0.3">
      <c r="A1644" s="5" t="s">
        <v>168</v>
      </c>
      <c r="B1644" s="5" t="s">
        <v>206</v>
      </c>
      <c r="C1644" s="5" t="s">
        <v>117</v>
      </c>
      <c r="D1644" s="5" t="s">
        <v>260</v>
      </c>
      <c r="E1644" s="5" t="s">
        <v>172</v>
      </c>
      <c r="F1644" s="6">
        <v>43232</v>
      </c>
      <c r="G1644" s="5" t="s">
        <v>148</v>
      </c>
      <c r="H1644" s="5" t="s">
        <v>181</v>
      </c>
      <c r="I1644">
        <v>43051</v>
      </c>
      <c r="J1644">
        <v>181</v>
      </c>
      <c r="K1644">
        <v>260</v>
      </c>
      <c r="L1644">
        <v>2</v>
      </c>
      <c r="M1644">
        <v>7670</v>
      </c>
      <c r="N1644">
        <v>6455.52</v>
      </c>
      <c r="O1644">
        <v>3227.76</v>
      </c>
      <c r="P1644">
        <v>130</v>
      </c>
      <c r="Q1644">
        <v>29.5</v>
      </c>
      <c r="R1644">
        <v>1214.48</v>
      </c>
      <c r="S1644">
        <v>2018</v>
      </c>
      <c r="T1644">
        <v>5</v>
      </c>
      <c r="U1644">
        <v>19</v>
      </c>
    </row>
    <row r="1645" spans="1:21" x14ac:dyDescent="0.3">
      <c r="A1645" s="5" t="s">
        <v>168</v>
      </c>
      <c r="B1645" s="5" t="s">
        <v>206</v>
      </c>
      <c r="C1645" s="5" t="s">
        <v>117</v>
      </c>
      <c r="D1645" s="5" t="s">
        <v>260</v>
      </c>
      <c r="E1645" s="5" t="s">
        <v>172</v>
      </c>
      <c r="F1645" s="6">
        <v>43232</v>
      </c>
      <c r="G1645" s="5" t="s">
        <v>148</v>
      </c>
      <c r="H1645" s="5" t="s">
        <v>185</v>
      </c>
      <c r="I1645">
        <v>43051</v>
      </c>
      <c r="J1645">
        <v>181</v>
      </c>
      <c r="K1645">
        <v>385</v>
      </c>
      <c r="L1645">
        <v>3</v>
      </c>
      <c r="M1645">
        <v>11357.5</v>
      </c>
      <c r="N1645">
        <v>9683.2800000000007</v>
      </c>
      <c r="O1645">
        <v>3227.76</v>
      </c>
      <c r="P1645">
        <v>128.33333333333334</v>
      </c>
      <c r="Q1645">
        <v>29.5</v>
      </c>
      <c r="R1645">
        <v>1674.22</v>
      </c>
      <c r="S1645">
        <v>2018</v>
      </c>
      <c r="T1645">
        <v>5</v>
      </c>
      <c r="U1645">
        <v>19</v>
      </c>
    </row>
    <row r="1646" spans="1:21" x14ac:dyDescent="0.3">
      <c r="A1646" s="5" t="s">
        <v>168</v>
      </c>
      <c r="B1646" s="5" t="s">
        <v>206</v>
      </c>
      <c r="C1646" s="5" t="s">
        <v>117</v>
      </c>
      <c r="D1646" s="5" t="s">
        <v>260</v>
      </c>
      <c r="E1646" s="5" t="s">
        <v>172</v>
      </c>
      <c r="F1646" s="6">
        <v>43232</v>
      </c>
      <c r="G1646" s="5" t="s">
        <v>148</v>
      </c>
      <c r="H1646" s="5" t="s">
        <v>191</v>
      </c>
      <c r="I1646">
        <v>43051</v>
      </c>
      <c r="J1646">
        <v>181</v>
      </c>
      <c r="K1646">
        <v>860</v>
      </c>
      <c r="L1646">
        <v>7</v>
      </c>
      <c r="M1646">
        <v>25370</v>
      </c>
      <c r="N1646">
        <v>22594.32</v>
      </c>
      <c r="O1646">
        <v>3227.76</v>
      </c>
      <c r="P1646">
        <v>122.85714285714286</v>
      </c>
      <c r="Q1646">
        <v>29.5</v>
      </c>
      <c r="R1646">
        <v>2775.68</v>
      </c>
      <c r="S1646">
        <v>2018</v>
      </c>
      <c r="T1646">
        <v>5</v>
      </c>
      <c r="U1646">
        <v>19</v>
      </c>
    </row>
    <row r="1647" spans="1:21" x14ac:dyDescent="0.3">
      <c r="A1647" s="5" t="s">
        <v>168</v>
      </c>
      <c r="B1647" s="5" t="s">
        <v>206</v>
      </c>
      <c r="C1647" s="5" t="s">
        <v>117</v>
      </c>
      <c r="D1647" s="5" t="s">
        <v>260</v>
      </c>
      <c r="E1647" s="5" t="s">
        <v>172</v>
      </c>
      <c r="F1647" s="6">
        <v>43232</v>
      </c>
      <c r="G1647" s="5" t="s">
        <v>148</v>
      </c>
      <c r="H1647" s="5" t="s">
        <v>173</v>
      </c>
      <c r="I1647">
        <v>43051</v>
      </c>
      <c r="J1647">
        <v>181</v>
      </c>
      <c r="K1647">
        <v>1220.2</v>
      </c>
      <c r="L1647">
        <v>10</v>
      </c>
      <c r="M1647">
        <v>35385.800000000003</v>
      </c>
      <c r="N1647">
        <v>32277.599999999999</v>
      </c>
      <c r="O1647">
        <v>3227.76</v>
      </c>
      <c r="P1647">
        <v>122.02000000000001</v>
      </c>
      <c r="Q1647">
        <v>29</v>
      </c>
      <c r="R1647">
        <v>3108.2</v>
      </c>
      <c r="S1647">
        <v>2018</v>
      </c>
      <c r="T1647">
        <v>5</v>
      </c>
      <c r="U1647">
        <v>19</v>
      </c>
    </row>
    <row r="1648" spans="1:21" x14ac:dyDescent="0.3">
      <c r="A1648" s="5" t="s">
        <v>168</v>
      </c>
      <c r="B1648" s="5" t="s">
        <v>206</v>
      </c>
      <c r="C1648" s="5" t="s">
        <v>117</v>
      </c>
      <c r="D1648" s="5" t="s">
        <v>260</v>
      </c>
      <c r="E1648" s="5" t="s">
        <v>172</v>
      </c>
      <c r="F1648" s="6">
        <v>43232</v>
      </c>
      <c r="G1648" s="5" t="s">
        <v>148</v>
      </c>
      <c r="H1648" s="5" t="s">
        <v>178</v>
      </c>
      <c r="I1648">
        <v>43051</v>
      </c>
      <c r="J1648">
        <v>181</v>
      </c>
      <c r="K1648">
        <v>371.2</v>
      </c>
      <c r="L1648">
        <v>3</v>
      </c>
      <c r="M1648">
        <v>10764.8</v>
      </c>
      <c r="N1648">
        <v>9683.2800000000007</v>
      </c>
      <c r="O1648">
        <v>3227.76</v>
      </c>
      <c r="P1648">
        <v>123.73333333333333</v>
      </c>
      <c r="Q1648">
        <v>29</v>
      </c>
      <c r="R1648">
        <v>1081.52</v>
      </c>
      <c r="S1648">
        <v>2018</v>
      </c>
      <c r="T1648">
        <v>5</v>
      </c>
      <c r="U1648">
        <v>19</v>
      </c>
    </row>
    <row r="1649" spans="1:21" x14ac:dyDescent="0.3">
      <c r="A1649" s="5" t="s">
        <v>168</v>
      </c>
      <c r="B1649" s="5" t="s">
        <v>206</v>
      </c>
      <c r="C1649" s="5" t="s">
        <v>117</v>
      </c>
      <c r="D1649" s="5" t="s">
        <v>260</v>
      </c>
      <c r="E1649" s="5" t="s">
        <v>172</v>
      </c>
      <c r="F1649" s="6">
        <v>43232</v>
      </c>
      <c r="G1649" s="5" t="s">
        <v>148</v>
      </c>
      <c r="H1649" s="5" t="s">
        <v>196</v>
      </c>
      <c r="I1649">
        <v>43051</v>
      </c>
      <c r="J1649">
        <v>181</v>
      </c>
      <c r="K1649">
        <v>280</v>
      </c>
      <c r="L1649">
        <v>2</v>
      </c>
      <c r="M1649">
        <v>8120</v>
      </c>
      <c r="N1649">
        <v>6455.52</v>
      </c>
      <c r="O1649">
        <v>3227.76</v>
      </c>
      <c r="P1649">
        <v>140</v>
      </c>
      <c r="Q1649">
        <v>29</v>
      </c>
      <c r="R1649">
        <v>1664.48</v>
      </c>
      <c r="S1649">
        <v>2018</v>
      </c>
      <c r="T1649">
        <v>5</v>
      </c>
      <c r="U1649">
        <v>19</v>
      </c>
    </row>
    <row r="1650" spans="1:21" x14ac:dyDescent="0.3">
      <c r="A1650" s="5" t="s">
        <v>168</v>
      </c>
      <c r="B1650" s="5" t="s">
        <v>206</v>
      </c>
      <c r="C1650" s="5" t="s">
        <v>117</v>
      </c>
      <c r="D1650" s="5" t="s">
        <v>260</v>
      </c>
      <c r="E1650" s="5" t="s">
        <v>172</v>
      </c>
      <c r="F1650" s="6">
        <v>43232</v>
      </c>
      <c r="G1650" s="5" t="s">
        <v>148</v>
      </c>
      <c r="H1650" s="5" t="s">
        <v>198</v>
      </c>
      <c r="I1650">
        <v>43051</v>
      </c>
      <c r="J1650">
        <v>181</v>
      </c>
      <c r="K1650">
        <v>373.2</v>
      </c>
      <c r="L1650">
        <v>3</v>
      </c>
      <c r="M1650">
        <v>10822.8</v>
      </c>
      <c r="N1650">
        <v>9683.2800000000007</v>
      </c>
      <c r="O1650">
        <v>3227.76</v>
      </c>
      <c r="P1650">
        <v>124.39999999999999</v>
      </c>
      <c r="Q1650">
        <v>29</v>
      </c>
      <c r="R1650">
        <v>1139.52</v>
      </c>
      <c r="S1650">
        <v>2018</v>
      </c>
      <c r="T1650">
        <v>5</v>
      </c>
      <c r="U1650">
        <v>19</v>
      </c>
    </row>
    <row r="1651" spans="1:21" x14ac:dyDescent="0.3">
      <c r="A1651" s="5" t="s">
        <v>168</v>
      </c>
      <c r="B1651" s="5" t="s">
        <v>206</v>
      </c>
      <c r="C1651" s="5" t="s">
        <v>117</v>
      </c>
      <c r="D1651" s="5" t="s">
        <v>260</v>
      </c>
      <c r="E1651" s="5" t="s">
        <v>172</v>
      </c>
      <c r="F1651" s="6">
        <v>43232</v>
      </c>
      <c r="G1651" s="5" t="s">
        <v>148</v>
      </c>
      <c r="H1651" s="5" t="s">
        <v>197</v>
      </c>
      <c r="I1651">
        <v>43051</v>
      </c>
      <c r="J1651">
        <v>181</v>
      </c>
      <c r="K1651">
        <v>1326</v>
      </c>
      <c r="L1651">
        <v>10</v>
      </c>
      <c r="M1651">
        <v>38454</v>
      </c>
      <c r="N1651">
        <v>32277.599999999999</v>
      </c>
      <c r="O1651">
        <v>3227.76</v>
      </c>
      <c r="P1651">
        <v>132.6</v>
      </c>
      <c r="Q1651">
        <v>29</v>
      </c>
      <c r="R1651">
        <v>6176.4</v>
      </c>
      <c r="S1651">
        <v>2018</v>
      </c>
      <c r="T1651">
        <v>5</v>
      </c>
      <c r="U1651">
        <v>19</v>
      </c>
    </row>
    <row r="1652" spans="1:21" x14ac:dyDescent="0.3">
      <c r="A1652" s="5" t="s">
        <v>168</v>
      </c>
      <c r="B1652" s="5" t="s">
        <v>206</v>
      </c>
      <c r="C1652" s="5" t="s">
        <v>117</v>
      </c>
      <c r="D1652" s="5" t="s">
        <v>260</v>
      </c>
      <c r="E1652" s="5" t="s">
        <v>172</v>
      </c>
      <c r="F1652" s="6">
        <v>43232</v>
      </c>
      <c r="G1652" s="5" t="s">
        <v>148</v>
      </c>
      <c r="H1652" s="5" t="s">
        <v>173</v>
      </c>
      <c r="I1652">
        <v>43051</v>
      </c>
      <c r="J1652">
        <v>181</v>
      </c>
      <c r="K1652">
        <v>120</v>
      </c>
      <c r="L1652">
        <v>1</v>
      </c>
      <c r="M1652">
        <v>3480</v>
      </c>
      <c r="N1652">
        <v>3227.76</v>
      </c>
      <c r="O1652">
        <v>3227.76</v>
      </c>
      <c r="P1652">
        <v>120</v>
      </c>
      <c r="Q1652">
        <v>29</v>
      </c>
      <c r="R1652">
        <v>252.24</v>
      </c>
      <c r="S1652">
        <v>2018</v>
      </c>
      <c r="T1652">
        <v>5</v>
      </c>
      <c r="U1652">
        <v>19</v>
      </c>
    </row>
    <row r="1653" spans="1:21" x14ac:dyDescent="0.3">
      <c r="A1653" s="5" t="s">
        <v>168</v>
      </c>
      <c r="B1653" s="5" t="s">
        <v>206</v>
      </c>
      <c r="C1653" s="5" t="s">
        <v>118</v>
      </c>
      <c r="D1653" s="5" t="s">
        <v>243</v>
      </c>
      <c r="E1653" s="5" t="s">
        <v>172</v>
      </c>
      <c r="F1653" s="6">
        <v>43232</v>
      </c>
      <c r="G1653" s="5" t="s">
        <v>148</v>
      </c>
      <c r="H1653" s="5" t="s">
        <v>208</v>
      </c>
      <c r="I1653">
        <v>43058</v>
      </c>
      <c r="J1653">
        <v>174</v>
      </c>
      <c r="K1653">
        <v>108</v>
      </c>
      <c r="L1653">
        <v>1</v>
      </c>
      <c r="M1653">
        <v>3132</v>
      </c>
      <c r="N1653">
        <v>2804.1179999999999</v>
      </c>
      <c r="O1653">
        <v>2804.1179999999999</v>
      </c>
      <c r="P1653">
        <v>108</v>
      </c>
      <c r="Q1653">
        <v>29</v>
      </c>
      <c r="R1653">
        <v>327.88200000000001</v>
      </c>
      <c r="S1653">
        <v>2018</v>
      </c>
      <c r="T1653">
        <v>5</v>
      </c>
      <c r="U1653">
        <v>19</v>
      </c>
    </row>
    <row r="1654" spans="1:21" x14ac:dyDescent="0.3">
      <c r="A1654" s="5" t="s">
        <v>168</v>
      </c>
      <c r="B1654" s="5" t="s">
        <v>206</v>
      </c>
      <c r="C1654" s="5" t="s">
        <v>118</v>
      </c>
      <c r="D1654" s="5" t="s">
        <v>243</v>
      </c>
      <c r="E1654" s="5" t="s">
        <v>172</v>
      </c>
      <c r="F1654" s="6">
        <v>43232</v>
      </c>
      <c r="G1654" s="5" t="s">
        <v>148</v>
      </c>
      <c r="H1654" s="5" t="s">
        <v>209</v>
      </c>
      <c r="I1654">
        <v>43058</v>
      </c>
      <c r="J1654">
        <v>174</v>
      </c>
      <c r="K1654">
        <v>207.8</v>
      </c>
      <c r="L1654">
        <v>2</v>
      </c>
      <c r="M1654">
        <v>6026.2</v>
      </c>
      <c r="N1654">
        <v>5608.2359999999999</v>
      </c>
      <c r="O1654">
        <v>2804.1179999999999</v>
      </c>
      <c r="P1654">
        <v>103.9</v>
      </c>
      <c r="Q1654">
        <v>29</v>
      </c>
      <c r="R1654">
        <v>417.964</v>
      </c>
      <c r="S1654">
        <v>2018</v>
      </c>
      <c r="T1654">
        <v>5</v>
      </c>
      <c r="U1654">
        <v>19</v>
      </c>
    </row>
    <row r="1655" spans="1:21" x14ac:dyDescent="0.3">
      <c r="A1655" s="5" t="s">
        <v>168</v>
      </c>
      <c r="B1655" s="5" t="s">
        <v>175</v>
      </c>
      <c r="C1655" s="5" t="s">
        <v>87</v>
      </c>
      <c r="D1655" s="5" t="s">
        <v>282</v>
      </c>
      <c r="E1655" s="5" t="s">
        <v>227</v>
      </c>
      <c r="F1655" s="6">
        <v>43234</v>
      </c>
      <c r="G1655" s="5" t="s">
        <v>148</v>
      </c>
      <c r="H1655" s="5" t="s">
        <v>173</v>
      </c>
      <c r="I1655">
        <v>43064</v>
      </c>
      <c r="J1655">
        <v>170</v>
      </c>
      <c r="K1655">
        <v>-165.5</v>
      </c>
      <c r="L1655">
        <v>-2</v>
      </c>
      <c r="M1655">
        <v>-9599</v>
      </c>
      <c r="N1655">
        <v>-4855.26</v>
      </c>
      <c r="O1655">
        <v>-2427.63</v>
      </c>
      <c r="P1655">
        <v>82.75</v>
      </c>
      <c r="Q1655">
        <v>58</v>
      </c>
      <c r="R1655">
        <v>-4743.74</v>
      </c>
      <c r="S1655">
        <v>2018</v>
      </c>
      <c r="T1655">
        <v>5</v>
      </c>
      <c r="U1655">
        <v>20</v>
      </c>
    </row>
    <row r="1656" spans="1:21" x14ac:dyDescent="0.3">
      <c r="A1656" s="5" t="s">
        <v>168</v>
      </c>
      <c r="B1656" s="5" t="s">
        <v>175</v>
      </c>
      <c r="C1656" s="5" t="s">
        <v>87</v>
      </c>
      <c r="D1656" s="5" t="s">
        <v>282</v>
      </c>
      <c r="E1656" s="5" t="s">
        <v>172</v>
      </c>
      <c r="F1656" s="6">
        <v>43234</v>
      </c>
      <c r="G1656" s="5" t="s">
        <v>148</v>
      </c>
      <c r="H1656" s="5" t="s">
        <v>173</v>
      </c>
      <c r="I1656">
        <v>43064</v>
      </c>
      <c r="J1656">
        <v>170</v>
      </c>
      <c r="K1656">
        <v>165.5</v>
      </c>
      <c r="L1656">
        <v>2</v>
      </c>
      <c r="M1656">
        <v>4799.5</v>
      </c>
      <c r="N1656">
        <v>4855.26</v>
      </c>
      <c r="O1656">
        <v>2427.63</v>
      </c>
      <c r="P1656">
        <v>82.75</v>
      </c>
      <c r="Q1656">
        <v>29</v>
      </c>
      <c r="R1656">
        <v>-55.76</v>
      </c>
      <c r="S1656">
        <v>2018</v>
      </c>
      <c r="T1656">
        <v>5</v>
      </c>
      <c r="U1656">
        <v>20</v>
      </c>
    </row>
    <row r="1657" spans="1:21" x14ac:dyDescent="0.3">
      <c r="A1657" s="5" t="s">
        <v>168</v>
      </c>
      <c r="B1657" s="5" t="s">
        <v>206</v>
      </c>
      <c r="C1657" s="5" t="s">
        <v>116</v>
      </c>
      <c r="D1657" s="5" t="s">
        <v>283</v>
      </c>
      <c r="E1657" s="5" t="s">
        <v>227</v>
      </c>
      <c r="F1657" s="6">
        <v>43234</v>
      </c>
      <c r="G1657" s="5" t="s">
        <v>148</v>
      </c>
      <c r="H1657" s="5" t="s">
        <v>173</v>
      </c>
      <c r="I1657">
        <v>43039</v>
      </c>
      <c r="J1657">
        <v>195</v>
      </c>
      <c r="K1657">
        <v>-2062.8000000000002</v>
      </c>
      <c r="L1657">
        <v>-17</v>
      </c>
      <c r="M1657">
        <v>-59821.2</v>
      </c>
      <c r="N1657">
        <v>-18077.087</v>
      </c>
      <c r="O1657">
        <v>-1063.3579999999999</v>
      </c>
      <c r="P1657">
        <v>121.34117647058825</v>
      </c>
      <c r="Q1657">
        <v>29</v>
      </c>
      <c r="R1657">
        <v>-41744.112999999998</v>
      </c>
      <c r="S1657">
        <v>2018</v>
      </c>
      <c r="T1657">
        <v>5</v>
      </c>
      <c r="U1657">
        <v>20</v>
      </c>
    </row>
    <row r="1658" spans="1:21" x14ac:dyDescent="0.3">
      <c r="A1658" s="5" t="s">
        <v>168</v>
      </c>
      <c r="B1658" s="5" t="s">
        <v>206</v>
      </c>
      <c r="C1658" s="5" t="s">
        <v>117</v>
      </c>
      <c r="D1658" s="5" t="s">
        <v>260</v>
      </c>
      <c r="E1658" s="5" t="s">
        <v>172</v>
      </c>
      <c r="F1658" s="6">
        <v>43236</v>
      </c>
      <c r="G1658" s="5" t="s">
        <v>148</v>
      </c>
      <c r="H1658" s="5" t="s">
        <v>201</v>
      </c>
      <c r="I1658">
        <v>43051</v>
      </c>
      <c r="J1658">
        <v>185</v>
      </c>
      <c r="K1658">
        <v>389</v>
      </c>
      <c r="L1658">
        <v>3</v>
      </c>
      <c r="M1658">
        <v>11281</v>
      </c>
      <c r="N1658">
        <v>9683.2800000000007</v>
      </c>
      <c r="O1658">
        <v>3227.76</v>
      </c>
      <c r="P1658">
        <v>129.66666666666666</v>
      </c>
      <c r="Q1658">
        <v>29</v>
      </c>
      <c r="R1658">
        <v>1597.72</v>
      </c>
      <c r="S1658">
        <v>2018</v>
      </c>
      <c r="T1658">
        <v>5</v>
      </c>
      <c r="U1658">
        <v>20</v>
      </c>
    </row>
    <row r="1659" spans="1:21" x14ac:dyDescent="0.3">
      <c r="A1659" s="5" t="s">
        <v>168</v>
      </c>
      <c r="B1659" s="5" t="s">
        <v>206</v>
      </c>
      <c r="C1659" s="5" t="s">
        <v>117</v>
      </c>
      <c r="D1659" s="5" t="s">
        <v>260</v>
      </c>
      <c r="E1659" s="5" t="s">
        <v>172</v>
      </c>
      <c r="F1659" s="6">
        <v>43236</v>
      </c>
      <c r="G1659" s="5" t="s">
        <v>148</v>
      </c>
      <c r="H1659" s="5" t="s">
        <v>218</v>
      </c>
      <c r="I1659">
        <v>43051</v>
      </c>
      <c r="J1659">
        <v>185</v>
      </c>
      <c r="K1659">
        <v>490</v>
      </c>
      <c r="L1659">
        <v>4</v>
      </c>
      <c r="M1659">
        <v>14210</v>
      </c>
      <c r="N1659">
        <v>12911.04</v>
      </c>
      <c r="O1659">
        <v>3227.76</v>
      </c>
      <c r="P1659">
        <v>122.5</v>
      </c>
      <c r="Q1659">
        <v>29</v>
      </c>
      <c r="R1659">
        <v>1298.96</v>
      </c>
      <c r="S1659">
        <v>2018</v>
      </c>
      <c r="T1659">
        <v>5</v>
      </c>
      <c r="U1659">
        <v>20</v>
      </c>
    </row>
    <row r="1660" spans="1:21" x14ac:dyDescent="0.3">
      <c r="A1660" s="5" t="s">
        <v>168</v>
      </c>
      <c r="B1660" s="5" t="s">
        <v>206</v>
      </c>
      <c r="C1660" s="5" t="s">
        <v>117</v>
      </c>
      <c r="D1660" s="5" t="s">
        <v>260</v>
      </c>
      <c r="E1660" s="5" t="s">
        <v>172</v>
      </c>
      <c r="F1660" s="6">
        <v>43236</v>
      </c>
      <c r="G1660" s="5" t="s">
        <v>148</v>
      </c>
      <c r="H1660" s="5" t="s">
        <v>202</v>
      </c>
      <c r="I1660">
        <v>43051</v>
      </c>
      <c r="J1660">
        <v>185</v>
      </c>
      <c r="K1660">
        <v>1290</v>
      </c>
      <c r="L1660">
        <v>11</v>
      </c>
      <c r="M1660">
        <v>37410</v>
      </c>
      <c r="N1660">
        <v>35505.360000000001</v>
      </c>
      <c r="O1660">
        <v>3227.76</v>
      </c>
      <c r="P1660">
        <v>117.27272727272727</v>
      </c>
      <c r="Q1660">
        <v>29</v>
      </c>
      <c r="R1660">
        <v>1904.64</v>
      </c>
      <c r="S1660">
        <v>2018</v>
      </c>
      <c r="T1660">
        <v>5</v>
      </c>
      <c r="U1660">
        <v>20</v>
      </c>
    </row>
    <row r="1661" spans="1:21" x14ac:dyDescent="0.3">
      <c r="A1661" s="5" t="s">
        <v>168</v>
      </c>
      <c r="B1661" s="5" t="s">
        <v>206</v>
      </c>
      <c r="C1661" s="5" t="s">
        <v>117</v>
      </c>
      <c r="D1661" s="5" t="s">
        <v>260</v>
      </c>
      <c r="E1661" s="5" t="s">
        <v>172</v>
      </c>
      <c r="F1661" s="6">
        <v>43236</v>
      </c>
      <c r="G1661" s="5" t="s">
        <v>148</v>
      </c>
      <c r="H1661" s="5" t="s">
        <v>217</v>
      </c>
      <c r="I1661">
        <v>43051</v>
      </c>
      <c r="J1661">
        <v>185</v>
      </c>
      <c r="K1661">
        <v>1222</v>
      </c>
      <c r="L1661">
        <v>10</v>
      </c>
      <c r="M1661">
        <v>35438</v>
      </c>
      <c r="N1661">
        <v>32277.599999999999</v>
      </c>
      <c r="O1661">
        <v>3227.76</v>
      </c>
      <c r="P1661">
        <v>122.2</v>
      </c>
      <c r="Q1661">
        <v>29</v>
      </c>
      <c r="R1661">
        <v>3160.4</v>
      </c>
      <c r="S1661">
        <v>2018</v>
      </c>
      <c r="T1661">
        <v>5</v>
      </c>
      <c r="U1661">
        <v>20</v>
      </c>
    </row>
    <row r="1662" spans="1:21" x14ac:dyDescent="0.3">
      <c r="A1662" s="5" t="s">
        <v>168</v>
      </c>
      <c r="B1662" s="5" t="s">
        <v>206</v>
      </c>
      <c r="C1662" s="5" t="s">
        <v>117</v>
      </c>
      <c r="D1662" s="5" t="s">
        <v>260</v>
      </c>
      <c r="E1662" s="5" t="s">
        <v>172</v>
      </c>
      <c r="F1662" s="6">
        <v>43236</v>
      </c>
      <c r="G1662" s="5" t="s">
        <v>148</v>
      </c>
      <c r="H1662" s="5" t="s">
        <v>220</v>
      </c>
      <c r="I1662">
        <v>43051</v>
      </c>
      <c r="J1662">
        <v>185</v>
      </c>
      <c r="K1662">
        <v>237</v>
      </c>
      <c r="L1662">
        <v>2</v>
      </c>
      <c r="M1662">
        <v>6873</v>
      </c>
      <c r="N1662">
        <v>6455.52</v>
      </c>
      <c r="O1662">
        <v>3227.76</v>
      </c>
      <c r="P1662">
        <v>118.5</v>
      </c>
      <c r="Q1662">
        <v>29</v>
      </c>
      <c r="R1662">
        <v>417.48</v>
      </c>
      <c r="S1662">
        <v>2018</v>
      </c>
      <c r="T1662">
        <v>5</v>
      </c>
      <c r="U1662">
        <v>20</v>
      </c>
    </row>
    <row r="1663" spans="1:21" x14ac:dyDescent="0.3">
      <c r="A1663" s="5" t="s">
        <v>168</v>
      </c>
      <c r="B1663" s="5" t="s">
        <v>206</v>
      </c>
      <c r="C1663" s="5" t="s">
        <v>117</v>
      </c>
      <c r="D1663" s="5" t="s">
        <v>260</v>
      </c>
      <c r="E1663" s="5" t="s">
        <v>172</v>
      </c>
      <c r="F1663" s="6">
        <v>43236</v>
      </c>
      <c r="G1663" s="5" t="s">
        <v>148</v>
      </c>
      <c r="H1663" s="5" t="s">
        <v>237</v>
      </c>
      <c r="I1663">
        <v>43051</v>
      </c>
      <c r="J1663">
        <v>185</v>
      </c>
      <c r="K1663">
        <v>110</v>
      </c>
      <c r="L1663">
        <v>1</v>
      </c>
      <c r="M1663">
        <v>3190</v>
      </c>
      <c r="N1663">
        <v>3227.76</v>
      </c>
      <c r="O1663">
        <v>3227.76</v>
      </c>
      <c r="P1663">
        <v>110</v>
      </c>
      <c r="Q1663">
        <v>29</v>
      </c>
      <c r="R1663">
        <v>-37.76</v>
      </c>
      <c r="S1663">
        <v>2018</v>
      </c>
      <c r="T1663">
        <v>5</v>
      </c>
      <c r="U1663">
        <v>20</v>
      </c>
    </row>
    <row r="1664" spans="1:21" x14ac:dyDescent="0.3">
      <c r="A1664" s="5" t="s">
        <v>168</v>
      </c>
      <c r="B1664" s="5" t="s">
        <v>206</v>
      </c>
      <c r="C1664" s="5" t="s">
        <v>117</v>
      </c>
      <c r="D1664" s="5" t="s">
        <v>260</v>
      </c>
      <c r="E1664" s="5" t="s">
        <v>172</v>
      </c>
      <c r="F1664" s="6">
        <v>43236</v>
      </c>
      <c r="G1664" s="5" t="s">
        <v>148</v>
      </c>
      <c r="H1664" s="5" t="s">
        <v>216</v>
      </c>
      <c r="I1664">
        <v>43051</v>
      </c>
      <c r="J1664">
        <v>185</v>
      </c>
      <c r="K1664">
        <v>246</v>
      </c>
      <c r="L1664">
        <v>2</v>
      </c>
      <c r="M1664">
        <v>7134</v>
      </c>
      <c r="N1664">
        <v>6455.52</v>
      </c>
      <c r="O1664">
        <v>3227.76</v>
      </c>
      <c r="P1664">
        <v>123</v>
      </c>
      <c r="Q1664">
        <v>29</v>
      </c>
      <c r="R1664">
        <v>678.48</v>
      </c>
      <c r="S1664">
        <v>2018</v>
      </c>
      <c r="T1664">
        <v>5</v>
      </c>
      <c r="U1664">
        <v>20</v>
      </c>
    </row>
    <row r="1665" spans="1:21" x14ac:dyDescent="0.3">
      <c r="A1665" s="5" t="s">
        <v>168</v>
      </c>
      <c r="B1665" s="5" t="s">
        <v>206</v>
      </c>
      <c r="C1665" s="5" t="s">
        <v>117</v>
      </c>
      <c r="D1665" s="5" t="s">
        <v>260</v>
      </c>
      <c r="E1665" s="5" t="s">
        <v>172</v>
      </c>
      <c r="F1665" s="6">
        <v>43236</v>
      </c>
      <c r="G1665" s="5" t="s">
        <v>148</v>
      </c>
      <c r="H1665" s="5" t="s">
        <v>203</v>
      </c>
      <c r="I1665">
        <v>43051</v>
      </c>
      <c r="J1665">
        <v>185</v>
      </c>
      <c r="K1665">
        <v>108</v>
      </c>
      <c r="L1665">
        <v>1</v>
      </c>
      <c r="M1665">
        <v>3132</v>
      </c>
      <c r="N1665">
        <v>3227.76</v>
      </c>
      <c r="O1665">
        <v>3227.76</v>
      </c>
      <c r="P1665">
        <v>108</v>
      </c>
      <c r="Q1665">
        <v>29</v>
      </c>
      <c r="R1665">
        <v>-95.76</v>
      </c>
      <c r="S1665">
        <v>2018</v>
      </c>
      <c r="T1665">
        <v>5</v>
      </c>
      <c r="U1665">
        <v>20</v>
      </c>
    </row>
    <row r="1666" spans="1:21" x14ac:dyDescent="0.3">
      <c r="A1666" s="5" t="s">
        <v>168</v>
      </c>
      <c r="B1666" s="5" t="s">
        <v>206</v>
      </c>
      <c r="C1666" s="5" t="s">
        <v>117</v>
      </c>
      <c r="D1666" s="5" t="s">
        <v>260</v>
      </c>
      <c r="E1666" s="5" t="s">
        <v>172</v>
      </c>
      <c r="F1666" s="6">
        <v>43236</v>
      </c>
      <c r="G1666" s="5" t="s">
        <v>148</v>
      </c>
      <c r="H1666" s="5" t="s">
        <v>204</v>
      </c>
      <c r="I1666">
        <v>43051</v>
      </c>
      <c r="J1666">
        <v>185</v>
      </c>
      <c r="K1666">
        <v>236</v>
      </c>
      <c r="L1666">
        <v>2</v>
      </c>
      <c r="M1666">
        <v>6844</v>
      </c>
      <c r="N1666">
        <v>6455.52</v>
      </c>
      <c r="O1666">
        <v>3227.76</v>
      </c>
      <c r="P1666">
        <v>118</v>
      </c>
      <c r="Q1666">
        <v>29</v>
      </c>
      <c r="R1666">
        <v>388.48</v>
      </c>
      <c r="S1666">
        <v>2018</v>
      </c>
      <c r="T1666">
        <v>5</v>
      </c>
      <c r="U1666">
        <v>20</v>
      </c>
    </row>
    <row r="1667" spans="1:21" x14ac:dyDescent="0.3">
      <c r="A1667" s="5" t="s">
        <v>168</v>
      </c>
      <c r="B1667" s="5" t="s">
        <v>206</v>
      </c>
      <c r="C1667" s="5" t="s">
        <v>118</v>
      </c>
      <c r="D1667" s="5" t="s">
        <v>243</v>
      </c>
      <c r="E1667" s="5" t="s">
        <v>172</v>
      </c>
      <c r="F1667" s="6">
        <v>43236</v>
      </c>
      <c r="G1667" s="5" t="s">
        <v>148</v>
      </c>
      <c r="H1667" s="5" t="s">
        <v>230</v>
      </c>
      <c r="I1667">
        <v>43058</v>
      </c>
      <c r="J1667">
        <v>178</v>
      </c>
      <c r="K1667">
        <v>1495</v>
      </c>
      <c r="L1667">
        <v>12</v>
      </c>
      <c r="M1667">
        <v>42607.5</v>
      </c>
      <c r="N1667">
        <v>35871.610999999997</v>
      </c>
      <c r="O1667">
        <v>2989.3009999999999</v>
      </c>
      <c r="P1667">
        <v>124.58333333333333</v>
      </c>
      <c r="Q1667">
        <v>28.5</v>
      </c>
      <c r="R1667">
        <v>6735.8890000000001</v>
      </c>
      <c r="S1667">
        <v>2018</v>
      </c>
      <c r="T1667">
        <v>5</v>
      </c>
      <c r="U1667">
        <v>20</v>
      </c>
    </row>
    <row r="1668" spans="1:21" x14ac:dyDescent="0.3">
      <c r="A1668" s="5" t="s">
        <v>168</v>
      </c>
      <c r="B1668" s="5" t="s">
        <v>206</v>
      </c>
      <c r="C1668" s="5" t="s">
        <v>118</v>
      </c>
      <c r="D1668" s="5" t="s">
        <v>243</v>
      </c>
      <c r="E1668" s="5" t="s">
        <v>172</v>
      </c>
      <c r="F1668" s="6">
        <v>43236</v>
      </c>
      <c r="G1668" s="5" t="s">
        <v>148</v>
      </c>
      <c r="H1668" s="5" t="s">
        <v>234</v>
      </c>
      <c r="I1668">
        <v>43058</v>
      </c>
      <c r="J1668">
        <v>178</v>
      </c>
      <c r="K1668">
        <v>117</v>
      </c>
      <c r="L1668">
        <v>1</v>
      </c>
      <c r="M1668">
        <v>3393</v>
      </c>
      <c r="N1668">
        <v>2989.3009999999999</v>
      </c>
      <c r="O1668">
        <v>2989.3009999999999</v>
      </c>
      <c r="P1668">
        <v>117</v>
      </c>
      <c r="Q1668">
        <v>29</v>
      </c>
      <c r="R1668">
        <v>403.69900000000001</v>
      </c>
      <c r="S1668">
        <v>2018</v>
      </c>
      <c r="T1668">
        <v>5</v>
      </c>
      <c r="U1668">
        <v>20</v>
      </c>
    </row>
    <row r="1669" spans="1:21" x14ac:dyDescent="0.3">
      <c r="A1669" s="5" t="s">
        <v>168</v>
      </c>
      <c r="B1669" s="5" t="s">
        <v>206</v>
      </c>
      <c r="C1669" s="5" t="s">
        <v>118</v>
      </c>
      <c r="D1669" s="5" t="s">
        <v>243</v>
      </c>
      <c r="E1669" s="5" t="s">
        <v>172</v>
      </c>
      <c r="F1669" s="6">
        <v>43236</v>
      </c>
      <c r="G1669" s="5" t="s">
        <v>148</v>
      </c>
      <c r="H1669" s="5" t="s">
        <v>180</v>
      </c>
      <c r="I1669">
        <v>43058</v>
      </c>
      <c r="J1669">
        <v>178</v>
      </c>
      <c r="K1669">
        <v>175</v>
      </c>
      <c r="L1669">
        <v>2</v>
      </c>
      <c r="M1669">
        <v>5075</v>
      </c>
      <c r="N1669">
        <v>5978.6019999999999</v>
      </c>
      <c r="O1669">
        <v>2989.3009999999999</v>
      </c>
      <c r="P1669">
        <v>87.5</v>
      </c>
      <c r="Q1669">
        <v>29</v>
      </c>
      <c r="R1669">
        <v>-903.60199999999998</v>
      </c>
      <c r="S1669">
        <v>2018</v>
      </c>
      <c r="T1669">
        <v>5</v>
      </c>
      <c r="U1669">
        <v>20</v>
      </c>
    </row>
    <row r="1670" spans="1:21" x14ac:dyDescent="0.3">
      <c r="A1670" s="5" t="s">
        <v>168</v>
      </c>
      <c r="B1670" s="5" t="s">
        <v>206</v>
      </c>
      <c r="C1670" s="5" t="s">
        <v>118</v>
      </c>
      <c r="D1670" s="5" t="s">
        <v>243</v>
      </c>
      <c r="E1670" s="5" t="s">
        <v>172</v>
      </c>
      <c r="F1670" s="6">
        <v>43236</v>
      </c>
      <c r="G1670" s="5" t="s">
        <v>148</v>
      </c>
      <c r="H1670" s="5" t="s">
        <v>205</v>
      </c>
      <c r="I1670">
        <v>43058</v>
      </c>
      <c r="J1670">
        <v>178</v>
      </c>
      <c r="K1670">
        <v>360</v>
      </c>
      <c r="L1670">
        <v>3</v>
      </c>
      <c r="M1670">
        <v>10440</v>
      </c>
      <c r="N1670">
        <v>8967.9030000000002</v>
      </c>
      <c r="O1670">
        <v>2989.3009999999999</v>
      </c>
      <c r="P1670">
        <v>120</v>
      </c>
      <c r="Q1670">
        <v>29</v>
      </c>
      <c r="R1670">
        <v>1472.097</v>
      </c>
      <c r="S1670">
        <v>2018</v>
      </c>
      <c r="T1670">
        <v>5</v>
      </c>
      <c r="U1670">
        <v>20</v>
      </c>
    </row>
    <row r="1671" spans="1:21" x14ac:dyDescent="0.3">
      <c r="A1671" s="5" t="s">
        <v>168</v>
      </c>
      <c r="B1671" s="5" t="s">
        <v>206</v>
      </c>
      <c r="C1671" s="5" t="s">
        <v>118</v>
      </c>
      <c r="D1671" s="5" t="s">
        <v>243</v>
      </c>
      <c r="E1671" s="5" t="s">
        <v>172</v>
      </c>
      <c r="F1671" s="6">
        <v>43236</v>
      </c>
      <c r="G1671" s="5" t="s">
        <v>148</v>
      </c>
      <c r="H1671" s="5" t="s">
        <v>182</v>
      </c>
      <c r="I1671">
        <v>43058</v>
      </c>
      <c r="J1671">
        <v>178</v>
      </c>
      <c r="K1671">
        <v>121</v>
      </c>
      <c r="L1671">
        <v>1</v>
      </c>
      <c r="M1671">
        <v>3509</v>
      </c>
      <c r="N1671">
        <v>2989.3009999999999</v>
      </c>
      <c r="O1671">
        <v>2989.3009999999999</v>
      </c>
      <c r="P1671">
        <v>121</v>
      </c>
      <c r="Q1671">
        <v>29</v>
      </c>
      <c r="R1671">
        <v>519.69899999999996</v>
      </c>
      <c r="S1671">
        <v>2018</v>
      </c>
      <c r="T1671">
        <v>5</v>
      </c>
      <c r="U1671">
        <v>20</v>
      </c>
    </row>
    <row r="1672" spans="1:21" x14ac:dyDescent="0.3">
      <c r="A1672" s="5" t="s">
        <v>168</v>
      </c>
      <c r="B1672" s="5" t="s">
        <v>206</v>
      </c>
      <c r="C1672" s="5" t="s">
        <v>118</v>
      </c>
      <c r="D1672" s="5" t="s">
        <v>243</v>
      </c>
      <c r="E1672" s="5" t="s">
        <v>172</v>
      </c>
      <c r="F1672" s="6">
        <v>43236</v>
      </c>
      <c r="G1672" s="5" t="s">
        <v>148</v>
      </c>
      <c r="H1672" s="5" t="s">
        <v>181</v>
      </c>
      <c r="I1672">
        <v>43058</v>
      </c>
      <c r="J1672">
        <v>178</v>
      </c>
      <c r="K1672">
        <v>248</v>
      </c>
      <c r="L1672">
        <v>2</v>
      </c>
      <c r="M1672">
        <v>7192</v>
      </c>
      <c r="N1672">
        <v>5978.6019999999999</v>
      </c>
      <c r="O1672">
        <v>2989.3009999999999</v>
      </c>
      <c r="P1672">
        <v>124</v>
      </c>
      <c r="Q1672">
        <v>29</v>
      </c>
      <c r="R1672">
        <v>1213.3979999999999</v>
      </c>
      <c r="S1672">
        <v>2018</v>
      </c>
      <c r="T1672">
        <v>5</v>
      </c>
      <c r="U1672">
        <v>20</v>
      </c>
    </row>
    <row r="1673" spans="1:21" x14ac:dyDescent="0.3">
      <c r="A1673" s="5" t="s">
        <v>168</v>
      </c>
      <c r="B1673" s="5" t="s">
        <v>206</v>
      </c>
      <c r="C1673" s="5" t="s">
        <v>118</v>
      </c>
      <c r="D1673" s="5" t="s">
        <v>243</v>
      </c>
      <c r="E1673" s="5" t="s">
        <v>172</v>
      </c>
      <c r="F1673" s="6">
        <v>43236</v>
      </c>
      <c r="G1673" s="5" t="s">
        <v>148</v>
      </c>
      <c r="H1673" s="5" t="s">
        <v>231</v>
      </c>
      <c r="I1673">
        <v>43058</v>
      </c>
      <c r="J1673">
        <v>178</v>
      </c>
      <c r="K1673">
        <v>112</v>
      </c>
      <c r="L1673">
        <v>1</v>
      </c>
      <c r="M1673">
        <v>3248</v>
      </c>
      <c r="N1673">
        <v>2989.3009999999999</v>
      </c>
      <c r="O1673">
        <v>2989.3009999999999</v>
      </c>
      <c r="P1673">
        <v>112</v>
      </c>
      <c r="Q1673">
        <v>29</v>
      </c>
      <c r="R1673">
        <v>258.69900000000001</v>
      </c>
      <c r="S1673">
        <v>2018</v>
      </c>
      <c r="T1673">
        <v>5</v>
      </c>
      <c r="U1673">
        <v>20</v>
      </c>
    </row>
    <row r="1674" spans="1:21" x14ac:dyDescent="0.3">
      <c r="A1674" s="5" t="s">
        <v>168</v>
      </c>
      <c r="B1674" s="5" t="s">
        <v>206</v>
      </c>
      <c r="C1674" s="5" t="s">
        <v>118</v>
      </c>
      <c r="D1674" s="5" t="s">
        <v>243</v>
      </c>
      <c r="E1674" s="5" t="s">
        <v>172</v>
      </c>
      <c r="F1674" s="6">
        <v>43236</v>
      </c>
      <c r="G1674" s="5" t="s">
        <v>148</v>
      </c>
      <c r="H1674" s="5" t="s">
        <v>189</v>
      </c>
      <c r="I1674">
        <v>43058</v>
      </c>
      <c r="J1674">
        <v>178</v>
      </c>
      <c r="K1674">
        <v>122</v>
      </c>
      <c r="L1674">
        <v>1</v>
      </c>
      <c r="M1674">
        <v>3538</v>
      </c>
      <c r="N1674">
        <v>2989.3009999999999</v>
      </c>
      <c r="O1674">
        <v>2989.3009999999999</v>
      </c>
      <c r="P1674">
        <v>122</v>
      </c>
      <c r="Q1674">
        <v>29</v>
      </c>
      <c r="R1674">
        <v>548.69899999999996</v>
      </c>
      <c r="S1674">
        <v>2018</v>
      </c>
      <c r="T1674">
        <v>5</v>
      </c>
      <c r="U1674">
        <v>20</v>
      </c>
    </row>
    <row r="1675" spans="1:21" x14ac:dyDescent="0.3">
      <c r="A1675" s="5" t="s">
        <v>168</v>
      </c>
      <c r="B1675" s="5" t="s">
        <v>206</v>
      </c>
      <c r="C1675" s="5" t="s">
        <v>118</v>
      </c>
      <c r="D1675" s="5" t="s">
        <v>243</v>
      </c>
      <c r="E1675" s="5" t="s">
        <v>172</v>
      </c>
      <c r="F1675" s="6">
        <v>43236</v>
      </c>
      <c r="G1675" s="5" t="s">
        <v>148</v>
      </c>
      <c r="H1675" s="5" t="s">
        <v>222</v>
      </c>
      <c r="I1675">
        <v>43058</v>
      </c>
      <c r="J1675">
        <v>178</v>
      </c>
      <c r="K1675">
        <v>133</v>
      </c>
      <c r="L1675">
        <v>1</v>
      </c>
      <c r="M1675">
        <v>3857</v>
      </c>
      <c r="N1675">
        <v>2989.3009999999999</v>
      </c>
      <c r="O1675">
        <v>2989.3009999999999</v>
      </c>
      <c r="P1675">
        <v>133</v>
      </c>
      <c r="Q1675">
        <v>29</v>
      </c>
      <c r="R1675">
        <v>867.69899999999996</v>
      </c>
      <c r="S1675">
        <v>2018</v>
      </c>
      <c r="T1675">
        <v>5</v>
      </c>
      <c r="U1675">
        <v>20</v>
      </c>
    </row>
    <row r="1676" spans="1:21" x14ac:dyDescent="0.3">
      <c r="A1676" s="5" t="s">
        <v>168</v>
      </c>
      <c r="B1676" s="5" t="s">
        <v>206</v>
      </c>
      <c r="C1676" s="5" t="s">
        <v>118</v>
      </c>
      <c r="D1676" s="5" t="s">
        <v>243</v>
      </c>
      <c r="E1676" s="5" t="s">
        <v>172</v>
      </c>
      <c r="F1676" s="6">
        <v>43236</v>
      </c>
      <c r="G1676" s="5" t="s">
        <v>148</v>
      </c>
      <c r="H1676" s="5" t="s">
        <v>238</v>
      </c>
      <c r="I1676">
        <v>43058</v>
      </c>
      <c r="J1676">
        <v>178</v>
      </c>
      <c r="K1676">
        <v>229</v>
      </c>
      <c r="L1676">
        <v>2</v>
      </c>
      <c r="M1676">
        <v>6641</v>
      </c>
      <c r="N1676">
        <v>5978.6019999999999</v>
      </c>
      <c r="O1676">
        <v>2989.3009999999999</v>
      </c>
      <c r="P1676">
        <v>114.5</v>
      </c>
      <c r="Q1676">
        <v>29</v>
      </c>
      <c r="R1676">
        <v>662.39800000000002</v>
      </c>
      <c r="S1676">
        <v>2018</v>
      </c>
      <c r="T1676">
        <v>5</v>
      </c>
      <c r="U1676">
        <v>20</v>
      </c>
    </row>
    <row r="1677" spans="1:21" x14ac:dyDescent="0.3">
      <c r="A1677" s="5" t="s">
        <v>168</v>
      </c>
      <c r="B1677" s="5" t="s">
        <v>206</v>
      </c>
      <c r="C1677" s="5" t="s">
        <v>118</v>
      </c>
      <c r="D1677" s="5" t="s">
        <v>243</v>
      </c>
      <c r="E1677" s="5" t="s">
        <v>172</v>
      </c>
      <c r="F1677" s="6">
        <v>43236</v>
      </c>
      <c r="G1677" s="5" t="s">
        <v>148</v>
      </c>
      <c r="H1677" s="5" t="s">
        <v>184</v>
      </c>
      <c r="I1677">
        <v>43058</v>
      </c>
      <c r="J1677">
        <v>178</v>
      </c>
      <c r="K1677">
        <v>1229</v>
      </c>
      <c r="L1677">
        <v>10</v>
      </c>
      <c r="M1677">
        <v>35026.5</v>
      </c>
      <c r="N1677">
        <v>29893.01</v>
      </c>
      <c r="O1677">
        <v>2989.3009999999999</v>
      </c>
      <c r="P1677">
        <v>122.9</v>
      </c>
      <c r="Q1677">
        <v>28.5</v>
      </c>
      <c r="R1677">
        <v>5133.49</v>
      </c>
      <c r="S1677">
        <v>2018</v>
      </c>
      <c r="T1677">
        <v>5</v>
      </c>
      <c r="U1677">
        <v>20</v>
      </c>
    </row>
    <row r="1678" spans="1:21" x14ac:dyDescent="0.3">
      <c r="A1678" s="5" t="s">
        <v>168</v>
      </c>
      <c r="B1678" s="5" t="s">
        <v>206</v>
      </c>
      <c r="C1678" s="5" t="s">
        <v>118</v>
      </c>
      <c r="D1678" s="5" t="s">
        <v>243</v>
      </c>
      <c r="E1678" s="5" t="s">
        <v>172</v>
      </c>
      <c r="F1678" s="6">
        <v>43236</v>
      </c>
      <c r="G1678" s="5" t="s">
        <v>148</v>
      </c>
      <c r="H1678" s="5" t="s">
        <v>185</v>
      </c>
      <c r="I1678">
        <v>43058</v>
      </c>
      <c r="J1678">
        <v>178</v>
      </c>
      <c r="K1678">
        <v>389</v>
      </c>
      <c r="L1678">
        <v>3</v>
      </c>
      <c r="M1678">
        <v>11281</v>
      </c>
      <c r="N1678">
        <v>8967.9030000000002</v>
      </c>
      <c r="O1678">
        <v>2989.3009999999999</v>
      </c>
      <c r="P1678">
        <v>129.66666666666666</v>
      </c>
      <c r="Q1678">
        <v>29</v>
      </c>
      <c r="R1678">
        <v>2313.0970000000002</v>
      </c>
      <c r="S1678">
        <v>2018</v>
      </c>
      <c r="T1678">
        <v>5</v>
      </c>
      <c r="U1678">
        <v>20</v>
      </c>
    </row>
    <row r="1679" spans="1:21" x14ac:dyDescent="0.3">
      <c r="A1679" s="5" t="s">
        <v>168</v>
      </c>
      <c r="B1679" s="5" t="s">
        <v>206</v>
      </c>
      <c r="C1679" s="5" t="s">
        <v>118</v>
      </c>
      <c r="D1679" s="5" t="s">
        <v>243</v>
      </c>
      <c r="E1679" s="5" t="s">
        <v>172</v>
      </c>
      <c r="F1679" s="6">
        <v>43236</v>
      </c>
      <c r="G1679" s="5" t="s">
        <v>148</v>
      </c>
      <c r="H1679" s="5" t="s">
        <v>186</v>
      </c>
      <c r="I1679">
        <v>43058</v>
      </c>
      <c r="J1679">
        <v>178</v>
      </c>
      <c r="K1679">
        <v>124</v>
      </c>
      <c r="L1679">
        <v>1</v>
      </c>
      <c r="M1679">
        <v>3596</v>
      </c>
      <c r="N1679">
        <v>2989.3009999999999</v>
      </c>
      <c r="O1679">
        <v>2989.3009999999999</v>
      </c>
      <c r="P1679">
        <v>124</v>
      </c>
      <c r="Q1679">
        <v>29</v>
      </c>
      <c r="R1679">
        <v>606.69899999999996</v>
      </c>
      <c r="S1679">
        <v>2018</v>
      </c>
      <c r="T1679">
        <v>5</v>
      </c>
      <c r="U1679">
        <v>20</v>
      </c>
    </row>
    <row r="1680" spans="1:21" x14ac:dyDescent="0.3">
      <c r="A1680" s="5" t="s">
        <v>168</v>
      </c>
      <c r="B1680" s="5" t="s">
        <v>206</v>
      </c>
      <c r="C1680" s="5" t="s">
        <v>118</v>
      </c>
      <c r="D1680" s="5" t="s">
        <v>243</v>
      </c>
      <c r="E1680" s="5" t="s">
        <v>172</v>
      </c>
      <c r="F1680" s="6">
        <v>43236</v>
      </c>
      <c r="G1680" s="5" t="s">
        <v>148</v>
      </c>
      <c r="H1680" s="5" t="s">
        <v>187</v>
      </c>
      <c r="I1680">
        <v>43058</v>
      </c>
      <c r="J1680">
        <v>178</v>
      </c>
      <c r="K1680">
        <v>136</v>
      </c>
      <c r="L1680">
        <v>1</v>
      </c>
      <c r="M1680">
        <v>3944</v>
      </c>
      <c r="N1680">
        <v>2989.3009999999999</v>
      </c>
      <c r="O1680">
        <v>2989.3009999999999</v>
      </c>
      <c r="P1680">
        <v>136</v>
      </c>
      <c r="Q1680">
        <v>29</v>
      </c>
      <c r="R1680">
        <v>954.69899999999996</v>
      </c>
      <c r="S1680">
        <v>2018</v>
      </c>
      <c r="T1680">
        <v>5</v>
      </c>
      <c r="U1680">
        <v>20</v>
      </c>
    </row>
    <row r="1681" spans="1:21" x14ac:dyDescent="0.3">
      <c r="A1681" s="5" t="s">
        <v>168</v>
      </c>
      <c r="B1681" s="5" t="s">
        <v>206</v>
      </c>
      <c r="C1681" s="5" t="s">
        <v>118</v>
      </c>
      <c r="D1681" s="5" t="s">
        <v>243</v>
      </c>
      <c r="E1681" s="5" t="s">
        <v>172</v>
      </c>
      <c r="F1681" s="6">
        <v>43236</v>
      </c>
      <c r="G1681" s="5" t="s">
        <v>148</v>
      </c>
      <c r="H1681" s="5" t="s">
        <v>284</v>
      </c>
      <c r="I1681">
        <v>43058</v>
      </c>
      <c r="J1681">
        <v>178</v>
      </c>
      <c r="K1681">
        <v>140</v>
      </c>
      <c r="L1681">
        <v>1</v>
      </c>
      <c r="M1681">
        <v>4060</v>
      </c>
      <c r="N1681">
        <v>2989.3009999999999</v>
      </c>
      <c r="O1681">
        <v>2989.3009999999999</v>
      </c>
      <c r="P1681">
        <v>140</v>
      </c>
      <c r="Q1681">
        <v>29</v>
      </c>
      <c r="R1681">
        <v>1070.6990000000001</v>
      </c>
      <c r="S1681">
        <v>2018</v>
      </c>
      <c r="T1681">
        <v>5</v>
      </c>
      <c r="U1681">
        <v>20</v>
      </c>
    </row>
    <row r="1682" spans="1:21" x14ac:dyDescent="0.3">
      <c r="A1682" s="5" t="s">
        <v>168</v>
      </c>
      <c r="B1682" s="5" t="s">
        <v>175</v>
      </c>
      <c r="C1682" s="5" t="s">
        <v>86</v>
      </c>
      <c r="D1682" s="5" t="s">
        <v>252</v>
      </c>
      <c r="E1682" s="5" t="s">
        <v>172</v>
      </c>
      <c r="F1682" s="6">
        <v>43238</v>
      </c>
      <c r="G1682" s="5" t="s">
        <v>148</v>
      </c>
      <c r="H1682" s="5" t="s">
        <v>212</v>
      </c>
      <c r="I1682">
        <v>43049</v>
      </c>
      <c r="J1682">
        <v>189</v>
      </c>
      <c r="K1682">
        <v>108.5</v>
      </c>
      <c r="L1682">
        <v>1</v>
      </c>
      <c r="M1682">
        <v>3092.25</v>
      </c>
      <c r="N1682">
        <v>3190.134</v>
      </c>
      <c r="O1682">
        <v>3190.134</v>
      </c>
      <c r="P1682">
        <v>108.5</v>
      </c>
      <c r="Q1682">
        <v>28.5</v>
      </c>
      <c r="R1682">
        <v>-97.884</v>
      </c>
      <c r="S1682">
        <v>2018</v>
      </c>
      <c r="T1682">
        <v>5</v>
      </c>
      <c r="U1682">
        <v>20</v>
      </c>
    </row>
    <row r="1683" spans="1:21" x14ac:dyDescent="0.3">
      <c r="A1683" s="5" t="s">
        <v>168</v>
      </c>
      <c r="B1683" s="5" t="s">
        <v>175</v>
      </c>
      <c r="C1683" s="5" t="s">
        <v>86</v>
      </c>
      <c r="D1683" s="5" t="s">
        <v>252</v>
      </c>
      <c r="E1683" s="5" t="s">
        <v>172</v>
      </c>
      <c r="F1683" s="6">
        <v>43238</v>
      </c>
      <c r="G1683" s="5" t="s">
        <v>148</v>
      </c>
      <c r="H1683" s="5" t="s">
        <v>194</v>
      </c>
      <c r="I1683">
        <v>43049</v>
      </c>
      <c r="J1683">
        <v>189</v>
      </c>
      <c r="K1683">
        <v>281.5</v>
      </c>
      <c r="L1683">
        <v>2</v>
      </c>
      <c r="M1683">
        <v>8022.75</v>
      </c>
      <c r="N1683">
        <v>6380.2669999999998</v>
      </c>
      <c r="O1683">
        <v>3190.134</v>
      </c>
      <c r="P1683">
        <v>140.75</v>
      </c>
      <c r="Q1683">
        <v>28.5</v>
      </c>
      <c r="R1683">
        <v>1642.4829999999999</v>
      </c>
      <c r="S1683">
        <v>2018</v>
      </c>
      <c r="T1683">
        <v>5</v>
      </c>
      <c r="U1683">
        <v>20</v>
      </c>
    </row>
    <row r="1684" spans="1:21" x14ac:dyDescent="0.3">
      <c r="A1684" s="5" t="s">
        <v>168</v>
      </c>
      <c r="B1684" s="5" t="s">
        <v>175</v>
      </c>
      <c r="C1684" s="5" t="s">
        <v>86</v>
      </c>
      <c r="D1684" s="5" t="s">
        <v>252</v>
      </c>
      <c r="E1684" s="5" t="s">
        <v>172</v>
      </c>
      <c r="F1684" s="6">
        <v>43238</v>
      </c>
      <c r="G1684" s="5" t="s">
        <v>148</v>
      </c>
      <c r="H1684" s="5" t="s">
        <v>197</v>
      </c>
      <c r="I1684">
        <v>43049</v>
      </c>
      <c r="J1684">
        <v>189</v>
      </c>
      <c r="K1684">
        <v>385.5</v>
      </c>
      <c r="L1684">
        <v>3</v>
      </c>
      <c r="M1684">
        <v>10986.75</v>
      </c>
      <c r="N1684">
        <v>9570.4009999999998</v>
      </c>
      <c r="O1684">
        <v>3190.134</v>
      </c>
      <c r="P1684">
        <v>128.5</v>
      </c>
      <c r="Q1684">
        <v>28.5</v>
      </c>
      <c r="R1684">
        <v>1416.3489999999999</v>
      </c>
      <c r="S1684">
        <v>2018</v>
      </c>
      <c r="T1684">
        <v>5</v>
      </c>
      <c r="U1684">
        <v>20</v>
      </c>
    </row>
    <row r="1685" spans="1:21" x14ac:dyDescent="0.3">
      <c r="A1685" s="5" t="s">
        <v>168</v>
      </c>
      <c r="B1685" s="5" t="s">
        <v>175</v>
      </c>
      <c r="C1685" s="5" t="s">
        <v>86</v>
      </c>
      <c r="D1685" s="5" t="s">
        <v>252</v>
      </c>
      <c r="E1685" s="5" t="s">
        <v>172</v>
      </c>
      <c r="F1685" s="6">
        <v>43238</v>
      </c>
      <c r="G1685" s="5" t="s">
        <v>148</v>
      </c>
      <c r="H1685" s="5" t="s">
        <v>197</v>
      </c>
      <c r="I1685">
        <v>43049</v>
      </c>
      <c r="J1685">
        <v>189</v>
      </c>
      <c r="K1685">
        <v>142.5</v>
      </c>
      <c r="L1685">
        <v>1</v>
      </c>
      <c r="M1685">
        <v>4061.25</v>
      </c>
      <c r="N1685">
        <v>0</v>
      </c>
      <c r="O1685">
        <v>0</v>
      </c>
      <c r="P1685">
        <v>142.5</v>
      </c>
      <c r="Q1685">
        <v>28.5</v>
      </c>
      <c r="R1685">
        <v>4061.25</v>
      </c>
      <c r="S1685">
        <v>2018</v>
      </c>
      <c r="T1685">
        <v>5</v>
      </c>
      <c r="U1685">
        <v>20</v>
      </c>
    </row>
    <row r="1686" spans="1:21" x14ac:dyDescent="0.3">
      <c r="A1686" s="5" t="s">
        <v>168</v>
      </c>
      <c r="B1686" s="5" t="s">
        <v>175</v>
      </c>
      <c r="C1686" s="5" t="s">
        <v>86</v>
      </c>
      <c r="D1686" s="5" t="s">
        <v>252</v>
      </c>
      <c r="E1686" s="5" t="s">
        <v>172</v>
      </c>
      <c r="F1686" s="6">
        <v>43238</v>
      </c>
      <c r="G1686" s="5" t="s">
        <v>148</v>
      </c>
      <c r="H1686" s="5" t="s">
        <v>235</v>
      </c>
      <c r="I1686">
        <v>43049</v>
      </c>
      <c r="J1686">
        <v>189</v>
      </c>
      <c r="K1686">
        <v>120</v>
      </c>
      <c r="L1686">
        <v>1</v>
      </c>
      <c r="M1686">
        <v>3420</v>
      </c>
      <c r="N1686">
        <v>0</v>
      </c>
      <c r="O1686">
        <v>0</v>
      </c>
      <c r="P1686">
        <v>120</v>
      </c>
      <c r="Q1686">
        <v>28.5</v>
      </c>
      <c r="R1686">
        <v>3420</v>
      </c>
      <c r="S1686">
        <v>2018</v>
      </c>
      <c r="T1686">
        <v>5</v>
      </c>
      <c r="U1686">
        <v>20</v>
      </c>
    </row>
    <row r="1687" spans="1:21" x14ac:dyDescent="0.3">
      <c r="A1687" s="5" t="s">
        <v>168</v>
      </c>
      <c r="B1687" s="5" t="s">
        <v>175</v>
      </c>
      <c r="C1687" s="5" t="s">
        <v>87</v>
      </c>
      <c r="D1687" s="5" t="s">
        <v>282</v>
      </c>
      <c r="E1687" s="5" t="s">
        <v>172</v>
      </c>
      <c r="F1687" s="6">
        <v>43238</v>
      </c>
      <c r="G1687" s="5" t="s">
        <v>148</v>
      </c>
      <c r="H1687" s="5" t="s">
        <v>178</v>
      </c>
      <c r="I1687">
        <v>43064</v>
      </c>
      <c r="J1687">
        <v>174</v>
      </c>
      <c r="K1687">
        <v>106.5</v>
      </c>
      <c r="L1687">
        <v>1</v>
      </c>
      <c r="M1687">
        <v>3035.25</v>
      </c>
      <c r="N1687">
        <v>2571.4499999999998</v>
      </c>
      <c r="O1687">
        <v>2571.4499999999998</v>
      </c>
      <c r="P1687">
        <v>106.5</v>
      </c>
      <c r="Q1687">
        <v>28.5</v>
      </c>
      <c r="R1687">
        <v>463.8</v>
      </c>
      <c r="S1687">
        <v>2018</v>
      </c>
      <c r="T1687">
        <v>5</v>
      </c>
      <c r="U1687">
        <v>20</v>
      </c>
    </row>
    <row r="1688" spans="1:21" x14ac:dyDescent="0.3">
      <c r="A1688" s="5" t="s">
        <v>168</v>
      </c>
      <c r="B1688" s="5" t="s">
        <v>175</v>
      </c>
      <c r="C1688" s="5" t="s">
        <v>87</v>
      </c>
      <c r="D1688" s="5" t="s">
        <v>282</v>
      </c>
      <c r="E1688" s="5" t="s">
        <v>172</v>
      </c>
      <c r="F1688" s="6">
        <v>43238</v>
      </c>
      <c r="G1688" s="5" t="s">
        <v>148</v>
      </c>
      <c r="H1688" s="5" t="s">
        <v>208</v>
      </c>
      <c r="I1688">
        <v>43064</v>
      </c>
      <c r="J1688">
        <v>174</v>
      </c>
      <c r="K1688">
        <v>100.5</v>
      </c>
      <c r="L1688">
        <v>1</v>
      </c>
      <c r="M1688">
        <v>2864.25</v>
      </c>
      <c r="N1688">
        <v>2571.4499999999998</v>
      </c>
      <c r="O1688">
        <v>2571.4499999999998</v>
      </c>
      <c r="P1688">
        <v>100.5</v>
      </c>
      <c r="Q1688">
        <v>28.5</v>
      </c>
      <c r="R1688">
        <v>292.8</v>
      </c>
      <c r="S1688">
        <v>2018</v>
      </c>
      <c r="T1688">
        <v>5</v>
      </c>
      <c r="U1688">
        <v>20</v>
      </c>
    </row>
    <row r="1689" spans="1:21" x14ac:dyDescent="0.3">
      <c r="A1689" s="5" t="s">
        <v>168</v>
      </c>
      <c r="B1689" s="5" t="s">
        <v>175</v>
      </c>
      <c r="C1689" s="5" t="s">
        <v>87</v>
      </c>
      <c r="D1689" s="5" t="s">
        <v>282</v>
      </c>
      <c r="E1689" s="5" t="s">
        <v>172</v>
      </c>
      <c r="F1689" s="6">
        <v>43238</v>
      </c>
      <c r="G1689" s="5" t="s">
        <v>148</v>
      </c>
      <c r="H1689" s="5" t="s">
        <v>209</v>
      </c>
      <c r="I1689">
        <v>43064</v>
      </c>
      <c r="J1689">
        <v>174</v>
      </c>
      <c r="K1689">
        <v>90</v>
      </c>
      <c r="L1689">
        <v>1</v>
      </c>
      <c r="M1689">
        <v>2565</v>
      </c>
      <c r="N1689">
        <v>2571.4499999999998</v>
      </c>
      <c r="O1689">
        <v>2571.4499999999998</v>
      </c>
      <c r="P1689">
        <v>90</v>
      </c>
      <c r="Q1689">
        <v>28.5</v>
      </c>
      <c r="R1689">
        <v>-6.45</v>
      </c>
      <c r="S1689">
        <v>2018</v>
      </c>
      <c r="T1689">
        <v>5</v>
      </c>
      <c r="U1689">
        <v>20</v>
      </c>
    </row>
    <row r="1690" spans="1:21" x14ac:dyDescent="0.3">
      <c r="A1690" s="5" t="s">
        <v>168</v>
      </c>
      <c r="B1690" s="5" t="s">
        <v>175</v>
      </c>
      <c r="C1690" s="5" t="s">
        <v>87</v>
      </c>
      <c r="D1690" s="5" t="s">
        <v>282</v>
      </c>
      <c r="E1690" s="5" t="s">
        <v>172</v>
      </c>
      <c r="F1690" s="6">
        <v>43238</v>
      </c>
      <c r="G1690" s="5" t="s">
        <v>148</v>
      </c>
      <c r="H1690" s="5" t="s">
        <v>173</v>
      </c>
      <c r="I1690">
        <v>43064</v>
      </c>
      <c r="J1690">
        <v>174</v>
      </c>
      <c r="K1690">
        <v>1183.5</v>
      </c>
      <c r="L1690">
        <v>12</v>
      </c>
      <c r="M1690">
        <v>37872</v>
      </c>
      <c r="N1690">
        <v>30857.399000000001</v>
      </c>
      <c r="O1690">
        <v>2571.4499999999998</v>
      </c>
      <c r="P1690">
        <v>98.625</v>
      </c>
      <c r="Q1690">
        <v>32</v>
      </c>
      <c r="R1690">
        <v>7014.6009999999997</v>
      </c>
      <c r="S1690">
        <v>2018</v>
      </c>
      <c r="T1690">
        <v>5</v>
      </c>
      <c r="U1690">
        <v>20</v>
      </c>
    </row>
    <row r="1691" spans="1:21" x14ac:dyDescent="0.3">
      <c r="A1691" s="5" t="s">
        <v>168</v>
      </c>
      <c r="B1691" s="5" t="s">
        <v>175</v>
      </c>
      <c r="C1691" s="5" t="s">
        <v>87</v>
      </c>
      <c r="D1691" s="5" t="s">
        <v>282</v>
      </c>
      <c r="E1691" s="5" t="s">
        <v>172</v>
      </c>
      <c r="F1691" s="6">
        <v>43238</v>
      </c>
      <c r="G1691" s="5" t="s">
        <v>148</v>
      </c>
      <c r="H1691" s="5" t="s">
        <v>253</v>
      </c>
      <c r="I1691">
        <v>43064</v>
      </c>
      <c r="J1691">
        <v>174</v>
      </c>
      <c r="K1691">
        <v>221</v>
      </c>
      <c r="L1691">
        <v>2</v>
      </c>
      <c r="M1691">
        <v>6298.5</v>
      </c>
      <c r="N1691">
        <v>5142.8999999999996</v>
      </c>
      <c r="O1691">
        <v>2571.4499999999998</v>
      </c>
      <c r="P1691">
        <v>110.5</v>
      </c>
      <c r="Q1691">
        <v>28.5</v>
      </c>
      <c r="R1691">
        <v>1155.5999999999999</v>
      </c>
      <c r="S1691">
        <v>2018</v>
      </c>
      <c r="T1691">
        <v>5</v>
      </c>
      <c r="U1691">
        <v>20</v>
      </c>
    </row>
    <row r="1692" spans="1:21" x14ac:dyDescent="0.3">
      <c r="A1692" s="5" t="s">
        <v>168</v>
      </c>
      <c r="B1692" s="5" t="s">
        <v>175</v>
      </c>
      <c r="C1692" s="5" t="s">
        <v>87</v>
      </c>
      <c r="D1692" s="5" t="s">
        <v>282</v>
      </c>
      <c r="E1692" s="5" t="s">
        <v>172</v>
      </c>
      <c r="F1692" s="6">
        <v>43238</v>
      </c>
      <c r="G1692" s="5" t="s">
        <v>148</v>
      </c>
      <c r="H1692" s="5" t="s">
        <v>195</v>
      </c>
      <c r="I1692">
        <v>43064</v>
      </c>
      <c r="J1692">
        <v>174</v>
      </c>
      <c r="K1692">
        <v>370</v>
      </c>
      <c r="L1692">
        <v>2</v>
      </c>
      <c r="M1692">
        <v>10545</v>
      </c>
      <c r="N1692">
        <v>5142.8999999999996</v>
      </c>
      <c r="O1692">
        <v>2571.4499999999998</v>
      </c>
      <c r="P1692">
        <v>185</v>
      </c>
      <c r="Q1692">
        <v>28.5</v>
      </c>
      <c r="R1692">
        <v>5402.1</v>
      </c>
      <c r="S1692">
        <v>2018</v>
      </c>
      <c r="T1692">
        <v>5</v>
      </c>
      <c r="U1692">
        <v>20</v>
      </c>
    </row>
    <row r="1693" spans="1:21" x14ac:dyDescent="0.3">
      <c r="A1693" s="5" t="s">
        <v>168</v>
      </c>
      <c r="B1693" s="5" t="s">
        <v>175</v>
      </c>
      <c r="C1693" s="5" t="s">
        <v>87</v>
      </c>
      <c r="D1693" s="5" t="s">
        <v>282</v>
      </c>
      <c r="E1693" s="5" t="s">
        <v>172</v>
      </c>
      <c r="F1693" s="6">
        <v>43238</v>
      </c>
      <c r="G1693" s="5" t="s">
        <v>148</v>
      </c>
      <c r="H1693" s="5" t="s">
        <v>179</v>
      </c>
      <c r="I1693">
        <v>43064</v>
      </c>
      <c r="J1693">
        <v>174</v>
      </c>
      <c r="K1693">
        <v>222.5</v>
      </c>
      <c r="L1693">
        <v>2</v>
      </c>
      <c r="M1693">
        <v>6341.25</v>
      </c>
      <c r="N1693">
        <v>5142.8999999999996</v>
      </c>
      <c r="O1693">
        <v>2571.4499999999998</v>
      </c>
      <c r="P1693">
        <v>111.25</v>
      </c>
      <c r="Q1693">
        <v>28.5</v>
      </c>
      <c r="R1693">
        <v>1198.3499999999999</v>
      </c>
      <c r="S1693">
        <v>2018</v>
      </c>
      <c r="T1693">
        <v>5</v>
      </c>
      <c r="U1693">
        <v>20</v>
      </c>
    </row>
    <row r="1694" spans="1:21" x14ac:dyDescent="0.3">
      <c r="A1694" s="5" t="s">
        <v>168</v>
      </c>
      <c r="B1694" s="5" t="s">
        <v>175</v>
      </c>
      <c r="C1694" s="5" t="s">
        <v>87</v>
      </c>
      <c r="D1694" s="5" t="s">
        <v>282</v>
      </c>
      <c r="E1694" s="5" t="s">
        <v>172</v>
      </c>
      <c r="F1694" s="6">
        <v>43238</v>
      </c>
      <c r="G1694" s="5" t="s">
        <v>148</v>
      </c>
      <c r="H1694" s="5" t="s">
        <v>194</v>
      </c>
      <c r="I1694">
        <v>43064</v>
      </c>
      <c r="J1694">
        <v>174</v>
      </c>
      <c r="K1694">
        <v>258</v>
      </c>
      <c r="L1694">
        <v>2</v>
      </c>
      <c r="M1694">
        <v>7353</v>
      </c>
      <c r="N1694">
        <v>5142.8999999999996</v>
      </c>
      <c r="O1694">
        <v>2571.4499999999998</v>
      </c>
      <c r="P1694">
        <v>129</v>
      </c>
      <c r="Q1694">
        <v>28.5</v>
      </c>
      <c r="R1694">
        <v>2210.1</v>
      </c>
      <c r="S1694">
        <v>2018</v>
      </c>
      <c r="T1694">
        <v>5</v>
      </c>
      <c r="U1694">
        <v>20</v>
      </c>
    </row>
    <row r="1695" spans="1:21" x14ac:dyDescent="0.3">
      <c r="A1695" s="5" t="s">
        <v>168</v>
      </c>
      <c r="B1695" s="5" t="s">
        <v>175</v>
      </c>
      <c r="C1695" s="5" t="s">
        <v>87</v>
      </c>
      <c r="D1695" s="5" t="s">
        <v>282</v>
      </c>
      <c r="E1695" s="5" t="s">
        <v>172</v>
      </c>
      <c r="F1695" s="6">
        <v>43238</v>
      </c>
      <c r="G1695" s="5" t="s">
        <v>148</v>
      </c>
      <c r="H1695" s="5" t="s">
        <v>263</v>
      </c>
      <c r="I1695">
        <v>43064</v>
      </c>
      <c r="J1695">
        <v>174</v>
      </c>
      <c r="K1695">
        <v>720</v>
      </c>
      <c r="L1695">
        <v>6</v>
      </c>
      <c r="M1695">
        <v>20520</v>
      </c>
      <c r="N1695">
        <v>15428.7</v>
      </c>
      <c r="O1695">
        <v>2571.4499999999998</v>
      </c>
      <c r="P1695">
        <v>120</v>
      </c>
      <c r="Q1695">
        <v>28.5</v>
      </c>
      <c r="R1695">
        <v>5091.3</v>
      </c>
      <c r="S1695">
        <v>2018</v>
      </c>
      <c r="T1695">
        <v>5</v>
      </c>
      <c r="U1695">
        <v>20</v>
      </c>
    </row>
    <row r="1696" spans="1:21" x14ac:dyDescent="0.3">
      <c r="A1696" s="5" t="s">
        <v>168</v>
      </c>
      <c r="B1696" s="5" t="s">
        <v>175</v>
      </c>
      <c r="C1696" s="5" t="s">
        <v>87</v>
      </c>
      <c r="D1696" s="5" t="s">
        <v>282</v>
      </c>
      <c r="E1696" s="5" t="s">
        <v>172</v>
      </c>
      <c r="F1696" s="6">
        <v>43238</v>
      </c>
      <c r="G1696" s="5" t="s">
        <v>148</v>
      </c>
      <c r="H1696" s="5" t="s">
        <v>212</v>
      </c>
      <c r="I1696">
        <v>43064</v>
      </c>
      <c r="J1696">
        <v>174</v>
      </c>
      <c r="K1696">
        <v>221.5</v>
      </c>
      <c r="L1696">
        <v>2</v>
      </c>
      <c r="M1696">
        <v>6312.75</v>
      </c>
      <c r="N1696">
        <v>5142.8999999999996</v>
      </c>
      <c r="O1696">
        <v>2571.4499999999998</v>
      </c>
      <c r="P1696">
        <v>110.75</v>
      </c>
      <c r="Q1696">
        <v>28.5</v>
      </c>
      <c r="R1696">
        <v>1169.8499999999999</v>
      </c>
      <c r="S1696">
        <v>2018</v>
      </c>
      <c r="T1696">
        <v>5</v>
      </c>
      <c r="U1696">
        <v>20</v>
      </c>
    </row>
    <row r="1697" spans="1:21" x14ac:dyDescent="0.3">
      <c r="A1697" s="5" t="s">
        <v>168</v>
      </c>
      <c r="B1697" s="5" t="s">
        <v>206</v>
      </c>
      <c r="C1697" s="5" t="s">
        <v>117</v>
      </c>
      <c r="D1697" s="5" t="s">
        <v>260</v>
      </c>
      <c r="E1697" s="5" t="s">
        <v>172</v>
      </c>
      <c r="F1697" s="6">
        <v>43238</v>
      </c>
      <c r="G1697" s="5" t="s">
        <v>148</v>
      </c>
      <c r="H1697" s="5" t="s">
        <v>173</v>
      </c>
      <c r="I1697">
        <v>43051</v>
      </c>
      <c r="J1697">
        <v>187</v>
      </c>
      <c r="K1697">
        <v>846.6</v>
      </c>
      <c r="L1697">
        <v>7</v>
      </c>
      <c r="M1697">
        <v>27091.200000000001</v>
      </c>
      <c r="N1697">
        <v>22594.32</v>
      </c>
      <c r="O1697">
        <v>3227.76</v>
      </c>
      <c r="P1697">
        <v>120.94285714285715</v>
      </c>
      <c r="Q1697">
        <v>32</v>
      </c>
      <c r="R1697">
        <v>4496.88</v>
      </c>
      <c r="S1697">
        <v>2018</v>
      </c>
      <c r="T1697">
        <v>5</v>
      </c>
      <c r="U1697">
        <v>20</v>
      </c>
    </row>
    <row r="1698" spans="1:21" x14ac:dyDescent="0.3">
      <c r="A1698" s="5" t="s">
        <v>168</v>
      </c>
      <c r="B1698" s="5" t="s">
        <v>206</v>
      </c>
      <c r="C1698" s="5" t="s">
        <v>118</v>
      </c>
      <c r="D1698" s="5" t="s">
        <v>243</v>
      </c>
      <c r="E1698" s="5" t="s">
        <v>172</v>
      </c>
      <c r="F1698" s="6">
        <v>43238</v>
      </c>
      <c r="G1698" s="5" t="s">
        <v>148</v>
      </c>
      <c r="H1698" s="5" t="s">
        <v>173</v>
      </c>
      <c r="I1698">
        <v>43058</v>
      </c>
      <c r="J1698">
        <v>180</v>
      </c>
      <c r="K1698">
        <v>1345.6</v>
      </c>
      <c r="L1698">
        <v>13</v>
      </c>
      <c r="M1698">
        <v>43059.199999999997</v>
      </c>
      <c r="N1698">
        <v>38860.911999999997</v>
      </c>
      <c r="O1698">
        <v>2989.3009999999999</v>
      </c>
      <c r="P1698">
        <v>103.5076923076923</v>
      </c>
      <c r="Q1698">
        <v>32</v>
      </c>
      <c r="R1698">
        <v>4198.2879999999996</v>
      </c>
      <c r="S1698">
        <v>2018</v>
      </c>
      <c r="T1698">
        <v>5</v>
      </c>
      <c r="U1698">
        <v>20</v>
      </c>
    </row>
    <row r="1699" spans="1:21" x14ac:dyDescent="0.3">
      <c r="A1699" s="5" t="s">
        <v>168</v>
      </c>
      <c r="B1699" s="5" t="s">
        <v>206</v>
      </c>
      <c r="C1699" s="5" t="s">
        <v>118</v>
      </c>
      <c r="D1699" s="5" t="s">
        <v>243</v>
      </c>
      <c r="E1699" s="5" t="s">
        <v>172</v>
      </c>
      <c r="F1699" s="6">
        <v>43238</v>
      </c>
      <c r="G1699" s="5" t="s">
        <v>148</v>
      </c>
      <c r="H1699" s="5" t="s">
        <v>178</v>
      </c>
      <c r="I1699">
        <v>43058</v>
      </c>
      <c r="J1699">
        <v>180</v>
      </c>
      <c r="K1699">
        <v>461.8</v>
      </c>
      <c r="L1699">
        <v>4</v>
      </c>
      <c r="M1699">
        <v>13161.3</v>
      </c>
      <c r="N1699">
        <v>11957.204</v>
      </c>
      <c r="O1699">
        <v>2989.3009999999999</v>
      </c>
      <c r="P1699">
        <v>115.45</v>
      </c>
      <c r="Q1699">
        <v>28.5</v>
      </c>
      <c r="R1699">
        <v>1204.096</v>
      </c>
      <c r="S1699">
        <v>2018</v>
      </c>
      <c r="T1699">
        <v>5</v>
      </c>
      <c r="U1699">
        <v>20</v>
      </c>
    </row>
    <row r="1700" spans="1:21" x14ac:dyDescent="0.3">
      <c r="A1700" s="5" t="s">
        <v>168</v>
      </c>
      <c r="B1700" s="5" t="s">
        <v>206</v>
      </c>
      <c r="C1700" s="5" t="s">
        <v>118</v>
      </c>
      <c r="D1700" s="5" t="s">
        <v>243</v>
      </c>
      <c r="E1700" s="5" t="s">
        <v>172</v>
      </c>
      <c r="F1700" s="6">
        <v>43238</v>
      </c>
      <c r="G1700" s="5" t="s">
        <v>148</v>
      </c>
      <c r="H1700" s="5" t="s">
        <v>197</v>
      </c>
      <c r="I1700">
        <v>43058</v>
      </c>
      <c r="J1700">
        <v>180</v>
      </c>
      <c r="K1700">
        <v>678.6</v>
      </c>
      <c r="L1700">
        <v>5</v>
      </c>
      <c r="M1700">
        <v>19340.099999999999</v>
      </c>
      <c r="N1700">
        <v>14946.504999999999</v>
      </c>
      <c r="O1700">
        <v>2989.3009999999999</v>
      </c>
      <c r="P1700">
        <v>135.72</v>
      </c>
      <c r="Q1700">
        <v>28.5</v>
      </c>
      <c r="R1700">
        <v>4393.5950000000003</v>
      </c>
      <c r="S1700">
        <v>2018</v>
      </c>
      <c r="T1700">
        <v>5</v>
      </c>
      <c r="U1700">
        <v>20</v>
      </c>
    </row>
    <row r="1701" spans="1:21" x14ac:dyDescent="0.3">
      <c r="A1701" s="5" t="s">
        <v>168</v>
      </c>
      <c r="B1701" s="5" t="s">
        <v>206</v>
      </c>
      <c r="C1701" s="5" t="s">
        <v>118</v>
      </c>
      <c r="D1701" s="5" t="s">
        <v>243</v>
      </c>
      <c r="E1701" s="5" t="s">
        <v>172</v>
      </c>
      <c r="F1701" s="6">
        <v>43238</v>
      </c>
      <c r="G1701" s="5" t="s">
        <v>148</v>
      </c>
      <c r="H1701" s="5" t="s">
        <v>240</v>
      </c>
      <c r="I1701">
        <v>43058</v>
      </c>
      <c r="J1701">
        <v>180</v>
      </c>
      <c r="K1701">
        <v>809.6</v>
      </c>
      <c r="L1701">
        <v>6</v>
      </c>
      <c r="M1701">
        <v>22668.799999999999</v>
      </c>
      <c r="N1701">
        <v>17935.806</v>
      </c>
      <c r="O1701">
        <v>2989.3009999999999</v>
      </c>
      <c r="P1701">
        <v>134.93333333333334</v>
      </c>
      <c r="Q1701">
        <v>28</v>
      </c>
      <c r="R1701">
        <v>4732.9939999999997</v>
      </c>
      <c r="S1701">
        <v>2018</v>
      </c>
      <c r="T1701">
        <v>5</v>
      </c>
      <c r="U1701">
        <v>20</v>
      </c>
    </row>
    <row r="1702" spans="1:21" x14ac:dyDescent="0.3">
      <c r="A1702" s="5" t="s">
        <v>168</v>
      </c>
      <c r="B1702" s="5" t="s">
        <v>206</v>
      </c>
      <c r="C1702" s="5" t="s">
        <v>118</v>
      </c>
      <c r="D1702" s="5" t="s">
        <v>243</v>
      </c>
      <c r="E1702" s="5" t="s">
        <v>172</v>
      </c>
      <c r="F1702" s="6">
        <v>43238</v>
      </c>
      <c r="G1702" s="5" t="s">
        <v>148</v>
      </c>
      <c r="H1702" s="5" t="s">
        <v>209</v>
      </c>
      <c r="I1702">
        <v>43058</v>
      </c>
      <c r="J1702">
        <v>180</v>
      </c>
      <c r="K1702">
        <v>238.2</v>
      </c>
      <c r="L1702">
        <v>2</v>
      </c>
      <c r="M1702">
        <v>6788.7</v>
      </c>
      <c r="N1702">
        <v>5978.6019999999999</v>
      </c>
      <c r="O1702">
        <v>2989.3009999999999</v>
      </c>
      <c r="P1702">
        <v>119.1</v>
      </c>
      <c r="Q1702">
        <v>28.5</v>
      </c>
      <c r="R1702">
        <v>810.09799999999996</v>
      </c>
      <c r="S1702">
        <v>2018</v>
      </c>
      <c r="T1702">
        <v>5</v>
      </c>
      <c r="U1702">
        <v>20</v>
      </c>
    </row>
    <row r="1703" spans="1:21" x14ac:dyDescent="0.3">
      <c r="A1703" s="5" t="s">
        <v>168</v>
      </c>
      <c r="B1703" s="5" t="s">
        <v>206</v>
      </c>
      <c r="C1703" s="5" t="s">
        <v>118</v>
      </c>
      <c r="D1703" s="5" t="s">
        <v>243</v>
      </c>
      <c r="E1703" s="5" t="s">
        <v>172</v>
      </c>
      <c r="F1703" s="6">
        <v>43238</v>
      </c>
      <c r="G1703" s="5" t="s">
        <v>148</v>
      </c>
      <c r="H1703" s="5" t="s">
        <v>190</v>
      </c>
      <c r="I1703">
        <v>43058</v>
      </c>
      <c r="J1703">
        <v>180</v>
      </c>
      <c r="K1703">
        <v>122.6</v>
      </c>
      <c r="L1703">
        <v>1</v>
      </c>
      <c r="M1703">
        <v>3494.1</v>
      </c>
      <c r="N1703">
        <v>2989.3009999999999</v>
      </c>
      <c r="O1703">
        <v>2989.3009999999999</v>
      </c>
      <c r="P1703">
        <v>122.6</v>
      </c>
      <c r="Q1703">
        <v>28.5</v>
      </c>
      <c r="R1703">
        <v>504.79899999999998</v>
      </c>
      <c r="S1703">
        <v>2018</v>
      </c>
      <c r="T1703">
        <v>5</v>
      </c>
      <c r="U1703">
        <v>20</v>
      </c>
    </row>
    <row r="1704" spans="1:21" x14ac:dyDescent="0.3">
      <c r="A1704" s="5" t="s">
        <v>168</v>
      </c>
      <c r="B1704" s="5" t="s">
        <v>206</v>
      </c>
      <c r="C1704" s="5" t="s">
        <v>118</v>
      </c>
      <c r="D1704" s="5" t="s">
        <v>243</v>
      </c>
      <c r="E1704" s="5" t="s">
        <v>172</v>
      </c>
      <c r="F1704" s="6">
        <v>43238</v>
      </c>
      <c r="G1704" s="5" t="s">
        <v>148</v>
      </c>
      <c r="H1704" s="5" t="s">
        <v>190</v>
      </c>
      <c r="I1704">
        <v>43058</v>
      </c>
      <c r="J1704">
        <v>180</v>
      </c>
      <c r="K1704">
        <v>120.4</v>
      </c>
      <c r="L1704">
        <v>1</v>
      </c>
      <c r="M1704">
        <v>3431.4</v>
      </c>
      <c r="N1704">
        <v>2989.3009999999999</v>
      </c>
      <c r="O1704">
        <v>2989.3009999999999</v>
      </c>
      <c r="P1704">
        <v>120.4</v>
      </c>
      <c r="Q1704">
        <v>28.5</v>
      </c>
      <c r="R1704">
        <v>442.09899999999999</v>
      </c>
      <c r="S1704">
        <v>2018</v>
      </c>
      <c r="T1704">
        <v>5</v>
      </c>
      <c r="U1704">
        <v>20</v>
      </c>
    </row>
    <row r="1705" spans="1:21" x14ac:dyDescent="0.3">
      <c r="A1705" s="5" t="s">
        <v>168</v>
      </c>
      <c r="B1705" s="5" t="s">
        <v>169</v>
      </c>
      <c r="C1705" s="5" t="s">
        <v>170</v>
      </c>
      <c r="D1705" s="5" t="s">
        <v>252</v>
      </c>
      <c r="E1705" s="5" t="s">
        <v>172</v>
      </c>
      <c r="F1705" s="6">
        <v>43239</v>
      </c>
      <c r="G1705" s="5" t="s">
        <v>148</v>
      </c>
      <c r="H1705" s="5" t="s">
        <v>264</v>
      </c>
      <c r="I1705">
        <v>43049</v>
      </c>
      <c r="J1705">
        <v>190</v>
      </c>
      <c r="K1705">
        <v>1804</v>
      </c>
      <c r="L1705">
        <v>8</v>
      </c>
      <c r="M1705">
        <v>28864</v>
      </c>
      <c r="N1705">
        <v>25521.07</v>
      </c>
      <c r="O1705">
        <v>3190.134</v>
      </c>
      <c r="P1705">
        <v>225.5</v>
      </c>
      <c r="Q1705">
        <v>16</v>
      </c>
      <c r="R1705">
        <v>3342.93</v>
      </c>
      <c r="S1705">
        <v>2018</v>
      </c>
      <c r="T1705">
        <v>5</v>
      </c>
      <c r="U1705">
        <v>20</v>
      </c>
    </row>
    <row r="1706" spans="1:21" x14ac:dyDescent="0.3">
      <c r="A1706" s="5" t="s">
        <v>168</v>
      </c>
      <c r="B1706" s="5" t="s">
        <v>169</v>
      </c>
      <c r="C1706" s="5" t="s">
        <v>170</v>
      </c>
      <c r="D1706" s="5" t="s">
        <v>282</v>
      </c>
      <c r="E1706" s="5" t="s">
        <v>172</v>
      </c>
      <c r="F1706" s="6">
        <v>43239</v>
      </c>
      <c r="G1706" s="5" t="s">
        <v>148</v>
      </c>
      <c r="H1706" s="5" t="s">
        <v>264</v>
      </c>
      <c r="I1706">
        <v>43064</v>
      </c>
      <c r="J1706">
        <v>175</v>
      </c>
      <c r="K1706">
        <v>1804</v>
      </c>
      <c r="L1706">
        <v>6</v>
      </c>
      <c r="M1706">
        <v>21648</v>
      </c>
      <c r="N1706">
        <v>15428.7</v>
      </c>
      <c r="O1706">
        <v>2571.4499999999998</v>
      </c>
      <c r="P1706">
        <v>300.66666666666669</v>
      </c>
      <c r="Q1706">
        <v>12</v>
      </c>
      <c r="R1706">
        <v>6219.3</v>
      </c>
      <c r="S1706">
        <v>2018</v>
      </c>
      <c r="T1706">
        <v>5</v>
      </c>
      <c r="U1706">
        <v>20</v>
      </c>
    </row>
    <row r="1707" spans="1:21" x14ac:dyDescent="0.3">
      <c r="A1707" s="5" t="s">
        <v>168</v>
      </c>
      <c r="B1707" s="5" t="s">
        <v>175</v>
      </c>
      <c r="C1707" s="5" t="s">
        <v>87</v>
      </c>
      <c r="D1707" s="5" t="s">
        <v>282</v>
      </c>
      <c r="E1707" s="5" t="s">
        <v>172</v>
      </c>
      <c r="F1707" s="6">
        <v>43239</v>
      </c>
      <c r="G1707" s="5" t="s">
        <v>148</v>
      </c>
      <c r="H1707" s="5" t="s">
        <v>195</v>
      </c>
      <c r="I1707">
        <v>43064</v>
      </c>
      <c r="J1707">
        <v>175</v>
      </c>
      <c r="K1707">
        <v>241.5</v>
      </c>
      <c r="L1707">
        <v>2</v>
      </c>
      <c r="M1707">
        <v>6882.75</v>
      </c>
      <c r="N1707">
        <v>5142.8999999999996</v>
      </c>
      <c r="O1707">
        <v>2571.4499999999998</v>
      </c>
      <c r="P1707">
        <v>120.75</v>
      </c>
      <c r="Q1707">
        <v>28.5</v>
      </c>
      <c r="R1707">
        <v>1739.85</v>
      </c>
      <c r="S1707">
        <v>2018</v>
      </c>
      <c r="T1707">
        <v>5</v>
      </c>
      <c r="U1707">
        <v>20</v>
      </c>
    </row>
    <row r="1708" spans="1:21" x14ac:dyDescent="0.3">
      <c r="A1708" s="5" t="s">
        <v>168</v>
      </c>
      <c r="B1708" s="5" t="s">
        <v>175</v>
      </c>
      <c r="C1708" s="5" t="s">
        <v>87</v>
      </c>
      <c r="D1708" s="5" t="s">
        <v>282</v>
      </c>
      <c r="E1708" s="5" t="s">
        <v>172</v>
      </c>
      <c r="F1708" s="6">
        <v>43239</v>
      </c>
      <c r="G1708" s="5" t="s">
        <v>148</v>
      </c>
      <c r="H1708" s="5" t="s">
        <v>179</v>
      </c>
      <c r="I1708">
        <v>43064</v>
      </c>
      <c r="J1708">
        <v>175</v>
      </c>
      <c r="K1708">
        <v>240</v>
      </c>
      <c r="L1708">
        <v>2</v>
      </c>
      <c r="M1708">
        <v>6840</v>
      </c>
      <c r="N1708">
        <v>5142.8999999999996</v>
      </c>
      <c r="O1708">
        <v>2571.4499999999998</v>
      </c>
      <c r="P1708">
        <v>120</v>
      </c>
      <c r="Q1708">
        <v>28.5</v>
      </c>
      <c r="R1708">
        <v>1697.1</v>
      </c>
      <c r="S1708">
        <v>2018</v>
      </c>
      <c r="T1708">
        <v>5</v>
      </c>
      <c r="U1708">
        <v>20</v>
      </c>
    </row>
    <row r="1709" spans="1:21" x14ac:dyDescent="0.3">
      <c r="A1709" s="5" t="s">
        <v>168</v>
      </c>
      <c r="B1709" s="5" t="s">
        <v>175</v>
      </c>
      <c r="C1709" s="5" t="s">
        <v>87</v>
      </c>
      <c r="D1709" s="5" t="s">
        <v>282</v>
      </c>
      <c r="E1709" s="5" t="s">
        <v>172</v>
      </c>
      <c r="F1709" s="6">
        <v>43239</v>
      </c>
      <c r="G1709" s="5" t="s">
        <v>148</v>
      </c>
      <c r="H1709" s="5" t="s">
        <v>229</v>
      </c>
      <c r="I1709">
        <v>43064</v>
      </c>
      <c r="J1709">
        <v>175</v>
      </c>
      <c r="K1709">
        <v>1016.5</v>
      </c>
      <c r="L1709">
        <v>8</v>
      </c>
      <c r="M1709">
        <v>28462</v>
      </c>
      <c r="N1709">
        <v>20571.599999999999</v>
      </c>
      <c r="O1709">
        <v>2571.4499999999998</v>
      </c>
      <c r="P1709">
        <v>127.0625</v>
      </c>
      <c r="Q1709">
        <v>28</v>
      </c>
      <c r="R1709">
        <v>7890.4</v>
      </c>
      <c r="S1709">
        <v>2018</v>
      </c>
      <c r="T1709">
        <v>5</v>
      </c>
      <c r="U1709">
        <v>20</v>
      </c>
    </row>
    <row r="1710" spans="1:21" x14ac:dyDescent="0.3">
      <c r="A1710" s="5" t="s">
        <v>168</v>
      </c>
      <c r="B1710" s="5" t="s">
        <v>175</v>
      </c>
      <c r="C1710" s="5" t="s">
        <v>87</v>
      </c>
      <c r="D1710" s="5" t="s">
        <v>282</v>
      </c>
      <c r="E1710" s="5" t="s">
        <v>172</v>
      </c>
      <c r="F1710" s="6">
        <v>43239</v>
      </c>
      <c r="G1710" s="5" t="s">
        <v>148</v>
      </c>
      <c r="H1710" s="5" t="s">
        <v>199</v>
      </c>
      <c r="I1710">
        <v>43064</v>
      </c>
      <c r="J1710">
        <v>175</v>
      </c>
      <c r="K1710">
        <v>350</v>
      </c>
      <c r="L1710">
        <v>3</v>
      </c>
      <c r="M1710">
        <v>9800</v>
      </c>
      <c r="N1710">
        <v>7714.35</v>
      </c>
      <c r="O1710">
        <v>2571.4499999999998</v>
      </c>
      <c r="P1710">
        <v>116.66666666666667</v>
      </c>
      <c r="Q1710">
        <v>28</v>
      </c>
      <c r="R1710">
        <v>2085.65</v>
      </c>
      <c r="S1710">
        <v>2018</v>
      </c>
      <c r="T1710">
        <v>5</v>
      </c>
      <c r="U1710">
        <v>20</v>
      </c>
    </row>
    <row r="1711" spans="1:21" x14ac:dyDescent="0.3">
      <c r="A1711" s="5" t="s">
        <v>168</v>
      </c>
      <c r="B1711" s="5" t="s">
        <v>175</v>
      </c>
      <c r="C1711" s="5" t="s">
        <v>87</v>
      </c>
      <c r="D1711" s="5" t="s">
        <v>282</v>
      </c>
      <c r="E1711" s="5" t="s">
        <v>172</v>
      </c>
      <c r="F1711" s="6">
        <v>43239</v>
      </c>
      <c r="G1711" s="5" t="s">
        <v>148</v>
      </c>
      <c r="H1711" s="5" t="s">
        <v>215</v>
      </c>
      <c r="I1711">
        <v>43064</v>
      </c>
      <c r="J1711">
        <v>175</v>
      </c>
      <c r="K1711">
        <v>356</v>
      </c>
      <c r="L1711">
        <v>3</v>
      </c>
      <c r="M1711">
        <v>9968</v>
      </c>
      <c r="N1711">
        <v>7714.35</v>
      </c>
      <c r="O1711">
        <v>2571.4499999999998</v>
      </c>
      <c r="P1711">
        <v>118.66666666666667</v>
      </c>
      <c r="Q1711">
        <v>28</v>
      </c>
      <c r="R1711">
        <v>2253.65</v>
      </c>
      <c r="S1711">
        <v>2018</v>
      </c>
      <c r="T1711">
        <v>5</v>
      </c>
      <c r="U1711">
        <v>20</v>
      </c>
    </row>
    <row r="1712" spans="1:21" x14ac:dyDescent="0.3">
      <c r="A1712" s="5" t="s">
        <v>168</v>
      </c>
      <c r="B1712" s="5" t="s">
        <v>175</v>
      </c>
      <c r="C1712" s="5" t="s">
        <v>87</v>
      </c>
      <c r="D1712" s="5" t="s">
        <v>282</v>
      </c>
      <c r="E1712" s="5" t="s">
        <v>172</v>
      </c>
      <c r="F1712" s="6">
        <v>43239</v>
      </c>
      <c r="G1712" s="5" t="s">
        <v>148</v>
      </c>
      <c r="H1712" s="5" t="s">
        <v>200</v>
      </c>
      <c r="I1712">
        <v>43064</v>
      </c>
      <c r="J1712">
        <v>175</v>
      </c>
      <c r="K1712">
        <v>740</v>
      </c>
      <c r="L1712">
        <v>6</v>
      </c>
      <c r="M1712">
        <v>20720</v>
      </c>
      <c r="N1712">
        <v>15428.7</v>
      </c>
      <c r="O1712">
        <v>2571.4499999999998</v>
      </c>
      <c r="P1712">
        <v>123.33333333333333</v>
      </c>
      <c r="Q1712">
        <v>28</v>
      </c>
      <c r="R1712">
        <v>5291.3</v>
      </c>
      <c r="S1712">
        <v>2018</v>
      </c>
      <c r="T1712">
        <v>5</v>
      </c>
      <c r="U1712">
        <v>20</v>
      </c>
    </row>
    <row r="1713" spans="1:21" x14ac:dyDescent="0.3">
      <c r="A1713" s="5" t="s">
        <v>168</v>
      </c>
      <c r="B1713" s="5" t="s">
        <v>206</v>
      </c>
      <c r="C1713" s="5" t="s">
        <v>116</v>
      </c>
      <c r="D1713" s="5" t="s">
        <v>283</v>
      </c>
      <c r="E1713" s="5" t="s">
        <v>172</v>
      </c>
      <c r="F1713" s="6">
        <v>43239</v>
      </c>
      <c r="G1713" s="5" t="s">
        <v>148</v>
      </c>
      <c r="H1713" s="5" t="s">
        <v>266</v>
      </c>
      <c r="I1713">
        <v>43039</v>
      </c>
      <c r="J1713">
        <v>200</v>
      </c>
      <c r="K1713">
        <v>4995</v>
      </c>
      <c r="L1713">
        <v>17</v>
      </c>
      <c r="M1713">
        <v>61563.375</v>
      </c>
      <c r="N1713">
        <v>18077.087</v>
      </c>
      <c r="O1713">
        <v>1063.3579999999999</v>
      </c>
      <c r="P1713">
        <v>293.8235294117647</v>
      </c>
      <c r="Q1713">
        <v>12.324999999999999</v>
      </c>
      <c r="R1713">
        <v>43486.288</v>
      </c>
      <c r="S1713">
        <v>2018</v>
      </c>
      <c r="T1713">
        <v>5</v>
      </c>
      <c r="U1713">
        <v>20</v>
      </c>
    </row>
    <row r="1714" spans="1:21" x14ac:dyDescent="0.3">
      <c r="A1714" s="5" t="s">
        <v>168</v>
      </c>
      <c r="B1714" s="5" t="s">
        <v>206</v>
      </c>
      <c r="C1714" s="5" t="s">
        <v>116</v>
      </c>
      <c r="D1714" s="5" t="s">
        <v>286</v>
      </c>
      <c r="E1714" s="5" t="s">
        <v>172</v>
      </c>
      <c r="F1714" s="6">
        <v>43239</v>
      </c>
      <c r="G1714" s="5" t="s">
        <v>148</v>
      </c>
      <c r="H1714" s="5" t="s">
        <v>266</v>
      </c>
      <c r="I1714">
        <v>43045</v>
      </c>
      <c r="J1714">
        <v>194</v>
      </c>
      <c r="K1714">
        <v>4995</v>
      </c>
      <c r="L1714">
        <v>23</v>
      </c>
      <c r="M1714">
        <v>83291.625</v>
      </c>
      <c r="N1714">
        <v>26911.133000000002</v>
      </c>
      <c r="O1714">
        <v>1170.049</v>
      </c>
      <c r="P1714">
        <v>217.17391304347825</v>
      </c>
      <c r="Q1714">
        <v>16.675000000000001</v>
      </c>
      <c r="R1714">
        <v>56380.491999999998</v>
      </c>
      <c r="S1714">
        <v>2018</v>
      </c>
      <c r="T1714">
        <v>5</v>
      </c>
      <c r="U1714">
        <v>20</v>
      </c>
    </row>
    <row r="1715" spans="1:21" x14ac:dyDescent="0.3">
      <c r="A1715" s="5" t="s">
        <v>168</v>
      </c>
      <c r="B1715" s="5" t="s">
        <v>206</v>
      </c>
      <c r="C1715" s="5" t="s">
        <v>118</v>
      </c>
      <c r="D1715" s="5" t="s">
        <v>243</v>
      </c>
      <c r="E1715" s="5" t="s">
        <v>172</v>
      </c>
      <c r="F1715" s="6">
        <v>43239</v>
      </c>
      <c r="G1715" s="5" t="s">
        <v>148</v>
      </c>
      <c r="H1715" s="5" t="s">
        <v>216</v>
      </c>
      <c r="I1715">
        <v>43058</v>
      </c>
      <c r="J1715">
        <v>181</v>
      </c>
      <c r="K1715">
        <v>122</v>
      </c>
      <c r="L1715">
        <v>1</v>
      </c>
      <c r="M1715">
        <v>3538</v>
      </c>
      <c r="N1715">
        <v>2989.3009999999999</v>
      </c>
      <c r="O1715">
        <v>2989.3009999999999</v>
      </c>
      <c r="P1715">
        <v>122</v>
      </c>
      <c r="Q1715">
        <v>29</v>
      </c>
      <c r="R1715">
        <v>548.69899999999996</v>
      </c>
      <c r="S1715">
        <v>2018</v>
      </c>
      <c r="T1715">
        <v>5</v>
      </c>
      <c r="U1715">
        <v>20</v>
      </c>
    </row>
    <row r="1716" spans="1:21" x14ac:dyDescent="0.3">
      <c r="A1716" s="5" t="s">
        <v>168</v>
      </c>
      <c r="B1716" s="5" t="s">
        <v>206</v>
      </c>
      <c r="C1716" s="5" t="s">
        <v>118</v>
      </c>
      <c r="D1716" s="5" t="s">
        <v>243</v>
      </c>
      <c r="E1716" s="5" t="s">
        <v>172</v>
      </c>
      <c r="F1716" s="6">
        <v>43239</v>
      </c>
      <c r="G1716" s="5" t="s">
        <v>148</v>
      </c>
      <c r="H1716" s="5" t="s">
        <v>226</v>
      </c>
      <c r="I1716">
        <v>43058</v>
      </c>
      <c r="J1716">
        <v>181</v>
      </c>
      <c r="K1716">
        <v>224</v>
      </c>
      <c r="L1716">
        <v>2</v>
      </c>
      <c r="M1716">
        <v>6496</v>
      </c>
      <c r="N1716">
        <v>5978.6019999999999</v>
      </c>
      <c r="O1716">
        <v>2989.3009999999999</v>
      </c>
      <c r="P1716">
        <v>112</v>
      </c>
      <c r="Q1716">
        <v>29</v>
      </c>
      <c r="R1716">
        <v>517.39800000000002</v>
      </c>
      <c r="S1716">
        <v>2018</v>
      </c>
      <c r="T1716">
        <v>5</v>
      </c>
      <c r="U1716">
        <v>20</v>
      </c>
    </row>
    <row r="1717" spans="1:21" x14ac:dyDescent="0.3">
      <c r="A1717" s="5" t="s">
        <v>168</v>
      </c>
      <c r="B1717" s="5" t="s">
        <v>206</v>
      </c>
      <c r="C1717" s="5" t="s">
        <v>118</v>
      </c>
      <c r="D1717" s="5" t="s">
        <v>243</v>
      </c>
      <c r="E1717" s="5" t="s">
        <v>172</v>
      </c>
      <c r="F1717" s="6">
        <v>43239</v>
      </c>
      <c r="G1717" s="5" t="s">
        <v>148</v>
      </c>
      <c r="H1717" s="5" t="s">
        <v>191</v>
      </c>
      <c r="I1717">
        <v>43058</v>
      </c>
      <c r="J1717">
        <v>181</v>
      </c>
      <c r="K1717">
        <v>830</v>
      </c>
      <c r="L1717">
        <v>7</v>
      </c>
      <c r="M1717">
        <v>24070</v>
      </c>
      <c r="N1717">
        <v>20925.107</v>
      </c>
      <c r="O1717">
        <v>2989.3009999999999</v>
      </c>
      <c r="P1717">
        <v>118.57142857142857</v>
      </c>
      <c r="Q1717">
        <v>29</v>
      </c>
      <c r="R1717">
        <v>3144.893</v>
      </c>
      <c r="S1717">
        <v>2018</v>
      </c>
      <c r="T1717">
        <v>5</v>
      </c>
      <c r="U1717">
        <v>20</v>
      </c>
    </row>
    <row r="1718" spans="1:21" x14ac:dyDescent="0.3">
      <c r="A1718" s="5" t="s">
        <v>168</v>
      </c>
      <c r="B1718" s="5" t="s">
        <v>206</v>
      </c>
      <c r="C1718" s="5" t="s">
        <v>118</v>
      </c>
      <c r="D1718" s="5" t="s">
        <v>243</v>
      </c>
      <c r="E1718" s="5" t="s">
        <v>172</v>
      </c>
      <c r="F1718" s="6">
        <v>43239</v>
      </c>
      <c r="G1718" s="5" t="s">
        <v>148</v>
      </c>
      <c r="H1718" s="5" t="s">
        <v>187</v>
      </c>
      <c r="I1718">
        <v>43058</v>
      </c>
      <c r="J1718">
        <v>181</v>
      </c>
      <c r="K1718">
        <v>266</v>
      </c>
      <c r="L1718">
        <v>2</v>
      </c>
      <c r="M1718">
        <v>7714</v>
      </c>
      <c r="N1718">
        <v>5978.6019999999999</v>
      </c>
      <c r="O1718">
        <v>2989.3009999999999</v>
      </c>
      <c r="P1718">
        <v>133</v>
      </c>
      <c r="Q1718">
        <v>29</v>
      </c>
      <c r="R1718">
        <v>1735.3979999999999</v>
      </c>
      <c r="S1718">
        <v>2018</v>
      </c>
      <c r="T1718">
        <v>5</v>
      </c>
      <c r="U1718">
        <v>20</v>
      </c>
    </row>
    <row r="1719" spans="1:21" x14ac:dyDescent="0.3">
      <c r="A1719" s="5" t="s">
        <v>168</v>
      </c>
      <c r="B1719" s="5" t="s">
        <v>206</v>
      </c>
      <c r="C1719" s="5" t="s">
        <v>118</v>
      </c>
      <c r="D1719" s="5" t="s">
        <v>243</v>
      </c>
      <c r="E1719" s="5" t="s">
        <v>172</v>
      </c>
      <c r="F1719" s="6">
        <v>43239</v>
      </c>
      <c r="G1719" s="5" t="s">
        <v>148</v>
      </c>
      <c r="H1719" s="5" t="s">
        <v>203</v>
      </c>
      <c r="I1719">
        <v>43058</v>
      </c>
      <c r="J1719">
        <v>181</v>
      </c>
      <c r="K1719">
        <v>216</v>
      </c>
      <c r="L1719">
        <v>2</v>
      </c>
      <c r="M1719">
        <v>6264</v>
      </c>
      <c r="N1719">
        <v>5978.6019999999999</v>
      </c>
      <c r="O1719">
        <v>2989.3009999999999</v>
      </c>
      <c r="P1719">
        <v>108</v>
      </c>
      <c r="Q1719">
        <v>29</v>
      </c>
      <c r="R1719">
        <v>285.39800000000002</v>
      </c>
      <c r="S1719">
        <v>2018</v>
      </c>
      <c r="T1719">
        <v>5</v>
      </c>
      <c r="U1719">
        <v>20</v>
      </c>
    </row>
    <row r="1720" spans="1:21" x14ac:dyDescent="0.3">
      <c r="A1720" s="5" t="s">
        <v>168</v>
      </c>
      <c r="B1720" s="5" t="s">
        <v>206</v>
      </c>
      <c r="C1720" s="5" t="s">
        <v>118</v>
      </c>
      <c r="D1720" s="5" t="s">
        <v>243</v>
      </c>
      <c r="E1720" s="5" t="s">
        <v>172</v>
      </c>
      <c r="F1720" s="6">
        <v>43239</v>
      </c>
      <c r="G1720" s="5" t="s">
        <v>148</v>
      </c>
      <c r="H1720" s="5" t="s">
        <v>204</v>
      </c>
      <c r="I1720">
        <v>43058</v>
      </c>
      <c r="J1720">
        <v>181</v>
      </c>
      <c r="K1720">
        <v>700</v>
      </c>
      <c r="L1720">
        <v>6</v>
      </c>
      <c r="M1720">
        <v>20300</v>
      </c>
      <c r="N1720">
        <v>17935.806</v>
      </c>
      <c r="O1720">
        <v>2989.3009999999999</v>
      </c>
      <c r="P1720">
        <v>116.66666666666667</v>
      </c>
      <c r="Q1720">
        <v>29</v>
      </c>
      <c r="R1720">
        <v>2364.194</v>
      </c>
      <c r="S1720">
        <v>2018</v>
      </c>
      <c r="T1720">
        <v>5</v>
      </c>
      <c r="U1720">
        <v>20</v>
      </c>
    </row>
    <row r="1721" spans="1:21" x14ac:dyDescent="0.3">
      <c r="A1721" s="5" t="s">
        <v>168</v>
      </c>
      <c r="B1721" s="5" t="s">
        <v>206</v>
      </c>
      <c r="C1721" s="5" t="s">
        <v>118</v>
      </c>
      <c r="D1721" s="5" t="s">
        <v>243</v>
      </c>
      <c r="E1721" s="5" t="s">
        <v>172</v>
      </c>
      <c r="F1721" s="6">
        <v>43239</v>
      </c>
      <c r="G1721" s="5" t="s">
        <v>148</v>
      </c>
      <c r="H1721" s="5" t="s">
        <v>237</v>
      </c>
      <c r="I1721">
        <v>43058</v>
      </c>
      <c r="J1721">
        <v>181</v>
      </c>
      <c r="K1721">
        <v>220</v>
      </c>
      <c r="L1721">
        <v>2</v>
      </c>
      <c r="M1721">
        <v>6380</v>
      </c>
      <c r="N1721">
        <v>5978.6019999999999</v>
      </c>
      <c r="O1721">
        <v>2989.3009999999999</v>
      </c>
      <c r="P1721">
        <v>110</v>
      </c>
      <c r="Q1721">
        <v>29</v>
      </c>
      <c r="R1721">
        <v>401.39800000000002</v>
      </c>
      <c r="S1721">
        <v>2018</v>
      </c>
      <c r="T1721">
        <v>5</v>
      </c>
      <c r="U1721">
        <v>20</v>
      </c>
    </row>
    <row r="1722" spans="1:21" x14ac:dyDescent="0.3">
      <c r="A1722" s="5" t="s">
        <v>168</v>
      </c>
      <c r="B1722" s="5" t="s">
        <v>206</v>
      </c>
      <c r="C1722" s="5" t="s">
        <v>118</v>
      </c>
      <c r="D1722" s="5" t="s">
        <v>243</v>
      </c>
      <c r="E1722" s="5" t="s">
        <v>172</v>
      </c>
      <c r="F1722" s="6">
        <v>43239</v>
      </c>
      <c r="G1722" s="5" t="s">
        <v>148</v>
      </c>
      <c r="H1722" s="5" t="s">
        <v>205</v>
      </c>
      <c r="I1722">
        <v>43058</v>
      </c>
      <c r="J1722">
        <v>181</v>
      </c>
      <c r="K1722">
        <v>232</v>
      </c>
      <c r="L1722">
        <v>2</v>
      </c>
      <c r="M1722">
        <v>6728</v>
      </c>
      <c r="N1722">
        <v>5978.6019999999999</v>
      </c>
      <c r="O1722">
        <v>2989.3009999999999</v>
      </c>
      <c r="P1722">
        <v>116</v>
      </c>
      <c r="Q1722">
        <v>29</v>
      </c>
      <c r="R1722">
        <v>749.39800000000002</v>
      </c>
      <c r="S1722">
        <v>2018</v>
      </c>
      <c r="T1722">
        <v>5</v>
      </c>
      <c r="U1722">
        <v>20</v>
      </c>
    </row>
    <row r="1723" spans="1:21" x14ac:dyDescent="0.3">
      <c r="A1723" s="5" t="s">
        <v>168</v>
      </c>
      <c r="B1723" s="5" t="s">
        <v>206</v>
      </c>
      <c r="C1723" s="5" t="s">
        <v>118</v>
      </c>
      <c r="D1723" s="5" t="s">
        <v>243</v>
      </c>
      <c r="E1723" s="5" t="s">
        <v>172</v>
      </c>
      <c r="F1723" s="6">
        <v>43239</v>
      </c>
      <c r="G1723" s="5" t="s">
        <v>148</v>
      </c>
      <c r="H1723" s="5" t="s">
        <v>222</v>
      </c>
      <c r="I1723">
        <v>43058</v>
      </c>
      <c r="J1723">
        <v>181</v>
      </c>
      <c r="K1723">
        <v>120</v>
      </c>
      <c r="L1723">
        <v>1</v>
      </c>
      <c r="M1723">
        <v>3480</v>
      </c>
      <c r="N1723">
        <v>2989.3009999999999</v>
      </c>
      <c r="O1723">
        <v>2989.3009999999999</v>
      </c>
      <c r="P1723">
        <v>120</v>
      </c>
      <c r="Q1723">
        <v>29</v>
      </c>
      <c r="R1723">
        <v>490.69900000000001</v>
      </c>
      <c r="S1723">
        <v>2018</v>
      </c>
      <c r="T1723">
        <v>5</v>
      </c>
      <c r="U1723">
        <v>20</v>
      </c>
    </row>
    <row r="1724" spans="1:21" x14ac:dyDescent="0.3">
      <c r="A1724" s="5" t="s">
        <v>168</v>
      </c>
      <c r="B1724" s="5" t="s">
        <v>206</v>
      </c>
      <c r="C1724" s="5" t="s">
        <v>118</v>
      </c>
      <c r="D1724" s="5" t="s">
        <v>243</v>
      </c>
      <c r="E1724" s="5" t="s">
        <v>172</v>
      </c>
      <c r="F1724" s="6">
        <v>43239</v>
      </c>
      <c r="G1724" s="5" t="s">
        <v>148</v>
      </c>
      <c r="H1724" s="5" t="s">
        <v>183</v>
      </c>
      <c r="I1724">
        <v>43058</v>
      </c>
      <c r="J1724">
        <v>181</v>
      </c>
      <c r="K1724">
        <v>660</v>
      </c>
      <c r="L1724">
        <v>6</v>
      </c>
      <c r="M1724">
        <v>19140</v>
      </c>
      <c r="N1724">
        <v>17935.806</v>
      </c>
      <c r="O1724">
        <v>2989.3009999999999</v>
      </c>
      <c r="P1724">
        <v>110</v>
      </c>
      <c r="Q1724">
        <v>29</v>
      </c>
      <c r="R1724">
        <v>1204.194</v>
      </c>
      <c r="S1724">
        <v>2018</v>
      </c>
      <c r="T1724">
        <v>5</v>
      </c>
      <c r="U1724">
        <v>20</v>
      </c>
    </row>
    <row r="1725" spans="1:21" x14ac:dyDescent="0.3">
      <c r="A1725" s="5" t="s">
        <v>168</v>
      </c>
      <c r="B1725" s="5" t="s">
        <v>206</v>
      </c>
      <c r="C1725" s="5" t="s">
        <v>118</v>
      </c>
      <c r="D1725" s="5" t="s">
        <v>243</v>
      </c>
      <c r="E1725" s="5" t="s">
        <v>172</v>
      </c>
      <c r="F1725" s="6">
        <v>43239</v>
      </c>
      <c r="G1725" s="5" t="s">
        <v>148</v>
      </c>
      <c r="H1725" s="5" t="s">
        <v>182</v>
      </c>
      <c r="I1725">
        <v>43058</v>
      </c>
      <c r="J1725">
        <v>181</v>
      </c>
      <c r="K1725">
        <v>400</v>
      </c>
      <c r="L1725">
        <v>3</v>
      </c>
      <c r="M1725">
        <v>11600</v>
      </c>
      <c r="N1725">
        <v>8967.9030000000002</v>
      </c>
      <c r="O1725">
        <v>2989.3009999999999</v>
      </c>
      <c r="P1725">
        <v>133.33333333333334</v>
      </c>
      <c r="Q1725">
        <v>29</v>
      </c>
      <c r="R1725">
        <v>2632.0970000000002</v>
      </c>
      <c r="S1725">
        <v>2018</v>
      </c>
      <c r="T1725">
        <v>5</v>
      </c>
      <c r="U1725">
        <v>20</v>
      </c>
    </row>
    <row r="1726" spans="1:21" x14ac:dyDescent="0.3">
      <c r="A1726" s="5" t="s">
        <v>168</v>
      </c>
      <c r="B1726" s="5" t="s">
        <v>206</v>
      </c>
      <c r="C1726" s="5" t="s">
        <v>118</v>
      </c>
      <c r="D1726" s="5" t="s">
        <v>243</v>
      </c>
      <c r="E1726" s="5" t="s">
        <v>172</v>
      </c>
      <c r="F1726" s="6">
        <v>43239</v>
      </c>
      <c r="G1726" s="5" t="s">
        <v>148</v>
      </c>
      <c r="H1726" s="5" t="s">
        <v>186</v>
      </c>
      <c r="I1726">
        <v>43058</v>
      </c>
      <c r="J1726">
        <v>181</v>
      </c>
      <c r="K1726">
        <v>224</v>
      </c>
      <c r="L1726">
        <v>2</v>
      </c>
      <c r="M1726">
        <v>6496</v>
      </c>
      <c r="N1726">
        <v>5978.6019999999999</v>
      </c>
      <c r="O1726">
        <v>2989.3009999999999</v>
      </c>
      <c r="P1726">
        <v>112</v>
      </c>
      <c r="Q1726">
        <v>29</v>
      </c>
      <c r="R1726">
        <v>517.39800000000002</v>
      </c>
      <c r="S1726">
        <v>2018</v>
      </c>
      <c r="T1726">
        <v>5</v>
      </c>
      <c r="U1726">
        <v>20</v>
      </c>
    </row>
    <row r="1727" spans="1:21" x14ac:dyDescent="0.3">
      <c r="A1727" s="5" t="s">
        <v>168</v>
      </c>
      <c r="B1727" s="5" t="s">
        <v>206</v>
      </c>
      <c r="C1727" s="5" t="s">
        <v>118</v>
      </c>
      <c r="D1727" s="5" t="s">
        <v>243</v>
      </c>
      <c r="E1727" s="5" t="s">
        <v>172</v>
      </c>
      <c r="F1727" s="6">
        <v>43239</v>
      </c>
      <c r="G1727" s="5" t="s">
        <v>148</v>
      </c>
      <c r="H1727" s="5" t="s">
        <v>184</v>
      </c>
      <c r="I1727">
        <v>43058</v>
      </c>
      <c r="J1727">
        <v>181</v>
      </c>
      <c r="K1727">
        <v>3899</v>
      </c>
      <c r="L1727">
        <v>30</v>
      </c>
      <c r="M1727">
        <v>111121.5</v>
      </c>
      <c r="N1727">
        <v>89679.028999999995</v>
      </c>
      <c r="O1727">
        <v>2989.3009999999999</v>
      </c>
      <c r="P1727">
        <v>129.96666666666667</v>
      </c>
      <c r="Q1727">
        <v>28.5</v>
      </c>
      <c r="R1727">
        <v>21442.471000000001</v>
      </c>
      <c r="S1727">
        <v>2018</v>
      </c>
      <c r="T1727">
        <v>5</v>
      </c>
      <c r="U1727">
        <v>20</v>
      </c>
    </row>
    <row r="1728" spans="1:21" x14ac:dyDescent="0.3">
      <c r="A1728" s="5" t="s">
        <v>168</v>
      </c>
      <c r="B1728" s="5" t="s">
        <v>206</v>
      </c>
      <c r="C1728" s="5" t="s">
        <v>118</v>
      </c>
      <c r="D1728" s="5" t="s">
        <v>243</v>
      </c>
      <c r="E1728" s="5" t="s">
        <v>172</v>
      </c>
      <c r="F1728" s="6">
        <v>43239</v>
      </c>
      <c r="G1728" s="5" t="s">
        <v>148</v>
      </c>
      <c r="H1728" s="5" t="s">
        <v>287</v>
      </c>
      <c r="I1728">
        <v>43058</v>
      </c>
      <c r="J1728">
        <v>181</v>
      </c>
      <c r="K1728">
        <v>134</v>
      </c>
      <c r="L1728">
        <v>1</v>
      </c>
      <c r="M1728">
        <v>3886</v>
      </c>
      <c r="N1728">
        <v>2989.3009999999999</v>
      </c>
      <c r="O1728">
        <v>2989.3009999999999</v>
      </c>
      <c r="P1728">
        <v>134</v>
      </c>
      <c r="Q1728">
        <v>29</v>
      </c>
      <c r="R1728">
        <v>896.69899999999996</v>
      </c>
      <c r="S1728">
        <v>2018</v>
      </c>
      <c r="T1728">
        <v>5</v>
      </c>
      <c r="U1728">
        <v>20</v>
      </c>
    </row>
    <row r="1729" spans="1:21" x14ac:dyDescent="0.3">
      <c r="A1729" s="5" t="s">
        <v>168</v>
      </c>
      <c r="B1729" s="5" t="s">
        <v>206</v>
      </c>
      <c r="C1729" s="5" t="s">
        <v>118</v>
      </c>
      <c r="D1729" s="5" t="s">
        <v>243</v>
      </c>
      <c r="E1729" s="5" t="s">
        <v>172</v>
      </c>
      <c r="F1729" s="6">
        <v>43239</v>
      </c>
      <c r="G1729" s="5" t="s">
        <v>148</v>
      </c>
      <c r="H1729" s="5" t="s">
        <v>284</v>
      </c>
      <c r="I1729">
        <v>43058</v>
      </c>
      <c r="J1729">
        <v>181</v>
      </c>
      <c r="K1729">
        <v>270</v>
      </c>
      <c r="L1729">
        <v>2</v>
      </c>
      <c r="M1729">
        <v>7830</v>
      </c>
      <c r="N1729">
        <v>5978.6019999999999</v>
      </c>
      <c r="O1729">
        <v>2989.3009999999999</v>
      </c>
      <c r="P1729">
        <v>135</v>
      </c>
      <c r="Q1729">
        <v>29</v>
      </c>
      <c r="R1729">
        <v>1851.3979999999999</v>
      </c>
      <c r="S1729">
        <v>2018</v>
      </c>
      <c r="T1729">
        <v>5</v>
      </c>
      <c r="U1729">
        <v>20</v>
      </c>
    </row>
    <row r="1730" spans="1:21" x14ac:dyDescent="0.3">
      <c r="A1730" s="5" t="s">
        <v>168</v>
      </c>
      <c r="B1730" s="5" t="s">
        <v>206</v>
      </c>
      <c r="C1730" s="5" t="s">
        <v>118</v>
      </c>
      <c r="D1730" s="5" t="s">
        <v>243</v>
      </c>
      <c r="E1730" s="5" t="s">
        <v>172</v>
      </c>
      <c r="F1730" s="6">
        <v>43239</v>
      </c>
      <c r="G1730" s="5" t="s">
        <v>148</v>
      </c>
      <c r="H1730" s="5" t="s">
        <v>225</v>
      </c>
      <c r="I1730">
        <v>43058</v>
      </c>
      <c r="J1730">
        <v>181</v>
      </c>
      <c r="K1730">
        <v>110</v>
      </c>
      <c r="L1730">
        <v>1</v>
      </c>
      <c r="M1730">
        <v>3190</v>
      </c>
      <c r="N1730">
        <v>2989.3009999999999</v>
      </c>
      <c r="O1730">
        <v>2989.3009999999999</v>
      </c>
      <c r="P1730">
        <v>110</v>
      </c>
      <c r="Q1730">
        <v>29</v>
      </c>
      <c r="R1730">
        <v>200.69900000000001</v>
      </c>
      <c r="S1730">
        <v>2018</v>
      </c>
      <c r="T1730">
        <v>5</v>
      </c>
      <c r="U1730">
        <v>20</v>
      </c>
    </row>
    <row r="1731" spans="1:21" x14ac:dyDescent="0.3">
      <c r="A1731" s="5" t="s">
        <v>168</v>
      </c>
      <c r="B1731" s="5" t="s">
        <v>206</v>
      </c>
      <c r="C1731" s="5" t="s">
        <v>118</v>
      </c>
      <c r="D1731" s="5" t="s">
        <v>243</v>
      </c>
      <c r="E1731" s="5" t="s">
        <v>172</v>
      </c>
      <c r="F1731" s="6">
        <v>43239</v>
      </c>
      <c r="G1731" s="5" t="s">
        <v>148</v>
      </c>
      <c r="H1731" s="5" t="s">
        <v>173</v>
      </c>
      <c r="I1731">
        <v>43058</v>
      </c>
      <c r="J1731">
        <v>181</v>
      </c>
      <c r="K1731">
        <v>971.4</v>
      </c>
      <c r="L1731">
        <v>8</v>
      </c>
      <c r="M1731">
        <v>31084.799999999999</v>
      </c>
      <c r="N1731">
        <v>23914.407999999999</v>
      </c>
      <c r="O1731">
        <v>2989.3009999999999</v>
      </c>
      <c r="P1731">
        <v>121.425</v>
      </c>
      <c r="Q1731">
        <v>32</v>
      </c>
      <c r="R1731">
        <v>7170.3919999999998</v>
      </c>
      <c r="S1731">
        <v>2018</v>
      </c>
      <c r="T1731">
        <v>5</v>
      </c>
      <c r="U1731">
        <v>20</v>
      </c>
    </row>
    <row r="1732" spans="1:21" x14ac:dyDescent="0.3">
      <c r="A1732" s="5" t="s">
        <v>168</v>
      </c>
      <c r="B1732" s="5" t="s">
        <v>206</v>
      </c>
      <c r="C1732" s="5" t="s">
        <v>118</v>
      </c>
      <c r="D1732" s="5" t="s">
        <v>243</v>
      </c>
      <c r="E1732" s="5" t="s">
        <v>172</v>
      </c>
      <c r="F1732" s="6">
        <v>43239</v>
      </c>
      <c r="G1732" s="5" t="s">
        <v>148</v>
      </c>
      <c r="H1732" s="5" t="s">
        <v>178</v>
      </c>
      <c r="I1732">
        <v>43058</v>
      </c>
      <c r="J1732">
        <v>181</v>
      </c>
      <c r="K1732">
        <v>482.2</v>
      </c>
      <c r="L1732">
        <v>4</v>
      </c>
      <c r="M1732">
        <v>13742.7</v>
      </c>
      <c r="N1732">
        <v>11957.204</v>
      </c>
      <c r="O1732">
        <v>2989.3009999999999</v>
      </c>
      <c r="P1732">
        <v>120.55</v>
      </c>
      <c r="Q1732">
        <v>28.5</v>
      </c>
      <c r="R1732">
        <v>1785.4960000000001</v>
      </c>
      <c r="S1732">
        <v>2018</v>
      </c>
      <c r="T1732">
        <v>5</v>
      </c>
      <c r="U1732">
        <v>20</v>
      </c>
    </row>
    <row r="1733" spans="1:21" x14ac:dyDescent="0.3">
      <c r="A1733" s="5" t="s">
        <v>168</v>
      </c>
      <c r="B1733" s="5" t="s">
        <v>206</v>
      </c>
      <c r="C1733" s="5" t="s">
        <v>118</v>
      </c>
      <c r="D1733" s="5" t="s">
        <v>243</v>
      </c>
      <c r="E1733" s="5" t="s">
        <v>172</v>
      </c>
      <c r="F1733" s="6">
        <v>43239</v>
      </c>
      <c r="G1733" s="5" t="s">
        <v>148</v>
      </c>
      <c r="H1733" s="5" t="s">
        <v>198</v>
      </c>
      <c r="I1733">
        <v>43058</v>
      </c>
      <c r="J1733">
        <v>181</v>
      </c>
      <c r="K1733">
        <v>352.4</v>
      </c>
      <c r="L1733">
        <v>3</v>
      </c>
      <c r="M1733">
        <v>10043.4</v>
      </c>
      <c r="N1733">
        <v>8967.9030000000002</v>
      </c>
      <c r="O1733">
        <v>2989.3009999999999</v>
      </c>
      <c r="P1733">
        <v>117.46666666666665</v>
      </c>
      <c r="Q1733">
        <v>28.5</v>
      </c>
      <c r="R1733">
        <v>1075.4970000000001</v>
      </c>
      <c r="S1733">
        <v>2018</v>
      </c>
      <c r="T1733">
        <v>5</v>
      </c>
      <c r="U1733">
        <v>20</v>
      </c>
    </row>
    <row r="1734" spans="1:21" x14ac:dyDescent="0.3">
      <c r="A1734" s="5" t="s">
        <v>168</v>
      </c>
      <c r="B1734" s="5" t="s">
        <v>206</v>
      </c>
      <c r="C1734" s="5" t="s">
        <v>118</v>
      </c>
      <c r="D1734" s="5" t="s">
        <v>243</v>
      </c>
      <c r="E1734" s="5" t="s">
        <v>172</v>
      </c>
      <c r="F1734" s="6">
        <v>43239</v>
      </c>
      <c r="G1734" s="5" t="s">
        <v>148</v>
      </c>
      <c r="H1734" s="5" t="s">
        <v>197</v>
      </c>
      <c r="I1734">
        <v>43058</v>
      </c>
      <c r="J1734">
        <v>181</v>
      </c>
      <c r="K1734">
        <v>766.8</v>
      </c>
      <c r="L1734">
        <v>6</v>
      </c>
      <c r="M1734">
        <v>21853.8</v>
      </c>
      <c r="N1734">
        <v>17935.806</v>
      </c>
      <c r="O1734">
        <v>2989.3009999999999</v>
      </c>
      <c r="P1734">
        <v>127.8</v>
      </c>
      <c r="Q1734">
        <v>28.5</v>
      </c>
      <c r="R1734">
        <v>3917.9940000000001</v>
      </c>
      <c r="S1734">
        <v>2018</v>
      </c>
      <c r="T1734">
        <v>5</v>
      </c>
      <c r="U1734">
        <v>20</v>
      </c>
    </row>
    <row r="1735" spans="1:21" x14ac:dyDescent="0.3">
      <c r="A1735" s="5" t="s">
        <v>168</v>
      </c>
      <c r="B1735" s="5" t="s">
        <v>206</v>
      </c>
      <c r="C1735" s="5" t="s">
        <v>118</v>
      </c>
      <c r="D1735" s="5" t="s">
        <v>243</v>
      </c>
      <c r="E1735" s="5" t="s">
        <v>172</v>
      </c>
      <c r="F1735" s="6">
        <v>43239</v>
      </c>
      <c r="G1735" s="5" t="s">
        <v>148</v>
      </c>
      <c r="H1735" s="5" t="s">
        <v>208</v>
      </c>
      <c r="I1735">
        <v>43058</v>
      </c>
      <c r="J1735">
        <v>181</v>
      </c>
      <c r="K1735">
        <v>107.8</v>
      </c>
      <c r="L1735">
        <v>1</v>
      </c>
      <c r="M1735">
        <v>3072.3</v>
      </c>
      <c r="N1735">
        <v>2989.3009999999999</v>
      </c>
      <c r="O1735">
        <v>2989.3009999999999</v>
      </c>
      <c r="P1735">
        <v>107.8</v>
      </c>
      <c r="Q1735">
        <v>28.5</v>
      </c>
      <c r="R1735">
        <v>82.998999999999995</v>
      </c>
      <c r="S1735">
        <v>2018</v>
      </c>
      <c r="T1735">
        <v>5</v>
      </c>
      <c r="U1735">
        <v>20</v>
      </c>
    </row>
    <row r="1736" spans="1:21" x14ac:dyDescent="0.3">
      <c r="A1736" s="5" t="s">
        <v>168</v>
      </c>
      <c r="B1736" s="5" t="s">
        <v>206</v>
      </c>
      <c r="C1736" s="5" t="s">
        <v>118</v>
      </c>
      <c r="D1736" s="5" t="s">
        <v>243</v>
      </c>
      <c r="E1736" s="5" t="s">
        <v>172</v>
      </c>
      <c r="F1736" s="6">
        <v>43239</v>
      </c>
      <c r="G1736" s="5" t="s">
        <v>148</v>
      </c>
      <c r="H1736" s="5" t="s">
        <v>209</v>
      </c>
      <c r="I1736">
        <v>43058</v>
      </c>
      <c r="J1736">
        <v>181</v>
      </c>
      <c r="K1736">
        <v>257.2</v>
      </c>
      <c r="L1736">
        <v>3</v>
      </c>
      <c r="M1736">
        <v>10180.200000000001</v>
      </c>
      <c r="N1736">
        <v>8967.9030000000002</v>
      </c>
      <c r="O1736">
        <v>2989.3009999999999</v>
      </c>
      <c r="P1736">
        <v>85.733333333333334</v>
      </c>
      <c r="Q1736">
        <v>39.5809</v>
      </c>
      <c r="R1736">
        <v>1212.297</v>
      </c>
      <c r="S1736">
        <v>2018</v>
      </c>
      <c r="T1736">
        <v>5</v>
      </c>
      <c r="U1736">
        <v>20</v>
      </c>
    </row>
    <row r="1737" spans="1:21" x14ac:dyDescent="0.3">
      <c r="A1737" s="5" t="s">
        <v>168</v>
      </c>
      <c r="B1737" s="5" t="s">
        <v>206</v>
      </c>
      <c r="C1737" s="5" t="s">
        <v>118</v>
      </c>
      <c r="D1737" s="5" t="s">
        <v>243</v>
      </c>
      <c r="E1737" s="5" t="s">
        <v>172</v>
      </c>
      <c r="F1737" s="6">
        <v>43239</v>
      </c>
      <c r="G1737" s="5" t="s">
        <v>148</v>
      </c>
      <c r="H1737" s="5" t="s">
        <v>235</v>
      </c>
      <c r="I1737">
        <v>43058</v>
      </c>
      <c r="J1737">
        <v>181</v>
      </c>
      <c r="K1737">
        <v>115.4</v>
      </c>
      <c r="L1737">
        <v>1</v>
      </c>
      <c r="M1737">
        <v>3288.9</v>
      </c>
      <c r="N1737">
        <v>2989.3009999999999</v>
      </c>
      <c r="O1737">
        <v>2989.3009999999999</v>
      </c>
      <c r="P1737">
        <v>115.4</v>
      </c>
      <c r="Q1737">
        <v>28.5</v>
      </c>
      <c r="R1737">
        <v>299.59899999999999</v>
      </c>
      <c r="S1737">
        <v>2018</v>
      </c>
      <c r="T1737">
        <v>5</v>
      </c>
      <c r="U1737">
        <v>20</v>
      </c>
    </row>
    <row r="1738" spans="1:21" x14ac:dyDescent="0.3">
      <c r="A1738" s="5" t="s">
        <v>168</v>
      </c>
      <c r="B1738" s="5" t="s">
        <v>175</v>
      </c>
      <c r="C1738" s="5" t="s">
        <v>87</v>
      </c>
      <c r="D1738" s="5" t="s">
        <v>282</v>
      </c>
      <c r="E1738" s="5" t="s">
        <v>172</v>
      </c>
      <c r="F1738" s="6">
        <v>43241</v>
      </c>
      <c r="G1738" s="5" t="s">
        <v>148</v>
      </c>
      <c r="H1738" s="5" t="s">
        <v>195</v>
      </c>
      <c r="I1738">
        <v>43064</v>
      </c>
      <c r="J1738">
        <v>177</v>
      </c>
      <c r="K1738">
        <v>1</v>
      </c>
      <c r="L1738">
        <v>1</v>
      </c>
      <c r="M1738">
        <v>0</v>
      </c>
      <c r="N1738">
        <v>2571.4499999999998</v>
      </c>
      <c r="O1738">
        <v>2571.4499999999998</v>
      </c>
      <c r="P1738">
        <v>1</v>
      </c>
      <c r="Q1738">
        <v>0</v>
      </c>
      <c r="R1738">
        <v>-2571.4499999999998</v>
      </c>
      <c r="S1738">
        <v>2018</v>
      </c>
      <c r="T1738">
        <v>5</v>
      </c>
      <c r="U1738">
        <v>21</v>
      </c>
    </row>
    <row r="1739" spans="1:21" x14ac:dyDescent="0.3">
      <c r="A1739" s="5" t="s">
        <v>168</v>
      </c>
      <c r="B1739" s="5" t="s">
        <v>175</v>
      </c>
      <c r="C1739" s="5" t="s">
        <v>87</v>
      </c>
      <c r="D1739" s="5" t="s">
        <v>282</v>
      </c>
      <c r="E1739" s="5" t="s">
        <v>172</v>
      </c>
      <c r="F1739" s="6">
        <v>43242</v>
      </c>
      <c r="G1739" s="5" t="s">
        <v>148</v>
      </c>
      <c r="H1739" s="5" t="s">
        <v>194</v>
      </c>
      <c r="I1739">
        <v>43064</v>
      </c>
      <c r="J1739">
        <v>178</v>
      </c>
      <c r="K1739">
        <v>433</v>
      </c>
      <c r="L1739">
        <v>3</v>
      </c>
      <c r="M1739">
        <v>12340.5</v>
      </c>
      <c r="N1739">
        <v>7714.35</v>
      </c>
      <c r="O1739">
        <v>2571.4499999999998</v>
      </c>
      <c r="P1739">
        <v>144.33333333333334</v>
      </c>
      <c r="Q1739">
        <v>28.5</v>
      </c>
      <c r="R1739">
        <v>4626.1499999999996</v>
      </c>
      <c r="S1739">
        <v>2018</v>
      </c>
      <c r="T1739">
        <v>5</v>
      </c>
      <c r="U1739">
        <v>21</v>
      </c>
    </row>
    <row r="1740" spans="1:21" x14ac:dyDescent="0.3">
      <c r="A1740" s="5" t="s">
        <v>168</v>
      </c>
      <c r="B1740" s="5" t="s">
        <v>206</v>
      </c>
      <c r="C1740" s="5" t="s">
        <v>111</v>
      </c>
      <c r="D1740" s="5" t="s">
        <v>285</v>
      </c>
      <c r="E1740" s="5" t="s">
        <v>172</v>
      </c>
      <c r="F1740" s="6">
        <v>43243</v>
      </c>
      <c r="G1740" s="5" t="s">
        <v>148</v>
      </c>
      <c r="H1740" s="5" t="s">
        <v>209</v>
      </c>
      <c r="I1740">
        <v>43065</v>
      </c>
      <c r="J1740">
        <v>178</v>
      </c>
      <c r="K1740">
        <v>230.2</v>
      </c>
      <c r="L1740">
        <v>2</v>
      </c>
      <c r="M1740">
        <v>6560.7</v>
      </c>
      <c r="N1740">
        <v>6047.3779999999997</v>
      </c>
      <c r="O1740">
        <v>3023.6889999999999</v>
      </c>
      <c r="P1740">
        <v>115.1</v>
      </c>
      <c r="Q1740">
        <v>28.5</v>
      </c>
      <c r="R1740">
        <v>513.322</v>
      </c>
      <c r="S1740">
        <v>2018</v>
      </c>
      <c r="T1740">
        <v>5</v>
      </c>
      <c r="U1740">
        <v>21</v>
      </c>
    </row>
    <row r="1741" spans="1:21" x14ac:dyDescent="0.3">
      <c r="A1741" s="5" t="s">
        <v>168</v>
      </c>
      <c r="B1741" s="5" t="s">
        <v>206</v>
      </c>
      <c r="C1741" s="5" t="s">
        <v>111</v>
      </c>
      <c r="D1741" s="5" t="s">
        <v>285</v>
      </c>
      <c r="E1741" s="5" t="s">
        <v>172</v>
      </c>
      <c r="F1741" s="6">
        <v>43243</v>
      </c>
      <c r="G1741" s="5" t="s">
        <v>148</v>
      </c>
      <c r="H1741" s="5" t="s">
        <v>173</v>
      </c>
      <c r="I1741">
        <v>43065</v>
      </c>
      <c r="J1741">
        <v>178</v>
      </c>
      <c r="K1741">
        <v>705.8</v>
      </c>
      <c r="L1741">
        <v>6</v>
      </c>
      <c r="M1741">
        <v>22585.599999999999</v>
      </c>
      <c r="N1741">
        <v>18142.133999999998</v>
      </c>
      <c r="O1741">
        <v>3023.6889999999999</v>
      </c>
      <c r="P1741">
        <v>117.63333333333333</v>
      </c>
      <c r="Q1741">
        <v>32</v>
      </c>
      <c r="R1741">
        <v>4443.4660000000003</v>
      </c>
      <c r="S1741">
        <v>2018</v>
      </c>
      <c r="T1741">
        <v>5</v>
      </c>
      <c r="U1741">
        <v>21</v>
      </c>
    </row>
    <row r="1742" spans="1:21" x14ac:dyDescent="0.3">
      <c r="A1742" s="5" t="s">
        <v>168</v>
      </c>
      <c r="B1742" s="5" t="s">
        <v>206</v>
      </c>
      <c r="C1742" s="5" t="s">
        <v>118</v>
      </c>
      <c r="D1742" s="5" t="s">
        <v>243</v>
      </c>
      <c r="E1742" s="5" t="s">
        <v>172</v>
      </c>
      <c r="F1742" s="6">
        <v>43243</v>
      </c>
      <c r="G1742" s="5" t="s">
        <v>148</v>
      </c>
      <c r="H1742" s="5" t="s">
        <v>173</v>
      </c>
      <c r="I1742">
        <v>43058</v>
      </c>
      <c r="J1742">
        <v>185</v>
      </c>
      <c r="K1742">
        <v>736</v>
      </c>
      <c r="L1742">
        <v>6</v>
      </c>
      <c r="M1742">
        <v>23552</v>
      </c>
      <c r="N1742">
        <v>17935.806</v>
      </c>
      <c r="O1742">
        <v>2989.3009999999999</v>
      </c>
      <c r="P1742">
        <v>122.66666666666667</v>
      </c>
      <c r="Q1742">
        <v>32</v>
      </c>
      <c r="R1742">
        <v>5616.1940000000004</v>
      </c>
      <c r="S1742">
        <v>2018</v>
      </c>
      <c r="T1742">
        <v>5</v>
      </c>
      <c r="U1742">
        <v>21</v>
      </c>
    </row>
    <row r="1743" spans="1:21" x14ac:dyDescent="0.3">
      <c r="A1743" s="5" t="s">
        <v>168</v>
      </c>
      <c r="B1743" s="5" t="s">
        <v>206</v>
      </c>
      <c r="C1743" s="5" t="s">
        <v>118</v>
      </c>
      <c r="D1743" s="5" t="s">
        <v>243</v>
      </c>
      <c r="E1743" s="5" t="s">
        <v>172</v>
      </c>
      <c r="F1743" s="6">
        <v>43243</v>
      </c>
      <c r="G1743" s="5" t="s">
        <v>148</v>
      </c>
      <c r="H1743" s="5" t="s">
        <v>197</v>
      </c>
      <c r="I1743">
        <v>43058</v>
      </c>
      <c r="J1743">
        <v>185</v>
      </c>
      <c r="K1743">
        <v>789.4</v>
      </c>
      <c r="L1743">
        <v>6</v>
      </c>
      <c r="M1743">
        <v>22497.9</v>
      </c>
      <c r="N1743">
        <v>17935.806</v>
      </c>
      <c r="O1743">
        <v>2989.3009999999999</v>
      </c>
      <c r="P1743">
        <v>131.56666666666666</v>
      </c>
      <c r="Q1743">
        <v>28.5</v>
      </c>
      <c r="R1743">
        <v>4562.0940000000001</v>
      </c>
      <c r="S1743">
        <v>2018</v>
      </c>
      <c r="T1743">
        <v>5</v>
      </c>
      <c r="U1743">
        <v>21</v>
      </c>
    </row>
    <row r="1744" spans="1:21" x14ac:dyDescent="0.3">
      <c r="A1744" s="5" t="s">
        <v>168</v>
      </c>
      <c r="B1744" s="5" t="s">
        <v>175</v>
      </c>
      <c r="C1744" s="5" t="s">
        <v>87</v>
      </c>
      <c r="D1744" s="5" t="s">
        <v>282</v>
      </c>
      <c r="E1744" s="5" t="s">
        <v>172</v>
      </c>
      <c r="F1744" s="6">
        <v>43245</v>
      </c>
      <c r="G1744" s="5" t="s">
        <v>148</v>
      </c>
      <c r="H1744" s="5" t="s">
        <v>194</v>
      </c>
      <c r="I1744">
        <v>43064</v>
      </c>
      <c r="J1744">
        <v>181</v>
      </c>
      <c r="K1744">
        <v>274</v>
      </c>
      <c r="L1744">
        <v>2</v>
      </c>
      <c r="M1744">
        <v>7809</v>
      </c>
      <c r="N1744">
        <v>5761.4269999999997</v>
      </c>
      <c r="O1744">
        <v>2880.7130000000002</v>
      </c>
      <c r="P1744">
        <v>137</v>
      </c>
      <c r="Q1744">
        <v>28.5</v>
      </c>
      <c r="R1744">
        <v>2047.5730000000001</v>
      </c>
      <c r="S1744">
        <v>2018</v>
      </c>
      <c r="T1744">
        <v>5</v>
      </c>
      <c r="U1744">
        <v>21</v>
      </c>
    </row>
    <row r="1745" spans="1:21" x14ac:dyDescent="0.3">
      <c r="A1745" s="5" t="s">
        <v>168</v>
      </c>
      <c r="B1745" s="5" t="s">
        <v>175</v>
      </c>
      <c r="C1745" s="5" t="s">
        <v>87</v>
      </c>
      <c r="D1745" s="5" t="s">
        <v>282</v>
      </c>
      <c r="E1745" s="5" t="s">
        <v>172</v>
      </c>
      <c r="F1745" s="6">
        <v>43245</v>
      </c>
      <c r="G1745" s="5" t="s">
        <v>148</v>
      </c>
      <c r="H1745" s="5" t="s">
        <v>195</v>
      </c>
      <c r="I1745">
        <v>43064</v>
      </c>
      <c r="J1745">
        <v>181</v>
      </c>
      <c r="K1745">
        <v>261</v>
      </c>
      <c r="L1745">
        <v>2</v>
      </c>
      <c r="M1745">
        <v>7438.5</v>
      </c>
      <c r="N1745">
        <v>5761.4269999999997</v>
      </c>
      <c r="O1745">
        <v>2880.7130000000002</v>
      </c>
      <c r="P1745">
        <v>130.5</v>
      </c>
      <c r="Q1745">
        <v>28.5</v>
      </c>
      <c r="R1745">
        <v>1677.0730000000001</v>
      </c>
      <c r="S1745">
        <v>2018</v>
      </c>
      <c r="T1745">
        <v>5</v>
      </c>
      <c r="U1745">
        <v>21</v>
      </c>
    </row>
    <row r="1746" spans="1:21" x14ac:dyDescent="0.3">
      <c r="A1746" s="5" t="s">
        <v>168</v>
      </c>
      <c r="B1746" s="5" t="s">
        <v>175</v>
      </c>
      <c r="C1746" s="5" t="s">
        <v>87</v>
      </c>
      <c r="D1746" s="5" t="s">
        <v>282</v>
      </c>
      <c r="E1746" s="5" t="s">
        <v>172</v>
      </c>
      <c r="F1746" s="6">
        <v>43245</v>
      </c>
      <c r="G1746" s="5" t="s">
        <v>148</v>
      </c>
      <c r="H1746" s="5" t="s">
        <v>195</v>
      </c>
      <c r="I1746">
        <v>43064</v>
      </c>
      <c r="J1746">
        <v>181</v>
      </c>
      <c r="K1746">
        <v>135</v>
      </c>
      <c r="L1746">
        <v>1</v>
      </c>
      <c r="M1746">
        <v>3847.5</v>
      </c>
      <c r="N1746">
        <v>2880.7130000000002</v>
      </c>
      <c r="O1746">
        <v>2880.7130000000002</v>
      </c>
      <c r="P1746">
        <v>135</v>
      </c>
      <c r="Q1746">
        <v>28.5</v>
      </c>
      <c r="R1746">
        <v>966.78700000000003</v>
      </c>
      <c r="S1746">
        <v>2018</v>
      </c>
      <c r="T1746">
        <v>5</v>
      </c>
      <c r="U1746">
        <v>21</v>
      </c>
    </row>
    <row r="1747" spans="1:21" x14ac:dyDescent="0.3">
      <c r="A1747" s="5" t="s">
        <v>168</v>
      </c>
      <c r="B1747" s="5" t="s">
        <v>175</v>
      </c>
      <c r="C1747" s="5" t="s">
        <v>87</v>
      </c>
      <c r="D1747" s="5" t="s">
        <v>282</v>
      </c>
      <c r="E1747" s="5" t="s">
        <v>172</v>
      </c>
      <c r="F1747" s="6">
        <v>43245</v>
      </c>
      <c r="G1747" s="5" t="s">
        <v>148</v>
      </c>
      <c r="H1747" s="5" t="s">
        <v>212</v>
      </c>
      <c r="I1747">
        <v>43064</v>
      </c>
      <c r="J1747">
        <v>181</v>
      </c>
      <c r="K1747">
        <v>117</v>
      </c>
      <c r="L1747">
        <v>1</v>
      </c>
      <c r="M1747">
        <v>3334.5</v>
      </c>
      <c r="N1747">
        <v>2880.7130000000002</v>
      </c>
      <c r="O1747">
        <v>2880.7130000000002</v>
      </c>
      <c r="P1747">
        <v>117</v>
      </c>
      <c r="Q1747">
        <v>28.5</v>
      </c>
      <c r="R1747">
        <v>453.78699999999998</v>
      </c>
      <c r="S1747">
        <v>2018</v>
      </c>
      <c r="T1747">
        <v>5</v>
      </c>
      <c r="U1747">
        <v>21</v>
      </c>
    </row>
    <row r="1748" spans="1:21" x14ac:dyDescent="0.3">
      <c r="A1748" s="5" t="s">
        <v>168</v>
      </c>
      <c r="B1748" s="5" t="s">
        <v>175</v>
      </c>
      <c r="C1748" s="5" t="s">
        <v>87</v>
      </c>
      <c r="D1748" s="5" t="s">
        <v>282</v>
      </c>
      <c r="E1748" s="5" t="s">
        <v>172</v>
      </c>
      <c r="F1748" s="6">
        <v>43245</v>
      </c>
      <c r="G1748" s="5" t="s">
        <v>148</v>
      </c>
      <c r="H1748" s="5" t="s">
        <v>194</v>
      </c>
      <c r="I1748">
        <v>43064</v>
      </c>
      <c r="J1748">
        <v>181</v>
      </c>
      <c r="K1748">
        <v>521</v>
      </c>
      <c r="L1748">
        <v>4</v>
      </c>
      <c r="M1748">
        <v>14848.5</v>
      </c>
      <c r="N1748">
        <v>11522.853999999999</v>
      </c>
      <c r="O1748">
        <v>2880.7130000000002</v>
      </c>
      <c r="P1748">
        <v>130.25</v>
      </c>
      <c r="Q1748">
        <v>28.5</v>
      </c>
      <c r="R1748">
        <v>3325.6460000000002</v>
      </c>
      <c r="S1748">
        <v>2018</v>
      </c>
      <c r="T1748">
        <v>5</v>
      </c>
      <c r="U1748">
        <v>21</v>
      </c>
    </row>
    <row r="1749" spans="1:21" x14ac:dyDescent="0.3">
      <c r="A1749" s="5" t="s">
        <v>168</v>
      </c>
      <c r="B1749" s="5" t="s">
        <v>206</v>
      </c>
      <c r="C1749" s="5" t="s">
        <v>111</v>
      </c>
      <c r="D1749" s="5" t="s">
        <v>285</v>
      </c>
      <c r="E1749" s="5" t="s">
        <v>172</v>
      </c>
      <c r="F1749" s="6">
        <v>43245</v>
      </c>
      <c r="G1749" s="5" t="s">
        <v>148</v>
      </c>
      <c r="H1749" s="5" t="s">
        <v>208</v>
      </c>
      <c r="I1749">
        <v>43065</v>
      </c>
      <c r="J1749">
        <v>180</v>
      </c>
      <c r="K1749">
        <v>108.4</v>
      </c>
      <c r="L1749">
        <v>1</v>
      </c>
      <c r="M1749">
        <v>3089.4</v>
      </c>
      <c r="N1749">
        <v>3023.6889999999999</v>
      </c>
      <c r="O1749">
        <v>3023.6889999999999</v>
      </c>
      <c r="P1749">
        <v>108.4</v>
      </c>
      <c r="Q1749">
        <v>28.5</v>
      </c>
      <c r="R1749">
        <v>65.710999999999999</v>
      </c>
      <c r="S1749">
        <v>2018</v>
      </c>
      <c r="T1749">
        <v>5</v>
      </c>
      <c r="U1749">
        <v>21</v>
      </c>
    </row>
    <row r="1750" spans="1:21" x14ac:dyDescent="0.3">
      <c r="A1750" s="5" t="s">
        <v>168</v>
      </c>
      <c r="B1750" s="5" t="s">
        <v>206</v>
      </c>
      <c r="C1750" s="5" t="s">
        <v>111</v>
      </c>
      <c r="D1750" s="5" t="s">
        <v>285</v>
      </c>
      <c r="E1750" s="5" t="s">
        <v>172</v>
      </c>
      <c r="F1750" s="6">
        <v>43245</v>
      </c>
      <c r="G1750" s="5" t="s">
        <v>148</v>
      </c>
      <c r="H1750" s="5" t="s">
        <v>173</v>
      </c>
      <c r="I1750">
        <v>43065</v>
      </c>
      <c r="J1750">
        <v>180</v>
      </c>
      <c r="K1750">
        <v>91.4</v>
      </c>
      <c r="L1750">
        <v>1</v>
      </c>
      <c r="M1750">
        <v>2924.8</v>
      </c>
      <c r="N1750">
        <v>3023.6889999999999</v>
      </c>
      <c r="O1750">
        <v>3023.6889999999999</v>
      </c>
      <c r="P1750">
        <v>91.4</v>
      </c>
      <c r="Q1750">
        <v>32</v>
      </c>
      <c r="R1750">
        <v>-98.888999999999996</v>
      </c>
      <c r="S1750">
        <v>2018</v>
      </c>
      <c r="T1750">
        <v>5</v>
      </c>
      <c r="U1750">
        <v>21</v>
      </c>
    </row>
    <row r="1751" spans="1:21" x14ac:dyDescent="0.3">
      <c r="A1751" s="5" t="s">
        <v>168</v>
      </c>
      <c r="B1751" s="5" t="s">
        <v>206</v>
      </c>
      <c r="C1751" s="5" t="s">
        <v>111</v>
      </c>
      <c r="D1751" s="5" t="s">
        <v>285</v>
      </c>
      <c r="E1751" s="5" t="s">
        <v>172</v>
      </c>
      <c r="F1751" s="6">
        <v>43245</v>
      </c>
      <c r="G1751" s="5" t="s">
        <v>148</v>
      </c>
      <c r="H1751" s="5" t="s">
        <v>178</v>
      </c>
      <c r="I1751">
        <v>43065</v>
      </c>
      <c r="J1751">
        <v>180</v>
      </c>
      <c r="K1751">
        <v>488.2</v>
      </c>
      <c r="L1751">
        <v>4</v>
      </c>
      <c r="M1751">
        <v>13913.7</v>
      </c>
      <c r="N1751">
        <v>12094.755999999999</v>
      </c>
      <c r="O1751">
        <v>3023.6889999999999</v>
      </c>
      <c r="P1751">
        <v>122.05</v>
      </c>
      <c r="Q1751">
        <v>28.5</v>
      </c>
      <c r="R1751">
        <v>1818.944</v>
      </c>
      <c r="S1751">
        <v>2018</v>
      </c>
      <c r="T1751">
        <v>5</v>
      </c>
      <c r="U1751">
        <v>21</v>
      </c>
    </row>
    <row r="1752" spans="1:21" x14ac:dyDescent="0.3">
      <c r="A1752" s="5" t="s">
        <v>168</v>
      </c>
      <c r="B1752" s="5" t="s">
        <v>206</v>
      </c>
      <c r="C1752" s="5" t="s">
        <v>111</v>
      </c>
      <c r="D1752" s="5" t="s">
        <v>285</v>
      </c>
      <c r="E1752" s="5" t="s">
        <v>172</v>
      </c>
      <c r="F1752" s="6">
        <v>43245</v>
      </c>
      <c r="G1752" s="5" t="s">
        <v>148</v>
      </c>
      <c r="H1752" s="5" t="s">
        <v>197</v>
      </c>
      <c r="I1752">
        <v>43065</v>
      </c>
      <c r="J1752">
        <v>180</v>
      </c>
      <c r="K1752">
        <v>612.79999999999995</v>
      </c>
      <c r="L1752">
        <v>5</v>
      </c>
      <c r="M1752">
        <v>17464.8</v>
      </c>
      <c r="N1752">
        <v>15118.445</v>
      </c>
      <c r="O1752">
        <v>3023.6889999999999</v>
      </c>
      <c r="P1752">
        <v>122.55999999999999</v>
      </c>
      <c r="Q1752">
        <v>28.5</v>
      </c>
      <c r="R1752">
        <v>2346.355</v>
      </c>
      <c r="S1752">
        <v>2018</v>
      </c>
      <c r="T1752">
        <v>5</v>
      </c>
      <c r="U1752">
        <v>21</v>
      </c>
    </row>
    <row r="1753" spans="1:21" x14ac:dyDescent="0.3">
      <c r="A1753" s="5" t="s">
        <v>168</v>
      </c>
      <c r="B1753" s="5" t="s">
        <v>206</v>
      </c>
      <c r="C1753" s="5" t="s">
        <v>111</v>
      </c>
      <c r="D1753" s="5" t="s">
        <v>285</v>
      </c>
      <c r="E1753" s="5" t="s">
        <v>172</v>
      </c>
      <c r="F1753" s="6">
        <v>43245</v>
      </c>
      <c r="G1753" s="5" t="s">
        <v>148</v>
      </c>
      <c r="H1753" s="5" t="s">
        <v>240</v>
      </c>
      <c r="I1753">
        <v>43065</v>
      </c>
      <c r="J1753">
        <v>180</v>
      </c>
      <c r="K1753">
        <v>768.4</v>
      </c>
      <c r="L1753">
        <v>6</v>
      </c>
      <c r="M1753">
        <v>21515.200000000001</v>
      </c>
      <c r="N1753">
        <v>18142.133999999998</v>
      </c>
      <c r="O1753">
        <v>3023.6889999999999</v>
      </c>
      <c r="P1753">
        <v>128.06666666666666</v>
      </c>
      <c r="Q1753">
        <v>28</v>
      </c>
      <c r="R1753">
        <v>3373.0659999999998</v>
      </c>
      <c r="S1753">
        <v>2018</v>
      </c>
      <c r="T1753">
        <v>5</v>
      </c>
      <c r="U1753">
        <v>21</v>
      </c>
    </row>
    <row r="1754" spans="1:21" x14ac:dyDescent="0.3">
      <c r="A1754" s="5" t="s">
        <v>168</v>
      </c>
      <c r="B1754" s="5" t="s">
        <v>206</v>
      </c>
      <c r="C1754" s="5" t="s">
        <v>111</v>
      </c>
      <c r="D1754" s="5" t="s">
        <v>285</v>
      </c>
      <c r="E1754" s="5" t="s">
        <v>172</v>
      </c>
      <c r="F1754" s="6">
        <v>43245</v>
      </c>
      <c r="G1754" s="5" t="s">
        <v>148</v>
      </c>
      <c r="H1754" s="5" t="s">
        <v>209</v>
      </c>
      <c r="I1754">
        <v>43065</v>
      </c>
      <c r="J1754">
        <v>180</v>
      </c>
      <c r="K1754">
        <v>379.6</v>
      </c>
      <c r="L1754">
        <v>3</v>
      </c>
      <c r="M1754">
        <v>10818.6</v>
      </c>
      <c r="N1754">
        <v>9071.0669999999991</v>
      </c>
      <c r="O1754">
        <v>3023.6889999999999</v>
      </c>
      <c r="P1754">
        <v>126.53333333333335</v>
      </c>
      <c r="Q1754">
        <v>28.5</v>
      </c>
      <c r="R1754">
        <v>1747.5329999999999</v>
      </c>
      <c r="S1754">
        <v>2018</v>
      </c>
      <c r="T1754">
        <v>5</v>
      </c>
      <c r="U1754">
        <v>21</v>
      </c>
    </row>
    <row r="1755" spans="1:21" x14ac:dyDescent="0.3">
      <c r="A1755" s="5" t="s">
        <v>168</v>
      </c>
      <c r="B1755" s="5" t="s">
        <v>206</v>
      </c>
      <c r="C1755" s="5" t="s">
        <v>111</v>
      </c>
      <c r="D1755" s="5" t="s">
        <v>285</v>
      </c>
      <c r="E1755" s="5" t="s">
        <v>172</v>
      </c>
      <c r="F1755" s="6">
        <v>43245</v>
      </c>
      <c r="G1755" s="5" t="s">
        <v>148</v>
      </c>
      <c r="H1755" s="5" t="s">
        <v>235</v>
      </c>
      <c r="I1755">
        <v>43065</v>
      </c>
      <c r="J1755">
        <v>180</v>
      </c>
      <c r="K1755">
        <v>122.6</v>
      </c>
      <c r="L1755">
        <v>1</v>
      </c>
      <c r="M1755">
        <v>3494.1</v>
      </c>
      <c r="N1755">
        <v>3023.6889999999999</v>
      </c>
      <c r="O1755">
        <v>3023.6889999999999</v>
      </c>
      <c r="P1755">
        <v>122.6</v>
      </c>
      <c r="Q1755">
        <v>28.5</v>
      </c>
      <c r="R1755">
        <v>470.411</v>
      </c>
      <c r="S1755">
        <v>2018</v>
      </c>
      <c r="T1755">
        <v>5</v>
      </c>
      <c r="U1755">
        <v>21</v>
      </c>
    </row>
    <row r="1756" spans="1:21" x14ac:dyDescent="0.3">
      <c r="A1756" s="5" t="s">
        <v>168</v>
      </c>
      <c r="B1756" s="5" t="s">
        <v>206</v>
      </c>
      <c r="C1756" s="5" t="s">
        <v>111</v>
      </c>
      <c r="D1756" s="5" t="s">
        <v>285</v>
      </c>
      <c r="E1756" s="5" t="s">
        <v>172</v>
      </c>
      <c r="F1756" s="6">
        <v>43245</v>
      </c>
      <c r="G1756" s="5" t="s">
        <v>148</v>
      </c>
      <c r="H1756" s="5" t="s">
        <v>190</v>
      </c>
      <c r="I1756">
        <v>43065</v>
      </c>
      <c r="J1756">
        <v>180</v>
      </c>
      <c r="K1756">
        <v>111.4</v>
      </c>
      <c r="L1756">
        <v>1</v>
      </c>
      <c r="M1756">
        <v>3174.9</v>
      </c>
      <c r="N1756">
        <v>3023.6889999999999</v>
      </c>
      <c r="O1756">
        <v>3023.6889999999999</v>
      </c>
      <c r="P1756">
        <v>111.4</v>
      </c>
      <c r="Q1756">
        <v>28.5</v>
      </c>
      <c r="R1756">
        <v>151.21100000000001</v>
      </c>
      <c r="S1756">
        <v>2018</v>
      </c>
      <c r="T1756">
        <v>5</v>
      </c>
      <c r="U1756">
        <v>21</v>
      </c>
    </row>
    <row r="1757" spans="1:21" x14ac:dyDescent="0.3">
      <c r="A1757" s="5" t="s">
        <v>168</v>
      </c>
      <c r="B1757" s="5" t="s">
        <v>206</v>
      </c>
      <c r="C1757" s="5" t="s">
        <v>111</v>
      </c>
      <c r="D1757" s="5" t="s">
        <v>285</v>
      </c>
      <c r="E1757" s="5" t="s">
        <v>172</v>
      </c>
      <c r="F1757" s="6">
        <v>43245</v>
      </c>
      <c r="G1757" s="5" t="s">
        <v>148</v>
      </c>
      <c r="H1757" s="5" t="s">
        <v>190</v>
      </c>
      <c r="I1757">
        <v>43065</v>
      </c>
      <c r="J1757">
        <v>180</v>
      </c>
      <c r="K1757">
        <v>95</v>
      </c>
      <c r="L1757">
        <v>1</v>
      </c>
      <c r="M1757">
        <v>2707.5</v>
      </c>
      <c r="N1757">
        <v>3023.6889999999999</v>
      </c>
      <c r="O1757">
        <v>3023.6889999999999</v>
      </c>
      <c r="P1757">
        <v>95</v>
      </c>
      <c r="Q1757">
        <v>28.5</v>
      </c>
      <c r="R1757">
        <v>-316.18900000000002</v>
      </c>
      <c r="S1757">
        <v>2018</v>
      </c>
      <c r="T1757">
        <v>5</v>
      </c>
      <c r="U1757">
        <v>21</v>
      </c>
    </row>
    <row r="1758" spans="1:21" x14ac:dyDescent="0.3">
      <c r="A1758" s="5" t="s">
        <v>168</v>
      </c>
      <c r="B1758" s="5" t="s">
        <v>206</v>
      </c>
      <c r="C1758" s="5" t="s">
        <v>111</v>
      </c>
      <c r="D1758" s="5" t="s">
        <v>285</v>
      </c>
      <c r="E1758" s="5" t="s">
        <v>172</v>
      </c>
      <c r="F1758" s="6">
        <v>43245</v>
      </c>
      <c r="G1758" s="5" t="s">
        <v>148</v>
      </c>
      <c r="H1758" s="5" t="s">
        <v>173</v>
      </c>
      <c r="I1758">
        <v>43065</v>
      </c>
      <c r="J1758">
        <v>180</v>
      </c>
      <c r="K1758">
        <v>1666.2</v>
      </c>
      <c r="L1758">
        <v>14</v>
      </c>
      <c r="M1758">
        <v>53318.400000000001</v>
      </c>
      <c r="N1758">
        <v>42331.644999999997</v>
      </c>
      <c r="O1758">
        <v>3023.6889999999999</v>
      </c>
      <c r="P1758">
        <v>119.01428571428572</v>
      </c>
      <c r="Q1758">
        <v>32</v>
      </c>
      <c r="R1758">
        <v>10986.754999999999</v>
      </c>
      <c r="S1758">
        <v>2018</v>
      </c>
      <c r="T1758">
        <v>5</v>
      </c>
      <c r="U1758">
        <v>21</v>
      </c>
    </row>
    <row r="1759" spans="1:21" x14ac:dyDescent="0.3">
      <c r="A1759" s="5" t="s">
        <v>168</v>
      </c>
      <c r="B1759" s="5" t="s">
        <v>206</v>
      </c>
      <c r="C1759" s="5" t="s">
        <v>112</v>
      </c>
      <c r="D1759" s="5" t="s">
        <v>241</v>
      </c>
      <c r="E1759" s="5" t="s">
        <v>172</v>
      </c>
      <c r="F1759" s="6">
        <v>43245</v>
      </c>
      <c r="G1759" s="5" t="s">
        <v>148</v>
      </c>
      <c r="H1759" s="5" t="s">
        <v>173</v>
      </c>
      <c r="I1759">
        <v>43071</v>
      </c>
      <c r="J1759">
        <v>174</v>
      </c>
      <c r="K1759">
        <v>826.4</v>
      </c>
      <c r="L1759">
        <v>8</v>
      </c>
      <c r="M1759">
        <v>26444.799999999999</v>
      </c>
      <c r="N1759">
        <v>20822.442999999999</v>
      </c>
      <c r="O1759">
        <v>2602.8049999999998</v>
      </c>
      <c r="P1759">
        <v>103.3</v>
      </c>
      <c r="Q1759">
        <v>32</v>
      </c>
      <c r="R1759">
        <v>5622.357</v>
      </c>
      <c r="S1759">
        <v>2018</v>
      </c>
      <c r="T1759">
        <v>5</v>
      </c>
      <c r="U1759">
        <v>21</v>
      </c>
    </row>
    <row r="1760" spans="1:21" x14ac:dyDescent="0.3">
      <c r="A1760" s="5" t="s">
        <v>168</v>
      </c>
      <c r="B1760" s="5" t="s">
        <v>206</v>
      </c>
      <c r="C1760" s="5" t="s">
        <v>118</v>
      </c>
      <c r="D1760" s="5" t="s">
        <v>243</v>
      </c>
      <c r="E1760" s="5" t="s">
        <v>172</v>
      </c>
      <c r="F1760" s="6">
        <v>43245</v>
      </c>
      <c r="G1760" s="5" t="s">
        <v>148</v>
      </c>
      <c r="H1760" s="5" t="s">
        <v>173</v>
      </c>
      <c r="I1760">
        <v>43058</v>
      </c>
      <c r="J1760">
        <v>187</v>
      </c>
      <c r="K1760">
        <v>147.6</v>
      </c>
      <c r="L1760">
        <v>1</v>
      </c>
      <c r="M1760">
        <v>4723.2</v>
      </c>
      <c r="N1760">
        <v>2989.3009999999999</v>
      </c>
      <c r="O1760">
        <v>2989.3009999999999</v>
      </c>
      <c r="P1760">
        <v>147.6</v>
      </c>
      <c r="Q1760">
        <v>32</v>
      </c>
      <c r="R1760">
        <v>1733.8989999999999</v>
      </c>
      <c r="S1760">
        <v>2018</v>
      </c>
      <c r="T1760">
        <v>5</v>
      </c>
      <c r="U1760">
        <v>21</v>
      </c>
    </row>
    <row r="1761" spans="1:21" x14ac:dyDescent="0.3">
      <c r="A1761" s="5" t="s">
        <v>168</v>
      </c>
      <c r="B1761" s="5" t="s">
        <v>206</v>
      </c>
      <c r="C1761" s="5" t="s">
        <v>111</v>
      </c>
      <c r="D1761" s="5" t="s">
        <v>285</v>
      </c>
      <c r="E1761" s="5" t="s">
        <v>172</v>
      </c>
      <c r="F1761" s="6">
        <v>43246</v>
      </c>
      <c r="G1761" s="5" t="s">
        <v>148</v>
      </c>
      <c r="H1761" s="5" t="s">
        <v>201</v>
      </c>
      <c r="I1761">
        <v>43065</v>
      </c>
      <c r="J1761">
        <v>181</v>
      </c>
      <c r="K1761">
        <v>360</v>
      </c>
      <c r="L1761">
        <v>3</v>
      </c>
      <c r="M1761">
        <v>10440</v>
      </c>
      <c r="N1761">
        <v>9071.0669999999991</v>
      </c>
      <c r="O1761">
        <v>3023.6889999999999</v>
      </c>
      <c r="P1761">
        <v>120</v>
      </c>
      <c r="Q1761">
        <v>29</v>
      </c>
      <c r="R1761">
        <v>1368.933</v>
      </c>
      <c r="S1761">
        <v>2018</v>
      </c>
      <c r="T1761">
        <v>5</v>
      </c>
      <c r="U1761">
        <v>21</v>
      </c>
    </row>
    <row r="1762" spans="1:21" x14ac:dyDescent="0.3">
      <c r="A1762" s="5" t="s">
        <v>168</v>
      </c>
      <c r="B1762" s="5" t="s">
        <v>206</v>
      </c>
      <c r="C1762" s="5" t="s">
        <v>111</v>
      </c>
      <c r="D1762" s="5" t="s">
        <v>285</v>
      </c>
      <c r="E1762" s="5" t="s">
        <v>172</v>
      </c>
      <c r="F1762" s="6">
        <v>43246</v>
      </c>
      <c r="G1762" s="5" t="s">
        <v>148</v>
      </c>
      <c r="H1762" s="5" t="s">
        <v>202</v>
      </c>
      <c r="I1762">
        <v>43065</v>
      </c>
      <c r="J1762">
        <v>181</v>
      </c>
      <c r="K1762">
        <v>1330</v>
      </c>
      <c r="L1762">
        <v>11</v>
      </c>
      <c r="M1762">
        <v>38570</v>
      </c>
      <c r="N1762">
        <v>33260.578000000001</v>
      </c>
      <c r="O1762">
        <v>3023.6889999999999</v>
      </c>
      <c r="P1762">
        <v>120.90909090909091</v>
      </c>
      <c r="Q1762">
        <v>29</v>
      </c>
      <c r="R1762">
        <v>5309.4219999999996</v>
      </c>
      <c r="S1762">
        <v>2018</v>
      </c>
      <c r="T1762">
        <v>5</v>
      </c>
      <c r="U1762">
        <v>21</v>
      </c>
    </row>
    <row r="1763" spans="1:21" x14ac:dyDescent="0.3">
      <c r="A1763" s="5" t="s">
        <v>168</v>
      </c>
      <c r="B1763" s="5" t="s">
        <v>206</v>
      </c>
      <c r="C1763" s="5" t="s">
        <v>111</v>
      </c>
      <c r="D1763" s="5" t="s">
        <v>285</v>
      </c>
      <c r="E1763" s="5" t="s">
        <v>172</v>
      </c>
      <c r="F1763" s="6">
        <v>43246</v>
      </c>
      <c r="G1763" s="5" t="s">
        <v>148</v>
      </c>
      <c r="H1763" s="5" t="s">
        <v>184</v>
      </c>
      <c r="I1763">
        <v>43065</v>
      </c>
      <c r="J1763">
        <v>181</v>
      </c>
      <c r="K1763">
        <v>1534</v>
      </c>
      <c r="L1763">
        <v>12</v>
      </c>
      <c r="M1763">
        <v>43719</v>
      </c>
      <c r="N1763">
        <v>36284.267</v>
      </c>
      <c r="O1763">
        <v>3023.6889999999999</v>
      </c>
      <c r="P1763">
        <v>127.83333333333333</v>
      </c>
      <c r="Q1763">
        <v>28.5</v>
      </c>
      <c r="R1763">
        <v>7434.7330000000002</v>
      </c>
      <c r="S1763">
        <v>2018</v>
      </c>
      <c r="T1763">
        <v>5</v>
      </c>
      <c r="U1763">
        <v>21</v>
      </c>
    </row>
    <row r="1764" spans="1:21" x14ac:dyDescent="0.3">
      <c r="A1764" s="5" t="s">
        <v>168</v>
      </c>
      <c r="B1764" s="5" t="s">
        <v>206</v>
      </c>
      <c r="C1764" s="5" t="s">
        <v>111</v>
      </c>
      <c r="D1764" s="5" t="s">
        <v>285</v>
      </c>
      <c r="E1764" s="5" t="s">
        <v>172</v>
      </c>
      <c r="F1764" s="6">
        <v>43246</v>
      </c>
      <c r="G1764" s="5" t="s">
        <v>148</v>
      </c>
      <c r="H1764" s="5" t="s">
        <v>203</v>
      </c>
      <c r="I1764">
        <v>43065</v>
      </c>
      <c r="J1764">
        <v>181</v>
      </c>
      <c r="K1764">
        <v>112</v>
      </c>
      <c r="L1764">
        <v>1</v>
      </c>
      <c r="M1764">
        <v>3248</v>
      </c>
      <c r="N1764">
        <v>3023.6889999999999</v>
      </c>
      <c r="O1764">
        <v>3023.6889999999999</v>
      </c>
      <c r="P1764">
        <v>112</v>
      </c>
      <c r="Q1764">
        <v>29</v>
      </c>
      <c r="R1764">
        <v>224.31100000000001</v>
      </c>
      <c r="S1764">
        <v>2018</v>
      </c>
      <c r="T1764">
        <v>5</v>
      </c>
      <c r="U1764">
        <v>21</v>
      </c>
    </row>
    <row r="1765" spans="1:21" x14ac:dyDescent="0.3">
      <c r="A1765" s="5" t="s">
        <v>168</v>
      </c>
      <c r="B1765" s="5" t="s">
        <v>206</v>
      </c>
      <c r="C1765" s="5" t="s">
        <v>111</v>
      </c>
      <c r="D1765" s="5" t="s">
        <v>285</v>
      </c>
      <c r="E1765" s="5" t="s">
        <v>172</v>
      </c>
      <c r="F1765" s="6">
        <v>43246</v>
      </c>
      <c r="G1765" s="5" t="s">
        <v>148</v>
      </c>
      <c r="H1765" s="5" t="s">
        <v>204</v>
      </c>
      <c r="I1765">
        <v>43065</v>
      </c>
      <c r="J1765">
        <v>181</v>
      </c>
      <c r="K1765">
        <v>266</v>
      </c>
      <c r="L1765">
        <v>2</v>
      </c>
      <c r="M1765">
        <v>7714</v>
      </c>
      <c r="N1765">
        <v>6047.3779999999997</v>
      </c>
      <c r="O1765">
        <v>3023.6889999999999</v>
      </c>
      <c r="P1765">
        <v>133</v>
      </c>
      <c r="Q1765">
        <v>29</v>
      </c>
      <c r="R1765">
        <v>1666.6220000000001</v>
      </c>
      <c r="S1765">
        <v>2018</v>
      </c>
      <c r="T1765">
        <v>5</v>
      </c>
      <c r="U1765">
        <v>21</v>
      </c>
    </row>
    <row r="1766" spans="1:21" x14ac:dyDescent="0.3">
      <c r="A1766" s="5" t="s">
        <v>168</v>
      </c>
      <c r="B1766" s="5" t="s">
        <v>206</v>
      </c>
      <c r="C1766" s="5" t="s">
        <v>111</v>
      </c>
      <c r="D1766" s="5" t="s">
        <v>285</v>
      </c>
      <c r="E1766" s="5" t="s">
        <v>172</v>
      </c>
      <c r="F1766" s="6">
        <v>43246</v>
      </c>
      <c r="G1766" s="5" t="s">
        <v>148</v>
      </c>
      <c r="H1766" s="5" t="s">
        <v>237</v>
      </c>
      <c r="I1766">
        <v>43065</v>
      </c>
      <c r="J1766">
        <v>181</v>
      </c>
      <c r="K1766">
        <v>220</v>
      </c>
      <c r="L1766">
        <v>2</v>
      </c>
      <c r="M1766">
        <v>6380</v>
      </c>
      <c r="N1766">
        <v>6047.3779999999997</v>
      </c>
      <c r="O1766">
        <v>3023.6889999999999</v>
      </c>
      <c r="P1766">
        <v>110</v>
      </c>
      <c r="Q1766">
        <v>29</v>
      </c>
      <c r="R1766">
        <v>332.62200000000001</v>
      </c>
      <c r="S1766">
        <v>2018</v>
      </c>
      <c r="T1766">
        <v>5</v>
      </c>
      <c r="U1766">
        <v>21</v>
      </c>
    </row>
    <row r="1767" spans="1:21" x14ac:dyDescent="0.3">
      <c r="A1767" s="5" t="s">
        <v>168</v>
      </c>
      <c r="B1767" s="5" t="s">
        <v>206</v>
      </c>
      <c r="C1767" s="5" t="s">
        <v>111</v>
      </c>
      <c r="D1767" s="5" t="s">
        <v>285</v>
      </c>
      <c r="E1767" s="5" t="s">
        <v>172</v>
      </c>
      <c r="F1767" s="6">
        <v>43246</v>
      </c>
      <c r="G1767" s="5" t="s">
        <v>148</v>
      </c>
      <c r="H1767" s="5" t="s">
        <v>230</v>
      </c>
      <c r="I1767">
        <v>43065</v>
      </c>
      <c r="J1767">
        <v>181</v>
      </c>
      <c r="K1767">
        <v>1903</v>
      </c>
      <c r="L1767">
        <v>16</v>
      </c>
      <c r="M1767">
        <v>54235.5</v>
      </c>
      <c r="N1767">
        <v>48379.023000000001</v>
      </c>
      <c r="O1767">
        <v>3023.6889999999999</v>
      </c>
      <c r="P1767">
        <v>118.9375</v>
      </c>
      <c r="Q1767">
        <v>28.5</v>
      </c>
      <c r="R1767">
        <v>5856.4769999999999</v>
      </c>
      <c r="S1767">
        <v>2018</v>
      </c>
      <c r="T1767">
        <v>5</v>
      </c>
      <c r="U1767">
        <v>21</v>
      </c>
    </row>
    <row r="1768" spans="1:21" x14ac:dyDescent="0.3">
      <c r="A1768" s="5" t="s">
        <v>168</v>
      </c>
      <c r="B1768" s="5" t="s">
        <v>206</v>
      </c>
      <c r="C1768" s="5" t="s">
        <v>111</v>
      </c>
      <c r="D1768" s="5" t="s">
        <v>285</v>
      </c>
      <c r="E1768" s="5" t="s">
        <v>172</v>
      </c>
      <c r="F1768" s="6">
        <v>43246</v>
      </c>
      <c r="G1768" s="5" t="s">
        <v>148</v>
      </c>
      <c r="H1768" s="5" t="s">
        <v>180</v>
      </c>
      <c r="I1768">
        <v>43065</v>
      </c>
      <c r="J1768">
        <v>181</v>
      </c>
      <c r="K1768">
        <v>228</v>
      </c>
      <c r="L1768">
        <v>2</v>
      </c>
      <c r="M1768">
        <v>6612</v>
      </c>
      <c r="N1768">
        <v>6047.3779999999997</v>
      </c>
      <c r="O1768">
        <v>3023.6889999999999</v>
      </c>
      <c r="P1768">
        <v>114</v>
      </c>
      <c r="Q1768">
        <v>29</v>
      </c>
      <c r="R1768">
        <v>564.62199999999996</v>
      </c>
      <c r="S1768">
        <v>2018</v>
      </c>
      <c r="T1768">
        <v>5</v>
      </c>
      <c r="U1768">
        <v>21</v>
      </c>
    </row>
    <row r="1769" spans="1:21" x14ac:dyDescent="0.3">
      <c r="A1769" s="5" t="s">
        <v>168</v>
      </c>
      <c r="B1769" s="5" t="s">
        <v>206</v>
      </c>
      <c r="C1769" s="5" t="s">
        <v>111</v>
      </c>
      <c r="D1769" s="5" t="s">
        <v>285</v>
      </c>
      <c r="E1769" s="5" t="s">
        <v>172</v>
      </c>
      <c r="F1769" s="6">
        <v>43246</v>
      </c>
      <c r="G1769" s="5" t="s">
        <v>148</v>
      </c>
      <c r="H1769" s="5" t="s">
        <v>205</v>
      </c>
      <c r="I1769">
        <v>43065</v>
      </c>
      <c r="J1769">
        <v>181</v>
      </c>
      <c r="K1769">
        <v>408</v>
      </c>
      <c r="L1769">
        <v>3</v>
      </c>
      <c r="M1769">
        <v>11832</v>
      </c>
      <c r="N1769">
        <v>9071.0669999999991</v>
      </c>
      <c r="O1769">
        <v>3023.6889999999999</v>
      </c>
      <c r="P1769">
        <v>136</v>
      </c>
      <c r="Q1769">
        <v>29</v>
      </c>
      <c r="R1769">
        <v>2760.933</v>
      </c>
      <c r="S1769">
        <v>2018</v>
      </c>
      <c r="T1769">
        <v>5</v>
      </c>
      <c r="U1769">
        <v>21</v>
      </c>
    </row>
    <row r="1770" spans="1:21" x14ac:dyDescent="0.3">
      <c r="A1770" s="5" t="s">
        <v>168</v>
      </c>
      <c r="B1770" s="5" t="s">
        <v>206</v>
      </c>
      <c r="C1770" s="5" t="s">
        <v>111</v>
      </c>
      <c r="D1770" s="5" t="s">
        <v>285</v>
      </c>
      <c r="E1770" s="5" t="s">
        <v>172</v>
      </c>
      <c r="F1770" s="6">
        <v>43246</v>
      </c>
      <c r="G1770" s="5" t="s">
        <v>148</v>
      </c>
      <c r="H1770" s="5" t="s">
        <v>216</v>
      </c>
      <c r="I1770">
        <v>43065</v>
      </c>
      <c r="J1770">
        <v>181</v>
      </c>
      <c r="K1770">
        <v>250</v>
      </c>
      <c r="L1770">
        <v>2</v>
      </c>
      <c r="M1770">
        <v>7250</v>
      </c>
      <c r="N1770">
        <v>6047.3779999999997</v>
      </c>
      <c r="O1770">
        <v>3023.6889999999999</v>
      </c>
      <c r="P1770">
        <v>125</v>
      </c>
      <c r="Q1770">
        <v>29</v>
      </c>
      <c r="R1770">
        <v>1202.6220000000001</v>
      </c>
      <c r="S1770">
        <v>2018</v>
      </c>
      <c r="T1770">
        <v>5</v>
      </c>
      <c r="U1770">
        <v>21</v>
      </c>
    </row>
    <row r="1771" spans="1:21" x14ac:dyDescent="0.3">
      <c r="A1771" s="5" t="s">
        <v>168</v>
      </c>
      <c r="B1771" s="5" t="s">
        <v>206</v>
      </c>
      <c r="C1771" s="5" t="s">
        <v>111</v>
      </c>
      <c r="D1771" s="5" t="s">
        <v>285</v>
      </c>
      <c r="E1771" s="5" t="s">
        <v>172</v>
      </c>
      <c r="F1771" s="6">
        <v>43246</v>
      </c>
      <c r="G1771" s="5" t="s">
        <v>148</v>
      </c>
      <c r="H1771" s="5" t="s">
        <v>181</v>
      </c>
      <c r="I1771">
        <v>43065</v>
      </c>
      <c r="J1771">
        <v>181</v>
      </c>
      <c r="K1771">
        <v>476</v>
      </c>
      <c r="L1771">
        <v>4</v>
      </c>
      <c r="M1771">
        <v>13804</v>
      </c>
      <c r="N1771">
        <v>12094.755999999999</v>
      </c>
      <c r="O1771">
        <v>3023.6889999999999</v>
      </c>
      <c r="P1771">
        <v>119</v>
      </c>
      <c r="Q1771">
        <v>29</v>
      </c>
      <c r="R1771">
        <v>1709.2439999999999</v>
      </c>
      <c r="S1771">
        <v>2018</v>
      </c>
      <c r="T1771">
        <v>5</v>
      </c>
      <c r="U1771">
        <v>21</v>
      </c>
    </row>
    <row r="1772" spans="1:21" x14ac:dyDescent="0.3">
      <c r="A1772" s="5" t="s">
        <v>168</v>
      </c>
      <c r="B1772" s="5" t="s">
        <v>206</v>
      </c>
      <c r="C1772" s="5" t="s">
        <v>111</v>
      </c>
      <c r="D1772" s="5" t="s">
        <v>285</v>
      </c>
      <c r="E1772" s="5" t="s">
        <v>172</v>
      </c>
      <c r="F1772" s="6">
        <v>43246</v>
      </c>
      <c r="G1772" s="5" t="s">
        <v>148</v>
      </c>
      <c r="H1772" s="5" t="s">
        <v>246</v>
      </c>
      <c r="I1772">
        <v>43065</v>
      </c>
      <c r="J1772">
        <v>181</v>
      </c>
      <c r="K1772">
        <v>252</v>
      </c>
      <c r="L1772">
        <v>2</v>
      </c>
      <c r="M1772">
        <v>7308</v>
      </c>
      <c r="N1772">
        <v>6047.3779999999997</v>
      </c>
      <c r="O1772">
        <v>3023.6889999999999</v>
      </c>
      <c r="P1772">
        <v>126</v>
      </c>
      <c r="Q1772">
        <v>29</v>
      </c>
      <c r="R1772">
        <v>1260.6220000000001</v>
      </c>
      <c r="S1772">
        <v>2018</v>
      </c>
      <c r="T1772">
        <v>5</v>
      </c>
      <c r="U1772">
        <v>21</v>
      </c>
    </row>
    <row r="1773" spans="1:21" x14ac:dyDescent="0.3">
      <c r="A1773" s="5" t="s">
        <v>168</v>
      </c>
      <c r="B1773" s="5" t="s">
        <v>206</v>
      </c>
      <c r="C1773" s="5" t="s">
        <v>111</v>
      </c>
      <c r="D1773" s="5" t="s">
        <v>285</v>
      </c>
      <c r="E1773" s="5" t="s">
        <v>172</v>
      </c>
      <c r="F1773" s="6">
        <v>43246</v>
      </c>
      <c r="G1773" s="5" t="s">
        <v>148</v>
      </c>
      <c r="H1773" s="5" t="s">
        <v>238</v>
      </c>
      <c r="I1773">
        <v>43065</v>
      </c>
      <c r="J1773">
        <v>181</v>
      </c>
      <c r="K1773">
        <v>240</v>
      </c>
      <c r="L1773">
        <v>2</v>
      </c>
      <c r="M1773">
        <v>6960</v>
      </c>
      <c r="N1773">
        <v>6047.3779999999997</v>
      </c>
      <c r="O1773">
        <v>3023.6889999999999</v>
      </c>
      <c r="P1773">
        <v>120</v>
      </c>
      <c r="Q1773">
        <v>29</v>
      </c>
      <c r="R1773">
        <v>912.62199999999996</v>
      </c>
      <c r="S1773">
        <v>2018</v>
      </c>
      <c r="T1773">
        <v>5</v>
      </c>
      <c r="U1773">
        <v>21</v>
      </c>
    </row>
    <row r="1774" spans="1:21" x14ac:dyDescent="0.3">
      <c r="A1774" s="5" t="s">
        <v>168</v>
      </c>
      <c r="B1774" s="5" t="s">
        <v>206</v>
      </c>
      <c r="C1774" s="5" t="s">
        <v>111</v>
      </c>
      <c r="D1774" s="5" t="s">
        <v>285</v>
      </c>
      <c r="E1774" s="5" t="s">
        <v>172</v>
      </c>
      <c r="F1774" s="6">
        <v>43246</v>
      </c>
      <c r="G1774" s="5" t="s">
        <v>148</v>
      </c>
      <c r="H1774" s="5" t="s">
        <v>231</v>
      </c>
      <c r="I1774">
        <v>43065</v>
      </c>
      <c r="J1774">
        <v>181</v>
      </c>
      <c r="K1774">
        <v>132</v>
      </c>
      <c r="L1774">
        <v>1</v>
      </c>
      <c r="M1774">
        <v>3828</v>
      </c>
      <c r="N1774">
        <v>3023.6889999999999</v>
      </c>
      <c r="O1774">
        <v>3023.6889999999999</v>
      </c>
      <c r="P1774">
        <v>132</v>
      </c>
      <c r="Q1774">
        <v>29</v>
      </c>
      <c r="R1774">
        <v>804.31100000000004</v>
      </c>
      <c r="S1774">
        <v>2018</v>
      </c>
      <c r="T1774">
        <v>5</v>
      </c>
      <c r="U1774">
        <v>21</v>
      </c>
    </row>
    <row r="1775" spans="1:21" x14ac:dyDescent="0.3">
      <c r="A1775" s="5" t="s">
        <v>168</v>
      </c>
      <c r="B1775" s="5" t="s">
        <v>206</v>
      </c>
      <c r="C1775" s="5" t="s">
        <v>118</v>
      </c>
      <c r="D1775" s="5" t="s">
        <v>243</v>
      </c>
      <c r="E1775" s="5" t="s">
        <v>172</v>
      </c>
      <c r="F1775" s="6">
        <v>43246</v>
      </c>
      <c r="G1775" s="5" t="s">
        <v>148</v>
      </c>
      <c r="H1775" s="5" t="s">
        <v>217</v>
      </c>
      <c r="I1775">
        <v>43058</v>
      </c>
      <c r="J1775">
        <v>188</v>
      </c>
      <c r="K1775">
        <v>742</v>
      </c>
      <c r="L1775">
        <v>6</v>
      </c>
      <c r="M1775">
        <v>21518</v>
      </c>
      <c r="N1775">
        <v>17935.806</v>
      </c>
      <c r="O1775">
        <v>2989.3009999999999</v>
      </c>
      <c r="P1775">
        <v>123.66666666666667</v>
      </c>
      <c r="Q1775">
        <v>29</v>
      </c>
      <c r="R1775">
        <v>3582.194</v>
      </c>
      <c r="S1775">
        <v>2018</v>
      </c>
      <c r="T1775">
        <v>5</v>
      </c>
      <c r="U1775">
        <v>21</v>
      </c>
    </row>
    <row r="1776" spans="1:21" x14ac:dyDescent="0.3">
      <c r="A1776" s="5" t="s">
        <v>168</v>
      </c>
      <c r="B1776" s="5" t="s">
        <v>206</v>
      </c>
      <c r="C1776" s="5" t="s">
        <v>118</v>
      </c>
      <c r="D1776" s="5" t="s">
        <v>243</v>
      </c>
      <c r="E1776" s="5" t="s">
        <v>172</v>
      </c>
      <c r="F1776" s="6">
        <v>43246</v>
      </c>
      <c r="G1776" s="5" t="s">
        <v>148</v>
      </c>
      <c r="H1776" s="5" t="s">
        <v>284</v>
      </c>
      <c r="I1776">
        <v>43058</v>
      </c>
      <c r="J1776">
        <v>188</v>
      </c>
      <c r="K1776">
        <v>120</v>
      </c>
      <c r="L1776">
        <v>1</v>
      </c>
      <c r="M1776">
        <v>3480</v>
      </c>
      <c r="N1776">
        <v>2989.3009999999999</v>
      </c>
      <c r="O1776">
        <v>2989.3009999999999</v>
      </c>
      <c r="P1776">
        <v>120</v>
      </c>
      <c r="Q1776">
        <v>29</v>
      </c>
      <c r="R1776">
        <v>490.69900000000001</v>
      </c>
      <c r="S1776">
        <v>2018</v>
      </c>
      <c r="T1776">
        <v>5</v>
      </c>
      <c r="U1776">
        <v>21</v>
      </c>
    </row>
    <row r="1777" spans="1:21" x14ac:dyDescent="0.3">
      <c r="A1777" s="5" t="s">
        <v>168</v>
      </c>
      <c r="B1777" s="5" t="s">
        <v>169</v>
      </c>
      <c r="C1777" s="5" t="s">
        <v>170</v>
      </c>
      <c r="D1777" s="5" t="s">
        <v>270</v>
      </c>
      <c r="E1777" s="5" t="s">
        <v>172</v>
      </c>
      <c r="F1777" s="6">
        <v>43246</v>
      </c>
      <c r="G1777" s="5" t="s">
        <v>148</v>
      </c>
      <c r="H1777" s="5" t="s">
        <v>198</v>
      </c>
      <c r="I1777">
        <v>43028</v>
      </c>
      <c r="J1777">
        <v>218</v>
      </c>
      <c r="K1777">
        <v>406.5</v>
      </c>
      <c r="L1777">
        <v>3</v>
      </c>
      <c r="M1777">
        <v>11585.25</v>
      </c>
      <c r="N1777">
        <v>8238.5810000000001</v>
      </c>
      <c r="O1777">
        <v>2746.194</v>
      </c>
      <c r="P1777">
        <v>135.5</v>
      </c>
      <c r="Q1777">
        <v>28.5</v>
      </c>
      <c r="R1777">
        <v>3346.6689999999999</v>
      </c>
      <c r="S1777">
        <v>2018</v>
      </c>
      <c r="T1777">
        <v>5</v>
      </c>
      <c r="U1777">
        <v>21</v>
      </c>
    </row>
    <row r="1778" spans="1:21" x14ac:dyDescent="0.3">
      <c r="A1778" s="5" t="s">
        <v>168</v>
      </c>
      <c r="B1778" s="5" t="s">
        <v>175</v>
      </c>
      <c r="C1778" s="5" t="s">
        <v>84</v>
      </c>
      <c r="D1778" s="5" t="s">
        <v>288</v>
      </c>
      <c r="E1778" s="5" t="s">
        <v>172</v>
      </c>
      <c r="F1778" s="6">
        <v>43246</v>
      </c>
      <c r="G1778" s="5" t="s">
        <v>148</v>
      </c>
      <c r="H1778" s="5" t="s">
        <v>173</v>
      </c>
      <c r="I1778">
        <v>43072</v>
      </c>
      <c r="J1778">
        <v>174</v>
      </c>
      <c r="K1778">
        <v>720</v>
      </c>
      <c r="L1778">
        <v>7</v>
      </c>
      <c r="M1778">
        <v>23040</v>
      </c>
      <c r="N1778">
        <v>15427.058999999999</v>
      </c>
      <c r="O1778">
        <v>2203.866</v>
      </c>
      <c r="P1778">
        <v>102.85714285714286</v>
      </c>
      <c r="Q1778">
        <v>32</v>
      </c>
      <c r="R1778">
        <v>7612.9409999999998</v>
      </c>
      <c r="S1778">
        <v>2018</v>
      </c>
      <c r="T1778">
        <v>5</v>
      </c>
      <c r="U1778">
        <v>21</v>
      </c>
    </row>
    <row r="1779" spans="1:21" x14ac:dyDescent="0.3">
      <c r="A1779" s="5" t="s">
        <v>168</v>
      </c>
      <c r="B1779" s="5" t="s">
        <v>175</v>
      </c>
      <c r="C1779" s="5" t="s">
        <v>87</v>
      </c>
      <c r="D1779" s="5" t="s">
        <v>282</v>
      </c>
      <c r="E1779" s="5" t="s">
        <v>172</v>
      </c>
      <c r="F1779" s="6">
        <v>43246</v>
      </c>
      <c r="G1779" s="5" t="s">
        <v>148</v>
      </c>
      <c r="H1779" s="5" t="s">
        <v>194</v>
      </c>
      <c r="I1779">
        <v>43064</v>
      </c>
      <c r="J1779">
        <v>182</v>
      </c>
      <c r="K1779">
        <v>397.5</v>
      </c>
      <c r="L1779">
        <v>3</v>
      </c>
      <c r="M1779">
        <v>11328.75</v>
      </c>
      <c r="N1779">
        <v>8642.14</v>
      </c>
      <c r="O1779">
        <v>2880.7130000000002</v>
      </c>
      <c r="P1779">
        <v>132.5</v>
      </c>
      <c r="Q1779">
        <v>28.5</v>
      </c>
      <c r="R1779">
        <v>2686.61</v>
      </c>
      <c r="S1779">
        <v>2018</v>
      </c>
      <c r="T1779">
        <v>5</v>
      </c>
      <c r="U1779">
        <v>21</v>
      </c>
    </row>
    <row r="1780" spans="1:21" x14ac:dyDescent="0.3">
      <c r="A1780" s="5" t="s">
        <v>168</v>
      </c>
      <c r="B1780" s="5" t="s">
        <v>175</v>
      </c>
      <c r="C1780" s="5" t="s">
        <v>87</v>
      </c>
      <c r="D1780" s="5" t="s">
        <v>282</v>
      </c>
      <c r="E1780" s="5" t="s">
        <v>172</v>
      </c>
      <c r="F1780" s="6">
        <v>43246</v>
      </c>
      <c r="G1780" s="5" t="s">
        <v>148</v>
      </c>
      <c r="H1780" s="5" t="s">
        <v>197</v>
      </c>
      <c r="I1780">
        <v>43064</v>
      </c>
      <c r="J1780">
        <v>182</v>
      </c>
      <c r="K1780">
        <v>810</v>
      </c>
      <c r="L1780">
        <v>6</v>
      </c>
      <c r="M1780">
        <v>23085</v>
      </c>
      <c r="N1780">
        <v>17284.280999999999</v>
      </c>
      <c r="O1780">
        <v>2880.7130000000002</v>
      </c>
      <c r="P1780">
        <v>135</v>
      </c>
      <c r="Q1780">
        <v>28.5</v>
      </c>
      <c r="R1780">
        <v>5800.7190000000001</v>
      </c>
      <c r="S1780">
        <v>2018</v>
      </c>
      <c r="T1780">
        <v>5</v>
      </c>
      <c r="U1780">
        <v>21</v>
      </c>
    </row>
    <row r="1781" spans="1:21" x14ac:dyDescent="0.3">
      <c r="A1781" s="5" t="s">
        <v>168</v>
      </c>
      <c r="B1781" s="5" t="s">
        <v>175</v>
      </c>
      <c r="C1781" s="5" t="s">
        <v>89</v>
      </c>
      <c r="D1781" s="5" t="s">
        <v>267</v>
      </c>
      <c r="E1781" s="5" t="s">
        <v>172</v>
      </c>
      <c r="F1781" s="6">
        <v>43246</v>
      </c>
      <c r="G1781" s="5" t="s">
        <v>148</v>
      </c>
      <c r="H1781" s="5" t="s">
        <v>178</v>
      </c>
      <c r="I1781">
        <v>43064</v>
      </c>
      <c r="J1781">
        <v>182</v>
      </c>
      <c r="K1781">
        <v>313.5</v>
      </c>
      <c r="L1781">
        <v>3</v>
      </c>
      <c r="M1781">
        <v>8934.75</v>
      </c>
      <c r="N1781">
        <v>10293.371999999999</v>
      </c>
      <c r="O1781">
        <v>3431.1239999999998</v>
      </c>
      <c r="P1781">
        <v>104.5</v>
      </c>
      <c r="Q1781">
        <v>28.5</v>
      </c>
      <c r="R1781">
        <v>-1358.6220000000001</v>
      </c>
      <c r="S1781">
        <v>2018</v>
      </c>
      <c r="T1781">
        <v>5</v>
      </c>
      <c r="U1781">
        <v>21</v>
      </c>
    </row>
    <row r="1782" spans="1:21" x14ac:dyDescent="0.3">
      <c r="A1782" s="5" t="s">
        <v>168</v>
      </c>
      <c r="B1782" s="5" t="s">
        <v>175</v>
      </c>
      <c r="C1782" s="5" t="s">
        <v>89</v>
      </c>
      <c r="D1782" s="5" t="s">
        <v>267</v>
      </c>
      <c r="E1782" s="5" t="s">
        <v>172</v>
      </c>
      <c r="F1782" s="6">
        <v>43246</v>
      </c>
      <c r="G1782" s="5" t="s">
        <v>148</v>
      </c>
      <c r="H1782" s="5" t="s">
        <v>208</v>
      </c>
      <c r="I1782">
        <v>43064</v>
      </c>
      <c r="J1782">
        <v>182</v>
      </c>
      <c r="K1782">
        <v>102.5</v>
      </c>
      <c r="L1782">
        <v>1</v>
      </c>
      <c r="M1782">
        <v>2921.25</v>
      </c>
      <c r="N1782">
        <v>3431.1239999999998</v>
      </c>
      <c r="O1782">
        <v>3431.1239999999998</v>
      </c>
      <c r="P1782">
        <v>102.5</v>
      </c>
      <c r="Q1782">
        <v>28.5</v>
      </c>
      <c r="R1782">
        <v>-509.87400000000002</v>
      </c>
      <c r="S1782">
        <v>2018</v>
      </c>
      <c r="T1782">
        <v>5</v>
      </c>
      <c r="U1782">
        <v>21</v>
      </c>
    </row>
    <row r="1783" spans="1:21" x14ac:dyDescent="0.3">
      <c r="A1783" s="5" t="s">
        <v>168</v>
      </c>
      <c r="B1783" s="5" t="s">
        <v>175</v>
      </c>
      <c r="C1783" s="5" t="s">
        <v>89</v>
      </c>
      <c r="D1783" s="5" t="s">
        <v>267</v>
      </c>
      <c r="E1783" s="5" t="s">
        <v>172</v>
      </c>
      <c r="F1783" s="6">
        <v>43246</v>
      </c>
      <c r="G1783" s="5" t="s">
        <v>148</v>
      </c>
      <c r="H1783" s="5" t="s">
        <v>209</v>
      </c>
      <c r="I1783">
        <v>43064</v>
      </c>
      <c r="J1783">
        <v>182</v>
      </c>
      <c r="K1783">
        <v>302</v>
      </c>
      <c r="L1783">
        <v>3</v>
      </c>
      <c r="M1783">
        <v>8607</v>
      </c>
      <c r="N1783">
        <v>10293.371999999999</v>
      </c>
      <c r="O1783">
        <v>3431.1239999999998</v>
      </c>
      <c r="P1783">
        <v>100.66666666666667</v>
      </c>
      <c r="Q1783">
        <v>28.5</v>
      </c>
      <c r="R1783">
        <v>-1686.3720000000001</v>
      </c>
      <c r="S1783">
        <v>2018</v>
      </c>
      <c r="T1783">
        <v>5</v>
      </c>
      <c r="U1783">
        <v>21</v>
      </c>
    </row>
    <row r="1784" spans="1:21" x14ac:dyDescent="0.3">
      <c r="A1784" s="5" t="s">
        <v>168</v>
      </c>
      <c r="B1784" s="5" t="s">
        <v>175</v>
      </c>
      <c r="C1784" s="5" t="s">
        <v>89</v>
      </c>
      <c r="D1784" s="5" t="s">
        <v>267</v>
      </c>
      <c r="E1784" s="5" t="s">
        <v>172</v>
      </c>
      <c r="F1784" s="6">
        <v>43246</v>
      </c>
      <c r="G1784" s="5" t="s">
        <v>148</v>
      </c>
      <c r="H1784" s="5" t="s">
        <v>173</v>
      </c>
      <c r="I1784">
        <v>43064</v>
      </c>
      <c r="J1784">
        <v>182</v>
      </c>
      <c r="K1784">
        <v>299.5</v>
      </c>
      <c r="L1784">
        <v>3</v>
      </c>
      <c r="M1784">
        <v>9584</v>
      </c>
      <c r="N1784">
        <v>10293.371999999999</v>
      </c>
      <c r="O1784">
        <v>3431.1239999999998</v>
      </c>
      <c r="P1784">
        <v>99.833333333333329</v>
      </c>
      <c r="Q1784">
        <v>32</v>
      </c>
      <c r="R1784">
        <v>-709.37199999999996</v>
      </c>
      <c r="S1784">
        <v>2018</v>
      </c>
      <c r="T1784">
        <v>5</v>
      </c>
      <c r="U1784">
        <v>21</v>
      </c>
    </row>
    <row r="1785" spans="1:21" x14ac:dyDescent="0.3">
      <c r="A1785" s="5" t="s">
        <v>168</v>
      </c>
      <c r="B1785" s="5" t="s">
        <v>175</v>
      </c>
      <c r="C1785" s="5" t="s">
        <v>89</v>
      </c>
      <c r="D1785" s="5" t="s">
        <v>267</v>
      </c>
      <c r="E1785" s="5" t="s">
        <v>172</v>
      </c>
      <c r="F1785" s="6">
        <v>43246</v>
      </c>
      <c r="G1785" s="5" t="s">
        <v>148</v>
      </c>
      <c r="H1785" s="5" t="s">
        <v>197</v>
      </c>
      <c r="I1785">
        <v>43064</v>
      </c>
      <c r="J1785">
        <v>182</v>
      </c>
      <c r="K1785">
        <v>526</v>
      </c>
      <c r="L1785">
        <v>4</v>
      </c>
      <c r="M1785">
        <v>14991</v>
      </c>
      <c r="N1785">
        <v>13724.495999999999</v>
      </c>
      <c r="O1785">
        <v>3431.1239999999998</v>
      </c>
      <c r="P1785">
        <v>131.5</v>
      </c>
      <c r="Q1785">
        <v>28.5</v>
      </c>
      <c r="R1785">
        <v>1266.5039999999999</v>
      </c>
      <c r="S1785">
        <v>2018</v>
      </c>
      <c r="T1785">
        <v>5</v>
      </c>
      <c r="U1785">
        <v>21</v>
      </c>
    </row>
    <row r="1786" spans="1:21" x14ac:dyDescent="0.3">
      <c r="A1786" s="5" t="s">
        <v>168</v>
      </c>
      <c r="B1786" s="5" t="s">
        <v>175</v>
      </c>
      <c r="C1786" s="5" t="s">
        <v>89</v>
      </c>
      <c r="D1786" s="5" t="s">
        <v>267</v>
      </c>
      <c r="E1786" s="5" t="s">
        <v>172</v>
      </c>
      <c r="F1786" s="6">
        <v>43246</v>
      </c>
      <c r="G1786" s="5" t="s">
        <v>148</v>
      </c>
      <c r="H1786" s="5" t="s">
        <v>229</v>
      </c>
      <c r="I1786">
        <v>43064</v>
      </c>
      <c r="J1786">
        <v>182</v>
      </c>
      <c r="K1786">
        <v>961.5</v>
      </c>
      <c r="L1786">
        <v>8</v>
      </c>
      <c r="M1786">
        <v>26922</v>
      </c>
      <c r="N1786">
        <v>27448.992999999999</v>
      </c>
      <c r="O1786">
        <v>3431.1239999999998</v>
      </c>
      <c r="P1786">
        <v>120.1875</v>
      </c>
      <c r="Q1786">
        <v>28</v>
      </c>
      <c r="R1786">
        <v>-526.99300000000005</v>
      </c>
      <c r="S1786">
        <v>2018</v>
      </c>
      <c r="T1786">
        <v>5</v>
      </c>
      <c r="U1786">
        <v>21</v>
      </c>
    </row>
    <row r="1787" spans="1:21" x14ac:dyDescent="0.3">
      <c r="A1787" s="5" t="s">
        <v>168</v>
      </c>
      <c r="B1787" s="5" t="s">
        <v>175</v>
      </c>
      <c r="C1787" s="5" t="s">
        <v>87</v>
      </c>
      <c r="D1787" s="5" t="s">
        <v>282</v>
      </c>
      <c r="E1787" s="5" t="s">
        <v>172</v>
      </c>
      <c r="F1787" s="6">
        <v>43248</v>
      </c>
      <c r="G1787" s="5" t="s">
        <v>148</v>
      </c>
      <c r="H1787" s="5" t="s">
        <v>200</v>
      </c>
      <c r="I1787">
        <v>43064</v>
      </c>
      <c r="J1787">
        <v>184</v>
      </c>
      <c r="K1787">
        <v>756</v>
      </c>
      <c r="L1787">
        <v>6</v>
      </c>
      <c r="M1787">
        <v>21168</v>
      </c>
      <c r="N1787">
        <v>17284.280999999999</v>
      </c>
      <c r="O1787">
        <v>2880.7130000000002</v>
      </c>
      <c r="P1787">
        <v>126</v>
      </c>
      <c r="Q1787">
        <v>28</v>
      </c>
      <c r="R1787">
        <v>3883.7190000000001</v>
      </c>
      <c r="S1787">
        <v>2018</v>
      </c>
      <c r="T1787">
        <v>5</v>
      </c>
      <c r="U1787">
        <v>22</v>
      </c>
    </row>
    <row r="1788" spans="1:21" x14ac:dyDescent="0.3">
      <c r="A1788" s="5" t="s">
        <v>168</v>
      </c>
      <c r="B1788" s="5" t="s">
        <v>175</v>
      </c>
      <c r="C1788" s="5" t="s">
        <v>87</v>
      </c>
      <c r="D1788" s="5" t="s">
        <v>282</v>
      </c>
      <c r="E1788" s="5" t="s">
        <v>172</v>
      </c>
      <c r="F1788" s="6">
        <v>43248</v>
      </c>
      <c r="G1788" s="5" t="s">
        <v>148</v>
      </c>
      <c r="H1788" s="5" t="s">
        <v>199</v>
      </c>
      <c r="I1788">
        <v>43064</v>
      </c>
      <c r="J1788">
        <v>184</v>
      </c>
      <c r="K1788">
        <v>368</v>
      </c>
      <c r="L1788">
        <v>3</v>
      </c>
      <c r="M1788">
        <v>10304</v>
      </c>
      <c r="N1788">
        <v>8642.14</v>
      </c>
      <c r="O1788">
        <v>2880.7130000000002</v>
      </c>
      <c r="P1788">
        <v>122.66666666666667</v>
      </c>
      <c r="Q1788">
        <v>28</v>
      </c>
      <c r="R1788">
        <v>1661.86</v>
      </c>
      <c r="S1788">
        <v>2018</v>
      </c>
      <c r="T1788">
        <v>5</v>
      </c>
      <c r="U1788">
        <v>22</v>
      </c>
    </row>
    <row r="1789" spans="1:21" x14ac:dyDescent="0.3">
      <c r="A1789" s="5" t="s">
        <v>168</v>
      </c>
      <c r="B1789" s="5" t="s">
        <v>206</v>
      </c>
      <c r="C1789" s="5" t="s">
        <v>111</v>
      </c>
      <c r="D1789" s="5" t="s">
        <v>285</v>
      </c>
      <c r="E1789" s="5" t="s">
        <v>172</v>
      </c>
      <c r="F1789" s="6">
        <v>43248</v>
      </c>
      <c r="G1789" s="5" t="s">
        <v>148</v>
      </c>
      <c r="H1789" s="5" t="s">
        <v>218</v>
      </c>
      <c r="I1789">
        <v>43065</v>
      </c>
      <c r="J1789">
        <v>183</v>
      </c>
      <c r="K1789">
        <v>470</v>
      </c>
      <c r="L1789">
        <v>4</v>
      </c>
      <c r="M1789">
        <v>13630</v>
      </c>
      <c r="N1789">
        <v>12094.755999999999</v>
      </c>
      <c r="O1789">
        <v>3023.6889999999999</v>
      </c>
      <c r="P1789">
        <v>117.5</v>
      </c>
      <c r="Q1789">
        <v>29</v>
      </c>
      <c r="R1789">
        <v>1535.2439999999999</v>
      </c>
      <c r="S1789">
        <v>2018</v>
      </c>
      <c r="T1789">
        <v>5</v>
      </c>
      <c r="U1789">
        <v>22</v>
      </c>
    </row>
    <row r="1790" spans="1:21" x14ac:dyDescent="0.3">
      <c r="A1790" s="5" t="s">
        <v>168</v>
      </c>
      <c r="B1790" s="5" t="s">
        <v>206</v>
      </c>
      <c r="C1790" s="5" t="s">
        <v>111</v>
      </c>
      <c r="D1790" s="5" t="s">
        <v>285</v>
      </c>
      <c r="E1790" s="5" t="s">
        <v>172</v>
      </c>
      <c r="F1790" s="6">
        <v>43248</v>
      </c>
      <c r="G1790" s="5" t="s">
        <v>148</v>
      </c>
      <c r="H1790" s="5" t="s">
        <v>187</v>
      </c>
      <c r="I1790">
        <v>43065</v>
      </c>
      <c r="J1790">
        <v>183</v>
      </c>
      <c r="K1790">
        <v>236</v>
      </c>
      <c r="L1790">
        <v>2</v>
      </c>
      <c r="M1790">
        <v>6844</v>
      </c>
      <c r="N1790">
        <v>6047.3779999999997</v>
      </c>
      <c r="O1790">
        <v>3023.6889999999999</v>
      </c>
      <c r="P1790">
        <v>118</v>
      </c>
      <c r="Q1790">
        <v>29</v>
      </c>
      <c r="R1790">
        <v>796.62199999999996</v>
      </c>
      <c r="S1790">
        <v>2018</v>
      </c>
      <c r="T1790">
        <v>5</v>
      </c>
      <c r="U1790">
        <v>22</v>
      </c>
    </row>
    <row r="1791" spans="1:21" x14ac:dyDescent="0.3">
      <c r="A1791" s="5" t="s">
        <v>168</v>
      </c>
      <c r="B1791" s="5" t="s">
        <v>206</v>
      </c>
      <c r="C1791" s="5" t="s">
        <v>111</v>
      </c>
      <c r="D1791" s="5" t="s">
        <v>285</v>
      </c>
      <c r="E1791" s="5" t="s">
        <v>172</v>
      </c>
      <c r="F1791" s="6">
        <v>43248</v>
      </c>
      <c r="G1791" s="5" t="s">
        <v>148</v>
      </c>
      <c r="H1791" s="5" t="s">
        <v>203</v>
      </c>
      <c r="I1791">
        <v>43065</v>
      </c>
      <c r="J1791">
        <v>183</v>
      </c>
      <c r="K1791">
        <v>226</v>
      </c>
      <c r="L1791">
        <v>2</v>
      </c>
      <c r="M1791">
        <v>6554</v>
      </c>
      <c r="N1791">
        <v>6047.3779999999997</v>
      </c>
      <c r="O1791">
        <v>3023.6889999999999</v>
      </c>
      <c r="P1791">
        <v>113</v>
      </c>
      <c r="Q1791">
        <v>29</v>
      </c>
      <c r="R1791">
        <v>506.62200000000001</v>
      </c>
      <c r="S1791">
        <v>2018</v>
      </c>
      <c r="T1791">
        <v>5</v>
      </c>
      <c r="U1791">
        <v>22</v>
      </c>
    </row>
    <row r="1792" spans="1:21" x14ac:dyDescent="0.3">
      <c r="A1792" s="5" t="s">
        <v>168</v>
      </c>
      <c r="B1792" s="5" t="s">
        <v>206</v>
      </c>
      <c r="C1792" s="5" t="s">
        <v>111</v>
      </c>
      <c r="D1792" s="5" t="s">
        <v>285</v>
      </c>
      <c r="E1792" s="5" t="s">
        <v>172</v>
      </c>
      <c r="F1792" s="6">
        <v>43248</v>
      </c>
      <c r="G1792" s="5" t="s">
        <v>148</v>
      </c>
      <c r="H1792" s="5" t="s">
        <v>204</v>
      </c>
      <c r="I1792">
        <v>43065</v>
      </c>
      <c r="J1792">
        <v>183</v>
      </c>
      <c r="K1792">
        <v>335</v>
      </c>
      <c r="L1792">
        <v>3</v>
      </c>
      <c r="M1792">
        <v>9715</v>
      </c>
      <c r="N1792">
        <v>9071.0669999999991</v>
      </c>
      <c r="O1792">
        <v>3023.6889999999999</v>
      </c>
      <c r="P1792">
        <v>111.66666666666667</v>
      </c>
      <c r="Q1792">
        <v>29</v>
      </c>
      <c r="R1792">
        <v>643.93299999999999</v>
      </c>
      <c r="S1792">
        <v>2018</v>
      </c>
      <c r="T1792">
        <v>5</v>
      </c>
      <c r="U1792">
        <v>22</v>
      </c>
    </row>
    <row r="1793" spans="1:21" x14ac:dyDescent="0.3">
      <c r="A1793" s="5" t="s">
        <v>168</v>
      </c>
      <c r="B1793" s="5" t="s">
        <v>206</v>
      </c>
      <c r="C1793" s="5" t="s">
        <v>111</v>
      </c>
      <c r="D1793" s="5" t="s">
        <v>285</v>
      </c>
      <c r="E1793" s="5" t="s">
        <v>172</v>
      </c>
      <c r="F1793" s="6">
        <v>43248</v>
      </c>
      <c r="G1793" s="5" t="s">
        <v>148</v>
      </c>
      <c r="H1793" s="5" t="s">
        <v>225</v>
      </c>
      <c r="I1793">
        <v>43065</v>
      </c>
      <c r="J1793">
        <v>183</v>
      </c>
      <c r="K1793">
        <v>114</v>
      </c>
      <c r="L1793">
        <v>1</v>
      </c>
      <c r="M1793">
        <v>3306</v>
      </c>
      <c r="N1793">
        <v>3023.6889999999999</v>
      </c>
      <c r="O1793">
        <v>3023.6889999999999</v>
      </c>
      <c r="P1793">
        <v>114</v>
      </c>
      <c r="Q1793">
        <v>29</v>
      </c>
      <c r="R1793">
        <v>282.31099999999998</v>
      </c>
      <c r="S1793">
        <v>2018</v>
      </c>
      <c r="T1793">
        <v>5</v>
      </c>
      <c r="U1793">
        <v>22</v>
      </c>
    </row>
    <row r="1794" spans="1:21" x14ac:dyDescent="0.3">
      <c r="A1794" s="5" t="s">
        <v>168</v>
      </c>
      <c r="B1794" s="5" t="s">
        <v>206</v>
      </c>
      <c r="C1794" s="5" t="s">
        <v>111</v>
      </c>
      <c r="D1794" s="5" t="s">
        <v>285</v>
      </c>
      <c r="E1794" s="5" t="s">
        <v>172</v>
      </c>
      <c r="F1794" s="6">
        <v>43248</v>
      </c>
      <c r="G1794" s="5" t="s">
        <v>148</v>
      </c>
      <c r="H1794" s="5" t="s">
        <v>237</v>
      </c>
      <c r="I1794">
        <v>43065</v>
      </c>
      <c r="J1794">
        <v>183</v>
      </c>
      <c r="K1794">
        <v>237</v>
      </c>
      <c r="L1794">
        <v>2</v>
      </c>
      <c r="M1794">
        <v>6873</v>
      </c>
      <c r="N1794">
        <v>6047.3779999999997</v>
      </c>
      <c r="O1794">
        <v>3023.6889999999999</v>
      </c>
      <c r="P1794">
        <v>118.5</v>
      </c>
      <c r="Q1794">
        <v>29</v>
      </c>
      <c r="R1794">
        <v>825.62199999999996</v>
      </c>
      <c r="S1794">
        <v>2018</v>
      </c>
      <c r="T1794">
        <v>5</v>
      </c>
      <c r="U1794">
        <v>22</v>
      </c>
    </row>
    <row r="1795" spans="1:21" x14ac:dyDescent="0.3">
      <c r="A1795" s="5" t="s">
        <v>168</v>
      </c>
      <c r="B1795" s="5" t="s">
        <v>206</v>
      </c>
      <c r="C1795" s="5" t="s">
        <v>111</v>
      </c>
      <c r="D1795" s="5" t="s">
        <v>285</v>
      </c>
      <c r="E1795" s="5" t="s">
        <v>172</v>
      </c>
      <c r="F1795" s="6">
        <v>43248</v>
      </c>
      <c r="G1795" s="5" t="s">
        <v>148</v>
      </c>
      <c r="H1795" s="5" t="s">
        <v>220</v>
      </c>
      <c r="I1795">
        <v>43065</v>
      </c>
      <c r="J1795">
        <v>183</v>
      </c>
      <c r="K1795">
        <v>116</v>
      </c>
      <c r="L1795">
        <v>1</v>
      </c>
      <c r="M1795">
        <v>3364</v>
      </c>
      <c r="N1795">
        <v>3023.6889999999999</v>
      </c>
      <c r="O1795">
        <v>3023.6889999999999</v>
      </c>
      <c r="P1795">
        <v>116</v>
      </c>
      <c r="Q1795">
        <v>29</v>
      </c>
      <c r="R1795">
        <v>340.31099999999998</v>
      </c>
      <c r="S1795">
        <v>2018</v>
      </c>
      <c r="T1795">
        <v>5</v>
      </c>
      <c r="U1795">
        <v>22</v>
      </c>
    </row>
    <row r="1796" spans="1:21" x14ac:dyDescent="0.3">
      <c r="A1796" s="5" t="s">
        <v>168</v>
      </c>
      <c r="B1796" s="5" t="s">
        <v>206</v>
      </c>
      <c r="C1796" s="5" t="s">
        <v>111</v>
      </c>
      <c r="D1796" s="5" t="s">
        <v>285</v>
      </c>
      <c r="E1796" s="5" t="s">
        <v>172</v>
      </c>
      <c r="F1796" s="6">
        <v>43248</v>
      </c>
      <c r="G1796" s="5" t="s">
        <v>148</v>
      </c>
      <c r="H1796" s="5" t="s">
        <v>205</v>
      </c>
      <c r="I1796">
        <v>43065</v>
      </c>
      <c r="J1796">
        <v>183</v>
      </c>
      <c r="K1796">
        <v>220</v>
      </c>
      <c r="L1796">
        <v>2</v>
      </c>
      <c r="M1796">
        <v>6380</v>
      </c>
      <c r="N1796">
        <v>6047.3779999999997</v>
      </c>
      <c r="O1796">
        <v>3023.6889999999999</v>
      </c>
      <c r="P1796">
        <v>110</v>
      </c>
      <c r="Q1796">
        <v>29</v>
      </c>
      <c r="R1796">
        <v>332.62200000000001</v>
      </c>
      <c r="S1796">
        <v>2018</v>
      </c>
      <c r="T1796">
        <v>5</v>
      </c>
      <c r="U1796">
        <v>22</v>
      </c>
    </row>
    <row r="1797" spans="1:21" x14ac:dyDescent="0.3">
      <c r="A1797" s="5" t="s">
        <v>168</v>
      </c>
      <c r="B1797" s="5" t="s">
        <v>206</v>
      </c>
      <c r="C1797" s="5" t="s">
        <v>111</v>
      </c>
      <c r="D1797" s="5" t="s">
        <v>285</v>
      </c>
      <c r="E1797" s="5" t="s">
        <v>172</v>
      </c>
      <c r="F1797" s="6">
        <v>43248</v>
      </c>
      <c r="G1797" s="5" t="s">
        <v>148</v>
      </c>
      <c r="H1797" s="5" t="s">
        <v>216</v>
      </c>
      <c r="I1797">
        <v>43065</v>
      </c>
      <c r="J1797">
        <v>183</v>
      </c>
      <c r="K1797">
        <v>115</v>
      </c>
      <c r="L1797">
        <v>1</v>
      </c>
      <c r="M1797">
        <v>3335</v>
      </c>
      <c r="N1797">
        <v>3023.6889999999999</v>
      </c>
      <c r="O1797">
        <v>3023.6889999999999</v>
      </c>
      <c r="P1797">
        <v>115</v>
      </c>
      <c r="Q1797">
        <v>29</v>
      </c>
      <c r="R1797">
        <v>311.31099999999998</v>
      </c>
      <c r="S1797">
        <v>2018</v>
      </c>
      <c r="T1797">
        <v>5</v>
      </c>
      <c r="U1797">
        <v>22</v>
      </c>
    </row>
    <row r="1798" spans="1:21" x14ac:dyDescent="0.3">
      <c r="A1798" s="5" t="s">
        <v>168</v>
      </c>
      <c r="B1798" s="5" t="s">
        <v>206</v>
      </c>
      <c r="C1798" s="5" t="s">
        <v>111</v>
      </c>
      <c r="D1798" s="5" t="s">
        <v>285</v>
      </c>
      <c r="E1798" s="5" t="s">
        <v>172</v>
      </c>
      <c r="F1798" s="6">
        <v>43248</v>
      </c>
      <c r="G1798" s="5" t="s">
        <v>148</v>
      </c>
      <c r="H1798" s="5" t="s">
        <v>246</v>
      </c>
      <c r="I1798">
        <v>43065</v>
      </c>
      <c r="J1798">
        <v>183</v>
      </c>
      <c r="K1798">
        <v>240</v>
      </c>
      <c r="L1798">
        <v>2</v>
      </c>
      <c r="M1798">
        <v>6960</v>
      </c>
      <c r="N1798">
        <v>6047.3779999999997</v>
      </c>
      <c r="O1798">
        <v>3023.6889999999999</v>
      </c>
      <c r="P1798">
        <v>120</v>
      </c>
      <c r="Q1798">
        <v>29</v>
      </c>
      <c r="R1798">
        <v>912.62199999999996</v>
      </c>
      <c r="S1798">
        <v>2018</v>
      </c>
      <c r="T1798">
        <v>5</v>
      </c>
      <c r="U1798">
        <v>22</v>
      </c>
    </row>
    <row r="1799" spans="1:21" x14ac:dyDescent="0.3">
      <c r="A1799" s="5" t="s">
        <v>168</v>
      </c>
      <c r="B1799" s="5" t="s">
        <v>206</v>
      </c>
      <c r="C1799" s="5" t="s">
        <v>111</v>
      </c>
      <c r="D1799" s="5" t="s">
        <v>285</v>
      </c>
      <c r="E1799" s="5" t="s">
        <v>172</v>
      </c>
      <c r="F1799" s="6">
        <v>43248</v>
      </c>
      <c r="G1799" s="5" t="s">
        <v>148</v>
      </c>
      <c r="H1799" s="5" t="s">
        <v>222</v>
      </c>
      <c r="I1799">
        <v>43065</v>
      </c>
      <c r="J1799">
        <v>183</v>
      </c>
      <c r="K1799">
        <v>130</v>
      </c>
      <c r="L1799">
        <v>1</v>
      </c>
      <c r="M1799">
        <v>3770</v>
      </c>
      <c r="N1799">
        <v>3023.6889999999999</v>
      </c>
      <c r="O1799">
        <v>3023.6889999999999</v>
      </c>
      <c r="P1799">
        <v>130</v>
      </c>
      <c r="Q1799">
        <v>29</v>
      </c>
      <c r="R1799">
        <v>746.31100000000004</v>
      </c>
      <c r="S1799">
        <v>2018</v>
      </c>
      <c r="T1799">
        <v>5</v>
      </c>
      <c r="U1799">
        <v>22</v>
      </c>
    </row>
    <row r="1800" spans="1:21" x14ac:dyDescent="0.3">
      <c r="A1800" s="5" t="s">
        <v>168</v>
      </c>
      <c r="B1800" s="5" t="s">
        <v>206</v>
      </c>
      <c r="C1800" s="5" t="s">
        <v>111</v>
      </c>
      <c r="D1800" s="5" t="s">
        <v>285</v>
      </c>
      <c r="E1800" s="5" t="s">
        <v>172</v>
      </c>
      <c r="F1800" s="6">
        <v>43248</v>
      </c>
      <c r="G1800" s="5" t="s">
        <v>148</v>
      </c>
      <c r="H1800" s="5" t="s">
        <v>186</v>
      </c>
      <c r="I1800">
        <v>43065</v>
      </c>
      <c r="J1800">
        <v>183</v>
      </c>
      <c r="K1800">
        <v>224</v>
      </c>
      <c r="L1800">
        <v>2</v>
      </c>
      <c r="M1800">
        <v>6496</v>
      </c>
      <c r="N1800">
        <v>6047.3779999999997</v>
      </c>
      <c r="O1800">
        <v>3023.6889999999999</v>
      </c>
      <c r="P1800">
        <v>112</v>
      </c>
      <c r="Q1800">
        <v>29</v>
      </c>
      <c r="R1800">
        <v>448.62200000000001</v>
      </c>
      <c r="S1800">
        <v>2018</v>
      </c>
      <c r="T1800">
        <v>5</v>
      </c>
      <c r="U1800">
        <v>22</v>
      </c>
    </row>
    <row r="1801" spans="1:21" x14ac:dyDescent="0.3">
      <c r="A1801" s="5" t="s">
        <v>168</v>
      </c>
      <c r="B1801" s="5" t="s">
        <v>206</v>
      </c>
      <c r="C1801" s="5" t="s">
        <v>111</v>
      </c>
      <c r="D1801" s="5" t="s">
        <v>285</v>
      </c>
      <c r="E1801" s="5" t="s">
        <v>172</v>
      </c>
      <c r="F1801" s="6">
        <v>43248</v>
      </c>
      <c r="G1801" s="5" t="s">
        <v>148</v>
      </c>
      <c r="H1801" s="5" t="s">
        <v>183</v>
      </c>
      <c r="I1801">
        <v>43065</v>
      </c>
      <c r="J1801">
        <v>183</v>
      </c>
      <c r="K1801">
        <v>692</v>
      </c>
      <c r="L1801">
        <v>6</v>
      </c>
      <c r="M1801">
        <v>20068</v>
      </c>
      <c r="N1801">
        <v>18142.133999999998</v>
      </c>
      <c r="O1801">
        <v>3023.6889999999999</v>
      </c>
      <c r="P1801">
        <v>115.33333333333333</v>
      </c>
      <c r="Q1801">
        <v>29</v>
      </c>
      <c r="R1801">
        <v>1925.866</v>
      </c>
      <c r="S1801">
        <v>2018</v>
      </c>
      <c r="T1801">
        <v>5</v>
      </c>
      <c r="U1801">
        <v>22</v>
      </c>
    </row>
    <row r="1802" spans="1:21" x14ac:dyDescent="0.3">
      <c r="A1802" s="5" t="s">
        <v>168</v>
      </c>
      <c r="B1802" s="5" t="s">
        <v>206</v>
      </c>
      <c r="C1802" s="5" t="s">
        <v>111</v>
      </c>
      <c r="D1802" s="5" t="s">
        <v>285</v>
      </c>
      <c r="E1802" s="5" t="s">
        <v>172</v>
      </c>
      <c r="F1802" s="6">
        <v>43248</v>
      </c>
      <c r="G1802" s="5" t="s">
        <v>148</v>
      </c>
      <c r="H1802" s="5" t="s">
        <v>184</v>
      </c>
      <c r="I1802">
        <v>43065</v>
      </c>
      <c r="J1802">
        <v>183</v>
      </c>
      <c r="K1802">
        <v>3824</v>
      </c>
      <c r="L1802">
        <v>30</v>
      </c>
      <c r="M1802">
        <v>108984</v>
      </c>
      <c r="N1802">
        <v>90710.668000000005</v>
      </c>
      <c r="O1802">
        <v>3023.6889999999999</v>
      </c>
      <c r="P1802">
        <v>127.46666666666667</v>
      </c>
      <c r="Q1802">
        <v>28.5</v>
      </c>
      <c r="R1802">
        <v>18273.331999999999</v>
      </c>
      <c r="S1802">
        <v>2018</v>
      </c>
      <c r="T1802">
        <v>5</v>
      </c>
      <c r="U1802">
        <v>22</v>
      </c>
    </row>
    <row r="1803" spans="1:21" x14ac:dyDescent="0.3">
      <c r="A1803" s="5" t="s">
        <v>168</v>
      </c>
      <c r="B1803" s="5" t="s">
        <v>206</v>
      </c>
      <c r="C1803" s="5" t="s">
        <v>111</v>
      </c>
      <c r="D1803" s="5" t="s">
        <v>285</v>
      </c>
      <c r="E1803" s="5" t="s">
        <v>172</v>
      </c>
      <c r="F1803" s="6">
        <v>43248</v>
      </c>
      <c r="G1803" s="5" t="s">
        <v>148</v>
      </c>
      <c r="H1803" s="5" t="s">
        <v>284</v>
      </c>
      <c r="I1803">
        <v>43065</v>
      </c>
      <c r="J1803">
        <v>183</v>
      </c>
      <c r="K1803">
        <v>230</v>
      </c>
      <c r="L1803">
        <v>2</v>
      </c>
      <c r="M1803">
        <v>6670</v>
      </c>
      <c r="N1803">
        <v>6047.3779999999997</v>
      </c>
      <c r="O1803">
        <v>3023.6889999999999</v>
      </c>
      <c r="P1803">
        <v>115</v>
      </c>
      <c r="Q1803">
        <v>29</v>
      </c>
      <c r="R1803">
        <v>622.62199999999996</v>
      </c>
      <c r="S1803">
        <v>2018</v>
      </c>
      <c r="T1803">
        <v>5</v>
      </c>
      <c r="U1803">
        <v>22</v>
      </c>
    </row>
    <row r="1804" spans="1:21" x14ac:dyDescent="0.3">
      <c r="A1804" s="5" t="s">
        <v>168</v>
      </c>
      <c r="B1804" s="5" t="s">
        <v>206</v>
      </c>
      <c r="C1804" s="5" t="s">
        <v>112</v>
      </c>
      <c r="D1804" s="5" t="s">
        <v>241</v>
      </c>
      <c r="E1804" s="5" t="s">
        <v>172</v>
      </c>
      <c r="F1804" s="6">
        <v>43248</v>
      </c>
      <c r="G1804" s="5" t="s">
        <v>148</v>
      </c>
      <c r="H1804" s="5" t="s">
        <v>226</v>
      </c>
      <c r="I1804">
        <v>43071</v>
      </c>
      <c r="J1804">
        <v>177</v>
      </c>
      <c r="K1804">
        <v>360</v>
      </c>
      <c r="L1804">
        <v>3</v>
      </c>
      <c r="M1804">
        <v>10440</v>
      </c>
      <c r="N1804">
        <v>7808.4160000000002</v>
      </c>
      <c r="O1804">
        <v>2602.8049999999998</v>
      </c>
      <c r="P1804">
        <v>120</v>
      </c>
      <c r="Q1804">
        <v>29</v>
      </c>
      <c r="R1804">
        <v>2631.5839999999998</v>
      </c>
      <c r="S1804">
        <v>2018</v>
      </c>
      <c r="T1804">
        <v>5</v>
      </c>
      <c r="U1804">
        <v>22</v>
      </c>
    </row>
    <row r="1805" spans="1:21" x14ac:dyDescent="0.3">
      <c r="A1805" s="5" t="s">
        <v>168</v>
      </c>
      <c r="B1805" s="5" t="s">
        <v>206</v>
      </c>
      <c r="C1805" s="5" t="s">
        <v>112</v>
      </c>
      <c r="D1805" s="5" t="s">
        <v>241</v>
      </c>
      <c r="E1805" s="5" t="s">
        <v>172</v>
      </c>
      <c r="F1805" s="6">
        <v>43248</v>
      </c>
      <c r="G1805" s="5" t="s">
        <v>148</v>
      </c>
      <c r="H1805" s="5" t="s">
        <v>191</v>
      </c>
      <c r="I1805">
        <v>43071</v>
      </c>
      <c r="J1805">
        <v>177</v>
      </c>
      <c r="K1805">
        <v>750</v>
      </c>
      <c r="L1805">
        <v>6</v>
      </c>
      <c r="M1805">
        <v>21750</v>
      </c>
      <c r="N1805">
        <v>15616.832</v>
      </c>
      <c r="O1805">
        <v>2602.8049999999998</v>
      </c>
      <c r="P1805">
        <v>125</v>
      </c>
      <c r="Q1805">
        <v>29</v>
      </c>
      <c r="R1805">
        <v>6133.1679999999997</v>
      </c>
      <c r="S1805">
        <v>2018</v>
      </c>
      <c r="T1805">
        <v>5</v>
      </c>
      <c r="U1805">
        <v>22</v>
      </c>
    </row>
    <row r="1806" spans="1:21" x14ac:dyDescent="0.3">
      <c r="A1806" s="5" t="s">
        <v>168</v>
      </c>
      <c r="B1806" s="5" t="s">
        <v>175</v>
      </c>
      <c r="C1806" s="5" t="s">
        <v>84</v>
      </c>
      <c r="D1806" s="5" t="s">
        <v>288</v>
      </c>
      <c r="E1806" s="5" t="s">
        <v>172</v>
      </c>
      <c r="F1806" s="6">
        <v>43250</v>
      </c>
      <c r="G1806" s="5" t="s">
        <v>148</v>
      </c>
      <c r="H1806" s="5" t="s">
        <v>178</v>
      </c>
      <c r="I1806">
        <v>43072</v>
      </c>
      <c r="J1806">
        <v>178</v>
      </c>
      <c r="K1806">
        <v>231.5</v>
      </c>
      <c r="L1806">
        <v>2</v>
      </c>
      <c r="M1806">
        <v>6597.75</v>
      </c>
      <c r="N1806">
        <v>4786.4359999999997</v>
      </c>
      <c r="O1806">
        <v>2393.2179999999998</v>
      </c>
      <c r="P1806">
        <v>115.75</v>
      </c>
      <c r="Q1806">
        <v>28.5</v>
      </c>
      <c r="R1806">
        <v>1811.3140000000001</v>
      </c>
      <c r="S1806">
        <v>2018</v>
      </c>
      <c r="T1806">
        <v>5</v>
      </c>
      <c r="U1806">
        <v>22</v>
      </c>
    </row>
    <row r="1807" spans="1:21" x14ac:dyDescent="0.3">
      <c r="A1807" s="5" t="s">
        <v>168</v>
      </c>
      <c r="B1807" s="5" t="s">
        <v>175</v>
      </c>
      <c r="C1807" s="5" t="s">
        <v>84</v>
      </c>
      <c r="D1807" s="5" t="s">
        <v>288</v>
      </c>
      <c r="E1807" s="5" t="s">
        <v>172</v>
      </c>
      <c r="F1807" s="6">
        <v>43250</v>
      </c>
      <c r="G1807" s="5" t="s">
        <v>148</v>
      </c>
      <c r="H1807" s="5" t="s">
        <v>209</v>
      </c>
      <c r="I1807">
        <v>43072</v>
      </c>
      <c r="J1807">
        <v>178</v>
      </c>
      <c r="K1807">
        <v>316</v>
      </c>
      <c r="L1807">
        <v>3</v>
      </c>
      <c r="M1807">
        <v>9006</v>
      </c>
      <c r="N1807">
        <v>7179.6540000000005</v>
      </c>
      <c r="O1807">
        <v>2393.2179999999998</v>
      </c>
      <c r="P1807">
        <v>105.33333333333333</v>
      </c>
      <c r="Q1807">
        <v>28.5</v>
      </c>
      <c r="R1807">
        <v>1826.346</v>
      </c>
      <c r="S1807">
        <v>2018</v>
      </c>
      <c r="T1807">
        <v>5</v>
      </c>
      <c r="U1807">
        <v>22</v>
      </c>
    </row>
    <row r="1808" spans="1:21" x14ac:dyDescent="0.3">
      <c r="A1808" s="5" t="s">
        <v>168</v>
      </c>
      <c r="B1808" s="5" t="s">
        <v>175</v>
      </c>
      <c r="C1808" s="5" t="s">
        <v>86</v>
      </c>
      <c r="D1808" s="5" t="s">
        <v>289</v>
      </c>
      <c r="E1808" s="5" t="s">
        <v>172</v>
      </c>
      <c r="F1808" s="6">
        <v>43250</v>
      </c>
      <c r="G1808" s="5" t="s">
        <v>148</v>
      </c>
      <c r="H1808" s="5" t="s">
        <v>173</v>
      </c>
      <c r="I1808">
        <v>43084</v>
      </c>
      <c r="J1808">
        <v>166</v>
      </c>
      <c r="K1808">
        <v>170.5</v>
      </c>
      <c r="L1808">
        <v>2</v>
      </c>
      <c r="M1808">
        <v>5456</v>
      </c>
      <c r="N1808">
        <v>4376.0309999999999</v>
      </c>
      <c r="O1808">
        <v>2188.0149999999999</v>
      </c>
      <c r="P1808">
        <v>85.25</v>
      </c>
      <c r="Q1808">
        <v>32</v>
      </c>
      <c r="R1808">
        <v>1079.9690000000001</v>
      </c>
      <c r="S1808">
        <v>2018</v>
      </c>
      <c r="T1808">
        <v>5</v>
      </c>
      <c r="U1808">
        <v>22</v>
      </c>
    </row>
    <row r="1809" spans="1:21" x14ac:dyDescent="0.3">
      <c r="A1809" s="5" t="s">
        <v>168</v>
      </c>
      <c r="B1809" s="5" t="s">
        <v>175</v>
      </c>
      <c r="C1809" s="5" t="s">
        <v>87</v>
      </c>
      <c r="D1809" s="5" t="s">
        <v>290</v>
      </c>
      <c r="E1809" s="5" t="s">
        <v>172</v>
      </c>
      <c r="F1809" s="6">
        <v>43250</v>
      </c>
      <c r="G1809" s="5" t="s">
        <v>148</v>
      </c>
      <c r="H1809" s="5" t="s">
        <v>173</v>
      </c>
      <c r="I1809">
        <v>43083</v>
      </c>
      <c r="J1809">
        <v>167</v>
      </c>
      <c r="K1809">
        <v>974</v>
      </c>
      <c r="L1809">
        <v>10</v>
      </c>
      <c r="M1809">
        <v>31168</v>
      </c>
      <c r="N1809">
        <v>23278.385999999999</v>
      </c>
      <c r="O1809">
        <v>2327.8389999999999</v>
      </c>
      <c r="P1809">
        <v>97.4</v>
      </c>
      <c r="Q1809">
        <v>32</v>
      </c>
      <c r="R1809">
        <v>7889.6139999999996</v>
      </c>
      <c r="S1809">
        <v>2018</v>
      </c>
      <c r="T1809">
        <v>5</v>
      </c>
      <c r="U1809">
        <v>22</v>
      </c>
    </row>
    <row r="1810" spans="1:21" x14ac:dyDescent="0.3">
      <c r="A1810" s="5" t="s">
        <v>168</v>
      </c>
      <c r="B1810" s="5" t="s">
        <v>175</v>
      </c>
      <c r="C1810" s="5" t="s">
        <v>89</v>
      </c>
      <c r="D1810" s="5" t="s">
        <v>267</v>
      </c>
      <c r="E1810" s="5" t="s">
        <v>172</v>
      </c>
      <c r="F1810" s="6">
        <v>43250</v>
      </c>
      <c r="G1810" s="5" t="s">
        <v>148</v>
      </c>
      <c r="H1810" s="5" t="s">
        <v>263</v>
      </c>
      <c r="I1810">
        <v>43064</v>
      </c>
      <c r="J1810">
        <v>186</v>
      </c>
      <c r="K1810">
        <v>781.5</v>
      </c>
      <c r="L1810">
        <v>6</v>
      </c>
      <c r="M1810">
        <v>21882</v>
      </c>
      <c r="N1810">
        <v>20586.744999999999</v>
      </c>
      <c r="O1810">
        <v>3431.1239999999998</v>
      </c>
      <c r="P1810">
        <v>130.25</v>
      </c>
      <c r="Q1810">
        <v>28</v>
      </c>
      <c r="R1810">
        <v>1295.2550000000001</v>
      </c>
      <c r="S1810">
        <v>2018</v>
      </c>
      <c r="T1810">
        <v>5</v>
      </c>
      <c r="U1810">
        <v>22</v>
      </c>
    </row>
    <row r="1811" spans="1:21" x14ac:dyDescent="0.3">
      <c r="A1811" s="5" t="s">
        <v>168</v>
      </c>
      <c r="B1811" s="5" t="s">
        <v>175</v>
      </c>
      <c r="C1811" s="5" t="s">
        <v>89</v>
      </c>
      <c r="D1811" s="5" t="s">
        <v>267</v>
      </c>
      <c r="E1811" s="5" t="s">
        <v>172</v>
      </c>
      <c r="F1811" s="6">
        <v>43250</v>
      </c>
      <c r="G1811" s="5" t="s">
        <v>148</v>
      </c>
      <c r="H1811" s="5" t="s">
        <v>197</v>
      </c>
      <c r="I1811">
        <v>43064</v>
      </c>
      <c r="J1811">
        <v>186</v>
      </c>
      <c r="K1811">
        <v>689.5</v>
      </c>
      <c r="L1811">
        <v>5</v>
      </c>
      <c r="M1811">
        <v>19650.75</v>
      </c>
      <c r="N1811">
        <v>17155.620999999999</v>
      </c>
      <c r="O1811">
        <v>3431.1239999999998</v>
      </c>
      <c r="P1811">
        <v>137.9</v>
      </c>
      <c r="Q1811">
        <v>28.5</v>
      </c>
      <c r="R1811">
        <v>2495.1289999999999</v>
      </c>
      <c r="S1811">
        <v>2018</v>
      </c>
      <c r="T1811">
        <v>5</v>
      </c>
      <c r="U1811">
        <v>22</v>
      </c>
    </row>
    <row r="1812" spans="1:21" x14ac:dyDescent="0.3">
      <c r="A1812" s="5" t="s">
        <v>168</v>
      </c>
      <c r="B1812" s="5" t="s">
        <v>175</v>
      </c>
      <c r="C1812" s="5" t="s">
        <v>89</v>
      </c>
      <c r="D1812" s="5" t="s">
        <v>267</v>
      </c>
      <c r="E1812" s="5" t="s">
        <v>172</v>
      </c>
      <c r="F1812" s="6">
        <v>43250</v>
      </c>
      <c r="G1812" s="5" t="s">
        <v>148</v>
      </c>
      <c r="H1812" s="5" t="s">
        <v>197</v>
      </c>
      <c r="I1812">
        <v>43064</v>
      </c>
      <c r="J1812">
        <v>186</v>
      </c>
      <c r="K1812">
        <v>139</v>
      </c>
      <c r="L1812">
        <v>1</v>
      </c>
      <c r="M1812">
        <v>3961.5</v>
      </c>
      <c r="N1812">
        <v>3431.1239999999998</v>
      </c>
      <c r="O1812">
        <v>3431.1239999999998</v>
      </c>
      <c r="P1812">
        <v>139</v>
      </c>
      <c r="Q1812">
        <v>28.5</v>
      </c>
      <c r="R1812">
        <v>530.37599999999998</v>
      </c>
      <c r="S1812">
        <v>2018</v>
      </c>
      <c r="T1812">
        <v>5</v>
      </c>
      <c r="U1812">
        <v>22</v>
      </c>
    </row>
    <row r="1813" spans="1:21" x14ac:dyDescent="0.3">
      <c r="A1813" s="5" t="s">
        <v>168</v>
      </c>
      <c r="B1813" s="5" t="s">
        <v>175</v>
      </c>
      <c r="C1813" s="5" t="s">
        <v>84</v>
      </c>
      <c r="D1813" s="5" t="s">
        <v>288</v>
      </c>
      <c r="E1813" s="5" t="s">
        <v>172</v>
      </c>
      <c r="F1813" s="6">
        <v>43251</v>
      </c>
      <c r="G1813" s="5" t="s">
        <v>148</v>
      </c>
      <c r="H1813" s="5" t="s">
        <v>190</v>
      </c>
      <c r="I1813">
        <v>43072</v>
      </c>
      <c r="J1813">
        <v>179</v>
      </c>
      <c r="K1813">
        <v>152.5</v>
      </c>
      <c r="L1813">
        <v>1</v>
      </c>
      <c r="M1813">
        <v>4346.25</v>
      </c>
      <c r="N1813">
        <v>2393.2179999999998</v>
      </c>
      <c r="O1813">
        <v>2393.2179999999998</v>
      </c>
      <c r="P1813">
        <v>152.5</v>
      </c>
      <c r="Q1813">
        <v>28.5</v>
      </c>
      <c r="R1813">
        <v>1953.0319999999999</v>
      </c>
      <c r="S1813">
        <v>2018</v>
      </c>
      <c r="T1813">
        <v>5</v>
      </c>
      <c r="U1813">
        <v>22</v>
      </c>
    </row>
    <row r="1814" spans="1:21" x14ac:dyDescent="0.3">
      <c r="A1814" s="5" t="s">
        <v>168</v>
      </c>
      <c r="B1814" s="5" t="s">
        <v>175</v>
      </c>
      <c r="C1814" s="5" t="s">
        <v>84</v>
      </c>
      <c r="D1814" s="5" t="s">
        <v>288</v>
      </c>
      <c r="E1814" s="5" t="s">
        <v>172</v>
      </c>
      <c r="F1814" s="6">
        <v>43251</v>
      </c>
      <c r="G1814" s="5" t="s">
        <v>148</v>
      </c>
      <c r="H1814" s="5" t="s">
        <v>194</v>
      </c>
      <c r="I1814">
        <v>43072</v>
      </c>
      <c r="J1814">
        <v>179</v>
      </c>
      <c r="K1814">
        <v>271</v>
      </c>
      <c r="L1814">
        <v>2</v>
      </c>
      <c r="M1814">
        <v>7723.5</v>
      </c>
      <c r="N1814">
        <v>4786.4359999999997</v>
      </c>
      <c r="O1814">
        <v>2393.2179999999998</v>
      </c>
      <c r="P1814">
        <v>135.5</v>
      </c>
      <c r="Q1814">
        <v>28.5</v>
      </c>
      <c r="R1814">
        <v>2937.0639999999999</v>
      </c>
      <c r="S1814">
        <v>2018</v>
      </c>
      <c r="T1814">
        <v>5</v>
      </c>
      <c r="U1814">
        <v>22</v>
      </c>
    </row>
    <row r="1815" spans="1:21" x14ac:dyDescent="0.3">
      <c r="A1815" s="5" t="s">
        <v>168</v>
      </c>
      <c r="B1815" s="5" t="s">
        <v>175</v>
      </c>
      <c r="C1815" s="5" t="s">
        <v>84</v>
      </c>
      <c r="D1815" s="5" t="s">
        <v>288</v>
      </c>
      <c r="E1815" s="5" t="s">
        <v>172</v>
      </c>
      <c r="F1815" s="6">
        <v>43251</v>
      </c>
      <c r="G1815" s="5" t="s">
        <v>148</v>
      </c>
      <c r="H1815" s="5" t="s">
        <v>190</v>
      </c>
      <c r="I1815">
        <v>43072</v>
      </c>
      <c r="J1815">
        <v>179</v>
      </c>
      <c r="K1815">
        <v>253.7</v>
      </c>
      <c r="L1815">
        <v>2</v>
      </c>
      <c r="M1815">
        <v>7224.75</v>
      </c>
      <c r="N1815">
        <v>4786.4359999999997</v>
      </c>
      <c r="O1815">
        <v>2393.2179999999998</v>
      </c>
      <c r="P1815">
        <v>126.85</v>
      </c>
      <c r="Q1815">
        <v>28.477499999999999</v>
      </c>
      <c r="R1815">
        <v>2438.3139999999999</v>
      </c>
      <c r="S1815">
        <v>2018</v>
      </c>
      <c r="T1815">
        <v>5</v>
      </c>
      <c r="U1815">
        <v>22</v>
      </c>
    </row>
    <row r="1816" spans="1:21" x14ac:dyDescent="0.3">
      <c r="A1816" s="5" t="s">
        <v>168</v>
      </c>
      <c r="B1816" s="5" t="s">
        <v>175</v>
      </c>
      <c r="C1816" s="5" t="s">
        <v>84</v>
      </c>
      <c r="D1816" s="5" t="s">
        <v>288</v>
      </c>
      <c r="E1816" s="5" t="s">
        <v>172</v>
      </c>
      <c r="F1816" s="6">
        <v>43251</v>
      </c>
      <c r="G1816" s="5" t="s">
        <v>148</v>
      </c>
      <c r="H1816" s="5" t="s">
        <v>201</v>
      </c>
      <c r="I1816">
        <v>43072</v>
      </c>
      <c r="J1816">
        <v>179</v>
      </c>
      <c r="K1816">
        <v>399</v>
      </c>
      <c r="L1816">
        <v>3</v>
      </c>
      <c r="M1816">
        <v>11571</v>
      </c>
      <c r="N1816">
        <v>7179.6540000000005</v>
      </c>
      <c r="O1816">
        <v>2393.2179999999998</v>
      </c>
      <c r="P1816">
        <v>133</v>
      </c>
      <c r="Q1816">
        <v>29</v>
      </c>
      <c r="R1816">
        <v>4391.3459999999995</v>
      </c>
      <c r="S1816">
        <v>2018</v>
      </c>
      <c r="T1816">
        <v>5</v>
      </c>
      <c r="U1816">
        <v>22</v>
      </c>
    </row>
    <row r="1817" spans="1:21" x14ac:dyDescent="0.3">
      <c r="A1817" s="5" t="s">
        <v>168</v>
      </c>
      <c r="B1817" s="5" t="s">
        <v>175</v>
      </c>
      <c r="C1817" s="5" t="s">
        <v>84</v>
      </c>
      <c r="D1817" s="5" t="s">
        <v>288</v>
      </c>
      <c r="E1817" s="5" t="s">
        <v>172</v>
      </c>
      <c r="F1817" s="6">
        <v>43251</v>
      </c>
      <c r="G1817" s="5" t="s">
        <v>148</v>
      </c>
      <c r="H1817" s="5" t="s">
        <v>217</v>
      </c>
      <c r="I1817">
        <v>43072</v>
      </c>
      <c r="J1817">
        <v>179</v>
      </c>
      <c r="K1817">
        <v>990</v>
      </c>
      <c r="L1817">
        <v>8</v>
      </c>
      <c r="M1817">
        <v>28710</v>
      </c>
      <c r="N1817">
        <v>19145.744999999999</v>
      </c>
      <c r="O1817">
        <v>2393.2179999999998</v>
      </c>
      <c r="P1817">
        <v>123.75</v>
      </c>
      <c r="Q1817">
        <v>29</v>
      </c>
      <c r="R1817">
        <v>9564.2549999999992</v>
      </c>
      <c r="S1817">
        <v>2018</v>
      </c>
      <c r="T1817">
        <v>5</v>
      </c>
      <c r="U1817">
        <v>22</v>
      </c>
    </row>
    <row r="1818" spans="1:21" x14ac:dyDescent="0.3">
      <c r="A1818" s="5" t="s">
        <v>168</v>
      </c>
      <c r="B1818" s="5" t="s">
        <v>175</v>
      </c>
      <c r="C1818" s="5" t="s">
        <v>84</v>
      </c>
      <c r="D1818" s="5" t="s">
        <v>288</v>
      </c>
      <c r="E1818" s="5" t="s">
        <v>172</v>
      </c>
      <c r="F1818" s="6">
        <v>43251</v>
      </c>
      <c r="G1818" s="5" t="s">
        <v>148</v>
      </c>
      <c r="H1818" s="5" t="s">
        <v>202</v>
      </c>
      <c r="I1818">
        <v>43072</v>
      </c>
      <c r="J1818">
        <v>179</v>
      </c>
      <c r="K1818">
        <v>1462</v>
      </c>
      <c r="L1818">
        <v>11</v>
      </c>
      <c r="M1818">
        <v>42398</v>
      </c>
      <c r="N1818">
        <v>26325.399000000001</v>
      </c>
      <c r="O1818">
        <v>2393.2179999999998</v>
      </c>
      <c r="P1818">
        <v>132.90909090909091</v>
      </c>
      <c r="Q1818">
        <v>29</v>
      </c>
      <c r="R1818">
        <v>16072.601000000001</v>
      </c>
      <c r="S1818">
        <v>2018</v>
      </c>
      <c r="T1818">
        <v>5</v>
      </c>
      <c r="U1818">
        <v>22</v>
      </c>
    </row>
    <row r="1819" spans="1:21" x14ac:dyDescent="0.3">
      <c r="A1819" s="5" t="s">
        <v>168</v>
      </c>
      <c r="B1819" s="5" t="s">
        <v>175</v>
      </c>
      <c r="C1819" s="5" t="s">
        <v>84</v>
      </c>
      <c r="D1819" s="5" t="s">
        <v>288</v>
      </c>
      <c r="E1819" s="5" t="s">
        <v>172</v>
      </c>
      <c r="F1819" s="6">
        <v>43251</v>
      </c>
      <c r="G1819" s="5" t="s">
        <v>148</v>
      </c>
      <c r="H1819" s="5" t="s">
        <v>203</v>
      </c>
      <c r="I1819">
        <v>43072</v>
      </c>
      <c r="J1819">
        <v>179</v>
      </c>
      <c r="K1819">
        <v>104</v>
      </c>
      <c r="L1819">
        <v>1</v>
      </c>
      <c r="M1819">
        <v>3016</v>
      </c>
      <c r="N1819">
        <v>2393.2179999999998</v>
      </c>
      <c r="O1819">
        <v>2393.2179999999998</v>
      </c>
      <c r="P1819">
        <v>104</v>
      </c>
      <c r="Q1819">
        <v>29</v>
      </c>
      <c r="R1819">
        <v>622.78200000000004</v>
      </c>
      <c r="S1819">
        <v>2018</v>
      </c>
      <c r="T1819">
        <v>5</v>
      </c>
      <c r="U1819">
        <v>22</v>
      </c>
    </row>
    <row r="1820" spans="1:21" x14ac:dyDescent="0.3">
      <c r="A1820" s="5" t="s">
        <v>168</v>
      </c>
      <c r="B1820" s="5" t="s">
        <v>175</v>
      </c>
      <c r="C1820" s="5" t="s">
        <v>84</v>
      </c>
      <c r="D1820" s="5" t="s">
        <v>288</v>
      </c>
      <c r="E1820" s="5" t="s">
        <v>172</v>
      </c>
      <c r="F1820" s="6">
        <v>43251</v>
      </c>
      <c r="G1820" s="5" t="s">
        <v>148</v>
      </c>
      <c r="H1820" s="5" t="s">
        <v>204</v>
      </c>
      <c r="I1820">
        <v>43072</v>
      </c>
      <c r="J1820">
        <v>179</v>
      </c>
      <c r="K1820">
        <v>244</v>
      </c>
      <c r="L1820">
        <v>2</v>
      </c>
      <c r="M1820">
        <v>7076</v>
      </c>
      <c r="N1820">
        <v>4786.4359999999997</v>
      </c>
      <c r="O1820">
        <v>2393.2179999999998</v>
      </c>
      <c r="P1820">
        <v>122</v>
      </c>
      <c r="Q1820">
        <v>29</v>
      </c>
      <c r="R1820">
        <v>2289.5639999999999</v>
      </c>
      <c r="S1820">
        <v>2018</v>
      </c>
      <c r="T1820">
        <v>5</v>
      </c>
      <c r="U1820">
        <v>22</v>
      </c>
    </row>
    <row r="1821" spans="1:21" x14ac:dyDescent="0.3">
      <c r="A1821" s="5" t="s">
        <v>168</v>
      </c>
      <c r="B1821" s="5" t="s">
        <v>175</v>
      </c>
      <c r="C1821" s="5" t="s">
        <v>84</v>
      </c>
      <c r="D1821" s="5" t="s">
        <v>288</v>
      </c>
      <c r="E1821" s="5" t="s">
        <v>172</v>
      </c>
      <c r="F1821" s="6">
        <v>43251</v>
      </c>
      <c r="G1821" s="5" t="s">
        <v>148</v>
      </c>
      <c r="H1821" s="5" t="s">
        <v>237</v>
      </c>
      <c r="I1821">
        <v>43072</v>
      </c>
      <c r="J1821">
        <v>179</v>
      </c>
      <c r="K1821">
        <v>225</v>
      </c>
      <c r="L1821">
        <v>2</v>
      </c>
      <c r="M1821">
        <v>6525</v>
      </c>
      <c r="N1821">
        <v>4786.4359999999997</v>
      </c>
      <c r="O1821">
        <v>2393.2179999999998</v>
      </c>
      <c r="P1821">
        <v>112.5</v>
      </c>
      <c r="Q1821">
        <v>29</v>
      </c>
      <c r="R1821">
        <v>1738.5640000000001</v>
      </c>
      <c r="S1821">
        <v>2018</v>
      </c>
      <c r="T1821">
        <v>5</v>
      </c>
      <c r="U1821">
        <v>22</v>
      </c>
    </row>
    <row r="1822" spans="1:21" x14ac:dyDescent="0.3">
      <c r="A1822" s="5" t="s">
        <v>168</v>
      </c>
      <c r="B1822" s="5" t="s">
        <v>175</v>
      </c>
      <c r="C1822" s="5" t="s">
        <v>84</v>
      </c>
      <c r="D1822" s="5" t="s">
        <v>288</v>
      </c>
      <c r="E1822" s="5" t="s">
        <v>172</v>
      </c>
      <c r="F1822" s="6">
        <v>43251</v>
      </c>
      <c r="G1822" s="5" t="s">
        <v>148</v>
      </c>
      <c r="H1822" s="5" t="s">
        <v>180</v>
      </c>
      <c r="I1822">
        <v>43072</v>
      </c>
      <c r="J1822">
        <v>179</v>
      </c>
      <c r="K1822">
        <v>206</v>
      </c>
      <c r="L1822">
        <v>2</v>
      </c>
      <c r="M1822">
        <v>5974</v>
      </c>
      <c r="N1822">
        <v>4786.4359999999997</v>
      </c>
      <c r="O1822">
        <v>2393.2179999999998</v>
      </c>
      <c r="P1822">
        <v>103</v>
      </c>
      <c r="Q1822">
        <v>29</v>
      </c>
      <c r="R1822">
        <v>1187.5640000000001</v>
      </c>
      <c r="S1822">
        <v>2018</v>
      </c>
      <c r="T1822">
        <v>5</v>
      </c>
      <c r="U1822">
        <v>22</v>
      </c>
    </row>
    <row r="1823" spans="1:21" x14ac:dyDescent="0.3">
      <c r="A1823" s="5" t="s">
        <v>168</v>
      </c>
      <c r="B1823" s="5" t="s">
        <v>175</v>
      </c>
      <c r="C1823" s="5" t="s">
        <v>84</v>
      </c>
      <c r="D1823" s="5" t="s">
        <v>288</v>
      </c>
      <c r="E1823" s="5" t="s">
        <v>172</v>
      </c>
      <c r="F1823" s="6">
        <v>43251</v>
      </c>
      <c r="G1823" s="5" t="s">
        <v>148</v>
      </c>
      <c r="H1823" s="5" t="s">
        <v>205</v>
      </c>
      <c r="I1823">
        <v>43072</v>
      </c>
      <c r="J1823">
        <v>179</v>
      </c>
      <c r="K1823">
        <v>230</v>
      </c>
      <c r="L1823">
        <v>2</v>
      </c>
      <c r="M1823">
        <v>6670</v>
      </c>
      <c r="N1823">
        <v>4786.4359999999997</v>
      </c>
      <c r="O1823">
        <v>2393.2179999999998</v>
      </c>
      <c r="P1823">
        <v>115</v>
      </c>
      <c r="Q1823">
        <v>29</v>
      </c>
      <c r="R1823">
        <v>1883.5640000000001</v>
      </c>
      <c r="S1823">
        <v>2018</v>
      </c>
      <c r="T1823">
        <v>5</v>
      </c>
      <c r="U1823">
        <v>22</v>
      </c>
    </row>
    <row r="1824" spans="1:21" x14ac:dyDescent="0.3">
      <c r="A1824" s="5" t="s">
        <v>168</v>
      </c>
      <c r="B1824" s="5" t="s">
        <v>175</v>
      </c>
      <c r="C1824" s="5" t="s">
        <v>84</v>
      </c>
      <c r="D1824" s="5" t="s">
        <v>288</v>
      </c>
      <c r="E1824" s="5" t="s">
        <v>172</v>
      </c>
      <c r="F1824" s="6">
        <v>43251</v>
      </c>
      <c r="G1824" s="5" t="s">
        <v>148</v>
      </c>
      <c r="H1824" s="5" t="s">
        <v>216</v>
      </c>
      <c r="I1824">
        <v>43072</v>
      </c>
      <c r="J1824">
        <v>179</v>
      </c>
      <c r="K1824">
        <v>216</v>
      </c>
      <c r="L1824">
        <v>2</v>
      </c>
      <c r="M1824">
        <v>6264</v>
      </c>
      <c r="N1824">
        <v>4786.4359999999997</v>
      </c>
      <c r="O1824">
        <v>2393.2179999999998</v>
      </c>
      <c r="P1824">
        <v>108</v>
      </c>
      <c r="Q1824">
        <v>29</v>
      </c>
      <c r="R1824">
        <v>1477.5640000000001</v>
      </c>
      <c r="S1824">
        <v>2018</v>
      </c>
      <c r="T1824">
        <v>5</v>
      </c>
      <c r="U1824">
        <v>22</v>
      </c>
    </row>
    <row r="1825" spans="1:21" x14ac:dyDescent="0.3">
      <c r="A1825" s="5" t="s">
        <v>168</v>
      </c>
      <c r="B1825" s="5" t="s">
        <v>175</v>
      </c>
      <c r="C1825" s="5" t="s">
        <v>84</v>
      </c>
      <c r="D1825" s="5" t="s">
        <v>288</v>
      </c>
      <c r="E1825" s="5" t="s">
        <v>172</v>
      </c>
      <c r="F1825" s="6">
        <v>43251</v>
      </c>
      <c r="G1825" s="5" t="s">
        <v>148</v>
      </c>
      <c r="H1825" s="5" t="s">
        <v>222</v>
      </c>
      <c r="I1825">
        <v>43072</v>
      </c>
      <c r="J1825">
        <v>179</v>
      </c>
      <c r="K1825">
        <v>134</v>
      </c>
      <c r="L1825">
        <v>1</v>
      </c>
      <c r="M1825">
        <v>3886</v>
      </c>
      <c r="N1825">
        <v>2393.2179999999998</v>
      </c>
      <c r="O1825">
        <v>2393.2179999999998</v>
      </c>
      <c r="P1825">
        <v>134</v>
      </c>
      <c r="Q1825">
        <v>29</v>
      </c>
      <c r="R1825">
        <v>1492.7819999999999</v>
      </c>
      <c r="S1825">
        <v>2018</v>
      </c>
      <c r="T1825">
        <v>5</v>
      </c>
      <c r="U1825">
        <v>22</v>
      </c>
    </row>
    <row r="1826" spans="1:21" x14ac:dyDescent="0.3">
      <c r="A1826" s="5" t="s">
        <v>168</v>
      </c>
      <c r="B1826" s="5" t="s">
        <v>175</v>
      </c>
      <c r="C1826" s="5" t="s">
        <v>84</v>
      </c>
      <c r="D1826" s="5" t="s">
        <v>288</v>
      </c>
      <c r="E1826" s="5" t="s">
        <v>172</v>
      </c>
      <c r="F1826" s="6">
        <v>43251</v>
      </c>
      <c r="G1826" s="5" t="s">
        <v>148</v>
      </c>
      <c r="H1826" s="5" t="s">
        <v>183</v>
      </c>
      <c r="I1826">
        <v>43072</v>
      </c>
      <c r="J1826">
        <v>179</v>
      </c>
      <c r="K1826">
        <v>118</v>
      </c>
      <c r="L1826">
        <v>1</v>
      </c>
      <c r="M1826">
        <v>3422</v>
      </c>
      <c r="N1826">
        <v>2393.2179999999998</v>
      </c>
      <c r="O1826">
        <v>2393.2179999999998</v>
      </c>
      <c r="P1826">
        <v>118</v>
      </c>
      <c r="Q1826">
        <v>29</v>
      </c>
      <c r="R1826">
        <v>1028.7819999999999</v>
      </c>
      <c r="S1826">
        <v>2018</v>
      </c>
      <c r="T1826">
        <v>5</v>
      </c>
      <c r="U1826">
        <v>22</v>
      </c>
    </row>
    <row r="1827" spans="1:21" x14ac:dyDescent="0.3">
      <c r="A1827" s="5" t="s">
        <v>168</v>
      </c>
      <c r="B1827" s="5" t="s">
        <v>175</v>
      </c>
      <c r="C1827" s="5" t="s">
        <v>84</v>
      </c>
      <c r="D1827" s="5" t="s">
        <v>288</v>
      </c>
      <c r="E1827" s="5" t="s">
        <v>172</v>
      </c>
      <c r="F1827" s="6">
        <v>43251</v>
      </c>
      <c r="G1827" s="5" t="s">
        <v>148</v>
      </c>
      <c r="H1827" s="5" t="s">
        <v>182</v>
      </c>
      <c r="I1827">
        <v>43072</v>
      </c>
      <c r="J1827">
        <v>179</v>
      </c>
      <c r="K1827">
        <v>138</v>
      </c>
      <c r="L1827">
        <v>1</v>
      </c>
      <c r="M1827">
        <v>4002</v>
      </c>
      <c r="N1827">
        <v>2393.2179999999998</v>
      </c>
      <c r="O1827">
        <v>2393.2179999999998</v>
      </c>
      <c r="P1827">
        <v>138</v>
      </c>
      <c r="Q1827">
        <v>29</v>
      </c>
      <c r="R1827">
        <v>1608.7819999999999</v>
      </c>
      <c r="S1827">
        <v>2018</v>
      </c>
      <c r="T1827">
        <v>5</v>
      </c>
      <c r="U1827">
        <v>22</v>
      </c>
    </row>
    <row r="1828" spans="1:21" x14ac:dyDescent="0.3">
      <c r="A1828" s="5" t="s">
        <v>168</v>
      </c>
      <c r="B1828" s="5" t="s">
        <v>175</v>
      </c>
      <c r="C1828" s="5" t="s">
        <v>84</v>
      </c>
      <c r="D1828" s="5" t="s">
        <v>288</v>
      </c>
      <c r="E1828" s="5" t="s">
        <v>172</v>
      </c>
      <c r="F1828" s="6">
        <v>43251</v>
      </c>
      <c r="G1828" s="5" t="s">
        <v>148</v>
      </c>
      <c r="H1828" s="5" t="s">
        <v>246</v>
      </c>
      <c r="I1828">
        <v>43072</v>
      </c>
      <c r="J1828">
        <v>179</v>
      </c>
      <c r="K1828">
        <v>135</v>
      </c>
      <c r="L1828">
        <v>1</v>
      </c>
      <c r="M1828">
        <v>3915</v>
      </c>
      <c r="N1828">
        <v>2393.2179999999998</v>
      </c>
      <c r="O1828">
        <v>2393.2179999999998</v>
      </c>
      <c r="P1828">
        <v>135</v>
      </c>
      <c r="Q1828">
        <v>29</v>
      </c>
      <c r="R1828">
        <v>1521.7819999999999</v>
      </c>
      <c r="S1828">
        <v>2018</v>
      </c>
      <c r="T1828">
        <v>5</v>
      </c>
      <c r="U1828">
        <v>22</v>
      </c>
    </row>
    <row r="1829" spans="1:21" x14ac:dyDescent="0.3">
      <c r="A1829" s="5" t="s">
        <v>168</v>
      </c>
      <c r="B1829" s="5" t="s">
        <v>175</v>
      </c>
      <c r="C1829" s="5" t="s">
        <v>84</v>
      </c>
      <c r="D1829" s="5" t="s">
        <v>288</v>
      </c>
      <c r="E1829" s="5" t="s">
        <v>172</v>
      </c>
      <c r="F1829" s="6">
        <v>43251</v>
      </c>
      <c r="G1829" s="5" t="s">
        <v>148</v>
      </c>
      <c r="H1829" s="5" t="s">
        <v>184</v>
      </c>
      <c r="I1829">
        <v>43072</v>
      </c>
      <c r="J1829">
        <v>179</v>
      </c>
      <c r="K1829">
        <v>1617</v>
      </c>
      <c r="L1829">
        <v>12</v>
      </c>
      <c r="M1829">
        <v>46084.5</v>
      </c>
      <c r="N1829">
        <v>28718.616999999998</v>
      </c>
      <c r="O1829">
        <v>2393.2179999999998</v>
      </c>
      <c r="P1829">
        <v>134.75</v>
      </c>
      <c r="Q1829">
        <v>28.5</v>
      </c>
      <c r="R1829">
        <v>17365.883000000002</v>
      </c>
      <c r="S1829">
        <v>2018</v>
      </c>
      <c r="T1829">
        <v>5</v>
      </c>
      <c r="U1829">
        <v>22</v>
      </c>
    </row>
    <row r="1830" spans="1:21" x14ac:dyDescent="0.3">
      <c r="A1830" s="5" t="s">
        <v>168</v>
      </c>
      <c r="B1830" s="5" t="s">
        <v>175</v>
      </c>
      <c r="C1830" s="5" t="s">
        <v>84</v>
      </c>
      <c r="D1830" s="5" t="s">
        <v>288</v>
      </c>
      <c r="E1830" s="5" t="s">
        <v>172</v>
      </c>
      <c r="F1830" s="6">
        <v>43251</v>
      </c>
      <c r="G1830" s="5" t="s">
        <v>148</v>
      </c>
      <c r="H1830" s="5" t="s">
        <v>231</v>
      </c>
      <c r="I1830">
        <v>43072</v>
      </c>
      <c r="J1830">
        <v>179</v>
      </c>
      <c r="K1830">
        <v>110</v>
      </c>
      <c r="L1830">
        <v>1</v>
      </c>
      <c r="M1830">
        <v>3190</v>
      </c>
      <c r="N1830">
        <v>2393.2179999999998</v>
      </c>
      <c r="O1830">
        <v>2393.2179999999998</v>
      </c>
      <c r="P1830">
        <v>110</v>
      </c>
      <c r="Q1830">
        <v>29</v>
      </c>
      <c r="R1830">
        <v>796.78200000000004</v>
      </c>
      <c r="S1830">
        <v>2018</v>
      </c>
      <c r="T1830">
        <v>5</v>
      </c>
      <c r="U1830">
        <v>22</v>
      </c>
    </row>
    <row r="1831" spans="1:21" x14ac:dyDescent="0.3">
      <c r="A1831" s="5" t="s">
        <v>168</v>
      </c>
      <c r="B1831" s="5" t="s">
        <v>175</v>
      </c>
      <c r="C1831" s="5" t="s">
        <v>84</v>
      </c>
      <c r="D1831" s="5" t="s">
        <v>288</v>
      </c>
      <c r="E1831" s="5" t="s">
        <v>172</v>
      </c>
      <c r="F1831" s="6">
        <v>43251</v>
      </c>
      <c r="G1831" s="5" t="s">
        <v>148</v>
      </c>
      <c r="H1831" s="5" t="s">
        <v>185</v>
      </c>
      <c r="I1831">
        <v>43072</v>
      </c>
      <c r="J1831">
        <v>179</v>
      </c>
      <c r="K1831">
        <v>350</v>
      </c>
      <c r="L1831">
        <v>3</v>
      </c>
      <c r="M1831">
        <v>10150</v>
      </c>
      <c r="N1831">
        <v>7179.6540000000005</v>
      </c>
      <c r="O1831">
        <v>2393.2179999999998</v>
      </c>
      <c r="P1831">
        <v>116.66666666666667</v>
      </c>
      <c r="Q1831">
        <v>29</v>
      </c>
      <c r="R1831">
        <v>2970.346</v>
      </c>
      <c r="S1831">
        <v>2018</v>
      </c>
      <c r="T1831">
        <v>5</v>
      </c>
      <c r="U1831">
        <v>22</v>
      </c>
    </row>
    <row r="1832" spans="1:21" x14ac:dyDescent="0.3">
      <c r="A1832" s="5" t="s">
        <v>168</v>
      </c>
      <c r="B1832" s="5" t="s">
        <v>175</v>
      </c>
      <c r="C1832" s="5" t="s">
        <v>84</v>
      </c>
      <c r="D1832" s="5" t="s">
        <v>288</v>
      </c>
      <c r="E1832" s="5" t="s">
        <v>172</v>
      </c>
      <c r="F1832" s="6">
        <v>43251</v>
      </c>
      <c r="G1832" s="5" t="s">
        <v>148</v>
      </c>
      <c r="H1832" s="5" t="s">
        <v>287</v>
      </c>
      <c r="I1832">
        <v>43072</v>
      </c>
      <c r="J1832">
        <v>179</v>
      </c>
      <c r="K1832">
        <v>126</v>
      </c>
      <c r="L1832">
        <v>1</v>
      </c>
      <c r="M1832">
        <v>3654</v>
      </c>
      <c r="N1832">
        <v>2393.2179999999998</v>
      </c>
      <c r="O1832">
        <v>2393.2179999999998</v>
      </c>
      <c r="P1832">
        <v>126</v>
      </c>
      <c r="Q1832">
        <v>29</v>
      </c>
      <c r="R1832">
        <v>1260.7819999999999</v>
      </c>
      <c r="S1832">
        <v>2018</v>
      </c>
      <c r="T1832">
        <v>5</v>
      </c>
      <c r="U1832">
        <v>22</v>
      </c>
    </row>
    <row r="1833" spans="1:21" x14ac:dyDescent="0.3">
      <c r="A1833" s="5" t="s">
        <v>168</v>
      </c>
      <c r="B1833" s="5" t="s">
        <v>175</v>
      </c>
      <c r="C1833" s="5" t="s">
        <v>84</v>
      </c>
      <c r="D1833" s="5" t="s">
        <v>288</v>
      </c>
      <c r="E1833" s="5" t="s">
        <v>172</v>
      </c>
      <c r="F1833" s="6">
        <v>43251</v>
      </c>
      <c r="G1833" s="5" t="s">
        <v>148</v>
      </c>
      <c r="H1833" s="5" t="s">
        <v>189</v>
      </c>
      <c r="I1833">
        <v>43072</v>
      </c>
      <c r="J1833">
        <v>179</v>
      </c>
      <c r="K1833">
        <v>124</v>
      </c>
      <c r="L1833">
        <v>1</v>
      </c>
      <c r="M1833">
        <v>3596</v>
      </c>
      <c r="N1833">
        <v>2393.2179999999998</v>
      </c>
      <c r="O1833">
        <v>2393.2179999999998</v>
      </c>
      <c r="P1833">
        <v>124</v>
      </c>
      <c r="Q1833">
        <v>29</v>
      </c>
      <c r="R1833">
        <v>1202.7819999999999</v>
      </c>
      <c r="S1833">
        <v>2018</v>
      </c>
      <c r="T1833">
        <v>5</v>
      </c>
      <c r="U1833">
        <v>22</v>
      </c>
    </row>
    <row r="1834" spans="1:21" x14ac:dyDescent="0.3">
      <c r="A1834" s="5" t="s">
        <v>168</v>
      </c>
      <c r="B1834" s="5" t="s">
        <v>175</v>
      </c>
      <c r="C1834" s="5" t="s">
        <v>89</v>
      </c>
      <c r="D1834" s="5" t="s">
        <v>267</v>
      </c>
      <c r="E1834" s="5" t="s">
        <v>172</v>
      </c>
      <c r="F1834" s="6">
        <v>43251</v>
      </c>
      <c r="G1834" s="5" t="s">
        <v>148</v>
      </c>
      <c r="H1834" s="5" t="s">
        <v>190</v>
      </c>
      <c r="I1834">
        <v>43064</v>
      </c>
      <c r="J1834">
        <v>187</v>
      </c>
      <c r="K1834">
        <v>136</v>
      </c>
      <c r="L1834">
        <v>1</v>
      </c>
      <c r="M1834">
        <v>3876</v>
      </c>
      <c r="N1834">
        <v>3431.1239999999998</v>
      </c>
      <c r="O1834">
        <v>3431.1239999999998</v>
      </c>
      <c r="P1834">
        <v>136</v>
      </c>
      <c r="Q1834">
        <v>28.5</v>
      </c>
      <c r="R1834">
        <v>444.87599999999998</v>
      </c>
      <c r="S1834">
        <v>2018</v>
      </c>
      <c r="T1834">
        <v>5</v>
      </c>
      <c r="U1834">
        <v>22</v>
      </c>
    </row>
    <row r="1835" spans="1:21" x14ac:dyDescent="0.3">
      <c r="A1835" s="5" t="s">
        <v>168</v>
      </c>
      <c r="B1835" s="5" t="s">
        <v>175</v>
      </c>
      <c r="C1835" s="5" t="s">
        <v>89</v>
      </c>
      <c r="D1835" s="5" t="s">
        <v>267</v>
      </c>
      <c r="E1835" s="5" t="s">
        <v>172</v>
      </c>
      <c r="F1835" s="6">
        <v>43251</v>
      </c>
      <c r="G1835" s="5" t="s">
        <v>148</v>
      </c>
      <c r="H1835" s="5" t="s">
        <v>235</v>
      </c>
      <c r="I1835">
        <v>43064</v>
      </c>
      <c r="J1835">
        <v>187</v>
      </c>
      <c r="K1835">
        <v>124.5</v>
      </c>
      <c r="L1835">
        <v>1</v>
      </c>
      <c r="M1835">
        <v>3548.25</v>
      </c>
      <c r="N1835">
        <v>3431.1239999999998</v>
      </c>
      <c r="O1835">
        <v>3431.1239999999998</v>
      </c>
      <c r="P1835">
        <v>124.5</v>
      </c>
      <c r="Q1835">
        <v>28.5</v>
      </c>
      <c r="R1835">
        <v>117.126</v>
      </c>
      <c r="S1835">
        <v>2018</v>
      </c>
      <c r="T1835">
        <v>5</v>
      </c>
      <c r="U1835">
        <v>22</v>
      </c>
    </row>
    <row r="1836" spans="1:21" x14ac:dyDescent="0.3">
      <c r="A1836" s="5" t="s">
        <v>168</v>
      </c>
      <c r="B1836" s="5" t="s">
        <v>175</v>
      </c>
      <c r="C1836" s="5" t="s">
        <v>89</v>
      </c>
      <c r="D1836" s="5" t="s">
        <v>267</v>
      </c>
      <c r="E1836" s="5" t="s">
        <v>172</v>
      </c>
      <c r="F1836" s="6">
        <v>43251</v>
      </c>
      <c r="G1836" s="5" t="s">
        <v>148</v>
      </c>
      <c r="H1836" s="5" t="s">
        <v>194</v>
      </c>
      <c r="I1836">
        <v>43064</v>
      </c>
      <c r="J1836">
        <v>187</v>
      </c>
      <c r="K1836">
        <v>283.5</v>
      </c>
      <c r="L1836">
        <v>2</v>
      </c>
      <c r="M1836">
        <v>8079.75</v>
      </c>
      <c r="N1836">
        <v>6862.2479999999996</v>
      </c>
      <c r="O1836">
        <v>3431.1239999999998</v>
      </c>
      <c r="P1836">
        <v>141.75</v>
      </c>
      <c r="Q1836">
        <v>28.5</v>
      </c>
      <c r="R1836">
        <v>1217.502</v>
      </c>
      <c r="S1836">
        <v>2018</v>
      </c>
      <c r="T1836">
        <v>5</v>
      </c>
      <c r="U1836">
        <v>22</v>
      </c>
    </row>
    <row r="1837" spans="1:21" x14ac:dyDescent="0.3">
      <c r="A1837" s="5" t="s">
        <v>168</v>
      </c>
      <c r="B1837" s="5" t="s">
        <v>175</v>
      </c>
      <c r="C1837" s="5" t="s">
        <v>89</v>
      </c>
      <c r="D1837" s="5" t="s">
        <v>267</v>
      </c>
      <c r="E1837" s="5" t="s">
        <v>172</v>
      </c>
      <c r="F1837" s="6">
        <v>43251</v>
      </c>
      <c r="G1837" s="5" t="s">
        <v>148</v>
      </c>
      <c r="H1837" s="5" t="s">
        <v>212</v>
      </c>
      <c r="I1837">
        <v>43064</v>
      </c>
      <c r="J1837">
        <v>187</v>
      </c>
      <c r="K1837">
        <v>126.5</v>
      </c>
      <c r="L1837">
        <v>1</v>
      </c>
      <c r="M1837">
        <v>3605.25</v>
      </c>
      <c r="N1837">
        <v>3431.1239999999998</v>
      </c>
      <c r="O1837">
        <v>3431.1239999999998</v>
      </c>
      <c r="P1837">
        <v>126.5</v>
      </c>
      <c r="Q1837">
        <v>28.5</v>
      </c>
      <c r="R1837">
        <v>174.126</v>
      </c>
      <c r="S1837">
        <v>2018</v>
      </c>
      <c r="T1837">
        <v>5</v>
      </c>
      <c r="U1837">
        <v>22</v>
      </c>
    </row>
    <row r="1838" spans="1:21" x14ac:dyDescent="0.3">
      <c r="A1838" s="5" t="s">
        <v>168</v>
      </c>
      <c r="B1838" s="5" t="s">
        <v>175</v>
      </c>
      <c r="C1838" s="5" t="s">
        <v>89</v>
      </c>
      <c r="D1838" s="5" t="s">
        <v>267</v>
      </c>
      <c r="E1838" s="5" t="s">
        <v>172</v>
      </c>
      <c r="F1838" s="6">
        <v>43251</v>
      </c>
      <c r="G1838" s="5" t="s">
        <v>148</v>
      </c>
      <c r="H1838" s="5" t="s">
        <v>230</v>
      </c>
      <c r="I1838">
        <v>43064</v>
      </c>
      <c r="J1838">
        <v>187</v>
      </c>
      <c r="K1838">
        <v>2027</v>
      </c>
      <c r="L1838">
        <v>16</v>
      </c>
      <c r="M1838">
        <v>57769.5</v>
      </c>
      <c r="N1838">
        <v>54897.985999999997</v>
      </c>
      <c r="O1838">
        <v>3431.1239999999998</v>
      </c>
      <c r="P1838">
        <v>126.6875</v>
      </c>
      <c r="Q1838">
        <v>28.5</v>
      </c>
      <c r="R1838">
        <v>2871.5140000000001</v>
      </c>
      <c r="S1838">
        <v>2018</v>
      </c>
      <c r="T1838">
        <v>5</v>
      </c>
      <c r="U1838">
        <v>22</v>
      </c>
    </row>
    <row r="1839" spans="1:21" x14ac:dyDescent="0.3">
      <c r="A1839" s="5" t="s">
        <v>168</v>
      </c>
      <c r="B1839" s="5" t="s">
        <v>206</v>
      </c>
      <c r="C1839" s="5" t="s">
        <v>109</v>
      </c>
      <c r="D1839" s="5" t="s">
        <v>291</v>
      </c>
      <c r="E1839" s="5" t="s">
        <v>172</v>
      </c>
      <c r="F1839" s="6">
        <v>43251</v>
      </c>
      <c r="G1839" s="5" t="s">
        <v>148</v>
      </c>
      <c r="H1839" s="5" t="s">
        <v>173</v>
      </c>
      <c r="I1839">
        <v>43108</v>
      </c>
      <c r="J1839">
        <v>143</v>
      </c>
      <c r="K1839">
        <v>73.2</v>
      </c>
      <c r="L1839">
        <v>1</v>
      </c>
      <c r="M1839">
        <v>2342.4</v>
      </c>
      <c r="N1839">
        <v>1960.701</v>
      </c>
      <c r="O1839">
        <v>1960.701</v>
      </c>
      <c r="P1839">
        <v>73.2</v>
      </c>
      <c r="Q1839">
        <v>32</v>
      </c>
      <c r="R1839">
        <v>381.69900000000001</v>
      </c>
      <c r="S1839">
        <v>2018</v>
      </c>
      <c r="T1839">
        <v>5</v>
      </c>
      <c r="U1839">
        <v>22</v>
      </c>
    </row>
    <row r="1840" spans="1:21" x14ac:dyDescent="0.3">
      <c r="A1840" s="5" t="s">
        <v>168</v>
      </c>
      <c r="B1840" s="5" t="s">
        <v>206</v>
      </c>
      <c r="C1840" s="5" t="s">
        <v>111</v>
      </c>
      <c r="D1840" s="5" t="s">
        <v>285</v>
      </c>
      <c r="E1840" s="5" t="s">
        <v>172</v>
      </c>
      <c r="F1840" s="6">
        <v>43251</v>
      </c>
      <c r="G1840" s="5" t="s">
        <v>148</v>
      </c>
      <c r="H1840" s="5" t="s">
        <v>173</v>
      </c>
      <c r="I1840">
        <v>43065</v>
      </c>
      <c r="J1840">
        <v>186</v>
      </c>
      <c r="K1840">
        <v>1362</v>
      </c>
      <c r="L1840">
        <v>11</v>
      </c>
      <c r="M1840">
        <v>43584</v>
      </c>
      <c r="N1840">
        <v>33260.578000000001</v>
      </c>
      <c r="O1840">
        <v>3023.6889999999999</v>
      </c>
      <c r="P1840">
        <v>123.81818181818181</v>
      </c>
      <c r="Q1840">
        <v>32</v>
      </c>
      <c r="R1840">
        <v>10323.422</v>
      </c>
      <c r="S1840">
        <v>2018</v>
      </c>
      <c r="T1840">
        <v>5</v>
      </c>
      <c r="U1840">
        <v>22</v>
      </c>
    </row>
    <row r="1841" spans="1:21" x14ac:dyDescent="0.3">
      <c r="A1841" s="5" t="s">
        <v>168</v>
      </c>
      <c r="B1841" s="5" t="s">
        <v>206</v>
      </c>
      <c r="C1841" s="5" t="s">
        <v>112</v>
      </c>
      <c r="D1841" s="5" t="s">
        <v>241</v>
      </c>
      <c r="E1841" s="5" t="s">
        <v>172</v>
      </c>
      <c r="F1841" s="6">
        <v>43251</v>
      </c>
      <c r="G1841" s="5" t="s">
        <v>148</v>
      </c>
      <c r="H1841" s="5" t="s">
        <v>173</v>
      </c>
      <c r="I1841">
        <v>43071</v>
      </c>
      <c r="J1841">
        <v>180</v>
      </c>
      <c r="K1841">
        <v>1576.8</v>
      </c>
      <c r="L1841">
        <v>13</v>
      </c>
      <c r="M1841">
        <v>50457.599999999999</v>
      </c>
      <c r="N1841">
        <v>34341.750999999997</v>
      </c>
      <c r="O1841">
        <v>2641.6729999999998</v>
      </c>
      <c r="P1841">
        <v>121.29230769230769</v>
      </c>
      <c r="Q1841">
        <v>32</v>
      </c>
      <c r="R1841">
        <v>16115.849</v>
      </c>
      <c r="S1841">
        <v>2018</v>
      </c>
      <c r="T1841">
        <v>5</v>
      </c>
      <c r="U1841">
        <v>22</v>
      </c>
    </row>
    <row r="1842" spans="1:21" x14ac:dyDescent="0.3">
      <c r="A1842" s="5" t="s">
        <v>168</v>
      </c>
      <c r="B1842" s="5" t="s">
        <v>206</v>
      </c>
      <c r="C1842" s="5" t="s">
        <v>112</v>
      </c>
      <c r="D1842" s="5" t="s">
        <v>241</v>
      </c>
      <c r="E1842" s="5" t="s">
        <v>172</v>
      </c>
      <c r="F1842" s="6">
        <v>43251</v>
      </c>
      <c r="G1842" s="5" t="s">
        <v>148</v>
      </c>
      <c r="H1842" s="5" t="s">
        <v>178</v>
      </c>
      <c r="I1842">
        <v>43071</v>
      </c>
      <c r="J1842">
        <v>180</v>
      </c>
      <c r="K1842">
        <v>181.8</v>
      </c>
      <c r="L1842">
        <v>2</v>
      </c>
      <c r="M1842">
        <v>5181.3</v>
      </c>
      <c r="N1842">
        <v>5283.3459999999995</v>
      </c>
      <c r="O1842">
        <v>2641.6729999999998</v>
      </c>
      <c r="P1842">
        <v>90.9</v>
      </c>
      <c r="Q1842">
        <v>28.5</v>
      </c>
      <c r="R1842">
        <v>-102.04600000000001</v>
      </c>
      <c r="S1842">
        <v>2018</v>
      </c>
      <c r="T1842">
        <v>5</v>
      </c>
      <c r="U1842">
        <v>22</v>
      </c>
    </row>
    <row r="1843" spans="1:21" x14ac:dyDescent="0.3">
      <c r="A1843" s="5" t="s">
        <v>168</v>
      </c>
      <c r="B1843" s="5" t="s">
        <v>206</v>
      </c>
      <c r="C1843" s="5" t="s">
        <v>112</v>
      </c>
      <c r="D1843" s="5" t="s">
        <v>241</v>
      </c>
      <c r="E1843" s="5" t="s">
        <v>172</v>
      </c>
      <c r="F1843" s="6">
        <v>43251</v>
      </c>
      <c r="G1843" s="5" t="s">
        <v>148</v>
      </c>
      <c r="H1843" s="5" t="s">
        <v>197</v>
      </c>
      <c r="I1843">
        <v>43071</v>
      </c>
      <c r="J1843">
        <v>180</v>
      </c>
      <c r="K1843">
        <v>474.6</v>
      </c>
      <c r="L1843">
        <v>4</v>
      </c>
      <c r="M1843">
        <v>13526.1</v>
      </c>
      <c r="N1843">
        <v>10566.692999999999</v>
      </c>
      <c r="O1843">
        <v>2641.6729999999998</v>
      </c>
      <c r="P1843">
        <v>118.65</v>
      </c>
      <c r="Q1843">
        <v>28.5</v>
      </c>
      <c r="R1843">
        <v>2959.4070000000002</v>
      </c>
      <c r="S1843">
        <v>2018</v>
      </c>
      <c r="T1843">
        <v>5</v>
      </c>
      <c r="U1843">
        <v>22</v>
      </c>
    </row>
    <row r="1844" spans="1:21" x14ac:dyDescent="0.3">
      <c r="A1844" s="5" t="s">
        <v>168</v>
      </c>
      <c r="B1844" s="5" t="s">
        <v>206</v>
      </c>
      <c r="C1844" s="5" t="s">
        <v>112</v>
      </c>
      <c r="D1844" s="5" t="s">
        <v>241</v>
      </c>
      <c r="E1844" s="5" t="s">
        <v>172</v>
      </c>
      <c r="F1844" s="6">
        <v>43251</v>
      </c>
      <c r="G1844" s="5" t="s">
        <v>148</v>
      </c>
      <c r="H1844" s="5" t="s">
        <v>240</v>
      </c>
      <c r="I1844">
        <v>43071</v>
      </c>
      <c r="J1844">
        <v>180</v>
      </c>
      <c r="K1844">
        <v>829</v>
      </c>
      <c r="L1844">
        <v>6</v>
      </c>
      <c r="M1844">
        <v>23212</v>
      </c>
      <c r="N1844">
        <v>15850.039000000001</v>
      </c>
      <c r="O1844">
        <v>2641.6729999999998</v>
      </c>
      <c r="P1844">
        <v>138.16666666666666</v>
      </c>
      <c r="Q1844">
        <v>28</v>
      </c>
      <c r="R1844">
        <v>7361.9610000000002</v>
      </c>
      <c r="S1844">
        <v>2018</v>
      </c>
      <c r="T1844">
        <v>5</v>
      </c>
      <c r="U1844">
        <v>22</v>
      </c>
    </row>
    <row r="1845" spans="1:21" x14ac:dyDescent="0.3">
      <c r="A1845" s="5" t="s">
        <v>168</v>
      </c>
      <c r="B1845" s="5" t="s">
        <v>206</v>
      </c>
      <c r="C1845" s="5" t="s">
        <v>112</v>
      </c>
      <c r="D1845" s="5" t="s">
        <v>241</v>
      </c>
      <c r="E1845" s="5" t="s">
        <v>172</v>
      </c>
      <c r="F1845" s="6">
        <v>43251</v>
      </c>
      <c r="G1845" s="5" t="s">
        <v>148</v>
      </c>
      <c r="H1845" s="5" t="s">
        <v>209</v>
      </c>
      <c r="I1845">
        <v>43071</v>
      </c>
      <c r="J1845">
        <v>180</v>
      </c>
      <c r="K1845">
        <v>223.4</v>
      </c>
      <c r="L1845">
        <v>2</v>
      </c>
      <c r="M1845">
        <v>6366.9</v>
      </c>
      <c r="N1845">
        <v>5283.3459999999995</v>
      </c>
      <c r="O1845">
        <v>2641.6729999999998</v>
      </c>
      <c r="P1845">
        <v>111.7</v>
      </c>
      <c r="Q1845">
        <v>28.5</v>
      </c>
      <c r="R1845">
        <v>1083.5540000000001</v>
      </c>
      <c r="S1845">
        <v>2018</v>
      </c>
      <c r="T1845">
        <v>5</v>
      </c>
      <c r="U1845">
        <v>22</v>
      </c>
    </row>
    <row r="1846" spans="1:21" x14ac:dyDescent="0.3">
      <c r="A1846" s="5" t="s">
        <v>168</v>
      </c>
      <c r="B1846" s="5" t="s">
        <v>206</v>
      </c>
      <c r="C1846" s="5" t="s">
        <v>112</v>
      </c>
      <c r="D1846" s="5" t="s">
        <v>241</v>
      </c>
      <c r="E1846" s="5" t="s">
        <v>172</v>
      </c>
      <c r="F1846" s="6">
        <v>43251</v>
      </c>
      <c r="G1846" s="5" t="s">
        <v>148</v>
      </c>
      <c r="H1846" s="5" t="s">
        <v>190</v>
      </c>
      <c r="I1846">
        <v>43071</v>
      </c>
      <c r="J1846">
        <v>180</v>
      </c>
      <c r="K1846">
        <v>87.8</v>
      </c>
      <c r="L1846">
        <v>1</v>
      </c>
      <c r="M1846">
        <v>2502.3000000000002</v>
      </c>
      <c r="N1846">
        <v>2641.6729999999998</v>
      </c>
      <c r="O1846">
        <v>2641.6729999999998</v>
      </c>
      <c r="P1846">
        <v>87.8</v>
      </c>
      <c r="Q1846">
        <v>28.5</v>
      </c>
      <c r="R1846">
        <v>-139.37299999999999</v>
      </c>
      <c r="S1846">
        <v>2018</v>
      </c>
      <c r="T1846">
        <v>5</v>
      </c>
      <c r="U1846">
        <v>22</v>
      </c>
    </row>
    <row r="1847" spans="1:21" x14ac:dyDescent="0.3">
      <c r="A1847" s="5" t="s">
        <v>168</v>
      </c>
      <c r="B1847" s="5" t="s">
        <v>206</v>
      </c>
      <c r="C1847" s="5" t="s">
        <v>113</v>
      </c>
      <c r="D1847" s="5" t="s">
        <v>292</v>
      </c>
      <c r="E1847" s="5" t="s">
        <v>172</v>
      </c>
      <c r="F1847" s="6">
        <v>43251</v>
      </c>
      <c r="G1847" s="5" t="s">
        <v>148</v>
      </c>
      <c r="H1847" s="5" t="s">
        <v>173</v>
      </c>
      <c r="I1847">
        <v>43079</v>
      </c>
      <c r="J1847">
        <v>172</v>
      </c>
      <c r="K1847">
        <v>602</v>
      </c>
      <c r="L1847">
        <v>1</v>
      </c>
      <c r="M1847">
        <v>1926.4</v>
      </c>
      <c r="N1847">
        <v>2684.4169999999999</v>
      </c>
      <c r="O1847">
        <v>2684.4169999999999</v>
      </c>
      <c r="P1847">
        <v>602</v>
      </c>
      <c r="Q1847">
        <v>3.2</v>
      </c>
      <c r="R1847">
        <v>-758.01700000000005</v>
      </c>
      <c r="S1847">
        <v>2018</v>
      </c>
      <c r="T1847">
        <v>5</v>
      </c>
      <c r="U1847">
        <v>22</v>
      </c>
    </row>
    <row r="1848" spans="1:21" x14ac:dyDescent="0.3">
      <c r="A1848" s="5" t="s">
        <v>168</v>
      </c>
      <c r="B1848" s="5" t="s">
        <v>175</v>
      </c>
      <c r="C1848" s="5" t="s">
        <v>89</v>
      </c>
      <c r="D1848" s="5" t="s">
        <v>267</v>
      </c>
      <c r="E1848" s="5" t="s">
        <v>172</v>
      </c>
      <c r="F1848" s="6">
        <v>43252</v>
      </c>
      <c r="G1848" s="5" t="s">
        <v>148</v>
      </c>
      <c r="H1848" s="5" t="s">
        <v>264</v>
      </c>
      <c r="I1848">
        <v>43064</v>
      </c>
      <c r="J1848">
        <v>188</v>
      </c>
      <c r="K1848">
        <v>1756</v>
      </c>
      <c r="L1848">
        <v>14</v>
      </c>
      <c r="M1848">
        <v>49168</v>
      </c>
      <c r="N1848">
        <v>48035.737999999998</v>
      </c>
      <c r="O1848">
        <v>3431.1239999999998</v>
      </c>
      <c r="P1848">
        <v>125.42857142857143</v>
      </c>
      <c r="Q1848">
        <v>28</v>
      </c>
      <c r="R1848">
        <v>1132.2619999999999</v>
      </c>
      <c r="S1848">
        <v>2018</v>
      </c>
      <c r="T1848">
        <v>6</v>
      </c>
      <c r="U1848">
        <v>22</v>
      </c>
    </row>
    <row r="1849" spans="1:21" x14ac:dyDescent="0.3">
      <c r="A1849" s="5" t="s">
        <v>168</v>
      </c>
      <c r="B1849" s="5" t="s">
        <v>175</v>
      </c>
      <c r="C1849" s="5" t="s">
        <v>84</v>
      </c>
      <c r="D1849" s="5" t="s">
        <v>288</v>
      </c>
      <c r="E1849" s="5" t="s">
        <v>172</v>
      </c>
      <c r="F1849" s="6">
        <v>43253</v>
      </c>
      <c r="G1849" s="5" t="s">
        <v>148</v>
      </c>
      <c r="H1849" s="5" t="s">
        <v>194</v>
      </c>
      <c r="I1849">
        <v>43072</v>
      </c>
      <c r="J1849">
        <v>181</v>
      </c>
      <c r="K1849">
        <v>272</v>
      </c>
      <c r="L1849">
        <v>2</v>
      </c>
      <c r="M1849">
        <v>7752</v>
      </c>
      <c r="N1849">
        <v>4786.4359999999997</v>
      </c>
      <c r="O1849">
        <v>2393.2179999999998</v>
      </c>
      <c r="P1849">
        <v>136</v>
      </c>
      <c r="Q1849">
        <v>28.5</v>
      </c>
      <c r="R1849">
        <v>2965.5639999999999</v>
      </c>
      <c r="S1849">
        <v>2018</v>
      </c>
      <c r="T1849">
        <v>6</v>
      </c>
      <c r="U1849">
        <v>22</v>
      </c>
    </row>
    <row r="1850" spans="1:21" x14ac:dyDescent="0.3">
      <c r="A1850" s="5" t="s">
        <v>168</v>
      </c>
      <c r="B1850" s="5" t="s">
        <v>175</v>
      </c>
      <c r="C1850" s="5" t="s">
        <v>84</v>
      </c>
      <c r="D1850" s="5" t="s">
        <v>288</v>
      </c>
      <c r="E1850" s="5" t="s">
        <v>172</v>
      </c>
      <c r="F1850" s="6">
        <v>43253</v>
      </c>
      <c r="G1850" s="5" t="s">
        <v>148</v>
      </c>
      <c r="H1850" s="5" t="s">
        <v>173</v>
      </c>
      <c r="I1850">
        <v>43072</v>
      </c>
      <c r="J1850">
        <v>181</v>
      </c>
      <c r="K1850">
        <v>107</v>
      </c>
      <c r="L1850">
        <v>1</v>
      </c>
      <c r="M1850">
        <v>3424</v>
      </c>
      <c r="N1850">
        <v>2393.2179999999998</v>
      </c>
      <c r="O1850">
        <v>2393.2179999999998</v>
      </c>
      <c r="P1850">
        <v>107</v>
      </c>
      <c r="Q1850">
        <v>32</v>
      </c>
      <c r="R1850">
        <v>1030.7819999999999</v>
      </c>
      <c r="S1850">
        <v>2018</v>
      </c>
      <c r="T1850">
        <v>6</v>
      </c>
      <c r="U1850">
        <v>22</v>
      </c>
    </row>
    <row r="1851" spans="1:21" x14ac:dyDescent="0.3">
      <c r="A1851" s="5" t="s">
        <v>168</v>
      </c>
      <c r="B1851" s="5" t="s">
        <v>175</v>
      </c>
      <c r="C1851" s="5" t="s">
        <v>84</v>
      </c>
      <c r="D1851" s="5" t="s">
        <v>288</v>
      </c>
      <c r="E1851" s="5" t="s">
        <v>172</v>
      </c>
      <c r="F1851" s="6">
        <v>43253</v>
      </c>
      <c r="G1851" s="5" t="s">
        <v>148</v>
      </c>
      <c r="H1851" s="5" t="s">
        <v>263</v>
      </c>
      <c r="I1851">
        <v>43072</v>
      </c>
      <c r="J1851">
        <v>181</v>
      </c>
      <c r="K1851">
        <v>236.5</v>
      </c>
      <c r="L1851">
        <v>2</v>
      </c>
      <c r="M1851">
        <v>6622</v>
      </c>
      <c r="N1851">
        <v>4786.4359999999997</v>
      </c>
      <c r="O1851">
        <v>2393.2179999999998</v>
      </c>
      <c r="P1851">
        <v>118.25</v>
      </c>
      <c r="Q1851">
        <v>28</v>
      </c>
      <c r="R1851">
        <v>1835.5640000000001</v>
      </c>
      <c r="S1851">
        <v>2018</v>
      </c>
      <c r="T1851">
        <v>6</v>
      </c>
      <c r="U1851">
        <v>22</v>
      </c>
    </row>
    <row r="1852" spans="1:21" x14ac:dyDescent="0.3">
      <c r="A1852" s="5" t="s">
        <v>168</v>
      </c>
      <c r="B1852" s="5" t="s">
        <v>175</v>
      </c>
      <c r="C1852" s="5" t="s">
        <v>87</v>
      </c>
      <c r="D1852" s="5" t="s">
        <v>290</v>
      </c>
      <c r="E1852" s="5" t="s">
        <v>172</v>
      </c>
      <c r="F1852" s="6">
        <v>43253</v>
      </c>
      <c r="G1852" s="5" t="s">
        <v>148</v>
      </c>
      <c r="H1852" s="5" t="s">
        <v>263</v>
      </c>
      <c r="I1852">
        <v>43083</v>
      </c>
      <c r="J1852">
        <v>170</v>
      </c>
      <c r="K1852">
        <v>439</v>
      </c>
      <c r="L1852">
        <v>4</v>
      </c>
      <c r="M1852">
        <v>12292</v>
      </c>
      <c r="N1852">
        <v>9311.3539999999994</v>
      </c>
      <c r="O1852">
        <v>2327.8389999999999</v>
      </c>
      <c r="P1852">
        <v>109.75</v>
      </c>
      <c r="Q1852">
        <v>28</v>
      </c>
      <c r="R1852">
        <v>2980.6460000000002</v>
      </c>
      <c r="S1852">
        <v>2018</v>
      </c>
      <c r="T1852">
        <v>6</v>
      </c>
      <c r="U1852">
        <v>22</v>
      </c>
    </row>
    <row r="1853" spans="1:21" x14ac:dyDescent="0.3">
      <c r="A1853" s="5" t="s">
        <v>168</v>
      </c>
      <c r="B1853" s="5" t="s">
        <v>175</v>
      </c>
      <c r="C1853" s="5" t="s">
        <v>89</v>
      </c>
      <c r="D1853" s="5" t="s">
        <v>267</v>
      </c>
      <c r="E1853" s="5" t="s">
        <v>172</v>
      </c>
      <c r="F1853" s="6">
        <v>43253</v>
      </c>
      <c r="G1853" s="5" t="s">
        <v>148</v>
      </c>
      <c r="H1853" s="5" t="s">
        <v>173</v>
      </c>
      <c r="I1853">
        <v>43064</v>
      </c>
      <c r="J1853">
        <v>189</v>
      </c>
      <c r="K1853">
        <v>111.5</v>
      </c>
      <c r="L1853">
        <v>1</v>
      </c>
      <c r="M1853">
        <v>3568</v>
      </c>
      <c r="N1853">
        <v>3431.1239999999998</v>
      </c>
      <c r="O1853">
        <v>3431.1239999999998</v>
      </c>
      <c r="P1853">
        <v>111.5</v>
      </c>
      <c r="Q1853">
        <v>32</v>
      </c>
      <c r="R1853">
        <v>136.876</v>
      </c>
      <c r="S1853">
        <v>2018</v>
      </c>
      <c r="T1853">
        <v>6</v>
      </c>
      <c r="U1853">
        <v>22</v>
      </c>
    </row>
    <row r="1854" spans="1:21" x14ac:dyDescent="0.3">
      <c r="A1854" s="5" t="s">
        <v>168</v>
      </c>
      <c r="B1854" s="5" t="s">
        <v>206</v>
      </c>
      <c r="C1854" s="5" t="s">
        <v>112</v>
      </c>
      <c r="D1854" s="5" t="s">
        <v>241</v>
      </c>
      <c r="E1854" s="5" t="s">
        <v>172</v>
      </c>
      <c r="F1854" s="6">
        <v>43253</v>
      </c>
      <c r="G1854" s="5" t="s">
        <v>148</v>
      </c>
      <c r="H1854" s="5" t="s">
        <v>220</v>
      </c>
      <c r="I1854">
        <v>43071</v>
      </c>
      <c r="J1854">
        <v>182</v>
      </c>
      <c r="K1854">
        <v>224</v>
      </c>
      <c r="L1854">
        <v>2</v>
      </c>
      <c r="M1854">
        <v>6496</v>
      </c>
      <c r="N1854">
        <v>5283.3459999999995</v>
      </c>
      <c r="O1854">
        <v>2641.6729999999998</v>
      </c>
      <c r="P1854">
        <v>112</v>
      </c>
      <c r="Q1854">
        <v>29</v>
      </c>
      <c r="R1854">
        <v>1212.654</v>
      </c>
      <c r="S1854">
        <v>2018</v>
      </c>
      <c r="T1854">
        <v>6</v>
      </c>
      <c r="U1854">
        <v>22</v>
      </c>
    </row>
    <row r="1855" spans="1:21" x14ac:dyDescent="0.3">
      <c r="A1855" s="5" t="s">
        <v>168</v>
      </c>
      <c r="B1855" s="5" t="s">
        <v>206</v>
      </c>
      <c r="C1855" s="5" t="s">
        <v>112</v>
      </c>
      <c r="D1855" s="5" t="s">
        <v>241</v>
      </c>
      <c r="E1855" s="5" t="s">
        <v>172</v>
      </c>
      <c r="F1855" s="6">
        <v>43253</v>
      </c>
      <c r="G1855" s="5" t="s">
        <v>148</v>
      </c>
      <c r="H1855" s="5" t="s">
        <v>216</v>
      </c>
      <c r="I1855">
        <v>43071</v>
      </c>
      <c r="J1855">
        <v>182</v>
      </c>
      <c r="K1855">
        <v>114</v>
      </c>
      <c r="L1855">
        <v>1</v>
      </c>
      <c r="M1855">
        <v>3306</v>
      </c>
      <c r="N1855">
        <v>2641.6729999999998</v>
      </c>
      <c r="O1855">
        <v>2641.6729999999998</v>
      </c>
      <c r="P1855">
        <v>114</v>
      </c>
      <c r="Q1855">
        <v>29</v>
      </c>
      <c r="R1855">
        <v>664.327</v>
      </c>
      <c r="S1855">
        <v>2018</v>
      </c>
      <c r="T1855">
        <v>6</v>
      </c>
      <c r="U1855">
        <v>22</v>
      </c>
    </row>
    <row r="1856" spans="1:21" x14ac:dyDescent="0.3">
      <c r="A1856" s="5" t="s">
        <v>168</v>
      </c>
      <c r="B1856" s="5" t="s">
        <v>206</v>
      </c>
      <c r="C1856" s="5" t="s">
        <v>112</v>
      </c>
      <c r="D1856" s="5" t="s">
        <v>241</v>
      </c>
      <c r="E1856" s="5" t="s">
        <v>172</v>
      </c>
      <c r="F1856" s="6">
        <v>43253</v>
      </c>
      <c r="G1856" s="5" t="s">
        <v>148</v>
      </c>
      <c r="H1856" s="5" t="s">
        <v>203</v>
      </c>
      <c r="I1856">
        <v>43071</v>
      </c>
      <c r="J1856">
        <v>182</v>
      </c>
      <c r="K1856">
        <v>210</v>
      </c>
      <c r="L1856">
        <v>2</v>
      </c>
      <c r="M1856">
        <v>6090</v>
      </c>
      <c r="N1856">
        <v>5283.3459999999995</v>
      </c>
      <c r="O1856">
        <v>2641.6729999999998</v>
      </c>
      <c r="P1856">
        <v>105</v>
      </c>
      <c r="Q1856">
        <v>29</v>
      </c>
      <c r="R1856">
        <v>806.654</v>
      </c>
      <c r="S1856">
        <v>2018</v>
      </c>
      <c r="T1856">
        <v>6</v>
      </c>
      <c r="U1856">
        <v>22</v>
      </c>
    </row>
    <row r="1857" spans="1:21" x14ac:dyDescent="0.3">
      <c r="A1857" s="5" t="s">
        <v>168</v>
      </c>
      <c r="B1857" s="5" t="s">
        <v>206</v>
      </c>
      <c r="C1857" s="5" t="s">
        <v>112</v>
      </c>
      <c r="D1857" s="5" t="s">
        <v>241</v>
      </c>
      <c r="E1857" s="5" t="s">
        <v>172</v>
      </c>
      <c r="F1857" s="6">
        <v>43253</v>
      </c>
      <c r="G1857" s="5" t="s">
        <v>148</v>
      </c>
      <c r="H1857" s="5" t="s">
        <v>226</v>
      </c>
      <c r="I1857">
        <v>43071</v>
      </c>
      <c r="J1857">
        <v>182</v>
      </c>
      <c r="K1857">
        <v>362</v>
      </c>
      <c r="L1857">
        <v>3</v>
      </c>
      <c r="M1857">
        <v>10498</v>
      </c>
      <c r="N1857">
        <v>7925.0190000000002</v>
      </c>
      <c r="O1857">
        <v>2641.6729999999998</v>
      </c>
      <c r="P1857">
        <v>120.66666666666667</v>
      </c>
      <c r="Q1857">
        <v>29</v>
      </c>
      <c r="R1857">
        <v>2572.9810000000002</v>
      </c>
      <c r="S1857">
        <v>2018</v>
      </c>
      <c r="T1857">
        <v>6</v>
      </c>
      <c r="U1857">
        <v>22</v>
      </c>
    </row>
    <row r="1858" spans="1:21" x14ac:dyDescent="0.3">
      <c r="A1858" s="5" t="s">
        <v>168</v>
      </c>
      <c r="B1858" s="5" t="s">
        <v>206</v>
      </c>
      <c r="C1858" s="5" t="s">
        <v>112</v>
      </c>
      <c r="D1858" s="5" t="s">
        <v>241</v>
      </c>
      <c r="E1858" s="5" t="s">
        <v>172</v>
      </c>
      <c r="F1858" s="6">
        <v>43253</v>
      </c>
      <c r="G1858" s="5" t="s">
        <v>148</v>
      </c>
      <c r="H1858" s="5" t="s">
        <v>187</v>
      </c>
      <c r="I1858">
        <v>43071</v>
      </c>
      <c r="J1858">
        <v>182</v>
      </c>
      <c r="K1858">
        <v>250</v>
      </c>
      <c r="L1858">
        <v>2</v>
      </c>
      <c r="M1858">
        <v>7250</v>
      </c>
      <c r="N1858">
        <v>5283.3459999999995</v>
      </c>
      <c r="O1858">
        <v>2641.6729999999998</v>
      </c>
      <c r="P1858">
        <v>125</v>
      </c>
      <c r="Q1858">
        <v>29</v>
      </c>
      <c r="R1858">
        <v>1966.654</v>
      </c>
      <c r="S1858">
        <v>2018</v>
      </c>
      <c r="T1858">
        <v>6</v>
      </c>
      <c r="U1858">
        <v>22</v>
      </c>
    </row>
    <row r="1859" spans="1:21" x14ac:dyDescent="0.3">
      <c r="A1859" s="5" t="s">
        <v>168</v>
      </c>
      <c r="B1859" s="5" t="s">
        <v>206</v>
      </c>
      <c r="C1859" s="5" t="s">
        <v>112</v>
      </c>
      <c r="D1859" s="5" t="s">
        <v>241</v>
      </c>
      <c r="E1859" s="5" t="s">
        <v>172</v>
      </c>
      <c r="F1859" s="6">
        <v>43253</v>
      </c>
      <c r="G1859" s="5" t="s">
        <v>148</v>
      </c>
      <c r="H1859" s="5" t="s">
        <v>204</v>
      </c>
      <c r="I1859">
        <v>43071</v>
      </c>
      <c r="J1859">
        <v>182</v>
      </c>
      <c r="K1859">
        <v>464</v>
      </c>
      <c r="L1859">
        <v>4</v>
      </c>
      <c r="M1859">
        <v>13456</v>
      </c>
      <c r="N1859">
        <v>10566.692999999999</v>
      </c>
      <c r="O1859">
        <v>2641.6729999999998</v>
      </c>
      <c r="P1859">
        <v>116</v>
      </c>
      <c r="Q1859">
        <v>29</v>
      </c>
      <c r="R1859">
        <v>2889.3069999999998</v>
      </c>
      <c r="S1859">
        <v>2018</v>
      </c>
      <c r="T1859">
        <v>6</v>
      </c>
      <c r="U1859">
        <v>22</v>
      </c>
    </row>
    <row r="1860" spans="1:21" x14ac:dyDescent="0.3">
      <c r="A1860" s="5" t="s">
        <v>168</v>
      </c>
      <c r="B1860" s="5" t="s">
        <v>206</v>
      </c>
      <c r="C1860" s="5" t="s">
        <v>112</v>
      </c>
      <c r="D1860" s="5" t="s">
        <v>241</v>
      </c>
      <c r="E1860" s="5" t="s">
        <v>172</v>
      </c>
      <c r="F1860" s="6">
        <v>43253</v>
      </c>
      <c r="G1860" s="5" t="s">
        <v>148</v>
      </c>
      <c r="H1860" s="5" t="s">
        <v>234</v>
      </c>
      <c r="I1860">
        <v>43071</v>
      </c>
      <c r="J1860">
        <v>182</v>
      </c>
      <c r="K1860">
        <v>135</v>
      </c>
      <c r="L1860">
        <v>1</v>
      </c>
      <c r="M1860">
        <v>3915</v>
      </c>
      <c r="N1860">
        <v>2641.6729999999998</v>
      </c>
      <c r="O1860">
        <v>2641.6729999999998</v>
      </c>
      <c r="P1860">
        <v>135</v>
      </c>
      <c r="Q1860">
        <v>29</v>
      </c>
      <c r="R1860">
        <v>1273.327</v>
      </c>
      <c r="S1860">
        <v>2018</v>
      </c>
      <c r="T1860">
        <v>6</v>
      </c>
      <c r="U1860">
        <v>22</v>
      </c>
    </row>
    <row r="1861" spans="1:21" x14ac:dyDescent="0.3">
      <c r="A1861" s="5" t="s">
        <v>168</v>
      </c>
      <c r="B1861" s="5" t="s">
        <v>206</v>
      </c>
      <c r="C1861" s="5" t="s">
        <v>112</v>
      </c>
      <c r="D1861" s="5" t="s">
        <v>241</v>
      </c>
      <c r="E1861" s="5" t="s">
        <v>172</v>
      </c>
      <c r="F1861" s="6">
        <v>43253</v>
      </c>
      <c r="G1861" s="5" t="s">
        <v>148</v>
      </c>
      <c r="H1861" s="5" t="s">
        <v>180</v>
      </c>
      <c r="I1861">
        <v>43071</v>
      </c>
      <c r="J1861">
        <v>182</v>
      </c>
      <c r="K1861">
        <v>214</v>
      </c>
      <c r="L1861">
        <v>2</v>
      </c>
      <c r="M1861">
        <v>6206</v>
      </c>
      <c r="N1861">
        <v>5283.3459999999995</v>
      </c>
      <c r="O1861">
        <v>2641.6729999999998</v>
      </c>
      <c r="P1861">
        <v>107</v>
      </c>
      <c r="Q1861">
        <v>29</v>
      </c>
      <c r="R1861">
        <v>922.654</v>
      </c>
      <c r="S1861">
        <v>2018</v>
      </c>
      <c r="T1861">
        <v>6</v>
      </c>
      <c r="U1861">
        <v>22</v>
      </c>
    </row>
    <row r="1862" spans="1:21" x14ac:dyDescent="0.3">
      <c r="A1862" s="5" t="s">
        <v>168</v>
      </c>
      <c r="B1862" s="5" t="s">
        <v>206</v>
      </c>
      <c r="C1862" s="5" t="s">
        <v>112</v>
      </c>
      <c r="D1862" s="5" t="s">
        <v>241</v>
      </c>
      <c r="E1862" s="5" t="s">
        <v>172</v>
      </c>
      <c r="F1862" s="6">
        <v>43253</v>
      </c>
      <c r="G1862" s="5" t="s">
        <v>148</v>
      </c>
      <c r="H1862" s="5" t="s">
        <v>205</v>
      </c>
      <c r="I1862">
        <v>43071</v>
      </c>
      <c r="J1862">
        <v>182</v>
      </c>
      <c r="K1862">
        <v>320</v>
      </c>
      <c r="L1862">
        <v>3</v>
      </c>
      <c r="M1862">
        <v>9280</v>
      </c>
      <c r="N1862">
        <v>7925.0190000000002</v>
      </c>
      <c r="O1862">
        <v>2641.6729999999998</v>
      </c>
      <c r="P1862">
        <v>106.66666666666667</v>
      </c>
      <c r="Q1862">
        <v>29</v>
      </c>
      <c r="R1862">
        <v>1354.981</v>
      </c>
      <c r="S1862">
        <v>2018</v>
      </c>
      <c r="T1862">
        <v>6</v>
      </c>
      <c r="U1862">
        <v>22</v>
      </c>
    </row>
    <row r="1863" spans="1:21" x14ac:dyDescent="0.3">
      <c r="A1863" s="5" t="s">
        <v>168</v>
      </c>
      <c r="B1863" s="5" t="s">
        <v>206</v>
      </c>
      <c r="C1863" s="5" t="s">
        <v>112</v>
      </c>
      <c r="D1863" s="5" t="s">
        <v>241</v>
      </c>
      <c r="E1863" s="5" t="s">
        <v>172</v>
      </c>
      <c r="F1863" s="6">
        <v>43253</v>
      </c>
      <c r="G1863" s="5" t="s">
        <v>148</v>
      </c>
      <c r="H1863" s="5" t="s">
        <v>181</v>
      </c>
      <c r="I1863">
        <v>43071</v>
      </c>
      <c r="J1863">
        <v>182</v>
      </c>
      <c r="K1863">
        <v>370</v>
      </c>
      <c r="L1863">
        <v>3</v>
      </c>
      <c r="M1863">
        <v>10730</v>
      </c>
      <c r="N1863">
        <v>7925.0190000000002</v>
      </c>
      <c r="O1863">
        <v>2641.6729999999998</v>
      </c>
      <c r="P1863">
        <v>123.33333333333333</v>
      </c>
      <c r="Q1863">
        <v>29</v>
      </c>
      <c r="R1863">
        <v>2804.9810000000002</v>
      </c>
      <c r="S1863">
        <v>2018</v>
      </c>
      <c r="T1863">
        <v>6</v>
      </c>
      <c r="U1863">
        <v>22</v>
      </c>
    </row>
    <row r="1864" spans="1:21" x14ac:dyDescent="0.3">
      <c r="A1864" s="5" t="s">
        <v>168</v>
      </c>
      <c r="B1864" s="5" t="s">
        <v>206</v>
      </c>
      <c r="C1864" s="5" t="s">
        <v>112</v>
      </c>
      <c r="D1864" s="5" t="s">
        <v>241</v>
      </c>
      <c r="E1864" s="5" t="s">
        <v>172</v>
      </c>
      <c r="F1864" s="6">
        <v>43253</v>
      </c>
      <c r="G1864" s="5" t="s">
        <v>148</v>
      </c>
      <c r="H1864" s="5" t="s">
        <v>183</v>
      </c>
      <c r="I1864">
        <v>43071</v>
      </c>
      <c r="J1864">
        <v>182</v>
      </c>
      <c r="K1864">
        <v>590</v>
      </c>
      <c r="L1864">
        <v>5</v>
      </c>
      <c r="M1864">
        <v>17110</v>
      </c>
      <c r="N1864">
        <v>13208.366</v>
      </c>
      <c r="O1864">
        <v>2641.6729999999998</v>
      </c>
      <c r="P1864">
        <v>118</v>
      </c>
      <c r="Q1864">
        <v>29</v>
      </c>
      <c r="R1864">
        <v>3901.634</v>
      </c>
      <c r="S1864">
        <v>2018</v>
      </c>
      <c r="T1864">
        <v>6</v>
      </c>
      <c r="U1864">
        <v>22</v>
      </c>
    </row>
    <row r="1865" spans="1:21" x14ac:dyDescent="0.3">
      <c r="A1865" s="5" t="s">
        <v>168</v>
      </c>
      <c r="B1865" s="5" t="s">
        <v>206</v>
      </c>
      <c r="C1865" s="5" t="s">
        <v>112</v>
      </c>
      <c r="D1865" s="5" t="s">
        <v>241</v>
      </c>
      <c r="E1865" s="5" t="s">
        <v>172</v>
      </c>
      <c r="F1865" s="6">
        <v>43253</v>
      </c>
      <c r="G1865" s="5" t="s">
        <v>148</v>
      </c>
      <c r="H1865" s="5" t="s">
        <v>182</v>
      </c>
      <c r="I1865">
        <v>43071</v>
      </c>
      <c r="J1865">
        <v>182</v>
      </c>
      <c r="K1865">
        <v>243</v>
      </c>
      <c r="L1865">
        <v>2</v>
      </c>
      <c r="M1865">
        <v>7047</v>
      </c>
      <c r="N1865">
        <v>5283.3459999999995</v>
      </c>
      <c r="O1865">
        <v>2641.6729999999998</v>
      </c>
      <c r="P1865">
        <v>121.5</v>
      </c>
      <c r="Q1865">
        <v>29</v>
      </c>
      <c r="R1865">
        <v>1763.654</v>
      </c>
      <c r="S1865">
        <v>2018</v>
      </c>
      <c r="T1865">
        <v>6</v>
      </c>
      <c r="U1865">
        <v>22</v>
      </c>
    </row>
    <row r="1866" spans="1:21" x14ac:dyDescent="0.3">
      <c r="A1866" s="5" t="s">
        <v>168</v>
      </c>
      <c r="B1866" s="5" t="s">
        <v>206</v>
      </c>
      <c r="C1866" s="5" t="s">
        <v>112</v>
      </c>
      <c r="D1866" s="5" t="s">
        <v>241</v>
      </c>
      <c r="E1866" s="5" t="s">
        <v>172</v>
      </c>
      <c r="F1866" s="6">
        <v>43253</v>
      </c>
      <c r="G1866" s="5" t="s">
        <v>148</v>
      </c>
      <c r="H1866" s="5" t="s">
        <v>246</v>
      </c>
      <c r="I1866">
        <v>43071</v>
      </c>
      <c r="J1866">
        <v>182</v>
      </c>
      <c r="K1866">
        <v>480</v>
      </c>
      <c r="L1866">
        <v>4</v>
      </c>
      <c r="M1866">
        <v>13920</v>
      </c>
      <c r="N1866">
        <v>10566.692999999999</v>
      </c>
      <c r="O1866">
        <v>2641.6729999999998</v>
      </c>
      <c r="P1866">
        <v>120</v>
      </c>
      <c r="Q1866">
        <v>29</v>
      </c>
      <c r="R1866">
        <v>3353.3069999999998</v>
      </c>
      <c r="S1866">
        <v>2018</v>
      </c>
      <c r="T1866">
        <v>6</v>
      </c>
      <c r="U1866">
        <v>22</v>
      </c>
    </row>
    <row r="1867" spans="1:21" x14ac:dyDescent="0.3">
      <c r="A1867" s="5" t="s">
        <v>168</v>
      </c>
      <c r="B1867" s="5" t="s">
        <v>206</v>
      </c>
      <c r="C1867" s="5" t="s">
        <v>112</v>
      </c>
      <c r="D1867" s="5" t="s">
        <v>241</v>
      </c>
      <c r="E1867" s="5" t="s">
        <v>172</v>
      </c>
      <c r="F1867" s="6">
        <v>43253</v>
      </c>
      <c r="G1867" s="5" t="s">
        <v>148</v>
      </c>
      <c r="H1867" s="5" t="s">
        <v>186</v>
      </c>
      <c r="I1867">
        <v>43071</v>
      </c>
      <c r="J1867">
        <v>182</v>
      </c>
      <c r="K1867">
        <v>244</v>
      </c>
      <c r="L1867">
        <v>2</v>
      </c>
      <c r="M1867">
        <v>7076</v>
      </c>
      <c r="N1867">
        <v>5283.3459999999995</v>
      </c>
      <c r="O1867">
        <v>2641.6729999999998</v>
      </c>
      <c r="P1867">
        <v>122</v>
      </c>
      <c r="Q1867">
        <v>29</v>
      </c>
      <c r="R1867">
        <v>1792.654</v>
      </c>
      <c r="S1867">
        <v>2018</v>
      </c>
      <c r="T1867">
        <v>6</v>
      </c>
      <c r="U1867">
        <v>22</v>
      </c>
    </row>
    <row r="1868" spans="1:21" x14ac:dyDescent="0.3">
      <c r="A1868" s="5" t="s">
        <v>168</v>
      </c>
      <c r="B1868" s="5" t="s">
        <v>206</v>
      </c>
      <c r="C1868" s="5" t="s">
        <v>112</v>
      </c>
      <c r="D1868" s="5" t="s">
        <v>241</v>
      </c>
      <c r="E1868" s="5" t="s">
        <v>172</v>
      </c>
      <c r="F1868" s="6">
        <v>43253</v>
      </c>
      <c r="G1868" s="5" t="s">
        <v>148</v>
      </c>
      <c r="H1868" s="5" t="s">
        <v>238</v>
      </c>
      <c r="I1868">
        <v>43071</v>
      </c>
      <c r="J1868">
        <v>182</v>
      </c>
      <c r="K1868">
        <v>238</v>
      </c>
      <c r="L1868">
        <v>2</v>
      </c>
      <c r="M1868">
        <v>6902</v>
      </c>
      <c r="N1868">
        <v>5283.3459999999995</v>
      </c>
      <c r="O1868">
        <v>2641.6729999999998</v>
      </c>
      <c r="P1868">
        <v>119</v>
      </c>
      <c r="Q1868">
        <v>29</v>
      </c>
      <c r="R1868">
        <v>1618.654</v>
      </c>
      <c r="S1868">
        <v>2018</v>
      </c>
      <c r="T1868">
        <v>6</v>
      </c>
      <c r="U1868">
        <v>22</v>
      </c>
    </row>
    <row r="1869" spans="1:21" x14ac:dyDescent="0.3">
      <c r="A1869" s="5" t="s">
        <v>168</v>
      </c>
      <c r="B1869" s="5" t="s">
        <v>206</v>
      </c>
      <c r="C1869" s="5" t="s">
        <v>112</v>
      </c>
      <c r="D1869" s="5" t="s">
        <v>241</v>
      </c>
      <c r="E1869" s="5" t="s">
        <v>172</v>
      </c>
      <c r="F1869" s="6">
        <v>43253</v>
      </c>
      <c r="G1869" s="5" t="s">
        <v>148</v>
      </c>
      <c r="H1869" s="5" t="s">
        <v>184</v>
      </c>
      <c r="I1869">
        <v>43071</v>
      </c>
      <c r="J1869">
        <v>182</v>
      </c>
      <c r="K1869">
        <v>3835</v>
      </c>
      <c r="L1869">
        <v>30</v>
      </c>
      <c r="M1869">
        <v>109297.5</v>
      </c>
      <c r="N1869">
        <v>79250.194000000003</v>
      </c>
      <c r="O1869">
        <v>2641.6729999999998</v>
      </c>
      <c r="P1869">
        <v>127.83333333333333</v>
      </c>
      <c r="Q1869">
        <v>28.5</v>
      </c>
      <c r="R1869">
        <v>30047.306</v>
      </c>
      <c r="S1869">
        <v>2018</v>
      </c>
      <c r="T1869">
        <v>6</v>
      </c>
      <c r="U1869">
        <v>22</v>
      </c>
    </row>
    <row r="1870" spans="1:21" x14ac:dyDescent="0.3">
      <c r="A1870" s="5" t="s">
        <v>168</v>
      </c>
      <c r="B1870" s="5" t="s">
        <v>206</v>
      </c>
      <c r="C1870" s="5" t="s">
        <v>112</v>
      </c>
      <c r="D1870" s="5" t="s">
        <v>241</v>
      </c>
      <c r="E1870" s="5" t="s">
        <v>172</v>
      </c>
      <c r="F1870" s="6">
        <v>43253</v>
      </c>
      <c r="G1870" s="5" t="s">
        <v>148</v>
      </c>
      <c r="H1870" s="5" t="s">
        <v>284</v>
      </c>
      <c r="I1870">
        <v>43071</v>
      </c>
      <c r="J1870">
        <v>182</v>
      </c>
      <c r="K1870">
        <v>272</v>
      </c>
      <c r="L1870">
        <v>2</v>
      </c>
      <c r="M1870">
        <v>7888</v>
      </c>
      <c r="N1870">
        <v>5283.3459999999995</v>
      </c>
      <c r="O1870">
        <v>2641.6729999999998</v>
      </c>
      <c r="P1870">
        <v>136</v>
      </c>
      <c r="Q1870">
        <v>29</v>
      </c>
      <c r="R1870">
        <v>2604.654</v>
      </c>
      <c r="S1870">
        <v>2018</v>
      </c>
      <c r="T1870">
        <v>6</v>
      </c>
      <c r="U1870">
        <v>22</v>
      </c>
    </row>
    <row r="1871" spans="1:21" x14ac:dyDescent="0.3">
      <c r="A1871" s="5" t="s">
        <v>168</v>
      </c>
      <c r="B1871" s="5" t="s">
        <v>206</v>
      </c>
      <c r="C1871" s="5" t="s">
        <v>112</v>
      </c>
      <c r="D1871" s="5" t="s">
        <v>241</v>
      </c>
      <c r="E1871" s="5" t="s">
        <v>172</v>
      </c>
      <c r="F1871" s="6">
        <v>43253</v>
      </c>
      <c r="G1871" s="5" t="s">
        <v>148</v>
      </c>
      <c r="H1871" s="5" t="s">
        <v>190</v>
      </c>
      <c r="I1871">
        <v>43071</v>
      </c>
      <c r="J1871">
        <v>182</v>
      </c>
      <c r="K1871">
        <v>110</v>
      </c>
      <c r="L1871">
        <v>1</v>
      </c>
      <c r="M1871">
        <v>3190</v>
      </c>
      <c r="N1871">
        <v>2641.6729999999998</v>
      </c>
      <c r="O1871">
        <v>2641.6729999999998</v>
      </c>
      <c r="P1871">
        <v>110</v>
      </c>
      <c r="Q1871">
        <v>29</v>
      </c>
      <c r="R1871">
        <v>548.327</v>
      </c>
      <c r="S1871">
        <v>2018</v>
      </c>
      <c r="T1871">
        <v>6</v>
      </c>
      <c r="U1871">
        <v>22</v>
      </c>
    </row>
    <row r="1872" spans="1:21" x14ac:dyDescent="0.3">
      <c r="A1872" s="5" t="s">
        <v>168</v>
      </c>
      <c r="B1872" s="5" t="s">
        <v>206</v>
      </c>
      <c r="C1872" s="5" t="s">
        <v>112</v>
      </c>
      <c r="D1872" s="5" t="s">
        <v>241</v>
      </c>
      <c r="E1872" s="5" t="s">
        <v>172</v>
      </c>
      <c r="F1872" s="6">
        <v>43253</v>
      </c>
      <c r="G1872" s="5" t="s">
        <v>148</v>
      </c>
      <c r="H1872" s="5" t="s">
        <v>173</v>
      </c>
      <c r="I1872">
        <v>43071</v>
      </c>
      <c r="J1872">
        <v>182</v>
      </c>
      <c r="K1872">
        <v>1285.4000000000001</v>
      </c>
      <c r="L1872">
        <v>12</v>
      </c>
      <c r="M1872">
        <v>41132.800000000003</v>
      </c>
      <c r="N1872">
        <v>31700.078000000001</v>
      </c>
      <c r="O1872">
        <v>2641.6729999999998</v>
      </c>
      <c r="P1872">
        <v>107.11666666666667</v>
      </c>
      <c r="Q1872">
        <v>32</v>
      </c>
      <c r="R1872">
        <v>9432.7219999999998</v>
      </c>
      <c r="S1872">
        <v>2018</v>
      </c>
      <c r="T1872">
        <v>6</v>
      </c>
      <c r="U1872">
        <v>22</v>
      </c>
    </row>
    <row r="1873" spans="1:21" x14ac:dyDescent="0.3">
      <c r="A1873" s="5" t="s">
        <v>168</v>
      </c>
      <c r="B1873" s="5" t="s">
        <v>206</v>
      </c>
      <c r="C1873" s="5" t="s">
        <v>112</v>
      </c>
      <c r="D1873" s="5" t="s">
        <v>241</v>
      </c>
      <c r="E1873" s="5" t="s">
        <v>172</v>
      </c>
      <c r="F1873" s="6">
        <v>43253</v>
      </c>
      <c r="G1873" s="5" t="s">
        <v>148</v>
      </c>
      <c r="H1873" s="5" t="s">
        <v>178</v>
      </c>
      <c r="I1873">
        <v>43071</v>
      </c>
      <c r="J1873">
        <v>182</v>
      </c>
      <c r="K1873">
        <v>520.4</v>
      </c>
      <c r="L1873">
        <v>4</v>
      </c>
      <c r="M1873">
        <v>14831.4</v>
      </c>
      <c r="N1873">
        <v>10566.692999999999</v>
      </c>
      <c r="O1873">
        <v>2641.6729999999998</v>
      </c>
      <c r="P1873">
        <v>130.1</v>
      </c>
      <c r="Q1873">
        <v>28.5</v>
      </c>
      <c r="R1873">
        <v>4264.7070000000003</v>
      </c>
      <c r="S1873">
        <v>2018</v>
      </c>
      <c r="T1873">
        <v>6</v>
      </c>
      <c r="U1873">
        <v>22</v>
      </c>
    </row>
    <row r="1874" spans="1:21" x14ac:dyDescent="0.3">
      <c r="A1874" s="5" t="s">
        <v>168</v>
      </c>
      <c r="B1874" s="5" t="s">
        <v>206</v>
      </c>
      <c r="C1874" s="5" t="s">
        <v>112</v>
      </c>
      <c r="D1874" s="5" t="s">
        <v>241</v>
      </c>
      <c r="E1874" s="5" t="s">
        <v>172</v>
      </c>
      <c r="F1874" s="6">
        <v>43253</v>
      </c>
      <c r="G1874" s="5" t="s">
        <v>148</v>
      </c>
      <c r="H1874" s="5" t="s">
        <v>198</v>
      </c>
      <c r="I1874">
        <v>43071</v>
      </c>
      <c r="J1874">
        <v>182</v>
      </c>
      <c r="K1874">
        <v>391</v>
      </c>
      <c r="L1874">
        <v>3</v>
      </c>
      <c r="M1874">
        <v>11143.5</v>
      </c>
      <c r="N1874">
        <v>7925.0190000000002</v>
      </c>
      <c r="O1874">
        <v>2641.6729999999998</v>
      </c>
      <c r="P1874">
        <v>130.33333333333334</v>
      </c>
      <c r="Q1874">
        <v>28.5</v>
      </c>
      <c r="R1874">
        <v>3218.4810000000002</v>
      </c>
      <c r="S1874">
        <v>2018</v>
      </c>
      <c r="T1874">
        <v>6</v>
      </c>
      <c r="U1874">
        <v>22</v>
      </c>
    </row>
    <row r="1875" spans="1:21" x14ac:dyDescent="0.3">
      <c r="A1875" s="5" t="s">
        <v>168</v>
      </c>
      <c r="B1875" s="5" t="s">
        <v>206</v>
      </c>
      <c r="C1875" s="5" t="s">
        <v>112</v>
      </c>
      <c r="D1875" s="5" t="s">
        <v>241</v>
      </c>
      <c r="E1875" s="5" t="s">
        <v>172</v>
      </c>
      <c r="F1875" s="6">
        <v>43253</v>
      </c>
      <c r="G1875" s="5" t="s">
        <v>148</v>
      </c>
      <c r="H1875" s="5" t="s">
        <v>197</v>
      </c>
      <c r="I1875">
        <v>43071</v>
      </c>
      <c r="J1875">
        <v>182</v>
      </c>
      <c r="K1875">
        <v>1255.2</v>
      </c>
      <c r="L1875">
        <v>10</v>
      </c>
      <c r="M1875">
        <v>35773.199999999997</v>
      </c>
      <c r="N1875">
        <v>26416.731</v>
      </c>
      <c r="O1875">
        <v>2641.6729999999998</v>
      </c>
      <c r="P1875">
        <v>125.52000000000001</v>
      </c>
      <c r="Q1875">
        <v>28.5</v>
      </c>
      <c r="R1875">
        <v>9356.4689999999991</v>
      </c>
      <c r="S1875">
        <v>2018</v>
      </c>
      <c r="T1875">
        <v>6</v>
      </c>
      <c r="U1875">
        <v>22</v>
      </c>
    </row>
    <row r="1876" spans="1:21" x14ac:dyDescent="0.3">
      <c r="A1876" s="5" t="s">
        <v>168</v>
      </c>
      <c r="B1876" s="5" t="s">
        <v>206</v>
      </c>
      <c r="C1876" s="5" t="s">
        <v>112</v>
      </c>
      <c r="D1876" s="5" t="s">
        <v>241</v>
      </c>
      <c r="E1876" s="5" t="s">
        <v>172</v>
      </c>
      <c r="F1876" s="6">
        <v>43253</v>
      </c>
      <c r="G1876" s="5" t="s">
        <v>148</v>
      </c>
      <c r="H1876" s="5" t="s">
        <v>208</v>
      </c>
      <c r="I1876">
        <v>43071</v>
      </c>
      <c r="J1876">
        <v>182</v>
      </c>
      <c r="K1876">
        <v>107.6</v>
      </c>
      <c r="L1876">
        <v>1</v>
      </c>
      <c r="M1876">
        <v>3066.6</v>
      </c>
      <c r="N1876">
        <v>2641.6729999999998</v>
      </c>
      <c r="O1876">
        <v>2641.6729999999998</v>
      </c>
      <c r="P1876">
        <v>107.6</v>
      </c>
      <c r="Q1876">
        <v>28.5</v>
      </c>
      <c r="R1876">
        <v>424.92700000000002</v>
      </c>
      <c r="S1876">
        <v>2018</v>
      </c>
      <c r="T1876">
        <v>6</v>
      </c>
      <c r="U1876">
        <v>22</v>
      </c>
    </row>
    <row r="1877" spans="1:21" x14ac:dyDescent="0.3">
      <c r="A1877" s="5" t="s">
        <v>168</v>
      </c>
      <c r="B1877" s="5" t="s">
        <v>206</v>
      </c>
      <c r="C1877" s="5" t="s">
        <v>112</v>
      </c>
      <c r="D1877" s="5" t="s">
        <v>241</v>
      </c>
      <c r="E1877" s="5" t="s">
        <v>172</v>
      </c>
      <c r="F1877" s="6">
        <v>43253</v>
      </c>
      <c r="G1877" s="5" t="s">
        <v>148</v>
      </c>
      <c r="H1877" s="5" t="s">
        <v>209</v>
      </c>
      <c r="I1877">
        <v>43071</v>
      </c>
      <c r="J1877">
        <v>182</v>
      </c>
      <c r="K1877">
        <v>326</v>
      </c>
      <c r="L1877">
        <v>3</v>
      </c>
      <c r="M1877">
        <v>9291</v>
      </c>
      <c r="N1877">
        <v>7925.0190000000002</v>
      </c>
      <c r="O1877">
        <v>2641.6729999999998</v>
      </c>
      <c r="P1877">
        <v>108.66666666666667</v>
      </c>
      <c r="Q1877">
        <v>28.5</v>
      </c>
      <c r="R1877">
        <v>1365.981</v>
      </c>
      <c r="S1877">
        <v>2018</v>
      </c>
      <c r="T1877">
        <v>6</v>
      </c>
      <c r="U1877">
        <v>22</v>
      </c>
    </row>
    <row r="1878" spans="1:21" x14ac:dyDescent="0.3">
      <c r="A1878" s="5" t="s">
        <v>168</v>
      </c>
      <c r="B1878" s="5" t="s">
        <v>206</v>
      </c>
      <c r="C1878" s="5" t="s">
        <v>112</v>
      </c>
      <c r="D1878" s="5" t="s">
        <v>241</v>
      </c>
      <c r="E1878" s="5" t="s">
        <v>172</v>
      </c>
      <c r="F1878" s="6">
        <v>43253</v>
      </c>
      <c r="G1878" s="5" t="s">
        <v>148</v>
      </c>
      <c r="H1878" s="5" t="s">
        <v>235</v>
      </c>
      <c r="I1878">
        <v>43071</v>
      </c>
      <c r="J1878">
        <v>182</v>
      </c>
      <c r="K1878">
        <v>112.8</v>
      </c>
      <c r="L1878">
        <v>1</v>
      </c>
      <c r="M1878">
        <v>3214.8</v>
      </c>
      <c r="N1878">
        <v>2641.6729999999998</v>
      </c>
      <c r="O1878">
        <v>2641.6729999999998</v>
      </c>
      <c r="P1878">
        <v>112.8</v>
      </c>
      <c r="Q1878">
        <v>28.5</v>
      </c>
      <c r="R1878">
        <v>573.12699999999995</v>
      </c>
      <c r="S1878">
        <v>2018</v>
      </c>
      <c r="T1878">
        <v>6</v>
      </c>
      <c r="U1878">
        <v>22</v>
      </c>
    </row>
    <row r="1879" spans="1:21" x14ac:dyDescent="0.3">
      <c r="A1879" s="5" t="s">
        <v>168</v>
      </c>
      <c r="B1879" s="5" t="s">
        <v>206</v>
      </c>
      <c r="C1879" s="5" t="s">
        <v>127</v>
      </c>
      <c r="D1879" s="5" t="s">
        <v>293</v>
      </c>
      <c r="E1879" s="5" t="s">
        <v>172</v>
      </c>
      <c r="F1879" s="6">
        <v>43253</v>
      </c>
      <c r="G1879" s="5" t="s">
        <v>148</v>
      </c>
      <c r="H1879" s="5" t="s">
        <v>233</v>
      </c>
      <c r="I1879">
        <v>43181</v>
      </c>
      <c r="J1879">
        <v>72</v>
      </c>
      <c r="K1879">
        <v>23</v>
      </c>
      <c r="L1879">
        <v>1</v>
      </c>
      <c r="M1879">
        <v>997.5</v>
      </c>
      <c r="N1879">
        <v>1089.498</v>
      </c>
      <c r="O1879">
        <v>1089.498</v>
      </c>
      <c r="P1879">
        <v>23</v>
      </c>
      <c r="Q1879">
        <v>43.369599999999998</v>
      </c>
      <c r="R1879">
        <v>-91.998000000000005</v>
      </c>
      <c r="S1879">
        <v>2018</v>
      </c>
      <c r="T1879">
        <v>6</v>
      </c>
      <c r="U1879">
        <v>22</v>
      </c>
    </row>
    <row r="1880" spans="1:21" x14ac:dyDescent="0.3">
      <c r="A1880" s="5" t="s">
        <v>168</v>
      </c>
      <c r="B1880" s="5" t="s">
        <v>169</v>
      </c>
      <c r="C1880" s="5" t="s">
        <v>170</v>
      </c>
      <c r="D1880" s="5" t="s">
        <v>267</v>
      </c>
      <c r="E1880" s="5" t="s">
        <v>172</v>
      </c>
      <c r="F1880" s="6">
        <v>43256</v>
      </c>
      <c r="G1880" s="5" t="s">
        <v>148</v>
      </c>
      <c r="H1880" s="5" t="s">
        <v>197</v>
      </c>
      <c r="I1880">
        <v>43064</v>
      </c>
      <c r="J1880">
        <v>192</v>
      </c>
      <c r="K1880">
        <v>406</v>
      </c>
      <c r="L1880">
        <v>3</v>
      </c>
      <c r="M1880">
        <v>11571</v>
      </c>
      <c r="N1880">
        <v>10293.371999999999</v>
      </c>
      <c r="O1880">
        <v>3431.1239999999998</v>
      </c>
      <c r="P1880">
        <v>135.33333333333334</v>
      </c>
      <c r="Q1880">
        <v>28.5</v>
      </c>
      <c r="R1880">
        <v>1277.6279999999999</v>
      </c>
      <c r="S1880">
        <v>2018</v>
      </c>
      <c r="T1880">
        <v>6</v>
      </c>
      <c r="U1880">
        <v>23</v>
      </c>
    </row>
    <row r="1881" spans="1:21" x14ac:dyDescent="0.3">
      <c r="A1881" s="5" t="s">
        <v>168</v>
      </c>
      <c r="B1881" s="5" t="s">
        <v>169</v>
      </c>
      <c r="C1881" s="5" t="s">
        <v>170</v>
      </c>
      <c r="D1881" s="5" t="s">
        <v>267</v>
      </c>
      <c r="E1881" s="5" t="s">
        <v>172</v>
      </c>
      <c r="F1881" s="6">
        <v>43256</v>
      </c>
      <c r="G1881" s="5" t="s">
        <v>148</v>
      </c>
      <c r="H1881" s="5" t="s">
        <v>197</v>
      </c>
      <c r="I1881">
        <v>43064</v>
      </c>
      <c r="J1881">
        <v>192</v>
      </c>
      <c r="K1881">
        <v>132.5</v>
      </c>
      <c r="L1881">
        <v>1</v>
      </c>
      <c r="M1881">
        <v>3776.25</v>
      </c>
      <c r="N1881">
        <v>3431.1239999999998</v>
      </c>
      <c r="O1881">
        <v>3431.1239999999998</v>
      </c>
      <c r="P1881">
        <v>132.5</v>
      </c>
      <c r="Q1881">
        <v>28.5</v>
      </c>
      <c r="R1881">
        <v>345.12599999999998</v>
      </c>
      <c r="S1881">
        <v>2018</v>
      </c>
      <c r="T1881">
        <v>6</v>
      </c>
      <c r="U1881">
        <v>23</v>
      </c>
    </row>
    <row r="1882" spans="1:21" x14ac:dyDescent="0.3">
      <c r="A1882" s="5" t="s">
        <v>168</v>
      </c>
      <c r="B1882" s="5" t="s">
        <v>169</v>
      </c>
      <c r="C1882" s="5" t="s">
        <v>170</v>
      </c>
      <c r="D1882" s="5" t="s">
        <v>267</v>
      </c>
      <c r="E1882" s="5" t="s">
        <v>172</v>
      </c>
      <c r="F1882" s="6">
        <v>43256</v>
      </c>
      <c r="G1882" s="5" t="s">
        <v>148</v>
      </c>
      <c r="H1882" s="5" t="s">
        <v>209</v>
      </c>
      <c r="I1882">
        <v>43064</v>
      </c>
      <c r="J1882">
        <v>192</v>
      </c>
      <c r="K1882">
        <v>206</v>
      </c>
      <c r="L1882">
        <v>2</v>
      </c>
      <c r="M1882">
        <v>5871</v>
      </c>
      <c r="N1882">
        <v>6862.2479999999996</v>
      </c>
      <c r="O1882">
        <v>3431.1239999999998</v>
      </c>
      <c r="P1882">
        <v>103</v>
      </c>
      <c r="Q1882">
        <v>28.5</v>
      </c>
      <c r="R1882">
        <v>-991.24800000000005</v>
      </c>
      <c r="S1882">
        <v>2018</v>
      </c>
      <c r="T1882">
        <v>6</v>
      </c>
      <c r="U1882">
        <v>23</v>
      </c>
    </row>
    <row r="1883" spans="1:21" x14ac:dyDescent="0.3">
      <c r="A1883" s="5" t="s">
        <v>168</v>
      </c>
      <c r="B1883" s="5" t="s">
        <v>175</v>
      </c>
      <c r="C1883" s="5" t="s">
        <v>85</v>
      </c>
      <c r="D1883" s="5" t="s">
        <v>294</v>
      </c>
      <c r="E1883" s="5" t="s">
        <v>172</v>
      </c>
      <c r="F1883" s="6">
        <v>43256</v>
      </c>
      <c r="G1883" s="5" t="s">
        <v>148</v>
      </c>
      <c r="H1883" s="5" t="s">
        <v>173</v>
      </c>
      <c r="I1883">
        <v>43091</v>
      </c>
      <c r="J1883">
        <v>165</v>
      </c>
      <c r="K1883">
        <v>1082.5</v>
      </c>
      <c r="L1883">
        <v>10</v>
      </c>
      <c r="M1883">
        <v>34640</v>
      </c>
      <c r="N1883">
        <v>24286.297999999999</v>
      </c>
      <c r="O1883">
        <v>2428.63</v>
      </c>
      <c r="P1883">
        <v>108.25</v>
      </c>
      <c r="Q1883">
        <v>32</v>
      </c>
      <c r="R1883">
        <v>10353.701999999999</v>
      </c>
      <c r="S1883">
        <v>2018</v>
      </c>
      <c r="T1883">
        <v>6</v>
      </c>
      <c r="U1883">
        <v>23</v>
      </c>
    </row>
    <row r="1884" spans="1:21" x14ac:dyDescent="0.3">
      <c r="A1884" s="5" t="s">
        <v>168</v>
      </c>
      <c r="B1884" s="5" t="s">
        <v>175</v>
      </c>
      <c r="C1884" s="5" t="s">
        <v>87</v>
      </c>
      <c r="D1884" s="5" t="s">
        <v>290</v>
      </c>
      <c r="E1884" s="5" t="s">
        <v>172</v>
      </c>
      <c r="F1884" s="6">
        <v>43256</v>
      </c>
      <c r="G1884" s="5" t="s">
        <v>148</v>
      </c>
      <c r="H1884" s="5" t="s">
        <v>264</v>
      </c>
      <c r="I1884">
        <v>43083</v>
      </c>
      <c r="J1884">
        <v>173</v>
      </c>
      <c r="K1884">
        <v>1725</v>
      </c>
      <c r="L1884">
        <v>15</v>
      </c>
      <c r="M1884">
        <v>48300</v>
      </c>
      <c r="N1884">
        <v>37909.267999999996</v>
      </c>
      <c r="O1884">
        <v>2527.2849999999999</v>
      </c>
      <c r="P1884">
        <v>115</v>
      </c>
      <c r="Q1884">
        <v>28</v>
      </c>
      <c r="R1884">
        <v>10390.732</v>
      </c>
      <c r="S1884">
        <v>2018</v>
      </c>
      <c r="T1884">
        <v>6</v>
      </c>
      <c r="U1884">
        <v>23</v>
      </c>
    </row>
    <row r="1885" spans="1:21" x14ac:dyDescent="0.3">
      <c r="A1885" s="5" t="s">
        <v>168</v>
      </c>
      <c r="B1885" s="5" t="s">
        <v>175</v>
      </c>
      <c r="C1885" s="5" t="s">
        <v>87</v>
      </c>
      <c r="D1885" s="5" t="s">
        <v>290</v>
      </c>
      <c r="E1885" s="5" t="s">
        <v>172</v>
      </c>
      <c r="F1885" s="6">
        <v>43256</v>
      </c>
      <c r="G1885" s="5" t="s">
        <v>148</v>
      </c>
      <c r="H1885" s="5" t="s">
        <v>229</v>
      </c>
      <c r="I1885">
        <v>43083</v>
      </c>
      <c r="J1885">
        <v>173</v>
      </c>
      <c r="K1885">
        <v>890</v>
      </c>
      <c r="L1885">
        <v>8</v>
      </c>
      <c r="M1885">
        <v>24920</v>
      </c>
      <c r="N1885">
        <v>20218.276000000002</v>
      </c>
      <c r="O1885">
        <v>2527.2849999999999</v>
      </c>
      <c r="P1885">
        <v>111.25</v>
      </c>
      <c r="Q1885">
        <v>28</v>
      </c>
      <c r="R1885">
        <v>4701.7240000000002</v>
      </c>
      <c r="S1885">
        <v>2018</v>
      </c>
      <c r="T1885">
        <v>6</v>
      </c>
      <c r="U1885">
        <v>23</v>
      </c>
    </row>
    <row r="1886" spans="1:21" x14ac:dyDescent="0.3">
      <c r="A1886" s="5" t="s">
        <v>168</v>
      </c>
      <c r="B1886" s="5" t="s">
        <v>175</v>
      </c>
      <c r="C1886" s="5" t="s">
        <v>84</v>
      </c>
      <c r="D1886" s="5" t="s">
        <v>288</v>
      </c>
      <c r="E1886" s="5" t="s">
        <v>172</v>
      </c>
      <c r="F1886" s="6">
        <v>43257</v>
      </c>
      <c r="G1886" s="5" t="s">
        <v>148</v>
      </c>
      <c r="H1886" s="5" t="s">
        <v>237</v>
      </c>
      <c r="I1886">
        <v>43072</v>
      </c>
      <c r="J1886">
        <v>185</v>
      </c>
      <c r="K1886">
        <v>362</v>
      </c>
      <c r="L1886">
        <v>3</v>
      </c>
      <c r="M1886">
        <v>10498</v>
      </c>
      <c r="N1886">
        <v>7179.6540000000005</v>
      </c>
      <c r="O1886">
        <v>2393.2179999999998</v>
      </c>
      <c r="P1886">
        <v>120.66666666666667</v>
      </c>
      <c r="Q1886">
        <v>29</v>
      </c>
      <c r="R1886">
        <v>3318.346</v>
      </c>
      <c r="S1886">
        <v>2018</v>
      </c>
      <c r="T1886">
        <v>6</v>
      </c>
      <c r="U1886">
        <v>23</v>
      </c>
    </row>
    <row r="1887" spans="1:21" x14ac:dyDescent="0.3">
      <c r="A1887" s="5" t="s">
        <v>168</v>
      </c>
      <c r="B1887" s="5" t="s">
        <v>175</v>
      </c>
      <c r="C1887" s="5" t="s">
        <v>84</v>
      </c>
      <c r="D1887" s="5" t="s">
        <v>288</v>
      </c>
      <c r="E1887" s="5" t="s">
        <v>172</v>
      </c>
      <c r="F1887" s="6">
        <v>43257</v>
      </c>
      <c r="G1887" s="5" t="s">
        <v>148</v>
      </c>
      <c r="H1887" s="5" t="s">
        <v>205</v>
      </c>
      <c r="I1887">
        <v>43072</v>
      </c>
      <c r="J1887">
        <v>185</v>
      </c>
      <c r="K1887">
        <v>348</v>
      </c>
      <c r="L1887">
        <v>3</v>
      </c>
      <c r="M1887">
        <v>10092</v>
      </c>
      <c r="N1887">
        <v>7179.6540000000005</v>
      </c>
      <c r="O1887">
        <v>2393.2179999999998</v>
      </c>
      <c r="P1887">
        <v>116</v>
      </c>
      <c r="Q1887">
        <v>29</v>
      </c>
      <c r="R1887">
        <v>2912.346</v>
      </c>
      <c r="S1887">
        <v>2018</v>
      </c>
      <c r="T1887">
        <v>6</v>
      </c>
      <c r="U1887">
        <v>23</v>
      </c>
    </row>
    <row r="1888" spans="1:21" x14ac:dyDescent="0.3">
      <c r="A1888" s="5" t="s">
        <v>168</v>
      </c>
      <c r="B1888" s="5" t="s">
        <v>175</v>
      </c>
      <c r="C1888" s="5" t="s">
        <v>84</v>
      </c>
      <c r="D1888" s="5" t="s">
        <v>288</v>
      </c>
      <c r="E1888" s="5" t="s">
        <v>172</v>
      </c>
      <c r="F1888" s="6">
        <v>43257</v>
      </c>
      <c r="G1888" s="5" t="s">
        <v>148</v>
      </c>
      <c r="H1888" s="5" t="s">
        <v>216</v>
      </c>
      <c r="I1888">
        <v>43072</v>
      </c>
      <c r="J1888">
        <v>185</v>
      </c>
      <c r="K1888">
        <v>211</v>
      </c>
      <c r="L1888">
        <v>2</v>
      </c>
      <c r="M1888">
        <v>6119</v>
      </c>
      <c r="N1888">
        <v>4786.4359999999997</v>
      </c>
      <c r="O1888">
        <v>2393.2179999999998</v>
      </c>
      <c r="P1888">
        <v>105.5</v>
      </c>
      <c r="Q1888">
        <v>29</v>
      </c>
      <c r="R1888">
        <v>1332.5640000000001</v>
      </c>
      <c r="S1888">
        <v>2018</v>
      </c>
      <c r="T1888">
        <v>6</v>
      </c>
      <c r="U1888">
        <v>23</v>
      </c>
    </row>
    <row r="1889" spans="1:21" x14ac:dyDescent="0.3">
      <c r="A1889" s="5" t="s">
        <v>168</v>
      </c>
      <c r="B1889" s="5" t="s">
        <v>175</v>
      </c>
      <c r="C1889" s="5" t="s">
        <v>84</v>
      </c>
      <c r="D1889" s="5" t="s">
        <v>288</v>
      </c>
      <c r="E1889" s="5" t="s">
        <v>172</v>
      </c>
      <c r="F1889" s="6">
        <v>43257</v>
      </c>
      <c r="G1889" s="5" t="s">
        <v>148</v>
      </c>
      <c r="H1889" s="5" t="s">
        <v>222</v>
      </c>
      <c r="I1889">
        <v>43072</v>
      </c>
      <c r="J1889">
        <v>185</v>
      </c>
      <c r="K1889">
        <v>117</v>
      </c>
      <c r="L1889">
        <v>1</v>
      </c>
      <c r="M1889">
        <v>3393</v>
      </c>
      <c r="N1889">
        <v>2393.2179999999998</v>
      </c>
      <c r="O1889">
        <v>2393.2179999999998</v>
      </c>
      <c r="P1889">
        <v>117</v>
      </c>
      <c r="Q1889">
        <v>29</v>
      </c>
      <c r="R1889">
        <v>999.78200000000004</v>
      </c>
      <c r="S1889">
        <v>2018</v>
      </c>
      <c r="T1889">
        <v>6</v>
      </c>
      <c r="U1889">
        <v>23</v>
      </c>
    </row>
    <row r="1890" spans="1:21" x14ac:dyDescent="0.3">
      <c r="A1890" s="5" t="s">
        <v>168</v>
      </c>
      <c r="B1890" s="5" t="s">
        <v>175</v>
      </c>
      <c r="C1890" s="5" t="s">
        <v>84</v>
      </c>
      <c r="D1890" s="5" t="s">
        <v>288</v>
      </c>
      <c r="E1890" s="5" t="s">
        <v>172</v>
      </c>
      <c r="F1890" s="6">
        <v>43257</v>
      </c>
      <c r="G1890" s="5" t="s">
        <v>148</v>
      </c>
      <c r="H1890" s="5" t="s">
        <v>183</v>
      </c>
      <c r="I1890">
        <v>43072</v>
      </c>
      <c r="J1890">
        <v>185</v>
      </c>
      <c r="K1890">
        <v>97</v>
      </c>
      <c r="L1890">
        <v>1</v>
      </c>
      <c r="M1890">
        <v>2813</v>
      </c>
      <c r="N1890">
        <v>2393.2179999999998</v>
      </c>
      <c r="O1890">
        <v>2393.2179999999998</v>
      </c>
      <c r="P1890">
        <v>97</v>
      </c>
      <c r="Q1890">
        <v>29</v>
      </c>
      <c r="R1890">
        <v>419.78199999999998</v>
      </c>
      <c r="S1890">
        <v>2018</v>
      </c>
      <c r="T1890">
        <v>6</v>
      </c>
      <c r="U1890">
        <v>23</v>
      </c>
    </row>
    <row r="1891" spans="1:21" x14ac:dyDescent="0.3">
      <c r="A1891" s="5" t="s">
        <v>168</v>
      </c>
      <c r="B1891" s="5" t="s">
        <v>175</v>
      </c>
      <c r="C1891" s="5" t="s">
        <v>84</v>
      </c>
      <c r="D1891" s="5" t="s">
        <v>288</v>
      </c>
      <c r="E1891" s="5" t="s">
        <v>172</v>
      </c>
      <c r="F1891" s="6">
        <v>43257</v>
      </c>
      <c r="G1891" s="5" t="s">
        <v>148</v>
      </c>
      <c r="H1891" s="5" t="s">
        <v>190</v>
      </c>
      <c r="I1891">
        <v>43072</v>
      </c>
      <c r="J1891">
        <v>185</v>
      </c>
      <c r="K1891">
        <v>98</v>
      </c>
      <c r="L1891">
        <v>1</v>
      </c>
      <c r="M1891">
        <v>1500</v>
      </c>
      <c r="N1891">
        <v>2393.2179999999998</v>
      </c>
      <c r="O1891">
        <v>2393.2179999999998</v>
      </c>
      <c r="P1891">
        <v>98</v>
      </c>
      <c r="Q1891">
        <v>15.306100000000001</v>
      </c>
      <c r="R1891">
        <v>-893.21799999999996</v>
      </c>
      <c r="S1891">
        <v>2018</v>
      </c>
      <c r="T1891">
        <v>6</v>
      </c>
      <c r="U1891">
        <v>23</v>
      </c>
    </row>
    <row r="1892" spans="1:21" x14ac:dyDescent="0.3">
      <c r="A1892" s="5" t="s">
        <v>168</v>
      </c>
      <c r="B1892" s="5" t="s">
        <v>175</v>
      </c>
      <c r="C1892" s="5" t="s">
        <v>84</v>
      </c>
      <c r="D1892" s="5" t="s">
        <v>288</v>
      </c>
      <c r="E1892" s="5" t="s">
        <v>172</v>
      </c>
      <c r="F1892" s="6">
        <v>43257</v>
      </c>
      <c r="G1892" s="5" t="s">
        <v>148</v>
      </c>
      <c r="H1892" s="5" t="s">
        <v>184</v>
      </c>
      <c r="I1892">
        <v>43072</v>
      </c>
      <c r="J1892">
        <v>185</v>
      </c>
      <c r="K1892">
        <v>1665</v>
      </c>
      <c r="L1892">
        <v>12</v>
      </c>
      <c r="M1892">
        <v>47452.5</v>
      </c>
      <c r="N1892">
        <v>28718.616999999998</v>
      </c>
      <c r="O1892">
        <v>2393.2179999999998</v>
      </c>
      <c r="P1892">
        <v>138.75</v>
      </c>
      <c r="Q1892">
        <v>28.5</v>
      </c>
      <c r="R1892">
        <v>18733.883000000002</v>
      </c>
      <c r="S1892">
        <v>2018</v>
      </c>
      <c r="T1892">
        <v>6</v>
      </c>
      <c r="U1892">
        <v>23</v>
      </c>
    </row>
    <row r="1893" spans="1:21" x14ac:dyDescent="0.3">
      <c r="A1893" s="5" t="s">
        <v>168</v>
      </c>
      <c r="B1893" s="5" t="s">
        <v>175</v>
      </c>
      <c r="C1893" s="5" t="s">
        <v>84</v>
      </c>
      <c r="D1893" s="5" t="s">
        <v>288</v>
      </c>
      <c r="E1893" s="5" t="s">
        <v>172</v>
      </c>
      <c r="F1893" s="6">
        <v>43257</v>
      </c>
      <c r="G1893" s="5" t="s">
        <v>148</v>
      </c>
      <c r="H1893" s="5" t="s">
        <v>231</v>
      </c>
      <c r="I1893">
        <v>43072</v>
      </c>
      <c r="J1893">
        <v>185</v>
      </c>
      <c r="K1893">
        <v>108</v>
      </c>
      <c r="L1893">
        <v>1</v>
      </c>
      <c r="M1893">
        <v>3132</v>
      </c>
      <c r="N1893">
        <v>2393.2179999999998</v>
      </c>
      <c r="O1893">
        <v>2393.2179999999998</v>
      </c>
      <c r="P1893">
        <v>108</v>
      </c>
      <c r="Q1893">
        <v>29</v>
      </c>
      <c r="R1893">
        <v>738.78200000000004</v>
      </c>
      <c r="S1893">
        <v>2018</v>
      </c>
      <c r="T1893">
        <v>6</v>
      </c>
      <c r="U1893">
        <v>23</v>
      </c>
    </row>
    <row r="1894" spans="1:21" x14ac:dyDescent="0.3">
      <c r="A1894" s="5" t="s">
        <v>168</v>
      </c>
      <c r="B1894" s="5" t="s">
        <v>175</v>
      </c>
      <c r="C1894" s="5" t="s">
        <v>84</v>
      </c>
      <c r="D1894" s="5" t="s">
        <v>288</v>
      </c>
      <c r="E1894" s="5" t="s">
        <v>172</v>
      </c>
      <c r="F1894" s="6">
        <v>43257</v>
      </c>
      <c r="G1894" s="5" t="s">
        <v>148</v>
      </c>
      <c r="H1894" s="5" t="s">
        <v>185</v>
      </c>
      <c r="I1894">
        <v>43072</v>
      </c>
      <c r="J1894">
        <v>185</v>
      </c>
      <c r="K1894">
        <v>380</v>
      </c>
      <c r="L1894">
        <v>4</v>
      </c>
      <c r="M1894">
        <v>11020</v>
      </c>
      <c r="N1894">
        <v>9572.8719999999994</v>
      </c>
      <c r="O1894">
        <v>2393.2179999999998</v>
      </c>
      <c r="P1894">
        <v>95</v>
      </c>
      <c r="Q1894">
        <v>29</v>
      </c>
      <c r="R1894">
        <v>1447.1279999999999</v>
      </c>
      <c r="S1894">
        <v>2018</v>
      </c>
      <c r="T1894">
        <v>6</v>
      </c>
      <c r="U1894">
        <v>23</v>
      </c>
    </row>
    <row r="1895" spans="1:21" x14ac:dyDescent="0.3">
      <c r="A1895" s="5" t="s">
        <v>168</v>
      </c>
      <c r="B1895" s="5" t="s">
        <v>175</v>
      </c>
      <c r="C1895" s="5" t="s">
        <v>84</v>
      </c>
      <c r="D1895" s="5" t="s">
        <v>288</v>
      </c>
      <c r="E1895" s="5" t="s">
        <v>172</v>
      </c>
      <c r="F1895" s="6">
        <v>43257</v>
      </c>
      <c r="G1895" s="5" t="s">
        <v>148</v>
      </c>
      <c r="H1895" s="5" t="s">
        <v>187</v>
      </c>
      <c r="I1895">
        <v>43072</v>
      </c>
      <c r="J1895">
        <v>185</v>
      </c>
      <c r="K1895">
        <v>139</v>
      </c>
      <c r="L1895">
        <v>1</v>
      </c>
      <c r="M1895">
        <v>4031</v>
      </c>
      <c r="N1895">
        <v>2393.2179999999998</v>
      </c>
      <c r="O1895">
        <v>2393.2179999999998</v>
      </c>
      <c r="P1895">
        <v>139</v>
      </c>
      <c r="Q1895">
        <v>29</v>
      </c>
      <c r="R1895">
        <v>1637.7819999999999</v>
      </c>
      <c r="S1895">
        <v>2018</v>
      </c>
      <c r="T1895">
        <v>6</v>
      </c>
      <c r="U1895">
        <v>23</v>
      </c>
    </row>
    <row r="1896" spans="1:21" x14ac:dyDescent="0.3">
      <c r="A1896" s="5" t="s">
        <v>168</v>
      </c>
      <c r="B1896" s="5" t="s">
        <v>175</v>
      </c>
      <c r="C1896" s="5" t="s">
        <v>84</v>
      </c>
      <c r="D1896" s="5" t="s">
        <v>288</v>
      </c>
      <c r="E1896" s="5" t="s">
        <v>172</v>
      </c>
      <c r="F1896" s="6">
        <v>43257</v>
      </c>
      <c r="G1896" s="5" t="s">
        <v>148</v>
      </c>
      <c r="H1896" s="5" t="s">
        <v>284</v>
      </c>
      <c r="I1896">
        <v>43072</v>
      </c>
      <c r="J1896">
        <v>185</v>
      </c>
      <c r="K1896">
        <v>108</v>
      </c>
      <c r="L1896">
        <v>1</v>
      </c>
      <c r="M1896">
        <v>3132</v>
      </c>
      <c r="N1896">
        <v>2393.2179999999998</v>
      </c>
      <c r="O1896">
        <v>2393.2179999999998</v>
      </c>
      <c r="P1896">
        <v>108</v>
      </c>
      <c r="Q1896">
        <v>29</v>
      </c>
      <c r="R1896">
        <v>738.78200000000004</v>
      </c>
      <c r="S1896">
        <v>2018</v>
      </c>
      <c r="T1896">
        <v>6</v>
      </c>
      <c r="U1896">
        <v>23</v>
      </c>
    </row>
    <row r="1897" spans="1:21" x14ac:dyDescent="0.3">
      <c r="A1897" s="5" t="s">
        <v>168</v>
      </c>
      <c r="B1897" s="5" t="s">
        <v>175</v>
      </c>
      <c r="C1897" s="5" t="s">
        <v>86</v>
      </c>
      <c r="D1897" s="5" t="s">
        <v>289</v>
      </c>
      <c r="E1897" s="5" t="s">
        <v>172</v>
      </c>
      <c r="F1897" s="6">
        <v>43257</v>
      </c>
      <c r="G1897" s="5" t="s">
        <v>148</v>
      </c>
      <c r="H1897" s="5" t="s">
        <v>201</v>
      </c>
      <c r="I1897">
        <v>43084</v>
      </c>
      <c r="J1897">
        <v>173</v>
      </c>
      <c r="K1897">
        <v>327</v>
      </c>
      <c r="L1897">
        <v>3</v>
      </c>
      <c r="M1897">
        <v>9483</v>
      </c>
      <c r="N1897">
        <v>7006.0379999999996</v>
      </c>
      <c r="O1897">
        <v>2335.346</v>
      </c>
      <c r="P1897">
        <v>109</v>
      </c>
      <c r="Q1897">
        <v>29</v>
      </c>
      <c r="R1897">
        <v>2476.962</v>
      </c>
      <c r="S1897">
        <v>2018</v>
      </c>
      <c r="T1897">
        <v>6</v>
      </c>
      <c r="U1897">
        <v>23</v>
      </c>
    </row>
    <row r="1898" spans="1:21" x14ac:dyDescent="0.3">
      <c r="A1898" s="5" t="s">
        <v>168</v>
      </c>
      <c r="B1898" s="5" t="s">
        <v>175</v>
      </c>
      <c r="C1898" s="5" t="s">
        <v>86</v>
      </c>
      <c r="D1898" s="5" t="s">
        <v>289</v>
      </c>
      <c r="E1898" s="5" t="s">
        <v>172</v>
      </c>
      <c r="F1898" s="6">
        <v>43257</v>
      </c>
      <c r="G1898" s="5" t="s">
        <v>148</v>
      </c>
      <c r="H1898" s="5" t="s">
        <v>217</v>
      </c>
      <c r="I1898">
        <v>43084</v>
      </c>
      <c r="J1898">
        <v>173</v>
      </c>
      <c r="K1898">
        <v>902</v>
      </c>
      <c r="L1898">
        <v>8</v>
      </c>
      <c r="M1898">
        <v>26158</v>
      </c>
      <c r="N1898">
        <v>18682.768</v>
      </c>
      <c r="O1898">
        <v>2335.346</v>
      </c>
      <c r="P1898">
        <v>112.75</v>
      </c>
      <c r="Q1898">
        <v>29</v>
      </c>
      <c r="R1898">
        <v>7475.232</v>
      </c>
      <c r="S1898">
        <v>2018</v>
      </c>
      <c r="T1898">
        <v>6</v>
      </c>
      <c r="U1898">
        <v>23</v>
      </c>
    </row>
    <row r="1899" spans="1:21" x14ac:dyDescent="0.3">
      <c r="A1899" s="5" t="s">
        <v>168</v>
      </c>
      <c r="B1899" s="5" t="s">
        <v>175</v>
      </c>
      <c r="C1899" s="5" t="s">
        <v>86</v>
      </c>
      <c r="D1899" s="5" t="s">
        <v>289</v>
      </c>
      <c r="E1899" s="5" t="s">
        <v>172</v>
      </c>
      <c r="F1899" s="6">
        <v>43257</v>
      </c>
      <c r="G1899" s="5" t="s">
        <v>148</v>
      </c>
      <c r="H1899" s="5" t="s">
        <v>202</v>
      </c>
      <c r="I1899">
        <v>43084</v>
      </c>
      <c r="J1899">
        <v>173</v>
      </c>
      <c r="K1899">
        <v>1226</v>
      </c>
      <c r="L1899">
        <v>10</v>
      </c>
      <c r="M1899">
        <v>35554</v>
      </c>
      <c r="N1899">
        <v>23353.46</v>
      </c>
      <c r="O1899">
        <v>2335.346</v>
      </c>
      <c r="P1899">
        <v>122.6</v>
      </c>
      <c r="Q1899">
        <v>29</v>
      </c>
      <c r="R1899">
        <v>12200.54</v>
      </c>
      <c r="S1899">
        <v>2018</v>
      </c>
      <c r="T1899">
        <v>6</v>
      </c>
      <c r="U1899">
        <v>23</v>
      </c>
    </row>
    <row r="1900" spans="1:21" x14ac:dyDescent="0.3">
      <c r="A1900" s="5" t="s">
        <v>168</v>
      </c>
      <c r="B1900" s="5" t="s">
        <v>175</v>
      </c>
      <c r="C1900" s="5" t="s">
        <v>86</v>
      </c>
      <c r="D1900" s="5" t="s">
        <v>289</v>
      </c>
      <c r="E1900" s="5" t="s">
        <v>172</v>
      </c>
      <c r="F1900" s="6">
        <v>43257</v>
      </c>
      <c r="G1900" s="5" t="s">
        <v>148</v>
      </c>
      <c r="H1900" s="5" t="s">
        <v>218</v>
      </c>
      <c r="I1900">
        <v>43084</v>
      </c>
      <c r="J1900">
        <v>173</v>
      </c>
      <c r="K1900">
        <v>413</v>
      </c>
      <c r="L1900">
        <v>4</v>
      </c>
      <c r="M1900">
        <v>11977</v>
      </c>
      <c r="N1900">
        <v>9341.384</v>
      </c>
      <c r="O1900">
        <v>2335.346</v>
      </c>
      <c r="P1900">
        <v>103.25</v>
      </c>
      <c r="Q1900">
        <v>29</v>
      </c>
      <c r="R1900">
        <v>2635.616</v>
      </c>
      <c r="S1900">
        <v>2018</v>
      </c>
      <c r="T1900">
        <v>6</v>
      </c>
      <c r="U1900">
        <v>23</v>
      </c>
    </row>
    <row r="1901" spans="1:21" x14ac:dyDescent="0.3">
      <c r="A1901" s="5" t="s">
        <v>168</v>
      </c>
      <c r="B1901" s="5" t="s">
        <v>175</v>
      </c>
      <c r="C1901" s="5" t="s">
        <v>86</v>
      </c>
      <c r="D1901" s="5" t="s">
        <v>289</v>
      </c>
      <c r="E1901" s="5" t="s">
        <v>172</v>
      </c>
      <c r="F1901" s="6">
        <v>43257</v>
      </c>
      <c r="G1901" s="5" t="s">
        <v>148</v>
      </c>
      <c r="H1901" s="5" t="s">
        <v>203</v>
      </c>
      <c r="I1901">
        <v>43084</v>
      </c>
      <c r="J1901">
        <v>173</v>
      </c>
      <c r="K1901">
        <v>105</v>
      </c>
      <c r="L1901">
        <v>1</v>
      </c>
      <c r="M1901">
        <v>3045</v>
      </c>
      <c r="N1901">
        <v>2335.346</v>
      </c>
      <c r="O1901">
        <v>2335.346</v>
      </c>
      <c r="P1901">
        <v>105</v>
      </c>
      <c r="Q1901">
        <v>29</v>
      </c>
      <c r="R1901">
        <v>709.654</v>
      </c>
      <c r="S1901">
        <v>2018</v>
      </c>
      <c r="T1901">
        <v>6</v>
      </c>
      <c r="U1901">
        <v>23</v>
      </c>
    </row>
    <row r="1902" spans="1:21" x14ac:dyDescent="0.3">
      <c r="A1902" s="5" t="s">
        <v>168</v>
      </c>
      <c r="B1902" s="5" t="s">
        <v>175</v>
      </c>
      <c r="C1902" s="5" t="s">
        <v>86</v>
      </c>
      <c r="D1902" s="5" t="s">
        <v>289</v>
      </c>
      <c r="E1902" s="5" t="s">
        <v>172</v>
      </c>
      <c r="F1902" s="6">
        <v>43257</v>
      </c>
      <c r="G1902" s="5" t="s">
        <v>148</v>
      </c>
      <c r="H1902" s="5" t="s">
        <v>204</v>
      </c>
      <c r="I1902">
        <v>43084</v>
      </c>
      <c r="J1902">
        <v>173</v>
      </c>
      <c r="K1902">
        <v>332</v>
      </c>
      <c r="L1902">
        <v>3</v>
      </c>
      <c r="M1902">
        <v>9628</v>
      </c>
      <c r="N1902">
        <v>7006.0379999999996</v>
      </c>
      <c r="O1902">
        <v>2335.346</v>
      </c>
      <c r="P1902">
        <v>110.66666666666667</v>
      </c>
      <c r="Q1902">
        <v>29</v>
      </c>
      <c r="R1902">
        <v>2621.962</v>
      </c>
      <c r="S1902">
        <v>2018</v>
      </c>
      <c r="T1902">
        <v>6</v>
      </c>
      <c r="U1902">
        <v>23</v>
      </c>
    </row>
    <row r="1903" spans="1:21" x14ac:dyDescent="0.3">
      <c r="A1903" s="5" t="s">
        <v>168</v>
      </c>
      <c r="B1903" s="5" t="s">
        <v>175</v>
      </c>
      <c r="C1903" s="5" t="s">
        <v>86</v>
      </c>
      <c r="D1903" s="5" t="s">
        <v>289</v>
      </c>
      <c r="E1903" s="5" t="s">
        <v>172</v>
      </c>
      <c r="F1903" s="6">
        <v>43257</v>
      </c>
      <c r="G1903" s="5" t="s">
        <v>148</v>
      </c>
      <c r="H1903" s="5" t="s">
        <v>230</v>
      </c>
      <c r="I1903">
        <v>43084</v>
      </c>
      <c r="J1903">
        <v>173</v>
      </c>
      <c r="K1903">
        <v>2001</v>
      </c>
      <c r="L1903">
        <v>15</v>
      </c>
      <c r="M1903">
        <v>57028.5</v>
      </c>
      <c r="N1903">
        <v>35030.19</v>
      </c>
      <c r="O1903">
        <v>2335.346</v>
      </c>
      <c r="P1903">
        <v>133.4</v>
      </c>
      <c r="Q1903">
        <v>28.5</v>
      </c>
      <c r="R1903">
        <v>21998.31</v>
      </c>
      <c r="S1903">
        <v>2018</v>
      </c>
      <c r="T1903">
        <v>6</v>
      </c>
      <c r="U1903">
        <v>23</v>
      </c>
    </row>
    <row r="1904" spans="1:21" x14ac:dyDescent="0.3">
      <c r="A1904" s="5" t="s">
        <v>168</v>
      </c>
      <c r="B1904" s="5" t="s">
        <v>169</v>
      </c>
      <c r="C1904" s="5" t="s">
        <v>170</v>
      </c>
      <c r="D1904" s="5" t="s">
        <v>270</v>
      </c>
      <c r="E1904" s="5" t="s">
        <v>172</v>
      </c>
      <c r="F1904" s="6">
        <v>43259</v>
      </c>
      <c r="G1904" s="5" t="s">
        <v>148</v>
      </c>
      <c r="H1904" s="5" t="s">
        <v>198</v>
      </c>
      <c r="I1904">
        <v>43028</v>
      </c>
      <c r="J1904">
        <v>231</v>
      </c>
      <c r="K1904">
        <v>138</v>
      </c>
      <c r="L1904">
        <v>1</v>
      </c>
      <c r="M1904">
        <v>3933</v>
      </c>
      <c r="N1904">
        <v>2746.194</v>
      </c>
      <c r="O1904">
        <v>2746.194</v>
      </c>
      <c r="P1904">
        <v>138</v>
      </c>
      <c r="Q1904">
        <v>28.5</v>
      </c>
      <c r="R1904">
        <v>1186.806</v>
      </c>
      <c r="S1904">
        <v>2018</v>
      </c>
      <c r="T1904">
        <v>6</v>
      </c>
      <c r="U1904">
        <v>23</v>
      </c>
    </row>
    <row r="1905" spans="1:21" x14ac:dyDescent="0.3">
      <c r="A1905" s="5" t="s">
        <v>168</v>
      </c>
      <c r="B1905" s="5" t="s">
        <v>169</v>
      </c>
      <c r="C1905" s="5" t="s">
        <v>170</v>
      </c>
      <c r="D1905" s="5" t="s">
        <v>282</v>
      </c>
      <c r="E1905" s="5" t="s">
        <v>172</v>
      </c>
      <c r="F1905" s="6">
        <v>43259</v>
      </c>
      <c r="G1905" s="5" t="s">
        <v>148</v>
      </c>
      <c r="H1905" s="5" t="s">
        <v>194</v>
      </c>
      <c r="I1905">
        <v>43064</v>
      </c>
      <c r="J1905">
        <v>195</v>
      </c>
      <c r="K1905">
        <v>392.5</v>
      </c>
      <c r="L1905">
        <v>3</v>
      </c>
      <c r="M1905">
        <v>11186.25</v>
      </c>
      <c r="N1905">
        <v>8642.14</v>
      </c>
      <c r="O1905">
        <v>2880.7130000000002</v>
      </c>
      <c r="P1905">
        <v>130.83333333333334</v>
      </c>
      <c r="Q1905">
        <v>28.5</v>
      </c>
      <c r="R1905">
        <v>2544.11</v>
      </c>
      <c r="S1905">
        <v>2018</v>
      </c>
      <c r="T1905">
        <v>6</v>
      </c>
      <c r="U1905">
        <v>23</v>
      </c>
    </row>
    <row r="1906" spans="1:21" x14ac:dyDescent="0.3">
      <c r="A1906" s="5" t="s">
        <v>168</v>
      </c>
      <c r="B1906" s="5" t="s">
        <v>169</v>
      </c>
      <c r="C1906" s="5" t="s">
        <v>170</v>
      </c>
      <c r="D1906" s="5" t="s">
        <v>267</v>
      </c>
      <c r="E1906" s="5" t="s">
        <v>172</v>
      </c>
      <c r="F1906" s="6">
        <v>43259</v>
      </c>
      <c r="G1906" s="5" t="s">
        <v>148</v>
      </c>
      <c r="H1906" s="5" t="s">
        <v>173</v>
      </c>
      <c r="I1906">
        <v>43064</v>
      </c>
      <c r="J1906">
        <v>195</v>
      </c>
      <c r="K1906">
        <v>142.5</v>
      </c>
      <c r="L1906">
        <v>1</v>
      </c>
      <c r="M1906">
        <v>4560</v>
      </c>
      <c r="N1906">
        <v>2287.4160000000002</v>
      </c>
      <c r="O1906">
        <v>2287.4160000000002</v>
      </c>
      <c r="P1906">
        <v>142.5</v>
      </c>
      <c r="Q1906">
        <v>32</v>
      </c>
      <c r="R1906">
        <v>2272.5839999999998</v>
      </c>
      <c r="S1906">
        <v>2018</v>
      </c>
      <c r="T1906">
        <v>6</v>
      </c>
      <c r="U1906">
        <v>23</v>
      </c>
    </row>
    <row r="1907" spans="1:21" x14ac:dyDescent="0.3">
      <c r="A1907" s="5" t="s">
        <v>168</v>
      </c>
      <c r="B1907" s="5" t="s">
        <v>169</v>
      </c>
      <c r="C1907" s="5" t="s">
        <v>170</v>
      </c>
      <c r="D1907" s="5" t="s">
        <v>267</v>
      </c>
      <c r="E1907" s="5" t="s">
        <v>172</v>
      </c>
      <c r="F1907" s="6">
        <v>43259</v>
      </c>
      <c r="G1907" s="5" t="s">
        <v>148</v>
      </c>
      <c r="H1907" s="5" t="s">
        <v>194</v>
      </c>
      <c r="I1907">
        <v>43064</v>
      </c>
      <c r="J1907">
        <v>195</v>
      </c>
      <c r="K1907">
        <v>264</v>
      </c>
      <c r="L1907">
        <v>2</v>
      </c>
      <c r="M1907">
        <v>7524</v>
      </c>
      <c r="N1907">
        <v>4574.8320000000003</v>
      </c>
      <c r="O1907">
        <v>2287.4160000000002</v>
      </c>
      <c r="P1907">
        <v>132</v>
      </c>
      <c r="Q1907">
        <v>28.5</v>
      </c>
      <c r="R1907">
        <v>2949.1680000000001</v>
      </c>
      <c r="S1907">
        <v>2018</v>
      </c>
      <c r="T1907">
        <v>6</v>
      </c>
      <c r="U1907">
        <v>23</v>
      </c>
    </row>
    <row r="1908" spans="1:21" x14ac:dyDescent="0.3">
      <c r="A1908" s="5" t="s">
        <v>168</v>
      </c>
      <c r="B1908" s="5" t="s">
        <v>175</v>
      </c>
      <c r="C1908" s="5" t="s">
        <v>85</v>
      </c>
      <c r="D1908" s="5" t="s">
        <v>294</v>
      </c>
      <c r="E1908" s="5" t="s">
        <v>172</v>
      </c>
      <c r="F1908" s="6">
        <v>43259</v>
      </c>
      <c r="G1908" s="5" t="s">
        <v>148</v>
      </c>
      <c r="H1908" s="5" t="s">
        <v>208</v>
      </c>
      <c r="I1908">
        <v>43091</v>
      </c>
      <c r="J1908">
        <v>168</v>
      </c>
      <c r="K1908">
        <v>103</v>
      </c>
      <c r="L1908">
        <v>1</v>
      </c>
      <c r="M1908">
        <v>2935.5</v>
      </c>
      <c r="N1908">
        <v>2428.63</v>
      </c>
      <c r="O1908">
        <v>2428.63</v>
      </c>
      <c r="P1908">
        <v>103</v>
      </c>
      <c r="Q1908">
        <v>28.5</v>
      </c>
      <c r="R1908">
        <v>506.87</v>
      </c>
      <c r="S1908">
        <v>2018</v>
      </c>
      <c r="T1908">
        <v>6</v>
      </c>
      <c r="U1908">
        <v>23</v>
      </c>
    </row>
    <row r="1909" spans="1:21" x14ac:dyDescent="0.3">
      <c r="A1909" s="5" t="s">
        <v>168</v>
      </c>
      <c r="B1909" s="5" t="s">
        <v>175</v>
      </c>
      <c r="C1909" s="5" t="s">
        <v>85</v>
      </c>
      <c r="D1909" s="5" t="s">
        <v>294</v>
      </c>
      <c r="E1909" s="5" t="s">
        <v>172</v>
      </c>
      <c r="F1909" s="6">
        <v>43259</v>
      </c>
      <c r="G1909" s="5" t="s">
        <v>148</v>
      </c>
      <c r="H1909" s="5" t="s">
        <v>178</v>
      </c>
      <c r="I1909">
        <v>43091</v>
      </c>
      <c r="J1909">
        <v>168</v>
      </c>
      <c r="K1909">
        <v>423.5</v>
      </c>
      <c r="L1909">
        <v>4</v>
      </c>
      <c r="M1909">
        <v>12069.75</v>
      </c>
      <c r="N1909">
        <v>9714.5190000000002</v>
      </c>
      <c r="O1909">
        <v>2428.63</v>
      </c>
      <c r="P1909">
        <v>105.875</v>
      </c>
      <c r="Q1909">
        <v>28.5</v>
      </c>
      <c r="R1909">
        <v>2355.2310000000002</v>
      </c>
      <c r="S1909">
        <v>2018</v>
      </c>
      <c r="T1909">
        <v>6</v>
      </c>
      <c r="U1909">
        <v>23</v>
      </c>
    </row>
    <row r="1910" spans="1:21" x14ac:dyDescent="0.3">
      <c r="A1910" s="5" t="s">
        <v>168</v>
      </c>
      <c r="B1910" s="5" t="s">
        <v>175</v>
      </c>
      <c r="C1910" s="5" t="s">
        <v>85</v>
      </c>
      <c r="D1910" s="5" t="s">
        <v>294</v>
      </c>
      <c r="E1910" s="5" t="s">
        <v>172</v>
      </c>
      <c r="F1910" s="6">
        <v>43259</v>
      </c>
      <c r="G1910" s="5" t="s">
        <v>148</v>
      </c>
      <c r="H1910" s="5" t="s">
        <v>197</v>
      </c>
      <c r="I1910">
        <v>43091</v>
      </c>
      <c r="J1910">
        <v>168</v>
      </c>
      <c r="K1910">
        <v>450.5</v>
      </c>
      <c r="L1910">
        <v>4</v>
      </c>
      <c r="M1910">
        <v>12839.25</v>
      </c>
      <c r="N1910">
        <v>9714.5190000000002</v>
      </c>
      <c r="O1910">
        <v>2428.63</v>
      </c>
      <c r="P1910">
        <v>112.625</v>
      </c>
      <c r="Q1910">
        <v>28.5</v>
      </c>
      <c r="R1910">
        <v>3124.7310000000002</v>
      </c>
      <c r="S1910">
        <v>2018</v>
      </c>
      <c r="T1910">
        <v>6</v>
      </c>
      <c r="U1910">
        <v>23</v>
      </c>
    </row>
    <row r="1911" spans="1:21" x14ac:dyDescent="0.3">
      <c r="A1911" s="5" t="s">
        <v>168</v>
      </c>
      <c r="B1911" s="5" t="s">
        <v>175</v>
      </c>
      <c r="C1911" s="5" t="s">
        <v>85</v>
      </c>
      <c r="D1911" s="5" t="s">
        <v>294</v>
      </c>
      <c r="E1911" s="5" t="s">
        <v>172</v>
      </c>
      <c r="F1911" s="6">
        <v>43259</v>
      </c>
      <c r="G1911" s="5" t="s">
        <v>148</v>
      </c>
      <c r="H1911" s="5" t="s">
        <v>209</v>
      </c>
      <c r="I1911">
        <v>43091</v>
      </c>
      <c r="J1911">
        <v>168</v>
      </c>
      <c r="K1911">
        <v>203</v>
      </c>
      <c r="L1911">
        <v>2</v>
      </c>
      <c r="M1911">
        <v>5785.5</v>
      </c>
      <c r="N1911">
        <v>4857.26</v>
      </c>
      <c r="O1911">
        <v>2428.63</v>
      </c>
      <c r="P1911">
        <v>101.5</v>
      </c>
      <c r="Q1911">
        <v>28.5</v>
      </c>
      <c r="R1911">
        <v>928.24</v>
      </c>
      <c r="S1911">
        <v>2018</v>
      </c>
      <c r="T1911">
        <v>6</v>
      </c>
      <c r="U1911">
        <v>23</v>
      </c>
    </row>
    <row r="1912" spans="1:21" x14ac:dyDescent="0.3">
      <c r="A1912" s="5" t="s">
        <v>168</v>
      </c>
      <c r="B1912" s="5" t="s">
        <v>175</v>
      </c>
      <c r="C1912" s="5" t="s">
        <v>85</v>
      </c>
      <c r="D1912" s="5" t="s">
        <v>294</v>
      </c>
      <c r="E1912" s="5" t="s">
        <v>172</v>
      </c>
      <c r="F1912" s="6">
        <v>43259</v>
      </c>
      <c r="G1912" s="5" t="s">
        <v>148</v>
      </c>
      <c r="H1912" s="5" t="s">
        <v>240</v>
      </c>
      <c r="I1912">
        <v>43091</v>
      </c>
      <c r="J1912">
        <v>168</v>
      </c>
      <c r="K1912">
        <v>673</v>
      </c>
      <c r="L1912">
        <v>6</v>
      </c>
      <c r="M1912">
        <v>19180.5</v>
      </c>
      <c r="N1912">
        <v>14571.779</v>
      </c>
      <c r="O1912">
        <v>2428.63</v>
      </c>
      <c r="P1912">
        <v>112.16666666666667</v>
      </c>
      <c r="Q1912">
        <v>28.5</v>
      </c>
      <c r="R1912">
        <v>4608.7209999999995</v>
      </c>
      <c r="S1912">
        <v>2018</v>
      </c>
      <c r="T1912">
        <v>6</v>
      </c>
      <c r="U1912">
        <v>23</v>
      </c>
    </row>
    <row r="1913" spans="1:21" x14ac:dyDescent="0.3">
      <c r="A1913" s="5" t="s">
        <v>168</v>
      </c>
      <c r="B1913" s="5" t="s">
        <v>175</v>
      </c>
      <c r="C1913" s="5" t="s">
        <v>85</v>
      </c>
      <c r="D1913" s="5" t="s">
        <v>294</v>
      </c>
      <c r="E1913" s="5" t="s">
        <v>172</v>
      </c>
      <c r="F1913" s="6">
        <v>43259</v>
      </c>
      <c r="G1913" s="5" t="s">
        <v>148</v>
      </c>
      <c r="H1913" s="5" t="s">
        <v>190</v>
      </c>
      <c r="I1913">
        <v>43091</v>
      </c>
      <c r="J1913">
        <v>168</v>
      </c>
      <c r="K1913">
        <v>98</v>
      </c>
      <c r="L1913">
        <v>1</v>
      </c>
      <c r="M1913">
        <v>2793</v>
      </c>
      <c r="N1913">
        <v>2428.63</v>
      </c>
      <c r="O1913">
        <v>2428.63</v>
      </c>
      <c r="P1913">
        <v>98</v>
      </c>
      <c r="Q1913">
        <v>28.5</v>
      </c>
      <c r="R1913">
        <v>364.37</v>
      </c>
      <c r="S1913">
        <v>2018</v>
      </c>
      <c r="T1913">
        <v>6</v>
      </c>
      <c r="U1913">
        <v>23</v>
      </c>
    </row>
    <row r="1914" spans="1:21" x14ac:dyDescent="0.3">
      <c r="A1914" s="5" t="s">
        <v>168</v>
      </c>
      <c r="B1914" s="5" t="s">
        <v>175</v>
      </c>
      <c r="C1914" s="5" t="s">
        <v>85</v>
      </c>
      <c r="D1914" s="5" t="s">
        <v>294</v>
      </c>
      <c r="E1914" s="5" t="s">
        <v>172</v>
      </c>
      <c r="F1914" s="6">
        <v>43259</v>
      </c>
      <c r="G1914" s="5" t="s">
        <v>148</v>
      </c>
      <c r="H1914" s="5" t="s">
        <v>173</v>
      </c>
      <c r="I1914">
        <v>43091</v>
      </c>
      <c r="J1914">
        <v>168</v>
      </c>
      <c r="K1914">
        <v>2664</v>
      </c>
      <c r="L1914">
        <v>20</v>
      </c>
      <c r="M1914">
        <v>85248</v>
      </c>
      <c r="N1914">
        <v>48572.597000000002</v>
      </c>
      <c r="O1914">
        <v>2428.63</v>
      </c>
      <c r="P1914">
        <v>133.19999999999999</v>
      </c>
      <c r="Q1914">
        <v>32</v>
      </c>
      <c r="R1914">
        <v>36675.402999999998</v>
      </c>
      <c r="S1914">
        <v>2018</v>
      </c>
      <c r="T1914">
        <v>6</v>
      </c>
      <c r="U1914">
        <v>23</v>
      </c>
    </row>
    <row r="1915" spans="1:21" x14ac:dyDescent="0.3">
      <c r="A1915" s="5" t="s">
        <v>168</v>
      </c>
      <c r="B1915" s="5" t="s">
        <v>175</v>
      </c>
      <c r="C1915" s="5" t="s">
        <v>86</v>
      </c>
      <c r="D1915" s="5" t="s">
        <v>289</v>
      </c>
      <c r="E1915" s="5" t="s">
        <v>172</v>
      </c>
      <c r="F1915" s="6">
        <v>43259</v>
      </c>
      <c r="G1915" s="5" t="s">
        <v>148</v>
      </c>
      <c r="H1915" s="5" t="s">
        <v>235</v>
      </c>
      <c r="I1915">
        <v>43084</v>
      </c>
      <c r="J1915">
        <v>175</v>
      </c>
      <c r="K1915">
        <v>111</v>
      </c>
      <c r="L1915">
        <v>1</v>
      </c>
      <c r="M1915">
        <v>3163.5</v>
      </c>
      <c r="N1915">
        <v>2335.346</v>
      </c>
      <c r="O1915">
        <v>2335.346</v>
      </c>
      <c r="P1915">
        <v>111</v>
      </c>
      <c r="Q1915">
        <v>28.5</v>
      </c>
      <c r="R1915">
        <v>828.154</v>
      </c>
      <c r="S1915">
        <v>2018</v>
      </c>
      <c r="T1915">
        <v>6</v>
      </c>
      <c r="U1915">
        <v>23</v>
      </c>
    </row>
    <row r="1916" spans="1:21" x14ac:dyDescent="0.3">
      <c r="A1916" s="5" t="s">
        <v>168</v>
      </c>
      <c r="B1916" s="5" t="s">
        <v>175</v>
      </c>
      <c r="C1916" s="5" t="s">
        <v>86</v>
      </c>
      <c r="D1916" s="5" t="s">
        <v>289</v>
      </c>
      <c r="E1916" s="5" t="s">
        <v>227</v>
      </c>
      <c r="F1916" s="6">
        <v>43259</v>
      </c>
      <c r="G1916" s="5" t="s">
        <v>148</v>
      </c>
      <c r="H1916" s="5" t="s">
        <v>235</v>
      </c>
      <c r="I1916">
        <v>43084</v>
      </c>
      <c r="J1916">
        <v>175</v>
      </c>
      <c r="K1916">
        <v>-111</v>
      </c>
      <c r="L1916">
        <v>-1</v>
      </c>
      <c r="M1916">
        <v>-3163.5</v>
      </c>
      <c r="N1916">
        <v>-2335.346</v>
      </c>
      <c r="O1916">
        <v>-2335.346</v>
      </c>
      <c r="P1916">
        <v>111</v>
      </c>
      <c r="Q1916">
        <v>28.5</v>
      </c>
      <c r="R1916">
        <v>-828.154</v>
      </c>
      <c r="S1916">
        <v>2018</v>
      </c>
      <c r="T1916">
        <v>6</v>
      </c>
      <c r="U1916">
        <v>23</v>
      </c>
    </row>
    <row r="1917" spans="1:21" x14ac:dyDescent="0.3">
      <c r="A1917" s="5" t="s">
        <v>168</v>
      </c>
      <c r="B1917" s="5" t="s">
        <v>175</v>
      </c>
      <c r="C1917" s="5" t="s">
        <v>86</v>
      </c>
      <c r="D1917" s="5" t="s">
        <v>289</v>
      </c>
      <c r="E1917" s="5" t="s">
        <v>172</v>
      </c>
      <c r="F1917" s="6">
        <v>43259</v>
      </c>
      <c r="G1917" s="5" t="s">
        <v>148</v>
      </c>
      <c r="H1917" s="5" t="s">
        <v>235</v>
      </c>
      <c r="I1917">
        <v>43084</v>
      </c>
      <c r="J1917">
        <v>175</v>
      </c>
      <c r="K1917">
        <v>111</v>
      </c>
      <c r="L1917">
        <v>1</v>
      </c>
      <c r="M1917">
        <v>3163.5</v>
      </c>
      <c r="N1917">
        <v>2335.346</v>
      </c>
      <c r="O1917">
        <v>2335.346</v>
      </c>
      <c r="P1917">
        <v>111</v>
      </c>
      <c r="Q1917">
        <v>28.5</v>
      </c>
      <c r="R1917">
        <v>828.154</v>
      </c>
      <c r="S1917">
        <v>2018</v>
      </c>
      <c r="T1917">
        <v>6</v>
      </c>
      <c r="U1917">
        <v>23</v>
      </c>
    </row>
    <row r="1918" spans="1:21" x14ac:dyDescent="0.3">
      <c r="A1918" s="5" t="s">
        <v>168</v>
      </c>
      <c r="B1918" s="5" t="s">
        <v>175</v>
      </c>
      <c r="C1918" s="5" t="s">
        <v>86</v>
      </c>
      <c r="D1918" s="5" t="s">
        <v>289</v>
      </c>
      <c r="E1918" s="5" t="s">
        <v>172</v>
      </c>
      <c r="F1918" s="6">
        <v>43259</v>
      </c>
      <c r="G1918" s="5" t="s">
        <v>148</v>
      </c>
      <c r="H1918" s="5" t="s">
        <v>173</v>
      </c>
      <c r="I1918">
        <v>43084</v>
      </c>
      <c r="J1918">
        <v>175</v>
      </c>
      <c r="K1918">
        <v>199.5</v>
      </c>
      <c r="L1918">
        <v>2</v>
      </c>
      <c r="M1918">
        <v>6384</v>
      </c>
      <c r="N1918">
        <v>4670.692</v>
      </c>
      <c r="O1918">
        <v>2335.346</v>
      </c>
      <c r="P1918">
        <v>99.75</v>
      </c>
      <c r="Q1918">
        <v>32</v>
      </c>
      <c r="R1918">
        <v>1713.308</v>
      </c>
      <c r="S1918">
        <v>2018</v>
      </c>
      <c r="T1918">
        <v>6</v>
      </c>
      <c r="U1918">
        <v>23</v>
      </c>
    </row>
    <row r="1919" spans="1:21" x14ac:dyDescent="0.3">
      <c r="A1919" s="5" t="s">
        <v>168</v>
      </c>
      <c r="B1919" s="5" t="s">
        <v>175</v>
      </c>
      <c r="C1919" s="5" t="s">
        <v>87</v>
      </c>
      <c r="D1919" s="5" t="s">
        <v>290</v>
      </c>
      <c r="E1919" s="5" t="s">
        <v>172</v>
      </c>
      <c r="F1919" s="6">
        <v>43259</v>
      </c>
      <c r="G1919" s="5" t="s">
        <v>148</v>
      </c>
      <c r="H1919" s="5" t="s">
        <v>212</v>
      </c>
      <c r="I1919">
        <v>43083</v>
      </c>
      <c r="J1919">
        <v>176</v>
      </c>
      <c r="K1919">
        <v>118.5</v>
      </c>
      <c r="L1919">
        <v>1</v>
      </c>
      <c r="M1919">
        <v>3555</v>
      </c>
      <c r="N1919">
        <v>2527.2849999999999</v>
      </c>
      <c r="O1919">
        <v>2527.2849999999999</v>
      </c>
      <c r="P1919">
        <v>118.5</v>
      </c>
      <c r="Q1919">
        <v>30</v>
      </c>
      <c r="R1919">
        <v>1027.7149999999999</v>
      </c>
      <c r="S1919">
        <v>2018</v>
      </c>
      <c r="T1919">
        <v>6</v>
      </c>
      <c r="U1919">
        <v>23</v>
      </c>
    </row>
    <row r="1920" spans="1:21" x14ac:dyDescent="0.3">
      <c r="A1920" s="5" t="s">
        <v>168</v>
      </c>
      <c r="B1920" s="5" t="s">
        <v>175</v>
      </c>
      <c r="C1920" s="5" t="s">
        <v>87</v>
      </c>
      <c r="D1920" s="5" t="s">
        <v>290</v>
      </c>
      <c r="E1920" s="5" t="s">
        <v>172</v>
      </c>
      <c r="F1920" s="6">
        <v>43259</v>
      </c>
      <c r="G1920" s="5" t="s">
        <v>148</v>
      </c>
      <c r="H1920" s="5" t="s">
        <v>173</v>
      </c>
      <c r="I1920">
        <v>43083</v>
      </c>
      <c r="J1920">
        <v>176</v>
      </c>
      <c r="K1920">
        <v>135</v>
      </c>
      <c r="L1920">
        <v>1</v>
      </c>
      <c r="M1920">
        <v>4320</v>
      </c>
      <c r="N1920">
        <v>2527.2849999999999</v>
      </c>
      <c r="O1920">
        <v>2527.2849999999999</v>
      </c>
      <c r="P1920">
        <v>135</v>
      </c>
      <c r="Q1920">
        <v>32</v>
      </c>
      <c r="R1920">
        <v>1792.7149999999999</v>
      </c>
      <c r="S1920">
        <v>2018</v>
      </c>
      <c r="T1920">
        <v>6</v>
      </c>
      <c r="U1920">
        <v>23</v>
      </c>
    </row>
    <row r="1921" spans="1:21" x14ac:dyDescent="0.3">
      <c r="A1921" s="5" t="s">
        <v>168</v>
      </c>
      <c r="B1921" s="5" t="s">
        <v>175</v>
      </c>
      <c r="C1921" s="5" t="s">
        <v>87</v>
      </c>
      <c r="D1921" s="5" t="s">
        <v>290</v>
      </c>
      <c r="E1921" s="5" t="s">
        <v>172</v>
      </c>
      <c r="F1921" s="6">
        <v>43259</v>
      </c>
      <c r="G1921" s="5" t="s">
        <v>148</v>
      </c>
      <c r="H1921" s="5" t="s">
        <v>173</v>
      </c>
      <c r="I1921">
        <v>43083</v>
      </c>
      <c r="J1921">
        <v>176</v>
      </c>
      <c r="K1921">
        <v>265</v>
      </c>
      <c r="L1921">
        <v>2</v>
      </c>
      <c r="M1921">
        <v>8480</v>
      </c>
      <c r="N1921">
        <v>5054.5690000000004</v>
      </c>
      <c r="O1921">
        <v>2527.2849999999999</v>
      </c>
      <c r="P1921">
        <v>132.5</v>
      </c>
      <c r="Q1921">
        <v>32</v>
      </c>
      <c r="R1921">
        <v>3425.431</v>
      </c>
      <c r="S1921">
        <v>2018</v>
      </c>
      <c r="T1921">
        <v>6</v>
      </c>
      <c r="U1921">
        <v>23</v>
      </c>
    </row>
    <row r="1922" spans="1:21" x14ac:dyDescent="0.3">
      <c r="A1922" s="5" t="s">
        <v>168</v>
      </c>
      <c r="B1922" s="5" t="s">
        <v>206</v>
      </c>
      <c r="C1922" s="5" t="s">
        <v>112</v>
      </c>
      <c r="D1922" s="5" t="s">
        <v>241</v>
      </c>
      <c r="E1922" s="5" t="s">
        <v>172</v>
      </c>
      <c r="F1922" s="6">
        <v>43259</v>
      </c>
      <c r="G1922" s="5" t="s">
        <v>148</v>
      </c>
      <c r="H1922" s="5" t="s">
        <v>199</v>
      </c>
      <c r="I1922">
        <v>43071</v>
      </c>
      <c r="J1922">
        <v>188</v>
      </c>
      <c r="K1922">
        <v>358</v>
      </c>
      <c r="L1922">
        <v>3</v>
      </c>
      <c r="M1922">
        <v>10024</v>
      </c>
      <c r="N1922">
        <v>8045.0590000000002</v>
      </c>
      <c r="O1922">
        <v>2681.6860000000001</v>
      </c>
      <c r="P1922">
        <v>119.33333333333333</v>
      </c>
      <c r="Q1922">
        <v>28</v>
      </c>
      <c r="R1922">
        <v>1978.941</v>
      </c>
      <c r="S1922">
        <v>2018</v>
      </c>
      <c r="T1922">
        <v>6</v>
      </c>
      <c r="U1922">
        <v>23</v>
      </c>
    </row>
    <row r="1923" spans="1:21" x14ac:dyDescent="0.3">
      <c r="A1923" s="5" t="s">
        <v>168</v>
      </c>
      <c r="B1923" s="5" t="s">
        <v>206</v>
      </c>
      <c r="C1923" s="5" t="s">
        <v>112</v>
      </c>
      <c r="D1923" s="5" t="s">
        <v>241</v>
      </c>
      <c r="E1923" s="5" t="s">
        <v>172</v>
      </c>
      <c r="F1923" s="6">
        <v>43259</v>
      </c>
      <c r="G1923" s="5" t="s">
        <v>148</v>
      </c>
      <c r="H1923" s="5" t="s">
        <v>200</v>
      </c>
      <c r="I1923">
        <v>43071</v>
      </c>
      <c r="J1923">
        <v>188</v>
      </c>
      <c r="K1923">
        <v>475</v>
      </c>
      <c r="L1923">
        <v>4</v>
      </c>
      <c r="M1923">
        <v>13300</v>
      </c>
      <c r="N1923">
        <v>10726.745999999999</v>
      </c>
      <c r="O1923">
        <v>2681.6860000000001</v>
      </c>
      <c r="P1923">
        <v>118.75</v>
      </c>
      <c r="Q1923">
        <v>28</v>
      </c>
      <c r="R1923">
        <v>2573.2539999999999</v>
      </c>
      <c r="S1923">
        <v>2018</v>
      </c>
      <c r="T1923">
        <v>6</v>
      </c>
      <c r="U1923">
        <v>23</v>
      </c>
    </row>
    <row r="1924" spans="1:21" x14ac:dyDescent="0.3">
      <c r="A1924" s="5" t="s">
        <v>168</v>
      </c>
      <c r="B1924" s="5" t="s">
        <v>206</v>
      </c>
      <c r="C1924" s="5" t="s">
        <v>113</v>
      </c>
      <c r="D1924" s="5" t="s">
        <v>292</v>
      </c>
      <c r="E1924" s="5" t="s">
        <v>172</v>
      </c>
      <c r="F1924" s="6">
        <v>43259</v>
      </c>
      <c r="G1924" s="5" t="s">
        <v>148</v>
      </c>
      <c r="H1924" s="5" t="s">
        <v>215</v>
      </c>
      <c r="I1924">
        <v>43079</v>
      </c>
      <c r="J1924">
        <v>180</v>
      </c>
      <c r="K1924">
        <v>355</v>
      </c>
      <c r="L1924">
        <v>3</v>
      </c>
      <c r="M1924">
        <v>9940</v>
      </c>
      <c r="N1924">
        <v>8458.241</v>
      </c>
      <c r="O1924">
        <v>2819.4140000000002</v>
      </c>
      <c r="P1924">
        <v>118.33333333333333</v>
      </c>
      <c r="Q1924">
        <v>28</v>
      </c>
      <c r="R1924">
        <v>1481.759</v>
      </c>
      <c r="S1924">
        <v>2018</v>
      </c>
      <c r="T1924">
        <v>6</v>
      </c>
      <c r="U1924">
        <v>23</v>
      </c>
    </row>
    <row r="1925" spans="1:21" x14ac:dyDescent="0.3">
      <c r="A1925" s="5" t="s">
        <v>168</v>
      </c>
      <c r="B1925" s="5" t="s">
        <v>175</v>
      </c>
      <c r="C1925" s="5" t="s">
        <v>85</v>
      </c>
      <c r="D1925" s="5" t="s">
        <v>294</v>
      </c>
      <c r="E1925" s="5" t="s">
        <v>172</v>
      </c>
      <c r="F1925" s="6">
        <v>43260</v>
      </c>
      <c r="G1925" s="5" t="s">
        <v>148</v>
      </c>
      <c r="H1925" s="5" t="s">
        <v>212</v>
      </c>
      <c r="I1925">
        <v>43091</v>
      </c>
      <c r="J1925">
        <v>169</v>
      </c>
      <c r="K1925">
        <v>118.5</v>
      </c>
      <c r="L1925">
        <v>1</v>
      </c>
      <c r="M1925">
        <v>3555</v>
      </c>
      <c r="N1925">
        <v>2428.63</v>
      </c>
      <c r="O1925">
        <v>2428.63</v>
      </c>
      <c r="P1925">
        <v>118.5</v>
      </c>
      <c r="Q1925">
        <v>30</v>
      </c>
      <c r="R1925">
        <v>1126.3699999999999</v>
      </c>
      <c r="S1925">
        <v>2018</v>
      </c>
      <c r="T1925">
        <v>6</v>
      </c>
      <c r="U1925">
        <v>23</v>
      </c>
    </row>
    <row r="1926" spans="1:21" x14ac:dyDescent="0.3">
      <c r="A1926" s="5" t="s">
        <v>168</v>
      </c>
      <c r="B1926" s="5" t="s">
        <v>175</v>
      </c>
      <c r="C1926" s="5" t="s">
        <v>85</v>
      </c>
      <c r="D1926" s="5" t="s">
        <v>294</v>
      </c>
      <c r="E1926" s="5" t="s">
        <v>172</v>
      </c>
      <c r="F1926" s="6">
        <v>43260</v>
      </c>
      <c r="G1926" s="5" t="s">
        <v>148</v>
      </c>
      <c r="H1926" s="5" t="s">
        <v>194</v>
      </c>
      <c r="I1926">
        <v>43091</v>
      </c>
      <c r="J1926">
        <v>169</v>
      </c>
      <c r="K1926">
        <v>380.5</v>
      </c>
      <c r="L1926">
        <v>3</v>
      </c>
      <c r="M1926">
        <v>10844.25</v>
      </c>
      <c r="N1926">
        <v>7285.8890000000001</v>
      </c>
      <c r="O1926">
        <v>2428.63</v>
      </c>
      <c r="P1926">
        <v>126.83333333333333</v>
      </c>
      <c r="Q1926">
        <v>28.5</v>
      </c>
      <c r="R1926">
        <v>3558.3609999999999</v>
      </c>
      <c r="S1926">
        <v>2018</v>
      </c>
      <c r="T1926">
        <v>6</v>
      </c>
      <c r="U1926">
        <v>23</v>
      </c>
    </row>
    <row r="1927" spans="1:21" x14ac:dyDescent="0.3">
      <c r="A1927" s="5" t="s">
        <v>168</v>
      </c>
      <c r="B1927" s="5" t="s">
        <v>175</v>
      </c>
      <c r="C1927" s="5" t="s">
        <v>85</v>
      </c>
      <c r="D1927" s="5" t="s">
        <v>294</v>
      </c>
      <c r="E1927" s="5" t="s">
        <v>172</v>
      </c>
      <c r="F1927" s="6">
        <v>43260</v>
      </c>
      <c r="G1927" s="5" t="s">
        <v>148</v>
      </c>
      <c r="H1927" s="5" t="s">
        <v>173</v>
      </c>
      <c r="I1927">
        <v>43091</v>
      </c>
      <c r="J1927">
        <v>169</v>
      </c>
      <c r="K1927">
        <v>228</v>
      </c>
      <c r="L1927">
        <v>2</v>
      </c>
      <c r="M1927">
        <v>7296</v>
      </c>
      <c r="N1927">
        <v>4857.26</v>
      </c>
      <c r="O1927">
        <v>2428.63</v>
      </c>
      <c r="P1927">
        <v>114</v>
      </c>
      <c r="Q1927">
        <v>32</v>
      </c>
      <c r="R1927">
        <v>2438.7399999999998</v>
      </c>
      <c r="S1927">
        <v>2018</v>
      </c>
      <c r="T1927">
        <v>6</v>
      </c>
      <c r="U1927">
        <v>23</v>
      </c>
    </row>
    <row r="1928" spans="1:21" x14ac:dyDescent="0.3">
      <c r="A1928" s="5" t="s">
        <v>168</v>
      </c>
      <c r="B1928" s="5" t="s">
        <v>175</v>
      </c>
      <c r="C1928" s="5" t="s">
        <v>85</v>
      </c>
      <c r="D1928" s="5" t="s">
        <v>294</v>
      </c>
      <c r="E1928" s="5" t="s">
        <v>172</v>
      </c>
      <c r="F1928" s="6">
        <v>43260</v>
      </c>
      <c r="G1928" s="5" t="s">
        <v>148</v>
      </c>
      <c r="H1928" s="5" t="s">
        <v>190</v>
      </c>
      <c r="I1928">
        <v>43091</v>
      </c>
      <c r="J1928">
        <v>169</v>
      </c>
      <c r="K1928">
        <v>215.5</v>
      </c>
      <c r="L1928">
        <v>2</v>
      </c>
      <c r="M1928">
        <v>6141.75</v>
      </c>
      <c r="N1928">
        <v>4857.26</v>
      </c>
      <c r="O1928">
        <v>2428.63</v>
      </c>
      <c r="P1928">
        <v>107.75</v>
      </c>
      <c r="Q1928">
        <v>28.5</v>
      </c>
      <c r="R1928">
        <v>1284.49</v>
      </c>
      <c r="S1928">
        <v>2018</v>
      </c>
      <c r="T1928">
        <v>6</v>
      </c>
      <c r="U1928">
        <v>23</v>
      </c>
    </row>
    <row r="1929" spans="1:21" x14ac:dyDescent="0.3">
      <c r="A1929" s="5" t="s">
        <v>168</v>
      </c>
      <c r="B1929" s="5" t="s">
        <v>175</v>
      </c>
      <c r="C1929" s="5" t="s">
        <v>85</v>
      </c>
      <c r="D1929" s="5" t="s">
        <v>294</v>
      </c>
      <c r="E1929" s="5" t="s">
        <v>172</v>
      </c>
      <c r="F1929" s="6">
        <v>43260</v>
      </c>
      <c r="G1929" s="5" t="s">
        <v>148</v>
      </c>
      <c r="H1929" s="5" t="s">
        <v>173</v>
      </c>
      <c r="I1929">
        <v>43091</v>
      </c>
      <c r="J1929">
        <v>169</v>
      </c>
      <c r="K1929">
        <v>76.5</v>
      </c>
      <c r="L1929">
        <v>1</v>
      </c>
      <c r="M1929">
        <v>2448</v>
      </c>
      <c r="N1929">
        <v>2428.63</v>
      </c>
      <c r="O1929">
        <v>2428.63</v>
      </c>
      <c r="P1929">
        <v>76.5</v>
      </c>
      <c r="Q1929">
        <v>32</v>
      </c>
      <c r="R1929">
        <v>19.37</v>
      </c>
      <c r="S1929">
        <v>2018</v>
      </c>
      <c r="T1929">
        <v>6</v>
      </c>
      <c r="U1929">
        <v>23</v>
      </c>
    </row>
    <row r="1930" spans="1:21" x14ac:dyDescent="0.3">
      <c r="A1930" s="5" t="s">
        <v>168</v>
      </c>
      <c r="B1930" s="5" t="s">
        <v>175</v>
      </c>
      <c r="C1930" s="5" t="s">
        <v>87</v>
      </c>
      <c r="D1930" s="5" t="s">
        <v>290</v>
      </c>
      <c r="E1930" s="5" t="s">
        <v>172</v>
      </c>
      <c r="F1930" s="6">
        <v>43260</v>
      </c>
      <c r="G1930" s="5" t="s">
        <v>148</v>
      </c>
      <c r="H1930" s="5" t="s">
        <v>173</v>
      </c>
      <c r="I1930">
        <v>43083</v>
      </c>
      <c r="J1930">
        <v>177</v>
      </c>
      <c r="K1930">
        <v>121</v>
      </c>
      <c r="L1930">
        <v>1</v>
      </c>
      <c r="M1930">
        <v>3872</v>
      </c>
      <c r="N1930">
        <v>2527.2849999999999</v>
      </c>
      <c r="O1930">
        <v>2527.2849999999999</v>
      </c>
      <c r="P1930">
        <v>121</v>
      </c>
      <c r="Q1930">
        <v>32</v>
      </c>
      <c r="R1930">
        <v>1344.7149999999999</v>
      </c>
      <c r="S1930">
        <v>2018</v>
      </c>
      <c r="T1930">
        <v>6</v>
      </c>
      <c r="U1930">
        <v>23</v>
      </c>
    </row>
    <row r="1931" spans="1:21" x14ac:dyDescent="0.3">
      <c r="A1931" s="5" t="s">
        <v>168</v>
      </c>
      <c r="B1931" s="5" t="s">
        <v>175</v>
      </c>
      <c r="C1931" s="5" t="s">
        <v>89</v>
      </c>
      <c r="D1931" s="5" t="s">
        <v>295</v>
      </c>
      <c r="E1931" s="5" t="s">
        <v>172</v>
      </c>
      <c r="F1931" s="6">
        <v>43260</v>
      </c>
      <c r="G1931" s="5" t="s">
        <v>148</v>
      </c>
      <c r="H1931" s="5" t="s">
        <v>190</v>
      </c>
      <c r="I1931">
        <v>43103</v>
      </c>
      <c r="J1931">
        <v>157</v>
      </c>
      <c r="K1931">
        <v>822.5</v>
      </c>
      <c r="L1931">
        <v>8</v>
      </c>
      <c r="M1931">
        <v>23441.25</v>
      </c>
      <c r="N1931">
        <v>20546.96</v>
      </c>
      <c r="O1931">
        <v>2568.37</v>
      </c>
      <c r="P1931">
        <v>102.8125</v>
      </c>
      <c r="Q1931">
        <v>28.5</v>
      </c>
      <c r="R1931">
        <v>2894.29</v>
      </c>
      <c r="S1931">
        <v>2018</v>
      </c>
      <c r="T1931">
        <v>6</v>
      </c>
      <c r="U1931">
        <v>23</v>
      </c>
    </row>
    <row r="1932" spans="1:21" x14ac:dyDescent="0.3">
      <c r="A1932" s="5" t="s">
        <v>168</v>
      </c>
      <c r="B1932" s="5" t="s">
        <v>206</v>
      </c>
      <c r="C1932" s="5" t="s">
        <v>113</v>
      </c>
      <c r="D1932" s="5" t="s">
        <v>292</v>
      </c>
      <c r="E1932" s="5" t="s">
        <v>172</v>
      </c>
      <c r="F1932" s="6">
        <v>43260</v>
      </c>
      <c r="G1932" s="5" t="s">
        <v>148</v>
      </c>
      <c r="H1932" s="5" t="s">
        <v>208</v>
      </c>
      <c r="I1932">
        <v>43079</v>
      </c>
      <c r="J1932">
        <v>181</v>
      </c>
      <c r="K1932">
        <v>101.2</v>
      </c>
      <c r="L1932">
        <v>1</v>
      </c>
      <c r="M1932">
        <v>2884.2</v>
      </c>
      <c r="N1932">
        <v>2819.4140000000002</v>
      </c>
      <c r="O1932">
        <v>2819.4140000000002</v>
      </c>
      <c r="P1932">
        <v>101.2</v>
      </c>
      <c r="Q1932">
        <v>28.5</v>
      </c>
      <c r="R1932">
        <v>64.786000000000001</v>
      </c>
      <c r="S1932">
        <v>2018</v>
      </c>
      <c r="T1932">
        <v>6</v>
      </c>
      <c r="U1932">
        <v>23</v>
      </c>
    </row>
    <row r="1933" spans="1:21" x14ac:dyDescent="0.3">
      <c r="A1933" s="5" t="s">
        <v>168</v>
      </c>
      <c r="B1933" s="5" t="s">
        <v>206</v>
      </c>
      <c r="C1933" s="5" t="s">
        <v>113</v>
      </c>
      <c r="D1933" s="5" t="s">
        <v>292</v>
      </c>
      <c r="E1933" s="5" t="s">
        <v>172</v>
      </c>
      <c r="F1933" s="6">
        <v>43260</v>
      </c>
      <c r="G1933" s="5" t="s">
        <v>148</v>
      </c>
      <c r="H1933" s="5" t="s">
        <v>235</v>
      </c>
      <c r="I1933">
        <v>43079</v>
      </c>
      <c r="J1933">
        <v>181</v>
      </c>
      <c r="K1933">
        <v>98</v>
      </c>
      <c r="L1933">
        <v>1</v>
      </c>
      <c r="M1933">
        <v>2793</v>
      </c>
      <c r="N1933">
        <v>2819.4140000000002</v>
      </c>
      <c r="O1933">
        <v>2819.4140000000002</v>
      </c>
      <c r="P1933">
        <v>98</v>
      </c>
      <c r="Q1933">
        <v>28.5</v>
      </c>
      <c r="R1933">
        <v>-26.414000000000001</v>
      </c>
      <c r="S1933">
        <v>2018</v>
      </c>
      <c r="T1933">
        <v>6</v>
      </c>
      <c r="U1933">
        <v>23</v>
      </c>
    </row>
    <row r="1934" spans="1:21" x14ac:dyDescent="0.3">
      <c r="A1934" s="5" t="s">
        <v>168</v>
      </c>
      <c r="B1934" s="5" t="s">
        <v>206</v>
      </c>
      <c r="C1934" s="5" t="s">
        <v>113</v>
      </c>
      <c r="D1934" s="5" t="s">
        <v>292</v>
      </c>
      <c r="E1934" s="5" t="s">
        <v>172</v>
      </c>
      <c r="F1934" s="6">
        <v>43262</v>
      </c>
      <c r="G1934" s="5" t="s">
        <v>148</v>
      </c>
      <c r="H1934" s="5" t="s">
        <v>216</v>
      </c>
      <c r="I1934">
        <v>43079</v>
      </c>
      <c r="J1934">
        <v>183</v>
      </c>
      <c r="K1934">
        <v>108</v>
      </c>
      <c r="L1934">
        <v>1</v>
      </c>
      <c r="M1934">
        <v>3132</v>
      </c>
      <c r="N1934">
        <v>2819.4140000000002</v>
      </c>
      <c r="O1934">
        <v>2819.4140000000002</v>
      </c>
      <c r="P1934">
        <v>108</v>
      </c>
      <c r="Q1934">
        <v>29</v>
      </c>
      <c r="R1934">
        <v>312.58600000000001</v>
      </c>
      <c r="S1934">
        <v>2018</v>
      </c>
      <c r="T1934">
        <v>6</v>
      </c>
      <c r="U1934">
        <v>24</v>
      </c>
    </row>
    <row r="1935" spans="1:21" x14ac:dyDescent="0.3">
      <c r="A1935" s="5" t="s">
        <v>168</v>
      </c>
      <c r="B1935" s="5" t="s">
        <v>206</v>
      </c>
      <c r="C1935" s="5" t="s">
        <v>113</v>
      </c>
      <c r="D1935" s="5" t="s">
        <v>292</v>
      </c>
      <c r="E1935" s="5" t="s">
        <v>172</v>
      </c>
      <c r="F1935" s="6">
        <v>43262</v>
      </c>
      <c r="G1935" s="5" t="s">
        <v>148</v>
      </c>
      <c r="H1935" s="5" t="s">
        <v>216</v>
      </c>
      <c r="I1935">
        <v>43079</v>
      </c>
      <c r="J1935">
        <v>183</v>
      </c>
      <c r="K1935">
        <v>108</v>
      </c>
      <c r="L1935">
        <v>1</v>
      </c>
      <c r="M1935">
        <v>3132</v>
      </c>
      <c r="N1935">
        <v>2819.4140000000002</v>
      </c>
      <c r="O1935">
        <v>2819.4140000000002</v>
      </c>
      <c r="P1935">
        <v>108</v>
      </c>
      <c r="Q1935">
        <v>29</v>
      </c>
      <c r="R1935">
        <v>312.58600000000001</v>
      </c>
      <c r="S1935">
        <v>2018</v>
      </c>
      <c r="T1935">
        <v>6</v>
      </c>
      <c r="U1935">
        <v>24</v>
      </c>
    </row>
    <row r="1936" spans="1:21" x14ac:dyDescent="0.3">
      <c r="A1936" s="5" t="s">
        <v>168</v>
      </c>
      <c r="B1936" s="5" t="s">
        <v>206</v>
      </c>
      <c r="C1936" s="5" t="s">
        <v>113</v>
      </c>
      <c r="D1936" s="5" t="s">
        <v>292</v>
      </c>
      <c r="E1936" s="5" t="s">
        <v>227</v>
      </c>
      <c r="F1936" s="6">
        <v>43262</v>
      </c>
      <c r="G1936" s="5" t="s">
        <v>148</v>
      </c>
      <c r="H1936" s="5" t="s">
        <v>216</v>
      </c>
      <c r="I1936">
        <v>43079</v>
      </c>
      <c r="J1936">
        <v>183</v>
      </c>
      <c r="K1936">
        <v>-108</v>
      </c>
      <c r="L1936">
        <v>-1</v>
      </c>
      <c r="M1936">
        <v>-3132</v>
      </c>
      <c r="N1936">
        <v>-2819.4140000000002</v>
      </c>
      <c r="O1936">
        <v>-2819.4140000000002</v>
      </c>
      <c r="P1936">
        <v>108</v>
      </c>
      <c r="Q1936">
        <v>29</v>
      </c>
      <c r="R1936">
        <v>-312.58600000000001</v>
      </c>
      <c r="S1936">
        <v>2018</v>
      </c>
      <c r="T1936">
        <v>6</v>
      </c>
      <c r="U1936">
        <v>24</v>
      </c>
    </row>
    <row r="1937" spans="1:21" x14ac:dyDescent="0.3">
      <c r="A1937" s="5" t="s">
        <v>168</v>
      </c>
      <c r="B1937" s="5" t="s">
        <v>206</v>
      </c>
      <c r="C1937" s="5" t="s">
        <v>113</v>
      </c>
      <c r="D1937" s="5" t="s">
        <v>292</v>
      </c>
      <c r="E1937" s="5" t="s">
        <v>172</v>
      </c>
      <c r="F1937" s="6">
        <v>43262</v>
      </c>
      <c r="G1937" s="5" t="s">
        <v>148</v>
      </c>
      <c r="H1937" s="5" t="s">
        <v>226</v>
      </c>
      <c r="I1937">
        <v>43079</v>
      </c>
      <c r="J1937">
        <v>183</v>
      </c>
      <c r="K1937">
        <v>324</v>
      </c>
      <c r="L1937">
        <v>3</v>
      </c>
      <c r="M1937">
        <v>9396</v>
      </c>
      <c r="N1937">
        <v>8458.241</v>
      </c>
      <c r="O1937">
        <v>2819.4140000000002</v>
      </c>
      <c r="P1937">
        <v>108</v>
      </c>
      <c r="Q1937">
        <v>29</v>
      </c>
      <c r="R1937">
        <v>937.75900000000001</v>
      </c>
      <c r="S1937">
        <v>2018</v>
      </c>
      <c r="T1937">
        <v>6</v>
      </c>
      <c r="U1937">
        <v>24</v>
      </c>
    </row>
    <row r="1938" spans="1:21" x14ac:dyDescent="0.3">
      <c r="A1938" s="5" t="s">
        <v>168</v>
      </c>
      <c r="B1938" s="5" t="s">
        <v>206</v>
      </c>
      <c r="C1938" s="5" t="s">
        <v>113</v>
      </c>
      <c r="D1938" s="5" t="s">
        <v>292</v>
      </c>
      <c r="E1938" s="5" t="s">
        <v>172</v>
      </c>
      <c r="F1938" s="6">
        <v>43262</v>
      </c>
      <c r="G1938" s="5" t="s">
        <v>148</v>
      </c>
      <c r="H1938" s="5" t="s">
        <v>191</v>
      </c>
      <c r="I1938">
        <v>43079</v>
      </c>
      <c r="J1938">
        <v>183</v>
      </c>
      <c r="K1938">
        <v>852</v>
      </c>
      <c r="L1938">
        <v>6</v>
      </c>
      <c r="M1938">
        <v>24708</v>
      </c>
      <c r="N1938">
        <v>16916.482</v>
      </c>
      <c r="O1938">
        <v>2819.4140000000002</v>
      </c>
      <c r="P1938">
        <v>142</v>
      </c>
      <c r="Q1938">
        <v>29</v>
      </c>
      <c r="R1938">
        <v>7791.518</v>
      </c>
      <c r="S1938">
        <v>2018</v>
      </c>
      <c r="T1938">
        <v>6</v>
      </c>
      <c r="U1938">
        <v>24</v>
      </c>
    </row>
    <row r="1939" spans="1:21" x14ac:dyDescent="0.3">
      <c r="A1939" s="5" t="s">
        <v>168</v>
      </c>
      <c r="B1939" s="5" t="s">
        <v>206</v>
      </c>
      <c r="C1939" s="5" t="s">
        <v>113</v>
      </c>
      <c r="D1939" s="5" t="s">
        <v>292</v>
      </c>
      <c r="E1939" s="5" t="s">
        <v>172</v>
      </c>
      <c r="F1939" s="6">
        <v>43262</v>
      </c>
      <c r="G1939" s="5" t="s">
        <v>148</v>
      </c>
      <c r="H1939" s="5" t="s">
        <v>187</v>
      </c>
      <c r="I1939">
        <v>43079</v>
      </c>
      <c r="J1939">
        <v>183</v>
      </c>
      <c r="K1939">
        <v>258</v>
      </c>
      <c r="L1939">
        <v>2</v>
      </c>
      <c r="M1939">
        <v>7482</v>
      </c>
      <c r="N1939">
        <v>5638.8270000000002</v>
      </c>
      <c r="O1939">
        <v>2819.4140000000002</v>
      </c>
      <c r="P1939">
        <v>129</v>
      </c>
      <c r="Q1939">
        <v>29</v>
      </c>
      <c r="R1939">
        <v>1843.173</v>
      </c>
      <c r="S1939">
        <v>2018</v>
      </c>
      <c r="T1939">
        <v>6</v>
      </c>
      <c r="U1939">
        <v>24</v>
      </c>
    </row>
    <row r="1940" spans="1:21" x14ac:dyDescent="0.3">
      <c r="A1940" s="5" t="s">
        <v>168</v>
      </c>
      <c r="B1940" s="5" t="s">
        <v>206</v>
      </c>
      <c r="C1940" s="5" t="s">
        <v>113</v>
      </c>
      <c r="D1940" s="5" t="s">
        <v>292</v>
      </c>
      <c r="E1940" s="5" t="s">
        <v>172</v>
      </c>
      <c r="F1940" s="6">
        <v>43262</v>
      </c>
      <c r="G1940" s="5" t="s">
        <v>148</v>
      </c>
      <c r="H1940" s="5" t="s">
        <v>203</v>
      </c>
      <c r="I1940">
        <v>43079</v>
      </c>
      <c r="J1940">
        <v>183</v>
      </c>
      <c r="K1940">
        <v>200</v>
      </c>
      <c r="L1940">
        <v>2</v>
      </c>
      <c r="M1940">
        <v>5800</v>
      </c>
      <c r="N1940">
        <v>5638.8270000000002</v>
      </c>
      <c r="O1940">
        <v>2819.4140000000002</v>
      </c>
      <c r="P1940">
        <v>100</v>
      </c>
      <c r="Q1940">
        <v>29</v>
      </c>
      <c r="R1940">
        <v>161.173</v>
      </c>
      <c r="S1940">
        <v>2018</v>
      </c>
      <c r="T1940">
        <v>6</v>
      </c>
      <c r="U1940">
        <v>24</v>
      </c>
    </row>
    <row r="1941" spans="1:21" x14ac:dyDescent="0.3">
      <c r="A1941" s="5" t="s">
        <v>168</v>
      </c>
      <c r="B1941" s="5" t="s">
        <v>206</v>
      </c>
      <c r="C1941" s="5" t="s">
        <v>113</v>
      </c>
      <c r="D1941" s="5" t="s">
        <v>292</v>
      </c>
      <c r="E1941" s="5" t="s">
        <v>172</v>
      </c>
      <c r="F1941" s="6">
        <v>43262</v>
      </c>
      <c r="G1941" s="5" t="s">
        <v>148</v>
      </c>
      <c r="H1941" s="5" t="s">
        <v>204</v>
      </c>
      <c r="I1941">
        <v>43079</v>
      </c>
      <c r="J1941">
        <v>183</v>
      </c>
      <c r="K1941">
        <v>486</v>
      </c>
      <c r="L1941">
        <v>4</v>
      </c>
      <c r="M1941">
        <v>14094</v>
      </c>
      <c r="N1941">
        <v>11277.654</v>
      </c>
      <c r="O1941">
        <v>2819.4140000000002</v>
      </c>
      <c r="P1941">
        <v>121.5</v>
      </c>
      <c r="Q1941">
        <v>29</v>
      </c>
      <c r="R1941">
        <v>2816.346</v>
      </c>
      <c r="S1941">
        <v>2018</v>
      </c>
      <c r="T1941">
        <v>6</v>
      </c>
      <c r="U1941">
        <v>24</v>
      </c>
    </row>
    <row r="1942" spans="1:21" x14ac:dyDescent="0.3">
      <c r="A1942" s="5" t="s">
        <v>168</v>
      </c>
      <c r="B1942" s="5" t="s">
        <v>206</v>
      </c>
      <c r="C1942" s="5" t="s">
        <v>113</v>
      </c>
      <c r="D1942" s="5" t="s">
        <v>292</v>
      </c>
      <c r="E1942" s="5" t="s">
        <v>172</v>
      </c>
      <c r="F1942" s="6">
        <v>43262</v>
      </c>
      <c r="G1942" s="5" t="s">
        <v>148</v>
      </c>
      <c r="H1942" s="5" t="s">
        <v>237</v>
      </c>
      <c r="I1942">
        <v>43079</v>
      </c>
      <c r="J1942">
        <v>183</v>
      </c>
      <c r="K1942">
        <v>230</v>
      </c>
      <c r="L1942">
        <v>2</v>
      </c>
      <c r="M1942">
        <v>6670</v>
      </c>
      <c r="N1942">
        <v>5638.8270000000002</v>
      </c>
      <c r="O1942">
        <v>2819.4140000000002</v>
      </c>
      <c r="P1942">
        <v>115</v>
      </c>
      <c r="Q1942">
        <v>29</v>
      </c>
      <c r="R1942">
        <v>1031.173</v>
      </c>
      <c r="S1942">
        <v>2018</v>
      </c>
      <c r="T1942">
        <v>6</v>
      </c>
      <c r="U1942">
        <v>24</v>
      </c>
    </row>
    <row r="1943" spans="1:21" x14ac:dyDescent="0.3">
      <c r="A1943" s="5" t="s">
        <v>168</v>
      </c>
      <c r="B1943" s="5" t="s">
        <v>206</v>
      </c>
      <c r="C1943" s="5" t="s">
        <v>113</v>
      </c>
      <c r="D1943" s="5" t="s">
        <v>292</v>
      </c>
      <c r="E1943" s="5" t="s">
        <v>172</v>
      </c>
      <c r="F1943" s="6">
        <v>43262</v>
      </c>
      <c r="G1943" s="5" t="s">
        <v>148</v>
      </c>
      <c r="H1943" s="5" t="s">
        <v>205</v>
      </c>
      <c r="I1943">
        <v>43079</v>
      </c>
      <c r="J1943">
        <v>183</v>
      </c>
      <c r="K1943">
        <v>210</v>
      </c>
      <c r="L1943">
        <v>2</v>
      </c>
      <c r="M1943">
        <v>6090</v>
      </c>
      <c r="N1943">
        <v>5638.8270000000002</v>
      </c>
      <c r="O1943">
        <v>2819.4140000000002</v>
      </c>
      <c r="P1943">
        <v>105</v>
      </c>
      <c r="Q1943">
        <v>29</v>
      </c>
      <c r="R1943">
        <v>451.173</v>
      </c>
      <c r="S1943">
        <v>2018</v>
      </c>
      <c r="T1943">
        <v>6</v>
      </c>
      <c r="U1943">
        <v>24</v>
      </c>
    </row>
    <row r="1944" spans="1:21" x14ac:dyDescent="0.3">
      <c r="A1944" s="5" t="s">
        <v>168</v>
      </c>
      <c r="B1944" s="5" t="s">
        <v>206</v>
      </c>
      <c r="C1944" s="5" t="s">
        <v>113</v>
      </c>
      <c r="D1944" s="5" t="s">
        <v>292</v>
      </c>
      <c r="E1944" s="5" t="s">
        <v>172</v>
      </c>
      <c r="F1944" s="6">
        <v>43262</v>
      </c>
      <c r="G1944" s="5" t="s">
        <v>148</v>
      </c>
      <c r="H1944" s="5" t="s">
        <v>222</v>
      </c>
      <c r="I1944">
        <v>43079</v>
      </c>
      <c r="J1944">
        <v>183</v>
      </c>
      <c r="K1944">
        <v>120</v>
      </c>
      <c r="L1944">
        <v>1</v>
      </c>
      <c r="M1944">
        <v>3480</v>
      </c>
      <c r="N1944">
        <v>2819.4140000000002</v>
      </c>
      <c r="O1944">
        <v>2819.4140000000002</v>
      </c>
      <c r="P1944">
        <v>120</v>
      </c>
      <c r="Q1944">
        <v>29</v>
      </c>
      <c r="R1944">
        <v>660.58600000000001</v>
      </c>
      <c r="S1944">
        <v>2018</v>
      </c>
      <c r="T1944">
        <v>6</v>
      </c>
      <c r="U1944">
        <v>24</v>
      </c>
    </row>
    <row r="1945" spans="1:21" x14ac:dyDescent="0.3">
      <c r="A1945" s="5" t="s">
        <v>168</v>
      </c>
      <c r="B1945" s="5" t="s">
        <v>206</v>
      </c>
      <c r="C1945" s="5" t="s">
        <v>113</v>
      </c>
      <c r="D1945" s="5" t="s">
        <v>292</v>
      </c>
      <c r="E1945" s="5" t="s">
        <v>172</v>
      </c>
      <c r="F1945" s="6">
        <v>43262</v>
      </c>
      <c r="G1945" s="5" t="s">
        <v>148</v>
      </c>
      <c r="H1945" s="5" t="s">
        <v>181</v>
      </c>
      <c r="I1945">
        <v>43079</v>
      </c>
      <c r="J1945">
        <v>183</v>
      </c>
      <c r="K1945">
        <v>234</v>
      </c>
      <c r="L1945">
        <v>2</v>
      </c>
      <c r="M1945">
        <v>6786</v>
      </c>
      <c r="N1945">
        <v>5638.8270000000002</v>
      </c>
      <c r="O1945">
        <v>2819.4140000000002</v>
      </c>
      <c r="P1945">
        <v>117</v>
      </c>
      <c r="Q1945">
        <v>29</v>
      </c>
      <c r="R1945">
        <v>1147.173</v>
      </c>
      <c r="S1945">
        <v>2018</v>
      </c>
      <c r="T1945">
        <v>6</v>
      </c>
      <c r="U1945">
        <v>24</v>
      </c>
    </row>
    <row r="1946" spans="1:21" x14ac:dyDescent="0.3">
      <c r="A1946" s="5" t="s">
        <v>168</v>
      </c>
      <c r="B1946" s="5" t="s">
        <v>206</v>
      </c>
      <c r="C1946" s="5" t="s">
        <v>113</v>
      </c>
      <c r="D1946" s="5" t="s">
        <v>292</v>
      </c>
      <c r="E1946" s="5" t="s">
        <v>172</v>
      </c>
      <c r="F1946" s="6">
        <v>43262</v>
      </c>
      <c r="G1946" s="5" t="s">
        <v>148</v>
      </c>
      <c r="H1946" s="5" t="s">
        <v>183</v>
      </c>
      <c r="I1946">
        <v>43079</v>
      </c>
      <c r="J1946">
        <v>183</v>
      </c>
      <c r="K1946">
        <v>726</v>
      </c>
      <c r="L1946">
        <v>6</v>
      </c>
      <c r="M1946">
        <v>21054</v>
      </c>
      <c r="N1946">
        <v>16916.482</v>
      </c>
      <c r="O1946">
        <v>2819.4140000000002</v>
      </c>
      <c r="P1946">
        <v>121</v>
      </c>
      <c r="Q1946">
        <v>29</v>
      </c>
      <c r="R1946">
        <v>4137.518</v>
      </c>
      <c r="S1946">
        <v>2018</v>
      </c>
      <c r="T1946">
        <v>6</v>
      </c>
      <c r="U1946">
        <v>24</v>
      </c>
    </row>
    <row r="1947" spans="1:21" x14ac:dyDescent="0.3">
      <c r="A1947" s="5" t="s">
        <v>168</v>
      </c>
      <c r="B1947" s="5" t="s">
        <v>206</v>
      </c>
      <c r="C1947" s="5" t="s">
        <v>113</v>
      </c>
      <c r="D1947" s="5" t="s">
        <v>292</v>
      </c>
      <c r="E1947" s="5" t="s">
        <v>172</v>
      </c>
      <c r="F1947" s="6">
        <v>43262</v>
      </c>
      <c r="G1947" s="5" t="s">
        <v>148</v>
      </c>
      <c r="H1947" s="5" t="s">
        <v>182</v>
      </c>
      <c r="I1947">
        <v>43079</v>
      </c>
      <c r="J1947">
        <v>183</v>
      </c>
      <c r="K1947">
        <v>200</v>
      </c>
      <c r="L1947">
        <v>2</v>
      </c>
      <c r="M1947">
        <v>5800</v>
      </c>
      <c r="N1947">
        <v>5638.8270000000002</v>
      </c>
      <c r="O1947">
        <v>2819.4140000000002</v>
      </c>
      <c r="P1947">
        <v>100</v>
      </c>
      <c r="Q1947">
        <v>29</v>
      </c>
      <c r="R1947">
        <v>161.173</v>
      </c>
      <c r="S1947">
        <v>2018</v>
      </c>
      <c r="T1947">
        <v>6</v>
      </c>
      <c r="U1947">
        <v>24</v>
      </c>
    </row>
    <row r="1948" spans="1:21" x14ac:dyDescent="0.3">
      <c r="A1948" s="5" t="s">
        <v>168</v>
      </c>
      <c r="B1948" s="5" t="s">
        <v>206</v>
      </c>
      <c r="C1948" s="5" t="s">
        <v>113</v>
      </c>
      <c r="D1948" s="5" t="s">
        <v>292</v>
      </c>
      <c r="E1948" s="5" t="s">
        <v>172</v>
      </c>
      <c r="F1948" s="6">
        <v>43262</v>
      </c>
      <c r="G1948" s="5" t="s">
        <v>148</v>
      </c>
      <c r="H1948" s="5" t="s">
        <v>186</v>
      </c>
      <c r="I1948">
        <v>43079</v>
      </c>
      <c r="J1948">
        <v>183</v>
      </c>
      <c r="K1948">
        <v>204</v>
      </c>
      <c r="L1948">
        <v>2</v>
      </c>
      <c r="M1948">
        <v>5916</v>
      </c>
      <c r="N1948">
        <v>5638.8270000000002</v>
      </c>
      <c r="O1948">
        <v>2819.4140000000002</v>
      </c>
      <c r="P1948">
        <v>102</v>
      </c>
      <c r="Q1948">
        <v>29</v>
      </c>
      <c r="R1948">
        <v>277.173</v>
      </c>
      <c r="S1948">
        <v>2018</v>
      </c>
      <c r="T1948">
        <v>6</v>
      </c>
      <c r="U1948">
        <v>24</v>
      </c>
    </row>
    <row r="1949" spans="1:21" x14ac:dyDescent="0.3">
      <c r="A1949" s="5" t="s">
        <v>168</v>
      </c>
      <c r="B1949" s="5" t="s">
        <v>206</v>
      </c>
      <c r="C1949" s="5" t="s">
        <v>113</v>
      </c>
      <c r="D1949" s="5" t="s">
        <v>292</v>
      </c>
      <c r="E1949" s="5" t="s">
        <v>172</v>
      </c>
      <c r="F1949" s="6">
        <v>43262</v>
      </c>
      <c r="G1949" s="5" t="s">
        <v>148</v>
      </c>
      <c r="H1949" s="5" t="s">
        <v>184</v>
      </c>
      <c r="I1949">
        <v>43079</v>
      </c>
      <c r="J1949">
        <v>183</v>
      </c>
      <c r="K1949">
        <v>3923</v>
      </c>
      <c r="L1949">
        <v>30</v>
      </c>
      <c r="M1949">
        <v>111805.5</v>
      </c>
      <c r="N1949">
        <v>84582.409</v>
      </c>
      <c r="O1949">
        <v>2819.4140000000002</v>
      </c>
      <c r="P1949">
        <v>130.76666666666668</v>
      </c>
      <c r="Q1949">
        <v>28.5</v>
      </c>
      <c r="R1949">
        <v>27223.091</v>
      </c>
      <c r="S1949">
        <v>2018</v>
      </c>
      <c r="T1949">
        <v>6</v>
      </c>
      <c r="U1949">
        <v>24</v>
      </c>
    </row>
    <row r="1950" spans="1:21" x14ac:dyDescent="0.3">
      <c r="A1950" s="5" t="s">
        <v>168</v>
      </c>
      <c r="B1950" s="5" t="s">
        <v>206</v>
      </c>
      <c r="C1950" s="5" t="s">
        <v>113</v>
      </c>
      <c r="D1950" s="5" t="s">
        <v>292</v>
      </c>
      <c r="E1950" s="5" t="s">
        <v>172</v>
      </c>
      <c r="F1950" s="6">
        <v>43262</v>
      </c>
      <c r="G1950" s="5" t="s">
        <v>148</v>
      </c>
      <c r="H1950" s="5" t="s">
        <v>189</v>
      </c>
      <c r="I1950">
        <v>43079</v>
      </c>
      <c r="J1950">
        <v>183</v>
      </c>
      <c r="K1950">
        <v>106</v>
      </c>
      <c r="L1950">
        <v>1</v>
      </c>
      <c r="M1950">
        <v>3074</v>
      </c>
      <c r="N1950">
        <v>2819.4140000000002</v>
      </c>
      <c r="O1950">
        <v>2819.4140000000002</v>
      </c>
      <c r="P1950">
        <v>106</v>
      </c>
      <c r="Q1950">
        <v>29</v>
      </c>
      <c r="R1950">
        <v>254.58600000000001</v>
      </c>
      <c r="S1950">
        <v>2018</v>
      </c>
      <c r="T1950">
        <v>6</v>
      </c>
      <c r="U1950">
        <v>24</v>
      </c>
    </row>
    <row r="1951" spans="1:21" x14ac:dyDescent="0.3">
      <c r="A1951" s="5" t="s">
        <v>168</v>
      </c>
      <c r="B1951" s="5" t="s">
        <v>206</v>
      </c>
      <c r="C1951" s="5" t="s">
        <v>113</v>
      </c>
      <c r="D1951" s="5" t="s">
        <v>292</v>
      </c>
      <c r="E1951" s="5" t="s">
        <v>172</v>
      </c>
      <c r="F1951" s="6">
        <v>43262</v>
      </c>
      <c r="G1951" s="5" t="s">
        <v>148</v>
      </c>
      <c r="H1951" s="5" t="s">
        <v>190</v>
      </c>
      <c r="I1951">
        <v>43079</v>
      </c>
      <c r="J1951">
        <v>183</v>
      </c>
      <c r="K1951">
        <v>135</v>
      </c>
      <c r="L1951">
        <v>1</v>
      </c>
      <c r="M1951">
        <v>3915</v>
      </c>
      <c r="N1951">
        <v>2819.4140000000002</v>
      </c>
      <c r="O1951">
        <v>2819.4140000000002</v>
      </c>
      <c r="P1951">
        <v>135</v>
      </c>
      <c r="Q1951">
        <v>29</v>
      </c>
      <c r="R1951">
        <v>1095.586</v>
      </c>
      <c r="S1951">
        <v>2018</v>
      </c>
      <c r="T1951">
        <v>6</v>
      </c>
      <c r="U1951">
        <v>24</v>
      </c>
    </row>
    <row r="1952" spans="1:21" x14ac:dyDescent="0.3">
      <c r="A1952" s="5" t="s">
        <v>168</v>
      </c>
      <c r="B1952" s="5" t="s">
        <v>206</v>
      </c>
      <c r="C1952" s="5" t="s">
        <v>113</v>
      </c>
      <c r="D1952" s="5" t="s">
        <v>292</v>
      </c>
      <c r="E1952" s="5" t="s">
        <v>172</v>
      </c>
      <c r="F1952" s="6">
        <v>43262</v>
      </c>
      <c r="G1952" s="5" t="s">
        <v>148</v>
      </c>
      <c r="H1952" s="5" t="s">
        <v>225</v>
      </c>
      <c r="I1952">
        <v>43079</v>
      </c>
      <c r="J1952">
        <v>183</v>
      </c>
      <c r="K1952">
        <v>110</v>
      </c>
      <c r="L1952">
        <v>1</v>
      </c>
      <c r="M1952">
        <v>3190</v>
      </c>
      <c r="N1952">
        <v>2819.4140000000002</v>
      </c>
      <c r="O1952">
        <v>2819.4140000000002</v>
      </c>
      <c r="P1952">
        <v>110</v>
      </c>
      <c r="Q1952">
        <v>29</v>
      </c>
      <c r="R1952">
        <v>370.58600000000001</v>
      </c>
      <c r="S1952">
        <v>2018</v>
      </c>
      <c r="T1952">
        <v>6</v>
      </c>
      <c r="U1952">
        <v>24</v>
      </c>
    </row>
    <row r="1953" spans="1:21" x14ac:dyDescent="0.3">
      <c r="A1953" s="5" t="s">
        <v>168</v>
      </c>
      <c r="B1953" s="5" t="s">
        <v>206</v>
      </c>
      <c r="C1953" s="5" t="s">
        <v>113</v>
      </c>
      <c r="D1953" s="5" t="s">
        <v>292</v>
      </c>
      <c r="E1953" s="5" t="s">
        <v>172</v>
      </c>
      <c r="F1953" s="6">
        <v>43262</v>
      </c>
      <c r="G1953" s="5" t="s">
        <v>148</v>
      </c>
      <c r="H1953" s="5" t="s">
        <v>221</v>
      </c>
      <c r="I1953">
        <v>43079</v>
      </c>
      <c r="J1953">
        <v>183</v>
      </c>
      <c r="K1953">
        <v>105</v>
      </c>
      <c r="L1953">
        <v>1</v>
      </c>
      <c r="M1953">
        <v>3045</v>
      </c>
      <c r="N1953">
        <v>2819.4140000000002</v>
      </c>
      <c r="O1953">
        <v>2819.4140000000002</v>
      </c>
      <c r="P1953">
        <v>105</v>
      </c>
      <c r="Q1953">
        <v>29</v>
      </c>
      <c r="R1953">
        <v>225.58600000000001</v>
      </c>
      <c r="S1953">
        <v>2018</v>
      </c>
      <c r="T1953">
        <v>6</v>
      </c>
      <c r="U1953">
        <v>24</v>
      </c>
    </row>
    <row r="1954" spans="1:21" x14ac:dyDescent="0.3">
      <c r="A1954" s="5" t="s">
        <v>168</v>
      </c>
      <c r="B1954" s="5" t="s">
        <v>206</v>
      </c>
      <c r="C1954" s="5" t="s">
        <v>113</v>
      </c>
      <c r="D1954" s="5" t="s">
        <v>292</v>
      </c>
      <c r="E1954" s="5" t="s">
        <v>172</v>
      </c>
      <c r="F1954" s="6">
        <v>43262</v>
      </c>
      <c r="G1954" s="5" t="s">
        <v>148</v>
      </c>
      <c r="H1954" s="5" t="s">
        <v>190</v>
      </c>
      <c r="I1954">
        <v>43079</v>
      </c>
      <c r="J1954">
        <v>183</v>
      </c>
      <c r="K1954">
        <v>102</v>
      </c>
      <c r="L1954">
        <v>1</v>
      </c>
      <c r="M1954">
        <v>2958</v>
      </c>
      <c r="N1954">
        <v>2819.4140000000002</v>
      </c>
      <c r="O1954">
        <v>2819.4140000000002</v>
      </c>
      <c r="P1954">
        <v>102</v>
      </c>
      <c r="Q1954">
        <v>29</v>
      </c>
      <c r="R1954">
        <v>138.58600000000001</v>
      </c>
      <c r="S1954">
        <v>2018</v>
      </c>
      <c r="T1954">
        <v>6</v>
      </c>
      <c r="U1954">
        <v>24</v>
      </c>
    </row>
    <row r="1955" spans="1:21" x14ac:dyDescent="0.3">
      <c r="A1955" s="5" t="s">
        <v>168</v>
      </c>
      <c r="B1955" s="5" t="s">
        <v>169</v>
      </c>
      <c r="C1955" s="5" t="s">
        <v>170</v>
      </c>
      <c r="D1955" s="5" t="s">
        <v>241</v>
      </c>
      <c r="E1955" s="5" t="s">
        <v>172</v>
      </c>
      <c r="F1955" s="6">
        <v>43264</v>
      </c>
      <c r="G1955" s="5" t="s">
        <v>148</v>
      </c>
      <c r="H1955" s="5" t="s">
        <v>296</v>
      </c>
      <c r="I1955">
        <v>43071</v>
      </c>
      <c r="J1955">
        <v>193</v>
      </c>
      <c r="K1955">
        <v>4740</v>
      </c>
      <c r="L1955">
        <v>40</v>
      </c>
      <c r="M1955">
        <v>123240</v>
      </c>
      <c r="N1955">
        <v>107267.45699999999</v>
      </c>
      <c r="O1955">
        <v>2681.6860000000001</v>
      </c>
      <c r="P1955">
        <v>118.5</v>
      </c>
      <c r="Q1955">
        <v>26</v>
      </c>
      <c r="R1955">
        <v>15972.543</v>
      </c>
      <c r="S1955">
        <v>2018</v>
      </c>
      <c r="T1955">
        <v>6</v>
      </c>
      <c r="U1955">
        <v>24</v>
      </c>
    </row>
    <row r="1956" spans="1:21" x14ac:dyDescent="0.3">
      <c r="A1956" s="5" t="s">
        <v>168</v>
      </c>
      <c r="B1956" s="5" t="s">
        <v>175</v>
      </c>
      <c r="C1956" s="5" t="s">
        <v>85</v>
      </c>
      <c r="D1956" s="5" t="s">
        <v>294</v>
      </c>
      <c r="E1956" s="5" t="s">
        <v>172</v>
      </c>
      <c r="F1956" s="6">
        <v>43264</v>
      </c>
      <c r="G1956" s="5" t="s">
        <v>148</v>
      </c>
      <c r="H1956" s="5" t="s">
        <v>212</v>
      </c>
      <c r="I1956">
        <v>43091</v>
      </c>
      <c r="J1956">
        <v>173</v>
      </c>
      <c r="K1956">
        <v>117.5</v>
      </c>
      <c r="L1956">
        <v>1</v>
      </c>
      <c r="M1956">
        <v>3525</v>
      </c>
      <c r="N1956">
        <v>2819.7420000000002</v>
      </c>
      <c r="O1956">
        <v>2819.7420000000002</v>
      </c>
      <c r="P1956">
        <v>117.5</v>
      </c>
      <c r="Q1956">
        <v>30</v>
      </c>
      <c r="R1956">
        <v>705.25800000000004</v>
      </c>
      <c r="S1956">
        <v>2018</v>
      </c>
      <c r="T1956">
        <v>6</v>
      </c>
      <c r="U1956">
        <v>24</v>
      </c>
    </row>
    <row r="1957" spans="1:21" x14ac:dyDescent="0.3">
      <c r="A1957" s="5" t="s">
        <v>168</v>
      </c>
      <c r="B1957" s="5" t="s">
        <v>175</v>
      </c>
      <c r="C1957" s="5" t="s">
        <v>85</v>
      </c>
      <c r="D1957" s="5" t="s">
        <v>294</v>
      </c>
      <c r="E1957" s="5" t="s">
        <v>172</v>
      </c>
      <c r="F1957" s="6">
        <v>43264</v>
      </c>
      <c r="G1957" s="5" t="s">
        <v>148</v>
      </c>
      <c r="H1957" s="5" t="s">
        <v>173</v>
      </c>
      <c r="I1957">
        <v>43091</v>
      </c>
      <c r="J1957">
        <v>173</v>
      </c>
      <c r="K1957">
        <v>93.5</v>
      </c>
      <c r="L1957">
        <v>1</v>
      </c>
      <c r="M1957">
        <v>2992</v>
      </c>
      <c r="N1957">
        <v>2819.7420000000002</v>
      </c>
      <c r="O1957">
        <v>2819.7420000000002</v>
      </c>
      <c r="P1957">
        <v>93.5</v>
      </c>
      <c r="Q1957">
        <v>32</v>
      </c>
      <c r="R1957">
        <v>172.25800000000001</v>
      </c>
      <c r="S1957">
        <v>2018</v>
      </c>
      <c r="T1957">
        <v>6</v>
      </c>
      <c r="U1957">
        <v>24</v>
      </c>
    </row>
    <row r="1958" spans="1:21" x14ac:dyDescent="0.3">
      <c r="A1958" s="5" t="s">
        <v>168</v>
      </c>
      <c r="B1958" s="5" t="s">
        <v>175</v>
      </c>
      <c r="C1958" s="5" t="s">
        <v>86</v>
      </c>
      <c r="D1958" s="5" t="s">
        <v>289</v>
      </c>
      <c r="E1958" s="5" t="s">
        <v>172</v>
      </c>
      <c r="F1958" s="6">
        <v>43264</v>
      </c>
      <c r="G1958" s="5" t="s">
        <v>148</v>
      </c>
      <c r="H1958" s="5" t="s">
        <v>199</v>
      </c>
      <c r="I1958">
        <v>43084</v>
      </c>
      <c r="J1958">
        <v>180</v>
      </c>
      <c r="K1958">
        <v>738</v>
      </c>
      <c r="L1958">
        <v>6</v>
      </c>
      <c r="M1958">
        <v>20664</v>
      </c>
      <c r="N1958">
        <v>14918.427</v>
      </c>
      <c r="O1958">
        <v>2486.404</v>
      </c>
      <c r="P1958">
        <v>123</v>
      </c>
      <c r="Q1958">
        <v>28</v>
      </c>
      <c r="R1958">
        <v>5745.5730000000003</v>
      </c>
      <c r="S1958">
        <v>2018</v>
      </c>
      <c r="T1958">
        <v>6</v>
      </c>
      <c r="U1958">
        <v>24</v>
      </c>
    </row>
    <row r="1959" spans="1:21" x14ac:dyDescent="0.3">
      <c r="A1959" s="5" t="s">
        <v>168</v>
      </c>
      <c r="B1959" s="5" t="s">
        <v>175</v>
      </c>
      <c r="C1959" s="5" t="s">
        <v>86</v>
      </c>
      <c r="D1959" s="5" t="s">
        <v>289</v>
      </c>
      <c r="E1959" s="5" t="s">
        <v>172</v>
      </c>
      <c r="F1959" s="6">
        <v>43264</v>
      </c>
      <c r="G1959" s="5" t="s">
        <v>148</v>
      </c>
      <c r="H1959" s="5" t="s">
        <v>262</v>
      </c>
      <c r="I1959">
        <v>43084</v>
      </c>
      <c r="J1959">
        <v>180</v>
      </c>
      <c r="K1959">
        <v>629</v>
      </c>
      <c r="L1959">
        <v>5</v>
      </c>
      <c r="M1959">
        <v>17612</v>
      </c>
      <c r="N1959">
        <v>12432.022000000001</v>
      </c>
      <c r="O1959">
        <v>2486.404</v>
      </c>
      <c r="P1959">
        <v>125.8</v>
      </c>
      <c r="Q1959">
        <v>28</v>
      </c>
      <c r="R1959">
        <v>5179.9780000000001</v>
      </c>
      <c r="S1959">
        <v>2018</v>
      </c>
      <c r="T1959">
        <v>6</v>
      </c>
      <c r="U1959">
        <v>24</v>
      </c>
    </row>
    <row r="1960" spans="1:21" x14ac:dyDescent="0.3">
      <c r="A1960" s="5" t="s">
        <v>168</v>
      </c>
      <c r="B1960" s="5" t="s">
        <v>175</v>
      </c>
      <c r="C1960" s="5" t="s">
        <v>86</v>
      </c>
      <c r="D1960" s="5" t="s">
        <v>289</v>
      </c>
      <c r="E1960" s="5" t="s">
        <v>172</v>
      </c>
      <c r="F1960" s="6">
        <v>43264</v>
      </c>
      <c r="G1960" s="5" t="s">
        <v>148</v>
      </c>
      <c r="H1960" s="5" t="s">
        <v>215</v>
      </c>
      <c r="I1960">
        <v>43084</v>
      </c>
      <c r="J1960">
        <v>180</v>
      </c>
      <c r="K1960">
        <v>390</v>
      </c>
      <c r="L1960">
        <v>3</v>
      </c>
      <c r="M1960">
        <v>10920</v>
      </c>
      <c r="N1960">
        <v>7459.2129999999997</v>
      </c>
      <c r="O1960">
        <v>2486.404</v>
      </c>
      <c r="P1960">
        <v>130</v>
      </c>
      <c r="Q1960">
        <v>28</v>
      </c>
      <c r="R1960">
        <v>3460.7869999999998</v>
      </c>
      <c r="S1960">
        <v>2018</v>
      </c>
      <c r="T1960">
        <v>6</v>
      </c>
      <c r="U1960">
        <v>24</v>
      </c>
    </row>
    <row r="1961" spans="1:21" x14ac:dyDescent="0.3">
      <c r="A1961" s="5" t="s">
        <v>168</v>
      </c>
      <c r="B1961" s="5" t="s">
        <v>175</v>
      </c>
      <c r="C1961" s="5" t="s">
        <v>86</v>
      </c>
      <c r="D1961" s="5" t="s">
        <v>289</v>
      </c>
      <c r="E1961" s="5" t="s">
        <v>172</v>
      </c>
      <c r="F1961" s="6">
        <v>43264</v>
      </c>
      <c r="G1961" s="5" t="s">
        <v>148</v>
      </c>
      <c r="H1961" s="5" t="s">
        <v>200</v>
      </c>
      <c r="I1961">
        <v>43084</v>
      </c>
      <c r="J1961">
        <v>180</v>
      </c>
      <c r="K1961">
        <v>754</v>
      </c>
      <c r="L1961">
        <v>6</v>
      </c>
      <c r="M1961">
        <v>21112</v>
      </c>
      <c r="N1961">
        <v>14918.427</v>
      </c>
      <c r="O1961">
        <v>2486.404</v>
      </c>
      <c r="P1961">
        <v>125.66666666666667</v>
      </c>
      <c r="Q1961">
        <v>28</v>
      </c>
      <c r="R1961">
        <v>6193.5730000000003</v>
      </c>
      <c r="S1961">
        <v>2018</v>
      </c>
      <c r="T1961">
        <v>6</v>
      </c>
      <c r="U1961">
        <v>24</v>
      </c>
    </row>
    <row r="1962" spans="1:21" x14ac:dyDescent="0.3">
      <c r="A1962" s="5" t="s">
        <v>168</v>
      </c>
      <c r="B1962" s="5" t="s">
        <v>175</v>
      </c>
      <c r="C1962" s="5" t="s">
        <v>87</v>
      </c>
      <c r="D1962" s="5" t="s">
        <v>290</v>
      </c>
      <c r="E1962" s="5" t="s">
        <v>172</v>
      </c>
      <c r="F1962" s="6">
        <v>43264</v>
      </c>
      <c r="G1962" s="5" t="s">
        <v>148</v>
      </c>
      <c r="H1962" s="5" t="s">
        <v>229</v>
      </c>
      <c r="I1962">
        <v>43083</v>
      </c>
      <c r="J1962">
        <v>181</v>
      </c>
      <c r="K1962">
        <v>961</v>
      </c>
      <c r="L1962">
        <v>8</v>
      </c>
      <c r="M1962">
        <v>26908</v>
      </c>
      <c r="N1962">
        <v>21083.96</v>
      </c>
      <c r="O1962">
        <v>2635.4949999999999</v>
      </c>
      <c r="P1962">
        <v>120.125</v>
      </c>
      <c r="Q1962">
        <v>28</v>
      </c>
      <c r="R1962">
        <v>5824.04</v>
      </c>
      <c r="S1962">
        <v>2018</v>
      </c>
      <c r="T1962">
        <v>6</v>
      </c>
      <c r="U1962">
        <v>24</v>
      </c>
    </row>
    <row r="1963" spans="1:21" x14ac:dyDescent="0.3">
      <c r="A1963" s="5" t="s">
        <v>168</v>
      </c>
      <c r="B1963" s="5" t="s">
        <v>175</v>
      </c>
      <c r="C1963" s="5" t="s">
        <v>87</v>
      </c>
      <c r="D1963" s="5" t="s">
        <v>290</v>
      </c>
      <c r="E1963" s="5" t="s">
        <v>172</v>
      </c>
      <c r="F1963" s="6">
        <v>43264</v>
      </c>
      <c r="G1963" s="5" t="s">
        <v>148</v>
      </c>
      <c r="H1963" s="5" t="s">
        <v>263</v>
      </c>
      <c r="I1963">
        <v>43083</v>
      </c>
      <c r="J1963">
        <v>181</v>
      </c>
      <c r="K1963">
        <v>796</v>
      </c>
      <c r="L1963">
        <v>6</v>
      </c>
      <c r="M1963">
        <v>22686</v>
      </c>
      <c r="N1963">
        <v>15812.97</v>
      </c>
      <c r="O1963">
        <v>2635.4949999999999</v>
      </c>
      <c r="P1963">
        <v>132.66666666666666</v>
      </c>
      <c r="Q1963">
        <v>28.5</v>
      </c>
      <c r="R1963">
        <v>6873.03</v>
      </c>
      <c r="S1963">
        <v>2018</v>
      </c>
      <c r="T1963">
        <v>6</v>
      </c>
      <c r="U1963">
        <v>24</v>
      </c>
    </row>
    <row r="1964" spans="1:21" x14ac:dyDescent="0.3">
      <c r="A1964" s="5" t="s">
        <v>168</v>
      </c>
      <c r="B1964" s="5" t="s">
        <v>175</v>
      </c>
      <c r="C1964" s="5" t="s">
        <v>87</v>
      </c>
      <c r="D1964" s="5" t="s">
        <v>290</v>
      </c>
      <c r="E1964" s="5" t="s">
        <v>172</v>
      </c>
      <c r="F1964" s="6">
        <v>43264</v>
      </c>
      <c r="G1964" s="5" t="s">
        <v>148</v>
      </c>
      <c r="H1964" s="5" t="s">
        <v>173</v>
      </c>
      <c r="I1964">
        <v>43083</v>
      </c>
      <c r="J1964">
        <v>181</v>
      </c>
      <c r="K1964">
        <v>230</v>
      </c>
      <c r="L1964">
        <v>2</v>
      </c>
      <c r="M1964">
        <v>7360</v>
      </c>
      <c r="N1964">
        <v>5270.99</v>
      </c>
      <c r="O1964">
        <v>2635.4949999999999</v>
      </c>
      <c r="P1964">
        <v>115</v>
      </c>
      <c r="Q1964">
        <v>32</v>
      </c>
      <c r="R1964">
        <v>2089.0100000000002</v>
      </c>
      <c r="S1964">
        <v>2018</v>
      </c>
      <c r="T1964">
        <v>6</v>
      </c>
      <c r="U1964">
        <v>24</v>
      </c>
    </row>
    <row r="1965" spans="1:21" x14ac:dyDescent="0.3">
      <c r="A1965" s="5" t="s">
        <v>168</v>
      </c>
      <c r="B1965" s="5" t="s">
        <v>175</v>
      </c>
      <c r="C1965" s="5" t="s">
        <v>87</v>
      </c>
      <c r="D1965" s="5" t="s">
        <v>290</v>
      </c>
      <c r="E1965" s="5" t="s">
        <v>172</v>
      </c>
      <c r="F1965" s="6">
        <v>43264</v>
      </c>
      <c r="G1965" s="5" t="s">
        <v>148</v>
      </c>
      <c r="H1965" s="5" t="s">
        <v>264</v>
      </c>
      <c r="I1965">
        <v>43083</v>
      </c>
      <c r="J1965">
        <v>181</v>
      </c>
      <c r="K1965">
        <v>1861</v>
      </c>
      <c r="L1965">
        <v>15</v>
      </c>
      <c r="M1965">
        <v>52108</v>
      </c>
      <c r="N1965">
        <v>39532.425000000003</v>
      </c>
      <c r="O1965">
        <v>2635.4949999999999</v>
      </c>
      <c r="P1965">
        <v>124.06666666666666</v>
      </c>
      <c r="Q1965">
        <v>28</v>
      </c>
      <c r="R1965">
        <v>12575.575000000001</v>
      </c>
      <c r="S1965">
        <v>2018</v>
      </c>
      <c r="T1965">
        <v>6</v>
      </c>
      <c r="U1965">
        <v>24</v>
      </c>
    </row>
    <row r="1966" spans="1:21" x14ac:dyDescent="0.3">
      <c r="A1966" s="5" t="s">
        <v>168</v>
      </c>
      <c r="B1966" s="5" t="s">
        <v>175</v>
      </c>
      <c r="C1966" s="5" t="s">
        <v>89</v>
      </c>
      <c r="D1966" s="5" t="s">
        <v>295</v>
      </c>
      <c r="E1966" s="5" t="s">
        <v>172</v>
      </c>
      <c r="F1966" s="6">
        <v>43264</v>
      </c>
      <c r="G1966" s="5" t="s">
        <v>148</v>
      </c>
      <c r="H1966" s="5" t="s">
        <v>190</v>
      </c>
      <c r="I1966">
        <v>43103</v>
      </c>
      <c r="J1966">
        <v>161</v>
      </c>
      <c r="K1966">
        <v>106.5</v>
      </c>
      <c r="L1966">
        <v>1</v>
      </c>
      <c r="M1966">
        <v>2449.5</v>
      </c>
      <c r="N1966">
        <v>2731.1219999999998</v>
      </c>
      <c r="O1966">
        <v>2731.1219999999998</v>
      </c>
      <c r="P1966">
        <v>106.5</v>
      </c>
      <c r="Q1966">
        <v>23</v>
      </c>
      <c r="R1966">
        <v>-281.62200000000001</v>
      </c>
      <c r="S1966">
        <v>2018</v>
      </c>
      <c r="T1966">
        <v>6</v>
      </c>
      <c r="U1966">
        <v>24</v>
      </c>
    </row>
    <row r="1967" spans="1:21" x14ac:dyDescent="0.3">
      <c r="A1967" s="5" t="s">
        <v>168</v>
      </c>
      <c r="B1967" s="5" t="s">
        <v>175</v>
      </c>
      <c r="C1967" s="5" t="s">
        <v>89</v>
      </c>
      <c r="D1967" s="5" t="s">
        <v>295</v>
      </c>
      <c r="E1967" s="5" t="s">
        <v>172</v>
      </c>
      <c r="F1967" s="6">
        <v>43264</v>
      </c>
      <c r="G1967" s="5" t="s">
        <v>148</v>
      </c>
      <c r="H1967" s="5" t="s">
        <v>190</v>
      </c>
      <c r="I1967">
        <v>43103</v>
      </c>
      <c r="J1967">
        <v>161</v>
      </c>
      <c r="K1967">
        <v>893</v>
      </c>
      <c r="L1967">
        <v>8</v>
      </c>
      <c r="M1967">
        <v>25450.5</v>
      </c>
      <c r="N1967">
        <v>21848.974999999999</v>
      </c>
      <c r="O1967">
        <v>2731.1219999999998</v>
      </c>
      <c r="P1967">
        <v>111.625</v>
      </c>
      <c r="Q1967">
        <v>28.5</v>
      </c>
      <c r="R1967">
        <v>3601.5250000000001</v>
      </c>
      <c r="S1967">
        <v>2018</v>
      </c>
      <c r="T1967">
        <v>6</v>
      </c>
      <c r="U1967">
        <v>24</v>
      </c>
    </row>
    <row r="1968" spans="1:21" x14ac:dyDescent="0.3">
      <c r="A1968" s="5" t="s">
        <v>168</v>
      </c>
      <c r="B1968" s="5" t="s">
        <v>175</v>
      </c>
      <c r="C1968" s="5" t="s">
        <v>89</v>
      </c>
      <c r="D1968" s="5" t="s">
        <v>295</v>
      </c>
      <c r="E1968" s="5" t="s">
        <v>172</v>
      </c>
      <c r="F1968" s="6">
        <v>43264</v>
      </c>
      <c r="G1968" s="5" t="s">
        <v>148</v>
      </c>
      <c r="H1968" s="5" t="s">
        <v>173</v>
      </c>
      <c r="I1968">
        <v>43103</v>
      </c>
      <c r="J1968">
        <v>161</v>
      </c>
      <c r="K1968">
        <v>90</v>
      </c>
      <c r="L1968">
        <v>1</v>
      </c>
      <c r="M1968">
        <v>2880</v>
      </c>
      <c r="N1968">
        <v>2731.1219999999998</v>
      </c>
      <c r="O1968">
        <v>2731.1219999999998</v>
      </c>
      <c r="P1968">
        <v>90</v>
      </c>
      <c r="Q1968">
        <v>32</v>
      </c>
      <c r="R1968">
        <v>148.87799999999999</v>
      </c>
      <c r="S1968">
        <v>2018</v>
      </c>
      <c r="T1968">
        <v>6</v>
      </c>
      <c r="U1968">
        <v>24</v>
      </c>
    </row>
    <row r="1969" spans="1:21" x14ac:dyDescent="0.3">
      <c r="A1969" s="5" t="s">
        <v>168</v>
      </c>
      <c r="B1969" s="5" t="s">
        <v>206</v>
      </c>
      <c r="C1969" s="5" t="s">
        <v>112</v>
      </c>
      <c r="D1969" s="5" t="s">
        <v>293</v>
      </c>
      <c r="E1969" s="5" t="s">
        <v>172</v>
      </c>
      <c r="F1969" s="6">
        <v>43264</v>
      </c>
      <c r="G1969" s="5" t="s">
        <v>148</v>
      </c>
      <c r="H1969" s="5" t="s">
        <v>173</v>
      </c>
      <c r="I1969">
        <v>43181</v>
      </c>
      <c r="J1969">
        <v>83</v>
      </c>
      <c r="K1969">
        <v>85.8</v>
      </c>
      <c r="L1969">
        <v>1</v>
      </c>
      <c r="M1969">
        <v>2745.6</v>
      </c>
      <c r="N1969">
        <v>1203.231</v>
      </c>
      <c r="O1969">
        <v>1203.231</v>
      </c>
      <c r="P1969">
        <v>85.8</v>
      </c>
      <c r="Q1969">
        <v>32</v>
      </c>
      <c r="R1969">
        <v>1542.3689999999999</v>
      </c>
      <c r="S1969">
        <v>2018</v>
      </c>
      <c r="T1969">
        <v>6</v>
      </c>
      <c r="U1969">
        <v>24</v>
      </c>
    </row>
    <row r="1970" spans="1:21" x14ac:dyDescent="0.3">
      <c r="A1970" s="5" t="s">
        <v>168</v>
      </c>
      <c r="B1970" s="5" t="s">
        <v>206</v>
      </c>
      <c r="C1970" s="5" t="s">
        <v>113</v>
      </c>
      <c r="D1970" s="5" t="s">
        <v>292</v>
      </c>
      <c r="E1970" s="5" t="s">
        <v>172</v>
      </c>
      <c r="F1970" s="6">
        <v>43264</v>
      </c>
      <c r="G1970" s="5" t="s">
        <v>148</v>
      </c>
      <c r="H1970" s="5" t="s">
        <v>178</v>
      </c>
      <c r="I1970">
        <v>43079</v>
      </c>
      <c r="J1970">
        <v>185</v>
      </c>
      <c r="K1970">
        <v>462.6</v>
      </c>
      <c r="L1970">
        <v>4</v>
      </c>
      <c r="M1970">
        <v>13184.1</v>
      </c>
      <c r="N1970">
        <v>12289.254999999999</v>
      </c>
      <c r="O1970">
        <v>3072.3139999999999</v>
      </c>
      <c r="P1970">
        <v>115.65</v>
      </c>
      <c r="Q1970">
        <v>28.5</v>
      </c>
      <c r="R1970">
        <v>894.84500000000003</v>
      </c>
      <c r="S1970">
        <v>2018</v>
      </c>
      <c r="T1970">
        <v>6</v>
      </c>
      <c r="U1970">
        <v>24</v>
      </c>
    </row>
    <row r="1971" spans="1:21" x14ac:dyDescent="0.3">
      <c r="A1971" s="5" t="s">
        <v>168</v>
      </c>
      <c r="B1971" s="5" t="s">
        <v>206</v>
      </c>
      <c r="C1971" s="5" t="s">
        <v>113</v>
      </c>
      <c r="D1971" s="5" t="s">
        <v>292</v>
      </c>
      <c r="E1971" s="5" t="s">
        <v>172</v>
      </c>
      <c r="F1971" s="6">
        <v>43264</v>
      </c>
      <c r="G1971" s="5" t="s">
        <v>148</v>
      </c>
      <c r="H1971" s="5" t="s">
        <v>198</v>
      </c>
      <c r="I1971">
        <v>43079</v>
      </c>
      <c r="J1971">
        <v>185</v>
      </c>
      <c r="K1971">
        <v>380.2</v>
      </c>
      <c r="L1971">
        <v>3</v>
      </c>
      <c r="M1971">
        <v>10835.7</v>
      </c>
      <c r="N1971">
        <v>9216.9410000000007</v>
      </c>
      <c r="O1971">
        <v>3072.3139999999999</v>
      </c>
      <c r="P1971">
        <v>126.73333333333333</v>
      </c>
      <c r="Q1971">
        <v>28.5</v>
      </c>
      <c r="R1971">
        <v>1618.759</v>
      </c>
      <c r="S1971">
        <v>2018</v>
      </c>
      <c r="T1971">
        <v>6</v>
      </c>
      <c r="U1971">
        <v>24</v>
      </c>
    </row>
    <row r="1972" spans="1:21" x14ac:dyDescent="0.3">
      <c r="A1972" s="5" t="s">
        <v>168</v>
      </c>
      <c r="B1972" s="5" t="s">
        <v>206</v>
      </c>
      <c r="C1972" s="5" t="s">
        <v>113</v>
      </c>
      <c r="D1972" s="5" t="s">
        <v>292</v>
      </c>
      <c r="E1972" s="5" t="s">
        <v>172</v>
      </c>
      <c r="F1972" s="6">
        <v>43264</v>
      </c>
      <c r="G1972" s="5" t="s">
        <v>148</v>
      </c>
      <c r="H1972" s="5" t="s">
        <v>197</v>
      </c>
      <c r="I1972">
        <v>43079</v>
      </c>
      <c r="J1972">
        <v>185</v>
      </c>
      <c r="K1972">
        <v>888.8</v>
      </c>
      <c r="L1972">
        <v>7</v>
      </c>
      <c r="M1972">
        <v>25330.799999999999</v>
      </c>
      <c r="N1972">
        <v>21506.196</v>
      </c>
      <c r="O1972">
        <v>3072.3139999999999</v>
      </c>
      <c r="P1972">
        <v>126.97142857142856</v>
      </c>
      <c r="Q1972">
        <v>28.5</v>
      </c>
      <c r="R1972">
        <v>3824.6039999999998</v>
      </c>
      <c r="S1972">
        <v>2018</v>
      </c>
      <c r="T1972">
        <v>6</v>
      </c>
      <c r="U1972">
        <v>24</v>
      </c>
    </row>
    <row r="1973" spans="1:21" x14ac:dyDescent="0.3">
      <c r="A1973" s="5" t="s">
        <v>168</v>
      </c>
      <c r="B1973" s="5" t="s">
        <v>206</v>
      </c>
      <c r="C1973" s="5" t="s">
        <v>113</v>
      </c>
      <c r="D1973" s="5" t="s">
        <v>292</v>
      </c>
      <c r="E1973" s="5" t="s">
        <v>172</v>
      </c>
      <c r="F1973" s="6">
        <v>43264</v>
      </c>
      <c r="G1973" s="5" t="s">
        <v>148</v>
      </c>
      <c r="H1973" s="5" t="s">
        <v>209</v>
      </c>
      <c r="I1973">
        <v>43079</v>
      </c>
      <c r="J1973">
        <v>185</v>
      </c>
      <c r="K1973">
        <v>331.2</v>
      </c>
      <c r="L1973">
        <v>3</v>
      </c>
      <c r="M1973">
        <v>9439.2000000000007</v>
      </c>
      <c r="N1973">
        <v>9216.9410000000007</v>
      </c>
      <c r="O1973">
        <v>3072.3139999999999</v>
      </c>
      <c r="P1973">
        <v>110.39999999999999</v>
      </c>
      <c r="Q1973">
        <v>28.5</v>
      </c>
      <c r="R1973">
        <v>222.25899999999999</v>
      </c>
      <c r="S1973">
        <v>2018</v>
      </c>
      <c r="T1973">
        <v>6</v>
      </c>
      <c r="U1973">
        <v>24</v>
      </c>
    </row>
    <row r="1974" spans="1:21" x14ac:dyDescent="0.3">
      <c r="A1974" s="5" t="s">
        <v>168</v>
      </c>
      <c r="B1974" s="5" t="s">
        <v>206</v>
      </c>
      <c r="C1974" s="5" t="s">
        <v>113</v>
      </c>
      <c r="D1974" s="5" t="s">
        <v>292</v>
      </c>
      <c r="E1974" s="5" t="s">
        <v>172</v>
      </c>
      <c r="F1974" s="6">
        <v>43264</v>
      </c>
      <c r="G1974" s="5" t="s">
        <v>148</v>
      </c>
      <c r="H1974" s="5" t="s">
        <v>173</v>
      </c>
      <c r="I1974">
        <v>43079</v>
      </c>
      <c r="J1974">
        <v>185</v>
      </c>
      <c r="K1974">
        <v>1297.4000000000001</v>
      </c>
      <c r="L1974">
        <v>11</v>
      </c>
      <c r="M1974">
        <v>41516.800000000003</v>
      </c>
      <c r="N1974">
        <v>33795.451000000001</v>
      </c>
      <c r="O1974">
        <v>3072.3139999999999</v>
      </c>
      <c r="P1974">
        <v>117.94545454545455</v>
      </c>
      <c r="Q1974">
        <v>32</v>
      </c>
      <c r="R1974">
        <v>7721.3490000000002</v>
      </c>
      <c r="S1974">
        <v>2018</v>
      </c>
      <c r="T1974">
        <v>6</v>
      </c>
      <c r="U1974">
        <v>24</v>
      </c>
    </row>
    <row r="1975" spans="1:21" x14ac:dyDescent="0.3">
      <c r="A1975" s="5" t="s">
        <v>168</v>
      </c>
      <c r="B1975" s="5" t="s">
        <v>206</v>
      </c>
      <c r="C1975" s="5" t="s">
        <v>113</v>
      </c>
      <c r="D1975" s="5" t="s">
        <v>292</v>
      </c>
      <c r="E1975" s="5" t="s">
        <v>172</v>
      </c>
      <c r="F1975" s="6">
        <v>43264</v>
      </c>
      <c r="G1975" s="5" t="s">
        <v>148</v>
      </c>
      <c r="H1975" s="5" t="s">
        <v>266</v>
      </c>
      <c r="I1975">
        <v>43079</v>
      </c>
      <c r="J1975">
        <v>185</v>
      </c>
      <c r="K1975">
        <v>4926.6000000000004</v>
      </c>
      <c r="L1975">
        <v>40</v>
      </c>
      <c r="M1975">
        <v>137944.79999999999</v>
      </c>
      <c r="N1975">
        <v>122892.548</v>
      </c>
      <c r="O1975">
        <v>3072.3139999999999</v>
      </c>
      <c r="P1975">
        <v>123.16500000000001</v>
      </c>
      <c r="Q1975">
        <v>28</v>
      </c>
      <c r="R1975">
        <v>15052.252</v>
      </c>
      <c r="S1975">
        <v>2018</v>
      </c>
      <c r="T1975">
        <v>6</v>
      </c>
      <c r="U1975">
        <v>24</v>
      </c>
    </row>
    <row r="1976" spans="1:21" x14ac:dyDescent="0.3">
      <c r="A1976" s="5" t="s">
        <v>168</v>
      </c>
      <c r="B1976" s="5" t="s">
        <v>206</v>
      </c>
      <c r="C1976" s="5" t="s">
        <v>113</v>
      </c>
      <c r="D1976" s="5" t="s">
        <v>292</v>
      </c>
      <c r="E1976" s="5" t="s">
        <v>172</v>
      </c>
      <c r="F1976" s="6">
        <v>43264</v>
      </c>
      <c r="G1976" s="5" t="s">
        <v>148</v>
      </c>
      <c r="H1976" s="5" t="s">
        <v>178</v>
      </c>
      <c r="I1976">
        <v>43079</v>
      </c>
      <c r="J1976">
        <v>185</v>
      </c>
      <c r="K1976">
        <v>123.8</v>
      </c>
      <c r="L1976">
        <v>1</v>
      </c>
      <c r="M1976">
        <v>3528.3</v>
      </c>
      <c r="N1976">
        <v>3072.3139999999999</v>
      </c>
      <c r="O1976">
        <v>3072.3139999999999</v>
      </c>
      <c r="P1976">
        <v>123.8</v>
      </c>
      <c r="Q1976">
        <v>28.5</v>
      </c>
      <c r="R1976">
        <v>455.98599999999999</v>
      </c>
      <c r="S1976">
        <v>2018</v>
      </c>
      <c r="T1976">
        <v>6</v>
      </c>
      <c r="U1976">
        <v>24</v>
      </c>
    </row>
    <row r="1977" spans="1:21" x14ac:dyDescent="0.3">
      <c r="A1977" s="5" t="s">
        <v>168</v>
      </c>
      <c r="B1977" s="5" t="s">
        <v>206</v>
      </c>
      <c r="C1977" s="5" t="s">
        <v>113</v>
      </c>
      <c r="D1977" s="5" t="s">
        <v>292</v>
      </c>
      <c r="E1977" s="5" t="s">
        <v>172</v>
      </c>
      <c r="F1977" s="6">
        <v>43264</v>
      </c>
      <c r="G1977" s="5" t="s">
        <v>148</v>
      </c>
      <c r="H1977" s="5" t="s">
        <v>197</v>
      </c>
      <c r="I1977">
        <v>43079</v>
      </c>
      <c r="J1977">
        <v>185</v>
      </c>
      <c r="K1977">
        <v>639.79999999999995</v>
      </c>
      <c r="L1977">
        <v>5</v>
      </c>
      <c r="M1977">
        <v>18234.3</v>
      </c>
      <c r="N1977">
        <v>15361.567999999999</v>
      </c>
      <c r="O1977">
        <v>3072.3139999999999</v>
      </c>
      <c r="P1977">
        <v>127.96</v>
      </c>
      <c r="Q1977">
        <v>28.5</v>
      </c>
      <c r="R1977">
        <v>2872.732</v>
      </c>
      <c r="S1977">
        <v>2018</v>
      </c>
      <c r="T1977">
        <v>6</v>
      </c>
      <c r="U1977">
        <v>24</v>
      </c>
    </row>
    <row r="1978" spans="1:21" x14ac:dyDescent="0.3">
      <c r="A1978" s="5" t="s">
        <v>168</v>
      </c>
      <c r="B1978" s="5" t="s">
        <v>206</v>
      </c>
      <c r="C1978" s="5" t="s">
        <v>113</v>
      </c>
      <c r="D1978" s="5" t="s">
        <v>292</v>
      </c>
      <c r="E1978" s="5" t="s">
        <v>172</v>
      </c>
      <c r="F1978" s="6">
        <v>43264</v>
      </c>
      <c r="G1978" s="5" t="s">
        <v>148</v>
      </c>
      <c r="H1978" s="5" t="s">
        <v>208</v>
      </c>
      <c r="I1978">
        <v>43079</v>
      </c>
      <c r="J1978">
        <v>185</v>
      </c>
      <c r="K1978">
        <v>111</v>
      </c>
      <c r="L1978">
        <v>1</v>
      </c>
      <c r="M1978">
        <v>3163.5</v>
      </c>
      <c r="N1978">
        <v>3072.3139999999999</v>
      </c>
      <c r="O1978">
        <v>3072.3139999999999</v>
      </c>
      <c r="P1978">
        <v>111</v>
      </c>
      <c r="Q1978">
        <v>28.5</v>
      </c>
      <c r="R1978">
        <v>91.186000000000007</v>
      </c>
      <c r="S1978">
        <v>2018</v>
      </c>
      <c r="T1978">
        <v>6</v>
      </c>
      <c r="U1978">
        <v>24</v>
      </c>
    </row>
    <row r="1979" spans="1:21" x14ac:dyDescent="0.3">
      <c r="A1979" s="5" t="s">
        <v>168</v>
      </c>
      <c r="B1979" s="5" t="s">
        <v>206</v>
      </c>
      <c r="C1979" s="5" t="s">
        <v>113</v>
      </c>
      <c r="D1979" s="5" t="s">
        <v>292</v>
      </c>
      <c r="E1979" s="5" t="s">
        <v>172</v>
      </c>
      <c r="F1979" s="6">
        <v>43264</v>
      </c>
      <c r="G1979" s="5" t="s">
        <v>148</v>
      </c>
      <c r="H1979" s="5" t="s">
        <v>209</v>
      </c>
      <c r="I1979">
        <v>43079</v>
      </c>
      <c r="J1979">
        <v>185</v>
      </c>
      <c r="K1979">
        <v>398.8</v>
      </c>
      <c r="L1979">
        <v>3</v>
      </c>
      <c r="M1979">
        <v>11365.8</v>
      </c>
      <c r="N1979">
        <v>9216.9410000000007</v>
      </c>
      <c r="O1979">
        <v>3072.3139999999999</v>
      </c>
      <c r="P1979">
        <v>132.93333333333334</v>
      </c>
      <c r="Q1979">
        <v>28.5</v>
      </c>
      <c r="R1979">
        <v>2148.8589999999999</v>
      </c>
      <c r="S1979">
        <v>2018</v>
      </c>
      <c r="T1979">
        <v>6</v>
      </c>
      <c r="U1979">
        <v>24</v>
      </c>
    </row>
    <row r="1980" spans="1:21" x14ac:dyDescent="0.3">
      <c r="A1980" s="5" t="s">
        <v>168</v>
      </c>
      <c r="B1980" s="5" t="s">
        <v>206</v>
      </c>
      <c r="C1980" s="5" t="s">
        <v>113</v>
      </c>
      <c r="D1980" s="5" t="s">
        <v>292</v>
      </c>
      <c r="E1980" s="5" t="s">
        <v>172</v>
      </c>
      <c r="F1980" s="6">
        <v>43264</v>
      </c>
      <c r="G1980" s="5" t="s">
        <v>148</v>
      </c>
      <c r="H1980" s="5" t="s">
        <v>240</v>
      </c>
      <c r="I1980">
        <v>43079</v>
      </c>
      <c r="J1980">
        <v>185</v>
      </c>
      <c r="K1980">
        <v>579.79999999999995</v>
      </c>
      <c r="L1980">
        <v>4</v>
      </c>
      <c r="M1980">
        <v>16524.3</v>
      </c>
      <c r="N1980">
        <v>12289.254999999999</v>
      </c>
      <c r="O1980">
        <v>3072.3139999999999</v>
      </c>
      <c r="P1980">
        <v>144.94999999999999</v>
      </c>
      <c r="Q1980">
        <v>28.5</v>
      </c>
      <c r="R1980">
        <v>4235.0450000000001</v>
      </c>
      <c r="S1980">
        <v>2018</v>
      </c>
      <c r="T1980">
        <v>6</v>
      </c>
      <c r="U1980">
        <v>24</v>
      </c>
    </row>
    <row r="1981" spans="1:21" x14ac:dyDescent="0.3">
      <c r="A1981" s="5" t="s">
        <v>168</v>
      </c>
      <c r="B1981" s="5" t="s">
        <v>206</v>
      </c>
      <c r="C1981" s="5" t="s">
        <v>113</v>
      </c>
      <c r="D1981" s="5" t="s">
        <v>292</v>
      </c>
      <c r="E1981" s="5" t="s">
        <v>172</v>
      </c>
      <c r="F1981" s="6">
        <v>43264</v>
      </c>
      <c r="G1981" s="5" t="s">
        <v>148</v>
      </c>
      <c r="H1981" s="5" t="s">
        <v>238</v>
      </c>
      <c r="I1981">
        <v>43079</v>
      </c>
      <c r="J1981">
        <v>185</v>
      </c>
      <c r="K1981">
        <v>250</v>
      </c>
      <c r="L1981">
        <v>2</v>
      </c>
      <c r="M1981">
        <v>7250</v>
      </c>
      <c r="N1981">
        <v>6144.6270000000004</v>
      </c>
      <c r="O1981">
        <v>3072.3139999999999</v>
      </c>
      <c r="P1981">
        <v>125</v>
      </c>
      <c r="Q1981">
        <v>29</v>
      </c>
      <c r="R1981">
        <v>1105.373</v>
      </c>
      <c r="S1981">
        <v>2018</v>
      </c>
      <c r="T1981">
        <v>6</v>
      </c>
      <c r="U1981">
        <v>24</v>
      </c>
    </row>
    <row r="1982" spans="1:21" x14ac:dyDescent="0.3">
      <c r="A1982" s="5" t="s">
        <v>168</v>
      </c>
      <c r="B1982" s="5" t="s">
        <v>206</v>
      </c>
      <c r="C1982" s="5" t="s">
        <v>113</v>
      </c>
      <c r="D1982" s="5" t="s">
        <v>292</v>
      </c>
      <c r="E1982" s="5" t="s">
        <v>172</v>
      </c>
      <c r="F1982" s="6">
        <v>43264</v>
      </c>
      <c r="G1982" s="5" t="s">
        <v>148</v>
      </c>
      <c r="H1982" s="5" t="s">
        <v>184</v>
      </c>
      <c r="I1982">
        <v>43079</v>
      </c>
      <c r="J1982">
        <v>185</v>
      </c>
      <c r="K1982">
        <v>1551</v>
      </c>
      <c r="L1982">
        <v>12</v>
      </c>
      <c r="M1982">
        <v>44203.5</v>
      </c>
      <c r="N1982">
        <v>36867.764000000003</v>
      </c>
      <c r="O1982">
        <v>3072.3139999999999</v>
      </c>
      <c r="P1982">
        <v>129.25</v>
      </c>
      <c r="Q1982">
        <v>28.5</v>
      </c>
      <c r="R1982">
        <v>7335.7359999999999</v>
      </c>
      <c r="S1982">
        <v>2018</v>
      </c>
      <c r="T1982">
        <v>6</v>
      </c>
      <c r="U1982">
        <v>24</v>
      </c>
    </row>
    <row r="1983" spans="1:21" x14ac:dyDescent="0.3">
      <c r="A1983" s="5" t="s">
        <v>168</v>
      </c>
      <c r="B1983" s="5" t="s">
        <v>206</v>
      </c>
      <c r="C1983" s="5" t="s">
        <v>113</v>
      </c>
      <c r="D1983" s="5" t="s">
        <v>292</v>
      </c>
      <c r="E1983" s="5" t="s">
        <v>172</v>
      </c>
      <c r="F1983" s="6">
        <v>43264</v>
      </c>
      <c r="G1983" s="5" t="s">
        <v>148</v>
      </c>
      <c r="H1983" s="5" t="s">
        <v>269</v>
      </c>
      <c r="I1983">
        <v>43079</v>
      </c>
      <c r="J1983">
        <v>185</v>
      </c>
      <c r="K1983">
        <v>3388</v>
      </c>
      <c r="L1983">
        <v>30</v>
      </c>
      <c r="M1983">
        <v>96558</v>
      </c>
      <c r="N1983">
        <v>92169.410999999993</v>
      </c>
      <c r="O1983">
        <v>3072.3139999999999</v>
      </c>
      <c r="P1983">
        <v>112.93333333333334</v>
      </c>
      <c r="Q1983">
        <v>28.5</v>
      </c>
      <c r="R1983">
        <v>4388.5889999999999</v>
      </c>
      <c r="S1983">
        <v>2018</v>
      </c>
      <c r="T1983">
        <v>6</v>
      </c>
      <c r="U1983">
        <v>24</v>
      </c>
    </row>
    <row r="1984" spans="1:21" x14ac:dyDescent="0.3">
      <c r="A1984" s="5" t="s">
        <v>168</v>
      </c>
      <c r="B1984" s="5" t="s">
        <v>206</v>
      </c>
      <c r="C1984" s="5" t="s">
        <v>114</v>
      </c>
      <c r="D1984" s="5" t="s">
        <v>297</v>
      </c>
      <c r="E1984" s="5" t="s">
        <v>172</v>
      </c>
      <c r="F1984" s="6">
        <v>43264</v>
      </c>
      <c r="G1984" s="5" t="s">
        <v>148</v>
      </c>
      <c r="H1984" s="5" t="s">
        <v>173</v>
      </c>
      <c r="I1984">
        <v>43086</v>
      </c>
      <c r="J1984">
        <v>178</v>
      </c>
      <c r="K1984">
        <v>1284</v>
      </c>
      <c r="L1984">
        <v>12</v>
      </c>
      <c r="M1984">
        <v>41088</v>
      </c>
      <c r="N1984">
        <v>35885.788999999997</v>
      </c>
      <c r="O1984">
        <v>2990.482</v>
      </c>
      <c r="P1984">
        <v>107</v>
      </c>
      <c r="Q1984">
        <v>32</v>
      </c>
      <c r="R1984">
        <v>5202.2110000000002</v>
      </c>
      <c r="S1984">
        <v>2018</v>
      </c>
      <c r="T1984">
        <v>6</v>
      </c>
      <c r="U1984">
        <v>24</v>
      </c>
    </row>
    <row r="1985" spans="1:21" x14ac:dyDescent="0.3">
      <c r="A1985" s="5" t="s">
        <v>168</v>
      </c>
      <c r="B1985" s="5" t="s">
        <v>206</v>
      </c>
      <c r="C1985" s="5" t="s">
        <v>114</v>
      </c>
      <c r="D1985" s="5" t="s">
        <v>297</v>
      </c>
      <c r="E1985" s="5" t="s">
        <v>172</v>
      </c>
      <c r="F1985" s="6">
        <v>43264</v>
      </c>
      <c r="G1985" s="5" t="s">
        <v>148</v>
      </c>
      <c r="H1985" s="5" t="s">
        <v>201</v>
      </c>
      <c r="I1985">
        <v>43086</v>
      </c>
      <c r="J1985">
        <v>178</v>
      </c>
      <c r="K1985">
        <v>286</v>
      </c>
      <c r="L1985">
        <v>3</v>
      </c>
      <c r="M1985">
        <v>8294</v>
      </c>
      <c r="N1985">
        <v>8971.4470000000001</v>
      </c>
      <c r="O1985">
        <v>2990.482</v>
      </c>
      <c r="P1985">
        <v>95.333333333333329</v>
      </c>
      <c r="Q1985">
        <v>29</v>
      </c>
      <c r="R1985">
        <v>-677.447</v>
      </c>
      <c r="S1985">
        <v>2018</v>
      </c>
      <c r="T1985">
        <v>6</v>
      </c>
      <c r="U1985">
        <v>24</v>
      </c>
    </row>
    <row r="1986" spans="1:21" x14ac:dyDescent="0.3">
      <c r="A1986" s="5" t="s">
        <v>168</v>
      </c>
      <c r="B1986" s="5" t="s">
        <v>206</v>
      </c>
      <c r="C1986" s="5" t="s">
        <v>114</v>
      </c>
      <c r="D1986" s="5" t="s">
        <v>297</v>
      </c>
      <c r="E1986" s="5" t="s">
        <v>172</v>
      </c>
      <c r="F1986" s="6">
        <v>43264</v>
      </c>
      <c r="G1986" s="5" t="s">
        <v>148</v>
      </c>
      <c r="H1986" s="5" t="s">
        <v>218</v>
      </c>
      <c r="I1986">
        <v>43086</v>
      </c>
      <c r="J1986">
        <v>178</v>
      </c>
      <c r="K1986">
        <v>520</v>
      </c>
      <c r="L1986">
        <v>4</v>
      </c>
      <c r="M1986">
        <v>15080</v>
      </c>
      <c r="N1986">
        <v>11961.93</v>
      </c>
      <c r="O1986">
        <v>2990.482</v>
      </c>
      <c r="P1986">
        <v>130</v>
      </c>
      <c r="Q1986">
        <v>29</v>
      </c>
      <c r="R1986">
        <v>3118.07</v>
      </c>
      <c r="S1986">
        <v>2018</v>
      </c>
      <c r="T1986">
        <v>6</v>
      </c>
      <c r="U1986">
        <v>24</v>
      </c>
    </row>
    <row r="1987" spans="1:21" x14ac:dyDescent="0.3">
      <c r="A1987" s="5" t="s">
        <v>168</v>
      </c>
      <c r="B1987" s="5" t="s">
        <v>206</v>
      </c>
      <c r="C1987" s="5" t="s">
        <v>114</v>
      </c>
      <c r="D1987" s="5" t="s">
        <v>297</v>
      </c>
      <c r="E1987" s="5" t="s">
        <v>172</v>
      </c>
      <c r="F1987" s="6">
        <v>43264</v>
      </c>
      <c r="G1987" s="5" t="s">
        <v>148</v>
      </c>
      <c r="H1987" s="5" t="s">
        <v>217</v>
      </c>
      <c r="I1987">
        <v>43086</v>
      </c>
      <c r="J1987">
        <v>178</v>
      </c>
      <c r="K1987">
        <v>1156</v>
      </c>
      <c r="L1987">
        <v>10</v>
      </c>
      <c r="M1987">
        <v>33524</v>
      </c>
      <c r="N1987">
        <v>29904.824000000001</v>
      </c>
      <c r="O1987">
        <v>2990.482</v>
      </c>
      <c r="P1987">
        <v>115.6</v>
      </c>
      <c r="Q1987">
        <v>29</v>
      </c>
      <c r="R1987">
        <v>3619.1759999999999</v>
      </c>
      <c r="S1987">
        <v>2018</v>
      </c>
      <c r="T1987">
        <v>6</v>
      </c>
      <c r="U1987">
        <v>24</v>
      </c>
    </row>
    <row r="1988" spans="1:21" x14ac:dyDescent="0.3">
      <c r="A1988" s="5" t="s">
        <v>168</v>
      </c>
      <c r="B1988" s="5" t="s">
        <v>206</v>
      </c>
      <c r="C1988" s="5" t="s">
        <v>114</v>
      </c>
      <c r="D1988" s="5" t="s">
        <v>297</v>
      </c>
      <c r="E1988" s="5" t="s">
        <v>172</v>
      </c>
      <c r="F1988" s="6">
        <v>43264</v>
      </c>
      <c r="G1988" s="5" t="s">
        <v>148</v>
      </c>
      <c r="H1988" s="5" t="s">
        <v>202</v>
      </c>
      <c r="I1988">
        <v>43086</v>
      </c>
      <c r="J1988">
        <v>178</v>
      </c>
      <c r="K1988">
        <v>1290</v>
      </c>
      <c r="L1988">
        <v>11</v>
      </c>
      <c r="M1988">
        <v>37410</v>
      </c>
      <c r="N1988">
        <v>32895.305999999997</v>
      </c>
      <c r="O1988">
        <v>2990.482</v>
      </c>
      <c r="P1988">
        <v>117.27272727272727</v>
      </c>
      <c r="Q1988">
        <v>29</v>
      </c>
      <c r="R1988">
        <v>4514.6940000000004</v>
      </c>
      <c r="S1988">
        <v>2018</v>
      </c>
      <c r="T1988">
        <v>6</v>
      </c>
      <c r="U1988">
        <v>24</v>
      </c>
    </row>
    <row r="1989" spans="1:21" x14ac:dyDescent="0.3">
      <c r="A1989" s="5" t="s">
        <v>168</v>
      </c>
      <c r="B1989" s="5" t="s">
        <v>206</v>
      </c>
      <c r="C1989" s="5" t="s">
        <v>114</v>
      </c>
      <c r="D1989" s="5" t="s">
        <v>297</v>
      </c>
      <c r="E1989" s="5" t="s">
        <v>172</v>
      </c>
      <c r="F1989" s="6">
        <v>43264</v>
      </c>
      <c r="G1989" s="5" t="s">
        <v>148</v>
      </c>
      <c r="H1989" s="5" t="s">
        <v>204</v>
      </c>
      <c r="I1989">
        <v>43086</v>
      </c>
      <c r="J1989">
        <v>178</v>
      </c>
      <c r="K1989">
        <v>400</v>
      </c>
      <c r="L1989">
        <v>3</v>
      </c>
      <c r="M1989">
        <v>11600</v>
      </c>
      <c r="N1989">
        <v>8971.4470000000001</v>
      </c>
      <c r="O1989">
        <v>2990.482</v>
      </c>
      <c r="P1989">
        <v>133.33333333333334</v>
      </c>
      <c r="Q1989">
        <v>29</v>
      </c>
      <c r="R1989">
        <v>2628.5529999999999</v>
      </c>
      <c r="S1989">
        <v>2018</v>
      </c>
      <c r="T1989">
        <v>6</v>
      </c>
      <c r="U1989">
        <v>24</v>
      </c>
    </row>
    <row r="1990" spans="1:21" x14ac:dyDescent="0.3">
      <c r="A1990" s="5" t="s">
        <v>168</v>
      </c>
      <c r="B1990" s="5" t="s">
        <v>206</v>
      </c>
      <c r="C1990" s="5" t="s">
        <v>114</v>
      </c>
      <c r="D1990" s="5" t="s">
        <v>297</v>
      </c>
      <c r="E1990" s="5" t="s">
        <v>172</v>
      </c>
      <c r="F1990" s="6">
        <v>43264</v>
      </c>
      <c r="G1990" s="5" t="s">
        <v>148</v>
      </c>
      <c r="H1990" s="5" t="s">
        <v>216</v>
      </c>
      <c r="I1990">
        <v>43086</v>
      </c>
      <c r="J1990">
        <v>178</v>
      </c>
      <c r="K1990">
        <v>214</v>
      </c>
      <c r="L1990">
        <v>2</v>
      </c>
      <c r="M1990">
        <v>6206</v>
      </c>
      <c r="N1990">
        <v>5980.9650000000001</v>
      </c>
      <c r="O1990">
        <v>2990.482</v>
      </c>
      <c r="P1990">
        <v>107</v>
      </c>
      <c r="Q1990">
        <v>29</v>
      </c>
      <c r="R1990">
        <v>225.035</v>
      </c>
      <c r="S1990">
        <v>2018</v>
      </c>
      <c r="T1990">
        <v>6</v>
      </c>
      <c r="U1990">
        <v>24</v>
      </c>
    </row>
    <row r="1991" spans="1:21" x14ac:dyDescent="0.3">
      <c r="A1991" s="5" t="s">
        <v>168</v>
      </c>
      <c r="B1991" s="5" t="s">
        <v>206</v>
      </c>
      <c r="C1991" s="5" t="s">
        <v>114</v>
      </c>
      <c r="D1991" s="5" t="s">
        <v>297</v>
      </c>
      <c r="E1991" s="5" t="s">
        <v>172</v>
      </c>
      <c r="F1991" s="6">
        <v>43264</v>
      </c>
      <c r="G1991" s="5" t="s">
        <v>148</v>
      </c>
      <c r="H1991" s="5" t="s">
        <v>203</v>
      </c>
      <c r="I1991">
        <v>43086</v>
      </c>
      <c r="J1991">
        <v>178</v>
      </c>
      <c r="K1991">
        <v>102</v>
      </c>
      <c r="L1991">
        <v>1</v>
      </c>
      <c r="M1991">
        <v>2958</v>
      </c>
      <c r="N1991">
        <v>2990.482</v>
      </c>
      <c r="O1991">
        <v>2990.482</v>
      </c>
      <c r="P1991">
        <v>102</v>
      </c>
      <c r="Q1991">
        <v>29</v>
      </c>
      <c r="R1991">
        <v>-32.481999999999999</v>
      </c>
      <c r="S1991">
        <v>2018</v>
      </c>
      <c r="T1991">
        <v>6</v>
      </c>
      <c r="U1991">
        <v>24</v>
      </c>
    </row>
    <row r="1992" spans="1:21" x14ac:dyDescent="0.3">
      <c r="A1992" s="5" t="s">
        <v>168</v>
      </c>
      <c r="B1992" s="5" t="s">
        <v>206</v>
      </c>
      <c r="C1992" s="5" t="s">
        <v>114</v>
      </c>
      <c r="D1992" s="5" t="s">
        <v>297</v>
      </c>
      <c r="E1992" s="5" t="s">
        <v>172</v>
      </c>
      <c r="F1992" s="6">
        <v>43264</v>
      </c>
      <c r="G1992" s="5" t="s">
        <v>148</v>
      </c>
      <c r="H1992" s="5" t="s">
        <v>205</v>
      </c>
      <c r="I1992">
        <v>43086</v>
      </c>
      <c r="J1992">
        <v>178</v>
      </c>
      <c r="K1992">
        <v>204</v>
      </c>
      <c r="L1992">
        <v>2</v>
      </c>
      <c r="M1992">
        <v>5916</v>
      </c>
      <c r="N1992">
        <v>5980.9650000000001</v>
      </c>
      <c r="O1992">
        <v>2990.482</v>
      </c>
      <c r="P1992">
        <v>102</v>
      </c>
      <c r="Q1992">
        <v>29</v>
      </c>
      <c r="R1992">
        <v>-64.965000000000003</v>
      </c>
      <c r="S1992">
        <v>2018</v>
      </c>
      <c r="T1992">
        <v>6</v>
      </c>
      <c r="U1992">
        <v>24</v>
      </c>
    </row>
    <row r="1993" spans="1:21" x14ac:dyDescent="0.3">
      <c r="A1993" s="5" t="s">
        <v>168</v>
      </c>
      <c r="B1993" s="5" t="s">
        <v>206</v>
      </c>
      <c r="C1993" s="5" t="s">
        <v>114</v>
      </c>
      <c r="D1993" s="5" t="s">
        <v>297</v>
      </c>
      <c r="E1993" s="5" t="s">
        <v>172</v>
      </c>
      <c r="F1993" s="6">
        <v>43264</v>
      </c>
      <c r="G1993" s="5" t="s">
        <v>148</v>
      </c>
      <c r="H1993" s="5" t="s">
        <v>182</v>
      </c>
      <c r="I1993">
        <v>43086</v>
      </c>
      <c r="J1993">
        <v>178</v>
      </c>
      <c r="K1993">
        <v>126</v>
      </c>
      <c r="L1993">
        <v>1</v>
      </c>
      <c r="M1993">
        <v>3654</v>
      </c>
      <c r="N1993">
        <v>2990.482</v>
      </c>
      <c r="O1993">
        <v>2990.482</v>
      </c>
      <c r="P1993">
        <v>126</v>
      </c>
      <c r="Q1993">
        <v>29</v>
      </c>
      <c r="R1993">
        <v>663.51800000000003</v>
      </c>
      <c r="S1993">
        <v>2018</v>
      </c>
      <c r="T1993">
        <v>6</v>
      </c>
      <c r="U1993">
        <v>24</v>
      </c>
    </row>
    <row r="1994" spans="1:21" x14ac:dyDescent="0.3">
      <c r="A1994" s="5" t="s">
        <v>168</v>
      </c>
      <c r="B1994" s="5" t="s">
        <v>206</v>
      </c>
      <c r="C1994" s="5" t="s">
        <v>114</v>
      </c>
      <c r="D1994" s="5" t="s">
        <v>297</v>
      </c>
      <c r="E1994" s="5" t="s">
        <v>172</v>
      </c>
      <c r="F1994" s="6">
        <v>43264</v>
      </c>
      <c r="G1994" s="5" t="s">
        <v>148</v>
      </c>
      <c r="H1994" s="5" t="s">
        <v>231</v>
      </c>
      <c r="I1994">
        <v>43086</v>
      </c>
      <c r="J1994">
        <v>178</v>
      </c>
      <c r="K1994">
        <v>108</v>
      </c>
      <c r="L1994">
        <v>1</v>
      </c>
      <c r="M1994">
        <v>3132</v>
      </c>
      <c r="N1994">
        <v>2990.482</v>
      </c>
      <c r="O1994">
        <v>2990.482</v>
      </c>
      <c r="P1994">
        <v>108</v>
      </c>
      <c r="Q1994">
        <v>29</v>
      </c>
      <c r="R1994">
        <v>141.518</v>
      </c>
      <c r="S1994">
        <v>2018</v>
      </c>
      <c r="T1994">
        <v>6</v>
      </c>
      <c r="U1994">
        <v>24</v>
      </c>
    </row>
    <row r="1995" spans="1:21" x14ac:dyDescent="0.3">
      <c r="A1995" s="5" t="s">
        <v>168</v>
      </c>
      <c r="B1995" s="5" t="s">
        <v>206</v>
      </c>
      <c r="C1995" s="5" t="s">
        <v>114</v>
      </c>
      <c r="D1995" s="5" t="s">
        <v>297</v>
      </c>
      <c r="E1995" s="5" t="s">
        <v>172</v>
      </c>
      <c r="F1995" s="6">
        <v>43264</v>
      </c>
      <c r="G1995" s="5" t="s">
        <v>148</v>
      </c>
      <c r="H1995" s="5" t="s">
        <v>222</v>
      </c>
      <c r="I1995">
        <v>43086</v>
      </c>
      <c r="J1995">
        <v>178</v>
      </c>
      <c r="K1995">
        <v>135</v>
      </c>
      <c r="L1995">
        <v>1</v>
      </c>
      <c r="M1995">
        <v>3915</v>
      </c>
      <c r="N1995">
        <v>2990.482</v>
      </c>
      <c r="O1995">
        <v>2990.482</v>
      </c>
      <c r="P1995">
        <v>135</v>
      </c>
      <c r="Q1995">
        <v>29</v>
      </c>
      <c r="R1995">
        <v>924.51800000000003</v>
      </c>
      <c r="S1995">
        <v>2018</v>
      </c>
      <c r="T1995">
        <v>6</v>
      </c>
      <c r="U1995">
        <v>24</v>
      </c>
    </row>
    <row r="1996" spans="1:21" x14ac:dyDescent="0.3">
      <c r="A1996" s="5" t="s">
        <v>168</v>
      </c>
      <c r="B1996" s="5" t="s">
        <v>206</v>
      </c>
      <c r="C1996" s="5" t="s">
        <v>114</v>
      </c>
      <c r="D1996" s="5" t="s">
        <v>297</v>
      </c>
      <c r="E1996" s="5" t="s">
        <v>172</v>
      </c>
      <c r="F1996" s="6">
        <v>43264</v>
      </c>
      <c r="G1996" s="5" t="s">
        <v>148</v>
      </c>
      <c r="H1996" s="5" t="s">
        <v>246</v>
      </c>
      <c r="I1996">
        <v>43086</v>
      </c>
      <c r="J1996">
        <v>178</v>
      </c>
      <c r="K1996">
        <v>133</v>
      </c>
      <c r="L1996">
        <v>1</v>
      </c>
      <c r="M1996">
        <v>3857</v>
      </c>
      <c r="N1996">
        <v>2990.482</v>
      </c>
      <c r="O1996">
        <v>2990.482</v>
      </c>
      <c r="P1996">
        <v>133</v>
      </c>
      <c r="Q1996">
        <v>29</v>
      </c>
      <c r="R1996">
        <v>866.51800000000003</v>
      </c>
      <c r="S1996">
        <v>2018</v>
      </c>
      <c r="T1996">
        <v>6</v>
      </c>
      <c r="U1996">
        <v>24</v>
      </c>
    </row>
    <row r="1997" spans="1:21" x14ac:dyDescent="0.3">
      <c r="A1997" s="5" t="s">
        <v>168</v>
      </c>
      <c r="B1997" s="5" t="s">
        <v>206</v>
      </c>
      <c r="C1997" s="5" t="s">
        <v>114</v>
      </c>
      <c r="D1997" s="5" t="s">
        <v>297</v>
      </c>
      <c r="E1997" s="5" t="s">
        <v>172</v>
      </c>
      <c r="F1997" s="6">
        <v>43264</v>
      </c>
      <c r="G1997" s="5" t="s">
        <v>148</v>
      </c>
      <c r="H1997" s="5" t="s">
        <v>185</v>
      </c>
      <c r="I1997">
        <v>43086</v>
      </c>
      <c r="J1997">
        <v>178</v>
      </c>
      <c r="K1997">
        <v>476</v>
      </c>
      <c r="L1997">
        <v>4</v>
      </c>
      <c r="M1997">
        <v>13804</v>
      </c>
      <c r="N1997">
        <v>11961.93</v>
      </c>
      <c r="O1997">
        <v>2990.482</v>
      </c>
      <c r="P1997">
        <v>119</v>
      </c>
      <c r="Q1997">
        <v>29</v>
      </c>
      <c r="R1997">
        <v>1842.07</v>
      </c>
      <c r="S1997">
        <v>2018</v>
      </c>
      <c r="T1997">
        <v>6</v>
      </c>
      <c r="U1997">
        <v>24</v>
      </c>
    </row>
    <row r="1998" spans="1:21" x14ac:dyDescent="0.3">
      <c r="A1998" s="5" t="s">
        <v>168</v>
      </c>
      <c r="B1998" s="5" t="s">
        <v>206</v>
      </c>
      <c r="C1998" s="5" t="s">
        <v>114</v>
      </c>
      <c r="D1998" s="5" t="s">
        <v>297</v>
      </c>
      <c r="E1998" s="5" t="s">
        <v>172</v>
      </c>
      <c r="F1998" s="6">
        <v>43264</v>
      </c>
      <c r="G1998" s="5" t="s">
        <v>148</v>
      </c>
      <c r="H1998" s="5" t="s">
        <v>284</v>
      </c>
      <c r="I1998">
        <v>43086</v>
      </c>
      <c r="J1998">
        <v>178</v>
      </c>
      <c r="K1998">
        <v>208</v>
      </c>
      <c r="L1998">
        <v>2</v>
      </c>
      <c r="M1998">
        <v>6032</v>
      </c>
      <c r="N1998">
        <v>5980.9650000000001</v>
      </c>
      <c r="O1998">
        <v>2990.482</v>
      </c>
      <c r="P1998">
        <v>104</v>
      </c>
      <c r="Q1998">
        <v>29</v>
      </c>
      <c r="R1998">
        <v>51.034999999999997</v>
      </c>
      <c r="S1998">
        <v>2018</v>
      </c>
      <c r="T1998">
        <v>6</v>
      </c>
      <c r="U1998">
        <v>24</v>
      </c>
    </row>
    <row r="1999" spans="1:21" x14ac:dyDescent="0.3">
      <c r="A1999" s="5" t="s">
        <v>168</v>
      </c>
      <c r="B1999" s="5" t="s">
        <v>206</v>
      </c>
      <c r="C1999" s="5" t="s">
        <v>114</v>
      </c>
      <c r="D1999" s="5" t="s">
        <v>297</v>
      </c>
      <c r="E1999" s="5" t="s">
        <v>172</v>
      </c>
      <c r="F1999" s="6">
        <v>43264</v>
      </c>
      <c r="G1999" s="5" t="s">
        <v>148</v>
      </c>
      <c r="H1999" s="5" t="s">
        <v>190</v>
      </c>
      <c r="I1999">
        <v>43086</v>
      </c>
      <c r="J1999">
        <v>178</v>
      </c>
      <c r="K1999">
        <v>100</v>
      </c>
      <c r="L1999">
        <v>1</v>
      </c>
      <c r="M1999">
        <v>0</v>
      </c>
      <c r="N1999">
        <v>2990.482</v>
      </c>
      <c r="O1999">
        <v>2990.482</v>
      </c>
      <c r="P1999">
        <v>100</v>
      </c>
      <c r="Q1999">
        <v>0</v>
      </c>
      <c r="R1999">
        <v>-2990.482</v>
      </c>
      <c r="S1999">
        <v>2018</v>
      </c>
      <c r="T1999">
        <v>6</v>
      </c>
      <c r="U1999">
        <v>24</v>
      </c>
    </row>
    <row r="2000" spans="1:21" x14ac:dyDescent="0.3">
      <c r="A2000" s="5" t="s">
        <v>168</v>
      </c>
      <c r="B2000" s="5" t="s">
        <v>169</v>
      </c>
      <c r="C2000" s="5" t="s">
        <v>170</v>
      </c>
      <c r="D2000" s="5" t="s">
        <v>286</v>
      </c>
      <c r="E2000" s="5" t="s">
        <v>172</v>
      </c>
      <c r="F2000" s="6">
        <v>43265</v>
      </c>
      <c r="G2000" s="5" t="s">
        <v>148</v>
      </c>
      <c r="H2000" s="5" t="s">
        <v>173</v>
      </c>
      <c r="I2000">
        <v>43045</v>
      </c>
      <c r="J2000">
        <v>220</v>
      </c>
      <c r="K2000">
        <v>136.5</v>
      </c>
      <c r="L2000">
        <v>1</v>
      </c>
      <c r="M2000">
        <v>4368</v>
      </c>
      <c r="N2000">
        <v>1170.049</v>
      </c>
      <c r="O2000">
        <v>1170.049</v>
      </c>
      <c r="P2000">
        <v>136.5</v>
      </c>
      <c r="Q2000">
        <v>32</v>
      </c>
      <c r="R2000">
        <v>3197.951</v>
      </c>
      <c r="S2000">
        <v>2018</v>
      </c>
      <c r="T2000">
        <v>6</v>
      </c>
      <c r="U2000">
        <v>24</v>
      </c>
    </row>
    <row r="2001" spans="1:21" x14ac:dyDescent="0.3">
      <c r="A2001" s="5" t="s">
        <v>168</v>
      </c>
      <c r="B2001" s="5" t="s">
        <v>175</v>
      </c>
      <c r="C2001" s="5" t="s">
        <v>85</v>
      </c>
      <c r="D2001" s="5" t="s">
        <v>294</v>
      </c>
      <c r="E2001" s="5" t="s">
        <v>172</v>
      </c>
      <c r="F2001" s="6">
        <v>43265</v>
      </c>
      <c r="G2001" s="5" t="s">
        <v>148</v>
      </c>
      <c r="H2001" s="5" t="s">
        <v>173</v>
      </c>
      <c r="I2001">
        <v>43091</v>
      </c>
      <c r="J2001">
        <v>174</v>
      </c>
      <c r="K2001">
        <v>865</v>
      </c>
      <c r="L2001">
        <v>7</v>
      </c>
      <c r="M2001">
        <v>27680</v>
      </c>
      <c r="N2001">
        <v>19738.191999999999</v>
      </c>
      <c r="O2001">
        <v>2819.7420000000002</v>
      </c>
      <c r="P2001">
        <v>123.57142857142857</v>
      </c>
      <c r="Q2001">
        <v>32</v>
      </c>
      <c r="R2001">
        <v>7941.808</v>
      </c>
      <c r="S2001">
        <v>2018</v>
      </c>
      <c r="T2001">
        <v>6</v>
      </c>
      <c r="U2001">
        <v>24</v>
      </c>
    </row>
    <row r="2002" spans="1:21" x14ac:dyDescent="0.3">
      <c r="A2002" s="5" t="s">
        <v>168</v>
      </c>
      <c r="B2002" s="5" t="s">
        <v>175</v>
      </c>
      <c r="C2002" s="5" t="s">
        <v>85</v>
      </c>
      <c r="D2002" s="5" t="s">
        <v>294</v>
      </c>
      <c r="E2002" s="5" t="s">
        <v>172</v>
      </c>
      <c r="F2002" s="6">
        <v>43265</v>
      </c>
      <c r="G2002" s="5" t="s">
        <v>148</v>
      </c>
      <c r="H2002" s="5" t="s">
        <v>235</v>
      </c>
      <c r="I2002">
        <v>43091</v>
      </c>
      <c r="J2002">
        <v>174</v>
      </c>
      <c r="K2002">
        <v>133</v>
      </c>
      <c r="L2002">
        <v>1</v>
      </c>
      <c r="M2002">
        <v>3790.5</v>
      </c>
      <c r="N2002">
        <v>2819.7420000000002</v>
      </c>
      <c r="O2002">
        <v>2819.7420000000002</v>
      </c>
      <c r="P2002">
        <v>133</v>
      </c>
      <c r="Q2002">
        <v>28.5</v>
      </c>
      <c r="R2002">
        <v>970.75800000000004</v>
      </c>
      <c r="S2002">
        <v>2018</v>
      </c>
      <c r="T2002">
        <v>6</v>
      </c>
      <c r="U2002">
        <v>24</v>
      </c>
    </row>
    <row r="2003" spans="1:21" x14ac:dyDescent="0.3">
      <c r="A2003" s="5" t="s">
        <v>168</v>
      </c>
      <c r="B2003" s="5" t="s">
        <v>175</v>
      </c>
      <c r="C2003" s="5" t="s">
        <v>86</v>
      </c>
      <c r="D2003" s="5" t="s">
        <v>289</v>
      </c>
      <c r="E2003" s="5" t="s">
        <v>172</v>
      </c>
      <c r="F2003" s="6">
        <v>43265</v>
      </c>
      <c r="G2003" s="5" t="s">
        <v>148</v>
      </c>
      <c r="H2003" s="5" t="s">
        <v>173</v>
      </c>
      <c r="I2003">
        <v>43084</v>
      </c>
      <c r="J2003">
        <v>181</v>
      </c>
      <c r="K2003">
        <v>1307.5</v>
      </c>
      <c r="L2003">
        <v>10</v>
      </c>
      <c r="M2003">
        <v>41840</v>
      </c>
      <c r="N2003">
        <v>24864.044999999998</v>
      </c>
      <c r="O2003">
        <v>2486.404</v>
      </c>
      <c r="P2003">
        <v>130.75</v>
      </c>
      <c r="Q2003">
        <v>32</v>
      </c>
      <c r="R2003">
        <v>16975.955000000002</v>
      </c>
      <c r="S2003">
        <v>2018</v>
      </c>
      <c r="T2003">
        <v>6</v>
      </c>
      <c r="U2003">
        <v>24</v>
      </c>
    </row>
    <row r="2004" spans="1:21" x14ac:dyDescent="0.3">
      <c r="A2004" s="5" t="s">
        <v>168</v>
      </c>
      <c r="B2004" s="5" t="s">
        <v>175</v>
      </c>
      <c r="C2004" s="5" t="s">
        <v>86</v>
      </c>
      <c r="D2004" s="5" t="s">
        <v>289</v>
      </c>
      <c r="E2004" s="5" t="s">
        <v>172</v>
      </c>
      <c r="F2004" s="6">
        <v>43265</v>
      </c>
      <c r="G2004" s="5" t="s">
        <v>148</v>
      </c>
      <c r="H2004" s="5" t="s">
        <v>209</v>
      </c>
      <c r="I2004">
        <v>43084</v>
      </c>
      <c r="J2004">
        <v>181</v>
      </c>
      <c r="K2004">
        <v>201</v>
      </c>
      <c r="L2004">
        <v>2</v>
      </c>
      <c r="M2004">
        <v>5728.5</v>
      </c>
      <c r="N2004">
        <v>4972.8090000000002</v>
      </c>
      <c r="O2004">
        <v>2486.404</v>
      </c>
      <c r="P2004">
        <v>100.5</v>
      </c>
      <c r="Q2004">
        <v>28.5</v>
      </c>
      <c r="R2004">
        <v>755.69100000000003</v>
      </c>
      <c r="S2004">
        <v>2018</v>
      </c>
      <c r="T2004">
        <v>6</v>
      </c>
      <c r="U2004">
        <v>24</v>
      </c>
    </row>
    <row r="2005" spans="1:21" x14ac:dyDescent="0.3">
      <c r="A2005" s="5" t="s">
        <v>168</v>
      </c>
      <c r="B2005" s="5" t="s">
        <v>175</v>
      </c>
      <c r="C2005" s="5" t="s">
        <v>86</v>
      </c>
      <c r="D2005" s="5" t="s">
        <v>289</v>
      </c>
      <c r="E2005" s="5" t="s">
        <v>172</v>
      </c>
      <c r="F2005" s="6">
        <v>43265</v>
      </c>
      <c r="G2005" s="5" t="s">
        <v>148</v>
      </c>
      <c r="H2005" s="5" t="s">
        <v>190</v>
      </c>
      <c r="I2005">
        <v>43084</v>
      </c>
      <c r="J2005">
        <v>181</v>
      </c>
      <c r="K2005">
        <v>223</v>
      </c>
      <c r="L2005">
        <v>2</v>
      </c>
      <c r="M2005">
        <v>6355.5</v>
      </c>
      <c r="N2005">
        <v>4972.8090000000002</v>
      </c>
      <c r="O2005">
        <v>2486.404</v>
      </c>
      <c r="P2005">
        <v>111.5</v>
      </c>
      <c r="Q2005">
        <v>28.5</v>
      </c>
      <c r="R2005">
        <v>1382.691</v>
      </c>
      <c r="S2005">
        <v>2018</v>
      </c>
      <c r="T2005">
        <v>6</v>
      </c>
      <c r="U2005">
        <v>24</v>
      </c>
    </row>
    <row r="2006" spans="1:21" x14ac:dyDescent="0.3">
      <c r="A2006" s="5" t="s">
        <v>168</v>
      </c>
      <c r="B2006" s="5" t="s">
        <v>175</v>
      </c>
      <c r="C2006" s="5" t="s">
        <v>86</v>
      </c>
      <c r="D2006" s="5" t="s">
        <v>289</v>
      </c>
      <c r="E2006" s="5" t="s">
        <v>172</v>
      </c>
      <c r="F2006" s="6">
        <v>43265</v>
      </c>
      <c r="G2006" s="5" t="s">
        <v>148</v>
      </c>
      <c r="H2006" s="5" t="s">
        <v>190</v>
      </c>
      <c r="I2006">
        <v>43084</v>
      </c>
      <c r="J2006">
        <v>181</v>
      </c>
      <c r="K2006">
        <v>116.5</v>
      </c>
      <c r="L2006">
        <v>1</v>
      </c>
      <c r="M2006">
        <v>3320.25</v>
      </c>
      <c r="N2006">
        <v>2486.404</v>
      </c>
      <c r="O2006">
        <v>2486.404</v>
      </c>
      <c r="P2006">
        <v>116.5</v>
      </c>
      <c r="Q2006">
        <v>28.5</v>
      </c>
      <c r="R2006">
        <v>833.846</v>
      </c>
      <c r="S2006">
        <v>2018</v>
      </c>
      <c r="T2006">
        <v>6</v>
      </c>
      <c r="U2006">
        <v>24</v>
      </c>
    </row>
    <row r="2007" spans="1:21" x14ac:dyDescent="0.3">
      <c r="A2007" s="5" t="s">
        <v>168</v>
      </c>
      <c r="B2007" s="5" t="s">
        <v>175</v>
      </c>
      <c r="C2007" s="5" t="s">
        <v>86</v>
      </c>
      <c r="D2007" s="5" t="s">
        <v>289</v>
      </c>
      <c r="E2007" s="5" t="s">
        <v>172</v>
      </c>
      <c r="F2007" s="6">
        <v>43265</v>
      </c>
      <c r="G2007" s="5" t="s">
        <v>148</v>
      </c>
      <c r="H2007" s="5" t="s">
        <v>178</v>
      </c>
      <c r="I2007">
        <v>43084</v>
      </c>
      <c r="J2007">
        <v>181</v>
      </c>
      <c r="K2007">
        <v>318</v>
      </c>
      <c r="L2007">
        <v>3</v>
      </c>
      <c r="M2007">
        <v>9063</v>
      </c>
      <c r="N2007">
        <v>7459.2129999999997</v>
      </c>
      <c r="O2007">
        <v>2486.404</v>
      </c>
      <c r="P2007">
        <v>106</v>
      </c>
      <c r="Q2007">
        <v>28.5</v>
      </c>
      <c r="R2007">
        <v>1603.787</v>
      </c>
      <c r="S2007">
        <v>2018</v>
      </c>
      <c r="T2007">
        <v>6</v>
      </c>
      <c r="U2007">
        <v>24</v>
      </c>
    </row>
    <row r="2008" spans="1:21" x14ac:dyDescent="0.3">
      <c r="A2008" s="5" t="s">
        <v>168</v>
      </c>
      <c r="B2008" s="5" t="s">
        <v>175</v>
      </c>
      <c r="C2008" s="5" t="s">
        <v>86</v>
      </c>
      <c r="D2008" s="5" t="s">
        <v>289</v>
      </c>
      <c r="E2008" s="5" t="s">
        <v>172</v>
      </c>
      <c r="F2008" s="6">
        <v>43265</v>
      </c>
      <c r="G2008" s="5" t="s">
        <v>148</v>
      </c>
      <c r="H2008" s="5" t="s">
        <v>212</v>
      </c>
      <c r="I2008">
        <v>43084</v>
      </c>
      <c r="J2008">
        <v>181</v>
      </c>
      <c r="K2008">
        <v>124.5</v>
      </c>
      <c r="L2008">
        <v>1</v>
      </c>
      <c r="M2008">
        <v>3735</v>
      </c>
      <c r="N2008">
        <v>2486.404</v>
      </c>
      <c r="O2008">
        <v>2486.404</v>
      </c>
      <c r="P2008">
        <v>124.5</v>
      </c>
      <c r="Q2008">
        <v>30</v>
      </c>
      <c r="R2008">
        <v>1248.596</v>
      </c>
      <c r="S2008">
        <v>2018</v>
      </c>
      <c r="T2008">
        <v>6</v>
      </c>
      <c r="U2008">
        <v>24</v>
      </c>
    </row>
    <row r="2009" spans="1:21" x14ac:dyDescent="0.3">
      <c r="A2009" s="5" t="s">
        <v>168</v>
      </c>
      <c r="B2009" s="5" t="s">
        <v>175</v>
      </c>
      <c r="C2009" s="5" t="s">
        <v>86</v>
      </c>
      <c r="D2009" s="5" t="s">
        <v>289</v>
      </c>
      <c r="E2009" s="5" t="s">
        <v>172</v>
      </c>
      <c r="F2009" s="6">
        <v>43265</v>
      </c>
      <c r="G2009" s="5" t="s">
        <v>148</v>
      </c>
      <c r="H2009" s="5" t="s">
        <v>190</v>
      </c>
      <c r="I2009">
        <v>43084</v>
      </c>
      <c r="J2009">
        <v>181</v>
      </c>
      <c r="K2009">
        <v>109</v>
      </c>
      <c r="L2009">
        <v>1</v>
      </c>
      <c r="M2009">
        <v>3106.5</v>
      </c>
      <c r="N2009">
        <v>2486.404</v>
      </c>
      <c r="O2009">
        <v>2486.404</v>
      </c>
      <c r="P2009">
        <v>109</v>
      </c>
      <c r="Q2009">
        <v>28.5</v>
      </c>
      <c r="R2009">
        <v>620.096</v>
      </c>
      <c r="S2009">
        <v>2018</v>
      </c>
      <c r="T2009">
        <v>6</v>
      </c>
      <c r="U2009">
        <v>24</v>
      </c>
    </row>
    <row r="2010" spans="1:21" x14ac:dyDescent="0.3">
      <c r="A2010" s="5" t="s">
        <v>168</v>
      </c>
      <c r="B2010" s="5" t="s">
        <v>175</v>
      </c>
      <c r="C2010" s="5" t="s">
        <v>87</v>
      </c>
      <c r="D2010" s="5" t="s">
        <v>290</v>
      </c>
      <c r="E2010" s="5" t="s">
        <v>172</v>
      </c>
      <c r="F2010" s="6">
        <v>43265</v>
      </c>
      <c r="G2010" s="5" t="s">
        <v>148</v>
      </c>
      <c r="H2010" s="5" t="s">
        <v>173</v>
      </c>
      <c r="I2010">
        <v>43083</v>
      </c>
      <c r="J2010">
        <v>182</v>
      </c>
      <c r="K2010">
        <v>538</v>
      </c>
      <c r="L2010">
        <v>4</v>
      </c>
      <c r="M2010">
        <v>17216</v>
      </c>
      <c r="N2010">
        <v>10541.98</v>
      </c>
      <c r="O2010">
        <v>2635.4949999999999</v>
      </c>
      <c r="P2010">
        <v>134.5</v>
      </c>
      <c r="Q2010">
        <v>32</v>
      </c>
      <c r="R2010">
        <v>6674.02</v>
      </c>
      <c r="S2010">
        <v>2018</v>
      </c>
      <c r="T2010">
        <v>6</v>
      </c>
      <c r="U2010">
        <v>24</v>
      </c>
    </row>
    <row r="2011" spans="1:21" x14ac:dyDescent="0.3">
      <c r="A2011" s="5" t="s">
        <v>168</v>
      </c>
      <c r="B2011" s="5" t="s">
        <v>175</v>
      </c>
      <c r="C2011" s="5" t="s">
        <v>87</v>
      </c>
      <c r="D2011" s="5" t="s">
        <v>290</v>
      </c>
      <c r="E2011" s="5" t="s">
        <v>172</v>
      </c>
      <c r="F2011" s="6">
        <v>43265</v>
      </c>
      <c r="G2011" s="5" t="s">
        <v>148</v>
      </c>
      <c r="H2011" s="5" t="s">
        <v>198</v>
      </c>
      <c r="I2011">
        <v>43083</v>
      </c>
      <c r="J2011">
        <v>182</v>
      </c>
      <c r="K2011">
        <v>151.5</v>
      </c>
      <c r="L2011">
        <v>1</v>
      </c>
      <c r="M2011">
        <v>4317.75</v>
      </c>
      <c r="N2011">
        <v>2635.4949999999999</v>
      </c>
      <c r="O2011">
        <v>2635.4949999999999</v>
      </c>
      <c r="P2011">
        <v>151.5</v>
      </c>
      <c r="Q2011">
        <v>28.5</v>
      </c>
      <c r="R2011">
        <v>1682.2550000000001</v>
      </c>
      <c r="S2011">
        <v>2018</v>
      </c>
      <c r="T2011">
        <v>6</v>
      </c>
      <c r="U2011">
        <v>24</v>
      </c>
    </row>
    <row r="2012" spans="1:21" x14ac:dyDescent="0.3">
      <c r="A2012" s="5" t="s">
        <v>168</v>
      </c>
      <c r="B2012" s="5" t="s">
        <v>175</v>
      </c>
      <c r="C2012" s="5" t="s">
        <v>87</v>
      </c>
      <c r="D2012" s="5" t="s">
        <v>290</v>
      </c>
      <c r="E2012" s="5" t="s">
        <v>172</v>
      </c>
      <c r="F2012" s="6">
        <v>43265</v>
      </c>
      <c r="G2012" s="5" t="s">
        <v>148</v>
      </c>
      <c r="H2012" s="5" t="s">
        <v>197</v>
      </c>
      <c r="I2012">
        <v>43083</v>
      </c>
      <c r="J2012">
        <v>182</v>
      </c>
      <c r="K2012">
        <v>821.5</v>
      </c>
      <c r="L2012">
        <v>6</v>
      </c>
      <c r="M2012">
        <v>23412.75</v>
      </c>
      <c r="N2012">
        <v>15812.97</v>
      </c>
      <c r="O2012">
        <v>2635.4949999999999</v>
      </c>
      <c r="P2012">
        <v>136.91666666666666</v>
      </c>
      <c r="Q2012">
        <v>28.5</v>
      </c>
      <c r="R2012">
        <v>7599.78</v>
      </c>
      <c r="S2012">
        <v>2018</v>
      </c>
      <c r="T2012">
        <v>6</v>
      </c>
      <c r="U2012">
        <v>24</v>
      </c>
    </row>
    <row r="2013" spans="1:21" x14ac:dyDescent="0.3">
      <c r="A2013" s="5" t="s">
        <v>168</v>
      </c>
      <c r="B2013" s="5" t="s">
        <v>169</v>
      </c>
      <c r="C2013" s="5" t="s">
        <v>170</v>
      </c>
      <c r="D2013" s="5" t="s">
        <v>288</v>
      </c>
      <c r="E2013" s="5" t="s">
        <v>172</v>
      </c>
      <c r="F2013" s="6">
        <v>43269</v>
      </c>
      <c r="G2013" s="5" t="s">
        <v>148</v>
      </c>
      <c r="H2013" s="5" t="s">
        <v>194</v>
      </c>
      <c r="I2013">
        <v>43072</v>
      </c>
      <c r="J2013">
        <v>197</v>
      </c>
      <c r="K2013">
        <v>143</v>
      </c>
      <c r="L2013">
        <v>1</v>
      </c>
      <c r="M2013">
        <v>4075.5</v>
      </c>
      <c r="N2013">
        <v>2393.2179999999998</v>
      </c>
      <c r="O2013">
        <v>2393.2179999999998</v>
      </c>
      <c r="P2013">
        <v>143</v>
      </c>
      <c r="Q2013">
        <v>28.5</v>
      </c>
      <c r="R2013">
        <v>1682.2819999999999</v>
      </c>
      <c r="S2013">
        <v>2018</v>
      </c>
      <c r="T2013">
        <v>6</v>
      </c>
      <c r="U2013">
        <v>25</v>
      </c>
    </row>
    <row r="2014" spans="1:21" x14ac:dyDescent="0.3">
      <c r="A2014" s="5" t="s">
        <v>168</v>
      </c>
      <c r="B2014" s="5" t="s">
        <v>175</v>
      </c>
      <c r="C2014" s="5" t="s">
        <v>85</v>
      </c>
      <c r="D2014" s="5" t="s">
        <v>294</v>
      </c>
      <c r="E2014" s="5" t="s">
        <v>172</v>
      </c>
      <c r="F2014" s="6">
        <v>43269</v>
      </c>
      <c r="G2014" s="5" t="s">
        <v>148</v>
      </c>
      <c r="H2014" s="5" t="s">
        <v>229</v>
      </c>
      <c r="I2014">
        <v>43091</v>
      </c>
      <c r="J2014">
        <v>178</v>
      </c>
      <c r="K2014">
        <v>984.5</v>
      </c>
      <c r="L2014">
        <v>8</v>
      </c>
      <c r="M2014">
        <v>28058.25</v>
      </c>
      <c r="N2014">
        <v>22557.934000000001</v>
      </c>
      <c r="O2014">
        <v>2819.7420000000002</v>
      </c>
      <c r="P2014">
        <v>123.0625</v>
      </c>
      <c r="Q2014">
        <v>28.5</v>
      </c>
      <c r="R2014">
        <v>5500.3159999999998</v>
      </c>
      <c r="S2014">
        <v>2018</v>
      </c>
      <c r="T2014">
        <v>6</v>
      </c>
      <c r="U2014">
        <v>25</v>
      </c>
    </row>
    <row r="2015" spans="1:21" x14ac:dyDescent="0.3">
      <c r="A2015" s="5" t="s">
        <v>168</v>
      </c>
      <c r="B2015" s="5" t="s">
        <v>175</v>
      </c>
      <c r="C2015" s="5" t="s">
        <v>86</v>
      </c>
      <c r="D2015" s="5" t="s">
        <v>289</v>
      </c>
      <c r="E2015" s="5" t="s">
        <v>172</v>
      </c>
      <c r="F2015" s="6">
        <v>43269</v>
      </c>
      <c r="G2015" s="5" t="s">
        <v>148</v>
      </c>
      <c r="H2015" s="5" t="s">
        <v>263</v>
      </c>
      <c r="I2015">
        <v>43084</v>
      </c>
      <c r="J2015">
        <v>185</v>
      </c>
      <c r="K2015">
        <v>716</v>
      </c>
      <c r="L2015">
        <v>6</v>
      </c>
      <c r="M2015">
        <v>20048</v>
      </c>
      <c r="N2015">
        <v>14918.427</v>
      </c>
      <c r="O2015">
        <v>2486.404</v>
      </c>
      <c r="P2015">
        <v>119.33333333333333</v>
      </c>
      <c r="Q2015">
        <v>28</v>
      </c>
      <c r="R2015">
        <v>5129.5730000000003</v>
      </c>
      <c r="S2015">
        <v>2018</v>
      </c>
      <c r="T2015">
        <v>6</v>
      </c>
      <c r="U2015">
        <v>25</v>
      </c>
    </row>
    <row r="2016" spans="1:21" x14ac:dyDescent="0.3">
      <c r="A2016" s="5" t="s">
        <v>168</v>
      </c>
      <c r="B2016" s="5" t="s">
        <v>175</v>
      </c>
      <c r="C2016" s="5" t="s">
        <v>87</v>
      </c>
      <c r="D2016" s="5" t="s">
        <v>290</v>
      </c>
      <c r="E2016" s="5" t="s">
        <v>172</v>
      </c>
      <c r="F2016" s="6">
        <v>43269</v>
      </c>
      <c r="G2016" s="5" t="s">
        <v>148</v>
      </c>
      <c r="H2016" s="5" t="s">
        <v>194</v>
      </c>
      <c r="I2016">
        <v>43083</v>
      </c>
      <c r="J2016">
        <v>186</v>
      </c>
      <c r="K2016">
        <v>368.5</v>
      </c>
      <c r="L2016">
        <v>3</v>
      </c>
      <c r="M2016">
        <v>10502.25</v>
      </c>
      <c r="N2016">
        <v>7906.4849999999997</v>
      </c>
      <c r="O2016">
        <v>2635.4949999999999</v>
      </c>
      <c r="P2016">
        <v>122.83333333333333</v>
      </c>
      <c r="Q2016">
        <v>28.5</v>
      </c>
      <c r="R2016">
        <v>2595.7649999999999</v>
      </c>
      <c r="S2016">
        <v>2018</v>
      </c>
      <c r="T2016">
        <v>6</v>
      </c>
      <c r="U2016">
        <v>25</v>
      </c>
    </row>
    <row r="2017" spans="1:21" x14ac:dyDescent="0.3">
      <c r="A2017" s="5" t="s">
        <v>168</v>
      </c>
      <c r="B2017" s="5" t="s">
        <v>206</v>
      </c>
      <c r="C2017" s="5" t="s">
        <v>114</v>
      </c>
      <c r="D2017" s="5" t="s">
        <v>297</v>
      </c>
      <c r="E2017" s="5" t="s">
        <v>172</v>
      </c>
      <c r="F2017" s="6">
        <v>43269</v>
      </c>
      <c r="G2017" s="5" t="s">
        <v>148</v>
      </c>
      <c r="H2017" s="5" t="s">
        <v>201</v>
      </c>
      <c r="I2017">
        <v>43086</v>
      </c>
      <c r="J2017">
        <v>183</v>
      </c>
      <c r="K2017">
        <v>259</v>
      </c>
      <c r="L2017">
        <v>2</v>
      </c>
      <c r="M2017">
        <v>7511</v>
      </c>
      <c r="N2017">
        <v>5980.9650000000001</v>
      </c>
      <c r="O2017">
        <v>2990.482</v>
      </c>
      <c r="P2017">
        <v>129.5</v>
      </c>
      <c r="Q2017">
        <v>29</v>
      </c>
      <c r="R2017">
        <v>1530.0350000000001</v>
      </c>
      <c r="S2017">
        <v>2018</v>
      </c>
      <c r="T2017">
        <v>6</v>
      </c>
      <c r="U2017">
        <v>25</v>
      </c>
    </row>
    <row r="2018" spans="1:21" x14ac:dyDescent="0.3">
      <c r="A2018" s="5" t="s">
        <v>168</v>
      </c>
      <c r="B2018" s="5" t="s">
        <v>206</v>
      </c>
      <c r="C2018" s="5" t="s">
        <v>114</v>
      </c>
      <c r="D2018" s="5" t="s">
        <v>297</v>
      </c>
      <c r="E2018" s="5" t="s">
        <v>172</v>
      </c>
      <c r="F2018" s="6">
        <v>43269</v>
      </c>
      <c r="G2018" s="5" t="s">
        <v>148</v>
      </c>
      <c r="H2018" s="5" t="s">
        <v>204</v>
      </c>
      <c r="I2018">
        <v>43086</v>
      </c>
      <c r="J2018">
        <v>183</v>
      </c>
      <c r="K2018">
        <v>360</v>
      </c>
      <c r="L2018">
        <v>3</v>
      </c>
      <c r="M2018">
        <v>10440</v>
      </c>
      <c r="N2018">
        <v>8971.4470000000001</v>
      </c>
      <c r="O2018">
        <v>2990.482</v>
      </c>
      <c r="P2018">
        <v>120</v>
      </c>
      <c r="Q2018">
        <v>29</v>
      </c>
      <c r="R2018">
        <v>1468.5530000000001</v>
      </c>
      <c r="S2018">
        <v>2018</v>
      </c>
      <c r="T2018">
        <v>6</v>
      </c>
      <c r="U2018">
        <v>25</v>
      </c>
    </row>
    <row r="2019" spans="1:21" x14ac:dyDescent="0.3">
      <c r="A2019" s="5" t="s">
        <v>168</v>
      </c>
      <c r="B2019" s="5" t="s">
        <v>206</v>
      </c>
      <c r="C2019" s="5" t="s">
        <v>114</v>
      </c>
      <c r="D2019" s="5" t="s">
        <v>297</v>
      </c>
      <c r="E2019" s="5" t="s">
        <v>172</v>
      </c>
      <c r="F2019" s="6">
        <v>43269</v>
      </c>
      <c r="G2019" s="5" t="s">
        <v>148</v>
      </c>
      <c r="H2019" s="5" t="s">
        <v>216</v>
      </c>
      <c r="I2019">
        <v>43086</v>
      </c>
      <c r="J2019">
        <v>183</v>
      </c>
      <c r="K2019">
        <v>107</v>
      </c>
      <c r="L2019">
        <v>1</v>
      </c>
      <c r="M2019">
        <v>3103</v>
      </c>
      <c r="N2019">
        <v>2990.482</v>
      </c>
      <c r="O2019">
        <v>2990.482</v>
      </c>
      <c r="P2019">
        <v>107</v>
      </c>
      <c r="Q2019">
        <v>29</v>
      </c>
      <c r="R2019">
        <v>112.518</v>
      </c>
      <c r="S2019">
        <v>2018</v>
      </c>
      <c r="T2019">
        <v>6</v>
      </c>
      <c r="U2019">
        <v>25</v>
      </c>
    </row>
    <row r="2020" spans="1:21" x14ac:dyDescent="0.3">
      <c r="A2020" s="5" t="s">
        <v>168</v>
      </c>
      <c r="B2020" s="5" t="s">
        <v>206</v>
      </c>
      <c r="C2020" s="5" t="s">
        <v>114</v>
      </c>
      <c r="D2020" s="5" t="s">
        <v>297</v>
      </c>
      <c r="E2020" s="5" t="s">
        <v>172</v>
      </c>
      <c r="F2020" s="6">
        <v>43269</v>
      </c>
      <c r="G2020" s="5" t="s">
        <v>148</v>
      </c>
      <c r="H2020" s="5" t="s">
        <v>203</v>
      </c>
      <c r="I2020">
        <v>43086</v>
      </c>
      <c r="J2020">
        <v>183</v>
      </c>
      <c r="K2020">
        <v>106</v>
      </c>
      <c r="L2020">
        <v>1</v>
      </c>
      <c r="M2020">
        <v>3074</v>
      </c>
      <c r="N2020">
        <v>2990.482</v>
      </c>
      <c r="O2020">
        <v>2990.482</v>
      </c>
      <c r="P2020">
        <v>106</v>
      </c>
      <c r="Q2020">
        <v>29</v>
      </c>
      <c r="R2020">
        <v>83.518000000000001</v>
      </c>
      <c r="S2020">
        <v>2018</v>
      </c>
      <c r="T2020">
        <v>6</v>
      </c>
      <c r="U2020">
        <v>25</v>
      </c>
    </row>
    <row r="2021" spans="1:21" x14ac:dyDescent="0.3">
      <c r="A2021" s="5" t="s">
        <v>168</v>
      </c>
      <c r="B2021" s="5" t="s">
        <v>206</v>
      </c>
      <c r="C2021" s="5" t="s">
        <v>114</v>
      </c>
      <c r="D2021" s="5" t="s">
        <v>297</v>
      </c>
      <c r="E2021" s="5" t="s">
        <v>172</v>
      </c>
      <c r="F2021" s="6">
        <v>43269</v>
      </c>
      <c r="G2021" s="5" t="s">
        <v>148</v>
      </c>
      <c r="H2021" s="5" t="s">
        <v>226</v>
      </c>
      <c r="I2021">
        <v>43086</v>
      </c>
      <c r="J2021">
        <v>183</v>
      </c>
      <c r="K2021">
        <v>360</v>
      </c>
      <c r="L2021">
        <v>3</v>
      </c>
      <c r="M2021">
        <v>10440</v>
      </c>
      <c r="N2021">
        <v>8971.4470000000001</v>
      </c>
      <c r="O2021">
        <v>2990.482</v>
      </c>
      <c r="P2021">
        <v>120</v>
      </c>
      <c r="Q2021">
        <v>29</v>
      </c>
      <c r="R2021">
        <v>1468.5530000000001</v>
      </c>
      <c r="S2021">
        <v>2018</v>
      </c>
      <c r="T2021">
        <v>6</v>
      </c>
      <c r="U2021">
        <v>25</v>
      </c>
    </row>
    <row r="2022" spans="1:21" x14ac:dyDescent="0.3">
      <c r="A2022" s="5" t="s">
        <v>168</v>
      </c>
      <c r="B2022" s="5" t="s">
        <v>206</v>
      </c>
      <c r="C2022" s="5" t="s">
        <v>114</v>
      </c>
      <c r="D2022" s="5" t="s">
        <v>297</v>
      </c>
      <c r="E2022" s="5" t="s">
        <v>172</v>
      </c>
      <c r="F2022" s="6">
        <v>43269</v>
      </c>
      <c r="G2022" s="5" t="s">
        <v>148</v>
      </c>
      <c r="H2022" s="5" t="s">
        <v>187</v>
      </c>
      <c r="I2022">
        <v>43086</v>
      </c>
      <c r="J2022">
        <v>183</v>
      </c>
      <c r="K2022">
        <v>230</v>
      </c>
      <c r="L2022">
        <v>2</v>
      </c>
      <c r="M2022">
        <v>6670</v>
      </c>
      <c r="N2022">
        <v>5980.9650000000001</v>
      </c>
      <c r="O2022">
        <v>2990.482</v>
      </c>
      <c r="P2022">
        <v>115</v>
      </c>
      <c r="Q2022">
        <v>29</v>
      </c>
      <c r="R2022">
        <v>689.03499999999997</v>
      </c>
      <c r="S2022">
        <v>2018</v>
      </c>
      <c r="T2022">
        <v>6</v>
      </c>
      <c r="U2022">
        <v>25</v>
      </c>
    </row>
    <row r="2023" spans="1:21" x14ac:dyDescent="0.3">
      <c r="A2023" s="5" t="s">
        <v>168</v>
      </c>
      <c r="B2023" s="5" t="s">
        <v>206</v>
      </c>
      <c r="C2023" s="5" t="s">
        <v>114</v>
      </c>
      <c r="D2023" s="5" t="s">
        <v>297</v>
      </c>
      <c r="E2023" s="5" t="s">
        <v>172</v>
      </c>
      <c r="F2023" s="6">
        <v>43269</v>
      </c>
      <c r="G2023" s="5" t="s">
        <v>148</v>
      </c>
      <c r="H2023" s="5" t="s">
        <v>234</v>
      </c>
      <c r="I2023">
        <v>43086</v>
      </c>
      <c r="J2023">
        <v>183</v>
      </c>
      <c r="K2023">
        <v>130</v>
      </c>
      <c r="L2023">
        <v>1</v>
      </c>
      <c r="M2023">
        <v>3770</v>
      </c>
      <c r="N2023">
        <v>2990.482</v>
      </c>
      <c r="O2023">
        <v>2990.482</v>
      </c>
      <c r="P2023">
        <v>130</v>
      </c>
      <c r="Q2023">
        <v>29</v>
      </c>
      <c r="R2023">
        <v>779.51800000000003</v>
      </c>
      <c r="S2023">
        <v>2018</v>
      </c>
      <c r="T2023">
        <v>6</v>
      </c>
      <c r="U2023">
        <v>25</v>
      </c>
    </row>
    <row r="2024" spans="1:21" x14ac:dyDescent="0.3">
      <c r="A2024" s="5" t="s">
        <v>168</v>
      </c>
      <c r="B2024" s="5" t="s">
        <v>206</v>
      </c>
      <c r="C2024" s="5" t="s">
        <v>114</v>
      </c>
      <c r="D2024" s="5" t="s">
        <v>297</v>
      </c>
      <c r="E2024" s="5" t="s">
        <v>172</v>
      </c>
      <c r="F2024" s="6">
        <v>43269</v>
      </c>
      <c r="G2024" s="5" t="s">
        <v>148</v>
      </c>
      <c r="H2024" s="5" t="s">
        <v>182</v>
      </c>
      <c r="I2024">
        <v>43086</v>
      </c>
      <c r="J2024">
        <v>183</v>
      </c>
      <c r="K2024">
        <v>246</v>
      </c>
      <c r="L2024">
        <v>2</v>
      </c>
      <c r="M2024">
        <v>7134</v>
      </c>
      <c r="N2024">
        <v>5980.9650000000001</v>
      </c>
      <c r="O2024">
        <v>2990.482</v>
      </c>
      <c r="P2024">
        <v>123</v>
      </c>
      <c r="Q2024">
        <v>29</v>
      </c>
      <c r="R2024">
        <v>1153.0350000000001</v>
      </c>
      <c r="S2024">
        <v>2018</v>
      </c>
      <c r="T2024">
        <v>6</v>
      </c>
      <c r="U2024">
        <v>25</v>
      </c>
    </row>
    <row r="2025" spans="1:21" x14ac:dyDescent="0.3">
      <c r="A2025" s="5" t="s">
        <v>168</v>
      </c>
      <c r="B2025" s="5" t="s">
        <v>206</v>
      </c>
      <c r="C2025" s="5" t="s">
        <v>114</v>
      </c>
      <c r="D2025" s="5" t="s">
        <v>297</v>
      </c>
      <c r="E2025" s="5" t="s">
        <v>172</v>
      </c>
      <c r="F2025" s="6">
        <v>43269</v>
      </c>
      <c r="G2025" s="5" t="s">
        <v>148</v>
      </c>
      <c r="H2025" s="5" t="s">
        <v>180</v>
      </c>
      <c r="I2025">
        <v>43086</v>
      </c>
      <c r="J2025">
        <v>183</v>
      </c>
      <c r="K2025">
        <v>126</v>
      </c>
      <c r="L2025">
        <v>1</v>
      </c>
      <c r="M2025">
        <v>3654</v>
      </c>
      <c r="N2025">
        <v>2990.482</v>
      </c>
      <c r="O2025">
        <v>2990.482</v>
      </c>
      <c r="P2025">
        <v>126</v>
      </c>
      <c r="Q2025">
        <v>29</v>
      </c>
      <c r="R2025">
        <v>663.51800000000003</v>
      </c>
      <c r="S2025">
        <v>2018</v>
      </c>
      <c r="T2025">
        <v>6</v>
      </c>
      <c r="U2025">
        <v>25</v>
      </c>
    </row>
    <row r="2026" spans="1:21" x14ac:dyDescent="0.3">
      <c r="A2026" s="5" t="s">
        <v>168</v>
      </c>
      <c r="B2026" s="5" t="s">
        <v>206</v>
      </c>
      <c r="C2026" s="5" t="s">
        <v>114</v>
      </c>
      <c r="D2026" s="5" t="s">
        <v>297</v>
      </c>
      <c r="E2026" s="5" t="s">
        <v>172</v>
      </c>
      <c r="F2026" s="6">
        <v>43269</v>
      </c>
      <c r="G2026" s="5" t="s">
        <v>148</v>
      </c>
      <c r="H2026" s="5" t="s">
        <v>205</v>
      </c>
      <c r="I2026">
        <v>43086</v>
      </c>
      <c r="J2026">
        <v>183</v>
      </c>
      <c r="K2026">
        <v>362</v>
      </c>
      <c r="L2026">
        <v>3</v>
      </c>
      <c r="M2026">
        <v>10498</v>
      </c>
      <c r="N2026">
        <v>8971.4470000000001</v>
      </c>
      <c r="O2026">
        <v>2990.482</v>
      </c>
      <c r="P2026">
        <v>120.66666666666667</v>
      </c>
      <c r="Q2026">
        <v>29</v>
      </c>
      <c r="R2026">
        <v>1526.5530000000001</v>
      </c>
      <c r="S2026">
        <v>2018</v>
      </c>
      <c r="T2026">
        <v>6</v>
      </c>
      <c r="U2026">
        <v>25</v>
      </c>
    </row>
    <row r="2027" spans="1:21" x14ac:dyDescent="0.3">
      <c r="A2027" s="5" t="s">
        <v>168</v>
      </c>
      <c r="B2027" s="5" t="s">
        <v>206</v>
      </c>
      <c r="C2027" s="5" t="s">
        <v>114</v>
      </c>
      <c r="D2027" s="5" t="s">
        <v>297</v>
      </c>
      <c r="E2027" s="5" t="s">
        <v>172</v>
      </c>
      <c r="F2027" s="6">
        <v>43269</v>
      </c>
      <c r="G2027" s="5" t="s">
        <v>148</v>
      </c>
      <c r="H2027" s="5" t="s">
        <v>184</v>
      </c>
      <c r="I2027">
        <v>43086</v>
      </c>
      <c r="J2027">
        <v>183</v>
      </c>
      <c r="K2027">
        <v>3826</v>
      </c>
      <c r="L2027">
        <v>30</v>
      </c>
      <c r="M2027">
        <v>109041</v>
      </c>
      <c r="N2027">
        <v>89714.471999999994</v>
      </c>
      <c r="O2027">
        <v>2990.482</v>
      </c>
      <c r="P2027">
        <v>127.53333333333333</v>
      </c>
      <c r="Q2027">
        <v>28.5</v>
      </c>
      <c r="R2027">
        <v>19326.527999999998</v>
      </c>
      <c r="S2027">
        <v>2018</v>
      </c>
      <c r="T2027">
        <v>6</v>
      </c>
      <c r="U2027">
        <v>25</v>
      </c>
    </row>
    <row r="2028" spans="1:21" x14ac:dyDescent="0.3">
      <c r="A2028" s="5" t="s">
        <v>168</v>
      </c>
      <c r="B2028" s="5" t="s">
        <v>206</v>
      </c>
      <c r="C2028" s="5" t="s">
        <v>114</v>
      </c>
      <c r="D2028" s="5" t="s">
        <v>297</v>
      </c>
      <c r="E2028" s="5" t="s">
        <v>172</v>
      </c>
      <c r="F2028" s="6">
        <v>43269</v>
      </c>
      <c r="G2028" s="5" t="s">
        <v>148</v>
      </c>
      <c r="H2028" s="5" t="s">
        <v>183</v>
      </c>
      <c r="I2028">
        <v>43086</v>
      </c>
      <c r="J2028">
        <v>183</v>
      </c>
      <c r="K2028">
        <v>730</v>
      </c>
      <c r="L2028">
        <v>6</v>
      </c>
      <c r="M2028">
        <v>21170</v>
      </c>
      <c r="N2028">
        <v>17942.894</v>
      </c>
      <c r="O2028">
        <v>2990.482</v>
      </c>
      <c r="P2028">
        <v>121.66666666666667</v>
      </c>
      <c r="Q2028">
        <v>29</v>
      </c>
      <c r="R2028">
        <v>3227.1060000000002</v>
      </c>
      <c r="S2028">
        <v>2018</v>
      </c>
      <c r="T2028">
        <v>6</v>
      </c>
      <c r="U2028">
        <v>25</v>
      </c>
    </row>
    <row r="2029" spans="1:21" x14ac:dyDescent="0.3">
      <c r="A2029" s="5" t="s">
        <v>168</v>
      </c>
      <c r="B2029" s="5" t="s">
        <v>206</v>
      </c>
      <c r="C2029" s="5" t="s">
        <v>114</v>
      </c>
      <c r="D2029" s="5" t="s">
        <v>297</v>
      </c>
      <c r="E2029" s="5" t="s">
        <v>172</v>
      </c>
      <c r="F2029" s="6">
        <v>43269</v>
      </c>
      <c r="G2029" s="5" t="s">
        <v>148</v>
      </c>
      <c r="H2029" s="5" t="s">
        <v>230</v>
      </c>
      <c r="I2029">
        <v>43086</v>
      </c>
      <c r="J2029">
        <v>183</v>
      </c>
      <c r="K2029">
        <v>1360</v>
      </c>
      <c r="L2029">
        <v>11</v>
      </c>
      <c r="M2029">
        <v>38760</v>
      </c>
      <c r="N2029">
        <v>32895.305999999997</v>
      </c>
      <c r="O2029">
        <v>2990.482</v>
      </c>
      <c r="P2029">
        <v>123.63636363636364</v>
      </c>
      <c r="Q2029">
        <v>28.5</v>
      </c>
      <c r="R2029">
        <v>5864.6940000000004</v>
      </c>
      <c r="S2029">
        <v>2018</v>
      </c>
      <c r="T2029">
        <v>6</v>
      </c>
      <c r="U2029">
        <v>25</v>
      </c>
    </row>
    <row r="2030" spans="1:21" x14ac:dyDescent="0.3">
      <c r="A2030" s="5" t="s">
        <v>168</v>
      </c>
      <c r="B2030" s="5" t="s">
        <v>206</v>
      </c>
      <c r="C2030" s="5" t="s">
        <v>114</v>
      </c>
      <c r="D2030" s="5" t="s">
        <v>297</v>
      </c>
      <c r="E2030" s="5" t="s">
        <v>172</v>
      </c>
      <c r="F2030" s="6">
        <v>43269</v>
      </c>
      <c r="G2030" s="5" t="s">
        <v>148</v>
      </c>
      <c r="H2030" s="5" t="s">
        <v>298</v>
      </c>
      <c r="I2030">
        <v>43086</v>
      </c>
      <c r="J2030">
        <v>183</v>
      </c>
      <c r="K2030">
        <v>114</v>
      </c>
      <c r="L2030">
        <v>1</v>
      </c>
      <c r="M2030">
        <v>3306</v>
      </c>
      <c r="N2030">
        <v>2990.482</v>
      </c>
      <c r="O2030">
        <v>2990.482</v>
      </c>
      <c r="P2030">
        <v>114</v>
      </c>
      <c r="Q2030">
        <v>29</v>
      </c>
      <c r="R2030">
        <v>315.51799999999997</v>
      </c>
      <c r="S2030">
        <v>2018</v>
      </c>
      <c r="T2030">
        <v>6</v>
      </c>
      <c r="U2030">
        <v>25</v>
      </c>
    </row>
    <row r="2031" spans="1:21" x14ac:dyDescent="0.3">
      <c r="A2031" s="5" t="s">
        <v>168</v>
      </c>
      <c r="B2031" s="5" t="s">
        <v>206</v>
      </c>
      <c r="C2031" s="5" t="s">
        <v>114</v>
      </c>
      <c r="D2031" s="5" t="s">
        <v>297</v>
      </c>
      <c r="E2031" s="5" t="s">
        <v>172</v>
      </c>
      <c r="F2031" s="6">
        <v>43269</v>
      </c>
      <c r="G2031" s="5" t="s">
        <v>148</v>
      </c>
      <c r="H2031" s="5" t="s">
        <v>225</v>
      </c>
      <c r="I2031">
        <v>43086</v>
      </c>
      <c r="J2031">
        <v>183</v>
      </c>
      <c r="K2031">
        <v>110</v>
      </c>
      <c r="L2031">
        <v>1</v>
      </c>
      <c r="M2031">
        <v>3190</v>
      </c>
      <c r="N2031">
        <v>2990.482</v>
      </c>
      <c r="O2031">
        <v>2990.482</v>
      </c>
      <c r="P2031">
        <v>110</v>
      </c>
      <c r="Q2031">
        <v>29</v>
      </c>
      <c r="R2031">
        <v>199.518</v>
      </c>
      <c r="S2031">
        <v>2018</v>
      </c>
      <c r="T2031">
        <v>6</v>
      </c>
      <c r="U2031">
        <v>25</v>
      </c>
    </row>
    <row r="2032" spans="1:21" x14ac:dyDescent="0.3">
      <c r="A2032" s="5" t="s">
        <v>168</v>
      </c>
      <c r="B2032" s="5" t="s">
        <v>206</v>
      </c>
      <c r="C2032" s="5" t="s">
        <v>114</v>
      </c>
      <c r="D2032" s="5" t="s">
        <v>297</v>
      </c>
      <c r="E2032" s="5" t="s">
        <v>172</v>
      </c>
      <c r="F2032" s="6">
        <v>43269</v>
      </c>
      <c r="G2032" s="5" t="s">
        <v>148</v>
      </c>
      <c r="H2032" s="5" t="s">
        <v>284</v>
      </c>
      <c r="I2032">
        <v>43086</v>
      </c>
      <c r="J2032">
        <v>183</v>
      </c>
      <c r="K2032">
        <v>252</v>
      </c>
      <c r="L2032">
        <v>2</v>
      </c>
      <c r="M2032">
        <v>7308</v>
      </c>
      <c r="N2032">
        <v>5980.9650000000001</v>
      </c>
      <c r="O2032">
        <v>2990.482</v>
      </c>
      <c r="P2032">
        <v>126</v>
      </c>
      <c r="Q2032">
        <v>29</v>
      </c>
      <c r="R2032">
        <v>1327.0350000000001</v>
      </c>
      <c r="S2032">
        <v>2018</v>
      </c>
      <c r="T2032">
        <v>6</v>
      </c>
      <c r="U2032">
        <v>25</v>
      </c>
    </row>
    <row r="2033" spans="1:21" x14ac:dyDescent="0.3">
      <c r="A2033" s="5" t="s">
        <v>168</v>
      </c>
      <c r="B2033" s="5" t="s">
        <v>206</v>
      </c>
      <c r="C2033" s="5" t="s">
        <v>114</v>
      </c>
      <c r="D2033" s="5" t="s">
        <v>297</v>
      </c>
      <c r="E2033" s="5" t="s">
        <v>172</v>
      </c>
      <c r="F2033" s="6">
        <v>43269</v>
      </c>
      <c r="G2033" s="5" t="s">
        <v>148</v>
      </c>
      <c r="H2033" s="5" t="s">
        <v>220</v>
      </c>
      <c r="I2033">
        <v>43086</v>
      </c>
      <c r="J2033">
        <v>183</v>
      </c>
      <c r="K2033">
        <v>246</v>
      </c>
      <c r="L2033">
        <v>2</v>
      </c>
      <c r="M2033">
        <v>7134</v>
      </c>
      <c r="N2033">
        <v>5980.9650000000001</v>
      </c>
      <c r="O2033">
        <v>2990.482</v>
      </c>
      <c r="P2033">
        <v>123</v>
      </c>
      <c r="Q2033">
        <v>29</v>
      </c>
      <c r="R2033">
        <v>1153.0350000000001</v>
      </c>
      <c r="S2033">
        <v>2018</v>
      </c>
      <c r="T2033">
        <v>6</v>
      </c>
      <c r="U2033">
        <v>25</v>
      </c>
    </row>
    <row r="2034" spans="1:21" x14ac:dyDescent="0.3">
      <c r="A2034" s="5" t="s">
        <v>168</v>
      </c>
      <c r="B2034" s="5" t="s">
        <v>206</v>
      </c>
      <c r="C2034" s="5" t="s">
        <v>114</v>
      </c>
      <c r="D2034" s="5" t="s">
        <v>297</v>
      </c>
      <c r="E2034" s="5" t="s">
        <v>172</v>
      </c>
      <c r="F2034" s="6">
        <v>43269</v>
      </c>
      <c r="G2034" s="5" t="s">
        <v>148</v>
      </c>
      <c r="H2034" s="5" t="s">
        <v>264</v>
      </c>
      <c r="I2034">
        <v>43086</v>
      </c>
      <c r="J2034">
        <v>183</v>
      </c>
      <c r="K2034">
        <v>1957</v>
      </c>
      <c r="L2034">
        <v>15</v>
      </c>
      <c r="M2034">
        <v>54796</v>
      </c>
      <c r="N2034">
        <v>44857.235999999997</v>
      </c>
      <c r="O2034">
        <v>2990.482</v>
      </c>
      <c r="P2034">
        <v>130.46666666666667</v>
      </c>
      <c r="Q2034">
        <v>28</v>
      </c>
      <c r="R2034">
        <v>9938.7639999999992</v>
      </c>
      <c r="S2034">
        <v>2018</v>
      </c>
      <c r="T2034">
        <v>6</v>
      </c>
      <c r="U2034">
        <v>25</v>
      </c>
    </row>
    <row r="2035" spans="1:21" x14ac:dyDescent="0.3">
      <c r="A2035" s="5" t="s">
        <v>168</v>
      </c>
      <c r="B2035" s="5" t="s">
        <v>206</v>
      </c>
      <c r="C2035" s="5" t="s">
        <v>114</v>
      </c>
      <c r="D2035" s="5" t="s">
        <v>297</v>
      </c>
      <c r="E2035" s="5" t="s">
        <v>172</v>
      </c>
      <c r="F2035" s="6">
        <v>43269</v>
      </c>
      <c r="G2035" s="5" t="s">
        <v>148</v>
      </c>
      <c r="H2035" s="5" t="s">
        <v>190</v>
      </c>
      <c r="I2035">
        <v>43086</v>
      </c>
      <c r="J2035">
        <v>183</v>
      </c>
      <c r="K2035">
        <v>1195</v>
      </c>
      <c r="L2035">
        <v>10</v>
      </c>
      <c r="M2035">
        <v>33460</v>
      </c>
      <c r="N2035">
        <v>29904.824000000001</v>
      </c>
      <c r="O2035">
        <v>2990.482</v>
      </c>
      <c r="P2035">
        <v>119.5</v>
      </c>
      <c r="Q2035">
        <v>28</v>
      </c>
      <c r="R2035">
        <v>3555.1759999999999</v>
      </c>
      <c r="S2035">
        <v>2018</v>
      </c>
      <c r="T2035">
        <v>6</v>
      </c>
      <c r="U2035">
        <v>25</v>
      </c>
    </row>
    <row r="2036" spans="1:21" x14ac:dyDescent="0.3">
      <c r="A2036" s="5" t="s">
        <v>168</v>
      </c>
      <c r="B2036" s="5" t="s">
        <v>206</v>
      </c>
      <c r="C2036" s="5" t="s">
        <v>114</v>
      </c>
      <c r="D2036" s="5" t="s">
        <v>297</v>
      </c>
      <c r="E2036" s="5" t="s">
        <v>172</v>
      </c>
      <c r="F2036" s="6">
        <v>43269</v>
      </c>
      <c r="G2036" s="5" t="s">
        <v>148</v>
      </c>
      <c r="H2036" s="5" t="s">
        <v>173</v>
      </c>
      <c r="I2036">
        <v>43086</v>
      </c>
      <c r="J2036">
        <v>183</v>
      </c>
      <c r="K2036">
        <v>103.6</v>
      </c>
      <c r="L2036">
        <v>1</v>
      </c>
      <c r="M2036">
        <v>3315.2</v>
      </c>
      <c r="N2036">
        <v>2990.482</v>
      </c>
      <c r="O2036">
        <v>2990.482</v>
      </c>
      <c r="P2036">
        <v>103.6</v>
      </c>
      <c r="Q2036">
        <v>32</v>
      </c>
      <c r="R2036">
        <v>324.71800000000002</v>
      </c>
      <c r="S2036">
        <v>2018</v>
      </c>
      <c r="T2036">
        <v>6</v>
      </c>
      <c r="U2036">
        <v>25</v>
      </c>
    </row>
    <row r="2037" spans="1:21" x14ac:dyDescent="0.3">
      <c r="A2037" s="5" t="s">
        <v>168</v>
      </c>
      <c r="B2037" s="5" t="s">
        <v>206</v>
      </c>
      <c r="C2037" s="5" t="s">
        <v>114</v>
      </c>
      <c r="D2037" s="5" t="s">
        <v>297</v>
      </c>
      <c r="E2037" s="5" t="s">
        <v>172</v>
      </c>
      <c r="F2037" s="6">
        <v>43269</v>
      </c>
      <c r="G2037" s="5" t="s">
        <v>148</v>
      </c>
      <c r="H2037" s="5" t="s">
        <v>208</v>
      </c>
      <c r="I2037">
        <v>43086</v>
      </c>
      <c r="J2037">
        <v>183</v>
      </c>
      <c r="K2037">
        <v>99</v>
      </c>
      <c r="L2037">
        <v>1</v>
      </c>
      <c r="M2037">
        <v>2821.5</v>
      </c>
      <c r="N2037">
        <v>2990.482</v>
      </c>
      <c r="O2037">
        <v>2990.482</v>
      </c>
      <c r="P2037">
        <v>99</v>
      </c>
      <c r="Q2037">
        <v>28.5</v>
      </c>
      <c r="R2037">
        <v>-168.982</v>
      </c>
      <c r="S2037">
        <v>2018</v>
      </c>
      <c r="T2037">
        <v>6</v>
      </c>
      <c r="U2037">
        <v>25</v>
      </c>
    </row>
    <row r="2038" spans="1:21" x14ac:dyDescent="0.3">
      <c r="A2038" s="5" t="s">
        <v>168</v>
      </c>
      <c r="B2038" s="5" t="s">
        <v>206</v>
      </c>
      <c r="C2038" s="5" t="s">
        <v>114</v>
      </c>
      <c r="D2038" s="5" t="s">
        <v>297</v>
      </c>
      <c r="E2038" s="5" t="s">
        <v>172</v>
      </c>
      <c r="F2038" s="6">
        <v>43269</v>
      </c>
      <c r="G2038" s="5" t="s">
        <v>148</v>
      </c>
      <c r="H2038" s="5" t="s">
        <v>240</v>
      </c>
      <c r="I2038">
        <v>43086</v>
      </c>
      <c r="J2038">
        <v>183</v>
      </c>
      <c r="K2038">
        <v>678.2</v>
      </c>
      <c r="L2038">
        <v>5</v>
      </c>
      <c r="M2038">
        <v>19328.7</v>
      </c>
      <c r="N2038">
        <v>14952.412</v>
      </c>
      <c r="O2038">
        <v>2990.482</v>
      </c>
      <c r="P2038">
        <v>135.64000000000001</v>
      </c>
      <c r="Q2038">
        <v>28.5</v>
      </c>
      <c r="R2038">
        <v>4376.2879999999996</v>
      </c>
      <c r="S2038">
        <v>2018</v>
      </c>
      <c r="T2038">
        <v>6</v>
      </c>
      <c r="U2038">
        <v>25</v>
      </c>
    </row>
    <row r="2039" spans="1:21" x14ac:dyDescent="0.3">
      <c r="A2039" s="5" t="s">
        <v>168</v>
      </c>
      <c r="B2039" s="5" t="s">
        <v>206</v>
      </c>
      <c r="C2039" s="5" t="s">
        <v>125</v>
      </c>
      <c r="D2039" s="5" t="s">
        <v>299</v>
      </c>
      <c r="E2039" s="5" t="s">
        <v>172</v>
      </c>
      <c r="F2039" s="6">
        <v>43269</v>
      </c>
      <c r="G2039" s="5" t="s">
        <v>148</v>
      </c>
      <c r="H2039" s="5" t="s">
        <v>190</v>
      </c>
      <c r="I2039">
        <v>43194</v>
      </c>
      <c r="J2039">
        <v>75</v>
      </c>
      <c r="K2039">
        <v>24.5</v>
      </c>
      <c r="L2039">
        <v>1</v>
      </c>
      <c r="M2039">
        <v>1560</v>
      </c>
      <c r="N2039">
        <v>1008.2</v>
      </c>
      <c r="O2039">
        <v>1008.2</v>
      </c>
      <c r="P2039">
        <v>24.5</v>
      </c>
      <c r="Q2039">
        <v>63.673499999999997</v>
      </c>
      <c r="R2039">
        <v>551.79999999999995</v>
      </c>
      <c r="S2039">
        <v>2018</v>
      </c>
      <c r="T2039">
        <v>6</v>
      </c>
      <c r="U2039">
        <v>25</v>
      </c>
    </row>
    <row r="2040" spans="1:21" x14ac:dyDescent="0.3">
      <c r="A2040" s="5" t="s">
        <v>168</v>
      </c>
      <c r="B2040" s="5" t="s">
        <v>169</v>
      </c>
      <c r="C2040" s="5" t="s">
        <v>170</v>
      </c>
      <c r="D2040" s="5" t="s">
        <v>295</v>
      </c>
      <c r="E2040" s="5" t="s">
        <v>172</v>
      </c>
      <c r="F2040" s="6">
        <v>43272</v>
      </c>
      <c r="G2040" s="5" t="s">
        <v>148</v>
      </c>
      <c r="H2040" s="5" t="s">
        <v>190</v>
      </c>
      <c r="I2040">
        <v>43103</v>
      </c>
      <c r="J2040">
        <v>169</v>
      </c>
      <c r="K2040">
        <v>1195</v>
      </c>
      <c r="L2040">
        <v>6</v>
      </c>
      <c r="M2040">
        <v>20076</v>
      </c>
      <c r="N2040">
        <v>17310.960999999999</v>
      </c>
      <c r="O2040">
        <v>2885.16</v>
      </c>
      <c r="P2040">
        <v>199.16666666666666</v>
      </c>
      <c r="Q2040">
        <v>16.8</v>
      </c>
      <c r="R2040">
        <v>2765.0390000000002</v>
      </c>
      <c r="S2040">
        <v>2018</v>
      </c>
      <c r="T2040">
        <v>6</v>
      </c>
      <c r="U2040">
        <v>25</v>
      </c>
    </row>
    <row r="2041" spans="1:21" x14ac:dyDescent="0.3">
      <c r="A2041" s="5" t="s">
        <v>168</v>
      </c>
      <c r="B2041" s="5" t="s">
        <v>169</v>
      </c>
      <c r="C2041" s="5" t="s">
        <v>170</v>
      </c>
      <c r="D2041" s="5" t="s">
        <v>294</v>
      </c>
      <c r="E2041" s="5" t="s">
        <v>172</v>
      </c>
      <c r="F2041" s="6">
        <v>43272</v>
      </c>
      <c r="G2041" s="5" t="s">
        <v>148</v>
      </c>
      <c r="H2041" s="5" t="s">
        <v>190</v>
      </c>
      <c r="I2041">
        <v>43091</v>
      </c>
      <c r="J2041">
        <v>181</v>
      </c>
      <c r="K2041">
        <v>1195</v>
      </c>
      <c r="L2041">
        <v>4</v>
      </c>
      <c r="M2041">
        <v>13384</v>
      </c>
      <c r="N2041">
        <v>11278.967000000001</v>
      </c>
      <c r="O2041">
        <v>2819.7420000000002</v>
      </c>
      <c r="P2041">
        <v>298.75</v>
      </c>
      <c r="Q2041">
        <v>11.2</v>
      </c>
      <c r="R2041">
        <v>2105.0329999999999</v>
      </c>
      <c r="S2041">
        <v>2018</v>
      </c>
      <c r="T2041">
        <v>6</v>
      </c>
      <c r="U2041">
        <v>25</v>
      </c>
    </row>
    <row r="2042" spans="1:21" x14ac:dyDescent="0.3">
      <c r="A2042" s="5" t="s">
        <v>168</v>
      </c>
      <c r="B2042" s="5" t="s">
        <v>169</v>
      </c>
      <c r="C2042" s="5" t="s">
        <v>170</v>
      </c>
      <c r="D2042" s="5" t="s">
        <v>294</v>
      </c>
      <c r="E2042" s="5" t="s">
        <v>172</v>
      </c>
      <c r="F2042" s="6">
        <v>43272</v>
      </c>
      <c r="G2042" s="5" t="s">
        <v>148</v>
      </c>
      <c r="H2042" s="5" t="s">
        <v>264</v>
      </c>
      <c r="I2042">
        <v>43091</v>
      </c>
      <c r="J2042">
        <v>181</v>
      </c>
      <c r="K2042">
        <v>1957</v>
      </c>
      <c r="L2042">
        <v>15</v>
      </c>
      <c r="M2042">
        <v>54796</v>
      </c>
      <c r="N2042">
        <v>42296.125999999997</v>
      </c>
      <c r="O2042">
        <v>2819.7420000000002</v>
      </c>
      <c r="P2042">
        <v>130.46666666666667</v>
      </c>
      <c r="Q2042">
        <v>28</v>
      </c>
      <c r="R2042">
        <v>12499.874</v>
      </c>
      <c r="S2042">
        <v>2018</v>
      </c>
      <c r="T2042">
        <v>6</v>
      </c>
      <c r="U2042">
        <v>25</v>
      </c>
    </row>
    <row r="2043" spans="1:21" x14ac:dyDescent="0.3">
      <c r="A2043" s="5" t="s">
        <v>168</v>
      </c>
      <c r="B2043" s="5" t="s">
        <v>169</v>
      </c>
      <c r="C2043" s="5" t="s">
        <v>170</v>
      </c>
      <c r="D2043" s="5" t="s">
        <v>241</v>
      </c>
      <c r="E2043" s="5" t="s">
        <v>172</v>
      </c>
      <c r="F2043" s="6">
        <v>43272</v>
      </c>
      <c r="G2043" s="5" t="s">
        <v>148</v>
      </c>
      <c r="H2043" s="5" t="s">
        <v>173</v>
      </c>
      <c r="I2043">
        <v>43071</v>
      </c>
      <c r="J2043">
        <v>201</v>
      </c>
      <c r="K2043">
        <v>85.8</v>
      </c>
      <c r="L2043">
        <v>1</v>
      </c>
      <c r="M2043">
        <v>2745.6</v>
      </c>
      <c r="N2043">
        <v>2681.6860000000001</v>
      </c>
      <c r="O2043">
        <v>2681.6860000000001</v>
      </c>
      <c r="P2043">
        <v>85.8</v>
      </c>
      <c r="Q2043">
        <v>32</v>
      </c>
      <c r="R2043">
        <v>63.914000000000001</v>
      </c>
      <c r="S2043">
        <v>2018</v>
      </c>
      <c r="T2043">
        <v>6</v>
      </c>
      <c r="U2043">
        <v>25</v>
      </c>
    </row>
    <row r="2044" spans="1:21" x14ac:dyDescent="0.3">
      <c r="A2044" s="5" t="s">
        <v>168</v>
      </c>
      <c r="B2044" s="5" t="s">
        <v>206</v>
      </c>
      <c r="C2044" s="5" t="s">
        <v>107</v>
      </c>
      <c r="D2044" s="5" t="s">
        <v>300</v>
      </c>
      <c r="E2044" s="5" t="s">
        <v>172</v>
      </c>
      <c r="F2044" s="6">
        <v>43272</v>
      </c>
      <c r="G2044" s="5" t="s">
        <v>148</v>
      </c>
      <c r="H2044" s="5" t="s">
        <v>201</v>
      </c>
      <c r="I2044">
        <v>43093</v>
      </c>
      <c r="J2044">
        <v>179</v>
      </c>
      <c r="K2044">
        <v>370</v>
      </c>
      <c r="L2044">
        <v>3</v>
      </c>
      <c r="M2044">
        <v>10915</v>
      </c>
      <c r="N2044">
        <v>8418.3109999999997</v>
      </c>
      <c r="O2044">
        <v>2806.1039999999998</v>
      </c>
      <c r="P2044">
        <v>123.33333333333333</v>
      </c>
      <c r="Q2044">
        <v>29.5</v>
      </c>
      <c r="R2044">
        <v>2496.6889999999999</v>
      </c>
      <c r="S2044">
        <v>2018</v>
      </c>
      <c r="T2044">
        <v>6</v>
      </c>
      <c r="U2044">
        <v>25</v>
      </c>
    </row>
    <row r="2045" spans="1:21" x14ac:dyDescent="0.3">
      <c r="A2045" s="5" t="s">
        <v>168</v>
      </c>
      <c r="B2045" s="5" t="s">
        <v>206</v>
      </c>
      <c r="C2045" s="5" t="s">
        <v>107</v>
      </c>
      <c r="D2045" s="5" t="s">
        <v>300</v>
      </c>
      <c r="E2045" s="5" t="s">
        <v>172</v>
      </c>
      <c r="F2045" s="6">
        <v>43272</v>
      </c>
      <c r="G2045" s="5" t="s">
        <v>148</v>
      </c>
      <c r="H2045" s="5" t="s">
        <v>203</v>
      </c>
      <c r="I2045">
        <v>43093</v>
      </c>
      <c r="J2045">
        <v>179</v>
      </c>
      <c r="K2045">
        <v>104</v>
      </c>
      <c r="L2045">
        <v>1</v>
      </c>
      <c r="M2045">
        <v>3068</v>
      </c>
      <c r="N2045">
        <v>2806.1039999999998</v>
      </c>
      <c r="O2045">
        <v>2806.1039999999998</v>
      </c>
      <c r="P2045">
        <v>104</v>
      </c>
      <c r="Q2045">
        <v>29.5</v>
      </c>
      <c r="R2045">
        <v>261.89600000000002</v>
      </c>
      <c r="S2045">
        <v>2018</v>
      </c>
      <c r="T2045">
        <v>6</v>
      </c>
      <c r="U2045">
        <v>25</v>
      </c>
    </row>
    <row r="2046" spans="1:21" x14ac:dyDescent="0.3">
      <c r="A2046" s="5" t="s">
        <v>168</v>
      </c>
      <c r="B2046" s="5" t="s">
        <v>206</v>
      </c>
      <c r="C2046" s="5" t="s">
        <v>107</v>
      </c>
      <c r="D2046" s="5" t="s">
        <v>300</v>
      </c>
      <c r="E2046" s="5" t="s">
        <v>172</v>
      </c>
      <c r="F2046" s="6">
        <v>43272</v>
      </c>
      <c r="G2046" s="5" t="s">
        <v>148</v>
      </c>
      <c r="H2046" s="5" t="s">
        <v>217</v>
      </c>
      <c r="I2046">
        <v>43093</v>
      </c>
      <c r="J2046">
        <v>179</v>
      </c>
      <c r="K2046">
        <v>944</v>
      </c>
      <c r="L2046">
        <v>8</v>
      </c>
      <c r="M2046">
        <v>27848</v>
      </c>
      <c r="N2046">
        <v>22448.829000000002</v>
      </c>
      <c r="O2046">
        <v>2806.1039999999998</v>
      </c>
      <c r="P2046">
        <v>118</v>
      </c>
      <c r="Q2046">
        <v>29.5</v>
      </c>
      <c r="R2046">
        <v>5399.1710000000003</v>
      </c>
      <c r="S2046">
        <v>2018</v>
      </c>
      <c r="T2046">
        <v>6</v>
      </c>
      <c r="U2046">
        <v>25</v>
      </c>
    </row>
    <row r="2047" spans="1:21" x14ac:dyDescent="0.3">
      <c r="A2047" s="5" t="s">
        <v>168</v>
      </c>
      <c r="B2047" s="5" t="s">
        <v>206</v>
      </c>
      <c r="C2047" s="5" t="s">
        <v>107</v>
      </c>
      <c r="D2047" s="5" t="s">
        <v>300</v>
      </c>
      <c r="E2047" s="5" t="s">
        <v>172</v>
      </c>
      <c r="F2047" s="6">
        <v>43272</v>
      </c>
      <c r="G2047" s="5" t="s">
        <v>148</v>
      </c>
      <c r="H2047" s="5" t="s">
        <v>202</v>
      </c>
      <c r="I2047">
        <v>43093</v>
      </c>
      <c r="J2047">
        <v>179</v>
      </c>
      <c r="K2047">
        <v>1443</v>
      </c>
      <c r="L2047">
        <v>12</v>
      </c>
      <c r="M2047">
        <v>42568.5</v>
      </c>
      <c r="N2047">
        <v>33673.243000000002</v>
      </c>
      <c r="O2047">
        <v>2806.1039999999998</v>
      </c>
      <c r="P2047">
        <v>120.25</v>
      </c>
      <c r="Q2047">
        <v>29.5</v>
      </c>
      <c r="R2047">
        <v>8895.2569999999996</v>
      </c>
      <c r="S2047">
        <v>2018</v>
      </c>
      <c r="T2047">
        <v>6</v>
      </c>
      <c r="U2047">
        <v>25</v>
      </c>
    </row>
    <row r="2048" spans="1:21" x14ac:dyDescent="0.3">
      <c r="A2048" s="5" t="s">
        <v>168</v>
      </c>
      <c r="B2048" s="5" t="s">
        <v>206</v>
      </c>
      <c r="C2048" s="5" t="s">
        <v>107</v>
      </c>
      <c r="D2048" s="5" t="s">
        <v>300</v>
      </c>
      <c r="E2048" s="5" t="s">
        <v>172</v>
      </c>
      <c r="F2048" s="6">
        <v>43272</v>
      </c>
      <c r="G2048" s="5" t="s">
        <v>148</v>
      </c>
      <c r="H2048" s="5" t="s">
        <v>204</v>
      </c>
      <c r="I2048">
        <v>43093</v>
      </c>
      <c r="J2048">
        <v>179</v>
      </c>
      <c r="K2048">
        <v>465</v>
      </c>
      <c r="L2048">
        <v>4</v>
      </c>
      <c r="M2048">
        <v>13717.5</v>
      </c>
      <c r="N2048">
        <v>11224.414000000001</v>
      </c>
      <c r="O2048">
        <v>2806.1039999999998</v>
      </c>
      <c r="P2048">
        <v>116.25</v>
      </c>
      <c r="Q2048">
        <v>29.5</v>
      </c>
      <c r="R2048">
        <v>2493.0859999999998</v>
      </c>
      <c r="S2048">
        <v>2018</v>
      </c>
      <c r="T2048">
        <v>6</v>
      </c>
      <c r="U2048">
        <v>25</v>
      </c>
    </row>
    <row r="2049" spans="1:21" x14ac:dyDescent="0.3">
      <c r="A2049" s="5" t="s">
        <v>168</v>
      </c>
      <c r="B2049" s="5" t="s">
        <v>206</v>
      </c>
      <c r="C2049" s="5" t="s">
        <v>107</v>
      </c>
      <c r="D2049" s="5" t="s">
        <v>300</v>
      </c>
      <c r="E2049" s="5" t="s">
        <v>172</v>
      </c>
      <c r="F2049" s="6">
        <v>43272</v>
      </c>
      <c r="G2049" s="5" t="s">
        <v>148</v>
      </c>
      <c r="H2049" s="5" t="s">
        <v>184</v>
      </c>
      <c r="I2049">
        <v>43093</v>
      </c>
      <c r="J2049">
        <v>179</v>
      </c>
      <c r="K2049">
        <v>1510</v>
      </c>
      <c r="L2049">
        <v>12</v>
      </c>
      <c r="M2049">
        <v>43790</v>
      </c>
      <c r="N2049">
        <v>33673.243000000002</v>
      </c>
      <c r="O2049">
        <v>2806.1039999999998</v>
      </c>
      <c r="P2049">
        <v>125.83333333333333</v>
      </c>
      <c r="Q2049">
        <v>29</v>
      </c>
      <c r="R2049">
        <v>10116.757</v>
      </c>
      <c r="S2049">
        <v>2018</v>
      </c>
      <c r="T2049">
        <v>6</v>
      </c>
      <c r="U2049">
        <v>25</v>
      </c>
    </row>
    <row r="2050" spans="1:21" x14ac:dyDescent="0.3">
      <c r="A2050" s="5" t="s">
        <v>168</v>
      </c>
      <c r="B2050" s="5" t="s">
        <v>206</v>
      </c>
      <c r="C2050" s="5" t="s">
        <v>107</v>
      </c>
      <c r="D2050" s="5" t="s">
        <v>300</v>
      </c>
      <c r="E2050" s="5" t="s">
        <v>172</v>
      </c>
      <c r="F2050" s="6">
        <v>43272</v>
      </c>
      <c r="G2050" s="5" t="s">
        <v>148</v>
      </c>
      <c r="H2050" s="5" t="s">
        <v>301</v>
      </c>
      <c r="I2050">
        <v>43093</v>
      </c>
      <c r="J2050">
        <v>179</v>
      </c>
      <c r="K2050">
        <v>230</v>
      </c>
      <c r="L2050">
        <v>2</v>
      </c>
      <c r="M2050">
        <v>6785</v>
      </c>
      <c r="N2050">
        <v>5612.2070000000003</v>
      </c>
      <c r="O2050">
        <v>2806.1039999999998</v>
      </c>
      <c r="P2050">
        <v>115</v>
      </c>
      <c r="Q2050">
        <v>29.5</v>
      </c>
      <c r="R2050">
        <v>1172.7929999999999</v>
      </c>
      <c r="S2050">
        <v>2018</v>
      </c>
      <c r="T2050">
        <v>6</v>
      </c>
      <c r="U2050">
        <v>25</v>
      </c>
    </row>
    <row r="2051" spans="1:21" x14ac:dyDescent="0.3">
      <c r="A2051" s="5" t="s">
        <v>168</v>
      </c>
      <c r="B2051" s="5" t="s">
        <v>206</v>
      </c>
      <c r="C2051" s="5" t="s">
        <v>107</v>
      </c>
      <c r="D2051" s="5" t="s">
        <v>300</v>
      </c>
      <c r="E2051" s="5" t="s">
        <v>227</v>
      </c>
      <c r="F2051" s="6">
        <v>43272</v>
      </c>
      <c r="G2051" s="5" t="s">
        <v>148</v>
      </c>
      <c r="H2051" s="5" t="s">
        <v>301</v>
      </c>
      <c r="I2051">
        <v>43093</v>
      </c>
      <c r="J2051">
        <v>179</v>
      </c>
      <c r="K2051">
        <v>-230</v>
      </c>
      <c r="L2051">
        <v>-2</v>
      </c>
      <c r="M2051">
        <v>-6785</v>
      </c>
      <c r="N2051">
        <v>-5612.2070000000003</v>
      </c>
      <c r="O2051">
        <v>-2806.1039999999998</v>
      </c>
      <c r="P2051">
        <v>115</v>
      </c>
      <c r="Q2051">
        <v>29.5</v>
      </c>
      <c r="R2051">
        <v>-1172.7929999999999</v>
      </c>
      <c r="S2051">
        <v>2018</v>
      </c>
      <c r="T2051">
        <v>6</v>
      </c>
      <c r="U2051">
        <v>25</v>
      </c>
    </row>
    <row r="2052" spans="1:21" x14ac:dyDescent="0.3">
      <c r="A2052" s="5" t="s">
        <v>168</v>
      </c>
      <c r="B2052" s="5" t="s">
        <v>206</v>
      </c>
      <c r="C2052" s="5" t="s">
        <v>107</v>
      </c>
      <c r="D2052" s="5" t="s">
        <v>300</v>
      </c>
      <c r="E2052" s="5" t="s">
        <v>172</v>
      </c>
      <c r="F2052" s="6">
        <v>43272</v>
      </c>
      <c r="G2052" s="5" t="s">
        <v>148</v>
      </c>
      <c r="H2052" s="5" t="s">
        <v>237</v>
      </c>
      <c r="I2052">
        <v>43093</v>
      </c>
      <c r="J2052">
        <v>179</v>
      </c>
      <c r="K2052">
        <v>230</v>
      </c>
      <c r="L2052">
        <v>2</v>
      </c>
      <c r="M2052">
        <v>6785</v>
      </c>
      <c r="N2052">
        <v>5612.2070000000003</v>
      </c>
      <c r="O2052">
        <v>2806.1039999999998</v>
      </c>
      <c r="P2052">
        <v>115</v>
      </c>
      <c r="Q2052">
        <v>29.5</v>
      </c>
      <c r="R2052">
        <v>1172.7929999999999</v>
      </c>
      <c r="S2052">
        <v>2018</v>
      </c>
      <c r="T2052">
        <v>6</v>
      </c>
      <c r="U2052">
        <v>25</v>
      </c>
    </row>
    <row r="2053" spans="1:21" x14ac:dyDescent="0.3">
      <c r="A2053" s="5" t="s">
        <v>168</v>
      </c>
      <c r="B2053" s="5" t="s">
        <v>206</v>
      </c>
      <c r="C2053" s="5" t="s">
        <v>107</v>
      </c>
      <c r="D2053" s="5" t="s">
        <v>300</v>
      </c>
      <c r="E2053" s="5" t="s">
        <v>172</v>
      </c>
      <c r="F2053" s="6">
        <v>43272</v>
      </c>
      <c r="G2053" s="5" t="s">
        <v>148</v>
      </c>
      <c r="H2053" s="5" t="s">
        <v>230</v>
      </c>
      <c r="I2053">
        <v>43093</v>
      </c>
      <c r="J2053">
        <v>179</v>
      </c>
      <c r="K2053">
        <v>934</v>
      </c>
      <c r="L2053">
        <v>8</v>
      </c>
      <c r="M2053">
        <v>27086</v>
      </c>
      <c r="N2053">
        <v>22448.829000000002</v>
      </c>
      <c r="O2053">
        <v>2806.1039999999998</v>
      </c>
      <c r="P2053">
        <v>116.75</v>
      </c>
      <c r="Q2053">
        <v>29</v>
      </c>
      <c r="R2053">
        <v>4637.1710000000003</v>
      </c>
      <c r="S2053">
        <v>2018</v>
      </c>
      <c r="T2053">
        <v>6</v>
      </c>
      <c r="U2053">
        <v>25</v>
      </c>
    </row>
    <row r="2054" spans="1:21" x14ac:dyDescent="0.3">
      <c r="A2054" s="5" t="s">
        <v>168</v>
      </c>
      <c r="B2054" s="5" t="s">
        <v>206</v>
      </c>
      <c r="C2054" s="5" t="s">
        <v>107</v>
      </c>
      <c r="D2054" s="5" t="s">
        <v>300</v>
      </c>
      <c r="E2054" s="5" t="s">
        <v>172</v>
      </c>
      <c r="F2054" s="6">
        <v>43272</v>
      </c>
      <c r="G2054" s="5" t="s">
        <v>148</v>
      </c>
      <c r="H2054" s="5" t="s">
        <v>205</v>
      </c>
      <c r="I2054">
        <v>43093</v>
      </c>
      <c r="J2054">
        <v>179</v>
      </c>
      <c r="K2054">
        <v>260</v>
      </c>
      <c r="L2054">
        <v>2</v>
      </c>
      <c r="M2054">
        <v>7670</v>
      </c>
      <c r="N2054">
        <v>5612.2070000000003</v>
      </c>
      <c r="O2054">
        <v>2806.1039999999998</v>
      </c>
      <c r="P2054">
        <v>130</v>
      </c>
      <c r="Q2054">
        <v>29.5</v>
      </c>
      <c r="R2054">
        <v>2057.7930000000001</v>
      </c>
      <c r="S2054">
        <v>2018</v>
      </c>
      <c r="T2054">
        <v>6</v>
      </c>
      <c r="U2054">
        <v>25</v>
      </c>
    </row>
    <row r="2055" spans="1:21" x14ac:dyDescent="0.3">
      <c r="A2055" s="5" t="s">
        <v>168</v>
      </c>
      <c r="B2055" s="5" t="s">
        <v>206</v>
      </c>
      <c r="C2055" s="5" t="s">
        <v>107</v>
      </c>
      <c r="D2055" s="5" t="s">
        <v>300</v>
      </c>
      <c r="E2055" s="5" t="s">
        <v>172</v>
      </c>
      <c r="F2055" s="6">
        <v>43272</v>
      </c>
      <c r="G2055" s="5" t="s">
        <v>148</v>
      </c>
      <c r="H2055" s="5" t="s">
        <v>205</v>
      </c>
      <c r="I2055">
        <v>43093</v>
      </c>
      <c r="J2055">
        <v>179</v>
      </c>
      <c r="K2055">
        <v>260</v>
      </c>
      <c r="L2055">
        <v>2</v>
      </c>
      <c r="M2055">
        <v>7670</v>
      </c>
      <c r="N2055">
        <v>5612.2070000000003</v>
      </c>
      <c r="O2055">
        <v>2806.1039999999998</v>
      </c>
      <c r="P2055">
        <v>130</v>
      </c>
      <c r="Q2055">
        <v>29.5</v>
      </c>
      <c r="R2055">
        <v>2057.7930000000001</v>
      </c>
      <c r="S2055">
        <v>2018</v>
      </c>
      <c r="T2055">
        <v>6</v>
      </c>
      <c r="U2055">
        <v>25</v>
      </c>
    </row>
    <row r="2056" spans="1:21" x14ac:dyDescent="0.3">
      <c r="A2056" s="5" t="s">
        <v>168</v>
      </c>
      <c r="B2056" s="5" t="s">
        <v>206</v>
      </c>
      <c r="C2056" s="5" t="s">
        <v>107</v>
      </c>
      <c r="D2056" s="5" t="s">
        <v>300</v>
      </c>
      <c r="E2056" s="5" t="s">
        <v>172</v>
      </c>
      <c r="F2056" s="6">
        <v>43272</v>
      </c>
      <c r="G2056" s="5" t="s">
        <v>148</v>
      </c>
      <c r="H2056" s="5" t="s">
        <v>216</v>
      </c>
      <c r="I2056">
        <v>43093</v>
      </c>
      <c r="J2056">
        <v>179</v>
      </c>
      <c r="K2056">
        <v>215</v>
      </c>
      <c r="L2056">
        <v>2</v>
      </c>
      <c r="M2056">
        <v>6342.5</v>
      </c>
      <c r="N2056">
        <v>5612.2070000000003</v>
      </c>
      <c r="O2056">
        <v>2806.1039999999998</v>
      </c>
      <c r="P2056">
        <v>107.5</v>
      </c>
      <c r="Q2056">
        <v>29.5</v>
      </c>
      <c r="R2056">
        <v>730.29300000000001</v>
      </c>
      <c r="S2056">
        <v>2018</v>
      </c>
      <c r="T2056">
        <v>6</v>
      </c>
      <c r="U2056">
        <v>25</v>
      </c>
    </row>
    <row r="2057" spans="1:21" x14ac:dyDescent="0.3">
      <c r="A2057" s="5" t="s">
        <v>168</v>
      </c>
      <c r="B2057" s="5" t="s">
        <v>206</v>
      </c>
      <c r="C2057" s="5" t="s">
        <v>107</v>
      </c>
      <c r="D2057" s="5" t="s">
        <v>300</v>
      </c>
      <c r="E2057" s="5" t="s">
        <v>172</v>
      </c>
      <c r="F2057" s="6">
        <v>43272</v>
      </c>
      <c r="G2057" s="5" t="s">
        <v>148</v>
      </c>
      <c r="H2057" s="5" t="s">
        <v>222</v>
      </c>
      <c r="I2057">
        <v>43093</v>
      </c>
      <c r="J2057">
        <v>179</v>
      </c>
      <c r="K2057">
        <v>144</v>
      </c>
      <c r="L2057">
        <v>1</v>
      </c>
      <c r="M2057">
        <v>4248</v>
      </c>
      <c r="N2057">
        <v>2806.1039999999998</v>
      </c>
      <c r="O2057">
        <v>2806.1039999999998</v>
      </c>
      <c r="P2057">
        <v>144</v>
      </c>
      <c r="Q2057">
        <v>29.5</v>
      </c>
      <c r="R2057">
        <v>1441.896</v>
      </c>
      <c r="S2057">
        <v>2018</v>
      </c>
      <c r="T2057">
        <v>6</v>
      </c>
      <c r="U2057">
        <v>25</v>
      </c>
    </row>
    <row r="2058" spans="1:21" x14ac:dyDescent="0.3">
      <c r="A2058" s="5" t="s">
        <v>168</v>
      </c>
      <c r="B2058" s="5" t="s">
        <v>206</v>
      </c>
      <c r="C2058" s="5" t="s">
        <v>107</v>
      </c>
      <c r="D2058" s="5" t="s">
        <v>300</v>
      </c>
      <c r="E2058" s="5" t="s">
        <v>172</v>
      </c>
      <c r="F2058" s="6">
        <v>43272</v>
      </c>
      <c r="G2058" s="5" t="s">
        <v>148</v>
      </c>
      <c r="H2058" s="5" t="s">
        <v>181</v>
      </c>
      <c r="I2058">
        <v>43093</v>
      </c>
      <c r="J2058">
        <v>179</v>
      </c>
      <c r="K2058">
        <v>250</v>
      </c>
      <c r="L2058">
        <v>2</v>
      </c>
      <c r="M2058">
        <v>7375</v>
      </c>
      <c r="N2058">
        <v>5612.2070000000003</v>
      </c>
      <c r="O2058">
        <v>2806.1039999999998</v>
      </c>
      <c r="P2058">
        <v>125</v>
      </c>
      <c r="Q2058">
        <v>29.5</v>
      </c>
      <c r="R2058">
        <v>1762.7929999999999</v>
      </c>
      <c r="S2058">
        <v>2018</v>
      </c>
      <c r="T2058">
        <v>6</v>
      </c>
      <c r="U2058">
        <v>25</v>
      </c>
    </row>
    <row r="2059" spans="1:21" x14ac:dyDescent="0.3">
      <c r="A2059" s="5" t="s">
        <v>168</v>
      </c>
      <c r="B2059" s="5" t="s">
        <v>206</v>
      </c>
      <c r="C2059" s="5" t="s">
        <v>107</v>
      </c>
      <c r="D2059" s="5" t="s">
        <v>300</v>
      </c>
      <c r="E2059" s="5" t="s">
        <v>172</v>
      </c>
      <c r="F2059" s="6">
        <v>43272</v>
      </c>
      <c r="G2059" s="5" t="s">
        <v>148</v>
      </c>
      <c r="H2059" s="5" t="s">
        <v>182</v>
      </c>
      <c r="I2059">
        <v>43093</v>
      </c>
      <c r="J2059">
        <v>179</v>
      </c>
      <c r="K2059">
        <v>120</v>
      </c>
      <c r="L2059">
        <v>1</v>
      </c>
      <c r="M2059">
        <v>3480</v>
      </c>
      <c r="N2059">
        <v>2806.1039999999998</v>
      </c>
      <c r="O2059">
        <v>2806.1039999999998</v>
      </c>
      <c r="P2059">
        <v>120</v>
      </c>
      <c r="Q2059">
        <v>29</v>
      </c>
      <c r="R2059">
        <v>673.89599999999996</v>
      </c>
      <c r="S2059">
        <v>2018</v>
      </c>
      <c r="T2059">
        <v>6</v>
      </c>
      <c r="U2059">
        <v>25</v>
      </c>
    </row>
    <row r="2060" spans="1:21" x14ac:dyDescent="0.3">
      <c r="A2060" s="5" t="s">
        <v>168</v>
      </c>
      <c r="B2060" s="5" t="s">
        <v>206</v>
      </c>
      <c r="C2060" s="5" t="s">
        <v>107</v>
      </c>
      <c r="D2060" s="5" t="s">
        <v>300</v>
      </c>
      <c r="E2060" s="5" t="s">
        <v>172</v>
      </c>
      <c r="F2060" s="6">
        <v>43272</v>
      </c>
      <c r="G2060" s="5" t="s">
        <v>148</v>
      </c>
      <c r="H2060" s="5" t="s">
        <v>238</v>
      </c>
      <c r="I2060">
        <v>43093</v>
      </c>
      <c r="J2060">
        <v>179</v>
      </c>
      <c r="K2060">
        <v>236</v>
      </c>
      <c r="L2060">
        <v>2</v>
      </c>
      <c r="M2060">
        <v>6962</v>
      </c>
      <c r="N2060">
        <v>5612.2070000000003</v>
      </c>
      <c r="O2060">
        <v>2806.1039999999998</v>
      </c>
      <c r="P2060">
        <v>118</v>
      </c>
      <c r="Q2060">
        <v>29.5</v>
      </c>
      <c r="R2060">
        <v>1349.7929999999999</v>
      </c>
      <c r="S2060">
        <v>2018</v>
      </c>
      <c r="T2060">
        <v>6</v>
      </c>
      <c r="U2060">
        <v>25</v>
      </c>
    </row>
    <row r="2061" spans="1:21" x14ac:dyDescent="0.3">
      <c r="A2061" s="5" t="s">
        <v>168</v>
      </c>
      <c r="B2061" s="5" t="s">
        <v>206</v>
      </c>
      <c r="C2061" s="5" t="s">
        <v>107</v>
      </c>
      <c r="D2061" s="5" t="s">
        <v>300</v>
      </c>
      <c r="E2061" s="5" t="s">
        <v>172</v>
      </c>
      <c r="F2061" s="6">
        <v>43272</v>
      </c>
      <c r="G2061" s="5" t="s">
        <v>148</v>
      </c>
      <c r="H2061" s="5" t="s">
        <v>231</v>
      </c>
      <c r="I2061">
        <v>43093</v>
      </c>
      <c r="J2061">
        <v>179</v>
      </c>
      <c r="K2061">
        <v>106</v>
      </c>
      <c r="L2061">
        <v>1</v>
      </c>
      <c r="M2061">
        <v>3127</v>
      </c>
      <c r="N2061">
        <v>2806.1039999999998</v>
      </c>
      <c r="O2061">
        <v>2806.1039999999998</v>
      </c>
      <c r="P2061">
        <v>106</v>
      </c>
      <c r="Q2061">
        <v>29.5</v>
      </c>
      <c r="R2061">
        <v>320.89600000000002</v>
      </c>
      <c r="S2061">
        <v>2018</v>
      </c>
      <c r="T2061">
        <v>6</v>
      </c>
      <c r="U2061">
        <v>25</v>
      </c>
    </row>
    <row r="2062" spans="1:21" x14ac:dyDescent="0.3">
      <c r="A2062" s="5" t="s">
        <v>168</v>
      </c>
      <c r="B2062" s="5" t="s">
        <v>206</v>
      </c>
      <c r="C2062" s="5" t="s">
        <v>107</v>
      </c>
      <c r="D2062" s="5" t="s">
        <v>300</v>
      </c>
      <c r="E2062" s="5" t="s">
        <v>172</v>
      </c>
      <c r="F2062" s="6">
        <v>43272</v>
      </c>
      <c r="G2062" s="5" t="s">
        <v>148</v>
      </c>
      <c r="H2062" s="5" t="s">
        <v>185</v>
      </c>
      <c r="I2062">
        <v>43093</v>
      </c>
      <c r="J2062">
        <v>179</v>
      </c>
      <c r="K2062">
        <v>496</v>
      </c>
      <c r="L2062">
        <v>4</v>
      </c>
      <c r="M2062">
        <v>14632</v>
      </c>
      <c r="N2062">
        <v>11224.414000000001</v>
      </c>
      <c r="O2062">
        <v>2806.1039999999998</v>
      </c>
      <c r="P2062">
        <v>124</v>
      </c>
      <c r="Q2062">
        <v>29.5</v>
      </c>
      <c r="R2062">
        <v>3407.5859999999998</v>
      </c>
      <c r="S2062">
        <v>2018</v>
      </c>
      <c r="T2062">
        <v>6</v>
      </c>
      <c r="U2062">
        <v>25</v>
      </c>
    </row>
    <row r="2063" spans="1:21" x14ac:dyDescent="0.3">
      <c r="A2063" s="5" t="s">
        <v>168</v>
      </c>
      <c r="B2063" s="5" t="s">
        <v>206</v>
      </c>
      <c r="C2063" s="5" t="s">
        <v>107</v>
      </c>
      <c r="D2063" s="5" t="s">
        <v>300</v>
      </c>
      <c r="E2063" s="5" t="s">
        <v>172</v>
      </c>
      <c r="F2063" s="6">
        <v>43272</v>
      </c>
      <c r="G2063" s="5" t="s">
        <v>148</v>
      </c>
      <c r="H2063" s="5" t="s">
        <v>284</v>
      </c>
      <c r="I2063">
        <v>43093</v>
      </c>
      <c r="J2063">
        <v>179</v>
      </c>
      <c r="K2063">
        <v>128</v>
      </c>
      <c r="L2063">
        <v>1</v>
      </c>
      <c r="M2063">
        <v>3776</v>
      </c>
      <c r="N2063">
        <v>2806.1039999999998</v>
      </c>
      <c r="O2063">
        <v>2806.1039999999998</v>
      </c>
      <c r="P2063">
        <v>128</v>
      </c>
      <c r="Q2063">
        <v>29.5</v>
      </c>
      <c r="R2063">
        <v>969.89599999999996</v>
      </c>
      <c r="S2063">
        <v>2018</v>
      </c>
      <c r="T2063">
        <v>6</v>
      </c>
      <c r="U2063">
        <v>25</v>
      </c>
    </row>
    <row r="2064" spans="1:21" x14ac:dyDescent="0.3">
      <c r="A2064" s="5" t="s">
        <v>168</v>
      </c>
      <c r="B2064" s="5" t="s">
        <v>206</v>
      </c>
      <c r="C2064" s="5" t="s">
        <v>107</v>
      </c>
      <c r="D2064" s="5" t="s">
        <v>300</v>
      </c>
      <c r="E2064" s="5" t="s">
        <v>172</v>
      </c>
      <c r="F2064" s="6">
        <v>43272</v>
      </c>
      <c r="G2064" s="5" t="s">
        <v>148</v>
      </c>
      <c r="H2064" s="5" t="s">
        <v>191</v>
      </c>
      <c r="I2064">
        <v>43093</v>
      </c>
      <c r="J2064">
        <v>179</v>
      </c>
      <c r="K2064">
        <v>375</v>
      </c>
      <c r="L2064">
        <v>3</v>
      </c>
      <c r="M2064">
        <v>11062.5</v>
      </c>
      <c r="N2064">
        <v>8418.3109999999997</v>
      </c>
      <c r="O2064">
        <v>2806.1039999999998</v>
      </c>
      <c r="P2064">
        <v>125</v>
      </c>
      <c r="Q2064">
        <v>29.5</v>
      </c>
      <c r="R2064">
        <v>2644.1889999999999</v>
      </c>
      <c r="S2064">
        <v>2018</v>
      </c>
      <c r="T2064">
        <v>6</v>
      </c>
      <c r="U2064">
        <v>25</v>
      </c>
    </row>
    <row r="2065" spans="1:21" x14ac:dyDescent="0.3">
      <c r="A2065" s="5" t="s">
        <v>168</v>
      </c>
      <c r="B2065" s="5" t="s">
        <v>206</v>
      </c>
      <c r="C2065" s="5" t="s">
        <v>107</v>
      </c>
      <c r="D2065" s="5" t="s">
        <v>300</v>
      </c>
      <c r="E2065" s="5" t="s">
        <v>172</v>
      </c>
      <c r="F2065" s="6">
        <v>43272</v>
      </c>
      <c r="G2065" s="5" t="s">
        <v>148</v>
      </c>
      <c r="H2065" s="5" t="s">
        <v>190</v>
      </c>
      <c r="I2065">
        <v>43093</v>
      </c>
      <c r="J2065">
        <v>179</v>
      </c>
      <c r="K2065">
        <v>125</v>
      </c>
      <c r="L2065">
        <v>1</v>
      </c>
      <c r="M2065">
        <v>0</v>
      </c>
      <c r="N2065">
        <v>2806.1039999999998</v>
      </c>
      <c r="O2065">
        <v>2806.1039999999998</v>
      </c>
      <c r="P2065">
        <v>125</v>
      </c>
      <c r="Q2065">
        <v>0</v>
      </c>
      <c r="R2065">
        <v>-2806.1039999999998</v>
      </c>
      <c r="S2065">
        <v>2018</v>
      </c>
      <c r="T2065">
        <v>6</v>
      </c>
      <c r="U2065">
        <v>25</v>
      </c>
    </row>
    <row r="2066" spans="1:21" x14ac:dyDescent="0.3">
      <c r="A2066" s="5" t="s">
        <v>168</v>
      </c>
      <c r="B2066" s="5" t="s">
        <v>206</v>
      </c>
      <c r="C2066" s="5" t="s">
        <v>107</v>
      </c>
      <c r="D2066" s="5" t="s">
        <v>300</v>
      </c>
      <c r="E2066" s="5" t="s">
        <v>227</v>
      </c>
      <c r="F2066" s="6">
        <v>43272</v>
      </c>
      <c r="G2066" s="5" t="s">
        <v>148</v>
      </c>
      <c r="H2066" s="5" t="s">
        <v>205</v>
      </c>
      <c r="I2066">
        <v>43093</v>
      </c>
      <c r="J2066">
        <v>179</v>
      </c>
      <c r="K2066">
        <v>-260</v>
      </c>
      <c r="L2066">
        <v>-2</v>
      </c>
      <c r="M2066">
        <v>-7670</v>
      </c>
      <c r="N2066">
        <v>-5612.2070000000003</v>
      </c>
      <c r="O2066">
        <v>-2806.1039999999998</v>
      </c>
      <c r="P2066">
        <v>130</v>
      </c>
      <c r="Q2066">
        <v>29.5</v>
      </c>
      <c r="R2066">
        <v>-2057.7930000000001</v>
      </c>
      <c r="S2066">
        <v>2018</v>
      </c>
      <c r="T2066">
        <v>6</v>
      </c>
      <c r="U2066">
        <v>25</v>
      </c>
    </row>
    <row r="2067" spans="1:21" x14ac:dyDescent="0.3">
      <c r="A2067" s="5" t="s">
        <v>168</v>
      </c>
      <c r="B2067" s="5" t="s">
        <v>206</v>
      </c>
      <c r="C2067" s="5" t="s">
        <v>112</v>
      </c>
      <c r="D2067" s="5" t="s">
        <v>293</v>
      </c>
      <c r="E2067" s="5" t="s">
        <v>227</v>
      </c>
      <c r="F2067" s="6">
        <v>43272</v>
      </c>
      <c r="G2067" s="5" t="s">
        <v>148</v>
      </c>
      <c r="H2067" s="5" t="s">
        <v>173</v>
      </c>
      <c r="I2067">
        <v>43181</v>
      </c>
      <c r="J2067">
        <v>91</v>
      </c>
      <c r="K2067">
        <v>-85.8</v>
      </c>
      <c r="L2067">
        <v>-1</v>
      </c>
      <c r="M2067">
        <v>-2745.6</v>
      </c>
      <c r="N2067">
        <v>-1203.231</v>
      </c>
      <c r="O2067">
        <v>-1203.231</v>
      </c>
      <c r="P2067">
        <v>85.8</v>
      </c>
      <c r="Q2067">
        <v>32</v>
      </c>
      <c r="R2067">
        <v>-1542.3689999999999</v>
      </c>
      <c r="S2067">
        <v>2018</v>
      </c>
      <c r="T2067">
        <v>6</v>
      </c>
      <c r="U2067">
        <v>25</v>
      </c>
    </row>
    <row r="2068" spans="1:21" x14ac:dyDescent="0.3">
      <c r="A2068" s="5" t="s">
        <v>168</v>
      </c>
      <c r="B2068" s="5" t="s">
        <v>206</v>
      </c>
      <c r="C2068" s="5" t="s">
        <v>113</v>
      </c>
      <c r="D2068" s="5" t="s">
        <v>292</v>
      </c>
      <c r="E2068" s="5" t="s">
        <v>172</v>
      </c>
      <c r="F2068" s="6">
        <v>43272</v>
      </c>
      <c r="G2068" s="5" t="s">
        <v>148</v>
      </c>
      <c r="H2068" s="5" t="s">
        <v>173</v>
      </c>
      <c r="I2068">
        <v>43079</v>
      </c>
      <c r="J2068">
        <v>193</v>
      </c>
      <c r="K2068">
        <v>820</v>
      </c>
      <c r="L2068">
        <v>7</v>
      </c>
      <c r="M2068">
        <v>26240</v>
      </c>
      <c r="N2068">
        <v>21506.196</v>
      </c>
      <c r="O2068">
        <v>3072.3139999999999</v>
      </c>
      <c r="P2068">
        <v>117.14285714285714</v>
      </c>
      <c r="Q2068">
        <v>32</v>
      </c>
      <c r="R2068">
        <v>4733.8040000000001</v>
      </c>
      <c r="S2068">
        <v>2018</v>
      </c>
      <c r="T2068">
        <v>6</v>
      </c>
      <c r="U2068">
        <v>25</v>
      </c>
    </row>
    <row r="2069" spans="1:21" x14ac:dyDescent="0.3">
      <c r="A2069" s="5" t="s">
        <v>168</v>
      </c>
      <c r="B2069" s="5" t="s">
        <v>206</v>
      </c>
      <c r="C2069" s="5" t="s">
        <v>114</v>
      </c>
      <c r="D2069" s="5" t="s">
        <v>297</v>
      </c>
      <c r="E2069" s="5" t="s">
        <v>172</v>
      </c>
      <c r="F2069" s="6">
        <v>43272</v>
      </c>
      <c r="G2069" s="5" t="s">
        <v>148</v>
      </c>
      <c r="H2069" s="5" t="s">
        <v>197</v>
      </c>
      <c r="I2069">
        <v>43086</v>
      </c>
      <c r="J2069">
        <v>186</v>
      </c>
      <c r="K2069">
        <v>1471.6</v>
      </c>
      <c r="L2069">
        <v>12</v>
      </c>
      <c r="M2069">
        <v>41940.6</v>
      </c>
      <c r="N2069">
        <v>35885.788999999997</v>
      </c>
      <c r="O2069">
        <v>2990.482</v>
      </c>
      <c r="P2069">
        <v>122.63333333333333</v>
      </c>
      <c r="Q2069">
        <v>28.5</v>
      </c>
      <c r="R2069">
        <v>6054.8109999999997</v>
      </c>
      <c r="S2069">
        <v>2018</v>
      </c>
      <c r="T2069">
        <v>6</v>
      </c>
      <c r="U2069">
        <v>25</v>
      </c>
    </row>
    <row r="2070" spans="1:21" x14ac:dyDescent="0.3">
      <c r="A2070" s="5" t="s">
        <v>168</v>
      </c>
      <c r="B2070" s="5" t="s">
        <v>206</v>
      </c>
      <c r="C2070" s="5" t="s">
        <v>114</v>
      </c>
      <c r="D2070" s="5" t="s">
        <v>297</v>
      </c>
      <c r="E2070" s="5" t="s">
        <v>172</v>
      </c>
      <c r="F2070" s="6">
        <v>43272</v>
      </c>
      <c r="G2070" s="5" t="s">
        <v>148</v>
      </c>
      <c r="H2070" s="5" t="s">
        <v>198</v>
      </c>
      <c r="I2070">
        <v>43086</v>
      </c>
      <c r="J2070">
        <v>186</v>
      </c>
      <c r="K2070">
        <v>365.2</v>
      </c>
      <c r="L2070">
        <v>3</v>
      </c>
      <c r="M2070">
        <v>10408.200000000001</v>
      </c>
      <c r="N2070">
        <v>8971.4470000000001</v>
      </c>
      <c r="O2070">
        <v>2990.482</v>
      </c>
      <c r="P2070">
        <v>121.73333333333333</v>
      </c>
      <c r="Q2070">
        <v>28.5</v>
      </c>
      <c r="R2070">
        <v>1436.7529999999999</v>
      </c>
      <c r="S2070">
        <v>2018</v>
      </c>
      <c r="T2070">
        <v>6</v>
      </c>
      <c r="U2070">
        <v>25</v>
      </c>
    </row>
    <row r="2071" spans="1:21" x14ac:dyDescent="0.3">
      <c r="A2071" s="5" t="s">
        <v>168</v>
      </c>
      <c r="B2071" s="5" t="s">
        <v>206</v>
      </c>
      <c r="C2071" s="5" t="s">
        <v>114</v>
      </c>
      <c r="D2071" s="5" t="s">
        <v>297</v>
      </c>
      <c r="E2071" s="5" t="s">
        <v>172</v>
      </c>
      <c r="F2071" s="6">
        <v>43272</v>
      </c>
      <c r="G2071" s="5" t="s">
        <v>148</v>
      </c>
      <c r="H2071" s="5" t="s">
        <v>209</v>
      </c>
      <c r="I2071">
        <v>43086</v>
      </c>
      <c r="J2071">
        <v>186</v>
      </c>
      <c r="K2071">
        <v>343.4</v>
      </c>
      <c r="L2071">
        <v>3</v>
      </c>
      <c r="M2071">
        <v>9786.9</v>
      </c>
      <c r="N2071">
        <v>8971.4470000000001</v>
      </c>
      <c r="O2071">
        <v>2990.482</v>
      </c>
      <c r="P2071">
        <v>114.46666666666665</v>
      </c>
      <c r="Q2071">
        <v>28.5</v>
      </c>
      <c r="R2071">
        <v>815.45299999999997</v>
      </c>
      <c r="S2071">
        <v>2018</v>
      </c>
      <c r="T2071">
        <v>6</v>
      </c>
      <c r="U2071">
        <v>25</v>
      </c>
    </row>
    <row r="2072" spans="1:21" x14ac:dyDescent="0.3">
      <c r="A2072" s="5" t="s">
        <v>168</v>
      </c>
      <c r="B2072" s="5" t="s">
        <v>206</v>
      </c>
      <c r="C2072" s="5" t="s">
        <v>114</v>
      </c>
      <c r="D2072" s="5" t="s">
        <v>297</v>
      </c>
      <c r="E2072" s="5" t="s">
        <v>227</v>
      </c>
      <c r="F2072" s="6">
        <v>43272</v>
      </c>
      <c r="G2072" s="5" t="s">
        <v>148</v>
      </c>
      <c r="H2072" s="5" t="s">
        <v>190</v>
      </c>
      <c r="I2072">
        <v>43086</v>
      </c>
      <c r="J2072">
        <v>186</v>
      </c>
      <c r="K2072">
        <v>-1195</v>
      </c>
      <c r="L2072">
        <v>-10</v>
      </c>
      <c r="M2072">
        <v>-33460</v>
      </c>
      <c r="N2072">
        <v>-29904.824000000001</v>
      </c>
      <c r="O2072">
        <v>-2990.482</v>
      </c>
      <c r="P2072">
        <v>119.5</v>
      </c>
      <c r="Q2072">
        <v>28</v>
      </c>
      <c r="R2072">
        <v>-3555.1759999999999</v>
      </c>
      <c r="S2072">
        <v>2018</v>
      </c>
      <c r="T2072">
        <v>6</v>
      </c>
      <c r="U2072">
        <v>25</v>
      </c>
    </row>
    <row r="2073" spans="1:21" x14ac:dyDescent="0.3">
      <c r="A2073" s="5" t="s">
        <v>168</v>
      </c>
      <c r="B2073" s="5" t="s">
        <v>206</v>
      </c>
      <c r="C2073" s="5" t="s">
        <v>114</v>
      </c>
      <c r="D2073" s="5" t="s">
        <v>297</v>
      </c>
      <c r="E2073" s="5" t="s">
        <v>227</v>
      </c>
      <c r="F2073" s="6">
        <v>43272</v>
      </c>
      <c r="G2073" s="5" t="s">
        <v>148</v>
      </c>
      <c r="H2073" s="5" t="s">
        <v>264</v>
      </c>
      <c r="I2073">
        <v>43086</v>
      </c>
      <c r="J2073">
        <v>186</v>
      </c>
      <c r="K2073">
        <v>-1957</v>
      </c>
      <c r="L2073">
        <v>-15</v>
      </c>
      <c r="M2073">
        <v>-54796</v>
      </c>
      <c r="N2073">
        <v>-44857.235999999997</v>
      </c>
      <c r="O2073">
        <v>-2990.482</v>
      </c>
      <c r="P2073">
        <v>130.46666666666667</v>
      </c>
      <c r="Q2073">
        <v>28</v>
      </c>
      <c r="R2073">
        <v>-9938.7639999999992</v>
      </c>
      <c r="S2073">
        <v>2018</v>
      </c>
      <c r="T2073">
        <v>6</v>
      </c>
      <c r="U2073">
        <v>25</v>
      </c>
    </row>
    <row r="2074" spans="1:21" x14ac:dyDescent="0.3">
      <c r="A2074" s="5" t="s">
        <v>168</v>
      </c>
      <c r="B2074" s="5" t="s">
        <v>206</v>
      </c>
      <c r="C2074" s="5" t="s">
        <v>114</v>
      </c>
      <c r="D2074" s="5" t="s">
        <v>297</v>
      </c>
      <c r="E2074" s="5" t="s">
        <v>172</v>
      </c>
      <c r="F2074" s="6">
        <v>43272</v>
      </c>
      <c r="G2074" s="5" t="s">
        <v>148</v>
      </c>
      <c r="H2074" s="5" t="s">
        <v>173</v>
      </c>
      <c r="I2074">
        <v>43086</v>
      </c>
      <c r="J2074">
        <v>186</v>
      </c>
      <c r="K2074">
        <v>330</v>
      </c>
      <c r="L2074">
        <v>3</v>
      </c>
      <c r="M2074">
        <v>10560</v>
      </c>
      <c r="N2074">
        <v>8971.4470000000001</v>
      </c>
      <c r="O2074">
        <v>2990.482</v>
      </c>
      <c r="P2074">
        <v>110</v>
      </c>
      <c r="Q2074">
        <v>32</v>
      </c>
      <c r="R2074">
        <v>1588.5530000000001</v>
      </c>
      <c r="S2074">
        <v>2018</v>
      </c>
      <c r="T2074">
        <v>6</v>
      </c>
      <c r="U2074">
        <v>25</v>
      </c>
    </row>
    <row r="2075" spans="1:21" x14ac:dyDescent="0.3">
      <c r="A2075" s="5" t="s">
        <v>168</v>
      </c>
      <c r="B2075" s="5" t="s">
        <v>169</v>
      </c>
      <c r="C2075" s="5" t="s">
        <v>170</v>
      </c>
      <c r="D2075" s="5" t="s">
        <v>288</v>
      </c>
      <c r="E2075" s="5" t="s">
        <v>172</v>
      </c>
      <c r="F2075" s="6">
        <v>43273</v>
      </c>
      <c r="G2075" s="5" t="s">
        <v>148</v>
      </c>
      <c r="H2075" s="5" t="s">
        <v>190</v>
      </c>
      <c r="I2075">
        <v>43072</v>
      </c>
      <c r="J2075">
        <v>201</v>
      </c>
      <c r="K2075">
        <v>170</v>
      </c>
      <c r="L2075">
        <v>1</v>
      </c>
      <c r="M2075">
        <v>5100</v>
      </c>
      <c r="N2075">
        <v>2393.2179999999998</v>
      </c>
      <c r="O2075">
        <v>2393.2179999999998</v>
      </c>
      <c r="P2075">
        <v>170</v>
      </c>
      <c r="Q2075">
        <v>30</v>
      </c>
      <c r="R2075">
        <v>2706.7820000000002</v>
      </c>
      <c r="S2075">
        <v>2018</v>
      </c>
      <c r="T2075">
        <v>6</v>
      </c>
      <c r="U2075">
        <v>25</v>
      </c>
    </row>
    <row r="2076" spans="1:21" x14ac:dyDescent="0.3">
      <c r="A2076" s="5" t="s">
        <v>168</v>
      </c>
      <c r="B2076" s="5" t="s">
        <v>169</v>
      </c>
      <c r="C2076" s="5" t="s">
        <v>170</v>
      </c>
      <c r="D2076" s="5" t="s">
        <v>294</v>
      </c>
      <c r="E2076" s="5" t="s">
        <v>172</v>
      </c>
      <c r="F2076" s="6">
        <v>43273</v>
      </c>
      <c r="G2076" s="5" t="s">
        <v>148</v>
      </c>
      <c r="H2076" s="5" t="s">
        <v>194</v>
      </c>
      <c r="I2076">
        <v>43091</v>
      </c>
      <c r="J2076">
        <v>182</v>
      </c>
      <c r="K2076">
        <v>251.5</v>
      </c>
      <c r="L2076">
        <v>2</v>
      </c>
      <c r="M2076">
        <v>7293.5</v>
      </c>
      <c r="N2076">
        <v>5639.4840000000004</v>
      </c>
      <c r="O2076">
        <v>2819.7420000000002</v>
      </c>
      <c r="P2076">
        <v>125.75</v>
      </c>
      <c r="Q2076">
        <v>29</v>
      </c>
      <c r="R2076">
        <v>1654.0160000000001</v>
      </c>
      <c r="S2076">
        <v>2018</v>
      </c>
      <c r="T2076">
        <v>6</v>
      </c>
      <c r="U2076">
        <v>25</v>
      </c>
    </row>
    <row r="2077" spans="1:21" x14ac:dyDescent="0.3">
      <c r="A2077" s="5" t="s">
        <v>168</v>
      </c>
      <c r="B2077" s="5" t="s">
        <v>175</v>
      </c>
      <c r="C2077" s="5" t="s">
        <v>83</v>
      </c>
      <c r="D2077" s="5" t="s">
        <v>302</v>
      </c>
      <c r="E2077" s="5" t="s">
        <v>172</v>
      </c>
      <c r="F2077" s="6">
        <v>43273</v>
      </c>
      <c r="G2077" s="5" t="s">
        <v>148</v>
      </c>
      <c r="H2077" s="5" t="s">
        <v>178</v>
      </c>
      <c r="I2077">
        <v>43106</v>
      </c>
      <c r="J2077">
        <v>167</v>
      </c>
      <c r="K2077">
        <v>293</v>
      </c>
      <c r="L2077">
        <v>3</v>
      </c>
      <c r="M2077">
        <v>8497</v>
      </c>
      <c r="N2077">
        <v>8493.7849999999999</v>
      </c>
      <c r="O2077">
        <v>2831.2620000000002</v>
      </c>
      <c r="P2077">
        <v>97.666666666666671</v>
      </c>
      <c r="Q2077">
        <v>29</v>
      </c>
      <c r="R2077">
        <v>3.2149999999999999</v>
      </c>
      <c r="S2077">
        <v>2018</v>
      </c>
      <c r="T2077">
        <v>6</v>
      </c>
      <c r="U2077">
        <v>25</v>
      </c>
    </row>
    <row r="2078" spans="1:21" x14ac:dyDescent="0.3">
      <c r="A2078" s="5" t="s">
        <v>168</v>
      </c>
      <c r="B2078" s="5" t="s">
        <v>175</v>
      </c>
      <c r="C2078" s="5" t="s">
        <v>83</v>
      </c>
      <c r="D2078" s="5" t="s">
        <v>302</v>
      </c>
      <c r="E2078" s="5" t="s">
        <v>172</v>
      </c>
      <c r="F2078" s="6">
        <v>43273</v>
      </c>
      <c r="G2078" s="5" t="s">
        <v>148</v>
      </c>
      <c r="H2078" s="5" t="s">
        <v>173</v>
      </c>
      <c r="I2078">
        <v>43106</v>
      </c>
      <c r="J2078">
        <v>167</v>
      </c>
      <c r="K2078">
        <v>1766.5</v>
      </c>
      <c r="L2078">
        <v>15</v>
      </c>
      <c r="M2078">
        <v>58294.5</v>
      </c>
      <c r="N2078">
        <v>42468.927000000003</v>
      </c>
      <c r="O2078">
        <v>2831.2620000000002</v>
      </c>
      <c r="P2078">
        <v>117.76666666666667</v>
      </c>
      <c r="Q2078">
        <v>33</v>
      </c>
      <c r="R2078">
        <v>15825.573</v>
      </c>
      <c r="S2078">
        <v>2018</v>
      </c>
      <c r="T2078">
        <v>6</v>
      </c>
      <c r="U2078">
        <v>25</v>
      </c>
    </row>
    <row r="2079" spans="1:21" x14ac:dyDescent="0.3">
      <c r="A2079" s="5" t="s">
        <v>168</v>
      </c>
      <c r="B2079" s="5" t="s">
        <v>175</v>
      </c>
      <c r="C2079" s="5" t="s">
        <v>86</v>
      </c>
      <c r="D2079" s="5" t="s">
        <v>289</v>
      </c>
      <c r="E2079" s="5" t="s">
        <v>172</v>
      </c>
      <c r="F2079" s="6">
        <v>43273</v>
      </c>
      <c r="G2079" s="5" t="s">
        <v>148</v>
      </c>
      <c r="H2079" s="5" t="s">
        <v>212</v>
      </c>
      <c r="I2079">
        <v>43084</v>
      </c>
      <c r="J2079">
        <v>189</v>
      </c>
      <c r="K2079">
        <v>131</v>
      </c>
      <c r="L2079">
        <v>1</v>
      </c>
      <c r="M2079">
        <v>3930</v>
      </c>
      <c r="N2079">
        <v>2544.81</v>
      </c>
      <c r="O2079">
        <v>2544.81</v>
      </c>
      <c r="P2079">
        <v>131</v>
      </c>
      <c r="Q2079">
        <v>30</v>
      </c>
      <c r="R2079">
        <v>1385.19</v>
      </c>
      <c r="S2079">
        <v>2018</v>
      </c>
      <c r="T2079">
        <v>6</v>
      </c>
      <c r="U2079">
        <v>25</v>
      </c>
    </row>
    <row r="2080" spans="1:21" x14ac:dyDescent="0.3">
      <c r="A2080" s="5" t="s">
        <v>168</v>
      </c>
      <c r="B2080" s="5" t="s">
        <v>175</v>
      </c>
      <c r="C2080" s="5" t="s">
        <v>87</v>
      </c>
      <c r="D2080" s="5" t="s">
        <v>290</v>
      </c>
      <c r="E2080" s="5" t="s">
        <v>172</v>
      </c>
      <c r="F2080" s="6">
        <v>43273</v>
      </c>
      <c r="G2080" s="5" t="s">
        <v>148</v>
      </c>
      <c r="H2080" s="5" t="s">
        <v>194</v>
      </c>
      <c r="I2080">
        <v>43083</v>
      </c>
      <c r="J2080">
        <v>190</v>
      </c>
      <c r="K2080">
        <v>148</v>
      </c>
      <c r="L2080">
        <v>1</v>
      </c>
      <c r="M2080">
        <v>4292</v>
      </c>
      <c r="N2080">
        <v>2689.6289999999999</v>
      </c>
      <c r="O2080">
        <v>2689.6289999999999</v>
      </c>
      <c r="P2080">
        <v>148</v>
      </c>
      <c r="Q2080">
        <v>29</v>
      </c>
      <c r="R2080">
        <v>1602.3710000000001</v>
      </c>
      <c r="S2080">
        <v>2018</v>
      </c>
      <c r="T2080">
        <v>6</v>
      </c>
      <c r="U2080">
        <v>25</v>
      </c>
    </row>
    <row r="2081" spans="1:21" x14ac:dyDescent="0.3">
      <c r="A2081" s="5" t="s">
        <v>168</v>
      </c>
      <c r="B2081" s="5" t="s">
        <v>175</v>
      </c>
      <c r="C2081" s="5" t="s">
        <v>87</v>
      </c>
      <c r="D2081" s="5" t="s">
        <v>290</v>
      </c>
      <c r="E2081" s="5" t="s">
        <v>172</v>
      </c>
      <c r="F2081" s="6">
        <v>43273</v>
      </c>
      <c r="G2081" s="5" t="s">
        <v>148</v>
      </c>
      <c r="H2081" s="5" t="s">
        <v>190</v>
      </c>
      <c r="I2081">
        <v>43083</v>
      </c>
      <c r="J2081">
        <v>190</v>
      </c>
      <c r="K2081">
        <v>416</v>
      </c>
      <c r="L2081">
        <v>3</v>
      </c>
      <c r="M2081">
        <v>12480</v>
      </c>
      <c r="N2081">
        <v>8068.8869999999997</v>
      </c>
      <c r="O2081">
        <v>2689.6289999999999</v>
      </c>
      <c r="P2081">
        <v>138.66666666666666</v>
      </c>
      <c r="Q2081">
        <v>30</v>
      </c>
      <c r="R2081">
        <v>4411.1130000000003</v>
      </c>
      <c r="S2081">
        <v>2018</v>
      </c>
      <c r="T2081">
        <v>6</v>
      </c>
      <c r="U2081">
        <v>25</v>
      </c>
    </row>
    <row r="2082" spans="1:21" x14ac:dyDescent="0.3">
      <c r="A2082" s="5" t="s">
        <v>168</v>
      </c>
      <c r="B2082" s="5" t="s">
        <v>175</v>
      </c>
      <c r="C2082" s="5" t="s">
        <v>87</v>
      </c>
      <c r="D2082" s="5" t="s">
        <v>290</v>
      </c>
      <c r="E2082" s="5" t="s">
        <v>172</v>
      </c>
      <c r="F2082" s="6">
        <v>43273</v>
      </c>
      <c r="G2082" s="5" t="s">
        <v>148</v>
      </c>
      <c r="H2082" s="5" t="s">
        <v>197</v>
      </c>
      <c r="I2082">
        <v>43083</v>
      </c>
      <c r="J2082">
        <v>190</v>
      </c>
      <c r="K2082">
        <v>578</v>
      </c>
      <c r="L2082">
        <v>4</v>
      </c>
      <c r="M2082">
        <v>16762</v>
      </c>
      <c r="N2082">
        <v>10758.516</v>
      </c>
      <c r="O2082">
        <v>2689.6289999999999</v>
      </c>
      <c r="P2082">
        <v>144.5</v>
      </c>
      <c r="Q2082">
        <v>29</v>
      </c>
      <c r="R2082">
        <v>6003.4840000000004</v>
      </c>
      <c r="S2082">
        <v>2018</v>
      </c>
      <c r="T2082">
        <v>6</v>
      </c>
      <c r="U2082">
        <v>25</v>
      </c>
    </row>
    <row r="2083" spans="1:21" x14ac:dyDescent="0.3">
      <c r="A2083" s="5" t="s">
        <v>168</v>
      </c>
      <c r="B2083" s="5" t="s">
        <v>175</v>
      </c>
      <c r="C2083" s="5" t="s">
        <v>89</v>
      </c>
      <c r="D2083" s="5" t="s">
        <v>295</v>
      </c>
      <c r="E2083" s="5" t="s">
        <v>172</v>
      </c>
      <c r="F2083" s="6">
        <v>43273</v>
      </c>
      <c r="G2083" s="5" t="s">
        <v>148</v>
      </c>
      <c r="H2083" s="5" t="s">
        <v>303</v>
      </c>
      <c r="I2083">
        <v>43103</v>
      </c>
      <c r="J2083">
        <v>170</v>
      </c>
      <c r="K2083">
        <v>913.5</v>
      </c>
      <c r="L2083">
        <v>8</v>
      </c>
      <c r="M2083">
        <v>26491.5</v>
      </c>
      <c r="N2083">
        <v>23081.280999999999</v>
      </c>
      <c r="O2083">
        <v>2885.16</v>
      </c>
      <c r="P2083">
        <v>114.1875</v>
      </c>
      <c r="Q2083">
        <v>29</v>
      </c>
      <c r="R2083">
        <v>3410.2190000000001</v>
      </c>
      <c r="S2083">
        <v>2018</v>
      </c>
      <c r="T2083">
        <v>6</v>
      </c>
      <c r="U2083">
        <v>25</v>
      </c>
    </row>
    <row r="2084" spans="1:21" x14ac:dyDescent="0.3">
      <c r="A2084" s="5" t="s">
        <v>168</v>
      </c>
      <c r="B2084" s="5" t="s">
        <v>175</v>
      </c>
      <c r="C2084" s="5" t="s">
        <v>89</v>
      </c>
      <c r="D2084" s="5" t="s">
        <v>295</v>
      </c>
      <c r="E2084" s="5" t="s">
        <v>172</v>
      </c>
      <c r="F2084" s="6">
        <v>43273</v>
      </c>
      <c r="G2084" s="5" t="s">
        <v>148</v>
      </c>
      <c r="H2084" s="5" t="s">
        <v>209</v>
      </c>
      <c r="I2084">
        <v>43103</v>
      </c>
      <c r="J2084">
        <v>170</v>
      </c>
      <c r="K2084">
        <v>234.5</v>
      </c>
      <c r="L2084">
        <v>2</v>
      </c>
      <c r="M2084">
        <v>6800.5</v>
      </c>
      <c r="N2084">
        <v>5770.32</v>
      </c>
      <c r="O2084">
        <v>2885.16</v>
      </c>
      <c r="P2084">
        <v>117.25</v>
      </c>
      <c r="Q2084">
        <v>29</v>
      </c>
      <c r="R2084">
        <v>1030.18</v>
      </c>
      <c r="S2084">
        <v>2018</v>
      </c>
      <c r="T2084">
        <v>6</v>
      </c>
      <c r="U2084">
        <v>25</v>
      </c>
    </row>
    <row r="2085" spans="1:21" x14ac:dyDescent="0.3">
      <c r="A2085" s="5" t="s">
        <v>168</v>
      </c>
      <c r="B2085" s="5" t="s">
        <v>175</v>
      </c>
      <c r="C2085" s="5" t="s">
        <v>89</v>
      </c>
      <c r="D2085" s="5" t="s">
        <v>295</v>
      </c>
      <c r="E2085" s="5" t="s">
        <v>172</v>
      </c>
      <c r="F2085" s="6">
        <v>43273</v>
      </c>
      <c r="G2085" s="5" t="s">
        <v>148</v>
      </c>
      <c r="H2085" s="5" t="s">
        <v>190</v>
      </c>
      <c r="I2085">
        <v>43103</v>
      </c>
      <c r="J2085">
        <v>170</v>
      </c>
      <c r="K2085">
        <v>110</v>
      </c>
      <c r="L2085">
        <v>1</v>
      </c>
      <c r="M2085">
        <v>3190</v>
      </c>
      <c r="N2085">
        <v>2885.16</v>
      </c>
      <c r="O2085">
        <v>2885.16</v>
      </c>
      <c r="P2085">
        <v>110</v>
      </c>
      <c r="Q2085">
        <v>29</v>
      </c>
      <c r="R2085">
        <v>304.83999999999997</v>
      </c>
      <c r="S2085">
        <v>2018</v>
      </c>
      <c r="T2085">
        <v>6</v>
      </c>
      <c r="U2085">
        <v>25</v>
      </c>
    </row>
    <row r="2086" spans="1:21" x14ac:dyDescent="0.3">
      <c r="A2086" s="5" t="s">
        <v>168</v>
      </c>
      <c r="B2086" s="5" t="s">
        <v>175</v>
      </c>
      <c r="C2086" s="5" t="s">
        <v>89</v>
      </c>
      <c r="D2086" s="5" t="s">
        <v>295</v>
      </c>
      <c r="E2086" s="5" t="s">
        <v>172</v>
      </c>
      <c r="F2086" s="6">
        <v>43273</v>
      </c>
      <c r="G2086" s="5" t="s">
        <v>148</v>
      </c>
      <c r="H2086" s="5" t="s">
        <v>173</v>
      </c>
      <c r="I2086">
        <v>43103</v>
      </c>
      <c r="J2086">
        <v>170</v>
      </c>
      <c r="K2086">
        <v>1013</v>
      </c>
      <c r="L2086">
        <v>9</v>
      </c>
      <c r="M2086">
        <v>33429</v>
      </c>
      <c r="N2086">
        <v>25966.440999999999</v>
      </c>
      <c r="O2086">
        <v>2885.16</v>
      </c>
      <c r="P2086">
        <v>112.55555555555556</v>
      </c>
      <c r="Q2086">
        <v>33</v>
      </c>
      <c r="R2086">
        <v>7462.5590000000002</v>
      </c>
      <c r="S2086">
        <v>2018</v>
      </c>
      <c r="T2086">
        <v>6</v>
      </c>
      <c r="U2086">
        <v>25</v>
      </c>
    </row>
    <row r="2087" spans="1:21" x14ac:dyDescent="0.3">
      <c r="A2087" s="5" t="s">
        <v>168</v>
      </c>
      <c r="B2087" s="5" t="s">
        <v>206</v>
      </c>
      <c r="C2087" s="5" t="s">
        <v>107</v>
      </c>
      <c r="D2087" s="5" t="s">
        <v>300</v>
      </c>
      <c r="E2087" s="5" t="s">
        <v>172</v>
      </c>
      <c r="F2087" s="6">
        <v>43273</v>
      </c>
      <c r="G2087" s="5" t="s">
        <v>148</v>
      </c>
      <c r="H2087" s="5" t="s">
        <v>208</v>
      </c>
      <c r="I2087">
        <v>43093</v>
      </c>
      <c r="J2087">
        <v>180</v>
      </c>
      <c r="K2087">
        <v>113.4</v>
      </c>
      <c r="L2087">
        <v>1</v>
      </c>
      <c r="M2087">
        <v>3288.6</v>
      </c>
      <c r="N2087">
        <v>2806.1039999999998</v>
      </c>
      <c r="O2087">
        <v>2806.1039999999998</v>
      </c>
      <c r="P2087">
        <v>113.4</v>
      </c>
      <c r="Q2087">
        <v>29</v>
      </c>
      <c r="R2087">
        <v>482.49599999999998</v>
      </c>
      <c r="S2087">
        <v>2018</v>
      </c>
      <c r="T2087">
        <v>6</v>
      </c>
      <c r="U2087">
        <v>25</v>
      </c>
    </row>
    <row r="2088" spans="1:21" x14ac:dyDescent="0.3">
      <c r="A2088" s="5" t="s">
        <v>168</v>
      </c>
      <c r="B2088" s="5" t="s">
        <v>206</v>
      </c>
      <c r="C2088" s="5" t="s">
        <v>107</v>
      </c>
      <c r="D2088" s="5" t="s">
        <v>300</v>
      </c>
      <c r="E2088" s="5" t="s">
        <v>172</v>
      </c>
      <c r="F2088" s="6">
        <v>43273</v>
      </c>
      <c r="G2088" s="5" t="s">
        <v>148</v>
      </c>
      <c r="H2088" s="5" t="s">
        <v>173</v>
      </c>
      <c r="I2088">
        <v>43093</v>
      </c>
      <c r="J2088">
        <v>180</v>
      </c>
      <c r="K2088">
        <v>691.8</v>
      </c>
      <c r="L2088">
        <v>6</v>
      </c>
      <c r="M2088">
        <v>22829.4</v>
      </c>
      <c r="N2088">
        <v>16836.620999999999</v>
      </c>
      <c r="O2088">
        <v>2806.1039999999998</v>
      </c>
      <c r="P2088">
        <v>115.3</v>
      </c>
      <c r="Q2088">
        <v>33</v>
      </c>
      <c r="R2088">
        <v>5992.7790000000005</v>
      </c>
      <c r="S2088">
        <v>2018</v>
      </c>
      <c r="T2088">
        <v>6</v>
      </c>
      <c r="U2088">
        <v>25</v>
      </c>
    </row>
    <row r="2089" spans="1:21" x14ac:dyDescent="0.3">
      <c r="A2089" s="5" t="s">
        <v>168</v>
      </c>
      <c r="B2089" s="5" t="s">
        <v>206</v>
      </c>
      <c r="C2089" s="5" t="s">
        <v>108</v>
      </c>
      <c r="D2089" s="5" t="s">
        <v>275</v>
      </c>
      <c r="E2089" s="5" t="s">
        <v>172</v>
      </c>
      <c r="F2089" s="6">
        <v>43273</v>
      </c>
      <c r="G2089" s="5" t="s">
        <v>148</v>
      </c>
      <c r="H2089" s="5" t="s">
        <v>235</v>
      </c>
      <c r="I2089">
        <v>43100</v>
      </c>
      <c r="J2089">
        <v>173</v>
      </c>
      <c r="K2089">
        <v>105</v>
      </c>
      <c r="L2089">
        <v>1</v>
      </c>
      <c r="M2089">
        <v>3045</v>
      </c>
      <c r="N2089">
        <v>2957.3969999999999</v>
      </c>
      <c r="O2089">
        <v>2957.3969999999999</v>
      </c>
      <c r="P2089">
        <v>105</v>
      </c>
      <c r="Q2089">
        <v>29</v>
      </c>
      <c r="R2089">
        <v>87.602999999999994</v>
      </c>
      <c r="S2089">
        <v>2018</v>
      </c>
      <c r="T2089">
        <v>6</v>
      </c>
      <c r="U2089">
        <v>25</v>
      </c>
    </row>
    <row r="2090" spans="1:21" x14ac:dyDescent="0.3">
      <c r="A2090" s="5" t="s">
        <v>168</v>
      </c>
      <c r="B2090" s="5" t="s">
        <v>206</v>
      </c>
      <c r="C2090" s="5" t="s">
        <v>114</v>
      </c>
      <c r="D2090" s="5" t="s">
        <v>297</v>
      </c>
      <c r="E2090" s="5" t="s">
        <v>172</v>
      </c>
      <c r="F2090" s="6">
        <v>43273</v>
      </c>
      <c r="G2090" s="5" t="s">
        <v>148</v>
      </c>
      <c r="H2090" s="5" t="s">
        <v>178</v>
      </c>
      <c r="I2090">
        <v>43086</v>
      </c>
      <c r="J2090">
        <v>187</v>
      </c>
      <c r="K2090">
        <v>487.4</v>
      </c>
      <c r="L2090">
        <v>4</v>
      </c>
      <c r="M2090">
        <v>13890.9</v>
      </c>
      <c r="N2090">
        <v>11961.93</v>
      </c>
      <c r="O2090">
        <v>2990.482</v>
      </c>
      <c r="P2090">
        <v>121.85</v>
      </c>
      <c r="Q2090">
        <v>28.5</v>
      </c>
      <c r="R2090">
        <v>1928.97</v>
      </c>
      <c r="S2090">
        <v>2018</v>
      </c>
      <c r="T2090">
        <v>6</v>
      </c>
      <c r="U2090">
        <v>25</v>
      </c>
    </row>
    <row r="2091" spans="1:21" x14ac:dyDescent="0.3">
      <c r="A2091" s="5" t="s">
        <v>168</v>
      </c>
      <c r="B2091" s="5" t="s">
        <v>206</v>
      </c>
      <c r="C2091" s="5" t="s">
        <v>114</v>
      </c>
      <c r="D2091" s="5" t="s">
        <v>297</v>
      </c>
      <c r="E2091" s="5" t="s">
        <v>172</v>
      </c>
      <c r="F2091" s="6">
        <v>43273</v>
      </c>
      <c r="G2091" s="5" t="s">
        <v>148</v>
      </c>
      <c r="H2091" s="5" t="s">
        <v>173</v>
      </c>
      <c r="I2091">
        <v>43086</v>
      </c>
      <c r="J2091">
        <v>187</v>
      </c>
      <c r="K2091">
        <v>651</v>
      </c>
      <c r="L2091">
        <v>6</v>
      </c>
      <c r="M2091">
        <v>21483</v>
      </c>
      <c r="N2091">
        <v>17942.894</v>
      </c>
      <c r="O2091">
        <v>2990.482</v>
      </c>
      <c r="P2091">
        <v>108.5</v>
      </c>
      <c r="Q2091">
        <v>33</v>
      </c>
      <c r="R2091">
        <v>3540.1060000000002</v>
      </c>
      <c r="S2091">
        <v>2018</v>
      </c>
      <c r="T2091">
        <v>6</v>
      </c>
      <c r="U2091">
        <v>25</v>
      </c>
    </row>
    <row r="2092" spans="1:21" x14ac:dyDescent="0.3">
      <c r="A2092" s="5" t="s">
        <v>168</v>
      </c>
      <c r="B2092" s="5" t="s">
        <v>206</v>
      </c>
      <c r="C2092" s="5" t="s">
        <v>114</v>
      </c>
      <c r="D2092" s="5" t="s">
        <v>297</v>
      </c>
      <c r="E2092" s="5" t="s">
        <v>172</v>
      </c>
      <c r="F2092" s="6">
        <v>43273</v>
      </c>
      <c r="G2092" s="5" t="s">
        <v>148</v>
      </c>
      <c r="H2092" s="5" t="s">
        <v>178</v>
      </c>
      <c r="I2092">
        <v>43086</v>
      </c>
      <c r="J2092">
        <v>187</v>
      </c>
      <c r="K2092">
        <v>112</v>
      </c>
      <c r="L2092">
        <v>1</v>
      </c>
      <c r="M2092">
        <v>3248</v>
      </c>
      <c r="N2092">
        <v>2990.482</v>
      </c>
      <c r="O2092">
        <v>2990.482</v>
      </c>
      <c r="P2092">
        <v>112</v>
      </c>
      <c r="Q2092">
        <v>29</v>
      </c>
      <c r="R2092">
        <v>257.51799999999997</v>
      </c>
      <c r="S2092">
        <v>2018</v>
      </c>
      <c r="T2092">
        <v>6</v>
      </c>
      <c r="U2092">
        <v>25</v>
      </c>
    </row>
    <row r="2093" spans="1:21" x14ac:dyDescent="0.3">
      <c r="A2093" s="5" t="s">
        <v>168</v>
      </c>
      <c r="B2093" s="5" t="s">
        <v>206</v>
      </c>
      <c r="C2093" s="5" t="s">
        <v>114</v>
      </c>
      <c r="D2093" s="5" t="s">
        <v>297</v>
      </c>
      <c r="E2093" s="5" t="s">
        <v>172</v>
      </c>
      <c r="F2093" s="6">
        <v>43273</v>
      </c>
      <c r="G2093" s="5" t="s">
        <v>148</v>
      </c>
      <c r="H2093" s="5" t="s">
        <v>197</v>
      </c>
      <c r="I2093">
        <v>43086</v>
      </c>
      <c r="J2093">
        <v>187</v>
      </c>
      <c r="K2093">
        <v>365</v>
      </c>
      <c r="L2093">
        <v>3</v>
      </c>
      <c r="M2093">
        <v>10585</v>
      </c>
      <c r="N2093">
        <v>8971.4470000000001</v>
      </c>
      <c r="O2093">
        <v>2990.482</v>
      </c>
      <c r="P2093">
        <v>121.66666666666667</v>
      </c>
      <c r="Q2093">
        <v>29</v>
      </c>
      <c r="R2093">
        <v>1613.5530000000001</v>
      </c>
      <c r="S2093">
        <v>2018</v>
      </c>
      <c r="T2093">
        <v>6</v>
      </c>
      <c r="U2093">
        <v>25</v>
      </c>
    </row>
    <row r="2094" spans="1:21" x14ac:dyDescent="0.3">
      <c r="A2094" s="5" t="s">
        <v>168</v>
      </c>
      <c r="B2094" s="5" t="s">
        <v>206</v>
      </c>
      <c r="C2094" s="5" t="s">
        <v>114</v>
      </c>
      <c r="D2094" s="5" t="s">
        <v>297</v>
      </c>
      <c r="E2094" s="5" t="s">
        <v>172</v>
      </c>
      <c r="F2094" s="6">
        <v>43273</v>
      </c>
      <c r="G2094" s="5" t="s">
        <v>148</v>
      </c>
      <c r="H2094" s="5" t="s">
        <v>197</v>
      </c>
      <c r="I2094">
        <v>43086</v>
      </c>
      <c r="J2094">
        <v>187</v>
      </c>
      <c r="K2094">
        <v>128</v>
      </c>
      <c r="L2094">
        <v>1</v>
      </c>
      <c r="M2094">
        <v>3712</v>
      </c>
      <c r="N2094">
        <v>2990.482</v>
      </c>
      <c r="O2094">
        <v>2990.482</v>
      </c>
      <c r="P2094">
        <v>128</v>
      </c>
      <c r="Q2094">
        <v>29</v>
      </c>
      <c r="R2094">
        <v>721.51800000000003</v>
      </c>
      <c r="S2094">
        <v>2018</v>
      </c>
      <c r="T2094">
        <v>6</v>
      </c>
      <c r="U2094">
        <v>25</v>
      </c>
    </row>
    <row r="2095" spans="1:21" x14ac:dyDescent="0.3">
      <c r="A2095" s="5" t="s">
        <v>168</v>
      </c>
      <c r="B2095" s="5" t="s">
        <v>206</v>
      </c>
      <c r="C2095" s="5" t="s">
        <v>114</v>
      </c>
      <c r="D2095" s="5" t="s">
        <v>297</v>
      </c>
      <c r="E2095" s="5" t="s">
        <v>172</v>
      </c>
      <c r="F2095" s="6">
        <v>43273</v>
      </c>
      <c r="G2095" s="5" t="s">
        <v>148</v>
      </c>
      <c r="H2095" s="5" t="s">
        <v>209</v>
      </c>
      <c r="I2095">
        <v>43086</v>
      </c>
      <c r="J2095">
        <v>187</v>
      </c>
      <c r="K2095">
        <v>353.2</v>
      </c>
      <c r="L2095">
        <v>3</v>
      </c>
      <c r="M2095">
        <v>10242.799999999999</v>
      </c>
      <c r="N2095">
        <v>8971.4470000000001</v>
      </c>
      <c r="O2095">
        <v>2990.482</v>
      </c>
      <c r="P2095">
        <v>117.73333333333333</v>
      </c>
      <c r="Q2095">
        <v>29</v>
      </c>
      <c r="R2095">
        <v>1271.3530000000001</v>
      </c>
      <c r="S2095">
        <v>2018</v>
      </c>
      <c r="T2095">
        <v>6</v>
      </c>
      <c r="U2095">
        <v>25</v>
      </c>
    </row>
    <row r="2096" spans="1:21" x14ac:dyDescent="0.3">
      <c r="A2096" s="5" t="s">
        <v>168</v>
      </c>
      <c r="B2096" s="5" t="s">
        <v>169</v>
      </c>
      <c r="C2096" s="5" t="s">
        <v>170</v>
      </c>
      <c r="D2096" s="5" t="s">
        <v>294</v>
      </c>
      <c r="E2096" s="5" t="s">
        <v>172</v>
      </c>
      <c r="F2096" s="6">
        <v>43274</v>
      </c>
      <c r="G2096" s="5" t="s">
        <v>148</v>
      </c>
      <c r="H2096" s="5" t="s">
        <v>190</v>
      </c>
      <c r="I2096">
        <v>43091</v>
      </c>
      <c r="J2096">
        <v>183</v>
      </c>
      <c r="K2096">
        <v>125.5</v>
      </c>
      <c r="L2096">
        <v>1</v>
      </c>
      <c r="M2096">
        <v>3765</v>
      </c>
      <c r="N2096">
        <v>2819.7420000000002</v>
      </c>
      <c r="O2096">
        <v>2819.7420000000002</v>
      </c>
      <c r="P2096">
        <v>125.5</v>
      </c>
      <c r="Q2096">
        <v>30</v>
      </c>
      <c r="R2096">
        <v>945.25800000000004</v>
      </c>
      <c r="S2096">
        <v>2018</v>
      </c>
      <c r="T2096">
        <v>6</v>
      </c>
      <c r="U2096">
        <v>25</v>
      </c>
    </row>
    <row r="2097" spans="1:21" x14ac:dyDescent="0.3">
      <c r="A2097" s="5" t="s">
        <v>168</v>
      </c>
      <c r="B2097" s="5" t="s">
        <v>175</v>
      </c>
      <c r="C2097" s="5" t="s">
        <v>83</v>
      </c>
      <c r="D2097" s="5" t="s">
        <v>302</v>
      </c>
      <c r="E2097" s="5" t="s">
        <v>172</v>
      </c>
      <c r="F2097" s="6">
        <v>43274</v>
      </c>
      <c r="G2097" s="5" t="s">
        <v>148</v>
      </c>
      <c r="H2097" s="5" t="s">
        <v>303</v>
      </c>
      <c r="I2097">
        <v>43106</v>
      </c>
      <c r="J2097">
        <v>168</v>
      </c>
      <c r="K2097">
        <v>872</v>
      </c>
      <c r="L2097">
        <v>8</v>
      </c>
      <c r="M2097">
        <v>25288</v>
      </c>
      <c r="N2097">
        <v>22650.095000000001</v>
      </c>
      <c r="O2097">
        <v>2831.2620000000002</v>
      </c>
      <c r="P2097">
        <v>109</v>
      </c>
      <c r="Q2097">
        <v>29</v>
      </c>
      <c r="R2097">
        <v>2637.9050000000002</v>
      </c>
      <c r="S2097">
        <v>2018</v>
      </c>
      <c r="T2097">
        <v>6</v>
      </c>
      <c r="U2097">
        <v>25</v>
      </c>
    </row>
    <row r="2098" spans="1:21" x14ac:dyDescent="0.3">
      <c r="A2098" s="5" t="s">
        <v>168</v>
      </c>
      <c r="B2098" s="5" t="s">
        <v>175</v>
      </c>
      <c r="C2098" s="5" t="s">
        <v>85</v>
      </c>
      <c r="D2098" s="5" t="s">
        <v>304</v>
      </c>
      <c r="E2098" s="5" t="s">
        <v>172</v>
      </c>
      <c r="F2098" s="6">
        <v>43274</v>
      </c>
      <c r="G2098" s="5" t="s">
        <v>148</v>
      </c>
      <c r="H2098" s="5" t="s">
        <v>190</v>
      </c>
      <c r="I2098">
        <v>43116</v>
      </c>
      <c r="J2098">
        <v>158</v>
      </c>
      <c r="K2098">
        <v>94</v>
      </c>
      <c r="L2098">
        <v>1</v>
      </c>
      <c r="M2098">
        <v>2726</v>
      </c>
      <c r="N2098">
        <v>2641.5520000000001</v>
      </c>
      <c r="O2098">
        <v>2641.5520000000001</v>
      </c>
      <c r="P2098">
        <v>94</v>
      </c>
      <c r="Q2098">
        <v>29</v>
      </c>
      <c r="R2098">
        <v>84.447999999999993</v>
      </c>
      <c r="S2098">
        <v>2018</v>
      </c>
      <c r="T2098">
        <v>6</v>
      </c>
      <c r="U2098">
        <v>25</v>
      </c>
    </row>
    <row r="2099" spans="1:21" x14ac:dyDescent="0.3">
      <c r="A2099" s="5" t="s">
        <v>168</v>
      </c>
      <c r="B2099" s="5" t="s">
        <v>175</v>
      </c>
      <c r="C2099" s="5" t="s">
        <v>85</v>
      </c>
      <c r="D2099" s="5" t="s">
        <v>304</v>
      </c>
      <c r="E2099" s="5" t="s">
        <v>172</v>
      </c>
      <c r="F2099" s="6">
        <v>43274</v>
      </c>
      <c r="G2099" s="5" t="s">
        <v>148</v>
      </c>
      <c r="H2099" s="5" t="s">
        <v>190</v>
      </c>
      <c r="I2099">
        <v>43116</v>
      </c>
      <c r="J2099">
        <v>158</v>
      </c>
      <c r="K2099">
        <v>87.5</v>
      </c>
      <c r="L2099">
        <v>1</v>
      </c>
      <c r="M2099">
        <v>2537.5</v>
      </c>
      <c r="N2099">
        <v>2641.5520000000001</v>
      </c>
      <c r="O2099">
        <v>2641.5520000000001</v>
      </c>
      <c r="P2099">
        <v>87.5</v>
      </c>
      <c r="Q2099">
        <v>29</v>
      </c>
      <c r="R2099">
        <v>-104.05200000000001</v>
      </c>
      <c r="S2099">
        <v>2018</v>
      </c>
      <c r="T2099">
        <v>6</v>
      </c>
      <c r="U2099">
        <v>25</v>
      </c>
    </row>
    <row r="2100" spans="1:21" x14ac:dyDescent="0.3">
      <c r="A2100" s="5" t="s">
        <v>168</v>
      </c>
      <c r="B2100" s="5" t="s">
        <v>175</v>
      </c>
      <c r="C2100" s="5" t="s">
        <v>86</v>
      </c>
      <c r="D2100" s="5" t="s">
        <v>289</v>
      </c>
      <c r="E2100" s="5" t="s">
        <v>172</v>
      </c>
      <c r="F2100" s="6">
        <v>43274</v>
      </c>
      <c r="G2100" s="5" t="s">
        <v>148</v>
      </c>
      <c r="H2100" s="5" t="s">
        <v>194</v>
      </c>
      <c r="I2100">
        <v>43084</v>
      </c>
      <c r="J2100">
        <v>190</v>
      </c>
      <c r="K2100">
        <v>283.5</v>
      </c>
      <c r="L2100">
        <v>2</v>
      </c>
      <c r="M2100">
        <v>8221.5</v>
      </c>
      <c r="N2100">
        <v>5089.62</v>
      </c>
      <c r="O2100">
        <v>2544.81</v>
      </c>
      <c r="P2100">
        <v>141.75</v>
      </c>
      <c r="Q2100">
        <v>29</v>
      </c>
      <c r="R2100">
        <v>3131.88</v>
      </c>
      <c r="S2100">
        <v>2018</v>
      </c>
      <c r="T2100">
        <v>6</v>
      </c>
      <c r="U2100">
        <v>25</v>
      </c>
    </row>
    <row r="2101" spans="1:21" x14ac:dyDescent="0.3">
      <c r="A2101" s="5" t="s">
        <v>168</v>
      </c>
      <c r="B2101" s="5" t="s">
        <v>175</v>
      </c>
      <c r="C2101" s="5" t="s">
        <v>87</v>
      </c>
      <c r="D2101" s="5" t="s">
        <v>290</v>
      </c>
      <c r="E2101" s="5" t="s">
        <v>172</v>
      </c>
      <c r="F2101" s="6">
        <v>43274</v>
      </c>
      <c r="G2101" s="5" t="s">
        <v>148</v>
      </c>
      <c r="H2101" s="5" t="s">
        <v>194</v>
      </c>
      <c r="I2101">
        <v>43083</v>
      </c>
      <c r="J2101">
        <v>191</v>
      </c>
      <c r="K2101">
        <v>280.5</v>
      </c>
      <c r="L2101">
        <v>2</v>
      </c>
      <c r="M2101">
        <v>8134.5</v>
      </c>
      <c r="N2101">
        <v>5379.2579999999998</v>
      </c>
      <c r="O2101">
        <v>2689.6289999999999</v>
      </c>
      <c r="P2101">
        <v>140.25</v>
      </c>
      <c r="Q2101">
        <v>29</v>
      </c>
      <c r="R2101">
        <v>2755.2420000000002</v>
      </c>
      <c r="S2101">
        <v>2018</v>
      </c>
      <c r="T2101">
        <v>6</v>
      </c>
      <c r="U2101">
        <v>25</v>
      </c>
    </row>
    <row r="2102" spans="1:21" x14ac:dyDescent="0.3">
      <c r="A2102" s="5" t="s">
        <v>168</v>
      </c>
      <c r="B2102" s="5" t="s">
        <v>206</v>
      </c>
      <c r="C2102" s="5" t="s">
        <v>107</v>
      </c>
      <c r="D2102" s="5" t="s">
        <v>300</v>
      </c>
      <c r="E2102" s="5" t="s">
        <v>172</v>
      </c>
      <c r="F2102" s="6">
        <v>43274</v>
      </c>
      <c r="G2102" s="5" t="s">
        <v>148</v>
      </c>
      <c r="H2102" s="5" t="s">
        <v>201</v>
      </c>
      <c r="I2102">
        <v>43093</v>
      </c>
      <c r="J2102">
        <v>181</v>
      </c>
      <c r="K2102">
        <v>275</v>
      </c>
      <c r="L2102">
        <v>2</v>
      </c>
      <c r="M2102">
        <v>8112.5</v>
      </c>
      <c r="N2102">
        <v>5612.2070000000003</v>
      </c>
      <c r="O2102">
        <v>2806.1039999999998</v>
      </c>
      <c r="P2102">
        <v>137.5</v>
      </c>
      <c r="Q2102">
        <v>29.5</v>
      </c>
      <c r="R2102">
        <v>2500.2930000000001</v>
      </c>
      <c r="S2102">
        <v>2018</v>
      </c>
      <c r="T2102">
        <v>6</v>
      </c>
      <c r="U2102">
        <v>25</v>
      </c>
    </row>
    <row r="2103" spans="1:21" x14ac:dyDescent="0.3">
      <c r="A2103" s="5" t="s">
        <v>168</v>
      </c>
      <c r="B2103" s="5" t="s">
        <v>206</v>
      </c>
      <c r="C2103" s="5" t="s">
        <v>107</v>
      </c>
      <c r="D2103" s="5" t="s">
        <v>300</v>
      </c>
      <c r="E2103" s="5" t="s">
        <v>172</v>
      </c>
      <c r="F2103" s="6">
        <v>43274</v>
      </c>
      <c r="G2103" s="5" t="s">
        <v>148</v>
      </c>
      <c r="H2103" s="5" t="s">
        <v>218</v>
      </c>
      <c r="I2103">
        <v>43093</v>
      </c>
      <c r="J2103">
        <v>181</v>
      </c>
      <c r="K2103">
        <v>514</v>
      </c>
      <c r="L2103">
        <v>4</v>
      </c>
      <c r="M2103">
        <v>15163</v>
      </c>
      <c r="N2103">
        <v>11224.414000000001</v>
      </c>
      <c r="O2103">
        <v>2806.1039999999998</v>
      </c>
      <c r="P2103">
        <v>128.5</v>
      </c>
      <c r="Q2103">
        <v>29.5</v>
      </c>
      <c r="R2103">
        <v>3938.5859999999998</v>
      </c>
      <c r="S2103">
        <v>2018</v>
      </c>
      <c r="T2103">
        <v>6</v>
      </c>
      <c r="U2103">
        <v>25</v>
      </c>
    </row>
    <row r="2104" spans="1:21" x14ac:dyDescent="0.3">
      <c r="A2104" s="5" t="s">
        <v>168</v>
      </c>
      <c r="B2104" s="5" t="s">
        <v>206</v>
      </c>
      <c r="C2104" s="5" t="s">
        <v>107</v>
      </c>
      <c r="D2104" s="5" t="s">
        <v>300</v>
      </c>
      <c r="E2104" s="5" t="s">
        <v>172</v>
      </c>
      <c r="F2104" s="6">
        <v>43274</v>
      </c>
      <c r="G2104" s="5" t="s">
        <v>148</v>
      </c>
      <c r="H2104" s="5" t="s">
        <v>204</v>
      </c>
      <c r="I2104">
        <v>43093</v>
      </c>
      <c r="J2104">
        <v>181</v>
      </c>
      <c r="K2104">
        <v>350</v>
      </c>
      <c r="L2104">
        <v>3</v>
      </c>
      <c r="M2104">
        <v>10325</v>
      </c>
      <c r="N2104">
        <v>8418.3109999999997</v>
      </c>
      <c r="O2104">
        <v>2806.1039999999998</v>
      </c>
      <c r="P2104">
        <v>116.66666666666667</v>
      </c>
      <c r="Q2104">
        <v>29.5</v>
      </c>
      <c r="R2104">
        <v>1906.6890000000001</v>
      </c>
      <c r="S2104">
        <v>2018</v>
      </c>
      <c r="T2104">
        <v>6</v>
      </c>
      <c r="U2104">
        <v>25</v>
      </c>
    </row>
    <row r="2105" spans="1:21" x14ac:dyDescent="0.3">
      <c r="A2105" s="5" t="s">
        <v>168</v>
      </c>
      <c r="B2105" s="5" t="s">
        <v>206</v>
      </c>
      <c r="C2105" s="5" t="s">
        <v>107</v>
      </c>
      <c r="D2105" s="5" t="s">
        <v>300</v>
      </c>
      <c r="E2105" s="5" t="s">
        <v>172</v>
      </c>
      <c r="F2105" s="6">
        <v>43274</v>
      </c>
      <c r="G2105" s="5" t="s">
        <v>148</v>
      </c>
      <c r="H2105" s="5" t="s">
        <v>216</v>
      </c>
      <c r="I2105">
        <v>43093</v>
      </c>
      <c r="J2105">
        <v>181</v>
      </c>
      <c r="K2105">
        <v>122</v>
      </c>
      <c r="L2105">
        <v>1</v>
      </c>
      <c r="M2105">
        <v>3599</v>
      </c>
      <c r="N2105">
        <v>2806.1039999999998</v>
      </c>
      <c r="O2105">
        <v>2806.1039999999998</v>
      </c>
      <c r="P2105">
        <v>122</v>
      </c>
      <c r="Q2105">
        <v>29.5</v>
      </c>
      <c r="R2105">
        <v>792.89599999999996</v>
      </c>
      <c r="S2105">
        <v>2018</v>
      </c>
      <c r="T2105">
        <v>6</v>
      </c>
      <c r="U2105">
        <v>25</v>
      </c>
    </row>
    <row r="2106" spans="1:21" x14ac:dyDescent="0.3">
      <c r="A2106" s="5" t="s">
        <v>168</v>
      </c>
      <c r="B2106" s="5" t="s">
        <v>206</v>
      </c>
      <c r="C2106" s="5" t="s">
        <v>107</v>
      </c>
      <c r="D2106" s="5" t="s">
        <v>300</v>
      </c>
      <c r="E2106" s="5" t="s">
        <v>172</v>
      </c>
      <c r="F2106" s="6">
        <v>43274</v>
      </c>
      <c r="G2106" s="5" t="s">
        <v>148</v>
      </c>
      <c r="H2106" s="5" t="s">
        <v>203</v>
      </c>
      <c r="I2106">
        <v>43093</v>
      </c>
      <c r="J2106">
        <v>181</v>
      </c>
      <c r="K2106">
        <v>210</v>
      </c>
      <c r="L2106">
        <v>2</v>
      </c>
      <c r="M2106">
        <v>6195</v>
      </c>
      <c r="N2106">
        <v>5612.2070000000003</v>
      </c>
      <c r="O2106">
        <v>2806.1039999999998</v>
      </c>
      <c r="P2106">
        <v>105</v>
      </c>
      <c r="Q2106">
        <v>29.5</v>
      </c>
      <c r="R2106">
        <v>582.79300000000001</v>
      </c>
      <c r="S2106">
        <v>2018</v>
      </c>
      <c r="T2106">
        <v>6</v>
      </c>
      <c r="U2106">
        <v>25</v>
      </c>
    </row>
    <row r="2107" spans="1:21" x14ac:dyDescent="0.3">
      <c r="A2107" s="5" t="s">
        <v>168</v>
      </c>
      <c r="B2107" s="5" t="s">
        <v>206</v>
      </c>
      <c r="C2107" s="5" t="s">
        <v>107</v>
      </c>
      <c r="D2107" s="5" t="s">
        <v>300</v>
      </c>
      <c r="E2107" s="5" t="s">
        <v>172</v>
      </c>
      <c r="F2107" s="6">
        <v>43274</v>
      </c>
      <c r="G2107" s="5" t="s">
        <v>148</v>
      </c>
      <c r="H2107" s="5" t="s">
        <v>226</v>
      </c>
      <c r="I2107">
        <v>43093</v>
      </c>
      <c r="J2107">
        <v>181</v>
      </c>
      <c r="K2107">
        <v>350</v>
      </c>
      <c r="L2107">
        <v>3</v>
      </c>
      <c r="M2107">
        <v>10325</v>
      </c>
      <c r="N2107">
        <v>8418.3109999999997</v>
      </c>
      <c r="O2107">
        <v>2806.1039999999998</v>
      </c>
      <c r="P2107">
        <v>116.66666666666667</v>
      </c>
      <c r="Q2107">
        <v>29.5</v>
      </c>
      <c r="R2107">
        <v>1906.6890000000001</v>
      </c>
      <c r="S2107">
        <v>2018</v>
      </c>
      <c r="T2107">
        <v>6</v>
      </c>
      <c r="U2107">
        <v>25</v>
      </c>
    </row>
    <row r="2108" spans="1:21" x14ac:dyDescent="0.3">
      <c r="A2108" s="5" t="s">
        <v>168</v>
      </c>
      <c r="B2108" s="5" t="s">
        <v>206</v>
      </c>
      <c r="C2108" s="5" t="s">
        <v>107</v>
      </c>
      <c r="D2108" s="5" t="s">
        <v>300</v>
      </c>
      <c r="E2108" s="5" t="s">
        <v>172</v>
      </c>
      <c r="F2108" s="6">
        <v>43274</v>
      </c>
      <c r="G2108" s="5" t="s">
        <v>148</v>
      </c>
      <c r="H2108" s="5" t="s">
        <v>191</v>
      </c>
      <c r="I2108">
        <v>43093</v>
      </c>
      <c r="J2108">
        <v>181</v>
      </c>
      <c r="K2108">
        <v>476</v>
      </c>
      <c r="L2108">
        <v>4</v>
      </c>
      <c r="M2108">
        <v>14042</v>
      </c>
      <c r="N2108">
        <v>11224.414000000001</v>
      </c>
      <c r="O2108">
        <v>2806.1039999999998</v>
      </c>
      <c r="P2108">
        <v>119</v>
      </c>
      <c r="Q2108">
        <v>29.5</v>
      </c>
      <c r="R2108">
        <v>2817.5859999999998</v>
      </c>
      <c r="S2108">
        <v>2018</v>
      </c>
      <c r="T2108">
        <v>6</v>
      </c>
      <c r="U2108">
        <v>25</v>
      </c>
    </row>
    <row r="2109" spans="1:21" x14ac:dyDescent="0.3">
      <c r="A2109" s="5" t="s">
        <v>168</v>
      </c>
      <c r="B2109" s="5" t="s">
        <v>206</v>
      </c>
      <c r="C2109" s="5" t="s">
        <v>107</v>
      </c>
      <c r="D2109" s="5" t="s">
        <v>300</v>
      </c>
      <c r="E2109" s="5" t="s">
        <v>172</v>
      </c>
      <c r="F2109" s="6">
        <v>43274</v>
      </c>
      <c r="G2109" s="5" t="s">
        <v>148</v>
      </c>
      <c r="H2109" s="5" t="s">
        <v>187</v>
      </c>
      <c r="I2109">
        <v>43093</v>
      </c>
      <c r="J2109">
        <v>181</v>
      </c>
      <c r="K2109">
        <v>232</v>
      </c>
      <c r="L2109">
        <v>2</v>
      </c>
      <c r="M2109">
        <v>6844</v>
      </c>
      <c r="N2109">
        <v>5612.2070000000003</v>
      </c>
      <c r="O2109">
        <v>2806.1039999999998</v>
      </c>
      <c r="P2109">
        <v>116</v>
      </c>
      <c r="Q2109">
        <v>29.5</v>
      </c>
      <c r="R2109">
        <v>1231.7929999999999</v>
      </c>
      <c r="S2109">
        <v>2018</v>
      </c>
      <c r="T2109">
        <v>6</v>
      </c>
      <c r="U2109">
        <v>25</v>
      </c>
    </row>
    <row r="2110" spans="1:21" x14ac:dyDescent="0.3">
      <c r="A2110" s="5" t="s">
        <v>168</v>
      </c>
      <c r="B2110" s="5" t="s">
        <v>206</v>
      </c>
      <c r="C2110" s="5" t="s">
        <v>107</v>
      </c>
      <c r="D2110" s="5" t="s">
        <v>300</v>
      </c>
      <c r="E2110" s="5" t="s">
        <v>172</v>
      </c>
      <c r="F2110" s="6">
        <v>43274</v>
      </c>
      <c r="G2110" s="5" t="s">
        <v>148</v>
      </c>
      <c r="H2110" s="5" t="s">
        <v>237</v>
      </c>
      <c r="I2110">
        <v>43093</v>
      </c>
      <c r="J2110">
        <v>181</v>
      </c>
      <c r="K2110">
        <v>109</v>
      </c>
      <c r="L2110">
        <v>1</v>
      </c>
      <c r="M2110">
        <v>3215.5</v>
      </c>
      <c r="N2110">
        <v>2806.1039999999998</v>
      </c>
      <c r="O2110">
        <v>2806.1039999999998</v>
      </c>
      <c r="P2110">
        <v>109</v>
      </c>
      <c r="Q2110">
        <v>29.5</v>
      </c>
      <c r="R2110">
        <v>409.39600000000002</v>
      </c>
      <c r="S2110">
        <v>2018</v>
      </c>
      <c r="T2110">
        <v>6</v>
      </c>
      <c r="U2110">
        <v>25</v>
      </c>
    </row>
    <row r="2111" spans="1:21" x14ac:dyDescent="0.3">
      <c r="A2111" s="5" t="s">
        <v>168</v>
      </c>
      <c r="B2111" s="5" t="s">
        <v>206</v>
      </c>
      <c r="C2111" s="5" t="s">
        <v>107</v>
      </c>
      <c r="D2111" s="5" t="s">
        <v>300</v>
      </c>
      <c r="E2111" s="5" t="s">
        <v>172</v>
      </c>
      <c r="F2111" s="6">
        <v>43274</v>
      </c>
      <c r="G2111" s="5" t="s">
        <v>148</v>
      </c>
      <c r="H2111" s="5" t="s">
        <v>180</v>
      </c>
      <c r="I2111">
        <v>43093</v>
      </c>
      <c r="J2111">
        <v>181</v>
      </c>
      <c r="K2111">
        <v>232</v>
      </c>
      <c r="L2111">
        <v>2</v>
      </c>
      <c r="M2111">
        <v>6844</v>
      </c>
      <c r="N2111">
        <v>5612.2070000000003</v>
      </c>
      <c r="O2111">
        <v>2806.1039999999998</v>
      </c>
      <c r="P2111">
        <v>116</v>
      </c>
      <c r="Q2111">
        <v>29.5</v>
      </c>
      <c r="R2111">
        <v>1231.7929999999999</v>
      </c>
      <c r="S2111">
        <v>2018</v>
      </c>
      <c r="T2111">
        <v>6</v>
      </c>
      <c r="U2111">
        <v>25</v>
      </c>
    </row>
    <row r="2112" spans="1:21" x14ac:dyDescent="0.3">
      <c r="A2112" s="5" t="s">
        <v>168</v>
      </c>
      <c r="B2112" s="5" t="s">
        <v>206</v>
      </c>
      <c r="C2112" s="5" t="s">
        <v>107</v>
      </c>
      <c r="D2112" s="5" t="s">
        <v>300</v>
      </c>
      <c r="E2112" s="5" t="s">
        <v>172</v>
      </c>
      <c r="F2112" s="6">
        <v>43274</v>
      </c>
      <c r="G2112" s="5" t="s">
        <v>148</v>
      </c>
      <c r="H2112" s="5" t="s">
        <v>205</v>
      </c>
      <c r="I2112">
        <v>43093</v>
      </c>
      <c r="J2112">
        <v>181</v>
      </c>
      <c r="K2112">
        <v>388</v>
      </c>
      <c r="L2112">
        <v>3</v>
      </c>
      <c r="M2112">
        <v>11446</v>
      </c>
      <c r="N2112">
        <v>8418.3109999999997</v>
      </c>
      <c r="O2112">
        <v>2806.1039999999998</v>
      </c>
      <c r="P2112">
        <v>129.33333333333334</v>
      </c>
      <c r="Q2112">
        <v>29.5</v>
      </c>
      <c r="R2112">
        <v>3027.6889999999999</v>
      </c>
      <c r="S2112">
        <v>2018</v>
      </c>
      <c r="T2112">
        <v>6</v>
      </c>
      <c r="U2112">
        <v>25</v>
      </c>
    </row>
    <row r="2113" spans="1:21" x14ac:dyDescent="0.3">
      <c r="A2113" s="5" t="s">
        <v>168</v>
      </c>
      <c r="B2113" s="5" t="s">
        <v>206</v>
      </c>
      <c r="C2113" s="5" t="s">
        <v>107</v>
      </c>
      <c r="D2113" s="5" t="s">
        <v>300</v>
      </c>
      <c r="E2113" s="5" t="s">
        <v>172</v>
      </c>
      <c r="F2113" s="6">
        <v>43274</v>
      </c>
      <c r="G2113" s="5" t="s">
        <v>148</v>
      </c>
      <c r="H2113" s="5" t="s">
        <v>181</v>
      </c>
      <c r="I2113">
        <v>43093</v>
      </c>
      <c r="J2113">
        <v>181</v>
      </c>
      <c r="K2113">
        <v>236</v>
      </c>
      <c r="L2113">
        <v>2</v>
      </c>
      <c r="M2113">
        <v>6962</v>
      </c>
      <c r="N2113">
        <v>5612.2070000000003</v>
      </c>
      <c r="O2113">
        <v>2806.1039999999998</v>
      </c>
      <c r="P2113">
        <v>118</v>
      </c>
      <c r="Q2113">
        <v>29.5</v>
      </c>
      <c r="R2113">
        <v>1349.7929999999999</v>
      </c>
      <c r="S2113">
        <v>2018</v>
      </c>
      <c r="T2113">
        <v>6</v>
      </c>
      <c r="U2113">
        <v>25</v>
      </c>
    </row>
    <row r="2114" spans="1:21" x14ac:dyDescent="0.3">
      <c r="A2114" s="5" t="s">
        <v>168</v>
      </c>
      <c r="B2114" s="5" t="s">
        <v>206</v>
      </c>
      <c r="C2114" s="5" t="s">
        <v>107</v>
      </c>
      <c r="D2114" s="5" t="s">
        <v>300</v>
      </c>
      <c r="E2114" s="5" t="s">
        <v>172</v>
      </c>
      <c r="F2114" s="6">
        <v>43274</v>
      </c>
      <c r="G2114" s="5" t="s">
        <v>148</v>
      </c>
      <c r="H2114" s="5" t="s">
        <v>183</v>
      </c>
      <c r="I2114">
        <v>43093</v>
      </c>
      <c r="J2114">
        <v>181</v>
      </c>
      <c r="K2114">
        <v>858</v>
      </c>
      <c r="L2114">
        <v>7</v>
      </c>
      <c r="M2114">
        <v>25311</v>
      </c>
      <c r="N2114">
        <v>19642.724999999999</v>
      </c>
      <c r="O2114">
        <v>2806.1039999999998</v>
      </c>
      <c r="P2114">
        <v>122.57142857142857</v>
      </c>
      <c r="Q2114">
        <v>29.5</v>
      </c>
      <c r="R2114">
        <v>5668.2749999999996</v>
      </c>
      <c r="S2114">
        <v>2018</v>
      </c>
      <c r="T2114">
        <v>6</v>
      </c>
      <c r="U2114">
        <v>25</v>
      </c>
    </row>
    <row r="2115" spans="1:21" x14ac:dyDescent="0.3">
      <c r="A2115" s="5" t="s">
        <v>168</v>
      </c>
      <c r="B2115" s="5" t="s">
        <v>206</v>
      </c>
      <c r="C2115" s="5" t="s">
        <v>107</v>
      </c>
      <c r="D2115" s="5" t="s">
        <v>300</v>
      </c>
      <c r="E2115" s="5" t="s">
        <v>172</v>
      </c>
      <c r="F2115" s="6">
        <v>43274</v>
      </c>
      <c r="G2115" s="5" t="s">
        <v>148</v>
      </c>
      <c r="H2115" s="5" t="s">
        <v>182</v>
      </c>
      <c r="I2115">
        <v>43093</v>
      </c>
      <c r="J2115">
        <v>181</v>
      </c>
      <c r="K2115">
        <v>130</v>
      </c>
      <c r="L2115">
        <v>1</v>
      </c>
      <c r="M2115">
        <v>3835</v>
      </c>
      <c r="N2115">
        <v>2806.1039999999998</v>
      </c>
      <c r="O2115">
        <v>2806.1039999999998</v>
      </c>
      <c r="P2115">
        <v>130</v>
      </c>
      <c r="Q2115">
        <v>29.5</v>
      </c>
      <c r="R2115">
        <v>1028.896</v>
      </c>
      <c r="S2115">
        <v>2018</v>
      </c>
      <c r="T2115">
        <v>6</v>
      </c>
      <c r="U2115">
        <v>25</v>
      </c>
    </row>
    <row r="2116" spans="1:21" x14ac:dyDescent="0.3">
      <c r="A2116" s="5" t="s">
        <v>168</v>
      </c>
      <c r="B2116" s="5" t="s">
        <v>206</v>
      </c>
      <c r="C2116" s="5" t="s">
        <v>107</v>
      </c>
      <c r="D2116" s="5" t="s">
        <v>300</v>
      </c>
      <c r="E2116" s="5" t="s">
        <v>172</v>
      </c>
      <c r="F2116" s="6">
        <v>43274</v>
      </c>
      <c r="G2116" s="5" t="s">
        <v>148</v>
      </c>
      <c r="H2116" s="5" t="s">
        <v>246</v>
      </c>
      <c r="I2116">
        <v>43093</v>
      </c>
      <c r="J2116">
        <v>181</v>
      </c>
      <c r="K2116">
        <v>470</v>
      </c>
      <c r="L2116">
        <v>4</v>
      </c>
      <c r="M2116">
        <v>13865</v>
      </c>
      <c r="N2116">
        <v>11224.414000000001</v>
      </c>
      <c r="O2116">
        <v>2806.1039999999998</v>
      </c>
      <c r="P2116">
        <v>117.5</v>
      </c>
      <c r="Q2116">
        <v>29.5</v>
      </c>
      <c r="R2116">
        <v>2640.5859999999998</v>
      </c>
      <c r="S2116">
        <v>2018</v>
      </c>
      <c r="T2116">
        <v>6</v>
      </c>
      <c r="U2116">
        <v>25</v>
      </c>
    </row>
    <row r="2117" spans="1:21" x14ac:dyDescent="0.3">
      <c r="A2117" s="5" t="s">
        <v>168</v>
      </c>
      <c r="B2117" s="5" t="s">
        <v>206</v>
      </c>
      <c r="C2117" s="5" t="s">
        <v>107</v>
      </c>
      <c r="D2117" s="5" t="s">
        <v>300</v>
      </c>
      <c r="E2117" s="5" t="s">
        <v>172</v>
      </c>
      <c r="F2117" s="6">
        <v>43274</v>
      </c>
      <c r="G2117" s="5" t="s">
        <v>148</v>
      </c>
      <c r="H2117" s="5" t="s">
        <v>184</v>
      </c>
      <c r="I2117">
        <v>43093</v>
      </c>
      <c r="J2117">
        <v>181</v>
      </c>
      <c r="K2117">
        <v>3837</v>
      </c>
      <c r="L2117">
        <v>30</v>
      </c>
      <c r="M2117">
        <v>111273</v>
      </c>
      <c r="N2117">
        <v>84183.107000000004</v>
      </c>
      <c r="O2117">
        <v>2806.1039999999998</v>
      </c>
      <c r="P2117">
        <v>127.9</v>
      </c>
      <c r="Q2117">
        <v>29</v>
      </c>
      <c r="R2117">
        <v>27089.893</v>
      </c>
      <c r="S2117">
        <v>2018</v>
      </c>
      <c r="T2117">
        <v>6</v>
      </c>
      <c r="U2117">
        <v>25</v>
      </c>
    </row>
    <row r="2118" spans="1:21" x14ac:dyDescent="0.3">
      <c r="A2118" s="5" t="s">
        <v>168</v>
      </c>
      <c r="B2118" s="5" t="s">
        <v>206</v>
      </c>
      <c r="C2118" s="5" t="s">
        <v>107</v>
      </c>
      <c r="D2118" s="5" t="s">
        <v>300</v>
      </c>
      <c r="E2118" s="5" t="s">
        <v>172</v>
      </c>
      <c r="F2118" s="6">
        <v>43274</v>
      </c>
      <c r="G2118" s="5" t="s">
        <v>148</v>
      </c>
      <c r="H2118" s="5" t="s">
        <v>230</v>
      </c>
      <c r="I2118">
        <v>43093</v>
      </c>
      <c r="J2118">
        <v>181</v>
      </c>
      <c r="K2118">
        <v>232</v>
      </c>
      <c r="L2118">
        <v>2</v>
      </c>
      <c r="M2118">
        <v>6728</v>
      </c>
      <c r="N2118">
        <v>5612.2070000000003</v>
      </c>
      <c r="O2118">
        <v>2806.1039999999998</v>
      </c>
      <c r="P2118">
        <v>116</v>
      </c>
      <c r="Q2118">
        <v>29</v>
      </c>
      <c r="R2118">
        <v>1115.7929999999999</v>
      </c>
      <c r="S2118">
        <v>2018</v>
      </c>
      <c r="T2118">
        <v>6</v>
      </c>
      <c r="U2118">
        <v>25</v>
      </c>
    </row>
    <row r="2119" spans="1:21" x14ac:dyDescent="0.3">
      <c r="A2119" s="5" t="s">
        <v>168</v>
      </c>
      <c r="B2119" s="5" t="s">
        <v>206</v>
      </c>
      <c r="C2119" s="5" t="s">
        <v>107</v>
      </c>
      <c r="D2119" s="5" t="s">
        <v>300</v>
      </c>
      <c r="E2119" s="5" t="s">
        <v>172</v>
      </c>
      <c r="F2119" s="6">
        <v>43274</v>
      </c>
      <c r="G2119" s="5" t="s">
        <v>148</v>
      </c>
      <c r="H2119" s="5" t="s">
        <v>284</v>
      </c>
      <c r="I2119">
        <v>43093</v>
      </c>
      <c r="J2119">
        <v>181</v>
      </c>
      <c r="K2119">
        <v>230</v>
      </c>
      <c r="L2119">
        <v>2</v>
      </c>
      <c r="M2119">
        <v>6785</v>
      </c>
      <c r="N2119">
        <v>5612.2070000000003</v>
      </c>
      <c r="O2119">
        <v>2806.1039999999998</v>
      </c>
      <c r="P2119">
        <v>115</v>
      </c>
      <c r="Q2119">
        <v>29.5</v>
      </c>
      <c r="R2119">
        <v>1172.7929999999999</v>
      </c>
      <c r="S2119">
        <v>2018</v>
      </c>
      <c r="T2119">
        <v>6</v>
      </c>
      <c r="U2119">
        <v>25</v>
      </c>
    </row>
    <row r="2120" spans="1:21" x14ac:dyDescent="0.3">
      <c r="A2120" s="5" t="s">
        <v>168</v>
      </c>
      <c r="B2120" s="5" t="s">
        <v>206</v>
      </c>
      <c r="C2120" s="5" t="s">
        <v>107</v>
      </c>
      <c r="D2120" s="5" t="s">
        <v>300</v>
      </c>
      <c r="E2120" s="5" t="s">
        <v>172</v>
      </c>
      <c r="F2120" s="6">
        <v>43274</v>
      </c>
      <c r="G2120" s="5" t="s">
        <v>148</v>
      </c>
      <c r="H2120" s="5" t="s">
        <v>225</v>
      </c>
      <c r="I2120">
        <v>43093</v>
      </c>
      <c r="J2120">
        <v>181</v>
      </c>
      <c r="K2120">
        <v>110</v>
      </c>
      <c r="L2120">
        <v>1</v>
      </c>
      <c r="M2120">
        <v>3245</v>
      </c>
      <c r="N2120">
        <v>2806.1039999999998</v>
      </c>
      <c r="O2120">
        <v>2806.1039999999998</v>
      </c>
      <c r="P2120">
        <v>110</v>
      </c>
      <c r="Q2120">
        <v>29.5</v>
      </c>
      <c r="R2120">
        <v>438.89600000000002</v>
      </c>
      <c r="S2120">
        <v>2018</v>
      </c>
      <c r="T2120">
        <v>6</v>
      </c>
      <c r="U2120">
        <v>25</v>
      </c>
    </row>
    <row r="2121" spans="1:21" x14ac:dyDescent="0.3">
      <c r="A2121" s="5" t="s">
        <v>168</v>
      </c>
      <c r="B2121" s="5" t="s">
        <v>206</v>
      </c>
      <c r="C2121" s="5" t="s">
        <v>107</v>
      </c>
      <c r="D2121" s="5" t="s">
        <v>300</v>
      </c>
      <c r="E2121" s="5" t="s">
        <v>172</v>
      </c>
      <c r="F2121" s="6">
        <v>43274</v>
      </c>
      <c r="G2121" s="5" t="s">
        <v>148</v>
      </c>
      <c r="H2121" s="5" t="s">
        <v>212</v>
      </c>
      <c r="I2121">
        <v>43093</v>
      </c>
      <c r="J2121">
        <v>181</v>
      </c>
      <c r="K2121">
        <v>112</v>
      </c>
      <c r="L2121">
        <v>1</v>
      </c>
      <c r="M2121">
        <v>3360</v>
      </c>
      <c r="N2121">
        <v>2806.1039999999998</v>
      </c>
      <c r="O2121">
        <v>2806.1039999999998</v>
      </c>
      <c r="P2121">
        <v>112</v>
      </c>
      <c r="Q2121">
        <v>30</v>
      </c>
      <c r="R2121">
        <v>553.89599999999996</v>
      </c>
      <c r="S2121">
        <v>2018</v>
      </c>
      <c r="T2121">
        <v>6</v>
      </c>
      <c r="U2121">
        <v>25</v>
      </c>
    </row>
    <row r="2122" spans="1:21" x14ac:dyDescent="0.3">
      <c r="A2122" s="5" t="s">
        <v>168</v>
      </c>
      <c r="B2122" s="5" t="s">
        <v>206</v>
      </c>
      <c r="C2122" s="5" t="s">
        <v>107</v>
      </c>
      <c r="D2122" s="5" t="s">
        <v>300</v>
      </c>
      <c r="E2122" s="5" t="s">
        <v>172</v>
      </c>
      <c r="F2122" s="6">
        <v>43274</v>
      </c>
      <c r="G2122" s="5" t="s">
        <v>148</v>
      </c>
      <c r="H2122" s="5" t="s">
        <v>178</v>
      </c>
      <c r="I2122">
        <v>43093</v>
      </c>
      <c r="J2122">
        <v>181</v>
      </c>
      <c r="K2122">
        <v>428.2</v>
      </c>
      <c r="L2122">
        <v>4</v>
      </c>
      <c r="M2122">
        <v>12417.8</v>
      </c>
      <c r="N2122">
        <v>11224.414000000001</v>
      </c>
      <c r="O2122">
        <v>2806.1039999999998</v>
      </c>
      <c r="P2122">
        <v>107.05</v>
      </c>
      <c r="Q2122">
        <v>29</v>
      </c>
      <c r="R2122">
        <v>1193.386</v>
      </c>
      <c r="S2122">
        <v>2018</v>
      </c>
      <c r="T2122">
        <v>6</v>
      </c>
      <c r="U2122">
        <v>25</v>
      </c>
    </row>
    <row r="2123" spans="1:21" x14ac:dyDescent="0.3">
      <c r="A2123" s="5" t="s">
        <v>168</v>
      </c>
      <c r="B2123" s="5" t="s">
        <v>206</v>
      </c>
      <c r="C2123" s="5" t="s">
        <v>107</v>
      </c>
      <c r="D2123" s="5" t="s">
        <v>300</v>
      </c>
      <c r="E2123" s="5" t="s">
        <v>172</v>
      </c>
      <c r="F2123" s="6">
        <v>43274</v>
      </c>
      <c r="G2123" s="5" t="s">
        <v>148</v>
      </c>
      <c r="H2123" s="5" t="s">
        <v>198</v>
      </c>
      <c r="I2123">
        <v>43093</v>
      </c>
      <c r="J2123">
        <v>181</v>
      </c>
      <c r="K2123">
        <v>383.2</v>
      </c>
      <c r="L2123">
        <v>3</v>
      </c>
      <c r="M2123">
        <v>11112.8</v>
      </c>
      <c r="N2123">
        <v>8418.3109999999997</v>
      </c>
      <c r="O2123">
        <v>2806.1039999999998</v>
      </c>
      <c r="P2123">
        <v>127.73333333333333</v>
      </c>
      <c r="Q2123">
        <v>29</v>
      </c>
      <c r="R2123">
        <v>2694.489</v>
      </c>
      <c r="S2123">
        <v>2018</v>
      </c>
      <c r="T2123">
        <v>6</v>
      </c>
      <c r="U2123">
        <v>25</v>
      </c>
    </row>
    <row r="2124" spans="1:21" x14ac:dyDescent="0.3">
      <c r="A2124" s="5" t="s">
        <v>168</v>
      </c>
      <c r="B2124" s="5" t="s">
        <v>206</v>
      </c>
      <c r="C2124" s="5" t="s">
        <v>107</v>
      </c>
      <c r="D2124" s="5" t="s">
        <v>300</v>
      </c>
      <c r="E2124" s="5" t="s">
        <v>172</v>
      </c>
      <c r="F2124" s="6">
        <v>43274</v>
      </c>
      <c r="G2124" s="5" t="s">
        <v>148</v>
      </c>
      <c r="H2124" s="5" t="s">
        <v>197</v>
      </c>
      <c r="I2124">
        <v>43093</v>
      </c>
      <c r="J2124">
        <v>181</v>
      </c>
      <c r="K2124">
        <v>713.2</v>
      </c>
      <c r="L2124">
        <v>6</v>
      </c>
      <c r="M2124">
        <v>20682.8</v>
      </c>
      <c r="N2124">
        <v>16836.620999999999</v>
      </c>
      <c r="O2124">
        <v>2806.1039999999998</v>
      </c>
      <c r="P2124">
        <v>118.86666666666667</v>
      </c>
      <c r="Q2124">
        <v>29</v>
      </c>
      <c r="R2124">
        <v>3846.1790000000001</v>
      </c>
      <c r="S2124">
        <v>2018</v>
      </c>
      <c r="T2124">
        <v>6</v>
      </c>
      <c r="U2124">
        <v>25</v>
      </c>
    </row>
    <row r="2125" spans="1:21" x14ac:dyDescent="0.3">
      <c r="A2125" s="5" t="s">
        <v>168</v>
      </c>
      <c r="B2125" s="5" t="s">
        <v>206</v>
      </c>
      <c r="C2125" s="5" t="s">
        <v>107</v>
      </c>
      <c r="D2125" s="5" t="s">
        <v>300</v>
      </c>
      <c r="E2125" s="5" t="s">
        <v>172</v>
      </c>
      <c r="F2125" s="6">
        <v>43274</v>
      </c>
      <c r="G2125" s="5" t="s">
        <v>148</v>
      </c>
      <c r="H2125" s="5" t="s">
        <v>208</v>
      </c>
      <c r="I2125">
        <v>43093</v>
      </c>
      <c r="J2125">
        <v>181</v>
      </c>
      <c r="K2125">
        <v>112</v>
      </c>
      <c r="L2125">
        <v>1</v>
      </c>
      <c r="M2125">
        <v>3248</v>
      </c>
      <c r="N2125">
        <v>2806.1039999999998</v>
      </c>
      <c r="O2125">
        <v>2806.1039999999998</v>
      </c>
      <c r="P2125">
        <v>112</v>
      </c>
      <c r="Q2125">
        <v>29</v>
      </c>
      <c r="R2125">
        <v>441.89600000000002</v>
      </c>
      <c r="S2125">
        <v>2018</v>
      </c>
      <c r="T2125">
        <v>6</v>
      </c>
      <c r="U2125">
        <v>25</v>
      </c>
    </row>
    <row r="2126" spans="1:21" x14ac:dyDescent="0.3">
      <c r="A2126" s="5" t="s">
        <v>168</v>
      </c>
      <c r="B2126" s="5" t="s">
        <v>206</v>
      </c>
      <c r="C2126" s="5" t="s">
        <v>107</v>
      </c>
      <c r="D2126" s="5" t="s">
        <v>300</v>
      </c>
      <c r="E2126" s="5" t="s">
        <v>172</v>
      </c>
      <c r="F2126" s="6">
        <v>43274</v>
      </c>
      <c r="G2126" s="5" t="s">
        <v>148</v>
      </c>
      <c r="H2126" s="5" t="s">
        <v>240</v>
      </c>
      <c r="I2126">
        <v>43093</v>
      </c>
      <c r="J2126">
        <v>181</v>
      </c>
      <c r="K2126">
        <v>639.79999999999995</v>
      </c>
      <c r="L2126">
        <v>5</v>
      </c>
      <c r="M2126">
        <v>18554.2</v>
      </c>
      <c r="N2126">
        <v>14030.518</v>
      </c>
      <c r="O2126">
        <v>2806.1039999999998</v>
      </c>
      <c r="P2126">
        <v>127.96</v>
      </c>
      <c r="Q2126">
        <v>29</v>
      </c>
      <c r="R2126">
        <v>4523.6819999999998</v>
      </c>
      <c r="S2126">
        <v>2018</v>
      </c>
      <c r="T2126">
        <v>6</v>
      </c>
      <c r="U2126">
        <v>25</v>
      </c>
    </row>
    <row r="2127" spans="1:21" x14ac:dyDescent="0.3">
      <c r="A2127" s="5" t="s">
        <v>168</v>
      </c>
      <c r="B2127" s="5" t="s">
        <v>206</v>
      </c>
      <c r="C2127" s="5" t="s">
        <v>107</v>
      </c>
      <c r="D2127" s="5" t="s">
        <v>300</v>
      </c>
      <c r="E2127" s="5" t="s">
        <v>172</v>
      </c>
      <c r="F2127" s="6">
        <v>43274</v>
      </c>
      <c r="G2127" s="5" t="s">
        <v>148</v>
      </c>
      <c r="H2127" s="5" t="s">
        <v>235</v>
      </c>
      <c r="I2127">
        <v>43093</v>
      </c>
      <c r="J2127">
        <v>181</v>
      </c>
      <c r="K2127">
        <v>101.4</v>
      </c>
      <c r="L2127">
        <v>1</v>
      </c>
      <c r="M2127">
        <v>2940.6</v>
      </c>
      <c r="N2127">
        <v>2806.1039999999998</v>
      </c>
      <c r="O2127">
        <v>2806.1039999999998</v>
      </c>
      <c r="P2127">
        <v>101.4</v>
      </c>
      <c r="Q2127">
        <v>29</v>
      </c>
      <c r="R2127">
        <v>134.49600000000001</v>
      </c>
      <c r="S2127">
        <v>2018</v>
      </c>
      <c r="T2127">
        <v>6</v>
      </c>
      <c r="U2127">
        <v>25</v>
      </c>
    </row>
    <row r="2128" spans="1:21" x14ac:dyDescent="0.3">
      <c r="A2128" s="5" t="s">
        <v>168</v>
      </c>
      <c r="B2128" s="5" t="s">
        <v>206</v>
      </c>
      <c r="C2128" s="5" t="s">
        <v>107</v>
      </c>
      <c r="D2128" s="5" t="s">
        <v>300</v>
      </c>
      <c r="E2128" s="5" t="s">
        <v>172</v>
      </c>
      <c r="F2128" s="6">
        <v>43274</v>
      </c>
      <c r="G2128" s="5" t="s">
        <v>148</v>
      </c>
      <c r="H2128" s="5" t="s">
        <v>209</v>
      </c>
      <c r="I2128">
        <v>43093</v>
      </c>
      <c r="J2128">
        <v>181</v>
      </c>
      <c r="K2128">
        <v>361.8</v>
      </c>
      <c r="L2128">
        <v>3</v>
      </c>
      <c r="M2128">
        <v>10492.2</v>
      </c>
      <c r="N2128">
        <v>8418.3109999999997</v>
      </c>
      <c r="O2128">
        <v>2806.1039999999998</v>
      </c>
      <c r="P2128">
        <v>120.60000000000001</v>
      </c>
      <c r="Q2128">
        <v>29</v>
      </c>
      <c r="R2128">
        <v>2073.8890000000001</v>
      </c>
      <c r="S2128">
        <v>2018</v>
      </c>
      <c r="T2128">
        <v>6</v>
      </c>
      <c r="U2128">
        <v>25</v>
      </c>
    </row>
    <row r="2129" spans="1:21" x14ac:dyDescent="0.3">
      <c r="A2129" s="5" t="s">
        <v>168</v>
      </c>
      <c r="B2129" s="5" t="s">
        <v>206</v>
      </c>
      <c r="C2129" s="5" t="s">
        <v>107</v>
      </c>
      <c r="D2129" s="5" t="s">
        <v>300</v>
      </c>
      <c r="E2129" s="5" t="s">
        <v>172</v>
      </c>
      <c r="F2129" s="6">
        <v>43274</v>
      </c>
      <c r="G2129" s="5" t="s">
        <v>148</v>
      </c>
      <c r="H2129" s="5" t="s">
        <v>303</v>
      </c>
      <c r="I2129">
        <v>43093</v>
      </c>
      <c r="J2129">
        <v>181</v>
      </c>
      <c r="K2129">
        <v>1075.8</v>
      </c>
      <c r="L2129">
        <v>9</v>
      </c>
      <c r="M2129">
        <v>35501.4</v>
      </c>
      <c r="N2129">
        <v>25254.932000000001</v>
      </c>
      <c r="O2129">
        <v>2806.1039999999998</v>
      </c>
      <c r="P2129">
        <v>119.53333333333333</v>
      </c>
      <c r="Q2129">
        <v>33</v>
      </c>
      <c r="R2129">
        <v>10246.468000000001</v>
      </c>
      <c r="S2129">
        <v>2018</v>
      </c>
      <c r="T2129">
        <v>6</v>
      </c>
      <c r="U2129">
        <v>25</v>
      </c>
    </row>
    <row r="2130" spans="1:21" x14ac:dyDescent="0.3">
      <c r="A2130" s="5" t="s">
        <v>168</v>
      </c>
      <c r="B2130" s="5" t="s">
        <v>206</v>
      </c>
      <c r="C2130" s="5" t="s">
        <v>114</v>
      </c>
      <c r="D2130" s="5" t="s">
        <v>297</v>
      </c>
      <c r="E2130" s="5" t="s">
        <v>172</v>
      </c>
      <c r="F2130" s="6">
        <v>43274</v>
      </c>
      <c r="G2130" s="5" t="s">
        <v>148</v>
      </c>
      <c r="H2130" s="5" t="s">
        <v>173</v>
      </c>
      <c r="I2130">
        <v>43086</v>
      </c>
      <c r="J2130">
        <v>188</v>
      </c>
      <c r="K2130">
        <v>128.4</v>
      </c>
      <c r="L2130">
        <v>1</v>
      </c>
      <c r="M2130">
        <v>4237.2</v>
      </c>
      <c r="N2130">
        <v>2990.482</v>
      </c>
      <c r="O2130">
        <v>2990.482</v>
      </c>
      <c r="P2130">
        <v>128.4</v>
      </c>
      <c r="Q2130">
        <v>33</v>
      </c>
      <c r="R2130">
        <v>1246.7180000000001</v>
      </c>
      <c r="S2130">
        <v>2018</v>
      </c>
      <c r="T2130">
        <v>6</v>
      </c>
      <c r="U2130">
        <v>25</v>
      </c>
    </row>
    <row r="2131" spans="1:21" x14ac:dyDescent="0.3">
      <c r="A2131" s="5" t="s">
        <v>168</v>
      </c>
      <c r="B2131" s="5" t="s">
        <v>206</v>
      </c>
      <c r="C2131" s="5" t="s">
        <v>125</v>
      </c>
      <c r="D2131" s="5" t="s">
        <v>299</v>
      </c>
      <c r="E2131" s="5" t="s">
        <v>227</v>
      </c>
      <c r="F2131" s="6">
        <v>43274</v>
      </c>
      <c r="G2131" s="5" t="s">
        <v>148</v>
      </c>
      <c r="H2131" s="5" t="s">
        <v>190</v>
      </c>
      <c r="I2131">
        <v>43194</v>
      </c>
      <c r="J2131">
        <v>80</v>
      </c>
      <c r="K2131">
        <v>-24.5</v>
      </c>
      <c r="L2131">
        <v>-1</v>
      </c>
      <c r="M2131">
        <v>-1560</v>
      </c>
      <c r="N2131">
        <v>-1008.2</v>
      </c>
      <c r="O2131">
        <v>-1008.2</v>
      </c>
      <c r="P2131">
        <v>24.5</v>
      </c>
      <c r="Q2131">
        <v>63.673499999999997</v>
      </c>
      <c r="R2131">
        <v>-551.79999999999995</v>
      </c>
      <c r="S2131">
        <v>2018</v>
      </c>
      <c r="T2131">
        <v>6</v>
      </c>
      <c r="U2131">
        <v>25</v>
      </c>
    </row>
    <row r="2132" spans="1:21" x14ac:dyDescent="0.3">
      <c r="A2132" s="5" t="s">
        <v>168</v>
      </c>
      <c r="B2132" s="5" t="s">
        <v>206</v>
      </c>
      <c r="C2132" s="5" t="s">
        <v>125</v>
      </c>
      <c r="D2132" s="5" t="s">
        <v>299</v>
      </c>
      <c r="E2132" s="5" t="s">
        <v>172</v>
      </c>
      <c r="F2132" s="6">
        <v>43274</v>
      </c>
      <c r="G2132" s="5" t="s">
        <v>148</v>
      </c>
      <c r="H2132" s="5" t="s">
        <v>190</v>
      </c>
      <c r="I2132">
        <v>43194</v>
      </c>
      <c r="J2132">
        <v>80</v>
      </c>
      <c r="K2132">
        <v>24.5</v>
      </c>
      <c r="L2132">
        <v>1</v>
      </c>
      <c r="M2132">
        <v>1168</v>
      </c>
      <c r="N2132">
        <v>1008.2</v>
      </c>
      <c r="O2132">
        <v>1008.2</v>
      </c>
      <c r="P2132">
        <v>24.5</v>
      </c>
      <c r="Q2132">
        <v>47.673499999999997</v>
      </c>
      <c r="R2132">
        <v>159.80000000000001</v>
      </c>
      <c r="S2132">
        <v>2018</v>
      </c>
      <c r="T2132">
        <v>6</v>
      </c>
      <c r="U2132">
        <v>25</v>
      </c>
    </row>
    <row r="2133" spans="1:21" x14ac:dyDescent="0.3">
      <c r="A2133" s="5" t="s">
        <v>168</v>
      </c>
      <c r="B2133" s="5" t="s">
        <v>175</v>
      </c>
      <c r="C2133" s="5" t="s">
        <v>89</v>
      </c>
      <c r="D2133" s="5" t="s">
        <v>295</v>
      </c>
      <c r="E2133" s="5" t="s">
        <v>172</v>
      </c>
      <c r="F2133" s="6">
        <v>43277</v>
      </c>
      <c r="G2133" s="5" t="s">
        <v>148</v>
      </c>
      <c r="H2133" s="5" t="s">
        <v>215</v>
      </c>
      <c r="I2133">
        <v>43103</v>
      </c>
      <c r="J2133">
        <v>174</v>
      </c>
      <c r="K2133">
        <v>368</v>
      </c>
      <c r="L2133">
        <v>3</v>
      </c>
      <c r="M2133">
        <v>10488</v>
      </c>
      <c r="N2133">
        <v>9292.2469999999994</v>
      </c>
      <c r="O2133">
        <v>3097.4160000000002</v>
      </c>
      <c r="P2133">
        <v>122.66666666666667</v>
      </c>
      <c r="Q2133">
        <v>28.5</v>
      </c>
      <c r="R2133">
        <v>1195.7529999999999</v>
      </c>
      <c r="S2133">
        <v>2018</v>
      </c>
      <c r="T2133">
        <v>6</v>
      </c>
      <c r="U2133">
        <v>26</v>
      </c>
    </row>
    <row r="2134" spans="1:21" x14ac:dyDescent="0.3">
      <c r="A2134" s="5" t="s">
        <v>168</v>
      </c>
      <c r="B2134" s="5" t="s">
        <v>175</v>
      </c>
      <c r="C2134" s="5" t="s">
        <v>89</v>
      </c>
      <c r="D2134" s="5" t="s">
        <v>295</v>
      </c>
      <c r="E2134" s="5" t="s">
        <v>172</v>
      </c>
      <c r="F2134" s="6">
        <v>43277</v>
      </c>
      <c r="G2134" s="5" t="s">
        <v>148</v>
      </c>
      <c r="H2134" s="5" t="s">
        <v>199</v>
      </c>
      <c r="I2134">
        <v>43103</v>
      </c>
      <c r="J2134">
        <v>174</v>
      </c>
      <c r="K2134">
        <v>456</v>
      </c>
      <c r="L2134">
        <v>4</v>
      </c>
      <c r="M2134">
        <v>12996</v>
      </c>
      <c r="N2134">
        <v>12389.663</v>
      </c>
      <c r="O2134">
        <v>3097.4160000000002</v>
      </c>
      <c r="P2134">
        <v>114</v>
      </c>
      <c r="Q2134">
        <v>28.5</v>
      </c>
      <c r="R2134">
        <v>606.33699999999999</v>
      </c>
      <c r="S2134">
        <v>2018</v>
      </c>
      <c r="T2134">
        <v>6</v>
      </c>
      <c r="U2134">
        <v>26</v>
      </c>
    </row>
    <row r="2135" spans="1:21" x14ac:dyDescent="0.3">
      <c r="A2135" s="5" t="s">
        <v>168</v>
      </c>
      <c r="B2135" s="5" t="s">
        <v>175</v>
      </c>
      <c r="C2135" s="5" t="s">
        <v>89</v>
      </c>
      <c r="D2135" s="5" t="s">
        <v>295</v>
      </c>
      <c r="E2135" s="5" t="s">
        <v>172</v>
      </c>
      <c r="F2135" s="6">
        <v>43277</v>
      </c>
      <c r="G2135" s="5" t="s">
        <v>148</v>
      </c>
      <c r="H2135" s="5" t="s">
        <v>200</v>
      </c>
      <c r="I2135">
        <v>43103</v>
      </c>
      <c r="J2135">
        <v>174</v>
      </c>
      <c r="K2135">
        <v>700</v>
      </c>
      <c r="L2135">
        <v>6</v>
      </c>
      <c r="M2135">
        <v>19950</v>
      </c>
      <c r="N2135">
        <v>18584.494999999999</v>
      </c>
      <c r="O2135">
        <v>3097.4160000000002</v>
      </c>
      <c r="P2135">
        <v>116.66666666666667</v>
      </c>
      <c r="Q2135">
        <v>28.5</v>
      </c>
      <c r="R2135">
        <v>1365.5050000000001</v>
      </c>
      <c r="S2135">
        <v>2018</v>
      </c>
      <c r="T2135">
        <v>6</v>
      </c>
      <c r="U2135">
        <v>26</v>
      </c>
    </row>
    <row r="2136" spans="1:21" x14ac:dyDescent="0.3">
      <c r="A2136" s="5" t="s">
        <v>168</v>
      </c>
      <c r="B2136" s="5" t="s">
        <v>175</v>
      </c>
      <c r="C2136" s="5" t="s">
        <v>89</v>
      </c>
      <c r="D2136" s="5" t="s">
        <v>295</v>
      </c>
      <c r="E2136" s="5" t="s">
        <v>172</v>
      </c>
      <c r="F2136" s="6">
        <v>43277</v>
      </c>
      <c r="G2136" s="5" t="s">
        <v>148</v>
      </c>
      <c r="H2136" s="5" t="s">
        <v>262</v>
      </c>
      <c r="I2136">
        <v>43103</v>
      </c>
      <c r="J2136">
        <v>174</v>
      </c>
      <c r="K2136">
        <v>705</v>
      </c>
      <c r="L2136">
        <v>6</v>
      </c>
      <c r="M2136">
        <v>20092.5</v>
      </c>
      <c r="N2136">
        <v>18584.494999999999</v>
      </c>
      <c r="O2136">
        <v>3097.4160000000002</v>
      </c>
      <c r="P2136">
        <v>117.5</v>
      </c>
      <c r="Q2136">
        <v>28.5</v>
      </c>
      <c r="R2136">
        <v>1508.0050000000001</v>
      </c>
      <c r="S2136">
        <v>2018</v>
      </c>
      <c r="T2136">
        <v>6</v>
      </c>
      <c r="U2136">
        <v>26</v>
      </c>
    </row>
    <row r="2137" spans="1:21" x14ac:dyDescent="0.3">
      <c r="A2137" s="5" t="s">
        <v>168</v>
      </c>
      <c r="B2137" s="5" t="s">
        <v>169</v>
      </c>
      <c r="C2137" s="5" t="s">
        <v>170</v>
      </c>
      <c r="D2137" s="5" t="s">
        <v>290</v>
      </c>
      <c r="E2137" s="5" t="s">
        <v>172</v>
      </c>
      <c r="F2137" s="6">
        <v>43278</v>
      </c>
      <c r="G2137" s="5" t="s">
        <v>148</v>
      </c>
      <c r="H2137" s="5" t="s">
        <v>173</v>
      </c>
      <c r="I2137">
        <v>43083</v>
      </c>
      <c r="J2137">
        <v>195</v>
      </c>
      <c r="K2137">
        <v>123.5</v>
      </c>
      <c r="L2137">
        <v>1</v>
      </c>
      <c r="M2137">
        <v>4075.5</v>
      </c>
      <c r="N2137">
        <v>2689.6289999999999</v>
      </c>
      <c r="O2137">
        <v>2689.6289999999999</v>
      </c>
      <c r="P2137">
        <v>123.5</v>
      </c>
      <c r="Q2137">
        <v>33</v>
      </c>
      <c r="R2137">
        <v>1385.8710000000001</v>
      </c>
      <c r="S2137">
        <v>2018</v>
      </c>
      <c r="T2137">
        <v>6</v>
      </c>
      <c r="U2137">
        <v>26</v>
      </c>
    </row>
    <row r="2138" spans="1:21" x14ac:dyDescent="0.3">
      <c r="A2138" s="5" t="s">
        <v>168</v>
      </c>
      <c r="B2138" s="5" t="s">
        <v>175</v>
      </c>
      <c r="C2138" s="5" t="s">
        <v>83</v>
      </c>
      <c r="D2138" s="5" t="s">
        <v>302</v>
      </c>
      <c r="E2138" s="5" t="s">
        <v>172</v>
      </c>
      <c r="F2138" s="6">
        <v>43278</v>
      </c>
      <c r="G2138" s="5" t="s">
        <v>148</v>
      </c>
      <c r="H2138" s="5" t="s">
        <v>212</v>
      </c>
      <c r="I2138">
        <v>43106</v>
      </c>
      <c r="J2138">
        <v>172</v>
      </c>
      <c r="K2138">
        <v>141.5</v>
      </c>
      <c r="L2138">
        <v>1</v>
      </c>
      <c r="M2138">
        <v>4245</v>
      </c>
      <c r="N2138">
        <v>3031.56</v>
      </c>
      <c r="O2138">
        <v>3031.56</v>
      </c>
      <c r="P2138">
        <v>141.5</v>
      </c>
      <c r="Q2138">
        <v>30</v>
      </c>
      <c r="R2138">
        <v>1213.44</v>
      </c>
      <c r="S2138">
        <v>2018</v>
      </c>
      <c r="T2138">
        <v>6</v>
      </c>
      <c r="U2138">
        <v>26</v>
      </c>
    </row>
    <row r="2139" spans="1:21" x14ac:dyDescent="0.3">
      <c r="A2139" s="5" t="s">
        <v>168</v>
      </c>
      <c r="B2139" s="5" t="s">
        <v>175</v>
      </c>
      <c r="C2139" s="5" t="s">
        <v>83</v>
      </c>
      <c r="D2139" s="5" t="s">
        <v>302</v>
      </c>
      <c r="E2139" s="5" t="s">
        <v>172</v>
      </c>
      <c r="F2139" s="6">
        <v>43278</v>
      </c>
      <c r="G2139" s="5" t="s">
        <v>148</v>
      </c>
      <c r="H2139" s="5" t="s">
        <v>194</v>
      </c>
      <c r="I2139">
        <v>43106</v>
      </c>
      <c r="J2139">
        <v>172</v>
      </c>
      <c r="K2139">
        <v>256</v>
      </c>
      <c r="L2139">
        <v>2</v>
      </c>
      <c r="M2139">
        <v>7808</v>
      </c>
      <c r="N2139">
        <v>6063.1189999999997</v>
      </c>
      <c r="O2139">
        <v>3031.56</v>
      </c>
      <c r="P2139">
        <v>128</v>
      </c>
      <c r="Q2139">
        <v>30.5</v>
      </c>
      <c r="R2139">
        <v>1744.8810000000001</v>
      </c>
      <c r="S2139">
        <v>2018</v>
      </c>
      <c r="T2139">
        <v>6</v>
      </c>
      <c r="U2139">
        <v>26</v>
      </c>
    </row>
    <row r="2140" spans="1:21" x14ac:dyDescent="0.3">
      <c r="A2140" s="5" t="s">
        <v>168</v>
      </c>
      <c r="B2140" s="5" t="s">
        <v>175</v>
      </c>
      <c r="C2140" s="5" t="s">
        <v>83</v>
      </c>
      <c r="D2140" s="5" t="s">
        <v>302</v>
      </c>
      <c r="E2140" s="5" t="s">
        <v>172</v>
      </c>
      <c r="F2140" s="6">
        <v>43278</v>
      </c>
      <c r="G2140" s="5" t="s">
        <v>148</v>
      </c>
      <c r="H2140" s="5" t="s">
        <v>263</v>
      </c>
      <c r="I2140">
        <v>43106</v>
      </c>
      <c r="J2140">
        <v>172</v>
      </c>
      <c r="K2140">
        <v>740</v>
      </c>
      <c r="L2140">
        <v>6</v>
      </c>
      <c r="M2140">
        <v>21460</v>
      </c>
      <c r="N2140">
        <v>18189.357</v>
      </c>
      <c r="O2140">
        <v>3031.56</v>
      </c>
      <c r="P2140">
        <v>123.33333333333333</v>
      </c>
      <c r="Q2140">
        <v>29</v>
      </c>
      <c r="R2140">
        <v>3270.643</v>
      </c>
      <c r="S2140">
        <v>2018</v>
      </c>
      <c r="T2140">
        <v>6</v>
      </c>
      <c r="U2140">
        <v>26</v>
      </c>
    </row>
    <row r="2141" spans="1:21" x14ac:dyDescent="0.3">
      <c r="A2141" s="5" t="s">
        <v>168</v>
      </c>
      <c r="B2141" s="5" t="s">
        <v>175</v>
      </c>
      <c r="C2141" s="5" t="s">
        <v>83</v>
      </c>
      <c r="D2141" s="5" t="s">
        <v>302</v>
      </c>
      <c r="E2141" s="5" t="s">
        <v>172</v>
      </c>
      <c r="F2141" s="6">
        <v>43278</v>
      </c>
      <c r="G2141" s="5" t="s">
        <v>148</v>
      </c>
      <c r="H2141" s="5" t="s">
        <v>173</v>
      </c>
      <c r="I2141">
        <v>43106</v>
      </c>
      <c r="J2141">
        <v>172</v>
      </c>
      <c r="K2141">
        <v>62.5</v>
      </c>
      <c r="L2141">
        <v>1</v>
      </c>
      <c r="M2141">
        <v>2062.5</v>
      </c>
      <c r="N2141">
        <v>3031.56</v>
      </c>
      <c r="O2141">
        <v>3031.56</v>
      </c>
      <c r="P2141">
        <v>62.5</v>
      </c>
      <c r="Q2141">
        <v>33</v>
      </c>
      <c r="R2141">
        <v>-969.06</v>
      </c>
      <c r="S2141">
        <v>2018</v>
      </c>
      <c r="T2141">
        <v>6</v>
      </c>
      <c r="U2141">
        <v>26</v>
      </c>
    </row>
    <row r="2142" spans="1:21" x14ac:dyDescent="0.3">
      <c r="A2142" s="5" t="s">
        <v>168</v>
      </c>
      <c r="B2142" s="5" t="s">
        <v>175</v>
      </c>
      <c r="C2142" s="5" t="s">
        <v>85</v>
      </c>
      <c r="D2142" s="5" t="s">
        <v>304</v>
      </c>
      <c r="E2142" s="5" t="s">
        <v>172</v>
      </c>
      <c r="F2142" s="6">
        <v>43278</v>
      </c>
      <c r="G2142" s="5" t="s">
        <v>148</v>
      </c>
      <c r="H2142" s="5" t="s">
        <v>173</v>
      </c>
      <c r="I2142">
        <v>43116</v>
      </c>
      <c r="J2142">
        <v>162</v>
      </c>
      <c r="K2142">
        <v>85.5</v>
      </c>
      <c r="L2142">
        <v>1</v>
      </c>
      <c r="M2142">
        <v>2821.5</v>
      </c>
      <c r="N2142">
        <v>2786.864</v>
      </c>
      <c r="O2142">
        <v>2786.864</v>
      </c>
      <c r="P2142">
        <v>85.5</v>
      </c>
      <c r="Q2142">
        <v>33</v>
      </c>
      <c r="R2142">
        <v>34.636000000000003</v>
      </c>
      <c r="S2142">
        <v>2018</v>
      </c>
      <c r="T2142">
        <v>6</v>
      </c>
      <c r="U2142">
        <v>26</v>
      </c>
    </row>
    <row r="2143" spans="1:21" x14ac:dyDescent="0.3">
      <c r="A2143" s="5" t="s">
        <v>168</v>
      </c>
      <c r="B2143" s="5" t="s">
        <v>175</v>
      </c>
      <c r="C2143" s="5" t="s">
        <v>89</v>
      </c>
      <c r="D2143" s="5" t="s">
        <v>295</v>
      </c>
      <c r="E2143" s="5" t="s">
        <v>172</v>
      </c>
      <c r="F2143" s="6">
        <v>43278</v>
      </c>
      <c r="G2143" s="5" t="s">
        <v>148</v>
      </c>
      <c r="H2143" s="5" t="s">
        <v>173</v>
      </c>
      <c r="I2143">
        <v>43103</v>
      </c>
      <c r="J2143">
        <v>175</v>
      </c>
      <c r="K2143">
        <v>110</v>
      </c>
      <c r="L2143">
        <v>1</v>
      </c>
      <c r="M2143">
        <v>3630</v>
      </c>
      <c r="N2143">
        <v>3097.4160000000002</v>
      </c>
      <c r="O2143">
        <v>3097.4160000000002</v>
      </c>
      <c r="P2143">
        <v>110</v>
      </c>
      <c r="Q2143">
        <v>33</v>
      </c>
      <c r="R2143">
        <v>532.58399999999995</v>
      </c>
      <c r="S2143">
        <v>2018</v>
      </c>
      <c r="T2143">
        <v>6</v>
      </c>
      <c r="U2143">
        <v>26</v>
      </c>
    </row>
    <row r="2144" spans="1:21" x14ac:dyDescent="0.3">
      <c r="A2144" s="5" t="s">
        <v>168</v>
      </c>
      <c r="B2144" s="5" t="s">
        <v>206</v>
      </c>
      <c r="C2144" s="5" t="s">
        <v>107</v>
      </c>
      <c r="D2144" s="5" t="s">
        <v>300</v>
      </c>
      <c r="E2144" s="5" t="s">
        <v>172</v>
      </c>
      <c r="F2144" s="6">
        <v>43278</v>
      </c>
      <c r="G2144" s="5" t="s">
        <v>148</v>
      </c>
      <c r="H2144" s="5" t="s">
        <v>197</v>
      </c>
      <c r="I2144">
        <v>43093</v>
      </c>
      <c r="J2144">
        <v>185</v>
      </c>
      <c r="K2144">
        <v>593.4</v>
      </c>
      <c r="L2144">
        <v>5</v>
      </c>
      <c r="M2144">
        <v>18098.7</v>
      </c>
      <c r="N2144">
        <v>15069.816000000001</v>
      </c>
      <c r="O2144">
        <v>3013.9630000000002</v>
      </c>
      <c r="P2144">
        <v>118.67999999999999</v>
      </c>
      <c r="Q2144">
        <v>30.5</v>
      </c>
      <c r="R2144">
        <v>3028.884</v>
      </c>
      <c r="S2144">
        <v>2018</v>
      </c>
      <c r="T2144">
        <v>6</v>
      </c>
      <c r="U2144">
        <v>26</v>
      </c>
    </row>
    <row r="2145" spans="1:21" x14ac:dyDescent="0.3">
      <c r="A2145" s="5" t="s">
        <v>168</v>
      </c>
      <c r="B2145" s="5" t="s">
        <v>206</v>
      </c>
      <c r="C2145" s="5" t="s">
        <v>107</v>
      </c>
      <c r="D2145" s="5" t="s">
        <v>300</v>
      </c>
      <c r="E2145" s="5" t="s">
        <v>172</v>
      </c>
      <c r="F2145" s="6">
        <v>43278</v>
      </c>
      <c r="G2145" s="5" t="s">
        <v>148</v>
      </c>
      <c r="H2145" s="5" t="s">
        <v>209</v>
      </c>
      <c r="I2145">
        <v>43093</v>
      </c>
      <c r="J2145">
        <v>185</v>
      </c>
      <c r="K2145">
        <v>372</v>
      </c>
      <c r="L2145">
        <v>3</v>
      </c>
      <c r="M2145">
        <v>11346</v>
      </c>
      <c r="N2145">
        <v>9041.8889999999992</v>
      </c>
      <c r="O2145">
        <v>3013.9630000000002</v>
      </c>
      <c r="P2145">
        <v>124</v>
      </c>
      <c r="Q2145">
        <v>30.5</v>
      </c>
      <c r="R2145">
        <v>2304.1109999999999</v>
      </c>
      <c r="S2145">
        <v>2018</v>
      </c>
      <c r="T2145">
        <v>6</v>
      </c>
      <c r="U2145">
        <v>26</v>
      </c>
    </row>
    <row r="2146" spans="1:21" x14ac:dyDescent="0.3">
      <c r="A2146" s="5" t="s">
        <v>168</v>
      </c>
      <c r="B2146" s="5" t="s">
        <v>206</v>
      </c>
      <c r="C2146" s="5" t="s">
        <v>107</v>
      </c>
      <c r="D2146" s="5" t="s">
        <v>300</v>
      </c>
      <c r="E2146" s="5" t="s">
        <v>172</v>
      </c>
      <c r="F2146" s="6">
        <v>43278</v>
      </c>
      <c r="G2146" s="5" t="s">
        <v>148</v>
      </c>
      <c r="H2146" s="5" t="s">
        <v>173</v>
      </c>
      <c r="I2146">
        <v>43093</v>
      </c>
      <c r="J2146">
        <v>185</v>
      </c>
      <c r="K2146">
        <v>1559.6</v>
      </c>
      <c r="L2146">
        <v>13</v>
      </c>
      <c r="M2146">
        <v>53026.400000000001</v>
      </c>
      <c r="N2146">
        <v>39181.519999999997</v>
      </c>
      <c r="O2146">
        <v>3013.9630000000002</v>
      </c>
      <c r="P2146">
        <v>119.96923076923076</v>
      </c>
      <c r="Q2146">
        <v>34</v>
      </c>
      <c r="R2146">
        <v>13844.88</v>
      </c>
      <c r="S2146">
        <v>2018</v>
      </c>
      <c r="T2146">
        <v>6</v>
      </c>
      <c r="U2146">
        <v>26</v>
      </c>
    </row>
    <row r="2147" spans="1:21" x14ac:dyDescent="0.3">
      <c r="A2147" s="5" t="s">
        <v>168</v>
      </c>
      <c r="B2147" s="5" t="s">
        <v>206</v>
      </c>
      <c r="C2147" s="5" t="s">
        <v>108</v>
      </c>
      <c r="D2147" s="5" t="s">
        <v>275</v>
      </c>
      <c r="E2147" s="5" t="s">
        <v>172</v>
      </c>
      <c r="F2147" s="6">
        <v>43278</v>
      </c>
      <c r="G2147" s="5" t="s">
        <v>148</v>
      </c>
      <c r="H2147" s="5" t="s">
        <v>178</v>
      </c>
      <c r="I2147">
        <v>43100</v>
      </c>
      <c r="J2147">
        <v>178</v>
      </c>
      <c r="K2147">
        <v>115.8</v>
      </c>
      <c r="L2147">
        <v>1</v>
      </c>
      <c r="M2147">
        <v>3531.9</v>
      </c>
      <c r="N2147">
        <v>3025.9549999999999</v>
      </c>
      <c r="O2147">
        <v>3025.9549999999999</v>
      </c>
      <c r="P2147">
        <v>115.8</v>
      </c>
      <c r="Q2147">
        <v>30.5</v>
      </c>
      <c r="R2147">
        <v>505.94499999999999</v>
      </c>
      <c r="S2147">
        <v>2018</v>
      </c>
      <c r="T2147">
        <v>6</v>
      </c>
      <c r="U2147">
        <v>26</v>
      </c>
    </row>
    <row r="2148" spans="1:21" x14ac:dyDescent="0.3">
      <c r="A2148" s="5" t="s">
        <v>168</v>
      </c>
      <c r="B2148" s="5" t="s">
        <v>169</v>
      </c>
      <c r="C2148" s="5" t="s">
        <v>170</v>
      </c>
      <c r="D2148" s="5" t="s">
        <v>290</v>
      </c>
      <c r="E2148" s="5" t="s">
        <v>172</v>
      </c>
      <c r="F2148" s="6">
        <v>43279</v>
      </c>
      <c r="G2148" s="5" t="s">
        <v>148</v>
      </c>
      <c r="H2148" s="5" t="s">
        <v>217</v>
      </c>
      <c r="I2148">
        <v>43083</v>
      </c>
      <c r="J2148">
        <v>196</v>
      </c>
      <c r="K2148">
        <v>1096</v>
      </c>
      <c r="L2148">
        <v>10</v>
      </c>
      <c r="M2148">
        <v>33428</v>
      </c>
      <c r="N2148">
        <v>26896.29</v>
      </c>
      <c r="O2148">
        <v>2689.6289999999999</v>
      </c>
      <c r="P2148">
        <v>109.6</v>
      </c>
      <c r="Q2148">
        <v>30.5</v>
      </c>
      <c r="R2148">
        <v>6531.71</v>
      </c>
      <c r="S2148">
        <v>2018</v>
      </c>
      <c r="T2148">
        <v>6</v>
      </c>
      <c r="U2148">
        <v>26</v>
      </c>
    </row>
    <row r="2149" spans="1:21" x14ac:dyDescent="0.3">
      <c r="A2149" s="5" t="s">
        <v>168</v>
      </c>
      <c r="B2149" s="5" t="s">
        <v>175</v>
      </c>
      <c r="C2149" s="5" t="s">
        <v>83</v>
      </c>
      <c r="D2149" s="5" t="s">
        <v>302</v>
      </c>
      <c r="E2149" s="5" t="s">
        <v>172</v>
      </c>
      <c r="F2149" s="6">
        <v>43279</v>
      </c>
      <c r="G2149" s="5" t="s">
        <v>148</v>
      </c>
      <c r="H2149" s="5" t="s">
        <v>204</v>
      </c>
      <c r="I2149">
        <v>43106</v>
      </c>
      <c r="J2149">
        <v>173</v>
      </c>
      <c r="K2149">
        <v>342</v>
      </c>
      <c r="L2149">
        <v>3</v>
      </c>
      <c r="M2149">
        <v>10431</v>
      </c>
      <c r="N2149">
        <v>9094.6790000000001</v>
      </c>
      <c r="O2149">
        <v>3031.56</v>
      </c>
      <c r="P2149">
        <v>114</v>
      </c>
      <c r="Q2149">
        <v>30.5</v>
      </c>
      <c r="R2149">
        <v>1336.3209999999999</v>
      </c>
      <c r="S2149">
        <v>2018</v>
      </c>
      <c r="T2149">
        <v>6</v>
      </c>
      <c r="U2149">
        <v>26</v>
      </c>
    </row>
    <row r="2150" spans="1:21" x14ac:dyDescent="0.3">
      <c r="A2150" s="5" t="s">
        <v>168</v>
      </c>
      <c r="B2150" s="5" t="s">
        <v>175</v>
      </c>
      <c r="C2150" s="5" t="s">
        <v>85</v>
      </c>
      <c r="D2150" s="5" t="s">
        <v>304</v>
      </c>
      <c r="E2150" s="5" t="s">
        <v>172</v>
      </c>
      <c r="F2150" s="6">
        <v>43279</v>
      </c>
      <c r="G2150" s="5" t="s">
        <v>148</v>
      </c>
      <c r="H2150" s="5" t="s">
        <v>216</v>
      </c>
      <c r="I2150">
        <v>43116</v>
      </c>
      <c r="J2150">
        <v>163</v>
      </c>
      <c r="K2150">
        <v>256</v>
      </c>
      <c r="L2150">
        <v>2</v>
      </c>
      <c r="M2150">
        <v>7808</v>
      </c>
      <c r="N2150">
        <v>5573.7269999999999</v>
      </c>
      <c r="O2150">
        <v>2786.864</v>
      </c>
      <c r="P2150">
        <v>128</v>
      </c>
      <c r="Q2150">
        <v>30.5</v>
      </c>
      <c r="R2150">
        <v>2234.2730000000001</v>
      </c>
      <c r="S2150">
        <v>2018</v>
      </c>
      <c r="T2150">
        <v>6</v>
      </c>
      <c r="U2150">
        <v>26</v>
      </c>
    </row>
    <row r="2151" spans="1:21" x14ac:dyDescent="0.3">
      <c r="A2151" s="5" t="s">
        <v>168</v>
      </c>
      <c r="B2151" s="5" t="s">
        <v>175</v>
      </c>
      <c r="C2151" s="5" t="s">
        <v>85</v>
      </c>
      <c r="D2151" s="5" t="s">
        <v>304</v>
      </c>
      <c r="E2151" s="5" t="s">
        <v>172</v>
      </c>
      <c r="F2151" s="6">
        <v>43279</v>
      </c>
      <c r="G2151" s="5" t="s">
        <v>148</v>
      </c>
      <c r="H2151" s="5" t="s">
        <v>203</v>
      </c>
      <c r="I2151">
        <v>43116</v>
      </c>
      <c r="J2151">
        <v>163</v>
      </c>
      <c r="K2151">
        <v>110</v>
      </c>
      <c r="L2151">
        <v>1</v>
      </c>
      <c r="M2151">
        <v>3355</v>
      </c>
      <c r="N2151">
        <v>2786.864</v>
      </c>
      <c r="O2151">
        <v>2786.864</v>
      </c>
      <c r="P2151">
        <v>110</v>
      </c>
      <c r="Q2151">
        <v>30.5</v>
      </c>
      <c r="R2151">
        <v>568.13599999999997</v>
      </c>
      <c r="S2151">
        <v>2018</v>
      </c>
      <c r="T2151">
        <v>6</v>
      </c>
      <c r="U2151">
        <v>26</v>
      </c>
    </row>
    <row r="2152" spans="1:21" x14ac:dyDescent="0.3">
      <c r="A2152" s="5" t="s">
        <v>168</v>
      </c>
      <c r="B2152" s="5" t="s">
        <v>175</v>
      </c>
      <c r="C2152" s="5" t="s">
        <v>85</v>
      </c>
      <c r="D2152" s="5" t="s">
        <v>304</v>
      </c>
      <c r="E2152" s="5" t="s">
        <v>172</v>
      </c>
      <c r="F2152" s="6">
        <v>43279</v>
      </c>
      <c r="G2152" s="5" t="s">
        <v>148</v>
      </c>
      <c r="H2152" s="5" t="s">
        <v>237</v>
      </c>
      <c r="I2152">
        <v>43116</v>
      </c>
      <c r="J2152">
        <v>163</v>
      </c>
      <c r="K2152">
        <v>104</v>
      </c>
      <c r="L2152">
        <v>1</v>
      </c>
      <c r="M2152">
        <v>3172</v>
      </c>
      <c r="N2152">
        <v>2786.864</v>
      </c>
      <c r="O2152">
        <v>2786.864</v>
      </c>
      <c r="P2152">
        <v>104</v>
      </c>
      <c r="Q2152">
        <v>30.5</v>
      </c>
      <c r="R2152">
        <v>385.13600000000002</v>
      </c>
      <c r="S2152">
        <v>2018</v>
      </c>
      <c r="T2152">
        <v>6</v>
      </c>
      <c r="U2152">
        <v>26</v>
      </c>
    </row>
    <row r="2153" spans="1:21" x14ac:dyDescent="0.3">
      <c r="A2153" s="5" t="s">
        <v>168</v>
      </c>
      <c r="B2153" s="5" t="s">
        <v>175</v>
      </c>
      <c r="C2153" s="5" t="s">
        <v>85</v>
      </c>
      <c r="D2153" s="5" t="s">
        <v>304</v>
      </c>
      <c r="E2153" s="5" t="s">
        <v>172</v>
      </c>
      <c r="F2153" s="6">
        <v>43279</v>
      </c>
      <c r="G2153" s="5" t="s">
        <v>148</v>
      </c>
      <c r="H2153" s="5" t="s">
        <v>222</v>
      </c>
      <c r="I2153">
        <v>43116</v>
      </c>
      <c r="J2153">
        <v>163</v>
      </c>
      <c r="K2153">
        <v>120</v>
      </c>
      <c r="L2153">
        <v>1</v>
      </c>
      <c r="M2153">
        <v>3660</v>
      </c>
      <c r="N2153">
        <v>2786.864</v>
      </c>
      <c r="O2153">
        <v>2786.864</v>
      </c>
      <c r="P2153">
        <v>120</v>
      </c>
      <c r="Q2153">
        <v>30.5</v>
      </c>
      <c r="R2153">
        <v>873.13599999999997</v>
      </c>
      <c r="S2153">
        <v>2018</v>
      </c>
      <c r="T2153">
        <v>6</v>
      </c>
      <c r="U2153">
        <v>26</v>
      </c>
    </row>
    <row r="2154" spans="1:21" x14ac:dyDescent="0.3">
      <c r="A2154" s="5" t="s">
        <v>168</v>
      </c>
      <c r="B2154" s="5" t="s">
        <v>175</v>
      </c>
      <c r="C2154" s="5" t="s">
        <v>85</v>
      </c>
      <c r="D2154" s="5" t="s">
        <v>304</v>
      </c>
      <c r="E2154" s="5" t="s">
        <v>172</v>
      </c>
      <c r="F2154" s="6">
        <v>43279</v>
      </c>
      <c r="G2154" s="5" t="s">
        <v>148</v>
      </c>
      <c r="H2154" s="5" t="s">
        <v>182</v>
      </c>
      <c r="I2154">
        <v>43116</v>
      </c>
      <c r="J2154">
        <v>163</v>
      </c>
      <c r="K2154">
        <v>200</v>
      </c>
      <c r="L2154">
        <v>2</v>
      </c>
      <c r="M2154">
        <v>6100</v>
      </c>
      <c r="N2154">
        <v>5573.7269999999999</v>
      </c>
      <c r="O2154">
        <v>2786.864</v>
      </c>
      <c r="P2154">
        <v>100</v>
      </c>
      <c r="Q2154">
        <v>30.5</v>
      </c>
      <c r="R2154">
        <v>526.27300000000002</v>
      </c>
      <c r="S2154">
        <v>2018</v>
      </c>
      <c r="T2154">
        <v>6</v>
      </c>
      <c r="U2154">
        <v>26</v>
      </c>
    </row>
    <row r="2155" spans="1:21" x14ac:dyDescent="0.3">
      <c r="A2155" s="5" t="s">
        <v>168</v>
      </c>
      <c r="B2155" s="5" t="s">
        <v>175</v>
      </c>
      <c r="C2155" s="5" t="s">
        <v>85</v>
      </c>
      <c r="D2155" s="5" t="s">
        <v>304</v>
      </c>
      <c r="E2155" s="5" t="s">
        <v>172</v>
      </c>
      <c r="F2155" s="6">
        <v>43279</v>
      </c>
      <c r="G2155" s="5" t="s">
        <v>148</v>
      </c>
      <c r="H2155" s="5" t="s">
        <v>238</v>
      </c>
      <c r="I2155">
        <v>43116</v>
      </c>
      <c r="J2155">
        <v>163</v>
      </c>
      <c r="K2155">
        <v>210</v>
      </c>
      <c r="L2155">
        <v>2</v>
      </c>
      <c r="M2155">
        <v>12810</v>
      </c>
      <c r="N2155">
        <v>5573.7269999999999</v>
      </c>
      <c r="O2155">
        <v>2786.864</v>
      </c>
      <c r="P2155">
        <v>105</v>
      </c>
      <c r="Q2155">
        <v>61</v>
      </c>
      <c r="R2155">
        <v>7236.2730000000001</v>
      </c>
      <c r="S2155">
        <v>2018</v>
      </c>
      <c r="T2155">
        <v>6</v>
      </c>
      <c r="U2155">
        <v>26</v>
      </c>
    </row>
    <row r="2156" spans="1:21" x14ac:dyDescent="0.3">
      <c r="A2156" s="5" t="s">
        <v>168</v>
      </c>
      <c r="B2156" s="5" t="s">
        <v>175</v>
      </c>
      <c r="C2156" s="5" t="s">
        <v>85</v>
      </c>
      <c r="D2156" s="5" t="s">
        <v>304</v>
      </c>
      <c r="E2156" s="5" t="s">
        <v>227</v>
      </c>
      <c r="F2156" s="6">
        <v>43279</v>
      </c>
      <c r="G2156" s="5" t="s">
        <v>148</v>
      </c>
      <c r="H2156" s="5" t="s">
        <v>238</v>
      </c>
      <c r="I2156">
        <v>43116</v>
      </c>
      <c r="J2156">
        <v>163</v>
      </c>
      <c r="K2156">
        <v>-210</v>
      </c>
      <c r="L2156">
        <v>-2</v>
      </c>
      <c r="M2156">
        <v>-12810</v>
      </c>
      <c r="N2156">
        <v>-5573.7269999999999</v>
      </c>
      <c r="O2156">
        <v>-2786.864</v>
      </c>
      <c r="P2156">
        <v>105</v>
      </c>
      <c r="Q2156">
        <v>61</v>
      </c>
      <c r="R2156">
        <v>-7236.2730000000001</v>
      </c>
      <c r="S2156">
        <v>2018</v>
      </c>
      <c r="T2156">
        <v>6</v>
      </c>
      <c r="U2156">
        <v>26</v>
      </c>
    </row>
    <row r="2157" spans="1:21" x14ac:dyDescent="0.3">
      <c r="A2157" s="5" t="s">
        <v>168</v>
      </c>
      <c r="B2157" s="5" t="s">
        <v>175</v>
      </c>
      <c r="C2157" s="5" t="s">
        <v>85</v>
      </c>
      <c r="D2157" s="5" t="s">
        <v>304</v>
      </c>
      <c r="E2157" s="5" t="s">
        <v>172</v>
      </c>
      <c r="F2157" s="6">
        <v>43279</v>
      </c>
      <c r="G2157" s="5" t="s">
        <v>148</v>
      </c>
      <c r="H2157" s="5" t="s">
        <v>238</v>
      </c>
      <c r="I2157">
        <v>43116</v>
      </c>
      <c r="J2157">
        <v>163</v>
      </c>
      <c r="K2157">
        <v>210</v>
      </c>
      <c r="L2157">
        <v>2</v>
      </c>
      <c r="M2157">
        <v>6405</v>
      </c>
      <c r="N2157">
        <v>5573.7269999999999</v>
      </c>
      <c r="O2157">
        <v>2786.864</v>
      </c>
      <c r="P2157">
        <v>105</v>
      </c>
      <c r="Q2157">
        <v>30.5</v>
      </c>
      <c r="R2157">
        <v>831.27300000000002</v>
      </c>
      <c r="S2157">
        <v>2018</v>
      </c>
      <c r="T2157">
        <v>6</v>
      </c>
      <c r="U2157">
        <v>26</v>
      </c>
    </row>
    <row r="2158" spans="1:21" x14ac:dyDescent="0.3">
      <c r="A2158" s="5" t="s">
        <v>168</v>
      </c>
      <c r="B2158" s="5" t="s">
        <v>175</v>
      </c>
      <c r="C2158" s="5" t="s">
        <v>85</v>
      </c>
      <c r="D2158" s="5" t="s">
        <v>304</v>
      </c>
      <c r="E2158" s="5" t="s">
        <v>172</v>
      </c>
      <c r="F2158" s="6">
        <v>43279</v>
      </c>
      <c r="G2158" s="5" t="s">
        <v>148</v>
      </c>
      <c r="H2158" s="5" t="s">
        <v>184</v>
      </c>
      <c r="I2158">
        <v>43116</v>
      </c>
      <c r="J2158">
        <v>163</v>
      </c>
      <c r="K2158">
        <v>1450</v>
      </c>
      <c r="L2158">
        <v>10</v>
      </c>
      <c r="M2158">
        <v>43500</v>
      </c>
      <c r="N2158">
        <v>27868.636999999999</v>
      </c>
      <c r="O2158">
        <v>2786.864</v>
      </c>
      <c r="P2158">
        <v>145</v>
      </c>
      <c r="Q2158">
        <v>30</v>
      </c>
      <c r="R2158">
        <v>15631.362999999999</v>
      </c>
      <c r="S2158">
        <v>2018</v>
      </c>
      <c r="T2158">
        <v>6</v>
      </c>
      <c r="U2158">
        <v>26</v>
      </c>
    </row>
    <row r="2159" spans="1:21" x14ac:dyDescent="0.3">
      <c r="A2159" s="5" t="s">
        <v>168</v>
      </c>
      <c r="B2159" s="5" t="s">
        <v>175</v>
      </c>
      <c r="C2159" s="5" t="s">
        <v>85</v>
      </c>
      <c r="D2159" s="5" t="s">
        <v>304</v>
      </c>
      <c r="E2159" s="5" t="s">
        <v>172</v>
      </c>
      <c r="F2159" s="6">
        <v>43279</v>
      </c>
      <c r="G2159" s="5" t="s">
        <v>148</v>
      </c>
      <c r="H2159" s="5" t="s">
        <v>231</v>
      </c>
      <c r="I2159">
        <v>43116</v>
      </c>
      <c r="J2159">
        <v>163</v>
      </c>
      <c r="K2159">
        <v>102</v>
      </c>
      <c r="L2159">
        <v>1</v>
      </c>
      <c r="M2159">
        <v>3111</v>
      </c>
      <c r="N2159">
        <v>2786.864</v>
      </c>
      <c r="O2159">
        <v>2786.864</v>
      </c>
      <c r="P2159">
        <v>102</v>
      </c>
      <c r="Q2159">
        <v>30.5</v>
      </c>
      <c r="R2159">
        <v>324.13600000000002</v>
      </c>
      <c r="S2159">
        <v>2018</v>
      </c>
      <c r="T2159">
        <v>6</v>
      </c>
      <c r="U2159">
        <v>26</v>
      </c>
    </row>
    <row r="2160" spans="1:21" x14ac:dyDescent="0.3">
      <c r="A2160" s="5" t="s">
        <v>168</v>
      </c>
      <c r="B2160" s="5" t="s">
        <v>175</v>
      </c>
      <c r="C2160" s="5" t="s">
        <v>85</v>
      </c>
      <c r="D2160" s="5" t="s">
        <v>304</v>
      </c>
      <c r="E2160" s="5" t="s">
        <v>172</v>
      </c>
      <c r="F2160" s="6">
        <v>43279</v>
      </c>
      <c r="G2160" s="5" t="s">
        <v>148</v>
      </c>
      <c r="H2160" s="5" t="s">
        <v>201</v>
      </c>
      <c r="I2160">
        <v>43116</v>
      </c>
      <c r="J2160">
        <v>163</v>
      </c>
      <c r="K2160">
        <v>235</v>
      </c>
      <c r="L2160">
        <v>2</v>
      </c>
      <c r="M2160">
        <v>4702</v>
      </c>
      <c r="N2160">
        <v>5573.7269999999999</v>
      </c>
      <c r="O2160">
        <v>2786.864</v>
      </c>
      <c r="P2160">
        <v>117.5</v>
      </c>
      <c r="Q2160">
        <v>20.008500000000002</v>
      </c>
      <c r="R2160">
        <v>-871.72699999999998</v>
      </c>
      <c r="S2160">
        <v>2018</v>
      </c>
      <c r="T2160">
        <v>6</v>
      </c>
      <c r="U2160">
        <v>26</v>
      </c>
    </row>
    <row r="2161" spans="1:21" x14ac:dyDescent="0.3">
      <c r="A2161" s="5" t="s">
        <v>168</v>
      </c>
      <c r="B2161" s="5" t="s">
        <v>175</v>
      </c>
      <c r="C2161" s="5" t="s">
        <v>85</v>
      </c>
      <c r="D2161" s="5" t="s">
        <v>304</v>
      </c>
      <c r="E2161" s="5" t="s">
        <v>172</v>
      </c>
      <c r="F2161" s="6">
        <v>43279</v>
      </c>
      <c r="G2161" s="5" t="s">
        <v>148</v>
      </c>
      <c r="H2161" s="5" t="s">
        <v>190</v>
      </c>
      <c r="I2161">
        <v>43116</v>
      </c>
      <c r="J2161">
        <v>163</v>
      </c>
      <c r="K2161">
        <v>111</v>
      </c>
      <c r="L2161">
        <v>1</v>
      </c>
      <c r="M2161">
        <v>3385.5</v>
      </c>
      <c r="N2161">
        <v>2786.864</v>
      </c>
      <c r="O2161">
        <v>2786.864</v>
      </c>
      <c r="P2161">
        <v>111</v>
      </c>
      <c r="Q2161">
        <v>30.5</v>
      </c>
      <c r="R2161">
        <v>598.63599999999997</v>
      </c>
      <c r="S2161">
        <v>2018</v>
      </c>
      <c r="T2161">
        <v>6</v>
      </c>
      <c r="U2161">
        <v>26</v>
      </c>
    </row>
    <row r="2162" spans="1:21" x14ac:dyDescent="0.3">
      <c r="A2162" s="5" t="s">
        <v>168</v>
      </c>
      <c r="B2162" s="5" t="s">
        <v>175</v>
      </c>
      <c r="C2162" s="5" t="s">
        <v>85</v>
      </c>
      <c r="D2162" s="5" t="s">
        <v>304</v>
      </c>
      <c r="E2162" s="5" t="s">
        <v>172</v>
      </c>
      <c r="F2162" s="6">
        <v>43279</v>
      </c>
      <c r="G2162" s="5" t="s">
        <v>148</v>
      </c>
      <c r="H2162" s="5" t="s">
        <v>202</v>
      </c>
      <c r="I2162">
        <v>43116</v>
      </c>
      <c r="J2162">
        <v>163</v>
      </c>
      <c r="K2162">
        <v>1306</v>
      </c>
      <c r="L2162">
        <v>11</v>
      </c>
      <c r="M2162">
        <v>39833</v>
      </c>
      <c r="N2162">
        <v>30655.501</v>
      </c>
      <c r="O2162">
        <v>2786.864</v>
      </c>
      <c r="P2162">
        <v>118.72727272727273</v>
      </c>
      <c r="Q2162">
        <v>30.5</v>
      </c>
      <c r="R2162">
        <v>9177.4989999999998</v>
      </c>
      <c r="S2162">
        <v>2018</v>
      </c>
      <c r="T2162">
        <v>6</v>
      </c>
      <c r="U2162">
        <v>26</v>
      </c>
    </row>
    <row r="2163" spans="1:21" x14ac:dyDescent="0.3">
      <c r="A2163" s="5" t="s">
        <v>168</v>
      </c>
      <c r="B2163" s="5" t="s">
        <v>175</v>
      </c>
      <c r="C2163" s="5" t="s">
        <v>86</v>
      </c>
      <c r="D2163" s="5" t="s">
        <v>289</v>
      </c>
      <c r="E2163" s="5" t="s">
        <v>172</v>
      </c>
      <c r="F2163" s="6">
        <v>43279</v>
      </c>
      <c r="G2163" s="5" t="s">
        <v>148</v>
      </c>
      <c r="H2163" s="5" t="s">
        <v>230</v>
      </c>
      <c r="I2163">
        <v>43084</v>
      </c>
      <c r="J2163">
        <v>195</v>
      </c>
      <c r="K2163">
        <v>2297</v>
      </c>
      <c r="L2163">
        <v>17</v>
      </c>
      <c r="M2163">
        <v>68910</v>
      </c>
      <c r="N2163">
        <v>44067.682000000001</v>
      </c>
      <c r="O2163">
        <v>2592.2170000000001</v>
      </c>
      <c r="P2163">
        <v>135.11764705882354</v>
      </c>
      <c r="Q2163">
        <v>30</v>
      </c>
      <c r="R2163">
        <v>24842.317999999999</v>
      </c>
      <c r="S2163">
        <v>2018</v>
      </c>
      <c r="T2163">
        <v>6</v>
      </c>
      <c r="U2163">
        <v>26</v>
      </c>
    </row>
    <row r="2164" spans="1:21" x14ac:dyDescent="0.3">
      <c r="A2164" s="5" t="s">
        <v>168</v>
      </c>
      <c r="B2164" s="5" t="s">
        <v>175</v>
      </c>
      <c r="C2164" s="5" t="s">
        <v>86</v>
      </c>
      <c r="D2164" s="5" t="s">
        <v>289</v>
      </c>
      <c r="E2164" s="5" t="s">
        <v>172</v>
      </c>
      <c r="F2164" s="6">
        <v>43279</v>
      </c>
      <c r="G2164" s="5" t="s">
        <v>148</v>
      </c>
      <c r="H2164" s="5" t="s">
        <v>185</v>
      </c>
      <c r="I2164">
        <v>43084</v>
      </c>
      <c r="J2164">
        <v>195</v>
      </c>
      <c r="K2164">
        <v>514</v>
      </c>
      <c r="L2164">
        <v>4</v>
      </c>
      <c r="M2164">
        <v>15677</v>
      </c>
      <c r="N2164">
        <v>10368.866</v>
      </c>
      <c r="O2164">
        <v>2592.2170000000001</v>
      </c>
      <c r="P2164">
        <v>128.5</v>
      </c>
      <c r="Q2164">
        <v>30.5</v>
      </c>
      <c r="R2164">
        <v>5308.134</v>
      </c>
      <c r="S2164">
        <v>2018</v>
      </c>
      <c r="T2164">
        <v>6</v>
      </c>
      <c r="U2164">
        <v>26</v>
      </c>
    </row>
    <row r="2165" spans="1:21" x14ac:dyDescent="0.3">
      <c r="A2165" s="5" t="s">
        <v>168</v>
      </c>
      <c r="B2165" s="5" t="s">
        <v>175</v>
      </c>
      <c r="C2165" s="5" t="s">
        <v>86</v>
      </c>
      <c r="D2165" s="5" t="s">
        <v>289</v>
      </c>
      <c r="E2165" s="5" t="s">
        <v>172</v>
      </c>
      <c r="F2165" s="6">
        <v>43279</v>
      </c>
      <c r="G2165" s="5" t="s">
        <v>148</v>
      </c>
      <c r="H2165" s="5" t="s">
        <v>284</v>
      </c>
      <c r="I2165">
        <v>43084</v>
      </c>
      <c r="J2165">
        <v>195</v>
      </c>
      <c r="K2165">
        <v>103</v>
      </c>
      <c r="L2165">
        <v>1</v>
      </c>
      <c r="M2165">
        <v>3141.5</v>
      </c>
      <c r="N2165">
        <v>2592.2170000000001</v>
      </c>
      <c r="O2165">
        <v>2592.2170000000001</v>
      </c>
      <c r="P2165">
        <v>103</v>
      </c>
      <c r="Q2165">
        <v>30.5</v>
      </c>
      <c r="R2165">
        <v>549.28300000000002</v>
      </c>
      <c r="S2165">
        <v>2018</v>
      </c>
      <c r="T2165">
        <v>6</v>
      </c>
      <c r="U2165">
        <v>26</v>
      </c>
    </row>
    <row r="2166" spans="1:21" x14ac:dyDescent="0.3">
      <c r="A2166" s="5" t="s">
        <v>168</v>
      </c>
      <c r="B2166" s="5" t="s">
        <v>169</v>
      </c>
      <c r="C2166" s="5" t="s">
        <v>170</v>
      </c>
      <c r="D2166" s="5" t="s">
        <v>302</v>
      </c>
      <c r="E2166" s="5" t="s">
        <v>172</v>
      </c>
      <c r="F2166" s="6">
        <v>43281</v>
      </c>
      <c r="G2166" s="5" t="s">
        <v>148</v>
      </c>
      <c r="H2166" s="5" t="s">
        <v>229</v>
      </c>
      <c r="I2166">
        <v>43106</v>
      </c>
      <c r="J2166">
        <v>175</v>
      </c>
      <c r="K2166">
        <v>603</v>
      </c>
      <c r="L2166">
        <v>5</v>
      </c>
      <c r="M2166">
        <v>17487</v>
      </c>
      <c r="N2166">
        <v>14156.308999999999</v>
      </c>
      <c r="O2166">
        <v>2831.2620000000002</v>
      </c>
      <c r="P2166">
        <v>120.6</v>
      </c>
      <c r="Q2166">
        <v>29</v>
      </c>
      <c r="R2166">
        <v>3330.6909999999998</v>
      </c>
      <c r="S2166">
        <v>2018</v>
      </c>
      <c r="T2166">
        <v>6</v>
      </c>
      <c r="U2166">
        <v>26</v>
      </c>
    </row>
    <row r="2167" spans="1:21" x14ac:dyDescent="0.3">
      <c r="A2167" s="5" t="s">
        <v>168</v>
      </c>
      <c r="B2167" s="5" t="s">
        <v>169</v>
      </c>
      <c r="C2167" s="5" t="s">
        <v>170</v>
      </c>
      <c r="D2167" s="5" t="s">
        <v>270</v>
      </c>
      <c r="E2167" s="5" t="s">
        <v>172</v>
      </c>
      <c r="F2167" s="6">
        <v>43281</v>
      </c>
      <c r="G2167" s="5" t="s">
        <v>148</v>
      </c>
      <c r="H2167" s="5" t="s">
        <v>190</v>
      </c>
      <c r="I2167">
        <v>43028</v>
      </c>
      <c r="J2167">
        <v>253</v>
      </c>
      <c r="K2167">
        <v>271.5</v>
      </c>
      <c r="L2167">
        <v>2</v>
      </c>
      <c r="M2167">
        <v>8280.75</v>
      </c>
      <c r="N2167">
        <v>5492.3869999999997</v>
      </c>
      <c r="O2167">
        <v>2746.194</v>
      </c>
      <c r="P2167">
        <v>135.75</v>
      </c>
      <c r="Q2167">
        <v>30.5</v>
      </c>
      <c r="R2167">
        <v>2788.3629999999998</v>
      </c>
      <c r="S2167">
        <v>2018</v>
      </c>
      <c r="T2167">
        <v>6</v>
      </c>
      <c r="U2167">
        <v>26</v>
      </c>
    </row>
    <row r="2168" spans="1:21" x14ac:dyDescent="0.3">
      <c r="A2168" s="5" t="s">
        <v>168</v>
      </c>
      <c r="B2168" s="5" t="s">
        <v>169</v>
      </c>
      <c r="C2168" s="5" t="s">
        <v>170</v>
      </c>
      <c r="D2168" s="5" t="s">
        <v>288</v>
      </c>
      <c r="E2168" s="5" t="s">
        <v>172</v>
      </c>
      <c r="F2168" s="6">
        <v>43281</v>
      </c>
      <c r="G2168" s="5" t="s">
        <v>148</v>
      </c>
      <c r="H2168" s="5" t="s">
        <v>173</v>
      </c>
      <c r="I2168">
        <v>43072</v>
      </c>
      <c r="J2168">
        <v>209</v>
      </c>
      <c r="K2168">
        <v>126</v>
      </c>
      <c r="L2168">
        <v>1</v>
      </c>
      <c r="M2168">
        <v>4284</v>
      </c>
      <c r="N2168">
        <v>2393.2179999999998</v>
      </c>
      <c r="O2168">
        <v>2393.2179999999998</v>
      </c>
      <c r="P2168">
        <v>126</v>
      </c>
      <c r="Q2168">
        <v>34</v>
      </c>
      <c r="R2168">
        <v>1890.7819999999999</v>
      </c>
      <c r="S2168">
        <v>2018</v>
      </c>
      <c r="T2168">
        <v>6</v>
      </c>
      <c r="U2168">
        <v>26</v>
      </c>
    </row>
    <row r="2169" spans="1:21" x14ac:dyDescent="0.3">
      <c r="A2169" s="5" t="s">
        <v>168</v>
      </c>
      <c r="B2169" s="5" t="s">
        <v>169</v>
      </c>
      <c r="C2169" s="5" t="s">
        <v>170</v>
      </c>
      <c r="D2169" s="5" t="s">
        <v>290</v>
      </c>
      <c r="E2169" s="5" t="s">
        <v>172</v>
      </c>
      <c r="F2169" s="6">
        <v>43281</v>
      </c>
      <c r="G2169" s="5" t="s">
        <v>148</v>
      </c>
      <c r="H2169" s="5" t="s">
        <v>229</v>
      </c>
      <c r="I2169">
        <v>43083</v>
      </c>
      <c r="J2169">
        <v>198</v>
      </c>
      <c r="K2169">
        <v>515.5</v>
      </c>
      <c r="L2169">
        <v>4</v>
      </c>
      <c r="M2169">
        <v>14949.5</v>
      </c>
      <c r="N2169">
        <v>10758.516</v>
      </c>
      <c r="O2169">
        <v>2689.6289999999999</v>
      </c>
      <c r="P2169">
        <v>128.875</v>
      </c>
      <c r="Q2169">
        <v>29</v>
      </c>
      <c r="R2169">
        <v>4190.9840000000004</v>
      </c>
      <c r="S2169">
        <v>2018</v>
      </c>
      <c r="T2169">
        <v>6</v>
      </c>
      <c r="U2169">
        <v>26</v>
      </c>
    </row>
    <row r="2170" spans="1:21" x14ac:dyDescent="0.3">
      <c r="A2170" s="5" t="s">
        <v>168</v>
      </c>
      <c r="B2170" s="5" t="s">
        <v>169</v>
      </c>
      <c r="C2170" s="5" t="s">
        <v>170</v>
      </c>
      <c r="D2170" s="5" t="s">
        <v>290</v>
      </c>
      <c r="E2170" s="5" t="s">
        <v>172</v>
      </c>
      <c r="F2170" s="6">
        <v>43281</v>
      </c>
      <c r="G2170" s="5" t="s">
        <v>148</v>
      </c>
      <c r="H2170" s="5" t="s">
        <v>173</v>
      </c>
      <c r="I2170">
        <v>43083</v>
      </c>
      <c r="J2170">
        <v>198</v>
      </c>
      <c r="K2170">
        <v>110</v>
      </c>
      <c r="L2170">
        <v>1</v>
      </c>
      <c r="M2170">
        <v>3740</v>
      </c>
      <c r="N2170">
        <v>2689.6289999999999</v>
      </c>
      <c r="O2170">
        <v>2689.6289999999999</v>
      </c>
      <c r="P2170">
        <v>110</v>
      </c>
      <c r="Q2170">
        <v>34</v>
      </c>
      <c r="R2170">
        <v>1050.3710000000001</v>
      </c>
      <c r="S2170">
        <v>2018</v>
      </c>
      <c r="T2170">
        <v>6</v>
      </c>
      <c r="U2170">
        <v>26</v>
      </c>
    </row>
    <row r="2171" spans="1:21" x14ac:dyDescent="0.3">
      <c r="A2171" s="5" t="s">
        <v>168</v>
      </c>
      <c r="B2171" s="5" t="s">
        <v>175</v>
      </c>
      <c r="C2171" s="5" t="s">
        <v>85</v>
      </c>
      <c r="D2171" s="5" t="s">
        <v>304</v>
      </c>
      <c r="E2171" s="5" t="s">
        <v>172</v>
      </c>
      <c r="F2171" s="6">
        <v>43281</v>
      </c>
      <c r="G2171" s="5" t="s">
        <v>148</v>
      </c>
      <c r="H2171" s="5" t="s">
        <v>253</v>
      </c>
      <c r="I2171">
        <v>43116</v>
      </c>
      <c r="J2171">
        <v>165</v>
      </c>
      <c r="K2171">
        <v>126</v>
      </c>
      <c r="L2171">
        <v>1</v>
      </c>
      <c r="M2171">
        <v>3843</v>
      </c>
      <c r="N2171">
        <v>2786.864</v>
      </c>
      <c r="O2171">
        <v>2786.864</v>
      </c>
      <c r="P2171">
        <v>126</v>
      </c>
      <c r="Q2171">
        <v>30.5</v>
      </c>
      <c r="R2171">
        <v>1056.136</v>
      </c>
      <c r="S2171">
        <v>2018</v>
      </c>
      <c r="T2171">
        <v>6</v>
      </c>
      <c r="U2171">
        <v>26</v>
      </c>
    </row>
    <row r="2172" spans="1:21" x14ac:dyDescent="0.3">
      <c r="A2172" s="5" t="s">
        <v>168</v>
      </c>
      <c r="B2172" s="5" t="s">
        <v>175</v>
      </c>
      <c r="C2172" s="5" t="s">
        <v>89</v>
      </c>
      <c r="D2172" s="5" t="s">
        <v>295</v>
      </c>
      <c r="E2172" s="5" t="s">
        <v>172</v>
      </c>
      <c r="F2172" s="6">
        <v>43281</v>
      </c>
      <c r="G2172" s="5" t="s">
        <v>148</v>
      </c>
      <c r="H2172" s="5" t="s">
        <v>194</v>
      </c>
      <c r="I2172">
        <v>43103</v>
      </c>
      <c r="J2172">
        <v>178</v>
      </c>
      <c r="K2172">
        <v>256</v>
      </c>
      <c r="L2172">
        <v>2</v>
      </c>
      <c r="M2172">
        <v>7808</v>
      </c>
      <c r="N2172">
        <v>6194.8320000000003</v>
      </c>
      <c r="O2172">
        <v>3097.4160000000002</v>
      </c>
      <c r="P2172">
        <v>128</v>
      </c>
      <c r="Q2172">
        <v>30.5</v>
      </c>
      <c r="R2172">
        <v>1613.1679999999999</v>
      </c>
      <c r="S2172">
        <v>2018</v>
      </c>
      <c r="T2172">
        <v>6</v>
      </c>
      <c r="U2172">
        <v>26</v>
      </c>
    </row>
    <row r="2173" spans="1:21" x14ac:dyDescent="0.3">
      <c r="A2173" s="5" t="s">
        <v>168</v>
      </c>
      <c r="B2173" s="5" t="s">
        <v>175</v>
      </c>
      <c r="C2173" s="5" t="s">
        <v>89</v>
      </c>
      <c r="D2173" s="5" t="s">
        <v>295</v>
      </c>
      <c r="E2173" s="5" t="s">
        <v>172</v>
      </c>
      <c r="F2173" s="6">
        <v>43281</v>
      </c>
      <c r="G2173" s="5" t="s">
        <v>148</v>
      </c>
      <c r="H2173" s="5" t="s">
        <v>190</v>
      </c>
      <c r="I2173">
        <v>43103</v>
      </c>
      <c r="J2173">
        <v>178</v>
      </c>
      <c r="K2173">
        <v>432</v>
      </c>
      <c r="L2173">
        <v>3</v>
      </c>
      <c r="M2173">
        <v>13176</v>
      </c>
      <c r="N2173">
        <v>9292.2469999999994</v>
      </c>
      <c r="O2173">
        <v>3097.4160000000002</v>
      </c>
      <c r="P2173">
        <v>144</v>
      </c>
      <c r="Q2173">
        <v>30.5</v>
      </c>
      <c r="R2173">
        <v>3883.7530000000002</v>
      </c>
      <c r="S2173">
        <v>2018</v>
      </c>
      <c r="T2173">
        <v>6</v>
      </c>
      <c r="U2173">
        <v>26</v>
      </c>
    </row>
    <row r="2174" spans="1:21" x14ac:dyDescent="0.3">
      <c r="A2174" s="5" t="s">
        <v>168</v>
      </c>
      <c r="B2174" s="5" t="s">
        <v>175</v>
      </c>
      <c r="C2174" s="5" t="s">
        <v>89</v>
      </c>
      <c r="D2174" s="5" t="s">
        <v>295</v>
      </c>
      <c r="E2174" s="5" t="s">
        <v>172</v>
      </c>
      <c r="F2174" s="6">
        <v>43281</v>
      </c>
      <c r="G2174" s="5" t="s">
        <v>148</v>
      </c>
      <c r="H2174" s="5" t="s">
        <v>212</v>
      </c>
      <c r="I2174">
        <v>43103</v>
      </c>
      <c r="J2174">
        <v>178</v>
      </c>
      <c r="K2174">
        <v>136.5</v>
      </c>
      <c r="L2174">
        <v>1</v>
      </c>
      <c r="M2174">
        <v>4299.75</v>
      </c>
      <c r="N2174">
        <v>3097.4160000000002</v>
      </c>
      <c r="O2174">
        <v>3097.4160000000002</v>
      </c>
      <c r="P2174">
        <v>136.5</v>
      </c>
      <c r="Q2174">
        <v>31.5</v>
      </c>
      <c r="R2174">
        <v>1202.3340000000001</v>
      </c>
      <c r="S2174">
        <v>2018</v>
      </c>
      <c r="T2174">
        <v>6</v>
      </c>
      <c r="U2174">
        <v>26</v>
      </c>
    </row>
    <row r="2175" spans="1:21" x14ac:dyDescent="0.3">
      <c r="A2175" s="5" t="s">
        <v>168</v>
      </c>
      <c r="B2175" s="5" t="s">
        <v>175</v>
      </c>
      <c r="C2175" s="5" t="s">
        <v>89</v>
      </c>
      <c r="D2175" s="5" t="s">
        <v>295</v>
      </c>
      <c r="E2175" s="5" t="s">
        <v>172</v>
      </c>
      <c r="F2175" s="6">
        <v>43281</v>
      </c>
      <c r="G2175" s="5" t="s">
        <v>148</v>
      </c>
      <c r="H2175" s="5" t="s">
        <v>194</v>
      </c>
      <c r="I2175">
        <v>43103</v>
      </c>
      <c r="J2175">
        <v>178</v>
      </c>
      <c r="K2175">
        <v>385.5</v>
      </c>
      <c r="L2175">
        <v>3</v>
      </c>
      <c r="M2175">
        <v>11757.75</v>
      </c>
      <c r="N2175">
        <v>9292.2469999999994</v>
      </c>
      <c r="O2175">
        <v>3097.4160000000002</v>
      </c>
      <c r="P2175">
        <v>128.5</v>
      </c>
      <c r="Q2175">
        <v>30.5</v>
      </c>
      <c r="R2175">
        <v>2465.5030000000002</v>
      </c>
      <c r="S2175">
        <v>2018</v>
      </c>
      <c r="T2175">
        <v>6</v>
      </c>
      <c r="U2175">
        <v>26</v>
      </c>
    </row>
    <row r="2176" spans="1:21" x14ac:dyDescent="0.3">
      <c r="A2176" s="5" t="s">
        <v>168</v>
      </c>
      <c r="B2176" s="5" t="s">
        <v>175</v>
      </c>
      <c r="C2176" s="5" t="s">
        <v>89</v>
      </c>
      <c r="D2176" s="5" t="s">
        <v>295</v>
      </c>
      <c r="E2176" s="5" t="s">
        <v>172</v>
      </c>
      <c r="F2176" s="6">
        <v>43281</v>
      </c>
      <c r="G2176" s="5" t="s">
        <v>148</v>
      </c>
      <c r="H2176" s="5" t="s">
        <v>305</v>
      </c>
      <c r="I2176">
        <v>43103</v>
      </c>
      <c r="J2176">
        <v>178</v>
      </c>
      <c r="K2176">
        <v>1258</v>
      </c>
      <c r="L2176">
        <v>10</v>
      </c>
      <c r="M2176">
        <v>35853</v>
      </c>
      <c r="N2176">
        <v>30974.157999999999</v>
      </c>
      <c r="O2176">
        <v>3097.4160000000002</v>
      </c>
      <c r="P2176">
        <v>125.8</v>
      </c>
      <c r="Q2176">
        <v>28.5</v>
      </c>
      <c r="R2176">
        <v>4878.8419999999996</v>
      </c>
      <c r="S2176">
        <v>2018</v>
      </c>
      <c r="T2176">
        <v>6</v>
      </c>
      <c r="U2176">
        <v>26</v>
      </c>
    </row>
    <row r="2177" spans="1:21" x14ac:dyDescent="0.3">
      <c r="A2177" s="5" t="s">
        <v>168</v>
      </c>
      <c r="B2177" s="5" t="s">
        <v>175</v>
      </c>
      <c r="C2177" s="5" t="s">
        <v>89</v>
      </c>
      <c r="D2177" s="5" t="s">
        <v>295</v>
      </c>
      <c r="E2177" s="5" t="s">
        <v>172</v>
      </c>
      <c r="F2177" s="6">
        <v>43281</v>
      </c>
      <c r="G2177" s="5" t="s">
        <v>148</v>
      </c>
      <c r="H2177" s="5" t="s">
        <v>264</v>
      </c>
      <c r="I2177">
        <v>43103</v>
      </c>
      <c r="J2177">
        <v>178</v>
      </c>
      <c r="K2177">
        <v>1755</v>
      </c>
      <c r="L2177">
        <v>15</v>
      </c>
      <c r="M2177">
        <v>50017.5</v>
      </c>
      <c r="N2177">
        <v>46461.237000000001</v>
      </c>
      <c r="O2177">
        <v>3097.4160000000002</v>
      </c>
      <c r="P2177">
        <v>117</v>
      </c>
      <c r="Q2177">
        <v>28.5</v>
      </c>
      <c r="R2177">
        <v>3556.2629999999999</v>
      </c>
      <c r="S2177">
        <v>2018</v>
      </c>
      <c r="T2177">
        <v>6</v>
      </c>
      <c r="U2177">
        <v>26</v>
      </c>
    </row>
    <row r="2178" spans="1:21" x14ac:dyDescent="0.3">
      <c r="A2178" s="5" t="s">
        <v>168</v>
      </c>
      <c r="B2178" s="5" t="s">
        <v>206</v>
      </c>
      <c r="C2178" s="5" t="s">
        <v>107</v>
      </c>
      <c r="D2178" s="5" t="s">
        <v>300</v>
      </c>
      <c r="E2178" s="5" t="s">
        <v>172</v>
      </c>
      <c r="F2178" s="6">
        <v>43281</v>
      </c>
      <c r="G2178" s="5" t="s">
        <v>148</v>
      </c>
      <c r="H2178" s="5" t="s">
        <v>208</v>
      </c>
      <c r="I2178">
        <v>43093</v>
      </c>
      <c r="J2178">
        <v>188</v>
      </c>
      <c r="K2178">
        <v>115.4</v>
      </c>
      <c r="L2178">
        <v>1</v>
      </c>
      <c r="M2178">
        <v>3519.7</v>
      </c>
      <c r="N2178">
        <v>3013.9630000000002</v>
      </c>
      <c r="O2178">
        <v>3013.9630000000002</v>
      </c>
      <c r="P2178">
        <v>115.4</v>
      </c>
      <c r="Q2178">
        <v>30.5</v>
      </c>
      <c r="R2178">
        <v>505.73700000000002</v>
      </c>
      <c r="S2178">
        <v>2018</v>
      </c>
      <c r="T2178">
        <v>6</v>
      </c>
      <c r="U2178">
        <v>26</v>
      </c>
    </row>
    <row r="2179" spans="1:21" x14ac:dyDescent="0.3">
      <c r="A2179" s="5" t="s">
        <v>168</v>
      </c>
      <c r="B2179" s="5" t="s">
        <v>206</v>
      </c>
      <c r="C2179" s="5" t="s">
        <v>107</v>
      </c>
      <c r="D2179" s="5" t="s">
        <v>300</v>
      </c>
      <c r="E2179" s="5" t="s">
        <v>172</v>
      </c>
      <c r="F2179" s="6">
        <v>43281</v>
      </c>
      <c r="G2179" s="5" t="s">
        <v>148</v>
      </c>
      <c r="H2179" s="5" t="s">
        <v>173</v>
      </c>
      <c r="I2179">
        <v>43093</v>
      </c>
      <c r="J2179">
        <v>188</v>
      </c>
      <c r="K2179">
        <v>124.2</v>
      </c>
      <c r="L2179">
        <v>1</v>
      </c>
      <c r="M2179">
        <v>4222.8</v>
      </c>
      <c r="N2179">
        <v>3013.9630000000002</v>
      </c>
      <c r="O2179">
        <v>3013.9630000000002</v>
      </c>
      <c r="P2179">
        <v>124.2</v>
      </c>
      <c r="Q2179">
        <v>34</v>
      </c>
      <c r="R2179">
        <v>1208.837</v>
      </c>
      <c r="S2179">
        <v>2018</v>
      </c>
      <c r="T2179">
        <v>6</v>
      </c>
      <c r="U2179">
        <v>26</v>
      </c>
    </row>
    <row r="2180" spans="1:21" x14ac:dyDescent="0.3">
      <c r="A2180" s="5" t="s">
        <v>168</v>
      </c>
      <c r="B2180" s="5" t="s">
        <v>206</v>
      </c>
      <c r="C2180" s="5" t="s">
        <v>108</v>
      </c>
      <c r="D2180" s="5" t="s">
        <v>275</v>
      </c>
      <c r="E2180" s="5" t="s">
        <v>172</v>
      </c>
      <c r="F2180" s="6">
        <v>43281</v>
      </c>
      <c r="G2180" s="5" t="s">
        <v>148</v>
      </c>
      <c r="H2180" s="5" t="s">
        <v>173</v>
      </c>
      <c r="I2180">
        <v>43100</v>
      </c>
      <c r="J2180">
        <v>181</v>
      </c>
      <c r="K2180">
        <v>2721.2</v>
      </c>
      <c r="L2180">
        <v>24</v>
      </c>
      <c r="M2180">
        <v>92520.8</v>
      </c>
      <c r="N2180">
        <v>72622.911999999997</v>
      </c>
      <c r="O2180">
        <v>3025.9549999999999</v>
      </c>
      <c r="P2180">
        <v>113.38333333333333</v>
      </c>
      <c r="Q2180">
        <v>34</v>
      </c>
      <c r="R2180">
        <v>19897.887999999999</v>
      </c>
      <c r="S2180">
        <v>2018</v>
      </c>
      <c r="T2180">
        <v>6</v>
      </c>
      <c r="U2180">
        <v>26</v>
      </c>
    </row>
    <row r="2181" spans="1:21" x14ac:dyDescent="0.3">
      <c r="A2181" s="5" t="s">
        <v>168</v>
      </c>
      <c r="B2181" s="5" t="s">
        <v>206</v>
      </c>
      <c r="C2181" s="5" t="s">
        <v>108</v>
      </c>
      <c r="D2181" s="5" t="s">
        <v>275</v>
      </c>
      <c r="E2181" s="5" t="s">
        <v>172</v>
      </c>
      <c r="F2181" s="6">
        <v>43281</v>
      </c>
      <c r="G2181" s="5" t="s">
        <v>148</v>
      </c>
      <c r="H2181" s="5" t="s">
        <v>190</v>
      </c>
      <c r="I2181">
        <v>43100</v>
      </c>
      <c r="J2181">
        <v>181</v>
      </c>
      <c r="K2181">
        <v>106.8</v>
      </c>
      <c r="L2181">
        <v>1</v>
      </c>
      <c r="M2181">
        <v>3257.4</v>
      </c>
      <c r="N2181">
        <v>3025.9549999999999</v>
      </c>
      <c r="O2181">
        <v>3025.9549999999999</v>
      </c>
      <c r="P2181">
        <v>106.8</v>
      </c>
      <c r="Q2181">
        <v>30.5</v>
      </c>
      <c r="R2181">
        <v>231.44499999999999</v>
      </c>
      <c r="S2181">
        <v>2018</v>
      </c>
      <c r="T2181">
        <v>6</v>
      </c>
      <c r="U2181">
        <v>26</v>
      </c>
    </row>
    <row r="2182" spans="1:21" x14ac:dyDescent="0.3">
      <c r="A2182" s="5" t="s">
        <v>168</v>
      </c>
      <c r="B2182" s="5" t="s">
        <v>206</v>
      </c>
      <c r="C2182" s="5" t="s">
        <v>108</v>
      </c>
      <c r="D2182" s="5" t="s">
        <v>275</v>
      </c>
      <c r="E2182" s="5" t="s">
        <v>172</v>
      </c>
      <c r="F2182" s="6">
        <v>43281</v>
      </c>
      <c r="G2182" s="5" t="s">
        <v>148</v>
      </c>
      <c r="H2182" s="5" t="s">
        <v>178</v>
      </c>
      <c r="I2182">
        <v>43100</v>
      </c>
      <c r="J2182">
        <v>181</v>
      </c>
      <c r="K2182">
        <v>346.6</v>
      </c>
      <c r="L2182">
        <v>3</v>
      </c>
      <c r="M2182">
        <v>10571.3</v>
      </c>
      <c r="N2182">
        <v>9077.8639999999996</v>
      </c>
      <c r="O2182">
        <v>3025.9549999999999</v>
      </c>
      <c r="P2182">
        <v>115.53333333333335</v>
      </c>
      <c r="Q2182">
        <v>30.5</v>
      </c>
      <c r="R2182">
        <v>1493.4359999999999</v>
      </c>
      <c r="S2182">
        <v>2018</v>
      </c>
      <c r="T2182">
        <v>6</v>
      </c>
      <c r="U2182">
        <v>26</v>
      </c>
    </row>
    <row r="2183" spans="1:21" x14ac:dyDescent="0.3">
      <c r="A2183" s="5" t="s">
        <v>168</v>
      </c>
      <c r="B2183" s="5" t="s">
        <v>206</v>
      </c>
      <c r="C2183" s="5" t="s">
        <v>108</v>
      </c>
      <c r="D2183" s="5" t="s">
        <v>275</v>
      </c>
      <c r="E2183" s="5" t="s">
        <v>172</v>
      </c>
      <c r="F2183" s="6">
        <v>43281</v>
      </c>
      <c r="G2183" s="5" t="s">
        <v>148</v>
      </c>
      <c r="H2183" s="5" t="s">
        <v>240</v>
      </c>
      <c r="I2183">
        <v>43100</v>
      </c>
      <c r="J2183">
        <v>181</v>
      </c>
      <c r="K2183">
        <v>815.4</v>
      </c>
      <c r="L2183">
        <v>6</v>
      </c>
      <c r="M2183">
        <v>24869.7</v>
      </c>
      <c r="N2183">
        <v>18155.727999999999</v>
      </c>
      <c r="O2183">
        <v>3025.9549999999999</v>
      </c>
      <c r="P2183">
        <v>135.9</v>
      </c>
      <c r="Q2183">
        <v>30.5</v>
      </c>
      <c r="R2183">
        <v>6713.9719999999998</v>
      </c>
      <c r="S2183">
        <v>2018</v>
      </c>
      <c r="T2183">
        <v>6</v>
      </c>
      <c r="U2183">
        <v>26</v>
      </c>
    </row>
    <row r="2184" spans="1:21" x14ac:dyDescent="0.3">
      <c r="A2184" s="5" t="s">
        <v>168</v>
      </c>
      <c r="B2184" s="5" t="s">
        <v>206</v>
      </c>
      <c r="C2184" s="5" t="s">
        <v>108</v>
      </c>
      <c r="D2184" s="5" t="s">
        <v>275</v>
      </c>
      <c r="E2184" s="5" t="s">
        <v>172</v>
      </c>
      <c r="F2184" s="6">
        <v>43281</v>
      </c>
      <c r="G2184" s="5" t="s">
        <v>148</v>
      </c>
      <c r="H2184" s="5" t="s">
        <v>197</v>
      </c>
      <c r="I2184">
        <v>43100</v>
      </c>
      <c r="J2184">
        <v>181</v>
      </c>
      <c r="K2184">
        <v>719.6</v>
      </c>
      <c r="L2184">
        <v>6</v>
      </c>
      <c r="M2184">
        <v>21947.8</v>
      </c>
      <c r="N2184">
        <v>18155.727999999999</v>
      </c>
      <c r="O2184">
        <v>3025.9549999999999</v>
      </c>
      <c r="P2184">
        <v>119.93333333333334</v>
      </c>
      <c r="Q2184">
        <v>30.5</v>
      </c>
      <c r="R2184">
        <v>3792.0720000000001</v>
      </c>
      <c r="S2184">
        <v>2018</v>
      </c>
      <c r="T2184">
        <v>6</v>
      </c>
      <c r="U2184">
        <v>26</v>
      </c>
    </row>
    <row r="2185" spans="1:21" x14ac:dyDescent="0.3">
      <c r="A2185" s="5" t="s">
        <v>168</v>
      </c>
      <c r="B2185" s="5" t="s">
        <v>206</v>
      </c>
      <c r="C2185" s="5" t="s">
        <v>108</v>
      </c>
      <c r="D2185" s="5" t="s">
        <v>275</v>
      </c>
      <c r="E2185" s="5" t="s">
        <v>172</v>
      </c>
      <c r="F2185" s="6">
        <v>43281</v>
      </c>
      <c r="G2185" s="5" t="s">
        <v>148</v>
      </c>
      <c r="H2185" s="5" t="s">
        <v>209</v>
      </c>
      <c r="I2185">
        <v>43100</v>
      </c>
      <c r="J2185">
        <v>181</v>
      </c>
      <c r="K2185">
        <v>203.6</v>
      </c>
      <c r="L2185">
        <v>2</v>
      </c>
      <c r="M2185">
        <v>6209.8</v>
      </c>
      <c r="N2185">
        <v>6051.9089999999997</v>
      </c>
      <c r="O2185">
        <v>3025.9549999999999</v>
      </c>
      <c r="P2185">
        <v>101.8</v>
      </c>
      <c r="Q2185">
        <v>30.5</v>
      </c>
      <c r="R2185">
        <v>157.89099999999999</v>
      </c>
      <c r="S2185">
        <v>2018</v>
      </c>
      <c r="T2185">
        <v>6</v>
      </c>
      <c r="U2185">
        <v>26</v>
      </c>
    </row>
    <row r="2186" spans="1:21" x14ac:dyDescent="0.3">
      <c r="A2186" s="5" t="s">
        <v>168</v>
      </c>
      <c r="B2186" s="5" t="s">
        <v>206</v>
      </c>
      <c r="C2186" s="5" t="s">
        <v>108</v>
      </c>
      <c r="D2186" s="5" t="s">
        <v>275</v>
      </c>
      <c r="E2186" s="5" t="s">
        <v>172</v>
      </c>
      <c r="F2186" s="6">
        <v>43281</v>
      </c>
      <c r="G2186" s="5" t="s">
        <v>148</v>
      </c>
      <c r="H2186" s="5" t="s">
        <v>235</v>
      </c>
      <c r="I2186">
        <v>43100</v>
      </c>
      <c r="J2186">
        <v>181</v>
      </c>
      <c r="K2186">
        <v>108.6</v>
      </c>
      <c r="L2186">
        <v>1</v>
      </c>
      <c r="M2186">
        <v>3312.3</v>
      </c>
      <c r="N2186">
        <v>3025.9549999999999</v>
      </c>
      <c r="O2186">
        <v>3025.9549999999999</v>
      </c>
      <c r="P2186">
        <v>108.6</v>
      </c>
      <c r="Q2186">
        <v>30.5</v>
      </c>
      <c r="R2186">
        <v>286.34500000000003</v>
      </c>
      <c r="S2186">
        <v>2018</v>
      </c>
      <c r="T2186">
        <v>6</v>
      </c>
      <c r="U2186">
        <v>26</v>
      </c>
    </row>
    <row r="2187" spans="1:21" x14ac:dyDescent="0.3">
      <c r="A2187" s="5" t="s">
        <v>168</v>
      </c>
      <c r="B2187" s="5" t="s">
        <v>206</v>
      </c>
      <c r="C2187" s="5" t="s">
        <v>108</v>
      </c>
      <c r="D2187" s="5" t="s">
        <v>275</v>
      </c>
      <c r="E2187" s="5" t="s">
        <v>172</v>
      </c>
      <c r="F2187" s="6">
        <v>43281</v>
      </c>
      <c r="G2187" s="5" t="s">
        <v>148</v>
      </c>
      <c r="H2187" s="5" t="s">
        <v>305</v>
      </c>
      <c r="I2187">
        <v>43100</v>
      </c>
      <c r="J2187">
        <v>181</v>
      </c>
      <c r="K2187">
        <v>1078.4000000000001</v>
      </c>
      <c r="L2187">
        <v>9</v>
      </c>
      <c r="M2187">
        <v>32352</v>
      </c>
      <c r="N2187">
        <v>27233.592000000001</v>
      </c>
      <c r="O2187">
        <v>3025.9549999999999</v>
      </c>
      <c r="P2187">
        <v>119.82222222222224</v>
      </c>
      <c r="Q2187">
        <v>30</v>
      </c>
      <c r="R2187">
        <v>5118.4080000000004</v>
      </c>
      <c r="S2187">
        <v>2018</v>
      </c>
      <c r="T2187">
        <v>6</v>
      </c>
      <c r="U2187">
        <v>26</v>
      </c>
    </row>
    <row r="2188" spans="1:21" x14ac:dyDescent="0.3">
      <c r="A2188" s="5" t="s">
        <v>168</v>
      </c>
      <c r="B2188" s="5" t="s">
        <v>206</v>
      </c>
      <c r="C2188" s="5" t="s">
        <v>108</v>
      </c>
      <c r="D2188" s="5" t="s">
        <v>275</v>
      </c>
      <c r="E2188" s="5" t="s">
        <v>172</v>
      </c>
      <c r="F2188" s="6">
        <v>43281</v>
      </c>
      <c r="G2188" s="5" t="s">
        <v>148</v>
      </c>
      <c r="H2188" s="5" t="s">
        <v>199</v>
      </c>
      <c r="I2188">
        <v>43100</v>
      </c>
      <c r="J2188">
        <v>181</v>
      </c>
      <c r="K2188">
        <v>801</v>
      </c>
      <c r="L2188">
        <v>6</v>
      </c>
      <c r="M2188">
        <v>24030</v>
      </c>
      <c r="N2188">
        <v>18155.727999999999</v>
      </c>
      <c r="O2188">
        <v>3025.9549999999999</v>
      </c>
      <c r="P2188">
        <v>133.5</v>
      </c>
      <c r="Q2188">
        <v>30</v>
      </c>
      <c r="R2188">
        <v>5874.2719999999999</v>
      </c>
      <c r="S2188">
        <v>2018</v>
      </c>
      <c r="T2188">
        <v>6</v>
      </c>
      <c r="U2188">
        <v>26</v>
      </c>
    </row>
    <row r="2189" spans="1:21" x14ac:dyDescent="0.3">
      <c r="A2189" s="5" t="s">
        <v>168</v>
      </c>
      <c r="B2189" s="5" t="s">
        <v>206</v>
      </c>
      <c r="C2189" s="5" t="s">
        <v>108</v>
      </c>
      <c r="D2189" s="5" t="s">
        <v>275</v>
      </c>
      <c r="E2189" s="5" t="s">
        <v>172</v>
      </c>
      <c r="F2189" s="6">
        <v>43281</v>
      </c>
      <c r="G2189" s="5" t="s">
        <v>148</v>
      </c>
      <c r="H2189" s="5" t="s">
        <v>215</v>
      </c>
      <c r="I2189">
        <v>43100</v>
      </c>
      <c r="J2189">
        <v>181</v>
      </c>
      <c r="K2189">
        <v>378</v>
      </c>
      <c r="L2189">
        <v>3</v>
      </c>
      <c r="M2189">
        <v>11340</v>
      </c>
      <c r="N2189">
        <v>9077.8639999999996</v>
      </c>
      <c r="O2189">
        <v>3025.9549999999999</v>
      </c>
      <c r="P2189">
        <v>126</v>
      </c>
      <c r="Q2189">
        <v>30</v>
      </c>
      <c r="R2189">
        <v>2262.136</v>
      </c>
      <c r="S2189">
        <v>2018</v>
      </c>
      <c r="T2189">
        <v>6</v>
      </c>
      <c r="U2189">
        <v>26</v>
      </c>
    </row>
    <row r="2190" spans="1:21" x14ac:dyDescent="0.3">
      <c r="A2190" s="5" t="s">
        <v>168</v>
      </c>
      <c r="B2190" s="5" t="s">
        <v>206</v>
      </c>
      <c r="C2190" s="5" t="s">
        <v>108</v>
      </c>
      <c r="D2190" s="5" t="s">
        <v>275</v>
      </c>
      <c r="E2190" s="5" t="s">
        <v>172</v>
      </c>
      <c r="F2190" s="6">
        <v>43281</v>
      </c>
      <c r="G2190" s="5" t="s">
        <v>148</v>
      </c>
      <c r="H2190" s="5" t="s">
        <v>200</v>
      </c>
      <c r="I2190">
        <v>43100</v>
      </c>
      <c r="J2190">
        <v>181</v>
      </c>
      <c r="K2190">
        <v>768</v>
      </c>
      <c r="L2190">
        <v>6</v>
      </c>
      <c r="M2190">
        <v>23040</v>
      </c>
      <c r="N2190">
        <v>18155.727999999999</v>
      </c>
      <c r="O2190">
        <v>3025.9549999999999</v>
      </c>
      <c r="P2190">
        <v>128</v>
      </c>
      <c r="Q2190">
        <v>30</v>
      </c>
      <c r="R2190">
        <v>4884.2719999999999</v>
      </c>
      <c r="S2190">
        <v>2018</v>
      </c>
      <c r="T2190">
        <v>6</v>
      </c>
      <c r="U2190">
        <v>26</v>
      </c>
    </row>
    <row r="2191" spans="1:21" x14ac:dyDescent="0.3">
      <c r="A2191" s="5" t="s">
        <v>168</v>
      </c>
      <c r="B2191" s="5" t="s">
        <v>206</v>
      </c>
      <c r="C2191" s="5" t="s">
        <v>108</v>
      </c>
      <c r="D2191" s="5" t="s">
        <v>275</v>
      </c>
      <c r="E2191" s="5" t="s">
        <v>172</v>
      </c>
      <c r="F2191" s="6">
        <v>43281</v>
      </c>
      <c r="G2191" s="5" t="s">
        <v>148</v>
      </c>
      <c r="H2191" s="5" t="s">
        <v>262</v>
      </c>
      <c r="I2191">
        <v>43100</v>
      </c>
      <c r="J2191">
        <v>181</v>
      </c>
      <c r="K2191">
        <v>613</v>
      </c>
      <c r="L2191">
        <v>5</v>
      </c>
      <c r="M2191">
        <v>18390</v>
      </c>
      <c r="N2191">
        <v>15129.772999999999</v>
      </c>
      <c r="O2191">
        <v>3025.9549999999999</v>
      </c>
      <c r="P2191">
        <v>122.6</v>
      </c>
      <c r="Q2191">
        <v>30</v>
      </c>
      <c r="R2191">
        <v>3260.2269999999999</v>
      </c>
      <c r="S2191">
        <v>2018</v>
      </c>
      <c r="T2191">
        <v>6</v>
      </c>
      <c r="U2191">
        <v>26</v>
      </c>
    </row>
    <row r="2192" spans="1:21" x14ac:dyDescent="0.3">
      <c r="A2192" s="5" t="s">
        <v>168</v>
      </c>
      <c r="B2192" s="5" t="s">
        <v>206</v>
      </c>
      <c r="C2192" s="5" t="s">
        <v>108</v>
      </c>
      <c r="D2192" s="5" t="s">
        <v>275</v>
      </c>
      <c r="E2192" s="5" t="s">
        <v>172</v>
      </c>
      <c r="F2192" s="6">
        <v>43281</v>
      </c>
      <c r="G2192" s="5" t="s">
        <v>148</v>
      </c>
      <c r="H2192" s="5" t="s">
        <v>305</v>
      </c>
      <c r="I2192">
        <v>43100</v>
      </c>
      <c r="J2192">
        <v>181</v>
      </c>
      <c r="K2192">
        <v>622</v>
      </c>
      <c r="L2192">
        <v>5</v>
      </c>
      <c r="M2192">
        <v>18660</v>
      </c>
      <c r="N2192">
        <v>15129.772999999999</v>
      </c>
      <c r="O2192">
        <v>3025.9549999999999</v>
      </c>
      <c r="P2192">
        <v>124.4</v>
      </c>
      <c r="Q2192">
        <v>30</v>
      </c>
      <c r="R2192">
        <v>3530.2269999999999</v>
      </c>
      <c r="S2192">
        <v>2018</v>
      </c>
      <c r="T2192">
        <v>6</v>
      </c>
      <c r="U2192">
        <v>26</v>
      </c>
    </row>
    <row r="2193" spans="1:21" x14ac:dyDescent="0.3">
      <c r="A2193" s="5" t="s">
        <v>168</v>
      </c>
      <c r="B2193" s="5" t="s">
        <v>206</v>
      </c>
      <c r="C2193" s="5" t="s">
        <v>108</v>
      </c>
      <c r="D2193" s="5" t="s">
        <v>275</v>
      </c>
      <c r="E2193" s="5" t="s">
        <v>172</v>
      </c>
      <c r="F2193" s="6">
        <v>43283</v>
      </c>
      <c r="G2193" s="5" t="s">
        <v>148</v>
      </c>
      <c r="H2193" s="5" t="s">
        <v>201</v>
      </c>
      <c r="I2193">
        <v>43100</v>
      </c>
      <c r="J2193">
        <v>183</v>
      </c>
      <c r="K2193">
        <v>123</v>
      </c>
      <c r="L2193">
        <v>1</v>
      </c>
      <c r="M2193">
        <v>3751.5</v>
      </c>
      <c r="N2193">
        <v>3025.9549999999999</v>
      </c>
      <c r="O2193">
        <v>3025.9549999999999</v>
      </c>
      <c r="P2193">
        <v>123</v>
      </c>
      <c r="Q2193">
        <v>30.5</v>
      </c>
      <c r="R2193">
        <v>725.54499999999996</v>
      </c>
      <c r="S2193">
        <v>2018</v>
      </c>
      <c r="T2193">
        <v>7</v>
      </c>
      <c r="U2193">
        <v>27</v>
      </c>
    </row>
    <row r="2194" spans="1:21" x14ac:dyDescent="0.3">
      <c r="A2194" s="5" t="s">
        <v>168</v>
      </c>
      <c r="B2194" s="5" t="s">
        <v>206</v>
      </c>
      <c r="C2194" s="5" t="s">
        <v>108</v>
      </c>
      <c r="D2194" s="5" t="s">
        <v>275</v>
      </c>
      <c r="E2194" s="5" t="s">
        <v>172</v>
      </c>
      <c r="F2194" s="6">
        <v>43283</v>
      </c>
      <c r="G2194" s="5" t="s">
        <v>148</v>
      </c>
      <c r="H2194" s="5" t="s">
        <v>204</v>
      </c>
      <c r="I2194">
        <v>43100</v>
      </c>
      <c r="J2194">
        <v>183</v>
      </c>
      <c r="K2194">
        <v>364</v>
      </c>
      <c r="L2194">
        <v>3</v>
      </c>
      <c r="M2194">
        <v>11102</v>
      </c>
      <c r="N2194">
        <v>9077.8639999999996</v>
      </c>
      <c r="O2194">
        <v>3025.9549999999999</v>
      </c>
      <c r="P2194">
        <v>121.33333333333333</v>
      </c>
      <c r="Q2194">
        <v>30.5</v>
      </c>
      <c r="R2194">
        <v>2024.136</v>
      </c>
      <c r="S2194">
        <v>2018</v>
      </c>
      <c r="T2194">
        <v>7</v>
      </c>
      <c r="U2194">
        <v>27</v>
      </c>
    </row>
    <row r="2195" spans="1:21" x14ac:dyDescent="0.3">
      <c r="A2195" s="5" t="s">
        <v>168</v>
      </c>
      <c r="B2195" s="5" t="s">
        <v>206</v>
      </c>
      <c r="C2195" s="5" t="s">
        <v>108</v>
      </c>
      <c r="D2195" s="5" t="s">
        <v>275</v>
      </c>
      <c r="E2195" s="5" t="s">
        <v>172</v>
      </c>
      <c r="F2195" s="6">
        <v>43283</v>
      </c>
      <c r="G2195" s="5" t="s">
        <v>148</v>
      </c>
      <c r="H2195" s="5" t="s">
        <v>218</v>
      </c>
      <c r="I2195">
        <v>43100</v>
      </c>
      <c r="J2195">
        <v>183</v>
      </c>
      <c r="K2195">
        <v>246</v>
      </c>
      <c r="L2195">
        <v>2</v>
      </c>
      <c r="M2195">
        <v>7503</v>
      </c>
      <c r="N2195">
        <v>6051.9089999999997</v>
      </c>
      <c r="O2195">
        <v>3025.9549999999999</v>
      </c>
      <c r="P2195">
        <v>123</v>
      </c>
      <c r="Q2195">
        <v>30.5</v>
      </c>
      <c r="R2195">
        <v>1451.0909999999999</v>
      </c>
      <c r="S2195">
        <v>2018</v>
      </c>
      <c r="T2195">
        <v>7</v>
      </c>
      <c r="U2195">
        <v>27</v>
      </c>
    </row>
    <row r="2196" spans="1:21" x14ac:dyDescent="0.3">
      <c r="A2196" s="5" t="s">
        <v>168</v>
      </c>
      <c r="B2196" s="5" t="s">
        <v>206</v>
      </c>
      <c r="C2196" s="5" t="s">
        <v>108</v>
      </c>
      <c r="D2196" s="5" t="s">
        <v>275</v>
      </c>
      <c r="E2196" s="5" t="s">
        <v>172</v>
      </c>
      <c r="F2196" s="6">
        <v>43283</v>
      </c>
      <c r="G2196" s="5" t="s">
        <v>148</v>
      </c>
      <c r="H2196" s="5" t="s">
        <v>186</v>
      </c>
      <c r="I2196">
        <v>43100</v>
      </c>
      <c r="J2196">
        <v>183</v>
      </c>
      <c r="K2196">
        <v>230</v>
      </c>
      <c r="L2196">
        <v>2</v>
      </c>
      <c r="M2196">
        <v>7015</v>
      </c>
      <c r="N2196">
        <v>6051.9089999999997</v>
      </c>
      <c r="O2196">
        <v>3025.9549999999999</v>
      </c>
      <c r="P2196">
        <v>115</v>
      </c>
      <c r="Q2196">
        <v>30.5</v>
      </c>
      <c r="R2196">
        <v>963.09100000000001</v>
      </c>
      <c r="S2196">
        <v>2018</v>
      </c>
      <c r="T2196">
        <v>7</v>
      </c>
      <c r="U2196">
        <v>27</v>
      </c>
    </row>
    <row r="2197" spans="1:21" x14ac:dyDescent="0.3">
      <c r="A2197" s="5" t="s">
        <v>168</v>
      </c>
      <c r="B2197" s="5" t="s">
        <v>206</v>
      </c>
      <c r="C2197" s="5" t="s">
        <v>108</v>
      </c>
      <c r="D2197" s="5" t="s">
        <v>275</v>
      </c>
      <c r="E2197" s="5" t="s">
        <v>172</v>
      </c>
      <c r="F2197" s="6">
        <v>43283</v>
      </c>
      <c r="G2197" s="5" t="s">
        <v>148</v>
      </c>
      <c r="H2197" s="5" t="s">
        <v>216</v>
      </c>
      <c r="I2197">
        <v>43100</v>
      </c>
      <c r="J2197">
        <v>183</v>
      </c>
      <c r="K2197">
        <v>118</v>
      </c>
      <c r="L2197">
        <v>1</v>
      </c>
      <c r="M2197">
        <v>3599</v>
      </c>
      <c r="N2197">
        <v>3025.9549999999999</v>
      </c>
      <c r="O2197">
        <v>3025.9549999999999</v>
      </c>
      <c r="P2197">
        <v>118</v>
      </c>
      <c r="Q2197">
        <v>30.5</v>
      </c>
      <c r="R2197">
        <v>573.04499999999996</v>
      </c>
      <c r="S2197">
        <v>2018</v>
      </c>
      <c r="T2197">
        <v>7</v>
      </c>
      <c r="U2197">
        <v>27</v>
      </c>
    </row>
    <row r="2198" spans="1:21" x14ac:dyDescent="0.3">
      <c r="A2198" s="5" t="s">
        <v>168</v>
      </c>
      <c r="B2198" s="5" t="s">
        <v>206</v>
      </c>
      <c r="C2198" s="5" t="s">
        <v>108</v>
      </c>
      <c r="D2198" s="5" t="s">
        <v>275</v>
      </c>
      <c r="E2198" s="5" t="s">
        <v>172</v>
      </c>
      <c r="F2198" s="6">
        <v>43283</v>
      </c>
      <c r="G2198" s="5" t="s">
        <v>148</v>
      </c>
      <c r="H2198" s="5" t="s">
        <v>226</v>
      </c>
      <c r="I2198">
        <v>43100</v>
      </c>
      <c r="J2198">
        <v>183</v>
      </c>
      <c r="K2198">
        <v>364</v>
      </c>
      <c r="L2198">
        <v>3</v>
      </c>
      <c r="M2198">
        <v>11102</v>
      </c>
      <c r="N2198">
        <v>9077.8639999999996</v>
      </c>
      <c r="O2198">
        <v>3025.9549999999999</v>
      </c>
      <c r="P2198">
        <v>121.33333333333333</v>
      </c>
      <c r="Q2198">
        <v>30.5</v>
      </c>
      <c r="R2198">
        <v>2024.136</v>
      </c>
      <c r="S2198">
        <v>2018</v>
      </c>
      <c r="T2198">
        <v>7</v>
      </c>
      <c r="U2198">
        <v>27</v>
      </c>
    </row>
    <row r="2199" spans="1:21" x14ac:dyDescent="0.3">
      <c r="A2199" s="5" t="s">
        <v>168</v>
      </c>
      <c r="B2199" s="5" t="s">
        <v>206</v>
      </c>
      <c r="C2199" s="5" t="s">
        <v>108</v>
      </c>
      <c r="D2199" s="5" t="s">
        <v>275</v>
      </c>
      <c r="E2199" s="5" t="s">
        <v>172</v>
      </c>
      <c r="F2199" s="6">
        <v>43283</v>
      </c>
      <c r="G2199" s="5" t="s">
        <v>148</v>
      </c>
      <c r="H2199" s="5" t="s">
        <v>191</v>
      </c>
      <c r="I2199">
        <v>43100</v>
      </c>
      <c r="J2199">
        <v>183</v>
      </c>
      <c r="K2199">
        <v>600</v>
      </c>
      <c r="L2199">
        <v>5</v>
      </c>
      <c r="M2199">
        <v>18300</v>
      </c>
      <c r="N2199">
        <v>15129.772999999999</v>
      </c>
      <c r="O2199">
        <v>3025.9549999999999</v>
      </c>
      <c r="P2199">
        <v>120</v>
      </c>
      <c r="Q2199">
        <v>30.5</v>
      </c>
      <c r="R2199">
        <v>3170.2269999999999</v>
      </c>
      <c r="S2199">
        <v>2018</v>
      </c>
      <c r="T2199">
        <v>7</v>
      </c>
      <c r="U2199">
        <v>27</v>
      </c>
    </row>
    <row r="2200" spans="1:21" x14ac:dyDescent="0.3">
      <c r="A2200" s="5" t="s">
        <v>168</v>
      </c>
      <c r="B2200" s="5" t="s">
        <v>206</v>
      </c>
      <c r="C2200" s="5" t="s">
        <v>108</v>
      </c>
      <c r="D2200" s="5" t="s">
        <v>275</v>
      </c>
      <c r="E2200" s="5" t="s">
        <v>172</v>
      </c>
      <c r="F2200" s="6">
        <v>43283</v>
      </c>
      <c r="G2200" s="5" t="s">
        <v>148</v>
      </c>
      <c r="H2200" s="5" t="s">
        <v>187</v>
      </c>
      <c r="I2200">
        <v>43100</v>
      </c>
      <c r="J2200">
        <v>183</v>
      </c>
      <c r="K2200">
        <v>250</v>
      </c>
      <c r="L2200">
        <v>2</v>
      </c>
      <c r="M2200">
        <v>7625</v>
      </c>
      <c r="N2200">
        <v>6051.9089999999997</v>
      </c>
      <c r="O2200">
        <v>3025.9549999999999</v>
      </c>
      <c r="P2200">
        <v>125</v>
      </c>
      <c r="Q2200">
        <v>30.5</v>
      </c>
      <c r="R2200">
        <v>1573.0909999999999</v>
      </c>
      <c r="S2200">
        <v>2018</v>
      </c>
      <c r="T2200">
        <v>7</v>
      </c>
      <c r="U2200">
        <v>27</v>
      </c>
    </row>
    <row r="2201" spans="1:21" x14ac:dyDescent="0.3">
      <c r="A2201" s="5" t="s">
        <v>168</v>
      </c>
      <c r="B2201" s="5" t="s">
        <v>206</v>
      </c>
      <c r="C2201" s="5" t="s">
        <v>108</v>
      </c>
      <c r="D2201" s="5" t="s">
        <v>275</v>
      </c>
      <c r="E2201" s="5" t="s">
        <v>172</v>
      </c>
      <c r="F2201" s="6">
        <v>43283</v>
      </c>
      <c r="G2201" s="5" t="s">
        <v>148</v>
      </c>
      <c r="H2201" s="5" t="s">
        <v>203</v>
      </c>
      <c r="I2201">
        <v>43100</v>
      </c>
      <c r="J2201">
        <v>183</v>
      </c>
      <c r="K2201">
        <v>210</v>
      </c>
      <c r="L2201">
        <v>2</v>
      </c>
      <c r="M2201">
        <v>6405</v>
      </c>
      <c r="N2201">
        <v>6051.9089999999997</v>
      </c>
      <c r="O2201">
        <v>3025.9549999999999</v>
      </c>
      <c r="P2201">
        <v>105</v>
      </c>
      <c r="Q2201">
        <v>30.5</v>
      </c>
      <c r="R2201">
        <v>353.09100000000001</v>
      </c>
      <c r="S2201">
        <v>2018</v>
      </c>
      <c r="T2201">
        <v>7</v>
      </c>
      <c r="U2201">
        <v>27</v>
      </c>
    </row>
    <row r="2202" spans="1:21" x14ac:dyDescent="0.3">
      <c r="A2202" s="5" t="s">
        <v>168</v>
      </c>
      <c r="B2202" s="5" t="s">
        <v>206</v>
      </c>
      <c r="C2202" s="5" t="s">
        <v>108</v>
      </c>
      <c r="D2202" s="5" t="s">
        <v>275</v>
      </c>
      <c r="E2202" s="5" t="s">
        <v>172</v>
      </c>
      <c r="F2202" s="6">
        <v>43283</v>
      </c>
      <c r="G2202" s="5" t="s">
        <v>148</v>
      </c>
      <c r="H2202" s="5" t="s">
        <v>237</v>
      </c>
      <c r="I2202">
        <v>43100</v>
      </c>
      <c r="J2202">
        <v>183</v>
      </c>
      <c r="K2202">
        <v>318</v>
      </c>
      <c r="L2202">
        <v>3</v>
      </c>
      <c r="M2202">
        <v>9699</v>
      </c>
      <c r="N2202">
        <v>9077.8639999999996</v>
      </c>
      <c r="O2202">
        <v>3025.9549999999999</v>
      </c>
      <c r="P2202">
        <v>106</v>
      </c>
      <c r="Q2202">
        <v>30.5</v>
      </c>
      <c r="R2202">
        <v>621.13599999999997</v>
      </c>
      <c r="S2202">
        <v>2018</v>
      </c>
      <c r="T2202">
        <v>7</v>
      </c>
      <c r="U2202">
        <v>27</v>
      </c>
    </row>
    <row r="2203" spans="1:21" x14ac:dyDescent="0.3">
      <c r="A2203" s="5" t="s">
        <v>168</v>
      </c>
      <c r="B2203" s="5" t="s">
        <v>206</v>
      </c>
      <c r="C2203" s="5" t="s">
        <v>108</v>
      </c>
      <c r="D2203" s="5" t="s">
        <v>275</v>
      </c>
      <c r="E2203" s="5" t="s">
        <v>172</v>
      </c>
      <c r="F2203" s="6">
        <v>43283</v>
      </c>
      <c r="G2203" s="5" t="s">
        <v>148</v>
      </c>
      <c r="H2203" s="5" t="s">
        <v>205</v>
      </c>
      <c r="I2203">
        <v>43100</v>
      </c>
      <c r="J2203">
        <v>183</v>
      </c>
      <c r="K2203">
        <v>324</v>
      </c>
      <c r="L2203">
        <v>3</v>
      </c>
      <c r="M2203">
        <v>9882</v>
      </c>
      <c r="N2203">
        <v>9077.8639999999996</v>
      </c>
      <c r="O2203">
        <v>3025.9549999999999</v>
      </c>
      <c r="P2203">
        <v>108</v>
      </c>
      <c r="Q2203">
        <v>30.5</v>
      </c>
      <c r="R2203">
        <v>804.13599999999997</v>
      </c>
      <c r="S2203">
        <v>2018</v>
      </c>
      <c r="T2203">
        <v>7</v>
      </c>
      <c r="U2203">
        <v>27</v>
      </c>
    </row>
    <row r="2204" spans="1:21" x14ac:dyDescent="0.3">
      <c r="A2204" s="5" t="s">
        <v>168</v>
      </c>
      <c r="B2204" s="5" t="s">
        <v>206</v>
      </c>
      <c r="C2204" s="5" t="s">
        <v>108</v>
      </c>
      <c r="D2204" s="5" t="s">
        <v>275</v>
      </c>
      <c r="E2204" s="5" t="s">
        <v>172</v>
      </c>
      <c r="F2204" s="6">
        <v>43283</v>
      </c>
      <c r="G2204" s="5" t="s">
        <v>148</v>
      </c>
      <c r="H2204" s="5" t="s">
        <v>222</v>
      </c>
      <c r="I2204">
        <v>43100</v>
      </c>
      <c r="J2204">
        <v>183</v>
      </c>
      <c r="K2204">
        <v>126</v>
      </c>
      <c r="L2204">
        <v>1</v>
      </c>
      <c r="M2204">
        <v>3843</v>
      </c>
      <c r="N2204">
        <v>3025.9549999999999</v>
      </c>
      <c r="O2204">
        <v>3025.9549999999999</v>
      </c>
      <c r="P2204">
        <v>126</v>
      </c>
      <c r="Q2204">
        <v>30.5</v>
      </c>
      <c r="R2204">
        <v>817.04499999999996</v>
      </c>
      <c r="S2204">
        <v>2018</v>
      </c>
      <c r="T2204">
        <v>7</v>
      </c>
      <c r="U2204">
        <v>27</v>
      </c>
    </row>
    <row r="2205" spans="1:21" x14ac:dyDescent="0.3">
      <c r="A2205" s="5" t="s">
        <v>168</v>
      </c>
      <c r="B2205" s="5" t="s">
        <v>206</v>
      </c>
      <c r="C2205" s="5" t="s">
        <v>108</v>
      </c>
      <c r="D2205" s="5" t="s">
        <v>275</v>
      </c>
      <c r="E2205" s="5" t="s">
        <v>172</v>
      </c>
      <c r="F2205" s="6">
        <v>43283</v>
      </c>
      <c r="G2205" s="5" t="s">
        <v>148</v>
      </c>
      <c r="H2205" s="5" t="s">
        <v>181</v>
      </c>
      <c r="I2205">
        <v>43100</v>
      </c>
      <c r="J2205">
        <v>183</v>
      </c>
      <c r="K2205">
        <v>260</v>
      </c>
      <c r="L2205">
        <v>2</v>
      </c>
      <c r="M2205">
        <v>7930</v>
      </c>
      <c r="N2205">
        <v>6051.9089999999997</v>
      </c>
      <c r="O2205">
        <v>3025.9549999999999</v>
      </c>
      <c r="P2205">
        <v>130</v>
      </c>
      <c r="Q2205">
        <v>30.5</v>
      </c>
      <c r="R2205">
        <v>1878.0909999999999</v>
      </c>
      <c r="S2205">
        <v>2018</v>
      </c>
      <c r="T2205">
        <v>7</v>
      </c>
      <c r="U2205">
        <v>27</v>
      </c>
    </row>
    <row r="2206" spans="1:21" x14ac:dyDescent="0.3">
      <c r="A2206" s="5" t="s">
        <v>168</v>
      </c>
      <c r="B2206" s="5" t="s">
        <v>206</v>
      </c>
      <c r="C2206" s="5" t="s">
        <v>108</v>
      </c>
      <c r="D2206" s="5" t="s">
        <v>275</v>
      </c>
      <c r="E2206" s="5" t="s">
        <v>172</v>
      </c>
      <c r="F2206" s="6">
        <v>43283</v>
      </c>
      <c r="G2206" s="5" t="s">
        <v>148</v>
      </c>
      <c r="H2206" s="5" t="s">
        <v>183</v>
      </c>
      <c r="I2206">
        <v>43100</v>
      </c>
      <c r="J2206">
        <v>183</v>
      </c>
      <c r="K2206">
        <v>784</v>
      </c>
      <c r="L2206">
        <v>6</v>
      </c>
      <c r="M2206">
        <v>23912</v>
      </c>
      <c r="N2206">
        <v>18155.727999999999</v>
      </c>
      <c r="O2206">
        <v>3025.9549999999999</v>
      </c>
      <c r="P2206">
        <v>130.66666666666666</v>
      </c>
      <c r="Q2206">
        <v>30.5</v>
      </c>
      <c r="R2206">
        <v>5756.2719999999999</v>
      </c>
      <c r="S2206">
        <v>2018</v>
      </c>
      <c r="T2206">
        <v>7</v>
      </c>
      <c r="U2206">
        <v>27</v>
      </c>
    </row>
    <row r="2207" spans="1:21" x14ac:dyDescent="0.3">
      <c r="A2207" s="5" t="s">
        <v>168</v>
      </c>
      <c r="B2207" s="5" t="s">
        <v>206</v>
      </c>
      <c r="C2207" s="5" t="s">
        <v>108</v>
      </c>
      <c r="D2207" s="5" t="s">
        <v>275</v>
      </c>
      <c r="E2207" s="5" t="s">
        <v>172</v>
      </c>
      <c r="F2207" s="6">
        <v>43283</v>
      </c>
      <c r="G2207" s="5" t="s">
        <v>148</v>
      </c>
      <c r="H2207" s="5" t="s">
        <v>182</v>
      </c>
      <c r="I2207">
        <v>43100</v>
      </c>
      <c r="J2207">
        <v>183</v>
      </c>
      <c r="K2207">
        <v>112</v>
      </c>
      <c r="L2207">
        <v>1</v>
      </c>
      <c r="M2207">
        <v>3416</v>
      </c>
      <c r="N2207">
        <v>3025.9549999999999</v>
      </c>
      <c r="O2207">
        <v>3025.9549999999999</v>
      </c>
      <c r="P2207">
        <v>112</v>
      </c>
      <c r="Q2207">
        <v>30.5</v>
      </c>
      <c r="R2207">
        <v>390.04500000000002</v>
      </c>
      <c r="S2207">
        <v>2018</v>
      </c>
      <c r="T2207">
        <v>7</v>
      </c>
      <c r="U2207">
        <v>27</v>
      </c>
    </row>
    <row r="2208" spans="1:21" x14ac:dyDescent="0.3">
      <c r="A2208" s="5" t="s">
        <v>168</v>
      </c>
      <c r="B2208" s="5" t="s">
        <v>206</v>
      </c>
      <c r="C2208" s="5" t="s">
        <v>108</v>
      </c>
      <c r="D2208" s="5" t="s">
        <v>275</v>
      </c>
      <c r="E2208" s="5" t="s">
        <v>172</v>
      </c>
      <c r="F2208" s="6">
        <v>43283</v>
      </c>
      <c r="G2208" s="5" t="s">
        <v>148</v>
      </c>
      <c r="H2208" s="5" t="s">
        <v>246</v>
      </c>
      <c r="I2208">
        <v>43100</v>
      </c>
      <c r="J2208">
        <v>183</v>
      </c>
      <c r="K2208">
        <v>378</v>
      </c>
      <c r="L2208">
        <v>3</v>
      </c>
      <c r="M2208">
        <v>11529</v>
      </c>
      <c r="N2208">
        <v>9077.8639999999996</v>
      </c>
      <c r="O2208">
        <v>3025.9549999999999</v>
      </c>
      <c r="P2208">
        <v>126</v>
      </c>
      <c r="Q2208">
        <v>30.5</v>
      </c>
      <c r="R2208">
        <v>2451.136</v>
      </c>
      <c r="S2208">
        <v>2018</v>
      </c>
      <c r="T2208">
        <v>7</v>
      </c>
      <c r="U2208">
        <v>27</v>
      </c>
    </row>
    <row r="2209" spans="1:21" x14ac:dyDescent="0.3">
      <c r="A2209" s="5" t="s">
        <v>168</v>
      </c>
      <c r="B2209" s="5" t="s">
        <v>206</v>
      </c>
      <c r="C2209" s="5" t="s">
        <v>108</v>
      </c>
      <c r="D2209" s="5" t="s">
        <v>275</v>
      </c>
      <c r="E2209" s="5" t="s">
        <v>172</v>
      </c>
      <c r="F2209" s="6">
        <v>43283</v>
      </c>
      <c r="G2209" s="5" t="s">
        <v>148</v>
      </c>
      <c r="H2209" s="5" t="s">
        <v>184</v>
      </c>
      <c r="I2209">
        <v>43100</v>
      </c>
      <c r="J2209">
        <v>183</v>
      </c>
      <c r="K2209">
        <v>3826</v>
      </c>
      <c r="L2209">
        <v>30</v>
      </c>
      <c r="M2209">
        <v>114780</v>
      </c>
      <c r="N2209">
        <v>90778.64</v>
      </c>
      <c r="O2209">
        <v>3025.9549999999999</v>
      </c>
      <c r="P2209">
        <v>127.53333333333333</v>
      </c>
      <c r="Q2209">
        <v>30</v>
      </c>
      <c r="R2209">
        <v>24001.360000000001</v>
      </c>
      <c r="S2209">
        <v>2018</v>
      </c>
      <c r="T2209">
        <v>7</v>
      </c>
      <c r="U2209">
        <v>27</v>
      </c>
    </row>
    <row r="2210" spans="1:21" x14ac:dyDescent="0.3">
      <c r="A2210" s="5" t="s">
        <v>168</v>
      </c>
      <c r="B2210" s="5" t="s">
        <v>206</v>
      </c>
      <c r="C2210" s="5" t="s">
        <v>108</v>
      </c>
      <c r="D2210" s="5" t="s">
        <v>275</v>
      </c>
      <c r="E2210" s="5" t="s">
        <v>172</v>
      </c>
      <c r="F2210" s="6">
        <v>43283</v>
      </c>
      <c r="G2210" s="5" t="s">
        <v>148</v>
      </c>
      <c r="H2210" s="5" t="s">
        <v>225</v>
      </c>
      <c r="I2210">
        <v>43100</v>
      </c>
      <c r="J2210">
        <v>183</v>
      </c>
      <c r="K2210">
        <v>109</v>
      </c>
      <c r="L2210">
        <v>1</v>
      </c>
      <c r="M2210">
        <v>3324.5</v>
      </c>
      <c r="N2210">
        <v>3025.9549999999999</v>
      </c>
      <c r="O2210">
        <v>3025.9549999999999</v>
      </c>
      <c r="P2210">
        <v>109</v>
      </c>
      <c r="Q2210">
        <v>30.5</v>
      </c>
      <c r="R2210">
        <v>298.54500000000002</v>
      </c>
      <c r="S2210">
        <v>2018</v>
      </c>
      <c r="T2210">
        <v>7</v>
      </c>
      <c r="U2210">
        <v>27</v>
      </c>
    </row>
    <row r="2211" spans="1:21" x14ac:dyDescent="0.3">
      <c r="A2211" s="5" t="s">
        <v>168</v>
      </c>
      <c r="B2211" s="5" t="s">
        <v>175</v>
      </c>
      <c r="C2211" s="5" t="s">
        <v>83</v>
      </c>
      <c r="D2211" s="5" t="s">
        <v>302</v>
      </c>
      <c r="E2211" s="5" t="s">
        <v>172</v>
      </c>
      <c r="F2211" s="6">
        <v>43284</v>
      </c>
      <c r="G2211" s="5" t="s">
        <v>148</v>
      </c>
      <c r="H2211" s="5" t="s">
        <v>178</v>
      </c>
      <c r="I2211">
        <v>43106</v>
      </c>
      <c r="J2211">
        <v>178</v>
      </c>
      <c r="K2211">
        <v>229.5</v>
      </c>
      <c r="L2211">
        <v>2</v>
      </c>
      <c r="M2211">
        <v>6999.75</v>
      </c>
      <c r="N2211">
        <v>6063.1189999999997</v>
      </c>
      <c r="O2211">
        <v>3031.56</v>
      </c>
      <c r="P2211">
        <v>114.75</v>
      </c>
      <c r="Q2211">
        <v>30.5</v>
      </c>
      <c r="R2211">
        <v>936.63099999999997</v>
      </c>
      <c r="S2211">
        <v>2018</v>
      </c>
      <c r="T2211">
        <v>7</v>
      </c>
      <c r="U2211">
        <v>27</v>
      </c>
    </row>
    <row r="2212" spans="1:21" x14ac:dyDescent="0.3">
      <c r="A2212" s="5" t="s">
        <v>168</v>
      </c>
      <c r="B2212" s="5" t="s">
        <v>175</v>
      </c>
      <c r="C2212" s="5" t="s">
        <v>83</v>
      </c>
      <c r="D2212" s="5" t="s">
        <v>302</v>
      </c>
      <c r="E2212" s="5" t="s">
        <v>172</v>
      </c>
      <c r="F2212" s="6">
        <v>43284</v>
      </c>
      <c r="G2212" s="5" t="s">
        <v>148</v>
      </c>
      <c r="H2212" s="5" t="s">
        <v>198</v>
      </c>
      <c r="I2212">
        <v>43106</v>
      </c>
      <c r="J2212">
        <v>178</v>
      </c>
      <c r="K2212">
        <v>371</v>
      </c>
      <c r="L2212">
        <v>3</v>
      </c>
      <c r="M2212">
        <v>11315.5</v>
      </c>
      <c r="N2212">
        <v>9094.6790000000001</v>
      </c>
      <c r="O2212">
        <v>3031.56</v>
      </c>
      <c r="P2212">
        <v>123.66666666666667</v>
      </c>
      <c r="Q2212">
        <v>30.5</v>
      </c>
      <c r="R2212">
        <v>2220.8209999999999</v>
      </c>
      <c r="S2212">
        <v>2018</v>
      </c>
      <c r="T2212">
        <v>7</v>
      </c>
      <c r="U2212">
        <v>27</v>
      </c>
    </row>
    <row r="2213" spans="1:21" x14ac:dyDescent="0.3">
      <c r="A2213" s="5" t="s">
        <v>168</v>
      </c>
      <c r="B2213" s="5" t="s">
        <v>175</v>
      </c>
      <c r="C2213" s="5" t="s">
        <v>83</v>
      </c>
      <c r="D2213" s="5" t="s">
        <v>302</v>
      </c>
      <c r="E2213" s="5" t="s">
        <v>172</v>
      </c>
      <c r="F2213" s="6">
        <v>43284</v>
      </c>
      <c r="G2213" s="5" t="s">
        <v>148</v>
      </c>
      <c r="H2213" s="5" t="s">
        <v>208</v>
      </c>
      <c r="I2213">
        <v>43106</v>
      </c>
      <c r="J2213">
        <v>178</v>
      </c>
      <c r="K2213">
        <v>107.5</v>
      </c>
      <c r="L2213">
        <v>1</v>
      </c>
      <c r="M2213">
        <v>3278.75</v>
      </c>
      <c r="N2213">
        <v>3031.56</v>
      </c>
      <c r="O2213">
        <v>3031.56</v>
      </c>
      <c r="P2213">
        <v>107.5</v>
      </c>
      <c r="Q2213">
        <v>30.5</v>
      </c>
      <c r="R2213">
        <v>247.19</v>
      </c>
      <c r="S2213">
        <v>2018</v>
      </c>
      <c r="T2213">
        <v>7</v>
      </c>
      <c r="U2213">
        <v>27</v>
      </c>
    </row>
    <row r="2214" spans="1:21" x14ac:dyDescent="0.3">
      <c r="A2214" s="5" t="s">
        <v>168</v>
      </c>
      <c r="B2214" s="5" t="s">
        <v>175</v>
      </c>
      <c r="C2214" s="5" t="s">
        <v>83</v>
      </c>
      <c r="D2214" s="5" t="s">
        <v>302</v>
      </c>
      <c r="E2214" s="5" t="s">
        <v>172</v>
      </c>
      <c r="F2214" s="6">
        <v>43284</v>
      </c>
      <c r="G2214" s="5" t="s">
        <v>148</v>
      </c>
      <c r="H2214" s="5" t="s">
        <v>209</v>
      </c>
      <c r="I2214">
        <v>43106</v>
      </c>
      <c r="J2214">
        <v>178</v>
      </c>
      <c r="K2214">
        <v>204.5</v>
      </c>
      <c r="L2214">
        <v>2</v>
      </c>
      <c r="M2214">
        <v>6237.25</v>
      </c>
      <c r="N2214">
        <v>6063.1189999999997</v>
      </c>
      <c r="O2214">
        <v>3031.56</v>
      </c>
      <c r="P2214">
        <v>102.25</v>
      </c>
      <c r="Q2214">
        <v>30.5</v>
      </c>
      <c r="R2214">
        <v>174.131</v>
      </c>
      <c r="S2214">
        <v>2018</v>
      </c>
      <c r="T2214">
        <v>7</v>
      </c>
      <c r="U2214">
        <v>27</v>
      </c>
    </row>
    <row r="2215" spans="1:21" x14ac:dyDescent="0.3">
      <c r="A2215" s="5" t="s">
        <v>168</v>
      </c>
      <c r="B2215" s="5" t="s">
        <v>175</v>
      </c>
      <c r="C2215" s="5" t="s">
        <v>83</v>
      </c>
      <c r="D2215" s="5" t="s">
        <v>302</v>
      </c>
      <c r="E2215" s="5" t="s">
        <v>172</v>
      </c>
      <c r="F2215" s="6">
        <v>43284</v>
      </c>
      <c r="G2215" s="5" t="s">
        <v>148</v>
      </c>
      <c r="H2215" s="5" t="s">
        <v>229</v>
      </c>
      <c r="I2215">
        <v>43106</v>
      </c>
      <c r="J2215">
        <v>178</v>
      </c>
      <c r="K2215">
        <v>1095</v>
      </c>
      <c r="L2215">
        <v>9</v>
      </c>
      <c r="M2215">
        <v>32302.5</v>
      </c>
      <c r="N2215">
        <v>27284.036</v>
      </c>
      <c r="O2215">
        <v>3031.56</v>
      </c>
      <c r="P2215">
        <v>121.66666666666667</v>
      </c>
      <c r="Q2215">
        <v>29.5</v>
      </c>
      <c r="R2215">
        <v>5018.4639999999999</v>
      </c>
      <c r="S2215">
        <v>2018</v>
      </c>
      <c r="T2215">
        <v>7</v>
      </c>
      <c r="U2215">
        <v>27</v>
      </c>
    </row>
    <row r="2216" spans="1:21" x14ac:dyDescent="0.3">
      <c r="A2216" s="5" t="s">
        <v>168</v>
      </c>
      <c r="B2216" s="5" t="s">
        <v>175</v>
      </c>
      <c r="C2216" s="5" t="s">
        <v>83</v>
      </c>
      <c r="D2216" s="5" t="s">
        <v>302</v>
      </c>
      <c r="E2216" s="5" t="s">
        <v>172</v>
      </c>
      <c r="F2216" s="6">
        <v>43284</v>
      </c>
      <c r="G2216" s="5" t="s">
        <v>148</v>
      </c>
      <c r="H2216" s="5" t="s">
        <v>173</v>
      </c>
      <c r="I2216">
        <v>43106</v>
      </c>
      <c r="J2216">
        <v>178</v>
      </c>
      <c r="K2216">
        <v>925</v>
      </c>
      <c r="L2216">
        <v>7</v>
      </c>
      <c r="M2216">
        <v>31450</v>
      </c>
      <c r="N2216">
        <v>21220.917000000001</v>
      </c>
      <c r="O2216">
        <v>3031.56</v>
      </c>
      <c r="P2216">
        <v>132.14285714285714</v>
      </c>
      <c r="Q2216">
        <v>34</v>
      </c>
      <c r="R2216">
        <v>10229.083000000001</v>
      </c>
      <c r="S2216">
        <v>2018</v>
      </c>
      <c r="T2216">
        <v>7</v>
      </c>
      <c r="U2216">
        <v>27</v>
      </c>
    </row>
    <row r="2217" spans="1:21" x14ac:dyDescent="0.3">
      <c r="A2217" s="5" t="s">
        <v>168</v>
      </c>
      <c r="B2217" s="5" t="s">
        <v>175</v>
      </c>
      <c r="C2217" s="5" t="s">
        <v>83</v>
      </c>
      <c r="D2217" s="5" t="s">
        <v>302</v>
      </c>
      <c r="E2217" s="5" t="s">
        <v>172</v>
      </c>
      <c r="F2217" s="6">
        <v>43284</v>
      </c>
      <c r="G2217" s="5" t="s">
        <v>148</v>
      </c>
      <c r="H2217" s="5" t="s">
        <v>190</v>
      </c>
      <c r="I2217">
        <v>43106</v>
      </c>
      <c r="J2217">
        <v>178</v>
      </c>
      <c r="K2217">
        <v>94.5</v>
      </c>
      <c r="L2217">
        <v>1</v>
      </c>
      <c r="M2217">
        <v>2976.75</v>
      </c>
      <c r="N2217">
        <v>3031.56</v>
      </c>
      <c r="O2217">
        <v>3031.56</v>
      </c>
      <c r="P2217">
        <v>94.5</v>
      </c>
      <c r="Q2217">
        <v>31.5</v>
      </c>
      <c r="R2217">
        <v>-54.81</v>
      </c>
      <c r="S2217">
        <v>2018</v>
      </c>
      <c r="T2217">
        <v>7</v>
      </c>
      <c r="U2217">
        <v>27</v>
      </c>
    </row>
    <row r="2218" spans="1:21" x14ac:dyDescent="0.3">
      <c r="A2218" s="5" t="s">
        <v>168</v>
      </c>
      <c r="B2218" s="5" t="s">
        <v>175</v>
      </c>
      <c r="C2218" s="5" t="s">
        <v>85</v>
      </c>
      <c r="D2218" s="5" t="s">
        <v>304</v>
      </c>
      <c r="E2218" s="5" t="s">
        <v>172</v>
      </c>
      <c r="F2218" s="6">
        <v>43284</v>
      </c>
      <c r="G2218" s="5" t="s">
        <v>148</v>
      </c>
      <c r="H2218" s="5" t="s">
        <v>173</v>
      </c>
      <c r="I2218">
        <v>43116</v>
      </c>
      <c r="J2218">
        <v>168</v>
      </c>
      <c r="K2218">
        <v>1012</v>
      </c>
      <c r="L2218">
        <v>8</v>
      </c>
      <c r="M2218">
        <v>34408</v>
      </c>
      <c r="N2218">
        <v>22294.909</v>
      </c>
      <c r="O2218">
        <v>2786.864</v>
      </c>
      <c r="P2218">
        <v>126.5</v>
      </c>
      <c r="Q2218">
        <v>34</v>
      </c>
      <c r="R2218">
        <v>12113.091</v>
      </c>
      <c r="S2218">
        <v>2018</v>
      </c>
      <c r="T2218">
        <v>7</v>
      </c>
      <c r="U2218">
        <v>27</v>
      </c>
    </row>
    <row r="2219" spans="1:21" x14ac:dyDescent="0.3">
      <c r="A2219" s="5" t="s">
        <v>168</v>
      </c>
      <c r="B2219" s="5" t="s">
        <v>175</v>
      </c>
      <c r="C2219" s="5" t="s">
        <v>85</v>
      </c>
      <c r="D2219" s="5" t="s">
        <v>304</v>
      </c>
      <c r="E2219" s="5" t="s">
        <v>172</v>
      </c>
      <c r="F2219" s="6">
        <v>43284</v>
      </c>
      <c r="G2219" s="5" t="s">
        <v>148</v>
      </c>
      <c r="H2219" s="5" t="s">
        <v>190</v>
      </c>
      <c r="I2219">
        <v>43116</v>
      </c>
      <c r="J2219">
        <v>168</v>
      </c>
      <c r="K2219">
        <v>254</v>
      </c>
      <c r="L2219">
        <v>2</v>
      </c>
      <c r="M2219">
        <v>8001</v>
      </c>
      <c r="N2219">
        <v>6085.7979999999998</v>
      </c>
      <c r="O2219">
        <v>3042.8989999999999</v>
      </c>
      <c r="P2219">
        <v>127</v>
      </c>
      <c r="Q2219">
        <v>31.5</v>
      </c>
      <c r="R2219">
        <v>1915.202</v>
      </c>
      <c r="S2219">
        <v>2018</v>
      </c>
      <c r="T2219">
        <v>7</v>
      </c>
      <c r="U2219">
        <v>27</v>
      </c>
    </row>
    <row r="2220" spans="1:21" x14ac:dyDescent="0.3">
      <c r="A2220" s="5" t="s">
        <v>168</v>
      </c>
      <c r="B2220" s="5" t="s">
        <v>175</v>
      </c>
      <c r="C2220" s="5" t="s">
        <v>85</v>
      </c>
      <c r="D2220" s="5" t="s">
        <v>304</v>
      </c>
      <c r="E2220" s="5" t="s">
        <v>172</v>
      </c>
      <c r="F2220" s="6">
        <v>43284</v>
      </c>
      <c r="G2220" s="5" t="s">
        <v>148</v>
      </c>
      <c r="H2220" s="5" t="s">
        <v>178</v>
      </c>
      <c r="I2220">
        <v>43116</v>
      </c>
      <c r="J2220">
        <v>168</v>
      </c>
      <c r="K2220">
        <v>226</v>
      </c>
      <c r="L2220">
        <v>2</v>
      </c>
      <c r="M2220">
        <v>7119</v>
      </c>
      <c r="N2220">
        <v>6085.7979999999998</v>
      </c>
      <c r="O2220">
        <v>3042.8989999999999</v>
      </c>
      <c r="P2220">
        <v>113</v>
      </c>
      <c r="Q2220">
        <v>31.5</v>
      </c>
      <c r="R2220">
        <v>1033.202</v>
      </c>
      <c r="S2220">
        <v>2018</v>
      </c>
      <c r="T2220">
        <v>7</v>
      </c>
      <c r="U2220">
        <v>27</v>
      </c>
    </row>
    <row r="2221" spans="1:21" x14ac:dyDescent="0.3">
      <c r="A2221" s="5" t="s">
        <v>168</v>
      </c>
      <c r="B2221" s="5" t="s">
        <v>175</v>
      </c>
      <c r="C2221" s="5" t="s">
        <v>85</v>
      </c>
      <c r="D2221" s="5" t="s">
        <v>304</v>
      </c>
      <c r="E2221" s="5" t="s">
        <v>172</v>
      </c>
      <c r="F2221" s="6">
        <v>43284</v>
      </c>
      <c r="G2221" s="5" t="s">
        <v>148</v>
      </c>
      <c r="H2221" s="5" t="s">
        <v>197</v>
      </c>
      <c r="I2221">
        <v>43116</v>
      </c>
      <c r="J2221">
        <v>168</v>
      </c>
      <c r="K2221">
        <v>257</v>
      </c>
      <c r="L2221">
        <v>2</v>
      </c>
      <c r="M2221">
        <v>8095.5</v>
      </c>
      <c r="N2221">
        <v>6085.7979999999998</v>
      </c>
      <c r="O2221">
        <v>3042.8989999999999</v>
      </c>
      <c r="P2221">
        <v>128.5</v>
      </c>
      <c r="Q2221">
        <v>31.5</v>
      </c>
      <c r="R2221">
        <v>2009.702</v>
      </c>
      <c r="S2221">
        <v>2018</v>
      </c>
      <c r="T2221">
        <v>7</v>
      </c>
      <c r="U2221">
        <v>27</v>
      </c>
    </row>
    <row r="2222" spans="1:21" x14ac:dyDescent="0.3">
      <c r="A2222" s="5" t="s">
        <v>168</v>
      </c>
      <c r="B2222" s="5" t="s">
        <v>175</v>
      </c>
      <c r="C2222" s="5" t="s">
        <v>85</v>
      </c>
      <c r="D2222" s="5" t="s">
        <v>304</v>
      </c>
      <c r="E2222" s="5" t="s">
        <v>172</v>
      </c>
      <c r="F2222" s="6">
        <v>43284</v>
      </c>
      <c r="G2222" s="5" t="s">
        <v>148</v>
      </c>
      <c r="H2222" s="5" t="s">
        <v>209</v>
      </c>
      <c r="I2222">
        <v>43116</v>
      </c>
      <c r="J2222">
        <v>168</v>
      </c>
      <c r="K2222">
        <v>284</v>
      </c>
      <c r="L2222">
        <v>3</v>
      </c>
      <c r="M2222">
        <v>8946</v>
      </c>
      <c r="N2222">
        <v>9128.6980000000003</v>
      </c>
      <c r="O2222">
        <v>3042.8989999999999</v>
      </c>
      <c r="P2222">
        <v>94.666666666666671</v>
      </c>
      <c r="Q2222">
        <v>31.5</v>
      </c>
      <c r="R2222">
        <v>-182.69800000000001</v>
      </c>
      <c r="S2222">
        <v>2018</v>
      </c>
      <c r="T2222">
        <v>7</v>
      </c>
      <c r="U2222">
        <v>27</v>
      </c>
    </row>
    <row r="2223" spans="1:21" x14ac:dyDescent="0.3">
      <c r="A2223" s="5" t="s">
        <v>168</v>
      </c>
      <c r="B2223" s="5" t="s">
        <v>175</v>
      </c>
      <c r="C2223" s="5" t="s">
        <v>85</v>
      </c>
      <c r="D2223" s="5" t="s">
        <v>304</v>
      </c>
      <c r="E2223" s="5" t="s">
        <v>172</v>
      </c>
      <c r="F2223" s="6">
        <v>43284</v>
      </c>
      <c r="G2223" s="5" t="s">
        <v>148</v>
      </c>
      <c r="H2223" s="5" t="s">
        <v>173</v>
      </c>
      <c r="I2223">
        <v>43116</v>
      </c>
      <c r="J2223">
        <v>168</v>
      </c>
      <c r="K2223">
        <v>401</v>
      </c>
      <c r="L2223">
        <v>3</v>
      </c>
      <c r="M2223">
        <v>13634</v>
      </c>
      <c r="N2223">
        <v>9128.6980000000003</v>
      </c>
      <c r="O2223">
        <v>3042.8989999999999</v>
      </c>
      <c r="P2223">
        <v>133.66666666666666</v>
      </c>
      <c r="Q2223">
        <v>34</v>
      </c>
      <c r="R2223">
        <v>4505.3019999999997</v>
      </c>
      <c r="S2223">
        <v>2018</v>
      </c>
      <c r="T2223">
        <v>7</v>
      </c>
      <c r="U2223">
        <v>27</v>
      </c>
    </row>
    <row r="2224" spans="1:21" x14ac:dyDescent="0.3">
      <c r="A2224" s="5" t="s">
        <v>168</v>
      </c>
      <c r="B2224" s="5" t="s">
        <v>175</v>
      </c>
      <c r="C2224" s="5" t="s">
        <v>85</v>
      </c>
      <c r="D2224" s="5" t="s">
        <v>304</v>
      </c>
      <c r="E2224" s="5" t="s">
        <v>172</v>
      </c>
      <c r="F2224" s="6">
        <v>43284</v>
      </c>
      <c r="G2224" s="5" t="s">
        <v>148</v>
      </c>
      <c r="H2224" s="5" t="s">
        <v>263</v>
      </c>
      <c r="I2224">
        <v>43116</v>
      </c>
      <c r="J2224">
        <v>168</v>
      </c>
      <c r="K2224">
        <v>781.5</v>
      </c>
      <c r="L2224">
        <v>6</v>
      </c>
      <c r="M2224">
        <v>24617.25</v>
      </c>
      <c r="N2224">
        <v>18257.395</v>
      </c>
      <c r="O2224">
        <v>3042.8989999999999</v>
      </c>
      <c r="P2224">
        <v>130.25</v>
      </c>
      <c r="Q2224">
        <v>31.5</v>
      </c>
      <c r="R2224">
        <v>6359.8549999999996</v>
      </c>
      <c r="S2224">
        <v>2018</v>
      </c>
      <c r="T2224">
        <v>7</v>
      </c>
      <c r="U2224">
        <v>27</v>
      </c>
    </row>
    <row r="2225" spans="1:21" x14ac:dyDescent="0.3">
      <c r="A2225" s="5" t="s">
        <v>168</v>
      </c>
      <c r="B2225" s="5" t="s">
        <v>175</v>
      </c>
      <c r="C2225" s="5" t="s">
        <v>89</v>
      </c>
      <c r="D2225" s="5" t="s">
        <v>295</v>
      </c>
      <c r="E2225" s="5" t="s">
        <v>172</v>
      </c>
      <c r="F2225" s="6">
        <v>43284</v>
      </c>
      <c r="G2225" s="5" t="s">
        <v>148</v>
      </c>
      <c r="H2225" s="5" t="s">
        <v>197</v>
      </c>
      <c r="I2225">
        <v>43103</v>
      </c>
      <c r="J2225">
        <v>181</v>
      </c>
      <c r="K2225">
        <v>1071.5</v>
      </c>
      <c r="L2225">
        <v>8</v>
      </c>
      <c r="M2225">
        <v>32680.75</v>
      </c>
      <c r="N2225">
        <v>24779.327000000001</v>
      </c>
      <c r="O2225">
        <v>3097.4160000000002</v>
      </c>
      <c r="P2225">
        <v>133.9375</v>
      </c>
      <c r="Q2225">
        <v>30.5</v>
      </c>
      <c r="R2225">
        <v>7901.4229999999998</v>
      </c>
      <c r="S2225">
        <v>2018</v>
      </c>
      <c r="T2225">
        <v>7</v>
      </c>
      <c r="U2225">
        <v>27</v>
      </c>
    </row>
    <row r="2226" spans="1:21" x14ac:dyDescent="0.3">
      <c r="A2226" s="5" t="s">
        <v>168</v>
      </c>
      <c r="B2226" s="5" t="s">
        <v>175</v>
      </c>
      <c r="C2226" s="5" t="s">
        <v>89</v>
      </c>
      <c r="D2226" s="5" t="s">
        <v>295</v>
      </c>
      <c r="E2226" s="5" t="s">
        <v>172</v>
      </c>
      <c r="F2226" s="6">
        <v>43284</v>
      </c>
      <c r="G2226" s="5" t="s">
        <v>148</v>
      </c>
      <c r="H2226" s="5" t="s">
        <v>235</v>
      </c>
      <c r="I2226">
        <v>43103</v>
      </c>
      <c r="J2226">
        <v>181</v>
      </c>
      <c r="K2226">
        <v>118</v>
      </c>
      <c r="L2226">
        <v>1</v>
      </c>
      <c r="M2226">
        <v>3599</v>
      </c>
      <c r="N2226">
        <v>3097.4160000000002</v>
      </c>
      <c r="O2226">
        <v>3097.4160000000002</v>
      </c>
      <c r="P2226">
        <v>118</v>
      </c>
      <c r="Q2226">
        <v>30.5</v>
      </c>
      <c r="R2226">
        <v>501.584</v>
      </c>
      <c r="S2226">
        <v>2018</v>
      </c>
      <c r="T2226">
        <v>7</v>
      </c>
      <c r="U2226">
        <v>27</v>
      </c>
    </row>
    <row r="2227" spans="1:21" x14ac:dyDescent="0.3">
      <c r="A2227" s="5" t="s">
        <v>168</v>
      </c>
      <c r="B2227" s="5" t="s">
        <v>175</v>
      </c>
      <c r="C2227" s="5" t="s">
        <v>89</v>
      </c>
      <c r="D2227" s="5" t="s">
        <v>295</v>
      </c>
      <c r="E2227" s="5" t="s">
        <v>172</v>
      </c>
      <c r="F2227" s="6">
        <v>43284</v>
      </c>
      <c r="G2227" s="5" t="s">
        <v>148</v>
      </c>
      <c r="H2227" s="5" t="s">
        <v>194</v>
      </c>
      <c r="I2227">
        <v>43103</v>
      </c>
      <c r="J2227">
        <v>181</v>
      </c>
      <c r="K2227">
        <v>270.5</v>
      </c>
      <c r="L2227">
        <v>2</v>
      </c>
      <c r="M2227">
        <v>8520.75</v>
      </c>
      <c r="N2227">
        <v>6194.8320000000003</v>
      </c>
      <c r="O2227">
        <v>3097.4160000000002</v>
      </c>
      <c r="P2227">
        <v>135.25</v>
      </c>
      <c r="Q2227">
        <v>31.5</v>
      </c>
      <c r="R2227">
        <v>2325.9180000000001</v>
      </c>
      <c r="S2227">
        <v>2018</v>
      </c>
      <c r="T2227">
        <v>7</v>
      </c>
      <c r="U2227">
        <v>27</v>
      </c>
    </row>
    <row r="2228" spans="1:21" x14ac:dyDescent="0.3">
      <c r="A2228" s="5" t="s">
        <v>168</v>
      </c>
      <c r="B2228" s="5" t="s">
        <v>169</v>
      </c>
      <c r="C2228" s="5" t="s">
        <v>170</v>
      </c>
      <c r="D2228" s="5" t="s">
        <v>289</v>
      </c>
      <c r="E2228" s="5" t="s">
        <v>172</v>
      </c>
      <c r="F2228" s="6">
        <v>43285</v>
      </c>
      <c r="G2228" s="5" t="s">
        <v>148</v>
      </c>
      <c r="H2228" s="5" t="s">
        <v>173</v>
      </c>
      <c r="I2228">
        <v>43084</v>
      </c>
      <c r="J2228">
        <v>201</v>
      </c>
      <c r="K2228">
        <v>152</v>
      </c>
      <c r="L2228">
        <v>1</v>
      </c>
      <c r="M2228">
        <v>5168</v>
      </c>
      <c r="N2228">
        <v>2592.2170000000001</v>
      </c>
      <c r="O2228">
        <v>2592.2170000000001</v>
      </c>
      <c r="P2228">
        <v>152</v>
      </c>
      <c r="Q2228">
        <v>34</v>
      </c>
      <c r="R2228">
        <v>2575.7829999999999</v>
      </c>
      <c r="S2228">
        <v>2018</v>
      </c>
      <c r="T2228">
        <v>7</v>
      </c>
      <c r="U2228">
        <v>27</v>
      </c>
    </row>
    <row r="2229" spans="1:21" x14ac:dyDescent="0.3">
      <c r="A2229" s="5" t="s">
        <v>168</v>
      </c>
      <c r="B2229" s="5" t="s">
        <v>175</v>
      </c>
      <c r="C2229" s="5" t="s">
        <v>83</v>
      </c>
      <c r="D2229" s="5" t="s">
        <v>302</v>
      </c>
      <c r="E2229" s="5" t="s">
        <v>172</v>
      </c>
      <c r="F2229" s="6">
        <v>43285</v>
      </c>
      <c r="G2229" s="5" t="s">
        <v>148</v>
      </c>
      <c r="H2229" s="5" t="s">
        <v>212</v>
      </c>
      <c r="I2229">
        <v>43106</v>
      </c>
      <c r="J2229">
        <v>179</v>
      </c>
      <c r="K2229">
        <v>122.5</v>
      </c>
      <c r="L2229">
        <v>1</v>
      </c>
      <c r="M2229">
        <v>3858.75</v>
      </c>
      <c r="N2229">
        <v>3031.56</v>
      </c>
      <c r="O2229">
        <v>3031.56</v>
      </c>
      <c r="P2229">
        <v>122.5</v>
      </c>
      <c r="Q2229">
        <v>31.5</v>
      </c>
      <c r="R2229">
        <v>827.19</v>
      </c>
      <c r="S2229">
        <v>2018</v>
      </c>
      <c r="T2229">
        <v>7</v>
      </c>
      <c r="U2229">
        <v>27</v>
      </c>
    </row>
    <row r="2230" spans="1:21" x14ac:dyDescent="0.3">
      <c r="A2230" s="5" t="s">
        <v>168</v>
      </c>
      <c r="B2230" s="5" t="s">
        <v>175</v>
      </c>
      <c r="C2230" s="5" t="s">
        <v>85</v>
      </c>
      <c r="D2230" s="5" t="s">
        <v>304</v>
      </c>
      <c r="E2230" s="5" t="s">
        <v>172</v>
      </c>
      <c r="F2230" s="6">
        <v>43285</v>
      </c>
      <c r="G2230" s="5" t="s">
        <v>148</v>
      </c>
      <c r="H2230" s="5" t="s">
        <v>194</v>
      </c>
      <c r="I2230">
        <v>43116</v>
      </c>
      <c r="J2230">
        <v>169</v>
      </c>
      <c r="K2230">
        <v>142</v>
      </c>
      <c r="L2230">
        <v>1</v>
      </c>
      <c r="M2230">
        <v>4473</v>
      </c>
      <c r="N2230">
        <v>3042.8989999999999</v>
      </c>
      <c r="O2230">
        <v>3042.8989999999999</v>
      </c>
      <c r="P2230">
        <v>142</v>
      </c>
      <c r="Q2230">
        <v>31.5</v>
      </c>
      <c r="R2230">
        <v>1430.1010000000001</v>
      </c>
      <c r="S2230">
        <v>2018</v>
      </c>
      <c r="T2230">
        <v>7</v>
      </c>
      <c r="U2230">
        <v>27</v>
      </c>
    </row>
    <row r="2231" spans="1:21" x14ac:dyDescent="0.3">
      <c r="A2231" s="5" t="s">
        <v>168</v>
      </c>
      <c r="B2231" s="5" t="s">
        <v>175</v>
      </c>
      <c r="C2231" s="5" t="s">
        <v>85</v>
      </c>
      <c r="D2231" s="5" t="s">
        <v>304</v>
      </c>
      <c r="E2231" s="5" t="s">
        <v>172</v>
      </c>
      <c r="F2231" s="6">
        <v>43285</v>
      </c>
      <c r="G2231" s="5" t="s">
        <v>148</v>
      </c>
      <c r="H2231" s="5" t="s">
        <v>190</v>
      </c>
      <c r="I2231">
        <v>43116</v>
      </c>
      <c r="J2231">
        <v>169</v>
      </c>
      <c r="K2231">
        <v>240</v>
      </c>
      <c r="L2231">
        <v>2</v>
      </c>
      <c r="M2231">
        <v>7560</v>
      </c>
      <c r="N2231">
        <v>6085.7979999999998</v>
      </c>
      <c r="O2231">
        <v>3042.8989999999999</v>
      </c>
      <c r="P2231">
        <v>120</v>
      </c>
      <c r="Q2231">
        <v>31.5</v>
      </c>
      <c r="R2231">
        <v>1474.202</v>
      </c>
      <c r="S2231">
        <v>2018</v>
      </c>
      <c r="T2231">
        <v>7</v>
      </c>
      <c r="U2231">
        <v>27</v>
      </c>
    </row>
    <row r="2232" spans="1:21" x14ac:dyDescent="0.3">
      <c r="A2232" s="5" t="s">
        <v>168</v>
      </c>
      <c r="B2232" s="5" t="s">
        <v>175</v>
      </c>
      <c r="C2232" s="5" t="s">
        <v>86</v>
      </c>
      <c r="D2232" s="5" t="s">
        <v>281</v>
      </c>
      <c r="E2232" s="5" t="s">
        <v>172</v>
      </c>
      <c r="F2232" s="6">
        <v>43285</v>
      </c>
      <c r="G2232" s="5" t="s">
        <v>148</v>
      </c>
      <c r="H2232" s="5" t="s">
        <v>173</v>
      </c>
      <c r="I2232">
        <v>43124</v>
      </c>
      <c r="J2232">
        <v>161</v>
      </c>
      <c r="K2232">
        <v>121</v>
      </c>
      <c r="L2232">
        <v>2</v>
      </c>
      <c r="M2232">
        <v>4114</v>
      </c>
      <c r="N2232">
        <v>4558.2510000000002</v>
      </c>
      <c r="O2232">
        <v>2279.1260000000002</v>
      </c>
      <c r="P2232">
        <v>60.5</v>
      </c>
      <c r="Q2232">
        <v>34</v>
      </c>
      <c r="R2232">
        <v>-444.25099999999998</v>
      </c>
      <c r="S2232">
        <v>2018</v>
      </c>
      <c r="T2232">
        <v>7</v>
      </c>
      <c r="U2232">
        <v>27</v>
      </c>
    </row>
    <row r="2233" spans="1:21" x14ac:dyDescent="0.3">
      <c r="A2233" s="5" t="s">
        <v>168</v>
      </c>
      <c r="B2233" s="5" t="s">
        <v>206</v>
      </c>
      <c r="C2233" s="5" t="s">
        <v>108</v>
      </c>
      <c r="D2233" s="5" t="s">
        <v>275</v>
      </c>
      <c r="E2233" s="5" t="s">
        <v>172</v>
      </c>
      <c r="F2233" s="6">
        <v>43285</v>
      </c>
      <c r="G2233" s="5" t="s">
        <v>148</v>
      </c>
      <c r="H2233" s="5" t="s">
        <v>201</v>
      </c>
      <c r="I2233">
        <v>43100</v>
      </c>
      <c r="J2233">
        <v>185</v>
      </c>
      <c r="K2233">
        <v>254</v>
      </c>
      <c r="L2233">
        <v>2</v>
      </c>
      <c r="M2233">
        <v>8001</v>
      </c>
      <c r="N2233">
        <v>6051.9089999999997</v>
      </c>
      <c r="O2233">
        <v>3025.9549999999999</v>
      </c>
      <c r="P2233">
        <v>127</v>
      </c>
      <c r="Q2233">
        <v>31.5</v>
      </c>
      <c r="R2233">
        <v>1949.0909999999999</v>
      </c>
      <c r="S2233">
        <v>2018</v>
      </c>
      <c r="T2233">
        <v>7</v>
      </c>
      <c r="U2233">
        <v>27</v>
      </c>
    </row>
    <row r="2234" spans="1:21" x14ac:dyDescent="0.3">
      <c r="A2234" s="5" t="s">
        <v>168</v>
      </c>
      <c r="B2234" s="5" t="s">
        <v>206</v>
      </c>
      <c r="C2234" s="5" t="s">
        <v>108</v>
      </c>
      <c r="D2234" s="5" t="s">
        <v>275</v>
      </c>
      <c r="E2234" s="5" t="s">
        <v>172</v>
      </c>
      <c r="F2234" s="6">
        <v>43285</v>
      </c>
      <c r="G2234" s="5" t="s">
        <v>148</v>
      </c>
      <c r="H2234" s="5" t="s">
        <v>217</v>
      </c>
      <c r="I2234">
        <v>43100</v>
      </c>
      <c r="J2234">
        <v>185</v>
      </c>
      <c r="K2234">
        <v>944</v>
      </c>
      <c r="L2234">
        <v>8</v>
      </c>
      <c r="M2234">
        <v>29736</v>
      </c>
      <c r="N2234">
        <v>24207.636999999999</v>
      </c>
      <c r="O2234">
        <v>3025.9549999999999</v>
      </c>
      <c r="P2234">
        <v>118</v>
      </c>
      <c r="Q2234">
        <v>31.5</v>
      </c>
      <c r="R2234">
        <v>5528.3630000000003</v>
      </c>
      <c r="S2234">
        <v>2018</v>
      </c>
      <c r="T2234">
        <v>7</v>
      </c>
      <c r="U2234">
        <v>27</v>
      </c>
    </row>
    <row r="2235" spans="1:21" x14ac:dyDescent="0.3">
      <c r="A2235" s="5" t="s">
        <v>168</v>
      </c>
      <c r="B2235" s="5" t="s">
        <v>206</v>
      </c>
      <c r="C2235" s="5" t="s">
        <v>108</v>
      </c>
      <c r="D2235" s="5" t="s">
        <v>275</v>
      </c>
      <c r="E2235" s="5" t="s">
        <v>172</v>
      </c>
      <c r="F2235" s="6">
        <v>43285</v>
      </c>
      <c r="G2235" s="5" t="s">
        <v>148</v>
      </c>
      <c r="H2235" s="5" t="s">
        <v>202</v>
      </c>
      <c r="I2235">
        <v>43100</v>
      </c>
      <c r="J2235">
        <v>185</v>
      </c>
      <c r="K2235">
        <v>1340</v>
      </c>
      <c r="L2235">
        <v>12</v>
      </c>
      <c r="M2235">
        <v>42210</v>
      </c>
      <c r="N2235">
        <v>36311.455999999998</v>
      </c>
      <c r="O2235">
        <v>3025.9549999999999</v>
      </c>
      <c r="P2235">
        <v>111.66666666666667</v>
      </c>
      <c r="Q2235">
        <v>31.5</v>
      </c>
      <c r="R2235">
        <v>5898.5439999999999</v>
      </c>
      <c r="S2235">
        <v>2018</v>
      </c>
      <c r="T2235">
        <v>7</v>
      </c>
      <c r="U2235">
        <v>27</v>
      </c>
    </row>
    <row r="2236" spans="1:21" x14ac:dyDescent="0.3">
      <c r="A2236" s="5" t="s">
        <v>168</v>
      </c>
      <c r="B2236" s="5" t="s">
        <v>206</v>
      </c>
      <c r="C2236" s="5" t="s">
        <v>108</v>
      </c>
      <c r="D2236" s="5" t="s">
        <v>275</v>
      </c>
      <c r="E2236" s="5" t="s">
        <v>172</v>
      </c>
      <c r="F2236" s="6">
        <v>43285</v>
      </c>
      <c r="G2236" s="5" t="s">
        <v>148</v>
      </c>
      <c r="H2236" s="5" t="s">
        <v>204</v>
      </c>
      <c r="I2236">
        <v>43100</v>
      </c>
      <c r="J2236">
        <v>185</v>
      </c>
      <c r="K2236">
        <v>484</v>
      </c>
      <c r="L2236">
        <v>4</v>
      </c>
      <c r="M2236">
        <v>15246</v>
      </c>
      <c r="N2236">
        <v>12103.819</v>
      </c>
      <c r="O2236">
        <v>3025.9549999999999</v>
      </c>
      <c r="P2236">
        <v>121</v>
      </c>
      <c r="Q2236">
        <v>31.5</v>
      </c>
      <c r="R2236">
        <v>3142.181</v>
      </c>
      <c r="S2236">
        <v>2018</v>
      </c>
      <c r="T2236">
        <v>7</v>
      </c>
      <c r="U2236">
        <v>27</v>
      </c>
    </row>
    <row r="2237" spans="1:21" x14ac:dyDescent="0.3">
      <c r="A2237" s="5" t="s">
        <v>168</v>
      </c>
      <c r="B2237" s="5" t="s">
        <v>206</v>
      </c>
      <c r="C2237" s="5" t="s">
        <v>108</v>
      </c>
      <c r="D2237" s="5" t="s">
        <v>275</v>
      </c>
      <c r="E2237" s="5" t="s">
        <v>172</v>
      </c>
      <c r="F2237" s="6">
        <v>43285</v>
      </c>
      <c r="G2237" s="5" t="s">
        <v>148</v>
      </c>
      <c r="H2237" s="5" t="s">
        <v>231</v>
      </c>
      <c r="I2237">
        <v>43100</v>
      </c>
      <c r="J2237">
        <v>185</v>
      </c>
      <c r="K2237">
        <v>110</v>
      </c>
      <c r="L2237">
        <v>1</v>
      </c>
      <c r="M2237">
        <v>3465</v>
      </c>
      <c r="N2237">
        <v>3025.9549999999999</v>
      </c>
      <c r="O2237">
        <v>3025.9549999999999</v>
      </c>
      <c r="P2237">
        <v>110</v>
      </c>
      <c r="Q2237">
        <v>31.5</v>
      </c>
      <c r="R2237">
        <v>439.04500000000002</v>
      </c>
      <c r="S2237">
        <v>2018</v>
      </c>
      <c r="T2237">
        <v>7</v>
      </c>
      <c r="U2237">
        <v>27</v>
      </c>
    </row>
    <row r="2238" spans="1:21" x14ac:dyDescent="0.3">
      <c r="A2238" s="5" t="s">
        <v>168</v>
      </c>
      <c r="B2238" s="5" t="s">
        <v>206</v>
      </c>
      <c r="C2238" s="5" t="s">
        <v>109</v>
      </c>
      <c r="D2238" s="5" t="s">
        <v>291</v>
      </c>
      <c r="E2238" s="5" t="s">
        <v>172</v>
      </c>
      <c r="F2238" s="6">
        <v>43285</v>
      </c>
      <c r="G2238" s="5" t="s">
        <v>148</v>
      </c>
      <c r="H2238" s="5" t="s">
        <v>216</v>
      </c>
      <c r="I2238">
        <v>43108</v>
      </c>
      <c r="J2238">
        <v>177</v>
      </c>
      <c r="K2238">
        <v>224</v>
      </c>
      <c r="L2238">
        <v>2</v>
      </c>
      <c r="M2238">
        <v>7056</v>
      </c>
      <c r="N2238">
        <v>5053.2910000000002</v>
      </c>
      <c r="O2238">
        <v>2526.6460000000002</v>
      </c>
      <c r="P2238">
        <v>112</v>
      </c>
      <c r="Q2238">
        <v>31.5</v>
      </c>
      <c r="R2238">
        <v>2002.7090000000001</v>
      </c>
      <c r="S2238">
        <v>2018</v>
      </c>
      <c r="T2238">
        <v>7</v>
      </c>
      <c r="U2238">
        <v>27</v>
      </c>
    </row>
    <row r="2239" spans="1:21" x14ac:dyDescent="0.3">
      <c r="A2239" s="5" t="s">
        <v>168</v>
      </c>
      <c r="B2239" s="5" t="s">
        <v>206</v>
      </c>
      <c r="C2239" s="5" t="s">
        <v>109</v>
      </c>
      <c r="D2239" s="5" t="s">
        <v>291</v>
      </c>
      <c r="E2239" s="5" t="s">
        <v>172</v>
      </c>
      <c r="F2239" s="6">
        <v>43285</v>
      </c>
      <c r="G2239" s="5" t="s">
        <v>148</v>
      </c>
      <c r="H2239" s="5" t="s">
        <v>203</v>
      </c>
      <c r="I2239">
        <v>43108</v>
      </c>
      <c r="J2239">
        <v>177</v>
      </c>
      <c r="K2239">
        <v>106</v>
      </c>
      <c r="L2239">
        <v>1</v>
      </c>
      <c r="M2239">
        <v>3339</v>
      </c>
      <c r="N2239">
        <v>2526.6460000000002</v>
      </c>
      <c r="O2239">
        <v>2526.6460000000002</v>
      </c>
      <c r="P2239">
        <v>106</v>
      </c>
      <c r="Q2239">
        <v>31.5</v>
      </c>
      <c r="R2239">
        <v>812.35400000000004</v>
      </c>
      <c r="S2239">
        <v>2018</v>
      </c>
      <c r="T2239">
        <v>7</v>
      </c>
      <c r="U2239">
        <v>27</v>
      </c>
    </row>
    <row r="2240" spans="1:21" x14ac:dyDescent="0.3">
      <c r="A2240" s="5" t="s">
        <v>168</v>
      </c>
      <c r="B2240" s="5" t="s">
        <v>206</v>
      </c>
      <c r="C2240" s="5" t="s">
        <v>109</v>
      </c>
      <c r="D2240" s="5" t="s">
        <v>291</v>
      </c>
      <c r="E2240" s="5" t="s">
        <v>172</v>
      </c>
      <c r="F2240" s="6">
        <v>43285</v>
      </c>
      <c r="G2240" s="5" t="s">
        <v>148</v>
      </c>
      <c r="H2240" s="5" t="s">
        <v>230</v>
      </c>
      <c r="I2240">
        <v>43108</v>
      </c>
      <c r="J2240">
        <v>177</v>
      </c>
      <c r="K2240">
        <v>1417</v>
      </c>
      <c r="L2240">
        <v>12</v>
      </c>
      <c r="M2240">
        <v>43927</v>
      </c>
      <c r="N2240">
        <v>30319.749</v>
      </c>
      <c r="O2240">
        <v>2526.6460000000002</v>
      </c>
      <c r="P2240">
        <v>118.08333333333333</v>
      </c>
      <c r="Q2240">
        <v>31</v>
      </c>
      <c r="R2240">
        <v>13607.251</v>
      </c>
      <c r="S2240">
        <v>2018</v>
      </c>
      <c r="T2240">
        <v>7</v>
      </c>
      <c r="U2240">
        <v>27</v>
      </c>
    </row>
    <row r="2241" spans="1:21" x14ac:dyDescent="0.3">
      <c r="A2241" s="5" t="s">
        <v>168</v>
      </c>
      <c r="B2241" s="5" t="s">
        <v>206</v>
      </c>
      <c r="C2241" s="5" t="s">
        <v>109</v>
      </c>
      <c r="D2241" s="5" t="s">
        <v>291</v>
      </c>
      <c r="E2241" s="5" t="s">
        <v>172</v>
      </c>
      <c r="F2241" s="6">
        <v>43285</v>
      </c>
      <c r="G2241" s="5" t="s">
        <v>148</v>
      </c>
      <c r="H2241" s="5" t="s">
        <v>180</v>
      </c>
      <c r="I2241">
        <v>43108</v>
      </c>
      <c r="J2241">
        <v>177</v>
      </c>
      <c r="K2241">
        <v>213</v>
      </c>
      <c r="L2241">
        <v>2</v>
      </c>
      <c r="M2241">
        <v>6709.5</v>
      </c>
      <c r="N2241">
        <v>5053.2910000000002</v>
      </c>
      <c r="O2241">
        <v>2526.6460000000002</v>
      </c>
      <c r="P2241">
        <v>106.5</v>
      </c>
      <c r="Q2241">
        <v>31.5</v>
      </c>
      <c r="R2241">
        <v>1656.2090000000001</v>
      </c>
      <c r="S2241">
        <v>2018</v>
      </c>
      <c r="T2241">
        <v>7</v>
      </c>
      <c r="U2241">
        <v>27</v>
      </c>
    </row>
    <row r="2242" spans="1:21" x14ac:dyDescent="0.3">
      <c r="A2242" s="5" t="s">
        <v>168</v>
      </c>
      <c r="B2242" s="5" t="s">
        <v>206</v>
      </c>
      <c r="C2242" s="5" t="s">
        <v>109</v>
      </c>
      <c r="D2242" s="5" t="s">
        <v>291</v>
      </c>
      <c r="E2242" s="5" t="s">
        <v>172</v>
      </c>
      <c r="F2242" s="6">
        <v>43285</v>
      </c>
      <c r="G2242" s="5" t="s">
        <v>148</v>
      </c>
      <c r="H2242" s="5" t="s">
        <v>205</v>
      </c>
      <c r="I2242">
        <v>43108</v>
      </c>
      <c r="J2242">
        <v>177</v>
      </c>
      <c r="K2242">
        <v>268</v>
      </c>
      <c r="L2242">
        <v>2</v>
      </c>
      <c r="M2242">
        <v>8442</v>
      </c>
      <c r="N2242">
        <v>5053.2910000000002</v>
      </c>
      <c r="O2242">
        <v>2526.6460000000002</v>
      </c>
      <c r="P2242">
        <v>134</v>
      </c>
      <c r="Q2242">
        <v>31.5</v>
      </c>
      <c r="R2242">
        <v>3388.7089999999998</v>
      </c>
      <c r="S2242">
        <v>2018</v>
      </c>
      <c r="T2242">
        <v>7</v>
      </c>
      <c r="U2242">
        <v>27</v>
      </c>
    </row>
    <row r="2243" spans="1:21" x14ac:dyDescent="0.3">
      <c r="A2243" s="5" t="s">
        <v>168</v>
      </c>
      <c r="B2243" s="5" t="s">
        <v>206</v>
      </c>
      <c r="C2243" s="5" t="s">
        <v>109</v>
      </c>
      <c r="D2243" s="5" t="s">
        <v>291</v>
      </c>
      <c r="E2243" s="5" t="s">
        <v>172</v>
      </c>
      <c r="F2243" s="6">
        <v>43285</v>
      </c>
      <c r="G2243" s="5" t="s">
        <v>148</v>
      </c>
      <c r="H2243" s="5" t="s">
        <v>181</v>
      </c>
      <c r="I2243">
        <v>43108</v>
      </c>
      <c r="J2243">
        <v>177</v>
      </c>
      <c r="K2243">
        <v>384</v>
      </c>
      <c r="L2243">
        <v>3</v>
      </c>
      <c r="M2243">
        <v>8946</v>
      </c>
      <c r="N2243">
        <v>7579.9369999999999</v>
      </c>
      <c r="O2243">
        <v>2526.6460000000002</v>
      </c>
      <c r="P2243">
        <v>128</v>
      </c>
      <c r="Q2243">
        <v>23.296900000000001</v>
      </c>
      <c r="R2243">
        <v>1366.0630000000001</v>
      </c>
      <c r="S2243">
        <v>2018</v>
      </c>
      <c r="T2243">
        <v>7</v>
      </c>
      <c r="U2243">
        <v>27</v>
      </c>
    </row>
    <row r="2244" spans="1:21" x14ac:dyDescent="0.3">
      <c r="A2244" s="5" t="s">
        <v>168</v>
      </c>
      <c r="B2244" s="5" t="s">
        <v>206</v>
      </c>
      <c r="C2244" s="5" t="s">
        <v>109</v>
      </c>
      <c r="D2244" s="5" t="s">
        <v>291</v>
      </c>
      <c r="E2244" s="5" t="s">
        <v>172</v>
      </c>
      <c r="F2244" s="6">
        <v>43285</v>
      </c>
      <c r="G2244" s="5" t="s">
        <v>148</v>
      </c>
      <c r="H2244" s="5" t="s">
        <v>183</v>
      </c>
      <c r="I2244">
        <v>43108</v>
      </c>
      <c r="J2244">
        <v>177</v>
      </c>
      <c r="K2244">
        <v>122</v>
      </c>
      <c r="L2244">
        <v>1</v>
      </c>
      <c r="M2244">
        <v>3843</v>
      </c>
      <c r="N2244">
        <v>2526.6460000000002</v>
      </c>
      <c r="O2244">
        <v>2526.6460000000002</v>
      </c>
      <c r="P2244">
        <v>122</v>
      </c>
      <c r="Q2244">
        <v>31.5</v>
      </c>
      <c r="R2244">
        <v>1316.354</v>
      </c>
      <c r="S2244">
        <v>2018</v>
      </c>
      <c r="T2244">
        <v>7</v>
      </c>
      <c r="U2244">
        <v>27</v>
      </c>
    </row>
    <row r="2245" spans="1:21" x14ac:dyDescent="0.3">
      <c r="A2245" s="5" t="s">
        <v>168</v>
      </c>
      <c r="B2245" s="5" t="s">
        <v>206</v>
      </c>
      <c r="C2245" s="5" t="s">
        <v>109</v>
      </c>
      <c r="D2245" s="5" t="s">
        <v>291</v>
      </c>
      <c r="E2245" s="5" t="s">
        <v>172</v>
      </c>
      <c r="F2245" s="6">
        <v>43285</v>
      </c>
      <c r="G2245" s="5" t="s">
        <v>148</v>
      </c>
      <c r="H2245" s="5" t="s">
        <v>184</v>
      </c>
      <c r="I2245">
        <v>43108</v>
      </c>
      <c r="J2245">
        <v>177</v>
      </c>
      <c r="K2245">
        <v>1658</v>
      </c>
      <c r="L2245">
        <v>13</v>
      </c>
      <c r="M2245">
        <v>51398</v>
      </c>
      <c r="N2245">
        <v>32846.394</v>
      </c>
      <c r="O2245">
        <v>2526.6460000000002</v>
      </c>
      <c r="P2245">
        <v>127.53846153846153</v>
      </c>
      <c r="Q2245">
        <v>31</v>
      </c>
      <c r="R2245">
        <v>18551.606</v>
      </c>
      <c r="S2245">
        <v>2018</v>
      </c>
      <c r="T2245">
        <v>7</v>
      </c>
      <c r="U2245">
        <v>27</v>
      </c>
    </row>
    <row r="2246" spans="1:21" x14ac:dyDescent="0.3">
      <c r="A2246" s="5" t="s">
        <v>168</v>
      </c>
      <c r="B2246" s="5" t="s">
        <v>206</v>
      </c>
      <c r="C2246" s="5" t="s">
        <v>109</v>
      </c>
      <c r="D2246" s="5" t="s">
        <v>291</v>
      </c>
      <c r="E2246" s="5" t="s">
        <v>172</v>
      </c>
      <c r="F2246" s="6">
        <v>43285</v>
      </c>
      <c r="G2246" s="5" t="s">
        <v>148</v>
      </c>
      <c r="H2246" s="5" t="s">
        <v>218</v>
      </c>
      <c r="I2246">
        <v>43108</v>
      </c>
      <c r="J2246">
        <v>177</v>
      </c>
      <c r="K2246">
        <v>600</v>
      </c>
      <c r="L2246">
        <v>5</v>
      </c>
      <c r="M2246">
        <v>18900</v>
      </c>
      <c r="N2246">
        <v>12633.228999999999</v>
      </c>
      <c r="O2246">
        <v>2526.6460000000002</v>
      </c>
      <c r="P2246">
        <v>120</v>
      </c>
      <c r="Q2246">
        <v>31.5</v>
      </c>
      <c r="R2246">
        <v>6266.7709999999997</v>
      </c>
      <c r="S2246">
        <v>2018</v>
      </c>
      <c r="T2246">
        <v>7</v>
      </c>
      <c r="U2246">
        <v>27</v>
      </c>
    </row>
    <row r="2247" spans="1:21" x14ac:dyDescent="0.3">
      <c r="A2247" s="5" t="s">
        <v>168</v>
      </c>
      <c r="B2247" s="5" t="s">
        <v>206</v>
      </c>
      <c r="C2247" s="5" t="s">
        <v>109</v>
      </c>
      <c r="D2247" s="5" t="s">
        <v>291</v>
      </c>
      <c r="E2247" s="5" t="s">
        <v>172</v>
      </c>
      <c r="F2247" s="6">
        <v>43285</v>
      </c>
      <c r="G2247" s="5" t="s">
        <v>148</v>
      </c>
      <c r="H2247" s="5" t="s">
        <v>186</v>
      </c>
      <c r="I2247">
        <v>43108</v>
      </c>
      <c r="J2247">
        <v>177</v>
      </c>
      <c r="K2247">
        <v>122</v>
      </c>
      <c r="L2247">
        <v>1</v>
      </c>
      <c r="M2247">
        <v>3843</v>
      </c>
      <c r="N2247">
        <v>2526.6460000000002</v>
      </c>
      <c r="O2247">
        <v>2526.6460000000002</v>
      </c>
      <c r="P2247">
        <v>122</v>
      </c>
      <c r="Q2247">
        <v>31.5</v>
      </c>
      <c r="R2247">
        <v>1316.354</v>
      </c>
      <c r="S2247">
        <v>2018</v>
      </c>
      <c r="T2247">
        <v>7</v>
      </c>
      <c r="U2247">
        <v>27</v>
      </c>
    </row>
    <row r="2248" spans="1:21" x14ac:dyDescent="0.3">
      <c r="A2248" s="5" t="s">
        <v>168</v>
      </c>
      <c r="B2248" s="5" t="s">
        <v>206</v>
      </c>
      <c r="C2248" s="5" t="s">
        <v>109</v>
      </c>
      <c r="D2248" s="5" t="s">
        <v>291</v>
      </c>
      <c r="E2248" s="5" t="s">
        <v>172</v>
      </c>
      <c r="F2248" s="6">
        <v>43285</v>
      </c>
      <c r="G2248" s="5" t="s">
        <v>148</v>
      </c>
      <c r="H2248" s="5" t="s">
        <v>284</v>
      </c>
      <c r="I2248">
        <v>43108</v>
      </c>
      <c r="J2248">
        <v>177</v>
      </c>
      <c r="K2248">
        <v>288</v>
      </c>
      <c r="L2248">
        <v>2</v>
      </c>
      <c r="M2248">
        <v>9072</v>
      </c>
      <c r="N2248">
        <v>5053.2910000000002</v>
      </c>
      <c r="O2248">
        <v>2526.6460000000002</v>
      </c>
      <c r="P2248">
        <v>144</v>
      </c>
      <c r="Q2248">
        <v>31.5</v>
      </c>
      <c r="R2248">
        <v>4018.7089999999998</v>
      </c>
      <c r="S2248">
        <v>2018</v>
      </c>
      <c r="T2248">
        <v>7</v>
      </c>
      <c r="U2248">
        <v>27</v>
      </c>
    </row>
    <row r="2249" spans="1:21" x14ac:dyDescent="0.3">
      <c r="A2249" s="5" t="s">
        <v>168</v>
      </c>
      <c r="B2249" s="5" t="s">
        <v>206</v>
      </c>
      <c r="C2249" s="5" t="s">
        <v>109</v>
      </c>
      <c r="D2249" s="5" t="s">
        <v>291</v>
      </c>
      <c r="E2249" s="5" t="s">
        <v>172</v>
      </c>
      <c r="F2249" s="6">
        <v>43285</v>
      </c>
      <c r="G2249" s="5" t="s">
        <v>148</v>
      </c>
      <c r="H2249" s="5" t="s">
        <v>181</v>
      </c>
      <c r="I2249">
        <v>43108</v>
      </c>
      <c r="J2249">
        <v>177</v>
      </c>
      <c r="K2249">
        <v>384</v>
      </c>
      <c r="L2249">
        <v>3</v>
      </c>
      <c r="M2249">
        <v>12096</v>
      </c>
      <c r="N2249">
        <v>7579.9369999999999</v>
      </c>
      <c r="O2249">
        <v>2526.6460000000002</v>
      </c>
      <c r="P2249">
        <v>128</v>
      </c>
      <c r="Q2249">
        <v>31.5</v>
      </c>
      <c r="R2249">
        <v>4516.0630000000001</v>
      </c>
      <c r="S2249">
        <v>2018</v>
      </c>
      <c r="T2249">
        <v>7</v>
      </c>
      <c r="U2249">
        <v>27</v>
      </c>
    </row>
    <row r="2250" spans="1:21" x14ac:dyDescent="0.3">
      <c r="A2250" s="5" t="s">
        <v>168</v>
      </c>
      <c r="B2250" s="5" t="s">
        <v>206</v>
      </c>
      <c r="C2250" s="5" t="s">
        <v>109</v>
      </c>
      <c r="D2250" s="5" t="s">
        <v>291</v>
      </c>
      <c r="E2250" s="5" t="s">
        <v>227</v>
      </c>
      <c r="F2250" s="6">
        <v>43285</v>
      </c>
      <c r="G2250" s="5" t="s">
        <v>148</v>
      </c>
      <c r="H2250" s="5" t="s">
        <v>181</v>
      </c>
      <c r="I2250">
        <v>43108</v>
      </c>
      <c r="J2250">
        <v>177</v>
      </c>
      <c r="K2250">
        <v>-384</v>
      </c>
      <c r="L2250">
        <v>-3</v>
      </c>
      <c r="M2250">
        <v>-8946</v>
      </c>
      <c r="N2250">
        <v>-7579.9369999999999</v>
      </c>
      <c r="O2250">
        <v>-2526.6460000000002</v>
      </c>
      <c r="P2250">
        <v>128</v>
      </c>
      <c r="Q2250">
        <v>23.296900000000001</v>
      </c>
      <c r="R2250">
        <v>-1366.0630000000001</v>
      </c>
      <c r="S2250">
        <v>2018</v>
      </c>
      <c r="T2250">
        <v>7</v>
      </c>
      <c r="U2250">
        <v>27</v>
      </c>
    </row>
    <row r="2251" spans="1:21" x14ac:dyDescent="0.3">
      <c r="A2251" s="5" t="s">
        <v>168</v>
      </c>
      <c r="B2251" s="5" t="s">
        <v>169</v>
      </c>
      <c r="C2251" s="5" t="s">
        <v>170</v>
      </c>
      <c r="D2251" s="5" t="s">
        <v>302</v>
      </c>
      <c r="E2251" s="5" t="s">
        <v>172</v>
      </c>
      <c r="F2251" s="6">
        <v>43286</v>
      </c>
      <c r="G2251" s="5" t="s">
        <v>148</v>
      </c>
      <c r="H2251" s="5" t="s">
        <v>262</v>
      </c>
      <c r="I2251">
        <v>43106</v>
      </c>
      <c r="J2251">
        <v>180</v>
      </c>
      <c r="K2251">
        <v>939</v>
      </c>
      <c r="L2251">
        <v>3</v>
      </c>
      <c r="M2251">
        <v>10563.75</v>
      </c>
      <c r="N2251">
        <v>9094.6790000000001</v>
      </c>
      <c r="O2251">
        <v>3031.56</v>
      </c>
      <c r="P2251">
        <v>313</v>
      </c>
      <c r="Q2251">
        <v>11.25</v>
      </c>
      <c r="R2251">
        <v>1469.0709999999999</v>
      </c>
      <c r="S2251">
        <v>2018</v>
      </c>
      <c r="T2251">
        <v>7</v>
      </c>
      <c r="U2251">
        <v>27</v>
      </c>
    </row>
    <row r="2252" spans="1:21" x14ac:dyDescent="0.3">
      <c r="A2252" s="5" t="s">
        <v>168</v>
      </c>
      <c r="B2252" s="5" t="s">
        <v>169</v>
      </c>
      <c r="C2252" s="5" t="s">
        <v>170</v>
      </c>
      <c r="D2252" s="5" t="s">
        <v>304</v>
      </c>
      <c r="E2252" s="5" t="s">
        <v>172</v>
      </c>
      <c r="F2252" s="6">
        <v>43286</v>
      </c>
      <c r="G2252" s="5" t="s">
        <v>148</v>
      </c>
      <c r="H2252" s="5" t="s">
        <v>262</v>
      </c>
      <c r="I2252">
        <v>43116</v>
      </c>
      <c r="J2252">
        <v>170</v>
      </c>
      <c r="K2252">
        <v>939</v>
      </c>
      <c r="L2252">
        <v>5</v>
      </c>
      <c r="M2252">
        <v>17606.25</v>
      </c>
      <c r="N2252">
        <v>15214.495999999999</v>
      </c>
      <c r="O2252">
        <v>3042.8989999999999</v>
      </c>
      <c r="P2252">
        <v>187.8</v>
      </c>
      <c r="Q2252">
        <v>18.75</v>
      </c>
      <c r="R2252">
        <v>2391.7539999999999</v>
      </c>
      <c r="S2252">
        <v>2018</v>
      </c>
      <c r="T2252">
        <v>7</v>
      </c>
      <c r="U2252">
        <v>27</v>
      </c>
    </row>
    <row r="2253" spans="1:21" x14ac:dyDescent="0.3">
      <c r="A2253" s="5" t="s">
        <v>168</v>
      </c>
      <c r="B2253" s="5" t="s">
        <v>175</v>
      </c>
      <c r="C2253" s="5" t="s">
        <v>83</v>
      </c>
      <c r="D2253" s="5" t="s">
        <v>302</v>
      </c>
      <c r="E2253" s="5" t="s">
        <v>172</v>
      </c>
      <c r="F2253" s="6">
        <v>43286</v>
      </c>
      <c r="G2253" s="5" t="s">
        <v>148</v>
      </c>
      <c r="H2253" s="5" t="s">
        <v>305</v>
      </c>
      <c r="I2253">
        <v>43106</v>
      </c>
      <c r="J2253">
        <v>180</v>
      </c>
      <c r="K2253">
        <v>1260</v>
      </c>
      <c r="L2253">
        <v>10</v>
      </c>
      <c r="M2253">
        <v>37800</v>
      </c>
      <c r="N2253">
        <v>30315.595000000001</v>
      </c>
      <c r="O2253">
        <v>3031.56</v>
      </c>
      <c r="P2253">
        <v>126</v>
      </c>
      <c r="Q2253">
        <v>30</v>
      </c>
      <c r="R2253">
        <v>7484.4049999999997</v>
      </c>
      <c r="S2253">
        <v>2018</v>
      </c>
      <c r="T2253">
        <v>7</v>
      </c>
      <c r="U2253">
        <v>27</v>
      </c>
    </row>
    <row r="2254" spans="1:21" x14ac:dyDescent="0.3">
      <c r="A2254" s="5" t="s">
        <v>168</v>
      </c>
      <c r="B2254" s="5" t="s">
        <v>175</v>
      </c>
      <c r="C2254" s="5" t="s">
        <v>83</v>
      </c>
      <c r="D2254" s="5" t="s">
        <v>302</v>
      </c>
      <c r="E2254" s="5" t="s">
        <v>172</v>
      </c>
      <c r="F2254" s="6">
        <v>43286</v>
      </c>
      <c r="G2254" s="5" t="s">
        <v>148</v>
      </c>
      <c r="H2254" s="5" t="s">
        <v>200</v>
      </c>
      <c r="I2254">
        <v>43106</v>
      </c>
      <c r="J2254">
        <v>180</v>
      </c>
      <c r="K2254">
        <v>240</v>
      </c>
      <c r="L2254">
        <v>2</v>
      </c>
      <c r="M2254">
        <v>7200</v>
      </c>
      <c r="N2254">
        <v>6063.1189999999997</v>
      </c>
      <c r="O2254">
        <v>3031.56</v>
      </c>
      <c r="P2254">
        <v>120</v>
      </c>
      <c r="Q2254">
        <v>30</v>
      </c>
      <c r="R2254">
        <v>1136.8810000000001</v>
      </c>
      <c r="S2254">
        <v>2018</v>
      </c>
      <c r="T2254">
        <v>7</v>
      </c>
      <c r="U2254">
        <v>27</v>
      </c>
    </row>
    <row r="2255" spans="1:21" x14ac:dyDescent="0.3">
      <c r="A2255" s="5" t="s">
        <v>168</v>
      </c>
      <c r="B2255" s="5" t="s">
        <v>175</v>
      </c>
      <c r="C2255" s="5" t="s">
        <v>83</v>
      </c>
      <c r="D2255" s="5" t="s">
        <v>302</v>
      </c>
      <c r="E2255" s="5" t="s">
        <v>172</v>
      </c>
      <c r="F2255" s="6">
        <v>43286</v>
      </c>
      <c r="G2255" s="5" t="s">
        <v>148</v>
      </c>
      <c r="H2255" s="5" t="s">
        <v>264</v>
      </c>
      <c r="I2255">
        <v>43106</v>
      </c>
      <c r="J2255">
        <v>180</v>
      </c>
      <c r="K2255">
        <v>2039</v>
      </c>
      <c r="L2255">
        <v>16</v>
      </c>
      <c r="M2255">
        <v>61170</v>
      </c>
      <c r="N2255">
        <v>48504.951999999997</v>
      </c>
      <c r="O2255">
        <v>3031.56</v>
      </c>
      <c r="P2255">
        <v>127.4375</v>
      </c>
      <c r="Q2255">
        <v>30</v>
      </c>
      <c r="R2255">
        <v>12665.048000000001</v>
      </c>
      <c r="S2255">
        <v>2018</v>
      </c>
      <c r="T2255">
        <v>7</v>
      </c>
      <c r="U2255">
        <v>27</v>
      </c>
    </row>
    <row r="2256" spans="1:21" x14ac:dyDescent="0.3">
      <c r="A2256" s="5" t="s">
        <v>168</v>
      </c>
      <c r="B2256" s="5" t="s">
        <v>175</v>
      </c>
      <c r="C2256" s="5" t="s">
        <v>85</v>
      </c>
      <c r="D2256" s="5" t="s">
        <v>304</v>
      </c>
      <c r="E2256" s="5" t="s">
        <v>172</v>
      </c>
      <c r="F2256" s="6">
        <v>43286</v>
      </c>
      <c r="G2256" s="5" t="s">
        <v>148</v>
      </c>
      <c r="H2256" s="5" t="s">
        <v>199</v>
      </c>
      <c r="I2256">
        <v>43116</v>
      </c>
      <c r="J2256">
        <v>170</v>
      </c>
      <c r="K2256">
        <v>584</v>
      </c>
      <c r="L2256">
        <v>5</v>
      </c>
      <c r="M2256">
        <v>18104</v>
      </c>
      <c r="N2256">
        <v>15214.495999999999</v>
      </c>
      <c r="O2256">
        <v>3042.8989999999999</v>
      </c>
      <c r="P2256">
        <v>116.8</v>
      </c>
      <c r="Q2256">
        <v>31</v>
      </c>
      <c r="R2256">
        <v>2889.5039999999999</v>
      </c>
      <c r="S2256">
        <v>2018</v>
      </c>
      <c r="T2256">
        <v>7</v>
      </c>
      <c r="U2256">
        <v>27</v>
      </c>
    </row>
    <row r="2257" spans="1:21" x14ac:dyDescent="0.3">
      <c r="A2257" s="5" t="s">
        <v>168</v>
      </c>
      <c r="B2257" s="5" t="s">
        <v>175</v>
      </c>
      <c r="C2257" s="5" t="s">
        <v>85</v>
      </c>
      <c r="D2257" s="5" t="s">
        <v>304</v>
      </c>
      <c r="E2257" s="5" t="s">
        <v>172</v>
      </c>
      <c r="F2257" s="6">
        <v>43286</v>
      </c>
      <c r="G2257" s="5" t="s">
        <v>148</v>
      </c>
      <c r="H2257" s="5" t="s">
        <v>200</v>
      </c>
      <c r="I2257">
        <v>43116</v>
      </c>
      <c r="J2257">
        <v>170</v>
      </c>
      <c r="K2257">
        <v>488</v>
      </c>
      <c r="L2257">
        <v>4</v>
      </c>
      <c r="M2257">
        <v>15128</v>
      </c>
      <c r="N2257">
        <v>12171.597</v>
      </c>
      <c r="O2257">
        <v>3042.8989999999999</v>
      </c>
      <c r="P2257">
        <v>122</v>
      </c>
      <c r="Q2257">
        <v>31</v>
      </c>
      <c r="R2257">
        <v>2956.4029999999998</v>
      </c>
      <c r="S2257">
        <v>2018</v>
      </c>
      <c r="T2257">
        <v>7</v>
      </c>
      <c r="U2257">
        <v>27</v>
      </c>
    </row>
    <row r="2258" spans="1:21" x14ac:dyDescent="0.3">
      <c r="A2258" s="5" t="s">
        <v>168</v>
      </c>
      <c r="B2258" s="5" t="s">
        <v>175</v>
      </c>
      <c r="C2258" s="5" t="s">
        <v>85</v>
      </c>
      <c r="D2258" s="5" t="s">
        <v>304</v>
      </c>
      <c r="E2258" s="5" t="s">
        <v>172</v>
      </c>
      <c r="F2258" s="6">
        <v>43286</v>
      </c>
      <c r="G2258" s="5" t="s">
        <v>148</v>
      </c>
      <c r="H2258" s="5" t="s">
        <v>215</v>
      </c>
      <c r="I2258">
        <v>43116</v>
      </c>
      <c r="J2258">
        <v>170</v>
      </c>
      <c r="K2258">
        <v>354</v>
      </c>
      <c r="L2258">
        <v>3</v>
      </c>
      <c r="M2258">
        <v>10974</v>
      </c>
      <c r="N2258">
        <v>9128.6980000000003</v>
      </c>
      <c r="O2258">
        <v>3042.8989999999999</v>
      </c>
      <c r="P2258">
        <v>118</v>
      </c>
      <c r="Q2258">
        <v>31</v>
      </c>
      <c r="R2258">
        <v>1845.3019999999999</v>
      </c>
      <c r="S2258">
        <v>2018</v>
      </c>
      <c r="T2258">
        <v>7</v>
      </c>
      <c r="U2258">
        <v>27</v>
      </c>
    </row>
    <row r="2259" spans="1:21" x14ac:dyDescent="0.3">
      <c r="A2259" s="5" t="s">
        <v>168</v>
      </c>
      <c r="B2259" s="5" t="s">
        <v>206</v>
      </c>
      <c r="C2259" s="5" t="s">
        <v>108</v>
      </c>
      <c r="D2259" s="5" t="s">
        <v>275</v>
      </c>
      <c r="E2259" s="5" t="s">
        <v>172</v>
      </c>
      <c r="F2259" s="6">
        <v>43286</v>
      </c>
      <c r="G2259" s="5" t="s">
        <v>148</v>
      </c>
      <c r="H2259" s="5" t="s">
        <v>173</v>
      </c>
      <c r="I2259">
        <v>43100</v>
      </c>
      <c r="J2259">
        <v>186</v>
      </c>
      <c r="K2259">
        <v>269</v>
      </c>
      <c r="L2259">
        <v>2</v>
      </c>
      <c r="M2259">
        <v>9146</v>
      </c>
      <c r="N2259">
        <v>6051.9089999999997</v>
      </c>
      <c r="O2259">
        <v>3025.9549999999999</v>
      </c>
      <c r="P2259">
        <v>134.5</v>
      </c>
      <c r="Q2259">
        <v>34</v>
      </c>
      <c r="R2259">
        <v>3094.0909999999999</v>
      </c>
      <c r="S2259">
        <v>2018</v>
      </c>
      <c r="T2259">
        <v>7</v>
      </c>
      <c r="U2259">
        <v>27</v>
      </c>
    </row>
    <row r="2260" spans="1:21" x14ac:dyDescent="0.3">
      <c r="A2260" s="5" t="s">
        <v>168</v>
      </c>
      <c r="B2260" s="5" t="s">
        <v>206</v>
      </c>
      <c r="C2260" s="5" t="s">
        <v>109</v>
      </c>
      <c r="D2260" s="5" t="s">
        <v>291</v>
      </c>
      <c r="E2260" s="5" t="s">
        <v>172</v>
      </c>
      <c r="F2260" s="6">
        <v>43286</v>
      </c>
      <c r="G2260" s="5" t="s">
        <v>148</v>
      </c>
      <c r="H2260" s="5" t="s">
        <v>173</v>
      </c>
      <c r="I2260">
        <v>43108</v>
      </c>
      <c r="J2260">
        <v>178</v>
      </c>
      <c r="K2260">
        <v>2421.6</v>
      </c>
      <c r="L2260">
        <v>22</v>
      </c>
      <c r="M2260">
        <v>82334.399999999994</v>
      </c>
      <c r="N2260">
        <v>55586.205999999998</v>
      </c>
      <c r="O2260">
        <v>2526.6460000000002</v>
      </c>
      <c r="P2260">
        <v>110.07272727272726</v>
      </c>
      <c r="Q2260">
        <v>34</v>
      </c>
      <c r="R2260">
        <v>26748.194</v>
      </c>
      <c r="S2260">
        <v>2018</v>
      </c>
      <c r="T2260">
        <v>7</v>
      </c>
      <c r="U2260">
        <v>27</v>
      </c>
    </row>
    <row r="2261" spans="1:21" x14ac:dyDescent="0.3">
      <c r="A2261" s="5" t="s">
        <v>168</v>
      </c>
      <c r="B2261" s="5" t="s">
        <v>206</v>
      </c>
      <c r="C2261" s="5" t="s">
        <v>109</v>
      </c>
      <c r="D2261" s="5" t="s">
        <v>291</v>
      </c>
      <c r="E2261" s="5" t="s">
        <v>172</v>
      </c>
      <c r="F2261" s="6">
        <v>43286</v>
      </c>
      <c r="G2261" s="5" t="s">
        <v>148</v>
      </c>
      <c r="H2261" s="5" t="s">
        <v>190</v>
      </c>
      <c r="I2261">
        <v>43108</v>
      </c>
      <c r="J2261">
        <v>178</v>
      </c>
      <c r="K2261">
        <v>106.6</v>
      </c>
      <c r="L2261">
        <v>1</v>
      </c>
      <c r="M2261">
        <v>3357.9</v>
      </c>
      <c r="N2261">
        <v>2526.6460000000002</v>
      </c>
      <c r="O2261">
        <v>2526.6460000000002</v>
      </c>
      <c r="P2261">
        <v>106.6</v>
      </c>
      <c r="Q2261">
        <v>31.5</v>
      </c>
      <c r="R2261">
        <v>831.25400000000002</v>
      </c>
      <c r="S2261">
        <v>2018</v>
      </c>
      <c r="T2261">
        <v>7</v>
      </c>
      <c r="U2261">
        <v>27</v>
      </c>
    </row>
    <row r="2262" spans="1:21" x14ac:dyDescent="0.3">
      <c r="A2262" s="5" t="s">
        <v>168</v>
      </c>
      <c r="B2262" s="5" t="s">
        <v>206</v>
      </c>
      <c r="C2262" s="5" t="s">
        <v>109</v>
      </c>
      <c r="D2262" s="5" t="s">
        <v>291</v>
      </c>
      <c r="E2262" s="5" t="s">
        <v>172</v>
      </c>
      <c r="F2262" s="6">
        <v>43286</v>
      </c>
      <c r="G2262" s="5" t="s">
        <v>148</v>
      </c>
      <c r="H2262" s="5" t="s">
        <v>178</v>
      </c>
      <c r="I2262">
        <v>43108</v>
      </c>
      <c r="J2262">
        <v>178</v>
      </c>
      <c r="K2262">
        <v>352</v>
      </c>
      <c r="L2262">
        <v>3</v>
      </c>
      <c r="M2262">
        <v>11088</v>
      </c>
      <c r="N2262">
        <v>7579.9369999999999</v>
      </c>
      <c r="O2262">
        <v>2526.6460000000002</v>
      </c>
      <c r="P2262">
        <v>117.33333333333333</v>
      </c>
      <c r="Q2262">
        <v>31.5</v>
      </c>
      <c r="R2262">
        <v>3508.0630000000001</v>
      </c>
      <c r="S2262">
        <v>2018</v>
      </c>
      <c r="T2262">
        <v>7</v>
      </c>
      <c r="U2262">
        <v>27</v>
      </c>
    </row>
    <row r="2263" spans="1:21" x14ac:dyDescent="0.3">
      <c r="A2263" s="5" t="s">
        <v>168</v>
      </c>
      <c r="B2263" s="5" t="s">
        <v>206</v>
      </c>
      <c r="C2263" s="5" t="s">
        <v>109</v>
      </c>
      <c r="D2263" s="5" t="s">
        <v>291</v>
      </c>
      <c r="E2263" s="5" t="s">
        <v>172</v>
      </c>
      <c r="F2263" s="6">
        <v>43286</v>
      </c>
      <c r="G2263" s="5" t="s">
        <v>148</v>
      </c>
      <c r="H2263" s="5" t="s">
        <v>197</v>
      </c>
      <c r="I2263">
        <v>43108</v>
      </c>
      <c r="J2263">
        <v>178</v>
      </c>
      <c r="K2263">
        <v>575.20000000000005</v>
      </c>
      <c r="L2263">
        <v>5</v>
      </c>
      <c r="M2263">
        <v>18118.8</v>
      </c>
      <c r="N2263">
        <v>12633.228999999999</v>
      </c>
      <c r="O2263">
        <v>2526.6460000000002</v>
      </c>
      <c r="P2263">
        <v>115.04</v>
      </c>
      <c r="Q2263">
        <v>31.5</v>
      </c>
      <c r="R2263">
        <v>5485.5709999999999</v>
      </c>
      <c r="S2263">
        <v>2018</v>
      </c>
      <c r="T2263">
        <v>7</v>
      </c>
      <c r="U2263">
        <v>27</v>
      </c>
    </row>
    <row r="2264" spans="1:21" x14ac:dyDescent="0.3">
      <c r="A2264" s="5" t="s">
        <v>168</v>
      </c>
      <c r="B2264" s="5" t="s">
        <v>206</v>
      </c>
      <c r="C2264" s="5" t="s">
        <v>109</v>
      </c>
      <c r="D2264" s="5" t="s">
        <v>291</v>
      </c>
      <c r="E2264" s="5" t="s">
        <v>172</v>
      </c>
      <c r="F2264" s="6">
        <v>43286</v>
      </c>
      <c r="G2264" s="5" t="s">
        <v>148</v>
      </c>
      <c r="H2264" s="5" t="s">
        <v>209</v>
      </c>
      <c r="I2264">
        <v>43108</v>
      </c>
      <c r="J2264">
        <v>178</v>
      </c>
      <c r="K2264">
        <v>232.2</v>
      </c>
      <c r="L2264">
        <v>2</v>
      </c>
      <c r="M2264">
        <v>7314.3</v>
      </c>
      <c r="N2264">
        <v>5053.2910000000002</v>
      </c>
      <c r="O2264">
        <v>2526.6460000000002</v>
      </c>
      <c r="P2264">
        <v>116.1</v>
      </c>
      <c r="Q2264">
        <v>31.5</v>
      </c>
      <c r="R2264">
        <v>2261.009</v>
      </c>
      <c r="S2264">
        <v>2018</v>
      </c>
      <c r="T2264">
        <v>7</v>
      </c>
      <c r="U2264">
        <v>27</v>
      </c>
    </row>
    <row r="2265" spans="1:21" x14ac:dyDescent="0.3">
      <c r="A2265" s="5" t="s">
        <v>168</v>
      </c>
      <c r="B2265" s="5" t="s">
        <v>175</v>
      </c>
      <c r="C2265" s="5" t="s">
        <v>86</v>
      </c>
      <c r="D2265" s="5" t="s">
        <v>281</v>
      </c>
      <c r="E2265" s="5" t="s">
        <v>172</v>
      </c>
      <c r="F2265" s="6">
        <v>43287</v>
      </c>
      <c r="G2265" s="5" t="s">
        <v>148</v>
      </c>
      <c r="H2265" s="5" t="s">
        <v>194</v>
      </c>
      <c r="I2265">
        <v>43124</v>
      </c>
      <c r="J2265">
        <v>163</v>
      </c>
      <c r="K2265">
        <v>332.5</v>
      </c>
      <c r="L2265">
        <v>3</v>
      </c>
      <c r="M2265">
        <v>10473.75</v>
      </c>
      <c r="N2265">
        <v>6837.3770000000004</v>
      </c>
      <c r="O2265">
        <v>2279.1260000000002</v>
      </c>
      <c r="P2265">
        <v>110.83333333333333</v>
      </c>
      <c r="Q2265">
        <v>31.5</v>
      </c>
      <c r="R2265">
        <v>3636.373</v>
      </c>
      <c r="S2265">
        <v>2018</v>
      </c>
      <c r="T2265">
        <v>7</v>
      </c>
      <c r="U2265">
        <v>27</v>
      </c>
    </row>
    <row r="2266" spans="1:21" x14ac:dyDescent="0.3">
      <c r="A2266" s="5" t="s">
        <v>168</v>
      </c>
      <c r="B2266" s="5" t="s">
        <v>175</v>
      </c>
      <c r="C2266" s="5" t="s">
        <v>89</v>
      </c>
      <c r="D2266" s="5" t="s">
        <v>295</v>
      </c>
      <c r="E2266" s="5" t="s">
        <v>172</v>
      </c>
      <c r="F2266" s="6">
        <v>43287</v>
      </c>
      <c r="G2266" s="5" t="s">
        <v>148</v>
      </c>
      <c r="H2266" s="5" t="s">
        <v>212</v>
      </c>
      <c r="I2266">
        <v>43103</v>
      </c>
      <c r="J2266">
        <v>184</v>
      </c>
      <c r="K2266">
        <v>137.5</v>
      </c>
      <c r="L2266">
        <v>1</v>
      </c>
      <c r="M2266">
        <v>4468.75</v>
      </c>
      <c r="N2266">
        <v>3097.4160000000002</v>
      </c>
      <c r="O2266">
        <v>3097.4160000000002</v>
      </c>
      <c r="P2266">
        <v>137.5</v>
      </c>
      <c r="Q2266">
        <v>32.5</v>
      </c>
      <c r="R2266">
        <v>1371.3340000000001</v>
      </c>
      <c r="S2266">
        <v>2018</v>
      </c>
      <c r="T2266">
        <v>7</v>
      </c>
      <c r="U2266">
        <v>27</v>
      </c>
    </row>
    <row r="2267" spans="1:21" x14ac:dyDescent="0.3">
      <c r="A2267" s="5" t="s">
        <v>168</v>
      </c>
      <c r="B2267" s="5" t="s">
        <v>206</v>
      </c>
      <c r="C2267" s="5" t="s">
        <v>108</v>
      </c>
      <c r="D2267" s="5" t="s">
        <v>275</v>
      </c>
      <c r="E2267" s="5" t="s">
        <v>172</v>
      </c>
      <c r="F2267" s="6">
        <v>43287</v>
      </c>
      <c r="G2267" s="5" t="s">
        <v>148</v>
      </c>
      <c r="H2267" s="5" t="s">
        <v>173</v>
      </c>
      <c r="I2267">
        <v>43100</v>
      </c>
      <c r="J2267">
        <v>187</v>
      </c>
      <c r="K2267">
        <v>130</v>
      </c>
      <c r="L2267">
        <v>1</v>
      </c>
      <c r="M2267">
        <v>4420</v>
      </c>
      <c r="N2267">
        <v>3025.9549999999999</v>
      </c>
      <c r="O2267">
        <v>3025.9549999999999</v>
      </c>
      <c r="P2267">
        <v>130</v>
      </c>
      <c r="Q2267">
        <v>34</v>
      </c>
      <c r="R2267">
        <v>1394.0450000000001</v>
      </c>
      <c r="S2267">
        <v>2018</v>
      </c>
      <c r="T2267">
        <v>7</v>
      </c>
      <c r="U2267">
        <v>27</v>
      </c>
    </row>
    <row r="2268" spans="1:21" x14ac:dyDescent="0.3">
      <c r="A2268" s="5" t="s">
        <v>168</v>
      </c>
      <c r="B2268" s="5" t="s">
        <v>206</v>
      </c>
      <c r="C2268" s="5" t="s">
        <v>109</v>
      </c>
      <c r="D2268" s="5" t="s">
        <v>291</v>
      </c>
      <c r="E2268" s="5" t="s">
        <v>172</v>
      </c>
      <c r="F2268" s="6">
        <v>43287</v>
      </c>
      <c r="G2268" s="5" t="s">
        <v>148</v>
      </c>
      <c r="H2268" s="5" t="s">
        <v>208</v>
      </c>
      <c r="I2268">
        <v>43108</v>
      </c>
      <c r="J2268">
        <v>179</v>
      </c>
      <c r="K2268">
        <v>107.4</v>
      </c>
      <c r="L2268">
        <v>1</v>
      </c>
      <c r="M2268">
        <v>3383.1</v>
      </c>
      <c r="N2268">
        <v>2526.6460000000002</v>
      </c>
      <c r="O2268">
        <v>2526.6460000000002</v>
      </c>
      <c r="P2268">
        <v>107.4</v>
      </c>
      <c r="Q2268">
        <v>31.5</v>
      </c>
      <c r="R2268">
        <v>856.45399999999995</v>
      </c>
      <c r="S2268">
        <v>2018</v>
      </c>
      <c r="T2268">
        <v>7</v>
      </c>
      <c r="U2268">
        <v>27</v>
      </c>
    </row>
    <row r="2269" spans="1:21" x14ac:dyDescent="0.3">
      <c r="A2269" s="5" t="s">
        <v>168</v>
      </c>
      <c r="B2269" s="5" t="s">
        <v>206</v>
      </c>
      <c r="C2269" s="5" t="s">
        <v>109</v>
      </c>
      <c r="D2269" s="5" t="s">
        <v>291</v>
      </c>
      <c r="E2269" s="5" t="s">
        <v>172</v>
      </c>
      <c r="F2269" s="6">
        <v>43287</v>
      </c>
      <c r="G2269" s="5" t="s">
        <v>148</v>
      </c>
      <c r="H2269" s="5" t="s">
        <v>240</v>
      </c>
      <c r="I2269">
        <v>43108</v>
      </c>
      <c r="J2269">
        <v>179</v>
      </c>
      <c r="K2269">
        <v>785.4</v>
      </c>
      <c r="L2269">
        <v>6</v>
      </c>
      <c r="M2269">
        <v>24740.1</v>
      </c>
      <c r="N2269">
        <v>15159.874</v>
      </c>
      <c r="O2269">
        <v>2526.6460000000002</v>
      </c>
      <c r="P2269">
        <v>130.9</v>
      </c>
      <c r="Q2269">
        <v>31.5</v>
      </c>
      <c r="R2269">
        <v>9580.2260000000006</v>
      </c>
      <c r="S2269">
        <v>2018</v>
      </c>
      <c r="T2269">
        <v>7</v>
      </c>
      <c r="U2269">
        <v>27</v>
      </c>
    </row>
    <row r="2270" spans="1:21" x14ac:dyDescent="0.3">
      <c r="A2270" s="5" t="s">
        <v>168</v>
      </c>
      <c r="B2270" s="5" t="s">
        <v>206</v>
      </c>
      <c r="C2270" s="5" t="s">
        <v>109</v>
      </c>
      <c r="D2270" s="5" t="s">
        <v>291</v>
      </c>
      <c r="E2270" s="5" t="s">
        <v>227</v>
      </c>
      <c r="F2270" s="6">
        <v>43287</v>
      </c>
      <c r="G2270" s="5" t="s">
        <v>148</v>
      </c>
      <c r="H2270" s="5" t="s">
        <v>173</v>
      </c>
      <c r="I2270">
        <v>43108</v>
      </c>
      <c r="J2270">
        <v>179</v>
      </c>
      <c r="K2270">
        <v>-2421.6</v>
      </c>
      <c r="L2270">
        <v>-22</v>
      </c>
      <c r="M2270">
        <v>-82334.399999999994</v>
      </c>
      <c r="N2270">
        <v>-55586.205999999998</v>
      </c>
      <c r="O2270">
        <v>-2526.6460000000002</v>
      </c>
      <c r="P2270">
        <v>110.07272727272726</v>
      </c>
      <c r="Q2270">
        <v>34</v>
      </c>
      <c r="R2270">
        <v>-26748.194</v>
      </c>
      <c r="S2270">
        <v>2018</v>
      </c>
      <c r="T2270">
        <v>7</v>
      </c>
      <c r="U2270">
        <v>27</v>
      </c>
    </row>
    <row r="2271" spans="1:21" x14ac:dyDescent="0.3">
      <c r="A2271" s="5" t="s">
        <v>168</v>
      </c>
      <c r="B2271" s="5" t="s">
        <v>206</v>
      </c>
      <c r="C2271" s="5" t="s">
        <v>109</v>
      </c>
      <c r="D2271" s="5" t="s">
        <v>291</v>
      </c>
      <c r="E2271" s="5" t="s">
        <v>172</v>
      </c>
      <c r="F2271" s="6">
        <v>43287</v>
      </c>
      <c r="G2271" s="5" t="s">
        <v>148</v>
      </c>
      <c r="H2271" s="5" t="s">
        <v>173</v>
      </c>
      <c r="I2271">
        <v>43108</v>
      </c>
      <c r="J2271">
        <v>179</v>
      </c>
      <c r="K2271">
        <v>2311.52</v>
      </c>
      <c r="L2271">
        <v>21</v>
      </c>
      <c r="M2271">
        <v>78591.679999999993</v>
      </c>
      <c r="N2271">
        <v>53059.56</v>
      </c>
      <c r="O2271">
        <v>2526.6460000000002</v>
      </c>
      <c r="P2271">
        <v>110.07238095238095</v>
      </c>
      <c r="Q2271">
        <v>34</v>
      </c>
      <c r="R2271">
        <v>25532.12</v>
      </c>
      <c r="S2271">
        <v>2018</v>
      </c>
      <c r="T2271">
        <v>7</v>
      </c>
      <c r="U2271">
        <v>27</v>
      </c>
    </row>
    <row r="2272" spans="1:21" x14ac:dyDescent="0.3">
      <c r="A2272" s="5" t="s">
        <v>168</v>
      </c>
      <c r="B2272" s="5" t="s">
        <v>206</v>
      </c>
      <c r="C2272" s="5" t="s">
        <v>109</v>
      </c>
      <c r="D2272" s="5" t="s">
        <v>291</v>
      </c>
      <c r="E2272" s="5" t="s">
        <v>172</v>
      </c>
      <c r="F2272" s="6">
        <v>43287</v>
      </c>
      <c r="G2272" s="5" t="s">
        <v>148</v>
      </c>
      <c r="H2272" s="5" t="s">
        <v>197</v>
      </c>
      <c r="I2272">
        <v>43108</v>
      </c>
      <c r="J2272">
        <v>179</v>
      </c>
      <c r="K2272">
        <v>110</v>
      </c>
      <c r="L2272">
        <v>1</v>
      </c>
      <c r="M2272">
        <v>3465</v>
      </c>
      <c r="N2272">
        <v>2526.6460000000002</v>
      </c>
      <c r="O2272">
        <v>2526.6460000000002</v>
      </c>
      <c r="P2272">
        <v>110</v>
      </c>
      <c r="Q2272">
        <v>31.5</v>
      </c>
      <c r="R2272">
        <v>938.35400000000004</v>
      </c>
      <c r="S2272">
        <v>2018</v>
      </c>
      <c r="T2272">
        <v>7</v>
      </c>
      <c r="U2272">
        <v>27</v>
      </c>
    </row>
    <row r="2273" spans="1:21" x14ac:dyDescent="0.3">
      <c r="A2273" s="5" t="s">
        <v>168</v>
      </c>
      <c r="B2273" s="5" t="s">
        <v>206</v>
      </c>
      <c r="C2273" s="5" t="s">
        <v>109</v>
      </c>
      <c r="D2273" s="5" t="s">
        <v>291</v>
      </c>
      <c r="E2273" s="5" t="s">
        <v>172</v>
      </c>
      <c r="F2273" s="6">
        <v>43287</v>
      </c>
      <c r="G2273" s="5" t="s">
        <v>148</v>
      </c>
      <c r="H2273" s="5" t="s">
        <v>201</v>
      </c>
      <c r="I2273">
        <v>43108</v>
      </c>
      <c r="J2273">
        <v>179</v>
      </c>
      <c r="K2273">
        <v>234</v>
      </c>
      <c r="L2273">
        <v>2</v>
      </c>
      <c r="M2273">
        <v>7371</v>
      </c>
      <c r="N2273">
        <v>5053.2910000000002</v>
      </c>
      <c r="O2273">
        <v>2526.6460000000002</v>
      </c>
      <c r="P2273">
        <v>117</v>
      </c>
      <c r="Q2273">
        <v>31.5</v>
      </c>
      <c r="R2273">
        <v>2317.7089999999998</v>
      </c>
      <c r="S2273">
        <v>2018</v>
      </c>
      <c r="T2273">
        <v>7</v>
      </c>
      <c r="U2273">
        <v>27</v>
      </c>
    </row>
    <row r="2274" spans="1:21" x14ac:dyDescent="0.3">
      <c r="A2274" s="5" t="s">
        <v>168</v>
      </c>
      <c r="B2274" s="5" t="s">
        <v>206</v>
      </c>
      <c r="C2274" s="5" t="s">
        <v>109</v>
      </c>
      <c r="D2274" s="5" t="s">
        <v>291</v>
      </c>
      <c r="E2274" s="5" t="s">
        <v>172</v>
      </c>
      <c r="F2274" s="6">
        <v>43287</v>
      </c>
      <c r="G2274" s="5" t="s">
        <v>148</v>
      </c>
      <c r="H2274" s="5" t="s">
        <v>204</v>
      </c>
      <c r="I2274">
        <v>43108</v>
      </c>
      <c r="J2274">
        <v>179</v>
      </c>
      <c r="K2274">
        <v>366</v>
      </c>
      <c r="L2274">
        <v>3</v>
      </c>
      <c r="M2274">
        <v>11529</v>
      </c>
      <c r="N2274">
        <v>7579.9369999999999</v>
      </c>
      <c r="O2274">
        <v>2526.6460000000002</v>
      </c>
      <c r="P2274">
        <v>122</v>
      </c>
      <c r="Q2274">
        <v>31.5</v>
      </c>
      <c r="R2274">
        <v>3949.0630000000001</v>
      </c>
      <c r="S2274">
        <v>2018</v>
      </c>
      <c r="T2274">
        <v>7</v>
      </c>
      <c r="U2274">
        <v>27</v>
      </c>
    </row>
    <row r="2275" spans="1:21" x14ac:dyDescent="0.3">
      <c r="A2275" s="5" t="s">
        <v>168</v>
      </c>
      <c r="B2275" s="5" t="s">
        <v>206</v>
      </c>
      <c r="C2275" s="5" t="s">
        <v>109</v>
      </c>
      <c r="D2275" s="5" t="s">
        <v>291</v>
      </c>
      <c r="E2275" s="5" t="s">
        <v>172</v>
      </c>
      <c r="F2275" s="6">
        <v>43287</v>
      </c>
      <c r="G2275" s="5" t="s">
        <v>148</v>
      </c>
      <c r="H2275" s="5" t="s">
        <v>220</v>
      </c>
      <c r="I2275">
        <v>43108</v>
      </c>
      <c r="J2275">
        <v>179</v>
      </c>
      <c r="K2275">
        <v>360</v>
      </c>
      <c r="L2275">
        <v>3</v>
      </c>
      <c r="M2275">
        <v>11340</v>
      </c>
      <c r="N2275">
        <v>7579.9369999999999</v>
      </c>
      <c r="O2275">
        <v>2526.6460000000002</v>
      </c>
      <c r="P2275">
        <v>120</v>
      </c>
      <c r="Q2275">
        <v>31.5</v>
      </c>
      <c r="R2275">
        <v>3760.0630000000001</v>
      </c>
      <c r="S2275">
        <v>2018</v>
      </c>
      <c r="T2275">
        <v>7</v>
      </c>
      <c r="U2275">
        <v>27</v>
      </c>
    </row>
    <row r="2276" spans="1:21" x14ac:dyDescent="0.3">
      <c r="A2276" s="5" t="s">
        <v>168</v>
      </c>
      <c r="B2276" s="5" t="s">
        <v>206</v>
      </c>
      <c r="C2276" s="5" t="s">
        <v>109</v>
      </c>
      <c r="D2276" s="5" t="s">
        <v>291</v>
      </c>
      <c r="E2276" s="5" t="s">
        <v>172</v>
      </c>
      <c r="F2276" s="6">
        <v>43287</v>
      </c>
      <c r="G2276" s="5" t="s">
        <v>148</v>
      </c>
      <c r="H2276" s="5" t="s">
        <v>216</v>
      </c>
      <c r="I2276">
        <v>43108</v>
      </c>
      <c r="J2276">
        <v>179</v>
      </c>
      <c r="K2276">
        <v>105</v>
      </c>
      <c r="L2276">
        <v>1</v>
      </c>
      <c r="M2276">
        <v>3307.5</v>
      </c>
      <c r="N2276">
        <v>2526.6460000000002</v>
      </c>
      <c r="O2276">
        <v>2526.6460000000002</v>
      </c>
      <c r="P2276">
        <v>105</v>
      </c>
      <c r="Q2276">
        <v>31.5</v>
      </c>
      <c r="R2276">
        <v>780.85400000000004</v>
      </c>
      <c r="S2276">
        <v>2018</v>
      </c>
      <c r="T2276">
        <v>7</v>
      </c>
      <c r="U2276">
        <v>27</v>
      </c>
    </row>
    <row r="2277" spans="1:21" x14ac:dyDescent="0.3">
      <c r="A2277" s="5" t="s">
        <v>168</v>
      </c>
      <c r="B2277" s="5" t="s">
        <v>206</v>
      </c>
      <c r="C2277" s="5" t="s">
        <v>109</v>
      </c>
      <c r="D2277" s="5" t="s">
        <v>291</v>
      </c>
      <c r="E2277" s="5" t="s">
        <v>172</v>
      </c>
      <c r="F2277" s="6">
        <v>43287</v>
      </c>
      <c r="G2277" s="5" t="s">
        <v>148</v>
      </c>
      <c r="H2277" s="5" t="s">
        <v>203</v>
      </c>
      <c r="I2277">
        <v>43108</v>
      </c>
      <c r="J2277">
        <v>179</v>
      </c>
      <c r="K2277">
        <v>210</v>
      </c>
      <c r="L2277">
        <v>2</v>
      </c>
      <c r="M2277">
        <v>6615</v>
      </c>
      <c r="N2277">
        <v>5053.2910000000002</v>
      </c>
      <c r="O2277">
        <v>2526.6460000000002</v>
      </c>
      <c r="P2277">
        <v>105</v>
      </c>
      <c r="Q2277">
        <v>31.5</v>
      </c>
      <c r="R2277">
        <v>1561.7090000000001</v>
      </c>
      <c r="S2277">
        <v>2018</v>
      </c>
      <c r="T2277">
        <v>7</v>
      </c>
      <c r="U2277">
        <v>27</v>
      </c>
    </row>
    <row r="2278" spans="1:21" x14ac:dyDescent="0.3">
      <c r="A2278" s="5" t="s">
        <v>168</v>
      </c>
      <c r="B2278" s="5" t="s">
        <v>206</v>
      </c>
      <c r="C2278" s="5" t="s">
        <v>109</v>
      </c>
      <c r="D2278" s="5" t="s">
        <v>291</v>
      </c>
      <c r="E2278" s="5" t="s">
        <v>172</v>
      </c>
      <c r="F2278" s="6">
        <v>43287</v>
      </c>
      <c r="G2278" s="5" t="s">
        <v>148</v>
      </c>
      <c r="H2278" s="5" t="s">
        <v>190</v>
      </c>
      <c r="I2278">
        <v>43108</v>
      </c>
      <c r="J2278">
        <v>179</v>
      </c>
      <c r="K2278">
        <v>112</v>
      </c>
      <c r="L2278">
        <v>1</v>
      </c>
      <c r="M2278">
        <v>3528</v>
      </c>
      <c r="N2278">
        <v>2526.6460000000002</v>
      </c>
      <c r="O2278">
        <v>2526.6460000000002</v>
      </c>
      <c r="P2278">
        <v>112</v>
      </c>
      <c r="Q2278">
        <v>31.5</v>
      </c>
      <c r="R2278">
        <v>1001.354</v>
      </c>
      <c r="S2278">
        <v>2018</v>
      </c>
      <c r="T2278">
        <v>7</v>
      </c>
      <c r="U2278">
        <v>27</v>
      </c>
    </row>
    <row r="2279" spans="1:21" x14ac:dyDescent="0.3">
      <c r="A2279" s="5" t="s">
        <v>168</v>
      </c>
      <c r="B2279" s="5" t="s">
        <v>206</v>
      </c>
      <c r="C2279" s="5" t="s">
        <v>109</v>
      </c>
      <c r="D2279" s="5" t="s">
        <v>291</v>
      </c>
      <c r="E2279" s="5" t="s">
        <v>172</v>
      </c>
      <c r="F2279" s="6">
        <v>43287</v>
      </c>
      <c r="G2279" s="5" t="s">
        <v>148</v>
      </c>
      <c r="H2279" s="5" t="s">
        <v>226</v>
      </c>
      <c r="I2279">
        <v>43108</v>
      </c>
      <c r="J2279">
        <v>179</v>
      </c>
      <c r="K2279">
        <v>364</v>
      </c>
      <c r="L2279">
        <v>3</v>
      </c>
      <c r="M2279">
        <v>11466</v>
      </c>
      <c r="N2279">
        <v>7579.9369999999999</v>
      </c>
      <c r="O2279">
        <v>2526.6460000000002</v>
      </c>
      <c r="P2279">
        <v>121.33333333333333</v>
      </c>
      <c r="Q2279">
        <v>31.5</v>
      </c>
      <c r="R2279">
        <v>3886.0630000000001</v>
      </c>
      <c r="S2279">
        <v>2018</v>
      </c>
      <c r="T2279">
        <v>7</v>
      </c>
      <c r="U2279">
        <v>27</v>
      </c>
    </row>
    <row r="2280" spans="1:21" x14ac:dyDescent="0.3">
      <c r="A2280" s="5" t="s">
        <v>168</v>
      </c>
      <c r="B2280" s="5" t="s">
        <v>206</v>
      </c>
      <c r="C2280" s="5" t="s">
        <v>109</v>
      </c>
      <c r="D2280" s="5" t="s">
        <v>291</v>
      </c>
      <c r="E2280" s="5" t="s">
        <v>172</v>
      </c>
      <c r="F2280" s="6">
        <v>43287</v>
      </c>
      <c r="G2280" s="5" t="s">
        <v>148</v>
      </c>
      <c r="H2280" s="5" t="s">
        <v>191</v>
      </c>
      <c r="I2280">
        <v>43108</v>
      </c>
      <c r="J2280">
        <v>179</v>
      </c>
      <c r="K2280">
        <v>534</v>
      </c>
      <c r="L2280">
        <v>5</v>
      </c>
      <c r="M2280">
        <v>16821</v>
      </c>
      <c r="N2280">
        <v>12633.228999999999</v>
      </c>
      <c r="O2280">
        <v>2526.6460000000002</v>
      </c>
      <c r="P2280">
        <v>106.8</v>
      </c>
      <c r="Q2280">
        <v>31.5</v>
      </c>
      <c r="R2280">
        <v>4187.7709999999997</v>
      </c>
      <c r="S2280">
        <v>2018</v>
      </c>
      <c r="T2280">
        <v>7</v>
      </c>
      <c r="U2280">
        <v>27</v>
      </c>
    </row>
    <row r="2281" spans="1:21" x14ac:dyDescent="0.3">
      <c r="A2281" s="5" t="s">
        <v>168</v>
      </c>
      <c r="B2281" s="5" t="s">
        <v>206</v>
      </c>
      <c r="C2281" s="5" t="s">
        <v>109</v>
      </c>
      <c r="D2281" s="5" t="s">
        <v>291</v>
      </c>
      <c r="E2281" s="5" t="s">
        <v>172</v>
      </c>
      <c r="F2281" s="6">
        <v>43287</v>
      </c>
      <c r="G2281" s="5" t="s">
        <v>148</v>
      </c>
      <c r="H2281" s="5" t="s">
        <v>187</v>
      </c>
      <c r="I2281">
        <v>43108</v>
      </c>
      <c r="J2281">
        <v>179</v>
      </c>
      <c r="K2281">
        <v>236</v>
      </c>
      <c r="L2281">
        <v>2</v>
      </c>
      <c r="M2281">
        <v>7434</v>
      </c>
      <c r="N2281">
        <v>5053.2910000000002</v>
      </c>
      <c r="O2281">
        <v>2526.6460000000002</v>
      </c>
      <c r="P2281">
        <v>118</v>
      </c>
      <c r="Q2281">
        <v>31.5</v>
      </c>
      <c r="R2281">
        <v>2380.7089999999998</v>
      </c>
      <c r="S2281">
        <v>2018</v>
      </c>
      <c r="T2281">
        <v>7</v>
      </c>
      <c r="U2281">
        <v>27</v>
      </c>
    </row>
    <row r="2282" spans="1:21" x14ac:dyDescent="0.3">
      <c r="A2282" s="5" t="s">
        <v>168</v>
      </c>
      <c r="B2282" s="5" t="s">
        <v>206</v>
      </c>
      <c r="C2282" s="5" t="s">
        <v>109</v>
      </c>
      <c r="D2282" s="5" t="s">
        <v>291</v>
      </c>
      <c r="E2282" s="5" t="s">
        <v>172</v>
      </c>
      <c r="F2282" s="6">
        <v>43287</v>
      </c>
      <c r="G2282" s="5" t="s">
        <v>148</v>
      </c>
      <c r="H2282" s="5" t="s">
        <v>237</v>
      </c>
      <c r="I2282">
        <v>43108</v>
      </c>
      <c r="J2282">
        <v>179</v>
      </c>
      <c r="K2282">
        <v>214</v>
      </c>
      <c r="L2282">
        <v>2</v>
      </c>
      <c r="M2282">
        <v>6741</v>
      </c>
      <c r="N2282">
        <v>5053.2910000000002</v>
      </c>
      <c r="O2282">
        <v>2526.6460000000002</v>
      </c>
      <c r="P2282">
        <v>107</v>
      </c>
      <c r="Q2282">
        <v>31.5</v>
      </c>
      <c r="R2282">
        <v>1687.7090000000001</v>
      </c>
      <c r="S2282">
        <v>2018</v>
      </c>
      <c r="T2282">
        <v>7</v>
      </c>
      <c r="U2282">
        <v>27</v>
      </c>
    </row>
    <row r="2283" spans="1:21" x14ac:dyDescent="0.3">
      <c r="A2283" s="5" t="s">
        <v>168</v>
      </c>
      <c r="B2283" s="5" t="s">
        <v>206</v>
      </c>
      <c r="C2283" s="5" t="s">
        <v>109</v>
      </c>
      <c r="D2283" s="5" t="s">
        <v>291</v>
      </c>
      <c r="E2283" s="5" t="s">
        <v>172</v>
      </c>
      <c r="F2283" s="6">
        <v>43287</v>
      </c>
      <c r="G2283" s="5" t="s">
        <v>148</v>
      </c>
      <c r="H2283" s="5" t="s">
        <v>234</v>
      </c>
      <c r="I2283">
        <v>43108</v>
      </c>
      <c r="J2283">
        <v>179</v>
      </c>
      <c r="K2283">
        <v>116</v>
      </c>
      <c r="L2283">
        <v>1</v>
      </c>
      <c r="M2283">
        <v>3654</v>
      </c>
      <c r="N2283">
        <v>2526.6460000000002</v>
      </c>
      <c r="O2283">
        <v>2526.6460000000002</v>
      </c>
      <c r="P2283">
        <v>116</v>
      </c>
      <c r="Q2283">
        <v>31.5</v>
      </c>
      <c r="R2283">
        <v>1127.354</v>
      </c>
      <c r="S2283">
        <v>2018</v>
      </c>
      <c r="T2283">
        <v>7</v>
      </c>
      <c r="U2283">
        <v>27</v>
      </c>
    </row>
    <row r="2284" spans="1:21" x14ac:dyDescent="0.3">
      <c r="A2284" s="5" t="s">
        <v>168</v>
      </c>
      <c r="B2284" s="5" t="s">
        <v>206</v>
      </c>
      <c r="C2284" s="5" t="s">
        <v>109</v>
      </c>
      <c r="D2284" s="5" t="s">
        <v>291</v>
      </c>
      <c r="E2284" s="5" t="s">
        <v>172</v>
      </c>
      <c r="F2284" s="6">
        <v>43287</v>
      </c>
      <c r="G2284" s="5" t="s">
        <v>148</v>
      </c>
      <c r="H2284" s="5" t="s">
        <v>205</v>
      </c>
      <c r="I2284">
        <v>43108</v>
      </c>
      <c r="J2284">
        <v>179</v>
      </c>
      <c r="K2284">
        <v>320</v>
      </c>
      <c r="L2284">
        <v>3</v>
      </c>
      <c r="M2284">
        <v>10080</v>
      </c>
      <c r="N2284">
        <v>7579.9369999999999</v>
      </c>
      <c r="O2284">
        <v>2526.6460000000002</v>
      </c>
      <c r="P2284">
        <v>106.66666666666667</v>
      </c>
      <c r="Q2284">
        <v>31.5</v>
      </c>
      <c r="R2284">
        <v>2500.0630000000001</v>
      </c>
      <c r="S2284">
        <v>2018</v>
      </c>
      <c r="T2284">
        <v>7</v>
      </c>
      <c r="U2284">
        <v>27</v>
      </c>
    </row>
    <row r="2285" spans="1:21" x14ac:dyDescent="0.3">
      <c r="A2285" s="5" t="s">
        <v>168</v>
      </c>
      <c r="B2285" s="5" t="s">
        <v>206</v>
      </c>
      <c r="C2285" s="5" t="s">
        <v>109</v>
      </c>
      <c r="D2285" s="5" t="s">
        <v>291</v>
      </c>
      <c r="E2285" s="5" t="s">
        <v>172</v>
      </c>
      <c r="F2285" s="6">
        <v>43287</v>
      </c>
      <c r="G2285" s="5" t="s">
        <v>148</v>
      </c>
      <c r="H2285" s="5" t="s">
        <v>222</v>
      </c>
      <c r="I2285">
        <v>43108</v>
      </c>
      <c r="J2285">
        <v>179</v>
      </c>
      <c r="K2285">
        <v>124</v>
      </c>
      <c r="L2285">
        <v>1</v>
      </c>
      <c r="M2285">
        <v>3906</v>
      </c>
      <c r="N2285">
        <v>2526.6460000000002</v>
      </c>
      <c r="O2285">
        <v>2526.6460000000002</v>
      </c>
      <c r="P2285">
        <v>124</v>
      </c>
      <c r="Q2285">
        <v>31.5</v>
      </c>
      <c r="R2285">
        <v>1379.354</v>
      </c>
      <c r="S2285">
        <v>2018</v>
      </c>
      <c r="T2285">
        <v>7</v>
      </c>
      <c r="U2285">
        <v>27</v>
      </c>
    </row>
    <row r="2286" spans="1:21" x14ac:dyDescent="0.3">
      <c r="A2286" s="5" t="s">
        <v>168</v>
      </c>
      <c r="B2286" s="5" t="s">
        <v>206</v>
      </c>
      <c r="C2286" s="5" t="s">
        <v>109</v>
      </c>
      <c r="D2286" s="5" t="s">
        <v>291</v>
      </c>
      <c r="E2286" s="5" t="s">
        <v>172</v>
      </c>
      <c r="F2286" s="6">
        <v>43287</v>
      </c>
      <c r="G2286" s="5" t="s">
        <v>148</v>
      </c>
      <c r="H2286" s="5" t="s">
        <v>183</v>
      </c>
      <c r="I2286">
        <v>43108</v>
      </c>
      <c r="J2286">
        <v>179</v>
      </c>
      <c r="K2286">
        <v>600</v>
      </c>
      <c r="L2286">
        <v>5</v>
      </c>
      <c r="M2286">
        <v>18900</v>
      </c>
      <c r="N2286">
        <v>12633.228999999999</v>
      </c>
      <c r="O2286">
        <v>2526.6460000000002</v>
      </c>
      <c r="P2286">
        <v>120</v>
      </c>
      <c r="Q2286">
        <v>31.5</v>
      </c>
      <c r="R2286">
        <v>6266.7709999999997</v>
      </c>
      <c r="S2286">
        <v>2018</v>
      </c>
      <c r="T2286">
        <v>7</v>
      </c>
      <c r="U2286">
        <v>27</v>
      </c>
    </row>
    <row r="2287" spans="1:21" x14ac:dyDescent="0.3">
      <c r="A2287" s="5" t="s">
        <v>168</v>
      </c>
      <c r="B2287" s="5" t="s">
        <v>206</v>
      </c>
      <c r="C2287" s="5" t="s">
        <v>109</v>
      </c>
      <c r="D2287" s="5" t="s">
        <v>291</v>
      </c>
      <c r="E2287" s="5" t="s">
        <v>172</v>
      </c>
      <c r="F2287" s="6">
        <v>43287</v>
      </c>
      <c r="G2287" s="5" t="s">
        <v>148</v>
      </c>
      <c r="H2287" s="5" t="s">
        <v>182</v>
      </c>
      <c r="I2287">
        <v>43108</v>
      </c>
      <c r="J2287">
        <v>179</v>
      </c>
      <c r="K2287">
        <v>220</v>
      </c>
      <c r="L2287">
        <v>2</v>
      </c>
      <c r="M2287">
        <v>6930</v>
      </c>
      <c r="N2287">
        <v>5053.2910000000002</v>
      </c>
      <c r="O2287">
        <v>2526.6460000000002</v>
      </c>
      <c r="P2287">
        <v>110</v>
      </c>
      <c r="Q2287">
        <v>31.5</v>
      </c>
      <c r="R2287">
        <v>1876.7090000000001</v>
      </c>
      <c r="S2287">
        <v>2018</v>
      </c>
      <c r="T2287">
        <v>7</v>
      </c>
      <c r="U2287">
        <v>27</v>
      </c>
    </row>
    <row r="2288" spans="1:21" x14ac:dyDescent="0.3">
      <c r="A2288" s="5" t="s">
        <v>168</v>
      </c>
      <c r="B2288" s="5" t="s">
        <v>206</v>
      </c>
      <c r="C2288" s="5" t="s">
        <v>109</v>
      </c>
      <c r="D2288" s="5" t="s">
        <v>291</v>
      </c>
      <c r="E2288" s="5" t="s">
        <v>172</v>
      </c>
      <c r="F2288" s="6">
        <v>43287</v>
      </c>
      <c r="G2288" s="5" t="s">
        <v>148</v>
      </c>
      <c r="H2288" s="5" t="s">
        <v>246</v>
      </c>
      <c r="I2288">
        <v>43108</v>
      </c>
      <c r="J2288">
        <v>179</v>
      </c>
      <c r="K2288">
        <v>236</v>
      </c>
      <c r="L2288">
        <v>2</v>
      </c>
      <c r="M2288">
        <v>7434</v>
      </c>
      <c r="N2288">
        <v>5053.2910000000002</v>
      </c>
      <c r="O2288">
        <v>2526.6460000000002</v>
      </c>
      <c r="P2288">
        <v>118</v>
      </c>
      <c r="Q2288">
        <v>31.5</v>
      </c>
      <c r="R2288">
        <v>2380.7089999999998</v>
      </c>
      <c r="S2288">
        <v>2018</v>
      </c>
      <c r="T2288">
        <v>7</v>
      </c>
      <c r="U2288">
        <v>27</v>
      </c>
    </row>
    <row r="2289" spans="1:21" x14ac:dyDescent="0.3">
      <c r="A2289" s="5" t="s">
        <v>168</v>
      </c>
      <c r="B2289" s="5" t="s">
        <v>206</v>
      </c>
      <c r="C2289" s="5" t="s">
        <v>109</v>
      </c>
      <c r="D2289" s="5" t="s">
        <v>291</v>
      </c>
      <c r="E2289" s="5" t="s">
        <v>172</v>
      </c>
      <c r="F2289" s="6">
        <v>43287</v>
      </c>
      <c r="G2289" s="5" t="s">
        <v>148</v>
      </c>
      <c r="H2289" s="5" t="s">
        <v>238</v>
      </c>
      <c r="I2289">
        <v>43108</v>
      </c>
      <c r="J2289">
        <v>179</v>
      </c>
      <c r="K2289">
        <v>225</v>
      </c>
      <c r="L2289">
        <v>2</v>
      </c>
      <c r="M2289">
        <v>7087.5</v>
      </c>
      <c r="N2289">
        <v>5053.2910000000002</v>
      </c>
      <c r="O2289">
        <v>2526.6460000000002</v>
      </c>
      <c r="P2289">
        <v>112.5</v>
      </c>
      <c r="Q2289">
        <v>31.5</v>
      </c>
      <c r="R2289">
        <v>2034.2090000000001</v>
      </c>
      <c r="S2289">
        <v>2018</v>
      </c>
      <c r="T2289">
        <v>7</v>
      </c>
      <c r="U2289">
        <v>27</v>
      </c>
    </row>
    <row r="2290" spans="1:21" x14ac:dyDescent="0.3">
      <c r="A2290" s="5" t="s">
        <v>168</v>
      </c>
      <c r="B2290" s="5" t="s">
        <v>206</v>
      </c>
      <c r="C2290" s="5" t="s">
        <v>109</v>
      </c>
      <c r="D2290" s="5" t="s">
        <v>291</v>
      </c>
      <c r="E2290" s="5" t="s">
        <v>172</v>
      </c>
      <c r="F2290" s="6">
        <v>43287</v>
      </c>
      <c r="G2290" s="5" t="s">
        <v>148</v>
      </c>
      <c r="H2290" s="5" t="s">
        <v>184</v>
      </c>
      <c r="I2290">
        <v>43108</v>
      </c>
      <c r="J2290">
        <v>179</v>
      </c>
      <c r="K2290">
        <v>3765</v>
      </c>
      <c r="L2290">
        <v>30</v>
      </c>
      <c r="M2290">
        <v>116715</v>
      </c>
      <c r="N2290">
        <v>75799.372000000003</v>
      </c>
      <c r="O2290">
        <v>2526.6460000000002</v>
      </c>
      <c r="P2290">
        <v>125.5</v>
      </c>
      <c r="Q2290">
        <v>31</v>
      </c>
      <c r="R2290">
        <v>40915.627999999997</v>
      </c>
      <c r="S2290">
        <v>2018</v>
      </c>
      <c r="T2290">
        <v>7</v>
      </c>
      <c r="U2290">
        <v>27</v>
      </c>
    </row>
    <row r="2291" spans="1:21" x14ac:dyDescent="0.3">
      <c r="A2291" s="5" t="s">
        <v>168</v>
      </c>
      <c r="B2291" s="5" t="s">
        <v>206</v>
      </c>
      <c r="C2291" s="5" t="s">
        <v>109</v>
      </c>
      <c r="D2291" s="5" t="s">
        <v>291</v>
      </c>
      <c r="E2291" s="5" t="s">
        <v>172</v>
      </c>
      <c r="F2291" s="6">
        <v>43287</v>
      </c>
      <c r="G2291" s="5" t="s">
        <v>148</v>
      </c>
      <c r="H2291" s="5" t="s">
        <v>284</v>
      </c>
      <c r="I2291">
        <v>43108</v>
      </c>
      <c r="J2291">
        <v>179</v>
      </c>
      <c r="K2291">
        <v>140</v>
      </c>
      <c r="L2291">
        <v>1</v>
      </c>
      <c r="M2291">
        <v>4410</v>
      </c>
      <c r="N2291">
        <v>2526.6460000000002</v>
      </c>
      <c r="O2291">
        <v>2526.6460000000002</v>
      </c>
      <c r="P2291">
        <v>140</v>
      </c>
      <c r="Q2291">
        <v>31.5</v>
      </c>
      <c r="R2291">
        <v>1883.354</v>
      </c>
      <c r="S2291">
        <v>2018</v>
      </c>
      <c r="T2291">
        <v>7</v>
      </c>
      <c r="U2291">
        <v>27</v>
      </c>
    </row>
    <row r="2292" spans="1:21" x14ac:dyDescent="0.3">
      <c r="A2292" s="5" t="s">
        <v>168</v>
      </c>
      <c r="B2292" s="5" t="s">
        <v>206</v>
      </c>
      <c r="C2292" s="5" t="s">
        <v>109</v>
      </c>
      <c r="D2292" s="5" t="s">
        <v>291</v>
      </c>
      <c r="E2292" s="5" t="s">
        <v>172</v>
      </c>
      <c r="F2292" s="6">
        <v>43287</v>
      </c>
      <c r="G2292" s="5" t="s">
        <v>148</v>
      </c>
      <c r="H2292" s="5" t="s">
        <v>225</v>
      </c>
      <c r="I2292">
        <v>43108</v>
      </c>
      <c r="J2292">
        <v>179</v>
      </c>
      <c r="K2292">
        <v>110</v>
      </c>
      <c r="L2292">
        <v>1</v>
      </c>
      <c r="M2292">
        <v>3465</v>
      </c>
      <c r="N2292">
        <v>2526.6460000000002</v>
      </c>
      <c r="O2292">
        <v>2526.6460000000002</v>
      </c>
      <c r="P2292">
        <v>110</v>
      </c>
      <c r="Q2292">
        <v>31.5</v>
      </c>
      <c r="R2292">
        <v>938.35400000000004</v>
      </c>
      <c r="S2292">
        <v>2018</v>
      </c>
      <c r="T2292">
        <v>7</v>
      </c>
      <c r="U2292">
        <v>27</v>
      </c>
    </row>
    <row r="2293" spans="1:21" x14ac:dyDescent="0.3">
      <c r="A2293" s="5" t="s">
        <v>168</v>
      </c>
      <c r="B2293" s="5" t="s">
        <v>169</v>
      </c>
      <c r="C2293" s="5" t="s">
        <v>170</v>
      </c>
      <c r="D2293" s="5" t="s">
        <v>289</v>
      </c>
      <c r="E2293" s="5" t="s">
        <v>172</v>
      </c>
      <c r="F2293" s="6">
        <v>43288</v>
      </c>
      <c r="G2293" s="5" t="s">
        <v>148</v>
      </c>
      <c r="H2293" s="5" t="s">
        <v>173</v>
      </c>
      <c r="I2293">
        <v>43084</v>
      </c>
      <c r="J2293">
        <v>204</v>
      </c>
      <c r="K2293">
        <v>140</v>
      </c>
      <c r="L2293">
        <v>1</v>
      </c>
      <c r="M2293">
        <v>4760</v>
      </c>
      <c r="N2293">
        <v>2592.2170000000001</v>
      </c>
      <c r="O2293">
        <v>2592.2170000000001</v>
      </c>
      <c r="P2293">
        <v>140</v>
      </c>
      <c r="Q2293">
        <v>34</v>
      </c>
      <c r="R2293">
        <v>2167.7829999999999</v>
      </c>
      <c r="S2293">
        <v>2018</v>
      </c>
      <c r="T2293">
        <v>7</v>
      </c>
      <c r="U2293">
        <v>27</v>
      </c>
    </row>
    <row r="2294" spans="1:21" x14ac:dyDescent="0.3">
      <c r="A2294" s="5" t="s">
        <v>168</v>
      </c>
      <c r="B2294" s="5" t="s">
        <v>175</v>
      </c>
      <c r="C2294" s="5" t="s">
        <v>85</v>
      </c>
      <c r="D2294" s="5" t="s">
        <v>304</v>
      </c>
      <c r="E2294" s="5" t="s">
        <v>172</v>
      </c>
      <c r="F2294" s="6">
        <v>43288</v>
      </c>
      <c r="G2294" s="5" t="s">
        <v>148</v>
      </c>
      <c r="H2294" s="5" t="s">
        <v>173</v>
      </c>
      <c r="I2294">
        <v>43116</v>
      </c>
      <c r="J2294">
        <v>172</v>
      </c>
      <c r="K2294">
        <v>1320</v>
      </c>
      <c r="L2294">
        <v>10</v>
      </c>
      <c r="M2294">
        <v>44880</v>
      </c>
      <c r="N2294">
        <v>30428.991999999998</v>
      </c>
      <c r="O2294">
        <v>3042.8989999999999</v>
      </c>
      <c r="P2294">
        <v>132</v>
      </c>
      <c r="Q2294">
        <v>34</v>
      </c>
      <c r="R2294">
        <v>14451.008</v>
      </c>
      <c r="S2294">
        <v>2018</v>
      </c>
      <c r="T2294">
        <v>7</v>
      </c>
      <c r="U2294">
        <v>27</v>
      </c>
    </row>
    <row r="2295" spans="1:21" x14ac:dyDescent="0.3">
      <c r="A2295" s="5" t="s">
        <v>168</v>
      </c>
      <c r="B2295" s="5" t="s">
        <v>175</v>
      </c>
      <c r="C2295" s="5" t="s">
        <v>86</v>
      </c>
      <c r="D2295" s="5" t="s">
        <v>281</v>
      </c>
      <c r="E2295" s="5" t="s">
        <v>172</v>
      </c>
      <c r="F2295" s="6">
        <v>43288</v>
      </c>
      <c r="G2295" s="5" t="s">
        <v>148</v>
      </c>
      <c r="H2295" s="5" t="s">
        <v>235</v>
      </c>
      <c r="I2295">
        <v>43124</v>
      </c>
      <c r="J2295">
        <v>164</v>
      </c>
      <c r="K2295">
        <v>97</v>
      </c>
      <c r="L2295">
        <v>1</v>
      </c>
      <c r="M2295">
        <v>3055.5</v>
      </c>
      <c r="N2295">
        <v>2279.1260000000002</v>
      </c>
      <c r="O2295">
        <v>2279.1260000000002</v>
      </c>
      <c r="P2295">
        <v>97</v>
      </c>
      <c r="Q2295">
        <v>31.5</v>
      </c>
      <c r="R2295">
        <v>776.37400000000002</v>
      </c>
      <c r="S2295">
        <v>2018</v>
      </c>
      <c r="T2295">
        <v>7</v>
      </c>
      <c r="U2295">
        <v>27</v>
      </c>
    </row>
    <row r="2296" spans="1:21" x14ac:dyDescent="0.3">
      <c r="A2296" s="5" t="s">
        <v>168</v>
      </c>
      <c r="B2296" s="5" t="s">
        <v>175</v>
      </c>
      <c r="C2296" s="5" t="s">
        <v>86</v>
      </c>
      <c r="D2296" s="5" t="s">
        <v>281</v>
      </c>
      <c r="E2296" s="5" t="s">
        <v>172</v>
      </c>
      <c r="F2296" s="6">
        <v>43288</v>
      </c>
      <c r="G2296" s="5" t="s">
        <v>148</v>
      </c>
      <c r="H2296" s="5" t="s">
        <v>178</v>
      </c>
      <c r="I2296">
        <v>43124</v>
      </c>
      <c r="J2296">
        <v>164</v>
      </c>
      <c r="K2296">
        <v>337</v>
      </c>
      <c r="L2296">
        <v>3</v>
      </c>
      <c r="M2296">
        <v>10615.5</v>
      </c>
      <c r="N2296">
        <v>6837.3770000000004</v>
      </c>
      <c r="O2296">
        <v>2279.1260000000002</v>
      </c>
      <c r="P2296">
        <v>112.33333333333333</v>
      </c>
      <c r="Q2296">
        <v>31.5</v>
      </c>
      <c r="R2296">
        <v>3778.123</v>
      </c>
      <c r="S2296">
        <v>2018</v>
      </c>
      <c r="T2296">
        <v>7</v>
      </c>
      <c r="U2296">
        <v>27</v>
      </c>
    </row>
    <row r="2297" spans="1:21" x14ac:dyDescent="0.3">
      <c r="A2297" s="5" t="s">
        <v>168</v>
      </c>
      <c r="B2297" s="5" t="s">
        <v>175</v>
      </c>
      <c r="C2297" s="5" t="s">
        <v>86</v>
      </c>
      <c r="D2297" s="5" t="s">
        <v>281</v>
      </c>
      <c r="E2297" s="5" t="s">
        <v>172</v>
      </c>
      <c r="F2297" s="6">
        <v>43288</v>
      </c>
      <c r="G2297" s="5" t="s">
        <v>148</v>
      </c>
      <c r="H2297" s="5" t="s">
        <v>198</v>
      </c>
      <c r="I2297">
        <v>43124</v>
      </c>
      <c r="J2297">
        <v>164</v>
      </c>
      <c r="K2297">
        <v>377</v>
      </c>
      <c r="L2297">
        <v>3</v>
      </c>
      <c r="M2297">
        <v>11875.5</v>
      </c>
      <c r="N2297">
        <v>6837.3770000000004</v>
      </c>
      <c r="O2297">
        <v>2279.1260000000002</v>
      </c>
      <c r="P2297">
        <v>125.66666666666667</v>
      </c>
      <c r="Q2297">
        <v>31.5</v>
      </c>
      <c r="R2297">
        <v>5038.1229999999996</v>
      </c>
      <c r="S2297">
        <v>2018</v>
      </c>
      <c r="T2297">
        <v>7</v>
      </c>
      <c r="U2297">
        <v>27</v>
      </c>
    </row>
    <row r="2298" spans="1:21" x14ac:dyDescent="0.3">
      <c r="A2298" s="5" t="s">
        <v>168</v>
      </c>
      <c r="B2298" s="5" t="s">
        <v>175</v>
      </c>
      <c r="C2298" s="5" t="s">
        <v>86</v>
      </c>
      <c r="D2298" s="5" t="s">
        <v>281</v>
      </c>
      <c r="E2298" s="5" t="s">
        <v>172</v>
      </c>
      <c r="F2298" s="6">
        <v>43288</v>
      </c>
      <c r="G2298" s="5" t="s">
        <v>148</v>
      </c>
      <c r="H2298" s="5" t="s">
        <v>197</v>
      </c>
      <c r="I2298">
        <v>43124</v>
      </c>
      <c r="J2298">
        <v>164</v>
      </c>
      <c r="K2298">
        <v>1105</v>
      </c>
      <c r="L2298">
        <v>9</v>
      </c>
      <c r="M2298">
        <v>34807.5</v>
      </c>
      <c r="N2298">
        <v>20512.131000000001</v>
      </c>
      <c r="O2298">
        <v>2279.1260000000002</v>
      </c>
      <c r="P2298">
        <v>122.77777777777777</v>
      </c>
      <c r="Q2298">
        <v>31.5</v>
      </c>
      <c r="R2298">
        <v>14295.369000000001</v>
      </c>
      <c r="S2298">
        <v>2018</v>
      </c>
      <c r="T2298">
        <v>7</v>
      </c>
      <c r="U2298">
        <v>27</v>
      </c>
    </row>
    <row r="2299" spans="1:21" x14ac:dyDescent="0.3">
      <c r="A2299" s="5" t="s">
        <v>168</v>
      </c>
      <c r="B2299" s="5" t="s">
        <v>175</v>
      </c>
      <c r="C2299" s="5" t="s">
        <v>86</v>
      </c>
      <c r="D2299" s="5" t="s">
        <v>281</v>
      </c>
      <c r="E2299" s="5" t="s">
        <v>172</v>
      </c>
      <c r="F2299" s="6">
        <v>43288</v>
      </c>
      <c r="G2299" s="5" t="s">
        <v>148</v>
      </c>
      <c r="H2299" s="5" t="s">
        <v>209</v>
      </c>
      <c r="I2299">
        <v>43124</v>
      </c>
      <c r="J2299">
        <v>164</v>
      </c>
      <c r="K2299">
        <v>345</v>
      </c>
      <c r="L2299">
        <v>3</v>
      </c>
      <c r="M2299">
        <v>10867.5</v>
      </c>
      <c r="N2299">
        <v>6837.3770000000004</v>
      </c>
      <c r="O2299">
        <v>2279.1260000000002</v>
      </c>
      <c r="P2299">
        <v>115</v>
      </c>
      <c r="Q2299">
        <v>31.5</v>
      </c>
      <c r="R2299">
        <v>4030.123</v>
      </c>
      <c r="S2299">
        <v>2018</v>
      </c>
      <c r="T2299">
        <v>7</v>
      </c>
      <c r="U2299">
        <v>27</v>
      </c>
    </row>
    <row r="2300" spans="1:21" x14ac:dyDescent="0.3">
      <c r="A2300" s="5" t="s">
        <v>168</v>
      </c>
      <c r="B2300" s="5" t="s">
        <v>175</v>
      </c>
      <c r="C2300" s="5" t="s">
        <v>86</v>
      </c>
      <c r="D2300" s="5" t="s">
        <v>281</v>
      </c>
      <c r="E2300" s="5" t="s">
        <v>172</v>
      </c>
      <c r="F2300" s="6">
        <v>43288</v>
      </c>
      <c r="G2300" s="5" t="s">
        <v>148</v>
      </c>
      <c r="H2300" s="5" t="s">
        <v>208</v>
      </c>
      <c r="I2300">
        <v>43124</v>
      </c>
      <c r="J2300">
        <v>164</v>
      </c>
      <c r="K2300">
        <v>108.5</v>
      </c>
      <c r="L2300">
        <v>1</v>
      </c>
      <c r="M2300">
        <v>3417.75</v>
      </c>
      <c r="N2300">
        <v>2279.1260000000002</v>
      </c>
      <c r="O2300">
        <v>2279.1260000000002</v>
      </c>
      <c r="P2300">
        <v>108.5</v>
      </c>
      <c r="Q2300">
        <v>31.5</v>
      </c>
      <c r="R2300">
        <v>1138.624</v>
      </c>
      <c r="S2300">
        <v>2018</v>
      </c>
      <c r="T2300">
        <v>7</v>
      </c>
      <c r="U2300">
        <v>27</v>
      </c>
    </row>
    <row r="2301" spans="1:21" x14ac:dyDescent="0.3">
      <c r="A2301" s="5" t="s">
        <v>168</v>
      </c>
      <c r="B2301" s="5" t="s">
        <v>175</v>
      </c>
      <c r="C2301" s="5" t="s">
        <v>86</v>
      </c>
      <c r="D2301" s="5" t="s">
        <v>281</v>
      </c>
      <c r="E2301" s="5" t="s">
        <v>172</v>
      </c>
      <c r="F2301" s="6">
        <v>43288</v>
      </c>
      <c r="G2301" s="5" t="s">
        <v>148</v>
      </c>
      <c r="H2301" s="5" t="s">
        <v>194</v>
      </c>
      <c r="I2301">
        <v>43124</v>
      </c>
      <c r="J2301">
        <v>164</v>
      </c>
      <c r="K2301">
        <v>223</v>
      </c>
      <c r="L2301">
        <v>2</v>
      </c>
      <c r="M2301">
        <v>7024.5</v>
      </c>
      <c r="N2301">
        <v>4558.2510000000002</v>
      </c>
      <c r="O2301">
        <v>2279.1260000000002</v>
      </c>
      <c r="P2301">
        <v>111.5</v>
      </c>
      <c r="Q2301">
        <v>31.5</v>
      </c>
      <c r="R2301">
        <v>2466.2489999999998</v>
      </c>
      <c r="S2301">
        <v>2018</v>
      </c>
      <c r="T2301">
        <v>7</v>
      </c>
      <c r="U2301">
        <v>27</v>
      </c>
    </row>
    <row r="2302" spans="1:21" x14ac:dyDescent="0.3">
      <c r="A2302" s="5" t="s">
        <v>168</v>
      </c>
      <c r="B2302" s="5" t="s">
        <v>175</v>
      </c>
      <c r="C2302" s="5" t="s">
        <v>86</v>
      </c>
      <c r="D2302" s="5" t="s">
        <v>281</v>
      </c>
      <c r="E2302" s="5" t="s">
        <v>172</v>
      </c>
      <c r="F2302" s="6">
        <v>43288</v>
      </c>
      <c r="G2302" s="5" t="s">
        <v>148</v>
      </c>
      <c r="H2302" s="5" t="s">
        <v>173</v>
      </c>
      <c r="I2302">
        <v>43124</v>
      </c>
      <c r="J2302">
        <v>164</v>
      </c>
      <c r="K2302">
        <v>252.5</v>
      </c>
      <c r="L2302">
        <v>3</v>
      </c>
      <c r="M2302">
        <v>8585</v>
      </c>
      <c r="N2302">
        <v>6837.3770000000004</v>
      </c>
      <c r="O2302">
        <v>2279.1260000000002</v>
      </c>
      <c r="P2302">
        <v>84.166666666666671</v>
      </c>
      <c r="Q2302">
        <v>34</v>
      </c>
      <c r="R2302">
        <v>1747.623</v>
      </c>
      <c r="S2302">
        <v>2018</v>
      </c>
      <c r="T2302">
        <v>7</v>
      </c>
      <c r="U2302">
        <v>27</v>
      </c>
    </row>
    <row r="2303" spans="1:21" x14ac:dyDescent="0.3">
      <c r="A2303" s="5" t="s">
        <v>168</v>
      </c>
      <c r="B2303" s="5" t="s">
        <v>175</v>
      </c>
      <c r="C2303" s="5" t="s">
        <v>86</v>
      </c>
      <c r="D2303" s="5" t="s">
        <v>281</v>
      </c>
      <c r="E2303" s="5" t="s">
        <v>172</v>
      </c>
      <c r="F2303" s="6">
        <v>43288</v>
      </c>
      <c r="G2303" s="5" t="s">
        <v>148</v>
      </c>
      <c r="H2303" s="5" t="s">
        <v>190</v>
      </c>
      <c r="I2303">
        <v>43124</v>
      </c>
      <c r="J2303">
        <v>164</v>
      </c>
      <c r="K2303">
        <v>251.5</v>
      </c>
      <c r="L2303">
        <v>2</v>
      </c>
      <c r="M2303">
        <v>7922.25</v>
      </c>
      <c r="N2303">
        <v>4558.2510000000002</v>
      </c>
      <c r="O2303">
        <v>2279.1260000000002</v>
      </c>
      <c r="P2303">
        <v>125.75</v>
      </c>
      <c r="Q2303">
        <v>31.5</v>
      </c>
      <c r="R2303">
        <v>3363.9989999999998</v>
      </c>
      <c r="S2303">
        <v>2018</v>
      </c>
      <c r="T2303">
        <v>7</v>
      </c>
      <c r="U2303">
        <v>27</v>
      </c>
    </row>
    <row r="2304" spans="1:21" x14ac:dyDescent="0.3">
      <c r="A2304" s="5" t="s">
        <v>168</v>
      </c>
      <c r="B2304" s="5" t="s">
        <v>206</v>
      </c>
      <c r="C2304" s="5" t="s">
        <v>107</v>
      </c>
      <c r="D2304" s="5" t="s">
        <v>300</v>
      </c>
      <c r="E2304" s="5" t="s">
        <v>227</v>
      </c>
      <c r="F2304" s="6">
        <v>43288</v>
      </c>
      <c r="G2304" s="5" t="s">
        <v>148</v>
      </c>
      <c r="H2304" s="5" t="s">
        <v>303</v>
      </c>
      <c r="I2304">
        <v>43093</v>
      </c>
      <c r="J2304">
        <v>195</v>
      </c>
      <c r="K2304">
        <v>-1075.8</v>
      </c>
      <c r="L2304">
        <v>-9</v>
      </c>
      <c r="M2304">
        <v>-35501.4</v>
      </c>
      <c r="N2304">
        <v>-25254.932000000001</v>
      </c>
      <c r="O2304">
        <v>-2806.1039999999998</v>
      </c>
      <c r="P2304">
        <v>119.53333333333333</v>
      </c>
      <c r="Q2304">
        <v>33</v>
      </c>
      <c r="R2304">
        <v>-10246.468000000001</v>
      </c>
      <c r="S2304">
        <v>2018</v>
      </c>
      <c r="T2304">
        <v>7</v>
      </c>
      <c r="U2304">
        <v>27</v>
      </c>
    </row>
    <row r="2305" spans="1:21" x14ac:dyDescent="0.3">
      <c r="A2305" s="5" t="s">
        <v>168</v>
      </c>
      <c r="B2305" s="5" t="s">
        <v>206</v>
      </c>
      <c r="C2305" s="5" t="s">
        <v>107</v>
      </c>
      <c r="D2305" s="5" t="s">
        <v>300</v>
      </c>
      <c r="E2305" s="5" t="s">
        <v>172</v>
      </c>
      <c r="F2305" s="6">
        <v>43288</v>
      </c>
      <c r="G2305" s="5" t="s">
        <v>148</v>
      </c>
      <c r="H2305" s="5" t="s">
        <v>173</v>
      </c>
      <c r="I2305">
        <v>43093</v>
      </c>
      <c r="J2305">
        <v>195</v>
      </c>
      <c r="K2305">
        <v>1075.8</v>
      </c>
      <c r="L2305">
        <v>9</v>
      </c>
      <c r="M2305">
        <v>35501.4</v>
      </c>
      <c r="N2305">
        <v>27125.668000000001</v>
      </c>
      <c r="O2305">
        <v>3013.9630000000002</v>
      </c>
      <c r="P2305">
        <v>119.53333333333333</v>
      </c>
      <c r="Q2305">
        <v>33</v>
      </c>
      <c r="R2305">
        <v>8375.732</v>
      </c>
      <c r="S2305">
        <v>2018</v>
      </c>
      <c r="T2305">
        <v>7</v>
      </c>
      <c r="U2305">
        <v>27</v>
      </c>
    </row>
    <row r="2306" spans="1:21" x14ac:dyDescent="0.3">
      <c r="A2306" s="5" t="s">
        <v>168</v>
      </c>
      <c r="B2306" s="5" t="s">
        <v>206</v>
      </c>
      <c r="C2306" s="5" t="s">
        <v>109</v>
      </c>
      <c r="D2306" s="5" t="s">
        <v>291</v>
      </c>
      <c r="E2306" s="5" t="s">
        <v>172</v>
      </c>
      <c r="F2306" s="6">
        <v>43288</v>
      </c>
      <c r="G2306" s="5" t="s">
        <v>148</v>
      </c>
      <c r="H2306" s="5" t="s">
        <v>190</v>
      </c>
      <c r="I2306">
        <v>43108</v>
      </c>
      <c r="J2306">
        <v>180</v>
      </c>
      <c r="K2306">
        <v>223.6</v>
      </c>
      <c r="L2306">
        <v>2</v>
      </c>
      <c r="M2306">
        <v>7267</v>
      </c>
      <c r="N2306">
        <v>5053.2910000000002</v>
      </c>
      <c r="O2306">
        <v>2526.6460000000002</v>
      </c>
      <c r="P2306">
        <v>111.8</v>
      </c>
      <c r="Q2306">
        <v>32.5</v>
      </c>
      <c r="R2306">
        <v>2213.7089999999998</v>
      </c>
      <c r="S2306">
        <v>2018</v>
      </c>
      <c r="T2306">
        <v>7</v>
      </c>
      <c r="U2306">
        <v>27</v>
      </c>
    </row>
    <row r="2307" spans="1:21" x14ac:dyDescent="0.3">
      <c r="A2307" s="5" t="s">
        <v>168</v>
      </c>
      <c r="B2307" s="5" t="s">
        <v>169</v>
      </c>
      <c r="C2307" s="5" t="s">
        <v>170</v>
      </c>
      <c r="D2307" s="5" t="s">
        <v>290</v>
      </c>
      <c r="E2307" s="5" t="s">
        <v>172</v>
      </c>
      <c r="F2307" s="6">
        <v>43290</v>
      </c>
      <c r="G2307" s="5" t="s">
        <v>148</v>
      </c>
      <c r="H2307" s="5" t="s">
        <v>173</v>
      </c>
      <c r="I2307">
        <v>43083</v>
      </c>
      <c r="J2307">
        <v>207</v>
      </c>
      <c r="K2307">
        <v>140</v>
      </c>
      <c r="L2307">
        <v>1</v>
      </c>
      <c r="M2307">
        <v>4760</v>
      </c>
      <c r="N2307">
        <v>2689.6289999999999</v>
      </c>
      <c r="O2307">
        <v>2689.6289999999999</v>
      </c>
      <c r="P2307">
        <v>140</v>
      </c>
      <c r="Q2307">
        <v>34</v>
      </c>
      <c r="R2307">
        <v>2070.3710000000001</v>
      </c>
      <c r="S2307">
        <v>2018</v>
      </c>
      <c r="T2307">
        <v>7</v>
      </c>
      <c r="U2307">
        <v>28</v>
      </c>
    </row>
    <row r="2308" spans="1:21" x14ac:dyDescent="0.3">
      <c r="A2308" s="5" t="s">
        <v>168</v>
      </c>
      <c r="B2308" s="5" t="s">
        <v>169</v>
      </c>
      <c r="C2308" s="5" t="s">
        <v>170</v>
      </c>
      <c r="D2308" s="5" t="s">
        <v>289</v>
      </c>
      <c r="E2308" s="5" t="s">
        <v>227</v>
      </c>
      <c r="F2308" s="6">
        <v>43290</v>
      </c>
      <c r="G2308" s="5" t="s">
        <v>148</v>
      </c>
      <c r="H2308" s="5" t="s">
        <v>173</v>
      </c>
      <c r="I2308">
        <v>43084</v>
      </c>
      <c r="J2308">
        <v>206</v>
      </c>
      <c r="K2308">
        <v>-140</v>
      </c>
      <c r="L2308">
        <v>-1</v>
      </c>
      <c r="M2308">
        <v>-4760</v>
      </c>
      <c r="N2308">
        <v>-2592.2170000000001</v>
      </c>
      <c r="O2308">
        <v>-2592.2170000000001</v>
      </c>
      <c r="P2308">
        <v>140</v>
      </c>
      <c r="Q2308">
        <v>34</v>
      </c>
      <c r="R2308">
        <v>-2167.7829999999999</v>
      </c>
      <c r="S2308">
        <v>2018</v>
      </c>
      <c r="T2308">
        <v>7</v>
      </c>
      <c r="U2308">
        <v>28</v>
      </c>
    </row>
    <row r="2309" spans="1:21" x14ac:dyDescent="0.3">
      <c r="A2309" s="5" t="s">
        <v>168</v>
      </c>
      <c r="B2309" s="5" t="s">
        <v>175</v>
      </c>
      <c r="C2309" s="5" t="s">
        <v>86</v>
      </c>
      <c r="D2309" s="5" t="s">
        <v>281</v>
      </c>
      <c r="E2309" s="5" t="s">
        <v>172</v>
      </c>
      <c r="F2309" s="6">
        <v>43290</v>
      </c>
      <c r="G2309" s="5" t="s">
        <v>148</v>
      </c>
      <c r="H2309" s="5" t="s">
        <v>264</v>
      </c>
      <c r="I2309">
        <v>43124</v>
      </c>
      <c r="J2309">
        <v>166</v>
      </c>
      <c r="K2309">
        <v>1724</v>
      </c>
      <c r="L2309">
        <v>16</v>
      </c>
      <c r="M2309">
        <v>54306</v>
      </c>
      <c r="N2309">
        <v>36466.010999999999</v>
      </c>
      <c r="O2309">
        <v>2279.1260000000002</v>
      </c>
      <c r="P2309">
        <v>107.75</v>
      </c>
      <c r="Q2309">
        <v>31.5</v>
      </c>
      <c r="R2309">
        <v>17839.989000000001</v>
      </c>
      <c r="S2309">
        <v>2018</v>
      </c>
      <c r="T2309">
        <v>7</v>
      </c>
      <c r="U2309">
        <v>28</v>
      </c>
    </row>
    <row r="2310" spans="1:21" x14ac:dyDescent="0.3">
      <c r="A2310" s="5" t="s">
        <v>168</v>
      </c>
      <c r="B2310" s="5" t="s">
        <v>175</v>
      </c>
      <c r="C2310" s="5" t="s">
        <v>86</v>
      </c>
      <c r="D2310" s="5" t="s">
        <v>281</v>
      </c>
      <c r="E2310" s="5" t="s">
        <v>172</v>
      </c>
      <c r="F2310" s="6">
        <v>43290</v>
      </c>
      <c r="G2310" s="5" t="s">
        <v>148</v>
      </c>
      <c r="H2310" s="5" t="s">
        <v>229</v>
      </c>
      <c r="I2310">
        <v>43124</v>
      </c>
      <c r="J2310">
        <v>166</v>
      </c>
      <c r="K2310">
        <v>751.5</v>
      </c>
      <c r="L2310">
        <v>7</v>
      </c>
      <c r="M2310">
        <v>22920.75</v>
      </c>
      <c r="N2310">
        <v>15953.88</v>
      </c>
      <c r="O2310">
        <v>2279.1260000000002</v>
      </c>
      <c r="P2310">
        <v>107.35714285714286</v>
      </c>
      <c r="Q2310">
        <v>30.5</v>
      </c>
      <c r="R2310">
        <v>6966.87</v>
      </c>
      <c r="S2310">
        <v>2018</v>
      </c>
      <c r="T2310">
        <v>7</v>
      </c>
      <c r="U2310">
        <v>28</v>
      </c>
    </row>
    <row r="2311" spans="1:21" x14ac:dyDescent="0.3">
      <c r="A2311" s="5" t="s">
        <v>168</v>
      </c>
      <c r="B2311" s="5" t="s">
        <v>206</v>
      </c>
      <c r="C2311" s="5" t="s">
        <v>108</v>
      </c>
      <c r="D2311" s="5" t="s">
        <v>275</v>
      </c>
      <c r="E2311" s="5" t="s">
        <v>227</v>
      </c>
      <c r="F2311" s="6">
        <v>43290</v>
      </c>
      <c r="G2311" s="5" t="s">
        <v>148</v>
      </c>
      <c r="H2311" s="5" t="s">
        <v>231</v>
      </c>
      <c r="I2311">
        <v>43100</v>
      </c>
      <c r="J2311">
        <v>190</v>
      </c>
      <c r="K2311">
        <v>-110</v>
      </c>
      <c r="L2311">
        <v>-1</v>
      </c>
      <c r="M2311">
        <v>-3465</v>
      </c>
      <c r="N2311">
        <v>-3025.9549999999999</v>
      </c>
      <c r="O2311">
        <v>-3025.9549999999999</v>
      </c>
      <c r="P2311">
        <v>110</v>
      </c>
      <c r="Q2311">
        <v>31.5</v>
      </c>
      <c r="R2311">
        <v>-439.04500000000002</v>
      </c>
      <c r="S2311">
        <v>2018</v>
      </c>
      <c r="T2311">
        <v>7</v>
      </c>
      <c r="U2311">
        <v>28</v>
      </c>
    </row>
    <row r="2312" spans="1:21" x14ac:dyDescent="0.3">
      <c r="A2312" s="5" t="s">
        <v>168</v>
      </c>
      <c r="B2312" s="5" t="s">
        <v>206</v>
      </c>
      <c r="C2312" s="5" t="s">
        <v>109</v>
      </c>
      <c r="D2312" s="5" t="s">
        <v>291</v>
      </c>
      <c r="E2312" s="5" t="s">
        <v>172</v>
      </c>
      <c r="F2312" s="6">
        <v>43290</v>
      </c>
      <c r="G2312" s="5" t="s">
        <v>148</v>
      </c>
      <c r="H2312" s="5" t="s">
        <v>231</v>
      </c>
      <c r="I2312">
        <v>43108</v>
      </c>
      <c r="J2312">
        <v>182</v>
      </c>
      <c r="K2312">
        <v>110</v>
      </c>
      <c r="L2312">
        <v>1</v>
      </c>
      <c r="M2312">
        <v>3465</v>
      </c>
      <c r="N2312">
        <v>2526.6460000000002</v>
      </c>
      <c r="O2312">
        <v>2526.6460000000002</v>
      </c>
      <c r="P2312">
        <v>110</v>
      </c>
      <c r="Q2312">
        <v>31.5</v>
      </c>
      <c r="R2312">
        <v>938.35400000000004</v>
      </c>
      <c r="S2312">
        <v>2018</v>
      </c>
      <c r="T2312">
        <v>7</v>
      </c>
      <c r="U2312">
        <v>28</v>
      </c>
    </row>
    <row r="2313" spans="1:21" x14ac:dyDescent="0.3">
      <c r="A2313" s="5" t="s">
        <v>168</v>
      </c>
      <c r="B2313" s="5" t="s">
        <v>206</v>
      </c>
      <c r="C2313" s="5" t="s">
        <v>108</v>
      </c>
      <c r="D2313" s="5" t="s">
        <v>275</v>
      </c>
      <c r="E2313" s="5" t="s">
        <v>172</v>
      </c>
      <c r="F2313" s="6">
        <v>43291</v>
      </c>
      <c r="G2313" s="5" t="s">
        <v>148</v>
      </c>
      <c r="H2313" s="5" t="s">
        <v>266</v>
      </c>
      <c r="I2313">
        <v>43100</v>
      </c>
      <c r="J2313">
        <v>191</v>
      </c>
      <c r="K2313">
        <v>4881</v>
      </c>
      <c r="L2313">
        <v>40</v>
      </c>
      <c r="M2313">
        <v>146430</v>
      </c>
      <c r="N2313">
        <v>121038.18700000001</v>
      </c>
      <c r="O2313">
        <v>3025.9549999999999</v>
      </c>
      <c r="P2313">
        <v>122.02500000000001</v>
      </c>
      <c r="Q2313">
        <v>30</v>
      </c>
      <c r="R2313">
        <v>25391.812999999998</v>
      </c>
      <c r="S2313">
        <v>2018</v>
      </c>
      <c r="T2313">
        <v>7</v>
      </c>
      <c r="U2313">
        <v>28</v>
      </c>
    </row>
    <row r="2314" spans="1:21" x14ac:dyDescent="0.3">
      <c r="A2314" s="5" t="s">
        <v>168</v>
      </c>
      <c r="B2314" s="5" t="s">
        <v>206</v>
      </c>
      <c r="C2314" s="5" t="s">
        <v>109</v>
      </c>
      <c r="D2314" s="5" t="s">
        <v>291</v>
      </c>
      <c r="E2314" s="5" t="s">
        <v>172</v>
      </c>
      <c r="F2314" s="6">
        <v>43293</v>
      </c>
      <c r="G2314" s="5" t="s">
        <v>148</v>
      </c>
      <c r="H2314" s="5" t="s">
        <v>201</v>
      </c>
      <c r="I2314">
        <v>43108</v>
      </c>
      <c r="J2314">
        <v>185</v>
      </c>
      <c r="K2314">
        <v>232</v>
      </c>
      <c r="L2314">
        <v>2</v>
      </c>
      <c r="M2314">
        <v>7540</v>
      </c>
      <c r="N2314">
        <v>5436.5330000000004</v>
      </c>
      <c r="O2314">
        <v>2718.2669999999998</v>
      </c>
      <c r="P2314">
        <v>116</v>
      </c>
      <c r="Q2314">
        <v>32.5</v>
      </c>
      <c r="R2314">
        <v>2103.4670000000001</v>
      </c>
      <c r="S2314">
        <v>2018</v>
      </c>
      <c r="T2314">
        <v>7</v>
      </c>
      <c r="U2314">
        <v>28</v>
      </c>
    </row>
    <row r="2315" spans="1:21" x14ac:dyDescent="0.3">
      <c r="A2315" s="5" t="s">
        <v>168</v>
      </c>
      <c r="B2315" s="5" t="s">
        <v>206</v>
      </c>
      <c r="C2315" s="5" t="s">
        <v>109</v>
      </c>
      <c r="D2315" s="5" t="s">
        <v>291</v>
      </c>
      <c r="E2315" s="5" t="s">
        <v>172</v>
      </c>
      <c r="F2315" s="6">
        <v>43293</v>
      </c>
      <c r="G2315" s="5" t="s">
        <v>148</v>
      </c>
      <c r="H2315" s="5" t="s">
        <v>217</v>
      </c>
      <c r="I2315">
        <v>43108</v>
      </c>
      <c r="J2315">
        <v>185</v>
      </c>
      <c r="K2315">
        <v>909</v>
      </c>
      <c r="L2315">
        <v>8</v>
      </c>
      <c r="M2315">
        <v>29542.5</v>
      </c>
      <c r="N2315">
        <v>21746.133999999998</v>
      </c>
      <c r="O2315">
        <v>2718.2669999999998</v>
      </c>
      <c r="P2315">
        <v>113.625</v>
      </c>
      <c r="Q2315">
        <v>32.5</v>
      </c>
      <c r="R2315">
        <v>7796.366</v>
      </c>
      <c r="S2315">
        <v>2018</v>
      </c>
      <c r="T2315">
        <v>7</v>
      </c>
      <c r="U2315">
        <v>28</v>
      </c>
    </row>
    <row r="2316" spans="1:21" x14ac:dyDescent="0.3">
      <c r="A2316" s="5" t="s">
        <v>168</v>
      </c>
      <c r="B2316" s="5" t="s">
        <v>206</v>
      </c>
      <c r="C2316" s="5" t="s">
        <v>109</v>
      </c>
      <c r="D2316" s="5" t="s">
        <v>291</v>
      </c>
      <c r="E2316" s="5" t="s">
        <v>172</v>
      </c>
      <c r="F2316" s="6">
        <v>43293</v>
      </c>
      <c r="G2316" s="5" t="s">
        <v>148</v>
      </c>
      <c r="H2316" s="5" t="s">
        <v>217</v>
      </c>
      <c r="I2316">
        <v>43108</v>
      </c>
      <c r="J2316">
        <v>185</v>
      </c>
      <c r="K2316">
        <v>1052</v>
      </c>
      <c r="L2316">
        <v>9</v>
      </c>
      <c r="M2316">
        <v>34190</v>
      </c>
      <c r="N2316">
        <v>24464.401000000002</v>
      </c>
      <c r="O2316">
        <v>2718.2669999999998</v>
      </c>
      <c r="P2316">
        <v>116.88888888888889</v>
      </c>
      <c r="Q2316">
        <v>32.5</v>
      </c>
      <c r="R2316">
        <v>9725.5990000000002</v>
      </c>
      <c r="S2316">
        <v>2018</v>
      </c>
      <c r="T2316">
        <v>7</v>
      </c>
      <c r="U2316">
        <v>28</v>
      </c>
    </row>
    <row r="2317" spans="1:21" x14ac:dyDescent="0.3">
      <c r="A2317" s="5" t="s">
        <v>168</v>
      </c>
      <c r="B2317" s="5" t="s">
        <v>206</v>
      </c>
      <c r="C2317" s="5" t="s">
        <v>109</v>
      </c>
      <c r="D2317" s="5" t="s">
        <v>291</v>
      </c>
      <c r="E2317" s="5" t="s">
        <v>172</v>
      </c>
      <c r="F2317" s="6">
        <v>43293</v>
      </c>
      <c r="G2317" s="5" t="s">
        <v>148</v>
      </c>
      <c r="H2317" s="5" t="s">
        <v>204</v>
      </c>
      <c r="I2317">
        <v>43108</v>
      </c>
      <c r="J2317">
        <v>185</v>
      </c>
      <c r="K2317">
        <v>228</v>
      </c>
      <c r="L2317">
        <v>2</v>
      </c>
      <c r="M2317">
        <v>7410</v>
      </c>
      <c r="N2317">
        <v>5436.5330000000004</v>
      </c>
      <c r="O2317">
        <v>2718.2669999999998</v>
      </c>
      <c r="P2317">
        <v>114</v>
      </c>
      <c r="Q2317">
        <v>32.5</v>
      </c>
      <c r="R2317">
        <v>1973.4670000000001</v>
      </c>
      <c r="S2317">
        <v>2018</v>
      </c>
      <c r="T2317">
        <v>7</v>
      </c>
      <c r="U2317">
        <v>28</v>
      </c>
    </row>
    <row r="2318" spans="1:21" x14ac:dyDescent="0.3">
      <c r="A2318" s="5" t="s">
        <v>168</v>
      </c>
      <c r="B2318" s="5" t="s">
        <v>206</v>
      </c>
      <c r="C2318" s="5" t="s">
        <v>109</v>
      </c>
      <c r="D2318" s="5" t="s">
        <v>291</v>
      </c>
      <c r="E2318" s="5" t="s">
        <v>172</v>
      </c>
      <c r="F2318" s="6">
        <v>43293</v>
      </c>
      <c r="G2318" s="5" t="s">
        <v>148</v>
      </c>
      <c r="H2318" s="5" t="s">
        <v>184</v>
      </c>
      <c r="I2318">
        <v>43108</v>
      </c>
      <c r="J2318">
        <v>185</v>
      </c>
      <c r="K2318">
        <v>1420</v>
      </c>
      <c r="L2318">
        <v>12</v>
      </c>
      <c r="M2318">
        <v>45440</v>
      </c>
      <c r="N2318">
        <v>32619.201000000001</v>
      </c>
      <c r="O2318">
        <v>2718.2669999999998</v>
      </c>
      <c r="P2318">
        <v>118.33333333333333</v>
      </c>
      <c r="Q2318">
        <v>32</v>
      </c>
      <c r="R2318">
        <v>12820.799000000001</v>
      </c>
      <c r="S2318">
        <v>2018</v>
      </c>
      <c r="T2318">
        <v>7</v>
      </c>
      <c r="U2318">
        <v>28</v>
      </c>
    </row>
    <row r="2319" spans="1:21" x14ac:dyDescent="0.3">
      <c r="A2319" s="5" t="s">
        <v>168</v>
      </c>
      <c r="B2319" s="5" t="s">
        <v>206</v>
      </c>
      <c r="C2319" s="5" t="s">
        <v>109</v>
      </c>
      <c r="D2319" s="5" t="s">
        <v>291</v>
      </c>
      <c r="E2319" s="5" t="s">
        <v>172</v>
      </c>
      <c r="F2319" s="6">
        <v>43293</v>
      </c>
      <c r="G2319" s="5" t="s">
        <v>148</v>
      </c>
      <c r="H2319" s="5" t="s">
        <v>231</v>
      </c>
      <c r="I2319">
        <v>43108</v>
      </c>
      <c r="J2319">
        <v>185</v>
      </c>
      <c r="K2319">
        <v>112</v>
      </c>
      <c r="L2319">
        <v>1</v>
      </c>
      <c r="M2319">
        <v>3640</v>
      </c>
      <c r="N2319">
        <v>2718.2669999999998</v>
      </c>
      <c r="O2319">
        <v>2718.2669999999998</v>
      </c>
      <c r="P2319">
        <v>112</v>
      </c>
      <c r="Q2319">
        <v>32.5</v>
      </c>
      <c r="R2319">
        <v>921.73299999999995</v>
      </c>
      <c r="S2319">
        <v>2018</v>
      </c>
      <c r="T2319">
        <v>7</v>
      </c>
      <c r="U2319">
        <v>28</v>
      </c>
    </row>
    <row r="2320" spans="1:21" x14ac:dyDescent="0.3">
      <c r="A2320" s="5" t="s">
        <v>168</v>
      </c>
      <c r="B2320" s="5" t="s">
        <v>206</v>
      </c>
      <c r="C2320" s="5" t="s">
        <v>110</v>
      </c>
      <c r="D2320" s="5" t="s">
        <v>306</v>
      </c>
      <c r="E2320" s="5" t="s">
        <v>172</v>
      </c>
      <c r="F2320" s="6">
        <v>43293</v>
      </c>
      <c r="G2320" s="5" t="s">
        <v>148</v>
      </c>
      <c r="H2320" s="5" t="s">
        <v>203</v>
      </c>
      <c r="I2320">
        <v>43114</v>
      </c>
      <c r="J2320">
        <v>179</v>
      </c>
      <c r="K2320">
        <v>109</v>
      </c>
      <c r="L2320">
        <v>1</v>
      </c>
      <c r="M2320">
        <v>3542.5</v>
      </c>
      <c r="N2320">
        <v>2669.7330000000002</v>
      </c>
      <c r="O2320">
        <v>2669.7330000000002</v>
      </c>
      <c r="P2320">
        <v>109</v>
      </c>
      <c r="Q2320">
        <v>32.5</v>
      </c>
      <c r="R2320">
        <v>872.76700000000005</v>
      </c>
      <c r="S2320">
        <v>2018</v>
      </c>
      <c r="T2320">
        <v>7</v>
      </c>
      <c r="U2320">
        <v>28</v>
      </c>
    </row>
    <row r="2321" spans="1:21" x14ac:dyDescent="0.3">
      <c r="A2321" s="5" t="s">
        <v>168</v>
      </c>
      <c r="B2321" s="5" t="s">
        <v>206</v>
      </c>
      <c r="C2321" s="5" t="s">
        <v>110</v>
      </c>
      <c r="D2321" s="5" t="s">
        <v>306</v>
      </c>
      <c r="E2321" s="5" t="s">
        <v>172</v>
      </c>
      <c r="F2321" s="6">
        <v>43293</v>
      </c>
      <c r="G2321" s="5" t="s">
        <v>148</v>
      </c>
      <c r="H2321" s="5" t="s">
        <v>230</v>
      </c>
      <c r="I2321">
        <v>43114</v>
      </c>
      <c r="J2321">
        <v>179</v>
      </c>
      <c r="K2321">
        <v>1400</v>
      </c>
      <c r="L2321">
        <v>12</v>
      </c>
      <c r="M2321">
        <v>44800</v>
      </c>
      <c r="N2321">
        <v>32036.794999999998</v>
      </c>
      <c r="O2321">
        <v>2669.7330000000002</v>
      </c>
      <c r="P2321">
        <v>116.66666666666667</v>
      </c>
      <c r="Q2321">
        <v>32</v>
      </c>
      <c r="R2321">
        <v>12763.205</v>
      </c>
      <c r="S2321">
        <v>2018</v>
      </c>
      <c r="T2321">
        <v>7</v>
      </c>
      <c r="U2321">
        <v>28</v>
      </c>
    </row>
    <row r="2322" spans="1:21" x14ac:dyDescent="0.3">
      <c r="A2322" s="5" t="s">
        <v>168</v>
      </c>
      <c r="B2322" s="5" t="s">
        <v>206</v>
      </c>
      <c r="C2322" s="5" t="s">
        <v>110</v>
      </c>
      <c r="D2322" s="5" t="s">
        <v>306</v>
      </c>
      <c r="E2322" s="5" t="s">
        <v>172</v>
      </c>
      <c r="F2322" s="6">
        <v>43293</v>
      </c>
      <c r="G2322" s="5" t="s">
        <v>148</v>
      </c>
      <c r="H2322" s="5" t="s">
        <v>180</v>
      </c>
      <c r="I2322">
        <v>43114</v>
      </c>
      <c r="J2322">
        <v>179</v>
      </c>
      <c r="K2322">
        <v>232</v>
      </c>
      <c r="L2322">
        <v>2</v>
      </c>
      <c r="M2322">
        <v>7540</v>
      </c>
      <c r="N2322">
        <v>5339.4660000000003</v>
      </c>
      <c r="O2322">
        <v>2669.7330000000002</v>
      </c>
      <c r="P2322">
        <v>116</v>
      </c>
      <c r="Q2322">
        <v>32.5</v>
      </c>
      <c r="R2322">
        <v>2200.5340000000001</v>
      </c>
      <c r="S2322">
        <v>2018</v>
      </c>
      <c r="T2322">
        <v>7</v>
      </c>
      <c r="U2322">
        <v>28</v>
      </c>
    </row>
    <row r="2323" spans="1:21" x14ac:dyDescent="0.3">
      <c r="A2323" s="5" t="s">
        <v>168</v>
      </c>
      <c r="B2323" s="5" t="s">
        <v>206</v>
      </c>
      <c r="C2323" s="5" t="s">
        <v>110</v>
      </c>
      <c r="D2323" s="5" t="s">
        <v>306</v>
      </c>
      <c r="E2323" s="5" t="s">
        <v>172</v>
      </c>
      <c r="F2323" s="6">
        <v>43293</v>
      </c>
      <c r="G2323" s="5" t="s">
        <v>148</v>
      </c>
      <c r="H2323" s="5" t="s">
        <v>205</v>
      </c>
      <c r="I2323">
        <v>43114</v>
      </c>
      <c r="J2323">
        <v>179</v>
      </c>
      <c r="K2323">
        <v>230</v>
      </c>
      <c r="L2323">
        <v>2</v>
      </c>
      <c r="M2323">
        <v>7475</v>
      </c>
      <c r="N2323">
        <v>5339.4660000000003</v>
      </c>
      <c r="O2323">
        <v>2669.7330000000002</v>
      </c>
      <c r="P2323">
        <v>115</v>
      </c>
      <c r="Q2323">
        <v>32.5</v>
      </c>
      <c r="R2323">
        <v>2135.5340000000001</v>
      </c>
      <c r="S2323">
        <v>2018</v>
      </c>
      <c r="T2323">
        <v>7</v>
      </c>
      <c r="U2323">
        <v>28</v>
      </c>
    </row>
    <row r="2324" spans="1:21" x14ac:dyDescent="0.3">
      <c r="A2324" s="5" t="s">
        <v>168</v>
      </c>
      <c r="B2324" s="5" t="s">
        <v>206</v>
      </c>
      <c r="C2324" s="5" t="s">
        <v>110</v>
      </c>
      <c r="D2324" s="5" t="s">
        <v>306</v>
      </c>
      <c r="E2324" s="5" t="s">
        <v>172</v>
      </c>
      <c r="F2324" s="6">
        <v>43293</v>
      </c>
      <c r="G2324" s="5" t="s">
        <v>148</v>
      </c>
      <c r="H2324" s="5" t="s">
        <v>216</v>
      </c>
      <c r="I2324">
        <v>43114</v>
      </c>
      <c r="J2324">
        <v>179</v>
      </c>
      <c r="K2324">
        <v>210</v>
      </c>
      <c r="L2324">
        <v>2</v>
      </c>
      <c r="M2324">
        <v>6825</v>
      </c>
      <c r="N2324">
        <v>5339.4660000000003</v>
      </c>
      <c r="O2324">
        <v>2669.7330000000002</v>
      </c>
      <c r="P2324">
        <v>105</v>
      </c>
      <c r="Q2324">
        <v>32.5</v>
      </c>
      <c r="R2324">
        <v>1485.5340000000001</v>
      </c>
      <c r="S2324">
        <v>2018</v>
      </c>
      <c r="T2324">
        <v>7</v>
      </c>
      <c r="U2324">
        <v>28</v>
      </c>
    </row>
    <row r="2325" spans="1:21" x14ac:dyDescent="0.3">
      <c r="A2325" s="5" t="s">
        <v>168</v>
      </c>
      <c r="B2325" s="5" t="s">
        <v>206</v>
      </c>
      <c r="C2325" s="5" t="s">
        <v>110</v>
      </c>
      <c r="D2325" s="5" t="s">
        <v>306</v>
      </c>
      <c r="E2325" s="5" t="s">
        <v>227</v>
      </c>
      <c r="F2325" s="6">
        <v>43293</v>
      </c>
      <c r="G2325" s="5" t="s">
        <v>148</v>
      </c>
      <c r="H2325" s="5" t="s">
        <v>216</v>
      </c>
      <c r="I2325">
        <v>43114</v>
      </c>
      <c r="J2325">
        <v>179</v>
      </c>
      <c r="K2325">
        <v>-210</v>
      </c>
      <c r="L2325">
        <v>-2</v>
      </c>
      <c r="M2325">
        <v>-6825</v>
      </c>
      <c r="N2325">
        <v>-5339.4660000000003</v>
      </c>
      <c r="O2325">
        <v>-2669.7330000000002</v>
      </c>
      <c r="P2325">
        <v>105</v>
      </c>
      <c r="Q2325">
        <v>32.5</v>
      </c>
      <c r="R2325">
        <v>-1485.5340000000001</v>
      </c>
      <c r="S2325">
        <v>2018</v>
      </c>
      <c r="T2325">
        <v>7</v>
      </c>
      <c r="U2325">
        <v>28</v>
      </c>
    </row>
    <row r="2326" spans="1:21" x14ac:dyDescent="0.3">
      <c r="A2326" s="5" t="s">
        <v>168</v>
      </c>
      <c r="B2326" s="5" t="s">
        <v>206</v>
      </c>
      <c r="C2326" s="5" t="s">
        <v>110</v>
      </c>
      <c r="D2326" s="5" t="s">
        <v>306</v>
      </c>
      <c r="E2326" s="5" t="s">
        <v>172</v>
      </c>
      <c r="F2326" s="6">
        <v>43293</v>
      </c>
      <c r="G2326" s="5" t="s">
        <v>148</v>
      </c>
      <c r="H2326" s="5" t="s">
        <v>216</v>
      </c>
      <c r="I2326">
        <v>43114</v>
      </c>
      <c r="J2326">
        <v>179</v>
      </c>
      <c r="K2326">
        <v>210</v>
      </c>
      <c r="L2326">
        <v>2</v>
      </c>
      <c r="M2326">
        <v>6825</v>
      </c>
      <c r="N2326">
        <v>5339.4660000000003</v>
      </c>
      <c r="O2326">
        <v>2669.7330000000002</v>
      </c>
      <c r="P2326">
        <v>105</v>
      </c>
      <c r="Q2326">
        <v>32.5</v>
      </c>
      <c r="R2326">
        <v>1485.5340000000001</v>
      </c>
      <c r="S2326">
        <v>2018</v>
      </c>
      <c r="T2326">
        <v>7</v>
      </c>
      <c r="U2326">
        <v>28</v>
      </c>
    </row>
    <row r="2327" spans="1:21" x14ac:dyDescent="0.3">
      <c r="A2327" s="5" t="s">
        <v>168</v>
      </c>
      <c r="B2327" s="5" t="s">
        <v>206</v>
      </c>
      <c r="C2327" s="5" t="s">
        <v>110</v>
      </c>
      <c r="D2327" s="5" t="s">
        <v>306</v>
      </c>
      <c r="E2327" s="5" t="s">
        <v>172</v>
      </c>
      <c r="F2327" s="6">
        <v>43293</v>
      </c>
      <c r="G2327" s="5" t="s">
        <v>148</v>
      </c>
      <c r="H2327" s="5" t="s">
        <v>222</v>
      </c>
      <c r="I2327">
        <v>43114</v>
      </c>
      <c r="J2327">
        <v>179</v>
      </c>
      <c r="K2327">
        <v>128</v>
      </c>
      <c r="L2327">
        <v>1</v>
      </c>
      <c r="M2327">
        <v>4160</v>
      </c>
      <c r="N2327">
        <v>2669.7330000000002</v>
      </c>
      <c r="O2327">
        <v>2669.7330000000002</v>
      </c>
      <c r="P2327">
        <v>128</v>
      </c>
      <c r="Q2327">
        <v>32.5</v>
      </c>
      <c r="R2327">
        <v>1490.2670000000001</v>
      </c>
      <c r="S2327">
        <v>2018</v>
      </c>
      <c r="T2327">
        <v>7</v>
      </c>
      <c r="U2327">
        <v>28</v>
      </c>
    </row>
    <row r="2328" spans="1:21" x14ac:dyDescent="0.3">
      <c r="A2328" s="5" t="s">
        <v>168</v>
      </c>
      <c r="B2328" s="5" t="s">
        <v>206</v>
      </c>
      <c r="C2328" s="5" t="s">
        <v>110</v>
      </c>
      <c r="D2328" s="5" t="s">
        <v>306</v>
      </c>
      <c r="E2328" s="5" t="s">
        <v>172</v>
      </c>
      <c r="F2328" s="6">
        <v>43293</v>
      </c>
      <c r="G2328" s="5" t="s">
        <v>148</v>
      </c>
      <c r="H2328" s="5" t="s">
        <v>183</v>
      </c>
      <c r="I2328">
        <v>43114</v>
      </c>
      <c r="J2328">
        <v>179</v>
      </c>
      <c r="K2328">
        <v>266</v>
      </c>
      <c r="L2328">
        <v>2</v>
      </c>
      <c r="M2328">
        <v>8645</v>
      </c>
      <c r="N2328">
        <v>5339.4660000000003</v>
      </c>
      <c r="O2328">
        <v>2669.7330000000002</v>
      </c>
      <c r="P2328">
        <v>133</v>
      </c>
      <c r="Q2328">
        <v>32.5</v>
      </c>
      <c r="R2328">
        <v>3305.5340000000001</v>
      </c>
      <c r="S2328">
        <v>2018</v>
      </c>
      <c r="T2328">
        <v>7</v>
      </c>
      <c r="U2328">
        <v>28</v>
      </c>
    </row>
    <row r="2329" spans="1:21" x14ac:dyDescent="0.3">
      <c r="A2329" s="5" t="s">
        <v>168</v>
      </c>
      <c r="B2329" s="5" t="s">
        <v>206</v>
      </c>
      <c r="C2329" s="5" t="s">
        <v>110</v>
      </c>
      <c r="D2329" s="5" t="s">
        <v>306</v>
      </c>
      <c r="E2329" s="5" t="s">
        <v>172</v>
      </c>
      <c r="F2329" s="6">
        <v>43293</v>
      </c>
      <c r="G2329" s="5" t="s">
        <v>148</v>
      </c>
      <c r="H2329" s="5" t="s">
        <v>246</v>
      </c>
      <c r="I2329">
        <v>43114</v>
      </c>
      <c r="J2329">
        <v>179</v>
      </c>
      <c r="K2329">
        <v>112</v>
      </c>
      <c r="L2329">
        <v>1</v>
      </c>
      <c r="M2329">
        <v>3640</v>
      </c>
      <c r="N2329">
        <v>2669.7330000000002</v>
      </c>
      <c r="O2329">
        <v>2669.7330000000002</v>
      </c>
      <c r="P2329">
        <v>112</v>
      </c>
      <c r="Q2329">
        <v>32.5</v>
      </c>
      <c r="R2329">
        <v>970.26700000000005</v>
      </c>
      <c r="S2329">
        <v>2018</v>
      </c>
      <c r="T2329">
        <v>7</v>
      </c>
      <c r="U2329">
        <v>28</v>
      </c>
    </row>
    <row r="2330" spans="1:21" x14ac:dyDescent="0.3">
      <c r="A2330" s="5" t="s">
        <v>168</v>
      </c>
      <c r="B2330" s="5" t="s">
        <v>206</v>
      </c>
      <c r="C2330" s="5" t="s">
        <v>110</v>
      </c>
      <c r="D2330" s="5" t="s">
        <v>306</v>
      </c>
      <c r="E2330" s="5" t="s">
        <v>172</v>
      </c>
      <c r="F2330" s="6">
        <v>43293</v>
      </c>
      <c r="G2330" s="5" t="s">
        <v>148</v>
      </c>
      <c r="H2330" s="5" t="s">
        <v>269</v>
      </c>
      <c r="I2330">
        <v>43114</v>
      </c>
      <c r="J2330">
        <v>179</v>
      </c>
      <c r="K2330">
        <v>1443</v>
      </c>
      <c r="L2330">
        <v>12</v>
      </c>
      <c r="M2330">
        <v>46176</v>
      </c>
      <c r="N2330">
        <v>32036.794999999998</v>
      </c>
      <c r="O2330">
        <v>2669.7330000000002</v>
      </c>
      <c r="P2330">
        <v>120.25</v>
      </c>
      <c r="Q2330">
        <v>32</v>
      </c>
      <c r="R2330">
        <v>14139.205</v>
      </c>
      <c r="S2330">
        <v>2018</v>
      </c>
      <c r="T2330">
        <v>7</v>
      </c>
      <c r="U2330">
        <v>28</v>
      </c>
    </row>
    <row r="2331" spans="1:21" x14ac:dyDescent="0.3">
      <c r="A2331" s="5" t="s">
        <v>168</v>
      </c>
      <c r="B2331" s="5" t="s">
        <v>206</v>
      </c>
      <c r="C2331" s="5" t="s">
        <v>110</v>
      </c>
      <c r="D2331" s="5" t="s">
        <v>306</v>
      </c>
      <c r="E2331" s="5" t="s">
        <v>172</v>
      </c>
      <c r="F2331" s="6">
        <v>43293</v>
      </c>
      <c r="G2331" s="5" t="s">
        <v>148</v>
      </c>
      <c r="H2331" s="5" t="s">
        <v>284</v>
      </c>
      <c r="I2331">
        <v>43114</v>
      </c>
      <c r="J2331">
        <v>179</v>
      </c>
      <c r="K2331">
        <v>230</v>
      </c>
      <c r="L2331">
        <v>2</v>
      </c>
      <c r="M2331">
        <v>7475</v>
      </c>
      <c r="N2331">
        <v>5339.4660000000003</v>
      </c>
      <c r="O2331">
        <v>2669.7330000000002</v>
      </c>
      <c r="P2331">
        <v>115</v>
      </c>
      <c r="Q2331">
        <v>32.5</v>
      </c>
      <c r="R2331">
        <v>2135.5340000000001</v>
      </c>
      <c r="S2331">
        <v>2018</v>
      </c>
      <c r="T2331">
        <v>7</v>
      </c>
      <c r="U2331">
        <v>28</v>
      </c>
    </row>
    <row r="2332" spans="1:21" x14ac:dyDescent="0.3">
      <c r="A2332" s="5" t="s">
        <v>168</v>
      </c>
      <c r="B2332" s="5" t="s">
        <v>206</v>
      </c>
      <c r="C2332" s="5" t="s">
        <v>110</v>
      </c>
      <c r="D2332" s="5" t="s">
        <v>306</v>
      </c>
      <c r="E2332" s="5" t="s">
        <v>172</v>
      </c>
      <c r="F2332" s="6">
        <v>43293</v>
      </c>
      <c r="G2332" s="5" t="s">
        <v>148</v>
      </c>
      <c r="H2332" s="5" t="s">
        <v>190</v>
      </c>
      <c r="I2332">
        <v>43114</v>
      </c>
      <c r="J2332">
        <v>179</v>
      </c>
      <c r="K2332">
        <v>122</v>
      </c>
      <c r="L2332">
        <v>1</v>
      </c>
      <c r="M2332">
        <v>3965</v>
      </c>
      <c r="N2332">
        <v>2669.7330000000002</v>
      </c>
      <c r="O2332">
        <v>2669.7330000000002</v>
      </c>
      <c r="P2332">
        <v>122</v>
      </c>
      <c r="Q2332">
        <v>32.5</v>
      </c>
      <c r="R2332">
        <v>1295.2670000000001</v>
      </c>
      <c r="S2332">
        <v>2018</v>
      </c>
      <c r="T2332">
        <v>7</v>
      </c>
      <c r="U2332">
        <v>28</v>
      </c>
    </row>
    <row r="2333" spans="1:21" x14ac:dyDescent="0.3">
      <c r="A2333" s="5" t="s">
        <v>168</v>
      </c>
      <c r="B2333" s="5" t="s">
        <v>206</v>
      </c>
      <c r="C2333" s="5" t="s">
        <v>110</v>
      </c>
      <c r="D2333" s="5" t="s">
        <v>306</v>
      </c>
      <c r="E2333" s="5" t="s">
        <v>172</v>
      </c>
      <c r="F2333" s="6">
        <v>43293</v>
      </c>
      <c r="G2333" s="5" t="s">
        <v>148</v>
      </c>
      <c r="H2333" s="5" t="s">
        <v>190</v>
      </c>
      <c r="I2333">
        <v>43114</v>
      </c>
      <c r="J2333">
        <v>179</v>
      </c>
      <c r="K2333">
        <v>120</v>
      </c>
      <c r="L2333">
        <v>1</v>
      </c>
      <c r="M2333">
        <v>3900</v>
      </c>
      <c r="N2333">
        <v>2669.7330000000002</v>
      </c>
      <c r="O2333">
        <v>2669.7330000000002</v>
      </c>
      <c r="P2333">
        <v>120</v>
      </c>
      <c r="Q2333">
        <v>32.5</v>
      </c>
      <c r="R2333">
        <v>1230.2670000000001</v>
      </c>
      <c r="S2333">
        <v>2018</v>
      </c>
      <c r="T2333">
        <v>7</v>
      </c>
      <c r="U2333">
        <v>28</v>
      </c>
    </row>
    <row r="2334" spans="1:21" x14ac:dyDescent="0.3">
      <c r="A2334" s="5" t="s">
        <v>168</v>
      </c>
      <c r="B2334" s="5" t="s">
        <v>175</v>
      </c>
      <c r="C2334" s="5" t="s">
        <v>86</v>
      </c>
      <c r="D2334" s="5" t="s">
        <v>281</v>
      </c>
      <c r="E2334" s="5" t="s">
        <v>172</v>
      </c>
      <c r="F2334" s="6">
        <v>43294</v>
      </c>
      <c r="G2334" s="5" t="s">
        <v>148</v>
      </c>
      <c r="H2334" s="5" t="s">
        <v>194</v>
      </c>
      <c r="I2334">
        <v>43124</v>
      </c>
      <c r="J2334">
        <v>170</v>
      </c>
      <c r="K2334">
        <v>379</v>
      </c>
      <c r="L2334">
        <v>3</v>
      </c>
      <c r="M2334">
        <v>12317.5</v>
      </c>
      <c r="N2334">
        <v>7179.7489999999998</v>
      </c>
      <c r="O2334">
        <v>2393.25</v>
      </c>
      <c r="P2334">
        <v>126.33333333333333</v>
      </c>
      <c r="Q2334">
        <v>32.5</v>
      </c>
      <c r="R2334">
        <v>5137.7510000000002</v>
      </c>
      <c r="S2334">
        <v>2018</v>
      </c>
      <c r="T2334">
        <v>7</v>
      </c>
      <c r="U2334">
        <v>28</v>
      </c>
    </row>
    <row r="2335" spans="1:21" x14ac:dyDescent="0.3">
      <c r="A2335" s="5" t="s">
        <v>168</v>
      </c>
      <c r="B2335" s="5" t="s">
        <v>175</v>
      </c>
      <c r="C2335" s="5" t="s">
        <v>86</v>
      </c>
      <c r="D2335" s="5" t="s">
        <v>281</v>
      </c>
      <c r="E2335" s="5" t="s">
        <v>172</v>
      </c>
      <c r="F2335" s="6">
        <v>43294</v>
      </c>
      <c r="G2335" s="5" t="s">
        <v>148</v>
      </c>
      <c r="H2335" s="5" t="s">
        <v>212</v>
      </c>
      <c r="I2335">
        <v>43124</v>
      </c>
      <c r="J2335">
        <v>170</v>
      </c>
      <c r="K2335">
        <v>105</v>
      </c>
      <c r="L2335">
        <v>1</v>
      </c>
      <c r="M2335">
        <v>3412.5</v>
      </c>
      <c r="N2335">
        <v>2393.25</v>
      </c>
      <c r="O2335">
        <v>2393.25</v>
      </c>
      <c r="P2335">
        <v>105</v>
      </c>
      <c r="Q2335">
        <v>32.5</v>
      </c>
      <c r="R2335">
        <v>1019.25</v>
      </c>
      <c r="S2335">
        <v>2018</v>
      </c>
      <c r="T2335">
        <v>7</v>
      </c>
      <c r="U2335">
        <v>28</v>
      </c>
    </row>
    <row r="2336" spans="1:21" x14ac:dyDescent="0.3">
      <c r="A2336" s="5" t="s">
        <v>168</v>
      </c>
      <c r="B2336" s="5" t="s">
        <v>175</v>
      </c>
      <c r="C2336" s="5" t="s">
        <v>86</v>
      </c>
      <c r="D2336" s="5" t="s">
        <v>281</v>
      </c>
      <c r="E2336" s="5" t="s">
        <v>172</v>
      </c>
      <c r="F2336" s="6">
        <v>43294</v>
      </c>
      <c r="G2336" s="5" t="s">
        <v>148</v>
      </c>
      <c r="H2336" s="5" t="s">
        <v>194</v>
      </c>
      <c r="I2336">
        <v>43124</v>
      </c>
      <c r="J2336">
        <v>170</v>
      </c>
      <c r="K2336">
        <v>257.5</v>
      </c>
      <c r="L2336">
        <v>2</v>
      </c>
      <c r="M2336">
        <v>8368.75</v>
      </c>
      <c r="N2336">
        <v>4786.4989999999998</v>
      </c>
      <c r="O2336">
        <v>2393.25</v>
      </c>
      <c r="P2336">
        <v>128.75</v>
      </c>
      <c r="Q2336">
        <v>32.5</v>
      </c>
      <c r="R2336">
        <v>3582.2510000000002</v>
      </c>
      <c r="S2336">
        <v>2018</v>
      </c>
      <c r="T2336">
        <v>7</v>
      </c>
      <c r="U2336">
        <v>28</v>
      </c>
    </row>
    <row r="2337" spans="1:21" x14ac:dyDescent="0.3">
      <c r="A2337" s="5" t="s">
        <v>168</v>
      </c>
      <c r="B2337" s="5" t="s">
        <v>206</v>
      </c>
      <c r="C2337" s="5" t="s">
        <v>109</v>
      </c>
      <c r="D2337" s="5" t="s">
        <v>291</v>
      </c>
      <c r="E2337" s="5" t="s">
        <v>172</v>
      </c>
      <c r="F2337" s="6">
        <v>43294</v>
      </c>
      <c r="G2337" s="5" t="s">
        <v>148</v>
      </c>
      <c r="H2337" s="5" t="s">
        <v>173</v>
      </c>
      <c r="I2337">
        <v>43108</v>
      </c>
      <c r="J2337">
        <v>186</v>
      </c>
      <c r="K2337">
        <v>1314</v>
      </c>
      <c r="L2337">
        <v>12</v>
      </c>
      <c r="M2337">
        <v>44676</v>
      </c>
      <c r="N2337">
        <v>32619.201000000001</v>
      </c>
      <c r="O2337">
        <v>2718.2669999999998</v>
      </c>
      <c r="P2337">
        <v>109.5</v>
      </c>
      <c r="Q2337">
        <v>34</v>
      </c>
      <c r="R2337">
        <v>12056.799000000001</v>
      </c>
      <c r="S2337">
        <v>2018</v>
      </c>
      <c r="T2337">
        <v>7</v>
      </c>
      <c r="U2337">
        <v>28</v>
      </c>
    </row>
    <row r="2338" spans="1:21" x14ac:dyDescent="0.3">
      <c r="A2338" s="5" t="s">
        <v>168</v>
      </c>
      <c r="B2338" s="5" t="s">
        <v>206</v>
      </c>
      <c r="C2338" s="5" t="s">
        <v>109</v>
      </c>
      <c r="D2338" s="5" t="s">
        <v>291</v>
      </c>
      <c r="E2338" s="5" t="s">
        <v>172</v>
      </c>
      <c r="F2338" s="6">
        <v>43294</v>
      </c>
      <c r="G2338" s="5" t="s">
        <v>148</v>
      </c>
      <c r="H2338" s="5" t="s">
        <v>173</v>
      </c>
      <c r="I2338">
        <v>43108</v>
      </c>
      <c r="J2338">
        <v>186</v>
      </c>
      <c r="K2338">
        <v>1314</v>
      </c>
      <c r="L2338">
        <v>12</v>
      </c>
      <c r="M2338">
        <v>44676</v>
      </c>
      <c r="N2338">
        <v>32619.201000000001</v>
      </c>
      <c r="O2338">
        <v>2718.2669999999998</v>
      </c>
      <c r="P2338">
        <v>109.5</v>
      </c>
      <c r="Q2338">
        <v>34</v>
      </c>
      <c r="R2338">
        <v>12056.799000000001</v>
      </c>
      <c r="S2338">
        <v>2018</v>
      </c>
      <c r="T2338">
        <v>7</v>
      </c>
      <c r="U2338">
        <v>28</v>
      </c>
    </row>
    <row r="2339" spans="1:21" x14ac:dyDescent="0.3">
      <c r="A2339" s="5" t="s">
        <v>168</v>
      </c>
      <c r="B2339" s="5" t="s">
        <v>206</v>
      </c>
      <c r="C2339" s="5" t="s">
        <v>109</v>
      </c>
      <c r="D2339" s="5" t="s">
        <v>291</v>
      </c>
      <c r="E2339" s="5" t="s">
        <v>172</v>
      </c>
      <c r="F2339" s="6">
        <v>43294</v>
      </c>
      <c r="G2339" s="5" t="s">
        <v>148</v>
      </c>
      <c r="H2339" s="5" t="s">
        <v>197</v>
      </c>
      <c r="I2339">
        <v>43108</v>
      </c>
      <c r="J2339">
        <v>186</v>
      </c>
      <c r="K2339">
        <v>469.6</v>
      </c>
      <c r="L2339">
        <v>4</v>
      </c>
      <c r="M2339">
        <v>15262</v>
      </c>
      <c r="N2339">
        <v>10873.066999999999</v>
      </c>
      <c r="O2339">
        <v>2718.2669999999998</v>
      </c>
      <c r="P2339">
        <v>117.4</v>
      </c>
      <c r="Q2339">
        <v>32.5</v>
      </c>
      <c r="R2339">
        <v>4388.933</v>
      </c>
      <c r="S2339">
        <v>2018</v>
      </c>
      <c r="T2339">
        <v>7</v>
      </c>
      <c r="U2339">
        <v>28</v>
      </c>
    </row>
    <row r="2340" spans="1:21" x14ac:dyDescent="0.3">
      <c r="A2340" s="5" t="s">
        <v>168</v>
      </c>
      <c r="B2340" s="5" t="s">
        <v>206</v>
      </c>
      <c r="C2340" s="5" t="s">
        <v>109</v>
      </c>
      <c r="D2340" s="5" t="s">
        <v>291</v>
      </c>
      <c r="E2340" s="5" t="s">
        <v>172</v>
      </c>
      <c r="F2340" s="6">
        <v>43294</v>
      </c>
      <c r="G2340" s="5" t="s">
        <v>148</v>
      </c>
      <c r="H2340" s="5" t="s">
        <v>197</v>
      </c>
      <c r="I2340">
        <v>43108</v>
      </c>
      <c r="J2340">
        <v>186</v>
      </c>
      <c r="K2340">
        <v>105.2</v>
      </c>
      <c r="L2340">
        <v>1</v>
      </c>
      <c r="M2340">
        <v>3419</v>
      </c>
      <c r="N2340">
        <v>2718.2669999999998</v>
      </c>
      <c r="O2340">
        <v>2718.2669999999998</v>
      </c>
      <c r="P2340">
        <v>105.2</v>
      </c>
      <c r="Q2340">
        <v>32.5</v>
      </c>
      <c r="R2340">
        <v>700.73299999999995</v>
      </c>
      <c r="S2340">
        <v>2018</v>
      </c>
      <c r="T2340">
        <v>7</v>
      </c>
      <c r="U2340">
        <v>28</v>
      </c>
    </row>
    <row r="2341" spans="1:21" x14ac:dyDescent="0.3">
      <c r="A2341" s="5" t="s">
        <v>168</v>
      </c>
      <c r="B2341" s="5" t="s">
        <v>206</v>
      </c>
      <c r="C2341" s="5" t="s">
        <v>109</v>
      </c>
      <c r="D2341" s="5" t="s">
        <v>291</v>
      </c>
      <c r="E2341" s="5" t="s">
        <v>172</v>
      </c>
      <c r="F2341" s="6">
        <v>43294</v>
      </c>
      <c r="G2341" s="5" t="s">
        <v>148</v>
      </c>
      <c r="H2341" s="5" t="s">
        <v>208</v>
      </c>
      <c r="I2341">
        <v>43108</v>
      </c>
      <c r="J2341">
        <v>186</v>
      </c>
      <c r="K2341">
        <v>102.8</v>
      </c>
      <c r="L2341">
        <v>1</v>
      </c>
      <c r="M2341">
        <v>3341</v>
      </c>
      <c r="N2341">
        <v>2718.2669999999998</v>
      </c>
      <c r="O2341">
        <v>2718.2669999999998</v>
      </c>
      <c r="P2341">
        <v>102.8</v>
      </c>
      <c r="Q2341">
        <v>32.5</v>
      </c>
      <c r="R2341">
        <v>622.73299999999995</v>
      </c>
      <c r="S2341">
        <v>2018</v>
      </c>
      <c r="T2341">
        <v>7</v>
      </c>
      <c r="U2341">
        <v>28</v>
      </c>
    </row>
    <row r="2342" spans="1:21" x14ac:dyDescent="0.3">
      <c r="A2342" s="5" t="s">
        <v>168</v>
      </c>
      <c r="B2342" s="5" t="s">
        <v>206</v>
      </c>
      <c r="C2342" s="5" t="s">
        <v>109</v>
      </c>
      <c r="D2342" s="5" t="s">
        <v>291</v>
      </c>
      <c r="E2342" s="5" t="s">
        <v>172</v>
      </c>
      <c r="F2342" s="6">
        <v>43294</v>
      </c>
      <c r="G2342" s="5" t="s">
        <v>148</v>
      </c>
      <c r="H2342" s="5" t="s">
        <v>240</v>
      </c>
      <c r="I2342">
        <v>43108</v>
      </c>
      <c r="J2342">
        <v>186</v>
      </c>
      <c r="K2342">
        <v>373.6</v>
      </c>
      <c r="L2342">
        <v>3</v>
      </c>
      <c r="M2342">
        <v>12142</v>
      </c>
      <c r="N2342">
        <v>8154.8</v>
      </c>
      <c r="O2342">
        <v>2718.2669999999998</v>
      </c>
      <c r="P2342">
        <v>124.53333333333335</v>
      </c>
      <c r="Q2342">
        <v>32.5</v>
      </c>
      <c r="R2342">
        <v>3987.2</v>
      </c>
      <c r="S2342">
        <v>2018</v>
      </c>
      <c r="T2342">
        <v>7</v>
      </c>
      <c r="U2342">
        <v>28</v>
      </c>
    </row>
    <row r="2343" spans="1:21" x14ac:dyDescent="0.3">
      <c r="A2343" s="5" t="s">
        <v>168</v>
      </c>
      <c r="B2343" s="5" t="s">
        <v>206</v>
      </c>
      <c r="C2343" s="5" t="s">
        <v>109</v>
      </c>
      <c r="D2343" s="5" t="s">
        <v>291</v>
      </c>
      <c r="E2343" s="5" t="s">
        <v>172</v>
      </c>
      <c r="F2343" s="6">
        <v>43294</v>
      </c>
      <c r="G2343" s="5" t="s">
        <v>148</v>
      </c>
      <c r="H2343" s="5" t="s">
        <v>235</v>
      </c>
      <c r="I2343">
        <v>43108</v>
      </c>
      <c r="J2343">
        <v>186</v>
      </c>
      <c r="K2343">
        <v>104</v>
      </c>
      <c r="L2343">
        <v>1</v>
      </c>
      <c r="M2343">
        <v>3380</v>
      </c>
      <c r="N2343">
        <v>2718.2669999999998</v>
      </c>
      <c r="O2343">
        <v>2718.2669999999998</v>
      </c>
      <c r="P2343">
        <v>104</v>
      </c>
      <c r="Q2343">
        <v>32.5</v>
      </c>
      <c r="R2343">
        <v>661.73299999999995</v>
      </c>
      <c r="S2343">
        <v>2018</v>
      </c>
      <c r="T2343">
        <v>7</v>
      </c>
      <c r="U2343">
        <v>28</v>
      </c>
    </row>
    <row r="2344" spans="1:21" x14ac:dyDescent="0.3">
      <c r="A2344" s="5" t="s">
        <v>168</v>
      </c>
      <c r="B2344" s="5" t="s">
        <v>206</v>
      </c>
      <c r="C2344" s="5" t="s">
        <v>109</v>
      </c>
      <c r="D2344" s="5" t="s">
        <v>291</v>
      </c>
      <c r="E2344" s="5" t="s">
        <v>172</v>
      </c>
      <c r="F2344" s="6">
        <v>43294</v>
      </c>
      <c r="G2344" s="5" t="s">
        <v>148</v>
      </c>
      <c r="H2344" s="5" t="s">
        <v>209</v>
      </c>
      <c r="I2344">
        <v>43108</v>
      </c>
      <c r="J2344">
        <v>186</v>
      </c>
      <c r="K2344">
        <v>318.39999999999998</v>
      </c>
      <c r="L2344">
        <v>3</v>
      </c>
      <c r="M2344">
        <v>10348</v>
      </c>
      <c r="N2344">
        <v>8154.8</v>
      </c>
      <c r="O2344">
        <v>2718.2669999999998</v>
      </c>
      <c r="P2344">
        <v>106.13333333333333</v>
      </c>
      <c r="Q2344">
        <v>32.5</v>
      </c>
      <c r="R2344">
        <v>2193.1999999999998</v>
      </c>
      <c r="S2344">
        <v>2018</v>
      </c>
      <c r="T2344">
        <v>7</v>
      </c>
      <c r="U2344">
        <v>28</v>
      </c>
    </row>
    <row r="2345" spans="1:21" x14ac:dyDescent="0.3">
      <c r="A2345" s="5" t="s">
        <v>168</v>
      </c>
      <c r="B2345" s="5" t="s">
        <v>206</v>
      </c>
      <c r="C2345" s="5" t="s">
        <v>109</v>
      </c>
      <c r="D2345" s="5" t="s">
        <v>291</v>
      </c>
      <c r="E2345" s="5" t="s">
        <v>227</v>
      </c>
      <c r="F2345" s="6">
        <v>43294</v>
      </c>
      <c r="G2345" s="5" t="s">
        <v>148</v>
      </c>
      <c r="H2345" s="5" t="s">
        <v>173</v>
      </c>
      <c r="I2345">
        <v>43108</v>
      </c>
      <c r="J2345">
        <v>186</v>
      </c>
      <c r="K2345">
        <v>-1314</v>
      </c>
      <c r="L2345">
        <v>-12</v>
      </c>
      <c r="M2345">
        <v>-44676</v>
      </c>
      <c r="N2345">
        <v>-32619.201000000001</v>
      </c>
      <c r="O2345">
        <v>-2718.2669999999998</v>
      </c>
      <c r="P2345">
        <v>109.5</v>
      </c>
      <c r="Q2345">
        <v>34</v>
      </c>
      <c r="R2345">
        <v>-12056.799000000001</v>
      </c>
      <c r="S2345">
        <v>2018</v>
      </c>
      <c r="T2345">
        <v>7</v>
      </c>
      <c r="U2345">
        <v>28</v>
      </c>
    </row>
    <row r="2346" spans="1:21" x14ac:dyDescent="0.3">
      <c r="A2346" s="5" t="s">
        <v>168</v>
      </c>
      <c r="B2346" s="5" t="s">
        <v>206</v>
      </c>
      <c r="C2346" s="5" t="s">
        <v>109</v>
      </c>
      <c r="D2346" s="5" t="s">
        <v>291</v>
      </c>
      <c r="E2346" s="5" t="s">
        <v>172</v>
      </c>
      <c r="F2346" s="6">
        <v>43294</v>
      </c>
      <c r="G2346" s="5" t="s">
        <v>148</v>
      </c>
      <c r="H2346" s="5" t="s">
        <v>173</v>
      </c>
      <c r="I2346">
        <v>43108</v>
      </c>
      <c r="J2346">
        <v>186</v>
      </c>
      <c r="K2346">
        <v>1079.5999999999999</v>
      </c>
      <c r="L2346">
        <v>9</v>
      </c>
      <c r="M2346">
        <v>36706.400000000001</v>
      </c>
      <c r="N2346">
        <v>24464.401000000002</v>
      </c>
      <c r="O2346">
        <v>2718.2669999999998</v>
      </c>
      <c r="P2346">
        <v>119.95555555555555</v>
      </c>
      <c r="Q2346">
        <v>34</v>
      </c>
      <c r="R2346">
        <v>12241.999</v>
      </c>
      <c r="S2346">
        <v>2018</v>
      </c>
      <c r="T2346">
        <v>7</v>
      </c>
      <c r="U2346">
        <v>28</v>
      </c>
    </row>
    <row r="2347" spans="1:21" x14ac:dyDescent="0.3">
      <c r="A2347" s="5" t="s">
        <v>168</v>
      </c>
      <c r="B2347" s="5" t="s">
        <v>206</v>
      </c>
      <c r="C2347" s="5" t="s">
        <v>109</v>
      </c>
      <c r="D2347" s="5" t="s">
        <v>291</v>
      </c>
      <c r="E2347" s="5" t="s">
        <v>172</v>
      </c>
      <c r="F2347" s="6">
        <v>43294</v>
      </c>
      <c r="G2347" s="5" t="s">
        <v>148</v>
      </c>
      <c r="H2347" s="5" t="s">
        <v>197</v>
      </c>
      <c r="I2347">
        <v>43108</v>
      </c>
      <c r="J2347">
        <v>186</v>
      </c>
      <c r="K2347">
        <v>122</v>
      </c>
      <c r="L2347">
        <v>1</v>
      </c>
      <c r="M2347">
        <v>3965</v>
      </c>
      <c r="N2347">
        <v>2718.2669999999998</v>
      </c>
      <c r="O2347">
        <v>2718.2669999999998</v>
      </c>
      <c r="P2347">
        <v>122</v>
      </c>
      <c r="Q2347">
        <v>32.5</v>
      </c>
      <c r="R2347">
        <v>1246.7329999999999</v>
      </c>
      <c r="S2347">
        <v>2018</v>
      </c>
      <c r="T2347">
        <v>7</v>
      </c>
      <c r="U2347">
        <v>28</v>
      </c>
    </row>
    <row r="2348" spans="1:21" x14ac:dyDescent="0.3">
      <c r="A2348" s="5" t="s">
        <v>168</v>
      </c>
      <c r="B2348" s="5" t="s">
        <v>206</v>
      </c>
      <c r="C2348" s="5" t="s">
        <v>109</v>
      </c>
      <c r="D2348" s="5" t="s">
        <v>291</v>
      </c>
      <c r="E2348" s="5" t="s">
        <v>227</v>
      </c>
      <c r="F2348" s="6">
        <v>43294</v>
      </c>
      <c r="G2348" s="5" t="s">
        <v>148</v>
      </c>
      <c r="H2348" s="5" t="s">
        <v>217</v>
      </c>
      <c r="I2348">
        <v>43108</v>
      </c>
      <c r="J2348">
        <v>186</v>
      </c>
      <c r="K2348">
        <v>-1052</v>
      </c>
      <c r="L2348">
        <v>-9</v>
      </c>
      <c r="M2348">
        <v>-34190</v>
      </c>
      <c r="N2348">
        <v>-24464.401000000002</v>
      </c>
      <c r="O2348">
        <v>-2718.2669999999998</v>
      </c>
      <c r="P2348">
        <v>116.88888888888889</v>
      </c>
      <c r="Q2348">
        <v>32.5</v>
      </c>
      <c r="R2348">
        <v>-9725.5990000000002</v>
      </c>
      <c r="S2348">
        <v>2018</v>
      </c>
      <c r="T2348">
        <v>7</v>
      </c>
      <c r="U2348">
        <v>28</v>
      </c>
    </row>
    <row r="2349" spans="1:21" x14ac:dyDescent="0.3">
      <c r="A2349" s="5" t="s">
        <v>168</v>
      </c>
      <c r="B2349" s="5" t="s">
        <v>206</v>
      </c>
      <c r="C2349" s="5" t="s">
        <v>109</v>
      </c>
      <c r="D2349" s="5" t="s">
        <v>291</v>
      </c>
      <c r="E2349" s="5" t="s">
        <v>172</v>
      </c>
      <c r="F2349" s="6">
        <v>43294</v>
      </c>
      <c r="G2349" s="5" t="s">
        <v>148</v>
      </c>
      <c r="H2349" s="5" t="s">
        <v>202</v>
      </c>
      <c r="I2349">
        <v>43108</v>
      </c>
      <c r="J2349">
        <v>186</v>
      </c>
      <c r="K2349">
        <v>1052</v>
      </c>
      <c r="L2349">
        <v>9</v>
      </c>
      <c r="M2349">
        <v>34190</v>
      </c>
      <c r="N2349">
        <v>24464.401000000002</v>
      </c>
      <c r="O2349">
        <v>2718.2669999999998</v>
      </c>
      <c r="P2349">
        <v>116.88888888888889</v>
      </c>
      <c r="Q2349">
        <v>32.5</v>
      </c>
      <c r="R2349">
        <v>9725.5990000000002</v>
      </c>
      <c r="S2349">
        <v>2018</v>
      </c>
      <c r="T2349">
        <v>7</v>
      </c>
      <c r="U2349">
        <v>28</v>
      </c>
    </row>
    <row r="2350" spans="1:21" x14ac:dyDescent="0.3">
      <c r="A2350" s="5" t="s">
        <v>168</v>
      </c>
      <c r="B2350" s="5" t="s">
        <v>206</v>
      </c>
      <c r="C2350" s="5" t="s">
        <v>110</v>
      </c>
      <c r="D2350" s="5" t="s">
        <v>306</v>
      </c>
      <c r="E2350" s="5" t="s">
        <v>172</v>
      </c>
      <c r="F2350" s="6">
        <v>43294</v>
      </c>
      <c r="G2350" s="5" t="s">
        <v>148</v>
      </c>
      <c r="H2350" s="5" t="s">
        <v>173</v>
      </c>
      <c r="I2350">
        <v>43114</v>
      </c>
      <c r="J2350">
        <v>180</v>
      </c>
      <c r="K2350">
        <v>1672.2</v>
      </c>
      <c r="L2350">
        <v>15</v>
      </c>
      <c r="M2350">
        <v>56854.8</v>
      </c>
      <c r="N2350">
        <v>40045.993999999999</v>
      </c>
      <c r="O2350">
        <v>2669.7330000000002</v>
      </c>
      <c r="P2350">
        <v>111.48</v>
      </c>
      <c r="Q2350">
        <v>34</v>
      </c>
      <c r="R2350">
        <v>16808.806</v>
      </c>
      <c r="S2350">
        <v>2018</v>
      </c>
      <c r="T2350">
        <v>7</v>
      </c>
      <c r="U2350">
        <v>28</v>
      </c>
    </row>
    <row r="2351" spans="1:21" x14ac:dyDescent="0.3">
      <c r="A2351" s="5" t="s">
        <v>168</v>
      </c>
      <c r="B2351" s="5" t="s">
        <v>206</v>
      </c>
      <c r="C2351" s="5" t="s">
        <v>110</v>
      </c>
      <c r="D2351" s="5" t="s">
        <v>306</v>
      </c>
      <c r="E2351" s="5" t="s">
        <v>172</v>
      </c>
      <c r="F2351" s="6">
        <v>43294</v>
      </c>
      <c r="G2351" s="5" t="s">
        <v>148</v>
      </c>
      <c r="H2351" s="5" t="s">
        <v>178</v>
      </c>
      <c r="I2351">
        <v>43114</v>
      </c>
      <c r="J2351">
        <v>180</v>
      </c>
      <c r="K2351">
        <v>440.8</v>
      </c>
      <c r="L2351">
        <v>4</v>
      </c>
      <c r="M2351">
        <v>14326</v>
      </c>
      <c r="N2351">
        <v>10678.932000000001</v>
      </c>
      <c r="O2351">
        <v>2669.7330000000002</v>
      </c>
      <c r="P2351">
        <v>110.2</v>
      </c>
      <c r="Q2351">
        <v>32.5</v>
      </c>
      <c r="R2351">
        <v>3647.0680000000002</v>
      </c>
      <c r="S2351">
        <v>2018</v>
      </c>
      <c r="T2351">
        <v>7</v>
      </c>
      <c r="U2351">
        <v>28</v>
      </c>
    </row>
    <row r="2352" spans="1:21" x14ac:dyDescent="0.3">
      <c r="A2352" s="5" t="s">
        <v>168</v>
      </c>
      <c r="B2352" s="5" t="s">
        <v>206</v>
      </c>
      <c r="C2352" s="5" t="s">
        <v>110</v>
      </c>
      <c r="D2352" s="5" t="s">
        <v>306</v>
      </c>
      <c r="E2352" s="5" t="s">
        <v>172</v>
      </c>
      <c r="F2352" s="6">
        <v>43294</v>
      </c>
      <c r="G2352" s="5" t="s">
        <v>148</v>
      </c>
      <c r="H2352" s="5" t="s">
        <v>198</v>
      </c>
      <c r="I2352">
        <v>43114</v>
      </c>
      <c r="J2352">
        <v>180</v>
      </c>
      <c r="K2352">
        <v>250.8</v>
      </c>
      <c r="L2352">
        <v>2</v>
      </c>
      <c r="M2352">
        <v>8151</v>
      </c>
      <c r="N2352">
        <v>5339.4660000000003</v>
      </c>
      <c r="O2352">
        <v>2669.7330000000002</v>
      </c>
      <c r="P2352">
        <v>125.4</v>
      </c>
      <c r="Q2352">
        <v>32.5</v>
      </c>
      <c r="R2352">
        <v>2811.5340000000001</v>
      </c>
      <c r="S2352">
        <v>2018</v>
      </c>
      <c r="T2352">
        <v>7</v>
      </c>
      <c r="U2352">
        <v>28</v>
      </c>
    </row>
    <row r="2353" spans="1:21" x14ac:dyDescent="0.3">
      <c r="A2353" s="5" t="s">
        <v>168</v>
      </c>
      <c r="B2353" s="5" t="s">
        <v>206</v>
      </c>
      <c r="C2353" s="5" t="s">
        <v>110</v>
      </c>
      <c r="D2353" s="5" t="s">
        <v>306</v>
      </c>
      <c r="E2353" s="5" t="s">
        <v>172</v>
      </c>
      <c r="F2353" s="6">
        <v>43294</v>
      </c>
      <c r="G2353" s="5" t="s">
        <v>148</v>
      </c>
      <c r="H2353" s="5" t="s">
        <v>197</v>
      </c>
      <c r="I2353">
        <v>43114</v>
      </c>
      <c r="J2353">
        <v>180</v>
      </c>
      <c r="K2353">
        <v>546.6</v>
      </c>
      <c r="L2353">
        <v>4</v>
      </c>
      <c r="M2353">
        <v>17764.5</v>
      </c>
      <c r="N2353">
        <v>10678.932000000001</v>
      </c>
      <c r="O2353">
        <v>2669.7330000000002</v>
      </c>
      <c r="P2353">
        <v>136.65</v>
      </c>
      <c r="Q2353">
        <v>32.5</v>
      </c>
      <c r="R2353">
        <v>7085.5680000000002</v>
      </c>
      <c r="S2353">
        <v>2018</v>
      </c>
      <c r="T2353">
        <v>7</v>
      </c>
      <c r="U2353">
        <v>28</v>
      </c>
    </row>
    <row r="2354" spans="1:21" x14ac:dyDescent="0.3">
      <c r="A2354" s="5" t="s">
        <v>168</v>
      </c>
      <c r="B2354" s="5" t="s">
        <v>206</v>
      </c>
      <c r="C2354" s="5" t="s">
        <v>110</v>
      </c>
      <c r="D2354" s="5" t="s">
        <v>306</v>
      </c>
      <c r="E2354" s="5" t="s">
        <v>172</v>
      </c>
      <c r="F2354" s="6">
        <v>43294</v>
      </c>
      <c r="G2354" s="5" t="s">
        <v>148</v>
      </c>
      <c r="H2354" s="5" t="s">
        <v>209</v>
      </c>
      <c r="I2354">
        <v>43114</v>
      </c>
      <c r="J2354">
        <v>180</v>
      </c>
      <c r="K2354">
        <v>367</v>
      </c>
      <c r="L2354">
        <v>3</v>
      </c>
      <c r="M2354">
        <v>11927.5</v>
      </c>
      <c r="N2354">
        <v>8009.1989999999996</v>
      </c>
      <c r="O2354">
        <v>2669.7330000000002</v>
      </c>
      <c r="P2354">
        <v>122.33333333333333</v>
      </c>
      <c r="Q2354">
        <v>32.5</v>
      </c>
      <c r="R2354">
        <v>3918.3009999999999</v>
      </c>
      <c r="S2354">
        <v>2018</v>
      </c>
      <c r="T2354">
        <v>7</v>
      </c>
      <c r="U2354">
        <v>28</v>
      </c>
    </row>
    <row r="2355" spans="1:21" x14ac:dyDescent="0.3">
      <c r="A2355" s="5" t="s">
        <v>168</v>
      </c>
      <c r="B2355" s="5" t="s">
        <v>206</v>
      </c>
      <c r="C2355" s="5" t="s">
        <v>110</v>
      </c>
      <c r="D2355" s="5" t="s">
        <v>306</v>
      </c>
      <c r="E2355" s="5" t="s">
        <v>172</v>
      </c>
      <c r="F2355" s="6">
        <v>43294</v>
      </c>
      <c r="G2355" s="5" t="s">
        <v>148</v>
      </c>
      <c r="H2355" s="5" t="s">
        <v>190</v>
      </c>
      <c r="I2355">
        <v>43114</v>
      </c>
      <c r="J2355">
        <v>180</v>
      </c>
      <c r="K2355">
        <v>120</v>
      </c>
      <c r="L2355">
        <v>1</v>
      </c>
      <c r="M2355">
        <v>3900</v>
      </c>
      <c r="N2355">
        <v>2669.7330000000002</v>
      </c>
      <c r="O2355">
        <v>2669.7330000000002</v>
      </c>
      <c r="P2355">
        <v>120</v>
      </c>
      <c r="Q2355">
        <v>32.5</v>
      </c>
      <c r="R2355">
        <v>1230.2670000000001</v>
      </c>
      <c r="S2355">
        <v>2018</v>
      </c>
      <c r="T2355">
        <v>7</v>
      </c>
      <c r="U2355">
        <v>28</v>
      </c>
    </row>
    <row r="2356" spans="1:21" x14ac:dyDescent="0.3">
      <c r="A2356" s="5" t="s">
        <v>168</v>
      </c>
      <c r="B2356" s="5" t="s">
        <v>175</v>
      </c>
      <c r="C2356" s="5" t="s">
        <v>85</v>
      </c>
      <c r="D2356" s="5" t="s">
        <v>304</v>
      </c>
      <c r="E2356" s="5" t="s">
        <v>172</v>
      </c>
      <c r="F2356" s="6">
        <v>43295</v>
      </c>
      <c r="G2356" s="5" t="s">
        <v>148</v>
      </c>
      <c r="H2356" s="5" t="s">
        <v>173</v>
      </c>
      <c r="I2356">
        <v>43116</v>
      </c>
      <c r="J2356">
        <v>179</v>
      </c>
      <c r="K2356">
        <v>645.5</v>
      </c>
      <c r="L2356">
        <v>5</v>
      </c>
      <c r="M2356">
        <v>21947</v>
      </c>
      <c r="N2356">
        <v>15214.495999999999</v>
      </c>
      <c r="O2356">
        <v>3042.8989999999999</v>
      </c>
      <c r="P2356">
        <v>129.1</v>
      </c>
      <c r="Q2356">
        <v>34</v>
      </c>
      <c r="R2356">
        <v>6732.5039999999999</v>
      </c>
      <c r="S2356">
        <v>2018</v>
      </c>
      <c r="T2356">
        <v>7</v>
      </c>
      <c r="U2356">
        <v>28</v>
      </c>
    </row>
    <row r="2357" spans="1:21" x14ac:dyDescent="0.3">
      <c r="A2357" s="5" t="s">
        <v>168</v>
      </c>
      <c r="B2357" s="5" t="s">
        <v>175</v>
      </c>
      <c r="C2357" s="5" t="s">
        <v>86</v>
      </c>
      <c r="D2357" s="5" t="s">
        <v>281</v>
      </c>
      <c r="E2357" s="5" t="s">
        <v>172</v>
      </c>
      <c r="F2357" s="6">
        <v>43295</v>
      </c>
      <c r="G2357" s="5" t="s">
        <v>148</v>
      </c>
      <c r="H2357" s="5" t="s">
        <v>173</v>
      </c>
      <c r="I2357">
        <v>43124</v>
      </c>
      <c r="J2357">
        <v>171</v>
      </c>
      <c r="K2357">
        <v>877.5</v>
      </c>
      <c r="L2357">
        <v>7</v>
      </c>
      <c r="M2357">
        <v>29835</v>
      </c>
      <c r="N2357">
        <v>16752.746999999999</v>
      </c>
      <c r="O2357">
        <v>2393.25</v>
      </c>
      <c r="P2357">
        <v>125.35714285714286</v>
      </c>
      <c r="Q2357">
        <v>34</v>
      </c>
      <c r="R2357">
        <v>13082.253000000001</v>
      </c>
      <c r="S2357">
        <v>2018</v>
      </c>
      <c r="T2357">
        <v>7</v>
      </c>
      <c r="U2357">
        <v>28</v>
      </c>
    </row>
    <row r="2358" spans="1:21" x14ac:dyDescent="0.3">
      <c r="A2358" s="5" t="s">
        <v>168</v>
      </c>
      <c r="B2358" s="5" t="s">
        <v>175</v>
      </c>
      <c r="C2358" s="5" t="s">
        <v>86</v>
      </c>
      <c r="D2358" s="5" t="s">
        <v>281</v>
      </c>
      <c r="E2358" s="5" t="s">
        <v>172</v>
      </c>
      <c r="F2358" s="6">
        <v>43295</v>
      </c>
      <c r="G2358" s="5" t="s">
        <v>148</v>
      </c>
      <c r="H2358" s="5" t="s">
        <v>178</v>
      </c>
      <c r="I2358">
        <v>43124</v>
      </c>
      <c r="J2358">
        <v>171</v>
      </c>
      <c r="K2358">
        <v>364</v>
      </c>
      <c r="L2358">
        <v>3</v>
      </c>
      <c r="M2358">
        <v>11830</v>
      </c>
      <c r="N2358">
        <v>7179.7489999999998</v>
      </c>
      <c r="O2358">
        <v>2393.25</v>
      </c>
      <c r="P2358">
        <v>121.33333333333333</v>
      </c>
      <c r="Q2358">
        <v>32.5</v>
      </c>
      <c r="R2358">
        <v>4650.2510000000002</v>
      </c>
      <c r="S2358">
        <v>2018</v>
      </c>
      <c r="T2358">
        <v>7</v>
      </c>
      <c r="U2358">
        <v>28</v>
      </c>
    </row>
    <row r="2359" spans="1:21" x14ac:dyDescent="0.3">
      <c r="A2359" s="5" t="s">
        <v>168</v>
      </c>
      <c r="B2359" s="5" t="s">
        <v>175</v>
      </c>
      <c r="C2359" s="5" t="s">
        <v>86</v>
      </c>
      <c r="D2359" s="5" t="s">
        <v>281</v>
      </c>
      <c r="E2359" s="5" t="s">
        <v>172</v>
      </c>
      <c r="F2359" s="6">
        <v>43295</v>
      </c>
      <c r="G2359" s="5" t="s">
        <v>148</v>
      </c>
      <c r="H2359" s="5" t="s">
        <v>198</v>
      </c>
      <c r="I2359">
        <v>43124</v>
      </c>
      <c r="J2359">
        <v>171</v>
      </c>
      <c r="K2359">
        <v>362</v>
      </c>
      <c r="L2359">
        <v>3</v>
      </c>
      <c r="M2359">
        <v>11765</v>
      </c>
      <c r="N2359">
        <v>7179.7489999999998</v>
      </c>
      <c r="O2359">
        <v>2393.25</v>
      </c>
      <c r="P2359">
        <v>120.66666666666667</v>
      </c>
      <c r="Q2359">
        <v>32.5</v>
      </c>
      <c r="R2359">
        <v>4585.2510000000002</v>
      </c>
      <c r="S2359">
        <v>2018</v>
      </c>
      <c r="T2359">
        <v>7</v>
      </c>
      <c r="U2359">
        <v>28</v>
      </c>
    </row>
    <row r="2360" spans="1:21" x14ac:dyDescent="0.3">
      <c r="A2360" s="5" t="s">
        <v>168</v>
      </c>
      <c r="B2360" s="5" t="s">
        <v>175</v>
      </c>
      <c r="C2360" s="5" t="s">
        <v>86</v>
      </c>
      <c r="D2360" s="5" t="s">
        <v>281</v>
      </c>
      <c r="E2360" s="5" t="s">
        <v>172</v>
      </c>
      <c r="F2360" s="6">
        <v>43295</v>
      </c>
      <c r="G2360" s="5" t="s">
        <v>148</v>
      </c>
      <c r="H2360" s="5" t="s">
        <v>209</v>
      </c>
      <c r="I2360">
        <v>43124</v>
      </c>
      <c r="J2360">
        <v>171</v>
      </c>
      <c r="K2360">
        <v>429.5</v>
      </c>
      <c r="L2360">
        <v>4</v>
      </c>
      <c r="M2360">
        <v>13958.75</v>
      </c>
      <c r="N2360">
        <v>9572.9979999999996</v>
      </c>
      <c r="O2360">
        <v>2393.25</v>
      </c>
      <c r="P2360">
        <v>107.375</v>
      </c>
      <c r="Q2360">
        <v>32.5</v>
      </c>
      <c r="R2360">
        <v>4385.7520000000004</v>
      </c>
      <c r="S2360">
        <v>2018</v>
      </c>
      <c r="T2360">
        <v>7</v>
      </c>
      <c r="U2360">
        <v>28</v>
      </c>
    </row>
    <row r="2361" spans="1:21" x14ac:dyDescent="0.3">
      <c r="A2361" s="5" t="s">
        <v>168</v>
      </c>
      <c r="B2361" s="5" t="s">
        <v>175</v>
      </c>
      <c r="C2361" s="5" t="s">
        <v>86</v>
      </c>
      <c r="D2361" s="5" t="s">
        <v>281</v>
      </c>
      <c r="E2361" s="5" t="s">
        <v>172</v>
      </c>
      <c r="F2361" s="6">
        <v>43295</v>
      </c>
      <c r="G2361" s="5" t="s">
        <v>148</v>
      </c>
      <c r="H2361" s="5" t="s">
        <v>235</v>
      </c>
      <c r="I2361">
        <v>43124</v>
      </c>
      <c r="J2361">
        <v>171</v>
      </c>
      <c r="K2361">
        <v>97</v>
      </c>
      <c r="L2361">
        <v>1</v>
      </c>
      <c r="M2361">
        <v>3152.5</v>
      </c>
      <c r="N2361">
        <v>2393.25</v>
      </c>
      <c r="O2361">
        <v>2393.25</v>
      </c>
      <c r="P2361">
        <v>97</v>
      </c>
      <c r="Q2361">
        <v>32.5</v>
      </c>
      <c r="R2361">
        <v>759.25</v>
      </c>
      <c r="S2361">
        <v>2018</v>
      </c>
      <c r="T2361">
        <v>7</v>
      </c>
      <c r="U2361">
        <v>28</v>
      </c>
    </row>
    <row r="2362" spans="1:21" x14ac:dyDescent="0.3">
      <c r="A2362" s="5" t="s">
        <v>168</v>
      </c>
      <c r="B2362" s="5" t="s">
        <v>175</v>
      </c>
      <c r="C2362" s="5" t="s">
        <v>86</v>
      </c>
      <c r="D2362" s="5" t="s">
        <v>281</v>
      </c>
      <c r="E2362" s="5" t="s">
        <v>172</v>
      </c>
      <c r="F2362" s="6">
        <v>43295</v>
      </c>
      <c r="G2362" s="5" t="s">
        <v>148</v>
      </c>
      <c r="H2362" s="5" t="s">
        <v>196</v>
      </c>
      <c r="I2362">
        <v>43124</v>
      </c>
      <c r="J2362">
        <v>171</v>
      </c>
      <c r="K2362">
        <v>256</v>
      </c>
      <c r="L2362">
        <v>2</v>
      </c>
      <c r="M2362">
        <v>8320</v>
      </c>
      <c r="N2362">
        <v>4786.4989999999998</v>
      </c>
      <c r="O2362">
        <v>2393.25</v>
      </c>
      <c r="P2362">
        <v>128</v>
      </c>
      <c r="Q2362">
        <v>32.5</v>
      </c>
      <c r="R2362">
        <v>3533.5010000000002</v>
      </c>
      <c r="S2362">
        <v>2018</v>
      </c>
      <c r="T2362">
        <v>7</v>
      </c>
      <c r="U2362">
        <v>28</v>
      </c>
    </row>
    <row r="2363" spans="1:21" x14ac:dyDescent="0.3">
      <c r="A2363" s="5" t="s">
        <v>168</v>
      </c>
      <c r="B2363" s="5" t="s">
        <v>175</v>
      </c>
      <c r="C2363" s="5" t="s">
        <v>88</v>
      </c>
      <c r="D2363" s="5" t="s">
        <v>276</v>
      </c>
      <c r="E2363" s="5" t="s">
        <v>172</v>
      </c>
      <c r="F2363" s="6">
        <v>43295</v>
      </c>
      <c r="G2363" s="5" t="s">
        <v>148</v>
      </c>
      <c r="H2363" s="5" t="s">
        <v>197</v>
      </c>
      <c r="I2363">
        <v>43129</v>
      </c>
      <c r="J2363">
        <v>166</v>
      </c>
      <c r="K2363">
        <v>755</v>
      </c>
      <c r="L2363">
        <v>6</v>
      </c>
      <c r="M2363">
        <v>24537.5</v>
      </c>
      <c r="N2363">
        <v>11783.834999999999</v>
      </c>
      <c r="O2363">
        <v>1963.972</v>
      </c>
      <c r="P2363">
        <v>125.83333333333333</v>
      </c>
      <c r="Q2363">
        <v>32.5</v>
      </c>
      <c r="R2363">
        <v>12753.665000000001</v>
      </c>
      <c r="S2363">
        <v>2018</v>
      </c>
      <c r="T2363">
        <v>7</v>
      </c>
      <c r="U2363">
        <v>28</v>
      </c>
    </row>
    <row r="2364" spans="1:21" x14ac:dyDescent="0.3">
      <c r="A2364" s="5" t="s">
        <v>168</v>
      </c>
      <c r="B2364" s="5" t="s">
        <v>175</v>
      </c>
      <c r="C2364" s="5" t="s">
        <v>88</v>
      </c>
      <c r="D2364" s="5" t="s">
        <v>276</v>
      </c>
      <c r="E2364" s="5" t="s">
        <v>172</v>
      </c>
      <c r="F2364" s="6">
        <v>43295</v>
      </c>
      <c r="G2364" s="5" t="s">
        <v>148</v>
      </c>
      <c r="H2364" s="5" t="s">
        <v>208</v>
      </c>
      <c r="I2364">
        <v>43129</v>
      </c>
      <c r="J2364">
        <v>166</v>
      </c>
      <c r="K2364">
        <v>99</v>
      </c>
      <c r="L2364">
        <v>1</v>
      </c>
      <c r="M2364">
        <v>3217.5</v>
      </c>
      <c r="N2364">
        <v>1963.972</v>
      </c>
      <c r="O2364">
        <v>1963.972</v>
      </c>
      <c r="P2364">
        <v>99</v>
      </c>
      <c r="Q2364">
        <v>32.5</v>
      </c>
      <c r="R2364">
        <v>1253.528</v>
      </c>
      <c r="S2364">
        <v>2018</v>
      </c>
      <c r="T2364">
        <v>7</v>
      </c>
      <c r="U2364">
        <v>28</v>
      </c>
    </row>
    <row r="2365" spans="1:21" x14ac:dyDescent="0.3">
      <c r="A2365" s="5" t="s">
        <v>168</v>
      </c>
      <c r="B2365" s="5" t="s">
        <v>175</v>
      </c>
      <c r="C2365" s="5" t="s">
        <v>88</v>
      </c>
      <c r="D2365" s="5" t="s">
        <v>276</v>
      </c>
      <c r="E2365" s="5" t="s">
        <v>172</v>
      </c>
      <c r="F2365" s="6">
        <v>43295</v>
      </c>
      <c r="G2365" s="5" t="s">
        <v>148</v>
      </c>
      <c r="H2365" s="5" t="s">
        <v>240</v>
      </c>
      <c r="I2365">
        <v>43129</v>
      </c>
      <c r="J2365">
        <v>166</v>
      </c>
      <c r="K2365">
        <v>638</v>
      </c>
      <c r="L2365">
        <v>5</v>
      </c>
      <c r="M2365">
        <v>20735</v>
      </c>
      <c r="N2365">
        <v>9819.8619999999992</v>
      </c>
      <c r="O2365">
        <v>1963.972</v>
      </c>
      <c r="P2365">
        <v>127.6</v>
      </c>
      <c r="Q2365">
        <v>32.5</v>
      </c>
      <c r="R2365">
        <v>10915.138000000001</v>
      </c>
      <c r="S2365">
        <v>2018</v>
      </c>
      <c r="T2365">
        <v>7</v>
      </c>
      <c r="U2365">
        <v>28</v>
      </c>
    </row>
    <row r="2366" spans="1:21" x14ac:dyDescent="0.3">
      <c r="A2366" s="5" t="s">
        <v>168</v>
      </c>
      <c r="B2366" s="5" t="s">
        <v>206</v>
      </c>
      <c r="C2366" s="5" t="s">
        <v>103</v>
      </c>
      <c r="D2366" s="5" t="s">
        <v>307</v>
      </c>
      <c r="E2366" s="5" t="s">
        <v>172</v>
      </c>
      <c r="F2366" s="6">
        <v>43295</v>
      </c>
      <c r="G2366" s="5" t="s">
        <v>148</v>
      </c>
      <c r="H2366" s="5" t="s">
        <v>173</v>
      </c>
      <c r="I2366">
        <v>43120</v>
      </c>
      <c r="J2366">
        <v>175</v>
      </c>
      <c r="K2366">
        <v>106.6</v>
      </c>
      <c r="L2366">
        <v>1</v>
      </c>
      <c r="M2366">
        <v>3624.4</v>
      </c>
      <c r="N2366">
        <v>3092.4850000000001</v>
      </c>
      <c r="O2366">
        <v>3092.4850000000001</v>
      </c>
      <c r="P2366">
        <v>106.6</v>
      </c>
      <c r="Q2366">
        <v>34</v>
      </c>
      <c r="R2366">
        <v>531.91499999999996</v>
      </c>
      <c r="S2366">
        <v>2018</v>
      </c>
      <c r="T2366">
        <v>7</v>
      </c>
      <c r="U2366">
        <v>28</v>
      </c>
    </row>
    <row r="2367" spans="1:21" x14ac:dyDescent="0.3">
      <c r="A2367" s="5" t="s">
        <v>168</v>
      </c>
      <c r="B2367" s="5" t="s">
        <v>206</v>
      </c>
      <c r="C2367" s="5" t="s">
        <v>110</v>
      </c>
      <c r="D2367" s="5" t="s">
        <v>306</v>
      </c>
      <c r="E2367" s="5" t="s">
        <v>172</v>
      </c>
      <c r="F2367" s="6">
        <v>43295</v>
      </c>
      <c r="G2367" s="5" t="s">
        <v>148</v>
      </c>
      <c r="H2367" s="5" t="s">
        <v>201</v>
      </c>
      <c r="I2367">
        <v>43114</v>
      </c>
      <c r="J2367">
        <v>181</v>
      </c>
      <c r="K2367">
        <v>234</v>
      </c>
      <c r="L2367">
        <v>2</v>
      </c>
      <c r="M2367">
        <v>7605</v>
      </c>
      <c r="N2367">
        <v>5339.4660000000003</v>
      </c>
      <c r="O2367">
        <v>2669.7330000000002</v>
      </c>
      <c r="P2367">
        <v>117</v>
      </c>
      <c r="Q2367">
        <v>32.5</v>
      </c>
      <c r="R2367">
        <v>2265.5340000000001</v>
      </c>
      <c r="S2367">
        <v>2018</v>
      </c>
      <c r="T2367">
        <v>7</v>
      </c>
      <c r="U2367">
        <v>28</v>
      </c>
    </row>
    <row r="2368" spans="1:21" x14ac:dyDescent="0.3">
      <c r="A2368" s="5" t="s">
        <v>168</v>
      </c>
      <c r="B2368" s="5" t="s">
        <v>206</v>
      </c>
      <c r="C2368" s="5" t="s">
        <v>110</v>
      </c>
      <c r="D2368" s="5" t="s">
        <v>306</v>
      </c>
      <c r="E2368" s="5" t="s">
        <v>172</v>
      </c>
      <c r="F2368" s="6">
        <v>43295</v>
      </c>
      <c r="G2368" s="5" t="s">
        <v>148</v>
      </c>
      <c r="H2368" s="5" t="s">
        <v>204</v>
      </c>
      <c r="I2368">
        <v>43114</v>
      </c>
      <c r="J2368">
        <v>181</v>
      </c>
      <c r="K2368">
        <v>498</v>
      </c>
      <c r="L2368">
        <v>4</v>
      </c>
      <c r="M2368">
        <v>16185</v>
      </c>
      <c r="N2368">
        <v>10678.932000000001</v>
      </c>
      <c r="O2368">
        <v>2669.7330000000002</v>
      </c>
      <c r="P2368">
        <v>124.5</v>
      </c>
      <c r="Q2368">
        <v>32.5</v>
      </c>
      <c r="R2368">
        <v>5506.0680000000002</v>
      </c>
      <c r="S2368">
        <v>2018</v>
      </c>
      <c r="T2368">
        <v>7</v>
      </c>
      <c r="U2368">
        <v>28</v>
      </c>
    </row>
    <row r="2369" spans="1:21" x14ac:dyDescent="0.3">
      <c r="A2369" s="5" t="s">
        <v>168</v>
      </c>
      <c r="B2369" s="5" t="s">
        <v>206</v>
      </c>
      <c r="C2369" s="5" t="s">
        <v>110</v>
      </c>
      <c r="D2369" s="5" t="s">
        <v>306</v>
      </c>
      <c r="E2369" s="5" t="s">
        <v>172</v>
      </c>
      <c r="F2369" s="6">
        <v>43295</v>
      </c>
      <c r="G2369" s="5" t="s">
        <v>148</v>
      </c>
      <c r="H2369" s="5" t="s">
        <v>218</v>
      </c>
      <c r="I2369">
        <v>43114</v>
      </c>
      <c r="J2369">
        <v>181</v>
      </c>
      <c r="K2369">
        <v>600</v>
      </c>
      <c r="L2369">
        <v>5</v>
      </c>
      <c r="M2369">
        <v>19500</v>
      </c>
      <c r="N2369">
        <v>13348.665000000001</v>
      </c>
      <c r="O2369">
        <v>2669.7330000000002</v>
      </c>
      <c r="P2369">
        <v>120</v>
      </c>
      <c r="Q2369">
        <v>32.5</v>
      </c>
      <c r="R2369">
        <v>6151.335</v>
      </c>
      <c r="S2369">
        <v>2018</v>
      </c>
      <c r="T2369">
        <v>7</v>
      </c>
      <c r="U2369">
        <v>28</v>
      </c>
    </row>
    <row r="2370" spans="1:21" x14ac:dyDescent="0.3">
      <c r="A2370" s="5" t="s">
        <v>168</v>
      </c>
      <c r="B2370" s="5" t="s">
        <v>206</v>
      </c>
      <c r="C2370" s="5" t="s">
        <v>110</v>
      </c>
      <c r="D2370" s="5" t="s">
        <v>306</v>
      </c>
      <c r="E2370" s="5" t="s">
        <v>172</v>
      </c>
      <c r="F2370" s="6">
        <v>43295</v>
      </c>
      <c r="G2370" s="5" t="s">
        <v>148</v>
      </c>
      <c r="H2370" s="5" t="s">
        <v>216</v>
      </c>
      <c r="I2370">
        <v>43114</v>
      </c>
      <c r="J2370">
        <v>181</v>
      </c>
      <c r="K2370">
        <v>105</v>
      </c>
      <c r="L2370">
        <v>1</v>
      </c>
      <c r="M2370">
        <v>3412.5</v>
      </c>
      <c r="N2370">
        <v>2669.7330000000002</v>
      </c>
      <c r="O2370">
        <v>2669.7330000000002</v>
      </c>
      <c r="P2370">
        <v>105</v>
      </c>
      <c r="Q2370">
        <v>32.5</v>
      </c>
      <c r="R2370">
        <v>742.76700000000005</v>
      </c>
      <c r="S2370">
        <v>2018</v>
      </c>
      <c r="T2370">
        <v>7</v>
      </c>
      <c r="U2370">
        <v>28</v>
      </c>
    </row>
    <row r="2371" spans="1:21" x14ac:dyDescent="0.3">
      <c r="A2371" s="5" t="s">
        <v>168</v>
      </c>
      <c r="B2371" s="5" t="s">
        <v>206</v>
      </c>
      <c r="C2371" s="5" t="s">
        <v>110</v>
      </c>
      <c r="D2371" s="5" t="s">
        <v>306</v>
      </c>
      <c r="E2371" s="5" t="s">
        <v>172</v>
      </c>
      <c r="F2371" s="6">
        <v>43295</v>
      </c>
      <c r="G2371" s="5" t="s">
        <v>148</v>
      </c>
      <c r="H2371" s="5" t="s">
        <v>203</v>
      </c>
      <c r="I2371">
        <v>43114</v>
      </c>
      <c r="J2371">
        <v>181</v>
      </c>
      <c r="K2371">
        <v>212</v>
      </c>
      <c r="L2371">
        <v>2</v>
      </c>
      <c r="M2371">
        <v>6890</v>
      </c>
      <c r="N2371">
        <v>5339.4660000000003</v>
      </c>
      <c r="O2371">
        <v>2669.7330000000002</v>
      </c>
      <c r="P2371">
        <v>106</v>
      </c>
      <c r="Q2371">
        <v>32.5</v>
      </c>
      <c r="R2371">
        <v>1550.5340000000001</v>
      </c>
      <c r="S2371">
        <v>2018</v>
      </c>
      <c r="T2371">
        <v>7</v>
      </c>
      <c r="U2371">
        <v>28</v>
      </c>
    </row>
    <row r="2372" spans="1:21" x14ac:dyDescent="0.3">
      <c r="A2372" s="5" t="s">
        <v>168</v>
      </c>
      <c r="B2372" s="5" t="s">
        <v>206</v>
      </c>
      <c r="C2372" s="5" t="s">
        <v>110</v>
      </c>
      <c r="D2372" s="5" t="s">
        <v>306</v>
      </c>
      <c r="E2372" s="5" t="s">
        <v>172</v>
      </c>
      <c r="F2372" s="6">
        <v>43295</v>
      </c>
      <c r="G2372" s="5" t="s">
        <v>148</v>
      </c>
      <c r="H2372" s="5" t="s">
        <v>308</v>
      </c>
      <c r="I2372">
        <v>43114</v>
      </c>
      <c r="J2372">
        <v>181</v>
      </c>
      <c r="K2372">
        <v>116</v>
      </c>
      <c r="L2372">
        <v>1</v>
      </c>
      <c r="M2372">
        <v>3770</v>
      </c>
      <c r="N2372">
        <v>2669.7330000000002</v>
      </c>
      <c r="O2372">
        <v>2669.7330000000002</v>
      </c>
      <c r="P2372">
        <v>116</v>
      </c>
      <c r="Q2372">
        <v>32.5</v>
      </c>
      <c r="R2372">
        <v>1100.2670000000001</v>
      </c>
      <c r="S2372">
        <v>2018</v>
      </c>
      <c r="T2372">
        <v>7</v>
      </c>
      <c r="U2372">
        <v>28</v>
      </c>
    </row>
    <row r="2373" spans="1:21" x14ac:dyDescent="0.3">
      <c r="A2373" s="5" t="s">
        <v>168</v>
      </c>
      <c r="B2373" s="5" t="s">
        <v>206</v>
      </c>
      <c r="C2373" s="5" t="s">
        <v>110</v>
      </c>
      <c r="D2373" s="5" t="s">
        <v>306</v>
      </c>
      <c r="E2373" s="5" t="s">
        <v>172</v>
      </c>
      <c r="F2373" s="6">
        <v>43295</v>
      </c>
      <c r="G2373" s="5" t="s">
        <v>148</v>
      </c>
      <c r="H2373" s="5" t="s">
        <v>205</v>
      </c>
      <c r="I2373">
        <v>43114</v>
      </c>
      <c r="J2373">
        <v>181</v>
      </c>
      <c r="K2373">
        <v>217</v>
      </c>
      <c r="L2373">
        <v>2</v>
      </c>
      <c r="M2373">
        <v>7052.5</v>
      </c>
      <c r="N2373">
        <v>5339.4660000000003</v>
      </c>
      <c r="O2373">
        <v>2669.7330000000002</v>
      </c>
      <c r="P2373">
        <v>108.5</v>
      </c>
      <c r="Q2373">
        <v>32.5</v>
      </c>
      <c r="R2373">
        <v>1713.0340000000001</v>
      </c>
      <c r="S2373">
        <v>2018</v>
      </c>
      <c r="T2373">
        <v>7</v>
      </c>
      <c r="U2373">
        <v>28</v>
      </c>
    </row>
    <row r="2374" spans="1:21" x14ac:dyDescent="0.3">
      <c r="A2374" s="5" t="s">
        <v>168</v>
      </c>
      <c r="B2374" s="5" t="s">
        <v>206</v>
      </c>
      <c r="C2374" s="5" t="s">
        <v>110</v>
      </c>
      <c r="D2374" s="5" t="s">
        <v>306</v>
      </c>
      <c r="E2374" s="5" t="s">
        <v>172</v>
      </c>
      <c r="F2374" s="6">
        <v>43295</v>
      </c>
      <c r="G2374" s="5" t="s">
        <v>148</v>
      </c>
      <c r="H2374" s="5" t="s">
        <v>181</v>
      </c>
      <c r="I2374">
        <v>43114</v>
      </c>
      <c r="J2374">
        <v>181</v>
      </c>
      <c r="K2374">
        <v>120</v>
      </c>
      <c r="L2374">
        <v>1</v>
      </c>
      <c r="M2374">
        <v>3900</v>
      </c>
      <c r="N2374">
        <v>2669.7330000000002</v>
      </c>
      <c r="O2374">
        <v>2669.7330000000002</v>
      </c>
      <c r="P2374">
        <v>120</v>
      </c>
      <c r="Q2374">
        <v>32.5</v>
      </c>
      <c r="R2374">
        <v>1230.2670000000001</v>
      </c>
      <c r="S2374">
        <v>2018</v>
      </c>
      <c r="T2374">
        <v>7</v>
      </c>
      <c r="U2374">
        <v>28</v>
      </c>
    </row>
    <row r="2375" spans="1:21" x14ac:dyDescent="0.3">
      <c r="A2375" s="5" t="s">
        <v>168</v>
      </c>
      <c r="B2375" s="5" t="s">
        <v>206</v>
      </c>
      <c r="C2375" s="5" t="s">
        <v>110</v>
      </c>
      <c r="D2375" s="5" t="s">
        <v>306</v>
      </c>
      <c r="E2375" s="5" t="s">
        <v>172</v>
      </c>
      <c r="F2375" s="6">
        <v>43295</v>
      </c>
      <c r="G2375" s="5" t="s">
        <v>148</v>
      </c>
      <c r="H2375" s="5" t="s">
        <v>182</v>
      </c>
      <c r="I2375">
        <v>43114</v>
      </c>
      <c r="J2375">
        <v>181</v>
      </c>
      <c r="K2375">
        <v>239</v>
      </c>
      <c r="L2375">
        <v>2</v>
      </c>
      <c r="M2375">
        <v>7767.5</v>
      </c>
      <c r="N2375">
        <v>5339.4660000000003</v>
      </c>
      <c r="O2375">
        <v>2669.7330000000002</v>
      </c>
      <c r="P2375">
        <v>119.5</v>
      </c>
      <c r="Q2375">
        <v>32.5</v>
      </c>
      <c r="R2375">
        <v>2428.0340000000001</v>
      </c>
      <c r="S2375">
        <v>2018</v>
      </c>
      <c r="T2375">
        <v>7</v>
      </c>
      <c r="U2375">
        <v>28</v>
      </c>
    </row>
    <row r="2376" spans="1:21" x14ac:dyDescent="0.3">
      <c r="A2376" s="5" t="s">
        <v>168</v>
      </c>
      <c r="B2376" s="5" t="s">
        <v>206</v>
      </c>
      <c r="C2376" s="5" t="s">
        <v>110</v>
      </c>
      <c r="D2376" s="5" t="s">
        <v>306</v>
      </c>
      <c r="E2376" s="5" t="s">
        <v>172</v>
      </c>
      <c r="F2376" s="6">
        <v>43295</v>
      </c>
      <c r="G2376" s="5" t="s">
        <v>148</v>
      </c>
      <c r="H2376" s="5" t="s">
        <v>226</v>
      </c>
      <c r="I2376">
        <v>43114</v>
      </c>
      <c r="J2376">
        <v>181</v>
      </c>
      <c r="K2376">
        <v>346</v>
      </c>
      <c r="L2376">
        <v>3</v>
      </c>
      <c r="M2376">
        <v>11245</v>
      </c>
      <c r="N2376">
        <v>8009.1989999999996</v>
      </c>
      <c r="O2376">
        <v>2669.7330000000002</v>
      </c>
      <c r="P2376">
        <v>115.33333333333333</v>
      </c>
      <c r="Q2376">
        <v>32.5</v>
      </c>
      <c r="R2376">
        <v>3235.8009999999999</v>
      </c>
      <c r="S2376">
        <v>2018</v>
      </c>
      <c r="T2376">
        <v>7</v>
      </c>
      <c r="U2376">
        <v>28</v>
      </c>
    </row>
    <row r="2377" spans="1:21" x14ac:dyDescent="0.3">
      <c r="A2377" s="5" t="s">
        <v>168</v>
      </c>
      <c r="B2377" s="5" t="s">
        <v>206</v>
      </c>
      <c r="C2377" s="5" t="s">
        <v>110</v>
      </c>
      <c r="D2377" s="5" t="s">
        <v>306</v>
      </c>
      <c r="E2377" s="5" t="s">
        <v>172</v>
      </c>
      <c r="F2377" s="6">
        <v>43295</v>
      </c>
      <c r="G2377" s="5" t="s">
        <v>148</v>
      </c>
      <c r="H2377" s="5" t="s">
        <v>191</v>
      </c>
      <c r="I2377">
        <v>43114</v>
      </c>
      <c r="J2377">
        <v>181</v>
      </c>
      <c r="K2377">
        <v>380</v>
      </c>
      <c r="L2377">
        <v>3</v>
      </c>
      <c r="M2377">
        <v>12350</v>
      </c>
      <c r="N2377">
        <v>8009.1989999999996</v>
      </c>
      <c r="O2377">
        <v>2669.7330000000002</v>
      </c>
      <c r="P2377">
        <v>126.66666666666667</v>
      </c>
      <c r="Q2377">
        <v>32.5</v>
      </c>
      <c r="R2377">
        <v>4340.8010000000004</v>
      </c>
      <c r="S2377">
        <v>2018</v>
      </c>
      <c r="T2377">
        <v>7</v>
      </c>
      <c r="U2377">
        <v>28</v>
      </c>
    </row>
    <row r="2378" spans="1:21" x14ac:dyDescent="0.3">
      <c r="A2378" s="5" t="s">
        <v>168</v>
      </c>
      <c r="B2378" s="5" t="s">
        <v>206</v>
      </c>
      <c r="C2378" s="5" t="s">
        <v>110</v>
      </c>
      <c r="D2378" s="5" t="s">
        <v>306</v>
      </c>
      <c r="E2378" s="5" t="s">
        <v>172</v>
      </c>
      <c r="F2378" s="6">
        <v>43295</v>
      </c>
      <c r="G2378" s="5" t="s">
        <v>148</v>
      </c>
      <c r="H2378" s="5" t="s">
        <v>187</v>
      </c>
      <c r="I2378">
        <v>43114</v>
      </c>
      <c r="J2378">
        <v>181</v>
      </c>
      <c r="K2378">
        <v>260</v>
      </c>
      <c r="L2378">
        <v>2</v>
      </c>
      <c r="M2378">
        <v>8450</v>
      </c>
      <c r="N2378">
        <v>5339.4660000000003</v>
      </c>
      <c r="O2378">
        <v>2669.7330000000002</v>
      </c>
      <c r="P2378">
        <v>130</v>
      </c>
      <c r="Q2378">
        <v>32.5</v>
      </c>
      <c r="R2378">
        <v>3110.5340000000001</v>
      </c>
      <c r="S2378">
        <v>2018</v>
      </c>
      <c r="T2378">
        <v>7</v>
      </c>
      <c r="U2378">
        <v>28</v>
      </c>
    </row>
    <row r="2379" spans="1:21" x14ac:dyDescent="0.3">
      <c r="A2379" s="5" t="s">
        <v>168</v>
      </c>
      <c r="B2379" s="5" t="s">
        <v>206</v>
      </c>
      <c r="C2379" s="5" t="s">
        <v>110</v>
      </c>
      <c r="D2379" s="5" t="s">
        <v>306</v>
      </c>
      <c r="E2379" s="5" t="s">
        <v>172</v>
      </c>
      <c r="F2379" s="6">
        <v>43295</v>
      </c>
      <c r="G2379" s="5" t="s">
        <v>148</v>
      </c>
      <c r="H2379" s="5" t="s">
        <v>222</v>
      </c>
      <c r="I2379">
        <v>43114</v>
      </c>
      <c r="J2379">
        <v>181</v>
      </c>
      <c r="K2379">
        <v>119</v>
      </c>
      <c r="L2379">
        <v>1</v>
      </c>
      <c r="M2379">
        <v>3867.5</v>
      </c>
      <c r="N2379">
        <v>2669.7330000000002</v>
      </c>
      <c r="O2379">
        <v>2669.7330000000002</v>
      </c>
      <c r="P2379">
        <v>119</v>
      </c>
      <c r="Q2379">
        <v>32.5</v>
      </c>
      <c r="R2379">
        <v>1197.7670000000001</v>
      </c>
      <c r="S2379">
        <v>2018</v>
      </c>
      <c r="T2379">
        <v>7</v>
      </c>
      <c r="U2379">
        <v>28</v>
      </c>
    </row>
    <row r="2380" spans="1:21" x14ac:dyDescent="0.3">
      <c r="A2380" s="5" t="s">
        <v>168</v>
      </c>
      <c r="B2380" s="5" t="s">
        <v>206</v>
      </c>
      <c r="C2380" s="5" t="s">
        <v>110</v>
      </c>
      <c r="D2380" s="5" t="s">
        <v>306</v>
      </c>
      <c r="E2380" s="5" t="s">
        <v>172</v>
      </c>
      <c r="F2380" s="6">
        <v>43295</v>
      </c>
      <c r="G2380" s="5" t="s">
        <v>148</v>
      </c>
      <c r="H2380" s="5" t="s">
        <v>183</v>
      </c>
      <c r="I2380">
        <v>43114</v>
      </c>
      <c r="J2380">
        <v>181</v>
      </c>
      <c r="K2380">
        <v>600</v>
      </c>
      <c r="L2380">
        <v>5</v>
      </c>
      <c r="M2380">
        <v>19500</v>
      </c>
      <c r="N2380">
        <v>13348.665000000001</v>
      </c>
      <c r="O2380">
        <v>2669.7330000000002</v>
      </c>
      <c r="P2380">
        <v>120</v>
      </c>
      <c r="Q2380">
        <v>32.5</v>
      </c>
      <c r="R2380">
        <v>6151.335</v>
      </c>
      <c r="S2380">
        <v>2018</v>
      </c>
      <c r="T2380">
        <v>7</v>
      </c>
      <c r="U2380">
        <v>28</v>
      </c>
    </row>
    <row r="2381" spans="1:21" x14ac:dyDescent="0.3">
      <c r="A2381" s="5" t="s">
        <v>168</v>
      </c>
      <c r="B2381" s="5" t="s">
        <v>206</v>
      </c>
      <c r="C2381" s="5" t="s">
        <v>110</v>
      </c>
      <c r="D2381" s="5" t="s">
        <v>306</v>
      </c>
      <c r="E2381" s="5" t="s">
        <v>172</v>
      </c>
      <c r="F2381" s="6">
        <v>43295</v>
      </c>
      <c r="G2381" s="5" t="s">
        <v>148</v>
      </c>
      <c r="H2381" s="5" t="s">
        <v>246</v>
      </c>
      <c r="I2381">
        <v>43114</v>
      </c>
      <c r="J2381">
        <v>181</v>
      </c>
      <c r="K2381">
        <v>352</v>
      </c>
      <c r="L2381">
        <v>3</v>
      </c>
      <c r="M2381">
        <v>11440</v>
      </c>
      <c r="N2381">
        <v>8009.1989999999996</v>
      </c>
      <c r="O2381">
        <v>2669.7330000000002</v>
      </c>
      <c r="P2381">
        <v>117.33333333333333</v>
      </c>
      <c r="Q2381">
        <v>32.5</v>
      </c>
      <c r="R2381">
        <v>3430.8009999999999</v>
      </c>
      <c r="S2381">
        <v>2018</v>
      </c>
      <c r="T2381">
        <v>7</v>
      </c>
      <c r="U2381">
        <v>28</v>
      </c>
    </row>
    <row r="2382" spans="1:21" x14ac:dyDescent="0.3">
      <c r="A2382" s="5" t="s">
        <v>168</v>
      </c>
      <c r="B2382" s="5" t="s">
        <v>206</v>
      </c>
      <c r="C2382" s="5" t="s">
        <v>110</v>
      </c>
      <c r="D2382" s="5" t="s">
        <v>306</v>
      </c>
      <c r="E2382" s="5" t="s">
        <v>172</v>
      </c>
      <c r="F2382" s="6">
        <v>43295</v>
      </c>
      <c r="G2382" s="5" t="s">
        <v>148</v>
      </c>
      <c r="H2382" s="5" t="s">
        <v>184</v>
      </c>
      <c r="I2382">
        <v>43114</v>
      </c>
      <c r="J2382">
        <v>181</v>
      </c>
      <c r="K2382">
        <v>3730</v>
      </c>
      <c r="L2382">
        <v>30</v>
      </c>
      <c r="M2382">
        <v>119360</v>
      </c>
      <c r="N2382">
        <v>80091.986999999994</v>
      </c>
      <c r="O2382">
        <v>2669.7330000000002</v>
      </c>
      <c r="P2382">
        <v>124.33333333333333</v>
      </c>
      <c r="Q2382">
        <v>32</v>
      </c>
      <c r="R2382">
        <v>39268.012999999999</v>
      </c>
      <c r="S2382">
        <v>2018</v>
      </c>
      <c r="T2382">
        <v>7</v>
      </c>
      <c r="U2382">
        <v>28</v>
      </c>
    </row>
    <row r="2383" spans="1:21" x14ac:dyDescent="0.3">
      <c r="A2383" s="5" t="s">
        <v>168</v>
      </c>
      <c r="B2383" s="5" t="s">
        <v>206</v>
      </c>
      <c r="C2383" s="5" t="s">
        <v>110</v>
      </c>
      <c r="D2383" s="5" t="s">
        <v>306</v>
      </c>
      <c r="E2383" s="5" t="s">
        <v>172</v>
      </c>
      <c r="F2383" s="6">
        <v>43295</v>
      </c>
      <c r="G2383" s="5" t="s">
        <v>148</v>
      </c>
      <c r="H2383" s="5" t="s">
        <v>269</v>
      </c>
      <c r="I2383">
        <v>43114</v>
      </c>
      <c r="J2383">
        <v>181</v>
      </c>
      <c r="K2383">
        <v>1174</v>
      </c>
      <c r="L2383">
        <v>10</v>
      </c>
      <c r="M2383">
        <v>37568</v>
      </c>
      <c r="N2383">
        <v>26697.329000000002</v>
      </c>
      <c r="O2383">
        <v>2669.7330000000002</v>
      </c>
      <c r="P2383">
        <v>117.4</v>
      </c>
      <c r="Q2383">
        <v>32</v>
      </c>
      <c r="R2383">
        <v>10870.671</v>
      </c>
      <c r="S2383">
        <v>2018</v>
      </c>
      <c r="T2383">
        <v>7</v>
      </c>
      <c r="U2383">
        <v>28</v>
      </c>
    </row>
    <row r="2384" spans="1:21" x14ac:dyDescent="0.3">
      <c r="A2384" s="5" t="s">
        <v>168</v>
      </c>
      <c r="B2384" s="5" t="s">
        <v>206</v>
      </c>
      <c r="C2384" s="5" t="s">
        <v>119</v>
      </c>
      <c r="D2384" s="5" t="s">
        <v>309</v>
      </c>
      <c r="E2384" s="5" t="s">
        <v>172</v>
      </c>
      <c r="F2384" s="6">
        <v>43295</v>
      </c>
      <c r="G2384" s="5" t="s">
        <v>148</v>
      </c>
      <c r="H2384" s="5" t="s">
        <v>173</v>
      </c>
      <c r="I2384">
        <v>43146</v>
      </c>
      <c r="J2384">
        <v>149</v>
      </c>
      <c r="K2384">
        <v>80</v>
      </c>
      <c r="L2384">
        <v>1</v>
      </c>
      <c r="M2384">
        <v>2720</v>
      </c>
      <c r="N2384">
        <v>500</v>
      </c>
      <c r="O2384">
        <v>500</v>
      </c>
      <c r="P2384">
        <v>80</v>
      </c>
      <c r="Q2384">
        <v>34</v>
      </c>
      <c r="R2384">
        <v>2220</v>
      </c>
      <c r="S2384">
        <v>2018</v>
      </c>
      <c r="T2384">
        <v>7</v>
      </c>
      <c r="U2384">
        <v>28</v>
      </c>
    </row>
    <row r="2385" spans="1:21" x14ac:dyDescent="0.3">
      <c r="A2385" s="5" t="s">
        <v>168</v>
      </c>
      <c r="B2385" s="5" t="s">
        <v>175</v>
      </c>
      <c r="C2385" s="5" t="s">
        <v>86</v>
      </c>
      <c r="D2385" s="5" t="s">
        <v>281</v>
      </c>
      <c r="E2385" s="5" t="s">
        <v>172</v>
      </c>
      <c r="F2385" s="6">
        <v>43297</v>
      </c>
      <c r="G2385" s="5" t="s">
        <v>148</v>
      </c>
      <c r="H2385" s="5" t="s">
        <v>208</v>
      </c>
      <c r="I2385">
        <v>43124</v>
      </c>
      <c r="J2385">
        <v>173</v>
      </c>
      <c r="K2385">
        <v>99</v>
      </c>
      <c r="L2385">
        <v>1</v>
      </c>
      <c r="M2385">
        <v>3217.5</v>
      </c>
      <c r="N2385">
        <v>2393.25</v>
      </c>
      <c r="O2385">
        <v>2393.25</v>
      </c>
      <c r="P2385">
        <v>99</v>
      </c>
      <c r="Q2385">
        <v>32.5</v>
      </c>
      <c r="R2385">
        <v>824.25</v>
      </c>
      <c r="S2385">
        <v>2018</v>
      </c>
      <c r="T2385">
        <v>7</v>
      </c>
      <c r="U2385">
        <v>29</v>
      </c>
    </row>
    <row r="2386" spans="1:21" x14ac:dyDescent="0.3">
      <c r="A2386" s="5" t="s">
        <v>168</v>
      </c>
      <c r="B2386" s="5" t="s">
        <v>175</v>
      </c>
      <c r="C2386" s="5" t="s">
        <v>86</v>
      </c>
      <c r="D2386" s="5" t="s">
        <v>281</v>
      </c>
      <c r="E2386" s="5" t="s">
        <v>172</v>
      </c>
      <c r="F2386" s="6">
        <v>43297</v>
      </c>
      <c r="G2386" s="5" t="s">
        <v>148</v>
      </c>
      <c r="H2386" s="5" t="s">
        <v>194</v>
      </c>
      <c r="I2386">
        <v>43124</v>
      </c>
      <c r="J2386">
        <v>173</v>
      </c>
      <c r="K2386">
        <v>379.5</v>
      </c>
      <c r="L2386">
        <v>3</v>
      </c>
      <c r="M2386">
        <v>12333.75</v>
      </c>
      <c r="N2386">
        <v>7179.7489999999998</v>
      </c>
      <c r="O2386">
        <v>2393.25</v>
      </c>
      <c r="P2386">
        <v>126.5</v>
      </c>
      <c r="Q2386">
        <v>32.5</v>
      </c>
      <c r="R2386">
        <v>5154.0010000000002</v>
      </c>
      <c r="S2386">
        <v>2018</v>
      </c>
      <c r="T2386">
        <v>7</v>
      </c>
      <c r="U2386">
        <v>29</v>
      </c>
    </row>
    <row r="2387" spans="1:21" x14ac:dyDescent="0.3">
      <c r="A2387" s="5" t="s">
        <v>168</v>
      </c>
      <c r="B2387" s="5" t="s">
        <v>175</v>
      </c>
      <c r="C2387" s="5" t="s">
        <v>88</v>
      </c>
      <c r="D2387" s="5" t="s">
        <v>276</v>
      </c>
      <c r="E2387" s="5" t="s">
        <v>227</v>
      </c>
      <c r="F2387" s="6">
        <v>43297</v>
      </c>
      <c r="G2387" s="5" t="s">
        <v>148</v>
      </c>
      <c r="H2387" s="5" t="s">
        <v>208</v>
      </c>
      <c r="I2387">
        <v>43129</v>
      </c>
      <c r="J2387">
        <v>168</v>
      </c>
      <c r="K2387">
        <v>-99</v>
      </c>
      <c r="L2387">
        <v>-1</v>
      </c>
      <c r="M2387">
        <v>-3217.5</v>
      </c>
      <c r="N2387">
        <v>-1963.972</v>
      </c>
      <c r="O2387">
        <v>-1963.972</v>
      </c>
      <c r="P2387">
        <v>99</v>
      </c>
      <c r="Q2387">
        <v>32.5</v>
      </c>
      <c r="R2387">
        <v>-1253.528</v>
      </c>
      <c r="S2387">
        <v>2018</v>
      </c>
      <c r="T2387">
        <v>7</v>
      </c>
      <c r="U2387">
        <v>29</v>
      </c>
    </row>
    <row r="2388" spans="1:21" x14ac:dyDescent="0.3">
      <c r="A2388" s="5" t="s">
        <v>168</v>
      </c>
      <c r="B2388" s="5" t="s">
        <v>206</v>
      </c>
      <c r="C2388" s="5" t="s">
        <v>109</v>
      </c>
      <c r="D2388" s="5" t="s">
        <v>291</v>
      </c>
      <c r="E2388" s="5" t="s">
        <v>227</v>
      </c>
      <c r="F2388" s="6">
        <v>43297</v>
      </c>
      <c r="G2388" s="5" t="s">
        <v>148</v>
      </c>
      <c r="H2388" s="5" t="s">
        <v>231</v>
      </c>
      <c r="I2388">
        <v>43108</v>
      </c>
      <c r="J2388">
        <v>189</v>
      </c>
      <c r="K2388">
        <v>-112</v>
      </c>
      <c r="L2388">
        <v>-1</v>
      </c>
      <c r="M2388">
        <v>-3640</v>
      </c>
      <c r="N2388">
        <v>-2718.2669999999998</v>
      </c>
      <c r="O2388">
        <v>-2718.2669999999998</v>
      </c>
      <c r="P2388">
        <v>112</v>
      </c>
      <c r="Q2388">
        <v>32.5</v>
      </c>
      <c r="R2388">
        <v>-921.73299999999995</v>
      </c>
      <c r="S2388">
        <v>2018</v>
      </c>
      <c r="T2388">
        <v>7</v>
      </c>
      <c r="U2388">
        <v>29</v>
      </c>
    </row>
    <row r="2389" spans="1:21" x14ac:dyDescent="0.3">
      <c r="A2389" s="5" t="s">
        <v>168</v>
      </c>
      <c r="B2389" s="5" t="s">
        <v>206</v>
      </c>
      <c r="C2389" s="5" t="s">
        <v>110</v>
      </c>
      <c r="D2389" s="5" t="s">
        <v>306</v>
      </c>
      <c r="E2389" s="5" t="s">
        <v>172</v>
      </c>
      <c r="F2389" s="6">
        <v>43297</v>
      </c>
      <c r="G2389" s="5" t="s">
        <v>148</v>
      </c>
      <c r="H2389" s="5" t="s">
        <v>231</v>
      </c>
      <c r="I2389">
        <v>43114</v>
      </c>
      <c r="J2389">
        <v>183</v>
      </c>
      <c r="K2389">
        <v>112</v>
      </c>
      <c r="L2389">
        <v>1</v>
      </c>
      <c r="M2389">
        <v>3640</v>
      </c>
      <c r="N2389">
        <v>2669.7330000000002</v>
      </c>
      <c r="O2389">
        <v>2669.7330000000002</v>
      </c>
      <c r="P2389">
        <v>112</v>
      </c>
      <c r="Q2389">
        <v>32.5</v>
      </c>
      <c r="R2389">
        <v>970.26700000000005</v>
      </c>
      <c r="S2389">
        <v>2018</v>
      </c>
      <c r="T2389">
        <v>7</v>
      </c>
      <c r="U2389">
        <v>29</v>
      </c>
    </row>
    <row r="2390" spans="1:21" x14ac:dyDescent="0.3">
      <c r="A2390" s="5" t="s">
        <v>168</v>
      </c>
      <c r="B2390" s="5" t="s">
        <v>169</v>
      </c>
      <c r="C2390" s="5" t="s">
        <v>170</v>
      </c>
      <c r="D2390" s="5" t="s">
        <v>291</v>
      </c>
      <c r="E2390" s="5" t="s">
        <v>172</v>
      </c>
      <c r="F2390" s="6">
        <v>43299</v>
      </c>
      <c r="G2390" s="5" t="s">
        <v>148</v>
      </c>
      <c r="H2390" s="5" t="s">
        <v>263</v>
      </c>
      <c r="I2390">
        <v>43108</v>
      </c>
      <c r="J2390">
        <v>191</v>
      </c>
      <c r="K2390">
        <v>704.8</v>
      </c>
      <c r="L2390">
        <v>6</v>
      </c>
      <c r="M2390">
        <v>22201.200000000001</v>
      </c>
      <c r="N2390">
        <v>16309.6</v>
      </c>
      <c r="O2390">
        <v>2718.2669999999998</v>
      </c>
      <c r="P2390">
        <v>117.46666666666665</v>
      </c>
      <c r="Q2390">
        <v>31.5</v>
      </c>
      <c r="R2390">
        <v>5891.6</v>
      </c>
      <c r="S2390">
        <v>2018</v>
      </c>
      <c r="T2390">
        <v>7</v>
      </c>
      <c r="U2390">
        <v>29</v>
      </c>
    </row>
    <row r="2391" spans="1:21" x14ac:dyDescent="0.3">
      <c r="A2391" s="5" t="s">
        <v>168</v>
      </c>
      <c r="B2391" s="5" t="s">
        <v>175</v>
      </c>
      <c r="C2391" s="5" t="s">
        <v>86</v>
      </c>
      <c r="D2391" s="5" t="s">
        <v>281</v>
      </c>
      <c r="E2391" s="5" t="s">
        <v>172</v>
      </c>
      <c r="F2391" s="6">
        <v>43299</v>
      </c>
      <c r="G2391" s="5" t="s">
        <v>148</v>
      </c>
      <c r="H2391" s="5" t="s">
        <v>305</v>
      </c>
      <c r="I2391">
        <v>43124</v>
      </c>
      <c r="J2391">
        <v>175</v>
      </c>
      <c r="K2391">
        <v>1083</v>
      </c>
      <c r="L2391">
        <v>10</v>
      </c>
      <c r="M2391">
        <v>34114.5</v>
      </c>
      <c r="N2391">
        <v>24946.857</v>
      </c>
      <c r="O2391">
        <v>2494.6860000000001</v>
      </c>
      <c r="P2391">
        <v>108.3</v>
      </c>
      <c r="Q2391">
        <v>31.5</v>
      </c>
      <c r="R2391">
        <v>9167.643</v>
      </c>
      <c r="S2391">
        <v>2018</v>
      </c>
      <c r="T2391">
        <v>7</v>
      </c>
      <c r="U2391">
        <v>29</v>
      </c>
    </row>
    <row r="2392" spans="1:21" x14ac:dyDescent="0.3">
      <c r="A2392" s="5" t="s">
        <v>168</v>
      </c>
      <c r="B2392" s="5" t="s">
        <v>206</v>
      </c>
      <c r="C2392" s="5" t="s">
        <v>110</v>
      </c>
      <c r="D2392" s="5" t="s">
        <v>306</v>
      </c>
      <c r="E2392" s="5" t="s">
        <v>172</v>
      </c>
      <c r="F2392" s="6">
        <v>43299</v>
      </c>
      <c r="G2392" s="5" t="s">
        <v>148</v>
      </c>
      <c r="H2392" s="5" t="s">
        <v>199</v>
      </c>
      <c r="I2392">
        <v>43114</v>
      </c>
      <c r="J2392">
        <v>185</v>
      </c>
      <c r="K2392">
        <v>810</v>
      </c>
      <c r="L2392">
        <v>7</v>
      </c>
      <c r="M2392">
        <v>25920</v>
      </c>
      <c r="N2392">
        <v>22906.136999999999</v>
      </c>
      <c r="O2392">
        <v>3272.3049999999998</v>
      </c>
      <c r="P2392">
        <v>115.71428571428571</v>
      </c>
      <c r="Q2392">
        <v>32</v>
      </c>
      <c r="R2392">
        <v>3013.8629999999998</v>
      </c>
      <c r="S2392">
        <v>2018</v>
      </c>
      <c r="T2392">
        <v>7</v>
      </c>
      <c r="U2392">
        <v>29</v>
      </c>
    </row>
    <row r="2393" spans="1:21" x14ac:dyDescent="0.3">
      <c r="A2393" s="5" t="s">
        <v>168</v>
      </c>
      <c r="B2393" s="5" t="s">
        <v>206</v>
      </c>
      <c r="C2393" s="5" t="s">
        <v>110</v>
      </c>
      <c r="D2393" s="5" t="s">
        <v>306</v>
      </c>
      <c r="E2393" s="5" t="s">
        <v>172</v>
      </c>
      <c r="F2393" s="6">
        <v>43299</v>
      </c>
      <c r="G2393" s="5" t="s">
        <v>148</v>
      </c>
      <c r="H2393" s="5" t="s">
        <v>305</v>
      </c>
      <c r="I2393">
        <v>43114</v>
      </c>
      <c r="J2393">
        <v>185</v>
      </c>
      <c r="K2393">
        <v>352</v>
      </c>
      <c r="L2393">
        <v>3</v>
      </c>
      <c r="M2393">
        <v>11264</v>
      </c>
      <c r="N2393">
        <v>9816.9159999999993</v>
      </c>
      <c r="O2393">
        <v>3272.3049999999998</v>
      </c>
      <c r="P2393">
        <v>117.33333333333333</v>
      </c>
      <c r="Q2393">
        <v>32</v>
      </c>
      <c r="R2393">
        <v>1447.0840000000001</v>
      </c>
      <c r="S2393">
        <v>2018</v>
      </c>
      <c r="T2393">
        <v>7</v>
      </c>
      <c r="U2393">
        <v>29</v>
      </c>
    </row>
    <row r="2394" spans="1:21" x14ac:dyDescent="0.3">
      <c r="A2394" s="5" t="s">
        <v>168</v>
      </c>
      <c r="B2394" s="5" t="s">
        <v>206</v>
      </c>
      <c r="C2394" s="5" t="s">
        <v>110</v>
      </c>
      <c r="D2394" s="5" t="s">
        <v>306</v>
      </c>
      <c r="E2394" s="5" t="s">
        <v>172</v>
      </c>
      <c r="F2394" s="6">
        <v>43299</v>
      </c>
      <c r="G2394" s="5" t="s">
        <v>148</v>
      </c>
      <c r="H2394" s="5" t="s">
        <v>215</v>
      </c>
      <c r="I2394">
        <v>43114</v>
      </c>
      <c r="J2394">
        <v>185</v>
      </c>
      <c r="K2394">
        <v>470</v>
      </c>
      <c r="L2394">
        <v>4</v>
      </c>
      <c r="M2394">
        <v>15040</v>
      </c>
      <c r="N2394">
        <v>13089.221</v>
      </c>
      <c r="O2394">
        <v>3272.3049999999998</v>
      </c>
      <c r="P2394">
        <v>117.5</v>
      </c>
      <c r="Q2394">
        <v>32</v>
      </c>
      <c r="R2394">
        <v>1950.779</v>
      </c>
      <c r="S2394">
        <v>2018</v>
      </c>
      <c r="T2394">
        <v>7</v>
      </c>
      <c r="U2394">
        <v>29</v>
      </c>
    </row>
    <row r="2395" spans="1:21" x14ac:dyDescent="0.3">
      <c r="A2395" s="5" t="s">
        <v>168</v>
      </c>
      <c r="B2395" s="5" t="s">
        <v>206</v>
      </c>
      <c r="C2395" s="5" t="s">
        <v>110</v>
      </c>
      <c r="D2395" s="5" t="s">
        <v>306</v>
      </c>
      <c r="E2395" s="5" t="s">
        <v>172</v>
      </c>
      <c r="F2395" s="6">
        <v>43299</v>
      </c>
      <c r="G2395" s="5" t="s">
        <v>148</v>
      </c>
      <c r="H2395" s="5" t="s">
        <v>262</v>
      </c>
      <c r="I2395">
        <v>43114</v>
      </c>
      <c r="J2395">
        <v>185</v>
      </c>
      <c r="K2395">
        <v>451</v>
      </c>
      <c r="L2395">
        <v>4</v>
      </c>
      <c r="M2395">
        <v>14432</v>
      </c>
      <c r="N2395">
        <v>13089.221</v>
      </c>
      <c r="O2395">
        <v>3272.3049999999998</v>
      </c>
      <c r="P2395">
        <v>112.75</v>
      </c>
      <c r="Q2395">
        <v>32</v>
      </c>
      <c r="R2395">
        <v>1342.779</v>
      </c>
      <c r="S2395">
        <v>2018</v>
      </c>
      <c r="T2395">
        <v>7</v>
      </c>
      <c r="U2395">
        <v>29</v>
      </c>
    </row>
    <row r="2396" spans="1:21" x14ac:dyDescent="0.3">
      <c r="A2396" s="5" t="s">
        <v>168</v>
      </c>
      <c r="B2396" s="5" t="s">
        <v>206</v>
      </c>
      <c r="C2396" s="5" t="s">
        <v>110</v>
      </c>
      <c r="D2396" s="5" t="s">
        <v>306</v>
      </c>
      <c r="E2396" s="5" t="s">
        <v>172</v>
      </c>
      <c r="F2396" s="6">
        <v>43299</v>
      </c>
      <c r="G2396" s="5" t="s">
        <v>148</v>
      </c>
      <c r="H2396" s="5" t="s">
        <v>200</v>
      </c>
      <c r="I2396">
        <v>43114</v>
      </c>
      <c r="J2396">
        <v>185</v>
      </c>
      <c r="K2396">
        <v>835</v>
      </c>
      <c r="L2396">
        <v>7</v>
      </c>
      <c r="M2396">
        <v>26720</v>
      </c>
      <c r="N2396">
        <v>22906.136999999999</v>
      </c>
      <c r="O2396">
        <v>3272.3049999999998</v>
      </c>
      <c r="P2396">
        <v>119.28571428571429</v>
      </c>
      <c r="Q2396">
        <v>32</v>
      </c>
      <c r="R2396">
        <v>3813.8629999999998</v>
      </c>
      <c r="S2396">
        <v>2018</v>
      </c>
      <c r="T2396">
        <v>7</v>
      </c>
      <c r="U2396">
        <v>29</v>
      </c>
    </row>
    <row r="2397" spans="1:21" x14ac:dyDescent="0.3">
      <c r="A2397" s="5" t="s">
        <v>168</v>
      </c>
      <c r="B2397" s="5" t="s">
        <v>175</v>
      </c>
      <c r="C2397" s="5" t="s">
        <v>85</v>
      </c>
      <c r="D2397" s="5" t="s">
        <v>304</v>
      </c>
      <c r="E2397" s="5" t="s">
        <v>172</v>
      </c>
      <c r="F2397" s="6">
        <v>43300</v>
      </c>
      <c r="G2397" s="5" t="s">
        <v>148</v>
      </c>
      <c r="H2397" s="5" t="s">
        <v>194</v>
      </c>
      <c r="I2397">
        <v>43116</v>
      </c>
      <c r="J2397">
        <v>184</v>
      </c>
      <c r="K2397">
        <v>135.5</v>
      </c>
      <c r="L2397">
        <v>1</v>
      </c>
      <c r="M2397">
        <v>4471.5</v>
      </c>
      <c r="N2397">
        <v>3042.8989999999999</v>
      </c>
      <c r="O2397">
        <v>3042.8989999999999</v>
      </c>
      <c r="P2397">
        <v>135.5</v>
      </c>
      <c r="Q2397">
        <v>33</v>
      </c>
      <c r="R2397">
        <v>1428.6010000000001</v>
      </c>
      <c r="S2397">
        <v>2018</v>
      </c>
      <c r="T2397">
        <v>7</v>
      </c>
      <c r="U2397">
        <v>29</v>
      </c>
    </row>
    <row r="2398" spans="1:21" x14ac:dyDescent="0.3">
      <c r="A2398" s="5" t="s">
        <v>168</v>
      </c>
      <c r="B2398" s="5" t="s">
        <v>175</v>
      </c>
      <c r="C2398" s="5" t="s">
        <v>86</v>
      </c>
      <c r="D2398" s="5" t="s">
        <v>281</v>
      </c>
      <c r="E2398" s="5" t="s">
        <v>172</v>
      </c>
      <c r="F2398" s="6">
        <v>43300</v>
      </c>
      <c r="G2398" s="5" t="s">
        <v>148</v>
      </c>
      <c r="H2398" s="5" t="s">
        <v>305</v>
      </c>
      <c r="I2398">
        <v>43124</v>
      </c>
      <c r="J2398">
        <v>176</v>
      </c>
      <c r="K2398">
        <v>1223.5</v>
      </c>
      <c r="L2398">
        <v>10</v>
      </c>
      <c r="M2398">
        <v>39152</v>
      </c>
      <c r="N2398">
        <v>24946.857</v>
      </c>
      <c r="O2398">
        <v>2494.6860000000001</v>
      </c>
      <c r="P2398">
        <v>122.35</v>
      </c>
      <c r="Q2398">
        <v>32</v>
      </c>
      <c r="R2398">
        <v>14205.143</v>
      </c>
      <c r="S2398">
        <v>2018</v>
      </c>
      <c r="T2398">
        <v>7</v>
      </c>
      <c r="U2398">
        <v>29</v>
      </c>
    </row>
    <row r="2399" spans="1:21" x14ac:dyDescent="0.3">
      <c r="A2399" s="5" t="s">
        <v>168</v>
      </c>
      <c r="B2399" s="5" t="s">
        <v>175</v>
      </c>
      <c r="C2399" s="5" t="s">
        <v>88</v>
      </c>
      <c r="D2399" s="5" t="s">
        <v>276</v>
      </c>
      <c r="E2399" s="5" t="s">
        <v>172</v>
      </c>
      <c r="F2399" s="6">
        <v>43300</v>
      </c>
      <c r="G2399" s="5" t="s">
        <v>148</v>
      </c>
      <c r="H2399" s="5" t="s">
        <v>194</v>
      </c>
      <c r="I2399">
        <v>43129</v>
      </c>
      <c r="J2399">
        <v>171</v>
      </c>
      <c r="K2399">
        <v>267</v>
      </c>
      <c r="L2399">
        <v>2</v>
      </c>
      <c r="M2399">
        <v>8811</v>
      </c>
      <c r="N2399">
        <v>4181.8630000000003</v>
      </c>
      <c r="O2399">
        <v>2090.931</v>
      </c>
      <c r="P2399">
        <v>133.5</v>
      </c>
      <c r="Q2399">
        <v>33</v>
      </c>
      <c r="R2399">
        <v>4629.1369999999997</v>
      </c>
      <c r="S2399">
        <v>2018</v>
      </c>
      <c r="T2399">
        <v>7</v>
      </c>
      <c r="U2399">
        <v>29</v>
      </c>
    </row>
    <row r="2400" spans="1:21" x14ac:dyDescent="0.3">
      <c r="A2400" s="5" t="s">
        <v>168</v>
      </c>
      <c r="B2400" s="5" t="s">
        <v>175</v>
      </c>
      <c r="C2400" s="5" t="s">
        <v>88</v>
      </c>
      <c r="D2400" s="5" t="s">
        <v>276</v>
      </c>
      <c r="E2400" s="5" t="s">
        <v>172</v>
      </c>
      <c r="F2400" s="6">
        <v>43300</v>
      </c>
      <c r="G2400" s="5" t="s">
        <v>148</v>
      </c>
      <c r="H2400" s="5" t="s">
        <v>212</v>
      </c>
      <c r="I2400">
        <v>43129</v>
      </c>
      <c r="J2400">
        <v>171</v>
      </c>
      <c r="K2400">
        <v>125.5</v>
      </c>
      <c r="L2400">
        <v>1</v>
      </c>
      <c r="M2400">
        <v>4204.25</v>
      </c>
      <c r="N2400">
        <v>2090.931</v>
      </c>
      <c r="O2400">
        <v>2090.931</v>
      </c>
      <c r="P2400">
        <v>125.5</v>
      </c>
      <c r="Q2400">
        <v>33.5</v>
      </c>
      <c r="R2400">
        <v>2113.319</v>
      </c>
      <c r="S2400">
        <v>2018</v>
      </c>
      <c r="T2400">
        <v>7</v>
      </c>
      <c r="U2400">
        <v>29</v>
      </c>
    </row>
    <row r="2401" spans="1:21" x14ac:dyDescent="0.3">
      <c r="A2401" s="5" t="s">
        <v>168</v>
      </c>
      <c r="B2401" s="5" t="s">
        <v>206</v>
      </c>
      <c r="C2401" s="5" t="s">
        <v>103</v>
      </c>
      <c r="D2401" s="5" t="s">
        <v>307</v>
      </c>
      <c r="E2401" s="5" t="s">
        <v>172</v>
      </c>
      <c r="F2401" s="6">
        <v>43300</v>
      </c>
      <c r="G2401" s="5" t="s">
        <v>148</v>
      </c>
      <c r="H2401" s="5" t="s">
        <v>201</v>
      </c>
      <c r="I2401">
        <v>43120</v>
      </c>
      <c r="J2401">
        <v>180</v>
      </c>
      <c r="K2401">
        <v>261</v>
      </c>
      <c r="L2401">
        <v>2</v>
      </c>
      <c r="M2401">
        <v>8743.5</v>
      </c>
      <c r="N2401">
        <v>7196.6130000000003</v>
      </c>
      <c r="O2401">
        <v>3598.306</v>
      </c>
      <c r="P2401">
        <v>130.5</v>
      </c>
      <c r="Q2401">
        <v>33.5</v>
      </c>
      <c r="R2401">
        <v>1546.8869999999999</v>
      </c>
      <c r="S2401">
        <v>2018</v>
      </c>
      <c r="T2401">
        <v>7</v>
      </c>
      <c r="U2401">
        <v>29</v>
      </c>
    </row>
    <row r="2402" spans="1:21" x14ac:dyDescent="0.3">
      <c r="A2402" s="5" t="s">
        <v>168</v>
      </c>
      <c r="B2402" s="5" t="s">
        <v>206</v>
      </c>
      <c r="C2402" s="5" t="s">
        <v>103</v>
      </c>
      <c r="D2402" s="5" t="s">
        <v>307</v>
      </c>
      <c r="E2402" s="5" t="s">
        <v>172</v>
      </c>
      <c r="F2402" s="6">
        <v>43300</v>
      </c>
      <c r="G2402" s="5" t="s">
        <v>148</v>
      </c>
      <c r="H2402" s="5" t="s">
        <v>217</v>
      </c>
      <c r="I2402">
        <v>43120</v>
      </c>
      <c r="J2402">
        <v>180</v>
      </c>
      <c r="K2402">
        <v>1172</v>
      </c>
      <c r="L2402">
        <v>10</v>
      </c>
      <c r="M2402">
        <v>39262</v>
      </c>
      <c r="N2402">
        <v>35983.063000000002</v>
      </c>
      <c r="O2402">
        <v>3598.306</v>
      </c>
      <c r="P2402">
        <v>117.2</v>
      </c>
      <c r="Q2402">
        <v>33.5</v>
      </c>
      <c r="R2402">
        <v>3278.9369999999999</v>
      </c>
      <c r="S2402">
        <v>2018</v>
      </c>
      <c r="T2402">
        <v>7</v>
      </c>
      <c r="U2402">
        <v>29</v>
      </c>
    </row>
    <row r="2403" spans="1:21" x14ac:dyDescent="0.3">
      <c r="A2403" s="5" t="s">
        <v>168</v>
      </c>
      <c r="B2403" s="5" t="s">
        <v>206</v>
      </c>
      <c r="C2403" s="5" t="s">
        <v>103</v>
      </c>
      <c r="D2403" s="5" t="s">
        <v>307</v>
      </c>
      <c r="E2403" s="5" t="s">
        <v>172</v>
      </c>
      <c r="F2403" s="6">
        <v>43300</v>
      </c>
      <c r="G2403" s="5" t="s">
        <v>148</v>
      </c>
      <c r="H2403" s="5" t="s">
        <v>202</v>
      </c>
      <c r="I2403">
        <v>43120</v>
      </c>
      <c r="J2403">
        <v>180</v>
      </c>
      <c r="K2403">
        <v>1104</v>
      </c>
      <c r="L2403">
        <v>9</v>
      </c>
      <c r="M2403">
        <v>36984</v>
      </c>
      <c r="N2403">
        <v>32384.757000000001</v>
      </c>
      <c r="O2403">
        <v>3598.306</v>
      </c>
      <c r="P2403">
        <v>122.66666666666667</v>
      </c>
      <c r="Q2403">
        <v>33.5</v>
      </c>
      <c r="R2403">
        <v>4599.2430000000004</v>
      </c>
      <c r="S2403">
        <v>2018</v>
      </c>
      <c r="T2403">
        <v>7</v>
      </c>
      <c r="U2403">
        <v>29</v>
      </c>
    </row>
    <row r="2404" spans="1:21" x14ac:dyDescent="0.3">
      <c r="A2404" s="5" t="s">
        <v>168</v>
      </c>
      <c r="B2404" s="5" t="s">
        <v>206</v>
      </c>
      <c r="C2404" s="5" t="s">
        <v>103</v>
      </c>
      <c r="D2404" s="5" t="s">
        <v>307</v>
      </c>
      <c r="E2404" s="5" t="s">
        <v>172</v>
      </c>
      <c r="F2404" s="6">
        <v>43300</v>
      </c>
      <c r="G2404" s="5" t="s">
        <v>148</v>
      </c>
      <c r="H2404" s="5" t="s">
        <v>204</v>
      </c>
      <c r="I2404">
        <v>43120</v>
      </c>
      <c r="J2404">
        <v>180</v>
      </c>
      <c r="K2404">
        <v>395</v>
      </c>
      <c r="L2404">
        <v>3</v>
      </c>
      <c r="M2404">
        <v>13232.5</v>
      </c>
      <c r="N2404">
        <v>10794.919</v>
      </c>
      <c r="O2404">
        <v>3598.306</v>
      </c>
      <c r="P2404">
        <v>131.66666666666666</v>
      </c>
      <c r="Q2404">
        <v>33.5</v>
      </c>
      <c r="R2404">
        <v>2437.5810000000001</v>
      </c>
      <c r="S2404">
        <v>2018</v>
      </c>
      <c r="T2404">
        <v>7</v>
      </c>
      <c r="U2404">
        <v>29</v>
      </c>
    </row>
    <row r="2405" spans="1:21" x14ac:dyDescent="0.3">
      <c r="A2405" s="5" t="s">
        <v>168</v>
      </c>
      <c r="B2405" s="5" t="s">
        <v>206</v>
      </c>
      <c r="C2405" s="5" t="s">
        <v>103</v>
      </c>
      <c r="D2405" s="5" t="s">
        <v>307</v>
      </c>
      <c r="E2405" s="5" t="s">
        <v>172</v>
      </c>
      <c r="F2405" s="6">
        <v>43300</v>
      </c>
      <c r="G2405" s="5" t="s">
        <v>148</v>
      </c>
      <c r="H2405" s="5" t="s">
        <v>216</v>
      </c>
      <c r="I2405">
        <v>43120</v>
      </c>
      <c r="J2405">
        <v>180</v>
      </c>
      <c r="K2405">
        <v>234</v>
      </c>
      <c r="L2405">
        <v>2</v>
      </c>
      <c r="M2405">
        <v>7839</v>
      </c>
      <c r="N2405">
        <v>7196.6130000000003</v>
      </c>
      <c r="O2405">
        <v>3598.306</v>
      </c>
      <c r="P2405">
        <v>117</v>
      </c>
      <c r="Q2405">
        <v>33.5</v>
      </c>
      <c r="R2405">
        <v>642.38699999999994</v>
      </c>
      <c r="S2405">
        <v>2018</v>
      </c>
      <c r="T2405">
        <v>7</v>
      </c>
      <c r="U2405">
        <v>29</v>
      </c>
    </row>
    <row r="2406" spans="1:21" x14ac:dyDescent="0.3">
      <c r="A2406" s="5" t="s">
        <v>168</v>
      </c>
      <c r="B2406" s="5" t="s">
        <v>206</v>
      </c>
      <c r="C2406" s="5" t="s">
        <v>103</v>
      </c>
      <c r="D2406" s="5" t="s">
        <v>307</v>
      </c>
      <c r="E2406" s="5" t="s">
        <v>172</v>
      </c>
      <c r="F2406" s="6">
        <v>43300</v>
      </c>
      <c r="G2406" s="5" t="s">
        <v>148</v>
      </c>
      <c r="H2406" s="5" t="s">
        <v>203</v>
      </c>
      <c r="I2406">
        <v>43120</v>
      </c>
      <c r="J2406">
        <v>180</v>
      </c>
      <c r="K2406">
        <v>116</v>
      </c>
      <c r="L2406">
        <v>1</v>
      </c>
      <c r="M2406">
        <v>3886</v>
      </c>
      <c r="N2406">
        <v>3598.306</v>
      </c>
      <c r="O2406">
        <v>3598.306</v>
      </c>
      <c r="P2406">
        <v>116</v>
      </c>
      <c r="Q2406">
        <v>33.5</v>
      </c>
      <c r="R2406">
        <v>287.69400000000002</v>
      </c>
      <c r="S2406">
        <v>2018</v>
      </c>
      <c r="T2406">
        <v>7</v>
      </c>
      <c r="U2406">
        <v>29</v>
      </c>
    </row>
    <row r="2407" spans="1:21" x14ac:dyDescent="0.3">
      <c r="A2407" s="5" t="s">
        <v>168</v>
      </c>
      <c r="B2407" s="5" t="s">
        <v>206</v>
      </c>
      <c r="C2407" s="5" t="s">
        <v>103</v>
      </c>
      <c r="D2407" s="5" t="s">
        <v>307</v>
      </c>
      <c r="E2407" s="5" t="s">
        <v>172</v>
      </c>
      <c r="F2407" s="6">
        <v>43300</v>
      </c>
      <c r="G2407" s="5" t="s">
        <v>148</v>
      </c>
      <c r="H2407" s="5" t="s">
        <v>231</v>
      </c>
      <c r="I2407">
        <v>43120</v>
      </c>
      <c r="J2407">
        <v>180</v>
      </c>
      <c r="K2407">
        <v>110</v>
      </c>
      <c r="L2407">
        <v>1</v>
      </c>
      <c r="M2407">
        <v>3685</v>
      </c>
      <c r="N2407">
        <v>3598.306</v>
      </c>
      <c r="O2407">
        <v>3598.306</v>
      </c>
      <c r="P2407">
        <v>110</v>
      </c>
      <c r="Q2407">
        <v>33.5</v>
      </c>
      <c r="R2407">
        <v>86.694000000000003</v>
      </c>
      <c r="S2407">
        <v>2018</v>
      </c>
      <c r="T2407">
        <v>7</v>
      </c>
      <c r="U2407">
        <v>29</v>
      </c>
    </row>
    <row r="2408" spans="1:21" x14ac:dyDescent="0.3">
      <c r="A2408" s="5" t="s">
        <v>168</v>
      </c>
      <c r="B2408" s="5" t="s">
        <v>206</v>
      </c>
      <c r="C2408" s="5" t="s">
        <v>103</v>
      </c>
      <c r="D2408" s="5" t="s">
        <v>307</v>
      </c>
      <c r="E2408" s="5" t="s">
        <v>172</v>
      </c>
      <c r="F2408" s="6">
        <v>43300</v>
      </c>
      <c r="G2408" s="5" t="s">
        <v>148</v>
      </c>
      <c r="H2408" s="5" t="s">
        <v>230</v>
      </c>
      <c r="I2408">
        <v>43120</v>
      </c>
      <c r="J2408">
        <v>180</v>
      </c>
      <c r="K2408">
        <v>1249</v>
      </c>
      <c r="L2408">
        <v>9</v>
      </c>
      <c r="M2408">
        <v>41217</v>
      </c>
      <c r="N2408">
        <v>32384.757000000001</v>
      </c>
      <c r="O2408">
        <v>3598.306</v>
      </c>
      <c r="P2408">
        <v>138.77777777777777</v>
      </c>
      <c r="Q2408">
        <v>33</v>
      </c>
      <c r="R2408">
        <v>8832.2430000000004</v>
      </c>
      <c r="S2408">
        <v>2018</v>
      </c>
      <c r="T2408">
        <v>7</v>
      </c>
      <c r="U2408">
        <v>29</v>
      </c>
    </row>
    <row r="2409" spans="1:21" x14ac:dyDescent="0.3">
      <c r="A2409" s="5" t="s">
        <v>168</v>
      </c>
      <c r="B2409" s="5" t="s">
        <v>206</v>
      </c>
      <c r="C2409" s="5" t="s">
        <v>103</v>
      </c>
      <c r="D2409" s="5" t="s">
        <v>307</v>
      </c>
      <c r="E2409" s="5" t="s">
        <v>172</v>
      </c>
      <c r="F2409" s="6">
        <v>43300</v>
      </c>
      <c r="G2409" s="5" t="s">
        <v>148</v>
      </c>
      <c r="H2409" s="5" t="s">
        <v>180</v>
      </c>
      <c r="I2409">
        <v>43120</v>
      </c>
      <c r="J2409">
        <v>180</v>
      </c>
      <c r="K2409">
        <v>95</v>
      </c>
      <c r="L2409">
        <v>1</v>
      </c>
      <c r="M2409">
        <v>3182.5</v>
      </c>
      <c r="N2409">
        <v>3598.306</v>
      </c>
      <c r="O2409">
        <v>3598.306</v>
      </c>
      <c r="P2409">
        <v>95</v>
      </c>
      <c r="Q2409">
        <v>33.5</v>
      </c>
      <c r="R2409">
        <v>-415.80599999999998</v>
      </c>
      <c r="S2409">
        <v>2018</v>
      </c>
      <c r="T2409">
        <v>7</v>
      </c>
      <c r="U2409">
        <v>29</v>
      </c>
    </row>
    <row r="2410" spans="1:21" x14ac:dyDescent="0.3">
      <c r="A2410" s="5" t="s">
        <v>168</v>
      </c>
      <c r="B2410" s="5" t="s">
        <v>206</v>
      </c>
      <c r="C2410" s="5" t="s">
        <v>103</v>
      </c>
      <c r="D2410" s="5" t="s">
        <v>307</v>
      </c>
      <c r="E2410" s="5" t="s">
        <v>172</v>
      </c>
      <c r="F2410" s="6">
        <v>43300</v>
      </c>
      <c r="G2410" s="5" t="s">
        <v>148</v>
      </c>
      <c r="H2410" s="5" t="s">
        <v>221</v>
      </c>
      <c r="I2410">
        <v>43120</v>
      </c>
      <c r="J2410">
        <v>180</v>
      </c>
      <c r="K2410">
        <v>244</v>
      </c>
      <c r="L2410">
        <v>2</v>
      </c>
      <c r="M2410">
        <v>8174</v>
      </c>
      <c r="N2410">
        <v>7196.6130000000003</v>
      </c>
      <c r="O2410">
        <v>3598.306</v>
      </c>
      <c r="P2410">
        <v>122</v>
      </c>
      <c r="Q2410">
        <v>33.5</v>
      </c>
      <c r="R2410">
        <v>977.38699999999994</v>
      </c>
      <c r="S2410">
        <v>2018</v>
      </c>
      <c r="T2410">
        <v>7</v>
      </c>
      <c r="U2410">
        <v>29</v>
      </c>
    </row>
    <row r="2411" spans="1:21" x14ac:dyDescent="0.3">
      <c r="A2411" s="5" t="s">
        <v>168</v>
      </c>
      <c r="B2411" s="5" t="s">
        <v>206</v>
      </c>
      <c r="C2411" s="5" t="s">
        <v>103</v>
      </c>
      <c r="D2411" s="5" t="s">
        <v>307</v>
      </c>
      <c r="E2411" s="5" t="s">
        <v>172</v>
      </c>
      <c r="F2411" s="6">
        <v>43300</v>
      </c>
      <c r="G2411" s="5" t="s">
        <v>148</v>
      </c>
      <c r="H2411" s="5" t="s">
        <v>205</v>
      </c>
      <c r="I2411">
        <v>43120</v>
      </c>
      <c r="J2411">
        <v>180</v>
      </c>
      <c r="K2411">
        <v>402</v>
      </c>
      <c r="L2411">
        <v>3</v>
      </c>
      <c r="M2411">
        <v>13467</v>
      </c>
      <c r="N2411">
        <v>10794.919</v>
      </c>
      <c r="O2411">
        <v>3598.306</v>
      </c>
      <c r="P2411">
        <v>134</v>
      </c>
      <c r="Q2411">
        <v>33.5</v>
      </c>
      <c r="R2411">
        <v>2672.0810000000001</v>
      </c>
      <c r="S2411">
        <v>2018</v>
      </c>
      <c r="T2411">
        <v>7</v>
      </c>
      <c r="U2411">
        <v>29</v>
      </c>
    </row>
    <row r="2412" spans="1:21" x14ac:dyDescent="0.3">
      <c r="A2412" s="5" t="s">
        <v>168</v>
      </c>
      <c r="B2412" s="5" t="s">
        <v>206</v>
      </c>
      <c r="C2412" s="5" t="s">
        <v>103</v>
      </c>
      <c r="D2412" s="5" t="s">
        <v>307</v>
      </c>
      <c r="E2412" s="5" t="s">
        <v>172</v>
      </c>
      <c r="F2412" s="6">
        <v>43300</v>
      </c>
      <c r="G2412" s="5" t="s">
        <v>148</v>
      </c>
      <c r="H2412" s="5" t="s">
        <v>205</v>
      </c>
      <c r="I2412">
        <v>43120</v>
      </c>
      <c r="J2412">
        <v>180</v>
      </c>
      <c r="K2412">
        <v>254</v>
      </c>
      <c r="L2412">
        <v>2</v>
      </c>
      <c r="M2412">
        <v>8509</v>
      </c>
      <c r="N2412">
        <v>7196.6130000000003</v>
      </c>
      <c r="O2412">
        <v>3598.306</v>
      </c>
      <c r="P2412">
        <v>127</v>
      </c>
      <c r="Q2412">
        <v>33.5</v>
      </c>
      <c r="R2412">
        <v>1312.3869999999999</v>
      </c>
      <c r="S2412">
        <v>2018</v>
      </c>
      <c r="T2412">
        <v>7</v>
      </c>
      <c r="U2412">
        <v>29</v>
      </c>
    </row>
    <row r="2413" spans="1:21" x14ac:dyDescent="0.3">
      <c r="A2413" s="5" t="s">
        <v>168</v>
      </c>
      <c r="B2413" s="5" t="s">
        <v>206</v>
      </c>
      <c r="C2413" s="5" t="s">
        <v>103</v>
      </c>
      <c r="D2413" s="5" t="s">
        <v>307</v>
      </c>
      <c r="E2413" s="5" t="s">
        <v>227</v>
      </c>
      <c r="F2413" s="6">
        <v>43300</v>
      </c>
      <c r="G2413" s="5" t="s">
        <v>148</v>
      </c>
      <c r="H2413" s="5" t="s">
        <v>205</v>
      </c>
      <c r="I2413">
        <v>43120</v>
      </c>
      <c r="J2413">
        <v>180</v>
      </c>
      <c r="K2413">
        <v>-254</v>
      </c>
      <c r="L2413">
        <v>-2</v>
      </c>
      <c r="M2413">
        <v>-8509</v>
      </c>
      <c r="N2413">
        <v>-7196.6130000000003</v>
      </c>
      <c r="O2413">
        <v>-3598.306</v>
      </c>
      <c r="P2413">
        <v>127</v>
      </c>
      <c r="Q2413">
        <v>33.5</v>
      </c>
      <c r="R2413">
        <v>-1312.3869999999999</v>
      </c>
      <c r="S2413">
        <v>2018</v>
      </c>
      <c r="T2413">
        <v>7</v>
      </c>
      <c r="U2413">
        <v>29</v>
      </c>
    </row>
    <row r="2414" spans="1:21" x14ac:dyDescent="0.3">
      <c r="A2414" s="5" t="s">
        <v>168</v>
      </c>
      <c r="B2414" s="5" t="s">
        <v>206</v>
      </c>
      <c r="C2414" s="5" t="s">
        <v>103</v>
      </c>
      <c r="D2414" s="5" t="s">
        <v>307</v>
      </c>
      <c r="E2414" s="5" t="s">
        <v>172</v>
      </c>
      <c r="F2414" s="6">
        <v>43300</v>
      </c>
      <c r="G2414" s="5" t="s">
        <v>148</v>
      </c>
      <c r="H2414" s="5" t="s">
        <v>181</v>
      </c>
      <c r="I2414">
        <v>43120</v>
      </c>
      <c r="J2414">
        <v>180</v>
      </c>
      <c r="K2414">
        <v>254</v>
      </c>
      <c r="L2414">
        <v>2</v>
      </c>
      <c r="M2414">
        <v>8509</v>
      </c>
      <c r="N2414">
        <v>7196.6130000000003</v>
      </c>
      <c r="O2414">
        <v>3598.306</v>
      </c>
      <c r="P2414">
        <v>127</v>
      </c>
      <c r="Q2414">
        <v>33.5</v>
      </c>
      <c r="R2414">
        <v>1312.3869999999999</v>
      </c>
      <c r="S2414">
        <v>2018</v>
      </c>
      <c r="T2414">
        <v>7</v>
      </c>
      <c r="U2414">
        <v>29</v>
      </c>
    </row>
    <row r="2415" spans="1:21" x14ac:dyDescent="0.3">
      <c r="A2415" s="5" t="s">
        <v>168</v>
      </c>
      <c r="B2415" s="5" t="s">
        <v>206</v>
      </c>
      <c r="C2415" s="5" t="s">
        <v>103</v>
      </c>
      <c r="D2415" s="5" t="s">
        <v>307</v>
      </c>
      <c r="E2415" s="5" t="s">
        <v>172</v>
      </c>
      <c r="F2415" s="6">
        <v>43300</v>
      </c>
      <c r="G2415" s="5" t="s">
        <v>148</v>
      </c>
      <c r="H2415" s="5" t="s">
        <v>183</v>
      </c>
      <c r="I2415">
        <v>43120</v>
      </c>
      <c r="J2415">
        <v>180</v>
      </c>
      <c r="K2415">
        <v>378</v>
      </c>
      <c r="L2415">
        <v>3</v>
      </c>
      <c r="M2415">
        <v>12663</v>
      </c>
      <c r="N2415">
        <v>10794.919</v>
      </c>
      <c r="O2415">
        <v>3598.306</v>
      </c>
      <c r="P2415">
        <v>126</v>
      </c>
      <c r="Q2415">
        <v>33.5</v>
      </c>
      <c r="R2415">
        <v>1868.0809999999999</v>
      </c>
      <c r="S2415">
        <v>2018</v>
      </c>
      <c r="T2415">
        <v>7</v>
      </c>
      <c r="U2415">
        <v>29</v>
      </c>
    </row>
    <row r="2416" spans="1:21" x14ac:dyDescent="0.3">
      <c r="A2416" s="5" t="s">
        <v>168</v>
      </c>
      <c r="B2416" s="5" t="s">
        <v>206</v>
      </c>
      <c r="C2416" s="5" t="s">
        <v>103</v>
      </c>
      <c r="D2416" s="5" t="s">
        <v>307</v>
      </c>
      <c r="E2416" s="5" t="s">
        <v>172</v>
      </c>
      <c r="F2416" s="6">
        <v>43300</v>
      </c>
      <c r="G2416" s="5" t="s">
        <v>148</v>
      </c>
      <c r="H2416" s="5" t="s">
        <v>238</v>
      </c>
      <c r="I2416">
        <v>43120</v>
      </c>
      <c r="J2416">
        <v>180</v>
      </c>
      <c r="K2416">
        <v>250</v>
      </c>
      <c r="L2416">
        <v>2</v>
      </c>
      <c r="M2416">
        <v>8375</v>
      </c>
      <c r="N2416">
        <v>7196.6130000000003</v>
      </c>
      <c r="O2416">
        <v>3598.306</v>
      </c>
      <c r="P2416">
        <v>125</v>
      </c>
      <c r="Q2416">
        <v>33.5</v>
      </c>
      <c r="R2416">
        <v>1178.3869999999999</v>
      </c>
      <c r="S2416">
        <v>2018</v>
      </c>
      <c r="T2416">
        <v>7</v>
      </c>
      <c r="U2416">
        <v>29</v>
      </c>
    </row>
    <row r="2417" spans="1:21" x14ac:dyDescent="0.3">
      <c r="A2417" s="5" t="s">
        <v>168</v>
      </c>
      <c r="B2417" s="5" t="s">
        <v>206</v>
      </c>
      <c r="C2417" s="5" t="s">
        <v>103</v>
      </c>
      <c r="D2417" s="5" t="s">
        <v>307</v>
      </c>
      <c r="E2417" s="5" t="s">
        <v>172</v>
      </c>
      <c r="F2417" s="6">
        <v>43300</v>
      </c>
      <c r="G2417" s="5" t="s">
        <v>148</v>
      </c>
      <c r="H2417" s="5" t="s">
        <v>184</v>
      </c>
      <c r="I2417">
        <v>43120</v>
      </c>
      <c r="J2417">
        <v>180</v>
      </c>
      <c r="K2417">
        <v>1700</v>
      </c>
      <c r="L2417">
        <v>13</v>
      </c>
      <c r="M2417">
        <v>56100</v>
      </c>
      <c r="N2417">
        <v>46777.982000000004</v>
      </c>
      <c r="O2417">
        <v>3598.306</v>
      </c>
      <c r="P2417">
        <v>130.76923076923077</v>
      </c>
      <c r="Q2417">
        <v>33</v>
      </c>
      <c r="R2417">
        <v>9322.018</v>
      </c>
      <c r="S2417">
        <v>2018</v>
      </c>
      <c r="T2417">
        <v>7</v>
      </c>
      <c r="U2417">
        <v>29</v>
      </c>
    </row>
    <row r="2418" spans="1:21" x14ac:dyDescent="0.3">
      <c r="A2418" s="5" t="s">
        <v>168</v>
      </c>
      <c r="B2418" s="5" t="s">
        <v>206</v>
      </c>
      <c r="C2418" s="5" t="s">
        <v>103</v>
      </c>
      <c r="D2418" s="5" t="s">
        <v>307</v>
      </c>
      <c r="E2418" s="5" t="s">
        <v>172</v>
      </c>
      <c r="F2418" s="6">
        <v>43300</v>
      </c>
      <c r="G2418" s="5" t="s">
        <v>148</v>
      </c>
      <c r="H2418" s="5" t="s">
        <v>185</v>
      </c>
      <c r="I2418">
        <v>43120</v>
      </c>
      <c r="J2418">
        <v>180</v>
      </c>
      <c r="K2418">
        <v>520</v>
      </c>
      <c r="L2418">
        <v>4</v>
      </c>
      <c r="M2418">
        <v>17420</v>
      </c>
      <c r="N2418">
        <v>14393.225</v>
      </c>
      <c r="O2418">
        <v>3598.306</v>
      </c>
      <c r="P2418">
        <v>130</v>
      </c>
      <c r="Q2418">
        <v>33.5</v>
      </c>
      <c r="R2418">
        <v>3026.7750000000001</v>
      </c>
      <c r="S2418">
        <v>2018</v>
      </c>
      <c r="T2418">
        <v>7</v>
      </c>
      <c r="U2418">
        <v>29</v>
      </c>
    </row>
    <row r="2419" spans="1:21" x14ac:dyDescent="0.3">
      <c r="A2419" s="5" t="s">
        <v>168</v>
      </c>
      <c r="B2419" s="5" t="s">
        <v>206</v>
      </c>
      <c r="C2419" s="5" t="s">
        <v>103</v>
      </c>
      <c r="D2419" s="5" t="s">
        <v>307</v>
      </c>
      <c r="E2419" s="5" t="s">
        <v>172</v>
      </c>
      <c r="F2419" s="6">
        <v>43300</v>
      </c>
      <c r="G2419" s="5" t="s">
        <v>148</v>
      </c>
      <c r="H2419" s="5" t="s">
        <v>186</v>
      </c>
      <c r="I2419">
        <v>43120</v>
      </c>
      <c r="J2419">
        <v>180</v>
      </c>
      <c r="K2419">
        <v>248</v>
      </c>
      <c r="L2419">
        <v>2</v>
      </c>
      <c r="M2419">
        <v>8308</v>
      </c>
      <c r="N2419">
        <v>7196.6130000000003</v>
      </c>
      <c r="O2419">
        <v>3598.306</v>
      </c>
      <c r="P2419">
        <v>124</v>
      </c>
      <c r="Q2419">
        <v>33.5</v>
      </c>
      <c r="R2419">
        <v>1111.3869999999999</v>
      </c>
      <c r="S2419">
        <v>2018</v>
      </c>
      <c r="T2419">
        <v>7</v>
      </c>
      <c r="U2419">
        <v>29</v>
      </c>
    </row>
    <row r="2420" spans="1:21" x14ac:dyDescent="0.3">
      <c r="A2420" s="5" t="s">
        <v>168</v>
      </c>
      <c r="B2420" s="5" t="s">
        <v>206</v>
      </c>
      <c r="C2420" s="5" t="s">
        <v>103</v>
      </c>
      <c r="D2420" s="5" t="s">
        <v>307</v>
      </c>
      <c r="E2420" s="5" t="s">
        <v>172</v>
      </c>
      <c r="F2420" s="6">
        <v>43300</v>
      </c>
      <c r="G2420" s="5" t="s">
        <v>148</v>
      </c>
      <c r="H2420" s="5" t="s">
        <v>284</v>
      </c>
      <c r="I2420">
        <v>43120</v>
      </c>
      <c r="J2420">
        <v>180</v>
      </c>
      <c r="K2420">
        <v>280</v>
      </c>
      <c r="L2420">
        <v>2</v>
      </c>
      <c r="M2420">
        <v>9380</v>
      </c>
      <c r="N2420">
        <v>7196.6130000000003</v>
      </c>
      <c r="O2420">
        <v>3598.306</v>
      </c>
      <c r="P2420">
        <v>140</v>
      </c>
      <c r="Q2420">
        <v>33.5</v>
      </c>
      <c r="R2420">
        <v>2183.3870000000002</v>
      </c>
      <c r="S2420">
        <v>2018</v>
      </c>
      <c r="T2420">
        <v>7</v>
      </c>
      <c r="U2420">
        <v>29</v>
      </c>
    </row>
    <row r="2421" spans="1:21" x14ac:dyDescent="0.3">
      <c r="A2421" s="5" t="s">
        <v>168</v>
      </c>
      <c r="B2421" s="5" t="s">
        <v>206</v>
      </c>
      <c r="C2421" s="5" t="s">
        <v>103</v>
      </c>
      <c r="D2421" s="5" t="s">
        <v>307</v>
      </c>
      <c r="E2421" s="5" t="s">
        <v>172</v>
      </c>
      <c r="F2421" s="6">
        <v>43300</v>
      </c>
      <c r="G2421" s="5" t="s">
        <v>148</v>
      </c>
      <c r="H2421" s="5" t="s">
        <v>173</v>
      </c>
      <c r="I2421">
        <v>43120</v>
      </c>
      <c r="J2421">
        <v>180</v>
      </c>
      <c r="K2421">
        <v>140</v>
      </c>
      <c r="L2421">
        <v>1</v>
      </c>
      <c r="M2421">
        <v>4900</v>
      </c>
      <c r="N2421">
        <v>3598.306</v>
      </c>
      <c r="O2421">
        <v>3598.306</v>
      </c>
      <c r="P2421">
        <v>140</v>
      </c>
      <c r="Q2421">
        <v>35</v>
      </c>
      <c r="R2421">
        <v>1301.694</v>
      </c>
      <c r="S2421">
        <v>2018</v>
      </c>
      <c r="T2421">
        <v>7</v>
      </c>
      <c r="U2421">
        <v>29</v>
      </c>
    </row>
    <row r="2422" spans="1:21" x14ac:dyDescent="0.3">
      <c r="A2422" s="5" t="s">
        <v>168</v>
      </c>
      <c r="B2422" s="5" t="s">
        <v>206</v>
      </c>
      <c r="C2422" s="5" t="s">
        <v>103</v>
      </c>
      <c r="D2422" s="5" t="s">
        <v>307</v>
      </c>
      <c r="E2422" s="5" t="s">
        <v>172</v>
      </c>
      <c r="F2422" s="6">
        <v>43300</v>
      </c>
      <c r="G2422" s="5" t="s">
        <v>148</v>
      </c>
      <c r="H2422" s="5" t="s">
        <v>173</v>
      </c>
      <c r="I2422">
        <v>43120</v>
      </c>
      <c r="J2422">
        <v>180</v>
      </c>
      <c r="K2422">
        <v>120</v>
      </c>
      <c r="L2422">
        <v>1</v>
      </c>
      <c r="M2422">
        <v>4200</v>
      </c>
      <c r="N2422">
        <v>3598.306</v>
      </c>
      <c r="O2422">
        <v>3598.306</v>
      </c>
      <c r="P2422">
        <v>120</v>
      </c>
      <c r="Q2422">
        <v>35</v>
      </c>
      <c r="R2422">
        <v>601.69399999999996</v>
      </c>
      <c r="S2422">
        <v>2018</v>
      </c>
      <c r="T2422">
        <v>7</v>
      </c>
      <c r="U2422">
        <v>29</v>
      </c>
    </row>
    <row r="2423" spans="1:21" x14ac:dyDescent="0.3">
      <c r="A2423" s="5" t="s">
        <v>168</v>
      </c>
      <c r="B2423" s="5" t="s">
        <v>206</v>
      </c>
      <c r="C2423" s="5" t="s">
        <v>103</v>
      </c>
      <c r="D2423" s="5" t="s">
        <v>307</v>
      </c>
      <c r="E2423" s="5" t="s">
        <v>172</v>
      </c>
      <c r="F2423" s="6">
        <v>43300</v>
      </c>
      <c r="G2423" s="5" t="s">
        <v>148</v>
      </c>
      <c r="H2423" s="5" t="s">
        <v>194</v>
      </c>
      <c r="I2423">
        <v>43120</v>
      </c>
      <c r="J2423">
        <v>180</v>
      </c>
      <c r="K2423">
        <v>297.39999999999998</v>
      </c>
      <c r="L2423">
        <v>2</v>
      </c>
      <c r="M2423">
        <v>9814.2000000000007</v>
      </c>
      <c r="N2423">
        <v>7196.6130000000003</v>
      </c>
      <c r="O2423">
        <v>3598.306</v>
      </c>
      <c r="P2423">
        <v>148.69999999999999</v>
      </c>
      <c r="Q2423">
        <v>33</v>
      </c>
      <c r="R2423">
        <v>2617.587</v>
      </c>
      <c r="S2423">
        <v>2018</v>
      </c>
      <c r="T2423">
        <v>7</v>
      </c>
      <c r="U2423">
        <v>29</v>
      </c>
    </row>
    <row r="2424" spans="1:21" x14ac:dyDescent="0.3">
      <c r="A2424" s="5" t="s">
        <v>168</v>
      </c>
      <c r="B2424" s="5" t="s">
        <v>206</v>
      </c>
      <c r="C2424" s="5" t="s">
        <v>103</v>
      </c>
      <c r="D2424" s="5" t="s">
        <v>307</v>
      </c>
      <c r="E2424" s="5" t="s">
        <v>172</v>
      </c>
      <c r="F2424" s="6">
        <v>43300</v>
      </c>
      <c r="G2424" s="5" t="s">
        <v>148</v>
      </c>
      <c r="H2424" s="5" t="s">
        <v>173</v>
      </c>
      <c r="I2424">
        <v>43120</v>
      </c>
      <c r="J2424">
        <v>180</v>
      </c>
      <c r="K2424">
        <v>86.8</v>
      </c>
      <c r="L2424">
        <v>1</v>
      </c>
      <c r="M2424">
        <v>3038</v>
      </c>
      <c r="N2424">
        <v>3598.306</v>
      </c>
      <c r="O2424">
        <v>3598.306</v>
      </c>
      <c r="P2424">
        <v>86.8</v>
      </c>
      <c r="Q2424">
        <v>35</v>
      </c>
      <c r="R2424">
        <v>-560.30600000000004</v>
      </c>
      <c r="S2424">
        <v>2018</v>
      </c>
      <c r="T2424">
        <v>7</v>
      </c>
      <c r="U2424">
        <v>29</v>
      </c>
    </row>
    <row r="2425" spans="1:21" x14ac:dyDescent="0.3">
      <c r="A2425" s="5" t="s">
        <v>168</v>
      </c>
      <c r="B2425" s="5" t="s">
        <v>206</v>
      </c>
      <c r="C2425" s="5" t="s">
        <v>105</v>
      </c>
      <c r="D2425" s="5" t="s">
        <v>310</v>
      </c>
      <c r="E2425" s="5" t="s">
        <v>172</v>
      </c>
      <c r="F2425" s="6">
        <v>43300</v>
      </c>
      <c r="G2425" s="5" t="s">
        <v>148</v>
      </c>
      <c r="H2425" s="5" t="s">
        <v>190</v>
      </c>
      <c r="I2425">
        <v>43140</v>
      </c>
      <c r="J2425">
        <v>160</v>
      </c>
      <c r="K2425">
        <v>118.4</v>
      </c>
      <c r="L2425">
        <v>1</v>
      </c>
      <c r="M2425">
        <v>3848</v>
      </c>
      <c r="N2425">
        <v>2106.91</v>
      </c>
      <c r="O2425">
        <v>2106.91</v>
      </c>
      <c r="P2425">
        <v>118.4</v>
      </c>
      <c r="Q2425">
        <v>32.5</v>
      </c>
      <c r="R2425">
        <v>1741.09</v>
      </c>
      <c r="S2425">
        <v>2018</v>
      </c>
      <c r="T2425">
        <v>7</v>
      </c>
      <c r="U2425">
        <v>29</v>
      </c>
    </row>
    <row r="2426" spans="1:21" x14ac:dyDescent="0.3">
      <c r="A2426" s="5" t="s">
        <v>168</v>
      </c>
      <c r="B2426" s="5" t="s">
        <v>206</v>
      </c>
      <c r="C2426" s="5" t="s">
        <v>110</v>
      </c>
      <c r="D2426" s="5" t="s">
        <v>306</v>
      </c>
      <c r="E2426" s="5" t="s">
        <v>172</v>
      </c>
      <c r="F2426" s="6">
        <v>43300</v>
      </c>
      <c r="G2426" s="5" t="s">
        <v>148</v>
      </c>
      <c r="H2426" s="5" t="s">
        <v>190</v>
      </c>
      <c r="I2426">
        <v>43114</v>
      </c>
      <c r="J2426">
        <v>186</v>
      </c>
      <c r="K2426">
        <v>118.4</v>
      </c>
      <c r="L2426">
        <v>1</v>
      </c>
      <c r="M2426">
        <v>3848</v>
      </c>
      <c r="N2426">
        <v>3272.3049999999998</v>
      </c>
      <c r="O2426">
        <v>3272.3049999999998</v>
      </c>
      <c r="P2426">
        <v>118.4</v>
      </c>
      <c r="Q2426">
        <v>32.5</v>
      </c>
      <c r="R2426">
        <v>575.69500000000005</v>
      </c>
      <c r="S2426">
        <v>2018</v>
      </c>
      <c r="T2426">
        <v>7</v>
      </c>
      <c r="U2426">
        <v>29</v>
      </c>
    </row>
    <row r="2427" spans="1:21" x14ac:dyDescent="0.3">
      <c r="A2427" s="5" t="s">
        <v>168</v>
      </c>
      <c r="B2427" s="5" t="s">
        <v>206</v>
      </c>
      <c r="C2427" s="5" t="s">
        <v>110</v>
      </c>
      <c r="D2427" s="5" t="s">
        <v>306</v>
      </c>
      <c r="E2427" s="5" t="s">
        <v>227</v>
      </c>
      <c r="F2427" s="6">
        <v>43300</v>
      </c>
      <c r="G2427" s="5" t="s">
        <v>148</v>
      </c>
      <c r="H2427" s="5" t="s">
        <v>190</v>
      </c>
      <c r="I2427">
        <v>43114</v>
      </c>
      <c r="J2427">
        <v>186</v>
      </c>
      <c r="K2427">
        <v>-118.4</v>
      </c>
      <c r="L2427">
        <v>-1</v>
      </c>
      <c r="M2427">
        <v>-3848</v>
      </c>
      <c r="N2427">
        <v>-3272.3049999999998</v>
      </c>
      <c r="O2427">
        <v>-3272.3049999999998</v>
      </c>
      <c r="P2427">
        <v>118.4</v>
      </c>
      <c r="Q2427">
        <v>32.5</v>
      </c>
      <c r="R2427">
        <v>-575.69500000000005</v>
      </c>
      <c r="S2427">
        <v>2018</v>
      </c>
      <c r="T2427">
        <v>7</v>
      </c>
      <c r="U2427">
        <v>29</v>
      </c>
    </row>
    <row r="2428" spans="1:21" x14ac:dyDescent="0.3">
      <c r="A2428" s="5" t="s">
        <v>168</v>
      </c>
      <c r="B2428" s="5" t="s">
        <v>206</v>
      </c>
      <c r="C2428" s="5" t="s">
        <v>110</v>
      </c>
      <c r="D2428" s="5" t="s">
        <v>306</v>
      </c>
      <c r="E2428" s="5" t="s">
        <v>172</v>
      </c>
      <c r="F2428" s="6">
        <v>43300</v>
      </c>
      <c r="G2428" s="5" t="s">
        <v>148</v>
      </c>
      <c r="H2428" s="5" t="s">
        <v>229</v>
      </c>
      <c r="I2428">
        <v>43114</v>
      </c>
      <c r="J2428">
        <v>186</v>
      </c>
      <c r="K2428">
        <v>832.8</v>
      </c>
      <c r="L2428">
        <v>7</v>
      </c>
      <c r="M2428">
        <v>26233.200000000001</v>
      </c>
      <c r="N2428">
        <v>22906.136999999999</v>
      </c>
      <c r="O2428">
        <v>3272.3049999999998</v>
      </c>
      <c r="P2428">
        <v>118.97142857142856</v>
      </c>
      <c r="Q2428">
        <v>31.5</v>
      </c>
      <c r="R2428">
        <v>3327.0630000000001</v>
      </c>
      <c r="S2428">
        <v>2018</v>
      </c>
      <c r="T2428">
        <v>7</v>
      </c>
      <c r="U2428">
        <v>29</v>
      </c>
    </row>
    <row r="2429" spans="1:21" x14ac:dyDescent="0.3">
      <c r="A2429" s="5" t="s">
        <v>168</v>
      </c>
      <c r="B2429" s="5" t="s">
        <v>206</v>
      </c>
      <c r="C2429" s="5" t="s">
        <v>110</v>
      </c>
      <c r="D2429" s="5" t="s">
        <v>306</v>
      </c>
      <c r="E2429" s="5" t="s">
        <v>172</v>
      </c>
      <c r="F2429" s="6">
        <v>43300</v>
      </c>
      <c r="G2429" s="5" t="s">
        <v>148</v>
      </c>
      <c r="H2429" s="5" t="s">
        <v>178</v>
      </c>
      <c r="I2429">
        <v>43114</v>
      </c>
      <c r="J2429">
        <v>186</v>
      </c>
      <c r="K2429">
        <v>103.6</v>
      </c>
      <c r="L2429">
        <v>1</v>
      </c>
      <c r="M2429">
        <v>3418.8</v>
      </c>
      <c r="N2429">
        <v>3272.3049999999998</v>
      </c>
      <c r="O2429">
        <v>3272.3049999999998</v>
      </c>
      <c r="P2429">
        <v>103.6</v>
      </c>
      <c r="Q2429">
        <v>33</v>
      </c>
      <c r="R2429">
        <v>146.495</v>
      </c>
      <c r="S2429">
        <v>2018</v>
      </c>
      <c r="T2429">
        <v>7</v>
      </c>
      <c r="U2429">
        <v>29</v>
      </c>
    </row>
    <row r="2430" spans="1:21" x14ac:dyDescent="0.3">
      <c r="A2430" s="5" t="s">
        <v>168</v>
      </c>
      <c r="B2430" s="5" t="s">
        <v>206</v>
      </c>
      <c r="C2430" s="5" t="s">
        <v>110</v>
      </c>
      <c r="D2430" s="5" t="s">
        <v>306</v>
      </c>
      <c r="E2430" s="5" t="s">
        <v>172</v>
      </c>
      <c r="F2430" s="6">
        <v>43300</v>
      </c>
      <c r="G2430" s="5" t="s">
        <v>148</v>
      </c>
      <c r="H2430" s="5" t="s">
        <v>197</v>
      </c>
      <c r="I2430">
        <v>43114</v>
      </c>
      <c r="J2430">
        <v>186</v>
      </c>
      <c r="K2430">
        <v>334.4</v>
      </c>
      <c r="L2430">
        <v>3</v>
      </c>
      <c r="M2430">
        <v>11035.2</v>
      </c>
      <c r="N2430">
        <v>9816.9159999999993</v>
      </c>
      <c r="O2430">
        <v>3272.3049999999998</v>
      </c>
      <c r="P2430">
        <v>111.46666666666665</v>
      </c>
      <c r="Q2430">
        <v>33</v>
      </c>
      <c r="R2430">
        <v>1218.2840000000001</v>
      </c>
      <c r="S2430">
        <v>2018</v>
      </c>
      <c r="T2430">
        <v>7</v>
      </c>
      <c r="U2430">
        <v>29</v>
      </c>
    </row>
    <row r="2431" spans="1:21" x14ac:dyDescent="0.3">
      <c r="A2431" s="5" t="s">
        <v>168</v>
      </c>
      <c r="B2431" s="5" t="s">
        <v>206</v>
      </c>
      <c r="C2431" s="5" t="s">
        <v>110</v>
      </c>
      <c r="D2431" s="5" t="s">
        <v>306</v>
      </c>
      <c r="E2431" s="5" t="s">
        <v>172</v>
      </c>
      <c r="F2431" s="6">
        <v>43300</v>
      </c>
      <c r="G2431" s="5" t="s">
        <v>148</v>
      </c>
      <c r="H2431" s="5" t="s">
        <v>197</v>
      </c>
      <c r="I2431">
        <v>43114</v>
      </c>
      <c r="J2431">
        <v>186</v>
      </c>
      <c r="K2431">
        <v>124.8</v>
      </c>
      <c r="L2431">
        <v>1</v>
      </c>
      <c r="M2431">
        <v>4118.3999999999996</v>
      </c>
      <c r="N2431">
        <v>3272.3049999999998</v>
      </c>
      <c r="O2431">
        <v>3272.3049999999998</v>
      </c>
      <c r="P2431">
        <v>124.8</v>
      </c>
      <c r="Q2431">
        <v>33</v>
      </c>
      <c r="R2431">
        <v>846.09500000000003</v>
      </c>
      <c r="S2431">
        <v>2018</v>
      </c>
      <c r="T2431">
        <v>7</v>
      </c>
      <c r="U2431">
        <v>29</v>
      </c>
    </row>
    <row r="2432" spans="1:21" x14ac:dyDescent="0.3">
      <c r="A2432" s="5" t="s">
        <v>168</v>
      </c>
      <c r="B2432" s="5" t="s">
        <v>206</v>
      </c>
      <c r="C2432" s="5" t="s">
        <v>110</v>
      </c>
      <c r="D2432" s="5" t="s">
        <v>306</v>
      </c>
      <c r="E2432" s="5" t="s">
        <v>172</v>
      </c>
      <c r="F2432" s="6">
        <v>43300</v>
      </c>
      <c r="G2432" s="5" t="s">
        <v>148</v>
      </c>
      <c r="H2432" s="5" t="s">
        <v>197</v>
      </c>
      <c r="I2432">
        <v>43114</v>
      </c>
      <c r="J2432">
        <v>186</v>
      </c>
      <c r="K2432">
        <v>117</v>
      </c>
      <c r="L2432">
        <v>1</v>
      </c>
      <c r="M2432">
        <v>3861</v>
      </c>
      <c r="N2432">
        <v>3272.3049999999998</v>
      </c>
      <c r="O2432">
        <v>3272.3049999999998</v>
      </c>
      <c r="P2432">
        <v>117</v>
      </c>
      <c r="Q2432">
        <v>33</v>
      </c>
      <c r="R2432">
        <v>588.69500000000005</v>
      </c>
      <c r="S2432">
        <v>2018</v>
      </c>
      <c r="T2432">
        <v>7</v>
      </c>
      <c r="U2432">
        <v>29</v>
      </c>
    </row>
    <row r="2433" spans="1:21" x14ac:dyDescent="0.3">
      <c r="A2433" s="5" t="s">
        <v>168</v>
      </c>
      <c r="B2433" s="5" t="s">
        <v>206</v>
      </c>
      <c r="C2433" s="5" t="s">
        <v>110</v>
      </c>
      <c r="D2433" s="5" t="s">
        <v>306</v>
      </c>
      <c r="E2433" s="5" t="s">
        <v>172</v>
      </c>
      <c r="F2433" s="6">
        <v>43300</v>
      </c>
      <c r="G2433" s="5" t="s">
        <v>148</v>
      </c>
      <c r="H2433" s="5" t="s">
        <v>208</v>
      </c>
      <c r="I2433">
        <v>43114</v>
      </c>
      <c r="J2433">
        <v>186</v>
      </c>
      <c r="K2433">
        <v>98</v>
      </c>
      <c r="L2433">
        <v>1</v>
      </c>
      <c r="M2433">
        <v>3234</v>
      </c>
      <c r="N2433">
        <v>3272.3049999999998</v>
      </c>
      <c r="O2433">
        <v>3272.3049999999998</v>
      </c>
      <c r="P2433">
        <v>98</v>
      </c>
      <c r="Q2433">
        <v>33</v>
      </c>
      <c r="R2433">
        <v>-38.305</v>
      </c>
      <c r="S2433">
        <v>2018</v>
      </c>
      <c r="T2433">
        <v>7</v>
      </c>
      <c r="U2433">
        <v>29</v>
      </c>
    </row>
    <row r="2434" spans="1:21" x14ac:dyDescent="0.3">
      <c r="A2434" s="5" t="s">
        <v>168</v>
      </c>
      <c r="B2434" s="5" t="s">
        <v>206</v>
      </c>
      <c r="C2434" s="5" t="s">
        <v>110</v>
      </c>
      <c r="D2434" s="5" t="s">
        <v>306</v>
      </c>
      <c r="E2434" s="5" t="s">
        <v>172</v>
      </c>
      <c r="F2434" s="6">
        <v>43300</v>
      </c>
      <c r="G2434" s="5" t="s">
        <v>148</v>
      </c>
      <c r="H2434" s="5" t="s">
        <v>209</v>
      </c>
      <c r="I2434">
        <v>43114</v>
      </c>
      <c r="J2434">
        <v>186</v>
      </c>
      <c r="K2434">
        <v>229</v>
      </c>
      <c r="L2434">
        <v>2</v>
      </c>
      <c r="M2434">
        <v>7557</v>
      </c>
      <c r="N2434">
        <v>6544.61</v>
      </c>
      <c r="O2434">
        <v>3272.3049999999998</v>
      </c>
      <c r="P2434">
        <v>114.5</v>
      </c>
      <c r="Q2434">
        <v>33</v>
      </c>
      <c r="R2434">
        <v>1012.39</v>
      </c>
      <c r="S2434">
        <v>2018</v>
      </c>
      <c r="T2434">
        <v>7</v>
      </c>
      <c r="U2434">
        <v>29</v>
      </c>
    </row>
    <row r="2435" spans="1:21" x14ac:dyDescent="0.3">
      <c r="A2435" s="5" t="s">
        <v>168</v>
      </c>
      <c r="B2435" s="5" t="s">
        <v>206</v>
      </c>
      <c r="C2435" s="5" t="s">
        <v>110</v>
      </c>
      <c r="D2435" s="5" t="s">
        <v>306</v>
      </c>
      <c r="E2435" s="5" t="s">
        <v>172</v>
      </c>
      <c r="F2435" s="6">
        <v>43300</v>
      </c>
      <c r="G2435" s="5" t="s">
        <v>148</v>
      </c>
      <c r="H2435" s="5" t="s">
        <v>173</v>
      </c>
      <c r="I2435">
        <v>43114</v>
      </c>
      <c r="J2435">
        <v>186</v>
      </c>
      <c r="K2435">
        <v>1375.4</v>
      </c>
      <c r="L2435">
        <v>12</v>
      </c>
      <c r="M2435">
        <v>48139</v>
      </c>
      <c r="N2435">
        <v>39267.663</v>
      </c>
      <c r="O2435">
        <v>3272.3049999999998</v>
      </c>
      <c r="P2435">
        <v>114.61666666666667</v>
      </c>
      <c r="Q2435">
        <v>35</v>
      </c>
      <c r="R2435">
        <v>8871.3369999999995</v>
      </c>
      <c r="S2435">
        <v>2018</v>
      </c>
      <c r="T2435">
        <v>7</v>
      </c>
      <c r="U2435">
        <v>29</v>
      </c>
    </row>
    <row r="2436" spans="1:21" x14ac:dyDescent="0.3">
      <c r="A2436" s="5" t="s">
        <v>168</v>
      </c>
      <c r="B2436" s="5" t="s">
        <v>206</v>
      </c>
      <c r="C2436" s="5" t="s">
        <v>110</v>
      </c>
      <c r="D2436" s="5" t="s">
        <v>306</v>
      </c>
      <c r="E2436" s="5" t="s">
        <v>172</v>
      </c>
      <c r="F2436" s="6">
        <v>43300</v>
      </c>
      <c r="G2436" s="5" t="s">
        <v>148</v>
      </c>
      <c r="H2436" s="5" t="s">
        <v>173</v>
      </c>
      <c r="I2436">
        <v>43114</v>
      </c>
      <c r="J2436">
        <v>186</v>
      </c>
      <c r="K2436">
        <v>262</v>
      </c>
      <c r="L2436">
        <v>2</v>
      </c>
      <c r="M2436">
        <v>9170</v>
      </c>
      <c r="N2436">
        <v>6544.61</v>
      </c>
      <c r="O2436">
        <v>3272.3049999999998</v>
      </c>
      <c r="P2436">
        <v>131</v>
      </c>
      <c r="Q2436">
        <v>35</v>
      </c>
      <c r="R2436">
        <v>2625.39</v>
      </c>
      <c r="S2436">
        <v>2018</v>
      </c>
      <c r="T2436">
        <v>7</v>
      </c>
      <c r="U2436">
        <v>29</v>
      </c>
    </row>
    <row r="2437" spans="1:21" x14ac:dyDescent="0.3">
      <c r="A2437" s="5" t="s">
        <v>168</v>
      </c>
      <c r="B2437" s="5" t="s">
        <v>175</v>
      </c>
      <c r="C2437" s="5" t="s">
        <v>86</v>
      </c>
      <c r="D2437" s="5" t="s">
        <v>281</v>
      </c>
      <c r="E2437" s="5" t="s">
        <v>172</v>
      </c>
      <c r="F2437" s="6">
        <v>43302</v>
      </c>
      <c r="G2437" s="5" t="s">
        <v>148</v>
      </c>
      <c r="H2437" s="5" t="s">
        <v>173</v>
      </c>
      <c r="I2437">
        <v>43124</v>
      </c>
      <c r="J2437">
        <v>178</v>
      </c>
      <c r="K2437">
        <v>110</v>
      </c>
      <c r="L2437">
        <v>1</v>
      </c>
      <c r="M2437">
        <v>3850</v>
      </c>
      <c r="N2437">
        <v>2494.6860000000001</v>
      </c>
      <c r="O2437">
        <v>2494.6860000000001</v>
      </c>
      <c r="P2437">
        <v>110</v>
      </c>
      <c r="Q2437">
        <v>35</v>
      </c>
      <c r="R2437">
        <v>1355.3140000000001</v>
      </c>
      <c r="S2437">
        <v>2018</v>
      </c>
      <c r="T2437">
        <v>7</v>
      </c>
      <c r="U2437">
        <v>29</v>
      </c>
    </row>
    <row r="2438" spans="1:21" x14ac:dyDescent="0.3">
      <c r="A2438" s="5" t="s">
        <v>168</v>
      </c>
      <c r="B2438" s="5" t="s">
        <v>175</v>
      </c>
      <c r="C2438" s="5" t="s">
        <v>86</v>
      </c>
      <c r="D2438" s="5" t="s">
        <v>281</v>
      </c>
      <c r="E2438" s="5" t="s">
        <v>172</v>
      </c>
      <c r="F2438" s="6">
        <v>43302</v>
      </c>
      <c r="G2438" s="5" t="s">
        <v>148</v>
      </c>
      <c r="H2438" s="5" t="s">
        <v>173</v>
      </c>
      <c r="I2438">
        <v>43124</v>
      </c>
      <c r="J2438">
        <v>178</v>
      </c>
      <c r="K2438">
        <v>612.5</v>
      </c>
      <c r="L2438">
        <v>5</v>
      </c>
      <c r="M2438">
        <v>21437.5</v>
      </c>
      <c r="N2438">
        <v>12473.429</v>
      </c>
      <c r="O2438">
        <v>2494.6860000000001</v>
      </c>
      <c r="P2438">
        <v>122.5</v>
      </c>
      <c r="Q2438">
        <v>35</v>
      </c>
      <c r="R2438">
        <v>8964.0709999999999</v>
      </c>
      <c r="S2438">
        <v>2018</v>
      </c>
      <c r="T2438">
        <v>7</v>
      </c>
      <c r="U2438">
        <v>29</v>
      </c>
    </row>
    <row r="2439" spans="1:21" x14ac:dyDescent="0.3">
      <c r="A2439" s="5" t="s">
        <v>168</v>
      </c>
      <c r="B2439" s="5" t="s">
        <v>175</v>
      </c>
      <c r="C2439" s="5" t="s">
        <v>86</v>
      </c>
      <c r="D2439" s="5" t="s">
        <v>281</v>
      </c>
      <c r="E2439" s="5" t="s">
        <v>172</v>
      </c>
      <c r="F2439" s="6">
        <v>43302</v>
      </c>
      <c r="G2439" s="5" t="s">
        <v>148</v>
      </c>
      <c r="H2439" s="5" t="s">
        <v>235</v>
      </c>
      <c r="I2439">
        <v>43124</v>
      </c>
      <c r="J2439">
        <v>178</v>
      </c>
      <c r="K2439">
        <v>115</v>
      </c>
      <c r="L2439">
        <v>1</v>
      </c>
      <c r="M2439">
        <v>3795</v>
      </c>
      <c r="N2439">
        <v>2494.6860000000001</v>
      </c>
      <c r="O2439">
        <v>2494.6860000000001</v>
      </c>
      <c r="P2439">
        <v>115</v>
      </c>
      <c r="Q2439">
        <v>33</v>
      </c>
      <c r="R2439">
        <v>1300.3140000000001</v>
      </c>
      <c r="S2439">
        <v>2018</v>
      </c>
      <c r="T2439">
        <v>7</v>
      </c>
      <c r="U2439">
        <v>29</v>
      </c>
    </row>
    <row r="2440" spans="1:21" x14ac:dyDescent="0.3">
      <c r="A2440" s="5" t="s">
        <v>168</v>
      </c>
      <c r="B2440" s="5" t="s">
        <v>175</v>
      </c>
      <c r="C2440" s="5" t="s">
        <v>88</v>
      </c>
      <c r="D2440" s="5" t="s">
        <v>276</v>
      </c>
      <c r="E2440" s="5" t="s">
        <v>172</v>
      </c>
      <c r="F2440" s="6">
        <v>43302</v>
      </c>
      <c r="G2440" s="5" t="s">
        <v>148</v>
      </c>
      <c r="H2440" s="5" t="s">
        <v>229</v>
      </c>
      <c r="I2440">
        <v>43129</v>
      </c>
      <c r="J2440">
        <v>173</v>
      </c>
      <c r="K2440">
        <v>886.5</v>
      </c>
      <c r="L2440">
        <v>7</v>
      </c>
      <c r="M2440">
        <v>29254.5</v>
      </c>
      <c r="N2440">
        <v>14636.52</v>
      </c>
      <c r="O2440">
        <v>2090.931</v>
      </c>
      <c r="P2440">
        <v>126.64285714285714</v>
      </c>
      <c r="Q2440">
        <v>33</v>
      </c>
      <c r="R2440">
        <v>14617.98</v>
      </c>
      <c r="S2440">
        <v>2018</v>
      </c>
      <c r="T2440">
        <v>7</v>
      </c>
      <c r="U2440">
        <v>29</v>
      </c>
    </row>
    <row r="2441" spans="1:21" x14ac:dyDescent="0.3">
      <c r="A2441" s="5" t="s">
        <v>168</v>
      </c>
      <c r="B2441" s="5" t="s">
        <v>175</v>
      </c>
      <c r="C2441" s="5" t="s">
        <v>88</v>
      </c>
      <c r="D2441" s="5" t="s">
        <v>276</v>
      </c>
      <c r="E2441" s="5" t="s">
        <v>172</v>
      </c>
      <c r="F2441" s="6">
        <v>43302</v>
      </c>
      <c r="G2441" s="5" t="s">
        <v>148</v>
      </c>
      <c r="H2441" s="5" t="s">
        <v>194</v>
      </c>
      <c r="I2441">
        <v>43129</v>
      </c>
      <c r="J2441">
        <v>173</v>
      </c>
      <c r="K2441">
        <v>353.5</v>
      </c>
      <c r="L2441">
        <v>3</v>
      </c>
      <c r="M2441">
        <v>11665.5</v>
      </c>
      <c r="N2441">
        <v>6272.7939999999999</v>
      </c>
      <c r="O2441">
        <v>2090.931</v>
      </c>
      <c r="P2441">
        <v>117.83333333333333</v>
      </c>
      <c r="Q2441">
        <v>33</v>
      </c>
      <c r="R2441">
        <v>5392.7060000000001</v>
      </c>
      <c r="S2441">
        <v>2018</v>
      </c>
      <c r="T2441">
        <v>7</v>
      </c>
      <c r="U2441">
        <v>29</v>
      </c>
    </row>
    <row r="2442" spans="1:21" x14ac:dyDescent="0.3">
      <c r="A2442" s="5" t="s">
        <v>168</v>
      </c>
      <c r="B2442" s="5" t="s">
        <v>175</v>
      </c>
      <c r="C2442" s="5" t="s">
        <v>88</v>
      </c>
      <c r="D2442" s="5" t="s">
        <v>276</v>
      </c>
      <c r="E2442" s="5" t="s">
        <v>172</v>
      </c>
      <c r="F2442" s="6">
        <v>43302</v>
      </c>
      <c r="G2442" s="5" t="s">
        <v>148</v>
      </c>
      <c r="H2442" s="5" t="s">
        <v>303</v>
      </c>
      <c r="I2442">
        <v>43129</v>
      </c>
      <c r="J2442">
        <v>173</v>
      </c>
      <c r="K2442">
        <v>558</v>
      </c>
      <c r="L2442">
        <v>5</v>
      </c>
      <c r="M2442">
        <v>18414</v>
      </c>
      <c r="N2442">
        <v>10454.656999999999</v>
      </c>
      <c r="O2442">
        <v>2090.931</v>
      </c>
      <c r="P2442">
        <v>111.6</v>
      </c>
      <c r="Q2442">
        <v>33</v>
      </c>
      <c r="R2442">
        <v>7959.3429999999998</v>
      </c>
      <c r="S2442">
        <v>2018</v>
      </c>
      <c r="T2442">
        <v>7</v>
      </c>
      <c r="U2442">
        <v>29</v>
      </c>
    </row>
    <row r="2443" spans="1:21" x14ac:dyDescent="0.3">
      <c r="A2443" s="5" t="s">
        <v>168</v>
      </c>
      <c r="B2443" s="5" t="s">
        <v>175</v>
      </c>
      <c r="C2443" s="5" t="s">
        <v>88</v>
      </c>
      <c r="D2443" s="5" t="s">
        <v>276</v>
      </c>
      <c r="E2443" s="5" t="s">
        <v>172</v>
      </c>
      <c r="F2443" s="6">
        <v>43302</v>
      </c>
      <c r="G2443" s="5" t="s">
        <v>148</v>
      </c>
      <c r="H2443" s="5" t="s">
        <v>173</v>
      </c>
      <c r="I2443">
        <v>43129</v>
      </c>
      <c r="J2443">
        <v>173</v>
      </c>
      <c r="K2443">
        <v>333.5</v>
      </c>
      <c r="L2443">
        <v>3</v>
      </c>
      <c r="M2443">
        <v>11672.5</v>
      </c>
      <c r="N2443">
        <v>6272.7939999999999</v>
      </c>
      <c r="O2443">
        <v>2090.931</v>
      </c>
      <c r="P2443">
        <v>111.16666666666667</v>
      </c>
      <c r="Q2443">
        <v>35</v>
      </c>
      <c r="R2443">
        <v>5399.7060000000001</v>
      </c>
      <c r="S2443">
        <v>2018</v>
      </c>
      <c r="T2443">
        <v>7</v>
      </c>
      <c r="U2443">
        <v>29</v>
      </c>
    </row>
    <row r="2444" spans="1:21" x14ac:dyDescent="0.3">
      <c r="A2444" s="5" t="s">
        <v>168</v>
      </c>
      <c r="B2444" s="5" t="s">
        <v>175</v>
      </c>
      <c r="C2444" s="5" t="s">
        <v>88</v>
      </c>
      <c r="D2444" s="5" t="s">
        <v>276</v>
      </c>
      <c r="E2444" s="5" t="s">
        <v>172</v>
      </c>
      <c r="F2444" s="6">
        <v>43302</v>
      </c>
      <c r="G2444" s="5" t="s">
        <v>148</v>
      </c>
      <c r="H2444" s="5" t="s">
        <v>178</v>
      </c>
      <c r="I2444">
        <v>43129</v>
      </c>
      <c r="J2444">
        <v>173</v>
      </c>
      <c r="K2444">
        <v>193.5</v>
      </c>
      <c r="L2444">
        <v>2</v>
      </c>
      <c r="M2444">
        <v>6385.5</v>
      </c>
      <c r="N2444">
        <v>4181.8630000000003</v>
      </c>
      <c r="O2444">
        <v>2090.931</v>
      </c>
      <c r="P2444">
        <v>96.75</v>
      </c>
      <c r="Q2444">
        <v>33</v>
      </c>
      <c r="R2444">
        <v>2203.6370000000002</v>
      </c>
      <c r="S2444">
        <v>2018</v>
      </c>
      <c r="T2444">
        <v>7</v>
      </c>
      <c r="U2444">
        <v>29</v>
      </c>
    </row>
    <row r="2445" spans="1:21" x14ac:dyDescent="0.3">
      <c r="A2445" s="5" t="s">
        <v>168</v>
      </c>
      <c r="B2445" s="5" t="s">
        <v>175</v>
      </c>
      <c r="C2445" s="5" t="s">
        <v>88</v>
      </c>
      <c r="D2445" s="5" t="s">
        <v>276</v>
      </c>
      <c r="E2445" s="5" t="s">
        <v>172</v>
      </c>
      <c r="F2445" s="6">
        <v>43302</v>
      </c>
      <c r="G2445" s="5" t="s">
        <v>148</v>
      </c>
      <c r="H2445" s="5" t="s">
        <v>198</v>
      </c>
      <c r="I2445">
        <v>43129</v>
      </c>
      <c r="J2445">
        <v>173</v>
      </c>
      <c r="K2445">
        <v>358</v>
      </c>
      <c r="L2445">
        <v>3</v>
      </c>
      <c r="M2445">
        <v>11814</v>
      </c>
      <c r="N2445">
        <v>6272.7939999999999</v>
      </c>
      <c r="O2445">
        <v>2090.931</v>
      </c>
      <c r="P2445">
        <v>119.33333333333333</v>
      </c>
      <c r="Q2445">
        <v>33</v>
      </c>
      <c r="R2445">
        <v>5541.2060000000001</v>
      </c>
      <c r="S2445">
        <v>2018</v>
      </c>
      <c r="T2445">
        <v>7</v>
      </c>
      <c r="U2445">
        <v>29</v>
      </c>
    </row>
    <row r="2446" spans="1:21" x14ac:dyDescent="0.3">
      <c r="A2446" s="5" t="s">
        <v>168</v>
      </c>
      <c r="B2446" s="5" t="s">
        <v>175</v>
      </c>
      <c r="C2446" s="5" t="s">
        <v>88</v>
      </c>
      <c r="D2446" s="5" t="s">
        <v>276</v>
      </c>
      <c r="E2446" s="5" t="s">
        <v>172</v>
      </c>
      <c r="F2446" s="6">
        <v>43302</v>
      </c>
      <c r="G2446" s="5" t="s">
        <v>148</v>
      </c>
      <c r="H2446" s="5" t="s">
        <v>197</v>
      </c>
      <c r="I2446">
        <v>43129</v>
      </c>
      <c r="J2446">
        <v>173</v>
      </c>
      <c r="K2446">
        <v>873</v>
      </c>
      <c r="L2446">
        <v>8</v>
      </c>
      <c r="M2446">
        <v>28825.5</v>
      </c>
      <c r="N2446">
        <v>16727.451000000001</v>
      </c>
      <c r="O2446">
        <v>2090.931</v>
      </c>
      <c r="P2446">
        <v>109.125</v>
      </c>
      <c r="Q2446">
        <v>33.018900000000002</v>
      </c>
      <c r="R2446">
        <v>12098.049000000001</v>
      </c>
      <c r="S2446">
        <v>2018</v>
      </c>
      <c r="T2446">
        <v>7</v>
      </c>
      <c r="U2446">
        <v>29</v>
      </c>
    </row>
    <row r="2447" spans="1:21" x14ac:dyDescent="0.3">
      <c r="A2447" s="5" t="s">
        <v>168</v>
      </c>
      <c r="B2447" s="5" t="s">
        <v>175</v>
      </c>
      <c r="C2447" s="5" t="s">
        <v>88</v>
      </c>
      <c r="D2447" s="5" t="s">
        <v>276</v>
      </c>
      <c r="E2447" s="5" t="s">
        <v>172</v>
      </c>
      <c r="F2447" s="6">
        <v>43302</v>
      </c>
      <c r="G2447" s="5" t="s">
        <v>148</v>
      </c>
      <c r="H2447" s="5" t="s">
        <v>209</v>
      </c>
      <c r="I2447">
        <v>43129</v>
      </c>
      <c r="J2447">
        <v>173</v>
      </c>
      <c r="K2447">
        <v>305.5</v>
      </c>
      <c r="L2447">
        <v>3</v>
      </c>
      <c r="M2447">
        <v>10081.5</v>
      </c>
      <c r="N2447">
        <v>6272.7939999999999</v>
      </c>
      <c r="O2447">
        <v>2090.931</v>
      </c>
      <c r="P2447">
        <v>101.83333333333333</v>
      </c>
      <c r="Q2447">
        <v>33</v>
      </c>
      <c r="R2447">
        <v>3808.7060000000001</v>
      </c>
      <c r="S2447">
        <v>2018</v>
      </c>
      <c r="T2447">
        <v>7</v>
      </c>
      <c r="U2447">
        <v>29</v>
      </c>
    </row>
    <row r="2448" spans="1:21" x14ac:dyDescent="0.3">
      <c r="A2448" s="5" t="s">
        <v>168</v>
      </c>
      <c r="B2448" s="5" t="s">
        <v>175</v>
      </c>
      <c r="C2448" s="5" t="s">
        <v>88</v>
      </c>
      <c r="D2448" s="5" t="s">
        <v>276</v>
      </c>
      <c r="E2448" s="5" t="s">
        <v>172</v>
      </c>
      <c r="F2448" s="6">
        <v>43302</v>
      </c>
      <c r="G2448" s="5" t="s">
        <v>148</v>
      </c>
      <c r="H2448" s="5" t="s">
        <v>208</v>
      </c>
      <c r="I2448">
        <v>43129</v>
      </c>
      <c r="J2448">
        <v>173</v>
      </c>
      <c r="K2448">
        <v>106.5</v>
      </c>
      <c r="L2448">
        <v>1</v>
      </c>
      <c r="M2448">
        <v>3514.5</v>
      </c>
      <c r="N2448">
        <v>2090.931</v>
      </c>
      <c r="O2448">
        <v>2090.931</v>
      </c>
      <c r="P2448">
        <v>106.5</v>
      </c>
      <c r="Q2448">
        <v>33</v>
      </c>
      <c r="R2448">
        <v>1423.569</v>
      </c>
      <c r="S2448">
        <v>2018</v>
      </c>
      <c r="T2448">
        <v>7</v>
      </c>
      <c r="U2448">
        <v>29</v>
      </c>
    </row>
    <row r="2449" spans="1:21" x14ac:dyDescent="0.3">
      <c r="A2449" s="5" t="s">
        <v>168</v>
      </c>
      <c r="B2449" s="5" t="s">
        <v>206</v>
      </c>
      <c r="C2449" s="5" t="s">
        <v>103</v>
      </c>
      <c r="D2449" s="5" t="s">
        <v>307</v>
      </c>
      <c r="E2449" s="5" t="s">
        <v>172</v>
      </c>
      <c r="F2449" s="6">
        <v>43302</v>
      </c>
      <c r="G2449" s="5" t="s">
        <v>148</v>
      </c>
      <c r="H2449" s="5" t="s">
        <v>178</v>
      </c>
      <c r="I2449">
        <v>43120</v>
      </c>
      <c r="J2449">
        <v>182</v>
      </c>
      <c r="K2449">
        <v>395.8</v>
      </c>
      <c r="L2449">
        <v>3</v>
      </c>
      <c r="M2449">
        <v>13061.4</v>
      </c>
      <c r="N2449">
        <v>10794.919</v>
      </c>
      <c r="O2449">
        <v>3598.306</v>
      </c>
      <c r="P2449">
        <v>131.93333333333334</v>
      </c>
      <c r="Q2449">
        <v>33</v>
      </c>
      <c r="R2449">
        <v>2266.4810000000002</v>
      </c>
      <c r="S2449">
        <v>2018</v>
      </c>
      <c r="T2449">
        <v>7</v>
      </c>
      <c r="U2449">
        <v>29</v>
      </c>
    </row>
    <row r="2450" spans="1:21" x14ac:dyDescent="0.3">
      <c r="A2450" s="5" t="s">
        <v>168</v>
      </c>
      <c r="B2450" s="5" t="s">
        <v>206</v>
      </c>
      <c r="C2450" s="5" t="s">
        <v>103</v>
      </c>
      <c r="D2450" s="5" t="s">
        <v>307</v>
      </c>
      <c r="E2450" s="5" t="s">
        <v>172</v>
      </c>
      <c r="F2450" s="6">
        <v>43302</v>
      </c>
      <c r="G2450" s="5" t="s">
        <v>148</v>
      </c>
      <c r="H2450" s="5" t="s">
        <v>197</v>
      </c>
      <c r="I2450">
        <v>43120</v>
      </c>
      <c r="J2450">
        <v>182</v>
      </c>
      <c r="K2450">
        <v>531.79999999999995</v>
      </c>
      <c r="L2450">
        <v>4</v>
      </c>
      <c r="M2450">
        <v>17549.400000000001</v>
      </c>
      <c r="N2450">
        <v>14393.225</v>
      </c>
      <c r="O2450">
        <v>3598.306</v>
      </c>
      <c r="P2450">
        <v>132.94999999999999</v>
      </c>
      <c r="Q2450">
        <v>33</v>
      </c>
      <c r="R2450">
        <v>3156.1750000000002</v>
      </c>
      <c r="S2450">
        <v>2018</v>
      </c>
      <c r="T2450">
        <v>7</v>
      </c>
      <c r="U2450">
        <v>29</v>
      </c>
    </row>
    <row r="2451" spans="1:21" x14ac:dyDescent="0.3">
      <c r="A2451" s="5" t="s">
        <v>168</v>
      </c>
      <c r="B2451" s="5" t="s">
        <v>206</v>
      </c>
      <c r="C2451" s="5" t="s">
        <v>103</v>
      </c>
      <c r="D2451" s="5" t="s">
        <v>307</v>
      </c>
      <c r="E2451" s="5" t="s">
        <v>172</v>
      </c>
      <c r="F2451" s="6">
        <v>43302</v>
      </c>
      <c r="G2451" s="5" t="s">
        <v>148</v>
      </c>
      <c r="H2451" s="5" t="s">
        <v>209</v>
      </c>
      <c r="I2451">
        <v>43120</v>
      </c>
      <c r="J2451">
        <v>182</v>
      </c>
      <c r="K2451">
        <v>375.6</v>
      </c>
      <c r="L2451">
        <v>3</v>
      </c>
      <c r="M2451">
        <v>12394.8</v>
      </c>
      <c r="N2451">
        <v>10794.919</v>
      </c>
      <c r="O2451">
        <v>3598.306</v>
      </c>
      <c r="P2451">
        <v>125.2</v>
      </c>
      <c r="Q2451">
        <v>33</v>
      </c>
      <c r="R2451">
        <v>1599.8810000000001</v>
      </c>
      <c r="S2451">
        <v>2018</v>
      </c>
      <c r="T2451">
        <v>7</v>
      </c>
      <c r="U2451">
        <v>29</v>
      </c>
    </row>
    <row r="2452" spans="1:21" x14ac:dyDescent="0.3">
      <c r="A2452" s="5" t="s">
        <v>168</v>
      </c>
      <c r="B2452" s="5" t="s">
        <v>206</v>
      </c>
      <c r="C2452" s="5" t="s">
        <v>103</v>
      </c>
      <c r="D2452" s="5" t="s">
        <v>307</v>
      </c>
      <c r="E2452" s="5" t="s">
        <v>172</v>
      </c>
      <c r="F2452" s="6">
        <v>43302</v>
      </c>
      <c r="G2452" s="5" t="s">
        <v>148</v>
      </c>
      <c r="H2452" s="5" t="s">
        <v>235</v>
      </c>
      <c r="I2452">
        <v>43120</v>
      </c>
      <c r="J2452">
        <v>182</v>
      </c>
      <c r="K2452">
        <v>102.8</v>
      </c>
      <c r="L2452">
        <v>1</v>
      </c>
      <c r="M2452">
        <v>3392.4</v>
      </c>
      <c r="N2452">
        <v>3598.306</v>
      </c>
      <c r="O2452">
        <v>3598.306</v>
      </c>
      <c r="P2452">
        <v>102.8</v>
      </c>
      <c r="Q2452">
        <v>33</v>
      </c>
      <c r="R2452">
        <v>-205.90600000000001</v>
      </c>
      <c r="S2452">
        <v>2018</v>
      </c>
      <c r="T2452">
        <v>7</v>
      </c>
      <c r="U2452">
        <v>29</v>
      </c>
    </row>
    <row r="2453" spans="1:21" x14ac:dyDescent="0.3">
      <c r="A2453" s="5" t="s">
        <v>168</v>
      </c>
      <c r="B2453" s="5" t="s">
        <v>206</v>
      </c>
      <c r="C2453" s="5" t="s">
        <v>103</v>
      </c>
      <c r="D2453" s="5" t="s">
        <v>307</v>
      </c>
      <c r="E2453" s="5" t="s">
        <v>172</v>
      </c>
      <c r="F2453" s="6">
        <v>43302</v>
      </c>
      <c r="G2453" s="5" t="s">
        <v>148</v>
      </c>
      <c r="H2453" s="5" t="s">
        <v>190</v>
      </c>
      <c r="I2453">
        <v>43120</v>
      </c>
      <c r="J2453">
        <v>182</v>
      </c>
      <c r="K2453">
        <v>115</v>
      </c>
      <c r="L2453">
        <v>1</v>
      </c>
      <c r="M2453">
        <v>3795</v>
      </c>
      <c r="N2453">
        <v>3598.306</v>
      </c>
      <c r="O2453">
        <v>3598.306</v>
      </c>
      <c r="P2453">
        <v>115</v>
      </c>
      <c r="Q2453">
        <v>33</v>
      </c>
      <c r="R2453">
        <v>196.69399999999999</v>
      </c>
      <c r="S2453">
        <v>2018</v>
      </c>
      <c r="T2453">
        <v>7</v>
      </c>
      <c r="U2453">
        <v>29</v>
      </c>
    </row>
    <row r="2454" spans="1:21" x14ac:dyDescent="0.3">
      <c r="A2454" s="5" t="s">
        <v>168</v>
      </c>
      <c r="B2454" s="5" t="s">
        <v>206</v>
      </c>
      <c r="C2454" s="5" t="s">
        <v>103</v>
      </c>
      <c r="D2454" s="5" t="s">
        <v>307</v>
      </c>
      <c r="E2454" s="5" t="s">
        <v>172</v>
      </c>
      <c r="F2454" s="6">
        <v>43302</v>
      </c>
      <c r="G2454" s="5" t="s">
        <v>148</v>
      </c>
      <c r="H2454" s="5" t="s">
        <v>311</v>
      </c>
      <c r="I2454">
        <v>43120</v>
      </c>
      <c r="J2454">
        <v>182</v>
      </c>
      <c r="K2454">
        <v>120</v>
      </c>
      <c r="L2454">
        <v>1</v>
      </c>
      <c r="M2454">
        <v>3960</v>
      </c>
      <c r="N2454">
        <v>3598.306</v>
      </c>
      <c r="O2454">
        <v>3598.306</v>
      </c>
      <c r="P2454">
        <v>120</v>
      </c>
      <c r="Q2454">
        <v>33</v>
      </c>
      <c r="R2454">
        <v>361.69400000000002</v>
      </c>
      <c r="S2454">
        <v>2018</v>
      </c>
      <c r="T2454">
        <v>7</v>
      </c>
      <c r="U2454">
        <v>29</v>
      </c>
    </row>
    <row r="2455" spans="1:21" x14ac:dyDescent="0.3">
      <c r="A2455" s="5" t="s">
        <v>168</v>
      </c>
      <c r="B2455" s="5" t="s">
        <v>206</v>
      </c>
      <c r="C2455" s="5" t="s">
        <v>103</v>
      </c>
      <c r="D2455" s="5" t="s">
        <v>307</v>
      </c>
      <c r="E2455" s="5" t="s">
        <v>172</v>
      </c>
      <c r="F2455" s="6">
        <v>43302</v>
      </c>
      <c r="G2455" s="5" t="s">
        <v>148</v>
      </c>
      <c r="H2455" s="5" t="s">
        <v>173</v>
      </c>
      <c r="I2455">
        <v>43120</v>
      </c>
      <c r="J2455">
        <v>182</v>
      </c>
      <c r="K2455">
        <v>2434.4</v>
      </c>
      <c r="L2455">
        <v>19</v>
      </c>
      <c r="M2455">
        <v>85204</v>
      </c>
      <c r="N2455">
        <v>68367.820000000007</v>
      </c>
      <c r="O2455">
        <v>3598.306</v>
      </c>
      <c r="P2455">
        <v>128.12631578947369</v>
      </c>
      <c r="Q2455">
        <v>35</v>
      </c>
      <c r="R2455">
        <v>16836.18</v>
      </c>
      <c r="S2455">
        <v>2018</v>
      </c>
      <c r="T2455">
        <v>7</v>
      </c>
      <c r="U2455">
        <v>29</v>
      </c>
    </row>
    <row r="2456" spans="1:21" x14ac:dyDescent="0.3">
      <c r="A2456" s="5" t="s">
        <v>168</v>
      </c>
      <c r="B2456" s="5" t="s">
        <v>206</v>
      </c>
      <c r="C2456" s="5" t="s">
        <v>104</v>
      </c>
      <c r="D2456" s="5" t="s">
        <v>312</v>
      </c>
      <c r="E2456" s="5" t="s">
        <v>172</v>
      </c>
      <c r="F2456" s="6">
        <v>43302</v>
      </c>
      <c r="G2456" s="5" t="s">
        <v>148</v>
      </c>
      <c r="H2456" s="5" t="s">
        <v>173</v>
      </c>
      <c r="I2456">
        <v>43129</v>
      </c>
      <c r="J2456">
        <v>173</v>
      </c>
      <c r="K2456">
        <v>467.6</v>
      </c>
      <c r="L2456">
        <v>5</v>
      </c>
      <c r="M2456">
        <v>16366</v>
      </c>
      <c r="N2456">
        <v>11395.744000000001</v>
      </c>
      <c r="O2456">
        <v>2279.1489999999999</v>
      </c>
      <c r="P2456">
        <v>93.52000000000001</v>
      </c>
      <c r="Q2456">
        <v>35</v>
      </c>
      <c r="R2456">
        <v>4970.2560000000003</v>
      </c>
      <c r="S2456">
        <v>2018</v>
      </c>
      <c r="T2456">
        <v>7</v>
      </c>
      <c r="U2456">
        <v>29</v>
      </c>
    </row>
    <row r="2457" spans="1:21" x14ac:dyDescent="0.3">
      <c r="A2457" s="5" t="s">
        <v>168</v>
      </c>
      <c r="B2457" s="5" t="s">
        <v>206</v>
      </c>
      <c r="C2457" s="5" t="s">
        <v>103</v>
      </c>
      <c r="D2457" s="5" t="s">
        <v>307</v>
      </c>
      <c r="E2457" s="5" t="s">
        <v>172</v>
      </c>
      <c r="F2457" s="6">
        <v>43304</v>
      </c>
      <c r="G2457" s="5" t="s">
        <v>148</v>
      </c>
      <c r="H2457" s="5" t="s">
        <v>201</v>
      </c>
      <c r="I2457">
        <v>43120</v>
      </c>
      <c r="J2457">
        <v>184</v>
      </c>
      <c r="K2457">
        <v>229</v>
      </c>
      <c r="L2457">
        <v>2</v>
      </c>
      <c r="M2457">
        <v>7671.5</v>
      </c>
      <c r="N2457">
        <v>7196.6130000000003</v>
      </c>
      <c r="O2457">
        <v>3598.306</v>
      </c>
      <c r="P2457">
        <v>114.5</v>
      </c>
      <c r="Q2457">
        <v>33.5</v>
      </c>
      <c r="R2457">
        <v>474.887</v>
      </c>
      <c r="S2457">
        <v>2018</v>
      </c>
      <c r="T2457">
        <v>7</v>
      </c>
      <c r="U2457">
        <v>30</v>
      </c>
    </row>
    <row r="2458" spans="1:21" x14ac:dyDescent="0.3">
      <c r="A2458" s="5" t="s">
        <v>168</v>
      </c>
      <c r="B2458" s="5" t="s">
        <v>206</v>
      </c>
      <c r="C2458" s="5" t="s">
        <v>103</v>
      </c>
      <c r="D2458" s="5" t="s">
        <v>307</v>
      </c>
      <c r="E2458" s="5" t="s">
        <v>172</v>
      </c>
      <c r="F2458" s="6">
        <v>43304</v>
      </c>
      <c r="G2458" s="5" t="s">
        <v>148</v>
      </c>
      <c r="H2458" s="5" t="s">
        <v>204</v>
      </c>
      <c r="I2458">
        <v>43120</v>
      </c>
      <c r="J2458">
        <v>184</v>
      </c>
      <c r="K2458">
        <v>450</v>
      </c>
      <c r="L2458">
        <v>4</v>
      </c>
      <c r="M2458">
        <v>15075</v>
      </c>
      <c r="N2458">
        <v>14393.225</v>
      </c>
      <c r="O2458">
        <v>3598.306</v>
      </c>
      <c r="P2458">
        <v>112.5</v>
      </c>
      <c r="Q2458">
        <v>33.5</v>
      </c>
      <c r="R2458">
        <v>681.77499999999998</v>
      </c>
      <c r="S2458">
        <v>2018</v>
      </c>
      <c r="T2458">
        <v>7</v>
      </c>
      <c r="U2458">
        <v>30</v>
      </c>
    </row>
    <row r="2459" spans="1:21" x14ac:dyDescent="0.3">
      <c r="A2459" s="5" t="s">
        <v>168</v>
      </c>
      <c r="B2459" s="5" t="s">
        <v>206</v>
      </c>
      <c r="C2459" s="5" t="s">
        <v>103</v>
      </c>
      <c r="D2459" s="5" t="s">
        <v>307</v>
      </c>
      <c r="E2459" s="5" t="s">
        <v>172</v>
      </c>
      <c r="F2459" s="6">
        <v>43304</v>
      </c>
      <c r="G2459" s="5" t="s">
        <v>148</v>
      </c>
      <c r="H2459" s="5" t="s">
        <v>218</v>
      </c>
      <c r="I2459">
        <v>43120</v>
      </c>
      <c r="J2459">
        <v>184</v>
      </c>
      <c r="K2459">
        <v>616</v>
      </c>
      <c r="L2459">
        <v>5</v>
      </c>
      <c r="M2459">
        <v>20636</v>
      </c>
      <c r="N2459">
        <v>17991.531999999999</v>
      </c>
      <c r="O2459">
        <v>3598.306</v>
      </c>
      <c r="P2459">
        <v>123.2</v>
      </c>
      <c r="Q2459">
        <v>33.5</v>
      </c>
      <c r="R2459">
        <v>2644.4679999999998</v>
      </c>
      <c r="S2459">
        <v>2018</v>
      </c>
      <c r="T2459">
        <v>7</v>
      </c>
      <c r="U2459">
        <v>30</v>
      </c>
    </row>
    <row r="2460" spans="1:21" x14ac:dyDescent="0.3">
      <c r="A2460" s="5" t="s">
        <v>168</v>
      </c>
      <c r="B2460" s="5" t="s">
        <v>206</v>
      </c>
      <c r="C2460" s="5" t="s">
        <v>103</v>
      </c>
      <c r="D2460" s="5" t="s">
        <v>307</v>
      </c>
      <c r="E2460" s="5" t="s">
        <v>172</v>
      </c>
      <c r="F2460" s="6">
        <v>43304</v>
      </c>
      <c r="G2460" s="5" t="s">
        <v>148</v>
      </c>
      <c r="H2460" s="5" t="s">
        <v>203</v>
      </c>
      <c r="I2460">
        <v>43120</v>
      </c>
      <c r="J2460">
        <v>184</v>
      </c>
      <c r="K2460">
        <v>215</v>
      </c>
      <c r="L2460">
        <v>2</v>
      </c>
      <c r="M2460">
        <v>7202.5</v>
      </c>
      <c r="N2460">
        <v>7196.6130000000003</v>
      </c>
      <c r="O2460">
        <v>3598.306</v>
      </c>
      <c r="P2460">
        <v>107.5</v>
      </c>
      <c r="Q2460">
        <v>33.5</v>
      </c>
      <c r="R2460">
        <v>5.8869999999999996</v>
      </c>
      <c r="S2460">
        <v>2018</v>
      </c>
      <c r="T2460">
        <v>7</v>
      </c>
      <c r="U2460">
        <v>30</v>
      </c>
    </row>
    <row r="2461" spans="1:21" x14ac:dyDescent="0.3">
      <c r="A2461" s="5" t="s">
        <v>168</v>
      </c>
      <c r="B2461" s="5" t="s">
        <v>206</v>
      </c>
      <c r="C2461" s="5" t="s">
        <v>103</v>
      </c>
      <c r="D2461" s="5" t="s">
        <v>307</v>
      </c>
      <c r="E2461" s="5" t="s">
        <v>172</v>
      </c>
      <c r="F2461" s="6">
        <v>43304</v>
      </c>
      <c r="G2461" s="5" t="s">
        <v>148</v>
      </c>
      <c r="H2461" s="5" t="s">
        <v>226</v>
      </c>
      <c r="I2461">
        <v>43120</v>
      </c>
      <c r="J2461">
        <v>184</v>
      </c>
      <c r="K2461">
        <v>338</v>
      </c>
      <c r="L2461">
        <v>3</v>
      </c>
      <c r="M2461">
        <v>11323</v>
      </c>
      <c r="N2461">
        <v>10794.919</v>
      </c>
      <c r="O2461">
        <v>3598.306</v>
      </c>
      <c r="P2461">
        <v>112.66666666666667</v>
      </c>
      <c r="Q2461">
        <v>33.5</v>
      </c>
      <c r="R2461">
        <v>528.08100000000002</v>
      </c>
      <c r="S2461">
        <v>2018</v>
      </c>
      <c r="T2461">
        <v>7</v>
      </c>
      <c r="U2461">
        <v>30</v>
      </c>
    </row>
    <row r="2462" spans="1:21" x14ac:dyDescent="0.3">
      <c r="A2462" s="5" t="s">
        <v>168</v>
      </c>
      <c r="B2462" s="5" t="s">
        <v>206</v>
      </c>
      <c r="C2462" s="5" t="s">
        <v>103</v>
      </c>
      <c r="D2462" s="5" t="s">
        <v>307</v>
      </c>
      <c r="E2462" s="5" t="s">
        <v>172</v>
      </c>
      <c r="F2462" s="6">
        <v>43304</v>
      </c>
      <c r="G2462" s="5" t="s">
        <v>148</v>
      </c>
      <c r="H2462" s="5" t="s">
        <v>191</v>
      </c>
      <c r="I2462">
        <v>43120</v>
      </c>
      <c r="J2462">
        <v>184</v>
      </c>
      <c r="K2462">
        <v>500</v>
      </c>
      <c r="L2462">
        <v>4</v>
      </c>
      <c r="M2462">
        <v>16750</v>
      </c>
      <c r="N2462">
        <v>14393.225</v>
      </c>
      <c r="O2462">
        <v>3598.306</v>
      </c>
      <c r="P2462">
        <v>125</v>
      </c>
      <c r="Q2462">
        <v>33.5</v>
      </c>
      <c r="R2462">
        <v>2356.7750000000001</v>
      </c>
      <c r="S2462">
        <v>2018</v>
      </c>
      <c r="T2462">
        <v>7</v>
      </c>
      <c r="U2462">
        <v>30</v>
      </c>
    </row>
    <row r="2463" spans="1:21" x14ac:dyDescent="0.3">
      <c r="A2463" s="5" t="s">
        <v>168</v>
      </c>
      <c r="B2463" s="5" t="s">
        <v>206</v>
      </c>
      <c r="C2463" s="5" t="s">
        <v>103</v>
      </c>
      <c r="D2463" s="5" t="s">
        <v>307</v>
      </c>
      <c r="E2463" s="5" t="s">
        <v>172</v>
      </c>
      <c r="F2463" s="6">
        <v>43304</v>
      </c>
      <c r="G2463" s="5" t="s">
        <v>148</v>
      </c>
      <c r="H2463" s="5" t="s">
        <v>187</v>
      </c>
      <c r="I2463">
        <v>43120</v>
      </c>
      <c r="J2463">
        <v>184</v>
      </c>
      <c r="K2463">
        <v>248</v>
      </c>
      <c r="L2463">
        <v>2</v>
      </c>
      <c r="M2463">
        <v>8308</v>
      </c>
      <c r="N2463">
        <v>7196.6130000000003</v>
      </c>
      <c r="O2463">
        <v>3598.306</v>
      </c>
      <c r="P2463">
        <v>124</v>
      </c>
      <c r="Q2463">
        <v>33.5</v>
      </c>
      <c r="R2463">
        <v>1111.3869999999999</v>
      </c>
      <c r="S2463">
        <v>2018</v>
      </c>
      <c r="T2463">
        <v>7</v>
      </c>
      <c r="U2463">
        <v>30</v>
      </c>
    </row>
    <row r="2464" spans="1:21" x14ac:dyDescent="0.3">
      <c r="A2464" s="5" t="s">
        <v>168</v>
      </c>
      <c r="B2464" s="5" t="s">
        <v>206</v>
      </c>
      <c r="C2464" s="5" t="s">
        <v>103</v>
      </c>
      <c r="D2464" s="5" t="s">
        <v>307</v>
      </c>
      <c r="E2464" s="5" t="s">
        <v>172</v>
      </c>
      <c r="F2464" s="6">
        <v>43304</v>
      </c>
      <c r="G2464" s="5" t="s">
        <v>148</v>
      </c>
      <c r="H2464" s="5" t="s">
        <v>237</v>
      </c>
      <c r="I2464">
        <v>43120</v>
      </c>
      <c r="J2464">
        <v>184</v>
      </c>
      <c r="K2464">
        <v>223</v>
      </c>
      <c r="L2464">
        <v>2</v>
      </c>
      <c r="M2464">
        <v>7470.5</v>
      </c>
      <c r="N2464">
        <v>7196.6130000000003</v>
      </c>
      <c r="O2464">
        <v>3598.306</v>
      </c>
      <c r="P2464">
        <v>111.5</v>
      </c>
      <c r="Q2464">
        <v>33.5</v>
      </c>
      <c r="R2464">
        <v>273.887</v>
      </c>
      <c r="S2464">
        <v>2018</v>
      </c>
      <c r="T2464">
        <v>7</v>
      </c>
      <c r="U2464">
        <v>30</v>
      </c>
    </row>
    <row r="2465" spans="1:21" x14ac:dyDescent="0.3">
      <c r="A2465" s="5" t="s">
        <v>168</v>
      </c>
      <c r="B2465" s="5" t="s">
        <v>206</v>
      </c>
      <c r="C2465" s="5" t="s">
        <v>103</v>
      </c>
      <c r="D2465" s="5" t="s">
        <v>307</v>
      </c>
      <c r="E2465" s="5" t="s">
        <v>172</v>
      </c>
      <c r="F2465" s="6">
        <v>43304</v>
      </c>
      <c r="G2465" s="5" t="s">
        <v>148</v>
      </c>
      <c r="H2465" s="5" t="s">
        <v>221</v>
      </c>
      <c r="I2465">
        <v>43120</v>
      </c>
      <c r="J2465">
        <v>184</v>
      </c>
      <c r="K2465">
        <v>102</v>
      </c>
      <c r="L2465">
        <v>1</v>
      </c>
      <c r="M2465">
        <v>3417</v>
      </c>
      <c r="N2465">
        <v>3598.306</v>
      </c>
      <c r="O2465">
        <v>3598.306</v>
      </c>
      <c r="P2465">
        <v>102</v>
      </c>
      <c r="Q2465">
        <v>33.5</v>
      </c>
      <c r="R2465">
        <v>-181.30600000000001</v>
      </c>
      <c r="S2465">
        <v>2018</v>
      </c>
      <c r="T2465">
        <v>7</v>
      </c>
      <c r="U2465">
        <v>30</v>
      </c>
    </row>
    <row r="2466" spans="1:21" x14ac:dyDescent="0.3">
      <c r="A2466" s="5" t="s">
        <v>168</v>
      </c>
      <c r="B2466" s="5" t="s">
        <v>206</v>
      </c>
      <c r="C2466" s="5" t="s">
        <v>103</v>
      </c>
      <c r="D2466" s="5" t="s">
        <v>307</v>
      </c>
      <c r="E2466" s="5" t="s">
        <v>172</v>
      </c>
      <c r="F2466" s="6">
        <v>43304</v>
      </c>
      <c r="G2466" s="5" t="s">
        <v>148</v>
      </c>
      <c r="H2466" s="5" t="s">
        <v>205</v>
      </c>
      <c r="I2466">
        <v>43120</v>
      </c>
      <c r="J2466">
        <v>184</v>
      </c>
      <c r="K2466">
        <v>230</v>
      </c>
      <c r="L2466">
        <v>2</v>
      </c>
      <c r="M2466">
        <v>7705</v>
      </c>
      <c r="N2466">
        <v>7196.6130000000003</v>
      </c>
      <c r="O2466">
        <v>3598.306</v>
      </c>
      <c r="P2466">
        <v>115</v>
      </c>
      <c r="Q2466">
        <v>33.5</v>
      </c>
      <c r="R2466">
        <v>508.387</v>
      </c>
      <c r="S2466">
        <v>2018</v>
      </c>
      <c r="T2466">
        <v>7</v>
      </c>
      <c r="U2466">
        <v>30</v>
      </c>
    </row>
    <row r="2467" spans="1:21" x14ac:dyDescent="0.3">
      <c r="A2467" s="5" t="s">
        <v>168</v>
      </c>
      <c r="B2467" s="5" t="s">
        <v>206</v>
      </c>
      <c r="C2467" s="5" t="s">
        <v>103</v>
      </c>
      <c r="D2467" s="5" t="s">
        <v>307</v>
      </c>
      <c r="E2467" s="5" t="s">
        <v>172</v>
      </c>
      <c r="F2467" s="6">
        <v>43304</v>
      </c>
      <c r="G2467" s="5" t="s">
        <v>148</v>
      </c>
      <c r="H2467" s="5" t="s">
        <v>216</v>
      </c>
      <c r="I2467">
        <v>43120</v>
      </c>
      <c r="J2467">
        <v>184</v>
      </c>
      <c r="K2467">
        <v>105</v>
      </c>
      <c r="L2467">
        <v>1</v>
      </c>
      <c r="M2467">
        <v>3517.5</v>
      </c>
      <c r="N2467">
        <v>3598.306</v>
      </c>
      <c r="O2467">
        <v>3598.306</v>
      </c>
      <c r="P2467">
        <v>105</v>
      </c>
      <c r="Q2467">
        <v>33.5</v>
      </c>
      <c r="R2467">
        <v>-80.805999999999997</v>
      </c>
      <c r="S2467">
        <v>2018</v>
      </c>
      <c r="T2467">
        <v>7</v>
      </c>
      <c r="U2467">
        <v>30</v>
      </c>
    </row>
    <row r="2468" spans="1:21" x14ac:dyDescent="0.3">
      <c r="A2468" s="5" t="s">
        <v>168</v>
      </c>
      <c r="B2468" s="5" t="s">
        <v>206</v>
      </c>
      <c r="C2468" s="5" t="s">
        <v>104</v>
      </c>
      <c r="D2468" s="5" t="s">
        <v>312</v>
      </c>
      <c r="E2468" s="5" t="s">
        <v>172</v>
      </c>
      <c r="F2468" s="6">
        <v>43304</v>
      </c>
      <c r="G2468" s="5" t="s">
        <v>148</v>
      </c>
      <c r="H2468" s="5" t="s">
        <v>222</v>
      </c>
      <c r="I2468">
        <v>43129</v>
      </c>
      <c r="J2468">
        <v>175</v>
      </c>
      <c r="K2468">
        <v>126</v>
      </c>
      <c r="L2468">
        <v>1</v>
      </c>
      <c r="M2468">
        <v>4221</v>
      </c>
      <c r="N2468">
        <v>2279.1489999999999</v>
      </c>
      <c r="O2468">
        <v>2279.1489999999999</v>
      </c>
      <c r="P2468">
        <v>126</v>
      </c>
      <c r="Q2468">
        <v>33.5</v>
      </c>
      <c r="R2468">
        <v>1941.8510000000001</v>
      </c>
      <c r="S2468">
        <v>2018</v>
      </c>
      <c r="T2468">
        <v>7</v>
      </c>
      <c r="U2468">
        <v>30</v>
      </c>
    </row>
    <row r="2469" spans="1:21" x14ac:dyDescent="0.3">
      <c r="A2469" s="5" t="s">
        <v>168</v>
      </c>
      <c r="B2469" s="5" t="s">
        <v>206</v>
      </c>
      <c r="C2469" s="5" t="s">
        <v>104</v>
      </c>
      <c r="D2469" s="5" t="s">
        <v>312</v>
      </c>
      <c r="E2469" s="5" t="s">
        <v>172</v>
      </c>
      <c r="F2469" s="6">
        <v>43304</v>
      </c>
      <c r="G2469" s="5" t="s">
        <v>148</v>
      </c>
      <c r="H2469" s="5" t="s">
        <v>181</v>
      </c>
      <c r="I2469">
        <v>43129</v>
      </c>
      <c r="J2469">
        <v>175</v>
      </c>
      <c r="K2469">
        <v>138</v>
      </c>
      <c r="L2469">
        <v>1</v>
      </c>
      <c r="M2469">
        <v>4623</v>
      </c>
      <c r="N2469">
        <v>2279.1489999999999</v>
      </c>
      <c r="O2469">
        <v>2279.1489999999999</v>
      </c>
      <c r="P2469">
        <v>138</v>
      </c>
      <c r="Q2469">
        <v>33.5</v>
      </c>
      <c r="R2469">
        <v>2343.8510000000001</v>
      </c>
      <c r="S2469">
        <v>2018</v>
      </c>
      <c r="T2469">
        <v>7</v>
      </c>
      <c r="U2469">
        <v>30</v>
      </c>
    </row>
    <row r="2470" spans="1:21" x14ac:dyDescent="0.3">
      <c r="A2470" s="5" t="s">
        <v>168</v>
      </c>
      <c r="B2470" s="5" t="s">
        <v>206</v>
      </c>
      <c r="C2470" s="5" t="s">
        <v>104</v>
      </c>
      <c r="D2470" s="5" t="s">
        <v>312</v>
      </c>
      <c r="E2470" s="5" t="s">
        <v>172</v>
      </c>
      <c r="F2470" s="6">
        <v>43304</v>
      </c>
      <c r="G2470" s="5" t="s">
        <v>148</v>
      </c>
      <c r="H2470" s="5" t="s">
        <v>183</v>
      </c>
      <c r="I2470">
        <v>43129</v>
      </c>
      <c r="J2470">
        <v>175</v>
      </c>
      <c r="K2470">
        <v>602</v>
      </c>
      <c r="L2470">
        <v>5</v>
      </c>
      <c r="M2470">
        <v>20167</v>
      </c>
      <c r="N2470">
        <v>11395.744000000001</v>
      </c>
      <c r="O2470">
        <v>2279.1489999999999</v>
      </c>
      <c r="P2470">
        <v>120.4</v>
      </c>
      <c r="Q2470">
        <v>33.5</v>
      </c>
      <c r="R2470">
        <v>8771.2559999999994</v>
      </c>
      <c r="S2470">
        <v>2018</v>
      </c>
      <c r="T2470">
        <v>7</v>
      </c>
      <c r="U2470">
        <v>30</v>
      </c>
    </row>
    <row r="2471" spans="1:21" x14ac:dyDescent="0.3">
      <c r="A2471" s="5" t="s">
        <v>168</v>
      </c>
      <c r="B2471" s="5" t="s">
        <v>206</v>
      </c>
      <c r="C2471" s="5" t="s">
        <v>104</v>
      </c>
      <c r="D2471" s="5" t="s">
        <v>312</v>
      </c>
      <c r="E2471" s="5" t="s">
        <v>172</v>
      </c>
      <c r="F2471" s="6">
        <v>43304</v>
      </c>
      <c r="G2471" s="5" t="s">
        <v>148</v>
      </c>
      <c r="H2471" s="5" t="s">
        <v>182</v>
      </c>
      <c r="I2471">
        <v>43129</v>
      </c>
      <c r="J2471">
        <v>175</v>
      </c>
      <c r="K2471">
        <v>234</v>
      </c>
      <c r="L2471">
        <v>2</v>
      </c>
      <c r="M2471">
        <v>7839</v>
      </c>
      <c r="N2471">
        <v>4558.2979999999998</v>
      </c>
      <c r="O2471">
        <v>2279.1489999999999</v>
      </c>
      <c r="P2471">
        <v>117</v>
      </c>
      <c r="Q2471">
        <v>33.5</v>
      </c>
      <c r="R2471">
        <v>3280.7020000000002</v>
      </c>
      <c r="S2471">
        <v>2018</v>
      </c>
      <c r="T2471">
        <v>7</v>
      </c>
      <c r="U2471">
        <v>30</v>
      </c>
    </row>
    <row r="2472" spans="1:21" x14ac:dyDescent="0.3">
      <c r="A2472" s="5" t="s">
        <v>168</v>
      </c>
      <c r="B2472" s="5" t="s">
        <v>206</v>
      </c>
      <c r="C2472" s="5" t="s">
        <v>104</v>
      </c>
      <c r="D2472" s="5" t="s">
        <v>312</v>
      </c>
      <c r="E2472" s="5" t="s">
        <v>172</v>
      </c>
      <c r="F2472" s="6">
        <v>43304</v>
      </c>
      <c r="G2472" s="5" t="s">
        <v>148</v>
      </c>
      <c r="H2472" s="5" t="s">
        <v>246</v>
      </c>
      <c r="I2472">
        <v>43129</v>
      </c>
      <c r="J2472">
        <v>175</v>
      </c>
      <c r="K2472">
        <v>472</v>
      </c>
      <c r="L2472">
        <v>4</v>
      </c>
      <c r="M2472">
        <v>15812</v>
      </c>
      <c r="N2472">
        <v>9116.5949999999993</v>
      </c>
      <c r="O2472">
        <v>2279.1489999999999</v>
      </c>
      <c r="P2472">
        <v>118</v>
      </c>
      <c r="Q2472">
        <v>33.5</v>
      </c>
      <c r="R2472">
        <v>6695.4049999999997</v>
      </c>
      <c r="S2472">
        <v>2018</v>
      </c>
      <c r="T2472">
        <v>7</v>
      </c>
      <c r="U2472">
        <v>30</v>
      </c>
    </row>
    <row r="2473" spans="1:21" x14ac:dyDescent="0.3">
      <c r="A2473" s="5" t="s">
        <v>168</v>
      </c>
      <c r="B2473" s="5" t="s">
        <v>206</v>
      </c>
      <c r="C2473" s="5" t="s">
        <v>104</v>
      </c>
      <c r="D2473" s="5" t="s">
        <v>312</v>
      </c>
      <c r="E2473" s="5" t="s">
        <v>172</v>
      </c>
      <c r="F2473" s="6">
        <v>43304</v>
      </c>
      <c r="G2473" s="5" t="s">
        <v>148</v>
      </c>
      <c r="H2473" s="5" t="s">
        <v>184</v>
      </c>
      <c r="I2473">
        <v>43129</v>
      </c>
      <c r="J2473">
        <v>175</v>
      </c>
      <c r="K2473">
        <v>3766</v>
      </c>
      <c r="L2473">
        <v>30</v>
      </c>
      <c r="M2473">
        <v>124278</v>
      </c>
      <c r="N2473">
        <v>68374.464999999997</v>
      </c>
      <c r="O2473">
        <v>2279.1489999999999</v>
      </c>
      <c r="P2473">
        <v>125.53333333333333</v>
      </c>
      <c r="Q2473">
        <v>33</v>
      </c>
      <c r="R2473">
        <v>55903.535000000003</v>
      </c>
      <c r="S2473">
        <v>2018</v>
      </c>
      <c r="T2473">
        <v>7</v>
      </c>
      <c r="U2473">
        <v>30</v>
      </c>
    </row>
    <row r="2474" spans="1:21" x14ac:dyDescent="0.3">
      <c r="A2474" s="5" t="s">
        <v>168</v>
      </c>
      <c r="B2474" s="5" t="s">
        <v>206</v>
      </c>
      <c r="C2474" s="5" t="s">
        <v>104</v>
      </c>
      <c r="D2474" s="5" t="s">
        <v>312</v>
      </c>
      <c r="E2474" s="5" t="s">
        <v>172</v>
      </c>
      <c r="F2474" s="6">
        <v>43304</v>
      </c>
      <c r="G2474" s="5" t="s">
        <v>148</v>
      </c>
      <c r="H2474" s="5" t="s">
        <v>284</v>
      </c>
      <c r="I2474">
        <v>43129</v>
      </c>
      <c r="J2474">
        <v>175</v>
      </c>
      <c r="K2474">
        <v>128</v>
      </c>
      <c r="L2474">
        <v>1</v>
      </c>
      <c r="M2474">
        <v>4288</v>
      </c>
      <c r="N2474">
        <v>2279.1489999999999</v>
      </c>
      <c r="O2474">
        <v>2279.1489999999999</v>
      </c>
      <c r="P2474">
        <v>128</v>
      </c>
      <c r="Q2474">
        <v>33.5</v>
      </c>
      <c r="R2474">
        <v>2008.8510000000001</v>
      </c>
      <c r="S2474">
        <v>2018</v>
      </c>
      <c r="T2474">
        <v>7</v>
      </c>
      <c r="U2474">
        <v>30</v>
      </c>
    </row>
    <row r="2475" spans="1:21" x14ac:dyDescent="0.3">
      <c r="A2475" s="5" t="s">
        <v>168</v>
      </c>
      <c r="B2475" s="5" t="s">
        <v>206</v>
      </c>
      <c r="C2475" s="5" t="s">
        <v>105</v>
      </c>
      <c r="D2475" s="5" t="s">
        <v>310</v>
      </c>
      <c r="E2475" s="5" t="s">
        <v>227</v>
      </c>
      <c r="F2475" s="6">
        <v>43304</v>
      </c>
      <c r="G2475" s="5" t="s">
        <v>148</v>
      </c>
      <c r="H2475" s="5" t="s">
        <v>190</v>
      </c>
      <c r="I2475">
        <v>43140</v>
      </c>
      <c r="J2475">
        <v>164</v>
      </c>
      <c r="K2475">
        <v>-118.4</v>
      </c>
      <c r="L2475">
        <v>-1</v>
      </c>
      <c r="M2475">
        <v>-3848</v>
      </c>
      <c r="N2475">
        <v>-2106.91</v>
      </c>
      <c r="O2475">
        <v>-2106.91</v>
      </c>
      <c r="P2475">
        <v>118.4</v>
      </c>
      <c r="Q2475">
        <v>32.5</v>
      </c>
      <c r="R2475">
        <v>-1741.09</v>
      </c>
      <c r="S2475">
        <v>2018</v>
      </c>
      <c r="T2475">
        <v>7</v>
      </c>
      <c r="U2475">
        <v>30</v>
      </c>
    </row>
    <row r="2476" spans="1:21" x14ac:dyDescent="0.3">
      <c r="A2476" s="5" t="s">
        <v>168</v>
      </c>
      <c r="B2476" s="5" t="s">
        <v>206</v>
      </c>
      <c r="C2476" s="5" t="s">
        <v>110</v>
      </c>
      <c r="D2476" s="5" t="s">
        <v>306</v>
      </c>
      <c r="E2476" s="5" t="s">
        <v>172</v>
      </c>
      <c r="F2476" s="6">
        <v>43304</v>
      </c>
      <c r="G2476" s="5" t="s">
        <v>148</v>
      </c>
      <c r="H2476" s="5" t="s">
        <v>190</v>
      </c>
      <c r="I2476">
        <v>43114</v>
      </c>
      <c r="J2476">
        <v>190</v>
      </c>
      <c r="K2476">
        <v>118.4</v>
      </c>
      <c r="L2476">
        <v>1</v>
      </c>
      <c r="M2476">
        <v>3848</v>
      </c>
      <c r="N2476">
        <v>3272.3049999999998</v>
      </c>
      <c r="O2476">
        <v>3272.3049999999998</v>
      </c>
      <c r="P2476">
        <v>118.4</v>
      </c>
      <c r="Q2476">
        <v>32.5</v>
      </c>
      <c r="R2476">
        <v>575.69500000000005</v>
      </c>
      <c r="S2476">
        <v>2018</v>
      </c>
      <c r="T2476">
        <v>7</v>
      </c>
      <c r="U2476">
        <v>30</v>
      </c>
    </row>
    <row r="2477" spans="1:21" x14ac:dyDescent="0.3">
      <c r="A2477" s="5" t="s">
        <v>168</v>
      </c>
      <c r="B2477" s="5" t="s">
        <v>175</v>
      </c>
      <c r="C2477" s="5" t="s">
        <v>85</v>
      </c>
      <c r="D2477" s="5" t="s">
        <v>304</v>
      </c>
      <c r="E2477" s="5" t="s">
        <v>172</v>
      </c>
      <c r="F2477" s="6">
        <v>43305</v>
      </c>
      <c r="G2477" s="5" t="s">
        <v>148</v>
      </c>
      <c r="H2477" s="5" t="s">
        <v>173</v>
      </c>
      <c r="I2477">
        <v>43116</v>
      </c>
      <c r="J2477">
        <v>189</v>
      </c>
      <c r="K2477">
        <v>120</v>
      </c>
      <c r="L2477">
        <v>1</v>
      </c>
      <c r="M2477">
        <v>4080</v>
      </c>
      <c r="N2477">
        <v>0</v>
      </c>
      <c r="O2477">
        <v>0</v>
      </c>
      <c r="P2477">
        <v>120</v>
      </c>
      <c r="Q2477">
        <v>34</v>
      </c>
      <c r="R2477">
        <v>4080</v>
      </c>
      <c r="S2477">
        <v>2018</v>
      </c>
      <c r="T2477">
        <v>7</v>
      </c>
      <c r="U2477">
        <v>30</v>
      </c>
    </row>
    <row r="2478" spans="1:21" x14ac:dyDescent="0.3">
      <c r="A2478" s="5" t="s">
        <v>168</v>
      </c>
      <c r="B2478" s="5" t="s">
        <v>175</v>
      </c>
      <c r="C2478" s="5" t="s">
        <v>88</v>
      </c>
      <c r="D2478" s="5" t="s">
        <v>276</v>
      </c>
      <c r="E2478" s="5" t="s">
        <v>172</v>
      </c>
      <c r="F2478" s="6">
        <v>43305</v>
      </c>
      <c r="G2478" s="5" t="s">
        <v>148</v>
      </c>
      <c r="H2478" s="5" t="s">
        <v>199</v>
      </c>
      <c r="I2478">
        <v>43129</v>
      </c>
      <c r="J2478">
        <v>176</v>
      </c>
      <c r="K2478">
        <v>234</v>
      </c>
      <c r="L2478">
        <v>2</v>
      </c>
      <c r="M2478">
        <v>7839</v>
      </c>
      <c r="N2478">
        <v>4181.8630000000003</v>
      </c>
      <c r="O2478">
        <v>2090.931</v>
      </c>
      <c r="P2478">
        <v>117</v>
      </c>
      <c r="Q2478">
        <v>33.5</v>
      </c>
      <c r="R2478">
        <v>3657.1370000000002</v>
      </c>
      <c r="S2478">
        <v>2018</v>
      </c>
      <c r="T2478">
        <v>7</v>
      </c>
      <c r="U2478">
        <v>30</v>
      </c>
    </row>
    <row r="2479" spans="1:21" x14ac:dyDescent="0.3">
      <c r="A2479" s="5" t="s">
        <v>168</v>
      </c>
      <c r="B2479" s="5" t="s">
        <v>175</v>
      </c>
      <c r="C2479" s="5" t="s">
        <v>88</v>
      </c>
      <c r="D2479" s="5" t="s">
        <v>276</v>
      </c>
      <c r="E2479" s="5" t="s">
        <v>172</v>
      </c>
      <c r="F2479" s="6">
        <v>43305</v>
      </c>
      <c r="G2479" s="5" t="s">
        <v>148</v>
      </c>
      <c r="H2479" s="5" t="s">
        <v>305</v>
      </c>
      <c r="I2479">
        <v>43129</v>
      </c>
      <c r="J2479">
        <v>176</v>
      </c>
      <c r="K2479">
        <v>486</v>
      </c>
      <c r="L2479">
        <v>4</v>
      </c>
      <c r="M2479">
        <v>16281</v>
      </c>
      <c r="N2479">
        <v>8363.7260000000006</v>
      </c>
      <c r="O2479">
        <v>2090.931</v>
      </c>
      <c r="P2479">
        <v>121.5</v>
      </c>
      <c r="Q2479">
        <v>33.5</v>
      </c>
      <c r="R2479">
        <v>7917.2740000000003</v>
      </c>
      <c r="S2479">
        <v>2018</v>
      </c>
      <c r="T2479">
        <v>7</v>
      </c>
      <c r="U2479">
        <v>30</v>
      </c>
    </row>
    <row r="2480" spans="1:21" x14ac:dyDescent="0.3">
      <c r="A2480" s="5" t="s">
        <v>168</v>
      </c>
      <c r="B2480" s="5" t="s">
        <v>175</v>
      </c>
      <c r="C2480" s="5" t="s">
        <v>88</v>
      </c>
      <c r="D2480" s="5" t="s">
        <v>276</v>
      </c>
      <c r="E2480" s="5" t="s">
        <v>172</v>
      </c>
      <c r="F2480" s="6">
        <v>43305</v>
      </c>
      <c r="G2480" s="5" t="s">
        <v>148</v>
      </c>
      <c r="H2480" s="5" t="s">
        <v>200</v>
      </c>
      <c r="I2480">
        <v>43129</v>
      </c>
      <c r="J2480">
        <v>176</v>
      </c>
      <c r="K2480">
        <v>873</v>
      </c>
      <c r="L2480">
        <v>7</v>
      </c>
      <c r="M2480">
        <v>29245.5</v>
      </c>
      <c r="N2480">
        <v>14636.52</v>
      </c>
      <c r="O2480">
        <v>2090.931</v>
      </c>
      <c r="P2480">
        <v>124.71428571428571</v>
      </c>
      <c r="Q2480">
        <v>33.5</v>
      </c>
      <c r="R2480">
        <v>14608.98</v>
      </c>
      <c r="S2480">
        <v>2018</v>
      </c>
      <c r="T2480">
        <v>7</v>
      </c>
      <c r="U2480">
        <v>30</v>
      </c>
    </row>
    <row r="2481" spans="1:21" x14ac:dyDescent="0.3">
      <c r="A2481" s="5" t="s">
        <v>168</v>
      </c>
      <c r="B2481" s="5" t="s">
        <v>175</v>
      </c>
      <c r="C2481" s="5" t="s">
        <v>88</v>
      </c>
      <c r="D2481" s="5" t="s">
        <v>276</v>
      </c>
      <c r="E2481" s="5" t="s">
        <v>172</v>
      </c>
      <c r="F2481" s="6">
        <v>43305</v>
      </c>
      <c r="G2481" s="5" t="s">
        <v>148</v>
      </c>
      <c r="H2481" s="5" t="s">
        <v>190</v>
      </c>
      <c r="I2481">
        <v>43129</v>
      </c>
      <c r="J2481">
        <v>176</v>
      </c>
      <c r="K2481">
        <v>95</v>
      </c>
      <c r="L2481">
        <v>1</v>
      </c>
      <c r="M2481">
        <v>3135</v>
      </c>
      <c r="N2481">
        <v>2090.931</v>
      </c>
      <c r="O2481">
        <v>2090.931</v>
      </c>
      <c r="P2481">
        <v>95</v>
      </c>
      <c r="Q2481">
        <v>33</v>
      </c>
      <c r="R2481">
        <v>1044.069</v>
      </c>
      <c r="S2481">
        <v>2018</v>
      </c>
      <c r="T2481">
        <v>7</v>
      </c>
      <c r="U2481">
        <v>30</v>
      </c>
    </row>
    <row r="2482" spans="1:21" x14ac:dyDescent="0.3">
      <c r="A2482" s="5" t="s">
        <v>168</v>
      </c>
      <c r="B2482" s="5" t="s">
        <v>175</v>
      </c>
      <c r="C2482" s="5" t="s">
        <v>88</v>
      </c>
      <c r="D2482" s="5" t="s">
        <v>276</v>
      </c>
      <c r="E2482" s="5" t="s">
        <v>172</v>
      </c>
      <c r="F2482" s="6">
        <v>43305</v>
      </c>
      <c r="G2482" s="5" t="s">
        <v>148</v>
      </c>
      <c r="H2482" s="5" t="s">
        <v>311</v>
      </c>
      <c r="I2482">
        <v>43129</v>
      </c>
      <c r="J2482">
        <v>176</v>
      </c>
      <c r="K2482">
        <v>113</v>
      </c>
      <c r="L2482">
        <v>1</v>
      </c>
      <c r="M2482">
        <v>3729</v>
      </c>
      <c r="N2482">
        <v>2090.931</v>
      </c>
      <c r="O2482">
        <v>2090.931</v>
      </c>
      <c r="P2482">
        <v>113</v>
      </c>
      <c r="Q2482">
        <v>33</v>
      </c>
      <c r="R2482">
        <v>1638.069</v>
      </c>
      <c r="S2482">
        <v>2018</v>
      </c>
      <c r="T2482">
        <v>7</v>
      </c>
      <c r="U2482">
        <v>30</v>
      </c>
    </row>
    <row r="2483" spans="1:21" x14ac:dyDescent="0.3">
      <c r="A2483" s="5" t="s">
        <v>168</v>
      </c>
      <c r="B2483" s="5" t="s">
        <v>206</v>
      </c>
      <c r="C2483" s="5" t="s">
        <v>103</v>
      </c>
      <c r="D2483" s="5" t="s">
        <v>307</v>
      </c>
      <c r="E2483" s="5" t="s">
        <v>172</v>
      </c>
      <c r="F2483" s="6">
        <v>43305</v>
      </c>
      <c r="G2483" s="5" t="s">
        <v>148</v>
      </c>
      <c r="H2483" s="5" t="s">
        <v>264</v>
      </c>
      <c r="I2483">
        <v>43120</v>
      </c>
      <c r="J2483">
        <v>185</v>
      </c>
      <c r="K2483">
        <v>1225</v>
      </c>
      <c r="L2483">
        <v>10</v>
      </c>
      <c r="M2483">
        <v>41037.5</v>
      </c>
      <c r="N2483">
        <v>35983.063000000002</v>
      </c>
      <c r="O2483">
        <v>3598.306</v>
      </c>
      <c r="P2483">
        <v>122.5</v>
      </c>
      <c r="Q2483">
        <v>33.5</v>
      </c>
      <c r="R2483">
        <v>5054.4369999999999</v>
      </c>
      <c r="S2483">
        <v>2018</v>
      </c>
      <c r="T2483">
        <v>7</v>
      </c>
      <c r="U2483">
        <v>30</v>
      </c>
    </row>
    <row r="2484" spans="1:21" x14ac:dyDescent="0.3">
      <c r="A2484" s="5" t="s">
        <v>168</v>
      </c>
      <c r="B2484" s="5" t="s">
        <v>206</v>
      </c>
      <c r="C2484" s="5" t="s">
        <v>103</v>
      </c>
      <c r="D2484" s="5" t="s">
        <v>307</v>
      </c>
      <c r="E2484" s="5" t="s">
        <v>172</v>
      </c>
      <c r="F2484" s="6">
        <v>43305</v>
      </c>
      <c r="G2484" s="5" t="s">
        <v>148</v>
      </c>
      <c r="H2484" s="5" t="s">
        <v>263</v>
      </c>
      <c r="I2484">
        <v>43120</v>
      </c>
      <c r="J2484">
        <v>185</v>
      </c>
      <c r="K2484">
        <v>841.6</v>
      </c>
      <c r="L2484">
        <v>6</v>
      </c>
      <c r="M2484">
        <v>28614.400000000001</v>
      </c>
      <c r="N2484">
        <v>21589.838</v>
      </c>
      <c r="O2484">
        <v>3598.306</v>
      </c>
      <c r="P2484">
        <v>140.26666666666668</v>
      </c>
      <c r="Q2484">
        <v>34</v>
      </c>
      <c r="R2484">
        <v>7024.5619999999999</v>
      </c>
      <c r="S2484">
        <v>2018</v>
      </c>
      <c r="T2484">
        <v>7</v>
      </c>
      <c r="U2484">
        <v>30</v>
      </c>
    </row>
    <row r="2485" spans="1:21" x14ac:dyDescent="0.3">
      <c r="A2485" s="5" t="s">
        <v>168</v>
      </c>
      <c r="B2485" s="5" t="s">
        <v>206</v>
      </c>
      <c r="C2485" s="5" t="s">
        <v>104</v>
      </c>
      <c r="D2485" s="5" t="s">
        <v>312</v>
      </c>
      <c r="E2485" s="5" t="s">
        <v>172</v>
      </c>
      <c r="F2485" s="6">
        <v>43305</v>
      </c>
      <c r="G2485" s="5" t="s">
        <v>148</v>
      </c>
      <c r="H2485" s="5" t="s">
        <v>197</v>
      </c>
      <c r="I2485">
        <v>43129</v>
      </c>
      <c r="J2485">
        <v>176</v>
      </c>
      <c r="K2485">
        <v>287.39999999999998</v>
      </c>
      <c r="L2485">
        <v>2</v>
      </c>
      <c r="M2485">
        <v>9484.2000000000007</v>
      </c>
      <c r="N2485">
        <v>4906.0020000000004</v>
      </c>
      <c r="O2485">
        <v>2453.0010000000002</v>
      </c>
      <c r="P2485">
        <v>143.69999999999999</v>
      </c>
      <c r="Q2485">
        <v>33</v>
      </c>
      <c r="R2485">
        <v>4578.1980000000003</v>
      </c>
      <c r="S2485">
        <v>2018</v>
      </c>
      <c r="T2485">
        <v>7</v>
      </c>
      <c r="U2485">
        <v>30</v>
      </c>
    </row>
    <row r="2486" spans="1:21" x14ac:dyDescent="0.3">
      <c r="A2486" s="5" t="s">
        <v>168</v>
      </c>
      <c r="B2486" s="5" t="s">
        <v>206</v>
      </c>
      <c r="C2486" s="5" t="s">
        <v>110</v>
      </c>
      <c r="D2486" s="5" t="s">
        <v>306</v>
      </c>
      <c r="E2486" s="5" t="s">
        <v>172</v>
      </c>
      <c r="F2486" s="6">
        <v>43305</v>
      </c>
      <c r="G2486" s="5" t="s">
        <v>148</v>
      </c>
      <c r="H2486" s="5" t="s">
        <v>264</v>
      </c>
      <c r="I2486">
        <v>43114</v>
      </c>
      <c r="J2486">
        <v>191</v>
      </c>
      <c r="K2486">
        <v>1835</v>
      </c>
      <c r="L2486">
        <v>15</v>
      </c>
      <c r="M2486">
        <v>60555</v>
      </c>
      <c r="N2486">
        <v>49084.578000000001</v>
      </c>
      <c r="O2486">
        <v>3272.3049999999998</v>
      </c>
      <c r="P2486">
        <v>122.33333333333333</v>
      </c>
      <c r="Q2486">
        <v>33</v>
      </c>
      <c r="R2486">
        <v>11470.422</v>
      </c>
      <c r="S2486">
        <v>2018</v>
      </c>
      <c r="T2486">
        <v>7</v>
      </c>
      <c r="U2486">
        <v>30</v>
      </c>
    </row>
    <row r="2487" spans="1:21" x14ac:dyDescent="0.3">
      <c r="A2487" s="5" t="s">
        <v>168</v>
      </c>
      <c r="B2487" s="5" t="s">
        <v>206</v>
      </c>
      <c r="C2487" s="5" t="s">
        <v>126</v>
      </c>
      <c r="D2487" s="5" t="s">
        <v>313</v>
      </c>
      <c r="E2487" s="5" t="s">
        <v>172</v>
      </c>
      <c r="F2487" s="6">
        <v>43305</v>
      </c>
      <c r="G2487" s="5" t="s">
        <v>148</v>
      </c>
      <c r="H2487" s="5" t="s">
        <v>190</v>
      </c>
      <c r="I2487">
        <v>43227</v>
      </c>
      <c r="J2487">
        <v>78</v>
      </c>
      <c r="K2487">
        <v>23.6</v>
      </c>
      <c r="L2487">
        <v>1</v>
      </c>
      <c r="M2487">
        <v>1474.8</v>
      </c>
      <c r="N2487">
        <v>1040.1859999999999</v>
      </c>
      <c r="O2487">
        <v>1040.1859999999999</v>
      </c>
      <c r="P2487">
        <v>23.6</v>
      </c>
      <c r="Q2487">
        <v>62.491500000000002</v>
      </c>
      <c r="R2487">
        <v>434.61399999999998</v>
      </c>
      <c r="S2487">
        <v>2018</v>
      </c>
      <c r="T2487">
        <v>7</v>
      </c>
      <c r="U2487">
        <v>30</v>
      </c>
    </row>
    <row r="2488" spans="1:21" x14ac:dyDescent="0.3">
      <c r="A2488" s="5" t="s">
        <v>168</v>
      </c>
      <c r="B2488" s="5" t="s">
        <v>169</v>
      </c>
      <c r="C2488" s="5" t="s">
        <v>170</v>
      </c>
      <c r="D2488" s="5" t="s">
        <v>281</v>
      </c>
      <c r="E2488" s="5" t="s">
        <v>172</v>
      </c>
      <c r="F2488" s="6">
        <v>43306</v>
      </c>
      <c r="G2488" s="5" t="s">
        <v>148</v>
      </c>
      <c r="H2488" s="5" t="s">
        <v>173</v>
      </c>
      <c r="I2488">
        <v>43124</v>
      </c>
      <c r="J2488">
        <v>182</v>
      </c>
      <c r="K2488">
        <v>80</v>
      </c>
      <c r="L2488">
        <v>1</v>
      </c>
      <c r="M2488">
        <v>2880</v>
      </c>
      <c r="N2488">
        <v>2494.6860000000001</v>
      </c>
      <c r="O2488">
        <v>2494.6860000000001</v>
      </c>
      <c r="P2488">
        <v>80</v>
      </c>
      <c r="Q2488">
        <v>36</v>
      </c>
      <c r="R2488">
        <v>385.31400000000002</v>
      </c>
      <c r="S2488">
        <v>2018</v>
      </c>
      <c r="T2488">
        <v>7</v>
      </c>
      <c r="U2488">
        <v>30</v>
      </c>
    </row>
    <row r="2489" spans="1:21" x14ac:dyDescent="0.3">
      <c r="A2489" s="5" t="s">
        <v>168</v>
      </c>
      <c r="B2489" s="5" t="s">
        <v>175</v>
      </c>
      <c r="C2489" s="5" t="s">
        <v>88</v>
      </c>
      <c r="D2489" s="5" t="s">
        <v>276</v>
      </c>
      <c r="E2489" s="5" t="s">
        <v>172</v>
      </c>
      <c r="F2489" s="6">
        <v>43306</v>
      </c>
      <c r="G2489" s="5" t="s">
        <v>148</v>
      </c>
      <c r="H2489" s="5" t="s">
        <v>194</v>
      </c>
      <c r="I2489">
        <v>43129</v>
      </c>
      <c r="J2489">
        <v>177</v>
      </c>
      <c r="K2489">
        <v>256.5</v>
      </c>
      <c r="L2489">
        <v>2</v>
      </c>
      <c r="M2489">
        <v>8849.25</v>
      </c>
      <c r="N2489">
        <v>4454.2439999999997</v>
      </c>
      <c r="O2489">
        <v>2227.1219999999998</v>
      </c>
      <c r="P2489">
        <v>128.25</v>
      </c>
      <c r="Q2489">
        <v>34.5</v>
      </c>
      <c r="R2489">
        <v>4395.0060000000003</v>
      </c>
      <c r="S2489">
        <v>2018</v>
      </c>
      <c r="T2489">
        <v>7</v>
      </c>
      <c r="U2489">
        <v>30</v>
      </c>
    </row>
    <row r="2490" spans="1:21" x14ac:dyDescent="0.3">
      <c r="A2490" s="5" t="s">
        <v>168</v>
      </c>
      <c r="B2490" s="5" t="s">
        <v>175</v>
      </c>
      <c r="C2490" s="5" t="s">
        <v>88</v>
      </c>
      <c r="D2490" s="5" t="s">
        <v>276</v>
      </c>
      <c r="E2490" s="5" t="s">
        <v>172</v>
      </c>
      <c r="F2490" s="6">
        <v>43306</v>
      </c>
      <c r="G2490" s="5" t="s">
        <v>148</v>
      </c>
      <c r="H2490" s="5" t="s">
        <v>173</v>
      </c>
      <c r="I2490">
        <v>43129</v>
      </c>
      <c r="J2490">
        <v>177</v>
      </c>
      <c r="K2490">
        <v>98</v>
      </c>
      <c r="L2490">
        <v>1</v>
      </c>
      <c r="M2490">
        <v>3528</v>
      </c>
      <c r="N2490">
        <v>2227.1219999999998</v>
      </c>
      <c r="O2490">
        <v>2227.1219999999998</v>
      </c>
      <c r="P2490">
        <v>98</v>
      </c>
      <c r="Q2490">
        <v>36</v>
      </c>
      <c r="R2490">
        <v>1300.8779999999999</v>
      </c>
      <c r="S2490">
        <v>2018</v>
      </c>
      <c r="T2490">
        <v>7</v>
      </c>
      <c r="U2490">
        <v>30</v>
      </c>
    </row>
    <row r="2491" spans="1:21" x14ac:dyDescent="0.3">
      <c r="A2491" s="5" t="s">
        <v>168</v>
      </c>
      <c r="B2491" s="5" t="s">
        <v>175</v>
      </c>
      <c r="C2491" s="5" t="s">
        <v>88</v>
      </c>
      <c r="D2491" s="5" t="s">
        <v>276</v>
      </c>
      <c r="E2491" s="5" t="s">
        <v>172</v>
      </c>
      <c r="F2491" s="6">
        <v>43306</v>
      </c>
      <c r="G2491" s="5" t="s">
        <v>148</v>
      </c>
      <c r="H2491" s="5" t="s">
        <v>199</v>
      </c>
      <c r="I2491">
        <v>43129</v>
      </c>
      <c r="J2491">
        <v>177</v>
      </c>
      <c r="K2491">
        <v>235</v>
      </c>
      <c r="L2491">
        <v>2</v>
      </c>
      <c r="M2491">
        <v>8107.5</v>
      </c>
      <c r="N2491">
        <v>4454.2439999999997</v>
      </c>
      <c r="O2491">
        <v>2227.1219999999998</v>
      </c>
      <c r="P2491">
        <v>117.5</v>
      </c>
      <c r="Q2491">
        <v>34.5</v>
      </c>
      <c r="R2491">
        <v>3653.2559999999999</v>
      </c>
      <c r="S2491">
        <v>2018</v>
      </c>
      <c r="T2491">
        <v>7</v>
      </c>
      <c r="U2491">
        <v>30</v>
      </c>
    </row>
    <row r="2492" spans="1:21" x14ac:dyDescent="0.3">
      <c r="A2492" s="5" t="s">
        <v>168</v>
      </c>
      <c r="B2492" s="5" t="s">
        <v>175</v>
      </c>
      <c r="C2492" s="5" t="s">
        <v>88</v>
      </c>
      <c r="D2492" s="5" t="s">
        <v>276</v>
      </c>
      <c r="E2492" s="5" t="s">
        <v>172</v>
      </c>
      <c r="F2492" s="6">
        <v>43306</v>
      </c>
      <c r="G2492" s="5" t="s">
        <v>148</v>
      </c>
      <c r="H2492" s="5" t="s">
        <v>305</v>
      </c>
      <c r="I2492">
        <v>43129</v>
      </c>
      <c r="J2492">
        <v>177</v>
      </c>
      <c r="K2492">
        <v>346</v>
      </c>
      <c r="L2492">
        <v>3</v>
      </c>
      <c r="M2492">
        <v>11937</v>
      </c>
      <c r="N2492">
        <v>6681.3670000000002</v>
      </c>
      <c r="O2492">
        <v>2227.1219999999998</v>
      </c>
      <c r="P2492">
        <v>115.33333333333333</v>
      </c>
      <c r="Q2492">
        <v>34.5</v>
      </c>
      <c r="R2492">
        <v>5255.6329999999998</v>
      </c>
      <c r="S2492">
        <v>2018</v>
      </c>
      <c r="T2492">
        <v>7</v>
      </c>
      <c r="U2492">
        <v>30</v>
      </c>
    </row>
    <row r="2493" spans="1:21" x14ac:dyDescent="0.3">
      <c r="A2493" s="5" t="s">
        <v>168</v>
      </c>
      <c r="B2493" s="5" t="s">
        <v>175</v>
      </c>
      <c r="C2493" s="5" t="s">
        <v>88</v>
      </c>
      <c r="D2493" s="5" t="s">
        <v>276</v>
      </c>
      <c r="E2493" s="5" t="s">
        <v>172</v>
      </c>
      <c r="F2493" s="6">
        <v>43306</v>
      </c>
      <c r="G2493" s="5" t="s">
        <v>148</v>
      </c>
      <c r="H2493" s="5" t="s">
        <v>200</v>
      </c>
      <c r="I2493">
        <v>43129</v>
      </c>
      <c r="J2493">
        <v>177</v>
      </c>
      <c r="K2493">
        <v>726</v>
      </c>
      <c r="L2493">
        <v>6</v>
      </c>
      <c r="M2493">
        <v>25047</v>
      </c>
      <c r="N2493">
        <v>13362.733</v>
      </c>
      <c r="O2493">
        <v>2227.1219999999998</v>
      </c>
      <c r="P2493">
        <v>121</v>
      </c>
      <c r="Q2493">
        <v>34.5</v>
      </c>
      <c r="R2493">
        <v>11684.267</v>
      </c>
      <c r="S2493">
        <v>2018</v>
      </c>
      <c r="T2493">
        <v>7</v>
      </c>
      <c r="U2493">
        <v>30</v>
      </c>
    </row>
    <row r="2494" spans="1:21" x14ac:dyDescent="0.3">
      <c r="A2494" s="5" t="s">
        <v>168</v>
      </c>
      <c r="B2494" s="5" t="s">
        <v>206</v>
      </c>
      <c r="C2494" s="5" t="s">
        <v>104</v>
      </c>
      <c r="D2494" s="5" t="s">
        <v>312</v>
      </c>
      <c r="E2494" s="5" t="s">
        <v>172</v>
      </c>
      <c r="F2494" s="6">
        <v>43306</v>
      </c>
      <c r="G2494" s="5" t="s">
        <v>148</v>
      </c>
      <c r="H2494" s="5" t="s">
        <v>194</v>
      </c>
      <c r="I2494">
        <v>43129</v>
      </c>
      <c r="J2494">
        <v>177</v>
      </c>
      <c r="K2494">
        <v>391.2</v>
      </c>
      <c r="L2494">
        <v>3</v>
      </c>
      <c r="M2494">
        <v>13496.4</v>
      </c>
      <c r="N2494">
        <v>7359.0029999999997</v>
      </c>
      <c r="O2494">
        <v>2453.0010000000002</v>
      </c>
      <c r="P2494">
        <v>130.4</v>
      </c>
      <c r="Q2494">
        <v>34.5</v>
      </c>
      <c r="R2494">
        <v>6137.3969999999999</v>
      </c>
      <c r="S2494">
        <v>2018</v>
      </c>
      <c r="T2494">
        <v>7</v>
      </c>
      <c r="U2494">
        <v>30</v>
      </c>
    </row>
    <row r="2495" spans="1:21" x14ac:dyDescent="0.3">
      <c r="A2495" s="5" t="s">
        <v>168</v>
      </c>
      <c r="B2495" s="5" t="s">
        <v>206</v>
      </c>
      <c r="C2495" s="5" t="s">
        <v>104</v>
      </c>
      <c r="D2495" s="5" t="s">
        <v>312</v>
      </c>
      <c r="E2495" s="5" t="s">
        <v>172</v>
      </c>
      <c r="F2495" s="6">
        <v>43306</v>
      </c>
      <c r="G2495" s="5" t="s">
        <v>148</v>
      </c>
      <c r="H2495" s="5" t="s">
        <v>194</v>
      </c>
      <c r="I2495">
        <v>43129</v>
      </c>
      <c r="J2495">
        <v>177</v>
      </c>
      <c r="K2495">
        <v>391.2</v>
      </c>
      <c r="L2495">
        <v>3</v>
      </c>
      <c r="M2495">
        <v>13496.4</v>
      </c>
      <c r="N2495">
        <v>7359.0029999999997</v>
      </c>
      <c r="O2495">
        <v>2453.0010000000002</v>
      </c>
      <c r="P2495">
        <v>130.4</v>
      </c>
      <c r="Q2495">
        <v>34.5</v>
      </c>
      <c r="R2495">
        <v>6137.3969999999999</v>
      </c>
      <c r="S2495">
        <v>2018</v>
      </c>
      <c r="T2495">
        <v>7</v>
      </c>
      <c r="U2495">
        <v>30</v>
      </c>
    </row>
    <row r="2496" spans="1:21" x14ac:dyDescent="0.3">
      <c r="A2496" s="5" t="s">
        <v>168</v>
      </c>
      <c r="B2496" s="5" t="s">
        <v>206</v>
      </c>
      <c r="C2496" s="5" t="s">
        <v>104</v>
      </c>
      <c r="D2496" s="5" t="s">
        <v>312</v>
      </c>
      <c r="E2496" s="5" t="s">
        <v>172</v>
      </c>
      <c r="F2496" s="6">
        <v>43306</v>
      </c>
      <c r="G2496" s="5" t="s">
        <v>148</v>
      </c>
      <c r="H2496" s="5" t="s">
        <v>173</v>
      </c>
      <c r="I2496">
        <v>43129</v>
      </c>
      <c r="J2496">
        <v>177</v>
      </c>
      <c r="K2496">
        <v>1389.2</v>
      </c>
      <c r="L2496">
        <v>12</v>
      </c>
      <c r="M2496">
        <v>50011.199999999997</v>
      </c>
      <c r="N2496">
        <v>29436.013999999999</v>
      </c>
      <c r="O2496">
        <v>2453.0010000000002</v>
      </c>
      <c r="P2496">
        <v>115.76666666666667</v>
      </c>
      <c r="Q2496">
        <v>36</v>
      </c>
      <c r="R2496">
        <v>20575.186000000002</v>
      </c>
      <c r="S2496">
        <v>2018</v>
      </c>
      <c r="T2496">
        <v>7</v>
      </c>
      <c r="U2496">
        <v>30</v>
      </c>
    </row>
    <row r="2497" spans="1:21" x14ac:dyDescent="0.3">
      <c r="A2497" s="5" t="s">
        <v>168</v>
      </c>
      <c r="B2497" s="5" t="s">
        <v>206</v>
      </c>
      <c r="C2497" s="5" t="s">
        <v>104</v>
      </c>
      <c r="D2497" s="5" t="s">
        <v>312</v>
      </c>
      <c r="E2497" s="5" t="s">
        <v>172</v>
      </c>
      <c r="F2497" s="6">
        <v>43306</v>
      </c>
      <c r="G2497" s="5" t="s">
        <v>148</v>
      </c>
      <c r="H2497" s="5" t="s">
        <v>178</v>
      </c>
      <c r="I2497">
        <v>43129</v>
      </c>
      <c r="J2497">
        <v>177</v>
      </c>
      <c r="K2497">
        <v>250.8</v>
      </c>
      <c r="L2497">
        <v>2</v>
      </c>
      <c r="M2497">
        <v>8652.6</v>
      </c>
      <c r="N2497">
        <v>4906.0020000000004</v>
      </c>
      <c r="O2497">
        <v>2453.0010000000002</v>
      </c>
      <c r="P2497">
        <v>125.4</v>
      </c>
      <c r="Q2497">
        <v>34.5</v>
      </c>
      <c r="R2497">
        <v>3746.598</v>
      </c>
      <c r="S2497">
        <v>2018</v>
      </c>
      <c r="T2497">
        <v>7</v>
      </c>
      <c r="U2497">
        <v>30</v>
      </c>
    </row>
    <row r="2498" spans="1:21" x14ac:dyDescent="0.3">
      <c r="A2498" s="5" t="s">
        <v>168</v>
      </c>
      <c r="B2498" s="5" t="s">
        <v>206</v>
      </c>
      <c r="C2498" s="5" t="s">
        <v>104</v>
      </c>
      <c r="D2498" s="5" t="s">
        <v>312</v>
      </c>
      <c r="E2498" s="5" t="s">
        <v>172</v>
      </c>
      <c r="F2498" s="6">
        <v>43306</v>
      </c>
      <c r="G2498" s="5" t="s">
        <v>148</v>
      </c>
      <c r="H2498" s="5" t="s">
        <v>197</v>
      </c>
      <c r="I2498">
        <v>43129</v>
      </c>
      <c r="J2498">
        <v>177</v>
      </c>
      <c r="K2498">
        <v>238.4</v>
      </c>
      <c r="L2498">
        <v>2</v>
      </c>
      <c r="M2498">
        <v>8224.7999999999993</v>
      </c>
      <c r="N2498">
        <v>4906.0020000000004</v>
      </c>
      <c r="O2498">
        <v>2453.0010000000002</v>
      </c>
      <c r="P2498">
        <v>119.2</v>
      </c>
      <c r="Q2498">
        <v>34.5</v>
      </c>
      <c r="R2498">
        <v>3318.7979999999998</v>
      </c>
      <c r="S2498">
        <v>2018</v>
      </c>
      <c r="T2498">
        <v>7</v>
      </c>
      <c r="U2498">
        <v>30</v>
      </c>
    </row>
    <row r="2499" spans="1:21" x14ac:dyDescent="0.3">
      <c r="A2499" s="5" t="s">
        <v>168</v>
      </c>
      <c r="B2499" s="5" t="s">
        <v>206</v>
      </c>
      <c r="C2499" s="5" t="s">
        <v>104</v>
      </c>
      <c r="D2499" s="5" t="s">
        <v>312</v>
      </c>
      <c r="E2499" s="5" t="s">
        <v>172</v>
      </c>
      <c r="F2499" s="6">
        <v>43306</v>
      </c>
      <c r="G2499" s="5" t="s">
        <v>148</v>
      </c>
      <c r="H2499" s="5" t="s">
        <v>197</v>
      </c>
      <c r="I2499">
        <v>43129</v>
      </c>
      <c r="J2499">
        <v>177</v>
      </c>
      <c r="K2499">
        <v>113</v>
      </c>
      <c r="L2499">
        <v>1</v>
      </c>
      <c r="M2499">
        <v>3898.5</v>
      </c>
      <c r="N2499">
        <v>2453.0010000000002</v>
      </c>
      <c r="O2499">
        <v>2453.0010000000002</v>
      </c>
      <c r="P2499">
        <v>113</v>
      </c>
      <c r="Q2499">
        <v>34.5</v>
      </c>
      <c r="R2499">
        <v>1445.499</v>
      </c>
      <c r="S2499">
        <v>2018</v>
      </c>
      <c r="T2499">
        <v>7</v>
      </c>
      <c r="U2499">
        <v>30</v>
      </c>
    </row>
    <row r="2500" spans="1:21" x14ac:dyDescent="0.3">
      <c r="A2500" s="5" t="s">
        <v>168</v>
      </c>
      <c r="B2500" s="5" t="s">
        <v>206</v>
      </c>
      <c r="C2500" s="5" t="s">
        <v>104</v>
      </c>
      <c r="D2500" s="5" t="s">
        <v>312</v>
      </c>
      <c r="E2500" s="5" t="s">
        <v>172</v>
      </c>
      <c r="F2500" s="6">
        <v>43306</v>
      </c>
      <c r="G2500" s="5" t="s">
        <v>148</v>
      </c>
      <c r="H2500" s="5" t="s">
        <v>209</v>
      </c>
      <c r="I2500">
        <v>43129</v>
      </c>
      <c r="J2500">
        <v>177</v>
      </c>
      <c r="K2500">
        <v>371.4</v>
      </c>
      <c r="L2500">
        <v>3</v>
      </c>
      <c r="M2500">
        <v>12813.3</v>
      </c>
      <c r="N2500">
        <v>7359.0029999999997</v>
      </c>
      <c r="O2500">
        <v>2453.0010000000002</v>
      </c>
      <c r="P2500">
        <v>123.8</v>
      </c>
      <c r="Q2500">
        <v>34.5</v>
      </c>
      <c r="R2500">
        <v>5454.2969999999996</v>
      </c>
      <c r="S2500">
        <v>2018</v>
      </c>
      <c r="T2500">
        <v>7</v>
      </c>
      <c r="U2500">
        <v>30</v>
      </c>
    </row>
    <row r="2501" spans="1:21" x14ac:dyDescent="0.3">
      <c r="A2501" s="5" t="s">
        <v>168</v>
      </c>
      <c r="B2501" s="5" t="s">
        <v>206</v>
      </c>
      <c r="C2501" s="5" t="s">
        <v>104</v>
      </c>
      <c r="D2501" s="5" t="s">
        <v>312</v>
      </c>
      <c r="E2501" s="5" t="s">
        <v>172</v>
      </c>
      <c r="F2501" s="6">
        <v>43306</v>
      </c>
      <c r="G2501" s="5" t="s">
        <v>148</v>
      </c>
      <c r="H2501" s="5" t="s">
        <v>240</v>
      </c>
      <c r="I2501">
        <v>43129</v>
      </c>
      <c r="J2501">
        <v>177</v>
      </c>
      <c r="K2501">
        <v>388.8</v>
      </c>
      <c r="L2501">
        <v>3</v>
      </c>
      <c r="M2501">
        <v>13413.6</v>
      </c>
      <c r="N2501">
        <v>7359.0029999999997</v>
      </c>
      <c r="O2501">
        <v>2453.0010000000002</v>
      </c>
      <c r="P2501">
        <v>129.6</v>
      </c>
      <c r="Q2501">
        <v>34.5</v>
      </c>
      <c r="R2501">
        <v>6054.5969999999998</v>
      </c>
      <c r="S2501">
        <v>2018</v>
      </c>
      <c r="T2501">
        <v>7</v>
      </c>
      <c r="U2501">
        <v>30</v>
      </c>
    </row>
    <row r="2502" spans="1:21" x14ac:dyDescent="0.3">
      <c r="A2502" s="5" t="s">
        <v>168</v>
      </c>
      <c r="B2502" s="5" t="s">
        <v>206</v>
      </c>
      <c r="C2502" s="5" t="s">
        <v>104</v>
      </c>
      <c r="D2502" s="5" t="s">
        <v>312</v>
      </c>
      <c r="E2502" s="5" t="s">
        <v>172</v>
      </c>
      <c r="F2502" s="6">
        <v>43306</v>
      </c>
      <c r="G2502" s="5" t="s">
        <v>148</v>
      </c>
      <c r="H2502" s="5" t="s">
        <v>311</v>
      </c>
      <c r="I2502">
        <v>43129</v>
      </c>
      <c r="J2502">
        <v>177</v>
      </c>
      <c r="K2502">
        <v>115.6</v>
      </c>
      <c r="L2502">
        <v>1</v>
      </c>
      <c r="M2502">
        <v>3988.2</v>
      </c>
      <c r="N2502">
        <v>2453.0010000000002</v>
      </c>
      <c r="O2502">
        <v>2453.0010000000002</v>
      </c>
      <c r="P2502">
        <v>115.6</v>
      </c>
      <c r="Q2502">
        <v>34.5</v>
      </c>
      <c r="R2502">
        <v>1535.1990000000001</v>
      </c>
      <c r="S2502">
        <v>2018</v>
      </c>
      <c r="T2502">
        <v>7</v>
      </c>
      <c r="U2502">
        <v>30</v>
      </c>
    </row>
    <row r="2503" spans="1:21" x14ac:dyDescent="0.3">
      <c r="A2503" s="5" t="s">
        <v>168</v>
      </c>
      <c r="B2503" s="5" t="s">
        <v>206</v>
      </c>
      <c r="C2503" s="5" t="s">
        <v>104</v>
      </c>
      <c r="D2503" s="5" t="s">
        <v>312</v>
      </c>
      <c r="E2503" s="5" t="s">
        <v>172</v>
      </c>
      <c r="F2503" s="6">
        <v>43306</v>
      </c>
      <c r="G2503" s="5" t="s">
        <v>148</v>
      </c>
      <c r="H2503" s="5" t="s">
        <v>173</v>
      </c>
      <c r="I2503">
        <v>43129</v>
      </c>
      <c r="J2503">
        <v>177</v>
      </c>
      <c r="K2503">
        <v>110</v>
      </c>
      <c r="L2503">
        <v>1</v>
      </c>
      <c r="M2503">
        <v>3960</v>
      </c>
      <c r="N2503">
        <v>2453.0010000000002</v>
      </c>
      <c r="O2503">
        <v>2453.0010000000002</v>
      </c>
      <c r="P2503">
        <v>110</v>
      </c>
      <c r="Q2503">
        <v>36</v>
      </c>
      <c r="R2503">
        <v>1506.999</v>
      </c>
      <c r="S2503">
        <v>2018</v>
      </c>
      <c r="T2503">
        <v>7</v>
      </c>
      <c r="U2503">
        <v>30</v>
      </c>
    </row>
    <row r="2504" spans="1:21" x14ac:dyDescent="0.3">
      <c r="A2504" s="5" t="s">
        <v>168</v>
      </c>
      <c r="B2504" s="5" t="s">
        <v>206</v>
      </c>
      <c r="C2504" s="5" t="s">
        <v>104</v>
      </c>
      <c r="D2504" s="5" t="s">
        <v>312</v>
      </c>
      <c r="E2504" s="5" t="s">
        <v>172</v>
      </c>
      <c r="F2504" s="6">
        <v>43306</v>
      </c>
      <c r="G2504" s="5" t="s">
        <v>148</v>
      </c>
      <c r="H2504" s="5" t="s">
        <v>264</v>
      </c>
      <c r="I2504">
        <v>43129</v>
      </c>
      <c r="J2504">
        <v>177</v>
      </c>
      <c r="K2504">
        <v>2110</v>
      </c>
      <c r="L2504">
        <v>16</v>
      </c>
      <c r="M2504">
        <v>70685</v>
      </c>
      <c r="N2504">
        <v>39248.017999999996</v>
      </c>
      <c r="O2504">
        <v>2453.0010000000002</v>
      </c>
      <c r="P2504">
        <v>131.875</v>
      </c>
      <c r="Q2504">
        <v>33.5</v>
      </c>
      <c r="R2504">
        <v>31436.982</v>
      </c>
      <c r="S2504">
        <v>2018</v>
      </c>
      <c r="T2504">
        <v>7</v>
      </c>
      <c r="U2504">
        <v>30</v>
      </c>
    </row>
    <row r="2505" spans="1:21" x14ac:dyDescent="0.3">
      <c r="A2505" s="5" t="s">
        <v>168</v>
      </c>
      <c r="B2505" s="5" t="s">
        <v>206</v>
      </c>
      <c r="C2505" s="5" t="s">
        <v>104</v>
      </c>
      <c r="D2505" s="5" t="s">
        <v>312</v>
      </c>
      <c r="E2505" s="5" t="s">
        <v>172</v>
      </c>
      <c r="F2505" s="6">
        <v>43306</v>
      </c>
      <c r="G2505" s="5" t="s">
        <v>148</v>
      </c>
      <c r="H2505" s="5" t="s">
        <v>305</v>
      </c>
      <c r="I2505">
        <v>43129</v>
      </c>
      <c r="J2505">
        <v>177</v>
      </c>
      <c r="K2505">
        <v>1194</v>
      </c>
      <c r="L2505">
        <v>10</v>
      </c>
      <c r="M2505">
        <v>39999</v>
      </c>
      <c r="N2505">
        <v>24530.010999999999</v>
      </c>
      <c r="O2505">
        <v>2453.0010000000002</v>
      </c>
      <c r="P2505">
        <v>119.4</v>
      </c>
      <c r="Q2505">
        <v>33.5</v>
      </c>
      <c r="R2505">
        <v>15468.989</v>
      </c>
      <c r="S2505">
        <v>2018</v>
      </c>
      <c r="T2505">
        <v>7</v>
      </c>
      <c r="U2505">
        <v>30</v>
      </c>
    </row>
    <row r="2506" spans="1:21" x14ac:dyDescent="0.3">
      <c r="A2506" s="5" t="s">
        <v>168</v>
      </c>
      <c r="B2506" s="5" t="s">
        <v>206</v>
      </c>
      <c r="C2506" s="5" t="s">
        <v>104</v>
      </c>
      <c r="D2506" s="5" t="s">
        <v>312</v>
      </c>
      <c r="E2506" s="5" t="s">
        <v>227</v>
      </c>
      <c r="F2506" s="6">
        <v>43306</v>
      </c>
      <c r="G2506" s="5" t="s">
        <v>148</v>
      </c>
      <c r="H2506" s="5" t="s">
        <v>194</v>
      </c>
      <c r="I2506">
        <v>43129</v>
      </c>
      <c r="J2506">
        <v>177</v>
      </c>
      <c r="K2506">
        <v>-391.2</v>
      </c>
      <c r="L2506">
        <v>-3</v>
      </c>
      <c r="M2506">
        <v>-13496.4</v>
      </c>
      <c r="N2506">
        <v>-7359.0029999999997</v>
      </c>
      <c r="O2506">
        <v>-2453.0010000000002</v>
      </c>
      <c r="P2506">
        <v>130.4</v>
      </c>
      <c r="Q2506">
        <v>34.5</v>
      </c>
      <c r="R2506">
        <v>-6137.3969999999999</v>
      </c>
      <c r="S2506">
        <v>2018</v>
      </c>
      <c r="T2506">
        <v>7</v>
      </c>
      <c r="U2506">
        <v>30</v>
      </c>
    </row>
    <row r="2507" spans="1:21" x14ac:dyDescent="0.3">
      <c r="A2507" s="5" t="s">
        <v>168</v>
      </c>
      <c r="B2507" s="5" t="s">
        <v>206</v>
      </c>
      <c r="C2507" s="5" t="s">
        <v>104</v>
      </c>
      <c r="D2507" s="5" t="s">
        <v>312</v>
      </c>
      <c r="E2507" s="5" t="s">
        <v>172</v>
      </c>
      <c r="F2507" s="6">
        <v>43306</v>
      </c>
      <c r="G2507" s="5" t="s">
        <v>148</v>
      </c>
      <c r="H2507" s="5" t="s">
        <v>201</v>
      </c>
      <c r="I2507">
        <v>43129</v>
      </c>
      <c r="J2507">
        <v>177</v>
      </c>
      <c r="K2507">
        <v>388</v>
      </c>
      <c r="L2507">
        <v>3</v>
      </c>
      <c r="M2507">
        <v>13386</v>
      </c>
      <c r="N2507">
        <v>7359.0029999999997</v>
      </c>
      <c r="O2507">
        <v>2453.0010000000002</v>
      </c>
      <c r="P2507">
        <v>129.33333333333334</v>
      </c>
      <c r="Q2507">
        <v>34.5</v>
      </c>
      <c r="R2507">
        <v>6026.9970000000003</v>
      </c>
      <c r="S2507">
        <v>2018</v>
      </c>
      <c r="T2507">
        <v>7</v>
      </c>
      <c r="U2507">
        <v>30</v>
      </c>
    </row>
    <row r="2508" spans="1:21" x14ac:dyDescent="0.3">
      <c r="A2508" s="5" t="s">
        <v>168</v>
      </c>
      <c r="B2508" s="5" t="s">
        <v>206</v>
      </c>
      <c r="C2508" s="5" t="s">
        <v>104</v>
      </c>
      <c r="D2508" s="5" t="s">
        <v>312</v>
      </c>
      <c r="E2508" s="5" t="s">
        <v>172</v>
      </c>
      <c r="F2508" s="6">
        <v>43306</v>
      </c>
      <c r="G2508" s="5" t="s">
        <v>148</v>
      </c>
      <c r="H2508" s="5" t="s">
        <v>217</v>
      </c>
      <c r="I2508">
        <v>43129</v>
      </c>
      <c r="J2508">
        <v>177</v>
      </c>
      <c r="K2508">
        <v>1189</v>
      </c>
      <c r="L2508">
        <v>10</v>
      </c>
      <c r="M2508">
        <v>41020.5</v>
      </c>
      <c r="N2508">
        <v>24530.010999999999</v>
      </c>
      <c r="O2508">
        <v>2453.0010000000002</v>
      </c>
      <c r="P2508">
        <v>118.9</v>
      </c>
      <c r="Q2508">
        <v>34.5</v>
      </c>
      <c r="R2508">
        <v>16490.489000000001</v>
      </c>
      <c r="S2508">
        <v>2018</v>
      </c>
      <c r="T2508">
        <v>7</v>
      </c>
      <c r="U2508">
        <v>30</v>
      </c>
    </row>
    <row r="2509" spans="1:21" x14ac:dyDescent="0.3">
      <c r="A2509" s="5" t="s">
        <v>168</v>
      </c>
      <c r="B2509" s="5" t="s">
        <v>206</v>
      </c>
      <c r="C2509" s="5" t="s">
        <v>104</v>
      </c>
      <c r="D2509" s="5" t="s">
        <v>312</v>
      </c>
      <c r="E2509" s="5" t="s">
        <v>172</v>
      </c>
      <c r="F2509" s="6">
        <v>43306</v>
      </c>
      <c r="G2509" s="5" t="s">
        <v>148</v>
      </c>
      <c r="H2509" s="5" t="s">
        <v>205</v>
      </c>
      <c r="I2509">
        <v>43129</v>
      </c>
      <c r="J2509">
        <v>177</v>
      </c>
      <c r="K2509">
        <v>340</v>
      </c>
      <c r="L2509">
        <v>3</v>
      </c>
      <c r="M2509">
        <v>11730</v>
      </c>
      <c r="N2509">
        <v>7359.0029999999997</v>
      </c>
      <c r="O2509">
        <v>2453.0010000000002</v>
      </c>
      <c r="P2509">
        <v>113.33333333333333</v>
      </c>
      <c r="Q2509">
        <v>34.5</v>
      </c>
      <c r="R2509">
        <v>4370.9970000000003</v>
      </c>
      <c r="S2509">
        <v>2018</v>
      </c>
      <c r="T2509">
        <v>7</v>
      </c>
      <c r="U2509">
        <v>30</v>
      </c>
    </row>
    <row r="2510" spans="1:21" x14ac:dyDescent="0.3">
      <c r="A2510" s="5" t="s">
        <v>168</v>
      </c>
      <c r="B2510" s="5" t="s">
        <v>206</v>
      </c>
      <c r="C2510" s="5" t="s">
        <v>104</v>
      </c>
      <c r="D2510" s="5" t="s">
        <v>312</v>
      </c>
      <c r="E2510" s="5" t="s">
        <v>172</v>
      </c>
      <c r="F2510" s="6">
        <v>43306</v>
      </c>
      <c r="G2510" s="5" t="s">
        <v>148</v>
      </c>
      <c r="H2510" s="5" t="s">
        <v>202</v>
      </c>
      <c r="I2510">
        <v>43129</v>
      </c>
      <c r="J2510">
        <v>177</v>
      </c>
      <c r="K2510">
        <v>1111</v>
      </c>
      <c r="L2510">
        <v>10</v>
      </c>
      <c r="M2510">
        <v>38329.5</v>
      </c>
      <c r="N2510">
        <v>24530.010999999999</v>
      </c>
      <c r="O2510">
        <v>2453.0010000000002</v>
      </c>
      <c r="P2510">
        <v>111.1</v>
      </c>
      <c r="Q2510">
        <v>34.5</v>
      </c>
      <c r="R2510">
        <v>13799.489</v>
      </c>
      <c r="S2510">
        <v>2018</v>
      </c>
      <c r="T2510">
        <v>7</v>
      </c>
      <c r="U2510">
        <v>30</v>
      </c>
    </row>
    <row r="2511" spans="1:21" x14ac:dyDescent="0.3">
      <c r="A2511" s="5" t="s">
        <v>168</v>
      </c>
      <c r="B2511" s="5" t="s">
        <v>206</v>
      </c>
      <c r="C2511" s="5" t="s">
        <v>104</v>
      </c>
      <c r="D2511" s="5" t="s">
        <v>312</v>
      </c>
      <c r="E2511" s="5" t="s">
        <v>172</v>
      </c>
      <c r="F2511" s="6">
        <v>43306</v>
      </c>
      <c r="G2511" s="5" t="s">
        <v>148</v>
      </c>
      <c r="H2511" s="5" t="s">
        <v>204</v>
      </c>
      <c r="I2511">
        <v>43129</v>
      </c>
      <c r="J2511">
        <v>177</v>
      </c>
      <c r="K2511">
        <v>465</v>
      </c>
      <c r="L2511">
        <v>4</v>
      </c>
      <c r="M2511">
        <v>16042.5</v>
      </c>
      <c r="N2511">
        <v>9812.0049999999992</v>
      </c>
      <c r="O2511">
        <v>2453.0010000000002</v>
      </c>
      <c r="P2511">
        <v>116.25</v>
      </c>
      <c r="Q2511">
        <v>34.5</v>
      </c>
      <c r="R2511">
        <v>6230.4949999999999</v>
      </c>
      <c r="S2511">
        <v>2018</v>
      </c>
      <c r="T2511">
        <v>7</v>
      </c>
      <c r="U2511">
        <v>30</v>
      </c>
    </row>
    <row r="2512" spans="1:21" x14ac:dyDescent="0.3">
      <c r="A2512" s="5" t="s">
        <v>168</v>
      </c>
      <c r="B2512" s="5" t="s">
        <v>206</v>
      </c>
      <c r="C2512" s="5" t="s">
        <v>104</v>
      </c>
      <c r="D2512" s="5" t="s">
        <v>312</v>
      </c>
      <c r="E2512" s="5" t="s">
        <v>172</v>
      </c>
      <c r="F2512" s="6">
        <v>43306</v>
      </c>
      <c r="G2512" s="5" t="s">
        <v>148</v>
      </c>
      <c r="H2512" s="5" t="s">
        <v>190</v>
      </c>
      <c r="I2512">
        <v>43129</v>
      </c>
      <c r="J2512">
        <v>177</v>
      </c>
      <c r="K2512">
        <v>118</v>
      </c>
      <c r="L2512">
        <v>1</v>
      </c>
      <c r="M2512">
        <v>4071</v>
      </c>
      <c r="N2512">
        <v>2453.0010000000002</v>
      </c>
      <c r="O2512">
        <v>2453.0010000000002</v>
      </c>
      <c r="P2512">
        <v>118</v>
      </c>
      <c r="Q2512">
        <v>34.5</v>
      </c>
      <c r="R2512">
        <v>1617.999</v>
      </c>
      <c r="S2512">
        <v>2018</v>
      </c>
      <c r="T2512">
        <v>7</v>
      </c>
      <c r="U2512">
        <v>30</v>
      </c>
    </row>
    <row r="2513" spans="1:21" x14ac:dyDescent="0.3">
      <c r="A2513" s="5" t="s">
        <v>168</v>
      </c>
      <c r="B2513" s="5" t="s">
        <v>206</v>
      </c>
      <c r="C2513" s="5" t="s">
        <v>104</v>
      </c>
      <c r="D2513" s="5" t="s">
        <v>312</v>
      </c>
      <c r="E2513" s="5" t="s">
        <v>172</v>
      </c>
      <c r="F2513" s="6">
        <v>43306</v>
      </c>
      <c r="G2513" s="5" t="s">
        <v>148</v>
      </c>
      <c r="H2513" s="5" t="s">
        <v>184</v>
      </c>
      <c r="I2513">
        <v>43129</v>
      </c>
      <c r="J2513">
        <v>177</v>
      </c>
      <c r="K2513">
        <v>1535</v>
      </c>
      <c r="L2513">
        <v>13</v>
      </c>
      <c r="M2513">
        <v>52190</v>
      </c>
      <c r="N2513">
        <v>31889.014999999999</v>
      </c>
      <c r="O2513">
        <v>2453.0010000000002</v>
      </c>
      <c r="P2513">
        <v>118.07692307692308</v>
      </c>
      <c r="Q2513">
        <v>34</v>
      </c>
      <c r="R2513">
        <v>20300.985000000001</v>
      </c>
      <c r="S2513">
        <v>2018</v>
      </c>
      <c r="T2513">
        <v>7</v>
      </c>
      <c r="U2513">
        <v>30</v>
      </c>
    </row>
    <row r="2514" spans="1:21" x14ac:dyDescent="0.3">
      <c r="A2514" s="5" t="s">
        <v>168</v>
      </c>
      <c r="B2514" s="5" t="s">
        <v>206</v>
      </c>
      <c r="C2514" s="5" t="s">
        <v>104</v>
      </c>
      <c r="D2514" s="5" t="s">
        <v>312</v>
      </c>
      <c r="E2514" s="5" t="s">
        <v>172</v>
      </c>
      <c r="F2514" s="6">
        <v>43306</v>
      </c>
      <c r="G2514" s="5" t="s">
        <v>148</v>
      </c>
      <c r="H2514" s="5" t="s">
        <v>216</v>
      </c>
      <c r="I2514">
        <v>43129</v>
      </c>
      <c r="J2514">
        <v>177</v>
      </c>
      <c r="K2514">
        <v>226</v>
      </c>
      <c r="L2514">
        <v>2</v>
      </c>
      <c r="M2514">
        <v>7797</v>
      </c>
      <c r="N2514">
        <v>4906.0020000000004</v>
      </c>
      <c r="O2514">
        <v>2453.0010000000002</v>
      </c>
      <c r="P2514">
        <v>113</v>
      </c>
      <c r="Q2514">
        <v>34.5</v>
      </c>
      <c r="R2514">
        <v>2890.998</v>
      </c>
      <c r="S2514">
        <v>2018</v>
      </c>
      <c r="T2514">
        <v>7</v>
      </c>
      <c r="U2514">
        <v>30</v>
      </c>
    </row>
    <row r="2515" spans="1:21" x14ac:dyDescent="0.3">
      <c r="A2515" s="5" t="s">
        <v>168</v>
      </c>
      <c r="B2515" s="5" t="s">
        <v>206</v>
      </c>
      <c r="C2515" s="5" t="s">
        <v>104</v>
      </c>
      <c r="D2515" s="5" t="s">
        <v>312</v>
      </c>
      <c r="E2515" s="5" t="s">
        <v>172</v>
      </c>
      <c r="F2515" s="6">
        <v>43306</v>
      </c>
      <c r="G2515" s="5" t="s">
        <v>148</v>
      </c>
      <c r="H2515" s="5" t="s">
        <v>203</v>
      </c>
      <c r="I2515">
        <v>43129</v>
      </c>
      <c r="J2515">
        <v>177</v>
      </c>
      <c r="K2515">
        <v>128</v>
      </c>
      <c r="L2515">
        <v>1</v>
      </c>
      <c r="M2515">
        <v>4416</v>
      </c>
      <c r="N2515">
        <v>2453.0010000000002</v>
      </c>
      <c r="O2515">
        <v>2453.0010000000002</v>
      </c>
      <c r="P2515">
        <v>128</v>
      </c>
      <c r="Q2515">
        <v>34.5</v>
      </c>
      <c r="R2515">
        <v>1962.999</v>
      </c>
      <c r="S2515">
        <v>2018</v>
      </c>
      <c r="T2515">
        <v>7</v>
      </c>
      <c r="U2515">
        <v>30</v>
      </c>
    </row>
    <row r="2516" spans="1:21" x14ac:dyDescent="0.3">
      <c r="A2516" s="5" t="s">
        <v>168</v>
      </c>
      <c r="B2516" s="5" t="s">
        <v>206</v>
      </c>
      <c r="C2516" s="5" t="s">
        <v>104</v>
      </c>
      <c r="D2516" s="5" t="s">
        <v>312</v>
      </c>
      <c r="E2516" s="5" t="s">
        <v>172</v>
      </c>
      <c r="F2516" s="6">
        <v>43306</v>
      </c>
      <c r="G2516" s="5" t="s">
        <v>148</v>
      </c>
      <c r="H2516" s="5" t="s">
        <v>230</v>
      </c>
      <c r="I2516">
        <v>43129</v>
      </c>
      <c r="J2516">
        <v>177</v>
      </c>
      <c r="K2516">
        <v>1400</v>
      </c>
      <c r="L2516">
        <v>12</v>
      </c>
      <c r="M2516">
        <v>47600</v>
      </c>
      <c r="N2516">
        <v>29436.013999999999</v>
      </c>
      <c r="O2516">
        <v>2453.0010000000002</v>
      </c>
      <c r="P2516">
        <v>116.66666666666667</v>
      </c>
      <c r="Q2516">
        <v>34</v>
      </c>
      <c r="R2516">
        <v>18163.986000000001</v>
      </c>
      <c r="S2516">
        <v>2018</v>
      </c>
      <c r="T2516">
        <v>7</v>
      </c>
      <c r="U2516">
        <v>30</v>
      </c>
    </row>
    <row r="2517" spans="1:21" x14ac:dyDescent="0.3">
      <c r="A2517" s="5" t="s">
        <v>168</v>
      </c>
      <c r="B2517" s="5" t="s">
        <v>206</v>
      </c>
      <c r="C2517" s="5" t="s">
        <v>104</v>
      </c>
      <c r="D2517" s="5" t="s">
        <v>312</v>
      </c>
      <c r="E2517" s="5" t="s">
        <v>172</v>
      </c>
      <c r="F2517" s="6">
        <v>43306</v>
      </c>
      <c r="G2517" s="5" t="s">
        <v>148</v>
      </c>
      <c r="H2517" s="5" t="s">
        <v>180</v>
      </c>
      <c r="I2517">
        <v>43129</v>
      </c>
      <c r="J2517">
        <v>177</v>
      </c>
      <c r="K2517">
        <v>218</v>
      </c>
      <c r="L2517">
        <v>2</v>
      </c>
      <c r="M2517">
        <v>7521</v>
      </c>
      <c r="N2517">
        <v>4906.0020000000004</v>
      </c>
      <c r="O2517">
        <v>2453.0010000000002</v>
      </c>
      <c r="P2517">
        <v>109</v>
      </c>
      <c r="Q2517">
        <v>34.5</v>
      </c>
      <c r="R2517">
        <v>2614.998</v>
      </c>
      <c r="S2517">
        <v>2018</v>
      </c>
      <c r="T2517">
        <v>7</v>
      </c>
      <c r="U2517">
        <v>30</v>
      </c>
    </row>
    <row r="2518" spans="1:21" x14ac:dyDescent="0.3">
      <c r="A2518" s="5" t="s">
        <v>168</v>
      </c>
      <c r="B2518" s="5" t="s">
        <v>206</v>
      </c>
      <c r="C2518" s="5" t="s">
        <v>104</v>
      </c>
      <c r="D2518" s="5" t="s">
        <v>312</v>
      </c>
      <c r="E2518" s="5" t="s">
        <v>172</v>
      </c>
      <c r="F2518" s="6">
        <v>43306</v>
      </c>
      <c r="G2518" s="5" t="s">
        <v>148</v>
      </c>
      <c r="H2518" s="5" t="s">
        <v>222</v>
      </c>
      <c r="I2518">
        <v>43129</v>
      </c>
      <c r="J2518">
        <v>177</v>
      </c>
      <c r="K2518">
        <v>136</v>
      </c>
      <c r="L2518">
        <v>1</v>
      </c>
      <c r="M2518">
        <v>4692</v>
      </c>
      <c r="N2518">
        <v>2453.0010000000002</v>
      </c>
      <c r="O2518">
        <v>2453.0010000000002</v>
      </c>
      <c r="P2518">
        <v>136</v>
      </c>
      <c r="Q2518">
        <v>34.5</v>
      </c>
      <c r="R2518">
        <v>2238.9989999999998</v>
      </c>
      <c r="S2518">
        <v>2018</v>
      </c>
      <c r="T2518">
        <v>7</v>
      </c>
      <c r="U2518">
        <v>30</v>
      </c>
    </row>
    <row r="2519" spans="1:21" x14ac:dyDescent="0.3">
      <c r="A2519" s="5" t="s">
        <v>168</v>
      </c>
      <c r="B2519" s="5" t="s">
        <v>206</v>
      </c>
      <c r="C2519" s="5" t="s">
        <v>104</v>
      </c>
      <c r="D2519" s="5" t="s">
        <v>312</v>
      </c>
      <c r="E2519" s="5" t="s">
        <v>172</v>
      </c>
      <c r="F2519" s="6">
        <v>43306</v>
      </c>
      <c r="G2519" s="5" t="s">
        <v>148</v>
      </c>
      <c r="H2519" s="5" t="s">
        <v>181</v>
      </c>
      <c r="I2519">
        <v>43129</v>
      </c>
      <c r="J2519">
        <v>177</v>
      </c>
      <c r="K2519">
        <v>218</v>
      </c>
      <c r="L2519">
        <v>2</v>
      </c>
      <c r="M2519">
        <v>7521</v>
      </c>
      <c r="N2519">
        <v>4906.0020000000004</v>
      </c>
      <c r="O2519">
        <v>2453.0010000000002</v>
      </c>
      <c r="P2519">
        <v>109</v>
      </c>
      <c r="Q2519">
        <v>34.5</v>
      </c>
      <c r="R2519">
        <v>2614.998</v>
      </c>
      <c r="S2519">
        <v>2018</v>
      </c>
      <c r="T2519">
        <v>7</v>
      </c>
      <c r="U2519">
        <v>30</v>
      </c>
    </row>
    <row r="2520" spans="1:21" x14ac:dyDescent="0.3">
      <c r="A2520" s="5" t="s">
        <v>168</v>
      </c>
      <c r="B2520" s="5" t="s">
        <v>206</v>
      </c>
      <c r="C2520" s="5" t="s">
        <v>104</v>
      </c>
      <c r="D2520" s="5" t="s">
        <v>312</v>
      </c>
      <c r="E2520" s="5" t="s">
        <v>172</v>
      </c>
      <c r="F2520" s="6">
        <v>43306</v>
      </c>
      <c r="G2520" s="5" t="s">
        <v>148</v>
      </c>
      <c r="H2520" s="5" t="s">
        <v>231</v>
      </c>
      <c r="I2520">
        <v>43129</v>
      </c>
      <c r="J2520">
        <v>177</v>
      </c>
      <c r="K2520">
        <v>135</v>
      </c>
      <c r="L2520">
        <v>1</v>
      </c>
      <c r="M2520">
        <v>4657.5</v>
      </c>
      <c r="N2520">
        <v>2453.0010000000002</v>
      </c>
      <c r="O2520">
        <v>2453.0010000000002</v>
      </c>
      <c r="P2520">
        <v>135</v>
      </c>
      <c r="Q2520">
        <v>34.5</v>
      </c>
      <c r="R2520">
        <v>2204.4989999999998</v>
      </c>
      <c r="S2520">
        <v>2018</v>
      </c>
      <c r="T2520">
        <v>7</v>
      </c>
      <c r="U2520">
        <v>30</v>
      </c>
    </row>
    <row r="2521" spans="1:21" x14ac:dyDescent="0.3">
      <c r="A2521" s="5" t="s">
        <v>168</v>
      </c>
      <c r="B2521" s="5" t="s">
        <v>206</v>
      </c>
      <c r="C2521" s="5" t="s">
        <v>104</v>
      </c>
      <c r="D2521" s="5" t="s">
        <v>312</v>
      </c>
      <c r="E2521" s="5" t="s">
        <v>172</v>
      </c>
      <c r="F2521" s="6">
        <v>43306</v>
      </c>
      <c r="G2521" s="5" t="s">
        <v>148</v>
      </c>
      <c r="H2521" s="5" t="s">
        <v>185</v>
      </c>
      <c r="I2521">
        <v>43129</v>
      </c>
      <c r="J2521">
        <v>177</v>
      </c>
      <c r="K2521">
        <v>478</v>
      </c>
      <c r="L2521">
        <v>4</v>
      </c>
      <c r="M2521">
        <v>16491</v>
      </c>
      <c r="N2521">
        <v>9812.0049999999992</v>
      </c>
      <c r="O2521">
        <v>2453.0010000000002</v>
      </c>
      <c r="P2521">
        <v>119.5</v>
      </c>
      <c r="Q2521">
        <v>34.5</v>
      </c>
      <c r="R2521">
        <v>6678.9949999999999</v>
      </c>
      <c r="S2521">
        <v>2018</v>
      </c>
      <c r="T2521">
        <v>7</v>
      </c>
      <c r="U2521">
        <v>30</v>
      </c>
    </row>
    <row r="2522" spans="1:21" x14ac:dyDescent="0.3">
      <c r="A2522" s="5" t="s">
        <v>168</v>
      </c>
      <c r="B2522" s="5" t="s">
        <v>206</v>
      </c>
      <c r="C2522" s="5" t="s">
        <v>104</v>
      </c>
      <c r="D2522" s="5" t="s">
        <v>312</v>
      </c>
      <c r="E2522" s="5" t="s">
        <v>172</v>
      </c>
      <c r="F2522" s="6">
        <v>43306</v>
      </c>
      <c r="G2522" s="5" t="s">
        <v>148</v>
      </c>
      <c r="H2522" s="5" t="s">
        <v>186</v>
      </c>
      <c r="I2522">
        <v>43129</v>
      </c>
      <c r="J2522">
        <v>177</v>
      </c>
      <c r="K2522">
        <v>120</v>
      </c>
      <c r="L2522">
        <v>1</v>
      </c>
      <c r="M2522">
        <v>4140</v>
      </c>
      <c r="N2522">
        <v>2453.0010000000002</v>
      </c>
      <c r="O2522">
        <v>2453.0010000000002</v>
      </c>
      <c r="P2522">
        <v>120</v>
      </c>
      <c r="Q2522">
        <v>34.5</v>
      </c>
      <c r="R2522">
        <v>1686.999</v>
      </c>
      <c r="S2522">
        <v>2018</v>
      </c>
      <c r="T2522">
        <v>7</v>
      </c>
      <c r="U2522">
        <v>30</v>
      </c>
    </row>
    <row r="2523" spans="1:21" x14ac:dyDescent="0.3">
      <c r="A2523" s="5" t="s">
        <v>168</v>
      </c>
      <c r="B2523" s="5" t="s">
        <v>206</v>
      </c>
      <c r="C2523" s="5" t="s">
        <v>126</v>
      </c>
      <c r="D2523" s="5" t="s">
        <v>313</v>
      </c>
      <c r="E2523" s="5" t="s">
        <v>227</v>
      </c>
      <c r="F2523" s="6">
        <v>43307</v>
      </c>
      <c r="G2523" s="5" t="s">
        <v>148</v>
      </c>
      <c r="H2523" s="5" t="s">
        <v>190</v>
      </c>
      <c r="I2523">
        <v>43227</v>
      </c>
      <c r="J2523">
        <v>80</v>
      </c>
      <c r="K2523">
        <v>-23.6</v>
      </c>
      <c r="L2523">
        <v>-1</v>
      </c>
      <c r="M2523">
        <v>-1474.8</v>
      </c>
      <c r="N2523">
        <v>-1040.1859999999999</v>
      </c>
      <c r="O2523">
        <v>-1040.1859999999999</v>
      </c>
      <c r="P2523">
        <v>23.6</v>
      </c>
      <c r="Q2523">
        <v>62.491500000000002</v>
      </c>
      <c r="R2523">
        <v>-434.61399999999998</v>
      </c>
      <c r="S2523">
        <v>2018</v>
      </c>
      <c r="T2523">
        <v>7</v>
      </c>
      <c r="U2523">
        <v>30</v>
      </c>
    </row>
    <row r="2524" spans="1:21" x14ac:dyDescent="0.3">
      <c r="A2524" s="5" t="s">
        <v>168</v>
      </c>
      <c r="B2524" s="5" t="s">
        <v>206</v>
      </c>
      <c r="C2524" s="5" t="s">
        <v>126</v>
      </c>
      <c r="D2524" s="5" t="s">
        <v>313</v>
      </c>
      <c r="E2524" s="5" t="s">
        <v>172</v>
      </c>
      <c r="F2524" s="6">
        <v>43307</v>
      </c>
      <c r="G2524" s="5" t="s">
        <v>148</v>
      </c>
      <c r="H2524" s="5" t="s">
        <v>190</v>
      </c>
      <c r="I2524">
        <v>43227</v>
      </c>
      <c r="J2524">
        <v>80</v>
      </c>
      <c r="K2524">
        <v>23.6</v>
      </c>
      <c r="L2524">
        <v>1</v>
      </c>
      <c r="M2524">
        <v>1174.8</v>
      </c>
      <c r="N2524">
        <v>1040.1859999999999</v>
      </c>
      <c r="O2524">
        <v>1040.1859999999999</v>
      </c>
      <c r="P2524">
        <v>23.6</v>
      </c>
      <c r="Q2524">
        <v>49.779699999999998</v>
      </c>
      <c r="R2524">
        <v>134.614</v>
      </c>
      <c r="S2524">
        <v>2018</v>
      </c>
      <c r="T2524">
        <v>7</v>
      </c>
      <c r="U2524">
        <v>30</v>
      </c>
    </row>
    <row r="2525" spans="1:21" x14ac:dyDescent="0.3">
      <c r="A2525" s="5" t="s">
        <v>168</v>
      </c>
      <c r="B2525" s="5" t="s">
        <v>175</v>
      </c>
      <c r="C2525" s="5" t="s">
        <v>88</v>
      </c>
      <c r="D2525" s="5" t="s">
        <v>276</v>
      </c>
      <c r="E2525" s="5" t="s">
        <v>172</v>
      </c>
      <c r="F2525" s="6">
        <v>43309</v>
      </c>
      <c r="G2525" s="5" t="s">
        <v>148</v>
      </c>
      <c r="H2525" s="5" t="s">
        <v>229</v>
      </c>
      <c r="I2525">
        <v>43129</v>
      </c>
      <c r="J2525">
        <v>180</v>
      </c>
      <c r="K2525">
        <v>1006.5</v>
      </c>
      <c r="L2525">
        <v>8</v>
      </c>
      <c r="M2525">
        <v>34221</v>
      </c>
      <c r="N2525">
        <v>17816.977999999999</v>
      </c>
      <c r="O2525">
        <v>2227.1219999999998</v>
      </c>
      <c r="P2525">
        <v>125.8125</v>
      </c>
      <c r="Q2525">
        <v>34</v>
      </c>
      <c r="R2525">
        <v>16404.022000000001</v>
      </c>
      <c r="S2525">
        <v>2018</v>
      </c>
      <c r="T2525">
        <v>7</v>
      </c>
      <c r="U2525">
        <v>30</v>
      </c>
    </row>
    <row r="2526" spans="1:21" x14ac:dyDescent="0.3">
      <c r="A2526" s="5" t="s">
        <v>168</v>
      </c>
      <c r="B2526" s="5" t="s">
        <v>175</v>
      </c>
      <c r="C2526" s="5" t="s">
        <v>88</v>
      </c>
      <c r="D2526" s="5" t="s">
        <v>276</v>
      </c>
      <c r="E2526" s="5" t="s">
        <v>172</v>
      </c>
      <c r="F2526" s="6">
        <v>43309</v>
      </c>
      <c r="G2526" s="5" t="s">
        <v>148</v>
      </c>
      <c r="H2526" s="5" t="s">
        <v>194</v>
      </c>
      <c r="I2526">
        <v>43129</v>
      </c>
      <c r="J2526">
        <v>180</v>
      </c>
      <c r="K2526">
        <v>381</v>
      </c>
      <c r="L2526">
        <v>3</v>
      </c>
      <c r="M2526">
        <v>13144.5</v>
      </c>
      <c r="N2526">
        <v>6681.3670000000002</v>
      </c>
      <c r="O2526">
        <v>2227.1219999999998</v>
      </c>
      <c r="P2526">
        <v>127</v>
      </c>
      <c r="Q2526">
        <v>34.5</v>
      </c>
      <c r="R2526">
        <v>6463.1329999999998</v>
      </c>
      <c r="S2526">
        <v>2018</v>
      </c>
      <c r="T2526">
        <v>7</v>
      </c>
      <c r="U2526">
        <v>30</v>
      </c>
    </row>
    <row r="2527" spans="1:21" x14ac:dyDescent="0.3">
      <c r="A2527" s="5" t="s">
        <v>168</v>
      </c>
      <c r="B2527" s="5" t="s">
        <v>206</v>
      </c>
      <c r="C2527" s="5" t="s">
        <v>104</v>
      </c>
      <c r="D2527" s="5" t="s">
        <v>312</v>
      </c>
      <c r="E2527" s="5" t="s">
        <v>172</v>
      </c>
      <c r="F2527" s="6">
        <v>43309</v>
      </c>
      <c r="G2527" s="5" t="s">
        <v>148</v>
      </c>
      <c r="H2527" s="5" t="s">
        <v>178</v>
      </c>
      <c r="I2527">
        <v>43129</v>
      </c>
      <c r="J2527">
        <v>180</v>
      </c>
      <c r="K2527">
        <v>339.6</v>
      </c>
      <c r="L2527">
        <v>3</v>
      </c>
      <c r="M2527">
        <v>11716.2</v>
      </c>
      <c r="N2527">
        <v>7359.0029999999997</v>
      </c>
      <c r="O2527">
        <v>2453.0010000000002</v>
      </c>
      <c r="P2527">
        <v>113.2</v>
      </c>
      <c r="Q2527">
        <v>34.5</v>
      </c>
      <c r="R2527">
        <v>4357.1970000000001</v>
      </c>
      <c r="S2527">
        <v>2018</v>
      </c>
      <c r="T2527">
        <v>7</v>
      </c>
      <c r="U2527">
        <v>30</v>
      </c>
    </row>
    <row r="2528" spans="1:21" x14ac:dyDescent="0.3">
      <c r="A2528" s="5" t="s">
        <v>168</v>
      </c>
      <c r="B2528" s="5" t="s">
        <v>206</v>
      </c>
      <c r="C2528" s="5" t="s">
        <v>104</v>
      </c>
      <c r="D2528" s="5" t="s">
        <v>312</v>
      </c>
      <c r="E2528" s="5" t="s">
        <v>172</v>
      </c>
      <c r="F2528" s="6">
        <v>43309</v>
      </c>
      <c r="G2528" s="5" t="s">
        <v>148</v>
      </c>
      <c r="H2528" s="5" t="s">
        <v>198</v>
      </c>
      <c r="I2528">
        <v>43129</v>
      </c>
      <c r="J2528">
        <v>180</v>
      </c>
      <c r="K2528">
        <v>134.80000000000001</v>
      </c>
      <c r="L2528">
        <v>1</v>
      </c>
      <c r="M2528">
        <v>4650.6000000000004</v>
      </c>
      <c r="N2528">
        <v>2453.0010000000002</v>
      </c>
      <c r="O2528">
        <v>2453.0010000000002</v>
      </c>
      <c r="P2528">
        <v>134.80000000000001</v>
      </c>
      <c r="Q2528">
        <v>34.5</v>
      </c>
      <c r="R2528">
        <v>2197.5990000000002</v>
      </c>
      <c r="S2528">
        <v>2018</v>
      </c>
      <c r="T2528">
        <v>7</v>
      </c>
      <c r="U2528">
        <v>30</v>
      </c>
    </row>
    <row r="2529" spans="1:21" x14ac:dyDescent="0.3">
      <c r="A2529" s="5" t="s">
        <v>168</v>
      </c>
      <c r="B2529" s="5" t="s">
        <v>206</v>
      </c>
      <c r="C2529" s="5" t="s">
        <v>104</v>
      </c>
      <c r="D2529" s="5" t="s">
        <v>312</v>
      </c>
      <c r="E2529" s="5" t="s">
        <v>172</v>
      </c>
      <c r="F2529" s="6">
        <v>43309</v>
      </c>
      <c r="G2529" s="5" t="s">
        <v>148</v>
      </c>
      <c r="H2529" s="5" t="s">
        <v>197</v>
      </c>
      <c r="I2529">
        <v>43129</v>
      </c>
      <c r="J2529">
        <v>180</v>
      </c>
      <c r="K2529">
        <v>358.8</v>
      </c>
      <c r="L2529">
        <v>3</v>
      </c>
      <c r="M2529">
        <v>12378.6</v>
      </c>
      <c r="N2529">
        <v>7359.0029999999997</v>
      </c>
      <c r="O2529">
        <v>2453.0010000000002</v>
      </c>
      <c r="P2529">
        <v>119.60000000000001</v>
      </c>
      <c r="Q2529">
        <v>34.5</v>
      </c>
      <c r="R2529">
        <v>5019.5969999999998</v>
      </c>
      <c r="S2529">
        <v>2018</v>
      </c>
      <c r="T2529">
        <v>7</v>
      </c>
      <c r="U2529">
        <v>30</v>
      </c>
    </row>
    <row r="2530" spans="1:21" x14ac:dyDescent="0.3">
      <c r="A2530" s="5" t="s">
        <v>168</v>
      </c>
      <c r="B2530" s="5" t="s">
        <v>206</v>
      </c>
      <c r="C2530" s="5" t="s">
        <v>104</v>
      </c>
      <c r="D2530" s="5" t="s">
        <v>312</v>
      </c>
      <c r="E2530" s="5" t="s">
        <v>172</v>
      </c>
      <c r="F2530" s="6">
        <v>43309</v>
      </c>
      <c r="G2530" s="5" t="s">
        <v>148</v>
      </c>
      <c r="H2530" s="5" t="s">
        <v>208</v>
      </c>
      <c r="I2530">
        <v>43129</v>
      </c>
      <c r="J2530">
        <v>180</v>
      </c>
      <c r="K2530">
        <v>107.8</v>
      </c>
      <c r="L2530">
        <v>1</v>
      </c>
      <c r="M2530">
        <v>3719.1</v>
      </c>
      <c r="N2530">
        <v>2453.0010000000002</v>
      </c>
      <c r="O2530">
        <v>2453.0010000000002</v>
      </c>
      <c r="P2530">
        <v>107.8</v>
      </c>
      <c r="Q2530">
        <v>34.5</v>
      </c>
      <c r="R2530">
        <v>1266.0989999999999</v>
      </c>
      <c r="S2530">
        <v>2018</v>
      </c>
      <c r="T2530">
        <v>7</v>
      </c>
      <c r="U2530">
        <v>30</v>
      </c>
    </row>
    <row r="2531" spans="1:21" x14ac:dyDescent="0.3">
      <c r="A2531" s="5" t="s">
        <v>168</v>
      </c>
      <c r="B2531" s="5" t="s">
        <v>206</v>
      </c>
      <c r="C2531" s="5" t="s">
        <v>104</v>
      </c>
      <c r="D2531" s="5" t="s">
        <v>312</v>
      </c>
      <c r="E2531" s="5" t="s">
        <v>172</v>
      </c>
      <c r="F2531" s="6">
        <v>43309</v>
      </c>
      <c r="G2531" s="5" t="s">
        <v>148</v>
      </c>
      <c r="H2531" s="5" t="s">
        <v>209</v>
      </c>
      <c r="I2531">
        <v>43129</v>
      </c>
      <c r="J2531">
        <v>180</v>
      </c>
      <c r="K2531">
        <v>335.2</v>
      </c>
      <c r="L2531">
        <v>3</v>
      </c>
      <c r="M2531">
        <v>11564.4</v>
      </c>
      <c r="N2531">
        <v>7359.0029999999997</v>
      </c>
      <c r="O2531">
        <v>2453.0010000000002</v>
      </c>
      <c r="P2531">
        <v>111.73333333333333</v>
      </c>
      <c r="Q2531">
        <v>34.5</v>
      </c>
      <c r="R2531">
        <v>4205.3969999999999</v>
      </c>
      <c r="S2531">
        <v>2018</v>
      </c>
      <c r="T2531">
        <v>7</v>
      </c>
      <c r="U2531">
        <v>30</v>
      </c>
    </row>
    <row r="2532" spans="1:21" x14ac:dyDescent="0.3">
      <c r="A2532" s="5" t="s">
        <v>168</v>
      </c>
      <c r="B2532" s="5" t="s">
        <v>206</v>
      </c>
      <c r="C2532" s="5" t="s">
        <v>104</v>
      </c>
      <c r="D2532" s="5" t="s">
        <v>312</v>
      </c>
      <c r="E2532" s="5" t="s">
        <v>172</v>
      </c>
      <c r="F2532" s="6">
        <v>43309</v>
      </c>
      <c r="G2532" s="5" t="s">
        <v>148</v>
      </c>
      <c r="H2532" s="5" t="s">
        <v>235</v>
      </c>
      <c r="I2532">
        <v>43129</v>
      </c>
      <c r="J2532">
        <v>180</v>
      </c>
      <c r="K2532">
        <v>92.6</v>
      </c>
      <c r="L2532">
        <v>1</v>
      </c>
      <c r="M2532">
        <v>3194.7</v>
      </c>
      <c r="N2532">
        <v>2453.0010000000002</v>
      </c>
      <c r="O2532">
        <v>2453.0010000000002</v>
      </c>
      <c r="P2532">
        <v>92.6</v>
      </c>
      <c r="Q2532">
        <v>34.5</v>
      </c>
      <c r="R2532">
        <v>741.69899999999996</v>
      </c>
      <c r="S2532">
        <v>2018</v>
      </c>
      <c r="T2532">
        <v>7</v>
      </c>
      <c r="U2532">
        <v>30</v>
      </c>
    </row>
    <row r="2533" spans="1:21" x14ac:dyDescent="0.3">
      <c r="A2533" s="5" t="s">
        <v>168</v>
      </c>
      <c r="B2533" s="5" t="s">
        <v>206</v>
      </c>
      <c r="C2533" s="5" t="s">
        <v>104</v>
      </c>
      <c r="D2533" s="5" t="s">
        <v>312</v>
      </c>
      <c r="E2533" s="5" t="s">
        <v>172</v>
      </c>
      <c r="F2533" s="6">
        <v>43309</v>
      </c>
      <c r="G2533" s="5" t="s">
        <v>148</v>
      </c>
      <c r="H2533" s="5" t="s">
        <v>190</v>
      </c>
      <c r="I2533">
        <v>43129</v>
      </c>
      <c r="J2533">
        <v>180</v>
      </c>
      <c r="K2533">
        <v>97.4</v>
      </c>
      <c r="L2533">
        <v>1</v>
      </c>
      <c r="M2533">
        <v>3360.3</v>
      </c>
      <c r="N2533">
        <v>2453.0010000000002</v>
      </c>
      <c r="O2533">
        <v>2453.0010000000002</v>
      </c>
      <c r="P2533">
        <v>97.4</v>
      </c>
      <c r="Q2533">
        <v>34.5</v>
      </c>
      <c r="R2533">
        <v>907.29899999999998</v>
      </c>
      <c r="S2533">
        <v>2018</v>
      </c>
      <c r="T2533">
        <v>7</v>
      </c>
      <c r="U2533">
        <v>30</v>
      </c>
    </row>
    <row r="2534" spans="1:21" x14ac:dyDescent="0.3">
      <c r="A2534" s="5" t="s">
        <v>168</v>
      </c>
      <c r="B2534" s="5" t="s">
        <v>206</v>
      </c>
      <c r="C2534" s="5" t="s">
        <v>104</v>
      </c>
      <c r="D2534" s="5" t="s">
        <v>312</v>
      </c>
      <c r="E2534" s="5" t="s">
        <v>172</v>
      </c>
      <c r="F2534" s="6">
        <v>43309</v>
      </c>
      <c r="G2534" s="5" t="s">
        <v>148</v>
      </c>
      <c r="H2534" s="5" t="s">
        <v>311</v>
      </c>
      <c r="I2534">
        <v>43129</v>
      </c>
      <c r="J2534">
        <v>180</v>
      </c>
      <c r="K2534">
        <v>118.6</v>
      </c>
      <c r="L2534">
        <v>1</v>
      </c>
      <c r="M2534">
        <v>4091.7</v>
      </c>
      <c r="N2534">
        <v>2453.0010000000002</v>
      </c>
      <c r="O2534">
        <v>2453.0010000000002</v>
      </c>
      <c r="P2534">
        <v>118.6</v>
      </c>
      <c r="Q2534">
        <v>34.5</v>
      </c>
      <c r="R2534">
        <v>1638.6990000000001</v>
      </c>
      <c r="S2534">
        <v>2018</v>
      </c>
      <c r="T2534">
        <v>7</v>
      </c>
      <c r="U2534">
        <v>30</v>
      </c>
    </row>
    <row r="2535" spans="1:21" x14ac:dyDescent="0.3">
      <c r="A2535" s="5" t="s">
        <v>168</v>
      </c>
      <c r="B2535" s="5" t="s">
        <v>206</v>
      </c>
      <c r="C2535" s="5" t="s">
        <v>104</v>
      </c>
      <c r="D2535" s="5" t="s">
        <v>312</v>
      </c>
      <c r="E2535" s="5" t="s">
        <v>172</v>
      </c>
      <c r="F2535" s="6">
        <v>43309</v>
      </c>
      <c r="G2535" s="5" t="s">
        <v>148</v>
      </c>
      <c r="H2535" s="5" t="s">
        <v>173</v>
      </c>
      <c r="I2535">
        <v>43129</v>
      </c>
      <c r="J2535">
        <v>180</v>
      </c>
      <c r="K2535">
        <v>2694.2</v>
      </c>
      <c r="L2535">
        <v>24</v>
      </c>
      <c r="M2535">
        <v>96991.2</v>
      </c>
      <c r="N2535">
        <v>58872.027000000002</v>
      </c>
      <c r="O2535">
        <v>2453.0010000000002</v>
      </c>
      <c r="P2535">
        <v>112.25833333333333</v>
      </c>
      <c r="Q2535">
        <v>36</v>
      </c>
      <c r="R2535">
        <v>38119.173000000003</v>
      </c>
      <c r="S2535">
        <v>2018</v>
      </c>
      <c r="T2535">
        <v>7</v>
      </c>
      <c r="U2535">
        <v>30</v>
      </c>
    </row>
    <row r="2536" spans="1:21" x14ac:dyDescent="0.3">
      <c r="A2536" s="5" t="s">
        <v>168</v>
      </c>
      <c r="B2536" s="5" t="s">
        <v>206</v>
      </c>
      <c r="C2536" s="5" t="s">
        <v>104</v>
      </c>
      <c r="D2536" s="5" t="s">
        <v>312</v>
      </c>
      <c r="E2536" s="5" t="s">
        <v>172</v>
      </c>
      <c r="F2536" s="6">
        <v>43309</v>
      </c>
      <c r="G2536" s="5" t="s">
        <v>148</v>
      </c>
      <c r="H2536" s="5" t="s">
        <v>263</v>
      </c>
      <c r="I2536">
        <v>43129</v>
      </c>
      <c r="J2536">
        <v>180</v>
      </c>
      <c r="K2536">
        <v>377.4</v>
      </c>
      <c r="L2536">
        <v>3</v>
      </c>
      <c r="M2536">
        <v>13020.3</v>
      </c>
      <c r="N2536">
        <v>7359.0029999999997</v>
      </c>
      <c r="O2536">
        <v>2453.0010000000002</v>
      </c>
      <c r="P2536">
        <v>125.8</v>
      </c>
      <c r="Q2536">
        <v>34.5</v>
      </c>
      <c r="R2536">
        <v>5661.2969999999996</v>
      </c>
      <c r="S2536">
        <v>2018</v>
      </c>
      <c r="T2536">
        <v>7</v>
      </c>
      <c r="U2536">
        <v>30</v>
      </c>
    </row>
    <row r="2537" spans="1:21" x14ac:dyDescent="0.3">
      <c r="A2537" s="5" t="s">
        <v>168</v>
      </c>
      <c r="B2537" s="5" t="s">
        <v>206</v>
      </c>
      <c r="C2537" s="5" t="s">
        <v>105</v>
      </c>
      <c r="D2537" s="5" t="s">
        <v>310</v>
      </c>
      <c r="E2537" s="5" t="s">
        <v>172</v>
      </c>
      <c r="F2537" s="6">
        <v>43309</v>
      </c>
      <c r="G2537" s="5" t="s">
        <v>148</v>
      </c>
      <c r="H2537" s="5" t="s">
        <v>263</v>
      </c>
      <c r="I2537">
        <v>43140</v>
      </c>
      <c r="J2537">
        <v>169</v>
      </c>
      <c r="K2537">
        <v>403.6</v>
      </c>
      <c r="L2537">
        <v>3</v>
      </c>
      <c r="M2537">
        <v>13924.2</v>
      </c>
      <c r="N2537">
        <v>7633.6149999999998</v>
      </c>
      <c r="O2537">
        <v>2544.538</v>
      </c>
      <c r="P2537">
        <v>134.53333333333333</v>
      </c>
      <c r="Q2537">
        <v>34.5</v>
      </c>
      <c r="R2537">
        <v>6290.585</v>
      </c>
      <c r="S2537">
        <v>2018</v>
      </c>
      <c r="T2537">
        <v>7</v>
      </c>
      <c r="U2537">
        <v>30</v>
      </c>
    </row>
    <row r="2538" spans="1:21" x14ac:dyDescent="0.3">
      <c r="A2538" s="5" t="s">
        <v>168</v>
      </c>
      <c r="B2538" s="5" t="s">
        <v>206</v>
      </c>
      <c r="C2538" s="5" t="s">
        <v>105</v>
      </c>
      <c r="D2538" s="5" t="s">
        <v>310</v>
      </c>
      <c r="E2538" s="5" t="s">
        <v>172</v>
      </c>
      <c r="F2538" s="6">
        <v>43309</v>
      </c>
      <c r="G2538" s="5" t="s">
        <v>148</v>
      </c>
      <c r="H2538" s="5" t="s">
        <v>190</v>
      </c>
      <c r="I2538">
        <v>43140</v>
      </c>
      <c r="J2538">
        <v>169</v>
      </c>
      <c r="K2538">
        <v>104.4</v>
      </c>
      <c r="L2538">
        <v>1</v>
      </c>
      <c r="M2538">
        <v>3601.8</v>
      </c>
      <c r="N2538">
        <v>2544.538</v>
      </c>
      <c r="O2538">
        <v>2544.538</v>
      </c>
      <c r="P2538">
        <v>104.4</v>
      </c>
      <c r="Q2538">
        <v>34.5</v>
      </c>
      <c r="R2538">
        <v>1057.2619999999999</v>
      </c>
      <c r="S2538">
        <v>2018</v>
      </c>
      <c r="T2538">
        <v>7</v>
      </c>
      <c r="U2538">
        <v>30</v>
      </c>
    </row>
    <row r="2539" spans="1:21" x14ac:dyDescent="0.3">
      <c r="A2539" s="5" t="s">
        <v>168</v>
      </c>
      <c r="B2539" s="5" t="s">
        <v>206</v>
      </c>
      <c r="C2539" s="5" t="s">
        <v>105</v>
      </c>
      <c r="D2539" s="5" t="s">
        <v>310</v>
      </c>
      <c r="E2539" s="5" t="s">
        <v>172</v>
      </c>
      <c r="F2539" s="6">
        <v>43309</v>
      </c>
      <c r="G2539" s="5" t="s">
        <v>148</v>
      </c>
      <c r="H2539" s="5" t="s">
        <v>253</v>
      </c>
      <c r="I2539">
        <v>43140</v>
      </c>
      <c r="J2539">
        <v>169</v>
      </c>
      <c r="K2539">
        <v>86.2</v>
      </c>
      <c r="L2539">
        <v>1</v>
      </c>
      <c r="M2539">
        <v>2973.9</v>
      </c>
      <c r="N2539">
        <v>2544.538</v>
      </c>
      <c r="O2539">
        <v>2544.538</v>
      </c>
      <c r="P2539">
        <v>86.2</v>
      </c>
      <c r="Q2539">
        <v>34.5</v>
      </c>
      <c r="R2539">
        <v>429.36200000000002</v>
      </c>
      <c r="S2539">
        <v>2018</v>
      </c>
      <c r="T2539">
        <v>7</v>
      </c>
      <c r="U2539">
        <v>30</v>
      </c>
    </row>
    <row r="2540" spans="1:21" x14ac:dyDescent="0.3">
      <c r="A2540" s="5" t="s">
        <v>168</v>
      </c>
      <c r="B2540" s="5" t="s">
        <v>206</v>
      </c>
      <c r="C2540" s="5" t="s">
        <v>105</v>
      </c>
      <c r="D2540" s="5" t="s">
        <v>310</v>
      </c>
      <c r="E2540" s="5" t="s">
        <v>172</v>
      </c>
      <c r="F2540" s="6">
        <v>43309</v>
      </c>
      <c r="G2540" s="5" t="s">
        <v>148</v>
      </c>
      <c r="H2540" s="5" t="s">
        <v>173</v>
      </c>
      <c r="I2540">
        <v>43140</v>
      </c>
      <c r="J2540">
        <v>169</v>
      </c>
      <c r="K2540">
        <v>1323.2</v>
      </c>
      <c r="L2540">
        <v>12</v>
      </c>
      <c r="M2540">
        <v>47635.199999999997</v>
      </c>
      <c r="N2540">
        <v>30534.46</v>
      </c>
      <c r="O2540">
        <v>2544.538</v>
      </c>
      <c r="P2540">
        <v>110.26666666666667</v>
      </c>
      <c r="Q2540">
        <v>36</v>
      </c>
      <c r="R2540">
        <v>17100.740000000002</v>
      </c>
      <c r="S2540">
        <v>2018</v>
      </c>
      <c r="T2540">
        <v>7</v>
      </c>
      <c r="U2540">
        <v>30</v>
      </c>
    </row>
    <row r="2541" spans="1:21" x14ac:dyDescent="0.3">
      <c r="A2541" s="5" t="s">
        <v>168</v>
      </c>
      <c r="B2541" s="5" t="s">
        <v>206</v>
      </c>
      <c r="C2541" s="5" t="s">
        <v>105</v>
      </c>
      <c r="D2541" s="5" t="s">
        <v>310</v>
      </c>
      <c r="E2541" s="5" t="s">
        <v>172</v>
      </c>
      <c r="F2541" s="6">
        <v>43309</v>
      </c>
      <c r="G2541" s="5" t="s">
        <v>148</v>
      </c>
      <c r="H2541" s="5" t="s">
        <v>178</v>
      </c>
      <c r="I2541">
        <v>43140</v>
      </c>
      <c r="J2541">
        <v>169</v>
      </c>
      <c r="K2541">
        <v>194</v>
      </c>
      <c r="L2541">
        <v>2</v>
      </c>
      <c r="M2541">
        <v>6693</v>
      </c>
      <c r="N2541">
        <v>5089.0770000000002</v>
      </c>
      <c r="O2541">
        <v>2544.538</v>
      </c>
      <c r="P2541">
        <v>97</v>
      </c>
      <c r="Q2541">
        <v>34.5</v>
      </c>
      <c r="R2541">
        <v>1603.923</v>
      </c>
      <c r="S2541">
        <v>2018</v>
      </c>
      <c r="T2541">
        <v>7</v>
      </c>
      <c r="U2541">
        <v>30</v>
      </c>
    </row>
    <row r="2542" spans="1:21" x14ac:dyDescent="0.3">
      <c r="A2542" s="5" t="s">
        <v>168</v>
      </c>
      <c r="B2542" s="5" t="s">
        <v>206</v>
      </c>
      <c r="C2542" s="5" t="s">
        <v>105</v>
      </c>
      <c r="D2542" s="5" t="s">
        <v>310</v>
      </c>
      <c r="E2542" s="5" t="s">
        <v>172</v>
      </c>
      <c r="F2542" s="6">
        <v>43309</v>
      </c>
      <c r="G2542" s="5" t="s">
        <v>148</v>
      </c>
      <c r="H2542" s="5" t="s">
        <v>198</v>
      </c>
      <c r="I2542">
        <v>43140</v>
      </c>
      <c r="J2542">
        <v>169</v>
      </c>
      <c r="K2542">
        <v>364</v>
      </c>
      <c r="L2542">
        <v>3</v>
      </c>
      <c r="M2542">
        <v>12558</v>
      </c>
      <c r="N2542">
        <v>7633.6149999999998</v>
      </c>
      <c r="O2542">
        <v>2544.538</v>
      </c>
      <c r="P2542">
        <v>121.33333333333333</v>
      </c>
      <c r="Q2542">
        <v>34.5</v>
      </c>
      <c r="R2542">
        <v>4924.3850000000002</v>
      </c>
      <c r="S2542">
        <v>2018</v>
      </c>
      <c r="T2542">
        <v>7</v>
      </c>
      <c r="U2542">
        <v>30</v>
      </c>
    </row>
    <row r="2543" spans="1:21" x14ac:dyDescent="0.3">
      <c r="A2543" s="5" t="s">
        <v>168</v>
      </c>
      <c r="B2543" s="5" t="s">
        <v>206</v>
      </c>
      <c r="C2543" s="5" t="s">
        <v>105</v>
      </c>
      <c r="D2543" s="5" t="s">
        <v>310</v>
      </c>
      <c r="E2543" s="5" t="s">
        <v>172</v>
      </c>
      <c r="F2543" s="6">
        <v>43311</v>
      </c>
      <c r="G2543" s="5" t="s">
        <v>148</v>
      </c>
      <c r="H2543" s="5" t="s">
        <v>201</v>
      </c>
      <c r="I2543">
        <v>43140</v>
      </c>
      <c r="J2543">
        <v>171</v>
      </c>
      <c r="K2543">
        <v>99</v>
      </c>
      <c r="L2543">
        <v>1</v>
      </c>
      <c r="M2543">
        <v>3415.5</v>
      </c>
      <c r="N2543">
        <v>2544.538</v>
      </c>
      <c r="O2543">
        <v>2544.538</v>
      </c>
      <c r="P2543">
        <v>99</v>
      </c>
      <c r="Q2543">
        <v>34.5</v>
      </c>
      <c r="R2543">
        <v>870.96199999999999</v>
      </c>
      <c r="S2543">
        <v>2018</v>
      </c>
      <c r="T2543">
        <v>7</v>
      </c>
      <c r="U2543">
        <v>31</v>
      </c>
    </row>
    <row r="2544" spans="1:21" x14ac:dyDescent="0.3">
      <c r="A2544" s="5" t="s">
        <v>168</v>
      </c>
      <c r="B2544" s="5" t="s">
        <v>206</v>
      </c>
      <c r="C2544" s="5" t="s">
        <v>105</v>
      </c>
      <c r="D2544" s="5" t="s">
        <v>310</v>
      </c>
      <c r="E2544" s="5" t="s">
        <v>172</v>
      </c>
      <c r="F2544" s="6">
        <v>43311</v>
      </c>
      <c r="G2544" s="5" t="s">
        <v>148</v>
      </c>
      <c r="H2544" s="5" t="s">
        <v>204</v>
      </c>
      <c r="I2544">
        <v>43140</v>
      </c>
      <c r="J2544">
        <v>171</v>
      </c>
      <c r="K2544">
        <v>220</v>
      </c>
      <c r="L2544">
        <v>2</v>
      </c>
      <c r="M2544">
        <v>7590</v>
      </c>
      <c r="N2544">
        <v>5089.0770000000002</v>
      </c>
      <c r="O2544">
        <v>2544.538</v>
      </c>
      <c r="P2544">
        <v>110</v>
      </c>
      <c r="Q2544">
        <v>34.5</v>
      </c>
      <c r="R2544">
        <v>2500.9229999999998</v>
      </c>
      <c r="S2544">
        <v>2018</v>
      </c>
      <c r="T2544">
        <v>7</v>
      </c>
      <c r="U2544">
        <v>31</v>
      </c>
    </row>
    <row r="2545" spans="1:21" x14ac:dyDescent="0.3">
      <c r="A2545" s="5" t="s">
        <v>168</v>
      </c>
      <c r="B2545" s="5" t="s">
        <v>206</v>
      </c>
      <c r="C2545" s="5" t="s">
        <v>105</v>
      </c>
      <c r="D2545" s="5" t="s">
        <v>310</v>
      </c>
      <c r="E2545" s="5" t="s">
        <v>172</v>
      </c>
      <c r="F2545" s="6">
        <v>43311</v>
      </c>
      <c r="G2545" s="5" t="s">
        <v>148</v>
      </c>
      <c r="H2545" s="5" t="s">
        <v>218</v>
      </c>
      <c r="I2545">
        <v>43140</v>
      </c>
      <c r="J2545">
        <v>171</v>
      </c>
      <c r="K2545">
        <v>650</v>
      </c>
      <c r="L2545">
        <v>6</v>
      </c>
      <c r="M2545">
        <v>22425</v>
      </c>
      <c r="N2545">
        <v>15267.23</v>
      </c>
      <c r="O2545">
        <v>2544.538</v>
      </c>
      <c r="P2545">
        <v>108.33333333333333</v>
      </c>
      <c r="Q2545">
        <v>34.5</v>
      </c>
      <c r="R2545">
        <v>7157.77</v>
      </c>
      <c r="S2545">
        <v>2018</v>
      </c>
      <c r="T2545">
        <v>7</v>
      </c>
      <c r="U2545">
        <v>31</v>
      </c>
    </row>
    <row r="2546" spans="1:21" x14ac:dyDescent="0.3">
      <c r="A2546" s="5" t="s">
        <v>168</v>
      </c>
      <c r="B2546" s="5" t="s">
        <v>206</v>
      </c>
      <c r="C2546" s="5" t="s">
        <v>105</v>
      </c>
      <c r="D2546" s="5" t="s">
        <v>310</v>
      </c>
      <c r="E2546" s="5" t="s">
        <v>172</v>
      </c>
      <c r="F2546" s="6">
        <v>43311</v>
      </c>
      <c r="G2546" s="5" t="s">
        <v>148</v>
      </c>
      <c r="H2546" s="5" t="s">
        <v>216</v>
      </c>
      <c r="I2546">
        <v>43140</v>
      </c>
      <c r="J2546">
        <v>171</v>
      </c>
      <c r="K2546">
        <v>113</v>
      </c>
      <c r="L2546">
        <v>1</v>
      </c>
      <c r="M2546">
        <v>3898.5</v>
      </c>
      <c r="N2546">
        <v>2544.538</v>
      </c>
      <c r="O2546">
        <v>2544.538</v>
      </c>
      <c r="P2546">
        <v>113</v>
      </c>
      <c r="Q2546">
        <v>34.5</v>
      </c>
      <c r="R2546">
        <v>1353.962</v>
      </c>
      <c r="S2546">
        <v>2018</v>
      </c>
      <c r="T2546">
        <v>7</v>
      </c>
      <c r="U2546">
        <v>31</v>
      </c>
    </row>
    <row r="2547" spans="1:21" x14ac:dyDescent="0.3">
      <c r="A2547" s="5" t="s">
        <v>168</v>
      </c>
      <c r="B2547" s="5" t="s">
        <v>206</v>
      </c>
      <c r="C2547" s="5" t="s">
        <v>105</v>
      </c>
      <c r="D2547" s="5" t="s">
        <v>310</v>
      </c>
      <c r="E2547" s="5" t="s">
        <v>172</v>
      </c>
      <c r="F2547" s="6">
        <v>43311</v>
      </c>
      <c r="G2547" s="5" t="s">
        <v>148</v>
      </c>
      <c r="H2547" s="5" t="s">
        <v>203</v>
      </c>
      <c r="I2547">
        <v>43140</v>
      </c>
      <c r="J2547">
        <v>171</v>
      </c>
      <c r="K2547">
        <v>204</v>
      </c>
      <c r="L2547">
        <v>2</v>
      </c>
      <c r="M2547">
        <v>7038</v>
      </c>
      <c r="N2547">
        <v>5089.0770000000002</v>
      </c>
      <c r="O2547">
        <v>2544.538</v>
      </c>
      <c r="P2547">
        <v>102</v>
      </c>
      <c r="Q2547">
        <v>34.5</v>
      </c>
      <c r="R2547">
        <v>1948.923</v>
      </c>
      <c r="S2547">
        <v>2018</v>
      </c>
      <c r="T2547">
        <v>7</v>
      </c>
      <c r="U2547">
        <v>31</v>
      </c>
    </row>
    <row r="2548" spans="1:21" x14ac:dyDescent="0.3">
      <c r="A2548" s="5" t="s">
        <v>168</v>
      </c>
      <c r="B2548" s="5" t="s">
        <v>206</v>
      </c>
      <c r="C2548" s="5" t="s">
        <v>105</v>
      </c>
      <c r="D2548" s="5" t="s">
        <v>310</v>
      </c>
      <c r="E2548" s="5" t="s">
        <v>172</v>
      </c>
      <c r="F2548" s="6">
        <v>43311</v>
      </c>
      <c r="G2548" s="5" t="s">
        <v>148</v>
      </c>
      <c r="H2548" s="5" t="s">
        <v>190</v>
      </c>
      <c r="I2548">
        <v>43140</v>
      </c>
      <c r="J2548">
        <v>171</v>
      </c>
      <c r="K2548">
        <v>218</v>
      </c>
      <c r="L2548">
        <v>2</v>
      </c>
      <c r="M2548">
        <v>7521</v>
      </c>
      <c r="N2548">
        <v>5089.0770000000002</v>
      </c>
      <c r="O2548">
        <v>2544.538</v>
      </c>
      <c r="P2548">
        <v>109</v>
      </c>
      <c r="Q2548">
        <v>34.5</v>
      </c>
      <c r="R2548">
        <v>2431.9229999999998</v>
      </c>
      <c r="S2548">
        <v>2018</v>
      </c>
      <c r="T2548">
        <v>7</v>
      </c>
      <c r="U2548">
        <v>31</v>
      </c>
    </row>
    <row r="2549" spans="1:21" x14ac:dyDescent="0.3">
      <c r="A2549" s="5" t="s">
        <v>168</v>
      </c>
      <c r="B2549" s="5" t="s">
        <v>206</v>
      </c>
      <c r="C2549" s="5" t="s">
        <v>105</v>
      </c>
      <c r="D2549" s="5" t="s">
        <v>310</v>
      </c>
      <c r="E2549" s="5" t="s">
        <v>172</v>
      </c>
      <c r="F2549" s="6">
        <v>43311</v>
      </c>
      <c r="G2549" s="5" t="s">
        <v>148</v>
      </c>
      <c r="H2549" s="5" t="s">
        <v>226</v>
      </c>
      <c r="I2549">
        <v>43140</v>
      </c>
      <c r="J2549">
        <v>171</v>
      </c>
      <c r="K2549">
        <v>328</v>
      </c>
      <c r="L2549">
        <v>3</v>
      </c>
      <c r="M2549">
        <v>11316</v>
      </c>
      <c r="N2549">
        <v>7633.6149999999998</v>
      </c>
      <c r="O2549">
        <v>2544.538</v>
      </c>
      <c r="P2549">
        <v>109.33333333333333</v>
      </c>
      <c r="Q2549">
        <v>34.5</v>
      </c>
      <c r="R2549">
        <v>3682.3850000000002</v>
      </c>
      <c r="S2549">
        <v>2018</v>
      </c>
      <c r="T2549">
        <v>7</v>
      </c>
      <c r="U2549">
        <v>31</v>
      </c>
    </row>
    <row r="2550" spans="1:21" x14ac:dyDescent="0.3">
      <c r="A2550" s="5" t="s">
        <v>168</v>
      </c>
      <c r="B2550" s="5" t="s">
        <v>206</v>
      </c>
      <c r="C2550" s="5" t="s">
        <v>105</v>
      </c>
      <c r="D2550" s="5" t="s">
        <v>310</v>
      </c>
      <c r="E2550" s="5" t="s">
        <v>172</v>
      </c>
      <c r="F2550" s="6">
        <v>43311</v>
      </c>
      <c r="G2550" s="5" t="s">
        <v>148</v>
      </c>
      <c r="H2550" s="5" t="s">
        <v>191</v>
      </c>
      <c r="I2550">
        <v>43140</v>
      </c>
      <c r="J2550">
        <v>171</v>
      </c>
      <c r="K2550">
        <v>540</v>
      </c>
      <c r="L2550">
        <v>5</v>
      </c>
      <c r="M2550">
        <v>18630</v>
      </c>
      <c r="N2550">
        <v>12722.691000000001</v>
      </c>
      <c r="O2550">
        <v>2544.538</v>
      </c>
      <c r="P2550">
        <v>108</v>
      </c>
      <c r="Q2550">
        <v>34.5</v>
      </c>
      <c r="R2550">
        <v>5907.3090000000002</v>
      </c>
      <c r="S2550">
        <v>2018</v>
      </c>
      <c r="T2550">
        <v>7</v>
      </c>
      <c r="U2550">
        <v>31</v>
      </c>
    </row>
    <row r="2551" spans="1:21" x14ac:dyDescent="0.3">
      <c r="A2551" s="5" t="s">
        <v>168</v>
      </c>
      <c r="B2551" s="5" t="s">
        <v>206</v>
      </c>
      <c r="C2551" s="5" t="s">
        <v>105</v>
      </c>
      <c r="D2551" s="5" t="s">
        <v>310</v>
      </c>
      <c r="E2551" s="5" t="s">
        <v>172</v>
      </c>
      <c r="F2551" s="6">
        <v>43311</v>
      </c>
      <c r="G2551" s="5" t="s">
        <v>148</v>
      </c>
      <c r="H2551" s="5" t="s">
        <v>187</v>
      </c>
      <c r="I2551">
        <v>43140</v>
      </c>
      <c r="J2551">
        <v>171</v>
      </c>
      <c r="K2551">
        <v>124</v>
      </c>
      <c r="L2551">
        <v>1</v>
      </c>
      <c r="M2551">
        <v>4278</v>
      </c>
      <c r="N2551">
        <v>2544.538</v>
      </c>
      <c r="O2551">
        <v>2544.538</v>
      </c>
      <c r="P2551">
        <v>124</v>
      </c>
      <c r="Q2551">
        <v>34.5</v>
      </c>
      <c r="R2551">
        <v>1733.462</v>
      </c>
      <c r="S2551">
        <v>2018</v>
      </c>
      <c r="T2551">
        <v>7</v>
      </c>
      <c r="U2551">
        <v>31</v>
      </c>
    </row>
    <row r="2552" spans="1:21" x14ac:dyDescent="0.3">
      <c r="A2552" s="5" t="s">
        <v>168</v>
      </c>
      <c r="B2552" s="5" t="s">
        <v>206</v>
      </c>
      <c r="C2552" s="5" t="s">
        <v>105</v>
      </c>
      <c r="D2552" s="5" t="s">
        <v>310</v>
      </c>
      <c r="E2552" s="5" t="s">
        <v>172</v>
      </c>
      <c r="F2552" s="6">
        <v>43311</v>
      </c>
      <c r="G2552" s="5" t="s">
        <v>148</v>
      </c>
      <c r="H2552" s="5" t="s">
        <v>237</v>
      </c>
      <c r="I2552">
        <v>43140</v>
      </c>
      <c r="J2552">
        <v>171</v>
      </c>
      <c r="K2552">
        <v>208</v>
      </c>
      <c r="L2552">
        <v>2</v>
      </c>
      <c r="M2552">
        <v>7176</v>
      </c>
      <c r="N2552">
        <v>5089.0770000000002</v>
      </c>
      <c r="O2552">
        <v>2544.538</v>
      </c>
      <c r="P2552">
        <v>104</v>
      </c>
      <c r="Q2552">
        <v>34.5</v>
      </c>
      <c r="R2552">
        <v>2086.9229999999998</v>
      </c>
      <c r="S2552">
        <v>2018</v>
      </c>
      <c r="T2552">
        <v>7</v>
      </c>
      <c r="U2552">
        <v>31</v>
      </c>
    </row>
    <row r="2553" spans="1:21" x14ac:dyDescent="0.3">
      <c r="A2553" s="5" t="s">
        <v>168</v>
      </c>
      <c r="B2553" s="5" t="s">
        <v>206</v>
      </c>
      <c r="C2553" s="5" t="s">
        <v>105</v>
      </c>
      <c r="D2553" s="5" t="s">
        <v>310</v>
      </c>
      <c r="E2553" s="5" t="s">
        <v>172</v>
      </c>
      <c r="F2553" s="6">
        <v>43311</v>
      </c>
      <c r="G2553" s="5" t="s">
        <v>148</v>
      </c>
      <c r="H2553" s="5" t="s">
        <v>205</v>
      </c>
      <c r="I2553">
        <v>43140</v>
      </c>
      <c r="J2553">
        <v>171</v>
      </c>
      <c r="K2553">
        <v>320</v>
      </c>
      <c r="L2553">
        <v>3</v>
      </c>
      <c r="M2553">
        <v>11040</v>
      </c>
      <c r="N2553">
        <v>7633.6149999999998</v>
      </c>
      <c r="O2553">
        <v>2544.538</v>
      </c>
      <c r="P2553">
        <v>106.66666666666667</v>
      </c>
      <c r="Q2553">
        <v>34.5</v>
      </c>
      <c r="R2553">
        <v>3406.3850000000002</v>
      </c>
      <c r="S2553">
        <v>2018</v>
      </c>
      <c r="T2553">
        <v>7</v>
      </c>
      <c r="U2553">
        <v>31</v>
      </c>
    </row>
    <row r="2554" spans="1:21" x14ac:dyDescent="0.3">
      <c r="A2554" s="5" t="s">
        <v>168</v>
      </c>
      <c r="B2554" s="5" t="s">
        <v>206</v>
      </c>
      <c r="C2554" s="5" t="s">
        <v>105</v>
      </c>
      <c r="D2554" s="5" t="s">
        <v>310</v>
      </c>
      <c r="E2554" s="5" t="s">
        <v>172</v>
      </c>
      <c r="F2554" s="6">
        <v>43311</v>
      </c>
      <c r="G2554" s="5" t="s">
        <v>148</v>
      </c>
      <c r="H2554" s="5" t="s">
        <v>222</v>
      </c>
      <c r="I2554">
        <v>43140</v>
      </c>
      <c r="J2554">
        <v>171</v>
      </c>
      <c r="K2554">
        <v>100</v>
      </c>
      <c r="L2554">
        <v>1</v>
      </c>
      <c r="M2554">
        <v>3450</v>
      </c>
      <c r="N2554">
        <v>2544.538</v>
      </c>
      <c r="O2554">
        <v>2544.538</v>
      </c>
      <c r="P2554">
        <v>100</v>
      </c>
      <c r="Q2554">
        <v>34.5</v>
      </c>
      <c r="R2554">
        <v>905.46199999999999</v>
      </c>
      <c r="S2554">
        <v>2018</v>
      </c>
      <c r="T2554">
        <v>7</v>
      </c>
      <c r="U2554">
        <v>31</v>
      </c>
    </row>
    <row r="2555" spans="1:21" x14ac:dyDescent="0.3">
      <c r="A2555" s="5" t="s">
        <v>168</v>
      </c>
      <c r="B2555" s="5" t="s">
        <v>206</v>
      </c>
      <c r="C2555" s="5" t="s">
        <v>105</v>
      </c>
      <c r="D2555" s="5" t="s">
        <v>310</v>
      </c>
      <c r="E2555" s="5" t="s">
        <v>172</v>
      </c>
      <c r="F2555" s="6">
        <v>43311</v>
      </c>
      <c r="G2555" s="5" t="s">
        <v>148</v>
      </c>
      <c r="H2555" s="5" t="s">
        <v>181</v>
      </c>
      <c r="I2555">
        <v>43140</v>
      </c>
      <c r="J2555">
        <v>171</v>
      </c>
      <c r="K2555">
        <v>118</v>
      </c>
      <c r="L2555">
        <v>1</v>
      </c>
      <c r="M2555">
        <v>4071</v>
      </c>
      <c r="N2555">
        <v>2544.538</v>
      </c>
      <c r="O2555">
        <v>2544.538</v>
      </c>
      <c r="P2555">
        <v>118</v>
      </c>
      <c r="Q2555">
        <v>34.5</v>
      </c>
      <c r="R2555">
        <v>1526.462</v>
      </c>
      <c r="S2555">
        <v>2018</v>
      </c>
      <c r="T2555">
        <v>7</v>
      </c>
      <c r="U2555">
        <v>31</v>
      </c>
    </row>
    <row r="2556" spans="1:21" x14ac:dyDescent="0.3">
      <c r="A2556" s="5" t="s">
        <v>168</v>
      </c>
      <c r="B2556" s="5" t="s">
        <v>206</v>
      </c>
      <c r="C2556" s="5" t="s">
        <v>105</v>
      </c>
      <c r="D2556" s="5" t="s">
        <v>310</v>
      </c>
      <c r="E2556" s="5" t="s">
        <v>172</v>
      </c>
      <c r="F2556" s="6">
        <v>43311</v>
      </c>
      <c r="G2556" s="5" t="s">
        <v>148</v>
      </c>
      <c r="H2556" s="5" t="s">
        <v>183</v>
      </c>
      <c r="I2556">
        <v>43140</v>
      </c>
      <c r="J2556">
        <v>171</v>
      </c>
      <c r="K2556">
        <v>548</v>
      </c>
      <c r="L2556">
        <v>5</v>
      </c>
      <c r="M2556">
        <v>18906</v>
      </c>
      <c r="N2556">
        <v>12722.691000000001</v>
      </c>
      <c r="O2556">
        <v>2544.538</v>
      </c>
      <c r="P2556">
        <v>109.6</v>
      </c>
      <c r="Q2556">
        <v>34.5</v>
      </c>
      <c r="R2556">
        <v>6183.3090000000002</v>
      </c>
      <c r="S2556">
        <v>2018</v>
      </c>
      <c r="T2556">
        <v>7</v>
      </c>
      <c r="U2556">
        <v>31</v>
      </c>
    </row>
    <row r="2557" spans="1:21" x14ac:dyDescent="0.3">
      <c r="A2557" s="5" t="s">
        <v>168</v>
      </c>
      <c r="B2557" s="5" t="s">
        <v>206</v>
      </c>
      <c r="C2557" s="5" t="s">
        <v>105</v>
      </c>
      <c r="D2557" s="5" t="s">
        <v>310</v>
      </c>
      <c r="E2557" s="5" t="s">
        <v>172</v>
      </c>
      <c r="F2557" s="6">
        <v>43311</v>
      </c>
      <c r="G2557" s="5" t="s">
        <v>148</v>
      </c>
      <c r="H2557" s="5" t="s">
        <v>182</v>
      </c>
      <c r="I2557">
        <v>43140</v>
      </c>
      <c r="J2557">
        <v>171</v>
      </c>
      <c r="K2557">
        <v>212</v>
      </c>
      <c r="L2557">
        <v>2</v>
      </c>
      <c r="M2557">
        <v>7314</v>
      </c>
      <c r="N2557">
        <v>5089.0770000000002</v>
      </c>
      <c r="O2557">
        <v>2544.538</v>
      </c>
      <c r="P2557">
        <v>106</v>
      </c>
      <c r="Q2557">
        <v>34.5</v>
      </c>
      <c r="R2557">
        <v>2224.9229999999998</v>
      </c>
      <c r="S2557">
        <v>2018</v>
      </c>
      <c r="T2557">
        <v>7</v>
      </c>
      <c r="U2557">
        <v>31</v>
      </c>
    </row>
    <row r="2558" spans="1:21" x14ac:dyDescent="0.3">
      <c r="A2558" s="5" t="s">
        <v>168</v>
      </c>
      <c r="B2558" s="5" t="s">
        <v>206</v>
      </c>
      <c r="C2558" s="5" t="s">
        <v>105</v>
      </c>
      <c r="D2558" s="5" t="s">
        <v>310</v>
      </c>
      <c r="E2558" s="5" t="s">
        <v>172</v>
      </c>
      <c r="F2558" s="6">
        <v>43311</v>
      </c>
      <c r="G2558" s="5" t="s">
        <v>148</v>
      </c>
      <c r="H2558" s="5" t="s">
        <v>246</v>
      </c>
      <c r="I2558">
        <v>43140</v>
      </c>
      <c r="J2558">
        <v>171</v>
      </c>
      <c r="K2558">
        <v>104</v>
      </c>
      <c r="L2558">
        <v>1</v>
      </c>
      <c r="M2558">
        <v>3588</v>
      </c>
      <c r="N2558">
        <v>2544.538</v>
      </c>
      <c r="O2558">
        <v>2544.538</v>
      </c>
      <c r="P2558">
        <v>104</v>
      </c>
      <c r="Q2558">
        <v>34.5</v>
      </c>
      <c r="R2558">
        <v>1043.462</v>
      </c>
      <c r="S2558">
        <v>2018</v>
      </c>
      <c r="T2558">
        <v>7</v>
      </c>
      <c r="U2558">
        <v>31</v>
      </c>
    </row>
    <row r="2559" spans="1:21" x14ac:dyDescent="0.3">
      <c r="A2559" s="5" t="s">
        <v>168</v>
      </c>
      <c r="B2559" s="5" t="s">
        <v>206</v>
      </c>
      <c r="C2559" s="5" t="s">
        <v>105</v>
      </c>
      <c r="D2559" s="5" t="s">
        <v>310</v>
      </c>
      <c r="E2559" s="5" t="s">
        <v>172</v>
      </c>
      <c r="F2559" s="6">
        <v>43311</v>
      </c>
      <c r="G2559" s="5" t="s">
        <v>148</v>
      </c>
      <c r="H2559" s="5" t="s">
        <v>186</v>
      </c>
      <c r="I2559">
        <v>43140</v>
      </c>
      <c r="J2559">
        <v>171</v>
      </c>
      <c r="K2559">
        <v>106</v>
      </c>
      <c r="L2559">
        <v>1</v>
      </c>
      <c r="M2559">
        <v>3657</v>
      </c>
      <c r="N2559">
        <v>2544.538</v>
      </c>
      <c r="O2559">
        <v>2544.538</v>
      </c>
      <c r="P2559">
        <v>106</v>
      </c>
      <c r="Q2559">
        <v>34.5</v>
      </c>
      <c r="R2559">
        <v>1112.462</v>
      </c>
      <c r="S2559">
        <v>2018</v>
      </c>
      <c r="T2559">
        <v>7</v>
      </c>
      <c r="U2559">
        <v>31</v>
      </c>
    </row>
    <row r="2560" spans="1:21" x14ac:dyDescent="0.3">
      <c r="A2560" s="5" t="s">
        <v>168</v>
      </c>
      <c r="B2560" s="5" t="s">
        <v>206</v>
      </c>
      <c r="C2560" s="5" t="s">
        <v>105</v>
      </c>
      <c r="D2560" s="5" t="s">
        <v>310</v>
      </c>
      <c r="E2560" s="5" t="s">
        <v>172</v>
      </c>
      <c r="F2560" s="6">
        <v>43311</v>
      </c>
      <c r="G2560" s="5" t="s">
        <v>148</v>
      </c>
      <c r="H2560" s="5" t="s">
        <v>238</v>
      </c>
      <c r="I2560">
        <v>43140</v>
      </c>
      <c r="J2560">
        <v>171</v>
      </c>
      <c r="K2560">
        <v>207</v>
      </c>
      <c r="L2560">
        <v>2</v>
      </c>
      <c r="M2560">
        <v>7141.5</v>
      </c>
      <c r="N2560">
        <v>5089.0770000000002</v>
      </c>
      <c r="O2560">
        <v>2544.538</v>
      </c>
      <c r="P2560">
        <v>103.5</v>
      </c>
      <c r="Q2560">
        <v>34.5</v>
      </c>
      <c r="R2560">
        <v>2052.4229999999998</v>
      </c>
      <c r="S2560">
        <v>2018</v>
      </c>
      <c r="T2560">
        <v>7</v>
      </c>
      <c r="U2560">
        <v>31</v>
      </c>
    </row>
    <row r="2561" spans="1:21" x14ac:dyDescent="0.3">
      <c r="A2561" s="5" t="s">
        <v>168</v>
      </c>
      <c r="B2561" s="5" t="s">
        <v>206</v>
      </c>
      <c r="C2561" s="5" t="s">
        <v>105</v>
      </c>
      <c r="D2561" s="5" t="s">
        <v>310</v>
      </c>
      <c r="E2561" s="5" t="s">
        <v>172</v>
      </c>
      <c r="F2561" s="6">
        <v>43311</v>
      </c>
      <c r="G2561" s="5" t="s">
        <v>148</v>
      </c>
      <c r="H2561" s="5" t="s">
        <v>184</v>
      </c>
      <c r="I2561">
        <v>43140</v>
      </c>
      <c r="J2561">
        <v>171</v>
      </c>
      <c r="K2561">
        <v>3519</v>
      </c>
      <c r="L2561">
        <v>30</v>
      </c>
      <c r="M2561">
        <v>119646</v>
      </c>
      <c r="N2561">
        <v>76336.149000000005</v>
      </c>
      <c r="O2561">
        <v>2544.538</v>
      </c>
      <c r="P2561">
        <v>117.3</v>
      </c>
      <c r="Q2561">
        <v>34</v>
      </c>
      <c r="R2561">
        <v>43309.851000000002</v>
      </c>
      <c r="S2561">
        <v>2018</v>
      </c>
      <c r="T2561">
        <v>7</v>
      </c>
      <c r="U2561">
        <v>31</v>
      </c>
    </row>
    <row r="2562" spans="1:21" x14ac:dyDescent="0.3">
      <c r="A2562" s="5" t="s">
        <v>168</v>
      </c>
      <c r="B2562" s="5" t="s">
        <v>206</v>
      </c>
      <c r="C2562" s="5" t="s">
        <v>105</v>
      </c>
      <c r="D2562" s="5" t="s">
        <v>310</v>
      </c>
      <c r="E2562" s="5" t="s">
        <v>172</v>
      </c>
      <c r="F2562" s="6">
        <v>43311</v>
      </c>
      <c r="G2562" s="5" t="s">
        <v>148</v>
      </c>
      <c r="H2562" s="5" t="s">
        <v>269</v>
      </c>
      <c r="I2562">
        <v>43140</v>
      </c>
      <c r="J2562">
        <v>171</v>
      </c>
      <c r="K2562">
        <v>982</v>
      </c>
      <c r="L2562">
        <v>8</v>
      </c>
      <c r="M2562">
        <v>33388</v>
      </c>
      <c r="N2562">
        <v>20356.306</v>
      </c>
      <c r="O2562">
        <v>2544.538</v>
      </c>
      <c r="P2562">
        <v>122.75</v>
      </c>
      <c r="Q2562">
        <v>34</v>
      </c>
      <c r="R2562">
        <v>13031.694</v>
      </c>
      <c r="S2562">
        <v>2018</v>
      </c>
      <c r="T2562">
        <v>7</v>
      </c>
      <c r="U2562">
        <v>31</v>
      </c>
    </row>
    <row r="2563" spans="1:21" x14ac:dyDescent="0.3">
      <c r="A2563" s="5" t="s">
        <v>168</v>
      </c>
      <c r="B2563" s="5" t="s">
        <v>206</v>
      </c>
      <c r="C2563" s="5" t="s">
        <v>105</v>
      </c>
      <c r="D2563" s="5" t="s">
        <v>310</v>
      </c>
      <c r="E2563" s="5" t="s">
        <v>172</v>
      </c>
      <c r="F2563" s="6">
        <v>43312</v>
      </c>
      <c r="G2563" s="5" t="s">
        <v>148</v>
      </c>
      <c r="H2563" s="5" t="s">
        <v>197</v>
      </c>
      <c r="I2563">
        <v>43140</v>
      </c>
      <c r="J2563">
        <v>172</v>
      </c>
      <c r="K2563">
        <v>657</v>
      </c>
      <c r="L2563">
        <v>6</v>
      </c>
      <c r="M2563">
        <v>22666.5</v>
      </c>
      <c r="N2563">
        <v>15375.508</v>
      </c>
      <c r="O2563">
        <v>2562.585</v>
      </c>
      <c r="P2563">
        <v>109.5</v>
      </c>
      <c r="Q2563">
        <v>34.5</v>
      </c>
      <c r="R2563">
        <v>7290.9920000000002</v>
      </c>
      <c r="S2563">
        <v>2018</v>
      </c>
      <c r="T2563">
        <v>7</v>
      </c>
      <c r="U2563">
        <v>31</v>
      </c>
    </row>
    <row r="2564" spans="1:21" x14ac:dyDescent="0.3">
      <c r="A2564" s="5" t="s">
        <v>168</v>
      </c>
      <c r="B2564" s="5" t="s">
        <v>206</v>
      </c>
      <c r="C2564" s="5" t="s">
        <v>105</v>
      </c>
      <c r="D2564" s="5" t="s">
        <v>310</v>
      </c>
      <c r="E2564" s="5" t="s">
        <v>172</v>
      </c>
      <c r="F2564" s="6">
        <v>43312</v>
      </c>
      <c r="G2564" s="5" t="s">
        <v>148</v>
      </c>
      <c r="H2564" s="5" t="s">
        <v>197</v>
      </c>
      <c r="I2564">
        <v>43140</v>
      </c>
      <c r="J2564">
        <v>172</v>
      </c>
      <c r="K2564">
        <v>98.4</v>
      </c>
      <c r="L2564">
        <v>1</v>
      </c>
      <c r="M2564">
        <v>3394.8</v>
      </c>
      <c r="N2564">
        <v>2562.585</v>
      </c>
      <c r="O2564">
        <v>2562.585</v>
      </c>
      <c r="P2564">
        <v>98.4</v>
      </c>
      <c r="Q2564">
        <v>34.5</v>
      </c>
      <c r="R2564">
        <v>832.21500000000003</v>
      </c>
      <c r="S2564">
        <v>2018</v>
      </c>
      <c r="T2564">
        <v>7</v>
      </c>
      <c r="U2564">
        <v>31</v>
      </c>
    </row>
    <row r="2565" spans="1:21" x14ac:dyDescent="0.3">
      <c r="A2565" s="5" t="s">
        <v>168</v>
      </c>
      <c r="B2565" s="5" t="s">
        <v>206</v>
      </c>
      <c r="C2565" s="5" t="s">
        <v>105</v>
      </c>
      <c r="D2565" s="5" t="s">
        <v>310</v>
      </c>
      <c r="E2565" s="5" t="s">
        <v>172</v>
      </c>
      <c r="F2565" s="6">
        <v>43312</v>
      </c>
      <c r="G2565" s="5" t="s">
        <v>148</v>
      </c>
      <c r="H2565" s="5" t="s">
        <v>209</v>
      </c>
      <c r="I2565">
        <v>43140</v>
      </c>
      <c r="J2565">
        <v>172</v>
      </c>
      <c r="K2565">
        <v>321</v>
      </c>
      <c r="L2565">
        <v>3</v>
      </c>
      <c r="M2565">
        <v>11074.5</v>
      </c>
      <c r="N2565">
        <v>7687.7539999999999</v>
      </c>
      <c r="O2565">
        <v>2562.585</v>
      </c>
      <c r="P2565">
        <v>107</v>
      </c>
      <c r="Q2565">
        <v>34.5</v>
      </c>
      <c r="R2565">
        <v>3386.7460000000001</v>
      </c>
      <c r="S2565">
        <v>2018</v>
      </c>
      <c r="T2565">
        <v>7</v>
      </c>
      <c r="U2565">
        <v>31</v>
      </c>
    </row>
    <row r="2566" spans="1:21" x14ac:dyDescent="0.3">
      <c r="A2566" s="5" t="s">
        <v>168</v>
      </c>
      <c r="B2566" s="5" t="s">
        <v>206</v>
      </c>
      <c r="C2566" s="5" t="s">
        <v>105</v>
      </c>
      <c r="D2566" s="5" t="s">
        <v>310</v>
      </c>
      <c r="E2566" s="5" t="s">
        <v>172</v>
      </c>
      <c r="F2566" s="6">
        <v>43312</v>
      </c>
      <c r="G2566" s="5" t="s">
        <v>148</v>
      </c>
      <c r="H2566" s="5" t="s">
        <v>311</v>
      </c>
      <c r="I2566">
        <v>43140</v>
      </c>
      <c r="J2566">
        <v>172</v>
      </c>
      <c r="K2566">
        <v>119.4</v>
      </c>
      <c r="L2566">
        <v>1</v>
      </c>
      <c r="M2566">
        <v>4119.3</v>
      </c>
      <c r="N2566">
        <v>2562.585</v>
      </c>
      <c r="O2566">
        <v>2562.585</v>
      </c>
      <c r="P2566">
        <v>119.4</v>
      </c>
      <c r="Q2566">
        <v>34.5</v>
      </c>
      <c r="R2566">
        <v>1556.7149999999999</v>
      </c>
      <c r="S2566">
        <v>2018</v>
      </c>
      <c r="T2566">
        <v>7</v>
      </c>
      <c r="U2566">
        <v>31</v>
      </c>
    </row>
    <row r="2567" spans="1:21" x14ac:dyDescent="0.3">
      <c r="A2567" s="5" t="s">
        <v>168</v>
      </c>
      <c r="B2567" s="5" t="s">
        <v>169</v>
      </c>
      <c r="C2567" s="5" t="s">
        <v>170</v>
      </c>
      <c r="D2567" s="5" t="s">
        <v>281</v>
      </c>
      <c r="E2567" s="5" t="s">
        <v>172</v>
      </c>
      <c r="F2567" s="6">
        <v>43313</v>
      </c>
      <c r="G2567" s="5" t="s">
        <v>148</v>
      </c>
      <c r="H2567" s="5" t="s">
        <v>173</v>
      </c>
      <c r="I2567">
        <v>43124</v>
      </c>
      <c r="J2567">
        <v>189</v>
      </c>
      <c r="K2567">
        <v>229.5</v>
      </c>
      <c r="L2567">
        <v>2</v>
      </c>
      <c r="M2567">
        <v>8262</v>
      </c>
      <c r="N2567">
        <v>2494.6860000000001</v>
      </c>
      <c r="O2567">
        <v>1247.3430000000001</v>
      </c>
      <c r="P2567">
        <v>114.75</v>
      </c>
      <c r="Q2567">
        <v>36</v>
      </c>
      <c r="R2567">
        <v>5767.3140000000003</v>
      </c>
      <c r="S2567">
        <v>2018</v>
      </c>
      <c r="T2567">
        <v>8</v>
      </c>
      <c r="U2567">
        <v>31</v>
      </c>
    </row>
    <row r="2568" spans="1:21" x14ac:dyDescent="0.3">
      <c r="A2568" s="5" t="s">
        <v>168</v>
      </c>
      <c r="B2568" s="5" t="s">
        <v>175</v>
      </c>
      <c r="C2568" s="5" t="s">
        <v>83</v>
      </c>
      <c r="D2568" s="5" t="s">
        <v>314</v>
      </c>
      <c r="E2568" s="5" t="s">
        <v>172</v>
      </c>
      <c r="F2568" s="6">
        <v>43313</v>
      </c>
      <c r="G2568" s="5" t="s">
        <v>148</v>
      </c>
      <c r="H2568" s="5" t="s">
        <v>197</v>
      </c>
      <c r="I2568">
        <v>43156</v>
      </c>
      <c r="J2568">
        <v>157</v>
      </c>
      <c r="K2568">
        <v>322</v>
      </c>
      <c r="L2568">
        <v>3</v>
      </c>
      <c r="M2568">
        <v>11109</v>
      </c>
      <c r="N2568">
        <v>7747.8509999999997</v>
      </c>
      <c r="O2568">
        <v>2582.6170000000002</v>
      </c>
      <c r="P2568">
        <v>107.33333333333333</v>
      </c>
      <c r="Q2568">
        <v>34.5</v>
      </c>
      <c r="R2568">
        <v>3361.1489999999999</v>
      </c>
      <c r="S2568">
        <v>2018</v>
      </c>
      <c r="T2568">
        <v>8</v>
      </c>
      <c r="U2568">
        <v>31</v>
      </c>
    </row>
    <row r="2569" spans="1:21" x14ac:dyDescent="0.3">
      <c r="A2569" s="5" t="s">
        <v>168</v>
      </c>
      <c r="B2569" s="5" t="s">
        <v>175</v>
      </c>
      <c r="C2569" s="5" t="s">
        <v>83</v>
      </c>
      <c r="D2569" s="5" t="s">
        <v>314</v>
      </c>
      <c r="E2569" s="5" t="s">
        <v>172</v>
      </c>
      <c r="F2569" s="6">
        <v>43313</v>
      </c>
      <c r="G2569" s="5" t="s">
        <v>148</v>
      </c>
      <c r="H2569" s="5" t="s">
        <v>209</v>
      </c>
      <c r="I2569">
        <v>43156</v>
      </c>
      <c r="J2569">
        <v>157</v>
      </c>
      <c r="K2569">
        <v>188</v>
      </c>
      <c r="L2569">
        <v>2</v>
      </c>
      <c r="M2569">
        <v>6486</v>
      </c>
      <c r="N2569">
        <v>5165.2340000000004</v>
      </c>
      <c r="O2569">
        <v>2582.6170000000002</v>
      </c>
      <c r="P2569">
        <v>94</v>
      </c>
      <c r="Q2569">
        <v>34.5</v>
      </c>
      <c r="R2569">
        <v>1320.7660000000001</v>
      </c>
      <c r="S2569">
        <v>2018</v>
      </c>
      <c r="T2569">
        <v>8</v>
      </c>
      <c r="U2569">
        <v>31</v>
      </c>
    </row>
    <row r="2570" spans="1:21" x14ac:dyDescent="0.3">
      <c r="A2570" s="5" t="s">
        <v>168</v>
      </c>
      <c r="B2570" s="5" t="s">
        <v>175</v>
      </c>
      <c r="C2570" s="5" t="s">
        <v>83</v>
      </c>
      <c r="D2570" s="5" t="s">
        <v>314</v>
      </c>
      <c r="E2570" s="5" t="s">
        <v>172</v>
      </c>
      <c r="F2570" s="6">
        <v>43313</v>
      </c>
      <c r="G2570" s="5" t="s">
        <v>148</v>
      </c>
      <c r="H2570" s="5" t="s">
        <v>208</v>
      </c>
      <c r="I2570">
        <v>43156</v>
      </c>
      <c r="J2570">
        <v>157</v>
      </c>
      <c r="K2570">
        <v>100</v>
      </c>
      <c r="L2570">
        <v>1</v>
      </c>
      <c r="M2570">
        <v>3450</v>
      </c>
      <c r="N2570">
        <v>2582.6170000000002</v>
      </c>
      <c r="O2570">
        <v>2582.6170000000002</v>
      </c>
      <c r="P2570">
        <v>100</v>
      </c>
      <c r="Q2570">
        <v>34.5</v>
      </c>
      <c r="R2570">
        <v>867.38300000000004</v>
      </c>
      <c r="S2570">
        <v>2018</v>
      </c>
      <c r="T2570">
        <v>8</v>
      </c>
      <c r="U2570">
        <v>31</v>
      </c>
    </row>
    <row r="2571" spans="1:21" x14ac:dyDescent="0.3">
      <c r="A2571" s="5" t="s">
        <v>168</v>
      </c>
      <c r="B2571" s="5" t="s">
        <v>175</v>
      </c>
      <c r="C2571" s="5" t="s">
        <v>83</v>
      </c>
      <c r="D2571" s="5" t="s">
        <v>314</v>
      </c>
      <c r="E2571" s="5" t="s">
        <v>172</v>
      </c>
      <c r="F2571" s="6">
        <v>43313</v>
      </c>
      <c r="G2571" s="5" t="s">
        <v>148</v>
      </c>
      <c r="H2571" s="5" t="s">
        <v>235</v>
      </c>
      <c r="I2571">
        <v>43156</v>
      </c>
      <c r="J2571">
        <v>157</v>
      </c>
      <c r="K2571">
        <v>92</v>
      </c>
      <c r="L2571">
        <v>1</v>
      </c>
      <c r="M2571">
        <v>3174</v>
      </c>
      <c r="N2571">
        <v>2582.6170000000002</v>
      </c>
      <c r="O2571">
        <v>2582.6170000000002</v>
      </c>
      <c r="P2571">
        <v>92</v>
      </c>
      <c r="Q2571">
        <v>34.5</v>
      </c>
      <c r="R2571">
        <v>591.38300000000004</v>
      </c>
      <c r="S2571">
        <v>2018</v>
      </c>
      <c r="T2571">
        <v>8</v>
      </c>
      <c r="U2571">
        <v>31</v>
      </c>
    </row>
    <row r="2572" spans="1:21" x14ac:dyDescent="0.3">
      <c r="A2572" s="5" t="s">
        <v>168</v>
      </c>
      <c r="B2572" s="5" t="s">
        <v>175</v>
      </c>
      <c r="C2572" s="5" t="s">
        <v>83</v>
      </c>
      <c r="D2572" s="5" t="s">
        <v>314</v>
      </c>
      <c r="E2572" s="5" t="s">
        <v>172</v>
      </c>
      <c r="F2572" s="6">
        <v>43313</v>
      </c>
      <c r="G2572" s="5" t="s">
        <v>148</v>
      </c>
      <c r="H2572" s="5" t="s">
        <v>240</v>
      </c>
      <c r="I2572">
        <v>43156</v>
      </c>
      <c r="J2572">
        <v>157</v>
      </c>
      <c r="K2572">
        <v>349</v>
      </c>
      <c r="L2572">
        <v>3</v>
      </c>
      <c r="M2572">
        <v>12040.5</v>
      </c>
      <c r="N2572">
        <v>7747.8509999999997</v>
      </c>
      <c r="O2572">
        <v>2582.6170000000002</v>
      </c>
      <c r="P2572">
        <v>116.33333333333333</v>
      </c>
      <c r="Q2572">
        <v>34.5</v>
      </c>
      <c r="R2572">
        <v>4292.6490000000003</v>
      </c>
      <c r="S2572">
        <v>2018</v>
      </c>
      <c r="T2572">
        <v>8</v>
      </c>
      <c r="U2572">
        <v>31</v>
      </c>
    </row>
    <row r="2573" spans="1:21" x14ac:dyDescent="0.3">
      <c r="A2573" s="5" t="s">
        <v>168</v>
      </c>
      <c r="B2573" s="5" t="s">
        <v>175</v>
      </c>
      <c r="C2573" s="5" t="s">
        <v>83</v>
      </c>
      <c r="D2573" s="5" t="s">
        <v>314</v>
      </c>
      <c r="E2573" s="5" t="s">
        <v>172</v>
      </c>
      <c r="F2573" s="6">
        <v>43313</v>
      </c>
      <c r="G2573" s="5" t="s">
        <v>148</v>
      </c>
      <c r="H2573" s="5" t="s">
        <v>173</v>
      </c>
      <c r="I2573">
        <v>43156</v>
      </c>
      <c r="J2573">
        <v>157</v>
      </c>
      <c r="K2573">
        <v>96.5</v>
      </c>
      <c r="L2573">
        <v>1</v>
      </c>
      <c r="M2573">
        <v>3474</v>
      </c>
      <c r="N2573">
        <v>2582.6170000000002</v>
      </c>
      <c r="O2573">
        <v>2582.6170000000002</v>
      </c>
      <c r="P2573">
        <v>96.5</v>
      </c>
      <c r="Q2573">
        <v>36</v>
      </c>
      <c r="R2573">
        <v>891.38300000000004</v>
      </c>
      <c r="S2573">
        <v>2018</v>
      </c>
      <c r="T2573">
        <v>8</v>
      </c>
      <c r="U2573">
        <v>31</v>
      </c>
    </row>
    <row r="2574" spans="1:21" x14ac:dyDescent="0.3">
      <c r="A2574" s="5" t="s">
        <v>168</v>
      </c>
      <c r="B2574" s="5" t="s">
        <v>175</v>
      </c>
      <c r="C2574" s="5" t="s">
        <v>88</v>
      </c>
      <c r="D2574" s="5" t="s">
        <v>276</v>
      </c>
      <c r="E2574" s="5" t="s">
        <v>172</v>
      </c>
      <c r="F2574" s="6">
        <v>43313</v>
      </c>
      <c r="G2574" s="5" t="s">
        <v>148</v>
      </c>
      <c r="H2574" s="5" t="s">
        <v>194</v>
      </c>
      <c r="I2574">
        <v>43129</v>
      </c>
      <c r="J2574">
        <v>184</v>
      </c>
      <c r="K2574">
        <v>426.5</v>
      </c>
      <c r="L2574">
        <v>3</v>
      </c>
      <c r="M2574">
        <v>14714.25</v>
      </c>
      <c r="N2574">
        <v>6751.2209999999995</v>
      </c>
      <c r="O2574">
        <v>2250.4070000000002</v>
      </c>
      <c r="P2574">
        <v>142.16666666666666</v>
      </c>
      <c r="Q2574">
        <v>34.5</v>
      </c>
      <c r="R2574">
        <v>7963.0290000000005</v>
      </c>
      <c r="S2574">
        <v>2018</v>
      </c>
      <c r="T2574">
        <v>8</v>
      </c>
      <c r="U2574">
        <v>31</v>
      </c>
    </row>
    <row r="2575" spans="1:21" x14ac:dyDescent="0.3">
      <c r="A2575" s="5" t="s">
        <v>168</v>
      </c>
      <c r="B2575" s="5" t="s">
        <v>175</v>
      </c>
      <c r="C2575" s="5" t="s">
        <v>88</v>
      </c>
      <c r="D2575" s="5" t="s">
        <v>276</v>
      </c>
      <c r="E2575" s="5" t="s">
        <v>172</v>
      </c>
      <c r="F2575" s="6">
        <v>43313</v>
      </c>
      <c r="G2575" s="5" t="s">
        <v>148</v>
      </c>
      <c r="H2575" s="5" t="s">
        <v>178</v>
      </c>
      <c r="I2575">
        <v>43129</v>
      </c>
      <c r="J2575">
        <v>184</v>
      </c>
      <c r="K2575">
        <v>214</v>
      </c>
      <c r="L2575">
        <v>2</v>
      </c>
      <c r="M2575">
        <v>7383</v>
      </c>
      <c r="N2575">
        <v>4500.8140000000003</v>
      </c>
      <c r="O2575">
        <v>2250.4070000000002</v>
      </c>
      <c r="P2575">
        <v>107</v>
      </c>
      <c r="Q2575">
        <v>34.5</v>
      </c>
      <c r="R2575">
        <v>2882.1860000000001</v>
      </c>
      <c r="S2575">
        <v>2018</v>
      </c>
      <c r="T2575">
        <v>8</v>
      </c>
      <c r="U2575">
        <v>31</v>
      </c>
    </row>
    <row r="2576" spans="1:21" x14ac:dyDescent="0.3">
      <c r="A2576" s="5" t="s">
        <v>168</v>
      </c>
      <c r="B2576" s="5" t="s">
        <v>175</v>
      </c>
      <c r="C2576" s="5" t="s">
        <v>88</v>
      </c>
      <c r="D2576" s="5" t="s">
        <v>276</v>
      </c>
      <c r="E2576" s="5" t="s">
        <v>172</v>
      </c>
      <c r="F2576" s="6">
        <v>43313</v>
      </c>
      <c r="G2576" s="5" t="s">
        <v>148</v>
      </c>
      <c r="H2576" s="5" t="s">
        <v>311</v>
      </c>
      <c r="I2576">
        <v>43129</v>
      </c>
      <c r="J2576">
        <v>184</v>
      </c>
      <c r="K2576">
        <v>101</v>
      </c>
      <c r="L2576">
        <v>1</v>
      </c>
      <c r="M2576">
        <v>3484.5</v>
      </c>
      <c r="N2576">
        <v>2250.4070000000002</v>
      </c>
      <c r="O2576">
        <v>2250.4070000000002</v>
      </c>
      <c r="P2576">
        <v>101</v>
      </c>
      <c r="Q2576">
        <v>34.5</v>
      </c>
      <c r="R2576">
        <v>1234.0930000000001</v>
      </c>
      <c r="S2576">
        <v>2018</v>
      </c>
      <c r="T2576">
        <v>8</v>
      </c>
      <c r="U2576">
        <v>31</v>
      </c>
    </row>
    <row r="2577" spans="1:21" x14ac:dyDescent="0.3">
      <c r="A2577" s="5" t="s">
        <v>168</v>
      </c>
      <c r="B2577" s="5" t="s">
        <v>175</v>
      </c>
      <c r="C2577" s="5" t="s">
        <v>88</v>
      </c>
      <c r="D2577" s="5" t="s">
        <v>276</v>
      </c>
      <c r="E2577" s="5" t="s">
        <v>172</v>
      </c>
      <c r="F2577" s="6">
        <v>43313</v>
      </c>
      <c r="G2577" s="5" t="s">
        <v>148</v>
      </c>
      <c r="H2577" s="5" t="s">
        <v>173</v>
      </c>
      <c r="I2577">
        <v>43129</v>
      </c>
      <c r="J2577">
        <v>184</v>
      </c>
      <c r="K2577">
        <v>1151</v>
      </c>
      <c r="L2577">
        <v>9</v>
      </c>
      <c r="M2577">
        <v>3356316</v>
      </c>
      <c r="N2577">
        <v>20253.664000000001</v>
      </c>
      <c r="O2577">
        <v>2250.4070000000002</v>
      </c>
      <c r="P2577">
        <v>127.88888888888889</v>
      </c>
      <c r="Q2577">
        <v>2916</v>
      </c>
      <c r="R2577">
        <v>3336062.3360000001</v>
      </c>
      <c r="S2577">
        <v>2018</v>
      </c>
      <c r="T2577">
        <v>8</v>
      </c>
      <c r="U2577">
        <v>31</v>
      </c>
    </row>
    <row r="2578" spans="1:21" x14ac:dyDescent="0.3">
      <c r="A2578" s="5" t="s">
        <v>168</v>
      </c>
      <c r="B2578" s="5" t="s">
        <v>175</v>
      </c>
      <c r="C2578" s="5" t="s">
        <v>88</v>
      </c>
      <c r="D2578" s="5" t="s">
        <v>276</v>
      </c>
      <c r="E2578" s="5" t="s">
        <v>227</v>
      </c>
      <c r="F2578" s="6">
        <v>43313</v>
      </c>
      <c r="G2578" s="5" t="s">
        <v>148</v>
      </c>
      <c r="H2578" s="5" t="s">
        <v>173</v>
      </c>
      <c r="I2578">
        <v>43129</v>
      </c>
      <c r="J2578">
        <v>184</v>
      </c>
      <c r="K2578">
        <v>-1151</v>
      </c>
      <c r="L2578">
        <v>-9</v>
      </c>
      <c r="M2578">
        <v>-3356316</v>
      </c>
      <c r="N2578">
        <v>-20253.664000000001</v>
      </c>
      <c r="O2578">
        <v>-2250.4070000000002</v>
      </c>
      <c r="P2578">
        <v>127.88888888888889</v>
      </c>
      <c r="Q2578">
        <v>2916</v>
      </c>
      <c r="R2578">
        <v>-3336062.3360000001</v>
      </c>
      <c r="S2578">
        <v>2018</v>
      </c>
      <c r="T2578">
        <v>8</v>
      </c>
      <c r="U2578">
        <v>31</v>
      </c>
    </row>
    <row r="2579" spans="1:21" x14ac:dyDescent="0.3">
      <c r="A2579" s="5" t="s">
        <v>168</v>
      </c>
      <c r="B2579" s="5" t="s">
        <v>175</v>
      </c>
      <c r="C2579" s="5" t="s">
        <v>88</v>
      </c>
      <c r="D2579" s="5" t="s">
        <v>276</v>
      </c>
      <c r="E2579" s="5" t="s">
        <v>172</v>
      </c>
      <c r="F2579" s="6">
        <v>43313</v>
      </c>
      <c r="G2579" s="5" t="s">
        <v>148</v>
      </c>
      <c r="H2579" s="5" t="s">
        <v>173</v>
      </c>
      <c r="I2579">
        <v>43129</v>
      </c>
      <c r="J2579">
        <v>184</v>
      </c>
      <c r="K2579">
        <v>1151</v>
      </c>
      <c r="L2579">
        <v>9</v>
      </c>
      <c r="M2579">
        <v>41436</v>
      </c>
      <c r="N2579">
        <v>20253.664000000001</v>
      </c>
      <c r="O2579">
        <v>2250.4070000000002</v>
      </c>
      <c r="P2579">
        <v>127.88888888888889</v>
      </c>
      <c r="Q2579">
        <v>36</v>
      </c>
      <c r="R2579">
        <v>21182.335999999999</v>
      </c>
      <c r="S2579">
        <v>2018</v>
      </c>
      <c r="T2579">
        <v>8</v>
      </c>
      <c r="U2579">
        <v>31</v>
      </c>
    </row>
    <row r="2580" spans="1:21" x14ac:dyDescent="0.3">
      <c r="A2580" s="5" t="s">
        <v>168</v>
      </c>
      <c r="B2580" s="5" t="s">
        <v>206</v>
      </c>
      <c r="C2580" s="5" t="s">
        <v>104</v>
      </c>
      <c r="D2580" s="5" t="s">
        <v>312</v>
      </c>
      <c r="E2580" s="5" t="s">
        <v>172</v>
      </c>
      <c r="F2580" s="6">
        <v>43313</v>
      </c>
      <c r="G2580" s="5" t="s">
        <v>148</v>
      </c>
      <c r="H2580" s="5" t="s">
        <v>173</v>
      </c>
      <c r="I2580">
        <v>43129</v>
      </c>
      <c r="J2580">
        <v>184</v>
      </c>
      <c r="K2580">
        <v>130</v>
      </c>
      <c r="L2580">
        <v>1</v>
      </c>
      <c r="M2580">
        <v>4680</v>
      </c>
      <c r="N2580">
        <v>3679.502</v>
      </c>
      <c r="O2580">
        <v>3679.502</v>
      </c>
      <c r="P2580">
        <v>130</v>
      </c>
      <c r="Q2580">
        <v>36</v>
      </c>
      <c r="R2580">
        <v>1000.498</v>
      </c>
      <c r="S2580">
        <v>2018</v>
      </c>
      <c r="T2580">
        <v>8</v>
      </c>
      <c r="U2580">
        <v>31</v>
      </c>
    </row>
    <row r="2581" spans="1:21" x14ac:dyDescent="0.3">
      <c r="A2581" s="5" t="s">
        <v>168</v>
      </c>
      <c r="B2581" s="5" t="s">
        <v>206</v>
      </c>
      <c r="C2581" s="5" t="s">
        <v>105</v>
      </c>
      <c r="D2581" s="5" t="s">
        <v>310</v>
      </c>
      <c r="E2581" s="5" t="s">
        <v>172</v>
      </c>
      <c r="F2581" s="6">
        <v>43313</v>
      </c>
      <c r="G2581" s="5" t="s">
        <v>148</v>
      </c>
      <c r="H2581" s="5" t="s">
        <v>266</v>
      </c>
      <c r="I2581">
        <v>43140</v>
      </c>
      <c r="J2581">
        <v>173</v>
      </c>
      <c r="K2581">
        <v>4922</v>
      </c>
      <c r="L2581">
        <v>40</v>
      </c>
      <c r="M2581">
        <v>167348</v>
      </c>
      <c r="N2581">
        <v>107215.55499999999</v>
      </c>
      <c r="O2581">
        <v>2680.3890000000001</v>
      </c>
      <c r="P2581">
        <v>123.05</v>
      </c>
      <c r="Q2581">
        <v>34</v>
      </c>
      <c r="R2581">
        <v>60132.445</v>
      </c>
      <c r="S2581">
        <v>2018</v>
      </c>
      <c r="T2581">
        <v>8</v>
      </c>
      <c r="U2581">
        <v>31</v>
      </c>
    </row>
    <row r="2582" spans="1:21" x14ac:dyDescent="0.3">
      <c r="A2582" s="5" t="s">
        <v>168</v>
      </c>
      <c r="B2582" s="5" t="s">
        <v>206</v>
      </c>
      <c r="C2582" s="5" t="s">
        <v>105</v>
      </c>
      <c r="D2582" s="5" t="s">
        <v>310</v>
      </c>
      <c r="E2582" s="5" t="s">
        <v>172</v>
      </c>
      <c r="F2582" s="6">
        <v>43313</v>
      </c>
      <c r="G2582" s="5" t="s">
        <v>148</v>
      </c>
      <c r="H2582" s="5" t="s">
        <v>201</v>
      </c>
      <c r="I2582">
        <v>43140</v>
      </c>
      <c r="J2582">
        <v>173</v>
      </c>
      <c r="K2582">
        <v>220</v>
      </c>
      <c r="L2582">
        <v>2</v>
      </c>
      <c r="M2582">
        <v>7590</v>
      </c>
      <c r="N2582">
        <v>5360.7780000000002</v>
      </c>
      <c r="O2582">
        <v>2680.3890000000001</v>
      </c>
      <c r="P2582">
        <v>110</v>
      </c>
      <c r="Q2582">
        <v>34.5</v>
      </c>
      <c r="R2582">
        <v>2229.2220000000002</v>
      </c>
      <c r="S2582">
        <v>2018</v>
      </c>
      <c r="T2582">
        <v>8</v>
      </c>
      <c r="U2582">
        <v>31</v>
      </c>
    </row>
    <row r="2583" spans="1:21" x14ac:dyDescent="0.3">
      <c r="A2583" s="5" t="s">
        <v>168</v>
      </c>
      <c r="B2583" s="5" t="s">
        <v>206</v>
      </c>
      <c r="C2583" s="5" t="s">
        <v>105</v>
      </c>
      <c r="D2583" s="5" t="s">
        <v>310</v>
      </c>
      <c r="E2583" s="5" t="s">
        <v>172</v>
      </c>
      <c r="F2583" s="6">
        <v>43313</v>
      </c>
      <c r="G2583" s="5" t="s">
        <v>148</v>
      </c>
      <c r="H2583" s="5" t="s">
        <v>204</v>
      </c>
      <c r="I2583">
        <v>43140</v>
      </c>
      <c r="J2583">
        <v>173</v>
      </c>
      <c r="K2583">
        <v>352</v>
      </c>
      <c r="L2583">
        <v>3</v>
      </c>
      <c r="M2583">
        <v>12144</v>
      </c>
      <c r="N2583">
        <v>8041.1670000000004</v>
      </c>
      <c r="O2583">
        <v>2680.3890000000001</v>
      </c>
      <c r="P2583">
        <v>117.33333333333333</v>
      </c>
      <c r="Q2583">
        <v>34.5</v>
      </c>
      <c r="R2583">
        <v>4102.8329999999996</v>
      </c>
      <c r="S2583">
        <v>2018</v>
      </c>
      <c r="T2583">
        <v>8</v>
      </c>
      <c r="U2583">
        <v>31</v>
      </c>
    </row>
    <row r="2584" spans="1:21" x14ac:dyDescent="0.3">
      <c r="A2584" s="5" t="s">
        <v>168</v>
      </c>
      <c r="B2584" s="5" t="s">
        <v>206</v>
      </c>
      <c r="C2584" s="5" t="s">
        <v>105</v>
      </c>
      <c r="D2584" s="5" t="s">
        <v>310</v>
      </c>
      <c r="E2584" s="5" t="s">
        <v>172</v>
      </c>
      <c r="F2584" s="6">
        <v>43313</v>
      </c>
      <c r="G2584" s="5" t="s">
        <v>148</v>
      </c>
      <c r="H2584" s="5" t="s">
        <v>202</v>
      </c>
      <c r="I2584">
        <v>43140</v>
      </c>
      <c r="J2584">
        <v>173</v>
      </c>
      <c r="K2584">
        <v>1270</v>
      </c>
      <c r="L2584">
        <v>11</v>
      </c>
      <c r="M2584">
        <v>43815</v>
      </c>
      <c r="N2584">
        <v>29484.277999999998</v>
      </c>
      <c r="O2584">
        <v>2680.3890000000001</v>
      </c>
      <c r="P2584">
        <v>115.45454545454545</v>
      </c>
      <c r="Q2584">
        <v>34.5</v>
      </c>
      <c r="R2584">
        <v>14330.722</v>
      </c>
      <c r="S2584">
        <v>2018</v>
      </c>
      <c r="T2584">
        <v>8</v>
      </c>
      <c r="U2584">
        <v>31</v>
      </c>
    </row>
    <row r="2585" spans="1:21" x14ac:dyDescent="0.3">
      <c r="A2585" s="5" t="s">
        <v>168</v>
      </c>
      <c r="B2585" s="5" t="s">
        <v>206</v>
      </c>
      <c r="C2585" s="5" t="s">
        <v>105</v>
      </c>
      <c r="D2585" s="5" t="s">
        <v>310</v>
      </c>
      <c r="E2585" s="5" t="s">
        <v>172</v>
      </c>
      <c r="F2585" s="6">
        <v>43313</v>
      </c>
      <c r="G2585" s="5" t="s">
        <v>148</v>
      </c>
      <c r="H2585" s="5" t="s">
        <v>184</v>
      </c>
      <c r="I2585">
        <v>43140</v>
      </c>
      <c r="J2585">
        <v>173</v>
      </c>
      <c r="K2585">
        <v>1452</v>
      </c>
      <c r="L2585">
        <v>12</v>
      </c>
      <c r="M2585">
        <v>49368</v>
      </c>
      <c r="N2585">
        <v>32164.667000000001</v>
      </c>
      <c r="O2585">
        <v>2680.3890000000001</v>
      </c>
      <c r="P2585">
        <v>121</v>
      </c>
      <c r="Q2585">
        <v>34</v>
      </c>
      <c r="R2585">
        <v>17203.332999999999</v>
      </c>
      <c r="S2585">
        <v>2018</v>
      </c>
      <c r="T2585">
        <v>8</v>
      </c>
      <c r="U2585">
        <v>31</v>
      </c>
    </row>
    <row r="2586" spans="1:21" x14ac:dyDescent="0.3">
      <c r="A2586" s="5" t="s">
        <v>168</v>
      </c>
      <c r="B2586" s="5" t="s">
        <v>206</v>
      </c>
      <c r="C2586" s="5" t="s">
        <v>105</v>
      </c>
      <c r="D2586" s="5" t="s">
        <v>310</v>
      </c>
      <c r="E2586" s="5" t="s">
        <v>172</v>
      </c>
      <c r="F2586" s="6">
        <v>43313</v>
      </c>
      <c r="G2586" s="5" t="s">
        <v>148</v>
      </c>
      <c r="H2586" s="5" t="s">
        <v>190</v>
      </c>
      <c r="I2586">
        <v>43140</v>
      </c>
      <c r="J2586">
        <v>173</v>
      </c>
      <c r="K2586">
        <v>208</v>
      </c>
      <c r="L2586">
        <v>2</v>
      </c>
      <c r="M2586">
        <v>7176</v>
      </c>
      <c r="N2586">
        <v>5360.7780000000002</v>
      </c>
      <c r="O2586">
        <v>2680.3890000000001</v>
      </c>
      <c r="P2586">
        <v>104</v>
      </c>
      <c r="Q2586">
        <v>34.5</v>
      </c>
      <c r="R2586">
        <v>1815.222</v>
      </c>
      <c r="S2586">
        <v>2018</v>
      </c>
      <c r="T2586">
        <v>8</v>
      </c>
      <c r="U2586">
        <v>31</v>
      </c>
    </row>
    <row r="2587" spans="1:21" x14ac:dyDescent="0.3">
      <c r="A2587" s="5" t="s">
        <v>168</v>
      </c>
      <c r="B2587" s="5" t="s">
        <v>206</v>
      </c>
      <c r="C2587" s="5" t="s">
        <v>105</v>
      </c>
      <c r="D2587" s="5" t="s">
        <v>310</v>
      </c>
      <c r="E2587" s="5" t="s">
        <v>172</v>
      </c>
      <c r="F2587" s="6">
        <v>43313</v>
      </c>
      <c r="G2587" s="5" t="s">
        <v>148</v>
      </c>
      <c r="H2587" s="5" t="s">
        <v>203</v>
      </c>
      <c r="I2587">
        <v>43140</v>
      </c>
      <c r="J2587">
        <v>173</v>
      </c>
      <c r="K2587">
        <v>216</v>
      </c>
      <c r="L2587">
        <v>2</v>
      </c>
      <c r="M2587">
        <v>7452</v>
      </c>
      <c r="N2587">
        <v>5360.7780000000002</v>
      </c>
      <c r="O2587">
        <v>2680.3890000000001</v>
      </c>
      <c r="P2587">
        <v>108</v>
      </c>
      <c r="Q2587">
        <v>34.5</v>
      </c>
      <c r="R2587">
        <v>2091.2220000000002</v>
      </c>
      <c r="S2587">
        <v>2018</v>
      </c>
      <c r="T2587">
        <v>8</v>
      </c>
      <c r="U2587">
        <v>31</v>
      </c>
    </row>
    <row r="2588" spans="1:21" x14ac:dyDescent="0.3">
      <c r="A2588" s="5" t="s">
        <v>168</v>
      </c>
      <c r="B2588" s="5" t="s">
        <v>206</v>
      </c>
      <c r="C2588" s="5" t="s">
        <v>105</v>
      </c>
      <c r="D2588" s="5" t="s">
        <v>310</v>
      </c>
      <c r="E2588" s="5" t="s">
        <v>172</v>
      </c>
      <c r="F2588" s="6">
        <v>43313</v>
      </c>
      <c r="G2588" s="5" t="s">
        <v>148</v>
      </c>
      <c r="H2588" s="5" t="s">
        <v>205</v>
      </c>
      <c r="I2588">
        <v>43140</v>
      </c>
      <c r="J2588">
        <v>173</v>
      </c>
      <c r="K2588">
        <v>368</v>
      </c>
      <c r="L2588">
        <v>3</v>
      </c>
      <c r="M2588">
        <v>12696</v>
      </c>
      <c r="N2588">
        <v>8041.1670000000004</v>
      </c>
      <c r="O2588">
        <v>2680.3890000000001</v>
      </c>
      <c r="P2588">
        <v>122.66666666666667</v>
      </c>
      <c r="Q2588">
        <v>34.5</v>
      </c>
      <c r="R2588">
        <v>4654.8329999999996</v>
      </c>
      <c r="S2588">
        <v>2018</v>
      </c>
      <c r="T2588">
        <v>8</v>
      </c>
      <c r="U2588">
        <v>31</v>
      </c>
    </row>
    <row r="2589" spans="1:21" x14ac:dyDescent="0.3">
      <c r="A2589" s="5" t="s">
        <v>168</v>
      </c>
      <c r="B2589" s="5" t="s">
        <v>206</v>
      </c>
      <c r="C2589" s="5" t="s">
        <v>105</v>
      </c>
      <c r="D2589" s="5" t="s">
        <v>310</v>
      </c>
      <c r="E2589" s="5" t="s">
        <v>172</v>
      </c>
      <c r="F2589" s="6">
        <v>43313</v>
      </c>
      <c r="G2589" s="5" t="s">
        <v>148</v>
      </c>
      <c r="H2589" s="5" t="s">
        <v>181</v>
      </c>
      <c r="I2589">
        <v>43140</v>
      </c>
      <c r="J2589">
        <v>173</v>
      </c>
      <c r="K2589">
        <v>140</v>
      </c>
      <c r="L2589">
        <v>1</v>
      </c>
      <c r="M2589">
        <v>4830</v>
      </c>
      <c r="N2589">
        <v>2680.3890000000001</v>
      </c>
      <c r="O2589">
        <v>2680.3890000000001</v>
      </c>
      <c r="P2589">
        <v>140</v>
      </c>
      <c r="Q2589">
        <v>34.5</v>
      </c>
      <c r="R2589">
        <v>2149.6109999999999</v>
      </c>
      <c r="S2589">
        <v>2018</v>
      </c>
      <c r="T2589">
        <v>8</v>
      </c>
      <c r="U2589">
        <v>31</v>
      </c>
    </row>
    <row r="2590" spans="1:21" x14ac:dyDescent="0.3">
      <c r="A2590" s="5" t="s">
        <v>168</v>
      </c>
      <c r="B2590" s="5" t="s">
        <v>206</v>
      </c>
      <c r="C2590" s="5" t="s">
        <v>105</v>
      </c>
      <c r="D2590" s="5" t="s">
        <v>310</v>
      </c>
      <c r="E2590" s="5" t="s">
        <v>172</v>
      </c>
      <c r="F2590" s="6">
        <v>43313</v>
      </c>
      <c r="G2590" s="5" t="s">
        <v>148</v>
      </c>
      <c r="H2590" s="5" t="s">
        <v>182</v>
      </c>
      <c r="I2590">
        <v>43140</v>
      </c>
      <c r="J2590">
        <v>173</v>
      </c>
      <c r="K2590">
        <v>118</v>
      </c>
      <c r="L2590">
        <v>1</v>
      </c>
      <c r="M2590">
        <v>4071</v>
      </c>
      <c r="N2590">
        <v>2680.3890000000001</v>
      </c>
      <c r="O2590">
        <v>2680.3890000000001</v>
      </c>
      <c r="P2590">
        <v>118</v>
      </c>
      <c r="Q2590">
        <v>34.5</v>
      </c>
      <c r="R2590">
        <v>1390.6110000000001</v>
      </c>
      <c r="S2590">
        <v>2018</v>
      </c>
      <c r="T2590">
        <v>8</v>
      </c>
      <c r="U2590">
        <v>31</v>
      </c>
    </row>
    <row r="2591" spans="1:21" x14ac:dyDescent="0.3">
      <c r="A2591" s="5" t="s">
        <v>168</v>
      </c>
      <c r="B2591" s="5" t="s">
        <v>206</v>
      </c>
      <c r="C2591" s="5" t="s">
        <v>105</v>
      </c>
      <c r="D2591" s="5" t="s">
        <v>310</v>
      </c>
      <c r="E2591" s="5" t="s">
        <v>172</v>
      </c>
      <c r="F2591" s="6">
        <v>43313</v>
      </c>
      <c r="G2591" s="5" t="s">
        <v>148</v>
      </c>
      <c r="H2591" s="5" t="s">
        <v>231</v>
      </c>
      <c r="I2591">
        <v>43140</v>
      </c>
      <c r="J2591">
        <v>173</v>
      </c>
      <c r="K2591">
        <v>118</v>
      </c>
      <c r="L2591">
        <v>1</v>
      </c>
      <c r="M2591">
        <v>4071</v>
      </c>
      <c r="N2591">
        <v>2680.3890000000001</v>
      </c>
      <c r="O2591">
        <v>2680.3890000000001</v>
      </c>
      <c r="P2591">
        <v>118</v>
      </c>
      <c r="Q2591">
        <v>34.5</v>
      </c>
      <c r="R2591">
        <v>1390.6110000000001</v>
      </c>
      <c r="S2591">
        <v>2018</v>
      </c>
      <c r="T2591">
        <v>8</v>
      </c>
      <c r="U2591">
        <v>31</v>
      </c>
    </row>
    <row r="2592" spans="1:21" x14ac:dyDescent="0.3">
      <c r="A2592" s="5" t="s">
        <v>168</v>
      </c>
      <c r="B2592" s="5" t="s">
        <v>206</v>
      </c>
      <c r="C2592" s="5" t="s">
        <v>105</v>
      </c>
      <c r="D2592" s="5" t="s">
        <v>310</v>
      </c>
      <c r="E2592" s="5" t="s">
        <v>172</v>
      </c>
      <c r="F2592" s="6">
        <v>43313</v>
      </c>
      <c r="G2592" s="5" t="s">
        <v>148</v>
      </c>
      <c r="H2592" s="5" t="s">
        <v>230</v>
      </c>
      <c r="I2592">
        <v>43140</v>
      </c>
      <c r="J2592">
        <v>173</v>
      </c>
      <c r="K2592">
        <v>1362</v>
      </c>
      <c r="L2592">
        <v>12</v>
      </c>
      <c r="M2592">
        <v>46308</v>
      </c>
      <c r="N2592">
        <v>32164.667000000001</v>
      </c>
      <c r="O2592">
        <v>2680.3890000000001</v>
      </c>
      <c r="P2592">
        <v>113.5</v>
      </c>
      <c r="Q2592">
        <v>34</v>
      </c>
      <c r="R2592">
        <v>14143.333000000001</v>
      </c>
      <c r="S2592">
        <v>2018</v>
      </c>
      <c r="T2592">
        <v>8</v>
      </c>
      <c r="U2592">
        <v>31</v>
      </c>
    </row>
    <row r="2593" spans="1:21" x14ac:dyDescent="0.3">
      <c r="A2593" s="5" t="s">
        <v>168</v>
      </c>
      <c r="B2593" s="5" t="s">
        <v>206</v>
      </c>
      <c r="C2593" s="5" t="s">
        <v>105</v>
      </c>
      <c r="D2593" s="5" t="s">
        <v>310</v>
      </c>
      <c r="E2593" s="5" t="s">
        <v>172</v>
      </c>
      <c r="F2593" s="6">
        <v>43313</v>
      </c>
      <c r="G2593" s="5" t="s">
        <v>148</v>
      </c>
      <c r="H2593" s="5" t="s">
        <v>180</v>
      </c>
      <c r="I2593">
        <v>43140</v>
      </c>
      <c r="J2593">
        <v>173</v>
      </c>
      <c r="K2593">
        <v>210</v>
      </c>
      <c r="L2593">
        <v>2</v>
      </c>
      <c r="M2593">
        <v>7245</v>
      </c>
      <c r="N2593">
        <v>5360.7780000000002</v>
      </c>
      <c r="O2593">
        <v>2680.3890000000001</v>
      </c>
      <c r="P2593">
        <v>105</v>
      </c>
      <c r="Q2593">
        <v>34.5</v>
      </c>
      <c r="R2593">
        <v>1884.222</v>
      </c>
      <c r="S2593">
        <v>2018</v>
      </c>
      <c r="T2593">
        <v>8</v>
      </c>
      <c r="U2593">
        <v>31</v>
      </c>
    </row>
    <row r="2594" spans="1:21" x14ac:dyDescent="0.3">
      <c r="A2594" s="5" t="s">
        <v>168</v>
      </c>
      <c r="B2594" s="5" t="s">
        <v>206</v>
      </c>
      <c r="C2594" s="5" t="s">
        <v>105</v>
      </c>
      <c r="D2594" s="5" t="s">
        <v>310</v>
      </c>
      <c r="E2594" s="5" t="s">
        <v>172</v>
      </c>
      <c r="F2594" s="6">
        <v>43313</v>
      </c>
      <c r="G2594" s="5" t="s">
        <v>148</v>
      </c>
      <c r="H2594" s="5" t="s">
        <v>216</v>
      </c>
      <c r="I2594">
        <v>43140</v>
      </c>
      <c r="J2594">
        <v>173</v>
      </c>
      <c r="K2594">
        <v>234</v>
      </c>
      <c r="L2594">
        <v>2</v>
      </c>
      <c r="M2594">
        <v>8073</v>
      </c>
      <c r="N2594">
        <v>5360.7780000000002</v>
      </c>
      <c r="O2594">
        <v>2680.3890000000001</v>
      </c>
      <c r="P2594">
        <v>117</v>
      </c>
      <c r="Q2594">
        <v>34.5</v>
      </c>
      <c r="R2594">
        <v>2712.2220000000002</v>
      </c>
      <c r="S2594">
        <v>2018</v>
      </c>
      <c r="T2594">
        <v>8</v>
      </c>
      <c r="U2594">
        <v>31</v>
      </c>
    </row>
    <row r="2595" spans="1:21" x14ac:dyDescent="0.3">
      <c r="A2595" s="5" t="s">
        <v>168</v>
      </c>
      <c r="B2595" s="5" t="s">
        <v>206</v>
      </c>
      <c r="C2595" s="5" t="s">
        <v>105</v>
      </c>
      <c r="D2595" s="5" t="s">
        <v>310</v>
      </c>
      <c r="E2595" s="5" t="s">
        <v>172</v>
      </c>
      <c r="F2595" s="6">
        <v>43313</v>
      </c>
      <c r="G2595" s="5" t="s">
        <v>148</v>
      </c>
      <c r="H2595" s="5" t="s">
        <v>238</v>
      </c>
      <c r="I2595">
        <v>43140</v>
      </c>
      <c r="J2595">
        <v>173</v>
      </c>
      <c r="K2595">
        <v>124</v>
      </c>
      <c r="L2595">
        <v>1</v>
      </c>
      <c r="M2595">
        <v>4278</v>
      </c>
      <c r="N2595">
        <v>2680.3890000000001</v>
      </c>
      <c r="O2595">
        <v>2680.3890000000001</v>
      </c>
      <c r="P2595">
        <v>124</v>
      </c>
      <c r="Q2595">
        <v>34.5</v>
      </c>
      <c r="R2595">
        <v>1597.6110000000001</v>
      </c>
      <c r="S2595">
        <v>2018</v>
      </c>
      <c r="T2595">
        <v>8</v>
      </c>
      <c r="U2595">
        <v>31</v>
      </c>
    </row>
    <row r="2596" spans="1:21" x14ac:dyDescent="0.3">
      <c r="A2596" s="5" t="s">
        <v>168</v>
      </c>
      <c r="B2596" s="5" t="s">
        <v>206</v>
      </c>
      <c r="C2596" s="5" t="s">
        <v>105</v>
      </c>
      <c r="D2596" s="5" t="s">
        <v>310</v>
      </c>
      <c r="E2596" s="5" t="s">
        <v>172</v>
      </c>
      <c r="F2596" s="6">
        <v>43313</v>
      </c>
      <c r="G2596" s="5" t="s">
        <v>148</v>
      </c>
      <c r="H2596" s="5" t="s">
        <v>185</v>
      </c>
      <c r="I2596">
        <v>43140</v>
      </c>
      <c r="J2596">
        <v>173</v>
      </c>
      <c r="K2596">
        <v>320</v>
      </c>
      <c r="L2596">
        <v>3</v>
      </c>
      <c r="M2596">
        <v>11040</v>
      </c>
      <c r="N2596">
        <v>8041.1670000000004</v>
      </c>
      <c r="O2596">
        <v>2680.3890000000001</v>
      </c>
      <c r="P2596">
        <v>106.66666666666667</v>
      </c>
      <c r="Q2596">
        <v>34.5</v>
      </c>
      <c r="R2596">
        <v>2998.8330000000001</v>
      </c>
      <c r="S2596">
        <v>2018</v>
      </c>
      <c r="T2596">
        <v>8</v>
      </c>
      <c r="U2596">
        <v>31</v>
      </c>
    </row>
    <row r="2597" spans="1:21" x14ac:dyDescent="0.3">
      <c r="A2597" s="5" t="s">
        <v>168</v>
      </c>
      <c r="B2597" s="5" t="s">
        <v>206</v>
      </c>
      <c r="C2597" s="5" t="s">
        <v>105</v>
      </c>
      <c r="D2597" s="5" t="s">
        <v>310</v>
      </c>
      <c r="E2597" s="5" t="s">
        <v>172</v>
      </c>
      <c r="F2597" s="6">
        <v>43313</v>
      </c>
      <c r="G2597" s="5" t="s">
        <v>148</v>
      </c>
      <c r="H2597" s="5" t="s">
        <v>284</v>
      </c>
      <c r="I2597">
        <v>43140</v>
      </c>
      <c r="J2597">
        <v>173</v>
      </c>
      <c r="K2597">
        <v>250</v>
      </c>
      <c r="L2597">
        <v>2</v>
      </c>
      <c r="M2597">
        <v>8625</v>
      </c>
      <c r="N2597">
        <v>5360.7780000000002</v>
      </c>
      <c r="O2597">
        <v>2680.3890000000001</v>
      </c>
      <c r="P2597">
        <v>125</v>
      </c>
      <c r="Q2597">
        <v>34.5</v>
      </c>
      <c r="R2597">
        <v>3264.2220000000002</v>
      </c>
      <c r="S2597">
        <v>2018</v>
      </c>
      <c r="T2597">
        <v>8</v>
      </c>
      <c r="U2597">
        <v>31</v>
      </c>
    </row>
    <row r="2598" spans="1:21" x14ac:dyDescent="0.3">
      <c r="A2598" s="5" t="s">
        <v>168</v>
      </c>
      <c r="B2598" s="5" t="s">
        <v>206</v>
      </c>
      <c r="C2598" s="5" t="s">
        <v>105</v>
      </c>
      <c r="D2598" s="5" t="s">
        <v>310</v>
      </c>
      <c r="E2598" s="5" t="s">
        <v>172</v>
      </c>
      <c r="F2598" s="6">
        <v>43313</v>
      </c>
      <c r="G2598" s="5" t="s">
        <v>148</v>
      </c>
      <c r="H2598" s="5" t="s">
        <v>269</v>
      </c>
      <c r="I2598">
        <v>43140</v>
      </c>
      <c r="J2598">
        <v>173</v>
      </c>
      <c r="K2598">
        <v>1178</v>
      </c>
      <c r="L2598">
        <v>10</v>
      </c>
      <c r="M2598">
        <v>40052</v>
      </c>
      <c r="N2598">
        <v>26803.888999999999</v>
      </c>
      <c r="O2598">
        <v>2680.3890000000001</v>
      </c>
      <c r="P2598">
        <v>117.8</v>
      </c>
      <c r="Q2598">
        <v>34</v>
      </c>
      <c r="R2598">
        <v>13248.111000000001</v>
      </c>
      <c r="S2598">
        <v>2018</v>
      </c>
      <c r="T2598">
        <v>8</v>
      </c>
      <c r="U2598">
        <v>31</v>
      </c>
    </row>
    <row r="2599" spans="1:21" x14ac:dyDescent="0.3">
      <c r="A2599" s="5" t="s">
        <v>168</v>
      </c>
      <c r="B2599" s="5" t="s">
        <v>206</v>
      </c>
      <c r="C2599" s="5" t="s">
        <v>124</v>
      </c>
      <c r="D2599" s="5" t="s">
        <v>315</v>
      </c>
      <c r="E2599" s="5" t="s">
        <v>172</v>
      </c>
      <c r="F2599" s="6">
        <v>43313</v>
      </c>
      <c r="G2599" s="5" t="s">
        <v>148</v>
      </c>
      <c r="H2599" s="5" t="s">
        <v>233</v>
      </c>
      <c r="I2599">
        <v>43241</v>
      </c>
      <c r="J2599">
        <v>72</v>
      </c>
      <c r="K2599">
        <v>22.2</v>
      </c>
      <c r="L2599">
        <v>1</v>
      </c>
      <c r="M2599">
        <v>1179.9000000000001</v>
      </c>
      <c r="N2599">
        <v>1075.1010000000001</v>
      </c>
      <c r="O2599">
        <v>1075.1010000000001</v>
      </c>
      <c r="P2599">
        <v>22.2</v>
      </c>
      <c r="Q2599">
        <v>53.148600000000002</v>
      </c>
      <c r="R2599">
        <v>104.79900000000001</v>
      </c>
      <c r="S2599">
        <v>2018</v>
      </c>
      <c r="T2599">
        <v>8</v>
      </c>
      <c r="U2599">
        <v>31</v>
      </c>
    </row>
    <row r="2600" spans="1:21" x14ac:dyDescent="0.3">
      <c r="A2600" s="5" t="s">
        <v>168</v>
      </c>
      <c r="B2600" s="5" t="s">
        <v>175</v>
      </c>
      <c r="C2600" s="5" t="s">
        <v>83</v>
      </c>
      <c r="D2600" s="5" t="s">
        <v>314</v>
      </c>
      <c r="E2600" s="5" t="s">
        <v>172</v>
      </c>
      <c r="F2600" s="6">
        <v>43315</v>
      </c>
      <c r="G2600" s="5" t="s">
        <v>148</v>
      </c>
      <c r="H2600" s="5" t="s">
        <v>303</v>
      </c>
      <c r="I2600">
        <v>43156</v>
      </c>
      <c r="J2600">
        <v>159</v>
      </c>
      <c r="K2600">
        <v>474.5</v>
      </c>
      <c r="L2600">
        <v>5</v>
      </c>
      <c r="M2600">
        <v>16370.25</v>
      </c>
      <c r="N2600">
        <v>12913.084999999999</v>
      </c>
      <c r="O2600">
        <v>2582.6170000000002</v>
      </c>
      <c r="P2600">
        <v>94.9</v>
      </c>
      <c r="Q2600">
        <v>34.5</v>
      </c>
      <c r="R2600">
        <v>3457.165</v>
      </c>
      <c r="S2600">
        <v>2018</v>
      </c>
      <c r="T2600">
        <v>8</v>
      </c>
      <c r="U2600">
        <v>31</v>
      </c>
    </row>
    <row r="2601" spans="1:21" x14ac:dyDescent="0.3">
      <c r="A2601" s="5" t="s">
        <v>168</v>
      </c>
      <c r="B2601" s="5" t="s">
        <v>175</v>
      </c>
      <c r="C2601" s="5" t="s">
        <v>83</v>
      </c>
      <c r="D2601" s="5" t="s">
        <v>314</v>
      </c>
      <c r="E2601" s="5" t="s">
        <v>172</v>
      </c>
      <c r="F2601" s="6">
        <v>43315</v>
      </c>
      <c r="G2601" s="5" t="s">
        <v>148</v>
      </c>
      <c r="H2601" s="5" t="s">
        <v>229</v>
      </c>
      <c r="I2601">
        <v>43156</v>
      </c>
      <c r="J2601">
        <v>159</v>
      </c>
      <c r="K2601">
        <v>666.5</v>
      </c>
      <c r="L2601">
        <v>6</v>
      </c>
      <c r="M2601">
        <v>22661</v>
      </c>
      <c r="N2601">
        <v>15495.701999999999</v>
      </c>
      <c r="O2601">
        <v>2582.6170000000002</v>
      </c>
      <c r="P2601">
        <v>111.08333333333333</v>
      </c>
      <c r="Q2601">
        <v>34</v>
      </c>
      <c r="R2601">
        <v>7165.2979999999998</v>
      </c>
      <c r="S2601">
        <v>2018</v>
      </c>
      <c r="T2601">
        <v>8</v>
      </c>
      <c r="U2601">
        <v>31</v>
      </c>
    </row>
    <row r="2602" spans="1:21" x14ac:dyDescent="0.3">
      <c r="A2602" s="5" t="s">
        <v>168</v>
      </c>
      <c r="B2602" s="5" t="s">
        <v>175</v>
      </c>
      <c r="C2602" s="5" t="s">
        <v>83</v>
      </c>
      <c r="D2602" s="5" t="s">
        <v>314</v>
      </c>
      <c r="E2602" s="5" t="s">
        <v>172</v>
      </c>
      <c r="F2602" s="6">
        <v>43315</v>
      </c>
      <c r="G2602" s="5" t="s">
        <v>148</v>
      </c>
      <c r="H2602" s="5" t="s">
        <v>173</v>
      </c>
      <c r="I2602">
        <v>43156</v>
      </c>
      <c r="J2602">
        <v>159</v>
      </c>
      <c r="K2602">
        <v>1923</v>
      </c>
      <c r="L2602">
        <v>19</v>
      </c>
      <c r="M2602">
        <v>69228</v>
      </c>
      <c r="N2602">
        <v>49069.724000000002</v>
      </c>
      <c r="O2602">
        <v>2582.6170000000002</v>
      </c>
      <c r="P2602">
        <v>101.21052631578948</v>
      </c>
      <c r="Q2602">
        <v>36</v>
      </c>
      <c r="R2602">
        <v>20158.276000000002</v>
      </c>
      <c r="S2602">
        <v>2018</v>
      </c>
      <c r="T2602">
        <v>8</v>
      </c>
      <c r="U2602">
        <v>31</v>
      </c>
    </row>
    <row r="2603" spans="1:21" x14ac:dyDescent="0.3">
      <c r="A2603" s="5" t="s">
        <v>168</v>
      </c>
      <c r="B2603" s="5" t="s">
        <v>175</v>
      </c>
      <c r="C2603" s="5" t="s">
        <v>83</v>
      </c>
      <c r="D2603" s="5" t="s">
        <v>314</v>
      </c>
      <c r="E2603" s="5" t="s">
        <v>172</v>
      </c>
      <c r="F2603" s="6">
        <v>43315</v>
      </c>
      <c r="G2603" s="5" t="s">
        <v>148</v>
      </c>
      <c r="H2603" s="5" t="s">
        <v>178</v>
      </c>
      <c r="I2603">
        <v>43156</v>
      </c>
      <c r="J2603">
        <v>159</v>
      </c>
      <c r="K2603">
        <v>286</v>
      </c>
      <c r="L2603">
        <v>3</v>
      </c>
      <c r="M2603">
        <v>9867</v>
      </c>
      <c r="N2603">
        <v>7747.8509999999997</v>
      </c>
      <c r="O2603">
        <v>2582.6170000000002</v>
      </c>
      <c r="P2603">
        <v>95.333333333333329</v>
      </c>
      <c r="Q2603">
        <v>34.5</v>
      </c>
      <c r="R2603">
        <v>2119.1489999999999</v>
      </c>
      <c r="S2603">
        <v>2018</v>
      </c>
      <c r="T2603">
        <v>8</v>
      </c>
      <c r="U2603">
        <v>31</v>
      </c>
    </row>
    <row r="2604" spans="1:21" x14ac:dyDescent="0.3">
      <c r="A2604" s="5" t="s">
        <v>168</v>
      </c>
      <c r="B2604" s="5" t="s">
        <v>175</v>
      </c>
      <c r="C2604" s="5" t="s">
        <v>83</v>
      </c>
      <c r="D2604" s="5" t="s">
        <v>314</v>
      </c>
      <c r="E2604" s="5" t="s">
        <v>172</v>
      </c>
      <c r="F2604" s="6">
        <v>43315</v>
      </c>
      <c r="G2604" s="5" t="s">
        <v>148</v>
      </c>
      <c r="H2604" s="5" t="s">
        <v>197</v>
      </c>
      <c r="I2604">
        <v>43156</v>
      </c>
      <c r="J2604">
        <v>159</v>
      </c>
      <c r="K2604">
        <v>427.5</v>
      </c>
      <c r="L2604">
        <v>4</v>
      </c>
      <c r="M2604">
        <v>14748.75</v>
      </c>
      <c r="N2604">
        <v>10330.468000000001</v>
      </c>
      <c r="O2604">
        <v>2582.6170000000002</v>
      </c>
      <c r="P2604">
        <v>106.875</v>
      </c>
      <c r="Q2604">
        <v>34.5</v>
      </c>
      <c r="R2604">
        <v>4418.2820000000002</v>
      </c>
      <c r="S2604">
        <v>2018</v>
      </c>
      <c r="T2604">
        <v>8</v>
      </c>
      <c r="U2604">
        <v>31</v>
      </c>
    </row>
    <row r="2605" spans="1:21" x14ac:dyDescent="0.3">
      <c r="A2605" s="5" t="s">
        <v>168</v>
      </c>
      <c r="B2605" s="5" t="s">
        <v>175</v>
      </c>
      <c r="C2605" s="5" t="s">
        <v>83</v>
      </c>
      <c r="D2605" s="5" t="s">
        <v>314</v>
      </c>
      <c r="E2605" s="5" t="s">
        <v>172</v>
      </c>
      <c r="F2605" s="6">
        <v>43315</v>
      </c>
      <c r="G2605" s="5" t="s">
        <v>148</v>
      </c>
      <c r="H2605" s="5" t="s">
        <v>209</v>
      </c>
      <c r="I2605">
        <v>43156</v>
      </c>
      <c r="J2605">
        <v>159</v>
      </c>
      <c r="K2605">
        <v>324</v>
      </c>
      <c r="L2605">
        <v>3</v>
      </c>
      <c r="M2605">
        <v>11178</v>
      </c>
      <c r="N2605">
        <v>7747.8509999999997</v>
      </c>
      <c r="O2605">
        <v>2582.6170000000002</v>
      </c>
      <c r="P2605">
        <v>108</v>
      </c>
      <c r="Q2605">
        <v>34.5</v>
      </c>
      <c r="R2605">
        <v>3430.1489999999999</v>
      </c>
      <c r="S2605">
        <v>2018</v>
      </c>
      <c r="T2605">
        <v>8</v>
      </c>
      <c r="U2605">
        <v>31</v>
      </c>
    </row>
    <row r="2606" spans="1:21" x14ac:dyDescent="0.3">
      <c r="A2606" s="5" t="s">
        <v>168</v>
      </c>
      <c r="B2606" s="5" t="s">
        <v>175</v>
      </c>
      <c r="C2606" s="5" t="s">
        <v>83</v>
      </c>
      <c r="D2606" s="5" t="s">
        <v>314</v>
      </c>
      <c r="E2606" s="5" t="s">
        <v>172</v>
      </c>
      <c r="F2606" s="6">
        <v>43315</v>
      </c>
      <c r="G2606" s="5" t="s">
        <v>148</v>
      </c>
      <c r="H2606" s="5" t="s">
        <v>311</v>
      </c>
      <c r="I2606">
        <v>43156</v>
      </c>
      <c r="J2606">
        <v>159</v>
      </c>
      <c r="K2606">
        <v>96</v>
      </c>
      <c r="L2606">
        <v>1</v>
      </c>
      <c r="M2606">
        <v>3312</v>
      </c>
      <c r="N2606">
        <v>2582.6170000000002</v>
      </c>
      <c r="O2606">
        <v>2582.6170000000002</v>
      </c>
      <c r="P2606">
        <v>96</v>
      </c>
      <c r="Q2606">
        <v>34.5</v>
      </c>
      <c r="R2606">
        <v>729.38300000000004</v>
      </c>
      <c r="S2606">
        <v>2018</v>
      </c>
      <c r="T2606">
        <v>8</v>
      </c>
      <c r="U2606">
        <v>31</v>
      </c>
    </row>
    <row r="2607" spans="1:21" x14ac:dyDescent="0.3">
      <c r="A2607" s="5" t="s">
        <v>168</v>
      </c>
      <c r="B2607" s="5" t="s">
        <v>175</v>
      </c>
      <c r="C2607" s="5" t="s">
        <v>83</v>
      </c>
      <c r="D2607" s="5" t="s">
        <v>314</v>
      </c>
      <c r="E2607" s="5" t="s">
        <v>172</v>
      </c>
      <c r="F2607" s="6">
        <v>43315</v>
      </c>
      <c r="G2607" s="5" t="s">
        <v>148</v>
      </c>
      <c r="H2607" s="5" t="s">
        <v>190</v>
      </c>
      <c r="I2607">
        <v>43156</v>
      </c>
      <c r="J2607">
        <v>159</v>
      </c>
      <c r="K2607">
        <v>108.5</v>
      </c>
      <c r="L2607">
        <v>1</v>
      </c>
      <c r="M2607">
        <v>3743.25</v>
      </c>
      <c r="N2607">
        <v>2582.6170000000002</v>
      </c>
      <c r="O2607">
        <v>2582.6170000000002</v>
      </c>
      <c r="P2607">
        <v>108.5</v>
      </c>
      <c r="Q2607">
        <v>34.5</v>
      </c>
      <c r="R2607">
        <v>1160.633</v>
      </c>
      <c r="S2607">
        <v>2018</v>
      </c>
      <c r="T2607">
        <v>8</v>
      </c>
      <c r="U2607">
        <v>31</v>
      </c>
    </row>
    <row r="2608" spans="1:21" x14ac:dyDescent="0.3">
      <c r="A2608" s="5" t="s">
        <v>168</v>
      </c>
      <c r="B2608" s="5" t="s">
        <v>175</v>
      </c>
      <c r="C2608" s="5" t="s">
        <v>89</v>
      </c>
      <c r="D2608" s="5" t="s">
        <v>316</v>
      </c>
      <c r="E2608" s="5" t="s">
        <v>172</v>
      </c>
      <c r="F2608" s="6">
        <v>43315</v>
      </c>
      <c r="G2608" s="5" t="s">
        <v>148</v>
      </c>
      <c r="H2608" s="5" t="s">
        <v>173</v>
      </c>
      <c r="I2608">
        <v>43162</v>
      </c>
      <c r="J2608">
        <v>153</v>
      </c>
      <c r="K2608">
        <v>471.5</v>
      </c>
      <c r="L2608">
        <v>5</v>
      </c>
      <c r="M2608">
        <v>16974</v>
      </c>
      <c r="N2608">
        <v>10657.287</v>
      </c>
      <c r="O2608">
        <v>2131.4569999999999</v>
      </c>
      <c r="P2608">
        <v>94.3</v>
      </c>
      <c r="Q2608">
        <v>36</v>
      </c>
      <c r="R2608">
        <v>6316.7129999999997</v>
      </c>
      <c r="S2608">
        <v>2018</v>
      </c>
      <c r="T2608">
        <v>8</v>
      </c>
      <c r="U2608">
        <v>31</v>
      </c>
    </row>
    <row r="2609" spans="1:21" x14ac:dyDescent="0.3">
      <c r="A2609" s="5" t="s">
        <v>168</v>
      </c>
      <c r="B2609" s="5" t="s">
        <v>175</v>
      </c>
      <c r="C2609" s="5" t="s">
        <v>89</v>
      </c>
      <c r="D2609" s="5" t="s">
        <v>316</v>
      </c>
      <c r="E2609" s="5" t="s">
        <v>172</v>
      </c>
      <c r="F2609" s="6">
        <v>43315</v>
      </c>
      <c r="G2609" s="5" t="s">
        <v>148</v>
      </c>
      <c r="H2609" s="5" t="s">
        <v>194</v>
      </c>
      <c r="I2609">
        <v>43162</v>
      </c>
      <c r="J2609">
        <v>153</v>
      </c>
      <c r="K2609">
        <v>247.5</v>
      </c>
      <c r="L2609">
        <v>2</v>
      </c>
      <c r="M2609">
        <v>8538.75</v>
      </c>
      <c r="N2609">
        <v>4262.915</v>
      </c>
      <c r="O2609">
        <v>2131.4569999999999</v>
      </c>
      <c r="P2609">
        <v>123.75</v>
      </c>
      <c r="Q2609">
        <v>34.5</v>
      </c>
      <c r="R2609">
        <v>4275.835</v>
      </c>
      <c r="S2609">
        <v>2018</v>
      </c>
      <c r="T2609">
        <v>8</v>
      </c>
      <c r="U2609">
        <v>31</v>
      </c>
    </row>
    <row r="2610" spans="1:21" x14ac:dyDescent="0.3">
      <c r="A2610" s="5" t="s">
        <v>168</v>
      </c>
      <c r="B2610" s="5" t="s">
        <v>175</v>
      </c>
      <c r="C2610" s="5" t="s">
        <v>89</v>
      </c>
      <c r="D2610" s="5" t="s">
        <v>316</v>
      </c>
      <c r="E2610" s="5" t="s">
        <v>172</v>
      </c>
      <c r="F2610" s="6">
        <v>43315</v>
      </c>
      <c r="G2610" s="5" t="s">
        <v>148</v>
      </c>
      <c r="H2610" s="5" t="s">
        <v>194</v>
      </c>
      <c r="I2610">
        <v>43162</v>
      </c>
      <c r="J2610">
        <v>153</v>
      </c>
      <c r="K2610">
        <v>352</v>
      </c>
      <c r="L2610">
        <v>3</v>
      </c>
      <c r="M2610">
        <v>12144</v>
      </c>
      <c r="N2610">
        <v>6394.3720000000003</v>
      </c>
      <c r="O2610">
        <v>2131.4569999999999</v>
      </c>
      <c r="P2610">
        <v>117.33333333333333</v>
      </c>
      <c r="Q2610">
        <v>34.5</v>
      </c>
      <c r="R2610">
        <v>5749.6279999999997</v>
      </c>
      <c r="S2610">
        <v>2018</v>
      </c>
      <c r="T2610">
        <v>8</v>
      </c>
      <c r="U2610">
        <v>31</v>
      </c>
    </row>
    <row r="2611" spans="1:21" x14ac:dyDescent="0.3">
      <c r="A2611" s="5" t="s">
        <v>168</v>
      </c>
      <c r="B2611" s="5" t="s">
        <v>206</v>
      </c>
      <c r="C2611" s="5" t="s">
        <v>104</v>
      </c>
      <c r="D2611" s="5" t="s">
        <v>312</v>
      </c>
      <c r="E2611" s="5" t="s">
        <v>172</v>
      </c>
      <c r="F2611" s="6">
        <v>43316</v>
      </c>
      <c r="G2611" s="5" t="s">
        <v>148</v>
      </c>
      <c r="H2611" s="5" t="s">
        <v>208</v>
      </c>
      <c r="I2611">
        <v>43129</v>
      </c>
      <c r="J2611">
        <v>187</v>
      </c>
      <c r="K2611">
        <v>100.8</v>
      </c>
      <c r="L2611">
        <v>1</v>
      </c>
      <c r="M2611">
        <v>3477.6</v>
      </c>
      <c r="N2611">
        <v>3679.502</v>
      </c>
      <c r="O2611">
        <v>3679.502</v>
      </c>
      <c r="P2611">
        <v>100.8</v>
      </c>
      <c r="Q2611">
        <v>34.5</v>
      </c>
      <c r="R2611">
        <v>-201.90199999999999</v>
      </c>
      <c r="S2611">
        <v>2018</v>
      </c>
      <c r="T2611">
        <v>8</v>
      </c>
      <c r="U2611">
        <v>31</v>
      </c>
    </row>
    <row r="2612" spans="1:21" x14ac:dyDescent="0.3">
      <c r="A2612" s="5" t="s">
        <v>168</v>
      </c>
      <c r="B2612" s="5" t="s">
        <v>206</v>
      </c>
      <c r="C2612" s="5" t="s">
        <v>105</v>
      </c>
      <c r="D2612" s="5" t="s">
        <v>310</v>
      </c>
      <c r="E2612" s="5" t="s">
        <v>172</v>
      </c>
      <c r="F2612" s="6">
        <v>43316</v>
      </c>
      <c r="G2612" s="5" t="s">
        <v>148</v>
      </c>
      <c r="H2612" s="5" t="s">
        <v>173</v>
      </c>
      <c r="I2612">
        <v>43140</v>
      </c>
      <c r="J2612">
        <v>176</v>
      </c>
      <c r="K2612">
        <v>1421.6</v>
      </c>
      <c r="L2612">
        <v>13</v>
      </c>
      <c r="M2612">
        <v>51177.599999999999</v>
      </c>
      <c r="N2612">
        <v>34845.055</v>
      </c>
      <c r="O2612">
        <v>2680.3890000000001</v>
      </c>
      <c r="P2612">
        <v>109.35384615384615</v>
      </c>
      <c r="Q2612">
        <v>36</v>
      </c>
      <c r="R2612">
        <v>16332.545</v>
      </c>
      <c r="S2612">
        <v>2018</v>
      </c>
      <c r="T2612">
        <v>8</v>
      </c>
      <c r="U2612">
        <v>31</v>
      </c>
    </row>
    <row r="2613" spans="1:21" x14ac:dyDescent="0.3">
      <c r="A2613" s="5" t="s">
        <v>168</v>
      </c>
      <c r="B2613" s="5" t="s">
        <v>206</v>
      </c>
      <c r="C2613" s="5" t="s">
        <v>106</v>
      </c>
      <c r="D2613" s="5" t="s">
        <v>317</v>
      </c>
      <c r="E2613" s="5" t="s">
        <v>172</v>
      </c>
      <c r="F2613" s="6">
        <v>43316</v>
      </c>
      <c r="G2613" s="5" t="s">
        <v>148</v>
      </c>
      <c r="H2613" s="5" t="s">
        <v>235</v>
      </c>
      <c r="I2613">
        <v>43140</v>
      </c>
      <c r="J2613">
        <v>176</v>
      </c>
      <c r="K2613">
        <v>99.2</v>
      </c>
      <c r="L2613">
        <v>1</v>
      </c>
      <c r="M2613">
        <v>3422.4</v>
      </c>
      <c r="N2613">
        <v>2377.4769999999999</v>
      </c>
      <c r="O2613">
        <v>2377.4769999999999</v>
      </c>
      <c r="P2613">
        <v>99.2</v>
      </c>
      <c r="Q2613">
        <v>34.5</v>
      </c>
      <c r="R2613">
        <v>1044.923</v>
      </c>
      <c r="S2613">
        <v>2018</v>
      </c>
      <c r="T2613">
        <v>8</v>
      </c>
      <c r="U2613">
        <v>31</v>
      </c>
    </row>
    <row r="2614" spans="1:21" x14ac:dyDescent="0.3">
      <c r="A2614" s="5" t="s">
        <v>168</v>
      </c>
      <c r="B2614" s="5" t="s">
        <v>206</v>
      </c>
      <c r="C2614" s="5" t="s">
        <v>106</v>
      </c>
      <c r="D2614" s="5" t="s">
        <v>317</v>
      </c>
      <c r="E2614" s="5" t="s">
        <v>172</v>
      </c>
      <c r="F2614" s="6">
        <v>43316</v>
      </c>
      <c r="G2614" s="5" t="s">
        <v>148</v>
      </c>
      <c r="H2614" s="5" t="s">
        <v>311</v>
      </c>
      <c r="I2614">
        <v>43140</v>
      </c>
      <c r="J2614">
        <v>176</v>
      </c>
      <c r="K2614">
        <v>114.4</v>
      </c>
      <c r="L2614">
        <v>1</v>
      </c>
      <c r="M2614">
        <v>3946.8</v>
      </c>
      <c r="N2614">
        <v>2377.4769999999999</v>
      </c>
      <c r="O2614">
        <v>2377.4769999999999</v>
      </c>
      <c r="P2614">
        <v>114.4</v>
      </c>
      <c r="Q2614">
        <v>34.5</v>
      </c>
      <c r="R2614">
        <v>1569.3230000000001</v>
      </c>
      <c r="S2614">
        <v>2018</v>
      </c>
      <c r="T2614">
        <v>8</v>
      </c>
      <c r="U2614">
        <v>31</v>
      </c>
    </row>
    <row r="2615" spans="1:21" x14ac:dyDescent="0.3">
      <c r="A2615" s="5" t="s">
        <v>168</v>
      </c>
      <c r="B2615" s="5" t="s">
        <v>206</v>
      </c>
      <c r="C2615" s="5" t="s">
        <v>119</v>
      </c>
      <c r="D2615" s="5" t="s">
        <v>309</v>
      </c>
      <c r="E2615" s="5" t="s">
        <v>172</v>
      </c>
      <c r="F2615" s="6">
        <v>43316</v>
      </c>
      <c r="G2615" s="5" t="s">
        <v>148</v>
      </c>
      <c r="H2615" s="5" t="s">
        <v>201</v>
      </c>
      <c r="I2615">
        <v>43146</v>
      </c>
      <c r="J2615">
        <v>170</v>
      </c>
      <c r="K2615">
        <v>212</v>
      </c>
      <c r="L2615">
        <v>2</v>
      </c>
      <c r="M2615">
        <v>7314</v>
      </c>
      <c r="N2615">
        <v>1000</v>
      </c>
      <c r="O2615">
        <v>500</v>
      </c>
      <c r="P2615">
        <v>106</v>
      </c>
      <c r="Q2615">
        <v>34.5</v>
      </c>
      <c r="R2615">
        <v>6314</v>
      </c>
      <c r="S2615">
        <v>2018</v>
      </c>
      <c r="T2615">
        <v>8</v>
      </c>
      <c r="U2615">
        <v>31</v>
      </c>
    </row>
    <row r="2616" spans="1:21" x14ac:dyDescent="0.3">
      <c r="A2616" s="5" t="s">
        <v>168</v>
      </c>
      <c r="B2616" s="5" t="s">
        <v>206</v>
      </c>
      <c r="C2616" s="5" t="s">
        <v>119</v>
      </c>
      <c r="D2616" s="5" t="s">
        <v>309</v>
      </c>
      <c r="E2616" s="5" t="s">
        <v>172</v>
      </c>
      <c r="F2616" s="6">
        <v>43316</v>
      </c>
      <c r="G2616" s="5" t="s">
        <v>148</v>
      </c>
      <c r="H2616" s="5" t="s">
        <v>204</v>
      </c>
      <c r="I2616">
        <v>43146</v>
      </c>
      <c r="J2616">
        <v>170</v>
      </c>
      <c r="K2616">
        <v>472</v>
      </c>
      <c r="L2616">
        <v>4</v>
      </c>
      <c r="M2616">
        <v>16284</v>
      </c>
      <c r="N2616">
        <v>2000</v>
      </c>
      <c r="O2616">
        <v>500</v>
      </c>
      <c r="P2616">
        <v>118</v>
      </c>
      <c r="Q2616">
        <v>34.5</v>
      </c>
      <c r="R2616">
        <v>14284</v>
      </c>
      <c r="S2616">
        <v>2018</v>
      </c>
      <c r="T2616">
        <v>8</v>
      </c>
      <c r="U2616">
        <v>31</v>
      </c>
    </row>
    <row r="2617" spans="1:21" x14ac:dyDescent="0.3">
      <c r="A2617" s="5" t="s">
        <v>168</v>
      </c>
      <c r="B2617" s="5" t="s">
        <v>206</v>
      </c>
      <c r="C2617" s="5" t="s">
        <v>119</v>
      </c>
      <c r="D2617" s="5" t="s">
        <v>309</v>
      </c>
      <c r="E2617" s="5" t="s">
        <v>172</v>
      </c>
      <c r="F2617" s="6">
        <v>43316</v>
      </c>
      <c r="G2617" s="5" t="s">
        <v>148</v>
      </c>
      <c r="H2617" s="5" t="s">
        <v>217</v>
      </c>
      <c r="I2617">
        <v>43146</v>
      </c>
      <c r="J2617">
        <v>170</v>
      </c>
      <c r="K2617">
        <v>620</v>
      </c>
      <c r="L2617">
        <v>6</v>
      </c>
      <c r="M2617">
        <v>21390</v>
      </c>
      <c r="N2617">
        <v>3000</v>
      </c>
      <c r="O2617">
        <v>500</v>
      </c>
      <c r="P2617">
        <v>103.33333333333333</v>
      </c>
      <c r="Q2617">
        <v>34.5</v>
      </c>
      <c r="R2617">
        <v>18390</v>
      </c>
      <c r="S2617">
        <v>2018</v>
      </c>
      <c r="T2617">
        <v>8</v>
      </c>
      <c r="U2617">
        <v>31</v>
      </c>
    </row>
    <row r="2618" spans="1:21" x14ac:dyDescent="0.3">
      <c r="A2618" s="5" t="s">
        <v>168</v>
      </c>
      <c r="B2618" s="5" t="s">
        <v>206</v>
      </c>
      <c r="C2618" s="5" t="s">
        <v>119</v>
      </c>
      <c r="D2618" s="5" t="s">
        <v>309</v>
      </c>
      <c r="E2618" s="5" t="s">
        <v>172</v>
      </c>
      <c r="F2618" s="6">
        <v>43316</v>
      </c>
      <c r="G2618" s="5" t="s">
        <v>148</v>
      </c>
      <c r="H2618" s="5" t="s">
        <v>218</v>
      </c>
      <c r="I2618">
        <v>43146</v>
      </c>
      <c r="J2618">
        <v>170</v>
      </c>
      <c r="K2618">
        <v>592</v>
      </c>
      <c r="L2618">
        <v>5</v>
      </c>
      <c r="M2618">
        <v>20424</v>
      </c>
      <c r="N2618">
        <v>2500</v>
      </c>
      <c r="O2618">
        <v>500</v>
      </c>
      <c r="P2618">
        <v>118.4</v>
      </c>
      <c r="Q2618">
        <v>34.5</v>
      </c>
      <c r="R2618">
        <v>17924</v>
      </c>
      <c r="S2618">
        <v>2018</v>
      </c>
      <c r="T2618">
        <v>8</v>
      </c>
      <c r="U2618">
        <v>31</v>
      </c>
    </row>
    <row r="2619" spans="1:21" x14ac:dyDescent="0.3">
      <c r="A2619" s="5" t="s">
        <v>168</v>
      </c>
      <c r="B2619" s="5" t="s">
        <v>206</v>
      </c>
      <c r="C2619" s="5" t="s">
        <v>119</v>
      </c>
      <c r="D2619" s="5" t="s">
        <v>309</v>
      </c>
      <c r="E2619" s="5" t="s">
        <v>172</v>
      </c>
      <c r="F2619" s="6">
        <v>43316</v>
      </c>
      <c r="G2619" s="5" t="s">
        <v>148</v>
      </c>
      <c r="H2619" s="5" t="s">
        <v>237</v>
      </c>
      <c r="I2619">
        <v>43146</v>
      </c>
      <c r="J2619">
        <v>170</v>
      </c>
      <c r="K2619">
        <v>210</v>
      </c>
      <c r="L2619">
        <v>2</v>
      </c>
      <c r="M2619">
        <v>7245</v>
      </c>
      <c r="N2619">
        <v>1000</v>
      </c>
      <c r="O2619">
        <v>500</v>
      </c>
      <c r="P2619">
        <v>105</v>
      </c>
      <c r="Q2619">
        <v>34.5</v>
      </c>
      <c r="R2619">
        <v>6245</v>
      </c>
      <c r="S2619">
        <v>2018</v>
      </c>
      <c r="T2619">
        <v>8</v>
      </c>
      <c r="U2619">
        <v>31</v>
      </c>
    </row>
    <row r="2620" spans="1:21" x14ac:dyDescent="0.3">
      <c r="A2620" s="5" t="s">
        <v>168</v>
      </c>
      <c r="B2620" s="5" t="s">
        <v>206</v>
      </c>
      <c r="C2620" s="5" t="s">
        <v>119</v>
      </c>
      <c r="D2620" s="5" t="s">
        <v>309</v>
      </c>
      <c r="E2620" s="5" t="s">
        <v>172</v>
      </c>
      <c r="F2620" s="6">
        <v>43316</v>
      </c>
      <c r="G2620" s="5" t="s">
        <v>148</v>
      </c>
      <c r="H2620" s="5" t="s">
        <v>216</v>
      </c>
      <c r="I2620">
        <v>43146</v>
      </c>
      <c r="J2620">
        <v>170</v>
      </c>
      <c r="K2620">
        <v>116</v>
      </c>
      <c r="L2620">
        <v>1</v>
      </c>
      <c r="M2620">
        <v>4002</v>
      </c>
      <c r="N2620">
        <v>500</v>
      </c>
      <c r="O2620">
        <v>500</v>
      </c>
      <c r="P2620">
        <v>116</v>
      </c>
      <c r="Q2620">
        <v>34.5</v>
      </c>
      <c r="R2620">
        <v>3502</v>
      </c>
      <c r="S2620">
        <v>2018</v>
      </c>
      <c r="T2620">
        <v>8</v>
      </c>
      <c r="U2620">
        <v>31</v>
      </c>
    </row>
    <row r="2621" spans="1:21" x14ac:dyDescent="0.3">
      <c r="A2621" s="5" t="s">
        <v>168</v>
      </c>
      <c r="B2621" s="5" t="s">
        <v>206</v>
      </c>
      <c r="C2621" s="5" t="s">
        <v>119</v>
      </c>
      <c r="D2621" s="5" t="s">
        <v>309</v>
      </c>
      <c r="E2621" s="5" t="s">
        <v>172</v>
      </c>
      <c r="F2621" s="6">
        <v>43316</v>
      </c>
      <c r="G2621" s="5" t="s">
        <v>148</v>
      </c>
      <c r="H2621" s="5" t="s">
        <v>203</v>
      </c>
      <c r="I2621">
        <v>43146</v>
      </c>
      <c r="J2621">
        <v>170</v>
      </c>
      <c r="K2621">
        <v>200</v>
      </c>
      <c r="L2621">
        <v>2</v>
      </c>
      <c r="M2621">
        <v>6900</v>
      </c>
      <c r="N2621">
        <v>1000</v>
      </c>
      <c r="O2621">
        <v>500</v>
      </c>
      <c r="P2621">
        <v>100</v>
      </c>
      <c r="Q2621">
        <v>34.5</v>
      </c>
      <c r="R2621">
        <v>5900</v>
      </c>
      <c r="S2621">
        <v>2018</v>
      </c>
      <c r="T2621">
        <v>8</v>
      </c>
      <c r="U2621">
        <v>31</v>
      </c>
    </row>
    <row r="2622" spans="1:21" x14ac:dyDescent="0.3">
      <c r="A2622" s="5" t="s">
        <v>168</v>
      </c>
      <c r="B2622" s="5" t="s">
        <v>206</v>
      </c>
      <c r="C2622" s="5" t="s">
        <v>119</v>
      </c>
      <c r="D2622" s="5" t="s">
        <v>309</v>
      </c>
      <c r="E2622" s="5" t="s">
        <v>172</v>
      </c>
      <c r="F2622" s="6">
        <v>43316</v>
      </c>
      <c r="G2622" s="5" t="s">
        <v>148</v>
      </c>
      <c r="H2622" s="5" t="s">
        <v>226</v>
      </c>
      <c r="I2622">
        <v>43146</v>
      </c>
      <c r="J2622">
        <v>170</v>
      </c>
      <c r="K2622">
        <v>318</v>
      </c>
      <c r="L2622">
        <v>3</v>
      </c>
      <c r="M2622">
        <v>10971</v>
      </c>
      <c r="N2622">
        <v>1500</v>
      </c>
      <c r="O2622">
        <v>500</v>
      </c>
      <c r="P2622">
        <v>106</v>
      </c>
      <c r="Q2622">
        <v>34.5</v>
      </c>
      <c r="R2622">
        <v>9471</v>
      </c>
      <c r="S2622">
        <v>2018</v>
      </c>
      <c r="T2622">
        <v>8</v>
      </c>
      <c r="U2622">
        <v>31</v>
      </c>
    </row>
    <row r="2623" spans="1:21" x14ac:dyDescent="0.3">
      <c r="A2623" s="5" t="s">
        <v>168</v>
      </c>
      <c r="B2623" s="5" t="s">
        <v>206</v>
      </c>
      <c r="C2623" s="5" t="s">
        <v>119</v>
      </c>
      <c r="D2623" s="5" t="s">
        <v>309</v>
      </c>
      <c r="E2623" s="5" t="s">
        <v>172</v>
      </c>
      <c r="F2623" s="6">
        <v>43316</v>
      </c>
      <c r="G2623" s="5" t="s">
        <v>148</v>
      </c>
      <c r="H2623" s="5" t="s">
        <v>191</v>
      </c>
      <c r="I2623">
        <v>43146</v>
      </c>
      <c r="J2623">
        <v>170</v>
      </c>
      <c r="K2623">
        <v>525</v>
      </c>
      <c r="L2623">
        <v>5</v>
      </c>
      <c r="M2623">
        <v>18112.5</v>
      </c>
      <c r="N2623">
        <v>2500</v>
      </c>
      <c r="O2623">
        <v>500</v>
      </c>
      <c r="P2623">
        <v>105</v>
      </c>
      <c r="Q2623">
        <v>34.5</v>
      </c>
      <c r="R2623">
        <v>15612.5</v>
      </c>
      <c r="S2623">
        <v>2018</v>
      </c>
      <c r="T2623">
        <v>8</v>
      </c>
      <c r="U2623">
        <v>31</v>
      </c>
    </row>
    <row r="2624" spans="1:21" x14ac:dyDescent="0.3">
      <c r="A2624" s="5" t="s">
        <v>168</v>
      </c>
      <c r="B2624" s="5" t="s">
        <v>206</v>
      </c>
      <c r="C2624" s="5" t="s">
        <v>119</v>
      </c>
      <c r="D2624" s="5" t="s">
        <v>309</v>
      </c>
      <c r="E2624" s="5" t="s">
        <v>172</v>
      </c>
      <c r="F2624" s="6">
        <v>43316</v>
      </c>
      <c r="G2624" s="5" t="s">
        <v>148</v>
      </c>
      <c r="H2624" s="5" t="s">
        <v>187</v>
      </c>
      <c r="I2624">
        <v>43146</v>
      </c>
      <c r="J2624">
        <v>170</v>
      </c>
      <c r="K2624">
        <v>114</v>
      </c>
      <c r="L2624">
        <v>1</v>
      </c>
      <c r="M2624">
        <v>3933</v>
      </c>
      <c r="N2624">
        <v>500</v>
      </c>
      <c r="O2624">
        <v>500</v>
      </c>
      <c r="P2624">
        <v>114</v>
      </c>
      <c r="Q2624">
        <v>34.5</v>
      </c>
      <c r="R2624">
        <v>3433</v>
      </c>
      <c r="S2624">
        <v>2018</v>
      </c>
      <c r="T2624">
        <v>8</v>
      </c>
      <c r="U2624">
        <v>31</v>
      </c>
    </row>
    <row r="2625" spans="1:21" x14ac:dyDescent="0.3">
      <c r="A2625" s="5" t="s">
        <v>168</v>
      </c>
      <c r="B2625" s="5" t="s">
        <v>206</v>
      </c>
      <c r="C2625" s="5" t="s">
        <v>119</v>
      </c>
      <c r="D2625" s="5" t="s">
        <v>309</v>
      </c>
      <c r="E2625" s="5" t="s">
        <v>172</v>
      </c>
      <c r="F2625" s="6">
        <v>43316</v>
      </c>
      <c r="G2625" s="5" t="s">
        <v>148</v>
      </c>
      <c r="H2625" s="5" t="s">
        <v>180</v>
      </c>
      <c r="I2625">
        <v>43146</v>
      </c>
      <c r="J2625">
        <v>170</v>
      </c>
      <c r="K2625">
        <v>122</v>
      </c>
      <c r="L2625">
        <v>1</v>
      </c>
      <c r="M2625">
        <v>122</v>
      </c>
      <c r="N2625">
        <v>500</v>
      </c>
      <c r="O2625">
        <v>500</v>
      </c>
      <c r="P2625">
        <v>122</v>
      </c>
      <c r="Q2625">
        <v>1</v>
      </c>
      <c r="R2625">
        <v>-378</v>
      </c>
      <c r="S2625">
        <v>2018</v>
      </c>
      <c r="T2625">
        <v>8</v>
      </c>
      <c r="U2625">
        <v>31</v>
      </c>
    </row>
    <row r="2626" spans="1:21" x14ac:dyDescent="0.3">
      <c r="A2626" s="5" t="s">
        <v>168</v>
      </c>
      <c r="B2626" s="5" t="s">
        <v>206</v>
      </c>
      <c r="C2626" s="5" t="s">
        <v>119</v>
      </c>
      <c r="D2626" s="5" t="s">
        <v>309</v>
      </c>
      <c r="E2626" s="5" t="s">
        <v>227</v>
      </c>
      <c r="F2626" s="6">
        <v>43316</v>
      </c>
      <c r="G2626" s="5" t="s">
        <v>148</v>
      </c>
      <c r="H2626" s="5" t="s">
        <v>180</v>
      </c>
      <c r="I2626">
        <v>43146</v>
      </c>
      <c r="J2626">
        <v>170</v>
      </c>
      <c r="K2626">
        <v>-122</v>
      </c>
      <c r="L2626">
        <v>-1</v>
      </c>
      <c r="M2626">
        <v>-122</v>
      </c>
      <c r="N2626">
        <v>-500</v>
      </c>
      <c r="O2626">
        <v>-500</v>
      </c>
      <c r="P2626">
        <v>122</v>
      </c>
      <c r="Q2626">
        <v>1</v>
      </c>
      <c r="R2626">
        <v>378</v>
      </c>
      <c r="S2626">
        <v>2018</v>
      </c>
      <c r="T2626">
        <v>8</v>
      </c>
      <c r="U2626">
        <v>31</v>
      </c>
    </row>
    <row r="2627" spans="1:21" x14ac:dyDescent="0.3">
      <c r="A2627" s="5" t="s">
        <v>168</v>
      </c>
      <c r="B2627" s="5" t="s">
        <v>206</v>
      </c>
      <c r="C2627" s="5" t="s">
        <v>119</v>
      </c>
      <c r="D2627" s="5" t="s">
        <v>309</v>
      </c>
      <c r="E2627" s="5" t="s">
        <v>172</v>
      </c>
      <c r="F2627" s="6">
        <v>43316</v>
      </c>
      <c r="G2627" s="5" t="s">
        <v>148</v>
      </c>
      <c r="H2627" s="5" t="s">
        <v>180</v>
      </c>
      <c r="I2627">
        <v>43146</v>
      </c>
      <c r="J2627">
        <v>170</v>
      </c>
      <c r="K2627">
        <v>122</v>
      </c>
      <c r="L2627">
        <v>1</v>
      </c>
      <c r="M2627">
        <v>4209</v>
      </c>
      <c r="N2627">
        <v>500</v>
      </c>
      <c r="O2627">
        <v>500</v>
      </c>
      <c r="P2627">
        <v>122</v>
      </c>
      <c r="Q2627">
        <v>34.5</v>
      </c>
      <c r="R2627">
        <v>3709</v>
      </c>
      <c r="S2627">
        <v>2018</v>
      </c>
      <c r="T2627">
        <v>8</v>
      </c>
      <c r="U2627">
        <v>31</v>
      </c>
    </row>
    <row r="2628" spans="1:21" x14ac:dyDescent="0.3">
      <c r="A2628" s="5" t="s">
        <v>168</v>
      </c>
      <c r="B2628" s="5" t="s">
        <v>206</v>
      </c>
      <c r="C2628" s="5" t="s">
        <v>119</v>
      </c>
      <c r="D2628" s="5" t="s">
        <v>309</v>
      </c>
      <c r="E2628" s="5" t="s">
        <v>172</v>
      </c>
      <c r="F2628" s="6">
        <v>43316</v>
      </c>
      <c r="G2628" s="5" t="s">
        <v>148</v>
      </c>
      <c r="H2628" s="5" t="s">
        <v>221</v>
      </c>
      <c r="I2628">
        <v>43146</v>
      </c>
      <c r="J2628">
        <v>170</v>
      </c>
      <c r="K2628">
        <v>103</v>
      </c>
      <c r="L2628">
        <v>1</v>
      </c>
      <c r="M2628">
        <v>3553.5</v>
      </c>
      <c r="N2628">
        <v>500</v>
      </c>
      <c r="O2628">
        <v>500</v>
      </c>
      <c r="P2628">
        <v>103</v>
      </c>
      <c r="Q2628">
        <v>34.5</v>
      </c>
      <c r="R2628">
        <v>3053.5</v>
      </c>
      <c r="S2628">
        <v>2018</v>
      </c>
      <c r="T2628">
        <v>8</v>
      </c>
      <c r="U2628">
        <v>31</v>
      </c>
    </row>
    <row r="2629" spans="1:21" x14ac:dyDescent="0.3">
      <c r="A2629" s="5" t="s">
        <v>168</v>
      </c>
      <c r="B2629" s="5" t="s">
        <v>206</v>
      </c>
      <c r="C2629" s="5" t="s">
        <v>119</v>
      </c>
      <c r="D2629" s="5" t="s">
        <v>309</v>
      </c>
      <c r="E2629" s="5" t="s">
        <v>172</v>
      </c>
      <c r="F2629" s="6">
        <v>43316</v>
      </c>
      <c r="G2629" s="5" t="s">
        <v>148</v>
      </c>
      <c r="H2629" s="5" t="s">
        <v>205</v>
      </c>
      <c r="I2629">
        <v>43146</v>
      </c>
      <c r="J2629">
        <v>170</v>
      </c>
      <c r="K2629">
        <v>212</v>
      </c>
      <c r="L2629">
        <v>2</v>
      </c>
      <c r="M2629">
        <v>7314</v>
      </c>
      <c r="N2629">
        <v>1000</v>
      </c>
      <c r="O2629">
        <v>500</v>
      </c>
      <c r="P2629">
        <v>106</v>
      </c>
      <c r="Q2629">
        <v>34.5</v>
      </c>
      <c r="R2629">
        <v>6314</v>
      </c>
      <c r="S2629">
        <v>2018</v>
      </c>
      <c r="T2629">
        <v>8</v>
      </c>
      <c r="U2629">
        <v>31</v>
      </c>
    </row>
    <row r="2630" spans="1:21" x14ac:dyDescent="0.3">
      <c r="A2630" s="5" t="s">
        <v>168</v>
      </c>
      <c r="B2630" s="5" t="s">
        <v>206</v>
      </c>
      <c r="C2630" s="5" t="s">
        <v>119</v>
      </c>
      <c r="D2630" s="5" t="s">
        <v>309</v>
      </c>
      <c r="E2630" s="5" t="s">
        <v>172</v>
      </c>
      <c r="F2630" s="6">
        <v>43316</v>
      </c>
      <c r="G2630" s="5" t="s">
        <v>148</v>
      </c>
      <c r="H2630" s="5" t="s">
        <v>222</v>
      </c>
      <c r="I2630">
        <v>43146</v>
      </c>
      <c r="J2630">
        <v>170</v>
      </c>
      <c r="K2630">
        <v>102</v>
      </c>
      <c r="L2630">
        <v>1</v>
      </c>
      <c r="M2630">
        <v>3519</v>
      </c>
      <c r="N2630">
        <v>500</v>
      </c>
      <c r="O2630">
        <v>500</v>
      </c>
      <c r="P2630">
        <v>102</v>
      </c>
      <c r="Q2630">
        <v>34.5</v>
      </c>
      <c r="R2630">
        <v>3019</v>
      </c>
      <c r="S2630">
        <v>2018</v>
      </c>
      <c r="T2630">
        <v>8</v>
      </c>
      <c r="U2630">
        <v>31</v>
      </c>
    </row>
    <row r="2631" spans="1:21" x14ac:dyDescent="0.3">
      <c r="A2631" s="5" t="s">
        <v>168</v>
      </c>
      <c r="B2631" s="5" t="s">
        <v>206</v>
      </c>
      <c r="C2631" s="5" t="s">
        <v>119</v>
      </c>
      <c r="D2631" s="5" t="s">
        <v>309</v>
      </c>
      <c r="E2631" s="5" t="s">
        <v>172</v>
      </c>
      <c r="F2631" s="6">
        <v>43316</v>
      </c>
      <c r="G2631" s="5" t="s">
        <v>148</v>
      </c>
      <c r="H2631" s="5" t="s">
        <v>181</v>
      </c>
      <c r="I2631">
        <v>43146</v>
      </c>
      <c r="J2631">
        <v>170</v>
      </c>
      <c r="K2631">
        <v>200</v>
      </c>
      <c r="L2631">
        <v>2</v>
      </c>
      <c r="M2631">
        <v>6900</v>
      </c>
      <c r="N2631">
        <v>1000</v>
      </c>
      <c r="O2631">
        <v>500</v>
      </c>
      <c r="P2631">
        <v>100</v>
      </c>
      <c r="Q2631">
        <v>34.5</v>
      </c>
      <c r="R2631">
        <v>5900</v>
      </c>
      <c r="S2631">
        <v>2018</v>
      </c>
      <c r="T2631">
        <v>8</v>
      </c>
      <c r="U2631">
        <v>31</v>
      </c>
    </row>
    <row r="2632" spans="1:21" x14ac:dyDescent="0.3">
      <c r="A2632" s="5" t="s">
        <v>168</v>
      </c>
      <c r="B2632" s="5" t="s">
        <v>206</v>
      </c>
      <c r="C2632" s="5" t="s">
        <v>119</v>
      </c>
      <c r="D2632" s="5" t="s">
        <v>309</v>
      </c>
      <c r="E2632" s="5" t="s">
        <v>172</v>
      </c>
      <c r="F2632" s="6">
        <v>43316</v>
      </c>
      <c r="G2632" s="5" t="s">
        <v>148</v>
      </c>
      <c r="H2632" s="5" t="s">
        <v>182</v>
      </c>
      <c r="I2632">
        <v>43146</v>
      </c>
      <c r="J2632">
        <v>170</v>
      </c>
      <c r="K2632">
        <v>106</v>
      </c>
      <c r="L2632">
        <v>1</v>
      </c>
      <c r="M2632">
        <v>3657</v>
      </c>
      <c r="N2632">
        <v>500</v>
      </c>
      <c r="O2632">
        <v>500</v>
      </c>
      <c r="P2632">
        <v>106</v>
      </c>
      <c r="Q2632">
        <v>34.5</v>
      </c>
      <c r="R2632">
        <v>3157</v>
      </c>
      <c r="S2632">
        <v>2018</v>
      </c>
      <c r="T2632">
        <v>8</v>
      </c>
      <c r="U2632">
        <v>31</v>
      </c>
    </row>
    <row r="2633" spans="1:21" x14ac:dyDescent="0.3">
      <c r="A2633" s="5" t="s">
        <v>168</v>
      </c>
      <c r="B2633" s="5" t="s">
        <v>206</v>
      </c>
      <c r="C2633" s="5" t="s">
        <v>119</v>
      </c>
      <c r="D2633" s="5" t="s">
        <v>309</v>
      </c>
      <c r="E2633" s="5" t="s">
        <v>172</v>
      </c>
      <c r="F2633" s="6">
        <v>43316</v>
      </c>
      <c r="G2633" s="5" t="s">
        <v>148</v>
      </c>
      <c r="H2633" s="5" t="s">
        <v>246</v>
      </c>
      <c r="I2633">
        <v>43146</v>
      </c>
      <c r="J2633">
        <v>170</v>
      </c>
      <c r="K2633">
        <v>104</v>
      </c>
      <c r="L2633">
        <v>1</v>
      </c>
      <c r="M2633">
        <v>3588</v>
      </c>
      <c r="N2633">
        <v>500</v>
      </c>
      <c r="O2633">
        <v>500</v>
      </c>
      <c r="P2633">
        <v>104</v>
      </c>
      <c r="Q2633">
        <v>34.5</v>
      </c>
      <c r="R2633">
        <v>3088</v>
      </c>
      <c r="S2633">
        <v>2018</v>
      </c>
      <c r="T2633">
        <v>8</v>
      </c>
      <c r="U2633">
        <v>31</v>
      </c>
    </row>
    <row r="2634" spans="1:21" x14ac:dyDescent="0.3">
      <c r="A2634" s="5" t="s">
        <v>168</v>
      </c>
      <c r="B2634" s="5" t="s">
        <v>206</v>
      </c>
      <c r="C2634" s="5" t="s">
        <v>119</v>
      </c>
      <c r="D2634" s="5" t="s">
        <v>309</v>
      </c>
      <c r="E2634" s="5" t="s">
        <v>172</v>
      </c>
      <c r="F2634" s="6">
        <v>43316</v>
      </c>
      <c r="G2634" s="5" t="s">
        <v>148</v>
      </c>
      <c r="H2634" s="5" t="s">
        <v>186</v>
      </c>
      <c r="I2634">
        <v>43146</v>
      </c>
      <c r="J2634">
        <v>170</v>
      </c>
      <c r="K2634">
        <v>122</v>
      </c>
      <c r="L2634">
        <v>1</v>
      </c>
      <c r="M2634">
        <v>4209</v>
      </c>
      <c r="N2634">
        <v>500</v>
      </c>
      <c r="O2634">
        <v>500</v>
      </c>
      <c r="P2634">
        <v>122</v>
      </c>
      <c r="Q2634">
        <v>34.5</v>
      </c>
      <c r="R2634">
        <v>3709</v>
      </c>
      <c r="S2634">
        <v>2018</v>
      </c>
      <c r="T2634">
        <v>8</v>
      </c>
      <c r="U2634">
        <v>31</v>
      </c>
    </row>
    <row r="2635" spans="1:21" x14ac:dyDescent="0.3">
      <c r="A2635" s="5" t="s">
        <v>168</v>
      </c>
      <c r="B2635" s="5" t="s">
        <v>206</v>
      </c>
      <c r="C2635" s="5" t="s">
        <v>119</v>
      </c>
      <c r="D2635" s="5" t="s">
        <v>309</v>
      </c>
      <c r="E2635" s="5" t="s">
        <v>172</v>
      </c>
      <c r="F2635" s="6">
        <v>43316</v>
      </c>
      <c r="G2635" s="5" t="s">
        <v>148</v>
      </c>
      <c r="H2635" s="5" t="s">
        <v>184</v>
      </c>
      <c r="I2635">
        <v>43146</v>
      </c>
      <c r="J2635">
        <v>170</v>
      </c>
      <c r="K2635">
        <v>3506</v>
      </c>
      <c r="L2635">
        <v>30</v>
      </c>
      <c r="M2635">
        <v>119204</v>
      </c>
      <c r="N2635">
        <v>15000</v>
      </c>
      <c r="O2635">
        <v>500</v>
      </c>
      <c r="P2635">
        <v>116.86666666666666</v>
      </c>
      <c r="Q2635">
        <v>34</v>
      </c>
      <c r="R2635">
        <v>104204</v>
      </c>
      <c r="S2635">
        <v>2018</v>
      </c>
      <c r="T2635">
        <v>8</v>
      </c>
      <c r="U2635">
        <v>31</v>
      </c>
    </row>
    <row r="2636" spans="1:21" x14ac:dyDescent="0.3">
      <c r="A2636" s="5" t="s">
        <v>168</v>
      </c>
      <c r="B2636" s="5" t="s">
        <v>206</v>
      </c>
      <c r="C2636" s="5" t="s">
        <v>119</v>
      </c>
      <c r="D2636" s="5" t="s">
        <v>309</v>
      </c>
      <c r="E2636" s="5" t="s">
        <v>172</v>
      </c>
      <c r="F2636" s="6">
        <v>43316</v>
      </c>
      <c r="G2636" s="5" t="s">
        <v>148</v>
      </c>
      <c r="H2636" s="5" t="s">
        <v>269</v>
      </c>
      <c r="I2636">
        <v>43146</v>
      </c>
      <c r="J2636">
        <v>170</v>
      </c>
      <c r="K2636">
        <v>1450</v>
      </c>
      <c r="L2636">
        <v>12</v>
      </c>
      <c r="M2636">
        <v>49300</v>
      </c>
      <c r="N2636">
        <v>6000</v>
      </c>
      <c r="O2636">
        <v>500</v>
      </c>
      <c r="P2636">
        <v>120.83333333333333</v>
      </c>
      <c r="Q2636">
        <v>34</v>
      </c>
      <c r="R2636">
        <v>43300</v>
      </c>
      <c r="S2636">
        <v>2018</v>
      </c>
      <c r="T2636">
        <v>8</v>
      </c>
      <c r="U2636">
        <v>31</v>
      </c>
    </row>
    <row r="2637" spans="1:21" x14ac:dyDescent="0.3">
      <c r="A2637" s="5" t="s">
        <v>168</v>
      </c>
      <c r="B2637" s="5" t="s">
        <v>206</v>
      </c>
      <c r="C2637" s="5" t="s">
        <v>119</v>
      </c>
      <c r="D2637" s="5" t="s">
        <v>309</v>
      </c>
      <c r="E2637" s="5" t="s">
        <v>172</v>
      </c>
      <c r="F2637" s="6">
        <v>43316</v>
      </c>
      <c r="G2637" s="5" t="s">
        <v>148</v>
      </c>
      <c r="H2637" s="5" t="s">
        <v>284</v>
      </c>
      <c r="I2637">
        <v>43146</v>
      </c>
      <c r="J2637">
        <v>170</v>
      </c>
      <c r="K2637">
        <v>134</v>
      </c>
      <c r="L2637">
        <v>1</v>
      </c>
      <c r="M2637">
        <v>4623</v>
      </c>
      <c r="N2637">
        <v>500</v>
      </c>
      <c r="O2637">
        <v>500</v>
      </c>
      <c r="P2637">
        <v>134</v>
      </c>
      <c r="Q2637">
        <v>34.5</v>
      </c>
      <c r="R2637">
        <v>4123</v>
      </c>
      <c r="S2637">
        <v>2018</v>
      </c>
      <c r="T2637">
        <v>8</v>
      </c>
      <c r="U2637">
        <v>31</v>
      </c>
    </row>
    <row r="2638" spans="1:21" x14ac:dyDescent="0.3">
      <c r="A2638" s="5" t="s">
        <v>168</v>
      </c>
      <c r="B2638" s="5" t="s">
        <v>206</v>
      </c>
      <c r="C2638" s="5" t="s">
        <v>119</v>
      </c>
      <c r="D2638" s="5" t="s">
        <v>309</v>
      </c>
      <c r="E2638" s="5" t="s">
        <v>172</v>
      </c>
      <c r="F2638" s="6">
        <v>43316</v>
      </c>
      <c r="G2638" s="5" t="s">
        <v>148</v>
      </c>
      <c r="H2638" s="5" t="s">
        <v>234</v>
      </c>
      <c r="I2638">
        <v>43146</v>
      </c>
      <c r="J2638">
        <v>170</v>
      </c>
      <c r="K2638">
        <v>106</v>
      </c>
      <c r="L2638">
        <v>1</v>
      </c>
      <c r="M2638">
        <v>3657</v>
      </c>
      <c r="N2638">
        <v>500</v>
      </c>
      <c r="O2638">
        <v>500</v>
      </c>
      <c r="P2638">
        <v>106</v>
      </c>
      <c r="Q2638">
        <v>34.5</v>
      </c>
      <c r="R2638">
        <v>3157</v>
      </c>
      <c r="S2638">
        <v>2018</v>
      </c>
      <c r="T2638">
        <v>8</v>
      </c>
      <c r="U2638">
        <v>31</v>
      </c>
    </row>
    <row r="2639" spans="1:21" x14ac:dyDescent="0.3">
      <c r="A2639" s="5" t="s">
        <v>168</v>
      </c>
      <c r="B2639" s="5" t="s">
        <v>206</v>
      </c>
      <c r="C2639" s="5" t="s">
        <v>119</v>
      </c>
      <c r="D2639" s="5" t="s">
        <v>309</v>
      </c>
      <c r="E2639" s="5" t="s">
        <v>172</v>
      </c>
      <c r="F2639" s="6">
        <v>43316</v>
      </c>
      <c r="G2639" s="5" t="s">
        <v>148</v>
      </c>
      <c r="H2639" s="5" t="s">
        <v>178</v>
      </c>
      <c r="I2639">
        <v>43146</v>
      </c>
      <c r="J2639">
        <v>170</v>
      </c>
      <c r="K2639">
        <v>342</v>
      </c>
      <c r="L2639">
        <v>3</v>
      </c>
      <c r="M2639">
        <v>11799</v>
      </c>
      <c r="N2639">
        <v>1500</v>
      </c>
      <c r="O2639">
        <v>500</v>
      </c>
      <c r="P2639">
        <v>114</v>
      </c>
      <c r="Q2639">
        <v>34.5</v>
      </c>
      <c r="R2639">
        <v>10299</v>
      </c>
      <c r="S2639">
        <v>2018</v>
      </c>
      <c r="T2639">
        <v>8</v>
      </c>
      <c r="U2639">
        <v>31</v>
      </c>
    </row>
    <row r="2640" spans="1:21" x14ac:dyDescent="0.3">
      <c r="A2640" s="5" t="s">
        <v>168</v>
      </c>
      <c r="B2640" s="5" t="s">
        <v>206</v>
      </c>
      <c r="C2640" s="5" t="s">
        <v>119</v>
      </c>
      <c r="D2640" s="5" t="s">
        <v>309</v>
      </c>
      <c r="E2640" s="5" t="s">
        <v>172</v>
      </c>
      <c r="F2640" s="6">
        <v>43316</v>
      </c>
      <c r="G2640" s="5" t="s">
        <v>148</v>
      </c>
      <c r="H2640" s="5" t="s">
        <v>198</v>
      </c>
      <c r="I2640">
        <v>43146</v>
      </c>
      <c r="J2640">
        <v>170</v>
      </c>
      <c r="K2640">
        <v>377.4</v>
      </c>
      <c r="L2640">
        <v>3</v>
      </c>
      <c r="M2640">
        <v>13020.3</v>
      </c>
      <c r="N2640">
        <v>1500</v>
      </c>
      <c r="O2640">
        <v>500</v>
      </c>
      <c r="P2640">
        <v>125.8</v>
      </c>
      <c r="Q2640">
        <v>34.5</v>
      </c>
      <c r="R2640">
        <v>11520.3</v>
      </c>
      <c r="S2640">
        <v>2018</v>
      </c>
      <c r="T2640">
        <v>8</v>
      </c>
      <c r="U2640">
        <v>31</v>
      </c>
    </row>
    <row r="2641" spans="1:21" x14ac:dyDescent="0.3">
      <c r="A2641" s="5" t="s">
        <v>168</v>
      </c>
      <c r="B2641" s="5" t="s">
        <v>206</v>
      </c>
      <c r="C2641" s="5" t="s">
        <v>119</v>
      </c>
      <c r="D2641" s="5" t="s">
        <v>309</v>
      </c>
      <c r="E2641" s="5" t="s">
        <v>172</v>
      </c>
      <c r="F2641" s="6">
        <v>43316</v>
      </c>
      <c r="G2641" s="5" t="s">
        <v>148</v>
      </c>
      <c r="H2641" s="5" t="s">
        <v>197</v>
      </c>
      <c r="I2641">
        <v>43146</v>
      </c>
      <c r="J2641">
        <v>170</v>
      </c>
      <c r="K2641">
        <v>742</v>
      </c>
      <c r="L2641">
        <v>6</v>
      </c>
      <c r="M2641">
        <v>25599</v>
      </c>
      <c r="N2641">
        <v>3000</v>
      </c>
      <c r="O2641">
        <v>500</v>
      </c>
      <c r="P2641">
        <v>123.66666666666667</v>
      </c>
      <c r="Q2641">
        <v>34.5</v>
      </c>
      <c r="R2641">
        <v>22599</v>
      </c>
      <c r="S2641">
        <v>2018</v>
      </c>
      <c r="T2641">
        <v>8</v>
      </c>
      <c r="U2641">
        <v>31</v>
      </c>
    </row>
    <row r="2642" spans="1:21" x14ac:dyDescent="0.3">
      <c r="A2642" s="5" t="s">
        <v>168</v>
      </c>
      <c r="B2642" s="5" t="s">
        <v>206</v>
      </c>
      <c r="C2642" s="5" t="s">
        <v>119</v>
      </c>
      <c r="D2642" s="5" t="s">
        <v>309</v>
      </c>
      <c r="E2642" s="5" t="s">
        <v>172</v>
      </c>
      <c r="F2642" s="6">
        <v>43316</v>
      </c>
      <c r="G2642" s="5" t="s">
        <v>148</v>
      </c>
      <c r="H2642" s="5" t="s">
        <v>209</v>
      </c>
      <c r="I2642">
        <v>43146</v>
      </c>
      <c r="J2642">
        <v>170</v>
      </c>
      <c r="K2642">
        <v>282</v>
      </c>
      <c r="L2642">
        <v>3</v>
      </c>
      <c r="M2642">
        <v>9729</v>
      </c>
      <c r="N2642">
        <v>1500</v>
      </c>
      <c r="O2642">
        <v>500</v>
      </c>
      <c r="P2642">
        <v>94</v>
      </c>
      <c r="Q2642">
        <v>34.5</v>
      </c>
      <c r="R2642">
        <v>8229</v>
      </c>
      <c r="S2642">
        <v>2018</v>
      </c>
      <c r="T2642">
        <v>8</v>
      </c>
      <c r="U2642">
        <v>31</v>
      </c>
    </row>
    <row r="2643" spans="1:21" x14ac:dyDescent="0.3">
      <c r="A2643" s="5" t="s">
        <v>168</v>
      </c>
      <c r="B2643" s="5" t="s">
        <v>206</v>
      </c>
      <c r="C2643" s="5" t="s">
        <v>119</v>
      </c>
      <c r="D2643" s="5" t="s">
        <v>309</v>
      </c>
      <c r="E2643" s="5" t="s">
        <v>172</v>
      </c>
      <c r="F2643" s="6">
        <v>43316</v>
      </c>
      <c r="G2643" s="5" t="s">
        <v>148</v>
      </c>
      <c r="H2643" s="5" t="s">
        <v>220</v>
      </c>
      <c r="I2643">
        <v>43146</v>
      </c>
      <c r="J2643">
        <v>170</v>
      </c>
      <c r="K2643">
        <v>645.79999999999995</v>
      </c>
      <c r="L2643">
        <v>5</v>
      </c>
      <c r="M2643">
        <v>22280.1</v>
      </c>
      <c r="N2643">
        <v>2500</v>
      </c>
      <c r="O2643">
        <v>500</v>
      </c>
      <c r="P2643">
        <v>129.16</v>
      </c>
      <c r="Q2643">
        <v>34.5</v>
      </c>
      <c r="R2643">
        <v>19780.099999999999</v>
      </c>
      <c r="S2643">
        <v>2018</v>
      </c>
      <c r="T2643">
        <v>8</v>
      </c>
      <c r="U2643">
        <v>31</v>
      </c>
    </row>
    <row r="2644" spans="1:21" x14ac:dyDescent="0.3">
      <c r="A2644" s="5" t="s">
        <v>168</v>
      </c>
      <c r="B2644" s="5" t="s">
        <v>169</v>
      </c>
      <c r="C2644" s="5" t="s">
        <v>170</v>
      </c>
      <c r="D2644" s="5" t="s">
        <v>276</v>
      </c>
      <c r="E2644" s="5" t="s">
        <v>172</v>
      </c>
      <c r="F2644" s="6">
        <v>43319</v>
      </c>
      <c r="G2644" s="5" t="s">
        <v>148</v>
      </c>
      <c r="H2644" s="5" t="s">
        <v>305</v>
      </c>
      <c r="I2644">
        <v>43129</v>
      </c>
      <c r="J2644">
        <v>190</v>
      </c>
      <c r="K2644">
        <v>1209</v>
      </c>
      <c r="L2644">
        <v>10</v>
      </c>
      <c r="M2644">
        <v>41710.5</v>
      </c>
      <c r="N2644">
        <v>22504.071</v>
      </c>
      <c r="O2644">
        <v>2250.4070000000002</v>
      </c>
      <c r="P2644">
        <v>120.9</v>
      </c>
      <c r="Q2644">
        <v>34.5</v>
      </c>
      <c r="R2644">
        <v>19206.429</v>
      </c>
      <c r="S2644">
        <v>2018</v>
      </c>
      <c r="T2644">
        <v>8</v>
      </c>
      <c r="U2644">
        <v>32</v>
      </c>
    </row>
    <row r="2645" spans="1:21" x14ac:dyDescent="0.3">
      <c r="A2645" s="5" t="s">
        <v>168</v>
      </c>
      <c r="B2645" s="5" t="s">
        <v>169</v>
      </c>
      <c r="C2645" s="5" t="s">
        <v>170</v>
      </c>
      <c r="D2645" s="5" t="s">
        <v>314</v>
      </c>
      <c r="E2645" s="5" t="s">
        <v>172</v>
      </c>
      <c r="F2645" s="6">
        <v>43319</v>
      </c>
      <c r="G2645" s="5" t="s">
        <v>148</v>
      </c>
      <c r="H2645" s="5" t="s">
        <v>264</v>
      </c>
      <c r="I2645">
        <v>43156</v>
      </c>
      <c r="J2645">
        <v>163</v>
      </c>
      <c r="K2645">
        <v>1654</v>
      </c>
      <c r="L2645">
        <v>5</v>
      </c>
      <c r="M2645">
        <v>17832.187999999998</v>
      </c>
      <c r="N2645">
        <v>12913.084999999999</v>
      </c>
      <c r="O2645">
        <v>2582.6170000000002</v>
      </c>
      <c r="P2645">
        <v>330.8</v>
      </c>
      <c r="Q2645">
        <v>10.7813</v>
      </c>
      <c r="R2645">
        <v>4919.1030000000001</v>
      </c>
      <c r="S2645">
        <v>2018</v>
      </c>
      <c r="T2645">
        <v>8</v>
      </c>
      <c r="U2645">
        <v>32</v>
      </c>
    </row>
    <row r="2646" spans="1:21" x14ac:dyDescent="0.3">
      <c r="A2646" s="5" t="s">
        <v>168</v>
      </c>
      <c r="B2646" s="5" t="s">
        <v>169</v>
      </c>
      <c r="C2646" s="5" t="s">
        <v>170</v>
      </c>
      <c r="D2646" s="5" t="s">
        <v>318</v>
      </c>
      <c r="E2646" s="5" t="s">
        <v>172</v>
      </c>
      <c r="F2646" s="6">
        <v>43319</v>
      </c>
      <c r="G2646" s="5" t="s">
        <v>148</v>
      </c>
      <c r="H2646" s="5" t="s">
        <v>264</v>
      </c>
      <c r="I2646">
        <v>43171</v>
      </c>
      <c r="J2646">
        <v>148</v>
      </c>
      <c r="K2646">
        <v>1654</v>
      </c>
      <c r="L2646">
        <v>11</v>
      </c>
      <c r="M2646">
        <v>39230.813000000002</v>
      </c>
      <c r="N2646">
        <v>20934.580000000002</v>
      </c>
      <c r="O2646">
        <v>1903.144</v>
      </c>
      <c r="P2646">
        <v>150.36363636363637</v>
      </c>
      <c r="Q2646">
        <v>23.718800000000002</v>
      </c>
      <c r="R2646">
        <v>18296.233</v>
      </c>
      <c r="S2646">
        <v>2018</v>
      </c>
      <c r="T2646">
        <v>8</v>
      </c>
      <c r="U2646">
        <v>32</v>
      </c>
    </row>
    <row r="2647" spans="1:21" x14ac:dyDescent="0.3">
      <c r="A2647" s="5" t="s">
        <v>168</v>
      </c>
      <c r="B2647" s="5" t="s">
        <v>175</v>
      </c>
      <c r="C2647" s="5" t="s">
        <v>83</v>
      </c>
      <c r="D2647" s="5" t="s">
        <v>314</v>
      </c>
      <c r="E2647" s="5" t="s">
        <v>172</v>
      </c>
      <c r="F2647" s="6">
        <v>43319</v>
      </c>
      <c r="G2647" s="5" t="s">
        <v>148</v>
      </c>
      <c r="H2647" s="5" t="s">
        <v>305</v>
      </c>
      <c r="I2647">
        <v>43156</v>
      </c>
      <c r="J2647">
        <v>163</v>
      </c>
      <c r="K2647">
        <v>334</v>
      </c>
      <c r="L2647">
        <v>3</v>
      </c>
      <c r="M2647">
        <v>11523</v>
      </c>
      <c r="N2647">
        <v>7788.8639999999996</v>
      </c>
      <c r="O2647">
        <v>2596.288</v>
      </c>
      <c r="P2647">
        <v>111.33333333333333</v>
      </c>
      <c r="Q2647">
        <v>34.5</v>
      </c>
      <c r="R2647">
        <v>3734.136</v>
      </c>
      <c r="S2647">
        <v>2018</v>
      </c>
      <c r="T2647">
        <v>8</v>
      </c>
      <c r="U2647">
        <v>32</v>
      </c>
    </row>
    <row r="2648" spans="1:21" x14ac:dyDescent="0.3">
      <c r="A2648" s="5" t="s">
        <v>168</v>
      </c>
      <c r="B2648" s="5" t="s">
        <v>175</v>
      </c>
      <c r="C2648" s="5" t="s">
        <v>83</v>
      </c>
      <c r="D2648" s="5" t="s">
        <v>314</v>
      </c>
      <c r="E2648" s="5" t="s">
        <v>172</v>
      </c>
      <c r="F2648" s="6">
        <v>43319</v>
      </c>
      <c r="G2648" s="5" t="s">
        <v>148</v>
      </c>
      <c r="H2648" s="5" t="s">
        <v>199</v>
      </c>
      <c r="I2648">
        <v>43156</v>
      </c>
      <c r="J2648">
        <v>163</v>
      </c>
      <c r="K2648">
        <v>461</v>
      </c>
      <c r="L2648">
        <v>4</v>
      </c>
      <c r="M2648">
        <v>15904.5</v>
      </c>
      <c r="N2648">
        <v>10385.152</v>
      </c>
      <c r="O2648">
        <v>2596.288</v>
      </c>
      <c r="P2648">
        <v>115.25</v>
      </c>
      <c r="Q2648">
        <v>34.5</v>
      </c>
      <c r="R2648">
        <v>5519.348</v>
      </c>
      <c r="S2648">
        <v>2018</v>
      </c>
      <c r="T2648">
        <v>8</v>
      </c>
      <c r="U2648">
        <v>32</v>
      </c>
    </row>
    <row r="2649" spans="1:21" x14ac:dyDescent="0.3">
      <c r="A2649" s="5" t="s">
        <v>168</v>
      </c>
      <c r="B2649" s="5" t="s">
        <v>175</v>
      </c>
      <c r="C2649" s="5" t="s">
        <v>83</v>
      </c>
      <c r="D2649" s="5" t="s">
        <v>314</v>
      </c>
      <c r="E2649" s="5" t="s">
        <v>172</v>
      </c>
      <c r="F2649" s="6">
        <v>43319</v>
      </c>
      <c r="G2649" s="5" t="s">
        <v>148</v>
      </c>
      <c r="H2649" s="5" t="s">
        <v>262</v>
      </c>
      <c r="I2649">
        <v>43156</v>
      </c>
      <c r="J2649">
        <v>163</v>
      </c>
      <c r="K2649">
        <v>220</v>
      </c>
      <c r="L2649">
        <v>2</v>
      </c>
      <c r="M2649">
        <v>7590</v>
      </c>
      <c r="N2649">
        <v>5192.576</v>
      </c>
      <c r="O2649">
        <v>2596.288</v>
      </c>
      <c r="P2649">
        <v>110</v>
      </c>
      <c r="Q2649">
        <v>34.5</v>
      </c>
      <c r="R2649">
        <v>2397.424</v>
      </c>
      <c r="S2649">
        <v>2018</v>
      </c>
      <c r="T2649">
        <v>8</v>
      </c>
      <c r="U2649">
        <v>32</v>
      </c>
    </row>
    <row r="2650" spans="1:21" x14ac:dyDescent="0.3">
      <c r="A2650" s="5" t="s">
        <v>168</v>
      </c>
      <c r="B2650" s="5" t="s">
        <v>175</v>
      </c>
      <c r="C2650" s="5" t="s">
        <v>83</v>
      </c>
      <c r="D2650" s="5" t="s">
        <v>314</v>
      </c>
      <c r="E2650" s="5" t="s">
        <v>172</v>
      </c>
      <c r="F2650" s="6">
        <v>43319</v>
      </c>
      <c r="G2650" s="5" t="s">
        <v>148</v>
      </c>
      <c r="H2650" s="5" t="s">
        <v>200</v>
      </c>
      <c r="I2650">
        <v>43156</v>
      </c>
      <c r="J2650">
        <v>163</v>
      </c>
      <c r="K2650">
        <v>562</v>
      </c>
      <c r="L2650">
        <v>5</v>
      </c>
      <c r="M2650">
        <v>19389</v>
      </c>
      <c r="N2650">
        <v>12981.44</v>
      </c>
      <c r="O2650">
        <v>2596.288</v>
      </c>
      <c r="P2650">
        <v>112.4</v>
      </c>
      <c r="Q2650">
        <v>34.5</v>
      </c>
      <c r="R2650">
        <v>6407.56</v>
      </c>
      <c r="S2650">
        <v>2018</v>
      </c>
      <c r="T2650">
        <v>8</v>
      </c>
      <c r="U2650">
        <v>32</v>
      </c>
    </row>
    <row r="2651" spans="1:21" x14ac:dyDescent="0.3">
      <c r="A2651" s="5" t="s">
        <v>168</v>
      </c>
      <c r="B2651" s="5" t="s">
        <v>206</v>
      </c>
      <c r="C2651" s="5" t="s">
        <v>104</v>
      </c>
      <c r="D2651" s="5" t="s">
        <v>312</v>
      </c>
      <c r="E2651" s="5" t="s">
        <v>227</v>
      </c>
      <c r="F2651" s="6">
        <v>43319</v>
      </c>
      <c r="G2651" s="5" t="s">
        <v>148</v>
      </c>
      <c r="H2651" s="5" t="s">
        <v>208</v>
      </c>
      <c r="I2651">
        <v>43129</v>
      </c>
      <c r="J2651">
        <v>190</v>
      </c>
      <c r="K2651">
        <v>-100.8</v>
      </c>
      <c r="L2651">
        <v>-1</v>
      </c>
      <c r="M2651">
        <v>-3477.6</v>
      </c>
      <c r="N2651">
        <v>-3679.502</v>
      </c>
      <c r="O2651">
        <v>-3679.502</v>
      </c>
      <c r="P2651">
        <v>100.8</v>
      </c>
      <c r="Q2651">
        <v>34.5</v>
      </c>
      <c r="R2651">
        <v>201.90199999999999</v>
      </c>
      <c r="S2651">
        <v>2018</v>
      </c>
      <c r="T2651">
        <v>8</v>
      </c>
      <c r="U2651">
        <v>32</v>
      </c>
    </row>
    <row r="2652" spans="1:21" x14ac:dyDescent="0.3">
      <c r="A2652" s="5" t="s">
        <v>168</v>
      </c>
      <c r="B2652" s="5" t="s">
        <v>206</v>
      </c>
      <c r="C2652" s="5" t="s">
        <v>106</v>
      </c>
      <c r="D2652" s="5" t="s">
        <v>317</v>
      </c>
      <c r="E2652" s="5" t="s">
        <v>172</v>
      </c>
      <c r="F2652" s="6">
        <v>43319</v>
      </c>
      <c r="G2652" s="5" t="s">
        <v>148</v>
      </c>
      <c r="H2652" s="5" t="s">
        <v>208</v>
      </c>
      <c r="I2652">
        <v>43140</v>
      </c>
      <c r="J2652">
        <v>179</v>
      </c>
      <c r="K2652">
        <v>100.8</v>
      </c>
      <c r="L2652">
        <v>1</v>
      </c>
      <c r="M2652">
        <v>3477.6</v>
      </c>
      <c r="N2652">
        <v>2377.4769999999999</v>
      </c>
      <c r="O2652">
        <v>2377.4769999999999</v>
      </c>
      <c r="P2652">
        <v>100.8</v>
      </c>
      <c r="Q2652">
        <v>34.5</v>
      </c>
      <c r="R2652">
        <v>1100.123</v>
      </c>
      <c r="S2652">
        <v>2018</v>
      </c>
      <c r="T2652">
        <v>8</v>
      </c>
      <c r="U2652">
        <v>32</v>
      </c>
    </row>
    <row r="2653" spans="1:21" x14ac:dyDescent="0.3">
      <c r="A2653" s="5" t="s">
        <v>168</v>
      </c>
      <c r="B2653" s="5" t="s">
        <v>206</v>
      </c>
      <c r="C2653" s="5" t="s">
        <v>106</v>
      </c>
      <c r="D2653" s="5" t="s">
        <v>317</v>
      </c>
      <c r="E2653" s="5" t="s">
        <v>172</v>
      </c>
      <c r="F2653" s="6">
        <v>43320</v>
      </c>
      <c r="G2653" s="5" t="s">
        <v>148</v>
      </c>
      <c r="H2653" s="5" t="s">
        <v>229</v>
      </c>
      <c r="I2653">
        <v>43140</v>
      </c>
      <c r="J2653">
        <v>180</v>
      </c>
      <c r="K2653">
        <v>975.4</v>
      </c>
      <c r="L2653">
        <v>8</v>
      </c>
      <c r="M2653">
        <v>33163.599999999999</v>
      </c>
      <c r="N2653">
        <v>19202.698</v>
      </c>
      <c r="O2653">
        <v>2400.337</v>
      </c>
      <c r="P2653">
        <v>121.925</v>
      </c>
      <c r="Q2653">
        <v>34</v>
      </c>
      <c r="R2653">
        <v>13960.902</v>
      </c>
      <c r="S2653">
        <v>2018</v>
      </c>
      <c r="T2653">
        <v>8</v>
      </c>
      <c r="U2653">
        <v>32</v>
      </c>
    </row>
    <row r="2654" spans="1:21" x14ac:dyDescent="0.3">
      <c r="A2654" s="5" t="s">
        <v>168</v>
      </c>
      <c r="B2654" s="5" t="s">
        <v>206</v>
      </c>
      <c r="C2654" s="5" t="s">
        <v>106</v>
      </c>
      <c r="D2654" s="5" t="s">
        <v>317</v>
      </c>
      <c r="E2654" s="5" t="s">
        <v>172</v>
      </c>
      <c r="F2654" s="6">
        <v>43320</v>
      </c>
      <c r="G2654" s="5" t="s">
        <v>148</v>
      </c>
      <c r="H2654" s="5" t="s">
        <v>201</v>
      </c>
      <c r="I2654">
        <v>43140</v>
      </c>
      <c r="J2654">
        <v>180</v>
      </c>
      <c r="K2654">
        <v>227</v>
      </c>
      <c r="L2654">
        <v>2</v>
      </c>
      <c r="M2654">
        <v>7831.5</v>
      </c>
      <c r="N2654">
        <v>4800.674</v>
      </c>
      <c r="O2654">
        <v>2400.337</v>
      </c>
      <c r="P2654">
        <v>113.5</v>
      </c>
      <c r="Q2654">
        <v>34.5</v>
      </c>
      <c r="R2654">
        <v>3030.826</v>
      </c>
      <c r="S2654">
        <v>2018</v>
      </c>
      <c r="T2654">
        <v>8</v>
      </c>
      <c r="U2654">
        <v>32</v>
      </c>
    </row>
    <row r="2655" spans="1:21" x14ac:dyDescent="0.3">
      <c r="A2655" s="5" t="s">
        <v>168</v>
      </c>
      <c r="B2655" s="5" t="s">
        <v>206</v>
      </c>
      <c r="C2655" s="5" t="s">
        <v>106</v>
      </c>
      <c r="D2655" s="5" t="s">
        <v>317</v>
      </c>
      <c r="E2655" s="5" t="s">
        <v>172</v>
      </c>
      <c r="F2655" s="6">
        <v>43320</v>
      </c>
      <c r="G2655" s="5" t="s">
        <v>148</v>
      </c>
      <c r="H2655" s="5" t="s">
        <v>202</v>
      </c>
      <c r="I2655">
        <v>43140</v>
      </c>
      <c r="J2655">
        <v>180</v>
      </c>
      <c r="K2655">
        <v>840</v>
      </c>
      <c r="L2655">
        <v>8</v>
      </c>
      <c r="M2655">
        <v>28980</v>
      </c>
      <c r="N2655">
        <v>19202.698</v>
      </c>
      <c r="O2655">
        <v>2400.337</v>
      </c>
      <c r="P2655">
        <v>105</v>
      </c>
      <c r="Q2655">
        <v>34.5</v>
      </c>
      <c r="R2655">
        <v>9777.3019999999997</v>
      </c>
      <c r="S2655">
        <v>2018</v>
      </c>
      <c r="T2655">
        <v>8</v>
      </c>
      <c r="U2655">
        <v>32</v>
      </c>
    </row>
    <row r="2656" spans="1:21" x14ac:dyDescent="0.3">
      <c r="A2656" s="5" t="s">
        <v>168</v>
      </c>
      <c r="B2656" s="5" t="s">
        <v>206</v>
      </c>
      <c r="C2656" s="5" t="s">
        <v>106</v>
      </c>
      <c r="D2656" s="5" t="s">
        <v>317</v>
      </c>
      <c r="E2656" s="5" t="s">
        <v>172</v>
      </c>
      <c r="F2656" s="6">
        <v>43320</v>
      </c>
      <c r="G2656" s="5" t="s">
        <v>148</v>
      </c>
      <c r="H2656" s="5" t="s">
        <v>204</v>
      </c>
      <c r="I2656">
        <v>43140</v>
      </c>
      <c r="J2656">
        <v>180</v>
      </c>
      <c r="K2656">
        <v>350</v>
      </c>
      <c r="L2656">
        <v>3</v>
      </c>
      <c r="M2656">
        <v>12075</v>
      </c>
      <c r="N2656">
        <v>7201.0119999999997</v>
      </c>
      <c r="O2656">
        <v>2400.337</v>
      </c>
      <c r="P2656">
        <v>116.66666666666667</v>
      </c>
      <c r="Q2656">
        <v>34.5</v>
      </c>
      <c r="R2656">
        <v>4873.9880000000003</v>
      </c>
      <c r="S2656">
        <v>2018</v>
      </c>
      <c r="T2656">
        <v>8</v>
      </c>
      <c r="U2656">
        <v>32</v>
      </c>
    </row>
    <row r="2657" spans="1:21" x14ac:dyDescent="0.3">
      <c r="A2657" s="5" t="s">
        <v>168</v>
      </c>
      <c r="B2657" s="5" t="s">
        <v>206</v>
      </c>
      <c r="C2657" s="5" t="s">
        <v>106</v>
      </c>
      <c r="D2657" s="5" t="s">
        <v>317</v>
      </c>
      <c r="E2657" s="5" t="s">
        <v>172</v>
      </c>
      <c r="F2657" s="6">
        <v>43320</v>
      </c>
      <c r="G2657" s="5" t="s">
        <v>148</v>
      </c>
      <c r="H2657" s="5" t="s">
        <v>184</v>
      </c>
      <c r="I2657">
        <v>43140</v>
      </c>
      <c r="J2657">
        <v>180</v>
      </c>
      <c r="K2657">
        <v>1800</v>
      </c>
      <c r="L2657">
        <v>15</v>
      </c>
      <c r="M2657">
        <v>61200</v>
      </c>
      <c r="N2657">
        <v>36005.057999999997</v>
      </c>
      <c r="O2657">
        <v>2400.337</v>
      </c>
      <c r="P2657">
        <v>120</v>
      </c>
      <c r="Q2657">
        <v>34</v>
      </c>
      <c r="R2657">
        <v>25194.941999999999</v>
      </c>
      <c r="S2657">
        <v>2018</v>
      </c>
      <c r="T2657">
        <v>8</v>
      </c>
      <c r="U2657">
        <v>32</v>
      </c>
    </row>
    <row r="2658" spans="1:21" x14ac:dyDescent="0.3">
      <c r="A2658" s="5" t="s">
        <v>168</v>
      </c>
      <c r="B2658" s="5" t="s">
        <v>206</v>
      </c>
      <c r="C2658" s="5" t="s">
        <v>106</v>
      </c>
      <c r="D2658" s="5" t="s">
        <v>317</v>
      </c>
      <c r="E2658" s="5" t="s">
        <v>172</v>
      </c>
      <c r="F2658" s="6">
        <v>43320</v>
      </c>
      <c r="G2658" s="5" t="s">
        <v>148</v>
      </c>
      <c r="H2658" s="5" t="s">
        <v>203</v>
      </c>
      <c r="I2658">
        <v>43140</v>
      </c>
      <c r="J2658">
        <v>180</v>
      </c>
      <c r="K2658">
        <v>204</v>
      </c>
      <c r="L2658">
        <v>2</v>
      </c>
      <c r="M2658">
        <v>7038</v>
      </c>
      <c r="N2658">
        <v>4800.674</v>
      </c>
      <c r="O2658">
        <v>2400.337</v>
      </c>
      <c r="P2658">
        <v>102</v>
      </c>
      <c r="Q2658">
        <v>34.5</v>
      </c>
      <c r="R2658">
        <v>2237.326</v>
      </c>
      <c r="S2658">
        <v>2018</v>
      </c>
      <c r="T2658">
        <v>8</v>
      </c>
      <c r="U2658">
        <v>32</v>
      </c>
    </row>
    <row r="2659" spans="1:21" x14ac:dyDescent="0.3">
      <c r="A2659" s="5" t="s">
        <v>168</v>
      </c>
      <c r="B2659" s="5" t="s">
        <v>206</v>
      </c>
      <c r="C2659" s="5" t="s">
        <v>106</v>
      </c>
      <c r="D2659" s="5" t="s">
        <v>317</v>
      </c>
      <c r="E2659" s="5" t="s">
        <v>172</v>
      </c>
      <c r="F2659" s="6">
        <v>43320</v>
      </c>
      <c r="G2659" s="5" t="s">
        <v>148</v>
      </c>
      <c r="H2659" s="5" t="s">
        <v>237</v>
      </c>
      <c r="I2659">
        <v>43140</v>
      </c>
      <c r="J2659">
        <v>180</v>
      </c>
      <c r="K2659">
        <v>118</v>
      </c>
      <c r="L2659">
        <v>1</v>
      </c>
      <c r="M2659">
        <v>4071</v>
      </c>
      <c r="N2659">
        <v>2400.337</v>
      </c>
      <c r="O2659">
        <v>2400.337</v>
      </c>
      <c r="P2659">
        <v>118</v>
      </c>
      <c r="Q2659">
        <v>34.5</v>
      </c>
      <c r="R2659">
        <v>1670.663</v>
      </c>
      <c r="S2659">
        <v>2018</v>
      </c>
      <c r="T2659">
        <v>8</v>
      </c>
      <c r="U2659">
        <v>32</v>
      </c>
    </row>
    <row r="2660" spans="1:21" x14ac:dyDescent="0.3">
      <c r="A2660" s="5" t="s">
        <v>168</v>
      </c>
      <c r="B2660" s="5" t="s">
        <v>206</v>
      </c>
      <c r="C2660" s="5" t="s">
        <v>106</v>
      </c>
      <c r="D2660" s="5" t="s">
        <v>317</v>
      </c>
      <c r="E2660" s="5" t="s">
        <v>172</v>
      </c>
      <c r="F2660" s="6">
        <v>43320</v>
      </c>
      <c r="G2660" s="5" t="s">
        <v>148</v>
      </c>
      <c r="H2660" s="5" t="s">
        <v>205</v>
      </c>
      <c r="I2660">
        <v>43140</v>
      </c>
      <c r="J2660">
        <v>180</v>
      </c>
      <c r="K2660">
        <v>340</v>
      </c>
      <c r="L2660">
        <v>3</v>
      </c>
      <c r="M2660">
        <v>11730</v>
      </c>
      <c r="N2660">
        <v>7201.0119999999997</v>
      </c>
      <c r="O2660">
        <v>2400.337</v>
      </c>
      <c r="P2660">
        <v>113.33333333333333</v>
      </c>
      <c r="Q2660">
        <v>34.5</v>
      </c>
      <c r="R2660">
        <v>4528.9880000000003</v>
      </c>
      <c r="S2660">
        <v>2018</v>
      </c>
      <c r="T2660">
        <v>8</v>
      </c>
      <c r="U2660">
        <v>32</v>
      </c>
    </row>
    <row r="2661" spans="1:21" x14ac:dyDescent="0.3">
      <c r="A2661" s="5" t="s">
        <v>168</v>
      </c>
      <c r="B2661" s="5" t="s">
        <v>206</v>
      </c>
      <c r="C2661" s="5" t="s">
        <v>106</v>
      </c>
      <c r="D2661" s="5" t="s">
        <v>317</v>
      </c>
      <c r="E2661" s="5" t="s">
        <v>172</v>
      </c>
      <c r="F2661" s="6">
        <v>43320</v>
      </c>
      <c r="G2661" s="5" t="s">
        <v>148</v>
      </c>
      <c r="H2661" s="5" t="s">
        <v>216</v>
      </c>
      <c r="I2661">
        <v>43140</v>
      </c>
      <c r="J2661">
        <v>180</v>
      </c>
      <c r="K2661">
        <v>236</v>
      </c>
      <c r="L2661">
        <v>2</v>
      </c>
      <c r="M2661">
        <v>8142</v>
      </c>
      <c r="N2661">
        <v>4800.674</v>
      </c>
      <c r="O2661">
        <v>2400.337</v>
      </c>
      <c r="P2661">
        <v>118</v>
      </c>
      <c r="Q2661">
        <v>34.5</v>
      </c>
      <c r="R2661">
        <v>3341.326</v>
      </c>
      <c r="S2661">
        <v>2018</v>
      </c>
      <c r="T2661">
        <v>8</v>
      </c>
      <c r="U2661">
        <v>32</v>
      </c>
    </row>
    <row r="2662" spans="1:21" x14ac:dyDescent="0.3">
      <c r="A2662" s="5" t="s">
        <v>168</v>
      </c>
      <c r="B2662" s="5" t="s">
        <v>206</v>
      </c>
      <c r="C2662" s="5" t="s">
        <v>106</v>
      </c>
      <c r="D2662" s="5" t="s">
        <v>317</v>
      </c>
      <c r="E2662" s="5" t="s">
        <v>172</v>
      </c>
      <c r="F2662" s="6">
        <v>43320</v>
      </c>
      <c r="G2662" s="5" t="s">
        <v>148</v>
      </c>
      <c r="H2662" s="5" t="s">
        <v>222</v>
      </c>
      <c r="I2662">
        <v>43140</v>
      </c>
      <c r="J2662">
        <v>180</v>
      </c>
      <c r="K2662">
        <v>108</v>
      </c>
      <c r="L2662">
        <v>1</v>
      </c>
      <c r="M2662">
        <v>3726</v>
      </c>
      <c r="N2662">
        <v>2400.337</v>
      </c>
      <c r="O2662">
        <v>2400.337</v>
      </c>
      <c r="P2662">
        <v>108</v>
      </c>
      <c r="Q2662">
        <v>34.5</v>
      </c>
      <c r="R2662">
        <v>1325.663</v>
      </c>
      <c r="S2662">
        <v>2018</v>
      </c>
      <c r="T2662">
        <v>8</v>
      </c>
      <c r="U2662">
        <v>32</v>
      </c>
    </row>
    <row r="2663" spans="1:21" x14ac:dyDescent="0.3">
      <c r="A2663" s="5" t="s">
        <v>168</v>
      </c>
      <c r="B2663" s="5" t="s">
        <v>206</v>
      </c>
      <c r="C2663" s="5" t="s">
        <v>106</v>
      </c>
      <c r="D2663" s="5" t="s">
        <v>317</v>
      </c>
      <c r="E2663" s="5" t="s">
        <v>172</v>
      </c>
      <c r="F2663" s="6">
        <v>43320</v>
      </c>
      <c r="G2663" s="5" t="s">
        <v>148</v>
      </c>
      <c r="H2663" s="5" t="s">
        <v>217</v>
      </c>
      <c r="I2663">
        <v>43140</v>
      </c>
      <c r="J2663">
        <v>180</v>
      </c>
      <c r="K2663">
        <v>1101</v>
      </c>
      <c r="L2663">
        <v>10</v>
      </c>
      <c r="M2663">
        <v>37984.5</v>
      </c>
      <c r="N2663">
        <v>24003.371999999999</v>
      </c>
      <c r="O2663">
        <v>2400.337</v>
      </c>
      <c r="P2663">
        <v>110.1</v>
      </c>
      <c r="Q2663">
        <v>34.5</v>
      </c>
      <c r="R2663">
        <v>13981.128000000001</v>
      </c>
      <c r="S2663">
        <v>2018</v>
      </c>
      <c r="T2663">
        <v>8</v>
      </c>
      <c r="U2663">
        <v>32</v>
      </c>
    </row>
    <row r="2664" spans="1:21" x14ac:dyDescent="0.3">
      <c r="A2664" s="5" t="s">
        <v>168</v>
      </c>
      <c r="B2664" s="5" t="s">
        <v>206</v>
      </c>
      <c r="C2664" s="5" t="s">
        <v>106</v>
      </c>
      <c r="D2664" s="5" t="s">
        <v>317</v>
      </c>
      <c r="E2664" s="5" t="s">
        <v>172</v>
      </c>
      <c r="F2664" s="6">
        <v>43320</v>
      </c>
      <c r="G2664" s="5" t="s">
        <v>148</v>
      </c>
      <c r="H2664" s="5" t="s">
        <v>182</v>
      </c>
      <c r="I2664">
        <v>43140</v>
      </c>
      <c r="J2664">
        <v>180</v>
      </c>
      <c r="K2664">
        <v>224</v>
      </c>
      <c r="L2664">
        <v>2</v>
      </c>
      <c r="M2664">
        <v>7728</v>
      </c>
      <c r="N2664">
        <v>4800.674</v>
      </c>
      <c r="O2664">
        <v>2400.337</v>
      </c>
      <c r="P2664">
        <v>112</v>
      </c>
      <c r="Q2664">
        <v>34.5</v>
      </c>
      <c r="R2664">
        <v>2927.326</v>
      </c>
      <c r="S2664">
        <v>2018</v>
      </c>
      <c r="T2664">
        <v>8</v>
      </c>
      <c r="U2664">
        <v>32</v>
      </c>
    </row>
    <row r="2665" spans="1:21" x14ac:dyDescent="0.3">
      <c r="A2665" s="5" t="s">
        <v>168</v>
      </c>
      <c r="B2665" s="5" t="s">
        <v>206</v>
      </c>
      <c r="C2665" s="5" t="s">
        <v>106</v>
      </c>
      <c r="D2665" s="5" t="s">
        <v>317</v>
      </c>
      <c r="E2665" s="5" t="s">
        <v>172</v>
      </c>
      <c r="F2665" s="6">
        <v>43320</v>
      </c>
      <c r="G2665" s="5" t="s">
        <v>148</v>
      </c>
      <c r="H2665" s="5" t="s">
        <v>231</v>
      </c>
      <c r="I2665">
        <v>43140</v>
      </c>
      <c r="J2665">
        <v>180</v>
      </c>
      <c r="K2665">
        <v>111</v>
      </c>
      <c r="L2665">
        <v>1</v>
      </c>
      <c r="M2665">
        <v>3829.5</v>
      </c>
      <c r="N2665">
        <v>2400.337</v>
      </c>
      <c r="O2665">
        <v>2400.337</v>
      </c>
      <c r="P2665">
        <v>111</v>
      </c>
      <c r="Q2665">
        <v>34.5</v>
      </c>
      <c r="R2665">
        <v>1429.163</v>
      </c>
      <c r="S2665">
        <v>2018</v>
      </c>
      <c r="T2665">
        <v>8</v>
      </c>
      <c r="U2665">
        <v>32</v>
      </c>
    </row>
    <row r="2666" spans="1:21" x14ac:dyDescent="0.3">
      <c r="A2666" s="5" t="s">
        <v>168</v>
      </c>
      <c r="B2666" s="5" t="s">
        <v>206</v>
      </c>
      <c r="C2666" s="5" t="s">
        <v>106</v>
      </c>
      <c r="D2666" s="5" t="s">
        <v>317</v>
      </c>
      <c r="E2666" s="5" t="s">
        <v>172</v>
      </c>
      <c r="F2666" s="6">
        <v>43320</v>
      </c>
      <c r="G2666" s="5" t="s">
        <v>148</v>
      </c>
      <c r="H2666" s="5" t="s">
        <v>269</v>
      </c>
      <c r="I2666">
        <v>43140</v>
      </c>
      <c r="J2666">
        <v>180</v>
      </c>
      <c r="K2666">
        <v>1132</v>
      </c>
      <c r="L2666">
        <v>9</v>
      </c>
      <c r="M2666">
        <v>38488</v>
      </c>
      <c r="N2666">
        <v>21603.035</v>
      </c>
      <c r="O2666">
        <v>2400.337</v>
      </c>
      <c r="P2666">
        <v>125.77777777777777</v>
      </c>
      <c r="Q2666">
        <v>34</v>
      </c>
      <c r="R2666">
        <v>16884.965</v>
      </c>
      <c r="S2666">
        <v>2018</v>
      </c>
      <c r="T2666">
        <v>8</v>
      </c>
      <c r="U2666">
        <v>32</v>
      </c>
    </row>
    <row r="2667" spans="1:21" x14ac:dyDescent="0.3">
      <c r="A2667" s="5" t="s">
        <v>168</v>
      </c>
      <c r="B2667" s="5" t="s">
        <v>206</v>
      </c>
      <c r="C2667" s="5" t="s">
        <v>106</v>
      </c>
      <c r="D2667" s="5" t="s">
        <v>317</v>
      </c>
      <c r="E2667" s="5" t="s">
        <v>172</v>
      </c>
      <c r="F2667" s="6">
        <v>43320</v>
      </c>
      <c r="G2667" s="5" t="s">
        <v>148</v>
      </c>
      <c r="H2667" s="5" t="s">
        <v>186</v>
      </c>
      <c r="I2667">
        <v>43140</v>
      </c>
      <c r="J2667">
        <v>180</v>
      </c>
      <c r="K2667">
        <v>100</v>
      </c>
      <c r="L2667">
        <v>1</v>
      </c>
      <c r="M2667">
        <v>3450</v>
      </c>
      <c r="N2667">
        <v>2400.337</v>
      </c>
      <c r="O2667">
        <v>2400.337</v>
      </c>
      <c r="P2667">
        <v>100</v>
      </c>
      <c r="Q2667">
        <v>34.5</v>
      </c>
      <c r="R2667">
        <v>1049.663</v>
      </c>
      <c r="S2667">
        <v>2018</v>
      </c>
      <c r="T2667">
        <v>8</v>
      </c>
      <c r="U2667">
        <v>32</v>
      </c>
    </row>
    <row r="2668" spans="1:21" x14ac:dyDescent="0.3">
      <c r="A2668" s="5" t="s">
        <v>168</v>
      </c>
      <c r="B2668" s="5" t="s">
        <v>206</v>
      </c>
      <c r="C2668" s="5" t="s">
        <v>106</v>
      </c>
      <c r="D2668" s="5" t="s">
        <v>317</v>
      </c>
      <c r="E2668" s="5" t="s">
        <v>172</v>
      </c>
      <c r="F2668" s="6">
        <v>43320</v>
      </c>
      <c r="G2668" s="5" t="s">
        <v>148</v>
      </c>
      <c r="H2668" s="5" t="s">
        <v>284</v>
      </c>
      <c r="I2668">
        <v>43140</v>
      </c>
      <c r="J2668">
        <v>180</v>
      </c>
      <c r="K2668">
        <v>230</v>
      </c>
      <c r="L2668">
        <v>2</v>
      </c>
      <c r="M2668">
        <v>7935</v>
      </c>
      <c r="N2668">
        <v>4800.674</v>
      </c>
      <c r="O2668">
        <v>2400.337</v>
      </c>
      <c r="P2668">
        <v>115</v>
      </c>
      <c r="Q2668">
        <v>34.5</v>
      </c>
      <c r="R2668">
        <v>3134.326</v>
      </c>
      <c r="S2668">
        <v>2018</v>
      </c>
      <c r="T2668">
        <v>8</v>
      </c>
      <c r="U2668">
        <v>32</v>
      </c>
    </row>
    <row r="2669" spans="1:21" x14ac:dyDescent="0.3">
      <c r="A2669" s="5" t="s">
        <v>168</v>
      </c>
      <c r="B2669" s="5" t="s">
        <v>206</v>
      </c>
      <c r="C2669" s="5" t="s">
        <v>106</v>
      </c>
      <c r="D2669" s="5" t="s">
        <v>317</v>
      </c>
      <c r="E2669" s="5" t="s">
        <v>172</v>
      </c>
      <c r="F2669" s="6">
        <v>43320</v>
      </c>
      <c r="G2669" s="5" t="s">
        <v>148</v>
      </c>
      <c r="H2669" s="5" t="s">
        <v>191</v>
      </c>
      <c r="I2669">
        <v>43140</v>
      </c>
      <c r="J2669">
        <v>180</v>
      </c>
      <c r="K2669">
        <v>125</v>
      </c>
      <c r="L2669">
        <v>1</v>
      </c>
      <c r="M2669">
        <v>4312.5</v>
      </c>
      <c r="N2669">
        <v>2400.337</v>
      </c>
      <c r="O2669">
        <v>2400.337</v>
      </c>
      <c r="P2669">
        <v>125</v>
      </c>
      <c r="Q2669">
        <v>34.5</v>
      </c>
      <c r="R2669">
        <v>1912.163</v>
      </c>
      <c r="S2669">
        <v>2018</v>
      </c>
      <c r="T2669">
        <v>8</v>
      </c>
      <c r="U2669">
        <v>32</v>
      </c>
    </row>
    <row r="2670" spans="1:21" x14ac:dyDescent="0.3">
      <c r="A2670" s="5" t="s">
        <v>168</v>
      </c>
      <c r="B2670" s="5" t="s">
        <v>206</v>
      </c>
      <c r="C2670" s="5" t="s">
        <v>115</v>
      </c>
      <c r="D2670" s="5" t="s">
        <v>319</v>
      </c>
      <c r="E2670" s="5" t="s">
        <v>172</v>
      </c>
      <c r="F2670" s="6">
        <v>43320</v>
      </c>
      <c r="G2670" s="5" t="s">
        <v>148</v>
      </c>
      <c r="H2670" s="5" t="s">
        <v>230</v>
      </c>
      <c r="I2670">
        <v>43142</v>
      </c>
      <c r="J2670">
        <v>178</v>
      </c>
      <c r="K2670">
        <v>1100</v>
      </c>
      <c r="L2670">
        <v>10</v>
      </c>
      <c r="M2670">
        <v>37400</v>
      </c>
      <c r="N2670">
        <v>25922.585999999999</v>
      </c>
      <c r="O2670">
        <v>2592.259</v>
      </c>
      <c r="P2670">
        <v>110</v>
      </c>
      <c r="Q2670">
        <v>34</v>
      </c>
      <c r="R2670">
        <v>11477.414000000001</v>
      </c>
      <c r="S2670">
        <v>2018</v>
      </c>
      <c r="T2670">
        <v>8</v>
      </c>
      <c r="U2670">
        <v>32</v>
      </c>
    </row>
    <row r="2671" spans="1:21" x14ac:dyDescent="0.3">
      <c r="A2671" s="5" t="s">
        <v>168</v>
      </c>
      <c r="B2671" s="5" t="s">
        <v>206</v>
      </c>
      <c r="C2671" s="5" t="s">
        <v>115</v>
      </c>
      <c r="D2671" s="5" t="s">
        <v>319</v>
      </c>
      <c r="E2671" s="5" t="s">
        <v>172</v>
      </c>
      <c r="F2671" s="6">
        <v>43320</v>
      </c>
      <c r="G2671" s="5" t="s">
        <v>148</v>
      </c>
      <c r="H2671" s="5" t="s">
        <v>181</v>
      </c>
      <c r="I2671">
        <v>43142</v>
      </c>
      <c r="J2671">
        <v>178</v>
      </c>
      <c r="K2671">
        <v>228</v>
      </c>
      <c r="L2671">
        <v>2</v>
      </c>
      <c r="M2671">
        <v>7866</v>
      </c>
      <c r="N2671">
        <v>5184.5169999999998</v>
      </c>
      <c r="O2671">
        <v>2592.259</v>
      </c>
      <c r="P2671">
        <v>114</v>
      </c>
      <c r="Q2671">
        <v>34.5</v>
      </c>
      <c r="R2671">
        <v>2681.4830000000002</v>
      </c>
      <c r="S2671">
        <v>2018</v>
      </c>
      <c r="T2671">
        <v>8</v>
      </c>
      <c r="U2671">
        <v>32</v>
      </c>
    </row>
    <row r="2672" spans="1:21" x14ac:dyDescent="0.3">
      <c r="A2672" s="5" t="s">
        <v>168</v>
      </c>
      <c r="B2672" s="5" t="s">
        <v>206</v>
      </c>
      <c r="C2672" s="5" t="s">
        <v>115</v>
      </c>
      <c r="D2672" s="5" t="s">
        <v>319</v>
      </c>
      <c r="E2672" s="5" t="s">
        <v>172</v>
      </c>
      <c r="F2672" s="6">
        <v>43320</v>
      </c>
      <c r="G2672" s="5" t="s">
        <v>148</v>
      </c>
      <c r="H2672" s="5" t="s">
        <v>183</v>
      </c>
      <c r="I2672">
        <v>43142</v>
      </c>
      <c r="J2672">
        <v>178</v>
      </c>
      <c r="K2672">
        <v>229</v>
      </c>
      <c r="L2672">
        <v>2</v>
      </c>
      <c r="M2672">
        <v>7900.5</v>
      </c>
      <c r="N2672">
        <v>5184.5169999999998</v>
      </c>
      <c r="O2672">
        <v>2592.259</v>
      </c>
      <c r="P2672">
        <v>114.5</v>
      </c>
      <c r="Q2672">
        <v>34.5</v>
      </c>
      <c r="R2672">
        <v>2715.9830000000002</v>
      </c>
      <c r="S2672">
        <v>2018</v>
      </c>
      <c r="T2672">
        <v>8</v>
      </c>
      <c r="U2672">
        <v>32</v>
      </c>
    </row>
    <row r="2673" spans="1:21" x14ac:dyDescent="0.3">
      <c r="A2673" s="5" t="s">
        <v>168</v>
      </c>
      <c r="B2673" s="5" t="s">
        <v>175</v>
      </c>
      <c r="C2673" s="5" t="s">
        <v>83</v>
      </c>
      <c r="D2673" s="5" t="s">
        <v>314</v>
      </c>
      <c r="E2673" s="5" t="s">
        <v>172</v>
      </c>
      <c r="F2673" s="6">
        <v>43321</v>
      </c>
      <c r="G2673" s="5" t="s">
        <v>148</v>
      </c>
      <c r="H2673" s="5" t="s">
        <v>194</v>
      </c>
      <c r="I2673">
        <v>43156</v>
      </c>
      <c r="J2673">
        <v>165</v>
      </c>
      <c r="K2673">
        <v>359.5</v>
      </c>
      <c r="L2673">
        <v>3</v>
      </c>
      <c r="M2673">
        <v>12402.75</v>
      </c>
      <c r="N2673">
        <v>7788.8639999999996</v>
      </c>
      <c r="O2673">
        <v>2596.288</v>
      </c>
      <c r="P2673">
        <v>119.83333333333333</v>
      </c>
      <c r="Q2673">
        <v>34.5</v>
      </c>
      <c r="R2673">
        <v>4613.8860000000004</v>
      </c>
      <c r="S2673">
        <v>2018</v>
      </c>
      <c r="T2673">
        <v>8</v>
      </c>
      <c r="U2673">
        <v>32</v>
      </c>
    </row>
    <row r="2674" spans="1:21" x14ac:dyDescent="0.3">
      <c r="A2674" s="5" t="s">
        <v>168</v>
      </c>
      <c r="B2674" s="5" t="s">
        <v>175</v>
      </c>
      <c r="C2674" s="5" t="s">
        <v>83</v>
      </c>
      <c r="D2674" s="5" t="s">
        <v>314</v>
      </c>
      <c r="E2674" s="5" t="s">
        <v>172</v>
      </c>
      <c r="F2674" s="6">
        <v>43321</v>
      </c>
      <c r="G2674" s="5" t="s">
        <v>148</v>
      </c>
      <c r="H2674" s="5" t="s">
        <v>178</v>
      </c>
      <c r="I2674">
        <v>43156</v>
      </c>
      <c r="J2674">
        <v>165</v>
      </c>
      <c r="K2674">
        <v>114</v>
      </c>
      <c r="L2674">
        <v>1</v>
      </c>
      <c r="M2674">
        <v>3933</v>
      </c>
      <c r="N2674">
        <v>2596.288</v>
      </c>
      <c r="O2674">
        <v>2596.288</v>
      </c>
      <c r="P2674">
        <v>114</v>
      </c>
      <c r="Q2674">
        <v>34.5</v>
      </c>
      <c r="R2674">
        <v>1336.712</v>
      </c>
      <c r="S2674">
        <v>2018</v>
      </c>
      <c r="T2674">
        <v>8</v>
      </c>
      <c r="U2674">
        <v>32</v>
      </c>
    </row>
    <row r="2675" spans="1:21" x14ac:dyDescent="0.3">
      <c r="A2675" s="5" t="s">
        <v>168</v>
      </c>
      <c r="B2675" s="5" t="s">
        <v>175</v>
      </c>
      <c r="C2675" s="5" t="s">
        <v>83</v>
      </c>
      <c r="D2675" s="5" t="s">
        <v>314</v>
      </c>
      <c r="E2675" s="5" t="s">
        <v>172</v>
      </c>
      <c r="F2675" s="6">
        <v>43321</v>
      </c>
      <c r="G2675" s="5" t="s">
        <v>148</v>
      </c>
      <c r="H2675" s="5" t="s">
        <v>197</v>
      </c>
      <c r="I2675">
        <v>43156</v>
      </c>
      <c r="J2675">
        <v>165</v>
      </c>
      <c r="K2675">
        <v>486</v>
      </c>
      <c r="L2675">
        <v>4</v>
      </c>
      <c r="M2675">
        <v>16767</v>
      </c>
      <c r="N2675">
        <v>10385.152</v>
      </c>
      <c r="O2675">
        <v>2596.288</v>
      </c>
      <c r="P2675">
        <v>121.5</v>
      </c>
      <c r="Q2675">
        <v>34.5</v>
      </c>
      <c r="R2675">
        <v>6381.848</v>
      </c>
      <c r="S2675">
        <v>2018</v>
      </c>
      <c r="T2675">
        <v>8</v>
      </c>
      <c r="U2675">
        <v>32</v>
      </c>
    </row>
    <row r="2676" spans="1:21" x14ac:dyDescent="0.3">
      <c r="A2676" s="5" t="s">
        <v>168</v>
      </c>
      <c r="B2676" s="5" t="s">
        <v>175</v>
      </c>
      <c r="C2676" s="5" t="s">
        <v>83</v>
      </c>
      <c r="D2676" s="5" t="s">
        <v>314</v>
      </c>
      <c r="E2676" s="5" t="s">
        <v>172</v>
      </c>
      <c r="F2676" s="6">
        <v>43321</v>
      </c>
      <c r="G2676" s="5" t="s">
        <v>148</v>
      </c>
      <c r="H2676" s="5" t="s">
        <v>209</v>
      </c>
      <c r="I2676">
        <v>43156</v>
      </c>
      <c r="J2676">
        <v>165</v>
      </c>
      <c r="K2676">
        <v>281.5</v>
      </c>
      <c r="L2676">
        <v>3</v>
      </c>
      <c r="M2676">
        <v>9711.75</v>
      </c>
      <c r="N2676">
        <v>7788.8639999999996</v>
      </c>
      <c r="O2676">
        <v>2596.288</v>
      </c>
      <c r="P2676">
        <v>93.833333333333329</v>
      </c>
      <c r="Q2676">
        <v>34.5</v>
      </c>
      <c r="R2676">
        <v>1922.886</v>
      </c>
      <c r="S2676">
        <v>2018</v>
      </c>
      <c r="T2676">
        <v>8</v>
      </c>
      <c r="U2676">
        <v>32</v>
      </c>
    </row>
    <row r="2677" spans="1:21" x14ac:dyDescent="0.3">
      <c r="A2677" s="5" t="s">
        <v>168</v>
      </c>
      <c r="B2677" s="5" t="s">
        <v>175</v>
      </c>
      <c r="C2677" s="5" t="s">
        <v>83</v>
      </c>
      <c r="D2677" s="5" t="s">
        <v>314</v>
      </c>
      <c r="E2677" s="5" t="s">
        <v>172</v>
      </c>
      <c r="F2677" s="6">
        <v>43321</v>
      </c>
      <c r="G2677" s="5" t="s">
        <v>148</v>
      </c>
      <c r="H2677" s="5" t="s">
        <v>311</v>
      </c>
      <c r="I2677">
        <v>43156</v>
      </c>
      <c r="J2677">
        <v>165</v>
      </c>
      <c r="K2677">
        <v>109</v>
      </c>
      <c r="L2677">
        <v>1</v>
      </c>
      <c r="M2677">
        <v>3760.5</v>
      </c>
      <c r="N2677">
        <v>2596.288</v>
      </c>
      <c r="O2677">
        <v>2596.288</v>
      </c>
      <c r="P2677">
        <v>109</v>
      </c>
      <c r="Q2677">
        <v>34.5</v>
      </c>
      <c r="R2677">
        <v>1164.212</v>
      </c>
      <c r="S2677">
        <v>2018</v>
      </c>
      <c r="T2677">
        <v>8</v>
      </c>
      <c r="U2677">
        <v>32</v>
      </c>
    </row>
    <row r="2678" spans="1:21" x14ac:dyDescent="0.3">
      <c r="A2678" s="5" t="s">
        <v>168</v>
      </c>
      <c r="B2678" s="5" t="s">
        <v>175</v>
      </c>
      <c r="C2678" s="5" t="s">
        <v>83</v>
      </c>
      <c r="D2678" s="5" t="s">
        <v>314</v>
      </c>
      <c r="E2678" s="5" t="s">
        <v>172</v>
      </c>
      <c r="F2678" s="6">
        <v>43321</v>
      </c>
      <c r="G2678" s="5" t="s">
        <v>148</v>
      </c>
      <c r="H2678" s="5" t="s">
        <v>173</v>
      </c>
      <c r="I2678">
        <v>43156</v>
      </c>
      <c r="J2678">
        <v>165</v>
      </c>
      <c r="K2678">
        <v>228</v>
      </c>
      <c r="L2678">
        <v>2</v>
      </c>
      <c r="M2678">
        <v>8208</v>
      </c>
      <c r="N2678">
        <v>5192.576</v>
      </c>
      <c r="O2678">
        <v>2596.288</v>
      </c>
      <c r="P2678">
        <v>114</v>
      </c>
      <c r="Q2678">
        <v>36</v>
      </c>
      <c r="R2678">
        <v>3015.424</v>
      </c>
      <c r="S2678">
        <v>2018</v>
      </c>
      <c r="T2678">
        <v>8</v>
      </c>
      <c r="U2678">
        <v>32</v>
      </c>
    </row>
    <row r="2679" spans="1:21" x14ac:dyDescent="0.3">
      <c r="A2679" s="5" t="s">
        <v>168</v>
      </c>
      <c r="B2679" s="5" t="s">
        <v>175</v>
      </c>
      <c r="C2679" s="5" t="s">
        <v>89</v>
      </c>
      <c r="D2679" s="5" t="s">
        <v>316</v>
      </c>
      <c r="E2679" s="5" t="s">
        <v>172</v>
      </c>
      <c r="F2679" s="6">
        <v>43321</v>
      </c>
      <c r="G2679" s="5" t="s">
        <v>148</v>
      </c>
      <c r="H2679" s="5" t="s">
        <v>173</v>
      </c>
      <c r="I2679">
        <v>43162</v>
      </c>
      <c r="J2679">
        <v>159</v>
      </c>
      <c r="K2679">
        <v>1101</v>
      </c>
      <c r="L2679">
        <v>10</v>
      </c>
      <c r="M2679">
        <v>39636</v>
      </c>
      <c r="N2679">
        <v>22788.466</v>
      </c>
      <c r="O2679">
        <v>2278.8470000000002</v>
      </c>
      <c r="P2679">
        <v>110.1</v>
      </c>
      <c r="Q2679">
        <v>36</v>
      </c>
      <c r="R2679">
        <v>16847.534</v>
      </c>
      <c r="S2679">
        <v>2018</v>
      </c>
      <c r="T2679">
        <v>8</v>
      </c>
      <c r="U2679">
        <v>32</v>
      </c>
    </row>
    <row r="2680" spans="1:21" x14ac:dyDescent="0.3">
      <c r="A2680" s="5" t="s">
        <v>168</v>
      </c>
      <c r="B2680" s="5" t="s">
        <v>206</v>
      </c>
      <c r="C2680" s="5" t="s">
        <v>106</v>
      </c>
      <c r="D2680" s="5" t="s">
        <v>317</v>
      </c>
      <c r="E2680" s="5" t="s">
        <v>172</v>
      </c>
      <c r="F2680" s="6">
        <v>43321</v>
      </c>
      <c r="G2680" s="5" t="s">
        <v>148</v>
      </c>
      <c r="H2680" s="5" t="s">
        <v>173</v>
      </c>
      <c r="I2680">
        <v>43140</v>
      </c>
      <c r="J2680">
        <v>181</v>
      </c>
      <c r="K2680">
        <v>2339.4</v>
      </c>
      <c r="L2680">
        <v>21</v>
      </c>
      <c r="M2680">
        <v>84218.4</v>
      </c>
      <c r="N2680">
        <v>50407.080999999998</v>
      </c>
      <c r="O2680">
        <v>2400.337</v>
      </c>
      <c r="P2680">
        <v>111.4</v>
      </c>
      <c r="Q2680">
        <v>36</v>
      </c>
      <c r="R2680">
        <v>33811.319000000003</v>
      </c>
      <c r="S2680">
        <v>2018</v>
      </c>
      <c r="T2680">
        <v>8</v>
      </c>
      <c r="U2680">
        <v>32</v>
      </c>
    </row>
    <row r="2681" spans="1:21" x14ac:dyDescent="0.3">
      <c r="A2681" s="5" t="s">
        <v>168</v>
      </c>
      <c r="B2681" s="5" t="s">
        <v>206</v>
      </c>
      <c r="C2681" s="5" t="s">
        <v>106</v>
      </c>
      <c r="D2681" s="5" t="s">
        <v>317</v>
      </c>
      <c r="E2681" s="5" t="s">
        <v>172</v>
      </c>
      <c r="F2681" s="6">
        <v>43322</v>
      </c>
      <c r="G2681" s="5" t="s">
        <v>148</v>
      </c>
      <c r="H2681" s="5" t="s">
        <v>198</v>
      </c>
      <c r="I2681">
        <v>43140</v>
      </c>
      <c r="J2681">
        <v>182</v>
      </c>
      <c r="K2681">
        <v>118.4</v>
      </c>
      <c r="L2681">
        <v>1</v>
      </c>
      <c r="M2681">
        <v>4084.8</v>
      </c>
      <c r="N2681">
        <v>2400.337</v>
      </c>
      <c r="O2681">
        <v>2400.337</v>
      </c>
      <c r="P2681">
        <v>118.4</v>
      </c>
      <c r="Q2681">
        <v>34.5</v>
      </c>
      <c r="R2681">
        <v>1684.463</v>
      </c>
      <c r="S2681">
        <v>2018</v>
      </c>
      <c r="T2681">
        <v>8</v>
      </c>
      <c r="U2681">
        <v>32</v>
      </c>
    </row>
    <row r="2682" spans="1:21" x14ac:dyDescent="0.3">
      <c r="A2682" s="5" t="s">
        <v>168</v>
      </c>
      <c r="B2682" s="5" t="s">
        <v>206</v>
      </c>
      <c r="C2682" s="5" t="s">
        <v>106</v>
      </c>
      <c r="D2682" s="5" t="s">
        <v>317</v>
      </c>
      <c r="E2682" s="5" t="s">
        <v>172</v>
      </c>
      <c r="F2682" s="6">
        <v>43322</v>
      </c>
      <c r="G2682" s="5" t="s">
        <v>148</v>
      </c>
      <c r="H2682" s="5" t="s">
        <v>209</v>
      </c>
      <c r="I2682">
        <v>43140</v>
      </c>
      <c r="J2682">
        <v>182</v>
      </c>
      <c r="K2682">
        <v>294.8</v>
      </c>
      <c r="L2682">
        <v>3</v>
      </c>
      <c r="M2682">
        <v>10170.6</v>
      </c>
      <c r="N2682">
        <v>7201.0119999999997</v>
      </c>
      <c r="O2682">
        <v>2400.337</v>
      </c>
      <c r="P2682">
        <v>98.266666666666666</v>
      </c>
      <c r="Q2682">
        <v>34.5</v>
      </c>
      <c r="R2682">
        <v>2969.5880000000002</v>
      </c>
      <c r="S2682">
        <v>2018</v>
      </c>
      <c r="T2682">
        <v>8</v>
      </c>
      <c r="U2682">
        <v>32</v>
      </c>
    </row>
    <row r="2683" spans="1:21" x14ac:dyDescent="0.3">
      <c r="A2683" s="5" t="s">
        <v>168</v>
      </c>
      <c r="B2683" s="5" t="s">
        <v>206</v>
      </c>
      <c r="C2683" s="5" t="s">
        <v>106</v>
      </c>
      <c r="D2683" s="5" t="s">
        <v>317</v>
      </c>
      <c r="E2683" s="5" t="s">
        <v>172</v>
      </c>
      <c r="F2683" s="6">
        <v>43322</v>
      </c>
      <c r="G2683" s="5" t="s">
        <v>148</v>
      </c>
      <c r="H2683" s="5" t="s">
        <v>311</v>
      </c>
      <c r="I2683">
        <v>43140</v>
      </c>
      <c r="J2683">
        <v>182</v>
      </c>
      <c r="K2683">
        <v>127</v>
      </c>
      <c r="L2683">
        <v>1</v>
      </c>
      <c r="M2683">
        <v>4381.5</v>
      </c>
      <c r="N2683">
        <v>2400.337</v>
      </c>
      <c r="O2683">
        <v>2400.337</v>
      </c>
      <c r="P2683">
        <v>127</v>
      </c>
      <c r="Q2683">
        <v>34.5</v>
      </c>
      <c r="R2683">
        <v>1981.163</v>
      </c>
      <c r="S2683">
        <v>2018</v>
      </c>
      <c r="T2683">
        <v>8</v>
      </c>
      <c r="U2683">
        <v>32</v>
      </c>
    </row>
    <row r="2684" spans="1:21" x14ac:dyDescent="0.3">
      <c r="A2684" s="5" t="s">
        <v>168</v>
      </c>
      <c r="B2684" s="5" t="s">
        <v>206</v>
      </c>
      <c r="C2684" s="5" t="s">
        <v>115</v>
      </c>
      <c r="D2684" s="5" t="s">
        <v>319</v>
      </c>
      <c r="E2684" s="5" t="s">
        <v>172</v>
      </c>
      <c r="F2684" s="6">
        <v>43322</v>
      </c>
      <c r="G2684" s="5" t="s">
        <v>148</v>
      </c>
      <c r="H2684" s="5" t="s">
        <v>178</v>
      </c>
      <c r="I2684">
        <v>43142</v>
      </c>
      <c r="J2684">
        <v>180</v>
      </c>
      <c r="K2684">
        <v>512.79999999999995</v>
      </c>
      <c r="L2684">
        <v>4</v>
      </c>
      <c r="M2684">
        <v>17691.599999999999</v>
      </c>
      <c r="N2684">
        <v>10369.035</v>
      </c>
      <c r="O2684">
        <v>2592.259</v>
      </c>
      <c r="P2684">
        <v>128.19999999999999</v>
      </c>
      <c r="Q2684">
        <v>34.5</v>
      </c>
      <c r="R2684">
        <v>7322.5649999999996</v>
      </c>
      <c r="S2684">
        <v>2018</v>
      </c>
      <c r="T2684">
        <v>8</v>
      </c>
      <c r="U2684">
        <v>32</v>
      </c>
    </row>
    <row r="2685" spans="1:21" x14ac:dyDescent="0.3">
      <c r="A2685" s="5" t="s">
        <v>168</v>
      </c>
      <c r="B2685" s="5" t="s">
        <v>206</v>
      </c>
      <c r="C2685" s="5" t="s">
        <v>115</v>
      </c>
      <c r="D2685" s="5" t="s">
        <v>319</v>
      </c>
      <c r="E2685" s="5" t="s">
        <v>172</v>
      </c>
      <c r="F2685" s="6">
        <v>43322</v>
      </c>
      <c r="G2685" s="5" t="s">
        <v>148</v>
      </c>
      <c r="H2685" s="5" t="s">
        <v>197</v>
      </c>
      <c r="I2685">
        <v>43142</v>
      </c>
      <c r="J2685">
        <v>180</v>
      </c>
      <c r="K2685">
        <v>569.79999999999995</v>
      </c>
      <c r="L2685">
        <v>4</v>
      </c>
      <c r="M2685">
        <v>19658.099999999999</v>
      </c>
      <c r="N2685">
        <v>10369.035</v>
      </c>
      <c r="O2685">
        <v>2592.259</v>
      </c>
      <c r="P2685">
        <v>142.44999999999999</v>
      </c>
      <c r="Q2685">
        <v>34.5</v>
      </c>
      <c r="R2685">
        <v>9289.0650000000005</v>
      </c>
      <c r="S2685">
        <v>2018</v>
      </c>
      <c r="T2685">
        <v>8</v>
      </c>
      <c r="U2685">
        <v>32</v>
      </c>
    </row>
    <row r="2686" spans="1:21" x14ac:dyDescent="0.3">
      <c r="A2686" s="5" t="s">
        <v>168</v>
      </c>
      <c r="B2686" s="5" t="s">
        <v>206</v>
      </c>
      <c r="C2686" s="5" t="s">
        <v>115</v>
      </c>
      <c r="D2686" s="5" t="s">
        <v>319</v>
      </c>
      <c r="E2686" s="5" t="s">
        <v>172</v>
      </c>
      <c r="F2686" s="6">
        <v>43322</v>
      </c>
      <c r="G2686" s="5" t="s">
        <v>148</v>
      </c>
      <c r="H2686" s="5" t="s">
        <v>190</v>
      </c>
      <c r="I2686">
        <v>43142</v>
      </c>
      <c r="J2686">
        <v>180</v>
      </c>
      <c r="K2686">
        <v>122.6</v>
      </c>
      <c r="L2686">
        <v>1</v>
      </c>
      <c r="M2686">
        <v>4229.7</v>
      </c>
      <c r="N2686">
        <v>2592.259</v>
      </c>
      <c r="O2686">
        <v>2592.259</v>
      </c>
      <c r="P2686">
        <v>122.6</v>
      </c>
      <c r="Q2686">
        <v>34.5</v>
      </c>
      <c r="R2686">
        <v>1637.441</v>
      </c>
      <c r="S2686">
        <v>2018</v>
      </c>
      <c r="T2686">
        <v>8</v>
      </c>
      <c r="U2686">
        <v>32</v>
      </c>
    </row>
    <row r="2687" spans="1:21" x14ac:dyDescent="0.3">
      <c r="A2687" s="5" t="s">
        <v>168</v>
      </c>
      <c r="B2687" s="5" t="s">
        <v>169</v>
      </c>
      <c r="C2687" s="5" t="s">
        <v>170</v>
      </c>
      <c r="D2687" s="5" t="s">
        <v>290</v>
      </c>
      <c r="E2687" s="5" t="s">
        <v>172</v>
      </c>
      <c r="F2687" s="6">
        <v>43323</v>
      </c>
      <c r="G2687" s="5" t="s">
        <v>148</v>
      </c>
      <c r="H2687" s="5" t="s">
        <v>173</v>
      </c>
      <c r="I2687">
        <v>43083</v>
      </c>
      <c r="J2687">
        <v>240</v>
      </c>
      <c r="K2687">
        <v>139.5</v>
      </c>
      <c r="L2687">
        <v>1</v>
      </c>
      <c r="M2687">
        <v>5022</v>
      </c>
      <c r="N2687">
        <v>2689.6289999999999</v>
      </c>
      <c r="O2687">
        <v>2689.6289999999999</v>
      </c>
      <c r="P2687">
        <v>139.5</v>
      </c>
      <c r="Q2687">
        <v>36</v>
      </c>
      <c r="R2687">
        <v>2332.3710000000001</v>
      </c>
      <c r="S2687">
        <v>2018</v>
      </c>
      <c r="T2687">
        <v>8</v>
      </c>
      <c r="U2687">
        <v>32</v>
      </c>
    </row>
    <row r="2688" spans="1:21" x14ac:dyDescent="0.3">
      <c r="A2688" s="5" t="s">
        <v>168</v>
      </c>
      <c r="B2688" s="5" t="s">
        <v>175</v>
      </c>
      <c r="C2688" s="5" t="s">
        <v>83</v>
      </c>
      <c r="D2688" s="5" t="s">
        <v>314</v>
      </c>
      <c r="E2688" s="5" t="s">
        <v>172</v>
      </c>
      <c r="F2688" s="6">
        <v>43323</v>
      </c>
      <c r="G2688" s="5" t="s">
        <v>148</v>
      </c>
      <c r="H2688" s="5" t="s">
        <v>208</v>
      </c>
      <c r="I2688">
        <v>43156</v>
      </c>
      <c r="J2688">
        <v>167</v>
      </c>
      <c r="K2688">
        <v>106.5</v>
      </c>
      <c r="L2688">
        <v>1</v>
      </c>
      <c r="M2688">
        <v>3674.25</v>
      </c>
      <c r="N2688">
        <v>2596.288</v>
      </c>
      <c r="O2688">
        <v>2596.288</v>
      </c>
      <c r="P2688">
        <v>106.5</v>
      </c>
      <c r="Q2688">
        <v>34.5</v>
      </c>
      <c r="R2688">
        <v>1077.962</v>
      </c>
      <c r="S2688">
        <v>2018</v>
      </c>
      <c r="T2688">
        <v>8</v>
      </c>
      <c r="U2688">
        <v>32</v>
      </c>
    </row>
    <row r="2689" spans="1:21" x14ac:dyDescent="0.3">
      <c r="A2689" s="5" t="s">
        <v>168</v>
      </c>
      <c r="B2689" s="5" t="s">
        <v>175</v>
      </c>
      <c r="C2689" s="5" t="s">
        <v>83</v>
      </c>
      <c r="D2689" s="5" t="s">
        <v>314</v>
      </c>
      <c r="E2689" s="5" t="s">
        <v>172</v>
      </c>
      <c r="F2689" s="6">
        <v>43323</v>
      </c>
      <c r="G2689" s="5" t="s">
        <v>148</v>
      </c>
      <c r="H2689" s="5" t="s">
        <v>235</v>
      </c>
      <c r="I2689">
        <v>43156</v>
      </c>
      <c r="J2689">
        <v>167</v>
      </c>
      <c r="K2689">
        <v>104.5</v>
      </c>
      <c r="L2689">
        <v>1</v>
      </c>
      <c r="M2689">
        <v>3605.25</v>
      </c>
      <c r="N2689">
        <v>2596.288</v>
      </c>
      <c r="O2689">
        <v>2596.288</v>
      </c>
      <c r="P2689">
        <v>104.5</v>
      </c>
      <c r="Q2689">
        <v>34.5</v>
      </c>
      <c r="R2689">
        <v>1008.962</v>
      </c>
      <c r="S2689">
        <v>2018</v>
      </c>
      <c r="T2689">
        <v>8</v>
      </c>
      <c r="U2689">
        <v>32</v>
      </c>
    </row>
    <row r="2690" spans="1:21" x14ac:dyDescent="0.3">
      <c r="A2690" s="5" t="s">
        <v>168</v>
      </c>
      <c r="B2690" s="5" t="s">
        <v>175</v>
      </c>
      <c r="C2690" s="5" t="s">
        <v>83</v>
      </c>
      <c r="D2690" s="5" t="s">
        <v>314</v>
      </c>
      <c r="E2690" s="5" t="s">
        <v>172</v>
      </c>
      <c r="F2690" s="6">
        <v>43323</v>
      </c>
      <c r="G2690" s="5" t="s">
        <v>148</v>
      </c>
      <c r="H2690" s="5" t="s">
        <v>194</v>
      </c>
      <c r="I2690">
        <v>43156</v>
      </c>
      <c r="J2690">
        <v>167</v>
      </c>
      <c r="K2690">
        <v>229</v>
      </c>
      <c r="L2690">
        <v>2</v>
      </c>
      <c r="M2690">
        <v>7900.5</v>
      </c>
      <c r="N2690">
        <v>5192.576</v>
      </c>
      <c r="O2690">
        <v>2596.288</v>
      </c>
      <c r="P2690">
        <v>114.5</v>
      </c>
      <c r="Q2690">
        <v>34.5</v>
      </c>
      <c r="R2690">
        <v>2707.924</v>
      </c>
      <c r="S2690">
        <v>2018</v>
      </c>
      <c r="T2690">
        <v>8</v>
      </c>
      <c r="U2690">
        <v>32</v>
      </c>
    </row>
    <row r="2691" spans="1:21" x14ac:dyDescent="0.3">
      <c r="A2691" s="5" t="s">
        <v>168</v>
      </c>
      <c r="B2691" s="5" t="s">
        <v>175</v>
      </c>
      <c r="C2691" s="5" t="s">
        <v>83</v>
      </c>
      <c r="D2691" s="5" t="s">
        <v>314</v>
      </c>
      <c r="E2691" s="5" t="s">
        <v>172</v>
      </c>
      <c r="F2691" s="6">
        <v>43323</v>
      </c>
      <c r="G2691" s="5" t="s">
        <v>148</v>
      </c>
      <c r="H2691" s="5" t="s">
        <v>194</v>
      </c>
      <c r="I2691">
        <v>43156</v>
      </c>
      <c r="J2691">
        <v>167</v>
      </c>
      <c r="K2691">
        <v>229</v>
      </c>
      <c r="L2691">
        <v>2</v>
      </c>
      <c r="M2691">
        <v>7900.5</v>
      </c>
      <c r="N2691">
        <v>5192.576</v>
      </c>
      <c r="O2691">
        <v>2596.288</v>
      </c>
      <c r="P2691">
        <v>114.5</v>
      </c>
      <c r="Q2691">
        <v>34.5</v>
      </c>
      <c r="R2691">
        <v>2707.924</v>
      </c>
      <c r="S2691">
        <v>2018</v>
      </c>
      <c r="T2691">
        <v>8</v>
      </c>
      <c r="U2691">
        <v>32</v>
      </c>
    </row>
    <row r="2692" spans="1:21" x14ac:dyDescent="0.3">
      <c r="A2692" s="5" t="s">
        <v>168</v>
      </c>
      <c r="B2692" s="5" t="s">
        <v>175</v>
      </c>
      <c r="C2692" s="5" t="s">
        <v>83</v>
      </c>
      <c r="D2692" s="5" t="s">
        <v>314</v>
      </c>
      <c r="E2692" s="5" t="s">
        <v>227</v>
      </c>
      <c r="F2692" s="6">
        <v>43323</v>
      </c>
      <c r="G2692" s="5" t="s">
        <v>148</v>
      </c>
      <c r="H2692" s="5" t="s">
        <v>194</v>
      </c>
      <c r="I2692">
        <v>43156</v>
      </c>
      <c r="J2692">
        <v>167</v>
      </c>
      <c r="K2692">
        <v>-229</v>
      </c>
      <c r="L2692">
        <v>-2</v>
      </c>
      <c r="M2692">
        <v>-7900.5</v>
      </c>
      <c r="N2692">
        <v>-5192.576</v>
      </c>
      <c r="O2692">
        <v>-2596.288</v>
      </c>
      <c r="P2692">
        <v>114.5</v>
      </c>
      <c r="Q2692">
        <v>34.5</v>
      </c>
      <c r="R2692">
        <v>-2707.924</v>
      </c>
      <c r="S2692">
        <v>2018</v>
      </c>
      <c r="T2692">
        <v>8</v>
      </c>
      <c r="U2692">
        <v>32</v>
      </c>
    </row>
    <row r="2693" spans="1:21" x14ac:dyDescent="0.3">
      <c r="A2693" s="5" t="s">
        <v>168</v>
      </c>
      <c r="B2693" s="5" t="s">
        <v>175</v>
      </c>
      <c r="C2693" s="5" t="s">
        <v>89</v>
      </c>
      <c r="D2693" s="5" t="s">
        <v>316</v>
      </c>
      <c r="E2693" s="5" t="s">
        <v>172</v>
      </c>
      <c r="F2693" s="6">
        <v>43323</v>
      </c>
      <c r="G2693" s="5" t="s">
        <v>148</v>
      </c>
      <c r="H2693" s="5" t="s">
        <v>173</v>
      </c>
      <c r="I2693">
        <v>43162</v>
      </c>
      <c r="J2693">
        <v>161</v>
      </c>
      <c r="K2693">
        <v>129</v>
      </c>
      <c r="L2693">
        <v>1</v>
      </c>
      <c r="M2693">
        <v>4644</v>
      </c>
      <c r="N2693">
        <v>2278.8470000000002</v>
      </c>
      <c r="O2693">
        <v>2278.8470000000002</v>
      </c>
      <c r="P2693">
        <v>129</v>
      </c>
      <c r="Q2693">
        <v>36</v>
      </c>
      <c r="R2693">
        <v>2365.1529999999998</v>
      </c>
      <c r="S2693">
        <v>2018</v>
      </c>
      <c r="T2693">
        <v>8</v>
      </c>
      <c r="U2693">
        <v>32</v>
      </c>
    </row>
    <row r="2694" spans="1:21" x14ac:dyDescent="0.3">
      <c r="A2694" s="5" t="s">
        <v>168</v>
      </c>
      <c r="B2694" s="5" t="s">
        <v>175</v>
      </c>
      <c r="C2694" s="5" t="s">
        <v>89</v>
      </c>
      <c r="D2694" s="5" t="s">
        <v>316</v>
      </c>
      <c r="E2694" s="5" t="s">
        <v>172</v>
      </c>
      <c r="F2694" s="6">
        <v>43323</v>
      </c>
      <c r="G2694" s="5" t="s">
        <v>148</v>
      </c>
      <c r="H2694" s="5" t="s">
        <v>229</v>
      </c>
      <c r="I2694">
        <v>43162</v>
      </c>
      <c r="J2694">
        <v>161</v>
      </c>
      <c r="K2694">
        <v>897</v>
      </c>
      <c r="L2694">
        <v>8</v>
      </c>
      <c r="M2694">
        <v>30498</v>
      </c>
      <c r="N2694">
        <v>18230.773000000001</v>
      </c>
      <c r="O2694">
        <v>2278.8470000000002</v>
      </c>
      <c r="P2694">
        <v>112.125</v>
      </c>
      <c r="Q2694">
        <v>34</v>
      </c>
      <c r="R2694">
        <v>12267.227000000001</v>
      </c>
      <c r="S2694">
        <v>2018</v>
      </c>
      <c r="T2694">
        <v>8</v>
      </c>
      <c r="U2694">
        <v>32</v>
      </c>
    </row>
    <row r="2695" spans="1:21" x14ac:dyDescent="0.3">
      <c r="A2695" s="5" t="s">
        <v>168</v>
      </c>
      <c r="B2695" s="5" t="s">
        <v>175</v>
      </c>
      <c r="C2695" s="5" t="s">
        <v>89</v>
      </c>
      <c r="D2695" s="5" t="s">
        <v>316</v>
      </c>
      <c r="E2695" s="5" t="s">
        <v>172</v>
      </c>
      <c r="F2695" s="6">
        <v>43323</v>
      </c>
      <c r="G2695" s="5" t="s">
        <v>148</v>
      </c>
      <c r="H2695" s="5" t="s">
        <v>194</v>
      </c>
      <c r="I2695">
        <v>43162</v>
      </c>
      <c r="J2695">
        <v>161</v>
      </c>
      <c r="K2695">
        <v>451</v>
      </c>
      <c r="L2695">
        <v>4</v>
      </c>
      <c r="M2695">
        <v>15559.5</v>
      </c>
      <c r="N2695">
        <v>9115.3860000000004</v>
      </c>
      <c r="O2695">
        <v>2278.8470000000002</v>
      </c>
      <c r="P2695">
        <v>112.75</v>
      </c>
      <c r="Q2695">
        <v>34.5</v>
      </c>
      <c r="R2695">
        <v>6444.1139999999996</v>
      </c>
      <c r="S2695">
        <v>2018</v>
      </c>
      <c r="T2695">
        <v>8</v>
      </c>
      <c r="U2695">
        <v>32</v>
      </c>
    </row>
    <row r="2696" spans="1:21" x14ac:dyDescent="0.3">
      <c r="A2696" s="5" t="s">
        <v>168</v>
      </c>
      <c r="B2696" s="5" t="s">
        <v>175</v>
      </c>
      <c r="C2696" s="5" t="s">
        <v>100</v>
      </c>
      <c r="D2696" s="5" t="s">
        <v>320</v>
      </c>
      <c r="E2696" s="5" t="s">
        <v>172</v>
      </c>
      <c r="F2696" s="6">
        <v>43323</v>
      </c>
      <c r="G2696" s="5" t="s">
        <v>148</v>
      </c>
      <c r="H2696" s="5" t="s">
        <v>233</v>
      </c>
      <c r="I2696">
        <v>43249</v>
      </c>
      <c r="J2696">
        <v>74</v>
      </c>
      <c r="K2696">
        <v>25</v>
      </c>
      <c r="L2696">
        <v>1</v>
      </c>
      <c r="M2696">
        <v>31912.5</v>
      </c>
      <c r="N2696">
        <v>1191.499</v>
      </c>
      <c r="O2696">
        <v>1191.499</v>
      </c>
      <c r="P2696">
        <v>25</v>
      </c>
      <c r="Q2696">
        <v>1276.5</v>
      </c>
      <c r="R2696">
        <v>30721.001</v>
      </c>
      <c r="S2696">
        <v>2018</v>
      </c>
      <c r="T2696">
        <v>8</v>
      </c>
      <c r="U2696">
        <v>32</v>
      </c>
    </row>
    <row r="2697" spans="1:21" x14ac:dyDescent="0.3">
      <c r="A2697" s="5" t="s">
        <v>168</v>
      </c>
      <c r="B2697" s="5" t="s">
        <v>175</v>
      </c>
      <c r="C2697" s="5" t="s">
        <v>100</v>
      </c>
      <c r="D2697" s="5" t="s">
        <v>320</v>
      </c>
      <c r="E2697" s="5" t="s">
        <v>227</v>
      </c>
      <c r="F2697" s="6">
        <v>43323</v>
      </c>
      <c r="G2697" s="5" t="s">
        <v>148</v>
      </c>
      <c r="H2697" s="5" t="s">
        <v>233</v>
      </c>
      <c r="I2697">
        <v>43249</v>
      </c>
      <c r="J2697">
        <v>74</v>
      </c>
      <c r="K2697">
        <v>-25</v>
      </c>
      <c r="L2697">
        <v>-1</v>
      </c>
      <c r="M2697">
        <v>-31912.5</v>
      </c>
      <c r="N2697">
        <v>-1191.499</v>
      </c>
      <c r="O2697">
        <v>-1191.499</v>
      </c>
      <c r="P2697">
        <v>25</v>
      </c>
      <c r="Q2697">
        <v>1276.5</v>
      </c>
      <c r="R2697">
        <v>-30721.001</v>
      </c>
      <c r="S2697">
        <v>2018</v>
      </c>
      <c r="T2697">
        <v>8</v>
      </c>
      <c r="U2697">
        <v>32</v>
      </c>
    </row>
    <row r="2698" spans="1:21" x14ac:dyDescent="0.3">
      <c r="A2698" s="5" t="s">
        <v>168</v>
      </c>
      <c r="B2698" s="5" t="s">
        <v>175</v>
      </c>
      <c r="C2698" s="5" t="s">
        <v>100</v>
      </c>
      <c r="D2698" s="5" t="s">
        <v>320</v>
      </c>
      <c r="E2698" s="5" t="s">
        <v>172</v>
      </c>
      <c r="F2698" s="6">
        <v>43323</v>
      </c>
      <c r="G2698" s="5" t="s">
        <v>148</v>
      </c>
      <c r="H2698" s="5" t="s">
        <v>233</v>
      </c>
      <c r="I2698">
        <v>43249</v>
      </c>
      <c r="J2698">
        <v>74</v>
      </c>
      <c r="K2698">
        <v>25</v>
      </c>
      <c r="L2698">
        <v>1</v>
      </c>
      <c r="M2698">
        <v>1276.5</v>
      </c>
      <c r="N2698">
        <v>1191.499</v>
      </c>
      <c r="O2698">
        <v>1191.499</v>
      </c>
      <c r="P2698">
        <v>25</v>
      </c>
      <c r="Q2698">
        <v>51.06</v>
      </c>
      <c r="R2698">
        <v>85.001000000000005</v>
      </c>
      <c r="S2698">
        <v>2018</v>
      </c>
      <c r="T2698">
        <v>8</v>
      </c>
      <c r="U2698">
        <v>32</v>
      </c>
    </row>
    <row r="2699" spans="1:21" x14ac:dyDescent="0.3">
      <c r="A2699" s="5" t="s">
        <v>168</v>
      </c>
      <c r="B2699" s="5" t="s">
        <v>206</v>
      </c>
      <c r="C2699" s="5" t="s">
        <v>105</v>
      </c>
      <c r="D2699" s="5" t="s">
        <v>310</v>
      </c>
      <c r="E2699" s="5" t="s">
        <v>172</v>
      </c>
      <c r="F2699" s="6">
        <v>43323</v>
      </c>
      <c r="G2699" s="5" t="s">
        <v>148</v>
      </c>
      <c r="H2699" s="5" t="s">
        <v>173</v>
      </c>
      <c r="I2699">
        <v>43140</v>
      </c>
      <c r="J2699">
        <v>183</v>
      </c>
      <c r="K2699">
        <v>483.6</v>
      </c>
      <c r="L2699">
        <v>4</v>
      </c>
      <c r="M2699">
        <v>17409.599999999999</v>
      </c>
      <c r="N2699">
        <v>10721.556</v>
      </c>
      <c r="O2699">
        <v>2680.3890000000001</v>
      </c>
      <c r="P2699">
        <v>120.9</v>
      </c>
      <c r="Q2699">
        <v>36</v>
      </c>
      <c r="R2699">
        <v>6688.0439999999999</v>
      </c>
      <c r="S2699">
        <v>2018</v>
      </c>
      <c r="T2699">
        <v>8</v>
      </c>
      <c r="U2699">
        <v>32</v>
      </c>
    </row>
    <row r="2700" spans="1:21" x14ac:dyDescent="0.3">
      <c r="A2700" s="5" t="s">
        <v>168</v>
      </c>
      <c r="B2700" s="5" t="s">
        <v>206</v>
      </c>
      <c r="C2700" s="5" t="s">
        <v>106</v>
      </c>
      <c r="D2700" s="5" t="s">
        <v>317</v>
      </c>
      <c r="E2700" s="5" t="s">
        <v>172</v>
      </c>
      <c r="F2700" s="6">
        <v>43323</v>
      </c>
      <c r="G2700" s="5" t="s">
        <v>148</v>
      </c>
      <c r="H2700" s="5" t="s">
        <v>173</v>
      </c>
      <c r="I2700">
        <v>43140</v>
      </c>
      <c r="J2700">
        <v>183</v>
      </c>
      <c r="K2700">
        <v>133.5</v>
      </c>
      <c r="L2700">
        <v>1</v>
      </c>
      <c r="M2700">
        <v>4806</v>
      </c>
      <c r="N2700">
        <v>2400.337</v>
      </c>
      <c r="O2700">
        <v>2400.337</v>
      </c>
      <c r="P2700">
        <v>133.5</v>
      </c>
      <c r="Q2700">
        <v>36</v>
      </c>
      <c r="R2700">
        <v>2405.663</v>
      </c>
      <c r="S2700">
        <v>2018</v>
      </c>
      <c r="T2700">
        <v>8</v>
      </c>
      <c r="U2700">
        <v>32</v>
      </c>
    </row>
    <row r="2701" spans="1:21" x14ac:dyDescent="0.3">
      <c r="A2701" s="5" t="s">
        <v>168</v>
      </c>
      <c r="B2701" s="5" t="s">
        <v>206</v>
      </c>
      <c r="C2701" s="5" t="s">
        <v>115</v>
      </c>
      <c r="D2701" s="5" t="s">
        <v>319</v>
      </c>
      <c r="E2701" s="5" t="s">
        <v>172</v>
      </c>
      <c r="F2701" s="6">
        <v>43323</v>
      </c>
      <c r="G2701" s="5" t="s">
        <v>148</v>
      </c>
      <c r="H2701" s="5" t="s">
        <v>240</v>
      </c>
      <c r="I2701">
        <v>43142</v>
      </c>
      <c r="J2701">
        <v>181</v>
      </c>
      <c r="K2701">
        <v>675</v>
      </c>
      <c r="L2701">
        <v>5</v>
      </c>
      <c r="M2701">
        <v>23287.5</v>
      </c>
      <c r="N2701">
        <v>12961.293</v>
      </c>
      <c r="O2701">
        <v>2592.259</v>
      </c>
      <c r="P2701">
        <v>135</v>
      </c>
      <c r="Q2701">
        <v>34.5</v>
      </c>
      <c r="R2701">
        <v>10326.207</v>
      </c>
      <c r="S2701">
        <v>2018</v>
      </c>
      <c r="T2701">
        <v>8</v>
      </c>
      <c r="U2701">
        <v>32</v>
      </c>
    </row>
    <row r="2702" spans="1:21" x14ac:dyDescent="0.3">
      <c r="A2702" s="5" t="s">
        <v>168</v>
      </c>
      <c r="B2702" s="5" t="s">
        <v>206</v>
      </c>
      <c r="C2702" s="5" t="s">
        <v>115</v>
      </c>
      <c r="D2702" s="5" t="s">
        <v>319</v>
      </c>
      <c r="E2702" s="5" t="s">
        <v>172</v>
      </c>
      <c r="F2702" s="6">
        <v>43323</v>
      </c>
      <c r="G2702" s="5" t="s">
        <v>148</v>
      </c>
      <c r="H2702" s="5" t="s">
        <v>173</v>
      </c>
      <c r="I2702">
        <v>43142</v>
      </c>
      <c r="J2702">
        <v>181</v>
      </c>
      <c r="K2702">
        <v>1202</v>
      </c>
      <c r="L2702">
        <v>10</v>
      </c>
      <c r="M2702">
        <v>43272</v>
      </c>
      <c r="N2702">
        <v>25922.585999999999</v>
      </c>
      <c r="O2702">
        <v>2592.259</v>
      </c>
      <c r="P2702">
        <v>120.2</v>
      </c>
      <c r="Q2702">
        <v>36</v>
      </c>
      <c r="R2702">
        <v>17349.414000000001</v>
      </c>
      <c r="S2702">
        <v>2018</v>
      </c>
      <c r="T2702">
        <v>8</v>
      </c>
      <c r="U2702">
        <v>32</v>
      </c>
    </row>
    <row r="2703" spans="1:21" x14ac:dyDescent="0.3">
      <c r="A2703" s="5" t="s">
        <v>168</v>
      </c>
      <c r="B2703" s="5" t="s">
        <v>206</v>
      </c>
      <c r="C2703" s="5" t="s">
        <v>115</v>
      </c>
      <c r="D2703" s="5" t="s">
        <v>319</v>
      </c>
      <c r="E2703" s="5" t="s">
        <v>172</v>
      </c>
      <c r="F2703" s="6">
        <v>43323</v>
      </c>
      <c r="G2703" s="5" t="s">
        <v>148</v>
      </c>
      <c r="H2703" s="5" t="s">
        <v>178</v>
      </c>
      <c r="I2703">
        <v>43142</v>
      </c>
      <c r="J2703">
        <v>181</v>
      </c>
      <c r="K2703">
        <v>228.6</v>
      </c>
      <c r="L2703">
        <v>2</v>
      </c>
      <c r="M2703">
        <v>7886.7</v>
      </c>
      <c r="N2703">
        <v>5184.5169999999998</v>
      </c>
      <c r="O2703">
        <v>2592.259</v>
      </c>
      <c r="P2703">
        <v>114.3</v>
      </c>
      <c r="Q2703">
        <v>34.5</v>
      </c>
      <c r="R2703">
        <v>2702.183</v>
      </c>
      <c r="S2703">
        <v>2018</v>
      </c>
      <c r="T2703">
        <v>8</v>
      </c>
      <c r="U2703">
        <v>32</v>
      </c>
    </row>
    <row r="2704" spans="1:21" x14ac:dyDescent="0.3">
      <c r="A2704" s="5" t="s">
        <v>168</v>
      </c>
      <c r="B2704" s="5" t="s">
        <v>206</v>
      </c>
      <c r="C2704" s="5" t="s">
        <v>115</v>
      </c>
      <c r="D2704" s="5" t="s">
        <v>319</v>
      </c>
      <c r="E2704" s="5" t="s">
        <v>172</v>
      </c>
      <c r="F2704" s="6">
        <v>43323</v>
      </c>
      <c r="G2704" s="5" t="s">
        <v>148</v>
      </c>
      <c r="H2704" s="5" t="s">
        <v>198</v>
      </c>
      <c r="I2704">
        <v>43142</v>
      </c>
      <c r="J2704">
        <v>181</v>
      </c>
      <c r="K2704">
        <v>396.8</v>
      </c>
      <c r="L2704">
        <v>3</v>
      </c>
      <c r="M2704">
        <v>13689.6</v>
      </c>
      <c r="N2704">
        <v>7776.7759999999998</v>
      </c>
      <c r="O2704">
        <v>2592.259</v>
      </c>
      <c r="P2704">
        <v>132.26666666666668</v>
      </c>
      <c r="Q2704">
        <v>34.5</v>
      </c>
      <c r="R2704">
        <v>5912.8239999999996</v>
      </c>
      <c r="S2704">
        <v>2018</v>
      </c>
      <c r="T2704">
        <v>8</v>
      </c>
      <c r="U2704">
        <v>32</v>
      </c>
    </row>
    <row r="2705" spans="1:21" x14ac:dyDescent="0.3">
      <c r="A2705" s="5" t="s">
        <v>168</v>
      </c>
      <c r="B2705" s="5" t="s">
        <v>206</v>
      </c>
      <c r="C2705" s="5" t="s">
        <v>115</v>
      </c>
      <c r="D2705" s="5" t="s">
        <v>319</v>
      </c>
      <c r="E2705" s="5" t="s">
        <v>172</v>
      </c>
      <c r="F2705" s="6">
        <v>43323</v>
      </c>
      <c r="G2705" s="5" t="s">
        <v>148</v>
      </c>
      <c r="H2705" s="5" t="s">
        <v>197</v>
      </c>
      <c r="I2705">
        <v>43142</v>
      </c>
      <c r="J2705">
        <v>181</v>
      </c>
      <c r="K2705">
        <v>767.2</v>
      </c>
      <c r="L2705">
        <v>6</v>
      </c>
      <c r="M2705">
        <v>26468.400000000001</v>
      </c>
      <c r="N2705">
        <v>15553.552</v>
      </c>
      <c r="O2705">
        <v>2592.259</v>
      </c>
      <c r="P2705">
        <v>127.86666666666667</v>
      </c>
      <c r="Q2705">
        <v>34.5</v>
      </c>
      <c r="R2705">
        <v>10914.848</v>
      </c>
      <c r="S2705">
        <v>2018</v>
      </c>
      <c r="T2705">
        <v>8</v>
      </c>
      <c r="U2705">
        <v>32</v>
      </c>
    </row>
    <row r="2706" spans="1:21" x14ac:dyDescent="0.3">
      <c r="A2706" s="5" t="s">
        <v>168</v>
      </c>
      <c r="B2706" s="5" t="s">
        <v>206</v>
      </c>
      <c r="C2706" s="5" t="s">
        <v>115</v>
      </c>
      <c r="D2706" s="5" t="s">
        <v>319</v>
      </c>
      <c r="E2706" s="5" t="s">
        <v>172</v>
      </c>
      <c r="F2706" s="6">
        <v>43323</v>
      </c>
      <c r="G2706" s="5" t="s">
        <v>148</v>
      </c>
      <c r="H2706" s="5" t="s">
        <v>209</v>
      </c>
      <c r="I2706">
        <v>43142</v>
      </c>
      <c r="J2706">
        <v>181</v>
      </c>
      <c r="K2706">
        <v>361.4</v>
      </c>
      <c r="L2706">
        <v>3</v>
      </c>
      <c r="M2706">
        <v>12468.3</v>
      </c>
      <c r="N2706">
        <v>7776.7759999999998</v>
      </c>
      <c r="O2706">
        <v>2592.259</v>
      </c>
      <c r="P2706">
        <v>120.46666666666665</v>
      </c>
      <c r="Q2706">
        <v>34.5</v>
      </c>
      <c r="R2706">
        <v>4691.5240000000003</v>
      </c>
      <c r="S2706">
        <v>2018</v>
      </c>
      <c r="T2706">
        <v>8</v>
      </c>
      <c r="U2706">
        <v>32</v>
      </c>
    </row>
    <row r="2707" spans="1:21" x14ac:dyDescent="0.3">
      <c r="A2707" s="5" t="s">
        <v>168</v>
      </c>
      <c r="B2707" s="5" t="s">
        <v>206</v>
      </c>
      <c r="C2707" s="5" t="s">
        <v>115</v>
      </c>
      <c r="D2707" s="5" t="s">
        <v>319</v>
      </c>
      <c r="E2707" s="5" t="s">
        <v>172</v>
      </c>
      <c r="F2707" s="6">
        <v>43323</v>
      </c>
      <c r="G2707" s="5" t="s">
        <v>148</v>
      </c>
      <c r="H2707" s="5" t="s">
        <v>311</v>
      </c>
      <c r="I2707">
        <v>43142</v>
      </c>
      <c r="J2707">
        <v>181</v>
      </c>
      <c r="K2707">
        <v>107.6</v>
      </c>
      <c r="L2707">
        <v>1</v>
      </c>
      <c r="M2707">
        <v>3712.2</v>
      </c>
      <c r="N2707">
        <v>2592.259</v>
      </c>
      <c r="O2707">
        <v>2592.259</v>
      </c>
      <c r="P2707">
        <v>107.6</v>
      </c>
      <c r="Q2707">
        <v>34.5</v>
      </c>
      <c r="R2707">
        <v>1119.941</v>
      </c>
      <c r="S2707">
        <v>2018</v>
      </c>
      <c r="T2707">
        <v>8</v>
      </c>
      <c r="U2707">
        <v>32</v>
      </c>
    </row>
    <row r="2708" spans="1:21" x14ac:dyDescent="0.3">
      <c r="A2708" s="5" t="s">
        <v>168</v>
      </c>
      <c r="B2708" s="5" t="s">
        <v>206</v>
      </c>
      <c r="C2708" s="5" t="s">
        <v>115</v>
      </c>
      <c r="D2708" s="5" t="s">
        <v>319</v>
      </c>
      <c r="E2708" s="5" t="s">
        <v>172</v>
      </c>
      <c r="F2708" s="6">
        <v>43323</v>
      </c>
      <c r="G2708" s="5" t="s">
        <v>148</v>
      </c>
      <c r="H2708" s="5" t="s">
        <v>208</v>
      </c>
      <c r="I2708">
        <v>43142</v>
      </c>
      <c r="J2708">
        <v>181</v>
      </c>
      <c r="K2708">
        <v>102.6</v>
      </c>
      <c r="L2708">
        <v>1</v>
      </c>
      <c r="M2708">
        <v>3539.7</v>
      </c>
      <c r="N2708">
        <v>2592.259</v>
      </c>
      <c r="O2708">
        <v>2592.259</v>
      </c>
      <c r="P2708">
        <v>102.6</v>
      </c>
      <c r="Q2708">
        <v>34.5</v>
      </c>
      <c r="R2708">
        <v>947.44100000000003</v>
      </c>
      <c r="S2708">
        <v>2018</v>
      </c>
      <c r="T2708">
        <v>8</v>
      </c>
      <c r="U2708">
        <v>32</v>
      </c>
    </row>
    <row r="2709" spans="1:21" x14ac:dyDescent="0.3">
      <c r="A2709" s="5" t="s">
        <v>168</v>
      </c>
      <c r="B2709" s="5" t="s">
        <v>206</v>
      </c>
      <c r="C2709" s="5" t="s">
        <v>115</v>
      </c>
      <c r="D2709" s="5" t="s">
        <v>319</v>
      </c>
      <c r="E2709" s="5" t="s">
        <v>172</v>
      </c>
      <c r="F2709" s="6">
        <v>43323</v>
      </c>
      <c r="G2709" s="5" t="s">
        <v>148</v>
      </c>
      <c r="H2709" s="5" t="s">
        <v>235</v>
      </c>
      <c r="I2709">
        <v>43142</v>
      </c>
      <c r="J2709">
        <v>181</v>
      </c>
      <c r="K2709">
        <v>103</v>
      </c>
      <c r="L2709">
        <v>1</v>
      </c>
      <c r="M2709">
        <v>3553.5</v>
      </c>
      <c r="N2709">
        <v>2592.259</v>
      </c>
      <c r="O2709">
        <v>2592.259</v>
      </c>
      <c r="P2709">
        <v>103</v>
      </c>
      <c r="Q2709">
        <v>34.5</v>
      </c>
      <c r="R2709">
        <v>961.24099999999999</v>
      </c>
      <c r="S2709">
        <v>2018</v>
      </c>
      <c r="T2709">
        <v>8</v>
      </c>
      <c r="U2709">
        <v>32</v>
      </c>
    </row>
    <row r="2710" spans="1:21" x14ac:dyDescent="0.3">
      <c r="A2710" s="5" t="s">
        <v>168</v>
      </c>
      <c r="B2710" s="5" t="s">
        <v>206</v>
      </c>
      <c r="C2710" s="5" t="s">
        <v>115</v>
      </c>
      <c r="D2710" s="5" t="s">
        <v>319</v>
      </c>
      <c r="E2710" s="5" t="s">
        <v>172</v>
      </c>
      <c r="F2710" s="6">
        <v>43323</v>
      </c>
      <c r="G2710" s="5" t="s">
        <v>148</v>
      </c>
      <c r="H2710" s="5" t="s">
        <v>201</v>
      </c>
      <c r="I2710">
        <v>43142</v>
      </c>
      <c r="J2710">
        <v>181</v>
      </c>
      <c r="K2710">
        <v>225</v>
      </c>
      <c r="L2710">
        <v>2</v>
      </c>
      <c r="M2710">
        <v>7762.5</v>
      </c>
      <c r="N2710">
        <v>5184.5169999999998</v>
      </c>
      <c r="O2710">
        <v>2592.259</v>
      </c>
      <c r="P2710">
        <v>112.5</v>
      </c>
      <c r="Q2710">
        <v>34.5</v>
      </c>
      <c r="R2710">
        <v>2577.9830000000002</v>
      </c>
      <c r="S2710">
        <v>2018</v>
      </c>
      <c r="T2710">
        <v>8</v>
      </c>
      <c r="U2710">
        <v>32</v>
      </c>
    </row>
    <row r="2711" spans="1:21" x14ac:dyDescent="0.3">
      <c r="A2711" s="5" t="s">
        <v>168</v>
      </c>
      <c r="B2711" s="5" t="s">
        <v>206</v>
      </c>
      <c r="C2711" s="5" t="s">
        <v>115</v>
      </c>
      <c r="D2711" s="5" t="s">
        <v>319</v>
      </c>
      <c r="E2711" s="5" t="s">
        <v>172</v>
      </c>
      <c r="F2711" s="6">
        <v>43323</v>
      </c>
      <c r="G2711" s="5" t="s">
        <v>148</v>
      </c>
      <c r="H2711" s="5" t="s">
        <v>204</v>
      </c>
      <c r="I2711">
        <v>43142</v>
      </c>
      <c r="J2711">
        <v>181</v>
      </c>
      <c r="K2711">
        <v>467</v>
      </c>
      <c r="L2711">
        <v>4</v>
      </c>
      <c r="M2711">
        <v>16111.5</v>
      </c>
      <c r="N2711">
        <v>10369.035</v>
      </c>
      <c r="O2711">
        <v>2592.259</v>
      </c>
      <c r="P2711">
        <v>116.75</v>
      </c>
      <c r="Q2711">
        <v>34.5</v>
      </c>
      <c r="R2711">
        <v>5742.4650000000001</v>
      </c>
      <c r="S2711">
        <v>2018</v>
      </c>
      <c r="T2711">
        <v>8</v>
      </c>
      <c r="U2711">
        <v>32</v>
      </c>
    </row>
    <row r="2712" spans="1:21" x14ac:dyDescent="0.3">
      <c r="A2712" s="5" t="s">
        <v>168</v>
      </c>
      <c r="B2712" s="5" t="s">
        <v>206</v>
      </c>
      <c r="C2712" s="5" t="s">
        <v>115</v>
      </c>
      <c r="D2712" s="5" t="s">
        <v>319</v>
      </c>
      <c r="E2712" s="5" t="s">
        <v>172</v>
      </c>
      <c r="F2712" s="6">
        <v>43323</v>
      </c>
      <c r="G2712" s="5" t="s">
        <v>148</v>
      </c>
      <c r="H2712" s="5" t="s">
        <v>202</v>
      </c>
      <c r="I2712">
        <v>43142</v>
      </c>
      <c r="J2712">
        <v>181</v>
      </c>
      <c r="K2712">
        <v>125</v>
      </c>
      <c r="L2712">
        <v>1</v>
      </c>
      <c r="M2712">
        <v>4312.5</v>
      </c>
      <c r="N2712">
        <v>2592.259</v>
      </c>
      <c r="O2712">
        <v>2592.259</v>
      </c>
      <c r="P2712">
        <v>125</v>
      </c>
      <c r="Q2712">
        <v>34.5</v>
      </c>
      <c r="R2712">
        <v>1720.241</v>
      </c>
      <c r="S2712">
        <v>2018</v>
      </c>
      <c r="T2712">
        <v>8</v>
      </c>
      <c r="U2712">
        <v>32</v>
      </c>
    </row>
    <row r="2713" spans="1:21" x14ac:dyDescent="0.3">
      <c r="A2713" s="5" t="s">
        <v>168</v>
      </c>
      <c r="B2713" s="5" t="s">
        <v>206</v>
      </c>
      <c r="C2713" s="5" t="s">
        <v>115</v>
      </c>
      <c r="D2713" s="5" t="s">
        <v>319</v>
      </c>
      <c r="E2713" s="5" t="s">
        <v>172</v>
      </c>
      <c r="F2713" s="6">
        <v>43323</v>
      </c>
      <c r="G2713" s="5" t="s">
        <v>148</v>
      </c>
      <c r="H2713" s="5" t="s">
        <v>218</v>
      </c>
      <c r="I2713">
        <v>43142</v>
      </c>
      <c r="J2713">
        <v>181</v>
      </c>
      <c r="K2713">
        <v>534</v>
      </c>
      <c r="L2713">
        <v>5</v>
      </c>
      <c r="M2713">
        <v>18423</v>
      </c>
      <c r="N2713">
        <v>12961.293</v>
      </c>
      <c r="O2713">
        <v>2592.259</v>
      </c>
      <c r="P2713">
        <v>106.8</v>
      </c>
      <c r="Q2713">
        <v>34.5</v>
      </c>
      <c r="R2713">
        <v>5461.7070000000003</v>
      </c>
      <c r="S2713">
        <v>2018</v>
      </c>
      <c r="T2713">
        <v>8</v>
      </c>
      <c r="U2713">
        <v>32</v>
      </c>
    </row>
    <row r="2714" spans="1:21" x14ac:dyDescent="0.3">
      <c r="A2714" s="5" t="s">
        <v>168</v>
      </c>
      <c r="B2714" s="5" t="s">
        <v>206</v>
      </c>
      <c r="C2714" s="5" t="s">
        <v>115</v>
      </c>
      <c r="D2714" s="5" t="s">
        <v>319</v>
      </c>
      <c r="E2714" s="5" t="s">
        <v>172</v>
      </c>
      <c r="F2714" s="6">
        <v>43323</v>
      </c>
      <c r="G2714" s="5" t="s">
        <v>148</v>
      </c>
      <c r="H2714" s="5" t="s">
        <v>216</v>
      </c>
      <c r="I2714">
        <v>43142</v>
      </c>
      <c r="J2714">
        <v>181</v>
      </c>
      <c r="K2714">
        <v>124</v>
      </c>
      <c r="L2714">
        <v>1</v>
      </c>
      <c r="M2714">
        <v>4278</v>
      </c>
      <c r="N2714">
        <v>2592.259</v>
      </c>
      <c r="O2714">
        <v>2592.259</v>
      </c>
      <c r="P2714">
        <v>124</v>
      </c>
      <c r="Q2714">
        <v>34.5</v>
      </c>
      <c r="R2714">
        <v>1685.741</v>
      </c>
      <c r="S2714">
        <v>2018</v>
      </c>
      <c r="T2714">
        <v>8</v>
      </c>
      <c r="U2714">
        <v>32</v>
      </c>
    </row>
    <row r="2715" spans="1:21" x14ac:dyDescent="0.3">
      <c r="A2715" s="5" t="s">
        <v>168</v>
      </c>
      <c r="B2715" s="5" t="s">
        <v>206</v>
      </c>
      <c r="C2715" s="5" t="s">
        <v>115</v>
      </c>
      <c r="D2715" s="5" t="s">
        <v>319</v>
      </c>
      <c r="E2715" s="5" t="s">
        <v>172</v>
      </c>
      <c r="F2715" s="6">
        <v>43323</v>
      </c>
      <c r="G2715" s="5" t="s">
        <v>148</v>
      </c>
      <c r="H2715" s="5" t="s">
        <v>226</v>
      </c>
      <c r="I2715">
        <v>43142</v>
      </c>
      <c r="J2715">
        <v>181</v>
      </c>
      <c r="K2715">
        <v>465</v>
      </c>
      <c r="L2715">
        <v>4</v>
      </c>
      <c r="M2715">
        <v>16042.5</v>
      </c>
      <c r="N2715">
        <v>10369.035</v>
      </c>
      <c r="O2715">
        <v>2592.259</v>
      </c>
      <c r="P2715">
        <v>116.25</v>
      </c>
      <c r="Q2715">
        <v>34.5</v>
      </c>
      <c r="R2715">
        <v>5673.4650000000001</v>
      </c>
      <c r="S2715">
        <v>2018</v>
      </c>
      <c r="T2715">
        <v>8</v>
      </c>
      <c r="U2715">
        <v>32</v>
      </c>
    </row>
    <row r="2716" spans="1:21" x14ac:dyDescent="0.3">
      <c r="A2716" s="5" t="s">
        <v>168</v>
      </c>
      <c r="B2716" s="5" t="s">
        <v>206</v>
      </c>
      <c r="C2716" s="5" t="s">
        <v>115</v>
      </c>
      <c r="D2716" s="5" t="s">
        <v>319</v>
      </c>
      <c r="E2716" s="5" t="s">
        <v>172</v>
      </c>
      <c r="F2716" s="6">
        <v>43323</v>
      </c>
      <c r="G2716" s="5" t="s">
        <v>148</v>
      </c>
      <c r="H2716" s="5" t="s">
        <v>191</v>
      </c>
      <c r="I2716">
        <v>43142</v>
      </c>
      <c r="J2716">
        <v>181</v>
      </c>
      <c r="K2716">
        <v>616</v>
      </c>
      <c r="L2716">
        <v>5</v>
      </c>
      <c r="M2716">
        <v>21252</v>
      </c>
      <c r="N2716">
        <v>12961.293</v>
      </c>
      <c r="O2716">
        <v>2592.259</v>
      </c>
      <c r="P2716">
        <v>123.2</v>
      </c>
      <c r="Q2716">
        <v>34.5</v>
      </c>
      <c r="R2716">
        <v>8290.7070000000003</v>
      </c>
      <c r="S2716">
        <v>2018</v>
      </c>
      <c r="T2716">
        <v>8</v>
      </c>
      <c r="U2716">
        <v>32</v>
      </c>
    </row>
    <row r="2717" spans="1:21" x14ac:dyDescent="0.3">
      <c r="A2717" s="5" t="s">
        <v>168</v>
      </c>
      <c r="B2717" s="5" t="s">
        <v>206</v>
      </c>
      <c r="C2717" s="5" t="s">
        <v>115</v>
      </c>
      <c r="D2717" s="5" t="s">
        <v>319</v>
      </c>
      <c r="E2717" s="5" t="s">
        <v>172</v>
      </c>
      <c r="F2717" s="6">
        <v>43323</v>
      </c>
      <c r="G2717" s="5" t="s">
        <v>148</v>
      </c>
      <c r="H2717" s="5" t="s">
        <v>187</v>
      </c>
      <c r="I2717">
        <v>43142</v>
      </c>
      <c r="J2717">
        <v>181</v>
      </c>
      <c r="K2717">
        <v>128</v>
      </c>
      <c r="L2717">
        <v>1</v>
      </c>
      <c r="M2717">
        <v>4416</v>
      </c>
      <c r="N2717">
        <v>2592.259</v>
      </c>
      <c r="O2717">
        <v>2592.259</v>
      </c>
      <c r="P2717">
        <v>128</v>
      </c>
      <c r="Q2717">
        <v>34.5</v>
      </c>
      <c r="R2717">
        <v>1823.741</v>
      </c>
      <c r="S2717">
        <v>2018</v>
      </c>
      <c r="T2717">
        <v>8</v>
      </c>
      <c r="U2717">
        <v>32</v>
      </c>
    </row>
    <row r="2718" spans="1:21" x14ac:dyDescent="0.3">
      <c r="A2718" s="5" t="s">
        <v>168</v>
      </c>
      <c r="B2718" s="5" t="s">
        <v>206</v>
      </c>
      <c r="C2718" s="5" t="s">
        <v>115</v>
      </c>
      <c r="D2718" s="5" t="s">
        <v>319</v>
      </c>
      <c r="E2718" s="5" t="s">
        <v>172</v>
      </c>
      <c r="F2718" s="6">
        <v>43323</v>
      </c>
      <c r="G2718" s="5" t="s">
        <v>148</v>
      </c>
      <c r="H2718" s="5" t="s">
        <v>203</v>
      </c>
      <c r="I2718">
        <v>43142</v>
      </c>
      <c r="J2718">
        <v>181</v>
      </c>
      <c r="K2718">
        <v>216</v>
      </c>
      <c r="L2718">
        <v>2</v>
      </c>
      <c r="M2718">
        <v>7452</v>
      </c>
      <c r="N2718">
        <v>5184.5169999999998</v>
      </c>
      <c r="O2718">
        <v>2592.259</v>
      </c>
      <c r="P2718">
        <v>108</v>
      </c>
      <c r="Q2718">
        <v>34.5</v>
      </c>
      <c r="R2718">
        <v>2267.4830000000002</v>
      </c>
      <c r="S2718">
        <v>2018</v>
      </c>
      <c r="T2718">
        <v>8</v>
      </c>
      <c r="U2718">
        <v>32</v>
      </c>
    </row>
    <row r="2719" spans="1:21" x14ac:dyDescent="0.3">
      <c r="A2719" s="5" t="s">
        <v>168</v>
      </c>
      <c r="B2719" s="5" t="s">
        <v>206</v>
      </c>
      <c r="C2719" s="5" t="s">
        <v>115</v>
      </c>
      <c r="D2719" s="5" t="s">
        <v>319</v>
      </c>
      <c r="E2719" s="5" t="s">
        <v>172</v>
      </c>
      <c r="F2719" s="6">
        <v>43323</v>
      </c>
      <c r="G2719" s="5" t="s">
        <v>148</v>
      </c>
      <c r="H2719" s="5" t="s">
        <v>237</v>
      </c>
      <c r="I2719">
        <v>43142</v>
      </c>
      <c r="J2719">
        <v>181</v>
      </c>
      <c r="K2719">
        <v>210</v>
      </c>
      <c r="L2719">
        <v>2</v>
      </c>
      <c r="M2719">
        <v>7245</v>
      </c>
      <c r="N2719">
        <v>5184.5169999999998</v>
      </c>
      <c r="O2719">
        <v>2592.259</v>
      </c>
      <c r="P2719">
        <v>105</v>
      </c>
      <c r="Q2719">
        <v>34.5</v>
      </c>
      <c r="R2719">
        <v>2060.4830000000002</v>
      </c>
      <c r="S2719">
        <v>2018</v>
      </c>
      <c r="T2719">
        <v>8</v>
      </c>
      <c r="U2719">
        <v>32</v>
      </c>
    </row>
    <row r="2720" spans="1:21" x14ac:dyDescent="0.3">
      <c r="A2720" s="5" t="s">
        <v>168</v>
      </c>
      <c r="B2720" s="5" t="s">
        <v>206</v>
      </c>
      <c r="C2720" s="5" t="s">
        <v>115</v>
      </c>
      <c r="D2720" s="5" t="s">
        <v>319</v>
      </c>
      <c r="E2720" s="5" t="s">
        <v>172</v>
      </c>
      <c r="F2720" s="6">
        <v>43323</v>
      </c>
      <c r="G2720" s="5" t="s">
        <v>148</v>
      </c>
      <c r="H2720" s="5" t="s">
        <v>180</v>
      </c>
      <c r="I2720">
        <v>43142</v>
      </c>
      <c r="J2720">
        <v>181</v>
      </c>
      <c r="K2720">
        <v>225</v>
      </c>
      <c r="L2720">
        <v>2</v>
      </c>
      <c r="M2720">
        <v>7762.5</v>
      </c>
      <c r="N2720">
        <v>5184.5169999999998</v>
      </c>
      <c r="O2720">
        <v>2592.259</v>
      </c>
      <c r="P2720">
        <v>112.5</v>
      </c>
      <c r="Q2720">
        <v>34.5</v>
      </c>
      <c r="R2720">
        <v>2577.9830000000002</v>
      </c>
      <c r="S2720">
        <v>2018</v>
      </c>
      <c r="T2720">
        <v>8</v>
      </c>
      <c r="U2720">
        <v>32</v>
      </c>
    </row>
    <row r="2721" spans="1:21" x14ac:dyDescent="0.3">
      <c r="A2721" s="5" t="s">
        <v>168</v>
      </c>
      <c r="B2721" s="5" t="s">
        <v>206</v>
      </c>
      <c r="C2721" s="5" t="s">
        <v>115</v>
      </c>
      <c r="D2721" s="5" t="s">
        <v>319</v>
      </c>
      <c r="E2721" s="5" t="s">
        <v>172</v>
      </c>
      <c r="F2721" s="6">
        <v>43323</v>
      </c>
      <c r="G2721" s="5" t="s">
        <v>148</v>
      </c>
      <c r="H2721" s="5" t="s">
        <v>221</v>
      </c>
      <c r="I2721">
        <v>43142</v>
      </c>
      <c r="J2721">
        <v>181</v>
      </c>
      <c r="K2721">
        <v>110</v>
      </c>
      <c r="L2721">
        <v>1</v>
      </c>
      <c r="M2721">
        <v>3795</v>
      </c>
      <c r="N2721">
        <v>2592.259</v>
      </c>
      <c r="O2721">
        <v>2592.259</v>
      </c>
      <c r="P2721">
        <v>110</v>
      </c>
      <c r="Q2721">
        <v>34.5</v>
      </c>
      <c r="R2721">
        <v>1202.741</v>
      </c>
      <c r="S2721">
        <v>2018</v>
      </c>
      <c r="T2721">
        <v>8</v>
      </c>
      <c r="U2721">
        <v>32</v>
      </c>
    </row>
    <row r="2722" spans="1:21" x14ac:dyDescent="0.3">
      <c r="A2722" s="5" t="s">
        <v>168</v>
      </c>
      <c r="B2722" s="5" t="s">
        <v>206</v>
      </c>
      <c r="C2722" s="5" t="s">
        <v>115</v>
      </c>
      <c r="D2722" s="5" t="s">
        <v>319</v>
      </c>
      <c r="E2722" s="5" t="s">
        <v>172</v>
      </c>
      <c r="F2722" s="6">
        <v>43323</v>
      </c>
      <c r="G2722" s="5" t="s">
        <v>148</v>
      </c>
      <c r="H2722" s="5" t="s">
        <v>205</v>
      </c>
      <c r="I2722">
        <v>43142</v>
      </c>
      <c r="J2722">
        <v>181</v>
      </c>
      <c r="K2722">
        <v>230</v>
      </c>
      <c r="L2722">
        <v>3</v>
      </c>
      <c r="M2722">
        <v>11730</v>
      </c>
      <c r="N2722">
        <v>7776.7759999999998</v>
      </c>
      <c r="O2722">
        <v>2592.259</v>
      </c>
      <c r="P2722">
        <v>76.666666666666671</v>
      </c>
      <c r="Q2722">
        <v>51</v>
      </c>
      <c r="R2722">
        <v>3953.2240000000002</v>
      </c>
      <c r="S2722">
        <v>2018</v>
      </c>
      <c r="T2722">
        <v>8</v>
      </c>
      <c r="U2722">
        <v>32</v>
      </c>
    </row>
    <row r="2723" spans="1:21" x14ac:dyDescent="0.3">
      <c r="A2723" s="5" t="s">
        <v>168</v>
      </c>
      <c r="B2723" s="5" t="s">
        <v>206</v>
      </c>
      <c r="C2723" s="5" t="s">
        <v>115</v>
      </c>
      <c r="D2723" s="5" t="s">
        <v>319</v>
      </c>
      <c r="E2723" s="5" t="s">
        <v>172</v>
      </c>
      <c r="F2723" s="6">
        <v>43323</v>
      </c>
      <c r="G2723" s="5" t="s">
        <v>148</v>
      </c>
      <c r="H2723" s="5" t="s">
        <v>181</v>
      </c>
      <c r="I2723">
        <v>43142</v>
      </c>
      <c r="J2723">
        <v>181</v>
      </c>
      <c r="K2723">
        <v>230</v>
      </c>
      <c r="L2723">
        <v>2</v>
      </c>
      <c r="M2723">
        <v>7935</v>
      </c>
      <c r="N2723">
        <v>5184.5169999999998</v>
      </c>
      <c r="O2723">
        <v>2592.259</v>
      </c>
      <c r="P2723">
        <v>115</v>
      </c>
      <c r="Q2723">
        <v>34.5</v>
      </c>
      <c r="R2723">
        <v>2750.4830000000002</v>
      </c>
      <c r="S2723">
        <v>2018</v>
      </c>
      <c r="T2723">
        <v>8</v>
      </c>
      <c r="U2723">
        <v>32</v>
      </c>
    </row>
    <row r="2724" spans="1:21" x14ac:dyDescent="0.3">
      <c r="A2724" s="5" t="s">
        <v>168</v>
      </c>
      <c r="B2724" s="5" t="s">
        <v>206</v>
      </c>
      <c r="C2724" s="5" t="s">
        <v>115</v>
      </c>
      <c r="D2724" s="5" t="s">
        <v>319</v>
      </c>
      <c r="E2724" s="5" t="s">
        <v>172</v>
      </c>
      <c r="F2724" s="6">
        <v>43323</v>
      </c>
      <c r="G2724" s="5" t="s">
        <v>148</v>
      </c>
      <c r="H2724" s="5" t="s">
        <v>183</v>
      </c>
      <c r="I2724">
        <v>43142</v>
      </c>
      <c r="J2724">
        <v>181</v>
      </c>
      <c r="K2724">
        <v>638</v>
      </c>
      <c r="L2724">
        <v>5</v>
      </c>
      <c r="M2724">
        <v>22011</v>
      </c>
      <c r="N2724">
        <v>12961.293</v>
      </c>
      <c r="O2724">
        <v>2592.259</v>
      </c>
      <c r="P2724">
        <v>127.6</v>
      </c>
      <c r="Q2724">
        <v>34.5</v>
      </c>
      <c r="R2724">
        <v>9049.7070000000003</v>
      </c>
      <c r="S2724">
        <v>2018</v>
      </c>
      <c r="T2724">
        <v>8</v>
      </c>
      <c r="U2724">
        <v>32</v>
      </c>
    </row>
    <row r="2725" spans="1:21" x14ac:dyDescent="0.3">
      <c r="A2725" s="5" t="s">
        <v>168</v>
      </c>
      <c r="B2725" s="5" t="s">
        <v>206</v>
      </c>
      <c r="C2725" s="5" t="s">
        <v>115</v>
      </c>
      <c r="D2725" s="5" t="s">
        <v>319</v>
      </c>
      <c r="E2725" s="5" t="s">
        <v>172</v>
      </c>
      <c r="F2725" s="6">
        <v>43323</v>
      </c>
      <c r="G2725" s="5" t="s">
        <v>148</v>
      </c>
      <c r="H2725" s="5" t="s">
        <v>238</v>
      </c>
      <c r="I2725">
        <v>43142</v>
      </c>
      <c r="J2725">
        <v>181</v>
      </c>
      <c r="K2725">
        <v>124</v>
      </c>
      <c r="L2725">
        <v>1</v>
      </c>
      <c r="M2725">
        <v>4278</v>
      </c>
      <c r="N2725">
        <v>2592.259</v>
      </c>
      <c r="O2725">
        <v>2592.259</v>
      </c>
      <c r="P2725">
        <v>124</v>
      </c>
      <c r="Q2725">
        <v>34.5</v>
      </c>
      <c r="R2725">
        <v>1685.741</v>
      </c>
      <c r="S2725">
        <v>2018</v>
      </c>
      <c r="T2725">
        <v>8</v>
      </c>
      <c r="U2725">
        <v>32</v>
      </c>
    </row>
    <row r="2726" spans="1:21" x14ac:dyDescent="0.3">
      <c r="A2726" s="5" t="s">
        <v>168</v>
      </c>
      <c r="B2726" s="5" t="s">
        <v>206</v>
      </c>
      <c r="C2726" s="5" t="s">
        <v>115</v>
      </c>
      <c r="D2726" s="5" t="s">
        <v>319</v>
      </c>
      <c r="E2726" s="5" t="s">
        <v>172</v>
      </c>
      <c r="F2726" s="6">
        <v>43323</v>
      </c>
      <c r="G2726" s="5" t="s">
        <v>148</v>
      </c>
      <c r="H2726" s="5" t="s">
        <v>184</v>
      </c>
      <c r="I2726">
        <v>43142</v>
      </c>
      <c r="J2726">
        <v>181</v>
      </c>
      <c r="K2726">
        <v>3688</v>
      </c>
      <c r="L2726">
        <v>30</v>
      </c>
      <c r="M2726">
        <v>125392</v>
      </c>
      <c r="N2726">
        <v>77767.759000000005</v>
      </c>
      <c r="O2726">
        <v>2592.259</v>
      </c>
      <c r="P2726">
        <v>122.93333333333334</v>
      </c>
      <c r="Q2726">
        <v>34</v>
      </c>
      <c r="R2726">
        <v>47624.241000000002</v>
      </c>
      <c r="S2726">
        <v>2018</v>
      </c>
      <c r="T2726">
        <v>8</v>
      </c>
      <c r="U2726">
        <v>32</v>
      </c>
    </row>
    <row r="2727" spans="1:21" x14ac:dyDescent="0.3">
      <c r="A2727" s="5" t="s">
        <v>168</v>
      </c>
      <c r="B2727" s="5" t="s">
        <v>206</v>
      </c>
      <c r="C2727" s="5" t="s">
        <v>115</v>
      </c>
      <c r="D2727" s="5" t="s">
        <v>319</v>
      </c>
      <c r="E2727" s="5" t="s">
        <v>172</v>
      </c>
      <c r="F2727" s="6">
        <v>43323</v>
      </c>
      <c r="G2727" s="5" t="s">
        <v>148</v>
      </c>
      <c r="H2727" s="5" t="s">
        <v>269</v>
      </c>
      <c r="I2727">
        <v>43142</v>
      </c>
      <c r="J2727">
        <v>181</v>
      </c>
      <c r="K2727">
        <v>994</v>
      </c>
      <c r="L2727">
        <v>8</v>
      </c>
      <c r="M2727">
        <v>33796</v>
      </c>
      <c r="N2727">
        <v>20738.069</v>
      </c>
      <c r="O2727">
        <v>2592.259</v>
      </c>
      <c r="P2727">
        <v>124.25</v>
      </c>
      <c r="Q2727">
        <v>34</v>
      </c>
      <c r="R2727">
        <v>13057.931</v>
      </c>
      <c r="S2727">
        <v>2018</v>
      </c>
      <c r="T2727">
        <v>8</v>
      </c>
      <c r="U2727">
        <v>32</v>
      </c>
    </row>
    <row r="2728" spans="1:21" x14ac:dyDescent="0.3">
      <c r="A2728" s="5" t="s">
        <v>168</v>
      </c>
      <c r="B2728" s="5" t="s">
        <v>175</v>
      </c>
      <c r="C2728" s="5" t="s">
        <v>89</v>
      </c>
      <c r="D2728" s="5" t="s">
        <v>316</v>
      </c>
      <c r="E2728" s="5" t="s">
        <v>172</v>
      </c>
      <c r="F2728" s="6">
        <v>43325</v>
      </c>
      <c r="G2728" s="5" t="s">
        <v>148</v>
      </c>
      <c r="H2728" s="5" t="s">
        <v>264</v>
      </c>
      <c r="I2728">
        <v>43162</v>
      </c>
      <c r="J2728">
        <v>163</v>
      </c>
      <c r="K2728">
        <v>1610</v>
      </c>
      <c r="L2728">
        <v>15</v>
      </c>
      <c r="M2728">
        <v>55545</v>
      </c>
      <c r="N2728">
        <v>34182.699000000001</v>
      </c>
      <c r="O2728">
        <v>2278.8470000000002</v>
      </c>
      <c r="P2728">
        <v>107.33333333333333</v>
      </c>
      <c r="Q2728">
        <v>34.5</v>
      </c>
      <c r="R2728">
        <v>21362.300999999999</v>
      </c>
      <c r="S2728">
        <v>2018</v>
      </c>
      <c r="T2728">
        <v>8</v>
      </c>
      <c r="U2728">
        <v>33</v>
      </c>
    </row>
    <row r="2729" spans="1:21" x14ac:dyDescent="0.3">
      <c r="A2729" s="5" t="s">
        <v>168</v>
      </c>
      <c r="B2729" s="5" t="s">
        <v>169</v>
      </c>
      <c r="C2729" s="5" t="s">
        <v>170</v>
      </c>
      <c r="D2729" s="5" t="s">
        <v>295</v>
      </c>
      <c r="E2729" s="5" t="s">
        <v>172</v>
      </c>
      <c r="F2729" s="6">
        <v>43327</v>
      </c>
      <c r="G2729" s="5" t="s">
        <v>148</v>
      </c>
      <c r="H2729" s="5" t="s">
        <v>305</v>
      </c>
      <c r="I2729">
        <v>43103</v>
      </c>
      <c r="J2729">
        <v>224</v>
      </c>
      <c r="K2729">
        <v>1320</v>
      </c>
      <c r="L2729">
        <v>1</v>
      </c>
      <c r="M2729">
        <v>4554</v>
      </c>
      <c r="N2729">
        <v>3097.4160000000002</v>
      </c>
      <c r="O2729">
        <v>3097.4160000000002</v>
      </c>
      <c r="P2729">
        <v>1320</v>
      </c>
      <c r="Q2729">
        <v>3.45</v>
      </c>
      <c r="R2729">
        <v>1456.5840000000001</v>
      </c>
      <c r="S2729">
        <v>2018</v>
      </c>
      <c r="T2729">
        <v>8</v>
      </c>
      <c r="U2729">
        <v>33</v>
      </c>
    </row>
    <row r="2730" spans="1:21" x14ac:dyDescent="0.3">
      <c r="A2730" s="5" t="s">
        <v>168</v>
      </c>
      <c r="B2730" s="5" t="s">
        <v>169</v>
      </c>
      <c r="C2730" s="5" t="s">
        <v>170</v>
      </c>
      <c r="D2730" s="5" t="s">
        <v>302</v>
      </c>
      <c r="E2730" s="5" t="s">
        <v>172</v>
      </c>
      <c r="F2730" s="6">
        <v>43327</v>
      </c>
      <c r="G2730" s="5" t="s">
        <v>148</v>
      </c>
      <c r="H2730" s="5" t="s">
        <v>305</v>
      </c>
      <c r="I2730">
        <v>43106</v>
      </c>
      <c r="J2730">
        <v>221</v>
      </c>
      <c r="K2730">
        <v>1320</v>
      </c>
      <c r="L2730">
        <v>1</v>
      </c>
      <c r="M2730">
        <v>4554</v>
      </c>
      <c r="N2730">
        <v>3031.56</v>
      </c>
      <c r="O2730">
        <v>3031.56</v>
      </c>
      <c r="P2730">
        <v>1320</v>
      </c>
      <c r="Q2730">
        <v>3.45</v>
      </c>
      <c r="R2730">
        <v>1522.44</v>
      </c>
      <c r="S2730">
        <v>2018</v>
      </c>
      <c r="T2730">
        <v>8</v>
      </c>
      <c r="U2730">
        <v>33</v>
      </c>
    </row>
    <row r="2731" spans="1:21" x14ac:dyDescent="0.3">
      <c r="A2731" s="5" t="s">
        <v>168</v>
      </c>
      <c r="B2731" s="5" t="s">
        <v>169</v>
      </c>
      <c r="C2731" s="5" t="s">
        <v>170</v>
      </c>
      <c r="D2731" s="5" t="s">
        <v>314</v>
      </c>
      <c r="E2731" s="5" t="s">
        <v>172</v>
      </c>
      <c r="F2731" s="6">
        <v>43327</v>
      </c>
      <c r="G2731" s="5" t="s">
        <v>148</v>
      </c>
      <c r="H2731" s="5" t="s">
        <v>305</v>
      </c>
      <c r="I2731">
        <v>43156</v>
      </c>
      <c r="J2731">
        <v>171</v>
      </c>
      <c r="K2731">
        <v>356</v>
      </c>
      <c r="L2731">
        <v>3</v>
      </c>
      <c r="M2731">
        <v>12282</v>
      </c>
      <c r="N2731">
        <v>7788.8639999999996</v>
      </c>
      <c r="O2731">
        <v>2596.288</v>
      </c>
      <c r="P2731">
        <v>118.66666666666667</v>
      </c>
      <c r="Q2731">
        <v>34.5</v>
      </c>
      <c r="R2731">
        <v>4493.1360000000004</v>
      </c>
      <c r="S2731">
        <v>2018</v>
      </c>
      <c r="T2731">
        <v>8</v>
      </c>
      <c r="U2731">
        <v>33</v>
      </c>
    </row>
    <row r="2732" spans="1:21" x14ac:dyDescent="0.3">
      <c r="A2732" s="5" t="s">
        <v>168</v>
      </c>
      <c r="B2732" s="5" t="s">
        <v>169</v>
      </c>
      <c r="C2732" s="5" t="s">
        <v>170</v>
      </c>
      <c r="D2732" s="5" t="s">
        <v>314</v>
      </c>
      <c r="E2732" s="5" t="s">
        <v>172</v>
      </c>
      <c r="F2732" s="6">
        <v>43327</v>
      </c>
      <c r="G2732" s="5" t="s">
        <v>148</v>
      </c>
      <c r="H2732" s="5" t="s">
        <v>199</v>
      </c>
      <c r="I2732">
        <v>43156</v>
      </c>
      <c r="J2732">
        <v>171</v>
      </c>
      <c r="K2732">
        <v>210</v>
      </c>
      <c r="L2732">
        <v>2</v>
      </c>
      <c r="M2732">
        <v>7245</v>
      </c>
      <c r="N2732">
        <v>5192.576</v>
      </c>
      <c r="O2732">
        <v>2596.288</v>
      </c>
      <c r="P2732">
        <v>105</v>
      </c>
      <c r="Q2732">
        <v>34.5</v>
      </c>
      <c r="R2732">
        <v>2052.424</v>
      </c>
      <c r="S2732">
        <v>2018</v>
      </c>
      <c r="T2732">
        <v>8</v>
      </c>
      <c r="U2732">
        <v>33</v>
      </c>
    </row>
    <row r="2733" spans="1:21" x14ac:dyDescent="0.3">
      <c r="A2733" s="5" t="s">
        <v>168</v>
      </c>
      <c r="B2733" s="5" t="s">
        <v>169</v>
      </c>
      <c r="C2733" s="5" t="s">
        <v>170</v>
      </c>
      <c r="D2733" s="5" t="s">
        <v>294</v>
      </c>
      <c r="E2733" s="5" t="s">
        <v>172</v>
      </c>
      <c r="F2733" s="6">
        <v>43327</v>
      </c>
      <c r="G2733" s="5" t="s">
        <v>148</v>
      </c>
      <c r="H2733" s="5" t="s">
        <v>305</v>
      </c>
      <c r="I2733">
        <v>43091</v>
      </c>
      <c r="J2733">
        <v>236</v>
      </c>
      <c r="K2733">
        <v>1320</v>
      </c>
      <c r="L2733">
        <v>1</v>
      </c>
      <c r="M2733">
        <v>4554</v>
      </c>
      <c r="N2733">
        <v>2819.7420000000002</v>
      </c>
      <c r="O2733">
        <v>2819.7420000000002</v>
      </c>
      <c r="P2733">
        <v>1320</v>
      </c>
      <c r="Q2733">
        <v>3.45</v>
      </c>
      <c r="R2733">
        <v>1734.258</v>
      </c>
      <c r="S2733">
        <v>2018</v>
      </c>
      <c r="T2733">
        <v>8</v>
      </c>
      <c r="U2733">
        <v>33</v>
      </c>
    </row>
    <row r="2734" spans="1:21" x14ac:dyDescent="0.3">
      <c r="A2734" s="5" t="s">
        <v>168</v>
      </c>
      <c r="B2734" s="5" t="s">
        <v>169</v>
      </c>
      <c r="C2734" s="5" t="s">
        <v>170</v>
      </c>
      <c r="D2734" s="5" t="s">
        <v>291</v>
      </c>
      <c r="E2734" s="5" t="s">
        <v>172</v>
      </c>
      <c r="F2734" s="6">
        <v>43327</v>
      </c>
      <c r="G2734" s="5" t="s">
        <v>148</v>
      </c>
      <c r="H2734" s="5" t="s">
        <v>305</v>
      </c>
      <c r="I2734">
        <v>43108</v>
      </c>
      <c r="J2734">
        <v>219</v>
      </c>
      <c r="K2734">
        <v>1320</v>
      </c>
      <c r="L2734">
        <v>2</v>
      </c>
      <c r="M2734">
        <v>9108</v>
      </c>
      <c r="N2734">
        <v>5436.5330000000004</v>
      </c>
      <c r="O2734">
        <v>2718.2669999999998</v>
      </c>
      <c r="P2734">
        <v>660</v>
      </c>
      <c r="Q2734">
        <v>6.9</v>
      </c>
      <c r="R2734">
        <v>3671.4670000000001</v>
      </c>
      <c r="S2734">
        <v>2018</v>
      </c>
      <c r="T2734">
        <v>8</v>
      </c>
      <c r="U2734">
        <v>33</v>
      </c>
    </row>
    <row r="2735" spans="1:21" x14ac:dyDescent="0.3">
      <c r="A2735" s="5" t="s">
        <v>168</v>
      </c>
      <c r="B2735" s="5" t="s">
        <v>169</v>
      </c>
      <c r="C2735" s="5" t="s">
        <v>170</v>
      </c>
      <c r="D2735" s="5" t="s">
        <v>306</v>
      </c>
      <c r="E2735" s="5" t="s">
        <v>172</v>
      </c>
      <c r="F2735" s="6">
        <v>43327</v>
      </c>
      <c r="G2735" s="5" t="s">
        <v>148</v>
      </c>
      <c r="H2735" s="5" t="s">
        <v>305</v>
      </c>
      <c r="I2735">
        <v>43114</v>
      </c>
      <c r="J2735">
        <v>213</v>
      </c>
      <c r="K2735">
        <v>1320</v>
      </c>
      <c r="L2735">
        <v>4</v>
      </c>
      <c r="M2735">
        <v>18216</v>
      </c>
      <c r="N2735">
        <v>13089.221</v>
      </c>
      <c r="O2735">
        <v>3272.3049999999998</v>
      </c>
      <c r="P2735">
        <v>330</v>
      </c>
      <c r="Q2735">
        <v>13.8</v>
      </c>
      <c r="R2735">
        <v>5126.7790000000005</v>
      </c>
      <c r="S2735">
        <v>2018</v>
      </c>
      <c r="T2735">
        <v>8</v>
      </c>
      <c r="U2735">
        <v>33</v>
      </c>
    </row>
    <row r="2736" spans="1:21" x14ac:dyDescent="0.3">
      <c r="A2736" s="5" t="s">
        <v>168</v>
      </c>
      <c r="B2736" s="5" t="s">
        <v>169</v>
      </c>
      <c r="C2736" s="5" t="s">
        <v>170</v>
      </c>
      <c r="D2736" s="5" t="s">
        <v>312</v>
      </c>
      <c r="E2736" s="5" t="s">
        <v>172</v>
      </c>
      <c r="F2736" s="6">
        <v>43327</v>
      </c>
      <c r="G2736" s="5" t="s">
        <v>148</v>
      </c>
      <c r="H2736" s="5" t="s">
        <v>305</v>
      </c>
      <c r="I2736">
        <v>43129</v>
      </c>
      <c r="J2736">
        <v>198</v>
      </c>
      <c r="K2736">
        <v>1320</v>
      </c>
      <c r="L2736">
        <v>1</v>
      </c>
      <c r="M2736">
        <v>4554</v>
      </c>
      <c r="N2736">
        <v>3679.502</v>
      </c>
      <c r="O2736">
        <v>3679.502</v>
      </c>
      <c r="P2736">
        <v>1320</v>
      </c>
      <c r="Q2736">
        <v>3.45</v>
      </c>
      <c r="R2736">
        <v>874.49800000000005</v>
      </c>
      <c r="S2736">
        <v>2018</v>
      </c>
      <c r="T2736">
        <v>8</v>
      </c>
      <c r="U2736">
        <v>33</v>
      </c>
    </row>
    <row r="2737" spans="1:21" x14ac:dyDescent="0.3">
      <c r="A2737" s="5" t="s">
        <v>168</v>
      </c>
      <c r="B2737" s="5" t="s">
        <v>206</v>
      </c>
      <c r="C2737" s="5" t="s">
        <v>115</v>
      </c>
      <c r="D2737" s="5" t="s">
        <v>319</v>
      </c>
      <c r="E2737" s="5" t="s">
        <v>172</v>
      </c>
      <c r="F2737" s="6">
        <v>43328</v>
      </c>
      <c r="G2737" s="5" t="s">
        <v>148</v>
      </c>
      <c r="H2737" s="5" t="s">
        <v>201</v>
      </c>
      <c r="I2737">
        <v>43142</v>
      </c>
      <c r="J2737">
        <v>186</v>
      </c>
      <c r="K2737">
        <v>246</v>
      </c>
      <c r="L2737">
        <v>2</v>
      </c>
      <c r="M2737">
        <v>8487</v>
      </c>
      <c r="N2737">
        <v>5807.6109999999999</v>
      </c>
      <c r="O2737">
        <v>2903.8049999999998</v>
      </c>
      <c r="P2737">
        <v>123</v>
      </c>
      <c r="Q2737">
        <v>34.5</v>
      </c>
      <c r="R2737">
        <v>2679.3890000000001</v>
      </c>
      <c r="S2737">
        <v>2018</v>
      </c>
      <c r="T2737">
        <v>8</v>
      </c>
      <c r="U2737">
        <v>33</v>
      </c>
    </row>
    <row r="2738" spans="1:21" x14ac:dyDescent="0.3">
      <c r="A2738" s="5" t="s">
        <v>168</v>
      </c>
      <c r="B2738" s="5" t="s">
        <v>206</v>
      </c>
      <c r="C2738" s="5" t="s">
        <v>115</v>
      </c>
      <c r="D2738" s="5" t="s">
        <v>319</v>
      </c>
      <c r="E2738" s="5" t="s">
        <v>172</v>
      </c>
      <c r="F2738" s="6">
        <v>43328</v>
      </c>
      <c r="G2738" s="5" t="s">
        <v>148</v>
      </c>
      <c r="H2738" s="5" t="s">
        <v>217</v>
      </c>
      <c r="I2738">
        <v>43142</v>
      </c>
      <c r="J2738">
        <v>186</v>
      </c>
      <c r="K2738">
        <v>940</v>
      </c>
      <c r="L2738">
        <v>8</v>
      </c>
      <c r="M2738">
        <v>32430</v>
      </c>
      <c r="N2738">
        <v>23230.442999999999</v>
      </c>
      <c r="O2738">
        <v>2903.8049999999998</v>
      </c>
      <c r="P2738">
        <v>117.5</v>
      </c>
      <c r="Q2738">
        <v>34.5</v>
      </c>
      <c r="R2738">
        <v>9199.5570000000007</v>
      </c>
      <c r="S2738">
        <v>2018</v>
      </c>
      <c r="T2738">
        <v>8</v>
      </c>
      <c r="U2738">
        <v>33</v>
      </c>
    </row>
    <row r="2739" spans="1:21" x14ac:dyDescent="0.3">
      <c r="A2739" s="5" t="s">
        <v>168</v>
      </c>
      <c r="B2739" s="5" t="s">
        <v>206</v>
      </c>
      <c r="C2739" s="5" t="s">
        <v>115</v>
      </c>
      <c r="D2739" s="5" t="s">
        <v>319</v>
      </c>
      <c r="E2739" s="5" t="s">
        <v>172</v>
      </c>
      <c r="F2739" s="6">
        <v>43328</v>
      </c>
      <c r="G2739" s="5" t="s">
        <v>148</v>
      </c>
      <c r="H2739" s="5" t="s">
        <v>205</v>
      </c>
      <c r="I2739">
        <v>43142</v>
      </c>
      <c r="J2739">
        <v>186</v>
      </c>
      <c r="K2739">
        <v>335</v>
      </c>
      <c r="L2739">
        <v>3</v>
      </c>
      <c r="M2739">
        <v>11557.5</v>
      </c>
      <c r="N2739">
        <v>8711.4159999999993</v>
      </c>
      <c r="O2739">
        <v>2903.8049999999998</v>
      </c>
      <c r="P2739">
        <v>111.66666666666667</v>
      </c>
      <c r="Q2739">
        <v>34.5</v>
      </c>
      <c r="R2739">
        <v>2846.0839999999998</v>
      </c>
      <c r="S2739">
        <v>2018</v>
      </c>
      <c r="T2739">
        <v>8</v>
      </c>
      <c r="U2739">
        <v>33</v>
      </c>
    </row>
    <row r="2740" spans="1:21" x14ac:dyDescent="0.3">
      <c r="A2740" s="5" t="s">
        <v>168</v>
      </c>
      <c r="B2740" s="5" t="s">
        <v>206</v>
      </c>
      <c r="C2740" s="5" t="s">
        <v>115</v>
      </c>
      <c r="D2740" s="5" t="s">
        <v>319</v>
      </c>
      <c r="E2740" s="5" t="s">
        <v>172</v>
      </c>
      <c r="F2740" s="6">
        <v>43328</v>
      </c>
      <c r="G2740" s="5" t="s">
        <v>148</v>
      </c>
      <c r="H2740" s="5" t="s">
        <v>204</v>
      </c>
      <c r="I2740">
        <v>43142</v>
      </c>
      <c r="J2740">
        <v>186</v>
      </c>
      <c r="K2740">
        <v>403</v>
      </c>
      <c r="L2740">
        <v>3</v>
      </c>
      <c r="M2740">
        <v>13903.5</v>
      </c>
      <c r="N2740">
        <v>8711.4159999999993</v>
      </c>
      <c r="O2740">
        <v>2903.8049999999998</v>
      </c>
      <c r="P2740">
        <v>134.33333333333334</v>
      </c>
      <c r="Q2740">
        <v>34.5</v>
      </c>
      <c r="R2740">
        <v>5192.0839999999998</v>
      </c>
      <c r="S2740">
        <v>2018</v>
      </c>
      <c r="T2740">
        <v>8</v>
      </c>
      <c r="U2740">
        <v>33</v>
      </c>
    </row>
    <row r="2741" spans="1:21" x14ac:dyDescent="0.3">
      <c r="A2741" s="5" t="s">
        <v>168</v>
      </c>
      <c r="B2741" s="5" t="s">
        <v>206</v>
      </c>
      <c r="C2741" s="5" t="s">
        <v>115</v>
      </c>
      <c r="D2741" s="5" t="s">
        <v>319</v>
      </c>
      <c r="E2741" s="5" t="s">
        <v>172</v>
      </c>
      <c r="F2741" s="6">
        <v>43328</v>
      </c>
      <c r="G2741" s="5" t="s">
        <v>148</v>
      </c>
      <c r="H2741" s="5" t="s">
        <v>202</v>
      </c>
      <c r="I2741">
        <v>43142</v>
      </c>
      <c r="J2741">
        <v>186</v>
      </c>
      <c r="K2741">
        <v>1224</v>
      </c>
      <c r="L2741">
        <v>10</v>
      </c>
      <c r="M2741">
        <v>42228</v>
      </c>
      <c r="N2741">
        <v>29038.054</v>
      </c>
      <c r="O2741">
        <v>2903.8049999999998</v>
      </c>
      <c r="P2741">
        <v>122.4</v>
      </c>
      <c r="Q2741">
        <v>34.5</v>
      </c>
      <c r="R2741">
        <v>13189.946</v>
      </c>
      <c r="S2741">
        <v>2018</v>
      </c>
      <c r="T2741">
        <v>8</v>
      </c>
      <c r="U2741">
        <v>33</v>
      </c>
    </row>
    <row r="2742" spans="1:21" x14ac:dyDescent="0.3">
      <c r="A2742" s="5" t="s">
        <v>168</v>
      </c>
      <c r="B2742" s="5" t="s">
        <v>206</v>
      </c>
      <c r="C2742" s="5" t="s">
        <v>115</v>
      </c>
      <c r="D2742" s="5" t="s">
        <v>319</v>
      </c>
      <c r="E2742" s="5" t="s">
        <v>172</v>
      </c>
      <c r="F2742" s="6">
        <v>43328</v>
      </c>
      <c r="G2742" s="5" t="s">
        <v>148</v>
      </c>
      <c r="H2742" s="5" t="s">
        <v>190</v>
      </c>
      <c r="I2742">
        <v>43142</v>
      </c>
      <c r="J2742">
        <v>186</v>
      </c>
      <c r="K2742">
        <v>130</v>
      </c>
      <c r="L2742">
        <v>1</v>
      </c>
      <c r="M2742">
        <v>4485</v>
      </c>
      <c r="N2742">
        <v>2903.8049999999998</v>
      </c>
      <c r="O2742">
        <v>2903.8049999999998</v>
      </c>
      <c r="P2742">
        <v>130</v>
      </c>
      <c r="Q2742">
        <v>34.5</v>
      </c>
      <c r="R2742">
        <v>1581.1949999999999</v>
      </c>
      <c r="S2742">
        <v>2018</v>
      </c>
      <c r="T2742">
        <v>8</v>
      </c>
      <c r="U2742">
        <v>33</v>
      </c>
    </row>
    <row r="2743" spans="1:21" x14ac:dyDescent="0.3">
      <c r="A2743" s="5" t="s">
        <v>168</v>
      </c>
      <c r="B2743" s="5" t="s">
        <v>206</v>
      </c>
      <c r="C2743" s="5" t="s">
        <v>115</v>
      </c>
      <c r="D2743" s="5" t="s">
        <v>319</v>
      </c>
      <c r="E2743" s="5" t="s">
        <v>172</v>
      </c>
      <c r="F2743" s="6">
        <v>43328</v>
      </c>
      <c r="G2743" s="5" t="s">
        <v>148</v>
      </c>
      <c r="H2743" s="5" t="s">
        <v>184</v>
      </c>
      <c r="I2743">
        <v>43142</v>
      </c>
      <c r="J2743">
        <v>186</v>
      </c>
      <c r="K2743">
        <v>1719</v>
      </c>
      <c r="L2743">
        <v>13</v>
      </c>
      <c r="M2743">
        <v>58446</v>
      </c>
      <c r="N2743">
        <v>37749.47</v>
      </c>
      <c r="O2743">
        <v>2903.8049999999998</v>
      </c>
      <c r="P2743">
        <v>132.23076923076923</v>
      </c>
      <c r="Q2743">
        <v>34</v>
      </c>
      <c r="R2743">
        <v>20696.53</v>
      </c>
      <c r="S2743">
        <v>2018</v>
      </c>
      <c r="T2743">
        <v>8</v>
      </c>
      <c r="U2743">
        <v>33</v>
      </c>
    </row>
    <row r="2744" spans="1:21" x14ac:dyDescent="0.3">
      <c r="A2744" s="5" t="s">
        <v>168</v>
      </c>
      <c r="B2744" s="5" t="s">
        <v>206</v>
      </c>
      <c r="C2744" s="5" t="s">
        <v>115</v>
      </c>
      <c r="D2744" s="5" t="s">
        <v>319</v>
      </c>
      <c r="E2744" s="5" t="s">
        <v>172</v>
      </c>
      <c r="F2744" s="6">
        <v>43328</v>
      </c>
      <c r="G2744" s="5" t="s">
        <v>148</v>
      </c>
      <c r="H2744" s="5" t="s">
        <v>203</v>
      </c>
      <c r="I2744">
        <v>43142</v>
      </c>
      <c r="J2744">
        <v>186</v>
      </c>
      <c r="K2744">
        <v>115</v>
      </c>
      <c r="L2744">
        <v>1</v>
      </c>
      <c r="M2744">
        <v>3967.5</v>
      </c>
      <c r="N2744">
        <v>2903.8049999999998</v>
      </c>
      <c r="O2744">
        <v>2903.8049999999998</v>
      </c>
      <c r="P2744">
        <v>115</v>
      </c>
      <c r="Q2744">
        <v>34.5</v>
      </c>
      <c r="R2744">
        <v>1063.6949999999999</v>
      </c>
      <c r="S2744">
        <v>2018</v>
      </c>
      <c r="T2744">
        <v>8</v>
      </c>
      <c r="U2744">
        <v>33</v>
      </c>
    </row>
    <row r="2745" spans="1:21" x14ac:dyDescent="0.3">
      <c r="A2745" s="5" t="s">
        <v>168</v>
      </c>
      <c r="B2745" s="5" t="s">
        <v>206</v>
      </c>
      <c r="C2745" s="5" t="s">
        <v>115</v>
      </c>
      <c r="D2745" s="5" t="s">
        <v>319</v>
      </c>
      <c r="E2745" s="5" t="s">
        <v>172</v>
      </c>
      <c r="F2745" s="6">
        <v>43328</v>
      </c>
      <c r="G2745" s="5" t="s">
        <v>148</v>
      </c>
      <c r="H2745" s="5" t="s">
        <v>230</v>
      </c>
      <c r="I2745">
        <v>43142</v>
      </c>
      <c r="J2745">
        <v>186</v>
      </c>
      <c r="K2745">
        <v>2303</v>
      </c>
      <c r="L2745">
        <v>18</v>
      </c>
      <c r="M2745">
        <v>78302</v>
      </c>
      <c r="N2745">
        <v>52268.497000000003</v>
      </c>
      <c r="O2745">
        <v>2903.8049999999998</v>
      </c>
      <c r="P2745">
        <v>127.94444444444444</v>
      </c>
      <c r="Q2745">
        <v>34</v>
      </c>
      <c r="R2745">
        <v>26033.503000000001</v>
      </c>
      <c r="S2745">
        <v>2018</v>
      </c>
      <c r="T2745">
        <v>8</v>
      </c>
      <c r="U2745">
        <v>33</v>
      </c>
    </row>
    <row r="2746" spans="1:21" x14ac:dyDescent="0.3">
      <c r="A2746" s="5" t="s">
        <v>168</v>
      </c>
      <c r="B2746" s="5" t="s">
        <v>206</v>
      </c>
      <c r="C2746" s="5" t="s">
        <v>115</v>
      </c>
      <c r="D2746" s="5" t="s">
        <v>319</v>
      </c>
      <c r="E2746" s="5" t="s">
        <v>172</v>
      </c>
      <c r="F2746" s="6">
        <v>43328</v>
      </c>
      <c r="G2746" s="5" t="s">
        <v>148</v>
      </c>
      <c r="H2746" s="5" t="s">
        <v>221</v>
      </c>
      <c r="I2746">
        <v>43142</v>
      </c>
      <c r="J2746">
        <v>186</v>
      </c>
      <c r="K2746">
        <v>105</v>
      </c>
      <c r="L2746">
        <v>1</v>
      </c>
      <c r="M2746">
        <v>3622.5</v>
      </c>
      <c r="N2746">
        <v>2903.8049999999998</v>
      </c>
      <c r="O2746">
        <v>2903.8049999999998</v>
      </c>
      <c r="P2746">
        <v>105</v>
      </c>
      <c r="Q2746">
        <v>34.5</v>
      </c>
      <c r="R2746">
        <v>718.69500000000005</v>
      </c>
      <c r="S2746">
        <v>2018</v>
      </c>
      <c r="T2746">
        <v>8</v>
      </c>
      <c r="U2746">
        <v>33</v>
      </c>
    </row>
    <row r="2747" spans="1:21" x14ac:dyDescent="0.3">
      <c r="A2747" s="5" t="s">
        <v>168</v>
      </c>
      <c r="B2747" s="5" t="s">
        <v>206</v>
      </c>
      <c r="C2747" s="5" t="s">
        <v>115</v>
      </c>
      <c r="D2747" s="5" t="s">
        <v>319</v>
      </c>
      <c r="E2747" s="5" t="s">
        <v>172</v>
      </c>
      <c r="F2747" s="6">
        <v>43328</v>
      </c>
      <c r="G2747" s="5" t="s">
        <v>148</v>
      </c>
      <c r="H2747" s="5" t="s">
        <v>216</v>
      </c>
      <c r="I2747">
        <v>43142</v>
      </c>
      <c r="J2747">
        <v>186</v>
      </c>
      <c r="K2747">
        <v>232</v>
      </c>
      <c r="L2747">
        <v>2</v>
      </c>
      <c r="M2747">
        <v>8004</v>
      </c>
      <c r="N2747">
        <v>5807.6109999999999</v>
      </c>
      <c r="O2747">
        <v>2903.8049999999998</v>
      </c>
      <c r="P2747">
        <v>116</v>
      </c>
      <c r="Q2747">
        <v>34.5</v>
      </c>
      <c r="R2747">
        <v>2196.3890000000001</v>
      </c>
      <c r="S2747">
        <v>2018</v>
      </c>
      <c r="T2747">
        <v>8</v>
      </c>
      <c r="U2747">
        <v>33</v>
      </c>
    </row>
    <row r="2748" spans="1:21" x14ac:dyDescent="0.3">
      <c r="A2748" s="5" t="s">
        <v>168</v>
      </c>
      <c r="B2748" s="5" t="s">
        <v>206</v>
      </c>
      <c r="C2748" s="5" t="s">
        <v>115</v>
      </c>
      <c r="D2748" s="5" t="s">
        <v>319</v>
      </c>
      <c r="E2748" s="5" t="s">
        <v>172</v>
      </c>
      <c r="F2748" s="6">
        <v>43328</v>
      </c>
      <c r="G2748" s="5" t="s">
        <v>148</v>
      </c>
      <c r="H2748" s="5" t="s">
        <v>222</v>
      </c>
      <c r="I2748">
        <v>43142</v>
      </c>
      <c r="J2748">
        <v>186</v>
      </c>
      <c r="K2748">
        <v>144</v>
      </c>
      <c r="L2748">
        <v>1</v>
      </c>
      <c r="M2748">
        <v>4968</v>
      </c>
      <c r="N2748">
        <v>2903.8049999999998</v>
      </c>
      <c r="O2748">
        <v>2903.8049999999998</v>
      </c>
      <c r="P2748">
        <v>144</v>
      </c>
      <c r="Q2748">
        <v>34.5</v>
      </c>
      <c r="R2748">
        <v>2064.1950000000002</v>
      </c>
      <c r="S2748">
        <v>2018</v>
      </c>
      <c r="T2748">
        <v>8</v>
      </c>
      <c r="U2748">
        <v>33</v>
      </c>
    </row>
    <row r="2749" spans="1:21" x14ac:dyDescent="0.3">
      <c r="A2749" s="5" t="s">
        <v>168</v>
      </c>
      <c r="B2749" s="5" t="s">
        <v>206</v>
      </c>
      <c r="C2749" s="5" t="s">
        <v>115</v>
      </c>
      <c r="D2749" s="5" t="s">
        <v>319</v>
      </c>
      <c r="E2749" s="5" t="s">
        <v>172</v>
      </c>
      <c r="F2749" s="6">
        <v>43328</v>
      </c>
      <c r="G2749" s="5" t="s">
        <v>148</v>
      </c>
      <c r="H2749" s="5" t="s">
        <v>181</v>
      </c>
      <c r="I2749">
        <v>43142</v>
      </c>
      <c r="J2749">
        <v>186</v>
      </c>
      <c r="K2749">
        <v>372</v>
      </c>
      <c r="L2749">
        <v>3</v>
      </c>
      <c r="M2749">
        <v>12834</v>
      </c>
      <c r="N2749">
        <v>8711.4159999999993</v>
      </c>
      <c r="O2749">
        <v>2903.8049999999998</v>
      </c>
      <c r="P2749">
        <v>124</v>
      </c>
      <c r="Q2749">
        <v>34.5</v>
      </c>
      <c r="R2749">
        <v>4122.5839999999998</v>
      </c>
      <c r="S2749">
        <v>2018</v>
      </c>
      <c r="T2749">
        <v>8</v>
      </c>
      <c r="U2749">
        <v>33</v>
      </c>
    </row>
    <row r="2750" spans="1:21" x14ac:dyDescent="0.3">
      <c r="A2750" s="5" t="s">
        <v>168</v>
      </c>
      <c r="B2750" s="5" t="s">
        <v>206</v>
      </c>
      <c r="C2750" s="5" t="s">
        <v>115</v>
      </c>
      <c r="D2750" s="5" t="s">
        <v>319</v>
      </c>
      <c r="E2750" s="5" t="s">
        <v>172</v>
      </c>
      <c r="F2750" s="6">
        <v>43328</v>
      </c>
      <c r="G2750" s="5" t="s">
        <v>148</v>
      </c>
      <c r="H2750" s="5" t="s">
        <v>246</v>
      </c>
      <c r="I2750">
        <v>43142</v>
      </c>
      <c r="J2750">
        <v>186</v>
      </c>
      <c r="K2750">
        <v>106</v>
      </c>
      <c r="L2750">
        <v>1</v>
      </c>
      <c r="M2750">
        <v>3657</v>
      </c>
      <c r="N2750">
        <v>2903.8049999999998</v>
      </c>
      <c r="O2750">
        <v>2903.8049999999998</v>
      </c>
      <c r="P2750">
        <v>106</v>
      </c>
      <c r="Q2750">
        <v>34.5</v>
      </c>
      <c r="R2750">
        <v>753.19500000000005</v>
      </c>
      <c r="S2750">
        <v>2018</v>
      </c>
      <c r="T2750">
        <v>8</v>
      </c>
      <c r="U2750">
        <v>33</v>
      </c>
    </row>
    <row r="2751" spans="1:21" x14ac:dyDescent="0.3">
      <c r="A2751" s="5" t="s">
        <v>168</v>
      </c>
      <c r="B2751" s="5" t="s">
        <v>206</v>
      </c>
      <c r="C2751" s="5" t="s">
        <v>115</v>
      </c>
      <c r="D2751" s="5" t="s">
        <v>319</v>
      </c>
      <c r="E2751" s="5" t="s">
        <v>172</v>
      </c>
      <c r="F2751" s="6">
        <v>43328</v>
      </c>
      <c r="G2751" s="5" t="s">
        <v>148</v>
      </c>
      <c r="H2751" s="5" t="s">
        <v>238</v>
      </c>
      <c r="I2751">
        <v>43142</v>
      </c>
      <c r="J2751">
        <v>186</v>
      </c>
      <c r="K2751">
        <v>105</v>
      </c>
      <c r="L2751">
        <v>1</v>
      </c>
      <c r="M2751">
        <v>3622.5</v>
      </c>
      <c r="N2751">
        <v>2903.8049999999998</v>
      </c>
      <c r="O2751">
        <v>2903.8049999999998</v>
      </c>
      <c r="P2751">
        <v>105</v>
      </c>
      <c r="Q2751">
        <v>34.5</v>
      </c>
      <c r="R2751">
        <v>718.69500000000005</v>
      </c>
      <c r="S2751">
        <v>2018</v>
      </c>
      <c r="T2751">
        <v>8</v>
      </c>
      <c r="U2751">
        <v>33</v>
      </c>
    </row>
    <row r="2752" spans="1:21" x14ac:dyDescent="0.3">
      <c r="A2752" s="5" t="s">
        <v>168</v>
      </c>
      <c r="B2752" s="5" t="s">
        <v>206</v>
      </c>
      <c r="C2752" s="5" t="s">
        <v>115</v>
      </c>
      <c r="D2752" s="5" t="s">
        <v>319</v>
      </c>
      <c r="E2752" s="5" t="s">
        <v>172</v>
      </c>
      <c r="F2752" s="6">
        <v>43328</v>
      </c>
      <c r="G2752" s="5" t="s">
        <v>148</v>
      </c>
      <c r="H2752" s="5" t="s">
        <v>231</v>
      </c>
      <c r="I2752">
        <v>43142</v>
      </c>
      <c r="J2752">
        <v>186</v>
      </c>
      <c r="K2752">
        <v>120</v>
      </c>
      <c r="L2752">
        <v>1</v>
      </c>
      <c r="M2752">
        <v>4140</v>
      </c>
      <c r="N2752">
        <v>2903.8049999999998</v>
      </c>
      <c r="O2752">
        <v>2903.8049999999998</v>
      </c>
      <c r="P2752">
        <v>120</v>
      </c>
      <c r="Q2752">
        <v>34.5</v>
      </c>
      <c r="R2752">
        <v>1236.1949999999999</v>
      </c>
      <c r="S2752">
        <v>2018</v>
      </c>
      <c r="T2752">
        <v>8</v>
      </c>
      <c r="U2752">
        <v>33</v>
      </c>
    </row>
    <row r="2753" spans="1:21" x14ac:dyDescent="0.3">
      <c r="A2753" s="5" t="s">
        <v>168</v>
      </c>
      <c r="B2753" s="5" t="s">
        <v>206</v>
      </c>
      <c r="C2753" s="5" t="s">
        <v>115</v>
      </c>
      <c r="D2753" s="5" t="s">
        <v>319</v>
      </c>
      <c r="E2753" s="5" t="s">
        <v>172</v>
      </c>
      <c r="F2753" s="6">
        <v>43328</v>
      </c>
      <c r="G2753" s="5" t="s">
        <v>148</v>
      </c>
      <c r="H2753" s="5" t="s">
        <v>321</v>
      </c>
      <c r="I2753">
        <v>43142</v>
      </c>
      <c r="J2753">
        <v>186</v>
      </c>
      <c r="K2753">
        <v>366</v>
      </c>
      <c r="L2753">
        <v>3</v>
      </c>
      <c r="M2753">
        <v>12444</v>
      </c>
      <c r="N2753">
        <v>8711.4159999999993</v>
      </c>
      <c r="O2753">
        <v>2903.8049999999998</v>
      </c>
      <c r="P2753">
        <v>122</v>
      </c>
      <c r="Q2753">
        <v>34</v>
      </c>
      <c r="R2753">
        <v>3732.5839999999998</v>
      </c>
      <c r="S2753">
        <v>2018</v>
      </c>
      <c r="T2753">
        <v>8</v>
      </c>
      <c r="U2753">
        <v>33</v>
      </c>
    </row>
    <row r="2754" spans="1:21" x14ac:dyDescent="0.3">
      <c r="A2754" s="5" t="s">
        <v>168</v>
      </c>
      <c r="B2754" s="5" t="s">
        <v>206</v>
      </c>
      <c r="C2754" s="5" t="s">
        <v>115</v>
      </c>
      <c r="D2754" s="5" t="s">
        <v>319</v>
      </c>
      <c r="E2754" s="5" t="s">
        <v>172</v>
      </c>
      <c r="F2754" s="6">
        <v>43328</v>
      </c>
      <c r="G2754" s="5" t="s">
        <v>148</v>
      </c>
      <c r="H2754" s="5" t="s">
        <v>187</v>
      </c>
      <c r="I2754">
        <v>43142</v>
      </c>
      <c r="J2754">
        <v>186</v>
      </c>
      <c r="K2754">
        <v>140</v>
      </c>
      <c r="L2754">
        <v>1</v>
      </c>
      <c r="M2754">
        <v>4830</v>
      </c>
      <c r="N2754">
        <v>2903.8049999999998</v>
      </c>
      <c r="O2754">
        <v>2903.8049999999998</v>
      </c>
      <c r="P2754">
        <v>140</v>
      </c>
      <c r="Q2754">
        <v>34.5</v>
      </c>
      <c r="R2754">
        <v>1926.1949999999999</v>
      </c>
      <c r="S2754">
        <v>2018</v>
      </c>
      <c r="T2754">
        <v>8</v>
      </c>
      <c r="U2754">
        <v>33</v>
      </c>
    </row>
    <row r="2755" spans="1:21" x14ac:dyDescent="0.3">
      <c r="A2755" s="5" t="s">
        <v>168</v>
      </c>
      <c r="B2755" s="5" t="s">
        <v>206</v>
      </c>
      <c r="C2755" s="5" t="s">
        <v>117</v>
      </c>
      <c r="D2755" s="5" t="s">
        <v>322</v>
      </c>
      <c r="E2755" s="5" t="s">
        <v>172</v>
      </c>
      <c r="F2755" s="6">
        <v>43328</v>
      </c>
      <c r="G2755" s="5" t="s">
        <v>148</v>
      </c>
      <c r="H2755" s="5" t="s">
        <v>269</v>
      </c>
      <c r="I2755">
        <v>43150</v>
      </c>
      <c r="J2755">
        <v>178</v>
      </c>
      <c r="K2755">
        <v>626</v>
      </c>
      <c r="L2755">
        <v>5</v>
      </c>
      <c r="M2755">
        <v>21284</v>
      </c>
      <c r="N2755">
        <v>12561.236999999999</v>
      </c>
      <c r="O2755">
        <v>2512.2469999999998</v>
      </c>
      <c r="P2755">
        <v>125.2</v>
      </c>
      <c r="Q2755">
        <v>34</v>
      </c>
      <c r="R2755">
        <v>8722.7630000000008</v>
      </c>
      <c r="S2755">
        <v>2018</v>
      </c>
      <c r="T2755">
        <v>8</v>
      </c>
      <c r="U2755">
        <v>33</v>
      </c>
    </row>
    <row r="2756" spans="1:21" x14ac:dyDescent="0.3">
      <c r="A2756" s="5" t="s">
        <v>168</v>
      </c>
      <c r="B2756" s="5" t="s">
        <v>206</v>
      </c>
      <c r="C2756" s="5" t="s">
        <v>117</v>
      </c>
      <c r="D2756" s="5" t="s">
        <v>322</v>
      </c>
      <c r="E2756" s="5" t="s">
        <v>172</v>
      </c>
      <c r="F2756" s="6">
        <v>43328</v>
      </c>
      <c r="G2756" s="5" t="s">
        <v>148</v>
      </c>
      <c r="H2756" s="5" t="s">
        <v>225</v>
      </c>
      <c r="I2756">
        <v>43150</v>
      </c>
      <c r="J2756">
        <v>178</v>
      </c>
      <c r="K2756">
        <v>244</v>
      </c>
      <c r="L2756">
        <v>2</v>
      </c>
      <c r="M2756">
        <v>8296</v>
      </c>
      <c r="N2756">
        <v>5024.4949999999999</v>
      </c>
      <c r="O2756">
        <v>2512.2469999999998</v>
      </c>
      <c r="P2756">
        <v>122</v>
      </c>
      <c r="Q2756">
        <v>34</v>
      </c>
      <c r="R2756">
        <v>3271.5050000000001</v>
      </c>
      <c r="S2756">
        <v>2018</v>
      </c>
      <c r="T2756">
        <v>8</v>
      </c>
      <c r="U2756">
        <v>33</v>
      </c>
    </row>
    <row r="2757" spans="1:21" x14ac:dyDescent="0.3">
      <c r="A2757" s="5" t="s">
        <v>168</v>
      </c>
      <c r="B2757" s="5" t="s">
        <v>169</v>
      </c>
      <c r="C2757" s="5" t="s">
        <v>170</v>
      </c>
      <c r="D2757" s="5" t="s">
        <v>302</v>
      </c>
      <c r="E2757" s="5" t="s">
        <v>172</v>
      </c>
      <c r="F2757" s="6">
        <v>43329</v>
      </c>
      <c r="G2757" s="5" t="s">
        <v>148</v>
      </c>
      <c r="H2757" s="5" t="s">
        <v>173</v>
      </c>
      <c r="I2757">
        <v>43106</v>
      </c>
      <c r="J2757">
        <v>223</v>
      </c>
      <c r="K2757">
        <v>116</v>
      </c>
      <c r="L2757">
        <v>1</v>
      </c>
      <c r="M2757">
        <v>4176</v>
      </c>
      <c r="N2757">
        <v>0</v>
      </c>
      <c r="O2757">
        <v>0</v>
      </c>
      <c r="P2757">
        <v>116</v>
      </c>
      <c r="Q2757">
        <v>36</v>
      </c>
      <c r="R2757">
        <v>4176</v>
      </c>
      <c r="S2757">
        <v>2018</v>
      </c>
      <c r="T2757">
        <v>8</v>
      </c>
      <c r="U2757">
        <v>33</v>
      </c>
    </row>
    <row r="2758" spans="1:21" x14ac:dyDescent="0.3">
      <c r="A2758" s="5" t="s">
        <v>168</v>
      </c>
      <c r="B2758" s="5" t="s">
        <v>169</v>
      </c>
      <c r="C2758" s="5" t="s">
        <v>170</v>
      </c>
      <c r="D2758" s="5" t="s">
        <v>317</v>
      </c>
      <c r="E2758" s="5" t="s">
        <v>172</v>
      </c>
      <c r="F2758" s="6">
        <v>43329</v>
      </c>
      <c r="G2758" s="5" t="s">
        <v>148</v>
      </c>
      <c r="H2758" s="5" t="s">
        <v>263</v>
      </c>
      <c r="I2758">
        <v>43140</v>
      </c>
      <c r="J2758">
        <v>189</v>
      </c>
      <c r="K2758">
        <v>697.6</v>
      </c>
      <c r="L2758">
        <v>6</v>
      </c>
      <c r="M2758">
        <v>24067.200000000001</v>
      </c>
      <c r="N2758">
        <v>14402.022999999999</v>
      </c>
      <c r="O2758">
        <v>2400.337</v>
      </c>
      <c r="P2758">
        <v>116.26666666666667</v>
      </c>
      <c r="Q2758">
        <v>34.5</v>
      </c>
      <c r="R2758">
        <v>9665.1769999999997</v>
      </c>
      <c r="S2758">
        <v>2018</v>
      </c>
      <c r="T2758">
        <v>8</v>
      </c>
      <c r="U2758">
        <v>33</v>
      </c>
    </row>
    <row r="2759" spans="1:21" x14ac:dyDescent="0.3">
      <c r="A2759" s="5" t="s">
        <v>168</v>
      </c>
      <c r="B2759" s="5" t="s">
        <v>169</v>
      </c>
      <c r="C2759" s="5" t="s">
        <v>170</v>
      </c>
      <c r="D2759" s="5" t="s">
        <v>314</v>
      </c>
      <c r="E2759" s="5" t="s">
        <v>172</v>
      </c>
      <c r="F2759" s="6">
        <v>43329</v>
      </c>
      <c r="G2759" s="5" t="s">
        <v>148</v>
      </c>
      <c r="H2759" s="5" t="s">
        <v>173</v>
      </c>
      <c r="I2759">
        <v>43156</v>
      </c>
      <c r="J2759">
        <v>173</v>
      </c>
      <c r="K2759">
        <v>89.5</v>
      </c>
      <c r="L2759">
        <v>1</v>
      </c>
      <c r="M2759">
        <v>3222</v>
      </c>
      <c r="N2759">
        <v>0</v>
      </c>
      <c r="O2759">
        <v>0</v>
      </c>
      <c r="P2759">
        <v>89.5</v>
      </c>
      <c r="Q2759">
        <v>36</v>
      </c>
      <c r="R2759">
        <v>3222</v>
      </c>
      <c r="S2759">
        <v>2018</v>
      </c>
      <c r="T2759">
        <v>8</v>
      </c>
      <c r="U2759">
        <v>33</v>
      </c>
    </row>
    <row r="2760" spans="1:21" x14ac:dyDescent="0.3">
      <c r="A2760" s="5" t="s">
        <v>168</v>
      </c>
      <c r="B2760" s="5" t="s">
        <v>169</v>
      </c>
      <c r="C2760" s="5" t="s">
        <v>170</v>
      </c>
      <c r="D2760" s="5" t="s">
        <v>314</v>
      </c>
      <c r="E2760" s="5" t="s">
        <v>172</v>
      </c>
      <c r="F2760" s="6">
        <v>43329</v>
      </c>
      <c r="G2760" s="5" t="s">
        <v>148</v>
      </c>
      <c r="H2760" s="5" t="s">
        <v>173</v>
      </c>
      <c r="I2760">
        <v>43156</v>
      </c>
      <c r="J2760">
        <v>173</v>
      </c>
      <c r="K2760">
        <v>118</v>
      </c>
      <c r="L2760">
        <v>1</v>
      </c>
      <c r="M2760">
        <v>4248</v>
      </c>
      <c r="N2760">
        <v>0</v>
      </c>
      <c r="O2760">
        <v>0</v>
      </c>
      <c r="P2760">
        <v>118</v>
      </c>
      <c r="Q2760">
        <v>36</v>
      </c>
      <c r="R2760">
        <v>4248</v>
      </c>
      <c r="S2760">
        <v>2018</v>
      </c>
      <c r="T2760">
        <v>8</v>
      </c>
      <c r="U2760">
        <v>33</v>
      </c>
    </row>
    <row r="2761" spans="1:21" x14ac:dyDescent="0.3">
      <c r="A2761" s="5" t="s">
        <v>168</v>
      </c>
      <c r="B2761" s="5" t="s">
        <v>175</v>
      </c>
      <c r="C2761" s="5" t="s">
        <v>86</v>
      </c>
      <c r="D2761" s="5" t="s">
        <v>323</v>
      </c>
      <c r="E2761" s="5" t="s">
        <v>172</v>
      </c>
      <c r="F2761" s="6">
        <v>43329</v>
      </c>
      <c r="G2761" s="5" t="s">
        <v>148</v>
      </c>
      <c r="H2761" s="5" t="s">
        <v>173</v>
      </c>
      <c r="I2761">
        <v>43168</v>
      </c>
      <c r="J2761">
        <v>161</v>
      </c>
      <c r="K2761">
        <v>1350</v>
      </c>
      <c r="L2761">
        <v>12</v>
      </c>
      <c r="M2761">
        <v>48600</v>
      </c>
      <c r="N2761">
        <v>36157.919999999998</v>
      </c>
      <c r="O2761">
        <v>3013.16</v>
      </c>
      <c r="P2761">
        <v>112.5</v>
      </c>
      <c r="Q2761">
        <v>36</v>
      </c>
      <c r="R2761">
        <v>12442.08</v>
      </c>
      <c r="S2761">
        <v>2018</v>
      </c>
      <c r="T2761">
        <v>8</v>
      </c>
      <c r="U2761">
        <v>33</v>
      </c>
    </row>
    <row r="2762" spans="1:21" x14ac:dyDescent="0.3">
      <c r="A2762" s="5" t="s">
        <v>168</v>
      </c>
      <c r="B2762" s="5" t="s">
        <v>175</v>
      </c>
      <c r="C2762" s="5" t="s">
        <v>86</v>
      </c>
      <c r="D2762" s="5" t="s">
        <v>323</v>
      </c>
      <c r="E2762" s="5" t="s">
        <v>172</v>
      </c>
      <c r="F2762" s="6">
        <v>43329</v>
      </c>
      <c r="G2762" s="5" t="s">
        <v>148</v>
      </c>
      <c r="H2762" s="5" t="s">
        <v>194</v>
      </c>
      <c r="I2762">
        <v>43168</v>
      </c>
      <c r="J2762">
        <v>161</v>
      </c>
      <c r="K2762">
        <v>269</v>
      </c>
      <c r="L2762">
        <v>2</v>
      </c>
      <c r="M2762">
        <v>9146</v>
      </c>
      <c r="N2762">
        <v>6026.32</v>
      </c>
      <c r="O2762">
        <v>3013.16</v>
      </c>
      <c r="P2762">
        <v>134.5</v>
      </c>
      <c r="Q2762">
        <v>34</v>
      </c>
      <c r="R2762">
        <v>3119.68</v>
      </c>
      <c r="S2762">
        <v>2018</v>
      </c>
      <c r="T2762">
        <v>8</v>
      </c>
      <c r="U2762">
        <v>33</v>
      </c>
    </row>
    <row r="2763" spans="1:21" x14ac:dyDescent="0.3">
      <c r="A2763" s="5" t="s">
        <v>168</v>
      </c>
      <c r="B2763" s="5" t="s">
        <v>175</v>
      </c>
      <c r="C2763" s="5" t="s">
        <v>86</v>
      </c>
      <c r="D2763" s="5" t="s">
        <v>323</v>
      </c>
      <c r="E2763" s="5" t="s">
        <v>172</v>
      </c>
      <c r="F2763" s="6">
        <v>43329</v>
      </c>
      <c r="G2763" s="5" t="s">
        <v>148</v>
      </c>
      <c r="H2763" s="5" t="s">
        <v>253</v>
      </c>
      <c r="I2763">
        <v>43168</v>
      </c>
      <c r="J2763">
        <v>161</v>
      </c>
      <c r="K2763">
        <v>101</v>
      </c>
      <c r="L2763">
        <v>1</v>
      </c>
      <c r="M2763">
        <v>3434</v>
      </c>
      <c r="N2763">
        <v>3013.16</v>
      </c>
      <c r="O2763">
        <v>3013.16</v>
      </c>
      <c r="P2763">
        <v>101</v>
      </c>
      <c r="Q2763">
        <v>34</v>
      </c>
      <c r="R2763">
        <v>420.84</v>
      </c>
      <c r="S2763">
        <v>2018</v>
      </c>
      <c r="T2763">
        <v>8</v>
      </c>
      <c r="U2763">
        <v>33</v>
      </c>
    </row>
    <row r="2764" spans="1:21" x14ac:dyDescent="0.3">
      <c r="A2764" s="5" t="s">
        <v>168</v>
      </c>
      <c r="B2764" s="5" t="s">
        <v>175</v>
      </c>
      <c r="C2764" s="5" t="s">
        <v>86</v>
      </c>
      <c r="D2764" s="5" t="s">
        <v>323</v>
      </c>
      <c r="E2764" s="5" t="s">
        <v>172</v>
      </c>
      <c r="F2764" s="6">
        <v>43329</v>
      </c>
      <c r="G2764" s="5" t="s">
        <v>148</v>
      </c>
      <c r="H2764" s="5" t="s">
        <v>303</v>
      </c>
      <c r="I2764">
        <v>43168</v>
      </c>
      <c r="J2764">
        <v>161</v>
      </c>
      <c r="K2764">
        <v>524</v>
      </c>
      <c r="L2764">
        <v>5</v>
      </c>
      <c r="M2764">
        <v>17816</v>
      </c>
      <c r="N2764">
        <v>15065.8</v>
      </c>
      <c r="O2764">
        <v>3013.16</v>
      </c>
      <c r="P2764">
        <v>104.8</v>
      </c>
      <c r="Q2764">
        <v>34</v>
      </c>
      <c r="R2764">
        <v>2750.2</v>
      </c>
      <c r="S2764">
        <v>2018</v>
      </c>
      <c r="T2764">
        <v>8</v>
      </c>
      <c r="U2764">
        <v>33</v>
      </c>
    </row>
    <row r="2765" spans="1:21" x14ac:dyDescent="0.3">
      <c r="A2765" s="5" t="s">
        <v>168</v>
      </c>
      <c r="B2765" s="5" t="s">
        <v>175</v>
      </c>
      <c r="C2765" s="5" t="s">
        <v>86</v>
      </c>
      <c r="D2765" s="5" t="s">
        <v>323</v>
      </c>
      <c r="E2765" s="5" t="s">
        <v>172</v>
      </c>
      <c r="F2765" s="6">
        <v>43329</v>
      </c>
      <c r="G2765" s="5" t="s">
        <v>148</v>
      </c>
      <c r="H2765" s="5" t="s">
        <v>263</v>
      </c>
      <c r="I2765">
        <v>43168</v>
      </c>
      <c r="J2765">
        <v>161</v>
      </c>
      <c r="K2765">
        <v>736.5</v>
      </c>
      <c r="L2765">
        <v>7</v>
      </c>
      <c r="M2765">
        <v>25409.25</v>
      </c>
      <c r="N2765">
        <v>21092.12</v>
      </c>
      <c r="O2765">
        <v>3013.16</v>
      </c>
      <c r="P2765">
        <v>105.21428571428571</v>
      </c>
      <c r="Q2765">
        <v>34.5</v>
      </c>
      <c r="R2765">
        <v>4317.13</v>
      </c>
      <c r="S2765">
        <v>2018</v>
      </c>
      <c r="T2765">
        <v>8</v>
      </c>
      <c r="U2765">
        <v>33</v>
      </c>
    </row>
    <row r="2766" spans="1:21" x14ac:dyDescent="0.3">
      <c r="A2766" s="5" t="s">
        <v>168</v>
      </c>
      <c r="B2766" s="5" t="s">
        <v>175</v>
      </c>
      <c r="C2766" s="5" t="s">
        <v>89</v>
      </c>
      <c r="D2766" s="5" t="s">
        <v>316</v>
      </c>
      <c r="E2766" s="5" t="s">
        <v>172</v>
      </c>
      <c r="F2766" s="6">
        <v>43329</v>
      </c>
      <c r="G2766" s="5" t="s">
        <v>148</v>
      </c>
      <c r="H2766" s="5" t="s">
        <v>263</v>
      </c>
      <c r="I2766">
        <v>43162</v>
      </c>
      <c r="J2766">
        <v>167</v>
      </c>
      <c r="K2766">
        <v>662.5</v>
      </c>
      <c r="L2766">
        <v>6</v>
      </c>
      <c r="M2766">
        <v>22856.25</v>
      </c>
      <c r="N2766">
        <v>13733.892</v>
      </c>
      <c r="O2766">
        <v>2288.982</v>
      </c>
      <c r="P2766">
        <v>110.41666666666667</v>
      </c>
      <c r="Q2766">
        <v>34.5</v>
      </c>
      <c r="R2766">
        <v>9122.3580000000002</v>
      </c>
      <c r="S2766">
        <v>2018</v>
      </c>
      <c r="T2766">
        <v>8</v>
      </c>
      <c r="U2766">
        <v>33</v>
      </c>
    </row>
    <row r="2767" spans="1:21" x14ac:dyDescent="0.3">
      <c r="A2767" s="5" t="s">
        <v>168</v>
      </c>
      <c r="B2767" s="5" t="s">
        <v>175</v>
      </c>
      <c r="C2767" s="5" t="s">
        <v>89</v>
      </c>
      <c r="D2767" s="5" t="s">
        <v>316</v>
      </c>
      <c r="E2767" s="5" t="s">
        <v>172</v>
      </c>
      <c r="F2767" s="6">
        <v>43329</v>
      </c>
      <c r="G2767" s="5" t="s">
        <v>148</v>
      </c>
      <c r="H2767" s="5" t="s">
        <v>194</v>
      </c>
      <c r="I2767">
        <v>43162</v>
      </c>
      <c r="J2767">
        <v>167</v>
      </c>
      <c r="K2767">
        <v>338.5</v>
      </c>
      <c r="L2767">
        <v>3</v>
      </c>
      <c r="M2767">
        <v>11509</v>
      </c>
      <c r="N2767">
        <v>6866.9459999999999</v>
      </c>
      <c r="O2767">
        <v>2288.982</v>
      </c>
      <c r="P2767">
        <v>112.83333333333333</v>
      </c>
      <c r="Q2767">
        <v>34</v>
      </c>
      <c r="R2767">
        <v>4642.0540000000001</v>
      </c>
      <c r="S2767">
        <v>2018</v>
      </c>
      <c r="T2767">
        <v>8</v>
      </c>
      <c r="U2767">
        <v>33</v>
      </c>
    </row>
    <row r="2768" spans="1:21" x14ac:dyDescent="0.3">
      <c r="A2768" s="5" t="s">
        <v>168</v>
      </c>
      <c r="B2768" s="5" t="s">
        <v>175</v>
      </c>
      <c r="C2768" s="5" t="s">
        <v>89</v>
      </c>
      <c r="D2768" s="5" t="s">
        <v>316</v>
      </c>
      <c r="E2768" s="5" t="s">
        <v>172</v>
      </c>
      <c r="F2768" s="6">
        <v>43329</v>
      </c>
      <c r="G2768" s="5" t="s">
        <v>148</v>
      </c>
      <c r="H2768" s="5" t="s">
        <v>229</v>
      </c>
      <c r="I2768">
        <v>43162</v>
      </c>
      <c r="J2768">
        <v>167</v>
      </c>
      <c r="K2768">
        <v>810.5</v>
      </c>
      <c r="L2768">
        <v>8</v>
      </c>
      <c r="M2768">
        <v>27557</v>
      </c>
      <c r="N2768">
        <v>18311.856</v>
      </c>
      <c r="O2768">
        <v>2288.982</v>
      </c>
      <c r="P2768">
        <v>101.3125</v>
      </c>
      <c r="Q2768">
        <v>34</v>
      </c>
      <c r="R2768">
        <v>9245.1440000000002</v>
      </c>
      <c r="S2768">
        <v>2018</v>
      </c>
      <c r="T2768">
        <v>8</v>
      </c>
      <c r="U2768">
        <v>33</v>
      </c>
    </row>
    <row r="2769" spans="1:21" x14ac:dyDescent="0.3">
      <c r="A2769" s="5" t="s">
        <v>168</v>
      </c>
      <c r="B2769" s="5" t="s">
        <v>175</v>
      </c>
      <c r="C2769" s="5" t="s">
        <v>89</v>
      </c>
      <c r="D2769" s="5" t="s">
        <v>316</v>
      </c>
      <c r="E2769" s="5" t="s">
        <v>172</v>
      </c>
      <c r="F2769" s="6">
        <v>43329</v>
      </c>
      <c r="G2769" s="5" t="s">
        <v>148</v>
      </c>
      <c r="H2769" s="5" t="s">
        <v>178</v>
      </c>
      <c r="I2769">
        <v>43162</v>
      </c>
      <c r="J2769">
        <v>167</v>
      </c>
      <c r="K2769">
        <v>187.5</v>
      </c>
      <c r="L2769">
        <v>2</v>
      </c>
      <c r="M2769">
        <v>6375</v>
      </c>
      <c r="N2769">
        <v>4577.9639999999999</v>
      </c>
      <c r="O2769">
        <v>2288.982</v>
      </c>
      <c r="P2769">
        <v>93.75</v>
      </c>
      <c r="Q2769">
        <v>34</v>
      </c>
      <c r="R2769">
        <v>1797.0360000000001</v>
      </c>
      <c r="S2769">
        <v>2018</v>
      </c>
      <c r="T2769">
        <v>8</v>
      </c>
      <c r="U2769">
        <v>33</v>
      </c>
    </row>
    <row r="2770" spans="1:21" x14ac:dyDescent="0.3">
      <c r="A2770" s="5" t="s">
        <v>168</v>
      </c>
      <c r="B2770" s="5" t="s">
        <v>175</v>
      </c>
      <c r="C2770" s="5" t="s">
        <v>89</v>
      </c>
      <c r="D2770" s="5" t="s">
        <v>316</v>
      </c>
      <c r="E2770" s="5" t="s">
        <v>172</v>
      </c>
      <c r="F2770" s="6">
        <v>43329</v>
      </c>
      <c r="G2770" s="5" t="s">
        <v>148</v>
      </c>
      <c r="H2770" s="5" t="s">
        <v>197</v>
      </c>
      <c r="I2770">
        <v>43162</v>
      </c>
      <c r="J2770">
        <v>167</v>
      </c>
      <c r="K2770">
        <v>209</v>
      </c>
      <c r="L2770">
        <v>2</v>
      </c>
      <c r="M2770">
        <v>7106</v>
      </c>
      <c r="N2770">
        <v>4577.9639999999999</v>
      </c>
      <c r="O2770">
        <v>2288.982</v>
      </c>
      <c r="P2770">
        <v>104.5</v>
      </c>
      <c r="Q2770">
        <v>34</v>
      </c>
      <c r="R2770">
        <v>2528.0360000000001</v>
      </c>
      <c r="S2770">
        <v>2018</v>
      </c>
      <c r="T2770">
        <v>8</v>
      </c>
      <c r="U2770">
        <v>33</v>
      </c>
    </row>
    <row r="2771" spans="1:21" x14ac:dyDescent="0.3">
      <c r="A2771" s="5" t="s">
        <v>168</v>
      </c>
      <c r="B2771" s="5" t="s">
        <v>175</v>
      </c>
      <c r="C2771" s="5" t="s">
        <v>89</v>
      </c>
      <c r="D2771" s="5" t="s">
        <v>316</v>
      </c>
      <c r="E2771" s="5" t="s">
        <v>172</v>
      </c>
      <c r="F2771" s="6">
        <v>43329</v>
      </c>
      <c r="G2771" s="5" t="s">
        <v>148</v>
      </c>
      <c r="H2771" s="5" t="s">
        <v>197</v>
      </c>
      <c r="I2771">
        <v>43162</v>
      </c>
      <c r="J2771">
        <v>167</v>
      </c>
      <c r="K2771">
        <v>117.5</v>
      </c>
      <c r="L2771">
        <v>1</v>
      </c>
      <c r="M2771">
        <v>3995</v>
      </c>
      <c r="N2771">
        <v>2288.982</v>
      </c>
      <c r="O2771">
        <v>2288.982</v>
      </c>
      <c r="P2771">
        <v>117.5</v>
      </c>
      <c r="Q2771">
        <v>34</v>
      </c>
      <c r="R2771">
        <v>1706.018</v>
      </c>
      <c r="S2771">
        <v>2018</v>
      </c>
      <c r="T2771">
        <v>8</v>
      </c>
      <c r="U2771">
        <v>33</v>
      </c>
    </row>
    <row r="2772" spans="1:21" x14ac:dyDescent="0.3">
      <c r="A2772" s="5" t="s">
        <v>168</v>
      </c>
      <c r="B2772" s="5" t="s">
        <v>175</v>
      </c>
      <c r="C2772" s="5" t="s">
        <v>89</v>
      </c>
      <c r="D2772" s="5" t="s">
        <v>316</v>
      </c>
      <c r="E2772" s="5" t="s">
        <v>172</v>
      </c>
      <c r="F2772" s="6">
        <v>43329</v>
      </c>
      <c r="G2772" s="5" t="s">
        <v>148</v>
      </c>
      <c r="H2772" s="5" t="s">
        <v>208</v>
      </c>
      <c r="I2772">
        <v>43162</v>
      </c>
      <c r="J2772">
        <v>167</v>
      </c>
      <c r="K2772">
        <v>99.5</v>
      </c>
      <c r="L2772">
        <v>1</v>
      </c>
      <c r="M2772">
        <v>3383</v>
      </c>
      <c r="N2772">
        <v>2288.982</v>
      </c>
      <c r="O2772">
        <v>2288.982</v>
      </c>
      <c r="P2772">
        <v>99.5</v>
      </c>
      <c r="Q2772">
        <v>34</v>
      </c>
      <c r="R2772">
        <v>1094.018</v>
      </c>
      <c r="S2772">
        <v>2018</v>
      </c>
      <c r="T2772">
        <v>8</v>
      </c>
      <c r="U2772">
        <v>33</v>
      </c>
    </row>
    <row r="2773" spans="1:21" x14ac:dyDescent="0.3">
      <c r="A2773" s="5" t="s">
        <v>168</v>
      </c>
      <c r="B2773" s="5" t="s">
        <v>175</v>
      </c>
      <c r="C2773" s="5" t="s">
        <v>89</v>
      </c>
      <c r="D2773" s="5" t="s">
        <v>316</v>
      </c>
      <c r="E2773" s="5" t="s">
        <v>172</v>
      </c>
      <c r="F2773" s="6">
        <v>43329</v>
      </c>
      <c r="G2773" s="5" t="s">
        <v>148</v>
      </c>
      <c r="H2773" s="5" t="s">
        <v>209</v>
      </c>
      <c r="I2773">
        <v>43162</v>
      </c>
      <c r="J2773">
        <v>167</v>
      </c>
      <c r="K2773">
        <v>306</v>
      </c>
      <c r="L2773">
        <v>3</v>
      </c>
      <c r="M2773">
        <v>10404</v>
      </c>
      <c r="N2773">
        <v>6866.9459999999999</v>
      </c>
      <c r="O2773">
        <v>2288.982</v>
      </c>
      <c r="P2773">
        <v>102</v>
      </c>
      <c r="Q2773">
        <v>34</v>
      </c>
      <c r="R2773">
        <v>3537.0540000000001</v>
      </c>
      <c r="S2773">
        <v>2018</v>
      </c>
      <c r="T2773">
        <v>8</v>
      </c>
      <c r="U2773">
        <v>33</v>
      </c>
    </row>
    <row r="2774" spans="1:21" x14ac:dyDescent="0.3">
      <c r="A2774" s="5" t="s">
        <v>168</v>
      </c>
      <c r="B2774" s="5" t="s">
        <v>175</v>
      </c>
      <c r="C2774" s="5" t="s">
        <v>89</v>
      </c>
      <c r="D2774" s="5" t="s">
        <v>316</v>
      </c>
      <c r="E2774" s="5" t="s">
        <v>172</v>
      </c>
      <c r="F2774" s="6">
        <v>43329</v>
      </c>
      <c r="G2774" s="5" t="s">
        <v>148</v>
      </c>
      <c r="H2774" s="5" t="s">
        <v>311</v>
      </c>
      <c r="I2774">
        <v>43162</v>
      </c>
      <c r="J2774">
        <v>167</v>
      </c>
      <c r="K2774">
        <v>89</v>
      </c>
      <c r="L2774">
        <v>1</v>
      </c>
      <c r="M2774">
        <v>3026</v>
      </c>
      <c r="N2774">
        <v>2288.982</v>
      </c>
      <c r="O2774">
        <v>2288.982</v>
      </c>
      <c r="P2774">
        <v>89</v>
      </c>
      <c r="Q2774">
        <v>34</v>
      </c>
      <c r="R2774">
        <v>737.01800000000003</v>
      </c>
      <c r="S2774">
        <v>2018</v>
      </c>
      <c r="T2774">
        <v>8</v>
      </c>
      <c r="U2774">
        <v>33</v>
      </c>
    </row>
    <row r="2775" spans="1:21" x14ac:dyDescent="0.3">
      <c r="A2775" s="5" t="s">
        <v>168</v>
      </c>
      <c r="B2775" s="5" t="s">
        <v>206</v>
      </c>
      <c r="C2775" s="5" t="s">
        <v>115</v>
      </c>
      <c r="D2775" s="5" t="s">
        <v>319</v>
      </c>
      <c r="E2775" s="5" t="s">
        <v>172</v>
      </c>
      <c r="F2775" s="6">
        <v>43329</v>
      </c>
      <c r="G2775" s="5" t="s">
        <v>148</v>
      </c>
      <c r="H2775" s="5" t="s">
        <v>173</v>
      </c>
      <c r="I2775">
        <v>43142</v>
      </c>
      <c r="J2775">
        <v>187</v>
      </c>
      <c r="K2775">
        <v>1032.4000000000001</v>
      </c>
      <c r="L2775">
        <v>9</v>
      </c>
      <c r="M2775">
        <v>37166.400000000001</v>
      </c>
      <c r="N2775">
        <v>26134.249</v>
      </c>
      <c r="O2775">
        <v>2903.8049999999998</v>
      </c>
      <c r="P2775">
        <v>114.71111111111112</v>
      </c>
      <c r="Q2775">
        <v>36</v>
      </c>
      <c r="R2775">
        <v>11032.151</v>
      </c>
      <c r="S2775">
        <v>2018</v>
      </c>
      <c r="T2775">
        <v>8</v>
      </c>
      <c r="U2775">
        <v>33</v>
      </c>
    </row>
    <row r="2776" spans="1:21" x14ac:dyDescent="0.3">
      <c r="A2776" s="5" t="s">
        <v>168</v>
      </c>
      <c r="B2776" s="5" t="s">
        <v>206</v>
      </c>
      <c r="C2776" s="5" t="s">
        <v>117</v>
      </c>
      <c r="D2776" s="5" t="s">
        <v>322</v>
      </c>
      <c r="E2776" s="5" t="s">
        <v>172</v>
      </c>
      <c r="F2776" s="6">
        <v>43329</v>
      </c>
      <c r="G2776" s="5" t="s">
        <v>148</v>
      </c>
      <c r="H2776" s="5" t="s">
        <v>178</v>
      </c>
      <c r="I2776">
        <v>43150</v>
      </c>
      <c r="J2776">
        <v>179</v>
      </c>
      <c r="K2776">
        <v>385.8</v>
      </c>
      <c r="L2776">
        <v>3</v>
      </c>
      <c r="M2776">
        <v>13117.2</v>
      </c>
      <c r="N2776">
        <v>7536.7420000000002</v>
      </c>
      <c r="O2776">
        <v>2512.2469999999998</v>
      </c>
      <c r="P2776">
        <v>128.6</v>
      </c>
      <c r="Q2776">
        <v>34</v>
      </c>
      <c r="R2776">
        <v>5580.4579999999996</v>
      </c>
      <c r="S2776">
        <v>2018</v>
      </c>
      <c r="T2776">
        <v>8</v>
      </c>
      <c r="U2776">
        <v>33</v>
      </c>
    </row>
    <row r="2777" spans="1:21" x14ac:dyDescent="0.3">
      <c r="A2777" s="5" t="s">
        <v>168</v>
      </c>
      <c r="B2777" s="5" t="s">
        <v>206</v>
      </c>
      <c r="C2777" s="5" t="s">
        <v>117</v>
      </c>
      <c r="D2777" s="5" t="s">
        <v>322</v>
      </c>
      <c r="E2777" s="5" t="s">
        <v>172</v>
      </c>
      <c r="F2777" s="6">
        <v>43329</v>
      </c>
      <c r="G2777" s="5" t="s">
        <v>148</v>
      </c>
      <c r="H2777" s="5" t="s">
        <v>198</v>
      </c>
      <c r="I2777">
        <v>43150</v>
      </c>
      <c r="J2777">
        <v>179</v>
      </c>
      <c r="K2777">
        <v>140.4</v>
      </c>
      <c r="L2777">
        <v>1</v>
      </c>
      <c r="M2777">
        <v>4773.6000000000004</v>
      </c>
      <c r="N2777">
        <v>2512.2469999999998</v>
      </c>
      <c r="O2777">
        <v>2512.2469999999998</v>
      </c>
      <c r="P2777">
        <v>140.4</v>
      </c>
      <c r="Q2777">
        <v>34</v>
      </c>
      <c r="R2777">
        <v>2261.3530000000001</v>
      </c>
      <c r="S2777">
        <v>2018</v>
      </c>
      <c r="T2777">
        <v>8</v>
      </c>
      <c r="U2777">
        <v>33</v>
      </c>
    </row>
    <row r="2778" spans="1:21" x14ac:dyDescent="0.3">
      <c r="A2778" s="5" t="s">
        <v>168</v>
      </c>
      <c r="B2778" s="5" t="s">
        <v>206</v>
      </c>
      <c r="C2778" s="5" t="s">
        <v>117</v>
      </c>
      <c r="D2778" s="5" t="s">
        <v>322</v>
      </c>
      <c r="E2778" s="5" t="s">
        <v>172</v>
      </c>
      <c r="F2778" s="6">
        <v>43329</v>
      </c>
      <c r="G2778" s="5" t="s">
        <v>148</v>
      </c>
      <c r="H2778" s="5" t="s">
        <v>197</v>
      </c>
      <c r="I2778">
        <v>43150</v>
      </c>
      <c r="J2778">
        <v>179</v>
      </c>
      <c r="K2778">
        <v>402.4</v>
      </c>
      <c r="L2778">
        <v>3</v>
      </c>
      <c r="M2778">
        <v>13681.6</v>
      </c>
      <c r="N2778">
        <v>7536.7420000000002</v>
      </c>
      <c r="O2778">
        <v>2512.2469999999998</v>
      </c>
      <c r="P2778">
        <v>134.13333333333333</v>
      </c>
      <c r="Q2778">
        <v>34</v>
      </c>
      <c r="R2778">
        <v>6144.8580000000002</v>
      </c>
      <c r="S2778">
        <v>2018</v>
      </c>
      <c r="T2778">
        <v>8</v>
      </c>
      <c r="U2778">
        <v>33</v>
      </c>
    </row>
    <row r="2779" spans="1:21" x14ac:dyDescent="0.3">
      <c r="A2779" s="5" t="s">
        <v>168</v>
      </c>
      <c r="B2779" s="5" t="s">
        <v>206</v>
      </c>
      <c r="C2779" s="5" t="s">
        <v>117</v>
      </c>
      <c r="D2779" s="5" t="s">
        <v>322</v>
      </c>
      <c r="E2779" s="5" t="s">
        <v>172</v>
      </c>
      <c r="F2779" s="6">
        <v>43329</v>
      </c>
      <c r="G2779" s="5" t="s">
        <v>148</v>
      </c>
      <c r="H2779" s="5" t="s">
        <v>209</v>
      </c>
      <c r="I2779">
        <v>43150</v>
      </c>
      <c r="J2779">
        <v>179</v>
      </c>
      <c r="K2779">
        <v>331.8</v>
      </c>
      <c r="L2779">
        <v>3</v>
      </c>
      <c r="M2779">
        <v>11281.2</v>
      </c>
      <c r="N2779">
        <v>7536.7420000000002</v>
      </c>
      <c r="O2779">
        <v>2512.2469999999998</v>
      </c>
      <c r="P2779">
        <v>110.60000000000001</v>
      </c>
      <c r="Q2779">
        <v>34</v>
      </c>
      <c r="R2779">
        <v>3744.4580000000001</v>
      </c>
      <c r="S2779">
        <v>2018</v>
      </c>
      <c r="T2779">
        <v>8</v>
      </c>
      <c r="U2779">
        <v>33</v>
      </c>
    </row>
    <row r="2780" spans="1:21" x14ac:dyDescent="0.3">
      <c r="A2780" s="5" t="s">
        <v>168</v>
      </c>
      <c r="B2780" s="5" t="s">
        <v>206</v>
      </c>
      <c r="C2780" s="5" t="s">
        <v>117</v>
      </c>
      <c r="D2780" s="5" t="s">
        <v>322</v>
      </c>
      <c r="E2780" s="5" t="s">
        <v>172</v>
      </c>
      <c r="F2780" s="6">
        <v>43329</v>
      </c>
      <c r="G2780" s="5" t="s">
        <v>148</v>
      </c>
      <c r="H2780" s="5" t="s">
        <v>235</v>
      </c>
      <c r="I2780">
        <v>43150</v>
      </c>
      <c r="J2780">
        <v>179</v>
      </c>
      <c r="K2780">
        <v>102.2</v>
      </c>
      <c r="L2780">
        <v>1</v>
      </c>
      <c r="M2780">
        <v>3474.8</v>
      </c>
      <c r="N2780">
        <v>2512.2469999999998</v>
      </c>
      <c r="O2780">
        <v>2512.2469999999998</v>
      </c>
      <c r="P2780">
        <v>102.2</v>
      </c>
      <c r="Q2780">
        <v>34</v>
      </c>
      <c r="R2780">
        <v>962.553</v>
      </c>
      <c r="S2780">
        <v>2018</v>
      </c>
      <c r="T2780">
        <v>8</v>
      </c>
      <c r="U2780">
        <v>33</v>
      </c>
    </row>
    <row r="2781" spans="1:21" x14ac:dyDescent="0.3">
      <c r="A2781" s="5" t="s">
        <v>168</v>
      </c>
      <c r="B2781" s="5" t="s">
        <v>206</v>
      </c>
      <c r="C2781" s="5" t="s">
        <v>117</v>
      </c>
      <c r="D2781" s="5" t="s">
        <v>322</v>
      </c>
      <c r="E2781" s="5" t="s">
        <v>172</v>
      </c>
      <c r="F2781" s="6">
        <v>43329</v>
      </c>
      <c r="G2781" s="5" t="s">
        <v>148</v>
      </c>
      <c r="H2781" s="5" t="s">
        <v>311</v>
      </c>
      <c r="I2781">
        <v>43150</v>
      </c>
      <c r="J2781">
        <v>179</v>
      </c>
      <c r="K2781">
        <v>116.2</v>
      </c>
      <c r="L2781">
        <v>1</v>
      </c>
      <c r="M2781">
        <v>3950.8</v>
      </c>
      <c r="N2781">
        <v>2512.2469999999998</v>
      </c>
      <c r="O2781">
        <v>2512.2469999999998</v>
      </c>
      <c r="P2781">
        <v>116.2</v>
      </c>
      <c r="Q2781">
        <v>34</v>
      </c>
      <c r="R2781">
        <v>1438.5530000000001</v>
      </c>
      <c r="S2781">
        <v>2018</v>
      </c>
      <c r="T2781">
        <v>8</v>
      </c>
      <c r="U2781">
        <v>33</v>
      </c>
    </row>
    <row r="2782" spans="1:21" x14ac:dyDescent="0.3">
      <c r="A2782" s="5" t="s">
        <v>168</v>
      </c>
      <c r="B2782" s="5" t="s">
        <v>206</v>
      </c>
      <c r="C2782" s="5" t="s">
        <v>117</v>
      </c>
      <c r="D2782" s="5" t="s">
        <v>322</v>
      </c>
      <c r="E2782" s="5" t="s">
        <v>172</v>
      </c>
      <c r="F2782" s="6">
        <v>43329</v>
      </c>
      <c r="G2782" s="5" t="s">
        <v>148</v>
      </c>
      <c r="H2782" s="5" t="s">
        <v>240</v>
      </c>
      <c r="I2782">
        <v>43150</v>
      </c>
      <c r="J2782">
        <v>179</v>
      </c>
      <c r="K2782">
        <v>852</v>
      </c>
      <c r="L2782">
        <v>6</v>
      </c>
      <c r="M2782">
        <v>28968</v>
      </c>
      <c r="N2782">
        <v>15073.485000000001</v>
      </c>
      <c r="O2782">
        <v>2512.2469999999998</v>
      </c>
      <c r="P2782">
        <v>142</v>
      </c>
      <c r="Q2782">
        <v>34</v>
      </c>
      <c r="R2782">
        <v>13894.514999999999</v>
      </c>
      <c r="S2782">
        <v>2018</v>
      </c>
      <c r="T2782">
        <v>8</v>
      </c>
      <c r="U2782">
        <v>33</v>
      </c>
    </row>
    <row r="2783" spans="1:21" x14ac:dyDescent="0.3">
      <c r="A2783" s="5" t="s">
        <v>168</v>
      </c>
      <c r="B2783" s="5" t="s">
        <v>206</v>
      </c>
      <c r="C2783" s="5" t="s">
        <v>117</v>
      </c>
      <c r="D2783" s="5" t="s">
        <v>322</v>
      </c>
      <c r="E2783" s="5" t="s">
        <v>172</v>
      </c>
      <c r="F2783" s="6">
        <v>43329</v>
      </c>
      <c r="G2783" s="5" t="s">
        <v>148</v>
      </c>
      <c r="H2783" s="5" t="s">
        <v>190</v>
      </c>
      <c r="I2783">
        <v>43150</v>
      </c>
      <c r="J2783">
        <v>179</v>
      </c>
      <c r="K2783">
        <v>98.6</v>
      </c>
      <c r="L2783">
        <v>1</v>
      </c>
      <c r="M2783">
        <v>3352.4</v>
      </c>
      <c r="N2783">
        <v>2512.2469999999998</v>
      </c>
      <c r="O2783">
        <v>2512.2469999999998</v>
      </c>
      <c r="P2783">
        <v>98.6</v>
      </c>
      <c r="Q2783">
        <v>34</v>
      </c>
      <c r="R2783">
        <v>840.15300000000002</v>
      </c>
      <c r="S2783">
        <v>2018</v>
      </c>
      <c r="T2783">
        <v>8</v>
      </c>
      <c r="U2783">
        <v>33</v>
      </c>
    </row>
    <row r="2784" spans="1:21" x14ac:dyDescent="0.3">
      <c r="A2784" s="5" t="s">
        <v>168</v>
      </c>
      <c r="B2784" s="5" t="s">
        <v>206</v>
      </c>
      <c r="C2784" s="5" t="s">
        <v>117</v>
      </c>
      <c r="D2784" s="5" t="s">
        <v>322</v>
      </c>
      <c r="E2784" s="5" t="s">
        <v>172</v>
      </c>
      <c r="F2784" s="6">
        <v>43329</v>
      </c>
      <c r="G2784" s="5" t="s">
        <v>148</v>
      </c>
      <c r="H2784" s="5" t="s">
        <v>190</v>
      </c>
      <c r="I2784">
        <v>43150</v>
      </c>
      <c r="J2784">
        <v>179</v>
      </c>
      <c r="K2784">
        <v>118</v>
      </c>
      <c r="L2784">
        <v>1</v>
      </c>
      <c r="M2784">
        <v>4012</v>
      </c>
      <c r="N2784">
        <v>2512.2469999999998</v>
      </c>
      <c r="O2784">
        <v>2512.2469999999998</v>
      </c>
      <c r="P2784">
        <v>118</v>
      </c>
      <c r="Q2784">
        <v>34</v>
      </c>
      <c r="R2784">
        <v>1499.7529999999999</v>
      </c>
      <c r="S2784">
        <v>2018</v>
      </c>
      <c r="T2784">
        <v>8</v>
      </c>
      <c r="U2784">
        <v>33</v>
      </c>
    </row>
    <row r="2785" spans="1:21" x14ac:dyDescent="0.3">
      <c r="A2785" s="5" t="s">
        <v>168</v>
      </c>
      <c r="B2785" s="5" t="s">
        <v>206</v>
      </c>
      <c r="C2785" s="5" t="s">
        <v>117</v>
      </c>
      <c r="D2785" s="5" t="s">
        <v>322</v>
      </c>
      <c r="E2785" s="5" t="s">
        <v>172</v>
      </c>
      <c r="F2785" s="6">
        <v>43329</v>
      </c>
      <c r="G2785" s="5" t="s">
        <v>148</v>
      </c>
      <c r="H2785" s="5" t="s">
        <v>173</v>
      </c>
      <c r="I2785">
        <v>43150</v>
      </c>
      <c r="J2785">
        <v>179</v>
      </c>
      <c r="K2785">
        <v>1752</v>
      </c>
      <c r="L2785">
        <v>15</v>
      </c>
      <c r="M2785">
        <v>63072</v>
      </c>
      <c r="N2785">
        <v>37683.712</v>
      </c>
      <c r="O2785">
        <v>2512.2469999999998</v>
      </c>
      <c r="P2785">
        <v>116.8</v>
      </c>
      <c r="Q2785">
        <v>36</v>
      </c>
      <c r="R2785">
        <v>25388.288</v>
      </c>
      <c r="S2785">
        <v>2018</v>
      </c>
      <c r="T2785">
        <v>8</v>
      </c>
      <c r="U2785">
        <v>33</v>
      </c>
    </row>
    <row r="2786" spans="1:21" x14ac:dyDescent="0.3">
      <c r="A2786" s="5" t="s">
        <v>168</v>
      </c>
      <c r="B2786" s="5" t="s">
        <v>175</v>
      </c>
      <c r="C2786" s="5" t="s">
        <v>86</v>
      </c>
      <c r="D2786" s="5" t="s">
        <v>323</v>
      </c>
      <c r="E2786" s="5" t="s">
        <v>172</v>
      </c>
      <c r="F2786" s="6">
        <v>43330</v>
      </c>
      <c r="G2786" s="5" t="s">
        <v>148</v>
      </c>
      <c r="H2786" s="5" t="s">
        <v>194</v>
      </c>
      <c r="I2786">
        <v>43168</v>
      </c>
      <c r="J2786">
        <v>162</v>
      </c>
      <c r="K2786">
        <v>248.5</v>
      </c>
      <c r="L2786">
        <v>2</v>
      </c>
      <c r="M2786">
        <v>8449</v>
      </c>
      <c r="N2786">
        <v>6026.32</v>
      </c>
      <c r="O2786">
        <v>3013.16</v>
      </c>
      <c r="P2786">
        <v>124.25</v>
      </c>
      <c r="Q2786">
        <v>34</v>
      </c>
      <c r="R2786">
        <v>2422.6799999999998</v>
      </c>
      <c r="S2786">
        <v>2018</v>
      </c>
      <c r="T2786">
        <v>8</v>
      </c>
      <c r="U2786">
        <v>33</v>
      </c>
    </row>
    <row r="2787" spans="1:21" x14ac:dyDescent="0.3">
      <c r="A2787" s="5" t="s">
        <v>168</v>
      </c>
      <c r="B2787" s="5" t="s">
        <v>206</v>
      </c>
      <c r="C2787" s="5" t="s">
        <v>117</v>
      </c>
      <c r="D2787" s="5" t="s">
        <v>322</v>
      </c>
      <c r="E2787" s="5" t="s">
        <v>172</v>
      </c>
      <c r="F2787" s="6">
        <v>43330</v>
      </c>
      <c r="G2787" s="5" t="s">
        <v>148</v>
      </c>
      <c r="H2787" s="5" t="s">
        <v>201</v>
      </c>
      <c r="I2787">
        <v>43150</v>
      </c>
      <c r="J2787">
        <v>180</v>
      </c>
      <c r="K2787">
        <v>203</v>
      </c>
      <c r="L2787">
        <v>2</v>
      </c>
      <c r="M2787">
        <v>7003.5</v>
      </c>
      <c r="N2787">
        <v>5024.4949999999999</v>
      </c>
      <c r="O2787">
        <v>2512.2469999999998</v>
      </c>
      <c r="P2787">
        <v>101.5</v>
      </c>
      <c r="Q2787">
        <v>34.5</v>
      </c>
      <c r="R2787">
        <v>1979.0050000000001</v>
      </c>
      <c r="S2787">
        <v>2018</v>
      </c>
      <c r="T2787">
        <v>8</v>
      </c>
      <c r="U2787">
        <v>33</v>
      </c>
    </row>
    <row r="2788" spans="1:21" x14ac:dyDescent="0.3">
      <c r="A2788" s="5" t="s">
        <v>168</v>
      </c>
      <c r="B2788" s="5" t="s">
        <v>206</v>
      </c>
      <c r="C2788" s="5" t="s">
        <v>117</v>
      </c>
      <c r="D2788" s="5" t="s">
        <v>322</v>
      </c>
      <c r="E2788" s="5" t="s">
        <v>172</v>
      </c>
      <c r="F2788" s="6">
        <v>43330</v>
      </c>
      <c r="G2788" s="5" t="s">
        <v>148</v>
      </c>
      <c r="H2788" s="5" t="s">
        <v>202</v>
      </c>
      <c r="I2788">
        <v>43150</v>
      </c>
      <c r="J2788">
        <v>180</v>
      </c>
      <c r="K2788">
        <v>450</v>
      </c>
      <c r="L2788">
        <v>4</v>
      </c>
      <c r="M2788">
        <v>15525</v>
      </c>
      <c r="N2788">
        <v>10048.99</v>
      </c>
      <c r="O2788">
        <v>2512.2469999999998</v>
      </c>
      <c r="P2788">
        <v>112.5</v>
      </c>
      <c r="Q2788">
        <v>34.5</v>
      </c>
      <c r="R2788">
        <v>5476.01</v>
      </c>
      <c r="S2788">
        <v>2018</v>
      </c>
      <c r="T2788">
        <v>8</v>
      </c>
      <c r="U2788">
        <v>33</v>
      </c>
    </row>
    <row r="2789" spans="1:21" x14ac:dyDescent="0.3">
      <c r="A2789" s="5" t="s">
        <v>168</v>
      </c>
      <c r="B2789" s="5" t="s">
        <v>206</v>
      </c>
      <c r="C2789" s="5" t="s">
        <v>117</v>
      </c>
      <c r="D2789" s="5" t="s">
        <v>322</v>
      </c>
      <c r="E2789" s="5" t="s">
        <v>172</v>
      </c>
      <c r="F2789" s="6">
        <v>43330</v>
      </c>
      <c r="G2789" s="5" t="s">
        <v>148</v>
      </c>
      <c r="H2789" s="5" t="s">
        <v>204</v>
      </c>
      <c r="I2789">
        <v>43150</v>
      </c>
      <c r="J2789">
        <v>180</v>
      </c>
      <c r="K2789">
        <v>450</v>
      </c>
      <c r="L2789">
        <v>4</v>
      </c>
      <c r="M2789">
        <v>15525</v>
      </c>
      <c r="N2789">
        <v>10048.99</v>
      </c>
      <c r="O2789">
        <v>2512.2469999999998</v>
      </c>
      <c r="P2789">
        <v>112.5</v>
      </c>
      <c r="Q2789">
        <v>34.5</v>
      </c>
      <c r="R2789">
        <v>5476.01</v>
      </c>
      <c r="S2789">
        <v>2018</v>
      </c>
      <c r="T2789">
        <v>8</v>
      </c>
      <c r="U2789">
        <v>33</v>
      </c>
    </row>
    <row r="2790" spans="1:21" x14ac:dyDescent="0.3">
      <c r="A2790" s="5" t="s">
        <v>168</v>
      </c>
      <c r="B2790" s="5" t="s">
        <v>206</v>
      </c>
      <c r="C2790" s="5" t="s">
        <v>117</v>
      </c>
      <c r="D2790" s="5" t="s">
        <v>322</v>
      </c>
      <c r="E2790" s="5" t="s">
        <v>172</v>
      </c>
      <c r="F2790" s="6">
        <v>43330</v>
      </c>
      <c r="G2790" s="5" t="s">
        <v>148</v>
      </c>
      <c r="H2790" s="5" t="s">
        <v>226</v>
      </c>
      <c r="I2790">
        <v>43150</v>
      </c>
      <c r="J2790">
        <v>180</v>
      </c>
      <c r="K2790">
        <v>448</v>
      </c>
      <c r="L2790">
        <v>4</v>
      </c>
      <c r="M2790">
        <v>15456</v>
      </c>
      <c r="N2790">
        <v>10048.99</v>
      </c>
      <c r="O2790">
        <v>2512.2469999999998</v>
      </c>
      <c r="P2790">
        <v>112</v>
      </c>
      <c r="Q2790">
        <v>34.5</v>
      </c>
      <c r="R2790">
        <v>5407.01</v>
      </c>
      <c r="S2790">
        <v>2018</v>
      </c>
      <c r="T2790">
        <v>8</v>
      </c>
      <c r="U2790">
        <v>33</v>
      </c>
    </row>
    <row r="2791" spans="1:21" x14ac:dyDescent="0.3">
      <c r="A2791" s="5" t="s">
        <v>168</v>
      </c>
      <c r="B2791" s="5" t="s">
        <v>206</v>
      </c>
      <c r="C2791" s="5" t="s">
        <v>117</v>
      </c>
      <c r="D2791" s="5" t="s">
        <v>322</v>
      </c>
      <c r="E2791" s="5" t="s">
        <v>172</v>
      </c>
      <c r="F2791" s="6">
        <v>43330</v>
      </c>
      <c r="G2791" s="5" t="s">
        <v>148</v>
      </c>
      <c r="H2791" s="5" t="s">
        <v>191</v>
      </c>
      <c r="I2791">
        <v>43150</v>
      </c>
      <c r="J2791">
        <v>180</v>
      </c>
      <c r="K2791">
        <v>758</v>
      </c>
      <c r="L2791">
        <v>6</v>
      </c>
      <c r="M2791">
        <v>26151</v>
      </c>
      <c r="N2791">
        <v>15073.485000000001</v>
      </c>
      <c r="O2791">
        <v>2512.2469999999998</v>
      </c>
      <c r="P2791">
        <v>126.33333333333333</v>
      </c>
      <c r="Q2791">
        <v>34.5</v>
      </c>
      <c r="R2791">
        <v>11077.514999999999</v>
      </c>
      <c r="S2791">
        <v>2018</v>
      </c>
      <c r="T2791">
        <v>8</v>
      </c>
      <c r="U2791">
        <v>33</v>
      </c>
    </row>
    <row r="2792" spans="1:21" x14ac:dyDescent="0.3">
      <c r="A2792" s="5" t="s">
        <v>168</v>
      </c>
      <c r="B2792" s="5" t="s">
        <v>206</v>
      </c>
      <c r="C2792" s="5" t="s">
        <v>117</v>
      </c>
      <c r="D2792" s="5" t="s">
        <v>322</v>
      </c>
      <c r="E2792" s="5" t="s">
        <v>172</v>
      </c>
      <c r="F2792" s="6">
        <v>43330</v>
      </c>
      <c r="G2792" s="5" t="s">
        <v>148</v>
      </c>
      <c r="H2792" s="5" t="s">
        <v>187</v>
      </c>
      <c r="I2792">
        <v>43150</v>
      </c>
      <c r="J2792">
        <v>180</v>
      </c>
      <c r="K2792">
        <v>120</v>
      </c>
      <c r="L2792">
        <v>1</v>
      </c>
      <c r="M2792">
        <v>4140</v>
      </c>
      <c r="N2792">
        <v>2512.2469999999998</v>
      </c>
      <c r="O2792">
        <v>2512.2469999999998</v>
      </c>
      <c r="P2792">
        <v>120</v>
      </c>
      <c r="Q2792">
        <v>34.5</v>
      </c>
      <c r="R2792">
        <v>1627.7529999999999</v>
      </c>
      <c r="S2792">
        <v>2018</v>
      </c>
      <c r="T2792">
        <v>8</v>
      </c>
      <c r="U2792">
        <v>33</v>
      </c>
    </row>
    <row r="2793" spans="1:21" x14ac:dyDescent="0.3">
      <c r="A2793" s="5" t="s">
        <v>168</v>
      </c>
      <c r="B2793" s="5" t="s">
        <v>206</v>
      </c>
      <c r="C2793" s="5" t="s">
        <v>117</v>
      </c>
      <c r="D2793" s="5" t="s">
        <v>322</v>
      </c>
      <c r="E2793" s="5" t="s">
        <v>172</v>
      </c>
      <c r="F2793" s="6">
        <v>43330</v>
      </c>
      <c r="G2793" s="5" t="s">
        <v>148</v>
      </c>
      <c r="H2793" s="5" t="s">
        <v>203</v>
      </c>
      <c r="I2793">
        <v>43150</v>
      </c>
      <c r="J2793">
        <v>180</v>
      </c>
      <c r="K2793">
        <v>212</v>
      </c>
      <c r="L2793">
        <v>2</v>
      </c>
      <c r="M2793">
        <v>7314</v>
      </c>
      <c r="N2793">
        <v>5024.4949999999999</v>
      </c>
      <c r="O2793">
        <v>2512.2469999999998</v>
      </c>
      <c r="P2793">
        <v>106</v>
      </c>
      <c r="Q2793">
        <v>34.5</v>
      </c>
      <c r="R2793">
        <v>2289.5050000000001</v>
      </c>
      <c r="S2793">
        <v>2018</v>
      </c>
      <c r="T2793">
        <v>8</v>
      </c>
      <c r="U2793">
        <v>33</v>
      </c>
    </row>
    <row r="2794" spans="1:21" x14ac:dyDescent="0.3">
      <c r="A2794" s="5" t="s">
        <v>168</v>
      </c>
      <c r="B2794" s="5" t="s">
        <v>206</v>
      </c>
      <c r="C2794" s="5" t="s">
        <v>117</v>
      </c>
      <c r="D2794" s="5" t="s">
        <v>322</v>
      </c>
      <c r="E2794" s="5" t="s">
        <v>172</v>
      </c>
      <c r="F2794" s="6">
        <v>43330</v>
      </c>
      <c r="G2794" s="5" t="s">
        <v>148</v>
      </c>
      <c r="H2794" s="5" t="s">
        <v>237</v>
      </c>
      <c r="I2794">
        <v>43150</v>
      </c>
      <c r="J2794">
        <v>180</v>
      </c>
      <c r="K2794">
        <v>116</v>
      </c>
      <c r="L2794">
        <v>1</v>
      </c>
      <c r="M2794">
        <v>4002</v>
      </c>
      <c r="N2794">
        <v>2512.2469999999998</v>
      </c>
      <c r="O2794">
        <v>2512.2469999999998</v>
      </c>
      <c r="P2794">
        <v>116</v>
      </c>
      <c r="Q2794">
        <v>34.5</v>
      </c>
      <c r="R2794">
        <v>1489.7529999999999</v>
      </c>
      <c r="S2794">
        <v>2018</v>
      </c>
      <c r="T2794">
        <v>8</v>
      </c>
      <c r="U2794">
        <v>33</v>
      </c>
    </row>
    <row r="2795" spans="1:21" x14ac:dyDescent="0.3">
      <c r="A2795" s="5" t="s">
        <v>168</v>
      </c>
      <c r="B2795" s="5" t="s">
        <v>206</v>
      </c>
      <c r="C2795" s="5" t="s">
        <v>117</v>
      </c>
      <c r="D2795" s="5" t="s">
        <v>322</v>
      </c>
      <c r="E2795" s="5" t="s">
        <v>172</v>
      </c>
      <c r="F2795" s="6">
        <v>43330</v>
      </c>
      <c r="G2795" s="5" t="s">
        <v>148</v>
      </c>
      <c r="H2795" s="5" t="s">
        <v>180</v>
      </c>
      <c r="I2795">
        <v>43150</v>
      </c>
      <c r="J2795">
        <v>180</v>
      </c>
      <c r="K2795">
        <v>210</v>
      </c>
      <c r="L2795">
        <v>2</v>
      </c>
      <c r="M2795">
        <v>7245</v>
      </c>
      <c r="N2795">
        <v>5024.4949999999999</v>
      </c>
      <c r="O2795">
        <v>2512.2469999999998</v>
      </c>
      <c r="P2795">
        <v>105</v>
      </c>
      <c r="Q2795">
        <v>34.5</v>
      </c>
      <c r="R2795">
        <v>2220.5050000000001</v>
      </c>
      <c r="S2795">
        <v>2018</v>
      </c>
      <c r="T2795">
        <v>8</v>
      </c>
      <c r="U2795">
        <v>33</v>
      </c>
    </row>
    <row r="2796" spans="1:21" x14ac:dyDescent="0.3">
      <c r="A2796" s="5" t="s">
        <v>168</v>
      </c>
      <c r="B2796" s="5" t="s">
        <v>206</v>
      </c>
      <c r="C2796" s="5" t="s">
        <v>117</v>
      </c>
      <c r="D2796" s="5" t="s">
        <v>322</v>
      </c>
      <c r="E2796" s="5" t="s">
        <v>172</v>
      </c>
      <c r="F2796" s="6">
        <v>43330</v>
      </c>
      <c r="G2796" s="5" t="s">
        <v>148</v>
      </c>
      <c r="H2796" s="5" t="s">
        <v>216</v>
      </c>
      <c r="I2796">
        <v>43150</v>
      </c>
      <c r="J2796">
        <v>180</v>
      </c>
      <c r="K2796">
        <v>107</v>
      </c>
      <c r="L2796">
        <v>1</v>
      </c>
      <c r="M2796">
        <v>36121.5</v>
      </c>
      <c r="N2796">
        <v>2512.2469999999998</v>
      </c>
      <c r="O2796">
        <v>2512.2469999999998</v>
      </c>
      <c r="P2796">
        <v>107</v>
      </c>
      <c r="Q2796">
        <v>337.58409999999998</v>
      </c>
      <c r="R2796">
        <v>33609.252999999997</v>
      </c>
      <c r="S2796">
        <v>2018</v>
      </c>
      <c r="T2796">
        <v>8</v>
      </c>
      <c r="U2796">
        <v>33</v>
      </c>
    </row>
    <row r="2797" spans="1:21" x14ac:dyDescent="0.3">
      <c r="A2797" s="5" t="s">
        <v>168</v>
      </c>
      <c r="B2797" s="5" t="s">
        <v>206</v>
      </c>
      <c r="C2797" s="5" t="s">
        <v>117</v>
      </c>
      <c r="D2797" s="5" t="s">
        <v>322</v>
      </c>
      <c r="E2797" s="5" t="s">
        <v>227</v>
      </c>
      <c r="F2797" s="6">
        <v>43330</v>
      </c>
      <c r="G2797" s="5" t="s">
        <v>148</v>
      </c>
      <c r="H2797" s="5" t="s">
        <v>216</v>
      </c>
      <c r="I2797">
        <v>43150</v>
      </c>
      <c r="J2797">
        <v>180</v>
      </c>
      <c r="K2797">
        <v>-107</v>
      </c>
      <c r="L2797">
        <v>-1</v>
      </c>
      <c r="M2797">
        <v>-36121.5</v>
      </c>
      <c r="N2797">
        <v>-2512.2469999999998</v>
      </c>
      <c r="O2797">
        <v>-2512.2469999999998</v>
      </c>
      <c r="P2797">
        <v>107</v>
      </c>
      <c r="Q2797">
        <v>337.58409999999998</v>
      </c>
      <c r="R2797">
        <v>-33609.252999999997</v>
      </c>
      <c r="S2797">
        <v>2018</v>
      </c>
      <c r="T2797">
        <v>8</v>
      </c>
      <c r="U2797">
        <v>33</v>
      </c>
    </row>
    <row r="2798" spans="1:21" x14ac:dyDescent="0.3">
      <c r="A2798" s="5" t="s">
        <v>168</v>
      </c>
      <c r="B2798" s="5" t="s">
        <v>206</v>
      </c>
      <c r="C2798" s="5" t="s">
        <v>117</v>
      </c>
      <c r="D2798" s="5" t="s">
        <v>322</v>
      </c>
      <c r="E2798" s="5" t="s">
        <v>172</v>
      </c>
      <c r="F2798" s="6">
        <v>43330</v>
      </c>
      <c r="G2798" s="5" t="s">
        <v>148</v>
      </c>
      <c r="H2798" s="5" t="s">
        <v>216</v>
      </c>
      <c r="I2798">
        <v>43150</v>
      </c>
      <c r="J2798">
        <v>180</v>
      </c>
      <c r="K2798">
        <v>107</v>
      </c>
      <c r="L2798">
        <v>1</v>
      </c>
      <c r="M2798">
        <v>3691.5</v>
      </c>
      <c r="N2798">
        <v>2512.2469999999998</v>
      </c>
      <c r="O2798">
        <v>2512.2469999999998</v>
      </c>
      <c r="P2798">
        <v>107</v>
      </c>
      <c r="Q2798">
        <v>34.5</v>
      </c>
      <c r="R2798">
        <v>1179.2529999999999</v>
      </c>
      <c r="S2798">
        <v>2018</v>
      </c>
      <c r="T2798">
        <v>8</v>
      </c>
      <c r="U2798">
        <v>33</v>
      </c>
    </row>
    <row r="2799" spans="1:21" x14ac:dyDescent="0.3">
      <c r="A2799" s="5" t="s">
        <v>168</v>
      </c>
      <c r="B2799" s="5" t="s">
        <v>206</v>
      </c>
      <c r="C2799" s="5" t="s">
        <v>117</v>
      </c>
      <c r="D2799" s="5" t="s">
        <v>322</v>
      </c>
      <c r="E2799" s="5" t="s">
        <v>172</v>
      </c>
      <c r="F2799" s="6">
        <v>43330</v>
      </c>
      <c r="G2799" s="5" t="s">
        <v>148</v>
      </c>
      <c r="H2799" s="5" t="s">
        <v>181</v>
      </c>
      <c r="I2799">
        <v>43150</v>
      </c>
      <c r="J2799">
        <v>180</v>
      </c>
      <c r="K2799">
        <v>526</v>
      </c>
      <c r="L2799">
        <v>4</v>
      </c>
      <c r="M2799">
        <v>18147</v>
      </c>
      <c r="N2799">
        <v>10048.99</v>
      </c>
      <c r="O2799">
        <v>2512.2469999999998</v>
      </c>
      <c r="P2799">
        <v>131.5</v>
      </c>
      <c r="Q2799">
        <v>34.5</v>
      </c>
      <c r="R2799">
        <v>8098.01</v>
      </c>
      <c r="S2799">
        <v>2018</v>
      </c>
      <c r="T2799">
        <v>8</v>
      </c>
      <c r="U2799">
        <v>33</v>
      </c>
    </row>
    <row r="2800" spans="1:21" x14ac:dyDescent="0.3">
      <c r="A2800" s="5" t="s">
        <v>168</v>
      </c>
      <c r="B2800" s="5" t="s">
        <v>206</v>
      </c>
      <c r="C2800" s="5" t="s">
        <v>117</v>
      </c>
      <c r="D2800" s="5" t="s">
        <v>322</v>
      </c>
      <c r="E2800" s="5" t="s">
        <v>172</v>
      </c>
      <c r="F2800" s="6">
        <v>43330</v>
      </c>
      <c r="G2800" s="5" t="s">
        <v>148</v>
      </c>
      <c r="H2800" s="5" t="s">
        <v>183</v>
      </c>
      <c r="I2800">
        <v>43150</v>
      </c>
      <c r="J2800">
        <v>180</v>
      </c>
      <c r="K2800">
        <v>734</v>
      </c>
      <c r="L2800">
        <v>6</v>
      </c>
      <c r="M2800">
        <v>25323</v>
      </c>
      <c r="N2800">
        <v>15073.485000000001</v>
      </c>
      <c r="O2800">
        <v>2512.2469999999998</v>
      </c>
      <c r="P2800">
        <v>122.33333333333333</v>
      </c>
      <c r="Q2800">
        <v>34.5</v>
      </c>
      <c r="R2800">
        <v>10249.514999999999</v>
      </c>
      <c r="S2800">
        <v>2018</v>
      </c>
      <c r="T2800">
        <v>8</v>
      </c>
      <c r="U2800">
        <v>33</v>
      </c>
    </row>
    <row r="2801" spans="1:21" x14ac:dyDescent="0.3">
      <c r="A2801" s="5" t="s">
        <v>168</v>
      </c>
      <c r="B2801" s="5" t="s">
        <v>206</v>
      </c>
      <c r="C2801" s="5" t="s">
        <v>117</v>
      </c>
      <c r="D2801" s="5" t="s">
        <v>322</v>
      </c>
      <c r="E2801" s="5" t="s">
        <v>172</v>
      </c>
      <c r="F2801" s="6">
        <v>43330</v>
      </c>
      <c r="G2801" s="5" t="s">
        <v>148</v>
      </c>
      <c r="H2801" s="5" t="s">
        <v>182</v>
      </c>
      <c r="I2801">
        <v>43150</v>
      </c>
      <c r="J2801">
        <v>180</v>
      </c>
      <c r="K2801">
        <v>236</v>
      </c>
      <c r="L2801">
        <v>2</v>
      </c>
      <c r="M2801">
        <v>8142</v>
      </c>
      <c r="N2801">
        <v>5024.4949999999999</v>
      </c>
      <c r="O2801">
        <v>2512.2469999999998</v>
      </c>
      <c r="P2801">
        <v>118</v>
      </c>
      <c r="Q2801">
        <v>34.5</v>
      </c>
      <c r="R2801">
        <v>3117.5050000000001</v>
      </c>
      <c r="S2801">
        <v>2018</v>
      </c>
      <c r="T2801">
        <v>8</v>
      </c>
      <c r="U2801">
        <v>33</v>
      </c>
    </row>
    <row r="2802" spans="1:21" x14ac:dyDescent="0.3">
      <c r="A2802" s="5" t="s">
        <v>168</v>
      </c>
      <c r="B2802" s="5" t="s">
        <v>206</v>
      </c>
      <c r="C2802" s="5" t="s">
        <v>117</v>
      </c>
      <c r="D2802" s="5" t="s">
        <v>322</v>
      </c>
      <c r="E2802" s="5" t="s">
        <v>172</v>
      </c>
      <c r="F2802" s="6">
        <v>43330</v>
      </c>
      <c r="G2802" s="5" t="s">
        <v>148</v>
      </c>
      <c r="H2802" s="5" t="s">
        <v>246</v>
      </c>
      <c r="I2802">
        <v>43150</v>
      </c>
      <c r="J2802">
        <v>180</v>
      </c>
      <c r="K2802">
        <v>250</v>
      </c>
      <c r="L2802">
        <v>2</v>
      </c>
      <c r="M2802">
        <v>8625</v>
      </c>
      <c r="N2802">
        <v>5024.4949999999999</v>
      </c>
      <c r="O2802">
        <v>2512.2469999999998</v>
      </c>
      <c r="P2802">
        <v>125</v>
      </c>
      <c r="Q2802">
        <v>34.5</v>
      </c>
      <c r="R2802">
        <v>3600.5050000000001</v>
      </c>
      <c r="S2802">
        <v>2018</v>
      </c>
      <c r="T2802">
        <v>8</v>
      </c>
      <c r="U2802">
        <v>33</v>
      </c>
    </row>
    <row r="2803" spans="1:21" x14ac:dyDescent="0.3">
      <c r="A2803" s="5" t="s">
        <v>168</v>
      </c>
      <c r="B2803" s="5" t="s">
        <v>206</v>
      </c>
      <c r="C2803" s="5" t="s">
        <v>117</v>
      </c>
      <c r="D2803" s="5" t="s">
        <v>322</v>
      </c>
      <c r="E2803" s="5" t="s">
        <v>172</v>
      </c>
      <c r="F2803" s="6">
        <v>43330</v>
      </c>
      <c r="G2803" s="5" t="s">
        <v>148</v>
      </c>
      <c r="H2803" s="5" t="s">
        <v>238</v>
      </c>
      <c r="I2803">
        <v>43150</v>
      </c>
      <c r="J2803">
        <v>180</v>
      </c>
      <c r="K2803">
        <v>124</v>
      </c>
      <c r="L2803">
        <v>1</v>
      </c>
      <c r="M2803">
        <v>4278</v>
      </c>
      <c r="N2803">
        <v>2512.2469999999998</v>
      </c>
      <c r="O2803">
        <v>2512.2469999999998</v>
      </c>
      <c r="P2803">
        <v>124</v>
      </c>
      <c r="Q2803">
        <v>34.5</v>
      </c>
      <c r="R2803">
        <v>1765.7529999999999</v>
      </c>
      <c r="S2803">
        <v>2018</v>
      </c>
      <c r="T2803">
        <v>8</v>
      </c>
      <c r="U2803">
        <v>33</v>
      </c>
    </row>
    <row r="2804" spans="1:21" x14ac:dyDescent="0.3">
      <c r="A2804" s="5" t="s">
        <v>168</v>
      </c>
      <c r="B2804" s="5" t="s">
        <v>206</v>
      </c>
      <c r="C2804" s="5" t="s">
        <v>117</v>
      </c>
      <c r="D2804" s="5" t="s">
        <v>322</v>
      </c>
      <c r="E2804" s="5" t="s">
        <v>172</v>
      </c>
      <c r="F2804" s="6">
        <v>43330</v>
      </c>
      <c r="G2804" s="5" t="s">
        <v>148</v>
      </c>
      <c r="H2804" s="5" t="s">
        <v>184</v>
      </c>
      <c r="I2804">
        <v>43150</v>
      </c>
      <c r="J2804">
        <v>180</v>
      </c>
      <c r="K2804">
        <v>3684</v>
      </c>
      <c r="L2804">
        <v>30</v>
      </c>
      <c r="M2804">
        <v>125256</v>
      </c>
      <c r="N2804">
        <v>75367.425000000003</v>
      </c>
      <c r="O2804">
        <v>2512.2469999999998</v>
      </c>
      <c r="P2804">
        <v>122.8</v>
      </c>
      <c r="Q2804">
        <v>34</v>
      </c>
      <c r="R2804">
        <v>49888.574999999997</v>
      </c>
      <c r="S2804">
        <v>2018</v>
      </c>
      <c r="T2804">
        <v>8</v>
      </c>
      <c r="U2804">
        <v>33</v>
      </c>
    </row>
    <row r="2805" spans="1:21" x14ac:dyDescent="0.3">
      <c r="A2805" s="5" t="s">
        <v>168</v>
      </c>
      <c r="B2805" s="5" t="s">
        <v>206</v>
      </c>
      <c r="C2805" s="5" t="s">
        <v>117</v>
      </c>
      <c r="D2805" s="5" t="s">
        <v>322</v>
      </c>
      <c r="E2805" s="5" t="s">
        <v>172</v>
      </c>
      <c r="F2805" s="6">
        <v>43330</v>
      </c>
      <c r="G2805" s="5" t="s">
        <v>148</v>
      </c>
      <c r="H2805" s="5" t="s">
        <v>173</v>
      </c>
      <c r="I2805">
        <v>43150</v>
      </c>
      <c r="J2805">
        <v>180</v>
      </c>
      <c r="K2805">
        <v>1200.8</v>
      </c>
      <c r="L2805">
        <v>10</v>
      </c>
      <c r="M2805">
        <v>43228.800000000003</v>
      </c>
      <c r="N2805">
        <v>25122.474999999999</v>
      </c>
      <c r="O2805">
        <v>2512.2469999999998</v>
      </c>
      <c r="P2805">
        <v>120.08</v>
      </c>
      <c r="Q2805">
        <v>36</v>
      </c>
      <c r="R2805">
        <v>18106.325000000001</v>
      </c>
      <c r="S2805">
        <v>2018</v>
      </c>
      <c r="T2805">
        <v>8</v>
      </c>
      <c r="U2805">
        <v>33</v>
      </c>
    </row>
    <row r="2806" spans="1:21" x14ac:dyDescent="0.3">
      <c r="A2806" s="5" t="s">
        <v>168</v>
      </c>
      <c r="B2806" s="5" t="s">
        <v>206</v>
      </c>
      <c r="C2806" s="5" t="s">
        <v>117</v>
      </c>
      <c r="D2806" s="5" t="s">
        <v>322</v>
      </c>
      <c r="E2806" s="5" t="s">
        <v>172</v>
      </c>
      <c r="F2806" s="6">
        <v>43330</v>
      </c>
      <c r="G2806" s="5" t="s">
        <v>148</v>
      </c>
      <c r="H2806" s="5" t="s">
        <v>178</v>
      </c>
      <c r="I2806">
        <v>43150</v>
      </c>
      <c r="J2806">
        <v>180</v>
      </c>
      <c r="K2806">
        <v>243.4</v>
      </c>
      <c r="L2806">
        <v>2</v>
      </c>
      <c r="M2806">
        <v>8275.6</v>
      </c>
      <c r="N2806">
        <v>5024.4949999999999</v>
      </c>
      <c r="O2806">
        <v>2512.2469999999998</v>
      </c>
      <c r="P2806">
        <v>121.7</v>
      </c>
      <c r="Q2806">
        <v>34</v>
      </c>
      <c r="R2806">
        <v>3251.105</v>
      </c>
      <c r="S2806">
        <v>2018</v>
      </c>
      <c r="T2806">
        <v>8</v>
      </c>
      <c r="U2806">
        <v>33</v>
      </c>
    </row>
    <row r="2807" spans="1:21" x14ac:dyDescent="0.3">
      <c r="A2807" s="5" t="s">
        <v>168</v>
      </c>
      <c r="B2807" s="5" t="s">
        <v>206</v>
      </c>
      <c r="C2807" s="5" t="s">
        <v>117</v>
      </c>
      <c r="D2807" s="5" t="s">
        <v>322</v>
      </c>
      <c r="E2807" s="5" t="s">
        <v>172</v>
      </c>
      <c r="F2807" s="6">
        <v>43330</v>
      </c>
      <c r="G2807" s="5" t="s">
        <v>148</v>
      </c>
      <c r="H2807" s="5" t="s">
        <v>198</v>
      </c>
      <c r="I2807">
        <v>43150</v>
      </c>
      <c r="J2807">
        <v>180</v>
      </c>
      <c r="K2807">
        <v>362.2</v>
      </c>
      <c r="L2807">
        <v>3</v>
      </c>
      <c r="M2807">
        <v>12314.8</v>
      </c>
      <c r="N2807">
        <v>7536.7420000000002</v>
      </c>
      <c r="O2807">
        <v>2512.2469999999998</v>
      </c>
      <c r="P2807">
        <v>120.73333333333333</v>
      </c>
      <c r="Q2807">
        <v>34</v>
      </c>
      <c r="R2807">
        <v>4778.058</v>
      </c>
      <c r="S2807">
        <v>2018</v>
      </c>
      <c r="T2807">
        <v>8</v>
      </c>
      <c r="U2807">
        <v>33</v>
      </c>
    </row>
    <row r="2808" spans="1:21" x14ac:dyDescent="0.3">
      <c r="A2808" s="5" t="s">
        <v>168</v>
      </c>
      <c r="B2808" s="5" t="s">
        <v>206</v>
      </c>
      <c r="C2808" s="5" t="s">
        <v>117</v>
      </c>
      <c r="D2808" s="5" t="s">
        <v>322</v>
      </c>
      <c r="E2808" s="5" t="s">
        <v>172</v>
      </c>
      <c r="F2808" s="6">
        <v>43330</v>
      </c>
      <c r="G2808" s="5" t="s">
        <v>148</v>
      </c>
      <c r="H2808" s="5" t="s">
        <v>197</v>
      </c>
      <c r="I2808">
        <v>43150</v>
      </c>
      <c r="J2808">
        <v>180</v>
      </c>
      <c r="K2808">
        <v>1186.2</v>
      </c>
      <c r="L2808">
        <v>9</v>
      </c>
      <c r="M2808">
        <v>40330.800000000003</v>
      </c>
      <c r="N2808">
        <v>22610.226999999999</v>
      </c>
      <c r="O2808">
        <v>2512.2469999999998</v>
      </c>
      <c r="P2808">
        <v>131.80000000000001</v>
      </c>
      <c r="Q2808">
        <v>34</v>
      </c>
      <c r="R2808">
        <v>17720.573</v>
      </c>
      <c r="S2808">
        <v>2018</v>
      </c>
      <c r="T2808">
        <v>8</v>
      </c>
      <c r="U2808">
        <v>33</v>
      </c>
    </row>
    <row r="2809" spans="1:21" x14ac:dyDescent="0.3">
      <c r="A2809" s="5" t="s">
        <v>168</v>
      </c>
      <c r="B2809" s="5" t="s">
        <v>206</v>
      </c>
      <c r="C2809" s="5" t="s">
        <v>117</v>
      </c>
      <c r="D2809" s="5" t="s">
        <v>322</v>
      </c>
      <c r="E2809" s="5" t="s">
        <v>172</v>
      </c>
      <c r="F2809" s="6">
        <v>43330</v>
      </c>
      <c r="G2809" s="5" t="s">
        <v>148</v>
      </c>
      <c r="H2809" s="5" t="s">
        <v>209</v>
      </c>
      <c r="I2809">
        <v>43150</v>
      </c>
      <c r="J2809">
        <v>180</v>
      </c>
      <c r="K2809">
        <v>320.8</v>
      </c>
      <c r="L2809">
        <v>3</v>
      </c>
      <c r="M2809">
        <v>10907.2</v>
      </c>
      <c r="N2809">
        <v>7536.7420000000002</v>
      </c>
      <c r="O2809">
        <v>2512.2469999999998</v>
      </c>
      <c r="P2809">
        <v>106.93333333333334</v>
      </c>
      <c r="Q2809">
        <v>34</v>
      </c>
      <c r="R2809">
        <v>3370.4580000000001</v>
      </c>
      <c r="S2809">
        <v>2018</v>
      </c>
      <c r="T2809">
        <v>8</v>
      </c>
      <c r="U2809">
        <v>33</v>
      </c>
    </row>
    <row r="2810" spans="1:21" x14ac:dyDescent="0.3">
      <c r="A2810" s="5" t="s">
        <v>168</v>
      </c>
      <c r="B2810" s="5" t="s">
        <v>206</v>
      </c>
      <c r="C2810" s="5" t="s">
        <v>117</v>
      </c>
      <c r="D2810" s="5" t="s">
        <v>322</v>
      </c>
      <c r="E2810" s="5" t="s">
        <v>172</v>
      </c>
      <c r="F2810" s="6">
        <v>43330</v>
      </c>
      <c r="G2810" s="5" t="s">
        <v>148</v>
      </c>
      <c r="H2810" s="5" t="s">
        <v>311</v>
      </c>
      <c r="I2810">
        <v>43150</v>
      </c>
      <c r="J2810">
        <v>180</v>
      </c>
      <c r="K2810">
        <v>113.4</v>
      </c>
      <c r="L2810">
        <v>1</v>
      </c>
      <c r="M2810">
        <v>3855.6</v>
      </c>
      <c r="N2810">
        <v>2512.2469999999998</v>
      </c>
      <c r="O2810">
        <v>2512.2469999999998</v>
      </c>
      <c r="P2810">
        <v>113.4</v>
      </c>
      <c r="Q2810">
        <v>34</v>
      </c>
      <c r="R2810">
        <v>1343.3530000000001</v>
      </c>
      <c r="S2810">
        <v>2018</v>
      </c>
      <c r="T2810">
        <v>8</v>
      </c>
      <c r="U2810">
        <v>33</v>
      </c>
    </row>
    <row r="2811" spans="1:21" x14ac:dyDescent="0.3">
      <c r="A2811" s="5" t="s">
        <v>168</v>
      </c>
      <c r="B2811" s="5" t="s">
        <v>206</v>
      </c>
      <c r="C2811" s="5" t="s">
        <v>117</v>
      </c>
      <c r="D2811" s="5" t="s">
        <v>322</v>
      </c>
      <c r="E2811" s="5" t="s">
        <v>172</v>
      </c>
      <c r="F2811" s="6">
        <v>43330</v>
      </c>
      <c r="G2811" s="5" t="s">
        <v>148</v>
      </c>
      <c r="H2811" s="5" t="s">
        <v>229</v>
      </c>
      <c r="I2811">
        <v>43150</v>
      </c>
      <c r="J2811">
        <v>180</v>
      </c>
      <c r="K2811">
        <v>1010.8</v>
      </c>
      <c r="L2811">
        <v>8</v>
      </c>
      <c r="M2811">
        <v>34367.199999999997</v>
      </c>
      <c r="N2811">
        <v>20097.98</v>
      </c>
      <c r="O2811">
        <v>2512.2469999999998</v>
      </c>
      <c r="P2811">
        <v>126.35</v>
      </c>
      <c r="Q2811">
        <v>34</v>
      </c>
      <c r="R2811">
        <v>14269.22</v>
      </c>
      <c r="S2811">
        <v>2018</v>
      </c>
      <c r="T2811">
        <v>8</v>
      </c>
      <c r="U2811">
        <v>33</v>
      </c>
    </row>
    <row r="2812" spans="1:21" x14ac:dyDescent="0.3">
      <c r="A2812" s="5" t="s">
        <v>168</v>
      </c>
      <c r="B2812" s="5" t="s">
        <v>175</v>
      </c>
      <c r="C2812" s="5" t="s">
        <v>86</v>
      </c>
      <c r="D2812" s="5" t="s">
        <v>323</v>
      </c>
      <c r="E2812" s="5" t="s">
        <v>172</v>
      </c>
      <c r="F2812" s="6">
        <v>43332</v>
      </c>
      <c r="G2812" s="5" t="s">
        <v>148</v>
      </c>
      <c r="H2812" s="5" t="s">
        <v>264</v>
      </c>
      <c r="I2812">
        <v>43168</v>
      </c>
      <c r="J2812">
        <v>164</v>
      </c>
      <c r="K2812">
        <v>1768</v>
      </c>
      <c r="L2812">
        <v>16</v>
      </c>
      <c r="M2812">
        <v>60112</v>
      </c>
      <c r="N2812">
        <v>48210.559999999998</v>
      </c>
      <c r="O2812">
        <v>3013.16</v>
      </c>
      <c r="P2812">
        <v>110.5</v>
      </c>
      <c r="Q2812">
        <v>34</v>
      </c>
      <c r="R2812">
        <v>11901.44</v>
      </c>
      <c r="S2812">
        <v>2018</v>
      </c>
      <c r="T2812">
        <v>8</v>
      </c>
      <c r="U2812">
        <v>34</v>
      </c>
    </row>
    <row r="2813" spans="1:21" x14ac:dyDescent="0.3">
      <c r="A2813" s="5" t="s">
        <v>168</v>
      </c>
      <c r="B2813" s="5" t="s">
        <v>175</v>
      </c>
      <c r="C2813" s="5" t="s">
        <v>89</v>
      </c>
      <c r="D2813" s="5" t="s">
        <v>316</v>
      </c>
      <c r="E2813" s="5" t="s">
        <v>172</v>
      </c>
      <c r="F2813" s="6">
        <v>43332</v>
      </c>
      <c r="G2813" s="5" t="s">
        <v>148</v>
      </c>
      <c r="H2813" s="5" t="s">
        <v>200</v>
      </c>
      <c r="I2813">
        <v>43162</v>
      </c>
      <c r="J2813">
        <v>170</v>
      </c>
      <c r="K2813">
        <v>315</v>
      </c>
      <c r="L2813">
        <v>3</v>
      </c>
      <c r="M2813">
        <v>10867.5</v>
      </c>
      <c r="N2813">
        <v>6866.9459999999999</v>
      </c>
      <c r="O2813">
        <v>2288.982</v>
      </c>
      <c r="P2813">
        <v>105</v>
      </c>
      <c r="Q2813">
        <v>34.5</v>
      </c>
      <c r="R2813">
        <v>4000.5540000000001</v>
      </c>
      <c r="S2813">
        <v>2018</v>
      </c>
      <c r="T2813">
        <v>8</v>
      </c>
      <c r="U2813">
        <v>34</v>
      </c>
    </row>
    <row r="2814" spans="1:21" x14ac:dyDescent="0.3">
      <c r="A2814" s="5" t="s">
        <v>168</v>
      </c>
      <c r="B2814" s="5" t="s">
        <v>175</v>
      </c>
      <c r="C2814" s="5" t="s">
        <v>89</v>
      </c>
      <c r="D2814" s="5" t="s">
        <v>316</v>
      </c>
      <c r="E2814" s="5" t="s">
        <v>172</v>
      </c>
      <c r="F2814" s="6">
        <v>43332</v>
      </c>
      <c r="G2814" s="5" t="s">
        <v>148</v>
      </c>
      <c r="H2814" s="5" t="s">
        <v>305</v>
      </c>
      <c r="I2814">
        <v>43162</v>
      </c>
      <c r="J2814">
        <v>170</v>
      </c>
      <c r="K2814">
        <v>877</v>
      </c>
      <c r="L2814">
        <v>8</v>
      </c>
      <c r="M2814">
        <v>30256.5</v>
      </c>
      <c r="N2814">
        <v>18311.856</v>
      </c>
      <c r="O2814">
        <v>2288.982</v>
      </c>
      <c r="P2814">
        <v>109.625</v>
      </c>
      <c r="Q2814">
        <v>34.5</v>
      </c>
      <c r="R2814">
        <v>11944.644</v>
      </c>
      <c r="S2814">
        <v>2018</v>
      </c>
      <c r="T2814">
        <v>8</v>
      </c>
      <c r="U2814">
        <v>34</v>
      </c>
    </row>
    <row r="2815" spans="1:21" x14ac:dyDescent="0.3">
      <c r="A2815" s="5" t="s">
        <v>168</v>
      </c>
      <c r="B2815" s="5" t="s">
        <v>175</v>
      </c>
      <c r="C2815" s="5" t="s">
        <v>89</v>
      </c>
      <c r="D2815" s="5" t="s">
        <v>316</v>
      </c>
      <c r="E2815" s="5" t="s">
        <v>172</v>
      </c>
      <c r="F2815" s="6">
        <v>43332</v>
      </c>
      <c r="G2815" s="5" t="s">
        <v>148</v>
      </c>
      <c r="H2815" s="5" t="s">
        <v>215</v>
      </c>
      <c r="I2815">
        <v>43162</v>
      </c>
      <c r="J2815">
        <v>170</v>
      </c>
      <c r="K2815">
        <v>336</v>
      </c>
      <c r="L2815">
        <v>3</v>
      </c>
      <c r="M2815">
        <v>11424</v>
      </c>
      <c r="N2815">
        <v>6866.9459999999999</v>
      </c>
      <c r="O2815">
        <v>2288.982</v>
      </c>
      <c r="P2815">
        <v>112</v>
      </c>
      <c r="Q2815">
        <v>34</v>
      </c>
      <c r="R2815">
        <v>4557.0540000000001</v>
      </c>
      <c r="S2815">
        <v>2018</v>
      </c>
      <c r="T2815">
        <v>8</v>
      </c>
      <c r="U2815">
        <v>34</v>
      </c>
    </row>
    <row r="2816" spans="1:21" x14ac:dyDescent="0.3">
      <c r="A2816" s="5" t="s">
        <v>168</v>
      </c>
      <c r="B2816" s="5" t="s">
        <v>175</v>
      </c>
      <c r="C2816" s="5" t="s">
        <v>89</v>
      </c>
      <c r="D2816" s="5" t="s">
        <v>316</v>
      </c>
      <c r="E2816" s="5" t="s">
        <v>172</v>
      </c>
      <c r="F2816" s="6">
        <v>43332</v>
      </c>
      <c r="G2816" s="5" t="s">
        <v>148</v>
      </c>
      <c r="H2816" s="5" t="s">
        <v>305</v>
      </c>
      <c r="I2816">
        <v>43162</v>
      </c>
      <c r="J2816">
        <v>170</v>
      </c>
      <c r="K2816">
        <v>216</v>
      </c>
      <c r="L2816">
        <v>2</v>
      </c>
      <c r="M2816">
        <v>7344</v>
      </c>
      <c r="N2816">
        <v>4577.9639999999999</v>
      </c>
      <c r="O2816">
        <v>2288.982</v>
      </c>
      <c r="P2816">
        <v>108</v>
      </c>
      <c r="Q2816">
        <v>34</v>
      </c>
      <c r="R2816">
        <v>2766.0360000000001</v>
      </c>
      <c r="S2816">
        <v>2018</v>
      </c>
      <c r="T2816">
        <v>8</v>
      </c>
      <c r="U2816">
        <v>34</v>
      </c>
    </row>
    <row r="2817" spans="1:21" x14ac:dyDescent="0.3">
      <c r="A2817" s="5" t="s">
        <v>168</v>
      </c>
      <c r="B2817" s="5" t="s">
        <v>175</v>
      </c>
      <c r="C2817" s="5" t="s">
        <v>89</v>
      </c>
      <c r="D2817" s="5" t="s">
        <v>316</v>
      </c>
      <c r="E2817" s="5" t="s">
        <v>227</v>
      </c>
      <c r="F2817" s="6">
        <v>43332</v>
      </c>
      <c r="G2817" s="5" t="s">
        <v>148</v>
      </c>
      <c r="H2817" s="5" t="s">
        <v>305</v>
      </c>
      <c r="I2817">
        <v>43162</v>
      </c>
      <c r="J2817">
        <v>170</v>
      </c>
      <c r="K2817">
        <v>-216</v>
      </c>
      <c r="L2817">
        <v>-2</v>
      </c>
      <c r="M2817">
        <v>-7344</v>
      </c>
      <c r="N2817">
        <v>-4577.9639999999999</v>
      </c>
      <c r="O2817">
        <v>-2288.982</v>
      </c>
      <c r="P2817">
        <v>108</v>
      </c>
      <c r="Q2817">
        <v>34</v>
      </c>
      <c r="R2817">
        <v>-2766.0360000000001</v>
      </c>
      <c r="S2817">
        <v>2018</v>
      </c>
      <c r="T2817">
        <v>8</v>
      </c>
      <c r="U2817">
        <v>34</v>
      </c>
    </row>
    <row r="2818" spans="1:21" x14ac:dyDescent="0.3">
      <c r="A2818" s="5" t="s">
        <v>168</v>
      </c>
      <c r="B2818" s="5" t="s">
        <v>175</v>
      </c>
      <c r="C2818" s="5" t="s">
        <v>89</v>
      </c>
      <c r="D2818" s="5" t="s">
        <v>316</v>
      </c>
      <c r="E2818" s="5" t="s">
        <v>172</v>
      </c>
      <c r="F2818" s="6">
        <v>43332</v>
      </c>
      <c r="G2818" s="5" t="s">
        <v>148</v>
      </c>
      <c r="H2818" s="5" t="s">
        <v>305</v>
      </c>
      <c r="I2818">
        <v>43162</v>
      </c>
      <c r="J2818">
        <v>170</v>
      </c>
      <c r="K2818">
        <v>216</v>
      </c>
      <c r="L2818">
        <v>2</v>
      </c>
      <c r="M2818">
        <v>7344</v>
      </c>
      <c r="N2818">
        <v>4577.9639999999999</v>
      </c>
      <c r="O2818">
        <v>2288.982</v>
      </c>
      <c r="P2818">
        <v>108</v>
      </c>
      <c r="Q2818">
        <v>34</v>
      </c>
      <c r="R2818">
        <v>2766.0360000000001</v>
      </c>
      <c r="S2818">
        <v>2018</v>
      </c>
      <c r="T2818">
        <v>8</v>
      </c>
      <c r="U2818">
        <v>34</v>
      </c>
    </row>
    <row r="2819" spans="1:21" x14ac:dyDescent="0.3">
      <c r="A2819" s="5" t="s">
        <v>168</v>
      </c>
      <c r="B2819" s="5" t="s">
        <v>175</v>
      </c>
      <c r="C2819" s="5" t="s">
        <v>89</v>
      </c>
      <c r="D2819" s="5" t="s">
        <v>316</v>
      </c>
      <c r="E2819" s="5" t="s">
        <v>172</v>
      </c>
      <c r="F2819" s="6">
        <v>43332</v>
      </c>
      <c r="G2819" s="5" t="s">
        <v>148</v>
      </c>
      <c r="H2819" s="5" t="s">
        <v>305</v>
      </c>
      <c r="I2819">
        <v>43162</v>
      </c>
      <c r="J2819">
        <v>170</v>
      </c>
      <c r="K2819">
        <v>346</v>
      </c>
      <c r="L2819">
        <v>3</v>
      </c>
      <c r="M2819">
        <v>11764</v>
      </c>
      <c r="N2819">
        <v>6866.9459999999999</v>
      </c>
      <c r="O2819">
        <v>2288.982</v>
      </c>
      <c r="P2819">
        <v>115.33333333333333</v>
      </c>
      <c r="Q2819">
        <v>34</v>
      </c>
      <c r="R2819">
        <v>4897.0540000000001</v>
      </c>
      <c r="S2819">
        <v>2018</v>
      </c>
      <c r="T2819">
        <v>8</v>
      </c>
      <c r="U2819">
        <v>34</v>
      </c>
    </row>
    <row r="2820" spans="1:21" x14ac:dyDescent="0.3">
      <c r="A2820" s="5" t="s">
        <v>168</v>
      </c>
      <c r="B2820" s="5" t="s">
        <v>175</v>
      </c>
      <c r="C2820" s="5" t="s">
        <v>89</v>
      </c>
      <c r="D2820" s="5" t="s">
        <v>316</v>
      </c>
      <c r="E2820" s="5" t="s">
        <v>227</v>
      </c>
      <c r="F2820" s="6">
        <v>43332</v>
      </c>
      <c r="G2820" s="5" t="s">
        <v>148</v>
      </c>
      <c r="H2820" s="5" t="s">
        <v>305</v>
      </c>
      <c r="I2820">
        <v>43162</v>
      </c>
      <c r="J2820">
        <v>170</v>
      </c>
      <c r="K2820">
        <v>-346</v>
      </c>
      <c r="L2820">
        <v>-3</v>
      </c>
      <c r="M2820">
        <v>-11764</v>
      </c>
      <c r="N2820">
        <v>-6866.9459999999999</v>
      </c>
      <c r="O2820">
        <v>-2288.982</v>
      </c>
      <c r="P2820">
        <v>115.33333333333333</v>
      </c>
      <c r="Q2820">
        <v>34</v>
      </c>
      <c r="R2820">
        <v>-4897.0540000000001</v>
      </c>
      <c r="S2820">
        <v>2018</v>
      </c>
      <c r="T2820">
        <v>8</v>
      </c>
      <c r="U2820">
        <v>34</v>
      </c>
    </row>
    <row r="2821" spans="1:21" x14ac:dyDescent="0.3">
      <c r="A2821" s="5" t="s">
        <v>168</v>
      </c>
      <c r="B2821" s="5" t="s">
        <v>175</v>
      </c>
      <c r="C2821" s="5" t="s">
        <v>89</v>
      </c>
      <c r="D2821" s="5" t="s">
        <v>316</v>
      </c>
      <c r="E2821" s="5" t="s">
        <v>172</v>
      </c>
      <c r="F2821" s="6">
        <v>43332</v>
      </c>
      <c r="G2821" s="5" t="s">
        <v>148</v>
      </c>
      <c r="H2821" s="5" t="s">
        <v>305</v>
      </c>
      <c r="I2821">
        <v>43162</v>
      </c>
      <c r="J2821">
        <v>170</v>
      </c>
      <c r="K2821">
        <v>346</v>
      </c>
      <c r="L2821">
        <v>3</v>
      </c>
      <c r="M2821">
        <v>11764</v>
      </c>
      <c r="N2821">
        <v>6866.9459999999999</v>
      </c>
      <c r="O2821">
        <v>2288.982</v>
      </c>
      <c r="P2821">
        <v>115.33333333333333</v>
      </c>
      <c r="Q2821">
        <v>34</v>
      </c>
      <c r="R2821">
        <v>4897.0540000000001</v>
      </c>
      <c r="S2821">
        <v>2018</v>
      </c>
      <c r="T2821">
        <v>8</v>
      </c>
      <c r="U2821">
        <v>34</v>
      </c>
    </row>
    <row r="2822" spans="1:21" x14ac:dyDescent="0.3">
      <c r="A2822" s="5" t="s">
        <v>168</v>
      </c>
      <c r="B2822" s="5" t="s">
        <v>175</v>
      </c>
      <c r="C2822" s="5" t="s">
        <v>89</v>
      </c>
      <c r="D2822" s="5" t="s">
        <v>316</v>
      </c>
      <c r="E2822" s="5" t="s">
        <v>172</v>
      </c>
      <c r="F2822" s="6">
        <v>43332</v>
      </c>
      <c r="G2822" s="5" t="s">
        <v>148</v>
      </c>
      <c r="H2822" s="5" t="s">
        <v>200</v>
      </c>
      <c r="I2822">
        <v>43162</v>
      </c>
      <c r="J2822">
        <v>170</v>
      </c>
      <c r="K2822">
        <v>437</v>
      </c>
      <c r="L2822">
        <v>4</v>
      </c>
      <c r="M2822">
        <v>14858</v>
      </c>
      <c r="N2822">
        <v>9155.9279999999999</v>
      </c>
      <c r="O2822">
        <v>2288.982</v>
      </c>
      <c r="P2822">
        <v>109.25</v>
      </c>
      <c r="Q2822">
        <v>34</v>
      </c>
      <c r="R2822">
        <v>5702.0720000000001</v>
      </c>
      <c r="S2822">
        <v>2018</v>
      </c>
      <c r="T2822">
        <v>8</v>
      </c>
      <c r="U2822">
        <v>34</v>
      </c>
    </row>
    <row r="2823" spans="1:21" x14ac:dyDescent="0.3">
      <c r="A2823" s="5" t="s">
        <v>168</v>
      </c>
      <c r="B2823" s="5" t="s">
        <v>206</v>
      </c>
      <c r="C2823" s="5" t="s">
        <v>115</v>
      </c>
      <c r="D2823" s="5" t="s">
        <v>319</v>
      </c>
      <c r="E2823" s="5" t="s">
        <v>172</v>
      </c>
      <c r="F2823" s="6">
        <v>43335</v>
      </c>
      <c r="G2823" s="5" t="s">
        <v>148</v>
      </c>
      <c r="H2823" s="5" t="s">
        <v>173</v>
      </c>
      <c r="I2823">
        <v>43142</v>
      </c>
      <c r="J2823">
        <v>193</v>
      </c>
      <c r="K2823">
        <v>254.4</v>
      </c>
      <c r="L2823">
        <v>2</v>
      </c>
      <c r="M2823">
        <v>9158.4</v>
      </c>
      <c r="N2823">
        <v>6291.5780000000004</v>
      </c>
      <c r="O2823">
        <v>3145.7890000000002</v>
      </c>
      <c r="P2823">
        <v>127.2</v>
      </c>
      <c r="Q2823">
        <v>36</v>
      </c>
      <c r="R2823">
        <v>2866.8220000000001</v>
      </c>
      <c r="S2823">
        <v>2018</v>
      </c>
      <c r="T2823">
        <v>8</v>
      </c>
      <c r="U2823">
        <v>34</v>
      </c>
    </row>
    <row r="2824" spans="1:21" x14ac:dyDescent="0.3">
      <c r="A2824" s="5" t="s">
        <v>168</v>
      </c>
      <c r="B2824" s="5" t="s">
        <v>206</v>
      </c>
      <c r="C2824" s="5" t="s">
        <v>116</v>
      </c>
      <c r="D2824" s="5" t="s">
        <v>324</v>
      </c>
      <c r="E2824" s="5" t="s">
        <v>172</v>
      </c>
      <c r="F2824" s="6">
        <v>43335</v>
      </c>
      <c r="G2824" s="5" t="s">
        <v>148</v>
      </c>
      <c r="H2824" s="5" t="s">
        <v>201</v>
      </c>
      <c r="I2824">
        <v>43161</v>
      </c>
      <c r="J2824">
        <v>174</v>
      </c>
      <c r="K2824">
        <v>510</v>
      </c>
      <c r="L2824">
        <v>4</v>
      </c>
      <c r="M2824">
        <v>17595</v>
      </c>
      <c r="N2824">
        <v>9726.2260000000006</v>
      </c>
      <c r="O2824">
        <v>2431.556</v>
      </c>
      <c r="P2824">
        <v>127.5</v>
      </c>
      <c r="Q2824">
        <v>34.5</v>
      </c>
      <c r="R2824">
        <v>7868.7740000000003</v>
      </c>
      <c r="S2824">
        <v>2018</v>
      </c>
      <c r="T2824">
        <v>8</v>
      </c>
      <c r="U2824">
        <v>34</v>
      </c>
    </row>
    <row r="2825" spans="1:21" x14ac:dyDescent="0.3">
      <c r="A2825" s="5" t="s">
        <v>168</v>
      </c>
      <c r="B2825" s="5" t="s">
        <v>206</v>
      </c>
      <c r="C2825" s="5" t="s">
        <v>116</v>
      </c>
      <c r="D2825" s="5" t="s">
        <v>324</v>
      </c>
      <c r="E2825" s="5" t="s">
        <v>172</v>
      </c>
      <c r="F2825" s="6">
        <v>43335</v>
      </c>
      <c r="G2825" s="5" t="s">
        <v>148</v>
      </c>
      <c r="H2825" s="5" t="s">
        <v>217</v>
      </c>
      <c r="I2825">
        <v>43161</v>
      </c>
      <c r="J2825">
        <v>174</v>
      </c>
      <c r="K2825">
        <v>1132</v>
      </c>
      <c r="L2825">
        <v>10</v>
      </c>
      <c r="M2825">
        <v>39054</v>
      </c>
      <c r="N2825">
        <v>24315.564999999999</v>
      </c>
      <c r="O2825">
        <v>2431.556</v>
      </c>
      <c r="P2825">
        <v>113.2</v>
      </c>
      <c r="Q2825">
        <v>34.5</v>
      </c>
      <c r="R2825">
        <v>14738.434999999999</v>
      </c>
      <c r="S2825">
        <v>2018</v>
      </c>
      <c r="T2825">
        <v>8</v>
      </c>
      <c r="U2825">
        <v>34</v>
      </c>
    </row>
    <row r="2826" spans="1:21" x14ac:dyDescent="0.3">
      <c r="A2826" s="5" t="s">
        <v>168</v>
      </c>
      <c r="B2826" s="5" t="s">
        <v>206</v>
      </c>
      <c r="C2826" s="5" t="s">
        <v>116</v>
      </c>
      <c r="D2826" s="5" t="s">
        <v>324</v>
      </c>
      <c r="E2826" s="5" t="s">
        <v>172</v>
      </c>
      <c r="F2826" s="6">
        <v>43335</v>
      </c>
      <c r="G2826" s="5" t="s">
        <v>148</v>
      </c>
      <c r="H2826" s="5" t="s">
        <v>190</v>
      </c>
      <c r="I2826">
        <v>43161</v>
      </c>
      <c r="J2826">
        <v>174</v>
      </c>
      <c r="K2826">
        <v>104</v>
      </c>
      <c r="L2826">
        <v>1</v>
      </c>
      <c r="M2826">
        <v>3588</v>
      </c>
      <c r="N2826">
        <v>2431.556</v>
      </c>
      <c r="O2826">
        <v>2431.556</v>
      </c>
      <c r="P2826">
        <v>104</v>
      </c>
      <c r="Q2826">
        <v>34.5</v>
      </c>
      <c r="R2826">
        <v>1156.444</v>
      </c>
      <c r="S2826">
        <v>2018</v>
      </c>
      <c r="T2826">
        <v>8</v>
      </c>
      <c r="U2826">
        <v>34</v>
      </c>
    </row>
    <row r="2827" spans="1:21" x14ac:dyDescent="0.3">
      <c r="A2827" s="5" t="s">
        <v>168</v>
      </c>
      <c r="B2827" s="5" t="s">
        <v>206</v>
      </c>
      <c r="C2827" s="5" t="s">
        <v>116</v>
      </c>
      <c r="D2827" s="5" t="s">
        <v>324</v>
      </c>
      <c r="E2827" s="5" t="s">
        <v>172</v>
      </c>
      <c r="F2827" s="6">
        <v>43335</v>
      </c>
      <c r="G2827" s="5" t="s">
        <v>148</v>
      </c>
      <c r="H2827" s="5" t="s">
        <v>204</v>
      </c>
      <c r="I2827">
        <v>43161</v>
      </c>
      <c r="J2827">
        <v>174</v>
      </c>
      <c r="K2827">
        <v>670</v>
      </c>
      <c r="L2827">
        <v>5</v>
      </c>
      <c r="M2827">
        <v>23115</v>
      </c>
      <c r="N2827">
        <v>12157.781999999999</v>
      </c>
      <c r="O2827">
        <v>2431.556</v>
      </c>
      <c r="P2827">
        <v>134</v>
      </c>
      <c r="Q2827">
        <v>34.5</v>
      </c>
      <c r="R2827">
        <v>10957.218000000001</v>
      </c>
      <c r="S2827">
        <v>2018</v>
      </c>
      <c r="T2827">
        <v>8</v>
      </c>
      <c r="U2827">
        <v>34</v>
      </c>
    </row>
    <row r="2828" spans="1:21" x14ac:dyDescent="0.3">
      <c r="A2828" s="5" t="s">
        <v>168</v>
      </c>
      <c r="B2828" s="5" t="s">
        <v>206</v>
      </c>
      <c r="C2828" s="5" t="s">
        <v>116</v>
      </c>
      <c r="D2828" s="5" t="s">
        <v>324</v>
      </c>
      <c r="E2828" s="5" t="s">
        <v>172</v>
      </c>
      <c r="F2828" s="6">
        <v>43335</v>
      </c>
      <c r="G2828" s="5" t="s">
        <v>148</v>
      </c>
      <c r="H2828" s="5" t="s">
        <v>184</v>
      </c>
      <c r="I2828">
        <v>43161</v>
      </c>
      <c r="J2828">
        <v>174</v>
      </c>
      <c r="K2828">
        <v>1790</v>
      </c>
      <c r="L2828">
        <v>14</v>
      </c>
      <c r="M2828">
        <v>60860</v>
      </c>
      <c r="N2828">
        <v>34041.79</v>
      </c>
      <c r="O2828">
        <v>2431.556</v>
      </c>
      <c r="P2828">
        <v>127.85714285714286</v>
      </c>
      <c r="Q2828">
        <v>34</v>
      </c>
      <c r="R2828">
        <v>26818.21</v>
      </c>
      <c r="S2828">
        <v>2018</v>
      </c>
      <c r="T2828">
        <v>8</v>
      </c>
      <c r="U2828">
        <v>34</v>
      </c>
    </row>
    <row r="2829" spans="1:21" x14ac:dyDescent="0.3">
      <c r="A2829" s="5" t="s">
        <v>168</v>
      </c>
      <c r="B2829" s="5" t="s">
        <v>206</v>
      </c>
      <c r="C2829" s="5" t="s">
        <v>117</v>
      </c>
      <c r="D2829" s="5" t="s">
        <v>322</v>
      </c>
      <c r="E2829" s="5" t="s">
        <v>172</v>
      </c>
      <c r="F2829" s="6">
        <v>43335</v>
      </c>
      <c r="G2829" s="5" t="s">
        <v>148</v>
      </c>
      <c r="H2829" s="5" t="s">
        <v>203</v>
      </c>
      <c r="I2829">
        <v>43150</v>
      </c>
      <c r="J2829">
        <v>185</v>
      </c>
      <c r="K2829">
        <v>100</v>
      </c>
      <c r="L2829">
        <v>1</v>
      </c>
      <c r="M2829">
        <v>3450</v>
      </c>
      <c r="N2829">
        <v>2853.44</v>
      </c>
      <c r="O2829">
        <v>2853.44</v>
      </c>
      <c r="P2829">
        <v>100</v>
      </c>
      <c r="Q2829">
        <v>34.5</v>
      </c>
      <c r="R2829">
        <v>596.55999999999995</v>
      </c>
      <c r="S2829">
        <v>2018</v>
      </c>
      <c r="T2829">
        <v>8</v>
      </c>
      <c r="U2829">
        <v>34</v>
      </c>
    </row>
    <row r="2830" spans="1:21" x14ac:dyDescent="0.3">
      <c r="A2830" s="5" t="s">
        <v>168</v>
      </c>
      <c r="B2830" s="5" t="s">
        <v>206</v>
      </c>
      <c r="C2830" s="5" t="s">
        <v>117</v>
      </c>
      <c r="D2830" s="5" t="s">
        <v>322</v>
      </c>
      <c r="E2830" s="5" t="s">
        <v>172</v>
      </c>
      <c r="F2830" s="6">
        <v>43335</v>
      </c>
      <c r="G2830" s="5" t="s">
        <v>148</v>
      </c>
      <c r="H2830" s="5" t="s">
        <v>230</v>
      </c>
      <c r="I2830">
        <v>43150</v>
      </c>
      <c r="J2830">
        <v>185</v>
      </c>
      <c r="K2830">
        <v>2241</v>
      </c>
      <c r="L2830">
        <v>18</v>
      </c>
      <c r="M2830">
        <v>76194</v>
      </c>
      <c r="N2830">
        <v>51361.925999999999</v>
      </c>
      <c r="O2830">
        <v>2853.44</v>
      </c>
      <c r="P2830">
        <v>124.5</v>
      </c>
      <c r="Q2830">
        <v>34</v>
      </c>
      <c r="R2830">
        <v>24832.074000000001</v>
      </c>
      <c r="S2830">
        <v>2018</v>
      </c>
      <c r="T2830">
        <v>8</v>
      </c>
      <c r="U2830">
        <v>34</v>
      </c>
    </row>
    <row r="2831" spans="1:21" x14ac:dyDescent="0.3">
      <c r="A2831" s="5" t="s">
        <v>168</v>
      </c>
      <c r="B2831" s="5" t="s">
        <v>206</v>
      </c>
      <c r="C2831" s="5" t="s">
        <v>117</v>
      </c>
      <c r="D2831" s="5" t="s">
        <v>322</v>
      </c>
      <c r="E2831" s="5" t="s">
        <v>172</v>
      </c>
      <c r="F2831" s="6">
        <v>43335</v>
      </c>
      <c r="G2831" s="5" t="s">
        <v>148</v>
      </c>
      <c r="H2831" s="5" t="s">
        <v>221</v>
      </c>
      <c r="I2831">
        <v>43150</v>
      </c>
      <c r="J2831">
        <v>185</v>
      </c>
      <c r="K2831">
        <v>210</v>
      </c>
      <c r="L2831">
        <v>2</v>
      </c>
      <c r="M2831">
        <v>7245</v>
      </c>
      <c r="N2831">
        <v>5706.8810000000003</v>
      </c>
      <c r="O2831">
        <v>2853.44</v>
      </c>
      <c r="P2831">
        <v>105</v>
      </c>
      <c r="Q2831">
        <v>34.5</v>
      </c>
      <c r="R2831">
        <v>1538.1189999999999</v>
      </c>
      <c r="S2831">
        <v>2018</v>
      </c>
      <c r="T2831">
        <v>8</v>
      </c>
      <c r="U2831">
        <v>34</v>
      </c>
    </row>
    <row r="2832" spans="1:21" x14ac:dyDescent="0.3">
      <c r="A2832" s="5" t="s">
        <v>168</v>
      </c>
      <c r="B2832" s="5" t="s">
        <v>206</v>
      </c>
      <c r="C2832" s="5" t="s">
        <v>117</v>
      </c>
      <c r="D2832" s="5" t="s">
        <v>322</v>
      </c>
      <c r="E2832" s="5" t="s">
        <v>172</v>
      </c>
      <c r="F2832" s="6">
        <v>43335</v>
      </c>
      <c r="G2832" s="5" t="s">
        <v>148</v>
      </c>
      <c r="H2832" s="5" t="s">
        <v>205</v>
      </c>
      <c r="I2832">
        <v>43150</v>
      </c>
      <c r="J2832">
        <v>185</v>
      </c>
      <c r="K2832">
        <v>310</v>
      </c>
      <c r="L2832">
        <v>3</v>
      </c>
      <c r="M2832">
        <v>10695</v>
      </c>
      <c r="N2832">
        <v>8560.3209999999999</v>
      </c>
      <c r="O2832">
        <v>2853.44</v>
      </c>
      <c r="P2832">
        <v>103.33333333333333</v>
      </c>
      <c r="Q2832">
        <v>34.5</v>
      </c>
      <c r="R2832">
        <v>2134.6790000000001</v>
      </c>
      <c r="S2832">
        <v>2018</v>
      </c>
      <c r="T2832">
        <v>8</v>
      </c>
      <c r="U2832">
        <v>34</v>
      </c>
    </row>
    <row r="2833" spans="1:21" x14ac:dyDescent="0.3">
      <c r="A2833" s="5" t="s">
        <v>168</v>
      </c>
      <c r="B2833" s="5" t="s">
        <v>206</v>
      </c>
      <c r="C2833" s="5" t="s">
        <v>117</v>
      </c>
      <c r="D2833" s="5" t="s">
        <v>322</v>
      </c>
      <c r="E2833" s="5" t="s">
        <v>172</v>
      </c>
      <c r="F2833" s="6">
        <v>43335</v>
      </c>
      <c r="G2833" s="5" t="s">
        <v>148</v>
      </c>
      <c r="H2833" s="5" t="s">
        <v>216</v>
      </c>
      <c r="I2833">
        <v>43150</v>
      </c>
      <c r="J2833">
        <v>185</v>
      </c>
      <c r="K2833">
        <v>218</v>
      </c>
      <c r="L2833">
        <v>2</v>
      </c>
      <c r="M2833">
        <v>7521</v>
      </c>
      <c r="N2833">
        <v>5706.8810000000003</v>
      </c>
      <c r="O2833">
        <v>2853.44</v>
      </c>
      <c r="P2833">
        <v>109</v>
      </c>
      <c r="Q2833">
        <v>34.5</v>
      </c>
      <c r="R2833">
        <v>1814.1189999999999</v>
      </c>
      <c r="S2833">
        <v>2018</v>
      </c>
      <c r="T2833">
        <v>8</v>
      </c>
      <c r="U2833">
        <v>34</v>
      </c>
    </row>
    <row r="2834" spans="1:21" x14ac:dyDescent="0.3">
      <c r="A2834" s="5" t="s">
        <v>168</v>
      </c>
      <c r="B2834" s="5" t="s">
        <v>206</v>
      </c>
      <c r="C2834" s="5" t="s">
        <v>117</v>
      </c>
      <c r="D2834" s="5" t="s">
        <v>322</v>
      </c>
      <c r="E2834" s="5" t="s">
        <v>172</v>
      </c>
      <c r="F2834" s="6">
        <v>43335</v>
      </c>
      <c r="G2834" s="5" t="s">
        <v>148</v>
      </c>
      <c r="H2834" s="5" t="s">
        <v>222</v>
      </c>
      <c r="I2834">
        <v>43150</v>
      </c>
      <c r="J2834">
        <v>185</v>
      </c>
      <c r="K2834">
        <v>95</v>
      </c>
      <c r="L2834">
        <v>1</v>
      </c>
      <c r="M2834">
        <v>3277.5</v>
      </c>
      <c r="N2834">
        <v>2853.44</v>
      </c>
      <c r="O2834">
        <v>2853.44</v>
      </c>
      <c r="P2834">
        <v>95</v>
      </c>
      <c r="Q2834">
        <v>34.5</v>
      </c>
      <c r="R2834">
        <v>424.06</v>
      </c>
      <c r="S2834">
        <v>2018</v>
      </c>
      <c r="T2834">
        <v>8</v>
      </c>
      <c r="U2834">
        <v>34</v>
      </c>
    </row>
    <row r="2835" spans="1:21" x14ac:dyDescent="0.3">
      <c r="A2835" s="5" t="s">
        <v>168</v>
      </c>
      <c r="B2835" s="5" t="s">
        <v>206</v>
      </c>
      <c r="C2835" s="5" t="s">
        <v>117</v>
      </c>
      <c r="D2835" s="5" t="s">
        <v>322</v>
      </c>
      <c r="E2835" s="5" t="s">
        <v>172</v>
      </c>
      <c r="F2835" s="6">
        <v>43335</v>
      </c>
      <c r="G2835" s="5" t="s">
        <v>148</v>
      </c>
      <c r="H2835" s="5" t="s">
        <v>238</v>
      </c>
      <c r="I2835">
        <v>43150</v>
      </c>
      <c r="J2835">
        <v>185</v>
      </c>
      <c r="K2835">
        <v>118</v>
      </c>
      <c r="L2835">
        <v>1</v>
      </c>
      <c r="M2835">
        <v>4071</v>
      </c>
      <c r="N2835">
        <v>2853.44</v>
      </c>
      <c r="O2835">
        <v>2853.44</v>
      </c>
      <c r="P2835">
        <v>118</v>
      </c>
      <c r="Q2835">
        <v>34.5</v>
      </c>
      <c r="R2835">
        <v>1217.56</v>
      </c>
      <c r="S2835">
        <v>2018</v>
      </c>
      <c r="T2835">
        <v>8</v>
      </c>
      <c r="U2835">
        <v>34</v>
      </c>
    </row>
    <row r="2836" spans="1:21" x14ac:dyDescent="0.3">
      <c r="A2836" s="5" t="s">
        <v>168</v>
      </c>
      <c r="B2836" s="5" t="s">
        <v>206</v>
      </c>
      <c r="C2836" s="5" t="s">
        <v>117</v>
      </c>
      <c r="D2836" s="5" t="s">
        <v>322</v>
      </c>
      <c r="E2836" s="5" t="s">
        <v>172</v>
      </c>
      <c r="F2836" s="6">
        <v>43335</v>
      </c>
      <c r="G2836" s="5" t="s">
        <v>148</v>
      </c>
      <c r="H2836" s="5" t="s">
        <v>185</v>
      </c>
      <c r="I2836">
        <v>43150</v>
      </c>
      <c r="J2836">
        <v>185</v>
      </c>
      <c r="K2836">
        <v>450</v>
      </c>
      <c r="L2836">
        <v>4</v>
      </c>
      <c r="M2836">
        <v>15525</v>
      </c>
      <c r="N2836">
        <v>11413.761</v>
      </c>
      <c r="O2836">
        <v>2853.44</v>
      </c>
      <c r="P2836">
        <v>112.5</v>
      </c>
      <c r="Q2836">
        <v>34.5</v>
      </c>
      <c r="R2836">
        <v>4111.2389999999996</v>
      </c>
      <c r="S2836">
        <v>2018</v>
      </c>
      <c r="T2836">
        <v>8</v>
      </c>
      <c r="U2836">
        <v>34</v>
      </c>
    </row>
    <row r="2837" spans="1:21" x14ac:dyDescent="0.3">
      <c r="A2837" s="5" t="s">
        <v>168</v>
      </c>
      <c r="B2837" s="5" t="s">
        <v>206</v>
      </c>
      <c r="C2837" s="5" t="s">
        <v>117</v>
      </c>
      <c r="D2837" s="5" t="s">
        <v>322</v>
      </c>
      <c r="E2837" s="5" t="s">
        <v>172</v>
      </c>
      <c r="F2837" s="6">
        <v>43335</v>
      </c>
      <c r="G2837" s="5" t="s">
        <v>148</v>
      </c>
      <c r="H2837" s="5" t="s">
        <v>186</v>
      </c>
      <c r="I2837">
        <v>43150</v>
      </c>
      <c r="J2837">
        <v>185</v>
      </c>
      <c r="K2837">
        <v>136</v>
      </c>
      <c r="L2837">
        <v>1</v>
      </c>
      <c r="M2837">
        <v>4692</v>
      </c>
      <c r="N2837">
        <v>2853.44</v>
      </c>
      <c r="O2837">
        <v>2853.44</v>
      </c>
      <c r="P2837">
        <v>136</v>
      </c>
      <c r="Q2837">
        <v>34.5</v>
      </c>
      <c r="R2837">
        <v>1838.56</v>
      </c>
      <c r="S2837">
        <v>2018</v>
      </c>
      <c r="T2837">
        <v>8</v>
      </c>
      <c r="U2837">
        <v>34</v>
      </c>
    </row>
    <row r="2838" spans="1:21" x14ac:dyDescent="0.3">
      <c r="A2838" s="5" t="s">
        <v>168</v>
      </c>
      <c r="B2838" s="5" t="s">
        <v>206</v>
      </c>
      <c r="C2838" s="5" t="s">
        <v>117</v>
      </c>
      <c r="D2838" s="5" t="s">
        <v>322</v>
      </c>
      <c r="E2838" s="5" t="s">
        <v>172</v>
      </c>
      <c r="F2838" s="6">
        <v>43335</v>
      </c>
      <c r="G2838" s="5" t="s">
        <v>148</v>
      </c>
      <c r="H2838" s="5" t="s">
        <v>187</v>
      </c>
      <c r="I2838">
        <v>43150</v>
      </c>
      <c r="J2838">
        <v>185</v>
      </c>
      <c r="K2838">
        <v>138</v>
      </c>
      <c r="L2838">
        <v>1</v>
      </c>
      <c r="M2838">
        <v>4761</v>
      </c>
      <c r="N2838">
        <v>2853.44</v>
      </c>
      <c r="O2838">
        <v>2853.44</v>
      </c>
      <c r="P2838">
        <v>138</v>
      </c>
      <c r="Q2838">
        <v>34.5</v>
      </c>
      <c r="R2838">
        <v>1907.56</v>
      </c>
      <c r="S2838">
        <v>2018</v>
      </c>
      <c r="T2838">
        <v>8</v>
      </c>
      <c r="U2838">
        <v>34</v>
      </c>
    </row>
    <row r="2839" spans="1:21" x14ac:dyDescent="0.3">
      <c r="A2839" s="5" t="s">
        <v>168</v>
      </c>
      <c r="B2839" s="5" t="s">
        <v>206</v>
      </c>
      <c r="C2839" s="5" t="s">
        <v>117</v>
      </c>
      <c r="D2839" s="5" t="s">
        <v>322</v>
      </c>
      <c r="E2839" s="5" t="s">
        <v>172</v>
      </c>
      <c r="F2839" s="6">
        <v>43335</v>
      </c>
      <c r="G2839" s="5" t="s">
        <v>148</v>
      </c>
      <c r="H2839" s="5" t="s">
        <v>284</v>
      </c>
      <c r="I2839">
        <v>43150</v>
      </c>
      <c r="J2839">
        <v>185</v>
      </c>
      <c r="K2839">
        <v>132</v>
      </c>
      <c r="L2839">
        <v>1</v>
      </c>
      <c r="M2839">
        <v>4554</v>
      </c>
      <c r="N2839">
        <v>2853.44</v>
      </c>
      <c r="O2839">
        <v>2853.44</v>
      </c>
      <c r="P2839">
        <v>132</v>
      </c>
      <c r="Q2839">
        <v>34.5</v>
      </c>
      <c r="R2839">
        <v>1700.56</v>
      </c>
      <c r="S2839">
        <v>2018</v>
      </c>
      <c r="T2839">
        <v>8</v>
      </c>
      <c r="U2839">
        <v>34</v>
      </c>
    </row>
    <row r="2840" spans="1:21" x14ac:dyDescent="0.3">
      <c r="A2840" s="5" t="s">
        <v>168</v>
      </c>
      <c r="B2840" s="5" t="s">
        <v>206</v>
      </c>
      <c r="C2840" s="5" t="s">
        <v>117</v>
      </c>
      <c r="D2840" s="5" t="s">
        <v>322</v>
      </c>
      <c r="E2840" s="5" t="s">
        <v>172</v>
      </c>
      <c r="F2840" s="6">
        <v>43335</v>
      </c>
      <c r="G2840" s="5" t="s">
        <v>148</v>
      </c>
      <c r="H2840" s="5" t="s">
        <v>194</v>
      </c>
      <c r="I2840">
        <v>43150</v>
      </c>
      <c r="J2840">
        <v>185</v>
      </c>
      <c r="K2840">
        <v>370.8</v>
      </c>
      <c r="L2840">
        <v>3</v>
      </c>
      <c r="M2840">
        <v>12607.2</v>
      </c>
      <c r="N2840">
        <v>8560.3209999999999</v>
      </c>
      <c r="O2840">
        <v>2853.44</v>
      </c>
      <c r="P2840">
        <v>123.60000000000001</v>
      </c>
      <c r="Q2840">
        <v>34</v>
      </c>
      <c r="R2840">
        <v>4046.8789999999999</v>
      </c>
      <c r="S2840">
        <v>2018</v>
      </c>
      <c r="T2840">
        <v>8</v>
      </c>
      <c r="U2840">
        <v>34</v>
      </c>
    </row>
    <row r="2841" spans="1:21" x14ac:dyDescent="0.3">
      <c r="A2841" s="5" t="s">
        <v>168</v>
      </c>
      <c r="B2841" s="5" t="s">
        <v>206</v>
      </c>
      <c r="C2841" s="5" t="s">
        <v>117</v>
      </c>
      <c r="D2841" s="5" t="s">
        <v>322</v>
      </c>
      <c r="E2841" s="5" t="s">
        <v>172</v>
      </c>
      <c r="F2841" s="6">
        <v>43335</v>
      </c>
      <c r="G2841" s="5" t="s">
        <v>148</v>
      </c>
      <c r="H2841" s="5" t="s">
        <v>229</v>
      </c>
      <c r="I2841">
        <v>43150</v>
      </c>
      <c r="J2841">
        <v>185</v>
      </c>
      <c r="K2841">
        <v>1074</v>
      </c>
      <c r="L2841">
        <v>8</v>
      </c>
      <c r="M2841">
        <v>36516</v>
      </c>
      <c r="N2841">
        <v>22827.523000000001</v>
      </c>
      <c r="O2841">
        <v>2853.44</v>
      </c>
      <c r="P2841">
        <v>134.25</v>
      </c>
      <c r="Q2841">
        <v>34</v>
      </c>
      <c r="R2841">
        <v>13688.477000000001</v>
      </c>
      <c r="S2841">
        <v>2018</v>
      </c>
      <c r="T2841">
        <v>8</v>
      </c>
      <c r="U2841">
        <v>34</v>
      </c>
    </row>
    <row r="2842" spans="1:21" x14ac:dyDescent="0.3">
      <c r="A2842" s="5" t="s">
        <v>168</v>
      </c>
      <c r="B2842" s="5" t="s">
        <v>175</v>
      </c>
      <c r="C2842" s="5" t="s">
        <v>84</v>
      </c>
      <c r="D2842" s="5" t="s">
        <v>318</v>
      </c>
      <c r="E2842" s="5" t="s">
        <v>172</v>
      </c>
      <c r="F2842" s="6">
        <v>43336</v>
      </c>
      <c r="G2842" s="5" t="s">
        <v>148</v>
      </c>
      <c r="H2842" s="5" t="s">
        <v>178</v>
      </c>
      <c r="I2842">
        <v>43171</v>
      </c>
      <c r="J2842">
        <v>165</v>
      </c>
      <c r="K2842">
        <v>288</v>
      </c>
      <c r="L2842">
        <v>3</v>
      </c>
      <c r="M2842">
        <v>9792</v>
      </c>
      <c r="N2842">
        <v>7161.8270000000002</v>
      </c>
      <c r="O2842">
        <v>2387.2759999999998</v>
      </c>
      <c r="P2842">
        <v>96</v>
      </c>
      <c r="Q2842">
        <v>34</v>
      </c>
      <c r="R2842">
        <v>2630.1729999999998</v>
      </c>
      <c r="S2842">
        <v>2018</v>
      </c>
      <c r="T2842">
        <v>8</v>
      </c>
      <c r="U2842">
        <v>34</v>
      </c>
    </row>
    <row r="2843" spans="1:21" x14ac:dyDescent="0.3">
      <c r="A2843" s="5" t="s">
        <v>168</v>
      </c>
      <c r="B2843" s="5" t="s">
        <v>175</v>
      </c>
      <c r="C2843" s="5" t="s">
        <v>84</v>
      </c>
      <c r="D2843" s="5" t="s">
        <v>318</v>
      </c>
      <c r="E2843" s="5" t="s">
        <v>172</v>
      </c>
      <c r="F2843" s="6">
        <v>43336</v>
      </c>
      <c r="G2843" s="5" t="s">
        <v>148</v>
      </c>
      <c r="H2843" s="5" t="s">
        <v>198</v>
      </c>
      <c r="I2843">
        <v>43171</v>
      </c>
      <c r="J2843">
        <v>165</v>
      </c>
      <c r="K2843">
        <v>106</v>
      </c>
      <c r="L2843">
        <v>1</v>
      </c>
      <c r="M2843">
        <v>3604</v>
      </c>
      <c r="N2843">
        <v>2387.2759999999998</v>
      </c>
      <c r="O2843">
        <v>2387.2759999999998</v>
      </c>
      <c r="P2843">
        <v>106</v>
      </c>
      <c r="Q2843">
        <v>34</v>
      </c>
      <c r="R2843">
        <v>1216.7239999999999</v>
      </c>
      <c r="S2843">
        <v>2018</v>
      </c>
      <c r="T2843">
        <v>8</v>
      </c>
      <c r="U2843">
        <v>34</v>
      </c>
    </row>
    <row r="2844" spans="1:21" x14ac:dyDescent="0.3">
      <c r="A2844" s="5" t="s">
        <v>168</v>
      </c>
      <c r="B2844" s="5" t="s">
        <v>175</v>
      </c>
      <c r="C2844" s="5" t="s">
        <v>84</v>
      </c>
      <c r="D2844" s="5" t="s">
        <v>318</v>
      </c>
      <c r="E2844" s="5" t="s">
        <v>172</v>
      </c>
      <c r="F2844" s="6">
        <v>43336</v>
      </c>
      <c r="G2844" s="5" t="s">
        <v>148</v>
      </c>
      <c r="H2844" s="5" t="s">
        <v>197</v>
      </c>
      <c r="I2844">
        <v>43171</v>
      </c>
      <c r="J2844">
        <v>165</v>
      </c>
      <c r="K2844">
        <v>227</v>
      </c>
      <c r="L2844">
        <v>2</v>
      </c>
      <c r="M2844">
        <v>7718</v>
      </c>
      <c r="N2844">
        <v>4774.5519999999997</v>
      </c>
      <c r="O2844">
        <v>2387.2759999999998</v>
      </c>
      <c r="P2844">
        <v>113.5</v>
      </c>
      <c r="Q2844">
        <v>34</v>
      </c>
      <c r="R2844">
        <v>2943.4479999999999</v>
      </c>
      <c r="S2844">
        <v>2018</v>
      </c>
      <c r="T2844">
        <v>8</v>
      </c>
      <c r="U2844">
        <v>34</v>
      </c>
    </row>
    <row r="2845" spans="1:21" x14ac:dyDescent="0.3">
      <c r="A2845" s="5" t="s">
        <v>168</v>
      </c>
      <c r="B2845" s="5" t="s">
        <v>175</v>
      </c>
      <c r="C2845" s="5" t="s">
        <v>84</v>
      </c>
      <c r="D2845" s="5" t="s">
        <v>318</v>
      </c>
      <c r="E2845" s="5" t="s">
        <v>172</v>
      </c>
      <c r="F2845" s="6">
        <v>43336</v>
      </c>
      <c r="G2845" s="5" t="s">
        <v>148</v>
      </c>
      <c r="H2845" s="5" t="s">
        <v>209</v>
      </c>
      <c r="I2845">
        <v>43171</v>
      </c>
      <c r="J2845">
        <v>165</v>
      </c>
      <c r="K2845">
        <v>163.5</v>
      </c>
      <c r="L2845">
        <v>2</v>
      </c>
      <c r="M2845">
        <v>5559</v>
      </c>
      <c r="N2845">
        <v>4774.5519999999997</v>
      </c>
      <c r="O2845">
        <v>2387.2759999999998</v>
      </c>
      <c r="P2845">
        <v>81.75</v>
      </c>
      <c r="Q2845">
        <v>34</v>
      </c>
      <c r="R2845">
        <v>784.44799999999998</v>
      </c>
      <c r="S2845">
        <v>2018</v>
      </c>
      <c r="T2845">
        <v>8</v>
      </c>
      <c r="U2845">
        <v>34</v>
      </c>
    </row>
    <row r="2846" spans="1:21" x14ac:dyDescent="0.3">
      <c r="A2846" s="5" t="s">
        <v>168</v>
      </c>
      <c r="B2846" s="5" t="s">
        <v>175</v>
      </c>
      <c r="C2846" s="5" t="s">
        <v>84</v>
      </c>
      <c r="D2846" s="5" t="s">
        <v>318</v>
      </c>
      <c r="E2846" s="5" t="s">
        <v>172</v>
      </c>
      <c r="F2846" s="6">
        <v>43336</v>
      </c>
      <c r="G2846" s="5" t="s">
        <v>148</v>
      </c>
      <c r="H2846" s="5" t="s">
        <v>311</v>
      </c>
      <c r="I2846">
        <v>43171</v>
      </c>
      <c r="J2846">
        <v>165</v>
      </c>
      <c r="K2846">
        <v>95.5</v>
      </c>
      <c r="L2846">
        <v>1</v>
      </c>
      <c r="M2846">
        <v>3247</v>
      </c>
      <c r="N2846">
        <v>2387.2759999999998</v>
      </c>
      <c r="O2846">
        <v>2387.2759999999998</v>
      </c>
      <c r="P2846">
        <v>95.5</v>
      </c>
      <c r="Q2846">
        <v>34</v>
      </c>
      <c r="R2846">
        <v>859.72400000000005</v>
      </c>
      <c r="S2846">
        <v>2018</v>
      </c>
      <c r="T2846">
        <v>8</v>
      </c>
      <c r="U2846">
        <v>34</v>
      </c>
    </row>
    <row r="2847" spans="1:21" x14ac:dyDescent="0.3">
      <c r="A2847" s="5" t="s">
        <v>168</v>
      </c>
      <c r="B2847" s="5" t="s">
        <v>175</v>
      </c>
      <c r="C2847" s="5" t="s">
        <v>84</v>
      </c>
      <c r="D2847" s="5" t="s">
        <v>318</v>
      </c>
      <c r="E2847" s="5" t="s">
        <v>172</v>
      </c>
      <c r="F2847" s="6">
        <v>43336</v>
      </c>
      <c r="G2847" s="5" t="s">
        <v>148</v>
      </c>
      <c r="H2847" s="5" t="s">
        <v>190</v>
      </c>
      <c r="I2847">
        <v>43171</v>
      </c>
      <c r="J2847">
        <v>165</v>
      </c>
      <c r="K2847">
        <v>101.5</v>
      </c>
      <c r="L2847">
        <v>1</v>
      </c>
      <c r="M2847">
        <v>3451</v>
      </c>
      <c r="N2847">
        <v>2387.2759999999998</v>
      </c>
      <c r="O2847">
        <v>2387.2759999999998</v>
      </c>
      <c r="P2847">
        <v>101.5</v>
      </c>
      <c r="Q2847">
        <v>34</v>
      </c>
      <c r="R2847">
        <v>1063.7239999999999</v>
      </c>
      <c r="S2847">
        <v>2018</v>
      </c>
      <c r="T2847">
        <v>8</v>
      </c>
      <c r="U2847">
        <v>34</v>
      </c>
    </row>
    <row r="2848" spans="1:21" x14ac:dyDescent="0.3">
      <c r="A2848" s="5" t="s">
        <v>168</v>
      </c>
      <c r="B2848" s="5" t="s">
        <v>175</v>
      </c>
      <c r="C2848" s="5" t="s">
        <v>84</v>
      </c>
      <c r="D2848" s="5" t="s">
        <v>318</v>
      </c>
      <c r="E2848" s="5" t="s">
        <v>172</v>
      </c>
      <c r="F2848" s="6">
        <v>43336</v>
      </c>
      <c r="G2848" s="5" t="s">
        <v>148</v>
      </c>
      <c r="H2848" s="5" t="s">
        <v>173</v>
      </c>
      <c r="I2848">
        <v>43171</v>
      </c>
      <c r="J2848">
        <v>165</v>
      </c>
      <c r="K2848">
        <v>787.5</v>
      </c>
      <c r="L2848">
        <v>8</v>
      </c>
      <c r="M2848">
        <v>28350</v>
      </c>
      <c r="N2848">
        <v>19098.205999999998</v>
      </c>
      <c r="O2848">
        <v>2387.2759999999998</v>
      </c>
      <c r="P2848">
        <v>98.4375</v>
      </c>
      <c r="Q2848">
        <v>36</v>
      </c>
      <c r="R2848">
        <v>9251.7939999999999</v>
      </c>
      <c r="S2848">
        <v>2018</v>
      </c>
      <c r="T2848">
        <v>8</v>
      </c>
      <c r="U2848">
        <v>34</v>
      </c>
    </row>
    <row r="2849" spans="1:21" x14ac:dyDescent="0.3">
      <c r="A2849" s="5" t="s">
        <v>168</v>
      </c>
      <c r="B2849" s="5" t="s">
        <v>175</v>
      </c>
      <c r="C2849" s="5" t="s">
        <v>84</v>
      </c>
      <c r="D2849" s="5" t="s">
        <v>318</v>
      </c>
      <c r="E2849" s="5" t="s">
        <v>172</v>
      </c>
      <c r="F2849" s="6">
        <v>43336</v>
      </c>
      <c r="G2849" s="5" t="s">
        <v>148</v>
      </c>
      <c r="H2849" s="5" t="s">
        <v>240</v>
      </c>
      <c r="I2849">
        <v>43171</v>
      </c>
      <c r="J2849">
        <v>165</v>
      </c>
      <c r="K2849">
        <v>571</v>
      </c>
      <c r="L2849">
        <v>5</v>
      </c>
      <c r="M2849">
        <v>19414</v>
      </c>
      <c r="N2849">
        <v>11936.379000000001</v>
      </c>
      <c r="O2849">
        <v>2387.2759999999998</v>
      </c>
      <c r="P2849">
        <v>114.2</v>
      </c>
      <c r="Q2849">
        <v>34</v>
      </c>
      <c r="R2849">
        <v>7477.6210000000001</v>
      </c>
      <c r="S2849">
        <v>2018</v>
      </c>
      <c r="T2849">
        <v>8</v>
      </c>
      <c r="U2849">
        <v>34</v>
      </c>
    </row>
    <row r="2850" spans="1:21" x14ac:dyDescent="0.3">
      <c r="A2850" s="5" t="s">
        <v>168</v>
      </c>
      <c r="B2850" s="5" t="s">
        <v>175</v>
      </c>
      <c r="C2850" s="5" t="s">
        <v>84</v>
      </c>
      <c r="D2850" s="5" t="s">
        <v>318</v>
      </c>
      <c r="E2850" s="5" t="s">
        <v>172</v>
      </c>
      <c r="F2850" s="6">
        <v>43336</v>
      </c>
      <c r="G2850" s="5" t="s">
        <v>148</v>
      </c>
      <c r="H2850" s="5" t="s">
        <v>194</v>
      </c>
      <c r="I2850">
        <v>43171</v>
      </c>
      <c r="J2850">
        <v>165</v>
      </c>
      <c r="K2850">
        <v>117.5</v>
      </c>
      <c r="L2850">
        <v>1</v>
      </c>
      <c r="M2850">
        <v>3995</v>
      </c>
      <c r="N2850">
        <v>2387.2759999999998</v>
      </c>
      <c r="O2850">
        <v>2387.2759999999998</v>
      </c>
      <c r="P2850">
        <v>117.5</v>
      </c>
      <c r="Q2850">
        <v>34</v>
      </c>
      <c r="R2850">
        <v>1607.7239999999999</v>
      </c>
      <c r="S2850">
        <v>2018</v>
      </c>
      <c r="T2850">
        <v>8</v>
      </c>
      <c r="U2850">
        <v>34</v>
      </c>
    </row>
    <row r="2851" spans="1:21" x14ac:dyDescent="0.3">
      <c r="A2851" s="5" t="s">
        <v>168</v>
      </c>
      <c r="B2851" s="5" t="s">
        <v>175</v>
      </c>
      <c r="C2851" s="5" t="s">
        <v>86</v>
      </c>
      <c r="D2851" s="5" t="s">
        <v>323</v>
      </c>
      <c r="E2851" s="5" t="s">
        <v>172</v>
      </c>
      <c r="F2851" s="6">
        <v>43336</v>
      </c>
      <c r="G2851" s="5" t="s">
        <v>148</v>
      </c>
      <c r="H2851" s="5" t="s">
        <v>173</v>
      </c>
      <c r="I2851">
        <v>43168</v>
      </c>
      <c r="J2851">
        <v>168</v>
      </c>
      <c r="K2851">
        <v>705</v>
      </c>
      <c r="L2851">
        <v>6</v>
      </c>
      <c r="M2851">
        <v>25380</v>
      </c>
      <c r="N2851">
        <v>18626.807000000001</v>
      </c>
      <c r="O2851">
        <v>3104.4679999999998</v>
      </c>
      <c r="P2851">
        <v>117.5</v>
      </c>
      <c r="Q2851">
        <v>36</v>
      </c>
      <c r="R2851">
        <v>6753.1930000000002</v>
      </c>
      <c r="S2851">
        <v>2018</v>
      </c>
      <c r="T2851">
        <v>8</v>
      </c>
      <c r="U2851">
        <v>34</v>
      </c>
    </row>
    <row r="2852" spans="1:21" x14ac:dyDescent="0.3">
      <c r="A2852" s="5" t="s">
        <v>168</v>
      </c>
      <c r="B2852" s="5" t="s">
        <v>175</v>
      </c>
      <c r="C2852" s="5" t="s">
        <v>88</v>
      </c>
      <c r="D2852" s="5" t="s">
        <v>325</v>
      </c>
      <c r="E2852" s="5" t="s">
        <v>172</v>
      </c>
      <c r="F2852" s="6">
        <v>43336</v>
      </c>
      <c r="G2852" s="5" t="s">
        <v>148</v>
      </c>
      <c r="H2852" s="5" t="s">
        <v>173</v>
      </c>
      <c r="I2852">
        <v>43180</v>
      </c>
      <c r="J2852">
        <v>156</v>
      </c>
      <c r="K2852">
        <v>168.5</v>
      </c>
      <c r="L2852">
        <v>2</v>
      </c>
      <c r="M2852">
        <v>6066</v>
      </c>
      <c r="N2852">
        <v>4786.2359999999999</v>
      </c>
      <c r="O2852">
        <v>2393.1179999999999</v>
      </c>
      <c r="P2852">
        <v>84.25</v>
      </c>
      <c r="Q2852">
        <v>36</v>
      </c>
      <c r="R2852">
        <v>1279.7639999999999</v>
      </c>
      <c r="S2852">
        <v>2018</v>
      </c>
      <c r="T2852">
        <v>8</v>
      </c>
      <c r="U2852">
        <v>34</v>
      </c>
    </row>
    <row r="2853" spans="1:21" x14ac:dyDescent="0.3">
      <c r="A2853" s="5" t="s">
        <v>168</v>
      </c>
      <c r="B2853" s="5" t="s">
        <v>206</v>
      </c>
      <c r="C2853" s="5" t="s">
        <v>116</v>
      </c>
      <c r="D2853" s="5" t="s">
        <v>324</v>
      </c>
      <c r="E2853" s="5" t="s">
        <v>172</v>
      </c>
      <c r="F2853" s="6">
        <v>43336</v>
      </c>
      <c r="G2853" s="5" t="s">
        <v>148</v>
      </c>
      <c r="H2853" s="5" t="s">
        <v>178</v>
      </c>
      <c r="I2853">
        <v>43161</v>
      </c>
      <c r="J2853">
        <v>175</v>
      </c>
      <c r="K2853">
        <v>199</v>
      </c>
      <c r="L2853">
        <v>2</v>
      </c>
      <c r="M2853">
        <v>6766</v>
      </c>
      <c r="N2853">
        <v>4863.1130000000003</v>
      </c>
      <c r="O2853">
        <v>2431.556</v>
      </c>
      <c r="P2853">
        <v>99.5</v>
      </c>
      <c r="Q2853">
        <v>34</v>
      </c>
      <c r="R2853">
        <v>1902.8869999999999</v>
      </c>
      <c r="S2853">
        <v>2018</v>
      </c>
      <c r="T2853">
        <v>8</v>
      </c>
      <c r="U2853">
        <v>34</v>
      </c>
    </row>
    <row r="2854" spans="1:21" x14ac:dyDescent="0.3">
      <c r="A2854" s="5" t="s">
        <v>168</v>
      </c>
      <c r="B2854" s="5" t="s">
        <v>206</v>
      </c>
      <c r="C2854" s="5" t="s">
        <v>116</v>
      </c>
      <c r="D2854" s="5" t="s">
        <v>324</v>
      </c>
      <c r="E2854" s="5" t="s">
        <v>172</v>
      </c>
      <c r="F2854" s="6">
        <v>43336</v>
      </c>
      <c r="G2854" s="5" t="s">
        <v>148</v>
      </c>
      <c r="H2854" s="5" t="s">
        <v>208</v>
      </c>
      <c r="I2854">
        <v>43161</v>
      </c>
      <c r="J2854">
        <v>175</v>
      </c>
      <c r="K2854">
        <v>102.6</v>
      </c>
      <c r="L2854">
        <v>1</v>
      </c>
      <c r="M2854">
        <v>3488.4</v>
      </c>
      <c r="N2854">
        <v>2431.556</v>
      </c>
      <c r="O2854">
        <v>2431.556</v>
      </c>
      <c r="P2854">
        <v>102.6</v>
      </c>
      <c r="Q2854">
        <v>34</v>
      </c>
      <c r="R2854">
        <v>1056.8440000000001</v>
      </c>
      <c r="S2854">
        <v>2018</v>
      </c>
      <c r="T2854">
        <v>8</v>
      </c>
      <c r="U2854">
        <v>34</v>
      </c>
    </row>
    <row r="2855" spans="1:21" x14ac:dyDescent="0.3">
      <c r="A2855" s="5" t="s">
        <v>168</v>
      </c>
      <c r="B2855" s="5" t="s">
        <v>206</v>
      </c>
      <c r="C2855" s="5" t="s">
        <v>116</v>
      </c>
      <c r="D2855" s="5" t="s">
        <v>324</v>
      </c>
      <c r="E2855" s="5" t="s">
        <v>172</v>
      </c>
      <c r="F2855" s="6">
        <v>43336</v>
      </c>
      <c r="G2855" s="5" t="s">
        <v>148</v>
      </c>
      <c r="H2855" s="5" t="s">
        <v>209</v>
      </c>
      <c r="I2855">
        <v>43161</v>
      </c>
      <c r="J2855">
        <v>175</v>
      </c>
      <c r="K2855">
        <v>330.6</v>
      </c>
      <c r="L2855">
        <v>3</v>
      </c>
      <c r="M2855">
        <v>11240.4</v>
      </c>
      <c r="N2855">
        <v>7294.6689999999999</v>
      </c>
      <c r="O2855">
        <v>2431.556</v>
      </c>
      <c r="P2855">
        <v>110.2</v>
      </c>
      <c r="Q2855">
        <v>34</v>
      </c>
      <c r="R2855">
        <v>3945.7310000000002</v>
      </c>
      <c r="S2855">
        <v>2018</v>
      </c>
      <c r="T2855">
        <v>8</v>
      </c>
      <c r="U2855">
        <v>34</v>
      </c>
    </row>
    <row r="2856" spans="1:21" x14ac:dyDescent="0.3">
      <c r="A2856" s="5" t="s">
        <v>168</v>
      </c>
      <c r="B2856" s="5" t="s">
        <v>206</v>
      </c>
      <c r="C2856" s="5" t="s">
        <v>116</v>
      </c>
      <c r="D2856" s="5" t="s">
        <v>324</v>
      </c>
      <c r="E2856" s="5" t="s">
        <v>172</v>
      </c>
      <c r="F2856" s="6">
        <v>43336</v>
      </c>
      <c r="G2856" s="5" t="s">
        <v>148</v>
      </c>
      <c r="H2856" s="5" t="s">
        <v>235</v>
      </c>
      <c r="I2856">
        <v>43161</v>
      </c>
      <c r="J2856">
        <v>175</v>
      </c>
      <c r="K2856">
        <v>91.4</v>
      </c>
      <c r="L2856">
        <v>1</v>
      </c>
      <c r="M2856">
        <v>3107.6</v>
      </c>
      <c r="N2856">
        <v>2431.556</v>
      </c>
      <c r="O2856">
        <v>2431.556</v>
      </c>
      <c r="P2856">
        <v>91.4</v>
      </c>
      <c r="Q2856">
        <v>34</v>
      </c>
      <c r="R2856">
        <v>676.04399999999998</v>
      </c>
      <c r="S2856">
        <v>2018</v>
      </c>
      <c r="T2856">
        <v>8</v>
      </c>
      <c r="U2856">
        <v>34</v>
      </c>
    </row>
    <row r="2857" spans="1:21" x14ac:dyDescent="0.3">
      <c r="A2857" s="5" t="s">
        <v>168</v>
      </c>
      <c r="B2857" s="5" t="s">
        <v>206</v>
      </c>
      <c r="C2857" s="5" t="s">
        <v>116</v>
      </c>
      <c r="D2857" s="5" t="s">
        <v>324</v>
      </c>
      <c r="E2857" s="5" t="s">
        <v>172</v>
      </c>
      <c r="F2857" s="6">
        <v>43336</v>
      </c>
      <c r="G2857" s="5" t="s">
        <v>148</v>
      </c>
      <c r="H2857" s="5" t="s">
        <v>194</v>
      </c>
      <c r="I2857">
        <v>43161</v>
      </c>
      <c r="J2857">
        <v>175</v>
      </c>
      <c r="K2857">
        <v>253</v>
      </c>
      <c r="L2857">
        <v>2</v>
      </c>
      <c r="M2857">
        <v>8602</v>
      </c>
      <c r="N2857">
        <v>4863.1130000000003</v>
      </c>
      <c r="O2857">
        <v>2431.556</v>
      </c>
      <c r="P2857">
        <v>126.5</v>
      </c>
      <c r="Q2857">
        <v>34</v>
      </c>
      <c r="R2857">
        <v>3738.8870000000002</v>
      </c>
      <c r="S2857">
        <v>2018</v>
      </c>
      <c r="T2857">
        <v>8</v>
      </c>
      <c r="U2857">
        <v>34</v>
      </c>
    </row>
    <row r="2858" spans="1:21" x14ac:dyDescent="0.3">
      <c r="A2858" s="5" t="s">
        <v>168</v>
      </c>
      <c r="B2858" s="5" t="s">
        <v>206</v>
      </c>
      <c r="C2858" s="5" t="s">
        <v>117</v>
      </c>
      <c r="D2858" s="5" t="s">
        <v>322</v>
      </c>
      <c r="E2858" s="5" t="s">
        <v>172</v>
      </c>
      <c r="F2858" s="6">
        <v>43336</v>
      </c>
      <c r="G2858" s="5" t="s">
        <v>148</v>
      </c>
      <c r="H2858" s="5" t="s">
        <v>173</v>
      </c>
      <c r="I2858">
        <v>43150</v>
      </c>
      <c r="J2858">
        <v>186</v>
      </c>
      <c r="K2858">
        <v>1595</v>
      </c>
      <c r="L2858">
        <v>12</v>
      </c>
      <c r="M2858">
        <v>57420</v>
      </c>
      <c r="N2858">
        <v>34241.284</v>
      </c>
      <c r="O2858">
        <v>2853.44</v>
      </c>
      <c r="P2858">
        <v>132.91666666666666</v>
      </c>
      <c r="Q2858">
        <v>36</v>
      </c>
      <c r="R2858">
        <v>23178.716</v>
      </c>
      <c r="S2858">
        <v>2018</v>
      </c>
      <c r="T2858">
        <v>8</v>
      </c>
      <c r="U2858">
        <v>34</v>
      </c>
    </row>
    <row r="2859" spans="1:21" x14ac:dyDescent="0.3">
      <c r="A2859" s="5" t="s">
        <v>168</v>
      </c>
      <c r="B2859" s="5" t="s">
        <v>206</v>
      </c>
      <c r="C2859" s="5" t="s">
        <v>117</v>
      </c>
      <c r="D2859" s="5" t="s">
        <v>322</v>
      </c>
      <c r="E2859" s="5" t="s">
        <v>172</v>
      </c>
      <c r="F2859" s="6">
        <v>43336</v>
      </c>
      <c r="G2859" s="5" t="s">
        <v>148</v>
      </c>
      <c r="H2859" s="5" t="s">
        <v>197</v>
      </c>
      <c r="I2859">
        <v>43150</v>
      </c>
      <c r="J2859">
        <v>186</v>
      </c>
      <c r="K2859">
        <v>370.4</v>
      </c>
      <c r="L2859">
        <v>3</v>
      </c>
      <c r="M2859">
        <v>12593.6</v>
      </c>
      <c r="N2859">
        <v>8560.3209999999999</v>
      </c>
      <c r="O2859">
        <v>2853.44</v>
      </c>
      <c r="P2859">
        <v>123.46666666666665</v>
      </c>
      <c r="Q2859">
        <v>34</v>
      </c>
      <c r="R2859">
        <v>4033.279</v>
      </c>
      <c r="S2859">
        <v>2018</v>
      </c>
      <c r="T2859">
        <v>8</v>
      </c>
      <c r="U2859">
        <v>34</v>
      </c>
    </row>
    <row r="2860" spans="1:21" x14ac:dyDescent="0.3">
      <c r="A2860" s="5" t="s">
        <v>168</v>
      </c>
      <c r="B2860" s="5" t="s">
        <v>206</v>
      </c>
      <c r="C2860" s="5" t="s">
        <v>117</v>
      </c>
      <c r="D2860" s="5" t="s">
        <v>322</v>
      </c>
      <c r="E2860" s="5" t="s">
        <v>172</v>
      </c>
      <c r="F2860" s="6">
        <v>43336</v>
      </c>
      <c r="G2860" s="5" t="s">
        <v>148</v>
      </c>
      <c r="H2860" s="5" t="s">
        <v>197</v>
      </c>
      <c r="I2860">
        <v>43150</v>
      </c>
      <c r="J2860">
        <v>186</v>
      </c>
      <c r="K2860">
        <v>128.4</v>
      </c>
      <c r="L2860">
        <v>1</v>
      </c>
      <c r="M2860">
        <v>4365.6000000000004</v>
      </c>
      <c r="N2860">
        <v>2853.44</v>
      </c>
      <c r="O2860">
        <v>2853.44</v>
      </c>
      <c r="P2860">
        <v>128.4</v>
      </c>
      <c r="Q2860">
        <v>34</v>
      </c>
      <c r="R2860">
        <v>1512.16</v>
      </c>
      <c r="S2860">
        <v>2018</v>
      </c>
      <c r="T2860">
        <v>8</v>
      </c>
      <c r="U2860">
        <v>34</v>
      </c>
    </row>
    <row r="2861" spans="1:21" x14ac:dyDescent="0.3">
      <c r="A2861" s="5" t="s">
        <v>168</v>
      </c>
      <c r="B2861" s="5" t="s">
        <v>206</v>
      </c>
      <c r="C2861" s="5" t="s">
        <v>117</v>
      </c>
      <c r="D2861" s="5" t="s">
        <v>322</v>
      </c>
      <c r="E2861" s="5" t="s">
        <v>172</v>
      </c>
      <c r="F2861" s="6">
        <v>43336</v>
      </c>
      <c r="G2861" s="5" t="s">
        <v>148</v>
      </c>
      <c r="H2861" s="5" t="s">
        <v>311</v>
      </c>
      <c r="I2861">
        <v>43150</v>
      </c>
      <c r="J2861">
        <v>186</v>
      </c>
      <c r="K2861">
        <v>132.80000000000001</v>
      </c>
      <c r="L2861">
        <v>1</v>
      </c>
      <c r="M2861">
        <v>4515.2</v>
      </c>
      <c r="N2861">
        <v>2853.44</v>
      </c>
      <c r="O2861">
        <v>2853.44</v>
      </c>
      <c r="P2861">
        <v>132.80000000000001</v>
      </c>
      <c r="Q2861">
        <v>34</v>
      </c>
      <c r="R2861">
        <v>1661.76</v>
      </c>
      <c r="S2861">
        <v>2018</v>
      </c>
      <c r="T2861">
        <v>8</v>
      </c>
      <c r="U2861">
        <v>34</v>
      </c>
    </row>
    <row r="2862" spans="1:21" x14ac:dyDescent="0.3">
      <c r="A2862" s="5" t="s">
        <v>168</v>
      </c>
      <c r="B2862" s="5" t="s">
        <v>206</v>
      </c>
      <c r="C2862" s="5" t="s">
        <v>117</v>
      </c>
      <c r="D2862" s="5" t="s">
        <v>322</v>
      </c>
      <c r="E2862" s="5" t="s">
        <v>172</v>
      </c>
      <c r="F2862" s="6">
        <v>43336</v>
      </c>
      <c r="G2862" s="5" t="s">
        <v>148</v>
      </c>
      <c r="H2862" s="5" t="s">
        <v>194</v>
      </c>
      <c r="I2862">
        <v>43150</v>
      </c>
      <c r="J2862">
        <v>186</v>
      </c>
      <c r="K2862">
        <v>109.2</v>
      </c>
      <c r="L2862">
        <v>1</v>
      </c>
      <c r="M2862">
        <v>3712.8</v>
      </c>
      <c r="N2862">
        <v>2853.44</v>
      </c>
      <c r="O2862">
        <v>2853.44</v>
      </c>
      <c r="P2862">
        <v>109.2</v>
      </c>
      <c r="Q2862">
        <v>34</v>
      </c>
      <c r="R2862">
        <v>859.36</v>
      </c>
      <c r="S2862">
        <v>2018</v>
      </c>
      <c r="T2862">
        <v>8</v>
      </c>
      <c r="U2862">
        <v>34</v>
      </c>
    </row>
    <row r="2863" spans="1:21" x14ac:dyDescent="0.3">
      <c r="A2863" s="5" t="s">
        <v>168</v>
      </c>
      <c r="B2863" s="5" t="s">
        <v>206</v>
      </c>
      <c r="C2863" s="5" t="s">
        <v>118</v>
      </c>
      <c r="D2863" s="5" t="s">
        <v>326</v>
      </c>
      <c r="E2863" s="5" t="s">
        <v>172</v>
      </c>
      <c r="F2863" s="6">
        <v>43336</v>
      </c>
      <c r="G2863" s="5" t="s">
        <v>148</v>
      </c>
      <c r="H2863" s="5" t="s">
        <v>190</v>
      </c>
      <c r="I2863">
        <v>43167</v>
      </c>
      <c r="J2863">
        <v>169</v>
      </c>
      <c r="K2863">
        <v>78.400000000000006</v>
      </c>
      <c r="L2863">
        <v>1</v>
      </c>
      <c r="M2863">
        <v>2000</v>
      </c>
      <c r="N2863">
        <v>2896.806</v>
      </c>
      <c r="O2863">
        <v>2896.806</v>
      </c>
      <c r="P2863">
        <v>78.400000000000006</v>
      </c>
      <c r="Q2863">
        <v>25.510200000000001</v>
      </c>
      <c r="R2863">
        <v>-896.80600000000004</v>
      </c>
      <c r="S2863">
        <v>2018</v>
      </c>
      <c r="T2863">
        <v>8</v>
      </c>
      <c r="U2863">
        <v>34</v>
      </c>
    </row>
    <row r="2864" spans="1:21" x14ac:dyDescent="0.3">
      <c r="A2864" s="5" t="s">
        <v>168</v>
      </c>
      <c r="B2864" s="5" t="s">
        <v>206</v>
      </c>
      <c r="C2864" s="5" t="s">
        <v>116</v>
      </c>
      <c r="D2864" s="5" t="s">
        <v>324</v>
      </c>
      <c r="E2864" s="5" t="s">
        <v>172</v>
      </c>
      <c r="F2864" s="6">
        <v>43337</v>
      </c>
      <c r="G2864" s="5" t="s">
        <v>148</v>
      </c>
      <c r="H2864" s="5" t="s">
        <v>218</v>
      </c>
      <c r="I2864">
        <v>43161</v>
      </c>
      <c r="J2864">
        <v>176</v>
      </c>
      <c r="K2864">
        <v>506</v>
      </c>
      <c r="L2864">
        <v>4</v>
      </c>
      <c r="M2864">
        <v>17457</v>
      </c>
      <c r="N2864">
        <v>9726.2260000000006</v>
      </c>
      <c r="O2864">
        <v>2431.556</v>
      </c>
      <c r="P2864">
        <v>126.5</v>
      </c>
      <c r="Q2864">
        <v>34.5</v>
      </c>
      <c r="R2864">
        <v>7730.7740000000003</v>
      </c>
      <c r="S2864">
        <v>2018</v>
      </c>
      <c r="T2864">
        <v>8</v>
      </c>
      <c r="U2864">
        <v>34</v>
      </c>
    </row>
    <row r="2865" spans="1:21" x14ac:dyDescent="0.3">
      <c r="A2865" s="5" t="s">
        <v>168</v>
      </c>
      <c r="B2865" s="5" t="s">
        <v>206</v>
      </c>
      <c r="C2865" s="5" t="s">
        <v>116</v>
      </c>
      <c r="D2865" s="5" t="s">
        <v>324</v>
      </c>
      <c r="E2865" s="5" t="s">
        <v>172</v>
      </c>
      <c r="F2865" s="6">
        <v>43337</v>
      </c>
      <c r="G2865" s="5" t="s">
        <v>148</v>
      </c>
      <c r="H2865" s="5" t="s">
        <v>204</v>
      </c>
      <c r="I2865">
        <v>43161</v>
      </c>
      <c r="J2865">
        <v>176</v>
      </c>
      <c r="K2865">
        <v>488</v>
      </c>
      <c r="L2865">
        <v>4</v>
      </c>
      <c r="M2865">
        <v>16836</v>
      </c>
      <c r="N2865">
        <v>9726.2260000000006</v>
      </c>
      <c r="O2865">
        <v>2431.556</v>
      </c>
      <c r="P2865">
        <v>122</v>
      </c>
      <c r="Q2865">
        <v>34.5</v>
      </c>
      <c r="R2865">
        <v>7109.7740000000003</v>
      </c>
      <c r="S2865">
        <v>2018</v>
      </c>
      <c r="T2865">
        <v>8</v>
      </c>
      <c r="U2865">
        <v>34</v>
      </c>
    </row>
    <row r="2866" spans="1:21" x14ac:dyDescent="0.3">
      <c r="A2866" s="5" t="s">
        <v>168</v>
      </c>
      <c r="B2866" s="5" t="s">
        <v>206</v>
      </c>
      <c r="C2866" s="5" t="s">
        <v>116</v>
      </c>
      <c r="D2866" s="5" t="s">
        <v>324</v>
      </c>
      <c r="E2866" s="5" t="s">
        <v>172</v>
      </c>
      <c r="F2866" s="6">
        <v>43337</v>
      </c>
      <c r="G2866" s="5" t="s">
        <v>148</v>
      </c>
      <c r="H2866" s="5" t="s">
        <v>202</v>
      </c>
      <c r="I2866">
        <v>43161</v>
      </c>
      <c r="J2866">
        <v>176</v>
      </c>
      <c r="K2866">
        <v>1240</v>
      </c>
      <c r="L2866">
        <v>11</v>
      </c>
      <c r="M2866">
        <v>42780</v>
      </c>
      <c r="N2866">
        <v>26747.120999999999</v>
      </c>
      <c r="O2866">
        <v>2431.556</v>
      </c>
      <c r="P2866">
        <v>112.72727272727273</v>
      </c>
      <c r="Q2866">
        <v>34.5</v>
      </c>
      <c r="R2866">
        <v>16032.879000000001</v>
      </c>
      <c r="S2866">
        <v>2018</v>
      </c>
      <c r="T2866">
        <v>8</v>
      </c>
      <c r="U2866">
        <v>34</v>
      </c>
    </row>
    <row r="2867" spans="1:21" x14ac:dyDescent="0.3">
      <c r="A2867" s="5" t="s">
        <v>168</v>
      </c>
      <c r="B2867" s="5" t="s">
        <v>206</v>
      </c>
      <c r="C2867" s="5" t="s">
        <v>116</v>
      </c>
      <c r="D2867" s="5" t="s">
        <v>324</v>
      </c>
      <c r="E2867" s="5" t="s">
        <v>172</v>
      </c>
      <c r="F2867" s="6">
        <v>43337</v>
      </c>
      <c r="G2867" s="5" t="s">
        <v>148</v>
      </c>
      <c r="H2867" s="5" t="s">
        <v>216</v>
      </c>
      <c r="I2867">
        <v>43161</v>
      </c>
      <c r="J2867">
        <v>176</v>
      </c>
      <c r="K2867">
        <v>106</v>
      </c>
      <c r="L2867">
        <v>1</v>
      </c>
      <c r="M2867">
        <v>3657</v>
      </c>
      <c r="N2867">
        <v>2431.556</v>
      </c>
      <c r="O2867">
        <v>2431.556</v>
      </c>
      <c r="P2867">
        <v>106</v>
      </c>
      <c r="Q2867">
        <v>34.5</v>
      </c>
      <c r="R2867">
        <v>1225.444</v>
      </c>
      <c r="S2867">
        <v>2018</v>
      </c>
      <c r="T2867">
        <v>8</v>
      </c>
      <c r="U2867">
        <v>34</v>
      </c>
    </row>
    <row r="2868" spans="1:21" x14ac:dyDescent="0.3">
      <c r="A2868" s="5" t="s">
        <v>168</v>
      </c>
      <c r="B2868" s="5" t="s">
        <v>206</v>
      </c>
      <c r="C2868" s="5" t="s">
        <v>116</v>
      </c>
      <c r="D2868" s="5" t="s">
        <v>324</v>
      </c>
      <c r="E2868" s="5" t="s">
        <v>172</v>
      </c>
      <c r="F2868" s="6">
        <v>43337</v>
      </c>
      <c r="G2868" s="5" t="s">
        <v>148</v>
      </c>
      <c r="H2868" s="5" t="s">
        <v>203</v>
      </c>
      <c r="I2868">
        <v>43161</v>
      </c>
      <c r="J2868">
        <v>176</v>
      </c>
      <c r="K2868">
        <v>208</v>
      </c>
      <c r="L2868">
        <v>2</v>
      </c>
      <c r="M2868">
        <v>7176</v>
      </c>
      <c r="N2868">
        <v>4863.1130000000003</v>
      </c>
      <c r="O2868">
        <v>2431.556</v>
      </c>
      <c r="P2868">
        <v>104</v>
      </c>
      <c r="Q2868">
        <v>34.5</v>
      </c>
      <c r="R2868">
        <v>2312.8870000000002</v>
      </c>
      <c r="S2868">
        <v>2018</v>
      </c>
      <c r="T2868">
        <v>8</v>
      </c>
      <c r="U2868">
        <v>34</v>
      </c>
    </row>
    <row r="2869" spans="1:21" x14ac:dyDescent="0.3">
      <c r="A2869" s="5" t="s">
        <v>168</v>
      </c>
      <c r="B2869" s="5" t="s">
        <v>206</v>
      </c>
      <c r="C2869" s="5" t="s">
        <v>116</v>
      </c>
      <c r="D2869" s="5" t="s">
        <v>324</v>
      </c>
      <c r="E2869" s="5" t="s">
        <v>172</v>
      </c>
      <c r="F2869" s="6">
        <v>43337</v>
      </c>
      <c r="G2869" s="5" t="s">
        <v>148</v>
      </c>
      <c r="H2869" s="5" t="s">
        <v>226</v>
      </c>
      <c r="I2869">
        <v>43161</v>
      </c>
      <c r="J2869">
        <v>176</v>
      </c>
      <c r="K2869">
        <v>224</v>
      </c>
      <c r="L2869">
        <v>2</v>
      </c>
      <c r="M2869">
        <v>7728</v>
      </c>
      <c r="N2869">
        <v>4863.1130000000003</v>
      </c>
      <c r="O2869">
        <v>2431.556</v>
      </c>
      <c r="P2869">
        <v>112</v>
      </c>
      <c r="Q2869">
        <v>34.5</v>
      </c>
      <c r="R2869">
        <v>2864.8870000000002</v>
      </c>
      <c r="S2869">
        <v>2018</v>
      </c>
      <c r="T2869">
        <v>8</v>
      </c>
      <c r="U2869">
        <v>34</v>
      </c>
    </row>
    <row r="2870" spans="1:21" x14ac:dyDescent="0.3">
      <c r="A2870" s="5" t="s">
        <v>168</v>
      </c>
      <c r="B2870" s="5" t="s">
        <v>206</v>
      </c>
      <c r="C2870" s="5" t="s">
        <v>116</v>
      </c>
      <c r="D2870" s="5" t="s">
        <v>324</v>
      </c>
      <c r="E2870" s="5" t="s">
        <v>172</v>
      </c>
      <c r="F2870" s="6">
        <v>43337</v>
      </c>
      <c r="G2870" s="5" t="s">
        <v>148</v>
      </c>
      <c r="H2870" s="5" t="s">
        <v>191</v>
      </c>
      <c r="I2870">
        <v>43161</v>
      </c>
      <c r="J2870">
        <v>176</v>
      </c>
      <c r="K2870">
        <v>260</v>
      </c>
      <c r="L2870">
        <v>2</v>
      </c>
      <c r="M2870">
        <v>8970</v>
      </c>
      <c r="N2870">
        <v>4863.1130000000003</v>
      </c>
      <c r="O2870">
        <v>2431.556</v>
      </c>
      <c r="P2870">
        <v>130</v>
      </c>
      <c r="Q2870">
        <v>34.5</v>
      </c>
      <c r="R2870">
        <v>4106.8869999999997</v>
      </c>
      <c r="S2870">
        <v>2018</v>
      </c>
      <c r="T2870">
        <v>8</v>
      </c>
      <c r="U2870">
        <v>34</v>
      </c>
    </row>
    <row r="2871" spans="1:21" x14ac:dyDescent="0.3">
      <c r="A2871" s="5" t="s">
        <v>168</v>
      </c>
      <c r="B2871" s="5" t="s">
        <v>206</v>
      </c>
      <c r="C2871" s="5" t="s">
        <v>116</v>
      </c>
      <c r="D2871" s="5" t="s">
        <v>324</v>
      </c>
      <c r="E2871" s="5" t="s">
        <v>172</v>
      </c>
      <c r="F2871" s="6">
        <v>43337</v>
      </c>
      <c r="G2871" s="5" t="s">
        <v>148</v>
      </c>
      <c r="H2871" s="5" t="s">
        <v>187</v>
      </c>
      <c r="I2871">
        <v>43161</v>
      </c>
      <c r="J2871">
        <v>176</v>
      </c>
      <c r="K2871">
        <v>132</v>
      </c>
      <c r="L2871">
        <v>1</v>
      </c>
      <c r="M2871">
        <v>4554</v>
      </c>
      <c r="N2871">
        <v>2431.556</v>
      </c>
      <c r="O2871">
        <v>2431.556</v>
      </c>
      <c r="P2871">
        <v>132</v>
      </c>
      <c r="Q2871">
        <v>34.5</v>
      </c>
      <c r="R2871">
        <v>2122.444</v>
      </c>
      <c r="S2871">
        <v>2018</v>
      </c>
      <c r="T2871">
        <v>8</v>
      </c>
      <c r="U2871">
        <v>34</v>
      </c>
    </row>
    <row r="2872" spans="1:21" x14ac:dyDescent="0.3">
      <c r="A2872" s="5" t="s">
        <v>168</v>
      </c>
      <c r="B2872" s="5" t="s">
        <v>206</v>
      </c>
      <c r="C2872" s="5" t="s">
        <v>116</v>
      </c>
      <c r="D2872" s="5" t="s">
        <v>324</v>
      </c>
      <c r="E2872" s="5" t="s">
        <v>172</v>
      </c>
      <c r="F2872" s="6">
        <v>43337</v>
      </c>
      <c r="G2872" s="5" t="s">
        <v>148</v>
      </c>
      <c r="H2872" s="5" t="s">
        <v>237</v>
      </c>
      <c r="I2872">
        <v>43161</v>
      </c>
      <c r="J2872">
        <v>176</v>
      </c>
      <c r="K2872">
        <v>110</v>
      </c>
      <c r="L2872">
        <v>1</v>
      </c>
      <c r="M2872">
        <v>3795</v>
      </c>
      <c r="N2872">
        <v>2431.556</v>
      </c>
      <c r="O2872">
        <v>2431.556</v>
      </c>
      <c r="P2872">
        <v>110</v>
      </c>
      <c r="Q2872">
        <v>34.5</v>
      </c>
      <c r="R2872">
        <v>1363.444</v>
      </c>
      <c r="S2872">
        <v>2018</v>
      </c>
      <c r="T2872">
        <v>8</v>
      </c>
      <c r="U2872">
        <v>34</v>
      </c>
    </row>
    <row r="2873" spans="1:21" x14ac:dyDescent="0.3">
      <c r="A2873" s="5" t="s">
        <v>168</v>
      </c>
      <c r="B2873" s="5" t="s">
        <v>206</v>
      </c>
      <c r="C2873" s="5" t="s">
        <v>116</v>
      </c>
      <c r="D2873" s="5" t="s">
        <v>324</v>
      </c>
      <c r="E2873" s="5" t="s">
        <v>172</v>
      </c>
      <c r="F2873" s="6">
        <v>43337</v>
      </c>
      <c r="G2873" s="5" t="s">
        <v>148</v>
      </c>
      <c r="H2873" s="5" t="s">
        <v>234</v>
      </c>
      <c r="I2873">
        <v>43161</v>
      </c>
      <c r="J2873">
        <v>176</v>
      </c>
      <c r="K2873">
        <v>140</v>
      </c>
      <c r="L2873">
        <v>1</v>
      </c>
      <c r="M2873">
        <v>4830</v>
      </c>
      <c r="N2873">
        <v>2431.556</v>
      </c>
      <c r="O2873">
        <v>2431.556</v>
      </c>
      <c r="P2873">
        <v>140</v>
      </c>
      <c r="Q2873">
        <v>34.5</v>
      </c>
      <c r="R2873">
        <v>2398.444</v>
      </c>
      <c r="S2873">
        <v>2018</v>
      </c>
      <c r="T2873">
        <v>8</v>
      </c>
      <c r="U2873">
        <v>34</v>
      </c>
    </row>
    <row r="2874" spans="1:21" x14ac:dyDescent="0.3">
      <c r="A2874" s="5" t="s">
        <v>168</v>
      </c>
      <c r="B2874" s="5" t="s">
        <v>206</v>
      </c>
      <c r="C2874" s="5" t="s">
        <v>116</v>
      </c>
      <c r="D2874" s="5" t="s">
        <v>324</v>
      </c>
      <c r="E2874" s="5" t="s">
        <v>172</v>
      </c>
      <c r="F2874" s="6">
        <v>43337</v>
      </c>
      <c r="G2874" s="5" t="s">
        <v>148</v>
      </c>
      <c r="H2874" s="5" t="s">
        <v>180</v>
      </c>
      <c r="I2874">
        <v>43161</v>
      </c>
      <c r="J2874">
        <v>176</v>
      </c>
      <c r="K2874">
        <v>240</v>
      </c>
      <c r="L2874">
        <v>2</v>
      </c>
      <c r="M2874">
        <v>8280</v>
      </c>
      <c r="N2874">
        <v>4863.1130000000003</v>
      </c>
      <c r="O2874">
        <v>2431.556</v>
      </c>
      <c r="P2874">
        <v>120</v>
      </c>
      <c r="Q2874">
        <v>34.5</v>
      </c>
      <c r="R2874">
        <v>3416.8870000000002</v>
      </c>
      <c r="S2874">
        <v>2018</v>
      </c>
      <c r="T2874">
        <v>8</v>
      </c>
      <c r="U2874">
        <v>34</v>
      </c>
    </row>
    <row r="2875" spans="1:21" x14ac:dyDescent="0.3">
      <c r="A2875" s="5" t="s">
        <v>168</v>
      </c>
      <c r="B2875" s="5" t="s">
        <v>206</v>
      </c>
      <c r="C2875" s="5" t="s">
        <v>116</v>
      </c>
      <c r="D2875" s="5" t="s">
        <v>324</v>
      </c>
      <c r="E2875" s="5" t="s">
        <v>172</v>
      </c>
      <c r="F2875" s="6">
        <v>43337</v>
      </c>
      <c r="G2875" s="5" t="s">
        <v>148</v>
      </c>
      <c r="H2875" s="5" t="s">
        <v>205</v>
      </c>
      <c r="I2875">
        <v>43161</v>
      </c>
      <c r="J2875">
        <v>176</v>
      </c>
      <c r="K2875">
        <v>224</v>
      </c>
      <c r="L2875">
        <v>2</v>
      </c>
      <c r="M2875">
        <v>7728</v>
      </c>
      <c r="N2875">
        <v>4863.1130000000003</v>
      </c>
      <c r="O2875">
        <v>2431.556</v>
      </c>
      <c r="P2875">
        <v>112</v>
      </c>
      <c r="Q2875">
        <v>34.5</v>
      </c>
      <c r="R2875">
        <v>2864.8870000000002</v>
      </c>
      <c r="S2875">
        <v>2018</v>
      </c>
      <c r="T2875">
        <v>8</v>
      </c>
      <c r="U2875">
        <v>34</v>
      </c>
    </row>
    <row r="2876" spans="1:21" x14ac:dyDescent="0.3">
      <c r="A2876" s="5" t="s">
        <v>168</v>
      </c>
      <c r="B2876" s="5" t="s">
        <v>206</v>
      </c>
      <c r="C2876" s="5" t="s">
        <v>116</v>
      </c>
      <c r="D2876" s="5" t="s">
        <v>324</v>
      </c>
      <c r="E2876" s="5" t="s">
        <v>172</v>
      </c>
      <c r="F2876" s="6">
        <v>43337</v>
      </c>
      <c r="G2876" s="5" t="s">
        <v>148</v>
      </c>
      <c r="H2876" s="5" t="s">
        <v>222</v>
      </c>
      <c r="I2876">
        <v>43161</v>
      </c>
      <c r="J2876">
        <v>176</v>
      </c>
      <c r="K2876">
        <v>136</v>
      </c>
      <c r="L2876">
        <v>1</v>
      </c>
      <c r="M2876">
        <v>4692</v>
      </c>
      <c r="N2876">
        <v>2431.556</v>
      </c>
      <c r="O2876">
        <v>2431.556</v>
      </c>
      <c r="P2876">
        <v>136</v>
      </c>
      <c r="Q2876">
        <v>34.5</v>
      </c>
      <c r="R2876">
        <v>2260.444</v>
      </c>
      <c r="S2876">
        <v>2018</v>
      </c>
      <c r="T2876">
        <v>8</v>
      </c>
      <c r="U2876">
        <v>34</v>
      </c>
    </row>
    <row r="2877" spans="1:21" x14ac:dyDescent="0.3">
      <c r="A2877" s="5" t="s">
        <v>168</v>
      </c>
      <c r="B2877" s="5" t="s">
        <v>206</v>
      </c>
      <c r="C2877" s="5" t="s">
        <v>116</v>
      </c>
      <c r="D2877" s="5" t="s">
        <v>324</v>
      </c>
      <c r="E2877" s="5" t="s">
        <v>172</v>
      </c>
      <c r="F2877" s="6">
        <v>43337</v>
      </c>
      <c r="G2877" s="5" t="s">
        <v>148</v>
      </c>
      <c r="H2877" s="5" t="s">
        <v>182</v>
      </c>
      <c r="I2877">
        <v>43161</v>
      </c>
      <c r="J2877">
        <v>176</v>
      </c>
      <c r="K2877">
        <v>242</v>
      </c>
      <c r="L2877">
        <v>2</v>
      </c>
      <c r="M2877">
        <v>8349</v>
      </c>
      <c r="N2877">
        <v>4863.1130000000003</v>
      </c>
      <c r="O2877">
        <v>2431.556</v>
      </c>
      <c r="P2877">
        <v>121</v>
      </c>
      <c r="Q2877">
        <v>34.5</v>
      </c>
      <c r="R2877">
        <v>3485.8870000000002</v>
      </c>
      <c r="S2877">
        <v>2018</v>
      </c>
      <c r="T2877">
        <v>8</v>
      </c>
      <c r="U2877">
        <v>34</v>
      </c>
    </row>
    <row r="2878" spans="1:21" x14ac:dyDescent="0.3">
      <c r="A2878" s="5" t="s">
        <v>168</v>
      </c>
      <c r="B2878" s="5" t="s">
        <v>206</v>
      </c>
      <c r="C2878" s="5" t="s">
        <v>116</v>
      </c>
      <c r="D2878" s="5" t="s">
        <v>324</v>
      </c>
      <c r="E2878" s="5" t="s">
        <v>172</v>
      </c>
      <c r="F2878" s="6">
        <v>43337</v>
      </c>
      <c r="G2878" s="5" t="s">
        <v>148</v>
      </c>
      <c r="H2878" s="5" t="s">
        <v>238</v>
      </c>
      <c r="I2878">
        <v>43161</v>
      </c>
      <c r="J2878">
        <v>176</v>
      </c>
      <c r="K2878">
        <v>373</v>
      </c>
      <c r="L2878">
        <v>3</v>
      </c>
      <c r="M2878">
        <v>12868.5</v>
      </c>
      <c r="N2878">
        <v>7294.6689999999999</v>
      </c>
      <c r="O2878">
        <v>2431.556</v>
      </c>
      <c r="P2878">
        <v>124.33333333333333</v>
      </c>
      <c r="Q2878">
        <v>34.5</v>
      </c>
      <c r="R2878">
        <v>5573.8310000000001</v>
      </c>
      <c r="S2878">
        <v>2018</v>
      </c>
      <c r="T2878">
        <v>8</v>
      </c>
      <c r="U2878">
        <v>34</v>
      </c>
    </row>
    <row r="2879" spans="1:21" x14ac:dyDescent="0.3">
      <c r="A2879" s="5" t="s">
        <v>168</v>
      </c>
      <c r="B2879" s="5" t="s">
        <v>206</v>
      </c>
      <c r="C2879" s="5" t="s">
        <v>116</v>
      </c>
      <c r="D2879" s="5" t="s">
        <v>324</v>
      </c>
      <c r="E2879" s="5" t="s">
        <v>172</v>
      </c>
      <c r="F2879" s="6">
        <v>43337</v>
      </c>
      <c r="G2879" s="5" t="s">
        <v>148</v>
      </c>
      <c r="H2879" s="5" t="s">
        <v>184</v>
      </c>
      <c r="I2879">
        <v>43161</v>
      </c>
      <c r="J2879">
        <v>176</v>
      </c>
      <c r="K2879">
        <v>3726</v>
      </c>
      <c r="L2879">
        <v>30</v>
      </c>
      <c r="M2879">
        <v>126684</v>
      </c>
      <c r="N2879">
        <v>72946.694000000003</v>
      </c>
      <c r="O2879">
        <v>2431.556</v>
      </c>
      <c r="P2879">
        <v>124.2</v>
      </c>
      <c r="Q2879">
        <v>34</v>
      </c>
      <c r="R2879">
        <v>53737.305999999997</v>
      </c>
      <c r="S2879">
        <v>2018</v>
      </c>
      <c r="T2879">
        <v>8</v>
      </c>
      <c r="U2879">
        <v>34</v>
      </c>
    </row>
    <row r="2880" spans="1:21" x14ac:dyDescent="0.3">
      <c r="A2880" s="5" t="s">
        <v>168</v>
      </c>
      <c r="B2880" s="5" t="s">
        <v>206</v>
      </c>
      <c r="C2880" s="5" t="s">
        <v>116</v>
      </c>
      <c r="D2880" s="5" t="s">
        <v>324</v>
      </c>
      <c r="E2880" s="5" t="s">
        <v>172</v>
      </c>
      <c r="F2880" s="6">
        <v>43337</v>
      </c>
      <c r="G2880" s="5" t="s">
        <v>148</v>
      </c>
      <c r="H2880" s="5" t="s">
        <v>298</v>
      </c>
      <c r="I2880">
        <v>43161</v>
      </c>
      <c r="J2880">
        <v>176</v>
      </c>
      <c r="K2880">
        <v>110</v>
      </c>
      <c r="L2880">
        <v>1</v>
      </c>
      <c r="M2880">
        <v>3795</v>
      </c>
      <c r="N2880">
        <v>2431.556</v>
      </c>
      <c r="O2880">
        <v>2431.556</v>
      </c>
      <c r="P2880">
        <v>110</v>
      </c>
      <c r="Q2880">
        <v>34.5</v>
      </c>
      <c r="R2880">
        <v>1363.444</v>
      </c>
      <c r="S2880">
        <v>2018</v>
      </c>
      <c r="T2880">
        <v>8</v>
      </c>
      <c r="U2880">
        <v>34</v>
      </c>
    </row>
    <row r="2881" spans="1:21" x14ac:dyDescent="0.3">
      <c r="A2881" s="5" t="s">
        <v>168</v>
      </c>
      <c r="B2881" s="5" t="s">
        <v>169</v>
      </c>
      <c r="C2881" s="5" t="s">
        <v>170</v>
      </c>
      <c r="D2881" s="5" t="s">
        <v>323</v>
      </c>
      <c r="E2881" s="5" t="s">
        <v>172</v>
      </c>
      <c r="F2881" s="6">
        <v>43339</v>
      </c>
      <c r="G2881" s="5" t="s">
        <v>148</v>
      </c>
      <c r="H2881" s="5" t="s">
        <v>266</v>
      </c>
      <c r="I2881">
        <v>43168</v>
      </c>
      <c r="J2881">
        <v>171</v>
      </c>
      <c r="K2881">
        <v>4473.5</v>
      </c>
      <c r="L2881">
        <v>19</v>
      </c>
      <c r="M2881">
        <v>72247.024999999994</v>
      </c>
      <c r="N2881">
        <v>58984.89</v>
      </c>
      <c r="O2881">
        <v>3104.4679999999998</v>
      </c>
      <c r="P2881">
        <v>235.44736842105263</v>
      </c>
      <c r="Q2881">
        <v>16.149999999999999</v>
      </c>
      <c r="R2881">
        <v>13262.135</v>
      </c>
      <c r="S2881">
        <v>2018</v>
      </c>
      <c r="T2881">
        <v>8</v>
      </c>
      <c r="U2881">
        <v>35</v>
      </c>
    </row>
    <row r="2882" spans="1:21" x14ac:dyDescent="0.3">
      <c r="A2882" s="5" t="s">
        <v>168</v>
      </c>
      <c r="B2882" s="5" t="s">
        <v>169</v>
      </c>
      <c r="C2882" s="5" t="s">
        <v>170</v>
      </c>
      <c r="D2882" s="5" t="s">
        <v>318</v>
      </c>
      <c r="E2882" s="5" t="s">
        <v>172</v>
      </c>
      <c r="F2882" s="6">
        <v>43339</v>
      </c>
      <c r="G2882" s="5" t="s">
        <v>148</v>
      </c>
      <c r="H2882" s="5" t="s">
        <v>266</v>
      </c>
      <c r="I2882">
        <v>43171</v>
      </c>
      <c r="J2882">
        <v>168</v>
      </c>
      <c r="K2882">
        <v>4473.5</v>
      </c>
      <c r="L2882">
        <v>21</v>
      </c>
      <c r="M2882">
        <v>79851.975000000006</v>
      </c>
      <c r="N2882">
        <v>50132.792000000001</v>
      </c>
      <c r="O2882">
        <v>2387.2759999999998</v>
      </c>
      <c r="P2882">
        <v>213.02380952380952</v>
      </c>
      <c r="Q2882">
        <v>17.850000000000001</v>
      </c>
      <c r="R2882">
        <v>29719.183000000001</v>
      </c>
      <c r="S2882">
        <v>2018</v>
      </c>
      <c r="T2882">
        <v>8</v>
      </c>
      <c r="U2882">
        <v>35</v>
      </c>
    </row>
    <row r="2883" spans="1:21" x14ac:dyDescent="0.3">
      <c r="A2883" s="5" t="s">
        <v>168</v>
      </c>
      <c r="B2883" s="5" t="s">
        <v>175</v>
      </c>
      <c r="C2883" s="5" t="s">
        <v>84</v>
      </c>
      <c r="D2883" s="5" t="s">
        <v>318</v>
      </c>
      <c r="E2883" s="5" t="s">
        <v>172</v>
      </c>
      <c r="F2883" s="6">
        <v>43339</v>
      </c>
      <c r="G2883" s="5" t="s">
        <v>148</v>
      </c>
      <c r="H2883" s="5" t="s">
        <v>266</v>
      </c>
      <c r="I2883">
        <v>43171</v>
      </c>
      <c r="J2883">
        <v>168</v>
      </c>
      <c r="K2883">
        <v>4473.5</v>
      </c>
      <c r="L2883">
        <v>40</v>
      </c>
      <c r="M2883">
        <v>152099</v>
      </c>
      <c r="N2883">
        <v>95491.032000000007</v>
      </c>
      <c r="O2883">
        <v>2387.2759999999998</v>
      </c>
      <c r="P2883">
        <v>111.83750000000001</v>
      </c>
      <c r="Q2883">
        <v>34</v>
      </c>
      <c r="R2883">
        <v>56607.968000000001</v>
      </c>
      <c r="S2883">
        <v>2018</v>
      </c>
      <c r="T2883">
        <v>8</v>
      </c>
      <c r="U2883">
        <v>35</v>
      </c>
    </row>
    <row r="2884" spans="1:21" x14ac:dyDescent="0.3">
      <c r="A2884" s="5" t="s">
        <v>168</v>
      </c>
      <c r="B2884" s="5" t="s">
        <v>175</v>
      </c>
      <c r="C2884" s="5" t="s">
        <v>84</v>
      </c>
      <c r="D2884" s="5" t="s">
        <v>318</v>
      </c>
      <c r="E2884" s="5" t="s">
        <v>227</v>
      </c>
      <c r="F2884" s="6">
        <v>43339</v>
      </c>
      <c r="G2884" s="5" t="s">
        <v>148</v>
      </c>
      <c r="H2884" s="5" t="s">
        <v>266</v>
      </c>
      <c r="I2884">
        <v>43171</v>
      </c>
      <c r="J2884">
        <v>168</v>
      </c>
      <c r="K2884">
        <v>-4473.5</v>
      </c>
      <c r="L2884">
        <v>-40</v>
      </c>
      <c r="M2884">
        <v>-152099</v>
      </c>
      <c r="N2884">
        <v>-95491.032000000007</v>
      </c>
      <c r="O2884">
        <v>-2387.2759999999998</v>
      </c>
      <c r="P2884">
        <v>111.83750000000001</v>
      </c>
      <c r="Q2884">
        <v>34</v>
      </c>
      <c r="R2884">
        <v>-56607.968000000001</v>
      </c>
      <c r="S2884">
        <v>2018</v>
      </c>
      <c r="T2884">
        <v>8</v>
      </c>
      <c r="U2884">
        <v>35</v>
      </c>
    </row>
    <row r="2885" spans="1:21" x14ac:dyDescent="0.3">
      <c r="A2885" s="5" t="s">
        <v>168</v>
      </c>
      <c r="B2885" s="5" t="s">
        <v>175</v>
      </c>
      <c r="C2885" s="5" t="s">
        <v>84</v>
      </c>
      <c r="D2885" s="5" t="s">
        <v>318</v>
      </c>
      <c r="E2885" s="5" t="s">
        <v>172</v>
      </c>
      <c r="F2885" s="6">
        <v>43339</v>
      </c>
      <c r="G2885" s="5" t="s">
        <v>148</v>
      </c>
      <c r="H2885" s="5" t="s">
        <v>264</v>
      </c>
      <c r="I2885">
        <v>43171</v>
      </c>
      <c r="J2885">
        <v>168</v>
      </c>
      <c r="K2885">
        <v>850</v>
      </c>
      <c r="L2885">
        <v>8</v>
      </c>
      <c r="M2885">
        <v>28900</v>
      </c>
      <c r="N2885">
        <v>19098.205999999998</v>
      </c>
      <c r="O2885">
        <v>2387.2759999999998</v>
      </c>
      <c r="P2885">
        <v>106.25</v>
      </c>
      <c r="Q2885">
        <v>34</v>
      </c>
      <c r="R2885">
        <v>9801.7939999999999</v>
      </c>
      <c r="S2885">
        <v>2018</v>
      </c>
      <c r="T2885">
        <v>8</v>
      </c>
      <c r="U2885">
        <v>35</v>
      </c>
    </row>
    <row r="2886" spans="1:21" x14ac:dyDescent="0.3">
      <c r="A2886" s="5" t="s">
        <v>168</v>
      </c>
      <c r="B2886" s="5" t="s">
        <v>175</v>
      </c>
      <c r="C2886" s="5" t="s">
        <v>86</v>
      </c>
      <c r="D2886" s="5" t="s">
        <v>323</v>
      </c>
      <c r="E2886" s="5" t="s">
        <v>172</v>
      </c>
      <c r="F2886" s="6">
        <v>43339</v>
      </c>
      <c r="G2886" s="5" t="s">
        <v>148</v>
      </c>
      <c r="H2886" s="5" t="s">
        <v>199</v>
      </c>
      <c r="I2886">
        <v>43168</v>
      </c>
      <c r="J2886">
        <v>171</v>
      </c>
      <c r="K2886">
        <v>834</v>
      </c>
      <c r="L2886">
        <v>8</v>
      </c>
      <c r="M2886">
        <v>28356</v>
      </c>
      <c r="N2886">
        <v>24835.742999999999</v>
      </c>
      <c r="O2886">
        <v>3104.4679999999998</v>
      </c>
      <c r="P2886">
        <v>104.25</v>
      </c>
      <c r="Q2886">
        <v>34</v>
      </c>
      <c r="R2886">
        <v>3520.2570000000001</v>
      </c>
      <c r="S2886">
        <v>2018</v>
      </c>
      <c r="T2886">
        <v>8</v>
      </c>
      <c r="U2886">
        <v>35</v>
      </c>
    </row>
    <row r="2887" spans="1:21" x14ac:dyDescent="0.3">
      <c r="A2887" s="5" t="s">
        <v>168</v>
      </c>
      <c r="B2887" s="5" t="s">
        <v>206</v>
      </c>
      <c r="C2887" s="5" t="s">
        <v>110</v>
      </c>
      <c r="D2887" s="5" t="s">
        <v>327</v>
      </c>
      <c r="E2887" s="5" t="s">
        <v>172</v>
      </c>
      <c r="F2887" s="6">
        <v>43339</v>
      </c>
      <c r="G2887" s="5" t="s">
        <v>148</v>
      </c>
      <c r="H2887" s="5" t="s">
        <v>305</v>
      </c>
      <c r="I2887">
        <v>43223</v>
      </c>
      <c r="J2887">
        <v>116</v>
      </c>
      <c r="K2887">
        <v>1323</v>
      </c>
      <c r="L2887">
        <v>10</v>
      </c>
      <c r="M2887">
        <v>44982</v>
      </c>
      <c r="N2887">
        <v>14774.852999999999</v>
      </c>
      <c r="O2887">
        <v>1477.4849999999999</v>
      </c>
      <c r="P2887">
        <v>132.30000000000001</v>
      </c>
      <c r="Q2887">
        <v>34</v>
      </c>
      <c r="R2887">
        <v>30207.147000000001</v>
      </c>
      <c r="S2887">
        <v>2018</v>
      </c>
      <c r="T2887">
        <v>8</v>
      </c>
      <c r="U2887">
        <v>35</v>
      </c>
    </row>
    <row r="2888" spans="1:21" x14ac:dyDescent="0.3">
      <c r="A2888" s="5" t="s">
        <v>168</v>
      </c>
      <c r="B2888" s="5" t="s">
        <v>206</v>
      </c>
      <c r="C2888" s="5" t="s">
        <v>110</v>
      </c>
      <c r="D2888" s="5" t="s">
        <v>327</v>
      </c>
      <c r="E2888" s="5" t="s">
        <v>172</v>
      </c>
      <c r="F2888" s="6">
        <v>43339</v>
      </c>
      <c r="G2888" s="5" t="s">
        <v>148</v>
      </c>
      <c r="H2888" s="5" t="s">
        <v>200</v>
      </c>
      <c r="I2888">
        <v>43223</v>
      </c>
      <c r="J2888">
        <v>116</v>
      </c>
      <c r="K2888">
        <v>435</v>
      </c>
      <c r="L2888">
        <v>3</v>
      </c>
      <c r="M2888">
        <v>14790</v>
      </c>
      <c r="N2888">
        <v>4432.4560000000001</v>
      </c>
      <c r="O2888">
        <v>1477.4849999999999</v>
      </c>
      <c r="P2888">
        <v>145</v>
      </c>
      <c r="Q2888">
        <v>34</v>
      </c>
      <c r="R2888">
        <v>10357.544</v>
      </c>
      <c r="S2888">
        <v>2018</v>
      </c>
      <c r="T2888">
        <v>8</v>
      </c>
      <c r="U2888">
        <v>35</v>
      </c>
    </row>
    <row r="2889" spans="1:21" x14ac:dyDescent="0.3">
      <c r="A2889" s="5" t="s">
        <v>168</v>
      </c>
      <c r="B2889" s="5" t="s">
        <v>206</v>
      </c>
      <c r="C2889" s="5" t="s">
        <v>111</v>
      </c>
      <c r="D2889" s="5" t="s">
        <v>328</v>
      </c>
      <c r="E2889" s="5" t="s">
        <v>172</v>
      </c>
      <c r="F2889" s="6">
        <v>43339</v>
      </c>
      <c r="G2889" s="5" t="s">
        <v>148</v>
      </c>
      <c r="H2889" s="5" t="s">
        <v>264</v>
      </c>
      <c r="I2889">
        <v>43173</v>
      </c>
      <c r="J2889">
        <v>166</v>
      </c>
      <c r="K2889">
        <v>1966</v>
      </c>
      <c r="L2889">
        <v>16</v>
      </c>
      <c r="M2889">
        <v>66844</v>
      </c>
      <c r="N2889">
        <v>33890.286</v>
      </c>
      <c r="O2889">
        <v>2118.143</v>
      </c>
      <c r="P2889">
        <v>122.875</v>
      </c>
      <c r="Q2889">
        <v>34</v>
      </c>
      <c r="R2889">
        <v>32953.714</v>
      </c>
      <c r="S2889">
        <v>2018</v>
      </c>
      <c r="T2889">
        <v>8</v>
      </c>
      <c r="U2889">
        <v>35</v>
      </c>
    </row>
    <row r="2890" spans="1:21" x14ac:dyDescent="0.3">
      <c r="A2890" s="5" t="s">
        <v>168</v>
      </c>
      <c r="B2890" s="5" t="s">
        <v>206</v>
      </c>
      <c r="C2890" s="5" t="s">
        <v>116</v>
      </c>
      <c r="D2890" s="5" t="s">
        <v>324</v>
      </c>
      <c r="E2890" s="5" t="s">
        <v>172</v>
      </c>
      <c r="F2890" s="6">
        <v>43339</v>
      </c>
      <c r="G2890" s="5" t="s">
        <v>148</v>
      </c>
      <c r="H2890" s="5" t="s">
        <v>173</v>
      </c>
      <c r="I2890">
        <v>43161</v>
      </c>
      <c r="J2890">
        <v>178</v>
      </c>
      <c r="K2890">
        <v>1613.4</v>
      </c>
      <c r="L2890">
        <v>14</v>
      </c>
      <c r="M2890">
        <v>58082.400000000001</v>
      </c>
      <c r="N2890">
        <v>34041.79</v>
      </c>
      <c r="O2890">
        <v>2431.556</v>
      </c>
      <c r="P2890">
        <v>115.24285714285715</v>
      </c>
      <c r="Q2890">
        <v>36</v>
      </c>
      <c r="R2890">
        <v>24040.61</v>
      </c>
      <c r="S2890">
        <v>2018</v>
      </c>
      <c r="T2890">
        <v>8</v>
      </c>
      <c r="U2890">
        <v>35</v>
      </c>
    </row>
    <row r="2891" spans="1:21" x14ac:dyDescent="0.3">
      <c r="A2891" s="5" t="s">
        <v>168</v>
      </c>
      <c r="B2891" s="5" t="s">
        <v>206</v>
      </c>
      <c r="C2891" s="5" t="s">
        <v>116</v>
      </c>
      <c r="D2891" s="5" t="s">
        <v>324</v>
      </c>
      <c r="E2891" s="5" t="s">
        <v>172</v>
      </c>
      <c r="F2891" s="6">
        <v>43339</v>
      </c>
      <c r="G2891" s="5" t="s">
        <v>148</v>
      </c>
      <c r="H2891" s="5" t="s">
        <v>178</v>
      </c>
      <c r="I2891">
        <v>43161</v>
      </c>
      <c r="J2891">
        <v>178</v>
      </c>
      <c r="K2891">
        <v>358.6</v>
      </c>
      <c r="L2891">
        <v>3</v>
      </c>
      <c r="M2891">
        <v>12192.4</v>
      </c>
      <c r="N2891">
        <v>7294.6689999999999</v>
      </c>
      <c r="O2891">
        <v>2431.556</v>
      </c>
      <c r="P2891">
        <v>119.53333333333335</v>
      </c>
      <c r="Q2891">
        <v>34</v>
      </c>
      <c r="R2891">
        <v>4897.7309999999998</v>
      </c>
      <c r="S2891">
        <v>2018</v>
      </c>
      <c r="T2891">
        <v>8</v>
      </c>
      <c r="U2891">
        <v>35</v>
      </c>
    </row>
    <row r="2892" spans="1:21" x14ac:dyDescent="0.3">
      <c r="A2892" s="5" t="s">
        <v>168</v>
      </c>
      <c r="B2892" s="5" t="s">
        <v>206</v>
      </c>
      <c r="C2892" s="5" t="s">
        <v>116</v>
      </c>
      <c r="D2892" s="5" t="s">
        <v>324</v>
      </c>
      <c r="E2892" s="5" t="s">
        <v>172</v>
      </c>
      <c r="F2892" s="6">
        <v>43339</v>
      </c>
      <c r="G2892" s="5" t="s">
        <v>148</v>
      </c>
      <c r="H2892" s="5" t="s">
        <v>198</v>
      </c>
      <c r="I2892">
        <v>43161</v>
      </c>
      <c r="J2892">
        <v>178</v>
      </c>
      <c r="K2892">
        <v>416.2</v>
      </c>
      <c r="L2892">
        <v>3</v>
      </c>
      <c r="M2892">
        <v>14150.8</v>
      </c>
      <c r="N2892">
        <v>7294.6689999999999</v>
      </c>
      <c r="O2892">
        <v>2431.556</v>
      </c>
      <c r="P2892">
        <v>138.73333333333332</v>
      </c>
      <c r="Q2892">
        <v>34</v>
      </c>
      <c r="R2892">
        <v>6856.1310000000003</v>
      </c>
      <c r="S2892">
        <v>2018</v>
      </c>
      <c r="T2892">
        <v>8</v>
      </c>
      <c r="U2892">
        <v>35</v>
      </c>
    </row>
    <row r="2893" spans="1:21" x14ac:dyDescent="0.3">
      <c r="A2893" s="5" t="s">
        <v>168</v>
      </c>
      <c r="B2893" s="5" t="s">
        <v>206</v>
      </c>
      <c r="C2893" s="5" t="s">
        <v>116</v>
      </c>
      <c r="D2893" s="5" t="s">
        <v>324</v>
      </c>
      <c r="E2893" s="5" t="s">
        <v>172</v>
      </c>
      <c r="F2893" s="6">
        <v>43339</v>
      </c>
      <c r="G2893" s="5" t="s">
        <v>148</v>
      </c>
      <c r="H2893" s="5" t="s">
        <v>197</v>
      </c>
      <c r="I2893">
        <v>43161</v>
      </c>
      <c r="J2893">
        <v>178</v>
      </c>
      <c r="K2893">
        <v>730.4</v>
      </c>
      <c r="L2893">
        <v>6</v>
      </c>
      <c r="M2893">
        <v>24833.599999999999</v>
      </c>
      <c r="N2893">
        <v>14589.339</v>
      </c>
      <c r="O2893">
        <v>2431.556</v>
      </c>
      <c r="P2893">
        <v>121.73333333333333</v>
      </c>
      <c r="Q2893">
        <v>34</v>
      </c>
      <c r="R2893">
        <v>10244.261</v>
      </c>
      <c r="S2893">
        <v>2018</v>
      </c>
      <c r="T2893">
        <v>8</v>
      </c>
      <c r="U2893">
        <v>35</v>
      </c>
    </row>
    <row r="2894" spans="1:21" x14ac:dyDescent="0.3">
      <c r="A2894" s="5" t="s">
        <v>168</v>
      </c>
      <c r="B2894" s="5" t="s">
        <v>206</v>
      </c>
      <c r="C2894" s="5" t="s">
        <v>116</v>
      </c>
      <c r="D2894" s="5" t="s">
        <v>324</v>
      </c>
      <c r="E2894" s="5" t="s">
        <v>172</v>
      </c>
      <c r="F2894" s="6">
        <v>43339</v>
      </c>
      <c r="G2894" s="5" t="s">
        <v>148</v>
      </c>
      <c r="H2894" s="5" t="s">
        <v>209</v>
      </c>
      <c r="I2894">
        <v>43161</v>
      </c>
      <c r="J2894">
        <v>178</v>
      </c>
      <c r="K2894">
        <v>298.8</v>
      </c>
      <c r="L2894">
        <v>3</v>
      </c>
      <c r="M2894">
        <v>10159.200000000001</v>
      </c>
      <c r="N2894">
        <v>7294.6689999999999</v>
      </c>
      <c r="O2894">
        <v>2431.556</v>
      </c>
      <c r="P2894">
        <v>99.600000000000009</v>
      </c>
      <c r="Q2894">
        <v>34</v>
      </c>
      <c r="R2894">
        <v>2864.5309999999999</v>
      </c>
      <c r="S2894">
        <v>2018</v>
      </c>
      <c r="T2894">
        <v>8</v>
      </c>
      <c r="U2894">
        <v>35</v>
      </c>
    </row>
    <row r="2895" spans="1:21" x14ac:dyDescent="0.3">
      <c r="A2895" s="5" t="s">
        <v>168</v>
      </c>
      <c r="B2895" s="5" t="s">
        <v>206</v>
      </c>
      <c r="C2895" s="5" t="s">
        <v>116</v>
      </c>
      <c r="D2895" s="5" t="s">
        <v>324</v>
      </c>
      <c r="E2895" s="5" t="s">
        <v>172</v>
      </c>
      <c r="F2895" s="6">
        <v>43339</v>
      </c>
      <c r="G2895" s="5" t="s">
        <v>148</v>
      </c>
      <c r="H2895" s="5" t="s">
        <v>209</v>
      </c>
      <c r="I2895">
        <v>43161</v>
      </c>
      <c r="J2895">
        <v>178</v>
      </c>
      <c r="K2895">
        <v>110.4</v>
      </c>
      <c r="L2895">
        <v>1</v>
      </c>
      <c r="M2895">
        <v>3753.6</v>
      </c>
      <c r="N2895">
        <v>2431.556</v>
      </c>
      <c r="O2895">
        <v>2431.556</v>
      </c>
      <c r="P2895">
        <v>110.4</v>
      </c>
      <c r="Q2895">
        <v>34</v>
      </c>
      <c r="R2895">
        <v>1322.0440000000001</v>
      </c>
      <c r="S2895">
        <v>2018</v>
      </c>
      <c r="T2895">
        <v>8</v>
      </c>
      <c r="U2895">
        <v>35</v>
      </c>
    </row>
    <row r="2896" spans="1:21" x14ac:dyDescent="0.3">
      <c r="A2896" s="5" t="s">
        <v>168</v>
      </c>
      <c r="B2896" s="5" t="s">
        <v>206</v>
      </c>
      <c r="C2896" s="5" t="s">
        <v>116</v>
      </c>
      <c r="D2896" s="5" t="s">
        <v>324</v>
      </c>
      <c r="E2896" s="5" t="s">
        <v>172</v>
      </c>
      <c r="F2896" s="6">
        <v>43339</v>
      </c>
      <c r="G2896" s="5" t="s">
        <v>148</v>
      </c>
      <c r="H2896" s="5" t="s">
        <v>190</v>
      </c>
      <c r="I2896">
        <v>43161</v>
      </c>
      <c r="J2896">
        <v>178</v>
      </c>
      <c r="K2896">
        <v>99</v>
      </c>
      <c r="L2896">
        <v>1</v>
      </c>
      <c r="M2896">
        <v>3366</v>
      </c>
      <c r="N2896">
        <v>2431.556</v>
      </c>
      <c r="O2896">
        <v>2431.556</v>
      </c>
      <c r="P2896">
        <v>99</v>
      </c>
      <c r="Q2896">
        <v>34</v>
      </c>
      <c r="R2896">
        <v>934.44399999999996</v>
      </c>
      <c r="S2896">
        <v>2018</v>
      </c>
      <c r="T2896">
        <v>8</v>
      </c>
      <c r="U2896">
        <v>35</v>
      </c>
    </row>
    <row r="2897" spans="1:21" x14ac:dyDescent="0.3">
      <c r="A2897" s="5" t="s">
        <v>168</v>
      </c>
      <c r="B2897" s="5" t="s">
        <v>206</v>
      </c>
      <c r="C2897" s="5" t="s">
        <v>116</v>
      </c>
      <c r="D2897" s="5" t="s">
        <v>324</v>
      </c>
      <c r="E2897" s="5" t="s">
        <v>172</v>
      </c>
      <c r="F2897" s="6">
        <v>43339</v>
      </c>
      <c r="G2897" s="5" t="s">
        <v>148</v>
      </c>
      <c r="H2897" s="5" t="s">
        <v>235</v>
      </c>
      <c r="I2897">
        <v>43161</v>
      </c>
      <c r="J2897">
        <v>178</v>
      </c>
      <c r="K2897">
        <v>106.2</v>
      </c>
      <c r="L2897">
        <v>1</v>
      </c>
      <c r="M2897">
        <v>3610.8</v>
      </c>
      <c r="N2897">
        <v>2431.556</v>
      </c>
      <c r="O2897">
        <v>2431.556</v>
      </c>
      <c r="P2897">
        <v>106.2</v>
      </c>
      <c r="Q2897">
        <v>34</v>
      </c>
      <c r="R2897">
        <v>1179.2439999999999</v>
      </c>
      <c r="S2897">
        <v>2018</v>
      </c>
      <c r="T2897">
        <v>8</v>
      </c>
      <c r="U2897">
        <v>35</v>
      </c>
    </row>
    <row r="2898" spans="1:21" x14ac:dyDescent="0.3">
      <c r="A2898" s="5" t="s">
        <v>168</v>
      </c>
      <c r="B2898" s="5" t="s">
        <v>206</v>
      </c>
      <c r="C2898" s="5" t="s">
        <v>116</v>
      </c>
      <c r="D2898" s="5" t="s">
        <v>324</v>
      </c>
      <c r="E2898" s="5" t="s">
        <v>172</v>
      </c>
      <c r="F2898" s="6">
        <v>43339</v>
      </c>
      <c r="G2898" s="5" t="s">
        <v>148</v>
      </c>
      <c r="H2898" s="5" t="s">
        <v>263</v>
      </c>
      <c r="I2898">
        <v>43161</v>
      </c>
      <c r="J2898">
        <v>178</v>
      </c>
      <c r="K2898">
        <v>730.8</v>
      </c>
      <c r="L2898">
        <v>6</v>
      </c>
      <c r="M2898">
        <v>25212.6</v>
      </c>
      <c r="N2898">
        <v>14589.339</v>
      </c>
      <c r="O2898">
        <v>2431.556</v>
      </c>
      <c r="P2898">
        <v>121.8</v>
      </c>
      <c r="Q2898">
        <v>34.5</v>
      </c>
      <c r="R2898">
        <v>10623.261</v>
      </c>
      <c r="S2898">
        <v>2018</v>
      </c>
      <c r="T2898">
        <v>8</v>
      </c>
      <c r="U2898">
        <v>35</v>
      </c>
    </row>
    <row r="2899" spans="1:21" x14ac:dyDescent="0.3">
      <c r="A2899" s="5" t="s">
        <v>168</v>
      </c>
      <c r="B2899" s="5" t="s">
        <v>206</v>
      </c>
      <c r="C2899" s="5" t="s">
        <v>116</v>
      </c>
      <c r="D2899" s="5" t="s">
        <v>324</v>
      </c>
      <c r="E2899" s="5" t="s">
        <v>172</v>
      </c>
      <c r="F2899" s="6">
        <v>43339</v>
      </c>
      <c r="G2899" s="5" t="s">
        <v>148</v>
      </c>
      <c r="H2899" s="5" t="s">
        <v>194</v>
      </c>
      <c r="I2899">
        <v>43161</v>
      </c>
      <c r="J2899">
        <v>178</v>
      </c>
      <c r="K2899">
        <v>157.80000000000001</v>
      </c>
      <c r="L2899">
        <v>1</v>
      </c>
      <c r="M2899">
        <v>5365.2</v>
      </c>
      <c r="N2899">
        <v>2431.556</v>
      </c>
      <c r="O2899">
        <v>2431.556</v>
      </c>
      <c r="P2899">
        <v>157.80000000000001</v>
      </c>
      <c r="Q2899">
        <v>34</v>
      </c>
      <c r="R2899">
        <v>2933.6439999999998</v>
      </c>
      <c r="S2899">
        <v>2018</v>
      </c>
      <c r="T2899">
        <v>8</v>
      </c>
      <c r="U2899">
        <v>35</v>
      </c>
    </row>
    <row r="2900" spans="1:21" x14ac:dyDescent="0.3">
      <c r="A2900" s="5" t="s">
        <v>168</v>
      </c>
      <c r="B2900" s="5" t="s">
        <v>206</v>
      </c>
      <c r="C2900" s="5" t="s">
        <v>116</v>
      </c>
      <c r="D2900" s="5" t="s">
        <v>324</v>
      </c>
      <c r="E2900" s="5" t="s">
        <v>227</v>
      </c>
      <c r="F2900" s="6">
        <v>43339</v>
      </c>
      <c r="G2900" s="5" t="s">
        <v>148</v>
      </c>
      <c r="H2900" s="5" t="s">
        <v>209</v>
      </c>
      <c r="I2900">
        <v>43161</v>
      </c>
      <c r="J2900">
        <v>178</v>
      </c>
      <c r="K2900">
        <v>-110.4</v>
      </c>
      <c r="L2900">
        <v>-1</v>
      </c>
      <c r="M2900">
        <v>-3753.6</v>
      </c>
      <c r="N2900">
        <v>-2431.556</v>
      </c>
      <c r="O2900">
        <v>-2431.556</v>
      </c>
      <c r="P2900">
        <v>110.4</v>
      </c>
      <c r="Q2900">
        <v>34</v>
      </c>
      <c r="R2900">
        <v>-1322.0440000000001</v>
      </c>
      <c r="S2900">
        <v>2018</v>
      </c>
      <c r="T2900">
        <v>8</v>
      </c>
      <c r="U2900">
        <v>35</v>
      </c>
    </row>
    <row r="2901" spans="1:21" x14ac:dyDescent="0.3">
      <c r="A2901" s="5" t="s">
        <v>168</v>
      </c>
      <c r="B2901" s="5" t="s">
        <v>206</v>
      </c>
      <c r="C2901" s="5" t="s">
        <v>116</v>
      </c>
      <c r="D2901" s="5" t="s">
        <v>324</v>
      </c>
      <c r="E2901" s="5" t="s">
        <v>172</v>
      </c>
      <c r="F2901" s="6">
        <v>43339</v>
      </c>
      <c r="G2901" s="5" t="s">
        <v>148</v>
      </c>
      <c r="H2901" s="5" t="s">
        <v>311</v>
      </c>
      <c r="I2901">
        <v>43161</v>
      </c>
      <c r="J2901">
        <v>178</v>
      </c>
      <c r="K2901">
        <v>110.4</v>
      </c>
      <c r="L2901">
        <v>1</v>
      </c>
      <c r="M2901">
        <v>3753.6</v>
      </c>
      <c r="N2901">
        <v>2431.556</v>
      </c>
      <c r="O2901">
        <v>2431.556</v>
      </c>
      <c r="P2901">
        <v>110.4</v>
      </c>
      <c r="Q2901">
        <v>34</v>
      </c>
      <c r="R2901">
        <v>1322.0440000000001</v>
      </c>
      <c r="S2901">
        <v>2018</v>
      </c>
      <c r="T2901">
        <v>8</v>
      </c>
      <c r="U2901">
        <v>35</v>
      </c>
    </row>
    <row r="2902" spans="1:21" x14ac:dyDescent="0.3">
      <c r="A2902" s="5" t="s">
        <v>168</v>
      </c>
      <c r="B2902" s="5" t="s">
        <v>206</v>
      </c>
      <c r="C2902" s="5" t="s">
        <v>117</v>
      </c>
      <c r="D2902" s="5" t="s">
        <v>322</v>
      </c>
      <c r="E2902" s="5" t="s">
        <v>172</v>
      </c>
      <c r="F2902" s="6">
        <v>43339</v>
      </c>
      <c r="G2902" s="5" t="s">
        <v>148</v>
      </c>
      <c r="H2902" s="5" t="s">
        <v>190</v>
      </c>
      <c r="I2902">
        <v>43150</v>
      </c>
      <c r="J2902">
        <v>189</v>
      </c>
      <c r="K2902">
        <v>120</v>
      </c>
      <c r="L2902">
        <v>1</v>
      </c>
      <c r="M2902">
        <v>2000</v>
      </c>
      <c r="N2902">
        <v>2853.44</v>
      </c>
      <c r="O2902">
        <v>2853.44</v>
      </c>
      <c r="P2902">
        <v>120</v>
      </c>
      <c r="Q2902">
        <v>16.666699999999999</v>
      </c>
      <c r="R2902">
        <v>-853.44</v>
      </c>
      <c r="S2902">
        <v>2018</v>
      </c>
      <c r="T2902">
        <v>8</v>
      </c>
      <c r="U2902">
        <v>35</v>
      </c>
    </row>
    <row r="2903" spans="1:21" x14ac:dyDescent="0.3">
      <c r="A2903" s="5" t="s">
        <v>168</v>
      </c>
      <c r="B2903" s="5" t="s">
        <v>206</v>
      </c>
      <c r="C2903" s="5" t="s">
        <v>118</v>
      </c>
      <c r="D2903" s="5" t="s">
        <v>326</v>
      </c>
      <c r="E2903" s="5" t="s">
        <v>172</v>
      </c>
      <c r="F2903" s="6">
        <v>43341</v>
      </c>
      <c r="G2903" s="5" t="s">
        <v>148</v>
      </c>
      <c r="H2903" s="5" t="s">
        <v>201</v>
      </c>
      <c r="I2903">
        <v>43167</v>
      </c>
      <c r="J2903">
        <v>174</v>
      </c>
      <c r="K2903">
        <v>234</v>
      </c>
      <c r="L2903">
        <v>2</v>
      </c>
      <c r="M2903">
        <v>7956</v>
      </c>
      <c r="N2903">
        <v>6039.1890000000003</v>
      </c>
      <c r="O2903">
        <v>3019.5940000000001</v>
      </c>
      <c r="P2903">
        <v>117</v>
      </c>
      <c r="Q2903">
        <v>34</v>
      </c>
      <c r="R2903">
        <v>1916.8109999999999</v>
      </c>
      <c r="S2903">
        <v>2018</v>
      </c>
      <c r="T2903">
        <v>8</v>
      </c>
      <c r="U2903">
        <v>35</v>
      </c>
    </row>
    <row r="2904" spans="1:21" x14ac:dyDescent="0.3">
      <c r="A2904" s="5" t="s">
        <v>168</v>
      </c>
      <c r="B2904" s="5" t="s">
        <v>206</v>
      </c>
      <c r="C2904" s="5" t="s">
        <v>118</v>
      </c>
      <c r="D2904" s="5" t="s">
        <v>326</v>
      </c>
      <c r="E2904" s="5" t="s">
        <v>172</v>
      </c>
      <c r="F2904" s="6">
        <v>43341</v>
      </c>
      <c r="G2904" s="5" t="s">
        <v>148</v>
      </c>
      <c r="H2904" s="5" t="s">
        <v>184</v>
      </c>
      <c r="I2904">
        <v>43167</v>
      </c>
      <c r="J2904">
        <v>174</v>
      </c>
      <c r="K2904">
        <v>1471</v>
      </c>
      <c r="L2904">
        <v>12</v>
      </c>
      <c r="M2904">
        <v>49278.5</v>
      </c>
      <c r="N2904">
        <v>36235.131999999998</v>
      </c>
      <c r="O2904">
        <v>3019.5940000000001</v>
      </c>
      <c r="P2904">
        <v>122.58333333333333</v>
      </c>
      <c r="Q2904">
        <v>33.5</v>
      </c>
      <c r="R2904">
        <v>13043.368</v>
      </c>
      <c r="S2904">
        <v>2018</v>
      </c>
      <c r="T2904">
        <v>8</v>
      </c>
      <c r="U2904">
        <v>35</v>
      </c>
    </row>
    <row r="2905" spans="1:21" x14ac:dyDescent="0.3">
      <c r="A2905" s="5" t="s">
        <v>168</v>
      </c>
      <c r="B2905" s="5" t="s">
        <v>206</v>
      </c>
      <c r="C2905" s="5" t="s">
        <v>118</v>
      </c>
      <c r="D2905" s="5" t="s">
        <v>326</v>
      </c>
      <c r="E2905" s="5" t="s">
        <v>172</v>
      </c>
      <c r="F2905" s="6">
        <v>43341</v>
      </c>
      <c r="G2905" s="5" t="s">
        <v>148</v>
      </c>
      <c r="H2905" s="5" t="s">
        <v>203</v>
      </c>
      <c r="I2905">
        <v>43167</v>
      </c>
      <c r="J2905">
        <v>174</v>
      </c>
      <c r="K2905">
        <v>110</v>
      </c>
      <c r="L2905">
        <v>1</v>
      </c>
      <c r="M2905">
        <v>3740</v>
      </c>
      <c r="N2905">
        <v>3019.5940000000001</v>
      </c>
      <c r="O2905">
        <v>3019.5940000000001</v>
      </c>
      <c r="P2905">
        <v>110</v>
      </c>
      <c r="Q2905">
        <v>34</v>
      </c>
      <c r="R2905">
        <v>720.40599999999995</v>
      </c>
      <c r="S2905">
        <v>2018</v>
      </c>
      <c r="T2905">
        <v>8</v>
      </c>
      <c r="U2905">
        <v>35</v>
      </c>
    </row>
    <row r="2906" spans="1:21" x14ac:dyDescent="0.3">
      <c r="A2906" s="5" t="s">
        <v>168</v>
      </c>
      <c r="B2906" s="5" t="s">
        <v>206</v>
      </c>
      <c r="C2906" s="5" t="s">
        <v>118</v>
      </c>
      <c r="D2906" s="5" t="s">
        <v>326</v>
      </c>
      <c r="E2906" s="5" t="s">
        <v>172</v>
      </c>
      <c r="F2906" s="6">
        <v>43341</v>
      </c>
      <c r="G2906" s="5" t="s">
        <v>148</v>
      </c>
      <c r="H2906" s="5" t="s">
        <v>237</v>
      </c>
      <c r="I2906">
        <v>43167</v>
      </c>
      <c r="J2906">
        <v>174</v>
      </c>
      <c r="K2906">
        <v>134</v>
      </c>
      <c r="L2906">
        <v>1</v>
      </c>
      <c r="M2906">
        <v>4556</v>
      </c>
      <c r="N2906">
        <v>3019.5940000000001</v>
      </c>
      <c r="O2906">
        <v>3019.5940000000001</v>
      </c>
      <c r="P2906">
        <v>134</v>
      </c>
      <c r="Q2906">
        <v>34</v>
      </c>
      <c r="R2906">
        <v>1536.4059999999999</v>
      </c>
      <c r="S2906">
        <v>2018</v>
      </c>
      <c r="T2906">
        <v>8</v>
      </c>
      <c r="U2906">
        <v>35</v>
      </c>
    </row>
    <row r="2907" spans="1:21" x14ac:dyDescent="0.3">
      <c r="A2907" s="5" t="s">
        <v>168</v>
      </c>
      <c r="B2907" s="5" t="s">
        <v>206</v>
      </c>
      <c r="C2907" s="5" t="s">
        <v>118</v>
      </c>
      <c r="D2907" s="5" t="s">
        <v>326</v>
      </c>
      <c r="E2907" s="5" t="s">
        <v>172</v>
      </c>
      <c r="F2907" s="6">
        <v>43341</v>
      </c>
      <c r="G2907" s="5" t="s">
        <v>148</v>
      </c>
      <c r="H2907" s="5" t="s">
        <v>230</v>
      </c>
      <c r="I2907">
        <v>43167</v>
      </c>
      <c r="J2907">
        <v>174</v>
      </c>
      <c r="K2907">
        <v>1419</v>
      </c>
      <c r="L2907">
        <v>12</v>
      </c>
      <c r="M2907">
        <v>47536.5</v>
      </c>
      <c r="N2907">
        <v>36235.131999999998</v>
      </c>
      <c r="O2907">
        <v>3019.5940000000001</v>
      </c>
      <c r="P2907">
        <v>118.25</v>
      </c>
      <c r="Q2907">
        <v>33.5</v>
      </c>
      <c r="R2907">
        <v>11301.368</v>
      </c>
      <c r="S2907">
        <v>2018</v>
      </c>
      <c r="T2907">
        <v>8</v>
      </c>
      <c r="U2907">
        <v>35</v>
      </c>
    </row>
    <row r="2908" spans="1:21" x14ac:dyDescent="0.3">
      <c r="A2908" s="5" t="s">
        <v>168</v>
      </c>
      <c r="B2908" s="5" t="s">
        <v>206</v>
      </c>
      <c r="C2908" s="5" t="s">
        <v>118</v>
      </c>
      <c r="D2908" s="5" t="s">
        <v>326</v>
      </c>
      <c r="E2908" s="5" t="s">
        <v>172</v>
      </c>
      <c r="F2908" s="6">
        <v>43341</v>
      </c>
      <c r="G2908" s="5" t="s">
        <v>148</v>
      </c>
      <c r="H2908" s="5" t="s">
        <v>205</v>
      </c>
      <c r="I2908">
        <v>43167</v>
      </c>
      <c r="J2908">
        <v>174</v>
      </c>
      <c r="K2908">
        <v>326</v>
      </c>
      <c r="L2908">
        <v>3</v>
      </c>
      <c r="M2908">
        <v>11084</v>
      </c>
      <c r="N2908">
        <v>9058.7829999999994</v>
      </c>
      <c r="O2908">
        <v>3019.5940000000001</v>
      </c>
      <c r="P2908">
        <v>108.66666666666667</v>
      </c>
      <c r="Q2908">
        <v>34</v>
      </c>
      <c r="R2908">
        <v>2025.2170000000001</v>
      </c>
      <c r="S2908">
        <v>2018</v>
      </c>
      <c r="T2908">
        <v>8</v>
      </c>
      <c r="U2908">
        <v>35</v>
      </c>
    </row>
    <row r="2909" spans="1:21" x14ac:dyDescent="0.3">
      <c r="A2909" s="5" t="s">
        <v>168</v>
      </c>
      <c r="B2909" s="5" t="s">
        <v>206</v>
      </c>
      <c r="C2909" s="5" t="s">
        <v>118</v>
      </c>
      <c r="D2909" s="5" t="s">
        <v>326</v>
      </c>
      <c r="E2909" s="5" t="s">
        <v>172</v>
      </c>
      <c r="F2909" s="6">
        <v>43341</v>
      </c>
      <c r="G2909" s="5" t="s">
        <v>148</v>
      </c>
      <c r="H2909" s="5" t="s">
        <v>216</v>
      </c>
      <c r="I2909">
        <v>43167</v>
      </c>
      <c r="J2909">
        <v>174</v>
      </c>
      <c r="K2909">
        <v>246</v>
      </c>
      <c r="L2909">
        <v>2</v>
      </c>
      <c r="M2909">
        <v>8364</v>
      </c>
      <c r="N2909">
        <v>6039.1890000000003</v>
      </c>
      <c r="O2909">
        <v>3019.5940000000001</v>
      </c>
      <c r="P2909">
        <v>123</v>
      </c>
      <c r="Q2909">
        <v>34</v>
      </c>
      <c r="R2909">
        <v>2324.8110000000001</v>
      </c>
      <c r="S2909">
        <v>2018</v>
      </c>
      <c r="T2909">
        <v>8</v>
      </c>
      <c r="U2909">
        <v>35</v>
      </c>
    </row>
    <row r="2910" spans="1:21" x14ac:dyDescent="0.3">
      <c r="A2910" s="5" t="s">
        <v>168</v>
      </c>
      <c r="B2910" s="5" t="s">
        <v>206</v>
      </c>
      <c r="C2910" s="5" t="s">
        <v>118</v>
      </c>
      <c r="D2910" s="5" t="s">
        <v>326</v>
      </c>
      <c r="E2910" s="5" t="s">
        <v>172</v>
      </c>
      <c r="F2910" s="6">
        <v>43341</v>
      </c>
      <c r="G2910" s="5" t="s">
        <v>148</v>
      </c>
      <c r="H2910" s="5" t="s">
        <v>181</v>
      </c>
      <c r="I2910">
        <v>43167</v>
      </c>
      <c r="J2910">
        <v>174</v>
      </c>
      <c r="K2910">
        <v>238</v>
      </c>
      <c r="L2910">
        <v>2</v>
      </c>
      <c r="M2910">
        <v>8092</v>
      </c>
      <c r="N2910">
        <v>6039.1890000000003</v>
      </c>
      <c r="O2910">
        <v>3019.5940000000001</v>
      </c>
      <c r="P2910">
        <v>119</v>
      </c>
      <c r="Q2910">
        <v>34</v>
      </c>
      <c r="R2910">
        <v>2052.8110000000001</v>
      </c>
      <c r="S2910">
        <v>2018</v>
      </c>
      <c r="T2910">
        <v>8</v>
      </c>
      <c r="U2910">
        <v>35</v>
      </c>
    </row>
    <row r="2911" spans="1:21" x14ac:dyDescent="0.3">
      <c r="A2911" s="5" t="s">
        <v>168</v>
      </c>
      <c r="B2911" s="5" t="s">
        <v>206</v>
      </c>
      <c r="C2911" s="5" t="s">
        <v>118</v>
      </c>
      <c r="D2911" s="5" t="s">
        <v>326</v>
      </c>
      <c r="E2911" s="5" t="s">
        <v>172</v>
      </c>
      <c r="F2911" s="6">
        <v>43341</v>
      </c>
      <c r="G2911" s="5" t="s">
        <v>148</v>
      </c>
      <c r="H2911" s="5" t="s">
        <v>183</v>
      </c>
      <c r="I2911">
        <v>43167</v>
      </c>
      <c r="J2911">
        <v>174</v>
      </c>
      <c r="K2911">
        <v>220</v>
      </c>
      <c r="L2911">
        <v>2</v>
      </c>
      <c r="M2911">
        <v>7480</v>
      </c>
      <c r="N2911">
        <v>6039.1890000000003</v>
      </c>
      <c r="O2911">
        <v>3019.5940000000001</v>
      </c>
      <c r="P2911">
        <v>110</v>
      </c>
      <c r="Q2911">
        <v>34</v>
      </c>
      <c r="R2911">
        <v>1440.8109999999999</v>
      </c>
      <c r="S2911">
        <v>2018</v>
      </c>
      <c r="T2911">
        <v>8</v>
      </c>
      <c r="U2911">
        <v>35</v>
      </c>
    </row>
    <row r="2912" spans="1:21" x14ac:dyDescent="0.3">
      <c r="A2912" s="5" t="s">
        <v>168</v>
      </c>
      <c r="B2912" s="5" t="s">
        <v>206</v>
      </c>
      <c r="C2912" s="5" t="s">
        <v>118</v>
      </c>
      <c r="D2912" s="5" t="s">
        <v>326</v>
      </c>
      <c r="E2912" s="5" t="s">
        <v>172</v>
      </c>
      <c r="F2912" s="6">
        <v>43341</v>
      </c>
      <c r="G2912" s="5" t="s">
        <v>148</v>
      </c>
      <c r="H2912" s="5" t="s">
        <v>182</v>
      </c>
      <c r="I2912">
        <v>43167</v>
      </c>
      <c r="J2912">
        <v>174</v>
      </c>
      <c r="K2912">
        <v>108</v>
      </c>
      <c r="L2912">
        <v>1</v>
      </c>
      <c r="M2912">
        <v>3672</v>
      </c>
      <c r="N2912">
        <v>3019.5940000000001</v>
      </c>
      <c r="O2912">
        <v>3019.5940000000001</v>
      </c>
      <c r="P2912">
        <v>108</v>
      </c>
      <c r="Q2912">
        <v>34</v>
      </c>
      <c r="R2912">
        <v>652.40599999999995</v>
      </c>
      <c r="S2912">
        <v>2018</v>
      </c>
      <c r="T2912">
        <v>8</v>
      </c>
      <c r="U2912">
        <v>35</v>
      </c>
    </row>
    <row r="2913" spans="1:21" x14ac:dyDescent="0.3">
      <c r="A2913" s="5" t="s">
        <v>168</v>
      </c>
      <c r="B2913" s="5" t="s">
        <v>206</v>
      </c>
      <c r="C2913" s="5" t="s">
        <v>118</v>
      </c>
      <c r="D2913" s="5" t="s">
        <v>326</v>
      </c>
      <c r="E2913" s="5" t="s">
        <v>172</v>
      </c>
      <c r="F2913" s="6">
        <v>43341</v>
      </c>
      <c r="G2913" s="5" t="s">
        <v>148</v>
      </c>
      <c r="H2913" s="5" t="s">
        <v>231</v>
      </c>
      <c r="I2913">
        <v>43167</v>
      </c>
      <c r="J2913">
        <v>174</v>
      </c>
      <c r="K2913">
        <v>110</v>
      </c>
      <c r="L2913">
        <v>1</v>
      </c>
      <c r="M2913">
        <v>3740</v>
      </c>
      <c r="N2913">
        <v>3019.5940000000001</v>
      </c>
      <c r="O2913">
        <v>3019.5940000000001</v>
      </c>
      <c r="P2913">
        <v>110</v>
      </c>
      <c r="Q2913">
        <v>34</v>
      </c>
      <c r="R2913">
        <v>720.40599999999995</v>
      </c>
      <c r="S2913">
        <v>2018</v>
      </c>
      <c r="T2913">
        <v>8</v>
      </c>
      <c r="U2913">
        <v>35</v>
      </c>
    </row>
    <row r="2914" spans="1:21" x14ac:dyDescent="0.3">
      <c r="A2914" s="5" t="s">
        <v>168</v>
      </c>
      <c r="B2914" s="5" t="s">
        <v>206</v>
      </c>
      <c r="C2914" s="5" t="s">
        <v>118</v>
      </c>
      <c r="D2914" s="5" t="s">
        <v>326</v>
      </c>
      <c r="E2914" s="5" t="s">
        <v>172</v>
      </c>
      <c r="F2914" s="6">
        <v>43341</v>
      </c>
      <c r="G2914" s="5" t="s">
        <v>148</v>
      </c>
      <c r="H2914" s="5" t="s">
        <v>185</v>
      </c>
      <c r="I2914">
        <v>43167</v>
      </c>
      <c r="J2914">
        <v>174</v>
      </c>
      <c r="K2914">
        <v>117</v>
      </c>
      <c r="L2914">
        <v>1</v>
      </c>
      <c r="M2914">
        <v>3978</v>
      </c>
      <c r="N2914">
        <v>3019.5940000000001</v>
      </c>
      <c r="O2914">
        <v>3019.5940000000001</v>
      </c>
      <c r="P2914">
        <v>117</v>
      </c>
      <c r="Q2914">
        <v>34</v>
      </c>
      <c r="R2914">
        <v>958.40599999999995</v>
      </c>
      <c r="S2914">
        <v>2018</v>
      </c>
      <c r="T2914">
        <v>8</v>
      </c>
      <c r="U2914">
        <v>35</v>
      </c>
    </row>
    <row r="2915" spans="1:21" x14ac:dyDescent="0.3">
      <c r="A2915" s="5" t="s">
        <v>168</v>
      </c>
      <c r="B2915" s="5" t="s">
        <v>206</v>
      </c>
      <c r="C2915" s="5" t="s">
        <v>118</v>
      </c>
      <c r="D2915" s="5" t="s">
        <v>326</v>
      </c>
      <c r="E2915" s="5" t="s">
        <v>172</v>
      </c>
      <c r="F2915" s="6">
        <v>43341</v>
      </c>
      <c r="G2915" s="5" t="s">
        <v>148</v>
      </c>
      <c r="H2915" s="5" t="s">
        <v>187</v>
      </c>
      <c r="I2915">
        <v>43167</v>
      </c>
      <c r="J2915">
        <v>174</v>
      </c>
      <c r="K2915">
        <v>120</v>
      </c>
      <c r="L2915">
        <v>1</v>
      </c>
      <c r="M2915">
        <v>4080</v>
      </c>
      <c r="N2915">
        <v>3019.5940000000001</v>
      </c>
      <c r="O2915">
        <v>3019.5940000000001</v>
      </c>
      <c r="P2915">
        <v>120</v>
      </c>
      <c r="Q2915">
        <v>34</v>
      </c>
      <c r="R2915">
        <v>1060.4059999999999</v>
      </c>
      <c r="S2915">
        <v>2018</v>
      </c>
      <c r="T2915">
        <v>8</v>
      </c>
      <c r="U2915">
        <v>35</v>
      </c>
    </row>
    <row r="2916" spans="1:21" x14ac:dyDescent="0.3">
      <c r="A2916" s="5" t="s">
        <v>168</v>
      </c>
      <c r="B2916" s="5" t="s">
        <v>206</v>
      </c>
      <c r="C2916" s="5" t="s">
        <v>118</v>
      </c>
      <c r="D2916" s="5" t="s">
        <v>326</v>
      </c>
      <c r="E2916" s="5" t="s">
        <v>172</v>
      </c>
      <c r="F2916" s="6">
        <v>43341</v>
      </c>
      <c r="G2916" s="5" t="s">
        <v>148</v>
      </c>
      <c r="H2916" s="5" t="s">
        <v>284</v>
      </c>
      <c r="I2916">
        <v>43167</v>
      </c>
      <c r="J2916">
        <v>174</v>
      </c>
      <c r="K2916">
        <v>118</v>
      </c>
      <c r="L2916">
        <v>1</v>
      </c>
      <c r="M2916">
        <v>4012</v>
      </c>
      <c r="N2916">
        <v>3019.5940000000001</v>
      </c>
      <c r="O2916">
        <v>3019.5940000000001</v>
      </c>
      <c r="P2916">
        <v>118</v>
      </c>
      <c r="Q2916">
        <v>34</v>
      </c>
      <c r="R2916">
        <v>992.40599999999995</v>
      </c>
      <c r="S2916">
        <v>2018</v>
      </c>
      <c r="T2916">
        <v>8</v>
      </c>
      <c r="U2916">
        <v>35</v>
      </c>
    </row>
    <row r="2917" spans="1:21" x14ac:dyDescent="0.3">
      <c r="A2917" s="5" t="s">
        <v>168</v>
      </c>
      <c r="B2917" s="5" t="s">
        <v>206</v>
      </c>
      <c r="C2917" s="5" t="s">
        <v>118</v>
      </c>
      <c r="D2917" s="5" t="s">
        <v>326</v>
      </c>
      <c r="E2917" s="5" t="s">
        <v>172</v>
      </c>
      <c r="F2917" s="6">
        <v>43341</v>
      </c>
      <c r="G2917" s="5" t="s">
        <v>148</v>
      </c>
      <c r="H2917" s="5" t="s">
        <v>180</v>
      </c>
      <c r="I2917">
        <v>43167</v>
      </c>
      <c r="J2917">
        <v>174</v>
      </c>
      <c r="K2917">
        <v>118</v>
      </c>
      <c r="L2917">
        <v>1</v>
      </c>
      <c r="M2917">
        <v>4012</v>
      </c>
      <c r="N2917">
        <v>3019.5940000000001</v>
      </c>
      <c r="O2917">
        <v>3019.5940000000001</v>
      </c>
      <c r="P2917">
        <v>118</v>
      </c>
      <c r="Q2917">
        <v>34</v>
      </c>
      <c r="R2917">
        <v>992.40599999999995</v>
      </c>
      <c r="S2917">
        <v>2018</v>
      </c>
      <c r="T2917">
        <v>8</v>
      </c>
      <c r="U2917">
        <v>35</v>
      </c>
    </row>
    <row r="2918" spans="1:21" x14ac:dyDescent="0.3">
      <c r="A2918" s="5" t="s">
        <v>168</v>
      </c>
      <c r="B2918" s="5" t="s">
        <v>175</v>
      </c>
      <c r="C2918" s="5" t="s">
        <v>84</v>
      </c>
      <c r="D2918" s="5" t="s">
        <v>318</v>
      </c>
      <c r="E2918" s="5" t="s">
        <v>172</v>
      </c>
      <c r="F2918" s="6">
        <v>43343</v>
      </c>
      <c r="G2918" s="5" t="s">
        <v>148</v>
      </c>
      <c r="H2918" s="5" t="s">
        <v>305</v>
      </c>
      <c r="I2918">
        <v>43171</v>
      </c>
      <c r="J2918">
        <v>172</v>
      </c>
      <c r="K2918">
        <v>1185</v>
      </c>
      <c r="L2918">
        <v>10</v>
      </c>
      <c r="M2918">
        <v>40290</v>
      </c>
      <c r="N2918">
        <v>23986.739000000001</v>
      </c>
      <c r="O2918">
        <v>2398.674</v>
      </c>
      <c r="P2918">
        <v>118.5</v>
      </c>
      <c r="Q2918">
        <v>34</v>
      </c>
      <c r="R2918">
        <v>16303.261</v>
      </c>
      <c r="S2918">
        <v>2018</v>
      </c>
      <c r="T2918">
        <v>8</v>
      </c>
      <c r="U2918">
        <v>35</v>
      </c>
    </row>
    <row r="2919" spans="1:21" x14ac:dyDescent="0.3">
      <c r="A2919" s="5" t="s">
        <v>168</v>
      </c>
      <c r="B2919" s="5" t="s">
        <v>175</v>
      </c>
      <c r="C2919" s="5" t="s">
        <v>84</v>
      </c>
      <c r="D2919" s="5" t="s">
        <v>318</v>
      </c>
      <c r="E2919" s="5" t="s">
        <v>172</v>
      </c>
      <c r="F2919" s="6">
        <v>43343</v>
      </c>
      <c r="G2919" s="5" t="s">
        <v>148</v>
      </c>
      <c r="H2919" s="5" t="s">
        <v>215</v>
      </c>
      <c r="I2919">
        <v>43171</v>
      </c>
      <c r="J2919">
        <v>172</v>
      </c>
      <c r="K2919">
        <v>227</v>
      </c>
      <c r="L2919">
        <v>2</v>
      </c>
      <c r="M2919">
        <v>7604.5</v>
      </c>
      <c r="N2919">
        <v>4797.348</v>
      </c>
      <c r="O2919">
        <v>2398.674</v>
      </c>
      <c r="P2919">
        <v>113.5</v>
      </c>
      <c r="Q2919">
        <v>33.5</v>
      </c>
      <c r="R2919">
        <v>2807.152</v>
      </c>
      <c r="S2919">
        <v>2018</v>
      </c>
      <c r="T2919">
        <v>8</v>
      </c>
      <c r="U2919">
        <v>35</v>
      </c>
    </row>
    <row r="2920" spans="1:21" x14ac:dyDescent="0.3">
      <c r="A2920" s="5" t="s">
        <v>168</v>
      </c>
      <c r="B2920" s="5" t="s">
        <v>175</v>
      </c>
      <c r="C2920" s="5" t="s">
        <v>84</v>
      </c>
      <c r="D2920" s="5" t="s">
        <v>318</v>
      </c>
      <c r="E2920" s="5" t="s">
        <v>172</v>
      </c>
      <c r="F2920" s="6">
        <v>43343</v>
      </c>
      <c r="G2920" s="5" t="s">
        <v>148</v>
      </c>
      <c r="H2920" s="5" t="s">
        <v>199</v>
      </c>
      <c r="I2920">
        <v>43171</v>
      </c>
      <c r="J2920">
        <v>172</v>
      </c>
      <c r="K2920">
        <v>234</v>
      </c>
      <c r="L2920">
        <v>2</v>
      </c>
      <c r="M2920">
        <v>7839</v>
      </c>
      <c r="N2920">
        <v>4797.348</v>
      </c>
      <c r="O2920">
        <v>2398.674</v>
      </c>
      <c r="P2920">
        <v>117</v>
      </c>
      <c r="Q2920">
        <v>33.5</v>
      </c>
      <c r="R2920">
        <v>3041.652</v>
      </c>
      <c r="S2920">
        <v>2018</v>
      </c>
      <c r="T2920">
        <v>8</v>
      </c>
      <c r="U2920">
        <v>35</v>
      </c>
    </row>
    <row r="2921" spans="1:21" x14ac:dyDescent="0.3">
      <c r="A2921" s="5" t="s">
        <v>168</v>
      </c>
      <c r="B2921" s="5" t="s">
        <v>175</v>
      </c>
      <c r="C2921" s="5" t="s">
        <v>84</v>
      </c>
      <c r="D2921" s="5" t="s">
        <v>318</v>
      </c>
      <c r="E2921" s="5" t="s">
        <v>172</v>
      </c>
      <c r="F2921" s="6">
        <v>43343</v>
      </c>
      <c r="G2921" s="5" t="s">
        <v>148</v>
      </c>
      <c r="H2921" s="5" t="s">
        <v>200</v>
      </c>
      <c r="I2921">
        <v>43171</v>
      </c>
      <c r="J2921">
        <v>172</v>
      </c>
      <c r="K2921">
        <v>635</v>
      </c>
      <c r="L2921">
        <v>6</v>
      </c>
      <c r="M2921">
        <v>21272.5</v>
      </c>
      <c r="N2921">
        <v>14392.043</v>
      </c>
      <c r="O2921">
        <v>2398.674</v>
      </c>
      <c r="P2921">
        <v>105.83333333333333</v>
      </c>
      <c r="Q2921">
        <v>33.5</v>
      </c>
      <c r="R2921">
        <v>6880.4570000000003</v>
      </c>
      <c r="S2921">
        <v>2018</v>
      </c>
      <c r="T2921">
        <v>8</v>
      </c>
      <c r="U2921">
        <v>35</v>
      </c>
    </row>
    <row r="2922" spans="1:21" x14ac:dyDescent="0.3">
      <c r="A2922" s="5" t="s">
        <v>168</v>
      </c>
      <c r="B2922" s="5" t="s">
        <v>175</v>
      </c>
      <c r="C2922" s="5" t="s">
        <v>84</v>
      </c>
      <c r="D2922" s="5" t="s">
        <v>318</v>
      </c>
      <c r="E2922" s="5" t="s">
        <v>172</v>
      </c>
      <c r="F2922" s="6">
        <v>43343</v>
      </c>
      <c r="G2922" s="5" t="s">
        <v>148</v>
      </c>
      <c r="H2922" s="5" t="s">
        <v>194</v>
      </c>
      <c r="I2922">
        <v>43171</v>
      </c>
      <c r="J2922">
        <v>172</v>
      </c>
      <c r="K2922">
        <v>357</v>
      </c>
      <c r="L2922">
        <v>3</v>
      </c>
      <c r="M2922">
        <v>12138</v>
      </c>
      <c r="N2922">
        <v>7196.0219999999999</v>
      </c>
      <c r="O2922">
        <v>2398.674</v>
      </c>
      <c r="P2922">
        <v>119</v>
      </c>
      <c r="Q2922">
        <v>34</v>
      </c>
      <c r="R2922">
        <v>4941.9780000000001</v>
      </c>
      <c r="S2922">
        <v>2018</v>
      </c>
      <c r="T2922">
        <v>8</v>
      </c>
      <c r="U2922">
        <v>35</v>
      </c>
    </row>
    <row r="2923" spans="1:21" x14ac:dyDescent="0.3">
      <c r="A2923" s="5" t="s">
        <v>168</v>
      </c>
      <c r="B2923" s="5" t="s">
        <v>175</v>
      </c>
      <c r="C2923" s="5" t="s">
        <v>84</v>
      </c>
      <c r="D2923" s="5" t="s">
        <v>318</v>
      </c>
      <c r="E2923" s="5" t="s">
        <v>172</v>
      </c>
      <c r="F2923" s="6">
        <v>43343</v>
      </c>
      <c r="G2923" s="5" t="s">
        <v>148</v>
      </c>
      <c r="H2923" s="5" t="s">
        <v>173</v>
      </c>
      <c r="I2923">
        <v>43171</v>
      </c>
      <c r="J2923">
        <v>172</v>
      </c>
      <c r="K2923">
        <v>201</v>
      </c>
      <c r="L2923">
        <v>2</v>
      </c>
      <c r="M2923">
        <v>7236</v>
      </c>
      <c r="N2923">
        <v>4797.348</v>
      </c>
      <c r="O2923">
        <v>2398.674</v>
      </c>
      <c r="P2923">
        <v>100.5</v>
      </c>
      <c r="Q2923">
        <v>36</v>
      </c>
      <c r="R2923">
        <v>2438.652</v>
      </c>
      <c r="S2923">
        <v>2018</v>
      </c>
      <c r="T2923">
        <v>8</v>
      </c>
      <c r="U2923">
        <v>35</v>
      </c>
    </row>
    <row r="2924" spans="1:21" x14ac:dyDescent="0.3">
      <c r="A2924" s="5" t="s">
        <v>168</v>
      </c>
      <c r="B2924" s="5" t="s">
        <v>206</v>
      </c>
      <c r="C2924" s="5" t="s">
        <v>116</v>
      </c>
      <c r="D2924" s="5" t="s">
        <v>324</v>
      </c>
      <c r="E2924" s="5" t="s">
        <v>172</v>
      </c>
      <c r="F2924" s="6">
        <v>43343</v>
      </c>
      <c r="G2924" s="5" t="s">
        <v>148</v>
      </c>
      <c r="H2924" s="5" t="s">
        <v>173</v>
      </c>
      <c r="I2924">
        <v>43161</v>
      </c>
      <c r="J2924">
        <v>182</v>
      </c>
      <c r="K2924">
        <v>1004.8</v>
      </c>
      <c r="L2924">
        <v>8</v>
      </c>
      <c r="M2924">
        <v>36172.800000000003</v>
      </c>
      <c r="N2924">
        <v>22499.078000000001</v>
      </c>
      <c r="O2924">
        <v>2812.3850000000002</v>
      </c>
      <c r="P2924">
        <v>125.6</v>
      </c>
      <c r="Q2924">
        <v>36</v>
      </c>
      <c r="R2924">
        <v>13673.722</v>
      </c>
      <c r="S2924">
        <v>2018</v>
      </c>
      <c r="T2924">
        <v>8</v>
      </c>
      <c r="U2924">
        <v>35</v>
      </c>
    </row>
    <row r="2925" spans="1:21" x14ac:dyDescent="0.3">
      <c r="A2925" s="5" t="s">
        <v>168</v>
      </c>
      <c r="B2925" s="5" t="s">
        <v>206</v>
      </c>
      <c r="C2925" s="5" t="s">
        <v>116</v>
      </c>
      <c r="D2925" s="5" t="s">
        <v>324</v>
      </c>
      <c r="E2925" s="5" t="s">
        <v>172</v>
      </c>
      <c r="F2925" s="6">
        <v>43343</v>
      </c>
      <c r="G2925" s="5" t="s">
        <v>148</v>
      </c>
      <c r="H2925" s="5" t="s">
        <v>178</v>
      </c>
      <c r="I2925">
        <v>43161</v>
      </c>
      <c r="J2925">
        <v>182</v>
      </c>
      <c r="K2925">
        <v>95.6</v>
      </c>
      <c r="L2925">
        <v>1</v>
      </c>
      <c r="M2925">
        <v>3250.4</v>
      </c>
      <c r="N2925">
        <v>2812.3850000000002</v>
      </c>
      <c r="O2925">
        <v>2812.3850000000002</v>
      </c>
      <c r="P2925">
        <v>95.6</v>
      </c>
      <c r="Q2925">
        <v>34</v>
      </c>
      <c r="R2925">
        <v>438.01499999999999</v>
      </c>
      <c r="S2925">
        <v>2018</v>
      </c>
      <c r="T2925">
        <v>8</v>
      </c>
      <c r="U2925">
        <v>35</v>
      </c>
    </row>
    <row r="2926" spans="1:21" x14ac:dyDescent="0.3">
      <c r="A2926" s="5" t="s">
        <v>168</v>
      </c>
      <c r="B2926" s="5" t="s">
        <v>206</v>
      </c>
      <c r="C2926" s="5" t="s">
        <v>116</v>
      </c>
      <c r="D2926" s="5" t="s">
        <v>324</v>
      </c>
      <c r="E2926" s="5" t="s">
        <v>172</v>
      </c>
      <c r="F2926" s="6">
        <v>43343</v>
      </c>
      <c r="G2926" s="5" t="s">
        <v>148</v>
      </c>
      <c r="H2926" s="5" t="s">
        <v>209</v>
      </c>
      <c r="I2926">
        <v>43161</v>
      </c>
      <c r="J2926">
        <v>182</v>
      </c>
      <c r="K2926">
        <v>212</v>
      </c>
      <c r="L2926">
        <v>2</v>
      </c>
      <c r="M2926">
        <v>7208</v>
      </c>
      <c r="N2926">
        <v>5624.77</v>
      </c>
      <c r="O2926">
        <v>2812.3850000000002</v>
      </c>
      <c r="P2926">
        <v>106</v>
      </c>
      <c r="Q2926">
        <v>34</v>
      </c>
      <c r="R2926">
        <v>1583.23</v>
      </c>
      <c r="S2926">
        <v>2018</v>
      </c>
      <c r="T2926">
        <v>8</v>
      </c>
      <c r="U2926">
        <v>35</v>
      </c>
    </row>
    <row r="2927" spans="1:21" x14ac:dyDescent="0.3">
      <c r="A2927" s="5" t="s">
        <v>168</v>
      </c>
      <c r="B2927" s="5" t="s">
        <v>206</v>
      </c>
      <c r="C2927" s="5" t="s">
        <v>116</v>
      </c>
      <c r="D2927" s="5" t="s">
        <v>324</v>
      </c>
      <c r="E2927" s="5" t="s">
        <v>172</v>
      </c>
      <c r="F2927" s="6">
        <v>43343</v>
      </c>
      <c r="G2927" s="5" t="s">
        <v>148</v>
      </c>
      <c r="H2927" s="5" t="s">
        <v>197</v>
      </c>
      <c r="I2927">
        <v>43161</v>
      </c>
      <c r="J2927">
        <v>182</v>
      </c>
      <c r="K2927">
        <v>238.2</v>
      </c>
      <c r="L2927">
        <v>2</v>
      </c>
      <c r="M2927">
        <v>8098.8</v>
      </c>
      <c r="N2927">
        <v>5624.77</v>
      </c>
      <c r="O2927">
        <v>2812.3850000000002</v>
      </c>
      <c r="P2927">
        <v>119.1</v>
      </c>
      <c r="Q2927">
        <v>34</v>
      </c>
      <c r="R2927">
        <v>2474.0300000000002</v>
      </c>
      <c r="S2927">
        <v>2018</v>
      </c>
      <c r="T2927">
        <v>8</v>
      </c>
      <c r="U2927">
        <v>35</v>
      </c>
    </row>
    <row r="2928" spans="1:21" x14ac:dyDescent="0.3">
      <c r="A2928" s="5" t="s">
        <v>168</v>
      </c>
      <c r="B2928" s="5" t="s">
        <v>206</v>
      </c>
      <c r="C2928" s="5" t="s">
        <v>116</v>
      </c>
      <c r="D2928" s="5" t="s">
        <v>324</v>
      </c>
      <c r="E2928" s="5" t="s">
        <v>172</v>
      </c>
      <c r="F2928" s="6">
        <v>43343</v>
      </c>
      <c r="G2928" s="5" t="s">
        <v>148</v>
      </c>
      <c r="H2928" s="5" t="s">
        <v>197</v>
      </c>
      <c r="I2928">
        <v>43161</v>
      </c>
      <c r="J2928">
        <v>182</v>
      </c>
      <c r="K2928">
        <v>121.6</v>
      </c>
      <c r="L2928">
        <v>1</v>
      </c>
      <c r="M2928">
        <v>4134.3999999999996</v>
      </c>
      <c r="N2928">
        <v>2812.3850000000002</v>
      </c>
      <c r="O2928">
        <v>2812.3850000000002</v>
      </c>
      <c r="P2928">
        <v>121.6</v>
      </c>
      <c r="Q2928">
        <v>34</v>
      </c>
      <c r="R2928">
        <v>1322.0150000000001</v>
      </c>
      <c r="S2928">
        <v>2018</v>
      </c>
      <c r="T2928">
        <v>8</v>
      </c>
      <c r="U2928">
        <v>35</v>
      </c>
    </row>
    <row r="2929" spans="1:21" x14ac:dyDescent="0.3">
      <c r="A2929" s="5" t="s">
        <v>168</v>
      </c>
      <c r="B2929" s="5" t="s">
        <v>206</v>
      </c>
      <c r="C2929" s="5" t="s">
        <v>116</v>
      </c>
      <c r="D2929" s="5" t="s">
        <v>324</v>
      </c>
      <c r="E2929" s="5" t="s">
        <v>172</v>
      </c>
      <c r="F2929" s="6">
        <v>43343</v>
      </c>
      <c r="G2929" s="5" t="s">
        <v>148</v>
      </c>
      <c r="H2929" s="5" t="s">
        <v>208</v>
      </c>
      <c r="I2929">
        <v>43161</v>
      </c>
      <c r="J2929">
        <v>182</v>
      </c>
      <c r="K2929">
        <v>106.2</v>
      </c>
      <c r="L2929">
        <v>1</v>
      </c>
      <c r="M2929">
        <v>3610.8</v>
      </c>
      <c r="N2929">
        <v>2812.3850000000002</v>
      </c>
      <c r="O2929">
        <v>2812.3850000000002</v>
      </c>
      <c r="P2929">
        <v>106.2</v>
      </c>
      <c r="Q2929">
        <v>34</v>
      </c>
      <c r="R2929">
        <v>798.41499999999996</v>
      </c>
      <c r="S2929">
        <v>2018</v>
      </c>
      <c r="T2929">
        <v>8</v>
      </c>
      <c r="U2929">
        <v>35</v>
      </c>
    </row>
    <row r="2930" spans="1:21" x14ac:dyDescent="0.3">
      <c r="A2930" s="5" t="s">
        <v>168</v>
      </c>
      <c r="B2930" s="5" t="s">
        <v>206</v>
      </c>
      <c r="C2930" s="5" t="s">
        <v>116</v>
      </c>
      <c r="D2930" s="5" t="s">
        <v>324</v>
      </c>
      <c r="E2930" s="5" t="s">
        <v>172</v>
      </c>
      <c r="F2930" s="6">
        <v>43343</v>
      </c>
      <c r="G2930" s="5" t="s">
        <v>148</v>
      </c>
      <c r="H2930" s="5" t="s">
        <v>311</v>
      </c>
      <c r="I2930">
        <v>43161</v>
      </c>
      <c r="J2930">
        <v>182</v>
      </c>
      <c r="K2930">
        <v>108.8</v>
      </c>
      <c r="L2930">
        <v>1</v>
      </c>
      <c r="M2930">
        <v>3699.2</v>
      </c>
      <c r="N2930">
        <v>2812.3850000000002</v>
      </c>
      <c r="O2930">
        <v>2812.3850000000002</v>
      </c>
      <c r="P2930">
        <v>108.8</v>
      </c>
      <c r="Q2930">
        <v>34</v>
      </c>
      <c r="R2930">
        <v>886.81500000000005</v>
      </c>
      <c r="S2930">
        <v>2018</v>
      </c>
      <c r="T2930">
        <v>8</v>
      </c>
      <c r="U2930">
        <v>35</v>
      </c>
    </row>
    <row r="2931" spans="1:21" x14ac:dyDescent="0.3">
      <c r="A2931" s="5" t="s">
        <v>168</v>
      </c>
      <c r="B2931" s="5" t="s">
        <v>206</v>
      </c>
      <c r="C2931" s="5" t="s">
        <v>116</v>
      </c>
      <c r="D2931" s="5" t="s">
        <v>324</v>
      </c>
      <c r="E2931" s="5" t="s">
        <v>172</v>
      </c>
      <c r="F2931" s="6">
        <v>43343</v>
      </c>
      <c r="G2931" s="5" t="s">
        <v>148</v>
      </c>
      <c r="H2931" s="5" t="s">
        <v>240</v>
      </c>
      <c r="I2931">
        <v>43161</v>
      </c>
      <c r="J2931">
        <v>182</v>
      </c>
      <c r="K2931">
        <v>417.2</v>
      </c>
      <c r="L2931">
        <v>3</v>
      </c>
      <c r="M2931">
        <v>14184.8</v>
      </c>
      <c r="N2931">
        <v>8437.1540000000005</v>
      </c>
      <c r="O2931">
        <v>2812.3850000000002</v>
      </c>
      <c r="P2931">
        <v>139.06666666666666</v>
      </c>
      <c r="Q2931">
        <v>34</v>
      </c>
      <c r="R2931">
        <v>5747.6459999999997</v>
      </c>
      <c r="S2931">
        <v>2018</v>
      </c>
      <c r="T2931">
        <v>8</v>
      </c>
      <c r="U2931">
        <v>35</v>
      </c>
    </row>
    <row r="2932" spans="1:21" x14ac:dyDescent="0.3">
      <c r="A2932" s="5" t="s">
        <v>168</v>
      </c>
      <c r="B2932" s="5" t="s">
        <v>206</v>
      </c>
      <c r="C2932" s="5" t="s">
        <v>118</v>
      </c>
      <c r="D2932" s="5" t="s">
        <v>326</v>
      </c>
      <c r="E2932" s="5" t="s">
        <v>172</v>
      </c>
      <c r="F2932" s="6">
        <v>43344</v>
      </c>
      <c r="G2932" s="5" t="s">
        <v>148</v>
      </c>
      <c r="H2932" s="5" t="s">
        <v>201</v>
      </c>
      <c r="I2932">
        <v>43167</v>
      </c>
      <c r="J2932">
        <v>177</v>
      </c>
      <c r="K2932">
        <v>279</v>
      </c>
      <c r="L2932">
        <v>2</v>
      </c>
      <c r="M2932">
        <v>9486</v>
      </c>
      <c r="N2932">
        <v>6039.1890000000003</v>
      </c>
      <c r="O2932">
        <v>3019.5940000000001</v>
      </c>
      <c r="P2932">
        <v>139.5</v>
      </c>
      <c r="Q2932">
        <v>34</v>
      </c>
      <c r="R2932">
        <v>3446.8110000000001</v>
      </c>
      <c r="S2932">
        <v>2018</v>
      </c>
      <c r="T2932">
        <v>9</v>
      </c>
      <c r="U2932">
        <v>35</v>
      </c>
    </row>
    <row r="2933" spans="1:21" x14ac:dyDescent="0.3">
      <c r="A2933" s="5" t="s">
        <v>168</v>
      </c>
      <c r="B2933" s="5" t="s">
        <v>206</v>
      </c>
      <c r="C2933" s="5" t="s">
        <v>118</v>
      </c>
      <c r="D2933" s="5" t="s">
        <v>326</v>
      </c>
      <c r="E2933" s="5" t="s">
        <v>172</v>
      </c>
      <c r="F2933" s="6">
        <v>43344</v>
      </c>
      <c r="G2933" s="5" t="s">
        <v>148</v>
      </c>
      <c r="H2933" s="5" t="s">
        <v>218</v>
      </c>
      <c r="I2933">
        <v>43167</v>
      </c>
      <c r="J2933">
        <v>177</v>
      </c>
      <c r="K2933">
        <v>490</v>
      </c>
      <c r="L2933">
        <v>4</v>
      </c>
      <c r="M2933">
        <v>16660</v>
      </c>
      <c r="N2933">
        <v>12078.377</v>
      </c>
      <c r="O2933">
        <v>3019.5940000000001</v>
      </c>
      <c r="P2933">
        <v>122.5</v>
      </c>
      <c r="Q2933">
        <v>34</v>
      </c>
      <c r="R2933">
        <v>4581.6229999999996</v>
      </c>
      <c r="S2933">
        <v>2018</v>
      </c>
      <c r="T2933">
        <v>9</v>
      </c>
      <c r="U2933">
        <v>35</v>
      </c>
    </row>
    <row r="2934" spans="1:21" x14ac:dyDescent="0.3">
      <c r="A2934" s="5" t="s">
        <v>168</v>
      </c>
      <c r="B2934" s="5" t="s">
        <v>206</v>
      </c>
      <c r="C2934" s="5" t="s">
        <v>118</v>
      </c>
      <c r="D2934" s="5" t="s">
        <v>326</v>
      </c>
      <c r="E2934" s="5" t="s">
        <v>172</v>
      </c>
      <c r="F2934" s="6">
        <v>43344</v>
      </c>
      <c r="G2934" s="5" t="s">
        <v>148</v>
      </c>
      <c r="H2934" s="5" t="s">
        <v>217</v>
      </c>
      <c r="I2934">
        <v>43167</v>
      </c>
      <c r="J2934">
        <v>177</v>
      </c>
      <c r="K2934">
        <v>710</v>
      </c>
      <c r="L2934">
        <v>6</v>
      </c>
      <c r="M2934">
        <v>24140</v>
      </c>
      <c r="N2934">
        <v>18117.565999999999</v>
      </c>
      <c r="O2934">
        <v>3019.5940000000001</v>
      </c>
      <c r="P2934">
        <v>118.33333333333333</v>
      </c>
      <c r="Q2934">
        <v>34</v>
      </c>
      <c r="R2934">
        <v>6022.4340000000002</v>
      </c>
      <c r="S2934">
        <v>2018</v>
      </c>
      <c r="T2934">
        <v>9</v>
      </c>
      <c r="U2934">
        <v>35</v>
      </c>
    </row>
    <row r="2935" spans="1:21" x14ac:dyDescent="0.3">
      <c r="A2935" s="5" t="s">
        <v>168</v>
      </c>
      <c r="B2935" s="5" t="s">
        <v>206</v>
      </c>
      <c r="C2935" s="5" t="s">
        <v>118</v>
      </c>
      <c r="D2935" s="5" t="s">
        <v>326</v>
      </c>
      <c r="E2935" s="5" t="s">
        <v>172</v>
      </c>
      <c r="F2935" s="6">
        <v>43344</v>
      </c>
      <c r="G2935" s="5" t="s">
        <v>148</v>
      </c>
      <c r="H2935" s="5" t="s">
        <v>204</v>
      </c>
      <c r="I2935">
        <v>43167</v>
      </c>
      <c r="J2935">
        <v>177</v>
      </c>
      <c r="K2935">
        <v>460</v>
      </c>
      <c r="L2935">
        <v>4</v>
      </c>
      <c r="M2935">
        <v>15640</v>
      </c>
      <c r="N2935">
        <v>12078.377</v>
      </c>
      <c r="O2935">
        <v>3019.5940000000001</v>
      </c>
      <c r="P2935">
        <v>115</v>
      </c>
      <c r="Q2935">
        <v>34</v>
      </c>
      <c r="R2935">
        <v>3561.623</v>
      </c>
      <c r="S2935">
        <v>2018</v>
      </c>
      <c r="T2935">
        <v>9</v>
      </c>
      <c r="U2935">
        <v>35</v>
      </c>
    </row>
    <row r="2936" spans="1:21" x14ac:dyDescent="0.3">
      <c r="A2936" s="5" t="s">
        <v>168</v>
      </c>
      <c r="B2936" s="5" t="s">
        <v>206</v>
      </c>
      <c r="C2936" s="5" t="s">
        <v>118</v>
      </c>
      <c r="D2936" s="5" t="s">
        <v>326</v>
      </c>
      <c r="E2936" s="5" t="s">
        <v>172</v>
      </c>
      <c r="F2936" s="6">
        <v>43344</v>
      </c>
      <c r="G2936" s="5" t="s">
        <v>148</v>
      </c>
      <c r="H2936" s="5" t="s">
        <v>202</v>
      </c>
      <c r="I2936">
        <v>43167</v>
      </c>
      <c r="J2936">
        <v>177</v>
      </c>
      <c r="K2936">
        <v>1046</v>
      </c>
      <c r="L2936">
        <v>9</v>
      </c>
      <c r="M2936">
        <v>35564</v>
      </c>
      <c r="N2936">
        <v>27176.348999999998</v>
      </c>
      <c r="O2936">
        <v>3019.5940000000001</v>
      </c>
      <c r="P2936">
        <v>116.22222222222223</v>
      </c>
      <c r="Q2936">
        <v>34</v>
      </c>
      <c r="R2936">
        <v>8387.6509999999998</v>
      </c>
      <c r="S2936">
        <v>2018</v>
      </c>
      <c r="T2936">
        <v>9</v>
      </c>
      <c r="U2936">
        <v>35</v>
      </c>
    </row>
    <row r="2937" spans="1:21" x14ac:dyDescent="0.3">
      <c r="A2937" s="5" t="s">
        <v>168</v>
      </c>
      <c r="B2937" s="5" t="s">
        <v>206</v>
      </c>
      <c r="C2937" s="5" t="s">
        <v>118</v>
      </c>
      <c r="D2937" s="5" t="s">
        <v>326</v>
      </c>
      <c r="E2937" s="5" t="s">
        <v>172</v>
      </c>
      <c r="F2937" s="6">
        <v>43344</v>
      </c>
      <c r="G2937" s="5" t="s">
        <v>148</v>
      </c>
      <c r="H2937" s="5" t="s">
        <v>226</v>
      </c>
      <c r="I2937">
        <v>43167</v>
      </c>
      <c r="J2937">
        <v>177</v>
      </c>
      <c r="K2937">
        <v>300</v>
      </c>
      <c r="L2937">
        <v>3</v>
      </c>
      <c r="M2937">
        <v>10200</v>
      </c>
      <c r="N2937">
        <v>9058.7829999999994</v>
      </c>
      <c r="O2937">
        <v>3019.5940000000001</v>
      </c>
      <c r="P2937">
        <v>100</v>
      </c>
      <c r="Q2937">
        <v>34</v>
      </c>
      <c r="R2937">
        <v>1141.2170000000001</v>
      </c>
      <c r="S2937">
        <v>2018</v>
      </c>
      <c r="T2937">
        <v>9</v>
      </c>
      <c r="U2937">
        <v>35</v>
      </c>
    </row>
    <row r="2938" spans="1:21" x14ac:dyDescent="0.3">
      <c r="A2938" s="5" t="s">
        <v>168</v>
      </c>
      <c r="B2938" s="5" t="s">
        <v>206</v>
      </c>
      <c r="C2938" s="5" t="s">
        <v>118</v>
      </c>
      <c r="D2938" s="5" t="s">
        <v>326</v>
      </c>
      <c r="E2938" s="5" t="s">
        <v>172</v>
      </c>
      <c r="F2938" s="6">
        <v>43344</v>
      </c>
      <c r="G2938" s="5" t="s">
        <v>148</v>
      </c>
      <c r="H2938" s="5" t="s">
        <v>191</v>
      </c>
      <c r="I2938">
        <v>43167</v>
      </c>
      <c r="J2938">
        <v>177</v>
      </c>
      <c r="K2938">
        <v>384</v>
      </c>
      <c r="L2938">
        <v>3</v>
      </c>
      <c r="M2938">
        <v>13056</v>
      </c>
      <c r="N2938">
        <v>9058.7829999999994</v>
      </c>
      <c r="O2938">
        <v>3019.5940000000001</v>
      </c>
      <c r="P2938">
        <v>128</v>
      </c>
      <c r="Q2938">
        <v>34</v>
      </c>
      <c r="R2938">
        <v>3997.2170000000001</v>
      </c>
      <c r="S2938">
        <v>2018</v>
      </c>
      <c r="T2938">
        <v>9</v>
      </c>
      <c r="U2938">
        <v>35</v>
      </c>
    </row>
    <row r="2939" spans="1:21" x14ac:dyDescent="0.3">
      <c r="A2939" s="5" t="s">
        <v>168</v>
      </c>
      <c r="B2939" s="5" t="s">
        <v>206</v>
      </c>
      <c r="C2939" s="5" t="s">
        <v>118</v>
      </c>
      <c r="D2939" s="5" t="s">
        <v>326</v>
      </c>
      <c r="E2939" s="5" t="s">
        <v>172</v>
      </c>
      <c r="F2939" s="6">
        <v>43344</v>
      </c>
      <c r="G2939" s="5" t="s">
        <v>148</v>
      </c>
      <c r="H2939" s="5" t="s">
        <v>187</v>
      </c>
      <c r="I2939">
        <v>43167</v>
      </c>
      <c r="J2939">
        <v>177</v>
      </c>
      <c r="K2939">
        <v>114</v>
      </c>
      <c r="L2939">
        <v>1</v>
      </c>
      <c r="M2939">
        <v>3876</v>
      </c>
      <c r="N2939">
        <v>3019.5940000000001</v>
      </c>
      <c r="O2939">
        <v>3019.5940000000001</v>
      </c>
      <c r="P2939">
        <v>114</v>
      </c>
      <c r="Q2939">
        <v>34</v>
      </c>
      <c r="R2939">
        <v>856.40599999999995</v>
      </c>
      <c r="S2939">
        <v>2018</v>
      </c>
      <c r="T2939">
        <v>9</v>
      </c>
      <c r="U2939">
        <v>35</v>
      </c>
    </row>
    <row r="2940" spans="1:21" x14ac:dyDescent="0.3">
      <c r="A2940" s="5" t="s">
        <v>168</v>
      </c>
      <c r="B2940" s="5" t="s">
        <v>206</v>
      </c>
      <c r="C2940" s="5" t="s">
        <v>118</v>
      </c>
      <c r="D2940" s="5" t="s">
        <v>326</v>
      </c>
      <c r="E2940" s="5" t="s">
        <v>172</v>
      </c>
      <c r="F2940" s="6">
        <v>43344</v>
      </c>
      <c r="G2940" s="5" t="s">
        <v>148</v>
      </c>
      <c r="H2940" s="5" t="s">
        <v>203</v>
      </c>
      <c r="I2940">
        <v>43167</v>
      </c>
      <c r="J2940">
        <v>177</v>
      </c>
      <c r="K2940">
        <v>210</v>
      </c>
      <c r="L2940">
        <v>2</v>
      </c>
      <c r="M2940">
        <v>7140</v>
      </c>
      <c r="N2940">
        <v>6039.1890000000003</v>
      </c>
      <c r="O2940">
        <v>3019.5940000000001</v>
      </c>
      <c r="P2940">
        <v>105</v>
      </c>
      <c r="Q2940">
        <v>34</v>
      </c>
      <c r="R2940">
        <v>1100.8109999999999</v>
      </c>
      <c r="S2940">
        <v>2018</v>
      </c>
      <c r="T2940">
        <v>9</v>
      </c>
      <c r="U2940">
        <v>35</v>
      </c>
    </row>
    <row r="2941" spans="1:21" x14ac:dyDescent="0.3">
      <c r="A2941" s="5" t="s">
        <v>168</v>
      </c>
      <c r="B2941" s="5" t="s">
        <v>206</v>
      </c>
      <c r="C2941" s="5" t="s">
        <v>118</v>
      </c>
      <c r="D2941" s="5" t="s">
        <v>326</v>
      </c>
      <c r="E2941" s="5" t="s">
        <v>172</v>
      </c>
      <c r="F2941" s="6">
        <v>43344</v>
      </c>
      <c r="G2941" s="5" t="s">
        <v>148</v>
      </c>
      <c r="H2941" s="5" t="s">
        <v>237</v>
      </c>
      <c r="I2941">
        <v>43167</v>
      </c>
      <c r="J2941">
        <v>177</v>
      </c>
      <c r="K2941">
        <v>108</v>
      </c>
      <c r="L2941">
        <v>1</v>
      </c>
      <c r="M2941">
        <v>3672</v>
      </c>
      <c r="N2941">
        <v>3019.5940000000001</v>
      </c>
      <c r="O2941">
        <v>3019.5940000000001</v>
      </c>
      <c r="P2941">
        <v>108</v>
      </c>
      <c r="Q2941">
        <v>34</v>
      </c>
      <c r="R2941">
        <v>652.40599999999995</v>
      </c>
      <c r="S2941">
        <v>2018</v>
      </c>
      <c r="T2941">
        <v>9</v>
      </c>
      <c r="U2941">
        <v>35</v>
      </c>
    </row>
    <row r="2942" spans="1:21" x14ac:dyDescent="0.3">
      <c r="A2942" s="5" t="s">
        <v>168</v>
      </c>
      <c r="B2942" s="5" t="s">
        <v>206</v>
      </c>
      <c r="C2942" s="5" t="s">
        <v>118</v>
      </c>
      <c r="D2942" s="5" t="s">
        <v>326</v>
      </c>
      <c r="E2942" s="5" t="s">
        <v>172</v>
      </c>
      <c r="F2942" s="6">
        <v>43344</v>
      </c>
      <c r="G2942" s="5" t="s">
        <v>148</v>
      </c>
      <c r="H2942" s="5" t="s">
        <v>180</v>
      </c>
      <c r="I2942">
        <v>43167</v>
      </c>
      <c r="J2942">
        <v>177</v>
      </c>
      <c r="K2942">
        <v>190</v>
      </c>
      <c r="L2942">
        <v>2</v>
      </c>
      <c r="M2942">
        <v>6460</v>
      </c>
      <c r="N2942">
        <v>6039.1890000000003</v>
      </c>
      <c r="O2942">
        <v>3019.5940000000001</v>
      </c>
      <c r="P2942">
        <v>95</v>
      </c>
      <c r="Q2942">
        <v>34</v>
      </c>
      <c r="R2942">
        <v>420.81099999999998</v>
      </c>
      <c r="S2942">
        <v>2018</v>
      </c>
      <c r="T2942">
        <v>9</v>
      </c>
      <c r="U2942">
        <v>35</v>
      </c>
    </row>
    <row r="2943" spans="1:21" x14ac:dyDescent="0.3">
      <c r="A2943" s="5" t="s">
        <v>168</v>
      </c>
      <c r="B2943" s="5" t="s">
        <v>206</v>
      </c>
      <c r="C2943" s="5" t="s">
        <v>118</v>
      </c>
      <c r="D2943" s="5" t="s">
        <v>326</v>
      </c>
      <c r="E2943" s="5" t="s">
        <v>172</v>
      </c>
      <c r="F2943" s="6">
        <v>43344</v>
      </c>
      <c r="G2943" s="5" t="s">
        <v>148</v>
      </c>
      <c r="H2943" s="5" t="s">
        <v>216</v>
      </c>
      <c r="I2943">
        <v>43167</v>
      </c>
      <c r="J2943">
        <v>177</v>
      </c>
      <c r="K2943">
        <v>120</v>
      </c>
      <c r="L2943">
        <v>1</v>
      </c>
      <c r="M2943">
        <v>4080</v>
      </c>
      <c r="N2943">
        <v>3019.5940000000001</v>
      </c>
      <c r="O2943">
        <v>3019.5940000000001</v>
      </c>
      <c r="P2943">
        <v>120</v>
      </c>
      <c r="Q2943">
        <v>34</v>
      </c>
      <c r="R2943">
        <v>1060.4059999999999</v>
      </c>
      <c r="S2943">
        <v>2018</v>
      </c>
      <c r="T2943">
        <v>9</v>
      </c>
      <c r="U2943">
        <v>35</v>
      </c>
    </row>
    <row r="2944" spans="1:21" x14ac:dyDescent="0.3">
      <c r="A2944" s="5" t="s">
        <v>168</v>
      </c>
      <c r="B2944" s="5" t="s">
        <v>206</v>
      </c>
      <c r="C2944" s="5" t="s">
        <v>118</v>
      </c>
      <c r="D2944" s="5" t="s">
        <v>326</v>
      </c>
      <c r="E2944" s="5" t="s">
        <v>172</v>
      </c>
      <c r="F2944" s="6">
        <v>43344</v>
      </c>
      <c r="G2944" s="5" t="s">
        <v>148</v>
      </c>
      <c r="H2944" s="5" t="s">
        <v>222</v>
      </c>
      <c r="I2944">
        <v>43167</v>
      </c>
      <c r="J2944">
        <v>177</v>
      </c>
      <c r="K2944">
        <v>120</v>
      </c>
      <c r="L2944">
        <v>1</v>
      </c>
      <c r="M2944">
        <v>4080</v>
      </c>
      <c r="N2944">
        <v>3019.5940000000001</v>
      </c>
      <c r="O2944">
        <v>3019.5940000000001</v>
      </c>
      <c r="P2944">
        <v>120</v>
      </c>
      <c r="Q2944">
        <v>34</v>
      </c>
      <c r="R2944">
        <v>1060.4059999999999</v>
      </c>
      <c r="S2944">
        <v>2018</v>
      </c>
      <c r="T2944">
        <v>9</v>
      </c>
      <c r="U2944">
        <v>35</v>
      </c>
    </row>
    <row r="2945" spans="1:21" x14ac:dyDescent="0.3">
      <c r="A2945" s="5" t="s">
        <v>168</v>
      </c>
      <c r="B2945" s="5" t="s">
        <v>206</v>
      </c>
      <c r="C2945" s="5" t="s">
        <v>118</v>
      </c>
      <c r="D2945" s="5" t="s">
        <v>326</v>
      </c>
      <c r="E2945" s="5" t="s">
        <v>172</v>
      </c>
      <c r="F2945" s="6">
        <v>43344</v>
      </c>
      <c r="G2945" s="5" t="s">
        <v>148</v>
      </c>
      <c r="H2945" s="5" t="s">
        <v>181</v>
      </c>
      <c r="I2945">
        <v>43167</v>
      </c>
      <c r="J2945">
        <v>177</v>
      </c>
      <c r="K2945">
        <v>130</v>
      </c>
      <c r="L2945">
        <v>1</v>
      </c>
      <c r="M2945">
        <v>4420</v>
      </c>
      <c r="N2945">
        <v>3019.5940000000001</v>
      </c>
      <c r="O2945">
        <v>3019.5940000000001</v>
      </c>
      <c r="P2945">
        <v>130</v>
      </c>
      <c r="Q2945">
        <v>34</v>
      </c>
      <c r="R2945">
        <v>1400.4059999999999</v>
      </c>
      <c r="S2945">
        <v>2018</v>
      </c>
      <c r="T2945">
        <v>9</v>
      </c>
      <c r="U2945">
        <v>35</v>
      </c>
    </row>
    <row r="2946" spans="1:21" x14ac:dyDescent="0.3">
      <c r="A2946" s="5" t="s">
        <v>168</v>
      </c>
      <c r="B2946" s="5" t="s">
        <v>206</v>
      </c>
      <c r="C2946" s="5" t="s">
        <v>118</v>
      </c>
      <c r="D2946" s="5" t="s">
        <v>326</v>
      </c>
      <c r="E2946" s="5" t="s">
        <v>172</v>
      </c>
      <c r="F2946" s="6">
        <v>43344</v>
      </c>
      <c r="G2946" s="5" t="s">
        <v>148</v>
      </c>
      <c r="H2946" s="5" t="s">
        <v>182</v>
      </c>
      <c r="I2946">
        <v>43167</v>
      </c>
      <c r="J2946">
        <v>177</v>
      </c>
      <c r="K2946">
        <v>115</v>
      </c>
      <c r="L2946">
        <v>1</v>
      </c>
      <c r="M2946">
        <v>3910</v>
      </c>
      <c r="N2946">
        <v>3019.5940000000001</v>
      </c>
      <c r="O2946">
        <v>3019.5940000000001</v>
      </c>
      <c r="P2946">
        <v>115</v>
      </c>
      <c r="Q2946">
        <v>34</v>
      </c>
      <c r="R2946">
        <v>890.40599999999995</v>
      </c>
      <c r="S2946">
        <v>2018</v>
      </c>
      <c r="T2946">
        <v>9</v>
      </c>
      <c r="U2946">
        <v>35</v>
      </c>
    </row>
    <row r="2947" spans="1:21" x14ac:dyDescent="0.3">
      <c r="A2947" s="5" t="s">
        <v>168</v>
      </c>
      <c r="B2947" s="5" t="s">
        <v>206</v>
      </c>
      <c r="C2947" s="5" t="s">
        <v>118</v>
      </c>
      <c r="D2947" s="5" t="s">
        <v>326</v>
      </c>
      <c r="E2947" s="5" t="s">
        <v>172</v>
      </c>
      <c r="F2947" s="6">
        <v>43344</v>
      </c>
      <c r="G2947" s="5" t="s">
        <v>148</v>
      </c>
      <c r="H2947" s="5" t="s">
        <v>246</v>
      </c>
      <c r="I2947">
        <v>43167</v>
      </c>
      <c r="J2947">
        <v>177</v>
      </c>
      <c r="K2947">
        <v>382</v>
      </c>
      <c r="L2947">
        <v>3</v>
      </c>
      <c r="M2947">
        <v>12988</v>
      </c>
      <c r="N2947">
        <v>9058.7829999999994</v>
      </c>
      <c r="O2947">
        <v>3019.5940000000001</v>
      </c>
      <c r="P2947">
        <v>127.33333333333333</v>
      </c>
      <c r="Q2947">
        <v>34</v>
      </c>
      <c r="R2947">
        <v>3929.2170000000001</v>
      </c>
      <c r="S2947">
        <v>2018</v>
      </c>
      <c r="T2947">
        <v>9</v>
      </c>
      <c r="U2947">
        <v>35</v>
      </c>
    </row>
    <row r="2948" spans="1:21" x14ac:dyDescent="0.3">
      <c r="A2948" s="5" t="s">
        <v>168</v>
      </c>
      <c r="B2948" s="5" t="s">
        <v>206</v>
      </c>
      <c r="C2948" s="5" t="s">
        <v>118</v>
      </c>
      <c r="D2948" s="5" t="s">
        <v>326</v>
      </c>
      <c r="E2948" s="5" t="s">
        <v>172</v>
      </c>
      <c r="F2948" s="6">
        <v>43344</v>
      </c>
      <c r="G2948" s="5" t="s">
        <v>148</v>
      </c>
      <c r="H2948" s="5" t="s">
        <v>184</v>
      </c>
      <c r="I2948">
        <v>43167</v>
      </c>
      <c r="J2948">
        <v>177</v>
      </c>
      <c r="K2948">
        <v>3205</v>
      </c>
      <c r="L2948">
        <v>25</v>
      </c>
      <c r="M2948">
        <v>107367.5</v>
      </c>
      <c r="N2948">
        <v>75489.857999999993</v>
      </c>
      <c r="O2948">
        <v>3019.5940000000001</v>
      </c>
      <c r="P2948">
        <v>128.19999999999999</v>
      </c>
      <c r="Q2948">
        <v>33.5</v>
      </c>
      <c r="R2948">
        <v>31877.642</v>
      </c>
      <c r="S2948">
        <v>2018</v>
      </c>
      <c r="T2948">
        <v>9</v>
      </c>
      <c r="U2948">
        <v>35</v>
      </c>
    </row>
    <row r="2949" spans="1:21" x14ac:dyDescent="0.3">
      <c r="A2949" s="5" t="s">
        <v>168</v>
      </c>
      <c r="B2949" s="5" t="s">
        <v>206</v>
      </c>
      <c r="C2949" s="5" t="s">
        <v>118</v>
      </c>
      <c r="D2949" s="5" t="s">
        <v>326</v>
      </c>
      <c r="E2949" s="5" t="s">
        <v>172</v>
      </c>
      <c r="F2949" s="6">
        <v>43344</v>
      </c>
      <c r="G2949" s="5" t="s">
        <v>148</v>
      </c>
      <c r="H2949" s="5" t="s">
        <v>308</v>
      </c>
      <c r="I2949">
        <v>43167</v>
      </c>
      <c r="J2949">
        <v>177</v>
      </c>
      <c r="K2949">
        <v>100</v>
      </c>
      <c r="L2949">
        <v>1</v>
      </c>
      <c r="M2949">
        <v>3400</v>
      </c>
      <c r="N2949">
        <v>3019.5940000000001</v>
      </c>
      <c r="O2949">
        <v>3019.5940000000001</v>
      </c>
      <c r="P2949">
        <v>100</v>
      </c>
      <c r="Q2949">
        <v>34</v>
      </c>
      <c r="R2949">
        <v>380.40600000000001</v>
      </c>
      <c r="S2949">
        <v>2018</v>
      </c>
      <c r="T2949">
        <v>9</v>
      </c>
      <c r="U2949">
        <v>35</v>
      </c>
    </row>
    <row r="2950" spans="1:21" x14ac:dyDescent="0.3">
      <c r="A2950" s="5" t="s">
        <v>168</v>
      </c>
      <c r="B2950" s="5" t="s">
        <v>206</v>
      </c>
      <c r="C2950" s="5" t="s">
        <v>118</v>
      </c>
      <c r="D2950" s="5" t="s">
        <v>326</v>
      </c>
      <c r="E2950" s="5" t="s">
        <v>172</v>
      </c>
      <c r="F2950" s="6">
        <v>43344</v>
      </c>
      <c r="G2950" s="5" t="s">
        <v>148</v>
      </c>
      <c r="H2950" s="5" t="s">
        <v>284</v>
      </c>
      <c r="I2950">
        <v>43167</v>
      </c>
      <c r="J2950">
        <v>177</v>
      </c>
      <c r="K2950">
        <v>206</v>
      </c>
      <c r="L2950">
        <v>2</v>
      </c>
      <c r="M2950">
        <v>7004</v>
      </c>
      <c r="N2950">
        <v>6039.1890000000003</v>
      </c>
      <c r="O2950">
        <v>3019.5940000000001</v>
      </c>
      <c r="P2950">
        <v>103</v>
      </c>
      <c r="Q2950">
        <v>34</v>
      </c>
      <c r="R2950">
        <v>964.81100000000004</v>
      </c>
      <c r="S2950">
        <v>2018</v>
      </c>
      <c r="T2950">
        <v>9</v>
      </c>
      <c r="U2950">
        <v>35</v>
      </c>
    </row>
    <row r="2951" spans="1:21" x14ac:dyDescent="0.3">
      <c r="A2951" s="5" t="s">
        <v>168</v>
      </c>
      <c r="B2951" s="5" t="s">
        <v>175</v>
      </c>
      <c r="C2951" s="5" t="s">
        <v>84</v>
      </c>
      <c r="D2951" s="5" t="s">
        <v>318</v>
      </c>
      <c r="E2951" s="5" t="s">
        <v>172</v>
      </c>
      <c r="F2951" s="6">
        <v>43346</v>
      </c>
      <c r="G2951" s="5" t="s">
        <v>148</v>
      </c>
      <c r="H2951" s="5" t="s">
        <v>194</v>
      </c>
      <c r="I2951">
        <v>43171</v>
      </c>
      <c r="J2951">
        <v>175</v>
      </c>
      <c r="K2951">
        <v>344.5</v>
      </c>
      <c r="L2951">
        <v>3</v>
      </c>
      <c r="M2951">
        <v>11713</v>
      </c>
      <c r="N2951">
        <v>7196.0219999999999</v>
      </c>
      <c r="O2951">
        <v>2398.674</v>
      </c>
      <c r="P2951">
        <v>114.83333333333333</v>
      </c>
      <c r="Q2951">
        <v>34</v>
      </c>
      <c r="R2951">
        <v>4516.9780000000001</v>
      </c>
      <c r="S2951">
        <v>2018</v>
      </c>
      <c r="T2951">
        <v>9</v>
      </c>
      <c r="U2951">
        <v>36</v>
      </c>
    </row>
    <row r="2952" spans="1:21" x14ac:dyDescent="0.3">
      <c r="A2952" s="5" t="s">
        <v>168</v>
      </c>
      <c r="B2952" s="5" t="s">
        <v>175</v>
      </c>
      <c r="C2952" s="5" t="s">
        <v>84</v>
      </c>
      <c r="D2952" s="5" t="s">
        <v>318</v>
      </c>
      <c r="E2952" s="5" t="s">
        <v>172</v>
      </c>
      <c r="F2952" s="6">
        <v>43346</v>
      </c>
      <c r="G2952" s="5" t="s">
        <v>148</v>
      </c>
      <c r="H2952" s="5" t="s">
        <v>240</v>
      </c>
      <c r="I2952">
        <v>43171</v>
      </c>
      <c r="J2952">
        <v>175</v>
      </c>
      <c r="K2952">
        <v>458.5</v>
      </c>
      <c r="L2952">
        <v>4</v>
      </c>
      <c r="M2952">
        <v>15589</v>
      </c>
      <c r="N2952">
        <v>9594.6959999999999</v>
      </c>
      <c r="O2952">
        <v>2398.674</v>
      </c>
      <c r="P2952">
        <v>114.625</v>
      </c>
      <c r="Q2952">
        <v>34</v>
      </c>
      <c r="R2952">
        <v>5994.3040000000001</v>
      </c>
      <c r="S2952">
        <v>2018</v>
      </c>
      <c r="T2952">
        <v>9</v>
      </c>
      <c r="U2952">
        <v>36</v>
      </c>
    </row>
    <row r="2953" spans="1:21" x14ac:dyDescent="0.3">
      <c r="A2953" s="5" t="s">
        <v>168</v>
      </c>
      <c r="B2953" s="5" t="s">
        <v>175</v>
      </c>
      <c r="C2953" s="5" t="s">
        <v>84</v>
      </c>
      <c r="D2953" s="5" t="s">
        <v>318</v>
      </c>
      <c r="E2953" s="5" t="s">
        <v>172</v>
      </c>
      <c r="F2953" s="6">
        <v>43346</v>
      </c>
      <c r="G2953" s="5" t="s">
        <v>148</v>
      </c>
      <c r="H2953" s="5" t="s">
        <v>173</v>
      </c>
      <c r="I2953">
        <v>43171</v>
      </c>
      <c r="J2953">
        <v>175</v>
      </c>
      <c r="K2953">
        <v>139.5</v>
      </c>
      <c r="L2953">
        <v>1</v>
      </c>
      <c r="M2953">
        <v>5022</v>
      </c>
      <c r="N2953">
        <v>2398.674</v>
      </c>
      <c r="O2953">
        <v>2398.674</v>
      </c>
      <c r="P2953">
        <v>139.5</v>
      </c>
      <c r="Q2953">
        <v>36</v>
      </c>
      <c r="R2953">
        <v>2623.326</v>
      </c>
      <c r="S2953">
        <v>2018</v>
      </c>
      <c r="T2953">
        <v>9</v>
      </c>
      <c r="U2953">
        <v>36</v>
      </c>
    </row>
    <row r="2954" spans="1:21" x14ac:dyDescent="0.3">
      <c r="A2954" s="5" t="s">
        <v>168</v>
      </c>
      <c r="B2954" s="5" t="s">
        <v>175</v>
      </c>
      <c r="C2954" s="5" t="s">
        <v>84</v>
      </c>
      <c r="D2954" s="5" t="s">
        <v>318</v>
      </c>
      <c r="E2954" s="5" t="s">
        <v>172</v>
      </c>
      <c r="F2954" s="6">
        <v>43346</v>
      </c>
      <c r="G2954" s="5" t="s">
        <v>148</v>
      </c>
      <c r="H2954" s="5" t="s">
        <v>263</v>
      </c>
      <c r="I2954">
        <v>43171</v>
      </c>
      <c r="J2954">
        <v>175</v>
      </c>
      <c r="K2954">
        <v>633</v>
      </c>
      <c r="L2954">
        <v>6</v>
      </c>
      <c r="M2954">
        <v>21838.5</v>
      </c>
      <c r="N2954">
        <v>14392.043</v>
      </c>
      <c r="O2954">
        <v>2398.674</v>
      </c>
      <c r="P2954">
        <v>105.5</v>
      </c>
      <c r="Q2954">
        <v>34.5</v>
      </c>
      <c r="R2954">
        <v>7446.4570000000003</v>
      </c>
      <c r="S2954">
        <v>2018</v>
      </c>
      <c r="T2954">
        <v>9</v>
      </c>
      <c r="U2954">
        <v>36</v>
      </c>
    </row>
    <row r="2955" spans="1:21" x14ac:dyDescent="0.3">
      <c r="A2955" s="5" t="s">
        <v>168</v>
      </c>
      <c r="B2955" s="5" t="s">
        <v>175</v>
      </c>
      <c r="C2955" s="5" t="s">
        <v>88</v>
      </c>
      <c r="D2955" s="5" t="s">
        <v>325</v>
      </c>
      <c r="E2955" s="5" t="s">
        <v>172</v>
      </c>
      <c r="F2955" s="6">
        <v>43346</v>
      </c>
      <c r="G2955" s="5" t="s">
        <v>148</v>
      </c>
      <c r="H2955" s="5" t="s">
        <v>173</v>
      </c>
      <c r="I2955">
        <v>43180</v>
      </c>
      <c r="J2955">
        <v>166</v>
      </c>
      <c r="K2955">
        <v>78</v>
      </c>
      <c r="L2955">
        <v>1</v>
      </c>
      <c r="M2955">
        <v>2808</v>
      </c>
      <c r="N2955">
        <v>2480.0929999999998</v>
      </c>
      <c r="O2955">
        <v>2480.0929999999998</v>
      </c>
      <c r="P2955">
        <v>78</v>
      </c>
      <c r="Q2955">
        <v>36</v>
      </c>
      <c r="R2955">
        <v>327.90699999999998</v>
      </c>
      <c r="S2955">
        <v>2018</v>
      </c>
      <c r="T2955">
        <v>9</v>
      </c>
      <c r="U2955">
        <v>36</v>
      </c>
    </row>
    <row r="2956" spans="1:21" x14ac:dyDescent="0.3">
      <c r="A2956" s="5" t="s">
        <v>168</v>
      </c>
      <c r="B2956" s="5" t="s">
        <v>175</v>
      </c>
      <c r="C2956" s="5" t="s">
        <v>88</v>
      </c>
      <c r="D2956" s="5" t="s">
        <v>325</v>
      </c>
      <c r="E2956" s="5" t="s">
        <v>172</v>
      </c>
      <c r="F2956" s="6">
        <v>43346</v>
      </c>
      <c r="G2956" s="5" t="s">
        <v>148</v>
      </c>
      <c r="H2956" s="5" t="s">
        <v>194</v>
      </c>
      <c r="I2956">
        <v>43180</v>
      </c>
      <c r="J2956">
        <v>166</v>
      </c>
      <c r="K2956">
        <v>243.5</v>
      </c>
      <c r="L2956">
        <v>2</v>
      </c>
      <c r="M2956">
        <v>8279</v>
      </c>
      <c r="N2956">
        <v>4960.1869999999999</v>
      </c>
      <c r="O2956">
        <v>2480.0929999999998</v>
      </c>
      <c r="P2956">
        <v>121.75</v>
      </c>
      <c r="Q2956">
        <v>34</v>
      </c>
      <c r="R2956">
        <v>3318.8130000000001</v>
      </c>
      <c r="S2956">
        <v>2018</v>
      </c>
      <c r="T2956">
        <v>9</v>
      </c>
      <c r="U2956">
        <v>36</v>
      </c>
    </row>
    <row r="2957" spans="1:21" x14ac:dyDescent="0.3">
      <c r="A2957" s="5" t="s">
        <v>168</v>
      </c>
      <c r="B2957" s="5" t="s">
        <v>175</v>
      </c>
      <c r="C2957" s="5" t="s">
        <v>88</v>
      </c>
      <c r="D2957" s="5" t="s">
        <v>325</v>
      </c>
      <c r="E2957" s="5" t="s">
        <v>172</v>
      </c>
      <c r="F2957" s="6">
        <v>43346</v>
      </c>
      <c r="G2957" s="5" t="s">
        <v>148</v>
      </c>
      <c r="H2957" s="5" t="s">
        <v>194</v>
      </c>
      <c r="I2957">
        <v>43180</v>
      </c>
      <c r="J2957">
        <v>166</v>
      </c>
      <c r="K2957">
        <v>347.5</v>
      </c>
      <c r="L2957">
        <v>3</v>
      </c>
      <c r="M2957">
        <v>11815</v>
      </c>
      <c r="N2957">
        <v>7440.28</v>
      </c>
      <c r="O2957">
        <v>2480.0929999999998</v>
      </c>
      <c r="P2957">
        <v>115.83333333333333</v>
      </c>
      <c r="Q2957">
        <v>34</v>
      </c>
      <c r="R2957">
        <v>4374.72</v>
      </c>
      <c r="S2957">
        <v>2018</v>
      </c>
      <c r="T2957">
        <v>9</v>
      </c>
      <c r="U2957">
        <v>36</v>
      </c>
    </row>
    <row r="2958" spans="1:21" x14ac:dyDescent="0.3">
      <c r="A2958" s="5" t="s">
        <v>168</v>
      </c>
      <c r="B2958" s="5" t="s">
        <v>206</v>
      </c>
      <c r="C2958" s="5" t="s">
        <v>116</v>
      </c>
      <c r="D2958" s="5" t="s">
        <v>324</v>
      </c>
      <c r="E2958" s="5" t="s">
        <v>172</v>
      </c>
      <c r="F2958" s="6">
        <v>43346</v>
      </c>
      <c r="G2958" s="5" t="s">
        <v>148</v>
      </c>
      <c r="H2958" s="5" t="s">
        <v>173</v>
      </c>
      <c r="I2958">
        <v>43161</v>
      </c>
      <c r="J2958">
        <v>185</v>
      </c>
      <c r="K2958">
        <v>100</v>
      </c>
      <c r="L2958">
        <v>1</v>
      </c>
      <c r="M2958">
        <v>3600</v>
      </c>
      <c r="N2958">
        <v>2812.3850000000002</v>
      </c>
      <c r="O2958">
        <v>2812.3850000000002</v>
      </c>
      <c r="P2958">
        <v>100</v>
      </c>
      <c r="Q2958">
        <v>36</v>
      </c>
      <c r="R2958">
        <v>787.61500000000001</v>
      </c>
      <c r="S2958">
        <v>2018</v>
      </c>
      <c r="T2958">
        <v>9</v>
      </c>
      <c r="U2958">
        <v>36</v>
      </c>
    </row>
    <row r="2959" spans="1:21" x14ac:dyDescent="0.3">
      <c r="A2959" s="5" t="s">
        <v>168</v>
      </c>
      <c r="B2959" s="5" t="s">
        <v>206</v>
      </c>
      <c r="C2959" s="5" t="s">
        <v>116</v>
      </c>
      <c r="D2959" s="5" t="s">
        <v>324</v>
      </c>
      <c r="E2959" s="5" t="s">
        <v>172</v>
      </c>
      <c r="F2959" s="6">
        <v>43346</v>
      </c>
      <c r="G2959" s="5" t="s">
        <v>148</v>
      </c>
      <c r="H2959" s="5" t="s">
        <v>190</v>
      </c>
      <c r="I2959">
        <v>43161</v>
      </c>
      <c r="J2959">
        <v>185</v>
      </c>
      <c r="K2959">
        <v>92.8</v>
      </c>
      <c r="L2959">
        <v>1</v>
      </c>
      <c r="M2959">
        <v>3155.2</v>
      </c>
      <c r="N2959">
        <v>2812.3850000000002</v>
      </c>
      <c r="O2959">
        <v>2812.3850000000002</v>
      </c>
      <c r="P2959">
        <v>92.8</v>
      </c>
      <c r="Q2959">
        <v>34</v>
      </c>
      <c r="R2959">
        <v>342.815</v>
      </c>
      <c r="S2959">
        <v>2018</v>
      </c>
      <c r="T2959">
        <v>9</v>
      </c>
      <c r="U2959">
        <v>36</v>
      </c>
    </row>
    <row r="2960" spans="1:21" x14ac:dyDescent="0.3">
      <c r="A2960" s="5" t="s">
        <v>168</v>
      </c>
      <c r="B2960" s="5" t="s">
        <v>206</v>
      </c>
      <c r="C2960" s="5" t="s">
        <v>116</v>
      </c>
      <c r="D2960" s="5" t="s">
        <v>324</v>
      </c>
      <c r="E2960" s="5" t="s">
        <v>172</v>
      </c>
      <c r="F2960" s="6">
        <v>43346</v>
      </c>
      <c r="G2960" s="5" t="s">
        <v>148</v>
      </c>
      <c r="H2960" s="5" t="s">
        <v>209</v>
      </c>
      <c r="I2960">
        <v>43161</v>
      </c>
      <c r="J2960">
        <v>185</v>
      </c>
      <c r="K2960">
        <v>211.6</v>
      </c>
      <c r="L2960">
        <v>2</v>
      </c>
      <c r="M2960">
        <v>6348</v>
      </c>
      <c r="N2960">
        <v>5624.77</v>
      </c>
      <c r="O2960">
        <v>2812.3850000000002</v>
      </c>
      <c r="P2960">
        <v>105.8</v>
      </c>
      <c r="Q2960">
        <v>30</v>
      </c>
      <c r="R2960">
        <v>723.23</v>
      </c>
      <c r="S2960">
        <v>2018</v>
      </c>
      <c r="T2960">
        <v>9</v>
      </c>
      <c r="U2960">
        <v>36</v>
      </c>
    </row>
    <row r="2961" spans="1:21" x14ac:dyDescent="0.3">
      <c r="A2961" s="5" t="s">
        <v>168</v>
      </c>
      <c r="B2961" s="5" t="s">
        <v>206</v>
      </c>
      <c r="C2961" s="5" t="s">
        <v>116</v>
      </c>
      <c r="D2961" s="5" t="s">
        <v>324</v>
      </c>
      <c r="E2961" s="5" t="s">
        <v>172</v>
      </c>
      <c r="F2961" s="6">
        <v>43346</v>
      </c>
      <c r="G2961" s="5" t="s">
        <v>148</v>
      </c>
      <c r="H2961" s="5" t="s">
        <v>311</v>
      </c>
      <c r="I2961">
        <v>43161</v>
      </c>
      <c r="J2961">
        <v>185</v>
      </c>
      <c r="K2961">
        <v>110</v>
      </c>
      <c r="L2961">
        <v>1</v>
      </c>
      <c r="M2961">
        <v>3410</v>
      </c>
      <c r="N2961">
        <v>2812.3850000000002</v>
      </c>
      <c r="O2961">
        <v>2812.3850000000002</v>
      </c>
      <c r="P2961">
        <v>110</v>
      </c>
      <c r="Q2961">
        <v>31</v>
      </c>
      <c r="R2961">
        <v>597.61500000000001</v>
      </c>
      <c r="S2961">
        <v>2018</v>
      </c>
      <c r="T2961">
        <v>9</v>
      </c>
      <c r="U2961">
        <v>36</v>
      </c>
    </row>
    <row r="2962" spans="1:21" x14ac:dyDescent="0.3">
      <c r="A2962" s="5" t="s">
        <v>168</v>
      </c>
      <c r="B2962" s="5" t="s">
        <v>206</v>
      </c>
      <c r="C2962" s="5" t="s">
        <v>116</v>
      </c>
      <c r="D2962" s="5" t="s">
        <v>324</v>
      </c>
      <c r="E2962" s="5" t="s">
        <v>172</v>
      </c>
      <c r="F2962" s="6">
        <v>43346</v>
      </c>
      <c r="G2962" s="5" t="s">
        <v>148</v>
      </c>
      <c r="H2962" s="5" t="s">
        <v>173</v>
      </c>
      <c r="I2962">
        <v>43161</v>
      </c>
      <c r="J2962">
        <v>185</v>
      </c>
      <c r="K2962">
        <v>2887.4</v>
      </c>
      <c r="L2962">
        <v>24</v>
      </c>
      <c r="M2962">
        <v>103946.4</v>
      </c>
      <c r="N2962">
        <v>67497.233999999997</v>
      </c>
      <c r="O2962">
        <v>2812.3850000000002</v>
      </c>
      <c r="P2962">
        <v>120.30833333333334</v>
      </c>
      <c r="Q2962">
        <v>36</v>
      </c>
      <c r="R2962">
        <v>36449.165999999997</v>
      </c>
      <c r="S2962">
        <v>2018</v>
      </c>
      <c r="T2962">
        <v>9</v>
      </c>
      <c r="U2962">
        <v>36</v>
      </c>
    </row>
    <row r="2963" spans="1:21" x14ac:dyDescent="0.3">
      <c r="A2963" s="5" t="s">
        <v>168</v>
      </c>
      <c r="B2963" s="5" t="s">
        <v>206</v>
      </c>
      <c r="C2963" s="5" t="s">
        <v>118</v>
      </c>
      <c r="D2963" s="5" t="s">
        <v>326</v>
      </c>
      <c r="E2963" s="5" t="s">
        <v>172</v>
      </c>
      <c r="F2963" s="6">
        <v>43346</v>
      </c>
      <c r="G2963" s="5" t="s">
        <v>148</v>
      </c>
      <c r="H2963" s="5" t="s">
        <v>178</v>
      </c>
      <c r="I2963">
        <v>43167</v>
      </c>
      <c r="J2963">
        <v>179</v>
      </c>
      <c r="K2963">
        <v>362.4</v>
      </c>
      <c r="L2963">
        <v>3</v>
      </c>
      <c r="M2963">
        <v>12321.6</v>
      </c>
      <c r="N2963">
        <v>9058.7829999999994</v>
      </c>
      <c r="O2963">
        <v>3019.5940000000001</v>
      </c>
      <c r="P2963">
        <v>120.8</v>
      </c>
      <c r="Q2963">
        <v>34</v>
      </c>
      <c r="R2963">
        <v>3262.817</v>
      </c>
      <c r="S2963">
        <v>2018</v>
      </c>
      <c r="T2963">
        <v>9</v>
      </c>
      <c r="U2963">
        <v>36</v>
      </c>
    </row>
    <row r="2964" spans="1:21" x14ac:dyDescent="0.3">
      <c r="A2964" s="5" t="s">
        <v>168</v>
      </c>
      <c r="B2964" s="5" t="s">
        <v>206</v>
      </c>
      <c r="C2964" s="5" t="s">
        <v>118</v>
      </c>
      <c r="D2964" s="5" t="s">
        <v>326</v>
      </c>
      <c r="E2964" s="5" t="s">
        <v>172</v>
      </c>
      <c r="F2964" s="6">
        <v>43346</v>
      </c>
      <c r="G2964" s="5" t="s">
        <v>148</v>
      </c>
      <c r="H2964" s="5" t="s">
        <v>190</v>
      </c>
      <c r="I2964">
        <v>43167</v>
      </c>
      <c r="J2964">
        <v>179</v>
      </c>
      <c r="K2964">
        <v>108.4</v>
      </c>
      <c r="L2964">
        <v>1</v>
      </c>
      <c r="M2964">
        <v>3685.6</v>
      </c>
      <c r="N2964">
        <v>3019.5940000000001</v>
      </c>
      <c r="O2964">
        <v>3019.5940000000001</v>
      </c>
      <c r="P2964">
        <v>108.4</v>
      </c>
      <c r="Q2964">
        <v>34</v>
      </c>
      <c r="R2964">
        <v>666.00599999999997</v>
      </c>
      <c r="S2964">
        <v>2018</v>
      </c>
      <c r="T2964">
        <v>9</v>
      </c>
      <c r="U2964">
        <v>36</v>
      </c>
    </row>
    <row r="2965" spans="1:21" x14ac:dyDescent="0.3">
      <c r="A2965" s="5" t="s">
        <v>168</v>
      </c>
      <c r="B2965" s="5" t="s">
        <v>206</v>
      </c>
      <c r="C2965" s="5" t="s">
        <v>118</v>
      </c>
      <c r="D2965" s="5" t="s">
        <v>326</v>
      </c>
      <c r="E2965" s="5" t="s">
        <v>172</v>
      </c>
      <c r="F2965" s="6">
        <v>43346</v>
      </c>
      <c r="G2965" s="5" t="s">
        <v>148</v>
      </c>
      <c r="H2965" s="5" t="s">
        <v>197</v>
      </c>
      <c r="I2965">
        <v>43167</v>
      </c>
      <c r="J2965">
        <v>179</v>
      </c>
      <c r="K2965">
        <v>296.60000000000002</v>
      </c>
      <c r="L2965">
        <v>2</v>
      </c>
      <c r="M2965">
        <v>9194.6</v>
      </c>
      <c r="N2965">
        <v>6039.1890000000003</v>
      </c>
      <c r="O2965">
        <v>3019.5940000000001</v>
      </c>
      <c r="P2965">
        <v>148.30000000000001</v>
      </c>
      <c r="Q2965">
        <v>31</v>
      </c>
      <c r="R2965">
        <v>3155.4110000000001</v>
      </c>
      <c r="S2965">
        <v>2018</v>
      </c>
      <c r="T2965">
        <v>9</v>
      </c>
      <c r="U2965">
        <v>36</v>
      </c>
    </row>
    <row r="2966" spans="1:21" x14ac:dyDescent="0.3">
      <c r="A2966" s="5" t="s">
        <v>168</v>
      </c>
      <c r="B2966" s="5" t="s">
        <v>206</v>
      </c>
      <c r="C2966" s="5" t="s">
        <v>118</v>
      </c>
      <c r="D2966" s="5" t="s">
        <v>326</v>
      </c>
      <c r="E2966" s="5" t="s">
        <v>172</v>
      </c>
      <c r="F2966" s="6">
        <v>43346</v>
      </c>
      <c r="G2966" s="5" t="s">
        <v>148</v>
      </c>
      <c r="H2966" s="5" t="s">
        <v>235</v>
      </c>
      <c r="I2966">
        <v>43167</v>
      </c>
      <c r="J2966">
        <v>179</v>
      </c>
      <c r="K2966">
        <v>108.6</v>
      </c>
      <c r="L2966">
        <v>1</v>
      </c>
      <c r="M2966">
        <v>3692.4</v>
      </c>
      <c r="N2966">
        <v>3019.5940000000001</v>
      </c>
      <c r="O2966">
        <v>3019.5940000000001</v>
      </c>
      <c r="P2966">
        <v>108.6</v>
      </c>
      <c r="Q2966">
        <v>34</v>
      </c>
      <c r="R2966">
        <v>672.80600000000004</v>
      </c>
      <c r="S2966">
        <v>2018</v>
      </c>
      <c r="T2966">
        <v>9</v>
      </c>
      <c r="U2966">
        <v>36</v>
      </c>
    </row>
    <row r="2967" spans="1:21" x14ac:dyDescent="0.3">
      <c r="A2967" s="5" t="s">
        <v>168</v>
      </c>
      <c r="B2967" s="5" t="s">
        <v>206</v>
      </c>
      <c r="C2967" s="5" t="s">
        <v>118</v>
      </c>
      <c r="D2967" s="5" t="s">
        <v>326</v>
      </c>
      <c r="E2967" s="5" t="s">
        <v>172</v>
      </c>
      <c r="F2967" s="6">
        <v>43346</v>
      </c>
      <c r="G2967" s="5" t="s">
        <v>148</v>
      </c>
      <c r="H2967" s="5" t="s">
        <v>173</v>
      </c>
      <c r="I2967">
        <v>43167</v>
      </c>
      <c r="J2967">
        <v>179</v>
      </c>
      <c r="K2967">
        <v>120</v>
      </c>
      <c r="L2967">
        <v>1</v>
      </c>
      <c r="M2967">
        <v>4320</v>
      </c>
      <c r="N2967">
        <v>3019.5940000000001</v>
      </c>
      <c r="O2967">
        <v>3019.5940000000001</v>
      </c>
      <c r="P2967">
        <v>120</v>
      </c>
      <c r="Q2967">
        <v>36</v>
      </c>
      <c r="R2967">
        <v>1300.4059999999999</v>
      </c>
      <c r="S2967">
        <v>2018</v>
      </c>
      <c r="T2967">
        <v>9</v>
      </c>
      <c r="U2967">
        <v>36</v>
      </c>
    </row>
    <row r="2968" spans="1:21" x14ac:dyDescent="0.3">
      <c r="A2968" s="5" t="s">
        <v>168</v>
      </c>
      <c r="B2968" s="5" t="s">
        <v>206</v>
      </c>
      <c r="C2968" s="5" t="s">
        <v>118</v>
      </c>
      <c r="D2968" s="5" t="s">
        <v>326</v>
      </c>
      <c r="E2968" s="5" t="s">
        <v>172</v>
      </c>
      <c r="F2968" s="6">
        <v>43346</v>
      </c>
      <c r="G2968" s="5" t="s">
        <v>148</v>
      </c>
      <c r="H2968" s="5" t="s">
        <v>264</v>
      </c>
      <c r="I2968">
        <v>43167</v>
      </c>
      <c r="J2968">
        <v>179</v>
      </c>
      <c r="K2968">
        <v>2280</v>
      </c>
      <c r="L2968">
        <v>18</v>
      </c>
      <c r="M2968">
        <v>76380</v>
      </c>
      <c r="N2968">
        <v>54352.697999999997</v>
      </c>
      <c r="O2968">
        <v>3019.5940000000001</v>
      </c>
      <c r="P2968">
        <v>126.66666666666667</v>
      </c>
      <c r="Q2968">
        <v>33.5</v>
      </c>
      <c r="R2968">
        <v>22027.302</v>
      </c>
      <c r="S2968">
        <v>2018</v>
      </c>
      <c r="T2968">
        <v>9</v>
      </c>
      <c r="U2968">
        <v>36</v>
      </c>
    </row>
    <row r="2969" spans="1:21" x14ac:dyDescent="0.3">
      <c r="A2969" s="5" t="s">
        <v>168</v>
      </c>
      <c r="B2969" s="5" t="s">
        <v>175</v>
      </c>
      <c r="C2969" s="5" t="s">
        <v>83</v>
      </c>
      <c r="D2969" s="5" t="s">
        <v>329</v>
      </c>
      <c r="E2969" s="5" t="s">
        <v>172</v>
      </c>
      <c r="F2969" s="6">
        <v>43347</v>
      </c>
      <c r="G2969" s="5" t="s">
        <v>148</v>
      </c>
      <c r="H2969" s="5" t="s">
        <v>198</v>
      </c>
      <c r="I2969">
        <v>43186</v>
      </c>
      <c r="J2969">
        <v>161</v>
      </c>
      <c r="K2969">
        <v>325</v>
      </c>
      <c r="L2969">
        <v>3</v>
      </c>
      <c r="M2969">
        <v>10075</v>
      </c>
      <c r="N2969">
        <v>7501.3729999999996</v>
      </c>
      <c r="O2969">
        <v>2500.4580000000001</v>
      </c>
      <c r="P2969">
        <v>108.33333333333333</v>
      </c>
      <c r="Q2969">
        <v>31</v>
      </c>
      <c r="R2969">
        <v>2573.627</v>
      </c>
      <c r="S2969">
        <v>2018</v>
      </c>
      <c r="T2969">
        <v>9</v>
      </c>
      <c r="U2969">
        <v>36</v>
      </c>
    </row>
    <row r="2970" spans="1:21" x14ac:dyDescent="0.3">
      <c r="A2970" s="5" t="s">
        <v>168</v>
      </c>
      <c r="B2970" s="5" t="s">
        <v>175</v>
      </c>
      <c r="C2970" s="5" t="s">
        <v>83</v>
      </c>
      <c r="D2970" s="5" t="s">
        <v>329</v>
      </c>
      <c r="E2970" s="5" t="s">
        <v>172</v>
      </c>
      <c r="F2970" s="6">
        <v>43347</v>
      </c>
      <c r="G2970" s="5" t="s">
        <v>148</v>
      </c>
      <c r="H2970" s="5" t="s">
        <v>197</v>
      </c>
      <c r="I2970">
        <v>43186</v>
      </c>
      <c r="J2970">
        <v>161</v>
      </c>
      <c r="K2970">
        <v>596.5</v>
      </c>
      <c r="L2970">
        <v>5</v>
      </c>
      <c r="M2970">
        <v>17895</v>
      </c>
      <c r="N2970">
        <v>12502.289000000001</v>
      </c>
      <c r="O2970">
        <v>2500.4580000000001</v>
      </c>
      <c r="P2970">
        <v>119.3</v>
      </c>
      <c r="Q2970">
        <v>30</v>
      </c>
      <c r="R2970">
        <v>5392.7110000000002</v>
      </c>
      <c r="S2970">
        <v>2018</v>
      </c>
      <c r="T2970">
        <v>9</v>
      </c>
      <c r="U2970">
        <v>36</v>
      </c>
    </row>
    <row r="2971" spans="1:21" x14ac:dyDescent="0.3">
      <c r="A2971" s="5" t="s">
        <v>168</v>
      </c>
      <c r="B2971" s="5" t="s">
        <v>175</v>
      </c>
      <c r="C2971" s="5" t="s">
        <v>83</v>
      </c>
      <c r="D2971" s="5" t="s">
        <v>329</v>
      </c>
      <c r="E2971" s="5" t="s">
        <v>172</v>
      </c>
      <c r="F2971" s="6">
        <v>43347</v>
      </c>
      <c r="G2971" s="5" t="s">
        <v>148</v>
      </c>
      <c r="H2971" s="5" t="s">
        <v>209</v>
      </c>
      <c r="I2971">
        <v>43186</v>
      </c>
      <c r="J2971">
        <v>161</v>
      </c>
      <c r="K2971">
        <v>319.5</v>
      </c>
      <c r="L2971">
        <v>3</v>
      </c>
      <c r="M2971">
        <v>9585</v>
      </c>
      <c r="N2971">
        <v>7501.3729999999996</v>
      </c>
      <c r="O2971">
        <v>2500.4580000000001</v>
      </c>
      <c r="P2971">
        <v>106.5</v>
      </c>
      <c r="Q2971">
        <v>30</v>
      </c>
      <c r="R2971">
        <v>2083.627</v>
      </c>
      <c r="S2971">
        <v>2018</v>
      </c>
      <c r="T2971">
        <v>9</v>
      </c>
      <c r="U2971">
        <v>36</v>
      </c>
    </row>
    <row r="2972" spans="1:21" x14ac:dyDescent="0.3">
      <c r="A2972" s="5" t="s">
        <v>168</v>
      </c>
      <c r="B2972" s="5" t="s">
        <v>175</v>
      </c>
      <c r="C2972" s="5" t="s">
        <v>83</v>
      </c>
      <c r="D2972" s="5" t="s">
        <v>329</v>
      </c>
      <c r="E2972" s="5" t="s">
        <v>172</v>
      </c>
      <c r="F2972" s="6">
        <v>43347</v>
      </c>
      <c r="G2972" s="5" t="s">
        <v>148</v>
      </c>
      <c r="H2972" s="5" t="s">
        <v>311</v>
      </c>
      <c r="I2972">
        <v>43186</v>
      </c>
      <c r="J2972">
        <v>161</v>
      </c>
      <c r="K2972">
        <v>103</v>
      </c>
      <c r="L2972">
        <v>1</v>
      </c>
      <c r="M2972">
        <v>3193</v>
      </c>
      <c r="N2972">
        <v>2500.4580000000001</v>
      </c>
      <c r="O2972">
        <v>2500.4580000000001</v>
      </c>
      <c r="P2972">
        <v>103</v>
      </c>
      <c r="Q2972">
        <v>31</v>
      </c>
      <c r="R2972">
        <v>692.54200000000003</v>
      </c>
      <c r="S2972">
        <v>2018</v>
      </c>
      <c r="T2972">
        <v>9</v>
      </c>
      <c r="U2972">
        <v>36</v>
      </c>
    </row>
    <row r="2973" spans="1:21" x14ac:dyDescent="0.3">
      <c r="A2973" s="5" t="s">
        <v>168</v>
      </c>
      <c r="B2973" s="5" t="s">
        <v>175</v>
      </c>
      <c r="C2973" s="5" t="s">
        <v>83</v>
      </c>
      <c r="D2973" s="5" t="s">
        <v>329</v>
      </c>
      <c r="E2973" s="5" t="s">
        <v>172</v>
      </c>
      <c r="F2973" s="6">
        <v>43347</v>
      </c>
      <c r="G2973" s="5" t="s">
        <v>148</v>
      </c>
      <c r="H2973" s="5" t="s">
        <v>173</v>
      </c>
      <c r="I2973">
        <v>43186</v>
      </c>
      <c r="J2973">
        <v>161</v>
      </c>
      <c r="K2973">
        <v>570.5</v>
      </c>
      <c r="L2973">
        <v>5</v>
      </c>
      <c r="M2973">
        <v>20538</v>
      </c>
      <c r="N2973">
        <v>12502.289000000001</v>
      </c>
      <c r="O2973">
        <v>2500.4580000000001</v>
      </c>
      <c r="P2973">
        <v>114.1</v>
      </c>
      <c r="Q2973">
        <v>36</v>
      </c>
      <c r="R2973">
        <v>8035.7110000000002</v>
      </c>
      <c r="S2973">
        <v>2018</v>
      </c>
      <c r="T2973">
        <v>9</v>
      </c>
      <c r="U2973">
        <v>36</v>
      </c>
    </row>
    <row r="2974" spans="1:21" x14ac:dyDescent="0.3">
      <c r="A2974" s="5" t="s">
        <v>168</v>
      </c>
      <c r="B2974" s="5" t="s">
        <v>175</v>
      </c>
      <c r="C2974" s="5" t="s">
        <v>84</v>
      </c>
      <c r="D2974" s="5" t="s">
        <v>318</v>
      </c>
      <c r="E2974" s="5" t="s">
        <v>172</v>
      </c>
      <c r="F2974" s="6">
        <v>43347</v>
      </c>
      <c r="G2974" s="5" t="s">
        <v>148</v>
      </c>
      <c r="H2974" s="5" t="s">
        <v>178</v>
      </c>
      <c r="I2974">
        <v>43171</v>
      </c>
      <c r="J2974">
        <v>176</v>
      </c>
      <c r="K2974">
        <v>294.5</v>
      </c>
      <c r="L2974">
        <v>3</v>
      </c>
      <c r="M2974">
        <v>10013</v>
      </c>
      <c r="N2974">
        <v>7196.0219999999999</v>
      </c>
      <c r="O2974">
        <v>2398.674</v>
      </c>
      <c r="P2974">
        <v>98.166666666666671</v>
      </c>
      <c r="Q2974">
        <v>34</v>
      </c>
      <c r="R2974">
        <v>2816.9780000000001</v>
      </c>
      <c r="S2974">
        <v>2018</v>
      </c>
      <c r="T2974">
        <v>9</v>
      </c>
      <c r="U2974">
        <v>36</v>
      </c>
    </row>
    <row r="2975" spans="1:21" x14ac:dyDescent="0.3">
      <c r="A2975" s="5" t="s">
        <v>168</v>
      </c>
      <c r="B2975" s="5" t="s">
        <v>175</v>
      </c>
      <c r="C2975" s="5" t="s">
        <v>88</v>
      </c>
      <c r="D2975" s="5" t="s">
        <v>325</v>
      </c>
      <c r="E2975" s="5" t="s">
        <v>172</v>
      </c>
      <c r="F2975" s="6">
        <v>43347</v>
      </c>
      <c r="G2975" s="5" t="s">
        <v>148</v>
      </c>
      <c r="H2975" s="5" t="s">
        <v>173</v>
      </c>
      <c r="I2975">
        <v>43180</v>
      </c>
      <c r="J2975">
        <v>167</v>
      </c>
      <c r="K2975">
        <v>572</v>
      </c>
      <c r="L2975">
        <v>5</v>
      </c>
      <c r="M2975">
        <v>20592</v>
      </c>
      <c r="N2975">
        <v>12400.466</v>
      </c>
      <c r="O2975">
        <v>2480.0929999999998</v>
      </c>
      <c r="P2975">
        <v>114.4</v>
      </c>
      <c r="Q2975">
        <v>36</v>
      </c>
      <c r="R2975">
        <v>8191.5339999999997</v>
      </c>
      <c r="S2975">
        <v>2018</v>
      </c>
      <c r="T2975">
        <v>9</v>
      </c>
      <c r="U2975">
        <v>36</v>
      </c>
    </row>
    <row r="2976" spans="1:21" x14ac:dyDescent="0.3">
      <c r="A2976" s="5" t="s">
        <v>168</v>
      </c>
      <c r="B2976" s="5" t="s">
        <v>206</v>
      </c>
      <c r="C2976" s="5" t="s">
        <v>110</v>
      </c>
      <c r="D2976" s="5" t="s">
        <v>327</v>
      </c>
      <c r="E2976" s="5" t="s">
        <v>227</v>
      </c>
      <c r="F2976" s="6">
        <v>43347</v>
      </c>
      <c r="G2976" s="5" t="s">
        <v>148</v>
      </c>
      <c r="H2976" s="5" t="s">
        <v>200</v>
      </c>
      <c r="I2976">
        <v>43223</v>
      </c>
      <c r="J2976">
        <v>124</v>
      </c>
      <c r="K2976">
        <v>-435</v>
      </c>
      <c r="L2976">
        <v>-3</v>
      </c>
      <c r="M2976">
        <v>-14790</v>
      </c>
      <c r="N2976">
        <v>-4432.4560000000001</v>
      </c>
      <c r="O2976">
        <v>-1477.4849999999999</v>
      </c>
      <c r="P2976">
        <v>145</v>
      </c>
      <c r="Q2976">
        <v>34</v>
      </c>
      <c r="R2976">
        <v>-10357.544</v>
      </c>
      <c r="S2976">
        <v>2018</v>
      </c>
      <c r="T2976">
        <v>9</v>
      </c>
      <c r="U2976">
        <v>36</v>
      </c>
    </row>
    <row r="2977" spans="1:21" x14ac:dyDescent="0.3">
      <c r="A2977" s="5" t="s">
        <v>168</v>
      </c>
      <c r="B2977" s="5" t="s">
        <v>206</v>
      </c>
      <c r="C2977" s="5" t="s">
        <v>116</v>
      </c>
      <c r="D2977" s="5" t="s">
        <v>324</v>
      </c>
      <c r="E2977" s="5" t="s">
        <v>172</v>
      </c>
      <c r="F2977" s="6">
        <v>43347</v>
      </c>
      <c r="G2977" s="5" t="s">
        <v>148</v>
      </c>
      <c r="H2977" s="5" t="s">
        <v>264</v>
      </c>
      <c r="I2977">
        <v>43161</v>
      </c>
      <c r="J2977">
        <v>186</v>
      </c>
      <c r="K2977">
        <v>1966</v>
      </c>
      <c r="L2977">
        <v>16</v>
      </c>
      <c r="M2977">
        <v>66844</v>
      </c>
      <c r="N2977">
        <v>44998.156000000003</v>
      </c>
      <c r="O2977">
        <v>2812.3850000000002</v>
      </c>
      <c r="P2977">
        <v>122.875</v>
      </c>
      <c r="Q2977">
        <v>34</v>
      </c>
      <c r="R2977">
        <v>21845.844000000001</v>
      </c>
      <c r="S2977">
        <v>2018</v>
      </c>
      <c r="T2977">
        <v>9</v>
      </c>
      <c r="U2977">
        <v>36</v>
      </c>
    </row>
    <row r="2978" spans="1:21" x14ac:dyDescent="0.3">
      <c r="A2978" s="5" t="s">
        <v>168</v>
      </c>
      <c r="B2978" s="5" t="s">
        <v>206</v>
      </c>
      <c r="C2978" s="5" t="s">
        <v>117</v>
      </c>
      <c r="D2978" s="5" t="s">
        <v>322</v>
      </c>
      <c r="E2978" s="5" t="s">
        <v>172</v>
      </c>
      <c r="F2978" s="6">
        <v>43347</v>
      </c>
      <c r="G2978" s="5" t="s">
        <v>148</v>
      </c>
      <c r="H2978" s="5" t="s">
        <v>305</v>
      </c>
      <c r="I2978">
        <v>43150</v>
      </c>
      <c r="J2978">
        <v>197</v>
      </c>
      <c r="K2978">
        <v>1323</v>
      </c>
      <c r="L2978">
        <v>10</v>
      </c>
      <c r="M2978">
        <v>44982</v>
      </c>
      <c r="N2978">
        <v>28534.403999999999</v>
      </c>
      <c r="O2978">
        <v>2853.44</v>
      </c>
      <c r="P2978">
        <v>132.30000000000001</v>
      </c>
      <c r="Q2978">
        <v>34</v>
      </c>
      <c r="R2978">
        <v>16447.596000000001</v>
      </c>
      <c r="S2978">
        <v>2018</v>
      </c>
      <c r="T2978">
        <v>9</v>
      </c>
      <c r="U2978">
        <v>36</v>
      </c>
    </row>
    <row r="2979" spans="1:21" x14ac:dyDescent="0.3">
      <c r="A2979" s="5" t="s">
        <v>168</v>
      </c>
      <c r="B2979" s="5" t="s">
        <v>206</v>
      </c>
      <c r="C2979" s="5" t="s">
        <v>117</v>
      </c>
      <c r="D2979" s="5" t="s">
        <v>322</v>
      </c>
      <c r="E2979" s="5" t="s">
        <v>172</v>
      </c>
      <c r="F2979" s="6">
        <v>43347</v>
      </c>
      <c r="G2979" s="5" t="s">
        <v>148</v>
      </c>
      <c r="H2979" s="5" t="s">
        <v>200</v>
      </c>
      <c r="I2979">
        <v>43150</v>
      </c>
      <c r="J2979">
        <v>197</v>
      </c>
      <c r="K2979">
        <v>435</v>
      </c>
      <c r="L2979">
        <v>3</v>
      </c>
      <c r="M2979">
        <v>14790</v>
      </c>
      <c r="N2979">
        <v>5706.8810000000003</v>
      </c>
      <c r="O2979">
        <v>1902.2940000000001</v>
      </c>
      <c r="P2979">
        <v>145</v>
      </c>
      <c r="Q2979">
        <v>34</v>
      </c>
      <c r="R2979">
        <v>9083.1190000000006</v>
      </c>
      <c r="S2979">
        <v>2018</v>
      </c>
      <c r="T2979">
        <v>9</v>
      </c>
      <c r="U2979">
        <v>36</v>
      </c>
    </row>
    <row r="2980" spans="1:21" x14ac:dyDescent="0.3">
      <c r="A2980" s="5" t="s">
        <v>168</v>
      </c>
      <c r="B2980" s="5" t="s">
        <v>175</v>
      </c>
      <c r="C2980" s="5" t="s">
        <v>88</v>
      </c>
      <c r="D2980" s="5" t="s">
        <v>325</v>
      </c>
      <c r="E2980" s="5" t="s">
        <v>172</v>
      </c>
      <c r="F2980" s="6">
        <v>43348</v>
      </c>
      <c r="G2980" s="5" t="s">
        <v>148</v>
      </c>
      <c r="H2980" s="5" t="s">
        <v>201</v>
      </c>
      <c r="I2980">
        <v>43180</v>
      </c>
      <c r="J2980">
        <v>168</v>
      </c>
      <c r="K2980">
        <v>240</v>
      </c>
      <c r="L2980">
        <v>2</v>
      </c>
      <c r="M2980">
        <v>8040</v>
      </c>
      <c r="N2980">
        <v>5282.9610000000002</v>
      </c>
      <c r="O2980">
        <v>2641.4810000000002</v>
      </c>
      <c r="P2980">
        <v>120</v>
      </c>
      <c r="Q2980">
        <v>33.5</v>
      </c>
      <c r="R2980">
        <v>2757.0390000000002</v>
      </c>
      <c r="S2980">
        <v>2018</v>
      </c>
      <c r="T2980">
        <v>9</v>
      </c>
      <c r="U2980">
        <v>36</v>
      </c>
    </row>
    <row r="2981" spans="1:21" x14ac:dyDescent="0.3">
      <c r="A2981" s="5" t="s">
        <v>168</v>
      </c>
      <c r="B2981" s="5" t="s">
        <v>175</v>
      </c>
      <c r="C2981" s="5" t="s">
        <v>88</v>
      </c>
      <c r="D2981" s="5" t="s">
        <v>325</v>
      </c>
      <c r="E2981" s="5" t="s">
        <v>172</v>
      </c>
      <c r="F2981" s="6">
        <v>43348</v>
      </c>
      <c r="G2981" s="5" t="s">
        <v>148</v>
      </c>
      <c r="H2981" s="5" t="s">
        <v>203</v>
      </c>
      <c r="I2981">
        <v>43180</v>
      </c>
      <c r="J2981">
        <v>168</v>
      </c>
      <c r="K2981">
        <v>104</v>
      </c>
      <c r="L2981">
        <v>1</v>
      </c>
      <c r="M2981">
        <v>3484</v>
      </c>
      <c r="N2981">
        <v>2641.4810000000002</v>
      </c>
      <c r="O2981">
        <v>2641.4810000000002</v>
      </c>
      <c r="P2981">
        <v>104</v>
      </c>
      <c r="Q2981">
        <v>33.5</v>
      </c>
      <c r="R2981">
        <v>842.51900000000001</v>
      </c>
      <c r="S2981">
        <v>2018</v>
      </c>
      <c r="T2981">
        <v>9</v>
      </c>
      <c r="U2981">
        <v>36</v>
      </c>
    </row>
    <row r="2982" spans="1:21" x14ac:dyDescent="0.3">
      <c r="A2982" s="5" t="s">
        <v>168</v>
      </c>
      <c r="B2982" s="5" t="s">
        <v>175</v>
      </c>
      <c r="C2982" s="5" t="s">
        <v>88</v>
      </c>
      <c r="D2982" s="5" t="s">
        <v>325</v>
      </c>
      <c r="E2982" s="5" t="s">
        <v>172</v>
      </c>
      <c r="F2982" s="6">
        <v>43348</v>
      </c>
      <c r="G2982" s="5" t="s">
        <v>148</v>
      </c>
      <c r="H2982" s="5" t="s">
        <v>204</v>
      </c>
      <c r="I2982">
        <v>43180</v>
      </c>
      <c r="J2982">
        <v>168</v>
      </c>
      <c r="K2982">
        <v>332</v>
      </c>
      <c r="L2982">
        <v>3</v>
      </c>
      <c r="M2982">
        <v>11122</v>
      </c>
      <c r="N2982">
        <v>7924.442</v>
      </c>
      <c r="O2982">
        <v>2641.4810000000002</v>
      </c>
      <c r="P2982">
        <v>110.66666666666667</v>
      </c>
      <c r="Q2982">
        <v>33.5</v>
      </c>
      <c r="R2982">
        <v>3197.558</v>
      </c>
      <c r="S2982">
        <v>2018</v>
      </c>
      <c r="T2982">
        <v>9</v>
      </c>
      <c r="U2982">
        <v>36</v>
      </c>
    </row>
    <row r="2983" spans="1:21" x14ac:dyDescent="0.3">
      <c r="A2983" s="5" t="s">
        <v>168</v>
      </c>
      <c r="B2983" s="5" t="s">
        <v>175</v>
      </c>
      <c r="C2983" s="5" t="s">
        <v>88</v>
      </c>
      <c r="D2983" s="5" t="s">
        <v>325</v>
      </c>
      <c r="E2983" s="5" t="s">
        <v>172</v>
      </c>
      <c r="F2983" s="6">
        <v>43348</v>
      </c>
      <c r="G2983" s="5" t="s">
        <v>148</v>
      </c>
      <c r="H2983" s="5" t="s">
        <v>230</v>
      </c>
      <c r="I2983">
        <v>43180</v>
      </c>
      <c r="J2983">
        <v>168</v>
      </c>
      <c r="K2983">
        <v>1699</v>
      </c>
      <c r="L2983">
        <v>15</v>
      </c>
      <c r="M2983">
        <v>56067</v>
      </c>
      <c r="N2983">
        <v>39622.21</v>
      </c>
      <c r="O2983">
        <v>2641.4810000000002</v>
      </c>
      <c r="P2983">
        <v>113.26666666666667</v>
      </c>
      <c r="Q2983">
        <v>33</v>
      </c>
      <c r="R2983">
        <v>16444.79</v>
      </c>
      <c r="S2983">
        <v>2018</v>
      </c>
      <c r="T2983">
        <v>9</v>
      </c>
      <c r="U2983">
        <v>36</v>
      </c>
    </row>
    <row r="2984" spans="1:21" x14ac:dyDescent="0.3">
      <c r="A2984" s="5" t="s">
        <v>168</v>
      </c>
      <c r="B2984" s="5" t="s">
        <v>175</v>
      </c>
      <c r="C2984" s="5" t="s">
        <v>88</v>
      </c>
      <c r="D2984" s="5" t="s">
        <v>325</v>
      </c>
      <c r="E2984" s="5" t="s">
        <v>172</v>
      </c>
      <c r="F2984" s="6">
        <v>43348</v>
      </c>
      <c r="G2984" s="5" t="s">
        <v>148</v>
      </c>
      <c r="H2984" s="5" t="s">
        <v>221</v>
      </c>
      <c r="I2984">
        <v>43180</v>
      </c>
      <c r="J2984">
        <v>168</v>
      </c>
      <c r="K2984">
        <v>100</v>
      </c>
      <c r="L2984">
        <v>1</v>
      </c>
      <c r="M2984">
        <v>3350</v>
      </c>
      <c r="N2984">
        <v>2641.4810000000002</v>
      </c>
      <c r="O2984">
        <v>2641.4810000000002</v>
      </c>
      <c r="P2984">
        <v>100</v>
      </c>
      <c r="Q2984">
        <v>33.5</v>
      </c>
      <c r="R2984">
        <v>708.51900000000001</v>
      </c>
      <c r="S2984">
        <v>2018</v>
      </c>
      <c r="T2984">
        <v>9</v>
      </c>
      <c r="U2984">
        <v>36</v>
      </c>
    </row>
    <row r="2985" spans="1:21" x14ac:dyDescent="0.3">
      <c r="A2985" s="5" t="s">
        <v>168</v>
      </c>
      <c r="B2985" s="5" t="s">
        <v>175</v>
      </c>
      <c r="C2985" s="5" t="s">
        <v>88</v>
      </c>
      <c r="D2985" s="5" t="s">
        <v>325</v>
      </c>
      <c r="E2985" s="5" t="s">
        <v>172</v>
      </c>
      <c r="F2985" s="6">
        <v>43348</v>
      </c>
      <c r="G2985" s="5" t="s">
        <v>148</v>
      </c>
      <c r="H2985" s="5" t="s">
        <v>205</v>
      </c>
      <c r="I2985">
        <v>43180</v>
      </c>
      <c r="J2985">
        <v>168</v>
      </c>
      <c r="K2985">
        <v>315</v>
      </c>
      <c r="L2985">
        <v>3</v>
      </c>
      <c r="M2985">
        <v>10552.5</v>
      </c>
      <c r="N2985">
        <v>7924.442</v>
      </c>
      <c r="O2985">
        <v>2641.4810000000002</v>
      </c>
      <c r="P2985">
        <v>105</v>
      </c>
      <c r="Q2985">
        <v>33.5</v>
      </c>
      <c r="R2985">
        <v>2628.058</v>
      </c>
      <c r="S2985">
        <v>2018</v>
      </c>
      <c r="T2985">
        <v>9</v>
      </c>
      <c r="U2985">
        <v>36</v>
      </c>
    </row>
    <row r="2986" spans="1:21" x14ac:dyDescent="0.3">
      <c r="A2986" s="5" t="s">
        <v>168</v>
      </c>
      <c r="B2986" s="5" t="s">
        <v>175</v>
      </c>
      <c r="C2986" s="5" t="s">
        <v>88</v>
      </c>
      <c r="D2986" s="5" t="s">
        <v>325</v>
      </c>
      <c r="E2986" s="5" t="s">
        <v>172</v>
      </c>
      <c r="F2986" s="6">
        <v>43348</v>
      </c>
      <c r="G2986" s="5" t="s">
        <v>148</v>
      </c>
      <c r="H2986" s="5" t="s">
        <v>216</v>
      </c>
      <c r="I2986">
        <v>43180</v>
      </c>
      <c r="J2986">
        <v>168</v>
      </c>
      <c r="K2986">
        <v>204</v>
      </c>
      <c r="L2986">
        <v>2</v>
      </c>
      <c r="M2986">
        <v>6834</v>
      </c>
      <c r="N2986">
        <v>5282.9610000000002</v>
      </c>
      <c r="O2986">
        <v>2641.4810000000002</v>
      </c>
      <c r="P2986">
        <v>102</v>
      </c>
      <c r="Q2986">
        <v>33.5</v>
      </c>
      <c r="R2986">
        <v>1551.039</v>
      </c>
      <c r="S2986">
        <v>2018</v>
      </c>
      <c r="T2986">
        <v>9</v>
      </c>
      <c r="U2986">
        <v>36</v>
      </c>
    </row>
    <row r="2987" spans="1:21" x14ac:dyDescent="0.3">
      <c r="A2987" s="5" t="s">
        <v>168</v>
      </c>
      <c r="B2987" s="5" t="s">
        <v>175</v>
      </c>
      <c r="C2987" s="5" t="s">
        <v>88</v>
      </c>
      <c r="D2987" s="5" t="s">
        <v>325</v>
      </c>
      <c r="E2987" s="5" t="s">
        <v>172</v>
      </c>
      <c r="F2987" s="6">
        <v>43348</v>
      </c>
      <c r="G2987" s="5" t="s">
        <v>148</v>
      </c>
      <c r="H2987" s="5" t="s">
        <v>222</v>
      </c>
      <c r="I2987">
        <v>43180</v>
      </c>
      <c r="J2987">
        <v>168</v>
      </c>
      <c r="K2987">
        <v>106</v>
      </c>
      <c r="L2987">
        <v>1</v>
      </c>
      <c r="M2987">
        <v>3551</v>
      </c>
      <c r="N2987">
        <v>2641.4810000000002</v>
      </c>
      <c r="O2987">
        <v>2641.4810000000002</v>
      </c>
      <c r="P2987">
        <v>106</v>
      </c>
      <c r="Q2987">
        <v>33.5</v>
      </c>
      <c r="R2987">
        <v>909.51900000000001</v>
      </c>
      <c r="S2987">
        <v>2018</v>
      </c>
      <c r="T2987">
        <v>9</v>
      </c>
      <c r="U2987">
        <v>36</v>
      </c>
    </row>
    <row r="2988" spans="1:21" x14ac:dyDescent="0.3">
      <c r="A2988" s="5" t="s">
        <v>168</v>
      </c>
      <c r="B2988" s="5" t="s">
        <v>175</v>
      </c>
      <c r="C2988" s="5" t="s">
        <v>88</v>
      </c>
      <c r="D2988" s="5" t="s">
        <v>325</v>
      </c>
      <c r="E2988" s="5" t="s">
        <v>172</v>
      </c>
      <c r="F2988" s="6">
        <v>43348</v>
      </c>
      <c r="G2988" s="5" t="s">
        <v>148</v>
      </c>
      <c r="H2988" s="5" t="s">
        <v>181</v>
      </c>
      <c r="I2988">
        <v>43180</v>
      </c>
      <c r="J2988">
        <v>168</v>
      </c>
      <c r="K2988">
        <v>101</v>
      </c>
      <c r="L2988">
        <v>1</v>
      </c>
      <c r="M2988">
        <v>3383.5</v>
      </c>
      <c r="N2988">
        <v>2641.4810000000002</v>
      </c>
      <c r="O2988">
        <v>2641.4810000000002</v>
      </c>
      <c r="P2988">
        <v>101</v>
      </c>
      <c r="Q2988">
        <v>33.5</v>
      </c>
      <c r="R2988">
        <v>742.01900000000001</v>
      </c>
      <c r="S2988">
        <v>2018</v>
      </c>
      <c r="T2988">
        <v>9</v>
      </c>
      <c r="U2988">
        <v>36</v>
      </c>
    </row>
    <row r="2989" spans="1:21" x14ac:dyDescent="0.3">
      <c r="A2989" s="5" t="s">
        <v>168</v>
      </c>
      <c r="B2989" s="5" t="s">
        <v>175</v>
      </c>
      <c r="C2989" s="5" t="s">
        <v>88</v>
      </c>
      <c r="D2989" s="5" t="s">
        <v>325</v>
      </c>
      <c r="E2989" s="5" t="s">
        <v>172</v>
      </c>
      <c r="F2989" s="6">
        <v>43348</v>
      </c>
      <c r="G2989" s="5" t="s">
        <v>148</v>
      </c>
      <c r="H2989" s="5" t="s">
        <v>182</v>
      </c>
      <c r="I2989">
        <v>43180</v>
      </c>
      <c r="J2989">
        <v>168</v>
      </c>
      <c r="K2989">
        <v>102</v>
      </c>
      <c r="L2989">
        <v>1</v>
      </c>
      <c r="M2989">
        <v>3417</v>
      </c>
      <c r="N2989">
        <v>2641.4810000000002</v>
      </c>
      <c r="O2989">
        <v>2641.4810000000002</v>
      </c>
      <c r="P2989">
        <v>102</v>
      </c>
      <c r="Q2989">
        <v>33.5</v>
      </c>
      <c r="R2989">
        <v>775.51900000000001</v>
      </c>
      <c r="S2989">
        <v>2018</v>
      </c>
      <c r="T2989">
        <v>9</v>
      </c>
      <c r="U2989">
        <v>36</v>
      </c>
    </row>
    <row r="2990" spans="1:21" x14ac:dyDescent="0.3">
      <c r="A2990" s="5" t="s">
        <v>168</v>
      </c>
      <c r="B2990" s="5" t="s">
        <v>175</v>
      </c>
      <c r="C2990" s="5" t="s">
        <v>88</v>
      </c>
      <c r="D2990" s="5" t="s">
        <v>325</v>
      </c>
      <c r="E2990" s="5" t="s">
        <v>172</v>
      </c>
      <c r="F2990" s="6">
        <v>43348</v>
      </c>
      <c r="G2990" s="5" t="s">
        <v>148</v>
      </c>
      <c r="H2990" s="5" t="s">
        <v>238</v>
      </c>
      <c r="I2990">
        <v>43180</v>
      </c>
      <c r="J2990">
        <v>168</v>
      </c>
      <c r="K2990">
        <v>304</v>
      </c>
      <c r="L2990">
        <v>3</v>
      </c>
      <c r="M2990">
        <v>10184</v>
      </c>
      <c r="N2990">
        <v>7924.442</v>
      </c>
      <c r="O2990">
        <v>2641.4810000000002</v>
      </c>
      <c r="P2990">
        <v>101.33333333333333</v>
      </c>
      <c r="Q2990">
        <v>33.5</v>
      </c>
      <c r="R2990">
        <v>2259.558</v>
      </c>
      <c r="S2990">
        <v>2018</v>
      </c>
      <c r="T2990">
        <v>9</v>
      </c>
      <c r="U2990">
        <v>36</v>
      </c>
    </row>
    <row r="2991" spans="1:21" x14ac:dyDescent="0.3">
      <c r="A2991" s="5" t="s">
        <v>168</v>
      </c>
      <c r="B2991" s="5" t="s">
        <v>175</v>
      </c>
      <c r="C2991" s="5" t="s">
        <v>88</v>
      </c>
      <c r="D2991" s="5" t="s">
        <v>325</v>
      </c>
      <c r="E2991" s="5" t="s">
        <v>172</v>
      </c>
      <c r="F2991" s="6">
        <v>43348</v>
      </c>
      <c r="G2991" s="5" t="s">
        <v>148</v>
      </c>
      <c r="H2991" s="5" t="s">
        <v>184</v>
      </c>
      <c r="I2991">
        <v>43180</v>
      </c>
      <c r="J2991">
        <v>168</v>
      </c>
      <c r="K2991">
        <v>1527</v>
      </c>
      <c r="L2991">
        <v>13</v>
      </c>
      <c r="M2991">
        <v>50391</v>
      </c>
      <c r="N2991">
        <v>34339.248</v>
      </c>
      <c r="O2991">
        <v>2641.4810000000002</v>
      </c>
      <c r="P2991">
        <v>117.46153846153847</v>
      </c>
      <c r="Q2991">
        <v>33</v>
      </c>
      <c r="R2991">
        <v>16051.752</v>
      </c>
      <c r="S2991">
        <v>2018</v>
      </c>
      <c r="T2991">
        <v>9</v>
      </c>
      <c r="U2991">
        <v>36</v>
      </c>
    </row>
    <row r="2992" spans="1:21" x14ac:dyDescent="0.3">
      <c r="A2992" s="5" t="s">
        <v>168</v>
      </c>
      <c r="B2992" s="5" t="s">
        <v>175</v>
      </c>
      <c r="C2992" s="5" t="s">
        <v>88</v>
      </c>
      <c r="D2992" s="5" t="s">
        <v>325</v>
      </c>
      <c r="E2992" s="5" t="s">
        <v>172</v>
      </c>
      <c r="F2992" s="6">
        <v>43348</v>
      </c>
      <c r="G2992" s="5" t="s">
        <v>148</v>
      </c>
      <c r="H2992" s="5" t="s">
        <v>185</v>
      </c>
      <c r="I2992">
        <v>43180</v>
      </c>
      <c r="J2992">
        <v>168</v>
      </c>
      <c r="K2992">
        <v>300</v>
      </c>
      <c r="L2992">
        <v>3</v>
      </c>
      <c r="M2992">
        <v>10050</v>
      </c>
      <c r="N2992">
        <v>7924.442</v>
      </c>
      <c r="O2992">
        <v>2641.4810000000002</v>
      </c>
      <c r="P2992">
        <v>100</v>
      </c>
      <c r="Q2992">
        <v>33.5</v>
      </c>
      <c r="R2992">
        <v>2125.558</v>
      </c>
      <c r="S2992">
        <v>2018</v>
      </c>
      <c r="T2992">
        <v>9</v>
      </c>
      <c r="U2992">
        <v>36</v>
      </c>
    </row>
    <row r="2993" spans="1:21" x14ac:dyDescent="0.3">
      <c r="A2993" s="5" t="s">
        <v>168</v>
      </c>
      <c r="B2993" s="5" t="s">
        <v>206</v>
      </c>
      <c r="C2993" s="5" t="s">
        <v>111</v>
      </c>
      <c r="D2993" s="5" t="s">
        <v>328</v>
      </c>
      <c r="E2993" s="5" t="s">
        <v>227</v>
      </c>
      <c r="F2993" s="6">
        <v>43349</v>
      </c>
      <c r="G2993" s="5" t="s">
        <v>148</v>
      </c>
      <c r="H2993" s="5" t="s">
        <v>264</v>
      </c>
      <c r="I2993">
        <v>43173</v>
      </c>
      <c r="J2993">
        <v>176</v>
      </c>
      <c r="K2993">
        <v>-1966</v>
      </c>
      <c r="L2993">
        <v>-16</v>
      </c>
      <c r="M2993">
        <v>-66844</v>
      </c>
      <c r="N2993">
        <v>-33890.286</v>
      </c>
      <c r="O2993">
        <v>-2118.143</v>
      </c>
      <c r="P2993">
        <v>122.875</v>
      </c>
      <c r="Q2993">
        <v>34</v>
      </c>
      <c r="R2993">
        <v>-32953.714</v>
      </c>
      <c r="S2993">
        <v>2018</v>
      </c>
      <c r="T2993">
        <v>9</v>
      </c>
      <c r="U2993">
        <v>36</v>
      </c>
    </row>
    <row r="2994" spans="1:21" x14ac:dyDescent="0.3">
      <c r="A2994" s="5" t="s">
        <v>168</v>
      </c>
      <c r="B2994" s="5" t="s">
        <v>175</v>
      </c>
      <c r="C2994" s="5" t="s">
        <v>79</v>
      </c>
      <c r="D2994" s="5" t="s">
        <v>330</v>
      </c>
      <c r="E2994" s="5" t="s">
        <v>172</v>
      </c>
      <c r="F2994" s="6">
        <v>43351</v>
      </c>
      <c r="G2994" s="5" t="s">
        <v>148</v>
      </c>
      <c r="H2994" s="5" t="s">
        <v>173</v>
      </c>
      <c r="I2994">
        <v>43215</v>
      </c>
      <c r="J2994">
        <v>136</v>
      </c>
      <c r="K2994">
        <v>80</v>
      </c>
      <c r="L2994">
        <v>1</v>
      </c>
      <c r="M2994">
        <v>2800</v>
      </c>
      <c r="N2994">
        <v>2022.222</v>
      </c>
      <c r="O2994">
        <v>2022.222</v>
      </c>
      <c r="P2994">
        <v>80</v>
      </c>
      <c r="Q2994">
        <v>35</v>
      </c>
      <c r="R2994">
        <v>777.77800000000002</v>
      </c>
      <c r="S2994">
        <v>2018</v>
      </c>
      <c r="T2994">
        <v>9</v>
      </c>
      <c r="U2994">
        <v>36</v>
      </c>
    </row>
    <row r="2995" spans="1:21" x14ac:dyDescent="0.3">
      <c r="A2995" s="5" t="s">
        <v>168</v>
      </c>
      <c r="B2995" s="5" t="s">
        <v>175</v>
      </c>
      <c r="C2995" s="5" t="s">
        <v>88</v>
      </c>
      <c r="D2995" s="5" t="s">
        <v>325</v>
      </c>
      <c r="E2995" s="5" t="s">
        <v>172</v>
      </c>
      <c r="F2995" s="6">
        <v>43351</v>
      </c>
      <c r="G2995" s="5" t="s">
        <v>148</v>
      </c>
      <c r="H2995" s="5" t="s">
        <v>229</v>
      </c>
      <c r="I2995">
        <v>43180</v>
      </c>
      <c r="J2995">
        <v>171</v>
      </c>
      <c r="K2995">
        <v>908.5</v>
      </c>
      <c r="L2995">
        <v>8</v>
      </c>
      <c r="M2995">
        <v>29980.5</v>
      </c>
      <c r="N2995">
        <v>21131.845000000001</v>
      </c>
      <c r="O2995">
        <v>2641.4810000000002</v>
      </c>
      <c r="P2995">
        <v>113.5625</v>
      </c>
      <c r="Q2995">
        <v>33</v>
      </c>
      <c r="R2995">
        <v>8848.6550000000007</v>
      </c>
      <c r="S2995">
        <v>2018</v>
      </c>
      <c r="T2995">
        <v>9</v>
      </c>
      <c r="U2995">
        <v>36</v>
      </c>
    </row>
    <row r="2996" spans="1:21" x14ac:dyDescent="0.3">
      <c r="A2996" s="5" t="s">
        <v>168</v>
      </c>
      <c r="B2996" s="5" t="s">
        <v>175</v>
      </c>
      <c r="C2996" s="5" t="s">
        <v>88</v>
      </c>
      <c r="D2996" s="5" t="s">
        <v>325</v>
      </c>
      <c r="E2996" s="5" t="s">
        <v>172</v>
      </c>
      <c r="F2996" s="6">
        <v>43351</v>
      </c>
      <c r="G2996" s="5" t="s">
        <v>148</v>
      </c>
      <c r="H2996" s="5" t="s">
        <v>194</v>
      </c>
      <c r="I2996">
        <v>43180</v>
      </c>
      <c r="J2996">
        <v>171</v>
      </c>
      <c r="K2996">
        <v>254</v>
      </c>
      <c r="L2996">
        <v>2</v>
      </c>
      <c r="M2996">
        <v>8382</v>
      </c>
      <c r="N2996">
        <v>5282.9610000000002</v>
      </c>
      <c r="O2996">
        <v>2641.4810000000002</v>
      </c>
      <c r="P2996">
        <v>127</v>
      </c>
      <c r="Q2996">
        <v>33</v>
      </c>
      <c r="R2996">
        <v>3099.0390000000002</v>
      </c>
      <c r="S2996">
        <v>2018</v>
      </c>
      <c r="T2996">
        <v>9</v>
      </c>
      <c r="U2996">
        <v>36</v>
      </c>
    </row>
    <row r="2997" spans="1:21" x14ac:dyDescent="0.3">
      <c r="A2997" s="5" t="s">
        <v>168</v>
      </c>
      <c r="B2997" s="5" t="s">
        <v>206</v>
      </c>
      <c r="C2997" s="5" t="s">
        <v>111</v>
      </c>
      <c r="D2997" s="5" t="s">
        <v>328</v>
      </c>
      <c r="E2997" s="5" t="s">
        <v>172</v>
      </c>
      <c r="F2997" s="6">
        <v>43351</v>
      </c>
      <c r="G2997" s="5" t="s">
        <v>148</v>
      </c>
      <c r="H2997" s="5" t="s">
        <v>266</v>
      </c>
      <c r="I2997">
        <v>43173</v>
      </c>
      <c r="J2997">
        <v>178</v>
      </c>
      <c r="K2997">
        <v>5043.2</v>
      </c>
      <c r="L2997">
        <v>40</v>
      </c>
      <c r="M2997">
        <v>151296</v>
      </c>
      <c r="N2997">
        <v>114651.04399999999</v>
      </c>
      <c r="O2997">
        <v>2866.2759999999998</v>
      </c>
      <c r="P2997">
        <v>126.08</v>
      </c>
      <c r="Q2997">
        <v>30</v>
      </c>
      <c r="R2997">
        <v>36644.955999999998</v>
      </c>
      <c r="S2997">
        <v>2018</v>
      </c>
      <c r="T2997">
        <v>9</v>
      </c>
      <c r="U2997">
        <v>36</v>
      </c>
    </row>
    <row r="2998" spans="1:21" x14ac:dyDescent="0.3">
      <c r="A2998" s="5" t="s">
        <v>168</v>
      </c>
      <c r="B2998" s="5" t="s">
        <v>206</v>
      </c>
      <c r="C2998" s="5" t="s">
        <v>111</v>
      </c>
      <c r="D2998" s="5" t="s">
        <v>328</v>
      </c>
      <c r="E2998" s="5" t="s">
        <v>172</v>
      </c>
      <c r="F2998" s="6">
        <v>43351</v>
      </c>
      <c r="G2998" s="5" t="s">
        <v>148</v>
      </c>
      <c r="H2998" s="5" t="s">
        <v>178</v>
      </c>
      <c r="I2998">
        <v>43173</v>
      </c>
      <c r="J2998">
        <v>178</v>
      </c>
      <c r="K2998">
        <v>342.2</v>
      </c>
      <c r="L2998">
        <v>3</v>
      </c>
      <c r="M2998">
        <v>11292.6</v>
      </c>
      <c r="N2998">
        <v>8598.8279999999995</v>
      </c>
      <c r="O2998">
        <v>2866.2759999999998</v>
      </c>
      <c r="P2998">
        <v>114.06666666666666</v>
      </c>
      <c r="Q2998">
        <v>33</v>
      </c>
      <c r="R2998">
        <v>2693.7719999999999</v>
      </c>
      <c r="S2998">
        <v>2018</v>
      </c>
      <c r="T2998">
        <v>9</v>
      </c>
      <c r="U2998">
        <v>36</v>
      </c>
    </row>
    <row r="2999" spans="1:21" x14ac:dyDescent="0.3">
      <c r="A2999" s="5" t="s">
        <v>168</v>
      </c>
      <c r="B2999" s="5" t="s">
        <v>206</v>
      </c>
      <c r="C2999" s="5" t="s">
        <v>111</v>
      </c>
      <c r="D2999" s="5" t="s">
        <v>328</v>
      </c>
      <c r="E2999" s="5" t="s">
        <v>172</v>
      </c>
      <c r="F2999" s="6">
        <v>43351</v>
      </c>
      <c r="G2999" s="5" t="s">
        <v>148</v>
      </c>
      <c r="H2999" s="5" t="s">
        <v>197</v>
      </c>
      <c r="I2999">
        <v>43173</v>
      </c>
      <c r="J2999">
        <v>178</v>
      </c>
      <c r="K2999">
        <v>740.4</v>
      </c>
      <c r="L2999">
        <v>6</v>
      </c>
      <c r="M2999">
        <v>24426.6</v>
      </c>
      <c r="N2999">
        <v>17197.656999999999</v>
      </c>
      <c r="O2999">
        <v>2866.2759999999998</v>
      </c>
      <c r="P2999">
        <v>123.39999999999999</v>
      </c>
      <c r="Q2999">
        <v>32.991100000000003</v>
      </c>
      <c r="R2999">
        <v>7228.9430000000002</v>
      </c>
      <c r="S2999">
        <v>2018</v>
      </c>
      <c r="T2999">
        <v>9</v>
      </c>
      <c r="U2999">
        <v>36</v>
      </c>
    </row>
    <row r="3000" spans="1:21" x14ac:dyDescent="0.3">
      <c r="A3000" s="5" t="s">
        <v>168</v>
      </c>
      <c r="B3000" s="5" t="s">
        <v>206</v>
      </c>
      <c r="C3000" s="5" t="s">
        <v>111</v>
      </c>
      <c r="D3000" s="5" t="s">
        <v>328</v>
      </c>
      <c r="E3000" s="5" t="s">
        <v>172</v>
      </c>
      <c r="F3000" s="6">
        <v>43351</v>
      </c>
      <c r="G3000" s="5" t="s">
        <v>148</v>
      </c>
      <c r="H3000" s="5" t="s">
        <v>173</v>
      </c>
      <c r="I3000">
        <v>43173</v>
      </c>
      <c r="J3000">
        <v>178</v>
      </c>
      <c r="K3000">
        <v>1177.2</v>
      </c>
      <c r="L3000">
        <v>10</v>
      </c>
      <c r="M3000">
        <v>41202</v>
      </c>
      <c r="N3000">
        <v>28662.760999999999</v>
      </c>
      <c r="O3000">
        <v>2866.2759999999998</v>
      </c>
      <c r="P3000">
        <v>117.72</v>
      </c>
      <c r="Q3000">
        <v>35</v>
      </c>
      <c r="R3000">
        <v>12539.239</v>
      </c>
      <c r="S3000">
        <v>2018</v>
      </c>
      <c r="T3000">
        <v>9</v>
      </c>
      <c r="U3000">
        <v>36</v>
      </c>
    </row>
    <row r="3001" spans="1:21" x14ac:dyDescent="0.3">
      <c r="A3001" s="5" t="s">
        <v>168</v>
      </c>
      <c r="B3001" s="5" t="s">
        <v>206</v>
      </c>
      <c r="C3001" s="5" t="s">
        <v>118</v>
      </c>
      <c r="D3001" s="5" t="s">
        <v>326</v>
      </c>
      <c r="E3001" s="5" t="s">
        <v>172</v>
      </c>
      <c r="F3001" s="6">
        <v>43351</v>
      </c>
      <c r="G3001" s="5" t="s">
        <v>148</v>
      </c>
      <c r="H3001" s="5" t="s">
        <v>173</v>
      </c>
      <c r="I3001">
        <v>43167</v>
      </c>
      <c r="J3001">
        <v>184</v>
      </c>
      <c r="K3001">
        <v>1475.8</v>
      </c>
      <c r="L3001">
        <v>12</v>
      </c>
      <c r="M3001">
        <v>51653</v>
      </c>
      <c r="N3001">
        <v>36607.500999999997</v>
      </c>
      <c r="O3001">
        <v>3050.625</v>
      </c>
      <c r="P3001">
        <v>122.98333333333333</v>
      </c>
      <c r="Q3001">
        <v>35</v>
      </c>
      <c r="R3001">
        <v>15045.499</v>
      </c>
      <c r="S3001">
        <v>2018</v>
      </c>
      <c r="T3001">
        <v>9</v>
      </c>
      <c r="U3001">
        <v>36</v>
      </c>
    </row>
    <row r="3002" spans="1:21" x14ac:dyDescent="0.3">
      <c r="A3002" s="5" t="s">
        <v>168</v>
      </c>
      <c r="B3002" s="5" t="s">
        <v>206</v>
      </c>
      <c r="C3002" s="5" t="s">
        <v>118</v>
      </c>
      <c r="D3002" s="5" t="s">
        <v>326</v>
      </c>
      <c r="E3002" s="5" t="s">
        <v>172</v>
      </c>
      <c r="F3002" s="6">
        <v>43351</v>
      </c>
      <c r="G3002" s="5" t="s">
        <v>148</v>
      </c>
      <c r="H3002" s="5" t="s">
        <v>178</v>
      </c>
      <c r="I3002">
        <v>43167</v>
      </c>
      <c r="J3002">
        <v>184</v>
      </c>
      <c r="K3002">
        <v>230.8</v>
      </c>
      <c r="L3002">
        <v>2</v>
      </c>
      <c r="M3002">
        <v>7616.4</v>
      </c>
      <c r="N3002">
        <v>6101.25</v>
      </c>
      <c r="O3002">
        <v>3050.625</v>
      </c>
      <c r="P3002">
        <v>115.4</v>
      </c>
      <c r="Q3002">
        <v>33</v>
      </c>
      <c r="R3002">
        <v>1515.15</v>
      </c>
      <c r="S3002">
        <v>2018</v>
      </c>
      <c r="T3002">
        <v>9</v>
      </c>
      <c r="U3002">
        <v>36</v>
      </c>
    </row>
    <row r="3003" spans="1:21" x14ac:dyDescent="0.3">
      <c r="A3003" s="5" t="s">
        <v>168</v>
      </c>
      <c r="B3003" s="5" t="s">
        <v>206</v>
      </c>
      <c r="C3003" s="5" t="s">
        <v>118</v>
      </c>
      <c r="D3003" s="5" t="s">
        <v>326</v>
      </c>
      <c r="E3003" s="5" t="s">
        <v>172</v>
      </c>
      <c r="F3003" s="6">
        <v>43351</v>
      </c>
      <c r="G3003" s="5" t="s">
        <v>148</v>
      </c>
      <c r="H3003" s="5" t="s">
        <v>197</v>
      </c>
      <c r="I3003">
        <v>43167</v>
      </c>
      <c r="J3003">
        <v>184</v>
      </c>
      <c r="K3003">
        <v>380</v>
      </c>
      <c r="L3003">
        <v>3</v>
      </c>
      <c r="M3003">
        <v>12540</v>
      </c>
      <c r="N3003">
        <v>9151.875</v>
      </c>
      <c r="O3003">
        <v>3050.625</v>
      </c>
      <c r="P3003">
        <v>126.66666666666667</v>
      </c>
      <c r="Q3003">
        <v>33</v>
      </c>
      <c r="R3003">
        <v>3388.125</v>
      </c>
      <c r="S3003">
        <v>2018</v>
      </c>
      <c r="T3003">
        <v>9</v>
      </c>
      <c r="U3003">
        <v>36</v>
      </c>
    </row>
    <row r="3004" spans="1:21" x14ac:dyDescent="0.3">
      <c r="A3004" s="5" t="s">
        <v>168</v>
      </c>
      <c r="B3004" s="5" t="s">
        <v>206</v>
      </c>
      <c r="C3004" s="5" t="s">
        <v>118</v>
      </c>
      <c r="D3004" s="5" t="s">
        <v>326</v>
      </c>
      <c r="E3004" s="5" t="s">
        <v>172</v>
      </c>
      <c r="F3004" s="6">
        <v>43351</v>
      </c>
      <c r="G3004" s="5" t="s">
        <v>148</v>
      </c>
      <c r="H3004" s="5" t="s">
        <v>197</v>
      </c>
      <c r="I3004">
        <v>43167</v>
      </c>
      <c r="J3004">
        <v>184</v>
      </c>
      <c r="K3004">
        <v>131</v>
      </c>
      <c r="L3004">
        <v>1</v>
      </c>
      <c r="M3004">
        <v>4323</v>
      </c>
      <c r="N3004">
        <v>3050.625</v>
      </c>
      <c r="O3004">
        <v>3050.625</v>
      </c>
      <c r="P3004">
        <v>131</v>
      </c>
      <c r="Q3004">
        <v>33</v>
      </c>
      <c r="R3004">
        <v>1272.375</v>
      </c>
      <c r="S3004">
        <v>2018</v>
      </c>
      <c r="T3004">
        <v>9</v>
      </c>
      <c r="U3004">
        <v>36</v>
      </c>
    </row>
    <row r="3005" spans="1:21" x14ac:dyDescent="0.3">
      <c r="A3005" s="5" t="s">
        <v>168</v>
      </c>
      <c r="B3005" s="5" t="s">
        <v>206</v>
      </c>
      <c r="C3005" s="5" t="s">
        <v>118</v>
      </c>
      <c r="D3005" s="5" t="s">
        <v>326</v>
      </c>
      <c r="E3005" s="5" t="s">
        <v>172</v>
      </c>
      <c r="F3005" s="6">
        <v>43351</v>
      </c>
      <c r="G3005" s="5" t="s">
        <v>148</v>
      </c>
      <c r="H3005" s="5" t="s">
        <v>208</v>
      </c>
      <c r="I3005">
        <v>43167</v>
      </c>
      <c r="J3005">
        <v>184</v>
      </c>
      <c r="K3005">
        <v>104</v>
      </c>
      <c r="L3005">
        <v>1</v>
      </c>
      <c r="M3005">
        <v>3432</v>
      </c>
      <c r="N3005">
        <v>3050.625</v>
      </c>
      <c r="O3005">
        <v>3050.625</v>
      </c>
      <c r="P3005">
        <v>104</v>
      </c>
      <c r="Q3005">
        <v>33</v>
      </c>
      <c r="R3005">
        <v>381.375</v>
      </c>
      <c r="S3005">
        <v>2018</v>
      </c>
      <c r="T3005">
        <v>9</v>
      </c>
      <c r="U3005">
        <v>36</v>
      </c>
    </row>
    <row r="3006" spans="1:21" x14ac:dyDescent="0.3">
      <c r="A3006" s="5" t="s">
        <v>168</v>
      </c>
      <c r="B3006" s="5" t="s">
        <v>206</v>
      </c>
      <c r="C3006" s="5" t="s">
        <v>118</v>
      </c>
      <c r="D3006" s="5" t="s">
        <v>326</v>
      </c>
      <c r="E3006" s="5" t="s">
        <v>172</v>
      </c>
      <c r="F3006" s="6">
        <v>43351</v>
      </c>
      <c r="G3006" s="5" t="s">
        <v>148</v>
      </c>
      <c r="H3006" s="5" t="s">
        <v>235</v>
      </c>
      <c r="I3006">
        <v>43167</v>
      </c>
      <c r="J3006">
        <v>184</v>
      </c>
      <c r="K3006">
        <v>111.8</v>
      </c>
      <c r="L3006">
        <v>1</v>
      </c>
      <c r="M3006">
        <v>3689.4</v>
      </c>
      <c r="N3006">
        <v>3050.625</v>
      </c>
      <c r="O3006">
        <v>3050.625</v>
      </c>
      <c r="P3006">
        <v>111.8</v>
      </c>
      <c r="Q3006">
        <v>33</v>
      </c>
      <c r="R3006">
        <v>638.77499999999998</v>
      </c>
      <c r="S3006">
        <v>2018</v>
      </c>
      <c r="T3006">
        <v>9</v>
      </c>
      <c r="U3006">
        <v>36</v>
      </c>
    </row>
    <row r="3007" spans="1:21" x14ac:dyDescent="0.3">
      <c r="A3007" s="5" t="s">
        <v>168</v>
      </c>
      <c r="B3007" s="5" t="s">
        <v>206</v>
      </c>
      <c r="C3007" s="5" t="s">
        <v>118</v>
      </c>
      <c r="D3007" s="5" t="s">
        <v>326</v>
      </c>
      <c r="E3007" s="5" t="s">
        <v>172</v>
      </c>
      <c r="F3007" s="6">
        <v>43351</v>
      </c>
      <c r="G3007" s="5" t="s">
        <v>148</v>
      </c>
      <c r="H3007" s="5" t="s">
        <v>173</v>
      </c>
      <c r="I3007">
        <v>43167</v>
      </c>
      <c r="J3007">
        <v>184</v>
      </c>
      <c r="K3007">
        <v>3177.2</v>
      </c>
      <c r="L3007">
        <v>25</v>
      </c>
      <c r="M3007">
        <v>111202</v>
      </c>
      <c r="N3007">
        <v>76265.627999999997</v>
      </c>
      <c r="O3007">
        <v>3050.625</v>
      </c>
      <c r="P3007">
        <v>127.08799999999999</v>
      </c>
      <c r="Q3007">
        <v>35</v>
      </c>
      <c r="R3007">
        <v>34936.372000000003</v>
      </c>
      <c r="S3007">
        <v>2018</v>
      </c>
      <c r="T3007">
        <v>9</v>
      </c>
      <c r="U3007">
        <v>36</v>
      </c>
    </row>
    <row r="3008" spans="1:21" x14ac:dyDescent="0.3">
      <c r="A3008" s="5" t="s">
        <v>168</v>
      </c>
      <c r="B3008" s="5" t="s">
        <v>206</v>
      </c>
      <c r="C3008" s="5" t="s">
        <v>118</v>
      </c>
      <c r="D3008" s="5" t="s">
        <v>326</v>
      </c>
      <c r="E3008" s="5" t="s">
        <v>172</v>
      </c>
      <c r="F3008" s="6">
        <v>43351</v>
      </c>
      <c r="G3008" s="5" t="s">
        <v>148</v>
      </c>
      <c r="H3008" s="5" t="s">
        <v>178</v>
      </c>
      <c r="I3008">
        <v>43167</v>
      </c>
      <c r="J3008">
        <v>184</v>
      </c>
      <c r="K3008">
        <v>473.4</v>
      </c>
      <c r="L3008">
        <v>4</v>
      </c>
      <c r="M3008">
        <v>15622.2</v>
      </c>
      <c r="N3008">
        <v>12202.5</v>
      </c>
      <c r="O3008">
        <v>3050.625</v>
      </c>
      <c r="P3008">
        <v>118.35</v>
      </c>
      <c r="Q3008">
        <v>33</v>
      </c>
      <c r="R3008">
        <v>3419.7</v>
      </c>
      <c r="S3008">
        <v>2018</v>
      </c>
      <c r="T3008">
        <v>9</v>
      </c>
      <c r="U3008">
        <v>36</v>
      </c>
    </row>
    <row r="3009" spans="1:21" x14ac:dyDescent="0.3">
      <c r="A3009" s="5" t="s">
        <v>168</v>
      </c>
      <c r="B3009" s="5" t="s">
        <v>206</v>
      </c>
      <c r="C3009" s="5" t="s">
        <v>118</v>
      </c>
      <c r="D3009" s="5" t="s">
        <v>326</v>
      </c>
      <c r="E3009" s="5" t="s">
        <v>172</v>
      </c>
      <c r="F3009" s="6">
        <v>43351</v>
      </c>
      <c r="G3009" s="5" t="s">
        <v>148</v>
      </c>
      <c r="H3009" s="5" t="s">
        <v>197</v>
      </c>
      <c r="I3009">
        <v>43167</v>
      </c>
      <c r="J3009">
        <v>184</v>
      </c>
      <c r="K3009">
        <v>415.2</v>
      </c>
      <c r="L3009">
        <v>3</v>
      </c>
      <c r="M3009">
        <v>13701.6</v>
      </c>
      <c r="N3009">
        <v>9151.875</v>
      </c>
      <c r="O3009">
        <v>3050.625</v>
      </c>
      <c r="P3009">
        <v>138.4</v>
      </c>
      <c r="Q3009">
        <v>33</v>
      </c>
      <c r="R3009">
        <v>4549.7250000000004</v>
      </c>
      <c r="S3009">
        <v>2018</v>
      </c>
      <c r="T3009">
        <v>9</v>
      </c>
      <c r="U3009">
        <v>36</v>
      </c>
    </row>
    <row r="3010" spans="1:21" x14ac:dyDescent="0.3">
      <c r="A3010" s="5" t="s">
        <v>168</v>
      </c>
      <c r="B3010" s="5" t="s">
        <v>206</v>
      </c>
      <c r="C3010" s="5" t="s">
        <v>118</v>
      </c>
      <c r="D3010" s="5" t="s">
        <v>326</v>
      </c>
      <c r="E3010" s="5" t="s">
        <v>172</v>
      </c>
      <c r="F3010" s="6">
        <v>43351</v>
      </c>
      <c r="G3010" s="5" t="s">
        <v>148</v>
      </c>
      <c r="H3010" s="5" t="s">
        <v>209</v>
      </c>
      <c r="I3010">
        <v>43167</v>
      </c>
      <c r="J3010">
        <v>184</v>
      </c>
      <c r="K3010">
        <v>365</v>
      </c>
      <c r="L3010">
        <v>3</v>
      </c>
      <c r="M3010">
        <v>12045</v>
      </c>
      <c r="N3010">
        <v>9151.875</v>
      </c>
      <c r="O3010">
        <v>3050.625</v>
      </c>
      <c r="P3010">
        <v>121.66666666666667</v>
      </c>
      <c r="Q3010">
        <v>33</v>
      </c>
      <c r="R3010">
        <v>2893.125</v>
      </c>
      <c r="S3010">
        <v>2018</v>
      </c>
      <c r="T3010">
        <v>9</v>
      </c>
      <c r="U3010">
        <v>36</v>
      </c>
    </row>
    <row r="3011" spans="1:21" x14ac:dyDescent="0.3">
      <c r="A3011" s="5" t="s">
        <v>168</v>
      </c>
      <c r="B3011" s="5" t="s">
        <v>206</v>
      </c>
      <c r="C3011" s="5" t="s">
        <v>118</v>
      </c>
      <c r="D3011" s="5" t="s">
        <v>326</v>
      </c>
      <c r="E3011" s="5" t="s">
        <v>172</v>
      </c>
      <c r="F3011" s="6">
        <v>43351</v>
      </c>
      <c r="G3011" s="5" t="s">
        <v>148</v>
      </c>
      <c r="H3011" s="5" t="s">
        <v>190</v>
      </c>
      <c r="I3011">
        <v>43167</v>
      </c>
      <c r="J3011">
        <v>184</v>
      </c>
      <c r="K3011">
        <v>113.4</v>
      </c>
      <c r="L3011">
        <v>1</v>
      </c>
      <c r="M3011">
        <v>3742.2</v>
      </c>
      <c r="N3011">
        <v>3050.625</v>
      </c>
      <c r="O3011">
        <v>3050.625</v>
      </c>
      <c r="P3011">
        <v>113.4</v>
      </c>
      <c r="Q3011">
        <v>33</v>
      </c>
      <c r="R3011">
        <v>691.57500000000005</v>
      </c>
      <c r="S3011">
        <v>2018</v>
      </c>
      <c r="T3011">
        <v>9</v>
      </c>
      <c r="U3011">
        <v>36</v>
      </c>
    </row>
    <row r="3012" spans="1:21" x14ac:dyDescent="0.3">
      <c r="A3012" s="5" t="s">
        <v>168</v>
      </c>
      <c r="B3012" s="5" t="s">
        <v>206</v>
      </c>
      <c r="C3012" s="5" t="s">
        <v>118</v>
      </c>
      <c r="D3012" s="5" t="s">
        <v>326</v>
      </c>
      <c r="E3012" s="5" t="s">
        <v>172</v>
      </c>
      <c r="F3012" s="6">
        <v>43351</v>
      </c>
      <c r="G3012" s="5" t="s">
        <v>148</v>
      </c>
      <c r="H3012" s="5" t="s">
        <v>311</v>
      </c>
      <c r="I3012">
        <v>43167</v>
      </c>
      <c r="J3012">
        <v>184</v>
      </c>
      <c r="K3012">
        <v>125.2</v>
      </c>
      <c r="L3012">
        <v>1</v>
      </c>
      <c r="M3012">
        <v>4131.6000000000004</v>
      </c>
      <c r="N3012">
        <v>3050.625</v>
      </c>
      <c r="O3012">
        <v>3050.625</v>
      </c>
      <c r="P3012">
        <v>125.2</v>
      </c>
      <c r="Q3012">
        <v>33</v>
      </c>
      <c r="R3012">
        <v>1080.9749999999999</v>
      </c>
      <c r="S3012">
        <v>2018</v>
      </c>
      <c r="T3012">
        <v>9</v>
      </c>
      <c r="U3012">
        <v>36</v>
      </c>
    </row>
    <row r="3013" spans="1:21" x14ac:dyDescent="0.3">
      <c r="A3013" s="5" t="s">
        <v>168</v>
      </c>
      <c r="B3013" s="5" t="s">
        <v>206</v>
      </c>
      <c r="C3013" s="5" t="s">
        <v>118</v>
      </c>
      <c r="D3013" s="5" t="s">
        <v>326</v>
      </c>
      <c r="E3013" s="5" t="s">
        <v>172</v>
      </c>
      <c r="F3013" s="6">
        <v>43351</v>
      </c>
      <c r="G3013" s="5" t="s">
        <v>148</v>
      </c>
      <c r="H3013" s="5" t="s">
        <v>173</v>
      </c>
      <c r="I3013">
        <v>43167</v>
      </c>
      <c r="J3013">
        <v>184</v>
      </c>
      <c r="K3013">
        <v>110</v>
      </c>
      <c r="L3013">
        <v>1</v>
      </c>
      <c r="M3013">
        <v>3850</v>
      </c>
      <c r="N3013">
        <v>3050.625</v>
      </c>
      <c r="O3013">
        <v>3050.625</v>
      </c>
      <c r="P3013">
        <v>110</v>
      </c>
      <c r="Q3013">
        <v>35</v>
      </c>
      <c r="R3013">
        <v>799.375</v>
      </c>
      <c r="S3013">
        <v>2018</v>
      </c>
      <c r="T3013">
        <v>9</v>
      </c>
      <c r="U3013">
        <v>36</v>
      </c>
    </row>
    <row r="3014" spans="1:21" x14ac:dyDescent="0.3">
      <c r="A3014" s="5" t="s">
        <v>168</v>
      </c>
      <c r="B3014" s="5" t="s">
        <v>206</v>
      </c>
      <c r="C3014" s="5" t="s">
        <v>118</v>
      </c>
      <c r="D3014" s="5" t="s">
        <v>326</v>
      </c>
      <c r="E3014" s="5" t="s">
        <v>172</v>
      </c>
      <c r="F3014" s="6">
        <v>43351</v>
      </c>
      <c r="G3014" s="5" t="s">
        <v>148</v>
      </c>
      <c r="H3014" s="5" t="s">
        <v>198</v>
      </c>
      <c r="I3014">
        <v>43167</v>
      </c>
      <c r="J3014">
        <v>184</v>
      </c>
      <c r="K3014">
        <v>375.2</v>
      </c>
      <c r="L3014">
        <v>3</v>
      </c>
      <c r="M3014">
        <v>12381.6</v>
      </c>
      <c r="N3014">
        <v>9151.875</v>
      </c>
      <c r="O3014">
        <v>3050.625</v>
      </c>
      <c r="P3014">
        <v>125.06666666666666</v>
      </c>
      <c r="Q3014">
        <v>33</v>
      </c>
      <c r="R3014">
        <v>3229.7249999999999</v>
      </c>
      <c r="S3014">
        <v>2018</v>
      </c>
      <c r="T3014">
        <v>9</v>
      </c>
      <c r="U3014">
        <v>36</v>
      </c>
    </row>
    <row r="3015" spans="1:21" x14ac:dyDescent="0.3">
      <c r="A3015" s="5" t="s">
        <v>168</v>
      </c>
      <c r="B3015" s="5" t="s">
        <v>206</v>
      </c>
      <c r="C3015" s="5" t="s">
        <v>118</v>
      </c>
      <c r="D3015" s="5" t="s">
        <v>326</v>
      </c>
      <c r="E3015" s="5" t="s">
        <v>172</v>
      </c>
      <c r="F3015" s="6">
        <v>43351</v>
      </c>
      <c r="G3015" s="5" t="s">
        <v>148</v>
      </c>
      <c r="H3015" s="5" t="s">
        <v>311</v>
      </c>
      <c r="I3015">
        <v>43167</v>
      </c>
      <c r="J3015">
        <v>184</v>
      </c>
      <c r="K3015">
        <v>128</v>
      </c>
      <c r="L3015">
        <v>1</v>
      </c>
      <c r="M3015">
        <v>4224</v>
      </c>
      <c r="N3015">
        <v>3050.625</v>
      </c>
      <c r="O3015">
        <v>3050.625</v>
      </c>
      <c r="P3015">
        <v>128</v>
      </c>
      <c r="Q3015">
        <v>33</v>
      </c>
      <c r="R3015">
        <v>1173.375</v>
      </c>
      <c r="S3015">
        <v>2018</v>
      </c>
      <c r="T3015">
        <v>9</v>
      </c>
      <c r="U3015">
        <v>36</v>
      </c>
    </row>
    <row r="3016" spans="1:21" x14ac:dyDescent="0.3">
      <c r="A3016" s="5" t="s">
        <v>168</v>
      </c>
      <c r="B3016" s="5" t="s">
        <v>206</v>
      </c>
      <c r="C3016" s="5" t="s">
        <v>118</v>
      </c>
      <c r="D3016" s="5" t="s">
        <v>326</v>
      </c>
      <c r="E3016" s="5" t="s">
        <v>172</v>
      </c>
      <c r="F3016" s="6">
        <v>43351</v>
      </c>
      <c r="G3016" s="5" t="s">
        <v>148</v>
      </c>
      <c r="H3016" s="5" t="s">
        <v>209</v>
      </c>
      <c r="I3016">
        <v>43167</v>
      </c>
      <c r="J3016">
        <v>184</v>
      </c>
      <c r="K3016">
        <v>346.2</v>
      </c>
      <c r="L3016">
        <v>3</v>
      </c>
      <c r="M3016">
        <v>11424.6</v>
      </c>
      <c r="N3016">
        <v>9151.875</v>
      </c>
      <c r="O3016">
        <v>3050.625</v>
      </c>
      <c r="P3016">
        <v>115.39999999999999</v>
      </c>
      <c r="Q3016">
        <v>33</v>
      </c>
      <c r="R3016">
        <v>2272.7249999999999</v>
      </c>
      <c r="S3016">
        <v>2018</v>
      </c>
      <c r="T3016">
        <v>9</v>
      </c>
      <c r="U3016">
        <v>36</v>
      </c>
    </row>
    <row r="3017" spans="1:21" x14ac:dyDescent="0.3">
      <c r="A3017" s="5" t="s">
        <v>168</v>
      </c>
      <c r="B3017" s="5" t="s">
        <v>175</v>
      </c>
      <c r="C3017" s="5" t="s">
        <v>83</v>
      </c>
      <c r="D3017" s="5" t="s">
        <v>329</v>
      </c>
      <c r="E3017" s="5" t="s">
        <v>172</v>
      </c>
      <c r="F3017" s="6">
        <v>43353</v>
      </c>
      <c r="G3017" s="5" t="s">
        <v>148</v>
      </c>
      <c r="H3017" s="5" t="s">
        <v>194</v>
      </c>
      <c r="I3017">
        <v>43186</v>
      </c>
      <c r="J3017">
        <v>167</v>
      </c>
      <c r="K3017">
        <v>491</v>
      </c>
      <c r="L3017">
        <v>4</v>
      </c>
      <c r="M3017">
        <v>16203</v>
      </c>
      <c r="N3017">
        <v>10789.087</v>
      </c>
      <c r="O3017">
        <v>2697.2719999999999</v>
      </c>
      <c r="P3017">
        <v>122.75</v>
      </c>
      <c r="Q3017">
        <v>33</v>
      </c>
      <c r="R3017">
        <v>5413.9129999999996</v>
      </c>
      <c r="S3017">
        <v>2018</v>
      </c>
      <c r="T3017">
        <v>9</v>
      </c>
      <c r="U3017">
        <v>37</v>
      </c>
    </row>
    <row r="3018" spans="1:21" x14ac:dyDescent="0.3">
      <c r="A3018" s="5" t="s">
        <v>168</v>
      </c>
      <c r="B3018" s="5" t="s">
        <v>175</v>
      </c>
      <c r="C3018" s="5" t="s">
        <v>83</v>
      </c>
      <c r="D3018" s="5" t="s">
        <v>329</v>
      </c>
      <c r="E3018" s="5" t="s">
        <v>172</v>
      </c>
      <c r="F3018" s="6">
        <v>43353</v>
      </c>
      <c r="G3018" s="5" t="s">
        <v>148</v>
      </c>
      <c r="H3018" s="5" t="s">
        <v>229</v>
      </c>
      <c r="I3018">
        <v>43186</v>
      </c>
      <c r="J3018">
        <v>167</v>
      </c>
      <c r="K3018">
        <v>124</v>
      </c>
      <c r="L3018">
        <v>1</v>
      </c>
      <c r="M3018">
        <v>4092</v>
      </c>
      <c r="N3018">
        <v>2697.2719999999999</v>
      </c>
      <c r="O3018">
        <v>2697.2719999999999</v>
      </c>
      <c r="P3018">
        <v>124</v>
      </c>
      <c r="Q3018">
        <v>33</v>
      </c>
      <c r="R3018">
        <v>1394.7280000000001</v>
      </c>
      <c r="S3018">
        <v>2018</v>
      </c>
      <c r="T3018">
        <v>9</v>
      </c>
      <c r="U3018">
        <v>37</v>
      </c>
    </row>
    <row r="3019" spans="1:21" x14ac:dyDescent="0.3">
      <c r="A3019" s="5" t="s">
        <v>168</v>
      </c>
      <c r="B3019" s="5" t="s">
        <v>175</v>
      </c>
      <c r="C3019" s="5" t="s">
        <v>88</v>
      </c>
      <c r="D3019" s="5" t="s">
        <v>325</v>
      </c>
      <c r="E3019" s="5" t="s">
        <v>172</v>
      </c>
      <c r="F3019" s="6">
        <v>43353</v>
      </c>
      <c r="G3019" s="5" t="s">
        <v>148</v>
      </c>
      <c r="H3019" s="5" t="s">
        <v>229</v>
      </c>
      <c r="I3019">
        <v>43180</v>
      </c>
      <c r="J3019">
        <v>173</v>
      </c>
      <c r="K3019">
        <v>898.5</v>
      </c>
      <c r="L3019">
        <v>8</v>
      </c>
      <c r="M3019">
        <v>29650.5</v>
      </c>
      <c r="N3019">
        <v>21131.845000000001</v>
      </c>
      <c r="O3019">
        <v>2641.4810000000002</v>
      </c>
      <c r="P3019">
        <v>112.3125</v>
      </c>
      <c r="Q3019">
        <v>33</v>
      </c>
      <c r="R3019">
        <v>8518.6550000000007</v>
      </c>
      <c r="S3019">
        <v>2018</v>
      </c>
      <c r="T3019">
        <v>9</v>
      </c>
      <c r="U3019">
        <v>37</v>
      </c>
    </row>
    <row r="3020" spans="1:21" x14ac:dyDescent="0.3">
      <c r="A3020" s="5" t="s">
        <v>168</v>
      </c>
      <c r="B3020" s="5" t="s">
        <v>175</v>
      </c>
      <c r="C3020" s="5" t="s">
        <v>88</v>
      </c>
      <c r="D3020" s="5" t="s">
        <v>325</v>
      </c>
      <c r="E3020" s="5" t="s">
        <v>172</v>
      </c>
      <c r="F3020" s="6">
        <v>43353</v>
      </c>
      <c r="G3020" s="5" t="s">
        <v>148</v>
      </c>
      <c r="H3020" s="5" t="s">
        <v>263</v>
      </c>
      <c r="I3020">
        <v>43180</v>
      </c>
      <c r="J3020">
        <v>173</v>
      </c>
      <c r="K3020">
        <v>736</v>
      </c>
      <c r="L3020">
        <v>6</v>
      </c>
      <c r="M3020">
        <v>24656</v>
      </c>
      <c r="N3020">
        <v>15848.884</v>
      </c>
      <c r="O3020">
        <v>2641.4810000000002</v>
      </c>
      <c r="P3020">
        <v>122.66666666666667</v>
      </c>
      <c r="Q3020">
        <v>33.5</v>
      </c>
      <c r="R3020">
        <v>8807.116</v>
      </c>
      <c r="S3020">
        <v>2018</v>
      </c>
      <c r="T3020">
        <v>9</v>
      </c>
      <c r="U3020">
        <v>37</v>
      </c>
    </row>
    <row r="3021" spans="1:21" x14ac:dyDescent="0.3">
      <c r="A3021" s="5" t="s">
        <v>168</v>
      </c>
      <c r="B3021" s="5" t="s">
        <v>175</v>
      </c>
      <c r="C3021" s="5" t="s">
        <v>88</v>
      </c>
      <c r="D3021" s="5" t="s">
        <v>325</v>
      </c>
      <c r="E3021" s="5" t="s">
        <v>172</v>
      </c>
      <c r="F3021" s="6">
        <v>43353</v>
      </c>
      <c r="G3021" s="5" t="s">
        <v>148</v>
      </c>
      <c r="H3021" s="5" t="s">
        <v>305</v>
      </c>
      <c r="I3021">
        <v>43180</v>
      </c>
      <c r="J3021">
        <v>173</v>
      </c>
      <c r="K3021">
        <v>1136</v>
      </c>
      <c r="L3021">
        <v>10</v>
      </c>
      <c r="M3021">
        <v>38056</v>
      </c>
      <c r="N3021">
        <v>26414.806</v>
      </c>
      <c r="O3021">
        <v>2641.4810000000002</v>
      </c>
      <c r="P3021">
        <v>113.6</v>
      </c>
      <c r="Q3021">
        <v>33.5</v>
      </c>
      <c r="R3021">
        <v>11641.194</v>
      </c>
      <c r="S3021">
        <v>2018</v>
      </c>
      <c r="T3021">
        <v>9</v>
      </c>
      <c r="U3021">
        <v>37</v>
      </c>
    </row>
    <row r="3022" spans="1:21" x14ac:dyDescent="0.3">
      <c r="A3022" s="5" t="s">
        <v>168</v>
      </c>
      <c r="B3022" s="5" t="s">
        <v>175</v>
      </c>
      <c r="C3022" s="5" t="s">
        <v>88</v>
      </c>
      <c r="D3022" s="5" t="s">
        <v>325</v>
      </c>
      <c r="E3022" s="5" t="s">
        <v>172</v>
      </c>
      <c r="F3022" s="6">
        <v>43353</v>
      </c>
      <c r="G3022" s="5" t="s">
        <v>148</v>
      </c>
      <c r="H3022" s="5" t="s">
        <v>200</v>
      </c>
      <c r="I3022">
        <v>43180</v>
      </c>
      <c r="J3022">
        <v>173</v>
      </c>
      <c r="K3022">
        <v>363</v>
      </c>
      <c r="L3022">
        <v>3</v>
      </c>
      <c r="M3022">
        <v>12160.5</v>
      </c>
      <c r="N3022">
        <v>7924.442</v>
      </c>
      <c r="O3022">
        <v>2641.4810000000002</v>
      </c>
      <c r="P3022">
        <v>121</v>
      </c>
      <c r="Q3022">
        <v>33.5</v>
      </c>
      <c r="R3022">
        <v>4236.058</v>
      </c>
      <c r="S3022">
        <v>2018</v>
      </c>
      <c r="T3022">
        <v>9</v>
      </c>
      <c r="U3022">
        <v>37</v>
      </c>
    </row>
    <row r="3023" spans="1:21" x14ac:dyDescent="0.3">
      <c r="A3023" s="5" t="s">
        <v>168</v>
      </c>
      <c r="B3023" s="5" t="s">
        <v>175</v>
      </c>
      <c r="C3023" s="5" t="s">
        <v>88</v>
      </c>
      <c r="D3023" s="5" t="s">
        <v>325</v>
      </c>
      <c r="E3023" s="5" t="s">
        <v>172</v>
      </c>
      <c r="F3023" s="6">
        <v>43353</v>
      </c>
      <c r="G3023" s="5" t="s">
        <v>148</v>
      </c>
      <c r="H3023" s="5" t="s">
        <v>199</v>
      </c>
      <c r="I3023">
        <v>43180</v>
      </c>
      <c r="J3023">
        <v>173</v>
      </c>
      <c r="K3023">
        <v>658</v>
      </c>
      <c r="L3023">
        <v>6</v>
      </c>
      <c r="M3023">
        <v>21714</v>
      </c>
      <c r="N3023">
        <v>15848.884</v>
      </c>
      <c r="O3023">
        <v>2641.4810000000002</v>
      </c>
      <c r="P3023">
        <v>109.66666666666667</v>
      </c>
      <c r="Q3023">
        <v>33</v>
      </c>
      <c r="R3023">
        <v>5865.116</v>
      </c>
      <c r="S3023">
        <v>2018</v>
      </c>
      <c r="T3023">
        <v>9</v>
      </c>
      <c r="U3023">
        <v>37</v>
      </c>
    </row>
    <row r="3024" spans="1:21" x14ac:dyDescent="0.3">
      <c r="A3024" s="5" t="s">
        <v>168</v>
      </c>
      <c r="B3024" s="5" t="s">
        <v>175</v>
      </c>
      <c r="C3024" s="5" t="s">
        <v>88</v>
      </c>
      <c r="D3024" s="5" t="s">
        <v>325</v>
      </c>
      <c r="E3024" s="5" t="s">
        <v>172</v>
      </c>
      <c r="F3024" s="6">
        <v>43353</v>
      </c>
      <c r="G3024" s="5" t="s">
        <v>148</v>
      </c>
      <c r="H3024" s="5" t="s">
        <v>215</v>
      </c>
      <c r="I3024">
        <v>43180</v>
      </c>
      <c r="J3024">
        <v>173</v>
      </c>
      <c r="K3024">
        <v>225</v>
      </c>
      <c r="L3024">
        <v>2</v>
      </c>
      <c r="M3024">
        <v>7425</v>
      </c>
      <c r="N3024">
        <v>5282.9610000000002</v>
      </c>
      <c r="O3024">
        <v>2641.4810000000002</v>
      </c>
      <c r="P3024">
        <v>112.5</v>
      </c>
      <c r="Q3024">
        <v>33</v>
      </c>
      <c r="R3024">
        <v>2142.0390000000002</v>
      </c>
      <c r="S3024">
        <v>2018</v>
      </c>
      <c r="T3024">
        <v>9</v>
      </c>
      <c r="U3024">
        <v>37</v>
      </c>
    </row>
    <row r="3025" spans="1:21" x14ac:dyDescent="0.3">
      <c r="A3025" s="5" t="s">
        <v>168</v>
      </c>
      <c r="B3025" s="5" t="s">
        <v>175</v>
      </c>
      <c r="C3025" s="5" t="s">
        <v>88</v>
      </c>
      <c r="D3025" s="5" t="s">
        <v>325</v>
      </c>
      <c r="E3025" s="5" t="s">
        <v>172</v>
      </c>
      <c r="F3025" s="6">
        <v>43353</v>
      </c>
      <c r="G3025" s="5" t="s">
        <v>148</v>
      </c>
      <c r="H3025" s="5" t="s">
        <v>200</v>
      </c>
      <c r="I3025">
        <v>43180</v>
      </c>
      <c r="J3025">
        <v>173</v>
      </c>
      <c r="K3025">
        <v>675</v>
      </c>
      <c r="L3025">
        <v>6</v>
      </c>
      <c r="M3025">
        <v>22275</v>
      </c>
      <c r="N3025">
        <v>15848.884</v>
      </c>
      <c r="O3025">
        <v>2641.4810000000002</v>
      </c>
      <c r="P3025">
        <v>112.5</v>
      </c>
      <c r="Q3025">
        <v>33</v>
      </c>
      <c r="R3025">
        <v>6426.116</v>
      </c>
      <c r="S3025">
        <v>2018</v>
      </c>
      <c r="T3025">
        <v>9</v>
      </c>
      <c r="U3025">
        <v>37</v>
      </c>
    </row>
    <row r="3026" spans="1:21" x14ac:dyDescent="0.3">
      <c r="A3026" s="5" t="s">
        <v>168</v>
      </c>
      <c r="B3026" s="5" t="s">
        <v>175</v>
      </c>
      <c r="C3026" s="5" t="s">
        <v>93</v>
      </c>
      <c r="D3026" s="5" t="s">
        <v>331</v>
      </c>
      <c r="E3026" s="5" t="s">
        <v>172</v>
      </c>
      <c r="F3026" s="6">
        <v>43353</v>
      </c>
      <c r="G3026" s="5" t="s">
        <v>148</v>
      </c>
      <c r="H3026" s="5" t="s">
        <v>233</v>
      </c>
      <c r="I3026">
        <v>43275</v>
      </c>
      <c r="J3026">
        <v>78</v>
      </c>
      <c r="K3026">
        <v>23</v>
      </c>
      <c r="L3026">
        <v>1</v>
      </c>
      <c r="M3026">
        <v>1155</v>
      </c>
      <c r="N3026">
        <v>1396.9749999999999</v>
      </c>
      <c r="O3026">
        <v>1396.9749999999999</v>
      </c>
      <c r="P3026">
        <v>23</v>
      </c>
      <c r="Q3026">
        <v>50.217399999999998</v>
      </c>
      <c r="R3026">
        <v>-241.97499999999999</v>
      </c>
      <c r="S3026">
        <v>2018</v>
      </c>
      <c r="T3026">
        <v>9</v>
      </c>
      <c r="U3026">
        <v>37</v>
      </c>
    </row>
    <row r="3027" spans="1:21" x14ac:dyDescent="0.3">
      <c r="A3027" s="5" t="s">
        <v>168</v>
      </c>
      <c r="B3027" s="5" t="s">
        <v>206</v>
      </c>
      <c r="C3027" s="5" t="s">
        <v>111</v>
      </c>
      <c r="D3027" s="5" t="s">
        <v>328</v>
      </c>
      <c r="E3027" s="5" t="s">
        <v>172</v>
      </c>
      <c r="F3027" s="6">
        <v>43353</v>
      </c>
      <c r="G3027" s="5" t="s">
        <v>148</v>
      </c>
      <c r="H3027" s="5" t="s">
        <v>240</v>
      </c>
      <c r="I3027">
        <v>43173</v>
      </c>
      <c r="J3027">
        <v>180</v>
      </c>
      <c r="K3027">
        <v>655</v>
      </c>
      <c r="L3027">
        <v>5</v>
      </c>
      <c r="M3027">
        <v>21615</v>
      </c>
      <c r="N3027">
        <v>14331.38</v>
      </c>
      <c r="O3027">
        <v>2866.2759999999998</v>
      </c>
      <c r="P3027">
        <v>131</v>
      </c>
      <c r="Q3027">
        <v>33</v>
      </c>
      <c r="R3027">
        <v>7283.62</v>
      </c>
      <c r="S3027">
        <v>2018</v>
      </c>
      <c r="T3027">
        <v>9</v>
      </c>
      <c r="U3027">
        <v>37</v>
      </c>
    </row>
    <row r="3028" spans="1:21" x14ac:dyDescent="0.3">
      <c r="A3028" s="5" t="s">
        <v>168</v>
      </c>
      <c r="B3028" s="5" t="s">
        <v>206</v>
      </c>
      <c r="C3028" s="5" t="s">
        <v>111</v>
      </c>
      <c r="D3028" s="5" t="s">
        <v>328</v>
      </c>
      <c r="E3028" s="5" t="s">
        <v>172</v>
      </c>
      <c r="F3028" s="6">
        <v>43353</v>
      </c>
      <c r="G3028" s="5" t="s">
        <v>148</v>
      </c>
      <c r="H3028" s="5" t="s">
        <v>201</v>
      </c>
      <c r="I3028">
        <v>43173</v>
      </c>
      <c r="J3028">
        <v>180</v>
      </c>
      <c r="K3028">
        <v>297</v>
      </c>
      <c r="L3028">
        <v>2</v>
      </c>
      <c r="M3028">
        <v>9949.5</v>
      </c>
      <c r="N3028">
        <v>5732.5519999999997</v>
      </c>
      <c r="O3028">
        <v>2866.2759999999998</v>
      </c>
      <c r="P3028">
        <v>148.5</v>
      </c>
      <c r="Q3028">
        <v>33.5</v>
      </c>
      <c r="R3028">
        <v>4216.9480000000003</v>
      </c>
      <c r="S3028">
        <v>2018</v>
      </c>
      <c r="T3028">
        <v>9</v>
      </c>
      <c r="U3028">
        <v>37</v>
      </c>
    </row>
    <row r="3029" spans="1:21" x14ac:dyDescent="0.3">
      <c r="A3029" s="5" t="s">
        <v>168</v>
      </c>
      <c r="B3029" s="5" t="s">
        <v>206</v>
      </c>
      <c r="C3029" s="5" t="s">
        <v>111</v>
      </c>
      <c r="D3029" s="5" t="s">
        <v>328</v>
      </c>
      <c r="E3029" s="5" t="s">
        <v>172</v>
      </c>
      <c r="F3029" s="6">
        <v>43353</v>
      </c>
      <c r="G3029" s="5" t="s">
        <v>148</v>
      </c>
      <c r="H3029" s="5" t="s">
        <v>217</v>
      </c>
      <c r="I3029">
        <v>43173</v>
      </c>
      <c r="J3029">
        <v>180</v>
      </c>
      <c r="K3029">
        <v>710</v>
      </c>
      <c r="L3029">
        <v>6</v>
      </c>
      <c r="M3029">
        <v>23785</v>
      </c>
      <c r="N3029">
        <v>17197.656999999999</v>
      </c>
      <c r="O3029">
        <v>2866.2759999999998</v>
      </c>
      <c r="P3029">
        <v>118.33333333333333</v>
      </c>
      <c r="Q3029">
        <v>33.5</v>
      </c>
      <c r="R3029">
        <v>6587.3429999999998</v>
      </c>
      <c r="S3029">
        <v>2018</v>
      </c>
      <c r="T3029">
        <v>9</v>
      </c>
      <c r="U3029">
        <v>37</v>
      </c>
    </row>
    <row r="3030" spans="1:21" x14ac:dyDescent="0.3">
      <c r="A3030" s="5" t="s">
        <v>168</v>
      </c>
      <c r="B3030" s="5" t="s">
        <v>206</v>
      </c>
      <c r="C3030" s="5" t="s">
        <v>111</v>
      </c>
      <c r="D3030" s="5" t="s">
        <v>328</v>
      </c>
      <c r="E3030" s="5" t="s">
        <v>172</v>
      </c>
      <c r="F3030" s="6">
        <v>43353</v>
      </c>
      <c r="G3030" s="5" t="s">
        <v>148</v>
      </c>
      <c r="H3030" s="5" t="s">
        <v>218</v>
      </c>
      <c r="I3030">
        <v>43173</v>
      </c>
      <c r="J3030">
        <v>180</v>
      </c>
      <c r="K3030">
        <v>258</v>
      </c>
      <c r="L3030">
        <v>2</v>
      </c>
      <c r="M3030">
        <v>8643</v>
      </c>
      <c r="N3030">
        <v>5732.5519999999997</v>
      </c>
      <c r="O3030">
        <v>2866.2759999999998</v>
      </c>
      <c r="P3030">
        <v>129</v>
      </c>
      <c r="Q3030">
        <v>33.5</v>
      </c>
      <c r="R3030">
        <v>2910.4479999999999</v>
      </c>
      <c r="S3030">
        <v>2018</v>
      </c>
      <c r="T3030">
        <v>9</v>
      </c>
      <c r="U3030">
        <v>37</v>
      </c>
    </row>
    <row r="3031" spans="1:21" x14ac:dyDescent="0.3">
      <c r="A3031" s="5" t="s">
        <v>168</v>
      </c>
      <c r="B3031" s="5" t="s">
        <v>206</v>
      </c>
      <c r="C3031" s="5" t="s">
        <v>111</v>
      </c>
      <c r="D3031" s="5" t="s">
        <v>328</v>
      </c>
      <c r="E3031" s="5" t="s">
        <v>172</v>
      </c>
      <c r="F3031" s="6">
        <v>43353</v>
      </c>
      <c r="G3031" s="5" t="s">
        <v>148</v>
      </c>
      <c r="H3031" s="5" t="s">
        <v>204</v>
      </c>
      <c r="I3031">
        <v>43173</v>
      </c>
      <c r="J3031">
        <v>180</v>
      </c>
      <c r="K3031">
        <v>500</v>
      </c>
      <c r="L3031">
        <v>4</v>
      </c>
      <c r="M3031">
        <v>16750</v>
      </c>
      <c r="N3031">
        <v>11465.103999999999</v>
      </c>
      <c r="O3031">
        <v>2866.2759999999998</v>
      </c>
      <c r="P3031">
        <v>125</v>
      </c>
      <c r="Q3031">
        <v>33.5</v>
      </c>
      <c r="R3031">
        <v>5284.8959999999997</v>
      </c>
      <c r="S3031">
        <v>2018</v>
      </c>
      <c r="T3031">
        <v>9</v>
      </c>
      <c r="U3031">
        <v>37</v>
      </c>
    </row>
    <row r="3032" spans="1:21" x14ac:dyDescent="0.3">
      <c r="A3032" s="5" t="s">
        <v>168</v>
      </c>
      <c r="B3032" s="5" t="s">
        <v>206</v>
      </c>
      <c r="C3032" s="5" t="s">
        <v>111</v>
      </c>
      <c r="D3032" s="5" t="s">
        <v>328</v>
      </c>
      <c r="E3032" s="5" t="s">
        <v>172</v>
      </c>
      <c r="F3032" s="6">
        <v>43353</v>
      </c>
      <c r="G3032" s="5" t="s">
        <v>148</v>
      </c>
      <c r="H3032" s="5" t="s">
        <v>202</v>
      </c>
      <c r="I3032">
        <v>43173</v>
      </c>
      <c r="J3032">
        <v>180</v>
      </c>
      <c r="K3032">
        <v>1010</v>
      </c>
      <c r="L3032">
        <v>8</v>
      </c>
      <c r="M3032">
        <v>33835</v>
      </c>
      <c r="N3032">
        <v>22930.208999999999</v>
      </c>
      <c r="O3032">
        <v>2866.2759999999998</v>
      </c>
      <c r="P3032">
        <v>126.25</v>
      </c>
      <c r="Q3032">
        <v>33.5</v>
      </c>
      <c r="R3032">
        <v>10904.790999999999</v>
      </c>
      <c r="S3032">
        <v>2018</v>
      </c>
      <c r="T3032">
        <v>9</v>
      </c>
      <c r="U3032">
        <v>37</v>
      </c>
    </row>
    <row r="3033" spans="1:21" x14ac:dyDescent="0.3">
      <c r="A3033" s="5" t="s">
        <v>168</v>
      </c>
      <c r="B3033" s="5" t="s">
        <v>206</v>
      </c>
      <c r="C3033" s="5" t="s">
        <v>111</v>
      </c>
      <c r="D3033" s="5" t="s">
        <v>328</v>
      </c>
      <c r="E3033" s="5" t="s">
        <v>172</v>
      </c>
      <c r="F3033" s="6">
        <v>43353</v>
      </c>
      <c r="G3033" s="5" t="s">
        <v>148</v>
      </c>
      <c r="H3033" s="5" t="s">
        <v>216</v>
      </c>
      <c r="I3033">
        <v>43173</v>
      </c>
      <c r="J3033">
        <v>180</v>
      </c>
      <c r="K3033">
        <v>124</v>
      </c>
      <c r="L3033">
        <v>1</v>
      </c>
      <c r="M3033">
        <v>4154</v>
      </c>
      <c r="N3033">
        <v>2866.2759999999998</v>
      </c>
      <c r="O3033">
        <v>2866.2759999999998</v>
      </c>
      <c r="P3033">
        <v>124</v>
      </c>
      <c r="Q3033">
        <v>33.5</v>
      </c>
      <c r="R3033">
        <v>1287.7239999999999</v>
      </c>
      <c r="S3033">
        <v>2018</v>
      </c>
      <c r="T3033">
        <v>9</v>
      </c>
      <c r="U3033">
        <v>37</v>
      </c>
    </row>
    <row r="3034" spans="1:21" x14ac:dyDescent="0.3">
      <c r="A3034" s="5" t="s">
        <v>168</v>
      </c>
      <c r="B3034" s="5" t="s">
        <v>206</v>
      </c>
      <c r="C3034" s="5" t="s">
        <v>111</v>
      </c>
      <c r="D3034" s="5" t="s">
        <v>328</v>
      </c>
      <c r="E3034" s="5" t="s">
        <v>172</v>
      </c>
      <c r="F3034" s="6">
        <v>43353</v>
      </c>
      <c r="G3034" s="5" t="s">
        <v>148</v>
      </c>
      <c r="H3034" s="5" t="s">
        <v>226</v>
      </c>
      <c r="I3034">
        <v>43173</v>
      </c>
      <c r="J3034">
        <v>180</v>
      </c>
      <c r="K3034">
        <v>340</v>
      </c>
      <c r="L3034">
        <v>3</v>
      </c>
      <c r="M3034">
        <v>11390</v>
      </c>
      <c r="N3034">
        <v>8598.8279999999995</v>
      </c>
      <c r="O3034">
        <v>2866.2759999999998</v>
      </c>
      <c r="P3034">
        <v>113.33333333333333</v>
      </c>
      <c r="Q3034">
        <v>33.5</v>
      </c>
      <c r="R3034">
        <v>2791.172</v>
      </c>
      <c r="S3034">
        <v>2018</v>
      </c>
      <c r="T3034">
        <v>9</v>
      </c>
      <c r="U3034">
        <v>37</v>
      </c>
    </row>
    <row r="3035" spans="1:21" x14ac:dyDescent="0.3">
      <c r="A3035" s="5" t="s">
        <v>168</v>
      </c>
      <c r="B3035" s="5" t="s">
        <v>206</v>
      </c>
      <c r="C3035" s="5" t="s">
        <v>111</v>
      </c>
      <c r="D3035" s="5" t="s">
        <v>328</v>
      </c>
      <c r="E3035" s="5" t="s">
        <v>172</v>
      </c>
      <c r="F3035" s="6">
        <v>43353</v>
      </c>
      <c r="G3035" s="5" t="s">
        <v>148</v>
      </c>
      <c r="H3035" s="5" t="s">
        <v>191</v>
      </c>
      <c r="I3035">
        <v>43173</v>
      </c>
      <c r="J3035">
        <v>180</v>
      </c>
      <c r="K3035">
        <v>548</v>
      </c>
      <c r="L3035">
        <v>4</v>
      </c>
      <c r="M3035">
        <v>18358</v>
      </c>
      <c r="N3035">
        <v>11465.103999999999</v>
      </c>
      <c r="O3035">
        <v>2866.2759999999998</v>
      </c>
      <c r="P3035">
        <v>137</v>
      </c>
      <c r="Q3035">
        <v>33.5</v>
      </c>
      <c r="R3035">
        <v>6892.8959999999997</v>
      </c>
      <c r="S3035">
        <v>2018</v>
      </c>
      <c r="T3035">
        <v>9</v>
      </c>
      <c r="U3035">
        <v>37</v>
      </c>
    </row>
    <row r="3036" spans="1:21" x14ac:dyDescent="0.3">
      <c r="A3036" s="5" t="s">
        <v>168</v>
      </c>
      <c r="B3036" s="5" t="s">
        <v>206</v>
      </c>
      <c r="C3036" s="5" t="s">
        <v>111</v>
      </c>
      <c r="D3036" s="5" t="s">
        <v>328</v>
      </c>
      <c r="E3036" s="5" t="s">
        <v>172</v>
      </c>
      <c r="F3036" s="6">
        <v>43353</v>
      </c>
      <c r="G3036" s="5" t="s">
        <v>148</v>
      </c>
      <c r="H3036" s="5" t="s">
        <v>187</v>
      </c>
      <c r="I3036">
        <v>43173</v>
      </c>
      <c r="J3036">
        <v>180</v>
      </c>
      <c r="K3036">
        <v>114</v>
      </c>
      <c r="L3036">
        <v>1</v>
      </c>
      <c r="M3036">
        <v>3819</v>
      </c>
      <c r="N3036">
        <v>2866.2759999999998</v>
      </c>
      <c r="O3036">
        <v>2866.2759999999998</v>
      </c>
      <c r="P3036">
        <v>114</v>
      </c>
      <c r="Q3036">
        <v>33.5</v>
      </c>
      <c r="R3036">
        <v>952.72400000000005</v>
      </c>
      <c r="S3036">
        <v>2018</v>
      </c>
      <c r="T3036">
        <v>9</v>
      </c>
      <c r="U3036">
        <v>37</v>
      </c>
    </row>
    <row r="3037" spans="1:21" x14ac:dyDescent="0.3">
      <c r="A3037" s="5" t="s">
        <v>168</v>
      </c>
      <c r="B3037" s="5" t="s">
        <v>206</v>
      </c>
      <c r="C3037" s="5" t="s">
        <v>111</v>
      </c>
      <c r="D3037" s="5" t="s">
        <v>328</v>
      </c>
      <c r="E3037" s="5" t="s">
        <v>172</v>
      </c>
      <c r="F3037" s="6">
        <v>43353</v>
      </c>
      <c r="G3037" s="5" t="s">
        <v>148</v>
      </c>
      <c r="H3037" s="5" t="s">
        <v>321</v>
      </c>
      <c r="I3037">
        <v>43173</v>
      </c>
      <c r="J3037">
        <v>180</v>
      </c>
      <c r="K3037">
        <v>484</v>
      </c>
      <c r="L3037">
        <v>4</v>
      </c>
      <c r="M3037">
        <v>15972</v>
      </c>
      <c r="N3037">
        <v>11465.103999999999</v>
      </c>
      <c r="O3037">
        <v>2866.2759999999998</v>
      </c>
      <c r="P3037">
        <v>121</v>
      </c>
      <c r="Q3037">
        <v>33</v>
      </c>
      <c r="R3037">
        <v>4506.8959999999997</v>
      </c>
      <c r="S3037">
        <v>2018</v>
      </c>
      <c r="T3037">
        <v>9</v>
      </c>
      <c r="U3037">
        <v>37</v>
      </c>
    </row>
    <row r="3038" spans="1:21" x14ac:dyDescent="0.3">
      <c r="A3038" s="5" t="s">
        <v>168</v>
      </c>
      <c r="B3038" s="5" t="s">
        <v>206</v>
      </c>
      <c r="C3038" s="5" t="s">
        <v>111</v>
      </c>
      <c r="D3038" s="5" t="s">
        <v>328</v>
      </c>
      <c r="E3038" s="5" t="s">
        <v>172</v>
      </c>
      <c r="F3038" s="6">
        <v>43353</v>
      </c>
      <c r="G3038" s="5" t="s">
        <v>148</v>
      </c>
      <c r="H3038" s="5" t="s">
        <v>203</v>
      </c>
      <c r="I3038">
        <v>43173</v>
      </c>
      <c r="J3038">
        <v>180</v>
      </c>
      <c r="K3038">
        <v>217</v>
      </c>
      <c r="L3038">
        <v>2</v>
      </c>
      <c r="M3038">
        <v>7269.5</v>
      </c>
      <c r="N3038">
        <v>5732.5519999999997</v>
      </c>
      <c r="O3038">
        <v>2866.2759999999998</v>
      </c>
      <c r="P3038">
        <v>108.5</v>
      </c>
      <c r="Q3038">
        <v>33.5</v>
      </c>
      <c r="R3038">
        <v>1536.9480000000001</v>
      </c>
      <c r="S3038">
        <v>2018</v>
      </c>
      <c r="T3038">
        <v>9</v>
      </c>
      <c r="U3038">
        <v>37</v>
      </c>
    </row>
    <row r="3039" spans="1:21" x14ac:dyDescent="0.3">
      <c r="A3039" s="5" t="s">
        <v>168</v>
      </c>
      <c r="B3039" s="5" t="s">
        <v>206</v>
      </c>
      <c r="C3039" s="5" t="s">
        <v>111</v>
      </c>
      <c r="D3039" s="5" t="s">
        <v>328</v>
      </c>
      <c r="E3039" s="5" t="s">
        <v>172</v>
      </c>
      <c r="F3039" s="6">
        <v>43353</v>
      </c>
      <c r="G3039" s="5" t="s">
        <v>148</v>
      </c>
      <c r="H3039" s="5" t="s">
        <v>205</v>
      </c>
      <c r="I3039">
        <v>43173</v>
      </c>
      <c r="J3039">
        <v>180</v>
      </c>
      <c r="K3039">
        <v>214</v>
      </c>
      <c r="L3039">
        <v>2</v>
      </c>
      <c r="M3039">
        <v>7169</v>
      </c>
      <c r="N3039">
        <v>5732.5519999999997</v>
      </c>
      <c r="O3039">
        <v>2866.2759999999998</v>
      </c>
      <c r="P3039">
        <v>107</v>
      </c>
      <c r="Q3039">
        <v>33.5</v>
      </c>
      <c r="R3039">
        <v>1436.4480000000001</v>
      </c>
      <c r="S3039">
        <v>2018</v>
      </c>
      <c r="T3039">
        <v>9</v>
      </c>
      <c r="U3039">
        <v>37</v>
      </c>
    </row>
    <row r="3040" spans="1:21" x14ac:dyDescent="0.3">
      <c r="A3040" s="5" t="s">
        <v>168</v>
      </c>
      <c r="B3040" s="5" t="s">
        <v>206</v>
      </c>
      <c r="C3040" s="5" t="s">
        <v>111</v>
      </c>
      <c r="D3040" s="5" t="s">
        <v>328</v>
      </c>
      <c r="E3040" s="5" t="s">
        <v>172</v>
      </c>
      <c r="F3040" s="6">
        <v>43353</v>
      </c>
      <c r="G3040" s="5" t="s">
        <v>148</v>
      </c>
      <c r="H3040" s="5" t="s">
        <v>181</v>
      </c>
      <c r="I3040">
        <v>43173</v>
      </c>
      <c r="J3040">
        <v>180</v>
      </c>
      <c r="K3040">
        <v>150</v>
      </c>
      <c r="L3040">
        <v>1</v>
      </c>
      <c r="M3040">
        <v>5025</v>
      </c>
      <c r="N3040">
        <v>2866.2759999999998</v>
      </c>
      <c r="O3040">
        <v>2866.2759999999998</v>
      </c>
      <c r="P3040">
        <v>150</v>
      </c>
      <c r="Q3040">
        <v>33.5</v>
      </c>
      <c r="R3040">
        <v>2158.7240000000002</v>
      </c>
      <c r="S3040">
        <v>2018</v>
      </c>
      <c r="T3040">
        <v>9</v>
      </c>
      <c r="U3040">
        <v>37</v>
      </c>
    </row>
    <row r="3041" spans="1:21" x14ac:dyDescent="0.3">
      <c r="A3041" s="5" t="s">
        <v>168</v>
      </c>
      <c r="B3041" s="5" t="s">
        <v>206</v>
      </c>
      <c r="C3041" s="5" t="s">
        <v>111</v>
      </c>
      <c r="D3041" s="5" t="s">
        <v>328</v>
      </c>
      <c r="E3041" s="5" t="s">
        <v>172</v>
      </c>
      <c r="F3041" s="6">
        <v>43353</v>
      </c>
      <c r="G3041" s="5" t="s">
        <v>148</v>
      </c>
      <c r="H3041" s="5" t="s">
        <v>183</v>
      </c>
      <c r="I3041">
        <v>43173</v>
      </c>
      <c r="J3041">
        <v>180</v>
      </c>
      <c r="K3041">
        <v>482</v>
      </c>
      <c r="L3041">
        <v>4</v>
      </c>
      <c r="M3041">
        <v>16147</v>
      </c>
      <c r="N3041">
        <v>11465.103999999999</v>
      </c>
      <c r="O3041">
        <v>2866.2759999999998</v>
      </c>
      <c r="P3041">
        <v>120.5</v>
      </c>
      <c r="Q3041">
        <v>33.5</v>
      </c>
      <c r="R3041">
        <v>4681.8959999999997</v>
      </c>
      <c r="S3041">
        <v>2018</v>
      </c>
      <c r="T3041">
        <v>9</v>
      </c>
      <c r="U3041">
        <v>37</v>
      </c>
    </row>
    <row r="3042" spans="1:21" x14ac:dyDescent="0.3">
      <c r="A3042" s="5" t="s">
        <v>168</v>
      </c>
      <c r="B3042" s="5" t="s">
        <v>206</v>
      </c>
      <c r="C3042" s="5" t="s">
        <v>111</v>
      </c>
      <c r="D3042" s="5" t="s">
        <v>328</v>
      </c>
      <c r="E3042" s="5" t="s">
        <v>172</v>
      </c>
      <c r="F3042" s="6">
        <v>43353</v>
      </c>
      <c r="G3042" s="5" t="s">
        <v>148</v>
      </c>
      <c r="H3042" s="5" t="s">
        <v>182</v>
      </c>
      <c r="I3042">
        <v>43173</v>
      </c>
      <c r="J3042">
        <v>180</v>
      </c>
      <c r="K3042">
        <v>250</v>
      </c>
      <c r="L3042">
        <v>2</v>
      </c>
      <c r="M3042">
        <v>8375</v>
      </c>
      <c r="N3042">
        <v>5732.5519999999997</v>
      </c>
      <c r="O3042">
        <v>2866.2759999999998</v>
      </c>
      <c r="P3042">
        <v>125</v>
      </c>
      <c r="Q3042">
        <v>33.5</v>
      </c>
      <c r="R3042">
        <v>2642.4479999999999</v>
      </c>
      <c r="S3042">
        <v>2018</v>
      </c>
      <c r="T3042">
        <v>9</v>
      </c>
      <c r="U3042">
        <v>37</v>
      </c>
    </row>
    <row r="3043" spans="1:21" x14ac:dyDescent="0.3">
      <c r="A3043" s="5" t="s">
        <v>168</v>
      </c>
      <c r="B3043" s="5" t="s">
        <v>206</v>
      </c>
      <c r="C3043" s="5" t="s">
        <v>111</v>
      </c>
      <c r="D3043" s="5" t="s">
        <v>328</v>
      </c>
      <c r="E3043" s="5" t="s">
        <v>172</v>
      </c>
      <c r="F3043" s="6">
        <v>43353</v>
      </c>
      <c r="G3043" s="5" t="s">
        <v>148</v>
      </c>
      <c r="H3043" s="5" t="s">
        <v>246</v>
      </c>
      <c r="I3043">
        <v>43173</v>
      </c>
      <c r="J3043">
        <v>180</v>
      </c>
      <c r="K3043">
        <v>356</v>
      </c>
      <c r="L3043">
        <v>3</v>
      </c>
      <c r="M3043">
        <v>11926</v>
      </c>
      <c r="N3043">
        <v>8598.8279999999995</v>
      </c>
      <c r="O3043">
        <v>2866.2759999999998</v>
      </c>
      <c r="P3043">
        <v>118.66666666666667</v>
      </c>
      <c r="Q3043">
        <v>33.5</v>
      </c>
      <c r="R3043">
        <v>3327.172</v>
      </c>
      <c r="S3043">
        <v>2018</v>
      </c>
      <c r="T3043">
        <v>9</v>
      </c>
      <c r="U3043">
        <v>37</v>
      </c>
    </row>
    <row r="3044" spans="1:21" x14ac:dyDescent="0.3">
      <c r="A3044" s="5" t="s">
        <v>168</v>
      </c>
      <c r="B3044" s="5" t="s">
        <v>206</v>
      </c>
      <c r="C3044" s="5" t="s">
        <v>111</v>
      </c>
      <c r="D3044" s="5" t="s">
        <v>328</v>
      </c>
      <c r="E3044" s="5" t="s">
        <v>172</v>
      </c>
      <c r="F3044" s="6">
        <v>43353</v>
      </c>
      <c r="G3044" s="5" t="s">
        <v>148</v>
      </c>
      <c r="H3044" s="5" t="s">
        <v>184</v>
      </c>
      <c r="I3044">
        <v>43173</v>
      </c>
      <c r="J3044">
        <v>180</v>
      </c>
      <c r="K3044">
        <v>4007</v>
      </c>
      <c r="L3044">
        <v>30</v>
      </c>
      <c r="M3044">
        <v>132231</v>
      </c>
      <c r="N3044">
        <v>85988.282999999996</v>
      </c>
      <c r="O3044">
        <v>2866.2759999999998</v>
      </c>
      <c r="P3044">
        <v>133.56666666666666</v>
      </c>
      <c r="Q3044">
        <v>33</v>
      </c>
      <c r="R3044">
        <v>46242.716999999997</v>
      </c>
      <c r="S3044">
        <v>2018</v>
      </c>
      <c r="T3044">
        <v>9</v>
      </c>
      <c r="U3044">
        <v>37</v>
      </c>
    </row>
    <row r="3045" spans="1:21" x14ac:dyDescent="0.3">
      <c r="A3045" s="5" t="s">
        <v>168</v>
      </c>
      <c r="B3045" s="5" t="s">
        <v>206</v>
      </c>
      <c r="C3045" s="5" t="s">
        <v>111</v>
      </c>
      <c r="D3045" s="5" t="s">
        <v>328</v>
      </c>
      <c r="E3045" s="5" t="s">
        <v>172</v>
      </c>
      <c r="F3045" s="6">
        <v>43353</v>
      </c>
      <c r="G3045" s="5" t="s">
        <v>148</v>
      </c>
      <c r="H3045" s="5" t="s">
        <v>269</v>
      </c>
      <c r="I3045">
        <v>43173</v>
      </c>
      <c r="J3045">
        <v>180</v>
      </c>
      <c r="K3045">
        <v>460</v>
      </c>
      <c r="L3045">
        <v>4</v>
      </c>
      <c r="M3045">
        <v>15180</v>
      </c>
      <c r="N3045">
        <v>11465.103999999999</v>
      </c>
      <c r="O3045">
        <v>2866.2759999999998</v>
      </c>
      <c r="P3045">
        <v>115</v>
      </c>
      <c r="Q3045">
        <v>33</v>
      </c>
      <c r="R3045">
        <v>3714.8960000000002</v>
      </c>
      <c r="S3045">
        <v>2018</v>
      </c>
      <c r="T3045">
        <v>9</v>
      </c>
      <c r="U3045">
        <v>37</v>
      </c>
    </row>
    <row r="3046" spans="1:21" x14ac:dyDescent="0.3">
      <c r="A3046" s="5" t="s">
        <v>168</v>
      </c>
      <c r="B3046" s="5" t="s">
        <v>206</v>
      </c>
      <c r="C3046" s="5" t="s">
        <v>111</v>
      </c>
      <c r="D3046" s="5" t="s">
        <v>328</v>
      </c>
      <c r="E3046" s="5" t="s">
        <v>172</v>
      </c>
      <c r="F3046" s="6">
        <v>43353</v>
      </c>
      <c r="G3046" s="5" t="s">
        <v>148</v>
      </c>
      <c r="H3046" s="5" t="s">
        <v>298</v>
      </c>
      <c r="I3046">
        <v>43173</v>
      </c>
      <c r="J3046">
        <v>180</v>
      </c>
      <c r="K3046">
        <v>128</v>
      </c>
      <c r="L3046">
        <v>1</v>
      </c>
      <c r="M3046">
        <v>4288</v>
      </c>
      <c r="N3046">
        <v>2866.2759999999998</v>
      </c>
      <c r="O3046">
        <v>2866.2759999999998</v>
      </c>
      <c r="P3046">
        <v>128</v>
      </c>
      <c r="Q3046">
        <v>33.5</v>
      </c>
      <c r="R3046">
        <v>1421.7239999999999</v>
      </c>
      <c r="S3046">
        <v>2018</v>
      </c>
      <c r="T3046">
        <v>9</v>
      </c>
      <c r="U3046">
        <v>37</v>
      </c>
    </row>
    <row r="3047" spans="1:21" x14ac:dyDescent="0.3">
      <c r="A3047" s="5" t="s">
        <v>168</v>
      </c>
      <c r="B3047" s="5" t="s">
        <v>206</v>
      </c>
      <c r="C3047" s="5" t="s">
        <v>111</v>
      </c>
      <c r="D3047" s="5" t="s">
        <v>328</v>
      </c>
      <c r="E3047" s="5" t="s">
        <v>172</v>
      </c>
      <c r="F3047" s="6">
        <v>43353</v>
      </c>
      <c r="G3047" s="5" t="s">
        <v>148</v>
      </c>
      <c r="H3047" s="5" t="s">
        <v>225</v>
      </c>
      <c r="I3047">
        <v>43173</v>
      </c>
      <c r="J3047">
        <v>180</v>
      </c>
      <c r="K3047">
        <v>240</v>
      </c>
      <c r="L3047">
        <v>2</v>
      </c>
      <c r="M3047">
        <v>7920</v>
      </c>
      <c r="N3047">
        <v>5732.5519999999997</v>
      </c>
      <c r="O3047">
        <v>2866.2759999999998</v>
      </c>
      <c r="P3047">
        <v>120</v>
      </c>
      <c r="Q3047">
        <v>33</v>
      </c>
      <c r="R3047">
        <v>2187.4479999999999</v>
      </c>
      <c r="S3047">
        <v>2018</v>
      </c>
      <c r="T3047">
        <v>9</v>
      </c>
      <c r="U3047">
        <v>37</v>
      </c>
    </row>
    <row r="3048" spans="1:21" x14ac:dyDescent="0.3">
      <c r="A3048" s="5" t="s">
        <v>168</v>
      </c>
      <c r="B3048" s="5" t="s">
        <v>206</v>
      </c>
      <c r="C3048" s="5" t="s">
        <v>113</v>
      </c>
      <c r="D3048" s="5" t="s">
        <v>332</v>
      </c>
      <c r="E3048" s="5" t="s">
        <v>172</v>
      </c>
      <c r="F3048" s="6">
        <v>43353</v>
      </c>
      <c r="G3048" s="5" t="s">
        <v>148</v>
      </c>
      <c r="H3048" s="5" t="s">
        <v>229</v>
      </c>
      <c r="I3048">
        <v>43188</v>
      </c>
      <c r="J3048">
        <v>165</v>
      </c>
      <c r="K3048">
        <v>2376</v>
      </c>
      <c r="L3048">
        <v>18</v>
      </c>
      <c r="M3048">
        <v>78408</v>
      </c>
      <c r="N3048">
        <v>47021.603000000003</v>
      </c>
      <c r="O3048">
        <v>2612.3110000000001</v>
      </c>
      <c r="P3048">
        <v>132</v>
      </c>
      <c r="Q3048">
        <v>33</v>
      </c>
      <c r="R3048">
        <v>31386.397000000001</v>
      </c>
      <c r="S3048">
        <v>2018</v>
      </c>
      <c r="T3048">
        <v>9</v>
      </c>
      <c r="U3048">
        <v>37</v>
      </c>
    </row>
    <row r="3049" spans="1:21" x14ac:dyDescent="0.3">
      <c r="A3049" s="5" t="s">
        <v>168</v>
      </c>
      <c r="B3049" s="5" t="s">
        <v>206</v>
      </c>
      <c r="C3049" s="5" t="s">
        <v>118</v>
      </c>
      <c r="D3049" s="5" t="s">
        <v>326</v>
      </c>
      <c r="E3049" s="5" t="s">
        <v>172</v>
      </c>
      <c r="F3049" s="6">
        <v>43353</v>
      </c>
      <c r="G3049" s="5" t="s">
        <v>148</v>
      </c>
      <c r="H3049" s="5" t="s">
        <v>235</v>
      </c>
      <c r="I3049">
        <v>43167</v>
      </c>
      <c r="J3049">
        <v>186</v>
      </c>
      <c r="K3049">
        <v>101.6</v>
      </c>
      <c r="L3049">
        <v>1</v>
      </c>
      <c r="M3049">
        <v>3352.8</v>
      </c>
      <c r="N3049">
        <v>3050.625</v>
      </c>
      <c r="O3049">
        <v>3050.625</v>
      </c>
      <c r="P3049">
        <v>101.6</v>
      </c>
      <c r="Q3049">
        <v>33</v>
      </c>
      <c r="R3049">
        <v>302.17500000000001</v>
      </c>
      <c r="S3049">
        <v>2018</v>
      </c>
      <c r="T3049">
        <v>9</v>
      </c>
      <c r="U3049">
        <v>37</v>
      </c>
    </row>
    <row r="3050" spans="1:21" x14ac:dyDescent="0.3">
      <c r="A3050" s="5" t="s">
        <v>168</v>
      </c>
      <c r="B3050" s="5" t="s">
        <v>206</v>
      </c>
      <c r="C3050" s="5" t="s">
        <v>118</v>
      </c>
      <c r="D3050" s="5" t="s">
        <v>326</v>
      </c>
      <c r="E3050" s="5" t="s">
        <v>172</v>
      </c>
      <c r="F3050" s="6">
        <v>43353</v>
      </c>
      <c r="G3050" s="5" t="s">
        <v>148</v>
      </c>
      <c r="H3050" s="5" t="s">
        <v>235</v>
      </c>
      <c r="I3050">
        <v>43167</v>
      </c>
      <c r="J3050">
        <v>186</v>
      </c>
      <c r="K3050">
        <v>101.6</v>
      </c>
      <c r="L3050">
        <v>1</v>
      </c>
      <c r="M3050">
        <v>3352.8</v>
      </c>
      <c r="N3050">
        <v>3050.625</v>
      </c>
      <c r="O3050">
        <v>3050.625</v>
      </c>
      <c r="P3050">
        <v>101.6</v>
      </c>
      <c r="Q3050">
        <v>33</v>
      </c>
      <c r="R3050">
        <v>302.17500000000001</v>
      </c>
      <c r="S3050">
        <v>2018</v>
      </c>
      <c r="T3050">
        <v>9</v>
      </c>
      <c r="U3050">
        <v>37</v>
      </c>
    </row>
    <row r="3051" spans="1:21" x14ac:dyDescent="0.3">
      <c r="A3051" s="5" t="s">
        <v>168</v>
      </c>
      <c r="B3051" s="5" t="s">
        <v>206</v>
      </c>
      <c r="C3051" s="5" t="s">
        <v>118</v>
      </c>
      <c r="D3051" s="5" t="s">
        <v>326</v>
      </c>
      <c r="E3051" s="5" t="s">
        <v>227</v>
      </c>
      <c r="F3051" s="6">
        <v>43353</v>
      </c>
      <c r="G3051" s="5" t="s">
        <v>148</v>
      </c>
      <c r="H3051" s="5" t="s">
        <v>235</v>
      </c>
      <c r="I3051">
        <v>43167</v>
      </c>
      <c r="J3051">
        <v>186</v>
      </c>
      <c r="K3051">
        <v>-101.6</v>
      </c>
      <c r="L3051">
        <v>-1</v>
      </c>
      <c r="M3051">
        <v>-3352.8</v>
      </c>
      <c r="N3051">
        <v>-3050.625</v>
      </c>
      <c r="O3051">
        <v>-3050.625</v>
      </c>
      <c r="P3051">
        <v>101.6</v>
      </c>
      <c r="Q3051">
        <v>33</v>
      </c>
      <c r="R3051">
        <v>-302.17500000000001</v>
      </c>
      <c r="S3051">
        <v>2018</v>
      </c>
      <c r="T3051">
        <v>9</v>
      </c>
      <c r="U3051">
        <v>37</v>
      </c>
    </row>
    <row r="3052" spans="1:21" x14ac:dyDescent="0.3">
      <c r="A3052" s="5" t="s">
        <v>168</v>
      </c>
      <c r="B3052" s="5" t="s">
        <v>206</v>
      </c>
      <c r="C3052" s="5" t="s">
        <v>111</v>
      </c>
      <c r="D3052" s="5" t="s">
        <v>328</v>
      </c>
      <c r="E3052" s="5" t="s">
        <v>172</v>
      </c>
      <c r="F3052" s="6">
        <v>43356</v>
      </c>
      <c r="G3052" s="5" t="s">
        <v>148</v>
      </c>
      <c r="H3052" s="5" t="s">
        <v>184</v>
      </c>
      <c r="I3052">
        <v>43173</v>
      </c>
      <c r="J3052">
        <v>183</v>
      </c>
      <c r="K3052">
        <v>1847</v>
      </c>
      <c r="L3052">
        <v>15</v>
      </c>
      <c r="M3052">
        <v>60951</v>
      </c>
      <c r="N3052">
        <v>43501.692999999999</v>
      </c>
      <c r="O3052">
        <v>2900.1129999999998</v>
      </c>
      <c r="P3052">
        <v>123.13333333333334</v>
      </c>
      <c r="Q3052">
        <v>33</v>
      </c>
      <c r="R3052">
        <v>17449.307000000001</v>
      </c>
      <c r="S3052">
        <v>2018</v>
      </c>
      <c r="T3052">
        <v>9</v>
      </c>
      <c r="U3052">
        <v>37</v>
      </c>
    </row>
    <row r="3053" spans="1:21" x14ac:dyDescent="0.3">
      <c r="A3053" s="5" t="s">
        <v>168</v>
      </c>
      <c r="B3053" s="5" t="s">
        <v>206</v>
      </c>
      <c r="C3053" s="5" t="s">
        <v>111</v>
      </c>
      <c r="D3053" s="5" t="s">
        <v>328</v>
      </c>
      <c r="E3053" s="5" t="s">
        <v>172</v>
      </c>
      <c r="F3053" s="6">
        <v>43356</v>
      </c>
      <c r="G3053" s="5" t="s">
        <v>148</v>
      </c>
      <c r="H3053" s="5" t="s">
        <v>333</v>
      </c>
      <c r="I3053">
        <v>43173</v>
      </c>
      <c r="J3053">
        <v>183</v>
      </c>
      <c r="K3053">
        <v>226</v>
      </c>
      <c r="L3053">
        <v>2</v>
      </c>
      <c r="M3053">
        <v>7571</v>
      </c>
      <c r="N3053">
        <v>5800.2259999999997</v>
      </c>
      <c r="O3053">
        <v>2900.1129999999998</v>
      </c>
      <c r="P3053">
        <v>113</v>
      </c>
      <c r="Q3053">
        <v>33.5</v>
      </c>
      <c r="R3053">
        <v>1770.7739999999999</v>
      </c>
      <c r="S3053">
        <v>2018</v>
      </c>
      <c r="T3053">
        <v>9</v>
      </c>
      <c r="U3053">
        <v>37</v>
      </c>
    </row>
    <row r="3054" spans="1:21" x14ac:dyDescent="0.3">
      <c r="A3054" s="5" t="s">
        <v>168</v>
      </c>
      <c r="B3054" s="5" t="s">
        <v>206</v>
      </c>
      <c r="C3054" s="5" t="s">
        <v>112</v>
      </c>
      <c r="D3054" s="5" t="s">
        <v>293</v>
      </c>
      <c r="E3054" s="5" t="s">
        <v>172</v>
      </c>
      <c r="F3054" s="6">
        <v>43356</v>
      </c>
      <c r="G3054" s="5" t="s">
        <v>148</v>
      </c>
      <c r="H3054" s="5" t="s">
        <v>201</v>
      </c>
      <c r="I3054">
        <v>43181</v>
      </c>
      <c r="J3054">
        <v>175</v>
      </c>
      <c r="K3054">
        <v>258</v>
      </c>
      <c r="L3054">
        <v>2</v>
      </c>
      <c r="M3054">
        <v>8643</v>
      </c>
      <c r="N3054">
        <v>5472.2129999999997</v>
      </c>
      <c r="O3054">
        <v>2736.107</v>
      </c>
      <c r="P3054">
        <v>129</v>
      </c>
      <c r="Q3054">
        <v>33.5</v>
      </c>
      <c r="R3054">
        <v>3170.7869999999998</v>
      </c>
      <c r="S3054">
        <v>2018</v>
      </c>
      <c r="T3054">
        <v>9</v>
      </c>
      <c r="U3054">
        <v>37</v>
      </c>
    </row>
    <row r="3055" spans="1:21" x14ac:dyDescent="0.3">
      <c r="A3055" s="5" t="s">
        <v>168</v>
      </c>
      <c r="B3055" s="5" t="s">
        <v>206</v>
      </c>
      <c r="C3055" s="5" t="s">
        <v>112</v>
      </c>
      <c r="D3055" s="5" t="s">
        <v>293</v>
      </c>
      <c r="E3055" s="5" t="s">
        <v>172</v>
      </c>
      <c r="F3055" s="6">
        <v>43356</v>
      </c>
      <c r="G3055" s="5" t="s">
        <v>148</v>
      </c>
      <c r="H3055" s="5" t="s">
        <v>203</v>
      </c>
      <c r="I3055">
        <v>43181</v>
      </c>
      <c r="J3055">
        <v>175</v>
      </c>
      <c r="K3055">
        <v>102</v>
      </c>
      <c r="L3055">
        <v>1</v>
      </c>
      <c r="M3055">
        <v>3417</v>
      </c>
      <c r="N3055">
        <v>2736.107</v>
      </c>
      <c r="O3055">
        <v>2736.107</v>
      </c>
      <c r="P3055">
        <v>102</v>
      </c>
      <c r="Q3055">
        <v>33.5</v>
      </c>
      <c r="R3055">
        <v>680.89300000000003</v>
      </c>
      <c r="S3055">
        <v>2018</v>
      </c>
      <c r="T3055">
        <v>9</v>
      </c>
      <c r="U3055">
        <v>37</v>
      </c>
    </row>
    <row r="3056" spans="1:21" x14ac:dyDescent="0.3">
      <c r="A3056" s="5" t="s">
        <v>168</v>
      </c>
      <c r="B3056" s="5" t="s">
        <v>206</v>
      </c>
      <c r="C3056" s="5" t="s">
        <v>112</v>
      </c>
      <c r="D3056" s="5" t="s">
        <v>293</v>
      </c>
      <c r="E3056" s="5" t="s">
        <v>172</v>
      </c>
      <c r="F3056" s="6">
        <v>43356</v>
      </c>
      <c r="G3056" s="5" t="s">
        <v>148</v>
      </c>
      <c r="H3056" s="5" t="s">
        <v>204</v>
      </c>
      <c r="I3056">
        <v>43181</v>
      </c>
      <c r="J3056">
        <v>175</v>
      </c>
      <c r="K3056">
        <v>384</v>
      </c>
      <c r="L3056">
        <v>3</v>
      </c>
      <c r="M3056">
        <v>12864</v>
      </c>
      <c r="N3056">
        <v>8208.32</v>
      </c>
      <c r="O3056">
        <v>2736.107</v>
      </c>
      <c r="P3056">
        <v>128</v>
      </c>
      <c r="Q3056">
        <v>33.5</v>
      </c>
      <c r="R3056">
        <v>4655.68</v>
      </c>
      <c r="S3056">
        <v>2018</v>
      </c>
      <c r="T3056">
        <v>9</v>
      </c>
      <c r="U3056">
        <v>37</v>
      </c>
    </row>
    <row r="3057" spans="1:21" x14ac:dyDescent="0.3">
      <c r="A3057" s="5" t="s">
        <v>168</v>
      </c>
      <c r="B3057" s="5" t="s">
        <v>206</v>
      </c>
      <c r="C3057" s="5" t="s">
        <v>112</v>
      </c>
      <c r="D3057" s="5" t="s">
        <v>293</v>
      </c>
      <c r="E3057" s="5" t="s">
        <v>172</v>
      </c>
      <c r="F3057" s="6">
        <v>43356</v>
      </c>
      <c r="G3057" s="5" t="s">
        <v>148</v>
      </c>
      <c r="H3057" s="5" t="s">
        <v>237</v>
      </c>
      <c r="I3057">
        <v>43181</v>
      </c>
      <c r="J3057">
        <v>175</v>
      </c>
      <c r="K3057">
        <v>111</v>
      </c>
      <c r="L3057">
        <v>1</v>
      </c>
      <c r="M3057">
        <v>3718.5</v>
      </c>
      <c r="N3057">
        <v>2736.107</v>
      </c>
      <c r="O3057">
        <v>2736.107</v>
      </c>
      <c r="P3057">
        <v>111</v>
      </c>
      <c r="Q3057">
        <v>33.5</v>
      </c>
      <c r="R3057">
        <v>982.39300000000003</v>
      </c>
      <c r="S3057">
        <v>2018</v>
      </c>
      <c r="T3057">
        <v>9</v>
      </c>
      <c r="U3057">
        <v>37</v>
      </c>
    </row>
    <row r="3058" spans="1:21" x14ac:dyDescent="0.3">
      <c r="A3058" s="5" t="s">
        <v>168</v>
      </c>
      <c r="B3058" s="5" t="s">
        <v>206</v>
      </c>
      <c r="C3058" s="5" t="s">
        <v>112</v>
      </c>
      <c r="D3058" s="5" t="s">
        <v>293</v>
      </c>
      <c r="E3058" s="5" t="s">
        <v>172</v>
      </c>
      <c r="F3058" s="6">
        <v>43356</v>
      </c>
      <c r="G3058" s="5" t="s">
        <v>148</v>
      </c>
      <c r="H3058" s="5" t="s">
        <v>221</v>
      </c>
      <c r="I3058">
        <v>43181</v>
      </c>
      <c r="J3058">
        <v>175</v>
      </c>
      <c r="K3058">
        <v>112</v>
      </c>
      <c r="L3058">
        <v>1</v>
      </c>
      <c r="M3058">
        <v>3752</v>
      </c>
      <c r="N3058">
        <v>2736.107</v>
      </c>
      <c r="O3058">
        <v>2736.107</v>
      </c>
      <c r="P3058">
        <v>112</v>
      </c>
      <c r="Q3058">
        <v>33.5</v>
      </c>
      <c r="R3058">
        <v>1015.893</v>
      </c>
      <c r="S3058">
        <v>2018</v>
      </c>
      <c r="T3058">
        <v>9</v>
      </c>
      <c r="U3058">
        <v>37</v>
      </c>
    </row>
    <row r="3059" spans="1:21" x14ac:dyDescent="0.3">
      <c r="A3059" s="5" t="s">
        <v>168</v>
      </c>
      <c r="B3059" s="5" t="s">
        <v>206</v>
      </c>
      <c r="C3059" s="5" t="s">
        <v>112</v>
      </c>
      <c r="D3059" s="5" t="s">
        <v>293</v>
      </c>
      <c r="E3059" s="5" t="s">
        <v>172</v>
      </c>
      <c r="F3059" s="6">
        <v>43356</v>
      </c>
      <c r="G3059" s="5" t="s">
        <v>148</v>
      </c>
      <c r="H3059" s="5" t="s">
        <v>205</v>
      </c>
      <c r="I3059">
        <v>43181</v>
      </c>
      <c r="J3059">
        <v>175</v>
      </c>
      <c r="K3059">
        <v>326</v>
      </c>
      <c r="L3059">
        <v>3</v>
      </c>
      <c r="M3059">
        <v>10921</v>
      </c>
      <c r="N3059">
        <v>8208.32</v>
      </c>
      <c r="O3059">
        <v>2736.107</v>
      </c>
      <c r="P3059">
        <v>108.66666666666667</v>
      </c>
      <c r="Q3059">
        <v>33.5</v>
      </c>
      <c r="R3059">
        <v>2712.68</v>
      </c>
      <c r="S3059">
        <v>2018</v>
      </c>
      <c r="T3059">
        <v>9</v>
      </c>
      <c r="U3059">
        <v>37</v>
      </c>
    </row>
    <row r="3060" spans="1:21" x14ac:dyDescent="0.3">
      <c r="A3060" s="5" t="s">
        <v>168</v>
      </c>
      <c r="B3060" s="5" t="s">
        <v>206</v>
      </c>
      <c r="C3060" s="5" t="s">
        <v>112</v>
      </c>
      <c r="D3060" s="5" t="s">
        <v>293</v>
      </c>
      <c r="E3060" s="5" t="s">
        <v>172</v>
      </c>
      <c r="F3060" s="6">
        <v>43356</v>
      </c>
      <c r="G3060" s="5" t="s">
        <v>148</v>
      </c>
      <c r="H3060" s="5" t="s">
        <v>181</v>
      </c>
      <c r="I3060">
        <v>43181</v>
      </c>
      <c r="J3060">
        <v>175</v>
      </c>
      <c r="K3060">
        <v>138</v>
      </c>
      <c r="L3060">
        <v>1</v>
      </c>
      <c r="M3060">
        <v>4623</v>
      </c>
      <c r="N3060">
        <v>2736.107</v>
      </c>
      <c r="O3060">
        <v>2736.107</v>
      </c>
      <c r="P3060">
        <v>138</v>
      </c>
      <c r="Q3060">
        <v>33.5</v>
      </c>
      <c r="R3060">
        <v>1886.893</v>
      </c>
      <c r="S3060">
        <v>2018</v>
      </c>
      <c r="T3060">
        <v>9</v>
      </c>
      <c r="U3060">
        <v>37</v>
      </c>
    </row>
    <row r="3061" spans="1:21" x14ac:dyDescent="0.3">
      <c r="A3061" s="5" t="s">
        <v>168</v>
      </c>
      <c r="B3061" s="5" t="s">
        <v>206</v>
      </c>
      <c r="C3061" s="5" t="s">
        <v>112</v>
      </c>
      <c r="D3061" s="5" t="s">
        <v>293</v>
      </c>
      <c r="E3061" s="5" t="s">
        <v>172</v>
      </c>
      <c r="F3061" s="6">
        <v>43356</v>
      </c>
      <c r="G3061" s="5" t="s">
        <v>148</v>
      </c>
      <c r="H3061" s="5" t="s">
        <v>230</v>
      </c>
      <c r="I3061">
        <v>43181</v>
      </c>
      <c r="J3061">
        <v>175</v>
      </c>
      <c r="K3061">
        <v>1497</v>
      </c>
      <c r="L3061">
        <v>12</v>
      </c>
      <c r="M3061">
        <v>49401</v>
      </c>
      <c r="N3061">
        <v>32833.279999999999</v>
      </c>
      <c r="O3061">
        <v>2736.107</v>
      </c>
      <c r="P3061">
        <v>124.75</v>
      </c>
      <c r="Q3061">
        <v>33</v>
      </c>
      <c r="R3061">
        <v>16567.72</v>
      </c>
      <c r="S3061">
        <v>2018</v>
      </c>
      <c r="T3061">
        <v>9</v>
      </c>
      <c r="U3061">
        <v>37</v>
      </c>
    </row>
    <row r="3062" spans="1:21" x14ac:dyDescent="0.3">
      <c r="A3062" s="5" t="s">
        <v>168</v>
      </c>
      <c r="B3062" s="5" t="s">
        <v>206</v>
      </c>
      <c r="C3062" s="5" t="s">
        <v>112</v>
      </c>
      <c r="D3062" s="5" t="s">
        <v>293</v>
      </c>
      <c r="E3062" s="5" t="s">
        <v>172</v>
      </c>
      <c r="F3062" s="6">
        <v>43356</v>
      </c>
      <c r="G3062" s="5" t="s">
        <v>148</v>
      </c>
      <c r="H3062" s="5" t="s">
        <v>180</v>
      </c>
      <c r="I3062">
        <v>43181</v>
      </c>
      <c r="J3062">
        <v>175</v>
      </c>
      <c r="K3062">
        <v>210</v>
      </c>
      <c r="L3062">
        <v>2</v>
      </c>
      <c r="M3062">
        <v>7035</v>
      </c>
      <c r="N3062">
        <v>5472.2129999999997</v>
      </c>
      <c r="O3062">
        <v>2736.107</v>
      </c>
      <c r="P3062">
        <v>105</v>
      </c>
      <c r="Q3062">
        <v>33.5</v>
      </c>
      <c r="R3062">
        <v>1562.787</v>
      </c>
      <c r="S3062">
        <v>2018</v>
      </c>
      <c r="T3062">
        <v>9</v>
      </c>
      <c r="U3062">
        <v>37</v>
      </c>
    </row>
    <row r="3063" spans="1:21" x14ac:dyDescent="0.3">
      <c r="A3063" s="5" t="s">
        <v>168</v>
      </c>
      <c r="B3063" s="5" t="s">
        <v>206</v>
      </c>
      <c r="C3063" s="5" t="s">
        <v>112</v>
      </c>
      <c r="D3063" s="5" t="s">
        <v>293</v>
      </c>
      <c r="E3063" s="5" t="s">
        <v>172</v>
      </c>
      <c r="F3063" s="6">
        <v>43356</v>
      </c>
      <c r="G3063" s="5" t="s">
        <v>148</v>
      </c>
      <c r="H3063" s="5" t="s">
        <v>216</v>
      </c>
      <c r="I3063">
        <v>43181</v>
      </c>
      <c r="J3063">
        <v>175</v>
      </c>
      <c r="K3063">
        <v>222</v>
      </c>
      <c r="L3063">
        <v>2</v>
      </c>
      <c r="M3063">
        <v>7437</v>
      </c>
      <c r="N3063">
        <v>5472.2129999999997</v>
      </c>
      <c r="O3063">
        <v>2736.107</v>
      </c>
      <c r="P3063">
        <v>111</v>
      </c>
      <c r="Q3063">
        <v>33.5</v>
      </c>
      <c r="R3063">
        <v>1964.787</v>
      </c>
      <c r="S3063">
        <v>2018</v>
      </c>
      <c r="T3063">
        <v>9</v>
      </c>
      <c r="U3063">
        <v>37</v>
      </c>
    </row>
    <row r="3064" spans="1:21" x14ac:dyDescent="0.3">
      <c r="A3064" s="5" t="s">
        <v>168</v>
      </c>
      <c r="B3064" s="5" t="s">
        <v>206</v>
      </c>
      <c r="C3064" s="5" t="s">
        <v>112</v>
      </c>
      <c r="D3064" s="5" t="s">
        <v>293</v>
      </c>
      <c r="E3064" s="5" t="s">
        <v>172</v>
      </c>
      <c r="F3064" s="6">
        <v>43356</v>
      </c>
      <c r="G3064" s="5" t="s">
        <v>148</v>
      </c>
      <c r="H3064" s="5" t="s">
        <v>222</v>
      </c>
      <c r="I3064">
        <v>43181</v>
      </c>
      <c r="J3064">
        <v>175</v>
      </c>
      <c r="K3064">
        <v>130</v>
      </c>
      <c r="L3064">
        <v>1</v>
      </c>
      <c r="M3064">
        <v>4355</v>
      </c>
      <c r="N3064">
        <v>2736.107</v>
      </c>
      <c r="O3064">
        <v>2736.107</v>
      </c>
      <c r="P3064">
        <v>130</v>
      </c>
      <c r="Q3064">
        <v>33.5</v>
      </c>
      <c r="R3064">
        <v>1618.893</v>
      </c>
      <c r="S3064">
        <v>2018</v>
      </c>
      <c r="T3064">
        <v>9</v>
      </c>
      <c r="U3064">
        <v>37</v>
      </c>
    </row>
    <row r="3065" spans="1:21" x14ac:dyDescent="0.3">
      <c r="A3065" s="5" t="s">
        <v>168</v>
      </c>
      <c r="B3065" s="5" t="s">
        <v>206</v>
      </c>
      <c r="C3065" s="5" t="s">
        <v>112</v>
      </c>
      <c r="D3065" s="5" t="s">
        <v>293</v>
      </c>
      <c r="E3065" s="5" t="s">
        <v>172</v>
      </c>
      <c r="F3065" s="6">
        <v>43356</v>
      </c>
      <c r="G3065" s="5" t="s">
        <v>148</v>
      </c>
      <c r="H3065" s="5" t="s">
        <v>238</v>
      </c>
      <c r="I3065">
        <v>43181</v>
      </c>
      <c r="J3065">
        <v>175</v>
      </c>
      <c r="K3065">
        <v>238</v>
      </c>
      <c r="L3065">
        <v>2</v>
      </c>
      <c r="M3065">
        <v>7973</v>
      </c>
      <c r="N3065">
        <v>5472.2129999999997</v>
      </c>
      <c r="O3065">
        <v>2736.107</v>
      </c>
      <c r="P3065">
        <v>119</v>
      </c>
      <c r="Q3065">
        <v>33.5</v>
      </c>
      <c r="R3065">
        <v>2500.7869999999998</v>
      </c>
      <c r="S3065">
        <v>2018</v>
      </c>
      <c r="T3065">
        <v>9</v>
      </c>
      <c r="U3065">
        <v>37</v>
      </c>
    </row>
    <row r="3066" spans="1:21" x14ac:dyDescent="0.3">
      <c r="A3066" s="5" t="s">
        <v>168</v>
      </c>
      <c r="B3066" s="5" t="s">
        <v>206</v>
      </c>
      <c r="C3066" s="5" t="s">
        <v>112</v>
      </c>
      <c r="D3066" s="5" t="s">
        <v>293</v>
      </c>
      <c r="E3066" s="5" t="s">
        <v>172</v>
      </c>
      <c r="F3066" s="6">
        <v>43356</v>
      </c>
      <c r="G3066" s="5" t="s">
        <v>148</v>
      </c>
      <c r="H3066" s="5" t="s">
        <v>231</v>
      </c>
      <c r="I3066">
        <v>43181</v>
      </c>
      <c r="J3066">
        <v>175</v>
      </c>
      <c r="K3066">
        <v>114</v>
      </c>
      <c r="L3066">
        <v>1</v>
      </c>
      <c r="M3066">
        <v>3819</v>
      </c>
      <c r="N3066">
        <v>2736.107</v>
      </c>
      <c r="O3066">
        <v>2736.107</v>
      </c>
      <c r="P3066">
        <v>114</v>
      </c>
      <c r="Q3066">
        <v>33.5</v>
      </c>
      <c r="R3066">
        <v>1082.893</v>
      </c>
      <c r="S3066">
        <v>2018</v>
      </c>
      <c r="T3066">
        <v>9</v>
      </c>
      <c r="U3066">
        <v>37</v>
      </c>
    </row>
    <row r="3067" spans="1:21" x14ac:dyDescent="0.3">
      <c r="A3067" s="5" t="s">
        <v>168</v>
      </c>
      <c r="B3067" s="5" t="s">
        <v>206</v>
      </c>
      <c r="C3067" s="5" t="s">
        <v>112</v>
      </c>
      <c r="D3067" s="5" t="s">
        <v>293</v>
      </c>
      <c r="E3067" s="5" t="s">
        <v>172</v>
      </c>
      <c r="F3067" s="6">
        <v>43356</v>
      </c>
      <c r="G3067" s="5" t="s">
        <v>148</v>
      </c>
      <c r="H3067" s="5" t="s">
        <v>321</v>
      </c>
      <c r="I3067">
        <v>43181</v>
      </c>
      <c r="J3067">
        <v>175</v>
      </c>
      <c r="K3067">
        <v>1134</v>
      </c>
      <c r="L3067">
        <v>9</v>
      </c>
      <c r="M3067">
        <v>37422</v>
      </c>
      <c r="N3067">
        <v>24624.959999999999</v>
      </c>
      <c r="O3067">
        <v>2736.107</v>
      </c>
      <c r="P3067">
        <v>126</v>
      </c>
      <c r="Q3067">
        <v>33</v>
      </c>
      <c r="R3067">
        <v>12797.04</v>
      </c>
      <c r="S3067">
        <v>2018</v>
      </c>
      <c r="T3067">
        <v>9</v>
      </c>
      <c r="U3067">
        <v>37</v>
      </c>
    </row>
    <row r="3068" spans="1:21" x14ac:dyDescent="0.3">
      <c r="A3068" s="5" t="s">
        <v>168</v>
      </c>
      <c r="B3068" s="5" t="s">
        <v>206</v>
      </c>
      <c r="C3068" s="5" t="s">
        <v>112</v>
      </c>
      <c r="D3068" s="5" t="s">
        <v>293</v>
      </c>
      <c r="E3068" s="5" t="s">
        <v>172</v>
      </c>
      <c r="F3068" s="6">
        <v>43356</v>
      </c>
      <c r="G3068" s="5" t="s">
        <v>148</v>
      </c>
      <c r="H3068" s="5" t="s">
        <v>269</v>
      </c>
      <c r="I3068">
        <v>43181</v>
      </c>
      <c r="J3068">
        <v>175</v>
      </c>
      <c r="K3068">
        <v>1937</v>
      </c>
      <c r="L3068">
        <v>17</v>
      </c>
      <c r="M3068">
        <v>63921</v>
      </c>
      <c r="N3068">
        <v>46513.813999999998</v>
      </c>
      <c r="O3068">
        <v>2736.107</v>
      </c>
      <c r="P3068">
        <v>113.94117647058823</v>
      </c>
      <c r="Q3068">
        <v>33</v>
      </c>
      <c r="R3068">
        <v>17407.186000000002</v>
      </c>
      <c r="S3068">
        <v>2018</v>
      </c>
      <c r="T3068">
        <v>9</v>
      </c>
      <c r="U3068">
        <v>37</v>
      </c>
    </row>
    <row r="3069" spans="1:21" x14ac:dyDescent="0.3">
      <c r="A3069" s="5" t="s">
        <v>168</v>
      </c>
      <c r="B3069" s="5" t="s">
        <v>206</v>
      </c>
      <c r="C3069" s="5" t="s">
        <v>112</v>
      </c>
      <c r="D3069" s="5" t="s">
        <v>293</v>
      </c>
      <c r="E3069" s="5" t="s">
        <v>172</v>
      </c>
      <c r="F3069" s="6">
        <v>43356</v>
      </c>
      <c r="G3069" s="5" t="s">
        <v>148</v>
      </c>
      <c r="H3069" s="5" t="s">
        <v>185</v>
      </c>
      <c r="I3069">
        <v>43181</v>
      </c>
      <c r="J3069">
        <v>175</v>
      </c>
      <c r="K3069">
        <v>492</v>
      </c>
      <c r="L3069">
        <v>4</v>
      </c>
      <c r="M3069">
        <v>16482</v>
      </c>
      <c r="N3069">
        <v>10944.427</v>
      </c>
      <c r="O3069">
        <v>2736.107</v>
      </c>
      <c r="P3069">
        <v>123</v>
      </c>
      <c r="Q3069">
        <v>33.5</v>
      </c>
      <c r="R3069">
        <v>5537.5730000000003</v>
      </c>
      <c r="S3069">
        <v>2018</v>
      </c>
      <c r="T3069">
        <v>9</v>
      </c>
      <c r="U3069">
        <v>37</v>
      </c>
    </row>
    <row r="3070" spans="1:21" x14ac:dyDescent="0.3">
      <c r="A3070" s="5" t="s">
        <v>168</v>
      </c>
      <c r="B3070" s="5" t="s">
        <v>206</v>
      </c>
      <c r="C3070" s="5" t="s">
        <v>112</v>
      </c>
      <c r="D3070" s="5" t="s">
        <v>293</v>
      </c>
      <c r="E3070" s="5" t="s">
        <v>172</v>
      </c>
      <c r="F3070" s="6">
        <v>43356</v>
      </c>
      <c r="G3070" s="5" t="s">
        <v>148</v>
      </c>
      <c r="H3070" s="5" t="s">
        <v>225</v>
      </c>
      <c r="I3070">
        <v>43181</v>
      </c>
      <c r="J3070">
        <v>175</v>
      </c>
      <c r="K3070">
        <v>596</v>
      </c>
      <c r="L3070">
        <v>5</v>
      </c>
      <c r="M3070">
        <v>19668</v>
      </c>
      <c r="N3070">
        <v>13680.532999999999</v>
      </c>
      <c r="O3070">
        <v>2736.107</v>
      </c>
      <c r="P3070">
        <v>119.2</v>
      </c>
      <c r="Q3070">
        <v>33</v>
      </c>
      <c r="R3070">
        <v>5987.4669999999996</v>
      </c>
      <c r="S3070">
        <v>2018</v>
      </c>
      <c r="T3070">
        <v>9</v>
      </c>
      <c r="U3070">
        <v>37</v>
      </c>
    </row>
    <row r="3071" spans="1:21" x14ac:dyDescent="0.3">
      <c r="A3071" s="5" t="s">
        <v>168</v>
      </c>
      <c r="B3071" s="5" t="s">
        <v>175</v>
      </c>
      <c r="C3071" s="5" t="s">
        <v>83</v>
      </c>
      <c r="D3071" s="5" t="s">
        <v>329</v>
      </c>
      <c r="E3071" s="5" t="s">
        <v>172</v>
      </c>
      <c r="F3071" s="6">
        <v>43360</v>
      </c>
      <c r="G3071" s="5" t="s">
        <v>148</v>
      </c>
      <c r="H3071" s="5" t="s">
        <v>194</v>
      </c>
      <c r="I3071">
        <v>43186</v>
      </c>
      <c r="J3071">
        <v>174</v>
      </c>
      <c r="K3071">
        <v>392.5</v>
      </c>
      <c r="L3071">
        <v>3</v>
      </c>
      <c r="M3071">
        <v>12952.5</v>
      </c>
      <c r="N3071">
        <v>8954.3459999999995</v>
      </c>
      <c r="O3071">
        <v>2984.7820000000002</v>
      </c>
      <c r="P3071">
        <v>130.83333333333334</v>
      </c>
      <c r="Q3071">
        <v>33</v>
      </c>
      <c r="R3071">
        <v>3998.154</v>
      </c>
      <c r="S3071">
        <v>2018</v>
      </c>
      <c r="T3071">
        <v>9</v>
      </c>
      <c r="U3071">
        <v>38</v>
      </c>
    </row>
    <row r="3072" spans="1:21" x14ac:dyDescent="0.3">
      <c r="A3072" s="5" t="s">
        <v>168</v>
      </c>
      <c r="B3072" s="5" t="s">
        <v>175</v>
      </c>
      <c r="C3072" s="5" t="s">
        <v>83</v>
      </c>
      <c r="D3072" s="5" t="s">
        <v>329</v>
      </c>
      <c r="E3072" s="5" t="s">
        <v>172</v>
      </c>
      <c r="F3072" s="6">
        <v>43360</v>
      </c>
      <c r="G3072" s="5" t="s">
        <v>148</v>
      </c>
      <c r="H3072" s="5" t="s">
        <v>173</v>
      </c>
      <c r="I3072">
        <v>43186</v>
      </c>
      <c r="J3072">
        <v>174</v>
      </c>
      <c r="K3072">
        <v>2448</v>
      </c>
      <c r="L3072">
        <v>20</v>
      </c>
      <c r="M3072">
        <v>85680</v>
      </c>
      <c r="N3072">
        <v>59695.637999999999</v>
      </c>
      <c r="O3072">
        <v>2984.7820000000002</v>
      </c>
      <c r="P3072">
        <v>122.4</v>
      </c>
      <c r="Q3072">
        <v>35</v>
      </c>
      <c r="R3072">
        <v>25984.362000000001</v>
      </c>
      <c r="S3072">
        <v>2018</v>
      </c>
      <c r="T3072">
        <v>9</v>
      </c>
      <c r="U3072">
        <v>38</v>
      </c>
    </row>
    <row r="3073" spans="1:21" x14ac:dyDescent="0.3">
      <c r="A3073" s="5" t="s">
        <v>168</v>
      </c>
      <c r="B3073" s="5" t="s">
        <v>175</v>
      </c>
      <c r="C3073" s="5" t="s">
        <v>83</v>
      </c>
      <c r="D3073" s="5" t="s">
        <v>329</v>
      </c>
      <c r="E3073" s="5" t="s">
        <v>172</v>
      </c>
      <c r="F3073" s="6">
        <v>43360</v>
      </c>
      <c r="G3073" s="5" t="s">
        <v>148</v>
      </c>
      <c r="H3073" s="5" t="s">
        <v>178</v>
      </c>
      <c r="I3073">
        <v>43186</v>
      </c>
      <c r="J3073">
        <v>174</v>
      </c>
      <c r="K3073">
        <v>434.5</v>
      </c>
      <c r="L3073">
        <v>4</v>
      </c>
      <c r="M3073">
        <v>14338.5</v>
      </c>
      <c r="N3073">
        <v>11939.128000000001</v>
      </c>
      <c r="O3073">
        <v>2984.7820000000002</v>
      </c>
      <c r="P3073">
        <v>108.625</v>
      </c>
      <c r="Q3073">
        <v>33</v>
      </c>
      <c r="R3073">
        <v>2399.3719999999998</v>
      </c>
      <c r="S3073">
        <v>2018</v>
      </c>
      <c r="T3073">
        <v>9</v>
      </c>
      <c r="U3073">
        <v>38</v>
      </c>
    </row>
    <row r="3074" spans="1:21" x14ac:dyDescent="0.3">
      <c r="A3074" s="5" t="s">
        <v>168</v>
      </c>
      <c r="B3074" s="5" t="s">
        <v>175</v>
      </c>
      <c r="C3074" s="5" t="s">
        <v>83</v>
      </c>
      <c r="D3074" s="5" t="s">
        <v>329</v>
      </c>
      <c r="E3074" s="5" t="s">
        <v>172</v>
      </c>
      <c r="F3074" s="6">
        <v>43360</v>
      </c>
      <c r="G3074" s="5" t="s">
        <v>148</v>
      </c>
      <c r="H3074" s="5" t="s">
        <v>198</v>
      </c>
      <c r="I3074">
        <v>43186</v>
      </c>
      <c r="J3074">
        <v>174</v>
      </c>
      <c r="K3074">
        <v>131.5</v>
      </c>
      <c r="L3074">
        <v>1</v>
      </c>
      <c r="M3074">
        <v>4339.5</v>
      </c>
      <c r="N3074">
        <v>2984.7820000000002</v>
      </c>
      <c r="O3074">
        <v>2984.7820000000002</v>
      </c>
      <c r="P3074">
        <v>131.5</v>
      </c>
      <c r="Q3074">
        <v>33</v>
      </c>
      <c r="R3074">
        <v>1354.7180000000001</v>
      </c>
      <c r="S3074">
        <v>2018</v>
      </c>
      <c r="T3074">
        <v>9</v>
      </c>
      <c r="U3074">
        <v>38</v>
      </c>
    </row>
    <row r="3075" spans="1:21" x14ac:dyDescent="0.3">
      <c r="A3075" s="5" t="s">
        <v>168</v>
      </c>
      <c r="B3075" s="5" t="s">
        <v>175</v>
      </c>
      <c r="C3075" s="5" t="s">
        <v>83</v>
      </c>
      <c r="D3075" s="5" t="s">
        <v>329</v>
      </c>
      <c r="E3075" s="5" t="s">
        <v>172</v>
      </c>
      <c r="F3075" s="6">
        <v>43360</v>
      </c>
      <c r="G3075" s="5" t="s">
        <v>148</v>
      </c>
      <c r="H3075" s="5" t="s">
        <v>197</v>
      </c>
      <c r="I3075">
        <v>43186</v>
      </c>
      <c r="J3075">
        <v>174</v>
      </c>
      <c r="K3075">
        <v>570.5</v>
      </c>
      <c r="L3075">
        <v>5</v>
      </c>
      <c r="M3075">
        <v>18826.5</v>
      </c>
      <c r="N3075">
        <v>14923.909</v>
      </c>
      <c r="O3075">
        <v>2984.7820000000002</v>
      </c>
      <c r="P3075">
        <v>114.1</v>
      </c>
      <c r="Q3075">
        <v>33</v>
      </c>
      <c r="R3075">
        <v>3902.5909999999999</v>
      </c>
      <c r="S3075">
        <v>2018</v>
      </c>
      <c r="T3075">
        <v>9</v>
      </c>
      <c r="U3075">
        <v>38</v>
      </c>
    </row>
    <row r="3076" spans="1:21" x14ac:dyDescent="0.3">
      <c r="A3076" s="5" t="s">
        <v>168</v>
      </c>
      <c r="B3076" s="5" t="s">
        <v>175</v>
      </c>
      <c r="C3076" s="5" t="s">
        <v>83</v>
      </c>
      <c r="D3076" s="5" t="s">
        <v>329</v>
      </c>
      <c r="E3076" s="5" t="s">
        <v>172</v>
      </c>
      <c r="F3076" s="6">
        <v>43360</v>
      </c>
      <c r="G3076" s="5" t="s">
        <v>148</v>
      </c>
      <c r="H3076" s="5" t="s">
        <v>209</v>
      </c>
      <c r="I3076">
        <v>43186</v>
      </c>
      <c r="J3076">
        <v>174</v>
      </c>
      <c r="K3076">
        <v>311.5</v>
      </c>
      <c r="L3076">
        <v>3</v>
      </c>
      <c r="M3076">
        <v>10279.5</v>
      </c>
      <c r="N3076">
        <v>8954.3459999999995</v>
      </c>
      <c r="O3076">
        <v>2984.7820000000002</v>
      </c>
      <c r="P3076">
        <v>103.83333333333333</v>
      </c>
      <c r="Q3076">
        <v>33</v>
      </c>
      <c r="R3076">
        <v>1325.154</v>
      </c>
      <c r="S3076">
        <v>2018</v>
      </c>
      <c r="T3076">
        <v>9</v>
      </c>
      <c r="U3076">
        <v>38</v>
      </c>
    </row>
    <row r="3077" spans="1:21" x14ac:dyDescent="0.3">
      <c r="A3077" s="5" t="s">
        <v>168</v>
      </c>
      <c r="B3077" s="5" t="s">
        <v>175</v>
      </c>
      <c r="C3077" s="5" t="s">
        <v>83</v>
      </c>
      <c r="D3077" s="5" t="s">
        <v>329</v>
      </c>
      <c r="E3077" s="5" t="s">
        <v>172</v>
      </c>
      <c r="F3077" s="6">
        <v>43360</v>
      </c>
      <c r="G3077" s="5" t="s">
        <v>148</v>
      </c>
      <c r="H3077" s="5" t="s">
        <v>235</v>
      </c>
      <c r="I3077">
        <v>43186</v>
      </c>
      <c r="J3077">
        <v>174</v>
      </c>
      <c r="K3077">
        <v>99</v>
      </c>
      <c r="L3077">
        <v>1</v>
      </c>
      <c r="M3077">
        <v>3267</v>
      </c>
      <c r="N3077">
        <v>2984.7820000000002</v>
      </c>
      <c r="O3077">
        <v>2984.7820000000002</v>
      </c>
      <c r="P3077">
        <v>99</v>
      </c>
      <c r="Q3077">
        <v>33</v>
      </c>
      <c r="R3077">
        <v>282.21800000000002</v>
      </c>
      <c r="S3077">
        <v>2018</v>
      </c>
      <c r="T3077">
        <v>9</v>
      </c>
      <c r="U3077">
        <v>38</v>
      </c>
    </row>
    <row r="3078" spans="1:21" x14ac:dyDescent="0.3">
      <c r="A3078" s="5" t="s">
        <v>168</v>
      </c>
      <c r="B3078" s="5" t="s">
        <v>175</v>
      </c>
      <c r="C3078" s="5" t="s">
        <v>83</v>
      </c>
      <c r="D3078" s="5" t="s">
        <v>329</v>
      </c>
      <c r="E3078" s="5" t="s">
        <v>172</v>
      </c>
      <c r="F3078" s="6">
        <v>43360</v>
      </c>
      <c r="G3078" s="5" t="s">
        <v>148</v>
      </c>
      <c r="H3078" s="5" t="s">
        <v>311</v>
      </c>
      <c r="I3078">
        <v>43186</v>
      </c>
      <c r="J3078">
        <v>174</v>
      </c>
      <c r="K3078">
        <v>113.5</v>
      </c>
      <c r="L3078">
        <v>1</v>
      </c>
      <c r="M3078">
        <v>3745.5</v>
      </c>
      <c r="N3078">
        <v>2984.7820000000002</v>
      </c>
      <c r="O3078">
        <v>2984.7820000000002</v>
      </c>
      <c r="P3078">
        <v>113.5</v>
      </c>
      <c r="Q3078">
        <v>33</v>
      </c>
      <c r="R3078">
        <v>760.71799999999996</v>
      </c>
      <c r="S3078">
        <v>2018</v>
      </c>
      <c r="T3078">
        <v>9</v>
      </c>
      <c r="U3078">
        <v>38</v>
      </c>
    </row>
    <row r="3079" spans="1:21" x14ac:dyDescent="0.3">
      <c r="A3079" s="5" t="s">
        <v>168</v>
      </c>
      <c r="B3079" s="5" t="s">
        <v>175</v>
      </c>
      <c r="C3079" s="5" t="s">
        <v>83</v>
      </c>
      <c r="D3079" s="5" t="s">
        <v>329</v>
      </c>
      <c r="E3079" s="5" t="s">
        <v>172</v>
      </c>
      <c r="F3079" s="6">
        <v>43360</v>
      </c>
      <c r="G3079" s="5" t="s">
        <v>148</v>
      </c>
      <c r="H3079" s="5" t="s">
        <v>190</v>
      </c>
      <c r="I3079">
        <v>43186</v>
      </c>
      <c r="J3079">
        <v>174</v>
      </c>
      <c r="K3079">
        <v>104.5</v>
      </c>
      <c r="L3079">
        <v>1</v>
      </c>
      <c r="M3079">
        <v>3448.5</v>
      </c>
      <c r="N3079">
        <v>2984.7820000000002</v>
      </c>
      <c r="O3079">
        <v>2984.7820000000002</v>
      </c>
      <c r="P3079">
        <v>104.5</v>
      </c>
      <c r="Q3079">
        <v>33</v>
      </c>
      <c r="R3079">
        <v>463.71800000000002</v>
      </c>
      <c r="S3079">
        <v>2018</v>
      </c>
      <c r="T3079">
        <v>9</v>
      </c>
      <c r="U3079">
        <v>38</v>
      </c>
    </row>
    <row r="3080" spans="1:21" x14ac:dyDescent="0.3">
      <c r="A3080" s="5" t="s">
        <v>168</v>
      </c>
      <c r="B3080" s="5" t="s">
        <v>175</v>
      </c>
      <c r="C3080" s="5" t="s">
        <v>83</v>
      </c>
      <c r="D3080" s="5" t="s">
        <v>329</v>
      </c>
      <c r="E3080" s="5" t="s">
        <v>172</v>
      </c>
      <c r="F3080" s="6">
        <v>43360</v>
      </c>
      <c r="G3080" s="5" t="s">
        <v>148</v>
      </c>
      <c r="H3080" s="5" t="s">
        <v>229</v>
      </c>
      <c r="I3080">
        <v>43186</v>
      </c>
      <c r="J3080">
        <v>174</v>
      </c>
      <c r="K3080">
        <v>1206</v>
      </c>
      <c r="L3080">
        <v>10</v>
      </c>
      <c r="M3080">
        <v>39798</v>
      </c>
      <c r="N3080">
        <v>29847.819</v>
      </c>
      <c r="O3080">
        <v>2984.7820000000002</v>
      </c>
      <c r="P3080">
        <v>120.6</v>
      </c>
      <c r="Q3080">
        <v>33</v>
      </c>
      <c r="R3080">
        <v>9950.1810000000005</v>
      </c>
      <c r="S3080">
        <v>2018</v>
      </c>
      <c r="T3080">
        <v>9</v>
      </c>
      <c r="U3080">
        <v>38</v>
      </c>
    </row>
    <row r="3081" spans="1:21" x14ac:dyDescent="0.3">
      <c r="A3081" s="5" t="s">
        <v>168</v>
      </c>
      <c r="B3081" s="5" t="s">
        <v>175</v>
      </c>
      <c r="C3081" s="5" t="s">
        <v>83</v>
      </c>
      <c r="D3081" s="5" t="s">
        <v>329</v>
      </c>
      <c r="E3081" s="5" t="s">
        <v>172</v>
      </c>
      <c r="F3081" s="6">
        <v>43360</v>
      </c>
      <c r="G3081" s="5" t="s">
        <v>148</v>
      </c>
      <c r="H3081" s="5" t="s">
        <v>198</v>
      </c>
      <c r="I3081">
        <v>43186</v>
      </c>
      <c r="J3081">
        <v>174</v>
      </c>
      <c r="K3081">
        <v>127</v>
      </c>
      <c r="L3081">
        <v>1</v>
      </c>
      <c r="M3081">
        <v>4191</v>
      </c>
      <c r="N3081">
        <v>2984.7820000000002</v>
      </c>
      <c r="O3081">
        <v>2984.7820000000002</v>
      </c>
      <c r="P3081">
        <v>127</v>
      </c>
      <c r="Q3081">
        <v>33</v>
      </c>
      <c r="R3081">
        <v>1206.2180000000001</v>
      </c>
      <c r="S3081">
        <v>2018</v>
      </c>
      <c r="T3081">
        <v>9</v>
      </c>
      <c r="U3081">
        <v>38</v>
      </c>
    </row>
    <row r="3082" spans="1:21" x14ac:dyDescent="0.3">
      <c r="A3082" s="5" t="s">
        <v>168</v>
      </c>
      <c r="B3082" s="5" t="s">
        <v>175</v>
      </c>
      <c r="C3082" s="5" t="s">
        <v>83</v>
      </c>
      <c r="D3082" s="5" t="s">
        <v>329</v>
      </c>
      <c r="E3082" s="5" t="s">
        <v>172</v>
      </c>
      <c r="F3082" s="6">
        <v>43360</v>
      </c>
      <c r="G3082" s="5" t="s">
        <v>148</v>
      </c>
      <c r="H3082" s="5" t="s">
        <v>311</v>
      </c>
      <c r="I3082">
        <v>43186</v>
      </c>
      <c r="J3082">
        <v>174</v>
      </c>
      <c r="K3082">
        <v>182.5</v>
      </c>
      <c r="L3082">
        <v>2</v>
      </c>
      <c r="M3082">
        <v>6022.5</v>
      </c>
      <c r="N3082">
        <v>5969.5640000000003</v>
      </c>
      <c r="O3082">
        <v>2984.7820000000002</v>
      </c>
      <c r="P3082">
        <v>91.25</v>
      </c>
      <c r="Q3082">
        <v>33</v>
      </c>
      <c r="R3082">
        <v>52.936</v>
      </c>
      <c r="S3082">
        <v>2018</v>
      </c>
      <c r="T3082">
        <v>9</v>
      </c>
      <c r="U3082">
        <v>38</v>
      </c>
    </row>
    <row r="3083" spans="1:21" x14ac:dyDescent="0.3">
      <c r="A3083" s="5" t="s">
        <v>168</v>
      </c>
      <c r="B3083" s="5" t="s">
        <v>175</v>
      </c>
      <c r="C3083" s="5" t="s">
        <v>86</v>
      </c>
      <c r="D3083" s="5" t="s">
        <v>334</v>
      </c>
      <c r="E3083" s="5" t="s">
        <v>172</v>
      </c>
      <c r="F3083" s="6">
        <v>43360</v>
      </c>
      <c r="G3083" s="5" t="s">
        <v>148</v>
      </c>
      <c r="H3083" s="5" t="s">
        <v>173</v>
      </c>
      <c r="I3083">
        <v>43193</v>
      </c>
      <c r="J3083">
        <v>167</v>
      </c>
      <c r="K3083">
        <v>518</v>
      </c>
      <c r="L3083">
        <v>5</v>
      </c>
      <c r="M3083">
        <v>18130</v>
      </c>
      <c r="N3083">
        <v>12888.921</v>
      </c>
      <c r="O3083">
        <v>2577.7840000000001</v>
      </c>
      <c r="P3083">
        <v>103.6</v>
      </c>
      <c r="Q3083">
        <v>35</v>
      </c>
      <c r="R3083">
        <v>5241.0789999999997</v>
      </c>
      <c r="S3083">
        <v>2018</v>
      </c>
      <c r="T3083">
        <v>9</v>
      </c>
      <c r="U3083">
        <v>38</v>
      </c>
    </row>
    <row r="3084" spans="1:21" x14ac:dyDescent="0.3">
      <c r="A3084" s="5" t="s">
        <v>168</v>
      </c>
      <c r="B3084" s="5" t="s">
        <v>175</v>
      </c>
      <c r="C3084" s="5" t="s">
        <v>86</v>
      </c>
      <c r="D3084" s="5" t="s">
        <v>334</v>
      </c>
      <c r="E3084" s="5" t="s">
        <v>172</v>
      </c>
      <c r="F3084" s="6">
        <v>43360</v>
      </c>
      <c r="G3084" s="5" t="s">
        <v>148</v>
      </c>
      <c r="H3084" s="5" t="s">
        <v>173</v>
      </c>
      <c r="I3084">
        <v>43193</v>
      </c>
      <c r="J3084">
        <v>167</v>
      </c>
      <c r="K3084">
        <v>1373</v>
      </c>
      <c r="L3084">
        <v>12</v>
      </c>
      <c r="M3084">
        <v>48055</v>
      </c>
      <c r="N3084">
        <v>30933.411</v>
      </c>
      <c r="O3084">
        <v>2577.7840000000001</v>
      </c>
      <c r="P3084">
        <v>114.41666666666667</v>
      </c>
      <c r="Q3084">
        <v>35</v>
      </c>
      <c r="R3084">
        <v>17121.589</v>
      </c>
      <c r="S3084">
        <v>2018</v>
      </c>
      <c r="T3084">
        <v>9</v>
      </c>
      <c r="U3084">
        <v>38</v>
      </c>
    </row>
    <row r="3085" spans="1:21" x14ac:dyDescent="0.3">
      <c r="A3085" s="5" t="s">
        <v>168</v>
      </c>
      <c r="B3085" s="5" t="s">
        <v>175</v>
      </c>
      <c r="C3085" s="5" t="s">
        <v>86</v>
      </c>
      <c r="D3085" s="5" t="s">
        <v>334</v>
      </c>
      <c r="E3085" s="5" t="s">
        <v>172</v>
      </c>
      <c r="F3085" s="6">
        <v>43360</v>
      </c>
      <c r="G3085" s="5" t="s">
        <v>148</v>
      </c>
      <c r="H3085" s="5" t="s">
        <v>178</v>
      </c>
      <c r="I3085">
        <v>43193</v>
      </c>
      <c r="J3085">
        <v>167</v>
      </c>
      <c r="K3085">
        <v>210.5</v>
      </c>
      <c r="L3085">
        <v>2</v>
      </c>
      <c r="M3085">
        <v>6946.5</v>
      </c>
      <c r="N3085">
        <v>5155.5680000000002</v>
      </c>
      <c r="O3085">
        <v>2577.7840000000001</v>
      </c>
      <c r="P3085">
        <v>105.25</v>
      </c>
      <c r="Q3085">
        <v>33</v>
      </c>
      <c r="R3085">
        <v>1790.932</v>
      </c>
      <c r="S3085">
        <v>2018</v>
      </c>
      <c r="T3085">
        <v>9</v>
      </c>
      <c r="U3085">
        <v>38</v>
      </c>
    </row>
    <row r="3086" spans="1:21" x14ac:dyDescent="0.3">
      <c r="A3086" s="5" t="s">
        <v>168</v>
      </c>
      <c r="B3086" s="5" t="s">
        <v>175</v>
      </c>
      <c r="C3086" s="5" t="s">
        <v>86</v>
      </c>
      <c r="D3086" s="5" t="s">
        <v>334</v>
      </c>
      <c r="E3086" s="5" t="s">
        <v>172</v>
      </c>
      <c r="F3086" s="6">
        <v>43360</v>
      </c>
      <c r="G3086" s="5" t="s">
        <v>148</v>
      </c>
      <c r="H3086" s="5" t="s">
        <v>197</v>
      </c>
      <c r="I3086">
        <v>43193</v>
      </c>
      <c r="J3086">
        <v>167</v>
      </c>
      <c r="K3086">
        <v>1037</v>
      </c>
      <c r="L3086">
        <v>9</v>
      </c>
      <c r="M3086">
        <v>34221</v>
      </c>
      <c r="N3086">
        <v>23200.058000000001</v>
      </c>
      <c r="O3086">
        <v>2577.7840000000001</v>
      </c>
      <c r="P3086">
        <v>115.22222222222223</v>
      </c>
      <c r="Q3086">
        <v>33</v>
      </c>
      <c r="R3086">
        <v>11020.941999999999</v>
      </c>
      <c r="S3086">
        <v>2018</v>
      </c>
      <c r="T3086">
        <v>9</v>
      </c>
      <c r="U3086">
        <v>38</v>
      </c>
    </row>
    <row r="3087" spans="1:21" x14ac:dyDescent="0.3">
      <c r="A3087" s="5" t="s">
        <v>168</v>
      </c>
      <c r="B3087" s="5" t="s">
        <v>175</v>
      </c>
      <c r="C3087" s="5" t="s">
        <v>86</v>
      </c>
      <c r="D3087" s="5" t="s">
        <v>334</v>
      </c>
      <c r="E3087" s="5" t="s">
        <v>172</v>
      </c>
      <c r="F3087" s="6">
        <v>43360</v>
      </c>
      <c r="G3087" s="5" t="s">
        <v>148</v>
      </c>
      <c r="H3087" s="5" t="s">
        <v>208</v>
      </c>
      <c r="I3087">
        <v>43193</v>
      </c>
      <c r="J3087">
        <v>167</v>
      </c>
      <c r="K3087">
        <v>108</v>
      </c>
      <c r="L3087">
        <v>1</v>
      </c>
      <c r="M3087">
        <v>3564</v>
      </c>
      <c r="N3087">
        <v>2577.7840000000001</v>
      </c>
      <c r="O3087">
        <v>2577.7840000000001</v>
      </c>
      <c r="P3087">
        <v>108</v>
      </c>
      <c r="Q3087">
        <v>33</v>
      </c>
      <c r="R3087">
        <v>986.21600000000001</v>
      </c>
      <c r="S3087">
        <v>2018</v>
      </c>
      <c r="T3087">
        <v>9</v>
      </c>
      <c r="U3087">
        <v>38</v>
      </c>
    </row>
    <row r="3088" spans="1:21" x14ac:dyDescent="0.3">
      <c r="A3088" s="5" t="s">
        <v>168</v>
      </c>
      <c r="B3088" s="5" t="s">
        <v>175</v>
      </c>
      <c r="C3088" s="5" t="s">
        <v>86</v>
      </c>
      <c r="D3088" s="5" t="s">
        <v>334</v>
      </c>
      <c r="E3088" s="5" t="s">
        <v>172</v>
      </c>
      <c r="F3088" s="6">
        <v>43360</v>
      </c>
      <c r="G3088" s="5" t="s">
        <v>148</v>
      </c>
      <c r="H3088" s="5" t="s">
        <v>209</v>
      </c>
      <c r="I3088">
        <v>43193</v>
      </c>
      <c r="J3088">
        <v>167</v>
      </c>
      <c r="K3088">
        <v>213</v>
      </c>
      <c r="L3088">
        <v>2</v>
      </c>
      <c r="M3088">
        <v>7029</v>
      </c>
      <c r="N3088">
        <v>5155.5680000000002</v>
      </c>
      <c r="O3088">
        <v>2577.7840000000001</v>
      </c>
      <c r="P3088">
        <v>106.5</v>
      </c>
      <c r="Q3088">
        <v>33</v>
      </c>
      <c r="R3088">
        <v>1873.432</v>
      </c>
      <c r="S3088">
        <v>2018</v>
      </c>
      <c r="T3088">
        <v>9</v>
      </c>
      <c r="U3088">
        <v>38</v>
      </c>
    </row>
    <row r="3089" spans="1:21" x14ac:dyDescent="0.3">
      <c r="A3089" s="5" t="s">
        <v>168</v>
      </c>
      <c r="B3089" s="5" t="s">
        <v>175</v>
      </c>
      <c r="C3089" s="5" t="s">
        <v>86</v>
      </c>
      <c r="D3089" s="5" t="s">
        <v>334</v>
      </c>
      <c r="E3089" s="5" t="s">
        <v>172</v>
      </c>
      <c r="F3089" s="6">
        <v>43360</v>
      </c>
      <c r="G3089" s="5" t="s">
        <v>148</v>
      </c>
      <c r="H3089" s="5" t="s">
        <v>240</v>
      </c>
      <c r="I3089">
        <v>43193</v>
      </c>
      <c r="J3089">
        <v>167</v>
      </c>
      <c r="K3089">
        <v>577.5</v>
      </c>
      <c r="L3089">
        <v>5</v>
      </c>
      <c r="M3089">
        <v>19057.5</v>
      </c>
      <c r="N3089">
        <v>12888.921</v>
      </c>
      <c r="O3089">
        <v>2577.7840000000001</v>
      </c>
      <c r="P3089">
        <v>115.5</v>
      </c>
      <c r="Q3089">
        <v>33</v>
      </c>
      <c r="R3089">
        <v>6168.5789999999997</v>
      </c>
      <c r="S3089">
        <v>2018</v>
      </c>
      <c r="T3089">
        <v>9</v>
      </c>
      <c r="U3089">
        <v>38</v>
      </c>
    </row>
    <row r="3090" spans="1:21" x14ac:dyDescent="0.3">
      <c r="A3090" s="5" t="s">
        <v>168</v>
      </c>
      <c r="B3090" s="5" t="s">
        <v>175</v>
      </c>
      <c r="C3090" s="5" t="s">
        <v>86</v>
      </c>
      <c r="D3090" s="5" t="s">
        <v>334</v>
      </c>
      <c r="E3090" s="5" t="s">
        <v>172</v>
      </c>
      <c r="F3090" s="6">
        <v>43360</v>
      </c>
      <c r="G3090" s="5" t="s">
        <v>148</v>
      </c>
      <c r="H3090" s="5" t="s">
        <v>198</v>
      </c>
      <c r="I3090">
        <v>43193</v>
      </c>
      <c r="J3090">
        <v>167</v>
      </c>
      <c r="K3090">
        <v>240</v>
      </c>
      <c r="L3090">
        <v>2</v>
      </c>
      <c r="M3090">
        <v>7920</v>
      </c>
      <c r="N3090">
        <v>5155.5680000000002</v>
      </c>
      <c r="O3090">
        <v>2577.7840000000001</v>
      </c>
      <c r="P3090">
        <v>120</v>
      </c>
      <c r="Q3090">
        <v>33</v>
      </c>
      <c r="R3090">
        <v>2764.4319999999998</v>
      </c>
      <c r="S3090">
        <v>2018</v>
      </c>
      <c r="T3090">
        <v>9</v>
      </c>
      <c r="U3090">
        <v>38</v>
      </c>
    </row>
    <row r="3091" spans="1:21" x14ac:dyDescent="0.3">
      <c r="A3091" s="5" t="s">
        <v>168</v>
      </c>
      <c r="B3091" s="5" t="s">
        <v>206</v>
      </c>
      <c r="C3091" s="5" t="s">
        <v>111</v>
      </c>
      <c r="D3091" s="5" t="s">
        <v>328</v>
      </c>
      <c r="E3091" s="5" t="s">
        <v>172</v>
      </c>
      <c r="F3091" s="6">
        <v>43360</v>
      </c>
      <c r="G3091" s="5" t="s">
        <v>148</v>
      </c>
      <c r="H3091" s="5" t="s">
        <v>173</v>
      </c>
      <c r="I3091">
        <v>43173</v>
      </c>
      <c r="J3091">
        <v>187</v>
      </c>
      <c r="K3091">
        <v>1486.8</v>
      </c>
      <c r="L3091">
        <v>12</v>
      </c>
      <c r="M3091">
        <v>52038</v>
      </c>
      <c r="N3091">
        <v>34801.353999999999</v>
      </c>
      <c r="O3091">
        <v>2900.1129999999998</v>
      </c>
      <c r="P3091">
        <v>123.89999999999999</v>
      </c>
      <c r="Q3091">
        <v>35</v>
      </c>
      <c r="R3091">
        <v>17236.646000000001</v>
      </c>
      <c r="S3091">
        <v>2018</v>
      </c>
      <c r="T3091">
        <v>9</v>
      </c>
      <c r="U3091">
        <v>38</v>
      </c>
    </row>
    <row r="3092" spans="1:21" x14ac:dyDescent="0.3">
      <c r="A3092" s="5" t="s">
        <v>168</v>
      </c>
      <c r="B3092" s="5" t="s">
        <v>206</v>
      </c>
      <c r="C3092" s="5" t="s">
        <v>111</v>
      </c>
      <c r="D3092" s="5" t="s">
        <v>328</v>
      </c>
      <c r="E3092" s="5" t="s">
        <v>172</v>
      </c>
      <c r="F3092" s="6">
        <v>43360</v>
      </c>
      <c r="G3092" s="5" t="s">
        <v>148</v>
      </c>
      <c r="H3092" s="5" t="s">
        <v>178</v>
      </c>
      <c r="I3092">
        <v>43173</v>
      </c>
      <c r="J3092">
        <v>187</v>
      </c>
      <c r="K3092">
        <v>113.6</v>
      </c>
      <c r="L3092">
        <v>1</v>
      </c>
      <c r="M3092">
        <v>3748.8</v>
      </c>
      <c r="N3092">
        <v>2900.1129999999998</v>
      </c>
      <c r="O3092">
        <v>2900.1129999999998</v>
      </c>
      <c r="P3092">
        <v>113.6</v>
      </c>
      <c r="Q3092">
        <v>33</v>
      </c>
      <c r="R3092">
        <v>848.68700000000001</v>
      </c>
      <c r="S3092">
        <v>2018</v>
      </c>
      <c r="T3092">
        <v>9</v>
      </c>
      <c r="U3092">
        <v>38</v>
      </c>
    </row>
    <row r="3093" spans="1:21" x14ac:dyDescent="0.3">
      <c r="A3093" s="5" t="s">
        <v>168</v>
      </c>
      <c r="B3093" s="5" t="s">
        <v>206</v>
      </c>
      <c r="C3093" s="5" t="s">
        <v>111</v>
      </c>
      <c r="D3093" s="5" t="s">
        <v>328</v>
      </c>
      <c r="E3093" s="5" t="s">
        <v>172</v>
      </c>
      <c r="F3093" s="6">
        <v>43360</v>
      </c>
      <c r="G3093" s="5" t="s">
        <v>148</v>
      </c>
      <c r="H3093" s="5" t="s">
        <v>197</v>
      </c>
      <c r="I3093">
        <v>43173</v>
      </c>
      <c r="J3093">
        <v>187</v>
      </c>
      <c r="K3093">
        <v>371.6</v>
      </c>
      <c r="L3093">
        <v>3</v>
      </c>
      <c r="M3093">
        <v>12262.8</v>
      </c>
      <c r="N3093">
        <v>8700.3389999999999</v>
      </c>
      <c r="O3093">
        <v>2900.1129999999998</v>
      </c>
      <c r="P3093">
        <v>123.86666666666667</v>
      </c>
      <c r="Q3093">
        <v>33</v>
      </c>
      <c r="R3093">
        <v>3562.4609999999998</v>
      </c>
      <c r="S3093">
        <v>2018</v>
      </c>
      <c r="T3093">
        <v>9</v>
      </c>
      <c r="U3093">
        <v>38</v>
      </c>
    </row>
    <row r="3094" spans="1:21" x14ac:dyDescent="0.3">
      <c r="A3094" s="5" t="s">
        <v>168</v>
      </c>
      <c r="B3094" s="5" t="s">
        <v>206</v>
      </c>
      <c r="C3094" s="5" t="s">
        <v>111</v>
      </c>
      <c r="D3094" s="5" t="s">
        <v>328</v>
      </c>
      <c r="E3094" s="5" t="s">
        <v>172</v>
      </c>
      <c r="F3094" s="6">
        <v>43360</v>
      </c>
      <c r="G3094" s="5" t="s">
        <v>148</v>
      </c>
      <c r="H3094" s="5" t="s">
        <v>197</v>
      </c>
      <c r="I3094">
        <v>43173</v>
      </c>
      <c r="J3094">
        <v>187</v>
      </c>
      <c r="K3094">
        <v>123.2</v>
      </c>
      <c r="L3094">
        <v>1</v>
      </c>
      <c r="M3094">
        <v>4065.6</v>
      </c>
      <c r="N3094">
        <v>2900.1129999999998</v>
      </c>
      <c r="O3094">
        <v>2900.1129999999998</v>
      </c>
      <c r="P3094">
        <v>123.2</v>
      </c>
      <c r="Q3094">
        <v>33</v>
      </c>
      <c r="R3094">
        <v>1165.4870000000001</v>
      </c>
      <c r="S3094">
        <v>2018</v>
      </c>
      <c r="T3094">
        <v>9</v>
      </c>
      <c r="U3094">
        <v>38</v>
      </c>
    </row>
    <row r="3095" spans="1:21" x14ac:dyDescent="0.3">
      <c r="A3095" s="5" t="s">
        <v>168</v>
      </c>
      <c r="B3095" s="5" t="s">
        <v>206</v>
      </c>
      <c r="C3095" s="5" t="s">
        <v>111</v>
      </c>
      <c r="D3095" s="5" t="s">
        <v>328</v>
      </c>
      <c r="E3095" s="5" t="s">
        <v>172</v>
      </c>
      <c r="F3095" s="6">
        <v>43360</v>
      </c>
      <c r="G3095" s="5" t="s">
        <v>148</v>
      </c>
      <c r="H3095" s="5" t="s">
        <v>208</v>
      </c>
      <c r="I3095">
        <v>43173</v>
      </c>
      <c r="J3095">
        <v>187</v>
      </c>
      <c r="K3095">
        <v>110.8</v>
      </c>
      <c r="L3095">
        <v>1</v>
      </c>
      <c r="M3095">
        <v>3656.4</v>
      </c>
      <c r="N3095">
        <v>2900.1129999999998</v>
      </c>
      <c r="O3095">
        <v>2900.1129999999998</v>
      </c>
      <c r="P3095">
        <v>110.8</v>
      </c>
      <c r="Q3095">
        <v>33</v>
      </c>
      <c r="R3095">
        <v>756.28700000000003</v>
      </c>
      <c r="S3095">
        <v>2018</v>
      </c>
      <c r="T3095">
        <v>9</v>
      </c>
      <c r="U3095">
        <v>38</v>
      </c>
    </row>
    <row r="3096" spans="1:21" x14ac:dyDescent="0.3">
      <c r="A3096" s="5" t="s">
        <v>168</v>
      </c>
      <c r="B3096" s="5" t="s">
        <v>206</v>
      </c>
      <c r="C3096" s="5" t="s">
        <v>111</v>
      </c>
      <c r="D3096" s="5" t="s">
        <v>328</v>
      </c>
      <c r="E3096" s="5" t="s">
        <v>172</v>
      </c>
      <c r="F3096" s="6">
        <v>43360</v>
      </c>
      <c r="G3096" s="5" t="s">
        <v>148</v>
      </c>
      <c r="H3096" s="5" t="s">
        <v>209</v>
      </c>
      <c r="I3096">
        <v>43173</v>
      </c>
      <c r="J3096">
        <v>187</v>
      </c>
      <c r="K3096">
        <v>243.4</v>
      </c>
      <c r="L3096">
        <v>2</v>
      </c>
      <c r="M3096">
        <v>8032.2</v>
      </c>
      <c r="N3096">
        <v>5800.2259999999997</v>
      </c>
      <c r="O3096">
        <v>2900.1129999999998</v>
      </c>
      <c r="P3096">
        <v>121.7</v>
      </c>
      <c r="Q3096">
        <v>33</v>
      </c>
      <c r="R3096">
        <v>2231.9740000000002</v>
      </c>
      <c r="S3096">
        <v>2018</v>
      </c>
      <c r="T3096">
        <v>9</v>
      </c>
      <c r="U3096">
        <v>38</v>
      </c>
    </row>
    <row r="3097" spans="1:21" x14ac:dyDescent="0.3">
      <c r="A3097" s="5" t="s">
        <v>168</v>
      </c>
      <c r="B3097" s="5" t="s">
        <v>206</v>
      </c>
      <c r="C3097" s="5" t="s">
        <v>111</v>
      </c>
      <c r="D3097" s="5" t="s">
        <v>328</v>
      </c>
      <c r="E3097" s="5" t="s">
        <v>172</v>
      </c>
      <c r="F3097" s="6">
        <v>43360</v>
      </c>
      <c r="G3097" s="5" t="s">
        <v>148</v>
      </c>
      <c r="H3097" s="5" t="s">
        <v>311</v>
      </c>
      <c r="I3097">
        <v>43173</v>
      </c>
      <c r="J3097">
        <v>187</v>
      </c>
      <c r="K3097">
        <v>120.4</v>
      </c>
      <c r="L3097">
        <v>1</v>
      </c>
      <c r="M3097">
        <v>3973.2</v>
      </c>
      <c r="N3097">
        <v>2900.1129999999998</v>
      </c>
      <c r="O3097">
        <v>2900.1129999999998</v>
      </c>
      <c r="P3097">
        <v>120.4</v>
      </c>
      <c r="Q3097">
        <v>33</v>
      </c>
      <c r="R3097">
        <v>1073.087</v>
      </c>
      <c r="S3097">
        <v>2018</v>
      </c>
      <c r="T3097">
        <v>9</v>
      </c>
      <c r="U3097">
        <v>38</v>
      </c>
    </row>
    <row r="3098" spans="1:21" x14ac:dyDescent="0.3">
      <c r="A3098" s="5" t="s">
        <v>168</v>
      </c>
      <c r="B3098" s="5" t="s">
        <v>206</v>
      </c>
      <c r="C3098" s="5" t="s">
        <v>112</v>
      </c>
      <c r="D3098" s="5" t="s">
        <v>293</v>
      </c>
      <c r="E3098" s="5" t="s">
        <v>172</v>
      </c>
      <c r="F3098" s="6">
        <v>43360</v>
      </c>
      <c r="G3098" s="5" t="s">
        <v>148</v>
      </c>
      <c r="H3098" s="5" t="s">
        <v>194</v>
      </c>
      <c r="I3098">
        <v>43181</v>
      </c>
      <c r="J3098">
        <v>179</v>
      </c>
      <c r="K3098">
        <v>323.60000000000002</v>
      </c>
      <c r="L3098">
        <v>2</v>
      </c>
      <c r="M3098">
        <v>10678.8</v>
      </c>
      <c r="N3098">
        <v>5472.2129999999997</v>
      </c>
      <c r="O3098">
        <v>2736.107</v>
      </c>
      <c r="P3098">
        <v>161.80000000000001</v>
      </c>
      <c r="Q3098">
        <v>33</v>
      </c>
      <c r="R3098">
        <v>5206.5870000000004</v>
      </c>
      <c r="S3098">
        <v>2018</v>
      </c>
      <c r="T3098">
        <v>9</v>
      </c>
      <c r="U3098">
        <v>38</v>
      </c>
    </row>
    <row r="3099" spans="1:21" x14ac:dyDescent="0.3">
      <c r="A3099" s="5" t="s">
        <v>168</v>
      </c>
      <c r="B3099" s="5" t="s">
        <v>206</v>
      </c>
      <c r="C3099" s="5" t="s">
        <v>112</v>
      </c>
      <c r="D3099" s="5" t="s">
        <v>293</v>
      </c>
      <c r="E3099" s="5" t="s">
        <v>172</v>
      </c>
      <c r="F3099" s="6">
        <v>43360</v>
      </c>
      <c r="G3099" s="5" t="s">
        <v>148</v>
      </c>
      <c r="H3099" s="5" t="s">
        <v>263</v>
      </c>
      <c r="I3099">
        <v>43181</v>
      </c>
      <c r="J3099">
        <v>179</v>
      </c>
      <c r="K3099">
        <v>979.6</v>
      </c>
      <c r="L3099">
        <v>7</v>
      </c>
      <c r="M3099">
        <v>32816.6</v>
      </c>
      <c r="N3099">
        <v>19152.746999999999</v>
      </c>
      <c r="O3099">
        <v>2736.107</v>
      </c>
      <c r="P3099">
        <v>139.94285714285715</v>
      </c>
      <c r="Q3099">
        <v>33.5</v>
      </c>
      <c r="R3099">
        <v>13663.852999999999</v>
      </c>
      <c r="S3099">
        <v>2018</v>
      </c>
      <c r="T3099">
        <v>9</v>
      </c>
      <c r="U3099">
        <v>38</v>
      </c>
    </row>
    <row r="3100" spans="1:21" x14ac:dyDescent="0.3">
      <c r="A3100" s="5" t="s">
        <v>168</v>
      </c>
      <c r="B3100" s="5" t="s">
        <v>206</v>
      </c>
      <c r="C3100" s="5" t="s">
        <v>112</v>
      </c>
      <c r="D3100" s="5" t="s">
        <v>293</v>
      </c>
      <c r="E3100" s="5" t="s">
        <v>172</v>
      </c>
      <c r="F3100" s="6">
        <v>43360</v>
      </c>
      <c r="G3100" s="5" t="s">
        <v>148</v>
      </c>
      <c r="H3100" s="5" t="s">
        <v>194</v>
      </c>
      <c r="I3100">
        <v>43181</v>
      </c>
      <c r="J3100">
        <v>179</v>
      </c>
      <c r="K3100">
        <v>411.2</v>
      </c>
      <c r="L3100">
        <v>3</v>
      </c>
      <c r="M3100">
        <v>13569.6</v>
      </c>
      <c r="N3100">
        <v>8208.32</v>
      </c>
      <c r="O3100">
        <v>2736.107</v>
      </c>
      <c r="P3100">
        <v>137.06666666666666</v>
      </c>
      <c r="Q3100">
        <v>33</v>
      </c>
      <c r="R3100">
        <v>5361.28</v>
      </c>
      <c r="S3100">
        <v>2018</v>
      </c>
      <c r="T3100">
        <v>9</v>
      </c>
      <c r="U3100">
        <v>38</v>
      </c>
    </row>
    <row r="3101" spans="1:21" x14ac:dyDescent="0.3">
      <c r="A3101" s="5" t="s">
        <v>168</v>
      </c>
      <c r="B3101" s="5" t="s">
        <v>206</v>
      </c>
      <c r="C3101" s="5" t="s">
        <v>112</v>
      </c>
      <c r="D3101" s="5" t="s">
        <v>293</v>
      </c>
      <c r="E3101" s="5" t="s">
        <v>172</v>
      </c>
      <c r="F3101" s="6">
        <v>43360</v>
      </c>
      <c r="G3101" s="5" t="s">
        <v>148</v>
      </c>
      <c r="H3101" s="5" t="s">
        <v>201</v>
      </c>
      <c r="I3101">
        <v>43181</v>
      </c>
      <c r="J3101">
        <v>179</v>
      </c>
      <c r="K3101">
        <v>235</v>
      </c>
      <c r="L3101">
        <v>2</v>
      </c>
      <c r="M3101">
        <v>7872.5</v>
      </c>
      <c r="N3101">
        <v>5472.2129999999997</v>
      </c>
      <c r="O3101">
        <v>2736.107</v>
      </c>
      <c r="P3101">
        <v>117.5</v>
      </c>
      <c r="Q3101">
        <v>33.5</v>
      </c>
      <c r="R3101">
        <v>2400.2869999999998</v>
      </c>
      <c r="S3101">
        <v>2018</v>
      </c>
      <c r="T3101">
        <v>9</v>
      </c>
      <c r="U3101">
        <v>38</v>
      </c>
    </row>
    <row r="3102" spans="1:21" x14ac:dyDescent="0.3">
      <c r="A3102" s="5" t="s">
        <v>168</v>
      </c>
      <c r="B3102" s="5" t="s">
        <v>206</v>
      </c>
      <c r="C3102" s="5" t="s">
        <v>112</v>
      </c>
      <c r="D3102" s="5" t="s">
        <v>293</v>
      </c>
      <c r="E3102" s="5" t="s">
        <v>172</v>
      </c>
      <c r="F3102" s="6">
        <v>43360</v>
      </c>
      <c r="G3102" s="5" t="s">
        <v>148</v>
      </c>
      <c r="H3102" s="5" t="s">
        <v>218</v>
      </c>
      <c r="I3102">
        <v>43181</v>
      </c>
      <c r="J3102">
        <v>179</v>
      </c>
      <c r="K3102">
        <v>212</v>
      </c>
      <c r="L3102">
        <v>2</v>
      </c>
      <c r="M3102">
        <v>7102</v>
      </c>
      <c r="N3102">
        <v>5472.2129999999997</v>
      </c>
      <c r="O3102">
        <v>2736.107</v>
      </c>
      <c r="P3102">
        <v>106</v>
      </c>
      <c r="Q3102">
        <v>33.5</v>
      </c>
      <c r="R3102">
        <v>1629.787</v>
      </c>
      <c r="S3102">
        <v>2018</v>
      </c>
      <c r="T3102">
        <v>9</v>
      </c>
      <c r="U3102">
        <v>38</v>
      </c>
    </row>
    <row r="3103" spans="1:21" x14ac:dyDescent="0.3">
      <c r="A3103" s="5" t="s">
        <v>168</v>
      </c>
      <c r="B3103" s="5" t="s">
        <v>206</v>
      </c>
      <c r="C3103" s="5" t="s">
        <v>112</v>
      </c>
      <c r="D3103" s="5" t="s">
        <v>293</v>
      </c>
      <c r="E3103" s="5" t="s">
        <v>172</v>
      </c>
      <c r="F3103" s="6">
        <v>43360</v>
      </c>
      <c r="G3103" s="5" t="s">
        <v>148</v>
      </c>
      <c r="H3103" s="5" t="s">
        <v>217</v>
      </c>
      <c r="I3103">
        <v>43181</v>
      </c>
      <c r="J3103">
        <v>179</v>
      </c>
      <c r="K3103">
        <v>706</v>
      </c>
      <c r="L3103">
        <v>6</v>
      </c>
      <c r="M3103">
        <v>23651</v>
      </c>
      <c r="N3103">
        <v>16416.64</v>
      </c>
      <c r="O3103">
        <v>2736.107</v>
      </c>
      <c r="P3103">
        <v>117.66666666666667</v>
      </c>
      <c r="Q3103">
        <v>33.5</v>
      </c>
      <c r="R3103">
        <v>7234.36</v>
      </c>
      <c r="S3103">
        <v>2018</v>
      </c>
      <c r="T3103">
        <v>9</v>
      </c>
      <c r="U3103">
        <v>38</v>
      </c>
    </row>
    <row r="3104" spans="1:21" x14ac:dyDescent="0.3">
      <c r="A3104" s="5" t="s">
        <v>168</v>
      </c>
      <c r="B3104" s="5" t="s">
        <v>206</v>
      </c>
      <c r="C3104" s="5" t="s">
        <v>112</v>
      </c>
      <c r="D3104" s="5" t="s">
        <v>293</v>
      </c>
      <c r="E3104" s="5" t="s">
        <v>172</v>
      </c>
      <c r="F3104" s="6">
        <v>43360</v>
      </c>
      <c r="G3104" s="5" t="s">
        <v>148</v>
      </c>
      <c r="H3104" s="5" t="s">
        <v>202</v>
      </c>
      <c r="I3104">
        <v>43181</v>
      </c>
      <c r="J3104">
        <v>179</v>
      </c>
      <c r="K3104">
        <v>920</v>
      </c>
      <c r="L3104">
        <v>8</v>
      </c>
      <c r="M3104">
        <v>30820</v>
      </c>
      <c r="N3104">
        <v>21888.853999999999</v>
      </c>
      <c r="O3104">
        <v>2736.107</v>
      </c>
      <c r="P3104">
        <v>115</v>
      </c>
      <c r="Q3104">
        <v>33.5</v>
      </c>
      <c r="R3104">
        <v>8931.1460000000006</v>
      </c>
      <c r="S3104">
        <v>2018</v>
      </c>
      <c r="T3104">
        <v>9</v>
      </c>
      <c r="U3104">
        <v>38</v>
      </c>
    </row>
    <row r="3105" spans="1:21" x14ac:dyDescent="0.3">
      <c r="A3105" s="5" t="s">
        <v>168</v>
      </c>
      <c r="B3105" s="5" t="s">
        <v>206</v>
      </c>
      <c r="C3105" s="5" t="s">
        <v>112</v>
      </c>
      <c r="D3105" s="5" t="s">
        <v>293</v>
      </c>
      <c r="E3105" s="5" t="s">
        <v>172</v>
      </c>
      <c r="F3105" s="6">
        <v>43360</v>
      </c>
      <c r="G3105" s="5" t="s">
        <v>148</v>
      </c>
      <c r="H3105" s="5" t="s">
        <v>204</v>
      </c>
      <c r="I3105">
        <v>43181</v>
      </c>
      <c r="J3105">
        <v>179</v>
      </c>
      <c r="K3105">
        <v>562</v>
      </c>
      <c r="L3105">
        <v>5</v>
      </c>
      <c r="M3105">
        <v>18827</v>
      </c>
      <c r="N3105">
        <v>13680.532999999999</v>
      </c>
      <c r="O3105">
        <v>2736.107</v>
      </c>
      <c r="P3105">
        <v>112.4</v>
      </c>
      <c r="Q3105">
        <v>33.5</v>
      </c>
      <c r="R3105">
        <v>5146.4669999999996</v>
      </c>
      <c r="S3105">
        <v>2018</v>
      </c>
      <c r="T3105">
        <v>9</v>
      </c>
      <c r="U3105">
        <v>38</v>
      </c>
    </row>
    <row r="3106" spans="1:21" x14ac:dyDescent="0.3">
      <c r="A3106" s="5" t="s">
        <v>168</v>
      </c>
      <c r="B3106" s="5" t="s">
        <v>206</v>
      </c>
      <c r="C3106" s="5" t="s">
        <v>112</v>
      </c>
      <c r="D3106" s="5" t="s">
        <v>293</v>
      </c>
      <c r="E3106" s="5" t="s">
        <v>172</v>
      </c>
      <c r="F3106" s="6">
        <v>43360</v>
      </c>
      <c r="G3106" s="5" t="s">
        <v>148</v>
      </c>
      <c r="H3106" s="5" t="s">
        <v>220</v>
      </c>
      <c r="I3106">
        <v>43181</v>
      </c>
      <c r="J3106">
        <v>179</v>
      </c>
      <c r="K3106">
        <v>105</v>
      </c>
      <c r="L3106">
        <v>1</v>
      </c>
      <c r="M3106">
        <v>3517.5</v>
      </c>
      <c r="N3106">
        <v>2736.107</v>
      </c>
      <c r="O3106">
        <v>2736.107</v>
      </c>
      <c r="P3106">
        <v>105</v>
      </c>
      <c r="Q3106">
        <v>33.5</v>
      </c>
      <c r="R3106">
        <v>781.39300000000003</v>
      </c>
      <c r="S3106">
        <v>2018</v>
      </c>
      <c r="T3106">
        <v>9</v>
      </c>
      <c r="U3106">
        <v>38</v>
      </c>
    </row>
    <row r="3107" spans="1:21" x14ac:dyDescent="0.3">
      <c r="A3107" s="5" t="s">
        <v>168</v>
      </c>
      <c r="B3107" s="5" t="s">
        <v>206</v>
      </c>
      <c r="C3107" s="5" t="s">
        <v>112</v>
      </c>
      <c r="D3107" s="5" t="s">
        <v>293</v>
      </c>
      <c r="E3107" s="5" t="s">
        <v>172</v>
      </c>
      <c r="F3107" s="6">
        <v>43360</v>
      </c>
      <c r="G3107" s="5" t="s">
        <v>148</v>
      </c>
      <c r="H3107" s="5" t="s">
        <v>216</v>
      </c>
      <c r="I3107">
        <v>43181</v>
      </c>
      <c r="J3107">
        <v>179</v>
      </c>
      <c r="K3107">
        <v>115</v>
      </c>
      <c r="L3107">
        <v>1</v>
      </c>
      <c r="M3107">
        <v>3852</v>
      </c>
      <c r="N3107">
        <v>2736.107</v>
      </c>
      <c r="O3107">
        <v>2736.107</v>
      </c>
      <c r="P3107">
        <v>115</v>
      </c>
      <c r="Q3107">
        <v>33.495699999999999</v>
      </c>
      <c r="R3107">
        <v>1115.893</v>
      </c>
      <c r="S3107">
        <v>2018</v>
      </c>
      <c r="T3107">
        <v>9</v>
      </c>
      <c r="U3107">
        <v>38</v>
      </c>
    </row>
    <row r="3108" spans="1:21" x14ac:dyDescent="0.3">
      <c r="A3108" s="5" t="s">
        <v>168</v>
      </c>
      <c r="B3108" s="5" t="s">
        <v>206</v>
      </c>
      <c r="C3108" s="5" t="s">
        <v>112</v>
      </c>
      <c r="D3108" s="5" t="s">
        <v>293</v>
      </c>
      <c r="E3108" s="5" t="s">
        <v>172</v>
      </c>
      <c r="F3108" s="6">
        <v>43360</v>
      </c>
      <c r="G3108" s="5" t="s">
        <v>148</v>
      </c>
      <c r="H3108" s="5" t="s">
        <v>226</v>
      </c>
      <c r="I3108">
        <v>43181</v>
      </c>
      <c r="J3108">
        <v>179</v>
      </c>
      <c r="K3108">
        <v>340</v>
      </c>
      <c r="L3108">
        <v>3</v>
      </c>
      <c r="M3108">
        <v>11390</v>
      </c>
      <c r="N3108">
        <v>8208.32</v>
      </c>
      <c r="O3108">
        <v>2736.107</v>
      </c>
      <c r="P3108">
        <v>113.33333333333333</v>
      </c>
      <c r="Q3108">
        <v>33.5</v>
      </c>
      <c r="R3108">
        <v>3181.68</v>
      </c>
      <c r="S3108">
        <v>2018</v>
      </c>
      <c r="T3108">
        <v>9</v>
      </c>
      <c r="U3108">
        <v>38</v>
      </c>
    </row>
    <row r="3109" spans="1:21" x14ac:dyDescent="0.3">
      <c r="A3109" s="5" t="s">
        <v>168</v>
      </c>
      <c r="B3109" s="5" t="s">
        <v>206</v>
      </c>
      <c r="C3109" s="5" t="s">
        <v>112</v>
      </c>
      <c r="D3109" s="5" t="s">
        <v>293</v>
      </c>
      <c r="E3109" s="5" t="s">
        <v>172</v>
      </c>
      <c r="F3109" s="6">
        <v>43360</v>
      </c>
      <c r="G3109" s="5" t="s">
        <v>148</v>
      </c>
      <c r="H3109" s="5" t="s">
        <v>191</v>
      </c>
      <c r="I3109">
        <v>43181</v>
      </c>
      <c r="J3109">
        <v>179</v>
      </c>
      <c r="K3109">
        <v>520</v>
      </c>
      <c r="L3109">
        <v>4</v>
      </c>
      <c r="M3109">
        <v>17420</v>
      </c>
      <c r="N3109">
        <v>10944.427</v>
      </c>
      <c r="O3109">
        <v>2736.107</v>
      </c>
      <c r="P3109">
        <v>130</v>
      </c>
      <c r="Q3109">
        <v>33.5</v>
      </c>
      <c r="R3109">
        <v>6475.5730000000003</v>
      </c>
      <c r="S3109">
        <v>2018</v>
      </c>
      <c r="T3109">
        <v>9</v>
      </c>
      <c r="U3109">
        <v>38</v>
      </c>
    </row>
    <row r="3110" spans="1:21" x14ac:dyDescent="0.3">
      <c r="A3110" s="5" t="s">
        <v>168</v>
      </c>
      <c r="B3110" s="5" t="s">
        <v>206</v>
      </c>
      <c r="C3110" s="5" t="s">
        <v>112</v>
      </c>
      <c r="D3110" s="5" t="s">
        <v>293</v>
      </c>
      <c r="E3110" s="5" t="s">
        <v>172</v>
      </c>
      <c r="F3110" s="6">
        <v>43360</v>
      </c>
      <c r="G3110" s="5" t="s">
        <v>148</v>
      </c>
      <c r="H3110" s="5" t="s">
        <v>187</v>
      </c>
      <c r="I3110">
        <v>43181</v>
      </c>
      <c r="J3110">
        <v>179</v>
      </c>
      <c r="K3110">
        <v>122</v>
      </c>
      <c r="L3110">
        <v>1</v>
      </c>
      <c r="M3110">
        <v>4087</v>
      </c>
      <c r="N3110">
        <v>2736.107</v>
      </c>
      <c r="O3110">
        <v>2736.107</v>
      </c>
      <c r="P3110">
        <v>122</v>
      </c>
      <c r="Q3110">
        <v>33.5</v>
      </c>
      <c r="R3110">
        <v>1350.893</v>
      </c>
      <c r="S3110">
        <v>2018</v>
      </c>
      <c r="T3110">
        <v>9</v>
      </c>
      <c r="U3110">
        <v>38</v>
      </c>
    </row>
    <row r="3111" spans="1:21" x14ac:dyDescent="0.3">
      <c r="A3111" s="5" t="s">
        <v>168</v>
      </c>
      <c r="B3111" s="5" t="s">
        <v>206</v>
      </c>
      <c r="C3111" s="5" t="s">
        <v>112</v>
      </c>
      <c r="D3111" s="5" t="s">
        <v>293</v>
      </c>
      <c r="E3111" s="5" t="s">
        <v>172</v>
      </c>
      <c r="F3111" s="6">
        <v>43360</v>
      </c>
      <c r="G3111" s="5" t="s">
        <v>148</v>
      </c>
      <c r="H3111" s="5" t="s">
        <v>203</v>
      </c>
      <c r="I3111">
        <v>43181</v>
      </c>
      <c r="J3111">
        <v>179</v>
      </c>
      <c r="K3111">
        <v>218</v>
      </c>
      <c r="L3111">
        <v>2</v>
      </c>
      <c r="M3111">
        <v>7303</v>
      </c>
      <c r="N3111">
        <v>5472.2129999999997</v>
      </c>
      <c r="O3111">
        <v>2736.107</v>
      </c>
      <c r="P3111">
        <v>109</v>
      </c>
      <c r="Q3111">
        <v>33.5</v>
      </c>
      <c r="R3111">
        <v>1830.787</v>
      </c>
      <c r="S3111">
        <v>2018</v>
      </c>
      <c r="T3111">
        <v>9</v>
      </c>
      <c r="U3111">
        <v>38</v>
      </c>
    </row>
    <row r="3112" spans="1:21" x14ac:dyDescent="0.3">
      <c r="A3112" s="5" t="s">
        <v>168</v>
      </c>
      <c r="B3112" s="5" t="s">
        <v>206</v>
      </c>
      <c r="C3112" s="5" t="s">
        <v>112</v>
      </c>
      <c r="D3112" s="5" t="s">
        <v>293</v>
      </c>
      <c r="E3112" s="5" t="s">
        <v>172</v>
      </c>
      <c r="F3112" s="6">
        <v>43360</v>
      </c>
      <c r="G3112" s="5" t="s">
        <v>148</v>
      </c>
      <c r="H3112" s="5" t="s">
        <v>237</v>
      </c>
      <c r="I3112">
        <v>43181</v>
      </c>
      <c r="J3112">
        <v>179</v>
      </c>
      <c r="K3112">
        <v>112</v>
      </c>
      <c r="L3112">
        <v>1</v>
      </c>
      <c r="M3112">
        <v>3752</v>
      </c>
      <c r="N3112">
        <v>2736.107</v>
      </c>
      <c r="O3112">
        <v>2736.107</v>
      </c>
      <c r="P3112">
        <v>112</v>
      </c>
      <c r="Q3112">
        <v>33.5</v>
      </c>
      <c r="R3112">
        <v>1015.893</v>
      </c>
      <c r="S3112">
        <v>2018</v>
      </c>
      <c r="T3112">
        <v>9</v>
      </c>
      <c r="U3112">
        <v>38</v>
      </c>
    </row>
    <row r="3113" spans="1:21" x14ac:dyDescent="0.3">
      <c r="A3113" s="5" t="s">
        <v>168</v>
      </c>
      <c r="B3113" s="5" t="s">
        <v>206</v>
      </c>
      <c r="C3113" s="5" t="s">
        <v>112</v>
      </c>
      <c r="D3113" s="5" t="s">
        <v>293</v>
      </c>
      <c r="E3113" s="5" t="s">
        <v>172</v>
      </c>
      <c r="F3113" s="6">
        <v>43360</v>
      </c>
      <c r="G3113" s="5" t="s">
        <v>148</v>
      </c>
      <c r="H3113" s="5" t="s">
        <v>234</v>
      </c>
      <c r="I3113">
        <v>43181</v>
      </c>
      <c r="J3113">
        <v>179</v>
      </c>
      <c r="K3113">
        <v>122</v>
      </c>
      <c r="L3113">
        <v>1</v>
      </c>
      <c r="M3113">
        <v>4087</v>
      </c>
      <c r="N3113">
        <v>2736.107</v>
      </c>
      <c r="O3113">
        <v>2736.107</v>
      </c>
      <c r="P3113">
        <v>122</v>
      </c>
      <c r="Q3113">
        <v>33.5</v>
      </c>
      <c r="R3113">
        <v>1350.893</v>
      </c>
      <c r="S3113">
        <v>2018</v>
      </c>
      <c r="T3113">
        <v>9</v>
      </c>
      <c r="U3113">
        <v>38</v>
      </c>
    </row>
    <row r="3114" spans="1:21" x14ac:dyDescent="0.3">
      <c r="A3114" s="5" t="s">
        <v>168</v>
      </c>
      <c r="B3114" s="5" t="s">
        <v>206</v>
      </c>
      <c r="C3114" s="5" t="s">
        <v>112</v>
      </c>
      <c r="D3114" s="5" t="s">
        <v>293</v>
      </c>
      <c r="E3114" s="5" t="s">
        <v>172</v>
      </c>
      <c r="F3114" s="6">
        <v>43360</v>
      </c>
      <c r="G3114" s="5" t="s">
        <v>148</v>
      </c>
      <c r="H3114" s="5" t="s">
        <v>181</v>
      </c>
      <c r="I3114">
        <v>43181</v>
      </c>
      <c r="J3114">
        <v>179</v>
      </c>
      <c r="K3114">
        <v>114</v>
      </c>
      <c r="L3114">
        <v>1</v>
      </c>
      <c r="M3114">
        <v>3819</v>
      </c>
      <c r="N3114">
        <v>2736.107</v>
      </c>
      <c r="O3114">
        <v>2736.107</v>
      </c>
      <c r="P3114">
        <v>114</v>
      </c>
      <c r="Q3114">
        <v>33.5</v>
      </c>
      <c r="R3114">
        <v>1082.893</v>
      </c>
      <c r="S3114">
        <v>2018</v>
      </c>
      <c r="T3114">
        <v>9</v>
      </c>
      <c r="U3114">
        <v>38</v>
      </c>
    </row>
    <row r="3115" spans="1:21" x14ac:dyDescent="0.3">
      <c r="A3115" s="5" t="s">
        <v>168</v>
      </c>
      <c r="B3115" s="5" t="s">
        <v>206</v>
      </c>
      <c r="C3115" s="5" t="s">
        <v>112</v>
      </c>
      <c r="D3115" s="5" t="s">
        <v>293</v>
      </c>
      <c r="E3115" s="5" t="s">
        <v>172</v>
      </c>
      <c r="F3115" s="6">
        <v>43360</v>
      </c>
      <c r="G3115" s="5" t="s">
        <v>148</v>
      </c>
      <c r="H3115" s="5" t="s">
        <v>182</v>
      </c>
      <c r="I3115">
        <v>43181</v>
      </c>
      <c r="J3115">
        <v>179</v>
      </c>
      <c r="K3115">
        <v>276</v>
      </c>
      <c r="L3115">
        <v>2</v>
      </c>
      <c r="M3115">
        <v>9240</v>
      </c>
      <c r="N3115">
        <v>5472.2129999999997</v>
      </c>
      <c r="O3115">
        <v>2736.107</v>
      </c>
      <c r="P3115">
        <v>138</v>
      </c>
      <c r="Q3115">
        <v>33.478299999999997</v>
      </c>
      <c r="R3115">
        <v>3767.7869999999998</v>
      </c>
      <c r="S3115">
        <v>2018</v>
      </c>
      <c r="T3115">
        <v>9</v>
      </c>
      <c r="U3115">
        <v>38</v>
      </c>
    </row>
    <row r="3116" spans="1:21" x14ac:dyDescent="0.3">
      <c r="A3116" s="5" t="s">
        <v>168</v>
      </c>
      <c r="B3116" s="5" t="s">
        <v>206</v>
      </c>
      <c r="C3116" s="5" t="s">
        <v>112</v>
      </c>
      <c r="D3116" s="5" t="s">
        <v>293</v>
      </c>
      <c r="E3116" s="5" t="s">
        <v>172</v>
      </c>
      <c r="F3116" s="6">
        <v>43360</v>
      </c>
      <c r="G3116" s="5" t="s">
        <v>148</v>
      </c>
      <c r="H3116" s="5" t="s">
        <v>246</v>
      </c>
      <c r="I3116">
        <v>43181</v>
      </c>
      <c r="J3116">
        <v>179</v>
      </c>
      <c r="K3116">
        <v>242</v>
      </c>
      <c r="L3116">
        <v>2</v>
      </c>
      <c r="M3116">
        <v>8107</v>
      </c>
      <c r="N3116">
        <v>5472.2129999999997</v>
      </c>
      <c r="O3116">
        <v>2736.107</v>
      </c>
      <c r="P3116">
        <v>121</v>
      </c>
      <c r="Q3116">
        <v>33.5</v>
      </c>
      <c r="R3116">
        <v>2634.7869999999998</v>
      </c>
      <c r="S3116">
        <v>2018</v>
      </c>
      <c r="T3116">
        <v>9</v>
      </c>
      <c r="U3116">
        <v>38</v>
      </c>
    </row>
    <row r="3117" spans="1:21" x14ac:dyDescent="0.3">
      <c r="A3117" s="5" t="s">
        <v>168</v>
      </c>
      <c r="B3117" s="5" t="s">
        <v>206</v>
      </c>
      <c r="C3117" s="5" t="s">
        <v>112</v>
      </c>
      <c r="D3117" s="5" t="s">
        <v>293</v>
      </c>
      <c r="E3117" s="5" t="s">
        <v>172</v>
      </c>
      <c r="F3117" s="6">
        <v>43360</v>
      </c>
      <c r="G3117" s="5" t="s">
        <v>148</v>
      </c>
      <c r="H3117" s="5" t="s">
        <v>184</v>
      </c>
      <c r="I3117">
        <v>43181</v>
      </c>
      <c r="J3117">
        <v>179</v>
      </c>
      <c r="K3117">
        <v>3780</v>
      </c>
      <c r="L3117">
        <v>30</v>
      </c>
      <c r="M3117">
        <v>124740</v>
      </c>
      <c r="N3117">
        <v>82083.201000000001</v>
      </c>
      <c r="O3117">
        <v>2736.107</v>
      </c>
      <c r="P3117">
        <v>126</v>
      </c>
      <c r="Q3117">
        <v>33</v>
      </c>
      <c r="R3117">
        <v>42656.798999999999</v>
      </c>
      <c r="S3117">
        <v>2018</v>
      </c>
      <c r="T3117">
        <v>9</v>
      </c>
      <c r="U3117">
        <v>38</v>
      </c>
    </row>
    <row r="3118" spans="1:21" x14ac:dyDescent="0.3">
      <c r="A3118" s="5" t="s">
        <v>168</v>
      </c>
      <c r="B3118" s="5" t="s">
        <v>206</v>
      </c>
      <c r="C3118" s="5" t="s">
        <v>118</v>
      </c>
      <c r="D3118" s="5" t="s">
        <v>326</v>
      </c>
      <c r="E3118" s="5" t="s">
        <v>172</v>
      </c>
      <c r="F3118" s="6">
        <v>43360</v>
      </c>
      <c r="G3118" s="5" t="s">
        <v>148</v>
      </c>
      <c r="H3118" s="5" t="s">
        <v>173</v>
      </c>
      <c r="I3118">
        <v>43167</v>
      </c>
      <c r="J3118">
        <v>193</v>
      </c>
      <c r="K3118">
        <v>110.6</v>
      </c>
      <c r="L3118">
        <v>1</v>
      </c>
      <c r="M3118">
        <v>3871</v>
      </c>
      <c r="N3118">
        <v>3050.625</v>
      </c>
      <c r="O3118">
        <v>3050.625</v>
      </c>
      <c r="P3118">
        <v>110.6</v>
      </c>
      <c r="Q3118">
        <v>35</v>
      </c>
      <c r="R3118">
        <v>820.375</v>
      </c>
      <c r="S3118">
        <v>2018</v>
      </c>
      <c r="T3118">
        <v>9</v>
      </c>
      <c r="U3118">
        <v>38</v>
      </c>
    </row>
    <row r="3119" spans="1:21" x14ac:dyDescent="0.3">
      <c r="A3119" s="5" t="s">
        <v>168</v>
      </c>
      <c r="B3119" s="5" t="s">
        <v>175</v>
      </c>
      <c r="C3119" s="5" t="s">
        <v>83</v>
      </c>
      <c r="D3119" s="5" t="s">
        <v>329</v>
      </c>
      <c r="E3119" s="5" t="s">
        <v>227</v>
      </c>
      <c r="F3119" s="6">
        <v>43361</v>
      </c>
      <c r="G3119" s="5" t="s">
        <v>148</v>
      </c>
      <c r="H3119" s="5" t="s">
        <v>198</v>
      </c>
      <c r="I3119">
        <v>43186</v>
      </c>
      <c r="J3119">
        <v>175</v>
      </c>
      <c r="K3119">
        <v>-127</v>
      </c>
      <c r="L3119">
        <v>-1</v>
      </c>
      <c r="M3119">
        <v>-4191</v>
      </c>
      <c r="N3119">
        <v>-2984.7820000000002</v>
      </c>
      <c r="O3119">
        <v>-2984.7820000000002</v>
      </c>
      <c r="P3119">
        <v>127</v>
      </c>
      <c r="Q3119">
        <v>33</v>
      </c>
      <c r="R3119">
        <v>-1206.2180000000001</v>
      </c>
      <c r="S3119">
        <v>2018</v>
      </c>
      <c r="T3119">
        <v>9</v>
      </c>
      <c r="U3119">
        <v>38</v>
      </c>
    </row>
    <row r="3120" spans="1:21" x14ac:dyDescent="0.3">
      <c r="A3120" s="5" t="s">
        <v>168</v>
      </c>
      <c r="B3120" s="5" t="s">
        <v>175</v>
      </c>
      <c r="C3120" s="5" t="s">
        <v>83</v>
      </c>
      <c r="D3120" s="5" t="s">
        <v>329</v>
      </c>
      <c r="E3120" s="5" t="s">
        <v>227</v>
      </c>
      <c r="F3120" s="6">
        <v>43361</v>
      </c>
      <c r="G3120" s="5" t="s">
        <v>148</v>
      </c>
      <c r="H3120" s="5" t="s">
        <v>311</v>
      </c>
      <c r="I3120">
        <v>43186</v>
      </c>
      <c r="J3120">
        <v>175</v>
      </c>
      <c r="K3120">
        <v>-182.5</v>
      </c>
      <c r="L3120">
        <v>-2</v>
      </c>
      <c r="M3120">
        <v>-6022.5</v>
      </c>
      <c r="N3120">
        <v>-5969.5640000000003</v>
      </c>
      <c r="O3120">
        <v>-2984.7820000000002</v>
      </c>
      <c r="P3120">
        <v>91.25</v>
      </c>
      <c r="Q3120">
        <v>33</v>
      </c>
      <c r="R3120">
        <v>-52.936</v>
      </c>
      <c r="S3120">
        <v>2018</v>
      </c>
      <c r="T3120">
        <v>9</v>
      </c>
      <c r="U3120">
        <v>38</v>
      </c>
    </row>
    <row r="3121" spans="1:21" x14ac:dyDescent="0.3">
      <c r="A3121" s="5" t="s">
        <v>168</v>
      </c>
      <c r="B3121" s="5" t="s">
        <v>175</v>
      </c>
      <c r="C3121" s="5" t="s">
        <v>83</v>
      </c>
      <c r="D3121" s="5" t="s">
        <v>329</v>
      </c>
      <c r="E3121" s="5" t="s">
        <v>172</v>
      </c>
      <c r="F3121" s="6">
        <v>43361</v>
      </c>
      <c r="G3121" s="5" t="s">
        <v>148</v>
      </c>
      <c r="H3121" s="5" t="s">
        <v>305</v>
      </c>
      <c r="I3121">
        <v>43186</v>
      </c>
      <c r="J3121">
        <v>175</v>
      </c>
      <c r="K3121">
        <v>1105</v>
      </c>
      <c r="L3121">
        <v>10</v>
      </c>
      <c r="M3121">
        <v>36465</v>
      </c>
      <c r="N3121">
        <v>29847.819</v>
      </c>
      <c r="O3121">
        <v>2984.7820000000002</v>
      </c>
      <c r="P3121">
        <v>110.5</v>
      </c>
      <c r="Q3121">
        <v>33</v>
      </c>
      <c r="R3121">
        <v>6617.1809999999996</v>
      </c>
      <c r="S3121">
        <v>2018</v>
      </c>
      <c r="T3121">
        <v>9</v>
      </c>
      <c r="U3121">
        <v>38</v>
      </c>
    </row>
    <row r="3122" spans="1:21" x14ac:dyDescent="0.3">
      <c r="A3122" s="5" t="s">
        <v>168</v>
      </c>
      <c r="B3122" s="5" t="s">
        <v>175</v>
      </c>
      <c r="C3122" s="5" t="s">
        <v>83</v>
      </c>
      <c r="D3122" s="5" t="s">
        <v>329</v>
      </c>
      <c r="E3122" s="5" t="s">
        <v>172</v>
      </c>
      <c r="F3122" s="6">
        <v>43361</v>
      </c>
      <c r="G3122" s="5" t="s">
        <v>148</v>
      </c>
      <c r="H3122" s="5" t="s">
        <v>200</v>
      </c>
      <c r="I3122">
        <v>43186</v>
      </c>
      <c r="J3122">
        <v>175</v>
      </c>
      <c r="K3122">
        <v>357</v>
      </c>
      <c r="L3122">
        <v>3</v>
      </c>
      <c r="M3122">
        <v>11781</v>
      </c>
      <c r="N3122">
        <v>8954.3459999999995</v>
      </c>
      <c r="O3122">
        <v>2984.7820000000002</v>
      </c>
      <c r="P3122">
        <v>119</v>
      </c>
      <c r="Q3122">
        <v>33</v>
      </c>
      <c r="R3122">
        <v>2826.654</v>
      </c>
      <c r="S3122">
        <v>2018</v>
      </c>
      <c r="T3122">
        <v>9</v>
      </c>
      <c r="U3122">
        <v>38</v>
      </c>
    </row>
    <row r="3123" spans="1:21" x14ac:dyDescent="0.3">
      <c r="A3123" s="5" t="s">
        <v>168</v>
      </c>
      <c r="B3123" s="5" t="s">
        <v>175</v>
      </c>
      <c r="C3123" s="5" t="s">
        <v>83</v>
      </c>
      <c r="D3123" s="5" t="s">
        <v>329</v>
      </c>
      <c r="E3123" s="5" t="s">
        <v>172</v>
      </c>
      <c r="F3123" s="6">
        <v>43361</v>
      </c>
      <c r="G3123" s="5" t="s">
        <v>148</v>
      </c>
      <c r="H3123" s="5" t="s">
        <v>199</v>
      </c>
      <c r="I3123">
        <v>43186</v>
      </c>
      <c r="J3123">
        <v>175</v>
      </c>
      <c r="K3123">
        <v>700</v>
      </c>
      <c r="L3123">
        <v>6</v>
      </c>
      <c r="M3123">
        <v>23100</v>
      </c>
      <c r="N3123">
        <v>17908.690999999999</v>
      </c>
      <c r="O3123">
        <v>2984.7820000000002</v>
      </c>
      <c r="P3123">
        <v>116.66666666666667</v>
      </c>
      <c r="Q3123">
        <v>33</v>
      </c>
      <c r="R3123">
        <v>5191.3090000000002</v>
      </c>
      <c r="S3123">
        <v>2018</v>
      </c>
      <c r="T3123">
        <v>9</v>
      </c>
      <c r="U3123">
        <v>38</v>
      </c>
    </row>
    <row r="3124" spans="1:21" x14ac:dyDescent="0.3">
      <c r="A3124" s="5" t="s">
        <v>168</v>
      </c>
      <c r="B3124" s="5" t="s">
        <v>175</v>
      </c>
      <c r="C3124" s="5" t="s">
        <v>83</v>
      </c>
      <c r="D3124" s="5" t="s">
        <v>329</v>
      </c>
      <c r="E3124" s="5" t="s">
        <v>172</v>
      </c>
      <c r="F3124" s="6">
        <v>43361</v>
      </c>
      <c r="G3124" s="5" t="s">
        <v>148</v>
      </c>
      <c r="H3124" s="5" t="s">
        <v>215</v>
      </c>
      <c r="I3124">
        <v>43186</v>
      </c>
      <c r="J3124">
        <v>175</v>
      </c>
      <c r="K3124">
        <v>372</v>
      </c>
      <c r="L3124">
        <v>3</v>
      </c>
      <c r="M3124">
        <v>12276</v>
      </c>
      <c r="N3124">
        <v>8954.3459999999995</v>
      </c>
      <c r="O3124">
        <v>2984.7820000000002</v>
      </c>
      <c r="P3124">
        <v>124</v>
      </c>
      <c r="Q3124">
        <v>33</v>
      </c>
      <c r="R3124">
        <v>3321.654</v>
      </c>
      <c r="S3124">
        <v>2018</v>
      </c>
      <c r="T3124">
        <v>9</v>
      </c>
      <c r="U3124">
        <v>38</v>
      </c>
    </row>
    <row r="3125" spans="1:21" x14ac:dyDescent="0.3">
      <c r="A3125" s="5" t="s">
        <v>168</v>
      </c>
      <c r="B3125" s="5" t="s">
        <v>175</v>
      </c>
      <c r="C3125" s="5" t="s">
        <v>83</v>
      </c>
      <c r="D3125" s="5" t="s">
        <v>329</v>
      </c>
      <c r="E3125" s="5" t="s">
        <v>172</v>
      </c>
      <c r="F3125" s="6">
        <v>43361</v>
      </c>
      <c r="G3125" s="5" t="s">
        <v>148</v>
      </c>
      <c r="H3125" s="5" t="s">
        <v>200</v>
      </c>
      <c r="I3125">
        <v>43186</v>
      </c>
      <c r="J3125">
        <v>175</v>
      </c>
      <c r="K3125">
        <v>420</v>
      </c>
      <c r="L3125">
        <v>4</v>
      </c>
      <c r="M3125">
        <v>13860</v>
      </c>
      <c r="N3125">
        <v>11939.128000000001</v>
      </c>
      <c r="O3125">
        <v>2984.7820000000002</v>
      </c>
      <c r="P3125">
        <v>105</v>
      </c>
      <c r="Q3125">
        <v>33</v>
      </c>
      <c r="R3125">
        <v>1920.8720000000001</v>
      </c>
      <c r="S3125">
        <v>2018</v>
      </c>
      <c r="T3125">
        <v>9</v>
      </c>
      <c r="U3125">
        <v>38</v>
      </c>
    </row>
    <row r="3126" spans="1:21" x14ac:dyDescent="0.3">
      <c r="A3126" s="5" t="s">
        <v>168</v>
      </c>
      <c r="B3126" s="5" t="s">
        <v>175</v>
      </c>
      <c r="C3126" s="5" t="s">
        <v>86</v>
      </c>
      <c r="D3126" s="5" t="s">
        <v>334</v>
      </c>
      <c r="E3126" s="5" t="s">
        <v>172</v>
      </c>
      <c r="F3126" s="6">
        <v>43361</v>
      </c>
      <c r="G3126" s="5" t="s">
        <v>148</v>
      </c>
      <c r="H3126" s="5" t="s">
        <v>198</v>
      </c>
      <c r="I3126">
        <v>43193</v>
      </c>
      <c r="J3126">
        <v>168</v>
      </c>
      <c r="K3126">
        <v>127</v>
      </c>
      <c r="L3126">
        <v>1</v>
      </c>
      <c r="M3126">
        <v>4191</v>
      </c>
      <c r="N3126">
        <v>2577.7840000000001</v>
      </c>
      <c r="O3126">
        <v>2577.7840000000001</v>
      </c>
      <c r="P3126">
        <v>127</v>
      </c>
      <c r="Q3126">
        <v>33</v>
      </c>
      <c r="R3126">
        <v>1613.2159999999999</v>
      </c>
      <c r="S3126">
        <v>2018</v>
      </c>
      <c r="T3126">
        <v>9</v>
      </c>
      <c r="U3126">
        <v>38</v>
      </c>
    </row>
    <row r="3127" spans="1:21" x14ac:dyDescent="0.3">
      <c r="A3127" s="5" t="s">
        <v>168</v>
      </c>
      <c r="B3127" s="5" t="s">
        <v>175</v>
      </c>
      <c r="C3127" s="5" t="s">
        <v>86</v>
      </c>
      <c r="D3127" s="5" t="s">
        <v>334</v>
      </c>
      <c r="E3127" s="5" t="s">
        <v>172</v>
      </c>
      <c r="F3127" s="6">
        <v>43361</v>
      </c>
      <c r="G3127" s="5" t="s">
        <v>148</v>
      </c>
      <c r="H3127" s="5" t="s">
        <v>311</v>
      </c>
      <c r="I3127">
        <v>43193</v>
      </c>
      <c r="J3127">
        <v>168</v>
      </c>
      <c r="K3127">
        <v>182.5</v>
      </c>
      <c r="L3127">
        <v>2</v>
      </c>
      <c r="M3127">
        <v>6022.5</v>
      </c>
      <c r="N3127">
        <v>5155.5680000000002</v>
      </c>
      <c r="O3127">
        <v>2577.7840000000001</v>
      </c>
      <c r="P3127">
        <v>91.25</v>
      </c>
      <c r="Q3127">
        <v>33</v>
      </c>
      <c r="R3127">
        <v>866.93200000000002</v>
      </c>
      <c r="S3127">
        <v>2018</v>
      </c>
      <c r="T3127">
        <v>9</v>
      </c>
      <c r="U3127">
        <v>38</v>
      </c>
    </row>
    <row r="3128" spans="1:21" x14ac:dyDescent="0.3">
      <c r="A3128" s="5" t="s">
        <v>168</v>
      </c>
      <c r="B3128" s="5" t="s">
        <v>206</v>
      </c>
      <c r="C3128" s="5" t="s">
        <v>111</v>
      </c>
      <c r="D3128" s="5" t="s">
        <v>328</v>
      </c>
      <c r="E3128" s="5" t="s">
        <v>227</v>
      </c>
      <c r="F3128" s="6">
        <v>43361</v>
      </c>
      <c r="G3128" s="5" t="s">
        <v>148</v>
      </c>
      <c r="H3128" s="5" t="s">
        <v>333</v>
      </c>
      <c r="I3128">
        <v>43173</v>
      </c>
      <c r="J3128">
        <v>188</v>
      </c>
      <c r="K3128">
        <v>-226</v>
      </c>
      <c r="L3128">
        <v>-2</v>
      </c>
      <c r="M3128">
        <v>-7571</v>
      </c>
      <c r="N3128">
        <v>-5800.2259999999997</v>
      </c>
      <c r="O3128">
        <v>-2900.1129999999998</v>
      </c>
      <c r="P3128">
        <v>113</v>
      </c>
      <c r="Q3128">
        <v>33.5</v>
      </c>
      <c r="R3128">
        <v>-1770.7739999999999</v>
      </c>
      <c r="S3128">
        <v>2018</v>
      </c>
      <c r="T3128">
        <v>9</v>
      </c>
      <c r="U3128">
        <v>38</v>
      </c>
    </row>
    <row r="3129" spans="1:21" x14ac:dyDescent="0.3">
      <c r="A3129" s="5" t="s">
        <v>168</v>
      </c>
      <c r="B3129" s="5" t="s">
        <v>206</v>
      </c>
      <c r="C3129" s="5" t="s">
        <v>112</v>
      </c>
      <c r="D3129" s="5" t="s">
        <v>293</v>
      </c>
      <c r="E3129" s="5" t="s">
        <v>172</v>
      </c>
      <c r="F3129" s="6">
        <v>43361</v>
      </c>
      <c r="G3129" s="5" t="s">
        <v>148</v>
      </c>
      <c r="H3129" s="5" t="s">
        <v>333</v>
      </c>
      <c r="I3129">
        <v>43181</v>
      </c>
      <c r="J3129">
        <v>180</v>
      </c>
      <c r="K3129">
        <v>226</v>
      </c>
      <c r="L3129">
        <v>2</v>
      </c>
      <c r="M3129">
        <v>7571</v>
      </c>
      <c r="N3129">
        <v>5472.2129999999997</v>
      </c>
      <c r="O3129">
        <v>2736.107</v>
      </c>
      <c r="P3129">
        <v>113</v>
      </c>
      <c r="Q3129">
        <v>33.5</v>
      </c>
      <c r="R3129">
        <v>2098.7869999999998</v>
      </c>
      <c r="S3129">
        <v>2018</v>
      </c>
      <c r="T3129">
        <v>9</v>
      </c>
      <c r="U3129">
        <v>38</v>
      </c>
    </row>
    <row r="3130" spans="1:21" x14ac:dyDescent="0.3">
      <c r="A3130" s="5" t="s">
        <v>168</v>
      </c>
      <c r="B3130" s="5" t="s">
        <v>169</v>
      </c>
      <c r="C3130" s="5" t="s">
        <v>170</v>
      </c>
      <c r="D3130" s="5" t="s">
        <v>192</v>
      </c>
      <c r="E3130" s="5" t="s">
        <v>172</v>
      </c>
      <c r="F3130" s="6">
        <v>43363</v>
      </c>
      <c r="G3130" s="5" t="s">
        <v>148</v>
      </c>
      <c r="H3130" s="5" t="s">
        <v>280</v>
      </c>
      <c r="I3130">
        <v>42943</v>
      </c>
      <c r="J3130">
        <v>420</v>
      </c>
      <c r="K3130">
        <v>241</v>
      </c>
      <c r="L3130">
        <v>1</v>
      </c>
      <c r="M3130">
        <v>1928</v>
      </c>
      <c r="N3130">
        <v>0</v>
      </c>
      <c r="O3130">
        <v>0</v>
      </c>
      <c r="P3130">
        <v>241</v>
      </c>
      <c r="Q3130">
        <v>8</v>
      </c>
      <c r="R3130">
        <v>1928</v>
      </c>
      <c r="S3130">
        <v>2018</v>
      </c>
      <c r="T3130">
        <v>9</v>
      </c>
      <c r="U3130">
        <v>38</v>
      </c>
    </row>
    <row r="3131" spans="1:21" x14ac:dyDescent="0.3">
      <c r="A3131" s="5" t="s">
        <v>168</v>
      </c>
      <c r="B3131" s="5" t="s">
        <v>175</v>
      </c>
      <c r="C3131" s="5" t="s">
        <v>86</v>
      </c>
      <c r="D3131" s="5" t="s">
        <v>334</v>
      </c>
      <c r="E3131" s="5" t="s">
        <v>172</v>
      </c>
      <c r="F3131" s="6">
        <v>43363</v>
      </c>
      <c r="G3131" s="5" t="s">
        <v>148</v>
      </c>
      <c r="H3131" s="5" t="s">
        <v>229</v>
      </c>
      <c r="I3131">
        <v>43193</v>
      </c>
      <c r="J3131">
        <v>170</v>
      </c>
      <c r="K3131">
        <v>1096.5</v>
      </c>
      <c r="L3131">
        <v>10</v>
      </c>
      <c r="M3131">
        <v>35636.25</v>
      </c>
      <c r="N3131">
        <v>25881.899000000001</v>
      </c>
      <c r="O3131">
        <v>2588.19</v>
      </c>
      <c r="P3131">
        <v>109.65</v>
      </c>
      <c r="Q3131">
        <v>32.5</v>
      </c>
      <c r="R3131">
        <v>9754.3510000000006</v>
      </c>
      <c r="S3131">
        <v>2018</v>
      </c>
      <c r="T3131">
        <v>9</v>
      </c>
      <c r="U3131">
        <v>38</v>
      </c>
    </row>
    <row r="3132" spans="1:21" x14ac:dyDescent="0.3">
      <c r="A3132" s="5" t="s">
        <v>168</v>
      </c>
      <c r="B3132" s="5" t="s">
        <v>175</v>
      </c>
      <c r="C3132" s="5" t="s">
        <v>87</v>
      </c>
      <c r="D3132" s="5" t="s">
        <v>335</v>
      </c>
      <c r="E3132" s="5" t="s">
        <v>172</v>
      </c>
      <c r="F3132" s="6">
        <v>43363</v>
      </c>
      <c r="G3132" s="5" t="s">
        <v>148</v>
      </c>
      <c r="H3132" s="5" t="s">
        <v>194</v>
      </c>
      <c r="I3132">
        <v>43200</v>
      </c>
      <c r="J3132">
        <v>163</v>
      </c>
      <c r="K3132">
        <v>339</v>
      </c>
      <c r="L3132">
        <v>3</v>
      </c>
      <c r="M3132">
        <v>11187</v>
      </c>
      <c r="N3132">
        <v>7905.9059999999999</v>
      </c>
      <c r="O3132">
        <v>2635.3020000000001</v>
      </c>
      <c r="P3132">
        <v>113</v>
      </c>
      <c r="Q3132">
        <v>33</v>
      </c>
      <c r="R3132">
        <v>3281.0940000000001</v>
      </c>
      <c r="S3132">
        <v>2018</v>
      </c>
      <c r="T3132">
        <v>9</v>
      </c>
      <c r="U3132">
        <v>38</v>
      </c>
    </row>
    <row r="3133" spans="1:21" x14ac:dyDescent="0.3">
      <c r="A3133" s="5" t="s">
        <v>168</v>
      </c>
      <c r="B3133" s="5" t="s">
        <v>175</v>
      </c>
      <c r="C3133" s="5" t="s">
        <v>87</v>
      </c>
      <c r="D3133" s="5" t="s">
        <v>335</v>
      </c>
      <c r="E3133" s="5" t="s">
        <v>172</v>
      </c>
      <c r="F3133" s="6">
        <v>43363</v>
      </c>
      <c r="G3133" s="5" t="s">
        <v>148</v>
      </c>
      <c r="H3133" s="5" t="s">
        <v>194</v>
      </c>
      <c r="I3133">
        <v>43200</v>
      </c>
      <c r="J3133">
        <v>163</v>
      </c>
      <c r="K3133">
        <v>248</v>
      </c>
      <c r="L3133">
        <v>2</v>
      </c>
      <c r="M3133">
        <v>8184</v>
      </c>
      <c r="N3133">
        <v>5270.6040000000003</v>
      </c>
      <c r="O3133">
        <v>2635.3020000000001</v>
      </c>
      <c r="P3133">
        <v>124</v>
      </c>
      <c r="Q3133">
        <v>33</v>
      </c>
      <c r="R3133">
        <v>2913.3960000000002</v>
      </c>
      <c r="S3133">
        <v>2018</v>
      </c>
      <c r="T3133">
        <v>9</v>
      </c>
      <c r="U3133">
        <v>38</v>
      </c>
    </row>
    <row r="3134" spans="1:21" x14ac:dyDescent="0.3">
      <c r="A3134" s="5" t="s">
        <v>168</v>
      </c>
      <c r="B3134" s="5" t="s">
        <v>175</v>
      </c>
      <c r="C3134" s="5" t="s">
        <v>87</v>
      </c>
      <c r="D3134" s="5" t="s">
        <v>335</v>
      </c>
      <c r="E3134" s="5" t="s">
        <v>172</v>
      </c>
      <c r="F3134" s="6">
        <v>43363</v>
      </c>
      <c r="G3134" s="5" t="s">
        <v>148</v>
      </c>
      <c r="H3134" s="5" t="s">
        <v>253</v>
      </c>
      <c r="I3134">
        <v>43200</v>
      </c>
      <c r="J3134">
        <v>163</v>
      </c>
      <c r="K3134">
        <v>204</v>
      </c>
      <c r="L3134">
        <v>2</v>
      </c>
      <c r="M3134">
        <v>6732</v>
      </c>
      <c r="N3134">
        <v>5270.6040000000003</v>
      </c>
      <c r="O3134">
        <v>2635.3020000000001</v>
      </c>
      <c r="P3134">
        <v>102</v>
      </c>
      <c r="Q3134">
        <v>33</v>
      </c>
      <c r="R3134">
        <v>1461.396</v>
      </c>
      <c r="S3134">
        <v>2018</v>
      </c>
      <c r="T3134">
        <v>9</v>
      </c>
      <c r="U3134">
        <v>38</v>
      </c>
    </row>
    <row r="3135" spans="1:21" x14ac:dyDescent="0.3">
      <c r="A3135" s="5" t="s">
        <v>168</v>
      </c>
      <c r="B3135" s="5" t="s">
        <v>206</v>
      </c>
      <c r="C3135" s="5" t="s">
        <v>112</v>
      </c>
      <c r="D3135" s="5" t="s">
        <v>293</v>
      </c>
      <c r="E3135" s="5" t="s">
        <v>172</v>
      </c>
      <c r="F3135" s="6">
        <v>43363</v>
      </c>
      <c r="G3135" s="5" t="s">
        <v>148</v>
      </c>
      <c r="H3135" s="5" t="s">
        <v>173</v>
      </c>
      <c r="I3135">
        <v>43181</v>
      </c>
      <c r="J3135">
        <v>182</v>
      </c>
      <c r="K3135">
        <v>1244.5999999999999</v>
      </c>
      <c r="L3135">
        <v>10</v>
      </c>
      <c r="M3135">
        <v>43561</v>
      </c>
      <c r="N3135">
        <v>28374.986000000001</v>
      </c>
      <c r="O3135">
        <v>2837.4989999999998</v>
      </c>
      <c r="P3135">
        <v>124.46</v>
      </c>
      <c r="Q3135">
        <v>35</v>
      </c>
      <c r="R3135">
        <v>15186.013999999999</v>
      </c>
      <c r="S3135">
        <v>2018</v>
      </c>
      <c r="T3135">
        <v>9</v>
      </c>
      <c r="U3135">
        <v>38</v>
      </c>
    </row>
    <row r="3136" spans="1:21" x14ac:dyDescent="0.3">
      <c r="A3136" s="5" t="s">
        <v>168</v>
      </c>
      <c r="B3136" s="5" t="s">
        <v>206</v>
      </c>
      <c r="C3136" s="5" t="s">
        <v>112</v>
      </c>
      <c r="D3136" s="5" t="s">
        <v>293</v>
      </c>
      <c r="E3136" s="5" t="s">
        <v>172</v>
      </c>
      <c r="F3136" s="6">
        <v>43363</v>
      </c>
      <c r="G3136" s="5" t="s">
        <v>148</v>
      </c>
      <c r="H3136" s="5" t="s">
        <v>178</v>
      </c>
      <c r="I3136">
        <v>43181</v>
      </c>
      <c r="J3136">
        <v>182</v>
      </c>
      <c r="K3136">
        <v>200.4</v>
      </c>
      <c r="L3136">
        <v>2</v>
      </c>
      <c r="M3136">
        <v>6613.2</v>
      </c>
      <c r="N3136">
        <v>5674.9970000000003</v>
      </c>
      <c r="O3136">
        <v>2837.4989999999998</v>
      </c>
      <c r="P3136">
        <v>100.2</v>
      </c>
      <c r="Q3136">
        <v>33</v>
      </c>
      <c r="R3136">
        <v>938.20299999999997</v>
      </c>
      <c r="S3136">
        <v>2018</v>
      </c>
      <c r="T3136">
        <v>9</v>
      </c>
      <c r="U3136">
        <v>38</v>
      </c>
    </row>
    <row r="3137" spans="1:21" x14ac:dyDescent="0.3">
      <c r="A3137" s="5" t="s">
        <v>168</v>
      </c>
      <c r="B3137" s="5" t="s">
        <v>206</v>
      </c>
      <c r="C3137" s="5" t="s">
        <v>112</v>
      </c>
      <c r="D3137" s="5" t="s">
        <v>293</v>
      </c>
      <c r="E3137" s="5" t="s">
        <v>172</v>
      </c>
      <c r="F3137" s="6">
        <v>43363</v>
      </c>
      <c r="G3137" s="5" t="s">
        <v>148</v>
      </c>
      <c r="H3137" s="5" t="s">
        <v>197</v>
      </c>
      <c r="I3137">
        <v>43181</v>
      </c>
      <c r="J3137">
        <v>182</v>
      </c>
      <c r="K3137">
        <v>262.39999999999998</v>
      </c>
      <c r="L3137">
        <v>2</v>
      </c>
      <c r="M3137">
        <v>8659.2000000000007</v>
      </c>
      <c r="N3137">
        <v>5674.9970000000003</v>
      </c>
      <c r="O3137">
        <v>2837.4989999999998</v>
      </c>
      <c r="P3137">
        <v>131.19999999999999</v>
      </c>
      <c r="Q3137">
        <v>33</v>
      </c>
      <c r="R3137">
        <v>2984.203</v>
      </c>
      <c r="S3137">
        <v>2018</v>
      </c>
      <c r="T3137">
        <v>9</v>
      </c>
      <c r="U3137">
        <v>38</v>
      </c>
    </row>
    <row r="3138" spans="1:21" x14ac:dyDescent="0.3">
      <c r="A3138" s="5" t="s">
        <v>168</v>
      </c>
      <c r="B3138" s="5" t="s">
        <v>206</v>
      </c>
      <c r="C3138" s="5" t="s">
        <v>112</v>
      </c>
      <c r="D3138" s="5" t="s">
        <v>293</v>
      </c>
      <c r="E3138" s="5" t="s">
        <v>172</v>
      </c>
      <c r="F3138" s="6">
        <v>43363</v>
      </c>
      <c r="G3138" s="5" t="s">
        <v>148</v>
      </c>
      <c r="H3138" s="5" t="s">
        <v>197</v>
      </c>
      <c r="I3138">
        <v>43181</v>
      </c>
      <c r="J3138">
        <v>182</v>
      </c>
      <c r="K3138">
        <v>123.2</v>
      </c>
      <c r="L3138">
        <v>1</v>
      </c>
      <c r="M3138">
        <v>4065.6</v>
      </c>
      <c r="N3138">
        <v>2837.4989999999998</v>
      </c>
      <c r="O3138">
        <v>2837.4989999999998</v>
      </c>
      <c r="P3138">
        <v>123.2</v>
      </c>
      <c r="Q3138">
        <v>33</v>
      </c>
      <c r="R3138">
        <v>1228.1010000000001</v>
      </c>
      <c r="S3138">
        <v>2018</v>
      </c>
      <c r="T3138">
        <v>9</v>
      </c>
      <c r="U3138">
        <v>38</v>
      </c>
    </row>
    <row r="3139" spans="1:21" x14ac:dyDescent="0.3">
      <c r="A3139" s="5" t="s">
        <v>168</v>
      </c>
      <c r="B3139" s="5" t="s">
        <v>206</v>
      </c>
      <c r="C3139" s="5" t="s">
        <v>112</v>
      </c>
      <c r="D3139" s="5" t="s">
        <v>293</v>
      </c>
      <c r="E3139" s="5" t="s">
        <v>172</v>
      </c>
      <c r="F3139" s="6">
        <v>43363</v>
      </c>
      <c r="G3139" s="5" t="s">
        <v>148</v>
      </c>
      <c r="H3139" s="5" t="s">
        <v>209</v>
      </c>
      <c r="I3139">
        <v>43181</v>
      </c>
      <c r="J3139">
        <v>182</v>
      </c>
      <c r="K3139">
        <v>319.8</v>
      </c>
      <c r="L3139">
        <v>3</v>
      </c>
      <c r="M3139">
        <v>10553.4</v>
      </c>
      <c r="N3139">
        <v>8512.4959999999992</v>
      </c>
      <c r="O3139">
        <v>2837.4989999999998</v>
      </c>
      <c r="P3139">
        <v>106.60000000000001</v>
      </c>
      <c r="Q3139">
        <v>33</v>
      </c>
      <c r="R3139">
        <v>2040.904</v>
      </c>
      <c r="S3139">
        <v>2018</v>
      </c>
      <c r="T3139">
        <v>9</v>
      </c>
      <c r="U3139">
        <v>38</v>
      </c>
    </row>
    <row r="3140" spans="1:21" x14ac:dyDescent="0.3">
      <c r="A3140" s="5" t="s">
        <v>168</v>
      </c>
      <c r="B3140" s="5" t="s">
        <v>206</v>
      </c>
      <c r="C3140" s="5" t="s">
        <v>112</v>
      </c>
      <c r="D3140" s="5" t="s">
        <v>293</v>
      </c>
      <c r="E3140" s="5" t="s">
        <v>172</v>
      </c>
      <c r="F3140" s="6">
        <v>43363</v>
      </c>
      <c r="G3140" s="5" t="s">
        <v>148</v>
      </c>
      <c r="H3140" s="5" t="s">
        <v>235</v>
      </c>
      <c r="I3140">
        <v>43181</v>
      </c>
      <c r="J3140">
        <v>182</v>
      </c>
      <c r="K3140">
        <v>96</v>
      </c>
      <c r="L3140">
        <v>1</v>
      </c>
      <c r="M3140">
        <v>3168</v>
      </c>
      <c r="N3140">
        <v>2837.4989999999998</v>
      </c>
      <c r="O3140">
        <v>2837.4989999999998</v>
      </c>
      <c r="P3140">
        <v>96</v>
      </c>
      <c r="Q3140">
        <v>33</v>
      </c>
      <c r="R3140">
        <v>330.50099999999998</v>
      </c>
      <c r="S3140">
        <v>2018</v>
      </c>
      <c r="T3140">
        <v>9</v>
      </c>
      <c r="U3140">
        <v>38</v>
      </c>
    </row>
    <row r="3141" spans="1:21" x14ac:dyDescent="0.3">
      <c r="A3141" s="5" t="s">
        <v>168</v>
      </c>
      <c r="B3141" s="5" t="s">
        <v>206</v>
      </c>
      <c r="C3141" s="5" t="s">
        <v>112</v>
      </c>
      <c r="D3141" s="5" t="s">
        <v>293</v>
      </c>
      <c r="E3141" s="5" t="s">
        <v>172</v>
      </c>
      <c r="F3141" s="6">
        <v>43363</v>
      </c>
      <c r="G3141" s="5" t="s">
        <v>148</v>
      </c>
      <c r="H3141" s="5" t="s">
        <v>311</v>
      </c>
      <c r="I3141">
        <v>43181</v>
      </c>
      <c r="J3141">
        <v>182</v>
      </c>
      <c r="K3141">
        <v>118.2</v>
      </c>
      <c r="L3141">
        <v>1</v>
      </c>
      <c r="M3141">
        <v>3900.6</v>
      </c>
      <c r="N3141">
        <v>2837.4989999999998</v>
      </c>
      <c r="O3141">
        <v>2837.4989999999998</v>
      </c>
      <c r="P3141">
        <v>118.2</v>
      </c>
      <c r="Q3141">
        <v>33</v>
      </c>
      <c r="R3141">
        <v>1063.1010000000001</v>
      </c>
      <c r="S3141">
        <v>2018</v>
      </c>
      <c r="T3141">
        <v>9</v>
      </c>
      <c r="U3141">
        <v>38</v>
      </c>
    </row>
    <row r="3142" spans="1:21" x14ac:dyDescent="0.3">
      <c r="A3142" s="5" t="s">
        <v>168</v>
      </c>
      <c r="B3142" s="5" t="s">
        <v>206</v>
      </c>
      <c r="C3142" s="5" t="s">
        <v>112</v>
      </c>
      <c r="D3142" s="5" t="s">
        <v>293</v>
      </c>
      <c r="E3142" s="5" t="s">
        <v>172</v>
      </c>
      <c r="F3142" s="6">
        <v>43363</v>
      </c>
      <c r="G3142" s="5" t="s">
        <v>148</v>
      </c>
      <c r="H3142" s="5" t="s">
        <v>240</v>
      </c>
      <c r="I3142">
        <v>43181</v>
      </c>
      <c r="J3142">
        <v>182</v>
      </c>
      <c r="K3142">
        <v>377</v>
      </c>
      <c r="L3142">
        <v>3</v>
      </c>
      <c r="M3142">
        <v>12441</v>
      </c>
      <c r="N3142">
        <v>8512.4959999999992</v>
      </c>
      <c r="O3142">
        <v>2837.4989999999998</v>
      </c>
      <c r="P3142">
        <v>125.66666666666667</v>
      </c>
      <c r="Q3142">
        <v>33</v>
      </c>
      <c r="R3142">
        <v>3928.5039999999999</v>
      </c>
      <c r="S3142">
        <v>2018</v>
      </c>
      <c r="T3142">
        <v>9</v>
      </c>
      <c r="U3142">
        <v>38</v>
      </c>
    </row>
    <row r="3143" spans="1:21" x14ac:dyDescent="0.3">
      <c r="A3143" s="5" t="s">
        <v>168</v>
      </c>
      <c r="B3143" s="5" t="s">
        <v>206</v>
      </c>
      <c r="C3143" s="5" t="s">
        <v>112</v>
      </c>
      <c r="D3143" s="5" t="s">
        <v>293</v>
      </c>
      <c r="E3143" s="5" t="s">
        <v>172</v>
      </c>
      <c r="F3143" s="6">
        <v>43364</v>
      </c>
      <c r="G3143" s="5" t="s">
        <v>148</v>
      </c>
      <c r="H3143" s="5" t="s">
        <v>201</v>
      </c>
      <c r="I3143">
        <v>43181</v>
      </c>
      <c r="J3143">
        <v>183</v>
      </c>
      <c r="K3143">
        <v>234</v>
      </c>
      <c r="L3143">
        <v>2</v>
      </c>
      <c r="M3143">
        <v>7839</v>
      </c>
      <c r="N3143">
        <v>5674.9970000000003</v>
      </c>
      <c r="O3143">
        <v>2837.4989999999998</v>
      </c>
      <c r="P3143">
        <v>117</v>
      </c>
      <c r="Q3143">
        <v>33.5</v>
      </c>
      <c r="R3143">
        <v>2164.0030000000002</v>
      </c>
      <c r="S3143">
        <v>2018</v>
      </c>
      <c r="T3143">
        <v>9</v>
      </c>
      <c r="U3143">
        <v>38</v>
      </c>
    </row>
    <row r="3144" spans="1:21" x14ac:dyDescent="0.3">
      <c r="A3144" s="5" t="s">
        <v>168</v>
      </c>
      <c r="B3144" s="5" t="s">
        <v>206</v>
      </c>
      <c r="C3144" s="5" t="s">
        <v>112</v>
      </c>
      <c r="D3144" s="5" t="s">
        <v>293</v>
      </c>
      <c r="E3144" s="5" t="s">
        <v>172</v>
      </c>
      <c r="F3144" s="6">
        <v>43364</v>
      </c>
      <c r="G3144" s="5" t="s">
        <v>148</v>
      </c>
      <c r="H3144" s="5" t="s">
        <v>218</v>
      </c>
      <c r="I3144">
        <v>43181</v>
      </c>
      <c r="J3144">
        <v>183</v>
      </c>
      <c r="K3144">
        <v>345</v>
      </c>
      <c r="L3144">
        <v>3</v>
      </c>
      <c r="M3144">
        <v>11557.5</v>
      </c>
      <c r="N3144">
        <v>8512.4959999999992</v>
      </c>
      <c r="O3144">
        <v>2837.4989999999998</v>
      </c>
      <c r="P3144">
        <v>115</v>
      </c>
      <c r="Q3144">
        <v>33.5</v>
      </c>
      <c r="R3144">
        <v>3045.0039999999999</v>
      </c>
      <c r="S3144">
        <v>2018</v>
      </c>
      <c r="T3144">
        <v>9</v>
      </c>
      <c r="U3144">
        <v>38</v>
      </c>
    </row>
    <row r="3145" spans="1:21" x14ac:dyDescent="0.3">
      <c r="A3145" s="5" t="s">
        <v>168</v>
      </c>
      <c r="B3145" s="5" t="s">
        <v>206</v>
      </c>
      <c r="C3145" s="5" t="s">
        <v>112</v>
      </c>
      <c r="D3145" s="5" t="s">
        <v>293</v>
      </c>
      <c r="E3145" s="5" t="s">
        <v>172</v>
      </c>
      <c r="F3145" s="6">
        <v>43364</v>
      </c>
      <c r="G3145" s="5" t="s">
        <v>148</v>
      </c>
      <c r="H3145" s="5" t="s">
        <v>216</v>
      </c>
      <c r="I3145">
        <v>43181</v>
      </c>
      <c r="J3145">
        <v>183</v>
      </c>
      <c r="K3145">
        <v>229</v>
      </c>
      <c r="L3145">
        <v>2</v>
      </c>
      <c r="M3145">
        <v>7671.5</v>
      </c>
      <c r="N3145">
        <v>5674.9970000000003</v>
      </c>
      <c r="O3145">
        <v>2837.4989999999998</v>
      </c>
      <c r="P3145">
        <v>114.5</v>
      </c>
      <c r="Q3145">
        <v>33.5</v>
      </c>
      <c r="R3145">
        <v>1996.5029999999999</v>
      </c>
      <c r="S3145">
        <v>2018</v>
      </c>
      <c r="T3145">
        <v>9</v>
      </c>
      <c r="U3145">
        <v>38</v>
      </c>
    </row>
    <row r="3146" spans="1:21" x14ac:dyDescent="0.3">
      <c r="A3146" s="5" t="s">
        <v>168</v>
      </c>
      <c r="B3146" s="5" t="s">
        <v>206</v>
      </c>
      <c r="C3146" s="5" t="s">
        <v>112</v>
      </c>
      <c r="D3146" s="5" t="s">
        <v>293</v>
      </c>
      <c r="E3146" s="5" t="s">
        <v>172</v>
      </c>
      <c r="F3146" s="6">
        <v>43364</v>
      </c>
      <c r="G3146" s="5" t="s">
        <v>148</v>
      </c>
      <c r="H3146" s="5" t="s">
        <v>203</v>
      </c>
      <c r="I3146">
        <v>43181</v>
      </c>
      <c r="J3146">
        <v>183</v>
      </c>
      <c r="K3146">
        <v>110</v>
      </c>
      <c r="L3146">
        <v>1</v>
      </c>
      <c r="M3146">
        <v>3685</v>
      </c>
      <c r="N3146">
        <v>2837.4989999999998</v>
      </c>
      <c r="O3146">
        <v>2837.4989999999998</v>
      </c>
      <c r="P3146">
        <v>110</v>
      </c>
      <c r="Q3146">
        <v>33.5</v>
      </c>
      <c r="R3146">
        <v>847.50099999999998</v>
      </c>
      <c r="S3146">
        <v>2018</v>
      </c>
      <c r="T3146">
        <v>9</v>
      </c>
      <c r="U3146">
        <v>38</v>
      </c>
    </row>
    <row r="3147" spans="1:21" x14ac:dyDescent="0.3">
      <c r="A3147" s="5" t="s">
        <v>168</v>
      </c>
      <c r="B3147" s="5" t="s">
        <v>206</v>
      </c>
      <c r="C3147" s="5" t="s">
        <v>112</v>
      </c>
      <c r="D3147" s="5" t="s">
        <v>293</v>
      </c>
      <c r="E3147" s="5" t="s">
        <v>172</v>
      </c>
      <c r="F3147" s="6">
        <v>43364</v>
      </c>
      <c r="G3147" s="5" t="s">
        <v>148</v>
      </c>
      <c r="H3147" s="5" t="s">
        <v>204</v>
      </c>
      <c r="I3147">
        <v>43181</v>
      </c>
      <c r="J3147">
        <v>183</v>
      </c>
      <c r="K3147">
        <v>380</v>
      </c>
      <c r="L3147">
        <v>3</v>
      </c>
      <c r="M3147">
        <v>12730</v>
      </c>
      <c r="N3147">
        <v>8512.4959999999992</v>
      </c>
      <c r="O3147">
        <v>2837.4989999999998</v>
      </c>
      <c r="P3147">
        <v>126.66666666666667</v>
      </c>
      <c r="Q3147">
        <v>33.5</v>
      </c>
      <c r="R3147">
        <v>4217.5039999999999</v>
      </c>
      <c r="S3147">
        <v>2018</v>
      </c>
      <c r="T3147">
        <v>9</v>
      </c>
      <c r="U3147">
        <v>38</v>
      </c>
    </row>
    <row r="3148" spans="1:21" x14ac:dyDescent="0.3">
      <c r="A3148" s="5" t="s">
        <v>168</v>
      </c>
      <c r="B3148" s="5" t="s">
        <v>206</v>
      </c>
      <c r="C3148" s="5" t="s">
        <v>112</v>
      </c>
      <c r="D3148" s="5" t="s">
        <v>293</v>
      </c>
      <c r="E3148" s="5" t="s">
        <v>172</v>
      </c>
      <c r="F3148" s="6">
        <v>43364</v>
      </c>
      <c r="G3148" s="5" t="s">
        <v>148</v>
      </c>
      <c r="H3148" s="5" t="s">
        <v>204</v>
      </c>
      <c r="I3148">
        <v>43181</v>
      </c>
      <c r="J3148">
        <v>183</v>
      </c>
      <c r="K3148">
        <v>380</v>
      </c>
      <c r="L3148">
        <v>3</v>
      </c>
      <c r="M3148">
        <v>12730</v>
      </c>
      <c r="N3148">
        <v>8512.4959999999992</v>
      </c>
      <c r="O3148">
        <v>2837.4989999999998</v>
      </c>
      <c r="P3148">
        <v>126.66666666666667</v>
      </c>
      <c r="Q3148">
        <v>33.5</v>
      </c>
      <c r="R3148">
        <v>4217.5039999999999</v>
      </c>
      <c r="S3148">
        <v>2018</v>
      </c>
      <c r="T3148">
        <v>9</v>
      </c>
      <c r="U3148">
        <v>38</v>
      </c>
    </row>
    <row r="3149" spans="1:21" x14ac:dyDescent="0.3">
      <c r="A3149" s="5" t="s">
        <v>168</v>
      </c>
      <c r="B3149" s="5" t="s">
        <v>206</v>
      </c>
      <c r="C3149" s="5" t="s">
        <v>112</v>
      </c>
      <c r="D3149" s="5" t="s">
        <v>293</v>
      </c>
      <c r="E3149" s="5" t="s">
        <v>172</v>
      </c>
      <c r="F3149" s="6">
        <v>43364</v>
      </c>
      <c r="G3149" s="5" t="s">
        <v>148</v>
      </c>
      <c r="H3149" s="5" t="s">
        <v>237</v>
      </c>
      <c r="I3149">
        <v>43181</v>
      </c>
      <c r="J3149">
        <v>183</v>
      </c>
      <c r="K3149">
        <v>240</v>
      </c>
      <c r="L3149">
        <v>2</v>
      </c>
      <c r="M3149">
        <v>8040</v>
      </c>
      <c r="N3149">
        <v>5674.9970000000003</v>
      </c>
      <c r="O3149">
        <v>2837.4989999999998</v>
      </c>
      <c r="P3149">
        <v>120</v>
      </c>
      <c r="Q3149">
        <v>33.5</v>
      </c>
      <c r="R3149">
        <v>2365.0030000000002</v>
      </c>
      <c r="S3149">
        <v>2018</v>
      </c>
      <c r="T3149">
        <v>9</v>
      </c>
      <c r="U3149">
        <v>38</v>
      </c>
    </row>
    <row r="3150" spans="1:21" x14ac:dyDescent="0.3">
      <c r="A3150" s="5" t="s">
        <v>168</v>
      </c>
      <c r="B3150" s="5" t="s">
        <v>206</v>
      </c>
      <c r="C3150" s="5" t="s">
        <v>112</v>
      </c>
      <c r="D3150" s="5" t="s">
        <v>293</v>
      </c>
      <c r="E3150" s="5" t="s">
        <v>172</v>
      </c>
      <c r="F3150" s="6">
        <v>43364</v>
      </c>
      <c r="G3150" s="5" t="s">
        <v>148</v>
      </c>
      <c r="H3150" s="5" t="s">
        <v>230</v>
      </c>
      <c r="I3150">
        <v>43181</v>
      </c>
      <c r="J3150">
        <v>183</v>
      </c>
      <c r="K3150">
        <v>1880</v>
      </c>
      <c r="L3150">
        <v>16</v>
      </c>
      <c r="M3150">
        <v>62040</v>
      </c>
      <c r="N3150">
        <v>45399.978000000003</v>
      </c>
      <c r="O3150">
        <v>2837.4989999999998</v>
      </c>
      <c r="P3150">
        <v>117.5</v>
      </c>
      <c r="Q3150">
        <v>33</v>
      </c>
      <c r="R3150">
        <v>16640.022000000001</v>
      </c>
      <c r="S3150">
        <v>2018</v>
      </c>
      <c r="T3150">
        <v>9</v>
      </c>
      <c r="U3150">
        <v>38</v>
      </c>
    </row>
    <row r="3151" spans="1:21" x14ac:dyDescent="0.3">
      <c r="A3151" s="5" t="s">
        <v>168</v>
      </c>
      <c r="B3151" s="5" t="s">
        <v>206</v>
      </c>
      <c r="C3151" s="5" t="s">
        <v>112</v>
      </c>
      <c r="D3151" s="5" t="s">
        <v>293</v>
      </c>
      <c r="E3151" s="5" t="s">
        <v>172</v>
      </c>
      <c r="F3151" s="6">
        <v>43364</v>
      </c>
      <c r="G3151" s="5" t="s">
        <v>148</v>
      </c>
      <c r="H3151" s="5" t="s">
        <v>205</v>
      </c>
      <c r="I3151">
        <v>43181</v>
      </c>
      <c r="J3151">
        <v>183</v>
      </c>
      <c r="K3151">
        <v>270</v>
      </c>
      <c r="L3151">
        <v>2</v>
      </c>
      <c r="M3151">
        <v>9045</v>
      </c>
      <c r="N3151">
        <v>5674.9970000000003</v>
      </c>
      <c r="O3151">
        <v>2837.4989999999998</v>
      </c>
      <c r="P3151">
        <v>135</v>
      </c>
      <c r="Q3151">
        <v>33.5</v>
      </c>
      <c r="R3151">
        <v>3370.0030000000002</v>
      </c>
      <c r="S3151">
        <v>2018</v>
      </c>
      <c r="T3151">
        <v>9</v>
      </c>
      <c r="U3151">
        <v>38</v>
      </c>
    </row>
    <row r="3152" spans="1:21" x14ac:dyDescent="0.3">
      <c r="A3152" s="5" t="s">
        <v>168</v>
      </c>
      <c r="B3152" s="5" t="s">
        <v>206</v>
      </c>
      <c r="C3152" s="5" t="s">
        <v>112</v>
      </c>
      <c r="D3152" s="5" t="s">
        <v>293</v>
      </c>
      <c r="E3152" s="5" t="s">
        <v>172</v>
      </c>
      <c r="F3152" s="6">
        <v>43364</v>
      </c>
      <c r="G3152" s="5" t="s">
        <v>148</v>
      </c>
      <c r="H3152" s="5" t="s">
        <v>222</v>
      </c>
      <c r="I3152">
        <v>43181</v>
      </c>
      <c r="J3152">
        <v>183</v>
      </c>
      <c r="K3152">
        <v>140</v>
      </c>
      <c r="L3152">
        <v>1</v>
      </c>
      <c r="M3152">
        <v>4690</v>
      </c>
      <c r="N3152">
        <v>2837.4989999999998</v>
      </c>
      <c r="O3152">
        <v>2837.4989999999998</v>
      </c>
      <c r="P3152">
        <v>140</v>
      </c>
      <c r="Q3152">
        <v>33.5</v>
      </c>
      <c r="R3152">
        <v>1852.501</v>
      </c>
      <c r="S3152">
        <v>2018</v>
      </c>
      <c r="T3152">
        <v>9</v>
      </c>
      <c r="U3152">
        <v>38</v>
      </c>
    </row>
    <row r="3153" spans="1:21" x14ac:dyDescent="0.3">
      <c r="A3153" s="5" t="s">
        <v>168</v>
      </c>
      <c r="B3153" s="5" t="s">
        <v>206</v>
      </c>
      <c r="C3153" s="5" t="s">
        <v>112</v>
      </c>
      <c r="D3153" s="5" t="s">
        <v>293</v>
      </c>
      <c r="E3153" s="5" t="s">
        <v>172</v>
      </c>
      <c r="F3153" s="6">
        <v>43364</v>
      </c>
      <c r="G3153" s="5" t="s">
        <v>148</v>
      </c>
      <c r="H3153" s="5" t="s">
        <v>181</v>
      </c>
      <c r="I3153">
        <v>43181</v>
      </c>
      <c r="J3153">
        <v>183</v>
      </c>
      <c r="K3153">
        <v>112</v>
      </c>
      <c r="L3153">
        <v>1</v>
      </c>
      <c r="M3153">
        <v>3752</v>
      </c>
      <c r="N3153">
        <v>2837.4989999999998</v>
      </c>
      <c r="O3153">
        <v>2837.4989999999998</v>
      </c>
      <c r="P3153">
        <v>112</v>
      </c>
      <c r="Q3153">
        <v>33.5</v>
      </c>
      <c r="R3153">
        <v>914.50099999999998</v>
      </c>
      <c r="S3153">
        <v>2018</v>
      </c>
      <c r="T3153">
        <v>9</v>
      </c>
      <c r="U3153">
        <v>38</v>
      </c>
    </row>
    <row r="3154" spans="1:21" x14ac:dyDescent="0.3">
      <c r="A3154" s="5" t="s">
        <v>168</v>
      </c>
      <c r="B3154" s="5" t="s">
        <v>206</v>
      </c>
      <c r="C3154" s="5" t="s">
        <v>112</v>
      </c>
      <c r="D3154" s="5" t="s">
        <v>293</v>
      </c>
      <c r="E3154" s="5" t="s">
        <v>172</v>
      </c>
      <c r="F3154" s="6">
        <v>43364</v>
      </c>
      <c r="G3154" s="5" t="s">
        <v>148</v>
      </c>
      <c r="H3154" s="5" t="s">
        <v>183</v>
      </c>
      <c r="I3154">
        <v>43181</v>
      </c>
      <c r="J3154">
        <v>183</v>
      </c>
      <c r="K3154">
        <v>607</v>
      </c>
      <c r="L3154">
        <v>5</v>
      </c>
      <c r="M3154">
        <v>20334.5</v>
      </c>
      <c r="N3154">
        <v>14187.493</v>
      </c>
      <c r="O3154">
        <v>2837.4989999999998</v>
      </c>
      <c r="P3154">
        <v>121.4</v>
      </c>
      <c r="Q3154">
        <v>33.5</v>
      </c>
      <c r="R3154">
        <v>6147.0069999999996</v>
      </c>
      <c r="S3154">
        <v>2018</v>
      </c>
      <c r="T3154">
        <v>9</v>
      </c>
      <c r="U3154">
        <v>38</v>
      </c>
    </row>
    <row r="3155" spans="1:21" x14ac:dyDescent="0.3">
      <c r="A3155" s="5" t="s">
        <v>168</v>
      </c>
      <c r="B3155" s="5" t="s">
        <v>206</v>
      </c>
      <c r="C3155" s="5" t="s">
        <v>112</v>
      </c>
      <c r="D3155" s="5" t="s">
        <v>293</v>
      </c>
      <c r="E3155" s="5" t="s">
        <v>172</v>
      </c>
      <c r="F3155" s="6">
        <v>43364</v>
      </c>
      <c r="G3155" s="5" t="s">
        <v>148</v>
      </c>
      <c r="H3155" s="5" t="s">
        <v>238</v>
      </c>
      <c r="I3155">
        <v>43181</v>
      </c>
      <c r="J3155">
        <v>183</v>
      </c>
      <c r="K3155">
        <v>242</v>
      </c>
      <c r="L3155">
        <v>2</v>
      </c>
      <c r="M3155">
        <v>8107</v>
      </c>
      <c r="N3155">
        <v>5674.9970000000003</v>
      </c>
      <c r="O3155">
        <v>2837.4989999999998</v>
      </c>
      <c r="P3155">
        <v>121</v>
      </c>
      <c r="Q3155">
        <v>33.5</v>
      </c>
      <c r="R3155">
        <v>2432.0030000000002</v>
      </c>
      <c r="S3155">
        <v>2018</v>
      </c>
      <c r="T3155">
        <v>9</v>
      </c>
      <c r="U3155">
        <v>38</v>
      </c>
    </row>
    <row r="3156" spans="1:21" x14ac:dyDescent="0.3">
      <c r="A3156" s="5" t="s">
        <v>168</v>
      </c>
      <c r="B3156" s="5" t="s">
        <v>206</v>
      </c>
      <c r="C3156" s="5" t="s">
        <v>112</v>
      </c>
      <c r="D3156" s="5" t="s">
        <v>293</v>
      </c>
      <c r="E3156" s="5" t="s">
        <v>172</v>
      </c>
      <c r="F3156" s="6">
        <v>43364</v>
      </c>
      <c r="G3156" s="5" t="s">
        <v>148</v>
      </c>
      <c r="H3156" s="5" t="s">
        <v>231</v>
      </c>
      <c r="I3156">
        <v>43181</v>
      </c>
      <c r="J3156">
        <v>183</v>
      </c>
      <c r="K3156">
        <v>123</v>
      </c>
      <c r="L3156">
        <v>1</v>
      </c>
      <c r="M3156">
        <v>4120.5</v>
      </c>
      <c r="N3156">
        <v>2837.4989999999998</v>
      </c>
      <c r="O3156">
        <v>2837.4989999999998</v>
      </c>
      <c r="P3156">
        <v>123</v>
      </c>
      <c r="Q3156">
        <v>33.5</v>
      </c>
      <c r="R3156">
        <v>1283.001</v>
      </c>
      <c r="S3156">
        <v>2018</v>
      </c>
      <c r="T3156">
        <v>9</v>
      </c>
      <c r="U3156">
        <v>38</v>
      </c>
    </row>
    <row r="3157" spans="1:21" x14ac:dyDescent="0.3">
      <c r="A3157" s="5" t="s">
        <v>168</v>
      </c>
      <c r="B3157" s="5" t="s">
        <v>206</v>
      </c>
      <c r="C3157" s="5" t="s">
        <v>112</v>
      </c>
      <c r="D3157" s="5" t="s">
        <v>293</v>
      </c>
      <c r="E3157" s="5" t="s">
        <v>172</v>
      </c>
      <c r="F3157" s="6">
        <v>43364</v>
      </c>
      <c r="G3157" s="5" t="s">
        <v>148</v>
      </c>
      <c r="H3157" s="5" t="s">
        <v>185</v>
      </c>
      <c r="I3157">
        <v>43181</v>
      </c>
      <c r="J3157">
        <v>183</v>
      </c>
      <c r="K3157">
        <v>352</v>
      </c>
      <c r="L3157">
        <v>3</v>
      </c>
      <c r="M3157">
        <v>11792</v>
      </c>
      <c r="N3157">
        <v>8512.4959999999992</v>
      </c>
      <c r="O3157">
        <v>2837.4989999999998</v>
      </c>
      <c r="P3157">
        <v>117.33333333333333</v>
      </c>
      <c r="Q3157">
        <v>33.5</v>
      </c>
      <c r="R3157">
        <v>3279.5039999999999</v>
      </c>
      <c r="S3157">
        <v>2018</v>
      </c>
      <c r="T3157">
        <v>9</v>
      </c>
      <c r="U3157">
        <v>38</v>
      </c>
    </row>
    <row r="3158" spans="1:21" x14ac:dyDescent="0.3">
      <c r="A3158" s="5" t="s">
        <v>168</v>
      </c>
      <c r="B3158" s="5" t="s">
        <v>206</v>
      </c>
      <c r="C3158" s="5" t="s">
        <v>112</v>
      </c>
      <c r="D3158" s="5" t="s">
        <v>293</v>
      </c>
      <c r="E3158" s="5" t="s">
        <v>172</v>
      </c>
      <c r="F3158" s="6">
        <v>43364</v>
      </c>
      <c r="G3158" s="5" t="s">
        <v>148</v>
      </c>
      <c r="H3158" s="5" t="s">
        <v>189</v>
      </c>
      <c r="I3158">
        <v>43181</v>
      </c>
      <c r="J3158">
        <v>183</v>
      </c>
      <c r="K3158">
        <v>118</v>
      </c>
      <c r="L3158">
        <v>1</v>
      </c>
      <c r="M3158">
        <v>3953</v>
      </c>
      <c r="N3158">
        <v>2837.4989999999998</v>
      </c>
      <c r="O3158">
        <v>2837.4989999999998</v>
      </c>
      <c r="P3158">
        <v>118</v>
      </c>
      <c r="Q3158">
        <v>33.5</v>
      </c>
      <c r="R3158">
        <v>1115.501</v>
      </c>
      <c r="S3158">
        <v>2018</v>
      </c>
      <c r="T3158">
        <v>9</v>
      </c>
      <c r="U3158">
        <v>38</v>
      </c>
    </row>
    <row r="3159" spans="1:21" x14ac:dyDescent="0.3">
      <c r="A3159" s="5" t="s">
        <v>168</v>
      </c>
      <c r="B3159" s="5" t="s">
        <v>206</v>
      </c>
      <c r="C3159" s="5" t="s">
        <v>112</v>
      </c>
      <c r="D3159" s="5" t="s">
        <v>293</v>
      </c>
      <c r="E3159" s="5" t="s">
        <v>227</v>
      </c>
      <c r="F3159" s="6">
        <v>43364</v>
      </c>
      <c r="G3159" s="5" t="s">
        <v>148</v>
      </c>
      <c r="H3159" s="5" t="s">
        <v>204</v>
      </c>
      <c r="I3159">
        <v>43181</v>
      </c>
      <c r="J3159">
        <v>183</v>
      </c>
      <c r="K3159">
        <v>-380</v>
      </c>
      <c r="L3159">
        <v>-3</v>
      </c>
      <c r="M3159">
        <v>-12730</v>
      </c>
      <c r="N3159">
        <v>-8512.4959999999992</v>
      </c>
      <c r="O3159">
        <v>-2837.4989999999998</v>
      </c>
      <c r="P3159">
        <v>126.66666666666667</v>
      </c>
      <c r="Q3159">
        <v>33.5</v>
      </c>
      <c r="R3159">
        <v>-4217.5039999999999</v>
      </c>
      <c r="S3159">
        <v>2018</v>
      </c>
      <c r="T3159">
        <v>9</v>
      </c>
      <c r="U3159">
        <v>38</v>
      </c>
    </row>
    <row r="3160" spans="1:21" x14ac:dyDescent="0.3">
      <c r="A3160" s="5" t="s">
        <v>168</v>
      </c>
      <c r="B3160" s="5" t="s">
        <v>206</v>
      </c>
      <c r="C3160" s="5" t="s">
        <v>113</v>
      </c>
      <c r="D3160" s="5" t="s">
        <v>332</v>
      </c>
      <c r="E3160" s="5" t="s">
        <v>172</v>
      </c>
      <c r="F3160" s="6">
        <v>43364</v>
      </c>
      <c r="G3160" s="5" t="s">
        <v>148</v>
      </c>
      <c r="H3160" s="5" t="s">
        <v>184</v>
      </c>
      <c r="I3160">
        <v>43188</v>
      </c>
      <c r="J3160">
        <v>176</v>
      </c>
      <c r="K3160">
        <v>1418</v>
      </c>
      <c r="L3160">
        <v>11</v>
      </c>
      <c r="M3160">
        <v>46794</v>
      </c>
      <c r="N3160">
        <v>33241.24</v>
      </c>
      <c r="O3160">
        <v>3021.931</v>
      </c>
      <c r="P3160">
        <v>128.90909090909091</v>
      </c>
      <c r="Q3160">
        <v>33</v>
      </c>
      <c r="R3160">
        <v>13552.76</v>
      </c>
      <c r="S3160">
        <v>2018</v>
      </c>
      <c r="T3160">
        <v>9</v>
      </c>
      <c r="U3160">
        <v>38</v>
      </c>
    </row>
    <row r="3161" spans="1:21" x14ac:dyDescent="0.3">
      <c r="A3161" s="5" t="s">
        <v>168</v>
      </c>
      <c r="B3161" s="5" t="s">
        <v>175</v>
      </c>
      <c r="C3161" s="5" t="s">
        <v>86</v>
      </c>
      <c r="D3161" s="5" t="s">
        <v>334</v>
      </c>
      <c r="E3161" s="5" t="s">
        <v>172</v>
      </c>
      <c r="F3161" s="6">
        <v>43365</v>
      </c>
      <c r="G3161" s="5" t="s">
        <v>148</v>
      </c>
      <c r="H3161" s="5" t="s">
        <v>305</v>
      </c>
      <c r="I3161">
        <v>43193</v>
      </c>
      <c r="J3161">
        <v>172</v>
      </c>
      <c r="K3161">
        <v>1132</v>
      </c>
      <c r="L3161">
        <v>10</v>
      </c>
      <c r="M3161">
        <v>37356</v>
      </c>
      <c r="N3161">
        <v>25881.899000000001</v>
      </c>
      <c r="O3161">
        <v>2588.19</v>
      </c>
      <c r="P3161">
        <v>113.2</v>
      </c>
      <c r="Q3161">
        <v>33</v>
      </c>
      <c r="R3161">
        <v>11474.101000000001</v>
      </c>
      <c r="S3161">
        <v>2018</v>
      </c>
      <c r="T3161">
        <v>9</v>
      </c>
      <c r="U3161">
        <v>38</v>
      </c>
    </row>
    <row r="3162" spans="1:21" x14ac:dyDescent="0.3">
      <c r="A3162" s="5" t="s">
        <v>168</v>
      </c>
      <c r="B3162" s="5" t="s">
        <v>175</v>
      </c>
      <c r="C3162" s="5" t="s">
        <v>86</v>
      </c>
      <c r="D3162" s="5" t="s">
        <v>334</v>
      </c>
      <c r="E3162" s="5" t="s">
        <v>172</v>
      </c>
      <c r="F3162" s="6">
        <v>43365</v>
      </c>
      <c r="G3162" s="5" t="s">
        <v>148</v>
      </c>
      <c r="H3162" s="5" t="s">
        <v>264</v>
      </c>
      <c r="I3162">
        <v>43193</v>
      </c>
      <c r="J3162">
        <v>172</v>
      </c>
      <c r="K3162">
        <v>2146</v>
      </c>
      <c r="L3162">
        <v>18</v>
      </c>
      <c r="M3162">
        <v>70818</v>
      </c>
      <c r="N3162">
        <v>46587.417999999998</v>
      </c>
      <c r="O3162">
        <v>2588.19</v>
      </c>
      <c r="P3162">
        <v>119.22222222222223</v>
      </c>
      <c r="Q3162">
        <v>33</v>
      </c>
      <c r="R3162">
        <v>24230.581999999999</v>
      </c>
      <c r="S3162">
        <v>2018</v>
      </c>
      <c r="T3162">
        <v>9</v>
      </c>
      <c r="U3162">
        <v>38</v>
      </c>
    </row>
    <row r="3163" spans="1:21" x14ac:dyDescent="0.3">
      <c r="A3163" s="5" t="s">
        <v>168</v>
      </c>
      <c r="B3163" s="5" t="s">
        <v>175</v>
      </c>
      <c r="C3163" s="5" t="s">
        <v>86</v>
      </c>
      <c r="D3163" s="5" t="s">
        <v>334</v>
      </c>
      <c r="E3163" s="5" t="s">
        <v>172</v>
      </c>
      <c r="F3163" s="6">
        <v>43365</v>
      </c>
      <c r="G3163" s="5" t="s">
        <v>148</v>
      </c>
      <c r="H3163" s="5" t="s">
        <v>200</v>
      </c>
      <c r="I3163">
        <v>43193</v>
      </c>
      <c r="J3163">
        <v>172</v>
      </c>
      <c r="K3163">
        <v>334</v>
      </c>
      <c r="L3163">
        <v>3</v>
      </c>
      <c r="M3163">
        <v>11022</v>
      </c>
      <c r="N3163">
        <v>7764.57</v>
      </c>
      <c r="O3163">
        <v>2588.19</v>
      </c>
      <c r="P3163">
        <v>111.33333333333333</v>
      </c>
      <c r="Q3163">
        <v>33</v>
      </c>
      <c r="R3163">
        <v>3257.43</v>
      </c>
      <c r="S3163">
        <v>2018</v>
      </c>
      <c r="T3163">
        <v>9</v>
      </c>
      <c r="U3163">
        <v>38</v>
      </c>
    </row>
    <row r="3164" spans="1:21" x14ac:dyDescent="0.3">
      <c r="A3164" s="5" t="s">
        <v>168</v>
      </c>
      <c r="B3164" s="5" t="s">
        <v>175</v>
      </c>
      <c r="C3164" s="5" t="s">
        <v>86</v>
      </c>
      <c r="D3164" s="5" t="s">
        <v>334</v>
      </c>
      <c r="E3164" s="5" t="s">
        <v>172</v>
      </c>
      <c r="F3164" s="6">
        <v>43365</v>
      </c>
      <c r="G3164" s="5" t="s">
        <v>148</v>
      </c>
      <c r="H3164" s="5" t="s">
        <v>173</v>
      </c>
      <c r="I3164">
        <v>43193</v>
      </c>
      <c r="J3164">
        <v>172</v>
      </c>
      <c r="K3164">
        <v>130</v>
      </c>
      <c r="L3164">
        <v>1</v>
      </c>
      <c r="M3164">
        <v>4550</v>
      </c>
      <c r="N3164">
        <v>2588.19</v>
      </c>
      <c r="O3164">
        <v>2588.19</v>
      </c>
      <c r="P3164">
        <v>130</v>
      </c>
      <c r="Q3164">
        <v>35</v>
      </c>
      <c r="R3164">
        <v>1961.81</v>
      </c>
      <c r="S3164">
        <v>2018</v>
      </c>
      <c r="T3164">
        <v>9</v>
      </c>
      <c r="U3164">
        <v>38</v>
      </c>
    </row>
    <row r="3165" spans="1:21" x14ac:dyDescent="0.3">
      <c r="A3165" s="5" t="s">
        <v>168</v>
      </c>
      <c r="B3165" s="5" t="s">
        <v>175</v>
      </c>
      <c r="C3165" s="5" t="s">
        <v>86</v>
      </c>
      <c r="D3165" s="5" t="s">
        <v>334</v>
      </c>
      <c r="E3165" s="5" t="s">
        <v>172</v>
      </c>
      <c r="F3165" s="6">
        <v>43365</v>
      </c>
      <c r="G3165" s="5" t="s">
        <v>148</v>
      </c>
      <c r="H3165" s="5" t="s">
        <v>178</v>
      </c>
      <c r="I3165">
        <v>43193</v>
      </c>
      <c r="J3165">
        <v>172</v>
      </c>
      <c r="K3165">
        <v>331</v>
      </c>
      <c r="L3165">
        <v>3</v>
      </c>
      <c r="M3165">
        <v>10923</v>
      </c>
      <c r="N3165">
        <v>7764.57</v>
      </c>
      <c r="O3165">
        <v>2588.19</v>
      </c>
      <c r="P3165">
        <v>110.33333333333333</v>
      </c>
      <c r="Q3165">
        <v>33</v>
      </c>
      <c r="R3165">
        <v>3158.43</v>
      </c>
      <c r="S3165">
        <v>2018</v>
      </c>
      <c r="T3165">
        <v>9</v>
      </c>
      <c r="U3165">
        <v>38</v>
      </c>
    </row>
    <row r="3166" spans="1:21" x14ac:dyDescent="0.3">
      <c r="A3166" s="5" t="s">
        <v>168</v>
      </c>
      <c r="B3166" s="5" t="s">
        <v>175</v>
      </c>
      <c r="C3166" s="5" t="s">
        <v>86</v>
      </c>
      <c r="D3166" s="5" t="s">
        <v>334</v>
      </c>
      <c r="E3166" s="5" t="s">
        <v>172</v>
      </c>
      <c r="F3166" s="6">
        <v>43365</v>
      </c>
      <c r="G3166" s="5" t="s">
        <v>148</v>
      </c>
      <c r="H3166" s="5" t="s">
        <v>311</v>
      </c>
      <c r="I3166">
        <v>43193</v>
      </c>
      <c r="J3166">
        <v>172</v>
      </c>
      <c r="K3166">
        <v>102.5</v>
      </c>
      <c r="L3166">
        <v>1</v>
      </c>
      <c r="M3166">
        <v>3382.5</v>
      </c>
      <c r="N3166">
        <v>2588.19</v>
      </c>
      <c r="O3166">
        <v>2588.19</v>
      </c>
      <c r="P3166">
        <v>102.5</v>
      </c>
      <c r="Q3166">
        <v>33</v>
      </c>
      <c r="R3166">
        <v>794.31</v>
      </c>
      <c r="S3166">
        <v>2018</v>
      </c>
      <c r="T3166">
        <v>9</v>
      </c>
      <c r="U3166">
        <v>38</v>
      </c>
    </row>
    <row r="3167" spans="1:21" x14ac:dyDescent="0.3">
      <c r="A3167" s="5" t="s">
        <v>168</v>
      </c>
      <c r="B3167" s="5" t="s">
        <v>175</v>
      </c>
      <c r="C3167" s="5" t="s">
        <v>86</v>
      </c>
      <c r="D3167" s="5" t="s">
        <v>334</v>
      </c>
      <c r="E3167" s="5" t="s">
        <v>172</v>
      </c>
      <c r="F3167" s="6">
        <v>43365</v>
      </c>
      <c r="G3167" s="5" t="s">
        <v>148</v>
      </c>
      <c r="H3167" s="5" t="s">
        <v>173</v>
      </c>
      <c r="I3167">
        <v>43193</v>
      </c>
      <c r="J3167">
        <v>172</v>
      </c>
      <c r="K3167">
        <v>1668.5</v>
      </c>
      <c r="L3167">
        <v>15</v>
      </c>
      <c r="M3167">
        <v>58397.5</v>
      </c>
      <c r="N3167">
        <v>38822.849000000002</v>
      </c>
      <c r="O3167">
        <v>2588.19</v>
      </c>
      <c r="P3167">
        <v>111.23333333333333</v>
      </c>
      <c r="Q3167">
        <v>35</v>
      </c>
      <c r="R3167">
        <v>19574.651000000002</v>
      </c>
      <c r="S3167">
        <v>2018</v>
      </c>
      <c r="T3167">
        <v>9</v>
      </c>
      <c r="U3167">
        <v>38</v>
      </c>
    </row>
    <row r="3168" spans="1:21" x14ac:dyDescent="0.3">
      <c r="A3168" s="5" t="s">
        <v>168</v>
      </c>
      <c r="B3168" s="5" t="s">
        <v>175</v>
      </c>
      <c r="C3168" s="5" t="s">
        <v>87</v>
      </c>
      <c r="D3168" s="5" t="s">
        <v>335</v>
      </c>
      <c r="E3168" s="5" t="s">
        <v>172</v>
      </c>
      <c r="F3168" s="6">
        <v>43365</v>
      </c>
      <c r="G3168" s="5" t="s">
        <v>148</v>
      </c>
      <c r="H3168" s="5" t="s">
        <v>199</v>
      </c>
      <c r="I3168">
        <v>43200</v>
      </c>
      <c r="J3168">
        <v>165</v>
      </c>
      <c r="K3168">
        <v>615</v>
      </c>
      <c r="L3168">
        <v>6</v>
      </c>
      <c r="M3168">
        <v>21157.5</v>
      </c>
      <c r="N3168">
        <v>15811.813</v>
      </c>
      <c r="O3168">
        <v>2635.3020000000001</v>
      </c>
      <c r="P3168">
        <v>102.5</v>
      </c>
      <c r="Q3168">
        <v>34.4024</v>
      </c>
      <c r="R3168">
        <v>5345.6869999999999</v>
      </c>
      <c r="S3168">
        <v>2018</v>
      </c>
      <c r="T3168">
        <v>9</v>
      </c>
      <c r="U3168">
        <v>38</v>
      </c>
    </row>
    <row r="3169" spans="1:21" x14ac:dyDescent="0.3">
      <c r="A3169" s="5" t="s">
        <v>168</v>
      </c>
      <c r="B3169" s="5" t="s">
        <v>175</v>
      </c>
      <c r="C3169" s="5" t="s">
        <v>87</v>
      </c>
      <c r="D3169" s="5" t="s">
        <v>335</v>
      </c>
      <c r="E3169" s="5" t="s">
        <v>172</v>
      </c>
      <c r="F3169" s="6">
        <v>43365</v>
      </c>
      <c r="G3169" s="5" t="s">
        <v>148</v>
      </c>
      <c r="H3169" s="5" t="s">
        <v>215</v>
      </c>
      <c r="I3169">
        <v>43200</v>
      </c>
      <c r="J3169">
        <v>165</v>
      </c>
      <c r="K3169">
        <v>328</v>
      </c>
      <c r="L3169">
        <v>3</v>
      </c>
      <c r="M3169">
        <v>10660</v>
      </c>
      <c r="N3169">
        <v>7905.9059999999999</v>
      </c>
      <c r="O3169">
        <v>2635.3020000000001</v>
      </c>
      <c r="P3169">
        <v>109.33333333333333</v>
      </c>
      <c r="Q3169">
        <v>32.5</v>
      </c>
      <c r="R3169">
        <v>2754.0940000000001</v>
      </c>
      <c r="S3169">
        <v>2018</v>
      </c>
      <c r="T3169">
        <v>9</v>
      </c>
      <c r="U3169">
        <v>38</v>
      </c>
    </row>
    <row r="3170" spans="1:21" x14ac:dyDescent="0.3">
      <c r="A3170" s="5" t="s">
        <v>168</v>
      </c>
      <c r="B3170" s="5" t="s">
        <v>175</v>
      </c>
      <c r="C3170" s="5" t="s">
        <v>87</v>
      </c>
      <c r="D3170" s="5" t="s">
        <v>335</v>
      </c>
      <c r="E3170" s="5" t="s">
        <v>172</v>
      </c>
      <c r="F3170" s="6">
        <v>43365</v>
      </c>
      <c r="G3170" s="5" t="s">
        <v>148</v>
      </c>
      <c r="H3170" s="5" t="s">
        <v>200</v>
      </c>
      <c r="I3170">
        <v>43200</v>
      </c>
      <c r="J3170">
        <v>165</v>
      </c>
      <c r="K3170">
        <v>528</v>
      </c>
      <c r="L3170">
        <v>5</v>
      </c>
      <c r="M3170">
        <v>17160</v>
      </c>
      <c r="N3170">
        <v>13176.511</v>
      </c>
      <c r="O3170">
        <v>2635.3020000000001</v>
      </c>
      <c r="P3170">
        <v>105.6</v>
      </c>
      <c r="Q3170">
        <v>32.5</v>
      </c>
      <c r="R3170">
        <v>3983.489</v>
      </c>
      <c r="S3170">
        <v>2018</v>
      </c>
      <c r="T3170">
        <v>9</v>
      </c>
      <c r="U3170">
        <v>38</v>
      </c>
    </row>
    <row r="3171" spans="1:21" x14ac:dyDescent="0.3">
      <c r="A3171" s="5" t="s">
        <v>168</v>
      </c>
      <c r="B3171" s="5" t="s">
        <v>175</v>
      </c>
      <c r="C3171" s="5" t="s">
        <v>87</v>
      </c>
      <c r="D3171" s="5" t="s">
        <v>335</v>
      </c>
      <c r="E3171" s="5" t="s">
        <v>172</v>
      </c>
      <c r="F3171" s="6">
        <v>43365</v>
      </c>
      <c r="G3171" s="5" t="s">
        <v>148</v>
      </c>
      <c r="H3171" s="5" t="s">
        <v>197</v>
      </c>
      <c r="I3171">
        <v>43200</v>
      </c>
      <c r="J3171">
        <v>165</v>
      </c>
      <c r="K3171">
        <v>341</v>
      </c>
      <c r="L3171">
        <v>3</v>
      </c>
      <c r="M3171">
        <v>11253</v>
      </c>
      <c r="N3171">
        <v>7905.9059999999999</v>
      </c>
      <c r="O3171">
        <v>2635.3020000000001</v>
      </c>
      <c r="P3171">
        <v>113.66666666666667</v>
      </c>
      <c r="Q3171">
        <v>33</v>
      </c>
      <c r="R3171">
        <v>3347.0940000000001</v>
      </c>
      <c r="S3171">
        <v>2018</v>
      </c>
      <c r="T3171">
        <v>9</v>
      </c>
      <c r="U3171">
        <v>38</v>
      </c>
    </row>
    <row r="3172" spans="1:21" x14ac:dyDescent="0.3">
      <c r="A3172" s="5" t="s">
        <v>168</v>
      </c>
      <c r="B3172" s="5" t="s">
        <v>175</v>
      </c>
      <c r="C3172" s="5" t="s">
        <v>87</v>
      </c>
      <c r="D3172" s="5" t="s">
        <v>335</v>
      </c>
      <c r="E3172" s="5" t="s">
        <v>172</v>
      </c>
      <c r="F3172" s="6">
        <v>43365</v>
      </c>
      <c r="G3172" s="5" t="s">
        <v>148</v>
      </c>
      <c r="H3172" s="5" t="s">
        <v>209</v>
      </c>
      <c r="I3172">
        <v>43200</v>
      </c>
      <c r="J3172">
        <v>165</v>
      </c>
      <c r="K3172">
        <v>223</v>
      </c>
      <c r="L3172">
        <v>2</v>
      </c>
      <c r="M3172">
        <v>7359</v>
      </c>
      <c r="N3172">
        <v>5270.6040000000003</v>
      </c>
      <c r="O3172">
        <v>2635.3020000000001</v>
      </c>
      <c r="P3172">
        <v>111.5</v>
      </c>
      <c r="Q3172">
        <v>33</v>
      </c>
      <c r="R3172">
        <v>2088.3960000000002</v>
      </c>
      <c r="S3172">
        <v>2018</v>
      </c>
      <c r="T3172">
        <v>9</v>
      </c>
      <c r="U3172">
        <v>38</v>
      </c>
    </row>
    <row r="3173" spans="1:21" x14ac:dyDescent="0.3">
      <c r="A3173" s="5" t="s">
        <v>168</v>
      </c>
      <c r="B3173" s="5" t="s">
        <v>175</v>
      </c>
      <c r="C3173" s="5" t="s">
        <v>87</v>
      </c>
      <c r="D3173" s="5" t="s">
        <v>335</v>
      </c>
      <c r="E3173" s="5" t="s">
        <v>172</v>
      </c>
      <c r="F3173" s="6">
        <v>43365</v>
      </c>
      <c r="G3173" s="5" t="s">
        <v>148</v>
      </c>
      <c r="H3173" s="5" t="s">
        <v>190</v>
      </c>
      <c r="I3173">
        <v>43200</v>
      </c>
      <c r="J3173">
        <v>165</v>
      </c>
      <c r="K3173">
        <v>114.5</v>
      </c>
      <c r="L3173">
        <v>1</v>
      </c>
      <c r="M3173">
        <v>3778.5</v>
      </c>
      <c r="N3173">
        <v>2635.3020000000001</v>
      </c>
      <c r="O3173">
        <v>2635.3020000000001</v>
      </c>
      <c r="P3173">
        <v>114.5</v>
      </c>
      <c r="Q3173">
        <v>33</v>
      </c>
      <c r="R3173">
        <v>1143.1980000000001</v>
      </c>
      <c r="S3173">
        <v>2018</v>
      </c>
      <c r="T3173">
        <v>9</v>
      </c>
      <c r="U3173">
        <v>38</v>
      </c>
    </row>
    <row r="3174" spans="1:21" x14ac:dyDescent="0.3">
      <c r="A3174" s="5" t="s">
        <v>168</v>
      </c>
      <c r="B3174" s="5" t="s">
        <v>175</v>
      </c>
      <c r="C3174" s="5" t="s">
        <v>87</v>
      </c>
      <c r="D3174" s="5" t="s">
        <v>335</v>
      </c>
      <c r="E3174" s="5" t="s">
        <v>172</v>
      </c>
      <c r="F3174" s="6">
        <v>43365</v>
      </c>
      <c r="G3174" s="5" t="s">
        <v>148</v>
      </c>
      <c r="H3174" s="5" t="s">
        <v>173</v>
      </c>
      <c r="I3174">
        <v>43200</v>
      </c>
      <c r="J3174">
        <v>165</v>
      </c>
      <c r="K3174">
        <v>97</v>
      </c>
      <c r="L3174">
        <v>1</v>
      </c>
      <c r="M3174">
        <v>3395</v>
      </c>
      <c r="N3174">
        <v>2635.3020000000001</v>
      </c>
      <c r="O3174">
        <v>2635.3020000000001</v>
      </c>
      <c r="P3174">
        <v>97</v>
      </c>
      <c r="Q3174">
        <v>35</v>
      </c>
      <c r="R3174">
        <v>759.69799999999998</v>
      </c>
      <c r="S3174">
        <v>2018</v>
      </c>
      <c r="T3174">
        <v>9</v>
      </c>
      <c r="U3174">
        <v>38</v>
      </c>
    </row>
    <row r="3175" spans="1:21" x14ac:dyDescent="0.3">
      <c r="A3175" s="5" t="s">
        <v>168</v>
      </c>
      <c r="B3175" s="5" t="s">
        <v>206</v>
      </c>
      <c r="C3175" s="5" t="s">
        <v>113</v>
      </c>
      <c r="D3175" s="5" t="s">
        <v>332</v>
      </c>
      <c r="E3175" s="5" t="s">
        <v>172</v>
      </c>
      <c r="F3175" s="6">
        <v>43365</v>
      </c>
      <c r="G3175" s="5" t="s">
        <v>148</v>
      </c>
      <c r="H3175" s="5" t="s">
        <v>201</v>
      </c>
      <c r="I3175">
        <v>43188</v>
      </c>
      <c r="J3175">
        <v>177</v>
      </c>
      <c r="K3175">
        <v>130</v>
      </c>
      <c r="L3175">
        <v>1</v>
      </c>
      <c r="M3175">
        <v>4355</v>
      </c>
      <c r="N3175">
        <v>3021.931</v>
      </c>
      <c r="O3175">
        <v>3021.931</v>
      </c>
      <c r="P3175">
        <v>130</v>
      </c>
      <c r="Q3175">
        <v>33.5</v>
      </c>
      <c r="R3175">
        <v>1333.069</v>
      </c>
      <c r="S3175">
        <v>2018</v>
      </c>
      <c r="T3175">
        <v>9</v>
      </c>
      <c r="U3175">
        <v>38</v>
      </c>
    </row>
    <row r="3176" spans="1:21" x14ac:dyDescent="0.3">
      <c r="A3176" s="5" t="s">
        <v>168</v>
      </c>
      <c r="B3176" s="5" t="s">
        <v>206</v>
      </c>
      <c r="C3176" s="5" t="s">
        <v>113</v>
      </c>
      <c r="D3176" s="5" t="s">
        <v>332</v>
      </c>
      <c r="E3176" s="5" t="s">
        <v>172</v>
      </c>
      <c r="F3176" s="6">
        <v>43365</v>
      </c>
      <c r="G3176" s="5" t="s">
        <v>148</v>
      </c>
      <c r="H3176" s="5" t="s">
        <v>204</v>
      </c>
      <c r="I3176">
        <v>43188</v>
      </c>
      <c r="J3176">
        <v>177</v>
      </c>
      <c r="K3176">
        <v>500</v>
      </c>
      <c r="L3176">
        <v>4</v>
      </c>
      <c r="M3176">
        <v>16750</v>
      </c>
      <c r="N3176">
        <v>12087.724</v>
      </c>
      <c r="O3176">
        <v>3021.931</v>
      </c>
      <c r="P3176">
        <v>125</v>
      </c>
      <c r="Q3176">
        <v>33.5</v>
      </c>
      <c r="R3176">
        <v>4662.2759999999998</v>
      </c>
      <c r="S3176">
        <v>2018</v>
      </c>
      <c r="T3176">
        <v>9</v>
      </c>
      <c r="U3176">
        <v>38</v>
      </c>
    </row>
    <row r="3177" spans="1:21" x14ac:dyDescent="0.3">
      <c r="A3177" s="5" t="s">
        <v>168</v>
      </c>
      <c r="B3177" s="5" t="s">
        <v>206</v>
      </c>
      <c r="C3177" s="5" t="s">
        <v>113</v>
      </c>
      <c r="D3177" s="5" t="s">
        <v>332</v>
      </c>
      <c r="E3177" s="5" t="s">
        <v>172</v>
      </c>
      <c r="F3177" s="6">
        <v>43365</v>
      </c>
      <c r="G3177" s="5" t="s">
        <v>148</v>
      </c>
      <c r="H3177" s="5" t="s">
        <v>202</v>
      </c>
      <c r="I3177">
        <v>43188</v>
      </c>
      <c r="J3177">
        <v>177</v>
      </c>
      <c r="K3177">
        <v>969</v>
      </c>
      <c r="L3177">
        <v>8</v>
      </c>
      <c r="M3177">
        <v>32461.5</v>
      </c>
      <c r="N3177">
        <v>24175.448</v>
      </c>
      <c r="O3177">
        <v>3021.931</v>
      </c>
      <c r="P3177">
        <v>121.125</v>
      </c>
      <c r="Q3177">
        <v>33.5</v>
      </c>
      <c r="R3177">
        <v>8286.0519999999997</v>
      </c>
      <c r="S3177">
        <v>2018</v>
      </c>
      <c r="T3177">
        <v>9</v>
      </c>
      <c r="U3177">
        <v>38</v>
      </c>
    </row>
    <row r="3178" spans="1:21" x14ac:dyDescent="0.3">
      <c r="A3178" s="5" t="s">
        <v>168</v>
      </c>
      <c r="B3178" s="5" t="s">
        <v>206</v>
      </c>
      <c r="C3178" s="5" t="s">
        <v>113</v>
      </c>
      <c r="D3178" s="5" t="s">
        <v>332</v>
      </c>
      <c r="E3178" s="5" t="s">
        <v>172</v>
      </c>
      <c r="F3178" s="6">
        <v>43365</v>
      </c>
      <c r="G3178" s="5" t="s">
        <v>148</v>
      </c>
      <c r="H3178" s="5" t="s">
        <v>221</v>
      </c>
      <c r="I3178">
        <v>43188</v>
      </c>
      <c r="J3178">
        <v>177</v>
      </c>
      <c r="K3178">
        <v>118</v>
      </c>
      <c r="L3178">
        <v>1</v>
      </c>
      <c r="M3178">
        <v>3953</v>
      </c>
      <c r="N3178">
        <v>3021.931</v>
      </c>
      <c r="O3178">
        <v>3021.931</v>
      </c>
      <c r="P3178">
        <v>118</v>
      </c>
      <c r="Q3178">
        <v>33.5</v>
      </c>
      <c r="R3178">
        <v>931.06899999999996</v>
      </c>
      <c r="S3178">
        <v>2018</v>
      </c>
      <c r="T3178">
        <v>9</v>
      </c>
      <c r="U3178">
        <v>38</v>
      </c>
    </row>
    <row r="3179" spans="1:21" x14ac:dyDescent="0.3">
      <c r="A3179" s="5" t="s">
        <v>168</v>
      </c>
      <c r="B3179" s="5" t="s">
        <v>206</v>
      </c>
      <c r="C3179" s="5" t="s">
        <v>113</v>
      </c>
      <c r="D3179" s="5" t="s">
        <v>332</v>
      </c>
      <c r="E3179" s="5" t="s">
        <v>172</v>
      </c>
      <c r="F3179" s="6">
        <v>43365</v>
      </c>
      <c r="G3179" s="5" t="s">
        <v>148</v>
      </c>
      <c r="H3179" s="5" t="s">
        <v>226</v>
      </c>
      <c r="I3179">
        <v>43188</v>
      </c>
      <c r="J3179">
        <v>177</v>
      </c>
      <c r="K3179">
        <v>364</v>
      </c>
      <c r="L3179">
        <v>3</v>
      </c>
      <c r="M3179">
        <v>12194</v>
      </c>
      <c r="N3179">
        <v>9065.7929999999997</v>
      </c>
      <c r="O3179">
        <v>3021.931</v>
      </c>
      <c r="P3179">
        <v>121.33333333333333</v>
      </c>
      <c r="Q3179">
        <v>33.5</v>
      </c>
      <c r="R3179">
        <v>3128.2069999999999</v>
      </c>
      <c r="S3179">
        <v>2018</v>
      </c>
      <c r="T3179">
        <v>9</v>
      </c>
      <c r="U3179">
        <v>38</v>
      </c>
    </row>
    <row r="3180" spans="1:21" x14ac:dyDescent="0.3">
      <c r="A3180" s="5" t="s">
        <v>168</v>
      </c>
      <c r="B3180" s="5" t="s">
        <v>206</v>
      </c>
      <c r="C3180" s="5" t="s">
        <v>113</v>
      </c>
      <c r="D3180" s="5" t="s">
        <v>332</v>
      </c>
      <c r="E3180" s="5" t="s">
        <v>172</v>
      </c>
      <c r="F3180" s="6">
        <v>43365</v>
      </c>
      <c r="G3180" s="5" t="s">
        <v>148</v>
      </c>
      <c r="H3180" s="5" t="s">
        <v>191</v>
      </c>
      <c r="I3180">
        <v>43188</v>
      </c>
      <c r="J3180">
        <v>177</v>
      </c>
      <c r="K3180">
        <v>494</v>
      </c>
      <c r="L3180">
        <v>4</v>
      </c>
      <c r="M3180">
        <v>16549</v>
      </c>
      <c r="N3180">
        <v>12087.724</v>
      </c>
      <c r="O3180">
        <v>3021.931</v>
      </c>
      <c r="P3180">
        <v>123.5</v>
      </c>
      <c r="Q3180">
        <v>33.5</v>
      </c>
      <c r="R3180">
        <v>4461.2759999999998</v>
      </c>
      <c r="S3180">
        <v>2018</v>
      </c>
      <c r="T3180">
        <v>9</v>
      </c>
      <c r="U3180">
        <v>38</v>
      </c>
    </row>
    <row r="3181" spans="1:21" x14ac:dyDescent="0.3">
      <c r="A3181" s="5" t="s">
        <v>168</v>
      </c>
      <c r="B3181" s="5" t="s">
        <v>206</v>
      </c>
      <c r="C3181" s="5" t="s">
        <v>113</v>
      </c>
      <c r="D3181" s="5" t="s">
        <v>332</v>
      </c>
      <c r="E3181" s="5" t="s">
        <v>172</v>
      </c>
      <c r="F3181" s="6">
        <v>43365</v>
      </c>
      <c r="G3181" s="5" t="s">
        <v>148</v>
      </c>
      <c r="H3181" s="5" t="s">
        <v>187</v>
      </c>
      <c r="I3181">
        <v>43188</v>
      </c>
      <c r="J3181">
        <v>177</v>
      </c>
      <c r="K3181">
        <v>138</v>
      </c>
      <c r="L3181">
        <v>1</v>
      </c>
      <c r="M3181">
        <v>4623</v>
      </c>
      <c r="N3181">
        <v>3021.931</v>
      </c>
      <c r="O3181">
        <v>3021.931</v>
      </c>
      <c r="P3181">
        <v>138</v>
      </c>
      <c r="Q3181">
        <v>33.5</v>
      </c>
      <c r="R3181">
        <v>1601.069</v>
      </c>
      <c r="S3181">
        <v>2018</v>
      </c>
      <c r="T3181">
        <v>9</v>
      </c>
      <c r="U3181">
        <v>38</v>
      </c>
    </row>
    <row r="3182" spans="1:21" x14ac:dyDescent="0.3">
      <c r="A3182" s="5" t="s">
        <v>168</v>
      </c>
      <c r="B3182" s="5" t="s">
        <v>206</v>
      </c>
      <c r="C3182" s="5" t="s">
        <v>113</v>
      </c>
      <c r="D3182" s="5" t="s">
        <v>332</v>
      </c>
      <c r="E3182" s="5" t="s">
        <v>172</v>
      </c>
      <c r="F3182" s="6">
        <v>43365</v>
      </c>
      <c r="G3182" s="5" t="s">
        <v>148</v>
      </c>
      <c r="H3182" s="5" t="s">
        <v>203</v>
      </c>
      <c r="I3182">
        <v>43188</v>
      </c>
      <c r="J3182">
        <v>177</v>
      </c>
      <c r="K3182">
        <v>220</v>
      </c>
      <c r="L3182">
        <v>2</v>
      </c>
      <c r="M3182">
        <v>7370</v>
      </c>
      <c r="N3182">
        <v>6043.8620000000001</v>
      </c>
      <c r="O3182">
        <v>3021.931</v>
      </c>
      <c r="P3182">
        <v>110</v>
      </c>
      <c r="Q3182">
        <v>33.5</v>
      </c>
      <c r="R3182">
        <v>1326.1379999999999</v>
      </c>
      <c r="S3182">
        <v>2018</v>
      </c>
      <c r="T3182">
        <v>9</v>
      </c>
      <c r="U3182">
        <v>38</v>
      </c>
    </row>
    <row r="3183" spans="1:21" x14ac:dyDescent="0.3">
      <c r="A3183" s="5" t="s">
        <v>168</v>
      </c>
      <c r="B3183" s="5" t="s">
        <v>206</v>
      </c>
      <c r="C3183" s="5" t="s">
        <v>113</v>
      </c>
      <c r="D3183" s="5" t="s">
        <v>332</v>
      </c>
      <c r="E3183" s="5" t="s">
        <v>172</v>
      </c>
      <c r="F3183" s="6">
        <v>43365</v>
      </c>
      <c r="G3183" s="5" t="s">
        <v>148</v>
      </c>
      <c r="H3183" s="5" t="s">
        <v>180</v>
      </c>
      <c r="I3183">
        <v>43188</v>
      </c>
      <c r="J3183">
        <v>177</v>
      </c>
      <c r="K3183">
        <v>220</v>
      </c>
      <c r="L3183">
        <v>2</v>
      </c>
      <c r="M3183">
        <v>7370</v>
      </c>
      <c r="N3183">
        <v>6043.8620000000001</v>
      </c>
      <c r="O3183">
        <v>3021.931</v>
      </c>
      <c r="P3183">
        <v>110</v>
      </c>
      <c r="Q3183">
        <v>33.5</v>
      </c>
      <c r="R3183">
        <v>1326.1379999999999</v>
      </c>
      <c r="S3183">
        <v>2018</v>
      </c>
      <c r="T3183">
        <v>9</v>
      </c>
      <c r="U3183">
        <v>38</v>
      </c>
    </row>
    <row r="3184" spans="1:21" x14ac:dyDescent="0.3">
      <c r="A3184" s="5" t="s">
        <v>168</v>
      </c>
      <c r="B3184" s="5" t="s">
        <v>206</v>
      </c>
      <c r="C3184" s="5" t="s">
        <v>113</v>
      </c>
      <c r="D3184" s="5" t="s">
        <v>332</v>
      </c>
      <c r="E3184" s="5" t="s">
        <v>172</v>
      </c>
      <c r="F3184" s="6">
        <v>43365</v>
      </c>
      <c r="G3184" s="5" t="s">
        <v>148</v>
      </c>
      <c r="H3184" s="5" t="s">
        <v>220</v>
      </c>
      <c r="I3184">
        <v>43188</v>
      </c>
      <c r="J3184">
        <v>177</v>
      </c>
      <c r="K3184">
        <v>130</v>
      </c>
      <c r="L3184">
        <v>1</v>
      </c>
      <c r="M3184">
        <v>4355</v>
      </c>
      <c r="N3184">
        <v>3021.931</v>
      </c>
      <c r="O3184">
        <v>3021.931</v>
      </c>
      <c r="P3184">
        <v>130</v>
      </c>
      <c r="Q3184">
        <v>33.5</v>
      </c>
      <c r="R3184">
        <v>1333.069</v>
      </c>
      <c r="S3184">
        <v>2018</v>
      </c>
      <c r="T3184">
        <v>9</v>
      </c>
      <c r="U3184">
        <v>38</v>
      </c>
    </row>
    <row r="3185" spans="1:21" x14ac:dyDescent="0.3">
      <c r="A3185" s="5" t="s">
        <v>168</v>
      </c>
      <c r="B3185" s="5" t="s">
        <v>206</v>
      </c>
      <c r="C3185" s="5" t="s">
        <v>113</v>
      </c>
      <c r="D3185" s="5" t="s">
        <v>332</v>
      </c>
      <c r="E3185" s="5" t="s">
        <v>172</v>
      </c>
      <c r="F3185" s="6">
        <v>43365</v>
      </c>
      <c r="G3185" s="5" t="s">
        <v>148</v>
      </c>
      <c r="H3185" s="5" t="s">
        <v>205</v>
      </c>
      <c r="I3185">
        <v>43188</v>
      </c>
      <c r="J3185">
        <v>177</v>
      </c>
      <c r="K3185">
        <v>219</v>
      </c>
      <c r="L3185">
        <v>2</v>
      </c>
      <c r="M3185">
        <v>7336.5</v>
      </c>
      <c r="N3185">
        <v>6043.8620000000001</v>
      </c>
      <c r="O3185">
        <v>3021.931</v>
      </c>
      <c r="P3185">
        <v>109.5</v>
      </c>
      <c r="Q3185">
        <v>33.5</v>
      </c>
      <c r="R3185">
        <v>1292.6379999999999</v>
      </c>
      <c r="S3185">
        <v>2018</v>
      </c>
      <c r="T3185">
        <v>9</v>
      </c>
      <c r="U3185">
        <v>38</v>
      </c>
    </row>
    <row r="3186" spans="1:21" x14ac:dyDescent="0.3">
      <c r="A3186" s="5" t="s">
        <v>168</v>
      </c>
      <c r="B3186" s="5" t="s">
        <v>206</v>
      </c>
      <c r="C3186" s="5" t="s">
        <v>113</v>
      </c>
      <c r="D3186" s="5" t="s">
        <v>332</v>
      </c>
      <c r="E3186" s="5" t="s">
        <v>172</v>
      </c>
      <c r="F3186" s="6">
        <v>43365</v>
      </c>
      <c r="G3186" s="5" t="s">
        <v>148</v>
      </c>
      <c r="H3186" s="5" t="s">
        <v>216</v>
      </c>
      <c r="I3186">
        <v>43188</v>
      </c>
      <c r="J3186">
        <v>177</v>
      </c>
      <c r="K3186">
        <v>108</v>
      </c>
      <c r="L3186">
        <v>1</v>
      </c>
      <c r="M3186">
        <v>3618</v>
      </c>
      <c r="N3186">
        <v>3021.931</v>
      </c>
      <c r="O3186">
        <v>3021.931</v>
      </c>
      <c r="P3186">
        <v>108</v>
      </c>
      <c r="Q3186">
        <v>33.5</v>
      </c>
      <c r="R3186">
        <v>596.06899999999996</v>
      </c>
      <c r="S3186">
        <v>2018</v>
      </c>
      <c r="T3186">
        <v>9</v>
      </c>
      <c r="U3186">
        <v>38</v>
      </c>
    </row>
    <row r="3187" spans="1:21" x14ac:dyDescent="0.3">
      <c r="A3187" s="5" t="s">
        <v>168</v>
      </c>
      <c r="B3187" s="5" t="s">
        <v>206</v>
      </c>
      <c r="C3187" s="5" t="s">
        <v>113</v>
      </c>
      <c r="D3187" s="5" t="s">
        <v>332</v>
      </c>
      <c r="E3187" s="5" t="s">
        <v>172</v>
      </c>
      <c r="F3187" s="6">
        <v>43365</v>
      </c>
      <c r="G3187" s="5" t="s">
        <v>148</v>
      </c>
      <c r="H3187" s="5" t="s">
        <v>222</v>
      </c>
      <c r="I3187">
        <v>43188</v>
      </c>
      <c r="J3187">
        <v>177</v>
      </c>
      <c r="K3187">
        <v>118</v>
      </c>
      <c r="L3187">
        <v>1</v>
      </c>
      <c r="M3187">
        <v>3953</v>
      </c>
      <c r="N3187">
        <v>3021.931</v>
      </c>
      <c r="O3187">
        <v>3021.931</v>
      </c>
      <c r="P3187">
        <v>118</v>
      </c>
      <c r="Q3187">
        <v>33.5</v>
      </c>
      <c r="R3187">
        <v>931.06899999999996</v>
      </c>
      <c r="S3187">
        <v>2018</v>
      </c>
      <c r="T3187">
        <v>9</v>
      </c>
      <c r="U3187">
        <v>38</v>
      </c>
    </row>
    <row r="3188" spans="1:21" x14ac:dyDescent="0.3">
      <c r="A3188" s="5" t="s">
        <v>168</v>
      </c>
      <c r="B3188" s="5" t="s">
        <v>206</v>
      </c>
      <c r="C3188" s="5" t="s">
        <v>113</v>
      </c>
      <c r="D3188" s="5" t="s">
        <v>332</v>
      </c>
      <c r="E3188" s="5" t="s">
        <v>172</v>
      </c>
      <c r="F3188" s="6">
        <v>43365</v>
      </c>
      <c r="G3188" s="5" t="s">
        <v>148</v>
      </c>
      <c r="H3188" s="5" t="s">
        <v>181</v>
      </c>
      <c r="I3188">
        <v>43188</v>
      </c>
      <c r="J3188">
        <v>177</v>
      </c>
      <c r="K3188">
        <v>132</v>
      </c>
      <c r="L3188">
        <v>1</v>
      </c>
      <c r="M3188">
        <v>4422</v>
      </c>
      <c r="N3188">
        <v>3021.931</v>
      </c>
      <c r="O3188">
        <v>3021.931</v>
      </c>
      <c r="P3188">
        <v>132</v>
      </c>
      <c r="Q3188">
        <v>33.5</v>
      </c>
      <c r="R3188">
        <v>1400.069</v>
      </c>
      <c r="S3188">
        <v>2018</v>
      </c>
      <c r="T3188">
        <v>9</v>
      </c>
      <c r="U3188">
        <v>38</v>
      </c>
    </row>
    <row r="3189" spans="1:21" x14ac:dyDescent="0.3">
      <c r="A3189" s="5" t="s">
        <v>168</v>
      </c>
      <c r="B3189" s="5" t="s">
        <v>206</v>
      </c>
      <c r="C3189" s="5" t="s">
        <v>113</v>
      </c>
      <c r="D3189" s="5" t="s">
        <v>332</v>
      </c>
      <c r="E3189" s="5" t="s">
        <v>172</v>
      </c>
      <c r="F3189" s="6">
        <v>43365</v>
      </c>
      <c r="G3189" s="5" t="s">
        <v>148</v>
      </c>
      <c r="H3189" s="5" t="s">
        <v>182</v>
      </c>
      <c r="I3189">
        <v>43188</v>
      </c>
      <c r="J3189">
        <v>177</v>
      </c>
      <c r="K3189">
        <v>243</v>
      </c>
      <c r="L3189">
        <v>2</v>
      </c>
      <c r="M3189">
        <v>8140.5</v>
      </c>
      <c r="N3189">
        <v>6043.8620000000001</v>
      </c>
      <c r="O3189">
        <v>3021.931</v>
      </c>
      <c r="P3189">
        <v>121.5</v>
      </c>
      <c r="Q3189">
        <v>33.5</v>
      </c>
      <c r="R3189">
        <v>2096.6379999999999</v>
      </c>
      <c r="S3189">
        <v>2018</v>
      </c>
      <c r="T3189">
        <v>9</v>
      </c>
      <c r="U3189">
        <v>38</v>
      </c>
    </row>
    <row r="3190" spans="1:21" x14ac:dyDescent="0.3">
      <c r="A3190" s="5" t="s">
        <v>168</v>
      </c>
      <c r="B3190" s="5" t="s">
        <v>206</v>
      </c>
      <c r="C3190" s="5" t="s">
        <v>113</v>
      </c>
      <c r="D3190" s="5" t="s">
        <v>332</v>
      </c>
      <c r="E3190" s="5" t="s">
        <v>172</v>
      </c>
      <c r="F3190" s="6">
        <v>43365</v>
      </c>
      <c r="G3190" s="5" t="s">
        <v>148</v>
      </c>
      <c r="H3190" s="5" t="s">
        <v>246</v>
      </c>
      <c r="I3190">
        <v>43188</v>
      </c>
      <c r="J3190">
        <v>177</v>
      </c>
      <c r="K3190">
        <v>240</v>
      </c>
      <c r="L3190">
        <v>2</v>
      </c>
      <c r="M3190">
        <v>8040</v>
      </c>
      <c r="N3190">
        <v>6043.8620000000001</v>
      </c>
      <c r="O3190">
        <v>3021.931</v>
      </c>
      <c r="P3190">
        <v>120</v>
      </c>
      <c r="Q3190">
        <v>33.5</v>
      </c>
      <c r="R3190">
        <v>1996.1379999999999</v>
      </c>
      <c r="S3190">
        <v>2018</v>
      </c>
      <c r="T3190">
        <v>9</v>
      </c>
      <c r="U3190">
        <v>38</v>
      </c>
    </row>
    <row r="3191" spans="1:21" x14ac:dyDescent="0.3">
      <c r="A3191" s="5" t="s">
        <v>168</v>
      </c>
      <c r="B3191" s="5" t="s">
        <v>206</v>
      </c>
      <c r="C3191" s="5" t="s">
        <v>113</v>
      </c>
      <c r="D3191" s="5" t="s">
        <v>332</v>
      </c>
      <c r="E3191" s="5" t="s">
        <v>172</v>
      </c>
      <c r="F3191" s="6">
        <v>43365</v>
      </c>
      <c r="G3191" s="5" t="s">
        <v>148</v>
      </c>
      <c r="H3191" s="5" t="s">
        <v>184</v>
      </c>
      <c r="I3191">
        <v>43188</v>
      </c>
      <c r="J3191">
        <v>177</v>
      </c>
      <c r="K3191">
        <v>3615</v>
      </c>
      <c r="L3191">
        <v>28</v>
      </c>
      <c r="M3191">
        <v>119295</v>
      </c>
      <c r="N3191">
        <v>84614.066999999995</v>
      </c>
      <c r="O3191">
        <v>3021.931</v>
      </c>
      <c r="P3191">
        <v>129.10714285714286</v>
      </c>
      <c r="Q3191">
        <v>33</v>
      </c>
      <c r="R3191">
        <v>34680.932999999997</v>
      </c>
      <c r="S3191">
        <v>2018</v>
      </c>
      <c r="T3191">
        <v>9</v>
      </c>
      <c r="U3191">
        <v>38</v>
      </c>
    </row>
    <row r="3192" spans="1:21" x14ac:dyDescent="0.3">
      <c r="A3192" s="5" t="s">
        <v>168</v>
      </c>
      <c r="B3192" s="5" t="s">
        <v>206</v>
      </c>
      <c r="C3192" s="5" t="s">
        <v>113</v>
      </c>
      <c r="D3192" s="5" t="s">
        <v>332</v>
      </c>
      <c r="E3192" s="5" t="s">
        <v>172</v>
      </c>
      <c r="F3192" s="6">
        <v>43365</v>
      </c>
      <c r="G3192" s="5" t="s">
        <v>148</v>
      </c>
      <c r="H3192" s="5" t="s">
        <v>269</v>
      </c>
      <c r="I3192">
        <v>43188</v>
      </c>
      <c r="J3192">
        <v>177</v>
      </c>
      <c r="K3192">
        <v>688</v>
      </c>
      <c r="L3192">
        <v>6</v>
      </c>
      <c r="M3192">
        <v>22704</v>
      </c>
      <c r="N3192">
        <v>18131.585999999999</v>
      </c>
      <c r="O3192">
        <v>3021.931</v>
      </c>
      <c r="P3192">
        <v>114.66666666666667</v>
      </c>
      <c r="Q3192">
        <v>33</v>
      </c>
      <c r="R3192">
        <v>4572.4139999999998</v>
      </c>
      <c r="S3192">
        <v>2018</v>
      </c>
      <c r="T3192">
        <v>9</v>
      </c>
      <c r="U3192">
        <v>38</v>
      </c>
    </row>
    <row r="3193" spans="1:21" x14ac:dyDescent="0.3">
      <c r="A3193" s="5" t="s">
        <v>168</v>
      </c>
      <c r="B3193" s="5" t="s">
        <v>206</v>
      </c>
      <c r="C3193" s="5" t="s">
        <v>113</v>
      </c>
      <c r="D3193" s="5" t="s">
        <v>332</v>
      </c>
      <c r="E3193" s="5" t="s">
        <v>172</v>
      </c>
      <c r="F3193" s="6">
        <v>43365</v>
      </c>
      <c r="G3193" s="5" t="s">
        <v>148</v>
      </c>
      <c r="H3193" s="5" t="s">
        <v>321</v>
      </c>
      <c r="I3193">
        <v>43188</v>
      </c>
      <c r="J3193">
        <v>177</v>
      </c>
      <c r="K3193">
        <v>244</v>
      </c>
      <c r="L3193">
        <v>2</v>
      </c>
      <c r="M3193">
        <v>8052</v>
      </c>
      <c r="N3193">
        <v>6043.8620000000001</v>
      </c>
      <c r="O3193">
        <v>3021.931</v>
      </c>
      <c r="P3193">
        <v>122</v>
      </c>
      <c r="Q3193">
        <v>33</v>
      </c>
      <c r="R3193">
        <v>2008.1379999999999</v>
      </c>
      <c r="S3193">
        <v>2018</v>
      </c>
      <c r="T3193">
        <v>9</v>
      </c>
      <c r="U3193">
        <v>38</v>
      </c>
    </row>
    <row r="3194" spans="1:21" x14ac:dyDescent="0.3">
      <c r="A3194" s="5" t="s">
        <v>168</v>
      </c>
      <c r="B3194" s="5" t="s">
        <v>206</v>
      </c>
      <c r="C3194" s="5" t="s">
        <v>113</v>
      </c>
      <c r="D3194" s="5" t="s">
        <v>332</v>
      </c>
      <c r="E3194" s="5" t="s">
        <v>172</v>
      </c>
      <c r="F3194" s="6">
        <v>43365</v>
      </c>
      <c r="G3194" s="5" t="s">
        <v>148</v>
      </c>
      <c r="H3194" s="5" t="s">
        <v>189</v>
      </c>
      <c r="I3194">
        <v>43188</v>
      </c>
      <c r="J3194">
        <v>177</v>
      </c>
      <c r="K3194">
        <v>112</v>
      </c>
      <c r="L3194">
        <v>1</v>
      </c>
      <c r="M3194">
        <v>3752</v>
      </c>
      <c r="N3194">
        <v>3021.931</v>
      </c>
      <c r="O3194">
        <v>3021.931</v>
      </c>
      <c r="P3194">
        <v>112</v>
      </c>
      <c r="Q3194">
        <v>33.5</v>
      </c>
      <c r="R3194">
        <v>730.06899999999996</v>
      </c>
      <c r="S3194">
        <v>2018</v>
      </c>
      <c r="T3194">
        <v>9</v>
      </c>
      <c r="U3194">
        <v>38</v>
      </c>
    </row>
    <row r="3195" spans="1:21" x14ac:dyDescent="0.3">
      <c r="A3195" s="5" t="s">
        <v>168</v>
      </c>
      <c r="B3195" s="5" t="s">
        <v>175</v>
      </c>
      <c r="C3195" s="5" t="s">
        <v>83</v>
      </c>
      <c r="D3195" s="5" t="s">
        <v>329</v>
      </c>
      <c r="E3195" s="5" t="s">
        <v>172</v>
      </c>
      <c r="F3195" s="6">
        <v>43368</v>
      </c>
      <c r="G3195" s="5" t="s">
        <v>148</v>
      </c>
      <c r="H3195" s="5" t="s">
        <v>173</v>
      </c>
      <c r="I3195">
        <v>43186</v>
      </c>
      <c r="J3195">
        <v>182</v>
      </c>
      <c r="K3195">
        <v>106</v>
      </c>
      <c r="L3195">
        <v>1</v>
      </c>
      <c r="M3195">
        <v>3710</v>
      </c>
      <c r="N3195">
        <v>2984.7820000000002</v>
      </c>
      <c r="O3195">
        <v>2984.7820000000002</v>
      </c>
      <c r="P3195">
        <v>106</v>
      </c>
      <c r="Q3195">
        <v>35</v>
      </c>
      <c r="R3195">
        <v>725.21799999999996</v>
      </c>
      <c r="S3195">
        <v>2018</v>
      </c>
      <c r="T3195">
        <v>9</v>
      </c>
      <c r="U3195">
        <v>39</v>
      </c>
    </row>
    <row r="3196" spans="1:21" x14ac:dyDescent="0.3">
      <c r="A3196" s="5" t="s">
        <v>168</v>
      </c>
      <c r="B3196" s="5" t="s">
        <v>175</v>
      </c>
      <c r="C3196" s="5" t="s">
        <v>86</v>
      </c>
      <c r="D3196" s="5" t="s">
        <v>334</v>
      </c>
      <c r="E3196" s="5" t="s">
        <v>172</v>
      </c>
      <c r="F3196" s="6">
        <v>43368</v>
      </c>
      <c r="G3196" s="5" t="s">
        <v>148</v>
      </c>
      <c r="H3196" s="5" t="s">
        <v>173</v>
      </c>
      <c r="I3196">
        <v>43193</v>
      </c>
      <c r="J3196">
        <v>175</v>
      </c>
      <c r="K3196">
        <v>111</v>
      </c>
      <c r="L3196">
        <v>1</v>
      </c>
      <c r="M3196">
        <v>3885</v>
      </c>
      <c r="N3196">
        <v>0</v>
      </c>
      <c r="O3196">
        <v>0</v>
      </c>
      <c r="P3196">
        <v>111</v>
      </c>
      <c r="Q3196">
        <v>35</v>
      </c>
      <c r="R3196">
        <v>3885</v>
      </c>
      <c r="S3196">
        <v>2018</v>
      </c>
      <c r="T3196">
        <v>9</v>
      </c>
      <c r="U3196">
        <v>39</v>
      </c>
    </row>
    <row r="3197" spans="1:21" x14ac:dyDescent="0.3">
      <c r="A3197" s="5" t="s">
        <v>168</v>
      </c>
      <c r="B3197" s="5" t="s">
        <v>175</v>
      </c>
      <c r="C3197" s="5" t="s">
        <v>87</v>
      </c>
      <c r="D3197" s="5" t="s">
        <v>335</v>
      </c>
      <c r="E3197" s="5" t="s">
        <v>172</v>
      </c>
      <c r="F3197" s="6">
        <v>43368</v>
      </c>
      <c r="G3197" s="5" t="s">
        <v>148</v>
      </c>
      <c r="H3197" s="5" t="s">
        <v>263</v>
      </c>
      <c r="I3197">
        <v>43200</v>
      </c>
      <c r="J3197">
        <v>168</v>
      </c>
      <c r="K3197">
        <v>742.5</v>
      </c>
      <c r="L3197">
        <v>6</v>
      </c>
      <c r="M3197">
        <v>24502.5</v>
      </c>
      <c r="N3197">
        <v>15811.813</v>
      </c>
      <c r="O3197">
        <v>2635.3020000000001</v>
      </c>
      <c r="P3197">
        <v>123.75</v>
      </c>
      <c r="Q3197">
        <v>33</v>
      </c>
      <c r="R3197">
        <v>8690.6869999999999</v>
      </c>
      <c r="S3197">
        <v>2018</v>
      </c>
      <c r="T3197">
        <v>9</v>
      </c>
      <c r="U3197">
        <v>39</v>
      </c>
    </row>
    <row r="3198" spans="1:21" x14ac:dyDescent="0.3">
      <c r="A3198" s="5" t="s">
        <v>168</v>
      </c>
      <c r="B3198" s="5" t="s">
        <v>175</v>
      </c>
      <c r="C3198" s="5" t="s">
        <v>87</v>
      </c>
      <c r="D3198" s="5" t="s">
        <v>335</v>
      </c>
      <c r="E3198" s="5" t="s">
        <v>172</v>
      </c>
      <c r="F3198" s="6">
        <v>43368</v>
      </c>
      <c r="G3198" s="5" t="s">
        <v>148</v>
      </c>
      <c r="H3198" s="5" t="s">
        <v>194</v>
      </c>
      <c r="I3198">
        <v>43200</v>
      </c>
      <c r="J3198">
        <v>168</v>
      </c>
      <c r="K3198">
        <v>226</v>
      </c>
      <c r="L3198">
        <v>2</v>
      </c>
      <c r="M3198">
        <v>7458</v>
      </c>
      <c r="N3198">
        <v>5270.6040000000003</v>
      </c>
      <c r="O3198">
        <v>2635.3020000000001</v>
      </c>
      <c r="P3198">
        <v>113</v>
      </c>
      <c r="Q3198">
        <v>33</v>
      </c>
      <c r="R3198">
        <v>2187.3960000000002</v>
      </c>
      <c r="S3198">
        <v>2018</v>
      </c>
      <c r="T3198">
        <v>9</v>
      </c>
      <c r="U3198">
        <v>39</v>
      </c>
    </row>
    <row r="3199" spans="1:21" x14ac:dyDescent="0.3">
      <c r="A3199" s="5" t="s">
        <v>168</v>
      </c>
      <c r="B3199" s="5" t="s">
        <v>206</v>
      </c>
      <c r="C3199" s="5" t="s">
        <v>112</v>
      </c>
      <c r="D3199" s="5" t="s">
        <v>293</v>
      </c>
      <c r="E3199" s="5" t="s">
        <v>172</v>
      </c>
      <c r="F3199" s="6">
        <v>43368</v>
      </c>
      <c r="G3199" s="5" t="s">
        <v>148</v>
      </c>
      <c r="H3199" s="5" t="s">
        <v>173</v>
      </c>
      <c r="I3199">
        <v>43181</v>
      </c>
      <c r="J3199">
        <v>187</v>
      </c>
      <c r="K3199">
        <v>144.4</v>
      </c>
      <c r="L3199">
        <v>1</v>
      </c>
      <c r="M3199">
        <v>5054</v>
      </c>
      <c r="N3199">
        <v>2482.8110000000001</v>
      </c>
      <c r="O3199">
        <v>2482.8110000000001</v>
      </c>
      <c r="P3199">
        <v>144.4</v>
      </c>
      <c r="Q3199">
        <v>35</v>
      </c>
      <c r="R3199">
        <v>2571.1889999999999</v>
      </c>
      <c r="S3199">
        <v>2018</v>
      </c>
      <c r="T3199">
        <v>9</v>
      </c>
      <c r="U3199">
        <v>39</v>
      </c>
    </row>
    <row r="3200" spans="1:21" x14ac:dyDescent="0.3">
      <c r="A3200" s="5" t="s">
        <v>168</v>
      </c>
      <c r="B3200" s="5" t="s">
        <v>206</v>
      </c>
      <c r="C3200" s="5" t="s">
        <v>112</v>
      </c>
      <c r="D3200" s="5" t="s">
        <v>293</v>
      </c>
      <c r="E3200" s="5" t="s">
        <v>172</v>
      </c>
      <c r="F3200" s="6">
        <v>43368</v>
      </c>
      <c r="G3200" s="5" t="s">
        <v>148</v>
      </c>
      <c r="H3200" s="5" t="s">
        <v>178</v>
      </c>
      <c r="I3200">
        <v>43181</v>
      </c>
      <c r="J3200">
        <v>187</v>
      </c>
      <c r="K3200">
        <v>437.6</v>
      </c>
      <c r="L3200">
        <v>4</v>
      </c>
      <c r="M3200">
        <v>14440.8</v>
      </c>
      <c r="N3200">
        <v>9931.2450000000008</v>
      </c>
      <c r="O3200">
        <v>2482.8110000000001</v>
      </c>
      <c r="P3200">
        <v>109.4</v>
      </c>
      <c r="Q3200">
        <v>33</v>
      </c>
      <c r="R3200">
        <v>4509.5550000000003</v>
      </c>
      <c r="S3200">
        <v>2018</v>
      </c>
      <c r="T3200">
        <v>9</v>
      </c>
      <c r="U3200">
        <v>39</v>
      </c>
    </row>
    <row r="3201" spans="1:21" x14ac:dyDescent="0.3">
      <c r="A3201" s="5" t="s">
        <v>168</v>
      </c>
      <c r="B3201" s="5" t="s">
        <v>206</v>
      </c>
      <c r="C3201" s="5" t="s">
        <v>112</v>
      </c>
      <c r="D3201" s="5" t="s">
        <v>293</v>
      </c>
      <c r="E3201" s="5" t="s">
        <v>172</v>
      </c>
      <c r="F3201" s="6">
        <v>43368</v>
      </c>
      <c r="G3201" s="5" t="s">
        <v>148</v>
      </c>
      <c r="H3201" s="5" t="s">
        <v>209</v>
      </c>
      <c r="I3201">
        <v>43181</v>
      </c>
      <c r="J3201">
        <v>187</v>
      </c>
      <c r="K3201">
        <v>325.60000000000002</v>
      </c>
      <c r="L3201">
        <v>3</v>
      </c>
      <c r="M3201">
        <v>10744.8</v>
      </c>
      <c r="N3201">
        <v>7448.4340000000002</v>
      </c>
      <c r="O3201">
        <v>2482.8110000000001</v>
      </c>
      <c r="P3201">
        <v>108.53333333333335</v>
      </c>
      <c r="Q3201">
        <v>33</v>
      </c>
      <c r="R3201">
        <v>3296.366</v>
      </c>
      <c r="S3201">
        <v>2018</v>
      </c>
      <c r="T3201">
        <v>9</v>
      </c>
      <c r="U3201">
        <v>39</v>
      </c>
    </row>
    <row r="3202" spans="1:21" x14ac:dyDescent="0.3">
      <c r="A3202" s="5" t="s">
        <v>168</v>
      </c>
      <c r="B3202" s="5" t="s">
        <v>206</v>
      </c>
      <c r="C3202" s="5" t="s">
        <v>113</v>
      </c>
      <c r="D3202" s="5" t="s">
        <v>332</v>
      </c>
      <c r="E3202" s="5" t="s">
        <v>172</v>
      </c>
      <c r="F3202" s="6">
        <v>43368</v>
      </c>
      <c r="G3202" s="5" t="s">
        <v>148</v>
      </c>
      <c r="H3202" s="5" t="s">
        <v>198</v>
      </c>
      <c r="I3202">
        <v>43188</v>
      </c>
      <c r="J3202">
        <v>180</v>
      </c>
      <c r="K3202">
        <v>360.4</v>
      </c>
      <c r="L3202">
        <v>3</v>
      </c>
      <c r="M3202">
        <v>11893.2</v>
      </c>
      <c r="N3202">
        <v>9065.7929999999997</v>
      </c>
      <c r="O3202">
        <v>3021.931</v>
      </c>
      <c r="P3202">
        <v>120.13333333333333</v>
      </c>
      <c r="Q3202">
        <v>33</v>
      </c>
      <c r="R3202">
        <v>2827.4070000000002</v>
      </c>
      <c r="S3202">
        <v>2018</v>
      </c>
      <c r="T3202">
        <v>9</v>
      </c>
      <c r="U3202">
        <v>39</v>
      </c>
    </row>
    <row r="3203" spans="1:21" x14ac:dyDescent="0.3">
      <c r="A3203" s="5" t="s">
        <v>168</v>
      </c>
      <c r="B3203" s="5" t="s">
        <v>206</v>
      </c>
      <c r="C3203" s="5" t="s">
        <v>113</v>
      </c>
      <c r="D3203" s="5" t="s">
        <v>332</v>
      </c>
      <c r="E3203" s="5" t="s">
        <v>172</v>
      </c>
      <c r="F3203" s="6">
        <v>43368</v>
      </c>
      <c r="G3203" s="5" t="s">
        <v>148</v>
      </c>
      <c r="H3203" s="5" t="s">
        <v>197</v>
      </c>
      <c r="I3203">
        <v>43188</v>
      </c>
      <c r="J3203">
        <v>180</v>
      </c>
      <c r="K3203">
        <v>783.6</v>
      </c>
      <c r="L3203">
        <v>6</v>
      </c>
      <c r="M3203">
        <v>25858.799999999999</v>
      </c>
      <c r="N3203">
        <v>18131.585999999999</v>
      </c>
      <c r="O3203">
        <v>3021.931</v>
      </c>
      <c r="P3203">
        <v>130.6</v>
      </c>
      <c r="Q3203">
        <v>33</v>
      </c>
      <c r="R3203">
        <v>7727.2139999999999</v>
      </c>
      <c r="S3203">
        <v>2018</v>
      </c>
      <c r="T3203">
        <v>9</v>
      </c>
      <c r="U3203">
        <v>39</v>
      </c>
    </row>
    <row r="3204" spans="1:21" x14ac:dyDescent="0.3">
      <c r="A3204" s="5" t="s">
        <v>168</v>
      </c>
      <c r="B3204" s="5" t="s">
        <v>206</v>
      </c>
      <c r="C3204" s="5" t="s">
        <v>113</v>
      </c>
      <c r="D3204" s="5" t="s">
        <v>332</v>
      </c>
      <c r="E3204" s="5" t="s">
        <v>172</v>
      </c>
      <c r="F3204" s="6">
        <v>43368</v>
      </c>
      <c r="G3204" s="5" t="s">
        <v>148</v>
      </c>
      <c r="H3204" s="5" t="s">
        <v>208</v>
      </c>
      <c r="I3204">
        <v>43188</v>
      </c>
      <c r="J3204">
        <v>180</v>
      </c>
      <c r="K3204">
        <v>111.8</v>
      </c>
      <c r="L3204">
        <v>1</v>
      </c>
      <c r="M3204">
        <v>3689.4</v>
      </c>
      <c r="N3204">
        <v>3021.931</v>
      </c>
      <c r="O3204">
        <v>3021.931</v>
      </c>
      <c r="P3204">
        <v>111.8</v>
      </c>
      <c r="Q3204">
        <v>33</v>
      </c>
      <c r="R3204">
        <v>667.46900000000005</v>
      </c>
      <c r="S3204">
        <v>2018</v>
      </c>
      <c r="T3204">
        <v>9</v>
      </c>
      <c r="U3204">
        <v>39</v>
      </c>
    </row>
    <row r="3205" spans="1:21" x14ac:dyDescent="0.3">
      <c r="A3205" s="5" t="s">
        <v>168</v>
      </c>
      <c r="B3205" s="5" t="s">
        <v>206</v>
      </c>
      <c r="C3205" s="5" t="s">
        <v>113</v>
      </c>
      <c r="D3205" s="5" t="s">
        <v>332</v>
      </c>
      <c r="E3205" s="5" t="s">
        <v>172</v>
      </c>
      <c r="F3205" s="6">
        <v>43368</v>
      </c>
      <c r="G3205" s="5" t="s">
        <v>148</v>
      </c>
      <c r="H3205" s="5" t="s">
        <v>235</v>
      </c>
      <c r="I3205">
        <v>43188</v>
      </c>
      <c r="J3205">
        <v>180</v>
      </c>
      <c r="K3205">
        <v>84.8</v>
      </c>
      <c r="L3205">
        <v>1</v>
      </c>
      <c r="M3205">
        <v>2798.4</v>
      </c>
      <c r="N3205">
        <v>3021.931</v>
      </c>
      <c r="O3205">
        <v>3021.931</v>
      </c>
      <c r="P3205">
        <v>84.8</v>
      </c>
      <c r="Q3205">
        <v>33</v>
      </c>
      <c r="R3205">
        <v>-223.53100000000001</v>
      </c>
      <c r="S3205">
        <v>2018</v>
      </c>
      <c r="T3205">
        <v>9</v>
      </c>
      <c r="U3205">
        <v>39</v>
      </c>
    </row>
    <row r="3206" spans="1:21" x14ac:dyDescent="0.3">
      <c r="A3206" s="5" t="s">
        <v>168</v>
      </c>
      <c r="B3206" s="5" t="s">
        <v>206</v>
      </c>
      <c r="C3206" s="5" t="s">
        <v>113</v>
      </c>
      <c r="D3206" s="5" t="s">
        <v>332</v>
      </c>
      <c r="E3206" s="5" t="s">
        <v>172</v>
      </c>
      <c r="F3206" s="6">
        <v>43368</v>
      </c>
      <c r="G3206" s="5" t="s">
        <v>148</v>
      </c>
      <c r="H3206" s="5" t="s">
        <v>311</v>
      </c>
      <c r="I3206">
        <v>43188</v>
      </c>
      <c r="J3206">
        <v>180</v>
      </c>
      <c r="K3206">
        <v>237.4</v>
      </c>
      <c r="L3206">
        <v>2</v>
      </c>
      <c r="M3206">
        <v>7834.2</v>
      </c>
      <c r="N3206">
        <v>6043.8620000000001</v>
      </c>
      <c r="O3206">
        <v>3021.931</v>
      </c>
      <c r="P3206">
        <v>118.7</v>
      </c>
      <c r="Q3206">
        <v>33</v>
      </c>
      <c r="R3206">
        <v>1790.338</v>
      </c>
      <c r="S3206">
        <v>2018</v>
      </c>
      <c r="T3206">
        <v>9</v>
      </c>
      <c r="U3206">
        <v>39</v>
      </c>
    </row>
    <row r="3207" spans="1:21" x14ac:dyDescent="0.3">
      <c r="A3207" s="5" t="s">
        <v>168</v>
      </c>
      <c r="B3207" s="5" t="s">
        <v>206</v>
      </c>
      <c r="C3207" s="5" t="s">
        <v>113</v>
      </c>
      <c r="D3207" s="5" t="s">
        <v>332</v>
      </c>
      <c r="E3207" s="5" t="s">
        <v>172</v>
      </c>
      <c r="F3207" s="6">
        <v>43368</v>
      </c>
      <c r="G3207" s="5" t="s">
        <v>148</v>
      </c>
      <c r="H3207" s="5" t="s">
        <v>240</v>
      </c>
      <c r="I3207">
        <v>43188</v>
      </c>
      <c r="J3207">
        <v>180</v>
      </c>
      <c r="K3207">
        <v>602</v>
      </c>
      <c r="L3207">
        <v>5</v>
      </c>
      <c r="M3207">
        <v>19866</v>
      </c>
      <c r="N3207">
        <v>15109.655000000001</v>
      </c>
      <c r="O3207">
        <v>3021.931</v>
      </c>
      <c r="P3207">
        <v>120.4</v>
      </c>
      <c r="Q3207">
        <v>33</v>
      </c>
      <c r="R3207">
        <v>4756.3450000000003</v>
      </c>
      <c r="S3207">
        <v>2018</v>
      </c>
      <c r="T3207">
        <v>9</v>
      </c>
      <c r="U3207">
        <v>39</v>
      </c>
    </row>
    <row r="3208" spans="1:21" x14ac:dyDescent="0.3">
      <c r="A3208" s="5" t="s">
        <v>168</v>
      </c>
      <c r="B3208" s="5" t="s">
        <v>206</v>
      </c>
      <c r="C3208" s="5" t="s">
        <v>113</v>
      </c>
      <c r="D3208" s="5" t="s">
        <v>332</v>
      </c>
      <c r="E3208" s="5" t="s">
        <v>172</v>
      </c>
      <c r="F3208" s="6">
        <v>43368</v>
      </c>
      <c r="G3208" s="5" t="s">
        <v>148</v>
      </c>
      <c r="H3208" s="5" t="s">
        <v>173</v>
      </c>
      <c r="I3208">
        <v>43188</v>
      </c>
      <c r="J3208">
        <v>180</v>
      </c>
      <c r="K3208">
        <v>1730</v>
      </c>
      <c r="L3208">
        <v>14</v>
      </c>
      <c r="M3208">
        <v>60550</v>
      </c>
      <c r="N3208">
        <v>42307.033000000003</v>
      </c>
      <c r="O3208">
        <v>3021.931</v>
      </c>
      <c r="P3208">
        <v>123.57142857142857</v>
      </c>
      <c r="Q3208">
        <v>35</v>
      </c>
      <c r="R3208">
        <v>18242.967000000001</v>
      </c>
      <c r="S3208">
        <v>2018</v>
      </c>
      <c r="T3208">
        <v>9</v>
      </c>
      <c r="U3208">
        <v>39</v>
      </c>
    </row>
    <row r="3209" spans="1:21" x14ac:dyDescent="0.3">
      <c r="A3209" s="5" t="s">
        <v>168</v>
      </c>
      <c r="B3209" s="5" t="s">
        <v>206</v>
      </c>
      <c r="C3209" s="5" t="s">
        <v>114</v>
      </c>
      <c r="D3209" s="5" t="s">
        <v>299</v>
      </c>
      <c r="E3209" s="5" t="s">
        <v>172</v>
      </c>
      <c r="F3209" s="6">
        <v>43370</v>
      </c>
      <c r="G3209" s="5" t="s">
        <v>148</v>
      </c>
      <c r="H3209" s="5" t="s">
        <v>201</v>
      </c>
      <c r="I3209">
        <v>43194</v>
      </c>
      <c r="J3209">
        <v>176</v>
      </c>
      <c r="K3209">
        <v>218</v>
      </c>
      <c r="L3209">
        <v>2</v>
      </c>
      <c r="M3209">
        <v>7194</v>
      </c>
      <c r="N3209">
        <v>5533.3379999999997</v>
      </c>
      <c r="O3209">
        <v>2766.6689999999999</v>
      </c>
      <c r="P3209">
        <v>109</v>
      </c>
      <c r="Q3209">
        <v>33</v>
      </c>
      <c r="R3209">
        <v>1660.662</v>
      </c>
      <c r="S3209">
        <v>2018</v>
      </c>
      <c r="T3209">
        <v>9</v>
      </c>
      <c r="U3209">
        <v>39</v>
      </c>
    </row>
    <row r="3210" spans="1:21" x14ac:dyDescent="0.3">
      <c r="A3210" s="5" t="s">
        <v>168</v>
      </c>
      <c r="B3210" s="5" t="s">
        <v>206</v>
      </c>
      <c r="C3210" s="5" t="s">
        <v>114</v>
      </c>
      <c r="D3210" s="5" t="s">
        <v>299</v>
      </c>
      <c r="E3210" s="5" t="s">
        <v>172</v>
      </c>
      <c r="F3210" s="6">
        <v>43370</v>
      </c>
      <c r="G3210" s="5" t="s">
        <v>148</v>
      </c>
      <c r="H3210" s="5" t="s">
        <v>204</v>
      </c>
      <c r="I3210">
        <v>43194</v>
      </c>
      <c r="J3210">
        <v>176</v>
      </c>
      <c r="K3210">
        <v>466</v>
      </c>
      <c r="L3210">
        <v>4</v>
      </c>
      <c r="M3210">
        <v>15378</v>
      </c>
      <c r="N3210">
        <v>11066.674999999999</v>
      </c>
      <c r="O3210">
        <v>2766.6689999999999</v>
      </c>
      <c r="P3210">
        <v>116.5</v>
      </c>
      <c r="Q3210">
        <v>33</v>
      </c>
      <c r="R3210">
        <v>4311.3249999999998</v>
      </c>
      <c r="S3210">
        <v>2018</v>
      </c>
      <c r="T3210">
        <v>9</v>
      </c>
      <c r="U3210">
        <v>39</v>
      </c>
    </row>
    <row r="3211" spans="1:21" x14ac:dyDescent="0.3">
      <c r="A3211" s="5" t="s">
        <v>168</v>
      </c>
      <c r="B3211" s="5" t="s">
        <v>206</v>
      </c>
      <c r="C3211" s="5" t="s">
        <v>114</v>
      </c>
      <c r="D3211" s="5" t="s">
        <v>299</v>
      </c>
      <c r="E3211" s="5" t="s">
        <v>172</v>
      </c>
      <c r="F3211" s="6">
        <v>43370</v>
      </c>
      <c r="G3211" s="5" t="s">
        <v>148</v>
      </c>
      <c r="H3211" s="5" t="s">
        <v>217</v>
      </c>
      <c r="I3211">
        <v>43194</v>
      </c>
      <c r="J3211">
        <v>176</v>
      </c>
      <c r="K3211">
        <v>645</v>
      </c>
      <c r="L3211">
        <v>6</v>
      </c>
      <c r="M3211">
        <v>21285</v>
      </c>
      <c r="N3211">
        <v>16600.012999999999</v>
      </c>
      <c r="O3211">
        <v>2766.6689999999999</v>
      </c>
      <c r="P3211">
        <v>107.5</v>
      </c>
      <c r="Q3211">
        <v>33</v>
      </c>
      <c r="R3211">
        <v>4684.9870000000001</v>
      </c>
      <c r="S3211">
        <v>2018</v>
      </c>
      <c r="T3211">
        <v>9</v>
      </c>
      <c r="U3211">
        <v>39</v>
      </c>
    </row>
    <row r="3212" spans="1:21" x14ac:dyDescent="0.3">
      <c r="A3212" s="5" t="s">
        <v>168</v>
      </c>
      <c r="B3212" s="5" t="s">
        <v>206</v>
      </c>
      <c r="C3212" s="5" t="s">
        <v>114</v>
      </c>
      <c r="D3212" s="5" t="s">
        <v>299</v>
      </c>
      <c r="E3212" s="5" t="s">
        <v>172</v>
      </c>
      <c r="F3212" s="6">
        <v>43370</v>
      </c>
      <c r="G3212" s="5" t="s">
        <v>148</v>
      </c>
      <c r="H3212" s="5" t="s">
        <v>184</v>
      </c>
      <c r="I3212">
        <v>43194</v>
      </c>
      <c r="J3212">
        <v>176</v>
      </c>
      <c r="K3212">
        <v>1779</v>
      </c>
      <c r="L3212">
        <v>15</v>
      </c>
      <c r="M3212">
        <v>57817.5</v>
      </c>
      <c r="N3212">
        <v>41500.031999999999</v>
      </c>
      <c r="O3212">
        <v>2766.6689999999999</v>
      </c>
      <c r="P3212">
        <v>118.6</v>
      </c>
      <c r="Q3212">
        <v>32.5</v>
      </c>
      <c r="R3212">
        <v>16317.468000000001</v>
      </c>
      <c r="S3212">
        <v>2018</v>
      </c>
      <c r="T3212">
        <v>9</v>
      </c>
      <c r="U3212">
        <v>39</v>
      </c>
    </row>
    <row r="3213" spans="1:21" x14ac:dyDescent="0.3">
      <c r="A3213" s="5" t="s">
        <v>168</v>
      </c>
      <c r="B3213" s="5" t="s">
        <v>206</v>
      </c>
      <c r="C3213" s="5" t="s">
        <v>114</v>
      </c>
      <c r="D3213" s="5" t="s">
        <v>299</v>
      </c>
      <c r="E3213" s="5" t="s">
        <v>172</v>
      </c>
      <c r="F3213" s="6">
        <v>43370</v>
      </c>
      <c r="G3213" s="5" t="s">
        <v>148</v>
      </c>
      <c r="H3213" s="5" t="s">
        <v>203</v>
      </c>
      <c r="I3213">
        <v>43194</v>
      </c>
      <c r="J3213">
        <v>176</v>
      </c>
      <c r="K3213">
        <v>112</v>
      </c>
      <c r="L3213">
        <v>1</v>
      </c>
      <c r="M3213">
        <v>3696</v>
      </c>
      <c r="N3213">
        <v>2766.6689999999999</v>
      </c>
      <c r="O3213">
        <v>2766.6689999999999</v>
      </c>
      <c r="P3213">
        <v>112</v>
      </c>
      <c r="Q3213">
        <v>33</v>
      </c>
      <c r="R3213">
        <v>929.33100000000002</v>
      </c>
      <c r="S3213">
        <v>2018</v>
      </c>
      <c r="T3213">
        <v>9</v>
      </c>
      <c r="U3213">
        <v>39</v>
      </c>
    </row>
    <row r="3214" spans="1:21" x14ac:dyDescent="0.3">
      <c r="A3214" s="5" t="s">
        <v>168</v>
      </c>
      <c r="B3214" s="5" t="s">
        <v>206</v>
      </c>
      <c r="C3214" s="5" t="s">
        <v>114</v>
      </c>
      <c r="D3214" s="5" t="s">
        <v>299</v>
      </c>
      <c r="E3214" s="5" t="s">
        <v>172</v>
      </c>
      <c r="F3214" s="6">
        <v>43370</v>
      </c>
      <c r="G3214" s="5" t="s">
        <v>148</v>
      </c>
      <c r="H3214" s="5" t="s">
        <v>237</v>
      </c>
      <c r="I3214">
        <v>43194</v>
      </c>
      <c r="J3214">
        <v>176</v>
      </c>
      <c r="K3214">
        <v>106</v>
      </c>
      <c r="L3214">
        <v>1</v>
      </c>
      <c r="M3214">
        <v>3498</v>
      </c>
      <c r="N3214">
        <v>2766.6689999999999</v>
      </c>
      <c r="O3214">
        <v>2766.6689999999999</v>
      </c>
      <c r="P3214">
        <v>106</v>
      </c>
      <c r="Q3214">
        <v>33</v>
      </c>
      <c r="R3214">
        <v>731.33100000000002</v>
      </c>
      <c r="S3214">
        <v>2018</v>
      </c>
      <c r="T3214">
        <v>9</v>
      </c>
      <c r="U3214">
        <v>39</v>
      </c>
    </row>
    <row r="3215" spans="1:21" x14ac:dyDescent="0.3">
      <c r="A3215" s="5" t="s">
        <v>168</v>
      </c>
      <c r="B3215" s="5" t="s">
        <v>206</v>
      </c>
      <c r="C3215" s="5" t="s">
        <v>114</v>
      </c>
      <c r="D3215" s="5" t="s">
        <v>299</v>
      </c>
      <c r="E3215" s="5" t="s">
        <v>172</v>
      </c>
      <c r="F3215" s="6">
        <v>43370</v>
      </c>
      <c r="G3215" s="5" t="s">
        <v>148</v>
      </c>
      <c r="H3215" s="5" t="s">
        <v>230</v>
      </c>
      <c r="I3215">
        <v>43194</v>
      </c>
      <c r="J3215">
        <v>176</v>
      </c>
      <c r="K3215">
        <v>1774</v>
      </c>
      <c r="L3215">
        <v>15</v>
      </c>
      <c r="M3215">
        <v>57655</v>
      </c>
      <c r="N3215">
        <v>41500.031999999999</v>
      </c>
      <c r="O3215">
        <v>2766.6689999999999</v>
      </c>
      <c r="P3215">
        <v>118.26666666666667</v>
      </c>
      <c r="Q3215">
        <v>32.5</v>
      </c>
      <c r="R3215">
        <v>16154.968000000001</v>
      </c>
      <c r="S3215">
        <v>2018</v>
      </c>
      <c r="T3215">
        <v>9</v>
      </c>
      <c r="U3215">
        <v>39</v>
      </c>
    </row>
    <row r="3216" spans="1:21" x14ac:dyDescent="0.3">
      <c r="A3216" s="5" t="s">
        <v>168</v>
      </c>
      <c r="B3216" s="5" t="s">
        <v>206</v>
      </c>
      <c r="C3216" s="5" t="s">
        <v>114</v>
      </c>
      <c r="D3216" s="5" t="s">
        <v>299</v>
      </c>
      <c r="E3216" s="5" t="s">
        <v>172</v>
      </c>
      <c r="F3216" s="6">
        <v>43370</v>
      </c>
      <c r="G3216" s="5" t="s">
        <v>148</v>
      </c>
      <c r="H3216" s="5" t="s">
        <v>205</v>
      </c>
      <c r="I3216">
        <v>43194</v>
      </c>
      <c r="J3216">
        <v>176</v>
      </c>
      <c r="K3216">
        <v>214</v>
      </c>
      <c r="L3216">
        <v>2</v>
      </c>
      <c r="M3216">
        <v>7062</v>
      </c>
      <c r="N3216">
        <v>5533.3379999999997</v>
      </c>
      <c r="O3216">
        <v>2766.6689999999999</v>
      </c>
      <c r="P3216">
        <v>107</v>
      </c>
      <c r="Q3216">
        <v>33</v>
      </c>
      <c r="R3216">
        <v>1528.662</v>
      </c>
      <c r="S3216">
        <v>2018</v>
      </c>
      <c r="T3216">
        <v>9</v>
      </c>
      <c r="U3216">
        <v>39</v>
      </c>
    </row>
    <row r="3217" spans="1:21" x14ac:dyDescent="0.3">
      <c r="A3217" s="5" t="s">
        <v>168</v>
      </c>
      <c r="B3217" s="5" t="s">
        <v>206</v>
      </c>
      <c r="C3217" s="5" t="s">
        <v>114</v>
      </c>
      <c r="D3217" s="5" t="s">
        <v>299</v>
      </c>
      <c r="E3217" s="5" t="s">
        <v>172</v>
      </c>
      <c r="F3217" s="6">
        <v>43370</v>
      </c>
      <c r="G3217" s="5" t="s">
        <v>148</v>
      </c>
      <c r="H3217" s="5" t="s">
        <v>216</v>
      </c>
      <c r="I3217">
        <v>43194</v>
      </c>
      <c r="J3217">
        <v>176</v>
      </c>
      <c r="K3217">
        <v>216</v>
      </c>
      <c r="L3217">
        <v>2</v>
      </c>
      <c r="M3217">
        <v>7128</v>
      </c>
      <c r="N3217">
        <v>5533.3379999999997</v>
      </c>
      <c r="O3217">
        <v>2766.6689999999999</v>
      </c>
      <c r="P3217">
        <v>108</v>
      </c>
      <c r="Q3217">
        <v>33</v>
      </c>
      <c r="R3217">
        <v>1594.662</v>
      </c>
      <c r="S3217">
        <v>2018</v>
      </c>
      <c r="T3217">
        <v>9</v>
      </c>
      <c r="U3217">
        <v>39</v>
      </c>
    </row>
    <row r="3218" spans="1:21" x14ac:dyDescent="0.3">
      <c r="A3218" s="5" t="s">
        <v>168</v>
      </c>
      <c r="B3218" s="5" t="s">
        <v>206</v>
      </c>
      <c r="C3218" s="5" t="s">
        <v>114</v>
      </c>
      <c r="D3218" s="5" t="s">
        <v>299</v>
      </c>
      <c r="E3218" s="5" t="s">
        <v>172</v>
      </c>
      <c r="F3218" s="6">
        <v>43370</v>
      </c>
      <c r="G3218" s="5" t="s">
        <v>148</v>
      </c>
      <c r="H3218" s="5" t="s">
        <v>222</v>
      </c>
      <c r="I3218">
        <v>43194</v>
      </c>
      <c r="J3218">
        <v>176</v>
      </c>
      <c r="K3218">
        <v>124</v>
      </c>
      <c r="L3218">
        <v>1</v>
      </c>
      <c r="M3218">
        <v>4092</v>
      </c>
      <c r="N3218">
        <v>2766.6689999999999</v>
      </c>
      <c r="O3218">
        <v>2766.6689999999999</v>
      </c>
      <c r="P3218">
        <v>124</v>
      </c>
      <c r="Q3218">
        <v>33</v>
      </c>
      <c r="R3218">
        <v>1325.3309999999999</v>
      </c>
      <c r="S3218">
        <v>2018</v>
      </c>
      <c r="T3218">
        <v>9</v>
      </c>
      <c r="U3218">
        <v>39</v>
      </c>
    </row>
    <row r="3219" spans="1:21" x14ac:dyDescent="0.3">
      <c r="A3219" s="5" t="s">
        <v>168</v>
      </c>
      <c r="B3219" s="5" t="s">
        <v>206</v>
      </c>
      <c r="C3219" s="5" t="s">
        <v>114</v>
      </c>
      <c r="D3219" s="5" t="s">
        <v>299</v>
      </c>
      <c r="E3219" s="5" t="s">
        <v>172</v>
      </c>
      <c r="F3219" s="6">
        <v>43370</v>
      </c>
      <c r="G3219" s="5" t="s">
        <v>148</v>
      </c>
      <c r="H3219" s="5" t="s">
        <v>181</v>
      </c>
      <c r="I3219">
        <v>43194</v>
      </c>
      <c r="J3219">
        <v>176</v>
      </c>
      <c r="K3219">
        <v>256</v>
      </c>
      <c r="L3219">
        <v>2</v>
      </c>
      <c r="M3219">
        <v>8448</v>
      </c>
      <c r="N3219">
        <v>5533.3379999999997</v>
      </c>
      <c r="O3219">
        <v>2766.6689999999999</v>
      </c>
      <c r="P3219">
        <v>128</v>
      </c>
      <c r="Q3219">
        <v>33</v>
      </c>
      <c r="R3219">
        <v>2914.6619999999998</v>
      </c>
      <c r="S3219">
        <v>2018</v>
      </c>
      <c r="T3219">
        <v>9</v>
      </c>
      <c r="U3219">
        <v>39</v>
      </c>
    </row>
    <row r="3220" spans="1:21" x14ac:dyDescent="0.3">
      <c r="A3220" s="5" t="s">
        <v>168</v>
      </c>
      <c r="B3220" s="5" t="s">
        <v>206</v>
      </c>
      <c r="C3220" s="5" t="s">
        <v>114</v>
      </c>
      <c r="D3220" s="5" t="s">
        <v>299</v>
      </c>
      <c r="E3220" s="5" t="s">
        <v>172</v>
      </c>
      <c r="F3220" s="6">
        <v>43370</v>
      </c>
      <c r="G3220" s="5" t="s">
        <v>148</v>
      </c>
      <c r="H3220" s="5" t="s">
        <v>246</v>
      </c>
      <c r="I3220">
        <v>43194</v>
      </c>
      <c r="J3220">
        <v>176</v>
      </c>
      <c r="K3220">
        <v>103</v>
      </c>
      <c r="L3220">
        <v>1</v>
      </c>
      <c r="M3220">
        <v>3399</v>
      </c>
      <c r="N3220">
        <v>2766.6689999999999</v>
      </c>
      <c r="O3220">
        <v>2766.6689999999999</v>
      </c>
      <c r="P3220">
        <v>103</v>
      </c>
      <c r="Q3220">
        <v>33</v>
      </c>
      <c r="R3220">
        <v>632.33100000000002</v>
      </c>
      <c r="S3220">
        <v>2018</v>
      </c>
      <c r="T3220">
        <v>9</v>
      </c>
      <c r="U3220">
        <v>39</v>
      </c>
    </row>
    <row r="3221" spans="1:21" x14ac:dyDescent="0.3">
      <c r="A3221" s="5" t="s">
        <v>168</v>
      </c>
      <c r="B3221" s="5" t="s">
        <v>206</v>
      </c>
      <c r="C3221" s="5" t="s">
        <v>114</v>
      </c>
      <c r="D3221" s="5" t="s">
        <v>299</v>
      </c>
      <c r="E3221" s="5" t="s">
        <v>172</v>
      </c>
      <c r="F3221" s="6">
        <v>43370</v>
      </c>
      <c r="G3221" s="5" t="s">
        <v>148</v>
      </c>
      <c r="H3221" s="5" t="s">
        <v>238</v>
      </c>
      <c r="I3221">
        <v>43194</v>
      </c>
      <c r="J3221">
        <v>176</v>
      </c>
      <c r="K3221">
        <v>354</v>
      </c>
      <c r="L3221">
        <v>3</v>
      </c>
      <c r="M3221">
        <v>11682</v>
      </c>
      <c r="N3221">
        <v>8300.0059999999994</v>
      </c>
      <c r="O3221">
        <v>2766.6689999999999</v>
      </c>
      <c r="P3221">
        <v>118</v>
      </c>
      <c r="Q3221">
        <v>33</v>
      </c>
      <c r="R3221">
        <v>3381.9940000000001</v>
      </c>
      <c r="S3221">
        <v>2018</v>
      </c>
      <c r="T3221">
        <v>9</v>
      </c>
      <c r="U3221">
        <v>39</v>
      </c>
    </row>
    <row r="3222" spans="1:21" x14ac:dyDescent="0.3">
      <c r="A3222" s="5" t="s">
        <v>168</v>
      </c>
      <c r="B3222" s="5" t="s">
        <v>206</v>
      </c>
      <c r="C3222" s="5" t="s">
        <v>114</v>
      </c>
      <c r="D3222" s="5" t="s">
        <v>299</v>
      </c>
      <c r="E3222" s="5" t="s">
        <v>172</v>
      </c>
      <c r="F3222" s="6">
        <v>43370</v>
      </c>
      <c r="G3222" s="5" t="s">
        <v>148</v>
      </c>
      <c r="H3222" s="5" t="s">
        <v>231</v>
      </c>
      <c r="I3222">
        <v>43194</v>
      </c>
      <c r="J3222">
        <v>176</v>
      </c>
      <c r="K3222">
        <v>104</v>
      </c>
      <c r="L3222">
        <v>1</v>
      </c>
      <c r="M3222">
        <v>3432</v>
      </c>
      <c r="N3222">
        <v>2766.6689999999999</v>
      </c>
      <c r="O3222">
        <v>2766.6689999999999</v>
      </c>
      <c r="P3222">
        <v>104</v>
      </c>
      <c r="Q3222">
        <v>33</v>
      </c>
      <c r="R3222">
        <v>665.33100000000002</v>
      </c>
      <c r="S3222">
        <v>2018</v>
      </c>
      <c r="T3222">
        <v>9</v>
      </c>
      <c r="U3222">
        <v>39</v>
      </c>
    </row>
    <row r="3223" spans="1:21" x14ac:dyDescent="0.3">
      <c r="A3223" s="5" t="s">
        <v>168</v>
      </c>
      <c r="B3223" s="5" t="s">
        <v>206</v>
      </c>
      <c r="C3223" s="5" t="s">
        <v>114</v>
      </c>
      <c r="D3223" s="5" t="s">
        <v>299</v>
      </c>
      <c r="E3223" s="5" t="s">
        <v>172</v>
      </c>
      <c r="F3223" s="6">
        <v>43370</v>
      </c>
      <c r="G3223" s="5" t="s">
        <v>148</v>
      </c>
      <c r="H3223" s="5" t="s">
        <v>321</v>
      </c>
      <c r="I3223">
        <v>43194</v>
      </c>
      <c r="J3223">
        <v>176</v>
      </c>
      <c r="K3223">
        <v>360</v>
      </c>
      <c r="L3223">
        <v>3</v>
      </c>
      <c r="M3223">
        <v>11700</v>
      </c>
      <c r="N3223">
        <v>8300.0059999999994</v>
      </c>
      <c r="O3223">
        <v>2766.6689999999999</v>
      </c>
      <c r="P3223">
        <v>120</v>
      </c>
      <c r="Q3223">
        <v>32.5</v>
      </c>
      <c r="R3223">
        <v>3399.9940000000001</v>
      </c>
      <c r="S3223">
        <v>2018</v>
      </c>
      <c r="T3223">
        <v>9</v>
      </c>
      <c r="U3223">
        <v>39</v>
      </c>
    </row>
    <row r="3224" spans="1:21" x14ac:dyDescent="0.3">
      <c r="A3224" s="5" t="s">
        <v>168</v>
      </c>
      <c r="B3224" s="5" t="s">
        <v>206</v>
      </c>
      <c r="C3224" s="5" t="s">
        <v>114</v>
      </c>
      <c r="D3224" s="5" t="s">
        <v>299</v>
      </c>
      <c r="E3224" s="5" t="s">
        <v>172</v>
      </c>
      <c r="F3224" s="6">
        <v>43370</v>
      </c>
      <c r="G3224" s="5" t="s">
        <v>148</v>
      </c>
      <c r="H3224" s="5" t="s">
        <v>269</v>
      </c>
      <c r="I3224">
        <v>43194</v>
      </c>
      <c r="J3224">
        <v>176</v>
      </c>
      <c r="K3224">
        <v>556</v>
      </c>
      <c r="L3224">
        <v>5</v>
      </c>
      <c r="M3224">
        <v>18070</v>
      </c>
      <c r="N3224">
        <v>13833.343999999999</v>
      </c>
      <c r="O3224">
        <v>2766.6689999999999</v>
      </c>
      <c r="P3224">
        <v>111.2</v>
      </c>
      <c r="Q3224">
        <v>32.5</v>
      </c>
      <c r="R3224">
        <v>4236.6559999999999</v>
      </c>
      <c r="S3224">
        <v>2018</v>
      </c>
      <c r="T3224">
        <v>9</v>
      </c>
      <c r="U3224">
        <v>39</v>
      </c>
    </row>
    <row r="3225" spans="1:21" x14ac:dyDescent="0.3">
      <c r="A3225" s="5" t="s">
        <v>168</v>
      </c>
      <c r="B3225" s="5" t="s">
        <v>206</v>
      </c>
      <c r="C3225" s="5" t="s">
        <v>114</v>
      </c>
      <c r="D3225" s="5" t="s">
        <v>299</v>
      </c>
      <c r="E3225" s="5" t="s">
        <v>172</v>
      </c>
      <c r="F3225" s="6">
        <v>43370</v>
      </c>
      <c r="G3225" s="5" t="s">
        <v>148</v>
      </c>
      <c r="H3225" s="5" t="s">
        <v>185</v>
      </c>
      <c r="I3225">
        <v>43194</v>
      </c>
      <c r="J3225">
        <v>176</v>
      </c>
      <c r="K3225">
        <v>252</v>
      </c>
      <c r="L3225">
        <v>2</v>
      </c>
      <c r="M3225">
        <v>8316</v>
      </c>
      <c r="N3225">
        <v>5533.3379999999997</v>
      </c>
      <c r="O3225">
        <v>2766.6689999999999</v>
      </c>
      <c r="P3225">
        <v>126</v>
      </c>
      <c r="Q3225">
        <v>33</v>
      </c>
      <c r="R3225">
        <v>2782.6619999999998</v>
      </c>
      <c r="S3225">
        <v>2018</v>
      </c>
      <c r="T3225">
        <v>9</v>
      </c>
      <c r="U3225">
        <v>39</v>
      </c>
    </row>
    <row r="3226" spans="1:21" x14ac:dyDescent="0.3">
      <c r="A3226" s="5" t="s">
        <v>168</v>
      </c>
      <c r="B3226" s="5" t="s">
        <v>206</v>
      </c>
      <c r="C3226" s="5" t="s">
        <v>114</v>
      </c>
      <c r="D3226" s="5" t="s">
        <v>299</v>
      </c>
      <c r="E3226" s="5" t="s">
        <v>172</v>
      </c>
      <c r="F3226" s="6">
        <v>43370</v>
      </c>
      <c r="G3226" s="5" t="s">
        <v>148</v>
      </c>
      <c r="H3226" s="5" t="s">
        <v>284</v>
      </c>
      <c r="I3226">
        <v>43194</v>
      </c>
      <c r="J3226">
        <v>176</v>
      </c>
      <c r="K3226">
        <v>110</v>
      </c>
      <c r="L3226">
        <v>1</v>
      </c>
      <c r="M3226">
        <v>3630</v>
      </c>
      <c r="N3226">
        <v>2766.6689999999999</v>
      </c>
      <c r="O3226">
        <v>2766.6689999999999</v>
      </c>
      <c r="P3226">
        <v>110</v>
      </c>
      <c r="Q3226">
        <v>33</v>
      </c>
      <c r="R3226">
        <v>863.33100000000002</v>
      </c>
      <c r="S3226">
        <v>2018</v>
      </c>
      <c r="T3226">
        <v>9</v>
      </c>
      <c r="U3226">
        <v>39</v>
      </c>
    </row>
    <row r="3227" spans="1:21" x14ac:dyDescent="0.3">
      <c r="A3227" s="5" t="s">
        <v>168</v>
      </c>
      <c r="B3227" s="5" t="s">
        <v>206</v>
      </c>
      <c r="C3227" s="5" t="s">
        <v>114</v>
      </c>
      <c r="D3227" s="5" t="s">
        <v>299</v>
      </c>
      <c r="E3227" s="5" t="s">
        <v>172</v>
      </c>
      <c r="F3227" s="6">
        <v>43370</v>
      </c>
      <c r="G3227" s="5" t="s">
        <v>148</v>
      </c>
      <c r="H3227" s="5" t="s">
        <v>225</v>
      </c>
      <c r="I3227">
        <v>43194</v>
      </c>
      <c r="J3227">
        <v>176</v>
      </c>
      <c r="K3227">
        <v>326</v>
      </c>
      <c r="L3227">
        <v>3</v>
      </c>
      <c r="M3227">
        <v>10595</v>
      </c>
      <c r="N3227">
        <v>8300.0059999999994</v>
      </c>
      <c r="O3227">
        <v>2766.6689999999999</v>
      </c>
      <c r="P3227">
        <v>108.66666666666667</v>
      </c>
      <c r="Q3227">
        <v>32.5</v>
      </c>
      <c r="R3227">
        <v>2294.9940000000001</v>
      </c>
      <c r="S3227">
        <v>2018</v>
      </c>
      <c r="T3227">
        <v>9</v>
      </c>
      <c r="U3227">
        <v>39</v>
      </c>
    </row>
    <row r="3228" spans="1:21" x14ac:dyDescent="0.3">
      <c r="A3228" s="5" t="s">
        <v>168</v>
      </c>
      <c r="B3228" s="5" t="s">
        <v>175</v>
      </c>
      <c r="C3228" s="5" t="s">
        <v>84</v>
      </c>
      <c r="D3228" s="5" t="s">
        <v>336</v>
      </c>
      <c r="E3228" s="5" t="s">
        <v>172</v>
      </c>
      <c r="F3228" s="6">
        <v>43371</v>
      </c>
      <c r="G3228" s="5" t="s">
        <v>148</v>
      </c>
      <c r="H3228" s="5" t="s">
        <v>173</v>
      </c>
      <c r="I3228">
        <v>43208</v>
      </c>
      <c r="J3228">
        <v>163</v>
      </c>
      <c r="K3228">
        <v>120.5</v>
      </c>
      <c r="L3228">
        <v>2</v>
      </c>
      <c r="M3228">
        <v>4217.5</v>
      </c>
      <c r="N3228">
        <v>4511.9459999999999</v>
      </c>
      <c r="O3228">
        <v>2255.973</v>
      </c>
      <c r="P3228">
        <v>60.25</v>
      </c>
      <c r="Q3228">
        <v>35</v>
      </c>
      <c r="R3228">
        <v>-294.44600000000003</v>
      </c>
      <c r="S3228">
        <v>2018</v>
      </c>
      <c r="T3228">
        <v>9</v>
      </c>
      <c r="U3228">
        <v>39</v>
      </c>
    </row>
    <row r="3229" spans="1:21" x14ac:dyDescent="0.3">
      <c r="A3229" s="5" t="s">
        <v>168</v>
      </c>
      <c r="B3229" s="5" t="s">
        <v>175</v>
      </c>
      <c r="C3229" s="5" t="s">
        <v>87</v>
      </c>
      <c r="D3229" s="5" t="s">
        <v>335</v>
      </c>
      <c r="E3229" s="5" t="s">
        <v>172</v>
      </c>
      <c r="F3229" s="6">
        <v>43371</v>
      </c>
      <c r="G3229" s="5" t="s">
        <v>148</v>
      </c>
      <c r="H3229" s="5" t="s">
        <v>194</v>
      </c>
      <c r="I3229">
        <v>43200</v>
      </c>
      <c r="J3229">
        <v>171</v>
      </c>
      <c r="K3229">
        <v>333</v>
      </c>
      <c r="L3229">
        <v>3</v>
      </c>
      <c r="M3229">
        <v>10822.5</v>
      </c>
      <c r="N3229">
        <v>8519.3119999999999</v>
      </c>
      <c r="O3229">
        <v>2839.7710000000002</v>
      </c>
      <c r="P3229">
        <v>111</v>
      </c>
      <c r="Q3229">
        <v>32.5</v>
      </c>
      <c r="R3229">
        <v>2303.1880000000001</v>
      </c>
      <c r="S3229">
        <v>2018</v>
      </c>
      <c r="T3229">
        <v>9</v>
      </c>
      <c r="U3229">
        <v>39</v>
      </c>
    </row>
    <row r="3230" spans="1:21" x14ac:dyDescent="0.3">
      <c r="A3230" s="5" t="s">
        <v>168</v>
      </c>
      <c r="B3230" s="5" t="s">
        <v>175</v>
      </c>
      <c r="C3230" s="5" t="s">
        <v>87</v>
      </c>
      <c r="D3230" s="5" t="s">
        <v>335</v>
      </c>
      <c r="E3230" s="5" t="s">
        <v>172</v>
      </c>
      <c r="F3230" s="6">
        <v>43371</v>
      </c>
      <c r="G3230" s="5" t="s">
        <v>148</v>
      </c>
      <c r="H3230" s="5" t="s">
        <v>173</v>
      </c>
      <c r="I3230">
        <v>43200</v>
      </c>
      <c r="J3230">
        <v>171</v>
      </c>
      <c r="K3230">
        <v>1507</v>
      </c>
      <c r="L3230">
        <v>12</v>
      </c>
      <c r="M3230">
        <v>52745</v>
      </c>
      <c r="N3230">
        <v>34077.249000000003</v>
      </c>
      <c r="O3230">
        <v>2839.7710000000002</v>
      </c>
      <c r="P3230">
        <v>125.58333333333333</v>
      </c>
      <c r="Q3230">
        <v>35</v>
      </c>
      <c r="R3230">
        <v>18667.751</v>
      </c>
      <c r="S3230">
        <v>2018</v>
      </c>
      <c r="T3230">
        <v>9</v>
      </c>
      <c r="U3230">
        <v>39</v>
      </c>
    </row>
    <row r="3231" spans="1:21" x14ac:dyDescent="0.3">
      <c r="A3231" s="5" t="s">
        <v>168</v>
      </c>
      <c r="B3231" s="5" t="s">
        <v>175</v>
      </c>
      <c r="C3231" s="5" t="s">
        <v>87</v>
      </c>
      <c r="D3231" s="5" t="s">
        <v>335</v>
      </c>
      <c r="E3231" s="5" t="s">
        <v>172</v>
      </c>
      <c r="F3231" s="6">
        <v>43371</v>
      </c>
      <c r="G3231" s="5" t="s">
        <v>148</v>
      </c>
      <c r="H3231" s="5" t="s">
        <v>178</v>
      </c>
      <c r="I3231">
        <v>43200</v>
      </c>
      <c r="J3231">
        <v>171</v>
      </c>
      <c r="K3231">
        <v>102.5</v>
      </c>
      <c r="L3231">
        <v>1</v>
      </c>
      <c r="M3231">
        <v>3331.25</v>
      </c>
      <c r="N3231">
        <v>2839.7710000000002</v>
      </c>
      <c r="O3231">
        <v>2839.7710000000002</v>
      </c>
      <c r="P3231">
        <v>102.5</v>
      </c>
      <c r="Q3231">
        <v>32.5</v>
      </c>
      <c r="R3231">
        <v>491.47899999999998</v>
      </c>
      <c r="S3231">
        <v>2018</v>
      </c>
      <c r="T3231">
        <v>9</v>
      </c>
      <c r="U3231">
        <v>39</v>
      </c>
    </row>
    <row r="3232" spans="1:21" x14ac:dyDescent="0.3">
      <c r="A3232" s="5" t="s">
        <v>168</v>
      </c>
      <c r="B3232" s="5" t="s">
        <v>175</v>
      </c>
      <c r="C3232" s="5" t="s">
        <v>87</v>
      </c>
      <c r="D3232" s="5" t="s">
        <v>335</v>
      </c>
      <c r="E3232" s="5" t="s">
        <v>172</v>
      </c>
      <c r="F3232" s="6">
        <v>43371</v>
      </c>
      <c r="G3232" s="5" t="s">
        <v>148</v>
      </c>
      <c r="H3232" s="5" t="s">
        <v>197</v>
      </c>
      <c r="I3232">
        <v>43200</v>
      </c>
      <c r="J3232">
        <v>171</v>
      </c>
      <c r="K3232">
        <v>360</v>
      </c>
      <c r="L3232">
        <v>3</v>
      </c>
      <c r="M3232">
        <v>11700</v>
      </c>
      <c r="N3232">
        <v>8519.3119999999999</v>
      </c>
      <c r="O3232">
        <v>2839.7710000000002</v>
      </c>
      <c r="P3232">
        <v>120</v>
      </c>
      <c r="Q3232">
        <v>32.5</v>
      </c>
      <c r="R3232">
        <v>3180.6880000000001</v>
      </c>
      <c r="S3232">
        <v>2018</v>
      </c>
      <c r="T3232">
        <v>9</v>
      </c>
      <c r="U3232">
        <v>39</v>
      </c>
    </row>
    <row r="3233" spans="1:21" x14ac:dyDescent="0.3">
      <c r="A3233" s="5" t="s">
        <v>168</v>
      </c>
      <c r="B3233" s="5" t="s">
        <v>175</v>
      </c>
      <c r="C3233" s="5" t="s">
        <v>87</v>
      </c>
      <c r="D3233" s="5" t="s">
        <v>335</v>
      </c>
      <c r="E3233" s="5" t="s">
        <v>172</v>
      </c>
      <c r="F3233" s="6">
        <v>43371</v>
      </c>
      <c r="G3233" s="5" t="s">
        <v>148</v>
      </c>
      <c r="H3233" s="5" t="s">
        <v>197</v>
      </c>
      <c r="I3233">
        <v>43200</v>
      </c>
      <c r="J3233">
        <v>171</v>
      </c>
      <c r="K3233">
        <v>112</v>
      </c>
      <c r="L3233">
        <v>1</v>
      </c>
      <c r="M3233">
        <v>3640</v>
      </c>
      <c r="N3233">
        <v>2839.7710000000002</v>
      </c>
      <c r="O3233">
        <v>2839.7710000000002</v>
      </c>
      <c r="P3233">
        <v>112</v>
      </c>
      <c r="Q3233">
        <v>32.5</v>
      </c>
      <c r="R3233">
        <v>800.22900000000004</v>
      </c>
      <c r="S3233">
        <v>2018</v>
      </c>
      <c r="T3233">
        <v>9</v>
      </c>
      <c r="U3233">
        <v>39</v>
      </c>
    </row>
    <row r="3234" spans="1:21" x14ac:dyDescent="0.3">
      <c r="A3234" s="5" t="s">
        <v>168</v>
      </c>
      <c r="B3234" s="5" t="s">
        <v>175</v>
      </c>
      <c r="C3234" s="5" t="s">
        <v>87</v>
      </c>
      <c r="D3234" s="5" t="s">
        <v>335</v>
      </c>
      <c r="E3234" s="5" t="s">
        <v>172</v>
      </c>
      <c r="F3234" s="6">
        <v>43371</v>
      </c>
      <c r="G3234" s="5" t="s">
        <v>148</v>
      </c>
      <c r="H3234" s="5" t="s">
        <v>209</v>
      </c>
      <c r="I3234">
        <v>43200</v>
      </c>
      <c r="J3234">
        <v>171</v>
      </c>
      <c r="K3234">
        <v>202</v>
      </c>
      <c r="L3234">
        <v>2</v>
      </c>
      <c r="M3234">
        <v>6565</v>
      </c>
      <c r="N3234">
        <v>5679.5410000000002</v>
      </c>
      <c r="O3234">
        <v>2839.7710000000002</v>
      </c>
      <c r="P3234">
        <v>101</v>
      </c>
      <c r="Q3234">
        <v>32.5</v>
      </c>
      <c r="R3234">
        <v>885.45899999999995</v>
      </c>
      <c r="S3234">
        <v>2018</v>
      </c>
      <c r="T3234">
        <v>9</v>
      </c>
      <c r="U3234">
        <v>39</v>
      </c>
    </row>
    <row r="3235" spans="1:21" x14ac:dyDescent="0.3">
      <c r="A3235" s="5" t="s">
        <v>168</v>
      </c>
      <c r="B3235" s="5" t="s">
        <v>175</v>
      </c>
      <c r="C3235" s="5" t="s">
        <v>87</v>
      </c>
      <c r="D3235" s="5" t="s">
        <v>335</v>
      </c>
      <c r="E3235" s="5" t="s">
        <v>172</v>
      </c>
      <c r="F3235" s="6">
        <v>43371</v>
      </c>
      <c r="G3235" s="5" t="s">
        <v>148</v>
      </c>
      <c r="H3235" s="5" t="s">
        <v>311</v>
      </c>
      <c r="I3235">
        <v>43200</v>
      </c>
      <c r="J3235">
        <v>171</v>
      </c>
      <c r="K3235">
        <v>121.5</v>
      </c>
      <c r="L3235">
        <v>1</v>
      </c>
      <c r="M3235">
        <v>3948.75</v>
      </c>
      <c r="N3235">
        <v>2839.7710000000002</v>
      </c>
      <c r="O3235">
        <v>2839.7710000000002</v>
      </c>
      <c r="P3235">
        <v>121.5</v>
      </c>
      <c r="Q3235">
        <v>32.5</v>
      </c>
      <c r="R3235">
        <v>1108.979</v>
      </c>
      <c r="S3235">
        <v>2018</v>
      </c>
      <c r="T3235">
        <v>9</v>
      </c>
      <c r="U3235">
        <v>39</v>
      </c>
    </row>
    <row r="3236" spans="1:21" x14ac:dyDescent="0.3">
      <c r="A3236" s="5" t="s">
        <v>168</v>
      </c>
      <c r="B3236" s="5" t="s">
        <v>175</v>
      </c>
      <c r="C3236" s="5" t="s">
        <v>87</v>
      </c>
      <c r="D3236" s="5" t="s">
        <v>335</v>
      </c>
      <c r="E3236" s="5" t="s">
        <v>172</v>
      </c>
      <c r="F3236" s="6">
        <v>43371</v>
      </c>
      <c r="G3236" s="5" t="s">
        <v>148</v>
      </c>
      <c r="H3236" s="5" t="s">
        <v>194</v>
      </c>
      <c r="I3236">
        <v>43200</v>
      </c>
      <c r="J3236">
        <v>171</v>
      </c>
      <c r="K3236">
        <v>259</v>
      </c>
      <c r="L3236">
        <v>2</v>
      </c>
      <c r="M3236">
        <v>8417.5</v>
      </c>
      <c r="N3236">
        <v>5679.5410000000002</v>
      </c>
      <c r="O3236">
        <v>2839.7710000000002</v>
      </c>
      <c r="P3236">
        <v>129.5</v>
      </c>
      <c r="Q3236">
        <v>32.5</v>
      </c>
      <c r="R3236">
        <v>2737.9589999999998</v>
      </c>
      <c r="S3236">
        <v>2018</v>
      </c>
      <c r="T3236">
        <v>9</v>
      </c>
      <c r="U3236">
        <v>39</v>
      </c>
    </row>
    <row r="3237" spans="1:21" x14ac:dyDescent="0.3">
      <c r="A3237" s="5" t="s">
        <v>168</v>
      </c>
      <c r="B3237" s="5" t="s">
        <v>206</v>
      </c>
      <c r="C3237" s="5" t="s">
        <v>112</v>
      </c>
      <c r="D3237" s="5" t="s">
        <v>293</v>
      </c>
      <c r="E3237" s="5" t="s">
        <v>172</v>
      </c>
      <c r="F3237" s="6">
        <v>43371</v>
      </c>
      <c r="G3237" s="5" t="s">
        <v>148</v>
      </c>
      <c r="H3237" s="5" t="s">
        <v>173</v>
      </c>
      <c r="I3237">
        <v>43181</v>
      </c>
      <c r="J3237">
        <v>190</v>
      </c>
      <c r="K3237">
        <v>115.6</v>
      </c>
      <c r="L3237">
        <v>1</v>
      </c>
      <c r="M3237">
        <v>4046</v>
      </c>
      <c r="N3237">
        <v>0</v>
      </c>
      <c r="O3237">
        <v>0</v>
      </c>
      <c r="P3237">
        <v>115.6</v>
      </c>
      <c r="Q3237">
        <v>35</v>
      </c>
      <c r="R3237">
        <v>4046</v>
      </c>
      <c r="S3237">
        <v>2018</v>
      </c>
      <c r="T3237">
        <v>9</v>
      </c>
      <c r="U3237">
        <v>39</v>
      </c>
    </row>
    <row r="3238" spans="1:21" x14ac:dyDescent="0.3">
      <c r="A3238" s="5" t="s">
        <v>168</v>
      </c>
      <c r="B3238" s="5" t="s">
        <v>206</v>
      </c>
      <c r="C3238" s="5" t="s">
        <v>113</v>
      </c>
      <c r="D3238" s="5" t="s">
        <v>332</v>
      </c>
      <c r="E3238" s="5" t="s">
        <v>172</v>
      </c>
      <c r="F3238" s="6">
        <v>43371</v>
      </c>
      <c r="G3238" s="5" t="s">
        <v>148</v>
      </c>
      <c r="H3238" s="5" t="s">
        <v>173</v>
      </c>
      <c r="I3238">
        <v>43188</v>
      </c>
      <c r="J3238">
        <v>183</v>
      </c>
      <c r="K3238">
        <v>3039.2</v>
      </c>
      <c r="L3238">
        <v>23</v>
      </c>
      <c r="M3238">
        <v>106372</v>
      </c>
      <c r="N3238">
        <v>79002.410999999993</v>
      </c>
      <c r="O3238">
        <v>3434.8870000000002</v>
      </c>
      <c r="P3238">
        <v>132.1391304347826</v>
      </c>
      <c r="Q3238">
        <v>35</v>
      </c>
      <c r="R3238">
        <v>27369.589</v>
      </c>
      <c r="S3238">
        <v>2018</v>
      </c>
      <c r="T3238">
        <v>9</v>
      </c>
      <c r="U3238">
        <v>39</v>
      </c>
    </row>
    <row r="3239" spans="1:21" x14ac:dyDescent="0.3">
      <c r="A3239" s="5" t="s">
        <v>168</v>
      </c>
      <c r="B3239" s="5" t="s">
        <v>206</v>
      </c>
      <c r="C3239" s="5" t="s">
        <v>113</v>
      </c>
      <c r="D3239" s="5" t="s">
        <v>332</v>
      </c>
      <c r="E3239" s="5" t="s">
        <v>172</v>
      </c>
      <c r="F3239" s="6">
        <v>43371</v>
      </c>
      <c r="G3239" s="5" t="s">
        <v>148</v>
      </c>
      <c r="H3239" s="5" t="s">
        <v>197</v>
      </c>
      <c r="I3239">
        <v>43188</v>
      </c>
      <c r="J3239">
        <v>183</v>
      </c>
      <c r="K3239">
        <v>526.79999999999995</v>
      </c>
      <c r="L3239">
        <v>4</v>
      </c>
      <c r="M3239">
        <v>17121</v>
      </c>
      <c r="N3239">
        <v>13739.55</v>
      </c>
      <c r="O3239">
        <v>3434.8870000000002</v>
      </c>
      <c r="P3239">
        <v>131.69999999999999</v>
      </c>
      <c r="Q3239">
        <v>32.5</v>
      </c>
      <c r="R3239">
        <v>3381.45</v>
      </c>
      <c r="S3239">
        <v>2018</v>
      </c>
      <c r="T3239">
        <v>9</v>
      </c>
      <c r="U3239">
        <v>39</v>
      </c>
    </row>
    <row r="3240" spans="1:21" x14ac:dyDescent="0.3">
      <c r="A3240" s="5" t="s">
        <v>168</v>
      </c>
      <c r="B3240" s="5" t="s">
        <v>206</v>
      </c>
      <c r="C3240" s="5" t="s">
        <v>113</v>
      </c>
      <c r="D3240" s="5" t="s">
        <v>332</v>
      </c>
      <c r="E3240" s="5" t="s">
        <v>172</v>
      </c>
      <c r="F3240" s="6">
        <v>43371</v>
      </c>
      <c r="G3240" s="5" t="s">
        <v>148</v>
      </c>
      <c r="H3240" s="5" t="s">
        <v>208</v>
      </c>
      <c r="I3240">
        <v>43188</v>
      </c>
      <c r="J3240">
        <v>183</v>
      </c>
      <c r="K3240">
        <v>103.8</v>
      </c>
      <c r="L3240">
        <v>1</v>
      </c>
      <c r="M3240">
        <v>3373.5</v>
      </c>
      <c r="N3240">
        <v>3434.8870000000002</v>
      </c>
      <c r="O3240">
        <v>3434.8870000000002</v>
      </c>
      <c r="P3240">
        <v>103.8</v>
      </c>
      <c r="Q3240">
        <v>32.5</v>
      </c>
      <c r="R3240">
        <v>-61.387</v>
      </c>
      <c r="S3240">
        <v>2018</v>
      </c>
      <c r="T3240">
        <v>9</v>
      </c>
      <c r="U3240">
        <v>39</v>
      </c>
    </row>
    <row r="3241" spans="1:21" x14ac:dyDescent="0.3">
      <c r="A3241" s="5" t="s">
        <v>168</v>
      </c>
      <c r="B3241" s="5" t="s">
        <v>206</v>
      </c>
      <c r="C3241" s="5" t="s">
        <v>113</v>
      </c>
      <c r="D3241" s="5" t="s">
        <v>332</v>
      </c>
      <c r="E3241" s="5" t="s">
        <v>172</v>
      </c>
      <c r="F3241" s="6">
        <v>43371</v>
      </c>
      <c r="G3241" s="5" t="s">
        <v>148</v>
      </c>
      <c r="H3241" s="5" t="s">
        <v>209</v>
      </c>
      <c r="I3241">
        <v>43188</v>
      </c>
      <c r="J3241">
        <v>183</v>
      </c>
      <c r="K3241">
        <v>385.4</v>
      </c>
      <c r="L3241">
        <v>3</v>
      </c>
      <c r="M3241">
        <v>12525.5</v>
      </c>
      <c r="N3241">
        <v>10304.662</v>
      </c>
      <c r="O3241">
        <v>3434.8870000000002</v>
      </c>
      <c r="P3241">
        <v>128.46666666666667</v>
      </c>
      <c r="Q3241">
        <v>32.5</v>
      </c>
      <c r="R3241">
        <v>2220.8380000000002</v>
      </c>
      <c r="S3241">
        <v>2018</v>
      </c>
      <c r="T3241">
        <v>9</v>
      </c>
      <c r="U3241">
        <v>39</v>
      </c>
    </row>
    <row r="3242" spans="1:21" x14ac:dyDescent="0.3">
      <c r="A3242" s="5" t="s">
        <v>168</v>
      </c>
      <c r="B3242" s="5" t="s">
        <v>206</v>
      </c>
      <c r="C3242" s="5" t="s">
        <v>113</v>
      </c>
      <c r="D3242" s="5" t="s">
        <v>332</v>
      </c>
      <c r="E3242" s="5" t="s">
        <v>172</v>
      </c>
      <c r="F3242" s="6">
        <v>43371</v>
      </c>
      <c r="G3242" s="5" t="s">
        <v>148</v>
      </c>
      <c r="H3242" s="5" t="s">
        <v>235</v>
      </c>
      <c r="I3242">
        <v>43188</v>
      </c>
      <c r="J3242">
        <v>183</v>
      </c>
      <c r="K3242">
        <v>112.6</v>
      </c>
      <c r="L3242">
        <v>1</v>
      </c>
      <c r="M3242">
        <v>3659.5</v>
      </c>
      <c r="N3242">
        <v>3434.8870000000002</v>
      </c>
      <c r="O3242">
        <v>3434.8870000000002</v>
      </c>
      <c r="P3242">
        <v>112.6</v>
      </c>
      <c r="Q3242">
        <v>32.5</v>
      </c>
      <c r="R3242">
        <v>224.613</v>
      </c>
      <c r="S3242">
        <v>2018</v>
      </c>
      <c r="T3242">
        <v>9</v>
      </c>
      <c r="U3242">
        <v>39</v>
      </c>
    </row>
    <row r="3243" spans="1:21" x14ac:dyDescent="0.3">
      <c r="A3243" s="5" t="s">
        <v>168</v>
      </c>
      <c r="B3243" s="5" t="s">
        <v>206</v>
      </c>
      <c r="C3243" s="5" t="s">
        <v>113</v>
      </c>
      <c r="D3243" s="5" t="s">
        <v>332</v>
      </c>
      <c r="E3243" s="5" t="s">
        <v>172</v>
      </c>
      <c r="F3243" s="6">
        <v>43371</v>
      </c>
      <c r="G3243" s="5" t="s">
        <v>148</v>
      </c>
      <c r="H3243" s="5" t="s">
        <v>240</v>
      </c>
      <c r="I3243">
        <v>43188</v>
      </c>
      <c r="J3243">
        <v>183</v>
      </c>
      <c r="K3243">
        <v>646.6</v>
      </c>
      <c r="L3243">
        <v>5</v>
      </c>
      <c r="M3243">
        <v>21014.5</v>
      </c>
      <c r="N3243">
        <v>17174.437000000002</v>
      </c>
      <c r="O3243">
        <v>3434.8870000000002</v>
      </c>
      <c r="P3243">
        <v>129.32</v>
      </c>
      <c r="Q3243">
        <v>32.5</v>
      </c>
      <c r="R3243">
        <v>3840.0630000000001</v>
      </c>
      <c r="S3243">
        <v>2018</v>
      </c>
      <c r="T3243">
        <v>9</v>
      </c>
      <c r="U3243">
        <v>39</v>
      </c>
    </row>
    <row r="3244" spans="1:21" x14ac:dyDescent="0.3">
      <c r="A3244" s="5" t="s">
        <v>168</v>
      </c>
      <c r="B3244" s="5" t="s">
        <v>206</v>
      </c>
      <c r="C3244" s="5" t="s">
        <v>113</v>
      </c>
      <c r="D3244" s="5" t="s">
        <v>332</v>
      </c>
      <c r="E3244" s="5" t="s">
        <v>172</v>
      </c>
      <c r="F3244" s="6">
        <v>43371</v>
      </c>
      <c r="G3244" s="5" t="s">
        <v>148</v>
      </c>
      <c r="H3244" s="5" t="s">
        <v>178</v>
      </c>
      <c r="I3244">
        <v>43188</v>
      </c>
      <c r="J3244">
        <v>183</v>
      </c>
      <c r="K3244">
        <v>379.6</v>
      </c>
      <c r="L3244">
        <v>3</v>
      </c>
      <c r="M3244">
        <v>12337</v>
      </c>
      <c r="N3244">
        <v>10304.662</v>
      </c>
      <c r="O3244">
        <v>3434.8870000000002</v>
      </c>
      <c r="P3244">
        <v>126.53333333333335</v>
      </c>
      <c r="Q3244">
        <v>32.5</v>
      </c>
      <c r="R3244">
        <v>2032.338</v>
      </c>
      <c r="S3244">
        <v>2018</v>
      </c>
      <c r="T3244">
        <v>9</v>
      </c>
      <c r="U3244">
        <v>39</v>
      </c>
    </row>
    <row r="3245" spans="1:21" x14ac:dyDescent="0.3">
      <c r="A3245" s="5" t="s">
        <v>168</v>
      </c>
      <c r="B3245" s="5" t="s">
        <v>206</v>
      </c>
      <c r="C3245" s="5" t="s">
        <v>113</v>
      </c>
      <c r="D3245" s="5" t="s">
        <v>332</v>
      </c>
      <c r="E3245" s="5" t="s">
        <v>172</v>
      </c>
      <c r="F3245" s="6">
        <v>43371</v>
      </c>
      <c r="G3245" s="5" t="s">
        <v>148</v>
      </c>
      <c r="H3245" s="5" t="s">
        <v>190</v>
      </c>
      <c r="I3245">
        <v>43188</v>
      </c>
      <c r="J3245">
        <v>183</v>
      </c>
      <c r="K3245">
        <v>111.4</v>
      </c>
      <c r="L3245">
        <v>1</v>
      </c>
      <c r="M3245">
        <v>3620.5</v>
      </c>
      <c r="N3245">
        <v>3434.8870000000002</v>
      </c>
      <c r="O3245">
        <v>3434.8870000000002</v>
      </c>
      <c r="P3245">
        <v>111.4</v>
      </c>
      <c r="Q3245">
        <v>32.5</v>
      </c>
      <c r="R3245">
        <v>185.613</v>
      </c>
      <c r="S3245">
        <v>2018</v>
      </c>
      <c r="T3245">
        <v>9</v>
      </c>
      <c r="U3245">
        <v>39</v>
      </c>
    </row>
    <row r="3246" spans="1:21" x14ac:dyDescent="0.3">
      <c r="A3246" s="5" t="s">
        <v>168</v>
      </c>
      <c r="B3246" s="5" t="s">
        <v>206</v>
      </c>
      <c r="C3246" s="5" t="s">
        <v>107</v>
      </c>
      <c r="D3246" s="5" t="s">
        <v>337</v>
      </c>
      <c r="E3246" s="5" t="s">
        <v>172</v>
      </c>
      <c r="F3246" s="6">
        <v>43372</v>
      </c>
      <c r="G3246" s="5" t="s">
        <v>148</v>
      </c>
      <c r="H3246" s="5" t="s">
        <v>201</v>
      </c>
      <c r="I3246">
        <v>43202</v>
      </c>
      <c r="J3246">
        <v>170</v>
      </c>
      <c r="K3246">
        <v>204</v>
      </c>
      <c r="L3246">
        <v>2</v>
      </c>
      <c r="M3246">
        <v>6732</v>
      </c>
      <c r="N3246">
        <v>5240.3909999999996</v>
      </c>
      <c r="O3246">
        <v>2620.1959999999999</v>
      </c>
      <c r="P3246">
        <v>102</v>
      </c>
      <c r="Q3246">
        <v>33</v>
      </c>
      <c r="R3246">
        <v>1491.6089999999999</v>
      </c>
      <c r="S3246">
        <v>2018</v>
      </c>
      <c r="T3246">
        <v>9</v>
      </c>
      <c r="U3246">
        <v>39</v>
      </c>
    </row>
    <row r="3247" spans="1:21" x14ac:dyDescent="0.3">
      <c r="A3247" s="5" t="s">
        <v>168</v>
      </c>
      <c r="B3247" s="5" t="s">
        <v>206</v>
      </c>
      <c r="C3247" s="5" t="s">
        <v>107</v>
      </c>
      <c r="D3247" s="5" t="s">
        <v>337</v>
      </c>
      <c r="E3247" s="5" t="s">
        <v>172</v>
      </c>
      <c r="F3247" s="6">
        <v>43372</v>
      </c>
      <c r="G3247" s="5" t="s">
        <v>148</v>
      </c>
      <c r="H3247" s="5" t="s">
        <v>218</v>
      </c>
      <c r="I3247">
        <v>43202</v>
      </c>
      <c r="J3247">
        <v>170</v>
      </c>
      <c r="K3247">
        <v>450</v>
      </c>
      <c r="L3247">
        <v>4</v>
      </c>
      <c r="M3247">
        <v>14850</v>
      </c>
      <c r="N3247">
        <v>10480.781999999999</v>
      </c>
      <c r="O3247">
        <v>2620.1959999999999</v>
      </c>
      <c r="P3247">
        <v>112.5</v>
      </c>
      <c r="Q3247">
        <v>33</v>
      </c>
      <c r="R3247">
        <v>4369.2179999999998</v>
      </c>
      <c r="S3247">
        <v>2018</v>
      </c>
      <c r="T3247">
        <v>9</v>
      </c>
      <c r="U3247">
        <v>39</v>
      </c>
    </row>
    <row r="3248" spans="1:21" x14ac:dyDescent="0.3">
      <c r="A3248" s="5" t="s">
        <v>168</v>
      </c>
      <c r="B3248" s="5" t="s">
        <v>206</v>
      </c>
      <c r="C3248" s="5" t="s">
        <v>107</v>
      </c>
      <c r="D3248" s="5" t="s">
        <v>337</v>
      </c>
      <c r="E3248" s="5" t="s">
        <v>172</v>
      </c>
      <c r="F3248" s="6">
        <v>43372</v>
      </c>
      <c r="G3248" s="5" t="s">
        <v>148</v>
      </c>
      <c r="H3248" s="5" t="s">
        <v>218</v>
      </c>
      <c r="I3248">
        <v>43202</v>
      </c>
      <c r="J3248">
        <v>170</v>
      </c>
      <c r="K3248">
        <v>1029</v>
      </c>
      <c r="L3248">
        <v>10</v>
      </c>
      <c r="M3248">
        <v>33957</v>
      </c>
      <c r="N3248">
        <v>26201.955999999998</v>
      </c>
      <c r="O3248">
        <v>2620.1959999999999</v>
      </c>
      <c r="P3248">
        <v>102.9</v>
      </c>
      <c r="Q3248">
        <v>33</v>
      </c>
      <c r="R3248">
        <v>7755.0439999999999</v>
      </c>
      <c r="S3248">
        <v>2018</v>
      </c>
      <c r="T3248">
        <v>9</v>
      </c>
      <c r="U3248">
        <v>39</v>
      </c>
    </row>
    <row r="3249" spans="1:21" x14ac:dyDescent="0.3">
      <c r="A3249" s="5" t="s">
        <v>168</v>
      </c>
      <c r="B3249" s="5" t="s">
        <v>206</v>
      </c>
      <c r="C3249" s="5" t="s">
        <v>107</v>
      </c>
      <c r="D3249" s="5" t="s">
        <v>337</v>
      </c>
      <c r="E3249" s="5" t="s">
        <v>172</v>
      </c>
      <c r="F3249" s="6">
        <v>43372</v>
      </c>
      <c r="G3249" s="5" t="s">
        <v>148</v>
      </c>
      <c r="H3249" s="5" t="s">
        <v>204</v>
      </c>
      <c r="I3249">
        <v>43202</v>
      </c>
      <c r="J3249">
        <v>170</v>
      </c>
      <c r="K3249">
        <v>213</v>
      </c>
      <c r="L3249">
        <v>2</v>
      </c>
      <c r="M3249">
        <v>7029</v>
      </c>
      <c r="N3249">
        <v>5240.3909999999996</v>
      </c>
      <c r="O3249">
        <v>2620.1959999999999</v>
      </c>
      <c r="P3249">
        <v>106.5</v>
      </c>
      <c r="Q3249">
        <v>33</v>
      </c>
      <c r="R3249">
        <v>1788.6089999999999</v>
      </c>
      <c r="S3249">
        <v>2018</v>
      </c>
      <c r="T3249">
        <v>9</v>
      </c>
      <c r="U3249">
        <v>39</v>
      </c>
    </row>
    <row r="3250" spans="1:21" x14ac:dyDescent="0.3">
      <c r="A3250" s="5" t="s">
        <v>168</v>
      </c>
      <c r="B3250" s="5" t="s">
        <v>206</v>
      </c>
      <c r="C3250" s="5" t="s">
        <v>107</v>
      </c>
      <c r="D3250" s="5" t="s">
        <v>337</v>
      </c>
      <c r="E3250" s="5" t="s">
        <v>172</v>
      </c>
      <c r="F3250" s="6">
        <v>43372</v>
      </c>
      <c r="G3250" s="5" t="s">
        <v>148</v>
      </c>
      <c r="H3250" s="5" t="s">
        <v>216</v>
      </c>
      <c r="I3250">
        <v>43202</v>
      </c>
      <c r="J3250">
        <v>170</v>
      </c>
      <c r="K3250">
        <v>102</v>
      </c>
      <c r="L3250">
        <v>1</v>
      </c>
      <c r="M3250">
        <v>3366</v>
      </c>
      <c r="N3250">
        <v>2620.1959999999999</v>
      </c>
      <c r="O3250">
        <v>2620.1959999999999</v>
      </c>
      <c r="P3250">
        <v>102</v>
      </c>
      <c r="Q3250">
        <v>33</v>
      </c>
      <c r="R3250">
        <v>745.80399999999997</v>
      </c>
      <c r="S3250">
        <v>2018</v>
      </c>
      <c r="T3250">
        <v>9</v>
      </c>
      <c r="U3250">
        <v>39</v>
      </c>
    </row>
    <row r="3251" spans="1:21" x14ac:dyDescent="0.3">
      <c r="A3251" s="5" t="s">
        <v>168</v>
      </c>
      <c r="B3251" s="5" t="s">
        <v>206</v>
      </c>
      <c r="C3251" s="5" t="s">
        <v>107</v>
      </c>
      <c r="D3251" s="5" t="s">
        <v>337</v>
      </c>
      <c r="E3251" s="5" t="s">
        <v>172</v>
      </c>
      <c r="F3251" s="6">
        <v>43372</v>
      </c>
      <c r="G3251" s="5" t="s">
        <v>148</v>
      </c>
      <c r="H3251" s="5" t="s">
        <v>226</v>
      </c>
      <c r="I3251">
        <v>43202</v>
      </c>
      <c r="J3251">
        <v>170</v>
      </c>
      <c r="K3251">
        <v>320</v>
      </c>
      <c r="L3251">
        <v>3</v>
      </c>
      <c r="M3251">
        <v>10560</v>
      </c>
      <c r="N3251">
        <v>7860.5870000000004</v>
      </c>
      <c r="O3251">
        <v>2620.1959999999999</v>
      </c>
      <c r="P3251">
        <v>106.66666666666667</v>
      </c>
      <c r="Q3251">
        <v>33</v>
      </c>
      <c r="R3251">
        <v>2699.413</v>
      </c>
      <c r="S3251">
        <v>2018</v>
      </c>
      <c r="T3251">
        <v>9</v>
      </c>
      <c r="U3251">
        <v>39</v>
      </c>
    </row>
    <row r="3252" spans="1:21" x14ac:dyDescent="0.3">
      <c r="A3252" s="5" t="s">
        <v>168</v>
      </c>
      <c r="B3252" s="5" t="s">
        <v>206</v>
      </c>
      <c r="C3252" s="5" t="s">
        <v>107</v>
      </c>
      <c r="D3252" s="5" t="s">
        <v>337</v>
      </c>
      <c r="E3252" s="5" t="s">
        <v>172</v>
      </c>
      <c r="F3252" s="6">
        <v>43372</v>
      </c>
      <c r="G3252" s="5" t="s">
        <v>148</v>
      </c>
      <c r="H3252" s="5" t="s">
        <v>191</v>
      </c>
      <c r="I3252">
        <v>43202</v>
      </c>
      <c r="J3252">
        <v>170</v>
      </c>
      <c r="K3252">
        <v>320</v>
      </c>
      <c r="L3252">
        <v>3</v>
      </c>
      <c r="M3252">
        <v>10560</v>
      </c>
      <c r="N3252">
        <v>7860.5870000000004</v>
      </c>
      <c r="O3252">
        <v>2620.1959999999999</v>
      </c>
      <c r="P3252">
        <v>106.66666666666667</v>
      </c>
      <c r="Q3252">
        <v>33</v>
      </c>
      <c r="R3252">
        <v>2699.413</v>
      </c>
      <c r="S3252">
        <v>2018</v>
      </c>
      <c r="T3252">
        <v>9</v>
      </c>
      <c r="U3252">
        <v>39</v>
      </c>
    </row>
    <row r="3253" spans="1:21" x14ac:dyDescent="0.3">
      <c r="A3253" s="5" t="s">
        <v>168</v>
      </c>
      <c r="B3253" s="5" t="s">
        <v>206</v>
      </c>
      <c r="C3253" s="5" t="s">
        <v>107</v>
      </c>
      <c r="D3253" s="5" t="s">
        <v>337</v>
      </c>
      <c r="E3253" s="5" t="s">
        <v>172</v>
      </c>
      <c r="F3253" s="6">
        <v>43372</v>
      </c>
      <c r="G3253" s="5" t="s">
        <v>148</v>
      </c>
      <c r="H3253" s="5" t="s">
        <v>187</v>
      </c>
      <c r="I3253">
        <v>43202</v>
      </c>
      <c r="J3253">
        <v>170</v>
      </c>
      <c r="K3253">
        <v>92</v>
      </c>
      <c r="L3253">
        <v>1</v>
      </c>
      <c r="M3253">
        <v>3036</v>
      </c>
      <c r="N3253">
        <v>2620.1959999999999</v>
      </c>
      <c r="O3253">
        <v>2620.1959999999999</v>
      </c>
      <c r="P3253">
        <v>92</v>
      </c>
      <c r="Q3253">
        <v>33</v>
      </c>
      <c r="R3253">
        <v>415.80399999999997</v>
      </c>
      <c r="S3253">
        <v>2018</v>
      </c>
      <c r="T3253">
        <v>9</v>
      </c>
      <c r="U3253">
        <v>39</v>
      </c>
    </row>
    <row r="3254" spans="1:21" x14ac:dyDescent="0.3">
      <c r="A3254" s="5" t="s">
        <v>168</v>
      </c>
      <c r="B3254" s="5" t="s">
        <v>206</v>
      </c>
      <c r="C3254" s="5" t="s">
        <v>107</v>
      </c>
      <c r="D3254" s="5" t="s">
        <v>337</v>
      </c>
      <c r="E3254" s="5" t="s">
        <v>172</v>
      </c>
      <c r="F3254" s="6">
        <v>43372</v>
      </c>
      <c r="G3254" s="5" t="s">
        <v>148</v>
      </c>
      <c r="H3254" s="5" t="s">
        <v>203</v>
      </c>
      <c r="I3254">
        <v>43202</v>
      </c>
      <c r="J3254">
        <v>170</v>
      </c>
      <c r="K3254">
        <v>204</v>
      </c>
      <c r="L3254">
        <v>2</v>
      </c>
      <c r="M3254">
        <v>6732</v>
      </c>
      <c r="N3254">
        <v>5240.3909999999996</v>
      </c>
      <c r="O3254">
        <v>2620.1959999999999</v>
      </c>
      <c r="P3254">
        <v>102</v>
      </c>
      <c r="Q3254">
        <v>33</v>
      </c>
      <c r="R3254">
        <v>1491.6089999999999</v>
      </c>
      <c r="S3254">
        <v>2018</v>
      </c>
      <c r="T3254">
        <v>9</v>
      </c>
      <c r="U3254">
        <v>39</v>
      </c>
    </row>
    <row r="3255" spans="1:21" x14ac:dyDescent="0.3">
      <c r="A3255" s="5" t="s">
        <v>168</v>
      </c>
      <c r="B3255" s="5" t="s">
        <v>206</v>
      </c>
      <c r="C3255" s="5" t="s">
        <v>107</v>
      </c>
      <c r="D3255" s="5" t="s">
        <v>337</v>
      </c>
      <c r="E3255" s="5" t="s">
        <v>172</v>
      </c>
      <c r="F3255" s="6">
        <v>43372</v>
      </c>
      <c r="G3255" s="5" t="s">
        <v>148</v>
      </c>
      <c r="H3255" s="5" t="s">
        <v>237</v>
      </c>
      <c r="I3255">
        <v>43202</v>
      </c>
      <c r="J3255">
        <v>170</v>
      </c>
      <c r="K3255">
        <v>104</v>
      </c>
      <c r="L3255">
        <v>1</v>
      </c>
      <c r="M3255">
        <v>3432</v>
      </c>
      <c r="N3255">
        <v>2620.1959999999999</v>
      </c>
      <c r="O3255">
        <v>2620.1959999999999</v>
      </c>
      <c r="P3255">
        <v>104</v>
      </c>
      <c r="Q3255">
        <v>33</v>
      </c>
      <c r="R3255">
        <v>811.80399999999997</v>
      </c>
      <c r="S3255">
        <v>2018</v>
      </c>
      <c r="T3255">
        <v>9</v>
      </c>
      <c r="U3255">
        <v>39</v>
      </c>
    </row>
    <row r="3256" spans="1:21" x14ac:dyDescent="0.3">
      <c r="A3256" s="5" t="s">
        <v>168</v>
      </c>
      <c r="B3256" s="5" t="s">
        <v>206</v>
      </c>
      <c r="C3256" s="5" t="s">
        <v>107</v>
      </c>
      <c r="D3256" s="5" t="s">
        <v>337</v>
      </c>
      <c r="E3256" s="5" t="s">
        <v>172</v>
      </c>
      <c r="F3256" s="6">
        <v>43372</v>
      </c>
      <c r="G3256" s="5" t="s">
        <v>148</v>
      </c>
      <c r="H3256" s="5" t="s">
        <v>180</v>
      </c>
      <c r="I3256">
        <v>43202</v>
      </c>
      <c r="J3256">
        <v>170</v>
      </c>
      <c r="K3256">
        <v>90</v>
      </c>
      <c r="L3256">
        <v>1</v>
      </c>
      <c r="M3256">
        <v>2970</v>
      </c>
      <c r="N3256">
        <v>2620.1959999999999</v>
      </c>
      <c r="O3256">
        <v>2620.1959999999999</v>
      </c>
      <c r="P3256">
        <v>90</v>
      </c>
      <c r="Q3256">
        <v>33</v>
      </c>
      <c r="R3256">
        <v>349.80399999999997</v>
      </c>
      <c r="S3256">
        <v>2018</v>
      </c>
      <c r="T3256">
        <v>9</v>
      </c>
      <c r="U3256">
        <v>39</v>
      </c>
    </row>
    <row r="3257" spans="1:21" x14ac:dyDescent="0.3">
      <c r="A3257" s="5" t="s">
        <v>168</v>
      </c>
      <c r="B3257" s="5" t="s">
        <v>206</v>
      </c>
      <c r="C3257" s="5" t="s">
        <v>107</v>
      </c>
      <c r="D3257" s="5" t="s">
        <v>337</v>
      </c>
      <c r="E3257" s="5" t="s">
        <v>172</v>
      </c>
      <c r="F3257" s="6">
        <v>43372</v>
      </c>
      <c r="G3257" s="5" t="s">
        <v>148</v>
      </c>
      <c r="H3257" s="5" t="s">
        <v>205</v>
      </c>
      <c r="I3257">
        <v>43202</v>
      </c>
      <c r="J3257">
        <v>170</v>
      </c>
      <c r="K3257">
        <v>310</v>
      </c>
      <c r="L3257">
        <v>3</v>
      </c>
      <c r="M3257">
        <v>10230</v>
      </c>
      <c r="N3257">
        <v>7860.5870000000004</v>
      </c>
      <c r="O3257">
        <v>2620.1959999999999</v>
      </c>
      <c r="P3257">
        <v>103.33333333333333</v>
      </c>
      <c r="Q3257">
        <v>33</v>
      </c>
      <c r="R3257">
        <v>2369.413</v>
      </c>
      <c r="S3257">
        <v>2018</v>
      </c>
      <c r="T3257">
        <v>9</v>
      </c>
      <c r="U3257">
        <v>39</v>
      </c>
    </row>
    <row r="3258" spans="1:21" x14ac:dyDescent="0.3">
      <c r="A3258" s="5" t="s">
        <v>168</v>
      </c>
      <c r="B3258" s="5" t="s">
        <v>206</v>
      </c>
      <c r="C3258" s="5" t="s">
        <v>107</v>
      </c>
      <c r="D3258" s="5" t="s">
        <v>337</v>
      </c>
      <c r="E3258" s="5" t="s">
        <v>172</v>
      </c>
      <c r="F3258" s="6">
        <v>43372</v>
      </c>
      <c r="G3258" s="5" t="s">
        <v>148</v>
      </c>
      <c r="H3258" s="5" t="s">
        <v>181</v>
      </c>
      <c r="I3258">
        <v>43202</v>
      </c>
      <c r="J3258">
        <v>170</v>
      </c>
      <c r="K3258">
        <v>112</v>
      </c>
      <c r="L3258">
        <v>1</v>
      </c>
      <c r="M3258">
        <v>3696</v>
      </c>
      <c r="N3258">
        <v>2620.1959999999999</v>
      </c>
      <c r="O3258">
        <v>2620.1959999999999</v>
      </c>
      <c r="P3258">
        <v>112</v>
      </c>
      <c r="Q3258">
        <v>33</v>
      </c>
      <c r="R3258">
        <v>1075.8040000000001</v>
      </c>
      <c r="S3258">
        <v>2018</v>
      </c>
      <c r="T3258">
        <v>9</v>
      </c>
      <c r="U3258">
        <v>39</v>
      </c>
    </row>
    <row r="3259" spans="1:21" x14ac:dyDescent="0.3">
      <c r="A3259" s="5" t="s">
        <v>168</v>
      </c>
      <c r="B3259" s="5" t="s">
        <v>206</v>
      </c>
      <c r="C3259" s="5" t="s">
        <v>107</v>
      </c>
      <c r="D3259" s="5" t="s">
        <v>337</v>
      </c>
      <c r="E3259" s="5" t="s">
        <v>172</v>
      </c>
      <c r="F3259" s="6">
        <v>43372</v>
      </c>
      <c r="G3259" s="5" t="s">
        <v>148</v>
      </c>
      <c r="H3259" s="5" t="s">
        <v>183</v>
      </c>
      <c r="I3259">
        <v>43202</v>
      </c>
      <c r="J3259">
        <v>170</v>
      </c>
      <c r="K3259">
        <v>224</v>
      </c>
      <c r="L3259">
        <v>2</v>
      </c>
      <c r="M3259">
        <v>7392</v>
      </c>
      <c r="N3259">
        <v>5240.3909999999996</v>
      </c>
      <c r="O3259">
        <v>2620.1959999999999</v>
      </c>
      <c r="P3259">
        <v>112</v>
      </c>
      <c r="Q3259">
        <v>33</v>
      </c>
      <c r="R3259">
        <v>2151.6089999999999</v>
      </c>
      <c r="S3259">
        <v>2018</v>
      </c>
      <c r="T3259">
        <v>9</v>
      </c>
      <c r="U3259">
        <v>39</v>
      </c>
    </row>
    <row r="3260" spans="1:21" x14ac:dyDescent="0.3">
      <c r="A3260" s="5" t="s">
        <v>168</v>
      </c>
      <c r="B3260" s="5" t="s">
        <v>206</v>
      </c>
      <c r="C3260" s="5" t="s">
        <v>107</v>
      </c>
      <c r="D3260" s="5" t="s">
        <v>337</v>
      </c>
      <c r="E3260" s="5" t="s">
        <v>172</v>
      </c>
      <c r="F3260" s="6">
        <v>43372</v>
      </c>
      <c r="G3260" s="5" t="s">
        <v>148</v>
      </c>
      <c r="H3260" s="5" t="s">
        <v>182</v>
      </c>
      <c r="I3260">
        <v>43202</v>
      </c>
      <c r="J3260">
        <v>170</v>
      </c>
      <c r="K3260">
        <v>225</v>
      </c>
      <c r="L3260">
        <v>2</v>
      </c>
      <c r="M3260">
        <v>7425</v>
      </c>
      <c r="N3260">
        <v>5240.3909999999996</v>
      </c>
      <c r="O3260">
        <v>2620.1959999999999</v>
      </c>
      <c r="P3260">
        <v>112.5</v>
      </c>
      <c r="Q3260">
        <v>33</v>
      </c>
      <c r="R3260">
        <v>2184.6089999999999</v>
      </c>
      <c r="S3260">
        <v>2018</v>
      </c>
      <c r="T3260">
        <v>9</v>
      </c>
      <c r="U3260">
        <v>39</v>
      </c>
    </row>
    <row r="3261" spans="1:21" x14ac:dyDescent="0.3">
      <c r="A3261" s="5" t="s">
        <v>168</v>
      </c>
      <c r="B3261" s="5" t="s">
        <v>206</v>
      </c>
      <c r="C3261" s="5" t="s">
        <v>107</v>
      </c>
      <c r="D3261" s="5" t="s">
        <v>337</v>
      </c>
      <c r="E3261" s="5" t="s">
        <v>172</v>
      </c>
      <c r="F3261" s="6">
        <v>43372</v>
      </c>
      <c r="G3261" s="5" t="s">
        <v>148</v>
      </c>
      <c r="H3261" s="5" t="s">
        <v>246</v>
      </c>
      <c r="I3261">
        <v>43202</v>
      </c>
      <c r="J3261">
        <v>170</v>
      </c>
      <c r="K3261">
        <v>325</v>
      </c>
      <c r="L3261">
        <v>3</v>
      </c>
      <c r="M3261">
        <v>10725</v>
      </c>
      <c r="N3261">
        <v>7860.5870000000004</v>
      </c>
      <c r="O3261">
        <v>2620.1959999999999</v>
      </c>
      <c r="P3261">
        <v>108.33333333333333</v>
      </c>
      <c r="Q3261">
        <v>33</v>
      </c>
      <c r="R3261">
        <v>2864.413</v>
      </c>
      <c r="S3261">
        <v>2018</v>
      </c>
      <c r="T3261">
        <v>9</v>
      </c>
      <c r="U3261">
        <v>39</v>
      </c>
    </row>
    <row r="3262" spans="1:21" x14ac:dyDescent="0.3">
      <c r="A3262" s="5" t="s">
        <v>168</v>
      </c>
      <c r="B3262" s="5" t="s">
        <v>206</v>
      </c>
      <c r="C3262" s="5" t="s">
        <v>107</v>
      </c>
      <c r="D3262" s="5" t="s">
        <v>337</v>
      </c>
      <c r="E3262" s="5" t="s">
        <v>172</v>
      </c>
      <c r="F3262" s="6">
        <v>43372</v>
      </c>
      <c r="G3262" s="5" t="s">
        <v>148</v>
      </c>
      <c r="H3262" s="5" t="s">
        <v>186</v>
      </c>
      <c r="I3262">
        <v>43202</v>
      </c>
      <c r="J3262">
        <v>170</v>
      </c>
      <c r="K3262">
        <v>92</v>
      </c>
      <c r="L3262">
        <v>1</v>
      </c>
      <c r="M3262">
        <v>3036</v>
      </c>
      <c r="N3262">
        <v>2620.1959999999999</v>
      </c>
      <c r="O3262">
        <v>2620.1959999999999</v>
      </c>
      <c r="P3262">
        <v>92</v>
      </c>
      <c r="Q3262">
        <v>33</v>
      </c>
      <c r="R3262">
        <v>415.80399999999997</v>
      </c>
      <c r="S3262">
        <v>2018</v>
      </c>
      <c r="T3262">
        <v>9</v>
      </c>
      <c r="U3262">
        <v>39</v>
      </c>
    </row>
    <row r="3263" spans="1:21" x14ac:dyDescent="0.3">
      <c r="A3263" s="5" t="s">
        <v>168</v>
      </c>
      <c r="B3263" s="5" t="s">
        <v>206</v>
      </c>
      <c r="C3263" s="5" t="s">
        <v>107</v>
      </c>
      <c r="D3263" s="5" t="s">
        <v>337</v>
      </c>
      <c r="E3263" s="5" t="s">
        <v>172</v>
      </c>
      <c r="F3263" s="6">
        <v>43372</v>
      </c>
      <c r="G3263" s="5" t="s">
        <v>148</v>
      </c>
      <c r="H3263" s="5" t="s">
        <v>184</v>
      </c>
      <c r="I3263">
        <v>43202</v>
      </c>
      <c r="J3263">
        <v>170</v>
      </c>
      <c r="K3263">
        <v>2800</v>
      </c>
      <c r="L3263">
        <v>25</v>
      </c>
      <c r="M3263">
        <v>91000</v>
      </c>
      <c r="N3263">
        <v>65504.889000000003</v>
      </c>
      <c r="O3263">
        <v>2620.1959999999999</v>
      </c>
      <c r="P3263">
        <v>112</v>
      </c>
      <c r="Q3263">
        <v>32.5</v>
      </c>
      <c r="R3263">
        <v>25495.111000000001</v>
      </c>
      <c r="S3263">
        <v>2018</v>
      </c>
      <c r="T3263">
        <v>9</v>
      </c>
      <c r="U3263">
        <v>39</v>
      </c>
    </row>
    <row r="3264" spans="1:21" x14ac:dyDescent="0.3">
      <c r="A3264" s="5" t="s">
        <v>168</v>
      </c>
      <c r="B3264" s="5" t="s">
        <v>206</v>
      </c>
      <c r="C3264" s="5" t="s">
        <v>107</v>
      </c>
      <c r="D3264" s="5" t="s">
        <v>337</v>
      </c>
      <c r="E3264" s="5" t="s">
        <v>172</v>
      </c>
      <c r="F3264" s="6">
        <v>43372</v>
      </c>
      <c r="G3264" s="5" t="s">
        <v>148</v>
      </c>
      <c r="H3264" s="5" t="s">
        <v>269</v>
      </c>
      <c r="I3264">
        <v>43202</v>
      </c>
      <c r="J3264">
        <v>170</v>
      </c>
      <c r="K3264">
        <v>674</v>
      </c>
      <c r="L3264">
        <v>6</v>
      </c>
      <c r="M3264">
        <v>21905</v>
      </c>
      <c r="N3264">
        <v>15721.173000000001</v>
      </c>
      <c r="O3264">
        <v>2620.1959999999999</v>
      </c>
      <c r="P3264">
        <v>112.33333333333333</v>
      </c>
      <c r="Q3264">
        <v>32.5</v>
      </c>
      <c r="R3264">
        <v>6183.8270000000002</v>
      </c>
      <c r="S3264">
        <v>2018</v>
      </c>
      <c r="T3264">
        <v>9</v>
      </c>
      <c r="U3264">
        <v>39</v>
      </c>
    </row>
    <row r="3265" spans="1:21" x14ac:dyDescent="0.3">
      <c r="A3265" s="5" t="s">
        <v>168</v>
      </c>
      <c r="B3265" s="5" t="s">
        <v>206</v>
      </c>
      <c r="C3265" s="5" t="s">
        <v>107</v>
      </c>
      <c r="D3265" s="5" t="s">
        <v>337</v>
      </c>
      <c r="E3265" s="5" t="s">
        <v>172</v>
      </c>
      <c r="F3265" s="6">
        <v>43372</v>
      </c>
      <c r="G3265" s="5" t="s">
        <v>148</v>
      </c>
      <c r="H3265" s="5" t="s">
        <v>321</v>
      </c>
      <c r="I3265">
        <v>43202</v>
      </c>
      <c r="J3265">
        <v>170</v>
      </c>
      <c r="K3265">
        <v>350</v>
      </c>
      <c r="L3265">
        <v>3</v>
      </c>
      <c r="M3265">
        <v>11375</v>
      </c>
      <c r="N3265">
        <v>7860.5870000000004</v>
      </c>
      <c r="O3265">
        <v>2620.1959999999999</v>
      </c>
      <c r="P3265">
        <v>116.66666666666667</v>
      </c>
      <c r="Q3265">
        <v>32.5</v>
      </c>
      <c r="R3265">
        <v>3514.413</v>
      </c>
      <c r="S3265">
        <v>2018</v>
      </c>
      <c r="T3265">
        <v>9</v>
      </c>
      <c r="U3265">
        <v>39</v>
      </c>
    </row>
    <row r="3266" spans="1:21" x14ac:dyDescent="0.3">
      <c r="A3266" s="5" t="s">
        <v>168</v>
      </c>
      <c r="B3266" s="5" t="s">
        <v>206</v>
      </c>
      <c r="C3266" s="5" t="s">
        <v>107</v>
      </c>
      <c r="D3266" s="5" t="s">
        <v>337</v>
      </c>
      <c r="E3266" s="5" t="s">
        <v>172</v>
      </c>
      <c r="F3266" s="6">
        <v>43372</v>
      </c>
      <c r="G3266" s="5" t="s">
        <v>148</v>
      </c>
      <c r="H3266" s="5" t="s">
        <v>284</v>
      </c>
      <c r="I3266">
        <v>43202</v>
      </c>
      <c r="J3266">
        <v>170</v>
      </c>
      <c r="K3266">
        <v>103</v>
      </c>
      <c r="L3266">
        <v>1</v>
      </c>
      <c r="M3266">
        <v>3399</v>
      </c>
      <c r="N3266">
        <v>2620.1959999999999</v>
      </c>
      <c r="O3266">
        <v>2620.1959999999999</v>
      </c>
      <c r="P3266">
        <v>103</v>
      </c>
      <c r="Q3266">
        <v>33</v>
      </c>
      <c r="R3266">
        <v>778.80399999999997</v>
      </c>
      <c r="S3266">
        <v>2018</v>
      </c>
      <c r="T3266">
        <v>9</v>
      </c>
      <c r="U3266">
        <v>39</v>
      </c>
    </row>
    <row r="3267" spans="1:21" x14ac:dyDescent="0.3">
      <c r="A3267" s="5" t="s">
        <v>168</v>
      </c>
      <c r="B3267" s="5" t="s">
        <v>206</v>
      </c>
      <c r="C3267" s="5" t="s">
        <v>107</v>
      </c>
      <c r="D3267" s="5" t="s">
        <v>337</v>
      </c>
      <c r="E3267" s="5" t="s">
        <v>227</v>
      </c>
      <c r="F3267" s="6">
        <v>43372</v>
      </c>
      <c r="G3267" s="5" t="s">
        <v>148</v>
      </c>
      <c r="H3267" s="5" t="s">
        <v>218</v>
      </c>
      <c r="I3267">
        <v>43202</v>
      </c>
      <c r="J3267">
        <v>170</v>
      </c>
      <c r="K3267">
        <v>-1029</v>
      </c>
      <c r="L3267">
        <v>-10</v>
      </c>
      <c r="M3267">
        <v>-33957</v>
      </c>
      <c r="N3267">
        <v>-26201.955999999998</v>
      </c>
      <c r="O3267">
        <v>-2620.1959999999999</v>
      </c>
      <c r="P3267">
        <v>102.9</v>
      </c>
      <c r="Q3267">
        <v>33</v>
      </c>
      <c r="R3267">
        <v>-7755.0439999999999</v>
      </c>
      <c r="S3267">
        <v>2018</v>
      </c>
      <c r="T3267">
        <v>9</v>
      </c>
      <c r="U3267">
        <v>39</v>
      </c>
    </row>
    <row r="3268" spans="1:21" x14ac:dyDescent="0.3">
      <c r="A3268" s="5" t="s">
        <v>168</v>
      </c>
      <c r="B3268" s="5" t="s">
        <v>206</v>
      </c>
      <c r="C3268" s="5" t="s">
        <v>107</v>
      </c>
      <c r="D3268" s="5" t="s">
        <v>337</v>
      </c>
      <c r="E3268" s="5" t="s">
        <v>172</v>
      </c>
      <c r="F3268" s="6">
        <v>43372</v>
      </c>
      <c r="G3268" s="5" t="s">
        <v>148</v>
      </c>
      <c r="H3268" s="5" t="s">
        <v>202</v>
      </c>
      <c r="I3268">
        <v>43202</v>
      </c>
      <c r="J3268">
        <v>170</v>
      </c>
      <c r="K3268">
        <v>1029</v>
      </c>
      <c r="L3268">
        <v>10</v>
      </c>
      <c r="M3268">
        <v>33957</v>
      </c>
      <c r="N3268">
        <v>26201.955999999998</v>
      </c>
      <c r="O3268">
        <v>2620.1959999999999</v>
      </c>
      <c r="P3268">
        <v>102.9</v>
      </c>
      <c r="Q3268">
        <v>33</v>
      </c>
      <c r="R3268">
        <v>7755.0439999999999</v>
      </c>
      <c r="S3268">
        <v>2018</v>
      </c>
      <c r="T3268">
        <v>9</v>
      </c>
      <c r="U3268">
        <v>39</v>
      </c>
    </row>
    <row r="3269" spans="1:21" x14ac:dyDescent="0.3">
      <c r="A3269" s="5" t="s">
        <v>168</v>
      </c>
      <c r="B3269" s="5" t="s">
        <v>175</v>
      </c>
      <c r="C3269" s="5" t="s">
        <v>84</v>
      </c>
      <c r="D3269" s="5" t="s">
        <v>336</v>
      </c>
      <c r="E3269" s="5" t="s">
        <v>172</v>
      </c>
      <c r="F3269" s="6">
        <v>43376</v>
      </c>
      <c r="G3269" s="5" t="s">
        <v>148</v>
      </c>
      <c r="H3269" s="5" t="s">
        <v>194</v>
      </c>
      <c r="I3269">
        <v>43208</v>
      </c>
      <c r="J3269">
        <v>168</v>
      </c>
      <c r="K3269">
        <v>218</v>
      </c>
      <c r="L3269">
        <v>2</v>
      </c>
      <c r="M3269">
        <v>7117.5</v>
      </c>
      <c r="N3269">
        <v>4710.375</v>
      </c>
      <c r="O3269">
        <v>2355.1880000000001</v>
      </c>
      <c r="P3269">
        <v>109</v>
      </c>
      <c r="Q3269">
        <v>32.649099999999997</v>
      </c>
      <c r="R3269">
        <v>2407.125</v>
      </c>
      <c r="S3269">
        <v>2018</v>
      </c>
      <c r="T3269">
        <v>10</v>
      </c>
      <c r="U3269">
        <v>40</v>
      </c>
    </row>
    <row r="3270" spans="1:21" x14ac:dyDescent="0.3">
      <c r="A3270" s="5" t="s">
        <v>168</v>
      </c>
      <c r="B3270" s="5" t="s">
        <v>175</v>
      </c>
      <c r="C3270" s="5" t="s">
        <v>84</v>
      </c>
      <c r="D3270" s="5" t="s">
        <v>336</v>
      </c>
      <c r="E3270" s="5" t="s">
        <v>172</v>
      </c>
      <c r="F3270" s="6">
        <v>43376</v>
      </c>
      <c r="G3270" s="5" t="s">
        <v>148</v>
      </c>
      <c r="H3270" s="5" t="s">
        <v>194</v>
      </c>
      <c r="I3270">
        <v>43208</v>
      </c>
      <c r="J3270">
        <v>168</v>
      </c>
      <c r="K3270">
        <v>345</v>
      </c>
      <c r="L3270">
        <v>3</v>
      </c>
      <c r="M3270">
        <v>11212.5</v>
      </c>
      <c r="N3270">
        <v>7065.5630000000001</v>
      </c>
      <c r="O3270">
        <v>2355.1880000000001</v>
      </c>
      <c r="P3270">
        <v>115</v>
      </c>
      <c r="Q3270">
        <v>32.5</v>
      </c>
      <c r="R3270">
        <v>4146.9369999999999</v>
      </c>
      <c r="S3270">
        <v>2018</v>
      </c>
      <c r="T3270">
        <v>10</v>
      </c>
      <c r="U3270">
        <v>40</v>
      </c>
    </row>
    <row r="3271" spans="1:21" x14ac:dyDescent="0.3">
      <c r="A3271" s="5" t="s">
        <v>168</v>
      </c>
      <c r="B3271" s="5" t="s">
        <v>175</v>
      </c>
      <c r="C3271" s="5" t="s">
        <v>84</v>
      </c>
      <c r="D3271" s="5" t="s">
        <v>336</v>
      </c>
      <c r="E3271" s="5" t="s">
        <v>172</v>
      </c>
      <c r="F3271" s="6">
        <v>43376</v>
      </c>
      <c r="G3271" s="5" t="s">
        <v>148</v>
      </c>
      <c r="H3271" s="5" t="s">
        <v>178</v>
      </c>
      <c r="I3271">
        <v>43208</v>
      </c>
      <c r="J3271">
        <v>168</v>
      </c>
      <c r="K3271">
        <v>199</v>
      </c>
      <c r="L3271">
        <v>2</v>
      </c>
      <c r="M3271">
        <v>6467.5</v>
      </c>
      <c r="N3271">
        <v>4710.375</v>
      </c>
      <c r="O3271">
        <v>2355.1880000000001</v>
      </c>
      <c r="P3271">
        <v>99.5</v>
      </c>
      <c r="Q3271">
        <v>32.5</v>
      </c>
      <c r="R3271">
        <v>1757.125</v>
      </c>
      <c r="S3271">
        <v>2018</v>
      </c>
      <c r="T3271">
        <v>10</v>
      </c>
      <c r="U3271">
        <v>40</v>
      </c>
    </row>
    <row r="3272" spans="1:21" x14ac:dyDescent="0.3">
      <c r="A3272" s="5" t="s">
        <v>168</v>
      </c>
      <c r="B3272" s="5" t="s">
        <v>175</v>
      </c>
      <c r="C3272" s="5" t="s">
        <v>84</v>
      </c>
      <c r="D3272" s="5" t="s">
        <v>336</v>
      </c>
      <c r="E3272" s="5" t="s">
        <v>172</v>
      </c>
      <c r="F3272" s="6">
        <v>43376</v>
      </c>
      <c r="G3272" s="5" t="s">
        <v>148</v>
      </c>
      <c r="H3272" s="5" t="s">
        <v>209</v>
      </c>
      <c r="I3272">
        <v>43208</v>
      </c>
      <c r="J3272">
        <v>168</v>
      </c>
      <c r="K3272">
        <v>199</v>
      </c>
      <c r="L3272">
        <v>2</v>
      </c>
      <c r="M3272">
        <v>6467.5</v>
      </c>
      <c r="N3272">
        <v>4710.375</v>
      </c>
      <c r="O3272">
        <v>2355.1880000000001</v>
      </c>
      <c r="P3272">
        <v>99.5</v>
      </c>
      <c r="Q3272">
        <v>32.5</v>
      </c>
      <c r="R3272">
        <v>1757.125</v>
      </c>
      <c r="S3272">
        <v>2018</v>
      </c>
      <c r="T3272">
        <v>10</v>
      </c>
      <c r="U3272">
        <v>40</v>
      </c>
    </row>
    <row r="3273" spans="1:21" x14ac:dyDescent="0.3">
      <c r="A3273" s="5" t="s">
        <v>168</v>
      </c>
      <c r="B3273" s="5" t="s">
        <v>175</v>
      </c>
      <c r="C3273" s="5" t="s">
        <v>87</v>
      </c>
      <c r="D3273" s="5" t="s">
        <v>335</v>
      </c>
      <c r="E3273" s="5" t="s">
        <v>172</v>
      </c>
      <c r="F3273" s="6">
        <v>43376</v>
      </c>
      <c r="G3273" s="5" t="s">
        <v>148</v>
      </c>
      <c r="H3273" s="5" t="s">
        <v>229</v>
      </c>
      <c r="I3273">
        <v>43200</v>
      </c>
      <c r="J3273">
        <v>176</v>
      </c>
      <c r="K3273">
        <v>1009.5</v>
      </c>
      <c r="L3273">
        <v>9</v>
      </c>
      <c r="M3273">
        <v>32304</v>
      </c>
      <c r="N3273">
        <v>25557.937000000002</v>
      </c>
      <c r="O3273">
        <v>2839.7710000000002</v>
      </c>
      <c r="P3273">
        <v>112.16666666666667</v>
      </c>
      <c r="Q3273">
        <v>32</v>
      </c>
      <c r="R3273">
        <v>6746.0630000000001</v>
      </c>
      <c r="S3273">
        <v>2018</v>
      </c>
      <c r="T3273">
        <v>10</v>
      </c>
      <c r="U3273">
        <v>40</v>
      </c>
    </row>
    <row r="3274" spans="1:21" x14ac:dyDescent="0.3">
      <c r="A3274" s="5" t="s">
        <v>168</v>
      </c>
      <c r="B3274" s="5" t="s">
        <v>175</v>
      </c>
      <c r="C3274" s="5" t="s">
        <v>87</v>
      </c>
      <c r="D3274" s="5" t="s">
        <v>335</v>
      </c>
      <c r="E3274" s="5" t="s">
        <v>172</v>
      </c>
      <c r="F3274" s="6">
        <v>43376</v>
      </c>
      <c r="G3274" s="5" t="s">
        <v>148</v>
      </c>
      <c r="H3274" s="5" t="s">
        <v>263</v>
      </c>
      <c r="I3274">
        <v>43200</v>
      </c>
      <c r="J3274">
        <v>176</v>
      </c>
      <c r="K3274">
        <v>697</v>
      </c>
      <c r="L3274">
        <v>6</v>
      </c>
      <c r="M3274">
        <v>22652.5</v>
      </c>
      <c r="N3274">
        <v>17038.624</v>
      </c>
      <c r="O3274">
        <v>2839.7710000000002</v>
      </c>
      <c r="P3274">
        <v>116.16666666666667</v>
      </c>
      <c r="Q3274">
        <v>32.5</v>
      </c>
      <c r="R3274">
        <v>5613.8760000000002</v>
      </c>
      <c r="S3274">
        <v>2018</v>
      </c>
      <c r="T3274">
        <v>10</v>
      </c>
      <c r="U3274">
        <v>40</v>
      </c>
    </row>
    <row r="3275" spans="1:21" x14ac:dyDescent="0.3">
      <c r="A3275" s="5" t="s">
        <v>168</v>
      </c>
      <c r="B3275" s="5" t="s">
        <v>175</v>
      </c>
      <c r="C3275" s="5" t="s">
        <v>87</v>
      </c>
      <c r="D3275" s="5" t="s">
        <v>335</v>
      </c>
      <c r="E3275" s="5" t="s">
        <v>172</v>
      </c>
      <c r="F3275" s="6">
        <v>43376</v>
      </c>
      <c r="G3275" s="5" t="s">
        <v>148</v>
      </c>
      <c r="H3275" s="5" t="s">
        <v>173</v>
      </c>
      <c r="I3275">
        <v>43200</v>
      </c>
      <c r="J3275">
        <v>176</v>
      </c>
      <c r="K3275">
        <v>1560</v>
      </c>
      <c r="L3275">
        <v>12</v>
      </c>
      <c r="M3275">
        <v>54600</v>
      </c>
      <c r="N3275">
        <v>34077.249000000003</v>
      </c>
      <c r="O3275">
        <v>2839.7710000000002</v>
      </c>
      <c r="P3275">
        <v>130</v>
      </c>
      <c r="Q3275">
        <v>35</v>
      </c>
      <c r="R3275">
        <v>20522.751</v>
      </c>
      <c r="S3275">
        <v>2018</v>
      </c>
      <c r="T3275">
        <v>10</v>
      </c>
      <c r="U3275">
        <v>40</v>
      </c>
    </row>
    <row r="3276" spans="1:21" x14ac:dyDescent="0.3">
      <c r="A3276" s="5" t="s">
        <v>168</v>
      </c>
      <c r="B3276" s="5" t="s">
        <v>175</v>
      </c>
      <c r="C3276" s="5" t="s">
        <v>87</v>
      </c>
      <c r="D3276" s="5" t="s">
        <v>335</v>
      </c>
      <c r="E3276" s="5" t="s">
        <v>172</v>
      </c>
      <c r="F3276" s="6">
        <v>43376</v>
      </c>
      <c r="G3276" s="5" t="s">
        <v>148</v>
      </c>
      <c r="H3276" s="5" t="s">
        <v>197</v>
      </c>
      <c r="I3276">
        <v>43200</v>
      </c>
      <c r="J3276">
        <v>176</v>
      </c>
      <c r="K3276">
        <v>327</v>
      </c>
      <c r="L3276">
        <v>3</v>
      </c>
      <c r="M3276">
        <v>10627.5</v>
      </c>
      <c r="N3276">
        <v>8519.3119999999999</v>
      </c>
      <c r="O3276">
        <v>2839.7710000000002</v>
      </c>
      <c r="P3276">
        <v>109</v>
      </c>
      <c r="Q3276">
        <v>32.5</v>
      </c>
      <c r="R3276">
        <v>2108.1880000000001</v>
      </c>
      <c r="S3276">
        <v>2018</v>
      </c>
      <c r="T3276">
        <v>10</v>
      </c>
      <c r="U3276">
        <v>40</v>
      </c>
    </row>
    <row r="3277" spans="1:21" x14ac:dyDescent="0.3">
      <c r="A3277" s="5" t="s">
        <v>168</v>
      </c>
      <c r="B3277" s="5" t="s">
        <v>175</v>
      </c>
      <c r="C3277" s="5" t="s">
        <v>87</v>
      </c>
      <c r="D3277" s="5" t="s">
        <v>335</v>
      </c>
      <c r="E3277" s="5" t="s">
        <v>172</v>
      </c>
      <c r="F3277" s="6">
        <v>43376</v>
      </c>
      <c r="G3277" s="5" t="s">
        <v>148</v>
      </c>
      <c r="H3277" s="5" t="s">
        <v>197</v>
      </c>
      <c r="I3277">
        <v>43200</v>
      </c>
      <c r="J3277">
        <v>176</v>
      </c>
      <c r="K3277">
        <v>117.5</v>
      </c>
      <c r="L3277">
        <v>1</v>
      </c>
      <c r="M3277">
        <v>3818.75</v>
      </c>
      <c r="N3277">
        <v>2839.7710000000002</v>
      </c>
      <c r="O3277">
        <v>2839.7710000000002</v>
      </c>
      <c r="P3277">
        <v>117.5</v>
      </c>
      <c r="Q3277">
        <v>32.5</v>
      </c>
      <c r="R3277">
        <v>978.97900000000004</v>
      </c>
      <c r="S3277">
        <v>2018</v>
      </c>
      <c r="T3277">
        <v>10</v>
      </c>
      <c r="U3277">
        <v>40</v>
      </c>
    </row>
    <row r="3278" spans="1:21" x14ac:dyDescent="0.3">
      <c r="A3278" s="5" t="s">
        <v>168</v>
      </c>
      <c r="B3278" s="5" t="s">
        <v>175</v>
      </c>
      <c r="C3278" s="5" t="s">
        <v>87</v>
      </c>
      <c r="D3278" s="5" t="s">
        <v>335</v>
      </c>
      <c r="E3278" s="5" t="s">
        <v>172</v>
      </c>
      <c r="F3278" s="6">
        <v>43376</v>
      </c>
      <c r="G3278" s="5" t="s">
        <v>148</v>
      </c>
      <c r="H3278" s="5" t="s">
        <v>311</v>
      </c>
      <c r="I3278">
        <v>43200</v>
      </c>
      <c r="J3278">
        <v>176</v>
      </c>
      <c r="K3278">
        <v>114</v>
      </c>
      <c r="L3278">
        <v>1</v>
      </c>
      <c r="M3278">
        <v>3705</v>
      </c>
      <c r="N3278">
        <v>2839.7710000000002</v>
      </c>
      <c r="O3278">
        <v>2839.7710000000002</v>
      </c>
      <c r="P3278">
        <v>114</v>
      </c>
      <c r="Q3278">
        <v>32.5</v>
      </c>
      <c r="R3278">
        <v>865.22900000000004</v>
      </c>
      <c r="S3278">
        <v>2018</v>
      </c>
      <c r="T3278">
        <v>10</v>
      </c>
      <c r="U3278">
        <v>40</v>
      </c>
    </row>
    <row r="3279" spans="1:21" x14ac:dyDescent="0.3">
      <c r="A3279" s="5" t="s">
        <v>168</v>
      </c>
      <c r="B3279" s="5" t="s">
        <v>175</v>
      </c>
      <c r="C3279" s="5" t="s">
        <v>87</v>
      </c>
      <c r="D3279" s="5" t="s">
        <v>335</v>
      </c>
      <c r="E3279" s="5" t="s">
        <v>172</v>
      </c>
      <c r="F3279" s="6">
        <v>43376</v>
      </c>
      <c r="G3279" s="5" t="s">
        <v>148</v>
      </c>
      <c r="H3279" s="5" t="s">
        <v>190</v>
      </c>
      <c r="I3279">
        <v>43200</v>
      </c>
      <c r="J3279">
        <v>176</v>
      </c>
      <c r="K3279">
        <v>103.5</v>
      </c>
      <c r="L3279">
        <v>1</v>
      </c>
      <c r="M3279">
        <v>3363.75</v>
      </c>
      <c r="N3279">
        <v>2839.7710000000002</v>
      </c>
      <c r="O3279">
        <v>2839.7710000000002</v>
      </c>
      <c r="P3279">
        <v>103.5</v>
      </c>
      <c r="Q3279">
        <v>32.5</v>
      </c>
      <c r="R3279">
        <v>523.97900000000004</v>
      </c>
      <c r="S3279">
        <v>2018</v>
      </c>
      <c r="T3279">
        <v>10</v>
      </c>
      <c r="U3279">
        <v>40</v>
      </c>
    </row>
    <row r="3280" spans="1:21" x14ac:dyDescent="0.3">
      <c r="A3280" s="5" t="s">
        <v>168</v>
      </c>
      <c r="B3280" s="5" t="s">
        <v>206</v>
      </c>
      <c r="C3280" s="5" t="s">
        <v>113</v>
      </c>
      <c r="D3280" s="5" t="s">
        <v>332</v>
      </c>
      <c r="E3280" s="5" t="s">
        <v>172</v>
      </c>
      <c r="F3280" s="6">
        <v>43376</v>
      </c>
      <c r="G3280" s="5" t="s">
        <v>148</v>
      </c>
      <c r="H3280" s="5" t="s">
        <v>262</v>
      </c>
      <c r="I3280">
        <v>43188</v>
      </c>
      <c r="J3280">
        <v>188</v>
      </c>
      <c r="K3280">
        <v>140</v>
      </c>
      <c r="L3280">
        <v>1</v>
      </c>
      <c r="M3280">
        <v>3300</v>
      </c>
      <c r="N3280">
        <v>3434.8870000000002</v>
      </c>
      <c r="O3280">
        <v>3434.8870000000002</v>
      </c>
      <c r="P3280">
        <v>140</v>
      </c>
      <c r="Q3280">
        <v>23.571400000000001</v>
      </c>
      <c r="R3280">
        <v>-134.887</v>
      </c>
      <c r="S3280">
        <v>2018</v>
      </c>
      <c r="T3280">
        <v>10</v>
      </c>
      <c r="U3280">
        <v>40</v>
      </c>
    </row>
    <row r="3281" spans="1:21" x14ac:dyDescent="0.3">
      <c r="A3281" s="5" t="s">
        <v>168</v>
      </c>
      <c r="B3281" s="5" t="s">
        <v>206</v>
      </c>
      <c r="C3281" s="5" t="s">
        <v>113</v>
      </c>
      <c r="D3281" s="5" t="s">
        <v>332</v>
      </c>
      <c r="E3281" s="5" t="s">
        <v>172</v>
      </c>
      <c r="F3281" s="6">
        <v>43376</v>
      </c>
      <c r="G3281" s="5" t="s">
        <v>148</v>
      </c>
      <c r="H3281" s="5" t="s">
        <v>305</v>
      </c>
      <c r="I3281">
        <v>43188</v>
      </c>
      <c r="J3281">
        <v>188</v>
      </c>
      <c r="K3281">
        <v>1090</v>
      </c>
      <c r="L3281">
        <v>9</v>
      </c>
      <c r="M3281">
        <v>35425</v>
      </c>
      <c r="N3281">
        <v>30913.987000000001</v>
      </c>
      <c r="O3281">
        <v>3434.8870000000002</v>
      </c>
      <c r="P3281">
        <v>121.11111111111111</v>
      </c>
      <c r="Q3281">
        <v>32.5</v>
      </c>
      <c r="R3281">
        <v>4511.0129999999999</v>
      </c>
      <c r="S3281">
        <v>2018</v>
      </c>
      <c r="T3281">
        <v>10</v>
      </c>
      <c r="U3281">
        <v>40</v>
      </c>
    </row>
    <row r="3282" spans="1:21" x14ac:dyDescent="0.3">
      <c r="A3282" s="5" t="s">
        <v>168</v>
      </c>
      <c r="B3282" s="5" t="s">
        <v>206</v>
      </c>
      <c r="C3282" s="5" t="s">
        <v>113</v>
      </c>
      <c r="D3282" s="5" t="s">
        <v>332</v>
      </c>
      <c r="E3282" s="5" t="s">
        <v>172</v>
      </c>
      <c r="F3282" s="6">
        <v>43376</v>
      </c>
      <c r="G3282" s="5" t="s">
        <v>148</v>
      </c>
      <c r="H3282" s="5" t="s">
        <v>200</v>
      </c>
      <c r="I3282">
        <v>43188</v>
      </c>
      <c r="J3282">
        <v>188</v>
      </c>
      <c r="K3282">
        <v>345</v>
      </c>
      <c r="L3282">
        <v>3</v>
      </c>
      <c r="M3282">
        <v>11212.5</v>
      </c>
      <c r="N3282">
        <v>10304.662</v>
      </c>
      <c r="O3282">
        <v>3434.8870000000002</v>
      </c>
      <c r="P3282">
        <v>115</v>
      </c>
      <c r="Q3282">
        <v>32.5</v>
      </c>
      <c r="R3282">
        <v>907.83799999999997</v>
      </c>
      <c r="S3282">
        <v>2018</v>
      </c>
      <c r="T3282">
        <v>10</v>
      </c>
      <c r="U3282">
        <v>40</v>
      </c>
    </row>
    <row r="3283" spans="1:21" x14ac:dyDescent="0.3">
      <c r="A3283" s="5" t="s">
        <v>168</v>
      </c>
      <c r="B3283" s="5" t="s">
        <v>206</v>
      </c>
      <c r="C3283" s="5" t="s">
        <v>113</v>
      </c>
      <c r="D3283" s="5" t="s">
        <v>332</v>
      </c>
      <c r="E3283" s="5" t="s">
        <v>172</v>
      </c>
      <c r="F3283" s="6">
        <v>43376</v>
      </c>
      <c r="G3283" s="5" t="s">
        <v>148</v>
      </c>
      <c r="H3283" s="5" t="s">
        <v>178</v>
      </c>
      <c r="I3283">
        <v>43188</v>
      </c>
      <c r="J3283">
        <v>188</v>
      </c>
      <c r="K3283">
        <v>219.4</v>
      </c>
      <c r="L3283">
        <v>2</v>
      </c>
      <c r="M3283">
        <v>7130.5</v>
      </c>
      <c r="N3283">
        <v>0</v>
      </c>
      <c r="O3283">
        <v>0</v>
      </c>
      <c r="P3283">
        <v>109.7</v>
      </c>
      <c r="Q3283">
        <v>32.5</v>
      </c>
      <c r="R3283">
        <v>7130.5</v>
      </c>
      <c r="S3283">
        <v>2018</v>
      </c>
      <c r="T3283">
        <v>10</v>
      </c>
      <c r="U3283">
        <v>40</v>
      </c>
    </row>
    <row r="3284" spans="1:21" x14ac:dyDescent="0.3">
      <c r="A3284" s="5" t="s">
        <v>168</v>
      </c>
      <c r="B3284" s="5" t="s">
        <v>206</v>
      </c>
      <c r="C3284" s="5" t="s">
        <v>114</v>
      </c>
      <c r="D3284" s="5" t="s">
        <v>299</v>
      </c>
      <c r="E3284" s="5" t="s">
        <v>172</v>
      </c>
      <c r="F3284" s="6">
        <v>43376</v>
      </c>
      <c r="G3284" s="5" t="s">
        <v>148</v>
      </c>
      <c r="H3284" s="5" t="s">
        <v>266</v>
      </c>
      <c r="I3284">
        <v>43194</v>
      </c>
      <c r="J3284">
        <v>182</v>
      </c>
      <c r="K3284">
        <v>4894.3999999999996</v>
      </c>
      <c r="L3284">
        <v>40</v>
      </c>
      <c r="M3284">
        <v>161515.20000000001</v>
      </c>
      <c r="N3284">
        <v>110991.808</v>
      </c>
      <c r="O3284">
        <v>2774.7950000000001</v>
      </c>
      <c r="P3284">
        <v>122.35999999999999</v>
      </c>
      <c r="Q3284">
        <v>33</v>
      </c>
      <c r="R3284">
        <v>50523.392</v>
      </c>
      <c r="S3284">
        <v>2018</v>
      </c>
      <c r="T3284">
        <v>10</v>
      </c>
      <c r="U3284">
        <v>40</v>
      </c>
    </row>
    <row r="3285" spans="1:21" x14ac:dyDescent="0.3">
      <c r="A3285" s="5" t="s">
        <v>168</v>
      </c>
      <c r="B3285" s="5" t="s">
        <v>206</v>
      </c>
      <c r="C3285" s="5" t="s">
        <v>114</v>
      </c>
      <c r="D3285" s="5" t="s">
        <v>299</v>
      </c>
      <c r="E3285" s="5" t="s">
        <v>172</v>
      </c>
      <c r="F3285" s="6">
        <v>43376</v>
      </c>
      <c r="G3285" s="5" t="s">
        <v>148</v>
      </c>
      <c r="H3285" s="5" t="s">
        <v>199</v>
      </c>
      <c r="I3285">
        <v>43194</v>
      </c>
      <c r="J3285">
        <v>182</v>
      </c>
      <c r="K3285">
        <v>606</v>
      </c>
      <c r="L3285">
        <v>5</v>
      </c>
      <c r="M3285">
        <v>19695</v>
      </c>
      <c r="N3285">
        <v>13873.976000000001</v>
      </c>
      <c r="O3285">
        <v>2774.7950000000001</v>
      </c>
      <c r="P3285">
        <v>121.2</v>
      </c>
      <c r="Q3285">
        <v>32.5</v>
      </c>
      <c r="R3285">
        <v>5821.0240000000003</v>
      </c>
      <c r="S3285">
        <v>2018</v>
      </c>
      <c r="T3285">
        <v>10</v>
      </c>
      <c r="U3285">
        <v>40</v>
      </c>
    </row>
    <row r="3286" spans="1:21" x14ac:dyDescent="0.3">
      <c r="A3286" s="5" t="s">
        <v>168</v>
      </c>
      <c r="B3286" s="5" t="s">
        <v>206</v>
      </c>
      <c r="C3286" s="5" t="s">
        <v>114</v>
      </c>
      <c r="D3286" s="5" t="s">
        <v>299</v>
      </c>
      <c r="E3286" s="5" t="s">
        <v>172</v>
      </c>
      <c r="F3286" s="6">
        <v>43376</v>
      </c>
      <c r="G3286" s="5" t="s">
        <v>148</v>
      </c>
      <c r="H3286" s="5" t="s">
        <v>264</v>
      </c>
      <c r="I3286">
        <v>43194</v>
      </c>
      <c r="J3286">
        <v>182</v>
      </c>
      <c r="K3286">
        <v>2025</v>
      </c>
      <c r="L3286">
        <v>18</v>
      </c>
      <c r="M3286">
        <v>65812.5</v>
      </c>
      <c r="N3286">
        <v>49946.313999999998</v>
      </c>
      <c r="O3286">
        <v>2774.7950000000001</v>
      </c>
      <c r="P3286">
        <v>112.5</v>
      </c>
      <c r="Q3286">
        <v>32.5</v>
      </c>
      <c r="R3286">
        <v>15866.186</v>
      </c>
      <c r="S3286">
        <v>2018</v>
      </c>
      <c r="T3286">
        <v>10</v>
      </c>
      <c r="U3286">
        <v>40</v>
      </c>
    </row>
    <row r="3287" spans="1:21" x14ac:dyDescent="0.3">
      <c r="A3287" s="5" t="s">
        <v>168</v>
      </c>
      <c r="B3287" s="5" t="s">
        <v>206</v>
      </c>
      <c r="C3287" s="5" t="s">
        <v>114</v>
      </c>
      <c r="D3287" s="5" t="s">
        <v>299</v>
      </c>
      <c r="E3287" s="5" t="s">
        <v>172</v>
      </c>
      <c r="F3287" s="6">
        <v>43376</v>
      </c>
      <c r="G3287" s="5" t="s">
        <v>148</v>
      </c>
      <c r="H3287" s="5" t="s">
        <v>215</v>
      </c>
      <c r="I3287">
        <v>43194</v>
      </c>
      <c r="J3287">
        <v>182</v>
      </c>
      <c r="K3287">
        <v>347</v>
      </c>
      <c r="L3287">
        <v>3</v>
      </c>
      <c r="M3287">
        <v>11277.5</v>
      </c>
      <c r="N3287">
        <v>8324.3860000000004</v>
      </c>
      <c r="O3287">
        <v>2774.7950000000001</v>
      </c>
      <c r="P3287">
        <v>115.66666666666667</v>
      </c>
      <c r="Q3287">
        <v>32.5</v>
      </c>
      <c r="R3287">
        <v>2953.114</v>
      </c>
      <c r="S3287">
        <v>2018</v>
      </c>
      <c r="T3287">
        <v>10</v>
      </c>
      <c r="U3287">
        <v>40</v>
      </c>
    </row>
    <row r="3288" spans="1:21" x14ac:dyDescent="0.3">
      <c r="A3288" s="5" t="s">
        <v>168</v>
      </c>
      <c r="B3288" s="5" t="s">
        <v>206</v>
      </c>
      <c r="C3288" s="5" t="s">
        <v>114</v>
      </c>
      <c r="D3288" s="5" t="s">
        <v>299</v>
      </c>
      <c r="E3288" s="5" t="s">
        <v>172</v>
      </c>
      <c r="F3288" s="6">
        <v>43376</v>
      </c>
      <c r="G3288" s="5" t="s">
        <v>148</v>
      </c>
      <c r="H3288" s="5" t="s">
        <v>200</v>
      </c>
      <c r="I3288">
        <v>43194</v>
      </c>
      <c r="J3288">
        <v>182</v>
      </c>
      <c r="K3288">
        <v>566</v>
      </c>
      <c r="L3288">
        <v>5</v>
      </c>
      <c r="M3288">
        <v>18395</v>
      </c>
      <c r="N3288">
        <v>13873.976000000001</v>
      </c>
      <c r="O3288">
        <v>2774.7950000000001</v>
      </c>
      <c r="P3288">
        <v>113.2</v>
      </c>
      <c r="Q3288">
        <v>32.5</v>
      </c>
      <c r="R3288">
        <v>4521.0240000000003</v>
      </c>
      <c r="S3288">
        <v>2018</v>
      </c>
      <c r="T3288">
        <v>10</v>
      </c>
      <c r="U3288">
        <v>40</v>
      </c>
    </row>
    <row r="3289" spans="1:21" x14ac:dyDescent="0.3">
      <c r="A3289" s="5" t="s">
        <v>168</v>
      </c>
      <c r="B3289" s="5" t="s">
        <v>206</v>
      </c>
      <c r="C3289" s="5" t="s">
        <v>114</v>
      </c>
      <c r="D3289" s="5" t="s">
        <v>299</v>
      </c>
      <c r="E3289" s="5" t="s">
        <v>172</v>
      </c>
      <c r="F3289" s="6">
        <v>43376</v>
      </c>
      <c r="G3289" s="5" t="s">
        <v>148</v>
      </c>
      <c r="H3289" s="5" t="s">
        <v>198</v>
      </c>
      <c r="I3289">
        <v>43194</v>
      </c>
      <c r="J3289">
        <v>182</v>
      </c>
      <c r="K3289">
        <v>377.8</v>
      </c>
      <c r="L3289">
        <v>3</v>
      </c>
      <c r="M3289">
        <v>12278.5</v>
      </c>
      <c r="N3289">
        <v>8324.3860000000004</v>
      </c>
      <c r="O3289">
        <v>2774.7950000000001</v>
      </c>
      <c r="P3289">
        <v>125.93333333333334</v>
      </c>
      <c r="Q3289">
        <v>32.5</v>
      </c>
      <c r="R3289">
        <v>3954.114</v>
      </c>
      <c r="S3289">
        <v>2018</v>
      </c>
      <c r="T3289">
        <v>10</v>
      </c>
      <c r="U3289">
        <v>40</v>
      </c>
    </row>
    <row r="3290" spans="1:21" x14ac:dyDescent="0.3">
      <c r="A3290" s="5" t="s">
        <v>168</v>
      </c>
      <c r="B3290" s="5" t="s">
        <v>206</v>
      </c>
      <c r="C3290" s="5" t="s">
        <v>114</v>
      </c>
      <c r="D3290" s="5" t="s">
        <v>299</v>
      </c>
      <c r="E3290" s="5" t="s">
        <v>172</v>
      </c>
      <c r="F3290" s="6">
        <v>43376</v>
      </c>
      <c r="G3290" s="5" t="s">
        <v>148</v>
      </c>
      <c r="H3290" s="5" t="s">
        <v>197</v>
      </c>
      <c r="I3290">
        <v>43194</v>
      </c>
      <c r="J3290">
        <v>182</v>
      </c>
      <c r="K3290">
        <v>1049.2</v>
      </c>
      <c r="L3290">
        <v>8</v>
      </c>
      <c r="M3290">
        <v>34099</v>
      </c>
      <c r="N3290">
        <v>22198.362000000001</v>
      </c>
      <c r="O3290">
        <v>2774.7950000000001</v>
      </c>
      <c r="P3290">
        <v>131.15</v>
      </c>
      <c r="Q3290">
        <v>32.5</v>
      </c>
      <c r="R3290">
        <v>11900.638000000001</v>
      </c>
      <c r="S3290">
        <v>2018</v>
      </c>
      <c r="T3290">
        <v>10</v>
      </c>
      <c r="U3290">
        <v>40</v>
      </c>
    </row>
    <row r="3291" spans="1:21" x14ac:dyDescent="0.3">
      <c r="A3291" s="5" t="s">
        <v>168</v>
      </c>
      <c r="B3291" s="5" t="s">
        <v>206</v>
      </c>
      <c r="C3291" s="5" t="s">
        <v>114</v>
      </c>
      <c r="D3291" s="5" t="s">
        <v>299</v>
      </c>
      <c r="E3291" s="5" t="s">
        <v>172</v>
      </c>
      <c r="F3291" s="6">
        <v>43376</v>
      </c>
      <c r="G3291" s="5" t="s">
        <v>148</v>
      </c>
      <c r="H3291" s="5" t="s">
        <v>209</v>
      </c>
      <c r="I3291">
        <v>43194</v>
      </c>
      <c r="J3291">
        <v>182</v>
      </c>
      <c r="K3291">
        <v>215.4</v>
      </c>
      <c r="L3291">
        <v>2</v>
      </c>
      <c r="M3291">
        <v>7000.5</v>
      </c>
      <c r="N3291">
        <v>5549.59</v>
      </c>
      <c r="O3291">
        <v>2774.7950000000001</v>
      </c>
      <c r="P3291">
        <v>107.7</v>
      </c>
      <c r="Q3291">
        <v>32.5</v>
      </c>
      <c r="R3291">
        <v>1450.91</v>
      </c>
      <c r="S3291">
        <v>2018</v>
      </c>
      <c r="T3291">
        <v>10</v>
      </c>
      <c r="U3291">
        <v>40</v>
      </c>
    </row>
    <row r="3292" spans="1:21" x14ac:dyDescent="0.3">
      <c r="A3292" s="5" t="s">
        <v>168</v>
      </c>
      <c r="B3292" s="5" t="s">
        <v>206</v>
      </c>
      <c r="C3292" s="5" t="s">
        <v>114</v>
      </c>
      <c r="D3292" s="5" t="s">
        <v>299</v>
      </c>
      <c r="E3292" s="5" t="s">
        <v>172</v>
      </c>
      <c r="F3292" s="6">
        <v>43376</v>
      </c>
      <c r="G3292" s="5" t="s">
        <v>148</v>
      </c>
      <c r="H3292" s="5" t="s">
        <v>311</v>
      </c>
      <c r="I3292">
        <v>43194</v>
      </c>
      <c r="J3292">
        <v>182</v>
      </c>
      <c r="K3292">
        <v>238.4</v>
      </c>
      <c r="L3292">
        <v>2</v>
      </c>
      <c r="M3292">
        <v>7748</v>
      </c>
      <c r="N3292">
        <v>5549.59</v>
      </c>
      <c r="O3292">
        <v>2774.7950000000001</v>
      </c>
      <c r="P3292">
        <v>119.2</v>
      </c>
      <c r="Q3292">
        <v>32.5</v>
      </c>
      <c r="R3292">
        <v>2198.41</v>
      </c>
      <c r="S3292">
        <v>2018</v>
      </c>
      <c r="T3292">
        <v>10</v>
      </c>
      <c r="U3292">
        <v>40</v>
      </c>
    </row>
    <row r="3293" spans="1:21" x14ac:dyDescent="0.3">
      <c r="A3293" s="5" t="s">
        <v>168</v>
      </c>
      <c r="B3293" s="5" t="s">
        <v>206</v>
      </c>
      <c r="C3293" s="5" t="s">
        <v>107</v>
      </c>
      <c r="D3293" s="5" t="s">
        <v>337</v>
      </c>
      <c r="E3293" s="5" t="s">
        <v>172</v>
      </c>
      <c r="F3293" s="6">
        <v>43377</v>
      </c>
      <c r="G3293" s="5" t="s">
        <v>148</v>
      </c>
      <c r="H3293" s="5" t="s">
        <v>204</v>
      </c>
      <c r="I3293">
        <v>43202</v>
      </c>
      <c r="J3293">
        <v>175</v>
      </c>
      <c r="K3293">
        <v>336</v>
      </c>
      <c r="L3293">
        <v>3</v>
      </c>
      <c r="M3293">
        <v>10920</v>
      </c>
      <c r="N3293">
        <v>8430.3510000000006</v>
      </c>
      <c r="O3293">
        <v>2810.1170000000002</v>
      </c>
      <c r="P3293">
        <v>112</v>
      </c>
      <c r="Q3293">
        <v>32.5</v>
      </c>
      <c r="R3293">
        <v>2489.6489999999999</v>
      </c>
      <c r="S3293">
        <v>2018</v>
      </c>
      <c r="T3293">
        <v>10</v>
      </c>
      <c r="U3293">
        <v>40</v>
      </c>
    </row>
    <row r="3294" spans="1:21" x14ac:dyDescent="0.3">
      <c r="A3294" s="5" t="s">
        <v>168</v>
      </c>
      <c r="B3294" s="5" t="s">
        <v>206</v>
      </c>
      <c r="C3294" s="5" t="s">
        <v>107</v>
      </c>
      <c r="D3294" s="5" t="s">
        <v>337</v>
      </c>
      <c r="E3294" s="5" t="s">
        <v>172</v>
      </c>
      <c r="F3294" s="6">
        <v>43377</v>
      </c>
      <c r="G3294" s="5" t="s">
        <v>148</v>
      </c>
      <c r="H3294" s="5" t="s">
        <v>184</v>
      </c>
      <c r="I3294">
        <v>43202</v>
      </c>
      <c r="J3294">
        <v>175</v>
      </c>
      <c r="K3294">
        <v>1727</v>
      </c>
      <c r="L3294">
        <v>15</v>
      </c>
      <c r="M3294">
        <v>55264</v>
      </c>
      <c r="N3294">
        <v>42151.756999999998</v>
      </c>
      <c r="O3294">
        <v>2810.1170000000002</v>
      </c>
      <c r="P3294">
        <v>115.13333333333334</v>
      </c>
      <c r="Q3294">
        <v>32</v>
      </c>
      <c r="R3294">
        <v>13112.243</v>
      </c>
      <c r="S3294">
        <v>2018</v>
      </c>
      <c r="T3294">
        <v>10</v>
      </c>
      <c r="U3294">
        <v>40</v>
      </c>
    </row>
    <row r="3295" spans="1:21" x14ac:dyDescent="0.3">
      <c r="A3295" s="5" t="s">
        <v>168</v>
      </c>
      <c r="B3295" s="5" t="s">
        <v>206</v>
      </c>
      <c r="C3295" s="5" t="s">
        <v>107</v>
      </c>
      <c r="D3295" s="5" t="s">
        <v>337</v>
      </c>
      <c r="E3295" s="5" t="s">
        <v>172</v>
      </c>
      <c r="F3295" s="6">
        <v>43377</v>
      </c>
      <c r="G3295" s="5" t="s">
        <v>148</v>
      </c>
      <c r="H3295" s="5" t="s">
        <v>203</v>
      </c>
      <c r="I3295">
        <v>43202</v>
      </c>
      <c r="J3295">
        <v>175</v>
      </c>
      <c r="K3295">
        <v>210</v>
      </c>
      <c r="L3295">
        <v>2</v>
      </c>
      <c r="M3295">
        <v>6825</v>
      </c>
      <c r="N3295">
        <v>5620.2340000000004</v>
      </c>
      <c r="O3295">
        <v>2810.1170000000002</v>
      </c>
      <c r="P3295">
        <v>105</v>
      </c>
      <c r="Q3295">
        <v>32.5</v>
      </c>
      <c r="R3295">
        <v>1204.7660000000001</v>
      </c>
      <c r="S3295">
        <v>2018</v>
      </c>
      <c r="T3295">
        <v>10</v>
      </c>
      <c r="U3295">
        <v>40</v>
      </c>
    </row>
    <row r="3296" spans="1:21" x14ac:dyDescent="0.3">
      <c r="A3296" s="5" t="s">
        <v>168</v>
      </c>
      <c r="B3296" s="5" t="s">
        <v>206</v>
      </c>
      <c r="C3296" s="5" t="s">
        <v>107</v>
      </c>
      <c r="D3296" s="5" t="s">
        <v>337</v>
      </c>
      <c r="E3296" s="5" t="s">
        <v>172</v>
      </c>
      <c r="F3296" s="6">
        <v>43377</v>
      </c>
      <c r="G3296" s="5" t="s">
        <v>148</v>
      </c>
      <c r="H3296" s="5" t="s">
        <v>237</v>
      </c>
      <c r="I3296">
        <v>43202</v>
      </c>
      <c r="J3296">
        <v>175</v>
      </c>
      <c r="K3296">
        <v>110</v>
      </c>
      <c r="L3296">
        <v>1</v>
      </c>
      <c r="M3296">
        <v>3575</v>
      </c>
      <c r="N3296">
        <v>2810.1170000000002</v>
      </c>
      <c r="O3296">
        <v>2810.1170000000002</v>
      </c>
      <c r="P3296">
        <v>110</v>
      </c>
      <c r="Q3296">
        <v>32.5</v>
      </c>
      <c r="R3296">
        <v>764.88300000000004</v>
      </c>
      <c r="S3296">
        <v>2018</v>
      </c>
      <c r="T3296">
        <v>10</v>
      </c>
      <c r="U3296">
        <v>40</v>
      </c>
    </row>
    <row r="3297" spans="1:21" x14ac:dyDescent="0.3">
      <c r="A3297" s="5" t="s">
        <v>168</v>
      </c>
      <c r="B3297" s="5" t="s">
        <v>206</v>
      </c>
      <c r="C3297" s="5" t="s">
        <v>107</v>
      </c>
      <c r="D3297" s="5" t="s">
        <v>337</v>
      </c>
      <c r="E3297" s="5" t="s">
        <v>172</v>
      </c>
      <c r="F3297" s="6">
        <v>43377</v>
      </c>
      <c r="G3297" s="5" t="s">
        <v>148</v>
      </c>
      <c r="H3297" s="5" t="s">
        <v>230</v>
      </c>
      <c r="I3297">
        <v>43202</v>
      </c>
      <c r="J3297">
        <v>175</v>
      </c>
      <c r="K3297">
        <v>1569</v>
      </c>
      <c r="L3297">
        <v>14</v>
      </c>
      <c r="M3297">
        <v>50208</v>
      </c>
      <c r="N3297">
        <v>39341.64</v>
      </c>
      <c r="O3297">
        <v>2810.1170000000002</v>
      </c>
      <c r="P3297">
        <v>112.07142857142857</v>
      </c>
      <c r="Q3297">
        <v>32</v>
      </c>
      <c r="R3297">
        <v>10866.36</v>
      </c>
      <c r="S3297">
        <v>2018</v>
      </c>
      <c r="T3297">
        <v>10</v>
      </c>
      <c r="U3297">
        <v>40</v>
      </c>
    </row>
    <row r="3298" spans="1:21" x14ac:dyDescent="0.3">
      <c r="A3298" s="5" t="s">
        <v>168</v>
      </c>
      <c r="B3298" s="5" t="s">
        <v>206</v>
      </c>
      <c r="C3298" s="5" t="s">
        <v>107</v>
      </c>
      <c r="D3298" s="5" t="s">
        <v>337</v>
      </c>
      <c r="E3298" s="5" t="s">
        <v>172</v>
      </c>
      <c r="F3298" s="6">
        <v>43377</v>
      </c>
      <c r="G3298" s="5" t="s">
        <v>148</v>
      </c>
      <c r="H3298" s="5" t="s">
        <v>231</v>
      </c>
      <c r="I3298">
        <v>43202</v>
      </c>
      <c r="J3298">
        <v>175</v>
      </c>
      <c r="K3298">
        <v>124</v>
      </c>
      <c r="L3298">
        <v>1</v>
      </c>
      <c r="M3298">
        <v>4030</v>
      </c>
      <c r="N3298">
        <v>2810.1170000000002</v>
      </c>
      <c r="O3298">
        <v>2810.1170000000002</v>
      </c>
      <c r="P3298">
        <v>124</v>
      </c>
      <c r="Q3298">
        <v>32.5</v>
      </c>
      <c r="R3298">
        <v>1219.883</v>
      </c>
      <c r="S3298">
        <v>2018</v>
      </c>
      <c r="T3298">
        <v>10</v>
      </c>
      <c r="U3298">
        <v>40</v>
      </c>
    </row>
    <row r="3299" spans="1:21" x14ac:dyDescent="0.3">
      <c r="A3299" s="5" t="s">
        <v>168</v>
      </c>
      <c r="B3299" s="5" t="s">
        <v>206</v>
      </c>
      <c r="C3299" s="5" t="s">
        <v>107</v>
      </c>
      <c r="D3299" s="5" t="s">
        <v>337</v>
      </c>
      <c r="E3299" s="5" t="s">
        <v>172</v>
      </c>
      <c r="F3299" s="6">
        <v>43377</v>
      </c>
      <c r="G3299" s="5" t="s">
        <v>148</v>
      </c>
      <c r="H3299" s="5" t="s">
        <v>205</v>
      </c>
      <c r="I3299">
        <v>43202</v>
      </c>
      <c r="J3299">
        <v>175</v>
      </c>
      <c r="K3299">
        <v>323</v>
      </c>
      <c r="L3299">
        <v>3</v>
      </c>
      <c r="M3299">
        <v>10497.5</v>
      </c>
      <c r="N3299">
        <v>8430.3510000000006</v>
      </c>
      <c r="O3299">
        <v>2810.1170000000002</v>
      </c>
      <c r="P3299">
        <v>107.66666666666667</v>
      </c>
      <c r="Q3299">
        <v>32.5</v>
      </c>
      <c r="R3299">
        <v>2067.1489999999999</v>
      </c>
      <c r="S3299">
        <v>2018</v>
      </c>
      <c r="T3299">
        <v>10</v>
      </c>
      <c r="U3299">
        <v>40</v>
      </c>
    </row>
    <row r="3300" spans="1:21" x14ac:dyDescent="0.3">
      <c r="A3300" s="5" t="s">
        <v>168</v>
      </c>
      <c r="B3300" s="5" t="s">
        <v>206</v>
      </c>
      <c r="C3300" s="5" t="s">
        <v>107</v>
      </c>
      <c r="D3300" s="5" t="s">
        <v>337</v>
      </c>
      <c r="E3300" s="5" t="s">
        <v>172</v>
      </c>
      <c r="F3300" s="6">
        <v>43377</v>
      </c>
      <c r="G3300" s="5" t="s">
        <v>148</v>
      </c>
      <c r="H3300" s="5" t="s">
        <v>216</v>
      </c>
      <c r="I3300">
        <v>43202</v>
      </c>
      <c r="J3300">
        <v>175</v>
      </c>
      <c r="K3300">
        <v>201</v>
      </c>
      <c r="L3300">
        <v>2</v>
      </c>
      <c r="M3300">
        <v>6532.5</v>
      </c>
      <c r="N3300">
        <v>5620.2340000000004</v>
      </c>
      <c r="O3300">
        <v>2810.1170000000002</v>
      </c>
      <c r="P3300">
        <v>100.5</v>
      </c>
      <c r="Q3300">
        <v>32.5</v>
      </c>
      <c r="R3300">
        <v>912.26599999999996</v>
      </c>
      <c r="S3300">
        <v>2018</v>
      </c>
      <c r="T3300">
        <v>10</v>
      </c>
      <c r="U3300">
        <v>40</v>
      </c>
    </row>
    <row r="3301" spans="1:21" x14ac:dyDescent="0.3">
      <c r="A3301" s="5" t="s">
        <v>168</v>
      </c>
      <c r="B3301" s="5" t="s">
        <v>206</v>
      </c>
      <c r="C3301" s="5" t="s">
        <v>107</v>
      </c>
      <c r="D3301" s="5" t="s">
        <v>337</v>
      </c>
      <c r="E3301" s="5" t="s">
        <v>172</v>
      </c>
      <c r="F3301" s="6">
        <v>43377</v>
      </c>
      <c r="G3301" s="5" t="s">
        <v>148</v>
      </c>
      <c r="H3301" s="5" t="s">
        <v>222</v>
      </c>
      <c r="I3301">
        <v>43202</v>
      </c>
      <c r="J3301">
        <v>175</v>
      </c>
      <c r="K3301">
        <v>115</v>
      </c>
      <c r="L3301">
        <v>1</v>
      </c>
      <c r="M3301">
        <v>3737.5</v>
      </c>
      <c r="N3301">
        <v>2810.1170000000002</v>
      </c>
      <c r="O3301">
        <v>2810.1170000000002</v>
      </c>
      <c r="P3301">
        <v>115</v>
      </c>
      <c r="Q3301">
        <v>32.5</v>
      </c>
      <c r="R3301">
        <v>927.38300000000004</v>
      </c>
      <c r="S3301">
        <v>2018</v>
      </c>
      <c r="T3301">
        <v>10</v>
      </c>
      <c r="U3301">
        <v>40</v>
      </c>
    </row>
    <row r="3302" spans="1:21" x14ac:dyDescent="0.3">
      <c r="A3302" s="5" t="s">
        <v>168</v>
      </c>
      <c r="B3302" s="5" t="s">
        <v>206</v>
      </c>
      <c r="C3302" s="5" t="s">
        <v>107</v>
      </c>
      <c r="D3302" s="5" t="s">
        <v>337</v>
      </c>
      <c r="E3302" s="5" t="s">
        <v>172</v>
      </c>
      <c r="F3302" s="6">
        <v>43377</v>
      </c>
      <c r="G3302" s="5" t="s">
        <v>148</v>
      </c>
      <c r="H3302" s="5" t="s">
        <v>217</v>
      </c>
      <c r="I3302">
        <v>43202</v>
      </c>
      <c r="J3302">
        <v>175</v>
      </c>
      <c r="K3302">
        <v>880</v>
      </c>
      <c r="L3302">
        <v>8</v>
      </c>
      <c r="M3302">
        <v>28600</v>
      </c>
      <c r="N3302">
        <v>22480.937000000002</v>
      </c>
      <c r="O3302">
        <v>2810.1170000000002</v>
      </c>
      <c r="P3302">
        <v>110</v>
      </c>
      <c r="Q3302">
        <v>32.5</v>
      </c>
      <c r="R3302">
        <v>6119.0630000000001</v>
      </c>
      <c r="S3302">
        <v>2018</v>
      </c>
      <c r="T3302">
        <v>10</v>
      </c>
      <c r="U3302">
        <v>40</v>
      </c>
    </row>
    <row r="3303" spans="1:21" x14ac:dyDescent="0.3">
      <c r="A3303" s="5" t="s">
        <v>168</v>
      </c>
      <c r="B3303" s="5" t="s">
        <v>206</v>
      </c>
      <c r="C3303" s="5" t="s">
        <v>107</v>
      </c>
      <c r="D3303" s="5" t="s">
        <v>337</v>
      </c>
      <c r="E3303" s="5" t="s">
        <v>172</v>
      </c>
      <c r="F3303" s="6">
        <v>43377</v>
      </c>
      <c r="G3303" s="5" t="s">
        <v>148</v>
      </c>
      <c r="H3303" s="5" t="s">
        <v>182</v>
      </c>
      <c r="I3303">
        <v>43202</v>
      </c>
      <c r="J3303">
        <v>175</v>
      </c>
      <c r="K3303">
        <v>115</v>
      </c>
      <c r="L3303">
        <v>1</v>
      </c>
      <c r="M3303">
        <v>3737.5</v>
      </c>
      <c r="N3303">
        <v>2810.1170000000002</v>
      </c>
      <c r="O3303">
        <v>2810.1170000000002</v>
      </c>
      <c r="P3303">
        <v>115</v>
      </c>
      <c r="Q3303">
        <v>32.5</v>
      </c>
      <c r="R3303">
        <v>927.38300000000004</v>
      </c>
      <c r="S3303">
        <v>2018</v>
      </c>
      <c r="T3303">
        <v>10</v>
      </c>
      <c r="U3303">
        <v>40</v>
      </c>
    </row>
    <row r="3304" spans="1:21" x14ac:dyDescent="0.3">
      <c r="A3304" s="5" t="s">
        <v>168</v>
      </c>
      <c r="B3304" s="5" t="s">
        <v>206</v>
      </c>
      <c r="C3304" s="5" t="s">
        <v>107</v>
      </c>
      <c r="D3304" s="5" t="s">
        <v>337</v>
      </c>
      <c r="E3304" s="5" t="s">
        <v>172</v>
      </c>
      <c r="F3304" s="6">
        <v>43377</v>
      </c>
      <c r="G3304" s="5" t="s">
        <v>148</v>
      </c>
      <c r="H3304" s="5" t="s">
        <v>246</v>
      </c>
      <c r="I3304">
        <v>43202</v>
      </c>
      <c r="J3304">
        <v>175</v>
      </c>
      <c r="K3304">
        <v>121</v>
      </c>
      <c r="L3304">
        <v>1</v>
      </c>
      <c r="M3304">
        <v>3932.5</v>
      </c>
      <c r="N3304">
        <v>2810.1170000000002</v>
      </c>
      <c r="O3304">
        <v>2810.1170000000002</v>
      </c>
      <c r="P3304">
        <v>121</v>
      </c>
      <c r="Q3304">
        <v>32.5</v>
      </c>
      <c r="R3304">
        <v>1122.383</v>
      </c>
      <c r="S3304">
        <v>2018</v>
      </c>
      <c r="T3304">
        <v>10</v>
      </c>
      <c r="U3304">
        <v>40</v>
      </c>
    </row>
    <row r="3305" spans="1:21" x14ac:dyDescent="0.3">
      <c r="A3305" s="5" t="s">
        <v>168</v>
      </c>
      <c r="B3305" s="5" t="s">
        <v>206</v>
      </c>
      <c r="C3305" s="5" t="s">
        <v>107</v>
      </c>
      <c r="D3305" s="5" t="s">
        <v>337</v>
      </c>
      <c r="E3305" s="5" t="s">
        <v>172</v>
      </c>
      <c r="F3305" s="6">
        <v>43377</v>
      </c>
      <c r="G3305" s="5" t="s">
        <v>148</v>
      </c>
      <c r="H3305" s="5" t="s">
        <v>238</v>
      </c>
      <c r="I3305">
        <v>43202</v>
      </c>
      <c r="J3305">
        <v>175</v>
      </c>
      <c r="K3305">
        <v>349</v>
      </c>
      <c r="L3305">
        <v>3</v>
      </c>
      <c r="M3305">
        <v>11342.5</v>
      </c>
      <c r="N3305">
        <v>8430.3510000000006</v>
      </c>
      <c r="O3305">
        <v>2810.1170000000002</v>
      </c>
      <c r="P3305">
        <v>116.33333333333333</v>
      </c>
      <c r="Q3305">
        <v>32.5</v>
      </c>
      <c r="R3305">
        <v>2912.1489999999999</v>
      </c>
      <c r="S3305">
        <v>2018</v>
      </c>
      <c r="T3305">
        <v>10</v>
      </c>
      <c r="U3305">
        <v>40</v>
      </c>
    </row>
    <row r="3306" spans="1:21" x14ac:dyDescent="0.3">
      <c r="A3306" s="5" t="s">
        <v>168</v>
      </c>
      <c r="B3306" s="5" t="s">
        <v>206</v>
      </c>
      <c r="C3306" s="5" t="s">
        <v>107</v>
      </c>
      <c r="D3306" s="5" t="s">
        <v>337</v>
      </c>
      <c r="E3306" s="5" t="s">
        <v>172</v>
      </c>
      <c r="F3306" s="6">
        <v>43377</v>
      </c>
      <c r="G3306" s="5" t="s">
        <v>148</v>
      </c>
      <c r="H3306" s="5" t="s">
        <v>321</v>
      </c>
      <c r="I3306">
        <v>43202</v>
      </c>
      <c r="J3306">
        <v>175</v>
      </c>
      <c r="K3306">
        <v>218</v>
      </c>
      <c r="L3306">
        <v>2</v>
      </c>
      <c r="M3306">
        <v>6976</v>
      </c>
      <c r="N3306">
        <v>5620.2340000000004</v>
      </c>
      <c r="O3306">
        <v>2810.1170000000002</v>
      </c>
      <c r="P3306">
        <v>109</v>
      </c>
      <c r="Q3306">
        <v>32</v>
      </c>
      <c r="R3306">
        <v>1355.7660000000001</v>
      </c>
      <c r="S3306">
        <v>2018</v>
      </c>
      <c r="T3306">
        <v>10</v>
      </c>
      <c r="U3306">
        <v>40</v>
      </c>
    </row>
    <row r="3307" spans="1:21" x14ac:dyDescent="0.3">
      <c r="A3307" s="5" t="s">
        <v>168</v>
      </c>
      <c r="B3307" s="5" t="s">
        <v>206</v>
      </c>
      <c r="C3307" s="5" t="s">
        <v>107</v>
      </c>
      <c r="D3307" s="5" t="s">
        <v>337</v>
      </c>
      <c r="E3307" s="5" t="s">
        <v>172</v>
      </c>
      <c r="F3307" s="6">
        <v>43377</v>
      </c>
      <c r="G3307" s="5" t="s">
        <v>148</v>
      </c>
      <c r="H3307" s="5" t="s">
        <v>269</v>
      </c>
      <c r="I3307">
        <v>43202</v>
      </c>
      <c r="J3307">
        <v>175</v>
      </c>
      <c r="K3307">
        <v>560</v>
      </c>
      <c r="L3307">
        <v>5</v>
      </c>
      <c r="M3307">
        <v>17920</v>
      </c>
      <c r="N3307">
        <v>14050.585999999999</v>
      </c>
      <c r="O3307">
        <v>2810.1170000000002</v>
      </c>
      <c r="P3307">
        <v>112</v>
      </c>
      <c r="Q3307">
        <v>32</v>
      </c>
      <c r="R3307">
        <v>3869.4140000000002</v>
      </c>
      <c r="S3307">
        <v>2018</v>
      </c>
      <c r="T3307">
        <v>10</v>
      </c>
      <c r="U3307">
        <v>40</v>
      </c>
    </row>
    <row r="3308" spans="1:21" x14ac:dyDescent="0.3">
      <c r="A3308" s="5" t="s">
        <v>168</v>
      </c>
      <c r="B3308" s="5" t="s">
        <v>206</v>
      </c>
      <c r="C3308" s="5" t="s">
        <v>107</v>
      </c>
      <c r="D3308" s="5" t="s">
        <v>337</v>
      </c>
      <c r="E3308" s="5" t="s">
        <v>172</v>
      </c>
      <c r="F3308" s="6">
        <v>43377</v>
      </c>
      <c r="G3308" s="5" t="s">
        <v>148</v>
      </c>
      <c r="H3308" s="5" t="s">
        <v>185</v>
      </c>
      <c r="I3308">
        <v>43202</v>
      </c>
      <c r="J3308">
        <v>175</v>
      </c>
      <c r="K3308">
        <v>330</v>
      </c>
      <c r="L3308">
        <v>3</v>
      </c>
      <c r="M3308">
        <v>10725</v>
      </c>
      <c r="N3308">
        <v>8430.3510000000006</v>
      </c>
      <c r="O3308">
        <v>2810.1170000000002</v>
      </c>
      <c r="P3308">
        <v>110</v>
      </c>
      <c r="Q3308">
        <v>32.5</v>
      </c>
      <c r="R3308">
        <v>2294.6489999999999</v>
      </c>
      <c r="S3308">
        <v>2018</v>
      </c>
      <c r="T3308">
        <v>10</v>
      </c>
      <c r="U3308">
        <v>40</v>
      </c>
    </row>
    <row r="3309" spans="1:21" x14ac:dyDescent="0.3">
      <c r="A3309" s="5" t="s">
        <v>168</v>
      </c>
      <c r="B3309" s="5" t="s">
        <v>206</v>
      </c>
      <c r="C3309" s="5" t="s">
        <v>107</v>
      </c>
      <c r="D3309" s="5" t="s">
        <v>337</v>
      </c>
      <c r="E3309" s="5" t="s">
        <v>172</v>
      </c>
      <c r="F3309" s="6">
        <v>43377</v>
      </c>
      <c r="G3309" s="5" t="s">
        <v>148</v>
      </c>
      <c r="H3309" s="5" t="s">
        <v>284</v>
      </c>
      <c r="I3309">
        <v>43202</v>
      </c>
      <c r="J3309">
        <v>175</v>
      </c>
      <c r="K3309">
        <v>116</v>
      </c>
      <c r="L3309">
        <v>1</v>
      </c>
      <c r="M3309">
        <v>3770</v>
      </c>
      <c r="N3309">
        <v>2810.1170000000002</v>
      </c>
      <c r="O3309">
        <v>2810.1170000000002</v>
      </c>
      <c r="P3309">
        <v>116</v>
      </c>
      <c r="Q3309">
        <v>32.5</v>
      </c>
      <c r="R3309">
        <v>959.88300000000004</v>
      </c>
      <c r="S3309">
        <v>2018</v>
      </c>
      <c r="T3309">
        <v>10</v>
      </c>
      <c r="U3309">
        <v>40</v>
      </c>
    </row>
    <row r="3310" spans="1:21" x14ac:dyDescent="0.3">
      <c r="A3310" s="5" t="s">
        <v>168</v>
      </c>
      <c r="B3310" s="5" t="s">
        <v>206</v>
      </c>
      <c r="C3310" s="5" t="s">
        <v>107</v>
      </c>
      <c r="D3310" s="5" t="s">
        <v>337</v>
      </c>
      <c r="E3310" s="5" t="s">
        <v>172</v>
      </c>
      <c r="F3310" s="6">
        <v>43377</v>
      </c>
      <c r="G3310" s="5" t="s">
        <v>148</v>
      </c>
      <c r="H3310" s="5" t="s">
        <v>225</v>
      </c>
      <c r="I3310">
        <v>43202</v>
      </c>
      <c r="J3310">
        <v>175</v>
      </c>
      <c r="K3310">
        <v>460</v>
      </c>
      <c r="L3310">
        <v>4</v>
      </c>
      <c r="M3310">
        <v>14720</v>
      </c>
      <c r="N3310">
        <v>11240.468000000001</v>
      </c>
      <c r="O3310">
        <v>2810.1170000000002</v>
      </c>
      <c r="P3310">
        <v>115</v>
      </c>
      <c r="Q3310">
        <v>32</v>
      </c>
      <c r="R3310">
        <v>3479.5320000000002</v>
      </c>
      <c r="S3310">
        <v>2018</v>
      </c>
      <c r="T3310">
        <v>10</v>
      </c>
      <c r="U3310">
        <v>40</v>
      </c>
    </row>
    <row r="3311" spans="1:21" x14ac:dyDescent="0.3">
      <c r="A3311" s="5" t="s">
        <v>168</v>
      </c>
      <c r="B3311" s="5" t="s">
        <v>175</v>
      </c>
      <c r="C3311" s="5" t="s">
        <v>84</v>
      </c>
      <c r="D3311" s="5" t="s">
        <v>336</v>
      </c>
      <c r="E3311" s="5" t="s">
        <v>172</v>
      </c>
      <c r="F3311" s="6">
        <v>43378</v>
      </c>
      <c r="G3311" s="5" t="s">
        <v>148</v>
      </c>
      <c r="H3311" s="5" t="s">
        <v>229</v>
      </c>
      <c r="I3311">
        <v>43208</v>
      </c>
      <c r="J3311">
        <v>170</v>
      </c>
      <c r="K3311">
        <v>1041.5</v>
      </c>
      <c r="L3311">
        <v>9</v>
      </c>
      <c r="M3311">
        <v>32807.25</v>
      </c>
      <c r="N3311">
        <v>21196.688999999998</v>
      </c>
      <c r="O3311">
        <v>2355.1880000000001</v>
      </c>
      <c r="P3311">
        <v>115.72222222222223</v>
      </c>
      <c r="Q3311">
        <v>31.5</v>
      </c>
      <c r="R3311">
        <v>11610.561</v>
      </c>
      <c r="S3311">
        <v>2018</v>
      </c>
      <c r="T3311">
        <v>10</v>
      </c>
      <c r="U3311">
        <v>40</v>
      </c>
    </row>
    <row r="3312" spans="1:21" x14ac:dyDescent="0.3">
      <c r="A3312" s="5" t="s">
        <v>168</v>
      </c>
      <c r="B3312" s="5" t="s">
        <v>175</v>
      </c>
      <c r="C3312" s="5" t="s">
        <v>84</v>
      </c>
      <c r="D3312" s="5" t="s">
        <v>336</v>
      </c>
      <c r="E3312" s="5" t="s">
        <v>172</v>
      </c>
      <c r="F3312" s="6">
        <v>43378</v>
      </c>
      <c r="G3312" s="5" t="s">
        <v>148</v>
      </c>
      <c r="H3312" s="5" t="s">
        <v>194</v>
      </c>
      <c r="I3312">
        <v>43208</v>
      </c>
      <c r="J3312">
        <v>170</v>
      </c>
      <c r="K3312">
        <v>398</v>
      </c>
      <c r="L3312">
        <v>3</v>
      </c>
      <c r="M3312">
        <v>12935</v>
      </c>
      <c r="N3312">
        <v>7065.5630000000001</v>
      </c>
      <c r="O3312">
        <v>2355.1880000000001</v>
      </c>
      <c r="P3312">
        <v>132.66666666666666</v>
      </c>
      <c r="Q3312">
        <v>32.5</v>
      </c>
      <c r="R3312">
        <v>5869.4369999999999</v>
      </c>
      <c r="S3312">
        <v>2018</v>
      </c>
      <c r="T3312">
        <v>10</v>
      </c>
      <c r="U3312">
        <v>40</v>
      </c>
    </row>
    <row r="3313" spans="1:21" x14ac:dyDescent="0.3">
      <c r="A3313" s="5" t="s">
        <v>168</v>
      </c>
      <c r="B3313" s="5" t="s">
        <v>175</v>
      </c>
      <c r="C3313" s="5" t="s">
        <v>87</v>
      </c>
      <c r="D3313" s="5" t="s">
        <v>335</v>
      </c>
      <c r="E3313" s="5" t="s">
        <v>172</v>
      </c>
      <c r="F3313" s="6">
        <v>43378</v>
      </c>
      <c r="G3313" s="5" t="s">
        <v>148</v>
      </c>
      <c r="H3313" s="5" t="s">
        <v>235</v>
      </c>
      <c r="I3313">
        <v>43200</v>
      </c>
      <c r="J3313">
        <v>178</v>
      </c>
      <c r="K3313">
        <v>100</v>
      </c>
      <c r="L3313">
        <v>1</v>
      </c>
      <c r="M3313">
        <v>3250</v>
      </c>
      <c r="N3313">
        <v>2839.7710000000002</v>
      </c>
      <c r="O3313">
        <v>2839.7710000000002</v>
      </c>
      <c r="P3313">
        <v>100</v>
      </c>
      <c r="Q3313">
        <v>32.5</v>
      </c>
      <c r="R3313">
        <v>410.22899999999998</v>
      </c>
      <c r="S3313">
        <v>2018</v>
      </c>
      <c r="T3313">
        <v>10</v>
      </c>
      <c r="U3313">
        <v>40</v>
      </c>
    </row>
    <row r="3314" spans="1:21" x14ac:dyDescent="0.3">
      <c r="A3314" s="5" t="s">
        <v>168</v>
      </c>
      <c r="B3314" s="5" t="s">
        <v>206</v>
      </c>
      <c r="C3314" s="5" t="s">
        <v>113</v>
      </c>
      <c r="D3314" s="5" t="s">
        <v>332</v>
      </c>
      <c r="E3314" s="5" t="s">
        <v>172</v>
      </c>
      <c r="F3314" s="6">
        <v>43378</v>
      </c>
      <c r="G3314" s="5" t="s">
        <v>148</v>
      </c>
      <c r="H3314" s="5" t="s">
        <v>173</v>
      </c>
      <c r="I3314">
        <v>43188</v>
      </c>
      <c r="J3314">
        <v>190</v>
      </c>
      <c r="K3314">
        <v>1293.5999999999999</v>
      </c>
      <c r="L3314">
        <v>10</v>
      </c>
      <c r="M3314">
        <v>45276</v>
      </c>
      <c r="N3314">
        <v>0</v>
      </c>
      <c r="O3314">
        <v>0</v>
      </c>
      <c r="P3314">
        <v>129.35999999999999</v>
      </c>
      <c r="Q3314">
        <v>35</v>
      </c>
      <c r="R3314">
        <v>45276</v>
      </c>
      <c r="S3314">
        <v>2018</v>
      </c>
      <c r="T3314">
        <v>10</v>
      </c>
      <c r="U3314">
        <v>40</v>
      </c>
    </row>
    <row r="3315" spans="1:21" x14ac:dyDescent="0.3">
      <c r="A3315" s="5" t="s">
        <v>168</v>
      </c>
      <c r="B3315" s="5" t="s">
        <v>206</v>
      </c>
      <c r="C3315" s="5" t="s">
        <v>114</v>
      </c>
      <c r="D3315" s="5" t="s">
        <v>299</v>
      </c>
      <c r="E3315" s="5" t="s">
        <v>172</v>
      </c>
      <c r="F3315" s="6">
        <v>43378</v>
      </c>
      <c r="G3315" s="5" t="s">
        <v>148</v>
      </c>
      <c r="H3315" s="5" t="s">
        <v>190</v>
      </c>
      <c r="I3315">
        <v>43194</v>
      </c>
      <c r="J3315">
        <v>184</v>
      </c>
      <c r="K3315">
        <v>122.6</v>
      </c>
      <c r="L3315">
        <v>1</v>
      </c>
      <c r="M3315">
        <v>3984.5</v>
      </c>
      <c r="N3315">
        <v>2774.7950000000001</v>
      </c>
      <c r="O3315">
        <v>2774.7950000000001</v>
      </c>
      <c r="P3315">
        <v>122.6</v>
      </c>
      <c r="Q3315">
        <v>32.5</v>
      </c>
      <c r="R3315">
        <v>1209.7049999999999</v>
      </c>
      <c r="S3315">
        <v>2018</v>
      </c>
      <c r="T3315">
        <v>10</v>
      </c>
      <c r="U3315">
        <v>40</v>
      </c>
    </row>
    <row r="3316" spans="1:21" x14ac:dyDescent="0.3">
      <c r="A3316" s="5" t="s">
        <v>168</v>
      </c>
      <c r="B3316" s="5" t="s">
        <v>206</v>
      </c>
      <c r="C3316" s="5" t="s">
        <v>114</v>
      </c>
      <c r="D3316" s="5" t="s">
        <v>299</v>
      </c>
      <c r="E3316" s="5" t="s">
        <v>172</v>
      </c>
      <c r="F3316" s="6">
        <v>43378</v>
      </c>
      <c r="G3316" s="5" t="s">
        <v>148</v>
      </c>
      <c r="H3316" s="5" t="s">
        <v>240</v>
      </c>
      <c r="I3316">
        <v>43194</v>
      </c>
      <c r="J3316">
        <v>184</v>
      </c>
      <c r="K3316">
        <v>670.4</v>
      </c>
      <c r="L3316">
        <v>5</v>
      </c>
      <c r="M3316">
        <v>21788</v>
      </c>
      <c r="N3316">
        <v>13873.976000000001</v>
      </c>
      <c r="O3316">
        <v>2774.7950000000001</v>
      </c>
      <c r="P3316">
        <v>134.07999999999998</v>
      </c>
      <c r="Q3316">
        <v>32.5</v>
      </c>
      <c r="R3316">
        <v>7914.0240000000003</v>
      </c>
      <c r="S3316">
        <v>2018</v>
      </c>
      <c r="T3316">
        <v>10</v>
      </c>
      <c r="U3316">
        <v>40</v>
      </c>
    </row>
    <row r="3317" spans="1:21" x14ac:dyDescent="0.3">
      <c r="A3317" s="5" t="s">
        <v>168</v>
      </c>
      <c r="B3317" s="5" t="s">
        <v>206</v>
      </c>
      <c r="C3317" s="5" t="s">
        <v>114</v>
      </c>
      <c r="D3317" s="5" t="s">
        <v>299</v>
      </c>
      <c r="E3317" s="5" t="s">
        <v>172</v>
      </c>
      <c r="F3317" s="6">
        <v>43378</v>
      </c>
      <c r="G3317" s="5" t="s">
        <v>148</v>
      </c>
      <c r="H3317" s="5" t="s">
        <v>311</v>
      </c>
      <c r="I3317">
        <v>43194</v>
      </c>
      <c r="J3317">
        <v>184</v>
      </c>
      <c r="K3317">
        <v>124.8</v>
      </c>
      <c r="L3317">
        <v>1</v>
      </c>
      <c r="M3317">
        <v>4056</v>
      </c>
      <c r="N3317">
        <v>2774.7950000000001</v>
      </c>
      <c r="O3317">
        <v>2774.7950000000001</v>
      </c>
      <c r="P3317">
        <v>124.8</v>
      </c>
      <c r="Q3317">
        <v>32.5</v>
      </c>
      <c r="R3317">
        <v>1281.2049999999999</v>
      </c>
      <c r="S3317">
        <v>2018</v>
      </c>
      <c r="T3317">
        <v>10</v>
      </c>
      <c r="U3317">
        <v>40</v>
      </c>
    </row>
    <row r="3318" spans="1:21" x14ac:dyDescent="0.3">
      <c r="A3318" s="5" t="s">
        <v>168</v>
      </c>
      <c r="B3318" s="5" t="s">
        <v>206</v>
      </c>
      <c r="C3318" s="5" t="s">
        <v>114</v>
      </c>
      <c r="D3318" s="5" t="s">
        <v>299</v>
      </c>
      <c r="E3318" s="5" t="s">
        <v>172</v>
      </c>
      <c r="F3318" s="6">
        <v>43378</v>
      </c>
      <c r="G3318" s="5" t="s">
        <v>148</v>
      </c>
      <c r="H3318" s="5" t="s">
        <v>209</v>
      </c>
      <c r="I3318">
        <v>43194</v>
      </c>
      <c r="J3318">
        <v>184</v>
      </c>
      <c r="K3318">
        <v>380</v>
      </c>
      <c r="L3318">
        <v>3</v>
      </c>
      <c r="M3318">
        <v>12350</v>
      </c>
      <c r="N3318">
        <v>8324.3860000000004</v>
      </c>
      <c r="O3318">
        <v>2774.7950000000001</v>
      </c>
      <c r="P3318">
        <v>126.66666666666667</v>
      </c>
      <c r="Q3318">
        <v>32.5</v>
      </c>
      <c r="R3318">
        <v>4025.614</v>
      </c>
      <c r="S3318">
        <v>2018</v>
      </c>
      <c r="T3318">
        <v>10</v>
      </c>
      <c r="U3318">
        <v>40</v>
      </c>
    </row>
    <row r="3319" spans="1:21" x14ac:dyDescent="0.3">
      <c r="A3319" s="5" t="s">
        <v>168</v>
      </c>
      <c r="B3319" s="5" t="s">
        <v>206</v>
      </c>
      <c r="C3319" s="5" t="s">
        <v>114</v>
      </c>
      <c r="D3319" s="5" t="s">
        <v>299</v>
      </c>
      <c r="E3319" s="5" t="s">
        <v>172</v>
      </c>
      <c r="F3319" s="6">
        <v>43378</v>
      </c>
      <c r="G3319" s="5" t="s">
        <v>148</v>
      </c>
      <c r="H3319" s="5" t="s">
        <v>208</v>
      </c>
      <c r="I3319">
        <v>43194</v>
      </c>
      <c r="J3319">
        <v>184</v>
      </c>
      <c r="K3319">
        <v>99.8</v>
      </c>
      <c r="L3319">
        <v>1</v>
      </c>
      <c r="M3319">
        <v>3243.5</v>
      </c>
      <c r="N3319">
        <v>2774.7950000000001</v>
      </c>
      <c r="O3319">
        <v>2774.7950000000001</v>
      </c>
      <c r="P3319">
        <v>99.8</v>
      </c>
      <c r="Q3319">
        <v>32.5</v>
      </c>
      <c r="R3319">
        <v>468.70499999999998</v>
      </c>
      <c r="S3319">
        <v>2018</v>
      </c>
      <c r="T3319">
        <v>10</v>
      </c>
      <c r="U3319">
        <v>40</v>
      </c>
    </row>
    <row r="3320" spans="1:21" x14ac:dyDescent="0.3">
      <c r="A3320" s="5" t="s">
        <v>168</v>
      </c>
      <c r="B3320" s="5" t="s">
        <v>206</v>
      </c>
      <c r="C3320" s="5" t="s">
        <v>114</v>
      </c>
      <c r="D3320" s="5" t="s">
        <v>299</v>
      </c>
      <c r="E3320" s="5" t="s">
        <v>172</v>
      </c>
      <c r="F3320" s="6">
        <v>43378</v>
      </c>
      <c r="G3320" s="5" t="s">
        <v>148</v>
      </c>
      <c r="H3320" s="5" t="s">
        <v>197</v>
      </c>
      <c r="I3320">
        <v>43194</v>
      </c>
      <c r="J3320">
        <v>184</v>
      </c>
      <c r="K3320">
        <v>624</v>
      </c>
      <c r="L3320">
        <v>5</v>
      </c>
      <c r="M3320">
        <v>20280</v>
      </c>
      <c r="N3320">
        <v>13873.976000000001</v>
      </c>
      <c r="O3320">
        <v>2774.7950000000001</v>
      </c>
      <c r="P3320">
        <v>124.8</v>
      </c>
      <c r="Q3320">
        <v>32.5</v>
      </c>
      <c r="R3320">
        <v>6406.0240000000003</v>
      </c>
      <c r="S3320">
        <v>2018</v>
      </c>
      <c r="T3320">
        <v>10</v>
      </c>
      <c r="U3320">
        <v>40</v>
      </c>
    </row>
    <row r="3321" spans="1:21" x14ac:dyDescent="0.3">
      <c r="A3321" s="5" t="s">
        <v>168</v>
      </c>
      <c r="B3321" s="5" t="s">
        <v>206</v>
      </c>
      <c r="C3321" s="5" t="s">
        <v>114</v>
      </c>
      <c r="D3321" s="5" t="s">
        <v>299</v>
      </c>
      <c r="E3321" s="5" t="s">
        <v>172</v>
      </c>
      <c r="F3321" s="6">
        <v>43378</v>
      </c>
      <c r="G3321" s="5" t="s">
        <v>148</v>
      </c>
      <c r="H3321" s="5" t="s">
        <v>178</v>
      </c>
      <c r="I3321">
        <v>43194</v>
      </c>
      <c r="J3321">
        <v>184</v>
      </c>
      <c r="K3321">
        <v>297.60000000000002</v>
      </c>
      <c r="L3321">
        <v>3</v>
      </c>
      <c r="M3321">
        <v>9672</v>
      </c>
      <c r="N3321">
        <v>8324.3860000000004</v>
      </c>
      <c r="O3321">
        <v>2774.7950000000001</v>
      </c>
      <c r="P3321">
        <v>99.2</v>
      </c>
      <c r="Q3321">
        <v>32.5</v>
      </c>
      <c r="R3321">
        <v>1347.614</v>
      </c>
      <c r="S3321">
        <v>2018</v>
      </c>
      <c r="T3321">
        <v>10</v>
      </c>
      <c r="U3321">
        <v>40</v>
      </c>
    </row>
    <row r="3322" spans="1:21" x14ac:dyDescent="0.3">
      <c r="A3322" s="5" t="s">
        <v>168</v>
      </c>
      <c r="B3322" s="5" t="s">
        <v>206</v>
      </c>
      <c r="C3322" s="5" t="s">
        <v>114</v>
      </c>
      <c r="D3322" s="5" t="s">
        <v>299</v>
      </c>
      <c r="E3322" s="5" t="s">
        <v>172</v>
      </c>
      <c r="F3322" s="6">
        <v>43378</v>
      </c>
      <c r="G3322" s="5" t="s">
        <v>148</v>
      </c>
      <c r="H3322" s="5" t="s">
        <v>173</v>
      </c>
      <c r="I3322">
        <v>43194</v>
      </c>
      <c r="J3322">
        <v>184</v>
      </c>
      <c r="K3322">
        <v>1869.6</v>
      </c>
      <c r="L3322">
        <v>15</v>
      </c>
      <c r="M3322">
        <v>65436</v>
      </c>
      <c r="N3322">
        <v>41621.928</v>
      </c>
      <c r="O3322">
        <v>2774.7950000000001</v>
      </c>
      <c r="P3322">
        <v>124.64</v>
      </c>
      <c r="Q3322">
        <v>35</v>
      </c>
      <c r="R3322">
        <v>23814.072</v>
      </c>
      <c r="S3322">
        <v>2018</v>
      </c>
      <c r="T3322">
        <v>10</v>
      </c>
      <c r="U3322">
        <v>40</v>
      </c>
    </row>
    <row r="3323" spans="1:21" x14ac:dyDescent="0.3">
      <c r="A3323" s="5" t="s">
        <v>168</v>
      </c>
      <c r="B3323" s="5" t="s">
        <v>169</v>
      </c>
      <c r="C3323" s="5" t="s">
        <v>170</v>
      </c>
      <c r="D3323" s="5" t="s">
        <v>332</v>
      </c>
      <c r="E3323" s="5" t="s">
        <v>172</v>
      </c>
      <c r="F3323" s="6">
        <v>43382</v>
      </c>
      <c r="G3323" s="5" t="s">
        <v>148</v>
      </c>
      <c r="H3323" s="5" t="s">
        <v>173</v>
      </c>
      <c r="I3323">
        <v>43188</v>
      </c>
      <c r="J3323">
        <v>194</v>
      </c>
      <c r="K3323">
        <v>1105.5999999999999</v>
      </c>
      <c r="L3323">
        <v>9</v>
      </c>
      <c r="M3323">
        <v>38696</v>
      </c>
      <c r="N3323">
        <v>0</v>
      </c>
      <c r="O3323">
        <v>0</v>
      </c>
      <c r="P3323">
        <v>122.84444444444443</v>
      </c>
      <c r="Q3323">
        <v>35</v>
      </c>
      <c r="R3323">
        <v>38696</v>
      </c>
      <c r="S3323">
        <v>2018</v>
      </c>
      <c r="T3323">
        <v>10</v>
      </c>
      <c r="U3323">
        <v>41</v>
      </c>
    </row>
    <row r="3324" spans="1:21" x14ac:dyDescent="0.3">
      <c r="A3324" s="5" t="s">
        <v>168</v>
      </c>
      <c r="B3324" s="5" t="s">
        <v>175</v>
      </c>
      <c r="C3324" s="5" t="s">
        <v>84</v>
      </c>
      <c r="D3324" s="5" t="s">
        <v>336</v>
      </c>
      <c r="E3324" s="5" t="s">
        <v>172</v>
      </c>
      <c r="F3324" s="6">
        <v>43382</v>
      </c>
      <c r="G3324" s="5" t="s">
        <v>148</v>
      </c>
      <c r="H3324" s="5" t="s">
        <v>263</v>
      </c>
      <c r="I3324">
        <v>43208</v>
      </c>
      <c r="J3324">
        <v>174</v>
      </c>
      <c r="K3324">
        <v>673</v>
      </c>
      <c r="L3324">
        <v>6</v>
      </c>
      <c r="M3324">
        <v>21872.5</v>
      </c>
      <c r="N3324">
        <v>14846.028</v>
      </c>
      <c r="O3324">
        <v>2474.3380000000002</v>
      </c>
      <c r="P3324">
        <v>112.16666666666667</v>
      </c>
      <c r="Q3324">
        <v>32.5</v>
      </c>
      <c r="R3324">
        <v>7026.4719999999998</v>
      </c>
      <c r="S3324">
        <v>2018</v>
      </c>
      <c r="T3324">
        <v>10</v>
      </c>
      <c r="U3324">
        <v>41</v>
      </c>
    </row>
    <row r="3325" spans="1:21" x14ac:dyDescent="0.3">
      <c r="A3325" s="5" t="s">
        <v>168</v>
      </c>
      <c r="B3325" s="5" t="s">
        <v>175</v>
      </c>
      <c r="C3325" s="5" t="s">
        <v>84</v>
      </c>
      <c r="D3325" s="5" t="s">
        <v>336</v>
      </c>
      <c r="E3325" s="5" t="s">
        <v>172</v>
      </c>
      <c r="F3325" s="6">
        <v>43382</v>
      </c>
      <c r="G3325" s="5" t="s">
        <v>148</v>
      </c>
      <c r="H3325" s="5" t="s">
        <v>194</v>
      </c>
      <c r="I3325">
        <v>43208</v>
      </c>
      <c r="J3325">
        <v>174</v>
      </c>
      <c r="K3325">
        <v>258.5</v>
      </c>
      <c r="L3325">
        <v>2</v>
      </c>
      <c r="M3325">
        <v>8401.25</v>
      </c>
      <c r="N3325">
        <v>4948.6760000000004</v>
      </c>
      <c r="O3325">
        <v>2474.3380000000002</v>
      </c>
      <c r="P3325">
        <v>129.25</v>
      </c>
      <c r="Q3325">
        <v>32.5</v>
      </c>
      <c r="R3325">
        <v>3452.5740000000001</v>
      </c>
      <c r="S3325">
        <v>2018</v>
      </c>
      <c r="T3325">
        <v>10</v>
      </c>
      <c r="U3325">
        <v>41</v>
      </c>
    </row>
    <row r="3326" spans="1:21" x14ac:dyDescent="0.3">
      <c r="A3326" s="5" t="s">
        <v>168</v>
      </c>
      <c r="B3326" s="5" t="s">
        <v>175</v>
      </c>
      <c r="C3326" s="5" t="s">
        <v>84</v>
      </c>
      <c r="D3326" s="5" t="s">
        <v>336</v>
      </c>
      <c r="E3326" s="5" t="s">
        <v>172</v>
      </c>
      <c r="F3326" s="6">
        <v>43382</v>
      </c>
      <c r="G3326" s="5" t="s">
        <v>148</v>
      </c>
      <c r="H3326" s="5" t="s">
        <v>173</v>
      </c>
      <c r="I3326">
        <v>43208</v>
      </c>
      <c r="J3326">
        <v>174</v>
      </c>
      <c r="K3326">
        <v>113.5</v>
      </c>
      <c r="L3326">
        <v>1</v>
      </c>
      <c r="M3326">
        <v>3972.5</v>
      </c>
      <c r="N3326">
        <v>2474.3380000000002</v>
      </c>
      <c r="O3326">
        <v>2474.3380000000002</v>
      </c>
      <c r="P3326">
        <v>113.5</v>
      </c>
      <c r="Q3326">
        <v>35</v>
      </c>
      <c r="R3326">
        <v>1498.162</v>
      </c>
      <c r="S3326">
        <v>2018</v>
      </c>
      <c r="T3326">
        <v>10</v>
      </c>
      <c r="U3326">
        <v>41</v>
      </c>
    </row>
    <row r="3327" spans="1:21" x14ac:dyDescent="0.3">
      <c r="A3327" s="5" t="s">
        <v>168</v>
      </c>
      <c r="B3327" s="5" t="s">
        <v>175</v>
      </c>
      <c r="C3327" s="5" t="s">
        <v>84</v>
      </c>
      <c r="D3327" s="5" t="s">
        <v>336</v>
      </c>
      <c r="E3327" s="5" t="s">
        <v>172</v>
      </c>
      <c r="F3327" s="6">
        <v>43382</v>
      </c>
      <c r="G3327" s="5" t="s">
        <v>148</v>
      </c>
      <c r="H3327" s="5" t="s">
        <v>194</v>
      </c>
      <c r="I3327">
        <v>43208</v>
      </c>
      <c r="J3327">
        <v>174</v>
      </c>
      <c r="K3327">
        <v>356</v>
      </c>
      <c r="L3327">
        <v>3</v>
      </c>
      <c r="M3327">
        <v>11570</v>
      </c>
      <c r="N3327">
        <v>7423.0140000000001</v>
      </c>
      <c r="O3327">
        <v>2474.3380000000002</v>
      </c>
      <c r="P3327">
        <v>118.66666666666667</v>
      </c>
      <c r="Q3327">
        <v>32.5</v>
      </c>
      <c r="R3327">
        <v>4146.9859999999999</v>
      </c>
      <c r="S3327">
        <v>2018</v>
      </c>
      <c r="T3327">
        <v>10</v>
      </c>
      <c r="U3327">
        <v>41</v>
      </c>
    </row>
    <row r="3328" spans="1:21" x14ac:dyDescent="0.3">
      <c r="A3328" s="5" t="s">
        <v>168</v>
      </c>
      <c r="B3328" s="5" t="s">
        <v>175</v>
      </c>
      <c r="C3328" s="5" t="s">
        <v>84</v>
      </c>
      <c r="D3328" s="5" t="s">
        <v>336</v>
      </c>
      <c r="E3328" s="5" t="s">
        <v>172</v>
      </c>
      <c r="F3328" s="6">
        <v>43382</v>
      </c>
      <c r="G3328" s="5" t="s">
        <v>148</v>
      </c>
      <c r="H3328" s="5" t="s">
        <v>173</v>
      </c>
      <c r="I3328">
        <v>43208</v>
      </c>
      <c r="J3328">
        <v>174</v>
      </c>
      <c r="K3328">
        <v>1150.5</v>
      </c>
      <c r="L3328">
        <v>10</v>
      </c>
      <c r="M3328">
        <v>40267.5</v>
      </c>
      <c r="N3328">
        <v>24743.381000000001</v>
      </c>
      <c r="O3328">
        <v>2474.3380000000002</v>
      </c>
      <c r="P3328">
        <v>115.05</v>
      </c>
      <c r="Q3328">
        <v>35</v>
      </c>
      <c r="R3328">
        <v>15524.119000000001</v>
      </c>
      <c r="S3328">
        <v>2018</v>
      </c>
      <c r="T3328">
        <v>10</v>
      </c>
      <c r="U3328">
        <v>41</v>
      </c>
    </row>
    <row r="3329" spans="1:21" x14ac:dyDescent="0.3">
      <c r="A3329" s="5" t="s">
        <v>168</v>
      </c>
      <c r="B3329" s="5" t="s">
        <v>175</v>
      </c>
      <c r="C3329" s="5" t="s">
        <v>84</v>
      </c>
      <c r="D3329" s="5" t="s">
        <v>336</v>
      </c>
      <c r="E3329" s="5" t="s">
        <v>172</v>
      </c>
      <c r="F3329" s="6">
        <v>43382</v>
      </c>
      <c r="G3329" s="5" t="s">
        <v>148</v>
      </c>
      <c r="H3329" s="5" t="s">
        <v>178</v>
      </c>
      <c r="I3329">
        <v>43208</v>
      </c>
      <c r="J3329">
        <v>174</v>
      </c>
      <c r="K3329">
        <v>221.5</v>
      </c>
      <c r="L3329">
        <v>2</v>
      </c>
      <c r="M3329">
        <v>7198.75</v>
      </c>
      <c r="N3329">
        <v>4948.6760000000004</v>
      </c>
      <c r="O3329">
        <v>2474.3380000000002</v>
      </c>
      <c r="P3329">
        <v>110.75</v>
      </c>
      <c r="Q3329">
        <v>32.5</v>
      </c>
      <c r="R3329">
        <v>2250.0740000000001</v>
      </c>
      <c r="S3329">
        <v>2018</v>
      </c>
      <c r="T3329">
        <v>10</v>
      </c>
      <c r="U3329">
        <v>41</v>
      </c>
    </row>
    <row r="3330" spans="1:21" x14ac:dyDescent="0.3">
      <c r="A3330" s="5" t="s">
        <v>168</v>
      </c>
      <c r="B3330" s="5" t="s">
        <v>175</v>
      </c>
      <c r="C3330" s="5" t="s">
        <v>84</v>
      </c>
      <c r="D3330" s="5" t="s">
        <v>336</v>
      </c>
      <c r="E3330" s="5" t="s">
        <v>172</v>
      </c>
      <c r="F3330" s="6">
        <v>43382</v>
      </c>
      <c r="G3330" s="5" t="s">
        <v>148</v>
      </c>
      <c r="H3330" s="5" t="s">
        <v>197</v>
      </c>
      <c r="I3330">
        <v>43208</v>
      </c>
      <c r="J3330">
        <v>174</v>
      </c>
      <c r="K3330">
        <v>620</v>
      </c>
      <c r="L3330">
        <v>5</v>
      </c>
      <c r="M3330">
        <v>20150</v>
      </c>
      <c r="N3330">
        <v>12371.69</v>
      </c>
      <c r="O3330">
        <v>2474.3380000000002</v>
      </c>
      <c r="P3330">
        <v>124</v>
      </c>
      <c r="Q3330">
        <v>32.5</v>
      </c>
      <c r="R3330">
        <v>7778.31</v>
      </c>
      <c r="S3330">
        <v>2018</v>
      </c>
      <c r="T3330">
        <v>10</v>
      </c>
      <c r="U3330">
        <v>41</v>
      </c>
    </row>
    <row r="3331" spans="1:21" x14ac:dyDescent="0.3">
      <c r="A3331" s="5" t="s">
        <v>168</v>
      </c>
      <c r="B3331" s="5" t="s">
        <v>175</v>
      </c>
      <c r="C3331" s="5" t="s">
        <v>84</v>
      </c>
      <c r="D3331" s="5" t="s">
        <v>336</v>
      </c>
      <c r="E3331" s="5" t="s">
        <v>172</v>
      </c>
      <c r="F3331" s="6">
        <v>43382</v>
      </c>
      <c r="G3331" s="5" t="s">
        <v>148</v>
      </c>
      <c r="H3331" s="5" t="s">
        <v>311</v>
      </c>
      <c r="I3331">
        <v>43208</v>
      </c>
      <c r="J3331">
        <v>174</v>
      </c>
      <c r="K3331">
        <v>114</v>
      </c>
      <c r="L3331">
        <v>1</v>
      </c>
      <c r="M3331">
        <v>3705</v>
      </c>
      <c r="N3331">
        <v>2474.3380000000002</v>
      </c>
      <c r="O3331">
        <v>2474.3380000000002</v>
      </c>
      <c r="P3331">
        <v>114</v>
      </c>
      <c r="Q3331">
        <v>32.5</v>
      </c>
      <c r="R3331">
        <v>1230.662</v>
      </c>
      <c r="S3331">
        <v>2018</v>
      </c>
      <c r="T3331">
        <v>10</v>
      </c>
      <c r="U3331">
        <v>41</v>
      </c>
    </row>
    <row r="3332" spans="1:21" x14ac:dyDescent="0.3">
      <c r="A3332" s="5" t="s">
        <v>168</v>
      </c>
      <c r="B3332" s="5" t="s">
        <v>206</v>
      </c>
      <c r="C3332" s="5" t="s">
        <v>108</v>
      </c>
      <c r="D3332" s="5" t="s">
        <v>338</v>
      </c>
      <c r="E3332" s="5" t="s">
        <v>172</v>
      </c>
      <c r="F3332" s="6">
        <v>43382</v>
      </c>
      <c r="G3332" s="5" t="s">
        <v>148</v>
      </c>
      <c r="H3332" s="5" t="s">
        <v>201</v>
      </c>
      <c r="I3332">
        <v>43209</v>
      </c>
      <c r="J3332">
        <v>173</v>
      </c>
      <c r="K3332">
        <v>213</v>
      </c>
      <c r="L3332">
        <v>2</v>
      </c>
      <c r="M3332">
        <v>6922.5</v>
      </c>
      <c r="N3332">
        <v>4923.5069999999996</v>
      </c>
      <c r="O3332">
        <v>2461.7530000000002</v>
      </c>
      <c r="P3332">
        <v>106.5</v>
      </c>
      <c r="Q3332">
        <v>32.5</v>
      </c>
      <c r="R3332">
        <v>1998.9929999999999</v>
      </c>
      <c r="S3332">
        <v>2018</v>
      </c>
      <c r="T3332">
        <v>10</v>
      </c>
      <c r="U3332">
        <v>41</v>
      </c>
    </row>
    <row r="3333" spans="1:21" x14ac:dyDescent="0.3">
      <c r="A3333" s="5" t="s">
        <v>168</v>
      </c>
      <c r="B3333" s="5" t="s">
        <v>206</v>
      </c>
      <c r="C3333" s="5" t="s">
        <v>108</v>
      </c>
      <c r="D3333" s="5" t="s">
        <v>338</v>
      </c>
      <c r="E3333" s="5" t="s">
        <v>172</v>
      </c>
      <c r="F3333" s="6">
        <v>43382</v>
      </c>
      <c r="G3333" s="5" t="s">
        <v>148</v>
      </c>
      <c r="H3333" s="5" t="s">
        <v>218</v>
      </c>
      <c r="I3333">
        <v>43209</v>
      </c>
      <c r="J3333">
        <v>173</v>
      </c>
      <c r="K3333">
        <v>417</v>
      </c>
      <c r="L3333">
        <v>4</v>
      </c>
      <c r="M3333">
        <v>13552.5</v>
      </c>
      <c r="N3333">
        <v>9847.0139999999992</v>
      </c>
      <c r="O3333">
        <v>2461.7530000000002</v>
      </c>
      <c r="P3333">
        <v>104.25</v>
      </c>
      <c r="Q3333">
        <v>32.5</v>
      </c>
      <c r="R3333">
        <v>3705.4859999999999</v>
      </c>
      <c r="S3333">
        <v>2018</v>
      </c>
      <c r="T3333">
        <v>10</v>
      </c>
      <c r="U3333">
        <v>41</v>
      </c>
    </row>
    <row r="3334" spans="1:21" x14ac:dyDescent="0.3">
      <c r="A3334" s="5" t="s">
        <v>168</v>
      </c>
      <c r="B3334" s="5" t="s">
        <v>206</v>
      </c>
      <c r="C3334" s="5" t="s">
        <v>108</v>
      </c>
      <c r="D3334" s="5" t="s">
        <v>338</v>
      </c>
      <c r="E3334" s="5" t="s">
        <v>172</v>
      </c>
      <c r="F3334" s="6">
        <v>43382</v>
      </c>
      <c r="G3334" s="5" t="s">
        <v>148</v>
      </c>
      <c r="H3334" s="5" t="s">
        <v>202</v>
      </c>
      <c r="I3334">
        <v>43209</v>
      </c>
      <c r="J3334">
        <v>173</v>
      </c>
      <c r="K3334">
        <v>973</v>
      </c>
      <c r="L3334">
        <v>9</v>
      </c>
      <c r="M3334">
        <v>31622.5</v>
      </c>
      <c r="N3334">
        <v>22155.780999999999</v>
      </c>
      <c r="O3334">
        <v>2461.7530000000002</v>
      </c>
      <c r="P3334">
        <v>108.11111111111111</v>
      </c>
      <c r="Q3334">
        <v>32.5</v>
      </c>
      <c r="R3334">
        <v>9466.7189999999991</v>
      </c>
      <c r="S3334">
        <v>2018</v>
      </c>
      <c r="T3334">
        <v>10</v>
      </c>
      <c r="U3334">
        <v>41</v>
      </c>
    </row>
    <row r="3335" spans="1:21" x14ac:dyDescent="0.3">
      <c r="A3335" s="5" t="s">
        <v>168</v>
      </c>
      <c r="B3335" s="5" t="s">
        <v>206</v>
      </c>
      <c r="C3335" s="5" t="s">
        <v>108</v>
      </c>
      <c r="D3335" s="5" t="s">
        <v>338</v>
      </c>
      <c r="E3335" s="5" t="s">
        <v>172</v>
      </c>
      <c r="F3335" s="6">
        <v>43382</v>
      </c>
      <c r="G3335" s="5" t="s">
        <v>148</v>
      </c>
      <c r="H3335" s="5" t="s">
        <v>204</v>
      </c>
      <c r="I3335">
        <v>43209</v>
      </c>
      <c r="J3335">
        <v>173</v>
      </c>
      <c r="K3335">
        <v>540</v>
      </c>
      <c r="L3335">
        <v>5</v>
      </c>
      <c r="M3335">
        <v>17550</v>
      </c>
      <c r="N3335">
        <v>12308.767</v>
      </c>
      <c r="O3335">
        <v>2461.7530000000002</v>
      </c>
      <c r="P3335">
        <v>108</v>
      </c>
      <c r="Q3335">
        <v>32.5</v>
      </c>
      <c r="R3335">
        <v>5241.2330000000002</v>
      </c>
      <c r="S3335">
        <v>2018</v>
      </c>
      <c r="T3335">
        <v>10</v>
      </c>
      <c r="U3335">
        <v>41</v>
      </c>
    </row>
    <row r="3336" spans="1:21" x14ac:dyDescent="0.3">
      <c r="A3336" s="5" t="s">
        <v>168</v>
      </c>
      <c r="B3336" s="5" t="s">
        <v>206</v>
      </c>
      <c r="C3336" s="5" t="s">
        <v>108</v>
      </c>
      <c r="D3336" s="5" t="s">
        <v>338</v>
      </c>
      <c r="E3336" s="5" t="s">
        <v>172</v>
      </c>
      <c r="F3336" s="6">
        <v>43382</v>
      </c>
      <c r="G3336" s="5" t="s">
        <v>148</v>
      </c>
      <c r="H3336" s="5" t="s">
        <v>203</v>
      </c>
      <c r="I3336">
        <v>43209</v>
      </c>
      <c r="J3336">
        <v>173</v>
      </c>
      <c r="K3336">
        <v>210</v>
      </c>
      <c r="L3336">
        <v>2</v>
      </c>
      <c r="M3336">
        <v>6825</v>
      </c>
      <c r="N3336">
        <v>4923.5069999999996</v>
      </c>
      <c r="O3336">
        <v>2461.7530000000002</v>
      </c>
      <c r="P3336">
        <v>105</v>
      </c>
      <c r="Q3336">
        <v>32.5</v>
      </c>
      <c r="R3336">
        <v>1901.4929999999999</v>
      </c>
      <c r="S3336">
        <v>2018</v>
      </c>
      <c r="T3336">
        <v>10</v>
      </c>
      <c r="U3336">
        <v>41</v>
      </c>
    </row>
    <row r="3337" spans="1:21" x14ac:dyDescent="0.3">
      <c r="A3337" s="5" t="s">
        <v>168</v>
      </c>
      <c r="B3337" s="5" t="s">
        <v>206</v>
      </c>
      <c r="C3337" s="5" t="s">
        <v>108</v>
      </c>
      <c r="D3337" s="5" t="s">
        <v>338</v>
      </c>
      <c r="E3337" s="5" t="s">
        <v>172</v>
      </c>
      <c r="F3337" s="6">
        <v>43382</v>
      </c>
      <c r="G3337" s="5" t="s">
        <v>148</v>
      </c>
      <c r="H3337" s="5" t="s">
        <v>190</v>
      </c>
      <c r="I3337">
        <v>43209</v>
      </c>
      <c r="J3337">
        <v>173</v>
      </c>
      <c r="K3337">
        <v>124</v>
      </c>
      <c r="L3337">
        <v>1</v>
      </c>
      <c r="M3337">
        <v>4030</v>
      </c>
      <c r="N3337">
        <v>2461.7530000000002</v>
      </c>
      <c r="O3337">
        <v>2461.7530000000002</v>
      </c>
      <c r="P3337">
        <v>124</v>
      </c>
      <c r="Q3337">
        <v>32.5</v>
      </c>
      <c r="R3337">
        <v>1568.2470000000001</v>
      </c>
      <c r="S3337">
        <v>2018</v>
      </c>
      <c r="T3337">
        <v>10</v>
      </c>
      <c r="U3337">
        <v>41</v>
      </c>
    </row>
    <row r="3338" spans="1:21" x14ac:dyDescent="0.3">
      <c r="A3338" s="5" t="s">
        <v>168</v>
      </c>
      <c r="B3338" s="5" t="s">
        <v>206</v>
      </c>
      <c r="C3338" s="5" t="s">
        <v>108</v>
      </c>
      <c r="D3338" s="5" t="s">
        <v>338</v>
      </c>
      <c r="E3338" s="5" t="s">
        <v>172</v>
      </c>
      <c r="F3338" s="6">
        <v>43382</v>
      </c>
      <c r="G3338" s="5" t="s">
        <v>148</v>
      </c>
      <c r="H3338" s="5" t="s">
        <v>226</v>
      </c>
      <c r="I3338">
        <v>43209</v>
      </c>
      <c r="J3338">
        <v>173</v>
      </c>
      <c r="K3338">
        <v>430</v>
      </c>
      <c r="L3338">
        <v>4</v>
      </c>
      <c r="M3338">
        <v>13975</v>
      </c>
      <c r="N3338">
        <v>9847.0139999999992</v>
      </c>
      <c r="O3338">
        <v>2461.7530000000002</v>
      </c>
      <c r="P3338">
        <v>107.5</v>
      </c>
      <c r="Q3338">
        <v>32.5</v>
      </c>
      <c r="R3338">
        <v>4127.9859999999999</v>
      </c>
      <c r="S3338">
        <v>2018</v>
      </c>
      <c r="T3338">
        <v>10</v>
      </c>
      <c r="U3338">
        <v>41</v>
      </c>
    </row>
    <row r="3339" spans="1:21" x14ac:dyDescent="0.3">
      <c r="A3339" s="5" t="s">
        <v>168</v>
      </c>
      <c r="B3339" s="5" t="s">
        <v>206</v>
      </c>
      <c r="C3339" s="5" t="s">
        <v>108</v>
      </c>
      <c r="D3339" s="5" t="s">
        <v>338</v>
      </c>
      <c r="E3339" s="5" t="s">
        <v>172</v>
      </c>
      <c r="F3339" s="6">
        <v>43382</v>
      </c>
      <c r="G3339" s="5" t="s">
        <v>148</v>
      </c>
      <c r="H3339" s="5" t="s">
        <v>191</v>
      </c>
      <c r="I3339">
        <v>43209</v>
      </c>
      <c r="J3339">
        <v>173</v>
      </c>
      <c r="K3339">
        <v>359</v>
      </c>
      <c r="L3339">
        <v>3</v>
      </c>
      <c r="M3339">
        <v>11667.5</v>
      </c>
      <c r="N3339">
        <v>7385.26</v>
      </c>
      <c r="O3339">
        <v>2461.7530000000002</v>
      </c>
      <c r="P3339">
        <v>119.66666666666667</v>
      </c>
      <c r="Q3339">
        <v>32.5</v>
      </c>
      <c r="R3339">
        <v>4282.24</v>
      </c>
      <c r="S3339">
        <v>2018</v>
      </c>
      <c r="T3339">
        <v>10</v>
      </c>
      <c r="U3339">
        <v>41</v>
      </c>
    </row>
    <row r="3340" spans="1:21" x14ac:dyDescent="0.3">
      <c r="A3340" s="5" t="s">
        <v>168</v>
      </c>
      <c r="B3340" s="5" t="s">
        <v>206</v>
      </c>
      <c r="C3340" s="5" t="s">
        <v>108</v>
      </c>
      <c r="D3340" s="5" t="s">
        <v>338</v>
      </c>
      <c r="E3340" s="5" t="s">
        <v>172</v>
      </c>
      <c r="F3340" s="6">
        <v>43382</v>
      </c>
      <c r="G3340" s="5" t="s">
        <v>148</v>
      </c>
      <c r="H3340" s="5" t="s">
        <v>187</v>
      </c>
      <c r="I3340">
        <v>43209</v>
      </c>
      <c r="J3340">
        <v>173</v>
      </c>
      <c r="K3340">
        <v>135</v>
      </c>
      <c r="L3340">
        <v>1</v>
      </c>
      <c r="M3340">
        <v>4387.5</v>
      </c>
      <c r="N3340">
        <v>2461.7530000000002</v>
      </c>
      <c r="O3340">
        <v>2461.7530000000002</v>
      </c>
      <c r="P3340">
        <v>135</v>
      </c>
      <c r="Q3340">
        <v>32.5</v>
      </c>
      <c r="R3340">
        <v>1925.7470000000001</v>
      </c>
      <c r="S3340">
        <v>2018</v>
      </c>
      <c r="T3340">
        <v>10</v>
      </c>
      <c r="U3340">
        <v>41</v>
      </c>
    </row>
    <row r="3341" spans="1:21" x14ac:dyDescent="0.3">
      <c r="A3341" s="5" t="s">
        <v>168</v>
      </c>
      <c r="B3341" s="5" t="s">
        <v>206</v>
      </c>
      <c r="C3341" s="5" t="s">
        <v>108</v>
      </c>
      <c r="D3341" s="5" t="s">
        <v>338</v>
      </c>
      <c r="E3341" s="5" t="s">
        <v>172</v>
      </c>
      <c r="F3341" s="6">
        <v>43382</v>
      </c>
      <c r="G3341" s="5" t="s">
        <v>148</v>
      </c>
      <c r="H3341" s="5" t="s">
        <v>237</v>
      </c>
      <c r="I3341">
        <v>43209</v>
      </c>
      <c r="J3341">
        <v>173</v>
      </c>
      <c r="K3341">
        <v>110</v>
      </c>
      <c r="L3341">
        <v>1</v>
      </c>
      <c r="M3341">
        <v>3575</v>
      </c>
      <c r="N3341">
        <v>2461.7530000000002</v>
      </c>
      <c r="O3341">
        <v>2461.7530000000002</v>
      </c>
      <c r="P3341">
        <v>110</v>
      </c>
      <c r="Q3341">
        <v>32.5</v>
      </c>
      <c r="R3341">
        <v>1113.2470000000001</v>
      </c>
      <c r="S3341">
        <v>2018</v>
      </c>
      <c r="T3341">
        <v>10</v>
      </c>
      <c r="U3341">
        <v>41</v>
      </c>
    </row>
    <row r="3342" spans="1:21" x14ac:dyDescent="0.3">
      <c r="A3342" s="5" t="s">
        <v>168</v>
      </c>
      <c r="B3342" s="5" t="s">
        <v>206</v>
      </c>
      <c r="C3342" s="5" t="s">
        <v>108</v>
      </c>
      <c r="D3342" s="5" t="s">
        <v>338</v>
      </c>
      <c r="E3342" s="5" t="s">
        <v>172</v>
      </c>
      <c r="F3342" s="6">
        <v>43382</v>
      </c>
      <c r="G3342" s="5" t="s">
        <v>148</v>
      </c>
      <c r="H3342" s="5" t="s">
        <v>234</v>
      </c>
      <c r="I3342">
        <v>43209</v>
      </c>
      <c r="J3342">
        <v>173</v>
      </c>
      <c r="K3342">
        <v>122</v>
      </c>
      <c r="L3342">
        <v>1</v>
      </c>
      <c r="M3342">
        <v>3965</v>
      </c>
      <c r="N3342">
        <v>2461.7530000000002</v>
      </c>
      <c r="O3342">
        <v>2461.7530000000002</v>
      </c>
      <c r="P3342">
        <v>122</v>
      </c>
      <c r="Q3342">
        <v>32.5</v>
      </c>
      <c r="R3342">
        <v>1503.2470000000001</v>
      </c>
      <c r="S3342">
        <v>2018</v>
      </c>
      <c r="T3342">
        <v>10</v>
      </c>
      <c r="U3342">
        <v>41</v>
      </c>
    </row>
    <row r="3343" spans="1:21" x14ac:dyDescent="0.3">
      <c r="A3343" s="5" t="s">
        <v>168</v>
      </c>
      <c r="B3343" s="5" t="s">
        <v>206</v>
      </c>
      <c r="C3343" s="5" t="s">
        <v>108</v>
      </c>
      <c r="D3343" s="5" t="s">
        <v>338</v>
      </c>
      <c r="E3343" s="5" t="s">
        <v>172</v>
      </c>
      <c r="F3343" s="6">
        <v>43382</v>
      </c>
      <c r="G3343" s="5" t="s">
        <v>148</v>
      </c>
      <c r="H3343" s="5" t="s">
        <v>180</v>
      </c>
      <c r="I3343">
        <v>43209</v>
      </c>
      <c r="J3343">
        <v>173</v>
      </c>
      <c r="K3343">
        <v>187</v>
      </c>
      <c r="L3343">
        <v>2</v>
      </c>
      <c r="M3343">
        <v>6077.5</v>
      </c>
      <c r="N3343">
        <v>4923.5069999999996</v>
      </c>
      <c r="O3343">
        <v>2461.7530000000002</v>
      </c>
      <c r="P3343">
        <v>93.5</v>
      </c>
      <c r="Q3343">
        <v>32.5</v>
      </c>
      <c r="R3343">
        <v>1153.9929999999999</v>
      </c>
      <c r="S3343">
        <v>2018</v>
      </c>
      <c r="T3343">
        <v>10</v>
      </c>
      <c r="U3343">
        <v>41</v>
      </c>
    </row>
    <row r="3344" spans="1:21" x14ac:dyDescent="0.3">
      <c r="A3344" s="5" t="s">
        <v>168</v>
      </c>
      <c r="B3344" s="5" t="s">
        <v>206</v>
      </c>
      <c r="C3344" s="5" t="s">
        <v>108</v>
      </c>
      <c r="D3344" s="5" t="s">
        <v>338</v>
      </c>
      <c r="E3344" s="5" t="s">
        <v>172</v>
      </c>
      <c r="F3344" s="6">
        <v>43382</v>
      </c>
      <c r="G3344" s="5" t="s">
        <v>148</v>
      </c>
      <c r="H3344" s="5" t="s">
        <v>216</v>
      </c>
      <c r="I3344">
        <v>43209</v>
      </c>
      <c r="J3344">
        <v>173</v>
      </c>
      <c r="K3344">
        <v>110</v>
      </c>
      <c r="L3344">
        <v>1</v>
      </c>
      <c r="M3344">
        <v>3575</v>
      </c>
      <c r="N3344">
        <v>2461.7530000000002</v>
      </c>
      <c r="O3344">
        <v>2461.7530000000002</v>
      </c>
      <c r="P3344">
        <v>110</v>
      </c>
      <c r="Q3344">
        <v>32.5</v>
      </c>
      <c r="R3344">
        <v>1113.2470000000001</v>
      </c>
      <c r="S3344">
        <v>2018</v>
      </c>
      <c r="T3344">
        <v>10</v>
      </c>
      <c r="U3344">
        <v>41</v>
      </c>
    </row>
    <row r="3345" spans="1:21" x14ac:dyDescent="0.3">
      <c r="A3345" s="5" t="s">
        <v>168</v>
      </c>
      <c r="B3345" s="5" t="s">
        <v>206</v>
      </c>
      <c r="C3345" s="5" t="s">
        <v>108</v>
      </c>
      <c r="D3345" s="5" t="s">
        <v>338</v>
      </c>
      <c r="E3345" s="5" t="s">
        <v>172</v>
      </c>
      <c r="F3345" s="6">
        <v>43382</v>
      </c>
      <c r="G3345" s="5" t="s">
        <v>148</v>
      </c>
      <c r="H3345" s="5" t="s">
        <v>222</v>
      </c>
      <c r="I3345">
        <v>43209</v>
      </c>
      <c r="J3345">
        <v>173</v>
      </c>
      <c r="K3345">
        <v>123</v>
      </c>
      <c r="L3345">
        <v>1</v>
      </c>
      <c r="M3345">
        <v>3997.5</v>
      </c>
      <c r="N3345">
        <v>2461.7530000000002</v>
      </c>
      <c r="O3345">
        <v>2461.7530000000002</v>
      </c>
      <c r="P3345">
        <v>123</v>
      </c>
      <c r="Q3345">
        <v>32.5</v>
      </c>
      <c r="R3345">
        <v>1535.7470000000001</v>
      </c>
      <c r="S3345">
        <v>2018</v>
      </c>
      <c r="T3345">
        <v>10</v>
      </c>
      <c r="U3345">
        <v>41</v>
      </c>
    </row>
    <row r="3346" spans="1:21" x14ac:dyDescent="0.3">
      <c r="A3346" s="5" t="s">
        <v>168</v>
      </c>
      <c r="B3346" s="5" t="s">
        <v>206</v>
      </c>
      <c r="C3346" s="5" t="s">
        <v>108</v>
      </c>
      <c r="D3346" s="5" t="s">
        <v>338</v>
      </c>
      <c r="E3346" s="5" t="s">
        <v>172</v>
      </c>
      <c r="F3346" s="6">
        <v>43382</v>
      </c>
      <c r="G3346" s="5" t="s">
        <v>148</v>
      </c>
      <c r="H3346" s="5" t="s">
        <v>183</v>
      </c>
      <c r="I3346">
        <v>43209</v>
      </c>
      <c r="J3346">
        <v>173</v>
      </c>
      <c r="K3346">
        <v>223</v>
      </c>
      <c r="L3346">
        <v>2</v>
      </c>
      <c r="M3346">
        <v>7247.5</v>
      </c>
      <c r="N3346">
        <v>4923.5069999999996</v>
      </c>
      <c r="O3346">
        <v>2461.7530000000002</v>
      </c>
      <c r="P3346">
        <v>111.5</v>
      </c>
      <c r="Q3346">
        <v>32.5</v>
      </c>
      <c r="R3346">
        <v>2323.9929999999999</v>
      </c>
      <c r="S3346">
        <v>2018</v>
      </c>
      <c r="T3346">
        <v>10</v>
      </c>
      <c r="U3346">
        <v>41</v>
      </c>
    </row>
    <row r="3347" spans="1:21" x14ac:dyDescent="0.3">
      <c r="A3347" s="5" t="s">
        <v>168</v>
      </c>
      <c r="B3347" s="5" t="s">
        <v>206</v>
      </c>
      <c r="C3347" s="5" t="s">
        <v>108</v>
      </c>
      <c r="D3347" s="5" t="s">
        <v>338</v>
      </c>
      <c r="E3347" s="5" t="s">
        <v>172</v>
      </c>
      <c r="F3347" s="6">
        <v>43382</v>
      </c>
      <c r="G3347" s="5" t="s">
        <v>148</v>
      </c>
      <c r="H3347" s="5" t="s">
        <v>182</v>
      </c>
      <c r="I3347">
        <v>43209</v>
      </c>
      <c r="J3347">
        <v>173</v>
      </c>
      <c r="K3347">
        <v>245</v>
      </c>
      <c r="L3347">
        <v>2</v>
      </c>
      <c r="M3347">
        <v>7962.5</v>
      </c>
      <c r="N3347">
        <v>4923.5069999999996</v>
      </c>
      <c r="O3347">
        <v>2461.7530000000002</v>
      </c>
      <c r="P3347">
        <v>122.5</v>
      </c>
      <c r="Q3347">
        <v>32.5</v>
      </c>
      <c r="R3347">
        <v>3038.9929999999999</v>
      </c>
      <c r="S3347">
        <v>2018</v>
      </c>
      <c r="T3347">
        <v>10</v>
      </c>
      <c r="U3347">
        <v>41</v>
      </c>
    </row>
    <row r="3348" spans="1:21" x14ac:dyDescent="0.3">
      <c r="A3348" s="5" t="s">
        <v>168</v>
      </c>
      <c r="B3348" s="5" t="s">
        <v>206</v>
      </c>
      <c r="C3348" s="5" t="s">
        <v>108</v>
      </c>
      <c r="D3348" s="5" t="s">
        <v>338</v>
      </c>
      <c r="E3348" s="5" t="s">
        <v>172</v>
      </c>
      <c r="F3348" s="6">
        <v>43382</v>
      </c>
      <c r="G3348" s="5" t="s">
        <v>148</v>
      </c>
      <c r="H3348" s="5" t="s">
        <v>246</v>
      </c>
      <c r="I3348">
        <v>43209</v>
      </c>
      <c r="J3348">
        <v>173</v>
      </c>
      <c r="K3348">
        <v>308</v>
      </c>
      <c r="L3348">
        <v>3</v>
      </c>
      <c r="M3348">
        <v>10010</v>
      </c>
      <c r="N3348">
        <v>7385.26</v>
      </c>
      <c r="O3348">
        <v>2461.7530000000002</v>
      </c>
      <c r="P3348">
        <v>102.66666666666667</v>
      </c>
      <c r="Q3348">
        <v>32.5</v>
      </c>
      <c r="R3348">
        <v>2624.74</v>
      </c>
      <c r="S3348">
        <v>2018</v>
      </c>
      <c r="T3348">
        <v>10</v>
      </c>
      <c r="U3348">
        <v>41</v>
      </c>
    </row>
    <row r="3349" spans="1:21" x14ac:dyDescent="0.3">
      <c r="A3349" s="5" t="s">
        <v>168</v>
      </c>
      <c r="B3349" s="5" t="s">
        <v>206</v>
      </c>
      <c r="C3349" s="5" t="s">
        <v>108</v>
      </c>
      <c r="D3349" s="5" t="s">
        <v>338</v>
      </c>
      <c r="E3349" s="5" t="s">
        <v>172</v>
      </c>
      <c r="F3349" s="6">
        <v>43382</v>
      </c>
      <c r="G3349" s="5" t="s">
        <v>148</v>
      </c>
      <c r="H3349" s="5" t="s">
        <v>184</v>
      </c>
      <c r="I3349">
        <v>43209</v>
      </c>
      <c r="J3349">
        <v>173</v>
      </c>
      <c r="K3349">
        <v>3581</v>
      </c>
      <c r="L3349">
        <v>29</v>
      </c>
      <c r="M3349">
        <v>114592</v>
      </c>
      <c r="N3349">
        <v>71390.850000000006</v>
      </c>
      <c r="O3349">
        <v>2461.7530000000002</v>
      </c>
      <c r="P3349">
        <v>123.48275862068965</v>
      </c>
      <c r="Q3349">
        <v>32</v>
      </c>
      <c r="R3349">
        <v>43201.15</v>
      </c>
      <c r="S3349">
        <v>2018</v>
      </c>
      <c r="T3349">
        <v>10</v>
      </c>
      <c r="U3349">
        <v>41</v>
      </c>
    </row>
    <row r="3350" spans="1:21" x14ac:dyDescent="0.3">
      <c r="A3350" s="5" t="s">
        <v>168</v>
      </c>
      <c r="B3350" s="5" t="s">
        <v>206</v>
      </c>
      <c r="C3350" s="5" t="s">
        <v>108</v>
      </c>
      <c r="D3350" s="5" t="s">
        <v>338</v>
      </c>
      <c r="E3350" s="5" t="s">
        <v>172</v>
      </c>
      <c r="F3350" s="6">
        <v>43382</v>
      </c>
      <c r="G3350" s="5" t="s">
        <v>148</v>
      </c>
      <c r="H3350" s="5" t="s">
        <v>269</v>
      </c>
      <c r="I3350">
        <v>43209</v>
      </c>
      <c r="J3350">
        <v>173</v>
      </c>
      <c r="K3350">
        <v>480</v>
      </c>
      <c r="L3350">
        <v>4</v>
      </c>
      <c r="M3350">
        <v>15360</v>
      </c>
      <c r="N3350">
        <v>9847.0139999999992</v>
      </c>
      <c r="O3350">
        <v>2461.7530000000002</v>
      </c>
      <c r="P3350">
        <v>120</v>
      </c>
      <c r="Q3350">
        <v>32</v>
      </c>
      <c r="R3350">
        <v>5512.9859999999999</v>
      </c>
      <c r="S3350">
        <v>2018</v>
      </c>
      <c r="T3350">
        <v>10</v>
      </c>
      <c r="U3350">
        <v>41</v>
      </c>
    </row>
    <row r="3351" spans="1:21" x14ac:dyDescent="0.3">
      <c r="A3351" s="5" t="s">
        <v>168</v>
      </c>
      <c r="B3351" s="5" t="s">
        <v>206</v>
      </c>
      <c r="C3351" s="5" t="s">
        <v>108</v>
      </c>
      <c r="D3351" s="5" t="s">
        <v>338</v>
      </c>
      <c r="E3351" s="5" t="s">
        <v>172</v>
      </c>
      <c r="F3351" s="6">
        <v>43382</v>
      </c>
      <c r="G3351" s="5" t="s">
        <v>148</v>
      </c>
      <c r="H3351" s="5" t="s">
        <v>321</v>
      </c>
      <c r="I3351">
        <v>43209</v>
      </c>
      <c r="J3351">
        <v>173</v>
      </c>
      <c r="K3351">
        <v>320</v>
      </c>
      <c r="L3351">
        <v>3</v>
      </c>
      <c r="M3351">
        <v>10240</v>
      </c>
      <c r="N3351">
        <v>7385.26</v>
      </c>
      <c r="O3351">
        <v>2461.7530000000002</v>
      </c>
      <c r="P3351">
        <v>106.66666666666667</v>
      </c>
      <c r="Q3351">
        <v>32</v>
      </c>
      <c r="R3351">
        <v>2854.74</v>
      </c>
      <c r="S3351">
        <v>2018</v>
      </c>
      <c r="T3351">
        <v>10</v>
      </c>
      <c r="U3351">
        <v>41</v>
      </c>
    </row>
    <row r="3352" spans="1:21" x14ac:dyDescent="0.3">
      <c r="A3352" s="5" t="s">
        <v>168</v>
      </c>
      <c r="B3352" s="5" t="s">
        <v>206</v>
      </c>
      <c r="C3352" s="5" t="s">
        <v>108</v>
      </c>
      <c r="D3352" s="5" t="s">
        <v>338</v>
      </c>
      <c r="E3352" s="5" t="s">
        <v>172</v>
      </c>
      <c r="F3352" s="6">
        <v>43382</v>
      </c>
      <c r="G3352" s="5" t="s">
        <v>148</v>
      </c>
      <c r="H3352" s="5" t="s">
        <v>284</v>
      </c>
      <c r="I3352">
        <v>43209</v>
      </c>
      <c r="J3352">
        <v>173</v>
      </c>
      <c r="K3352">
        <v>212</v>
      </c>
      <c r="L3352">
        <v>2</v>
      </c>
      <c r="M3352">
        <v>6890</v>
      </c>
      <c r="N3352">
        <v>4923.5069999999996</v>
      </c>
      <c r="O3352">
        <v>2461.7530000000002</v>
      </c>
      <c r="P3352">
        <v>106</v>
      </c>
      <c r="Q3352">
        <v>32.5</v>
      </c>
      <c r="R3352">
        <v>1966.4929999999999</v>
      </c>
      <c r="S3352">
        <v>2018</v>
      </c>
      <c r="T3352">
        <v>10</v>
      </c>
      <c r="U3352">
        <v>41</v>
      </c>
    </row>
    <row r="3353" spans="1:21" x14ac:dyDescent="0.3">
      <c r="A3353" s="5" t="s">
        <v>168</v>
      </c>
      <c r="B3353" s="5" t="s">
        <v>206</v>
      </c>
      <c r="C3353" s="5" t="s">
        <v>114</v>
      </c>
      <c r="D3353" s="5" t="s">
        <v>299</v>
      </c>
      <c r="E3353" s="5" t="s">
        <v>172</v>
      </c>
      <c r="F3353" s="6">
        <v>43382</v>
      </c>
      <c r="G3353" s="5" t="s">
        <v>148</v>
      </c>
      <c r="H3353" s="5" t="s">
        <v>173</v>
      </c>
      <c r="I3353">
        <v>43194</v>
      </c>
      <c r="J3353">
        <v>188</v>
      </c>
      <c r="K3353">
        <v>1522.8</v>
      </c>
      <c r="L3353">
        <v>12</v>
      </c>
      <c r="M3353">
        <v>53298</v>
      </c>
      <c r="N3353">
        <v>33297.542000000001</v>
      </c>
      <c r="O3353">
        <v>2774.7950000000001</v>
      </c>
      <c r="P3353">
        <v>126.89999999999999</v>
      </c>
      <c r="Q3353">
        <v>35</v>
      </c>
      <c r="R3353">
        <v>20000.457999999999</v>
      </c>
      <c r="S3353">
        <v>2018</v>
      </c>
      <c r="T3353">
        <v>10</v>
      </c>
      <c r="U3353">
        <v>41</v>
      </c>
    </row>
    <row r="3354" spans="1:21" x14ac:dyDescent="0.3">
      <c r="A3354" s="5" t="s">
        <v>168</v>
      </c>
      <c r="B3354" s="5" t="s">
        <v>206</v>
      </c>
      <c r="C3354" s="5" t="s">
        <v>114</v>
      </c>
      <c r="D3354" s="5" t="s">
        <v>299</v>
      </c>
      <c r="E3354" s="5" t="s">
        <v>172</v>
      </c>
      <c r="F3354" s="6">
        <v>43382</v>
      </c>
      <c r="G3354" s="5" t="s">
        <v>148</v>
      </c>
      <c r="H3354" s="5" t="s">
        <v>178</v>
      </c>
      <c r="I3354">
        <v>43194</v>
      </c>
      <c r="J3354">
        <v>188</v>
      </c>
      <c r="K3354">
        <v>352</v>
      </c>
      <c r="L3354">
        <v>3</v>
      </c>
      <c r="M3354">
        <v>11440</v>
      </c>
      <c r="N3354">
        <v>8324.3860000000004</v>
      </c>
      <c r="O3354">
        <v>2774.7950000000001</v>
      </c>
      <c r="P3354">
        <v>117.33333333333333</v>
      </c>
      <c r="Q3354">
        <v>32.5</v>
      </c>
      <c r="R3354">
        <v>3115.614</v>
      </c>
      <c r="S3354">
        <v>2018</v>
      </c>
      <c r="T3354">
        <v>10</v>
      </c>
      <c r="U3354">
        <v>41</v>
      </c>
    </row>
    <row r="3355" spans="1:21" x14ac:dyDescent="0.3">
      <c r="A3355" s="5" t="s">
        <v>168</v>
      </c>
      <c r="B3355" s="5" t="s">
        <v>206</v>
      </c>
      <c r="C3355" s="5" t="s">
        <v>114</v>
      </c>
      <c r="D3355" s="5" t="s">
        <v>299</v>
      </c>
      <c r="E3355" s="5" t="s">
        <v>172</v>
      </c>
      <c r="F3355" s="6">
        <v>43382</v>
      </c>
      <c r="G3355" s="5" t="s">
        <v>148</v>
      </c>
      <c r="H3355" s="5" t="s">
        <v>198</v>
      </c>
      <c r="I3355">
        <v>43194</v>
      </c>
      <c r="J3355">
        <v>188</v>
      </c>
      <c r="K3355">
        <v>362.6</v>
      </c>
      <c r="L3355">
        <v>3</v>
      </c>
      <c r="M3355">
        <v>11784.5</v>
      </c>
      <c r="N3355">
        <v>8324.3860000000004</v>
      </c>
      <c r="O3355">
        <v>2774.7950000000001</v>
      </c>
      <c r="P3355">
        <v>120.86666666666667</v>
      </c>
      <c r="Q3355">
        <v>32.5</v>
      </c>
      <c r="R3355">
        <v>3460.114</v>
      </c>
      <c r="S3355">
        <v>2018</v>
      </c>
      <c r="T3355">
        <v>10</v>
      </c>
      <c r="U3355">
        <v>41</v>
      </c>
    </row>
    <row r="3356" spans="1:21" x14ac:dyDescent="0.3">
      <c r="A3356" s="5" t="s">
        <v>168</v>
      </c>
      <c r="B3356" s="5" t="s">
        <v>206</v>
      </c>
      <c r="C3356" s="5" t="s">
        <v>114</v>
      </c>
      <c r="D3356" s="5" t="s">
        <v>299</v>
      </c>
      <c r="E3356" s="5" t="s">
        <v>172</v>
      </c>
      <c r="F3356" s="6">
        <v>43382</v>
      </c>
      <c r="G3356" s="5" t="s">
        <v>148</v>
      </c>
      <c r="H3356" s="5" t="s">
        <v>197</v>
      </c>
      <c r="I3356">
        <v>43194</v>
      </c>
      <c r="J3356">
        <v>188</v>
      </c>
      <c r="K3356">
        <v>1061.5999999999999</v>
      </c>
      <c r="L3356">
        <v>8</v>
      </c>
      <c r="M3356">
        <v>34502</v>
      </c>
      <c r="N3356">
        <v>22198.362000000001</v>
      </c>
      <c r="O3356">
        <v>2774.7950000000001</v>
      </c>
      <c r="P3356">
        <v>132.69999999999999</v>
      </c>
      <c r="Q3356">
        <v>32.5</v>
      </c>
      <c r="R3356">
        <v>12303.638000000001</v>
      </c>
      <c r="S3356">
        <v>2018</v>
      </c>
      <c r="T3356">
        <v>10</v>
      </c>
      <c r="U3356">
        <v>41</v>
      </c>
    </row>
    <row r="3357" spans="1:21" x14ac:dyDescent="0.3">
      <c r="A3357" s="5" t="s">
        <v>168</v>
      </c>
      <c r="B3357" s="5" t="s">
        <v>206</v>
      </c>
      <c r="C3357" s="5" t="s">
        <v>114</v>
      </c>
      <c r="D3357" s="5" t="s">
        <v>299</v>
      </c>
      <c r="E3357" s="5" t="s">
        <v>172</v>
      </c>
      <c r="F3357" s="6">
        <v>43382</v>
      </c>
      <c r="G3357" s="5" t="s">
        <v>148</v>
      </c>
      <c r="H3357" s="5" t="s">
        <v>209</v>
      </c>
      <c r="I3357">
        <v>43194</v>
      </c>
      <c r="J3357">
        <v>188</v>
      </c>
      <c r="K3357">
        <v>333</v>
      </c>
      <c r="L3357">
        <v>3</v>
      </c>
      <c r="M3357">
        <v>10822.5</v>
      </c>
      <c r="N3357">
        <v>8324.3860000000004</v>
      </c>
      <c r="O3357">
        <v>2774.7950000000001</v>
      </c>
      <c r="P3357">
        <v>111</v>
      </c>
      <c r="Q3357">
        <v>32.5</v>
      </c>
      <c r="R3357">
        <v>2498.114</v>
      </c>
      <c r="S3357">
        <v>2018</v>
      </c>
      <c r="T3357">
        <v>10</v>
      </c>
      <c r="U3357">
        <v>41</v>
      </c>
    </row>
    <row r="3358" spans="1:21" x14ac:dyDescent="0.3">
      <c r="A3358" s="5" t="s">
        <v>168</v>
      </c>
      <c r="B3358" s="5" t="s">
        <v>206</v>
      </c>
      <c r="C3358" s="5" t="s">
        <v>114</v>
      </c>
      <c r="D3358" s="5" t="s">
        <v>299</v>
      </c>
      <c r="E3358" s="5" t="s">
        <v>172</v>
      </c>
      <c r="F3358" s="6">
        <v>43382</v>
      </c>
      <c r="G3358" s="5" t="s">
        <v>148</v>
      </c>
      <c r="H3358" s="5" t="s">
        <v>311</v>
      </c>
      <c r="I3358">
        <v>43194</v>
      </c>
      <c r="J3358">
        <v>188</v>
      </c>
      <c r="K3358">
        <v>122.6</v>
      </c>
      <c r="L3358">
        <v>1</v>
      </c>
      <c r="M3358">
        <v>3984.5</v>
      </c>
      <c r="N3358">
        <v>2774.7950000000001</v>
      </c>
      <c r="O3358">
        <v>2774.7950000000001</v>
      </c>
      <c r="P3358">
        <v>122.6</v>
      </c>
      <c r="Q3358">
        <v>32.5</v>
      </c>
      <c r="R3358">
        <v>1209.7049999999999</v>
      </c>
      <c r="S3358">
        <v>2018</v>
      </c>
      <c r="T3358">
        <v>10</v>
      </c>
      <c r="U3358">
        <v>41</v>
      </c>
    </row>
    <row r="3359" spans="1:21" x14ac:dyDescent="0.3">
      <c r="A3359" s="5" t="s">
        <v>168</v>
      </c>
      <c r="B3359" s="5" t="s">
        <v>206</v>
      </c>
      <c r="C3359" s="5" t="s">
        <v>114</v>
      </c>
      <c r="D3359" s="5" t="s">
        <v>299</v>
      </c>
      <c r="E3359" s="5" t="s">
        <v>172</v>
      </c>
      <c r="F3359" s="6">
        <v>43382</v>
      </c>
      <c r="G3359" s="5" t="s">
        <v>148</v>
      </c>
      <c r="H3359" s="5" t="s">
        <v>235</v>
      </c>
      <c r="I3359">
        <v>43194</v>
      </c>
      <c r="J3359">
        <v>188</v>
      </c>
      <c r="K3359">
        <v>113.2</v>
      </c>
      <c r="L3359">
        <v>1</v>
      </c>
      <c r="M3359">
        <v>3679</v>
      </c>
      <c r="N3359">
        <v>2774.7950000000001</v>
      </c>
      <c r="O3359">
        <v>2774.7950000000001</v>
      </c>
      <c r="P3359">
        <v>113.2</v>
      </c>
      <c r="Q3359">
        <v>32.5</v>
      </c>
      <c r="R3359">
        <v>904.20500000000004</v>
      </c>
      <c r="S3359">
        <v>2018</v>
      </c>
      <c r="T3359">
        <v>10</v>
      </c>
      <c r="U3359">
        <v>41</v>
      </c>
    </row>
    <row r="3360" spans="1:21" x14ac:dyDescent="0.3">
      <c r="A3360" s="5" t="s">
        <v>168</v>
      </c>
      <c r="B3360" s="5" t="s">
        <v>175</v>
      </c>
      <c r="C3360" s="5" t="s">
        <v>84</v>
      </c>
      <c r="D3360" s="5" t="s">
        <v>336</v>
      </c>
      <c r="E3360" s="5" t="s">
        <v>172</v>
      </c>
      <c r="F3360" s="6">
        <v>43383</v>
      </c>
      <c r="G3360" s="5" t="s">
        <v>148</v>
      </c>
      <c r="H3360" s="5" t="s">
        <v>305</v>
      </c>
      <c r="I3360">
        <v>43208</v>
      </c>
      <c r="J3360">
        <v>175</v>
      </c>
      <c r="K3360">
        <v>1135</v>
      </c>
      <c r="L3360">
        <v>10</v>
      </c>
      <c r="M3360">
        <v>36887.5</v>
      </c>
      <c r="N3360">
        <v>24743.381000000001</v>
      </c>
      <c r="O3360">
        <v>2474.3380000000002</v>
      </c>
      <c r="P3360">
        <v>113.5</v>
      </c>
      <c r="Q3360">
        <v>32.5</v>
      </c>
      <c r="R3360">
        <v>12144.119000000001</v>
      </c>
      <c r="S3360">
        <v>2018</v>
      </c>
      <c r="T3360">
        <v>10</v>
      </c>
      <c r="U3360">
        <v>41</v>
      </c>
    </row>
    <row r="3361" spans="1:21" x14ac:dyDescent="0.3">
      <c r="A3361" s="5" t="s">
        <v>168</v>
      </c>
      <c r="B3361" s="5" t="s">
        <v>175</v>
      </c>
      <c r="C3361" s="5" t="s">
        <v>84</v>
      </c>
      <c r="D3361" s="5" t="s">
        <v>336</v>
      </c>
      <c r="E3361" s="5" t="s">
        <v>172</v>
      </c>
      <c r="F3361" s="6">
        <v>43383</v>
      </c>
      <c r="G3361" s="5" t="s">
        <v>148</v>
      </c>
      <c r="H3361" s="5" t="s">
        <v>200</v>
      </c>
      <c r="I3361">
        <v>43208</v>
      </c>
      <c r="J3361">
        <v>175</v>
      </c>
      <c r="K3361">
        <v>310</v>
      </c>
      <c r="L3361">
        <v>3</v>
      </c>
      <c r="M3361">
        <v>10075</v>
      </c>
      <c r="N3361">
        <v>7423.0140000000001</v>
      </c>
      <c r="O3361">
        <v>2474.3380000000002</v>
      </c>
      <c r="P3361">
        <v>103.33333333333333</v>
      </c>
      <c r="Q3361">
        <v>32.5</v>
      </c>
      <c r="R3361">
        <v>2651.9859999999999</v>
      </c>
      <c r="S3361">
        <v>2018</v>
      </c>
      <c r="T3361">
        <v>10</v>
      </c>
      <c r="U3361">
        <v>41</v>
      </c>
    </row>
    <row r="3362" spans="1:21" x14ac:dyDescent="0.3">
      <c r="A3362" s="5" t="s">
        <v>168</v>
      </c>
      <c r="B3362" s="5" t="s">
        <v>175</v>
      </c>
      <c r="C3362" s="5" t="s">
        <v>84</v>
      </c>
      <c r="D3362" s="5" t="s">
        <v>336</v>
      </c>
      <c r="E3362" s="5" t="s">
        <v>172</v>
      </c>
      <c r="F3362" s="6">
        <v>43383</v>
      </c>
      <c r="G3362" s="5" t="s">
        <v>148</v>
      </c>
      <c r="H3362" s="5" t="s">
        <v>199</v>
      </c>
      <c r="I3362">
        <v>43208</v>
      </c>
      <c r="J3362">
        <v>175</v>
      </c>
      <c r="K3362">
        <v>224</v>
      </c>
      <c r="L3362">
        <v>2</v>
      </c>
      <c r="M3362">
        <v>7168</v>
      </c>
      <c r="N3362">
        <v>4948.6760000000004</v>
      </c>
      <c r="O3362">
        <v>2474.3380000000002</v>
      </c>
      <c r="P3362">
        <v>112</v>
      </c>
      <c r="Q3362">
        <v>32</v>
      </c>
      <c r="R3362">
        <v>2219.3240000000001</v>
      </c>
      <c r="S3362">
        <v>2018</v>
      </c>
      <c r="T3362">
        <v>10</v>
      </c>
      <c r="U3362">
        <v>41</v>
      </c>
    </row>
    <row r="3363" spans="1:21" x14ac:dyDescent="0.3">
      <c r="A3363" s="5" t="s">
        <v>168</v>
      </c>
      <c r="B3363" s="5" t="s">
        <v>175</v>
      </c>
      <c r="C3363" s="5" t="s">
        <v>84</v>
      </c>
      <c r="D3363" s="5" t="s">
        <v>336</v>
      </c>
      <c r="E3363" s="5" t="s">
        <v>172</v>
      </c>
      <c r="F3363" s="6">
        <v>43383</v>
      </c>
      <c r="G3363" s="5" t="s">
        <v>148</v>
      </c>
      <c r="H3363" s="5" t="s">
        <v>264</v>
      </c>
      <c r="I3363">
        <v>43208</v>
      </c>
      <c r="J3363">
        <v>175</v>
      </c>
      <c r="K3363">
        <v>2032</v>
      </c>
      <c r="L3363">
        <v>18</v>
      </c>
      <c r="M3363">
        <v>65024</v>
      </c>
      <c r="N3363">
        <v>44538.084999999999</v>
      </c>
      <c r="O3363">
        <v>2474.3380000000002</v>
      </c>
      <c r="P3363">
        <v>112.88888888888889</v>
      </c>
      <c r="Q3363">
        <v>32</v>
      </c>
      <c r="R3363">
        <v>20485.915000000001</v>
      </c>
      <c r="S3363">
        <v>2018</v>
      </c>
      <c r="T3363">
        <v>10</v>
      </c>
      <c r="U3363">
        <v>41</v>
      </c>
    </row>
    <row r="3364" spans="1:21" x14ac:dyDescent="0.3">
      <c r="A3364" s="5" t="s">
        <v>168</v>
      </c>
      <c r="B3364" s="5" t="s">
        <v>175</v>
      </c>
      <c r="C3364" s="5" t="s">
        <v>84</v>
      </c>
      <c r="D3364" s="5" t="s">
        <v>336</v>
      </c>
      <c r="E3364" s="5" t="s">
        <v>172</v>
      </c>
      <c r="F3364" s="6">
        <v>43383</v>
      </c>
      <c r="G3364" s="5" t="s">
        <v>148</v>
      </c>
      <c r="H3364" s="5" t="s">
        <v>200</v>
      </c>
      <c r="I3364">
        <v>43208</v>
      </c>
      <c r="J3364">
        <v>175</v>
      </c>
      <c r="K3364">
        <v>457</v>
      </c>
      <c r="L3364">
        <v>4</v>
      </c>
      <c r="M3364">
        <v>14624</v>
      </c>
      <c r="N3364">
        <v>9897.3520000000008</v>
      </c>
      <c r="O3364">
        <v>2474.3380000000002</v>
      </c>
      <c r="P3364">
        <v>114.25</v>
      </c>
      <c r="Q3364">
        <v>32</v>
      </c>
      <c r="R3364">
        <v>4726.6480000000001</v>
      </c>
      <c r="S3364">
        <v>2018</v>
      </c>
      <c r="T3364">
        <v>10</v>
      </c>
      <c r="U3364">
        <v>41</v>
      </c>
    </row>
    <row r="3365" spans="1:21" x14ac:dyDescent="0.3">
      <c r="A3365" s="5" t="s">
        <v>168</v>
      </c>
      <c r="B3365" s="5" t="s">
        <v>175</v>
      </c>
      <c r="C3365" s="5" t="s">
        <v>84</v>
      </c>
      <c r="D3365" s="5" t="s">
        <v>336</v>
      </c>
      <c r="E3365" s="5" t="s">
        <v>172</v>
      </c>
      <c r="F3365" s="6">
        <v>43383</v>
      </c>
      <c r="G3365" s="5" t="s">
        <v>148</v>
      </c>
      <c r="H3365" s="5" t="s">
        <v>215</v>
      </c>
      <c r="I3365">
        <v>43208</v>
      </c>
      <c r="J3365">
        <v>175</v>
      </c>
      <c r="K3365">
        <v>337</v>
      </c>
      <c r="L3365">
        <v>3</v>
      </c>
      <c r="M3365">
        <v>10784</v>
      </c>
      <c r="N3365">
        <v>7423.0140000000001</v>
      </c>
      <c r="O3365">
        <v>2474.3380000000002</v>
      </c>
      <c r="P3365">
        <v>112.33333333333333</v>
      </c>
      <c r="Q3365">
        <v>32</v>
      </c>
      <c r="R3365">
        <v>3360.9859999999999</v>
      </c>
      <c r="S3365">
        <v>2018</v>
      </c>
      <c r="T3365">
        <v>10</v>
      </c>
      <c r="U3365">
        <v>41</v>
      </c>
    </row>
    <row r="3366" spans="1:21" x14ac:dyDescent="0.3">
      <c r="A3366" s="5" t="s">
        <v>168</v>
      </c>
      <c r="B3366" s="5" t="s">
        <v>175</v>
      </c>
      <c r="C3366" s="5" t="s">
        <v>84</v>
      </c>
      <c r="D3366" s="5" t="s">
        <v>336</v>
      </c>
      <c r="E3366" s="5" t="s">
        <v>172</v>
      </c>
      <c r="F3366" s="6">
        <v>43383</v>
      </c>
      <c r="G3366" s="5" t="s">
        <v>148</v>
      </c>
      <c r="H3366" s="5" t="s">
        <v>305</v>
      </c>
      <c r="I3366">
        <v>43208</v>
      </c>
      <c r="J3366">
        <v>175</v>
      </c>
      <c r="K3366">
        <v>1140</v>
      </c>
      <c r="L3366">
        <v>10</v>
      </c>
      <c r="M3366">
        <v>37050</v>
      </c>
      <c r="N3366">
        <v>24743.381000000001</v>
      </c>
      <c r="O3366">
        <v>2474.3380000000002</v>
      </c>
      <c r="P3366">
        <v>114</v>
      </c>
      <c r="Q3366">
        <v>32.5</v>
      </c>
      <c r="R3366">
        <v>12306.619000000001</v>
      </c>
      <c r="S3366">
        <v>2018</v>
      </c>
      <c r="T3366">
        <v>10</v>
      </c>
      <c r="U3366">
        <v>41</v>
      </c>
    </row>
    <row r="3367" spans="1:21" x14ac:dyDescent="0.3">
      <c r="A3367" s="5" t="s">
        <v>168</v>
      </c>
      <c r="B3367" s="5" t="s">
        <v>175</v>
      </c>
      <c r="C3367" s="5" t="s">
        <v>84</v>
      </c>
      <c r="D3367" s="5" t="s">
        <v>336</v>
      </c>
      <c r="E3367" s="5" t="s">
        <v>172</v>
      </c>
      <c r="F3367" s="6">
        <v>43383</v>
      </c>
      <c r="G3367" s="5" t="s">
        <v>148</v>
      </c>
      <c r="H3367" s="5" t="s">
        <v>200</v>
      </c>
      <c r="I3367">
        <v>43208</v>
      </c>
      <c r="J3367">
        <v>175</v>
      </c>
      <c r="K3367">
        <v>350</v>
      </c>
      <c r="L3367">
        <v>3</v>
      </c>
      <c r="M3367">
        <v>11200</v>
      </c>
      <c r="N3367">
        <v>7423.0140000000001</v>
      </c>
      <c r="O3367">
        <v>2474.3380000000002</v>
      </c>
      <c r="P3367">
        <v>116.66666666666667</v>
      </c>
      <c r="Q3367">
        <v>32</v>
      </c>
      <c r="R3367">
        <v>3776.9859999999999</v>
      </c>
      <c r="S3367">
        <v>2018</v>
      </c>
      <c r="T3367">
        <v>10</v>
      </c>
      <c r="U3367">
        <v>41</v>
      </c>
    </row>
    <row r="3368" spans="1:21" x14ac:dyDescent="0.3">
      <c r="A3368" s="5" t="s">
        <v>168</v>
      </c>
      <c r="B3368" s="5" t="s">
        <v>206</v>
      </c>
      <c r="C3368" s="5" t="s">
        <v>107</v>
      </c>
      <c r="D3368" s="5" t="s">
        <v>337</v>
      </c>
      <c r="E3368" s="5" t="s">
        <v>172</v>
      </c>
      <c r="F3368" s="6">
        <v>43385</v>
      </c>
      <c r="G3368" s="5" t="s">
        <v>148</v>
      </c>
      <c r="H3368" s="5" t="s">
        <v>230</v>
      </c>
      <c r="I3368">
        <v>43202</v>
      </c>
      <c r="J3368">
        <v>183</v>
      </c>
      <c r="K3368">
        <v>1798</v>
      </c>
      <c r="L3368">
        <v>15</v>
      </c>
      <c r="M3368">
        <v>57536</v>
      </c>
      <c r="N3368">
        <v>42407.733</v>
      </c>
      <c r="O3368">
        <v>2827.1819999999998</v>
      </c>
      <c r="P3368">
        <v>119.86666666666666</v>
      </c>
      <c r="Q3368">
        <v>32</v>
      </c>
      <c r="R3368">
        <v>15128.267</v>
      </c>
      <c r="S3368">
        <v>2018</v>
      </c>
      <c r="T3368">
        <v>10</v>
      </c>
      <c r="U3368">
        <v>41</v>
      </c>
    </row>
    <row r="3369" spans="1:21" x14ac:dyDescent="0.3">
      <c r="A3369" s="5" t="s">
        <v>168</v>
      </c>
      <c r="B3369" s="5" t="s">
        <v>206</v>
      </c>
      <c r="C3369" s="5" t="s">
        <v>108</v>
      </c>
      <c r="D3369" s="5" t="s">
        <v>338</v>
      </c>
      <c r="E3369" s="5" t="s">
        <v>172</v>
      </c>
      <c r="F3369" s="6">
        <v>43385</v>
      </c>
      <c r="G3369" s="5" t="s">
        <v>148</v>
      </c>
      <c r="H3369" s="5" t="s">
        <v>201</v>
      </c>
      <c r="I3369">
        <v>43209</v>
      </c>
      <c r="J3369">
        <v>176</v>
      </c>
      <c r="K3369">
        <v>233</v>
      </c>
      <c r="L3369">
        <v>2</v>
      </c>
      <c r="M3369">
        <v>7572.5</v>
      </c>
      <c r="N3369">
        <v>4936.9849999999997</v>
      </c>
      <c r="O3369">
        <v>2468.4929999999999</v>
      </c>
      <c r="P3369">
        <v>116.5</v>
      </c>
      <c r="Q3369">
        <v>32.5</v>
      </c>
      <c r="R3369">
        <v>2635.5149999999999</v>
      </c>
      <c r="S3369">
        <v>2018</v>
      </c>
      <c r="T3369">
        <v>10</v>
      </c>
      <c r="U3369">
        <v>41</v>
      </c>
    </row>
    <row r="3370" spans="1:21" x14ac:dyDescent="0.3">
      <c r="A3370" s="5" t="s">
        <v>168</v>
      </c>
      <c r="B3370" s="5" t="s">
        <v>206</v>
      </c>
      <c r="C3370" s="5" t="s">
        <v>108</v>
      </c>
      <c r="D3370" s="5" t="s">
        <v>338</v>
      </c>
      <c r="E3370" s="5" t="s">
        <v>172</v>
      </c>
      <c r="F3370" s="6">
        <v>43385</v>
      </c>
      <c r="G3370" s="5" t="s">
        <v>148</v>
      </c>
      <c r="H3370" s="5" t="s">
        <v>204</v>
      </c>
      <c r="I3370">
        <v>43209</v>
      </c>
      <c r="J3370">
        <v>176</v>
      </c>
      <c r="K3370">
        <v>410</v>
      </c>
      <c r="L3370">
        <v>4</v>
      </c>
      <c r="M3370">
        <v>13325</v>
      </c>
      <c r="N3370">
        <v>9873.9699999999993</v>
      </c>
      <c r="O3370">
        <v>2468.4929999999999</v>
      </c>
      <c r="P3370">
        <v>102.5</v>
      </c>
      <c r="Q3370">
        <v>32.5</v>
      </c>
      <c r="R3370">
        <v>3451.03</v>
      </c>
      <c r="S3370">
        <v>2018</v>
      </c>
      <c r="T3370">
        <v>10</v>
      </c>
      <c r="U3370">
        <v>41</v>
      </c>
    </row>
    <row r="3371" spans="1:21" x14ac:dyDescent="0.3">
      <c r="A3371" s="5" t="s">
        <v>168</v>
      </c>
      <c r="B3371" s="5" t="s">
        <v>206</v>
      </c>
      <c r="C3371" s="5" t="s">
        <v>108</v>
      </c>
      <c r="D3371" s="5" t="s">
        <v>338</v>
      </c>
      <c r="E3371" s="5" t="s">
        <v>172</v>
      </c>
      <c r="F3371" s="6">
        <v>43385</v>
      </c>
      <c r="G3371" s="5" t="s">
        <v>148</v>
      </c>
      <c r="H3371" s="5" t="s">
        <v>202</v>
      </c>
      <c r="I3371">
        <v>43209</v>
      </c>
      <c r="J3371">
        <v>176</v>
      </c>
      <c r="K3371">
        <v>220</v>
      </c>
      <c r="L3371">
        <v>2</v>
      </c>
      <c r="M3371">
        <v>7150</v>
      </c>
      <c r="N3371">
        <v>4936.9849999999997</v>
      </c>
      <c r="O3371">
        <v>2468.4929999999999</v>
      </c>
      <c r="P3371">
        <v>110</v>
      </c>
      <c r="Q3371">
        <v>32.5</v>
      </c>
      <c r="R3371">
        <v>2213.0149999999999</v>
      </c>
      <c r="S3371">
        <v>2018</v>
      </c>
      <c r="T3371">
        <v>10</v>
      </c>
      <c r="U3371">
        <v>41</v>
      </c>
    </row>
    <row r="3372" spans="1:21" x14ac:dyDescent="0.3">
      <c r="A3372" s="5" t="s">
        <v>168</v>
      </c>
      <c r="B3372" s="5" t="s">
        <v>206</v>
      </c>
      <c r="C3372" s="5" t="s">
        <v>108</v>
      </c>
      <c r="D3372" s="5" t="s">
        <v>338</v>
      </c>
      <c r="E3372" s="5" t="s">
        <v>172</v>
      </c>
      <c r="F3372" s="6">
        <v>43385</v>
      </c>
      <c r="G3372" s="5" t="s">
        <v>148</v>
      </c>
      <c r="H3372" s="5" t="s">
        <v>184</v>
      </c>
      <c r="I3372">
        <v>43209</v>
      </c>
      <c r="J3372">
        <v>176</v>
      </c>
      <c r="K3372">
        <v>2291</v>
      </c>
      <c r="L3372">
        <v>18</v>
      </c>
      <c r="M3372">
        <v>73312</v>
      </c>
      <c r="N3372">
        <v>44432.866000000002</v>
      </c>
      <c r="O3372">
        <v>2468.4929999999999</v>
      </c>
      <c r="P3372">
        <v>127.27777777777777</v>
      </c>
      <c r="Q3372">
        <v>32</v>
      </c>
      <c r="R3372">
        <v>28879.133999999998</v>
      </c>
      <c r="S3372">
        <v>2018</v>
      </c>
      <c r="T3372">
        <v>10</v>
      </c>
      <c r="U3372">
        <v>41</v>
      </c>
    </row>
    <row r="3373" spans="1:21" x14ac:dyDescent="0.3">
      <c r="A3373" s="5" t="s">
        <v>168</v>
      </c>
      <c r="B3373" s="5" t="s">
        <v>206</v>
      </c>
      <c r="C3373" s="5" t="s">
        <v>108</v>
      </c>
      <c r="D3373" s="5" t="s">
        <v>338</v>
      </c>
      <c r="E3373" s="5" t="s">
        <v>172</v>
      </c>
      <c r="F3373" s="6">
        <v>43385</v>
      </c>
      <c r="G3373" s="5" t="s">
        <v>148</v>
      </c>
      <c r="H3373" s="5" t="s">
        <v>203</v>
      </c>
      <c r="I3373">
        <v>43209</v>
      </c>
      <c r="J3373">
        <v>176</v>
      </c>
      <c r="K3373">
        <v>108</v>
      </c>
      <c r="L3373">
        <v>1</v>
      </c>
      <c r="M3373">
        <v>3510</v>
      </c>
      <c r="N3373">
        <v>2468.4929999999999</v>
      </c>
      <c r="O3373">
        <v>2468.4929999999999</v>
      </c>
      <c r="P3373">
        <v>108</v>
      </c>
      <c r="Q3373">
        <v>32.5</v>
      </c>
      <c r="R3373">
        <v>1041.5070000000001</v>
      </c>
      <c r="S3373">
        <v>2018</v>
      </c>
      <c r="T3373">
        <v>10</v>
      </c>
      <c r="U3373">
        <v>41</v>
      </c>
    </row>
    <row r="3374" spans="1:21" x14ac:dyDescent="0.3">
      <c r="A3374" s="5" t="s">
        <v>168</v>
      </c>
      <c r="B3374" s="5" t="s">
        <v>206</v>
      </c>
      <c r="C3374" s="5" t="s">
        <v>108</v>
      </c>
      <c r="D3374" s="5" t="s">
        <v>338</v>
      </c>
      <c r="E3374" s="5" t="s">
        <v>172</v>
      </c>
      <c r="F3374" s="6">
        <v>43385</v>
      </c>
      <c r="G3374" s="5" t="s">
        <v>148</v>
      </c>
      <c r="H3374" s="5" t="s">
        <v>237</v>
      </c>
      <c r="I3374">
        <v>43209</v>
      </c>
      <c r="J3374">
        <v>176</v>
      </c>
      <c r="K3374">
        <v>200</v>
      </c>
      <c r="L3374">
        <v>2</v>
      </c>
      <c r="M3374">
        <v>6500</v>
      </c>
      <c r="N3374">
        <v>4936.9849999999997</v>
      </c>
      <c r="O3374">
        <v>2468.4929999999999</v>
      </c>
      <c r="P3374">
        <v>100</v>
      </c>
      <c r="Q3374">
        <v>32.5</v>
      </c>
      <c r="R3374">
        <v>1563.0150000000001</v>
      </c>
      <c r="S3374">
        <v>2018</v>
      </c>
      <c r="T3374">
        <v>10</v>
      </c>
      <c r="U3374">
        <v>41</v>
      </c>
    </row>
    <row r="3375" spans="1:21" x14ac:dyDescent="0.3">
      <c r="A3375" s="5" t="s">
        <v>168</v>
      </c>
      <c r="B3375" s="5" t="s">
        <v>206</v>
      </c>
      <c r="C3375" s="5" t="s">
        <v>108</v>
      </c>
      <c r="D3375" s="5" t="s">
        <v>338</v>
      </c>
      <c r="E3375" s="5" t="s">
        <v>172</v>
      </c>
      <c r="F3375" s="6">
        <v>43385</v>
      </c>
      <c r="G3375" s="5" t="s">
        <v>148</v>
      </c>
      <c r="H3375" s="5" t="s">
        <v>205</v>
      </c>
      <c r="I3375">
        <v>43209</v>
      </c>
      <c r="J3375">
        <v>176</v>
      </c>
      <c r="K3375">
        <v>304</v>
      </c>
      <c r="L3375">
        <v>3</v>
      </c>
      <c r="M3375">
        <v>9880</v>
      </c>
      <c r="N3375">
        <v>7405.4780000000001</v>
      </c>
      <c r="O3375">
        <v>2468.4929999999999</v>
      </c>
      <c r="P3375">
        <v>101.33333333333333</v>
      </c>
      <c r="Q3375">
        <v>32.5</v>
      </c>
      <c r="R3375">
        <v>2474.5219999999999</v>
      </c>
      <c r="S3375">
        <v>2018</v>
      </c>
      <c r="T3375">
        <v>10</v>
      </c>
      <c r="U3375">
        <v>41</v>
      </c>
    </row>
    <row r="3376" spans="1:21" x14ac:dyDescent="0.3">
      <c r="A3376" s="5" t="s">
        <v>168</v>
      </c>
      <c r="B3376" s="5" t="s">
        <v>206</v>
      </c>
      <c r="C3376" s="5" t="s">
        <v>108</v>
      </c>
      <c r="D3376" s="5" t="s">
        <v>338</v>
      </c>
      <c r="E3376" s="5" t="s">
        <v>172</v>
      </c>
      <c r="F3376" s="6">
        <v>43385</v>
      </c>
      <c r="G3376" s="5" t="s">
        <v>148</v>
      </c>
      <c r="H3376" s="5" t="s">
        <v>216</v>
      </c>
      <c r="I3376">
        <v>43209</v>
      </c>
      <c r="J3376">
        <v>176</v>
      </c>
      <c r="K3376">
        <v>200</v>
      </c>
      <c r="L3376">
        <v>2</v>
      </c>
      <c r="M3376">
        <v>6500</v>
      </c>
      <c r="N3376">
        <v>4936.9849999999997</v>
      </c>
      <c r="O3376">
        <v>2468.4929999999999</v>
      </c>
      <c r="P3376">
        <v>100</v>
      </c>
      <c r="Q3376">
        <v>32.5</v>
      </c>
      <c r="R3376">
        <v>1563.0150000000001</v>
      </c>
      <c r="S3376">
        <v>2018</v>
      </c>
      <c r="T3376">
        <v>10</v>
      </c>
      <c r="U3376">
        <v>41</v>
      </c>
    </row>
    <row r="3377" spans="1:21" x14ac:dyDescent="0.3">
      <c r="A3377" s="5" t="s">
        <v>168</v>
      </c>
      <c r="B3377" s="5" t="s">
        <v>206</v>
      </c>
      <c r="C3377" s="5" t="s">
        <v>108</v>
      </c>
      <c r="D3377" s="5" t="s">
        <v>338</v>
      </c>
      <c r="E3377" s="5" t="s">
        <v>172</v>
      </c>
      <c r="F3377" s="6">
        <v>43385</v>
      </c>
      <c r="G3377" s="5" t="s">
        <v>148</v>
      </c>
      <c r="H3377" s="5" t="s">
        <v>182</v>
      </c>
      <c r="I3377">
        <v>43209</v>
      </c>
      <c r="J3377">
        <v>176</v>
      </c>
      <c r="K3377">
        <v>125</v>
      </c>
      <c r="L3377">
        <v>1</v>
      </c>
      <c r="M3377">
        <v>4062.5</v>
      </c>
      <c r="N3377">
        <v>2468.4929999999999</v>
      </c>
      <c r="O3377">
        <v>2468.4929999999999</v>
      </c>
      <c r="P3377">
        <v>125</v>
      </c>
      <c r="Q3377">
        <v>32.5</v>
      </c>
      <c r="R3377">
        <v>1594.0070000000001</v>
      </c>
      <c r="S3377">
        <v>2018</v>
      </c>
      <c r="T3377">
        <v>10</v>
      </c>
      <c r="U3377">
        <v>41</v>
      </c>
    </row>
    <row r="3378" spans="1:21" x14ac:dyDescent="0.3">
      <c r="A3378" s="5" t="s">
        <v>168</v>
      </c>
      <c r="B3378" s="5" t="s">
        <v>206</v>
      </c>
      <c r="C3378" s="5" t="s">
        <v>108</v>
      </c>
      <c r="D3378" s="5" t="s">
        <v>338</v>
      </c>
      <c r="E3378" s="5" t="s">
        <v>172</v>
      </c>
      <c r="F3378" s="6">
        <v>43385</v>
      </c>
      <c r="G3378" s="5" t="s">
        <v>148</v>
      </c>
      <c r="H3378" s="5" t="s">
        <v>246</v>
      </c>
      <c r="I3378">
        <v>43209</v>
      </c>
      <c r="J3378">
        <v>176</v>
      </c>
      <c r="K3378">
        <v>119</v>
      </c>
      <c r="L3378">
        <v>1</v>
      </c>
      <c r="M3378">
        <v>3867.5</v>
      </c>
      <c r="N3378">
        <v>2468.4929999999999</v>
      </c>
      <c r="O3378">
        <v>2468.4929999999999</v>
      </c>
      <c r="P3378">
        <v>119</v>
      </c>
      <c r="Q3378">
        <v>32.5</v>
      </c>
      <c r="R3378">
        <v>1399.0070000000001</v>
      </c>
      <c r="S3378">
        <v>2018</v>
      </c>
      <c r="T3378">
        <v>10</v>
      </c>
      <c r="U3378">
        <v>41</v>
      </c>
    </row>
    <row r="3379" spans="1:21" x14ac:dyDescent="0.3">
      <c r="A3379" s="5" t="s">
        <v>168</v>
      </c>
      <c r="B3379" s="5" t="s">
        <v>206</v>
      </c>
      <c r="C3379" s="5" t="s">
        <v>108</v>
      </c>
      <c r="D3379" s="5" t="s">
        <v>338</v>
      </c>
      <c r="E3379" s="5" t="s">
        <v>172</v>
      </c>
      <c r="F3379" s="6">
        <v>43385</v>
      </c>
      <c r="G3379" s="5" t="s">
        <v>148</v>
      </c>
      <c r="H3379" s="5" t="s">
        <v>238</v>
      </c>
      <c r="I3379">
        <v>43209</v>
      </c>
      <c r="J3379">
        <v>176</v>
      </c>
      <c r="K3379">
        <v>214</v>
      </c>
      <c r="L3379">
        <v>2</v>
      </c>
      <c r="M3379">
        <v>6955</v>
      </c>
      <c r="N3379">
        <v>4936.9849999999997</v>
      </c>
      <c r="O3379">
        <v>2468.4929999999999</v>
      </c>
      <c r="P3379">
        <v>107</v>
      </c>
      <c r="Q3379">
        <v>32.5</v>
      </c>
      <c r="R3379">
        <v>2018.0150000000001</v>
      </c>
      <c r="S3379">
        <v>2018</v>
      </c>
      <c r="T3379">
        <v>10</v>
      </c>
      <c r="U3379">
        <v>41</v>
      </c>
    </row>
    <row r="3380" spans="1:21" x14ac:dyDescent="0.3">
      <c r="A3380" s="5" t="s">
        <v>168</v>
      </c>
      <c r="B3380" s="5" t="s">
        <v>206</v>
      </c>
      <c r="C3380" s="5" t="s">
        <v>108</v>
      </c>
      <c r="D3380" s="5" t="s">
        <v>338</v>
      </c>
      <c r="E3380" s="5" t="s">
        <v>172</v>
      </c>
      <c r="F3380" s="6">
        <v>43385</v>
      </c>
      <c r="G3380" s="5" t="s">
        <v>148</v>
      </c>
      <c r="H3380" s="5" t="s">
        <v>181</v>
      </c>
      <c r="I3380">
        <v>43209</v>
      </c>
      <c r="J3380">
        <v>176</v>
      </c>
      <c r="K3380">
        <v>134</v>
      </c>
      <c r="L3380">
        <v>1</v>
      </c>
      <c r="M3380">
        <v>4355</v>
      </c>
      <c r="N3380">
        <v>2468.4929999999999</v>
      </c>
      <c r="O3380">
        <v>2468.4929999999999</v>
      </c>
      <c r="P3380">
        <v>134</v>
      </c>
      <c r="Q3380">
        <v>32.5</v>
      </c>
      <c r="R3380">
        <v>1886.5070000000001</v>
      </c>
      <c r="S3380">
        <v>2018</v>
      </c>
      <c r="T3380">
        <v>10</v>
      </c>
      <c r="U3380">
        <v>41</v>
      </c>
    </row>
    <row r="3381" spans="1:21" x14ac:dyDescent="0.3">
      <c r="A3381" s="5" t="s">
        <v>168</v>
      </c>
      <c r="B3381" s="5" t="s">
        <v>206</v>
      </c>
      <c r="C3381" s="5" t="s">
        <v>108</v>
      </c>
      <c r="D3381" s="5" t="s">
        <v>338</v>
      </c>
      <c r="E3381" s="5" t="s">
        <v>172</v>
      </c>
      <c r="F3381" s="6">
        <v>43385</v>
      </c>
      <c r="G3381" s="5" t="s">
        <v>148</v>
      </c>
      <c r="H3381" s="5" t="s">
        <v>321</v>
      </c>
      <c r="I3381">
        <v>43209</v>
      </c>
      <c r="J3381">
        <v>176</v>
      </c>
      <c r="K3381">
        <v>334</v>
      </c>
      <c r="L3381">
        <v>3</v>
      </c>
      <c r="M3381">
        <v>10688</v>
      </c>
      <c r="N3381">
        <v>7405.4780000000001</v>
      </c>
      <c r="O3381">
        <v>2468.4929999999999</v>
      </c>
      <c r="P3381">
        <v>111.33333333333333</v>
      </c>
      <c r="Q3381">
        <v>32</v>
      </c>
      <c r="R3381">
        <v>3282.5219999999999</v>
      </c>
      <c r="S3381">
        <v>2018</v>
      </c>
      <c r="T3381">
        <v>10</v>
      </c>
      <c r="U3381">
        <v>41</v>
      </c>
    </row>
    <row r="3382" spans="1:21" x14ac:dyDescent="0.3">
      <c r="A3382" s="5" t="s">
        <v>168</v>
      </c>
      <c r="B3382" s="5" t="s">
        <v>206</v>
      </c>
      <c r="C3382" s="5" t="s">
        <v>108</v>
      </c>
      <c r="D3382" s="5" t="s">
        <v>338</v>
      </c>
      <c r="E3382" s="5" t="s">
        <v>172</v>
      </c>
      <c r="F3382" s="6">
        <v>43385</v>
      </c>
      <c r="G3382" s="5" t="s">
        <v>148</v>
      </c>
      <c r="H3382" s="5" t="s">
        <v>269</v>
      </c>
      <c r="I3382">
        <v>43209</v>
      </c>
      <c r="J3382">
        <v>176</v>
      </c>
      <c r="K3382">
        <v>678</v>
      </c>
      <c r="L3382">
        <v>6</v>
      </c>
      <c r="M3382">
        <v>21696</v>
      </c>
      <c r="N3382">
        <v>14810.955</v>
      </c>
      <c r="O3382">
        <v>2468.4929999999999</v>
      </c>
      <c r="P3382">
        <v>113</v>
      </c>
      <c r="Q3382">
        <v>32</v>
      </c>
      <c r="R3382">
        <v>6885.0450000000001</v>
      </c>
      <c r="S3382">
        <v>2018</v>
      </c>
      <c r="T3382">
        <v>10</v>
      </c>
      <c r="U3382">
        <v>41</v>
      </c>
    </row>
    <row r="3383" spans="1:21" x14ac:dyDescent="0.3">
      <c r="A3383" s="5" t="s">
        <v>168</v>
      </c>
      <c r="B3383" s="5" t="s">
        <v>206</v>
      </c>
      <c r="C3383" s="5" t="s">
        <v>108</v>
      </c>
      <c r="D3383" s="5" t="s">
        <v>338</v>
      </c>
      <c r="E3383" s="5" t="s">
        <v>172</v>
      </c>
      <c r="F3383" s="6">
        <v>43385</v>
      </c>
      <c r="G3383" s="5" t="s">
        <v>148</v>
      </c>
      <c r="H3383" s="5" t="s">
        <v>185</v>
      </c>
      <c r="I3383">
        <v>43209</v>
      </c>
      <c r="J3383">
        <v>176</v>
      </c>
      <c r="K3383">
        <v>462</v>
      </c>
      <c r="L3383">
        <v>4</v>
      </c>
      <c r="M3383">
        <v>15015</v>
      </c>
      <c r="N3383">
        <v>9873.9699999999993</v>
      </c>
      <c r="O3383">
        <v>2468.4929999999999</v>
      </c>
      <c r="P3383">
        <v>115.5</v>
      </c>
      <c r="Q3383">
        <v>32.5</v>
      </c>
      <c r="R3383">
        <v>5141.03</v>
      </c>
      <c r="S3383">
        <v>2018</v>
      </c>
      <c r="T3383">
        <v>10</v>
      </c>
      <c r="U3383">
        <v>41</v>
      </c>
    </row>
    <row r="3384" spans="1:21" x14ac:dyDescent="0.3">
      <c r="A3384" s="5" t="s">
        <v>168</v>
      </c>
      <c r="B3384" s="5" t="s">
        <v>206</v>
      </c>
      <c r="C3384" s="5" t="s">
        <v>108</v>
      </c>
      <c r="D3384" s="5" t="s">
        <v>338</v>
      </c>
      <c r="E3384" s="5" t="s">
        <v>172</v>
      </c>
      <c r="F3384" s="6">
        <v>43385</v>
      </c>
      <c r="G3384" s="5" t="s">
        <v>148</v>
      </c>
      <c r="H3384" s="5" t="s">
        <v>284</v>
      </c>
      <c r="I3384">
        <v>43209</v>
      </c>
      <c r="J3384">
        <v>176</v>
      </c>
      <c r="K3384">
        <v>106</v>
      </c>
      <c r="L3384">
        <v>1</v>
      </c>
      <c r="M3384">
        <v>3445</v>
      </c>
      <c r="N3384">
        <v>2468.4929999999999</v>
      </c>
      <c r="O3384">
        <v>2468.4929999999999</v>
      </c>
      <c r="P3384">
        <v>106</v>
      </c>
      <c r="Q3384">
        <v>32.5</v>
      </c>
      <c r="R3384">
        <v>976.50699999999995</v>
      </c>
      <c r="S3384">
        <v>2018</v>
      </c>
      <c r="T3384">
        <v>10</v>
      </c>
      <c r="U3384">
        <v>41</v>
      </c>
    </row>
    <row r="3385" spans="1:21" x14ac:dyDescent="0.3">
      <c r="A3385" s="5" t="s">
        <v>168</v>
      </c>
      <c r="B3385" s="5" t="s">
        <v>206</v>
      </c>
      <c r="C3385" s="5" t="s">
        <v>108</v>
      </c>
      <c r="D3385" s="5" t="s">
        <v>338</v>
      </c>
      <c r="E3385" s="5" t="s">
        <v>172</v>
      </c>
      <c r="F3385" s="6">
        <v>43385</v>
      </c>
      <c r="G3385" s="5" t="s">
        <v>148</v>
      </c>
      <c r="H3385" s="5" t="s">
        <v>225</v>
      </c>
      <c r="I3385">
        <v>43209</v>
      </c>
      <c r="J3385">
        <v>176</v>
      </c>
      <c r="K3385">
        <v>344</v>
      </c>
      <c r="L3385">
        <v>3</v>
      </c>
      <c r="M3385">
        <v>11008</v>
      </c>
      <c r="N3385">
        <v>7405.4780000000001</v>
      </c>
      <c r="O3385">
        <v>2468.4929999999999</v>
      </c>
      <c r="P3385">
        <v>114.66666666666667</v>
      </c>
      <c r="Q3385">
        <v>32</v>
      </c>
      <c r="R3385">
        <v>3602.5219999999999</v>
      </c>
      <c r="S3385">
        <v>2018</v>
      </c>
      <c r="T3385">
        <v>10</v>
      </c>
      <c r="U3385">
        <v>41</v>
      </c>
    </row>
    <row r="3386" spans="1:21" x14ac:dyDescent="0.3">
      <c r="A3386" s="5" t="s">
        <v>168</v>
      </c>
      <c r="B3386" s="5" t="s">
        <v>206</v>
      </c>
      <c r="C3386" s="5" t="s">
        <v>108</v>
      </c>
      <c r="D3386" s="5" t="s">
        <v>338</v>
      </c>
      <c r="E3386" s="5" t="s">
        <v>172</v>
      </c>
      <c r="F3386" s="6">
        <v>43385</v>
      </c>
      <c r="G3386" s="5" t="s">
        <v>148</v>
      </c>
      <c r="H3386" s="5" t="s">
        <v>191</v>
      </c>
      <c r="I3386">
        <v>43209</v>
      </c>
      <c r="J3386">
        <v>176</v>
      </c>
      <c r="K3386">
        <v>120</v>
      </c>
      <c r="L3386">
        <v>1</v>
      </c>
      <c r="M3386">
        <v>3900</v>
      </c>
      <c r="N3386">
        <v>2468.4929999999999</v>
      </c>
      <c r="O3386">
        <v>2468.4929999999999</v>
      </c>
      <c r="P3386">
        <v>120</v>
      </c>
      <c r="Q3386">
        <v>32.5</v>
      </c>
      <c r="R3386">
        <v>1431.5070000000001</v>
      </c>
      <c r="S3386">
        <v>2018</v>
      </c>
      <c r="T3386">
        <v>10</v>
      </c>
      <c r="U3386">
        <v>41</v>
      </c>
    </row>
    <row r="3387" spans="1:21" x14ac:dyDescent="0.3">
      <c r="A3387" s="5" t="s">
        <v>168</v>
      </c>
      <c r="B3387" s="5" t="s">
        <v>206</v>
      </c>
      <c r="C3387" s="5" t="s">
        <v>108</v>
      </c>
      <c r="D3387" s="5" t="s">
        <v>338</v>
      </c>
      <c r="E3387" s="5" t="s">
        <v>172</v>
      </c>
      <c r="F3387" s="6">
        <v>43386</v>
      </c>
      <c r="G3387" s="5" t="s">
        <v>148</v>
      </c>
      <c r="H3387" s="5" t="s">
        <v>201</v>
      </c>
      <c r="I3387">
        <v>43209</v>
      </c>
      <c r="J3387">
        <v>177</v>
      </c>
      <c r="K3387">
        <v>215</v>
      </c>
      <c r="L3387">
        <v>2</v>
      </c>
      <c r="M3387">
        <v>6987.5</v>
      </c>
      <c r="N3387">
        <v>4936.9849999999997</v>
      </c>
      <c r="O3387">
        <v>2468.4929999999999</v>
      </c>
      <c r="P3387">
        <v>107.5</v>
      </c>
      <c r="Q3387">
        <v>32.5</v>
      </c>
      <c r="R3387">
        <v>2050.5149999999999</v>
      </c>
      <c r="S3387">
        <v>2018</v>
      </c>
      <c r="T3387">
        <v>10</v>
      </c>
      <c r="U3387">
        <v>41</v>
      </c>
    </row>
    <row r="3388" spans="1:21" x14ac:dyDescent="0.3">
      <c r="A3388" s="5" t="s">
        <v>168</v>
      </c>
      <c r="B3388" s="5" t="s">
        <v>206</v>
      </c>
      <c r="C3388" s="5" t="s">
        <v>108</v>
      </c>
      <c r="D3388" s="5" t="s">
        <v>338</v>
      </c>
      <c r="E3388" s="5" t="s">
        <v>172</v>
      </c>
      <c r="F3388" s="6">
        <v>43386</v>
      </c>
      <c r="G3388" s="5" t="s">
        <v>148</v>
      </c>
      <c r="H3388" s="5" t="s">
        <v>217</v>
      </c>
      <c r="I3388">
        <v>43209</v>
      </c>
      <c r="J3388">
        <v>177</v>
      </c>
      <c r="K3388">
        <v>1162</v>
      </c>
      <c r="L3388">
        <v>10</v>
      </c>
      <c r="M3388">
        <v>37765</v>
      </c>
      <c r="N3388">
        <v>24684.924999999999</v>
      </c>
      <c r="O3388">
        <v>2468.4929999999999</v>
      </c>
      <c r="P3388">
        <v>116.2</v>
      </c>
      <c r="Q3388">
        <v>32.5</v>
      </c>
      <c r="R3388">
        <v>13080.075000000001</v>
      </c>
      <c r="S3388">
        <v>2018</v>
      </c>
      <c r="T3388">
        <v>10</v>
      </c>
      <c r="U3388">
        <v>41</v>
      </c>
    </row>
    <row r="3389" spans="1:21" x14ac:dyDescent="0.3">
      <c r="A3389" s="5" t="s">
        <v>168</v>
      </c>
      <c r="B3389" s="5" t="s">
        <v>206</v>
      </c>
      <c r="C3389" s="5" t="s">
        <v>108</v>
      </c>
      <c r="D3389" s="5" t="s">
        <v>338</v>
      </c>
      <c r="E3389" s="5" t="s">
        <v>172</v>
      </c>
      <c r="F3389" s="6">
        <v>43386</v>
      </c>
      <c r="G3389" s="5" t="s">
        <v>148</v>
      </c>
      <c r="H3389" s="5" t="s">
        <v>202</v>
      </c>
      <c r="I3389">
        <v>43209</v>
      </c>
      <c r="J3389">
        <v>177</v>
      </c>
      <c r="K3389">
        <v>924</v>
      </c>
      <c r="L3389">
        <v>9</v>
      </c>
      <c r="M3389">
        <v>30030</v>
      </c>
      <c r="N3389">
        <v>22216.433000000001</v>
      </c>
      <c r="O3389">
        <v>2468.4929999999999</v>
      </c>
      <c r="P3389">
        <v>102.66666666666667</v>
      </c>
      <c r="Q3389">
        <v>32.5</v>
      </c>
      <c r="R3389">
        <v>7813.567</v>
      </c>
      <c r="S3389">
        <v>2018</v>
      </c>
      <c r="T3389">
        <v>10</v>
      </c>
      <c r="U3389">
        <v>41</v>
      </c>
    </row>
    <row r="3390" spans="1:21" x14ac:dyDescent="0.3">
      <c r="A3390" s="5" t="s">
        <v>168</v>
      </c>
      <c r="B3390" s="5" t="s">
        <v>206</v>
      </c>
      <c r="C3390" s="5" t="s">
        <v>108</v>
      </c>
      <c r="D3390" s="5" t="s">
        <v>338</v>
      </c>
      <c r="E3390" s="5" t="s">
        <v>172</v>
      </c>
      <c r="F3390" s="6">
        <v>43386</v>
      </c>
      <c r="G3390" s="5" t="s">
        <v>148</v>
      </c>
      <c r="H3390" s="5" t="s">
        <v>204</v>
      </c>
      <c r="I3390">
        <v>43209</v>
      </c>
      <c r="J3390">
        <v>177</v>
      </c>
      <c r="K3390">
        <v>238</v>
      </c>
      <c r="L3390">
        <v>2</v>
      </c>
      <c r="M3390">
        <v>7735</v>
      </c>
      <c r="N3390">
        <v>4936.9849999999997</v>
      </c>
      <c r="O3390">
        <v>2468.4929999999999</v>
      </c>
      <c r="P3390">
        <v>119</v>
      </c>
      <c r="Q3390">
        <v>32.5</v>
      </c>
      <c r="R3390">
        <v>2798.0149999999999</v>
      </c>
      <c r="S3390">
        <v>2018</v>
      </c>
      <c r="T3390">
        <v>10</v>
      </c>
      <c r="U3390">
        <v>41</v>
      </c>
    </row>
    <row r="3391" spans="1:21" x14ac:dyDescent="0.3">
      <c r="A3391" s="5" t="s">
        <v>168</v>
      </c>
      <c r="B3391" s="5" t="s">
        <v>206</v>
      </c>
      <c r="C3391" s="5" t="s">
        <v>108</v>
      </c>
      <c r="D3391" s="5" t="s">
        <v>338</v>
      </c>
      <c r="E3391" s="5" t="s">
        <v>172</v>
      </c>
      <c r="F3391" s="6">
        <v>43386</v>
      </c>
      <c r="G3391" s="5" t="s">
        <v>148</v>
      </c>
      <c r="H3391" s="5" t="s">
        <v>321</v>
      </c>
      <c r="I3391">
        <v>43209</v>
      </c>
      <c r="J3391">
        <v>177</v>
      </c>
      <c r="K3391">
        <v>239</v>
      </c>
      <c r="L3391">
        <v>2</v>
      </c>
      <c r="M3391">
        <v>7648</v>
      </c>
      <c r="N3391">
        <v>4936.9849999999997</v>
      </c>
      <c r="O3391">
        <v>2468.4929999999999</v>
      </c>
      <c r="P3391">
        <v>119.5</v>
      </c>
      <c r="Q3391">
        <v>32</v>
      </c>
      <c r="R3391">
        <v>2711.0149999999999</v>
      </c>
      <c r="S3391">
        <v>2018</v>
      </c>
      <c r="T3391">
        <v>10</v>
      </c>
      <c r="U3391">
        <v>41</v>
      </c>
    </row>
    <row r="3392" spans="1:21" x14ac:dyDescent="0.3">
      <c r="A3392" s="5" t="s">
        <v>168</v>
      </c>
      <c r="B3392" s="5" t="s">
        <v>206</v>
      </c>
      <c r="C3392" s="5" t="s">
        <v>108</v>
      </c>
      <c r="D3392" s="5" t="s">
        <v>338</v>
      </c>
      <c r="E3392" s="5" t="s">
        <v>172</v>
      </c>
      <c r="F3392" s="6">
        <v>43386</v>
      </c>
      <c r="G3392" s="5" t="s">
        <v>148</v>
      </c>
      <c r="H3392" s="5" t="s">
        <v>203</v>
      </c>
      <c r="I3392">
        <v>43209</v>
      </c>
      <c r="J3392">
        <v>177</v>
      </c>
      <c r="K3392">
        <v>210</v>
      </c>
      <c r="L3392">
        <v>2</v>
      </c>
      <c r="M3392">
        <v>6825</v>
      </c>
      <c r="N3392">
        <v>4936.9849999999997</v>
      </c>
      <c r="O3392">
        <v>2468.4929999999999</v>
      </c>
      <c r="P3392">
        <v>105</v>
      </c>
      <c r="Q3392">
        <v>32.5</v>
      </c>
      <c r="R3392">
        <v>1888.0150000000001</v>
      </c>
      <c r="S3392">
        <v>2018</v>
      </c>
      <c r="T3392">
        <v>10</v>
      </c>
      <c r="U3392">
        <v>41</v>
      </c>
    </row>
    <row r="3393" spans="1:21" x14ac:dyDescent="0.3">
      <c r="A3393" s="5" t="s">
        <v>168</v>
      </c>
      <c r="B3393" s="5" t="s">
        <v>206</v>
      </c>
      <c r="C3393" s="5" t="s">
        <v>108</v>
      </c>
      <c r="D3393" s="5" t="s">
        <v>338</v>
      </c>
      <c r="E3393" s="5" t="s">
        <v>172</v>
      </c>
      <c r="F3393" s="6">
        <v>43386</v>
      </c>
      <c r="G3393" s="5" t="s">
        <v>148</v>
      </c>
      <c r="H3393" s="5" t="s">
        <v>237</v>
      </c>
      <c r="I3393">
        <v>43209</v>
      </c>
      <c r="J3393">
        <v>177</v>
      </c>
      <c r="K3393">
        <v>117</v>
      </c>
      <c r="L3393">
        <v>1</v>
      </c>
      <c r="M3393">
        <v>3802.5</v>
      </c>
      <c r="N3393">
        <v>2468.4929999999999</v>
      </c>
      <c r="O3393">
        <v>2468.4929999999999</v>
      </c>
      <c r="P3393">
        <v>117</v>
      </c>
      <c r="Q3393">
        <v>32.5</v>
      </c>
      <c r="R3393">
        <v>1334.0070000000001</v>
      </c>
      <c r="S3393">
        <v>2018</v>
      </c>
      <c r="T3393">
        <v>10</v>
      </c>
      <c r="U3393">
        <v>41</v>
      </c>
    </row>
    <row r="3394" spans="1:21" x14ac:dyDescent="0.3">
      <c r="A3394" s="5" t="s">
        <v>168</v>
      </c>
      <c r="B3394" s="5" t="s">
        <v>206</v>
      </c>
      <c r="C3394" s="5" t="s">
        <v>108</v>
      </c>
      <c r="D3394" s="5" t="s">
        <v>338</v>
      </c>
      <c r="E3394" s="5" t="s">
        <v>172</v>
      </c>
      <c r="F3394" s="6">
        <v>43386</v>
      </c>
      <c r="G3394" s="5" t="s">
        <v>148</v>
      </c>
      <c r="H3394" s="5" t="s">
        <v>190</v>
      </c>
      <c r="I3394">
        <v>43209</v>
      </c>
      <c r="J3394">
        <v>177</v>
      </c>
      <c r="K3394">
        <v>120</v>
      </c>
      <c r="L3394">
        <v>1</v>
      </c>
      <c r="M3394">
        <v>3900</v>
      </c>
      <c r="N3394">
        <v>2468.4929999999999</v>
      </c>
      <c r="O3394">
        <v>2468.4929999999999</v>
      </c>
      <c r="P3394">
        <v>120</v>
      </c>
      <c r="Q3394">
        <v>32.5</v>
      </c>
      <c r="R3394">
        <v>1431.5070000000001</v>
      </c>
      <c r="S3394">
        <v>2018</v>
      </c>
      <c r="T3394">
        <v>10</v>
      </c>
      <c r="U3394">
        <v>41</v>
      </c>
    </row>
    <row r="3395" spans="1:21" x14ac:dyDescent="0.3">
      <c r="A3395" s="5" t="s">
        <v>168</v>
      </c>
      <c r="B3395" s="5" t="s">
        <v>206</v>
      </c>
      <c r="C3395" s="5" t="s">
        <v>108</v>
      </c>
      <c r="D3395" s="5" t="s">
        <v>338</v>
      </c>
      <c r="E3395" s="5" t="s">
        <v>172</v>
      </c>
      <c r="F3395" s="6">
        <v>43386</v>
      </c>
      <c r="G3395" s="5" t="s">
        <v>148</v>
      </c>
      <c r="H3395" s="5" t="s">
        <v>216</v>
      </c>
      <c r="I3395">
        <v>43209</v>
      </c>
      <c r="J3395">
        <v>177</v>
      </c>
      <c r="K3395">
        <v>108</v>
      </c>
      <c r="L3395">
        <v>1</v>
      </c>
      <c r="M3395">
        <v>3510</v>
      </c>
      <c r="N3395">
        <v>2468.4929999999999</v>
      </c>
      <c r="O3395">
        <v>2468.4929999999999</v>
      </c>
      <c r="P3395">
        <v>108</v>
      </c>
      <c r="Q3395">
        <v>32.5</v>
      </c>
      <c r="R3395">
        <v>1041.5070000000001</v>
      </c>
      <c r="S3395">
        <v>2018</v>
      </c>
      <c r="T3395">
        <v>10</v>
      </c>
      <c r="U3395">
        <v>41</v>
      </c>
    </row>
    <row r="3396" spans="1:21" x14ac:dyDescent="0.3">
      <c r="A3396" s="5" t="s">
        <v>168</v>
      </c>
      <c r="B3396" s="5" t="s">
        <v>206</v>
      </c>
      <c r="C3396" s="5" t="s">
        <v>108</v>
      </c>
      <c r="D3396" s="5" t="s">
        <v>338</v>
      </c>
      <c r="E3396" s="5" t="s">
        <v>172</v>
      </c>
      <c r="F3396" s="6">
        <v>43386</v>
      </c>
      <c r="G3396" s="5" t="s">
        <v>148</v>
      </c>
      <c r="H3396" s="5" t="s">
        <v>226</v>
      </c>
      <c r="I3396">
        <v>43209</v>
      </c>
      <c r="J3396">
        <v>177</v>
      </c>
      <c r="K3396">
        <v>355</v>
      </c>
      <c r="L3396">
        <v>3</v>
      </c>
      <c r="M3396">
        <v>11537.5</v>
      </c>
      <c r="N3396">
        <v>7405.4780000000001</v>
      </c>
      <c r="O3396">
        <v>2468.4929999999999</v>
      </c>
      <c r="P3396">
        <v>118.33333333333333</v>
      </c>
      <c r="Q3396">
        <v>32.5</v>
      </c>
      <c r="R3396">
        <v>4132.0219999999999</v>
      </c>
      <c r="S3396">
        <v>2018</v>
      </c>
      <c r="T3396">
        <v>10</v>
      </c>
      <c r="U3396">
        <v>41</v>
      </c>
    </row>
    <row r="3397" spans="1:21" x14ac:dyDescent="0.3">
      <c r="A3397" s="5" t="s">
        <v>168</v>
      </c>
      <c r="B3397" s="5" t="s">
        <v>206</v>
      </c>
      <c r="C3397" s="5" t="s">
        <v>108</v>
      </c>
      <c r="D3397" s="5" t="s">
        <v>338</v>
      </c>
      <c r="E3397" s="5" t="s">
        <v>172</v>
      </c>
      <c r="F3397" s="6">
        <v>43386</v>
      </c>
      <c r="G3397" s="5" t="s">
        <v>148</v>
      </c>
      <c r="H3397" s="5" t="s">
        <v>191</v>
      </c>
      <c r="I3397">
        <v>43209</v>
      </c>
      <c r="J3397">
        <v>177</v>
      </c>
      <c r="K3397">
        <v>460</v>
      </c>
      <c r="L3397">
        <v>4</v>
      </c>
      <c r="M3397">
        <v>14950</v>
      </c>
      <c r="N3397">
        <v>9873.9699999999993</v>
      </c>
      <c r="O3397">
        <v>2468.4929999999999</v>
      </c>
      <c r="P3397">
        <v>115</v>
      </c>
      <c r="Q3397">
        <v>32.5</v>
      </c>
      <c r="R3397">
        <v>5076.03</v>
      </c>
      <c r="S3397">
        <v>2018</v>
      </c>
      <c r="T3397">
        <v>10</v>
      </c>
      <c r="U3397">
        <v>41</v>
      </c>
    </row>
    <row r="3398" spans="1:21" x14ac:dyDescent="0.3">
      <c r="A3398" s="5" t="s">
        <v>168</v>
      </c>
      <c r="B3398" s="5" t="s">
        <v>206</v>
      </c>
      <c r="C3398" s="5" t="s">
        <v>108</v>
      </c>
      <c r="D3398" s="5" t="s">
        <v>338</v>
      </c>
      <c r="E3398" s="5" t="s">
        <v>172</v>
      </c>
      <c r="F3398" s="6">
        <v>43386</v>
      </c>
      <c r="G3398" s="5" t="s">
        <v>148</v>
      </c>
      <c r="H3398" s="5" t="s">
        <v>187</v>
      </c>
      <c r="I3398">
        <v>43209</v>
      </c>
      <c r="J3398">
        <v>177</v>
      </c>
      <c r="K3398">
        <v>123</v>
      </c>
      <c r="L3398">
        <v>1</v>
      </c>
      <c r="M3398">
        <v>3997.5</v>
      </c>
      <c r="N3398">
        <v>2468.4929999999999</v>
      </c>
      <c r="O3398">
        <v>2468.4929999999999</v>
      </c>
      <c r="P3398">
        <v>123</v>
      </c>
      <c r="Q3398">
        <v>32.5</v>
      </c>
      <c r="R3398">
        <v>1529.0070000000001</v>
      </c>
      <c r="S3398">
        <v>2018</v>
      </c>
      <c r="T3398">
        <v>10</v>
      </c>
      <c r="U3398">
        <v>41</v>
      </c>
    </row>
    <row r="3399" spans="1:21" x14ac:dyDescent="0.3">
      <c r="A3399" s="5" t="s">
        <v>168</v>
      </c>
      <c r="B3399" s="5" t="s">
        <v>206</v>
      </c>
      <c r="C3399" s="5" t="s">
        <v>109</v>
      </c>
      <c r="D3399" s="5" t="s">
        <v>339</v>
      </c>
      <c r="E3399" s="5" t="s">
        <v>172</v>
      </c>
      <c r="F3399" s="6">
        <v>43386</v>
      </c>
      <c r="G3399" s="5" t="s">
        <v>148</v>
      </c>
      <c r="H3399" s="5" t="s">
        <v>180</v>
      </c>
      <c r="I3399">
        <v>43214</v>
      </c>
      <c r="J3399">
        <v>172</v>
      </c>
      <c r="K3399">
        <v>206</v>
      </c>
      <c r="L3399">
        <v>2</v>
      </c>
      <c r="M3399">
        <v>6695</v>
      </c>
      <c r="N3399">
        <v>4855.07</v>
      </c>
      <c r="O3399">
        <v>2427.5349999999999</v>
      </c>
      <c r="P3399">
        <v>103</v>
      </c>
      <c r="Q3399">
        <v>32.5</v>
      </c>
      <c r="R3399">
        <v>1839.93</v>
      </c>
      <c r="S3399">
        <v>2018</v>
      </c>
      <c r="T3399">
        <v>10</v>
      </c>
      <c r="U3399">
        <v>41</v>
      </c>
    </row>
    <row r="3400" spans="1:21" x14ac:dyDescent="0.3">
      <c r="A3400" s="5" t="s">
        <v>168</v>
      </c>
      <c r="B3400" s="5" t="s">
        <v>206</v>
      </c>
      <c r="C3400" s="5" t="s">
        <v>109</v>
      </c>
      <c r="D3400" s="5" t="s">
        <v>339</v>
      </c>
      <c r="E3400" s="5" t="s">
        <v>172</v>
      </c>
      <c r="F3400" s="6">
        <v>43386</v>
      </c>
      <c r="G3400" s="5" t="s">
        <v>148</v>
      </c>
      <c r="H3400" s="5" t="s">
        <v>205</v>
      </c>
      <c r="I3400">
        <v>43214</v>
      </c>
      <c r="J3400">
        <v>172</v>
      </c>
      <c r="K3400">
        <v>212</v>
      </c>
      <c r="L3400">
        <v>2</v>
      </c>
      <c r="M3400">
        <v>6890</v>
      </c>
      <c r="N3400">
        <v>4855.07</v>
      </c>
      <c r="O3400">
        <v>2427.5349999999999</v>
      </c>
      <c r="P3400">
        <v>106</v>
      </c>
      <c r="Q3400">
        <v>32.5</v>
      </c>
      <c r="R3400">
        <v>2034.93</v>
      </c>
      <c r="S3400">
        <v>2018</v>
      </c>
      <c r="T3400">
        <v>10</v>
      </c>
      <c r="U3400">
        <v>41</v>
      </c>
    </row>
    <row r="3401" spans="1:21" x14ac:dyDescent="0.3">
      <c r="A3401" s="5" t="s">
        <v>168</v>
      </c>
      <c r="B3401" s="5" t="s">
        <v>206</v>
      </c>
      <c r="C3401" s="5" t="s">
        <v>109</v>
      </c>
      <c r="D3401" s="5" t="s">
        <v>339</v>
      </c>
      <c r="E3401" s="5" t="s">
        <v>172</v>
      </c>
      <c r="F3401" s="6">
        <v>43386</v>
      </c>
      <c r="G3401" s="5" t="s">
        <v>148</v>
      </c>
      <c r="H3401" s="5" t="s">
        <v>222</v>
      </c>
      <c r="I3401">
        <v>43214</v>
      </c>
      <c r="J3401">
        <v>172</v>
      </c>
      <c r="K3401">
        <v>113</v>
      </c>
      <c r="L3401">
        <v>1</v>
      </c>
      <c r="M3401">
        <v>3672.5</v>
      </c>
      <c r="N3401">
        <v>2427.5349999999999</v>
      </c>
      <c r="O3401">
        <v>2427.5349999999999</v>
      </c>
      <c r="P3401">
        <v>113</v>
      </c>
      <c r="Q3401">
        <v>32.5</v>
      </c>
      <c r="R3401">
        <v>1244.9649999999999</v>
      </c>
      <c r="S3401">
        <v>2018</v>
      </c>
      <c r="T3401">
        <v>10</v>
      </c>
      <c r="U3401">
        <v>41</v>
      </c>
    </row>
    <row r="3402" spans="1:21" x14ac:dyDescent="0.3">
      <c r="A3402" s="5" t="s">
        <v>168</v>
      </c>
      <c r="B3402" s="5" t="s">
        <v>206</v>
      </c>
      <c r="C3402" s="5" t="s">
        <v>109</v>
      </c>
      <c r="D3402" s="5" t="s">
        <v>339</v>
      </c>
      <c r="E3402" s="5" t="s">
        <v>172</v>
      </c>
      <c r="F3402" s="6">
        <v>43386</v>
      </c>
      <c r="G3402" s="5" t="s">
        <v>148</v>
      </c>
      <c r="H3402" s="5" t="s">
        <v>246</v>
      </c>
      <c r="I3402">
        <v>43214</v>
      </c>
      <c r="J3402">
        <v>172</v>
      </c>
      <c r="K3402">
        <v>345</v>
      </c>
      <c r="L3402">
        <v>3</v>
      </c>
      <c r="M3402">
        <v>11212.5</v>
      </c>
      <c r="N3402">
        <v>7282.6059999999998</v>
      </c>
      <c r="O3402">
        <v>2427.5349999999999</v>
      </c>
      <c r="P3402">
        <v>115</v>
      </c>
      <c r="Q3402">
        <v>32.5</v>
      </c>
      <c r="R3402">
        <v>3929.8939999999998</v>
      </c>
      <c r="S3402">
        <v>2018</v>
      </c>
      <c r="T3402">
        <v>10</v>
      </c>
      <c r="U3402">
        <v>41</v>
      </c>
    </row>
    <row r="3403" spans="1:21" x14ac:dyDescent="0.3">
      <c r="A3403" s="5" t="s">
        <v>168</v>
      </c>
      <c r="B3403" s="5" t="s">
        <v>206</v>
      </c>
      <c r="C3403" s="5" t="s">
        <v>109</v>
      </c>
      <c r="D3403" s="5" t="s">
        <v>339</v>
      </c>
      <c r="E3403" s="5" t="s">
        <v>172</v>
      </c>
      <c r="F3403" s="6">
        <v>43386</v>
      </c>
      <c r="G3403" s="5" t="s">
        <v>148</v>
      </c>
      <c r="H3403" s="5" t="s">
        <v>186</v>
      </c>
      <c r="I3403">
        <v>43214</v>
      </c>
      <c r="J3403">
        <v>172</v>
      </c>
      <c r="K3403">
        <v>111</v>
      </c>
      <c r="L3403">
        <v>1</v>
      </c>
      <c r="M3403">
        <v>3607.5</v>
      </c>
      <c r="N3403">
        <v>2427.5349999999999</v>
      </c>
      <c r="O3403">
        <v>2427.5349999999999</v>
      </c>
      <c r="P3403">
        <v>111</v>
      </c>
      <c r="Q3403">
        <v>32.5</v>
      </c>
      <c r="R3403">
        <v>1179.9649999999999</v>
      </c>
      <c r="S3403">
        <v>2018</v>
      </c>
      <c r="T3403">
        <v>10</v>
      </c>
      <c r="U3403">
        <v>41</v>
      </c>
    </row>
    <row r="3404" spans="1:21" x14ac:dyDescent="0.3">
      <c r="A3404" s="5" t="s">
        <v>168</v>
      </c>
      <c r="B3404" s="5" t="s">
        <v>206</v>
      </c>
      <c r="C3404" s="5" t="s">
        <v>109</v>
      </c>
      <c r="D3404" s="5" t="s">
        <v>339</v>
      </c>
      <c r="E3404" s="5" t="s">
        <v>172</v>
      </c>
      <c r="F3404" s="6">
        <v>43386</v>
      </c>
      <c r="G3404" s="5" t="s">
        <v>148</v>
      </c>
      <c r="H3404" s="5" t="s">
        <v>184</v>
      </c>
      <c r="I3404">
        <v>43214</v>
      </c>
      <c r="J3404">
        <v>172</v>
      </c>
      <c r="K3404">
        <v>3008</v>
      </c>
      <c r="L3404">
        <v>25</v>
      </c>
      <c r="M3404">
        <v>96256</v>
      </c>
      <c r="N3404">
        <v>60688.38</v>
      </c>
      <c r="O3404">
        <v>2427.5349999999999</v>
      </c>
      <c r="P3404">
        <v>120.32</v>
      </c>
      <c r="Q3404">
        <v>32</v>
      </c>
      <c r="R3404">
        <v>35567.620000000003</v>
      </c>
      <c r="S3404">
        <v>2018</v>
      </c>
      <c r="T3404">
        <v>10</v>
      </c>
      <c r="U3404">
        <v>41</v>
      </c>
    </row>
    <row r="3405" spans="1:21" x14ac:dyDescent="0.3">
      <c r="A3405" s="5" t="s">
        <v>168</v>
      </c>
      <c r="B3405" s="5" t="s">
        <v>206</v>
      </c>
      <c r="C3405" s="5" t="s">
        <v>109</v>
      </c>
      <c r="D3405" s="5" t="s">
        <v>339</v>
      </c>
      <c r="E3405" s="5" t="s">
        <v>172</v>
      </c>
      <c r="F3405" s="6">
        <v>43386</v>
      </c>
      <c r="G3405" s="5" t="s">
        <v>148</v>
      </c>
      <c r="H3405" s="5" t="s">
        <v>269</v>
      </c>
      <c r="I3405">
        <v>43214</v>
      </c>
      <c r="J3405">
        <v>172</v>
      </c>
      <c r="K3405">
        <v>586</v>
      </c>
      <c r="L3405">
        <v>5</v>
      </c>
      <c r="M3405">
        <v>18752</v>
      </c>
      <c r="N3405">
        <v>12137.675999999999</v>
      </c>
      <c r="O3405">
        <v>2427.5349999999999</v>
      </c>
      <c r="P3405">
        <v>117.2</v>
      </c>
      <c r="Q3405">
        <v>32</v>
      </c>
      <c r="R3405">
        <v>6614.3239999999996</v>
      </c>
      <c r="S3405">
        <v>2018</v>
      </c>
      <c r="T3405">
        <v>10</v>
      </c>
      <c r="U3405">
        <v>41</v>
      </c>
    </row>
    <row r="3406" spans="1:21" x14ac:dyDescent="0.3">
      <c r="A3406" s="5" t="s">
        <v>168</v>
      </c>
      <c r="B3406" s="5" t="s">
        <v>206</v>
      </c>
      <c r="C3406" s="5" t="s">
        <v>109</v>
      </c>
      <c r="D3406" s="5" t="s">
        <v>339</v>
      </c>
      <c r="E3406" s="5" t="s">
        <v>172</v>
      </c>
      <c r="F3406" s="6">
        <v>43386</v>
      </c>
      <c r="G3406" s="5" t="s">
        <v>148</v>
      </c>
      <c r="H3406" s="5" t="s">
        <v>190</v>
      </c>
      <c r="I3406">
        <v>43214</v>
      </c>
      <c r="J3406">
        <v>172</v>
      </c>
      <c r="K3406">
        <v>104</v>
      </c>
      <c r="L3406">
        <v>1</v>
      </c>
      <c r="M3406">
        <v>3380</v>
      </c>
      <c r="N3406">
        <v>2427.5349999999999</v>
      </c>
      <c r="O3406">
        <v>2427.5349999999999</v>
      </c>
      <c r="P3406">
        <v>104</v>
      </c>
      <c r="Q3406">
        <v>32.5</v>
      </c>
      <c r="R3406">
        <v>952.46500000000003</v>
      </c>
      <c r="S3406">
        <v>2018</v>
      </c>
      <c r="T3406">
        <v>10</v>
      </c>
      <c r="U3406">
        <v>41</v>
      </c>
    </row>
    <row r="3407" spans="1:21" x14ac:dyDescent="0.3">
      <c r="A3407" s="5" t="s">
        <v>168</v>
      </c>
      <c r="B3407" s="5" t="s">
        <v>169</v>
      </c>
      <c r="C3407" s="5" t="s">
        <v>170</v>
      </c>
      <c r="D3407" s="5" t="s">
        <v>316</v>
      </c>
      <c r="E3407" s="5" t="s">
        <v>172</v>
      </c>
      <c r="F3407" s="6">
        <v>43388</v>
      </c>
      <c r="G3407" s="5" t="s">
        <v>148</v>
      </c>
      <c r="H3407" s="5" t="s">
        <v>194</v>
      </c>
      <c r="I3407">
        <v>43162</v>
      </c>
      <c r="J3407">
        <v>226</v>
      </c>
      <c r="K3407">
        <v>151</v>
      </c>
      <c r="L3407">
        <v>1</v>
      </c>
      <c r="M3407">
        <v>4907.5</v>
      </c>
      <c r="N3407">
        <v>3051.9760000000001</v>
      </c>
      <c r="O3407">
        <v>3051.9760000000001</v>
      </c>
      <c r="P3407">
        <v>151</v>
      </c>
      <c r="Q3407">
        <v>32.5</v>
      </c>
      <c r="R3407">
        <v>1855.5239999999999</v>
      </c>
      <c r="S3407">
        <v>2018</v>
      </c>
      <c r="T3407">
        <v>10</v>
      </c>
      <c r="U3407">
        <v>42</v>
      </c>
    </row>
    <row r="3408" spans="1:21" x14ac:dyDescent="0.3">
      <c r="A3408" s="5" t="s">
        <v>168</v>
      </c>
      <c r="B3408" s="5" t="s">
        <v>169</v>
      </c>
      <c r="C3408" s="5" t="s">
        <v>170</v>
      </c>
      <c r="D3408" s="5" t="s">
        <v>335</v>
      </c>
      <c r="E3408" s="5" t="s">
        <v>172</v>
      </c>
      <c r="F3408" s="6">
        <v>43388</v>
      </c>
      <c r="G3408" s="5" t="s">
        <v>148</v>
      </c>
      <c r="H3408" s="5" t="s">
        <v>173</v>
      </c>
      <c r="I3408">
        <v>43200</v>
      </c>
      <c r="J3408">
        <v>188</v>
      </c>
      <c r="K3408">
        <v>358.5</v>
      </c>
      <c r="L3408">
        <v>3</v>
      </c>
      <c r="M3408">
        <v>12547.5</v>
      </c>
      <c r="N3408">
        <v>8519.3119999999999</v>
      </c>
      <c r="O3408">
        <v>2839.7710000000002</v>
      </c>
      <c r="P3408">
        <v>119.5</v>
      </c>
      <c r="Q3408">
        <v>35</v>
      </c>
      <c r="R3408">
        <v>4028.1880000000001</v>
      </c>
      <c r="S3408">
        <v>2018</v>
      </c>
      <c r="T3408">
        <v>10</v>
      </c>
      <c r="U3408">
        <v>42</v>
      </c>
    </row>
    <row r="3409" spans="1:21" x14ac:dyDescent="0.3">
      <c r="A3409" s="5" t="s">
        <v>168</v>
      </c>
      <c r="B3409" s="5" t="s">
        <v>175</v>
      </c>
      <c r="C3409" s="5" t="s">
        <v>84</v>
      </c>
      <c r="D3409" s="5" t="s">
        <v>336</v>
      </c>
      <c r="E3409" s="5" t="s">
        <v>172</v>
      </c>
      <c r="F3409" s="6">
        <v>43388</v>
      </c>
      <c r="G3409" s="5" t="s">
        <v>148</v>
      </c>
      <c r="H3409" s="5" t="s">
        <v>200</v>
      </c>
      <c r="I3409">
        <v>43208</v>
      </c>
      <c r="J3409">
        <v>180</v>
      </c>
      <c r="K3409">
        <v>727</v>
      </c>
      <c r="L3409">
        <v>6</v>
      </c>
      <c r="M3409">
        <v>23264</v>
      </c>
      <c r="N3409">
        <v>14846.028</v>
      </c>
      <c r="O3409">
        <v>2474.3380000000002</v>
      </c>
      <c r="P3409">
        <v>121.16666666666667</v>
      </c>
      <c r="Q3409">
        <v>32</v>
      </c>
      <c r="R3409">
        <v>8417.9719999999998</v>
      </c>
      <c r="S3409">
        <v>2018</v>
      </c>
      <c r="T3409">
        <v>10</v>
      </c>
      <c r="U3409">
        <v>42</v>
      </c>
    </row>
    <row r="3410" spans="1:21" x14ac:dyDescent="0.3">
      <c r="A3410" s="5" t="s">
        <v>168</v>
      </c>
      <c r="B3410" s="5" t="s">
        <v>175</v>
      </c>
      <c r="C3410" s="5" t="s">
        <v>84</v>
      </c>
      <c r="D3410" s="5" t="s">
        <v>336</v>
      </c>
      <c r="E3410" s="5" t="s">
        <v>172</v>
      </c>
      <c r="F3410" s="6">
        <v>43388</v>
      </c>
      <c r="G3410" s="5" t="s">
        <v>148</v>
      </c>
      <c r="H3410" s="5" t="s">
        <v>215</v>
      </c>
      <c r="I3410">
        <v>43208</v>
      </c>
      <c r="J3410">
        <v>180</v>
      </c>
      <c r="K3410">
        <v>370</v>
      </c>
      <c r="L3410">
        <v>3</v>
      </c>
      <c r="M3410">
        <v>11840</v>
      </c>
      <c r="N3410">
        <v>7423.0140000000001</v>
      </c>
      <c r="O3410">
        <v>2474.3380000000002</v>
      </c>
      <c r="P3410">
        <v>123.33333333333333</v>
      </c>
      <c r="Q3410">
        <v>32</v>
      </c>
      <c r="R3410">
        <v>4416.9859999999999</v>
      </c>
      <c r="S3410">
        <v>2018</v>
      </c>
      <c r="T3410">
        <v>10</v>
      </c>
      <c r="U3410">
        <v>42</v>
      </c>
    </row>
    <row r="3411" spans="1:21" x14ac:dyDescent="0.3">
      <c r="A3411" s="5" t="s">
        <v>168</v>
      </c>
      <c r="B3411" s="5" t="s">
        <v>175</v>
      </c>
      <c r="C3411" s="5" t="s">
        <v>84</v>
      </c>
      <c r="D3411" s="5" t="s">
        <v>336</v>
      </c>
      <c r="E3411" s="5" t="s">
        <v>172</v>
      </c>
      <c r="F3411" s="6">
        <v>43388</v>
      </c>
      <c r="G3411" s="5" t="s">
        <v>148</v>
      </c>
      <c r="H3411" s="5" t="s">
        <v>173</v>
      </c>
      <c r="I3411">
        <v>43208</v>
      </c>
      <c r="J3411">
        <v>180</v>
      </c>
      <c r="K3411">
        <v>265</v>
      </c>
      <c r="L3411">
        <v>2</v>
      </c>
      <c r="M3411">
        <v>9275</v>
      </c>
      <c r="N3411">
        <v>4948.6760000000004</v>
      </c>
      <c r="O3411">
        <v>2474.3380000000002</v>
      </c>
      <c r="P3411">
        <v>132.5</v>
      </c>
      <c r="Q3411">
        <v>35</v>
      </c>
      <c r="R3411">
        <v>4326.3239999999996</v>
      </c>
      <c r="S3411">
        <v>2018</v>
      </c>
      <c r="T3411">
        <v>10</v>
      </c>
      <c r="U3411">
        <v>42</v>
      </c>
    </row>
    <row r="3412" spans="1:21" x14ac:dyDescent="0.3">
      <c r="A3412" s="5" t="s">
        <v>168</v>
      </c>
      <c r="B3412" s="5" t="s">
        <v>175</v>
      </c>
      <c r="C3412" s="5" t="s">
        <v>84</v>
      </c>
      <c r="D3412" s="5" t="s">
        <v>336</v>
      </c>
      <c r="E3412" s="5" t="s">
        <v>172</v>
      </c>
      <c r="F3412" s="6">
        <v>43388</v>
      </c>
      <c r="G3412" s="5" t="s">
        <v>148</v>
      </c>
      <c r="H3412" s="5" t="s">
        <v>178</v>
      </c>
      <c r="I3412">
        <v>43208</v>
      </c>
      <c r="J3412">
        <v>180</v>
      </c>
      <c r="K3412">
        <v>336.5</v>
      </c>
      <c r="L3412">
        <v>3</v>
      </c>
      <c r="M3412">
        <v>10936.25</v>
      </c>
      <c r="N3412">
        <v>7423.0140000000001</v>
      </c>
      <c r="O3412">
        <v>2474.3380000000002</v>
      </c>
      <c r="P3412">
        <v>112.16666666666667</v>
      </c>
      <c r="Q3412">
        <v>32.5</v>
      </c>
      <c r="R3412">
        <v>3513.2359999999999</v>
      </c>
      <c r="S3412">
        <v>2018</v>
      </c>
      <c r="T3412">
        <v>10</v>
      </c>
      <c r="U3412">
        <v>42</v>
      </c>
    </row>
    <row r="3413" spans="1:21" x14ac:dyDescent="0.3">
      <c r="A3413" s="5" t="s">
        <v>168</v>
      </c>
      <c r="B3413" s="5" t="s">
        <v>175</v>
      </c>
      <c r="C3413" s="5" t="s">
        <v>84</v>
      </c>
      <c r="D3413" s="5" t="s">
        <v>336</v>
      </c>
      <c r="E3413" s="5" t="s">
        <v>172</v>
      </c>
      <c r="F3413" s="6">
        <v>43388</v>
      </c>
      <c r="G3413" s="5" t="s">
        <v>148</v>
      </c>
      <c r="H3413" s="5" t="s">
        <v>208</v>
      </c>
      <c r="I3413">
        <v>43208</v>
      </c>
      <c r="J3413">
        <v>180</v>
      </c>
      <c r="K3413">
        <v>103</v>
      </c>
      <c r="L3413">
        <v>1</v>
      </c>
      <c r="M3413">
        <v>3347.5</v>
      </c>
      <c r="N3413">
        <v>2474.3380000000002</v>
      </c>
      <c r="O3413">
        <v>2474.3380000000002</v>
      </c>
      <c r="P3413">
        <v>103</v>
      </c>
      <c r="Q3413">
        <v>32.5</v>
      </c>
      <c r="R3413">
        <v>873.16200000000003</v>
      </c>
      <c r="S3413">
        <v>2018</v>
      </c>
      <c r="T3413">
        <v>10</v>
      </c>
      <c r="U3413">
        <v>42</v>
      </c>
    </row>
    <row r="3414" spans="1:21" x14ac:dyDescent="0.3">
      <c r="A3414" s="5" t="s">
        <v>168</v>
      </c>
      <c r="B3414" s="5" t="s">
        <v>175</v>
      </c>
      <c r="C3414" s="5" t="s">
        <v>84</v>
      </c>
      <c r="D3414" s="5" t="s">
        <v>336</v>
      </c>
      <c r="E3414" s="5" t="s">
        <v>172</v>
      </c>
      <c r="F3414" s="6">
        <v>43388</v>
      </c>
      <c r="G3414" s="5" t="s">
        <v>148</v>
      </c>
      <c r="H3414" s="5" t="s">
        <v>209</v>
      </c>
      <c r="I3414">
        <v>43208</v>
      </c>
      <c r="J3414">
        <v>180</v>
      </c>
      <c r="K3414">
        <v>213.5</v>
      </c>
      <c r="L3414">
        <v>2</v>
      </c>
      <c r="M3414">
        <v>6938.75</v>
      </c>
      <c r="N3414">
        <v>4948.6760000000004</v>
      </c>
      <c r="O3414">
        <v>2474.3380000000002</v>
      </c>
      <c r="P3414">
        <v>106.75</v>
      </c>
      <c r="Q3414">
        <v>32.5</v>
      </c>
      <c r="R3414">
        <v>1990.0740000000001</v>
      </c>
      <c r="S3414">
        <v>2018</v>
      </c>
      <c r="T3414">
        <v>10</v>
      </c>
      <c r="U3414">
        <v>42</v>
      </c>
    </row>
    <row r="3415" spans="1:21" x14ac:dyDescent="0.3">
      <c r="A3415" s="5" t="s">
        <v>168</v>
      </c>
      <c r="B3415" s="5" t="s">
        <v>175</v>
      </c>
      <c r="C3415" s="5" t="s">
        <v>84</v>
      </c>
      <c r="D3415" s="5" t="s">
        <v>336</v>
      </c>
      <c r="E3415" s="5" t="s">
        <v>172</v>
      </c>
      <c r="F3415" s="6">
        <v>43388</v>
      </c>
      <c r="G3415" s="5" t="s">
        <v>148</v>
      </c>
      <c r="H3415" s="5" t="s">
        <v>235</v>
      </c>
      <c r="I3415">
        <v>43208</v>
      </c>
      <c r="J3415">
        <v>180</v>
      </c>
      <c r="K3415">
        <v>106.5</v>
      </c>
      <c r="L3415">
        <v>1</v>
      </c>
      <c r="M3415">
        <v>3461.25</v>
      </c>
      <c r="N3415">
        <v>2474.3380000000002</v>
      </c>
      <c r="O3415">
        <v>2474.3380000000002</v>
      </c>
      <c r="P3415">
        <v>106.5</v>
      </c>
      <c r="Q3415">
        <v>32.5</v>
      </c>
      <c r="R3415">
        <v>986.91200000000003</v>
      </c>
      <c r="S3415">
        <v>2018</v>
      </c>
      <c r="T3415">
        <v>10</v>
      </c>
      <c r="U3415">
        <v>42</v>
      </c>
    </row>
    <row r="3416" spans="1:21" x14ac:dyDescent="0.3">
      <c r="A3416" s="5" t="s">
        <v>168</v>
      </c>
      <c r="B3416" s="5" t="s">
        <v>175</v>
      </c>
      <c r="C3416" s="5" t="s">
        <v>84</v>
      </c>
      <c r="D3416" s="5" t="s">
        <v>336</v>
      </c>
      <c r="E3416" s="5" t="s">
        <v>172</v>
      </c>
      <c r="F3416" s="6">
        <v>43388</v>
      </c>
      <c r="G3416" s="5" t="s">
        <v>148</v>
      </c>
      <c r="H3416" s="5" t="s">
        <v>311</v>
      </c>
      <c r="I3416">
        <v>43208</v>
      </c>
      <c r="J3416">
        <v>180</v>
      </c>
      <c r="K3416">
        <v>119</v>
      </c>
      <c r="L3416">
        <v>1</v>
      </c>
      <c r="M3416">
        <v>3867.5</v>
      </c>
      <c r="N3416">
        <v>2474.3380000000002</v>
      </c>
      <c r="O3416">
        <v>2474.3380000000002</v>
      </c>
      <c r="P3416">
        <v>119</v>
      </c>
      <c r="Q3416">
        <v>32.5</v>
      </c>
      <c r="R3416">
        <v>1393.162</v>
      </c>
      <c r="S3416">
        <v>2018</v>
      </c>
      <c r="T3416">
        <v>10</v>
      </c>
      <c r="U3416">
        <v>42</v>
      </c>
    </row>
    <row r="3417" spans="1:21" x14ac:dyDescent="0.3">
      <c r="A3417" s="5" t="s">
        <v>168</v>
      </c>
      <c r="B3417" s="5" t="s">
        <v>175</v>
      </c>
      <c r="C3417" s="5" t="s">
        <v>84</v>
      </c>
      <c r="D3417" s="5" t="s">
        <v>336</v>
      </c>
      <c r="E3417" s="5" t="s">
        <v>172</v>
      </c>
      <c r="F3417" s="6">
        <v>43388</v>
      </c>
      <c r="G3417" s="5" t="s">
        <v>148</v>
      </c>
      <c r="H3417" s="5" t="s">
        <v>190</v>
      </c>
      <c r="I3417">
        <v>43208</v>
      </c>
      <c r="J3417">
        <v>180</v>
      </c>
      <c r="K3417">
        <v>107</v>
      </c>
      <c r="L3417">
        <v>1</v>
      </c>
      <c r="M3417">
        <v>3424</v>
      </c>
      <c r="N3417">
        <v>2474.3380000000002</v>
      </c>
      <c r="O3417">
        <v>2474.3380000000002</v>
      </c>
      <c r="P3417">
        <v>107</v>
      </c>
      <c r="Q3417">
        <v>32</v>
      </c>
      <c r="R3417">
        <v>949.66200000000003</v>
      </c>
      <c r="S3417">
        <v>2018</v>
      </c>
      <c r="T3417">
        <v>10</v>
      </c>
      <c r="U3417">
        <v>42</v>
      </c>
    </row>
    <row r="3418" spans="1:21" x14ac:dyDescent="0.3">
      <c r="A3418" s="5" t="s">
        <v>168</v>
      </c>
      <c r="B3418" s="5" t="s">
        <v>175</v>
      </c>
      <c r="C3418" s="5" t="s">
        <v>84</v>
      </c>
      <c r="D3418" s="5" t="s">
        <v>336</v>
      </c>
      <c r="E3418" s="5" t="s">
        <v>172</v>
      </c>
      <c r="F3418" s="6">
        <v>43388</v>
      </c>
      <c r="G3418" s="5" t="s">
        <v>148</v>
      </c>
      <c r="H3418" s="5" t="s">
        <v>190</v>
      </c>
      <c r="I3418">
        <v>43208</v>
      </c>
      <c r="J3418">
        <v>180</v>
      </c>
      <c r="K3418">
        <v>112.5</v>
      </c>
      <c r="L3418">
        <v>1</v>
      </c>
      <c r="M3418">
        <v>3600</v>
      </c>
      <c r="N3418">
        <v>2474.3380000000002</v>
      </c>
      <c r="O3418">
        <v>2474.3380000000002</v>
      </c>
      <c r="P3418">
        <v>112.5</v>
      </c>
      <c r="Q3418">
        <v>32</v>
      </c>
      <c r="R3418">
        <v>1125.662</v>
      </c>
      <c r="S3418">
        <v>2018</v>
      </c>
      <c r="T3418">
        <v>10</v>
      </c>
      <c r="U3418">
        <v>42</v>
      </c>
    </row>
    <row r="3419" spans="1:21" x14ac:dyDescent="0.3">
      <c r="A3419" s="5" t="s">
        <v>168</v>
      </c>
      <c r="B3419" s="5" t="s">
        <v>175</v>
      </c>
      <c r="C3419" s="5" t="s">
        <v>88</v>
      </c>
      <c r="D3419" s="5" t="s">
        <v>330</v>
      </c>
      <c r="E3419" s="5" t="s">
        <v>172</v>
      </c>
      <c r="F3419" s="6">
        <v>43388</v>
      </c>
      <c r="G3419" s="5" t="s">
        <v>148</v>
      </c>
      <c r="H3419" s="5" t="s">
        <v>199</v>
      </c>
      <c r="I3419">
        <v>43215</v>
      </c>
      <c r="J3419">
        <v>173</v>
      </c>
      <c r="K3419">
        <v>726</v>
      </c>
      <c r="L3419">
        <v>6</v>
      </c>
      <c r="M3419">
        <v>23232</v>
      </c>
      <c r="N3419">
        <v>16701.196</v>
      </c>
      <c r="O3419">
        <v>2783.5329999999999</v>
      </c>
      <c r="P3419">
        <v>121</v>
      </c>
      <c r="Q3419">
        <v>32</v>
      </c>
      <c r="R3419">
        <v>6530.8040000000001</v>
      </c>
      <c r="S3419">
        <v>2018</v>
      </c>
      <c r="T3419">
        <v>10</v>
      </c>
      <c r="U3419">
        <v>42</v>
      </c>
    </row>
    <row r="3420" spans="1:21" x14ac:dyDescent="0.3">
      <c r="A3420" s="5" t="s">
        <v>168</v>
      </c>
      <c r="B3420" s="5" t="s">
        <v>175</v>
      </c>
      <c r="C3420" s="5" t="s">
        <v>88</v>
      </c>
      <c r="D3420" s="5" t="s">
        <v>330</v>
      </c>
      <c r="E3420" s="5" t="s">
        <v>172</v>
      </c>
      <c r="F3420" s="6">
        <v>43388</v>
      </c>
      <c r="G3420" s="5" t="s">
        <v>148</v>
      </c>
      <c r="H3420" s="5" t="s">
        <v>194</v>
      </c>
      <c r="I3420">
        <v>43215</v>
      </c>
      <c r="J3420">
        <v>173</v>
      </c>
      <c r="K3420">
        <v>116.5</v>
      </c>
      <c r="L3420">
        <v>1</v>
      </c>
      <c r="M3420">
        <v>3786.25</v>
      </c>
      <c r="N3420">
        <v>2783.5329999999999</v>
      </c>
      <c r="O3420">
        <v>2783.5329999999999</v>
      </c>
      <c r="P3420">
        <v>116.5</v>
      </c>
      <c r="Q3420">
        <v>32.5</v>
      </c>
      <c r="R3420">
        <v>1002.717</v>
      </c>
      <c r="S3420">
        <v>2018</v>
      </c>
      <c r="T3420">
        <v>10</v>
      </c>
      <c r="U3420">
        <v>42</v>
      </c>
    </row>
    <row r="3421" spans="1:21" x14ac:dyDescent="0.3">
      <c r="A3421" s="5" t="s">
        <v>168</v>
      </c>
      <c r="B3421" s="5" t="s">
        <v>175</v>
      </c>
      <c r="C3421" s="5" t="s">
        <v>88</v>
      </c>
      <c r="D3421" s="5" t="s">
        <v>330</v>
      </c>
      <c r="E3421" s="5" t="s">
        <v>172</v>
      </c>
      <c r="F3421" s="6">
        <v>43388</v>
      </c>
      <c r="G3421" s="5" t="s">
        <v>148</v>
      </c>
      <c r="H3421" s="5" t="s">
        <v>197</v>
      </c>
      <c r="I3421">
        <v>43215</v>
      </c>
      <c r="J3421">
        <v>173</v>
      </c>
      <c r="K3421">
        <v>610.5</v>
      </c>
      <c r="L3421">
        <v>5</v>
      </c>
      <c r="M3421">
        <v>19841.25</v>
      </c>
      <c r="N3421">
        <v>13917.664000000001</v>
      </c>
      <c r="O3421">
        <v>2783.5329999999999</v>
      </c>
      <c r="P3421">
        <v>122.1</v>
      </c>
      <c r="Q3421">
        <v>32.5</v>
      </c>
      <c r="R3421">
        <v>5923.5860000000002</v>
      </c>
      <c r="S3421">
        <v>2018</v>
      </c>
      <c r="T3421">
        <v>10</v>
      </c>
      <c r="U3421">
        <v>42</v>
      </c>
    </row>
    <row r="3422" spans="1:21" x14ac:dyDescent="0.3">
      <c r="A3422" s="5" t="s">
        <v>168</v>
      </c>
      <c r="B3422" s="5" t="s">
        <v>175</v>
      </c>
      <c r="C3422" s="5" t="s">
        <v>88</v>
      </c>
      <c r="D3422" s="5" t="s">
        <v>330</v>
      </c>
      <c r="E3422" s="5" t="s">
        <v>172</v>
      </c>
      <c r="F3422" s="6">
        <v>43388</v>
      </c>
      <c r="G3422" s="5" t="s">
        <v>148</v>
      </c>
      <c r="H3422" s="5" t="s">
        <v>190</v>
      </c>
      <c r="I3422">
        <v>43215</v>
      </c>
      <c r="J3422">
        <v>173</v>
      </c>
      <c r="K3422">
        <v>120</v>
      </c>
      <c r="L3422">
        <v>1</v>
      </c>
      <c r="M3422">
        <v>3840</v>
      </c>
      <c r="N3422">
        <v>2783.5329999999999</v>
      </c>
      <c r="O3422">
        <v>2783.5329999999999</v>
      </c>
      <c r="P3422">
        <v>120</v>
      </c>
      <c r="Q3422">
        <v>32</v>
      </c>
      <c r="R3422">
        <v>1056.4670000000001</v>
      </c>
      <c r="S3422">
        <v>2018</v>
      </c>
      <c r="T3422">
        <v>10</v>
      </c>
      <c r="U3422">
        <v>42</v>
      </c>
    </row>
    <row r="3423" spans="1:21" x14ac:dyDescent="0.3">
      <c r="A3423" s="5" t="s">
        <v>168</v>
      </c>
      <c r="B3423" s="5" t="s">
        <v>175</v>
      </c>
      <c r="C3423" s="5" t="s">
        <v>88</v>
      </c>
      <c r="D3423" s="5" t="s">
        <v>330</v>
      </c>
      <c r="E3423" s="5" t="s">
        <v>172</v>
      </c>
      <c r="F3423" s="6">
        <v>43388</v>
      </c>
      <c r="G3423" s="5" t="s">
        <v>148</v>
      </c>
      <c r="H3423" s="5" t="s">
        <v>303</v>
      </c>
      <c r="I3423">
        <v>43215</v>
      </c>
      <c r="J3423">
        <v>173</v>
      </c>
      <c r="K3423">
        <v>577.5</v>
      </c>
      <c r="L3423">
        <v>5</v>
      </c>
      <c r="M3423">
        <v>18768.75</v>
      </c>
      <c r="N3423">
        <v>13917.664000000001</v>
      </c>
      <c r="O3423">
        <v>2783.5329999999999</v>
      </c>
      <c r="P3423">
        <v>115.5</v>
      </c>
      <c r="Q3423">
        <v>32.5</v>
      </c>
      <c r="R3423">
        <v>4851.0860000000002</v>
      </c>
      <c r="S3423">
        <v>2018</v>
      </c>
      <c r="T3423">
        <v>10</v>
      </c>
      <c r="U3423">
        <v>42</v>
      </c>
    </row>
    <row r="3424" spans="1:21" x14ac:dyDescent="0.3">
      <c r="A3424" s="5" t="s">
        <v>168</v>
      </c>
      <c r="B3424" s="5" t="s">
        <v>175</v>
      </c>
      <c r="C3424" s="5" t="s">
        <v>88</v>
      </c>
      <c r="D3424" s="5" t="s">
        <v>330</v>
      </c>
      <c r="E3424" s="5" t="s">
        <v>172</v>
      </c>
      <c r="F3424" s="6">
        <v>43388</v>
      </c>
      <c r="G3424" s="5" t="s">
        <v>148</v>
      </c>
      <c r="H3424" s="5" t="s">
        <v>194</v>
      </c>
      <c r="I3424">
        <v>43215</v>
      </c>
      <c r="J3424">
        <v>173</v>
      </c>
      <c r="K3424">
        <v>396.5</v>
      </c>
      <c r="L3424">
        <v>3</v>
      </c>
      <c r="M3424">
        <v>12886.25</v>
      </c>
      <c r="N3424">
        <v>8350.598</v>
      </c>
      <c r="O3424">
        <v>2783.5329999999999</v>
      </c>
      <c r="P3424">
        <v>132.16666666666666</v>
      </c>
      <c r="Q3424">
        <v>32.5</v>
      </c>
      <c r="R3424">
        <v>4535.652</v>
      </c>
      <c r="S3424">
        <v>2018</v>
      </c>
      <c r="T3424">
        <v>10</v>
      </c>
      <c r="U3424">
        <v>42</v>
      </c>
    </row>
    <row r="3425" spans="1:21" x14ac:dyDescent="0.3">
      <c r="A3425" s="5" t="s">
        <v>168</v>
      </c>
      <c r="B3425" s="5" t="s">
        <v>206</v>
      </c>
      <c r="C3425" s="5" t="s">
        <v>107</v>
      </c>
      <c r="D3425" s="5" t="s">
        <v>337</v>
      </c>
      <c r="E3425" s="5" t="s">
        <v>172</v>
      </c>
      <c r="F3425" s="6">
        <v>43388</v>
      </c>
      <c r="G3425" s="5" t="s">
        <v>148</v>
      </c>
      <c r="H3425" s="5" t="s">
        <v>173</v>
      </c>
      <c r="I3425">
        <v>43202</v>
      </c>
      <c r="J3425">
        <v>186</v>
      </c>
      <c r="K3425">
        <v>908.6</v>
      </c>
      <c r="L3425">
        <v>8</v>
      </c>
      <c r="M3425">
        <v>31801</v>
      </c>
      <c r="N3425">
        <v>22617.457999999999</v>
      </c>
      <c r="O3425">
        <v>2827.1819999999998</v>
      </c>
      <c r="P3425">
        <v>113.575</v>
      </c>
      <c r="Q3425">
        <v>35</v>
      </c>
      <c r="R3425">
        <v>9183.5419999999995</v>
      </c>
      <c r="S3425">
        <v>2018</v>
      </c>
      <c r="T3425">
        <v>10</v>
      </c>
      <c r="U3425">
        <v>42</v>
      </c>
    </row>
    <row r="3426" spans="1:21" x14ac:dyDescent="0.3">
      <c r="A3426" s="5" t="s">
        <v>168</v>
      </c>
      <c r="B3426" s="5" t="s">
        <v>206</v>
      </c>
      <c r="C3426" s="5" t="s">
        <v>107</v>
      </c>
      <c r="D3426" s="5" t="s">
        <v>337</v>
      </c>
      <c r="E3426" s="5" t="s">
        <v>172</v>
      </c>
      <c r="F3426" s="6">
        <v>43388</v>
      </c>
      <c r="G3426" s="5" t="s">
        <v>148</v>
      </c>
      <c r="H3426" s="5" t="s">
        <v>178</v>
      </c>
      <c r="I3426">
        <v>43202</v>
      </c>
      <c r="J3426">
        <v>186</v>
      </c>
      <c r="K3426">
        <v>314.8</v>
      </c>
      <c r="L3426">
        <v>3</v>
      </c>
      <c r="M3426">
        <v>10231</v>
      </c>
      <c r="N3426">
        <v>8481.5470000000005</v>
      </c>
      <c r="O3426">
        <v>2827.1819999999998</v>
      </c>
      <c r="P3426">
        <v>104.93333333333334</v>
      </c>
      <c r="Q3426">
        <v>32.5</v>
      </c>
      <c r="R3426">
        <v>1749.453</v>
      </c>
      <c r="S3426">
        <v>2018</v>
      </c>
      <c r="T3426">
        <v>10</v>
      </c>
      <c r="U3426">
        <v>42</v>
      </c>
    </row>
    <row r="3427" spans="1:21" x14ac:dyDescent="0.3">
      <c r="A3427" s="5" t="s">
        <v>168</v>
      </c>
      <c r="B3427" s="5" t="s">
        <v>206</v>
      </c>
      <c r="C3427" s="5" t="s">
        <v>108</v>
      </c>
      <c r="D3427" s="5" t="s">
        <v>338</v>
      </c>
      <c r="E3427" s="5" t="s">
        <v>172</v>
      </c>
      <c r="F3427" s="6">
        <v>43388</v>
      </c>
      <c r="G3427" s="5" t="s">
        <v>148</v>
      </c>
      <c r="H3427" s="5" t="s">
        <v>198</v>
      </c>
      <c r="I3427">
        <v>43209</v>
      </c>
      <c r="J3427">
        <v>179</v>
      </c>
      <c r="K3427">
        <v>343.2</v>
      </c>
      <c r="L3427">
        <v>3</v>
      </c>
      <c r="M3427">
        <v>11154</v>
      </c>
      <c r="N3427">
        <v>7405.4780000000001</v>
      </c>
      <c r="O3427">
        <v>2468.4929999999999</v>
      </c>
      <c r="P3427">
        <v>114.39999999999999</v>
      </c>
      <c r="Q3427">
        <v>32.5</v>
      </c>
      <c r="R3427">
        <v>3748.5219999999999</v>
      </c>
      <c r="S3427">
        <v>2018</v>
      </c>
      <c r="T3427">
        <v>10</v>
      </c>
      <c r="U3427">
        <v>42</v>
      </c>
    </row>
    <row r="3428" spans="1:21" x14ac:dyDescent="0.3">
      <c r="A3428" s="5" t="s">
        <v>168</v>
      </c>
      <c r="B3428" s="5" t="s">
        <v>206</v>
      </c>
      <c r="C3428" s="5" t="s">
        <v>108</v>
      </c>
      <c r="D3428" s="5" t="s">
        <v>338</v>
      </c>
      <c r="E3428" s="5" t="s">
        <v>172</v>
      </c>
      <c r="F3428" s="6">
        <v>43388</v>
      </c>
      <c r="G3428" s="5" t="s">
        <v>148</v>
      </c>
      <c r="H3428" s="5" t="s">
        <v>197</v>
      </c>
      <c r="I3428">
        <v>43209</v>
      </c>
      <c r="J3428">
        <v>179</v>
      </c>
      <c r="K3428">
        <v>240.4</v>
      </c>
      <c r="L3428">
        <v>2</v>
      </c>
      <c r="M3428">
        <v>7813</v>
      </c>
      <c r="N3428">
        <v>4936.9849999999997</v>
      </c>
      <c r="O3428">
        <v>2468.4929999999999</v>
      </c>
      <c r="P3428">
        <v>120.2</v>
      </c>
      <c r="Q3428">
        <v>32.5</v>
      </c>
      <c r="R3428">
        <v>2876.0149999999999</v>
      </c>
      <c r="S3428">
        <v>2018</v>
      </c>
      <c r="T3428">
        <v>10</v>
      </c>
      <c r="U3428">
        <v>42</v>
      </c>
    </row>
    <row r="3429" spans="1:21" x14ac:dyDescent="0.3">
      <c r="A3429" s="5" t="s">
        <v>168</v>
      </c>
      <c r="B3429" s="5" t="s">
        <v>206</v>
      </c>
      <c r="C3429" s="5" t="s">
        <v>108</v>
      </c>
      <c r="D3429" s="5" t="s">
        <v>338</v>
      </c>
      <c r="E3429" s="5" t="s">
        <v>172</v>
      </c>
      <c r="F3429" s="6">
        <v>43388</v>
      </c>
      <c r="G3429" s="5" t="s">
        <v>148</v>
      </c>
      <c r="H3429" s="5" t="s">
        <v>311</v>
      </c>
      <c r="I3429">
        <v>43209</v>
      </c>
      <c r="J3429">
        <v>179</v>
      </c>
      <c r="K3429">
        <v>93.2</v>
      </c>
      <c r="L3429">
        <v>1</v>
      </c>
      <c r="M3429">
        <v>3029</v>
      </c>
      <c r="N3429">
        <v>2468.4929999999999</v>
      </c>
      <c r="O3429">
        <v>2468.4929999999999</v>
      </c>
      <c r="P3429">
        <v>93.2</v>
      </c>
      <c r="Q3429">
        <v>32.5</v>
      </c>
      <c r="R3429">
        <v>560.50699999999995</v>
      </c>
      <c r="S3429">
        <v>2018</v>
      </c>
      <c r="T3429">
        <v>10</v>
      </c>
      <c r="U3429">
        <v>42</v>
      </c>
    </row>
    <row r="3430" spans="1:21" x14ac:dyDescent="0.3">
      <c r="A3430" s="5" t="s">
        <v>168</v>
      </c>
      <c r="B3430" s="5" t="s">
        <v>206</v>
      </c>
      <c r="C3430" s="5" t="s">
        <v>109</v>
      </c>
      <c r="D3430" s="5" t="s">
        <v>339</v>
      </c>
      <c r="E3430" s="5" t="s">
        <v>172</v>
      </c>
      <c r="F3430" s="6">
        <v>43388</v>
      </c>
      <c r="G3430" s="5" t="s">
        <v>148</v>
      </c>
      <c r="H3430" s="5" t="s">
        <v>197</v>
      </c>
      <c r="I3430">
        <v>43214</v>
      </c>
      <c r="J3430">
        <v>174</v>
      </c>
      <c r="K3430">
        <v>619.20000000000005</v>
      </c>
      <c r="L3430">
        <v>5</v>
      </c>
      <c r="M3430">
        <v>20124</v>
      </c>
      <c r="N3430">
        <v>12137.675999999999</v>
      </c>
      <c r="O3430">
        <v>2427.5349999999999</v>
      </c>
      <c r="P3430">
        <v>123.84</v>
      </c>
      <c r="Q3430">
        <v>32.5</v>
      </c>
      <c r="R3430">
        <v>7986.3239999999996</v>
      </c>
      <c r="S3430">
        <v>2018</v>
      </c>
      <c r="T3430">
        <v>10</v>
      </c>
      <c r="U3430">
        <v>42</v>
      </c>
    </row>
    <row r="3431" spans="1:21" x14ac:dyDescent="0.3">
      <c r="A3431" s="5" t="s">
        <v>168</v>
      </c>
      <c r="B3431" s="5" t="s">
        <v>169</v>
      </c>
      <c r="C3431" s="5" t="s">
        <v>170</v>
      </c>
      <c r="D3431" s="5" t="s">
        <v>337</v>
      </c>
      <c r="E3431" s="5" t="s">
        <v>172</v>
      </c>
      <c r="F3431" s="6">
        <v>43390</v>
      </c>
      <c r="G3431" s="5" t="s">
        <v>148</v>
      </c>
      <c r="H3431" s="5" t="s">
        <v>184</v>
      </c>
      <c r="I3431">
        <v>43202</v>
      </c>
      <c r="J3431">
        <v>188</v>
      </c>
      <c r="K3431">
        <v>2291</v>
      </c>
      <c r="L3431">
        <v>15</v>
      </c>
      <c r="M3431">
        <v>61093.332999999999</v>
      </c>
      <c r="N3431">
        <v>42407.733</v>
      </c>
      <c r="O3431">
        <v>2827.1819999999998</v>
      </c>
      <c r="P3431">
        <v>152.73333333333332</v>
      </c>
      <c r="Q3431">
        <v>26.666699999999999</v>
      </c>
      <c r="R3431">
        <v>18685.599999999999</v>
      </c>
      <c r="S3431">
        <v>2018</v>
      </c>
      <c r="T3431">
        <v>10</v>
      </c>
      <c r="U3431">
        <v>42</v>
      </c>
    </row>
    <row r="3432" spans="1:21" x14ac:dyDescent="0.3">
      <c r="A3432" s="5" t="s">
        <v>168</v>
      </c>
      <c r="B3432" s="5" t="s">
        <v>169</v>
      </c>
      <c r="C3432" s="5" t="s">
        <v>170</v>
      </c>
      <c r="D3432" s="5" t="s">
        <v>338</v>
      </c>
      <c r="E3432" s="5" t="s">
        <v>172</v>
      </c>
      <c r="F3432" s="6">
        <v>43390</v>
      </c>
      <c r="G3432" s="5" t="s">
        <v>148</v>
      </c>
      <c r="H3432" s="5" t="s">
        <v>184</v>
      </c>
      <c r="I3432">
        <v>43209</v>
      </c>
      <c r="J3432">
        <v>181</v>
      </c>
      <c r="K3432">
        <v>2291</v>
      </c>
      <c r="L3432">
        <v>3</v>
      </c>
      <c r="M3432">
        <v>12218.666999999999</v>
      </c>
      <c r="N3432">
        <v>7405.4780000000001</v>
      </c>
      <c r="O3432">
        <v>2468.4929999999999</v>
      </c>
      <c r="P3432">
        <v>763.66666666666663</v>
      </c>
      <c r="Q3432">
        <v>5.3333000000000004</v>
      </c>
      <c r="R3432">
        <v>4813.1890000000003</v>
      </c>
      <c r="S3432">
        <v>2018</v>
      </c>
      <c r="T3432">
        <v>10</v>
      </c>
      <c r="U3432">
        <v>42</v>
      </c>
    </row>
    <row r="3433" spans="1:21" x14ac:dyDescent="0.3">
      <c r="A3433" s="5" t="s">
        <v>168</v>
      </c>
      <c r="B3433" s="5" t="s">
        <v>206</v>
      </c>
      <c r="C3433" s="5" t="s">
        <v>108</v>
      </c>
      <c r="D3433" s="5" t="s">
        <v>338</v>
      </c>
      <c r="E3433" s="5" t="s">
        <v>227</v>
      </c>
      <c r="F3433" s="6">
        <v>43390</v>
      </c>
      <c r="G3433" s="5" t="s">
        <v>148</v>
      </c>
      <c r="H3433" s="5" t="s">
        <v>184</v>
      </c>
      <c r="I3433">
        <v>43209</v>
      </c>
      <c r="J3433">
        <v>181</v>
      </c>
      <c r="K3433">
        <v>-2291</v>
      </c>
      <c r="L3433">
        <v>-18</v>
      </c>
      <c r="M3433">
        <v>-73312</v>
      </c>
      <c r="N3433">
        <v>-44432.866000000002</v>
      </c>
      <c r="O3433">
        <v>-2468.4929999999999</v>
      </c>
      <c r="P3433">
        <v>127.27777777777777</v>
      </c>
      <c r="Q3433">
        <v>32</v>
      </c>
      <c r="R3433">
        <v>-28879.133999999998</v>
      </c>
      <c r="S3433">
        <v>2018</v>
      </c>
      <c r="T3433">
        <v>10</v>
      </c>
      <c r="U3433">
        <v>42</v>
      </c>
    </row>
    <row r="3434" spans="1:21" x14ac:dyDescent="0.3">
      <c r="A3434" s="5" t="s">
        <v>168</v>
      </c>
      <c r="B3434" s="5" t="s">
        <v>206</v>
      </c>
      <c r="C3434" s="5" t="s">
        <v>108</v>
      </c>
      <c r="D3434" s="5" t="s">
        <v>338</v>
      </c>
      <c r="E3434" s="5" t="s">
        <v>172</v>
      </c>
      <c r="F3434" s="6">
        <v>43391</v>
      </c>
      <c r="G3434" s="5" t="s">
        <v>148</v>
      </c>
      <c r="H3434" s="5" t="s">
        <v>264</v>
      </c>
      <c r="I3434">
        <v>43209</v>
      </c>
      <c r="J3434">
        <v>182</v>
      </c>
      <c r="K3434">
        <v>2034</v>
      </c>
      <c r="L3434">
        <v>17</v>
      </c>
      <c r="M3434">
        <v>63054</v>
      </c>
      <c r="N3434">
        <v>43651.703999999998</v>
      </c>
      <c r="O3434">
        <v>2567.7469999999998</v>
      </c>
      <c r="P3434">
        <v>119.64705882352941</v>
      </c>
      <c r="Q3434">
        <v>31</v>
      </c>
      <c r="R3434">
        <v>19402.295999999998</v>
      </c>
      <c r="S3434">
        <v>2018</v>
      </c>
      <c r="T3434">
        <v>10</v>
      </c>
      <c r="U3434">
        <v>42</v>
      </c>
    </row>
    <row r="3435" spans="1:21" x14ac:dyDescent="0.3">
      <c r="A3435" s="5" t="s">
        <v>168</v>
      </c>
      <c r="B3435" s="5" t="s">
        <v>206</v>
      </c>
      <c r="C3435" s="5" t="s">
        <v>109</v>
      </c>
      <c r="D3435" s="5" t="s">
        <v>339</v>
      </c>
      <c r="E3435" s="5" t="s">
        <v>172</v>
      </c>
      <c r="F3435" s="6">
        <v>43391</v>
      </c>
      <c r="G3435" s="5" t="s">
        <v>148</v>
      </c>
      <c r="H3435" s="5" t="s">
        <v>201</v>
      </c>
      <c r="I3435">
        <v>43214</v>
      </c>
      <c r="J3435">
        <v>177</v>
      </c>
      <c r="K3435">
        <v>224</v>
      </c>
      <c r="L3435">
        <v>2</v>
      </c>
      <c r="M3435">
        <v>7056</v>
      </c>
      <c r="N3435">
        <v>5187.8</v>
      </c>
      <c r="O3435">
        <v>2593.9</v>
      </c>
      <c r="P3435">
        <v>112</v>
      </c>
      <c r="Q3435">
        <v>31.5</v>
      </c>
      <c r="R3435">
        <v>1868.2</v>
      </c>
      <c r="S3435">
        <v>2018</v>
      </c>
      <c r="T3435">
        <v>10</v>
      </c>
      <c r="U3435">
        <v>42</v>
      </c>
    </row>
    <row r="3436" spans="1:21" x14ac:dyDescent="0.3">
      <c r="A3436" s="5" t="s">
        <v>168</v>
      </c>
      <c r="B3436" s="5" t="s">
        <v>206</v>
      </c>
      <c r="C3436" s="5" t="s">
        <v>109</v>
      </c>
      <c r="D3436" s="5" t="s">
        <v>339</v>
      </c>
      <c r="E3436" s="5" t="s">
        <v>172</v>
      </c>
      <c r="F3436" s="6">
        <v>43391</v>
      </c>
      <c r="G3436" s="5" t="s">
        <v>148</v>
      </c>
      <c r="H3436" s="5" t="s">
        <v>184</v>
      </c>
      <c r="I3436">
        <v>43214</v>
      </c>
      <c r="J3436">
        <v>177</v>
      </c>
      <c r="K3436">
        <v>1800</v>
      </c>
      <c r="L3436">
        <v>15</v>
      </c>
      <c r="M3436">
        <v>55800</v>
      </c>
      <c r="N3436">
        <v>38908.499000000003</v>
      </c>
      <c r="O3436">
        <v>2593.9</v>
      </c>
      <c r="P3436">
        <v>120</v>
      </c>
      <c r="Q3436">
        <v>31</v>
      </c>
      <c r="R3436">
        <v>16891.501</v>
      </c>
      <c r="S3436">
        <v>2018</v>
      </c>
      <c r="T3436">
        <v>10</v>
      </c>
      <c r="U3436">
        <v>42</v>
      </c>
    </row>
    <row r="3437" spans="1:21" x14ac:dyDescent="0.3">
      <c r="A3437" s="5" t="s">
        <v>168</v>
      </c>
      <c r="B3437" s="5" t="s">
        <v>206</v>
      </c>
      <c r="C3437" s="5" t="s">
        <v>109</v>
      </c>
      <c r="D3437" s="5" t="s">
        <v>339</v>
      </c>
      <c r="E3437" s="5" t="s">
        <v>172</v>
      </c>
      <c r="F3437" s="6">
        <v>43391</v>
      </c>
      <c r="G3437" s="5" t="s">
        <v>148</v>
      </c>
      <c r="H3437" s="5" t="s">
        <v>203</v>
      </c>
      <c r="I3437">
        <v>43214</v>
      </c>
      <c r="J3437">
        <v>177</v>
      </c>
      <c r="K3437">
        <v>104</v>
      </c>
      <c r="L3437">
        <v>1</v>
      </c>
      <c r="M3437">
        <v>3276</v>
      </c>
      <c r="N3437">
        <v>2593.9</v>
      </c>
      <c r="O3437">
        <v>2593.9</v>
      </c>
      <c r="P3437">
        <v>104</v>
      </c>
      <c r="Q3437">
        <v>31.5</v>
      </c>
      <c r="R3437">
        <v>682.1</v>
      </c>
      <c r="S3437">
        <v>2018</v>
      </c>
      <c r="T3437">
        <v>10</v>
      </c>
      <c r="U3437">
        <v>42</v>
      </c>
    </row>
    <row r="3438" spans="1:21" x14ac:dyDescent="0.3">
      <c r="A3438" s="5" t="s">
        <v>168</v>
      </c>
      <c r="B3438" s="5" t="s">
        <v>206</v>
      </c>
      <c r="C3438" s="5" t="s">
        <v>109</v>
      </c>
      <c r="D3438" s="5" t="s">
        <v>339</v>
      </c>
      <c r="E3438" s="5" t="s">
        <v>172</v>
      </c>
      <c r="F3438" s="6">
        <v>43391</v>
      </c>
      <c r="G3438" s="5" t="s">
        <v>148</v>
      </c>
      <c r="H3438" s="5" t="s">
        <v>204</v>
      </c>
      <c r="I3438">
        <v>43214</v>
      </c>
      <c r="J3438">
        <v>177</v>
      </c>
      <c r="K3438">
        <v>470</v>
      </c>
      <c r="L3438">
        <v>4</v>
      </c>
      <c r="M3438">
        <v>14805</v>
      </c>
      <c r="N3438">
        <v>10375.6</v>
      </c>
      <c r="O3438">
        <v>2593.9</v>
      </c>
      <c r="P3438">
        <v>117.5</v>
      </c>
      <c r="Q3438">
        <v>31.5</v>
      </c>
      <c r="R3438">
        <v>4429.3999999999996</v>
      </c>
      <c r="S3438">
        <v>2018</v>
      </c>
      <c r="T3438">
        <v>10</v>
      </c>
      <c r="U3438">
        <v>42</v>
      </c>
    </row>
    <row r="3439" spans="1:21" x14ac:dyDescent="0.3">
      <c r="A3439" s="5" t="s">
        <v>168</v>
      </c>
      <c r="B3439" s="5" t="s">
        <v>206</v>
      </c>
      <c r="C3439" s="5" t="s">
        <v>109</v>
      </c>
      <c r="D3439" s="5" t="s">
        <v>339</v>
      </c>
      <c r="E3439" s="5" t="s">
        <v>172</v>
      </c>
      <c r="F3439" s="6">
        <v>43391</v>
      </c>
      <c r="G3439" s="5" t="s">
        <v>148</v>
      </c>
      <c r="H3439" s="5" t="s">
        <v>237</v>
      </c>
      <c r="I3439">
        <v>43214</v>
      </c>
      <c r="J3439">
        <v>177</v>
      </c>
      <c r="K3439">
        <v>118</v>
      </c>
      <c r="L3439">
        <v>1</v>
      </c>
      <c r="M3439">
        <v>3717</v>
      </c>
      <c r="N3439">
        <v>2593.9</v>
      </c>
      <c r="O3439">
        <v>2593.9</v>
      </c>
      <c r="P3439">
        <v>118</v>
      </c>
      <c r="Q3439">
        <v>31.5</v>
      </c>
      <c r="R3439">
        <v>1123.0999999999999</v>
      </c>
      <c r="S3439">
        <v>2018</v>
      </c>
      <c r="T3439">
        <v>10</v>
      </c>
      <c r="U3439">
        <v>42</v>
      </c>
    </row>
    <row r="3440" spans="1:21" x14ac:dyDescent="0.3">
      <c r="A3440" s="5" t="s">
        <v>168</v>
      </c>
      <c r="B3440" s="5" t="s">
        <v>206</v>
      </c>
      <c r="C3440" s="5" t="s">
        <v>109</v>
      </c>
      <c r="D3440" s="5" t="s">
        <v>339</v>
      </c>
      <c r="E3440" s="5" t="s">
        <v>172</v>
      </c>
      <c r="F3440" s="6">
        <v>43391</v>
      </c>
      <c r="G3440" s="5" t="s">
        <v>148</v>
      </c>
      <c r="H3440" s="5" t="s">
        <v>230</v>
      </c>
      <c r="I3440">
        <v>43214</v>
      </c>
      <c r="J3440">
        <v>177</v>
      </c>
      <c r="K3440">
        <v>1702</v>
      </c>
      <c r="L3440">
        <v>15</v>
      </c>
      <c r="M3440">
        <v>52762</v>
      </c>
      <c r="N3440">
        <v>38908.499000000003</v>
      </c>
      <c r="O3440">
        <v>2593.9</v>
      </c>
      <c r="P3440">
        <v>113.46666666666667</v>
      </c>
      <c r="Q3440">
        <v>31</v>
      </c>
      <c r="R3440">
        <v>13853.501</v>
      </c>
      <c r="S3440">
        <v>2018</v>
      </c>
      <c r="T3440">
        <v>10</v>
      </c>
      <c r="U3440">
        <v>42</v>
      </c>
    </row>
    <row r="3441" spans="1:21" x14ac:dyDescent="0.3">
      <c r="A3441" s="5" t="s">
        <v>168</v>
      </c>
      <c r="B3441" s="5" t="s">
        <v>206</v>
      </c>
      <c r="C3441" s="5" t="s">
        <v>109</v>
      </c>
      <c r="D3441" s="5" t="s">
        <v>339</v>
      </c>
      <c r="E3441" s="5" t="s">
        <v>172</v>
      </c>
      <c r="F3441" s="6">
        <v>43391</v>
      </c>
      <c r="G3441" s="5" t="s">
        <v>148</v>
      </c>
      <c r="H3441" s="5" t="s">
        <v>180</v>
      </c>
      <c r="I3441">
        <v>43214</v>
      </c>
      <c r="J3441">
        <v>177</v>
      </c>
      <c r="K3441">
        <v>90</v>
      </c>
      <c r="L3441">
        <v>1</v>
      </c>
      <c r="M3441">
        <v>2835</v>
      </c>
      <c r="N3441">
        <v>2593.9</v>
      </c>
      <c r="O3441">
        <v>2593.9</v>
      </c>
      <c r="P3441">
        <v>90</v>
      </c>
      <c r="Q3441">
        <v>31.5</v>
      </c>
      <c r="R3441">
        <v>241.1</v>
      </c>
      <c r="S3441">
        <v>2018</v>
      </c>
      <c r="T3441">
        <v>10</v>
      </c>
      <c r="U3441">
        <v>42</v>
      </c>
    </row>
    <row r="3442" spans="1:21" x14ac:dyDescent="0.3">
      <c r="A3442" s="5" t="s">
        <v>168</v>
      </c>
      <c r="B3442" s="5" t="s">
        <v>206</v>
      </c>
      <c r="C3442" s="5" t="s">
        <v>109</v>
      </c>
      <c r="D3442" s="5" t="s">
        <v>339</v>
      </c>
      <c r="E3442" s="5" t="s">
        <v>172</v>
      </c>
      <c r="F3442" s="6">
        <v>43391</v>
      </c>
      <c r="G3442" s="5" t="s">
        <v>148</v>
      </c>
      <c r="H3442" s="5" t="s">
        <v>205</v>
      </c>
      <c r="I3442">
        <v>43214</v>
      </c>
      <c r="J3442">
        <v>177</v>
      </c>
      <c r="K3442">
        <v>335</v>
      </c>
      <c r="L3442">
        <v>3</v>
      </c>
      <c r="M3442">
        <v>10552.5</v>
      </c>
      <c r="N3442">
        <v>7781.7</v>
      </c>
      <c r="O3442">
        <v>2593.9</v>
      </c>
      <c r="P3442">
        <v>111.66666666666667</v>
      </c>
      <c r="Q3442">
        <v>31.5</v>
      </c>
      <c r="R3442">
        <v>2770.8</v>
      </c>
      <c r="S3442">
        <v>2018</v>
      </c>
      <c r="T3442">
        <v>10</v>
      </c>
      <c r="U3442">
        <v>42</v>
      </c>
    </row>
    <row r="3443" spans="1:21" x14ac:dyDescent="0.3">
      <c r="A3443" s="5" t="s">
        <v>168</v>
      </c>
      <c r="B3443" s="5" t="s">
        <v>206</v>
      </c>
      <c r="C3443" s="5" t="s">
        <v>109</v>
      </c>
      <c r="D3443" s="5" t="s">
        <v>339</v>
      </c>
      <c r="E3443" s="5" t="s">
        <v>172</v>
      </c>
      <c r="F3443" s="6">
        <v>43391</v>
      </c>
      <c r="G3443" s="5" t="s">
        <v>148</v>
      </c>
      <c r="H3443" s="5" t="s">
        <v>216</v>
      </c>
      <c r="I3443">
        <v>43214</v>
      </c>
      <c r="J3443">
        <v>177</v>
      </c>
      <c r="K3443">
        <v>234</v>
      </c>
      <c r="L3443">
        <v>2</v>
      </c>
      <c r="M3443">
        <v>7371</v>
      </c>
      <c r="N3443">
        <v>5187.8</v>
      </c>
      <c r="O3443">
        <v>2593.9</v>
      </c>
      <c r="P3443">
        <v>117</v>
      </c>
      <c r="Q3443">
        <v>31.5</v>
      </c>
      <c r="R3443">
        <v>2183.1999999999998</v>
      </c>
      <c r="S3443">
        <v>2018</v>
      </c>
      <c r="T3443">
        <v>10</v>
      </c>
      <c r="U3443">
        <v>42</v>
      </c>
    </row>
    <row r="3444" spans="1:21" x14ac:dyDescent="0.3">
      <c r="A3444" s="5" t="s">
        <v>168</v>
      </c>
      <c r="B3444" s="5" t="s">
        <v>206</v>
      </c>
      <c r="C3444" s="5" t="s">
        <v>109</v>
      </c>
      <c r="D3444" s="5" t="s">
        <v>339</v>
      </c>
      <c r="E3444" s="5" t="s">
        <v>172</v>
      </c>
      <c r="F3444" s="6">
        <v>43391</v>
      </c>
      <c r="G3444" s="5" t="s">
        <v>148</v>
      </c>
      <c r="H3444" s="5" t="s">
        <v>181</v>
      </c>
      <c r="I3444">
        <v>43214</v>
      </c>
      <c r="J3444">
        <v>177</v>
      </c>
      <c r="K3444">
        <v>130</v>
      </c>
      <c r="L3444">
        <v>1</v>
      </c>
      <c r="M3444">
        <v>4095</v>
      </c>
      <c r="N3444">
        <v>2593.9</v>
      </c>
      <c r="O3444">
        <v>2593.9</v>
      </c>
      <c r="P3444">
        <v>130</v>
      </c>
      <c r="Q3444">
        <v>31.5</v>
      </c>
      <c r="R3444">
        <v>1501.1</v>
      </c>
      <c r="S3444">
        <v>2018</v>
      </c>
      <c r="T3444">
        <v>10</v>
      </c>
      <c r="U3444">
        <v>42</v>
      </c>
    </row>
    <row r="3445" spans="1:21" x14ac:dyDescent="0.3">
      <c r="A3445" s="5" t="s">
        <v>168</v>
      </c>
      <c r="B3445" s="5" t="s">
        <v>206</v>
      </c>
      <c r="C3445" s="5" t="s">
        <v>109</v>
      </c>
      <c r="D3445" s="5" t="s">
        <v>339</v>
      </c>
      <c r="E3445" s="5" t="s">
        <v>172</v>
      </c>
      <c r="F3445" s="6">
        <v>43391</v>
      </c>
      <c r="G3445" s="5" t="s">
        <v>148</v>
      </c>
      <c r="H3445" s="5" t="s">
        <v>183</v>
      </c>
      <c r="I3445">
        <v>43214</v>
      </c>
      <c r="J3445">
        <v>177</v>
      </c>
      <c r="K3445">
        <v>234</v>
      </c>
      <c r="L3445">
        <v>2</v>
      </c>
      <c r="M3445">
        <v>7371</v>
      </c>
      <c r="N3445">
        <v>5187.8</v>
      </c>
      <c r="O3445">
        <v>2593.9</v>
      </c>
      <c r="P3445">
        <v>117</v>
      </c>
      <c r="Q3445">
        <v>31.5</v>
      </c>
      <c r="R3445">
        <v>2183.1999999999998</v>
      </c>
      <c r="S3445">
        <v>2018</v>
      </c>
      <c r="T3445">
        <v>10</v>
      </c>
      <c r="U3445">
        <v>42</v>
      </c>
    </row>
    <row r="3446" spans="1:21" x14ac:dyDescent="0.3">
      <c r="A3446" s="5" t="s">
        <v>168</v>
      </c>
      <c r="B3446" s="5" t="s">
        <v>206</v>
      </c>
      <c r="C3446" s="5" t="s">
        <v>109</v>
      </c>
      <c r="D3446" s="5" t="s">
        <v>339</v>
      </c>
      <c r="E3446" s="5" t="s">
        <v>172</v>
      </c>
      <c r="F3446" s="6">
        <v>43391</v>
      </c>
      <c r="G3446" s="5" t="s">
        <v>148</v>
      </c>
      <c r="H3446" s="5" t="s">
        <v>182</v>
      </c>
      <c r="I3446">
        <v>43214</v>
      </c>
      <c r="J3446">
        <v>177</v>
      </c>
      <c r="K3446">
        <v>120</v>
      </c>
      <c r="L3446">
        <v>1</v>
      </c>
      <c r="M3446">
        <v>3780</v>
      </c>
      <c r="N3446">
        <v>2593.9</v>
      </c>
      <c r="O3446">
        <v>2593.9</v>
      </c>
      <c r="P3446">
        <v>120</v>
      </c>
      <c r="Q3446">
        <v>31.5</v>
      </c>
      <c r="R3446">
        <v>1186.0999999999999</v>
      </c>
      <c r="S3446">
        <v>2018</v>
      </c>
      <c r="T3446">
        <v>10</v>
      </c>
      <c r="U3446">
        <v>42</v>
      </c>
    </row>
    <row r="3447" spans="1:21" x14ac:dyDescent="0.3">
      <c r="A3447" s="5" t="s">
        <v>168</v>
      </c>
      <c r="B3447" s="5" t="s">
        <v>206</v>
      </c>
      <c r="C3447" s="5" t="s">
        <v>109</v>
      </c>
      <c r="D3447" s="5" t="s">
        <v>339</v>
      </c>
      <c r="E3447" s="5" t="s">
        <v>172</v>
      </c>
      <c r="F3447" s="6">
        <v>43391</v>
      </c>
      <c r="G3447" s="5" t="s">
        <v>148</v>
      </c>
      <c r="H3447" s="5" t="s">
        <v>246</v>
      </c>
      <c r="I3447">
        <v>43214</v>
      </c>
      <c r="J3447">
        <v>177</v>
      </c>
      <c r="K3447">
        <v>134</v>
      </c>
      <c r="L3447">
        <v>1</v>
      </c>
      <c r="M3447">
        <v>4221</v>
      </c>
      <c r="N3447">
        <v>2593.9</v>
      </c>
      <c r="O3447">
        <v>2593.9</v>
      </c>
      <c r="P3447">
        <v>134</v>
      </c>
      <c r="Q3447">
        <v>31.5</v>
      </c>
      <c r="R3447">
        <v>1627.1</v>
      </c>
      <c r="S3447">
        <v>2018</v>
      </c>
      <c r="T3447">
        <v>10</v>
      </c>
      <c r="U3447">
        <v>42</v>
      </c>
    </row>
    <row r="3448" spans="1:21" x14ac:dyDescent="0.3">
      <c r="A3448" s="5" t="s">
        <v>168</v>
      </c>
      <c r="B3448" s="5" t="s">
        <v>206</v>
      </c>
      <c r="C3448" s="5" t="s">
        <v>109</v>
      </c>
      <c r="D3448" s="5" t="s">
        <v>339</v>
      </c>
      <c r="E3448" s="5" t="s">
        <v>172</v>
      </c>
      <c r="F3448" s="6">
        <v>43391</v>
      </c>
      <c r="G3448" s="5" t="s">
        <v>148</v>
      </c>
      <c r="H3448" s="5" t="s">
        <v>238</v>
      </c>
      <c r="I3448">
        <v>43214</v>
      </c>
      <c r="J3448">
        <v>177</v>
      </c>
      <c r="K3448">
        <v>327</v>
      </c>
      <c r="L3448">
        <v>3</v>
      </c>
      <c r="M3448">
        <v>10137</v>
      </c>
      <c r="N3448">
        <v>7781.7</v>
      </c>
      <c r="O3448">
        <v>2593.9</v>
      </c>
      <c r="P3448">
        <v>109</v>
      </c>
      <c r="Q3448">
        <v>31</v>
      </c>
      <c r="R3448">
        <v>2355.3000000000002</v>
      </c>
      <c r="S3448">
        <v>2018</v>
      </c>
      <c r="T3448">
        <v>10</v>
      </c>
      <c r="U3448">
        <v>42</v>
      </c>
    </row>
    <row r="3449" spans="1:21" x14ac:dyDescent="0.3">
      <c r="A3449" s="5" t="s">
        <v>168</v>
      </c>
      <c r="B3449" s="5" t="s">
        <v>206</v>
      </c>
      <c r="C3449" s="5" t="s">
        <v>109</v>
      </c>
      <c r="D3449" s="5" t="s">
        <v>339</v>
      </c>
      <c r="E3449" s="5" t="s">
        <v>227</v>
      </c>
      <c r="F3449" s="6">
        <v>43391</v>
      </c>
      <c r="G3449" s="5" t="s">
        <v>148</v>
      </c>
      <c r="H3449" s="5" t="s">
        <v>238</v>
      </c>
      <c r="I3449">
        <v>43214</v>
      </c>
      <c r="J3449">
        <v>177</v>
      </c>
      <c r="K3449">
        <v>-327</v>
      </c>
      <c r="L3449">
        <v>-3</v>
      </c>
      <c r="M3449">
        <v>-10137</v>
      </c>
      <c r="N3449">
        <v>-7781.7</v>
      </c>
      <c r="O3449">
        <v>-2593.9</v>
      </c>
      <c r="P3449">
        <v>109</v>
      </c>
      <c r="Q3449">
        <v>31</v>
      </c>
      <c r="R3449">
        <v>-2355.3000000000002</v>
      </c>
      <c r="S3449">
        <v>2018</v>
      </c>
      <c r="T3449">
        <v>10</v>
      </c>
      <c r="U3449">
        <v>42</v>
      </c>
    </row>
    <row r="3450" spans="1:21" x14ac:dyDescent="0.3">
      <c r="A3450" s="5" t="s">
        <v>168</v>
      </c>
      <c r="B3450" s="5" t="s">
        <v>206</v>
      </c>
      <c r="C3450" s="5" t="s">
        <v>109</v>
      </c>
      <c r="D3450" s="5" t="s">
        <v>339</v>
      </c>
      <c r="E3450" s="5" t="s">
        <v>172</v>
      </c>
      <c r="F3450" s="6">
        <v>43391</v>
      </c>
      <c r="G3450" s="5" t="s">
        <v>148</v>
      </c>
      <c r="H3450" s="5" t="s">
        <v>238</v>
      </c>
      <c r="I3450">
        <v>43214</v>
      </c>
      <c r="J3450">
        <v>177</v>
      </c>
      <c r="K3450">
        <v>327</v>
      </c>
      <c r="L3450">
        <v>3</v>
      </c>
      <c r="M3450">
        <v>10300.5</v>
      </c>
      <c r="N3450">
        <v>7781.7</v>
      </c>
      <c r="O3450">
        <v>2593.9</v>
      </c>
      <c r="P3450">
        <v>109</v>
      </c>
      <c r="Q3450">
        <v>31.5</v>
      </c>
      <c r="R3450">
        <v>2518.8000000000002</v>
      </c>
      <c r="S3450">
        <v>2018</v>
      </c>
      <c r="T3450">
        <v>10</v>
      </c>
      <c r="U3450">
        <v>42</v>
      </c>
    </row>
    <row r="3451" spans="1:21" x14ac:dyDescent="0.3">
      <c r="A3451" s="5" t="s">
        <v>168</v>
      </c>
      <c r="B3451" s="5" t="s">
        <v>206</v>
      </c>
      <c r="C3451" s="5" t="s">
        <v>109</v>
      </c>
      <c r="D3451" s="5" t="s">
        <v>339</v>
      </c>
      <c r="E3451" s="5" t="s">
        <v>172</v>
      </c>
      <c r="F3451" s="6">
        <v>43391</v>
      </c>
      <c r="G3451" s="5" t="s">
        <v>148</v>
      </c>
      <c r="H3451" s="5" t="s">
        <v>238</v>
      </c>
      <c r="I3451">
        <v>43214</v>
      </c>
      <c r="J3451">
        <v>177</v>
      </c>
      <c r="K3451">
        <v>490</v>
      </c>
      <c r="L3451">
        <v>4</v>
      </c>
      <c r="M3451">
        <v>15435</v>
      </c>
      <c r="N3451">
        <v>10375.6</v>
      </c>
      <c r="O3451">
        <v>2593.9</v>
      </c>
      <c r="P3451">
        <v>122.5</v>
      </c>
      <c r="Q3451">
        <v>31.5</v>
      </c>
      <c r="R3451">
        <v>5059.3999999999996</v>
      </c>
      <c r="S3451">
        <v>2018</v>
      </c>
      <c r="T3451">
        <v>10</v>
      </c>
      <c r="U3451">
        <v>42</v>
      </c>
    </row>
    <row r="3452" spans="1:21" x14ac:dyDescent="0.3">
      <c r="A3452" s="5" t="s">
        <v>168</v>
      </c>
      <c r="B3452" s="5" t="s">
        <v>206</v>
      </c>
      <c r="C3452" s="5" t="s">
        <v>109</v>
      </c>
      <c r="D3452" s="5" t="s">
        <v>339</v>
      </c>
      <c r="E3452" s="5" t="s">
        <v>172</v>
      </c>
      <c r="F3452" s="6">
        <v>43391</v>
      </c>
      <c r="G3452" s="5" t="s">
        <v>148</v>
      </c>
      <c r="H3452" s="5" t="s">
        <v>321</v>
      </c>
      <c r="I3452">
        <v>43214</v>
      </c>
      <c r="J3452">
        <v>177</v>
      </c>
      <c r="K3452">
        <v>264</v>
      </c>
      <c r="L3452">
        <v>2</v>
      </c>
      <c r="M3452">
        <v>8184</v>
      </c>
      <c r="N3452">
        <v>5187.8</v>
      </c>
      <c r="O3452">
        <v>2593.9</v>
      </c>
      <c r="P3452">
        <v>132</v>
      </c>
      <c r="Q3452">
        <v>31</v>
      </c>
      <c r="R3452">
        <v>2996.2</v>
      </c>
      <c r="S3452">
        <v>2018</v>
      </c>
      <c r="T3452">
        <v>10</v>
      </c>
      <c r="U3452">
        <v>42</v>
      </c>
    </row>
    <row r="3453" spans="1:21" x14ac:dyDescent="0.3">
      <c r="A3453" s="5" t="s">
        <v>168</v>
      </c>
      <c r="B3453" s="5" t="s">
        <v>206</v>
      </c>
      <c r="C3453" s="5" t="s">
        <v>109</v>
      </c>
      <c r="D3453" s="5" t="s">
        <v>339</v>
      </c>
      <c r="E3453" s="5" t="s">
        <v>172</v>
      </c>
      <c r="F3453" s="6">
        <v>43391</v>
      </c>
      <c r="G3453" s="5" t="s">
        <v>148</v>
      </c>
      <c r="H3453" s="5" t="s">
        <v>269</v>
      </c>
      <c r="I3453">
        <v>43214</v>
      </c>
      <c r="J3453">
        <v>177</v>
      </c>
      <c r="K3453">
        <v>570</v>
      </c>
      <c r="L3453">
        <v>5</v>
      </c>
      <c r="M3453">
        <v>17670</v>
      </c>
      <c r="N3453">
        <v>12969.5</v>
      </c>
      <c r="O3453">
        <v>2593.9</v>
      </c>
      <c r="P3453">
        <v>114</v>
      </c>
      <c r="Q3453">
        <v>31</v>
      </c>
      <c r="R3453">
        <v>4700.5</v>
      </c>
      <c r="S3453">
        <v>2018</v>
      </c>
      <c r="T3453">
        <v>10</v>
      </c>
      <c r="U3453">
        <v>42</v>
      </c>
    </row>
    <row r="3454" spans="1:21" x14ac:dyDescent="0.3">
      <c r="A3454" s="5" t="s">
        <v>168</v>
      </c>
      <c r="B3454" s="5" t="s">
        <v>206</v>
      </c>
      <c r="C3454" s="5" t="s">
        <v>109</v>
      </c>
      <c r="D3454" s="5" t="s">
        <v>339</v>
      </c>
      <c r="E3454" s="5" t="s">
        <v>172</v>
      </c>
      <c r="F3454" s="6">
        <v>43391</v>
      </c>
      <c r="G3454" s="5" t="s">
        <v>148</v>
      </c>
      <c r="H3454" s="5" t="s">
        <v>185</v>
      </c>
      <c r="I3454">
        <v>43214</v>
      </c>
      <c r="J3454">
        <v>177</v>
      </c>
      <c r="K3454">
        <v>425</v>
      </c>
      <c r="L3454">
        <v>4</v>
      </c>
      <c r="M3454">
        <v>13387.5</v>
      </c>
      <c r="N3454">
        <v>10375.6</v>
      </c>
      <c r="O3454">
        <v>2593.9</v>
      </c>
      <c r="P3454">
        <v>106.25</v>
      </c>
      <c r="Q3454">
        <v>31.5</v>
      </c>
      <c r="R3454">
        <v>3011.9</v>
      </c>
      <c r="S3454">
        <v>2018</v>
      </c>
      <c r="T3454">
        <v>10</v>
      </c>
      <c r="U3454">
        <v>42</v>
      </c>
    </row>
    <row r="3455" spans="1:21" x14ac:dyDescent="0.3">
      <c r="A3455" s="5" t="s">
        <v>168</v>
      </c>
      <c r="B3455" s="5" t="s">
        <v>206</v>
      </c>
      <c r="C3455" s="5" t="s">
        <v>109</v>
      </c>
      <c r="D3455" s="5" t="s">
        <v>339</v>
      </c>
      <c r="E3455" s="5" t="s">
        <v>172</v>
      </c>
      <c r="F3455" s="6">
        <v>43391</v>
      </c>
      <c r="G3455" s="5" t="s">
        <v>148</v>
      </c>
      <c r="H3455" s="5" t="s">
        <v>284</v>
      </c>
      <c r="I3455">
        <v>43214</v>
      </c>
      <c r="J3455">
        <v>177</v>
      </c>
      <c r="K3455">
        <v>115</v>
      </c>
      <c r="L3455">
        <v>1</v>
      </c>
      <c r="M3455">
        <v>3622.5</v>
      </c>
      <c r="N3455">
        <v>2593.9</v>
      </c>
      <c r="O3455">
        <v>2593.9</v>
      </c>
      <c r="P3455">
        <v>115</v>
      </c>
      <c r="Q3455">
        <v>31.5</v>
      </c>
      <c r="R3455">
        <v>1028.5999999999999</v>
      </c>
      <c r="S3455">
        <v>2018</v>
      </c>
      <c r="T3455">
        <v>10</v>
      </c>
      <c r="U3455">
        <v>42</v>
      </c>
    </row>
    <row r="3456" spans="1:21" x14ac:dyDescent="0.3">
      <c r="A3456" s="5" t="s">
        <v>168</v>
      </c>
      <c r="B3456" s="5" t="s">
        <v>206</v>
      </c>
      <c r="C3456" s="5" t="s">
        <v>109</v>
      </c>
      <c r="D3456" s="5" t="s">
        <v>339</v>
      </c>
      <c r="E3456" s="5" t="s">
        <v>172</v>
      </c>
      <c r="F3456" s="6">
        <v>43391</v>
      </c>
      <c r="G3456" s="5" t="s">
        <v>148</v>
      </c>
      <c r="H3456" s="5" t="s">
        <v>225</v>
      </c>
      <c r="I3456">
        <v>43214</v>
      </c>
      <c r="J3456">
        <v>177</v>
      </c>
      <c r="K3456">
        <v>334</v>
      </c>
      <c r="L3456">
        <v>3</v>
      </c>
      <c r="M3456">
        <v>10354</v>
      </c>
      <c r="N3456">
        <v>7781.7</v>
      </c>
      <c r="O3456">
        <v>2593.9</v>
      </c>
      <c r="P3456">
        <v>111.33333333333333</v>
      </c>
      <c r="Q3456">
        <v>31</v>
      </c>
      <c r="R3456">
        <v>2572.3000000000002</v>
      </c>
      <c r="S3456">
        <v>2018</v>
      </c>
      <c r="T3456">
        <v>10</v>
      </c>
      <c r="U3456">
        <v>42</v>
      </c>
    </row>
    <row r="3457" spans="1:21" x14ac:dyDescent="0.3">
      <c r="A3457" s="5" t="s">
        <v>168</v>
      </c>
      <c r="B3457" s="5" t="s">
        <v>206</v>
      </c>
      <c r="C3457" s="5" t="s">
        <v>109</v>
      </c>
      <c r="D3457" s="5" t="s">
        <v>339</v>
      </c>
      <c r="E3457" s="5" t="s">
        <v>227</v>
      </c>
      <c r="F3457" s="6">
        <v>43391</v>
      </c>
      <c r="G3457" s="5" t="s">
        <v>148</v>
      </c>
      <c r="H3457" s="5" t="s">
        <v>238</v>
      </c>
      <c r="I3457">
        <v>43214</v>
      </c>
      <c r="J3457">
        <v>177</v>
      </c>
      <c r="K3457">
        <v>-490</v>
      </c>
      <c r="L3457">
        <v>-4</v>
      </c>
      <c r="M3457">
        <v>-15435</v>
      </c>
      <c r="N3457">
        <v>-10375.6</v>
      </c>
      <c r="O3457">
        <v>-2593.9</v>
      </c>
      <c r="P3457">
        <v>122.5</v>
      </c>
      <c r="Q3457">
        <v>31.5</v>
      </c>
      <c r="R3457">
        <v>-5059.3999999999996</v>
      </c>
      <c r="S3457">
        <v>2018</v>
      </c>
      <c r="T3457">
        <v>10</v>
      </c>
      <c r="U3457">
        <v>42</v>
      </c>
    </row>
    <row r="3458" spans="1:21" x14ac:dyDescent="0.3">
      <c r="A3458" s="5" t="s">
        <v>168</v>
      </c>
      <c r="B3458" s="5" t="s">
        <v>169</v>
      </c>
      <c r="C3458" s="5" t="s">
        <v>170</v>
      </c>
      <c r="D3458" s="5" t="s">
        <v>336</v>
      </c>
      <c r="E3458" s="5" t="s">
        <v>172</v>
      </c>
      <c r="F3458" s="6">
        <v>43392</v>
      </c>
      <c r="G3458" s="5" t="s">
        <v>148</v>
      </c>
      <c r="H3458" s="5" t="s">
        <v>240</v>
      </c>
      <c r="I3458">
        <v>43208</v>
      </c>
      <c r="J3458">
        <v>184</v>
      </c>
      <c r="K3458">
        <v>668</v>
      </c>
      <c r="L3458">
        <v>5</v>
      </c>
      <c r="M3458">
        <v>21710</v>
      </c>
      <c r="N3458">
        <v>2474.3380000000002</v>
      </c>
      <c r="O3458">
        <v>494.86799999999999</v>
      </c>
      <c r="P3458">
        <v>133.6</v>
      </c>
      <c r="Q3458">
        <v>32.5</v>
      </c>
      <c r="R3458">
        <v>19235.662</v>
      </c>
      <c r="S3458">
        <v>2018</v>
      </c>
      <c r="T3458">
        <v>10</v>
      </c>
      <c r="U3458">
        <v>42</v>
      </c>
    </row>
    <row r="3459" spans="1:21" x14ac:dyDescent="0.3">
      <c r="A3459" s="5" t="s">
        <v>168</v>
      </c>
      <c r="B3459" s="5" t="s">
        <v>169</v>
      </c>
      <c r="C3459" s="5" t="s">
        <v>170</v>
      </c>
      <c r="D3459" s="5" t="s">
        <v>299</v>
      </c>
      <c r="E3459" s="5" t="s">
        <v>172</v>
      </c>
      <c r="F3459" s="6">
        <v>43392</v>
      </c>
      <c r="G3459" s="5" t="s">
        <v>148</v>
      </c>
      <c r="H3459" s="5" t="s">
        <v>173</v>
      </c>
      <c r="I3459">
        <v>43194</v>
      </c>
      <c r="J3459">
        <v>198</v>
      </c>
      <c r="K3459">
        <v>202.8</v>
      </c>
      <c r="L3459">
        <v>3</v>
      </c>
      <c r="M3459">
        <v>7098</v>
      </c>
      <c r="N3459">
        <v>8324.3860000000004</v>
      </c>
      <c r="O3459">
        <v>2774.7950000000001</v>
      </c>
      <c r="P3459">
        <v>67.600000000000009</v>
      </c>
      <c r="Q3459">
        <v>35</v>
      </c>
      <c r="R3459">
        <v>-1226.386</v>
      </c>
      <c r="S3459">
        <v>2018</v>
      </c>
      <c r="T3459">
        <v>10</v>
      </c>
      <c r="U3459">
        <v>42</v>
      </c>
    </row>
    <row r="3460" spans="1:21" x14ac:dyDescent="0.3">
      <c r="A3460" s="5" t="s">
        <v>168</v>
      </c>
      <c r="B3460" s="5" t="s">
        <v>175</v>
      </c>
      <c r="C3460" s="5" t="s">
        <v>87</v>
      </c>
      <c r="D3460" s="5" t="s">
        <v>331</v>
      </c>
      <c r="E3460" s="5" t="s">
        <v>172</v>
      </c>
      <c r="F3460" s="6">
        <v>43392</v>
      </c>
      <c r="G3460" s="5" t="s">
        <v>148</v>
      </c>
      <c r="H3460" s="5" t="s">
        <v>305</v>
      </c>
      <c r="I3460">
        <v>43275</v>
      </c>
      <c r="J3460">
        <v>117</v>
      </c>
      <c r="K3460">
        <v>1197</v>
      </c>
      <c r="L3460">
        <v>10</v>
      </c>
      <c r="M3460">
        <v>38304</v>
      </c>
      <c r="N3460">
        <v>18235.543000000001</v>
      </c>
      <c r="O3460">
        <v>1823.5540000000001</v>
      </c>
      <c r="P3460">
        <v>119.7</v>
      </c>
      <c r="Q3460">
        <v>32</v>
      </c>
      <c r="R3460">
        <v>20068.456999999999</v>
      </c>
      <c r="S3460">
        <v>2018</v>
      </c>
      <c r="T3460">
        <v>10</v>
      </c>
      <c r="U3460">
        <v>42</v>
      </c>
    </row>
    <row r="3461" spans="1:21" x14ac:dyDescent="0.3">
      <c r="A3461" s="5" t="s">
        <v>168</v>
      </c>
      <c r="B3461" s="5" t="s">
        <v>175</v>
      </c>
      <c r="C3461" s="5" t="s">
        <v>87</v>
      </c>
      <c r="D3461" s="5" t="s">
        <v>331</v>
      </c>
      <c r="E3461" s="5" t="s">
        <v>172</v>
      </c>
      <c r="F3461" s="6">
        <v>43392</v>
      </c>
      <c r="G3461" s="5" t="s">
        <v>148</v>
      </c>
      <c r="H3461" s="5" t="s">
        <v>215</v>
      </c>
      <c r="I3461">
        <v>43275</v>
      </c>
      <c r="J3461">
        <v>117</v>
      </c>
      <c r="K3461">
        <v>214</v>
      </c>
      <c r="L3461">
        <v>2</v>
      </c>
      <c r="M3461">
        <v>6848</v>
      </c>
      <c r="N3461">
        <v>3647.1089999999999</v>
      </c>
      <c r="O3461">
        <v>1823.5540000000001</v>
      </c>
      <c r="P3461">
        <v>107</v>
      </c>
      <c r="Q3461">
        <v>32</v>
      </c>
      <c r="R3461">
        <v>3200.8910000000001</v>
      </c>
      <c r="S3461">
        <v>2018</v>
      </c>
      <c r="T3461">
        <v>10</v>
      </c>
      <c r="U3461">
        <v>42</v>
      </c>
    </row>
    <row r="3462" spans="1:21" x14ac:dyDescent="0.3">
      <c r="A3462" s="5" t="s">
        <v>168</v>
      </c>
      <c r="B3462" s="5" t="s">
        <v>175</v>
      </c>
      <c r="C3462" s="5" t="s">
        <v>87</v>
      </c>
      <c r="D3462" s="5" t="s">
        <v>331</v>
      </c>
      <c r="E3462" s="5" t="s">
        <v>227</v>
      </c>
      <c r="F3462" s="6">
        <v>43392</v>
      </c>
      <c r="G3462" s="5" t="s">
        <v>148</v>
      </c>
      <c r="H3462" s="5" t="s">
        <v>215</v>
      </c>
      <c r="I3462">
        <v>43275</v>
      </c>
      <c r="J3462">
        <v>117</v>
      </c>
      <c r="K3462">
        <v>-214</v>
      </c>
      <c r="L3462">
        <v>-2</v>
      </c>
      <c r="M3462">
        <v>-6848</v>
      </c>
      <c r="N3462">
        <v>-3647.1089999999999</v>
      </c>
      <c r="O3462">
        <v>-1823.5540000000001</v>
      </c>
      <c r="P3462">
        <v>107</v>
      </c>
      <c r="Q3462">
        <v>32</v>
      </c>
      <c r="R3462">
        <v>-3200.8910000000001</v>
      </c>
      <c r="S3462">
        <v>2018</v>
      </c>
      <c r="T3462">
        <v>10</v>
      </c>
      <c r="U3462">
        <v>42</v>
      </c>
    </row>
    <row r="3463" spans="1:21" x14ac:dyDescent="0.3">
      <c r="A3463" s="5" t="s">
        <v>168</v>
      </c>
      <c r="B3463" s="5" t="s">
        <v>175</v>
      </c>
      <c r="C3463" s="5" t="s">
        <v>87</v>
      </c>
      <c r="D3463" s="5" t="s">
        <v>331</v>
      </c>
      <c r="E3463" s="5" t="s">
        <v>227</v>
      </c>
      <c r="F3463" s="6">
        <v>43392</v>
      </c>
      <c r="G3463" s="5" t="s">
        <v>148</v>
      </c>
      <c r="H3463" s="5" t="s">
        <v>305</v>
      </c>
      <c r="I3463">
        <v>43275</v>
      </c>
      <c r="J3463">
        <v>117</v>
      </c>
      <c r="K3463">
        <v>-1197</v>
      </c>
      <c r="L3463">
        <v>-10</v>
      </c>
      <c r="M3463">
        <v>-38304</v>
      </c>
      <c r="N3463">
        <v>-18235.543000000001</v>
      </c>
      <c r="O3463">
        <v>-1823.5540000000001</v>
      </c>
      <c r="P3463">
        <v>119.7</v>
      </c>
      <c r="Q3463">
        <v>32</v>
      </c>
      <c r="R3463">
        <v>-20068.456999999999</v>
      </c>
      <c r="S3463">
        <v>2018</v>
      </c>
      <c r="T3463">
        <v>10</v>
      </c>
      <c r="U3463">
        <v>42</v>
      </c>
    </row>
    <row r="3464" spans="1:21" x14ac:dyDescent="0.3">
      <c r="A3464" s="5" t="s">
        <v>168</v>
      </c>
      <c r="B3464" s="5" t="s">
        <v>175</v>
      </c>
      <c r="C3464" s="5" t="s">
        <v>88</v>
      </c>
      <c r="D3464" s="5" t="s">
        <v>330</v>
      </c>
      <c r="E3464" s="5" t="s">
        <v>172</v>
      </c>
      <c r="F3464" s="6">
        <v>43392</v>
      </c>
      <c r="G3464" s="5" t="s">
        <v>148</v>
      </c>
      <c r="H3464" s="5" t="s">
        <v>305</v>
      </c>
      <c r="I3464">
        <v>43215</v>
      </c>
      <c r="J3464">
        <v>177</v>
      </c>
      <c r="K3464">
        <v>1197</v>
      </c>
      <c r="L3464">
        <v>10</v>
      </c>
      <c r="M3464">
        <v>38304</v>
      </c>
      <c r="N3464">
        <v>29420.998</v>
      </c>
      <c r="O3464">
        <v>2942.1</v>
      </c>
      <c r="P3464">
        <v>119.7</v>
      </c>
      <c r="Q3464">
        <v>32</v>
      </c>
      <c r="R3464">
        <v>8883.0020000000004</v>
      </c>
      <c r="S3464">
        <v>2018</v>
      </c>
      <c r="T3464">
        <v>10</v>
      </c>
      <c r="U3464">
        <v>42</v>
      </c>
    </row>
    <row r="3465" spans="1:21" x14ac:dyDescent="0.3">
      <c r="A3465" s="5" t="s">
        <v>168</v>
      </c>
      <c r="B3465" s="5" t="s">
        <v>175</v>
      </c>
      <c r="C3465" s="5" t="s">
        <v>88</v>
      </c>
      <c r="D3465" s="5" t="s">
        <v>330</v>
      </c>
      <c r="E3465" s="5" t="s">
        <v>172</v>
      </c>
      <c r="F3465" s="6">
        <v>43392</v>
      </c>
      <c r="G3465" s="5" t="s">
        <v>148</v>
      </c>
      <c r="H3465" s="5" t="s">
        <v>215</v>
      </c>
      <c r="I3465">
        <v>43215</v>
      </c>
      <c r="J3465">
        <v>177</v>
      </c>
      <c r="K3465">
        <v>214</v>
      </c>
      <c r="L3465">
        <v>2</v>
      </c>
      <c r="M3465">
        <v>6848</v>
      </c>
      <c r="N3465">
        <v>5884.2</v>
      </c>
      <c r="O3465">
        <v>2942.1</v>
      </c>
      <c r="P3465">
        <v>107</v>
      </c>
      <c r="Q3465">
        <v>32</v>
      </c>
      <c r="R3465">
        <v>963.8</v>
      </c>
      <c r="S3465">
        <v>2018</v>
      </c>
      <c r="T3465">
        <v>10</v>
      </c>
      <c r="U3465">
        <v>42</v>
      </c>
    </row>
    <row r="3466" spans="1:21" x14ac:dyDescent="0.3">
      <c r="A3466" s="5" t="s">
        <v>168</v>
      </c>
      <c r="B3466" s="5" t="s">
        <v>175</v>
      </c>
      <c r="C3466" s="5" t="s">
        <v>88</v>
      </c>
      <c r="D3466" s="5" t="s">
        <v>330</v>
      </c>
      <c r="E3466" s="5" t="s">
        <v>172</v>
      </c>
      <c r="F3466" s="6">
        <v>43392</v>
      </c>
      <c r="G3466" s="5" t="s">
        <v>148</v>
      </c>
      <c r="H3466" s="5" t="s">
        <v>215</v>
      </c>
      <c r="I3466">
        <v>43215</v>
      </c>
      <c r="J3466">
        <v>177</v>
      </c>
      <c r="K3466">
        <v>252</v>
      </c>
      <c r="L3466">
        <v>2</v>
      </c>
      <c r="M3466">
        <v>7686</v>
      </c>
      <c r="N3466">
        <v>5884.2</v>
      </c>
      <c r="O3466">
        <v>2942.1</v>
      </c>
      <c r="P3466">
        <v>126</v>
      </c>
      <c r="Q3466">
        <v>30.5</v>
      </c>
      <c r="R3466">
        <v>1801.8</v>
      </c>
      <c r="S3466">
        <v>2018</v>
      </c>
      <c r="T3466">
        <v>10</v>
      </c>
      <c r="U3466">
        <v>42</v>
      </c>
    </row>
    <row r="3467" spans="1:21" x14ac:dyDescent="0.3">
      <c r="A3467" s="5" t="s">
        <v>168</v>
      </c>
      <c r="B3467" s="5" t="s">
        <v>175</v>
      </c>
      <c r="C3467" s="5" t="s">
        <v>88</v>
      </c>
      <c r="D3467" s="5" t="s">
        <v>330</v>
      </c>
      <c r="E3467" s="5" t="s">
        <v>172</v>
      </c>
      <c r="F3467" s="6">
        <v>43392</v>
      </c>
      <c r="G3467" s="5" t="s">
        <v>148</v>
      </c>
      <c r="H3467" s="5" t="s">
        <v>200</v>
      </c>
      <c r="I3467">
        <v>43215</v>
      </c>
      <c r="J3467">
        <v>177</v>
      </c>
      <c r="K3467">
        <v>971</v>
      </c>
      <c r="L3467">
        <v>8</v>
      </c>
      <c r="M3467">
        <v>29615.5</v>
      </c>
      <c r="N3467">
        <v>23536.798999999999</v>
      </c>
      <c r="O3467">
        <v>2942.1</v>
      </c>
      <c r="P3467">
        <v>121.375</v>
      </c>
      <c r="Q3467">
        <v>30.5</v>
      </c>
      <c r="R3467">
        <v>6078.701</v>
      </c>
      <c r="S3467">
        <v>2018</v>
      </c>
      <c r="T3467">
        <v>10</v>
      </c>
      <c r="U3467">
        <v>42</v>
      </c>
    </row>
    <row r="3468" spans="1:21" x14ac:dyDescent="0.3">
      <c r="A3468" s="5" t="s">
        <v>168</v>
      </c>
      <c r="B3468" s="5" t="s">
        <v>175</v>
      </c>
      <c r="C3468" s="5" t="s">
        <v>88</v>
      </c>
      <c r="D3468" s="5" t="s">
        <v>330</v>
      </c>
      <c r="E3468" s="5" t="s">
        <v>172</v>
      </c>
      <c r="F3468" s="6">
        <v>43392</v>
      </c>
      <c r="G3468" s="5" t="s">
        <v>148</v>
      </c>
      <c r="H3468" s="5" t="s">
        <v>199</v>
      </c>
      <c r="I3468">
        <v>43215</v>
      </c>
      <c r="J3468">
        <v>177</v>
      </c>
      <c r="K3468">
        <v>761</v>
      </c>
      <c r="L3468">
        <v>6</v>
      </c>
      <c r="M3468">
        <v>23210.5</v>
      </c>
      <c r="N3468">
        <v>17652.598999999998</v>
      </c>
      <c r="O3468">
        <v>2942.1</v>
      </c>
      <c r="P3468">
        <v>126.83333333333333</v>
      </c>
      <c r="Q3468">
        <v>30.5</v>
      </c>
      <c r="R3468">
        <v>5557.9009999999998</v>
      </c>
      <c r="S3468">
        <v>2018</v>
      </c>
      <c r="T3468">
        <v>10</v>
      </c>
      <c r="U3468">
        <v>42</v>
      </c>
    </row>
    <row r="3469" spans="1:21" x14ac:dyDescent="0.3">
      <c r="A3469" s="5" t="s">
        <v>168</v>
      </c>
      <c r="B3469" s="5" t="s">
        <v>175</v>
      </c>
      <c r="C3469" s="5" t="s">
        <v>88</v>
      </c>
      <c r="D3469" s="5" t="s">
        <v>330</v>
      </c>
      <c r="E3469" s="5" t="s">
        <v>172</v>
      </c>
      <c r="F3469" s="6">
        <v>43392</v>
      </c>
      <c r="G3469" s="5" t="s">
        <v>148</v>
      </c>
      <c r="H3469" s="5" t="s">
        <v>173</v>
      </c>
      <c r="I3469">
        <v>43215</v>
      </c>
      <c r="J3469">
        <v>177</v>
      </c>
      <c r="K3469">
        <v>2335.5</v>
      </c>
      <c r="L3469">
        <v>19</v>
      </c>
      <c r="M3469">
        <v>81742.5</v>
      </c>
      <c r="N3469">
        <v>55899.896999999997</v>
      </c>
      <c r="O3469">
        <v>2942.1</v>
      </c>
      <c r="P3469">
        <v>122.92105263157895</v>
      </c>
      <c r="Q3469">
        <v>35</v>
      </c>
      <c r="R3469">
        <v>25842.602999999999</v>
      </c>
      <c r="S3469">
        <v>2018</v>
      </c>
      <c r="T3469">
        <v>10</v>
      </c>
      <c r="U3469">
        <v>42</v>
      </c>
    </row>
    <row r="3470" spans="1:21" x14ac:dyDescent="0.3">
      <c r="A3470" s="5" t="s">
        <v>168</v>
      </c>
      <c r="B3470" s="5" t="s">
        <v>175</v>
      </c>
      <c r="C3470" s="5" t="s">
        <v>88</v>
      </c>
      <c r="D3470" s="5" t="s">
        <v>330</v>
      </c>
      <c r="E3470" s="5" t="s">
        <v>172</v>
      </c>
      <c r="F3470" s="6">
        <v>43392</v>
      </c>
      <c r="G3470" s="5" t="s">
        <v>148</v>
      </c>
      <c r="H3470" s="5" t="s">
        <v>229</v>
      </c>
      <c r="I3470">
        <v>43215</v>
      </c>
      <c r="J3470">
        <v>177</v>
      </c>
      <c r="K3470">
        <v>1125.5</v>
      </c>
      <c r="L3470">
        <v>10</v>
      </c>
      <c r="M3470">
        <v>34327.75</v>
      </c>
      <c r="N3470">
        <v>29420.998</v>
      </c>
      <c r="O3470">
        <v>2942.1</v>
      </c>
      <c r="P3470">
        <v>112.55</v>
      </c>
      <c r="Q3470">
        <v>30.5</v>
      </c>
      <c r="R3470">
        <v>4906.7520000000004</v>
      </c>
      <c r="S3470">
        <v>2018</v>
      </c>
      <c r="T3470">
        <v>10</v>
      </c>
      <c r="U3470">
        <v>42</v>
      </c>
    </row>
    <row r="3471" spans="1:21" x14ac:dyDescent="0.3">
      <c r="A3471" s="5" t="s">
        <v>168</v>
      </c>
      <c r="B3471" s="5" t="s">
        <v>175</v>
      </c>
      <c r="C3471" s="5" t="s">
        <v>88</v>
      </c>
      <c r="D3471" s="5" t="s">
        <v>330</v>
      </c>
      <c r="E3471" s="5" t="s">
        <v>172</v>
      </c>
      <c r="F3471" s="6">
        <v>43392</v>
      </c>
      <c r="G3471" s="5" t="s">
        <v>148</v>
      </c>
      <c r="H3471" s="5" t="s">
        <v>190</v>
      </c>
      <c r="I3471">
        <v>43215</v>
      </c>
      <c r="J3471">
        <v>177</v>
      </c>
      <c r="K3471">
        <v>96.5</v>
      </c>
      <c r="L3471">
        <v>1</v>
      </c>
      <c r="M3471">
        <v>3088</v>
      </c>
      <c r="N3471">
        <v>2942.1</v>
      </c>
      <c r="O3471">
        <v>2942.1</v>
      </c>
      <c r="P3471">
        <v>96.5</v>
      </c>
      <c r="Q3471">
        <v>32</v>
      </c>
      <c r="R3471">
        <v>145.9</v>
      </c>
      <c r="S3471">
        <v>2018</v>
      </c>
      <c r="T3471">
        <v>10</v>
      </c>
      <c r="U3471">
        <v>42</v>
      </c>
    </row>
    <row r="3472" spans="1:21" x14ac:dyDescent="0.3">
      <c r="A3472" s="5" t="s">
        <v>168</v>
      </c>
      <c r="B3472" s="5" t="s">
        <v>206</v>
      </c>
      <c r="C3472" s="5" t="s">
        <v>107</v>
      </c>
      <c r="D3472" s="5" t="s">
        <v>337</v>
      </c>
      <c r="E3472" s="5" t="s">
        <v>172</v>
      </c>
      <c r="F3472" s="6">
        <v>43392</v>
      </c>
      <c r="G3472" s="5" t="s">
        <v>148</v>
      </c>
      <c r="H3472" s="5" t="s">
        <v>173</v>
      </c>
      <c r="I3472">
        <v>43202</v>
      </c>
      <c r="J3472">
        <v>190</v>
      </c>
      <c r="K3472">
        <v>946.6</v>
      </c>
      <c r="L3472">
        <v>8</v>
      </c>
      <c r="M3472">
        <v>32184.400000000001</v>
      </c>
      <c r="N3472">
        <v>22617.457999999999</v>
      </c>
      <c r="O3472">
        <v>2827.1819999999998</v>
      </c>
      <c r="P3472">
        <v>118.325</v>
      </c>
      <c r="Q3472">
        <v>34</v>
      </c>
      <c r="R3472">
        <v>9566.9419999999991</v>
      </c>
      <c r="S3472">
        <v>2018</v>
      </c>
      <c r="T3472">
        <v>10</v>
      </c>
      <c r="U3472">
        <v>42</v>
      </c>
    </row>
    <row r="3473" spans="1:21" x14ac:dyDescent="0.3">
      <c r="A3473" s="5" t="s">
        <v>168</v>
      </c>
      <c r="B3473" s="5" t="s">
        <v>206</v>
      </c>
      <c r="C3473" s="5" t="s">
        <v>107</v>
      </c>
      <c r="D3473" s="5" t="s">
        <v>337</v>
      </c>
      <c r="E3473" s="5" t="s">
        <v>172</v>
      </c>
      <c r="F3473" s="6">
        <v>43392</v>
      </c>
      <c r="G3473" s="5" t="s">
        <v>148</v>
      </c>
      <c r="H3473" s="5" t="s">
        <v>173</v>
      </c>
      <c r="I3473">
        <v>43202</v>
      </c>
      <c r="J3473">
        <v>190</v>
      </c>
      <c r="K3473">
        <v>1474.4</v>
      </c>
      <c r="L3473">
        <v>12</v>
      </c>
      <c r="M3473">
        <v>50129.599999999999</v>
      </c>
      <c r="N3473">
        <v>33926.186999999998</v>
      </c>
      <c r="O3473">
        <v>2827.1819999999998</v>
      </c>
      <c r="P3473">
        <v>122.86666666666667</v>
      </c>
      <c r="Q3473">
        <v>34</v>
      </c>
      <c r="R3473">
        <v>16203.413</v>
      </c>
      <c r="S3473">
        <v>2018</v>
      </c>
      <c r="T3473">
        <v>10</v>
      </c>
      <c r="U3473">
        <v>42</v>
      </c>
    </row>
    <row r="3474" spans="1:21" x14ac:dyDescent="0.3">
      <c r="A3474" s="5" t="s">
        <v>168</v>
      </c>
      <c r="B3474" s="5" t="s">
        <v>206</v>
      </c>
      <c r="C3474" s="5" t="s">
        <v>108</v>
      </c>
      <c r="D3474" s="5" t="s">
        <v>338</v>
      </c>
      <c r="E3474" s="5" t="s">
        <v>172</v>
      </c>
      <c r="F3474" s="6">
        <v>43392</v>
      </c>
      <c r="G3474" s="5" t="s">
        <v>148</v>
      </c>
      <c r="H3474" s="5" t="s">
        <v>178</v>
      </c>
      <c r="I3474">
        <v>43209</v>
      </c>
      <c r="J3474">
        <v>183</v>
      </c>
      <c r="K3474">
        <v>349.8</v>
      </c>
      <c r="L3474">
        <v>3</v>
      </c>
      <c r="M3474">
        <v>10668.9</v>
      </c>
      <c r="N3474">
        <v>7703.2420000000002</v>
      </c>
      <c r="O3474">
        <v>2567.7469999999998</v>
      </c>
      <c r="P3474">
        <v>116.60000000000001</v>
      </c>
      <c r="Q3474">
        <v>30.5</v>
      </c>
      <c r="R3474">
        <v>2965.6579999999999</v>
      </c>
      <c r="S3474">
        <v>2018</v>
      </c>
      <c r="T3474">
        <v>10</v>
      </c>
      <c r="U3474">
        <v>42</v>
      </c>
    </row>
    <row r="3475" spans="1:21" x14ac:dyDescent="0.3">
      <c r="A3475" s="5" t="s">
        <v>168</v>
      </c>
      <c r="B3475" s="5" t="s">
        <v>206</v>
      </c>
      <c r="C3475" s="5" t="s">
        <v>108</v>
      </c>
      <c r="D3475" s="5" t="s">
        <v>338</v>
      </c>
      <c r="E3475" s="5" t="s">
        <v>172</v>
      </c>
      <c r="F3475" s="6">
        <v>43392</v>
      </c>
      <c r="G3475" s="5" t="s">
        <v>148</v>
      </c>
      <c r="H3475" s="5" t="s">
        <v>311</v>
      </c>
      <c r="I3475">
        <v>43209</v>
      </c>
      <c r="J3475">
        <v>183</v>
      </c>
      <c r="K3475">
        <v>110.2</v>
      </c>
      <c r="L3475">
        <v>1</v>
      </c>
      <c r="M3475">
        <v>3361.1</v>
      </c>
      <c r="N3475">
        <v>2567.7469999999998</v>
      </c>
      <c r="O3475">
        <v>2567.7469999999998</v>
      </c>
      <c r="P3475">
        <v>110.2</v>
      </c>
      <c r="Q3475">
        <v>30.5</v>
      </c>
      <c r="R3475">
        <v>793.35299999999995</v>
      </c>
      <c r="S3475">
        <v>2018</v>
      </c>
      <c r="T3475">
        <v>10</v>
      </c>
      <c r="U3475">
        <v>42</v>
      </c>
    </row>
    <row r="3476" spans="1:21" x14ac:dyDescent="0.3">
      <c r="A3476" s="5" t="s">
        <v>168</v>
      </c>
      <c r="B3476" s="5" t="s">
        <v>206</v>
      </c>
      <c r="C3476" s="5" t="s">
        <v>108</v>
      </c>
      <c r="D3476" s="5" t="s">
        <v>338</v>
      </c>
      <c r="E3476" s="5" t="s">
        <v>172</v>
      </c>
      <c r="F3476" s="6">
        <v>43392</v>
      </c>
      <c r="G3476" s="5" t="s">
        <v>148</v>
      </c>
      <c r="H3476" s="5" t="s">
        <v>190</v>
      </c>
      <c r="I3476">
        <v>43209</v>
      </c>
      <c r="J3476">
        <v>183</v>
      </c>
      <c r="K3476">
        <v>95</v>
      </c>
      <c r="L3476">
        <v>1</v>
      </c>
      <c r="M3476">
        <v>3040</v>
      </c>
      <c r="N3476">
        <v>2567.7469999999998</v>
      </c>
      <c r="O3476">
        <v>2567.7469999999998</v>
      </c>
      <c r="P3476">
        <v>95</v>
      </c>
      <c r="Q3476">
        <v>32</v>
      </c>
      <c r="R3476">
        <v>472.25299999999999</v>
      </c>
      <c r="S3476">
        <v>2018</v>
      </c>
      <c r="T3476">
        <v>10</v>
      </c>
      <c r="U3476">
        <v>42</v>
      </c>
    </row>
    <row r="3477" spans="1:21" x14ac:dyDescent="0.3">
      <c r="A3477" s="5" t="s">
        <v>168</v>
      </c>
      <c r="B3477" s="5" t="s">
        <v>206</v>
      </c>
      <c r="C3477" s="5" t="s">
        <v>108</v>
      </c>
      <c r="D3477" s="5" t="s">
        <v>338</v>
      </c>
      <c r="E3477" s="5" t="s">
        <v>172</v>
      </c>
      <c r="F3477" s="6">
        <v>43392</v>
      </c>
      <c r="G3477" s="5" t="s">
        <v>148</v>
      </c>
      <c r="H3477" s="5" t="s">
        <v>173</v>
      </c>
      <c r="I3477">
        <v>43209</v>
      </c>
      <c r="J3477">
        <v>183</v>
      </c>
      <c r="K3477">
        <v>224</v>
      </c>
      <c r="L3477">
        <v>2</v>
      </c>
      <c r="M3477">
        <v>7616</v>
      </c>
      <c r="N3477">
        <v>5135.4949999999999</v>
      </c>
      <c r="O3477">
        <v>2567.7469999999998</v>
      </c>
      <c r="P3477">
        <v>112</v>
      </c>
      <c r="Q3477">
        <v>34</v>
      </c>
      <c r="R3477">
        <v>2480.5050000000001</v>
      </c>
      <c r="S3477">
        <v>2018</v>
      </c>
      <c r="T3477">
        <v>10</v>
      </c>
      <c r="U3477">
        <v>42</v>
      </c>
    </row>
    <row r="3478" spans="1:21" x14ac:dyDescent="0.3">
      <c r="A3478" s="5" t="s">
        <v>168</v>
      </c>
      <c r="B3478" s="5" t="s">
        <v>206</v>
      </c>
      <c r="C3478" s="5" t="s">
        <v>109</v>
      </c>
      <c r="D3478" s="5" t="s">
        <v>339</v>
      </c>
      <c r="E3478" s="5" t="s">
        <v>172</v>
      </c>
      <c r="F3478" s="6">
        <v>43392</v>
      </c>
      <c r="G3478" s="5" t="s">
        <v>148</v>
      </c>
      <c r="H3478" s="5" t="s">
        <v>218</v>
      </c>
      <c r="I3478">
        <v>43214</v>
      </c>
      <c r="J3478">
        <v>178</v>
      </c>
      <c r="K3478">
        <v>490</v>
      </c>
      <c r="L3478">
        <v>4</v>
      </c>
      <c r="M3478">
        <v>15435</v>
      </c>
      <c r="N3478">
        <v>10375.6</v>
      </c>
      <c r="O3478">
        <v>2593.9</v>
      </c>
      <c r="P3478">
        <v>122.5</v>
      </c>
      <c r="Q3478">
        <v>31.5</v>
      </c>
      <c r="R3478">
        <v>5059.3999999999996</v>
      </c>
      <c r="S3478">
        <v>2018</v>
      </c>
      <c r="T3478">
        <v>10</v>
      </c>
      <c r="U3478">
        <v>42</v>
      </c>
    </row>
    <row r="3479" spans="1:21" x14ac:dyDescent="0.3">
      <c r="A3479" s="5" t="s">
        <v>168</v>
      </c>
      <c r="B3479" s="5" t="s">
        <v>206</v>
      </c>
      <c r="C3479" s="5" t="s">
        <v>109</v>
      </c>
      <c r="D3479" s="5" t="s">
        <v>339</v>
      </c>
      <c r="E3479" s="5" t="s">
        <v>172</v>
      </c>
      <c r="F3479" s="6">
        <v>43392</v>
      </c>
      <c r="G3479" s="5" t="s">
        <v>148</v>
      </c>
      <c r="H3479" s="5" t="s">
        <v>229</v>
      </c>
      <c r="I3479">
        <v>43214</v>
      </c>
      <c r="J3479">
        <v>178</v>
      </c>
      <c r="K3479">
        <v>1047.4000000000001</v>
      </c>
      <c r="L3479">
        <v>9</v>
      </c>
      <c r="M3479">
        <v>33516.800000000003</v>
      </c>
      <c r="N3479">
        <v>23345.098999999998</v>
      </c>
      <c r="O3479">
        <v>2593.9</v>
      </c>
      <c r="P3479">
        <v>116.37777777777779</v>
      </c>
      <c r="Q3479">
        <v>32</v>
      </c>
      <c r="R3479">
        <v>10171.700999999999</v>
      </c>
      <c r="S3479">
        <v>2018</v>
      </c>
      <c r="T3479">
        <v>10</v>
      </c>
      <c r="U3479">
        <v>42</v>
      </c>
    </row>
    <row r="3480" spans="1:21" x14ac:dyDescent="0.3">
      <c r="A3480" s="5" t="s">
        <v>168</v>
      </c>
      <c r="B3480" s="5" t="s">
        <v>206</v>
      </c>
      <c r="C3480" s="5" t="s">
        <v>109</v>
      </c>
      <c r="D3480" s="5" t="s">
        <v>339</v>
      </c>
      <c r="E3480" s="5" t="s">
        <v>172</v>
      </c>
      <c r="F3480" s="6">
        <v>43392</v>
      </c>
      <c r="G3480" s="5" t="s">
        <v>148</v>
      </c>
      <c r="H3480" s="5" t="s">
        <v>263</v>
      </c>
      <c r="I3480">
        <v>43214</v>
      </c>
      <c r="J3480">
        <v>178</v>
      </c>
      <c r="K3480">
        <v>796.8</v>
      </c>
      <c r="L3480">
        <v>6</v>
      </c>
      <c r="M3480">
        <v>25896</v>
      </c>
      <c r="N3480">
        <v>15563.4</v>
      </c>
      <c r="O3480">
        <v>2593.9</v>
      </c>
      <c r="P3480">
        <v>132.79999999999998</v>
      </c>
      <c r="Q3480">
        <v>32.5</v>
      </c>
      <c r="R3480">
        <v>10332.6</v>
      </c>
      <c r="S3480">
        <v>2018</v>
      </c>
      <c r="T3480">
        <v>10</v>
      </c>
      <c r="U3480">
        <v>42</v>
      </c>
    </row>
    <row r="3481" spans="1:21" x14ac:dyDescent="0.3">
      <c r="A3481" s="5" t="s">
        <v>168</v>
      </c>
      <c r="B3481" s="5" t="s">
        <v>206</v>
      </c>
      <c r="C3481" s="5" t="s">
        <v>109</v>
      </c>
      <c r="D3481" s="5" t="s">
        <v>339</v>
      </c>
      <c r="E3481" s="5" t="s">
        <v>172</v>
      </c>
      <c r="F3481" s="6">
        <v>43392</v>
      </c>
      <c r="G3481" s="5" t="s">
        <v>148</v>
      </c>
      <c r="H3481" s="5" t="s">
        <v>194</v>
      </c>
      <c r="I3481">
        <v>43214</v>
      </c>
      <c r="J3481">
        <v>178</v>
      </c>
      <c r="K3481">
        <v>397.9</v>
      </c>
      <c r="L3481">
        <v>3</v>
      </c>
      <c r="M3481">
        <v>12135.95</v>
      </c>
      <c r="N3481">
        <v>7781.7</v>
      </c>
      <c r="O3481">
        <v>2593.9</v>
      </c>
      <c r="P3481">
        <v>132.63333333333333</v>
      </c>
      <c r="Q3481">
        <v>30.5</v>
      </c>
      <c r="R3481">
        <v>4354.25</v>
      </c>
      <c r="S3481">
        <v>2018</v>
      </c>
      <c r="T3481">
        <v>10</v>
      </c>
      <c r="U3481">
        <v>42</v>
      </c>
    </row>
    <row r="3482" spans="1:21" x14ac:dyDescent="0.3">
      <c r="A3482" s="5" t="s">
        <v>168</v>
      </c>
      <c r="B3482" s="5" t="s">
        <v>206</v>
      </c>
      <c r="C3482" s="5" t="s">
        <v>109</v>
      </c>
      <c r="D3482" s="5" t="s">
        <v>339</v>
      </c>
      <c r="E3482" s="5" t="s">
        <v>172</v>
      </c>
      <c r="F3482" s="6">
        <v>43392</v>
      </c>
      <c r="G3482" s="5" t="s">
        <v>148</v>
      </c>
      <c r="H3482" s="5" t="s">
        <v>178</v>
      </c>
      <c r="I3482">
        <v>43214</v>
      </c>
      <c r="J3482">
        <v>178</v>
      </c>
      <c r="K3482">
        <v>200</v>
      </c>
      <c r="L3482">
        <v>2</v>
      </c>
      <c r="M3482">
        <v>6100</v>
      </c>
      <c r="N3482">
        <v>5187.8</v>
      </c>
      <c r="O3482">
        <v>2593.9</v>
      </c>
      <c r="P3482">
        <v>100</v>
      </c>
      <c r="Q3482">
        <v>30.5</v>
      </c>
      <c r="R3482">
        <v>912.2</v>
      </c>
      <c r="S3482">
        <v>2018</v>
      </c>
      <c r="T3482">
        <v>10</v>
      </c>
      <c r="U3482">
        <v>42</v>
      </c>
    </row>
    <row r="3483" spans="1:21" x14ac:dyDescent="0.3">
      <c r="A3483" s="5" t="s">
        <v>168</v>
      </c>
      <c r="B3483" s="5" t="s">
        <v>206</v>
      </c>
      <c r="C3483" s="5" t="s">
        <v>109</v>
      </c>
      <c r="D3483" s="5" t="s">
        <v>339</v>
      </c>
      <c r="E3483" s="5" t="s">
        <v>172</v>
      </c>
      <c r="F3483" s="6">
        <v>43392</v>
      </c>
      <c r="G3483" s="5" t="s">
        <v>148</v>
      </c>
      <c r="H3483" s="5" t="s">
        <v>197</v>
      </c>
      <c r="I3483">
        <v>43214</v>
      </c>
      <c r="J3483">
        <v>178</v>
      </c>
      <c r="K3483">
        <v>404.4</v>
      </c>
      <c r="L3483">
        <v>3</v>
      </c>
      <c r="M3483">
        <v>12334.2</v>
      </c>
      <c r="N3483">
        <v>7781.7</v>
      </c>
      <c r="O3483">
        <v>2593.9</v>
      </c>
      <c r="P3483">
        <v>134.79999999999998</v>
      </c>
      <c r="Q3483">
        <v>30.5</v>
      </c>
      <c r="R3483">
        <v>4552.5</v>
      </c>
      <c r="S3483">
        <v>2018</v>
      </c>
      <c r="T3483">
        <v>10</v>
      </c>
      <c r="U3483">
        <v>42</v>
      </c>
    </row>
    <row r="3484" spans="1:21" x14ac:dyDescent="0.3">
      <c r="A3484" s="5" t="s">
        <v>168</v>
      </c>
      <c r="B3484" s="5" t="s">
        <v>206</v>
      </c>
      <c r="C3484" s="5" t="s">
        <v>109</v>
      </c>
      <c r="D3484" s="5" t="s">
        <v>339</v>
      </c>
      <c r="E3484" s="5" t="s">
        <v>172</v>
      </c>
      <c r="F3484" s="6">
        <v>43392</v>
      </c>
      <c r="G3484" s="5" t="s">
        <v>148</v>
      </c>
      <c r="H3484" s="5" t="s">
        <v>209</v>
      </c>
      <c r="I3484">
        <v>43214</v>
      </c>
      <c r="J3484">
        <v>178</v>
      </c>
      <c r="K3484">
        <v>238.6</v>
      </c>
      <c r="L3484">
        <v>2</v>
      </c>
      <c r="M3484">
        <v>7277.3</v>
      </c>
      <c r="N3484">
        <v>5187.8</v>
      </c>
      <c r="O3484">
        <v>2593.9</v>
      </c>
      <c r="P3484">
        <v>119.3</v>
      </c>
      <c r="Q3484">
        <v>30.5</v>
      </c>
      <c r="R3484">
        <v>2089.5</v>
      </c>
      <c r="S3484">
        <v>2018</v>
      </c>
      <c r="T3484">
        <v>10</v>
      </c>
      <c r="U3484">
        <v>42</v>
      </c>
    </row>
    <row r="3485" spans="1:21" x14ac:dyDescent="0.3">
      <c r="A3485" s="5" t="s">
        <v>168</v>
      </c>
      <c r="B3485" s="5" t="s">
        <v>206</v>
      </c>
      <c r="C3485" s="5" t="s">
        <v>109</v>
      </c>
      <c r="D3485" s="5" t="s">
        <v>339</v>
      </c>
      <c r="E3485" s="5" t="s">
        <v>172</v>
      </c>
      <c r="F3485" s="6">
        <v>43392</v>
      </c>
      <c r="G3485" s="5" t="s">
        <v>148</v>
      </c>
      <c r="H3485" s="5" t="s">
        <v>235</v>
      </c>
      <c r="I3485">
        <v>43214</v>
      </c>
      <c r="J3485">
        <v>178</v>
      </c>
      <c r="K3485">
        <v>103.4</v>
      </c>
      <c r="L3485">
        <v>1</v>
      </c>
      <c r="M3485">
        <v>3153.7</v>
      </c>
      <c r="N3485">
        <v>2593.9</v>
      </c>
      <c r="O3485">
        <v>2593.9</v>
      </c>
      <c r="P3485">
        <v>103.4</v>
      </c>
      <c r="Q3485">
        <v>30.5</v>
      </c>
      <c r="R3485">
        <v>559.79999999999995</v>
      </c>
      <c r="S3485">
        <v>2018</v>
      </c>
      <c r="T3485">
        <v>10</v>
      </c>
      <c r="U3485">
        <v>42</v>
      </c>
    </row>
    <row r="3486" spans="1:21" x14ac:dyDescent="0.3">
      <c r="A3486" s="5" t="s">
        <v>168</v>
      </c>
      <c r="B3486" s="5" t="s">
        <v>206</v>
      </c>
      <c r="C3486" s="5" t="s">
        <v>109</v>
      </c>
      <c r="D3486" s="5" t="s">
        <v>339</v>
      </c>
      <c r="E3486" s="5" t="s">
        <v>172</v>
      </c>
      <c r="F3486" s="6">
        <v>43392</v>
      </c>
      <c r="G3486" s="5" t="s">
        <v>148</v>
      </c>
      <c r="H3486" s="5" t="s">
        <v>311</v>
      </c>
      <c r="I3486">
        <v>43214</v>
      </c>
      <c r="J3486">
        <v>178</v>
      </c>
      <c r="K3486">
        <v>129.19999999999999</v>
      </c>
      <c r="L3486">
        <v>1</v>
      </c>
      <c r="M3486">
        <v>3940.6</v>
      </c>
      <c r="N3486">
        <v>2593.9</v>
      </c>
      <c r="O3486">
        <v>2593.9</v>
      </c>
      <c r="P3486">
        <v>129.19999999999999</v>
      </c>
      <c r="Q3486">
        <v>30.5</v>
      </c>
      <c r="R3486">
        <v>1346.7</v>
      </c>
      <c r="S3486">
        <v>2018</v>
      </c>
      <c r="T3486">
        <v>10</v>
      </c>
      <c r="U3486">
        <v>42</v>
      </c>
    </row>
    <row r="3487" spans="1:21" x14ac:dyDescent="0.3">
      <c r="A3487" s="5" t="s">
        <v>168</v>
      </c>
      <c r="B3487" s="5" t="s">
        <v>206</v>
      </c>
      <c r="C3487" s="5" t="s">
        <v>109</v>
      </c>
      <c r="D3487" s="5" t="s">
        <v>339</v>
      </c>
      <c r="E3487" s="5" t="s">
        <v>172</v>
      </c>
      <c r="F3487" s="6">
        <v>43392</v>
      </c>
      <c r="G3487" s="5" t="s">
        <v>148</v>
      </c>
      <c r="H3487" s="5" t="s">
        <v>197</v>
      </c>
      <c r="I3487">
        <v>43214</v>
      </c>
      <c r="J3487">
        <v>178</v>
      </c>
      <c r="K3487">
        <v>517.79999999999995</v>
      </c>
      <c r="L3487">
        <v>4</v>
      </c>
      <c r="M3487">
        <v>15792.9</v>
      </c>
      <c r="N3487">
        <v>10375.6</v>
      </c>
      <c r="O3487">
        <v>2593.9</v>
      </c>
      <c r="P3487">
        <v>129.44999999999999</v>
      </c>
      <c r="Q3487">
        <v>30.5</v>
      </c>
      <c r="R3487">
        <v>5417.3</v>
      </c>
      <c r="S3487">
        <v>2018</v>
      </c>
      <c r="T3487">
        <v>10</v>
      </c>
      <c r="U3487">
        <v>42</v>
      </c>
    </row>
    <row r="3488" spans="1:21" x14ac:dyDescent="0.3">
      <c r="A3488" s="5" t="s">
        <v>168</v>
      </c>
      <c r="B3488" s="5" t="s">
        <v>206</v>
      </c>
      <c r="C3488" s="5" t="s">
        <v>109</v>
      </c>
      <c r="D3488" s="5" t="s">
        <v>339</v>
      </c>
      <c r="E3488" s="5" t="s">
        <v>172</v>
      </c>
      <c r="F3488" s="6">
        <v>43392</v>
      </c>
      <c r="G3488" s="5" t="s">
        <v>148</v>
      </c>
      <c r="H3488" s="5" t="s">
        <v>209</v>
      </c>
      <c r="I3488">
        <v>43214</v>
      </c>
      <c r="J3488">
        <v>178</v>
      </c>
      <c r="K3488">
        <v>373.2</v>
      </c>
      <c r="L3488">
        <v>3</v>
      </c>
      <c r="M3488">
        <v>11382.6</v>
      </c>
      <c r="N3488">
        <v>7781.7</v>
      </c>
      <c r="O3488">
        <v>2593.9</v>
      </c>
      <c r="P3488">
        <v>124.39999999999999</v>
      </c>
      <c r="Q3488">
        <v>30.5</v>
      </c>
      <c r="R3488">
        <v>3600.9</v>
      </c>
      <c r="S3488">
        <v>2018</v>
      </c>
      <c r="T3488">
        <v>10</v>
      </c>
      <c r="U3488">
        <v>42</v>
      </c>
    </row>
    <row r="3489" spans="1:21" x14ac:dyDescent="0.3">
      <c r="A3489" s="5" t="s">
        <v>168</v>
      </c>
      <c r="B3489" s="5" t="s">
        <v>206</v>
      </c>
      <c r="C3489" s="5" t="s">
        <v>122</v>
      </c>
      <c r="D3489" s="5" t="s">
        <v>340</v>
      </c>
      <c r="E3489" s="5" t="s">
        <v>172</v>
      </c>
      <c r="F3489" s="6">
        <v>43392</v>
      </c>
      <c r="G3489" s="5" t="s">
        <v>148</v>
      </c>
      <c r="H3489" s="5" t="s">
        <v>233</v>
      </c>
      <c r="I3489">
        <v>43284</v>
      </c>
      <c r="J3489">
        <v>108</v>
      </c>
      <c r="K3489">
        <v>23.8</v>
      </c>
      <c r="L3489">
        <v>1</v>
      </c>
      <c r="M3489">
        <v>1163.5</v>
      </c>
      <c r="N3489">
        <v>1580.12</v>
      </c>
      <c r="O3489">
        <v>1580.12</v>
      </c>
      <c r="P3489">
        <v>23.8</v>
      </c>
      <c r="Q3489">
        <v>48.886600000000001</v>
      </c>
      <c r="R3489">
        <v>-416.62</v>
      </c>
      <c r="S3489">
        <v>2018</v>
      </c>
      <c r="T3489">
        <v>10</v>
      </c>
      <c r="U3489">
        <v>42</v>
      </c>
    </row>
    <row r="3490" spans="1:21" x14ac:dyDescent="0.3">
      <c r="A3490" s="5" t="s">
        <v>168</v>
      </c>
      <c r="B3490" s="5" t="s">
        <v>206</v>
      </c>
      <c r="C3490" s="5" t="s">
        <v>109</v>
      </c>
      <c r="D3490" s="5" t="s">
        <v>339</v>
      </c>
      <c r="E3490" s="5" t="s">
        <v>172</v>
      </c>
      <c r="F3490" s="6">
        <v>43393</v>
      </c>
      <c r="G3490" s="5" t="s">
        <v>148</v>
      </c>
      <c r="H3490" s="5" t="s">
        <v>217</v>
      </c>
      <c r="I3490">
        <v>43214</v>
      </c>
      <c r="J3490">
        <v>179</v>
      </c>
      <c r="K3490">
        <v>1114</v>
      </c>
      <c r="L3490">
        <v>10</v>
      </c>
      <c r="M3490">
        <v>35091</v>
      </c>
      <c r="N3490">
        <v>25938.999</v>
      </c>
      <c r="O3490">
        <v>2593.9</v>
      </c>
      <c r="P3490">
        <v>111.4</v>
      </c>
      <c r="Q3490">
        <v>31.5</v>
      </c>
      <c r="R3490">
        <v>9152.0010000000002</v>
      </c>
      <c r="S3490">
        <v>2018</v>
      </c>
      <c r="T3490">
        <v>10</v>
      </c>
      <c r="U3490">
        <v>42</v>
      </c>
    </row>
    <row r="3491" spans="1:21" x14ac:dyDescent="0.3">
      <c r="A3491" s="5" t="s">
        <v>168</v>
      </c>
      <c r="B3491" s="5" t="s">
        <v>206</v>
      </c>
      <c r="C3491" s="5" t="s">
        <v>109</v>
      </c>
      <c r="D3491" s="5" t="s">
        <v>339</v>
      </c>
      <c r="E3491" s="5" t="s">
        <v>172</v>
      </c>
      <c r="F3491" s="6">
        <v>43393</v>
      </c>
      <c r="G3491" s="5" t="s">
        <v>148</v>
      </c>
      <c r="H3491" s="5" t="s">
        <v>202</v>
      </c>
      <c r="I3491">
        <v>43214</v>
      </c>
      <c r="J3491">
        <v>179</v>
      </c>
      <c r="K3491">
        <v>1120</v>
      </c>
      <c r="L3491">
        <v>9</v>
      </c>
      <c r="M3491">
        <v>35280</v>
      </c>
      <c r="N3491">
        <v>23345.098999999998</v>
      </c>
      <c r="O3491">
        <v>2593.9</v>
      </c>
      <c r="P3491">
        <v>124.44444444444444</v>
      </c>
      <c r="Q3491">
        <v>31.5</v>
      </c>
      <c r="R3491">
        <v>11934.901</v>
      </c>
      <c r="S3491">
        <v>2018</v>
      </c>
      <c r="T3491">
        <v>10</v>
      </c>
      <c r="U3491">
        <v>42</v>
      </c>
    </row>
    <row r="3492" spans="1:21" x14ac:dyDescent="0.3">
      <c r="A3492" s="5" t="s">
        <v>168</v>
      </c>
      <c r="B3492" s="5" t="s">
        <v>206</v>
      </c>
      <c r="C3492" s="5" t="s">
        <v>109</v>
      </c>
      <c r="D3492" s="5" t="s">
        <v>339</v>
      </c>
      <c r="E3492" s="5" t="s">
        <v>172</v>
      </c>
      <c r="F3492" s="6">
        <v>43393</v>
      </c>
      <c r="G3492" s="5" t="s">
        <v>148</v>
      </c>
      <c r="H3492" s="5" t="s">
        <v>204</v>
      </c>
      <c r="I3492">
        <v>43214</v>
      </c>
      <c r="J3492">
        <v>179</v>
      </c>
      <c r="K3492">
        <v>110</v>
      </c>
      <c r="L3492">
        <v>1</v>
      </c>
      <c r="M3492">
        <v>3465</v>
      </c>
      <c r="N3492">
        <v>2593.9</v>
      </c>
      <c r="O3492">
        <v>2593.9</v>
      </c>
      <c r="P3492">
        <v>110</v>
      </c>
      <c r="Q3492">
        <v>31.5</v>
      </c>
      <c r="R3492">
        <v>871.1</v>
      </c>
      <c r="S3492">
        <v>2018</v>
      </c>
      <c r="T3492">
        <v>10</v>
      </c>
      <c r="U3492">
        <v>42</v>
      </c>
    </row>
    <row r="3493" spans="1:21" x14ac:dyDescent="0.3">
      <c r="A3493" s="5" t="s">
        <v>168</v>
      </c>
      <c r="B3493" s="5" t="s">
        <v>206</v>
      </c>
      <c r="C3493" s="5" t="s">
        <v>109</v>
      </c>
      <c r="D3493" s="5" t="s">
        <v>339</v>
      </c>
      <c r="E3493" s="5" t="s">
        <v>172</v>
      </c>
      <c r="F3493" s="6">
        <v>43393</v>
      </c>
      <c r="G3493" s="5" t="s">
        <v>148</v>
      </c>
      <c r="H3493" s="5" t="s">
        <v>226</v>
      </c>
      <c r="I3493">
        <v>43214</v>
      </c>
      <c r="J3493">
        <v>179</v>
      </c>
      <c r="K3493">
        <v>210</v>
      </c>
      <c r="L3493">
        <v>2</v>
      </c>
      <c r="M3493">
        <v>6615</v>
      </c>
      <c r="N3493">
        <v>5187.8</v>
      </c>
      <c r="O3493">
        <v>2593.9</v>
      </c>
      <c r="P3493">
        <v>105</v>
      </c>
      <c r="Q3493">
        <v>31.5</v>
      </c>
      <c r="R3493">
        <v>1427.2</v>
      </c>
      <c r="S3493">
        <v>2018</v>
      </c>
      <c r="T3493">
        <v>10</v>
      </c>
      <c r="U3493">
        <v>42</v>
      </c>
    </row>
    <row r="3494" spans="1:21" x14ac:dyDescent="0.3">
      <c r="A3494" s="5" t="s">
        <v>168</v>
      </c>
      <c r="B3494" s="5" t="s">
        <v>206</v>
      </c>
      <c r="C3494" s="5" t="s">
        <v>109</v>
      </c>
      <c r="D3494" s="5" t="s">
        <v>339</v>
      </c>
      <c r="E3494" s="5" t="s">
        <v>172</v>
      </c>
      <c r="F3494" s="6">
        <v>43393</v>
      </c>
      <c r="G3494" s="5" t="s">
        <v>148</v>
      </c>
      <c r="H3494" s="5" t="s">
        <v>191</v>
      </c>
      <c r="I3494">
        <v>43214</v>
      </c>
      <c r="J3494">
        <v>179</v>
      </c>
      <c r="K3494">
        <v>490</v>
      </c>
      <c r="L3494">
        <v>4</v>
      </c>
      <c r="M3494">
        <v>15435</v>
      </c>
      <c r="N3494">
        <v>10375.6</v>
      </c>
      <c r="O3494">
        <v>2593.9</v>
      </c>
      <c r="P3494">
        <v>122.5</v>
      </c>
      <c r="Q3494">
        <v>31.5</v>
      </c>
      <c r="R3494">
        <v>5059.3999999999996</v>
      </c>
      <c r="S3494">
        <v>2018</v>
      </c>
      <c r="T3494">
        <v>10</v>
      </c>
      <c r="U3494">
        <v>42</v>
      </c>
    </row>
    <row r="3495" spans="1:21" x14ac:dyDescent="0.3">
      <c r="A3495" s="5" t="s">
        <v>168</v>
      </c>
      <c r="B3495" s="5" t="s">
        <v>206</v>
      </c>
      <c r="C3495" s="5" t="s">
        <v>109</v>
      </c>
      <c r="D3495" s="5" t="s">
        <v>339</v>
      </c>
      <c r="E3495" s="5" t="s">
        <v>172</v>
      </c>
      <c r="F3495" s="6">
        <v>43393</v>
      </c>
      <c r="G3495" s="5" t="s">
        <v>148</v>
      </c>
      <c r="H3495" s="5" t="s">
        <v>187</v>
      </c>
      <c r="I3495">
        <v>43214</v>
      </c>
      <c r="J3495">
        <v>179</v>
      </c>
      <c r="K3495">
        <v>144</v>
      </c>
      <c r="L3495">
        <v>1</v>
      </c>
      <c r="M3495">
        <v>4536</v>
      </c>
      <c r="N3495">
        <v>2593.9</v>
      </c>
      <c r="O3495">
        <v>2593.9</v>
      </c>
      <c r="P3495">
        <v>144</v>
      </c>
      <c r="Q3495">
        <v>31.5</v>
      </c>
      <c r="R3495">
        <v>1942.1</v>
      </c>
      <c r="S3495">
        <v>2018</v>
      </c>
      <c r="T3495">
        <v>10</v>
      </c>
      <c r="U3495">
        <v>42</v>
      </c>
    </row>
    <row r="3496" spans="1:21" x14ac:dyDescent="0.3">
      <c r="A3496" s="5" t="s">
        <v>168</v>
      </c>
      <c r="B3496" s="5" t="s">
        <v>206</v>
      </c>
      <c r="C3496" s="5" t="s">
        <v>109</v>
      </c>
      <c r="D3496" s="5" t="s">
        <v>339</v>
      </c>
      <c r="E3496" s="5" t="s">
        <v>172</v>
      </c>
      <c r="F3496" s="6">
        <v>43393</v>
      </c>
      <c r="G3496" s="5" t="s">
        <v>148</v>
      </c>
      <c r="H3496" s="5" t="s">
        <v>203</v>
      </c>
      <c r="I3496">
        <v>43214</v>
      </c>
      <c r="J3496">
        <v>179</v>
      </c>
      <c r="K3496">
        <v>222</v>
      </c>
      <c r="L3496">
        <v>2</v>
      </c>
      <c r="M3496">
        <v>6993</v>
      </c>
      <c r="N3496">
        <v>5187.8</v>
      </c>
      <c r="O3496">
        <v>2593.9</v>
      </c>
      <c r="P3496">
        <v>111</v>
      </c>
      <c r="Q3496">
        <v>31.5</v>
      </c>
      <c r="R3496">
        <v>1805.2</v>
      </c>
      <c r="S3496">
        <v>2018</v>
      </c>
      <c r="T3496">
        <v>10</v>
      </c>
      <c r="U3496">
        <v>42</v>
      </c>
    </row>
    <row r="3497" spans="1:21" x14ac:dyDescent="0.3">
      <c r="A3497" s="5" t="s">
        <v>168</v>
      </c>
      <c r="B3497" s="5" t="s">
        <v>206</v>
      </c>
      <c r="C3497" s="5" t="s">
        <v>109</v>
      </c>
      <c r="D3497" s="5" t="s">
        <v>339</v>
      </c>
      <c r="E3497" s="5" t="s">
        <v>172</v>
      </c>
      <c r="F3497" s="6">
        <v>43393</v>
      </c>
      <c r="G3497" s="5" t="s">
        <v>148</v>
      </c>
      <c r="H3497" s="5" t="s">
        <v>237</v>
      </c>
      <c r="I3497">
        <v>43214</v>
      </c>
      <c r="J3497">
        <v>179</v>
      </c>
      <c r="K3497">
        <v>110</v>
      </c>
      <c r="L3497">
        <v>1</v>
      </c>
      <c r="M3497">
        <v>3465</v>
      </c>
      <c r="N3497">
        <v>2593.9</v>
      </c>
      <c r="O3497">
        <v>2593.9</v>
      </c>
      <c r="P3497">
        <v>110</v>
      </c>
      <c r="Q3497">
        <v>31.5</v>
      </c>
      <c r="R3497">
        <v>871.1</v>
      </c>
      <c r="S3497">
        <v>2018</v>
      </c>
      <c r="T3497">
        <v>10</v>
      </c>
      <c r="U3497">
        <v>42</v>
      </c>
    </row>
    <row r="3498" spans="1:21" x14ac:dyDescent="0.3">
      <c r="A3498" s="5" t="s">
        <v>168</v>
      </c>
      <c r="B3498" s="5" t="s">
        <v>206</v>
      </c>
      <c r="C3498" s="5" t="s">
        <v>109</v>
      </c>
      <c r="D3498" s="5" t="s">
        <v>339</v>
      </c>
      <c r="E3498" s="5" t="s">
        <v>172</v>
      </c>
      <c r="F3498" s="6">
        <v>43393</v>
      </c>
      <c r="G3498" s="5" t="s">
        <v>148</v>
      </c>
      <c r="H3498" s="5" t="s">
        <v>180</v>
      </c>
      <c r="I3498">
        <v>43214</v>
      </c>
      <c r="J3498">
        <v>179</v>
      </c>
      <c r="K3498">
        <v>90</v>
      </c>
      <c r="L3498">
        <v>1</v>
      </c>
      <c r="M3498">
        <v>2835</v>
      </c>
      <c r="N3498">
        <v>2593.9</v>
      </c>
      <c r="O3498">
        <v>2593.9</v>
      </c>
      <c r="P3498">
        <v>90</v>
      </c>
      <c r="Q3498">
        <v>31.5</v>
      </c>
      <c r="R3498">
        <v>241.1</v>
      </c>
      <c r="S3498">
        <v>2018</v>
      </c>
      <c r="T3498">
        <v>10</v>
      </c>
      <c r="U3498">
        <v>42</v>
      </c>
    </row>
    <row r="3499" spans="1:21" x14ac:dyDescent="0.3">
      <c r="A3499" s="5" t="s">
        <v>168</v>
      </c>
      <c r="B3499" s="5" t="s">
        <v>206</v>
      </c>
      <c r="C3499" s="5" t="s">
        <v>109</v>
      </c>
      <c r="D3499" s="5" t="s">
        <v>339</v>
      </c>
      <c r="E3499" s="5" t="s">
        <v>172</v>
      </c>
      <c r="F3499" s="6">
        <v>43393</v>
      </c>
      <c r="G3499" s="5" t="s">
        <v>148</v>
      </c>
      <c r="H3499" s="5" t="s">
        <v>205</v>
      </c>
      <c r="I3499">
        <v>43214</v>
      </c>
      <c r="J3499">
        <v>179</v>
      </c>
      <c r="K3499">
        <v>226</v>
      </c>
      <c r="L3499">
        <v>2</v>
      </c>
      <c r="M3499">
        <v>7119</v>
      </c>
      <c r="N3499">
        <v>5187.8</v>
      </c>
      <c r="O3499">
        <v>2593.9</v>
      </c>
      <c r="P3499">
        <v>113</v>
      </c>
      <c r="Q3499">
        <v>31.5</v>
      </c>
      <c r="R3499">
        <v>1931.2</v>
      </c>
      <c r="S3499">
        <v>2018</v>
      </c>
      <c r="T3499">
        <v>10</v>
      </c>
      <c r="U3499">
        <v>42</v>
      </c>
    </row>
    <row r="3500" spans="1:21" x14ac:dyDescent="0.3">
      <c r="A3500" s="5" t="s">
        <v>168</v>
      </c>
      <c r="B3500" s="5" t="s">
        <v>206</v>
      </c>
      <c r="C3500" s="5" t="s">
        <v>109</v>
      </c>
      <c r="D3500" s="5" t="s">
        <v>339</v>
      </c>
      <c r="E3500" s="5" t="s">
        <v>172</v>
      </c>
      <c r="F3500" s="6">
        <v>43393</v>
      </c>
      <c r="G3500" s="5" t="s">
        <v>148</v>
      </c>
      <c r="H3500" s="5" t="s">
        <v>216</v>
      </c>
      <c r="I3500">
        <v>43214</v>
      </c>
      <c r="J3500">
        <v>179</v>
      </c>
      <c r="K3500">
        <v>123</v>
      </c>
      <c r="L3500">
        <v>1</v>
      </c>
      <c r="M3500">
        <v>3874.5</v>
      </c>
      <c r="N3500">
        <v>2593.9</v>
      </c>
      <c r="O3500">
        <v>2593.9</v>
      </c>
      <c r="P3500">
        <v>123</v>
      </c>
      <c r="Q3500">
        <v>31.5</v>
      </c>
      <c r="R3500">
        <v>1280.5999999999999</v>
      </c>
      <c r="S3500">
        <v>2018</v>
      </c>
      <c r="T3500">
        <v>10</v>
      </c>
      <c r="U3500">
        <v>42</v>
      </c>
    </row>
    <row r="3501" spans="1:21" x14ac:dyDescent="0.3">
      <c r="A3501" s="5" t="s">
        <v>168</v>
      </c>
      <c r="B3501" s="5" t="s">
        <v>206</v>
      </c>
      <c r="C3501" s="5" t="s">
        <v>109</v>
      </c>
      <c r="D3501" s="5" t="s">
        <v>339</v>
      </c>
      <c r="E3501" s="5" t="s">
        <v>172</v>
      </c>
      <c r="F3501" s="6">
        <v>43393</v>
      </c>
      <c r="G3501" s="5" t="s">
        <v>148</v>
      </c>
      <c r="H3501" s="5" t="s">
        <v>246</v>
      </c>
      <c r="I3501">
        <v>43214</v>
      </c>
      <c r="J3501">
        <v>179</v>
      </c>
      <c r="K3501">
        <v>370</v>
      </c>
      <c r="L3501">
        <v>3</v>
      </c>
      <c r="M3501">
        <v>11655</v>
      </c>
      <c r="N3501">
        <v>7781.7</v>
      </c>
      <c r="O3501">
        <v>2593.9</v>
      </c>
      <c r="P3501">
        <v>123.33333333333333</v>
      </c>
      <c r="Q3501">
        <v>31.5</v>
      </c>
      <c r="R3501">
        <v>3873.3</v>
      </c>
      <c r="S3501">
        <v>2018</v>
      </c>
      <c r="T3501">
        <v>10</v>
      </c>
      <c r="U3501">
        <v>42</v>
      </c>
    </row>
    <row r="3502" spans="1:21" x14ac:dyDescent="0.3">
      <c r="A3502" s="5" t="s">
        <v>168</v>
      </c>
      <c r="B3502" s="5" t="s">
        <v>206</v>
      </c>
      <c r="C3502" s="5" t="s">
        <v>109</v>
      </c>
      <c r="D3502" s="5" t="s">
        <v>339</v>
      </c>
      <c r="E3502" s="5" t="s">
        <v>172</v>
      </c>
      <c r="F3502" s="6">
        <v>43393</v>
      </c>
      <c r="G3502" s="5" t="s">
        <v>148</v>
      </c>
      <c r="H3502" s="5" t="s">
        <v>269</v>
      </c>
      <c r="I3502">
        <v>43214</v>
      </c>
      <c r="J3502">
        <v>179</v>
      </c>
      <c r="K3502">
        <v>588</v>
      </c>
      <c r="L3502">
        <v>1</v>
      </c>
      <c r="M3502">
        <v>18228</v>
      </c>
      <c r="N3502">
        <v>2593.9</v>
      </c>
      <c r="O3502">
        <v>2593.9</v>
      </c>
      <c r="P3502">
        <v>588</v>
      </c>
      <c r="Q3502">
        <v>31</v>
      </c>
      <c r="R3502">
        <v>15634.1</v>
      </c>
      <c r="S3502">
        <v>2018</v>
      </c>
      <c r="T3502">
        <v>10</v>
      </c>
      <c r="U3502">
        <v>42</v>
      </c>
    </row>
    <row r="3503" spans="1:21" x14ac:dyDescent="0.3">
      <c r="A3503" s="5" t="s">
        <v>168</v>
      </c>
      <c r="B3503" s="5" t="s">
        <v>206</v>
      </c>
      <c r="C3503" s="5" t="s">
        <v>110</v>
      </c>
      <c r="D3503" s="5" t="s">
        <v>327</v>
      </c>
      <c r="E3503" s="5" t="s">
        <v>172</v>
      </c>
      <c r="F3503" s="6">
        <v>43393</v>
      </c>
      <c r="G3503" s="5" t="s">
        <v>148</v>
      </c>
      <c r="H3503" s="5" t="s">
        <v>222</v>
      </c>
      <c r="I3503">
        <v>43223</v>
      </c>
      <c r="J3503">
        <v>170</v>
      </c>
      <c r="K3503">
        <v>130</v>
      </c>
      <c r="L3503">
        <v>1</v>
      </c>
      <c r="M3503">
        <v>4095</v>
      </c>
      <c r="N3503">
        <v>2797.82</v>
      </c>
      <c r="O3503">
        <v>2797.82</v>
      </c>
      <c r="P3503">
        <v>130</v>
      </c>
      <c r="Q3503">
        <v>31.5</v>
      </c>
      <c r="R3503">
        <v>1297.18</v>
      </c>
      <c r="S3503">
        <v>2018</v>
      </c>
      <c r="T3503">
        <v>10</v>
      </c>
      <c r="U3503">
        <v>42</v>
      </c>
    </row>
    <row r="3504" spans="1:21" x14ac:dyDescent="0.3">
      <c r="A3504" s="5" t="s">
        <v>168</v>
      </c>
      <c r="B3504" s="5" t="s">
        <v>206</v>
      </c>
      <c r="C3504" s="5" t="s">
        <v>110</v>
      </c>
      <c r="D3504" s="5" t="s">
        <v>327</v>
      </c>
      <c r="E3504" s="5" t="s">
        <v>172</v>
      </c>
      <c r="F3504" s="6">
        <v>43393</v>
      </c>
      <c r="G3504" s="5" t="s">
        <v>148</v>
      </c>
      <c r="H3504" s="5" t="s">
        <v>186</v>
      </c>
      <c r="I3504">
        <v>43223</v>
      </c>
      <c r="J3504">
        <v>170</v>
      </c>
      <c r="K3504">
        <v>110</v>
      </c>
      <c r="L3504">
        <v>1</v>
      </c>
      <c r="M3504">
        <v>3465</v>
      </c>
      <c r="N3504">
        <v>2797.82</v>
      </c>
      <c r="O3504">
        <v>2797.82</v>
      </c>
      <c r="P3504">
        <v>110</v>
      </c>
      <c r="Q3504">
        <v>31.5</v>
      </c>
      <c r="R3504">
        <v>667.18</v>
      </c>
      <c r="S3504">
        <v>2018</v>
      </c>
      <c r="T3504">
        <v>10</v>
      </c>
      <c r="U3504">
        <v>42</v>
      </c>
    </row>
    <row r="3505" spans="1:21" x14ac:dyDescent="0.3">
      <c r="A3505" s="5" t="s">
        <v>168</v>
      </c>
      <c r="B3505" s="5" t="s">
        <v>206</v>
      </c>
      <c r="C3505" s="5" t="s">
        <v>110</v>
      </c>
      <c r="D3505" s="5" t="s">
        <v>327</v>
      </c>
      <c r="E3505" s="5" t="s">
        <v>172</v>
      </c>
      <c r="F3505" s="6">
        <v>43393</v>
      </c>
      <c r="G3505" s="5" t="s">
        <v>148</v>
      </c>
      <c r="H3505" s="5" t="s">
        <v>184</v>
      </c>
      <c r="I3505">
        <v>43223</v>
      </c>
      <c r="J3505">
        <v>170</v>
      </c>
      <c r="K3505">
        <v>2984</v>
      </c>
      <c r="L3505">
        <v>25</v>
      </c>
      <c r="M3505">
        <v>92504</v>
      </c>
      <c r="N3505">
        <v>69945.5</v>
      </c>
      <c r="O3505">
        <v>2797.82</v>
      </c>
      <c r="P3505">
        <v>119.36</v>
      </c>
      <c r="Q3505">
        <v>31</v>
      </c>
      <c r="R3505">
        <v>22558.5</v>
      </c>
      <c r="S3505">
        <v>2018</v>
      </c>
      <c r="T3505">
        <v>10</v>
      </c>
      <c r="U3505">
        <v>42</v>
      </c>
    </row>
    <row r="3506" spans="1:21" x14ac:dyDescent="0.3">
      <c r="A3506" s="5" t="s">
        <v>168</v>
      </c>
      <c r="B3506" s="5" t="s">
        <v>206</v>
      </c>
      <c r="C3506" s="5" t="s">
        <v>110</v>
      </c>
      <c r="D3506" s="5" t="s">
        <v>327</v>
      </c>
      <c r="E3506" s="5" t="s">
        <v>172</v>
      </c>
      <c r="F3506" s="6">
        <v>43393</v>
      </c>
      <c r="G3506" s="5" t="s">
        <v>148</v>
      </c>
      <c r="H3506" s="5" t="s">
        <v>231</v>
      </c>
      <c r="I3506">
        <v>43223</v>
      </c>
      <c r="J3506">
        <v>170</v>
      </c>
      <c r="K3506">
        <v>114</v>
      </c>
      <c r="L3506">
        <v>1</v>
      </c>
      <c r="M3506">
        <v>3591</v>
      </c>
      <c r="N3506">
        <v>2797.82</v>
      </c>
      <c r="O3506">
        <v>2797.82</v>
      </c>
      <c r="P3506">
        <v>114</v>
      </c>
      <c r="Q3506">
        <v>31.5</v>
      </c>
      <c r="R3506">
        <v>793.18</v>
      </c>
      <c r="S3506">
        <v>2018</v>
      </c>
      <c r="T3506">
        <v>10</v>
      </c>
      <c r="U3506">
        <v>42</v>
      </c>
    </row>
    <row r="3507" spans="1:21" x14ac:dyDescent="0.3">
      <c r="A3507" s="5" t="s">
        <v>168</v>
      </c>
      <c r="B3507" s="5" t="s">
        <v>206</v>
      </c>
      <c r="C3507" s="5" t="s">
        <v>110</v>
      </c>
      <c r="D3507" s="5" t="s">
        <v>327</v>
      </c>
      <c r="E3507" s="5" t="s">
        <v>172</v>
      </c>
      <c r="F3507" s="6">
        <v>43393</v>
      </c>
      <c r="G3507" s="5" t="s">
        <v>148</v>
      </c>
      <c r="H3507" s="5" t="s">
        <v>321</v>
      </c>
      <c r="I3507">
        <v>43223</v>
      </c>
      <c r="J3507">
        <v>170</v>
      </c>
      <c r="K3507">
        <v>368</v>
      </c>
      <c r="L3507">
        <v>3</v>
      </c>
      <c r="M3507">
        <v>11408</v>
      </c>
      <c r="N3507">
        <v>8393.4599999999991</v>
      </c>
      <c r="O3507">
        <v>2797.82</v>
      </c>
      <c r="P3507">
        <v>122.66666666666667</v>
      </c>
      <c r="Q3507">
        <v>31</v>
      </c>
      <c r="R3507">
        <v>3014.54</v>
      </c>
      <c r="S3507">
        <v>2018</v>
      </c>
      <c r="T3507">
        <v>10</v>
      </c>
      <c r="U3507">
        <v>42</v>
      </c>
    </row>
    <row r="3508" spans="1:21" x14ac:dyDescent="0.3">
      <c r="A3508" s="5" t="s">
        <v>168</v>
      </c>
      <c r="B3508" s="5" t="s">
        <v>206</v>
      </c>
      <c r="C3508" s="5" t="s">
        <v>109</v>
      </c>
      <c r="D3508" s="5" t="s">
        <v>339</v>
      </c>
      <c r="E3508" s="5" t="s">
        <v>227</v>
      </c>
      <c r="F3508" s="6">
        <v>43395</v>
      </c>
      <c r="G3508" s="5" t="s">
        <v>148</v>
      </c>
      <c r="H3508" s="5" t="s">
        <v>230</v>
      </c>
      <c r="I3508">
        <v>43214</v>
      </c>
      <c r="J3508">
        <v>181</v>
      </c>
      <c r="K3508">
        <v>-1702</v>
      </c>
      <c r="L3508">
        <v>-15</v>
      </c>
      <c r="M3508">
        <v>-52762</v>
      </c>
      <c r="N3508">
        <v>-38908.499000000003</v>
      </c>
      <c r="O3508">
        <v>-2593.9</v>
      </c>
      <c r="P3508">
        <v>113.46666666666667</v>
      </c>
      <c r="Q3508">
        <v>31</v>
      </c>
      <c r="R3508">
        <v>-13853.501</v>
      </c>
      <c r="S3508">
        <v>2018</v>
      </c>
      <c r="T3508">
        <v>10</v>
      </c>
      <c r="U3508">
        <v>43</v>
      </c>
    </row>
    <row r="3509" spans="1:21" x14ac:dyDescent="0.3">
      <c r="A3509" s="5" t="s">
        <v>168</v>
      </c>
      <c r="B3509" s="5" t="s">
        <v>206</v>
      </c>
      <c r="C3509" s="5" t="s">
        <v>109</v>
      </c>
      <c r="D3509" s="5" t="s">
        <v>339</v>
      </c>
      <c r="E3509" s="5" t="s">
        <v>172</v>
      </c>
      <c r="F3509" s="6">
        <v>43395</v>
      </c>
      <c r="G3509" s="5" t="s">
        <v>148</v>
      </c>
      <c r="H3509" s="5" t="s">
        <v>230</v>
      </c>
      <c r="I3509">
        <v>43214</v>
      </c>
      <c r="J3509">
        <v>181</v>
      </c>
      <c r="K3509">
        <v>1702</v>
      </c>
      <c r="L3509">
        <v>14</v>
      </c>
      <c r="M3509">
        <v>52762</v>
      </c>
      <c r="N3509">
        <v>36314.599000000002</v>
      </c>
      <c r="O3509">
        <v>2593.9</v>
      </c>
      <c r="P3509">
        <v>121.57142857142857</v>
      </c>
      <c r="Q3509">
        <v>31</v>
      </c>
      <c r="R3509">
        <v>16447.401000000002</v>
      </c>
      <c r="S3509">
        <v>2018</v>
      </c>
      <c r="T3509">
        <v>10</v>
      </c>
      <c r="U3509">
        <v>43</v>
      </c>
    </row>
    <row r="3510" spans="1:21" x14ac:dyDescent="0.3">
      <c r="A3510" s="5" t="s">
        <v>168</v>
      </c>
      <c r="B3510" s="5" t="s">
        <v>206</v>
      </c>
      <c r="C3510" s="5" t="s">
        <v>109</v>
      </c>
      <c r="D3510" s="5" t="s">
        <v>339</v>
      </c>
      <c r="E3510" s="5" t="s">
        <v>227</v>
      </c>
      <c r="F3510" s="6">
        <v>43395</v>
      </c>
      <c r="G3510" s="5" t="s">
        <v>148</v>
      </c>
      <c r="H3510" s="5" t="s">
        <v>269</v>
      </c>
      <c r="I3510">
        <v>43214</v>
      </c>
      <c r="J3510">
        <v>181</v>
      </c>
      <c r="K3510">
        <v>-588</v>
      </c>
      <c r="L3510">
        <v>-1</v>
      </c>
      <c r="M3510">
        <v>-18228</v>
      </c>
      <c r="N3510">
        <v>-2593.9</v>
      </c>
      <c r="O3510">
        <v>-2593.9</v>
      </c>
      <c r="P3510">
        <v>588</v>
      </c>
      <c r="Q3510">
        <v>31</v>
      </c>
      <c r="R3510">
        <v>-15634.1</v>
      </c>
      <c r="S3510">
        <v>2018</v>
      </c>
      <c r="T3510">
        <v>10</v>
      </c>
      <c r="U3510">
        <v>43</v>
      </c>
    </row>
    <row r="3511" spans="1:21" x14ac:dyDescent="0.3">
      <c r="A3511" s="5" t="s">
        <v>168</v>
      </c>
      <c r="B3511" s="5" t="s">
        <v>206</v>
      </c>
      <c r="C3511" s="5" t="s">
        <v>110</v>
      </c>
      <c r="D3511" s="5" t="s">
        <v>327</v>
      </c>
      <c r="E3511" s="5" t="s">
        <v>172</v>
      </c>
      <c r="F3511" s="6">
        <v>43395</v>
      </c>
      <c r="G3511" s="5" t="s">
        <v>148</v>
      </c>
      <c r="H3511" s="5" t="s">
        <v>269</v>
      </c>
      <c r="I3511">
        <v>43223</v>
      </c>
      <c r="J3511">
        <v>172</v>
      </c>
      <c r="K3511">
        <v>588</v>
      </c>
      <c r="L3511">
        <v>5</v>
      </c>
      <c r="M3511">
        <v>18228</v>
      </c>
      <c r="N3511">
        <v>13989.1</v>
      </c>
      <c r="O3511">
        <v>2797.82</v>
      </c>
      <c r="P3511">
        <v>117.6</v>
      </c>
      <c r="Q3511">
        <v>31</v>
      </c>
      <c r="R3511">
        <v>4238.8999999999996</v>
      </c>
      <c r="S3511">
        <v>2018</v>
      </c>
      <c r="T3511">
        <v>10</v>
      </c>
      <c r="U3511">
        <v>43</v>
      </c>
    </row>
    <row r="3512" spans="1:21" x14ac:dyDescent="0.3">
      <c r="A3512" s="5" t="s">
        <v>168</v>
      </c>
      <c r="B3512" s="5" t="s">
        <v>175</v>
      </c>
      <c r="C3512" s="5" t="s">
        <v>85</v>
      </c>
      <c r="D3512" s="5" t="s">
        <v>341</v>
      </c>
      <c r="E3512" s="5" t="s">
        <v>172</v>
      </c>
      <c r="F3512" s="6">
        <v>43396</v>
      </c>
      <c r="G3512" s="5" t="s">
        <v>148</v>
      </c>
      <c r="H3512" s="5" t="s">
        <v>194</v>
      </c>
      <c r="I3512">
        <v>43221</v>
      </c>
      <c r="J3512">
        <v>175</v>
      </c>
      <c r="K3512">
        <v>400</v>
      </c>
      <c r="L3512">
        <v>3</v>
      </c>
      <c r="M3512">
        <v>12200</v>
      </c>
      <c r="N3512">
        <v>7880.4679999999998</v>
      </c>
      <c r="O3512">
        <v>2626.8229999999999</v>
      </c>
      <c r="P3512">
        <v>133.33333333333334</v>
      </c>
      <c r="Q3512">
        <v>30.5</v>
      </c>
      <c r="R3512">
        <v>4319.5320000000002</v>
      </c>
      <c r="S3512">
        <v>2018</v>
      </c>
      <c r="T3512">
        <v>10</v>
      </c>
      <c r="U3512">
        <v>43</v>
      </c>
    </row>
    <row r="3513" spans="1:21" x14ac:dyDescent="0.3">
      <c r="A3513" s="5" t="s">
        <v>168</v>
      </c>
      <c r="B3513" s="5" t="s">
        <v>175</v>
      </c>
      <c r="C3513" s="5" t="s">
        <v>88</v>
      </c>
      <c r="D3513" s="5" t="s">
        <v>330</v>
      </c>
      <c r="E3513" s="5" t="s">
        <v>172</v>
      </c>
      <c r="F3513" s="6">
        <v>43396</v>
      </c>
      <c r="G3513" s="5" t="s">
        <v>148</v>
      </c>
      <c r="H3513" s="5" t="s">
        <v>194</v>
      </c>
      <c r="I3513">
        <v>43215</v>
      </c>
      <c r="J3513">
        <v>181</v>
      </c>
      <c r="K3513">
        <v>208.5</v>
      </c>
      <c r="L3513">
        <v>2</v>
      </c>
      <c r="M3513">
        <v>6359.25</v>
      </c>
      <c r="N3513">
        <v>5884.2</v>
      </c>
      <c r="O3513">
        <v>2942.1</v>
      </c>
      <c r="P3513">
        <v>104.25</v>
      </c>
      <c r="Q3513">
        <v>30.5</v>
      </c>
      <c r="R3513">
        <v>475.05</v>
      </c>
      <c r="S3513">
        <v>2018</v>
      </c>
      <c r="T3513">
        <v>10</v>
      </c>
      <c r="U3513">
        <v>43</v>
      </c>
    </row>
    <row r="3514" spans="1:21" x14ac:dyDescent="0.3">
      <c r="A3514" s="5" t="s">
        <v>168</v>
      </c>
      <c r="B3514" s="5" t="s">
        <v>206</v>
      </c>
      <c r="C3514" s="5" t="s">
        <v>109</v>
      </c>
      <c r="D3514" s="5" t="s">
        <v>339</v>
      </c>
      <c r="E3514" s="5" t="s">
        <v>172</v>
      </c>
      <c r="F3514" s="6">
        <v>43396</v>
      </c>
      <c r="G3514" s="5" t="s">
        <v>148</v>
      </c>
      <c r="H3514" s="5" t="s">
        <v>240</v>
      </c>
      <c r="I3514">
        <v>43214</v>
      </c>
      <c r="J3514">
        <v>182</v>
      </c>
      <c r="K3514">
        <v>661.8</v>
      </c>
      <c r="L3514">
        <v>5</v>
      </c>
      <c r="M3514">
        <v>20184.900000000001</v>
      </c>
      <c r="N3514">
        <v>12969.5</v>
      </c>
      <c r="O3514">
        <v>2593.9</v>
      </c>
      <c r="P3514">
        <v>132.35999999999999</v>
      </c>
      <c r="Q3514">
        <v>30.5</v>
      </c>
      <c r="R3514">
        <v>7215.4</v>
      </c>
      <c r="S3514">
        <v>2018</v>
      </c>
      <c r="T3514">
        <v>10</v>
      </c>
      <c r="U3514">
        <v>43</v>
      </c>
    </row>
    <row r="3515" spans="1:21" x14ac:dyDescent="0.3">
      <c r="A3515" s="5" t="s">
        <v>168</v>
      </c>
      <c r="B3515" s="5" t="s">
        <v>175</v>
      </c>
      <c r="C3515" s="5" t="s">
        <v>88</v>
      </c>
      <c r="D3515" s="5" t="s">
        <v>330</v>
      </c>
      <c r="E3515" s="5" t="s">
        <v>172</v>
      </c>
      <c r="F3515" s="6">
        <v>43397</v>
      </c>
      <c r="G3515" s="5" t="s">
        <v>148</v>
      </c>
      <c r="H3515" s="5" t="s">
        <v>190</v>
      </c>
      <c r="I3515">
        <v>43215</v>
      </c>
      <c r="J3515">
        <v>182</v>
      </c>
      <c r="K3515">
        <v>115.5</v>
      </c>
      <c r="L3515">
        <v>1</v>
      </c>
      <c r="M3515">
        <v>3580.5</v>
      </c>
      <c r="N3515">
        <v>2942.1</v>
      </c>
      <c r="O3515">
        <v>2942.1</v>
      </c>
      <c r="P3515">
        <v>115.5</v>
      </c>
      <c r="Q3515">
        <v>31</v>
      </c>
      <c r="R3515">
        <v>638.4</v>
      </c>
      <c r="S3515">
        <v>2018</v>
      </c>
      <c r="T3515">
        <v>10</v>
      </c>
      <c r="U3515">
        <v>43</v>
      </c>
    </row>
    <row r="3516" spans="1:21" x14ac:dyDescent="0.3">
      <c r="A3516" s="5" t="s">
        <v>168</v>
      </c>
      <c r="B3516" s="5" t="s">
        <v>175</v>
      </c>
      <c r="C3516" s="5" t="s">
        <v>88</v>
      </c>
      <c r="D3516" s="5" t="s">
        <v>330</v>
      </c>
      <c r="E3516" s="5" t="s">
        <v>172</v>
      </c>
      <c r="F3516" s="6">
        <v>43397</v>
      </c>
      <c r="G3516" s="5" t="s">
        <v>148</v>
      </c>
      <c r="H3516" s="5" t="s">
        <v>173</v>
      </c>
      <c r="I3516">
        <v>43215</v>
      </c>
      <c r="J3516">
        <v>182</v>
      </c>
      <c r="K3516">
        <v>90</v>
      </c>
      <c r="L3516">
        <v>1</v>
      </c>
      <c r="M3516">
        <v>3150</v>
      </c>
      <c r="N3516">
        <v>2942.1</v>
      </c>
      <c r="O3516">
        <v>2942.1</v>
      </c>
      <c r="P3516">
        <v>90</v>
      </c>
      <c r="Q3516">
        <v>35</v>
      </c>
      <c r="R3516">
        <v>207.9</v>
      </c>
      <c r="S3516">
        <v>2018</v>
      </c>
      <c r="T3516">
        <v>10</v>
      </c>
      <c r="U3516">
        <v>43</v>
      </c>
    </row>
    <row r="3517" spans="1:21" x14ac:dyDescent="0.3">
      <c r="A3517" s="5" t="s">
        <v>168</v>
      </c>
      <c r="B3517" s="5" t="s">
        <v>206</v>
      </c>
      <c r="C3517" s="5" t="s">
        <v>108</v>
      </c>
      <c r="D3517" s="5" t="s">
        <v>338</v>
      </c>
      <c r="E3517" s="5" t="s">
        <v>172</v>
      </c>
      <c r="F3517" s="6">
        <v>43397</v>
      </c>
      <c r="G3517" s="5" t="s">
        <v>148</v>
      </c>
      <c r="H3517" s="5" t="s">
        <v>173</v>
      </c>
      <c r="I3517">
        <v>43209</v>
      </c>
      <c r="J3517">
        <v>188</v>
      </c>
      <c r="K3517">
        <v>1716.2</v>
      </c>
      <c r="L3517">
        <v>13</v>
      </c>
      <c r="M3517">
        <v>58350.8</v>
      </c>
      <c r="N3517">
        <v>33380.714999999997</v>
      </c>
      <c r="O3517">
        <v>2567.7469999999998</v>
      </c>
      <c r="P3517">
        <v>132.01538461538462</v>
      </c>
      <c r="Q3517">
        <v>34</v>
      </c>
      <c r="R3517">
        <v>24970.084999999999</v>
      </c>
      <c r="S3517">
        <v>2018</v>
      </c>
      <c r="T3517">
        <v>10</v>
      </c>
      <c r="U3517">
        <v>43</v>
      </c>
    </row>
    <row r="3518" spans="1:21" x14ac:dyDescent="0.3">
      <c r="A3518" s="5" t="s">
        <v>168</v>
      </c>
      <c r="B3518" s="5" t="s">
        <v>206</v>
      </c>
      <c r="C3518" s="5" t="s">
        <v>109</v>
      </c>
      <c r="D3518" s="5" t="s">
        <v>339</v>
      </c>
      <c r="E3518" s="5" t="s">
        <v>172</v>
      </c>
      <c r="F3518" s="6">
        <v>43397</v>
      </c>
      <c r="G3518" s="5" t="s">
        <v>148</v>
      </c>
      <c r="H3518" s="5" t="s">
        <v>178</v>
      </c>
      <c r="I3518">
        <v>43214</v>
      </c>
      <c r="J3518">
        <v>183</v>
      </c>
      <c r="K3518">
        <v>291.39999999999998</v>
      </c>
      <c r="L3518">
        <v>3</v>
      </c>
      <c r="M3518">
        <v>8887.7000000000007</v>
      </c>
      <c r="N3518">
        <v>7781.7</v>
      </c>
      <c r="O3518">
        <v>2593.9</v>
      </c>
      <c r="P3518">
        <v>97.133333333333326</v>
      </c>
      <c r="Q3518">
        <v>30.5</v>
      </c>
      <c r="R3518">
        <v>1106</v>
      </c>
      <c r="S3518">
        <v>2018</v>
      </c>
      <c r="T3518">
        <v>10</v>
      </c>
      <c r="U3518">
        <v>43</v>
      </c>
    </row>
    <row r="3519" spans="1:21" x14ac:dyDescent="0.3">
      <c r="A3519" s="5" t="s">
        <v>168</v>
      </c>
      <c r="B3519" s="5" t="s">
        <v>206</v>
      </c>
      <c r="C3519" s="5" t="s">
        <v>109</v>
      </c>
      <c r="D3519" s="5" t="s">
        <v>339</v>
      </c>
      <c r="E3519" s="5" t="s">
        <v>172</v>
      </c>
      <c r="F3519" s="6">
        <v>43397</v>
      </c>
      <c r="G3519" s="5" t="s">
        <v>148</v>
      </c>
      <c r="H3519" s="5" t="s">
        <v>208</v>
      </c>
      <c r="I3519">
        <v>43214</v>
      </c>
      <c r="J3519">
        <v>183</v>
      </c>
      <c r="K3519">
        <v>112</v>
      </c>
      <c r="L3519">
        <v>1</v>
      </c>
      <c r="M3519">
        <v>3416</v>
      </c>
      <c r="N3519">
        <v>2593.9</v>
      </c>
      <c r="O3519">
        <v>2593.9</v>
      </c>
      <c r="P3519">
        <v>112</v>
      </c>
      <c r="Q3519">
        <v>30.5</v>
      </c>
      <c r="R3519">
        <v>822.1</v>
      </c>
      <c r="S3519">
        <v>2018</v>
      </c>
      <c r="T3519">
        <v>10</v>
      </c>
      <c r="U3519">
        <v>43</v>
      </c>
    </row>
    <row r="3520" spans="1:21" x14ac:dyDescent="0.3">
      <c r="A3520" s="5" t="s">
        <v>168</v>
      </c>
      <c r="B3520" s="5" t="s">
        <v>206</v>
      </c>
      <c r="C3520" s="5" t="s">
        <v>109</v>
      </c>
      <c r="D3520" s="5" t="s">
        <v>339</v>
      </c>
      <c r="E3520" s="5" t="s">
        <v>172</v>
      </c>
      <c r="F3520" s="6">
        <v>43397</v>
      </c>
      <c r="G3520" s="5" t="s">
        <v>148</v>
      </c>
      <c r="H3520" s="5" t="s">
        <v>311</v>
      </c>
      <c r="I3520">
        <v>43214</v>
      </c>
      <c r="J3520">
        <v>183</v>
      </c>
      <c r="K3520">
        <v>111.8</v>
      </c>
      <c r="L3520">
        <v>1</v>
      </c>
      <c r="M3520">
        <v>3409.9</v>
      </c>
      <c r="N3520">
        <v>2593.9</v>
      </c>
      <c r="O3520">
        <v>2593.9</v>
      </c>
      <c r="P3520">
        <v>111.8</v>
      </c>
      <c r="Q3520">
        <v>30.5</v>
      </c>
      <c r="R3520">
        <v>816</v>
      </c>
      <c r="S3520">
        <v>2018</v>
      </c>
      <c r="T3520">
        <v>10</v>
      </c>
      <c r="U3520">
        <v>43</v>
      </c>
    </row>
    <row r="3521" spans="1:21" x14ac:dyDescent="0.3">
      <c r="A3521" s="5" t="s">
        <v>168</v>
      </c>
      <c r="B3521" s="5" t="s">
        <v>206</v>
      </c>
      <c r="C3521" s="5" t="s">
        <v>109</v>
      </c>
      <c r="D3521" s="5" t="s">
        <v>339</v>
      </c>
      <c r="E3521" s="5" t="s">
        <v>172</v>
      </c>
      <c r="F3521" s="6">
        <v>43397</v>
      </c>
      <c r="G3521" s="5" t="s">
        <v>148</v>
      </c>
      <c r="H3521" s="5" t="s">
        <v>235</v>
      </c>
      <c r="I3521">
        <v>43214</v>
      </c>
      <c r="J3521">
        <v>183</v>
      </c>
      <c r="K3521">
        <v>114</v>
      </c>
      <c r="L3521">
        <v>1</v>
      </c>
      <c r="M3521">
        <v>3477</v>
      </c>
      <c r="N3521">
        <v>2593.9</v>
      </c>
      <c r="O3521">
        <v>2593.9</v>
      </c>
      <c r="P3521">
        <v>114</v>
      </c>
      <c r="Q3521">
        <v>30.5</v>
      </c>
      <c r="R3521">
        <v>883.1</v>
      </c>
      <c r="S3521">
        <v>2018</v>
      </c>
      <c r="T3521">
        <v>10</v>
      </c>
      <c r="U3521">
        <v>43</v>
      </c>
    </row>
    <row r="3522" spans="1:21" x14ac:dyDescent="0.3">
      <c r="A3522" s="5" t="s">
        <v>168</v>
      </c>
      <c r="B3522" s="5" t="s">
        <v>206</v>
      </c>
      <c r="C3522" s="5" t="s">
        <v>110</v>
      </c>
      <c r="D3522" s="5" t="s">
        <v>327</v>
      </c>
      <c r="E3522" s="5" t="s">
        <v>172</v>
      </c>
      <c r="F3522" s="6">
        <v>43397</v>
      </c>
      <c r="G3522" s="5" t="s">
        <v>148</v>
      </c>
      <c r="H3522" s="5" t="s">
        <v>198</v>
      </c>
      <c r="I3522">
        <v>43223</v>
      </c>
      <c r="J3522">
        <v>174</v>
      </c>
      <c r="K3522">
        <v>361.4</v>
      </c>
      <c r="L3522">
        <v>3</v>
      </c>
      <c r="M3522">
        <v>11022.7</v>
      </c>
      <c r="N3522">
        <v>8493.98</v>
      </c>
      <c r="O3522">
        <v>2831.3270000000002</v>
      </c>
      <c r="P3522">
        <v>120.46666666666665</v>
      </c>
      <c r="Q3522">
        <v>30.5</v>
      </c>
      <c r="R3522">
        <v>2528.7199999999998</v>
      </c>
      <c r="S3522">
        <v>2018</v>
      </c>
      <c r="T3522">
        <v>10</v>
      </c>
      <c r="U3522">
        <v>43</v>
      </c>
    </row>
    <row r="3523" spans="1:21" x14ac:dyDescent="0.3">
      <c r="A3523" s="5" t="s">
        <v>168</v>
      </c>
      <c r="B3523" s="5" t="s">
        <v>206</v>
      </c>
      <c r="C3523" s="5" t="s">
        <v>110</v>
      </c>
      <c r="D3523" s="5" t="s">
        <v>327</v>
      </c>
      <c r="E3523" s="5" t="s">
        <v>172</v>
      </c>
      <c r="F3523" s="6">
        <v>43397</v>
      </c>
      <c r="G3523" s="5" t="s">
        <v>148</v>
      </c>
      <c r="H3523" s="5" t="s">
        <v>197</v>
      </c>
      <c r="I3523">
        <v>43223</v>
      </c>
      <c r="J3523">
        <v>174</v>
      </c>
      <c r="K3523">
        <v>724</v>
      </c>
      <c r="L3523">
        <v>6</v>
      </c>
      <c r="M3523">
        <v>22082</v>
      </c>
      <c r="N3523">
        <v>16987.960999999999</v>
      </c>
      <c r="O3523">
        <v>2831.3270000000002</v>
      </c>
      <c r="P3523">
        <v>120.66666666666667</v>
      </c>
      <c r="Q3523">
        <v>30.5</v>
      </c>
      <c r="R3523">
        <v>5094.0389999999998</v>
      </c>
      <c r="S3523">
        <v>2018</v>
      </c>
      <c r="T3523">
        <v>10</v>
      </c>
      <c r="U3523">
        <v>43</v>
      </c>
    </row>
    <row r="3524" spans="1:21" x14ac:dyDescent="0.3">
      <c r="A3524" s="5" t="s">
        <v>168</v>
      </c>
      <c r="B3524" s="5" t="s">
        <v>206</v>
      </c>
      <c r="C3524" s="5" t="s">
        <v>110</v>
      </c>
      <c r="D3524" s="5" t="s">
        <v>327</v>
      </c>
      <c r="E3524" s="5" t="s">
        <v>172</v>
      </c>
      <c r="F3524" s="6">
        <v>43397</v>
      </c>
      <c r="G3524" s="5" t="s">
        <v>148</v>
      </c>
      <c r="H3524" s="5" t="s">
        <v>209</v>
      </c>
      <c r="I3524">
        <v>43223</v>
      </c>
      <c r="J3524">
        <v>174</v>
      </c>
      <c r="K3524">
        <v>196.6</v>
      </c>
      <c r="L3524">
        <v>2</v>
      </c>
      <c r="M3524">
        <v>5996.3</v>
      </c>
      <c r="N3524">
        <v>5662.6540000000005</v>
      </c>
      <c r="O3524">
        <v>2831.3270000000002</v>
      </c>
      <c r="P3524">
        <v>98.3</v>
      </c>
      <c r="Q3524">
        <v>30.5</v>
      </c>
      <c r="R3524">
        <v>333.64600000000002</v>
      </c>
      <c r="S3524">
        <v>2018</v>
      </c>
      <c r="T3524">
        <v>10</v>
      </c>
      <c r="U3524">
        <v>43</v>
      </c>
    </row>
    <row r="3525" spans="1:21" x14ac:dyDescent="0.3">
      <c r="A3525" s="5" t="s">
        <v>168</v>
      </c>
      <c r="B3525" s="5" t="s">
        <v>206</v>
      </c>
      <c r="C3525" s="5" t="s">
        <v>110</v>
      </c>
      <c r="D3525" s="5" t="s">
        <v>327</v>
      </c>
      <c r="E3525" s="5" t="s">
        <v>172</v>
      </c>
      <c r="F3525" s="6">
        <v>43398</v>
      </c>
      <c r="G3525" s="5" t="s">
        <v>148</v>
      </c>
      <c r="H3525" s="5" t="s">
        <v>201</v>
      </c>
      <c r="I3525">
        <v>43223</v>
      </c>
      <c r="J3525">
        <v>175</v>
      </c>
      <c r="K3525">
        <v>230</v>
      </c>
      <c r="L3525">
        <v>2</v>
      </c>
      <c r="M3525">
        <v>7130</v>
      </c>
      <c r="N3525">
        <v>5977.94</v>
      </c>
      <c r="O3525">
        <v>2988.97</v>
      </c>
      <c r="P3525">
        <v>115</v>
      </c>
      <c r="Q3525">
        <v>31</v>
      </c>
      <c r="R3525">
        <v>1152.06</v>
      </c>
      <c r="S3525">
        <v>2018</v>
      </c>
      <c r="T3525">
        <v>10</v>
      </c>
      <c r="U3525">
        <v>43</v>
      </c>
    </row>
    <row r="3526" spans="1:21" x14ac:dyDescent="0.3">
      <c r="A3526" s="5" t="s">
        <v>168</v>
      </c>
      <c r="B3526" s="5" t="s">
        <v>206</v>
      </c>
      <c r="C3526" s="5" t="s">
        <v>110</v>
      </c>
      <c r="D3526" s="5" t="s">
        <v>327</v>
      </c>
      <c r="E3526" s="5" t="s">
        <v>172</v>
      </c>
      <c r="F3526" s="6">
        <v>43398</v>
      </c>
      <c r="G3526" s="5" t="s">
        <v>148</v>
      </c>
      <c r="H3526" s="5" t="s">
        <v>218</v>
      </c>
      <c r="I3526">
        <v>43223</v>
      </c>
      <c r="J3526">
        <v>175</v>
      </c>
      <c r="K3526">
        <v>235</v>
      </c>
      <c r="L3526">
        <v>2</v>
      </c>
      <c r="M3526">
        <v>7285</v>
      </c>
      <c r="N3526">
        <v>5977.94</v>
      </c>
      <c r="O3526">
        <v>2988.97</v>
      </c>
      <c r="P3526">
        <v>117.5</v>
      </c>
      <c r="Q3526">
        <v>31</v>
      </c>
      <c r="R3526">
        <v>1307.06</v>
      </c>
      <c r="S3526">
        <v>2018</v>
      </c>
      <c r="T3526">
        <v>10</v>
      </c>
      <c r="U3526">
        <v>43</v>
      </c>
    </row>
    <row r="3527" spans="1:21" x14ac:dyDescent="0.3">
      <c r="A3527" s="5" t="s">
        <v>168</v>
      </c>
      <c r="B3527" s="5" t="s">
        <v>206</v>
      </c>
      <c r="C3527" s="5" t="s">
        <v>110</v>
      </c>
      <c r="D3527" s="5" t="s">
        <v>327</v>
      </c>
      <c r="E3527" s="5" t="s">
        <v>172</v>
      </c>
      <c r="F3527" s="6">
        <v>43398</v>
      </c>
      <c r="G3527" s="5" t="s">
        <v>148</v>
      </c>
      <c r="H3527" s="5" t="s">
        <v>203</v>
      </c>
      <c r="I3527">
        <v>43223</v>
      </c>
      <c r="J3527">
        <v>175</v>
      </c>
      <c r="K3527">
        <v>115</v>
      </c>
      <c r="L3527">
        <v>1</v>
      </c>
      <c r="M3527">
        <v>3565</v>
      </c>
      <c r="N3527">
        <v>2988.97</v>
      </c>
      <c r="O3527">
        <v>2988.97</v>
      </c>
      <c r="P3527">
        <v>115</v>
      </c>
      <c r="Q3527">
        <v>31</v>
      </c>
      <c r="R3527">
        <v>576.03</v>
      </c>
      <c r="S3527">
        <v>2018</v>
      </c>
      <c r="T3527">
        <v>10</v>
      </c>
      <c r="U3527">
        <v>43</v>
      </c>
    </row>
    <row r="3528" spans="1:21" x14ac:dyDescent="0.3">
      <c r="A3528" s="5" t="s">
        <v>168</v>
      </c>
      <c r="B3528" s="5" t="s">
        <v>206</v>
      </c>
      <c r="C3528" s="5" t="s">
        <v>110</v>
      </c>
      <c r="D3528" s="5" t="s">
        <v>327</v>
      </c>
      <c r="E3528" s="5" t="s">
        <v>172</v>
      </c>
      <c r="F3528" s="6">
        <v>43398</v>
      </c>
      <c r="G3528" s="5" t="s">
        <v>148</v>
      </c>
      <c r="H3528" s="5" t="s">
        <v>204</v>
      </c>
      <c r="I3528">
        <v>43223</v>
      </c>
      <c r="J3528">
        <v>175</v>
      </c>
      <c r="K3528">
        <v>350</v>
      </c>
      <c r="L3528">
        <v>3</v>
      </c>
      <c r="M3528">
        <v>10850</v>
      </c>
      <c r="N3528">
        <v>8966.91</v>
      </c>
      <c r="O3528">
        <v>2988.97</v>
      </c>
      <c r="P3528">
        <v>116.66666666666667</v>
      </c>
      <c r="Q3528">
        <v>31</v>
      </c>
      <c r="R3528">
        <v>1883.09</v>
      </c>
      <c r="S3528">
        <v>2018</v>
      </c>
      <c r="T3528">
        <v>10</v>
      </c>
      <c r="U3528">
        <v>43</v>
      </c>
    </row>
    <row r="3529" spans="1:21" x14ac:dyDescent="0.3">
      <c r="A3529" s="5" t="s">
        <v>168</v>
      </c>
      <c r="B3529" s="5" t="s">
        <v>206</v>
      </c>
      <c r="C3529" s="5" t="s">
        <v>110</v>
      </c>
      <c r="D3529" s="5" t="s">
        <v>327</v>
      </c>
      <c r="E3529" s="5" t="s">
        <v>172</v>
      </c>
      <c r="F3529" s="6">
        <v>43398</v>
      </c>
      <c r="G3529" s="5" t="s">
        <v>148</v>
      </c>
      <c r="H3529" s="5" t="s">
        <v>237</v>
      </c>
      <c r="I3529">
        <v>43223</v>
      </c>
      <c r="J3529">
        <v>175</v>
      </c>
      <c r="K3529">
        <v>110</v>
      </c>
      <c r="L3529">
        <v>1</v>
      </c>
      <c r="M3529">
        <v>3410</v>
      </c>
      <c r="N3529">
        <v>2988.97</v>
      </c>
      <c r="O3529">
        <v>2988.97</v>
      </c>
      <c r="P3529">
        <v>110</v>
      </c>
      <c r="Q3529">
        <v>31</v>
      </c>
      <c r="R3529">
        <v>421.03</v>
      </c>
      <c r="S3529">
        <v>2018</v>
      </c>
      <c r="T3529">
        <v>10</v>
      </c>
      <c r="U3529">
        <v>43</v>
      </c>
    </row>
    <row r="3530" spans="1:21" x14ac:dyDescent="0.3">
      <c r="A3530" s="5" t="s">
        <v>168</v>
      </c>
      <c r="B3530" s="5" t="s">
        <v>206</v>
      </c>
      <c r="C3530" s="5" t="s">
        <v>110</v>
      </c>
      <c r="D3530" s="5" t="s">
        <v>327</v>
      </c>
      <c r="E3530" s="5" t="s">
        <v>172</v>
      </c>
      <c r="F3530" s="6">
        <v>43398</v>
      </c>
      <c r="G3530" s="5" t="s">
        <v>148</v>
      </c>
      <c r="H3530" s="5" t="s">
        <v>230</v>
      </c>
      <c r="I3530">
        <v>43223</v>
      </c>
      <c r="J3530">
        <v>175</v>
      </c>
      <c r="K3530">
        <v>1090</v>
      </c>
      <c r="L3530">
        <v>9</v>
      </c>
      <c r="M3530">
        <v>33245</v>
      </c>
      <c r="N3530">
        <v>26900.73</v>
      </c>
      <c r="O3530">
        <v>2988.97</v>
      </c>
      <c r="P3530">
        <v>121.11111111111111</v>
      </c>
      <c r="Q3530">
        <v>30.5</v>
      </c>
      <c r="R3530">
        <v>6344.27</v>
      </c>
      <c r="S3530">
        <v>2018</v>
      </c>
      <c r="T3530">
        <v>10</v>
      </c>
      <c r="U3530">
        <v>43</v>
      </c>
    </row>
    <row r="3531" spans="1:21" x14ac:dyDescent="0.3">
      <c r="A3531" s="5" t="s">
        <v>168</v>
      </c>
      <c r="B3531" s="5" t="s">
        <v>206</v>
      </c>
      <c r="C3531" s="5" t="s">
        <v>110</v>
      </c>
      <c r="D3531" s="5" t="s">
        <v>327</v>
      </c>
      <c r="E3531" s="5" t="s">
        <v>172</v>
      </c>
      <c r="F3531" s="6">
        <v>43398</v>
      </c>
      <c r="G3531" s="5" t="s">
        <v>148</v>
      </c>
      <c r="H3531" s="5" t="s">
        <v>216</v>
      </c>
      <c r="I3531">
        <v>43223</v>
      </c>
      <c r="J3531">
        <v>175</v>
      </c>
      <c r="K3531">
        <v>220</v>
      </c>
      <c r="L3531">
        <v>2</v>
      </c>
      <c r="M3531">
        <v>6820</v>
      </c>
      <c r="N3531">
        <v>5977.94</v>
      </c>
      <c r="O3531">
        <v>2988.97</v>
      </c>
      <c r="P3531">
        <v>110</v>
      </c>
      <c r="Q3531">
        <v>31</v>
      </c>
      <c r="R3531">
        <v>842.06</v>
      </c>
      <c r="S3531">
        <v>2018</v>
      </c>
      <c r="T3531">
        <v>10</v>
      </c>
      <c r="U3531">
        <v>43</v>
      </c>
    </row>
    <row r="3532" spans="1:21" x14ac:dyDescent="0.3">
      <c r="A3532" s="5" t="s">
        <v>168</v>
      </c>
      <c r="B3532" s="5" t="s">
        <v>206</v>
      </c>
      <c r="C3532" s="5" t="s">
        <v>110</v>
      </c>
      <c r="D3532" s="5" t="s">
        <v>327</v>
      </c>
      <c r="E3532" s="5" t="s">
        <v>172</v>
      </c>
      <c r="F3532" s="6">
        <v>43398</v>
      </c>
      <c r="G3532" s="5" t="s">
        <v>148</v>
      </c>
      <c r="H3532" s="5" t="s">
        <v>222</v>
      </c>
      <c r="I3532">
        <v>43223</v>
      </c>
      <c r="J3532">
        <v>175</v>
      </c>
      <c r="K3532">
        <v>132</v>
      </c>
      <c r="L3532">
        <v>1</v>
      </c>
      <c r="M3532">
        <v>4092</v>
      </c>
      <c r="N3532">
        <v>2988.97</v>
      </c>
      <c r="O3532">
        <v>2988.97</v>
      </c>
      <c r="P3532">
        <v>132</v>
      </c>
      <c r="Q3532">
        <v>31</v>
      </c>
      <c r="R3532">
        <v>1103.03</v>
      </c>
      <c r="S3532">
        <v>2018</v>
      </c>
      <c r="T3532">
        <v>10</v>
      </c>
      <c r="U3532">
        <v>43</v>
      </c>
    </row>
    <row r="3533" spans="1:21" x14ac:dyDescent="0.3">
      <c r="A3533" s="5" t="s">
        <v>168</v>
      </c>
      <c r="B3533" s="5" t="s">
        <v>206</v>
      </c>
      <c r="C3533" s="5" t="s">
        <v>110</v>
      </c>
      <c r="D3533" s="5" t="s">
        <v>327</v>
      </c>
      <c r="E3533" s="5" t="s">
        <v>172</v>
      </c>
      <c r="F3533" s="6">
        <v>43398</v>
      </c>
      <c r="G3533" s="5" t="s">
        <v>148</v>
      </c>
      <c r="H3533" s="5" t="s">
        <v>181</v>
      </c>
      <c r="I3533">
        <v>43223</v>
      </c>
      <c r="J3533">
        <v>175</v>
      </c>
      <c r="K3533">
        <v>126</v>
      </c>
      <c r="L3533">
        <v>1</v>
      </c>
      <c r="M3533">
        <v>3906</v>
      </c>
      <c r="N3533">
        <v>2988.97</v>
      </c>
      <c r="O3533">
        <v>2988.97</v>
      </c>
      <c r="P3533">
        <v>126</v>
      </c>
      <c r="Q3533">
        <v>31</v>
      </c>
      <c r="R3533">
        <v>917.03</v>
      </c>
      <c r="S3533">
        <v>2018</v>
      </c>
      <c r="T3533">
        <v>10</v>
      </c>
      <c r="U3533">
        <v>43</v>
      </c>
    </row>
    <row r="3534" spans="1:21" x14ac:dyDescent="0.3">
      <c r="A3534" s="5" t="s">
        <v>168</v>
      </c>
      <c r="B3534" s="5" t="s">
        <v>206</v>
      </c>
      <c r="C3534" s="5" t="s">
        <v>110</v>
      </c>
      <c r="D3534" s="5" t="s">
        <v>327</v>
      </c>
      <c r="E3534" s="5" t="s">
        <v>172</v>
      </c>
      <c r="F3534" s="6">
        <v>43398</v>
      </c>
      <c r="G3534" s="5" t="s">
        <v>148</v>
      </c>
      <c r="H3534" s="5" t="s">
        <v>183</v>
      </c>
      <c r="I3534">
        <v>43223</v>
      </c>
      <c r="J3534">
        <v>175</v>
      </c>
      <c r="K3534">
        <v>230</v>
      </c>
      <c r="L3534">
        <v>2</v>
      </c>
      <c r="M3534">
        <v>7130</v>
      </c>
      <c r="N3534">
        <v>5977.94</v>
      </c>
      <c r="O3534">
        <v>2988.97</v>
      </c>
      <c r="P3534">
        <v>115</v>
      </c>
      <c r="Q3534">
        <v>31</v>
      </c>
      <c r="R3534">
        <v>1152.06</v>
      </c>
      <c r="S3534">
        <v>2018</v>
      </c>
      <c r="T3534">
        <v>10</v>
      </c>
      <c r="U3534">
        <v>43</v>
      </c>
    </row>
    <row r="3535" spans="1:21" x14ac:dyDescent="0.3">
      <c r="A3535" s="5" t="s">
        <v>168</v>
      </c>
      <c r="B3535" s="5" t="s">
        <v>206</v>
      </c>
      <c r="C3535" s="5" t="s">
        <v>110</v>
      </c>
      <c r="D3535" s="5" t="s">
        <v>327</v>
      </c>
      <c r="E3535" s="5" t="s">
        <v>172</v>
      </c>
      <c r="F3535" s="6">
        <v>43398</v>
      </c>
      <c r="G3535" s="5" t="s">
        <v>148</v>
      </c>
      <c r="H3535" s="5" t="s">
        <v>182</v>
      </c>
      <c r="I3535">
        <v>43223</v>
      </c>
      <c r="J3535">
        <v>175</v>
      </c>
      <c r="K3535">
        <v>214</v>
      </c>
      <c r="L3535">
        <v>2</v>
      </c>
      <c r="M3535">
        <v>6634</v>
      </c>
      <c r="N3535">
        <v>5977.94</v>
      </c>
      <c r="O3535">
        <v>2988.97</v>
      </c>
      <c r="P3535">
        <v>107</v>
      </c>
      <c r="Q3535">
        <v>31</v>
      </c>
      <c r="R3535">
        <v>656.06</v>
      </c>
      <c r="S3535">
        <v>2018</v>
      </c>
      <c r="T3535">
        <v>10</v>
      </c>
      <c r="U3535">
        <v>43</v>
      </c>
    </row>
    <row r="3536" spans="1:21" x14ac:dyDescent="0.3">
      <c r="A3536" s="5" t="s">
        <v>168</v>
      </c>
      <c r="B3536" s="5" t="s">
        <v>206</v>
      </c>
      <c r="C3536" s="5" t="s">
        <v>110</v>
      </c>
      <c r="D3536" s="5" t="s">
        <v>327</v>
      </c>
      <c r="E3536" s="5" t="s">
        <v>172</v>
      </c>
      <c r="F3536" s="6">
        <v>43398</v>
      </c>
      <c r="G3536" s="5" t="s">
        <v>148</v>
      </c>
      <c r="H3536" s="5" t="s">
        <v>184</v>
      </c>
      <c r="I3536">
        <v>43223</v>
      </c>
      <c r="J3536">
        <v>175</v>
      </c>
      <c r="K3536">
        <v>1838</v>
      </c>
      <c r="L3536">
        <v>15</v>
      </c>
      <c r="M3536">
        <v>56059</v>
      </c>
      <c r="N3536">
        <v>44834.55</v>
      </c>
      <c r="O3536">
        <v>2988.97</v>
      </c>
      <c r="P3536">
        <v>122.53333333333333</v>
      </c>
      <c r="Q3536">
        <v>30.5</v>
      </c>
      <c r="R3536">
        <v>11224.45</v>
      </c>
      <c r="S3536">
        <v>2018</v>
      </c>
      <c r="T3536">
        <v>10</v>
      </c>
      <c r="U3536">
        <v>43</v>
      </c>
    </row>
    <row r="3537" spans="1:21" x14ac:dyDescent="0.3">
      <c r="A3537" s="5" t="s">
        <v>168</v>
      </c>
      <c r="B3537" s="5" t="s">
        <v>206</v>
      </c>
      <c r="C3537" s="5" t="s">
        <v>110</v>
      </c>
      <c r="D3537" s="5" t="s">
        <v>327</v>
      </c>
      <c r="E3537" s="5" t="s">
        <v>172</v>
      </c>
      <c r="F3537" s="6">
        <v>43398</v>
      </c>
      <c r="G3537" s="5" t="s">
        <v>148</v>
      </c>
      <c r="H3537" s="5" t="s">
        <v>321</v>
      </c>
      <c r="I3537">
        <v>43223</v>
      </c>
      <c r="J3537">
        <v>175</v>
      </c>
      <c r="K3537">
        <v>250</v>
      </c>
      <c r="L3537">
        <v>2</v>
      </c>
      <c r="M3537">
        <v>7625</v>
      </c>
      <c r="N3537">
        <v>5977.94</v>
      </c>
      <c r="O3537">
        <v>2988.97</v>
      </c>
      <c r="P3537">
        <v>125</v>
      </c>
      <c r="Q3537">
        <v>30.5</v>
      </c>
      <c r="R3537">
        <v>1647.06</v>
      </c>
      <c r="S3537">
        <v>2018</v>
      </c>
      <c r="T3537">
        <v>10</v>
      </c>
      <c r="U3537">
        <v>43</v>
      </c>
    </row>
    <row r="3538" spans="1:21" x14ac:dyDescent="0.3">
      <c r="A3538" s="5" t="s">
        <v>168</v>
      </c>
      <c r="B3538" s="5" t="s">
        <v>206</v>
      </c>
      <c r="C3538" s="5" t="s">
        <v>110</v>
      </c>
      <c r="D3538" s="5" t="s">
        <v>327</v>
      </c>
      <c r="E3538" s="5" t="s">
        <v>172</v>
      </c>
      <c r="F3538" s="6">
        <v>43398</v>
      </c>
      <c r="G3538" s="5" t="s">
        <v>148</v>
      </c>
      <c r="H3538" s="5" t="s">
        <v>269</v>
      </c>
      <c r="I3538">
        <v>43223</v>
      </c>
      <c r="J3538">
        <v>175</v>
      </c>
      <c r="K3538">
        <v>570</v>
      </c>
      <c r="L3538">
        <v>5</v>
      </c>
      <c r="M3538">
        <v>17385</v>
      </c>
      <c r="N3538">
        <v>14944.85</v>
      </c>
      <c r="O3538">
        <v>2988.97</v>
      </c>
      <c r="P3538">
        <v>114</v>
      </c>
      <c r="Q3538">
        <v>30.5</v>
      </c>
      <c r="R3538">
        <v>2440.15</v>
      </c>
      <c r="S3538">
        <v>2018</v>
      </c>
      <c r="T3538">
        <v>10</v>
      </c>
      <c r="U3538">
        <v>43</v>
      </c>
    </row>
    <row r="3539" spans="1:21" x14ac:dyDescent="0.3">
      <c r="A3539" s="5" t="s">
        <v>168</v>
      </c>
      <c r="B3539" s="5" t="s">
        <v>206</v>
      </c>
      <c r="C3539" s="5" t="s">
        <v>110</v>
      </c>
      <c r="D3539" s="5" t="s">
        <v>327</v>
      </c>
      <c r="E3539" s="5" t="s">
        <v>172</v>
      </c>
      <c r="F3539" s="6">
        <v>43398</v>
      </c>
      <c r="G3539" s="5" t="s">
        <v>148</v>
      </c>
      <c r="H3539" s="5" t="s">
        <v>185</v>
      </c>
      <c r="I3539">
        <v>43223</v>
      </c>
      <c r="J3539">
        <v>175</v>
      </c>
      <c r="K3539">
        <v>240</v>
      </c>
      <c r="L3539">
        <v>2</v>
      </c>
      <c r="M3539">
        <v>7440</v>
      </c>
      <c r="N3539">
        <v>5977.94</v>
      </c>
      <c r="O3539">
        <v>2988.97</v>
      </c>
      <c r="P3539">
        <v>120</v>
      </c>
      <c r="Q3539">
        <v>31</v>
      </c>
      <c r="R3539">
        <v>1462.06</v>
      </c>
      <c r="S3539">
        <v>2018</v>
      </c>
      <c r="T3539">
        <v>10</v>
      </c>
      <c r="U3539">
        <v>43</v>
      </c>
    </row>
    <row r="3540" spans="1:21" x14ac:dyDescent="0.3">
      <c r="A3540" s="5" t="s">
        <v>168</v>
      </c>
      <c r="B3540" s="5" t="s">
        <v>169</v>
      </c>
      <c r="C3540" s="5" t="s">
        <v>170</v>
      </c>
      <c r="D3540" s="5" t="s">
        <v>330</v>
      </c>
      <c r="E3540" s="5" t="s">
        <v>172</v>
      </c>
      <c r="F3540" s="6">
        <v>43399</v>
      </c>
      <c r="G3540" s="5" t="s">
        <v>148</v>
      </c>
      <c r="H3540" s="5" t="s">
        <v>229</v>
      </c>
      <c r="I3540">
        <v>43215</v>
      </c>
      <c r="J3540">
        <v>184</v>
      </c>
      <c r="K3540">
        <v>834.5</v>
      </c>
      <c r="L3540">
        <v>8</v>
      </c>
      <c r="M3540">
        <v>24617.75</v>
      </c>
      <c r="N3540">
        <v>21059.241000000002</v>
      </c>
      <c r="O3540">
        <v>2632.4050000000002</v>
      </c>
      <c r="P3540">
        <v>104.3125</v>
      </c>
      <c r="Q3540">
        <v>29.5</v>
      </c>
      <c r="R3540">
        <v>3558.509</v>
      </c>
      <c r="S3540">
        <v>2018</v>
      </c>
      <c r="T3540">
        <v>10</v>
      </c>
      <c r="U3540">
        <v>43</v>
      </c>
    </row>
    <row r="3541" spans="1:21" x14ac:dyDescent="0.3">
      <c r="A3541" s="5" t="s">
        <v>168</v>
      </c>
      <c r="B3541" s="5" t="s">
        <v>169</v>
      </c>
      <c r="C3541" s="5" t="s">
        <v>170</v>
      </c>
      <c r="D3541" s="5" t="s">
        <v>330</v>
      </c>
      <c r="E3541" s="5" t="s">
        <v>172</v>
      </c>
      <c r="F3541" s="6">
        <v>43399</v>
      </c>
      <c r="G3541" s="5" t="s">
        <v>148</v>
      </c>
      <c r="H3541" s="5" t="s">
        <v>197</v>
      </c>
      <c r="I3541">
        <v>43215</v>
      </c>
      <c r="J3541">
        <v>184</v>
      </c>
      <c r="K3541">
        <v>622</v>
      </c>
      <c r="L3541">
        <v>5</v>
      </c>
      <c r="M3541">
        <v>18660</v>
      </c>
      <c r="N3541">
        <v>13162.025</v>
      </c>
      <c r="O3541">
        <v>2632.4050000000002</v>
      </c>
      <c r="P3541">
        <v>124.4</v>
      </c>
      <c r="Q3541">
        <v>30</v>
      </c>
      <c r="R3541">
        <v>5497.9750000000004</v>
      </c>
      <c r="S3541">
        <v>2018</v>
      </c>
      <c r="T3541">
        <v>10</v>
      </c>
      <c r="U3541">
        <v>43</v>
      </c>
    </row>
    <row r="3542" spans="1:21" x14ac:dyDescent="0.3">
      <c r="A3542" s="5" t="s">
        <v>168</v>
      </c>
      <c r="B3542" s="5" t="s">
        <v>169</v>
      </c>
      <c r="C3542" s="5" t="s">
        <v>170</v>
      </c>
      <c r="D3542" s="5" t="s">
        <v>330</v>
      </c>
      <c r="E3542" s="5" t="s">
        <v>172</v>
      </c>
      <c r="F3542" s="6">
        <v>43399</v>
      </c>
      <c r="G3542" s="5" t="s">
        <v>148</v>
      </c>
      <c r="H3542" s="5" t="s">
        <v>173</v>
      </c>
      <c r="I3542">
        <v>43215</v>
      </c>
      <c r="J3542">
        <v>184</v>
      </c>
      <c r="K3542">
        <v>571.5</v>
      </c>
      <c r="L3542">
        <v>5</v>
      </c>
      <c r="M3542">
        <v>19431</v>
      </c>
      <c r="N3542">
        <v>13162.025</v>
      </c>
      <c r="O3542">
        <v>2632.4050000000002</v>
      </c>
      <c r="P3542">
        <v>114.3</v>
      </c>
      <c r="Q3542">
        <v>34</v>
      </c>
      <c r="R3542">
        <v>6268.9750000000004</v>
      </c>
      <c r="S3542">
        <v>2018</v>
      </c>
      <c r="T3542">
        <v>10</v>
      </c>
      <c r="U3542">
        <v>43</v>
      </c>
    </row>
    <row r="3543" spans="1:21" x14ac:dyDescent="0.3">
      <c r="A3543" s="5" t="s">
        <v>168</v>
      </c>
      <c r="B3543" s="5" t="s">
        <v>175</v>
      </c>
      <c r="C3543" s="5" t="s">
        <v>83</v>
      </c>
      <c r="D3543" s="5" t="s">
        <v>342</v>
      </c>
      <c r="E3543" s="5" t="s">
        <v>172</v>
      </c>
      <c r="F3543" s="6">
        <v>43399</v>
      </c>
      <c r="G3543" s="5" t="s">
        <v>148</v>
      </c>
      <c r="H3543" s="5" t="s">
        <v>194</v>
      </c>
      <c r="I3543">
        <v>43228</v>
      </c>
      <c r="J3543">
        <v>171</v>
      </c>
      <c r="K3543">
        <v>111</v>
      </c>
      <c r="L3543">
        <v>1</v>
      </c>
      <c r="M3543">
        <v>3330</v>
      </c>
      <c r="N3543">
        <v>2974.5279999999998</v>
      </c>
      <c r="O3543">
        <v>2974.5279999999998</v>
      </c>
      <c r="P3543">
        <v>111</v>
      </c>
      <c r="Q3543">
        <v>30</v>
      </c>
      <c r="R3543">
        <v>355.47199999999998</v>
      </c>
      <c r="S3543">
        <v>2018</v>
      </c>
      <c r="T3543">
        <v>10</v>
      </c>
      <c r="U3543">
        <v>43</v>
      </c>
    </row>
    <row r="3544" spans="1:21" x14ac:dyDescent="0.3">
      <c r="A3544" s="5" t="s">
        <v>168</v>
      </c>
      <c r="B3544" s="5" t="s">
        <v>175</v>
      </c>
      <c r="C3544" s="5" t="s">
        <v>85</v>
      </c>
      <c r="D3544" s="5" t="s">
        <v>341</v>
      </c>
      <c r="E3544" s="5" t="s">
        <v>172</v>
      </c>
      <c r="F3544" s="6">
        <v>43399</v>
      </c>
      <c r="G3544" s="5" t="s">
        <v>148</v>
      </c>
      <c r="H3544" s="5" t="s">
        <v>263</v>
      </c>
      <c r="I3544">
        <v>43221</v>
      </c>
      <c r="J3544">
        <v>178</v>
      </c>
      <c r="K3544">
        <v>777</v>
      </c>
      <c r="L3544">
        <v>6</v>
      </c>
      <c r="M3544">
        <v>24087</v>
      </c>
      <c r="N3544">
        <v>18192.495999999999</v>
      </c>
      <c r="O3544">
        <v>3032.0830000000001</v>
      </c>
      <c r="P3544">
        <v>129.5</v>
      </c>
      <c r="Q3544">
        <v>31</v>
      </c>
      <c r="R3544">
        <v>5894.5039999999999</v>
      </c>
      <c r="S3544">
        <v>2018</v>
      </c>
      <c r="T3544">
        <v>10</v>
      </c>
      <c r="U3544">
        <v>43</v>
      </c>
    </row>
    <row r="3545" spans="1:21" x14ac:dyDescent="0.3">
      <c r="A3545" s="5" t="s">
        <v>168</v>
      </c>
      <c r="B3545" s="5" t="s">
        <v>175</v>
      </c>
      <c r="C3545" s="5" t="s">
        <v>85</v>
      </c>
      <c r="D3545" s="5" t="s">
        <v>341</v>
      </c>
      <c r="E3545" s="5" t="s">
        <v>172</v>
      </c>
      <c r="F3545" s="6">
        <v>43399</v>
      </c>
      <c r="G3545" s="5" t="s">
        <v>148</v>
      </c>
      <c r="H3545" s="5" t="s">
        <v>194</v>
      </c>
      <c r="I3545">
        <v>43221</v>
      </c>
      <c r="J3545">
        <v>178</v>
      </c>
      <c r="K3545">
        <v>257.5</v>
      </c>
      <c r="L3545">
        <v>2</v>
      </c>
      <c r="M3545">
        <v>7725</v>
      </c>
      <c r="N3545">
        <v>6064.165</v>
      </c>
      <c r="O3545">
        <v>3032.0830000000001</v>
      </c>
      <c r="P3545">
        <v>128.75</v>
      </c>
      <c r="Q3545">
        <v>30</v>
      </c>
      <c r="R3545">
        <v>1660.835</v>
      </c>
      <c r="S3545">
        <v>2018</v>
      </c>
      <c r="T3545">
        <v>10</v>
      </c>
      <c r="U3545">
        <v>43</v>
      </c>
    </row>
    <row r="3546" spans="1:21" x14ac:dyDescent="0.3">
      <c r="A3546" s="5" t="s">
        <v>168</v>
      </c>
      <c r="B3546" s="5" t="s">
        <v>175</v>
      </c>
      <c r="C3546" s="5" t="s">
        <v>85</v>
      </c>
      <c r="D3546" s="5" t="s">
        <v>341</v>
      </c>
      <c r="E3546" s="5" t="s">
        <v>172</v>
      </c>
      <c r="F3546" s="6">
        <v>43399</v>
      </c>
      <c r="G3546" s="5" t="s">
        <v>148</v>
      </c>
      <c r="H3546" s="5" t="s">
        <v>178</v>
      </c>
      <c r="I3546">
        <v>43221</v>
      </c>
      <c r="J3546">
        <v>178</v>
      </c>
      <c r="K3546">
        <v>105</v>
      </c>
      <c r="L3546">
        <v>1</v>
      </c>
      <c r="M3546">
        <v>3150</v>
      </c>
      <c r="N3546">
        <v>3032.0830000000001</v>
      </c>
      <c r="O3546">
        <v>3032.0830000000001</v>
      </c>
      <c r="P3546">
        <v>105</v>
      </c>
      <c r="Q3546">
        <v>30</v>
      </c>
      <c r="R3546">
        <v>117.917</v>
      </c>
      <c r="S3546">
        <v>2018</v>
      </c>
      <c r="T3546">
        <v>10</v>
      </c>
      <c r="U3546">
        <v>43</v>
      </c>
    </row>
    <row r="3547" spans="1:21" x14ac:dyDescent="0.3">
      <c r="A3547" s="5" t="s">
        <v>168</v>
      </c>
      <c r="B3547" s="5" t="s">
        <v>175</v>
      </c>
      <c r="C3547" s="5" t="s">
        <v>85</v>
      </c>
      <c r="D3547" s="5" t="s">
        <v>341</v>
      </c>
      <c r="E3547" s="5" t="s">
        <v>172</v>
      </c>
      <c r="F3547" s="6">
        <v>43399</v>
      </c>
      <c r="G3547" s="5" t="s">
        <v>148</v>
      </c>
      <c r="H3547" s="5" t="s">
        <v>209</v>
      </c>
      <c r="I3547">
        <v>43221</v>
      </c>
      <c r="J3547">
        <v>178</v>
      </c>
      <c r="K3547">
        <v>205</v>
      </c>
      <c r="L3547">
        <v>2</v>
      </c>
      <c r="M3547">
        <v>6150</v>
      </c>
      <c r="N3547">
        <v>6064.165</v>
      </c>
      <c r="O3547">
        <v>3032.0830000000001</v>
      </c>
      <c r="P3547">
        <v>102.5</v>
      </c>
      <c r="Q3547">
        <v>30</v>
      </c>
      <c r="R3547">
        <v>85.834999999999994</v>
      </c>
      <c r="S3547">
        <v>2018</v>
      </c>
      <c r="T3547">
        <v>10</v>
      </c>
      <c r="U3547">
        <v>43</v>
      </c>
    </row>
    <row r="3548" spans="1:21" x14ac:dyDescent="0.3">
      <c r="A3548" s="5" t="s">
        <v>168</v>
      </c>
      <c r="B3548" s="5" t="s">
        <v>175</v>
      </c>
      <c r="C3548" s="5" t="s">
        <v>85</v>
      </c>
      <c r="D3548" s="5" t="s">
        <v>341</v>
      </c>
      <c r="E3548" s="5" t="s">
        <v>172</v>
      </c>
      <c r="F3548" s="6">
        <v>43399</v>
      </c>
      <c r="G3548" s="5" t="s">
        <v>148</v>
      </c>
      <c r="H3548" s="5" t="s">
        <v>173</v>
      </c>
      <c r="I3548">
        <v>43221</v>
      </c>
      <c r="J3548">
        <v>178</v>
      </c>
      <c r="K3548">
        <v>877.5</v>
      </c>
      <c r="L3548">
        <v>7</v>
      </c>
      <c r="M3548">
        <v>29835</v>
      </c>
      <c r="N3548">
        <v>21224.578000000001</v>
      </c>
      <c r="O3548">
        <v>3032.0830000000001</v>
      </c>
      <c r="P3548">
        <v>125.35714285714286</v>
      </c>
      <c r="Q3548">
        <v>34</v>
      </c>
      <c r="R3548">
        <v>8610.4220000000005</v>
      </c>
      <c r="S3548">
        <v>2018</v>
      </c>
      <c r="T3548">
        <v>10</v>
      </c>
      <c r="U3548">
        <v>43</v>
      </c>
    </row>
    <row r="3549" spans="1:21" x14ac:dyDescent="0.3">
      <c r="A3549" s="5" t="s">
        <v>168</v>
      </c>
      <c r="B3549" s="5" t="s">
        <v>169</v>
      </c>
      <c r="C3549" s="5" t="s">
        <v>170</v>
      </c>
      <c r="D3549" s="5" t="s">
        <v>330</v>
      </c>
      <c r="E3549" s="5" t="s">
        <v>172</v>
      </c>
      <c r="F3549" s="6">
        <v>43399</v>
      </c>
      <c r="G3549" s="5" t="s">
        <v>148</v>
      </c>
      <c r="H3549" s="5" t="s">
        <v>178</v>
      </c>
      <c r="I3549">
        <v>43215</v>
      </c>
      <c r="J3549">
        <v>184</v>
      </c>
      <c r="K3549">
        <v>96</v>
      </c>
      <c r="L3549">
        <v>1</v>
      </c>
      <c r="M3549">
        <v>2880</v>
      </c>
      <c r="N3549">
        <v>2632.4050000000002</v>
      </c>
      <c r="O3549">
        <v>2632.4050000000002</v>
      </c>
      <c r="P3549">
        <v>96</v>
      </c>
      <c r="Q3549">
        <v>30</v>
      </c>
      <c r="R3549">
        <v>247.595</v>
      </c>
      <c r="S3549">
        <v>2018</v>
      </c>
      <c r="T3549">
        <v>10</v>
      </c>
      <c r="U3549">
        <v>43</v>
      </c>
    </row>
    <row r="3550" spans="1:21" x14ac:dyDescent="0.3">
      <c r="A3550" s="5" t="s">
        <v>168</v>
      </c>
      <c r="B3550" s="5" t="s">
        <v>175</v>
      </c>
      <c r="C3550" s="5" t="s">
        <v>83</v>
      </c>
      <c r="D3550" s="5" t="s">
        <v>342</v>
      </c>
      <c r="E3550" s="5" t="s">
        <v>172</v>
      </c>
      <c r="F3550" s="6">
        <v>43399</v>
      </c>
      <c r="G3550" s="5" t="s">
        <v>148</v>
      </c>
      <c r="H3550" s="5" t="s">
        <v>173</v>
      </c>
      <c r="I3550">
        <v>43228</v>
      </c>
      <c r="J3550">
        <v>171</v>
      </c>
      <c r="K3550">
        <v>368.5</v>
      </c>
      <c r="L3550">
        <v>3</v>
      </c>
      <c r="M3550">
        <v>12529</v>
      </c>
      <c r="N3550">
        <v>8923.5830000000005</v>
      </c>
      <c r="O3550">
        <v>2974.5279999999998</v>
      </c>
      <c r="P3550">
        <v>122.83333333333333</v>
      </c>
      <c r="Q3550">
        <v>34</v>
      </c>
      <c r="R3550">
        <v>3605.4169999999999</v>
      </c>
      <c r="S3550">
        <v>2018</v>
      </c>
      <c r="T3550">
        <v>10</v>
      </c>
      <c r="U3550">
        <v>43</v>
      </c>
    </row>
    <row r="3551" spans="1:21" x14ac:dyDescent="0.3">
      <c r="A3551" s="5" t="s">
        <v>168</v>
      </c>
      <c r="B3551" s="5" t="s">
        <v>175</v>
      </c>
      <c r="C3551" s="5" t="s">
        <v>84</v>
      </c>
      <c r="D3551" s="5" t="s">
        <v>343</v>
      </c>
      <c r="E3551" s="5" t="s">
        <v>172</v>
      </c>
      <c r="F3551" s="6">
        <v>43399</v>
      </c>
      <c r="G3551" s="5" t="s">
        <v>148</v>
      </c>
      <c r="H3551" s="5" t="s">
        <v>209</v>
      </c>
      <c r="I3551">
        <v>43235</v>
      </c>
      <c r="J3551">
        <v>164</v>
      </c>
      <c r="K3551">
        <v>284.5</v>
      </c>
      <c r="L3551">
        <v>3</v>
      </c>
      <c r="M3551">
        <v>8535</v>
      </c>
      <c r="N3551">
        <v>7458.7079999999996</v>
      </c>
      <c r="O3551">
        <v>2486.2359999999999</v>
      </c>
      <c r="P3551">
        <v>94.833333333333329</v>
      </c>
      <c r="Q3551">
        <v>30</v>
      </c>
      <c r="R3551">
        <v>1076.2919999999999</v>
      </c>
      <c r="S3551">
        <v>2018</v>
      </c>
      <c r="T3551">
        <v>10</v>
      </c>
      <c r="U3551">
        <v>43</v>
      </c>
    </row>
    <row r="3552" spans="1:21" x14ac:dyDescent="0.3">
      <c r="A3552" s="5" t="s">
        <v>168</v>
      </c>
      <c r="B3552" s="5" t="s">
        <v>175</v>
      </c>
      <c r="C3552" s="5" t="s">
        <v>85</v>
      </c>
      <c r="D3552" s="5" t="s">
        <v>341</v>
      </c>
      <c r="E3552" s="5" t="s">
        <v>172</v>
      </c>
      <c r="F3552" s="6">
        <v>43399</v>
      </c>
      <c r="G3552" s="5" t="s">
        <v>148</v>
      </c>
      <c r="H3552" s="5" t="s">
        <v>190</v>
      </c>
      <c r="I3552">
        <v>43221</v>
      </c>
      <c r="J3552">
        <v>178</v>
      </c>
      <c r="K3552">
        <v>110.5</v>
      </c>
      <c r="L3552">
        <v>1</v>
      </c>
      <c r="M3552">
        <v>3425.5</v>
      </c>
      <c r="N3552">
        <v>3032.0830000000001</v>
      </c>
      <c r="O3552">
        <v>3032.0830000000001</v>
      </c>
      <c r="P3552">
        <v>110.5</v>
      </c>
      <c r="Q3552">
        <v>31</v>
      </c>
      <c r="R3552">
        <v>393.41699999999997</v>
      </c>
      <c r="S3552">
        <v>2018</v>
      </c>
      <c r="T3552">
        <v>10</v>
      </c>
      <c r="U3552">
        <v>43</v>
      </c>
    </row>
    <row r="3553" spans="1:21" x14ac:dyDescent="0.3">
      <c r="A3553" s="5" t="s">
        <v>168</v>
      </c>
      <c r="B3553" s="5" t="s">
        <v>175</v>
      </c>
      <c r="C3553" s="5" t="s">
        <v>85</v>
      </c>
      <c r="D3553" s="5" t="s">
        <v>341</v>
      </c>
      <c r="E3553" s="5" t="s">
        <v>172</v>
      </c>
      <c r="F3553" s="6">
        <v>43399</v>
      </c>
      <c r="G3553" s="5" t="s">
        <v>148</v>
      </c>
      <c r="H3553" s="5" t="s">
        <v>173</v>
      </c>
      <c r="I3553">
        <v>43221</v>
      </c>
      <c r="J3553">
        <v>178</v>
      </c>
      <c r="K3553">
        <v>2482</v>
      </c>
      <c r="L3553">
        <v>19</v>
      </c>
      <c r="M3553">
        <v>84388</v>
      </c>
      <c r="N3553">
        <v>57609.57</v>
      </c>
      <c r="O3553">
        <v>3032.0830000000001</v>
      </c>
      <c r="P3553">
        <v>130.63157894736841</v>
      </c>
      <c r="Q3553">
        <v>34</v>
      </c>
      <c r="R3553">
        <v>26778.43</v>
      </c>
      <c r="S3553">
        <v>2018</v>
      </c>
      <c r="T3553">
        <v>10</v>
      </c>
      <c r="U3553">
        <v>43</v>
      </c>
    </row>
    <row r="3554" spans="1:21" x14ac:dyDescent="0.3">
      <c r="A3554" s="5" t="s">
        <v>168</v>
      </c>
      <c r="B3554" s="5" t="s">
        <v>175</v>
      </c>
      <c r="C3554" s="5" t="s">
        <v>85</v>
      </c>
      <c r="D3554" s="5" t="s">
        <v>341</v>
      </c>
      <c r="E3554" s="5" t="s">
        <v>172</v>
      </c>
      <c r="F3554" s="6">
        <v>43399</v>
      </c>
      <c r="G3554" s="5" t="s">
        <v>148</v>
      </c>
      <c r="H3554" s="5" t="s">
        <v>178</v>
      </c>
      <c r="I3554">
        <v>43221</v>
      </c>
      <c r="J3554">
        <v>178</v>
      </c>
      <c r="K3554">
        <v>330</v>
      </c>
      <c r="L3554">
        <v>3</v>
      </c>
      <c r="M3554">
        <v>9900</v>
      </c>
      <c r="N3554">
        <v>9096.2479999999996</v>
      </c>
      <c r="O3554">
        <v>3032.0830000000001</v>
      </c>
      <c r="P3554">
        <v>110</v>
      </c>
      <c r="Q3554">
        <v>30</v>
      </c>
      <c r="R3554">
        <v>803.75199999999995</v>
      </c>
      <c r="S3554">
        <v>2018</v>
      </c>
      <c r="T3554">
        <v>10</v>
      </c>
      <c r="U3554">
        <v>43</v>
      </c>
    </row>
    <row r="3555" spans="1:21" x14ac:dyDescent="0.3">
      <c r="A3555" s="5" t="s">
        <v>168</v>
      </c>
      <c r="B3555" s="5" t="s">
        <v>175</v>
      </c>
      <c r="C3555" s="5" t="s">
        <v>85</v>
      </c>
      <c r="D3555" s="5" t="s">
        <v>341</v>
      </c>
      <c r="E3555" s="5" t="s">
        <v>172</v>
      </c>
      <c r="F3555" s="6">
        <v>43399</v>
      </c>
      <c r="G3555" s="5" t="s">
        <v>148</v>
      </c>
      <c r="H3555" s="5" t="s">
        <v>197</v>
      </c>
      <c r="I3555">
        <v>43221</v>
      </c>
      <c r="J3555">
        <v>178</v>
      </c>
      <c r="K3555">
        <v>526</v>
      </c>
      <c r="L3555">
        <v>4</v>
      </c>
      <c r="M3555">
        <v>15780</v>
      </c>
      <c r="N3555">
        <v>12128.331</v>
      </c>
      <c r="O3555">
        <v>3032.0830000000001</v>
      </c>
      <c r="P3555">
        <v>131.5</v>
      </c>
      <c r="Q3555">
        <v>30</v>
      </c>
      <c r="R3555">
        <v>3651.6689999999999</v>
      </c>
      <c r="S3555">
        <v>2018</v>
      </c>
      <c r="T3555">
        <v>10</v>
      </c>
      <c r="U3555">
        <v>43</v>
      </c>
    </row>
    <row r="3556" spans="1:21" x14ac:dyDescent="0.3">
      <c r="A3556" s="5" t="s">
        <v>168</v>
      </c>
      <c r="B3556" s="5" t="s">
        <v>175</v>
      </c>
      <c r="C3556" s="5" t="s">
        <v>85</v>
      </c>
      <c r="D3556" s="5" t="s">
        <v>341</v>
      </c>
      <c r="E3556" s="5" t="s">
        <v>172</v>
      </c>
      <c r="F3556" s="6">
        <v>43399</v>
      </c>
      <c r="G3556" s="5" t="s">
        <v>148</v>
      </c>
      <c r="H3556" s="5" t="s">
        <v>311</v>
      </c>
      <c r="I3556">
        <v>43221</v>
      </c>
      <c r="J3556">
        <v>178</v>
      </c>
      <c r="K3556">
        <v>128.5</v>
      </c>
      <c r="L3556">
        <v>1</v>
      </c>
      <c r="M3556">
        <v>3855</v>
      </c>
      <c r="N3556">
        <v>3032.0830000000001</v>
      </c>
      <c r="O3556">
        <v>3032.0830000000001</v>
      </c>
      <c r="P3556">
        <v>128.5</v>
      </c>
      <c r="Q3556">
        <v>30</v>
      </c>
      <c r="R3556">
        <v>822.91700000000003</v>
      </c>
      <c r="S3556">
        <v>2018</v>
      </c>
      <c r="T3556">
        <v>10</v>
      </c>
      <c r="U3556">
        <v>43</v>
      </c>
    </row>
    <row r="3557" spans="1:21" x14ac:dyDescent="0.3">
      <c r="A3557" s="5" t="s">
        <v>168</v>
      </c>
      <c r="B3557" s="5" t="s">
        <v>175</v>
      </c>
      <c r="C3557" s="5" t="s">
        <v>85</v>
      </c>
      <c r="D3557" s="5" t="s">
        <v>341</v>
      </c>
      <c r="E3557" s="5" t="s">
        <v>172</v>
      </c>
      <c r="F3557" s="6">
        <v>43399</v>
      </c>
      <c r="G3557" s="5" t="s">
        <v>148</v>
      </c>
      <c r="H3557" s="5" t="s">
        <v>190</v>
      </c>
      <c r="I3557">
        <v>43221</v>
      </c>
      <c r="J3557">
        <v>178</v>
      </c>
      <c r="K3557">
        <v>116</v>
      </c>
      <c r="L3557">
        <v>1</v>
      </c>
      <c r="M3557">
        <v>3480</v>
      </c>
      <c r="N3557">
        <v>3032.0830000000001</v>
      </c>
      <c r="O3557">
        <v>3032.0830000000001</v>
      </c>
      <c r="P3557">
        <v>116</v>
      </c>
      <c r="Q3557">
        <v>30</v>
      </c>
      <c r="R3557">
        <v>447.91699999999997</v>
      </c>
      <c r="S3557">
        <v>2018</v>
      </c>
      <c r="T3557">
        <v>10</v>
      </c>
      <c r="U3557">
        <v>43</v>
      </c>
    </row>
    <row r="3558" spans="1:21" x14ac:dyDescent="0.3">
      <c r="A3558" s="5" t="s">
        <v>168</v>
      </c>
      <c r="B3558" s="5" t="s">
        <v>175</v>
      </c>
      <c r="C3558" s="5" t="s">
        <v>85</v>
      </c>
      <c r="D3558" s="5" t="s">
        <v>341</v>
      </c>
      <c r="E3558" s="5" t="s">
        <v>172</v>
      </c>
      <c r="F3558" s="6">
        <v>43399</v>
      </c>
      <c r="G3558" s="5" t="s">
        <v>148</v>
      </c>
      <c r="H3558" s="5" t="s">
        <v>190</v>
      </c>
      <c r="I3558">
        <v>43221</v>
      </c>
      <c r="J3558">
        <v>178</v>
      </c>
      <c r="K3558">
        <v>113.5</v>
      </c>
      <c r="L3558">
        <v>1</v>
      </c>
      <c r="M3558">
        <v>3405</v>
      </c>
      <c r="N3558">
        <v>3032.0830000000001</v>
      </c>
      <c r="O3558">
        <v>3032.0830000000001</v>
      </c>
      <c r="P3558">
        <v>113.5</v>
      </c>
      <c r="Q3558">
        <v>30</v>
      </c>
      <c r="R3558">
        <v>372.91699999999997</v>
      </c>
      <c r="S3558">
        <v>2018</v>
      </c>
      <c r="T3558">
        <v>10</v>
      </c>
      <c r="U3558">
        <v>43</v>
      </c>
    </row>
    <row r="3559" spans="1:21" x14ac:dyDescent="0.3">
      <c r="A3559" s="5" t="s">
        <v>168</v>
      </c>
      <c r="B3559" s="5" t="s">
        <v>206</v>
      </c>
      <c r="C3559" s="5" t="s">
        <v>103</v>
      </c>
      <c r="D3559" s="5" t="s">
        <v>313</v>
      </c>
      <c r="E3559" s="5" t="s">
        <v>172</v>
      </c>
      <c r="F3559" s="6">
        <v>43400</v>
      </c>
      <c r="G3559" s="5" t="s">
        <v>148</v>
      </c>
      <c r="H3559" s="5" t="s">
        <v>197</v>
      </c>
      <c r="I3559">
        <v>43227</v>
      </c>
      <c r="J3559">
        <v>173</v>
      </c>
      <c r="K3559">
        <v>575</v>
      </c>
      <c r="L3559">
        <v>5</v>
      </c>
      <c r="M3559">
        <v>17250</v>
      </c>
      <c r="N3559">
        <v>13153.796</v>
      </c>
      <c r="O3559">
        <v>2630.759</v>
      </c>
      <c r="P3559">
        <v>115</v>
      </c>
      <c r="Q3559">
        <v>30</v>
      </c>
      <c r="R3559">
        <v>4096.2039999999997</v>
      </c>
      <c r="S3559">
        <v>2018</v>
      </c>
      <c r="T3559">
        <v>10</v>
      </c>
      <c r="U3559">
        <v>43</v>
      </c>
    </row>
    <row r="3560" spans="1:21" x14ac:dyDescent="0.3">
      <c r="A3560" s="5" t="s">
        <v>168</v>
      </c>
      <c r="B3560" s="5" t="s">
        <v>206</v>
      </c>
      <c r="C3560" s="5" t="s">
        <v>103</v>
      </c>
      <c r="D3560" s="5" t="s">
        <v>313</v>
      </c>
      <c r="E3560" s="5" t="s">
        <v>172</v>
      </c>
      <c r="F3560" s="6">
        <v>43400</v>
      </c>
      <c r="G3560" s="5" t="s">
        <v>148</v>
      </c>
      <c r="H3560" s="5" t="s">
        <v>201</v>
      </c>
      <c r="I3560">
        <v>43227</v>
      </c>
      <c r="J3560">
        <v>173</v>
      </c>
      <c r="K3560">
        <v>216</v>
      </c>
      <c r="L3560">
        <v>2</v>
      </c>
      <c r="M3560">
        <v>6696</v>
      </c>
      <c r="N3560">
        <v>5261.518</v>
      </c>
      <c r="O3560">
        <v>2630.759</v>
      </c>
      <c r="P3560">
        <v>108</v>
      </c>
      <c r="Q3560">
        <v>31</v>
      </c>
      <c r="R3560">
        <v>1434.482</v>
      </c>
      <c r="S3560">
        <v>2018</v>
      </c>
      <c r="T3560">
        <v>10</v>
      </c>
      <c r="U3560">
        <v>43</v>
      </c>
    </row>
    <row r="3561" spans="1:21" x14ac:dyDescent="0.3">
      <c r="A3561" s="5" t="s">
        <v>168</v>
      </c>
      <c r="B3561" s="5" t="s">
        <v>206</v>
      </c>
      <c r="C3561" s="5" t="s">
        <v>103</v>
      </c>
      <c r="D3561" s="5" t="s">
        <v>313</v>
      </c>
      <c r="E3561" s="5" t="s">
        <v>172</v>
      </c>
      <c r="F3561" s="6">
        <v>43400</v>
      </c>
      <c r="G3561" s="5" t="s">
        <v>148</v>
      </c>
      <c r="H3561" s="5" t="s">
        <v>218</v>
      </c>
      <c r="I3561">
        <v>43227</v>
      </c>
      <c r="J3561">
        <v>173</v>
      </c>
      <c r="K3561">
        <v>248</v>
      </c>
      <c r="L3561">
        <v>2</v>
      </c>
      <c r="M3561">
        <v>7688</v>
      </c>
      <c r="N3561">
        <v>5261.518</v>
      </c>
      <c r="O3561">
        <v>2630.759</v>
      </c>
      <c r="P3561">
        <v>124</v>
      </c>
      <c r="Q3561">
        <v>31</v>
      </c>
      <c r="R3561">
        <v>2426.482</v>
      </c>
      <c r="S3561">
        <v>2018</v>
      </c>
      <c r="T3561">
        <v>10</v>
      </c>
      <c r="U3561">
        <v>43</v>
      </c>
    </row>
    <row r="3562" spans="1:21" x14ac:dyDescent="0.3">
      <c r="A3562" s="5" t="s">
        <v>168</v>
      </c>
      <c r="B3562" s="5" t="s">
        <v>206</v>
      </c>
      <c r="C3562" s="5" t="s">
        <v>103</v>
      </c>
      <c r="D3562" s="5" t="s">
        <v>313</v>
      </c>
      <c r="E3562" s="5" t="s">
        <v>172</v>
      </c>
      <c r="F3562" s="6">
        <v>43400</v>
      </c>
      <c r="G3562" s="5" t="s">
        <v>148</v>
      </c>
      <c r="H3562" s="5" t="s">
        <v>202</v>
      </c>
      <c r="I3562">
        <v>43227</v>
      </c>
      <c r="J3562">
        <v>173</v>
      </c>
      <c r="K3562">
        <v>1000</v>
      </c>
      <c r="L3562">
        <v>9</v>
      </c>
      <c r="M3562">
        <v>31000</v>
      </c>
      <c r="N3562">
        <v>23676.832999999999</v>
      </c>
      <c r="O3562">
        <v>2630.759</v>
      </c>
      <c r="P3562">
        <v>111.11111111111111</v>
      </c>
      <c r="Q3562">
        <v>31</v>
      </c>
      <c r="R3562">
        <v>7323.1670000000004</v>
      </c>
      <c r="S3562">
        <v>2018</v>
      </c>
      <c r="T3562">
        <v>10</v>
      </c>
      <c r="U3562">
        <v>43</v>
      </c>
    </row>
    <row r="3563" spans="1:21" x14ac:dyDescent="0.3">
      <c r="A3563" s="5" t="s">
        <v>168</v>
      </c>
      <c r="B3563" s="5" t="s">
        <v>206</v>
      </c>
      <c r="C3563" s="5" t="s">
        <v>103</v>
      </c>
      <c r="D3563" s="5" t="s">
        <v>313</v>
      </c>
      <c r="E3563" s="5" t="s">
        <v>172</v>
      </c>
      <c r="F3563" s="6">
        <v>43400</v>
      </c>
      <c r="G3563" s="5" t="s">
        <v>148</v>
      </c>
      <c r="H3563" s="5" t="s">
        <v>204</v>
      </c>
      <c r="I3563">
        <v>43227</v>
      </c>
      <c r="J3563">
        <v>173</v>
      </c>
      <c r="K3563">
        <v>110</v>
      </c>
      <c r="L3563">
        <v>1</v>
      </c>
      <c r="M3563">
        <v>3410</v>
      </c>
      <c r="N3563">
        <v>2630.759</v>
      </c>
      <c r="O3563">
        <v>2630.759</v>
      </c>
      <c r="P3563">
        <v>110</v>
      </c>
      <c r="Q3563">
        <v>31</v>
      </c>
      <c r="R3563">
        <v>779.24099999999999</v>
      </c>
      <c r="S3563">
        <v>2018</v>
      </c>
      <c r="T3563">
        <v>10</v>
      </c>
      <c r="U3563">
        <v>43</v>
      </c>
    </row>
    <row r="3564" spans="1:21" x14ac:dyDescent="0.3">
      <c r="A3564" s="5" t="s">
        <v>168</v>
      </c>
      <c r="B3564" s="5" t="s">
        <v>206</v>
      </c>
      <c r="C3564" s="5" t="s">
        <v>103</v>
      </c>
      <c r="D3564" s="5" t="s">
        <v>313</v>
      </c>
      <c r="E3564" s="5" t="s">
        <v>172</v>
      </c>
      <c r="F3564" s="6">
        <v>43400</v>
      </c>
      <c r="G3564" s="5" t="s">
        <v>148</v>
      </c>
      <c r="H3564" s="5" t="s">
        <v>217</v>
      </c>
      <c r="I3564">
        <v>43227</v>
      </c>
      <c r="J3564">
        <v>173</v>
      </c>
      <c r="K3564">
        <v>540</v>
      </c>
      <c r="L3564">
        <v>5</v>
      </c>
      <c r="M3564">
        <v>16740</v>
      </c>
      <c r="N3564">
        <v>13153.796</v>
      </c>
      <c r="O3564">
        <v>2630.759</v>
      </c>
      <c r="P3564">
        <v>108</v>
      </c>
      <c r="Q3564">
        <v>31</v>
      </c>
      <c r="R3564">
        <v>3586.2040000000002</v>
      </c>
      <c r="S3564">
        <v>2018</v>
      </c>
      <c r="T3564">
        <v>10</v>
      </c>
      <c r="U3564">
        <v>43</v>
      </c>
    </row>
    <row r="3565" spans="1:21" x14ac:dyDescent="0.3">
      <c r="A3565" s="5" t="s">
        <v>168</v>
      </c>
      <c r="B3565" s="5" t="s">
        <v>206</v>
      </c>
      <c r="C3565" s="5" t="s">
        <v>103</v>
      </c>
      <c r="D3565" s="5" t="s">
        <v>313</v>
      </c>
      <c r="E3565" s="5" t="s">
        <v>172</v>
      </c>
      <c r="F3565" s="6">
        <v>43400</v>
      </c>
      <c r="G3565" s="5" t="s">
        <v>148</v>
      </c>
      <c r="H3565" s="5" t="s">
        <v>226</v>
      </c>
      <c r="I3565">
        <v>43227</v>
      </c>
      <c r="J3565">
        <v>173</v>
      </c>
      <c r="K3565">
        <v>210</v>
      </c>
      <c r="L3565">
        <v>2</v>
      </c>
      <c r="M3565">
        <v>6510</v>
      </c>
      <c r="N3565">
        <v>5261.518</v>
      </c>
      <c r="O3565">
        <v>2630.759</v>
      </c>
      <c r="P3565">
        <v>105</v>
      </c>
      <c r="Q3565">
        <v>31</v>
      </c>
      <c r="R3565">
        <v>1248.482</v>
      </c>
      <c r="S3565">
        <v>2018</v>
      </c>
      <c r="T3565">
        <v>10</v>
      </c>
      <c r="U3565">
        <v>43</v>
      </c>
    </row>
    <row r="3566" spans="1:21" x14ac:dyDescent="0.3">
      <c r="A3566" s="5" t="s">
        <v>168</v>
      </c>
      <c r="B3566" s="5" t="s">
        <v>206</v>
      </c>
      <c r="C3566" s="5" t="s">
        <v>103</v>
      </c>
      <c r="D3566" s="5" t="s">
        <v>313</v>
      </c>
      <c r="E3566" s="5" t="s">
        <v>172</v>
      </c>
      <c r="F3566" s="6">
        <v>43400</v>
      </c>
      <c r="G3566" s="5" t="s">
        <v>148</v>
      </c>
      <c r="H3566" s="5" t="s">
        <v>191</v>
      </c>
      <c r="I3566">
        <v>43227</v>
      </c>
      <c r="J3566">
        <v>173</v>
      </c>
      <c r="K3566">
        <v>470</v>
      </c>
      <c r="L3566">
        <v>4</v>
      </c>
      <c r="M3566">
        <v>14570</v>
      </c>
      <c r="N3566">
        <v>10523.037</v>
      </c>
      <c r="O3566">
        <v>2630.759</v>
      </c>
      <c r="P3566">
        <v>117.5</v>
      </c>
      <c r="Q3566">
        <v>31</v>
      </c>
      <c r="R3566">
        <v>4046.9630000000002</v>
      </c>
      <c r="S3566">
        <v>2018</v>
      </c>
      <c r="T3566">
        <v>10</v>
      </c>
      <c r="U3566">
        <v>43</v>
      </c>
    </row>
    <row r="3567" spans="1:21" x14ac:dyDescent="0.3">
      <c r="A3567" s="5" t="s">
        <v>168</v>
      </c>
      <c r="B3567" s="5" t="s">
        <v>206</v>
      </c>
      <c r="C3567" s="5" t="s">
        <v>103</v>
      </c>
      <c r="D3567" s="5" t="s">
        <v>313</v>
      </c>
      <c r="E3567" s="5" t="s">
        <v>172</v>
      </c>
      <c r="F3567" s="6">
        <v>43400</v>
      </c>
      <c r="G3567" s="5" t="s">
        <v>148</v>
      </c>
      <c r="H3567" s="5" t="s">
        <v>187</v>
      </c>
      <c r="I3567">
        <v>43227</v>
      </c>
      <c r="J3567">
        <v>173</v>
      </c>
      <c r="K3567">
        <v>112</v>
      </c>
      <c r="L3567">
        <v>1</v>
      </c>
      <c r="M3567">
        <v>3472</v>
      </c>
      <c r="N3567">
        <v>2630.759</v>
      </c>
      <c r="O3567">
        <v>2630.759</v>
      </c>
      <c r="P3567">
        <v>112</v>
      </c>
      <c r="Q3567">
        <v>31</v>
      </c>
      <c r="R3567">
        <v>841.24099999999999</v>
      </c>
      <c r="S3567">
        <v>2018</v>
      </c>
      <c r="T3567">
        <v>10</v>
      </c>
      <c r="U3567">
        <v>43</v>
      </c>
    </row>
    <row r="3568" spans="1:21" x14ac:dyDescent="0.3">
      <c r="A3568" s="5" t="s">
        <v>168</v>
      </c>
      <c r="B3568" s="5" t="s">
        <v>206</v>
      </c>
      <c r="C3568" s="5" t="s">
        <v>103</v>
      </c>
      <c r="D3568" s="5" t="s">
        <v>313</v>
      </c>
      <c r="E3568" s="5" t="s">
        <v>172</v>
      </c>
      <c r="F3568" s="6">
        <v>43400</v>
      </c>
      <c r="G3568" s="5" t="s">
        <v>148</v>
      </c>
      <c r="H3568" s="5" t="s">
        <v>321</v>
      </c>
      <c r="I3568">
        <v>43227</v>
      </c>
      <c r="J3568">
        <v>173</v>
      </c>
      <c r="K3568">
        <v>240</v>
      </c>
      <c r="L3568">
        <v>2</v>
      </c>
      <c r="M3568">
        <v>7320</v>
      </c>
      <c r="N3568">
        <v>5261.518</v>
      </c>
      <c r="O3568">
        <v>2630.759</v>
      </c>
      <c r="P3568">
        <v>120</v>
      </c>
      <c r="Q3568">
        <v>30.5</v>
      </c>
      <c r="R3568">
        <v>2058.482</v>
      </c>
      <c r="S3568">
        <v>2018</v>
      </c>
      <c r="T3568">
        <v>10</v>
      </c>
      <c r="U3568">
        <v>43</v>
      </c>
    </row>
    <row r="3569" spans="1:21" x14ac:dyDescent="0.3">
      <c r="A3569" s="5" t="s">
        <v>168</v>
      </c>
      <c r="B3569" s="5" t="s">
        <v>206</v>
      </c>
      <c r="C3569" s="5" t="s">
        <v>103</v>
      </c>
      <c r="D3569" s="5" t="s">
        <v>313</v>
      </c>
      <c r="E3569" s="5" t="s">
        <v>172</v>
      </c>
      <c r="F3569" s="6">
        <v>43400</v>
      </c>
      <c r="G3569" s="5" t="s">
        <v>148</v>
      </c>
      <c r="H3569" s="5" t="s">
        <v>203</v>
      </c>
      <c r="I3569">
        <v>43227</v>
      </c>
      <c r="J3569">
        <v>173</v>
      </c>
      <c r="K3569">
        <v>208</v>
      </c>
      <c r="L3569">
        <v>2</v>
      </c>
      <c r="M3569">
        <v>6448</v>
      </c>
      <c r="N3569">
        <v>5261.518</v>
      </c>
      <c r="O3569">
        <v>2630.759</v>
      </c>
      <c r="P3569">
        <v>104</v>
      </c>
      <c r="Q3569">
        <v>31</v>
      </c>
      <c r="R3569">
        <v>1186.482</v>
      </c>
      <c r="S3569">
        <v>2018</v>
      </c>
      <c r="T3569">
        <v>10</v>
      </c>
      <c r="U3569">
        <v>43</v>
      </c>
    </row>
    <row r="3570" spans="1:21" x14ac:dyDescent="0.3">
      <c r="A3570" s="5" t="s">
        <v>168</v>
      </c>
      <c r="B3570" s="5" t="s">
        <v>206</v>
      </c>
      <c r="C3570" s="5" t="s">
        <v>103</v>
      </c>
      <c r="D3570" s="5" t="s">
        <v>313</v>
      </c>
      <c r="E3570" s="5" t="s">
        <v>172</v>
      </c>
      <c r="F3570" s="6">
        <v>43400</v>
      </c>
      <c r="G3570" s="5" t="s">
        <v>148</v>
      </c>
      <c r="H3570" s="5" t="s">
        <v>237</v>
      </c>
      <c r="I3570">
        <v>43227</v>
      </c>
      <c r="J3570">
        <v>173</v>
      </c>
      <c r="K3570">
        <v>120</v>
      </c>
      <c r="L3570">
        <v>1</v>
      </c>
      <c r="M3570">
        <v>3720</v>
      </c>
      <c r="N3570">
        <v>2630.759</v>
      </c>
      <c r="O3570">
        <v>2630.759</v>
      </c>
      <c r="P3570">
        <v>120</v>
      </c>
      <c r="Q3570">
        <v>31</v>
      </c>
      <c r="R3570">
        <v>1089.241</v>
      </c>
      <c r="S3570">
        <v>2018</v>
      </c>
      <c r="T3570">
        <v>10</v>
      </c>
      <c r="U3570">
        <v>43</v>
      </c>
    </row>
    <row r="3571" spans="1:21" x14ac:dyDescent="0.3">
      <c r="A3571" s="5" t="s">
        <v>168</v>
      </c>
      <c r="B3571" s="5" t="s">
        <v>206</v>
      </c>
      <c r="C3571" s="5" t="s">
        <v>103</v>
      </c>
      <c r="D3571" s="5" t="s">
        <v>313</v>
      </c>
      <c r="E3571" s="5" t="s">
        <v>172</v>
      </c>
      <c r="F3571" s="6">
        <v>43400</v>
      </c>
      <c r="G3571" s="5" t="s">
        <v>148</v>
      </c>
      <c r="H3571" s="5" t="s">
        <v>180</v>
      </c>
      <c r="I3571">
        <v>43227</v>
      </c>
      <c r="J3571">
        <v>173</v>
      </c>
      <c r="K3571">
        <v>175</v>
      </c>
      <c r="L3571">
        <v>2</v>
      </c>
      <c r="M3571">
        <v>5425</v>
      </c>
      <c r="N3571">
        <v>5261.518</v>
      </c>
      <c r="O3571">
        <v>2630.759</v>
      </c>
      <c r="P3571">
        <v>87.5</v>
      </c>
      <c r="Q3571">
        <v>31</v>
      </c>
      <c r="R3571">
        <v>163.482</v>
      </c>
      <c r="S3571">
        <v>2018</v>
      </c>
      <c r="T3571">
        <v>10</v>
      </c>
      <c r="U3571">
        <v>43</v>
      </c>
    </row>
    <row r="3572" spans="1:21" x14ac:dyDescent="0.3">
      <c r="A3572" s="5" t="s">
        <v>168</v>
      </c>
      <c r="B3572" s="5" t="s">
        <v>206</v>
      </c>
      <c r="C3572" s="5" t="s">
        <v>103</v>
      </c>
      <c r="D3572" s="5" t="s">
        <v>313</v>
      </c>
      <c r="E3572" s="5" t="s">
        <v>172</v>
      </c>
      <c r="F3572" s="6">
        <v>43400</v>
      </c>
      <c r="G3572" s="5" t="s">
        <v>148</v>
      </c>
      <c r="H3572" s="5" t="s">
        <v>205</v>
      </c>
      <c r="I3572">
        <v>43227</v>
      </c>
      <c r="J3572">
        <v>173</v>
      </c>
      <c r="K3572">
        <v>358</v>
      </c>
      <c r="L3572">
        <v>3</v>
      </c>
      <c r="M3572">
        <v>11098</v>
      </c>
      <c r="N3572">
        <v>7892.2780000000002</v>
      </c>
      <c r="O3572">
        <v>2630.759</v>
      </c>
      <c r="P3572">
        <v>119.33333333333333</v>
      </c>
      <c r="Q3572">
        <v>31</v>
      </c>
      <c r="R3572">
        <v>3205.7220000000002</v>
      </c>
      <c r="S3572">
        <v>2018</v>
      </c>
      <c r="T3572">
        <v>10</v>
      </c>
      <c r="U3572">
        <v>43</v>
      </c>
    </row>
    <row r="3573" spans="1:21" x14ac:dyDescent="0.3">
      <c r="A3573" s="5" t="s">
        <v>168</v>
      </c>
      <c r="B3573" s="5" t="s">
        <v>206</v>
      </c>
      <c r="C3573" s="5" t="s">
        <v>103</v>
      </c>
      <c r="D3573" s="5" t="s">
        <v>313</v>
      </c>
      <c r="E3573" s="5" t="s">
        <v>172</v>
      </c>
      <c r="F3573" s="6">
        <v>43400</v>
      </c>
      <c r="G3573" s="5" t="s">
        <v>148</v>
      </c>
      <c r="H3573" s="5" t="s">
        <v>216</v>
      </c>
      <c r="I3573">
        <v>43227</v>
      </c>
      <c r="J3573">
        <v>173</v>
      </c>
      <c r="K3573">
        <v>105</v>
      </c>
      <c r="L3573">
        <v>1</v>
      </c>
      <c r="M3573">
        <v>3255</v>
      </c>
      <c r="N3573">
        <v>2630.759</v>
      </c>
      <c r="O3573">
        <v>2630.759</v>
      </c>
      <c r="P3573">
        <v>105</v>
      </c>
      <c r="Q3573">
        <v>31</v>
      </c>
      <c r="R3573">
        <v>624.24099999999999</v>
      </c>
      <c r="S3573">
        <v>2018</v>
      </c>
      <c r="T3573">
        <v>10</v>
      </c>
      <c r="U3573">
        <v>43</v>
      </c>
    </row>
    <row r="3574" spans="1:21" x14ac:dyDescent="0.3">
      <c r="A3574" s="5" t="s">
        <v>168</v>
      </c>
      <c r="B3574" s="5" t="s">
        <v>206</v>
      </c>
      <c r="C3574" s="5" t="s">
        <v>103</v>
      </c>
      <c r="D3574" s="5" t="s">
        <v>313</v>
      </c>
      <c r="E3574" s="5" t="s">
        <v>172</v>
      </c>
      <c r="F3574" s="6">
        <v>43400</v>
      </c>
      <c r="G3574" s="5" t="s">
        <v>148</v>
      </c>
      <c r="H3574" s="5" t="s">
        <v>181</v>
      </c>
      <c r="I3574">
        <v>43227</v>
      </c>
      <c r="J3574">
        <v>173</v>
      </c>
      <c r="K3574">
        <v>216</v>
      </c>
      <c r="L3574">
        <v>2</v>
      </c>
      <c r="M3574">
        <v>6696</v>
      </c>
      <c r="N3574">
        <v>5261.518</v>
      </c>
      <c r="O3574">
        <v>2630.759</v>
      </c>
      <c r="P3574">
        <v>108</v>
      </c>
      <c r="Q3574">
        <v>31</v>
      </c>
      <c r="R3574">
        <v>1434.482</v>
      </c>
      <c r="S3574">
        <v>2018</v>
      </c>
      <c r="T3574">
        <v>10</v>
      </c>
      <c r="U3574">
        <v>43</v>
      </c>
    </row>
    <row r="3575" spans="1:21" x14ac:dyDescent="0.3">
      <c r="A3575" s="5" t="s">
        <v>168</v>
      </c>
      <c r="B3575" s="5" t="s">
        <v>206</v>
      </c>
      <c r="C3575" s="5" t="s">
        <v>103</v>
      </c>
      <c r="D3575" s="5" t="s">
        <v>313</v>
      </c>
      <c r="E3575" s="5" t="s">
        <v>172</v>
      </c>
      <c r="F3575" s="6">
        <v>43400</v>
      </c>
      <c r="G3575" s="5" t="s">
        <v>148</v>
      </c>
      <c r="H3575" s="5" t="s">
        <v>182</v>
      </c>
      <c r="I3575">
        <v>43227</v>
      </c>
      <c r="J3575">
        <v>173</v>
      </c>
      <c r="K3575">
        <v>232</v>
      </c>
      <c r="L3575">
        <v>2</v>
      </c>
      <c r="M3575">
        <v>7192</v>
      </c>
      <c r="N3575">
        <v>5261.518</v>
      </c>
      <c r="O3575">
        <v>2630.759</v>
      </c>
      <c r="P3575">
        <v>116</v>
      </c>
      <c r="Q3575">
        <v>31</v>
      </c>
      <c r="R3575">
        <v>1930.482</v>
      </c>
      <c r="S3575">
        <v>2018</v>
      </c>
      <c r="T3575">
        <v>10</v>
      </c>
      <c r="U3575">
        <v>43</v>
      </c>
    </row>
    <row r="3576" spans="1:21" x14ac:dyDescent="0.3">
      <c r="A3576" s="5" t="s">
        <v>168</v>
      </c>
      <c r="B3576" s="5" t="s">
        <v>206</v>
      </c>
      <c r="C3576" s="5" t="s">
        <v>103</v>
      </c>
      <c r="D3576" s="5" t="s">
        <v>313</v>
      </c>
      <c r="E3576" s="5" t="s">
        <v>172</v>
      </c>
      <c r="F3576" s="6">
        <v>43400</v>
      </c>
      <c r="G3576" s="5" t="s">
        <v>148</v>
      </c>
      <c r="H3576" s="5" t="s">
        <v>246</v>
      </c>
      <c r="I3576">
        <v>43227</v>
      </c>
      <c r="J3576">
        <v>173</v>
      </c>
      <c r="K3576">
        <v>315</v>
      </c>
      <c r="L3576">
        <v>3</v>
      </c>
      <c r="M3576">
        <v>9765</v>
      </c>
      <c r="N3576">
        <v>7892.2780000000002</v>
      </c>
      <c r="O3576">
        <v>2630.759</v>
      </c>
      <c r="P3576">
        <v>105</v>
      </c>
      <c r="Q3576">
        <v>31</v>
      </c>
      <c r="R3576">
        <v>1872.722</v>
      </c>
      <c r="S3576">
        <v>2018</v>
      </c>
      <c r="T3576">
        <v>10</v>
      </c>
      <c r="U3576">
        <v>43</v>
      </c>
    </row>
    <row r="3577" spans="1:21" x14ac:dyDescent="0.3">
      <c r="A3577" s="5" t="s">
        <v>168</v>
      </c>
      <c r="B3577" s="5" t="s">
        <v>206</v>
      </c>
      <c r="C3577" s="5" t="s">
        <v>108</v>
      </c>
      <c r="D3577" s="5" t="s">
        <v>338</v>
      </c>
      <c r="E3577" s="5" t="s">
        <v>172</v>
      </c>
      <c r="F3577" s="6">
        <v>43400</v>
      </c>
      <c r="G3577" s="5" t="s">
        <v>148</v>
      </c>
      <c r="H3577" s="5" t="s">
        <v>173</v>
      </c>
      <c r="I3577">
        <v>43209</v>
      </c>
      <c r="J3577">
        <v>191</v>
      </c>
      <c r="K3577">
        <v>1266.8</v>
      </c>
      <c r="L3577">
        <v>10</v>
      </c>
      <c r="M3577">
        <v>43071.199999999997</v>
      </c>
      <c r="N3577">
        <v>25677.473000000002</v>
      </c>
      <c r="O3577">
        <v>2567.7469999999998</v>
      </c>
      <c r="P3577">
        <v>126.67999999999999</v>
      </c>
      <c r="Q3577">
        <v>34</v>
      </c>
      <c r="R3577">
        <v>17393.726999999999</v>
      </c>
      <c r="S3577">
        <v>2018</v>
      </c>
      <c r="T3577">
        <v>10</v>
      </c>
      <c r="U3577">
        <v>43</v>
      </c>
    </row>
    <row r="3578" spans="1:21" x14ac:dyDescent="0.3">
      <c r="A3578" s="5" t="s">
        <v>168</v>
      </c>
      <c r="B3578" s="5" t="s">
        <v>206</v>
      </c>
      <c r="C3578" s="5" t="s">
        <v>110</v>
      </c>
      <c r="D3578" s="5" t="s">
        <v>327</v>
      </c>
      <c r="E3578" s="5" t="s">
        <v>172</v>
      </c>
      <c r="F3578" s="6">
        <v>43400</v>
      </c>
      <c r="G3578" s="5" t="s">
        <v>148</v>
      </c>
      <c r="H3578" s="5" t="s">
        <v>178</v>
      </c>
      <c r="I3578">
        <v>43223</v>
      </c>
      <c r="J3578">
        <v>177</v>
      </c>
      <c r="K3578">
        <v>220.6</v>
      </c>
      <c r="L3578">
        <v>2</v>
      </c>
      <c r="M3578">
        <v>6618</v>
      </c>
      <c r="N3578">
        <v>5977.94</v>
      </c>
      <c r="O3578">
        <v>2988.97</v>
      </c>
      <c r="P3578">
        <v>110.3</v>
      </c>
      <c r="Q3578">
        <v>30</v>
      </c>
      <c r="R3578">
        <v>640.05999999999995</v>
      </c>
      <c r="S3578">
        <v>2018</v>
      </c>
      <c r="T3578">
        <v>10</v>
      </c>
      <c r="U3578">
        <v>43</v>
      </c>
    </row>
    <row r="3579" spans="1:21" x14ac:dyDescent="0.3">
      <c r="A3579" s="5" t="s">
        <v>168</v>
      </c>
      <c r="B3579" s="5" t="s">
        <v>206</v>
      </c>
      <c r="C3579" s="5" t="s">
        <v>110</v>
      </c>
      <c r="D3579" s="5" t="s">
        <v>327</v>
      </c>
      <c r="E3579" s="5" t="s">
        <v>172</v>
      </c>
      <c r="F3579" s="6">
        <v>43400</v>
      </c>
      <c r="G3579" s="5" t="s">
        <v>148</v>
      </c>
      <c r="H3579" s="5" t="s">
        <v>198</v>
      </c>
      <c r="I3579">
        <v>43223</v>
      </c>
      <c r="J3579">
        <v>177</v>
      </c>
      <c r="K3579">
        <v>370.6</v>
      </c>
      <c r="L3579">
        <v>3</v>
      </c>
      <c r="M3579">
        <v>11118</v>
      </c>
      <c r="N3579">
        <v>8966.91</v>
      </c>
      <c r="O3579">
        <v>2988.97</v>
      </c>
      <c r="P3579">
        <v>123.53333333333335</v>
      </c>
      <c r="Q3579">
        <v>30</v>
      </c>
      <c r="R3579">
        <v>2151.09</v>
      </c>
      <c r="S3579">
        <v>2018</v>
      </c>
      <c r="T3579">
        <v>10</v>
      </c>
      <c r="U3579">
        <v>43</v>
      </c>
    </row>
    <row r="3580" spans="1:21" x14ac:dyDescent="0.3">
      <c r="A3580" s="5" t="s">
        <v>168</v>
      </c>
      <c r="B3580" s="5" t="s">
        <v>206</v>
      </c>
      <c r="C3580" s="5" t="s">
        <v>110</v>
      </c>
      <c r="D3580" s="5" t="s">
        <v>327</v>
      </c>
      <c r="E3580" s="5" t="s">
        <v>172</v>
      </c>
      <c r="F3580" s="6">
        <v>43400</v>
      </c>
      <c r="G3580" s="5" t="s">
        <v>148</v>
      </c>
      <c r="H3580" s="5" t="s">
        <v>197</v>
      </c>
      <c r="I3580">
        <v>43223</v>
      </c>
      <c r="J3580">
        <v>177</v>
      </c>
      <c r="K3580">
        <v>227.4</v>
      </c>
      <c r="L3580">
        <v>2</v>
      </c>
      <c r="M3580">
        <v>6822</v>
      </c>
      <c r="N3580">
        <v>5977.94</v>
      </c>
      <c r="O3580">
        <v>2988.97</v>
      </c>
      <c r="P3580">
        <v>113.7</v>
      </c>
      <c r="Q3580">
        <v>30</v>
      </c>
      <c r="R3580">
        <v>844.06</v>
      </c>
      <c r="S3580">
        <v>2018</v>
      </c>
      <c r="T3580">
        <v>10</v>
      </c>
      <c r="U3580">
        <v>43</v>
      </c>
    </row>
    <row r="3581" spans="1:21" x14ac:dyDescent="0.3">
      <c r="A3581" s="5" t="s">
        <v>168</v>
      </c>
      <c r="B3581" s="5" t="s">
        <v>206</v>
      </c>
      <c r="C3581" s="5" t="s">
        <v>110</v>
      </c>
      <c r="D3581" s="5" t="s">
        <v>327</v>
      </c>
      <c r="E3581" s="5" t="s">
        <v>172</v>
      </c>
      <c r="F3581" s="6">
        <v>43400</v>
      </c>
      <c r="G3581" s="5" t="s">
        <v>148</v>
      </c>
      <c r="H3581" s="5" t="s">
        <v>209</v>
      </c>
      <c r="I3581">
        <v>43223</v>
      </c>
      <c r="J3581">
        <v>177</v>
      </c>
      <c r="K3581">
        <v>322.39999999999998</v>
      </c>
      <c r="L3581">
        <v>3</v>
      </c>
      <c r="M3581">
        <v>9672</v>
      </c>
      <c r="N3581">
        <v>8966.91</v>
      </c>
      <c r="O3581">
        <v>2988.97</v>
      </c>
      <c r="P3581">
        <v>107.46666666666665</v>
      </c>
      <c r="Q3581">
        <v>30</v>
      </c>
      <c r="R3581">
        <v>705.09</v>
      </c>
      <c r="S3581">
        <v>2018</v>
      </c>
      <c r="T3581">
        <v>10</v>
      </c>
      <c r="U3581">
        <v>43</v>
      </c>
    </row>
    <row r="3582" spans="1:21" x14ac:dyDescent="0.3">
      <c r="A3582" s="5" t="s">
        <v>168</v>
      </c>
      <c r="B3582" s="5" t="s">
        <v>206</v>
      </c>
      <c r="C3582" s="5" t="s">
        <v>110</v>
      </c>
      <c r="D3582" s="5" t="s">
        <v>327</v>
      </c>
      <c r="E3582" s="5" t="s">
        <v>172</v>
      </c>
      <c r="F3582" s="6">
        <v>43400</v>
      </c>
      <c r="G3582" s="5" t="s">
        <v>148</v>
      </c>
      <c r="H3582" s="5" t="s">
        <v>311</v>
      </c>
      <c r="I3582">
        <v>43223</v>
      </c>
      <c r="J3582">
        <v>177</v>
      </c>
      <c r="K3582">
        <v>139</v>
      </c>
      <c r="L3582">
        <v>1</v>
      </c>
      <c r="M3582">
        <v>4170</v>
      </c>
      <c r="N3582">
        <v>2988.97</v>
      </c>
      <c r="O3582">
        <v>2988.97</v>
      </c>
      <c r="P3582">
        <v>139</v>
      </c>
      <c r="Q3582">
        <v>30</v>
      </c>
      <c r="R3582">
        <v>1181.03</v>
      </c>
      <c r="S3582">
        <v>2018</v>
      </c>
      <c r="T3582">
        <v>10</v>
      </c>
      <c r="U3582">
        <v>43</v>
      </c>
    </row>
    <row r="3583" spans="1:21" x14ac:dyDescent="0.3">
      <c r="A3583" s="5" t="s">
        <v>168</v>
      </c>
      <c r="B3583" s="5" t="s">
        <v>206</v>
      </c>
      <c r="C3583" s="5" t="s">
        <v>110</v>
      </c>
      <c r="D3583" s="5" t="s">
        <v>327</v>
      </c>
      <c r="E3583" s="5" t="s">
        <v>172</v>
      </c>
      <c r="F3583" s="6">
        <v>43400</v>
      </c>
      <c r="G3583" s="5" t="s">
        <v>148</v>
      </c>
      <c r="H3583" s="5" t="s">
        <v>190</v>
      </c>
      <c r="I3583">
        <v>43223</v>
      </c>
      <c r="J3583">
        <v>177</v>
      </c>
      <c r="K3583">
        <v>90.4</v>
      </c>
      <c r="L3583">
        <v>1</v>
      </c>
      <c r="M3583">
        <v>2712</v>
      </c>
      <c r="N3583">
        <v>2988.97</v>
      </c>
      <c r="O3583">
        <v>2988.97</v>
      </c>
      <c r="P3583">
        <v>90.4</v>
      </c>
      <c r="Q3583">
        <v>30</v>
      </c>
      <c r="R3583">
        <v>-276.97000000000003</v>
      </c>
      <c r="S3583">
        <v>2018</v>
      </c>
      <c r="T3583">
        <v>10</v>
      </c>
      <c r="U3583">
        <v>43</v>
      </c>
    </row>
    <row r="3584" spans="1:21" x14ac:dyDescent="0.3">
      <c r="A3584" s="5" t="s">
        <v>168</v>
      </c>
      <c r="B3584" s="5" t="s">
        <v>206</v>
      </c>
      <c r="C3584" s="5" t="s">
        <v>110</v>
      </c>
      <c r="D3584" s="5" t="s">
        <v>327</v>
      </c>
      <c r="E3584" s="5" t="s">
        <v>172</v>
      </c>
      <c r="F3584" s="6">
        <v>43400</v>
      </c>
      <c r="G3584" s="5" t="s">
        <v>148</v>
      </c>
      <c r="H3584" s="5" t="s">
        <v>186</v>
      </c>
      <c r="I3584">
        <v>43223</v>
      </c>
      <c r="J3584">
        <v>177</v>
      </c>
      <c r="K3584">
        <v>105</v>
      </c>
      <c r="L3584">
        <v>1</v>
      </c>
      <c r="M3584">
        <v>3255</v>
      </c>
      <c r="N3584">
        <v>2988.97</v>
      </c>
      <c r="O3584">
        <v>2988.97</v>
      </c>
      <c r="P3584">
        <v>105</v>
      </c>
      <c r="Q3584">
        <v>31</v>
      </c>
      <c r="R3584">
        <v>266.02999999999997</v>
      </c>
      <c r="S3584">
        <v>2018</v>
      </c>
      <c r="T3584">
        <v>10</v>
      </c>
      <c r="U3584">
        <v>43</v>
      </c>
    </row>
    <row r="3585" spans="1:21" x14ac:dyDescent="0.3">
      <c r="A3585" s="5" t="s">
        <v>168</v>
      </c>
      <c r="B3585" s="5" t="s">
        <v>206</v>
      </c>
      <c r="C3585" s="5" t="s">
        <v>110</v>
      </c>
      <c r="D3585" s="5" t="s">
        <v>327</v>
      </c>
      <c r="E3585" s="5" t="s">
        <v>172</v>
      </c>
      <c r="F3585" s="6">
        <v>43400</v>
      </c>
      <c r="G3585" s="5" t="s">
        <v>148</v>
      </c>
      <c r="H3585" s="5" t="s">
        <v>238</v>
      </c>
      <c r="I3585">
        <v>43223</v>
      </c>
      <c r="J3585">
        <v>177</v>
      </c>
      <c r="K3585">
        <v>264</v>
      </c>
      <c r="L3585">
        <v>2</v>
      </c>
      <c r="M3585">
        <v>8184</v>
      </c>
      <c r="N3585">
        <v>5977.94</v>
      </c>
      <c r="O3585">
        <v>2988.97</v>
      </c>
      <c r="P3585">
        <v>132</v>
      </c>
      <c r="Q3585">
        <v>31</v>
      </c>
      <c r="R3585">
        <v>2206.06</v>
      </c>
      <c r="S3585">
        <v>2018</v>
      </c>
      <c r="T3585">
        <v>10</v>
      </c>
      <c r="U3585">
        <v>43</v>
      </c>
    </row>
    <row r="3586" spans="1:21" x14ac:dyDescent="0.3">
      <c r="A3586" s="5" t="s">
        <v>168</v>
      </c>
      <c r="B3586" s="5" t="s">
        <v>206</v>
      </c>
      <c r="C3586" s="5" t="s">
        <v>110</v>
      </c>
      <c r="D3586" s="5" t="s">
        <v>327</v>
      </c>
      <c r="E3586" s="5" t="s">
        <v>172</v>
      </c>
      <c r="F3586" s="6">
        <v>43400</v>
      </c>
      <c r="G3586" s="5" t="s">
        <v>148</v>
      </c>
      <c r="H3586" s="5" t="s">
        <v>184</v>
      </c>
      <c r="I3586">
        <v>43223</v>
      </c>
      <c r="J3586">
        <v>177</v>
      </c>
      <c r="K3586">
        <v>2901</v>
      </c>
      <c r="L3586">
        <v>25</v>
      </c>
      <c r="M3586">
        <v>88480.5</v>
      </c>
      <c r="N3586">
        <v>74724.25</v>
      </c>
      <c r="O3586">
        <v>2988.97</v>
      </c>
      <c r="P3586">
        <v>116.04</v>
      </c>
      <c r="Q3586">
        <v>30.5</v>
      </c>
      <c r="R3586">
        <v>13756.25</v>
      </c>
      <c r="S3586">
        <v>2018</v>
      </c>
      <c r="T3586">
        <v>10</v>
      </c>
      <c r="U3586">
        <v>43</v>
      </c>
    </row>
    <row r="3587" spans="1:21" x14ac:dyDescent="0.3">
      <c r="A3587" s="5" t="s">
        <v>168</v>
      </c>
      <c r="B3587" s="5" t="s">
        <v>206</v>
      </c>
      <c r="C3587" s="5" t="s">
        <v>110</v>
      </c>
      <c r="D3587" s="5" t="s">
        <v>327</v>
      </c>
      <c r="E3587" s="5" t="s">
        <v>172</v>
      </c>
      <c r="F3587" s="6">
        <v>43400</v>
      </c>
      <c r="G3587" s="5" t="s">
        <v>148</v>
      </c>
      <c r="H3587" s="5" t="s">
        <v>269</v>
      </c>
      <c r="I3587">
        <v>43223</v>
      </c>
      <c r="J3587">
        <v>177</v>
      </c>
      <c r="K3587">
        <v>692</v>
      </c>
      <c r="L3587">
        <v>6</v>
      </c>
      <c r="M3587">
        <v>21106</v>
      </c>
      <c r="N3587">
        <v>17933.82</v>
      </c>
      <c r="O3587">
        <v>2988.97</v>
      </c>
      <c r="P3587">
        <v>115.33333333333333</v>
      </c>
      <c r="Q3587">
        <v>30.5</v>
      </c>
      <c r="R3587">
        <v>3172.18</v>
      </c>
      <c r="S3587">
        <v>2018</v>
      </c>
      <c r="T3587">
        <v>10</v>
      </c>
      <c r="U3587">
        <v>43</v>
      </c>
    </row>
    <row r="3588" spans="1:21" x14ac:dyDescent="0.3">
      <c r="A3588" s="5" t="s">
        <v>168</v>
      </c>
      <c r="B3588" s="5" t="s">
        <v>206</v>
      </c>
      <c r="C3588" s="5" t="s">
        <v>110</v>
      </c>
      <c r="D3588" s="5" t="s">
        <v>327</v>
      </c>
      <c r="E3588" s="5" t="s">
        <v>172</v>
      </c>
      <c r="F3588" s="6">
        <v>43400</v>
      </c>
      <c r="G3588" s="5" t="s">
        <v>148</v>
      </c>
      <c r="H3588" s="5" t="s">
        <v>189</v>
      </c>
      <c r="I3588">
        <v>43223</v>
      </c>
      <c r="J3588">
        <v>177</v>
      </c>
      <c r="K3588">
        <v>132</v>
      </c>
      <c r="L3588">
        <v>1</v>
      </c>
      <c r="M3588">
        <v>4092</v>
      </c>
      <c r="N3588">
        <v>2988.97</v>
      </c>
      <c r="O3588">
        <v>2988.97</v>
      </c>
      <c r="P3588">
        <v>132</v>
      </c>
      <c r="Q3588">
        <v>31</v>
      </c>
      <c r="R3588">
        <v>1103.03</v>
      </c>
      <c r="S3588">
        <v>2018</v>
      </c>
      <c r="T3588">
        <v>10</v>
      </c>
      <c r="U3588">
        <v>43</v>
      </c>
    </row>
    <row r="3589" spans="1:21" x14ac:dyDescent="0.3">
      <c r="A3589" s="5" t="s">
        <v>168</v>
      </c>
      <c r="B3589" s="5" t="s">
        <v>206</v>
      </c>
      <c r="C3589" s="5" t="s">
        <v>110</v>
      </c>
      <c r="D3589" s="5" t="s">
        <v>327</v>
      </c>
      <c r="E3589" s="5" t="s">
        <v>172</v>
      </c>
      <c r="F3589" s="6">
        <v>43400</v>
      </c>
      <c r="G3589" s="5" t="s">
        <v>148</v>
      </c>
      <c r="H3589" s="5" t="s">
        <v>344</v>
      </c>
      <c r="I3589">
        <v>43223</v>
      </c>
      <c r="J3589">
        <v>177</v>
      </c>
      <c r="K3589">
        <v>345</v>
      </c>
      <c r="L3589">
        <v>3</v>
      </c>
      <c r="M3589">
        <v>10695</v>
      </c>
      <c r="N3589">
        <v>8966.91</v>
      </c>
      <c r="O3589">
        <v>2988.97</v>
      </c>
      <c r="P3589">
        <v>115</v>
      </c>
      <c r="Q3589">
        <v>31</v>
      </c>
      <c r="R3589">
        <v>1728.09</v>
      </c>
      <c r="S3589">
        <v>2018</v>
      </c>
      <c r="T3589">
        <v>10</v>
      </c>
      <c r="U3589">
        <v>43</v>
      </c>
    </row>
    <row r="3590" spans="1:21" x14ac:dyDescent="0.3">
      <c r="A3590" s="5" t="s">
        <v>168</v>
      </c>
      <c r="B3590" s="5" t="s">
        <v>206</v>
      </c>
      <c r="C3590" s="5" t="s">
        <v>110</v>
      </c>
      <c r="D3590" s="5" t="s">
        <v>327</v>
      </c>
      <c r="E3590" s="5" t="s">
        <v>172</v>
      </c>
      <c r="F3590" s="6">
        <v>43400</v>
      </c>
      <c r="G3590" s="5" t="s">
        <v>148</v>
      </c>
      <c r="H3590" s="5" t="s">
        <v>225</v>
      </c>
      <c r="I3590">
        <v>43223</v>
      </c>
      <c r="J3590">
        <v>177</v>
      </c>
      <c r="K3590">
        <v>363</v>
      </c>
      <c r="L3590">
        <v>3</v>
      </c>
      <c r="M3590">
        <v>11071.5</v>
      </c>
      <c r="N3590">
        <v>8966.91</v>
      </c>
      <c r="O3590">
        <v>2988.97</v>
      </c>
      <c r="P3590">
        <v>121</v>
      </c>
      <c r="Q3590">
        <v>30.5</v>
      </c>
      <c r="R3590">
        <v>2104.59</v>
      </c>
      <c r="S3590">
        <v>2018</v>
      </c>
      <c r="T3590">
        <v>10</v>
      </c>
      <c r="U3590">
        <v>43</v>
      </c>
    </row>
    <row r="3591" spans="1:21" x14ac:dyDescent="0.3">
      <c r="A3591" s="5" t="s">
        <v>168</v>
      </c>
      <c r="B3591" s="5" t="s">
        <v>206</v>
      </c>
      <c r="C3591" s="5" t="s">
        <v>110</v>
      </c>
      <c r="D3591" s="5" t="s">
        <v>327</v>
      </c>
      <c r="E3591" s="5" t="s">
        <v>172</v>
      </c>
      <c r="F3591" s="6">
        <v>43400</v>
      </c>
      <c r="G3591" s="5" t="s">
        <v>148</v>
      </c>
      <c r="H3591" s="5" t="s">
        <v>284</v>
      </c>
      <c r="I3591">
        <v>43223</v>
      </c>
      <c r="J3591">
        <v>177</v>
      </c>
      <c r="K3591">
        <v>124</v>
      </c>
      <c r="L3591">
        <v>1</v>
      </c>
      <c r="M3591">
        <v>3844</v>
      </c>
      <c r="N3591">
        <v>2988.97</v>
      </c>
      <c r="O3591">
        <v>2988.97</v>
      </c>
      <c r="P3591">
        <v>124</v>
      </c>
      <c r="Q3591">
        <v>31</v>
      </c>
      <c r="R3591">
        <v>855.03</v>
      </c>
      <c r="S3591">
        <v>2018</v>
      </c>
      <c r="T3591">
        <v>10</v>
      </c>
      <c r="U3591">
        <v>43</v>
      </c>
    </row>
    <row r="3592" spans="1:21" x14ac:dyDescent="0.3">
      <c r="A3592" s="5" t="s">
        <v>168</v>
      </c>
      <c r="B3592" s="5" t="s">
        <v>175</v>
      </c>
      <c r="C3592" s="5" t="s">
        <v>85</v>
      </c>
      <c r="D3592" s="5" t="s">
        <v>341</v>
      </c>
      <c r="E3592" s="5" t="s">
        <v>172</v>
      </c>
      <c r="F3592" s="6">
        <v>43402</v>
      </c>
      <c r="G3592" s="5" t="s">
        <v>148</v>
      </c>
      <c r="H3592" s="5" t="s">
        <v>194</v>
      </c>
      <c r="I3592">
        <v>43221</v>
      </c>
      <c r="J3592">
        <v>181</v>
      </c>
      <c r="K3592">
        <v>445.5</v>
      </c>
      <c r="L3592">
        <v>3</v>
      </c>
      <c r="M3592">
        <v>13365</v>
      </c>
      <c r="N3592">
        <v>9096.2479999999996</v>
      </c>
      <c r="O3592">
        <v>3032.0830000000001</v>
      </c>
      <c r="P3592">
        <v>148.5</v>
      </c>
      <c r="Q3592">
        <v>30</v>
      </c>
      <c r="R3592">
        <v>4268.7520000000004</v>
      </c>
      <c r="S3592">
        <v>2018</v>
      </c>
      <c r="T3592">
        <v>10</v>
      </c>
      <c r="U3592">
        <v>44</v>
      </c>
    </row>
    <row r="3593" spans="1:21" x14ac:dyDescent="0.3">
      <c r="A3593" s="5" t="s">
        <v>168</v>
      </c>
      <c r="B3593" s="5" t="s">
        <v>175</v>
      </c>
      <c r="C3593" s="5" t="s">
        <v>85</v>
      </c>
      <c r="D3593" s="5" t="s">
        <v>341</v>
      </c>
      <c r="E3593" s="5" t="s">
        <v>172</v>
      </c>
      <c r="F3593" s="6">
        <v>43402</v>
      </c>
      <c r="G3593" s="5" t="s">
        <v>148</v>
      </c>
      <c r="H3593" s="5" t="s">
        <v>194</v>
      </c>
      <c r="I3593">
        <v>43221</v>
      </c>
      <c r="J3593">
        <v>181</v>
      </c>
      <c r="K3593">
        <v>257.5</v>
      </c>
      <c r="L3593">
        <v>3</v>
      </c>
      <c r="M3593">
        <v>7725</v>
      </c>
      <c r="N3593">
        <v>9096.2479999999996</v>
      </c>
      <c r="O3593">
        <v>3032.0830000000001</v>
      </c>
      <c r="P3593">
        <v>85.833333333333329</v>
      </c>
      <c r="Q3593">
        <v>30</v>
      </c>
      <c r="R3593">
        <v>-1371.248</v>
      </c>
      <c r="S3593">
        <v>2018</v>
      </c>
      <c r="T3593">
        <v>10</v>
      </c>
      <c r="U3593">
        <v>44</v>
      </c>
    </row>
    <row r="3594" spans="1:21" x14ac:dyDescent="0.3">
      <c r="A3594" s="5" t="s">
        <v>168</v>
      </c>
      <c r="B3594" s="5" t="s">
        <v>175</v>
      </c>
      <c r="C3594" s="5" t="s">
        <v>83</v>
      </c>
      <c r="D3594" s="5" t="s">
        <v>342</v>
      </c>
      <c r="E3594" s="5" t="s">
        <v>172</v>
      </c>
      <c r="F3594" s="6">
        <v>43404</v>
      </c>
      <c r="G3594" s="5" t="s">
        <v>148</v>
      </c>
      <c r="H3594" s="5" t="s">
        <v>258</v>
      </c>
      <c r="I3594">
        <v>43228</v>
      </c>
      <c r="J3594">
        <v>176</v>
      </c>
      <c r="K3594">
        <v>229</v>
      </c>
      <c r="L3594">
        <v>2</v>
      </c>
      <c r="M3594">
        <v>7099</v>
      </c>
      <c r="N3594">
        <v>6008.5460000000003</v>
      </c>
      <c r="O3594">
        <v>3004.2730000000001</v>
      </c>
      <c r="P3594">
        <v>114.5</v>
      </c>
      <c r="Q3594">
        <v>31</v>
      </c>
      <c r="R3594">
        <v>1090.454</v>
      </c>
      <c r="S3594">
        <v>2018</v>
      </c>
      <c r="T3594">
        <v>10</v>
      </c>
      <c r="U3594">
        <v>44</v>
      </c>
    </row>
    <row r="3595" spans="1:21" x14ac:dyDescent="0.3">
      <c r="A3595" s="5" t="s">
        <v>168</v>
      </c>
      <c r="B3595" s="5" t="s">
        <v>175</v>
      </c>
      <c r="C3595" s="5" t="s">
        <v>84</v>
      </c>
      <c r="D3595" s="5" t="s">
        <v>343</v>
      </c>
      <c r="E3595" s="5" t="s">
        <v>172</v>
      </c>
      <c r="F3595" s="6">
        <v>43404</v>
      </c>
      <c r="G3595" s="5" t="s">
        <v>148</v>
      </c>
      <c r="H3595" s="5" t="s">
        <v>303</v>
      </c>
      <c r="I3595">
        <v>43235</v>
      </c>
      <c r="J3595">
        <v>169</v>
      </c>
      <c r="K3595">
        <v>624</v>
      </c>
      <c r="L3595">
        <v>6</v>
      </c>
      <c r="M3595">
        <v>18720</v>
      </c>
      <c r="N3595">
        <v>14917.415000000001</v>
      </c>
      <c r="O3595">
        <v>2486.2359999999999</v>
      </c>
      <c r="P3595">
        <v>104</v>
      </c>
      <c r="Q3595">
        <v>30</v>
      </c>
      <c r="R3595">
        <v>3802.585</v>
      </c>
      <c r="S3595">
        <v>2018</v>
      </c>
      <c r="T3595">
        <v>10</v>
      </c>
      <c r="U3595">
        <v>44</v>
      </c>
    </row>
    <row r="3596" spans="1:21" x14ac:dyDescent="0.3">
      <c r="A3596" s="5" t="s">
        <v>168</v>
      </c>
      <c r="B3596" s="5" t="s">
        <v>175</v>
      </c>
      <c r="C3596" s="5" t="s">
        <v>84</v>
      </c>
      <c r="D3596" s="5" t="s">
        <v>343</v>
      </c>
      <c r="E3596" s="5" t="s">
        <v>172</v>
      </c>
      <c r="F3596" s="6">
        <v>43404</v>
      </c>
      <c r="G3596" s="5" t="s">
        <v>148</v>
      </c>
      <c r="H3596" s="5" t="s">
        <v>229</v>
      </c>
      <c r="I3596">
        <v>43235</v>
      </c>
      <c r="J3596">
        <v>169</v>
      </c>
      <c r="K3596">
        <v>873.5</v>
      </c>
      <c r="L3596">
        <v>8</v>
      </c>
      <c r="M3596">
        <v>25768.25</v>
      </c>
      <c r="N3596">
        <v>19889.886999999999</v>
      </c>
      <c r="O3596">
        <v>2486.2359999999999</v>
      </c>
      <c r="P3596">
        <v>109.1875</v>
      </c>
      <c r="Q3596">
        <v>29.5</v>
      </c>
      <c r="R3596">
        <v>5878.3630000000003</v>
      </c>
      <c r="S3596">
        <v>2018</v>
      </c>
      <c r="T3596">
        <v>10</v>
      </c>
      <c r="U3596">
        <v>44</v>
      </c>
    </row>
    <row r="3597" spans="1:21" x14ac:dyDescent="0.3">
      <c r="A3597" s="5" t="s">
        <v>168</v>
      </c>
      <c r="B3597" s="5" t="s">
        <v>175</v>
      </c>
      <c r="C3597" s="5" t="s">
        <v>84</v>
      </c>
      <c r="D3597" s="5" t="s">
        <v>343</v>
      </c>
      <c r="E3597" s="5" t="s">
        <v>172</v>
      </c>
      <c r="F3597" s="6">
        <v>43404</v>
      </c>
      <c r="G3597" s="5" t="s">
        <v>148</v>
      </c>
      <c r="H3597" s="5" t="s">
        <v>190</v>
      </c>
      <c r="I3597">
        <v>43235</v>
      </c>
      <c r="J3597">
        <v>169</v>
      </c>
      <c r="K3597">
        <v>114</v>
      </c>
      <c r="L3597">
        <v>1</v>
      </c>
      <c r="M3597">
        <v>3420</v>
      </c>
      <c r="N3597">
        <v>2486.2359999999999</v>
      </c>
      <c r="O3597">
        <v>2486.2359999999999</v>
      </c>
      <c r="P3597">
        <v>114</v>
      </c>
      <c r="Q3597">
        <v>30</v>
      </c>
      <c r="R3597">
        <v>933.76400000000001</v>
      </c>
      <c r="S3597">
        <v>2018</v>
      </c>
      <c r="T3597">
        <v>10</v>
      </c>
      <c r="U3597">
        <v>44</v>
      </c>
    </row>
    <row r="3598" spans="1:21" x14ac:dyDescent="0.3">
      <c r="A3598" s="5" t="s">
        <v>168</v>
      </c>
      <c r="B3598" s="5" t="s">
        <v>175</v>
      </c>
      <c r="C3598" s="5" t="s">
        <v>85</v>
      </c>
      <c r="D3598" s="5" t="s">
        <v>341</v>
      </c>
      <c r="E3598" s="5" t="s">
        <v>172</v>
      </c>
      <c r="F3598" s="6">
        <v>43404</v>
      </c>
      <c r="G3598" s="5" t="s">
        <v>148</v>
      </c>
      <c r="H3598" s="5" t="s">
        <v>208</v>
      </c>
      <c r="I3598">
        <v>43221</v>
      </c>
      <c r="J3598">
        <v>183</v>
      </c>
      <c r="K3598">
        <v>104</v>
      </c>
      <c r="L3598">
        <v>1</v>
      </c>
      <c r="M3598">
        <v>3120</v>
      </c>
      <c r="N3598">
        <v>3032.0830000000001</v>
      </c>
      <c r="O3598">
        <v>3032.0830000000001</v>
      </c>
      <c r="P3598">
        <v>104</v>
      </c>
      <c r="Q3598">
        <v>30</v>
      </c>
      <c r="R3598">
        <v>87.917000000000002</v>
      </c>
      <c r="S3598">
        <v>2018</v>
      </c>
      <c r="T3598">
        <v>10</v>
      </c>
      <c r="U3598">
        <v>44</v>
      </c>
    </row>
    <row r="3599" spans="1:21" x14ac:dyDescent="0.3">
      <c r="A3599" s="5" t="s">
        <v>168</v>
      </c>
      <c r="B3599" s="5" t="s">
        <v>175</v>
      </c>
      <c r="C3599" s="5" t="s">
        <v>85</v>
      </c>
      <c r="D3599" s="5" t="s">
        <v>341</v>
      </c>
      <c r="E3599" s="5" t="s">
        <v>172</v>
      </c>
      <c r="F3599" s="6">
        <v>43404</v>
      </c>
      <c r="G3599" s="5" t="s">
        <v>148</v>
      </c>
      <c r="H3599" s="5" t="s">
        <v>235</v>
      </c>
      <c r="I3599">
        <v>43221</v>
      </c>
      <c r="J3599">
        <v>183</v>
      </c>
      <c r="K3599">
        <v>114</v>
      </c>
      <c r="L3599">
        <v>1</v>
      </c>
      <c r="M3599">
        <v>3420</v>
      </c>
      <c r="N3599">
        <v>3032.0830000000001</v>
      </c>
      <c r="O3599">
        <v>3032.0830000000001</v>
      </c>
      <c r="P3599">
        <v>114</v>
      </c>
      <c r="Q3599">
        <v>30</v>
      </c>
      <c r="R3599">
        <v>387.91699999999997</v>
      </c>
      <c r="S3599">
        <v>2018</v>
      </c>
      <c r="T3599">
        <v>10</v>
      </c>
      <c r="U3599">
        <v>44</v>
      </c>
    </row>
    <row r="3600" spans="1:21" x14ac:dyDescent="0.3">
      <c r="A3600" s="5" t="s">
        <v>168</v>
      </c>
      <c r="B3600" s="5" t="s">
        <v>206</v>
      </c>
      <c r="C3600" s="5" t="s">
        <v>103</v>
      </c>
      <c r="D3600" s="5" t="s">
        <v>313</v>
      </c>
      <c r="E3600" s="5" t="s">
        <v>172</v>
      </c>
      <c r="F3600" s="6">
        <v>43404</v>
      </c>
      <c r="G3600" s="5" t="s">
        <v>148</v>
      </c>
      <c r="H3600" s="5" t="s">
        <v>173</v>
      </c>
      <c r="I3600">
        <v>43227</v>
      </c>
      <c r="J3600">
        <v>177</v>
      </c>
      <c r="K3600">
        <v>122.2</v>
      </c>
      <c r="L3600">
        <v>1</v>
      </c>
      <c r="M3600">
        <v>4154.8</v>
      </c>
      <c r="N3600">
        <v>2645.1350000000002</v>
      </c>
      <c r="O3600">
        <v>2645.1350000000002</v>
      </c>
      <c r="P3600">
        <v>122.2</v>
      </c>
      <c r="Q3600">
        <v>34</v>
      </c>
      <c r="R3600">
        <v>1509.665</v>
      </c>
      <c r="S3600">
        <v>2018</v>
      </c>
      <c r="T3600">
        <v>10</v>
      </c>
      <c r="U3600">
        <v>44</v>
      </c>
    </row>
    <row r="3601" spans="1:21" x14ac:dyDescent="0.3">
      <c r="A3601" s="5" t="s">
        <v>168</v>
      </c>
      <c r="B3601" s="5" t="s">
        <v>206</v>
      </c>
      <c r="C3601" s="5" t="s">
        <v>108</v>
      </c>
      <c r="D3601" s="5" t="s">
        <v>338</v>
      </c>
      <c r="E3601" s="5" t="s">
        <v>172</v>
      </c>
      <c r="F3601" s="6">
        <v>43404</v>
      </c>
      <c r="G3601" s="5" t="s">
        <v>148</v>
      </c>
      <c r="H3601" s="5" t="s">
        <v>173</v>
      </c>
      <c r="I3601">
        <v>43209</v>
      </c>
      <c r="J3601">
        <v>195</v>
      </c>
      <c r="K3601">
        <v>52.2</v>
      </c>
      <c r="L3601">
        <v>1</v>
      </c>
      <c r="M3601">
        <v>1774.8</v>
      </c>
      <c r="N3601">
        <v>2567.7469999999998</v>
      </c>
      <c r="O3601">
        <v>2567.7469999999998</v>
      </c>
      <c r="P3601">
        <v>52.2</v>
      </c>
      <c r="Q3601">
        <v>34</v>
      </c>
      <c r="R3601">
        <v>-792.947</v>
      </c>
      <c r="S3601">
        <v>2018</v>
      </c>
      <c r="T3601">
        <v>10</v>
      </c>
      <c r="U3601">
        <v>44</v>
      </c>
    </row>
    <row r="3602" spans="1:21" x14ac:dyDescent="0.3">
      <c r="A3602" s="5" t="s">
        <v>168</v>
      </c>
      <c r="B3602" s="5" t="s">
        <v>175</v>
      </c>
      <c r="C3602" s="5" t="s">
        <v>83</v>
      </c>
      <c r="D3602" s="5" t="s">
        <v>342</v>
      </c>
      <c r="E3602" s="5" t="s">
        <v>172</v>
      </c>
      <c r="F3602" s="6">
        <v>43405</v>
      </c>
      <c r="G3602" s="5" t="s">
        <v>148</v>
      </c>
      <c r="H3602" s="5" t="s">
        <v>215</v>
      </c>
      <c r="I3602">
        <v>43228</v>
      </c>
      <c r="J3602">
        <v>177</v>
      </c>
      <c r="K3602">
        <v>320</v>
      </c>
      <c r="L3602">
        <v>3</v>
      </c>
      <c r="M3602">
        <v>9440</v>
      </c>
      <c r="N3602">
        <v>9012.8189999999995</v>
      </c>
      <c r="O3602">
        <v>3004.2730000000001</v>
      </c>
      <c r="P3602">
        <v>106.66666666666667</v>
      </c>
      <c r="Q3602">
        <v>29.5</v>
      </c>
      <c r="R3602">
        <v>427.18099999999998</v>
      </c>
      <c r="S3602">
        <v>2018</v>
      </c>
      <c r="T3602">
        <v>11</v>
      </c>
      <c r="U3602">
        <v>44</v>
      </c>
    </row>
    <row r="3603" spans="1:21" x14ac:dyDescent="0.3">
      <c r="A3603" s="5" t="s">
        <v>168</v>
      </c>
      <c r="B3603" s="5" t="s">
        <v>175</v>
      </c>
      <c r="C3603" s="5" t="s">
        <v>83</v>
      </c>
      <c r="D3603" s="5" t="s">
        <v>342</v>
      </c>
      <c r="E3603" s="5" t="s">
        <v>172</v>
      </c>
      <c r="F3603" s="6">
        <v>43405</v>
      </c>
      <c r="G3603" s="5" t="s">
        <v>148</v>
      </c>
      <c r="H3603" s="5" t="s">
        <v>200</v>
      </c>
      <c r="I3603">
        <v>43228</v>
      </c>
      <c r="J3603">
        <v>177</v>
      </c>
      <c r="K3603">
        <v>600</v>
      </c>
      <c r="L3603">
        <v>6</v>
      </c>
      <c r="M3603">
        <v>17700</v>
      </c>
      <c r="N3603">
        <v>18025.637999999999</v>
      </c>
      <c r="O3603">
        <v>3004.2730000000001</v>
      </c>
      <c r="P3603">
        <v>100</v>
      </c>
      <c r="Q3603">
        <v>29.5</v>
      </c>
      <c r="R3603">
        <v>-325.63799999999998</v>
      </c>
      <c r="S3603">
        <v>2018</v>
      </c>
      <c r="T3603">
        <v>11</v>
      </c>
      <c r="U3603">
        <v>44</v>
      </c>
    </row>
    <row r="3604" spans="1:21" x14ac:dyDescent="0.3">
      <c r="A3604" s="5" t="s">
        <v>168</v>
      </c>
      <c r="B3604" s="5" t="s">
        <v>175</v>
      </c>
      <c r="C3604" s="5" t="s">
        <v>83</v>
      </c>
      <c r="D3604" s="5" t="s">
        <v>342</v>
      </c>
      <c r="E3604" s="5" t="s">
        <v>172</v>
      </c>
      <c r="F3604" s="6">
        <v>43405</v>
      </c>
      <c r="G3604" s="5" t="s">
        <v>148</v>
      </c>
      <c r="H3604" s="5" t="s">
        <v>264</v>
      </c>
      <c r="I3604">
        <v>43228</v>
      </c>
      <c r="J3604">
        <v>177</v>
      </c>
      <c r="K3604">
        <v>2137</v>
      </c>
      <c r="L3604">
        <v>18</v>
      </c>
      <c r="M3604">
        <v>63041.5</v>
      </c>
      <c r="N3604">
        <v>54076.913999999997</v>
      </c>
      <c r="O3604">
        <v>3004.2730000000001</v>
      </c>
      <c r="P3604">
        <v>118.72222222222223</v>
      </c>
      <c r="Q3604">
        <v>29.5</v>
      </c>
      <c r="R3604">
        <v>8964.5859999999993</v>
      </c>
      <c r="S3604">
        <v>2018</v>
      </c>
      <c r="T3604">
        <v>11</v>
      </c>
      <c r="U3604">
        <v>44</v>
      </c>
    </row>
    <row r="3605" spans="1:21" x14ac:dyDescent="0.3">
      <c r="A3605" s="5" t="s">
        <v>168</v>
      </c>
      <c r="B3605" s="5" t="s">
        <v>175</v>
      </c>
      <c r="C3605" s="5" t="s">
        <v>85</v>
      </c>
      <c r="D3605" s="5" t="s">
        <v>341</v>
      </c>
      <c r="E3605" s="5" t="s">
        <v>172</v>
      </c>
      <c r="F3605" s="6">
        <v>43405</v>
      </c>
      <c r="G3605" s="5" t="s">
        <v>148</v>
      </c>
      <c r="H3605" s="5" t="s">
        <v>199</v>
      </c>
      <c r="I3605">
        <v>43221</v>
      </c>
      <c r="J3605">
        <v>184</v>
      </c>
      <c r="K3605">
        <v>633</v>
      </c>
      <c r="L3605">
        <v>6</v>
      </c>
      <c r="M3605">
        <v>18673.5</v>
      </c>
      <c r="N3605">
        <v>18192.495999999999</v>
      </c>
      <c r="O3605">
        <v>3032.0830000000001</v>
      </c>
      <c r="P3605">
        <v>105.5</v>
      </c>
      <c r="Q3605">
        <v>29.5</v>
      </c>
      <c r="R3605">
        <v>481.00400000000002</v>
      </c>
      <c r="S3605">
        <v>2018</v>
      </c>
      <c r="T3605">
        <v>11</v>
      </c>
      <c r="U3605">
        <v>44</v>
      </c>
    </row>
    <row r="3606" spans="1:21" x14ac:dyDescent="0.3">
      <c r="A3606" s="5" t="s">
        <v>168</v>
      </c>
      <c r="B3606" s="5" t="s">
        <v>206</v>
      </c>
      <c r="C3606" s="5" t="s">
        <v>103</v>
      </c>
      <c r="D3606" s="5" t="s">
        <v>313</v>
      </c>
      <c r="E3606" s="5" t="s">
        <v>172</v>
      </c>
      <c r="F3606" s="6">
        <v>43405</v>
      </c>
      <c r="G3606" s="5" t="s">
        <v>148</v>
      </c>
      <c r="H3606" s="5" t="s">
        <v>201</v>
      </c>
      <c r="I3606">
        <v>43227</v>
      </c>
      <c r="J3606">
        <v>178</v>
      </c>
      <c r="K3606">
        <v>223</v>
      </c>
      <c r="L3606">
        <v>2</v>
      </c>
      <c r="M3606">
        <v>6801.5</v>
      </c>
      <c r="N3606">
        <v>5494.4840000000004</v>
      </c>
      <c r="O3606">
        <v>2747.2420000000002</v>
      </c>
      <c r="P3606">
        <v>111.5</v>
      </c>
      <c r="Q3606">
        <v>30.5</v>
      </c>
      <c r="R3606">
        <v>1307.0160000000001</v>
      </c>
      <c r="S3606">
        <v>2018</v>
      </c>
      <c r="T3606">
        <v>11</v>
      </c>
      <c r="U3606">
        <v>44</v>
      </c>
    </row>
    <row r="3607" spans="1:21" x14ac:dyDescent="0.3">
      <c r="A3607" s="5" t="s">
        <v>168</v>
      </c>
      <c r="B3607" s="5" t="s">
        <v>206</v>
      </c>
      <c r="C3607" s="5" t="s">
        <v>103</v>
      </c>
      <c r="D3607" s="5" t="s">
        <v>313</v>
      </c>
      <c r="E3607" s="5" t="s">
        <v>172</v>
      </c>
      <c r="F3607" s="6">
        <v>43405</v>
      </c>
      <c r="G3607" s="5" t="s">
        <v>148</v>
      </c>
      <c r="H3607" s="5" t="s">
        <v>204</v>
      </c>
      <c r="I3607">
        <v>43227</v>
      </c>
      <c r="J3607">
        <v>178</v>
      </c>
      <c r="K3607">
        <v>350</v>
      </c>
      <c r="L3607">
        <v>3</v>
      </c>
      <c r="M3607">
        <v>10675</v>
      </c>
      <c r="N3607">
        <v>8241.7250000000004</v>
      </c>
      <c r="O3607">
        <v>2747.2420000000002</v>
      </c>
      <c r="P3607">
        <v>116.66666666666667</v>
      </c>
      <c r="Q3607">
        <v>30.5</v>
      </c>
      <c r="R3607">
        <v>2433.2750000000001</v>
      </c>
      <c r="S3607">
        <v>2018</v>
      </c>
      <c r="T3607">
        <v>11</v>
      </c>
      <c r="U3607">
        <v>44</v>
      </c>
    </row>
    <row r="3608" spans="1:21" x14ac:dyDescent="0.3">
      <c r="A3608" s="5" t="s">
        <v>168</v>
      </c>
      <c r="B3608" s="5" t="s">
        <v>206</v>
      </c>
      <c r="C3608" s="5" t="s">
        <v>103</v>
      </c>
      <c r="D3608" s="5" t="s">
        <v>313</v>
      </c>
      <c r="E3608" s="5" t="s">
        <v>172</v>
      </c>
      <c r="F3608" s="6">
        <v>43405</v>
      </c>
      <c r="G3608" s="5" t="s">
        <v>148</v>
      </c>
      <c r="H3608" s="5" t="s">
        <v>202</v>
      </c>
      <c r="I3608">
        <v>43227</v>
      </c>
      <c r="J3608">
        <v>178</v>
      </c>
      <c r="K3608">
        <v>386</v>
      </c>
      <c r="L3608">
        <v>3</v>
      </c>
      <c r="M3608">
        <v>11773</v>
      </c>
      <c r="N3608">
        <v>8241.7250000000004</v>
      </c>
      <c r="O3608">
        <v>2747.2420000000002</v>
      </c>
      <c r="P3608">
        <v>128.66666666666666</v>
      </c>
      <c r="Q3608">
        <v>30.5</v>
      </c>
      <c r="R3608">
        <v>3531.2750000000001</v>
      </c>
      <c r="S3608">
        <v>2018</v>
      </c>
      <c r="T3608">
        <v>11</v>
      </c>
      <c r="U3608">
        <v>44</v>
      </c>
    </row>
    <row r="3609" spans="1:21" x14ac:dyDescent="0.3">
      <c r="A3609" s="5" t="s">
        <v>168</v>
      </c>
      <c r="B3609" s="5" t="s">
        <v>206</v>
      </c>
      <c r="C3609" s="5" t="s">
        <v>103</v>
      </c>
      <c r="D3609" s="5" t="s">
        <v>313</v>
      </c>
      <c r="E3609" s="5" t="s">
        <v>172</v>
      </c>
      <c r="F3609" s="6">
        <v>43405</v>
      </c>
      <c r="G3609" s="5" t="s">
        <v>148</v>
      </c>
      <c r="H3609" s="5" t="s">
        <v>217</v>
      </c>
      <c r="I3609">
        <v>43227</v>
      </c>
      <c r="J3609">
        <v>178</v>
      </c>
      <c r="K3609">
        <v>1180</v>
      </c>
      <c r="L3609">
        <v>10</v>
      </c>
      <c r="M3609">
        <v>35990</v>
      </c>
      <c r="N3609">
        <v>27472.418000000001</v>
      </c>
      <c r="O3609">
        <v>2747.2420000000002</v>
      </c>
      <c r="P3609">
        <v>118</v>
      </c>
      <c r="Q3609">
        <v>30.5</v>
      </c>
      <c r="R3609">
        <v>8517.5820000000003</v>
      </c>
      <c r="S3609">
        <v>2018</v>
      </c>
      <c r="T3609">
        <v>11</v>
      </c>
      <c r="U3609">
        <v>44</v>
      </c>
    </row>
    <row r="3610" spans="1:21" x14ac:dyDescent="0.3">
      <c r="A3610" s="5" t="s">
        <v>168</v>
      </c>
      <c r="B3610" s="5" t="s">
        <v>206</v>
      </c>
      <c r="C3610" s="5" t="s">
        <v>103</v>
      </c>
      <c r="D3610" s="5" t="s">
        <v>313</v>
      </c>
      <c r="E3610" s="5" t="s">
        <v>172</v>
      </c>
      <c r="F3610" s="6">
        <v>43405</v>
      </c>
      <c r="G3610" s="5" t="s">
        <v>148</v>
      </c>
      <c r="H3610" s="5" t="s">
        <v>184</v>
      </c>
      <c r="I3610">
        <v>43227</v>
      </c>
      <c r="J3610">
        <v>178</v>
      </c>
      <c r="K3610">
        <v>2209</v>
      </c>
      <c r="L3610">
        <v>18</v>
      </c>
      <c r="M3610">
        <v>66270</v>
      </c>
      <c r="N3610">
        <v>49450.351999999999</v>
      </c>
      <c r="O3610">
        <v>2747.2420000000002</v>
      </c>
      <c r="P3610">
        <v>122.72222222222223</v>
      </c>
      <c r="Q3610">
        <v>30</v>
      </c>
      <c r="R3610">
        <v>16819.648000000001</v>
      </c>
      <c r="S3610">
        <v>2018</v>
      </c>
      <c r="T3610">
        <v>11</v>
      </c>
      <c r="U3610">
        <v>44</v>
      </c>
    </row>
    <row r="3611" spans="1:21" x14ac:dyDescent="0.3">
      <c r="A3611" s="5" t="s">
        <v>168</v>
      </c>
      <c r="B3611" s="5" t="s">
        <v>206</v>
      </c>
      <c r="C3611" s="5" t="s">
        <v>103</v>
      </c>
      <c r="D3611" s="5" t="s">
        <v>313</v>
      </c>
      <c r="E3611" s="5" t="s">
        <v>172</v>
      </c>
      <c r="F3611" s="6">
        <v>43405</v>
      </c>
      <c r="G3611" s="5" t="s">
        <v>148</v>
      </c>
      <c r="H3611" s="5" t="s">
        <v>203</v>
      </c>
      <c r="I3611">
        <v>43227</v>
      </c>
      <c r="J3611">
        <v>178</v>
      </c>
      <c r="K3611">
        <v>110</v>
      </c>
      <c r="L3611">
        <v>1</v>
      </c>
      <c r="M3611">
        <v>3355</v>
      </c>
      <c r="N3611">
        <v>2747.2420000000002</v>
      </c>
      <c r="O3611">
        <v>2747.2420000000002</v>
      </c>
      <c r="P3611">
        <v>110</v>
      </c>
      <c r="Q3611">
        <v>30.5</v>
      </c>
      <c r="R3611">
        <v>607.75800000000004</v>
      </c>
      <c r="S3611">
        <v>2018</v>
      </c>
      <c r="T3611">
        <v>11</v>
      </c>
      <c r="U3611">
        <v>44</v>
      </c>
    </row>
    <row r="3612" spans="1:21" x14ac:dyDescent="0.3">
      <c r="A3612" s="5" t="s">
        <v>168</v>
      </c>
      <c r="B3612" s="5" t="s">
        <v>206</v>
      </c>
      <c r="C3612" s="5" t="s">
        <v>103</v>
      </c>
      <c r="D3612" s="5" t="s">
        <v>313</v>
      </c>
      <c r="E3612" s="5" t="s">
        <v>172</v>
      </c>
      <c r="F3612" s="6">
        <v>43405</v>
      </c>
      <c r="G3612" s="5" t="s">
        <v>148</v>
      </c>
      <c r="H3612" s="5" t="s">
        <v>237</v>
      </c>
      <c r="I3612">
        <v>43227</v>
      </c>
      <c r="J3612">
        <v>178</v>
      </c>
      <c r="K3612">
        <v>114</v>
      </c>
      <c r="L3612">
        <v>1</v>
      </c>
      <c r="M3612">
        <v>3477</v>
      </c>
      <c r="N3612">
        <v>2747.2420000000002</v>
      </c>
      <c r="O3612">
        <v>2747.2420000000002</v>
      </c>
      <c r="P3612">
        <v>114</v>
      </c>
      <c r="Q3612">
        <v>30.5</v>
      </c>
      <c r="R3612">
        <v>729.75800000000004</v>
      </c>
      <c r="S3612">
        <v>2018</v>
      </c>
      <c r="T3612">
        <v>11</v>
      </c>
      <c r="U3612">
        <v>44</v>
      </c>
    </row>
    <row r="3613" spans="1:21" x14ac:dyDescent="0.3">
      <c r="A3613" s="5" t="s">
        <v>168</v>
      </c>
      <c r="B3613" s="5" t="s">
        <v>206</v>
      </c>
      <c r="C3613" s="5" t="s">
        <v>103</v>
      </c>
      <c r="D3613" s="5" t="s">
        <v>313</v>
      </c>
      <c r="E3613" s="5" t="s">
        <v>172</v>
      </c>
      <c r="F3613" s="6">
        <v>43405</v>
      </c>
      <c r="G3613" s="5" t="s">
        <v>148</v>
      </c>
      <c r="H3613" s="5" t="s">
        <v>230</v>
      </c>
      <c r="I3613">
        <v>43227</v>
      </c>
      <c r="J3613">
        <v>178</v>
      </c>
      <c r="K3613">
        <v>1635</v>
      </c>
      <c r="L3613">
        <v>13</v>
      </c>
      <c r="M3613">
        <v>49050</v>
      </c>
      <c r="N3613">
        <v>35714.142999999996</v>
      </c>
      <c r="O3613">
        <v>2747.2420000000002</v>
      </c>
      <c r="P3613">
        <v>125.76923076923077</v>
      </c>
      <c r="Q3613">
        <v>30</v>
      </c>
      <c r="R3613">
        <v>13335.857</v>
      </c>
      <c r="S3613">
        <v>2018</v>
      </c>
      <c r="T3613">
        <v>11</v>
      </c>
      <c r="U3613">
        <v>44</v>
      </c>
    </row>
    <row r="3614" spans="1:21" x14ac:dyDescent="0.3">
      <c r="A3614" s="5" t="s">
        <v>168</v>
      </c>
      <c r="B3614" s="5" t="s">
        <v>206</v>
      </c>
      <c r="C3614" s="5" t="s">
        <v>103</v>
      </c>
      <c r="D3614" s="5" t="s">
        <v>313</v>
      </c>
      <c r="E3614" s="5" t="s">
        <v>172</v>
      </c>
      <c r="F3614" s="6">
        <v>43405</v>
      </c>
      <c r="G3614" s="5" t="s">
        <v>148</v>
      </c>
      <c r="H3614" s="5" t="s">
        <v>205</v>
      </c>
      <c r="I3614">
        <v>43227</v>
      </c>
      <c r="J3614">
        <v>178</v>
      </c>
      <c r="K3614">
        <v>370</v>
      </c>
      <c r="L3614">
        <v>3</v>
      </c>
      <c r="M3614">
        <v>11285</v>
      </c>
      <c r="N3614">
        <v>8241.7250000000004</v>
      </c>
      <c r="O3614">
        <v>2747.2420000000002</v>
      </c>
      <c r="P3614">
        <v>123.33333333333333</v>
      </c>
      <c r="Q3614">
        <v>30.5</v>
      </c>
      <c r="R3614">
        <v>3043.2750000000001</v>
      </c>
      <c r="S3614">
        <v>2018</v>
      </c>
      <c r="T3614">
        <v>11</v>
      </c>
      <c r="U3614">
        <v>44</v>
      </c>
    </row>
    <row r="3615" spans="1:21" x14ac:dyDescent="0.3">
      <c r="A3615" s="5" t="s">
        <v>168</v>
      </c>
      <c r="B3615" s="5" t="s">
        <v>206</v>
      </c>
      <c r="C3615" s="5" t="s">
        <v>103</v>
      </c>
      <c r="D3615" s="5" t="s">
        <v>313</v>
      </c>
      <c r="E3615" s="5" t="s">
        <v>172</v>
      </c>
      <c r="F3615" s="6">
        <v>43405</v>
      </c>
      <c r="G3615" s="5" t="s">
        <v>148</v>
      </c>
      <c r="H3615" s="5" t="s">
        <v>216</v>
      </c>
      <c r="I3615">
        <v>43227</v>
      </c>
      <c r="J3615">
        <v>178</v>
      </c>
      <c r="K3615">
        <v>232</v>
      </c>
      <c r="L3615">
        <v>2</v>
      </c>
      <c r="M3615">
        <v>14152</v>
      </c>
      <c r="N3615">
        <v>5494.4840000000004</v>
      </c>
      <c r="O3615">
        <v>2747.2420000000002</v>
      </c>
      <c r="P3615">
        <v>116</v>
      </c>
      <c r="Q3615">
        <v>61</v>
      </c>
      <c r="R3615">
        <v>8657.5159999999996</v>
      </c>
      <c r="S3615">
        <v>2018</v>
      </c>
      <c r="T3615">
        <v>11</v>
      </c>
      <c r="U3615">
        <v>44</v>
      </c>
    </row>
    <row r="3616" spans="1:21" x14ac:dyDescent="0.3">
      <c r="A3616" s="5" t="s">
        <v>168</v>
      </c>
      <c r="B3616" s="5" t="s">
        <v>206</v>
      </c>
      <c r="C3616" s="5" t="s">
        <v>103</v>
      </c>
      <c r="D3616" s="5" t="s">
        <v>313</v>
      </c>
      <c r="E3616" s="5" t="s">
        <v>172</v>
      </c>
      <c r="F3616" s="6">
        <v>43405</v>
      </c>
      <c r="G3616" s="5" t="s">
        <v>148</v>
      </c>
      <c r="H3616" s="5" t="s">
        <v>222</v>
      </c>
      <c r="I3616">
        <v>43227</v>
      </c>
      <c r="J3616">
        <v>178</v>
      </c>
      <c r="K3616">
        <v>122</v>
      </c>
      <c r="L3616">
        <v>1</v>
      </c>
      <c r="M3616">
        <v>3721</v>
      </c>
      <c r="N3616">
        <v>2747.2420000000002</v>
      </c>
      <c r="O3616">
        <v>2747.2420000000002</v>
      </c>
      <c r="P3616">
        <v>122</v>
      </c>
      <c r="Q3616">
        <v>30.5</v>
      </c>
      <c r="R3616">
        <v>973.75800000000004</v>
      </c>
      <c r="S3616">
        <v>2018</v>
      </c>
      <c r="T3616">
        <v>11</v>
      </c>
      <c r="U3616">
        <v>44</v>
      </c>
    </row>
    <row r="3617" spans="1:21" x14ac:dyDescent="0.3">
      <c r="A3617" s="5" t="s">
        <v>168</v>
      </c>
      <c r="B3617" s="5" t="s">
        <v>206</v>
      </c>
      <c r="C3617" s="5" t="s">
        <v>103</v>
      </c>
      <c r="D3617" s="5" t="s">
        <v>313</v>
      </c>
      <c r="E3617" s="5" t="s">
        <v>172</v>
      </c>
      <c r="F3617" s="6">
        <v>43405</v>
      </c>
      <c r="G3617" s="5" t="s">
        <v>148</v>
      </c>
      <c r="H3617" s="5" t="s">
        <v>181</v>
      </c>
      <c r="I3617">
        <v>43227</v>
      </c>
      <c r="J3617">
        <v>178</v>
      </c>
      <c r="K3617">
        <v>212</v>
      </c>
      <c r="L3617">
        <v>2</v>
      </c>
      <c r="M3617">
        <v>6466</v>
      </c>
      <c r="N3617">
        <v>5494.4840000000004</v>
      </c>
      <c r="O3617">
        <v>2747.2420000000002</v>
      </c>
      <c r="P3617">
        <v>106</v>
      </c>
      <c r="Q3617">
        <v>30.5</v>
      </c>
      <c r="R3617">
        <v>971.51599999999996</v>
      </c>
      <c r="S3617">
        <v>2018</v>
      </c>
      <c r="T3617">
        <v>11</v>
      </c>
      <c r="U3617">
        <v>44</v>
      </c>
    </row>
    <row r="3618" spans="1:21" x14ac:dyDescent="0.3">
      <c r="A3618" s="5" t="s">
        <v>168</v>
      </c>
      <c r="B3618" s="5" t="s">
        <v>206</v>
      </c>
      <c r="C3618" s="5" t="s">
        <v>103</v>
      </c>
      <c r="D3618" s="5" t="s">
        <v>313</v>
      </c>
      <c r="E3618" s="5" t="s">
        <v>172</v>
      </c>
      <c r="F3618" s="6">
        <v>43405</v>
      </c>
      <c r="G3618" s="5" t="s">
        <v>148</v>
      </c>
      <c r="H3618" s="5" t="s">
        <v>246</v>
      </c>
      <c r="I3618">
        <v>43227</v>
      </c>
      <c r="J3618">
        <v>178</v>
      </c>
      <c r="K3618">
        <v>228</v>
      </c>
      <c r="L3618">
        <v>2</v>
      </c>
      <c r="M3618">
        <v>6954</v>
      </c>
      <c r="N3618">
        <v>5494.4840000000004</v>
      </c>
      <c r="O3618">
        <v>2747.2420000000002</v>
      </c>
      <c r="P3618">
        <v>114</v>
      </c>
      <c r="Q3618">
        <v>30.5</v>
      </c>
      <c r="R3618">
        <v>1459.5160000000001</v>
      </c>
      <c r="S3618">
        <v>2018</v>
      </c>
      <c r="T3618">
        <v>11</v>
      </c>
      <c r="U3618">
        <v>44</v>
      </c>
    </row>
    <row r="3619" spans="1:21" x14ac:dyDescent="0.3">
      <c r="A3619" s="5" t="s">
        <v>168</v>
      </c>
      <c r="B3619" s="5" t="s">
        <v>206</v>
      </c>
      <c r="C3619" s="5" t="s">
        <v>103</v>
      </c>
      <c r="D3619" s="5" t="s">
        <v>313</v>
      </c>
      <c r="E3619" s="5" t="s">
        <v>172</v>
      </c>
      <c r="F3619" s="6">
        <v>43405</v>
      </c>
      <c r="G3619" s="5" t="s">
        <v>148</v>
      </c>
      <c r="H3619" s="5" t="s">
        <v>238</v>
      </c>
      <c r="I3619">
        <v>43227</v>
      </c>
      <c r="J3619">
        <v>178</v>
      </c>
      <c r="K3619">
        <v>250</v>
      </c>
      <c r="L3619">
        <v>2</v>
      </c>
      <c r="M3619">
        <v>7625</v>
      </c>
      <c r="N3619">
        <v>5494.4840000000004</v>
      </c>
      <c r="O3619">
        <v>2747.2420000000002</v>
      </c>
      <c r="P3619">
        <v>125</v>
      </c>
      <c r="Q3619">
        <v>30.5</v>
      </c>
      <c r="R3619">
        <v>2130.5160000000001</v>
      </c>
      <c r="S3619">
        <v>2018</v>
      </c>
      <c r="T3619">
        <v>11</v>
      </c>
      <c r="U3619">
        <v>44</v>
      </c>
    </row>
    <row r="3620" spans="1:21" x14ac:dyDescent="0.3">
      <c r="A3620" s="5" t="s">
        <v>168</v>
      </c>
      <c r="B3620" s="5" t="s">
        <v>206</v>
      </c>
      <c r="C3620" s="5" t="s">
        <v>103</v>
      </c>
      <c r="D3620" s="5" t="s">
        <v>313</v>
      </c>
      <c r="E3620" s="5" t="s">
        <v>172</v>
      </c>
      <c r="F3620" s="6">
        <v>43405</v>
      </c>
      <c r="G3620" s="5" t="s">
        <v>148</v>
      </c>
      <c r="H3620" s="5" t="s">
        <v>231</v>
      </c>
      <c r="I3620">
        <v>43227</v>
      </c>
      <c r="J3620">
        <v>178</v>
      </c>
      <c r="K3620">
        <v>136</v>
      </c>
      <c r="L3620">
        <v>1</v>
      </c>
      <c r="M3620">
        <v>4148</v>
      </c>
      <c r="N3620">
        <v>2747.2420000000002</v>
      </c>
      <c r="O3620">
        <v>2747.2420000000002</v>
      </c>
      <c r="P3620">
        <v>136</v>
      </c>
      <c r="Q3620">
        <v>30.5</v>
      </c>
      <c r="R3620">
        <v>1400.758</v>
      </c>
      <c r="S3620">
        <v>2018</v>
      </c>
      <c r="T3620">
        <v>11</v>
      </c>
      <c r="U3620">
        <v>44</v>
      </c>
    </row>
    <row r="3621" spans="1:21" x14ac:dyDescent="0.3">
      <c r="A3621" s="5" t="s">
        <v>168</v>
      </c>
      <c r="B3621" s="5" t="s">
        <v>206</v>
      </c>
      <c r="C3621" s="5" t="s">
        <v>103</v>
      </c>
      <c r="D3621" s="5" t="s">
        <v>313</v>
      </c>
      <c r="E3621" s="5" t="s">
        <v>172</v>
      </c>
      <c r="F3621" s="6">
        <v>43405</v>
      </c>
      <c r="G3621" s="5" t="s">
        <v>148</v>
      </c>
      <c r="H3621" s="5" t="s">
        <v>321</v>
      </c>
      <c r="I3621">
        <v>43227</v>
      </c>
      <c r="J3621">
        <v>178</v>
      </c>
      <c r="K3621">
        <v>258</v>
      </c>
      <c r="L3621">
        <v>2</v>
      </c>
      <c r="M3621">
        <v>7740</v>
      </c>
      <c r="N3621">
        <v>5494.4840000000004</v>
      </c>
      <c r="O3621">
        <v>2747.2420000000002</v>
      </c>
      <c r="P3621">
        <v>129</v>
      </c>
      <c r="Q3621">
        <v>30</v>
      </c>
      <c r="R3621">
        <v>2245.5160000000001</v>
      </c>
      <c r="S3621">
        <v>2018</v>
      </c>
      <c r="T3621">
        <v>11</v>
      </c>
      <c r="U3621">
        <v>44</v>
      </c>
    </row>
    <row r="3622" spans="1:21" x14ac:dyDescent="0.3">
      <c r="A3622" s="5" t="s">
        <v>168</v>
      </c>
      <c r="B3622" s="5" t="s">
        <v>206</v>
      </c>
      <c r="C3622" s="5" t="s">
        <v>103</v>
      </c>
      <c r="D3622" s="5" t="s">
        <v>313</v>
      </c>
      <c r="E3622" s="5" t="s">
        <v>172</v>
      </c>
      <c r="F3622" s="6">
        <v>43405</v>
      </c>
      <c r="G3622" s="5" t="s">
        <v>148</v>
      </c>
      <c r="H3622" s="5" t="s">
        <v>269</v>
      </c>
      <c r="I3622">
        <v>43227</v>
      </c>
      <c r="J3622">
        <v>178</v>
      </c>
      <c r="K3622">
        <v>645</v>
      </c>
      <c r="L3622">
        <v>5</v>
      </c>
      <c r="M3622">
        <v>19350</v>
      </c>
      <c r="N3622">
        <v>13748.236000000001</v>
      </c>
      <c r="O3622">
        <v>2749.6469999999999</v>
      </c>
      <c r="P3622">
        <v>129</v>
      </c>
      <c r="Q3622">
        <v>30</v>
      </c>
      <c r="R3622">
        <v>5601.7640000000001</v>
      </c>
      <c r="S3622">
        <v>2018</v>
      </c>
      <c r="T3622">
        <v>11</v>
      </c>
      <c r="U3622">
        <v>44</v>
      </c>
    </row>
    <row r="3623" spans="1:21" x14ac:dyDescent="0.3">
      <c r="A3623" s="5" t="s">
        <v>168</v>
      </c>
      <c r="B3623" s="5" t="s">
        <v>206</v>
      </c>
      <c r="C3623" s="5" t="s">
        <v>103</v>
      </c>
      <c r="D3623" s="5" t="s">
        <v>313</v>
      </c>
      <c r="E3623" s="5" t="s">
        <v>172</v>
      </c>
      <c r="F3623" s="6">
        <v>43405</v>
      </c>
      <c r="G3623" s="5" t="s">
        <v>148</v>
      </c>
      <c r="H3623" s="5" t="s">
        <v>185</v>
      </c>
      <c r="I3623">
        <v>43227</v>
      </c>
      <c r="J3623">
        <v>178</v>
      </c>
      <c r="K3623">
        <v>252</v>
      </c>
      <c r="L3623">
        <v>2</v>
      </c>
      <c r="M3623">
        <v>7686</v>
      </c>
      <c r="N3623">
        <v>5499.2950000000001</v>
      </c>
      <c r="O3623">
        <v>2749.6469999999999</v>
      </c>
      <c r="P3623">
        <v>126</v>
      </c>
      <c r="Q3623">
        <v>30.5</v>
      </c>
      <c r="R3623">
        <v>2186.7049999999999</v>
      </c>
      <c r="S3623">
        <v>2018</v>
      </c>
      <c r="T3623">
        <v>11</v>
      </c>
      <c r="U3623">
        <v>44</v>
      </c>
    </row>
    <row r="3624" spans="1:21" x14ac:dyDescent="0.3">
      <c r="A3624" s="5" t="s">
        <v>168</v>
      </c>
      <c r="B3624" s="5" t="s">
        <v>206</v>
      </c>
      <c r="C3624" s="5" t="s">
        <v>103</v>
      </c>
      <c r="D3624" s="5" t="s">
        <v>313</v>
      </c>
      <c r="E3624" s="5" t="s">
        <v>172</v>
      </c>
      <c r="F3624" s="6">
        <v>43405</v>
      </c>
      <c r="G3624" s="5" t="s">
        <v>148</v>
      </c>
      <c r="H3624" s="5" t="s">
        <v>187</v>
      </c>
      <c r="I3624">
        <v>43227</v>
      </c>
      <c r="J3624">
        <v>178</v>
      </c>
      <c r="K3624">
        <v>112</v>
      </c>
      <c r="L3624">
        <v>1</v>
      </c>
      <c r="M3624">
        <v>3416</v>
      </c>
      <c r="N3624">
        <v>2749.6469999999999</v>
      </c>
      <c r="O3624">
        <v>2749.6469999999999</v>
      </c>
      <c r="P3624">
        <v>112</v>
      </c>
      <c r="Q3624">
        <v>30.5</v>
      </c>
      <c r="R3624">
        <v>666.35299999999995</v>
      </c>
      <c r="S3624">
        <v>2018</v>
      </c>
      <c r="T3624">
        <v>11</v>
      </c>
      <c r="U3624">
        <v>44</v>
      </c>
    </row>
    <row r="3625" spans="1:21" x14ac:dyDescent="0.3">
      <c r="A3625" s="5" t="s">
        <v>168</v>
      </c>
      <c r="B3625" s="5" t="s">
        <v>206</v>
      </c>
      <c r="C3625" s="5" t="s">
        <v>103</v>
      </c>
      <c r="D3625" s="5" t="s">
        <v>313</v>
      </c>
      <c r="E3625" s="5" t="s">
        <v>172</v>
      </c>
      <c r="F3625" s="6">
        <v>43405</v>
      </c>
      <c r="G3625" s="5" t="s">
        <v>148</v>
      </c>
      <c r="H3625" s="5" t="s">
        <v>284</v>
      </c>
      <c r="I3625">
        <v>43227</v>
      </c>
      <c r="J3625">
        <v>178</v>
      </c>
      <c r="K3625">
        <v>112</v>
      </c>
      <c r="L3625">
        <v>1</v>
      </c>
      <c r="M3625">
        <v>3416</v>
      </c>
      <c r="N3625">
        <v>2749.6469999999999</v>
      </c>
      <c r="O3625">
        <v>2749.6469999999999</v>
      </c>
      <c r="P3625">
        <v>112</v>
      </c>
      <c r="Q3625">
        <v>30.5</v>
      </c>
      <c r="R3625">
        <v>666.35299999999995</v>
      </c>
      <c r="S3625">
        <v>2018</v>
      </c>
      <c r="T3625">
        <v>11</v>
      </c>
      <c r="U3625">
        <v>44</v>
      </c>
    </row>
    <row r="3626" spans="1:21" x14ac:dyDescent="0.3">
      <c r="A3626" s="5" t="s">
        <v>168</v>
      </c>
      <c r="B3626" s="5" t="s">
        <v>206</v>
      </c>
      <c r="C3626" s="5" t="s">
        <v>103</v>
      </c>
      <c r="D3626" s="5" t="s">
        <v>313</v>
      </c>
      <c r="E3626" s="5" t="s">
        <v>172</v>
      </c>
      <c r="F3626" s="6">
        <v>43405</v>
      </c>
      <c r="G3626" s="5" t="s">
        <v>148</v>
      </c>
      <c r="H3626" s="5" t="s">
        <v>190</v>
      </c>
      <c r="I3626">
        <v>43227</v>
      </c>
      <c r="J3626">
        <v>178</v>
      </c>
      <c r="K3626">
        <v>130</v>
      </c>
      <c r="L3626">
        <v>1</v>
      </c>
      <c r="M3626">
        <v>3965</v>
      </c>
      <c r="N3626">
        <v>2749.6469999999999</v>
      </c>
      <c r="O3626">
        <v>2749.6469999999999</v>
      </c>
      <c r="P3626">
        <v>130</v>
      </c>
      <c r="Q3626">
        <v>30.5</v>
      </c>
      <c r="R3626">
        <v>1215.3530000000001</v>
      </c>
      <c r="S3626">
        <v>2018</v>
      </c>
      <c r="T3626">
        <v>11</v>
      </c>
      <c r="U3626">
        <v>44</v>
      </c>
    </row>
    <row r="3627" spans="1:21" x14ac:dyDescent="0.3">
      <c r="A3627" s="5" t="s">
        <v>168</v>
      </c>
      <c r="B3627" s="5" t="s">
        <v>206</v>
      </c>
      <c r="C3627" s="5" t="s">
        <v>103</v>
      </c>
      <c r="D3627" s="5" t="s">
        <v>313</v>
      </c>
      <c r="E3627" s="5" t="s">
        <v>172</v>
      </c>
      <c r="F3627" s="6">
        <v>43405</v>
      </c>
      <c r="G3627" s="5" t="s">
        <v>148</v>
      </c>
      <c r="H3627" s="5" t="s">
        <v>344</v>
      </c>
      <c r="I3627">
        <v>43227</v>
      </c>
      <c r="J3627">
        <v>178</v>
      </c>
      <c r="K3627">
        <v>354</v>
      </c>
      <c r="L3627">
        <v>3</v>
      </c>
      <c r="M3627">
        <v>10797</v>
      </c>
      <c r="N3627">
        <v>8248.9419999999991</v>
      </c>
      <c r="O3627">
        <v>2749.6469999999999</v>
      </c>
      <c r="P3627">
        <v>118</v>
      </c>
      <c r="Q3627">
        <v>30.5</v>
      </c>
      <c r="R3627">
        <v>2548.058</v>
      </c>
      <c r="S3627">
        <v>2018</v>
      </c>
      <c r="T3627">
        <v>11</v>
      </c>
      <c r="U3627">
        <v>44</v>
      </c>
    </row>
    <row r="3628" spans="1:21" x14ac:dyDescent="0.3">
      <c r="A3628" s="5" t="s">
        <v>168</v>
      </c>
      <c r="B3628" s="5" t="s">
        <v>206</v>
      </c>
      <c r="C3628" s="5" t="s">
        <v>103</v>
      </c>
      <c r="D3628" s="5" t="s">
        <v>313</v>
      </c>
      <c r="E3628" s="5" t="s">
        <v>172</v>
      </c>
      <c r="F3628" s="6">
        <v>43405</v>
      </c>
      <c r="G3628" s="5" t="s">
        <v>148</v>
      </c>
      <c r="H3628" s="5" t="s">
        <v>189</v>
      </c>
      <c r="I3628">
        <v>43227</v>
      </c>
      <c r="J3628">
        <v>178</v>
      </c>
      <c r="K3628">
        <v>120</v>
      </c>
      <c r="L3628">
        <v>1</v>
      </c>
      <c r="M3628">
        <v>3660</v>
      </c>
      <c r="N3628">
        <v>2749.6469999999999</v>
      </c>
      <c r="O3628">
        <v>2749.6469999999999</v>
      </c>
      <c r="P3628">
        <v>120</v>
      </c>
      <c r="Q3628">
        <v>30.5</v>
      </c>
      <c r="R3628">
        <v>910.35299999999995</v>
      </c>
      <c r="S3628">
        <v>2018</v>
      </c>
      <c r="T3628">
        <v>11</v>
      </c>
      <c r="U3628">
        <v>44</v>
      </c>
    </row>
    <row r="3629" spans="1:21" x14ac:dyDescent="0.3">
      <c r="A3629" s="5" t="s">
        <v>168</v>
      </c>
      <c r="B3629" s="5" t="s">
        <v>206</v>
      </c>
      <c r="C3629" s="5" t="s">
        <v>103</v>
      </c>
      <c r="D3629" s="5" t="s">
        <v>313</v>
      </c>
      <c r="E3629" s="5" t="s">
        <v>227</v>
      </c>
      <c r="F3629" s="6">
        <v>43405</v>
      </c>
      <c r="G3629" s="5" t="s">
        <v>148</v>
      </c>
      <c r="H3629" s="5" t="s">
        <v>216</v>
      </c>
      <c r="I3629">
        <v>43227</v>
      </c>
      <c r="J3629">
        <v>178</v>
      </c>
      <c r="K3629">
        <v>-232</v>
      </c>
      <c r="L3629">
        <v>-2</v>
      </c>
      <c r="M3629">
        <v>-14152</v>
      </c>
      <c r="N3629">
        <v>-5494.4840000000004</v>
      </c>
      <c r="O3629">
        <v>-2747.2420000000002</v>
      </c>
      <c r="P3629">
        <v>116</v>
      </c>
      <c r="Q3629">
        <v>61</v>
      </c>
      <c r="R3629">
        <v>-8657.5159999999996</v>
      </c>
      <c r="S3629">
        <v>2018</v>
      </c>
      <c r="T3629">
        <v>11</v>
      </c>
      <c r="U3629">
        <v>44</v>
      </c>
    </row>
    <row r="3630" spans="1:21" x14ac:dyDescent="0.3">
      <c r="A3630" s="5" t="s">
        <v>168</v>
      </c>
      <c r="B3630" s="5" t="s">
        <v>206</v>
      </c>
      <c r="C3630" s="5" t="s">
        <v>103</v>
      </c>
      <c r="D3630" s="5" t="s">
        <v>313</v>
      </c>
      <c r="E3630" s="5" t="s">
        <v>172</v>
      </c>
      <c r="F3630" s="6">
        <v>43405</v>
      </c>
      <c r="G3630" s="5" t="s">
        <v>148</v>
      </c>
      <c r="H3630" s="5" t="s">
        <v>216</v>
      </c>
      <c r="I3630">
        <v>43227</v>
      </c>
      <c r="J3630">
        <v>178</v>
      </c>
      <c r="K3630">
        <v>232</v>
      </c>
      <c r="L3630">
        <v>2</v>
      </c>
      <c r="M3630">
        <v>7076</v>
      </c>
      <c r="N3630">
        <v>5499.2950000000001</v>
      </c>
      <c r="O3630">
        <v>2749.6469999999999</v>
      </c>
      <c r="P3630">
        <v>116</v>
      </c>
      <c r="Q3630">
        <v>30.5</v>
      </c>
      <c r="R3630">
        <v>1576.7049999999999</v>
      </c>
      <c r="S3630">
        <v>2018</v>
      </c>
      <c r="T3630">
        <v>11</v>
      </c>
      <c r="U3630">
        <v>44</v>
      </c>
    </row>
    <row r="3631" spans="1:21" x14ac:dyDescent="0.3">
      <c r="A3631" s="5" t="s">
        <v>168</v>
      </c>
      <c r="B3631" s="5" t="s">
        <v>206</v>
      </c>
      <c r="C3631" s="5" t="s">
        <v>110</v>
      </c>
      <c r="D3631" s="5" t="s">
        <v>327</v>
      </c>
      <c r="E3631" s="5" t="s">
        <v>172</v>
      </c>
      <c r="F3631" s="6">
        <v>43405</v>
      </c>
      <c r="G3631" s="5" t="s">
        <v>148</v>
      </c>
      <c r="H3631" s="5" t="s">
        <v>305</v>
      </c>
      <c r="I3631">
        <v>43223</v>
      </c>
      <c r="J3631">
        <v>182</v>
      </c>
      <c r="K3631">
        <v>1215</v>
      </c>
      <c r="L3631">
        <v>10</v>
      </c>
      <c r="M3631">
        <v>37057.5</v>
      </c>
      <c r="N3631">
        <v>31085.288</v>
      </c>
      <c r="O3631">
        <v>3108.529</v>
      </c>
      <c r="P3631">
        <v>121.5</v>
      </c>
      <c r="Q3631">
        <v>30.5</v>
      </c>
      <c r="R3631">
        <v>5972.2120000000004</v>
      </c>
      <c r="S3631">
        <v>2018</v>
      </c>
      <c r="T3631">
        <v>11</v>
      </c>
      <c r="U3631">
        <v>44</v>
      </c>
    </row>
    <row r="3632" spans="1:21" x14ac:dyDescent="0.3">
      <c r="A3632" s="5" t="s">
        <v>168</v>
      </c>
      <c r="B3632" s="5" t="s">
        <v>169</v>
      </c>
      <c r="C3632" s="5" t="s">
        <v>170</v>
      </c>
      <c r="D3632" s="5" t="s">
        <v>341</v>
      </c>
      <c r="E3632" s="5" t="s">
        <v>172</v>
      </c>
      <c r="F3632" s="6">
        <v>43406</v>
      </c>
      <c r="G3632" s="5" t="s">
        <v>148</v>
      </c>
      <c r="H3632" s="5" t="s">
        <v>190</v>
      </c>
      <c r="I3632">
        <v>43221</v>
      </c>
      <c r="J3632">
        <v>185</v>
      </c>
      <c r="K3632">
        <v>119.5</v>
      </c>
      <c r="L3632">
        <v>1</v>
      </c>
      <c r="M3632">
        <v>3585</v>
      </c>
      <c r="N3632">
        <v>3032.0830000000001</v>
      </c>
      <c r="O3632">
        <v>3032.0830000000001</v>
      </c>
      <c r="P3632">
        <v>119.5</v>
      </c>
      <c r="Q3632">
        <v>30</v>
      </c>
      <c r="R3632">
        <v>552.91700000000003</v>
      </c>
      <c r="S3632">
        <v>2018</v>
      </c>
      <c r="T3632">
        <v>11</v>
      </c>
      <c r="U3632">
        <v>44</v>
      </c>
    </row>
    <row r="3633" spans="1:21" x14ac:dyDescent="0.3">
      <c r="A3633" s="5" t="s">
        <v>168</v>
      </c>
      <c r="B3633" s="5" t="s">
        <v>169</v>
      </c>
      <c r="C3633" s="5" t="s">
        <v>170</v>
      </c>
      <c r="D3633" s="5" t="s">
        <v>341</v>
      </c>
      <c r="E3633" s="5" t="s">
        <v>172</v>
      </c>
      <c r="F3633" s="6">
        <v>43406</v>
      </c>
      <c r="G3633" s="5" t="s">
        <v>148</v>
      </c>
      <c r="H3633" s="5" t="s">
        <v>197</v>
      </c>
      <c r="I3633">
        <v>43221</v>
      </c>
      <c r="J3633">
        <v>185</v>
      </c>
      <c r="K3633">
        <v>425.5</v>
      </c>
      <c r="L3633">
        <v>3</v>
      </c>
      <c r="M3633">
        <v>12552.25</v>
      </c>
      <c r="N3633">
        <v>9096.2479999999996</v>
      </c>
      <c r="O3633">
        <v>3032.0830000000001</v>
      </c>
      <c r="P3633">
        <v>141.83333333333334</v>
      </c>
      <c r="Q3633">
        <v>29.5</v>
      </c>
      <c r="R3633">
        <v>3456.002</v>
      </c>
      <c r="S3633">
        <v>2018</v>
      </c>
      <c r="T3633">
        <v>11</v>
      </c>
      <c r="U3633">
        <v>44</v>
      </c>
    </row>
    <row r="3634" spans="1:21" x14ac:dyDescent="0.3">
      <c r="A3634" s="5" t="s">
        <v>168</v>
      </c>
      <c r="B3634" s="5" t="s">
        <v>169</v>
      </c>
      <c r="C3634" s="5" t="s">
        <v>170</v>
      </c>
      <c r="D3634" s="5" t="s">
        <v>338</v>
      </c>
      <c r="E3634" s="5" t="s">
        <v>172</v>
      </c>
      <c r="F3634" s="6">
        <v>43406</v>
      </c>
      <c r="G3634" s="5" t="s">
        <v>148</v>
      </c>
      <c r="H3634" s="5" t="s">
        <v>173</v>
      </c>
      <c r="I3634">
        <v>43209</v>
      </c>
      <c r="J3634">
        <v>197</v>
      </c>
      <c r="K3634">
        <v>1417.2</v>
      </c>
      <c r="L3634">
        <v>10</v>
      </c>
      <c r="M3634">
        <v>48184.800000000003</v>
      </c>
      <c r="N3634">
        <v>25677.473000000002</v>
      </c>
      <c r="O3634">
        <v>2567.7469999999998</v>
      </c>
      <c r="P3634">
        <v>141.72</v>
      </c>
      <c r="Q3634">
        <v>34</v>
      </c>
      <c r="R3634">
        <v>22507.327000000001</v>
      </c>
      <c r="S3634">
        <v>2018</v>
      </c>
      <c r="T3634">
        <v>11</v>
      </c>
      <c r="U3634">
        <v>44</v>
      </c>
    </row>
    <row r="3635" spans="1:21" x14ac:dyDescent="0.3">
      <c r="A3635" s="5" t="s">
        <v>168</v>
      </c>
      <c r="B3635" s="5" t="s">
        <v>169</v>
      </c>
      <c r="C3635" s="5" t="s">
        <v>170</v>
      </c>
      <c r="D3635" s="5" t="s">
        <v>338</v>
      </c>
      <c r="E3635" s="5" t="s">
        <v>172</v>
      </c>
      <c r="F3635" s="6">
        <v>43406</v>
      </c>
      <c r="G3635" s="5" t="s">
        <v>148</v>
      </c>
      <c r="H3635" s="5" t="s">
        <v>173</v>
      </c>
      <c r="I3635">
        <v>43209</v>
      </c>
      <c r="J3635">
        <v>197</v>
      </c>
      <c r="K3635">
        <v>142.80000000000001</v>
      </c>
      <c r="L3635">
        <v>1</v>
      </c>
      <c r="M3635">
        <v>4212.6000000000004</v>
      </c>
      <c r="N3635">
        <v>2567.7469999999998</v>
      </c>
      <c r="O3635">
        <v>2567.7469999999998</v>
      </c>
      <c r="P3635">
        <v>142.80000000000001</v>
      </c>
      <c r="Q3635">
        <v>29.5</v>
      </c>
      <c r="R3635">
        <v>1644.8530000000001</v>
      </c>
      <c r="S3635">
        <v>2018</v>
      </c>
      <c r="T3635">
        <v>11</v>
      </c>
      <c r="U3635">
        <v>44</v>
      </c>
    </row>
    <row r="3636" spans="1:21" x14ac:dyDescent="0.3">
      <c r="A3636" s="5" t="s">
        <v>168</v>
      </c>
      <c r="B3636" s="5" t="s">
        <v>169</v>
      </c>
      <c r="C3636" s="5" t="s">
        <v>170</v>
      </c>
      <c r="D3636" s="5" t="s">
        <v>338</v>
      </c>
      <c r="E3636" s="5" t="s">
        <v>227</v>
      </c>
      <c r="F3636" s="6">
        <v>43406</v>
      </c>
      <c r="G3636" s="5" t="s">
        <v>148</v>
      </c>
      <c r="H3636" s="5" t="s">
        <v>173</v>
      </c>
      <c r="I3636">
        <v>43209</v>
      </c>
      <c r="J3636">
        <v>197</v>
      </c>
      <c r="K3636">
        <v>-142.80000000000001</v>
      </c>
      <c r="L3636">
        <v>-1</v>
      </c>
      <c r="M3636">
        <v>-4212.6000000000004</v>
      </c>
      <c r="N3636">
        <v>-2567.7469999999998</v>
      </c>
      <c r="O3636">
        <v>-2567.7469999999998</v>
      </c>
      <c r="P3636">
        <v>142.80000000000001</v>
      </c>
      <c r="Q3636">
        <v>29.5</v>
      </c>
      <c r="R3636">
        <v>-1644.8530000000001</v>
      </c>
      <c r="S3636">
        <v>2018</v>
      </c>
      <c r="T3636">
        <v>11</v>
      </c>
      <c r="U3636">
        <v>44</v>
      </c>
    </row>
    <row r="3637" spans="1:21" x14ac:dyDescent="0.3">
      <c r="A3637" s="5" t="s">
        <v>168</v>
      </c>
      <c r="B3637" s="5" t="s">
        <v>169</v>
      </c>
      <c r="C3637" s="5" t="s">
        <v>170</v>
      </c>
      <c r="D3637" s="5" t="s">
        <v>338</v>
      </c>
      <c r="E3637" s="5" t="s">
        <v>172</v>
      </c>
      <c r="F3637" s="6">
        <v>43406</v>
      </c>
      <c r="G3637" s="5" t="s">
        <v>148</v>
      </c>
      <c r="H3637" s="5" t="s">
        <v>173</v>
      </c>
      <c r="I3637">
        <v>43209</v>
      </c>
      <c r="J3637">
        <v>197</v>
      </c>
      <c r="K3637">
        <v>142.80000000000001</v>
      </c>
      <c r="L3637">
        <v>1</v>
      </c>
      <c r="M3637">
        <v>4212.6000000000004</v>
      </c>
      <c r="N3637">
        <v>2567.7469999999998</v>
      </c>
      <c r="O3637">
        <v>2567.7469999999998</v>
      </c>
      <c r="P3637">
        <v>142.80000000000001</v>
      </c>
      <c r="Q3637">
        <v>29.5</v>
      </c>
      <c r="R3637">
        <v>1644.8530000000001</v>
      </c>
      <c r="S3637">
        <v>2018</v>
      </c>
      <c r="T3637">
        <v>11</v>
      </c>
      <c r="U3637">
        <v>44</v>
      </c>
    </row>
    <row r="3638" spans="1:21" x14ac:dyDescent="0.3">
      <c r="A3638" s="5" t="s">
        <v>168</v>
      </c>
      <c r="B3638" s="5" t="s">
        <v>169</v>
      </c>
      <c r="C3638" s="5" t="s">
        <v>170</v>
      </c>
      <c r="D3638" s="5" t="s">
        <v>338</v>
      </c>
      <c r="E3638" s="5" t="s">
        <v>172</v>
      </c>
      <c r="F3638" s="6">
        <v>43406</v>
      </c>
      <c r="G3638" s="5" t="s">
        <v>148</v>
      </c>
      <c r="H3638" s="5" t="s">
        <v>208</v>
      </c>
      <c r="I3638">
        <v>43209</v>
      </c>
      <c r="J3638">
        <v>197</v>
      </c>
      <c r="K3638">
        <v>109.8</v>
      </c>
      <c r="L3638">
        <v>1</v>
      </c>
      <c r="M3638">
        <v>3239.1</v>
      </c>
      <c r="N3638">
        <v>2567.7469999999998</v>
      </c>
      <c r="O3638">
        <v>2567.7469999999998</v>
      </c>
      <c r="P3638">
        <v>109.8</v>
      </c>
      <c r="Q3638">
        <v>29.5</v>
      </c>
      <c r="R3638">
        <v>671.35299999999995</v>
      </c>
      <c r="S3638">
        <v>2018</v>
      </c>
      <c r="T3638">
        <v>11</v>
      </c>
      <c r="U3638">
        <v>44</v>
      </c>
    </row>
    <row r="3639" spans="1:21" x14ac:dyDescent="0.3">
      <c r="A3639" s="5" t="s">
        <v>168</v>
      </c>
      <c r="B3639" s="5" t="s">
        <v>169</v>
      </c>
      <c r="C3639" s="5" t="s">
        <v>170</v>
      </c>
      <c r="D3639" s="5" t="s">
        <v>338</v>
      </c>
      <c r="E3639" s="5" t="s">
        <v>172</v>
      </c>
      <c r="F3639" s="6">
        <v>43406</v>
      </c>
      <c r="G3639" s="5" t="s">
        <v>148</v>
      </c>
      <c r="H3639" s="5" t="s">
        <v>209</v>
      </c>
      <c r="I3639">
        <v>43209</v>
      </c>
      <c r="J3639">
        <v>197</v>
      </c>
      <c r="K3639">
        <v>242</v>
      </c>
      <c r="L3639">
        <v>2</v>
      </c>
      <c r="M3639">
        <v>7139</v>
      </c>
      <c r="N3639">
        <v>5135.4949999999999</v>
      </c>
      <c r="O3639">
        <v>2567.7469999999998</v>
      </c>
      <c r="P3639">
        <v>121</v>
      </c>
      <c r="Q3639">
        <v>29.5</v>
      </c>
      <c r="R3639">
        <v>2003.5050000000001</v>
      </c>
      <c r="S3639">
        <v>2018</v>
      </c>
      <c r="T3639">
        <v>11</v>
      </c>
      <c r="U3639">
        <v>44</v>
      </c>
    </row>
    <row r="3640" spans="1:21" x14ac:dyDescent="0.3">
      <c r="A3640" s="5" t="s">
        <v>168</v>
      </c>
      <c r="B3640" s="5" t="s">
        <v>169</v>
      </c>
      <c r="C3640" s="5" t="s">
        <v>170</v>
      </c>
      <c r="D3640" s="5" t="s">
        <v>338</v>
      </c>
      <c r="E3640" s="5" t="s">
        <v>172</v>
      </c>
      <c r="F3640" s="6">
        <v>43406</v>
      </c>
      <c r="G3640" s="5" t="s">
        <v>148</v>
      </c>
      <c r="H3640" s="5" t="s">
        <v>311</v>
      </c>
      <c r="I3640">
        <v>43209</v>
      </c>
      <c r="J3640">
        <v>197</v>
      </c>
      <c r="K3640">
        <v>137</v>
      </c>
      <c r="L3640">
        <v>1</v>
      </c>
      <c r="M3640">
        <v>4041.5</v>
      </c>
      <c r="N3640">
        <v>2567.7469999999998</v>
      </c>
      <c r="O3640">
        <v>2567.7469999999998</v>
      </c>
      <c r="P3640">
        <v>137</v>
      </c>
      <c r="Q3640">
        <v>29.5</v>
      </c>
      <c r="R3640">
        <v>1473.7529999999999</v>
      </c>
      <c r="S3640">
        <v>2018</v>
      </c>
      <c r="T3640">
        <v>11</v>
      </c>
      <c r="U3640">
        <v>44</v>
      </c>
    </row>
    <row r="3641" spans="1:21" x14ac:dyDescent="0.3">
      <c r="A3641" s="5" t="s">
        <v>168</v>
      </c>
      <c r="B3641" s="5" t="s">
        <v>175</v>
      </c>
      <c r="C3641" s="5" t="s">
        <v>84</v>
      </c>
      <c r="D3641" s="5" t="s">
        <v>343</v>
      </c>
      <c r="E3641" s="5" t="s">
        <v>172</v>
      </c>
      <c r="F3641" s="6">
        <v>43406</v>
      </c>
      <c r="G3641" s="5" t="s">
        <v>148</v>
      </c>
      <c r="H3641" s="5" t="s">
        <v>190</v>
      </c>
      <c r="I3641">
        <v>43235</v>
      </c>
      <c r="J3641">
        <v>171</v>
      </c>
      <c r="K3641">
        <v>123</v>
      </c>
      <c r="L3641">
        <v>1</v>
      </c>
      <c r="M3641">
        <v>3690</v>
      </c>
      <c r="N3641">
        <v>2555.2809999999999</v>
      </c>
      <c r="O3641">
        <v>2555.2809999999999</v>
      </c>
      <c r="P3641">
        <v>123</v>
      </c>
      <c r="Q3641">
        <v>30</v>
      </c>
      <c r="R3641">
        <v>1134.7190000000001</v>
      </c>
      <c r="S3641">
        <v>2018</v>
      </c>
      <c r="T3641">
        <v>11</v>
      </c>
      <c r="U3641">
        <v>44</v>
      </c>
    </row>
    <row r="3642" spans="1:21" x14ac:dyDescent="0.3">
      <c r="A3642" s="5" t="s">
        <v>168</v>
      </c>
      <c r="B3642" s="5" t="s">
        <v>175</v>
      </c>
      <c r="C3642" s="5" t="s">
        <v>84</v>
      </c>
      <c r="D3642" s="5" t="s">
        <v>343</v>
      </c>
      <c r="E3642" s="5" t="s">
        <v>172</v>
      </c>
      <c r="F3642" s="6">
        <v>43406</v>
      </c>
      <c r="G3642" s="5" t="s">
        <v>148</v>
      </c>
      <c r="H3642" s="5" t="s">
        <v>190</v>
      </c>
      <c r="I3642">
        <v>43235</v>
      </c>
      <c r="J3642">
        <v>171</v>
      </c>
      <c r="K3642">
        <v>101</v>
      </c>
      <c r="L3642">
        <v>1</v>
      </c>
      <c r="M3642">
        <v>3030</v>
      </c>
      <c r="N3642">
        <v>2555.2809999999999</v>
      </c>
      <c r="O3642">
        <v>2555.2809999999999</v>
      </c>
      <c r="P3642">
        <v>101</v>
      </c>
      <c r="Q3642">
        <v>30</v>
      </c>
      <c r="R3642">
        <v>474.71899999999999</v>
      </c>
      <c r="S3642">
        <v>2018</v>
      </c>
      <c r="T3642">
        <v>11</v>
      </c>
      <c r="U3642">
        <v>44</v>
      </c>
    </row>
    <row r="3643" spans="1:21" x14ac:dyDescent="0.3">
      <c r="A3643" s="5" t="s">
        <v>168</v>
      </c>
      <c r="B3643" s="5" t="s">
        <v>175</v>
      </c>
      <c r="C3643" s="5" t="s">
        <v>84</v>
      </c>
      <c r="D3643" s="5" t="s">
        <v>343</v>
      </c>
      <c r="E3643" s="5" t="s">
        <v>172</v>
      </c>
      <c r="F3643" s="6">
        <v>43406</v>
      </c>
      <c r="G3643" s="5" t="s">
        <v>148</v>
      </c>
      <c r="H3643" s="5" t="s">
        <v>178</v>
      </c>
      <c r="I3643">
        <v>43235</v>
      </c>
      <c r="J3643">
        <v>171</v>
      </c>
      <c r="K3643">
        <v>454.5</v>
      </c>
      <c r="L3643">
        <v>4</v>
      </c>
      <c r="M3643">
        <v>13407.75</v>
      </c>
      <c r="N3643">
        <v>10221.121999999999</v>
      </c>
      <c r="O3643">
        <v>2555.2809999999999</v>
      </c>
      <c r="P3643">
        <v>113.625</v>
      </c>
      <c r="Q3643">
        <v>29.5</v>
      </c>
      <c r="R3643">
        <v>3186.6280000000002</v>
      </c>
      <c r="S3643">
        <v>2018</v>
      </c>
      <c r="T3643">
        <v>11</v>
      </c>
      <c r="U3643">
        <v>44</v>
      </c>
    </row>
    <row r="3644" spans="1:21" x14ac:dyDescent="0.3">
      <c r="A3644" s="5" t="s">
        <v>168</v>
      </c>
      <c r="B3644" s="5" t="s">
        <v>175</v>
      </c>
      <c r="C3644" s="5" t="s">
        <v>84</v>
      </c>
      <c r="D3644" s="5" t="s">
        <v>343</v>
      </c>
      <c r="E3644" s="5" t="s">
        <v>172</v>
      </c>
      <c r="F3644" s="6">
        <v>43406</v>
      </c>
      <c r="G3644" s="5" t="s">
        <v>148</v>
      </c>
      <c r="H3644" s="5" t="s">
        <v>209</v>
      </c>
      <c r="I3644">
        <v>43235</v>
      </c>
      <c r="J3644">
        <v>171</v>
      </c>
      <c r="K3644">
        <v>322</v>
      </c>
      <c r="L3644">
        <v>3</v>
      </c>
      <c r="M3644">
        <v>9499</v>
      </c>
      <c r="N3644">
        <v>7665.8419999999996</v>
      </c>
      <c r="O3644">
        <v>2555.2809999999999</v>
      </c>
      <c r="P3644">
        <v>107.33333333333333</v>
      </c>
      <c r="Q3644">
        <v>29.5</v>
      </c>
      <c r="R3644">
        <v>1833.1579999999999</v>
      </c>
      <c r="S3644">
        <v>2018</v>
      </c>
      <c r="T3644">
        <v>11</v>
      </c>
      <c r="U3644">
        <v>44</v>
      </c>
    </row>
    <row r="3645" spans="1:21" x14ac:dyDescent="0.3">
      <c r="A3645" s="5" t="s">
        <v>168</v>
      </c>
      <c r="B3645" s="5" t="s">
        <v>206</v>
      </c>
      <c r="C3645" s="5" t="s">
        <v>103</v>
      </c>
      <c r="D3645" s="5" t="s">
        <v>313</v>
      </c>
      <c r="E3645" s="5" t="s">
        <v>227</v>
      </c>
      <c r="F3645" s="6">
        <v>43406</v>
      </c>
      <c r="G3645" s="5" t="s">
        <v>148</v>
      </c>
      <c r="H3645" s="5" t="s">
        <v>216</v>
      </c>
      <c r="I3645">
        <v>43227</v>
      </c>
      <c r="J3645">
        <v>179</v>
      </c>
      <c r="K3645">
        <v>-232</v>
      </c>
      <c r="L3645">
        <v>-2</v>
      </c>
      <c r="M3645">
        <v>-7076</v>
      </c>
      <c r="N3645">
        <v>-5499.2950000000001</v>
      </c>
      <c r="O3645">
        <v>-2749.6469999999999</v>
      </c>
      <c r="P3645">
        <v>116</v>
      </c>
      <c r="Q3645">
        <v>30.5</v>
      </c>
      <c r="R3645">
        <v>-1576.7049999999999</v>
      </c>
      <c r="S3645">
        <v>2018</v>
      </c>
      <c r="T3645">
        <v>11</v>
      </c>
      <c r="U3645">
        <v>44</v>
      </c>
    </row>
    <row r="3646" spans="1:21" x14ac:dyDescent="0.3">
      <c r="A3646" s="5" t="s">
        <v>168</v>
      </c>
      <c r="B3646" s="5" t="s">
        <v>206</v>
      </c>
      <c r="C3646" s="5" t="s">
        <v>103</v>
      </c>
      <c r="D3646" s="5" t="s">
        <v>313</v>
      </c>
      <c r="E3646" s="5" t="s">
        <v>172</v>
      </c>
      <c r="F3646" s="6">
        <v>43406</v>
      </c>
      <c r="G3646" s="5" t="s">
        <v>148</v>
      </c>
      <c r="H3646" s="5" t="s">
        <v>216</v>
      </c>
      <c r="I3646">
        <v>43227</v>
      </c>
      <c r="J3646">
        <v>179</v>
      </c>
      <c r="K3646">
        <v>232</v>
      </c>
      <c r="L3646">
        <v>2</v>
      </c>
      <c r="M3646">
        <v>7076</v>
      </c>
      <c r="N3646">
        <v>5499.2950000000001</v>
      </c>
      <c r="O3646">
        <v>2749.6469999999999</v>
      </c>
      <c r="P3646">
        <v>116</v>
      </c>
      <c r="Q3646">
        <v>30.5</v>
      </c>
      <c r="R3646">
        <v>1576.7049999999999</v>
      </c>
      <c r="S3646">
        <v>2018</v>
      </c>
      <c r="T3646">
        <v>11</v>
      </c>
      <c r="U3646">
        <v>44</v>
      </c>
    </row>
    <row r="3647" spans="1:21" x14ac:dyDescent="0.3">
      <c r="A3647" s="5" t="s">
        <v>168</v>
      </c>
      <c r="B3647" s="5" t="s">
        <v>206</v>
      </c>
      <c r="C3647" s="5" t="s">
        <v>103</v>
      </c>
      <c r="D3647" s="5" t="s">
        <v>313</v>
      </c>
      <c r="E3647" s="5" t="s">
        <v>172</v>
      </c>
      <c r="F3647" s="6">
        <v>43406</v>
      </c>
      <c r="G3647" s="5" t="s">
        <v>148</v>
      </c>
      <c r="H3647" s="5" t="s">
        <v>194</v>
      </c>
      <c r="I3647">
        <v>43227</v>
      </c>
      <c r="J3647">
        <v>179</v>
      </c>
      <c r="K3647">
        <v>369.6</v>
      </c>
      <c r="L3647">
        <v>3</v>
      </c>
      <c r="M3647">
        <v>10903.2</v>
      </c>
      <c r="N3647">
        <v>8248.9419999999991</v>
      </c>
      <c r="O3647">
        <v>2749.6469999999999</v>
      </c>
      <c r="P3647">
        <v>123.2</v>
      </c>
      <c r="Q3647">
        <v>29.5</v>
      </c>
      <c r="R3647">
        <v>2654.2579999999998</v>
      </c>
      <c r="S3647">
        <v>2018</v>
      </c>
      <c r="T3647">
        <v>11</v>
      </c>
      <c r="U3647">
        <v>44</v>
      </c>
    </row>
    <row r="3648" spans="1:21" x14ac:dyDescent="0.3">
      <c r="A3648" s="5" t="s">
        <v>168</v>
      </c>
      <c r="B3648" s="5" t="s">
        <v>206</v>
      </c>
      <c r="C3648" s="5" t="s">
        <v>103</v>
      </c>
      <c r="D3648" s="5" t="s">
        <v>313</v>
      </c>
      <c r="E3648" s="5" t="s">
        <v>172</v>
      </c>
      <c r="F3648" s="6">
        <v>43406</v>
      </c>
      <c r="G3648" s="5" t="s">
        <v>148</v>
      </c>
      <c r="H3648" s="5" t="s">
        <v>178</v>
      </c>
      <c r="I3648">
        <v>43227</v>
      </c>
      <c r="J3648">
        <v>179</v>
      </c>
      <c r="K3648">
        <v>116.2</v>
      </c>
      <c r="L3648">
        <v>1</v>
      </c>
      <c r="M3648">
        <v>3427.9</v>
      </c>
      <c r="N3648">
        <v>2749.6469999999999</v>
      </c>
      <c r="O3648">
        <v>2749.6469999999999</v>
      </c>
      <c r="P3648">
        <v>116.2</v>
      </c>
      <c r="Q3648">
        <v>29.5</v>
      </c>
      <c r="R3648">
        <v>678.25300000000004</v>
      </c>
      <c r="S3648">
        <v>2018</v>
      </c>
      <c r="T3648">
        <v>11</v>
      </c>
      <c r="U3648">
        <v>44</v>
      </c>
    </row>
    <row r="3649" spans="1:21" x14ac:dyDescent="0.3">
      <c r="A3649" s="5" t="s">
        <v>168</v>
      </c>
      <c r="B3649" s="5" t="s">
        <v>206</v>
      </c>
      <c r="C3649" s="5" t="s">
        <v>103</v>
      </c>
      <c r="D3649" s="5" t="s">
        <v>313</v>
      </c>
      <c r="E3649" s="5" t="s">
        <v>172</v>
      </c>
      <c r="F3649" s="6">
        <v>43406</v>
      </c>
      <c r="G3649" s="5" t="s">
        <v>148</v>
      </c>
      <c r="H3649" s="5" t="s">
        <v>197</v>
      </c>
      <c r="I3649">
        <v>43227</v>
      </c>
      <c r="J3649">
        <v>179</v>
      </c>
      <c r="K3649">
        <v>705.6</v>
      </c>
      <c r="L3649">
        <v>6</v>
      </c>
      <c r="M3649">
        <v>20815.2</v>
      </c>
      <c r="N3649">
        <v>16497.883999999998</v>
      </c>
      <c r="O3649">
        <v>2749.6469999999999</v>
      </c>
      <c r="P3649">
        <v>117.60000000000001</v>
      </c>
      <c r="Q3649">
        <v>29.5</v>
      </c>
      <c r="R3649">
        <v>4317.3159999999998</v>
      </c>
      <c r="S3649">
        <v>2018</v>
      </c>
      <c r="T3649">
        <v>11</v>
      </c>
      <c r="U3649">
        <v>44</v>
      </c>
    </row>
    <row r="3650" spans="1:21" x14ac:dyDescent="0.3">
      <c r="A3650" s="5" t="s">
        <v>168</v>
      </c>
      <c r="B3650" s="5" t="s">
        <v>206</v>
      </c>
      <c r="C3650" s="5" t="s">
        <v>103</v>
      </c>
      <c r="D3650" s="5" t="s">
        <v>313</v>
      </c>
      <c r="E3650" s="5" t="s">
        <v>172</v>
      </c>
      <c r="F3650" s="6">
        <v>43406</v>
      </c>
      <c r="G3650" s="5" t="s">
        <v>148</v>
      </c>
      <c r="H3650" s="5" t="s">
        <v>235</v>
      </c>
      <c r="I3650">
        <v>43227</v>
      </c>
      <c r="J3650">
        <v>179</v>
      </c>
      <c r="K3650">
        <v>103.2</v>
      </c>
      <c r="L3650">
        <v>1</v>
      </c>
      <c r="M3650">
        <v>3044.4</v>
      </c>
      <c r="N3650">
        <v>2749.6469999999999</v>
      </c>
      <c r="O3650">
        <v>2749.6469999999999</v>
      </c>
      <c r="P3650">
        <v>103.2</v>
      </c>
      <c r="Q3650">
        <v>29.5</v>
      </c>
      <c r="R3650">
        <v>294.75299999999999</v>
      </c>
      <c r="S3650">
        <v>2018</v>
      </c>
      <c r="T3650">
        <v>11</v>
      </c>
      <c r="U3650">
        <v>44</v>
      </c>
    </row>
    <row r="3651" spans="1:21" x14ac:dyDescent="0.3">
      <c r="A3651" s="5" t="s">
        <v>168</v>
      </c>
      <c r="B3651" s="5" t="s">
        <v>206</v>
      </c>
      <c r="C3651" s="5" t="s">
        <v>103</v>
      </c>
      <c r="D3651" s="5" t="s">
        <v>313</v>
      </c>
      <c r="E3651" s="5" t="s">
        <v>172</v>
      </c>
      <c r="F3651" s="6">
        <v>43406</v>
      </c>
      <c r="G3651" s="5" t="s">
        <v>148</v>
      </c>
      <c r="H3651" s="5" t="s">
        <v>240</v>
      </c>
      <c r="I3651">
        <v>43227</v>
      </c>
      <c r="J3651">
        <v>179</v>
      </c>
      <c r="K3651">
        <v>541.20000000000005</v>
      </c>
      <c r="L3651">
        <v>4</v>
      </c>
      <c r="M3651">
        <v>15965.4</v>
      </c>
      <c r="N3651">
        <v>10998.589</v>
      </c>
      <c r="O3651">
        <v>2749.6469999999999</v>
      </c>
      <c r="P3651">
        <v>135.30000000000001</v>
      </c>
      <c r="Q3651">
        <v>29.5</v>
      </c>
      <c r="R3651">
        <v>4966.8109999999997</v>
      </c>
      <c r="S3651">
        <v>2018</v>
      </c>
      <c r="T3651">
        <v>11</v>
      </c>
      <c r="U3651">
        <v>44</v>
      </c>
    </row>
    <row r="3652" spans="1:21" x14ac:dyDescent="0.3">
      <c r="A3652" s="5" t="s">
        <v>168</v>
      </c>
      <c r="B3652" s="5" t="s">
        <v>206</v>
      </c>
      <c r="C3652" s="5" t="s">
        <v>103</v>
      </c>
      <c r="D3652" s="5" t="s">
        <v>313</v>
      </c>
      <c r="E3652" s="5" t="s">
        <v>172</v>
      </c>
      <c r="F3652" s="6">
        <v>43406</v>
      </c>
      <c r="G3652" s="5" t="s">
        <v>148</v>
      </c>
      <c r="H3652" s="5" t="s">
        <v>263</v>
      </c>
      <c r="I3652">
        <v>43227</v>
      </c>
      <c r="J3652">
        <v>179</v>
      </c>
      <c r="K3652">
        <v>706</v>
      </c>
      <c r="L3652">
        <v>6</v>
      </c>
      <c r="M3652">
        <v>21533</v>
      </c>
      <c r="N3652">
        <v>16497.883999999998</v>
      </c>
      <c r="O3652">
        <v>2749.6469999999999</v>
      </c>
      <c r="P3652">
        <v>117.66666666666667</v>
      </c>
      <c r="Q3652">
        <v>30.5</v>
      </c>
      <c r="R3652">
        <v>5035.116</v>
      </c>
      <c r="S3652">
        <v>2018</v>
      </c>
      <c r="T3652">
        <v>11</v>
      </c>
      <c r="U3652">
        <v>44</v>
      </c>
    </row>
    <row r="3653" spans="1:21" x14ac:dyDescent="0.3">
      <c r="A3653" s="5" t="s">
        <v>168</v>
      </c>
      <c r="B3653" s="5" t="s">
        <v>206</v>
      </c>
      <c r="C3653" s="5" t="s">
        <v>104</v>
      </c>
      <c r="D3653" s="5" t="s">
        <v>345</v>
      </c>
      <c r="E3653" s="5" t="s">
        <v>172</v>
      </c>
      <c r="F3653" s="6">
        <v>43406</v>
      </c>
      <c r="G3653" s="5" t="s">
        <v>148</v>
      </c>
      <c r="H3653" s="5" t="s">
        <v>194</v>
      </c>
      <c r="I3653">
        <v>43234</v>
      </c>
      <c r="J3653">
        <v>172</v>
      </c>
      <c r="K3653">
        <v>398.4</v>
      </c>
      <c r="L3653">
        <v>3</v>
      </c>
      <c r="M3653">
        <v>11752.8</v>
      </c>
      <c r="N3653">
        <v>7152.7139999999999</v>
      </c>
      <c r="O3653">
        <v>2384.2379999999998</v>
      </c>
      <c r="P3653">
        <v>132.79999999999998</v>
      </c>
      <c r="Q3653">
        <v>29.5</v>
      </c>
      <c r="R3653">
        <v>4600.0860000000002</v>
      </c>
      <c r="S3653">
        <v>2018</v>
      </c>
      <c r="T3653">
        <v>11</v>
      </c>
      <c r="U3653">
        <v>44</v>
      </c>
    </row>
    <row r="3654" spans="1:21" x14ac:dyDescent="0.3">
      <c r="A3654" s="5" t="s">
        <v>168</v>
      </c>
      <c r="B3654" s="5" t="s">
        <v>206</v>
      </c>
      <c r="C3654" s="5" t="s">
        <v>103</v>
      </c>
      <c r="D3654" s="5" t="s">
        <v>313</v>
      </c>
      <c r="E3654" s="5" t="s">
        <v>172</v>
      </c>
      <c r="F3654" s="6">
        <v>43409</v>
      </c>
      <c r="G3654" s="5" t="s">
        <v>148</v>
      </c>
      <c r="H3654" s="5" t="s">
        <v>205</v>
      </c>
      <c r="I3654">
        <v>43227</v>
      </c>
      <c r="J3654">
        <v>182</v>
      </c>
      <c r="K3654">
        <v>320</v>
      </c>
      <c r="L3654">
        <v>3</v>
      </c>
      <c r="M3654">
        <v>9760</v>
      </c>
      <c r="N3654">
        <v>8248.9419999999991</v>
      </c>
      <c r="O3654">
        <v>2749.6469999999999</v>
      </c>
      <c r="P3654">
        <v>106.66666666666667</v>
      </c>
      <c r="Q3654">
        <v>30.5</v>
      </c>
      <c r="R3654">
        <v>1511.058</v>
      </c>
      <c r="S3654">
        <v>2018</v>
      </c>
      <c r="T3654">
        <v>11</v>
      </c>
      <c r="U3654">
        <v>45</v>
      </c>
    </row>
    <row r="3655" spans="1:21" x14ac:dyDescent="0.3">
      <c r="A3655" s="5" t="s">
        <v>168</v>
      </c>
      <c r="B3655" s="5" t="s">
        <v>206</v>
      </c>
      <c r="C3655" s="5" t="s">
        <v>103</v>
      </c>
      <c r="D3655" s="5" t="s">
        <v>313</v>
      </c>
      <c r="E3655" s="5" t="s">
        <v>172</v>
      </c>
      <c r="F3655" s="6">
        <v>43409</v>
      </c>
      <c r="G3655" s="5" t="s">
        <v>148</v>
      </c>
      <c r="H3655" s="5" t="s">
        <v>190</v>
      </c>
      <c r="I3655">
        <v>43227</v>
      </c>
      <c r="J3655">
        <v>182</v>
      </c>
      <c r="K3655">
        <v>240</v>
      </c>
      <c r="L3655">
        <v>2</v>
      </c>
      <c r="M3655">
        <v>7320</v>
      </c>
      <c r="N3655">
        <v>5499.2950000000001</v>
      </c>
      <c r="O3655">
        <v>2749.6469999999999</v>
      </c>
      <c r="P3655">
        <v>120</v>
      </c>
      <c r="Q3655">
        <v>30.5</v>
      </c>
      <c r="R3655">
        <v>1820.7049999999999</v>
      </c>
      <c r="S3655">
        <v>2018</v>
      </c>
      <c r="T3655">
        <v>11</v>
      </c>
      <c r="U3655">
        <v>45</v>
      </c>
    </row>
    <row r="3656" spans="1:21" x14ac:dyDescent="0.3">
      <c r="A3656" s="5" t="s">
        <v>168</v>
      </c>
      <c r="B3656" s="5" t="s">
        <v>206</v>
      </c>
      <c r="C3656" s="5" t="s">
        <v>103</v>
      </c>
      <c r="D3656" s="5" t="s">
        <v>313</v>
      </c>
      <c r="E3656" s="5" t="s">
        <v>172</v>
      </c>
      <c r="F3656" s="6">
        <v>43409</v>
      </c>
      <c r="G3656" s="5" t="s">
        <v>148</v>
      </c>
      <c r="H3656" s="5" t="s">
        <v>202</v>
      </c>
      <c r="I3656">
        <v>43227</v>
      </c>
      <c r="J3656">
        <v>182</v>
      </c>
      <c r="K3656">
        <v>1010</v>
      </c>
      <c r="L3656">
        <v>9</v>
      </c>
      <c r="M3656">
        <v>30805</v>
      </c>
      <c r="N3656">
        <v>24746.825000000001</v>
      </c>
      <c r="O3656">
        <v>2749.6469999999999</v>
      </c>
      <c r="P3656">
        <v>112.22222222222223</v>
      </c>
      <c r="Q3656">
        <v>30.5</v>
      </c>
      <c r="R3656">
        <v>6058.1750000000002</v>
      </c>
      <c r="S3656">
        <v>2018</v>
      </c>
      <c r="T3656">
        <v>11</v>
      </c>
      <c r="U3656">
        <v>45</v>
      </c>
    </row>
    <row r="3657" spans="1:21" x14ac:dyDescent="0.3">
      <c r="A3657" s="5" t="s">
        <v>168</v>
      </c>
      <c r="B3657" s="5" t="s">
        <v>206</v>
      </c>
      <c r="C3657" s="5" t="s">
        <v>103</v>
      </c>
      <c r="D3657" s="5" t="s">
        <v>313</v>
      </c>
      <c r="E3657" s="5" t="s">
        <v>172</v>
      </c>
      <c r="F3657" s="6">
        <v>43409</v>
      </c>
      <c r="G3657" s="5" t="s">
        <v>148</v>
      </c>
      <c r="H3657" s="5" t="s">
        <v>204</v>
      </c>
      <c r="I3657">
        <v>43227</v>
      </c>
      <c r="J3657">
        <v>182</v>
      </c>
      <c r="K3657">
        <v>312</v>
      </c>
      <c r="L3657">
        <v>3</v>
      </c>
      <c r="M3657">
        <v>9516</v>
      </c>
      <c r="N3657">
        <v>8248.9419999999991</v>
      </c>
      <c r="O3657">
        <v>2749.6469999999999</v>
      </c>
      <c r="P3657">
        <v>104</v>
      </c>
      <c r="Q3657">
        <v>30.5</v>
      </c>
      <c r="R3657">
        <v>1267.058</v>
      </c>
      <c r="S3657">
        <v>2018</v>
      </c>
      <c r="T3657">
        <v>11</v>
      </c>
      <c r="U3657">
        <v>45</v>
      </c>
    </row>
    <row r="3658" spans="1:21" x14ac:dyDescent="0.3">
      <c r="A3658" s="5" t="s">
        <v>168</v>
      </c>
      <c r="B3658" s="5" t="s">
        <v>206</v>
      </c>
      <c r="C3658" s="5" t="s">
        <v>103</v>
      </c>
      <c r="D3658" s="5" t="s">
        <v>313</v>
      </c>
      <c r="E3658" s="5" t="s">
        <v>172</v>
      </c>
      <c r="F3658" s="6">
        <v>43409</v>
      </c>
      <c r="G3658" s="5" t="s">
        <v>148</v>
      </c>
      <c r="H3658" s="5" t="s">
        <v>191</v>
      </c>
      <c r="I3658">
        <v>43227</v>
      </c>
      <c r="J3658">
        <v>182</v>
      </c>
      <c r="K3658">
        <v>513</v>
      </c>
      <c r="L3658">
        <v>4</v>
      </c>
      <c r="M3658">
        <v>15646.5</v>
      </c>
      <c r="N3658">
        <v>10998.589</v>
      </c>
      <c r="O3658">
        <v>2749.6469999999999</v>
      </c>
      <c r="P3658">
        <v>128.25</v>
      </c>
      <c r="Q3658">
        <v>30.5</v>
      </c>
      <c r="R3658">
        <v>4647.9110000000001</v>
      </c>
      <c r="S3658">
        <v>2018</v>
      </c>
      <c r="T3658">
        <v>11</v>
      </c>
      <c r="U3658">
        <v>45</v>
      </c>
    </row>
    <row r="3659" spans="1:21" x14ac:dyDescent="0.3">
      <c r="A3659" s="5" t="s">
        <v>168</v>
      </c>
      <c r="B3659" s="5" t="s">
        <v>206</v>
      </c>
      <c r="C3659" s="5" t="s">
        <v>103</v>
      </c>
      <c r="D3659" s="5" t="s">
        <v>313</v>
      </c>
      <c r="E3659" s="5" t="s">
        <v>172</v>
      </c>
      <c r="F3659" s="6">
        <v>43409</v>
      </c>
      <c r="G3659" s="5" t="s">
        <v>148</v>
      </c>
      <c r="H3659" s="5" t="s">
        <v>187</v>
      </c>
      <c r="I3659">
        <v>43227</v>
      </c>
      <c r="J3659">
        <v>182</v>
      </c>
      <c r="K3659">
        <v>150</v>
      </c>
      <c r="L3659">
        <v>1</v>
      </c>
      <c r="M3659">
        <v>4575</v>
      </c>
      <c r="N3659">
        <v>2749.6469999999999</v>
      </c>
      <c r="O3659">
        <v>2749.6469999999999</v>
      </c>
      <c r="P3659">
        <v>150</v>
      </c>
      <c r="Q3659">
        <v>30.5</v>
      </c>
      <c r="R3659">
        <v>1825.3530000000001</v>
      </c>
      <c r="S3659">
        <v>2018</v>
      </c>
      <c r="T3659">
        <v>11</v>
      </c>
      <c r="U3659">
        <v>45</v>
      </c>
    </row>
    <row r="3660" spans="1:21" x14ac:dyDescent="0.3">
      <c r="A3660" s="5" t="s">
        <v>168</v>
      </c>
      <c r="B3660" s="5" t="s">
        <v>206</v>
      </c>
      <c r="C3660" s="5" t="s">
        <v>103</v>
      </c>
      <c r="D3660" s="5" t="s">
        <v>313</v>
      </c>
      <c r="E3660" s="5" t="s">
        <v>172</v>
      </c>
      <c r="F3660" s="6">
        <v>43409</v>
      </c>
      <c r="G3660" s="5" t="s">
        <v>148</v>
      </c>
      <c r="H3660" s="5" t="s">
        <v>321</v>
      </c>
      <c r="I3660">
        <v>43227</v>
      </c>
      <c r="J3660">
        <v>182</v>
      </c>
      <c r="K3660">
        <v>338</v>
      </c>
      <c r="L3660">
        <v>3</v>
      </c>
      <c r="M3660">
        <v>10140</v>
      </c>
      <c r="N3660">
        <v>8248.9419999999991</v>
      </c>
      <c r="O3660">
        <v>2749.6469999999999</v>
      </c>
      <c r="P3660">
        <v>112.66666666666667</v>
      </c>
      <c r="Q3660">
        <v>30</v>
      </c>
      <c r="R3660">
        <v>1891.058</v>
      </c>
      <c r="S3660">
        <v>2018</v>
      </c>
      <c r="T3660">
        <v>11</v>
      </c>
      <c r="U3660">
        <v>45</v>
      </c>
    </row>
    <row r="3661" spans="1:21" x14ac:dyDescent="0.3">
      <c r="A3661" s="5" t="s">
        <v>168</v>
      </c>
      <c r="B3661" s="5" t="s">
        <v>206</v>
      </c>
      <c r="C3661" s="5" t="s">
        <v>103</v>
      </c>
      <c r="D3661" s="5" t="s">
        <v>313</v>
      </c>
      <c r="E3661" s="5" t="s">
        <v>172</v>
      </c>
      <c r="F3661" s="6">
        <v>43409</v>
      </c>
      <c r="G3661" s="5" t="s">
        <v>148</v>
      </c>
      <c r="H3661" s="5" t="s">
        <v>203</v>
      </c>
      <c r="I3661">
        <v>43227</v>
      </c>
      <c r="J3661">
        <v>182</v>
      </c>
      <c r="K3661">
        <v>222</v>
      </c>
      <c r="L3661">
        <v>2</v>
      </c>
      <c r="M3661">
        <v>6771</v>
      </c>
      <c r="N3661">
        <v>5499.2950000000001</v>
      </c>
      <c r="O3661">
        <v>2749.6469999999999</v>
      </c>
      <c r="P3661">
        <v>111</v>
      </c>
      <c r="Q3661">
        <v>30.5</v>
      </c>
      <c r="R3661">
        <v>1271.7049999999999</v>
      </c>
      <c r="S3661">
        <v>2018</v>
      </c>
      <c r="T3661">
        <v>11</v>
      </c>
      <c r="U3661">
        <v>45</v>
      </c>
    </row>
    <row r="3662" spans="1:21" x14ac:dyDescent="0.3">
      <c r="A3662" s="5" t="s">
        <v>168</v>
      </c>
      <c r="B3662" s="5" t="s">
        <v>206</v>
      </c>
      <c r="C3662" s="5" t="s">
        <v>103</v>
      </c>
      <c r="D3662" s="5" t="s">
        <v>313</v>
      </c>
      <c r="E3662" s="5" t="s">
        <v>172</v>
      </c>
      <c r="F3662" s="6">
        <v>43409</v>
      </c>
      <c r="G3662" s="5" t="s">
        <v>148</v>
      </c>
      <c r="H3662" s="5" t="s">
        <v>234</v>
      </c>
      <c r="I3662">
        <v>43227</v>
      </c>
      <c r="J3662">
        <v>182</v>
      </c>
      <c r="K3662">
        <v>118</v>
      </c>
      <c r="L3662">
        <v>1</v>
      </c>
      <c r="M3662">
        <v>3599</v>
      </c>
      <c r="N3662">
        <v>2749.6469999999999</v>
      </c>
      <c r="O3662">
        <v>2749.6469999999999</v>
      </c>
      <c r="P3662">
        <v>118</v>
      </c>
      <c r="Q3662">
        <v>30.5</v>
      </c>
      <c r="R3662">
        <v>849.35299999999995</v>
      </c>
      <c r="S3662">
        <v>2018</v>
      </c>
      <c r="T3662">
        <v>11</v>
      </c>
      <c r="U3662">
        <v>45</v>
      </c>
    </row>
    <row r="3663" spans="1:21" x14ac:dyDescent="0.3">
      <c r="A3663" s="5" t="s">
        <v>168</v>
      </c>
      <c r="B3663" s="5" t="s">
        <v>206</v>
      </c>
      <c r="C3663" s="5" t="s">
        <v>103</v>
      </c>
      <c r="D3663" s="5" t="s">
        <v>313</v>
      </c>
      <c r="E3663" s="5" t="s">
        <v>172</v>
      </c>
      <c r="F3663" s="6">
        <v>43409</v>
      </c>
      <c r="G3663" s="5" t="s">
        <v>148</v>
      </c>
      <c r="H3663" s="5" t="s">
        <v>180</v>
      </c>
      <c r="I3663">
        <v>43227</v>
      </c>
      <c r="J3663">
        <v>182</v>
      </c>
      <c r="K3663">
        <v>235</v>
      </c>
      <c r="L3663">
        <v>2</v>
      </c>
      <c r="M3663">
        <v>7167.5</v>
      </c>
      <c r="N3663">
        <v>5499.2950000000001</v>
      </c>
      <c r="O3663">
        <v>2749.6469999999999</v>
      </c>
      <c r="P3663">
        <v>117.5</v>
      </c>
      <c r="Q3663">
        <v>30.5</v>
      </c>
      <c r="R3663">
        <v>1668.2049999999999</v>
      </c>
      <c r="S3663">
        <v>2018</v>
      </c>
      <c r="T3663">
        <v>11</v>
      </c>
      <c r="U3663">
        <v>45</v>
      </c>
    </row>
    <row r="3664" spans="1:21" x14ac:dyDescent="0.3">
      <c r="A3664" s="5" t="s">
        <v>168</v>
      </c>
      <c r="B3664" s="5" t="s">
        <v>206</v>
      </c>
      <c r="C3664" s="5" t="s">
        <v>103</v>
      </c>
      <c r="D3664" s="5" t="s">
        <v>313</v>
      </c>
      <c r="E3664" s="5" t="s">
        <v>172</v>
      </c>
      <c r="F3664" s="6">
        <v>43409</v>
      </c>
      <c r="G3664" s="5" t="s">
        <v>148</v>
      </c>
      <c r="H3664" s="5" t="s">
        <v>216</v>
      </c>
      <c r="I3664">
        <v>43227</v>
      </c>
      <c r="J3664">
        <v>182</v>
      </c>
      <c r="K3664">
        <v>135</v>
      </c>
      <c r="L3664">
        <v>1</v>
      </c>
      <c r="M3664">
        <v>4117.5</v>
      </c>
      <c r="N3664">
        <v>2749.6469999999999</v>
      </c>
      <c r="O3664">
        <v>2749.6469999999999</v>
      </c>
      <c r="P3664">
        <v>135</v>
      </c>
      <c r="Q3664">
        <v>30.5</v>
      </c>
      <c r="R3664">
        <v>1367.8530000000001</v>
      </c>
      <c r="S3664">
        <v>2018</v>
      </c>
      <c r="T3664">
        <v>11</v>
      </c>
      <c r="U3664">
        <v>45</v>
      </c>
    </row>
    <row r="3665" spans="1:21" x14ac:dyDescent="0.3">
      <c r="A3665" s="5" t="s">
        <v>168</v>
      </c>
      <c r="B3665" s="5" t="s">
        <v>206</v>
      </c>
      <c r="C3665" s="5" t="s">
        <v>103</v>
      </c>
      <c r="D3665" s="5" t="s">
        <v>313</v>
      </c>
      <c r="E3665" s="5" t="s">
        <v>172</v>
      </c>
      <c r="F3665" s="6">
        <v>43409</v>
      </c>
      <c r="G3665" s="5" t="s">
        <v>148</v>
      </c>
      <c r="H3665" s="5" t="s">
        <v>181</v>
      </c>
      <c r="I3665">
        <v>43227</v>
      </c>
      <c r="J3665">
        <v>182</v>
      </c>
      <c r="K3665">
        <v>241</v>
      </c>
      <c r="L3665">
        <v>2</v>
      </c>
      <c r="M3665">
        <v>7350.5</v>
      </c>
      <c r="N3665">
        <v>5499.2950000000001</v>
      </c>
      <c r="O3665">
        <v>2749.6469999999999</v>
      </c>
      <c r="P3665">
        <v>120.5</v>
      </c>
      <c r="Q3665">
        <v>30.5</v>
      </c>
      <c r="R3665">
        <v>1851.2049999999999</v>
      </c>
      <c r="S3665">
        <v>2018</v>
      </c>
      <c r="T3665">
        <v>11</v>
      </c>
      <c r="U3665">
        <v>45</v>
      </c>
    </row>
    <row r="3666" spans="1:21" x14ac:dyDescent="0.3">
      <c r="A3666" s="5" t="s">
        <v>168</v>
      </c>
      <c r="B3666" s="5" t="s">
        <v>206</v>
      </c>
      <c r="C3666" s="5" t="s">
        <v>103</v>
      </c>
      <c r="D3666" s="5" t="s">
        <v>313</v>
      </c>
      <c r="E3666" s="5" t="s">
        <v>172</v>
      </c>
      <c r="F3666" s="6">
        <v>43409</v>
      </c>
      <c r="G3666" s="5" t="s">
        <v>148</v>
      </c>
      <c r="H3666" s="5" t="s">
        <v>183</v>
      </c>
      <c r="I3666">
        <v>43227</v>
      </c>
      <c r="J3666">
        <v>182</v>
      </c>
      <c r="K3666">
        <v>350</v>
      </c>
      <c r="L3666">
        <v>3</v>
      </c>
      <c r="M3666">
        <v>10675</v>
      </c>
      <c r="N3666">
        <v>8248.9419999999991</v>
      </c>
      <c r="O3666">
        <v>2749.6469999999999</v>
      </c>
      <c r="P3666">
        <v>116.66666666666667</v>
      </c>
      <c r="Q3666">
        <v>30.5</v>
      </c>
      <c r="R3666">
        <v>2426.058</v>
      </c>
      <c r="S3666">
        <v>2018</v>
      </c>
      <c r="T3666">
        <v>11</v>
      </c>
      <c r="U3666">
        <v>45</v>
      </c>
    </row>
    <row r="3667" spans="1:21" x14ac:dyDescent="0.3">
      <c r="A3667" s="5" t="s">
        <v>168</v>
      </c>
      <c r="B3667" s="5" t="s">
        <v>206</v>
      </c>
      <c r="C3667" s="5" t="s">
        <v>103</v>
      </c>
      <c r="D3667" s="5" t="s">
        <v>313</v>
      </c>
      <c r="E3667" s="5" t="s">
        <v>172</v>
      </c>
      <c r="F3667" s="6">
        <v>43409</v>
      </c>
      <c r="G3667" s="5" t="s">
        <v>148</v>
      </c>
      <c r="H3667" s="5" t="s">
        <v>246</v>
      </c>
      <c r="I3667">
        <v>43227</v>
      </c>
      <c r="J3667">
        <v>182</v>
      </c>
      <c r="K3667">
        <v>313</v>
      </c>
      <c r="L3667">
        <v>3</v>
      </c>
      <c r="M3667">
        <v>9546.5</v>
      </c>
      <c r="N3667">
        <v>8248.9419999999991</v>
      </c>
      <c r="O3667">
        <v>2749.6469999999999</v>
      </c>
      <c r="P3667">
        <v>104.33333333333333</v>
      </c>
      <c r="Q3667">
        <v>30.5</v>
      </c>
      <c r="R3667">
        <v>1297.558</v>
      </c>
      <c r="S3667">
        <v>2018</v>
      </c>
      <c r="T3667">
        <v>11</v>
      </c>
      <c r="U3667">
        <v>45</v>
      </c>
    </row>
    <row r="3668" spans="1:21" x14ac:dyDescent="0.3">
      <c r="A3668" s="5" t="s">
        <v>168</v>
      </c>
      <c r="B3668" s="5" t="s">
        <v>206</v>
      </c>
      <c r="C3668" s="5" t="s">
        <v>104</v>
      </c>
      <c r="D3668" s="5" t="s">
        <v>345</v>
      </c>
      <c r="E3668" s="5" t="s">
        <v>172</v>
      </c>
      <c r="F3668" s="6">
        <v>43409</v>
      </c>
      <c r="G3668" s="5" t="s">
        <v>148</v>
      </c>
      <c r="H3668" s="5" t="s">
        <v>182</v>
      </c>
      <c r="I3668">
        <v>43234</v>
      </c>
      <c r="J3668">
        <v>175</v>
      </c>
      <c r="K3668">
        <v>214</v>
      </c>
      <c r="L3668">
        <v>2</v>
      </c>
      <c r="M3668">
        <v>6527</v>
      </c>
      <c r="N3668">
        <v>4768.4759999999997</v>
      </c>
      <c r="O3668">
        <v>2384.2379999999998</v>
      </c>
      <c r="P3668">
        <v>107</v>
      </c>
      <c r="Q3668">
        <v>30.5</v>
      </c>
      <c r="R3668">
        <v>1758.5239999999999</v>
      </c>
      <c r="S3668">
        <v>2018</v>
      </c>
      <c r="T3668">
        <v>11</v>
      </c>
      <c r="U3668">
        <v>45</v>
      </c>
    </row>
    <row r="3669" spans="1:21" x14ac:dyDescent="0.3">
      <c r="A3669" s="5" t="s">
        <v>168</v>
      </c>
      <c r="B3669" s="5" t="s">
        <v>206</v>
      </c>
      <c r="C3669" s="5" t="s">
        <v>104</v>
      </c>
      <c r="D3669" s="5" t="s">
        <v>345</v>
      </c>
      <c r="E3669" s="5" t="s">
        <v>172</v>
      </c>
      <c r="F3669" s="6">
        <v>43409</v>
      </c>
      <c r="G3669" s="5" t="s">
        <v>148</v>
      </c>
      <c r="H3669" s="5" t="s">
        <v>184</v>
      </c>
      <c r="I3669">
        <v>43234</v>
      </c>
      <c r="J3669">
        <v>175</v>
      </c>
      <c r="K3669">
        <v>3048</v>
      </c>
      <c r="L3669">
        <v>27</v>
      </c>
      <c r="M3669">
        <v>91440</v>
      </c>
      <c r="N3669">
        <v>64374.421999999999</v>
      </c>
      <c r="O3669">
        <v>2384.2379999999998</v>
      </c>
      <c r="P3669">
        <v>112.88888888888889</v>
      </c>
      <c r="Q3669">
        <v>30</v>
      </c>
      <c r="R3669">
        <v>27065.578000000001</v>
      </c>
      <c r="S3669">
        <v>2018</v>
      </c>
      <c r="T3669">
        <v>11</v>
      </c>
      <c r="U3669">
        <v>45</v>
      </c>
    </row>
    <row r="3670" spans="1:21" x14ac:dyDescent="0.3">
      <c r="A3670" s="5" t="s">
        <v>168</v>
      </c>
      <c r="B3670" s="5" t="s">
        <v>206</v>
      </c>
      <c r="C3670" s="5" t="s">
        <v>104</v>
      </c>
      <c r="D3670" s="5" t="s">
        <v>345</v>
      </c>
      <c r="E3670" s="5" t="s">
        <v>172</v>
      </c>
      <c r="F3670" s="6">
        <v>43409</v>
      </c>
      <c r="G3670" s="5" t="s">
        <v>148</v>
      </c>
      <c r="H3670" s="5" t="s">
        <v>269</v>
      </c>
      <c r="I3670">
        <v>43234</v>
      </c>
      <c r="J3670">
        <v>175</v>
      </c>
      <c r="K3670">
        <v>535</v>
      </c>
      <c r="L3670">
        <v>5</v>
      </c>
      <c r="M3670">
        <v>16050</v>
      </c>
      <c r="N3670">
        <v>11921.189</v>
      </c>
      <c r="O3670">
        <v>2384.2379999999998</v>
      </c>
      <c r="P3670">
        <v>107</v>
      </c>
      <c r="Q3670">
        <v>30</v>
      </c>
      <c r="R3670">
        <v>4128.8109999999997</v>
      </c>
      <c r="S3670">
        <v>2018</v>
      </c>
      <c r="T3670">
        <v>11</v>
      </c>
      <c r="U3670">
        <v>45</v>
      </c>
    </row>
    <row r="3671" spans="1:21" x14ac:dyDescent="0.3">
      <c r="A3671" s="5" t="s">
        <v>168</v>
      </c>
      <c r="B3671" s="5" t="s">
        <v>206</v>
      </c>
      <c r="C3671" s="5" t="s">
        <v>104</v>
      </c>
      <c r="D3671" s="5" t="s">
        <v>345</v>
      </c>
      <c r="E3671" s="5" t="s">
        <v>172</v>
      </c>
      <c r="F3671" s="6">
        <v>43409</v>
      </c>
      <c r="G3671" s="5" t="s">
        <v>148</v>
      </c>
      <c r="H3671" s="5" t="s">
        <v>189</v>
      </c>
      <c r="I3671">
        <v>43234</v>
      </c>
      <c r="J3671">
        <v>175</v>
      </c>
      <c r="K3671">
        <v>140</v>
      </c>
      <c r="L3671">
        <v>1</v>
      </c>
      <c r="M3671">
        <v>4270</v>
      </c>
      <c r="N3671">
        <v>2384.2379999999998</v>
      </c>
      <c r="O3671">
        <v>2384.2379999999998</v>
      </c>
      <c r="P3671">
        <v>140</v>
      </c>
      <c r="Q3671">
        <v>30.5</v>
      </c>
      <c r="R3671">
        <v>1885.7619999999999</v>
      </c>
      <c r="S3671">
        <v>2018</v>
      </c>
      <c r="T3671">
        <v>11</v>
      </c>
      <c r="U3671">
        <v>45</v>
      </c>
    </row>
    <row r="3672" spans="1:21" x14ac:dyDescent="0.3">
      <c r="A3672" s="5" t="s">
        <v>168</v>
      </c>
      <c r="B3672" s="5" t="s">
        <v>206</v>
      </c>
      <c r="C3672" s="5" t="s">
        <v>104</v>
      </c>
      <c r="D3672" s="5" t="s">
        <v>345</v>
      </c>
      <c r="E3672" s="5" t="s">
        <v>172</v>
      </c>
      <c r="F3672" s="6">
        <v>43409</v>
      </c>
      <c r="G3672" s="5" t="s">
        <v>148</v>
      </c>
      <c r="H3672" s="5" t="s">
        <v>226</v>
      </c>
      <c r="I3672">
        <v>43234</v>
      </c>
      <c r="J3672">
        <v>175</v>
      </c>
      <c r="K3672">
        <v>330</v>
      </c>
      <c r="L3672">
        <v>3</v>
      </c>
      <c r="M3672">
        <v>10065</v>
      </c>
      <c r="N3672">
        <v>7152.7139999999999</v>
      </c>
      <c r="O3672">
        <v>2384.2379999999998</v>
      </c>
      <c r="P3672">
        <v>110</v>
      </c>
      <c r="Q3672">
        <v>30.5</v>
      </c>
      <c r="R3672">
        <v>2912.2860000000001</v>
      </c>
      <c r="S3672">
        <v>2018</v>
      </c>
      <c r="T3672">
        <v>11</v>
      </c>
      <c r="U3672">
        <v>45</v>
      </c>
    </row>
    <row r="3673" spans="1:21" x14ac:dyDescent="0.3">
      <c r="A3673" s="5" t="s">
        <v>168</v>
      </c>
      <c r="B3673" s="5" t="s">
        <v>206</v>
      </c>
      <c r="C3673" s="5" t="s">
        <v>104</v>
      </c>
      <c r="D3673" s="5" t="s">
        <v>345</v>
      </c>
      <c r="E3673" s="5" t="s">
        <v>172</v>
      </c>
      <c r="F3673" s="6">
        <v>43409</v>
      </c>
      <c r="G3673" s="5" t="s">
        <v>148</v>
      </c>
      <c r="H3673" s="5" t="s">
        <v>225</v>
      </c>
      <c r="I3673">
        <v>43234</v>
      </c>
      <c r="J3673">
        <v>175</v>
      </c>
      <c r="K3673">
        <v>334</v>
      </c>
      <c r="L3673">
        <v>3</v>
      </c>
      <c r="M3673">
        <v>10020</v>
      </c>
      <c r="N3673">
        <v>7152.7139999999999</v>
      </c>
      <c r="O3673">
        <v>2384.2379999999998</v>
      </c>
      <c r="P3673">
        <v>111.33333333333333</v>
      </c>
      <c r="Q3673">
        <v>30</v>
      </c>
      <c r="R3673">
        <v>2867.2860000000001</v>
      </c>
      <c r="S3673">
        <v>2018</v>
      </c>
      <c r="T3673">
        <v>11</v>
      </c>
      <c r="U3673">
        <v>45</v>
      </c>
    </row>
    <row r="3674" spans="1:21" x14ac:dyDescent="0.3">
      <c r="A3674" s="5" t="s">
        <v>168</v>
      </c>
      <c r="B3674" s="5" t="s">
        <v>206</v>
      </c>
      <c r="C3674" s="5" t="s">
        <v>104</v>
      </c>
      <c r="D3674" s="5" t="s">
        <v>345</v>
      </c>
      <c r="E3674" s="5" t="s">
        <v>172</v>
      </c>
      <c r="F3674" s="6">
        <v>43409</v>
      </c>
      <c r="G3674" s="5" t="s">
        <v>148</v>
      </c>
      <c r="H3674" s="5" t="s">
        <v>284</v>
      </c>
      <c r="I3674">
        <v>43234</v>
      </c>
      <c r="J3674">
        <v>175</v>
      </c>
      <c r="K3674">
        <v>135</v>
      </c>
      <c r="L3674">
        <v>1</v>
      </c>
      <c r="M3674">
        <v>4117.5</v>
      </c>
      <c r="N3674">
        <v>2384.2379999999998</v>
      </c>
      <c r="O3674">
        <v>2384.2379999999998</v>
      </c>
      <c r="P3674">
        <v>135</v>
      </c>
      <c r="Q3674">
        <v>30.5</v>
      </c>
      <c r="R3674">
        <v>1733.2619999999999</v>
      </c>
      <c r="S3674">
        <v>2018</v>
      </c>
      <c r="T3674">
        <v>11</v>
      </c>
      <c r="U3674">
        <v>45</v>
      </c>
    </row>
    <row r="3675" spans="1:21" x14ac:dyDescent="0.3">
      <c r="A3675" s="5" t="s">
        <v>168</v>
      </c>
      <c r="B3675" s="5" t="s">
        <v>206</v>
      </c>
      <c r="C3675" s="5" t="s">
        <v>104</v>
      </c>
      <c r="D3675" s="5" t="s">
        <v>345</v>
      </c>
      <c r="E3675" s="5" t="s">
        <v>172</v>
      </c>
      <c r="F3675" s="6">
        <v>43409</v>
      </c>
      <c r="G3675" s="5" t="s">
        <v>148</v>
      </c>
      <c r="H3675" s="5" t="s">
        <v>205</v>
      </c>
      <c r="I3675">
        <v>43234</v>
      </c>
      <c r="J3675">
        <v>175</v>
      </c>
      <c r="K3675">
        <v>320</v>
      </c>
      <c r="L3675">
        <v>3</v>
      </c>
      <c r="M3675">
        <v>9760</v>
      </c>
      <c r="N3675">
        <v>7152.7139999999999</v>
      </c>
      <c r="O3675">
        <v>2384.2379999999998</v>
      </c>
      <c r="P3675">
        <v>106.66666666666667</v>
      </c>
      <c r="Q3675">
        <v>30.5</v>
      </c>
      <c r="R3675">
        <v>2607.2860000000001</v>
      </c>
      <c r="S3675">
        <v>2018</v>
      </c>
      <c r="T3675">
        <v>11</v>
      </c>
      <c r="U3675">
        <v>45</v>
      </c>
    </row>
    <row r="3676" spans="1:21" x14ac:dyDescent="0.3">
      <c r="A3676" s="5" t="s">
        <v>168</v>
      </c>
      <c r="B3676" s="5" t="s">
        <v>206</v>
      </c>
      <c r="C3676" s="5" t="s">
        <v>104</v>
      </c>
      <c r="D3676" s="5" t="s">
        <v>345</v>
      </c>
      <c r="E3676" s="5" t="s">
        <v>172</v>
      </c>
      <c r="F3676" s="6">
        <v>43409</v>
      </c>
      <c r="G3676" s="5" t="s">
        <v>148</v>
      </c>
      <c r="H3676" s="5" t="s">
        <v>190</v>
      </c>
      <c r="I3676">
        <v>43234</v>
      </c>
      <c r="J3676">
        <v>175</v>
      </c>
      <c r="K3676">
        <v>240</v>
      </c>
      <c r="L3676">
        <v>2</v>
      </c>
      <c r="M3676">
        <v>7320</v>
      </c>
      <c r="N3676">
        <v>4768.4759999999997</v>
      </c>
      <c r="O3676">
        <v>2384.2379999999998</v>
      </c>
      <c r="P3676">
        <v>120</v>
      </c>
      <c r="Q3676">
        <v>30.5</v>
      </c>
      <c r="R3676">
        <v>2551.5239999999999</v>
      </c>
      <c r="S3676">
        <v>2018</v>
      </c>
      <c r="T3676">
        <v>11</v>
      </c>
      <c r="U3676">
        <v>45</v>
      </c>
    </row>
    <row r="3677" spans="1:21" x14ac:dyDescent="0.3">
      <c r="A3677" s="5" t="s">
        <v>168</v>
      </c>
      <c r="B3677" s="5" t="s">
        <v>206</v>
      </c>
      <c r="C3677" s="5" t="s">
        <v>104</v>
      </c>
      <c r="D3677" s="5" t="s">
        <v>345</v>
      </c>
      <c r="E3677" s="5" t="s">
        <v>172</v>
      </c>
      <c r="F3677" s="6">
        <v>43409</v>
      </c>
      <c r="G3677" s="5" t="s">
        <v>148</v>
      </c>
      <c r="H3677" s="5" t="s">
        <v>202</v>
      </c>
      <c r="I3677">
        <v>43234</v>
      </c>
      <c r="J3677">
        <v>175</v>
      </c>
      <c r="K3677">
        <v>1010</v>
      </c>
      <c r="L3677">
        <v>9</v>
      </c>
      <c r="M3677">
        <v>30805</v>
      </c>
      <c r="N3677">
        <v>21458.141</v>
      </c>
      <c r="O3677">
        <v>2384.2379999999998</v>
      </c>
      <c r="P3677">
        <v>112.22222222222223</v>
      </c>
      <c r="Q3677">
        <v>30.5</v>
      </c>
      <c r="R3677">
        <v>9346.8590000000004</v>
      </c>
      <c r="S3677">
        <v>2018</v>
      </c>
      <c r="T3677">
        <v>11</v>
      </c>
      <c r="U3677">
        <v>45</v>
      </c>
    </row>
    <row r="3678" spans="1:21" x14ac:dyDescent="0.3">
      <c r="A3678" s="5" t="s">
        <v>168</v>
      </c>
      <c r="B3678" s="5" t="s">
        <v>206</v>
      </c>
      <c r="C3678" s="5" t="s">
        <v>104</v>
      </c>
      <c r="D3678" s="5" t="s">
        <v>345</v>
      </c>
      <c r="E3678" s="5" t="s">
        <v>227</v>
      </c>
      <c r="F3678" s="6">
        <v>43409</v>
      </c>
      <c r="G3678" s="5" t="s">
        <v>148</v>
      </c>
      <c r="H3678" s="5" t="s">
        <v>202</v>
      </c>
      <c r="I3678">
        <v>43234</v>
      </c>
      <c r="J3678">
        <v>175</v>
      </c>
      <c r="K3678">
        <v>-1010</v>
      </c>
      <c r="L3678">
        <v>-9</v>
      </c>
      <c r="M3678">
        <v>-30805</v>
      </c>
      <c r="N3678">
        <v>-21458.141</v>
      </c>
      <c r="O3678">
        <v>-2384.2379999999998</v>
      </c>
      <c r="P3678">
        <v>112.22222222222223</v>
      </c>
      <c r="Q3678">
        <v>30.5</v>
      </c>
      <c r="R3678">
        <v>-9346.8590000000004</v>
      </c>
      <c r="S3678">
        <v>2018</v>
      </c>
      <c r="T3678">
        <v>11</v>
      </c>
      <c r="U3678">
        <v>45</v>
      </c>
    </row>
    <row r="3679" spans="1:21" x14ac:dyDescent="0.3">
      <c r="A3679" s="5" t="s">
        <v>168</v>
      </c>
      <c r="B3679" s="5" t="s">
        <v>206</v>
      </c>
      <c r="C3679" s="5" t="s">
        <v>104</v>
      </c>
      <c r="D3679" s="5" t="s">
        <v>345</v>
      </c>
      <c r="E3679" s="5" t="s">
        <v>227</v>
      </c>
      <c r="F3679" s="6">
        <v>43409</v>
      </c>
      <c r="G3679" s="5" t="s">
        <v>148</v>
      </c>
      <c r="H3679" s="5" t="s">
        <v>205</v>
      </c>
      <c r="I3679">
        <v>43234</v>
      </c>
      <c r="J3679">
        <v>175</v>
      </c>
      <c r="K3679">
        <v>-320</v>
      </c>
      <c r="L3679">
        <v>-3</v>
      </c>
      <c r="M3679">
        <v>-9760</v>
      </c>
      <c r="N3679">
        <v>-7152.7139999999999</v>
      </c>
      <c r="O3679">
        <v>-2384.2379999999998</v>
      </c>
      <c r="P3679">
        <v>106.66666666666667</v>
      </c>
      <c r="Q3679">
        <v>30.5</v>
      </c>
      <c r="R3679">
        <v>-2607.2860000000001</v>
      </c>
      <c r="S3679">
        <v>2018</v>
      </c>
      <c r="T3679">
        <v>11</v>
      </c>
      <c r="U3679">
        <v>45</v>
      </c>
    </row>
    <row r="3680" spans="1:21" x14ac:dyDescent="0.3">
      <c r="A3680" s="5" t="s">
        <v>168</v>
      </c>
      <c r="B3680" s="5" t="s">
        <v>206</v>
      </c>
      <c r="C3680" s="5" t="s">
        <v>104</v>
      </c>
      <c r="D3680" s="5" t="s">
        <v>345</v>
      </c>
      <c r="E3680" s="5" t="s">
        <v>227</v>
      </c>
      <c r="F3680" s="6">
        <v>43409</v>
      </c>
      <c r="G3680" s="5" t="s">
        <v>148</v>
      </c>
      <c r="H3680" s="5" t="s">
        <v>190</v>
      </c>
      <c r="I3680">
        <v>43234</v>
      </c>
      <c r="J3680">
        <v>175</v>
      </c>
      <c r="K3680">
        <v>-240</v>
      </c>
      <c r="L3680">
        <v>-2</v>
      </c>
      <c r="M3680">
        <v>-7320</v>
      </c>
      <c r="N3680">
        <v>-4768.4759999999997</v>
      </c>
      <c r="O3680">
        <v>-2384.2379999999998</v>
      </c>
      <c r="P3680">
        <v>120</v>
      </c>
      <c r="Q3680">
        <v>30.5</v>
      </c>
      <c r="R3680">
        <v>-2551.5239999999999</v>
      </c>
      <c r="S3680">
        <v>2018</v>
      </c>
      <c r="T3680">
        <v>11</v>
      </c>
      <c r="U3680">
        <v>45</v>
      </c>
    </row>
    <row r="3681" spans="1:21" x14ac:dyDescent="0.3">
      <c r="A3681" s="5" t="s">
        <v>168</v>
      </c>
      <c r="B3681" s="5" t="s">
        <v>206</v>
      </c>
      <c r="C3681" s="5" t="s">
        <v>103</v>
      </c>
      <c r="D3681" s="5" t="s">
        <v>313</v>
      </c>
      <c r="E3681" s="5" t="s">
        <v>227</v>
      </c>
      <c r="F3681" s="6">
        <v>43410</v>
      </c>
      <c r="G3681" s="5" t="s">
        <v>148</v>
      </c>
      <c r="H3681" s="5" t="s">
        <v>263</v>
      </c>
      <c r="I3681">
        <v>43227</v>
      </c>
      <c r="J3681">
        <v>183</v>
      </c>
      <c r="K3681">
        <v>-706</v>
      </c>
      <c r="L3681">
        <v>-6</v>
      </c>
      <c r="M3681">
        <v>-21533</v>
      </c>
      <c r="N3681">
        <v>-16497.883999999998</v>
      </c>
      <c r="O3681">
        <v>-2749.6469999999999</v>
      </c>
      <c r="P3681">
        <v>117.66666666666667</v>
      </c>
      <c r="Q3681">
        <v>30.5</v>
      </c>
      <c r="R3681">
        <v>-5035.116</v>
      </c>
      <c r="S3681">
        <v>2018</v>
      </c>
      <c r="T3681">
        <v>11</v>
      </c>
      <c r="U3681">
        <v>45</v>
      </c>
    </row>
    <row r="3682" spans="1:21" x14ac:dyDescent="0.3">
      <c r="A3682" s="5" t="s">
        <v>168</v>
      </c>
      <c r="B3682" s="5" t="s">
        <v>206</v>
      </c>
      <c r="C3682" s="5" t="s">
        <v>104</v>
      </c>
      <c r="D3682" s="5" t="s">
        <v>345</v>
      </c>
      <c r="E3682" s="5" t="s">
        <v>172</v>
      </c>
      <c r="F3682" s="6">
        <v>43410</v>
      </c>
      <c r="G3682" s="5" t="s">
        <v>148</v>
      </c>
      <c r="H3682" s="5" t="s">
        <v>263</v>
      </c>
      <c r="I3682">
        <v>43234</v>
      </c>
      <c r="J3682">
        <v>176</v>
      </c>
      <c r="K3682">
        <v>706</v>
      </c>
      <c r="L3682">
        <v>6</v>
      </c>
      <c r="M3682">
        <v>21533</v>
      </c>
      <c r="N3682">
        <v>14305.427</v>
      </c>
      <c r="O3682">
        <v>2384.2379999999998</v>
      </c>
      <c r="P3682">
        <v>117.66666666666667</v>
      </c>
      <c r="Q3682">
        <v>30.5</v>
      </c>
      <c r="R3682">
        <v>7227.5730000000003</v>
      </c>
      <c r="S3682">
        <v>2018</v>
      </c>
      <c r="T3682">
        <v>11</v>
      </c>
      <c r="U3682">
        <v>45</v>
      </c>
    </row>
    <row r="3683" spans="1:21" x14ac:dyDescent="0.3">
      <c r="A3683" s="5" t="s">
        <v>168</v>
      </c>
      <c r="B3683" s="5" t="s">
        <v>169</v>
      </c>
      <c r="C3683" s="5" t="s">
        <v>170</v>
      </c>
      <c r="D3683" s="5" t="s">
        <v>330</v>
      </c>
      <c r="E3683" s="5" t="s">
        <v>172</v>
      </c>
      <c r="F3683" s="6">
        <v>43411</v>
      </c>
      <c r="G3683" s="5" t="s">
        <v>148</v>
      </c>
      <c r="H3683" s="5" t="s">
        <v>190</v>
      </c>
      <c r="I3683">
        <v>43215</v>
      </c>
      <c r="J3683">
        <v>196</v>
      </c>
      <c r="K3683">
        <v>103.5</v>
      </c>
      <c r="L3683">
        <v>1</v>
      </c>
      <c r="M3683">
        <v>3105</v>
      </c>
      <c r="N3683">
        <v>0</v>
      </c>
      <c r="O3683">
        <v>0</v>
      </c>
      <c r="P3683">
        <v>103.5</v>
      </c>
      <c r="Q3683">
        <v>30</v>
      </c>
      <c r="R3683">
        <v>3105</v>
      </c>
      <c r="S3683">
        <v>2018</v>
      </c>
      <c r="T3683">
        <v>11</v>
      </c>
      <c r="U3683">
        <v>45</v>
      </c>
    </row>
    <row r="3684" spans="1:21" x14ac:dyDescent="0.3">
      <c r="A3684" s="5" t="s">
        <v>168</v>
      </c>
      <c r="B3684" s="5" t="s">
        <v>169</v>
      </c>
      <c r="C3684" s="5" t="s">
        <v>170</v>
      </c>
      <c r="D3684" s="5" t="s">
        <v>341</v>
      </c>
      <c r="E3684" s="5" t="s">
        <v>172</v>
      </c>
      <c r="F3684" s="6">
        <v>43411</v>
      </c>
      <c r="G3684" s="5" t="s">
        <v>148</v>
      </c>
      <c r="H3684" s="5" t="s">
        <v>173</v>
      </c>
      <c r="I3684">
        <v>43221</v>
      </c>
      <c r="J3684">
        <v>190</v>
      </c>
      <c r="K3684">
        <v>1298</v>
      </c>
      <c r="L3684">
        <v>5</v>
      </c>
      <c r="M3684">
        <v>20060</v>
      </c>
      <c r="N3684">
        <v>15160.413</v>
      </c>
      <c r="O3684">
        <v>3032.0830000000001</v>
      </c>
      <c r="P3684">
        <v>259.60000000000002</v>
      </c>
      <c r="Q3684">
        <v>15.454499999999999</v>
      </c>
      <c r="R3684">
        <v>4899.5870000000004</v>
      </c>
      <c r="S3684">
        <v>2018</v>
      </c>
      <c r="T3684">
        <v>11</v>
      </c>
      <c r="U3684">
        <v>45</v>
      </c>
    </row>
    <row r="3685" spans="1:21" x14ac:dyDescent="0.3">
      <c r="A3685" s="5" t="s">
        <v>168</v>
      </c>
      <c r="B3685" s="5" t="s">
        <v>169</v>
      </c>
      <c r="C3685" s="5" t="s">
        <v>170</v>
      </c>
      <c r="D3685" s="5" t="s">
        <v>341</v>
      </c>
      <c r="E3685" s="5" t="s">
        <v>172</v>
      </c>
      <c r="F3685" s="6">
        <v>43411</v>
      </c>
      <c r="G3685" s="5" t="s">
        <v>148</v>
      </c>
      <c r="H3685" s="5" t="s">
        <v>261</v>
      </c>
      <c r="I3685">
        <v>43221</v>
      </c>
      <c r="J3685">
        <v>190</v>
      </c>
      <c r="K3685">
        <v>1214</v>
      </c>
      <c r="L3685">
        <v>10</v>
      </c>
      <c r="M3685">
        <v>35206</v>
      </c>
      <c r="N3685">
        <v>30320.826000000001</v>
      </c>
      <c r="O3685">
        <v>3032.0830000000001</v>
      </c>
      <c r="P3685">
        <v>121.4</v>
      </c>
      <c r="Q3685">
        <v>29</v>
      </c>
      <c r="R3685">
        <v>4885.174</v>
      </c>
      <c r="S3685">
        <v>2018</v>
      </c>
      <c r="T3685">
        <v>11</v>
      </c>
      <c r="U3685">
        <v>45</v>
      </c>
    </row>
    <row r="3686" spans="1:21" x14ac:dyDescent="0.3">
      <c r="A3686" s="5" t="s">
        <v>168</v>
      </c>
      <c r="B3686" s="5" t="s">
        <v>169</v>
      </c>
      <c r="C3686" s="5" t="s">
        <v>170</v>
      </c>
      <c r="D3686" s="5" t="s">
        <v>342</v>
      </c>
      <c r="E3686" s="5" t="s">
        <v>172</v>
      </c>
      <c r="F3686" s="6">
        <v>43411</v>
      </c>
      <c r="G3686" s="5" t="s">
        <v>148</v>
      </c>
      <c r="H3686" s="5" t="s">
        <v>173</v>
      </c>
      <c r="I3686">
        <v>43228</v>
      </c>
      <c r="J3686">
        <v>183</v>
      </c>
      <c r="K3686">
        <v>1678</v>
      </c>
      <c r="L3686">
        <v>12</v>
      </c>
      <c r="M3686">
        <v>57052</v>
      </c>
      <c r="N3686">
        <v>37148.211000000003</v>
      </c>
      <c r="O3686">
        <v>3095.6840000000002</v>
      </c>
      <c r="P3686">
        <v>139.83333333333334</v>
      </c>
      <c r="Q3686">
        <v>34</v>
      </c>
      <c r="R3686">
        <v>19903.789000000001</v>
      </c>
      <c r="S3686">
        <v>2018</v>
      </c>
      <c r="T3686">
        <v>11</v>
      </c>
      <c r="U3686">
        <v>45</v>
      </c>
    </row>
    <row r="3687" spans="1:21" x14ac:dyDescent="0.3">
      <c r="A3687" s="5" t="s">
        <v>168</v>
      </c>
      <c r="B3687" s="5" t="s">
        <v>169</v>
      </c>
      <c r="C3687" s="5" t="s">
        <v>170</v>
      </c>
      <c r="D3687" s="5" t="s">
        <v>342</v>
      </c>
      <c r="E3687" s="5" t="s">
        <v>172</v>
      </c>
      <c r="F3687" s="6">
        <v>43411</v>
      </c>
      <c r="G3687" s="5" t="s">
        <v>148</v>
      </c>
      <c r="H3687" s="5" t="s">
        <v>197</v>
      </c>
      <c r="I3687">
        <v>43228</v>
      </c>
      <c r="J3687">
        <v>183</v>
      </c>
      <c r="K3687">
        <v>554.5</v>
      </c>
      <c r="L3687">
        <v>4</v>
      </c>
      <c r="M3687">
        <v>13862.5</v>
      </c>
      <c r="N3687">
        <v>12382.736999999999</v>
      </c>
      <c r="O3687">
        <v>3095.6840000000002</v>
      </c>
      <c r="P3687">
        <v>138.625</v>
      </c>
      <c r="Q3687">
        <v>25</v>
      </c>
      <c r="R3687">
        <v>1479.7629999999999</v>
      </c>
      <c r="S3687">
        <v>2018</v>
      </c>
      <c r="T3687">
        <v>11</v>
      </c>
      <c r="U3687">
        <v>45</v>
      </c>
    </row>
    <row r="3688" spans="1:21" x14ac:dyDescent="0.3">
      <c r="A3688" s="5" t="s">
        <v>168</v>
      </c>
      <c r="B3688" s="5" t="s">
        <v>169</v>
      </c>
      <c r="C3688" s="5" t="s">
        <v>170</v>
      </c>
      <c r="D3688" s="5" t="s">
        <v>342</v>
      </c>
      <c r="E3688" s="5" t="s">
        <v>172</v>
      </c>
      <c r="F3688" s="6">
        <v>43411</v>
      </c>
      <c r="G3688" s="5" t="s">
        <v>148</v>
      </c>
      <c r="H3688" s="5" t="s">
        <v>173</v>
      </c>
      <c r="I3688">
        <v>43228</v>
      </c>
      <c r="J3688">
        <v>183</v>
      </c>
      <c r="K3688">
        <v>111</v>
      </c>
      <c r="L3688">
        <v>1</v>
      </c>
      <c r="M3688">
        <v>3274.5</v>
      </c>
      <c r="N3688">
        <v>3095.6840000000002</v>
      </c>
      <c r="O3688">
        <v>3095.6840000000002</v>
      </c>
      <c r="P3688">
        <v>111</v>
      </c>
      <c r="Q3688">
        <v>29.5</v>
      </c>
      <c r="R3688">
        <v>178.816</v>
      </c>
      <c r="S3688">
        <v>2018</v>
      </c>
      <c r="T3688">
        <v>11</v>
      </c>
      <c r="U3688">
        <v>45</v>
      </c>
    </row>
    <row r="3689" spans="1:21" x14ac:dyDescent="0.3">
      <c r="A3689" s="5" t="s">
        <v>168</v>
      </c>
      <c r="B3689" s="5" t="s">
        <v>169</v>
      </c>
      <c r="C3689" s="5" t="s">
        <v>170</v>
      </c>
      <c r="D3689" s="5" t="s">
        <v>343</v>
      </c>
      <c r="E3689" s="5" t="s">
        <v>172</v>
      </c>
      <c r="F3689" s="6">
        <v>43411</v>
      </c>
      <c r="G3689" s="5" t="s">
        <v>148</v>
      </c>
      <c r="H3689" s="5" t="s">
        <v>173</v>
      </c>
      <c r="I3689">
        <v>43235</v>
      </c>
      <c r="J3689">
        <v>176</v>
      </c>
      <c r="K3689">
        <v>1298</v>
      </c>
      <c r="L3689">
        <v>6</v>
      </c>
      <c r="M3689">
        <v>24072</v>
      </c>
      <c r="N3689">
        <v>15331.683000000001</v>
      </c>
      <c r="O3689">
        <v>2555.2809999999999</v>
      </c>
      <c r="P3689">
        <v>216.33333333333334</v>
      </c>
      <c r="Q3689">
        <v>18.545500000000001</v>
      </c>
      <c r="R3689">
        <v>8740.3169999999991</v>
      </c>
      <c r="S3689">
        <v>2018</v>
      </c>
      <c r="T3689">
        <v>11</v>
      </c>
      <c r="U3689">
        <v>45</v>
      </c>
    </row>
    <row r="3690" spans="1:21" x14ac:dyDescent="0.3">
      <c r="A3690" s="5" t="s">
        <v>168</v>
      </c>
      <c r="B3690" s="5" t="s">
        <v>169</v>
      </c>
      <c r="C3690" s="5" t="s">
        <v>170</v>
      </c>
      <c r="D3690" s="5" t="s">
        <v>339</v>
      </c>
      <c r="E3690" s="5" t="s">
        <v>172</v>
      </c>
      <c r="F3690" s="6">
        <v>43411</v>
      </c>
      <c r="G3690" s="5" t="s">
        <v>148</v>
      </c>
      <c r="H3690" s="5" t="s">
        <v>173</v>
      </c>
      <c r="I3690">
        <v>43214</v>
      </c>
      <c r="J3690">
        <v>197</v>
      </c>
      <c r="K3690">
        <v>1077.4000000000001</v>
      </c>
      <c r="L3690">
        <v>8</v>
      </c>
      <c r="M3690">
        <v>36631.599999999999</v>
      </c>
      <c r="N3690">
        <v>23455.653999999999</v>
      </c>
      <c r="O3690">
        <v>2931.9569999999999</v>
      </c>
      <c r="P3690">
        <v>134.67500000000001</v>
      </c>
      <c r="Q3690">
        <v>34</v>
      </c>
      <c r="R3690">
        <v>13175.946</v>
      </c>
      <c r="S3690">
        <v>2018</v>
      </c>
      <c r="T3690">
        <v>11</v>
      </c>
      <c r="U3690">
        <v>45</v>
      </c>
    </row>
    <row r="3691" spans="1:21" x14ac:dyDescent="0.3">
      <c r="A3691" s="5" t="s">
        <v>168</v>
      </c>
      <c r="B3691" s="5" t="s">
        <v>169</v>
      </c>
      <c r="C3691" s="5" t="s">
        <v>170</v>
      </c>
      <c r="D3691" s="5" t="s">
        <v>339</v>
      </c>
      <c r="E3691" s="5" t="s">
        <v>172</v>
      </c>
      <c r="F3691" s="6">
        <v>43411</v>
      </c>
      <c r="G3691" s="5" t="s">
        <v>148</v>
      </c>
      <c r="H3691" s="5" t="s">
        <v>197</v>
      </c>
      <c r="I3691">
        <v>43214</v>
      </c>
      <c r="J3691">
        <v>197</v>
      </c>
      <c r="K3691">
        <v>257</v>
      </c>
      <c r="L3691">
        <v>2</v>
      </c>
      <c r="M3691">
        <v>7581.5</v>
      </c>
      <c r="N3691">
        <v>5863.9139999999998</v>
      </c>
      <c r="O3691">
        <v>2931.9569999999999</v>
      </c>
      <c r="P3691">
        <v>128.5</v>
      </c>
      <c r="Q3691">
        <v>29.5</v>
      </c>
      <c r="R3691">
        <v>1717.586</v>
      </c>
      <c r="S3691">
        <v>2018</v>
      </c>
      <c r="T3691">
        <v>11</v>
      </c>
      <c r="U3691">
        <v>45</v>
      </c>
    </row>
    <row r="3692" spans="1:21" x14ac:dyDescent="0.3">
      <c r="A3692" s="5" t="s">
        <v>168</v>
      </c>
      <c r="B3692" s="5" t="s">
        <v>169</v>
      </c>
      <c r="C3692" s="5" t="s">
        <v>170</v>
      </c>
      <c r="D3692" s="5" t="s">
        <v>339</v>
      </c>
      <c r="E3692" s="5" t="s">
        <v>172</v>
      </c>
      <c r="F3692" s="6">
        <v>43411</v>
      </c>
      <c r="G3692" s="5" t="s">
        <v>148</v>
      </c>
      <c r="H3692" s="5" t="s">
        <v>240</v>
      </c>
      <c r="I3692">
        <v>43214</v>
      </c>
      <c r="J3692">
        <v>197</v>
      </c>
      <c r="K3692">
        <v>136.6</v>
      </c>
      <c r="L3692">
        <v>1</v>
      </c>
      <c r="M3692">
        <v>4029.7</v>
      </c>
      <c r="N3692">
        <v>2931.9569999999999</v>
      </c>
      <c r="O3692">
        <v>2931.9569999999999</v>
      </c>
      <c r="P3692">
        <v>136.6</v>
      </c>
      <c r="Q3692">
        <v>29.5</v>
      </c>
      <c r="R3692">
        <v>1097.7429999999999</v>
      </c>
      <c r="S3692">
        <v>2018</v>
      </c>
      <c r="T3692">
        <v>11</v>
      </c>
      <c r="U3692">
        <v>45</v>
      </c>
    </row>
    <row r="3693" spans="1:21" x14ac:dyDescent="0.3">
      <c r="A3693" s="5" t="s">
        <v>168</v>
      </c>
      <c r="B3693" s="5" t="s">
        <v>175</v>
      </c>
      <c r="C3693" s="5" t="s">
        <v>84</v>
      </c>
      <c r="D3693" s="5" t="s">
        <v>343</v>
      </c>
      <c r="E3693" s="5" t="s">
        <v>172</v>
      </c>
      <c r="F3693" s="6">
        <v>43411</v>
      </c>
      <c r="G3693" s="5" t="s">
        <v>148</v>
      </c>
      <c r="H3693" s="5" t="s">
        <v>190</v>
      </c>
      <c r="I3693">
        <v>43235</v>
      </c>
      <c r="J3693">
        <v>176</v>
      </c>
      <c r="K3693">
        <v>123</v>
      </c>
      <c r="L3693">
        <v>1</v>
      </c>
      <c r="M3693">
        <v>3690</v>
      </c>
      <c r="N3693">
        <v>2713.0070000000001</v>
      </c>
      <c r="O3693">
        <v>2713.0070000000001</v>
      </c>
      <c r="P3693">
        <v>123</v>
      </c>
      <c r="Q3693">
        <v>30</v>
      </c>
      <c r="R3693">
        <v>976.99300000000005</v>
      </c>
      <c r="S3693">
        <v>2018</v>
      </c>
      <c r="T3693">
        <v>11</v>
      </c>
      <c r="U3693">
        <v>45</v>
      </c>
    </row>
    <row r="3694" spans="1:21" x14ac:dyDescent="0.3">
      <c r="A3694" s="5" t="s">
        <v>168</v>
      </c>
      <c r="B3694" s="5" t="s">
        <v>175</v>
      </c>
      <c r="C3694" s="5" t="s">
        <v>84</v>
      </c>
      <c r="D3694" s="5" t="s">
        <v>343</v>
      </c>
      <c r="E3694" s="5" t="s">
        <v>172</v>
      </c>
      <c r="F3694" s="6">
        <v>43411</v>
      </c>
      <c r="G3694" s="5" t="s">
        <v>148</v>
      </c>
      <c r="H3694" s="5" t="s">
        <v>178</v>
      </c>
      <c r="I3694">
        <v>43235</v>
      </c>
      <c r="J3694">
        <v>176</v>
      </c>
      <c r="K3694">
        <v>196</v>
      </c>
      <c r="L3694">
        <v>2</v>
      </c>
      <c r="M3694">
        <v>5684</v>
      </c>
      <c r="N3694">
        <v>5426.0150000000003</v>
      </c>
      <c r="O3694">
        <v>2713.0070000000001</v>
      </c>
      <c r="P3694">
        <v>98</v>
      </c>
      <c r="Q3694">
        <v>29</v>
      </c>
      <c r="R3694">
        <v>257.98500000000001</v>
      </c>
      <c r="S3694">
        <v>2018</v>
      </c>
      <c r="T3694">
        <v>11</v>
      </c>
      <c r="U3694">
        <v>45</v>
      </c>
    </row>
    <row r="3695" spans="1:21" x14ac:dyDescent="0.3">
      <c r="A3695" s="5" t="s">
        <v>168</v>
      </c>
      <c r="B3695" s="5" t="s">
        <v>175</v>
      </c>
      <c r="C3695" s="5" t="s">
        <v>84</v>
      </c>
      <c r="D3695" s="5" t="s">
        <v>343</v>
      </c>
      <c r="E3695" s="5" t="s">
        <v>172</v>
      </c>
      <c r="F3695" s="6">
        <v>43411</v>
      </c>
      <c r="G3695" s="5" t="s">
        <v>148</v>
      </c>
      <c r="H3695" s="5" t="s">
        <v>311</v>
      </c>
      <c r="I3695">
        <v>43235</v>
      </c>
      <c r="J3695">
        <v>176</v>
      </c>
      <c r="K3695">
        <v>120.5</v>
      </c>
      <c r="L3695">
        <v>1</v>
      </c>
      <c r="M3695">
        <v>3494.5</v>
      </c>
      <c r="N3695">
        <v>2713.0070000000001</v>
      </c>
      <c r="O3695">
        <v>2713.0070000000001</v>
      </c>
      <c r="P3695">
        <v>120.5</v>
      </c>
      <c r="Q3695">
        <v>29</v>
      </c>
      <c r="R3695">
        <v>781.49300000000005</v>
      </c>
      <c r="S3695">
        <v>2018</v>
      </c>
      <c r="T3695">
        <v>11</v>
      </c>
      <c r="U3695">
        <v>45</v>
      </c>
    </row>
    <row r="3696" spans="1:21" x14ac:dyDescent="0.3">
      <c r="A3696" s="5" t="s">
        <v>168</v>
      </c>
      <c r="B3696" s="5" t="s">
        <v>175</v>
      </c>
      <c r="C3696" s="5" t="s">
        <v>84</v>
      </c>
      <c r="D3696" s="5" t="s">
        <v>343</v>
      </c>
      <c r="E3696" s="5" t="s">
        <v>172</v>
      </c>
      <c r="F3696" s="6">
        <v>43411</v>
      </c>
      <c r="G3696" s="5" t="s">
        <v>148</v>
      </c>
      <c r="H3696" s="5" t="s">
        <v>200</v>
      </c>
      <c r="I3696">
        <v>43235</v>
      </c>
      <c r="J3696">
        <v>176</v>
      </c>
      <c r="K3696">
        <v>923</v>
      </c>
      <c r="L3696">
        <v>8</v>
      </c>
      <c r="M3696">
        <v>26767</v>
      </c>
      <c r="N3696">
        <v>21704.06</v>
      </c>
      <c r="O3696">
        <v>2713.0070000000001</v>
      </c>
      <c r="P3696">
        <v>115.375</v>
      </c>
      <c r="Q3696">
        <v>29</v>
      </c>
      <c r="R3696">
        <v>5062.9399999999996</v>
      </c>
      <c r="S3696">
        <v>2018</v>
      </c>
      <c r="T3696">
        <v>11</v>
      </c>
      <c r="U3696">
        <v>45</v>
      </c>
    </row>
    <row r="3697" spans="1:21" x14ac:dyDescent="0.3">
      <c r="A3697" s="5" t="s">
        <v>168</v>
      </c>
      <c r="B3697" s="5" t="s">
        <v>175</v>
      </c>
      <c r="C3697" s="5" t="s">
        <v>85</v>
      </c>
      <c r="D3697" s="5" t="s">
        <v>341</v>
      </c>
      <c r="E3697" s="5" t="s">
        <v>227</v>
      </c>
      <c r="F3697" s="6">
        <v>43411</v>
      </c>
      <c r="G3697" s="5" t="s">
        <v>148</v>
      </c>
      <c r="H3697" s="5" t="s">
        <v>194</v>
      </c>
      <c r="I3697">
        <v>43221</v>
      </c>
      <c r="J3697">
        <v>190</v>
      </c>
      <c r="K3697">
        <v>-257.5</v>
      </c>
      <c r="L3697">
        <v>-3</v>
      </c>
      <c r="M3697">
        <v>-7725</v>
      </c>
      <c r="N3697">
        <v>-9096.2479999999996</v>
      </c>
      <c r="O3697">
        <v>-3032.0830000000001</v>
      </c>
      <c r="P3697">
        <v>85.833333333333329</v>
      </c>
      <c r="Q3697">
        <v>30</v>
      </c>
      <c r="R3697">
        <v>1371.248</v>
      </c>
      <c r="S3697">
        <v>2018</v>
      </c>
      <c r="T3697">
        <v>11</v>
      </c>
      <c r="U3697">
        <v>45</v>
      </c>
    </row>
    <row r="3698" spans="1:21" x14ac:dyDescent="0.3">
      <c r="A3698" s="5" t="s">
        <v>168</v>
      </c>
      <c r="B3698" s="5" t="s">
        <v>175</v>
      </c>
      <c r="C3698" s="5" t="s">
        <v>85</v>
      </c>
      <c r="D3698" s="5" t="s">
        <v>341</v>
      </c>
      <c r="E3698" s="5" t="s">
        <v>227</v>
      </c>
      <c r="F3698" s="6">
        <v>43411</v>
      </c>
      <c r="G3698" s="5" t="s">
        <v>148</v>
      </c>
      <c r="H3698" s="5" t="s">
        <v>194</v>
      </c>
      <c r="I3698">
        <v>43221</v>
      </c>
      <c r="J3698">
        <v>190</v>
      </c>
      <c r="K3698">
        <v>-257.5</v>
      </c>
      <c r="L3698">
        <v>-2</v>
      </c>
      <c r="M3698">
        <v>-7725</v>
      </c>
      <c r="N3698">
        <v>-6064.165</v>
      </c>
      <c r="O3698">
        <v>-3032.0830000000001</v>
      </c>
      <c r="P3698">
        <v>128.75</v>
      </c>
      <c r="Q3698">
        <v>30</v>
      </c>
      <c r="R3698">
        <v>-1660.835</v>
      </c>
      <c r="S3698">
        <v>2018</v>
      </c>
      <c r="T3698">
        <v>11</v>
      </c>
      <c r="U3698">
        <v>45</v>
      </c>
    </row>
    <row r="3699" spans="1:21" x14ac:dyDescent="0.3">
      <c r="A3699" s="5" t="s">
        <v>168</v>
      </c>
      <c r="B3699" s="5" t="s">
        <v>175</v>
      </c>
      <c r="C3699" s="5" t="s">
        <v>85</v>
      </c>
      <c r="D3699" s="5" t="s">
        <v>341</v>
      </c>
      <c r="E3699" s="5" t="s">
        <v>172</v>
      </c>
      <c r="F3699" s="6">
        <v>43411</v>
      </c>
      <c r="G3699" s="5" t="s">
        <v>148</v>
      </c>
      <c r="H3699" s="5" t="s">
        <v>194</v>
      </c>
      <c r="I3699">
        <v>43221</v>
      </c>
      <c r="J3699">
        <v>190</v>
      </c>
      <c r="K3699">
        <v>257.5</v>
      </c>
      <c r="L3699">
        <v>3</v>
      </c>
      <c r="M3699">
        <v>7725</v>
      </c>
      <c r="N3699">
        <v>9096.2479999999996</v>
      </c>
      <c r="O3699">
        <v>3032.0830000000001</v>
      </c>
      <c r="P3699">
        <v>85.833333333333329</v>
      </c>
      <c r="Q3699">
        <v>30</v>
      </c>
      <c r="R3699">
        <v>-1371.248</v>
      </c>
      <c r="S3699">
        <v>2018</v>
      </c>
      <c r="T3699">
        <v>11</v>
      </c>
      <c r="U3699">
        <v>45</v>
      </c>
    </row>
    <row r="3700" spans="1:21" x14ac:dyDescent="0.3">
      <c r="A3700" s="5" t="s">
        <v>168</v>
      </c>
      <c r="B3700" s="5" t="s">
        <v>175</v>
      </c>
      <c r="C3700" s="5" t="s">
        <v>88</v>
      </c>
      <c r="D3700" s="5" t="s">
        <v>346</v>
      </c>
      <c r="E3700" s="5" t="s">
        <v>172</v>
      </c>
      <c r="F3700" s="6">
        <v>43411</v>
      </c>
      <c r="G3700" s="5" t="s">
        <v>148</v>
      </c>
      <c r="H3700" s="5" t="s">
        <v>209</v>
      </c>
      <c r="I3700">
        <v>43242</v>
      </c>
      <c r="J3700">
        <v>169</v>
      </c>
      <c r="K3700">
        <v>317</v>
      </c>
      <c r="L3700">
        <v>3</v>
      </c>
      <c r="M3700">
        <v>9193</v>
      </c>
      <c r="N3700">
        <v>7722.4639999999999</v>
      </c>
      <c r="O3700">
        <v>2574.1550000000002</v>
      </c>
      <c r="P3700">
        <v>105.66666666666667</v>
      </c>
      <c r="Q3700">
        <v>29</v>
      </c>
      <c r="R3700">
        <v>1470.5360000000001</v>
      </c>
      <c r="S3700">
        <v>2018</v>
      </c>
      <c r="T3700">
        <v>11</v>
      </c>
      <c r="U3700">
        <v>45</v>
      </c>
    </row>
    <row r="3701" spans="1:21" x14ac:dyDescent="0.3">
      <c r="A3701" s="5" t="s">
        <v>168</v>
      </c>
      <c r="B3701" s="5" t="s">
        <v>206</v>
      </c>
      <c r="C3701" s="5" t="s">
        <v>103</v>
      </c>
      <c r="D3701" s="5" t="s">
        <v>313</v>
      </c>
      <c r="E3701" s="5" t="s">
        <v>172</v>
      </c>
      <c r="F3701" s="6">
        <v>43411</v>
      </c>
      <c r="G3701" s="5" t="s">
        <v>148</v>
      </c>
      <c r="H3701" s="5" t="s">
        <v>229</v>
      </c>
      <c r="I3701">
        <v>43227</v>
      </c>
      <c r="J3701">
        <v>184</v>
      </c>
      <c r="K3701">
        <v>1003.2</v>
      </c>
      <c r="L3701">
        <v>9</v>
      </c>
      <c r="M3701">
        <v>29594.400000000001</v>
      </c>
      <c r="N3701">
        <v>24746.825000000001</v>
      </c>
      <c r="O3701">
        <v>2749.6469999999999</v>
      </c>
      <c r="P3701">
        <v>111.46666666666667</v>
      </c>
      <c r="Q3701">
        <v>29.5</v>
      </c>
      <c r="R3701">
        <v>4847.5749999999998</v>
      </c>
      <c r="S3701">
        <v>2018</v>
      </c>
      <c r="T3701">
        <v>11</v>
      </c>
      <c r="U3701">
        <v>45</v>
      </c>
    </row>
    <row r="3702" spans="1:21" x14ac:dyDescent="0.3">
      <c r="A3702" s="5" t="s">
        <v>168</v>
      </c>
      <c r="B3702" s="5" t="s">
        <v>206</v>
      </c>
      <c r="C3702" s="5" t="s">
        <v>104</v>
      </c>
      <c r="D3702" s="5" t="s">
        <v>345</v>
      </c>
      <c r="E3702" s="5" t="s">
        <v>172</v>
      </c>
      <c r="F3702" s="6">
        <v>43411</v>
      </c>
      <c r="G3702" s="5" t="s">
        <v>148</v>
      </c>
      <c r="H3702" s="5" t="s">
        <v>194</v>
      </c>
      <c r="I3702">
        <v>43234</v>
      </c>
      <c r="J3702">
        <v>177</v>
      </c>
      <c r="K3702">
        <v>233</v>
      </c>
      <c r="L3702">
        <v>2</v>
      </c>
      <c r="M3702">
        <v>6873.5</v>
      </c>
      <c r="N3702">
        <v>5240.0349999999999</v>
      </c>
      <c r="O3702">
        <v>2620.0169999999998</v>
      </c>
      <c r="P3702">
        <v>116.5</v>
      </c>
      <c r="Q3702">
        <v>29.5</v>
      </c>
      <c r="R3702">
        <v>1633.4649999999999</v>
      </c>
      <c r="S3702">
        <v>2018</v>
      </c>
      <c r="T3702">
        <v>11</v>
      </c>
      <c r="U3702">
        <v>45</v>
      </c>
    </row>
    <row r="3703" spans="1:21" x14ac:dyDescent="0.3">
      <c r="A3703" s="5" t="s">
        <v>168</v>
      </c>
      <c r="B3703" s="5" t="s">
        <v>206</v>
      </c>
      <c r="C3703" s="5" t="s">
        <v>104</v>
      </c>
      <c r="D3703" s="5" t="s">
        <v>345</v>
      </c>
      <c r="E3703" s="5" t="s">
        <v>172</v>
      </c>
      <c r="F3703" s="6">
        <v>43411</v>
      </c>
      <c r="G3703" s="5" t="s">
        <v>148</v>
      </c>
      <c r="H3703" s="5" t="s">
        <v>178</v>
      </c>
      <c r="I3703">
        <v>43234</v>
      </c>
      <c r="J3703">
        <v>177</v>
      </c>
      <c r="K3703">
        <v>203.8</v>
      </c>
      <c r="L3703">
        <v>2</v>
      </c>
      <c r="M3703">
        <v>6012.1</v>
      </c>
      <c r="N3703">
        <v>5240.0349999999999</v>
      </c>
      <c r="O3703">
        <v>2620.0169999999998</v>
      </c>
      <c r="P3703">
        <v>101.9</v>
      </c>
      <c r="Q3703">
        <v>29.5</v>
      </c>
      <c r="R3703">
        <v>772.06500000000005</v>
      </c>
      <c r="S3703">
        <v>2018</v>
      </c>
      <c r="T3703">
        <v>11</v>
      </c>
      <c r="U3703">
        <v>45</v>
      </c>
    </row>
    <row r="3704" spans="1:21" x14ac:dyDescent="0.3">
      <c r="A3704" s="5" t="s">
        <v>168</v>
      </c>
      <c r="B3704" s="5" t="s">
        <v>206</v>
      </c>
      <c r="C3704" s="5" t="s">
        <v>104</v>
      </c>
      <c r="D3704" s="5" t="s">
        <v>345</v>
      </c>
      <c r="E3704" s="5" t="s">
        <v>172</v>
      </c>
      <c r="F3704" s="6">
        <v>43411</v>
      </c>
      <c r="G3704" s="5" t="s">
        <v>148</v>
      </c>
      <c r="H3704" s="5" t="s">
        <v>197</v>
      </c>
      <c r="I3704">
        <v>43234</v>
      </c>
      <c r="J3704">
        <v>177</v>
      </c>
      <c r="K3704">
        <v>820.4</v>
      </c>
      <c r="L3704">
        <v>7</v>
      </c>
      <c r="M3704">
        <v>24201.8</v>
      </c>
      <c r="N3704">
        <v>18340.120999999999</v>
      </c>
      <c r="O3704">
        <v>2620.0169999999998</v>
      </c>
      <c r="P3704">
        <v>117.2</v>
      </c>
      <c r="Q3704">
        <v>29.5</v>
      </c>
      <c r="R3704">
        <v>5861.6790000000001</v>
      </c>
      <c r="S3704">
        <v>2018</v>
      </c>
      <c r="T3704">
        <v>11</v>
      </c>
      <c r="U3704">
        <v>45</v>
      </c>
    </row>
    <row r="3705" spans="1:21" x14ac:dyDescent="0.3">
      <c r="A3705" s="5" t="s">
        <v>168</v>
      </c>
      <c r="B3705" s="5" t="s">
        <v>206</v>
      </c>
      <c r="C3705" s="5" t="s">
        <v>104</v>
      </c>
      <c r="D3705" s="5" t="s">
        <v>345</v>
      </c>
      <c r="E3705" s="5" t="s">
        <v>172</v>
      </c>
      <c r="F3705" s="6">
        <v>43411</v>
      </c>
      <c r="G3705" s="5" t="s">
        <v>148</v>
      </c>
      <c r="H3705" s="5" t="s">
        <v>198</v>
      </c>
      <c r="I3705">
        <v>43234</v>
      </c>
      <c r="J3705">
        <v>177</v>
      </c>
      <c r="K3705">
        <v>326.2</v>
      </c>
      <c r="L3705">
        <v>3</v>
      </c>
      <c r="M3705">
        <v>9622.9</v>
      </c>
      <c r="N3705">
        <v>7860.0519999999997</v>
      </c>
      <c r="O3705">
        <v>2620.0169999999998</v>
      </c>
      <c r="P3705">
        <v>108.73333333333333</v>
      </c>
      <c r="Q3705">
        <v>29.5</v>
      </c>
      <c r="R3705">
        <v>1762.848</v>
      </c>
      <c r="S3705">
        <v>2018</v>
      </c>
      <c r="T3705">
        <v>11</v>
      </c>
      <c r="U3705">
        <v>45</v>
      </c>
    </row>
    <row r="3706" spans="1:21" x14ac:dyDescent="0.3">
      <c r="A3706" s="5" t="s">
        <v>168</v>
      </c>
      <c r="B3706" s="5" t="s">
        <v>206</v>
      </c>
      <c r="C3706" s="5" t="s">
        <v>104</v>
      </c>
      <c r="D3706" s="5" t="s">
        <v>345</v>
      </c>
      <c r="E3706" s="5" t="s">
        <v>172</v>
      </c>
      <c r="F3706" s="6">
        <v>43411</v>
      </c>
      <c r="G3706" s="5" t="s">
        <v>148</v>
      </c>
      <c r="H3706" s="5" t="s">
        <v>209</v>
      </c>
      <c r="I3706">
        <v>43234</v>
      </c>
      <c r="J3706">
        <v>177</v>
      </c>
      <c r="K3706">
        <v>328</v>
      </c>
      <c r="L3706">
        <v>3</v>
      </c>
      <c r="M3706">
        <v>9676</v>
      </c>
      <c r="N3706">
        <v>7860.0519999999997</v>
      </c>
      <c r="O3706">
        <v>2620.0169999999998</v>
      </c>
      <c r="P3706">
        <v>109.33333333333333</v>
      </c>
      <c r="Q3706">
        <v>29.5</v>
      </c>
      <c r="R3706">
        <v>1815.9480000000001</v>
      </c>
      <c r="S3706">
        <v>2018</v>
      </c>
      <c r="T3706">
        <v>11</v>
      </c>
      <c r="U3706">
        <v>45</v>
      </c>
    </row>
    <row r="3707" spans="1:21" x14ac:dyDescent="0.3">
      <c r="A3707" s="5" t="s">
        <v>168</v>
      </c>
      <c r="B3707" s="5" t="s">
        <v>206</v>
      </c>
      <c r="C3707" s="5" t="s">
        <v>104</v>
      </c>
      <c r="D3707" s="5" t="s">
        <v>345</v>
      </c>
      <c r="E3707" s="5" t="s">
        <v>172</v>
      </c>
      <c r="F3707" s="6">
        <v>43411</v>
      </c>
      <c r="G3707" s="5" t="s">
        <v>148</v>
      </c>
      <c r="H3707" s="5" t="s">
        <v>311</v>
      </c>
      <c r="I3707">
        <v>43234</v>
      </c>
      <c r="J3707">
        <v>177</v>
      </c>
      <c r="K3707">
        <v>115.8</v>
      </c>
      <c r="L3707">
        <v>1</v>
      </c>
      <c r="M3707">
        <v>3416.1</v>
      </c>
      <c r="N3707">
        <v>2620.0169999999998</v>
      </c>
      <c r="O3707">
        <v>2620.0169999999998</v>
      </c>
      <c r="P3707">
        <v>115.8</v>
      </c>
      <c r="Q3707">
        <v>29.5</v>
      </c>
      <c r="R3707">
        <v>796.08299999999997</v>
      </c>
      <c r="S3707">
        <v>2018</v>
      </c>
      <c r="T3707">
        <v>11</v>
      </c>
      <c r="U3707">
        <v>45</v>
      </c>
    </row>
    <row r="3708" spans="1:21" x14ac:dyDescent="0.3">
      <c r="A3708" s="5" t="s">
        <v>168</v>
      </c>
      <c r="B3708" s="5" t="s">
        <v>206</v>
      </c>
      <c r="C3708" s="5" t="s">
        <v>104</v>
      </c>
      <c r="D3708" s="5" t="s">
        <v>345</v>
      </c>
      <c r="E3708" s="5" t="s">
        <v>172</v>
      </c>
      <c r="F3708" s="6">
        <v>43411</v>
      </c>
      <c r="G3708" s="5" t="s">
        <v>148</v>
      </c>
      <c r="H3708" s="5" t="s">
        <v>235</v>
      </c>
      <c r="I3708">
        <v>43234</v>
      </c>
      <c r="J3708">
        <v>177</v>
      </c>
      <c r="K3708">
        <v>109.6</v>
      </c>
      <c r="L3708">
        <v>1</v>
      </c>
      <c r="M3708">
        <v>32332</v>
      </c>
      <c r="N3708">
        <v>2620.0169999999998</v>
      </c>
      <c r="O3708">
        <v>2620.0169999999998</v>
      </c>
      <c r="P3708">
        <v>109.6</v>
      </c>
      <c r="Q3708">
        <v>295</v>
      </c>
      <c r="R3708">
        <v>29711.983</v>
      </c>
      <c r="S3708">
        <v>2018</v>
      </c>
      <c r="T3708">
        <v>11</v>
      </c>
      <c r="U3708">
        <v>45</v>
      </c>
    </row>
    <row r="3709" spans="1:21" x14ac:dyDescent="0.3">
      <c r="A3709" s="5" t="s">
        <v>168</v>
      </c>
      <c r="B3709" s="5" t="s">
        <v>206</v>
      </c>
      <c r="C3709" s="5" t="s">
        <v>104</v>
      </c>
      <c r="D3709" s="5" t="s">
        <v>345</v>
      </c>
      <c r="E3709" s="5" t="s">
        <v>227</v>
      </c>
      <c r="F3709" s="6">
        <v>43411</v>
      </c>
      <c r="G3709" s="5" t="s">
        <v>148</v>
      </c>
      <c r="H3709" s="5" t="s">
        <v>235</v>
      </c>
      <c r="I3709">
        <v>43234</v>
      </c>
      <c r="J3709">
        <v>177</v>
      </c>
      <c r="K3709">
        <v>-109.6</v>
      </c>
      <c r="L3709">
        <v>-1</v>
      </c>
      <c r="M3709">
        <v>-32332</v>
      </c>
      <c r="N3709">
        <v>-2620.0169999999998</v>
      </c>
      <c r="O3709">
        <v>-2620.0169999999998</v>
      </c>
      <c r="P3709">
        <v>109.6</v>
      </c>
      <c r="Q3709">
        <v>295</v>
      </c>
      <c r="R3709">
        <v>-29711.983</v>
      </c>
      <c r="S3709">
        <v>2018</v>
      </c>
      <c r="T3709">
        <v>11</v>
      </c>
      <c r="U3709">
        <v>45</v>
      </c>
    </row>
    <row r="3710" spans="1:21" x14ac:dyDescent="0.3">
      <c r="A3710" s="5" t="s">
        <v>168</v>
      </c>
      <c r="B3710" s="5" t="s">
        <v>206</v>
      </c>
      <c r="C3710" s="5" t="s">
        <v>104</v>
      </c>
      <c r="D3710" s="5" t="s">
        <v>345</v>
      </c>
      <c r="E3710" s="5" t="s">
        <v>172</v>
      </c>
      <c r="F3710" s="6">
        <v>43411</v>
      </c>
      <c r="G3710" s="5" t="s">
        <v>148</v>
      </c>
      <c r="H3710" s="5" t="s">
        <v>235</v>
      </c>
      <c r="I3710">
        <v>43234</v>
      </c>
      <c r="J3710">
        <v>177</v>
      </c>
      <c r="K3710">
        <v>109.6</v>
      </c>
      <c r="L3710">
        <v>1</v>
      </c>
      <c r="M3710">
        <v>3233.2</v>
      </c>
      <c r="N3710">
        <v>2620.0169999999998</v>
      </c>
      <c r="O3710">
        <v>2620.0169999999998</v>
      </c>
      <c r="P3710">
        <v>109.6</v>
      </c>
      <c r="Q3710">
        <v>29.5</v>
      </c>
      <c r="R3710">
        <v>613.18299999999999</v>
      </c>
      <c r="S3710">
        <v>2018</v>
      </c>
      <c r="T3710">
        <v>11</v>
      </c>
      <c r="U3710">
        <v>45</v>
      </c>
    </row>
    <row r="3711" spans="1:21" x14ac:dyDescent="0.3">
      <c r="A3711" s="5" t="s">
        <v>168</v>
      </c>
      <c r="B3711" s="5" t="s">
        <v>206</v>
      </c>
      <c r="C3711" s="5" t="s">
        <v>110</v>
      </c>
      <c r="D3711" s="5" t="s">
        <v>327</v>
      </c>
      <c r="E3711" s="5" t="s">
        <v>172</v>
      </c>
      <c r="F3711" s="6">
        <v>43411</v>
      </c>
      <c r="G3711" s="5" t="s">
        <v>148</v>
      </c>
      <c r="H3711" s="5" t="s">
        <v>240</v>
      </c>
      <c r="I3711">
        <v>43223</v>
      </c>
      <c r="J3711">
        <v>188</v>
      </c>
      <c r="K3711">
        <v>540</v>
      </c>
      <c r="L3711">
        <v>4</v>
      </c>
      <c r="M3711">
        <v>15930</v>
      </c>
      <c r="N3711">
        <v>12434.115</v>
      </c>
      <c r="O3711">
        <v>3108.529</v>
      </c>
      <c r="P3711">
        <v>135</v>
      </c>
      <c r="Q3711">
        <v>29.5</v>
      </c>
      <c r="R3711">
        <v>3495.8850000000002</v>
      </c>
      <c r="S3711">
        <v>2018</v>
      </c>
      <c r="T3711">
        <v>11</v>
      </c>
      <c r="U3711">
        <v>45</v>
      </c>
    </row>
    <row r="3712" spans="1:21" x14ac:dyDescent="0.3">
      <c r="A3712" s="5" t="s">
        <v>168</v>
      </c>
      <c r="B3712" s="5" t="s">
        <v>169</v>
      </c>
      <c r="C3712" s="5" t="s">
        <v>170</v>
      </c>
      <c r="D3712" s="5" t="s">
        <v>339</v>
      </c>
      <c r="E3712" s="5" t="s">
        <v>172</v>
      </c>
      <c r="F3712" s="6">
        <v>43412</v>
      </c>
      <c r="G3712" s="5" t="s">
        <v>148</v>
      </c>
      <c r="H3712" s="5" t="s">
        <v>184</v>
      </c>
      <c r="I3712">
        <v>43214</v>
      </c>
      <c r="J3712">
        <v>198</v>
      </c>
      <c r="K3712">
        <v>2013</v>
      </c>
      <c r="L3712">
        <v>17</v>
      </c>
      <c r="M3712">
        <v>59383.5</v>
      </c>
      <c r="N3712">
        <v>49843.264999999999</v>
      </c>
      <c r="O3712">
        <v>2931.9569999999999</v>
      </c>
      <c r="P3712">
        <v>118.41176470588235</v>
      </c>
      <c r="Q3712">
        <v>29.5</v>
      </c>
      <c r="R3712">
        <v>9540.2350000000006</v>
      </c>
      <c r="S3712">
        <v>2018</v>
      </c>
      <c r="T3712">
        <v>11</v>
      </c>
      <c r="U3712">
        <v>45</v>
      </c>
    </row>
    <row r="3713" spans="1:21" x14ac:dyDescent="0.3">
      <c r="A3713" s="5" t="s">
        <v>168</v>
      </c>
      <c r="B3713" s="5" t="s">
        <v>169</v>
      </c>
      <c r="C3713" s="5" t="s">
        <v>170</v>
      </c>
      <c r="D3713" s="5" t="s">
        <v>339</v>
      </c>
      <c r="E3713" s="5" t="s">
        <v>172</v>
      </c>
      <c r="F3713" s="6">
        <v>43412</v>
      </c>
      <c r="G3713" s="5" t="s">
        <v>148</v>
      </c>
      <c r="H3713" s="5" t="s">
        <v>231</v>
      </c>
      <c r="I3713">
        <v>43214</v>
      </c>
      <c r="J3713">
        <v>198</v>
      </c>
      <c r="K3713">
        <v>129</v>
      </c>
      <c r="L3713">
        <v>1</v>
      </c>
      <c r="M3713">
        <v>3354</v>
      </c>
      <c r="N3713">
        <v>2931.9569999999999</v>
      </c>
      <c r="O3713">
        <v>2931.9569999999999</v>
      </c>
      <c r="P3713">
        <v>129</v>
      </c>
      <c r="Q3713">
        <v>26</v>
      </c>
      <c r="R3713">
        <v>422.04300000000001</v>
      </c>
      <c r="S3713">
        <v>2018</v>
      </c>
      <c r="T3713">
        <v>11</v>
      </c>
      <c r="U3713">
        <v>45</v>
      </c>
    </row>
    <row r="3714" spans="1:21" x14ac:dyDescent="0.3">
      <c r="A3714" s="5" t="s">
        <v>168</v>
      </c>
      <c r="B3714" s="5" t="s">
        <v>169</v>
      </c>
      <c r="C3714" s="5" t="s">
        <v>170</v>
      </c>
      <c r="D3714" s="5" t="s">
        <v>339</v>
      </c>
      <c r="E3714" s="5" t="s">
        <v>172</v>
      </c>
      <c r="F3714" s="6">
        <v>43412</v>
      </c>
      <c r="G3714" s="5" t="s">
        <v>148</v>
      </c>
      <c r="H3714" s="5" t="s">
        <v>218</v>
      </c>
      <c r="I3714">
        <v>43214</v>
      </c>
      <c r="J3714">
        <v>198</v>
      </c>
      <c r="K3714">
        <v>225</v>
      </c>
      <c r="L3714">
        <v>2</v>
      </c>
      <c r="M3714">
        <v>5850</v>
      </c>
      <c r="N3714">
        <v>5863.9139999999998</v>
      </c>
      <c r="O3714">
        <v>2931.9569999999999</v>
      </c>
      <c r="P3714">
        <v>112.5</v>
      </c>
      <c r="Q3714">
        <v>26</v>
      </c>
      <c r="R3714">
        <v>-13.914</v>
      </c>
      <c r="S3714">
        <v>2018</v>
      </c>
      <c r="T3714">
        <v>11</v>
      </c>
      <c r="U3714">
        <v>45</v>
      </c>
    </row>
    <row r="3715" spans="1:21" x14ac:dyDescent="0.3">
      <c r="A3715" s="5" t="s">
        <v>168</v>
      </c>
      <c r="B3715" s="5" t="s">
        <v>175</v>
      </c>
      <c r="C3715" s="5" t="s">
        <v>84</v>
      </c>
      <c r="D3715" s="5" t="s">
        <v>343</v>
      </c>
      <c r="E3715" s="5" t="s">
        <v>172</v>
      </c>
      <c r="F3715" s="6">
        <v>43412</v>
      </c>
      <c r="G3715" s="5" t="s">
        <v>148</v>
      </c>
      <c r="H3715" s="5" t="s">
        <v>199</v>
      </c>
      <c r="I3715">
        <v>43235</v>
      </c>
      <c r="J3715">
        <v>177</v>
      </c>
      <c r="K3715">
        <v>584</v>
      </c>
      <c r="L3715">
        <v>5</v>
      </c>
      <c r="M3715">
        <v>16936</v>
      </c>
      <c r="N3715">
        <v>13565.037</v>
      </c>
      <c r="O3715">
        <v>2713.0070000000001</v>
      </c>
      <c r="P3715">
        <v>116.8</v>
      </c>
      <c r="Q3715">
        <v>29</v>
      </c>
      <c r="R3715">
        <v>3370.9630000000002</v>
      </c>
      <c r="S3715">
        <v>2018</v>
      </c>
      <c r="T3715">
        <v>11</v>
      </c>
      <c r="U3715">
        <v>45</v>
      </c>
    </row>
    <row r="3716" spans="1:21" x14ac:dyDescent="0.3">
      <c r="A3716" s="5" t="s">
        <v>168</v>
      </c>
      <c r="B3716" s="5" t="s">
        <v>175</v>
      </c>
      <c r="C3716" s="5" t="s">
        <v>84</v>
      </c>
      <c r="D3716" s="5" t="s">
        <v>343</v>
      </c>
      <c r="E3716" s="5" t="s">
        <v>172</v>
      </c>
      <c r="F3716" s="6">
        <v>43412</v>
      </c>
      <c r="G3716" s="5" t="s">
        <v>148</v>
      </c>
      <c r="H3716" s="5" t="s">
        <v>215</v>
      </c>
      <c r="I3716">
        <v>43235</v>
      </c>
      <c r="J3716">
        <v>177</v>
      </c>
      <c r="K3716">
        <v>355</v>
      </c>
      <c r="L3716">
        <v>3</v>
      </c>
      <c r="M3716">
        <v>10295</v>
      </c>
      <c r="N3716">
        <v>8139.0219999999999</v>
      </c>
      <c r="O3716">
        <v>2713.0070000000001</v>
      </c>
      <c r="P3716">
        <v>118.33333333333333</v>
      </c>
      <c r="Q3716">
        <v>29</v>
      </c>
      <c r="R3716">
        <v>2155.9780000000001</v>
      </c>
      <c r="S3716">
        <v>2018</v>
      </c>
      <c r="T3716">
        <v>11</v>
      </c>
      <c r="U3716">
        <v>45</v>
      </c>
    </row>
    <row r="3717" spans="1:21" x14ac:dyDescent="0.3">
      <c r="A3717" s="5" t="s">
        <v>168</v>
      </c>
      <c r="B3717" s="5" t="s">
        <v>175</v>
      </c>
      <c r="C3717" s="5" t="s">
        <v>84</v>
      </c>
      <c r="D3717" s="5" t="s">
        <v>343</v>
      </c>
      <c r="E3717" s="5" t="s">
        <v>172</v>
      </c>
      <c r="F3717" s="6">
        <v>43412</v>
      </c>
      <c r="G3717" s="5" t="s">
        <v>148</v>
      </c>
      <c r="H3717" s="5" t="s">
        <v>215</v>
      </c>
      <c r="I3717">
        <v>43235</v>
      </c>
      <c r="J3717">
        <v>177</v>
      </c>
      <c r="K3717">
        <v>118</v>
      </c>
      <c r="L3717">
        <v>1</v>
      </c>
      <c r="M3717">
        <v>2900</v>
      </c>
      <c r="N3717">
        <v>2713.0070000000001</v>
      </c>
      <c r="O3717">
        <v>2713.0070000000001</v>
      </c>
      <c r="P3717">
        <v>118</v>
      </c>
      <c r="Q3717">
        <v>24.5763</v>
      </c>
      <c r="R3717">
        <v>186.99299999999999</v>
      </c>
      <c r="S3717">
        <v>2018</v>
      </c>
      <c r="T3717">
        <v>11</v>
      </c>
      <c r="U3717">
        <v>45</v>
      </c>
    </row>
    <row r="3718" spans="1:21" x14ac:dyDescent="0.3">
      <c r="A3718" s="5" t="s">
        <v>168</v>
      </c>
      <c r="B3718" s="5" t="s">
        <v>175</v>
      </c>
      <c r="C3718" s="5" t="s">
        <v>84</v>
      </c>
      <c r="D3718" s="5" t="s">
        <v>343</v>
      </c>
      <c r="E3718" s="5" t="s">
        <v>172</v>
      </c>
      <c r="F3718" s="6">
        <v>43412</v>
      </c>
      <c r="G3718" s="5" t="s">
        <v>148</v>
      </c>
      <c r="H3718" s="5" t="s">
        <v>347</v>
      </c>
      <c r="I3718">
        <v>43235</v>
      </c>
      <c r="J3718">
        <v>177</v>
      </c>
      <c r="K3718">
        <v>235</v>
      </c>
      <c r="L3718">
        <v>2</v>
      </c>
      <c r="M3718">
        <v>6815</v>
      </c>
      <c r="N3718">
        <v>5426.0150000000003</v>
      </c>
      <c r="O3718">
        <v>2713.0070000000001</v>
      </c>
      <c r="P3718">
        <v>117.5</v>
      </c>
      <c r="Q3718">
        <v>29</v>
      </c>
      <c r="R3718">
        <v>1388.9849999999999</v>
      </c>
      <c r="S3718">
        <v>2018</v>
      </c>
      <c r="T3718">
        <v>11</v>
      </c>
      <c r="U3718">
        <v>45</v>
      </c>
    </row>
    <row r="3719" spans="1:21" x14ac:dyDescent="0.3">
      <c r="A3719" s="5" t="s">
        <v>168</v>
      </c>
      <c r="B3719" s="5" t="s">
        <v>175</v>
      </c>
      <c r="C3719" s="5" t="s">
        <v>84</v>
      </c>
      <c r="D3719" s="5" t="s">
        <v>343</v>
      </c>
      <c r="E3719" s="5" t="s">
        <v>172</v>
      </c>
      <c r="F3719" s="6">
        <v>43412</v>
      </c>
      <c r="G3719" s="5" t="s">
        <v>148</v>
      </c>
      <c r="H3719" s="5" t="s">
        <v>200</v>
      </c>
      <c r="I3719">
        <v>43235</v>
      </c>
      <c r="J3719">
        <v>177</v>
      </c>
      <c r="K3719">
        <v>728</v>
      </c>
      <c r="L3719">
        <v>6</v>
      </c>
      <c r="M3719">
        <v>21112</v>
      </c>
      <c r="N3719">
        <v>16278.045</v>
      </c>
      <c r="O3719">
        <v>2713.0070000000001</v>
      </c>
      <c r="P3719">
        <v>121.33333333333333</v>
      </c>
      <c r="Q3719">
        <v>29</v>
      </c>
      <c r="R3719">
        <v>4833.9549999999999</v>
      </c>
      <c r="S3719">
        <v>2018</v>
      </c>
      <c r="T3719">
        <v>11</v>
      </c>
      <c r="U3719">
        <v>45</v>
      </c>
    </row>
    <row r="3720" spans="1:21" x14ac:dyDescent="0.3">
      <c r="A3720" s="5" t="s">
        <v>168</v>
      </c>
      <c r="B3720" s="5" t="s">
        <v>206</v>
      </c>
      <c r="C3720" s="5" t="s">
        <v>103</v>
      </c>
      <c r="D3720" s="5" t="s">
        <v>313</v>
      </c>
      <c r="E3720" s="5" t="s">
        <v>172</v>
      </c>
      <c r="F3720" s="6">
        <v>43412</v>
      </c>
      <c r="G3720" s="5" t="s">
        <v>148</v>
      </c>
      <c r="H3720" s="5" t="s">
        <v>262</v>
      </c>
      <c r="I3720">
        <v>43227</v>
      </c>
      <c r="J3720">
        <v>185</v>
      </c>
      <c r="K3720">
        <v>352</v>
      </c>
      <c r="L3720">
        <v>3</v>
      </c>
      <c r="M3720">
        <v>10384</v>
      </c>
      <c r="N3720">
        <v>8248.9419999999991</v>
      </c>
      <c r="O3720">
        <v>2749.6469999999999</v>
      </c>
      <c r="P3720">
        <v>117.33333333333333</v>
      </c>
      <c r="Q3720">
        <v>29.5</v>
      </c>
      <c r="R3720">
        <v>2135.058</v>
      </c>
      <c r="S3720">
        <v>2018</v>
      </c>
      <c r="T3720">
        <v>11</v>
      </c>
      <c r="U3720">
        <v>45</v>
      </c>
    </row>
    <row r="3721" spans="1:21" x14ac:dyDescent="0.3">
      <c r="A3721" s="5" t="s">
        <v>168</v>
      </c>
      <c r="B3721" s="5" t="s">
        <v>206</v>
      </c>
      <c r="C3721" s="5" t="s">
        <v>103</v>
      </c>
      <c r="D3721" s="5" t="s">
        <v>313</v>
      </c>
      <c r="E3721" s="5" t="s">
        <v>172</v>
      </c>
      <c r="F3721" s="6">
        <v>43412</v>
      </c>
      <c r="G3721" s="5" t="s">
        <v>148</v>
      </c>
      <c r="H3721" s="5" t="s">
        <v>200</v>
      </c>
      <c r="I3721">
        <v>43227</v>
      </c>
      <c r="J3721">
        <v>185</v>
      </c>
      <c r="K3721">
        <v>343</v>
      </c>
      <c r="L3721">
        <v>3</v>
      </c>
      <c r="M3721">
        <v>10118.5</v>
      </c>
      <c r="N3721">
        <v>8248.9419999999991</v>
      </c>
      <c r="O3721">
        <v>2749.6469999999999</v>
      </c>
      <c r="P3721">
        <v>114.33333333333333</v>
      </c>
      <c r="Q3721">
        <v>29.5</v>
      </c>
      <c r="R3721">
        <v>1869.558</v>
      </c>
      <c r="S3721">
        <v>2018</v>
      </c>
      <c r="T3721">
        <v>11</v>
      </c>
      <c r="U3721">
        <v>45</v>
      </c>
    </row>
    <row r="3722" spans="1:21" x14ac:dyDescent="0.3">
      <c r="A3722" s="5" t="s">
        <v>168</v>
      </c>
      <c r="B3722" s="5" t="s">
        <v>206</v>
      </c>
      <c r="C3722" s="5" t="s">
        <v>103</v>
      </c>
      <c r="D3722" s="5" t="s">
        <v>313</v>
      </c>
      <c r="E3722" s="5" t="s">
        <v>172</v>
      </c>
      <c r="F3722" s="6">
        <v>43412</v>
      </c>
      <c r="G3722" s="5" t="s">
        <v>148</v>
      </c>
      <c r="H3722" s="5" t="s">
        <v>305</v>
      </c>
      <c r="I3722">
        <v>43227</v>
      </c>
      <c r="J3722">
        <v>185</v>
      </c>
      <c r="K3722">
        <v>1234</v>
      </c>
      <c r="L3722">
        <v>10</v>
      </c>
      <c r="M3722">
        <v>36403</v>
      </c>
      <c r="N3722">
        <v>27496.473000000002</v>
      </c>
      <c r="O3722">
        <v>2749.6469999999999</v>
      </c>
      <c r="P3722">
        <v>123.4</v>
      </c>
      <c r="Q3722">
        <v>29.5</v>
      </c>
      <c r="R3722">
        <v>8906.527</v>
      </c>
      <c r="S3722">
        <v>2018</v>
      </c>
      <c r="T3722">
        <v>11</v>
      </c>
      <c r="U3722">
        <v>45</v>
      </c>
    </row>
    <row r="3723" spans="1:21" x14ac:dyDescent="0.3">
      <c r="A3723" s="5" t="s">
        <v>168</v>
      </c>
      <c r="B3723" s="5" t="s">
        <v>206</v>
      </c>
      <c r="C3723" s="5" t="s">
        <v>104</v>
      </c>
      <c r="D3723" s="5" t="s">
        <v>345</v>
      </c>
      <c r="E3723" s="5" t="s">
        <v>172</v>
      </c>
      <c r="F3723" s="6">
        <v>43412</v>
      </c>
      <c r="G3723" s="5" t="s">
        <v>148</v>
      </c>
      <c r="H3723" s="5" t="s">
        <v>229</v>
      </c>
      <c r="I3723">
        <v>43234</v>
      </c>
      <c r="J3723">
        <v>178</v>
      </c>
      <c r="K3723">
        <v>1938</v>
      </c>
      <c r="L3723">
        <v>18</v>
      </c>
      <c r="M3723">
        <v>56202</v>
      </c>
      <c r="N3723">
        <v>47160.311000000002</v>
      </c>
      <c r="O3723">
        <v>2620.0169999999998</v>
      </c>
      <c r="P3723">
        <v>107.66666666666667</v>
      </c>
      <c r="Q3723">
        <v>29</v>
      </c>
      <c r="R3723">
        <v>9041.6890000000003</v>
      </c>
      <c r="S3723">
        <v>2018</v>
      </c>
      <c r="T3723">
        <v>11</v>
      </c>
      <c r="U3723">
        <v>45</v>
      </c>
    </row>
    <row r="3724" spans="1:21" x14ac:dyDescent="0.3">
      <c r="A3724" s="5" t="s">
        <v>168</v>
      </c>
      <c r="B3724" s="5" t="s">
        <v>206</v>
      </c>
      <c r="C3724" s="5" t="s">
        <v>104</v>
      </c>
      <c r="D3724" s="5" t="s">
        <v>345</v>
      </c>
      <c r="E3724" s="5" t="s">
        <v>172</v>
      </c>
      <c r="F3724" s="6">
        <v>43412</v>
      </c>
      <c r="G3724" s="5" t="s">
        <v>148</v>
      </c>
      <c r="H3724" s="5" t="s">
        <v>217</v>
      </c>
      <c r="I3724">
        <v>43234</v>
      </c>
      <c r="J3724">
        <v>178</v>
      </c>
      <c r="K3724">
        <v>1210</v>
      </c>
      <c r="L3724">
        <v>10</v>
      </c>
      <c r="M3724">
        <v>36300</v>
      </c>
      <c r="N3724">
        <v>26200.172999999999</v>
      </c>
      <c r="O3724">
        <v>2620.0169999999998</v>
      </c>
      <c r="P3724">
        <v>121</v>
      </c>
      <c r="Q3724">
        <v>30</v>
      </c>
      <c r="R3724">
        <v>10099.826999999999</v>
      </c>
      <c r="S3724">
        <v>2018</v>
      </c>
      <c r="T3724">
        <v>11</v>
      </c>
      <c r="U3724">
        <v>45</v>
      </c>
    </row>
    <row r="3725" spans="1:21" x14ac:dyDescent="0.3">
      <c r="A3725" s="5" t="s">
        <v>168</v>
      </c>
      <c r="B3725" s="5" t="s">
        <v>206</v>
      </c>
      <c r="C3725" s="5" t="s">
        <v>104</v>
      </c>
      <c r="D3725" s="5" t="s">
        <v>345</v>
      </c>
      <c r="E3725" s="5" t="s">
        <v>172</v>
      </c>
      <c r="F3725" s="6">
        <v>43412</v>
      </c>
      <c r="G3725" s="5" t="s">
        <v>148</v>
      </c>
      <c r="H3725" s="5" t="s">
        <v>202</v>
      </c>
      <c r="I3725">
        <v>43234</v>
      </c>
      <c r="J3725">
        <v>178</v>
      </c>
      <c r="K3725">
        <v>420</v>
      </c>
      <c r="L3725">
        <v>3</v>
      </c>
      <c r="M3725">
        <v>12600</v>
      </c>
      <c r="N3725">
        <v>7860.0519999999997</v>
      </c>
      <c r="O3725">
        <v>2620.0169999999998</v>
      </c>
      <c r="P3725">
        <v>140</v>
      </c>
      <c r="Q3725">
        <v>30</v>
      </c>
      <c r="R3725">
        <v>4739.9480000000003</v>
      </c>
      <c r="S3725">
        <v>2018</v>
      </c>
      <c r="T3725">
        <v>11</v>
      </c>
      <c r="U3725">
        <v>45</v>
      </c>
    </row>
    <row r="3726" spans="1:21" x14ac:dyDescent="0.3">
      <c r="A3726" s="5" t="s">
        <v>168</v>
      </c>
      <c r="B3726" s="5" t="s">
        <v>206</v>
      </c>
      <c r="C3726" s="5" t="s">
        <v>104</v>
      </c>
      <c r="D3726" s="5" t="s">
        <v>345</v>
      </c>
      <c r="E3726" s="5" t="s">
        <v>172</v>
      </c>
      <c r="F3726" s="6">
        <v>43412</v>
      </c>
      <c r="G3726" s="5" t="s">
        <v>148</v>
      </c>
      <c r="H3726" s="5" t="s">
        <v>204</v>
      </c>
      <c r="I3726">
        <v>43234</v>
      </c>
      <c r="J3726">
        <v>178</v>
      </c>
      <c r="K3726">
        <v>256</v>
      </c>
      <c r="L3726">
        <v>2</v>
      </c>
      <c r="M3726">
        <v>7680</v>
      </c>
      <c r="N3726">
        <v>5240.0349999999999</v>
      </c>
      <c r="O3726">
        <v>2620.0169999999998</v>
      </c>
      <c r="P3726">
        <v>128</v>
      </c>
      <c r="Q3726">
        <v>30</v>
      </c>
      <c r="R3726">
        <v>2439.9650000000001</v>
      </c>
      <c r="S3726">
        <v>2018</v>
      </c>
      <c r="T3726">
        <v>11</v>
      </c>
      <c r="U3726">
        <v>45</v>
      </c>
    </row>
    <row r="3727" spans="1:21" x14ac:dyDescent="0.3">
      <c r="A3727" s="5" t="s">
        <v>168</v>
      </c>
      <c r="B3727" s="5" t="s">
        <v>206</v>
      </c>
      <c r="C3727" s="5" t="s">
        <v>104</v>
      </c>
      <c r="D3727" s="5" t="s">
        <v>345</v>
      </c>
      <c r="E3727" s="5" t="s">
        <v>172</v>
      </c>
      <c r="F3727" s="6">
        <v>43412</v>
      </c>
      <c r="G3727" s="5" t="s">
        <v>148</v>
      </c>
      <c r="H3727" s="5" t="s">
        <v>205</v>
      </c>
      <c r="I3727">
        <v>43234</v>
      </c>
      <c r="J3727">
        <v>178</v>
      </c>
      <c r="K3727">
        <v>210</v>
      </c>
      <c r="L3727">
        <v>2</v>
      </c>
      <c r="M3727">
        <v>6300</v>
      </c>
      <c r="N3727">
        <v>5240.0349999999999</v>
      </c>
      <c r="O3727">
        <v>2620.0169999999998</v>
      </c>
      <c r="P3727">
        <v>105</v>
      </c>
      <c r="Q3727">
        <v>30</v>
      </c>
      <c r="R3727">
        <v>1059.9649999999999</v>
      </c>
      <c r="S3727">
        <v>2018</v>
      </c>
      <c r="T3727">
        <v>11</v>
      </c>
      <c r="U3727">
        <v>45</v>
      </c>
    </row>
    <row r="3728" spans="1:21" x14ac:dyDescent="0.3">
      <c r="A3728" s="5" t="s">
        <v>168</v>
      </c>
      <c r="B3728" s="5" t="s">
        <v>206</v>
      </c>
      <c r="C3728" s="5" t="s">
        <v>104</v>
      </c>
      <c r="D3728" s="5" t="s">
        <v>345</v>
      </c>
      <c r="E3728" s="5" t="s">
        <v>172</v>
      </c>
      <c r="F3728" s="6">
        <v>43412</v>
      </c>
      <c r="G3728" s="5" t="s">
        <v>148</v>
      </c>
      <c r="H3728" s="5" t="s">
        <v>203</v>
      </c>
      <c r="I3728">
        <v>43234</v>
      </c>
      <c r="J3728">
        <v>178</v>
      </c>
      <c r="K3728">
        <v>112</v>
      </c>
      <c r="L3728">
        <v>1</v>
      </c>
      <c r="M3728">
        <v>2912</v>
      </c>
      <c r="N3728">
        <v>2620.0169999999998</v>
      </c>
      <c r="O3728">
        <v>2620.0169999999998</v>
      </c>
      <c r="P3728">
        <v>112</v>
      </c>
      <c r="Q3728">
        <v>26</v>
      </c>
      <c r="R3728">
        <v>291.983</v>
      </c>
      <c r="S3728">
        <v>2018</v>
      </c>
      <c r="T3728">
        <v>11</v>
      </c>
      <c r="U3728">
        <v>45</v>
      </c>
    </row>
    <row r="3729" spans="1:21" x14ac:dyDescent="0.3">
      <c r="A3729" s="5" t="s">
        <v>168</v>
      </c>
      <c r="B3729" s="5" t="s">
        <v>206</v>
      </c>
      <c r="C3729" s="5" t="s">
        <v>104</v>
      </c>
      <c r="D3729" s="5" t="s">
        <v>345</v>
      </c>
      <c r="E3729" s="5" t="s">
        <v>172</v>
      </c>
      <c r="F3729" s="6">
        <v>43412</v>
      </c>
      <c r="G3729" s="5" t="s">
        <v>148</v>
      </c>
      <c r="H3729" s="5" t="s">
        <v>230</v>
      </c>
      <c r="I3729">
        <v>43234</v>
      </c>
      <c r="J3729">
        <v>178</v>
      </c>
      <c r="K3729">
        <v>1621</v>
      </c>
      <c r="L3729">
        <v>14</v>
      </c>
      <c r="M3729">
        <v>47819.5</v>
      </c>
      <c r="N3729">
        <v>36680.241999999998</v>
      </c>
      <c r="O3729">
        <v>2620.0169999999998</v>
      </c>
      <c r="P3729">
        <v>115.78571428571429</v>
      </c>
      <c r="Q3729">
        <v>29.5</v>
      </c>
      <c r="R3729">
        <v>11139.258</v>
      </c>
      <c r="S3729">
        <v>2018</v>
      </c>
      <c r="T3729">
        <v>11</v>
      </c>
      <c r="U3729">
        <v>45</v>
      </c>
    </row>
    <row r="3730" spans="1:21" x14ac:dyDescent="0.3">
      <c r="A3730" s="5" t="s">
        <v>168</v>
      </c>
      <c r="B3730" s="5" t="s">
        <v>206</v>
      </c>
      <c r="C3730" s="5" t="s">
        <v>104</v>
      </c>
      <c r="D3730" s="5" t="s">
        <v>345</v>
      </c>
      <c r="E3730" s="5" t="s">
        <v>172</v>
      </c>
      <c r="F3730" s="6">
        <v>43412</v>
      </c>
      <c r="G3730" s="5" t="s">
        <v>148</v>
      </c>
      <c r="H3730" s="5" t="s">
        <v>216</v>
      </c>
      <c r="I3730">
        <v>43234</v>
      </c>
      <c r="J3730">
        <v>178</v>
      </c>
      <c r="K3730">
        <v>242</v>
      </c>
      <c r="L3730">
        <v>2</v>
      </c>
      <c r="M3730">
        <v>6292</v>
      </c>
      <c r="N3730">
        <v>5240.0349999999999</v>
      </c>
      <c r="O3730">
        <v>2620.0169999999998</v>
      </c>
      <c r="P3730">
        <v>121</v>
      </c>
      <c r="Q3730">
        <v>26</v>
      </c>
      <c r="R3730">
        <v>1051.9649999999999</v>
      </c>
      <c r="S3730">
        <v>2018</v>
      </c>
      <c r="T3730">
        <v>11</v>
      </c>
      <c r="U3730">
        <v>45</v>
      </c>
    </row>
    <row r="3731" spans="1:21" x14ac:dyDescent="0.3">
      <c r="A3731" s="5" t="s">
        <v>168</v>
      </c>
      <c r="B3731" s="5" t="s">
        <v>206</v>
      </c>
      <c r="C3731" s="5" t="s">
        <v>104</v>
      </c>
      <c r="D3731" s="5" t="s">
        <v>345</v>
      </c>
      <c r="E3731" s="5" t="s">
        <v>172</v>
      </c>
      <c r="F3731" s="6">
        <v>43412</v>
      </c>
      <c r="G3731" s="5" t="s">
        <v>148</v>
      </c>
      <c r="H3731" s="5" t="s">
        <v>222</v>
      </c>
      <c r="I3731">
        <v>43234</v>
      </c>
      <c r="J3731">
        <v>178</v>
      </c>
      <c r="K3731">
        <v>140</v>
      </c>
      <c r="L3731">
        <v>1</v>
      </c>
      <c r="M3731">
        <v>4200</v>
      </c>
      <c r="N3731">
        <v>2620.0169999999998</v>
      </c>
      <c r="O3731">
        <v>2620.0169999999998</v>
      </c>
      <c r="P3731">
        <v>140</v>
      </c>
      <c r="Q3731">
        <v>30</v>
      </c>
      <c r="R3731">
        <v>1579.9829999999999</v>
      </c>
      <c r="S3731">
        <v>2018</v>
      </c>
      <c r="T3731">
        <v>11</v>
      </c>
      <c r="U3731">
        <v>45</v>
      </c>
    </row>
    <row r="3732" spans="1:21" x14ac:dyDescent="0.3">
      <c r="A3732" s="5" t="s">
        <v>168</v>
      </c>
      <c r="B3732" s="5" t="s">
        <v>206</v>
      </c>
      <c r="C3732" s="5" t="s">
        <v>104</v>
      </c>
      <c r="D3732" s="5" t="s">
        <v>345</v>
      </c>
      <c r="E3732" s="5" t="s">
        <v>172</v>
      </c>
      <c r="F3732" s="6">
        <v>43412</v>
      </c>
      <c r="G3732" s="5" t="s">
        <v>148</v>
      </c>
      <c r="H3732" s="5" t="s">
        <v>181</v>
      </c>
      <c r="I3732">
        <v>43234</v>
      </c>
      <c r="J3732">
        <v>178</v>
      </c>
      <c r="K3732">
        <v>261</v>
      </c>
      <c r="L3732">
        <v>2</v>
      </c>
      <c r="M3732">
        <v>7830</v>
      </c>
      <c r="N3732">
        <v>5240.0349999999999</v>
      </c>
      <c r="O3732">
        <v>2620.0169999999998</v>
      </c>
      <c r="P3732">
        <v>130.5</v>
      </c>
      <c r="Q3732">
        <v>30</v>
      </c>
      <c r="R3732">
        <v>2589.9650000000001</v>
      </c>
      <c r="S3732">
        <v>2018</v>
      </c>
      <c r="T3732">
        <v>11</v>
      </c>
      <c r="U3732">
        <v>45</v>
      </c>
    </row>
    <row r="3733" spans="1:21" x14ac:dyDescent="0.3">
      <c r="A3733" s="5" t="s">
        <v>168</v>
      </c>
      <c r="B3733" s="5" t="s">
        <v>206</v>
      </c>
      <c r="C3733" s="5" t="s">
        <v>104</v>
      </c>
      <c r="D3733" s="5" t="s">
        <v>345</v>
      </c>
      <c r="E3733" s="5" t="s">
        <v>172</v>
      </c>
      <c r="F3733" s="6">
        <v>43412</v>
      </c>
      <c r="G3733" s="5" t="s">
        <v>148</v>
      </c>
      <c r="H3733" s="5" t="s">
        <v>246</v>
      </c>
      <c r="I3733">
        <v>43234</v>
      </c>
      <c r="J3733">
        <v>178</v>
      </c>
      <c r="K3733">
        <v>100</v>
      </c>
      <c r="L3733">
        <v>1</v>
      </c>
      <c r="M3733">
        <v>3000</v>
      </c>
      <c r="N3733">
        <v>2620.0169999999998</v>
      </c>
      <c r="O3733">
        <v>2620.0169999999998</v>
      </c>
      <c r="P3733">
        <v>100</v>
      </c>
      <c r="Q3733">
        <v>30</v>
      </c>
      <c r="R3733">
        <v>379.983</v>
      </c>
      <c r="S3733">
        <v>2018</v>
      </c>
      <c r="T3733">
        <v>11</v>
      </c>
      <c r="U3733">
        <v>45</v>
      </c>
    </row>
    <row r="3734" spans="1:21" x14ac:dyDescent="0.3">
      <c r="A3734" s="5" t="s">
        <v>168</v>
      </c>
      <c r="B3734" s="5" t="s">
        <v>206</v>
      </c>
      <c r="C3734" s="5" t="s">
        <v>104</v>
      </c>
      <c r="D3734" s="5" t="s">
        <v>345</v>
      </c>
      <c r="E3734" s="5" t="s">
        <v>172</v>
      </c>
      <c r="F3734" s="6">
        <v>43412</v>
      </c>
      <c r="G3734" s="5" t="s">
        <v>148</v>
      </c>
      <c r="H3734" s="5" t="s">
        <v>238</v>
      </c>
      <c r="I3734">
        <v>43234</v>
      </c>
      <c r="J3734">
        <v>178</v>
      </c>
      <c r="K3734">
        <v>232</v>
      </c>
      <c r="L3734">
        <v>2</v>
      </c>
      <c r="M3734">
        <v>6960</v>
      </c>
      <c r="N3734">
        <v>5240.0349999999999</v>
      </c>
      <c r="O3734">
        <v>2620.0169999999998</v>
      </c>
      <c r="P3734">
        <v>116</v>
      </c>
      <c r="Q3734">
        <v>30</v>
      </c>
      <c r="R3734">
        <v>1719.9649999999999</v>
      </c>
      <c r="S3734">
        <v>2018</v>
      </c>
      <c r="T3734">
        <v>11</v>
      </c>
      <c r="U3734">
        <v>45</v>
      </c>
    </row>
    <row r="3735" spans="1:21" x14ac:dyDescent="0.3">
      <c r="A3735" s="5" t="s">
        <v>168</v>
      </c>
      <c r="B3735" s="5" t="s">
        <v>206</v>
      </c>
      <c r="C3735" s="5" t="s">
        <v>104</v>
      </c>
      <c r="D3735" s="5" t="s">
        <v>345</v>
      </c>
      <c r="E3735" s="5" t="s">
        <v>172</v>
      </c>
      <c r="F3735" s="6">
        <v>43412</v>
      </c>
      <c r="G3735" s="5" t="s">
        <v>148</v>
      </c>
      <c r="H3735" s="5" t="s">
        <v>321</v>
      </c>
      <c r="I3735">
        <v>43234</v>
      </c>
      <c r="J3735">
        <v>178</v>
      </c>
      <c r="K3735">
        <v>340</v>
      </c>
      <c r="L3735">
        <v>3</v>
      </c>
      <c r="M3735">
        <v>10030</v>
      </c>
      <c r="N3735">
        <v>7860.0519999999997</v>
      </c>
      <c r="O3735">
        <v>2620.0169999999998</v>
      </c>
      <c r="P3735">
        <v>113.33333333333333</v>
      </c>
      <c r="Q3735">
        <v>29.5</v>
      </c>
      <c r="R3735">
        <v>2169.9479999999999</v>
      </c>
      <c r="S3735">
        <v>2018</v>
      </c>
      <c r="T3735">
        <v>11</v>
      </c>
      <c r="U3735">
        <v>45</v>
      </c>
    </row>
    <row r="3736" spans="1:21" x14ac:dyDescent="0.3">
      <c r="A3736" s="5" t="s">
        <v>168</v>
      </c>
      <c r="B3736" s="5" t="s">
        <v>206</v>
      </c>
      <c r="C3736" s="5" t="s">
        <v>104</v>
      </c>
      <c r="D3736" s="5" t="s">
        <v>345</v>
      </c>
      <c r="E3736" s="5" t="s">
        <v>172</v>
      </c>
      <c r="F3736" s="6">
        <v>43412</v>
      </c>
      <c r="G3736" s="5" t="s">
        <v>148</v>
      </c>
      <c r="H3736" s="5" t="s">
        <v>269</v>
      </c>
      <c r="I3736">
        <v>43234</v>
      </c>
      <c r="J3736">
        <v>178</v>
      </c>
      <c r="K3736">
        <v>532</v>
      </c>
      <c r="L3736">
        <v>5</v>
      </c>
      <c r="M3736">
        <v>15694</v>
      </c>
      <c r="N3736">
        <v>13100.087</v>
      </c>
      <c r="O3736">
        <v>2620.0169999999998</v>
      </c>
      <c r="P3736">
        <v>106.4</v>
      </c>
      <c r="Q3736">
        <v>29.5</v>
      </c>
      <c r="R3736">
        <v>2593.913</v>
      </c>
      <c r="S3736">
        <v>2018</v>
      </c>
      <c r="T3736">
        <v>11</v>
      </c>
      <c r="U3736">
        <v>45</v>
      </c>
    </row>
    <row r="3737" spans="1:21" x14ac:dyDescent="0.3">
      <c r="A3737" s="5" t="s">
        <v>168</v>
      </c>
      <c r="B3737" s="5" t="s">
        <v>206</v>
      </c>
      <c r="C3737" s="5" t="s">
        <v>104</v>
      </c>
      <c r="D3737" s="5" t="s">
        <v>345</v>
      </c>
      <c r="E3737" s="5" t="s">
        <v>172</v>
      </c>
      <c r="F3737" s="6">
        <v>43412</v>
      </c>
      <c r="G3737" s="5" t="s">
        <v>148</v>
      </c>
      <c r="H3737" s="5" t="s">
        <v>186</v>
      </c>
      <c r="I3737">
        <v>43234</v>
      </c>
      <c r="J3737">
        <v>178</v>
      </c>
      <c r="K3737">
        <v>106</v>
      </c>
      <c r="L3737">
        <v>1</v>
      </c>
      <c r="M3737">
        <v>3180</v>
      </c>
      <c r="N3737">
        <v>2620.0169999999998</v>
      </c>
      <c r="O3737">
        <v>2620.0169999999998</v>
      </c>
      <c r="P3737">
        <v>106</v>
      </c>
      <c r="Q3737">
        <v>30</v>
      </c>
      <c r="R3737">
        <v>559.98299999999995</v>
      </c>
      <c r="S3737">
        <v>2018</v>
      </c>
      <c r="T3737">
        <v>11</v>
      </c>
      <c r="U3737">
        <v>45</v>
      </c>
    </row>
    <row r="3738" spans="1:21" x14ac:dyDescent="0.3">
      <c r="A3738" s="5" t="s">
        <v>168</v>
      </c>
      <c r="B3738" s="5" t="s">
        <v>206</v>
      </c>
      <c r="C3738" s="5" t="s">
        <v>104</v>
      </c>
      <c r="D3738" s="5" t="s">
        <v>345</v>
      </c>
      <c r="E3738" s="5" t="s">
        <v>172</v>
      </c>
      <c r="F3738" s="6">
        <v>43412</v>
      </c>
      <c r="G3738" s="5" t="s">
        <v>148</v>
      </c>
      <c r="H3738" s="5" t="s">
        <v>187</v>
      </c>
      <c r="I3738">
        <v>43234</v>
      </c>
      <c r="J3738">
        <v>178</v>
      </c>
      <c r="K3738">
        <v>124</v>
      </c>
      <c r="L3738">
        <v>1</v>
      </c>
      <c r="M3738">
        <v>3720</v>
      </c>
      <c r="N3738">
        <v>2620.0169999999998</v>
      </c>
      <c r="O3738">
        <v>2620.0169999999998</v>
      </c>
      <c r="P3738">
        <v>124</v>
      </c>
      <c r="Q3738">
        <v>30</v>
      </c>
      <c r="R3738">
        <v>1099.9829999999999</v>
      </c>
      <c r="S3738">
        <v>2018</v>
      </c>
      <c r="T3738">
        <v>11</v>
      </c>
      <c r="U3738">
        <v>45</v>
      </c>
    </row>
    <row r="3739" spans="1:21" x14ac:dyDescent="0.3">
      <c r="A3739" s="5" t="s">
        <v>168</v>
      </c>
      <c r="B3739" s="5" t="s">
        <v>206</v>
      </c>
      <c r="C3739" s="5" t="s">
        <v>104</v>
      </c>
      <c r="D3739" s="5" t="s">
        <v>345</v>
      </c>
      <c r="E3739" s="5" t="s">
        <v>172</v>
      </c>
      <c r="F3739" s="6">
        <v>43412</v>
      </c>
      <c r="G3739" s="5" t="s">
        <v>148</v>
      </c>
      <c r="H3739" s="5" t="s">
        <v>190</v>
      </c>
      <c r="I3739">
        <v>43234</v>
      </c>
      <c r="J3739">
        <v>178</v>
      </c>
      <c r="K3739">
        <v>213</v>
      </c>
      <c r="L3739">
        <v>2</v>
      </c>
      <c r="M3739">
        <v>6390</v>
      </c>
      <c r="N3739">
        <v>5240.0349999999999</v>
      </c>
      <c r="O3739">
        <v>2620.0169999999998</v>
      </c>
      <c r="P3739">
        <v>106.5</v>
      </c>
      <c r="Q3739">
        <v>30</v>
      </c>
      <c r="R3739">
        <v>1149.9649999999999</v>
      </c>
      <c r="S3739">
        <v>2018</v>
      </c>
      <c r="T3739">
        <v>11</v>
      </c>
      <c r="U3739">
        <v>45</v>
      </c>
    </row>
    <row r="3740" spans="1:21" x14ac:dyDescent="0.3">
      <c r="A3740" s="5" t="s">
        <v>168</v>
      </c>
      <c r="B3740" s="5" t="s">
        <v>206</v>
      </c>
      <c r="C3740" s="5" t="s">
        <v>104</v>
      </c>
      <c r="D3740" s="5" t="s">
        <v>345</v>
      </c>
      <c r="E3740" s="5" t="s">
        <v>172</v>
      </c>
      <c r="F3740" s="6">
        <v>43412</v>
      </c>
      <c r="G3740" s="5" t="s">
        <v>148</v>
      </c>
      <c r="H3740" s="5" t="s">
        <v>284</v>
      </c>
      <c r="I3740">
        <v>43234</v>
      </c>
      <c r="J3740">
        <v>178</v>
      </c>
      <c r="K3740">
        <v>118</v>
      </c>
      <c r="L3740">
        <v>1</v>
      </c>
      <c r="M3740">
        <v>3540</v>
      </c>
      <c r="N3740">
        <v>2620.0169999999998</v>
      </c>
      <c r="O3740">
        <v>2620.0169999999998</v>
      </c>
      <c r="P3740">
        <v>118</v>
      </c>
      <c r="Q3740">
        <v>30</v>
      </c>
      <c r="R3740">
        <v>919.98299999999995</v>
      </c>
      <c r="S3740">
        <v>2018</v>
      </c>
      <c r="T3740">
        <v>11</v>
      </c>
      <c r="U3740">
        <v>45</v>
      </c>
    </row>
    <row r="3741" spans="1:21" x14ac:dyDescent="0.3">
      <c r="A3741" s="5" t="s">
        <v>168</v>
      </c>
      <c r="B3741" s="5" t="s">
        <v>206</v>
      </c>
      <c r="C3741" s="5" t="s">
        <v>104</v>
      </c>
      <c r="D3741" s="5" t="s">
        <v>345</v>
      </c>
      <c r="E3741" s="5" t="s">
        <v>172</v>
      </c>
      <c r="F3741" s="6">
        <v>43412</v>
      </c>
      <c r="G3741" s="5" t="s">
        <v>148</v>
      </c>
      <c r="H3741" s="5" t="s">
        <v>189</v>
      </c>
      <c r="I3741">
        <v>43234</v>
      </c>
      <c r="J3741">
        <v>178</v>
      </c>
      <c r="K3741">
        <v>119</v>
      </c>
      <c r="L3741">
        <v>1</v>
      </c>
      <c r="M3741">
        <v>3570</v>
      </c>
      <c r="N3741">
        <v>2620.0169999999998</v>
      </c>
      <c r="O3741">
        <v>2620.0169999999998</v>
      </c>
      <c r="P3741">
        <v>119</v>
      </c>
      <c r="Q3741">
        <v>30</v>
      </c>
      <c r="R3741">
        <v>949.98299999999995</v>
      </c>
      <c r="S3741">
        <v>2018</v>
      </c>
      <c r="T3741">
        <v>11</v>
      </c>
      <c r="U3741">
        <v>45</v>
      </c>
    </row>
    <row r="3742" spans="1:21" x14ac:dyDescent="0.3">
      <c r="A3742" s="5" t="s">
        <v>168</v>
      </c>
      <c r="B3742" s="5" t="s">
        <v>206</v>
      </c>
      <c r="C3742" s="5" t="s">
        <v>104</v>
      </c>
      <c r="D3742" s="5" t="s">
        <v>345</v>
      </c>
      <c r="E3742" s="5" t="s">
        <v>172</v>
      </c>
      <c r="F3742" s="6">
        <v>43412</v>
      </c>
      <c r="G3742" s="5" t="s">
        <v>148</v>
      </c>
      <c r="H3742" s="5" t="s">
        <v>190</v>
      </c>
      <c r="I3742">
        <v>43234</v>
      </c>
      <c r="J3742">
        <v>178</v>
      </c>
      <c r="K3742">
        <v>115</v>
      </c>
      <c r="L3742">
        <v>1</v>
      </c>
      <c r="M3742">
        <v>3450</v>
      </c>
      <c r="N3742">
        <v>2620.0169999999998</v>
      </c>
      <c r="O3742">
        <v>2620.0169999999998</v>
      </c>
      <c r="P3742">
        <v>115</v>
      </c>
      <c r="Q3742">
        <v>30</v>
      </c>
      <c r="R3742">
        <v>829.98299999999995</v>
      </c>
      <c r="S3742">
        <v>2018</v>
      </c>
      <c r="T3742">
        <v>11</v>
      </c>
      <c r="U3742">
        <v>45</v>
      </c>
    </row>
    <row r="3743" spans="1:21" x14ac:dyDescent="0.3">
      <c r="A3743" s="5" t="s">
        <v>168</v>
      </c>
      <c r="B3743" s="5" t="s">
        <v>206</v>
      </c>
      <c r="C3743" s="5" t="s">
        <v>104</v>
      </c>
      <c r="D3743" s="5" t="s">
        <v>345</v>
      </c>
      <c r="E3743" s="5" t="s">
        <v>172</v>
      </c>
      <c r="F3743" s="6">
        <v>43412</v>
      </c>
      <c r="G3743" s="5" t="s">
        <v>148</v>
      </c>
      <c r="H3743" s="5" t="s">
        <v>225</v>
      </c>
      <c r="I3743">
        <v>43234</v>
      </c>
      <c r="J3743">
        <v>178</v>
      </c>
      <c r="K3743">
        <v>320</v>
      </c>
      <c r="L3743">
        <v>3</v>
      </c>
      <c r="M3743">
        <v>9440</v>
      </c>
      <c r="N3743">
        <v>7860.0519999999997</v>
      </c>
      <c r="O3743">
        <v>2620.0169999999998</v>
      </c>
      <c r="P3743">
        <v>106.66666666666667</v>
      </c>
      <c r="Q3743">
        <v>29.5</v>
      </c>
      <c r="R3743">
        <v>1579.9480000000001</v>
      </c>
      <c r="S3743">
        <v>2018</v>
      </c>
      <c r="T3743">
        <v>11</v>
      </c>
      <c r="U3743">
        <v>45</v>
      </c>
    </row>
    <row r="3744" spans="1:21" x14ac:dyDescent="0.3">
      <c r="A3744" s="5" t="s">
        <v>168</v>
      </c>
      <c r="B3744" s="5" t="s">
        <v>206</v>
      </c>
      <c r="C3744" s="5" t="s">
        <v>104</v>
      </c>
      <c r="D3744" s="5" t="s">
        <v>345</v>
      </c>
      <c r="E3744" s="5" t="s">
        <v>172</v>
      </c>
      <c r="F3744" s="6">
        <v>43412</v>
      </c>
      <c r="G3744" s="5" t="s">
        <v>148</v>
      </c>
      <c r="H3744" s="5" t="s">
        <v>185</v>
      </c>
      <c r="I3744">
        <v>43234</v>
      </c>
      <c r="J3744">
        <v>178</v>
      </c>
      <c r="K3744">
        <v>248</v>
      </c>
      <c r="L3744">
        <v>2</v>
      </c>
      <c r="M3744">
        <v>7440</v>
      </c>
      <c r="N3744">
        <v>5240.0349999999999</v>
      </c>
      <c r="O3744">
        <v>2620.0169999999998</v>
      </c>
      <c r="P3744">
        <v>124</v>
      </c>
      <c r="Q3744">
        <v>30</v>
      </c>
      <c r="R3744">
        <v>2199.9650000000001</v>
      </c>
      <c r="S3744">
        <v>2018</v>
      </c>
      <c r="T3744">
        <v>11</v>
      </c>
      <c r="U3744">
        <v>45</v>
      </c>
    </row>
    <row r="3745" spans="1:21" x14ac:dyDescent="0.3">
      <c r="A3745" s="5" t="s">
        <v>168</v>
      </c>
      <c r="B3745" s="5" t="s">
        <v>169</v>
      </c>
      <c r="C3745" s="5" t="s">
        <v>170</v>
      </c>
      <c r="D3745" s="5" t="s">
        <v>341</v>
      </c>
      <c r="E3745" s="5" t="s">
        <v>172</v>
      </c>
      <c r="F3745" s="6">
        <v>43413</v>
      </c>
      <c r="G3745" s="5" t="s">
        <v>148</v>
      </c>
      <c r="H3745" s="5" t="s">
        <v>190</v>
      </c>
      <c r="I3745">
        <v>43221</v>
      </c>
      <c r="J3745">
        <v>192</v>
      </c>
      <c r="K3745">
        <v>130</v>
      </c>
      <c r="L3745">
        <v>1</v>
      </c>
      <c r="M3745">
        <v>3835</v>
      </c>
      <c r="N3745">
        <v>3032.0830000000001</v>
      </c>
      <c r="O3745">
        <v>3032.0830000000001</v>
      </c>
      <c r="P3745">
        <v>130</v>
      </c>
      <c r="Q3745">
        <v>29.5</v>
      </c>
      <c r="R3745">
        <v>802.91700000000003</v>
      </c>
      <c r="S3745">
        <v>2018</v>
      </c>
      <c r="T3745">
        <v>11</v>
      </c>
      <c r="U3745">
        <v>45</v>
      </c>
    </row>
    <row r="3746" spans="1:21" x14ac:dyDescent="0.3">
      <c r="A3746" s="5" t="s">
        <v>168</v>
      </c>
      <c r="B3746" s="5" t="s">
        <v>169</v>
      </c>
      <c r="C3746" s="5" t="s">
        <v>170</v>
      </c>
      <c r="D3746" s="5" t="s">
        <v>341</v>
      </c>
      <c r="E3746" s="5" t="s">
        <v>172</v>
      </c>
      <c r="F3746" s="6">
        <v>43413</v>
      </c>
      <c r="G3746" s="5" t="s">
        <v>148</v>
      </c>
      <c r="H3746" s="5" t="s">
        <v>173</v>
      </c>
      <c r="I3746">
        <v>43221</v>
      </c>
      <c r="J3746">
        <v>192</v>
      </c>
      <c r="K3746">
        <v>381.5</v>
      </c>
      <c r="L3746">
        <v>3</v>
      </c>
      <c r="M3746">
        <v>12971</v>
      </c>
      <c r="N3746">
        <v>9096.2479999999996</v>
      </c>
      <c r="O3746">
        <v>3032.0830000000001</v>
      </c>
      <c r="P3746">
        <v>127.16666666666667</v>
      </c>
      <c r="Q3746">
        <v>34</v>
      </c>
      <c r="R3746">
        <v>3874.752</v>
      </c>
      <c r="S3746">
        <v>2018</v>
      </c>
      <c r="T3746">
        <v>11</v>
      </c>
      <c r="U3746">
        <v>45</v>
      </c>
    </row>
    <row r="3747" spans="1:21" x14ac:dyDescent="0.3">
      <c r="A3747" s="5" t="s">
        <v>168</v>
      </c>
      <c r="B3747" s="5" t="s">
        <v>169</v>
      </c>
      <c r="C3747" s="5" t="s">
        <v>170</v>
      </c>
      <c r="D3747" s="5" t="s">
        <v>341</v>
      </c>
      <c r="E3747" s="5" t="s">
        <v>172</v>
      </c>
      <c r="F3747" s="6">
        <v>43413</v>
      </c>
      <c r="G3747" s="5" t="s">
        <v>148</v>
      </c>
      <c r="H3747" s="5" t="s">
        <v>190</v>
      </c>
      <c r="I3747">
        <v>43221</v>
      </c>
      <c r="J3747">
        <v>192</v>
      </c>
      <c r="K3747">
        <v>114.5</v>
      </c>
      <c r="L3747">
        <v>1</v>
      </c>
      <c r="M3747">
        <v>3377.75</v>
      </c>
      <c r="N3747">
        <v>3032.0830000000001</v>
      </c>
      <c r="O3747">
        <v>3032.0830000000001</v>
      </c>
      <c r="P3747">
        <v>114.5</v>
      </c>
      <c r="Q3747">
        <v>29.5</v>
      </c>
      <c r="R3747">
        <v>345.66699999999997</v>
      </c>
      <c r="S3747">
        <v>2018</v>
      </c>
      <c r="T3747">
        <v>11</v>
      </c>
      <c r="U3747">
        <v>45</v>
      </c>
    </row>
    <row r="3748" spans="1:21" x14ac:dyDescent="0.3">
      <c r="A3748" s="5" t="s">
        <v>168</v>
      </c>
      <c r="B3748" s="5" t="s">
        <v>169</v>
      </c>
      <c r="C3748" s="5" t="s">
        <v>170</v>
      </c>
      <c r="D3748" s="5" t="s">
        <v>342</v>
      </c>
      <c r="E3748" s="5" t="s">
        <v>172</v>
      </c>
      <c r="F3748" s="6">
        <v>43413</v>
      </c>
      <c r="G3748" s="5" t="s">
        <v>148</v>
      </c>
      <c r="H3748" s="5" t="s">
        <v>173</v>
      </c>
      <c r="I3748">
        <v>43228</v>
      </c>
      <c r="J3748">
        <v>185</v>
      </c>
      <c r="K3748">
        <v>3014.5</v>
      </c>
      <c r="L3748">
        <v>27</v>
      </c>
      <c r="M3748">
        <v>102493</v>
      </c>
      <c r="N3748">
        <v>83583.475000000006</v>
      </c>
      <c r="O3748">
        <v>3095.6840000000002</v>
      </c>
      <c r="P3748">
        <v>111.64814814814815</v>
      </c>
      <c r="Q3748">
        <v>34</v>
      </c>
      <c r="R3748">
        <v>18909.525000000001</v>
      </c>
      <c r="S3748">
        <v>2018</v>
      </c>
      <c r="T3748">
        <v>11</v>
      </c>
      <c r="U3748">
        <v>45</v>
      </c>
    </row>
    <row r="3749" spans="1:21" x14ac:dyDescent="0.3">
      <c r="A3749" s="5" t="s">
        <v>168</v>
      </c>
      <c r="B3749" s="5" t="s">
        <v>169</v>
      </c>
      <c r="C3749" s="5" t="s">
        <v>170</v>
      </c>
      <c r="D3749" s="5" t="s">
        <v>342</v>
      </c>
      <c r="E3749" s="5" t="s">
        <v>172</v>
      </c>
      <c r="F3749" s="6">
        <v>43413</v>
      </c>
      <c r="G3749" s="5" t="s">
        <v>148</v>
      </c>
      <c r="H3749" s="5" t="s">
        <v>190</v>
      </c>
      <c r="I3749">
        <v>43228</v>
      </c>
      <c r="J3749">
        <v>185</v>
      </c>
      <c r="K3749">
        <v>124.5</v>
      </c>
      <c r="L3749">
        <v>1</v>
      </c>
      <c r="M3749">
        <v>3672.75</v>
      </c>
      <c r="N3749">
        <v>3095.6840000000002</v>
      </c>
      <c r="O3749">
        <v>3095.6840000000002</v>
      </c>
      <c r="P3749">
        <v>124.5</v>
      </c>
      <c r="Q3749">
        <v>29.5</v>
      </c>
      <c r="R3749">
        <v>577.06600000000003</v>
      </c>
      <c r="S3749">
        <v>2018</v>
      </c>
      <c r="T3749">
        <v>11</v>
      </c>
      <c r="U3749">
        <v>45</v>
      </c>
    </row>
    <row r="3750" spans="1:21" x14ac:dyDescent="0.3">
      <c r="A3750" s="5" t="s">
        <v>168</v>
      </c>
      <c r="B3750" s="5" t="s">
        <v>175</v>
      </c>
      <c r="C3750" s="5" t="s">
        <v>84</v>
      </c>
      <c r="D3750" s="5" t="s">
        <v>343</v>
      </c>
      <c r="E3750" s="5" t="s">
        <v>172</v>
      </c>
      <c r="F3750" s="6">
        <v>43413</v>
      </c>
      <c r="G3750" s="5" t="s">
        <v>148</v>
      </c>
      <c r="H3750" s="5" t="s">
        <v>194</v>
      </c>
      <c r="I3750">
        <v>43235</v>
      </c>
      <c r="J3750">
        <v>178</v>
      </c>
      <c r="K3750">
        <v>389.5</v>
      </c>
      <c r="L3750">
        <v>3</v>
      </c>
      <c r="M3750">
        <v>11295.5</v>
      </c>
      <c r="N3750">
        <v>8139.0219999999999</v>
      </c>
      <c r="O3750">
        <v>2713.0070000000001</v>
      </c>
      <c r="P3750">
        <v>129.83333333333334</v>
      </c>
      <c r="Q3750">
        <v>29</v>
      </c>
      <c r="R3750">
        <v>3156.4780000000001</v>
      </c>
      <c r="S3750">
        <v>2018</v>
      </c>
      <c r="T3750">
        <v>11</v>
      </c>
      <c r="U3750">
        <v>45</v>
      </c>
    </row>
    <row r="3751" spans="1:21" x14ac:dyDescent="0.3">
      <c r="A3751" s="5" t="s">
        <v>168</v>
      </c>
      <c r="B3751" s="5" t="s">
        <v>175</v>
      </c>
      <c r="C3751" s="5" t="s">
        <v>84</v>
      </c>
      <c r="D3751" s="5" t="s">
        <v>343</v>
      </c>
      <c r="E3751" s="5" t="s">
        <v>172</v>
      </c>
      <c r="F3751" s="6">
        <v>43413</v>
      </c>
      <c r="G3751" s="5" t="s">
        <v>148</v>
      </c>
      <c r="H3751" s="5" t="s">
        <v>229</v>
      </c>
      <c r="I3751">
        <v>43235</v>
      </c>
      <c r="J3751">
        <v>178</v>
      </c>
      <c r="K3751">
        <v>962.5</v>
      </c>
      <c r="L3751">
        <v>8</v>
      </c>
      <c r="M3751">
        <v>27912.5</v>
      </c>
      <c r="N3751">
        <v>21704.06</v>
      </c>
      <c r="O3751">
        <v>2713.0070000000001</v>
      </c>
      <c r="P3751">
        <v>120.3125</v>
      </c>
      <c r="Q3751">
        <v>29</v>
      </c>
      <c r="R3751">
        <v>6208.44</v>
      </c>
      <c r="S3751">
        <v>2018</v>
      </c>
      <c r="T3751">
        <v>11</v>
      </c>
      <c r="U3751">
        <v>45</v>
      </c>
    </row>
    <row r="3752" spans="1:21" x14ac:dyDescent="0.3">
      <c r="A3752" s="5" t="s">
        <v>168</v>
      </c>
      <c r="B3752" s="5" t="s">
        <v>175</v>
      </c>
      <c r="C3752" s="5" t="s">
        <v>84</v>
      </c>
      <c r="D3752" s="5" t="s">
        <v>343</v>
      </c>
      <c r="E3752" s="5" t="s">
        <v>172</v>
      </c>
      <c r="F3752" s="6">
        <v>43413</v>
      </c>
      <c r="G3752" s="5" t="s">
        <v>148</v>
      </c>
      <c r="H3752" s="5" t="s">
        <v>197</v>
      </c>
      <c r="I3752">
        <v>43235</v>
      </c>
      <c r="J3752">
        <v>178</v>
      </c>
      <c r="K3752">
        <v>259</v>
      </c>
      <c r="L3752">
        <v>2</v>
      </c>
      <c r="M3752">
        <v>6475</v>
      </c>
      <c r="N3752">
        <v>5426.0150000000003</v>
      </c>
      <c r="O3752">
        <v>2713.0070000000001</v>
      </c>
      <c r="P3752">
        <v>129.5</v>
      </c>
      <c r="Q3752">
        <v>25</v>
      </c>
      <c r="R3752">
        <v>1048.9849999999999</v>
      </c>
      <c r="S3752">
        <v>2018</v>
      </c>
      <c r="T3752">
        <v>11</v>
      </c>
      <c r="U3752">
        <v>45</v>
      </c>
    </row>
    <row r="3753" spans="1:21" x14ac:dyDescent="0.3">
      <c r="A3753" s="5" t="s">
        <v>168</v>
      </c>
      <c r="B3753" s="5" t="s">
        <v>175</v>
      </c>
      <c r="C3753" s="5" t="s">
        <v>84</v>
      </c>
      <c r="D3753" s="5" t="s">
        <v>343</v>
      </c>
      <c r="E3753" s="5" t="s">
        <v>172</v>
      </c>
      <c r="F3753" s="6">
        <v>43413</v>
      </c>
      <c r="G3753" s="5" t="s">
        <v>148</v>
      </c>
      <c r="H3753" s="5" t="s">
        <v>311</v>
      </c>
      <c r="I3753">
        <v>43235</v>
      </c>
      <c r="J3753">
        <v>178</v>
      </c>
      <c r="K3753">
        <v>227.5</v>
      </c>
      <c r="L3753">
        <v>2</v>
      </c>
      <c r="M3753">
        <v>5687.5</v>
      </c>
      <c r="N3753">
        <v>5426.0150000000003</v>
      </c>
      <c r="O3753">
        <v>2713.0070000000001</v>
      </c>
      <c r="P3753">
        <v>113.75</v>
      </c>
      <c r="Q3753">
        <v>25</v>
      </c>
      <c r="R3753">
        <v>261.48500000000001</v>
      </c>
      <c r="S3753">
        <v>2018</v>
      </c>
      <c r="T3753">
        <v>11</v>
      </c>
      <c r="U3753">
        <v>45</v>
      </c>
    </row>
    <row r="3754" spans="1:21" x14ac:dyDescent="0.3">
      <c r="A3754" s="5" t="s">
        <v>168</v>
      </c>
      <c r="B3754" s="5" t="s">
        <v>175</v>
      </c>
      <c r="C3754" s="5" t="s">
        <v>84</v>
      </c>
      <c r="D3754" s="5" t="s">
        <v>343</v>
      </c>
      <c r="E3754" s="5" t="s">
        <v>172</v>
      </c>
      <c r="F3754" s="6">
        <v>43413</v>
      </c>
      <c r="G3754" s="5" t="s">
        <v>148</v>
      </c>
      <c r="H3754" s="5" t="s">
        <v>258</v>
      </c>
      <c r="I3754">
        <v>43235</v>
      </c>
      <c r="J3754">
        <v>178</v>
      </c>
      <c r="K3754">
        <v>230.5</v>
      </c>
      <c r="L3754">
        <v>2</v>
      </c>
      <c r="M3754">
        <v>7145.5</v>
      </c>
      <c r="N3754">
        <v>5426.0150000000003</v>
      </c>
      <c r="O3754">
        <v>2713.0070000000001</v>
      </c>
      <c r="P3754">
        <v>115.25</v>
      </c>
      <c r="Q3754">
        <v>31</v>
      </c>
      <c r="R3754">
        <v>1719.4849999999999</v>
      </c>
      <c r="S3754">
        <v>2018</v>
      </c>
      <c r="T3754">
        <v>11</v>
      </c>
      <c r="U3754">
        <v>45</v>
      </c>
    </row>
    <row r="3755" spans="1:21" x14ac:dyDescent="0.3">
      <c r="A3755" s="5" t="s">
        <v>168</v>
      </c>
      <c r="B3755" s="5" t="s">
        <v>175</v>
      </c>
      <c r="C3755" s="5" t="s">
        <v>88</v>
      </c>
      <c r="D3755" s="5" t="s">
        <v>346</v>
      </c>
      <c r="E3755" s="5" t="s">
        <v>172</v>
      </c>
      <c r="F3755" s="6">
        <v>43413</v>
      </c>
      <c r="G3755" s="5" t="s">
        <v>148</v>
      </c>
      <c r="H3755" s="5" t="s">
        <v>253</v>
      </c>
      <c r="I3755">
        <v>43242</v>
      </c>
      <c r="J3755">
        <v>171</v>
      </c>
      <c r="K3755">
        <v>209</v>
      </c>
      <c r="L3755">
        <v>2</v>
      </c>
      <c r="M3755">
        <v>6061</v>
      </c>
      <c r="N3755">
        <v>5148.3090000000002</v>
      </c>
      <c r="O3755">
        <v>2574.1550000000002</v>
      </c>
      <c r="P3755">
        <v>104.5</v>
      </c>
      <c r="Q3755">
        <v>29</v>
      </c>
      <c r="R3755">
        <v>912.69100000000003</v>
      </c>
      <c r="S3755">
        <v>2018</v>
      </c>
      <c r="T3755">
        <v>11</v>
      </c>
      <c r="U3755">
        <v>45</v>
      </c>
    </row>
    <row r="3756" spans="1:21" x14ac:dyDescent="0.3">
      <c r="A3756" s="5" t="s">
        <v>168</v>
      </c>
      <c r="B3756" s="5" t="s">
        <v>175</v>
      </c>
      <c r="C3756" s="5" t="s">
        <v>88</v>
      </c>
      <c r="D3756" s="5" t="s">
        <v>346</v>
      </c>
      <c r="E3756" s="5" t="s">
        <v>172</v>
      </c>
      <c r="F3756" s="6">
        <v>43413</v>
      </c>
      <c r="G3756" s="5" t="s">
        <v>148</v>
      </c>
      <c r="H3756" s="5" t="s">
        <v>190</v>
      </c>
      <c r="I3756">
        <v>43242</v>
      </c>
      <c r="J3756">
        <v>171</v>
      </c>
      <c r="K3756">
        <v>84</v>
      </c>
      <c r="L3756">
        <v>1</v>
      </c>
      <c r="M3756">
        <v>2478</v>
      </c>
      <c r="N3756">
        <v>2574.1550000000002</v>
      </c>
      <c r="O3756">
        <v>2574.1550000000002</v>
      </c>
      <c r="P3756">
        <v>84</v>
      </c>
      <c r="Q3756">
        <v>29.5</v>
      </c>
      <c r="R3756">
        <v>-96.155000000000001</v>
      </c>
      <c r="S3756">
        <v>2018</v>
      </c>
      <c r="T3756">
        <v>11</v>
      </c>
      <c r="U3756">
        <v>45</v>
      </c>
    </row>
    <row r="3757" spans="1:21" x14ac:dyDescent="0.3">
      <c r="A3757" s="5" t="s">
        <v>168</v>
      </c>
      <c r="B3757" s="5" t="s">
        <v>175</v>
      </c>
      <c r="C3757" s="5" t="s">
        <v>88</v>
      </c>
      <c r="D3757" s="5" t="s">
        <v>346</v>
      </c>
      <c r="E3757" s="5" t="s">
        <v>172</v>
      </c>
      <c r="F3757" s="6">
        <v>43413</v>
      </c>
      <c r="G3757" s="5" t="s">
        <v>148</v>
      </c>
      <c r="H3757" s="5" t="s">
        <v>178</v>
      </c>
      <c r="I3757">
        <v>43242</v>
      </c>
      <c r="J3757">
        <v>171</v>
      </c>
      <c r="K3757">
        <v>425.5</v>
      </c>
      <c r="L3757">
        <v>4</v>
      </c>
      <c r="M3757">
        <v>12339.5</v>
      </c>
      <c r="N3757">
        <v>10296.618</v>
      </c>
      <c r="O3757">
        <v>2574.1550000000002</v>
      </c>
      <c r="P3757">
        <v>106.375</v>
      </c>
      <c r="Q3757">
        <v>29</v>
      </c>
      <c r="R3757">
        <v>2042.8820000000001</v>
      </c>
      <c r="S3757">
        <v>2018</v>
      </c>
      <c r="T3757">
        <v>11</v>
      </c>
      <c r="U3757">
        <v>45</v>
      </c>
    </row>
    <row r="3758" spans="1:21" x14ac:dyDescent="0.3">
      <c r="A3758" s="5" t="s">
        <v>168</v>
      </c>
      <c r="B3758" s="5" t="s">
        <v>175</v>
      </c>
      <c r="C3758" s="5" t="s">
        <v>88</v>
      </c>
      <c r="D3758" s="5" t="s">
        <v>346</v>
      </c>
      <c r="E3758" s="5" t="s">
        <v>172</v>
      </c>
      <c r="F3758" s="6">
        <v>43413</v>
      </c>
      <c r="G3758" s="5" t="s">
        <v>148</v>
      </c>
      <c r="H3758" s="5" t="s">
        <v>209</v>
      </c>
      <c r="I3758">
        <v>43242</v>
      </c>
      <c r="J3758">
        <v>171</v>
      </c>
      <c r="K3758">
        <v>327.5</v>
      </c>
      <c r="L3758">
        <v>3</v>
      </c>
      <c r="M3758">
        <v>8187.5</v>
      </c>
      <c r="N3758">
        <v>7722.4639999999999</v>
      </c>
      <c r="O3758">
        <v>2574.1550000000002</v>
      </c>
      <c r="P3758">
        <v>109.16666666666667</v>
      </c>
      <c r="Q3758">
        <v>25</v>
      </c>
      <c r="R3758">
        <v>465.036</v>
      </c>
      <c r="S3758">
        <v>2018</v>
      </c>
      <c r="T3758">
        <v>11</v>
      </c>
      <c r="U3758">
        <v>45</v>
      </c>
    </row>
    <row r="3759" spans="1:21" x14ac:dyDescent="0.3">
      <c r="A3759" s="5" t="s">
        <v>168</v>
      </c>
      <c r="B3759" s="5" t="s">
        <v>206</v>
      </c>
      <c r="C3759" s="5" t="s">
        <v>105</v>
      </c>
      <c r="D3759" s="5" t="s">
        <v>315</v>
      </c>
      <c r="E3759" s="5" t="s">
        <v>172</v>
      </c>
      <c r="F3759" s="6">
        <v>43414</v>
      </c>
      <c r="G3759" s="5" t="s">
        <v>148</v>
      </c>
      <c r="H3759" s="5" t="s">
        <v>205</v>
      </c>
      <c r="I3759">
        <v>43241</v>
      </c>
      <c r="J3759">
        <v>173</v>
      </c>
      <c r="K3759">
        <v>230</v>
      </c>
      <c r="L3759">
        <v>2</v>
      </c>
      <c r="M3759">
        <v>5980</v>
      </c>
      <c r="N3759">
        <v>5954.3810000000003</v>
      </c>
      <c r="O3759">
        <v>2977.19</v>
      </c>
      <c r="P3759">
        <v>115</v>
      </c>
      <c r="Q3759">
        <v>26</v>
      </c>
      <c r="R3759">
        <v>25.619</v>
      </c>
      <c r="S3759">
        <v>2018</v>
      </c>
      <c r="T3759">
        <v>11</v>
      </c>
      <c r="U3759">
        <v>45</v>
      </c>
    </row>
    <row r="3760" spans="1:21" x14ac:dyDescent="0.3">
      <c r="A3760" s="5" t="s">
        <v>168</v>
      </c>
      <c r="B3760" s="5" t="s">
        <v>206</v>
      </c>
      <c r="C3760" s="5" t="s">
        <v>105</v>
      </c>
      <c r="D3760" s="5" t="s">
        <v>315</v>
      </c>
      <c r="E3760" s="5" t="s">
        <v>172</v>
      </c>
      <c r="F3760" s="6">
        <v>43414</v>
      </c>
      <c r="G3760" s="5" t="s">
        <v>148</v>
      </c>
      <c r="H3760" s="5" t="s">
        <v>202</v>
      </c>
      <c r="I3760">
        <v>43241</v>
      </c>
      <c r="J3760">
        <v>173</v>
      </c>
      <c r="K3760">
        <v>1330</v>
      </c>
      <c r="L3760">
        <v>11</v>
      </c>
      <c r="M3760">
        <v>39900</v>
      </c>
      <c r="N3760">
        <v>32749.095000000001</v>
      </c>
      <c r="O3760">
        <v>2977.19</v>
      </c>
      <c r="P3760">
        <v>120.90909090909091</v>
      </c>
      <c r="Q3760">
        <v>30</v>
      </c>
      <c r="R3760">
        <v>7150.9049999999997</v>
      </c>
      <c r="S3760">
        <v>2018</v>
      </c>
      <c r="T3760">
        <v>11</v>
      </c>
      <c r="U3760">
        <v>45</v>
      </c>
    </row>
    <row r="3761" spans="1:21" x14ac:dyDescent="0.3">
      <c r="A3761" s="5" t="s">
        <v>168</v>
      </c>
      <c r="B3761" s="5" t="s">
        <v>206</v>
      </c>
      <c r="C3761" s="5" t="s">
        <v>105</v>
      </c>
      <c r="D3761" s="5" t="s">
        <v>315</v>
      </c>
      <c r="E3761" s="5" t="s">
        <v>172</v>
      </c>
      <c r="F3761" s="6">
        <v>43414</v>
      </c>
      <c r="G3761" s="5" t="s">
        <v>148</v>
      </c>
      <c r="H3761" s="5" t="s">
        <v>204</v>
      </c>
      <c r="I3761">
        <v>43241</v>
      </c>
      <c r="J3761">
        <v>173</v>
      </c>
      <c r="K3761">
        <v>382</v>
      </c>
      <c r="L3761">
        <v>3</v>
      </c>
      <c r="M3761">
        <v>11460</v>
      </c>
      <c r="N3761">
        <v>8931.5709999999999</v>
      </c>
      <c r="O3761">
        <v>2977.19</v>
      </c>
      <c r="P3761">
        <v>127.33333333333333</v>
      </c>
      <c r="Q3761">
        <v>30</v>
      </c>
      <c r="R3761">
        <v>2528.4290000000001</v>
      </c>
      <c r="S3761">
        <v>2018</v>
      </c>
      <c r="T3761">
        <v>11</v>
      </c>
      <c r="U3761">
        <v>45</v>
      </c>
    </row>
    <row r="3762" spans="1:21" x14ac:dyDescent="0.3">
      <c r="A3762" s="5" t="s">
        <v>168</v>
      </c>
      <c r="B3762" s="5" t="s">
        <v>206</v>
      </c>
      <c r="C3762" s="5" t="s">
        <v>105</v>
      </c>
      <c r="D3762" s="5" t="s">
        <v>315</v>
      </c>
      <c r="E3762" s="5" t="s">
        <v>172</v>
      </c>
      <c r="F3762" s="6">
        <v>43414</v>
      </c>
      <c r="G3762" s="5" t="s">
        <v>148</v>
      </c>
      <c r="H3762" s="5" t="s">
        <v>226</v>
      </c>
      <c r="I3762">
        <v>43241</v>
      </c>
      <c r="J3762">
        <v>173</v>
      </c>
      <c r="K3762">
        <v>386</v>
      </c>
      <c r="L3762">
        <v>3</v>
      </c>
      <c r="M3762">
        <v>11580</v>
      </c>
      <c r="N3762">
        <v>8931.5709999999999</v>
      </c>
      <c r="O3762">
        <v>2977.19</v>
      </c>
      <c r="P3762">
        <v>128.66666666666666</v>
      </c>
      <c r="Q3762">
        <v>30</v>
      </c>
      <c r="R3762">
        <v>2648.4290000000001</v>
      </c>
      <c r="S3762">
        <v>2018</v>
      </c>
      <c r="T3762">
        <v>11</v>
      </c>
      <c r="U3762">
        <v>45</v>
      </c>
    </row>
    <row r="3763" spans="1:21" x14ac:dyDescent="0.3">
      <c r="A3763" s="5" t="s">
        <v>168</v>
      </c>
      <c r="B3763" s="5" t="s">
        <v>206</v>
      </c>
      <c r="C3763" s="5" t="s">
        <v>105</v>
      </c>
      <c r="D3763" s="5" t="s">
        <v>315</v>
      </c>
      <c r="E3763" s="5" t="s">
        <v>172</v>
      </c>
      <c r="F3763" s="6">
        <v>43414</v>
      </c>
      <c r="G3763" s="5" t="s">
        <v>148</v>
      </c>
      <c r="H3763" s="5" t="s">
        <v>191</v>
      </c>
      <c r="I3763">
        <v>43241</v>
      </c>
      <c r="J3763">
        <v>173</v>
      </c>
      <c r="K3763">
        <v>490</v>
      </c>
      <c r="L3763">
        <v>4</v>
      </c>
      <c r="M3763">
        <v>14700</v>
      </c>
      <c r="N3763">
        <v>11908.762000000001</v>
      </c>
      <c r="O3763">
        <v>2977.19</v>
      </c>
      <c r="P3763">
        <v>122.5</v>
      </c>
      <c r="Q3763">
        <v>30</v>
      </c>
      <c r="R3763">
        <v>2791.2379999999998</v>
      </c>
      <c r="S3763">
        <v>2018</v>
      </c>
      <c r="T3763">
        <v>11</v>
      </c>
      <c r="U3763">
        <v>45</v>
      </c>
    </row>
    <row r="3764" spans="1:21" x14ac:dyDescent="0.3">
      <c r="A3764" s="5" t="s">
        <v>168</v>
      </c>
      <c r="B3764" s="5" t="s">
        <v>206</v>
      </c>
      <c r="C3764" s="5" t="s">
        <v>105</v>
      </c>
      <c r="D3764" s="5" t="s">
        <v>315</v>
      </c>
      <c r="E3764" s="5" t="s">
        <v>172</v>
      </c>
      <c r="F3764" s="6">
        <v>43414</v>
      </c>
      <c r="G3764" s="5" t="s">
        <v>148</v>
      </c>
      <c r="H3764" s="5" t="s">
        <v>187</v>
      </c>
      <c r="I3764">
        <v>43241</v>
      </c>
      <c r="J3764">
        <v>173</v>
      </c>
      <c r="K3764">
        <v>127</v>
      </c>
      <c r="L3764">
        <v>1</v>
      </c>
      <c r="M3764">
        <v>3810</v>
      </c>
      <c r="N3764">
        <v>2977.19</v>
      </c>
      <c r="O3764">
        <v>2977.19</v>
      </c>
      <c r="P3764">
        <v>127</v>
      </c>
      <c r="Q3764">
        <v>30</v>
      </c>
      <c r="R3764">
        <v>832.81</v>
      </c>
      <c r="S3764">
        <v>2018</v>
      </c>
      <c r="T3764">
        <v>11</v>
      </c>
      <c r="U3764">
        <v>45</v>
      </c>
    </row>
    <row r="3765" spans="1:21" x14ac:dyDescent="0.3">
      <c r="A3765" s="5" t="s">
        <v>168</v>
      </c>
      <c r="B3765" s="5" t="s">
        <v>206</v>
      </c>
      <c r="C3765" s="5" t="s">
        <v>105</v>
      </c>
      <c r="D3765" s="5" t="s">
        <v>315</v>
      </c>
      <c r="E3765" s="5" t="s">
        <v>172</v>
      </c>
      <c r="F3765" s="6">
        <v>43414</v>
      </c>
      <c r="G3765" s="5" t="s">
        <v>148</v>
      </c>
      <c r="H3765" s="5" t="s">
        <v>321</v>
      </c>
      <c r="I3765">
        <v>43241</v>
      </c>
      <c r="J3765">
        <v>173</v>
      </c>
      <c r="K3765">
        <v>340</v>
      </c>
      <c r="L3765">
        <v>3</v>
      </c>
      <c r="M3765">
        <v>10030</v>
      </c>
      <c r="N3765">
        <v>8931.5709999999999</v>
      </c>
      <c r="O3765">
        <v>2977.19</v>
      </c>
      <c r="P3765">
        <v>113.33333333333333</v>
      </c>
      <c r="Q3765">
        <v>29.5</v>
      </c>
      <c r="R3765">
        <v>1098.4290000000001</v>
      </c>
      <c r="S3765">
        <v>2018</v>
      </c>
      <c r="T3765">
        <v>11</v>
      </c>
      <c r="U3765">
        <v>45</v>
      </c>
    </row>
    <row r="3766" spans="1:21" x14ac:dyDescent="0.3">
      <c r="A3766" s="5" t="s">
        <v>168</v>
      </c>
      <c r="B3766" s="5" t="s">
        <v>206</v>
      </c>
      <c r="C3766" s="5" t="s">
        <v>105</v>
      </c>
      <c r="D3766" s="5" t="s">
        <v>315</v>
      </c>
      <c r="E3766" s="5" t="s">
        <v>172</v>
      </c>
      <c r="F3766" s="6">
        <v>43414</v>
      </c>
      <c r="G3766" s="5" t="s">
        <v>148</v>
      </c>
      <c r="H3766" s="5" t="s">
        <v>203</v>
      </c>
      <c r="I3766">
        <v>43241</v>
      </c>
      <c r="J3766">
        <v>173</v>
      </c>
      <c r="K3766">
        <v>223</v>
      </c>
      <c r="L3766">
        <v>2</v>
      </c>
      <c r="M3766">
        <v>6690</v>
      </c>
      <c r="N3766">
        <v>5954.3810000000003</v>
      </c>
      <c r="O3766">
        <v>2977.19</v>
      </c>
      <c r="P3766">
        <v>111.5</v>
      </c>
      <c r="Q3766">
        <v>30</v>
      </c>
      <c r="R3766">
        <v>735.61900000000003</v>
      </c>
      <c r="S3766">
        <v>2018</v>
      </c>
      <c r="T3766">
        <v>11</v>
      </c>
      <c r="U3766">
        <v>45</v>
      </c>
    </row>
    <row r="3767" spans="1:21" x14ac:dyDescent="0.3">
      <c r="A3767" s="5" t="s">
        <v>168</v>
      </c>
      <c r="B3767" s="5" t="s">
        <v>206</v>
      </c>
      <c r="C3767" s="5" t="s">
        <v>105</v>
      </c>
      <c r="D3767" s="5" t="s">
        <v>315</v>
      </c>
      <c r="E3767" s="5" t="s">
        <v>172</v>
      </c>
      <c r="F3767" s="6">
        <v>43414</v>
      </c>
      <c r="G3767" s="5" t="s">
        <v>148</v>
      </c>
      <c r="H3767" s="5" t="s">
        <v>180</v>
      </c>
      <c r="I3767">
        <v>43241</v>
      </c>
      <c r="J3767">
        <v>173</v>
      </c>
      <c r="K3767">
        <v>238</v>
      </c>
      <c r="L3767">
        <v>2</v>
      </c>
      <c r="M3767">
        <v>7140</v>
      </c>
      <c r="N3767">
        <v>5954.3810000000003</v>
      </c>
      <c r="O3767">
        <v>2977.19</v>
      </c>
      <c r="P3767">
        <v>119</v>
      </c>
      <c r="Q3767">
        <v>30</v>
      </c>
      <c r="R3767">
        <v>1185.6189999999999</v>
      </c>
      <c r="S3767">
        <v>2018</v>
      </c>
      <c r="T3767">
        <v>11</v>
      </c>
      <c r="U3767">
        <v>45</v>
      </c>
    </row>
    <row r="3768" spans="1:21" x14ac:dyDescent="0.3">
      <c r="A3768" s="5" t="s">
        <v>168</v>
      </c>
      <c r="B3768" s="5" t="s">
        <v>206</v>
      </c>
      <c r="C3768" s="5" t="s">
        <v>105</v>
      </c>
      <c r="D3768" s="5" t="s">
        <v>315</v>
      </c>
      <c r="E3768" s="5" t="s">
        <v>172</v>
      </c>
      <c r="F3768" s="6">
        <v>43414</v>
      </c>
      <c r="G3768" s="5" t="s">
        <v>148</v>
      </c>
      <c r="H3768" s="5" t="s">
        <v>216</v>
      </c>
      <c r="I3768">
        <v>43241</v>
      </c>
      <c r="J3768">
        <v>173</v>
      </c>
      <c r="K3768">
        <v>107</v>
      </c>
      <c r="L3768">
        <v>1</v>
      </c>
      <c r="M3768">
        <v>2782</v>
      </c>
      <c r="N3768">
        <v>2977.19</v>
      </c>
      <c r="O3768">
        <v>2977.19</v>
      </c>
      <c r="P3768">
        <v>107</v>
      </c>
      <c r="Q3768">
        <v>26</v>
      </c>
      <c r="R3768">
        <v>-195.19</v>
      </c>
      <c r="S3768">
        <v>2018</v>
      </c>
      <c r="T3768">
        <v>11</v>
      </c>
      <c r="U3768">
        <v>45</v>
      </c>
    </row>
    <row r="3769" spans="1:21" x14ac:dyDescent="0.3">
      <c r="A3769" s="5" t="s">
        <v>168</v>
      </c>
      <c r="B3769" s="5" t="s">
        <v>206</v>
      </c>
      <c r="C3769" s="5" t="s">
        <v>105</v>
      </c>
      <c r="D3769" s="5" t="s">
        <v>315</v>
      </c>
      <c r="E3769" s="5" t="s">
        <v>172</v>
      </c>
      <c r="F3769" s="6">
        <v>43414</v>
      </c>
      <c r="G3769" s="5" t="s">
        <v>148</v>
      </c>
      <c r="H3769" s="5" t="s">
        <v>181</v>
      </c>
      <c r="I3769">
        <v>43241</v>
      </c>
      <c r="J3769">
        <v>173</v>
      </c>
      <c r="K3769">
        <v>280</v>
      </c>
      <c r="L3769">
        <v>2</v>
      </c>
      <c r="M3769">
        <v>8400</v>
      </c>
      <c r="N3769">
        <v>5954.3810000000003</v>
      </c>
      <c r="O3769">
        <v>2977.19</v>
      </c>
      <c r="P3769">
        <v>140</v>
      </c>
      <c r="Q3769">
        <v>30</v>
      </c>
      <c r="R3769">
        <v>2445.6190000000001</v>
      </c>
      <c r="S3769">
        <v>2018</v>
      </c>
      <c r="T3769">
        <v>11</v>
      </c>
      <c r="U3769">
        <v>45</v>
      </c>
    </row>
    <row r="3770" spans="1:21" x14ac:dyDescent="0.3">
      <c r="A3770" s="5" t="s">
        <v>168</v>
      </c>
      <c r="B3770" s="5" t="s">
        <v>206</v>
      </c>
      <c r="C3770" s="5" t="s">
        <v>105</v>
      </c>
      <c r="D3770" s="5" t="s">
        <v>315</v>
      </c>
      <c r="E3770" s="5" t="s">
        <v>172</v>
      </c>
      <c r="F3770" s="6">
        <v>43414</v>
      </c>
      <c r="G3770" s="5" t="s">
        <v>148</v>
      </c>
      <c r="H3770" s="5" t="s">
        <v>183</v>
      </c>
      <c r="I3770">
        <v>43241</v>
      </c>
      <c r="J3770">
        <v>173</v>
      </c>
      <c r="K3770">
        <v>238</v>
      </c>
      <c r="L3770">
        <v>2</v>
      </c>
      <c r="M3770">
        <v>7140</v>
      </c>
      <c r="N3770">
        <v>5954.3810000000003</v>
      </c>
      <c r="O3770">
        <v>2977.19</v>
      </c>
      <c r="P3770">
        <v>119</v>
      </c>
      <c r="Q3770">
        <v>30</v>
      </c>
      <c r="R3770">
        <v>1185.6189999999999</v>
      </c>
      <c r="S3770">
        <v>2018</v>
      </c>
      <c r="T3770">
        <v>11</v>
      </c>
      <c r="U3770">
        <v>45</v>
      </c>
    </row>
    <row r="3771" spans="1:21" x14ac:dyDescent="0.3">
      <c r="A3771" s="5" t="s">
        <v>168</v>
      </c>
      <c r="B3771" s="5" t="s">
        <v>206</v>
      </c>
      <c r="C3771" s="5" t="s">
        <v>105</v>
      </c>
      <c r="D3771" s="5" t="s">
        <v>315</v>
      </c>
      <c r="E3771" s="5" t="s">
        <v>172</v>
      </c>
      <c r="F3771" s="6">
        <v>43414</v>
      </c>
      <c r="G3771" s="5" t="s">
        <v>148</v>
      </c>
      <c r="H3771" s="5" t="s">
        <v>182</v>
      </c>
      <c r="I3771">
        <v>43241</v>
      </c>
      <c r="J3771">
        <v>173</v>
      </c>
      <c r="K3771">
        <v>265</v>
      </c>
      <c r="L3771">
        <v>2</v>
      </c>
      <c r="M3771">
        <v>7950</v>
      </c>
      <c r="N3771">
        <v>5954.3810000000003</v>
      </c>
      <c r="O3771">
        <v>2977.19</v>
      </c>
      <c r="P3771">
        <v>132.5</v>
      </c>
      <c r="Q3771">
        <v>30</v>
      </c>
      <c r="R3771">
        <v>1995.6189999999999</v>
      </c>
      <c r="S3771">
        <v>2018</v>
      </c>
      <c r="T3771">
        <v>11</v>
      </c>
      <c r="U3771">
        <v>45</v>
      </c>
    </row>
    <row r="3772" spans="1:21" x14ac:dyDescent="0.3">
      <c r="A3772" s="5" t="s">
        <v>168</v>
      </c>
      <c r="B3772" s="5" t="s">
        <v>206</v>
      </c>
      <c r="C3772" s="5" t="s">
        <v>105</v>
      </c>
      <c r="D3772" s="5" t="s">
        <v>315</v>
      </c>
      <c r="E3772" s="5" t="s">
        <v>172</v>
      </c>
      <c r="F3772" s="6">
        <v>43414</v>
      </c>
      <c r="G3772" s="5" t="s">
        <v>148</v>
      </c>
      <c r="H3772" s="5" t="s">
        <v>186</v>
      </c>
      <c r="I3772">
        <v>43241</v>
      </c>
      <c r="J3772">
        <v>173</v>
      </c>
      <c r="K3772">
        <v>104</v>
      </c>
      <c r="L3772">
        <v>1</v>
      </c>
      <c r="M3772">
        <v>3120</v>
      </c>
      <c r="N3772">
        <v>2977.19</v>
      </c>
      <c r="O3772">
        <v>2977.19</v>
      </c>
      <c r="P3772">
        <v>104</v>
      </c>
      <c r="Q3772">
        <v>30</v>
      </c>
      <c r="R3772">
        <v>142.81</v>
      </c>
      <c r="S3772">
        <v>2018</v>
      </c>
      <c r="T3772">
        <v>11</v>
      </c>
      <c r="U3772">
        <v>45</v>
      </c>
    </row>
    <row r="3773" spans="1:21" x14ac:dyDescent="0.3">
      <c r="A3773" s="5" t="s">
        <v>168</v>
      </c>
      <c r="B3773" s="5" t="s">
        <v>206</v>
      </c>
      <c r="C3773" s="5" t="s">
        <v>105</v>
      </c>
      <c r="D3773" s="5" t="s">
        <v>315</v>
      </c>
      <c r="E3773" s="5" t="s">
        <v>172</v>
      </c>
      <c r="F3773" s="6">
        <v>43414</v>
      </c>
      <c r="G3773" s="5" t="s">
        <v>148</v>
      </c>
      <c r="H3773" s="5" t="s">
        <v>238</v>
      </c>
      <c r="I3773">
        <v>43241</v>
      </c>
      <c r="J3773">
        <v>173</v>
      </c>
      <c r="K3773">
        <v>323</v>
      </c>
      <c r="L3773">
        <v>3</v>
      </c>
      <c r="M3773">
        <v>9690</v>
      </c>
      <c r="N3773">
        <v>8931.5709999999999</v>
      </c>
      <c r="O3773">
        <v>2977.19</v>
      </c>
      <c r="P3773">
        <v>107.66666666666667</v>
      </c>
      <c r="Q3773">
        <v>30</v>
      </c>
      <c r="R3773">
        <v>758.42899999999997</v>
      </c>
      <c r="S3773">
        <v>2018</v>
      </c>
      <c r="T3773">
        <v>11</v>
      </c>
      <c r="U3773">
        <v>45</v>
      </c>
    </row>
    <row r="3774" spans="1:21" x14ac:dyDescent="0.3">
      <c r="A3774" s="5" t="s">
        <v>168</v>
      </c>
      <c r="B3774" s="5" t="s">
        <v>206</v>
      </c>
      <c r="C3774" s="5" t="s">
        <v>105</v>
      </c>
      <c r="D3774" s="5" t="s">
        <v>315</v>
      </c>
      <c r="E3774" s="5" t="s">
        <v>172</v>
      </c>
      <c r="F3774" s="6">
        <v>43414</v>
      </c>
      <c r="G3774" s="5" t="s">
        <v>148</v>
      </c>
      <c r="H3774" s="5" t="s">
        <v>344</v>
      </c>
      <c r="I3774">
        <v>43241</v>
      </c>
      <c r="J3774">
        <v>173</v>
      </c>
      <c r="K3774">
        <v>336</v>
      </c>
      <c r="L3774">
        <v>3</v>
      </c>
      <c r="M3774">
        <v>8736</v>
      </c>
      <c r="N3774">
        <v>8931.5709999999999</v>
      </c>
      <c r="O3774">
        <v>2977.19</v>
      </c>
      <c r="P3774">
        <v>112</v>
      </c>
      <c r="Q3774">
        <v>26</v>
      </c>
      <c r="R3774">
        <v>-195.571</v>
      </c>
      <c r="S3774">
        <v>2018</v>
      </c>
      <c r="T3774">
        <v>11</v>
      </c>
      <c r="U3774">
        <v>45</v>
      </c>
    </row>
    <row r="3775" spans="1:21" x14ac:dyDescent="0.3">
      <c r="A3775" s="5" t="s">
        <v>168</v>
      </c>
      <c r="B3775" s="5" t="s">
        <v>206</v>
      </c>
      <c r="C3775" s="5" t="s">
        <v>105</v>
      </c>
      <c r="D3775" s="5" t="s">
        <v>315</v>
      </c>
      <c r="E3775" s="5" t="s">
        <v>172</v>
      </c>
      <c r="F3775" s="6">
        <v>43414</v>
      </c>
      <c r="G3775" s="5" t="s">
        <v>148</v>
      </c>
      <c r="H3775" s="5" t="s">
        <v>284</v>
      </c>
      <c r="I3775">
        <v>43241</v>
      </c>
      <c r="J3775">
        <v>173</v>
      </c>
      <c r="K3775">
        <v>115</v>
      </c>
      <c r="L3775">
        <v>1</v>
      </c>
      <c r="M3775">
        <v>2990</v>
      </c>
      <c r="N3775">
        <v>2977.19</v>
      </c>
      <c r="O3775">
        <v>2977.19</v>
      </c>
      <c r="P3775">
        <v>115</v>
      </c>
      <c r="Q3775">
        <v>26</v>
      </c>
      <c r="R3775">
        <v>12.81</v>
      </c>
      <c r="S3775">
        <v>2018</v>
      </c>
      <c r="T3775">
        <v>11</v>
      </c>
      <c r="U3775">
        <v>45</v>
      </c>
    </row>
    <row r="3776" spans="1:21" x14ac:dyDescent="0.3">
      <c r="A3776" s="5" t="s">
        <v>168</v>
      </c>
      <c r="B3776" s="5" t="s">
        <v>206</v>
      </c>
      <c r="C3776" s="5" t="s">
        <v>105</v>
      </c>
      <c r="D3776" s="5" t="s">
        <v>315</v>
      </c>
      <c r="E3776" s="5" t="s">
        <v>172</v>
      </c>
      <c r="F3776" s="6">
        <v>43414</v>
      </c>
      <c r="G3776" s="5" t="s">
        <v>148</v>
      </c>
      <c r="H3776" s="5" t="s">
        <v>218</v>
      </c>
      <c r="I3776">
        <v>43241</v>
      </c>
      <c r="J3776">
        <v>173</v>
      </c>
      <c r="K3776">
        <v>294</v>
      </c>
      <c r="L3776">
        <v>2</v>
      </c>
      <c r="M3776">
        <v>7644</v>
      </c>
      <c r="N3776">
        <v>5954.3810000000003</v>
      </c>
      <c r="O3776">
        <v>2977.19</v>
      </c>
      <c r="P3776">
        <v>147</v>
      </c>
      <c r="Q3776">
        <v>26</v>
      </c>
      <c r="R3776">
        <v>1689.6189999999999</v>
      </c>
      <c r="S3776">
        <v>2018</v>
      </c>
      <c r="T3776">
        <v>11</v>
      </c>
      <c r="U3776">
        <v>45</v>
      </c>
    </row>
    <row r="3777" spans="1:21" x14ac:dyDescent="0.3">
      <c r="A3777" s="5" t="s">
        <v>168</v>
      </c>
      <c r="B3777" s="5" t="s">
        <v>206</v>
      </c>
      <c r="C3777" s="5" t="s">
        <v>105</v>
      </c>
      <c r="D3777" s="5" t="s">
        <v>315</v>
      </c>
      <c r="E3777" s="5" t="s">
        <v>172</v>
      </c>
      <c r="F3777" s="6">
        <v>43414</v>
      </c>
      <c r="G3777" s="5" t="s">
        <v>148</v>
      </c>
      <c r="H3777" s="5" t="s">
        <v>185</v>
      </c>
      <c r="I3777">
        <v>43241</v>
      </c>
      <c r="J3777">
        <v>173</v>
      </c>
      <c r="K3777">
        <v>134</v>
      </c>
      <c r="L3777">
        <v>1</v>
      </c>
      <c r="M3777">
        <v>4020</v>
      </c>
      <c r="N3777">
        <v>2977.19</v>
      </c>
      <c r="O3777">
        <v>2977.19</v>
      </c>
      <c r="P3777">
        <v>134</v>
      </c>
      <c r="Q3777">
        <v>30</v>
      </c>
      <c r="R3777">
        <v>1042.81</v>
      </c>
      <c r="S3777">
        <v>2018</v>
      </c>
      <c r="T3777">
        <v>11</v>
      </c>
      <c r="U3777">
        <v>45</v>
      </c>
    </row>
    <row r="3778" spans="1:21" x14ac:dyDescent="0.3">
      <c r="A3778" s="5" t="s">
        <v>168</v>
      </c>
      <c r="B3778" s="5" t="s">
        <v>206</v>
      </c>
      <c r="C3778" s="5" t="s">
        <v>110</v>
      </c>
      <c r="D3778" s="5" t="s">
        <v>327</v>
      </c>
      <c r="E3778" s="5" t="s">
        <v>172</v>
      </c>
      <c r="F3778" s="6">
        <v>43414</v>
      </c>
      <c r="G3778" s="5" t="s">
        <v>148</v>
      </c>
      <c r="H3778" s="5" t="s">
        <v>184</v>
      </c>
      <c r="I3778">
        <v>43223</v>
      </c>
      <c r="J3778">
        <v>191</v>
      </c>
      <c r="K3778">
        <v>3721</v>
      </c>
      <c r="L3778">
        <v>30</v>
      </c>
      <c r="M3778">
        <v>109769.5</v>
      </c>
      <c r="N3778">
        <v>93255.864000000001</v>
      </c>
      <c r="O3778">
        <v>3108.529</v>
      </c>
      <c r="P3778">
        <v>124.03333333333333</v>
      </c>
      <c r="Q3778">
        <v>29.5</v>
      </c>
      <c r="R3778">
        <v>16513.635999999999</v>
      </c>
      <c r="S3778">
        <v>2018</v>
      </c>
      <c r="T3778">
        <v>11</v>
      </c>
      <c r="U3778">
        <v>45</v>
      </c>
    </row>
    <row r="3779" spans="1:21" x14ac:dyDescent="0.3">
      <c r="A3779" s="5" t="s">
        <v>168</v>
      </c>
      <c r="B3779" s="5" t="s">
        <v>206</v>
      </c>
      <c r="C3779" s="5" t="s">
        <v>110</v>
      </c>
      <c r="D3779" s="5" t="s">
        <v>327</v>
      </c>
      <c r="E3779" s="5" t="s">
        <v>172</v>
      </c>
      <c r="F3779" s="6">
        <v>43414</v>
      </c>
      <c r="G3779" s="5" t="s">
        <v>148</v>
      </c>
      <c r="H3779" s="5" t="s">
        <v>269</v>
      </c>
      <c r="I3779">
        <v>43223</v>
      </c>
      <c r="J3779">
        <v>191</v>
      </c>
      <c r="K3779">
        <v>555</v>
      </c>
      <c r="L3779">
        <v>5</v>
      </c>
      <c r="M3779">
        <v>16372.5</v>
      </c>
      <c r="N3779">
        <v>15542.644</v>
      </c>
      <c r="O3779">
        <v>3108.529</v>
      </c>
      <c r="P3779">
        <v>111</v>
      </c>
      <c r="Q3779">
        <v>29.5</v>
      </c>
      <c r="R3779">
        <v>829.85599999999999</v>
      </c>
      <c r="S3779">
        <v>2018</v>
      </c>
      <c r="T3779">
        <v>11</v>
      </c>
      <c r="U3779">
        <v>45</v>
      </c>
    </row>
    <row r="3780" spans="1:21" x14ac:dyDescent="0.3">
      <c r="A3780" s="5" t="s">
        <v>168</v>
      </c>
      <c r="B3780" s="5" t="s">
        <v>169</v>
      </c>
      <c r="C3780" s="5" t="s">
        <v>170</v>
      </c>
      <c r="D3780" s="5" t="s">
        <v>339</v>
      </c>
      <c r="E3780" s="5" t="s">
        <v>172</v>
      </c>
      <c r="F3780" s="6">
        <v>43416</v>
      </c>
      <c r="G3780" s="5" t="s">
        <v>148</v>
      </c>
      <c r="H3780" s="5" t="s">
        <v>225</v>
      </c>
      <c r="I3780">
        <v>43214</v>
      </c>
      <c r="J3780">
        <v>202</v>
      </c>
      <c r="K3780">
        <v>320</v>
      </c>
      <c r="L3780">
        <v>3</v>
      </c>
      <c r="M3780">
        <v>9440</v>
      </c>
      <c r="N3780">
        <v>8795.8700000000008</v>
      </c>
      <c r="O3780">
        <v>2931.9569999999999</v>
      </c>
      <c r="P3780">
        <v>106.66666666666667</v>
      </c>
      <c r="Q3780">
        <v>29.5</v>
      </c>
      <c r="R3780">
        <v>644.13</v>
      </c>
      <c r="S3780">
        <v>2018</v>
      </c>
      <c r="T3780">
        <v>11</v>
      </c>
      <c r="U3780">
        <v>46</v>
      </c>
    </row>
    <row r="3781" spans="1:21" x14ac:dyDescent="0.3">
      <c r="A3781" s="5" t="s">
        <v>168</v>
      </c>
      <c r="B3781" s="5" t="s">
        <v>169</v>
      </c>
      <c r="C3781" s="5" t="s">
        <v>170</v>
      </c>
      <c r="D3781" s="5" t="s">
        <v>339</v>
      </c>
      <c r="E3781" s="5" t="s">
        <v>172</v>
      </c>
      <c r="F3781" s="6">
        <v>43416</v>
      </c>
      <c r="G3781" s="5" t="s">
        <v>148</v>
      </c>
      <c r="H3781" s="5" t="s">
        <v>190</v>
      </c>
      <c r="I3781">
        <v>43214</v>
      </c>
      <c r="J3781">
        <v>202</v>
      </c>
      <c r="K3781">
        <v>115</v>
      </c>
      <c r="L3781">
        <v>1</v>
      </c>
      <c r="M3781">
        <v>3450</v>
      </c>
      <c r="N3781">
        <v>2931.9569999999999</v>
      </c>
      <c r="O3781">
        <v>2931.9569999999999</v>
      </c>
      <c r="P3781">
        <v>115</v>
      </c>
      <c r="Q3781">
        <v>30</v>
      </c>
      <c r="R3781">
        <v>518.04300000000001</v>
      </c>
      <c r="S3781">
        <v>2018</v>
      </c>
      <c r="T3781">
        <v>11</v>
      </c>
      <c r="U3781">
        <v>46</v>
      </c>
    </row>
    <row r="3782" spans="1:21" x14ac:dyDescent="0.3">
      <c r="A3782" s="5" t="s">
        <v>168</v>
      </c>
      <c r="B3782" s="5" t="s">
        <v>206</v>
      </c>
      <c r="C3782" s="5" t="s">
        <v>104</v>
      </c>
      <c r="D3782" s="5" t="s">
        <v>345</v>
      </c>
      <c r="E3782" s="5" t="s">
        <v>227</v>
      </c>
      <c r="F3782" s="6">
        <v>43416</v>
      </c>
      <c r="G3782" s="5" t="s">
        <v>148</v>
      </c>
      <c r="H3782" s="5" t="s">
        <v>225</v>
      </c>
      <c r="I3782">
        <v>43234</v>
      </c>
      <c r="J3782">
        <v>182</v>
      </c>
      <c r="K3782">
        <v>-320</v>
      </c>
      <c r="L3782">
        <v>-3</v>
      </c>
      <c r="M3782">
        <v>-9440</v>
      </c>
      <c r="N3782">
        <v>-7860.0519999999997</v>
      </c>
      <c r="O3782">
        <v>-2620.0169999999998</v>
      </c>
      <c r="P3782">
        <v>106.66666666666667</v>
      </c>
      <c r="Q3782">
        <v>29.5</v>
      </c>
      <c r="R3782">
        <v>-1579.9480000000001</v>
      </c>
      <c r="S3782">
        <v>2018</v>
      </c>
      <c r="T3782">
        <v>11</v>
      </c>
      <c r="U3782">
        <v>46</v>
      </c>
    </row>
    <row r="3783" spans="1:21" x14ac:dyDescent="0.3">
      <c r="A3783" s="5" t="s">
        <v>168</v>
      </c>
      <c r="B3783" s="5" t="s">
        <v>206</v>
      </c>
      <c r="C3783" s="5" t="s">
        <v>104</v>
      </c>
      <c r="D3783" s="5" t="s">
        <v>345</v>
      </c>
      <c r="E3783" s="5" t="s">
        <v>227</v>
      </c>
      <c r="F3783" s="6">
        <v>43416</v>
      </c>
      <c r="G3783" s="5" t="s">
        <v>148</v>
      </c>
      <c r="H3783" s="5" t="s">
        <v>190</v>
      </c>
      <c r="I3783">
        <v>43234</v>
      </c>
      <c r="J3783">
        <v>182</v>
      </c>
      <c r="K3783">
        <v>-115</v>
      </c>
      <c r="L3783">
        <v>-1</v>
      </c>
      <c r="M3783">
        <v>-3450</v>
      </c>
      <c r="N3783">
        <v>-2620.0169999999998</v>
      </c>
      <c r="O3783">
        <v>-2620.0169999999998</v>
      </c>
      <c r="P3783">
        <v>115</v>
      </c>
      <c r="Q3783">
        <v>30</v>
      </c>
      <c r="R3783">
        <v>-829.98299999999995</v>
      </c>
      <c r="S3783">
        <v>2018</v>
      </c>
      <c r="T3783">
        <v>11</v>
      </c>
      <c r="U3783">
        <v>46</v>
      </c>
    </row>
    <row r="3784" spans="1:21" x14ac:dyDescent="0.3">
      <c r="A3784" s="5" t="s">
        <v>168</v>
      </c>
      <c r="B3784" s="5" t="s">
        <v>169</v>
      </c>
      <c r="C3784" s="5" t="s">
        <v>170</v>
      </c>
      <c r="D3784" s="5" t="s">
        <v>341</v>
      </c>
      <c r="E3784" s="5" t="s">
        <v>172</v>
      </c>
      <c r="F3784" s="6">
        <v>43417</v>
      </c>
      <c r="G3784" s="5" t="s">
        <v>148</v>
      </c>
      <c r="H3784" s="5" t="s">
        <v>235</v>
      </c>
      <c r="I3784">
        <v>43221</v>
      </c>
      <c r="J3784">
        <v>196</v>
      </c>
      <c r="K3784">
        <v>111</v>
      </c>
      <c r="L3784">
        <v>1</v>
      </c>
      <c r="M3784">
        <v>3219</v>
      </c>
      <c r="N3784">
        <v>3032.0830000000001</v>
      </c>
      <c r="O3784">
        <v>3032.0830000000001</v>
      </c>
      <c r="P3784">
        <v>111</v>
      </c>
      <c r="Q3784">
        <v>29</v>
      </c>
      <c r="R3784">
        <v>186.917</v>
      </c>
      <c r="S3784">
        <v>2018</v>
      </c>
      <c r="T3784">
        <v>11</v>
      </c>
      <c r="U3784">
        <v>46</v>
      </c>
    </row>
    <row r="3785" spans="1:21" x14ac:dyDescent="0.3">
      <c r="A3785" s="5" t="s">
        <v>168</v>
      </c>
      <c r="B3785" s="5" t="s">
        <v>169</v>
      </c>
      <c r="C3785" s="5" t="s">
        <v>170</v>
      </c>
      <c r="D3785" s="5" t="s">
        <v>341</v>
      </c>
      <c r="E3785" s="5" t="s">
        <v>172</v>
      </c>
      <c r="F3785" s="6">
        <v>43417</v>
      </c>
      <c r="G3785" s="5" t="s">
        <v>148</v>
      </c>
      <c r="H3785" s="5" t="s">
        <v>190</v>
      </c>
      <c r="I3785">
        <v>43221</v>
      </c>
      <c r="J3785">
        <v>196</v>
      </c>
      <c r="K3785">
        <v>116.5</v>
      </c>
      <c r="L3785">
        <v>1</v>
      </c>
      <c r="M3785">
        <v>3436.75</v>
      </c>
      <c r="N3785">
        <v>3032.0830000000001</v>
      </c>
      <c r="O3785">
        <v>3032.0830000000001</v>
      </c>
      <c r="P3785">
        <v>116.5</v>
      </c>
      <c r="Q3785">
        <v>29.5</v>
      </c>
      <c r="R3785">
        <v>404.66699999999997</v>
      </c>
      <c r="S3785">
        <v>2018</v>
      </c>
      <c r="T3785">
        <v>11</v>
      </c>
      <c r="U3785">
        <v>46</v>
      </c>
    </row>
    <row r="3786" spans="1:21" x14ac:dyDescent="0.3">
      <c r="A3786" s="5" t="s">
        <v>168</v>
      </c>
      <c r="B3786" s="5" t="s">
        <v>169</v>
      </c>
      <c r="C3786" s="5" t="s">
        <v>170</v>
      </c>
      <c r="D3786" s="5" t="s">
        <v>341</v>
      </c>
      <c r="E3786" s="5" t="s">
        <v>172</v>
      </c>
      <c r="F3786" s="6">
        <v>43417</v>
      </c>
      <c r="G3786" s="5" t="s">
        <v>148</v>
      </c>
      <c r="H3786" s="5" t="s">
        <v>311</v>
      </c>
      <c r="I3786">
        <v>43221</v>
      </c>
      <c r="J3786">
        <v>196</v>
      </c>
      <c r="K3786">
        <v>118</v>
      </c>
      <c r="L3786">
        <v>1</v>
      </c>
      <c r="M3786">
        <v>3422</v>
      </c>
      <c r="N3786">
        <v>3032.0830000000001</v>
      </c>
      <c r="O3786">
        <v>3032.0830000000001</v>
      </c>
      <c r="P3786">
        <v>118</v>
      </c>
      <c r="Q3786">
        <v>29</v>
      </c>
      <c r="R3786">
        <v>389.91699999999997</v>
      </c>
      <c r="S3786">
        <v>2018</v>
      </c>
      <c r="T3786">
        <v>11</v>
      </c>
      <c r="U3786">
        <v>46</v>
      </c>
    </row>
    <row r="3787" spans="1:21" x14ac:dyDescent="0.3">
      <c r="A3787" s="5" t="s">
        <v>168</v>
      </c>
      <c r="B3787" s="5" t="s">
        <v>169</v>
      </c>
      <c r="C3787" s="5" t="s">
        <v>170</v>
      </c>
      <c r="D3787" s="5" t="s">
        <v>341</v>
      </c>
      <c r="E3787" s="5" t="s">
        <v>172</v>
      </c>
      <c r="F3787" s="6">
        <v>43417</v>
      </c>
      <c r="G3787" s="5" t="s">
        <v>148</v>
      </c>
      <c r="H3787" s="5" t="s">
        <v>173</v>
      </c>
      <c r="I3787">
        <v>43221</v>
      </c>
      <c r="J3787">
        <v>196</v>
      </c>
      <c r="K3787">
        <v>60</v>
      </c>
      <c r="L3787">
        <v>1</v>
      </c>
      <c r="M3787">
        <v>2040</v>
      </c>
      <c r="N3787">
        <v>3032.0830000000001</v>
      </c>
      <c r="O3787">
        <v>3032.0830000000001</v>
      </c>
      <c r="P3787">
        <v>60</v>
      </c>
      <c r="Q3787">
        <v>34</v>
      </c>
      <c r="R3787">
        <v>-992.08299999999997</v>
      </c>
      <c r="S3787">
        <v>2018</v>
      </c>
      <c r="T3787">
        <v>11</v>
      </c>
      <c r="U3787">
        <v>46</v>
      </c>
    </row>
    <row r="3788" spans="1:21" x14ac:dyDescent="0.3">
      <c r="A3788" s="5" t="s">
        <v>168</v>
      </c>
      <c r="B3788" s="5" t="s">
        <v>169</v>
      </c>
      <c r="C3788" s="5" t="s">
        <v>170</v>
      </c>
      <c r="D3788" s="5" t="s">
        <v>342</v>
      </c>
      <c r="E3788" s="5" t="s">
        <v>172</v>
      </c>
      <c r="F3788" s="6">
        <v>43417</v>
      </c>
      <c r="G3788" s="5" t="s">
        <v>148</v>
      </c>
      <c r="H3788" s="5" t="s">
        <v>208</v>
      </c>
      <c r="I3788">
        <v>43228</v>
      </c>
      <c r="J3788">
        <v>189</v>
      </c>
      <c r="K3788">
        <v>110.5</v>
      </c>
      <c r="L3788">
        <v>1</v>
      </c>
      <c r="M3788">
        <v>3204.5</v>
      </c>
      <c r="N3788">
        <v>3095.6840000000002</v>
      </c>
      <c r="O3788">
        <v>3095.6840000000002</v>
      </c>
      <c r="P3788">
        <v>110.5</v>
      </c>
      <c r="Q3788">
        <v>29</v>
      </c>
      <c r="R3788">
        <v>108.816</v>
      </c>
      <c r="S3788">
        <v>2018</v>
      </c>
      <c r="T3788">
        <v>11</v>
      </c>
      <c r="U3788">
        <v>46</v>
      </c>
    </row>
    <row r="3789" spans="1:21" x14ac:dyDescent="0.3">
      <c r="A3789" s="5" t="s">
        <v>168</v>
      </c>
      <c r="B3789" s="5" t="s">
        <v>169</v>
      </c>
      <c r="C3789" s="5" t="s">
        <v>170</v>
      </c>
      <c r="D3789" s="5" t="s">
        <v>342</v>
      </c>
      <c r="E3789" s="5" t="s">
        <v>172</v>
      </c>
      <c r="F3789" s="6">
        <v>43417</v>
      </c>
      <c r="G3789" s="5" t="s">
        <v>148</v>
      </c>
      <c r="H3789" s="5" t="s">
        <v>173</v>
      </c>
      <c r="I3789">
        <v>43228</v>
      </c>
      <c r="J3789">
        <v>189</v>
      </c>
      <c r="K3789">
        <v>60</v>
      </c>
      <c r="L3789">
        <v>1</v>
      </c>
      <c r="M3789">
        <v>2040</v>
      </c>
      <c r="N3789">
        <v>3095.6840000000002</v>
      </c>
      <c r="O3789">
        <v>3095.6840000000002</v>
      </c>
      <c r="P3789">
        <v>60</v>
      </c>
      <c r="Q3789">
        <v>34</v>
      </c>
      <c r="R3789">
        <v>-1055.684</v>
      </c>
      <c r="S3789">
        <v>2018</v>
      </c>
      <c r="T3789">
        <v>11</v>
      </c>
      <c r="U3789">
        <v>46</v>
      </c>
    </row>
    <row r="3790" spans="1:21" x14ac:dyDescent="0.3">
      <c r="A3790" s="5" t="s">
        <v>168</v>
      </c>
      <c r="B3790" s="5" t="s">
        <v>169</v>
      </c>
      <c r="C3790" s="5" t="s">
        <v>170</v>
      </c>
      <c r="D3790" s="5" t="s">
        <v>338</v>
      </c>
      <c r="E3790" s="5" t="s">
        <v>172</v>
      </c>
      <c r="F3790" s="6">
        <v>43417</v>
      </c>
      <c r="G3790" s="5" t="s">
        <v>148</v>
      </c>
      <c r="H3790" s="5" t="s">
        <v>173</v>
      </c>
      <c r="I3790">
        <v>43209</v>
      </c>
      <c r="J3790">
        <v>208</v>
      </c>
      <c r="K3790">
        <v>115</v>
      </c>
      <c r="L3790">
        <v>1</v>
      </c>
      <c r="M3790">
        <v>3910</v>
      </c>
      <c r="N3790">
        <v>2567.7469999999998</v>
      </c>
      <c r="O3790">
        <v>2567.7469999999998</v>
      </c>
      <c r="P3790">
        <v>115</v>
      </c>
      <c r="Q3790">
        <v>34</v>
      </c>
      <c r="R3790">
        <v>1342.2529999999999</v>
      </c>
      <c r="S3790">
        <v>2018</v>
      </c>
      <c r="T3790">
        <v>11</v>
      </c>
      <c r="U3790">
        <v>46</v>
      </c>
    </row>
    <row r="3791" spans="1:21" x14ac:dyDescent="0.3">
      <c r="A3791" s="5" t="s">
        <v>168</v>
      </c>
      <c r="B3791" s="5" t="s">
        <v>175</v>
      </c>
      <c r="C3791" s="5" t="s">
        <v>80</v>
      </c>
      <c r="D3791" s="5" t="s">
        <v>348</v>
      </c>
      <c r="E3791" s="5" t="s">
        <v>172</v>
      </c>
      <c r="F3791" s="6">
        <v>43417</v>
      </c>
      <c r="G3791" s="5" t="s">
        <v>148</v>
      </c>
      <c r="H3791" s="5" t="s">
        <v>173</v>
      </c>
      <c r="I3791">
        <v>43257</v>
      </c>
      <c r="J3791">
        <v>160</v>
      </c>
      <c r="K3791">
        <v>50</v>
      </c>
      <c r="L3791">
        <v>1</v>
      </c>
      <c r="M3791">
        <v>1700</v>
      </c>
      <c r="N3791">
        <v>2649.337</v>
      </c>
      <c r="O3791">
        <v>2649.337</v>
      </c>
      <c r="P3791">
        <v>50</v>
      </c>
      <c r="Q3791">
        <v>34</v>
      </c>
      <c r="R3791">
        <v>-949.33699999999999</v>
      </c>
      <c r="S3791">
        <v>2018</v>
      </c>
      <c r="T3791">
        <v>11</v>
      </c>
      <c r="U3791">
        <v>46</v>
      </c>
    </row>
    <row r="3792" spans="1:21" x14ac:dyDescent="0.3">
      <c r="A3792" s="5" t="s">
        <v>168</v>
      </c>
      <c r="B3792" s="5" t="s">
        <v>175</v>
      </c>
      <c r="C3792" s="5" t="s">
        <v>84</v>
      </c>
      <c r="D3792" s="5" t="s">
        <v>343</v>
      </c>
      <c r="E3792" s="5" t="s">
        <v>172</v>
      </c>
      <c r="F3792" s="6">
        <v>43417</v>
      </c>
      <c r="G3792" s="5" t="s">
        <v>148</v>
      </c>
      <c r="H3792" s="5" t="s">
        <v>178</v>
      </c>
      <c r="I3792">
        <v>43235</v>
      </c>
      <c r="J3792">
        <v>182</v>
      </c>
      <c r="K3792">
        <v>198</v>
      </c>
      <c r="L3792">
        <v>2</v>
      </c>
      <c r="M3792">
        <v>5742</v>
      </c>
      <c r="N3792">
        <v>5426.0150000000003</v>
      </c>
      <c r="O3792">
        <v>2713.0070000000001</v>
      </c>
      <c r="P3792">
        <v>99</v>
      </c>
      <c r="Q3792">
        <v>29</v>
      </c>
      <c r="R3792">
        <v>315.98500000000001</v>
      </c>
      <c r="S3792">
        <v>2018</v>
      </c>
      <c r="T3792">
        <v>11</v>
      </c>
      <c r="U3792">
        <v>46</v>
      </c>
    </row>
    <row r="3793" spans="1:21" x14ac:dyDescent="0.3">
      <c r="A3793" s="5" t="s">
        <v>168</v>
      </c>
      <c r="B3793" s="5" t="s">
        <v>175</v>
      </c>
      <c r="C3793" s="5" t="s">
        <v>84</v>
      </c>
      <c r="D3793" s="5" t="s">
        <v>343</v>
      </c>
      <c r="E3793" s="5" t="s">
        <v>172</v>
      </c>
      <c r="F3793" s="6">
        <v>43417</v>
      </c>
      <c r="G3793" s="5" t="s">
        <v>148</v>
      </c>
      <c r="H3793" s="5" t="s">
        <v>198</v>
      </c>
      <c r="I3793">
        <v>43235</v>
      </c>
      <c r="J3793">
        <v>182</v>
      </c>
      <c r="K3793">
        <v>397</v>
      </c>
      <c r="L3793">
        <v>3</v>
      </c>
      <c r="M3793">
        <v>11513</v>
      </c>
      <c r="N3793">
        <v>8139.0219999999999</v>
      </c>
      <c r="O3793">
        <v>2713.0070000000001</v>
      </c>
      <c r="P3793">
        <v>132.33333333333334</v>
      </c>
      <c r="Q3793">
        <v>29</v>
      </c>
      <c r="R3793">
        <v>3373.9780000000001</v>
      </c>
      <c r="S3793">
        <v>2018</v>
      </c>
      <c r="T3793">
        <v>11</v>
      </c>
      <c r="U3793">
        <v>46</v>
      </c>
    </row>
    <row r="3794" spans="1:21" x14ac:dyDescent="0.3">
      <c r="A3794" s="5" t="s">
        <v>168</v>
      </c>
      <c r="B3794" s="5" t="s">
        <v>175</v>
      </c>
      <c r="C3794" s="5" t="s">
        <v>84</v>
      </c>
      <c r="D3794" s="5" t="s">
        <v>343</v>
      </c>
      <c r="E3794" s="5" t="s">
        <v>172</v>
      </c>
      <c r="F3794" s="6">
        <v>43417</v>
      </c>
      <c r="G3794" s="5" t="s">
        <v>148</v>
      </c>
      <c r="H3794" s="5" t="s">
        <v>173</v>
      </c>
      <c r="I3794">
        <v>43235</v>
      </c>
      <c r="J3794">
        <v>182</v>
      </c>
      <c r="K3794">
        <v>864</v>
      </c>
      <c r="L3794">
        <v>7</v>
      </c>
      <c r="M3794">
        <v>29376</v>
      </c>
      <c r="N3794">
        <v>18991.052</v>
      </c>
      <c r="O3794">
        <v>2713.0070000000001</v>
      </c>
      <c r="P3794">
        <v>123.42857142857143</v>
      </c>
      <c r="Q3794">
        <v>34</v>
      </c>
      <c r="R3794">
        <v>10384.948</v>
      </c>
      <c r="S3794">
        <v>2018</v>
      </c>
      <c r="T3794">
        <v>11</v>
      </c>
      <c r="U3794">
        <v>46</v>
      </c>
    </row>
    <row r="3795" spans="1:21" x14ac:dyDescent="0.3">
      <c r="A3795" s="5" t="s">
        <v>168</v>
      </c>
      <c r="B3795" s="5" t="s">
        <v>175</v>
      </c>
      <c r="C3795" s="5" t="s">
        <v>85</v>
      </c>
      <c r="D3795" s="5" t="s">
        <v>320</v>
      </c>
      <c r="E3795" s="5" t="s">
        <v>172</v>
      </c>
      <c r="F3795" s="6">
        <v>43417</v>
      </c>
      <c r="G3795" s="5" t="s">
        <v>148</v>
      </c>
      <c r="H3795" s="5" t="s">
        <v>240</v>
      </c>
      <c r="I3795">
        <v>43249</v>
      </c>
      <c r="J3795">
        <v>168</v>
      </c>
      <c r="K3795">
        <v>638</v>
      </c>
      <c r="L3795">
        <v>5</v>
      </c>
      <c r="M3795">
        <v>18502</v>
      </c>
      <c r="N3795">
        <v>13368.179</v>
      </c>
      <c r="O3795">
        <v>2673.636</v>
      </c>
      <c r="P3795">
        <v>127.6</v>
      </c>
      <c r="Q3795">
        <v>29</v>
      </c>
      <c r="R3795">
        <v>5133.8209999999999</v>
      </c>
      <c r="S3795">
        <v>2018</v>
      </c>
      <c r="T3795">
        <v>11</v>
      </c>
      <c r="U3795">
        <v>46</v>
      </c>
    </row>
    <row r="3796" spans="1:21" x14ac:dyDescent="0.3">
      <c r="A3796" s="5" t="s">
        <v>168</v>
      </c>
      <c r="B3796" s="5" t="s">
        <v>175</v>
      </c>
      <c r="C3796" s="5" t="s">
        <v>88</v>
      </c>
      <c r="D3796" s="5" t="s">
        <v>346</v>
      </c>
      <c r="E3796" s="5" t="s">
        <v>172</v>
      </c>
      <c r="F3796" s="6">
        <v>43417</v>
      </c>
      <c r="G3796" s="5" t="s">
        <v>148</v>
      </c>
      <c r="H3796" s="5" t="s">
        <v>199</v>
      </c>
      <c r="I3796">
        <v>43242</v>
      </c>
      <c r="J3796">
        <v>175</v>
      </c>
      <c r="K3796">
        <v>716</v>
      </c>
      <c r="L3796">
        <v>6</v>
      </c>
      <c r="M3796">
        <v>20764</v>
      </c>
      <c r="N3796">
        <v>15444.928</v>
      </c>
      <c r="O3796">
        <v>2574.1550000000002</v>
      </c>
      <c r="P3796">
        <v>119.33333333333333</v>
      </c>
      <c r="Q3796">
        <v>29</v>
      </c>
      <c r="R3796">
        <v>5319.0720000000001</v>
      </c>
      <c r="S3796">
        <v>2018</v>
      </c>
      <c r="T3796">
        <v>11</v>
      </c>
      <c r="U3796">
        <v>46</v>
      </c>
    </row>
    <row r="3797" spans="1:21" x14ac:dyDescent="0.3">
      <c r="A3797" s="5" t="s">
        <v>168</v>
      </c>
      <c r="B3797" s="5" t="s">
        <v>175</v>
      </c>
      <c r="C3797" s="5" t="s">
        <v>88</v>
      </c>
      <c r="D3797" s="5" t="s">
        <v>346</v>
      </c>
      <c r="E3797" s="5" t="s">
        <v>172</v>
      </c>
      <c r="F3797" s="6">
        <v>43417</v>
      </c>
      <c r="G3797" s="5" t="s">
        <v>148</v>
      </c>
      <c r="H3797" s="5" t="s">
        <v>190</v>
      </c>
      <c r="I3797">
        <v>43242</v>
      </c>
      <c r="J3797">
        <v>175</v>
      </c>
      <c r="K3797">
        <v>319</v>
      </c>
      <c r="L3797">
        <v>3</v>
      </c>
      <c r="M3797">
        <v>9251</v>
      </c>
      <c r="N3797">
        <v>7722.4639999999999</v>
      </c>
      <c r="O3797">
        <v>2574.1550000000002</v>
      </c>
      <c r="P3797">
        <v>106.33333333333333</v>
      </c>
      <c r="Q3797">
        <v>29</v>
      </c>
      <c r="R3797">
        <v>1528.5360000000001</v>
      </c>
      <c r="S3797">
        <v>2018</v>
      </c>
      <c r="T3797">
        <v>11</v>
      </c>
      <c r="U3797">
        <v>46</v>
      </c>
    </row>
    <row r="3798" spans="1:21" x14ac:dyDescent="0.3">
      <c r="A3798" s="5" t="s">
        <v>168</v>
      </c>
      <c r="B3798" s="5" t="s">
        <v>175</v>
      </c>
      <c r="C3798" s="5" t="s">
        <v>88</v>
      </c>
      <c r="D3798" s="5" t="s">
        <v>346</v>
      </c>
      <c r="E3798" s="5" t="s">
        <v>172</v>
      </c>
      <c r="F3798" s="6">
        <v>43417</v>
      </c>
      <c r="G3798" s="5" t="s">
        <v>148</v>
      </c>
      <c r="H3798" s="5" t="s">
        <v>215</v>
      </c>
      <c r="I3798">
        <v>43242</v>
      </c>
      <c r="J3798">
        <v>175</v>
      </c>
      <c r="K3798">
        <v>344</v>
      </c>
      <c r="L3798">
        <v>3</v>
      </c>
      <c r="M3798">
        <v>9976</v>
      </c>
      <c r="N3798">
        <v>7722.4639999999999</v>
      </c>
      <c r="O3798">
        <v>2574.1550000000002</v>
      </c>
      <c r="P3798">
        <v>114.66666666666667</v>
      </c>
      <c r="Q3798">
        <v>29</v>
      </c>
      <c r="R3798">
        <v>2253.5360000000001</v>
      </c>
      <c r="S3798">
        <v>2018</v>
      </c>
      <c r="T3798">
        <v>11</v>
      </c>
      <c r="U3798">
        <v>46</v>
      </c>
    </row>
    <row r="3799" spans="1:21" x14ac:dyDescent="0.3">
      <c r="A3799" s="5" t="s">
        <v>168</v>
      </c>
      <c r="B3799" s="5" t="s">
        <v>175</v>
      </c>
      <c r="C3799" s="5" t="s">
        <v>88</v>
      </c>
      <c r="D3799" s="5" t="s">
        <v>346</v>
      </c>
      <c r="E3799" s="5" t="s">
        <v>172</v>
      </c>
      <c r="F3799" s="6">
        <v>43417</v>
      </c>
      <c r="G3799" s="5" t="s">
        <v>148</v>
      </c>
      <c r="H3799" s="5" t="s">
        <v>263</v>
      </c>
      <c r="I3799">
        <v>43242</v>
      </c>
      <c r="J3799">
        <v>175</v>
      </c>
      <c r="K3799">
        <v>705.5</v>
      </c>
      <c r="L3799">
        <v>6</v>
      </c>
      <c r="M3799">
        <v>21165</v>
      </c>
      <c r="N3799">
        <v>15444.928</v>
      </c>
      <c r="O3799">
        <v>2574.1550000000002</v>
      </c>
      <c r="P3799">
        <v>117.58333333333333</v>
      </c>
      <c r="Q3799">
        <v>30</v>
      </c>
      <c r="R3799">
        <v>5720.0720000000001</v>
      </c>
      <c r="S3799">
        <v>2018</v>
      </c>
      <c r="T3799">
        <v>11</v>
      </c>
      <c r="U3799">
        <v>46</v>
      </c>
    </row>
    <row r="3800" spans="1:21" x14ac:dyDescent="0.3">
      <c r="A3800" s="5" t="s">
        <v>168</v>
      </c>
      <c r="B3800" s="5" t="s">
        <v>175</v>
      </c>
      <c r="C3800" s="5" t="s">
        <v>88</v>
      </c>
      <c r="D3800" s="5" t="s">
        <v>346</v>
      </c>
      <c r="E3800" s="5" t="s">
        <v>172</v>
      </c>
      <c r="F3800" s="6">
        <v>43417</v>
      </c>
      <c r="G3800" s="5" t="s">
        <v>148</v>
      </c>
      <c r="H3800" s="5" t="s">
        <v>303</v>
      </c>
      <c r="I3800">
        <v>43242</v>
      </c>
      <c r="J3800">
        <v>175</v>
      </c>
      <c r="K3800">
        <v>751</v>
      </c>
      <c r="L3800">
        <v>6</v>
      </c>
      <c r="M3800">
        <v>21779</v>
      </c>
      <c r="N3800">
        <v>15444.928</v>
      </c>
      <c r="O3800">
        <v>2574.1550000000002</v>
      </c>
      <c r="P3800">
        <v>125.16666666666667</v>
      </c>
      <c r="Q3800">
        <v>29</v>
      </c>
      <c r="R3800">
        <v>6334.0720000000001</v>
      </c>
      <c r="S3800">
        <v>2018</v>
      </c>
      <c r="T3800">
        <v>11</v>
      </c>
      <c r="U3800">
        <v>46</v>
      </c>
    </row>
    <row r="3801" spans="1:21" x14ac:dyDescent="0.3">
      <c r="A3801" s="5" t="s">
        <v>168</v>
      </c>
      <c r="B3801" s="5" t="s">
        <v>175</v>
      </c>
      <c r="C3801" s="5" t="s">
        <v>88</v>
      </c>
      <c r="D3801" s="5" t="s">
        <v>346</v>
      </c>
      <c r="E3801" s="5" t="s">
        <v>172</v>
      </c>
      <c r="F3801" s="6">
        <v>43417</v>
      </c>
      <c r="G3801" s="5" t="s">
        <v>148</v>
      </c>
      <c r="H3801" s="5" t="s">
        <v>194</v>
      </c>
      <c r="I3801">
        <v>43242</v>
      </c>
      <c r="J3801">
        <v>175</v>
      </c>
      <c r="K3801">
        <v>80</v>
      </c>
      <c r="L3801">
        <v>1</v>
      </c>
      <c r="M3801">
        <v>2320</v>
      </c>
      <c r="N3801">
        <v>2574.1550000000002</v>
      </c>
      <c r="O3801">
        <v>2574.1550000000002</v>
      </c>
      <c r="P3801">
        <v>80</v>
      </c>
      <c r="Q3801">
        <v>29</v>
      </c>
      <c r="R3801">
        <v>-254.155</v>
      </c>
      <c r="S3801">
        <v>2018</v>
      </c>
      <c r="T3801">
        <v>11</v>
      </c>
      <c r="U3801">
        <v>46</v>
      </c>
    </row>
    <row r="3802" spans="1:21" x14ac:dyDescent="0.3">
      <c r="A3802" s="5" t="s">
        <v>168</v>
      </c>
      <c r="B3802" s="5" t="s">
        <v>175</v>
      </c>
      <c r="C3802" s="5" t="s">
        <v>88</v>
      </c>
      <c r="D3802" s="5" t="s">
        <v>346</v>
      </c>
      <c r="E3802" s="5" t="s">
        <v>172</v>
      </c>
      <c r="F3802" s="6">
        <v>43417</v>
      </c>
      <c r="G3802" s="5" t="s">
        <v>148</v>
      </c>
      <c r="H3802" s="5" t="s">
        <v>229</v>
      </c>
      <c r="I3802">
        <v>43242</v>
      </c>
      <c r="J3802">
        <v>175</v>
      </c>
      <c r="K3802">
        <v>960</v>
      </c>
      <c r="L3802">
        <v>8</v>
      </c>
      <c r="M3802">
        <v>27840</v>
      </c>
      <c r="N3802">
        <v>20593.237000000001</v>
      </c>
      <c r="O3802">
        <v>2574.1550000000002</v>
      </c>
      <c r="P3802">
        <v>120</v>
      </c>
      <c r="Q3802">
        <v>29</v>
      </c>
      <c r="R3802">
        <v>7246.7629999999999</v>
      </c>
      <c r="S3802">
        <v>2018</v>
      </c>
      <c r="T3802">
        <v>11</v>
      </c>
      <c r="U3802">
        <v>46</v>
      </c>
    </row>
    <row r="3803" spans="1:21" x14ac:dyDescent="0.3">
      <c r="A3803" s="5" t="s">
        <v>168</v>
      </c>
      <c r="B3803" s="5" t="s">
        <v>175</v>
      </c>
      <c r="C3803" s="5" t="s">
        <v>88</v>
      </c>
      <c r="D3803" s="5" t="s">
        <v>346</v>
      </c>
      <c r="E3803" s="5" t="s">
        <v>172</v>
      </c>
      <c r="F3803" s="6">
        <v>43417</v>
      </c>
      <c r="G3803" s="5" t="s">
        <v>148</v>
      </c>
      <c r="H3803" s="5" t="s">
        <v>197</v>
      </c>
      <c r="I3803">
        <v>43242</v>
      </c>
      <c r="J3803">
        <v>175</v>
      </c>
      <c r="K3803">
        <v>747</v>
      </c>
      <c r="L3803">
        <v>6</v>
      </c>
      <c r="M3803">
        <v>21663</v>
      </c>
      <c r="N3803">
        <v>15444.928</v>
      </c>
      <c r="O3803">
        <v>2574.1550000000002</v>
      </c>
      <c r="P3803">
        <v>124.5</v>
      </c>
      <c r="Q3803">
        <v>29</v>
      </c>
      <c r="R3803">
        <v>6218.0720000000001</v>
      </c>
      <c r="S3803">
        <v>2018</v>
      </c>
      <c r="T3803">
        <v>11</v>
      </c>
      <c r="U3803">
        <v>46</v>
      </c>
    </row>
    <row r="3804" spans="1:21" x14ac:dyDescent="0.3">
      <c r="A3804" s="5" t="s">
        <v>168</v>
      </c>
      <c r="B3804" s="5" t="s">
        <v>175</v>
      </c>
      <c r="C3804" s="5" t="s">
        <v>88</v>
      </c>
      <c r="D3804" s="5" t="s">
        <v>346</v>
      </c>
      <c r="E3804" s="5" t="s">
        <v>172</v>
      </c>
      <c r="F3804" s="6">
        <v>43417</v>
      </c>
      <c r="G3804" s="5" t="s">
        <v>148</v>
      </c>
      <c r="H3804" s="5" t="s">
        <v>209</v>
      </c>
      <c r="I3804">
        <v>43242</v>
      </c>
      <c r="J3804">
        <v>175</v>
      </c>
      <c r="K3804">
        <v>320</v>
      </c>
      <c r="L3804">
        <v>3</v>
      </c>
      <c r="M3804">
        <v>9280</v>
      </c>
      <c r="N3804">
        <v>7722.4639999999999</v>
      </c>
      <c r="O3804">
        <v>2574.1550000000002</v>
      </c>
      <c r="P3804">
        <v>106.66666666666667</v>
      </c>
      <c r="Q3804">
        <v>29</v>
      </c>
      <c r="R3804">
        <v>1557.5360000000001</v>
      </c>
      <c r="S3804">
        <v>2018</v>
      </c>
      <c r="T3804">
        <v>11</v>
      </c>
      <c r="U3804">
        <v>46</v>
      </c>
    </row>
    <row r="3805" spans="1:21" x14ac:dyDescent="0.3">
      <c r="A3805" s="5" t="s">
        <v>168</v>
      </c>
      <c r="B3805" s="5" t="s">
        <v>175</v>
      </c>
      <c r="C3805" s="5" t="s">
        <v>88</v>
      </c>
      <c r="D3805" s="5" t="s">
        <v>346</v>
      </c>
      <c r="E3805" s="5" t="s">
        <v>172</v>
      </c>
      <c r="F3805" s="6">
        <v>43417</v>
      </c>
      <c r="G3805" s="5" t="s">
        <v>148</v>
      </c>
      <c r="H3805" s="5" t="s">
        <v>173</v>
      </c>
      <c r="I3805">
        <v>43242</v>
      </c>
      <c r="J3805">
        <v>175</v>
      </c>
      <c r="K3805">
        <v>338</v>
      </c>
      <c r="L3805">
        <v>3</v>
      </c>
      <c r="M3805">
        <v>11492</v>
      </c>
      <c r="N3805">
        <v>7722.4639999999999</v>
      </c>
      <c r="O3805">
        <v>2574.1550000000002</v>
      </c>
      <c r="P3805">
        <v>112.66666666666667</v>
      </c>
      <c r="Q3805">
        <v>34</v>
      </c>
      <c r="R3805">
        <v>3769.5360000000001</v>
      </c>
      <c r="S3805">
        <v>2018</v>
      </c>
      <c r="T3805">
        <v>11</v>
      </c>
      <c r="U3805">
        <v>46</v>
      </c>
    </row>
    <row r="3806" spans="1:21" x14ac:dyDescent="0.3">
      <c r="A3806" s="5" t="s">
        <v>168</v>
      </c>
      <c r="B3806" s="5" t="s">
        <v>175</v>
      </c>
      <c r="C3806" s="5" t="s">
        <v>88</v>
      </c>
      <c r="D3806" s="5" t="s">
        <v>346</v>
      </c>
      <c r="E3806" s="5" t="s">
        <v>172</v>
      </c>
      <c r="F3806" s="6">
        <v>43417</v>
      </c>
      <c r="G3806" s="5" t="s">
        <v>148</v>
      </c>
      <c r="H3806" s="5" t="s">
        <v>173</v>
      </c>
      <c r="I3806">
        <v>43242</v>
      </c>
      <c r="J3806">
        <v>175</v>
      </c>
      <c r="K3806">
        <v>90</v>
      </c>
      <c r="L3806">
        <v>1</v>
      </c>
      <c r="M3806">
        <v>3060</v>
      </c>
      <c r="N3806">
        <v>2574.1550000000002</v>
      </c>
      <c r="O3806">
        <v>2574.1550000000002</v>
      </c>
      <c r="P3806">
        <v>90</v>
      </c>
      <c r="Q3806">
        <v>34</v>
      </c>
      <c r="R3806">
        <v>485.84500000000003</v>
      </c>
      <c r="S3806">
        <v>2018</v>
      </c>
      <c r="T3806">
        <v>11</v>
      </c>
      <c r="U3806">
        <v>46</v>
      </c>
    </row>
    <row r="3807" spans="1:21" x14ac:dyDescent="0.3">
      <c r="A3807" s="5" t="s">
        <v>168</v>
      </c>
      <c r="B3807" s="5" t="s">
        <v>169</v>
      </c>
      <c r="C3807" s="5" t="s">
        <v>170</v>
      </c>
      <c r="D3807" s="5" t="s">
        <v>341</v>
      </c>
      <c r="E3807" s="5" t="s">
        <v>172</v>
      </c>
      <c r="F3807" s="6">
        <v>43418</v>
      </c>
      <c r="G3807" s="5" t="s">
        <v>148</v>
      </c>
      <c r="H3807" s="5" t="s">
        <v>194</v>
      </c>
      <c r="I3807">
        <v>43221</v>
      </c>
      <c r="J3807">
        <v>197</v>
      </c>
      <c r="K3807">
        <v>385</v>
      </c>
      <c r="L3807">
        <v>3</v>
      </c>
      <c r="M3807">
        <v>11165</v>
      </c>
      <c r="N3807">
        <v>9096.2479999999996</v>
      </c>
      <c r="O3807">
        <v>3032.0830000000001</v>
      </c>
      <c r="P3807">
        <v>128.33333333333334</v>
      </c>
      <c r="Q3807">
        <v>29</v>
      </c>
      <c r="R3807">
        <v>2068.752</v>
      </c>
      <c r="S3807">
        <v>2018</v>
      </c>
      <c r="T3807">
        <v>11</v>
      </c>
      <c r="U3807">
        <v>46</v>
      </c>
    </row>
    <row r="3808" spans="1:21" x14ac:dyDescent="0.3">
      <c r="A3808" s="5" t="s">
        <v>168</v>
      </c>
      <c r="B3808" s="5" t="s">
        <v>169</v>
      </c>
      <c r="C3808" s="5" t="s">
        <v>170</v>
      </c>
      <c r="D3808" s="5" t="s">
        <v>343</v>
      </c>
      <c r="E3808" s="5" t="s">
        <v>172</v>
      </c>
      <c r="F3808" s="6">
        <v>43418</v>
      </c>
      <c r="G3808" s="5" t="s">
        <v>148</v>
      </c>
      <c r="H3808" s="5" t="s">
        <v>190</v>
      </c>
      <c r="I3808">
        <v>43235</v>
      </c>
      <c r="J3808">
        <v>183</v>
      </c>
      <c r="K3808">
        <v>111.5</v>
      </c>
      <c r="L3808">
        <v>1</v>
      </c>
      <c r="M3808">
        <v>3289.25</v>
      </c>
      <c r="N3808">
        <v>2713.0070000000001</v>
      </c>
      <c r="O3808">
        <v>2713.0070000000001</v>
      </c>
      <c r="P3808">
        <v>111.5</v>
      </c>
      <c r="Q3808">
        <v>29.5</v>
      </c>
      <c r="R3808">
        <v>576.24300000000005</v>
      </c>
      <c r="S3808">
        <v>2018</v>
      </c>
      <c r="T3808">
        <v>11</v>
      </c>
      <c r="U3808">
        <v>46</v>
      </c>
    </row>
    <row r="3809" spans="1:21" x14ac:dyDescent="0.3">
      <c r="A3809" s="5" t="s">
        <v>168</v>
      </c>
      <c r="B3809" s="5" t="s">
        <v>169</v>
      </c>
      <c r="C3809" s="5" t="s">
        <v>170</v>
      </c>
      <c r="D3809" s="5" t="s">
        <v>327</v>
      </c>
      <c r="E3809" s="5" t="s">
        <v>172</v>
      </c>
      <c r="F3809" s="6">
        <v>43418</v>
      </c>
      <c r="G3809" s="5" t="s">
        <v>148</v>
      </c>
      <c r="H3809" s="5" t="s">
        <v>173</v>
      </c>
      <c r="I3809">
        <v>43223</v>
      </c>
      <c r="J3809">
        <v>195</v>
      </c>
      <c r="K3809">
        <v>123.4</v>
      </c>
      <c r="L3809">
        <v>1</v>
      </c>
      <c r="M3809">
        <v>4195.6000000000004</v>
      </c>
      <c r="N3809">
        <v>777.13199999999995</v>
      </c>
      <c r="O3809">
        <v>777.13199999999995</v>
      </c>
      <c r="P3809">
        <v>123.4</v>
      </c>
      <c r="Q3809">
        <v>34</v>
      </c>
      <c r="R3809">
        <v>3418.4679999999998</v>
      </c>
      <c r="S3809">
        <v>2018</v>
      </c>
      <c r="T3809">
        <v>11</v>
      </c>
      <c r="U3809">
        <v>46</v>
      </c>
    </row>
    <row r="3810" spans="1:21" x14ac:dyDescent="0.3">
      <c r="A3810" s="5" t="s">
        <v>168</v>
      </c>
      <c r="B3810" s="5" t="s">
        <v>169</v>
      </c>
      <c r="C3810" s="5" t="s">
        <v>170</v>
      </c>
      <c r="D3810" s="5" t="s">
        <v>327</v>
      </c>
      <c r="E3810" s="5" t="s">
        <v>172</v>
      </c>
      <c r="F3810" s="6">
        <v>43418</v>
      </c>
      <c r="G3810" s="5" t="s">
        <v>148</v>
      </c>
      <c r="H3810" s="5" t="s">
        <v>197</v>
      </c>
      <c r="I3810">
        <v>43223</v>
      </c>
      <c r="J3810">
        <v>195</v>
      </c>
      <c r="K3810">
        <v>279.39999999999998</v>
      </c>
      <c r="L3810">
        <v>3</v>
      </c>
      <c r="M3810">
        <v>11002.6</v>
      </c>
      <c r="N3810">
        <v>2331.3969999999999</v>
      </c>
      <c r="O3810">
        <v>777.13199999999995</v>
      </c>
      <c r="P3810">
        <v>93.133333333333326</v>
      </c>
      <c r="Q3810">
        <v>39.379399999999997</v>
      </c>
      <c r="R3810">
        <v>8671.2029999999995</v>
      </c>
      <c r="S3810">
        <v>2018</v>
      </c>
      <c r="T3810">
        <v>11</v>
      </c>
      <c r="U3810">
        <v>46</v>
      </c>
    </row>
    <row r="3811" spans="1:21" x14ac:dyDescent="0.3">
      <c r="A3811" s="5" t="s">
        <v>168</v>
      </c>
      <c r="B3811" s="5" t="s">
        <v>175</v>
      </c>
      <c r="C3811" s="5" t="s">
        <v>93</v>
      </c>
      <c r="D3811" s="5" t="s">
        <v>349</v>
      </c>
      <c r="E3811" s="5" t="s">
        <v>172</v>
      </c>
      <c r="F3811" s="6">
        <v>43418</v>
      </c>
      <c r="G3811" s="5" t="s">
        <v>148</v>
      </c>
      <c r="H3811" s="5" t="s">
        <v>233</v>
      </c>
      <c r="I3811">
        <v>43336</v>
      </c>
      <c r="J3811">
        <v>82</v>
      </c>
      <c r="K3811">
        <v>20.5</v>
      </c>
      <c r="L3811">
        <v>1</v>
      </c>
      <c r="M3811">
        <v>942.5</v>
      </c>
      <c r="N3811">
        <v>1154.192</v>
      </c>
      <c r="O3811">
        <v>1154.192</v>
      </c>
      <c r="P3811">
        <v>20.5</v>
      </c>
      <c r="Q3811">
        <v>45.9756</v>
      </c>
      <c r="R3811">
        <v>-211.69200000000001</v>
      </c>
      <c r="S3811">
        <v>2018</v>
      </c>
      <c r="T3811">
        <v>11</v>
      </c>
      <c r="U3811">
        <v>46</v>
      </c>
    </row>
    <row r="3812" spans="1:21" x14ac:dyDescent="0.3">
      <c r="A3812" s="5" t="s">
        <v>168</v>
      </c>
      <c r="B3812" s="5" t="s">
        <v>206</v>
      </c>
      <c r="C3812" s="5" t="s">
        <v>103</v>
      </c>
      <c r="D3812" s="5" t="s">
        <v>313</v>
      </c>
      <c r="E3812" s="5" t="s">
        <v>172</v>
      </c>
      <c r="F3812" s="6">
        <v>43418</v>
      </c>
      <c r="G3812" s="5" t="s">
        <v>148</v>
      </c>
      <c r="H3812" s="5" t="s">
        <v>197</v>
      </c>
      <c r="I3812">
        <v>43227</v>
      </c>
      <c r="J3812">
        <v>191</v>
      </c>
      <c r="K3812">
        <v>141</v>
      </c>
      <c r="L3812">
        <v>1</v>
      </c>
      <c r="M3812">
        <v>4089</v>
      </c>
      <c r="N3812">
        <v>2749.6469999999999</v>
      </c>
      <c r="O3812">
        <v>2749.6469999999999</v>
      </c>
      <c r="P3812">
        <v>141</v>
      </c>
      <c r="Q3812">
        <v>29</v>
      </c>
      <c r="R3812">
        <v>1339.3530000000001</v>
      </c>
      <c r="S3812">
        <v>2018</v>
      </c>
      <c r="T3812">
        <v>11</v>
      </c>
      <c r="U3812">
        <v>46</v>
      </c>
    </row>
    <row r="3813" spans="1:21" x14ac:dyDescent="0.3">
      <c r="A3813" s="5" t="s">
        <v>168</v>
      </c>
      <c r="B3813" s="5" t="s">
        <v>206</v>
      </c>
      <c r="C3813" s="5" t="s">
        <v>103</v>
      </c>
      <c r="D3813" s="5" t="s">
        <v>313</v>
      </c>
      <c r="E3813" s="5" t="s">
        <v>172</v>
      </c>
      <c r="F3813" s="6">
        <v>43418</v>
      </c>
      <c r="G3813" s="5" t="s">
        <v>148</v>
      </c>
      <c r="H3813" s="5" t="s">
        <v>197</v>
      </c>
      <c r="I3813">
        <v>43227</v>
      </c>
      <c r="J3813">
        <v>191</v>
      </c>
      <c r="K3813">
        <v>385.4</v>
      </c>
      <c r="L3813">
        <v>3</v>
      </c>
      <c r="M3813">
        <v>11176.6</v>
      </c>
      <c r="N3813">
        <v>8248.9419999999991</v>
      </c>
      <c r="O3813">
        <v>2749.6469999999999</v>
      </c>
      <c r="P3813">
        <v>128.46666666666667</v>
      </c>
      <c r="Q3813">
        <v>29</v>
      </c>
      <c r="R3813">
        <v>2927.6579999999999</v>
      </c>
      <c r="S3813">
        <v>2018</v>
      </c>
      <c r="T3813">
        <v>11</v>
      </c>
      <c r="U3813">
        <v>46</v>
      </c>
    </row>
    <row r="3814" spans="1:21" x14ac:dyDescent="0.3">
      <c r="A3814" s="5" t="s">
        <v>168</v>
      </c>
      <c r="B3814" s="5" t="s">
        <v>206</v>
      </c>
      <c r="C3814" s="5" t="s">
        <v>104</v>
      </c>
      <c r="D3814" s="5" t="s">
        <v>345</v>
      </c>
      <c r="E3814" s="5" t="s">
        <v>172</v>
      </c>
      <c r="F3814" s="6">
        <v>43418</v>
      </c>
      <c r="G3814" s="5" t="s">
        <v>148</v>
      </c>
      <c r="H3814" s="5" t="s">
        <v>178</v>
      </c>
      <c r="I3814">
        <v>43234</v>
      </c>
      <c r="J3814">
        <v>184</v>
      </c>
      <c r="K3814">
        <v>209.8</v>
      </c>
      <c r="L3814">
        <v>2</v>
      </c>
      <c r="M3814">
        <v>6084.2</v>
      </c>
      <c r="N3814">
        <v>5344.8940000000002</v>
      </c>
      <c r="O3814">
        <v>2672.4470000000001</v>
      </c>
      <c r="P3814">
        <v>104.9</v>
      </c>
      <c r="Q3814">
        <v>29</v>
      </c>
      <c r="R3814">
        <v>739.30600000000004</v>
      </c>
      <c r="S3814">
        <v>2018</v>
      </c>
      <c r="T3814">
        <v>11</v>
      </c>
      <c r="U3814">
        <v>46</v>
      </c>
    </row>
    <row r="3815" spans="1:21" x14ac:dyDescent="0.3">
      <c r="A3815" s="5" t="s">
        <v>168</v>
      </c>
      <c r="B3815" s="5" t="s">
        <v>206</v>
      </c>
      <c r="C3815" s="5" t="s">
        <v>104</v>
      </c>
      <c r="D3815" s="5" t="s">
        <v>345</v>
      </c>
      <c r="E3815" s="5" t="s">
        <v>172</v>
      </c>
      <c r="F3815" s="6">
        <v>43418</v>
      </c>
      <c r="G3815" s="5" t="s">
        <v>148</v>
      </c>
      <c r="H3815" s="5" t="s">
        <v>209</v>
      </c>
      <c r="I3815">
        <v>43234</v>
      </c>
      <c r="J3815">
        <v>184</v>
      </c>
      <c r="K3815">
        <v>330.8</v>
      </c>
      <c r="L3815">
        <v>3</v>
      </c>
      <c r="M3815">
        <v>8270</v>
      </c>
      <c r="N3815">
        <v>8017.3410000000003</v>
      </c>
      <c r="O3815">
        <v>2672.4470000000001</v>
      </c>
      <c r="P3815">
        <v>110.26666666666667</v>
      </c>
      <c r="Q3815">
        <v>25</v>
      </c>
      <c r="R3815">
        <v>252.65899999999999</v>
      </c>
      <c r="S3815">
        <v>2018</v>
      </c>
      <c r="T3815">
        <v>11</v>
      </c>
      <c r="U3815">
        <v>46</v>
      </c>
    </row>
    <row r="3816" spans="1:21" x14ac:dyDescent="0.3">
      <c r="A3816" s="5" t="s">
        <v>168</v>
      </c>
      <c r="B3816" s="5" t="s">
        <v>206</v>
      </c>
      <c r="C3816" s="5" t="s">
        <v>104</v>
      </c>
      <c r="D3816" s="5" t="s">
        <v>345</v>
      </c>
      <c r="E3816" s="5" t="s">
        <v>172</v>
      </c>
      <c r="F3816" s="6">
        <v>43418</v>
      </c>
      <c r="G3816" s="5" t="s">
        <v>148</v>
      </c>
      <c r="H3816" s="5" t="s">
        <v>208</v>
      </c>
      <c r="I3816">
        <v>43234</v>
      </c>
      <c r="J3816">
        <v>184</v>
      </c>
      <c r="K3816">
        <v>108.4</v>
      </c>
      <c r="L3816">
        <v>1</v>
      </c>
      <c r="M3816">
        <v>3143.6</v>
      </c>
      <c r="N3816">
        <v>2672.4470000000001</v>
      </c>
      <c r="O3816">
        <v>2672.4470000000001</v>
      </c>
      <c r="P3816">
        <v>108.4</v>
      </c>
      <c r="Q3816">
        <v>29</v>
      </c>
      <c r="R3816">
        <v>471.15300000000002</v>
      </c>
      <c r="S3816">
        <v>2018</v>
      </c>
      <c r="T3816">
        <v>11</v>
      </c>
      <c r="U3816">
        <v>46</v>
      </c>
    </row>
    <row r="3817" spans="1:21" x14ac:dyDescent="0.3">
      <c r="A3817" s="5" t="s">
        <v>168</v>
      </c>
      <c r="B3817" s="5" t="s">
        <v>206</v>
      </c>
      <c r="C3817" s="5" t="s">
        <v>104</v>
      </c>
      <c r="D3817" s="5" t="s">
        <v>345</v>
      </c>
      <c r="E3817" s="5" t="s">
        <v>172</v>
      </c>
      <c r="F3817" s="6">
        <v>43418</v>
      </c>
      <c r="G3817" s="5" t="s">
        <v>148</v>
      </c>
      <c r="H3817" s="5" t="s">
        <v>311</v>
      </c>
      <c r="I3817">
        <v>43234</v>
      </c>
      <c r="J3817">
        <v>184</v>
      </c>
      <c r="K3817">
        <v>117.6</v>
      </c>
      <c r="L3817">
        <v>1</v>
      </c>
      <c r="M3817">
        <v>3410.4</v>
      </c>
      <c r="N3817">
        <v>2672.4470000000001</v>
      </c>
      <c r="O3817">
        <v>2672.4470000000001</v>
      </c>
      <c r="P3817">
        <v>117.6</v>
      </c>
      <c r="Q3817">
        <v>29</v>
      </c>
      <c r="R3817">
        <v>737.95299999999997</v>
      </c>
      <c r="S3817">
        <v>2018</v>
      </c>
      <c r="T3817">
        <v>11</v>
      </c>
      <c r="U3817">
        <v>46</v>
      </c>
    </row>
    <row r="3818" spans="1:21" x14ac:dyDescent="0.3">
      <c r="A3818" s="5" t="s">
        <v>168</v>
      </c>
      <c r="B3818" s="5" t="s">
        <v>206</v>
      </c>
      <c r="C3818" s="5" t="s">
        <v>104</v>
      </c>
      <c r="D3818" s="5" t="s">
        <v>345</v>
      </c>
      <c r="E3818" s="5" t="s">
        <v>172</v>
      </c>
      <c r="F3818" s="6">
        <v>43418</v>
      </c>
      <c r="G3818" s="5" t="s">
        <v>148</v>
      </c>
      <c r="H3818" s="5" t="s">
        <v>235</v>
      </c>
      <c r="I3818">
        <v>43234</v>
      </c>
      <c r="J3818">
        <v>184</v>
      </c>
      <c r="K3818">
        <v>91.8</v>
      </c>
      <c r="L3818">
        <v>1</v>
      </c>
      <c r="M3818">
        <v>2662.2</v>
      </c>
      <c r="N3818">
        <v>2672.4470000000001</v>
      </c>
      <c r="O3818">
        <v>2672.4470000000001</v>
      </c>
      <c r="P3818">
        <v>91.8</v>
      </c>
      <c r="Q3818">
        <v>29</v>
      </c>
      <c r="R3818">
        <v>-10.247</v>
      </c>
      <c r="S3818">
        <v>2018</v>
      </c>
      <c r="T3818">
        <v>11</v>
      </c>
      <c r="U3818">
        <v>46</v>
      </c>
    </row>
    <row r="3819" spans="1:21" x14ac:dyDescent="0.3">
      <c r="A3819" s="5" t="s">
        <v>168</v>
      </c>
      <c r="B3819" s="5" t="s">
        <v>206</v>
      </c>
      <c r="C3819" s="5" t="s">
        <v>104</v>
      </c>
      <c r="D3819" s="5" t="s">
        <v>345</v>
      </c>
      <c r="E3819" s="5" t="s">
        <v>172</v>
      </c>
      <c r="F3819" s="6">
        <v>43418</v>
      </c>
      <c r="G3819" s="5" t="s">
        <v>148</v>
      </c>
      <c r="H3819" s="5" t="s">
        <v>173</v>
      </c>
      <c r="I3819">
        <v>43234</v>
      </c>
      <c r="J3819">
        <v>184</v>
      </c>
      <c r="K3819">
        <v>802.2</v>
      </c>
      <c r="L3819">
        <v>7</v>
      </c>
      <c r="M3819">
        <v>27274.799999999999</v>
      </c>
      <c r="N3819">
        <v>18707.129000000001</v>
      </c>
      <c r="O3819">
        <v>2672.4470000000001</v>
      </c>
      <c r="P3819">
        <v>114.60000000000001</v>
      </c>
      <c r="Q3819">
        <v>34</v>
      </c>
      <c r="R3819">
        <v>8567.6710000000003</v>
      </c>
      <c r="S3819">
        <v>2018</v>
      </c>
      <c r="T3819">
        <v>11</v>
      </c>
      <c r="U3819">
        <v>46</v>
      </c>
    </row>
    <row r="3820" spans="1:21" x14ac:dyDescent="0.3">
      <c r="A3820" s="5" t="s">
        <v>168</v>
      </c>
      <c r="B3820" s="5" t="s">
        <v>206</v>
      </c>
      <c r="C3820" s="5" t="s">
        <v>104</v>
      </c>
      <c r="D3820" s="5" t="s">
        <v>345</v>
      </c>
      <c r="E3820" s="5" t="s">
        <v>172</v>
      </c>
      <c r="F3820" s="6">
        <v>43418</v>
      </c>
      <c r="G3820" s="5" t="s">
        <v>148</v>
      </c>
      <c r="H3820" s="5" t="s">
        <v>229</v>
      </c>
      <c r="I3820">
        <v>43234</v>
      </c>
      <c r="J3820">
        <v>184</v>
      </c>
      <c r="K3820">
        <v>902.2</v>
      </c>
      <c r="L3820">
        <v>8</v>
      </c>
      <c r="M3820">
        <v>26163.8</v>
      </c>
      <c r="N3820">
        <v>21379.576000000001</v>
      </c>
      <c r="O3820">
        <v>2672.4470000000001</v>
      </c>
      <c r="P3820">
        <v>112.77500000000001</v>
      </c>
      <c r="Q3820">
        <v>29</v>
      </c>
      <c r="R3820">
        <v>4784.2240000000002</v>
      </c>
      <c r="S3820">
        <v>2018</v>
      </c>
      <c r="T3820">
        <v>11</v>
      </c>
      <c r="U3820">
        <v>46</v>
      </c>
    </row>
    <row r="3821" spans="1:21" x14ac:dyDescent="0.3">
      <c r="A3821" s="5" t="s">
        <v>168</v>
      </c>
      <c r="B3821" s="5" t="s">
        <v>169</v>
      </c>
      <c r="C3821" s="5" t="s">
        <v>170</v>
      </c>
      <c r="D3821" s="5" t="s">
        <v>342</v>
      </c>
      <c r="E3821" s="5" t="s">
        <v>172</v>
      </c>
      <c r="F3821" s="6">
        <v>43420</v>
      </c>
      <c r="G3821" s="5" t="s">
        <v>148</v>
      </c>
      <c r="H3821" s="5" t="s">
        <v>173</v>
      </c>
      <c r="I3821">
        <v>43228</v>
      </c>
      <c r="J3821">
        <v>192</v>
      </c>
      <c r="K3821">
        <v>2094.5</v>
      </c>
      <c r="L3821">
        <v>20</v>
      </c>
      <c r="M3821">
        <v>71213</v>
      </c>
      <c r="N3821">
        <v>61913.684999999998</v>
      </c>
      <c r="O3821">
        <v>3095.6840000000002</v>
      </c>
      <c r="P3821">
        <v>104.72499999999999</v>
      </c>
      <c r="Q3821">
        <v>34</v>
      </c>
      <c r="R3821">
        <v>9299.3150000000005</v>
      </c>
      <c r="S3821">
        <v>2018</v>
      </c>
      <c r="T3821">
        <v>11</v>
      </c>
      <c r="U3821">
        <v>46</v>
      </c>
    </row>
    <row r="3822" spans="1:21" x14ac:dyDescent="0.3">
      <c r="A3822" s="5" t="s">
        <v>168</v>
      </c>
      <c r="B3822" s="5" t="s">
        <v>169</v>
      </c>
      <c r="C3822" s="5" t="s">
        <v>170</v>
      </c>
      <c r="D3822" s="5" t="s">
        <v>342</v>
      </c>
      <c r="E3822" s="5" t="s">
        <v>172</v>
      </c>
      <c r="F3822" s="6">
        <v>43420</v>
      </c>
      <c r="G3822" s="5" t="s">
        <v>148</v>
      </c>
      <c r="H3822" s="5" t="s">
        <v>190</v>
      </c>
      <c r="I3822">
        <v>43228</v>
      </c>
      <c r="J3822">
        <v>192</v>
      </c>
      <c r="K3822">
        <v>109</v>
      </c>
      <c r="L3822">
        <v>1</v>
      </c>
      <c r="M3822">
        <v>3161</v>
      </c>
      <c r="N3822">
        <v>3095.6840000000002</v>
      </c>
      <c r="O3822">
        <v>3095.6840000000002</v>
      </c>
      <c r="P3822">
        <v>109</v>
      </c>
      <c r="Q3822">
        <v>29</v>
      </c>
      <c r="R3822">
        <v>65.316000000000003</v>
      </c>
      <c r="S3822">
        <v>2018</v>
      </c>
      <c r="T3822">
        <v>11</v>
      </c>
      <c r="U3822">
        <v>46</v>
      </c>
    </row>
    <row r="3823" spans="1:21" x14ac:dyDescent="0.3">
      <c r="A3823" s="5" t="s">
        <v>168</v>
      </c>
      <c r="B3823" s="5" t="s">
        <v>169</v>
      </c>
      <c r="C3823" s="5" t="s">
        <v>170</v>
      </c>
      <c r="D3823" s="5" t="s">
        <v>313</v>
      </c>
      <c r="E3823" s="5" t="s">
        <v>172</v>
      </c>
      <c r="F3823" s="6">
        <v>43420</v>
      </c>
      <c r="G3823" s="5" t="s">
        <v>148</v>
      </c>
      <c r="H3823" s="5" t="s">
        <v>266</v>
      </c>
      <c r="I3823">
        <v>43227</v>
      </c>
      <c r="J3823">
        <v>193</v>
      </c>
      <c r="K3823">
        <v>4940.3999999999996</v>
      </c>
      <c r="L3823">
        <v>15</v>
      </c>
      <c r="M3823">
        <v>50021.55</v>
      </c>
      <c r="N3823">
        <v>41244.709000000003</v>
      </c>
      <c r="O3823">
        <v>2749.6469999999999</v>
      </c>
      <c r="P3823">
        <v>329.35999999999996</v>
      </c>
      <c r="Q3823">
        <v>10.125</v>
      </c>
      <c r="R3823">
        <v>8776.8410000000003</v>
      </c>
      <c r="S3823">
        <v>2018</v>
      </c>
      <c r="T3823">
        <v>11</v>
      </c>
      <c r="U3823">
        <v>46</v>
      </c>
    </row>
    <row r="3824" spans="1:21" x14ac:dyDescent="0.3">
      <c r="A3824" s="5" t="s">
        <v>168</v>
      </c>
      <c r="B3824" s="5" t="s">
        <v>169</v>
      </c>
      <c r="C3824" s="5" t="s">
        <v>170</v>
      </c>
      <c r="D3824" s="5" t="s">
        <v>338</v>
      </c>
      <c r="E3824" s="5" t="s">
        <v>172</v>
      </c>
      <c r="F3824" s="6">
        <v>43420</v>
      </c>
      <c r="G3824" s="5" t="s">
        <v>148</v>
      </c>
      <c r="H3824" s="5" t="s">
        <v>266</v>
      </c>
      <c r="I3824">
        <v>43209</v>
      </c>
      <c r="J3824">
        <v>211</v>
      </c>
      <c r="K3824">
        <v>4940.3999999999996</v>
      </c>
      <c r="L3824">
        <v>3</v>
      </c>
      <c r="M3824">
        <v>10004.31</v>
      </c>
      <c r="N3824">
        <v>7703.2420000000002</v>
      </c>
      <c r="O3824">
        <v>2567.7469999999998</v>
      </c>
      <c r="P3824">
        <v>1646.8</v>
      </c>
      <c r="Q3824">
        <v>2.0249999999999999</v>
      </c>
      <c r="R3824">
        <v>2301.0680000000002</v>
      </c>
      <c r="S3824">
        <v>2018</v>
      </c>
      <c r="T3824">
        <v>11</v>
      </c>
      <c r="U3824">
        <v>46</v>
      </c>
    </row>
    <row r="3825" spans="1:21" x14ac:dyDescent="0.3">
      <c r="A3825" s="5" t="s">
        <v>168</v>
      </c>
      <c r="B3825" s="5" t="s">
        <v>169</v>
      </c>
      <c r="C3825" s="5" t="s">
        <v>170</v>
      </c>
      <c r="D3825" s="5" t="s">
        <v>339</v>
      </c>
      <c r="E3825" s="5" t="s">
        <v>172</v>
      </c>
      <c r="F3825" s="6">
        <v>43420</v>
      </c>
      <c r="G3825" s="5" t="s">
        <v>148</v>
      </c>
      <c r="H3825" s="5" t="s">
        <v>266</v>
      </c>
      <c r="I3825">
        <v>43214</v>
      </c>
      <c r="J3825">
        <v>206</v>
      </c>
      <c r="K3825">
        <v>4940.3999999999996</v>
      </c>
      <c r="L3825">
        <v>4</v>
      </c>
      <c r="M3825">
        <v>13339.08</v>
      </c>
      <c r="N3825">
        <v>11727.826999999999</v>
      </c>
      <c r="O3825">
        <v>2931.9569999999999</v>
      </c>
      <c r="P3825">
        <v>1235.0999999999999</v>
      </c>
      <c r="Q3825">
        <v>2.7</v>
      </c>
      <c r="R3825">
        <v>1611.2529999999999</v>
      </c>
      <c r="S3825">
        <v>2018</v>
      </c>
      <c r="T3825">
        <v>11</v>
      </c>
      <c r="U3825">
        <v>46</v>
      </c>
    </row>
    <row r="3826" spans="1:21" x14ac:dyDescent="0.3">
      <c r="A3826" s="5" t="s">
        <v>168</v>
      </c>
      <c r="B3826" s="5" t="s">
        <v>169</v>
      </c>
      <c r="C3826" s="5" t="s">
        <v>170</v>
      </c>
      <c r="D3826" s="5" t="s">
        <v>345</v>
      </c>
      <c r="E3826" s="5" t="s">
        <v>172</v>
      </c>
      <c r="F3826" s="6">
        <v>43420</v>
      </c>
      <c r="G3826" s="5" t="s">
        <v>148</v>
      </c>
      <c r="H3826" s="5" t="s">
        <v>266</v>
      </c>
      <c r="I3826">
        <v>43234</v>
      </c>
      <c r="J3826">
        <v>186</v>
      </c>
      <c r="K3826">
        <v>4940.3999999999996</v>
      </c>
      <c r="L3826">
        <v>18</v>
      </c>
      <c r="M3826">
        <v>60025.86</v>
      </c>
      <c r="N3826">
        <v>47160.311000000002</v>
      </c>
      <c r="O3826">
        <v>2620.0169999999998</v>
      </c>
      <c r="P3826">
        <v>274.46666666666664</v>
      </c>
      <c r="Q3826">
        <v>12.15</v>
      </c>
      <c r="R3826">
        <v>12865.549000000001</v>
      </c>
      <c r="S3826">
        <v>2018</v>
      </c>
      <c r="T3826">
        <v>11</v>
      </c>
      <c r="U3826">
        <v>46</v>
      </c>
    </row>
    <row r="3827" spans="1:21" x14ac:dyDescent="0.3">
      <c r="A3827" s="5" t="s">
        <v>168</v>
      </c>
      <c r="B3827" s="5" t="s">
        <v>175</v>
      </c>
      <c r="C3827" s="5" t="s">
        <v>85</v>
      </c>
      <c r="D3827" s="5" t="s">
        <v>320</v>
      </c>
      <c r="E3827" s="5" t="s">
        <v>172</v>
      </c>
      <c r="F3827" s="6">
        <v>43420</v>
      </c>
      <c r="G3827" s="5" t="s">
        <v>148</v>
      </c>
      <c r="H3827" s="5" t="s">
        <v>197</v>
      </c>
      <c r="I3827">
        <v>43249</v>
      </c>
      <c r="J3827">
        <v>171</v>
      </c>
      <c r="K3827">
        <v>468</v>
      </c>
      <c r="L3827">
        <v>4</v>
      </c>
      <c r="M3827">
        <v>13572</v>
      </c>
      <c r="N3827">
        <v>10957.069</v>
      </c>
      <c r="O3827">
        <v>2739.2669999999998</v>
      </c>
      <c r="P3827">
        <v>117</v>
      </c>
      <c r="Q3827">
        <v>29</v>
      </c>
      <c r="R3827">
        <v>2614.931</v>
      </c>
      <c r="S3827">
        <v>2018</v>
      </c>
      <c r="T3827">
        <v>11</v>
      </c>
      <c r="U3827">
        <v>46</v>
      </c>
    </row>
    <row r="3828" spans="1:21" x14ac:dyDescent="0.3">
      <c r="A3828" s="5" t="s">
        <v>168</v>
      </c>
      <c r="B3828" s="5" t="s">
        <v>175</v>
      </c>
      <c r="C3828" s="5" t="s">
        <v>85</v>
      </c>
      <c r="D3828" s="5" t="s">
        <v>320</v>
      </c>
      <c r="E3828" s="5" t="s">
        <v>172</v>
      </c>
      <c r="F3828" s="6">
        <v>43420</v>
      </c>
      <c r="G3828" s="5" t="s">
        <v>148</v>
      </c>
      <c r="H3828" s="5" t="s">
        <v>263</v>
      </c>
      <c r="I3828">
        <v>43249</v>
      </c>
      <c r="J3828">
        <v>171</v>
      </c>
      <c r="K3828">
        <v>807</v>
      </c>
      <c r="L3828">
        <v>7</v>
      </c>
      <c r="M3828">
        <v>24210</v>
      </c>
      <c r="N3828">
        <v>19174.87</v>
      </c>
      <c r="O3828">
        <v>2739.2669999999998</v>
      </c>
      <c r="P3828">
        <v>115.28571428571429</v>
      </c>
      <c r="Q3828">
        <v>30</v>
      </c>
      <c r="R3828">
        <v>5035.13</v>
      </c>
      <c r="S3828">
        <v>2018</v>
      </c>
      <c r="T3828">
        <v>11</v>
      </c>
      <c r="U3828">
        <v>46</v>
      </c>
    </row>
    <row r="3829" spans="1:21" x14ac:dyDescent="0.3">
      <c r="A3829" s="5" t="s">
        <v>168</v>
      </c>
      <c r="B3829" s="5" t="s">
        <v>175</v>
      </c>
      <c r="C3829" s="5" t="s">
        <v>88</v>
      </c>
      <c r="D3829" s="5" t="s">
        <v>346</v>
      </c>
      <c r="E3829" s="5" t="s">
        <v>172</v>
      </c>
      <c r="F3829" s="6">
        <v>43420</v>
      </c>
      <c r="G3829" s="5" t="s">
        <v>148</v>
      </c>
      <c r="H3829" s="5" t="s">
        <v>178</v>
      </c>
      <c r="I3829">
        <v>43242</v>
      </c>
      <c r="J3829">
        <v>178</v>
      </c>
      <c r="K3829">
        <v>292</v>
      </c>
      <c r="L3829">
        <v>3</v>
      </c>
      <c r="M3829">
        <v>8468</v>
      </c>
      <c r="N3829">
        <v>8120.1130000000003</v>
      </c>
      <c r="O3829">
        <v>2706.7040000000002</v>
      </c>
      <c r="P3829">
        <v>97.333333333333329</v>
      </c>
      <c r="Q3829">
        <v>29</v>
      </c>
      <c r="R3829">
        <v>347.887</v>
      </c>
      <c r="S3829">
        <v>2018</v>
      </c>
      <c r="T3829">
        <v>11</v>
      </c>
      <c r="U3829">
        <v>46</v>
      </c>
    </row>
    <row r="3830" spans="1:21" x14ac:dyDescent="0.3">
      <c r="A3830" s="5" t="s">
        <v>168</v>
      </c>
      <c r="B3830" s="5" t="s">
        <v>175</v>
      </c>
      <c r="C3830" s="5" t="s">
        <v>88</v>
      </c>
      <c r="D3830" s="5" t="s">
        <v>346</v>
      </c>
      <c r="E3830" s="5" t="s">
        <v>172</v>
      </c>
      <c r="F3830" s="6">
        <v>43420</v>
      </c>
      <c r="G3830" s="5" t="s">
        <v>148</v>
      </c>
      <c r="H3830" s="5" t="s">
        <v>190</v>
      </c>
      <c r="I3830">
        <v>43242</v>
      </c>
      <c r="J3830">
        <v>178</v>
      </c>
      <c r="K3830">
        <v>103.5</v>
      </c>
      <c r="L3830">
        <v>1</v>
      </c>
      <c r="M3830">
        <v>3001.5</v>
      </c>
      <c r="N3830">
        <v>2706.7040000000002</v>
      </c>
      <c r="O3830">
        <v>2706.7040000000002</v>
      </c>
      <c r="P3830">
        <v>103.5</v>
      </c>
      <c r="Q3830">
        <v>29</v>
      </c>
      <c r="R3830">
        <v>294.79599999999999</v>
      </c>
      <c r="S3830">
        <v>2018</v>
      </c>
      <c r="T3830">
        <v>11</v>
      </c>
      <c r="U3830">
        <v>46</v>
      </c>
    </row>
    <row r="3831" spans="1:21" x14ac:dyDescent="0.3">
      <c r="A3831" s="5" t="s">
        <v>168</v>
      </c>
      <c r="B3831" s="5" t="s">
        <v>206</v>
      </c>
      <c r="C3831" s="5" t="s">
        <v>104</v>
      </c>
      <c r="D3831" s="5" t="s">
        <v>345</v>
      </c>
      <c r="E3831" s="5" t="s">
        <v>172</v>
      </c>
      <c r="F3831" s="6">
        <v>43420</v>
      </c>
      <c r="G3831" s="5" t="s">
        <v>148</v>
      </c>
      <c r="H3831" s="5" t="s">
        <v>217</v>
      </c>
      <c r="I3831">
        <v>43234</v>
      </c>
      <c r="J3831">
        <v>186</v>
      </c>
      <c r="K3831">
        <v>1040</v>
      </c>
      <c r="L3831">
        <v>10</v>
      </c>
      <c r="M3831">
        <v>31200</v>
      </c>
      <c r="N3831">
        <v>26724.469000000001</v>
      </c>
      <c r="O3831">
        <v>2672.4470000000001</v>
      </c>
      <c r="P3831">
        <v>104</v>
      </c>
      <c r="Q3831">
        <v>30</v>
      </c>
      <c r="R3831">
        <v>4475.5309999999999</v>
      </c>
      <c r="S3831">
        <v>2018</v>
      </c>
      <c r="T3831">
        <v>11</v>
      </c>
      <c r="U3831">
        <v>46</v>
      </c>
    </row>
    <row r="3832" spans="1:21" x14ac:dyDescent="0.3">
      <c r="A3832" s="5" t="s">
        <v>168</v>
      </c>
      <c r="B3832" s="5" t="s">
        <v>206</v>
      </c>
      <c r="C3832" s="5" t="s">
        <v>104</v>
      </c>
      <c r="D3832" s="5" t="s">
        <v>345</v>
      </c>
      <c r="E3832" s="5" t="s">
        <v>172</v>
      </c>
      <c r="F3832" s="6">
        <v>43420</v>
      </c>
      <c r="G3832" s="5" t="s">
        <v>148</v>
      </c>
      <c r="H3832" s="5" t="s">
        <v>204</v>
      </c>
      <c r="I3832">
        <v>43234</v>
      </c>
      <c r="J3832">
        <v>186</v>
      </c>
      <c r="K3832">
        <v>360</v>
      </c>
      <c r="L3832">
        <v>3</v>
      </c>
      <c r="M3832">
        <v>10800</v>
      </c>
      <c r="N3832">
        <v>8017.3410000000003</v>
      </c>
      <c r="O3832">
        <v>2672.4470000000001</v>
      </c>
      <c r="P3832">
        <v>120</v>
      </c>
      <c r="Q3832">
        <v>30</v>
      </c>
      <c r="R3832">
        <v>2782.6590000000001</v>
      </c>
      <c r="S3832">
        <v>2018</v>
      </c>
      <c r="T3832">
        <v>11</v>
      </c>
      <c r="U3832">
        <v>46</v>
      </c>
    </row>
    <row r="3833" spans="1:21" x14ac:dyDescent="0.3">
      <c r="A3833" s="5" t="s">
        <v>168</v>
      </c>
      <c r="B3833" s="5" t="s">
        <v>206</v>
      </c>
      <c r="C3833" s="5" t="s">
        <v>104</v>
      </c>
      <c r="D3833" s="5" t="s">
        <v>345</v>
      </c>
      <c r="E3833" s="5" t="s">
        <v>172</v>
      </c>
      <c r="F3833" s="6">
        <v>43420</v>
      </c>
      <c r="G3833" s="5" t="s">
        <v>148</v>
      </c>
      <c r="H3833" s="5" t="s">
        <v>190</v>
      </c>
      <c r="I3833">
        <v>43234</v>
      </c>
      <c r="J3833">
        <v>186</v>
      </c>
      <c r="K3833">
        <v>314</v>
      </c>
      <c r="L3833">
        <v>3</v>
      </c>
      <c r="M3833">
        <v>9420</v>
      </c>
      <c r="N3833">
        <v>8017.3410000000003</v>
      </c>
      <c r="O3833">
        <v>2672.4470000000001</v>
      </c>
      <c r="P3833">
        <v>104.66666666666667</v>
      </c>
      <c r="Q3833">
        <v>30</v>
      </c>
      <c r="R3833">
        <v>1402.6590000000001</v>
      </c>
      <c r="S3833">
        <v>2018</v>
      </c>
      <c r="T3833">
        <v>11</v>
      </c>
      <c r="U3833">
        <v>46</v>
      </c>
    </row>
    <row r="3834" spans="1:21" x14ac:dyDescent="0.3">
      <c r="A3834" s="5" t="s">
        <v>168</v>
      </c>
      <c r="B3834" s="5" t="s">
        <v>206</v>
      </c>
      <c r="C3834" s="5" t="s">
        <v>104</v>
      </c>
      <c r="D3834" s="5" t="s">
        <v>345</v>
      </c>
      <c r="E3834" s="5" t="s">
        <v>172</v>
      </c>
      <c r="F3834" s="6">
        <v>43420</v>
      </c>
      <c r="G3834" s="5" t="s">
        <v>148</v>
      </c>
      <c r="H3834" s="5" t="s">
        <v>184</v>
      </c>
      <c r="I3834">
        <v>43234</v>
      </c>
      <c r="J3834">
        <v>186</v>
      </c>
      <c r="K3834">
        <v>1858</v>
      </c>
      <c r="L3834">
        <v>15</v>
      </c>
      <c r="M3834">
        <v>54811</v>
      </c>
      <c r="N3834">
        <v>40086.703999999998</v>
      </c>
      <c r="O3834">
        <v>2672.4470000000001</v>
      </c>
      <c r="P3834">
        <v>123.86666666666666</v>
      </c>
      <c r="Q3834">
        <v>29.5</v>
      </c>
      <c r="R3834">
        <v>14724.296</v>
      </c>
      <c r="S3834">
        <v>2018</v>
      </c>
      <c r="T3834">
        <v>11</v>
      </c>
      <c r="U3834">
        <v>46</v>
      </c>
    </row>
    <row r="3835" spans="1:21" x14ac:dyDescent="0.3">
      <c r="A3835" s="5" t="s">
        <v>168</v>
      </c>
      <c r="B3835" s="5" t="s">
        <v>206</v>
      </c>
      <c r="C3835" s="5" t="s">
        <v>104</v>
      </c>
      <c r="D3835" s="5" t="s">
        <v>345</v>
      </c>
      <c r="E3835" s="5" t="s">
        <v>172</v>
      </c>
      <c r="F3835" s="6">
        <v>43420</v>
      </c>
      <c r="G3835" s="5" t="s">
        <v>148</v>
      </c>
      <c r="H3835" s="5" t="s">
        <v>203</v>
      </c>
      <c r="I3835">
        <v>43234</v>
      </c>
      <c r="J3835">
        <v>186</v>
      </c>
      <c r="K3835">
        <v>118</v>
      </c>
      <c r="L3835">
        <v>1</v>
      </c>
      <c r="M3835">
        <v>3540</v>
      </c>
      <c r="N3835">
        <v>2672.4470000000001</v>
      </c>
      <c r="O3835">
        <v>2672.4470000000001</v>
      </c>
      <c r="P3835">
        <v>118</v>
      </c>
      <c r="Q3835">
        <v>30</v>
      </c>
      <c r="R3835">
        <v>867.553</v>
      </c>
      <c r="S3835">
        <v>2018</v>
      </c>
      <c r="T3835">
        <v>11</v>
      </c>
      <c r="U3835">
        <v>46</v>
      </c>
    </row>
    <row r="3836" spans="1:21" x14ac:dyDescent="0.3">
      <c r="A3836" s="5" t="s">
        <v>168</v>
      </c>
      <c r="B3836" s="5" t="s">
        <v>206</v>
      </c>
      <c r="C3836" s="5" t="s">
        <v>104</v>
      </c>
      <c r="D3836" s="5" t="s">
        <v>345</v>
      </c>
      <c r="E3836" s="5" t="s">
        <v>172</v>
      </c>
      <c r="F3836" s="6">
        <v>43420</v>
      </c>
      <c r="G3836" s="5" t="s">
        <v>148</v>
      </c>
      <c r="H3836" s="5" t="s">
        <v>190</v>
      </c>
      <c r="I3836">
        <v>43234</v>
      </c>
      <c r="J3836">
        <v>186</v>
      </c>
      <c r="K3836">
        <v>328</v>
      </c>
      <c r="L3836">
        <v>3</v>
      </c>
      <c r="M3836">
        <v>9840</v>
      </c>
      <c r="N3836">
        <v>8017.3410000000003</v>
      </c>
      <c r="O3836">
        <v>2672.4470000000001</v>
      </c>
      <c r="P3836">
        <v>109.33333333333333</v>
      </c>
      <c r="Q3836">
        <v>30</v>
      </c>
      <c r="R3836">
        <v>1822.6590000000001</v>
      </c>
      <c r="S3836">
        <v>2018</v>
      </c>
      <c r="T3836">
        <v>11</v>
      </c>
      <c r="U3836">
        <v>46</v>
      </c>
    </row>
    <row r="3837" spans="1:21" x14ac:dyDescent="0.3">
      <c r="A3837" s="5" t="s">
        <v>168</v>
      </c>
      <c r="B3837" s="5" t="s">
        <v>206</v>
      </c>
      <c r="C3837" s="5" t="s">
        <v>104</v>
      </c>
      <c r="D3837" s="5" t="s">
        <v>345</v>
      </c>
      <c r="E3837" s="5" t="s">
        <v>172</v>
      </c>
      <c r="F3837" s="6">
        <v>43420</v>
      </c>
      <c r="G3837" s="5" t="s">
        <v>148</v>
      </c>
      <c r="H3837" s="5" t="s">
        <v>205</v>
      </c>
      <c r="I3837">
        <v>43234</v>
      </c>
      <c r="J3837">
        <v>186</v>
      </c>
      <c r="K3837">
        <v>255</v>
      </c>
      <c r="L3837">
        <v>2</v>
      </c>
      <c r="M3837">
        <v>7650</v>
      </c>
      <c r="N3837">
        <v>5344.8940000000002</v>
      </c>
      <c r="O3837">
        <v>2672.4470000000001</v>
      </c>
      <c r="P3837">
        <v>127.5</v>
      </c>
      <c r="Q3837">
        <v>30</v>
      </c>
      <c r="R3837">
        <v>2305.1060000000002</v>
      </c>
      <c r="S3837">
        <v>2018</v>
      </c>
      <c r="T3837">
        <v>11</v>
      </c>
      <c r="U3837">
        <v>46</v>
      </c>
    </row>
    <row r="3838" spans="1:21" x14ac:dyDescent="0.3">
      <c r="A3838" s="5" t="s">
        <v>168</v>
      </c>
      <c r="B3838" s="5" t="s">
        <v>206</v>
      </c>
      <c r="C3838" s="5" t="s">
        <v>104</v>
      </c>
      <c r="D3838" s="5" t="s">
        <v>345</v>
      </c>
      <c r="E3838" s="5" t="s">
        <v>172</v>
      </c>
      <c r="F3838" s="6">
        <v>43420</v>
      </c>
      <c r="G3838" s="5" t="s">
        <v>148</v>
      </c>
      <c r="H3838" s="5" t="s">
        <v>216</v>
      </c>
      <c r="I3838">
        <v>43234</v>
      </c>
      <c r="J3838">
        <v>186</v>
      </c>
      <c r="K3838">
        <v>234</v>
      </c>
      <c r="L3838">
        <v>2</v>
      </c>
      <c r="M3838">
        <v>7020</v>
      </c>
      <c r="N3838">
        <v>5344.8940000000002</v>
      </c>
      <c r="O3838">
        <v>2672.4470000000001</v>
      </c>
      <c r="P3838">
        <v>117</v>
      </c>
      <c r="Q3838">
        <v>30</v>
      </c>
      <c r="R3838">
        <v>1675.106</v>
      </c>
      <c r="S3838">
        <v>2018</v>
      </c>
      <c r="T3838">
        <v>11</v>
      </c>
      <c r="U3838">
        <v>46</v>
      </c>
    </row>
    <row r="3839" spans="1:21" x14ac:dyDescent="0.3">
      <c r="A3839" s="5" t="s">
        <v>168</v>
      </c>
      <c r="B3839" s="5" t="s">
        <v>206</v>
      </c>
      <c r="C3839" s="5" t="s">
        <v>104</v>
      </c>
      <c r="D3839" s="5" t="s">
        <v>345</v>
      </c>
      <c r="E3839" s="5" t="s">
        <v>172</v>
      </c>
      <c r="F3839" s="6">
        <v>43420</v>
      </c>
      <c r="G3839" s="5" t="s">
        <v>148</v>
      </c>
      <c r="H3839" s="5" t="s">
        <v>222</v>
      </c>
      <c r="I3839">
        <v>43234</v>
      </c>
      <c r="J3839">
        <v>186</v>
      </c>
      <c r="K3839">
        <v>117</v>
      </c>
      <c r="L3839">
        <v>1</v>
      </c>
      <c r="M3839">
        <v>3510</v>
      </c>
      <c r="N3839">
        <v>2672.4470000000001</v>
      </c>
      <c r="O3839">
        <v>2672.4470000000001</v>
      </c>
      <c r="P3839">
        <v>117</v>
      </c>
      <c r="Q3839">
        <v>30</v>
      </c>
      <c r="R3839">
        <v>837.553</v>
      </c>
      <c r="S3839">
        <v>2018</v>
      </c>
      <c r="T3839">
        <v>11</v>
      </c>
      <c r="U3839">
        <v>46</v>
      </c>
    </row>
    <row r="3840" spans="1:21" x14ac:dyDescent="0.3">
      <c r="A3840" s="5" t="s">
        <v>168</v>
      </c>
      <c r="B3840" s="5" t="s">
        <v>206</v>
      </c>
      <c r="C3840" s="5" t="s">
        <v>104</v>
      </c>
      <c r="D3840" s="5" t="s">
        <v>345</v>
      </c>
      <c r="E3840" s="5" t="s">
        <v>172</v>
      </c>
      <c r="F3840" s="6">
        <v>43420</v>
      </c>
      <c r="G3840" s="5" t="s">
        <v>148</v>
      </c>
      <c r="H3840" s="5" t="s">
        <v>181</v>
      </c>
      <c r="I3840">
        <v>43234</v>
      </c>
      <c r="J3840">
        <v>186</v>
      </c>
      <c r="K3840">
        <v>235</v>
      </c>
      <c r="L3840">
        <v>2</v>
      </c>
      <c r="M3840">
        <v>7050</v>
      </c>
      <c r="N3840">
        <v>5344.8940000000002</v>
      </c>
      <c r="O3840">
        <v>2672.4470000000001</v>
      </c>
      <c r="P3840">
        <v>117.5</v>
      </c>
      <c r="Q3840">
        <v>30</v>
      </c>
      <c r="R3840">
        <v>1705.106</v>
      </c>
      <c r="S3840">
        <v>2018</v>
      </c>
      <c r="T3840">
        <v>11</v>
      </c>
      <c r="U3840">
        <v>46</v>
      </c>
    </row>
    <row r="3841" spans="1:21" x14ac:dyDescent="0.3">
      <c r="A3841" s="5" t="s">
        <v>168</v>
      </c>
      <c r="B3841" s="5" t="s">
        <v>206</v>
      </c>
      <c r="C3841" s="5" t="s">
        <v>105</v>
      </c>
      <c r="D3841" s="5" t="s">
        <v>315</v>
      </c>
      <c r="E3841" s="5" t="s">
        <v>172</v>
      </c>
      <c r="F3841" s="6">
        <v>43420</v>
      </c>
      <c r="G3841" s="5" t="s">
        <v>148</v>
      </c>
      <c r="H3841" s="5" t="s">
        <v>230</v>
      </c>
      <c r="I3841">
        <v>43241</v>
      </c>
      <c r="J3841">
        <v>179</v>
      </c>
      <c r="K3841">
        <v>1646</v>
      </c>
      <c r="L3841">
        <v>15</v>
      </c>
      <c r="M3841">
        <v>48557</v>
      </c>
      <c r="N3841">
        <v>48432.404999999999</v>
      </c>
      <c r="O3841">
        <v>3228.8270000000002</v>
      </c>
      <c r="P3841">
        <v>109.73333333333333</v>
      </c>
      <c r="Q3841">
        <v>29.5</v>
      </c>
      <c r="R3841">
        <v>124.595</v>
      </c>
      <c r="S3841">
        <v>2018</v>
      </c>
      <c r="T3841">
        <v>11</v>
      </c>
      <c r="U3841">
        <v>46</v>
      </c>
    </row>
    <row r="3842" spans="1:21" x14ac:dyDescent="0.3">
      <c r="A3842" s="5" t="s">
        <v>168</v>
      </c>
      <c r="B3842" s="5" t="s">
        <v>206</v>
      </c>
      <c r="C3842" s="5" t="s">
        <v>105</v>
      </c>
      <c r="D3842" s="5" t="s">
        <v>315</v>
      </c>
      <c r="E3842" s="5" t="s">
        <v>172</v>
      </c>
      <c r="F3842" s="6">
        <v>43420</v>
      </c>
      <c r="G3842" s="5" t="s">
        <v>148</v>
      </c>
      <c r="H3842" s="5" t="s">
        <v>246</v>
      </c>
      <c r="I3842">
        <v>43241</v>
      </c>
      <c r="J3842">
        <v>179</v>
      </c>
      <c r="K3842">
        <v>230</v>
      </c>
      <c r="L3842">
        <v>2</v>
      </c>
      <c r="M3842">
        <v>6900</v>
      </c>
      <c r="N3842">
        <v>6457.6540000000005</v>
      </c>
      <c r="O3842">
        <v>3228.8270000000002</v>
      </c>
      <c r="P3842">
        <v>115</v>
      </c>
      <c r="Q3842">
        <v>30</v>
      </c>
      <c r="R3842">
        <v>442.346</v>
      </c>
      <c r="S3842">
        <v>2018</v>
      </c>
      <c r="T3842">
        <v>11</v>
      </c>
      <c r="U3842">
        <v>46</v>
      </c>
    </row>
    <row r="3843" spans="1:21" x14ac:dyDescent="0.3">
      <c r="A3843" s="5" t="s">
        <v>168</v>
      </c>
      <c r="B3843" s="5" t="s">
        <v>206</v>
      </c>
      <c r="C3843" s="5" t="s">
        <v>105</v>
      </c>
      <c r="D3843" s="5" t="s">
        <v>315</v>
      </c>
      <c r="E3843" s="5" t="s">
        <v>172</v>
      </c>
      <c r="F3843" s="6">
        <v>43420</v>
      </c>
      <c r="G3843" s="5" t="s">
        <v>148</v>
      </c>
      <c r="H3843" s="5" t="s">
        <v>238</v>
      </c>
      <c r="I3843">
        <v>43241</v>
      </c>
      <c r="J3843">
        <v>179</v>
      </c>
      <c r="K3843">
        <v>352</v>
      </c>
      <c r="L3843">
        <v>3</v>
      </c>
      <c r="M3843">
        <v>10560</v>
      </c>
      <c r="N3843">
        <v>9686.4809999999998</v>
      </c>
      <c r="O3843">
        <v>3228.8270000000002</v>
      </c>
      <c r="P3843">
        <v>117.33333333333333</v>
      </c>
      <c r="Q3843">
        <v>30</v>
      </c>
      <c r="R3843">
        <v>873.51900000000001</v>
      </c>
      <c r="S3843">
        <v>2018</v>
      </c>
      <c r="T3843">
        <v>11</v>
      </c>
      <c r="U3843">
        <v>46</v>
      </c>
    </row>
    <row r="3844" spans="1:21" x14ac:dyDescent="0.3">
      <c r="A3844" s="5" t="s">
        <v>168</v>
      </c>
      <c r="B3844" s="5" t="s">
        <v>206</v>
      </c>
      <c r="C3844" s="5" t="s">
        <v>105</v>
      </c>
      <c r="D3844" s="5" t="s">
        <v>315</v>
      </c>
      <c r="E3844" s="5" t="s">
        <v>172</v>
      </c>
      <c r="F3844" s="6">
        <v>43420</v>
      </c>
      <c r="G3844" s="5" t="s">
        <v>148</v>
      </c>
      <c r="H3844" s="5" t="s">
        <v>231</v>
      </c>
      <c r="I3844">
        <v>43241</v>
      </c>
      <c r="J3844">
        <v>179</v>
      </c>
      <c r="K3844">
        <v>145</v>
      </c>
      <c r="L3844">
        <v>1</v>
      </c>
      <c r="M3844">
        <v>4350</v>
      </c>
      <c r="N3844">
        <v>3228.8270000000002</v>
      </c>
      <c r="O3844">
        <v>3228.8270000000002</v>
      </c>
      <c r="P3844">
        <v>145</v>
      </c>
      <c r="Q3844">
        <v>30</v>
      </c>
      <c r="R3844">
        <v>1121.173</v>
      </c>
      <c r="S3844">
        <v>2018</v>
      </c>
      <c r="T3844">
        <v>11</v>
      </c>
      <c r="U3844">
        <v>46</v>
      </c>
    </row>
    <row r="3845" spans="1:21" x14ac:dyDescent="0.3">
      <c r="A3845" s="5" t="s">
        <v>168</v>
      </c>
      <c r="B3845" s="5" t="s">
        <v>206</v>
      </c>
      <c r="C3845" s="5" t="s">
        <v>105</v>
      </c>
      <c r="D3845" s="5" t="s">
        <v>315</v>
      </c>
      <c r="E3845" s="5" t="s">
        <v>172</v>
      </c>
      <c r="F3845" s="6">
        <v>43420</v>
      </c>
      <c r="G3845" s="5" t="s">
        <v>148</v>
      </c>
      <c r="H3845" s="5" t="s">
        <v>321</v>
      </c>
      <c r="I3845">
        <v>43241</v>
      </c>
      <c r="J3845">
        <v>179</v>
      </c>
      <c r="K3845">
        <v>266</v>
      </c>
      <c r="L3845">
        <v>2</v>
      </c>
      <c r="M3845">
        <v>7847</v>
      </c>
      <c r="N3845">
        <v>6457.6540000000005</v>
      </c>
      <c r="O3845">
        <v>3228.8270000000002</v>
      </c>
      <c r="P3845">
        <v>133</v>
      </c>
      <c r="Q3845">
        <v>29.5</v>
      </c>
      <c r="R3845">
        <v>1389.346</v>
      </c>
      <c r="S3845">
        <v>2018</v>
      </c>
      <c r="T3845">
        <v>11</v>
      </c>
      <c r="U3845">
        <v>46</v>
      </c>
    </row>
    <row r="3846" spans="1:21" x14ac:dyDescent="0.3">
      <c r="A3846" s="5" t="s">
        <v>168</v>
      </c>
      <c r="B3846" s="5" t="s">
        <v>206</v>
      </c>
      <c r="C3846" s="5" t="s">
        <v>105</v>
      </c>
      <c r="D3846" s="5" t="s">
        <v>315</v>
      </c>
      <c r="E3846" s="5" t="s">
        <v>172</v>
      </c>
      <c r="F3846" s="6">
        <v>43420</v>
      </c>
      <c r="G3846" s="5" t="s">
        <v>148</v>
      </c>
      <c r="H3846" s="5" t="s">
        <v>269</v>
      </c>
      <c r="I3846">
        <v>43241</v>
      </c>
      <c r="J3846">
        <v>179</v>
      </c>
      <c r="K3846">
        <v>594</v>
      </c>
      <c r="L3846">
        <v>5</v>
      </c>
      <c r="M3846">
        <v>17523</v>
      </c>
      <c r="N3846">
        <v>16144.135</v>
      </c>
      <c r="O3846">
        <v>3228.8270000000002</v>
      </c>
      <c r="P3846">
        <v>118.8</v>
      </c>
      <c r="Q3846">
        <v>29.5</v>
      </c>
      <c r="R3846">
        <v>1378.865</v>
      </c>
      <c r="S3846">
        <v>2018</v>
      </c>
      <c r="T3846">
        <v>11</v>
      </c>
      <c r="U3846">
        <v>46</v>
      </c>
    </row>
    <row r="3847" spans="1:21" x14ac:dyDescent="0.3">
      <c r="A3847" s="5" t="s">
        <v>168</v>
      </c>
      <c r="B3847" s="5" t="s">
        <v>206</v>
      </c>
      <c r="C3847" s="5" t="s">
        <v>105</v>
      </c>
      <c r="D3847" s="5" t="s">
        <v>315</v>
      </c>
      <c r="E3847" s="5" t="s">
        <v>172</v>
      </c>
      <c r="F3847" s="6">
        <v>43420</v>
      </c>
      <c r="G3847" s="5" t="s">
        <v>148</v>
      </c>
      <c r="H3847" s="5" t="s">
        <v>185</v>
      </c>
      <c r="I3847">
        <v>43241</v>
      </c>
      <c r="J3847">
        <v>179</v>
      </c>
      <c r="K3847">
        <v>314</v>
      </c>
      <c r="L3847">
        <v>3</v>
      </c>
      <c r="M3847">
        <v>9420</v>
      </c>
      <c r="N3847">
        <v>9686.4809999999998</v>
      </c>
      <c r="O3847">
        <v>3228.8270000000002</v>
      </c>
      <c r="P3847">
        <v>104.66666666666667</v>
      </c>
      <c r="Q3847">
        <v>30</v>
      </c>
      <c r="R3847">
        <v>-266.48099999999999</v>
      </c>
      <c r="S3847">
        <v>2018</v>
      </c>
      <c r="T3847">
        <v>11</v>
      </c>
      <c r="U3847">
        <v>46</v>
      </c>
    </row>
    <row r="3848" spans="1:21" x14ac:dyDescent="0.3">
      <c r="A3848" s="5" t="s">
        <v>168</v>
      </c>
      <c r="B3848" s="5" t="s">
        <v>206</v>
      </c>
      <c r="C3848" s="5" t="s">
        <v>105</v>
      </c>
      <c r="D3848" s="5" t="s">
        <v>315</v>
      </c>
      <c r="E3848" s="5" t="s">
        <v>172</v>
      </c>
      <c r="F3848" s="6">
        <v>43420</v>
      </c>
      <c r="G3848" s="5" t="s">
        <v>148</v>
      </c>
      <c r="H3848" s="5" t="s">
        <v>186</v>
      </c>
      <c r="I3848">
        <v>43241</v>
      </c>
      <c r="J3848">
        <v>179</v>
      </c>
      <c r="K3848">
        <v>109</v>
      </c>
      <c r="L3848">
        <v>1</v>
      </c>
      <c r="M3848">
        <v>3270</v>
      </c>
      <c r="N3848">
        <v>3228.8270000000002</v>
      </c>
      <c r="O3848">
        <v>3228.8270000000002</v>
      </c>
      <c r="P3848">
        <v>109</v>
      </c>
      <c r="Q3848">
        <v>30</v>
      </c>
      <c r="R3848">
        <v>41.173000000000002</v>
      </c>
      <c r="S3848">
        <v>2018</v>
      </c>
      <c r="T3848">
        <v>11</v>
      </c>
      <c r="U3848">
        <v>46</v>
      </c>
    </row>
    <row r="3849" spans="1:21" x14ac:dyDescent="0.3">
      <c r="A3849" s="5" t="s">
        <v>168</v>
      </c>
      <c r="B3849" s="5" t="s">
        <v>206</v>
      </c>
      <c r="C3849" s="5" t="s">
        <v>105</v>
      </c>
      <c r="D3849" s="5" t="s">
        <v>315</v>
      </c>
      <c r="E3849" s="5" t="s">
        <v>172</v>
      </c>
      <c r="F3849" s="6">
        <v>43420</v>
      </c>
      <c r="G3849" s="5" t="s">
        <v>148</v>
      </c>
      <c r="H3849" s="5" t="s">
        <v>187</v>
      </c>
      <c r="I3849">
        <v>43241</v>
      </c>
      <c r="J3849">
        <v>179</v>
      </c>
      <c r="K3849">
        <v>139</v>
      </c>
      <c r="L3849">
        <v>1</v>
      </c>
      <c r="M3849">
        <v>4170</v>
      </c>
      <c r="N3849">
        <v>3228.8270000000002</v>
      </c>
      <c r="O3849">
        <v>3228.8270000000002</v>
      </c>
      <c r="P3849">
        <v>139</v>
      </c>
      <c r="Q3849">
        <v>30</v>
      </c>
      <c r="R3849">
        <v>941.173</v>
      </c>
      <c r="S3849">
        <v>2018</v>
      </c>
      <c r="T3849">
        <v>11</v>
      </c>
      <c r="U3849">
        <v>46</v>
      </c>
    </row>
    <row r="3850" spans="1:21" x14ac:dyDescent="0.3">
      <c r="A3850" s="5" t="s">
        <v>168</v>
      </c>
      <c r="B3850" s="5" t="s">
        <v>206</v>
      </c>
      <c r="C3850" s="5" t="s">
        <v>105</v>
      </c>
      <c r="D3850" s="5" t="s">
        <v>315</v>
      </c>
      <c r="E3850" s="5" t="s">
        <v>172</v>
      </c>
      <c r="F3850" s="6">
        <v>43420</v>
      </c>
      <c r="G3850" s="5" t="s">
        <v>148</v>
      </c>
      <c r="H3850" s="5" t="s">
        <v>284</v>
      </c>
      <c r="I3850">
        <v>43241</v>
      </c>
      <c r="J3850">
        <v>179</v>
      </c>
      <c r="K3850">
        <v>142</v>
      </c>
      <c r="L3850">
        <v>1</v>
      </c>
      <c r="M3850">
        <v>4260</v>
      </c>
      <c r="N3850">
        <v>3228.8270000000002</v>
      </c>
      <c r="O3850">
        <v>3228.8270000000002</v>
      </c>
      <c r="P3850">
        <v>142</v>
      </c>
      <c r="Q3850">
        <v>30</v>
      </c>
      <c r="R3850">
        <v>1031.173</v>
      </c>
      <c r="S3850">
        <v>2018</v>
      </c>
      <c r="T3850">
        <v>11</v>
      </c>
      <c r="U3850">
        <v>46</v>
      </c>
    </row>
    <row r="3851" spans="1:21" x14ac:dyDescent="0.3">
      <c r="A3851" s="5" t="s">
        <v>168</v>
      </c>
      <c r="B3851" s="5" t="s">
        <v>206</v>
      </c>
      <c r="C3851" s="5" t="s">
        <v>105</v>
      </c>
      <c r="D3851" s="5" t="s">
        <v>315</v>
      </c>
      <c r="E3851" s="5" t="s">
        <v>172</v>
      </c>
      <c r="F3851" s="6">
        <v>43420</v>
      </c>
      <c r="G3851" s="5" t="s">
        <v>148</v>
      </c>
      <c r="H3851" s="5" t="s">
        <v>190</v>
      </c>
      <c r="I3851">
        <v>43241</v>
      </c>
      <c r="J3851">
        <v>179</v>
      </c>
      <c r="K3851">
        <v>118</v>
      </c>
      <c r="L3851">
        <v>1</v>
      </c>
      <c r="M3851">
        <v>3540</v>
      </c>
      <c r="N3851">
        <v>3228.8270000000002</v>
      </c>
      <c r="O3851">
        <v>3228.8270000000002</v>
      </c>
      <c r="P3851">
        <v>118</v>
      </c>
      <c r="Q3851">
        <v>30</v>
      </c>
      <c r="R3851">
        <v>311.173</v>
      </c>
      <c r="S3851">
        <v>2018</v>
      </c>
      <c r="T3851">
        <v>11</v>
      </c>
      <c r="U3851">
        <v>46</v>
      </c>
    </row>
    <row r="3852" spans="1:21" x14ac:dyDescent="0.3">
      <c r="A3852" s="5" t="s">
        <v>168</v>
      </c>
      <c r="B3852" s="5" t="s">
        <v>206</v>
      </c>
      <c r="C3852" s="5" t="s">
        <v>105</v>
      </c>
      <c r="D3852" s="5" t="s">
        <v>315</v>
      </c>
      <c r="E3852" s="5" t="s">
        <v>172</v>
      </c>
      <c r="F3852" s="6">
        <v>43420</v>
      </c>
      <c r="G3852" s="5" t="s">
        <v>148</v>
      </c>
      <c r="H3852" s="5" t="s">
        <v>225</v>
      </c>
      <c r="I3852">
        <v>43241</v>
      </c>
      <c r="J3852">
        <v>179</v>
      </c>
      <c r="K3852">
        <v>327</v>
      </c>
      <c r="L3852">
        <v>3</v>
      </c>
      <c r="M3852">
        <v>9646.5</v>
      </c>
      <c r="N3852">
        <v>9686.4809999999998</v>
      </c>
      <c r="O3852">
        <v>3228.8270000000002</v>
      </c>
      <c r="P3852">
        <v>109</v>
      </c>
      <c r="Q3852">
        <v>29.5</v>
      </c>
      <c r="R3852">
        <v>-39.981000000000002</v>
      </c>
      <c r="S3852">
        <v>2018</v>
      </c>
      <c r="T3852">
        <v>11</v>
      </c>
      <c r="U3852">
        <v>46</v>
      </c>
    </row>
    <row r="3853" spans="1:21" x14ac:dyDescent="0.3">
      <c r="A3853" s="5" t="s">
        <v>168</v>
      </c>
      <c r="B3853" s="5" t="s">
        <v>206</v>
      </c>
      <c r="C3853" s="5" t="s">
        <v>105</v>
      </c>
      <c r="D3853" s="5" t="s">
        <v>315</v>
      </c>
      <c r="E3853" s="5" t="s">
        <v>172</v>
      </c>
      <c r="F3853" s="6">
        <v>43420</v>
      </c>
      <c r="G3853" s="5" t="s">
        <v>148</v>
      </c>
      <c r="H3853" s="5" t="s">
        <v>344</v>
      </c>
      <c r="I3853">
        <v>43241</v>
      </c>
      <c r="J3853">
        <v>179</v>
      </c>
      <c r="K3853">
        <v>336</v>
      </c>
      <c r="L3853">
        <v>3</v>
      </c>
      <c r="M3853">
        <v>10080</v>
      </c>
      <c r="N3853">
        <v>9686.4809999999998</v>
      </c>
      <c r="O3853">
        <v>3228.8270000000002</v>
      </c>
      <c r="P3853">
        <v>112</v>
      </c>
      <c r="Q3853">
        <v>30</v>
      </c>
      <c r="R3853">
        <v>393.51900000000001</v>
      </c>
      <c r="S3853">
        <v>2018</v>
      </c>
      <c r="T3853">
        <v>11</v>
      </c>
      <c r="U3853">
        <v>46</v>
      </c>
    </row>
    <row r="3854" spans="1:21" x14ac:dyDescent="0.3">
      <c r="A3854" s="5" t="s">
        <v>168</v>
      </c>
      <c r="B3854" s="5" t="s">
        <v>206</v>
      </c>
      <c r="C3854" s="5" t="s">
        <v>105</v>
      </c>
      <c r="D3854" s="5" t="s">
        <v>315</v>
      </c>
      <c r="E3854" s="5" t="s">
        <v>172</v>
      </c>
      <c r="F3854" s="6">
        <v>43420</v>
      </c>
      <c r="G3854" s="5" t="s">
        <v>148</v>
      </c>
      <c r="H3854" s="5" t="s">
        <v>191</v>
      </c>
      <c r="I3854">
        <v>43241</v>
      </c>
      <c r="J3854">
        <v>179</v>
      </c>
      <c r="K3854">
        <v>130</v>
      </c>
      <c r="L3854">
        <v>1</v>
      </c>
      <c r="M3854">
        <v>3900</v>
      </c>
      <c r="N3854">
        <v>3228.8270000000002</v>
      </c>
      <c r="O3854">
        <v>3228.8270000000002</v>
      </c>
      <c r="P3854">
        <v>130</v>
      </c>
      <c r="Q3854">
        <v>30</v>
      </c>
      <c r="R3854">
        <v>671.173</v>
      </c>
      <c r="S3854">
        <v>2018</v>
      </c>
      <c r="T3854">
        <v>11</v>
      </c>
      <c r="U3854">
        <v>46</v>
      </c>
    </row>
    <row r="3855" spans="1:21" x14ac:dyDescent="0.3">
      <c r="A3855" s="5" t="s">
        <v>168</v>
      </c>
      <c r="B3855" s="5" t="s">
        <v>175</v>
      </c>
      <c r="C3855" s="5" t="s">
        <v>84</v>
      </c>
      <c r="D3855" s="5" t="s">
        <v>348</v>
      </c>
      <c r="E3855" s="5" t="s">
        <v>172</v>
      </c>
      <c r="F3855" s="6">
        <v>43421</v>
      </c>
      <c r="G3855" s="5" t="s">
        <v>148</v>
      </c>
      <c r="H3855" s="5" t="s">
        <v>218</v>
      </c>
      <c r="I3855">
        <v>43257</v>
      </c>
      <c r="J3855">
        <v>164</v>
      </c>
      <c r="K3855">
        <v>277</v>
      </c>
      <c r="L3855">
        <v>2</v>
      </c>
      <c r="M3855">
        <v>8310</v>
      </c>
      <c r="N3855">
        <v>5589.3119999999999</v>
      </c>
      <c r="O3855">
        <v>2794.6559999999999</v>
      </c>
      <c r="P3855">
        <v>138.5</v>
      </c>
      <c r="Q3855">
        <v>30</v>
      </c>
      <c r="R3855">
        <v>2720.6880000000001</v>
      </c>
      <c r="S3855">
        <v>2018</v>
      </c>
      <c r="T3855">
        <v>11</v>
      </c>
      <c r="U3855">
        <v>46</v>
      </c>
    </row>
    <row r="3856" spans="1:21" x14ac:dyDescent="0.3">
      <c r="A3856" s="5" t="s">
        <v>168</v>
      </c>
      <c r="B3856" s="5" t="s">
        <v>175</v>
      </c>
      <c r="C3856" s="5" t="s">
        <v>84</v>
      </c>
      <c r="D3856" s="5" t="s">
        <v>348</v>
      </c>
      <c r="E3856" s="5" t="s">
        <v>172</v>
      </c>
      <c r="F3856" s="6">
        <v>43421</v>
      </c>
      <c r="G3856" s="5" t="s">
        <v>148</v>
      </c>
      <c r="H3856" s="5" t="s">
        <v>190</v>
      </c>
      <c r="I3856">
        <v>43257</v>
      </c>
      <c r="J3856">
        <v>164</v>
      </c>
      <c r="K3856">
        <v>135</v>
      </c>
      <c r="L3856">
        <v>1</v>
      </c>
      <c r="M3856">
        <v>4050</v>
      </c>
      <c r="N3856">
        <v>2794.6559999999999</v>
      </c>
      <c r="O3856">
        <v>2794.6559999999999</v>
      </c>
      <c r="P3856">
        <v>135</v>
      </c>
      <c r="Q3856">
        <v>30</v>
      </c>
      <c r="R3856">
        <v>1255.3440000000001</v>
      </c>
      <c r="S3856">
        <v>2018</v>
      </c>
      <c r="T3856">
        <v>11</v>
      </c>
      <c r="U3856">
        <v>46</v>
      </c>
    </row>
    <row r="3857" spans="1:21" x14ac:dyDescent="0.3">
      <c r="A3857" s="5" t="s">
        <v>168</v>
      </c>
      <c r="B3857" s="5" t="s">
        <v>175</v>
      </c>
      <c r="C3857" s="5" t="s">
        <v>84</v>
      </c>
      <c r="D3857" s="5" t="s">
        <v>348</v>
      </c>
      <c r="E3857" s="5" t="s">
        <v>172</v>
      </c>
      <c r="F3857" s="6">
        <v>43421</v>
      </c>
      <c r="G3857" s="5" t="s">
        <v>148</v>
      </c>
      <c r="H3857" s="5" t="s">
        <v>204</v>
      </c>
      <c r="I3857">
        <v>43257</v>
      </c>
      <c r="J3857">
        <v>164</v>
      </c>
      <c r="K3857">
        <v>380</v>
      </c>
      <c r="L3857">
        <v>3</v>
      </c>
      <c r="M3857">
        <v>11400</v>
      </c>
      <c r="N3857">
        <v>8383.9680000000008</v>
      </c>
      <c r="O3857">
        <v>2794.6559999999999</v>
      </c>
      <c r="P3857">
        <v>126.66666666666667</v>
      </c>
      <c r="Q3857">
        <v>30</v>
      </c>
      <c r="R3857">
        <v>3016.0320000000002</v>
      </c>
      <c r="S3857">
        <v>2018</v>
      </c>
      <c r="T3857">
        <v>11</v>
      </c>
      <c r="U3857">
        <v>46</v>
      </c>
    </row>
    <row r="3858" spans="1:21" x14ac:dyDescent="0.3">
      <c r="A3858" s="5" t="s">
        <v>168</v>
      </c>
      <c r="B3858" s="5" t="s">
        <v>175</v>
      </c>
      <c r="C3858" s="5" t="s">
        <v>84</v>
      </c>
      <c r="D3858" s="5" t="s">
        <v>348</v>
      </c>
      <c r="E3858" s="5" t="s">
        <v>172</v>
      </c>
      <c r="F3858" s="6">
        <v>43421</v>
      </c>
      <c r="G3858" s="5" t="s">
        <v>148</v>
      </c>
      <c r="H3858" s="5" t="s">
        <v>202</v>
      </c>
      <c r="I3858">
        <v>43257</v>
      </c>
      <c r="J3858">
        <v>164</v>
      </c>
      <c r="K3858">
        <v>1389</v>
      </c>
      <c r="L3858">
        <v>10</v>
      </c>
      <c r="M3858">
        <v>41670</v>
      </c>
      <c r="N3858">
        <v>27946.560000000001</v>
      </c>
      <c r="O3858">
        <v>2794.6559999999999</v>
      </c>
      <c r="P3858">
        <v>138.9</v>
      </c>
      <c r="Q3858">
        <v>30</v>
      </c>
      <c r="R3858">
        <v>13723.44</v>
      </c>
      <c r="S3858">
        <v>2018</v>
      </c>
      <c r="T3858">
        <v>11</v>
      </c>
      <c r="U3858">
        <v>46</v>
      </c>
    </row>
    <row r="3859" spans="1:21" x14ac:dyDescent="0.3">
      <c r="A3859" s="5" t="s">
        <v>168</v>
      </c>
      <c r="B3859" s="5" t="s">
        <v>175</v>
      </c>
      <c r="C3859" s="5" t="s">
        <v>84</v>
      </c>
      <c r="D3859" s="5" t="s">
        <v>348</v>
      </c>
      <c r="E3859" s="5" t="s">
        <v>172</v>
      </c>
      <c r="F3859" s="6">
        <v>43421</v>
      </c>
      <c r="G3859" s="5" t="s">
        <v>148</v>
      </c>
      <c r="H3859" s="5" t="s">
        <v>203</v>
      </c>
      <c r="I3859">
        <v>43257</v>
      </c>
      <c r="J3859">
        <v>164</v>
      </c>
      <c r="K3859">
        <v>330</v>
      </c>
      <c r="L3859">
        <v>3</v>
      </c>
      <c r="M3859">
        <v>9900</v>
      </c>
      <c r="N3859">
        <v>8383.9680000000008</v>
      </c>
      <c r="O3859">
        <v>2794.6559999999999</v>
      </c>
      <c r="P3859">
        <v>110</v>
      </c>
      <c r="Q3859">
        <v>30</v>
      </c>
      <c r="R3859">
        <v>1516.0319999999999</v>
      </c>
      <c r="S3859">
        <v>2018</v>
      </c>
      <c r="T3859">
        <v>11</v>
      </c>
      <c r="U3859">
        <v>46</v>
      </c>
    </row>
    <row r="3860" spans="1:21" x14ac:dyDescent="0.3">
      <c r="A3860" s="5" t="s">
        <v>168</v>
      </c>
      <c r="B3860" s="5" t="s">
        <v>175</v>
      </c>
      <c r="C3860" s="5" t="s">
        <v>84</v>
      </c>
      <c r="D3860" s="5" t="s">
        <v>348</v>
      </c>
      <c r="E3860" s="5" t="s">
        <v>172</v>
      </c>
      <c r="F3860" s="6">
        <v>43421</v>
      </c>
      <c r="G3860" s="5" t="s">
        <v>148</v>
      </c>
      <c r="H3860" s="5" t="s">
        <v>284</v>
      </c>
      <c r="I3860">
        <v>43257</v>
      </c>
      <c r="J3860">
        <v>164</v>
      </c>
      <c r="K3860">
        <v>215</v>
      </c>
      <c r="L3860">
        <v>2</v>
      </c>
      <c r="M3860">
        <v>6450</v>
      </c>
      <c r="N3860">
        <v>5589.3119999999999</v>
      </c>
      <c r="O3860">
        <v>2794.6559999999999</v>
      </c>
      <c r="P3860">
        <v>107.5</v>
      </c>
      <c r="Q3860">
        <v>30</v>
      </c>
      <c r="R3860">
        <v>860.68799999999999</v>
      </c>
      <c r="S3860">
        <v>2018</v>
      </c>
      <c r="T3860">
        <v>11</v>
      </c>
      <c r="U3860">
        <v>46</v>
      </c>
    </row>
    <row r="3861" spans="1:21" x14ac:dyDescent="0.3">
      <c r="A3861" s="5" t="s">
        <v>168</v>
      </c>
      <c r="B3861" s="5" t="s">
        <v>175</v>
      </c>
      <c r="C3861" s="5" t="s">
        <v>84</v>
      </c>
      <c r="D3861" s="5" t="s">
        <v>348</v>
      </c>
      <c r="E3861" s="5" t="s">
        <v>172</v>
      </c>
      <c r="F3861" s="6">
        <v>43421</v>
      </c>
      <c r="G3861" s="5" t="s">
        <v>148</v>
      </c>
      <c r="H3861" s="5" t="s">
        <v>205</v>
      </c>
      <c r="I3861">
        <v>43257</v>
      </c>
      <c r="J3861">
        <v>164</v>
      </c>
      <c r="K3861">
        <v>343</v>
      </c>
      <c r="L3861">
        <v>3</v>
      </c>
      <c r="M3861">
        <v>10290</v>
      </c>
      <c r="N3861">
        <v>8383.9680000000008</v>
      </c>
      <c r="O3861">
        <v>2794.6559999999999</v>
      </c>
      <c r="P3861">
        <v>114.33333333333333</v>
      </c>
      <c r="Q3861">
        <v>30</v>
      </c>
      <c r="R3861">
        <v>1906.0319999999999</v>
      </c>
      <c r="S3861">
        <v>2018</v>
      </c>
      <c r="T3861">
        <v>11</v>
      </c>
      <c r="U3861">
        <v>46</v>
      </c>
    </row>
    <row r="3862" spans="1:21" x14ac:dyDescent="0.3">
      <c r="A3862" s="5" t="s">
        <v>168</v>
      </c>
      <c r="B3862" s="5" t="s">
        <v>175</v>
      </c>
      <c r="C3862" s="5" t="s">
        <v>84</v>
      </c>
      <c r="D3862" s="5" t="s">
        <v>348</v>
      </c>
      <c r="E3862" s="5" t="s">
        <v>172</v>
      </c>
      <c r="F3862" s="6">
        <v>43421</v>
      </c>
      <c r="G3862" s="5" t="s">
        <v>148</v>
      </c>
      <c r="H3862" s="5" t="s">
        <v>181</v>
      </c>
      <c r="I3862">
        <v>43257</v>
      </c>
      <c r="J3862">
        <v>164</v>
      </c>
      <c r="K3862">
        <v>252</v>
      </c>
      <c r="L3862">
        <v>2</v>
      </c>
      <c r="M3862">
        <v>7560</v>
      </c>
      <c r="N3862">
        <v>5589.3119999999999</v>
      </c>
      <c r="O3862">
        <v>2794.6559999999999</v>
      </c>
      <c r="P3862">
        <v>126</v>
      </c>
      <c r="Q3862">
        <v>30</v>
      </c>
      <c r="R3862">
        <v>1970.6880000000001</v>
      </c>
      <c r="S3862">
        <v>2018</v>
      </c>
      <c r="T3862">
        <v>11</v>
      </c>
      <c r="U3862">
        <v>46</v>
      </c>
    </row>
    <row r="3863" spans="1:21" x14ac:dyDescent="0.3">
      <c r="A3863" s="5" t="s">
        <v>168</v>
      </c>
      <c r="B3863" s="5" t="s">
        <v>175</v>
      </c>
      <c r="C3863" s="5" t="s">
        <v>84</v>
      </c>
      <c r="D3863" s="5" t="s">
        <v>348</v>
      </c>
      <c r="E3863" s="5" t="s">
        <v>172</v>
      </c>
      <c r="F3863" s="6">
        <v>43421</v>
      </c>
      <c r="G3863" s="5" t="s">
        <v>148</v>
      </c>
      <c r="H3863" s="5" t="s">
        <v>216</v>
      </c>
      <c r="I3863">
        <v>43257</v>
      </c>
      <c r="J3863">
        <v>164</v>
      </c>
      <c r="K3863">
        <v>110</v>
      </c>
      <c r="L3863">
        <v>1</v>
      </c>
      <c r="M3863">
        <v>3300</v>
      </c>
      <c r="N3863">
        <v>2794.6559999999999</v>
      </c>
      <c r="O3863">
        <v>2794.6559999999999</v>
      </c>
      <c r="P3863">
        <v>110</v>
      </c>
      <c r="Q3863">
        <v>30</v>
      </c>
      <c r="R3863">
        <v>505.34399999999999</v>
      </c>
      <c r="S3863">
        <v>2018</v>
      </c>
      <c r="T3863">
        <v>11</v>
      </c>
      <c r="U3863">
        <v>46</v>
      </c>
    </row>
    <row r="3864" spans="1:21" x14ac:dyDescent="0.3">
      <c r="A3864" s="5" t="s">
        <v>168</v>
      </c>
      <c r="B3864" s="5" t="s">
        <v>175</v>
      </c>
      <c r="C3864" s="5" t="s">
        <v>84</v>
      </c>
      <c r="D3864" s="5" t="s">
        <v>348</v>
      </c>
      <c r="E3864" s="5" t="s">
        <v>172</v>
      </c>
      <c r="F3864" s="6">
        <v>43421</v>
      </c>
      <c r="G3864" s="5" t="s">
        <v>148</v>
      </c>
      <c r="H3864" s="5" t="s">
        <v>182</v>
      </c>
      <c r="I3864">
        <v>43257</v>
      </c>
      <c r="J3864">
        <v>164</v>
      </c>
      <c r="K3864">
        <v>258</v>
      </c>
      <c r="L3864">
        <v>2</v>
      </c>
      <c r="M3864">
        <v>7740</v>
      </c>
      <c r="N3864">
        <v>5589.3119999999999</v>
      </c>
      <c r="O3864">
        <v>2794.6559999999999</v>
      </c>
      <c r="P3864">
        <v>129</v>
      </c>
      <c r="Q3864">
        <v>30</v>
      </c>
      <c r="R3864">
        <v>2150.6880000000001</v>
      </c>
      <c r="S3864">
        <v>2018</v>
      </c>
      <c r="T3864">
        <v>11</v>
      </c>
      <c r="U3864">
        <v>46</v>
      </c>
    </row>
    <row r="3865" spans="1:21" x14ac:dyDescent="0.3">
      <c r="A3865" s="5" t="s">
        <v>168</v>
      </c>
      <c r="B3865" s="5" t="s">
        <v>175</v>
      </c>
      <c r="C3865" s="5" t="s">
        <v>84</v>
      </c>
      <c r="D3865" s="5" t="s">
        <v>348</v>
      </c>
      <c r="E3865" s="5" t="s">
        <v>172</v>
      </c>
      <c r="F3865" s="6">
        <v>43421</v>
      </c>
      <c r="G3865" s="5" t="s">
        <v>148</v>
      </c>
      <c r="H3865" s="5" t="s">
        <v>189</v>
      </c>
      <c r="I3865">
        <v>43257</v>
      </c>
      <c r="J3865">
        <v>164</v>
      </c>
      <c r="K3865">
        <v>118</v>
      </c>
      <c r="L3865">
        <v>1</v>
      </c>
      <c r="M3865">
        <v>3540</v>
      </c>
      <c r="N3865">
        <v>2794.6559999999999</v>
      </c>
      <c r="O3865">
        <v>2794.6559999999999</v>
      </c>
      <c r="P3865">
        <v>118</v>
      </c>
      <c r="Q3865">
        <v>30</v>
      </c>
      <c r="R3865">
        <v>745.34400000000005</v>
      </c>
      <c r="S3865">
        <v>2018</v>
      </c>
      <c r="T3865">
        <v>11</v>
      </c>
      <c r="U3865">
        <v>46</v>
      </c>
    </row>
    <row r="3866" spans="1:21" x14ac:dyDescent="0.3">
      <c r="A3866" s="5" t="s">
        <v>168</v>
      </c>
      <c r="B3866" s="5" t="s">
        <v>175</v>
      </c>
      <c r="C3866" s="5" t="s">
        <v>84</v>
      </c>
      <c r="D3866" s="5" t="s">
        <v>348</v>
      </c>
      <c r="E3866" s="5" t="s">
        <v>172</v>
      </c>
      <c r="F3866" s="6">
        <v>43421</v>
      </c>
      <c r="G3866" s="5" t="s">
        <v>148</v>
      </c>
      <c r="H3866" s="5" t="s">
        <v>225</v>
      </c>
      <c r="I3866">
        <v>43257</v>
      </c>
      <c r="J3866">
        <v>164</v>
      </c>
      <c r="K3866">
        <v>104</v>
      </c>
      <c r="L3866">
        <v>1</v>
      </c>
      <c r="M3866">
        <v>3068</v>
      </c>
      <c r="N3866">
        <v>2794.6559999999999</v>
      </c>
      <c r="O3866">
        <v>2794.6559999999999</v>
      </c>
      <c r="P3866">
        <v>104</v>
      </c>
      <c r="Q3866">
        <v>29.5</v>
      </c>
      <c r="R3866">
        <v>273.34399999999999</v>
      </c>
      <c r="S3866">
        <v>2018</v>
      </c>
      <c r="T3866">
        <v>11</v>
      </c>
      <c r="U3866">
        <v>46</v>
      </c>
    </row>
    <row r="3867" spans="1:21" x14ac:dyDescent="0.3">
      <c r="A3867" s="5" t="s">
        <v>168</v>
      </c>
      <c r="B3867" s="5" t="s">
        <v>175</v>
      </c>
      <c r="C3867" s="5" t="s">
        <v>84</v>
      </c>
      <c r="D3867" s="5" t="s">
        <v>348</v>
      </c>
      <c r="E3867" s="5" t="s">
        <v>172</v>
      </c>
      <c r="F3867" s="6">
        <v>43421</v>
      </c>
      <c r="G3867" s="5" t="s">
        <v>148</v>
      </c>
      <c r="H3867" s="5" t="s">
        <v>226</v>
      </c>
      <c r="I3867">
        <v>43257</v>
      </c>
      <c r="J3867">
        <v>164</v>
      </c>
      <c r="K3867">
        <v>311</v>
      </c>
      <c r="L3867">
        <v>3</v>
      </c>
      <c r="M3867">
        <v>9330</v>
      </c>
      <c r="N3867">
        <v>8383.9680000000008</v>
      </c>
      <c r="O3867">
        <v>2794.6559999999999</v>
      </c>
      <c r="P3867">
        <v>103.66666666666667</v>
      </c>
      <c r="Q3867">
        <v>30</v>
      </c>
      <c r="R3867">
        <v>946.03200000000004</v>
      </c>
      <c r="S3867">
        <v>2018</v>
      </c>
      <c r="T3867">
        <v>11</v>
      </c>
      <c r="U3867">
        <v>46</v>
      </c>
    </row>
    <row r="3868" spans="1:21" x14ac:dyDescent="0.3">
      <c r="A3868" s="5" t="s">
        <v>168</v>
      </c>
      <c r="B3868" s="5" t="s">
        <v>175</v>
      </c>
      <c r="C3868" s="5" t="s">
        <v>84</v>
      </c>
      <c r="D3868" s="5" t="s">
        <v>348</v>
      </c>
      <c r="E3868" s="5" t="s">
        <v>172</v>
      </c>
      <c r="F3868" s="6">
        <v>43421</v>
      </c>
      <c r="G3868" s="5" t="s">
        <v>148</v>
      </c>
      <c r="H3868" s="5" t="s">
        <v>191</v>
      </c>
      <c r="I3868">
        <v>43257</v>
      </c>
      <c r="J3868">
        <v>164</v>
      </c>
      <c r="K3868">
        <v>515</v>
      </c>
      <c r="L3868">
        <v>4</v>
      </c>
      <c r="M3868">
        <v>15450</v>
      </c>
      <c r="N3868">
        <v>11178.624</v>
      </c>
      <c r="O3868">
        <v>2794.6559999999999</v>
      </c>
      <c r="P3868">
        <v>128.75</v>
      </c>
      <c r="Q3868">
        <v>30</v>
      </c>
      <c r="R3868">
        <v>4271.3760000000002</v>
      </c>
      <c r="S3868">
        <v>2018</v>
      </c>
      <c r="T3868">
        <v>11</v>
      </c>
      <c r="U3868">
        <v>46</v>
      </c>
    </row>
    <row r="3869" spans="1:21" x14ac:dyDescent="0.3">
      <c r="A3869" s="5" t="s">
        <v>168</v>
      </c>
      <c r="B3869" s="5" t="s">
        <v>175</v>
      </c>
      <c r="C3869" s="5" t="s">
        <v>84</v>
      </c>
      <c r="D3869" s="5" t="s">
        <v>348</v>
      </c>
      <c r="E3869" s="5" t="s">
        <v>172</v>
      </c>
      <c r="F3869" s="6">
        <v>43421</v>
      </c>
      <c r="G3869" s="5" t="s">
        <v>148</v>
      </c>
      <c r="H3869" s="5" t="s">
        <v>187</v>
      </c>
      <c r="I3869">
        <v>43257</v>
      </c>
      <c r="J3869">
        <v>164</v>
      </c>
      <c r="K3869">
        <v>133</v>
      </c>
      <c r="L3869">
        <v>1</v>
      </c>
      <c r="M3869">
        <v>3990</v>
      </c>
      <c r="N3869">
        <v>2794.6559999999999</v>
      </c>
      <c r="O3869">
        <v>2794.6559999999999</v>
      </c>
      <c r="P3869">
        <v>133</v>
      </c>
      <c r="Q3869">
        <v>30</v>
      </c>
      <c r="R3869">
        <v>1195.3440000000001</v>
      </c>
      <c r="S3869">
        <v>2018</v>
      </c>
      <c r="T3869">
        <v>11</v>
      </c>
      <c r="U3869">
        <v>46</v>
      </c>
    </row>
    <row r="3870" spans="1:21" x14ac:dyDescent="0.3">
      <c r="A3870" s="5" t="s">
        <v>168</v>
      </c>
      <c r="B3870" s="5" t="s">
        <v>175</v>
      </c>
      <c r="C3870" s="5" t="s">
        <v>84</v>
      </c>
      <c r="D3870" s="5" t="s">
        <v>348</v>
      </c>
      <c r="E3870" s="5" t="s">
        <v>172</v>
      </c>
      <c r="F3870" s="6">
        <v>43421</v>
      </c>
      <c r="G3870" s="5" t="s">
        <v>148</v>
      </c>
      <c r="H3870" s="5" t="s">
        <v>321</v>
      </c>
      <c r="I3870">
        <v>43257</v>
      </c>
      <c r="J3870">
        <v>164</v>
      </c>
      <c r="K3870">
        <v>388</v>
      </c>
      <c r="L3870">
        <v>3</v>
      </c>
      <c r="M3870">
        <v>11446</v>
      </c>
      <c r="N3870">
        <v>8383.9680000000008</v>
      </c>
      <c r="O3870">
        <v>2794.6559999999999</v>
      </c>
      <c r="P3870">
        <v>129.33333333333334</v>
      </c>
      <c r="Q3870">
        <v>29.5</v>
      </c>
      <c r="R3870">
        <v>3062.0320000000002</v>
      </c>
      <c r="S3870">
        <v>2018</v>
      </c>
      <c r="T3870">
        <v>11</v>
      </c>
      <c r="U3870">
        <v>46</v>
      </c>
    </row>
    <row r="3871" spans="1:21" x14ac:dyDescent="0.3">
      <c r="A3871" s="5" t="s">
        <v>168</v>
      </c>
      <c r="B3871" s="5" t="s">
        <v>175</v>
      </c>
      <c r="C3871" s="5" t="s">
        <v>84</v>
      </c>
      <c r="D3871" s="5" t="s">
        <v>348</v>
      </c>
      <c r="E3871" s="5" t="s">
        <v>172</v>
      </c>
      <c r="F3871" s="6">
        <v>43421</v>
      </c>
      <c r="G3871" s="5" t="s">
        <v>148</v>
      </c>
      <c r="H3871" s="5" t="s">
        <v>183</v>
      </c>
      <c r="I3871">
        <v>43257</v>
      </c>
      <c r="J3871">
        <v>164</v>
      </c>
      <c r="K3871">
        <v>328</v>
      </c>
      <c r="L3871">
        <v>3</v>
      </c>
      <c r="M3871">
        <v>9840</v>
      </c>
      <c r="N3871">
        <v>8383.9680000000008</v>
      </c>
      <c r="O3871">
        <v>2794.6559999999999</v>
      </c>
      <c r="P3871">
        <v>109.33333333333333</v>
      </c>
      <c r="Q3871">
        <v>30</v>
      </c>
      <c r="R3871">
        <v>1456.0319999999999</v>
      </c>
      <c r="S3871">
        <v>2018</v>
      </c>
      <c r="T3871">
        <v>11</v>
      </c>
      <c r="U3871">
        <v>46</v>
      </c>
    </row>
    <row r="3872" spans="1:21" x14ac:dyDescent="0.3">
      <c r="A3872" s="5" t="s">
        <v>168</v>
      </c>
      <c r="B3872" s="5" t="s">
        <v>175</v>
      </c>
      <c r="C3872" s="5" t="s">
        <v>84</v>
      </c>
      <c r="D3872" s="5" t="s">
        <v>348</v>
      </c>
      <c r="E3872" s="5" t="s">
        <v>172</v>
      </c>
      <c r="F3872" s="6">
        <v>43421</v>
      </c>
      <c r="G3872" s="5" t="s">
        <v>148</v>
      </c>
      <c r="H3872" s="5" t="s">
        <v>246</v>
      </c>
      <c r="I3872">
        <v>43257</v>
      </c>
      <c r="J3872">
        <v>164</v>
      </c>
      <c r="K3872">
        <v>366</v>
      </c>
      <c r="L3872">
        <v>3</v>
      </c>
      <c r="M3872">
        <v>10980</v>
      </c>
      <c r="N3872">
        <v>8383.9680000000008</v>
      </c>
      <c r="O3872">
        <v>2794.6559999999999</v>
      </c>
      <c r="P3872">
        <v>122</v>
      </c>
      <c r="Q3872">
        <v>30</v>
      </c>
      <c r="R3872">
        <v>2596.0320000000002</v>
      </c>
      <c r="S3872">
        <v>2018</v>
      </c>
      <c r="T3872">
        <v>11</v>
      </c>
      <c r="U3872">
        <v>46</v>
      </c>
    </row>
    <row r="3873" spans="1:21" x14ac:dyDescent="0.3">
      <c r="A3873" s="5" t="s">
        <v>168</v>
      </c>
      <c r="B3873" s="5" t="s">
        <v>175</v>
      </c>
      <c r="C3873" s="5" t="s">
        <v>84</v>
      </c>
      <c r="D3873" s="5" t="s">
        <v>348</v>
      </c>
      <c r="E3873" s="5" t="s">
        <v>172</v>
      </c>
      <c r="F3873" s="6">
        <v>43421</v>
      </c>
      <c r="G3873" s="5" t="s">
        <v>148</v>
      </c>
      <c r="H3873" s="5" t="s">
        <v>186</v>
      </c>
      <c r="I3873">
        <v>43257</v>
      </c>
      <c r="J3873">
        <v>164</v>
      </c>
      <c r="K3873">
        <v>121</v>
      </c>
      <c r="L3873">
        <v>1</v>
      </c>
      <c r="M3873">
        <v>3630</v>
      </c>
      <c r="N3873">
        <v>2794.6559999999999</v>
      </c>
      <c r="O3873">
        <v>2794.6559999999999</v>
      </c>
      <c r="P3873">
        <v>121</v>
      </c>
      <c r="Q3873">
        <v>30</v>
      </c>
      <c r="R3873">
        <v>835.34400000000005</v>
      </c>
      <c r="S3873">
        <v>2018</v>
      </c>
      <c r="T3873">
        <v>11</v>
      </c>
      <c r="U3873">
        <v>46</v>
      </c>
    </row>
    <row r="3874" spans="1:21" x14ac:dyDescent="0.3">
      <c r="A3874" s="5" t="s">
        <v>168</v>
      </c>
      <c r="B3874" s="5" t="s">
        <v>175</v>
      </c>
      <c r="C3874" s="5" t="s">
        <v>84</v>
      </c>
      <c r="D3874" s="5" t="s">
        <v>348</v>
      </c>
      <c r="E3874" s="5" t="s">
        <v>172</v>
      </c>
      <c r="F3874" s="6">
        <v>43421</v>
      </c>
      <c r="G3874" s="5" t="s">
        <v>148</v>
      </c>
      <c r="H3874" s="5" t="s">
        <v>238</v>
      </c>
      <c r="I3874">
        <v>43257</v>
      </c>
      <c r="J3874">
        <v>164</v>
      </c>
      <c r="K3874">
        <v>117</v>
      </c>
      <c r="L3874">
        <v>1</v>
      </c>
      <c r="M3874">
        <v>3510</v>
      </c>
      <c r="N3874">
        <v>2794.6559999999999</v>
      </c>
      <c r="O3874">
        <v>2794.6559999999999</v>
      </c>
      <c r="P3874">
        <v>117</v>
      </c>
      <c r="Q3874">
        <v>30</v>
      </c>
      <c r="R3874">
        <v>715.34400000000005</v>
      </c>
      <c r="S3874">
        <v>2018</v>
      </c>
      <c r="T3874">
        <v>11</v>
      </c>
      <c r="U3874">
        <v>46</v>
      </c>
    </row>
    <row r="3875" spans="1:21" x14ac:dyDescent="0.3">
      <c r="A3875" s="5" t="s">
        <v>168</v>
      </c>
      <c r="B3875" s="5" t="s">
        <v>175</v>
      </c>
      <c r="C3875" s="5" t="s">
        <v>84</v>
      </c>
      <c r="D3875" s="5" t="s">
        <v>348</v>
      </c>
      <c r="E3875" s="5" t="s">
        <v>172</v>
      </c>
      <c r="F3875" s="6">
        <v>43421</v>
      </c>
      <c r="G3875" s="5" t="s">
        <v>148</v>
      </c>
      <c r="H3875" s="5" t="s">
        <v>230</v>
      </c>
      <c r="I3875">
        <v>43257</v>
      </c>
      <c r="J3875">
        <v>164</v>
      </c>
      <c r="K3875">
        <v>266</v>
      </c>
      <c r="L3875">
        <v>2</v>
      </c>
      <c r="M3875">
        <v>7847</v>
      </c>
      <c r="N3875">
        <v>5589.3119999999999</v>
      </c>
      <c r="O3875">
        <v>2794.6559999999999</v>
      </c>
      <c r="P3875">
        <v>133</v>
      </c>
      <c r="Q3875">
        <v>29.5</v>
      </c>
      <c r="R3875">
        <v>2257.6880000000001</v>
      </c>
      <c r="S3875">
        <v>2018</v>
      </c>
      <c r="T3875">
        <v>11</v>
      </c>
      <c r="U3875">
        <v>46</v>
      </c>
    </row>
    <row r="3876" spans="1:21" x14ac:dyDescent="0.3">
      <c r="A3876" s="5" t="s">
        <v>168</v>
      </c>
      <c r="B3876" s="5" t="s">
        <v>175</v>
      </c>
      <c r="C3876" s="5" t="s">
        <v>88</v>
      </c>
      <c r="D3876" s="5" t="s">
        <v>346</v>
      </c>
      <c r="E3876" s="5" t="s">
        <v>172</v>
      </c>
      <c r="F3876" s="6">
        <v>43421</v>
      </c>
      <c r="G3876" s="5" t="s">
        <v>148</v>
      </c>
      <c r="H3876" s="5" t="s">
        <v>184</v>
      </c>
      <c r="I3876">
        <v>43242</v>
      </c>
      <c r="J3876">
        <v>179</v>
      </c>
      <c r="K3876">
        <v>3364</v>
      </c>
      <c r="L3876">
        <v>30</v>
      </c>
      <c r="M3876">
        <v>99238</v>
      </c>
      <c r="N3876">
        <v>81201.126000000004</v>
      </c>
      <c r="O3876">
        <v>2706.7040000000002</v>
      </c>
      <c r="P3876">
        <v>112.13333333333334</v>
      </c>
      <c r="Q3876">
        <v>29.5</v>
      </c>
      <c r="R3876">
        <v>18036.874</v>
      </c>
      <c r="S3876">
        <v>2018</v>
      </c>
      <c r="T3876">
        <v>11</v>
      </c>
      <c r="U3876">
        <v>46</v>
      </c>
    </row>
    <row r="3877" spans="1:21" x14ac:dyDescent="0.3">
      <c r="A3877" s="5" t="s">
        <v>168</v>
      </c>
      <c r="B3877" s="5" t="s">
        <v>175</v>
      </c>
      <c r="C3877" s="5" t="s">
        <v>88</v>
      </c>
      <c r="D3877" s="5" t="s">
        <v>346</v>
      </c>
      <c r="E3877" s="5" t="s">
        <v>172</v>
      </c>
      <c r="F3877" s="6">
        <v>43421</v>
      </c>
      <c r="G3877" s="5" t="s">
        <v>148</v>
      </c>
      <c r="H3877" s="5" t="s">
        <v>269</v>
      </c>
      <c r="I3877">
        <v>43242</v>
      </c>
      <c r="J3877">
        <v>179</v>
      </c>
      <c r="K3877">
        <v>602</v>
      </c>
      <c r="L3877">
        <v>5</v>
      </c>
      <c r="M3877">
        <v>17759</v>
      </c>
      <c r="N3877">
        <v>13533.521000000001</v>
      </c>
      <c r="O3877">
        <v>2706.7040000000002</v>
      </c>
      <c r="P3877">
        <v>120.4</v>
      </c>
      <c r="Q3877">
        <v>29.5</v>
      </c>
      <c r="R3877">
        <v>4225.4790000000003</v>
      </c>
      <c r="S3877">
        <v>2018</v>
      </c>
      <c r="T3877">
        <v>11</v>
      </c>
      <c r="U3877">
        <v>46</v>
      </c>
    </row>
    <row r="3878" spans="1:21" x14ac:dyDescent="0.3">
      <c r="A3878" s="5" t="s">
        <v>168</v>
      </c>
      <c r="B3878" s="5" t="s">
        <v>175</v>
      </c>
      <c r="C3878" s="5" t="s">
        <v>85</v>
      </c>
      <c r="D3878" s="5" t="s">
        <v>320</v>
      </c>
      <c r="E3878" s="5" t="s">
        <v>172</v>
      </c>
      <c r="F3878" s="6">
        <v>43423</v>
      </c>
      <c r="G3878" s="5" t="s">
        <v>148</v>
      </c>
      <c r="H3878" s="5" t="s">
        <v>215</v>
      </c>
      <c r="I3878">
        <v>43249</v>
      </c>
      <c r="J3878">
        <v>174</v>
      </c>
      <c r="K3878">
        <v>347</v>
      </c>
      <c r="L3878">
        <v>3</v>
      </c>
      <c r="M3878">
        <v>10063</v>
      </c>
      <c r="N3878">
        <v>8217.8009999999995</v>
      </c>
      <c r="O3878">
        <v>2739.2669999999998</v>
      </c>
      <c r="P3878">
        <v>115.66666666666667</v>
      </c>
      <c r="Q3878">
        <v>29</v>
      </c>
      <c r="R3878">
        <v>1845.1990000000001</v>
      </c>
      <c r="S3878">
        <v>2018</v>
      </c>
      <c r="T3878">
        <v>11</v>
      </c>
      <c r="U3878">
        <v>47</v>
      </c>
    </row>
    <row r="3879" spans="1:21" x14ac:dyDescent="0.3">
      <c r="A3879" s="5" t="s">
        <v>168</v>
      </c>
      <c r="B3879" s="5" t="s">
        <v>175</v>
      </c>
      <c r="C3879" s="5" t="s">
        <v>85</v>
      </c>
      <c r="D3879" s="5" t="s">
        <v>320</v>
      </c>
      <c r="E3879" s="5" t="s">
        <v>172</v>
      </c>
      <c r="F3879" s="6">
        <v>43423</v>
      </c>
      <c r="G3879" s="5" t="s">
        <v>148</v>
      </c>
      <c r="H3879" s="5" t="s">
        <v>199</v>
      </c>
      <c r="I3879">
        <v>43249</v>
      </c>
      <c r="J3879">
        <v>174</v>
      </c>
      <c r="K3879">
        <v>470</v>
      </c>
      <c r="L3879">
        <v>4</v>
      </c>
      <c r="M3879">
        <v>13630</v>
      </c>
      <c r="N3879">
        <v>10957.069</v>
      </c>
      <c r="O3879">
        <v>2739.2669999999998</v>
      </c>
      <c r="P3879">
        <v>117.5</v>
      </c>
      <c r="Q3879">
        <v>29</v>
      </c>
      <c r="R3879">
        <v>2672.931</v>
      </c>
      <c r="S3879">
        <v>2018</v>
      </c>
      <c r="T3879">
        <v>11</v>
      </c>
      <c r="U3879">
        <v>47</v>
      </c>
    </row>
    <row r="3880" spans="1:21" x14ac:dyDescent="0.3">
      <c r="A3880" s="5" t="s">
        <v>168</v>
      </c>
      <c r="B3880" s="5" t="s">
        <v>175</v>
      </c>
      <c r="C3880" s="5" t="s">
        <v>85</v>
      </c>
      <c r="D3880" s="5" t="s">
        <v>320</v>
      </c>
      <c r="E3880" s="5" t="s">
        <v>172</v>
      </c>
      <c r="F3880" s="6">
        <v>43423</v>
      </c>
      <c r="G3880" s="5" t="s">
        <v>148</v>
      </c>
      <c r="H3880" s="5" t="s">
        <v>350</v>
      </c>
      <c r="I3880">
        <v>43249</v>
      </c>
      <c r="J3880">
        <v>174</v>
      </c>
      <c r="K3880">
        <v>350</v>
      </c>
      <c r="L3880">
        <v>3</v>
      </c>
      <c r="M3880">
        <v>10150</v>
      </c>
      <c r="N3880">
        <v>8217.8009999999995</v>
      </c>
      <c r="O3880">
        <v>2739.2669999999998</v>
      </c>
      <c r="P3880">
        <v>116.66666666666667</v>
      </c>
      <c r="Q3880">
        <v>29</v>
      </c>
      <c r="R3880">
        <v>1932.1990000000001</v>
      </c>
      <c r="S3880">
        <v>2018</v>
      </c>
      <c r="T3880">
        <v>11</v>
      </c>
      <c r="U3880">
        <v>47</v>
      </c>
    </row>
    <row r="3881" spans="1:21" x14ac:dyDescent="0.3">
      <c r="A3881" s="5" t="s">
        <v>168</v>
      </c>
      <c r="B3881" s="5" t="s">
        <v>175</v>
      </c>
      <c r="C3881" s="5" t="s">
        <v>85</v>
      </c>
      <c r="D3881" s="5" t="s">
        <v>320</v>
      </c>
      <c r="E3881" s="5" t="s">
        <v>172</v>
      </c>
      <c r="F3881" s="6">
        <v>43423</v>
      </c>
      <c r="G3881" s="5" t="s">
        <v>148</v>
      </c>
      <c r="H3881" s="5" t="s">
        <v>200</v>
      </c>
      <c r="I3881">
        <v>43249</v>
      </c>
      <c r="J3881">
        <v>174</v>
      </c>
      <c r="K3881">
        <v>930</v>
      </c>
      <c r="L3881">
        <v>8</v>
      </c>
      <c r="M3881">
        <v>26970</v>
      </c>
      <c r="N3881">
        <v>21914.136999999999</v>
      </c>
      <c r="O3881">
        <v>2739.2669999999998</v>
      </c>
      <c r="P3881">
        <v>116.25</v>
      </c>
      <c r="Q3881">
        <v>29</v>
      </c>
      <c r="R3881">
        <v>5055.8630000000003</v>
      </c>
      <c r="S3881">
        <v>2018</v>
      </c>
      <c r="T3881">
        <v>11</v>
      </c>
      <c r="U3881">
        <v>47</v>
      </c>
    </row>
    <row r="3882" spans="1:21" x14ac:dyDescent="0.3">
      <c r="A3882" s="5" t="s">
        <v>168</v>
      </c>
      <c r="B3882" s="5" t="s">
        <v>206</v>
      </c>
      <c r="C3882" s="5" t="s">
        <v>105</v>
      </c>
      <c r="D3882" s="5" t="s">
        <v>315</v>
      </c>
      <c r="E3882" s="5" t="s">
        <v>172</v>
      </c>
      <c r="F3882" s="6">
        <v>43423</v>
      </c>
      <c r="G3882" s="5" t="s">
        <v>148</v>
      </c>
      <c r="H3882" s="5" t="s">
        <v>305</v>
      </c>
      <c r="I3882">
        <v>43241</v>
      </c>
      <c r="J3882">
        <v>182</v>
      </c>
      <c r="K3882">
        <v>1180</v>
      </c>
      <c r="L3882">
        <v>10</v>
      </c>
      <c r="M3882">
        <v>34220</v>
      </c>
      <c r="N3882">
        <v>32288.27</v>
      </c>
      <c r="O3882">
        <v>3228.8270000000002</v>
      </c>
      <c r="P3882">
        <v>118</v>
      </c>
      <c r="Q3882">
        <v>29</v>
      </c>
      <c r="R3882">
        <v>1931.73</v>
      </c>
      <c r="S3882">
        <v>2018</v>
      </c>
      <c r="T3882">
        <v>11</v>
      </c>
      <c r="U3882">
        <v>47</v>
      </c>
    </row>
    <row r="3883" spans="1:21" x14ac:dyDescent="0.3">
      <c r="A3883" s="5" t="s">
        <v>168</v>
      </c>
      <c r="B3883" s="5" t="s">
        <v>206</v>
      </c>
      <c r="C3883" s="5" t="s">
        <v>105</v>
      </c>
      <c r="D3883" s="5" t="s">
        <v>315</v>
      </c>
      <c r="E3883" s="5" t="s">
        <v>172</v>
      </c>
      <c r="F3883" s="6">
        <v>43423</v>
      </c>
      <c r="G3883" s="5" t="s">
        <v>148</v>
      </c>
      <c r="H3883" s="5" t="s">
        <v>200</v>
      </c>
      <c r="I3883">
        <v>43241</v>
      </c>
      <c r="J3883">
        <v>182</v>
      </c>
      <c r="K3883">
        <v>282</v>
      </c>
      <c r="L3883">
        <v>2</v>
      </c>
      <c r="M3883">
        <v>8178</v>
      </c>
      <c r="N3883">
        <v>6457.6540000000005</v>
      </c>
      <c r="O3883">
        <v>3228.8270000000002</v>
      </c>
      <c r="P3883">
        <v>141</v>
      </c>
      <c r="Q3883">
        <v>29</v>
      </c>
      <c r="R3883">
        <v>1720.346</v>
      </c>
      <c r="S3883">
        <v>2018</v>
      </c>
      <c r="T3883">
        <v>11</v>
      </c>
      <c r="U3883">
        <v>47</v>
      </c>
    </row>
    <row r="3884" spans="1:21" x14ac:dyDescent="0.3">
      <c r="A3884" s="5" t="s">
        <v>168</v>
      </c>
      <c r="B3884" s="5" t="s">
        <v>206</v>
      </c>
      <c r="C3884" s="5" t="s">
        <v>105</v>
      </c>
      <c r="D3884" s="5" t="s">
        <v>315</v>
      </c>
      <c r="E3884" s="5" t="s">
        <v>172</v>
      </c>
      <c r="F3884" s="6">
        <v>43423</v>
      </c>
      <c r="G3884" s="5" t="s">
        <v>148</v>
      </c>
      <c r="H3884" s="5" t="s">
        <v>264</v>
      </c>
      <c r="I3884">
        <v>43241</v>
      </c>
      <c r="J3884">
        <v>182</v>
      </c>
      <c r="K3884">
        <v>2226</v>
      </c>
      <c r="L3884">
        <v>18</v>
      </c>
      <c r="M3884">
        <v>63441</v>
      </c>
      <c r="N3884">
        <v>58118.887000000002</v>
      </c>
      <c r="O3884">
        <v>3228.8270000000002</v>
      </c>
      <c r="P3884">
        <v>123.66666666666667</v>
      </c>
      <c r="Q3884">
        <v>28.5</v>
      </c>
      <c r="R3884">
        <v>5322.1130000000003</v>
      </c>
      <c r="S3884">
        <v>2018</v>
      </c>
      <c r="T3884">
        <v>11</v>
      </c>
      <c r="U3884">
        <v>47</v>
      </c>
    </row>
    <row r="3885" spans="1:21" x14ac:dyDescent="0.3">
      <c r="A3885" s="5" t="s">
        <v>168</v>
      </c>
      <c r="B3885" s="5" t="s">
        <v>169</v>
      </c>
      <c r="C3885" s="5" t="s">
        <v>170</v>
      </c>
      <c r="D3885" s="5" t="s">
        <v>343</v>
      </c>
      <c r="E3885" s="5" t="s">
        <v>172</v>
      </c>
      <c r="F3885" s="6">
        <v>43424</v>
      </c>
      <c r="G3885" s="5" t="s">
        <v>148</v>
      </c>
      <c r="H3885" s="5" t="s">
        <v>173</v>
      </c>
      <c r="I3885">
        <v>43235</v>
      </c>
      <c r="J3885">
        <v>189</v>
      </c>
      <c r="K3885">
        <v>90</v>
      </c>
      <c r="L3885">
        <v>1</v>
      </c>
      <c r="M3885">
        <v>3060</v>
      </c>
      <c r="N3885">
        <v>2713.0070000000001</v>
      </c>
      <c r="O3885">
        <v>2713.0070000000001</v>
      </c>
      <c r="P3885">
        <v>90</v>
      </c>
      <c r="Q3885">
        <v>34</v>
      </c>
      <c r="R3885">
        <v>346.99299999999999</v>
      </c>
      <c r="S3885">
        <v>2018</v>
      </c>
      <c r="T3885">
        <v>11</v>
      </c>
      <c r="U3885">
        <v>47</v>
      </c>
    </row>
    <row r="3886" spans="1:21" x14ac:dyDescent="0.3">
      <c r="A3886" s="5" t="s">
        <v>168</v>
      </c>
      <c r="B3886" s="5" t="s">
        <v>169</v>
      </c>
      <c r="C3886" s="5" t="s">
        <v>170</v>
      </c>
      <c r="D3886" s="5" t="s">
        <v>343</v>
      </c>
      <c r="E3886" s="5" t="s">
        <v>172</v>
      </c>
      <c r="F3886" s="6">
        <v>43424</v>
      </c>
      <c r="G3886" s="5" t="s">
        <v>148</v>
      </c>
      <c r="H3886" s="5" t="s">
        <v>194</v>
      </c>
      <c r="I3886">
        <v>43235</v>
      </c>
      <c r="J3886">
        <v>189</v>
      </c>
      <c r="K3886">
        <v>280.5</v>
      </c>
      <c r="L3886">
        <v>2</v>
      </c>
      <c r="M3886">
        <v>8134.5</v>
      </c>
      <c r="N3886">
        <v>5426.0150000000003</v>
      </c>
      <c r="O3886">
        <v>2713.0070000000001</v>
      </c>
      <c r="P3886">
        <v>140.25</v>
      </c>
      <c r="Q3886">
        <v>29</v>
      </c>
      <c r="R3886">
        <v>2708.4850000000001</v>
      </c>
      <c r="S3886">
        <v>2018</v>
      </c>
      <c r="T3886">
        <v>11</v>
      </c>
      <c r="U3886">
        <v>47</v>
      </c>
    </row>
    <row r="3887" spans="1:21" x14ac:dyDescent="0.3">
      <c r="A3887" s="5" t="s">
        <v>168</v>
      </c>
      <c r="B3887" s="5" t="s">
        <v>175</v>
      </c>
      <c r="C3887" s="5" t="s">
        <v>84</v>
      </c>
      <c r="D3887" s="5" t="s">
        <v>348</v>
      </c>
      <c r="E3887" s="5" t="s">
        <v>172</v>
      </c>
      <c r="F3887" s="6">
        <v>43424</v>
      </c>
      <c r="G3887" s="5" t="s">
        <v>148</v>
      </c>
      <c r="H3887" s="5" t="s">
        <v>303</v>
      </c>
      <c r="I3887">
        <v>43257</v>
      </c>
      <c r="J3887">
        <v>167</v>
      </c>
      <c r="K3887">
        <v>877</v>
      </c>
      <c r="L3887">
        <v>8</v>
      </c>
      <c r="M3887">
        <v>25433</v>
      </c>
      <c r="N3887">
        <v>22357.248</v>
      </c>
      <c r="O3887">
        <v>2794.6559999999999</v>
      </c>
      <c r="P3887">
        <v>109.625</v>
      </c>
      <c r="Q3887">
        <v>29</v>
      </c>
      <c r="R3887">
        <v>3075.752</v>
      </c>
      <c r="S3887">
        <v>2018</v>
      </c>
      <c r="T3887">
        <v>11</v>
      </c>
      <c r="U3887">
        <v>47</v>
      </c>
    </row>
    <row r="3888" spans="1:21" x14ac:dyDescent="0.3">
      <c r="A3888" s="5" t="s">
        <v>168</v>
      </c>
      <c r="B3888" s="5" t="s">
        <v>175</v>
      </c>
      <c r="C3888" s="5" t="s">
        <v>84</v>
      </c>
      <c r="D3888" s="5" t="s">
        <v>348</v>
      </c>
      <c r="E3888" s="5" t="s">
        <v>172</v>
      </c>
      <c r="F3888" s="6">
        <v>43424</v>
      </c>
      <c r="G3888" s="5" t="s">
        <v>148</v>
      </c>
      <c r="H3888" s="5" t="s">
        <v>209</v>
      </c>
      <c r="I3888">
        <v>43257</v>
      </c>
      <c r="J3888">
        <v>167</v>
      </c>
      <c r="K3888">
        <v>492.5</v>
      </c>
      <c r="L3888">
        <v>4</v>
      </c>
      <c r="M3888">
        <v>12805</v>
      </c>
      <c r="N3888">
        <v>11178.624</v>
      </c>
      <c r="O3888">
        <v>2794.6559999999999</v>
      </c>
      <c r="P3888">
        <v>123.125</v>
      </c>
      <c r="Q3888">
        <v>26</v>
      </c>
      <c r="R3888">
        <v>1626.376</v>
      </c>
      <c r="S3888">
        <v>2018</v>
      </c>
      <c r="T3888">
        <v>11</v>
      </c>
      <c r="U3888">
        <v>47</v>
      </c>
    </row>
    <row r="3889" spans="1:21" x14ac:dyDescent="0.3">
      <c r="A3889" s="5" t="s">
        <v>168</v>
      </c>
      <c r="B3889" s="5" t="s">
        <v>175</v>
      </c>
      <c r="C3889" s="5" t="s">
        <v>84</v>
      </c>
      <c r="D3889" s="5" t="s">
        <v>348</v>
      </c>
      <c r="E3889" s="5" t="s">
        <v>172</v>
      </c>
      <c r="F3889" s="6">
        <v>43424</v>
      </c>
      <c r="G3889" s="5" t="s">
        <v>148</v>
      </c>
      <c r="H3889" s="5" t="s">
        <v>311</v>
      </c>
      <c r="I3889">
        <v>43257</v>
      </c>
      <c r="J3889">
        <v>167</v>
      </c>
      <c r="K3889">
        <v>109.5</v>
      </c>
      <c r="L3889">
        <v>1</v>
      </c>
      <c r="M3889">
        <v>3175.5</v>
      </c>
      <c r="N3889">
        <v>2794.6559999999999</v>
      </c>
      <c r="O3889">
        <v>2794.6559999999999</v>
      </c>
      <c r="P3889">
        <v>109.5</v>
      </c>
      <c r="Q3889">
        <v>29</v>
      </c>
      <c r="R3889">
        <v>380.84399999999999</v>
      </c>
      <c r="S3889">
        <v>2018</v>
      </c>
      <c r="T3889">
        <v>11</v>
      </c>
      <c r="U3889">
        <v>47</v>
      </c>
    </row>
    <row r="3890" spans="1:21" x14ac:dyDescent="0.3">
      <c r="A3890" s="5" t="s">
        <v>168</v>
      </c>
      <c r="B3890" s="5" t="s">
        <v>175</v>
      </c>
      <c r="C3890" s="5" t="s">
        <v>84</v>
      </c>
      <c r="D3890" s="5" t="s">
        <v>348</v>
      </c>
      <c r="E3890" s="5" t="s">
        <v>172</v>
      </c>
      <c r="F3890" s="6">
        <v>43424</v>
      </c>
      <c r="G3890" s="5" t="s">
        <v>148</v>
      </c>
      <c r="H3890" s="5" t="s">
        <v>173</v>
      </c>
      <c r="I3890">
        <v>43257</v>
      </c>
      <c r="J3890">
        <v>167</v>
      </c>
      <c r="K3890">
        <v>457</v>
      </c>
      <c r="L3890">
        <v>4</v>
      </c>
      <c r="M3890">
        <v>15538</v>
      </c>
      <c r="N3890">
        <v>11178.624</v>
      </c>
      <c r="O3890">
        <v>2794.6559999999999</v>
      </c>
      <c r="P3890">
        <v>114.25</v>
      </c>
      <c r="Q3890">
        <v>34</v>
      </c>
      <c r="R3890">
        <v>4359.3760000000002</v>
      </c>
      <c r="S3890">
        <v>2018</v>
      </c>
      <c r="T3890">
        <v>11</v>
      </c>
      <c r="U3890">
        <v>47</v>
      </c>
    </row>
    <row r="3891" spans="1:21" x14ac:dyDescent="0.3">
      <c r="A3891" s="5" t="s">
        <v>168</v>
      </c>
      <c r="B3891" s="5" t="s">
        <v>175</v>
      </c>
      <c r="C3891" s="5" t="s">
        <v>85</v>
      </c>
      <c r="D3891" s="5" t="s">
        <v>320</v>
      </c>
      <c r="E3891" s="5" t="s">
        <v>172</v>
      </c>
      <c r="F3891" s="6">
        <v>43424</v>
      </c>
      <c r="G3891" s="5" t="s">
        <v>148</v>
      </c>
      <c r="H3891" s="5" t="s">
        <v>240</v>
      </c>
      <c r="I3891">
        <v>43249</v>
      </c>
      <c r="J3891">
        <v>175</v>
      </c>
      <c r="K3891">
        <v>606.5</v>
      </c>
      <c r="L3891">
        <v>5</v>
      </c>
      <c r="M3891">
        <v>17588.5</v>
      </c>
      <c r="N3891">
        <v>13696.335999999999</v>
      </c>
      <c r="O3891">
        <v>2739.2669999999998</v>
      </c>
      <c r="P3891">
        <v>121.3</v>
      </c>
      <c r="Q3891">
        <v>29</v>
      </c>
      <c r="R3891">
        <v>3892.1640000000002</v>
      </c>
      <c r="S3891">
        <v>2018</v>
      </c>
      <c r="T3891">
        <v>11</v>
      </c>
      <c r="U3891">
        <v>47</v>
      </c>
    </row>
    <row r="3892" spans="1:21" x14ac:dyDescent="0.3">
      <c r="A3892" s="5" t="s">
        <v>168</v>
      </c>
      <c r="B3892" s="5" t="s">
        <v>175</v>
      </c>
      <c r="C3892" s="5" t="s">
        <v>85</v>
      </c>
      <c r="D3892" s="5" t="s">
        <v>320</v>
      </c>
      <c r="E3892" s="5" t="s">
        <v>172</v>
      </c>
      <c r="F3892" s="6">
        <v>43424</v>
      </c>
      <c r="G3892" s="5" t="s">
        <v>148</v>
      </c>
      <c r="H3892" s="5" t="s">
        <v>264</v>
      </c>
      <c r="I3892">
        <v>43249</v>
      </c>
      <c r="J3892">
        <v>175</v>
      </c>
      <c r="K3892">
        <v>867</v>
      </c>
      <c r="L3892">
        <v>8</v>
      </c>
      <c r="M3892">
        <v>25143</v>
      </c>
      <c r="N3892">
        <v>21914.136999999999</v>
      </c>
      <c r="O3892">
        <v>2739.2669999999998</v>
      </c>
      <c r="P3892">
        <v>108.375</v>
      </c>
      <c r="Q3892">
        <v>29</v>
      </c>
      <c r="R3892">
        <v>3228.8629999999998</v>
      </c>
      <c r="S3892">
        <v>2018</v>
      </c>
      <c r="T3892">
        <v>11</v>
      </c>
      <c r="U3892">
        <v>47</v>
      </c>
    </row>
    <row r="3893" spans="1:21" x14ac:dyDescent="0.3">
      <c r="A3893" s="5" t="s">
        <v>168</v>
      </c>
      <c r="B3893" s="5" t="s">
        <v>175</v>
      </c>
      <c r="C3893" s="5" t="s">
        <v>85</v>
      </c>
      <c r="D3893" s="5" t="s">
        <v>320</v>
      </c>
      <c r="E3893" s="5" t="s">
        <v>172</v>
      </c>
      <c r="F3893" s="6">
        <v>43424</v>
      </c>
      <c r="G3893" s="5" t="s">
        <v>148</v>
      </c>
      <c r="H3893" s="5" t="s">
        <v>197</v>
      </c>
      <c r="I3893">
        <v>43249</v>
      </c>
      <c r="J3893">
        <v>175</v>
      </c>
      <c r="K3893">
        <v>1104</v>
      </c>
      <c r="L3893">
        <v>9</v>
      </c>
      <c r="M3893">
        <v>32016</v>
      </c>
      <c r="N3893">
        <v>24653.403999999999</v>
      </c>
      <c r="O3893">
        <v>2739.2669999999998</v>
      </c>
      <c r="P3893">
        <v>122.66666666666667</v>
      </c>
      <c r="Q3893">
        <v>29</v>
      </c>
      <c r="R3893">
        <v>7362.5959999999995</v>
      </c>
      <c r="S3893">
        <v>2018</v>
      </c>
      <c r="T3893">
        <v>11</v>
      </c>
      <c r="U3893">
        <v>47</v>
      </c>
    </row>
    <row r="3894" spans="1:21" x14ac:dyDescent="0.3">
      <c r="A3894" s="5" t="s">
        <v>168</v>
      </c>
      <c r="B3894" s="5" t="s">
        <v>175</v>
      </c>
      <c r="C3894" s="5" t="s">
        <v>85</v>
      </c>
      <c r="D3894" s="5" t="s">
        <v>320</v>
      </c>
      <c r="E3894" s="5" t="s">
        <v>172</v>
      </c>
      <c r="F3894" s="6">
        <v>43424</v>
      </c>
      <c r="G3894" s="5" t="s">
        <v>148</v>
      </c>
      <c r="H3894" s="5" t="s">
        <v>178</v>
      </c>
      <c r="I3894">
        <v>43249</v>
      </c>
      <c r="J3894">
        <v>175</v>
      </c>
      <c r="K3894">
        <v>371.5</v>
      </c>
      <c r="L3894">
        <v>4</v>
      </c>
      <c r="M3894">
        <v>10773.5</v>
      </c>
      <c r="N3894">
        <v>10957.069</v>
      </c>
      <c r="O3894">
        <v>2739.2669999999998</v>
      </c>
      <c r="P3894">
        <v>92.875</v>
      </c>
      <c r="Q3894">
        <v>29</v>
      </c>
      <c r="R3894">
        <v>-183.56899999999999</v>
      </c>
      <c r="S3894">
        <v>2018</v>
      </c>
      <c r="T3894">
        <v>11</v>
      </c>
      <c r="U3894">
        <v>47</v>
      </c>
    </row>
    <row r="3895" spans="1:21" x14ac:dyDescent="0.3">
      <c r="A3895" s="5" t="s">
        <v>168</v>
      </c>
      <c r="B3895" s="5" t="s">
        <v>175</v>
      </c>
      <c r="C3895" s="5" t="s">
        <v>85</v>
      </c>
      <c r="D3895" s="5" t="s">
        <v>320</v>
      </c>
      <c r="E3895" s="5" t="s">
        <v>172</v>
      </c>
      <c r="F3895" s="6">
        <v>43424</v>
      </c>
      <c r="G3895" s="5" t="s">
        <v>148</v>
      </c>
      <c r="H3895" s="5" t="s">
        <v>173</v>
      </c>
      <c r="I3895">
        <v>43249</v>
      </c>
      <c r="J3895">
        <v>175</v>
      </c>
      <c r="K3895">
        <v>125</v>
      </c>
      <c r="L3895">
        <v>1</v>
      </c>
      <c r="M3895">
        <v>4250</v>
      </c>
      <c r="N3895">
        <v>2739.2669999999998</v>
      </c>
      <c r="O3895">
        <v>2739.2669999999998</v>
      </c>
      <c r="P3895">
        <v>125</v>
      </c>
      <c r="Q3895">
        <v>34</v>
      </c>
      <c r="R3895">
        <v>1510.7329999999999</v>
      </c>
      <c r="S3895">
        <v>2018</v>
      </c>
      <c r="T3895">
        <v>11</v>
      </c>
      <c r="U3895">
        <v>47</v>
      </c>
    </row>
    <row r="3896" spans="1:21" x14ac:dyDescent="0.3">
      <c r="A3896" s="5" t="s">
        <v>168</v>
      </c>
      <c r="B3896" s="5" t="s">
        <v>175</v>
      </c>
      <c r="C3896" s="5" t="s">
        <v>88</v>
      </c>
      <c r="D3896" s="5" t="s">
        <v>346</v>
      </c>
      <c r="E3896" s="5" t="s">
        <v>172</v>
      </c>
      <c r="F3896" s="6">
        <v>43424</v>
      </c>
      <c r="G3896" s="5" t="s">
        <v>148</v>
      </c>
      <c r="H3896" s="5" t="s">
        <v>194</v>
      </c>
      <c r="I3896">
        <v>43242</v>
      </c>
      <c r="J3896">
        <v>182</v>
      </c>
      <c r="K3896">
        <v>268.5</v>
      </c>
      <c r="L3896">
        <v>2</v>
      </c>
      <c r="M3896">
        <v>7786.5</v>
      </c>
      <c r="N3896">
        <v>5413.4080000000004</v>
      </c>
      <c r="O3896">
        <v>2706.7040000000002</v>
      </c>
      <c r="P3896">
        <v>134.25</v>
      </c>
      <c r="Q3896">
        <v>29</v>
      </c>
      <c r="R3896">
        <v>2373.0920000000001</v>
      </c>
      <c r="S3896">
        <v>2018</v>
      </c>
      <c r="T3896">
        <v>11</v>
      </c>
      <c r="U3896">
        <v>47</v>
      </c>
    </row>
    <row r="3897" spans="1:21" x14ac:dyDescent="0.3">
      <c r="A3897" s="5" t="s">
        <v>168</v>
      </c>
      <c r="B3897" s="5" t="s">
        <v>175</v>
      </c>
      <c r="C3897" s="5" t="s">
        <v>88</v>
      </c>
      <c r="D3897" s="5" t="s">
        <v>346</v>
      </c>
      <c r="E3897" s="5" t="s">
        <v>172</v>
      </c>
      <c r="F3897" s="6">
        <v>43424</v>
      </c>
      <c r="G3897" s="5" t="s">
        <v>148</v>
      </c>
      <c r="H3897" s="5" t="s">
        <v>173</v>
      </c>
      <c r="I3897">
        <v>43242</v>
      </c>
      <c r="J3897">
        <v>182</v>
      </c>
      <c r="K3897">
        <v>95</v>
      </c>
      <c r="L3897">
        <v>1</v>
      </c>
      <c r="M3897">
        <v>3230</v>
      </c>
      <c r="N3897">
        <v>2706.7040000000002</v>
      </c>
      <c r="O3897">
        <v>2706.7040000000002</v>
      </c>
      <c r="P3897">
        <v>95</v>
      </c>
      <c r="Q3897">
        <v>34</v>
      </c>
      <c r="R3897">
        <v>523.29600000000005</v>
      </c>
      <c r="S3897">
        <v>2018</v>
      </c>
      <c r="T3897">
        <v>11</v>
      </c>
      <c r="U3897">
        <v>47</v>
      </c>
    </row>
    <row r="3898" spans="1:21" x14ac:dyDescent="0.3">
      <c r="A3898" s="5" t="s">
        <v>168</v>
      </c>
      <c r="B3898" s="5" t="s">
        <v>175</v>
      </c>
      <c r="C3898" s="5" t="s">
        <v>88</v>
      </c>
      <c r="D3898" s="5" t="s">
        <v>346</v>
      </c>
      <c r="E3898" s="5" t="s">
        <v>172</v>
      </c>
      <c r="F3898" s="6">
        <v>43424</v>
      </c>
      <c r="G3898" s="5" t="s">
        <v>148</v>
      </c>
      <c r="H3898" s="5" t="s">
        <v>198</v>
      </c>
      <c r="I3898">
        <v>43242</v>
      </c>
      <c r="J3898">
        <v>182</v>
      </c>
      <c r="K3898">
        <v>394</v>
      </c>
      <c r="L3898">
        <v>3</v>
      </c>
      <c r="M3898">
        <v>11426</v>
      </c>
      <c r="N3898">
        <v>8120.1130000000003</v>
      </c>
      <c r="O3898">
        <v>2706.7040000000002</v>
      </c>
      <c r="P3898">
        <v>131.33333333333334</v>
      </c>
      <c r="Q3898">
        <v>29</v>
      </c>
      <c r="R3898">
        <v>3305.8870000000002</v>
      </c>
      <c r="S3898">
        <v>2018</v>
      </c>
      <c r="T3898">
        <v>11</v>
      </c>
      <c r="U3898">
        <v>47</v>
      </c>
    </row>
    <row r="3899" spans="1:21" x14ac:dyDescent="0.3">
      <c r="A3899" s="5" t="s">
        <v>168</v>
      </c>
      <c r="B3899" s="5" t="s">
        <v>175</v>
      </c>
      <c r="C3899" s="5" t="s">
        <v>88</v>
      </c>
      <c r="D3899" s="5" t="s">
        <v>346</v>
      </c>
      <c r="E3899" s="5" t="s">
        <v>172</v>
      </c>
      <c r="F3899" s="6">
        <v>43424</v>
      </c>
      <c r="G3899" s="5" t="s">
        <v>148</v>
      </c>
      <c r="H3899" s="5" t="s">
        <v>235</v>
      </c>
      <c r="I3899">
        <v>43242</v>
      </c>
      <c r="J3899">
        <v>182</v>
      </c>
      <c r="K3899">
        <v>118</v>
      </c>
      <c r="L3899">
        <v>1</v>
      </c>
      <c r="M3899">
        <v>3422</v>
      </c>
      <c r="N3899">
        <v>2706.7040000000002</v>
      </c>
      <c r="O3899">
        <v>2706.7040000000002</v>
      </c>
      <c r="P3899">
        <v>118</v>
      </c>
      <c r="Q3899">
        <v>29</v>
      </c>
      <c r="R3899">
        <v>715.29600000000005</v>
      </c>
      <c r="S3899">
        <v>2018</v>
      </c>
      <c r="T3899">
        <v>11</v>
      </c>
      <c r="U3899">
        <v>47</v>
      </c>
    </row>
    <row r="3900" spans="1:21" x14ac:dyDescent="0.3">
      <c r="A3900" s="5" t="s">
        <v>168</v>
      </c>
      <c r="B3900" s="5" t="s">
        <v>175</v>
      </c>
      <c r="C3900" s="5" t="s">
        <v>88</v>
      </c>
      <c r="D3900" s="5" t="s">
        <v>346</v>
      </c>
      <c r="E3900" s="5" t="s">
        <v>172</v>
      </c>
      <c r="F3900" s="6">
        <v>43424</v>
      </c>
      <c r="G3900" s="5" t="s">
        <v>148</v>
      </c>
      <c r="H3900" s="5" t="s">
        <v>351</v>
      </c>
      <c r="I3900">
        <v>43242</v>
      </c>
      <c r="J3900">
        <v>182</v>
      </c>
      <c r="K3900">
        <v>116</v>
      </c>
      <c r="L3900">
        <v>1</v>
      </c>
      <c r="M3900">
        <v>3422</v>
      </c>
      <c r="N3900">
        <v>2706.7040000000002</v>
      </c>
      <c r="O3900">
        <v>2706.7040000000002</v>
      </c>
      <c r="P3900">
        <v>116</v>
      </c>
      <c r="Q3900">
        <v>29.5</v>
      </c>
      <c r="R3900">
        <v>715.29600000000005</v>
      </c>
      <c r="S3900">
        <v>2018</v>
      </c>
      <c r="T3900">
        <v>11</v>
      </c>
      <c r="U3900">
        <v>47</v>
      </c>
    </row>
    <row r="3901" spans="1:21" x14ac:dyDescent="0.3">
      <c r="A3901" s="5" t="s">
        <v>168</v>
      </c>
      <c r="B3901" s="5" t="s">
        <v>206</v>
      </c>
      <c r="C3901" s="5" t="s">
        <v>105</v>
      </c>
      <c r="D3901" s="5" t="s">
        <v>315</v>
      </c>
      <c r="E3901" s="5" t="s">
        <v>172</v>
      </c>
      <c r="F3901" s="6">
        <v>43424</v>
      </c>
      <c r="G3901" s="5" t="s">
        <v>148</v>
      </c>
      <c r="H3901" s="5" t="s">
        <v>305</v>
      </c>
      <c r="I3901">
        <v>43241</v>
      </c>
      <c r="J3901">
        <v>183</v>
      </c>
      <c r="K3901">
        <v>1228</v>
      </c>
      <c r="L3901">
        <v>10</v>
      </c>
      <c r="M3901">
        <v>35612</v>
      </c>
      <c r="N3901">
        <v>32288.27</v>
      </c>
      <c r="O3901">
        <v>3228.8270000000002</v>
      </c>
      <c r="P3901">
        <v>122.8</v>
      </c>
      <c r="Q3901">
        <v>29</v>
      </c>
      <c r="R3901">
        <v>3323.73</v>
      </c>
      <c r="S3901">
        <v>2018</v>
      </c>
      <c r="T3901">
        <v>11</v>
      </c>
      <c r="U3901">
        <v>47</v>
      </c>
    </row>
    <row r="3902" spans="1:21" x14ac:dyDescent="0.3">
      <c r="A3902" s="5" t="s">
        <v>168</v>
      </c>
      <c r="B3902" s="5" t="s">
        <v>169</v>
      </c>
      <c r="C3902" s="5" t="s">
        <v>170</v>
      </c>
      <c r="D3902" s="5" t="s">
        <v>342</v>
      </c>
      <c r="E3902" s="5" t="s">
        <v>172</v>
      </c>
      <c r="F3902" s="6">
        <v>43426</v>
      </c>
      <c r="G3902" s="5" t="s">
        <v>148</v>
      </c>
      <c r="H3902" s="5" t="s">
        <v>173</v>
      </c>
      <c r="I3902">
        <v>43228</v>
      </c>
      <c r="J3902">
        <v>198</v>
      </c>
      <c r="K3902">
        <v>424</v>
      </c>
      <c r="L3902">
        <v>3</v>
      </c>
      <c r="M3902">
        <v>14416</v>
      </c>
      <c r="N3902">
        <v>9287.0529999999999</v>
      </c>
      <c r="O3902">
        <v>3095.6840000000002</v>
      </c>
      <c r="P3902">
        <v>141.33333333333334</v>
      </c>
      <c r="Q3902">
        <v>34</v>
      </c>
      <c r="R3902">
        <v>5128.9470000000001</v>
      </c>
      <c r="S3902">
        <v>2018</v>
      </c>
      <c r="T3902">
        <v>11</v>
      </c>
      <c r="U3902">
        <v>47</v>
      </c>
    </row>
    <row r="3903" spans="1:21" x14ac:dyDescent="0.3">
      <c r="A3903" s="5" t="s">
        <v>168</v>
      </c>
      <c r="B3903" s="5" t="s">
        <v>169</v>
      </c>
      <c r="C3903" s="5" t="s">
        <v>170</v>
      </c>
      <c r="D3903" s="5" t="s">
        <v>343</v>
      </c>
      <c r="E3903" s="5" t="s">
        <v>172</v>
      </c>
      <c r="F3903" s="6">
        <v>43426</v>
      </c>
      <c r="G3903" s="5" t="s">
        <v>148</v>
      </c>
      <c r="H3903" s="5" t="s">
        <v>173</v>
      </c>
      <c r="I3903">
        <v>43235</v>
      </c>
      <c r="J3903">
        <v>191</v>
      </c>
      <c r="K3903">
        <v>75</v>
      </c>
      <c r="L3903">
        <v>1</v>
      </c>
      <c r="M3903">
        <v>2550</v>
      </c>
      <c r="N3903">
        <v>2713.0070000000001</v>
      </c>
      <c r="O3903">
        <v>2713.0070000000001</v>
      </c>
      <c r="P3903">
        <v>75</v>
      </c>
      <c r="Q3903">
        <v>34</v>
      </c>
      <c r="R3903">
        <v>-163.00700000000001</v>
      </c>
      <c r="S3903">
        <v>2018</v>
      </c>
      <c r="T3903">
        <v>11</v>
      </c>
      <c r="U3903">
        <v>47</v>
      </c>
    </row>
    <row r="3904" spans="1:21" x14ac:dyDescent="0.3">
      <c r="A3904" s="5" t="s">
        <v>168</v>
      </c>
      <c r="B3904" s="5" t="s">
        <v>169</v>
      </c>
      <c r="C3904" s="5" t="s">
        <v>170</v>
      </c>
      <c r="D3904" s="5" t="s">
        <v>346</v>
      </c>
      <c r="E3904" s="5" t="s">
        <v>172</v>
      </c>
      <c r="F3904" s="6">
        <v>43426</v>
      </c>
      <c r="G3904" s="5" t="s">
        <v>148</v>
      </c>
      <c r="H3904" s="5" t="s">
        <v>351</v>
      </c>
      <c r="I3904">
        <v>43242</v>
      </c>
      <c r="J3904">
        <v>184</v>
      </c>
      <c r="K3904">
        <v>115.5</v>
      </c>
      <c r="L3904">
        <v>1</v>
      </c>
      <c r="M3904">
        <v>3407.25</v>
      </c>
      <c r="N3904">
        <v>1804.4690000000001</v>
      </c>
      <c r="O3904">
        <v>1804.4690000000001</v>
      </c>
      <c r="P3904">
        <v>115.5</v>
      </c>
      <c r="Q3904">
        <v>29.5</v>
      </c>
      <c r="R3904">
        <v>1602.7809999999999</v>
      </c>
      <c r="S3904">
        <v>2018</v>
      </c>
      <c r="T3904">
        <v>11</v>
      </c>
      <c r="U3904">
        <v>47</v>
      </c>
    </row>
    <row r="3905" spans="1:21" x14ac:dyDescent="0.3">
      <c r="A3905" s="5" t="s">
        <v>168</v>
      </c>
      <c r="B3905" s="5" t="s">
        <v>169</v>
      </c>
      <c r="C3905" s="5" t="s">
        <v>170</v>
      </c>
      <c r="D3905" s="5" t="s">
        <v>346</v>
      </c>
      <c r="E3905" s="5" t="s">
        <v>172</v>
      </c>
      <c r="F3905" s="6">
        <v>43426</v>
      </c>
      <c r="G3905" s="5" t="s">
        <v>148</v>
      </c>
      <c r="H3905" s="5" t="s">
        <v>173</v>
      </c>
      <c r="I3905">
        <v>43242</v>
      </c>
      <c r="J3905">
        <v>184</v>
      </c>
      <c r="K3905">
        <v>567.5</v>
      </c>
      <c r="L3905">
        <v>5</v>
      </c>
      <c r="M3905">
        <v>19295</v>
      </c>
      <c r="N3905">
        <v>9022.3469999999998</v>
      </c>
      <c r="O3905">
        <v>1804.4690000000001</v>
      </c>
      <c r="P3905">
        <v>113.5</v>
      </c>
      <c r="Q3905">
        <v>34</v>
      </c>
      <c r="R3905">
        <v>10272.653</v>
      </c>
      <c r="S3905">
        <v>2018</v>
      </c>
      <c r="T3905">
        <v>11</v>
      </c>
      <c r="U3905">
        <v>47</v>
      </c>
    </row>
    <row r="3906" spans="1:21" x14ac:dyDescent="0.3">
      <c r="A3906" s="5" t="s">
        <v>168</v>
      </c>
      <c r="B3906" s="5" t="s">
        <v>175</v>
      </c>
      <c r="C3906" s="5" t="s">
        <v>84</v>
      </c>
      <c r="D3906" s="5" t="s">
        <v>348</v>
      </c>
      <c r="E3906" s="5" t="s">
        <v>172</v>
      </c>
      <c r="F3906" s="6">
        <v>43426</v>
      </c>
      <c r="G3906" s="5" t="s">
        <v>148</v>
      </c>
      <c r="H3906" s="5" t="s">
        <v>311</v>
      </c>
      <c r="I3906">
        <v>43257</v>
      </c>
      <c r="J3906">
        <v>169</v>
      </c>
      <c r="K3906">
        <v>133</v>
      </c>
      <c r="L3906">
        <v>1</v>
      </c>
      <c r="M3906">
        <v>3857</v>
      </c>
      <c r="N3906">
        <v>2794.6559999999999</v>
      </c>
      <c r="O3906">
        <v>2794.6559999999999</v>
      </c>
      <c r="P3906">
        <v>133</v>
      </c>
      <c r="Q3906">
        <v>29</v>
      </c>
      <c r="R3906">
        <v>1062.3440000000001</v>
      </c>
      <c r="S3906">
        <v>2018</v>
      </c>
      <c r="T3906">
        <v>11</v>
      </c>
      <c r="U3906">
        <v>47</v>
      </c>
    </row>
    <row r="3907" spans="1:21" x14ac:dyDescent="0.3">
      <c r="A3907" s="5" t="s">
        <v>168</v>
      </c>
      <c r="B3907" s="5" t="s">
        <v>175</v>
      </c>
      <c r="C3907" s="5" t="s">
        <v>84</v>
      </c>
      <c r="D3907" s="5" t="s">
        <v>348</v>
      </c>
      <c r="E3907" s="5" t="s">
        <v>172</v>
      </c>
      <c r="F3907" s="6">
        <v>43426</v>
      </c>
      <c r="G3907" s="5" t="s">
        <v>148</v>
      </c>
      <c r="H3907" s="5" t="s">
        <v>190</v>
      </c>
      <c r="I3907">
        <v>43257</v>
      </c>
      <c r="J3907">
        <v>169</v>
      </c>
      <c r="K3907">
        <v>81.5</v>
      </c>
      <c r="L3907">
        <v>1</v>
      </c>
      <c r="M3907">
        <v>2404.25</v>
      </c>
      <c r="N3907">
        <v>2794.6559999999999</v>
      </c>
      <c r="O3907">
        <v>2794.6559999999999</v>
      </c>
      <c r="P3907">
        <v>81.5</v>
      </c>
      <c r="Q3907">
        <v>29.5</v>
      </c>
      <c r="R3907">
        <v>-390.40600000000001</v>
      </c>
      <c r="S3907">
        <v>2018</v>
      </c>
      <c r="T3907">
        <v>11</v>
      </c>
      <c r="U3907">
        <v>47</v>
      </c>
    </row>
    <row r="3908" spans="1:21" x14ac:dyDescent="0.3">
      <c r="A3908" s="5" t="s">
        <v>168</v>
      </c>
      <c r="B3908" s="5" t="s">
        <v>175</v>
      </c>
      <c r="C3908" s="5" t="s">
        <v>84</v>
      </c>
      <c r="D3908" s="5" t="s">
        <v>348</v>
      </c>
      <c r="E3908" s="5" t="s">
        <v>172</v>
      </c>
      <c r="F3908" s="6">
        <v>43426</v>
      </c>
      <c r="G3908" s="5" t="s">
        <v>148</v>
      </c>
      <c r="H3908" s="5" t="s">
        <v>173</v>
      </c>
      <c r="I3908">
        <v>43257</v>
      </c>
      <c r="J3908">
        <v>169</v>
      </c>
      <c r="K3908">
        <v>413</v>
      </c>
      <c r="L3908">
        <v>3</v>
      </c>
      <c r="M3908">
        <v>14042</v>
      </c>
      <c r="N3908">
        <v>8383.9680000000008</v>
      </c>
      <c r="O3908">
        <v>2794.6559999999999</v>
      </c>
      <c r="P3908">
        <v>137.66666666666666</v>
      </c>
      <c r="Q3908">
        <v>34</v>
      </c>
      <c r="R3908">
        <v>5658.0320000000002</v>
      </c>
      <c r="S3908">
        <v>2018</v>
      </c>
      <c r="T3908">
        <v>11</v>
      </c>
      <c r="U3908">
        <v>47</v>
      </c>
    </row>
    <row r="3909" spans="1:21" x14ac:dyDescent="0.3">
      <c r="A3909" s="5" t="s">
        <v>168</v>
      </c>
      <c r="B3909" s="5" t="s">
        <v>175</v>
      </c>
      <c r="C3909" s="5" t="s">
        <v>84</v>
      </c>
      <c r="D3909" s="5" t="s">
        <v>348</v>
      </c>
      <c r="E3909" s="5" t="s">
        <v>172</v>
      </c>
      <c r="F3909" s="6">
        <v>43426</v>
      </c>
      <c r="G3909" s="5" t="s">
        <v>148</v>
      </c>
      <c r="H3909" s="5" t="s">
        <v>209</v>
      </c>
      <c r="I3909">
        <v>43257</v>
      </c>
      <c r="J3909">
        <v>169</v>
      </c>
      <c r="K3909">
        <v>279.5</v>
      </c>
      <c r="L3909">
        <v>3</v>
      </c>
      <c r="M3909">
        <v>8105.5</v>
      </c>
      <c r="N3909">
        <v>8383.9680000000008</v>
      </c>
      <c r="O3909">
        <v>2794.6559999999999</v>
      </c>
      <c r="P3909">
        <v>93.166666666666671</v>
      </c>
      <c r="Q3909">
        <v>29</v>
      </c>
      <c r="R3909">
        <v>-278.46800000000002</v>
      </c>
      <c r="S3909">
        <v>2018</v>
      </c>
      <c r="T3909">
        <v>11</v>
      </c>
      <c r="U3909">
        <v>47</v>
      </c>
    </row>
    <row r="3910" spans="1:21" x14ac:dyDescent="0.3">
      <c r="A3910" s="5" t="s">
        <v>168</v>
      </c>
      <c r="B3910" s="5" t="s">
        <v>175</v>
      </c>
      <c r="C3910" s="5" t="s">
        <v>85</v>
      </c>
      <c r="D3910" s="5" t="s">
        <v>320</v>
      </c>
      <c r="E3910" s="5" t="s">
        <v>172</v>
      </c>
      <c r="F3910" s="6">
        <v>43426</v>
      </c>
      <c r="G3910" s="5" t="s">
        <v>148</v>
      </c>
      <c r="H3910" s="5" t="s">
        <v>351</v>
      </c>
      <c r="I3910">
        <v>43249</v>
      </c>
      <c r="J3910">
        <v>177</v>
      </c>
      <c r="K3910">
        <v>105.5</v>
      </c>
      <c r="L3910">
        <v>1</v>
      </c>
      <c r="M3910">
        <v>3112.25</v>
      </c>
      <c r="N3910">
        <v>3015.07</v>
      </c>
      <c r="O3910">
        <v>3015.07</v>
      </c>
      <c r="P3910">
        <v>105.5</v>
      </c>
      <c r="Q3910">
        <v>29.5</v>
      </c>
      <c r="R3910">
        <v>97.18</v>
      </c>
      <c r="S3910">
        <v>2018</v>
      </c>
      <c r="T3910">
        <v>11</v>
      </c>
      <c r="U3910">
        <v>47</v>
      </c>
    </row>
    <row r="3911" spans="1:21" x14ac:dyDescent="0.3">
      <c r="A3911" s="5" t="s">
        <v>168</v>
      </c>
      <c r="B3911" s="5" t="s">
        <v>175</v>
      </c>
      <c r="C3911" s="5" t="s">
        <v>85</v>
      </c>
      <c r="D3911" s="5" t="s">
        <v>320</v>
      </c>
      <c r="E3911" s="5" t="s">
        <v>172</v>
      </c>
      <c r="F3911" s="6">
        <v>43426</v>
      </c>
      <c r="G3911" s="5" t="s">
        <v>148</v>
      </c>
      <c r="H3911" s="5" t="s">
        <v>197</v>
      </c>
      <c r="I3911">
        <v>43249</v>
      </c>
      <c r="J3911">
        <v>177</v>
      </c>
      <c r="K3911">
        <v>838.5</v>
      </c>
      <c r="L3911">
        <v>7</v>
      </c>
      <c r="M3911">
        <v>24316.5</v>
      </c>
      <c r="N3911">
        <v>21105.491000000002</v>
      </c>
      <c r="O3911">
        <v>3015.07</v>
      </c>
      <c r="P3911">
        <v>119.78571428571429</v>
      </c>
      <c r="Q3911">
        <v>29</v>
      </c>
      <c r="R3911">
        <v>3211.009</v>
      </c>
      <c r="S3911">
        <v>2018</v>
      </c>
      <c r="T3911">
        <v>11</v>
      </c>
      <c r="U3911">
        <v>47</v>
      </c>
    </row>
    <row r="3912" spans="1:21" x14ac:dyDescent="0.3">
      <c r="A3912" s="5" t="s">
        <v>168</v>
      </c>
      <c r="B3912" s="5" t="s">
        <v>206</v>
      </c>
      <c r="C3912" s="5" t="s">
        <v>105</v>
      </c>
      <c r="D3912" s="5" t="s">
        <v>315</v>
      </c>
      <c r="E3912" s="5" t="s">
        <v>172</v>
      </c>
      <c r="F3912" s="6">
        <v>43426</v>
      </c>
      <c r="G3912" s="5" t="s">
        <v>148</v>
      </c>
      <c r="H3912" s="5" t="s">
        <v>216</v>
      </c>
      <c r="I3912">
        <v>43241</v>
      </c>
      <c r="J3912">
        <v>185</v>
      </c>
      <c r="K3912">
        <v>250</v>
      </c>
      <c r="L3912">
        <v>2</v>
      </c>
      <c r="M3912">
        <v>7500</v>
      </c>
      <c r="N3912">
        <v>6487.433</v>
      </c>
      <c r="O3912">
        <v>3243.7159999999999</v>
      </c>
      <c r="P3912">
        <v>125</v>
      </c>
      <c r="Q3912">
        <v>30</v>
      </c>
      <c r="R3912">
        <v>1012.567</v>
      </c>
      <c r="S3912">
        <v>2018</v>
      </c>
      <c r="T3912">
        <v>11</v>
      </c>
      <c r="U3912">
        <v>47</v>
      </c>
    </row>
    <row r="3913" spans="1:21" x14ac:dyDescent="0.3">
      <c r="A3913" s="5" t="s">
        <v>168</v>
      </c>
      <c r="B3913" s="5" t="s">
        <v>206</v>
      </c>
      <c r="C3913" s="5" t="s">
        <v>105</v>
      </c>
      <c r="D3913" s="5" t="s">
        <v>315</v>
      </c>
      <c r="E3913" s="5" t="s">
        <v>172</v>
      </c>
      <c r="F3913" s="6">
        <v>43426</v>
      </c>
      <c r="G3913" s="5" t="s">
        <v>148</v>
      </c>
      <c r="H3913" s="5" t="s">
        <v>204</v>
      </c>
      <c r="I3913">
        <v>43241</v>
      </c>
      <c r="J3913">
        <v>185</v>
      </c>
      <c r="K3913">
        <v>370</v>
      </c>
      <c r="L3913">
        <v>3</v>
      </c>
      <c r="M3913">
        <v>11100</v>
      </c>
      <c r="N3913">
        <v>9731.1489999999994</v>
      </c>
      <c r="O3913">
        <v>3243.7159999999999</v>
      </c>
      <c r="P3913">
        <v>123.33333333333333</v>
      </c>
      <c r="Q3913">
        <v>30</v>
      </c>
      <c r="R3913">
        <v>1368.8510000000001</v>
      </c>
      <c r="S3913">
        <v>2018</v>
      </c>
      <c r="T3913">
        <v>11</v>
      </c>
      <c r="U3913">
        <v>47</v>
      </c>
    </row>
    <row r="3914" spans="1:21" x14ac:dyDescent="0.3">
      <c r="A3914" s="5" t="s">
        <v>168</v>
      </c>
      <c r="B3914" s="5" t="s">
        <v>206</v>
      </c>
      <c r="C3914" s="5" t="s">
        <v>105</v>
      </c>
      <c r="D3914" s="5" t="s">
        <v>315</v>
      </c>
      <c r="E3914" s="5" t="s">
        <v>172</v>
      </c>
      <c r="F3914" s="6">
        <v>43426</v>
      </c>
      <c r="G3914" s="5" t="s">
        <v>148</v>
      </c>
      <c r="H3914" s="5" t="s">
        <v>218</v>
      </c>
      <c r="I3914">
        <v>43241</v>
      </c>
      <c r="J3914">
        <v>185</v>
      </c>
      <c r="K3914">
        <v>251</v>
      </c>
      <c r="L3914">
        <v>2</v>
      </c>
      <c r="M3914">
        <v>7530</v>
      </c>
      <c r="N3914">
        <v>6487.433</v>
      </c>
      <c r="O3914">
        <v>3243.7159999999999</v>
      </c>
      <c r="P3914">
        <v>125.5</v>
      </c>
      <c r="Q3914">
        <v>30</v>
      </c>
      <c r="R3914">
        <v>1042.567</v>
      </c>
      <c r="S3914">
        <v>2018</v>
      </c>
      <c r="T3914">
        <v>11</v>
      </c>
      <c r="U3914">
        <v>47</v>
      </c>
    </row>
    <row r="3915" spans="1:21" x14ac:dyDescent="0.3">
      <c r="A3915" s="5" t="s">
        <v>168</v>
      </c>
      <c r="B3915" s="5" t="s">
        <v>206</v>
      </c>
      <c r="C3915" s="5" t="s">
        <v>105</v>
      </c>
      <c r="D3915" s="5" t="s">
        <v>315</v>
      </c>
      <c r="E3915" s="5" t="s">
        <v>172</v>
      </c>
      <c r="F3915" s="6">
        <v>43426</v>
      </c>
      <c r="G3915" s="5" t="s">
        <v>148</v>
      </c>
      <c r="H3915" s="5" t="s">
        <v>190</v>
      </c>
      <c r="I3915">
        <v>43241</v>
      </c>
      <c r="J3915">
        <v>185</v>
      </c>
      <c r="K3915">
        <v>125</v>
      </c>
      <c r="L3915">
        <v>1</v>
      </c>
      <c r="M3915">
        <v>3750</v>
      </c>
      <c r="N3915">
        <v>3243.7159999999999</v>
      </c>
      <c r="O3915">
        <v>3243.7159999999999</v>
      </c>
      <c r="P3915">
        <v>125</v>
      </c>
      <c r="Q3915">
        <v>30</v>
      </c>
      <c r="R3915">
        <v>506.28399999999999</v>
      </c>
      <c r="S3915">
        <v>2018</v>
      </c>
      <c r="T3915">
        <v>11</v>
      </c>
      <c r="U3915">
        <v>47</v>
      </c>
    </row>
    <row r="3916" spans="1:21" x14ac:dyDescent="0.3">
      <c r="A3916" s="5" t="s">
        <v>168</v>
      </c>
      <c r="B3916" s="5" t="s">
        <v>206</v>
      </c>
      <c r="C3916" s="5" t="s">
        <v>105</v>
      </c>
      <c r="D3916" s="5" t="s">
        <v>315</v>
      </c>
      <c r="E3916" s="5" t="s">
        <v>172</v>
      </c>
      <c r="F3916" s="6">
        <v>43426</v>
      </c>
      <c r="G3916" s="5" t="s">
        <v>148</v>
      </c>
      <c r="H3916" s="5" t="s">
        <v>217</v>
      </c>
      <c r="I3916">
        <v>43241</v>
      </c>
      <c r="J3916">
        <v>185</v>
      </c>
      <c r="K3916">
        <v>1834</v>
      </c>
      <c r="L3916">
        <v>15</v>
      </c>
      <c r="M3916">
        <v>50268</v>
      </c>
      <c r="N3916">
        <v>48655.745000000003</v>
      </c>
      <c r="O3916">
        <v>3243.7159999999999</v>
      </c>
      <c r="P3916">
        <v>122.26666666666667</v>
      </c>
      <c r="Q3916">
        <v>27.408899999999999</v>
      </c>
      <c r="R3916">
        <v>1612.2550000000001</v>
      </c>
      <c r="S3916">
        <v>2018</v>
      </c>
      <c r="T3916">
        <v>11</v>
      </c>
      <c r="U3916">
        <v>47</v>
      </c>
    </row>
    <row r="3917" spans="1:21" x14ac:dyDescent="0.3">
      <c r="A3917" s="5" t="s">
        <v>168</v>
      </c>
      <c r="B3917" s="5" t="s">
        <v>206</v>
      </c>
      <c r="C3917" s="5" t="s">
        <v>105</v>
      </c>
      <c r="D3917" s="5" t="s">
        <v>315</v>
      </c>
      <c r="E3917" s="5" t="s">
        <v>172</v>
      </c>
      <c r="F3917" s="6">
        <v>43426</v>
      </c>
      <c r="G3917" s="5" t="s">
        <v>148</v>
      </c>
      <c r="H3917" s="5" t="s">
        <v>190</v>
      </c>
      <c r="I3917">
        <v>43241</v>
      </c>
      <c r="J3917">
        <v>185</v>
      </c>
      <c r="K3917">
        <v>325</v>
      </c>
      <c r="L3917">
        <v>3</v>
      </c>
      <c r="M3917">
        <v>9750</v>
      </c>
      <c r="N3917">
        <v>9731.1489999999994</v>
      </c>
      <c r="O3917">
        <v>3243.7159999999999</v>
      </c>
      <c r="P3917">
        <v>108.33333333333333</v>
      </c>
      <c r="Q3917">
        <v>30</v>
      </c>
      <c r="R3917">
        <v>18.850999999999999</v>
      </c>
      <c r="S3917">
        <v>2018</v>
      </c>
      <c r="T3917">
        <v>11</v>
      </c>
      <c r="U3917">
        <v>47</v>
      </c>
    </row>
    <row r="3918" spans="1:21" x14ac:dyDescent="0.3">
      <c r="A3918" s="5" t="s">
        <v>168</v>
      </c>
      <c r="B3918" s="5" t="s">
        <v>206</v>
      </c>
      <c r="C3918" s="5" t="s">
        <v>105</v>
      </c>
      <c r="D3918" s="5" t="s">
        <v>315</v>
      </c>
      <c r="E3918" s="5" t="s">
        <v>172</v>
      </c>
      <c r="F3918" s="6">
        <v>43426</v>
      </c>
      <c r="G3918" s="5" t="s">
        <v>148</v>
      </c>
      <c r="H3918" s="5" t="s">
        <v>203</v>
      </c>
      <c r="I3918">
        <v>43241</v>
      </c>
      <c r="J3918">
        <v>185</v>
      </c>
      <c r="K3918">
        <v>110</v>
      </c>
      <c r="L3918">
        <v>1</v>
      </c>
      <c r="M3918">
        <v>3300</v>
      </c>
      <c r="N3918">
        <v>3243.7159999999999</v>
      </c>
      <c r="O3918">
        <v>3243.7159999999999</v>
      </c>
      <c r="P3918">
        <v>110</v>
      </c>
      <c r="Q3918">
        <v>30</v>
      </c>
      <c r="R3918">
        <v>56.283999999999999</v>
      </c>
      <c r="S3918">
        <v>2018</v>
      </c>
      <c r="T3918">
        <v>11</v>
      </c>
      <c r="U3918">
        <v>47</v>
      </c>
    </row>
    <row r="3919" spans="1:21" x14ac:dyDescent="0.3">
      <c r="A3919" s="5" t="s">
        <v>168</v>
      </c>
      <c r="B3919" s="5" t="s">
        <v>206</v>
      </c>
      <c r="C3919" s="5" t="s">
        <v>105</v>
      </c>
      <c r="D3919" s="5" t="s">
        <v>315</v>
      </c>
      <c r="E3919" s="5" t="s">
        <v>172</v>
      </c>
      <c r="F3919" s="6">
        <v>43426</v>
      </c>
      <c r="G3919" s="5" t="s">
        <v>148</v>
      </c>
      <c r="H3919" s="5" t="s">
        <v>231</v>
      </c>
      <c r="I3919">
        <v>43241</v>
      </c>
      <c r="J3919">
        <v>185</v>
      </c>
      <c r="K3919">
        <v>116</v>
      </c>
      <c r="L3919">
        <v>1</v>
      </c>
      <c r="M3919">
        <v>3480</v>
      </c>
      <c r="N3919">
        <v>3243.7159999999999</v>
      </c>
      <c r="O3919">
        <v>3243.7159999999999</v>
      </c>
      <c r="P3919">
        <v>116</v>
      </c>
      <c r="Q3919">
        <v>30</v>
      </c>
      <c r="R3919">
        <v>236.28399999999999</v>
      </c>
      <c r="S3919">
        <v>2018</v>
      </c>
      <c r="T3919">
        <v>11</v>
      </c>
      <c r="U3919">
        <v>47</v>
      </c>
    </row>
    <row r="3920" spans="1:21" x14ac:dyDescent="0.3">
      <c r="A3920" s="5" t="s">
        <v>168</v>
      </c>
      <c r="B3920" s="5" t="s">
        <v>206</v>
      </c>
      <c r="C3920" s="5" t="s">
        <v>105</v>
      </c>
      <c r="D3920" s="5" t="s">
        <v>315</v>
      </c>
      <c r="E3920" s="5" t="s">
        <v>172</v>
      </c>
      <c r="F3920" s="6">
        <v>43426</v>
      </c>
      <c r="G3920" s="5" t="s">
        <v>148</v>
      </c>
      <c r="H3920" s="5" t="s">
        <v>222</v>
      </c>
      <c r="I3920">
        <v>43241</v>
      </c>
      <c r="J3920">
        <v>185</v>
      </c>
      <c r="K3920">
        <v>143</v>
      </c>
      <c r="L3920">
        <v>1</v>
      </c>
      <c r="M3920">
        <v>4290</v>
      </c>
      <c r="N3920">
        <v>3243.7159999999999</v>
      </c>
      <c r="O3920">
        <v>3243.7159999999999</v>
      </c>
      <c r="P3920">
        <v>143</v>
      </c>
      <c r="Q3920">
        <v>30</v>
      </c>
      <c r="R3920">
        <v>1046.2840000000001</v>
      </c>
      <c r="S3920">
        <v>2018</v>
      </c>
      <c r="T3920">
        <v>11</v>
      </c>
      <c r="U3920">
        <v>47</v>
      </c>
    </row>
    <row r="3921" spans="1:21" x14ac:dyDescent="0.3">
      <c r="A3921" s="5" t="s">
        <v>168</v>
      </c>
      <c r="B3921" s="5" t="s">
        <v>206</v>
      </c>
      <c r="C3921" s="5" t="s">
        <v>105</v>
      </c>
      <c r="D3921" s="5" t="s">
        <v>315</v>
      </c>
      <c r="E3921" s="5" t="s">
        <v>172</v>
      </c>
      <c r="F3921" s="6">
        <v>43426</v>
      </c>
      <c r="G3921" s="5" t="s">
        <v>148</v>
      </c>
      <c r="H3921" s="5" t="s">
        <v>222</v>
      </c>
      <c r="I3921">
        <v>43241</v>
      </c>
      <c r="J3921">
        <v>185</v>
      </c>
      <c r="K3921">
        <v>125</v>
      </c>
      <c r="L3921">
        <v>1</v>
      </c>
      <c r="M3921">
        <v>3750</v>
      </c>
      <c r="N3921">
        <v>3243.7159999999999</v>
      </c>
      <c r="O3921">
        <v>3243.7159999999999</v>
      </c>
      <c r="P3921">
        <v>125</v>
      </c>
      <c r="Q3921">
        <v>30</v>
      </c>
      <c r="R3921">
        <v>506.28399999999999</v>
      </c>
      <c r="S3921">
        <v>2018</v>
      </c>
      <c r="T3921">
        <v>11</v>
      </c>
      <c r="U3921">
        <v>47</v>
      </c>
    </row>
    <row r="3922" spans="1:21" x14ac:dyDescent="0.3">
      <c r="A3922" s="5" t="s">
        <v>168</v>
      </c>
      <c r="B3922" s="5" t="s">
        <v>206</v>
      </c>
      <c r="C3922" s="5" t="s">
        <v>105</v>
      </c>
      <c r="D3922" s="5" t="s">
        <v>315</v>
      </c>
      <c r="E3922" s="5" t="s">
        <v>172</v>
      </c>
      <c r="F3922" s="6">
        <v>43426</v>
      </c>
      <c r="G3922" s="5" t="s">
        <v>148</v>
      </c>
      <c r="H3922" s="5" t="s">
        <v>246</v>
      </c>
      <c r="I3922">
        <v>43241</v>
      </c>
      <c r="J3922">
        <v>185</v>
      </c>
      <c r="K3922">
        <v>242</v>
      </c>
      <c r="L3922">
        <v>2</v>
      </c>
      <c r="M3922">
        <v>7260</v>
      </c>
      <c r="N3922">
        <v>6487.433</v>
      </c>
      <c r="O3922">
        <v>3243.7159999999999</v>
      </c>
      <c r="P3922">
        <v>121</v>
      </c>
      <c r="Q3922">
        <v>30</v>
      </c>
      <c r="R3922">
        <v>772.56700000000001</v>
      </c>
      <c r="S3922">
        <v>2018</v>
      </c>
      <c r="T3922">
        <v>11</v>
      </c>
      <c r="U3922">
        <v>47</v>
      </c>
    </row>
    <row r="3923" spans="1:21" x14ac:dyDescent="0.3">
      <c r="A3923" s="5" t="s">
        <v>168</v>
      </c>
      <c r="B3923" s="5" t="s">
        <v>206</v>
      </c>
      <c r="C3923" s="5" t="s">
        <v>105</v>
      </c>
      <c r="D3923" s="5" t="s">
        <v>315</v>
      </c>
      <c r="E3923" s="5" t="s">
        <v>172</v>
      </c>
      <c r="F3923" s="6">
        <v>43426</v>
      </c>
      <c r="G3923" s="5" t="s">
        <v>148</v>
      </c>
      <c r="H3923" s="5" t="s">
        <v>184</v>
      </c>
      <c r="I3923">
        <v>43241</v>
      </c>
      <c r="J3923">
        <v>185</v>
      </c>
      <c r="K3923">
        <v>1906</v>
      </c>
      <c r="L3923">
        <v>15</v>
      </c>
      <c r="M3923">
        <v>56227</v>
      </c>
      <c r="N3923">
        <v>48655.745000000003</v>
      </c>
      <c r="O3923">
        <v>3243.7159999999999</v>
      </c>
      <c r="P3923">
        <v>127.06666666666666</v>
      </c>
      <c r="Q3923">
        <v>29.5</v>
      </c>
      <c r="R3923">
        <v>7571.2550000000001</v>
      </c>
      <c r="S3923">
        <v>2018</v>
      </c>
      <c r="T3923">
        <v>11</v>
      </c>
      <c r="U3923">
        <v>47</v>
      </c>
    </row>
    <row r="3924" spans="1:21" x14ac:dyDescent="0.3">
      <c r="A3924" s="5" t="s">
        <v>168</v>
      </c>
      <c r="B3924" s="5" t="s">
        <v>206</v>
      </c>
      <c r="C3924" s="5" t="s">
        <v>105</v>
      </c>
      <c r="D3924" s="5" t="s">
        <v>315</v>
      </c>
      <c r="E3924" s="5" t="s">
        <v>172</v>
      </c>
      <c r="F3924" s="6">
        <v>43426</v>
      </c>
      <c r="G3924" s="5" t="s">
        <v>148</v>
      </c>
      <c r="H3924" s="5" t="s">
        <v>321</v>
      </c>
      <c r="I3924">
        <v>43241</v>
      </c>
      <c r="J3924">
        <v>185</v>
      </c>
      <c r="K3924">
        <v>260</v>
      </c>
      <c r="L3924">
        <v>2</v>
      </c>
      <c r="M3924">
        <v>7670</v>
      </c>
      <c r="N3924">
        <v>6487.433</v>
      </c>
      <c r="O3924">
        <v>3243.7159999999999</v>
      </c>
      <c r="P3924">
        <v>130</v>
      </c>
      <c r="Q3924">
        <v>29.5</v>
      </c>
      <c r="R3924">
        <v>1182.567</v>
      </c>
      <c r="S3924">
        <v>2018</v>
      </c>
      <c r="T3924">
        <v>11</v>
      </c>
      <c r="U3924">
        <v>47</v>
      </c>
    </row>
    <row r="3925" spans="1:21" x14ac:dyDescent="0.3">
      <c r="A3925" s="5" t="s">
        <v>168</v>
      </c>
      <c r="B3925" s="5" t="s">
        <v>206</v>
      </c>
      <c r="C3925" s="5" t="s">
        <v>105</v>
      </c>
      <c r="D3925" s="5" t="s">
        <v>315</v>
      </c>
      <c r="E3925" s="5" t="s">
        <v>172</v>
      </c>
      <c r="F3925" s="6">
        <v>43426</v>
      </c>
      <c r="G3925" s="5" t="s">
        <v>148</v>
      </c>
      <c r="H3925" s="5" t="s">
        <v>269</v>
      </c>
      <c r="I3925">
        <v>43241</v>
      </c>
      <c r="J3925">
        <v>185</v>
      </c>
      <c r="K3925">
        <v>682</v>
      </c>
      <c r="L3925">
        <v>6</v>
      </c>
      <c r="M3925">
        <v>20119</v>
      </c>
      <c r="N3925">
        <v>19462.297999999999</v>
      </c>
      <c r="O3925">
        <v>3243.7159999999999</v>
      </c>
      <c r="P3925">
        <v>113.66666666666667</v>
      </c>
      <c r="Q3925">
        <v>29.5</v>
      </c>
      <c r="R3925">
        <v>656.702</v>
      </c>
      <c r="S3925">
        <v>2018</v>
      </c>
      <c r="T3925">
        <v>11</v>
      </c>
      <c r="U3925">
        <v>47</v>
      </c>
    </row>
    <row r="3926" spans="1:21" x14ac:dyDescent="0.3">
      <c r="A3926" s="5" t="s">
        <v>168</v>
      </c>
      <c r="B3926" s="5" t="s">
        <v>206</v>
      </c>
      <c r="C3926" s="5" t="s">
        <v>105</v>
      </c>
      <c r="D3926" s="5" t="s">
        <v>315</v>
      </c>
      <c r="E3926" s="5" t="s">
        <v>172</v>
      </c>
      <c r="F3926" s="6">
        <v>43426</v>
      </c>
      <c r="G3926" s="5" t="s">
        <v>148</v>
      </c>
      <c r="H3926" s="5" t="s">
        <v>186</v>
      </c>
      <c r="I3926">
        <v>43241</v>
      </c>
      <c r="J3926">
        <v>185</v>
      </c>
      <c r="K3926">
        <v>121</v>
      </c>
      <c r="L3926">
        <v>1</v>
      </c>
      <c r="M3926">
        <v>3630</v>
      </c>
      <c r="N3926">
        <v>3243.7159999999999</v>
      </c>
      <c r="O3926">
        <v>3243.7159999999999</v>
      </c>
      <c r="P3926">
        <v>121</v>
      </c>
      <c r="Q3926">
        <v>30</v>
      </c>
      <c r="R3926">
        <v>386.28399999999999</v>
      </c>
      <c r="S3926">
        <v>2018</v>
      </c>
      <c r="T3926">
        <v>11</v>
      </c>
      <c r="U3926">
        <v>47</v>
      </c>
    </row>
    <row r="3927" spans="1:21" x14ac:dyDescent="0.3">
      <c r="A3927" s="5" t="s">
        <v>168</v>
      </c>
      <c r="B3927" s="5" t="s">
        <v>206</v>
      </c>
      <c r="C3927" s="5" t="s">
        <v>105</v>
      </c>
      <c r="D3927" s="5" t="s">
        <v>315</v>
      </c>
      <c r="E3927" s="5" t="s">
        <v>172</v>
      </c>
      <c r="F3927" s="6">
        <v>43426</v>
      </c>
      <c r="G3927" s="5" t="s">
        <v>148</v>
      </c>
      <c r="H3927" s="5" t="s">
        <v>187</v>
      </c>
      <c r="I3927">
        <v>43241</v>
      </c>
      <c r="J3927">
        <v>185</v>
      </c>
      <c r="K3927">
        <v>161</v>
      </c>
      <c r="L3927">
        <v>1</v>
      </c>
      <c r="M3927">
        <v>4830</v>
      </c>
      <c r="N3927">
        <v>3243.7159999999999</v>
      </c>
      <c r="O3927">
        <v>3243.7159999999999</v>
      </c>
      <c r="P3927">
        <v>161</v>
      </c>
      <c r="Q3927">
        <v>30</v>
      </c>
      <c r="R3927">
        <v>1586.2840000000001</v>
      </c>
      <c r="S3927">
        <v>2018</v>
      </c>
      <c r="T3927">
        <v>11</v>
      </c>
      <c r="U3927">
        <v>47</v>
      </c>
    </row>
    <row r="3928" spans="1:21" x14ac:dyDescent="0.3">
      <c r="A3928" s="5" t="s">
        <v>168</v>
      </c>
      <c r="B3928" s="5" t="s">
        <v>206</v>
      </c>
      <c r="C3928" s="5" t="s">
        <v>105</v>
      </c>
      <c r="D3928" s="5" t="s">
        <v>315</v>
      </c>
      <c r="E3928" s="5" t="s">
        <v>172</v>
      </c>
      <c r="F3928" s="6">
        <v>43426</v>
      </c>
      <c r="G3928" s="5" t="s">
        <v>148</v>
      </c>
      <c r="H3928" s="5" t="s">
        <v>284</v>
      </c>
      <c r="I3928">
        <v>43241</v>
      </c>
      <c r="J3928">
        <v>185</v>
      </c>
      <c r="K3928">
        <v>117</v>
      </c>
      <c r="L3928">
        <v>1</v>
      </c>
      <c r="M3928">
        <v>3510</v>
      </c>
      <c r="N3928">
        <v>3243.7159999999999</v>
      </c>
      <c r="O3928">
        <v>3243.7159999999999</v>
      </c>
      <c r="P3928">
        <v>117</v>
      </c>
      <c r="Q3928">
        <v>30</v>
      </c>
      <c r="R3928">
        <v>266.28399999999999</v>
      </c>
      <c r="S3928">
        <v>2018</v>
      </c>
      <c r="T3928">
        <v>11</v>
      </c>
      <c r="U3928">
        <v>47</v>
      </c>
    </row>
    <row r="3929" spans="1:21" x14ac:dyDescent="0.3">
      <c r="A3929" s="5" t="s">
        <v>168</v>
      </c>
      <c r="B3929" s="5" t="s">
        <v>206</v>
      </c>
      <c r="C3929" s="5" t="s">
        <v>105</v>
      </c>
      <c r="D3929" s="5" t="s">
        <v>315</v>
      </c>
      <c r="E3929" s="5" t="s">
        <v>172</v>
      </c>
      <c r="F3929" s="6">
        <v>43426</v>
      </c>
      <c r="G3929" s="5" t="s">
        <v>148</v>
      </c>
      <c r="H3929" s="5" t="s">
        <v>189</v>
      </c>
      <c r="I3929">
        <v>43241</v>
      </c>
      <c r="J3929">
        <v>185</v>
      </c>
      <c r="K3929">
        <v>112</v>
      </c>
      <c r="L3929">
        <v>1</v>
      </c>
      <c r="M3929">
        <v>3360</v>
      </c>
      <c r="N3929">
        <v>3243.7159999999999</v>
      </c>
      <c r="O3929">
        <v>3243.7159999999999</v>
      </c>
      <c r="P3929">
        <v>112</v>
      </c>
      <c r="Q3929">
        <v>30</v>
      </c>
      <c r="R3929">
        <v>116.28400000000001</v>
      </c>
      <c r="S3929">
        <v>2018</v>
      </c>
      <c r="T3929">
        <v>11</v>
      </c>
      <c r="U3929">
        <v>47</v>
      </c>
    </row>
    <row r="3930" spans="1:21" x14ac:dyDescent="0.3">
      <c r="A3930" s="5" t="s">
        <v>168</v>
      </c>
      <c r="B3930" s="5" t="s">
        <v>206</v>
      </c>
      <c r="C3930" s="5" t="s">
        <v>105</v>
      </c>
      <c r="D3930" s="5" t="s">
        <v>315</v>
      </c>
      <c r="E3930" s="5" t="s">
        <v>172</v>
      </c>
      <c r="F3930" s="6">
        <v>43426</v>
      </c>
      <c r="G3930" s="5" t="s">
        <v>148</v>
      </c>
      <c r="H3930" s="5" t="s">
        <v>225</v>
      </c>
      <c r="I3930">
        <v>43241</v>
      </c>
      <c r="J3930">
        <v>185</v>
      </c>
      <c r="K3930">
        <v>473</v>
      </c>
      <c r="L3930">
        <v>4</v>
      </c>
      <c r="M3930">
        <v>13953.5</v>
      </c>
      <c r="N3930">
        <v>12974.865</v>
      </c>
      <c r="O3930">
        <v>3243.7159999999999</v>
      </c>
      <c r="P3930">
        <v>118.25</v>
      </c>
      <c r="Q3930">
        <v>29.5</v>
      </c>
      <c r="R3930">
        <v>978.63499999999999</v>
      </c>
      <c r="S3930">
        <v>2018</v>
      </c>
      <c r="T3930">
        <v>11</v>
      </c>
      <c r="U3930">
        <v>47</v>
      </c>
    </row>
    <row r="3931" spans="1:21" x14ac:dyDescent="0.3">
      <c r="A3931" s="5" t="s">
        <v>168</v>
      </c>
      <c r="B3931" s="5" t="s">
        <v>206</v>
      </c>
      <c r="C3931" s="5" t="s">
        <v>105</v>
      </c>
      <c r="D3931" s="5" t="s">
        <v>315</v>
      </c>
      <c r="E3931" s="5" t="s">
        <v>172</v>
      </c>
      <c r="F3931" s="6">
        <v>43426</v>
      </c>
      <c r="G3931" s="5" t="s">
        <v>148</v>
      </c>
      <c r="H3931" s="5" t="s">
        <v>344</v>
      </c>
      <c r="I3931">
        <v>43241</v>
      </c>
      <c r="J3931">
        <v>185</v>
      </c>
      <c r="K3931">
        <v>364</v>
      </c>
      <c r="L3931">
        <v>3</v>
      </c>
      <c r="M3931">
        <v>10920</v>
      </c>
      <c r="N3931">
        <v>9731.1489999999994</v>
      </c>
      <c r="O3931">
        <v>3243.7159999999999</v>
      </c>
      <c r="P3931">
        <v>121.33333333333333</v>
      </c>
      <c r="Q3931">
        <v>30</v>
      </c>
      <c r="R3931">
        <v>1188.8510000000001</v>
      </c>
      <c r="S3931">
        <v>2018</v>
      </c>
      <c r="T3931">
        <v>11</v>
      </c>
      <c r="U3931">
        <v>47</v>
      </c>
    </row>
    <row r="3932" spans="1:21" x14ac:dyDescent="0.3">
      <c r="A3932" s="5" t="s">
        <v>168</v>
      </c>
      <c r="B3932" s="5" t="s">
        <v>206</v>
      </c>
      <c r="C3932" s="5" t="s">
        <v>105</v>
      </c>
      <c r="D3932" s="5" t="s">
        <v>315</v>
      </c>
      <c r="E3932" s="5" t="s">
        <v>172</v>
      </c>
      <c r="F3932" s="6">
        <v>43426</v>
      </c>
      <c r="G3932" s="5" t="s">
        <v>148</v>
      </c>
      <c r="H3932" s="5" t="s">
        <v>185</v>
      </c>
      <c r="I3932">
        <v>43241</v>
      </c>
      <c r="J3932">
        <v>185</v>
      </c>
      <c r="K3932">
        <v>368</v>
      </c>
      <c r="L3932">
        <v>3</v>
      </c>
      <c r="M3932">
        <v>11040</v>
      </c>
      <c r="N3932">
        <v>9731.1489999999994</v>
      </c>
      <c r="O3932">
        <v>3243.7159999999999</v>
      </c>
      <c r="P3932">
        <v>122.66666666666667</v>
      </c>
      <c r="Q3932">
        <v>30</v>
      </c>
      <c r="R3932">
        <v>1308.8510000000001</v>
      </c>
      <c r="S3932">
        <v>2018</v>
      </c>
      <c r="T3932">
        <v>11</v>
      </c>
      <c r="U3932">
        <v>47</v>
      </c>
    </row>
    <row r="3933" spans="1:21" x14ac:dyDescent="0.3">
      <c r="A3933" s="5" t="s">
        <v>168</v>
      </c>
      <c r="B3933" s="5" t="s">
        <v>206</v>
      </c>
      <c r="C3933" s="5" t="s">
        <v>105</v>
      </c>
      <c r="D3933" s="5" t="s">
        <v>315</v>
      </c>
      <c r="E3933" s="5" t="s">
        <v>172</v>
      </c>
      <c r="F3933" s="6">
        <v>43426</v>
      </c>
      <c r="G3933" s="5" t="s">
        <v>148</v>
      </c>
      <c r="H3933" s="5" t="s">
        <v>181</v>
      </c>
      <c r="I3933">
        <v>43241</v>
      </c>
      <c r="J3933">
        <v>185</v>
      </c>
      <c r="K3933">
        <v>143</v>
      </c>
      <c r="L3933">
        <v>1</v>
      </c>
      <c r="M3933">
        <v>4290</v>
      </c>
      <c r="N3933">
        <v>3243.7159999999999</v>
      </c>
      <c r="O3933">
        <v>3243.7159999999999</v>
      </c>
      <c r="P3933">
        <v>143</v>
      </c>
      <c r="Q3933">
        <v>30</v>
      </c>
      <c r="R3933">
        <v>1046.2840000000001</v>
      </c>
      <c r="S3933">
        <v>2018</v>
      </c>
      <c r="T3933">
        <v>11</v>
      </c>
      <c r="U3933">
        <v>47</v>
      </c>
    </row>
    <row r="3934" spans="1:21" x14ac:dyDescent="0.3">
      <c r="A3934" s="5" t="s">
        <v>168</v>
      </c>
      <c r="B3934" s="5" t="s">
        <v>206</v>
      </c>
      <c r="C3934" s="5" t="s">
        <v>105</v>
      </c>
      <c r="D3934" s="5" t="s">
        <v>315</v>
      </c>
      <c r="E3934" s="5" t="s">
        <v>227</v>
      </c>
      <c r="F3934" s="6">
        <v>43426</v>
      </c>
      <c r="G3934" s="5" t="s">
        <v>148</v>
      </c>
      <c r="H3934" s="5" t="s">
        <v>222</v>
      </c>
      <c r="I3934">
        <v>43241</v>
      </c>
      <c r="J3934">
        <v>185</v>
      </c>
      <c r="K3934">
        <v>-125</v>
      </c>
      <c r="L3934">
        <v>-1</v>
      </c>
      <c r="M3934">
        <v>-3750</v>
      </c>
      <c r="N3934">
        <v>-3243.7159999999999</v>
      </c>
      <c r="O3934">
        <v>-3243.7159999999999</v>
      </c>
      <c r="P3934">
        <v>125</v>
      </c>
      <c r="Q3934">
        <v>30</v>
      </c>
      <c r="R3934">
        <v>-506.28399999999999</v>
      </c>
      <c r="S3934">
        <v>2018</v>
      </c>
      <c r="T3934">
        <v>11</v>
      </c>
      <c r="U3934">
        <v>47</v>
      </c>
    </row>
    <row r="3935" spans="1:21" x14ac:dyDescent="0.3">
      <c r="A3935" s="5" t="s">
        <v>168</v>
      </c>
      <c r="B3935" s="5" t="s">
        <v>206</v>
      </c>
      <c r="C3935" s="5" t="s">
        <v>105</v>
      </c>
      <c r="D3935" s="5" t="s">
        <v>315</v>
      </c>
      <c r="E3935" s="5" t="s">
        <v>172</v>
      </c>
      <c r="F3935" s="6">
        <v>43426</v>
      </c>
      <c r="G3935" s="5" t="s">
        <v>148</v>
      </c>
      <c r="H3935" s="5" t="s">
        <v>182</v>
      </c>
      <c r="I3935">
        <v>43241</v>
      </c>
      <c r="J3935">
        <v>185</v>
      </c>
      <c r="K3935">
        <v>125</v>
      </c>
      <c r="L3935">
        <v>1</v>
      </c>
      <c r="M3935">
        <v>3750</v>
      </c>
      <c r="N3935">
        <v>3243.7159999999999</v>
      </c>
      <c r="O3935">
        <v>3243.7159999999999</v>
      </c>
      <c r="P3935">
        <v>125</v>
      </c>
      <c r="Q3935">
        <v>30</v>
      </c>
      <c r="R3935">
        <v>506.28399999999999</v>
      </c>
      <c r="S3935">
        <v>2018</v>
      </c>
      <c r="T3935">
        <v>11</v>
      </c>
      <c r="U3935">
        <v>47</v>
      </c>
    </row>
    <row r="3936" spans="1:21" x14ac:dyDescent="0.3">
      <c r="A3936" s="5" t="s">
        <v>168</v>
      </c>
      <c r="B3936" s="5" t="s">
        <v>206</v>
      </c>
      <c r="C3936" s="5" t="s">
        <v>106</v>
      </c>
      <c r="D3936" s="5" t="s">
        <v>352</v>
      </c>
      <c r="E3936" s="5" t="s">
        <v>172</v>
      </c>
      <c r="F3936" s="6">
        <v>43426</v>
      </c>
      <c r="G3936" s="5" t="s">
        <v>148</v>
      </c>
      <c r="H3936" s="5" t="s">
        <v>230</v>
      </c>
      <c r="I3936">
        <v>43248</v>
      </c>
      <c r="J3936">
        <v>178</v>
      </c>
      <c r="K3936">
        <v>1989</v>
      </c>
      <c r="L3936">
        <v>16</v>
      </c>
      <c r="M3936">
        <v>58675.5</v>
      </c>
      <c r="N3936">
        <v>42055.523999999998</v>
      </c>
      <c r="O3936">
        <v>2628.47</v>
      </c>
      <c r="P3936">
        <v>124.3125</v>
      </c>
      <c r="Q3936">
        <v>29.5</v>
      </c>
      <c r="R3936">
        <v>16619.975999999999</v>
      </c>
      <c r="S3936">
        <v>2018</v>
      </c>
      <c r="T3936">
        <v>11</v>
      </c>
      <c r="U3936">
        <v>47</v>
      </c>
    </row>
    <row r="3937" spans="1:21" x14ac:dyDescent="0.3">
      <c r="A3937" s="5" t="s">
        <v>168</v>
      </c>
      <c r="B3937" s="5" t="s">
        <v>206</v>
      </c>
      <c r="C3937" s="5" t="s">
        <v>106</v>
      </c>
      <c r="D3937" s="5" t="s">
        <v>352</v>
      </c>
      <c r="E3937" s="5" t="s">
        <v>172</v>
      </c>
      <c r="F3937" s="6">
        <v>43426</v>
      </c>
      <c r="G3937" s="5" t="s">
        <v>148</v>
      </c>
      <c r="H3937" s="5" t="s">
        <v>205</v>
      </c>
      <c r="I3937">
        <v>43248</v>
      </c>
      <c r="J3937">
        <v>178</v>
      </c>
      <c r="K3937">
        <v>510</v>
      </c>
      <c r="L3937">
        <v>4</v>
      </c>
      <c r="M3937">
        <v>15300</v>
      </c>
      <c r="N3937">
        <v>10513.880999999999</v>
      </c>
      <c r="O3937">
        <v>2628.47</v>
      </c>
      <c r="P3937">
        <v>127.5</v>
      </c>
      <c r="Q3937">
        <v>30</v>
      </c>
      <c r="R3937">
        <v>4786.1189999999997</v>
      </c>
      <c r="S3937">
        <v>2018</v>
      </c>
      <c r="T3937">
        <v>11</v>
      </c>
      <c r="U3937">
        <v>47</v>
      </c>
    </row>
    <row r="3938" spans="1:21" x14ac:dyDescent="0.3">
      <c r="A3938" s="5" t="s">
        <v>168</v>
      </c>
      <c r="B3938" s="5" t="s">
        <v>206</v>
      </c>
      <c r="C3938" s="5" t="s">
        <v>106</v>
      </c>
      <c r="D3938" s="5" t="s">
        <v>352</v>
      </c>
      <c r="E3938" s="5" t="s">
        <v>172</v>
      </c>
      <c r="F3938" s="6">
        <v>43426</v>
      </c>
      <c r="G3938" s="5" t="s">
        <v>148</v>
      </c>
      <c r="H3938" s="5" t="s">
        <v>190</v>
      </c>
      <c r="I3938">
        <v>43248</v>
      </c>
      <c r="J3938">
        <v>178</v>
      </c>
      <c r="K3938">
        <v>325</v>
      </c>
      <c r="L3938">
        <v>3</v>
      </c>
      <c r="M3938">
        <v>9750</v>
      </c>
      <c r="N3938">
        <v>7885.4110000000001</v>
      </c>
      <c r="O3938">
        <v>2628.47</v>
      </c>
      <c r="P3938">
        <v>108.33333333333333</v>
      </c>
      <c r="Q3938">
        <v>30</v>
      </c>
      <c r="R3938">
        <v>1864.5889999999999</v>
      </c>
      <c r="S3938">
        <v>2018</v>
      </c>
      <c r="T3938">
        <v>11</v>
      </c>
      <c r="U3938">
        <v>47</v>
      </c>
    </row>
    <row r="3939" spans="1:21" x14ac:dyDescent="0.3">
      <c r="A3939" s="5" t="s">
        <v>168</v>
      </c>
      <c r="B3939" s="5" t="s">
        <v>206</v>
      </c>
      <c r="C3939" s="5" t="s">
        <v>106</v>
      </c>
      <c r="D3939" s="5" t="s">
        <v>352</v>
      </c>
      <c r="E3939" s="5" t="s">
        <v>172</v>
      </c>
      <c r="F3939" s="6">
        <v>43426</v>
      </c>
      <c r="G3939" s="5" t="s">
        <v>148</v>
      </c>
      <c r="H3939" s="5" t="s">
        <v>203</v>
      </c>
      <c r="I3939">
        <v>43248</v>
      </c>
      <c r="J3939">
        <v>178</v>
      </c>
      <c r="K3939">
        <v>110</v>
      </c>
      <c r="L3939">
        <v>1</v>
      </c>
      <c r="M3939">
        <v>3300</v>
      </c>
      <c r="N3939">
        <v>2628.47</v>
      </c>
      <c r="O3939">
        <v>2628.47</v>
      </c>
      <c r="P3939">
        <v>110</v>
      </c>
      <c r="Q3939">
        <v>30</v>
      </c>
      <c r="R3939">
        <v>671.53</v>
      </c>
      <c r="S3939">
        <v>2018</v>
      </c>
      <c r="T3939">
        <v>11</v>
      </c>
      <c r="U3939">
        <v>47</v>
      </c>
    </row>
    <row r="3940" spans="1:21" x14ac:dyDescent="0.3">
      <c r="A3940" s="5" t="s">
        <v>168</v>
      </c>
      <c r="B3940" s="5" t="s">
        <v>206</v>
      </c>
      <c r="C3940" s="5" t="s">
        <v>106</v>
      </c>
      <c r="D3940" s="5" t="s">
        <v>352</v>
      </c>
      <c r="E3940" s="5" t="s">
        <v>227</v>
      </c>
      <c r="F3940" s="6">
        <v>43426</v>
      </c>
      <c r="G3940" s="5" t="s">
        <v>148</v>
      </c>
      <c r="H3940" s="5" t="s">
        <v>203</v>
      </c>
      <c r="I3940">
        <v>43248</v>
      </c>
      <c r="J3940">
        <v>178</v>
      </c>
      <c r="K3940">
        <v>-110</v>
      </c>
      <c r="L3940">
        <v>-1</v>
      </c>
      <c r="M3940">
        <v>-3300</v>
      </c>
      <c r="N3940">
        <v>-2628.47</v>
      </c>
      <c r="O3940">
        <v>-2628.47</v>
      </c>
      <c r="P3940">
        <v>110</v>
      </c>
      <c r="Q3940">
        <v>30</v>
      </c>
      <c r="R3940">
        <v>-671.53</v>
      </c>
      <c r="S3940">
        <v>2018</v>
      </c>
      <c r="T3940">
        <v>11</v>
      </c>
      <c r="U3940">
        <v>47</v>
      </c>
    </row>
    <row r="3941" spans="1:21" x14ac:dyDescent="0.3">
      <c r="A3941" s="5" t="s">
        <v>168</v>
      </c>
      <c r="B3941" s="5" t="s">
        <v>206</v>
      </c>
      <c r="C3941" s="5" t="s">
        <v>106</v>
      </c>
      <c r="D3941" s="5" t="s">
        <v>352</v>
      </c>
      <c r="E3941" s="5" t="s">
        <v>227</v>
      </c>
      <c r="F3941" s="6">
        <v>43426</v>
      </c>
      <c r="G3941" s="5" t="s">
        <v>148</v>
      </c>
      <c r="H3941" s="5" t="s">
        <v>190</v>
      </c>
      <c r="I3941">
        <v>43248</v>
      </c>
      <c r="J3941">
        <v>178</v>
      </c>
      <c r="K3941">
        <v>-325</v>
      </c>
      <c r="L3941">
        <v>-3</v>
      </c>
      <c r="M3941">
        <v>-9750</v>
      </c>
      <c r="N3941">
        <v>-7885.4110000000001</v>
      </c>
      <c r="O3941">
        <v>-2628.47</v>
      </c>
      <c r="P3941">
        <v>108.33333333333333</v>
      </c>
      <c r="Q3941">
        <v>30</v>
      </c>
      <c r="R3941">
        <v>-1864.5889999999999</v>
      </c>
      <c r="S3941">
        <v>2018</v>
      </c>
      <c r="T3941">
        <v>11</v>
      </c>
      <c r="U3941">
        <v>47</v>
      </c>
    </row>
    <row r="3942" spans="1:21" x14ac:dyDescent="0.3">
      <c r="A3942" s="5" t="s">
        <v>168</v>
      </c>
      <c r="B3942" s="5" t="s">
        <v>175</v>
      </c>
      <c r="C3942" s="5" t="s">
        <v>79</v>
      </c>
      <c r="D3942" s="5" t="s">
        <v>353</v>
      </c>
      <c r="E3942" s="5" t="s">
        <v>172</v>
      </c>
      <c r="F3942" s="6">
        <v>43430</v>
      </c>
      <c r="G3942" s="5" t="s">
        <v>148</v>
      </c>
      <c r="H3942" s="5" t="s">
        <v>240</v>
      </c>
      <c r="I3942">
        <v>43262</v>
      </c>
      <c r="J3942">
        <v>168</v>
      </c>
      <c r="K3942">
        <v>566.5</v>
      </c>
      <c r="L3942">
        <v>5</v>
      </c>
      <c r="M3942">
        <v>16428.5</v>
      </c>
      <c r="N3942">
        <v>15239.464</v>
      </c>
      <c r="O3942">
        <v>3047.893</v>
      </c>
      <c r="P3942">
        <v>113.3</v>
      </c>
      <c r="Q3942">
        <v>29</v>
      </c>
      <c r="R3942">
        <v>1189.0360000000001</v>
      </c>
      <c r="S3942">
        <v>2018</v>
      </c>
      <c r="T3942">
        <v>11</v>
      </c>
      <c r="U3942">
        <v>48</v>
      </c>
    </row>
    <row r="3943" spans="1:21" x14ac:dyDescent="0.3">
      <c r="A3943" s="5" t="s">
        <v>168</v>
      </c>
      <c r="B3943" s="5" t="s">
        <v>175</v>
      </c>
      <c r="C3943" s="5" t="s">
        <v>79</v>
      </c>
      <c r="D3943" s="5" t="s">
        <v>353</v>
      </c>
      <c r="E3943" s="5" t="s">
        <v>172</v>
      </c>
      <c r="F3943" s="6">
        <v>43430</v>
      </c>
      <c r="G3943" s="5" t="s">
        <v>148</v>
      </c>
      <c r="H3943" s="5" t="s">
        <v>194</v>
      </c>
      <c r="I3943">
        <v>43262</v>
      </c>
      <c r="J3943">
        <v>168</v>
      </c>
      <c r="K3943">
        <v>240</v>
      </c>
      <c r="L3943">
        <v>2</v>
      </c>
      <c r="M3943">
        <v>6960</v>
      </c>
      <c r="N3943">
        <v>6095.7849999999999</v>
      </c>
      <c r="O3943">
        <v>3047.893</v>
      </c>
      <c r="P3943">
        <v>120</v>
      </c>
      <c r="Q3943">
        <v>29</v>
      </c>
      <c r="R3943">
        <v>864.21500000000003</v>
      </c>
      <c r="S3943">
        <v>2018</v>
      </c>
      <c r="T3943">
        <v>11</v>
      </c>
      <c r="U3943">
        <v>48</v>
      </c>
    </row>
    <row r="3944" spans="1:21" x14ac:dyDescent="0.3">
      <c r="A3944" s="5" t="s">
        <v>168</v>
      </c>
      <c r="B3944" s="5" t="s">
        <v>175</v>
      </c>
      <c r="C3944" s="5" t="s">
        <v>79</v>
      </c>
      <c r="D3944" s="5" t="s">
        <v>353</v>
      </c>
      <c r="E3944" s="5" t="s">
        <v>172</v>
      </c>
      <c r="F3944" s="6">
        <v>43430</v>
      </c>
      <c r="G3944" s="5" t="s">
        <v>148</v>
      </c>
      <c r="H3944" s="5" t="s">
        <v>194</v>
      </c>
      <c r="I3944">
        <v>43262</v>
      </c>
      <c r="J3944">
        <v>168</v>
      </c>
      <c r="K3944">
        <v>474</v>
      </c>
      <c r="L3944">
        <v>4</v>
      </c>
      <c r="M3944">
        <v>13746</v>
      </c>
      <c r="N3944">
        <v>12191.571</v>
      </c>
      <c r="O3944">
        <v>3047.893</v>
      </c>
      <c r="P3944">
        <v>118.5</v>
      </c>
      <c r="Q3944">
        <v>29</v>
      </c>
      <c r="R3944">
        <v>1554.4290000000001</v>
      </c>
      <c r="S3944">
        <v>2018</v>
      </c>
      <c r="T3944">
        <v>11</v>
      </c>
      <c r="U3944">
        <v>48</v>
      </c>
    </row>
    <row r="3945" spans="1:21" x14ac:dyDescent="0.3">
      <c r="A3945" s="5" t="s">
        <v>168</v>
      </c>
      <c r="B3945" s="5" t="s">
        <v>175</v>
      </c>
      <c r="C3945" s="5" t="s">
        <v>84</v>
      </c>
      <c r="D3945" s="5" t="s">
        <v>348</v>
      </c>
      <c r="E3945" s="5" t="s">
        <v>172</v>
      </c>
      <c r="F3945" s="6">
        <v>43430</v>
      </c>
      <c r="G3945" s="5" t="s">
        <v>148</v>
      </c>
      <c r="H3945" s="5" t="s">
        <v>208</v>
      </c>
      <c r="I3945">
        <v>43257</v>
      </c>
      <c r="J3945">
        <v>173</v>
      </c>
      <c r="K3945">
        <v>99.5</v>
      </c>
      <c r="L3945">
        <v>1</v>
      </c>
      <c r="M3945">
        <v>2885.5</v>
      </c>
      <c r="N3945">
        <v>2794.6559999999999</v>
      </c>
      <c r="O3945">
        <v>2794.6559999999999</v>
      </c>
      <c r="P3945">
        <v>99.5</v>
      </c>
      <c r="Q3945">
        <v>29</v>
      </c>
      <c r="R3945">
        <v>90.843999999999994</v>
      </c>
      <c r="S3945">
        <v>2018</v>
      </c>
      <c r="T3945">
        <v>11</v>
      </c>
      <c r="U3945">
        <v>48</v>
      </c>
    </row>
    <row r="3946" spans="1:21" x14ac:dyDescent="0.3">
      <c r="A3946" s="5" t="s">
        <v>168</v>
      </c>
      <c r="B3946" s="5" t="s">
        <v>175</v>
      </c>
      <c r="C3946" s="5" t="s">
        <v>85</v>
      </c>
      <c r="D3946" s="5" t="s">
        <v>320</v>
      </c>
      <c r="E3946" s="5" t="s">
        <v>172</v>
      </c>
      <c r="F3946" s="6">
        <v>43430</v>
      </c>
      <c r="G3946" s="5" t="s">
        <v>148</v>
      </c>
      <c r="H3946" s="5" t="s">
        <v>194</v>
      </c>
      <c r="I3946">
        <v>43249</v>
      </c>
      <c r="J3946">
        <v>181</v>
      </c>
      <c r="K3946">
        <v>362</v>
      </c>
      <c r="L3946">
        <v>3</v>
      </c>
      <c r="M3946">
        <v>10498</v>
      </c>
      <c r="N3946">
        <v>9045.2099999999991</v>
      </c>
      <c r="O3946">
        <v>3015.07</v>
      </c>
      <c r="P3946">
        <v>120.66666666666667</v>
      </c>
      <c r="Q3946">
        <v>29</v>
      </c>
      <c r="R3946">
        <v>1452.79</v>
      </c>
      <c r="S3946">
        <v>2018</v>
      </c>
      <c r="T3946">
        <v>11</v>
      </c>
      <c r="U3946">
        <v>48</v>
      </c>
    </row>
    <row r="3947" spans="1:21" x14ac:dyDescent="0.3">
      <c r="A3947" s="5" t="s">
        <v>168</v>
      </c>
      <c r="B3947" s="5" t="s">
        <v>175</v>
      </c>
      <c r="C3947" s="5" t="s">
        <v>85</v>
      </c>
      <c r="D3947" s="5" t="s">
        <v>320</v>
      </c>
      <c r="E3947" s="5" t="s">
        <v>172</v>
      </c>
      <c r="F3947" s="6">
        <v>43430</v>
      </c>
      <c r="G3947" s="5" t="s">
        <v>148</v>
      </c>
      <c r="H3947" s="5" t="s">
        <v>351</v>
      </c>
      <c r="I3947">
        <v>43249</v>
      </c>
      <c r="J3947">
        <v>181</v>
      </c>
      <c r="K3947">
        <v>124.5</v>
      </c>
      <c r="L3947">
        <v>1</v>
      </c>
      <c r="M3947">
        <v>3672.75</v>
      </c>
      <c r="N3947">
        <v>3015.07</v>
      </c>
      <c r="O3947">
        <v>3015.07</v>
      </c>
      <c r="P3947">
        <v>124.5</v>
      </c>
      <c r="Q3947">
        <v>29.5</v>
      </c>
      <c r="R3947">
        <v>657.68</v>
      </c>
      <c r="S3947">
        <v>2018</v>
      </c>
      <c r="T3947">
        <v>11</v>
      </c>
      <c r="U3947">
        <v>48</v>
      </c>
    </row>
    <row r="3948" spans="1:21" x14ac:dyDescent="0.3">
      <c r="A3948" s="5" t="s">
        <v>168</v>
      </c>
      <c r="B3948" s="5" t="s">
        <v>206</v>
      </c>
      <c r="C3948" s="5" t="s">
        <v>104</v>
      </c>
      <c r="D3948" s="5" t="s">
        <v>345</v>
      </c>
      <c r="E3948" s="5" t="s">
        <v>172</v>
      </c>
      <c r="F3948" s="6">
        <v>43430</v>
      </c>
      <c r="G3948" s="5" t="s">
        <v>148</v>
      </c>
      <c r="H3948" s="5" t="s">
        <v>197</v>
      </c>
      <c r="I3948">
        <v>43234</v>
      </c>
      <c r="J3948">
        <v>196</v>
      </c>
      <c r="K3948">
        <v>764</v>
      </c>
      <c r="L3948">
        <v>6</v>
      </c>
      <c r="M3948">
        <v>22156</v>
      </c>
      <c r="N3948">
        <v>16643.203000000001</v>
      </c>
      <c r="O3948">
        <v>2773.8670000000002</v>
      </c>
      <c r="P3948">
        <v>127.33333333333333</v>
      </c>
      <c r="Q3948">
        <v>29</v>
      </c>
      <c r="R3948">
        <v>5512.7969999999996</v>
      </c>
      <c r="S3948">
        <v>2018</v>
      </c>
      <c r="T3948">
        <v>11</v>
      </c>
      <c r="U3948">
        <v>48</v>
      </c>
    </row>
    <row r="3949" spans="1:21" x14ac:dyDescent="0.3">
      <c r="A3949" s="5" t="s">
        <v>168</v>
      </c>
      <c r="B3949" s="5" t="s">
        <v>206</v>
      </c>
      <c r="C3949" s="5" t="s">
        <v>104</v>
      </c>
      <c r="D3949" s="5" t="s">
        <v>345</v>
      </c>
      <c r="E3949" s="5" t="s">
        <v>172</v>
      </c>
      <c r="F3949" s="6">
        <v>43430</v>
      </c>
      <c r="G3949" s="5" t="s">
        <v>148</v>
      </c>
      <c r="H3949" s="5" t="s">
        <v>311</v>
      </c>
      <c r="I3949">
        <v>43234</v>
      </c>
      <c r="J3949">
        <v>196</v>
      </c>
      <c r="K3949">
        <v>106.4</v>
      </c>
      <c r="L3949">
        <v>1</v>
      </c>
      <c r="M3949">
        <v>3085.6</v>
      </c>
      <c r="N3949">
        <v>2773.8670000000002</v>
      </c>
      <c r="O3949">
        <v>2773.8670000000002</v>
      </c>
      <c r="P3949">
        <v>106.4</v>
      </c>
      <c r="Q3949">
        <v>29</v>
      </c>
      <c r="R3949">
        <v>311.733</v>
      </c>
      <c r="S3949">
        <v>2018</v>
      </c>
      <c r="T3949">
        <v>11</v>
      </c>
      <c r="U3949">
        <v>48</v>
      </c>
    </row>
    <row r="3950" spans="1:21" x14ac:dyDescent="0.3">
      <c r="A3950" s="5" t="s">
        <v>168</v>
      </c>
      <c r="B3950" s="5" t="s">
        <v>206</v>
      </c>
      <c r="C3950" s="5" t="s">
        <v>104</v>
      </c>
      <c r="D3950" s="5" t="s">
        <v>345</v>
      </c>
      <c r="E3950" s="5" t="s">
        <v>172</v>
      </c>
      <c r="F3950" s="6">
        <v>43430</v>
      </c>
      <c r="G3950" s="5" t="s">
        <v>148</v>
      </c>
      <c r="H3950" s="5" t="s">
        <v>190</v>
      </c>
      <c r="I3950">
        <v>43234</v>
      </c>
      <c r="J3950">
        <v>196</v>
      </c>
      <c r="K3950">
        <v>114.8</v>
      </c>
      <c r="L3950">
        <v>1</v>
      </c>
      <c r="M3950">
        <v>3386.6</v>
      </c>
      <c r="N3950">
        <v>2773.8670000000002</v>
      </c>
      <c r="O3950">
        <v>2773.8670000000002</v>
      </c>
      <c r="P3950">
        <v>114.8</v>
      </c>
      <c r="Q3950">
        <v>29.5</v>
      </c>
      <c r="R3950">
        <v>612.73299999999995</v>
      </c>
      <c r="S3950">
        <v>2018</v>
      </c>
      <c r="T3950">
        <v>11</v>
      </c>
      <c r="U3950">
        <v>48</v>
      </c>
    </row>
    <row r="3951" spans="1:21" x14ac:dyDescent="0.3">
      <c r="A3951" s="5" t="s">
        <v>168</v>
      </c>
      <c r="B3951" s="5" t="s">
        <v>206</v>
      </c>
      <c r="C3951" s="5" t="s">
        <v>104</v>
      </c>
      <c r="D3951" s="5" t="s">
        <v>345</v>
      </c>
      <c r="E3951" s="5" t="s">
        <v>172</v>
      </c>
      <c r="F3951" s="6">
        <v>43430</v>
      </c>
      <c r="G3951" s="5" t="s">
        <v>148</v>
      </c>
      <c r="H3951" s="5" t="s">
        <v>173</v>
      </c>
      <c r="I3951">
        <v>43234</v>
      </c>
      <c r="J3951">
        <v>196</v>
      </c>
      <c r="K3951">
        <v>649.20000000000005</v>
      </c>
      <c r="L3951">
        <v>6</v>
      </c>
      <c r="M3951">
        <v>22072.799999999999</v>
      </c>
      <c r="N3951">
        <v>16643.203000000001</v>
      </c>
      <c r="O3951">
        <v>2773.8670000000002</v>
      </c>
      <c r="P3951">
        <v>108.2</v>
      </c>
      <c r="Q3951">
        <v>34</v>
      </c>
      <c r="R3951">
        <v>5429.5969999999998</v>
      </c>
      <c r="S3951">
        <v>2018</v>
      </c>
      <c r="T3951">
        <v>11</v>
      </c>
      <c r="U3951">
        <v>48</v>
      </c>
    </row>
    <row r="3952" spans="1:21" x14ac:dyDescent="0.3">
      <c r="A3952" s="5" t="s">
        <v>168</v>
      </c>
      <c r="B3952" s="5" t="s">
        <v>206</v>
      </c>
      <c r="C3952" s="5" t="s">
        <v>105</v>
      </c>
      <c r="D3952" s="5" t="s">
        <v>315</v>
      </c>
      <c r="E3952" s="5" t="s">
        <v>172</v>
      </c>
      <c r="F3952" s="6">
        <v>43430</v>
      </c>
      <c r="G3952" s="5" t="s">
        <v>148</v>
      </c>
      <c r="H3952" s="5" t="s">
        <v>178</v>
      </c>
      <c r="I3952">
        <v>43241</v>
      </c>
      <c r="J3952">
        <v>189</v>
      </c>
      <c r="K3952">
        <v>490.2</v>
      </c>
      <c r="L3952">
        <v>4</v>
      </c>
      <c r="M3952">
        <v>14215.8</v>
      </c>
      <c r="N3952">
        <v>12974.865</v>
      </c>
      <c r="O3952">
        <v>3243.7159999999999</v>
      </c>
      <c r="P3952">
        <v>122.55</v>
      </c>
      <c r="Q3952">
        <v>29</v>
      </c>
      <c r="R3952">
        <v>1240.9349999999999</v>
      </c>
      <c r="S3952">
        <v>2018</v>
      </c>
      <c r="T3952">
        <v>11</v>
      </c>
      <c r="U3952">
        <v>48</v>
      </c>
    </row>
    <row r="3953" spans="1:21" x14ac:dyDescent="0.3">
      <c r="A3953" s="5" t="s">
        <v>168</v>
      </c>
      <c r="B3953" s="5" t="s">
        <v>206</v>
      </c>
      <c r="C3953" s="5" t="s">
        <v>105</v>
      </c>
      <c r="D3953" s="5" t="s">
        <v>315</v>
      </c>
      <c r="E3953" s="5" t="s">
        <v>172</v>
      </c>
      <c r="F3953" s="6">
        <v>43430</v>
      </c>
      <c r="G3953" s="5" t="s">
        <v>148</v>
      </c>
      <c r="H3953" s="5" t="s">
        <v>198</v>
      </c>
      <c r="I3953">
        <v>43241</v>
      </c>
      <c r="J3953">
        <v>189</v>
      </c>
      <c r="K3953">
        <v>348.2</v>
      </c>
      <c r="L3953">
        <v>3</v>
      </c>
      <c r="M3953">
        <v>10097.799999999999</v>
      </c>
      <c r="N3953">
        <v>9731.1489999999994</v>
      </c>
      <c r="O3953">
        <v>3243.7159999999999</v>
      </c>
      <c r="P3953">
        <v>116.06666666666666</v>
      </c>
      <c r="Q3953">
        <v>29</v>
      </c>
      <c r="R3953">
        <v>366.65100000000001</v>
      </c>
      <c r="S3953">
        <v>2018</v>
      </c>
      <c r="T3953">
        <v>11</v>
      </c>
      <c r="U3953">
        <v>48</v>
      </c>
    </row>
    <row r="3954" spans="1:21" x14ac:dyDescent="0.3">
      <c r="A3954" s="5" t="s">
        <v>168</v>
      </c>
      <c r="B3954" s="5" t="s">
        <v>206</v>
      </c>
      <c r="C3954" s="5" t="s">
        <v>105</v>
      </c>
      <c r="D3954" s="5" t="s">
        <v>315</v>
      </c>
      <c r="E3954" s="5" t="s">
        <v>172</v>
      </c>
      <c r="F3954" s="6">
        <v>43430</v>
      </c>
      <c r="G3954" s="5" t="s">
        <v>148</v>
      </c>
      <c r="H3954" s="5" t="s">
        <v>209</v>
      </c>
      <c r="I3954">
        <v>43241</v>
      </c>
      <c r="J3954">
        <v>189</v>
      </c>
      <c r="K3954">
        <v>346.8</v>
      </c>
      <c r="L3954">
        <v>3</v>
      </c>
      <c r="M3954">
        <v>10057.200000000001</v>
      </c>
      <c r="N3954">
        <v>9731.1489999999994</v>
      </c>
      <c r="O3954">
        <v>3243.7159999999999</v>
      </c>
      <c r="P3954">
        <v>115.60000000000001</v>
      </c>
      <c r="Q3954">
        <v>29</v>
      </c>
      <c r="R3954">
        <v>326.05099999999999</v>
      </c>
      <c r="S3954">
        <v>2018</v>
      </c>
      <c r="T3954">
        <v>11</v>
      </c>
      <c r="U3954">
        <v>48</v>
      </c>
    </row>
    <row r="3955" spans="1:21" x14ac:dyDescent="0.3">
      <c r="A3955" s="5" t="s">
        <v>168</v>
      </c>
      <c r="B3955" s="5" t="s">
        <v>206</v>
      </c>
      <c r="C3955" s="5" t="s">
        <v>105</v>
      </c>
      <c r="D3955" s="5" t="s">
        <v>315</v>
      </c>
      <c r="E3955" s="5" t="s">
        <v>172</v>
      </c>
      <c r="F3955" s="6">
        <v>43430</v>
      </c>
      <c r="G3955" s="5" t="s">
        <v>148</v>
      </c>
      <c r="H3955" s="5" t="s">
        <v>235</v>
      </c>
      <c r="I3955">
        <v>43241</v>
      </c>
      <c r="J3955">
        <v>189</v>
      </c>
      <c r="K3955">
        <v>107</v>
      </c>
      <c r="L3955">
        <v>1</v>
      </c>
      <c r="M3955">
        <v>3103</v>
      </c>
      <c r="N3955">
        <v>3243.7159999999999</v>
      </c>
      <c r="O3955">
        <v>3243.7159999999999</v>
      </c>
      <c r="P3955">
        <v>107</v>
      </c>
      <c r="Q3955">
        <v>29</v>
      </c>
      <c r="R3955">
        <v>-140.71600000000001</v>
      </c>
      <c r="S3955">
        <v>2018</v>
      </c>
      <c r="T3955">
        <v>11</v>
      </c>
      <c r="U3955">
        <v>48</v>
      </c>
    </row>
    <row r="3956" spans="1:21" x14ac:dyDescent="0.3">
      <c r="A3956" s="5" t="s">
        <v>168</v>
      </c>
      <c r="B3956" s="5" t="s">
        <v>206</v>
      </c>
      <c r="C3956" s="5" t="s">
        <v>105</v>
      </c>
      <c r="D3956" s="5" t="s">
        <v>315</v>
      </c>
      <c r="E3956" s="5" t="s">
        <v>172</v>
      </c>
      <c r="F3956" s="6">
        <v>43430</v>
      </c>
      <c r="G3956" s="5" t="s">
        <v>148</v>
      </c>
      <c r="H3956" s="5" t="s">
        <v>173</v>
      </c>
      <c r="I3956">
        <v>43241</v>
      </c>
      <c r="J3956">
        <v>189</v>
      </c>
      <c r="K3956">
        <v>1782.4</v>
      </c>
      <c r="L3956">
        <v>14</v>
      </c>
      <c r="M3956">
        <v>60601.599999999999</v>
      </c>
      <c r="N3956">
        <v>45412.027999999998</v>
      </c>
      <c r="O3956">
        <v>3243.7159999999999</v>
      </c>
      <c r="P3956">
        <v>127.31428571428572</v>
      </c>
      <c r="Q3956">
        <v>34</v>
      </c>
      <c r="R3956">
        <v>15189.572</v>
      </c>
      <c r="S3956">
        <v>2018</v>
      </c>
      <c r="T3956">
        <v>11</v>
      </c>
      <c r="U3956">
        <v>48</v>
      </c>
    </row>
    <row r="3957" spans="1:21" x14ac:dyDescent="0.3">
      <c r="A3957" s="5" t="s">
        <v>168</v>
      </c>
      <c r="B3957" s="5" t="s">
        <v>206</v>
      </c>
      <c r="C3957" s="5" t="s">
        <v>106</v>
      </c>
      <c r="D3957" s="5" t="s">
        <v>352</v>
      </c>
      <c r="E3957" s="5" t="s">
        <v>172</v>
      </c>
      <c r="F3957" s="6">
        <v>43430</v>
      </c>
      <c r="G3957" s="5" t="s">
        <v>148</v>
      </c>
      <c r="H3957" s="5" t="s">
        <v>218</v>
      </c>
      <c r="I3957">
        <v>43248</v>
      </c>
      <c r="J3957">
        <v>182</v>
      </c>
      <c r="K3957">
        <v>230</v>
      </c>
      <c r="L3957">
        <v>2</v>
      </c>
      <c r="M3957">
        <v>6900</v>
      </c>
      <c r="N3957">
        <v>5256.9409999999998</v>
      </c>
      <c r="O3957">
        <v>2628.47</v>
      </c>
      <c r="P3957">
        <v>115</v>
      </c>
      <c r="Q3957">
        <v>30</v>
      </c>
      <c r="R3957">
        <v>1643.059</v>
      </c>
      <c r="S3957">
        <v>2018</v>
      </c>
      <c r="T3957">
        <v>11</v>
      </c>
      <c r="U3957">
        <v>48</v>
      </c>
    </row>
    <row r="3958" spans="1:21" x14ac:dyDescent="0.3">
      <c r="A3958" s="5" t="s">
        <v>168</v>
      </c>
      <c r="B3958" s="5" t="s">
        <v>206</v>
      </c>
      <c r="C3958" s="5" t="s">
        <v>106</v>
      </c>
      <c r="D3958" s="5" t="s">
        <v>352</v>
      </c>
      <c r="E3958" s="5" t="s">
        <v>172</v>
      </c>
      <c r="F3958" s="6">
        <v>43430</v>
      </c>
      <c r="G3958" s="5" t="s">
        <v>148</v>
      </c>
      <c r="H3958" s="5" t="s">
        <v>204</v>
      </c>
      <c r="I3958">
        <v>43248</v>
      </c>
      <c r="J3958">
        <v>182</v>
      </c>
      <c r="K3958">
        <v>500</v>
      </c>
      <c r="L3958">
        <v>4</v>
      </c>
      <c r="M3958">
        <v>15000</v>
      </c>
      <c r="N3958">
        <v>10513.880999999999</v>
      </c>
      <c r="O3958">
        <v>2628.47</v>
      </c>
      <c r="P3958">
        <v>125</v>
      </c>
      <c r="Q3958">
        <v>30</v>
      </c>
      <c r="R3958">
        <v>4486.1189999999997</v>
      </c>
      <c r="S3958">
        <v>2018</v>
      </c>
      <c r="T3958">
        <v>11</v>
      </c>
      <c r="U3958">
        <v>48</v>
      </c>
    </row>
    <row r="3959" spans="1:21" x14ac:dyDescent="0.3">
      <c r="A3959" s="5" t="s">
        <v>168</v>
      </c>
      <c r="B3959" s="5" t="s">
        <v>206</v>
      </c>
      <c r="C3959" s="5" t="s">
        <v>106</v>
      </c>
      <c r="D3959" s="5" t="s">
        <v>352</v>
      </c>
      <c r="E3959" s="5" t="s">
        <v>172</v>
      </c>
      <c r="F3959" s="6">
        <v>43430</v>
      </c>
      <c r="G3959" s="5" t="s">
        <v>148</v>
      </c>
      <c r="H3959" s="5" t="s">
        <v>216</v>
      </c>
      <c r="I3959">
        <v>43248</v>
      </c>
      <c r="J3959">
        <v>182</v>
      </c>
      <c r="K3959">
        <v>235</v>
      </c>
      <c r="L3959">
        <v>2</v>
      </c>
      <c r="M3959">
        <v>7050</v>
      </c>
      <c r="N3959">
        <v>5256.9409999999998</v>
      </c>
      <c r="O3959">
        <v>2628.47</v>
      </c>
      <c r="P3959">
        <v>117.5</v>
      </c>
      <c r="Q3959">
        <v>30</v>
      </c>
      <c r="R3959">
        <v>1793.059</v>
      </c>
      <c r="S3959">
        <v>2018</v>
      </c>
      <c r="T3959">
        <v>11</v>
      </c>
      <c r="U3959">
        <v>48</v>
      </c>
    </row>
    <row r="3960" spans="1:21" x14ac:dyDescent="0.3">
      <c r="A3960" s="5" t="s">
        <v>168</v>
      </c>
      <c r="B3960" s="5" t="s">
        <v>206</v>
      </c>
      <c r="C3960" s="5" t="s">
        <v>106</v>
      </c>
      <c r="D3960" s="5" t="s">
        <v>352</v>
      </c>
      <c r="E3960" s="5" t="s">
        <v>172</v>
      </c>
      <c r="F3960" s="6">
        <v>43430</v>
      </c>
      <c r="G3960" s="5" t="s">
        <v>148</v>
      </c>
      <c r="H3960" s="5" t="s">
        <v>202</v>
      </c>
      <c r="I3960">
        <v>43248</v>
      </c>
      <c r="J3960">
        <v>182</v>
      </c>
      <c r="K3960">
        <v>1140</v>
      </c>
      <c r="L3960">
        <v>10</v>
      </c>
      <c r="M3960">
        <v>34200</v>
      </c>
      <c r="N3960">
        <v>26284.703000000001</v>
      </c>
      <c r="O3960">
        <v>2628.47</v>
      </c>
      <c r="P3960">
        <v>114</v>
      </c>
      <c r="Q3960">
        <v>30</v>
      </c>
      <c r="R3960">
        <v>7915.2969999999996</v>
      </c>
      <c r="S3960">
        <v>2018</v>
      </c>
      <c r="T3960">
        <v>11</v>
      </c>
      <c r="U3960">
        <v>48</v>
      </c>
    </row>
    <row r="3961" spans="1:21" x14ac:dyDescent="0.3">
      <c r="A3961" s="5" t="s">
        <v>168</v>
      </c>
      <c r="B3961" s="5" t="s">
        <v>206</v>
      </c>
      <c r="C3961" s="5" t="s">
        <v>106</v>
      </c>
      <c r="D3961" s="5" t="s">
        <v>352</v>
      </c>
      <c r="E3961" s="5" t="s">
        <v>172</v>
      </c>
      <c r="F3961" s="6">
        <v>43430</v>
      </c>
      <c r="G3961" s="5" t="s">
        <v>148</v>
      </c>
      <c r="H3961" s="5" t="s">
        <v>203</v>
      </c>
      <c r="I3961">
        <v>43248</v>
      </c>
      <c r="J3961">
        <v>182</v>
      </c>
      <c r="K3961">
        <v>220</v>
      </c>
      <c r="L3961">
        <v>2</v>
      </c>
      <c r="M3961">
        <v>6600</v>
      </c>
      <c r="N3961">
        <v>5256.9409999999998</v>
      </c>
      <c r="O3961">
        <v>2628.47</v>
      </c>
      <c r="P3961">
        <v>110</v>
      </c>
      <c r="Q3961">
        <v>30</v>
      </c>
      <c r="R3961">
        <v>1343.059</v>
      </c>
      <c r="S3961">
        <v>2018</v>
      </c>
      <c r="T3961">
        <v>11</v>
      </c>
      <c r="U3961">
        <v>48</v>
      </c>
    </row>
    <row r="3962" spans="1:21" x14ac:dyDescent="0.3">
      <c r="A3962" s="5" t="s">
        <v>168</v>
      </c>
      <c r="B3962" s="5" t="s">
        <v>206</v>
      </c>
      <c r="C3962" s="5" t="s">
        <v>106</v>
      </c>
      <c r="D3962" s="5" t="s">
        <v>352</v>
      </c>
      <c r="E3962" s="5" t="s">
        <v>172</v>
      </c>
      <c r="F3962" s="6">
        <v>43430</v>
      </c>
      <c r="G3962" s="5" t="s">
        <v>148</v>
      </c>
      <c r="H3962" s="5" t="s">
        <v>181</v>
      </c>
      <c r="I3962">
        <v>43248</v>
      </c>
      <c r="J3962">
        <v>182</v>
      </c>
      <c r="K3962">
        <v>391</v>
      </c>
      <c r="L3962">
        <v>3</v>
      </c>
      <c r="M3962">
        <v>11730</v>
      </c>
      <c r="N3962">
        <v>7885.4110000000001</v>
      </c>
      <c r="O3962">
        <v>2628.47</v>
      </c>
      <c r="P3962">
        <v>130.33333333333334</v>
      </c>
      <c r="Q3962">
        <v>30</v>
      </c>
      <c r="R3962">
        <v>3844.5889999999999</v>
      </c>
      <c r="S3962">
        <v>2018</v>
      </c>
      <c r="T3962">
        <v>11</v>
      </c>
      <c r="U3962">
        <v>48</v>
      </c>
    </row>
    <row r="3963" spans="1:21" x14ac:dyDescent="0.3">
      <c r="A3963" s="5" t="s">
        <v>168</v>
      </c>
      <c r="B3963" s="5" t="s">
        <v>206</v>
      </c>
      <c r="C3963" s="5" t="s">
        <v>106</v>
      </c>
      <c r="D3963" s="5" t="s">
        <v>352</v>
      </c>
      <c r="E3963" s="5" t="s">
        <v>172</v>
      </c>
      <c r="F3963" s="6">
        <v>43430</v>
      </c>
      <c r="G3963" s="5" t="s">
        <v>148</v>
      </c>
      <c r="H3963" s="5" t="s">
        <v>205</v>
      </c>
      <c r="I3963">
        <v>43248</v>
      </c>
      <c r="J3963">
        <v>182</v>
      </c>
      <c r="K3963">
        <v>237</v>
      </c>
      <c r="L3963">
        <v>3</v>
      </c>
      <c r="M3963">
        <v>7110</v>
      </c>
      <c r="N3963">
        <v>7885.4110000000001</v>
      </c>
      <c r="O3963">
        <v>2628.47</v>
      </c>
      <c r="P3963">
        <v>79</v>
      </c>
      <c r="Q3963">
        <v>30</v>
      </c>
      <c r="R3963">
        <v>-775.41099999999994</v>
      </c>
      <c r="S3963">
        <v>2018</v>
      </c>
      <c r="T3963">
        <v>11</v>
      </c>
      <c r="U3963">
        <v>48</v>
      </c>
    </row>
    <row r="3964" spans="1:21" x14ac:dyDescent="0.3">
      <c r="A3964" s="5" t="s">
        <v>168</v>
      </c>
      <c r="B3964" s="5" t="s">
        <v>206</v>
      </c>
      <c r="C3964" s="5" t="s">
        <v>106</v>
      </c>
      <c r="D3964" s="5" t="s">
        <v>352</v>
      </c>
      <c r="E3964" s="5" t="s">
        <v>172</v>
      </c>
      <c r="F3964" s="6">
        <v>43430</v>
      </c>
      <c r="G3964" s="5" t="s">
        <v>148</v>
      </c>
      <c r="H3964" s="5" t="s">
        <v>308</v>
      </c>
      <c r="I3964">
        <v>43248</v>
      </c>
      <c r="J3964">
        <v>182</v>
      </c>
      <c r="K3964">
        <v>104</v>
      </c>
      <c r="L3964">
        <v>1</v>
      </c>
      <c r="M3964">
        <v>3120</v>
      </c>
      <c r="N3964">
        <v>2628.47</v>
      </c>
      <c r="O3964">
        <v>2628.47</v>
      </c>
      <c r="P3964">
        <v>104</v>
      </c>
      <c r="Q3964">
        <v>30</v>
      </c>
      <c r="R3964">
        <v>491.53</v>
      </c>
      <c r="S3964">
        <v>2018</v>
      </c>
      <c r="T3964">
        <v>11</v>
      </c>
      <c r="U3964">
        <v>48</v>
      </c>
    </row>
    <row r="3965" spans="1:21" x14ac:dyDescent="0.3">
      <c r="A3965" s="5" t="s">
        <v>168</v>
      </c>
      <c r="B3965" s="5" t="s">
        <v>206</v>
      </c>
      <c r="C3965" s="5" t="s">
        <v>106</v>
      </c>
      <c r="D3965" s="5" t="s">
        <v>352</v>
      </c>
      <c r="E3965" s="5" t="s">
        <v>172</v>
      </c>
      <c r="F3965" s="6">
        <v>43430</v>
      </c>
      <c r="G3965" s="5" t="s">
        <v>148</v>
      </c>
      <c r="H3965" s="5" t="s">
        <v>182</v>
      </c>
      <c r="I3965">
        <v>43248</v>
      </c>
      <c r="J3965">
        <v>182</v>
      </c>
      <c r="K3965">
        <v>246</v>
      </c>
      <c r="L3965">
        <v>2</v>
      </c>
      <c r="M3965">
        <v>7380</v>
      </c>
      <c r="N3965">
        <v>5256.9409999999998</v>
      </c>
      <c r="O3965">
        <v>2628.47</v>
      </c>
      <c r="P3965">
        <v>123</v>
      </c>
      <c r="Q3965">
        <v>30</v>
      </c>
      <c r="R3965">
        <v>2123.0590000000002</v>
      </c>
      <c r="S3965">
        <v>2018</v>
      </c>
      <c r="T3965">
        <v>11</v>
      </c>
      <c r="U3965">
        <v>48</v>
      </c>
    </row>
    <row r="3966" spans="1:21" x14ac:dyDescent="0.3">
      <c r="A3966" s="5" t="s">
        <v>168</v>
      </c>
      <c r="B3966" s="5" t="s">
        <v>206</v>
      </c>
      <c r="C3966" s="5" t="s">
        <v>106</v>
      </c>
      <c r="D3966" s="5" t="s">
        <v>352</v>
      </c>
      <c r="E3966" s="5" t="s">
        <v>172</v>
      </c>
      <c r="F3966" s="6">
        <v>43430</v>
      </c>
      <c r="G3966" s="5" t="s">
        <v>148</v>
      </c>
      <c r="H3966" s="5" t="s">
        <v>226</v>
      </c>
      <c r="I3966">
        <v>43248</v>
      </c>
      <c r="J3966">
        <v>182</v>
      </c>
      <c r="K3966">
        <v>347</v>
      </c>
      <c r="L3966">
        <v>3</v>
      </c>
      <c r="M3966">
        <v>10410</v>
      </c>
      <c r="N3966">
        <v>7885.4110000000001</v>
      </c>
      <c r="O3966">
        <v>2628.47</v>
      </c>
      <c r="P3966">
        <v>115.66666666666667</v>
      </c>
      <c r="Q3966">
        <v>30</v>
      </c>
      <c r="R3966">
        <v>2524.5889999999999</v>
      </c>
      <c r="S3966">
        <v>2018</v>
      </c>
      <c r="T3966">
        <v>11</v>
      </c>
      <c r="U3966">
        <v>48</v>
      </c>
    </row>
    <row r="3967" spans="1:21" x14ac:dyDescent="0.3">
      <c r="A3967" s="5" t="s">
        <v>168</v>
      </c>
      <c r="B3967" s="5" t="s">
        <v>206</v>
      </c>
      <c r="C3967" s="5" t="s">
        <v>106</v>
      </c>
      <c r="D3967" s="5" t="s">
        <v>352</v>
      </c>
      <c r="E3967" s="5" t="s">
        <v>172</v>
      </c>
      <c r="F3967" s="6">
        <v>43430</v>
      </c>
      <c r="G3967" s="5" t="s">
        <v>148</v>
      </c>
      <c r="H3967" s="5" t="s">
        <v>187</v>
      </c>
      <c r="I3967">
        <v>43248</v>
      </c>
      <c r="J3967">
        <v>182</v>
      </c>
      <c r="K3967">
        <v>234</v>
      </c>
      <c r="L3967">
        <v>2</v>
      </c>
      <c r="M3967">
        <v>7020</v>
      </c>
      <c r="N3967">
        <v>5256.9409999999998</v>
      </c>
      <c r="O3967">
        <v>2628.47</v>
      </c>
      <c r="P3967">
        <v>117</v>
      </c>
      <c r="Q3967">
        <v>30</v>
      </c>
      <c r="R3967">
        <v>1763.059</v>
      </c>
      <c r="S3967">
        <v>2018</v>
      </c>
      <c r="T3967">
        <v>11</v>
      </c>
      <c r="U3967">
        <v>48</v>
      </c>
    </row>
    <row r="3968" spans="1:21" x14ac:dyDescent="0.3">
      <c r="A3968" s="5" t="s">
        <v>168</v>
      </c>
      <c r="B3968" s="5" t="s">
        <v>206</v>
      </c>
      <c r="C3968" s="5" t="s">
        <v>106</v>
      </c>
      <c r="D3968" s="5" t="s">
        <v>352</v>
      </c>
      <c r="E3968" s="5" t="s">
        <v>172</v>
      </c>
      <c r="F3968" s="6">
        <v>43430</v>
      </c>
      <c r="G3968" s="5" t="s">
        <v>148</v>
      </c>
      <c r="H3968" s="5" t="s">
        <v>191</v>
      </c>
      <c r="I3968">
        <v>43248</v>
      </c>
      <c r="J3968">
        <v>182</v>
      </c>
      <c r="K3968">
        <v>460</v>
      </c>
      <c r="L3968">
        <v>4</v>
      </c>
      <c r="M3968">
        <v>13800</v>
      </c>
      <c r="N3968">
        <v>10513.880999999999</v>
      </c>
      <c r="O3968">
        <v>2628.47</v>
      </c>
      <c r="P3968">
        <v>115</v>
      </c>
      <c r="Q3968">
        <v>30</v>
      </c>
      <c r="R3968">
        <v>3286.1190000000001</v>
      </c>
      <c r="S3968">
        <v>2018</v>
      </c>
      <c r="T3968">
        <v>11</v>
      </c>
      <c r="U3968">
        <v>48</v>
      </c>
    </row>
    <row r="3969" spans="1:21" x14ac:dyDescent="0.3">
      <c r="A3969" s="5" t="s">
        <v>168</v>
      </c>
      <c r="B3969" s="5" t="s">
        <v>206</v>
      </c>
      <c r="C3969" s="5" t="s">
        <v>106</v>
      </c>
      <c r="D3969" s="5" t="s">
        <v>352</v>
      </c>
      <c r="E3969" s="5" t="s">
        <v>172</v>
      </c>
      <c r="F3969" s="6">
        <v>43430</v>
      </c>
      <c r="G3969" s="5" t="s">
        <v>148</v>
      </c>
      <c r="H3969" s="5" t="s">
        <v>321</v>
      </c>
      <c r="I3969">
        <v>43248</v>
      </c>
      <c r="J3969">
        <v>182</v>
      </c>
      <c r="K3969">
        <v>520</v>
      </c>
      <c r="L3969">
        <v>4</v>
      </c>
      <c r="M3969">
        <v>15340</v>
      </c>
      <c r="N3969">
        <v>10513.880999999999</v>
      </c>
      <c r="O3969">
        <v>2628.47</v>
      </c>
      <c r="P3969">
        <v>130</v>
      </c>
      <c r="Q3969">
        <v>29.5</v>
      </c>
      <c r="R3969">
        <v>4826.1189999999997</v>
      </c>
      <c r="S3969">
        <v>2018</v>
      </c>
      <c r="T3969">
        <v>11</v>
      </c>
      <c r="U3969">
        <v>48</v>
      </c>
    </row>
    <row r="3970" spans="1:21" x14ac:dyDescent="0.3">
      <c r="A3970" s="5" t="s">
        <v>168</v>
      </c>
      <c r="B3970" s="5" t="s">
        <v>206</v>
      </c>
      <c r="C3970" s="5" t="s">
        <v>106</v>
      </c>
      <c r="D3970" s="5" t="s">
        <v>352</v>
      </c>
      <c r="E3970" s="5" t="s">
        <v>172</v>
      </c>
      <c r="F3970" s="6">
        <v>43430</v>
      </c>
      <c r="G3970" s="5" t="s">
        <v>148</v>
      </c>
      <c r="H3970" s="5" t="s">
        <v>234</v>
      </c>
      <c r="I3970">
        <v>43248</v>
      </c>
      <c r="J3970">
        <v>182</v>
      </c>
      <c r="K3970">
        <v>145</v>
      </c>
      <c r="L3970">
        <v>1</v>
      </c>
      <c r="M3970">
        <v>4350</v>
      </c>
      <c r="N3970">
        <v>2628.47</v>
      </c>
      <c r="O3970">
        <v>2628.47</v>
      </c>
      <c r="P3970">
        <v>145</v>
      </c>
      <c r="Q3970">
        <v>30</v>
      </c>
      <c r="R3970">
        <v>1721.53</v>
      </c>
      <c r="S3970">
        <v>2018</v>
      </c>
      <c r="T3970">
        <v>11</v>
      </c>
      <c r="U3970">
        <v>48</v>
      </c>
    </row>
    <row r="3971" spans="1:21" x14ac:dyDescent="0.3">
      <c r="A3971" s="5" t="s">
        <v>168</v>
      </c>
      <c r="B3971" s="5" t="s">
        <v>206</v>
      </c>
      <c r="C3971" s="5" t="s">
        <v>106</v>
      </c>
      <c r="D3971" s="5" t="s">
        <v>352</v>
      </c>
      <c r="E3971" s="5" t="s">
        <v>172</v>
      </c>
      <c r="F3971" s="6">
        <v>43430</v>
      </c>
      <c r="G3971" s="5" t="s">
        <v>148</v>
      </c>
      <c r="H3971" s="5" t="s">
        <v>180</v>
      </c>
      <c r="I3971">
        <v>43248</v>
      </c>
      <c r="J3971">
        <v>182</v>
      </c>
      <c r="K3971">
        <v>231</v>
      </c>
      <c r="L3971">
        <v>2</v>
      </c>
      <c r="M3971">
        <v>6930</v>
      </c>
      <c r="N3971">
        <v>5256.9409999999998</v>
      </c>
      <c r="O3971">
        <v>2628.47</v>
      </c>
      <c r="P3971">
        <v>115.5</v>
      </c>
      <c r="Q3971">
        <v>30</v>
      </c>
      <c r="R3971">
        <v>1673.059</v>
      </c>
      <c r="S3971">
        <v>2018</v>
      </c>
      <c r="T3971">
        <v>11</v>
      </c>
      <c r="U3971">
        <v>48</v>
      </c>
    </row>
    <row r="3972" spans="1:21" x14ac:dyDescent="0.3">
      <c r="A3972" s="5" t="s">
        <v>168</v>
      </c>
      <c r="B3972" s="5" t="s">
        <v>206</v>
      </c>
      <c r="C3972" s="5" t="s">
        <v>106</v>
      </c>
      <c r="D3972" s="5" t="s">
        <v>352</v>
      </c>
      <c r="E3972" s="5" t="s">
        <v>172</v>
      </c>
      <c r="F3972" s="6">
        <v>43430</v>
      </c>
      <c r="G3972" s="5" t="s">
        <v>148</v>
      </c>
      <c r="H3972" s="5" t="s">
        <v>246</v>
      </c>
      <c r="I3972">
        <v>43248</v>
      </c>
      <c r="J3972">
        <v>182</v>
      </c>
      <c r="K3972">
        <v>224</v>
      </c>
      <c r="L3972">
        <v>2</v>
      </c>
      <c r="M3972">
        <v>6720</v>
      </c>
      <c r="N3972">
        <v>5256.9409999999998</v>
      </c>
      <c r="O3972">
        <v>2628.47</v>
      </c>
      <c r="P3972">
        <v>112</v>
      </c>
      <c r="Q3972">
        <v>30</v>
      </c>
      <c r="R3972">
        <v>1463.059</v>
      </c>
      <c r="S3972">
        <v>2018</v>
      </c>
      <c r="T3972">
        <v>11</v>
      </c>
      <c r="U3972">
        <v>48</v>
      </c>
    </row>
    <row r="3973" spans="1:21" x14ac:dyDescent="0.3">
      <c r="A3973" s="5" t="s">
        <v>168</v>
      </c>
      <c r="B3973" s="5" t="s">
        <v>206</v>
      </c>
      <c r="C3973" s="5" t="s">
        <v>106</v>
      </c>
      <c r="D3973" s="5" t="s">
        <v>352</v>
      </c>
      <c r="E3973" s="5" t="s">
        <v>172</v>
      </c>
      <c r="F3973" s="6">
        <v>43430</v>
      </c>
      <c r="G3973" s="5" t="s">
        <v>148</v>
      </c>
      <c r="H3973" s="5" t="s">
        <v>238</v>
      </c>
      <c r="I3973">
        <v>43248</v>
      </c>
      <c r="J3973">
        <v>182</v>
      </c>
      <c r="K3973">
        <v>464</v>
      </c>
      <c r="L3973">
        <v>4</v>
      </c>
      <c r="M3973">
        <v>13920</v>
      </c>
      <c r="N3973">
        <v>10513.880999999999</v>
      </c>
      <c r="O3973">
        <v>2628.47</v>
      </c>
      <c r="P3973">
        <v>116</v>
      </c>
      <c r="Q3973">
        <v>30</v>
      </c>
      <c r="R3973">
        <v>3406.1190000000001</v>
      </c>
      <c r="S3973">
        <v>2018</v>
      </c>
      <c r="T3973">
        <v>11</v>
      </c>
      <c r="U3973">
        <v>48</v>
      </c>
    </row>
    <row r="3974" spans="1:21" x14ac:dyDescent="0.3">
      <c r="A3974" s="5" t="s">
        <v>168</v>
      </c>
      <c r="B3974" s="5" t="s">
        <v>206</v>
      </c>
      <c r="C3974" s="5" t="s">
        <v>106</v>
      </c>
      <c r="D3974" s="5" t="s">
        <v>352</v>
      </c>
      <c r="E3974" s="5" t="s">
        <v>172</v>
      </c>
      <c r="F3974" s="6">
        <v>43430</v>
      </c>
      <c r="G3974" s="5" t="s">
        <v>148</v>
      </c>
      <c r="H3974" s="5" t="s">
        <v>184</v>
      </c>
      <c r="I3974">
        <v>43248</v>
      </c>
      <c r="J3974">
        <v>182</v>
      </c>
      <c r="K3974">
        <v>3726</v>
      </c>
      <c r="L3974">
        <v>30</v>
      </c>
      <c r="M3974">
        <v>109917</v>
      </c>
      <c r="N3974">
        <v>78854.107999999993</v>
      </c>
      <c r="O3974">
        <v>2628.47</v>
      </c>
      <c r="P3974">
        <v>124.2</v>
      </c>
      <c r="Q3974">
        <v>29.5</v>
      </c>
      <c r="R3974">
        <v>31062.892</v>
      </c>
      <c r="S3974">
        <v>2018</v>
      </c>
      <c r="T3974">
        <v>11</v>
      </c>
      <c r="U3974">
        <v>48</v>
      </c>
    </row>
    <row r="3975" spans="1:21" x14ac:dyDescent="0.3">
      <c r="A3975" s="5" t="s">
        <v>168</v>
      </c>
      <c r="B3975" s="5" t="s">
        <v>206</v>
      </c>
      <c r="C3975" s="5" t="s">
        <v>106</v>
      </c>
      <c r="D3975" s="5" t="s">
        <v>352</v>
      </c>
      <c r="E3975" s="5" t="s">
        <v>172</v>
      </c>
      <c r="F3975" s="6">
        <v>43430</v>
      </c>
      <c r="G3975" s="5" t="s">
        <v>148</v>
      </c>
      <c r="H3975" s="5" t="s">
        <v>269</v>
      </c>
      <c r="I3975">
        <v>43248</v>
      </c>
      <c r="J3975">
        <v>182</v>
      </c>
      <c r="K3975">
        <v>832</v>
      </c>
      <c r="L3975">
        <v>7</v>
      </c>
      <c r="M3975">
        <v>24544</v>
      </c>
      <c r="N3975">
        <v>18399.292000000001</v>
      </c>
      <c r="O3975">
        <v>2628.47</v>
      </c>
      <c r="P3975">
        <v>118.85714285714286</v>
      </c>
      <c r="Q3975">
        <v>29.5</v>
      </c>
      <c r="R3975">
        <v>6144.7079999999996</v>
      </c>
      <c r="S3975">
        <v>2018</v>
      </c>
      <c r="T3975">
        <v>11</v>
      </c>
      <c r="U3975">
        <v>48</v>
      </c>
    </row>
    <row r="3976" spans="1:21" x14ac:dyDescent="0.3">
      <c r="A3976" s="5" t="s">
        <v>168</v>
      </c>
      <c r="B3976" s="5" t="s">
        <v>206</v>
      </c>
      <c r="C3976" s="5" t="s">
        <v>106</v>
      </c>
      <c r="D3976" s="5" t="s">
        <v>352</v>
      </c>
      <c r="E3976" s="5" t="s">
        <v>172</v>
      </c>
      <c r="F3976" s="6">
        <v>43430</v>
      </c>
      <c r="G3976" s="5" t="s">
        <v>148</v>
      </c>
      <c r="H3976" s="5" t="s">
        <v>225</v>
      </c>
      <c r="I3976">
        <v>43248</v>
      </c>
      <c r="J3976">
        <v>182</v>
      </c>
      <c r="K3976">
        <v>109</v>
      </c>
      <c r="L3976">
        <v>1</v>
      </c>
      <c r="M3976">
        <v>3215.5</v>
      </c>
      <c r="N3976">
        <v>2628.47</v>
      </c>
      <c r="O3976">
        <v>2628.47</v>
      </c>
      <c r="P3976">
        <v>109</v>
      </c>
      <c r="Q3976">
        <v>29.5</v>
      </c>
      <c r="R3976">
        <v>587.03</v>
      </c>
      <c r="S3976">
        <v>2018</v>
      </c>
      <c r="T3976">
        <v>11</v>
      </c>
      <c r="U3976">
        <v>48</v>
      </c>
    </row>
    <row r="3977" spans="1:21" x14ac:dyDescent="0.3">
      <c r="A3977" s="5" t="s">
        <v>168</v>
      </c>
      <c r="B3977" s="5" t="s">
        <v>169</v>
      </c>
      <c r="C3977" s="5" t="s">
        <v>170</v>
      </c>
      <c r="D3977" s="5" t="s">
        <v>313</v>
      </c>
      <c r="E3977" s="5" t="s">
        <v>172</v>
      </c>
      <c r="F3977" s="6">
        <v>43431</v>
      </c>
      <c r="G3977" s="5" t="s">
        <v>148</v>
      </c>
      <c r="H3977" s="5" t="s">
        <v>190</v>
      </c>
      <c r="I3977">
        <v>43227</v>
      </c>
      <c r="J3977">
        <v>204</v>
      </c>
      <c r="K3977">
        <v>87</v>
      </c>
      <c r="L3977">
        <v>1</v>
      </c>
      <c r="M3977">
        <v>2566.5</v>
      </c>
      <c r="N3977">
        <v>2749.65</v>
      </c>
      <c r="O3977">
        <v>2749.65</v>
      </c>
      <c r="P3977">
        <v>87</v>
      </c>
      <c r="Q3977">
        <v>29.5</v>
      </c>
      <c r="R3977">
        <v>-183.15</v>
      </c>
      <c r="S3977">
        <v>2018</v>
      </c>
      <c r="T3977">
        <v>11</v>
      </c>
      <c r="U3977">
        <v>48</v>
      </c>
    </row>
    <row r="3978" spans="1:21" x14ac:dyDescent="0.3">
      <c r="A3978" s="5" t="s">
        <v>168</v>
      </c>
      <c r="B3978" s="5" t="s">
        <v>175</v>
      </c>
      <c r="C3978" s="5" t="s">
        <v>79</v>
      </c>
      <c r="D3978" s="5" t="s">
        <v>353</v>
      </c>
      <c r="E3978" s="5" t="s">
        <v>172</v>
      </c>
      <c r="F3978" s="6">
        <v>43431</v>
      </c>
      <c r="G3978" s="5" t="s">
        <v>148</v>
      </c>
      <c r="H3978" s="5" t="s">
        <v>229</v>
      </c>
      <c r="I3978">
        <v>43262</v>
      </c>
      <c r="J3978">
        <v>169</v>
      </c>
      <c r="K3978">
        <v>797</v>
      </c>
      <c r="L3978">
        <v>8</v>
      </c>
      <c r="M3978">
        <v>23113</v>
      </c>
      <c r="N3978">
        <v>24383.142</v>
      </c>
      <c r="O3978">
        <v>3047.893</v>
      </c>
      <c r="P3978">
        <v>99.625</v>
      </c>
      <c r="Q3978">
        <v>29</v>
      </c>
      <c r="R3978">
        <v>-1270.1420000000001</v>
      </c>
      <c r="S3978">
        <v>2018</v>
      </c>
      <c r="T3978">
        <v>11</v>
      </c>
      <c r="U3978">
        <v>48</v>
      </c>
    </row>
    <row r="3979" spans="1:21" x14ac:dyDescent="0.3">
      <c r="A3979" s="5" t="s">
        <v>168</v>
      </c>
      <c r="B3979" s="5" t="s">
        <v>206</v>
      </c>
      <c r="C3979" s="5" t="s">
        <v>104</v>
      </c>
      <c r="D3979" s="5" t="s">
        <v>345</v>
      </c>
      <c r="E3979" s="5" t="s">
        <v>172</v>
      </c>
      <c r="F3979" s="6">
        <v>43431</v>
      </c>
      <c r="G3979" s="5" t="s">
        <v>148</v>
      </c>
      <c r="H3979" s="5" t="s">
        <v>178</v>
      </c>
      <c r="I3979">
        <v>43234</v>
      </c>
      <c r="J3979">
        <v>197</v>
      </c>
      <c r="K3979">
        <v>224.2</v>
      </c>
      <c r="L3979">
        <v>2</v>
      </c>
      <c r="M3979">
        <v>6501.8</v>
      </c>
      <c r="N3979">
        <v>0</v>
      </c>
      <c r="O3979">
        <v>0</v>
      </c>
      <c r="P3979">
        <v>112.1</v>
      </c>
      <c r="Q3979">
        <v>29</v>
      </c>
      <c r="R3979">
        <v>6501.8</v>
      </c>
      <c r="S3979">
        <v>2018</v>
      </c>
      <c r="T3979">
        <v>11</v>
      </c>
      <c r="U3979">
        <v>48</v>
      </c>
    </row>
    <row r="3980" spans="1:21" x14ac:dyDescent="0.3">
      <c r="A3980" s="5" t="s">
        <v>168</v>
      </c>
      <c r="B3980" s="5" t="s">
        <v>206</v>
      </c>
      <c r="C3980" s="5" t="s">
        <v>105</v>
      </c>
      <c r="D3980" s="5" t="s">
        <v>315</v>
      </c>
      <c r="E3980" s="5" t="s">
        <v>172</v>
      </c>
      <c r="F3980" s="6">
        <v>43431</v>
      </c>
      <c r="G3980" s="5" t="s">
        <v>148</v>
      </c>
      <c r="H3980" s="5" t="s">
        <v>198</v>
      </c>
      <c r="I3980">
        <v>43241</v>
      </c>
      <c r="J3980">
        <v>190</v>
      </c>
      <c r="K3980">
        <v>115.2</v>
      </c>
      <c r="L3980">
        <v>1</v>
      </c>
      <c r="M3980">
        <v>3340.8</v>
      </c>
      <c r="N3980">
        <v>0</v>
      </c>
      <c r="O3980">
        <v>0</v>
      </c>
      <c r="P3980">
        <v>115.2</v>
      </c>
      <c r="Q3980">
        <v>29</v>
      </c>
      <c r="R3980">
        <v>3340.8</v>
      </c>
      <c r="S3980">
        <v>2018</v>
      </c>
      <c r="T3980">
        <v>11</v>
      </c>
      <c r="U3980">
        <v>48</v>
      </c>
    </row>
    <row r="3981" spans="1:21" x14ac:dyDescent="0.3">
      <c r="A3981" s="5" t="s">
        <v>168</v>
      </c>
      <c r="B3981" s="5" t="s">
        <v>206</v>
      </c>
      <c r="C3981" s="5" t="s">
        <v>106</v>
      </c>
      <c r="D3981" s="5" t="s">
        <v>352</v>
      </c>
      <c r="E3981" s="5" t="s">
        <v>227</v>
      </c>
      <c r="F3981" s="6">
        <v>43431</v>
      </c>
      <c r="G3981" s="5" t="s">
        <v>148</v>
      </c>
      <c r="H3981" s="5" t="s">
        <v>205</v>
      </c>
      <c r="I3981">
        <v>43248</v>
      </c>
      <c r="J3981">
        <v>183</v>
      </c>
      <c r="K3981">
        <v>-237</v>
      </c>
      <c r="L3981">
        <v>-3</v>
      </c>
      <c r="M3981">
        <v>-7110</v>
      </c>
      <c r="N3981">
        <v>-7885.4110000000001</v>
      </c>
      <c r="O3981">
        <v>-2628.47</v>
      </c>
      <c r="P3981">
        <v>79</v>
      </c>
      <c r="Q3981">
        <v>30</v>
      </c>
      <c r="R3981">
        <v>775.41099999999994</v>
      </c>
      <c r="S3981">
        <v>2018</v>
      </c>
      <c r="T3981">
        <v>11</v>
      </c>
      <c r="U3981">
        <v>48</v>
      </c>
    </row>
    <row r="3982" spans="1:21" x14ac:dyDescent="0.3">
      <c r="A3982" s="5" t="s">
        <v>168</v>
      </c>
      <c r="B3982" s="5" t="s">
        <v>206</v>
      </c>
      <c r="C3982" s="5" t="s">
        <v>106</v>
      </c>
      <c r="D3982" s="5" t="s">
        <v>352</v>
      </c>
      <c r="E3982" s="5" t="s">
        <v>172</v>
      </c>
      <c r="F3982" s="6">
        <v>43431</v>
      </c>
      <c r="G3982" s="5" t="s">
        <v>148</v>
      </c>
      <c r="H3982" s="5" t="s">
        <v>205</v>
      </c>
      <c r="I3982">
        <v>43248</v>
      </c>
      <c r="J3982">
        <v>183</v>
      </c>
      <c r="K3982">
        <v>237</v>
      </c>
      <c r="L3982">
        <v>2</v>
      </c>
      <c r="M3982">
        <v>7110</v>
      </c>
      <c r="N3982">
        <v>5256.9409999999998</v>
      </c>
      <c r="O3982">
        <v>2628.47</v>
      </c>
      <c r="P3982">
        <v>118.5</v>
      </c>
      <c r="Q3982">
        <v>30</v>
      </c>
      <c r="R3982">
        <v>1853.059</v>
      </c>
      <c r="S3982">
        <v>2018</v>
      </c>
      <c r="T3982">
        <v>11</v>
      </c>
      <c r="U3982">
        <v>48</v>
      </c>
    </row>
    <row r="3983" spans="1:21" x14ac:dyDescent="0.3">
      <c r="A3983" s="5" t="s">
        <v>168</v>
      </c>
      <c r="B3983" s="5" t="s">
        <v>206</v>
      </c>
      <c r="C3983" s="5" t="s">
        <v>106</v>
      </c>
      <c r="D3983" s="5" t="s">
        <v>352</v>
      </c>
      <c r="E3983" s="5" t="s">
        <v>172</v>
      </c>
      <c r="F3983" s="6">
        <v>43431</v>
      </c>
      <c r="G3983" s="5" t="s">
        <v>148</v>
      </c>
      <c r="H3983" s="5" t="s">
        <v>173</v>
      </c>
      <c r="I3983">
        <v>43248</v>
      </c>
      <c r="J3983">
        <v>183</v>
      </c>
      <c r="K3983">
        <v>1204.8</v>
      </c>
      <c r="L3983">
        <v>10</v>
      </c>
      <c r="M3983">
        <v>40963.199999999997</v>
      </c>
      <c r="N3983">
        <v>26284.703000000001</v>
      </c>
      <c r="O3983">
        <v>2628.47</v>
      </c>
      <c r="P3983">
        <v>120.47999999999999</v>
      </c>
      <c r="Q3983">
        <v>34</v>
      </c>
      <c r="R3983">
        <v>14678.496999999999</v>
      </c>
      <c r="S3983">
        <v>2018</v>
      </c>
      <c r="T3983">
        <v>11</v>
      </c>
      <c r="U3983">
        <v>48</v>
      </c>
    </row>
    <row r="3984" spans="1:21" x14ac:dyDescent="0.3">
      <c r="A3984" s="5" t="s">
        <v>168</v>
      </c>
      <c r="B3984" s="5" t="s">
        <v>206</v>
      </c>
      <c r="C3984" s="5" t="s">
        <v>106</v>
      </c>
      <c r="D3984" s="5" t="s">
        <v>352</v>
      </c>
      <c r="E3984" s="5" t="s">
        <v>172</v>
      </c>
      <c r="F3984" s="6">
        <v>43431</v>
      </c>
      <c r="G3984" s="5" t="s">
        <v>148</v>
      </c>
      <c r="H3984" s="5" t="s">
        <v>197</v>
      </c>
      <c r="I3984">
        <v>43248</v>
      </c>
      <c r="J3984">
        <v>183</v>
      </c>
      <c r="K3984">
        <v>1069</v>
      </c>
      <c r="L3984">
        <v>9</v>
      </c>
      <c r="M3984">
        <v>31001</v>
      </c>
      <c r="N3984">
        <v>23656.232</v>
      </c>
      <c r="O3984">
        <v>2628.47</v>
      </c>
      <c r="P3984">
        <v>118.77777777777777</v>
      </c>
      <c r="Q3984">
        <v>29</v>
      </c>
      <c r="R3984">
        <v>7344.768</v>
      </c>
      <c r="S3984">
        <v>2018</v>
      </c>
      <c r="T3984">
        <v>11</v>
      </c>
      <c r="U3984">
        <v>48</v>
      </c>
    </row>
    <row r="3985" spans="1:21" x14ac:dyDescent="0.3">
      <c r="A3985" s="5" t="s">
        <v>168</v>
      </c>
      <c r="B3985" s="5" t="s">
        <v>206</v>
      </c>
      <c r="C3985" s="5" t="s">
        <v>106</v>
      </c>
      <c r="D3985" s="5" t="s">
        <v>352</v>
      </c>
      <c r="E3985" s="5" t="s">
        <v>172</v>
      </c>
      <c r="F3985" s="6">
        <v>43431</v>
      </c>
      <c r="G3985" s="5" t="s">
        <v>148</v>
      </c>
      <c r="H3985" s="5" t="s">
        <v>208</v>
      </c>
      <c r="I3985">
        <v>43248</v>
      </c>
      <c r="J3985">
        <v>183</v>
      </c>
      <c r="K3985">
        <v>113.4</v>
      </c>
      <c r="L3985">
        <v>1</v>
      </c>
      <c r="M3985">
        <v>3288.6</v>
      </c>
      <c r="N3985">
        <v>2628.47</v>
      </c>
      <c r="O3985">
        <v>2628.47</v>
      </c>
      <c r="P3985">
        <v>113.4</v>
      </c>
      <c r="Q3985">
        <v>29</v>
      </c>
      <c r="R3985">
        <v>660.13</v>
      </c>
      <c r="S3985">
        <v>2018</v>
      </c>
      <c r="T3985">
        <v>11</v>
      </c>
      <c r="U3985">
        <v>48</v>
      </c>
    </row>
    <row r="3986" spans="1:21" x14ac:dyDescent="0.3">
      <c r="A3986" s="5" t="s">
        <v>168</v>
      </c>
      <c r="B3986" s="5" t="s">
        <v>206</v>
      </c>
      <c r="C3986" s="5" t="s">
        <v>106</v>
      </c>
      <c r="D3986" s="5" t="s">
        <v>352</v>
      </c>
      <c r="E3986" s="5" t="s">
        <v>172</v>
      </c>
      <c r="F3986" s="6">
        <v>43431</v>
      </c>
      <c r="G3986" s="5" t="s">
        <v>148</v>
      </c>
      <c r="H3986" s="5" t="s">
        <v>209</v>
      </c>
      <c r="I3986">
        <v>43248</v>
      </c>
      <c r="J3986">
        <v>183</v>
      </c>
      <c r="K3986">
        <v>327.60000000000002</v>
      </c>
      <c r="L3986">
        <v>3</v>
      </c>
      <c r="M3986">
        <v>9500.4</v>
      </c>
      <c r="N3986">
        <v>7885.4110000000001</v>
      </c>
      <c r="O3986">
        <v>2628.47</v>
      </c>
      <c r="P3986">
        <v>109.2</v>
      </c>
      <c r="Q3986">
        <v>29</v>
      </c>
      <c r="R3986">
        <v>1614.989</v>
      </c>
      <c r="S3986">
        <v>2018</v>
      </c>
      <c r="T3986">
        <v>11</v>
      </c>
      <c r="U3986">
        <v>48</v>
      </c>
    </row>
    <row r="3987" spans="1:21" x14ac:dyDescent="0.3">
      <c r="A3987" s="5" t="s">
        <v>168</v>
      </c>
      <c r="B3987" s="5" t="s">
        <v>206</v>
      </c>
      <c r="C3987" s="5" t="s">
        <v>106</v>
      </c>
      <c r="D3987" s="5" t="s">
        <v>352</v>
      </c>
      <c r="E3987" s="5" t="s">
        <v>172</v>
      </c>
      <c r="F3987" s="6">
        <v>43431</v>
      </c>
      <c r="G3987" s="5" t="s">
        <v>148</v>
      </c>
      <c r="H3987" s="5" t="s">
        <v>311</v>
      </c>
      <c r="I3987">
        <v>43248</v>
      </c>
      <c r="J3987">
        <v>183</v>
      </c>
      <c r="K3987">
        <v>107.6</v>
      </c>
      <c r="L3987">
        <v>1</v>
      </c>
      <c r="M3987">
        <v>3120.4</v>
      </c>
      <c r="N3987">
        <v>2628.47</v>
      </c>
      <c r="O3987">
        <v>2628.47</v>
      </c>
      <c r="P3987">
        <v>107.6</v>
      </c>
      <c r="Q3987">
        <v>29</v>
      </c>
      <c r="R3987">
        <v>491.93</v>
      </c>
      <c r="S3987">
        <v>2018</v>
      </c>
      <c r="T3987">
        <v>11</v>
      </c>
      <c r="U3987">
        <v>48</v>
      </c>
    </row>
    <row r="3988" spans="1:21" x14ac:dyDescent="0.3">
      <c r="A3988" s="5" t="s">
        <v>168</v>
      </c>
      <c r="B3988" s="5" t="s">
        <v>206</v>
      </c>
      <c r="C3988" s="5" t="s">
        <v>106</v>
      </c>
      <c r="D3988" s="5" t="s">
        <v>352</v>
      </c>
      <c r="E3988" s="5" t="s">
        <v>172</v>
      </c>
      <c r="F3988" s="6">
        <v>43431</v>
      </c>
      <c r="G3988" s="5" t="s">
        <v>148</v>
      </c>
      <c r="H3988" s="5" t="s">
        <v>240</v>
      </c>
      <c r="I3988">
        <v>43248</v>
      </c>
      <c r="J3988">
        <v>183</v>
      </c>
      <c r="K3988">
        <v>648.6</v>
      </c>
      <c r="L3988">
        <v>5</v>
      </c>
      <c r="M3988">
        <v>18809.400000000001</v>
      </c>
      <c r="N3988">
        <v>13142.351000000001</v>
      </c>
      <c r="O3988">
        <v>2628.47</v>
      </c>
      <c r="P3988">
        <v>129.72</v>
      </c>
      <c r="Q3988">
        <v>29</v>
      </c>
      <c r="R3988">
        <v>5667.049</v>
      </c>
      <c r="S3988">
        <v>2018</v>
      </c>
      <c r="T3988">
        <v>11</v>
      </c>
      <c r="U3988">
        <v>48</v>
      </c>
    </row>
    <row r="3989" spans="1:21" x14ac:dyDescent="0.3">
      <c r="A3989" s="5" t="s">
        <v>168</v>
      </c>
      <c r="B3989" s="5" t="s">
        <v>206</v>
      </c>
      <c r="C3989" s="5" t="s">
        <v>106</v>
      </c>
      <c r="D3989" s="5" t="s">
        <v>352</v>
      </c>
      <c r="E3989" s="5" t="s">
        <v>172</v>
      </c>
      <c r="F3989" s="6">
        <v>43431</v>
      </c>
      <c r="G3989" s="5" t="s">
        <v>148</v>
      </c>
      <c r="H3989" s="5" t="s">
        <v>198</v>
      </c>
      <c r="I3989">
        <v>43248</v>
      </c>
      <c r="J3989">
        <v>183</v>
      </c>
      <c r="K3989">
        <v>244.6</v>
      </c>
      <c r="L3989">
        <v>2</v>
      </c>
      <c r="M3989">
        <v>7093.4</v>
      </c>
      <c r="N3989">
        <v>5256.9409999999998</v>
      </c>
      <c r="O3989">
        <v>2628.47</v>
      </c>
      <c r="P3989">
        <v>122.3</v>
      </c>
      <c r="Q3989">
        <v>29</v>
      </c>
      <c r="R3989">
        <v>1836.4590000000001</v>
      </c>
      <c r="S3989">
        <v>2018</v>
      </c>
      <c r="T3989">
        <v>11</v>
      </c>
      <c r="U3989">
        <v>48</v>
      </c>
    </row>
    <row r="3990" spans="1:21" x14ac:dyDescent="0.3">
      <c r="A3990" s="5" t="s">
        <v>168</v>
      </c>
      <c r="B3990" s="5" t="s">
        <v>206</v>
      </c>
      <c r="C3990" s="5" t="s">
        <v>106</v>
      </c>
      <c r="D3990" s="5" t="s">
        <v>352</v>
      </c>
      <c r="E3990" s="5" t="s">
        <v>172</v>
      </c>
      <c r="F3990" s="6">
        <v>43431</v>
      </c>
      <c r="G3990" s="5" t="s">
        <v>148</v>
      </c>
      <c r="H3990" s="5" t="s">
        <v>263</v>
      </c>
      <c r="I3990">
        <v>43248</v>
      </c>
      <c r="J3990">
        <v>183</v>
      </c>
      <c r="K3990">
        <v>752.8</v>
      </c>
      <c r="L3990">
        <v>6</v>
      </c>
      <c r="M3990">
        <v>22584</v>
      </c>
      <c r="N3990">
        <v>15770.822</v>
      </c>
      <c r="O3990">
        <v>2628.47</v>
      </c>
      <c r="P3990">
        <v>125.46666666666665</v>
      </c>
      <c r="Q3990">
        <v>30</v>
      </c>
      <c r="R3990">
        <v>6813.1779999999999</v>
      </c>
      <c r="S3990">
        <v>2018</v>
      </c>
      <c r="T3990">
        <v>11</v>
      </c>
      <c r="U3990">
        <v>48</v>
      </c>
    </row>
    <row r="3991" spans="1:21" x14ac:dyDescent="0.3">
      <c r="A3991" s="5" t="s">
        <v>168</v>
      </c>
      <c r="B3991" s="5" t="s">
        <v>206</v>
      </c>
      <c r="C3991" s="5" t="s">
        <v>106</v>
      </c>
      <c r="D3991" s="5" t="s">
        <v>352</v>
      </c>
      <c r="E3991" s="5" t="s">
        <v>172</v>
      </c>
      <c r="F3991" s="6">
        <v>43432</v>
      </c>
      <c r="G3991" s="5" t="s">
        <v>148</v>
      </c>
      <c r="H3991" s="5" t="s">
        <v>305</v>
      </c>
      <c r="I3991">
        <v>43248</v>
      </c>
      <c r="J3991">
        <v>184</v>
      </c>
      <c r="K3991">
        <v>388</v>
      </c>
      <c r="L3991">
        <v>3</v>
      </c>
      <c r="M3991">
        <v>11252</v>
      </c>
      <c r="N3991">
        <v>7885.4110000000001</v>
      </c>
      <c r="O3991">
        <v>2628.47</v>
      </c>
      <c r="P3991">
        <v>129.33333333333334</v>
      </c>
      <c r="Q3991">
        <v>29</v>
      </c>
      <c r="R3991">
        <v>3366.5889999999999</v>
      </c>
      <c r="S3991">
        <v>2018</v>
      </c>
      <c r="T3991">
        <v>11</v>
      </c>
      <c r="U3991">
        <v>48</v>
      </c>
    </row>
    <row r="3992" spans="1:21" x14ac:dyDescent="0.3">
      <c r="A3992" s="5" t="s">
        <v>168</v>
      </c>
      <c r="B3992" s="5" t="s">
        <v>206</v>
      </c>
      <c r="C3992" s="5" t="s">
        <v>106</v>
      </c>
      <c r="D3992" s="5" t="s">
        <v>352</v>
      </c>
      <c r="E3992" s="5" t="s">
        <v>172</v>
      </c>
      <c r="F3992" s="6">
        <v>43432</v>
      </c>
      <c r="G3992" s="5" t="s">
        <v>148</v>
      </c>
      <c r="H3992" s="5" t="s">
        <v>215</v>
      </c>
      <c r="I3992">
        <v>43248</v>
      </c>
      <c r="J3992">
        <v>184</v>
      </c>
      <c r="K3992">
        <v>372</v>
      </c>
      <c r="L3992">
        <v>3</v>
      </c>
      <c r="M3992">
        <v>10788</v>
      </c>
      <c r="N3992">
        <v>7885.4110000000001</v>
      </c>
      <c r="O3992">
        <v>2628.47</v>
      </c>
      <c r="P3992">
        <v>124</v>
      </c>
      <c r="Q3992">
        <v>29</v>
      </c>
      <c r="R3992">
        <v>2902.5889999999999</v>
      </c>
      <c r="S3992">
        <v>2018</v>
      </c>
      <c r="T3992">
        <v>11</v>
      </c>
      <c r="U3992">
        <v>48</v>
      </c>
    </row>
    <row r="3993" spans="1:21" x14ac:dyDescent="0.3">
      <c r="A3993" s="5" t="s">
        <v>168</v>
      </c>
      <c r="B3993" s="5" t="s">
        <v>206</v>
      </c>
      <c r="C3993" s="5" t="s">
        <v>106</v>
      </c>
      <c r="D3993" s="5" t="s">
        <v>352</v>
      </c>
      <c r="E3993" s="5" t="s">
        <v>172</v>
      </c>
      <c r="F3993" s="6">
        <v>43432</v>
      </c>
      <c r="G3993" s="5" t="s">
        <v>148</v>
      </c>
      <c r="H3993" s="5" t="s">
        <v>200</v>
      </c>
      <c r="I3993">
        <v>43248</v>
      </c>
      <c r="J3993">
        <v>184</v>
      </c>
      <c r="K3993">
        <v>1025</v>
      </c>
      <c r="L3993">
        <v>8</v>
      </c>
      <c r="M3993">
        <v>29725</v>
      </c>
      <c r="N3993">
        <v>21027.761999999999</v>
      </c>
      <c r="O3993">
        <v>2628.47</v>
      </c>
      <c r="P3993">
        <v>128.125</v>
      </c>
      <c r="Q3993">
        <v>29</v>
      </c>
      <c r="R3993">
        <v>8697.2379999999994</v>
      </c>
      <c r="S3993">
        <v>2018</v>
      </c>
      <c r="T3993">
        <v>11</v>
      </c>
      <c r="U3993">
        <v>48</v>
      </c>
    </row>
    <row r="3994" spans="1:21" x14ac:dyDescent="0.3">
      <c r="A3994" s="5" t="s">
        <v>168</v>
      </c>
      <c r="B3994" s="5" t="s">
        <v>206</v>
      </c>
      <c r="C3994" s="5" t="s">
        <v>106</v>
      </c>
      <c r="D3994" s="5" t="s">
        <v>352</v>
      </c>
      <c r="E3994" s="5" t="s">
        <v>227</v>
      </c>
      <c r="F3994" s="6">
        <v>43432</v>
      </c>
      <c r="G3994" s="5" t="s">
        <v>148</v>
      </c>
      <c r="H3994" s="5" t="s">
        <v>305</v>
      </c>
      <c r="I3994">
        <v>43248</v>
      </c>
      <c r="J3994">
        <v>184</v>
      </c>
      <c r="K3994">
        <v>-388</v>
      </c>
      <c r="L3994">
        <v>-3</v>
      </c>
      <c r="M3994">
        <v>-11252</v>
      </c>
      <c r="N3994">
        <v>-7885.4110000000001</v>
      </c>
      <c r="O3994">
        <v>-2628.47</v>
      </c>
      <c r="P3994">
        <v>129.33333333333334</v>
      </c>
      <c r="Q3994">
        <v>29</v>
      </c>
      <c r="R3994">
        <v>-3366.5889999999999</v>
      </c>
      <c r="S3994">
        <v>2018</v>
      </c>
      <c r="T3994">
        <v>11</v>
      </c>
      <c r="U3994">
        <v>48</v>
      </c>
    </row>
    <row r="3995" spans="1:21" x14ac:dyDescent="0.3">
      <c r="A3995" s="5" t="s">
        <v>168</v>
      </c>
      <c r="B3995" s="5" t="s">
        <v>206</v>
      </c>
      <c r="C3995" s="5" t="s">
        <v>106</v>
      </c>
      <c r="D3995" s="5" t="s">
        <v>352</v>
      </c>
      <c r="E3995" s="5" t="s">
        <v>172</v>
      </c>
      <c r="F3995" s="6">
        <v>43432</v>
      </c>
      <c r="G3995" s="5" t="s">
        <v>148</v>
      </c>
      <c r="H3995" s="5" t="s">
        <v>350</v>
      </c>
      <c r="I3995">
        <v>43248</v>
      </c>
      <c r="J3995">
        <v>184</v>
      </c>
      <c r="K3995">
        <v>388</v>
      </c>
      <c r="L3995">
        <v>3</v>
      </c>
      <c r="M3995">
        <v>11252</v>
      </c>
      <c r="N3995">
        <v>7885.4110000000001</v>
      </c>
      <c r="O3995">
        <v>2628.47</v>
      </c>
      <c r="P3995">
        <v>129.33333333333334</v>
      </c>
      <c r="Q3995">
        <v>29</v>
      </c>
      <c r="R3995">
        <v>3366.5889999999999</v>
      </c>
      <c r="S3995">
        <v>2018</v>
      </c>
      <c r="T3995">
        <v>11</v>
      </c>
      <c r="U3995">
        <v>48</v>
      </c>
    </row>
    <row r="3996" spans="1:21" x14ac:dyDescent="0.3">
      <c r="A3996" s="5" t="s">
        <v>168</v>
      </c>
      <c r="B3996" s="5" t="s">
        <v>206</v>
      </c>
      <c r="C3996" s="5" t="s">
        <v>106</v>
      </c>
      <c r="D3996" s="5" t="s">
        <v>352</v>
      </c>
      <c r="E3996" s="5" t="s">
        <v>172</v>
      </c>
      <c r="F3996" s="6">
        <v>43433</v>
      </c>
      <c r="G3996" s="5" t="s">
        <v>148</v>
      </c>
      <c r="H3996" s="5" t="s">
        <v>230</v>
      </c>
      <c r="I3996">
        <v>43248</v>
      </c>
      <c r="J3996">
        <v>185</v>
      </c>
      <c r="K3996">
        <v>2554</v>
      </c>
      <c r="L3996">
        <v>20</v>
      </c>
      <c r="M3996">
        <v>76620</v>
      </c>
      <c r="N3996">
        <v>53158.648999999998</v>
      </c>
      <c r="O3996">
        <v>2657.9319999999998</v>
      </c>
      <c r="P3996">
        <v>127.7</v>
      </c>
      <c r="Q3996">
        <v>30</v>
      </c>
      <c r="R3996">
        <v>23461.350999999999</v>
      </c>
      <c r="S3996">
        <v>2018</v>
      </c>
      <c r="T3996">
        <v>11</v>
      </c>
      <c r="U3996">
        <v>48</v>
      </c>
    </row>
    <row r="3997" spans="1:21" x14ac:dyDescent="0.3">
      <c r="A3997" s="5" t="s">
        <v>168</v>
      </c>
      <c r="B3997" s="5" t="s">
        <v>206</v>
      </c>
      <c r="C3997" s="5" t="s">
        <v>106</v>
      </c>
      <c r="D3997" s="5" t="s">
        <v>352</v>
      </c>
      <c r="E3997" s="5" t="s">
        <v>172</v>
      </c>
      <c r="F3997" s="6">
        <v>43433</v>
      </c>
      <c r="G3997" s="5" t="s">
        <v>148</v>
      </c>
      <c r="H3997" s="5" t="s">
        <v>180</v>
      </c>
      <c r="I3997">
        <v>43248</v>
      </c>
      <c r="J3997">
        <v>185</v>
      </c>
      <c r="K3997">
        <v>100</v>
      </c>
      <c r="L3997">
        <v>1</v>
      </c>
      <c r="M3997">
        <v>3050</v>
      </c>
      <c r="N3997">
        <v>2657.9319999999998</v>
      </c>
      <c r="O3997">
        <v>2657.9319999999998</v>
      </c>
      <c r="P3997">
        <v>100</v>
      </c>
      <c r="Q3997">
        <v>30.5</v>
      </c>
      <c r="R3997">
        <v>392.06799999999998</v>
      </c>
      <c r="S3997">
        <v>2018</v>
      </c>
      <c r="T3997">
        <v>11</v>
      </c>
      <c r="U3997">
        <v>48</v>
      </c>
    </row>
    <row r="3998" spans="1:21" x14ac:dyDescent="0.3">
      <c r="A3998" s="5" t="s">
        <v>168</v>
      </c>
      <c r="B3998" s="5" t="s">
        <v>206</v>
      </c>
      <c r="C3998" s="5" t="s">
        <v>106</v>
      </c>
      <c r="D3998" s="5" t="s">
        <v>352</v>
      </c>
      <c r="E3998" s="5" t="s">
        <v>172</v>
      </c>
      <c r="F3998" s="6">
        <v>43433</v>
      </c>
      <c r="G3998" s="5" t="s">
        <v>148</v>
      </c>
      <c r="H3998" s="5" t="s">
        <v>216</v>
      </c>
      <c r="I3998">
        <v>43248</v>
      </c>
      <c r="J3998">
        <v>185</v>
      </c>
      <c r="K3998">
        <v>246</v>
      </c>
      <c r="L3998">
        <v>2</v>
      </c>
      <c r="M3998">
        <v>7503</v>
      </c>
      <c r="N3998">
        <v>5315.8649999999998</v>
      </c>
      <c r="O3998">
        <v>2657.9319999999998</v>
      </c>
      <c r="P3998">
        <v>123</v>
      </c>
      <c r="Q3998">
        <v>30.5</v>
      </c>
      <c r="R3998">
        <v>2187.1350000000002</v>
      </c>
      <c r="S3998">
        <v>2018</v>
      </c>
      <c r="T3998">
        <v>11</v>
      </c>
      <c r="U3998">
        <v>48</v>
      </c>
    </row>
    <row r="3999" spans="1:21" x14ac:dyDescent="0.3">
      <c r="A3999" s="5" t="s">
        <v>168</v>
      </c>
      <c r="B3999" s="5" t="s">
        <v>206</v>
      </c>
      <c r="C3999" s="5" t="s">
        <v>106</v>
      </c>
      <c r="D3999" s="5" t="s">
        <v>352</v>
      </c>
      <c r="E3999" s="5" t="s">
        <v>227</v>
      </c>
      <c r="F3999" s="6">
        <v>43433</v>
      </c>
      <c r="G3999" s="5" t="s">
        <v>148</v>
      </c>
      <c r="H3999" s="5" t="s">
        <v>216</v>
      </c>
      <c r="I3999">
        <v>43248</v>
      </c>
      <c r="J3999">
        <v>185</v>
      </c>
      <c r="K3999">
        <v>-246</v>
      </c>
      <c r="L3999">
        <v>-2</v>
      </c>
      <c r="M3999">
        <v>-7503</v>
      </c>
      <c r="N3999">
        <v>-5315.8649999999998</v>
      </c>
      <c r="O3999">
        <v>-2657.9319999999998</v>
      </c>
      <c r="P3999">
        <v>123</v>
      </c>
      <c r="Q3999">
        <v>30.5</v>
      </c>
      <c r="R3999">
        <v>-2187.1350000000002</v>
      </c>
      <c r="S3999">
        <v>2018</v>
      </c>
      <c r="T3999">
        <v>11</v>
      </c>
      <c r="U3999">
        <v>48</v>
      </c>
    </row>
    <row r="4000" spans="1:21" x14ac:dyDescent="0.3">
      <c r="A4000" s="5" t="s">
        <v>168</v>
      </c>
      <c r="B4000" s="5" t="s">
        <v>206</v>
      </c>
      <c r="C4000" s="5" t="s">
        <v>115</v>
      </c>
      <c r="D4000" s="5" t="s">
        <v>354</v>
      </c>
      <c r="E4000" s="5" t="s">
        <v>172</v>
      </c>
      <c r="F4000" s="6">
        <v>43433</v>
      </c>
      <c r="G4000" s="5" t="s">
        <v>148</v>
      </c>
      <c r="H4000" s="5" t="s">
        <v>204</v>
      </c>
      <c r="I4000">
        <v>43256</v>
      </c>
      <c r="J4000">
        <v>177</v>
      </c>
      <c r="K4000">
        <v>348</v>
      </c>
      <c r="L4000">
        <v>3</v>
      </c>
      <c r="M4000">
        <v>10614</v>
      </c>
      <c r="N4000">
        <v>8403.5650000000005</v>
      </c>
      <c r="O4000">
        <v>2801.1880000000001</v>
      </c>
      <c r="P4000">
        <v>116</v>
      </c>
      <c r="Q4000">
        <v>30.5</v>
      </c>
      <c r="R4000">
        <v>2210.4349999999999</v>
      </c>
      <c r="S4000">
        <v>2018</v>
      </c>
      <c r="T4000">
        <v>11</v>
      </c>
      <c r="U4000">
        <v>48</v>
      </c>
    </row>
    <row r="4001" spans="1:21" x14ac:dyDescent="0.3">
      <c r="A4001" s="5" t="s">
        <v>168</v>
      </c>
      <c r="B4001" s="5" t="s">
        <v>206</v>
      </c>
      <c r="C4001" s="5" t="s">
        <v>115</v>
      </c>
      <c r="D4001" s="5" t="s">
        <v>354</v>
      </c>
      <c r="E4001" s="5" t="s">
        <v>172</v>
      </c>
      <c r="F4001" s="6">
        <v>43433</v>
      </c>
      <c r="G4001" s="5" t="s">
        <v>148</v>
      </c>
      <c r="H4001" s="5" t="s">
        <v>205</v>
      </c>
      <c r="I4001">
        <v>43256</v>
      </c>
      <c r="J4001">
        <v>177</v>
      </c>
      <c r="K4001">
        <v>334</v>
      </c>
      <c r="L4001">
        <v>3</v>
      </c>
      <c r="M4001">
        <v>10187</v>
      </c>
      <c r="N4001">
        <v>8403.5650000000005</v>
      </c>
      <c r="O4001">
        <v>2801.1880000000001</v>
      </c>
      <c r="P4001">
        <v>111.33333333333333</v>
      </c>
      <c r="Q4001">
        <v>30.5</v>
      </c>
      <c r="R4001">
        <v>1783.4349999999999</v>
      </c>
      <c r="S4001">
        <v>2018</v>
      </c>
      <c r="T4001">
        <v>11</v>
      </c>
      <c r="U4001">
        <v>48</v>
      </c>
    </row>
    <row r="4002" spans="1:21" x14ac:dyDescent="0.3">
      <c r="A4002" s="5" t="s">
        <v>168</v>
      </c>
      <c r="B4002" s="5" t="s">
        <v>206</v>
      </c>
      <c r="C4002" s="5" t="s">
        <v>115</v>
      </c>
      <c r="D4002" s="5" t="s">
        <v>354</v>
      </c>
      <c r="E4002" s="5" t="s">
        <v>172</v>
      </c>
      <c r="F4002" s="6">
        <v>43433</v>
      </c>
      <c r="G4002" s="5" t="s">
        <v>148</v>
      </c>
      <c r="H4002" s="5" t="s">
        <v>184</v>
      </c>
      <c r="I4002">
        <v>43256</v>
      </c>
      <c r="J4002">
        <v>177</v>
      </c>
      <c r="K4002">
        <v>1760</v>
      </c>
      <c r="L4002">
        <v>15</v>
      </c>
      <c r="M4002">
        <v>52800</v>
      </c>
      <c r="N4002">
        <v>42017.824999999997</v>
      </c>
      <c r="O4002">
        <v>2801.1880000000001</v>
      </c>
      <c r="P4002">
        <v>117.33333333333333</v>
      </c>
      <c r="Q4002">
        <v>30</v>
      </c>
      <c r="R4002">
        <v>10782.174999999999</v>
      </c>
      <c r="S4002">
        <v>2018</v>
      </c>
      <c r="T4002">
        <v>11</v>
      </c>
      <c r="U4002">
        <v>48</v>
      </c>
    </row>
    <row r="4003" spans="1:21" x14ac:dyDescent="0.3">
      <c r="A4003" s="5" t="s">
        <v>168</v>
      </c>
      <c r="B4003" s="5" t="s">
        <v>206</v>
      </c>
      <c r="C4003" s="5" t="s">
        <v>115</v>
      </c>
      <c r="D4003" s="5" t="s">
        <v>354</v>
      </c>
      <c r="E4003" s="5" t="s">
        <v>172</v>
      </c>
      <c r="F4003" s="6">
        <v>43433</v>
      </c>
      <c r="G4003" s="5" t="s">
        <v>148</v>
      </c>
      <c r="H4003" s="5" t="s">
        <v>203</v>
      </c>
      <c r="I4003">
        <v>43256</v>
      </c>
      <c r="J4003">
        <v>177</v>
      </c>
      <c r="K4003">
        <v>241</v>
      </c>
      <c r="L4003">
        <v>2</v>
      </c>
      <c r="M4003">
        <v>7350.5</v>
      </c>
      <c r="N4003">
        <v>5602.3770000000004</v>
      </c>
      <c r="O4003">
        <v>2801.1880000000001</v>
      </c>
      <c r="P4003">
        <v>120.5</v>
      </c>
      <c r="Q4003">
        <v>30.5</v>
      </c>
      <c r="R4003">
        <v>1748.123</v>
      </c>
      <c r="S4003">
        <v>2018</v>
      </c>
      <c r="T4003">
        <v>11</v>
      </c>
      <c r="U4003">
        <v>48</v>
      </c>
    </row>
    <row r="4004" spans="1:21" x14ac:dyDescent="0.3">
      <c r="A4004" s="5" t="s">
        <v>168</v>
      </c>
      <c r="B4004" s="5" t="s">
        <v>206</v>
      </c>
      <c r="C4004" s="5" t="s">
        <v>115</v>
      </c>
      <c r="D4004" s="5" t="s">
        <v>354</v>
      </c>
      <c r="E4004" s="5" t="s">
        <v>172</v>
      </c>
      <c r="F4004" s="6">
        <v>43433</v>
      </c>
      <c r="G4004" s="5" t="s">
        <v>148</v>
      </c>
      <c r="H4004" s="5" t="s">
        <v>216</v>
      </c>
      <c r="I4004">
        <v>43256</v>
      </c>
      <c r="J4004">
        <v>177</v>
      </c>
      <c r="K4004">
        <v>246</v>
      </c>
      <c r="L4004">
        <v>2</v>
      </c>
      <c r="M4004">
        <v>7503</v>
      </c>
      <c r="N4004">
        <v>5602.3770000000004</v>
      </c>
      <c r="O4004">
        <v>2801.1880000000001</v>
      </c>
      <c r="P4004">
        <v>123</v>
      </c>
      <c r="Q4004">
        <v>30.5</v>
      </c>
      <c r="R4004">
        <v>1900.623</v>
      </c>
      <c r="S4004">
        <v>2018</v>
      </c>
      <c r="T4004">
        <v>11</v>
      </c>
      <c r="U4004">
        <v>48</v>
      </c>
    </row>
    <row r="4005" spans="1:21" x14ac:dyDescent="0.3">
      <c r="A4005" s="5" t="s">
        <v>168</v>
      </c>
      <c r="B4005" s="5" t="s">
        <v>206</v>
      </c>
      <c r="C4005" s="5" t="s">
        <v>115</v>
      </c>
      <c r="D4005" s="5" t="s">
        <v>354</v>
      </c>
      <c r="E4005" s="5" t="s">
        <v>172</v>
      </c>
      <c r="F4005" s="6">
        <v>43433</v>
      </c>
      <c r="G4005" s="5" t="s">
        <v>148</v>
      </c>
      <c r="H4005" s="5" t="s">
        <v>222</v>
      </c>
      <c r="I4005">
        <v>43256</v>
      </c>
      <c r="J4005">
        <v>177</v>
      </c>
      <c r="K4005">
        <v>133</v>
      </c>
      <c r="L4005">
        <v>1</v>
      </c>
      <c r="M4005">
        <v>4056.5</v>
      </c>
      <c r="N4005">
        <v>2801.1880000000001</v>
      </c>
      <c r="O4005">
        <v>2801.1880000000001</v>
      </c>
      <c r="P4005">
        <v>133</v>
      </c>
      <c r="Q4005">
        <v>30.5</v>
      </c>
      <c r="R4005">
        <v>1255.3119999999999</v>
      </c>
      <c r="S4005">
        <v>2018</v>
      </c>
      <c r="T4005">
        <v>11</v>
      </c>
      <c r="U4005">
        <v>48</v>
      </c>
    </row>
    <row r="4006" spans="1:21" x14ac:dyDescent="0.3">
      <c r="A4006" s="5" t="s">
        <v>168</v>
      </c>
      <c r="B4006" s="5" t="s">
        <v>206</v>
      </c>
      <c r="C4006" s="5" t="s">
        <v>115</v>
      </c>
      <c r="D4006" s="5" t="s">
        <v>354</v>
      </c>
      <c r="E4006" s="5" t="s">
        <v>172</v>
      </c>
      <c r="F4006" s="6">
        <v>43433</v>
      </c>
      <c r="G4006" s="5" t="s">
        <v>148</v>
      </c>
      <c r="H4006" s="5" t="s">
        <v>217</v>
      </c>
      <c r="I4006">
        <v>43256</v>
      </c>
      <c r="J4006">
        <v>177</v>
      </c>
      <c r="K4006">
        <v>1824</v>
      </c>
      <c r="L4006">
        <v>15</v>
      </c>
      <c r="M4006">
        <v>50664</v>
      </c>
      <c r="N4006">
        <v>42017.824999999997</v>
      </c>
      <c r="O4006">
        <v>2801.1880000000001</v>
      </c>
      <c r="P4006">
        <v>121.6</v>
      </c>
      <c r="Q4006">
        <v>27.776299999999999</v>
      </c>
      <c r="R4006">
        <v>8646.1749999999993</v>
      </c>
      <c r="S4006">
        <v>2018</v>
      </c>
      <c r="T4006">
        <v>11</v>
      </c>
      <c r="U4006">
        <v>48</v>
      </c>
    </row>
    <row r="4007" spans="1:21" x14ac:dyDescent="0.3">
      <c r="A4007" s="5" t="s">
        <v>168</v>
      </c>
      <c r="B4007" s="5" t="s">
        <v>206</v>
      </c>
      <c r="C4007" s="5" t="s">
        <v>115</v>
      </c>
      <c r="D4007" s="5" t="s">
        <v>354</v>
      </c>
      <c r="E4007" s="5" t="s">
        <v>172</v>
      </c>
      <c r="F4007" s="6">
        <v>43433</v>
      </c>
      <c r="G4007" s="5" t="s">
        <v>148</v>
      </c>
      <c r="H4007" s="5" t="s">
        <v>183</v>
      </c>
      <c r="I4007">
        <v>43256</v>
      </c>
      <c r="J4007">
        <v>177</v>
      </c>
      <c r="K4007">
        <v>221</v>
      </c>
      <c r="L4007">
        <v>2</v>
      </c>
      <c r="M4007">
        <v>6740.5</v>
      </c>
      <c r="N4007">
        <v>5602.3770000000004</v>
      </c>
      <c r="O4007">
        <v>2801.1880000000001</v>
      </c>
      <c r="P4007">
        <v>110.5</v>
      </c>
      <c r="Q4007">
        <v>30.5</v>
      </c>
      <c r="R4007">
        <v>1138.123</v>
      </c>
      <c r="S4007">
        <v>2018</v>
      </c>
      <c r="T4007">
        <v>11</v>
      </c>
      <c r="U4007">
        <v>48</v>
      </c>
    </row>
    <row r="4008" spans="1:21" x14ac:dyDescent="0.3">
      <c r="A4008" s="5" t="s">
        <v>168</v>
      </c>
      <c r="B4008" s="5" t="s">
        <v>206</v>
      </c>
      <c r="C4008" s="5" t="s">
        <v>115</v>
      </c>
      <c r="D4008" s="5" t="s">
        <v>354</v>
      </c>
      <c r="E4008" s="5" t="s">
        <v>172</v>
      </c>
      <c r="F4008" s="6">
        <v>43433</v>
      </c>
      <c r="G4008" s="5" t="s">
        <v>148</v>
      </c>
      <c r="H4008" s="5" t="s">
        <v>182</v>
      </c>
      <c r="I4008">
        <v>43256</v>
      </c>
      <c r="J4008">
        <v>177</v>
      </c>
      <c r="K4008">
        <v>124</v>
      </c>
      <c r="L4008">
        <v>1</v>
      </c>
      <c r="M4008">
        <v>3782</v>
      </c>
      <c r="N4008">
        <v>2801.1880000000001</v>
      </c>
      <c r="O4008">
        <v>2801.1880000000001</v>
      </c>
      <c r="P4008">
        <v>124</v>
      </c>
      <c r="Q4008">
        <v>30.5</v>
      </c>
      <c r="R4008">
        <v>980.81200000000001</v>
      </c>
      <c r="S4008">
        <v>2018</v>
      </c>
      <c r="T4008">
        <v>11</v>
      </c>
      <c r="U4008">
        <v>48</v>
      </c>
    </row>
    <row r="4009" spans="1:21" x14ac:dyDescent="0.3">
      <c r="A4009" s="5" t="s">
        <v>168</v>
      </c>
      <c r="B4009" s="5" t="s">
        <v>206</v>
      </c>
      <c r="C4009" s="5" t="s">
        <v>115</v>
      </c>
      <c r="D4009" s="5" t="s">
        <v>354</v>
      </c>
      <c r="E4009" s="5" t="s">
        <v>172</v>
      </c>
      <c r="F4009" s="6">
        <v>43433</v>
      </c>
      <c r="G4009" s="5" t="s">
        <v>148</v>
      </c>
      <c r="H4009" s="5" t="s">
        <v>246</v>
      </c>
      <c r="I4009">
        <v>43256</v>
      </c>
      <c r="J4009">
        <v>177</v>
      </c>
      <c r="K4009">
        <v>252</v>
      </c>
      <c r="L4009">
        <v>2</v>
      </c>
      <c r="M4009">
        <v>7686</v>
      </c>
      <c r="N4009">
        <v>5602.3770000000004</v>
      </c>
      <c r="O4009">
        <v>2801.1880000000001</v>
      </c>
      <c r="P4009">
        <v>126</v>
      </c>
      <c r="Q4009">
        <v>30.5</v>
      </c>
      <c r="R4009">
        <v>2083.623</v>
      </c>
      <c r="S4009">
        <v>2018</v>
      </c>
      <c r="T4009">
        <v>11</v>
      </c>
      <c r="U4009">
        <v>48</v>
      </c>
    </row>
    <row r="4010" spans="1:21" x14ac:dyDescent="0.3">
      <c r="A4010" s="5" t="s">
        <v>168</v>
      </c>
      <c r="B4010" s="5" t="s">
        <v>206</v>
      </c>
      <c r="C4010" s="5" t="s">
        <v>115</v>
      </c>
      <c r="D4010" s="5" t="s">
        <v>354</v>
      </c>
      <c r="E4010" s="5" t="s">
        <v>172</v>
      </c>
      <c r="F4010" s="6">
        <v>43433</v>
      </c>
      <c r="G4010" s="5" t="s">
        <v>148</v>
      </c>
      <c r="H4010" s="5" t="s">
        <v>238</v>
      </c>
      <c r="I4010">
        <v>43256</v>
      </c>
      <c r="J4010">
        <v>177</v>
      </c>
      <c r="K4010">
        <v>248</v>
      </c>
      <c r="L4010">
        <v>2</v>
      </c>
      <c r="M4010">
        <v>7564</v>
      </c>
      <c r="N4010">
        <v>5602.3770000000004</v>
      </c>
      <c r="O4010">
        <v>2801.1880000000001</v>
      </c>
      <c r="P4010">
        <v>124</v>
      </c>
      <c r="Q4010">
        <v>30.5</v>
      </c>
      <c r="R4010">
        <v>1961.623</v>
      </c>
      <c r="S4010">
        <v>2018</v>
      </c>
      <c r="T4010">
        <v>11</v>
      </c>
      <c r="U4010">
        <v>48</v>
      </c>
    </row>
    <row r="4011" spans="1:21" x14ac:dyDescent="0.3">
      <c r="A4011" s="5" t="s">
        <v>168</v>
      </c>
      <c r="B4011" s="5" t="s">
        <v>206</v>
      </c>
      <c r="C4011" s="5" t="s">
        <v>115</v>
      </c>
      <c r="D4011" s="5" t="s">
        <v>354</v>
      </c>
      <c r="E4011" s="5" t="s">
        <v>172</v>
      </c>
      <c r="F4011" s="6">
        <v>43433</v>
      </c>
      <c r="G4011" s="5" t="s">
        <v>148</v>
      </c>
      <c r="H4011" s="5" t="s">
        <v>231</v>
      </c>
      <c r="I4011">
        <v>43256</v>
      </c>
      <c r="J4011">
        <v>177</v>
      </c>
      <c r="K4011">
        <v>114</v>
      </c>
      <c r="L4011">
        <v>1</v>
      </c>
      <c r="M4011">
        <v>3477</v>
      </c>
      <c r="N4011">
        <v>2801.1880000000001</v>
      </c>
      <c r="O4011">
        <v>2801.1880000000001</v>
      </c>
      <c r="P4011">
        <v>114</v>
      </c>
      <c r="Q4011">
        <v>30.5</v>
      </c>
      <c r="R4011">
        <v>675.81200000000001</v>
      </c>
      <c r="S4011">
        <v>2018</v>
      </c>
      <c r="T4011">
        <v>11</v>
      </c>
      <c r="U4011">
        <v>48</v>
      </c>
    </row>
    <row r="4012" spans="1:21" x14ac:dyDescent="0.3">
      <c r="A4012" s="5" t="s">
        <v>168</v>
      </c>
      <c r="B4012" s="5" t="s">
        <v>206</v>
      </c>
      <c r="C4012" s="5" t="s">
        <v>115</v>
      </c>
      <c r="D4012" s="5" t="s">
        <v>354</v>
      </c>
      <c r="E4012" s="5" t="s">
        <v>172</v>
      </c>
      <c r="F4012" s="6">
        <v>43433</v>
      </c>
      <c r="G4012" s="5" t="s">
        <v>148</v>
      </c>
      <c r="H4012" s="5" t="s">
        <v>321</v>
      </c>
      <c r="I4012">
        <v>43256</v>
      </c>
      <c r="J4012">
        <v>177</v>
      </c>
      <c r="K4012">
        <v>208</v>
      </c>
      <c r="L4012">
        <v>2</v>
      </c>
      <c r="M4012">
        <v>6240</v>
      </c>
      <c r="N4012">
        <v>5602.3770000000004</v>
      </c>
      <c r="O4012">
        <v>2801.1880000000001</v>
      </c>
      <c r="P4012">
        <v>104</v>
      </c>
      <c r="Q4012">
        <v>30</v>
      </c>
      <c r="R4012">
        <v>637.62300000000005</v>
      </c>
      <c r="S4012">
        <v>2018</v>
      </c>
      <c r="T4012">
        <v>11</v>
      </c>
      <c r="U4012">
        <v>48</v>
      </c>
    </row>
    <row r="4013" spans="1:21" x14ac:dyDescent="0.3">
      <c r="A4013" s="5" t="s">
        <v>168</v>
      </c>
      <c r="B4013" s="5" t="s">
        <v>206</v>
      </c>
      <c r="C4013" s="5" t="s">
        <v>115</v>
      </c>
      <c r="D4013" s="5" t="s">
        <v>354</v>
      </c>
      <c r="E4013" s="5" t="s">
        <v>172</v>
      </c>
      <c r="F4013" s="6">
        <v>43433</v>
      </c>
      <c r="G4013" s="5" t="s">
        <v>148</v>
      </c>
      <c r="H4013" s="5" t="s">
        <v>269</v>
      </c>
      <c r="I4013">
        <v>43256</v>
      </c>
      <c r="J4013">
        <v>177</v>
      </c>
      <c r="K4013">
        <v>561</v>
      </c>
      <c r="L4013">
        <v>5</v>
      </c>
      <c r="M4013">
        <v>16830</v>
      </c>
      <c r="N4013">
        <v>14005.941999999999</v>
      </c>
      <c r="O4013">
        <v>2801.1880000000001</v>
      </c>
      <c r="P4013">
        <v>112.2</v>
      </c>
      <c r="Q4013">
        <v>30</v>
      </c>
      <c r="R4013">
        <v>2824.058</v>
      </c>
      <c r="S4013">
        <v>2018</v>
      </c>
      <c r="T4013">
        <v>11</v>
      </c>
      <c r="U4013">
        <v>48</v>
      </c>
    </row>
    <row r="4014" spans="1:21" x14ac:dyDescent="0.3">
      <c r="A4014" s="5" t="s">
        <v>168</v>
      </c>
      <c r="B4014" s="5" t="s">
        <v>206</v>
      </c>
      <c r="C4014" s="5" t="s">
        <v>115</v>
      </c>
      <c r="D4014" s="5" t="s">
        <v>354</v>
      </c>
      <c r="E4014" s="5" t="s">
        <v>172</v>
      </c>
      <c r="F4014" s="6">
        <v>43433</v>
      </c>
      <c r="G4014" s="5" t="s">
        <v>148</v>
      </c>
      <c r="H4014" s="5" t="s">
        <v>186</v>
      </c>
      <c r="I4014">
        <v>43256</v>
      </c>
      <c r="J4014">
        <v>177</v>
      </c>
      <c r="K4014">
        <v>126</v>
      </c>
      <c r="L4014">
        <v>1</v>
      </c>
      <c r="M4014">
        <v>3843</v>
      </c>
      <c r="N4014">
        <v>2801.1880000000001</v>
      </c>
      <c r="O4014">
        <v>2801.1880000000001</v>
      </c>
      <c r="P4014">
        <v>126</v>
      </c>
      <c r="Q4014">
        <v>30.5</v>
      </c>
      <c r="R4014">
        <v>1041.8119999999999</v>
      </c>
      <c r="S4014">
        <v>2018</v>
      </c>
      <c r="T4014">
        <v>11</v>
      </c>
      <c r="U4014">
        <v>48</v>
      </c>
    </row>
    <row r="4015" spans="1:21" x14ac:dyDescent="0.3">
      <c r="A4015" s="5" t="s">
        <v>168</v>
      </c>
      <c r="B4015" s="5" t="s">
        <v>206</v>
      </c>
      <c r="C4015" s="5" t="s">
        <v>115</v>
      </c>
      <c r="D4015" s="5" t="s">
        <v>354</v>
      </c>
      <c r="E4015" s="5" t="s">
        <v>172</v>
      </c>
      <c r="F4015" s="6">
        <v>43433</v>
      </c>
      <c r="G4015" s="5" t="s">
        <v>148</v>
      </c>
      <c r="H4015" s="5" t="s">
        <v>187</v>
      </c>
      <c r="I4015">
        <v>43256</v>
      </c>
      <c r="J4015">
        <v>177</v>
      </c>
      <c r="K4015">
        <v>132</v>
      </c>
      <c r="L4015">
        <v>1</v>
      </c>
      <c r="M4015">
        <v>4026</v>
      </c>
      <c r="N4015">
        <v>2801.1880000000001</v>
      </c>
      <c r="O4015">
        <v>2801.1880000000001</v>
      </c>
      <c r="P4015">
        <v>132</v>
      </c>
      <c r="Q4015">
        <v>30.5</v>
      </c>
      <c r="R4015">
        <v>1224.8119999999999</v>
      </c>
      <c r="S4015">
        <v>2018</v>
      </c>
      <c r="T4015">
        <v>11</v>
      </c>
      <c r="U4015">
        <v>48</v>
      </c>
    </row>
    <row r="4016" spans="1:21" x14ac:dyDescent="0.3">
      <c r="A4016" s="5" t="s">
        <v>168</v>
      </c>
      <c r="B4016" s="5" t="s">
        <v>206</v>
      </c>
      <c r="C4016" s="5" t="s">
        <v>115</v>
      </c>
      <c r="D4016" s="5" t="s">
        <v>354</v>
      </c>
      <c r="E4016" s="5" t="s">
        <v>172</v>
      </c>
      <c r="F4016" s="6">
        <v>43433</v>
      </c>
      <c r="G4016" s="5" t="s">
        <v>148</v>
      </c>
      <c r="H4016" s="5" t="s">
        <v>284</v>
      </c>
      <c r="I4016">
        <v>43256</v>
      </c>
      <c r="J4016">
        <v>177</v>
      </c>
      <c r="K4016">
        <v>117</v>
      </c>
      <c r="L4016">
        <v>1</v>
      </c>
      <c r="M4016">
        <v>3568.5</v>
      </c>
      <c r="N4016">
        <v>2801.1880000000001</v>
      </c>
      <c r="O4016">
        <v>2801.1880000000001</v>
      </c>
      <c r="P4016">
        <v>117</v>
      </c>
      <c r="Q4016">
        <v>30.5</v>
      </c>
      <c r="R4016">
        <v>767.31200000000001</v>
      </c>
      <c r="S4016">
        <v>2018</v>
      </c>
      <c r="T4016">
        <v>11</v>
      </c>
      <c r="U4016">
        <v>48</v>
      </c>
    </row>
    <row r="4017" spans="1:21" x14ac:dyDescent="0.3">
      <c r="A4017" s="5" t="s">
        <v>168</v>
      </c>
      <c r="B4017" s="5" t="s">
        <v>206</v>
      </c>
      <c r="C4017" s="5" t="s">
        <v>115</v>
      </c>
      <c r="D4017" s="5" t="s">
        <v>354</v>
      </c>
      <c r="E4017" s="5" t="s">
        <v>172</v>
      </c>
      <c r="F4017" s="6">
        <v>43433</v>
      </c>
      <c r="G4017" s="5" t="s">
        <v>148</v>
      </c>
      <c r="H4017" s="5" t="s">
        <v>189</v>
      </c>
      <c r="I4017">
        <v>43256</v>
      </c>
      <c r="J4017">
        <v>177</v>
      </c>
      <c r="K4017">
        <v>90</v>
      </c>
      <c r="L4017">
        <v>1</v>
      </c>
      <c r="M4017">
        <v>2745</v>
      </c>
      <c r="N4017">
        <v>2801.1880000000001</v>
      </c>
      <c r="O4017">
        <v>2801.1880000000001</v>
      </c>
      <c r="P4017">
        <v>90</v>
      </c>
      <c r="Q4017">
        <v>30.5</v>
      </c>
      <c r="R4017">
        <v>-56.188000000000002</v>
      </c>
      <c r="S4017">
        <v>2018</v>
      </c>
      <c r="T4017">
        <v>11</v>
      </c>
      <c r="U4017">
        <v>48</v>
      </c>
    </row>
    <row r="4018" spans="1:21" x14ac:dyDescent="0.3">
      <c r="A4018" s="5" t="s">
        <v>168</v>
      </c>
      <c r="B4018" s="5" t="s">
        <v>206</v>
      </c>
      <c r="C4018" s="5" t="s">
        <v>115</v>
      </c>
      <c r="D4018" s="5" t="s">
        <v>354</v>
      </c>
      <c r="E4018" s="5" t="s">
        <v>172</v>
      </c>
      <c r="F4018" s="6">
        <v>43433</v>
      </c>
      <c r="G4018" s="5" t="s">
        <v>148</v>
      </c>
      <c r="H4018" s="5" t="s">
        <v>225</v>
      </c>
      <c r="I4018">
        <v>43256</v>
      </c>
      <c r="J4018">
        <v>177</v>
      </c>
      <c r="K4018">
        <v>308</v>
      </c>
      <c r="L4018">
        <v>3</v>
      </c>
      <c r="M4018">
        <v>9240</v>
      </c>
      <c r="N4018">
        <v>8403.5650000000005</v>
      </c>
      <c r="O4018">
        <v>2801.1880000000001</v>
      </c>
      <c r="P4018">
        <v>102.66666666666667</v>
      </c>
      <c r="Q4018">
        <v>30</v>
      </c>
      <c r="R4018">
        <v>836.43499999999995</v>
      </c>
      <c r="S4018">
        <v>2018</v>
      </c>
      <c r="T4018">
        <v>11</v>
      </c>
      <c r="U4018">
        <v>48</v>
      </c>
    </row>
    <row r="4019" spans="1:21" x14ac:dyDescent="0.3">
      <c r="A4019" s="5" t="s">
        <v>168</v>
      </c>
      <c r="B4019" s="5" t="s">
        <v>206</v>
      </c>
      <c r="C4019" s="5" t="s">
        <v>115</v>
      </c>
      <c r="D4019" s="5" t="s">
        <v>354</v>
      </c>
      <c r="E4019" s="5" t="s">
        <v>172</v>
      </c>
      <c r="F4019" s="6">
        <v>43433</v>
      </c>
      <c r="G4019" s="5" t="s">
        <v>148</v>
      </c>
      <c r="H4019" s="5" t="s">
        <v>344</v>
      </c>
      <c r="I4019">
        <v>43256</v>
      </c>
      <c r="J4019">
        <v>177</v>
      </c>
      <c r="K4019">
        <v>387</v>
      </c>
      <c r="L4019">
        <v>3</v>
      </c>
      <c r="M4019">
        <v>11803.5</v>
      </c>
      <c r="N4019">
        <v>8403.5650000000005</v>
      </c>
      <c r="O4019">
        <v>2801.1880000000001</v>
      </c>
      <c r="P4019">
        <v>129</v>
      </c>
      <c r="Q4019">
        <v>30.5</v>
      </c>
      <c r="R4019">
        <v>3399.9349999999999</v>
      </c>
      <c r="S4019">
        <v>2018</v>
      </c>
      <c r="T4019">
        <v>11</v>
      </c>
      <c r="U4019">
        <v>48</v>
      </c>
    </row>
    <row r="4020" spans="1:21" x14ac:dyDescent="0.3">
      <c r="A4020" s="5" t="s">
        <v>168</v>
      </c>
      <c r="B4020" s="5" t="s">
        <v>206</v>
      </c>
      <c r="C4020" s="5" t="s">
        <v>115</v>
      </c>
      <c r="D4020" s="5" t="s">
        <v>354</v>
      </c>
      <c r="E4020" s="5" t="s">
        <v>172</v>
      </c>
      <c r="F4020" s="6">
        <v>43433</v>
      </c>
      <c r="G4020" s="5" t="s">
        <v>148</v>
      </c>
      <c r="H4020" s="5" t="s">
        <v>190</v>
      </c>
      <c r="I4020">
        <v>43256</v>
      </c>
      <c r="J4020">
        <v>177</v>
      </c>
      <c r="K4020">
        <v>132</v>
      </c>
      <c r="L4020">
        <v>1</v>
      </c>
      <c r="M4020">
        <v>3498</v>
      </c>
      <c r="N4020">
        <v>2801.1880000000001</v>
      </c>
      <c r="O4020">
        <v>2801.1880000000001</v>
      </c>
      <c r="P4020">
        <v>132</v>
      </c>
      <c r="Q4020">
        <v>26.5</v>
      </c>
      <c r="R4020">
        <v>696.81200000000001</v>
      </c>
      <c r="S4020">
        <v>2018</v>
      </c>
      <c r="T4020">
        <v>11</v>
      </c>
      <c r="U4020">
        <v>48</v>
      </c>
    </row>
    <row r="4021" spans="1:21" x14ac:dyDescent="0.3">
      <c r="A4021" s="5" t="s">
        <v>168</v>
      </c>
      <c r="B4021" s="5" t="s">
        <v>206</v>
      </c>
      <c r="C4021" s="5" t="s">
        <v>115</v>
      </c>
      <c r="D4021" s="5" t="s">
        <v>354</v>
      </c>
      <c r="E4021" s="5" t="s">
        <v>172</v>
      </c>
      <c r="F4021" s="6">
        <v>43433</v>
      </c>
      <c r="G4021" s="5" t="s">
        <v>148</v>
      </c>
      <c r="H4021" s="5" t="s">
        <v>185</v>
      </c>
      <c r="I4021">
        <v>43256</v>
      </c>
      <c r="J4021">
        <v>177</v>
      </c>
      <c r="K4021">
        <v>226</v>
      </c>
      <c r="L4021">
        <v>2</v>
      </c>
      <c r="M4021">
        <v>6893</v>
      </c>
      <c r="N4021">
        <v>5602.3770000000004</v>
      </c>
      <c r="O4021">
        <v>2801.1880000000001</v>
      </c>
      <c r="P4021">
        <v>113</v>
      </c>
      <c r="Q4021">
        <v>30.5</v>
      </c>
      <c r="R4021">
        <v>1290.623</v>
      </c>
      <c r="S4021">
        <v>2018</v>
      </c>
      <c r="T4021">
        <v>11</v>
      </c>
      <c r="U4021">
        <v>48</v>
      </c>
    </row>
    <row r="4022" spans="1:21" x14ac:dyDescent="0.3">
      <c r="A4022" s="5" t="s">
        <v>168</v>
      </c>
      <c r="B4022" s="5" t="s">
        <v>169</v>
      </c>
      <c r="C4022" s="5" t="s">
        <v>170</v>
      </c>
      <c r="D4022" s="5" t="s">
        <v>341</v>
      </c>
      <c r="E4022" s="5" t="s">
        <v>172</v>
      </c>
      <c r="F4022" s="6">
        <v>43435</v>
      </c>
      <c r="G4022" s="5" t="s">
        <v>148</v>
      </c>
      <c r="H4022" s="5" t="s">
        <v>173</v>
      </c>
      <c r="I4022">
        <v>43221</v>
      </c>
      <c r="J4022">
        <v>214</v>
      </c>
      <c r="K4022">
        <v>433</v>
      </c>
      <c r="L4022">
        <v>3</v>
      </c>
      <c r="M4022">
        <v>14722</v>
      </c>
      <c r="N4022">
        <v>9096.2479999999996</v>
      </c>
      <c r="O4022">
        <v>3032.0830000000001</v>
      </c>
      <c r="P4022">
        <v>144.33333333333334</v>
      </c>
      <c r="Q4022">
        <v>34</v>
      </c>
      <c r="R4022">
        <v>5625.7520000000004</v>
      </c>
      <c r="S4022">
        <v>2018</v>
      </c>
      <c r="T4022">
        <v>12</v>
      </c>
      <c r="U4022">
        <v>48</v>
      </c>
    </row>
    <row r="4023" spans="1:21" x14ac:dyDescent="0.3">
      <c r="A4023" s="5" t="s">
        <v>168</v>
      </c>
      <c r="B4023" s="5" t="s">
        <v>169</v>
      </c>
      <c r="C4023" s="5" t="s">
        <v>170</v>
      </c>
      <c r="D4023" s="5" t="s">
        <v>343</v>
      </c>
      <c r="E4023" s="5" t="s">
        <v>172</v>
      </c>
      <c r="F4023" s="6">
        <v>43435</v>
      </c>
      <c r="G4023" s="5" t="s">
        <v>148</v>
      </c>
      <c r="H4023" s="5" t="s">
        <v>173</v>
      </c>
      <c r="I4023">
        <v>43235</v>
      </c>
      <c r="J4023">
        <v>200</v>
      </c>
      <c r="K4023">
        <v>2236.5</v>
      </c>
      <c r="L4023">
        <v>15</v>
      </c>
      <c r="M4023">
        <v>76041</v>
      </c>
      <c r="N4023">
        <v>40695.112000000001</v>
      </c>
      <c r="O4023">
        <v>2713.0070000000001</v>
      </c>
      <c r="P4023">
        <v>149.1</v>
      </c>
      <c r="Q4023">
        <v>34</v>
      </c>
      <c r="R4023">
        <v>35345.887999999999</v>
      </c>
      <c r="S4023">
        <v>2018</v>
      </c>
      <c r="T4023">
        <v>12</v>
      </c>
      <c r="U4023">
        <v>48</v>
      </c>
    </row>
    <row r="4024" spans="1:21" x14ac:dyDescent="0.3">
      <c r="A4024" s="5" t="s">
        <v>168</v>
      </c>
      <c r="B4024" s="5" t="s">
        <v>175</v>
      </c>
      <c r="C4024" s="5" t="s">
        <v>84</v>
      </c>
      <c r="D4024" s="5" t="s">
        <v>353</v>
      </c>
      <c r="E4024" s="5" t="s">
        <v>172</v>
      </c>
      <c r="F4024" s="6">
        <v>43435</v>
      </c>
      <c r="G4024" s="5" t="s">
        <v>148</v>
      </c>
      <c r="H4024" s="5" t="s">
        <v>190</v>
      </c>
      <c r="I4024">
        <v>43262</v>
      </c>
      <c r="J4024">
        <v>173</v>
      </c>
      <c r="K4024">
        <v>92</v>
      </c>
      <c r="L4024">
        <v>1</v>
      </c>
      <c r="M4024">
        <v>2695.6</v>
      </c>
      <c r="N4024">
        <v>3274.8440000000001</v>
      </c>
      <c r="O4024">
        <v>3274.8440000000001</v>
      </c>
      <c r="P4024">
        <v>92</v>
      </c>
      <c r="Q4024">
        <v>29.3</v>
      </c>
      <c r="R4024">
        <v>-579.24400000000003</v>
      </c>
      <c r="S4024">
        <v>2018</v>
      </c>
      <c r="T4024">
        <v>12</v>
      </c>
      <c r="U4024">
        <v>48</v>
      </c>
    </row>
    <row r="4025" spans="1:21" x14ac:dyDescent="0.3">
      <c r="A4025" s="5" t="s">
        <v>168</v>
      </c>
      <c r="B4025" s="5" t="s">
        <v>175</v>
      </c>
      <c r="C4025" s="5" t="s">
        <v>86</v>
      </c>
      <c r="D4025" s="5" t="s">
        <v>355</v>
      </c>
      <c r="E4025" s="5" t="s">
        <v>172</v>
      </c>
      <c r="F4025" s="6">
        <v>43435</v>
      </c>
      <c r="G4025" s="5" t="s">
        <v>148</v>
      </c>
      <c r="H4025" s="5" t="s">
        <v>178</v>
      </c>
      <c r="I4025">
        <v>43237</v>
      </c>
      <c r="J4025">
        <v>198</v>
      </c>
      <c r="K4025">
        <v>309.5</v>
      </c>
      <c r="L4025">
        <v>3</v>
      </c>
      <c r="M4025">
        <v>9068.35</v>
      </c>
      <c r="N4025">
        <v>8178.2939999999999</v>
      </c>
      <c r="O4025">
        <v>2726.098</v>
      </c>
      <c r="P4025">
        <v>103.16666666666667</v>
      </c>
      <c r="Q4025">
        <v>29.3</v>
      </c>
      <c r="R4025">
        <v>890.05600000000004</v>
      </c>
      <c r="S4025">
        <v>2018</v>
      </c>
      <c r="T4025">
        <v>12</v>
      </c>
      <c r="U4025">
        <v>48</v>
      </c>
    </row>
    <row r="4026" spans="1:21" x14ac:dyDescent="0.3">
      <c r="A4026" s="5" t="s">
        <v>168</v>
      </c>
      <c r="B4026" s="5" t="s">
        <v>175</v>
      </c>
      <c r="C4026" s="5" t="s">
        <v>86</v>
      </c>
      <c r="D4026" s="5" t="s">
        <v>355</v>
      </c>
      <c r="E4026" s="5" t="s">
        <v>172</v>
      </c>
      <c r="F4026" s="6">
        <v>43435</v>
      </c>
      <c r="G4026" s="5" t="s">
        <v>148</v>
      </c>
      <c r="H4026" s="5" t="s">
        <v>197</v>
      </c>
      <c r="I4026">
        <v>43237</v>
      </c>
      <c r="J4026">
        <v>198</v>
      </c>
      <c r="K4026">
        <v>692</v>
      </c>
      <c r="L4026">
        <v>6</v>
      </c>
      <c r="M4026">
        <v>20275.599999999999</v>
      </c>
      <c r="N4026">
        <v>16356.588</v>
      </c>
      <c r="O4026">
        <v>2726.098</v>
      </c>
      <c r="P4026">
        <v>115.33333333333333</v>
      </c>
      <c r="Q4026">
        <v>29.3</v>
      </c>
      <c r="R4026">
        <v>3919.0120000000002</v>
      </c>
      <c r="S4026">
        <v>2018</v>
      </c>
      <c r="T4026">
        <v>12</v>
      </c>
      <c r="U4026">
        <v>48</v>
      </c>
    </row>
    <row r="4027" spans="1:21" x14ac:dyDescent="0.3">
      <c r="A4027" s="5" t="s">
        <v>168</v>
      </c>
      <c r="B4027" s="5" t="s">
        <v>175</v>
      </c>
      <c r="C4027" s="5" t="s">
        <v>86</v>
      </c>
      <c r="D4027" s="5" t="s">
        <v>355</v>
      </c>
      <c r="E4027" s="5" t="s">
        <v>172</v>
      </c>
      <c r="F4027" s="6">
        <v>43435</v>
      </c>
      <c r="G4027" s="5" t="s">
        <v>148</v>
      </c>
      <c r="H4027" s="5" t="s">
        <v>209</v>
      </c>
      <c r="I4027">
        <v>43237</v>
      </c>
      <c r="J4027">
        <v>198</v>
      </c>
      <c r="K4027">
        <v>212.5</v>
      </c>
      <c r="L4027">
        <v>2</v>
      </c>
      <c r="M4027">
        <v>6226.25</v>
      </c>
      <c r="N4027">
        <v>5452.1959999999999</v>
      </c>
      <c r="O4027">
        <v>2726.098</v>
      </c>
      <c r="P4027">
        <v>106.25</v>
      </c>
      <c r="Q4027">
        <v>29.3</v>
      </c>
      <c r="R4027">
        <v>774.05399999999997</v>
      </c>
      <c r="S4027">
        <v>2018</v>
      </c>
      <c r="T4027">
        <v>12</v>
      </c>
      <c r="U4027">
        <v>48</v>
      </c>
    </row>
    <row r="4028" spans="1:21" x14ac:dyDescent="0.3">
      <c r="A4028" s="5" t="s">
        <v>168</v>
      </c>
      <c r="B4028" s="5" t="s">
        <v>175</v>
      </c>
      <c r="C4028" s="5" t="s">
        <v>86</v>
      </c>
      <c r="D4028" s="5" t="s">
        <v>355</v>
      </c>
      <c r="E4028" s="5" t="s">
        <v>172</v>
      </c>
      <c r="F4028" s="6">
        <v>43435</v>
      </c>
      <c r="G4028" s="5" t="s">
        <v>148</v>
      </c>
      <c r="H4028" s="5" t="s">
        <v>311</v>
      </c>
      <c r="I4028">
        <v>43237</v>
      </c>
      <c r="J4028">
        <v>198</v>
      </c>
      <c r="K4028">
        <v>106</v>
      </c>
      <c r="L4028">
        <v>1</v>
      </c>
      <c r="M4028">
        <v>3105.8</v>
      </c>
      <c r="N4028">
        <v>2726.098</v>
      </c>
      <c r="O4028">
        <v>2726.098</v>
      </c>
      <c r="P4028">
        <v>106</v>
      </c>
      <c r="Q4028">
        <v>29.3</v>
      </c>
      <c r="R4028">
        <v>379.702</v>
      </c>
      <c r="S4028">
        <v>2018</v>
      </c>
      <c r="T4028">
        <v>12</v>
      </c>
      <c r="U4028">
        <v>48</v>
      </c>
    </row>
    <row r="4029" spans="1:21" x14ac:dyDescent="0.3">
      <c r="A4029" s="5" t="s">
        <v>168</v>
      </c>
      <c r="B4029" s="5" t="s">
        <v>206</v>
      </c>
      <c r="C4029" s="5" t="s">
        <v>106</v>
      </c>
      <c r="D4029" s="5" t="s">
        <v>352</v>
      </c>
      <c r="E4029" s="5" t="s">
        <v>172</v>
      </c>
      <c r="F4029" s="6">
        <v>43435</v>
      </c>
      <c r="G4029" s="5" t="s">
        <v>148</v>
      </c>
      <c r="H4029" s="5" t="s">
        <v>173</v>
      </c>
      <c r="I4029">
        <v>43248</v>
      </c>
      <c r="J4029">
        <v>187</v>
      </c>
      <c r="K4029">
        <v>1405.6</v>
      </c>
      <c r="L4029">
        <v>11</v>
      </c>
      <c r="M4029">
        <v>47790.400000000001</v>
      </c>
      <c r="N4029">
        <v>29237.257000000001</v>
      </c>
      <c r="O4029">
        <v>2657.9319999999998</v>
      </c>
      <c r="P4029">
        <v>127.78181818181817</v>
      </c>
      <c r="Q4029">
        <v>34</v>
      </c>
      <c r="R4029">
        <v>18553.143</v>
      </c>
      <c r="S4029">
        <v>2018</v>
      </c>
      <c r="T4029">
        <v>12</v>
      </c>
      <c r="U4029">
        <v>48</v>
      </c>
    </row>
    <row r="4030" spans="1:21" x14ac:dyDescent="0.3">
      <c r="A4030" s="5" t="s">
        <v>168</v>
      </c>
      <c r="B4030" s="5" t="s">
        <v>206</v>
      </c>
      <c r="C4030" s="5" t="s">
        <v>115</v>
      </c>
      <c r="D4030" s="5" t="s">
        <v>354</v>
      </c>
      <c r="E4030" s="5" t="s">
        <v>172</v>
      </c>
      <c r="F4030" s="6">
        <v>43435</v>
      </c>
      <c r="G4030" s="5" t="s">
        <v>148</v>
      </c>
      <c r="H4030" s="5" t="s">
        <v>178</v>
      </c>
      <c r="I4030">
        <v>43256</v>
      </c>
      <c r="J4030">
        <v>179</v>
      </c>
      <c r="K4030">
        <v>232.4</v>
      </c>
      <c r="L4030">
        <v>2</v>
      </c>
      <c r="M4030">
        <v>6809.32</v>
      </c>
      <c r="N4030">
        <v>5602.3770000000004</v>
      </c>
      <c r="O4030">
        <v>2801.1880000000001</v>
      </c>
      <c r="P4030">
        <v>116.2</v>
      </c>
      <c r="Q4030">
        <v>29.3</v>
      </c>
      <c r="R4030">
        <v>1206.943</v>
      </c>
      <c r="S4030">
        <v>2018</v>
      </c>
      <c r="T4030">
        <v>12</v>
      </c>
      <c r="U4030">
        <v>48</v>
      </c>
    </row>
    <row r="4031" spans="1:21" x14ac:dyDescent="0.3">
      <c r="A4031" s="5" t="s">
        <v>168</v>
      </c>
      <c r="B4031" s="5" t="s">
        <v>206</v>
      </c>
      <c r="C4031" s="5" t="s">
        <v>115</v>
      </c>
      <c r="D4031" s="5" t="s">
        <v>354</v>
      </c>
      <c r="E4031" s="5" t="s">
        <v>172</v>
      </c>
      <c r="F4031" s="6">
        <v>43435</v>
      </c>
      <c r="G4031" s="5" t="s">
        <v>148</v>
      </c>
      <c r="H4031" s="5" t="s">
        <v>197</v>
      </c>
      <c r="I4031">
        <v>43256</v>
      </c>
      <c r="J4031">
        <v>179</v>
      </c>
      <c r="K4031">
        <v>879.8</v>
      </c>
      <c r="L4031">
        <v>7</v>
      </c>
      <c r="M4031">
        <v>25778.14</v>
      </c>
      <c r="N4031">
        <v>19608.317999999999</v>
      </c>
      <c r="O4031">
        <v>2801.1880000000001</v>
      </c>
      <c r="P4031">
        <v>125.68571428571428</v>
      </c>
      <c r="Q4031">
        <v>29.3</v>
      </c>
      <c r="R4031">
        <v>6169.8220000000001</v>
      </c>
      <c r="S4031">
        <v>2018</v>
      </c>
      <c r="T4031">
        <v>12</v>
      </c>
      <c r="U4031">
        <v>48</v>
      </c>
    </row>
    <row r="4032" spans="1:21" x14ac:dyDescent="0.3">
      <c r="A4032" s="5" t="s">
        <v>168</v>
      </c>
      <c r="B4032" s="5" t="s">
        <v>206</v>
      </c>
      <c r="C4032" s="5" t="s">
        <v>115</v>
      </c>
      <c r="D4032" s="5" t="s">
        <v>354</v>
      </c>
      <c r="E4032" s="5" t="s">
        <v>172</v>
      </c>
      <c r="F4032" s="6">
        <v>43435</v>
      </c>
      <c r="G4032" s="5" t="s">
        <v>148</v>
      </c>
      <c r="H4032" s="5" t="s">
        <v>209</v>
      </c>
      <c r="I4032">
        <v>43256</v>
      </c>
      <c r="J4032">
        <v>179</v>
      </c>
      <c r="K4032">
        <v>339.4</v>
      </c>
      <c r="L4032">
        <v>3</v>
      </c>
      <c r="M4032">
        <v>9944.42</v>
      </c>
      <c r="N4032">
        <v>8403.5650000000005</v>
      </c>
      <c r="O4032">
        <v>2801.1880000000001</v>
      </c>
      <c r="P4032">
        <v>113.13333333333333</v>
      </c>
      <c r="Q4032">
        <v>29.3</v>
      </c>
      <c r="R4032">
        <v>1540.855</v>
      </c>
      <c r="S4032">
        <v>2018</v>
      </c>
      <c r="T4032">
        <v>12</v>
      </c>
      <c r="U4032">
        <v>48</v>
      </c>
    </row>
    <row r="4033" spans="1:21" x14ac:dyDescent="0.3">
      <c r="A4033" s="5" t="s">
        <v>168</v>
      </c>
      <c r="B4033" s="5" t="s">
        <v>206</v>
      </c>
      <c r="C4033" s="5" t="s">
        <v>115</v>
      </c>
      <c r="D4033" s="5" t="s">
        <v>354</v>
      </c>
      <c r="E4033" s="5" t="s">
        <v>172</v>
      </c>
      <c r="F4033" s="6">
        <v>43435</v>
      </c>
      <c r="G4033" s="5" t="s">
        <v>148</v>
      </c>
      <c r="H4033" s="5" t="s">
        <v>311</v>
      </c>
      <c r="I4033">
        <v>43256</v>
      </c>
      <c r="J4033">
        <v>179</v>
      </c>
      <c r="K4033">
        <v>111</v>
      </c>
      <c r="L4033">
        <v>1</v>
      </c>
      <c r="M4033">
        <v>3252.3</v>
      </c>
      <c r="N4033">
        <v>2801.1880000000001</v>
      </c>
      <c r="O4033">
        <v>2801.1880000000001</v>
      </c>
      <c r="P4033">
        <v>111</v>
      </c>
      <c r="Q4033">
        <v>29.3</v>
      </c>
      <c r="R4033">
        <v>451.11200000000002</v>
      </c>
      <c r="S4033">
        <v>2018</v>
      </c>
      <c r="T4033">
        <v>12</v>
      </c>
      <c r="U4033">
        <v>48</v>
      </c>
    </row>
    <row r="4034" spans="1:21" x14ac:dyDescent="0.3">
      <c r="A4034" s="5" t="s">
        <v>168</v>
      </c>
      <c r="B4034" s="5" t="s">
        <v>206</v>
      </c>
      <c r="C4034" s="5" t="s">
        <v>115</v>
      </c>
      <c r="D4034" s="5" t="s">
        <v>354</v>
      </c>
      <c r="E4034" s="5" t="s">
        <v>172</v>
      </c>
      <c r="F4034" s="6">
        <v>43435</v>
      </c>
      <c r="G4034" s="5" t="s">
        <v>148</v>
      </c>
      <c r="H4034" s="5" t="s">
        <v>190</v>
      </c>
      <c r="I4034">
        <v>43256</v>
      </c>
      <c r="J4034">
        <v>179</v>
      </c>
      <c r="K4034">
        <v>91.6</v>
      </c>
      <c r="L4034">
        <v>1</v>
      </c>
      <c r="M4034">
        <v>2720.52</v>
      </c>
      <c r="N4034">
        <v>2801.1880000000001</v>
      </c>
      <c r="O4034">
        <v>2801.1880000000001</v>
      </c>
      <c r="P4034">
        <v>91.6</v>
      </c>
      <c r="Q4034">
        <v>29.7</v>
      </c>
      <c r="R4034">
        <v>-80.668000000000006</v>
      </c>
      <c r="S4034">
        <v>2018</v>
      </c>
      <c r="T4034">
        <v>12</v>
      </c>
      <c r="U4034">
        <v>48</v>
      </c>
    </row>
    <row r="4035" spans="1:21" x14ac:dyDescent="0.3">
      <c r="A4035" s="5" t="s">
        <v>168</v>
      </c>
      <c r="B4035" s="5" t="s">
        <v>206</v>
      </c>
      <c r="C4035" s="5" t="s">
        <v>106</v>
      </c>
      <c r="D4035" s="5" t="s">
        <v>352</v>
      </c>
      <c r="E4035" s="5" t="s">
        <v>172</v>
      </c>
      <c r="F4035" s="6">
        <v>43437</v>
      </c>
      <c r="G4035" s="5" t="s">
        <v>148</v>
      </c>
      <c r="H4035" s="5" t="s">
        <v>218</v>
      </c>
      <c r="I4035">
        <v>43248</v>
      </c>
      <c r="J4035">
        <v>189</v>
      </c>
      <c r="K4035">
        <v>477</v>
      </c>
      <c r="L4035">
        <v>4</v>
      </c>
      <c r="M4035">
        <v>14548.5</v>
      </c>
      <c r="N4035">
        <v>10631.73</v>
      </c>
      <c r="O4035">
        <v>2657.9319999999998</v>
      </c>
      <c r="P4035">
        <v>119.25</v>
      </c>
      <c r="Q4035">
        <v>30.5</v>
      </c>
      <c r="R4035">
        <v>3916.77</v>
      </c>
      <c r="S4035">
        <v>2018</v>
      </c>
      <c r="T4035">
        <v>12</v>
      </c>
      <c r="U4035">
        <v>49</v>
      </c>
    </row>
    <row r="4036" spans="1:21" x14ac:dyDescent="0.3">
      <c r="A4036" s="5" t="s">
        <v>168</v>
      </c>
      <c r="B4036" s="5" t="s">
        <v>206</v>
      </c>
      <c r="C4036" s="5" t="s">
        <v>106</v>
      </c>
      <c r="D4036" s="5" t="s">
        <v>352</v>
      </c>
      <c r="E4036" s="5" t="s">
        <v>172</v>
      </c>
      <c r="F4036" s="6">
        <v>43437</v>
      </c>
      <c r="G4036" s="5" t="s">
        <v>148</v>
      </c>
      <c r="H4036" s="5" t="s">
        <v>202</v>
      </c>
      <c r="I4036">
        <v>43248</v>
      </c>
      <c r="J4036">
        <v>189</v>
      </c>
      <c r="K4036">
        <v>1434</v>
      </c>
      <c r="L4036">
        <v>11</v>
      </c>
      <c r="M4036">
        <v>38001</v>
      </c>
      <c r="N4036">
        <v>29237.257000000001</v>
      </c>
      <c r="O4036">
        <v>2657.9319999999998</v>
      </c>
      <c r="P4036">
        <v>130.36363636363637</v>
      </c>
      <c r="Q4036">
        <v>26.5</v>
      </c>
      <c r="R4036">
        <v>8763.7430000000004</v>
      </c>
      <c r="S4036">
        <v>2018</v>
      </c>
      <c r="T4036">
        <v>12</v>
      </c>
      <c r="U4036">
        <v>49</v>
      </c>
    </row>
    <row r="4037" spans="1:21" x14ac:dyDescent="0.3">
      <c r="A4037" s="5" t="s">
        <v>168</v>
      </c>
      <c r="B4037" s="5" t="s">
        <v>206</v>
      </c>
      <c r="C4037" s="5" t="s">
        <v>106</v>
      </c>
      <c r="D4037" s="5" t="s">
        <v>352</v>
      </c>
      <c r="E4037" s="5" t="s">
        <v>172</v>
      </c>
      <c r="F4037" s="6">
        <v>43437</v>
      </c>
      <c r="G4037" s="5" t="s">
        <v>148</v>
      </c>
      <c r="H4037" s="5" t="s">
        <v>204</v>
      </c>
      <c r="I4037">
        <v>43248</v>
      </c>
      <c r="J4037">
        <v>189</v>
      </c>
      <c r="K4037">
        <v>476</v>
      </c>
      <c r="L4037">
        <v>4</v>
      </c>
      <c r="M4037">
        <v>14518</v>
      </c>
      <c r="N4037">
        <v>10631.73</v>
      </c>
      <c r="O4037">
        <v>2657.9319999999998</v>
      </c>
      <c r="P4037">
        <v>119</v>
      </c>
      <c r="Q4037">
        <v>30.5</v>
      </c>
      <c r="R4037">
        <v>3886.27</v>
      </c>
      <c r="S4037">
        <v>2018</v>
      </c>
      <c r="T4037">
        <v>12</v>
      </c>
      <c r="U4037">
        <v>49</v>
      </c>
    </row>
    <row r="4038" spans="1:21" x14ac:dyDescent="0.3">
      <c r="A4038" s="5" t="s">
        <v>168</v>
      </c>
      <c r="B4038" s="5" t="s">
        <v>206</v>
      </c>
      <c r="C4038" s="5" t="s">
        <v>106</v>
      </c>
      <c r="D4038" s="5" t="s">
        <v>352</v>
      </c>
      <c r="E4038" s="5" t="s">
        <v>172</v>
      </c>
      <c r="F4038" s="6">
        <v>43437</v>
      </c>
      <c r="G4038" s="5" t="s">
        <v>148</v>
      </c>
      <c r="H4038" s="5" t="s">
        <v>203</v>
      </c>
      <c r="I4038">
        <v>43248</v>
      </c>
      <c r="J4038">
        <v>189</v>
      </c>
      <c r="K4038">
        <v>215</v>
      </c>
      <c r="L4038">
        <v>2</v>
      </c>
      <c r="M4038">
        <v>6557.5</v>
      </c>
      <c r="N4038">
        <v>5315.8649999999998</v>
      </c>
      <c r="O4038">
        <v>2657.9319999999998</v>
      </c>
      <c r="P4038">
        <v>107.5</v>
      </c>
      <c r="Q4038">
        <v>30.5</v>
      </c>
      <c r="R4038">
        <v>1241.635</v>
      </c>
      <c r="S4038">
        <v>2018</v>
      </c>
      <c r="T4038">
        <v>12</v>
      </c>
      <c r="U4038">
        <v>49</v>
      </c>
    </row>
    <row r="4039" spans="1:21" x14ac:dyDescent="0.3">
      <c r="A4039" s="5" t="s">
        <v>168</v>
      </c>
      <c r="B4039" s="5" t="s">
        <v>206</v>
      </c>
      <c r="C4039" s="5" t="s">
        <v>115</v>
      </c>
      <c r="D4039" s="5" t="s">
        <v>354</v>
      </c>
      <c r="E4039" s="5" t="s">
        <v>172</v>
      </c>
      <c r="F4039" s="6">
        <v>43437</v>
      </c>
      <c r="G4039" s="5" t="s">
        <v>148</v>
      </c>
      <c r="H4039" s="5" t="s">
        <v>182</v>
      </c>
      <c r="I4039">
        <v>43256</v>
      </c>
      <c r="J4039">
        <v>181</v>
      </c>
      <c r="K4039">
        <v>228</v>
      </c>
      <c r="L4039">
        <v>2</v>
      </c>
      <c r="M4039">
        <v>6954</v>
      </c>
      <c r="N4039">
        <v>5602.3770000000004</v>
      </c>
      <c r="O4039">
        <v>2801.1880000000001</v>
      </c>
      <c r="P4039">
        <v>114</v>
      </c>
      <c r="Q4039">
        <v>30.5</v>
      </c>
      <c r="R4039">
        <v>1351.623</v>
      </c>
      <c r="S4039">
        <v>2018</v>
      </c>
      <c r="T4039">
        <v>12</v>
      </c>
      <c r="U4039">
        <v>49</v>
      </c>
    </row>
    <row r="4040" spans="1:21" x14ac:dyDescent="0.3">
      <c r="A4040" s="5" t="s">
        <v>168</v>
      </c>
      <c r="B4040" s="5" t="s">
        <v>206</v>
      </c>
      <c r="C4040" s="5" t="s">
        <v>115</v>
      </c>
      <c r="D4040" s="5" t="s">
        <v>354</v>
      </c>
      <c r="E4040" s="5" t="s">
        <v>172</v>
      </c>
      <c r="F4040" s="6">
        <v>43437</v>
      </c>
      <c r="G4040" s="5" t="s">
        <v>148</v>
      </c>
      <c r="H4040" s="5" t="s">
        <v>205</v>
      </c>
      <c r="I4040">
        <v>43256</v>
      </c>
      <c r="J4040">
        <v>181</v>
      </c>
      <c r="K4040">
        <v>350</v>
      </c>
      <c r="L4040">
        <v>3</v>
      </c>
      <c r="M4040">
        <v>10675</v>
      </c>
      <c r="N4040">
        <v>8403.5650000000005</v>
      </c>
      <c r="O4040">
        <v>2801.1880000000001</v>
      </c>
      <c r="P4040">
        <v>116.66666666666667</v>
      </c>
      <c r="Q4040">
        <v>30.5</v>
      </c>
      <c r="R4040">
        <v>2271.4349999999999</v>
      </c>
      <c r="S4040">
        <v>2018</v>
      </c>
      <c r="T4040">
        <v>12</v>
      </c>
      <c r="U4040">
        <v>49</v>
      </c>
    </row>
    <row r="4041" spans="1:21" x14ac:dyDescent="0.3">
      <c r="A4041" s="5" t="s">
        <v>168</v>
      </c>
      <c r="B4041" s="5" t="s">
        <v>206</v>
      </c>
      <c r="C4041" s="5" t="s">
        <v>115</v>
      </c>
      <c r="D4041" s="5" t="s">
        <v>354</v>
      </c>
      <c r="E4041" s="5" t="s">
        <v>172</v>
      </c>
      <c r="F4041" s="6">
        <v>43437</v>
      </c>
      <c r="G4041" s="5" t="s">
        <v>148</v>
      </c>
      <c r="H4041" s="5" t="s">
        <v>308</v>
      </c>
      <c r="I4041">
        <v>43256</v>
      </c>
      <c r="J4041">
        <v>181</v>
      </c>
      <c r="K4041">
        <v>105</v>
      </c>
      <c r="L4041">
        <v>1</v>
      </c>
      <c r="M4041">
        <v>3202.5</v>
      </c>
      <c r="N4041">
        <v>2801.1880000000001</v>
      </c>
      <c r="O4041">
        <v>2801.1880000000001</v>
      </c>
      <c r="P4041">
        <v>105</v>
      </c>
      <c r="Q4041">
        <v>30.5</v>
      </c>
      <c r="R4041">
        <v>401.31200000000001</v>
      </c>
      <c r="S4041">
        <v>2018</v>
      </c>
      <c r="T4041">
        <v>12</v>
      </c>
      <c r="U4041">
        <v>49</v>
      </c>
    </row>
    <row r="4042" spans="1:21" x14ac:dyDescent="0.3">
      <c r="A4042" s="5" t="s">
        <v>168</v>
      </c>
      <c r="B4042" s="5" t="s">
        <v>206</v>
      </c>
      <c r="C4042" s="5" t="s">
        <v>115</v>
      </c>
      <c r="D4042" s="5" t="s">
        <v>354</v>
      </c>
      <c r="E4042" s="5" t="s">
        <v>172</v>
      </c>
      <c r="F4042" s="6">
        <v>43437</v>
      </c>
      <c r="G4042" s="5" t="s">
        <v>148</v>
      </c>
      <c r="H4042" s="5" t="s">
        <v>189</v>
      </c>
      <c r="I4042">
        <v>43256</v>
      </c>
      <c r="J4042">
        <v>181</v>
      </c>
      <c r="K4042">
        <v>113</v>
      </c>
      <c r="L4042">
        <v>1</v>
      </c>
      <c r="M4042">
        <v>3446.5</v>
      </c>
      <c r="N4042">
        <v>2801.1880000000001</v>
      </c>
      <c r="O4042">
        <v>2801.1880000000001</v>
      </c>
      <c r="P4042">
        <v>113</v>
      </c>
      <c r="Q4042">
        <v>30.5</v>
      </c>
      <c r="R4042">
        <v>645.31200000000001</v>
      </c>
      <c r="S4042">
        <v>2018</v>
      </c>
      <c r="T4042">
        <v>12</v>
      </c>
      <c r="U4042">
        <v>49</v>
      </c>
    </row>
    <row r="4043" spans="1:21" x14ac:dyDescent="0.3">
      <c r="A4043" s="5" t="s">
        <v>168</v>
      </c>
      <c r="B4043" s="5" t="s">
        <v>206</v>
      </c>
      <c r="C4043" s="5" t="s">
        <v>115</v>
      </c>
      <c r="D4043" s="5" t="s">
        <v>354</v>
      </c>
      <c r="E4043" s="5" t="s">
        <v>172</v>
      </c>
      <c r="F4043" s="6">
        <v>43437</v>
      </c>
      <c r="G4043" s="5" t="s">
        <v>148</v>
      </c>
      <c r="H4043" s="5" t="s">
        <v>190</v>
      </c>
      <c r="I4043">
        <v>43256</v>
      </c>
      <c r="J4043">
        <v>181</v>
      </c>
      <c r="K4043">
        <v>219</v>
      </c>
      <c r="L4043">
        <v>2</v>
      </c>
      <c r="M4043">
        <v>6679.5</v>
      </c>
      <c r="N4043">
        <v>5602.3770000000004</v>
      </c>
      <c r="O4043">
        <v>2801.1880000000001</v>
      </c>
      <c r="P4043">
        <v>109.5</v>
      </c>
      <c r="Q4043">
        <v>30.5</v>
      </c>
      <c r="R4043">
        <v>1077.123</v>
      </c>
      <c r="S4043">
        <v>2018</v>
      </c>
      <c r="T4043">
        <v>12</v>
      </c>
      <c r="U4043">
        <v>49</v>
      </c>
    </row>
    <row r="4044" spans="1:21" x14ac:dyDescent="0.3">
      <c r="A4044" s="5" t="s">
        <v>168</v>
      </c>
      <c r="B4044" s="5" t="s">
        <v>206</v>
      </c>
      <c r="C4044" s="5" t="s">
        <v>115</v>
      </c>
      <c r="D4044" s="5" t="s">
        <v>354</v>
      </c>
      <c r="E4044" s="5" t="s">
        <v>172</v>
      </c>
      <c r="F4044" s="6">
        <v>43437</v>
      </c>
      <c r="G4044" s="5" t="s">
        <v>148</v>
      </c>
      <c r="H4044" s="5" t="s">
        <v>226</v>
      </c>
      <c r="I4044">
        <v>43256</v>
      </c>
      <c r="J4044">
        <v>181</v>
      </c>
      <c r="K4044">
        <v>300</v>
      </c>
      <c r="L4044">
        <v>3</v>
      </c>
      <c r="M4044">
        <v>9150</v>
      </c>
      <c r="N4044">
        <v>8403.5650000000005</v>
      </c>
      <c r="O4044">
        <v>2801.1880000000001</v>
      </c>
      <c r="P4044">
        <v>100</v>
      </c>
      <c r="Q4044">
        <v>30.5</v>
      </c>
      <c r="R4044">
        <v>746.43499999999995</v>
      </c>
      <c r="S4044">
        <v>2018</v>
      </c>
      <c r="T4044">
        <v>12</v>
      </c>
      <c r="U4044">
        <v>49</v>
      </c>
    </row>
    <row r="4045" spans="1:21" x14ac:dyDescent="0.3">
      <c r="A4045" s="5" t="s">
        <v>168</v>
      </c>
      <c r="B4045" s="5" t="s">
        <v>206</v>
      </c>
      <c r="C4045" s="5" t="s">
        <v>115</v>
      </c>
      <c r="D4045" s="5" t="s">
        <v>354</v>
      </c>
      <c r="E4045" s="5" t="s">
        <v>172</v>
      </c>
      <c r="F4045" s="6">
        <v>43437</v>
      </c>
      <c r="G4045" s="5" t="s">
        <v>148</v>
      </c>
      <c r="H4045" s="5" t="s">
        <v>191</v>
      </c>
      <c r="I4045">
        <v>43256</v>
      </c>
      <c r="J4045">
        <v>181</v>
      </c>
      <c r="K4045">
        <v>656</v>
      </c>
      <c r="L4045">
        <v>5</v>
      </c>
      <c r="M4045">
        <v>20008</v>
      </c>
      <c r="N4045">
        <v>14005.941999999999</v>
      </c>
      <c r="O4045">
        <v>2801.1880000000001</v>
      </c>
      <c r="P4045">
        <v>131.19999999999999</v>
      </c>
      <c r="Q4045">
        <v>30.5</v>
      </c>
      <c r="R4045">
        <v>6002.058</v>
      </c>
      <c r="S4045">
        <v>2018</v>
      </c>
      <c r="T4045">
        <v>12</v>
      </c>
      <c r="U4045">
        <v>49</v>
      </c>
    </row>
    <row r="4046" spans="1:21" x14ac:dyDescent="0.3">
      <c r="A4046" s="5" t="s">
        <v>168</v>
      </c>
      <c r="B4046" s="5" t="s">
        <v>206</v>
      </c>
      <c r="C4046" s="5" t="s">
        <v>115</v>
      </c>
      <c r="D4046" s="5" t="s">
        <v>354</v>
      </c>
      <c r="E4046" s="5" t="s">
        <v>172</v>
      </c>
      <c r="F4046" s="6">
        <v>43437</v>
      </c>
      <c r="G4046" s="5" t="s">
        <v>148</v>
      </c>
      <c r="H4046" s="5" t="s">
        <v>187</v>
      </c>
      <c r="I4046">
        <v>43256</v>
      </c>
      <c r="J4046">
        <v>181</v>
      </c>
      <c r="K4046">
        <v>243</v>
      </c>
      <c r="L4046">
        <v>2</v>
      </c>
      <c r="M4046">
        <v>7411.5</v>
      </c>
      <c r="N4046">
        <v>5602.3770000000004</v>
      </c>
      <c r="O4046">
        <v>2801.1880000000001</v>
      </c>
      <c r="P4046">
        <v>121.5</v>
      </c>
      <c r="Q4046">
        <v>30.5</v>
      </c>
      <c r="R4046">
        <v>1809.123</v>
      </c>
      <c r="S4046">
        <v>2018</v>
      </c>
      <c r="T4046">
        <v>12</v>
      </c>
      <c r="U4046">
        <v>49</v>
      </c>
    </row>
    <row r="4047" spans="1:21" x14ac:dyDescent="0.3">
      <c r="A4047" s="5" t="s">
        <v>168</v>
      </c>
      <c r="B4047" s="5" t="s">
        <v>206</v>
      </c>
      <c r="C4047" s="5" t="s">
        <v>115</v>
      </c>
      <c r="D4047" s="5" t="s">
        <v>354</v>
      </c>
      <c r="E4047" s="5" t="s">
        <v>172</v>
      </c>
      <c r="F4047" s="6">
        <v>43437</v>
      </c>
      <c r="G4047" s="5" t="s">
        <v>148</v>
      </c>
      <c r="H4047" s="5" t="s">
        <v>216</v>
      </c>
      <c r="I4047">
        <v>43256</v>
      </c>
      <c r="J4047">
        <v>181</v>
      </c>
      <c r="K4047">
        <v>240</v>
      </c>
      <c r="L4047">
        <v>2</v>
      </c>
      <c r="M4047">
        <v>7320</v>
      </c>
      <c r="N4047">
        <v>5602.3770000000004</v>
      </c>
      <c r="O4047">
        <v>2801.1880000000001</v>
      </c>
      <c r="P4047">
        <v>120</v>
      </c>
      <c r="Q4047">
        <v>30.5</v>
      </c>
      <c r="R4047">
        <v>1717.623</v>
      </c>
      <c r="S4047">
        <v>2018</v>
      </c>
      <c r="T4047">
        <v>12</v>
      </c>
      <c r="U4047">
        <v>49</v>
      </c>
    </row>
    <row r="4048" spans="1:21" x14ac:dyDescent="0.3">
      <c r="A4048" s="5" t="s">
        <v>168</v>
      </c>
      <c r="B4048" s="5" t="s">
        <v>206</v>
      </c>
      <c r="C4048" s="5" t="s">
        <v>116</v>
      </c>
      <c r="D4048" s="5" t="s">
        <v>356</v>
      </c>
      <c r="E4048" s="5" t="s">
        <v>172</v>
      </c>
      <c r="F4048" s="6">
        <v>43437</v>
      </c>
      <c r="G4048" s="5" t="s">
        <v>148</v>
      </c>
      <c r="H4048" s="5" t="s">
        <v>321</v>
      </c>
      <c r="I4048">
        <v>43263</v>
      </c>
      <c r="J4048">
        <v>174</v>
      </c>
      <c r="K4048">
        <v>406</v>
      </c>
      <c r="L4048">
        <v>3</v>
      </c>
      <c r="M4048">
        <v>12180</v>
      </c>
      <c r="N4048">
        <v>8389.5669999999991</v>
      </c>
      <c r="O4048">
        <v>2796.5219999999999</v>
      </c>
      <c r="P4048">
        <v>135.33333333333334</v>
      </c>
      <c r="Q4048">
        <v>30</v>
      </c>
      <c r="R4048">
        <v>3790.433</v>
      </c>
      <c r="S4048">
        <v>2018</v>
      </c>
      <c r="T4048">
        <v>12</v>
      </c>
      <c r="U4048">
        <v>49</v>
      </c>
    </row>
    <row r="4049" spans="1:21" x14ac:dyDescent="0.3">
      <c r="A4049" s="5" t="s">
        <v>168</v>
      </c>
      <c r="B4049" s="5" t="s">
        <v>206</v>
      </c>
      <c r="C4049" s="5" t="s">
        <v>116</v>
      </c>
      <c r="D4049" s="5" t="s">
        <v>356</v>
      </c>
      <c r="E4049" s="5" t="s">
        <v>172</v>
      </c>
      <c r="F4049" s="6">
        <v>43437</v>
      </c>
      <c r="G4049" s="5" t="s">
        <v>148</v>
      </c>
      <c r="H4049" s="5" t="s">
        <v>180</v>
      </c>
      <c r="I4049">
        <v>43263</v>
      </c>
      <c r="J4049">
        <v>174</v>
      </c>
      <c r="K4049">
        <v>98</v>
      </c>
      <c r="L4049">
        <v>1</v>
      </c>
      <c r="M4049">
        <v>2989</v>
      </c>
      <c r="N4049">
        <v>2796.5219999999999</v>
      </c>
      <c r="O4049">
        <v>2796.5219999999999</v>
      </c>
      <c r="P4049">
        <v>98</v>
      </c>
      <c r="Q4049">
        <v>30.5</v>
      </c>
      <c r="R4049">
        <v>192.47800000000001</v>
      </c>
      <c r="S4049">
        <v>2018</v>
      </c>
      <c r="T4049">
        <v>12</v>
      </c>
      <c r="U4049">
        <v>49</v>
      </c>
    </row>
    <row r="4050" spans="1:21" x14ac:dyDescent="0.3">
      <c r="A4050" s="5" t="s">
        <v>168</v>
      </c>
      <c r="B4050" s="5" t="s">
        <v>206</v>
      </c>
      <c r="C4050" s="5" t="s">
        <v>116</v>
      </c>
      <c r="D4050" s="5" t="s">
        <v>356</v>
      </c>
      <c r="E4050" s="5" t="s">
        <v>172</v>
      </c>
      <c r="F4050" s="6">
        <v>43437</v>
      </c>
      <c r="G4050" s="5" t="s">
        <v>148</v>
      </c>
      <c r="H4050" s="5" t="s">
        <v>181</v>
      </c>
      <c r="I4050">
        <v>43263</v>
      </c>
      <c r="J4050">
        <v>174</v>
      </c>
      <c r="K4050">
        <v>111</v>
      </c>
      <c r="L4050">
        <v>1</v>
      </c>
      <c r="M4050">
        <v>3385.5</v>
      </c>
      <c r="N4050">
        <v>2796.5219999999999</v>
      </c>
      <c r="O4050">
        <v>2796.5219999999999</v>
      </c>
      <c r="P4050">
        <v>111</v>
      </c>
      <c r="Q4050">
        <v>30.5</v>
      </c>
      <c r="R4050">
        <v>588.97799999999995</v>
      </c>
      <c r="S4050">
        <v>2018</v>
      </c>
      <c r="T4050">
        <v>12</v>
      </c>
      <c r="U4050">
        <v>49</v>
      </c>
    </row>
    <row r="4051" spans="1:21" x14ac:dyDescent="0.3">
      <c r="A4051" s="5" t="s">
        <v>168</v>
      </c>
      <c r="B4051" s="5" t="s">
        <v>206</v>
      </c>
      <c r="C4051" s="5" t="s">
        <v>116</v>
      </c>
      <c r="D4051" s="5" t="s">
        <v>356</v>
      </c>
      <c r="E4051" s="5" t="s">
        <v>172</v>
      </c>
      <c r="F4051" s="6">
        <v>43437</v>
      </c>
      <c r="G4051" s="5" t="s">
        <v>148</v>
      </c>
      <c r="H4051" s="5" t="s">
        <v>246</v>
      </c>
      <c r="I4051">
        <v>43263</v>
      </c>
      <c r="J4051">
        <v>174</v>
      </c>
      <c r="K4051">
        <v>310</v>
      </c>
      <c r="L4051">
        <v>3</v>
      </c>
      <c r="M4051">
        <v>9455</v>
      </c>
      <c r="N4051">
        <v>8389.5669999999991</v>
      </c>
      <c r="O4051">
        <v>2796.5219999999999</v>
      </c>
      <c r="P4051">
        <v>103.33333333333333</v>
      </c>
      <c r="Q4051">
        <v>30.5</v>
      </c>
      <c r="R4051">
        <v>1065.433</v>
      </c>
      <c r="S4051">
        <v>2018</v>
      </c>
      <c r="T4051">
        <v>12</v>
      </c>
      <c r="U4051">
        <v>49</v>
      </c>
    </row>
    <row r="4052" spans="1:21" x14ac:dyDescent="0.3">
      <c r="A4052" s="5" t="s">
        <v>168</v>
      </c>
      <c r="B4052" s="5" t="s">
        <v>206</v>
      </c>
      <c r="C4052" s="5" t="s">
        <v>116</v>
      </c>
      <c r="D4052" s="5" t="s">
        <v>356</v>
      </c>
      <c r="E4052" s="5" t="s">
        <v>172</v>
      </c>
      <c r="F4052" s="6">
        <v>43437</v>
      </c>
      <c r="G4052" s="5" t="s">
        <v>148</v>
      </c>
      <c r="H4052" s="5" t="s">
        <v>186</v>
      </c>
      <c r="I4052">
        <v>43263</v>
      </c>
      <c r="J4052">
        <v>174</v>
      </c>
      <c r="K4052">
        <v>352</v>
      </c>
      <c r="L4052">
        <v>3</v>
      </c>
      <c r="M4052">
        <v>10736</v>
      </c>
      <c r="N4052">
        <v>8389.5669999999991</v>
      </c>
      <c r="O4052">
        <v>2796.5219999999999</v>
      </c>
      <c r="P4052">
        <v>117.33333333333333</v>
      </c>
      <c r="Q4052">
        <v>30.5</v>
      </c>
      <c r="R4052">
        <v>2346.433</v>
      </c>
      <c r="S4052">
        <v>2018</v>
      </c>
      <c r="T4052">
        <v>12</v>
      </c>
      <c r="U4052">
        <v>49</v>
      </c>
    </row>
    <row r="4053" spans="1:21" x14ac:dyDescent="0.3">
      <c r="A4053" s="5" t="s">
        <v>168</v>
      </c>
      <c r="B4053" s="5" t="s">
        <v>206</v>
      </c>
      <c r="C4053" s="5" t="s">
        <v>116</v>
      </c>
      <c r="D4053" s="5" t="s">
        <v>356</v>
      </c>
      <c r="E4053" s="5" t="s">
        <v>172</v>
      </c>
      <c r="F4053" s="6">
        <v>43437</v>
      </c>
      <c r="G4053" s="5" t="s">
        <v>148</v>
      </c>
      <c r="H4053" s="5" t="s">
        <v>238</v>
      </c>
      <c r="I4053">
        <v>43263</v>
      </c>
      <c r="J4053">
        <v>174</v>
      </c>
      <c r="K4053">
        <v>120</v>
      </c>
      <c r="L4053">
        <v>1</v>
      </c>
      <c r="M4053">
        <v>3660</v>
      </c>
      <c r="N4053">
        <v>2796.5219999999999</v>
      </c>
      <c r="O4053">
        <v>2796.5219999999999</v>
      </c>
      <c r="P4053">
        <v>120</v>
      </c>
      <c r="Q4053">
        <v>30.5</v>
      </c>
      <c r="R4053">
        <v>863.47799999999995</v>
      </c>
      <c r="S4053">
        <v>2018</v>
      </c>
      <c r="T4053">
        <v>12</v>
      </c>
      <c r="U4053">
        <v>49</v>
      </c>
    </row>
    <row r="4054" spans="1:21" x14ac:dyDescent="0.3">
      <c r="A4054" s="5" t="s">
        <v>168</v>
      </c>
      <c r="B4054" s="5" t="s">
        <v>206</v>
      </c>
      <c r="C4054" s="5" t="s">
        <v>116</v>
      </c>
      <c r="D4054" s="5" t="s">
        <v>356</v>
      </c>
      <c r="E4054" s="5" t="s">
        <v>172</v>
      </c>
      <c r="F4054" s="6">
        <v>43437</v>
      </c>
      <c r="G4054" s="5" t="s">
        <v>148</v>
      </c>
      <c r="H4054" s="5" t="s">
        <v>184</v>
      </c>
      <c r="I4054">
        <v>43263</v>
      </c>
      <c r="J4054">
        <v>174</v>
      </c>
      <c r="K4054">
        <v>3596</v>
      </c>
      <c r="L4054">
        <v>30</v>
      </c>
      <c r="M4054">
        <v>107880</v>
      </c>
      <c r="N4054">
        <v>83895.673999999999</v>
      </c>
      <c r="O4054">
        <v>2796.5219999999999</v>
      </c>
      <c r="P4054">
        <v>119.86666666666666</v>
      </c>
      <c r="Q4054">
        <v>30</v>
      </c>
      <c r="R4054">
        <v>23984.326000000001</v>
      </c>
      <c r="S4054">
        <v>2018</v>
      </c>
      <c r="T4054">
        <v>12</v>
      </c>
      <c r="U4054">
        <v>49</v>
      </c>
    </row>
    <row r="4055" spans="1:21" x14ac:dyDescent="0.3">
      <c r="A4055" s="5" t="s">
        <v>168</v>
      </c>
      <c r="B4055" s="5" t="s">
        <v>206</v>
      </c>
      <c r="C4055" s="5" t="s">
        <v>116</v>
      </c>
      <c r="D4055" s="5" t="s">
        <v>356</v>
      </c>
      <c r="E4055" s="5" t="s">
        <v>172</v>
      </c>
      <c r="F4055" s="6">
        <v>43437</v>
      </c>
      <c r="G4055" s="5" t="s">
        <v>148</v>
      </c>
      <c r="H4055" s="5" t="s">
        <v>269</v>
      </c>
      <c r="I4055">
        <v>43263</v>
      </c>
      <c r="J4055">
        <v>174</v>
      </c>
      <c r="K4055">
        <v>554</v>
      </c>
      <c r="L4055">
        <v>5</v>
      </c>
      <c r="M4055">
        <v>16620</v>
      </c>
      <c r="N4055">
        <v>13982.611999999999</v>
      </c>
      <c r="O4055">
        <v>2796.5219999999999</v>
      </c>
      <c r="P4055">
        <v>110.8</v>
      </c>
      <c r="Q4055">
        <v>30</v>
      </c>
      <c r="R4055">
        <v>2637.3879999999999</v>
      </c>
      <c r="S4055">
        <v>2018</v>
      </c>
      <c r="T4055">
        <v>12</v>
      </c>
      <c r="U4055">
        <v>49</v>
      </c>
    </row>
    <row r="4056" spans="1:21" x14ac:dyDescent="0.3">
      <c r="A4056" s="5" t="s">
        <v>168</v>
      </c>
      <c r="B4056" s="5" t="s">
        <v>206</v>
      </c>
      <c r="C4056" s="5" t="s">
        <v>116</v>
      </c>
      <c r="D4056" s="5" t="s">
        <v>356</v>
      </c>
      <c r="E4056" s="5" t="s">
        <v>172</v>
      </c>
      <c r="F4056" s="6">
        <v>43437</v>
      </c>
      <c r="G4056" s="5" t="s">
        <v>148</v>
      </c>
      <c r="H4056" s="5" t="s">
        <v>284</v>
      </c>
      <c r="I4056">
        <v>43263</v>
      </c>
      <c r="J4056">
        <v>174</v>
      </c>
      <c r="K4056">
        <v>127</v>
      </c>
      <c r="L4056">
        <v>1</v>
      </c>
      <c r="M4056">
        <v>3873.5</v>
      </c>
      <c r="N4056">
        <v>2796.5219999999999</v>
      </c>
      <c r="O4056">
        <v>2796.5219999999999</v>
      </c>
      <c r="P4056">
        <v>127</v>
      </c>
      <c r="Q4056">
        <v>30.5</v>
      </c>
      <c r="R4056">
        <v>1076.9780000000001</v>
      </c>
      <c r="S4056">
        <v>2018</v>
      </c>
      <c r="T4056">
        <v>12</v>
      </c>
      <c r="U4056">
        <v>49</v>
      </c>
    </row>
    <row r="4057" spans="1:21" x14ac:dyDescent="0.3">
      <c r="A4057" s="5" t="s">
        <v>168</v>
      </c>
      <c r="B4057" s="5" t="s">
        <v>206</v>
      </c>
      <c r="C4057" s="5" t="s">
        <v>116</v>
      </c>
      <c r="D4057" s="5" t="s">
        <v>356</v>
      </c>
      <c r="E4057" s="5" t="s">
        <v>172</v>
      </c>
      <c r="F4057" s="6">
        <v>43437</v>
      </c>
      <c r="G4057" s="5" t="s">
        <v>148</v>
      </c>
      <c r="H4057" s="5" t="s">
        <v>185</v>
      </c>
      <c r="I4057">
        <v>43263</v>
      </c>
      <c r="J4057">
        <v>174</v>
      </c>
      <c r="K4057">
        <v>144</v>
      </c>
      <c r="L4057">
        <v>1</v>
      </c>
      <c r="M4057">
        <v>4392</v>
      </c>
      <c r="N4057">
        <v>2796.5219999999999</v>
      </c>
      <c r="O4057">
        <v>2796.5219999999999</v>
      </c>
      <c r="P4057">
        <v>144</v>
      </c>
      <c r="Q4057">
        <v>30.5</v>
      </c>
      <c r="R4057">
        <v>1595.4780000000001</v>
      </c>
      <c r="S4057">
        <v>2018</v>
      </c>
      <c r="T4057">
        <v>12</v>
      </c>
      <c r="U4057">
        <v>49</v>
      </c>
    </row>
    <row r="4058" spans="1:21" x14ac:dyDescent="0.3">
      <c r="A4058" s="5" t="s">
        <v>168</v>
      </c>
      <c r="B4058" s="5" t="s">
        <v>206</v>
      </c>
      <c r="C4058" s="5" t="s">
        <v>116</v>
      </c>
      <c r="D4058" s="5" t="s">
        <v>356</v>
      </c>
      <c r="E4058" s="5" t="s">
        <v>172</v>
      </c>
      <c r="F4058" s="6">
        <v>43437</v>
      </c>
      <c r="G4058" s="5" t="s">
        <v>148</v>
      </c>
      <c r="H4058" s="5" t="s">
        <v>222</v>
      </c>
      <c r="I4058">
        <v>43263</v>
      </c>
      <c r="J4058">
        <v>174</v>
      </c>
      <c r="K4058">
        <v>129</v>
      </c>
      <c r="L4058">
        <v>1</v>
      </c>
      <c r="M4058">
        <v>3934.5</v>
      </c>
      <c r="N4058">
        <v>2796.5219999999999</v>
      </c>
      <c r="O4058">
        <v>2796.5219999999999</v>
      </c>
      <c r="P4058">
        <v>129</v>
      </c>
      <c r="Q4058">
        <v>30.5</v>
      </c>
      <c r="R4058">
        <v>1137.9780000000001</v>
      </c>
      <c r="S4058">
        <v>2018</v>
      </c>
      <c r="T4058">
        <v>12</v>
      </c>
      <c r="U4058">
        <v>49</v>
      </c>
    </row>
    <row r="4059" spans="1:21" x14ac:dyDescent="0.3">
      <c r="A4059" s="5" t="s">
        <v>168</v>
      </c>
      <c r="B4059" s="5" t="s">
        <v>175</v>
      </c>
      <c r="C4059" s="5" t="s">
        <v>78</v>
      </c>
      <c r="D4059" s="5" t="s">
        <v>357</v>
      </c>
      <c r="E4059" s="5" t="s">
        <v>172</v>
      </c>
      <c r="F4059" s="6">
        <v>43439</v>
      </c>
      <c r="G4059" s="5" t="s">
        <v>148</v>
      </c>
      <c r="H4059" s="5" t="s">
        <v>229</v>
      </c>
      <c r="I4059">
        <v>43252</v>
      </c>
      <c r="J4059">
        <v>187</v>
      </c>
      <c r="K4059">
        <v>942.5</v>
      </c>
      <c r="L4059">
        <v>9</v>
      </c>
      <c r="M4059">
        <v>27615.25</v>
      </c>
      <c r="N4059">
        <v>22506.732</v>
      </c>
      <c r="O4059">
        <v>2500.748</v>
      </c>
      <c r="P4059">
        <v>104.72222222222223</v>
      </c>
      <c r="Q4059">
        <v>29.3</v>
      </c>
      <c r="R4059">
        <v>5108.518</v>
      </c>
      <c r="S4059">
        <v>2018</v>
      </c>
      <c r="T4059">
        <v>12</v>
      </c>
      <c r="U4059">
        <v>49</v>
      </c>
    </row>
    <row r="4060" spans="1:21" x14ac:dyDescent="0.3">
      <c r="A4060" s="5" t="s">
        <v>168</v>
      </c>
      <c r="B4060" s="5" t="s">
        <v>175</v>
      </c>
      <c r="C4060" s="5" t="s">
        <v>84</v>
      </c>
      <c r="D4060" s="5" t="s">
        <v>353</v>
      </c>
      <c r="E4060" s="5" t="s">
        <v>172</v>
      </c>
      <c r="F4060" s="6">
        <v>43439</v>
      </c>
      <c r="G4060" s="5" t="s">
        <v>148</v>
      </c>
      <c r="H4060" s="5" t="s">
        <v>303</v>
      </c>
      <c r="I4060">
        <v>43262</v>
      </c>
      <c r="J4060">
        <v>177</v>
      </c>
      <c r="K4060">
        <v>800.5</v>
      </c>
      <c r="L4060">
        <v>8</v>
      </c>
      <c r="M4060">
        <v>23454.65</v>
      </c>
      <c r="N4060">
        <v>26198.755000000001</v>
      </c>
      <c r="O4060">
        <v>3274.8440000000001</v>
      </c>
      <c r="P4060">
        <v>100.0625</v>
      </c>
      <c r="Q4060">
        <v>29.3</v>
      </c>
      <c r="R4060">
        <v>-2744.105</v>
      </c>
      <c r="S4060">
        <v>2018</v>
      </c>
      <c r="T4060">
        <v>12</v>
      </c>
      <c r="U4060">
        <v>49</v>
      </c>
    </row>
    <row r="4061" spans="1:21" x14ac:dyDescent="0.3">
      <c r="A4061" s="5" t="s">
        <v>168</v>
      </c>
      <c r="B4061" s="5" t="s">
        <v>175</v>
      </c>
      <c r="C4061" s="5" t="s">
        <v>84</v>
      </c>
      <c r="D4061" s="5" t="s">
        <v>353</v>
      </c>
      <c r="E4061" s="5" t="s">
        <v>172</v>
      </c>
      <c r="F4061" s="6">
        <v>43439</v>
      </c>
      <c r="G4061" s="5" t="s">
        <v>148</v>
      </c>
      <c r="H4061" s="5" t="s">
        <v>351</v>
      </c>
      <c r="I4061">
        <v>43262</v>
      </c>
      <c r="J4061">
        <v>177</v>
      </c>
      <c r="K4061">
        <v>118</v>
      </c>
      <c r="L4061">
        <v>1</v>
      </c>
      <c r="M4061">
        <v>3457.4</v>
      </c>
      <c r="N4061">
        <v>3274.8440000000001</v>
      </c>
      <c r="O4061">
        <v>3274.8440000000001</v>
      </c>
      <c r="P4061">
        <v>118</v>
      </c>
      <c r="Q4061">
        <v>29.3</v>
      </c>
      <c r="R4061">
        <v>182.55600000000001</v>
      </c>
      <c r="S4061">
        <v>2018</v>
      </c>
      <c r="T4061">
        <v>12</v>
      </c>
      <c r="U4061">
        <v>49</v>
      </c>
    </row>
    <row r="4062" spans="1:21" x14ac:dyDescent="0.3">
      <c r="A4062" s="5" t="s">
        <v>168</v>
      </c>
      <c r="B4062" s="5" t="s">
        <v>175</v>
      </c>
      <c r="C4062" s="5" t="s">
        <v>84</v>
      </c>
      <c r="D4062" s="5" t="s">
        <v>353</v>
      </c>
      <c r="E4062" s="5" t="s">
        <v>172</v>
      </c>
      <c r="F4062" s="6">
        <v>43439</v>
      </c>
      <c r="G4062" s="5" t="s">
        <v>148</v>
      </c>
      <c r="H4062" s="5" t="s">
        <v>190</v>
      </c>
      <c r="I4062">
        <v>43262</v>
      </c>
      <c r="J4062">
        <v>177</v>
      </c>
      <c r="K4062">
        <v>113.5</v>
      </c>
      <c r="L4062">
        <v>1</v>
      </c>
      <c r="M4062">
        <v>3325.55</v>
      </c>
      <c r="N4062">
        <v>3274.8440000000001</v>
      </c>
      <c r="O4062">
        <v>3274.8440000000001</v>
      </c>
      <c r="P4062">
        <v>113.5</v>
      </c>
      <c r="Q4062">
        <v>29.3</v>
      </c>
      <c r="R4062">
        <v>50.706000000000003</v>
      </c>
      <c r="S4062">
        <v>2018</v>
      </c>
      <c r="T4062">
        <v>12</v>
      </c>
      <c r="U4062">
        <v>49</v>
      </c>
    </row>
    <row r="4063" spans="1:21" x14ac:dyDescent="0.3">
      <c r="A4063" s="5" t="s">
        <v>168</v>
      </c>
      <c r="B4063" s="5" t="s">
        <v>175</v>
      </c>
      <c r="C4063" s="5" t="s">
        <v>84</v>
      </c>
      <c r="D4063" s="5" t="s">
        <v>353</v>
      </c>
      <c r="E4063" s="5" t="s">
        <v>172</v>
      </c>
      <c r="F4063" s="6">
        <v>43439</v>
      </c>
      <c r="G4063" s="5" t="s">
        <v>148</v>
      </c>
      <c r="H4063" s="5" t="s">
        <v>194</v>
      </c>
      <c r="I4063">
        <v>43262</v>
      </c>
      <c r="J4063">
        <v>177</v>
      </c>
      <c r="K4063">
        <v>427</v>
      </c>
      <c r="L4063">
        <v>3</v>
      </c>
      <c r="M4063">
        <v>11102</v>
      </c>
      <c r="N4063">
        <v>9824.5329999999994</v>
      </c>
      <c r="O4063">
        <v>3274.8440000000001</v>
      </c>
      <c r="P4063">
        <v>142.33333333333334</v>
      </c>
      <c r="Q4063">
        <v>26</v>
      </c>
      <c r="R4063">
        <v>1277.4670000000001</v>
      </c>
      <c r="S4063">
        <v>2018</v>
      </c>
      <c r="T4063">
        <v>12</v>
      </c>
      <c r="U4063">
        <v>49</v>
      </c>
    </row>
    <row r="4064" spans="1:21" x14ac:dyDescent="0.3">
      <c r="A4064" s="5" t="s">
        <v>168</v>
      </c>
      <c r="B4064" s="5" t="s">
        <v>175</v>
      </c>
      <c r="C4064" s="5" t="s">
        <v>84</v>
      </c>
      <c r="D4064" s="5" t="s">
        <v>353</v>
      </c>
      <c r="E4064" s="5" t="s">
        <v>172</v>
      </c>
      <c r="F4064" s="6">
        <v>43439</v>
      </c>
      <c r="G4064" s="5" t="s">
        <v>148</v>
      </c>
      <c r="H4064" s="5" t="s">
        <v>215</v>
      </c>
      <c r="I4064">
        <v>43262</v>
      </c>
      <c r="J4064">
        <v>177</v>
      </c>
      <c r="K4064">
        <v>477</v>
      </c>
      <c r="L4064">
        <v>4</v>
      </c>
      <c r="M4064">
        <v>14071.5</v>
      </c>
      <c r="N4064">
        <v>13099.377</v>
      </c>
      <c r="O4064">
        <v>3274.8440000000001</v>
      </c>
      <c r="P4064">
        <v>119.25</v>
      </c>
      <c r="Q4064">
        <v>29.5</v>
      </c>
      <c r="R4064">
        <v>972.12300000000005</v>
      </c>
      <c r="S4064">
        <v>2018</v>
      </c>
      <c r="T4064">
        <v>12</v>
      </c>
      <c r="U4064">
        <v>49</v>
      </c>
    </row>
    <row r="4065" spans="1:21" x14ac:dyDescent="0.3">
      <c r="A4065" s="5" t="s">
        <v>168</v>
      </c>
      <c r="B4065" s="5" t="s">
        <v>175</v>
      </c>
      <c r="C4065" s="5" t="s">
        <v>84</v>
      </c>
      <c r="D4065" s="5" t="s">
        <v>353</v>
      </c>
      <c r="E4065" s="5" t="s">
        <v>172</v>
      </c>
      <c r="F4065" s="6">
        <v>43439</v>
      </c>
      <c r="G4065" s="5" t="s">
        <v>148</v>
      </c>
      <c r="H4065" s="5" t="s">
        <v>199</v>
      </c>
      <c r="I4065">
        <v>43262</v>
      </c>
      <c r="J4065">
        <v>177</v>
      </c>
      <c r="K4065">
        <v>722</v>
      </c>
      <c r="L4065">
        <v>6</v>
      </c>
      <c r="M4065">
        <v>21299</v>
      </c>
      <c r="N4065">
        <v>19649.065999999999</v>
      </c>
      <c r="O4065">
        <v>3274.8440000000001</v>
      </c>
      <c r="P4065">
        <v>120.33333333333333</v>
      </c>
      <c r="Q4065">
        <v>29.5</v>
      </c>
      <c r="R4065">
        <v>1649.934</v>
      </c>
      <c r="S4065">
        <v>2018</v>
      </c>
      <c r="T4065">
        <v>12</v>
      </c>
      <c r="U4065">
        <v>49</v>
      </c>
    </row>
    <row r="4066" spans="1:21" x14ac:dyDescent="0.3">
      <c r="A4066" s="5" t="s">
        <v>168</v>
      </c>
      <c r="B4066" s="5" t="s">
        <v>175</v>
      </c>
      <c r="C4066" s="5" t="s">
        <v>84</v>
      </c>
      <c r="D4066" s="5" t="s">
        <v>353</v>
      </c>
      <c r="E4066" s="5" t="s">
        <v>172</v>
      </c>
      <c r="F4066" s="6">
        <v>43439</v>
      </c>
      <c r="G4066" s="5" t="s">
        <v>148</v>
      </c>
      <c r="H4066" s="5" t="s">
        <v>200</v>
      </c>
      <c r="I4066">
        <v>43262</v>
      </c>
      <c r="J4066">
        <v>177</v>
      </c>
      <c r="K4066">
        <v>883</v>
      </c>
      <c r="L4066">
        <v>8</v>
      </c>
      <c r="M4066">
        <v>26048.5</v>
      </c>
      <c r="N4066">
        <v>26198.755000000001</v>
      </c>
      <c r="O4066">
        <v>3274.8440000000001</v>
      </c>
      <c r="P4066">
        <v>110.375</v>
      </c>
      <c r="Q4066">
        <v>29.5</v>
      </c>
      <c r="R4066">
        <v>-150.255</v>
      </c>
      <c r="S4066">
        <v>2018</v>
      </c>
      <c r="T4066">
        <v>12</v>
      </c>
      <c r="U4066">
        <v>49</v>
      </c>
    </row>
    <row r="4067" spans="1:21" x14ac:dyDescent="0.3">
      <c r="A4067" s="5" t="s">
        <v>168</v>
      </c>
      <c r="B4067" s="5" t="s">
        <v>175</v>
      </c>
      <c r="C4067" s="5" t="s">
        <v>86</v>
      </c>
      <c r="D4067" s="5" t="s">
        <v>355</v>
      </c>
      <c r="E4067" s="5" t="s">
        <v>172</v>
      </c>
      <c r="F4067" s="6">
        <v>43439</v>
      </c>
      <c r="G4067" s="5" t="s">
        <v>148</v>
      </c>
      <c r="H4067" s="5" t="s">
        <v>194</v>
      </c>
      <c r="I4067">
        <v>43237</v>
      </c>
      <c r="J4067">
        <v>202</v>
      </c>
      <c r="K4067">
        <v>341</v>
      </c>
      <c r="L4067">
        <v>3</v>
      </c>
      <c r="M4067">
        <v>9991.2999999999993</v>
      </c>
      <c r="N4067">
        <v>8178.2939999999999</v>
      </c>
      <c r="O4067">
        <v>2726.098</v>
      </c>
      <c r="P4067">
        <v>113.66666666666667</v>
      </c>
      <c r="Q4067">
        <v>29.3</v>
      </c>
      <c r="R4067">
        <v>1813.0060000000001</v>
      </c>
      <c r="S4067">
        <v>2018</v>
      </c>
      <c r="T4067">
        <v>12</v>
      </c>
      <c r="U4067">
        <v>49</v>
      </c>
    </row>
    <row r="4068" spans="1:21" x14ac:dyDescent="0.3">
      <c r="A4068" s="5" t="s">
        <v>168</v>
      </c>
      <c r="B4068" s="5" t="s">
        <v>206</v>
      </c>
      <c r="C4068" s="5" t="s">
        <v>106</v>
      </c>
      <c r="D4068" s="5" t="s">
        <v>352</v>
      </c>
      <c r="E4068" s="5" t="s">
        <v>172</v>
      </c>
      <c r="F4068" s="6">
        <v>43439</v>
      </c>
      <c r="G4068" s="5" t="s">
        <v>148</v>
      </c>
      <c r="H4068" s="5" t="s">
        <v>173</v>
      </c>
      <c r="I4068">
        <v>43248</v>
      </c>
      <c r="J4068">
        <v>191</v>
      </c>
      <c r="K4068">
        <v>311</v>
      </c>
      <c r="L4068">
        <v>3</v>
      </c>
      <c r="M4068">
        <v>10574</v>
      </c>
      <c r="N4068">
        <v>7973.7969999999996</v>
      </c>
      <c r="O4068">
        <v>2657.9319999999998</v>
      </c>
      <c r="P4068">
        <v>103.66666666666667</v>
      </c>
      <c r="Q4068">
        <v>34</v>
      </c>
      <c r="R4068">
        <v>2600.203</v>
      </c>
      <c r="S4068">
        <v>2018</v>
      </c>
      <c r="T4068">
        <v>12</v>
      </c>
      <c r="U4068">
        <v>49</v>
      </c>
    </row>
    <row r="4069" spans="1:21" x14ac:dyDescent="0.3">
      <c r="A4069" s="5" t="s">
        <v>168</v>
      </c>
      <c r="B4069" s="5" t="s">
        <v>206</v>
      </c>
      <c r="C4069" s="5" t="s">
        <v>115</v>
      </c>
      <c r="D4069" s="5" t="s">
        <v>354</v>
      </c>
      <c r="E4069" s="5" t="s">
        <v>172</v>
      </c>
      <c r="F4069" s="6">
        <v>43439</v>
      </c>
      <c r="G4069" s="5" t="s">
        <v>148</v>
      </c>
      <c r="H4069" s="5" t="s">
        <v>194</v>
      </c>
      <c r="I4069">
        <v>43256</v>
      </c>
      <c r="J4069">
        <v>183</v>
      </c>
      <c r="K4069">
        <v>406.4</v>
      </c>
      <c r="L4069">
        <v>3</v>
      </c>
      <c r="M4069">
        <v>11907.52</v>
      </c>
      <c r="N4069">
        <v>8403.5650000000005</v>
      </c>
      <c r="O4069">
        <v>2801.1880000000001</v>
      </c>
      <c r="P4069">
        <v>135.46666666666667</v>
      </c>
      <c r="Q4069">
        <v>29.3</v>
      </c>
      <c r="R4069">
        <v>3503.9549999999999</v>
      </c>
      <c r="S4069">
        <v>2018</v>
      </c>
      <c r="T4069">
        <v>12</v>
      </c>
      <c r="U4069">
        <v>49</v>
      </c>
    </row>
    <row r="4070" spans="1:21" x14ac:dyDescent="0.3">
      <c r="A4070" s="5" t="s">
        <v>168</v>
      </c>
      <c r="B4070" s="5" t="s">
        <v>206</v>
      </c>
      <c r="C4070" s="5" t="s">
        <v>115</v>
      </c>
      <c r="D4070" s="5" t="s">
        <v>354</v>
      </c>
      <c r="E4070" s="5" t="s">
        <v>172</v>
      </c>
      <c r="F4070" s="6">
        <v>43439</v>
      </c>
      <c r="G4070" s="5" t="s">
        <v>148</v>
      </c>
      <c r="H4070" s="5" t="s">
        <v>208</v>
      </c>
      <c r="I4070">
        <v>43256</v>
      </c>
      <c r="J4070">
        <v>183</v>
      </c>
      <c r="K4070">
        <v>99.6</v>
      </c>
      <c r="L4070">
        <v>1</v>
      </c>
      <c r="M4070">
        <v>2918.28</v>
      </c>
      <c r="N4070">
        <v>2801.1880000000001</v>
      </c>
      <c r="O4070">
        <v>2801.1880000000001</v>
      </c>
      <c r="P4070">
        <v>99.6</v>
      </c>
      <c r="Q4070">
        <v>29.3</v>
      </c>
      <c r="R4070">
        <v>117.092</v>
      </c>
      <c r="S4070">
        <v>2018</v>
      </c>
      <c r="T4070">
        <v>12</v>
      </c>
      <c r="U4070">
        <v>49</v>
      </c>
    </row>
    <row r="4071" spans="1:21" x14ac:dyDescent="0.3">
      <c r="A4071" s="5" t="s">
        <v>168</v>
      </c>
      <c r="B4071" s="5" t="s">
        <v>206</v>
      </c>
      <c r="C4071" s="5" t="s">
        <v>115</v>
      </c>
      <c r="D4071" s="5" t="s">
        <v>354</v>
      </c>
      <c r="E4071" s="5" t="s">
        <v>172</v>
      </c>
      <c r="F4071" s="6">
        <v>43439</v>
      </c>
      <c r="G4071" s="5" t="s">
        <v>148</v>
      </c>
      <c r="H4071" s="5" t="s">
        <v>235</v>
      </c>
      <c r="I4071">
        <v>43256</v>
      </c>
      <c r="J4071">
        <v>183</v>
      </c>
      <c r="K4071">
        <v>108.8</v>
      </c>
      <c r="L4071">
        <v>1</v>
      </c>
      <c r="M4071">
        <v>3187.84</v>
      </c>
      <c r="N4071">
        <v>2801.1880000000001</v>
      </c>
      <c r="O4071">
        <v>2801.1880000000001</v>
      </c>
      <c r="P4071">
        <v>108.8</v>
      </c>
      <c r="Q4071">
        <v>29.3</v>
      </c>
      <c r="R4071">
        <v>386.65199999999999</v>
      </c>
      <c r="S4071">
        <v>2018</v>
      </c>
      <c r="T4071">
        <v>12</v>
      </c>
      <c r="U4071">
        <v>49</v>
      </c>
    </row>
    <row r="4072" spans="1:21" x14ac:dyDescent="0.3">
      <c r="A4072" s="5" t="s">
        <v>168</v>
      </c>
      <c r="B4072" s="5" t="s">
        <v>206</v>
      </c>
      <c r="C4072" s="5" t="s">
        <v>115</v>
      </c>
      <c r="D4072" s="5" t="s">
        <v>354</v>
      </c>
      <c r="E4072" s="5" t="s">
        <v>172</v>
      </c>
      <c r="F4072" s="6">
        <v>43439</v>
      </c>
      <c r="G4072" s="5" t="s">
        <v>148</v>
      </c>
      <c r="H4072" s="5" t="s">
        <v>190</v>
      </c>
      <c r="I4072">
        <v>43256</v>
      </c>
      <c r="J4072">
        <v>183</v>
      </c>
      <c r="K4072">
        <v>129.6</v>
      </c>
      <c r="L4072">
        <v>1</v>
      </c>
      <c r="M4072">
        <v>3797.28</v>
      </c>
      <c r="N4072">
        <v>2801.1880000000001</v>
      </c>
      <c r="O4072">
        <v>2801.1880000000001</v>
      </c>
      <c r="P4072">
        <v>129.6</v>
      </c>
      <c r="Q4072">
        <v>29.3</v>
      </c>
      <c r="R4072">
        <v>996.09199999999998</v>
      </c>
      <c r="S4072">
        <v>2018</v>
      </c>
      <c r="T4072">
        <v>12</v>
      </c>
      <c r="U4072">
        <v>49</v>
      </c>
    </row>
    <row r="4073" spans="1:21" x14ac:dyDescent="0.3">
      <c r="A4073" s="5" t="s">
        <v>168</v>
      </c>
      <c r="B4073" s="5" t="s">
        <v>206</v>
      </c>
      <c r="C4073" s="5" t="s">
        <v>115</v>
      </c>
      <c r="D4073" s="5" t="s">
        <v>354</v>
      </c>
      <c r="E4073" s="5" t="s">
        <v>172</v>
      </c>
      <c r="F4073" s="6">
        <v>43439</v>
      </c>
      <c r="G4073" s="5" t="s">
        <v>148</v>
      </c>
      <c r="H4073" s="5" t="s">
        <v>173</v>
      </c>
      <c r="I4073">
        <v>43256</v>
      </c>
      <c r="J4073">
        <v>183</v>
      </c>
      <c r="K4073">
        <v>110</v>
      </c>
      <c r="L4073">
        <v>1</v>
      </c>
      <c r="M4073">
        <v>3223</v>
      </c>
      <c r="N4073">
        <v>2801.1880000000001</v>
      </c>
      <c r="O4073">
        <v>2801.1880000000001</v>
      </c>
      <c r="P4073">
        <v>110</v>
      </c>
      <c r="Q4073">
        <v>29.3</v>
      </c>
      <c r="R4073">
        <v>421.81200000000001</v>
      </c>
      <c r="S4073">
        <v>2018</v>
      </c>
      <c r="T4073">
        <v>12</v>
      </c>
      <c r="U4073">
        <v>49</v>
      </c>
    </row>
    <row r="4074" spans="1:21" x14ac:dyDescent="0.3">
      <c r="A4074" s="5" t="s">
        <v>168</v>
      </c>
      <c r="B4074" s="5" t="s">
        <v>206</v>
      </c>
      <c r="C4074" s="5" t="s">
        <v>115</v>
      </c>
      <c r="D4074" s="5" t="s">
        <v>354</v>
      </c>
      <c r="E4074" s="5" t="s">
        <v>172</v>
      </c>
      <c r="F4074" s="6">
        <v>43439</v>
      </c>
      <c r="G4074" s="5" t="s">
        <v>148</v>
      </c>
      <c r="H4074" s="5" t="s">
        <v>173</v>
      </c>
      <c r="I4074">
        <v>43256</v>
      </c>
      <c r="J4074">
        <v>183</v>
      </c>
      <c r="K4074">
        <v>78.8</v>
      </c>
      <c r="L4074">
        <v>1</v>
      </c>
      <c r="M4074">
        <v>2308.84</v>
      </c>
      <c r="N4074">
        <v>2801.1880000000001</v>
      </c>
      <c r="O4074">
        <v>2801.1880000000001</v>
      </c>
      <c r="P4074">
        <v>78.8</v>
      </c>
      <c r="Q4074">
        <v>29.3</v>
      </c>
      <c r="R4074">
        <v>-492.34800000000001</v>
      </c>
      <c r="S4074">
        <v>2018</v>
      </c>
      <c r="T4074">
        <v>12</v>
      </c>
      <c r="U4074">
        <v>49</v>
      </c>
    </row>
    <row r="4075" spans="1:21" x14ac:dyDescent="0.3">
      <c r="A4075" s="5" t="s">
        <v>168</v>
      </c>
      <c r="B4075" s="5" t="s">
        <v>206</v>
      </c>
      <c r="C4075" s="5" t="s">
        <v>115</v>
      </c>
      <c r="D4075" s="5" t="s">
        <v>354</v>
      </c>
      <c r="E4075" s="5" t="s">
        <v>172</v>
      </c>
      <c r="F4075" s="6">
        <v>43439</v>
      </c>
      <c r="G4075" s="5" t="s">
        <v>148</v>
      </c>
      <c r="H4075" s="5" t="s">
        <v>173</v>
      </c>
      <c r="I4075">
        <v>43256</v>
      </c>
      <c r="J4075">
        <v>183</v>
      </c>
      <c r="K4075">
        <v>1367</v>
      </c>
      <c r="L4075">
        <v>11</v>
      </c>
      <c r="M4075">
        <v>46478</v>
      </c>
      <c r="N4075">
        <v>30813.072</v>
      </c>
      <c r="O4075">
        <v>2801.1880000000001</v>
      </c>
      <c r="P4075">
        <v>124.27272727272727</v>
      </c>
      <c r="Q4075">
        <v>34</v>
      </c>
      <c r="R4075">
        <v>15664.928</v>
      </c>
      <c r="S4075">
        <v>2018</v>
      </c>
      <c r="T4075">
        <v>12</v>
      </c>
      <c r="U4075">
        <v>49</v>
      </c>
    </row>
    <row r="4076" spans="1:21" x14ac:dyDescent="0.3">
      <c r="A4076" s="5" t="s">
        <v>168</v>
      </c>
      <c r="B4076" s="5" t="s">
        <v>206</v>
      </c>
      <c r="C4076" s="5" t="s">
        <v>115</v>
      </c>
      <c r="D4076" s="5" t="s">
        <v>354</v>
      </c>
      <c r="E4076" s="5" t="s">
        <v>172</v>
      </c>
      <c r="F4076" s="6">
        <v>43439</v>
      </c>
      <c r="G4076" s="5" t="s">
        <v>148</v>
      </c>
      <c r="H4076" s="5" t="s">
        <v>178</v>
      </c>
      <c r="I4076">
        <v>43256</v>
      </c>
      <c r="J4076">
        <v>183</v>
      </c>
      <c r="K4076">
        <v>342.6</v>
      </c>
      <c r="L4076">
        <v>3</v>
      </c>
      <c r="M4076">
        <v>10038.18</v>
      </c>
      <c r="N4076">
        <v>8403.5650000000005</v>
      </c>
      <c r="O4076">
        <v>2801.1880000000001</v>
      </c>
      <c r="P4076">
        <v>114.2</v>
      </c>
      <c r="Q4076">
        <v>29.3</v>
      </c>
      <c r="R4076">
        <v>1634.615</v>
      </c>
      <c r="S4076">
        <v>2018</v>
      </c>
      <c r="T4076">
        <v>12</v>
      </c>
      <c r="U4076">
        <v>49</v>
      </c>
    </row>
    <row r="4077" spans="1:21" x14ac:dyDescent="0.3">
      <c r="A4077" s="5" t="s">
        <v>168</v>
      </c>
      <c r="B4077" s="5" t="s">
        <v>206</v>
      </c>
      <c r="C4077" s="5" t="s">
        <v>115</v>
      </c>
      <c r="D4077" s="5" t="s">
        <v>354</v>
      </c>
      <c r="E4077" s="5" t="s">
        <v>172</v>
      </c>
      <c r="F4077" s="6">
        <v>43439</v>
      </c>
      <c r="G4077" s="5" t="s">
        <v>148</v>
      </c>
      <c r="H4077" s="5" t="s">
        <v>198</v>
      </c>
      <c r="I4077">
        <v>43256</v>
      </c>
      <c r="J4077">
        <v>183</v>
      </c>
      <c r="K4077">
        <v>342.8</v>
      </c>
      <c r="L4077">
        <v>3</v>
      </c>
      <c r="M4077">
        <v>10044.040000000001</v>
      </c>
      <c r="N4077">
        <v>8403.5650000000005</v>
      </c>
      <c r="O4077">
        <v>2801.1880000000001</v>
      </c>
      <c r="P4077">
        <v>114.26666666666667</v>
      </c>
      <c r="Q4077">
        <v>29.3</v>
      </c>
      <c r="R4077">
        <v>1640.4749999999999</v>
      </c>
      <c r="S4077">
        <v>2018</v>
      </c>
      <c r="T4077">
        <v>12</v>
      </c>
      <c r="U4077">
        <v>49</v>
      </c>
    </row>
    <row r="4078" spans="1:21" x14ac:dyDescent="0.3">
      <c r="A4078" s="5" t="s">
        <v>168</v>
      </c>
      <c r="B4078" s="5" t="s">
        <v>206</v>
      </c>
      <c r="C4078" s="5" t="s">
        <v>115</v>
      </c>
      <c r="D4078" s="5" t="s">
        <v>354</v>
      </c>
      <c r="E4078" s="5" t="s">
        <v>172</v>
      </c>
      <c r="F4078" s="6">
        <v>43439</v>
      </c>
      <c r="G4078" s="5" t="s">
        <v>148</v>
      </c>
      <c r="H4078" s="5" t="s">
        <v>197</v>
      </c>
      <c r="I4078">
        <v>43256</v>
      </c>
      <c r="J4078">
        <v>183</v>
      </c>
      <c r="K4078">
        <v>916</v>
      </c>
      <c r="L4078">
        <v>7</v>
      </c>
      <c r="M4078">
        <v>26838.799999999999</v>
      </c>
      <c r="N4078">
        <v>19608.317999999999</v>
      </c>
      <c r="O4078">
        <v>2801.1880000000001</v>
      </c>
      <c r="P4078">
        <v>130.85714285714286</v>
      </c>
      <c r="Q4078">
        <v>29.3</v>
      </c>
      <c r="R4078">
        <v>7230.482</v>
      </c>
      <c r="S4078">
        <v>2018</v>
      </c>
      <c r="T4078">
        <v>12</v>
      </c>
      <c r="U4078">
        <v>49</v>
      </c>
    </row>
    <row r="4079" spans="1:21" x14ac:dyDescent="0.3">
      <c r="A4079" s="5" t="s">
        <v>168</v>
      </c>
      <c r="B4079" s="5" t="s">
        <v>206</v>
      </c>
      <c r="C4079" s="5" t="s">
        <v>115</v>
      </c>
      <c r="D4079" s="5" t="s">
        <v>354</v>
      </c>
      <c r="E4079" s="5" t="s">
        <v>172</v>
      </c>
      <c r="F4079" s="6">
        <v>43439</v>
      </c>
      <c r="G4079" s="5" t="s">
        <v>148</v>
      </c>
      <c r="H4079" s="5" t="s">
        <v>209</v>
      </c>
      <c r="I4079">
        <v>43256</v>
      </c>
      <c r="J4079">
        <v>183</v>
      </c>
      <c r="K4079">
        <v>324.39999999999998</v>
      </c>
      <c r="L4079">
        <v>3</v>
      </c>
      <c r="M4079">
        <v>9504.92</v>
      </c>
      <c r="N4079">
        <v>8403.5650000000005</v>
      </c>
      <c r="O4079">
        <v>2801.1880000000001</v>
      </c>
      <c r="P4079">
        <v>108.13333333333333</v>
      </c>
      <c r="Q4079">
        <v>29.3</v>
      </c>
      <c r="R4079">
        <v>1101.355</v>
      </c>
      <c r="S4079">
        <v>2018</v>
      </c>
      <c r="T4079">
        <v>12</v>
      </c>
      <c r="U4079">
        <v>49</v>
      </c>
    </row>
    <row r="4080" spans="1:21" x14ac:dyDescent="0.3">
      <c r="A4080" s="5" t="s">
        <v>168</v>
      </c>
      <c r="B4080" s="5" t="s">
        <v>206</v>
      </c>
      <c r="C4080" s="5" t="s">
        <v>115</v>
      </c>
      <c r="D4080" s="5" t="s">
        <v>354</v>
      </c>
      <c r="E4080" s="5" t="s">
        <v>172</v>
      </c>
      <c r="F4080" s="6">
        <v>43439</v>
      </c>
      <c r="G4080" s="5" t="s">
        <v>148</v>
      </c>
      <c r="H4080" s="5" t="s">
        <v>311</v>
      </c>
      <c r="I4080">
        <v>43256</v>
      </c>
      <c r="J4080">
        <v>183</v>
      </c>
      <c r="K4080">
        <v>127.6</v>
      </c>
      <c r="L4080">
        <v>1</v>
      </c>
      <c r="M4080">
        <v>3738.68</v>
      </c>
      <c r="N4080">
        <v>2801.1880000000001</v>
      </c>
      <c r="O4080">
        <v>2801.1880000000001</v>
      </c>
      <c r="P4080">
        <v>127.6</v>
      </c>
      <c r="Q4080">
        <v>29.3</v>
      </c>
      <c r="R4080">
        <v>937.49199999999996</v>
      </c>
      <c r="S4080">
        <v>2018</v>
      </c>
      <c r="T4080">
        <v>12</v>
      </c>
      <c r="U4080">
        <v>49</v>
      </c>
    </row>
    <row r="4081" spans="1:21" x14ac:dyDescent="0.3">
      <c r="A4081" s="5" t="s">
        <v>168</v>
      </c>
      <c r="B4081" s="5" t="s">
        <v>206</v>
      </c>
      <c r="C4081" s="5" t="s">
        <v>115</v>
      </c>
      <c r="D4081" s="5" t="s">
        <v>354</v>
      </c>
      <c r="E4081" s="5" t="s">
        <v>172</v>
      </c>
      <c r="F4081" s="6">
        <v>43439</v>
      </c>
      <c r="G4081" s="5" t="s">
        <v>148</v>
      </c>
      <c r="H4081" s="5" t="s">
        <v>240</v>
      </c>
      <c r="I4081">
        <v>43256</v>
      </c>
      <c r="J4081">
        <v>183</v>
      </c>
      <c r="K4081">
        <v>621.79999999999995</v>
      </c>
      <c r="L4081">
        <v>5</v>
      </c>
      <c r="M4081">
        <v>18218.740000000002</v>
      </c>
      <c r="N4081">
        <v>14005.941999999999</v>
      </c>
      <c r="O4081">
        <v>2801.1880000000001</v>
      </c>
      <c r="P4081">
        <v>124.35999999999999</v>
      </c>
      <c r="Q4081">
        <v>29.3</v>
      </c>
      <c r="R4081">
        <v>4212.7979999999998</v>
      </c>
      <c r="S4081">
        <v>2018</v>
      </c>
      <c r="T4081">
        <v>12</v>
      </c>
      <c r="U4081">
        <v>49</v>
      </c>
    </row>
    <row r="4082" spans="1:21" x14ac:dyDescent="0.3">
      <c r="A4082" s="5" t="s">
        <v>168</v>
      </c>
      <c r="B4082" s="5" t="s">
        <v>206</v>
      </c>
      <c r="C4082" s="5" t="s">
        <v>115</v>
      </c>
      <c r="D4082" s="5" t="s">
        <v>354</v>
      </c>
      <c r="E4082" s="5" t="s">
        <v>172</v>
      </c>
      <c r="F4082" s="6">
        <v>43439</v>
      </c>
      <c r="G4082" s="5" t="s">
        <v>148</v>
      </c>
      <c r="H4082" s="5" t="s">
        <v>305</v>
      </c>
      <c r="I4082">
        <v>43256</v>
      </c>
      <c r="J4082">
        <v>183</v>
      </c>
      <c r="K4082">
        <v>1182</v>
      </c>
      <c r="L4082">
        <v>10</v>
      </c>
      <c r="M4082">
        <v>34278</v>
      </c>
      <c r="N4082">
        <v>28011.883000000002</v>
      </c>
      <c r="O4082">
        <v>2801.1880000000001</v>
      </c>
      <c r="P4082">
        <v>118.2</v>
      </c>
      <c r="Q4082">
        <v>29</v>
      </c>
      <c r="R4082">
        <v>6266.1170000000002</v>
      </c>
      <c r="S4082">
        <v>2018</v>
      </c>
      <c r="T4082">
        <v>12</v>
      </c>
      <c r="U4082">
        <v>49</v>
      </c>
    </row>
    <row r="4083" spans="1:21" x14ac:dyDescent="0.3">
      <c r="A4083" s="5" t="s">
        <v>168</v>
      </c>
      <c r="B4083" s="5" t="s">
        <v>206</v>
      </c>
      <c r="C4083" s="5" t="s">
        <v>115</v>
      </c>
      <c r="D4083" s="5" t="s">
        <v>354</v>
      </c>
      <c r="E4083" s="5" t="s">
        <v>172</v>
      </c>
      <c r="F4083" s="6">
        <v>43439</v>
      </c>
      <c r="G4083" s="5" t="s">
        <v>148</v>
      </c>
      <c r="H4083" s="5" t="s">
        <v>264</v>
      </c>
      <c r="I4083">
        <v>43256</v>
      </c>
      <c r="J4083">
        <v>183</v>
      </c>
      <c r="K4083">
        <v>2245</v>
      </c>
      <c r="L4083">
        <v>18</v>
      </c>
      <c r="M4083">
        <v>63982.5</v>
      </c>
      <c r="N4083">
        <v>50421.39</v>
      </c>
      <c r="O4083">
        <v>2801.1880000000001</v>
      </c>
      <c r="P4083">
        <v>124.72222222222223</v>
      </c>
      <c r="Q4083">
        <v>28.5</v>
      </c>
      <c r="R4083">
        <v>13561.11</v>
      </c>
      <c r="S4083">
        <v>2018</v>
      </c>
      <c r="T4083">
        <v>12</v>
      </c>
      <c r="U4083">
        <v>49</v>
      </c>
    </row>
    <row r="4084" spans="1:21" x14ac:dyDescent="0.3">
      <c r="A4084" s="5" t="s">
        <v>168</v>
      </c>
      <c r="B4084" s="5" t="s">
        <v>206</v>
      </c>
      <c r="C4084" s="5" t="s">
        <v>116</v>
      </c>
      <c r="D4084" s="5" t="s">
        <v>356</v>
      </c>
      <c r="E4084" s="5" t="s">
        <v>172</v>
      </c>
      <c r="F4084" s="6">
        <v>43439</v>
      </c>
      <c r="G4084" s="5" t="s">
        <v>148</v>
      </c>
      <c r="H4084" s="5" t="s">
        <v>173</v>
      </c>
      <c r="I4084">
        <v>43263</v>
      </c>
      <c r="J4084">
        <v>176</v>
      </c>
      <c r="K4084">
        <v>94.4</v>
      </c>
      <c r="L4084">
        <v>1</v>
      </c>
      <c r="M4084">
        <v>3209.6</v>
      </c>
      <c r="N4084">
        <v>2796.5219999999999</v>
      </c>
      <c r="O4084">
        <v>2796.5219999999999</v>
      </c>
      <c r="P4084">
        <v>94.4</v>
      </c>
      <c r="Q4084">
        <v>34</v>
      </c>
      <c r="R4084">
        <v>413.07799999999997</v>
      </c>
      <c r="S4084">
        <v>2018</v>
      </c>
      <c r="T4084">
        <v>12</v>
      </c>
      <c r="U4084">
        <v>49</v>
      </c>
    </row>
    <row r="4085" spans="1:21" x14ac:dyDescent="0.3">
      <c r="A4085" s="5" t="s">
        <v>168</v>
      </c>
      <c r="B4085" s="5" t="s">
        <v>169</v>
      </c>
      <c r="C4085" s="5" t="s">
        <v>170</v>
      </c>
      <c r="D4085" s="5" t="s">
        <v>320</v>
      </c>
      <c r="E4085" s="5" t="s">
        <v>172</v>
      </c>
      <c r="F4085" s="6">
        <v>43441</v>
      </c>
      <c r="G4085" s="5" t="s">
        <v>148</v>
      </c>
      <c r="H4085" s="5" t="s">
        <v>173</v>
      </c>
      <c r="I4085">
        <v>43249</v>
      </c>
      <c r="J4085">
        <v>192</v>
      </c>
      <c r="K4085">
        <v>530</v>
      </c>
      <c r="L4085">
        <v>4</v>
      </c>
      <c r="M4085">
        <v>18020</v>
      </c>
      <c r="N4085">
        <v>12130.888000000001</v>
      </c>
      <c r="O4085">
        <v>3032.7220000000002</v>
      </c>
      <c r="P4085">
        <v>132.5</v>
      </c>
      <c r="Q4085">
        <v>34</v>
      </c>
      <c r="R4085">
        <v>5889.1120000000001</v>
      </c>
      <c r="S4085">
        <v>2018</v>
      </c>
      <c r="T4085">
        <v>12</v>
      </c>
      <c r="U4085">
        <v>49</v>
      </c>
    </row>
    <row r="4086" spans="1:21" x14ac:dyDescent="0.3">
      <c r="A4086" s="5" t="s">
        <v>168</v>
      </c>
      <c r="B4086" s="5" t="s">
        <v>169</v>
      </c>
      <c r="C4086" s="5" t="s">
        <v>170</v>
      </c>
      <c r="D4086" s="5" t="s">
        <v>320</v>
      </c>
      <c r="E4086" s="5" t="s">
        <v>172</v>
      </c>
      <c r="F4086" s="6">
        <v>43441</v>
      </c>
      <c r="G4086" s="5" t="s">
        <v>148</v>
      </c>
      <c r="H4086" s="5" t="s">
        <v>173</v>
      </c>
      <c r="I4086">
        <v>43249</v>
      </c>
      <c r="J4086">
        <v>192</v>
      </c>
      <c r="K4086">
        <v>571</v>
      </c>
      <c r="L4086">
        <v>4</v>
      </c>
      <c r="M4086">
        <v>19414</v>
      </c>
      <c r="N4086">
        <v>12130.888000000001</v>
      </c>
      <c r="O4086">
        <v>3032.7220000000002</v>
      </c>
      <c r="P4086">
        <v>142.75</v>
      </c>
      <c r="Q4086">
        <v>34</v>
      </c>
      <c r="R4086">
        <v>7283.1120000000001</v>
      </c>
      <c r="S4086">
        <v>2018</v>
      </c>
      <c r="T4086">
        <v>12</v>
      </c>
      <c r="U4086">
        <v>49</v>
      </c>
    </row>
    <row r="4087" spans="1:21" x14ac:dyDescent="0.3">
      <c r="A4087" s="5" t="s">
        <v>168</v>
      </c>
      <c r="B4087" s="5" t="s">
        <v>169</v>
      </c>
      <c r="C4087" s="5" t="s">
        <v>170</v>
      </c>
      <c r="D4087" s="5" t="s">
        <v>320</v>
      </c>
      <c r="E4087" s="5" t="s">
        <v>172</v>
      </c>
      <c r="F4087" s="6">
        <v>43441</v>
      </c>
      <c r="G4087" s="5" t="s">
        <v>148</v>
      </c>
      <c r="H4087" s="5" t="s">
        <v>190</v>
      </c>
      <c r="I4087">
        <v>43249</v>
      </c>
      <c r="J4087">
        <v>192</v>
      </c>
      <c r="K4087">
        <v>109</v>
      </c>
      <c r="L4087">
        <v>1</v>
      </c>
      <c r="M4087">
        <v>3193.7</v>
      </c>
      <c r="N4087">
        <v>3032.7220000000002</v>
      </c>
      <c r="O4087">
        <v>3032.7220000000002</v>
      </c>
      <c r="P4087">
        <v>109</v>
      </c>
      <c r="Q4087">
        <v>29.3</v>
      </c>
      <c r="R4087">
        <v>160.97800000000001</v>
      </c>
      <c r="S4087">
        <v>2018</v>
      </c>
      <c r="T4087">
        <v>12</v>
      </c>
      <c r="U4087">
        <v>49</v>
      </c>
    </row>
    <row r="4088" spans="1:21" x14ac:dyDescent="0.3">
      <c r="A4088" s="5" t="s">
        <v>168</v>
      </c>
      <c r="B4088" s="5" t="s">
        <v>169</v>
      </c>
      <c r="C4088" s="5" t="s">
        <v>170</v>
      </c>
      <c r="D4088" s="5" t="s">
        <v>320</v>
      </c>
      <c r="E4088" s="5" t="s">
        <v>172</v>
      </c>
      <c r="F4088" s="6">
        <v>43441</v>
      </c>
      <c r="G4088" s="5" t="s">
        <v>148</v>
      </c>
      <c r="H4088" s="5" t="s">
        <v>351</v>
      </c>
      <c r="I4088">
        <v>43249</v>
      </c>
      <c r="J4088">
        <v>192</v>
      </c>
      <c r="K4088">
        <v>99.5</v>
      </c>
      <c r="L4088">
        <v>1</v>
      </c>
      <c r="M4088">
        <v>2915.35</v>
      </c>
      <c r="N4088">
        <v>3032.7220000000002</v>
      </c>
      <c r="O4088">
        <v>3032.7220000000002</v>
      </c>
      <c r="P4088">
        <v>99.5</v>
      </c>
      <c r="Q4088">
        <v>29.3</v>
      </c>
      <c r="R4088">
        <v>-117.372</v>
      </c>
      <c r="S4088">
        <v>2018</v>
      </c>
      <c r="T4088">
        <v>12</v>
      </c>
      <c r="U4088">
        <v>49</v>
      </c>
    </row>
    <row r="4089" spans="1:21" x14ac:dyDescent="0.3">
      <c r="A4089" s="5" t="s">
        <v>168</v>
      </c>
      <c r="B4089" s="5" t="s">
        <v>169</v>
      </c>
      <c r="C4089" s="5" t="s">
        <v>170</v>
      </c>
      <c r="D4089" s="5" t="s">
        <v>320</v>
      </c>
      <c r="E4089" s="5" t="s">
        <v>172</v>
      </c>
      <c r="F4089" s="6">
        <v>43441</v>
      </c>
      <c r="G4089" s="5" t="s">
        <v>148</v>
      </c>
      <c r="H4089" s="5" t="s">
        <v>190</v>
      </c>
      <c r="I4089">
        <v>43249</v>
      </c>
      <c r="J4089">
        <v>192</v>
      </c>
      <c r="K4089">
        <v>271.5</v>
      </c>
      <c r="L4089">
        <v>2</v>
      </c>
      <c r="M4089">
        <v>7059</v>
      </c>
      <c r="N4089">
        <v>6065.4440000000004</v>
      </c>
      <c r="O4089">
        <v>3032.7220000000002</v>
      </c>
      <c r="P4089">
        <v>135.75</v>
      </c>
      <c r="Q4089">
        <v>26</v>
      </c>
      <c r="R4089">
        <v>993.55600000000004</v>
      </c>
      <c r="S4089">
        <v>2018</v>
      </c>
      <c r="T4089">
        <v>12</v>
      </c>
      <c r="U4089">
        <v>49</v>
      </c>
    </row>
    <row r="4090" spans="1:21" x14ac:dyDescent="0.3">
      <c r="A4090" s="5" t="s">
        <v>168</v>
      </c>
      <c r="B4090" s="5" t="s">
        <v>169</v>
      </c>
      <c r="C4090" s="5" t="s">
        <v>170</v>
      </c>
      <c r="D4090" s="5" t="s">
        <v>320</v>
      </c>
      <c r="E4090" s="5" t="s">
        <v>227</v>
      </c>
      <c r="F4090" s="6">
        <v>43441</v>
      </c>
      <c r="G4090" s="5" t="s">
        <v>148</v>
      </c>
      <c r="H4090" s="5" t="s">
        <v>190</v>
      </c>
      <c r="I4090">
        <v>43249</v>
      </c>
      <c r="J4090">
        <v>192</v>
      </c>
      <c r="K4090">
        <v>-271.5</v>
      </c>
      <c r="L4090">
        <v>-2</v>
      </c>
      <c r="M4090">
        <v>-7059</v>
      </c>
      <c r="N4090">
        <v>-6065.4440000000004</v>
      </c>
      <c r="O4090">
        <v>-3032.7220000000002</v>
      </c>
      <c r="P4090">
        <v>135.75</v>
      </c>
      <c r="Q4090">
        <v>26</v>
      </c>
      <c r="R4090">
        <v>-993.55600000000004</v>
      </c>
      <c r="S4090">
        <v>2018</v>
      </c>
      <c r="T4090">
        <v>12</v>
      </c>
      <c r="U4090">
        <v>49</v>
      </c>
    </row>
    <row r="4091" spans="1:21" x14ac:dyDescent="0.3">
      <c r="A4091" s="5" t="s">
        <v>168</v>
      </c>
      <c r="B4091" s="5" t="s">
        <v>169</v>
      </c>
      <c r="C4091" s="5" t="s">
        <v>170</v>
      </c>
      <c r="D4091" s="5" t="s">
        <v>320</v>
      </c>
      <c r="E4091" s="5" t="s">
        <v>172</v>
      </c>
      <c r="F4091" s="6">
        <v>43441</v>
      </c>
      <c r="G4091" s="5" t="s">
        <v>148</v>
      </c>
      <c r="H4091" s="5" t="s">
        <v>194</v>
      </c>
      <c r="I4091">
        <v>43249</v>
      </c>
      <c r="J4091">
        <v>192</v>
      </c>
      <c r="K4091">
        <v>271.5</v>
      </c>
      <c r="L4091">
        <v>2</v>
      </c>
      <c r="M4091">
        <v>7059</v>
      </c>
      <c r="N4091">
        <v>6065.4440000000004</v>
      </c>
      <c r="O4091">
        <v>3032.7220000000002</v>
      </c>
      <c r="P4091">
        <v>135.75</v>
      </c>
      <c r="Q4091">
        <v>26</v>
      </c>
      <c r="R4091">
        <v>993.55600000000004</v>
      </c>
      <c r="S4091">
        <v>2018</v>
      </c>
      <c r="T4091">
        <v>12</v>
      </c>
      <c r="U4091">
        <v>49</v>
      </c>
    </row>
    <row r="4092" spans="1:21" x14ac:dyDescent="0.3">
      <c r="A4092" s="5" t="s">
        <v>168</v>
      </c>
      <c r="B4092" s="5" t="s">
        <v>169</v>
      </c>
      <c r="C4092" s="5" t="s">
        <v>170</v>
      </c>
      <c r="D4092" s="5" t="s">
        <v>320</v>
      </c>
      <c r="E4092" s="5" t="s">
        <v>172</v>
      </c>
      <c r="F4092" s="6">
        <v>43441</v>
      </c>
      <c r="G4092" s="5" t="s">
        <v>148</v>
      </c>
      <c r="H4092" s="5" t="s">
        <v>351</v>
      </c>
      <c r="I4092">
        <v>43249</v>
      </c>
      <c r="J4092">
        <v>192</v>
      </c>
      <c r="K4092">
        <v>119.5</v>
      </c>
      <c r="L4092">
        <v>1</v>
      </c>
      <c r="M4092">
        <v>3501.35</v>
      </c>
      <c r="N4092">
        <v>3032.7220000000002</v>
      </c>
      <c r="O4092">
        <v>3032.7220000000002</v>
      </c>
      <c r="P4092">
        <v>119.5</v>
      </c>
      <c r="Q4092">
        <v>29.3</v>
      </c>
      <c r="R4092">
        <v>468.62799999999999</v>
      </c>
      <c r="S4092">
        <v>2018</v>
      </c>
      <c r="T4092">
        <v>12</v>
      </c>
      <c r="U4092">
        <v>49</v>
      </c>
    </row>
    <row r="4093" spans="1:21" x14ac:dyDescent="0.3">
      <c r="A4093" s="5" t="s">
        <v>168</v>
      </c>
      <c r="B4093" s="5" t="s">
        <v>169</v>
      </c>
      <c r="C4093" s="5" t="s">
        <v>170</v>
      </c>
      <c r="D4093" s="5" t="s">
        <v>348</v>
      </c>
      <c r="E4093" s="5" t="s">
        <v>172</v>
      </c>
      <c r="F4093" s="6">
        <v>43441</v>
      </c>
      <c r="G4093" s="5" t="s">
        <v>148</v>
      </c>
      <c r="H4093" s="5" t="s">
        <v>235</v>
      </c>
      <c r="I4093">
        <v>43257</v>
      </c>
      <c r="J4093">
        <v>184</v>
      </c>
      <c r="K4093">
        <v>122.5</v>
      </c>
      <c r="L4093">
        <v>1</v>
      </c>
      <c r="M4093">
        <v>3589.25</v>
      </c>
      <c r="N4093">
        <v>2794.6559999999999</v>
      </c>
      <c r="O4093">
        <v>2794.6559999999999</v>
      </c>
      <c r="P4093">
        <v>122.5</v>
      </c>
      <c r="Q4093">
        <v>29.3</v>
      </c>
      <c r="R4093">
        <v>794.59400000000005</v>
      </c>
      <c r="S4093">
        <v>2018</v>
      </c>
      <c r="T4093">
        <v>12</v>
      </c>
      <c r="U4093">
        <v>49</v>
      </c>
    </row>
    <row r="4094" spans="1:21" x14ac:dyDescent="0.3">
      <c r="A4094" s="5" t="s">
        <v>168</v>
      </c>
      <c r="B4094" s="5" t="s">
        <v>169</v>
      </c>
      <c r="C4094" s="5" t="s">
        <v>170</v>
      </c>
      <c r="D4094" s="5" t="s">
        <v>348</v>
      </c>
      <c r="E4094" s="5" t="s">
        <v>172</v>
      </c>
      <c r="F4094" s="6">
        <v>43441</v>
      </c>
      <c r="G4094" s="5" t="s">
        <v>148</v>
      </c>
      <c r="H4094" s="5" t="s">
        <v>173</v>
      </c>
      <c r="I4094">
        <v>43257</v>
      </c>
      <c r="J4094">
        <v>184</v>
      </c>
      <c r="K4094">
        <v>276</v>
      </c>
      <c r="L4094">
        <v>1</v>
      </c>
      <c r="M4094">
        <v>4692</v>
      </c>
      <c r="N4094">
        <v>2794.6559999999999</v>
      </c>
      <c r="O4094">
        <v>2794.6559999999999</v>
      </c>
      <c r="P4094">
        <v>276</v>
      </c>
      <c r="Q4094">
        <v>17</v>
      </c>
      <c r="R4094">
        <v>1897.3440000000001</v>
      </c>
      <c r="S4094">
        <v>2018</v>
      </c>
      <c r="T4094">
        <v>12</v>
      </c>
      <c r="U4094">
        <v>49</v>
      </c>
    </row>
    <row r="4095" spans="1:21" x14ac:dyDescent="0.3">
      <c r="A4095" s="5" t="s">
        <v>168</v>
      </c>
      <c r="B4095" s="5" t="s">
        <v>169</v>
      </c>
      <c r="C4095" s="5" t="s">
        <v>170</v>
      </c>
      <c r="D4095" s="5" t="s">
        <v>348</v>
      </c>
      <c r="E4095" s="5" t="s">
        <v>172</v>
      </c>
      <c r="F4095" s="6">
        <v>43441</v>
      </c>
      <c r="G4095" s="5" t="s">
        <v>148</v>
      </c>
      <c r="H4095" s="5" t="s">
        <v>173</v>
      </c>
      <c r="I4095">
        <v>43257</v>
      </c>
      <c r="J4095">
        <v>184</v>
      </c>
      <c r="K4095">
        <v>225.5</v>
      </c>
      <c r="L4095">
        <v>1</v>
      </c>
      <c r="M4095">
        <v>3833.5</v>
      </c>
      <c r="N4095">
        <v>2794.6559999999999</v>
      </c>
      <c r="O4095">
        <v>2794.6559999999999</v>
      </c>
      <c r="P4095">
        <v>225.5</v>
      </c>
      <c r="Q4095">
        <v>17</v>
      </c>
      <c r="R4095">
        <v>1038.8440000000001</v>
      </c>
      <c r="S4095">
        <v>2018</v>
      </c>
      <c r="T4095">
        <v>12</v>
      </c>
      <c r="U4095">
        <v>49</v>
      </c>
    </row>
    <row r="4096" spans="1:21" x14ac:dyDescent="0.3">
      <c r="A4096" s="5" t="s">
        <v>168</v>
      </c>
      <c r="B4096" s="5" t="s">
        <v>169</v>
      </c>
      <c r="C4096" s="5" t="s">
        <v>170</v>
      </c>
      <c r="D4096" s="5" t="s">
        <v>353</v>
      </c>
      <c r="E4096" s="5" t="s">
        <v>172</v>
      </c>
      <c r="F4096" s="6">
        <v>43441</v>
      </c>
      <c r="G4096" s="5" t="s">
        <v>148</v>
      </c>
      <c r="H4096" s="5" t="s">
        <v>173</v>
      </c>
      <c r="I4096">
        <v>43262</v>
      </c>
      <c r="J4096">
        <v>179</v>
      </c>
      <c r="K4096">
        <v>225.5</v>
      </c>
      <c r="L4096">
        <v>1</v>
      </c>
      <c r="M4096">
        <v>3833.5</v>
      </c>
      <c r="N4096">
        <v>3274.8440000000001</v>
      </c>
      <c r="O4096">
        <v>3274.8440000000001</v>
      </c>
      <c r="P4096">
        <v>225.5</v>
      </c>
      <c r="Q4096">
        <v>17</v>
      </c>
      <c r="R4096">
        <v>558.65599999999995</v>
      </c>
      <c r="S4096">
        <v>2018</v>
      </c>
      <c r="T4096">
        <v>12</v>
      </c>
      <c r="U4096">
        <v>49</v>
      </c>
    </row>
    <row r="4097" spans="1:21" x14ac:dyDescent="0.3">
      <c r="A4097" s="5" t="s">
        <v>168</v>
      </c>
      <c r="B4097" s="5" t="s">
        <v>169</v>
      </c>
      <c r="C4097" s="5" t="s">
        <v>170</v>
      </c>
      <c r="D4097" s="5" t="s">
        <v>355</v>
      </c>
      <c r="E4097" s="5" t="s">
        <v>172</v>
      </c>
      <c r="F4097" s="6">
        <v>43441</v>
      </c>
      <c r="G4097" s="5" t="s">
        <v>148</v>
      </c>
      <c r="H4097" s="5" t="s">
        <v>173</v>
      </c>
      <c r="I4097">
        <v>43237</v>
      </c>
      <c r="J4097">
        <v>204</v>
      </c>
      <c r="K4097">
        <v>276</v>
      </c>
      <c r="L4097">
        <v>1</v>
      </c>
      <c r="M4097">
        <v>4692</v>
      </c>
      <c r="N4097">
        <v>2824.25</v>
      </c>
      <c r="O4097">
        <v>2824.25</v>
      </c>
      <c r="P4097">
        <v>276</v>
      </c>
      <c r="Q4097">
        <v>17</v>
      </c>
      <c r="R4097">
        <v>1867.75</v>
      </c>
      <c r="S4097">
        <v>2018</v>
      </c>
      <c r="T4097">
        <v>12</v>
      </c>
      <c r="U4097">
        <v>49</v>
      </c>
    </row>
    <row r="4098" spans="1:21" x14ac:dyDescent="0.3">
      <c r="A4098" s="5" t="s">
        <v>168</v>
      </c>
      <c r="B4098" s="5" t="s">
        <v>175</v>
      </c>
      <c r="C4098" s="5" t="s">
        <v>86</v>
      </c>
      <c r="D4098" s="5" t="s">
        <v>355</v>
      </c>
      <c r="E4098" s="5" t="s">
        <v>172</v>
      </c>
      <c r="F4098" s="6">
        <v>43441</v>
      </c>
      <c r="G4098" s="5" t="s">
        <v>148</v>
      </c>
      <c r="H4098" s="5" t="s">
        <v>263</v>
      </c>
      <c r="I4098">
        <v>43237</v>
      </c>
      <c r="J4098">
        <v>204</v>
      </c>
      <c r="K4098">
        <v>781.2</v>
      </c>
      <c r="L4098">
        <v>7</v>
      </c>
      <c r="M4098">
        <v>23436</v>
      </c>
      <c r="N4098">
        <v>19769.753000000001</v>
      </c>
      <c r="O4098">
        <v>2824.25</v>
      </c>
      <c r="P4098">
        <v>111.60000000000001</v>
      </c>
      <c r="Q4098">
        <v>30</v>
      </c>
      <c r="R4098">
        <v>3666.2469999999998</v>
      </c>
      <c r="S4098">
        <v>2018</v>
      </c>
      <c r="T4098">
        <v>12</v>
      </c>
      <c r="U4098">
        <v>49</v>
      </c>
    </row>
    <row r="4099" spans="1:21" x14ac:dyDescent="0.3">
      <c r="A4099" s="5" t="s">
        <v>168</v>
      </c>
      <c r="B4099" s="5" t="s">
        <v>175</v>
      </c>
      <c r="C4099" s="5" t="s">
        <v>86</v>
      </c>
      <c r="D4099" s="5" t="s">
        <v>355</v>
      </c>
      <c r="E4099" s="5" t="s">
        <v>172</v>
      </c>
      <c r="F4099" s="6">
        <v>43441</v>
      </c>
      <c r="G4099" s="5" t="s">
        <v>148</v>
      </c>
      <c r="H4099" s="5" t="s">
        <v>351</v>
      </c>
      <c r="I4099">
        <v>43237</v>
      </c>
      <c r="J4099">
        <v>204</v>
      </c>
      <c r="K4099">
        <v>111.5</v>
      </c>
      <c r="L4099">
        <v>1</v>
      </c>
      <c r="M4099">
        <v>3266.95</v>
      </c>
      <c r="N4099">
        <v>2824.25</v>
      </c>
      <c r="O4099">
        <v>2824.25</v>
      </c>
      <c r="P4099">
        <v>111.5</v>
      </c>
      <c r="Q4099">
        <v>29.3</v>
      </c>
      <c r="R4099">
        <v>442.7</v>
      </c>
      <c r="S4099">
        <v>2018</v>
      </c>
      <c r="T4099">
        <v>12</v>
      </c>
      <c r="U4099">
        <v>49</v>
      </c>
    </row>
    <row r="4100" spans="1:21" x14ac:dyDescent="0.3">
      <c r="A4100" s="5" t="s">
        <v>168</v>
      </c>
      <c r="B4100" s="5" t="s">
        <v>175</v>
      </c>
      <c r="C4100" s="5" t="s">
        <v>86</v>
      </c>
      <c r="D4100" s="5" t="s">
        <v>355</v>
      </c>
      <c r="E4100" s="5" t="s">
        <v>172</v>
      </c>
      <c r="F4100" s="6">
        <v>43441</v>
      </c>
      <c r="G4100" s="5" t="s">
        <v>148</v>
      </c>
      <c r="H4100" s="5" t="s">
        <v>178</v>
      </c>
      <c r="I4100">
        <v>43237</v>
      </c>
      <c r="J4100">
        <v>204</v>
      </c>
      <c r="K4100">
        <v>227.5</v>
      </c>
      <c r="L4100">
        <v>2</v>
      </c>
      <c r="M4100">
        <v>6665.75</v>
      </c>
      <c r="N4100">
        <v>5648.5010000000002</v>
      </c>
      <c r="O4100">
        <v>2824.25</v>
      </c>
      <c r="P4100">
        <v>113.75</v>
      </c>
      <c r="Q4100">
        <v>29.3</v>
      </c>
      <c r="R4100">
        <v>1017.249</v>
      </c>
      <c r="S4100">
        <v>2018</v>
      </c>
      <c r="T4100">
        <v>12</v>
      </c>
      <c r="U4100">
        <v>49</v>
      </c>
    </row>
    <row r="4101" spans="1:21" x14ac:dyDescent="0.3">
      <c r="A4101" s="5" t="s">
        <v>168</v>
      </c>
      <c r="B4101" s="5" t="s">
        <v>175</v>
      </c>
      <c r="C4101" s="5" t="s">
        <v>86</v>
      </c>
      <c r="D4101" s="5" t="s">
        <v>355</v>
      </c>
      <c r="E4101" s="5" t="s">
        <v>172</v>
      </c>
      <c r="F4101" s="6">
        <v>43441</v>
      </c>
      <c r="G4101" s="5" t="s">
        <v>148</v>
      </c>
      <c r="H4101" s="5" t="s">
        <v>208</v>
      </c>
      <c r="I4101">
        <v>43237</v>
      </c>
      <c r="J4101">
        <v>204</v>
      </c>
      <c r="K4101">
        <v>112</v>
      </c>
      <c r="L4101">
        <v>1</v>
      </c>
      <c r="M4101">
        <v>3281.6</v>
      </c>
      <c r="N4101">
        <v>2824.25</v>
      </c>
      <c r="O4101">
        <v>2824.25</v>
      </c>
      <c r="P4101">
        <v>112</v>
      </c>
      <c r="Q4101">
        <v>29.3</v>
      </c>
      <c r="R4101">
        <v>457.35</v>
      </c>
      <c r="S4101">
        <v>2018</v>
      </c>
      <c r="T4101">
        <v>12</v>
      </c>
      <c r="U4101">
        <v>49</v>
      </c>
    </row>
    <row r="4102" spans="1:21" x14ac:dyDescent="0.3">
      <c r="A4102" s="5" t="s">
        <v>168</v>
      </c>
      <c r="B4102" s="5" t="s">
        <v>175</v>
      </c>
      <c r="C4102" s="5" t="s">
        <v>86</v>
      </c>
      <c r="D4102" s="5" t="s">
        <v>355</v>
      </c>
      <c r="E4102" s="5" t="s">
        <v>172</v>
      </c>
      <c r="F4102" s="6">
        <v>43441</v>
      </c>
      <c r="G4102" s="5" t="s">
        <v>148</v>
      </c>
      <c r="H4102" s="5" t="s">
        <v>209</v>
      </c>
      <c r="I4102">
        <v>43237</v>
      </c>
      <c r="J4102">
        <v>204</v>
      </c>
      <c r="K4102">
        <v>302.5</v>
      </c>
      <c r="L4102">
        <v>3</v>
      </c>
      <c r="M4102">
        <v>8863.25</v>
      </c>
      <c r="N4102">
        <v>8472.7510000000002</v>
      </c>
      <c r="O4102">
        <v>2824.25</v>
      </c>
      <c r="P4102">
        <v>100.83333333333333</v>
      </c>
      <c r="Q4102">
        <v>29.3</v>
      </c>
      <c r="R4102">
        <v>390.49900000000002</v>
      </c>
      <c r="S4102">
        <v>2018</v>
      </c>
      <c r="T4102">
        <v>12</v>
      </c>
      <c r="U4102">
        <v>49</v>
      </c>
    </row>
    <row r="4103" spans="1:21" x14ac:dyDescent="0.3">
      <c r="A4103" s="5" t="s">
        <v>168</v>
      </c>
      <c r="B4103" s="5" t="s">
        <v>175</v>
      </c>
      <c r="C4103" s="5" t="s">
        <v>86</v>
      </c>
      <c r="D4103" s="5" t="s">
        <v>355</v>
      </c>
      <c r="E4103" s="5" t="s">
        <v>172</v>
      </c>
      <c r="F4103" s="6">
        <v>43441</v>
      </c>
      <c r="G4103" s="5" t="s">
        <v>148</v>
      </c>
      <c r="H4103" s="5" t="s">
        <v>303</v>
      </c>
      <c r="I4103">
        <v>43237</v>
      </c>
      <c r="J4103">
        <v>204</v>
      </c>
      <c r="K4103">
        <v>625.5</v>
      </c>
      <c r="L4103">
        <v>6</v>
      </c>
      <c r="M4103">
        <v>18327.150000000001</v>
      </c>
      <c r="N4103">
        <v>16945.503000000001</v>
      </c>
      <c r="O4103">
        <v>2824.25</v>
      </c>
      <c r="P4103">
        <v>104.25</v>
      </c>
      <c r="Q4103">
        <v>29.3</v>
      </c>
      <c r="R4103">
        <v>1381.6469999999999</v>
      </c>
      <c r="S4103">
        <v>2018</v>
      </c>
      <c r="T4103">
        <v>12</v>
      </c>
      <c r="U4103">
        <v>49</v>
      </c>
    </row>
    <row r="4104" spans="1:21" x14ac:dyDescent="0.3">
      <c r="A4104" s="5" t="s">
        <v>168</v>
      </c>
      <c r="B4104" s="5" t="s">
        <v>175</v>
      </c>
      <c r="C4104" s="5" t="s">
        <v>87</v>
      </c>
      <c r="D4104" s="5" t="s">
        <v>331</v>
      </c>
      <c r="E4104" s="5" t="s">
        <v>172</v>
      </c>
      <c r="F4104" s="6">
        <v>43441</v>
      </c>
      <c r="G4104" s="5" t="s">
        <v>148</v>
      </c>
      <c r="H4104" s="5" t="s">
        <v>190</v>
      </c>
      <c r="I4104">
        <v>43275</v>
      </c>
      <c r="J4104">
        <v>166</v>
      </c>
      <c r="K4104">
        <v>134</v>
      </c>
      <c r="L4104">
        <v>1</v>
      </c>
      <c r="M4104">
        <v>3926.2</v>
      </c>
      <c r="N4104">
        <v>2990.433</v>
      </c>
      <c r="O4104">
        <v>2990.433</v>
      </c>
      <c r="P4104">
        <v>134</v>
      </c>
      <c r="Q4104">
        <v>29.3</v>
      </c>
      <c r="R4104">
        <v>935.76700000000005</v>
      </c>
      <c r="S4104">
        <v>2018</v>
      </c>
      <c r="T4104">
        <v>12</v>
      </c>
      <c r="U4104">
        <v>49</v>
      </c>
    </row>
    <row r="4105" spans="1:21" x14ac:dyDescent="0.3">
      <c r="A4105" s="5" t="s">
        <v>168</v>
      </c>
      <c r="B4105" s="5" t="s">
        <v>175</v>
      </c>
      <c r="C4105" s="5" t="s">
        <v>87</v>
      </c>
      <c r="D4105" s="5" t="s">
        <v>331</v>
      </c>
      <c r="E4105" s="5" t="s">
        <v>172</v>
      </c>
      <c r="F4105" s="6">
        <v>43441</v>
      </c>
      <c r="G4105" s="5" t="s">
        <v>148</v>
      </c>
      <c r="H4105" s="5" t="s">
        <v>311</v>
      </c>
      <c r="I4105">
        <v>43275</v>
      </c>
      <c r="J4105">
        <v>166</v>
      </c>
      <c r="K4105">
        <v>107.5</v>
      </c>
      <c r="L4105">
        <v>1</v>
      </c>
      <c r="M4105">
        <v>3149.75</v>
      </c>
      <c r="N4105">
        <v>2990.433</v>
      </c>
      <c r="O4105">
        <v>2990.433</v>
      </c>
      <c r="P4105">
        <v>107.5</v>
      </c>
      <c r="Q4105">
        <v>29.3</v>
      </c>
      <c r="R4105">
        <v>159.31700000000001</v>
      </c>
      <c r="S4105">
        <v>2018</v>
      </c>
      <c r="T4105">
        <v>12</v>
      </c>
      <c r="U4105">
        <v>49</v>
      </c>
    </row>
    <row r="4106" spans="1:21" x14ac:dyDescent="0.3">
      <c r="A4106" s="5" t="s">
        <v>168</v>
      </c>
      <c r="B4106" s="5" t="s">
        <v>175</v>
      </c>
      <c r="C4106" s="5" t="s">
        <v>87</v>
      </c>
      <c r="D4106" s="5" t="s">
        <v>331</v>
      </c>
      <c r="E4106" s="5" t="s">
        <v>172</v>
      </c>
      <c r="F4106" s="6">
        <v>43441</v>
      </c>
      <c r="G4106" s="5" t="s">
        <v>148</v>
      </c>
      <c r="H4106" s="5" t="s">
        <v>194</v>
      </c>
      <c r="I4106">
        <v>43275</v>
      </c>
      <c r="J4106">
        <v>166</v>
      </c>
      <c r="K4106">
        <v>238.5</v>
      </c>
      <c r="L4106">
        <v>2</v>
      </c>
      <c r="M4106">
        <v>6988.05</v>
      </c>
      <c r="N4106">
        <v>5980.866</v>
      </c>
      <c r="O4106">
        <v>2990.433</v>
      </c>
      <c r="P4106">
        <v>119.25</v>
      </c>
      <c r="Q4106">
        <v>29.3</v>
      </c>
      <c r="R4106">
        <v>1007.184</v>
      </c>
      <c r="S4106">
        <v>2018</v>
      </c>
      <c r="T4106">
        <v>12</v>
      </c>
      <c r="U4106">
        <v>49</v>
      </c>
    </row>
    <row r="4107" spans="1:21" x14ac:dyDescent="0.3">
      <c r="A4107" s="5" t="s">
        <v>168</v>
      </c>
      <c r="B4107" s="5" t="s">
        <v>206</v>
      </c>
      <c r="C4107" s="5" t="s">
        <v>115</v>
      </c>
      <c r="D4107" s="5" t="s">
        <v>354</v>
      </c>
      <c r="E4107" s="5" t="s">
        <v>172</v>
      </c>
      <c r="F4107" s="6">
        <v>43441</v>
      </c>
      <c r="G4107" s="5" t="s">
        <v>148</v>
      </c>
      <c r="H4107" s="5" t="s">
        <v>351</v>
      </c>
      <c r="I4107">
        <v>43256</v>
      </c>
      <c r="J4107">
        <v>185</v>
      </c>
      <c r="K4107">
        <v>133.4</v>
      </c>
      <c r="L4107">
        <v>1</v>
      </c>
      <c r="M4107">
        <v>3908.62</v>
      </c>
      <c r="N4107">
        <v>3056.4609999999998</v>
      </c>
      <c r="O4107">
        <v>3056.4609999999998</v>
      </c>
      <c r="P4107">
        <v>133.4</v>
      </c>
      <c r="Q4107">
        <v>29.3</v>
      </c>
      <c r="R4107">
        <v>852.15899999999999</v>
      </c>
      <c r="S4107">
        <v>2018</v>
      </c>
      <c r="T4107">
        <v>12</v>
      </c>
      <c r="U4107">
        <v>49</v>
      </c>
    </row>
    <row r="4108" spans="1:21" x14ac:dyDescent="0.3">
      <c r="A4108" s="5" t="s">
        <v>168</v>
      </c>
      <c r="B4108" s="5" t="s">
        <v>206</v>
      </c>
      <c r="C4108" s="5" t="s">
        <v>115</v>
      </c>
      <c r="D4108" s="5" t="s">
        <v>354</v>
      </c>
      <c r="E4108" s="5" t="s">
        <v>172</v>
      </c>
      <c r="F4108" s="6">
        <v>43441</v>
      </c>
      <c r="G4108" s="5" t="s">
        <v>148</v>
      </c>
      <c r="H4108" s="5" t="s">
        <v>240</v>
      </c>
      <c r="I4108">
        <v>43256</v>
      </c>
      <c r="J4108">
        <v>185</v>
      </c>
      <c r="K4108">
        <v>669</v>
      </c>
      <c r="L4108">
        <v>5</v>
      </c>
      <c r="M4108">
        <v>19601.7</v>
      </c>
      <c r="N4108">
        <v>15282.306</v>
      </c>
      <c r="O4108">
        <v>3056.4609999999998</v>
      </c>
      <c r="P4108">
        <v>133.80000000000001</v>
      </c>
      <c r="Q4108">
        <v>29.3</v>
      </c>
      <c r="R4108">
        <v>4319.3940000000002</v>
      </c>
      <c r="S4108">
        <v>2018</v>
      </c>
      <c r="T4108">
        <v>12</v>
      </c>
      <c r="U4108">
        <v>49</v>
      </c>
    </row>
    <row r="4109" spans="1:21" x14ac:dyDescent="0.3">
      <c r="A4109" s="5" t="s">
        <v>168</v>
      </c>
      <c r="B4109" s="5" t="s">
        <v>206</v>
      </c>
      <c r="C4109" s="5" t="s">
        <v>115</v>
      </c>
      <c r="D4109" s="5" t="s">
        <v>354</v>
      </c>
      <c r="E4109" s="5" t="s">
        <v>172</v>
      </c>
      <c r="F4109" s="6">
        <v>43441</v>
      </c>
      <c r="G4109" s="5" t="s">
        <v>148</v>
      </c>
      <c r="H4109" s="5" t="s">
        <v>209</v>
      </c>
      <c r="I4109">
        <v>43256</v>
      </c>
      <c r="J4109">
        <v>185</v>
      </c>
      <c r="K4109">
        <v>222.8</v>
      </c>
      <c r="L4109">
        <v>2</v>
      </c>
      <c r="M4109">
        <v>6528.04</v>
      </c>
      <c r="N4109">
        <v>6112.9219999999996</v>
      </c>
      <c r="O4109">
        <v>3056.4609999999998</v>
      </c>
      <c r="P4109">
        <v>111.4</v>
      </c>
      <c r="Q4109">
        <v>29.3</v>
      </c>
      <c r="R4109">
        <v>415.11799999999999</v>
      </c>
      <c r="S4109">
        <v>2018</v>
      </c>
      <c r="T4109">
        <v>12</v>
      </c>
      <c r="U4109">
        <v>49</v>
      </c>
    </row>
    <row r="4110" spans="1:21" x14ac:dyDescent="0.3">
      <c r="A4110" s="5" t="s">
        <v>168</v>
      </c>
      <c r="B4110" s="5" t="s">
        <v>206</v>
      </c>
      <c r="C4110" s="5" t="s">
        <v>115</v>
      </c>
      <c r="D4110" s="5" t="s">
        <v>354</v>
      </c>
      <c r="E4110" s="5" t="s">
        <v>172</v>
      </c>
      <c r="F4110" s="6">
        <v>43441</v>
      </c>
      <c r="G4110" s="5" t="s">
        <v>148</v>
      </c>
      <c r="H4110" s="5" t="s">
        <v>197</v>
      </c>
      <c r="I4110">
        <v>43256</v>
      </c>
      <c r="J4110">
        <v>185</v>
      </c>
      <c r="K4110">
        <v>506.6</v>
      </c>
      <c r="L4110">
        <v>4</v>
      </c>
      <c r="M4110">
        <v>14843.38</v>
      </c>
      <c r="N4110">
        <v>12225.844999999999</v>
      </c>
      <c r="O4110">
        <v>3056.4609999999998</v>
      </c>
      <c r="P4110">
        <v>126.65</v>
      </c>
      <c r="Q4110">
        <v>29.3</v>
      </c>
      <c r="R4110">
        <v>2617.5349999999999</v>
      </c>
      <c r="S4110">
        <v>2018</v>
      </c>
      <c r="T4110">
        <v>12</v>
      </c>
      <c r="U4110">
        <v>49</v>
      </c>
    </row>
    <row r="4111" spans="1:21" x14ac:dyDescent="0.3">
      <c r="A4111" s="5" t="s">
        <v>168</v>
      </c>
      <c r="B4111" s="5" t="s">
        <v>206</v>
      </c>
      <c r="C4111" s="5" t="s">
        <v>115</v>
      </c>
      <c r="D4111" s="5" t="s">
        <v>354</v>
      </c>
      <c r="E4111" s="5" t="s">
        <v>172</v>
      </c>
      <c r="F4111" s="6">
        <v>43441</v>
      </c>
      <c r="G4111" s="5" t="s">
        <v>148</v>
      </c>
      <c r="H4111" s="5" t="s">
        <v>178</v>
      </c>
      <c r="I4111">
        <v>43256</v>
      </c>
      <c r="J4111">
        <v>185</v>
      </c>
      <c r="K4111">
        <v>404.4</v>
      </c>
      <c r="L4111">
        <v>3</v>
      </c>
      <c r="M4111">
        <v>11848.92</v>
      </c>
      <c r="N4111">
        <v>9169.3829999999998</v>
      </c>
      <c r="O4111">
        <v>3056.4609999999998</v>
      </c>
      <c r="P4111">
        <v>134.79999999999998</v>
      </c>
      <c r="Q4111">
        <v>29.3</v>
      </c>
      <c r="R4111">
        <v>2679.5369999999998</v>
      </c>
      <c r="S4111">
        <v>2018</v>
      </c>
      <c r="T4111">
        <v>12</v>
      </c>
      <c r="U4111">
        <v>49</v>
      </c>
    </row>
    <row r="4112" spans="1:21" x14ac:dyDescent="0.3">
      <c r="A4112" s="5" t="s">
        <v>168</v>
      </c>
      <c r="B4112" s="5" t="s">
        <v>206</v>
      </c>
      <c r="C4112" s="5" t="s">
        <v>115</v>
      </c>
      <c r="D4112" s="5" t="s">
        <v>354</v>
      </c>
      <c r="E4112" s="5" t="s">
        <v>172</v>
      </c>
      <c r="F4112" s="6">
        <v>43441</v>
      </c>
      <c r="G4112" s="5" t="s">
        <v>148</v>
      </c>
      <c r="H4112" s="5" t="s">
        <v>190</v>
      </c>
      <c r="I4112">
        <v>43256</v>
      </c>
      <c r="J4112">
        <v>185</v>
      </c>
      <c r="K4112">
        <v>134.19999999999999</v>
      </c>
      <c r="L4112">
        <v>1</v>
      </c>
      <c r="M4112">
        <v>3932.06</v>
      </c>
      <c r="N4112">
        <v>3056.4609999999998</v>
      </c>
      <c r="O4112">
        <v>3056.4609999999998</v>
      </c>
      <c r="P4112">
        <v>134.19999999999999</v>
      </c>
      <c r="Q4112">
        <v>29.3</v>
      </c>
      <c r="R4112">
        <v>875.59900000000005</v>
      </c>
      <c r="S4112">
        <v>2018</v>
      </c>
      <c r="T4112">
        <v>12</v>
      </c>
      <c r="U4112">
        <v>49</v>
      </c>
    </row>
    <row r="4113" spans="1:21" x14ac:dyDescent="0.3">
      <c r="A4113" s="5" t="s">
        <v>168</v>
      </c>
      <c r="B4113" s="5" t="s">
        <v>206</v>
      </c>
      <c r="C4113" s="5" t="s">
        <v>115</v>
      </c>
      <c r="D4113" s="5" t="s">
        <v>354</v>
      </c>
      <c r="E4113" s="5" t="s">
        <v>172</v>
      </c>
      <c r="F4113" s="6">
        <v>43441</v>
      </c>
      <c r="G4113" s="5" t="s">
        <v>148</v>
      </c>
      <c r="H4113" s="5" t="s">
        <v>173</v>
      </c>
      <c r="I4113">
        <v>43256</v>
      </c>
      <c r="J4113">
        <v>185</v>
      </c>
      <c r="K4113">
        <v>2507.1999999999998</v>
      </c>
      <c r="L4113">
        <v>20</v>
      </c>
      <c r="M4113">
        <v>85244.800000000003</v>
      </c>
      <c r="N4113">
        <v>61129.222999999998</v>
      </c>
      <c r="O4113">
        <v>3056.4609999999998</v>
      </c>
      <c r="P4113">
        <v>125.35999999999999</v>
      </c>
      <c r="Q4113">
        <v>34</v>
      </c>
      <c r="R4113">
        <v>24115.577000000001</v>
      </c>
      <c r="S4113">
        <v>2018</v>
      </c>
      <c r="T4113">
        <v>12</v>
      </c>
      <c r="U4113">
        <v>49</v>
      </c>
    </row>
    <row r="4114" spans="1:21" x14ac:dyDescent="0.3">
      <c r="A4114" s="5" t="s">
        <v>168</v>
      </c>
      <c r="B4114" s="5" t="s">
        <v>206</v>
      </c>
      <c r="C4114" s="5" t="s">
        <v>115</v>
      </c>
      <c r="D4114" s="5" t="s">
        <v>354</v>
      </c>
      <c r="E4114" s="5" t="s">
        <v>172</v>
      </c>
      <c r="F4114" s="6">
        <v>43441</v>
      </c>
      <c r="G4114" s="5" t="s">
        <v>148</v>
      </c>
      <c r="H4114" s="5" t="s">
        <v>190</v>
      </c>
      <c r="I4114">
        <v>43256</v>
      </c>
      <c r="J4114">
        <v>185</v>
      </c>
      <c r="K4114">
        <v>148.19999999999999</v>
      </c>
      <c r="L4114">
        <v>1</v>
      </c>
      <c r="M4114">
        <v>4342.26</v>
      </c>
      <c r="N4114">
        <v>3056.4609999999998</v>
      </c>
      <c r="O4114">
        <v>3056.4609999999998</v>
      </c>
      <c r="P4114">
        <v>148.19999999999999</v>
      </c>
      <c r="Q4114">
        <v>29.3</v>
      </c>
      <c r="R4114">
        <v>1285.799</v>
      </c>
      <c r="S4114">
        <v>2018</v>
      </c>
      <c r="T4114">
        <v>12</v>
      </c>
      <c r="U4114">
        <v>49</v>
      </c>
    </row>
    <row r="4115" spans="1:21" x14ac:dyDescent="0.3">
      <c r="A4115" s="5" t="s">
        <v>168</v>
      </c>
      <c r="B4115" s="5" t="s">
        <v>206</v>
      </c>
      <c r="C4115" s="5" t="s">
        <v>115</v>
      </c>
      <c r="D4115" s="5" t="s">
        <v>354</v>
      </c>
      <c r="E4115" s="5" t="s">
        <v>172</v>
      </c>
      <c r="F4115" s="6">
        <v>43441</v>
      </c>
      <c r="G4115" s="5" t="s">
        <v>148</v>
      </c>
      <c r="H4115" s="5" t="s">
        <v>311</v>
      </c>
      <c r="I4115">
        <v>43256</v>
      </c>
      <c r="J4115">
        <v>185</v>
      </c>
      <c r="K4115">
        <v>128.80000000000001</v>
      </c>
      <c r="L4115">
        <v>1</v>
      </c>
      <c r="M4115">
        <v>3773.84</v>
      </c>
      <c r="N4115">
        <v>3056.4609999999998</v>
      </c>
      <c r="O4115">
        <v>3056.4609999999998</v>
      </c>
      <c r="P4115">
        <v>128.80000000000001</v>
      </c>
      <c r="Q4115">
        <v>29.3</v>
      </c>
      <c r="R4115">
        <v>717.37900000000002</v>
      </c>
      <c r="S4115">
        <v>2018</v>
      </c>
      <c r="T4115">
        <v>12</v>
      </c>
      <c r="U4115">
        <v>49</v>
      </c>
    </row>
    <row r="4116" spans="1:21" x14ac:dyDescent="0.3">
      <c r="A4116" s="5" t="s">
        <v>168</v>
      </c>
      <c r="B4116" s="5" t="s">
        <v>206</v>
      </c>
      <c r="C4116" s="5" t="s">
        <v>116</v>
      </c>
      <c r="D4116" s="5" t="s">
        <v>356</v>
      </c>
      <c r="E4116" s="5" t="s">
        <v>172</v>
      </c>
      <c r="F4116" s="6">
        <v>43441</v>
      </c>
      <c r="G4116" s="5" t="s">
        <v>148</v>
      </c>
      <c r="H4116" s="5" t="s">
        <v>229</v>
      </c>
      <c r="I4116">
        <v>43263</v>
      </c>
      <c r="J4116">
        <v>178</v>
      </c>
      <c r="K4116">
        <v>967.8</v>
      </c>
      <c r="L4116">
        <v>8</v>
      </c>
      <c r="M4116">
        <v>28356.54</v>
      </c>
      <c r="N4116">
        <v>22372.18</v>
      </c>
      <c r="O4116">
        <v>2796.5219999999999</v>
      </c>
      <c r="P4116">
        <v>120.97499999999999</v>
      </c>
      <c r="Q4116">
        <v>29.3</v>
      </c>
      <c r="R4116">
        <v>5984.36</v>
      </c>
      <c r="S4116">
        <v>2018</v>
      </c>
      <c r="T4116">
        <v>12</v>
      </c>
      <c r="U4116">
        <v>49</v>
      </c>
    </row>
    <row r="4117" spans="1:21" x14ac:dyDescent="0.3">
      <c r="A4117" s="5" t="s">
        <v>168</v>
      </c>
      <c r="B4117" s="5" t="s">
        <v>206</v>
      </c>
      <c r="C4117" s="5" t="s">
        <v>116</v>
      </c>
      <c r="D4117" s="5" t="s">
        <v>356</v>
      </c>
      <c r="E4117" s="5" t="s">
        <v>172</v>
      </c>
      <c r="F4117" s="6">
        <v>43441</v>
      </c>
      <c r="G4117" s="5" t="s">
        <v>148</v>
      </c>
      <c r="H4117" s="5" t="s">
        <v>190</v>
      </c>
      <c r="I4117">
        <v>43263</v>
      </c>
      <c r="J4117">
        <v>178</v>
      </c>
      <c r="K4117">
        <v>112</v>
      </c>
      <c r="L4117">
        <v>1</v>
      </c>
      <c r="M4117">
        <v>3281.6</v>
      </c>
      <c r="N4117">
        <v>3032.2919999999999</v>
      </c>
      <c r="O4117">
        <v>3032.2919999999999</v>
      </c>
      <c r="P4117">
        <v>112</v>
      </c>
      <c r="Q4117">
        <v>29.3</v>
      </c>
      <c r="R4117">
        <v>249.30799999999999</v>
      </c>
      <c r="S4117">
        <v>2018</v>
      </c>
      <c r="T4117">
        <v>12</v>
      </c>
      <c r="U4117">
        <v>49</v>
      </c>
    </row>
    <row r="4118" spans="1:21" x14ac:dyDescent="0.3">
      <c r="A4118" s="5" t="s">
        <v>168</v>
      </c>
      <c r="B4118" s="5" t="s">
        <v>169</v>
      </c>
      <c r="C4118" s="5" t="s">
        <v>170</v>
      </c>
      <c r="D4118" s="5" t="s">
        <v>320</v>
      </c>
      <c r="E4118" s="5" t="s">
        <v>172</v>
      </c>
      <c r="F4118" s="6">
        <v>43442</v>
      </c>
      <c r="G4118" s="5" t="s">
        <v>148</v>
      </c>
      <c r="H4118" s="5" t="s">
        <v>204</v>
      </c>
      <c r="I4118">
        <v>43249</v>
      </c>
      <c r="J4118">
        <v>193</v>
      </c>
      <c r="K4118">
        <v>382</v>
      </c>
      <c r="L4118">
        <v>3</v>
      </c>
      <c r="M4118">
        <v>11651</v>
      </c>
      <c r="N4118">
        <v>9098.1659999999993</v>
      </c>
      <c r="O4118">
        <v>3032.7220000000002</v>
      </c>
      <c r="P4118">
        <v>127.33333333333333</v>
      </c>
      <c r="Q4118">
        <v>30.5</v>
      </c>
      <c r="R4118">
        <v>2552.8339999999998</v>
      </c>
      <c r="S4118">
        <v>2018</v>
      </c>
      <c r="T4118">
        <v>12</v>
      </c>
      <c r="U4118">
        <v>49</v>
      </c>
    </row>
    <row r="4119" spans="1:21" x14ac:dyDescent="0.3">
      <c r="A4119" s="5" t="s">
        <v>168</v>
      </c>
      <c r="B4119" s="5" t="s">
        <v>169</v>
      </c>
      <c r="C4119" s="5" t="s">
        <v>170</v>
      </c>
      <c r="D4119" s="5" t="s">
        <v>320</v>
      </c>
      <c r="E4119" s="5" t="s">
        <v>172</v>
      </c>
      <c r="F4119" s="6">
        <v>43442</v>
      </c>
      <c r="G4119" s="5" t="s">
        <v>148</v>
      </c>
      <c r="H4119" s="5" t="s">
        <v>184</v>
      </c>
      <c r="I4119">
        <v>43249</v>
      </c>
      <c r="J4119">
        <v>193</v>
      </c>
      <c r="K4119">
        <v>1880</v>
      </c>
      <c r="L4119">
        <v>15</v>
      </c>
      <c r="M4119">
        <v>56400</v>
      </c>
      <c r="N4119">
        <v>45490.830999999998</v>
      </c>
      <c r="O4119">
        <v>3032.7220000000002</v>
      </c>
      <c r="P4119">
        <v>125.33333333333333</v>
      </c>
      <c r="Q4119">
        <v>30</v>
      </c>
      <c r="R4119">
        <v>10909.169</v>
      </c>
      <c r="S4119">
        <v>2018</v>
      </c>
      <c r="T4119">
        <v>12</v>
      </c>
      <c r="U4119">
        <v>49</v>
      </c>
    </row>
    <row r="4120" spans="1:21" x14ac:dyDescent="0.3">
      <c r="A4120" s="5" t="s">
        <v>168</v>
      </c>
      <c r="B4120" s="5" t="s">
        <v>175</v>
      </c>
      <c r="C4120" s="5" t="s">
        <v>84</v>
      </c>
      <c r="D4120" s="5" t="s">
        <v>353</v>
      </c>
      <c r="E4120" s="5" t="s">
        <v>172</v>
      </c>
      <c r="F4120" s="6">
        <v>43442</v>
      </c>
      <c r="G4120" s="5" t="s">
        <v>148</v>
      </c>
      <c r="H4120" s="5" t="s">
        <v>190</v>
      </c>
      <c r="I4120">
        <v>43262</v>
      </c>
      <c r="J4120">
        <v>180</v>
      </c>
      <c r="K4120">
        <v>314</v>
      </c>
      <c r="L4120">
        <v>3</v>
      </c>
      <c r="M4120">
        <v>9577</v>
      </c>
      <c r="N4120">
        <v>9824.5329999999994</v>
      </c>
      <c r="O4120">
        <v>3274.8440000000001</v>
      </c>
      <c r="P4120">
        <v>104.66666666666667</v>
      </c>
      <c r="Q4120">
        <v>30.5</v>
      </c>
      <c r="R4120">
        <v>-247.53299999999999</v>
      </c>
      <c r="S4120">
        <v>2018</v>
      </c>
      <c r="T4120">
        <v>12</v>
      </c>
      <c r="U4120">
        <v>49</v>
      </c>
    </row>
    <row r="4121" spans="1:21" x14ac:dyDescent="0.3">
      <c r="A4121" s="5" t="s">
        <v>168</v>
      </c>
      <c r="B4121" s="5" t="s">
        <v>175</v>
      </c>
      <c r="C4121" s="5" t="s">
        <v>84</v>
      </c>
      <c r="D4121" s="5" t="s">
        <v>353</v>
      </c>
      <c r="E4121" s="5" t="s">
        <v>172</v>
      </c>
      <c r="F4121" s="6">
        <v>43442</v>
      </c>
      <c r="G4121" s="5" t="s">
        <v>148</v>
      </c>
      <c r="H4121" s="5" t="s">
        <v>203</v>
      </c>
      <c r="I4121">
        <v>43262</v>
      </c>
      <c r="J4121">
        <v>180</v>
      </c>
      <c r="K4121">
        <v>120</v>
      </c>
      <c r="L4121">
        <v>1</v>
      </c>
      <c r="M4121">
        <v>3660</v>
      </c>
      <c r="N4121">
        <v>3274.8440000000001</v>
      </c>
      <c r="O4121">
        <v>3274.8440000000001</v>
      </c>
      <c r="P4121">
        <v>120</v>
      </c>
      <c r="Q4121">
        <v>30.5</v>
      </c>
      <c r="R4121">
        <v>385.15600000000001</v>
      </c>
      <c r="S4121">
        <v>2018</v>
      </c>
      <c r="T4121">
        <v>12</v>
      </c>
      <c r="U4121">
        <v>49</v>
      </c>
    </row>
    <row r="4122" spans="1:21" x14ac:dyDescent="0.3">
      <c r="A4122" s="5" t="s">
        <v>168</v>
      </c>
      <c r="B4122" s="5" t="s">
        <v>175</v>
      </c>
      <c r="C4122" s="5" t="s">
        <v>84</v>
      </c>
      <c r="D4122" s="5" t="s">
        <v>353</v>
      </c>
      <c r="E4122" s="5" t="s">
        <v>172</v>
      </c>
      <c r="F4122" s="6">
        <v>43442</v>
      </c>
      <c r="G4122" s="5" t="s">
        <v>148</v>
      </c>
      <c r="H4122" s="5" t="s">
        <v>230</v>
      </c>
      <c r="I4122">
        <v>43262</v>
      </c>
      <c r="J4122">
        <v>180</v>
      </c>
      <c r="K4122">
        <v>1836</v>
      </c>
      <c r="L4122">
        <v>15</v>
      </c>
      <c r="M4122">
        <v>55080</v>
      </c>
      <c r="N4122">
        <v>49122.665000000001</v>
      </c>
      <c r="O4122">
        <v>3274.8440000000001</v>
      </c>
      <c r="P4122">
        <v>122.4</v>
      </c>
      <c r="Q4122">
        <v>30</v>
      </c>
      <c r="R4122">
        <v>5957.335</v>
      </c>
      <c r="S4122">
        <v>2018</v>
      </c>
      <c r="T4122">
        <v>12</v>
      </c>
      <c r="U4122">
        <v>49</v>
      </c>
    </row>
    <row r="4123" spans="1:21" x14ac:dyDescent="0.3">
      <c r="A4123" s="5" t="s">
        <v>168</v>
      </c>
      <c r="B4123" s="5" t="s">
        <v>175</v>
      </c>
      <c r="C4123" s="5" t="s">
        <v>87</v>
      </c>
      <c r="D4123" s="5" t="s">
        <v>331</v>
      </c>
      <c r="E4123" s="5" t="s">
        <v>172</v>
      </c>
      <c r="F4123" s="6">
        <v>43442</v>
      </c>
      <c r="G4123" s="5" t="s">
        <v>148</v>
      </c>
      <c r="H4123" s="5" t="s">
        <v>197</v>
      </c>
      <c r="I4123">
        <v>43275</v>
      </c>
      <c r="J4123">
        <v>167</v>
      </c>
      <c r="K4123">
        <v>570.5</v>
      </c>
      <c r="L4123">
        <v>5</v>
      </c>
      <c r="M4123">
        <v>16715.650000000001</v>
      </c>
      <c r="N4123">
        <v>14952.164000000001</v>
      </c>
      <c r="O4123">
        <v>2990.433</v>
      </c>
      <c r="P4123">
        <v>114.1</v>
      </c>
      <c r="Q4123">
        <v>29.3</v>
      </c>
      <c r="R4123">
        <v>1763.4860000000001</v>
      </c>
      <c r="S4123">
        <v>2018</v>
      </c>
      <c r="T4123">
        <v>12</v>
      </c>
      <c r="U4123">
        <v>49</v>
      </c>
    </row>
    <row r="4124" spans="1:21" x14ac:dyDescent="0.3">
      <c r="A4124" s="5" t="s">
        <v>168</v>
      </c>
      <c r="B4124" s="5" t="s">
        <v>206</v>
      </c>
      <c r="C4124" s="5" t="s">
        <v>116</v>
      </c>
      <c r="D4124" s="5" t="s">
        <v>356</v>
      </c>
      <c r="E4124" s="5" t="s">
        <v>172</v>
      </c>
      <c r="F4124" s="6">
        <v>43442</v>
      </c>
      <c r="G4124" s="5" t="s">
        <v>148</v>
      </c>
      <c r="H4124" s="5" t="s">
        <v>333</v>
      </c>
      <c r="I4124">
        <v>43263</v>
      </c>
      <c r="J4124">
        <v>179</v>
      </c>
      <c r="K4124">
        <v>222</v>
      </c>
      <c r="L4124">
        <v>2</v>
      </c>
      <c r="M4124">
        <v>6771</v>
      </c>
      <c r="N4124">
        <v>6064.5839999999998</v>
      </c>
      <c r="O4124">
        <v>3032.2919999999999</v>
      </c>
      <c r="P4124">
        <v>111</v>
      </c>
      <c r="Q4124">
        <v>30.5</v>
      </c>
      <c r="R4124">
        <v>706.41600000000005</v>
      </c>
      <c r="S4124">
        <v>2018</v>
      </c>
      <c r="T4124">
        <v>12</v>
      </c>
      <c r="U4124">
        <v>49</v>
      </c>
    </row>
    <row r="4125" spans="1:21" x14ac:dyDescent="0.3">
      <c r="A4125" s="5" t="s">
        <v>168</v>
      </c>
      <c r="B4125" s="5" t="s">
        <v>206</v>
      </c>
      <c r="C4125" s="5" t="s">
        <v>116</v>
      </c>
      <c r="D4125" s="5" t="s">
        <v>356</v>
      </c>
      <c r="E4125" s="5" t="s">
        <v>172</v>
      </c>
      <c r="F4125" s="6">
        <v>43442</v>
      </c>
      <c r="G4125" s="5" t="s">
        <v>148</v>
      </c>
      <c r="H4125" s="5" t="s">
        <v>234</v>
      </c>
      <c r="I4125">
        <v>43263</v>
      </c>
      <c r="J4125">
        <v>179</v>
      </c>
      <c r="K4125">
        <v>111</v>
      </c>
      <c r="L4125">
        <v>1</v>
      </c>
      <c r="M4125">
        <v>3385.5</v>
      </c>
      <c r="N4125">
        <v>3032.2919999999999</v>
      </c>
      <c r="O4125">
        <v>3032.2919999999999</v>
      </c>
      <c r="P4125">
        <v>111</v>
      </c>
      <c r="Q4125">
        <v>30.5</v>
      </c>
      <c r="R4125">
        <v>353.20800000000003</v>
      </c>
      <c r="S4125">
        <v>2018</v>
      </c>
      <c r="T4125">
        <v>12</v>
      </c>
      <c r="U4125">
        <v>49</v>
      </c>
    </row>
    <row r="4126" spans="1:21" x14ac:dyDescent="0.3">
      <c r="A4126" s="5" t="s">
        <v>168</v>
      </c>
      <c r="B4126" s="5" t="s">
        <v>206</v>
      </c>
      <c r="C4126" s="5" t="s">
        <v>116</v>
      </c>
      <c r="D4126" s="5" t="s">
        <v>356</v>
      </c>
      <c r="E4126" s="5" t="s">
        <v>172</v>
      </c>
      <c r="F4126" s="6">
        <v>43442</v>
      </c>
      <c r="G4126" s="5" t="s">
        <v>148</v>
      </c>
      <c r="H4126" s="5" t="s">
        <v>180</v>
      </c>
      <c r="I4126">
        <v>43263</v>
      </c>
      <c r="J4126">
        <v>179</v>
      </c>
      <c r="K4126">
        <v>235</v>
      </c>
      <c r="L4126">
        <v>2</v>
      </c>
      <c r="M4126">
        <v>7167.5</v>
      </c>
      <c r="N4126">
        <v>6064.5839999999998</v>
      </c>
      <c r="O4126">
        <v>3032.2919999999999</v>
      </c>
      <c r="P4126">
        <v>117.5</v>
      </c>
      <c r="Q4126">
        <v>30.5</v>
      </c>
      <c r="R4126">
        <v>1102.9159999999999</v>
      </c>
      <c r="S4126">
        <v>2018</v>
      </c>
      <c r="T4126">
        <v>12</v>
      </c>
      <c r="U4126">
        <v>49</v>
      </c>
    </row>
    <row r="4127" spans="1:21" x14ac:dyDescent="0.3">
      <c r="A4127" s="5" t="s">
        <v>168</v>
      </c>
      <c r="B4127" s="5" t="s">
        <v>206</v>
      </c>
      <c r="C4127" s="5" t="s">
        <v>116</v>
      </c>
      <c r="D4127" s="5" t="s">
        <v>356</v>
      </c>
      <c r="E4127" s="5" t="s">
        <v>172</v>
      </c>
      <c r="F4127" s="6">
        <v>43442</v>
      </c>
      <c r="G4127" s="5" t="s">
        <v>148</v>
      </c>
      <c r="H4127" s="5" t="s">
        <v>205</v>
      </c>
      <c r="I4127">
        <v>43263</v>
      </c>
      <c r="J4127">
        <v>179</v>
      </c>
      <c r="K4127">
        <v>390</v>
      </c>
      <c r="L4127">
        <v>3</v>
      </c>
      <c r="M4127">
        <v>11895</v>
      </c>
      <c r="N4127">
        <v>9096.8760000000002</v>
      </c>
      <c r="O4127">
        <v>3032.2919999999999</v>
      </c>
      <c r="P4127">
        <v>130</v>
      </c>
      <c r="Q4127">
        <v>30.5</v>
      </c>
      <c r="R4127">
        <v>2798.1239999999998</v>
      </c>
      <c r="S4127">
        <v>2018</v>
      </c>
      <c r="T4127">
        <v>12</v>
      </c>
      <c r="U4127">
        <v>49</v>
      </c>
    </row>
    <row r="4128" spans="1:21" x14ac:dyDescent="0.3">
      <c r="A4128" s="5" t="s">
        <v>168</v>
      </c>
      <c r="B4128" s="5" t="s">
        <v>206</v>
      </c>
      <c r="C4128" s="5" t="s">
        <v>116</v>
      </c>
      <c r="D4128" s="5" t="s">
        <v>356</v>
      </c>
      <c r="E4128" s="5" t="s">
        <v>172</v>
      </c>
      <c r="F4128" s="6">
        <v>43442</v>
      </c>
      <c r="G4128" s="5" t="s">
        <v>148</v>
      </c>
      <c r="H4128" s="5" t="s">
        <v>216</v>
      </c>
      <c r="I4128">
        <v>43263</v>
      </c>
      <c r="J4128">
        <v>179</v>
      </c>
      <c r="K4128">
        <v>243</v>
      </c>
      <c r="L4128">
        <v>2</v>
      </c>
      <c r="M4128">
        <v>6439.5</v>
      </c>
      <c r="N4128">
        <v>6064.5839999999998</v>
      </c>
      <c r="O4128">
        <v>3032.2919999999999</v>
      </c>
      <c r="P4128">
        <v>121.5</v>
      </c>
      <c r="Q4128">
        <v>26.5</v>
      </c>
      <c r="R4128">
        <v>374.916</v>
      </c>
      <c r="S4128">
        <v>2018</v>
      </c>
      <c r="T4128">
        <v>12</v>
      </c>
      <c r="U4128">
        <v>49</v>
      </c>
    </row>
    <row r="4129" spans="1:21" x14ac:dyDescent="0.3">
      <c r="A4129" s="5" t="s">
        <v>168</v>
      </c>
      <c r="B4129" s="5" t="s">
        <v>206</v>
      </c>
      <c r="C4129" s="5" t="s">
        <v>116</v>
      </c>
      <c r="D4129" s="5" t="s">
        <v>356</v>
      </c>
      <c r="E4129" s="5" t="s">
        <v>172</v>
      </c>
      <c r="F4129" s="6">
        <v>43442</v>
      </c>
      <c r="G4129" s="5" t="s">
        <v>148</v>
      </c>
      <c r="H4129" s="5" t="s">
        <v>183</v>
      </c>
      <c r="I4129">
        <v>43263</v>
      </c>
      <c r="J4129">
        <v>179</v>
      </c>
      <c r="K4129">
        <v>244</v>
      </c>
      <c r="L4129">
        <v>2</v>
      </c>
      <c r="M4129">
        <v>7442</v>
      </c>
      <c r="N4129">
        <v>6064.5839999999998</v>
      </c>
      <c r="O4129">
        <v>3032.2919999999999</v>
      </c>
      <c r="P4129">
        <v>122</v>
      </c>
      <c r="Q4129">
        <v>30.5</v>
      </c>
      <c r="R4129">
        <v>1377.4159999999999</v>
      </c>
      <c r="S4129">
        <v>2018</v>
      </c>
      <c r="T4129">
        <v>12</v>
      </c>
      <c r="U4129">
        <v>49</v>
      </c>
    </row>
    <row r="4130" spans="1:21" x14ac:dyDescent="0.3">
      <c r="A4130" s="5" t="s">
        <v>168</v>
      </c>
      <c r="B4130" s="5" t="s">
        <v>206</v>
      </c>
      <c r="C4130" s="5" t="s">
        <v>116</v>
      </c>
      <c r="D4130" s="5" t="s">
        <v>356</v>
      </c>
      <c r="E4130" s="5" t="s">
        <v>172</v>
      </c>
      <c r="F4130" s="6">
        <v>43442</v>
      </c>
      <c r="G4130" s="5" t="s">
        <v>148</v>
      </c>
      <c r="H4130" s="5" t="s">
        <v>182</v>
      </c>
      <c r="I4130">
        <v>43263</v>
      </c>
      <c r="J4130">
        <v>179</v>
      </c>
      <c r="K4130">
        <v>134</v>
      </c>
      <c r="L4130">
        <v>1</v>
      </c>
      <c r="M4130">
        <v>4087</v>
      </c>
      <c r="N4130">
        <v>3032.2919999999999</v>
      </c>
      <c r="O4130">
        <v>3032.2919999999999</v>
      </c>
      <c r="P4130">
        <v>134</v>
      </c>
      <c r="Q4130">
        <v>30.5</v>
      </c>
      <c r="R4130">
        <v>1054.7080000000001</v>
      </c>
      <c r="S4130">
        <v>2018</v>
      </c>
      <c r="T4130">
        <v>12</v>
      </c>
      <c r="U4130">
        <v>49</v>
      </c>
    </row>
    <row r="4131" spans="1:21" x14ac:dyDescent="0.3">
      <c r="A4131" s="5" t="s">
        <v>168</v>
      </c>
      <c r="B4131" s="5" t="s">
        <v>206</v>
      </c>
      <c r="C4131" s="5" t="s">
        <v>116</v>
      </c>
      <c r="D4131" s="5" t="s">
        <v>356</v>
      </c>
      <c r="E4131" s="5" t="s">
        <v>172</v>
      </c>
      <c r="F4131" s="6">
        <v>43442</v>
      </c>
      <c r="G4131" s="5" t="s">
        <v>148</v>
      </c>
      <c r="H4131" s="5" t="s">
        <v>246</v>
      </c>
      <c r="I4131">
        <v>43263</v>
      </c>
      <c r="J4131">
        <v>179</v>
      </c>
      <c r="K4131">
        <v>263</v>
      </c>
      <c r="L4131">
        <v>2</v>
      </c>
      <c r="M4131">
        <v>8021.5</v>
      </c>
      <c r="N4131">
        <v>6064.5839999999998</v>
      </c>
      <c r="O4131">
        <v>3032.2919999999999</v>
      </c>
      <c r="P4131">
        <v>131.5</v>
      </c>
      <c r="Q4131">
        <v>30.5</v>
      </c>
      <c r="R4131">
        <v>1956.9159999999999</v>
      </c>
      <c r="S4131">
        <v>2018</v>
      </c>
      <c r="T4131">
        <v>12</v>
      </c>
      <c r="U4131">
        <v>49</v>
      </c>
    </row>
    <row r="4132" spans="1:21" x14ac:dyDescent="0.3">
      <c r="A4132" s="5" t="s">
        <v>168</v>
      </c>
      <c r="B4132" s="5" t="s">
        <v>206</v>
      </c>
      <c r="C4132" s="5" t="s">
        <v>116</v>
      </c>
      <c r="D4132" s="5" t="s">
        <v>356</v>
      </c>
      <c r="E4132" s="5" t="s">
        <v>172</v>
      </c>
      <c r="F4132" s="6">
        <v>43442</v>
      </c>
      <c r="G4132" s="5" t="s">
        <v>148</v>
      </c>
      <c r="H4132" s="5" t="s">
        <v>238</v>
      </c>
      <c r="I4132">
        <v>43263</v>
      </c>
      <c r="J4132">
        <v>179</v>
      </c>
      <c r="K4132">
        <v>264</v>
      </c>
      <c r="L4132">
        <v>2</v>
      </c>
      <c r="M4132">
        <v>8052</v>
      </c>
      <c r="N4132">
        <v>6064.5839999999998</v>
      </c>
      <c r="O4132">
        <v>3032.2919999999999</v>
      </c>
      <c r="P4132">
        <v>132</v>
      </c>
      <c r="Q4132">
        <v>30.5</v>
      </c>
      <c r="R4132">
        <v>1987.4159999999999</v>
      </c>
      <c r="S4132">
        <v>2018</v>
      </c>
      <c r="T4132">
        <v>12</v>
      </c>
      <c r="U4132">
        <v>49</v>
      </c>
    </row>
    <row r="4133" spans="1:21" x14ac:dyDescent="0.3">
      <c r="A4133" s="5" t="s">
        <v>168</v>
      </c>
      <c r="B4133" s="5" t="s">
        <v>206</v>
      </c>
      <c r="C4133" s="5" t="s">
        <v>116</v>
      </c>
      <c r="D4133" s="5" t="s">
        <v>356</v>
      </c>
      <c r="E4133" s="5" t="s">
        <v>172</v>
      </c>
      <c r="F4133" s="6">
        <v>43442</v>
      </c>
      <c r="G4133" s="5" t="s">
        <v>148</v>
      </c>
      <c r="H4133" s="5" t="s">
        <v>231</v>
      </c>
      <c r="I4133">
        <v>43263</v>
      </c>
      <c r="J4133">
        <v>179</v>
      </c>
      <c r="K4133">
        <v>154</v>
      </c>
      <c r="L4133">
        <v>1</v>
      </c>
      <c r="M4133">
        <v>4081</v>
      </c>
      <c r="N4133">
        <v>3032.2919999999999</v>
      </c>
      <c r="O4133">
        <v>3032.2919999999999</v>
      </c>
      <c r="P4133">
        <v>154</v>
      </c>
      <c r="Q4133">
        <v>26.5</v>
      </c>
      <c r="R4133">
        <v>1048.7080000000001</v>
      </c>
      <c r="S4133">
        <v>2018</v>
      </c>
      <c r="T4133">
        <v>12</v>
      </c>
      <c r="U4133">
        <v>49</v>
      </c>
    </row>
    <row r="4134" spans="1:21" x14ac:dyDescent="0.3">
      <c r="A4134" s="5" t="s">
        <v>168</v>
      </c>
      <c r="B4134" s="5" t="s">
        <v>206</v>
      </c>
      <c r="C4134" s="5" t="s">
        <v>116</v>
      </c>
      <c r="D4134" s="5" t="s">
        <v>356</v>
      </c>
      <c r="E4134" s="5" t="s">
        <v>172</v>
      </c>
      <c r="F4134" s="6">
        <v>43442</v>
      </c>
      <c r="G4134" s="5" t="s">
        <v>148</v>
      </c>
      <c r="H4134" s="5" t="s">
        <v>321</v>
      </c>
      <c r="I4134">
        <v>43263</v>
      </c>
      <c r="J4134">
        <v>179</v>
      </c>
      <c r="K4134">
        <v>265</v>
      </c>
      <c r="L4134">
        <v>2</v>
      </c>
      <c r="M4134">
        <v>7950</v>
      </c>
      <c r="N4134">
        <v>6064.5839999999998</v>
      </c>
      <c r="O4134">
        <v>3032.2919999999999</v>
      </c>
      <c r="P4134">
        <v>132.5</v>
      </c>
      <c r="Q4134">
        <v>30</v>
      </c>
      <c r="R4134">
        <v>1885.4159999999999</v>
      </c>
      <c r="S4134">
        <v>2018</v>
      </c>
      <c r="T4134">
        <v>12</v>
      </c>
      <c r="U4134">
        <v>49</v>
      </c>
    </row>
    <row r="4135" spans="1:21" x14ac:dyDescent="0.3">
      <c r="A4135" s="5" t="s">
        <v>168</v>
      </c>
      <c r="B4135" s="5" t="s">
        <v>206</v>
      </c>
      <c r="C4135" s="5" t="s">
        <v>116</v>
      </c>
      <c r="D4135" s="5" t="s">
        <v>356</v>
      </c>
      <c r="E4135" s="5" t="s">
        <v>172</v>
      </c>
      <c r="F4135" s="6">
        <v>43442</v>
      </c>
      <c r="G4135" s="5" t="s">
        <v>148</v>
      </c>
      <c r="H4135" s="5" t="s">
        <v>269</v>
      </c>
      <c r="I4135">
        <v>43263</v>
      </c>
      <c r="J4135">
        <v>179</v>
      </c>
      <c r="K4135">
        <v>800</v>
      </c>
      <c r="L4135">
        <v>7</v>
      </c>
      <c r="M4135">
        <v>24000</v>
      </c>
      <c r="N4135">
        <v>21226.043000000001</v>
      </c>
      <c r="O4135">
        <v>3032.2919999999999</v>
      </c>
      <c r="P4135">
        <v>114.28571428571429</v>
      </c>
      <c r="Q4135">
        <v>30</v>
      </c>
      <c r="R4135">
        <v>2773.9569999999999</v>
      </c>
      <c r="S4135">
        <v>2018</v>
      </c>
      <c r="T4135">
        <v>12</v>
      </c>
      <c r="U4135">
        <v>49</v>
      </c>
    </row>
    <row r="4136" spans="1:21" x14ac:dyDescent="0.3">
      <c r="A4136" s="5" t="s">
        <v>168</v>
      </c>
      <c r="B4136" s="5" t="s">
        <v>206</v>
      </c>
      <c r="C4136" s="5" t="s">
        <v>116</v>
      </c>
      <c r="D4136" s="5" t="s">
        <v>356</v>
      </c>
      <c r="E4136" s="5" t="s">
        <v>172</v>
      </c>
      <c r="F4136" s="6">
        <v>43442</v>
      </c>
      <c r="G4136" s="5" t="s">
        <v>148</v>
      </c>
      <c r="H4136" s="5" t="s">
        <v>185</v>
      </c>
      <c r="I4136">
        <v>43263</v>
      </c>
      <c r="J4136">
        <v>179</v>
      </c>
      <c r="K4136">
        <v>511</v>
      </c>
      <c r="L4136">
        <v>4</v>
      </c>
      <c r="M4136">
        <v>15585.5</v>
      </c>
      <c r="N4136">
        <v>12129.168</v>
      </c>
      <c r="O4136">
        <v>3032.2919999999999</v>
      </c>
      <c r="P4136">
        <v>127.75</v>
      </c>
      <c r="Q4136">
        <v>30.5</v>
      </c>
      <c r="R4136">
        <v>3456.3319999999999</v>
      </c>
      <c r="S4136">
        <v>2018</v>
      </c>
      <c r="T4136">
        <v>12</v>
      </c>
      <c r="U4136">
        <v>49</v>
      </c>
    </row>
    <row r="4137" spans="1:21" x14ac:dyDescent="0.3">
      <c r="A4137" s="5" t="s">
        <v>168</v>
      </c>
      <c r="B4137" s="5" t="s">
        <v>206</v>
      </c>
      <c r="C4137" s="5" t="s">
        <v>116</v>
      </c>
      <c r="D4137" s="5" t="s">
        <v>356</v>
      </c>
      <c r="E4137" s="5" t="s">
        <v>172</v>
      </c>
      <c r="F4137" s="6">
        <v>43442</v>
      </c>
      <c r="G4137" s="5" t="s">
        <v>148</v>
      </c>
      <c r="H4137" s="5" t="s">
        <v>187</v>
      </c>
      <c r="I4137">
        <v>43263</v>
      </c>
      <c r="J4137">
        <v>179</v>
      </c>
      <c r="K4137">
        <v>150</v>
      </c>
      <c r="L4137">
        <v>1</v>
      </c>
      <c r="M4137">
        <v>4575</v>
      </c>
      <c r="N4137">
        <v>3032.2919999999999</v>
      </c>
      <c r="O4137">
        <v>3032.2919999999999</v>
      </c>
      <c r="P4137">
        <v>150</v>
      </c>
      <c r="Q4137">
        <v>30.5</v>
      </c>
      <c r="R4137">
        <v>1542.7080000000001</v>
      </c>
      <c r="S4137">
        <v>2018</v>
      </c>
      <c r="T4137">
        <v>12</v>
      </c>
      <c r="U4137">
        <v>49</v>
      </c>
    </row>
    <row r="4138" spans="1:21" x14ac:dyDescent="0.3">
      <c r="A4138" s="5" t="s">
        <v>168</v>
      </c>
      <c r="B4138" s="5" t="s">
        <v>206</v>
      </c>
      <c r="C4138" s="5" t="s">
        <v>116</v>
      </c>
      <c r="D4138" s="5" t="s">
        <v>356</v>
      </c>
      <c r="E4138" s="5" t="s">
        <v>172</v>
      </c>
      <c r="F4138" s="6">
        <v>43442</v>
      </c>
      <c r="G4138" s="5" t="s">
        <v>148</v>
      </c>
      <c r="H4138" s="5" t="s">
        <v>284</v>
      </c>
      <c r="I4138">
        <v>43263</v>
      </c>
      <c r="J4138">
        <v>179</v>
      </c>
      <c r="K4138">
        <v>133</v>
      </c>
      <c r="L4138">
        <v>1</v>
      </c>
      <c r="M4138">
        <v>4056.5</v>
      </c>
      <c r="N4138">
        <v>3032.2919999999999</v>
      </c>
      <c r="O4138">
        <v>3032.2919999999999</v>
      </c>
      <c r="P4138">
        <v>133</v>
      </c>
      <c r="Q4138">
        <v>30.5</v>
      </c>
      <c r="R4138">
        <v>1024.2080000000001</v>
      </c>
      <c r="S4138">
        <v>2018</v>
      </c>
      <c r="T4138">
        <v>12</v>
      </c>
      <c r="U4138">
        <v>49</v>
      </c>
    </row>
    <row r="4139" spans="1:21" x14ac:dyDescent="0.3">
      <c r="A4139" s="5" t="s">
        <v>168</v>
      </c>
      <c r="B4139" s="5" t="s">
        <v>206</v>
      </c>
      <c r="C4139" s="5" t="s">
        <v>116</v>
      </c>
      <c r="D4139" s="5" t="s">
        <v>356</v>
      </c>
      <c r="E4139" s="5" t="s">
        <v>172</v>
      </c>
      <c r="F4139" s="6">
        <v>43442</v>
      </c>
      <c r="G4139" s="5" t="s">
        <v>148</v>
      </c>
      <c r="H4139" s="5" t="s">
        <v>225</v>
      </c>
      <c r="I4139">
        <v>43263</v>
      </c>
      <c r="J4139">
        <v>179</v>
      </c>
      <c r="K4139">
        <v>340</v>
      </c>
      <c r="L4139">
        <v>3</v>
      </c>
      <c r="M4139">
        <v>10200</v>
      </c>
      <c r="N4139">
        <v>9096.8760000000002</v>
      </c>
      <c r="O4139">
        <v>3032.2919999999999</v>
      </c>
      <c r="P4139">
        <v>113.33333333333333</v>
      </c>
      <c r="Q4139">
        <v>30</v>
      </c>
      <c r="R4139">
        <v>1103.124</v>
      </c>
      <c r="S4139">
        <v>2018</v>
      </c>
      <c r="T4139">
        <v>12</v>
      </c>
      <c r="U4139">
        <v>49</v>
      </c>
    </row>
    <row r="4140" spans="1:21" x14ac:dyDescent="0.3">
      <c r="A4140" s="5" t="s">
        <v>168</v>
      </c>
      <c r="B4140" s="5" t="s">
        <v>206</v>
      </c>
      <c r="C4140" s="5" t="s">
        <v>116</v>
      </c>
      <c r="D4140" s="5" t="s">
        <v>356</v>
      </c>
      <c r="E4140" s="5" t="s">
        <v>172</v>
      </c>
      <c r="F4140" s="6">
        <v>43442</v>
      </c>
      <c r="G4140" s="5" t="s">
        <v>148</v>
      </c>
      <c r="H4140" s="5" t="s">
        <v>344</v>
      </c>
      <c r="I4140">
        <v>43263</v>
      </c>
      <c r="J4140">
        <v>179</v>
      </c>
      <c r="K4140">
        <v>336</v>
      </c>
      <c r="L4140">
        <v>3</v>
      </c>
      <c r="M4140">
        <v>30744</v>
      </c>
      <c r="N4140">
        <v>9096.8760000000002</v>
      </c>
      <c r="O4140">
        <v>3032.2919999999999</v>
      </c>
      <c r="P4140">
        <v>112</v>
      </c>
      <c r="Q4140">
        <v>91.5</v>
      </c>
      <c r="R4140">
        <v>21647.124</v>
      </c>
      <c r="S4140">
        <v>2018</v>
      </c>
      <c r="T4140">
        <v>12</v>
      </c>
      <c r="U4140">
        <v>49</v>
      </c>
    </row>
    <row r="4141" spans="1:21" x14ac:dyDescent="0.3">
      <c r="A4141" s="5" t="s">
        <v>168</v>
      </c>
      <c r="B4141" s="5" t="s">
        <v>206</v>
      </c>
      <c r="C4141" s="5" t="s">
        <v>116</v>
      </c>
      <c r="D4141" s="5" t="s">
        <v>356</v>
      </c>
      <c r="E4141" s="5" t="s">
        <v>172</v>
      </c>
      <c r="F4141" s="6">
        <v>43442</v>
      </c>
      <c r="G4141" s="5" t="s">
        <v>148</v>
      </c>
      <c r="H4141" s="5" t="s">
        <v>181</v>
      </c>
      <c r="I4141">
        <v>43263</v>
      </c>
      <c r="J4141">
        <v>179</v>
      </c>
      <c r="K4141">
        <v>128</v>
      </c>
      <c r="L4141">
        <v>1</v>
      </c>
      <c r="M4141">
        <v>3904</v>
      </c>
      <c r="N4141">
        <v>3032.2919999999999</v>
      </c>
      <c r="O4141">
        <v>3032.2919999999999</v>
      </c>
      <c r="P4141">
        <v>128</v>
      </c>
      <c r="Q4141">
        <v>30.5</v>
      </c>
      <c r="R4141">
        <v>871.70799999999997</v>
      </c>
      <c r="S4141">
        <v>2018</v>
      </c>
      <c r="T4141">
        <v>12</v>
      </c>
      <c r="U4141">
        <v>49</v>
      </c>
    </row>
    <row r="4142" spans="1:21" x14ac:dyDescent="0.3">
      <c r="A4142" s="5" t="s">
        <v>168</v>
      </c>
      <c r="B4142" s="5" t="s">
        <v>206</v>
      </c>
      <c r="C4142" s="5" t="s">
        <v>116</v>
      </c>
      <c r="D4142" s="5" t="s">
        <v>356</v>
      </c>
      <c r="E4142" s="5" t="s">
        <v>172</v>
      </c>
      <c r="F4142" s="6">
        <v>43442</v>
      </c>
      <c r="G4142" s="5" t="s">
        <v>148</v>
      </c>
      <c r="H4142" s="5" t="s">
        <v>217</v>
      </c>
      <c r="I4142">
        <v>43263</v>
      </c>
      <c r="J4142">
        <v>179</v>
      </c>
      <c r="K4142">
        <v>241</v>
      </c>
      <c r="L4142">
        <v>2</v>
      </c>
      <c r="M4142">
        <v>7350.5</v>
      </c>
      <c r="N4142">
        <v>6064.5839999999998</v>
      </c>
      <c r="O4142">
        <v>3032.2919999999999</v>
      </c>
      <c r="P4142">
        <v>120.5</v>
      </c>
      <c r="Q4142">
        <v>30.5</v>
      </c>
      <c r="R4142">
        <v>1285.9159999999999</v>
      </c>
      <c r="S4142">
        <v>2018</v>
      </c>
      <c r="T4142">
        <v>12</v>
      </c>
      <c r="U4142">
        <v>49</v>
      </c>
    </row>
    <row r="4143" spans="1:21" x14ac:dyDescent="0.3">
      <c r="A4143" s="5" t="s">
        <v>168</v>
      </c>
      <c r="B4143" s="5" t="s">
        <v>175</v>
      </c>
      <c r="C4143" s="5" t="s">
        <v>84</v>
      </c>
      <c r="D4143" s="5" t="s">
        <v>353</v>
      </c>
      <c r="E4143" s="5" t="s">
        <v>172</v>
      </c>
      <c r="F4143" s="6">
        <v>43444</v>
      </c>
      <c r="G4143" s="5" t="s">
        <v>148</v>
      </c>
      <c r="H4143" s="5" t="s">
        <v>311</v>
      </c>
      <c r="I4143">
        <v>43262</v>
      </c>
      <c r="J4143">
        <v>182</v>
      </c>
      <c r="K4143">
        <v>107.5</v>
      </c>
      <c r="L4143">
        <v>1</v>
      </c>
      <c r="M4143">
        <v>3149.75</v>
      </c>
      <c r="N4143">
        <v>3274.8440000000001</v>
      </c>
      <c r="O4143">
        <v>3274.8440000000001</v>
      </c>
      <c r="P4143">
        <v>107.5</v>
      </c>
      <c r="Q4143">
        <v>29.3</v>
      </c>
      <c r="R4143">
        <v>-125.09399999999999</v>
      </c>
      <c r="S4143">
        <v>2018</v>
      </c>
      <c r="T4143">
        <v>12</v>
      </c>
      <c r="U4143">
        <v>50</v>
      </c>
    </row>
    <row r="4144" spans="1:21" x14ac:dyDescent="0.3">
      <c r="A4144" s="5" t="s">
        <v>168</v>
      </c>
      <c r="B4144" s="5" t="s">
        <v>175</v>
      </c>
      <c r="C4144" s="5" t="s">
        <v>87</v>
      </c>
      <c r="D4144" s="5" t="s">
        <v>331</v>
      </c>
      <c r="E4144" s="5" t="s">
        <v>227</v>
      </c>
      <c r="F4144" s="6">
        <v>43444</v>
      </c>
      <c r="G4144" s="5" t="s">
        <v>148</v>
      </c>
      <c r="H4144" s="5" t="s">
        <v>311</v>
      </c>
      <c r="I4144">
        <v>43275</v>
      </c>
      <c r="J4144">
        <v>169</v>
      </c>
      <c r="K4144">
        <v>-107.5</v>
      </c>
      <c r="L4144">
        <v>-1</v>
      </c>
      <c r="M4144">
        <v>-3149.75</v>
      </c>
      <c r="N4144">
        <v>-2990.433</v>
      </c>
      <c r="O4144">
        <v>-2990.433</v>
      </c>
      <c r="P4144">
        <v>107.5</v>
      </c>
      <c r="Q4144">
        <v>29.3</v>
      </c>
      <c r="R4144">
        <v>-159.31700000000001</v>
      </c>
      <c r="S4144">
        <v>2018</v>
      </c>
      <c r="T4144">
        <v>12</v>
      </c>
      <c r="U4144">
        <v>50</v>
      </c>
    </row>
    <row r="4145" spans="1:21" x14ac:dyDescent="0.3">
      <c r="A4145" s="5" t="s">
        <v>168</v>
      </c>
      <c r="B4145" s="5" t="s">
        <v>206</v>
      </c>
      <c r="C4145" s="5" t="s">
        <v>116</v>
      </c>
      <c r="D4145" s="5" t="s">
        <v>356</v>
      </c>
      <c r="E4145" s="5" t="s">
        <v>172</v>
      </c>
      <c r="F4145" s="6">
        <v>43444</v>
      </c>
      <c r="G4145" s="5" t="s">
        <v>148</v>
      </c>
      <c r="H4145" s="5" t="s">
        <v>218</v>
      </c>
      <c r="I4145">
        <v>43263</v>
      </c>
      <c r="J4145">
        <v>181</v>
      </c>
      <c r="K4145">
        <v>230</v>
      </c>
      <c r="L4145">
        <v>2</v>
      </c>
      <c r="M4145">
        <v>7015</v>
      </c>
      <c r="N4145">
        <v>6064.5839999999998</v>
      </c>
      <c r="O4145">
        <v>3032.2919999999999</v>
      </c>
      <c r="P4145">
        <v>115</v>
      </c>
      <c r="Q4145">
        <v>30.5</v>
      </c>
      <c r="R4145">
        <v>950.41600000000005</v>
      </c>
      <c r="S4145">
        <v>2018</v>
      </c>
      <c r="T4145">
        <v>12</v>
      </c>
      <c r="U4145">
        <v>50</v>
      </c>
    </row>
    <row r="4146" spans="1:21" x14ac:dyDescent="0.3">
      <c r="A4146" s="5" t="s">
        <v>168</v>
      </c>
      <c r="B4146" s="5" t="s">
        <v>206</v>
      </c>
      <c r="C4146" s="5" t="s">
        <v>116</v>
      </c>
      <c r="D4146" s="5" t="s">
        <v>356</v>
      </c>
      <c r="E4146" s="5" t="s">
        <v>172</v>
      </c>
      <c r="F4146" s="6">
        <v>43444</v>
      </c>
      <c r="G4146" s="5" t="s">
        <v>148</v>
      </c>
      <c r="H4146" s="5" t="s">
        <v>202</v>
      </c>
      <c r="I4146">
        <v>43263</v>
      </c>
      <c r="J4146">
        <v>181</v>
      </c>
      <c r="K4146">
        <v>1316</v>
      </c>
      <c r="L4146">
        <v>11</v>
      </c>
      <c r="M4146">
        <v>40138</v>
      </c>
      <c r="N4146">
        <v>33355.211000000003</v>
      </c>
      <c r="O4146">
        <v>3032.2919999999999</v>
      </c>
      <c r="P4146">
        <v>119.63636363636364</v>
      </c>
      <c r="Q4146">
        <v>30.5</v>
      </c>
      <c r="R4146">
        <v>6782.7889999999998</v>
      </c>
      <c r="S4146">
        <v>2018</v>
      </c>
      <c r="T4146">
        <v>12</v>
      </c>
      <c r="U4146">
        <v>50</v>
      </c>
    </row>
    <row r="4147" spans="1:21" x14ac:dyDescent="0.3">
      <c r="A4147" s="5" t="s">
        <v>168</v>
      </c>
      <c r="B4147" s="5" t="s">
        <v>206</v>
      </c>
      <c r="C4147" s="5" t="s">
        <v>116</v>
      </c>
      <c r="D4147" s="5" t="s">
        <v>356</v>
      </c>
      <c r="E4147" s="5" t="s">
        <v>172</v>
      </c>
      <c r="F4147" s="6">
        <v>43444</v>
      </c>
      <c r="G4147" s="5" t="s">
        <v>148</v>
      </c>
      <c r="H4147" s="5" t="s">
        <v>183</v>
      </c>
      <c r="I4147">
        <v>43263</v>
      </c>
      <c r="J4147">
        <v>181</v>
      </c>
      <c r="K4147">
        <v>119</v>
      </c>
      <c r="L4147">
        <v>1</v>
      </c>
      <c r="M4147">
        <v>3629.5</v>
      </c>
      <c r="N4147">
        <v>3032.2919999999999</v>
      </c>
      <c r="O4147">
        <v>3032.2919999999999</v>
      </c>
      <c r="P4147">
        <v>119</v>
      </c>
      <c r="Q4147">
        <v>30.5</v>
      </c>
      <c r="R4147">
        <v>597.20799999999997</v>
      </c>
      <c r="S4147">
        <v>2018</v>
      </c>
      <c r="T4147">
        <v>12</v>
      </c>
      <c r="U4147">
        <v>50</v>
      </c>
    </row>
    <row r="4148" spans="1:21" x14ac:dyDescent="0.3">
      <c r="A4148" s="5" t="s">
        <v>168</v>
      </c>
      <c r="B4148" s="5" t="s">
        <v>206</v>
      </c>
      <c r="C4148" s="5" t="s">
        <v>116</v>
      </c>
      <c r="D4148" s="5" t="s">
        <v>356</v>
      </c>
      <c r="E4148" s="5" t="s">
        <v>172</v>
      </c>
      <c r="F4148" s="6">
        <v>43444</v>
      </c>
      <c r="G4148" s="5" t="s">
        <v>148</v>
      </c>
      <c r="H4148" s="5" t="s">
        <v>226</v>
      </c>
      <c r="I4148">
        <v>43263</v>
      </c>
      <c r="J4148">
        <v>181</v>
      </c>
      <c r="K4148">
        <v>366</v>
      </c>
      <c r="L4148">
        <v>3</v>
      </c>
      <c r="M4148">
        <v>11163</v>
      </c>
      <c r="N4148">
        <v>9096.8760000000002</v>
      </c>
      <c r="O4148">
        <v>3032.2919999999999</v>
      </c>
      <c r="P4148">
        <v>122</v>
      </c>
      <c r="Q4148">
        <v>30.5</v>
      </c>
      <c r="R4148">
        <v>2066.1239999999998</v>
      </c>
      <c r="S4148">
        <v>2018</v>
      </c>
      <c r="T4148">
        <v>12</v>
      </c>
      <c r="U4148">
        <v>50</v>
      </c>
    </row>
    <row r="4149" spans="1:21" x14ac:dyDescent="0.3">
      <c r="A4149" s="5" t="s">
        <v>168</v>
      </c>
      <c r="B4149" s="5" t="s">
        <v>206</v>
      </c>
      <c r="C4149" s="5" t="s">
        <v>116</v>
      </c>
      <c r="D4149" s="5" t="s">
        <v>356</v>
      </c>
      <c r="E4149" s="5" t="s">
        <v>172</v>
      </c>
      <c r="F4149" s="6">
        <v>43444</v>
      </c>
      <c r="G4149" s="5" t="s">
        <v>148</v>
      </c>
      <c r="H4149" s="5" t="s">
        <v>191</v>
      </c>
      <c r="I4149">
        <v>43263</v>
      </c>
      <c r="J4149">
        <v>181</v>
      </c>
      <c r="K4149">
        <v>687</v>
      </c>
      <c r="L4149">
        <v>6</v>
      </c>
      <c r="M4149">
        <v>20953.5</v>
      </c>
      <c r="N4149">
        <v>18193.751</v>
      </c>
      <c r="O4149">
        <v>3032.2919999999999</v>
      </c>
      <c r="P4149">
        <v>114.5</v>
      </c>
      <c r="Q4149">
        <v>30.5</v>
      </c>
      <c r="R4149">
        <v>2759.7489999999998</v>
      </c>
      <c r="S4149">
        <v>2018</v>
      </c>
      <c r="T4149">
        <v>12</v>
      </c>
      <c r="U4149">
        <v>50</v>
      </c>
    </row>
    <row r="4150" spans="1:21" x14ac:dyDescent="0.3">
      <c r="A4150" s="5" t="s">
        <v>168</v>
      </c>
      <c r="B4150" s="5" t="s">
        <v>206</v>
      </c>
      <c r="C4150" s="5" t="s">
        <v>116</v>
      </c>
      <c r="D4150" s="5" t="s">
        <v>356</v>
      </c>
      <c r="E4150" s="5" t="s">
        <v>172</v>
      </c>
      <c r="F4150" s="6">
        <v>43444</v>
      </c>
      <c r="G4150" s="5" t="s">
        <v>148</v>
      </c>
      <c r="H4150" s="5" t="s">
        <v>187</v>
      </c>
      <c r="I4150">
        <v>43263</v>
      </c>
      <c r="J4150">
        <v>181</v>
      </c>
      <c r="K4150">
        <v>277</v>
      </c>
      <c r="L4150">
        <v>2</v>
      </c>
      <c r="M4150">
        <v>554</v>
      </c>
      <c r="N4150">
        <v>6064.5839999999998</v>
      </c>
      <c r="O4150">
        <v>3032.2919999999999</v>
      </c>
      <c r="P4150">
        <v>138.5</v>
      </c>
      <c r="Q4150">
        <v>2</v>
      </c>
      <c r="R4150">
        <v>-5510.5839999999998</v>
      </c>
      <c r="S4150">
        <v>2018</v>
      </c>
      <c r="T4150">
        <v>12</v>
      </c>
      <c r="U4150">
        <v>50</v>
      </c>
    </row>
    <row r="4151" spans="1:21" x14ac:dyDescent="0.3">
      <c r="A4151" s="5" t="s">
        <v>168</v>
      </c>
      <c r="B4151" s="5" t="s">
        <v>206</v>
      </c>
      <c r="C4151" s="5" t="s">
        <v>116</v>
      </c>
      <c r="D4151" s="5" t="s">
        <v>356</v>
      </c>
      <c r="E4151" s="5" t="s">
        <v>227</v>
      </c>
      <c r="F4151" s="6">
        <v>43444</v>
      </c>
      <c r="G4151" s="5" t="s">
        <v>148</v>
      </c>
      <c r="H4151" s="5" t="s">
        <v>187</v>
      </c>
      <c r="I4151">
        <v>43263</v>
      </c>
      <c r="J4151">
        <v>181</v>
      </c>
      <c r="K4151">
        <v>-277</v>
      </c>
      <c r="L4151">
        <v>-2</v>
      </c>
      <c r="M4151">
        <v>-554</v>
      </c>
      <c r="N4151">
        <v>-6064.5839999999998</v>
      </c>
      <c r="O4151">
        <v>-3032.2919999999999</v>
      </c>
      <c r="P4151">
        <v>138.5</v>
      </c>
      <c r="Q4151">
        <v>2</v>
      </c>
      <c r="R4151">
        <v>5510.5839999999998</v>
      </c>
      <c r="S4151">
        <v>2018</v>
      </c>
      <c r="T4151">
        <v>12</v>
      </c>
      <c r="U4151">
        <v>50</v>
      </c>
    </row>
    <row r="4152" spans="1:21" x14ac:dyDescent="0.3">
      <c r="A4152" s="5" t="s">
        <v>168</v>
      </c>
      <c r="B4152" s="5" t="s">
        <v>206</v>
      </c>
      <c r="C4152" s="5" t="s">
        <v>116</v>
      </c>
      <c r="D4152" s="5" t="s">
        <v>356</v>
      </c>
      <c r="E4152" s="5" t="s">
        <v>172</v>
      </c>
      <c r="F4152" s="6">
        <v>43444</v>
      </c>
      <c r="G4152" s="5" t="s">
        <v>148</v>
      </c>
      <c r="H4152" s="5" t="s">
        <v>187</v>
      </c>
      <c r="I4152">
        <v>43263</v>
      </c>
      <c r="J4152">
        <v>181</v>
      </c>
      <c r="K4152">
        <v>277</v>
      </c>
      <c r="L4152">
        <v>2</v>
      </c>
      <c r="M4152">
        <v>8448.5</v>
      </c>
      <c r="N4152">
        <v>6064.5839999999998</v>
      </c>
      <c r="O4152">
        <v>3032.2919999999999</v>
      </c>
      <c r="P4152">
        <v>138.5</v>
      </c>
      <c r="Q4152">
        <v>30.5</v>
      </c>
      <c r="R4152">
        <v>2383.9160000000002</v>
      </c>
      <c r="S4152">
        <v>2018</v>
      </c>
      <c r="T4152">
        <v>12</v>
      </c>
      <c r="U4152">
        <v>50</v>
      </c>
    </row>
    <row r="4153" spans="1:21" x14ac:dyDescent="0.3">
      <c r="A4153" s="5" t="s">
        <v>168</v>
      </c>
      <c r="B4153" s="5" t="s">
        <v>206</v>
      </c>
      <c r="C4153" s="5" t="s">
        <v>116</v>
      </c>
      <c r="D4153" s="5" t="s">
        <v>356</v>
      </c>
      <c r="E4153" s="5" t="s">
        <v>172</v>
      </c>
      <c r="F4153" s="6">
        <v>43444</v>
      </c>
      <c r="G4153" s="5" t="s">
        <v>148</v>
      </c>
      <c r="H4153" s="5" t="s">
        <v>321</v>
      </c>
      <c r="I4153">
        <v>43263</v>
      </c>
      <c r="J4153">
        <v>181</v>
      </c>
      <c r="K4153">
        <v>530</v>
      </c>
      <c r="L4153">
        <v>4</v>
      </c>
      <c r="M4153">
        <v>15900</v>
      </c>
      <c r="N4153">
        <v>12129.168</v>
      </c>
      <c r="O4153">
        <v>3032.2919999999999</v>
      </c>
      <c r="P4153">
        <v>132.5</v>
      </c>
      <c r="Q4153">
        <v>30</v>
      </c>
      <c r="R4153">
        <v>3770.8319999999999</v>
      </c>
      <c r="S4153">
        <v>2018</v>
      </c>
      <c r="T4153">
        <v>12</v>
      </c>
      <c r="U4153">
        <v>50</v>
      </c>
    </row>
    <row r="4154" spans="1:21" x14ac:dyDescent="0.3">
      <c r="A4154" s="5" t="s">
        <v>168</v>
      </c>
      <c r="B4154" s="5" t="s">
        <v>206</v>
      </c>
      <c r="C4154" s="5" t="s">
        <v>116</v>
      </c>
      <c r="D4154" s="5" t="s">
        <v>356</v>
      </c>
      <c r="E4154" s="5" t="s">
        <v>172</v>
      </c>
      <c r="F4154" s="6">
        <v>43444</v>
      </c>
      <c r="G4154" s="5" t="s">
        <v>148</v>
      </c>
      <c r="H4154" s="5" t="s">
        <v>203</v>
      </c>
      <c r="I4154">
        <v>43263</v>
      </c>
      <c r="J4154">
        <v>181</v>
      </c>
      <c r="K4154">
        <v>203</v>
      </c>
      <c r="L4154">
        <v>2</v>
      </c>
      <c r="M4154">
        <v>6191.5</v>
      </c>
      <c r="N4154">
        <v>6064.5839999999998</v>
      </c>
      <c r="O4154">
        <v>3032.2919999999999</v>
      </c>
      <c r="P4154">
        <v>101.5</v>
      </c>
      <c r="Q4154">
        <v>30.5</v>
      </c>
      <c r="R4154">
        <v>126.916</v>
      </c>
      <c r="S4154">
        <v>2018</v>
      </c>
      <c r="T4154">
        <v>12</v>
      </c>
      <c r="U4154">
        <v>50</v>
      </c>
    </row>
    <row r="4155" spans="1:21" x14ac:dyDescent="0.3">
      <c r="A4155" s="5" t="s">
        <v>168</v>
      </c>
      <c r="B4155" s="5" t="s">
        <v>206</v>
      </c>
      <c r="C4155" s="5" t="s">
        <v>116</v>
      </c>
      <c r="D4155" s="5" t="s">
        <v>356</v>
      </c>
      <c r="E4155" s="5" t="s">
        <v>172</v>
      </c>
      <c r="F4155" s="6">
        <v>43444</v>
      </c>
      <c r="G4155" s="5" t="s">
        <v>148</v>
      </c>
      <c r="H4155" s="5" t="s">
        <v>204</v>
      </c>
      <c r="I4155">
        <v>43263</v>
      </c>
      <c r="J4155">
        <v>181</v>
      </c>
      <c r="K4155">
        <v>425</v>
      </c>
      <c r="L4155">
        <v>4</v>
      </c>
      <c r="M4155">
        <v>12962.5</v>
      </c>
      <c r="N4155">
        <v>12129.168</v>
      </c>
      <c r="O4155">
        <v>3032.2919999999999</v>
      </c>
      <c r="P4155">
        <v>106.25</v>
      </c>
      <c r="Q4155">
        <v>30.5</v>
      </c>
      <c r="R4155">
        <v>833.33199999999999</v>
      </c>
      <c r="S4155">
        <v>2018</v>
      </c>
      <c r="T4155">
        <v>12</v>
      </c>
      <c r="U4155">
        <v>50</v>
      </c>
    </row>
    <row r="4156" spans="1:21" x14ac:dyDescent="0.3">
      <c r="A4156" s="5" t="s">
        <v>168</v>
      </c>
      <c r="B4156" s="5" t="s">
        <v>206</v>
      </c>
      <c r="C4156" s="5" t="s">
        <v>116</v>
      </c>
      <c r="D4156" s="5" t="s">
        <v>356</v>
      </c>
      <c r="E4156" s="5" t="s">
        <v>172</v>
      </c>
      <c r="F4156" s="6">
        <v>43444</v>
      </c>
      <c r="G4156" s="5" t="s">
        <v>148</v>
      </c>
      <c r="H4156" s="5" t="s">
        <v>180</v>
      </c>
      <c r="I4156">
        <v>43263</v>
      </c>
      <c r="J4156">
        <v>181</v>
      </c>
      <c r="K4156">
        <v>100</v>
      </c>
      <c r="L4156">
        <v>1</v>
      </c>
      <c r="M4156">
        <v>3050</v>
      </c>
      <c r="N4156">
        <v>3032.2919999999999</v>
      </c>
      <c r="O4156">
        <v>3032.2919999999999</v>
      </c>
      <c r="P4156">
        <v>100</v>
      </c>
      <c r="Q4156">
        <v>30.5</v>
      </c>
      <c r="R4156">
        <v>17.707999999999998</v>
      </c>
      <c r="S4156">
        <v>2018</v>
      </c>
      <c r="T4156">
        <v>12</v>
      </c>
      <c r="U4156">
        <v>50</v>
      </c>
    </row>
    <row r="4157" spans="1:21" x14ac:dyDescent="0.3">
      <c r="A4157" s="5" t="s">
        <v>168</v>
      </c>
      <c r="B4157" s="5" t="s">
        <v>206</v>
      </c>
      <c r="C4157" s="5" t="s">
        <v>116</v>
      </c>
      <c r="D4157" s="5" t="s">
        <v>356</v>
      </c>
      <c r="E4157" s="5" t="s">
        <v>172</v>
      </c>
      <c r="F4157" s="6">
        <v>43444</v>
      </c>
      <c r="G4157" s="5" t="s">
        <v>148</v>
      </c>
      <c r="H4157" s="5" t="s">
        <v>221</v>
      </c>
      <c r="I4157">
        <v>43263</v>
      </c>
      <c r="J4157">
        <v>181</v>
      </c>
      <c r="K4157">
        <v>96</v>
      </c>
      <c r="L4157">
        <v>1</v>
      </c>
      <c r="M4157">
        <v>2928</v>
      </c>
      <c r="N4157">
        <v>3032.2919999999999</v>
      </c>
      <c r="O4157">
        <v>3032.2919999999999</v>
      </c>
      <c r="P4157">
        <v>96</v>
      </c>
      <c r="Q4157">
        <v>30.5</v>
      </c>
      <c r="R4157">
        <v>-104.292</v>
      </c>
      <c r="S4157">
        <v>2018</v>
      </c>
      <c r="T4157">
        <v>12</v>
      </c>
      <c r="U4157">
        <v>50</v>
      </c>
    </row>
    <row r="4158" spans="1:21" x14ac:dyDescent="0.3">
      <c r="A4158" s="5" t="s">
        <v>168</v>
      </c>
      <c r="B4158" s="5" t="s">
        <v>206</v>
      </c>
      <c r="C4158" s="5" t="s">
        <v>116</v>
      </c>
      <c r="D4158" s="5" t="s">
        <v>356</v>
      </c>
      <c r="E4158" s="5" t="s">
        <v>172</v>
      </c>
      <c r="F4158" s="6">
        <v>43444</v>
      </c>
      <c r="G4158" s="5" t="s">
        <v>148</v>
      </c>
      <c r="H4158" s="5" t="s">
        <v>205</v>
      </c>
      <c r="I4158">
        <v>43263</v>
      </c>
      <c r="J4158">
        <v>181</v>
      </c>
      <c r="K4158">
        <v>385</v>
      </c>
      <c r="L4158">
        <v>3</v>
      </c>
      <c r="M4158">
        <v>10202.5</v>
      </c>
      <c r="N4158">
        <v>9096.8760000000002</v>
      </c>
      <c r="O4158">
        <v>3032.2919999999999</v>
      </c>
      <c r="P4158">
        <v>128.33333333333334</v>
      </c>
      <c r="Q4158">
        <v>26.5</v>
      </c>
      <c r="R4158">
        <v>1105.624</v>
      </c>
      <c r="S4158">
        <v>2018</v>
      </c>
      <c r="T4158">
        <v>12</v>
      </c>
      <c r="U4158">
        <v>50</v>
      </c>
    </row>
    <row r="4159" spans="1:21" x14ac:dyDescent="0.3">
      <c r="A4159" s="5" t="s">
        <v>168</v>
      </c>
      <c r="B4159" s="5" t="s">
        <v>206</v>
      </c>
      <c r="C4159" s="5" t="s">
        <v>116</v>
      </c>
      <c r="D4159" s="5" t="s">
        <v>356</v>
      </c>
      <c r="E4159" s="5" t="s">
        <v>172</v>
      </c>
      <c r="F4159" s="6">
        <v>43444</v>
      </c>
      <c r="G4159" s="5" t="s">
        <v>148</v>
      </c>
      <c r="H4159" s="5" t="s">
        <v>216</v>
      </c>
      <c r="I4159">
        <v>43263</v>
      </c>
      <c r="J4159">
        <v>181</v>
      </c>
      <c r="K4159">
        <v>107</v>
      </c>
      <c r="L4159">
        <v>1</v>
      </c>
      <c r="M4159">
        <v>3263.5</v>
      </c>
      <c r="N4159">
        <v>3032.2919999999999</v>
      </c>
      <c r="O4159">
        <v>3032.2919999999999</v>
      </c>
      <c r="P4159">
        <v>107</v>
      </c>
      <c r="Q4159">
        <v>30.5</v>
      </c>
      <c r="R4159">
        <v>231.208</v>
      </c>
      <c r="S4159">
        <v>2018</v>
      </c>
      <c r="T4159">
        <v>12</v>
      </c>
      <c r="U4159">
        <v>50</v>
      </c>
    </row>
    <row r="4160" spans="1:21" x14ac:dyDescent="0.3">
      <c r="A4160" s="5" t="s">
        <v>168</v>
      </c>
      <c r="B4160" s="5" t="s">
        <v>206</v>
      </c>
      <c r="C4160" s="5" t="s">
        <v>116</v>
      </c>
      <c r="D4160" s="5" t="s">
        <v>356</v>
      </c>
      <c r="E4160" s="5" t="s">
        <v>172</v>
      </c>
      <c r="F4160" s="6">
        <v>43444</v>
      </c>
      <c r="G4160" s="5" t="s">
        <v>148</v>
      </c>
      <c r="H4160" s="5" t="s">
        <v>222</v>
      </c>
      <c r="I4160">
        <v>43263</v>
      </c>
      <c r="J4160">
        <v>181</v>
      </c>
      <c r="K4160">
        <v>100</v>
      </c>
      <c r="L4160">
        <v>1</v>
      </c>
      <c r="M4160">
        <v>3050</v>
      </c>
      <c r="N4160">
        <v>3032.2919999999999</v>
      </c>
      <c r="O4160">
        <v>3032.2919999999999</v>
      </c>
      <c r="P4160">
        <v>100</v>
      </c>
      <c r="Q4160">
        <v>30.5</v>
      </c>
      <c r="R4160">
        <v>17.707999999999998</v>
      </c>
      <c r="S4160">
        <v>2018</v>
      </c>
      <c r="T4160">
        <v>12</v>
      </c>
      <c r="U4160">
        <v>50</v>
      </c>
    </row>
    <row r="4161" spans="1:21" x14ac:dyDescent="0.3">
      <c r="A4161" s="5" t="s">
        <v>168</v>
      </c>
      <c r="B4161" s="5" t="s">
        <v>206</v>
      </c>
      <c r="C4161" s="5" t="s">
        <v>116</v>
      </c>
      <c r="D4161" s="5" t="s">
        <v>356</v>
      </c>
      <c r="E4161" s="5" t="s">
        <v>172</v>
      </c>
      <c r="F4161" s="6">
        <v>43444</v>
      </c>
      <c r="G4161" s="5" t="s">
        <v>148</v>
      </c>
      <c r="H4161" s="5" t="s">
        <v>182</v>
      </c>
      <c r="I4161">
        <v>43263</v>
      </c>
      <c r="J4161">
        <v>181</v>
      </c>
      <c r="K4161">
        <v>248</v>
      </c>
      <c r="L4161">
        <v>2</v>
      </c>
      <c r="M4161">
        <v>7564</v>
      </c>
      <c r="N4161">
        <v>6064.5839999999998</v>
      </c>
      <c r="O4161">
        <v>3032.2919999999999</v>
      </c>
      <c r="P4161">
        <v>124</v>
      </c>
      <c r="Q4161">
        <v>30.5</v>
      </c>
      <c r="R4161">
        <v>1499.4159999999999</v>
      </c>
      <c r="S4161">
        <v>2018</v>
      </c>
      <c r="T4161">
        <v>12</v>
      </c>
      <c r="U4161">
        <v>50</v>
      </c>
    </row>
    <row r="4162" spans="1:21" x14ac:dyDescent="0.3">
      <c r="A4162" s="5" t="s">
        <v>168</v>
      </c>
      <c r="B4162" s="5" t="s">
        <v>206</v>
      </c>
      <c r="C4162" s="5" t="s">
        <v>116</v>
      </c>
      <c r="D4162" s="5" t="s">
        <v>356</v>
      </c>
      <c r="E4162" s="5" t="s">
        <v>227</v>
      </c>
      <c r="F4162" s="6">
        <v>43444</v>
      </c>
      <c r="G4162" s="5" t="s">
        <v>148</v>
      </c>
      <c r="H4162" s="5" t="s">
        <v>182</v>
      </c>
      <c r="I4162">
        <v>43263</v>
      </c>
      <c r="J4162">
        <v>181</v>
      </c>
      <c r="K4162">
        <v>-248</v>
      </c>
      <c r="L4162">
        <v>-2</v>
      </c>
      <c r="M4162">
        <v>-7564</v>
      </c>
      <c r="N4162">
        <v>-6064.5839999999998</v>
      </c>
      <c r="O4162">
        <v>-3032.2919999999999</v>
      </c>
      <c r="P4162">
        <v>124</v>
      </c>
      <c r="Q4162">
        <v>30.5</v>
      </c>
      <c r="R4162">
        <v>-1499.4159999999999</v>
      </c>
      <c r="S4162">
        <v>2018</v>
      </c>
      <c r="T4162">
        <v>12</v>
      </c>
      <c r="U4162">
        <v>50</v>
      </c>
    </row>
    <row r="4163" spans="1:21" x14ac:dyDescent="0.3">
      <c r="A4163" s="5" t="s">
        <v>168</v>
      </c>
      <c r="B4163" s="5" t="s">
        <v>206</v>
      </c>
      <c r="C4163" s="5" t="s">
        <v>116</v>
      </c>
      <c r="D4163" s="5" t="s">
        <v>356</v>
      </c>
      <c r="E4163" s="5" t="s">
        <v>172</v>
      </c>
      <c r="F4163" s="6">
        <v>43444</v>
      </c>
      <c r="G4163" s="5" t="s">
        <v>148</v>
      </c>
      <c r="H4163" s="5" t="s">
        <v>184</v>
      </c>
      <c r="I4163">
        <v>43263</v>
      </c>
      <c r="J4163">
        <v>181</v>
      </c>
      <c r="K4163">
        <v>3587</v>
      </c>
      <c r="L4163">
        <v>30</v>
      </c>
      <c r="M4163">
        <v>107610</v>
      </c>
      <c r="N4163">
        <v>90968.756999999998</v>
      </c>
      <c r="O4163">
        <v>3032.2919999999999</v>
      </c>
      <c r="P4163">
        <v>119.56666666666666</v>
      </c>
      <c r="Q4163">
        <v>30</v>
      </c>
      <c r="R4163">
        <v>16641.242999999999</v>
      </c>
      <c r="S4163">
        <v>2018</v>
      </c>
      <c r="T4163">
        <v>12</v>
      </c>
      <c r="U4163">
        <v>50</v>
      </c>
    </row>
    <row r="4164" spans="1:21" x14ac:dyDescent="0.3">
      <c r="A4164" s="5" t="s">
        <v>168</v>
      </c>
      <c r="B4164" s="5" t="s">
        <v>206</v>
      </c>
      <c r="C4164" s="5" t="s">
        <v>117</v>
      </c>
      <c r="D4164" s="5" t="s">
        <v>358</v>
      </c>
      <c r="E4164" s="5" t="s">
        <v>172</v>
      </c>
      <c r="F4164" s="6">
        <v>43444</v>
      </c>
      <c r="G4164" s="5" t="s">
        <v>148</v>
      </c>
      <c r="H4164" s="5" t="s">
        <v>181</v>
      </c>
      <c r="I4164">
        <v>43238</v>
      </c>
      <c r="J4164">
        <v>206</v>
      </c>
      <c r="K4164">
        <v>256</v>
      </c>
      <c r="L4164">
        <v>2</v>
      </c>
      <c r="M4164">
        <v>7808</v>
      </c>
      <c r="N4164">
        <v>5468.1360000000004</v>
      </c>
      <c r="O4164">
        <v>2734.0680000000002</v>
      </c>
      <c r="P4164">
        <v>128</v>
      </c>
      <c r="Q4164">
        <v>30.5</v>
      </c>
      <c r="R4164">
        <v>2339.864</v>
      </c>
      <c r="S4164">
        <v>2018</v>
      </c>
      <c r="T4164">
        <v>12</v>
      </c>
      <c r="U4164">
        <v>50</v>
      </c>
    </row>
    <row r="4165" spans="1:21" x14ac:dyDescent="0.3">
      <c r="A4165" s="5" t="s">
        <v>168</v>
      </c>
      <c r="B4165" s="5" t="s">
        <v>206</v>
      </c>
      <c r="C4165" s="5" t="s">
        <v>117</v>
      </c>
      <c r="D4165" s="5" t="s">
        <v>358</v>
      </c>
      <c r="E4165" s="5" t="s">
        <v>172</v>
      </c>
      <c r="F4165" s="6">
        <v>43444</v>
      </c>
      <c r="G4165" s="5" t="s">
        <v>148</v>
      </c>
      <c r="H4165" s="5" t="s">
        <v>182</v>
      </c>
      <c r="I4165">
        <v>43238</v>
      </c>
      <c r="J4165">
        <v>206</v>
      </c>
      <c r="K4165">
        <v>248</v>
      </c>
      <c r="L4165">
        <v>2</v>
      </c>
      <c r="M4165">
        <v>7564</v>
      </c>
      <c r="N4165">
        <v>5468.1360000000004</v>
      </c>
      <c r="O4165">
        <v>2734.0680000000002</v>
      </c>
      <c r="P4165">
        <v>124</v>
      </c>
      <c r="Q4165">
        <v>30.5</v>
      </c>
      <c r="R4165">
        <v>2095.864</v>
      </c>
      <c r="S4165">
        <v>2018</v>
      </c>
      <c r="T4165">
        <v>12</v>
      </c>
      <c r="U4165">
        <v>50</v>
      </c>
    </row>
    <row r="4166" spans="1:21" x14ac:dyDescent="0.3">
      <c r="A4166" s="5" t="s">
        <v>168</v>
      </c>
      <c r="B4166" s="5" t="s">
        <v>206</v>
      </c>
      <c r="C4166" s="5" t="s">
        <v>117</v>
      </c>
      <c r="D4166" s="5" t="s">
        <v>358</v>
      </c>
      <c r="E4166" s="5" t="s">
        <v>172</v>
      </c>
      <c r="F4166" s="6">
        <v>43444</v>
      </c>
      <c r="G4166" s="5" t="s">
        <v>148</v>
      </c>
      <c r="H4166" s="5" t="s">
        <v>246</v>
      </c>
      <c r="I4166">
        <v>43238</v>
      </c>
      <c r="J4166">
        <v>206</v>
      </c>
      <c r="K4166">
        <v>436</v>
      </c>
      <c r="L4166">
        <v>4</v>
      </c>
      <c r="M4166">
        <v>13298</v>
      </c>
      <c r="N4166">
        <v>10936.271000000001</v>
      </c>
      <c r="O4166">
        <v>2734.0680000000002</v>
      </c>
      <c r="P4166">
        <v>109</v>
      </c>
      <c r="Q4166">
        <v>30.5</v>
      </c>
      <c r="R4166">
        <v>2361.7289999999998</v>
      </c>
      <c r="S4166">
        <v>2018</v>
      </c>
      <c r="T4166">
        <v>12</v>
      </c>
      <c r="U4166">
        <v>50</v>
      </c>
    </row>
    <row r="4167" spans="1:21" x14ac:dyDescent="0.3">
      <c r="A4167" s="5" t="s">
        <v>168</v>
      </c>
      <c r="B4167" s="5" t="s">
        <v>206</v>
      </c>
      <c r="C4167" s="5" t="s">
        <v>117</v>
      </c>
      <c r="D4167" s="5" t="s">
        <v>358</v>
      </c>
      <c r="E4167" s="5" t="s">
        <v>172</v>
      </c>
      <c r="F4167" s="6">
        <v>43444</v>
      </c>
      <c r="G4167" s="5" t="s">
        <v>148</v>
      </c>
      <c r="H4167" s="5" t="s">
        <v>186</v>
      </c>
      <c r="I4167">
        <v>43238</v>
      </c>
      <c r="J4167">
        <v>206</v>
      </c>
      <c r="K4167">
        <v>130</v>
      </c>
      <c r="L4167">
        <v>1</v>
      </c>
      <c r="M4167">
        <v>3965</v>
      </c>
      <c r="N4167">
        <v>2734.0680000000002</v>
      </c>
      <c r="O4167">
        <v>2734.0680000000002</v>
      </c>
      <c r="P4167">
        <v>130</v>
      </c>
      <c r="Q4167">
        <v>30.5</v>
      </c>
      <c r="R4167">
        <v>1230.932</v>
      </c>
      <c r="S4167">
        <v>2018</v>
      </c>
      <c r="T4167">
        <v>12</v>
      </c>
      <c r="U4167">
        <v>50</v>
      </c>
    </row>
    <row r="4168" spans="1:21" x14ac:dyDescent="0.3">
      <c r="A4168" s="5" t="s">
        <v>168</v>
      </c>
      <c r="B4168" s="5" t="s">
        <v>206</v>
      </c>
      <c r="C4168" s="5" t="s">
        <v>117</v>
      </c>
      <c r="D4168" s="5" t="s">
        <v>358</v>
      </c>
      <c r="E4168" s="5" t="s">
        <v>172</v>
      </c>
      <c r="F4168" s="6">
        <v>43444</v>
      </c>
      <c r="G4168" s="5" t="s">
        <v>148</v>
      </c>
      <c r="H4168" s="5" t="s">
        <v>238</v>
      </c>
      <c r="I4168">
        <v>43238</v>
      </c>
      <c r="J4168">
        <v>206</v>
      </c>
      <c r="K4168">
        <v>348</v>
      </c>
      <c r="L4168">
        <v>3</v>
      </c>
      <c r="M4168">
        <v>10614</v>
      </c>
      <c r="N4168">
        <v>8202.2039999999997</v>
      </c>
      <c r="O4168">
        <v>2734.0680000000002</v>
      </c>
      <c r="P4168">
        <v>116</v>
      </c>
      <c r="Q4168">
        <v>30.5</v>
      </c>
      <c r="R4168">
        <v>2411.7959999999998</v>
      </c>
      <c r="S4168">
        <v>2018</v>
      </c>
      <c r="T4168">
        <v>12</v>
      </c>
      <c r="U4168">
        <v>50</v>
      </c>
    </row>
    <row r="4169" spans="1:21" x14ac:dyDescent="0.3">
      <c r="A4169" s="5" t="s">
        <v>168</v>
      </c>
      <c r="B4169" s="5" t="s">
        <v>206</v>
      </c>
      <c r="C4169" s="5" t="s">
        <v>117</v>
      </c>
      <c r="D4169" s="5" t="s">
        <v>358</v>
      </c>
      <c r="E4169" s="5" t="s">
        <v>172</v>
      </c>
      <c r="F4169" s="6">
        <v>43444</v>
      </c>
      <c r="G4169" s="5" t="s">
        <v>148</v>
      </c>
      <c r="H4169" s="5" t="s">
        <v>269</v>
      </c>
      <c r="I4169">
        <v>43238</v>
      </c>
      <c r="J4169">
        <v>206</v>
      </c>
      <c r="K4169">
        <v>658</v>
      </c>
      <c r="L4169">
        <v>6</v>
      </c>
      <c r="M4169">
        <v>19740</v>
      </c>
      <c r="N4169">
        <v>16404.406999999999</v>
      </c>
      <c r="O4169">
        <v>2734.0680000000002</v>
      </c>
      <c r="P4169">
        <v>109.66666666666667</v>
      </c>
      <c r="Q4169">
        <v>30</v>
      </c>
      <c r="R4169">
        <v>3335.5929999999998</v>
      </c>
      <c r="S4169">
        <v>2018</v>
      </c>
      <c r="T4169">
        <v>12</v>
      </c>
      <c r="U4169">
        <v>50</v>
      </c>
    </row>
    <row r="4170" spans="1:21" x14ac:dyDescent="0.3">
      <c r="A4170" s="5" t="s">
        <v>168</v>
      </c>
      <c r="B4170" s="5" t="s">
        <v>206</v>
      </c>
      <c r="C4170" s="5" t="s">
        <v>117</v>
      </c>
      <c r="D4170" s="5" t="s">
        <v>358</v>
      </c>
      <c r="E4170" s="5" t="s">
        <v>172</v>
      </c>
      <c r="F4170" s="6">
        <v>43444</v>
      </c>
      <c r="G4170" s="5" t="s">
        <v>148</v>
      </c>
      <c r="H4170" s="5" t="s">
        <v>217</v>
      </c>
      <c r="I4170">
        <v>43238</v>
      </c>
      <c r="J4170">
        <v>206</v>
      </c>
      <c r="K4170">
        <v>928</v>
      </c>
      <c r="L4170">
        <v>8</v>
      </c>
      <c r="M4170">
        <v>28304</v>
      </c>
      <c r="N4170">
        <v>21872.543000000001</v>
      </c>
      <c r="O4170">
        <v>2734.0680000000002</v>
      </c>
      <c r="P4170">
        <v>116</v>
      </c>
      <c r="Q4170">
        <v>30.5</v>
      </c>
      <c r="R4170">
        <v>6431.4570000000003</v>
      </c>
      <c r="S4170">
        <v>2018</v>
      </c>
      <c r="T4170">
        <v>12</v>
      </c>
      <c r="U4170">
        <v>50</v>
      </c>
    </row>
    <row r="4171" spans="1:21" x14ac:dyDescent="0.3">
      <c r="A4171" s="5" t="s">
        <v>168</v>
      </c>
      <c r="B4171" s="5" t="s">
        <v>206</v>
      </c>
      <c r="C4171" s="5" t="s">
        <v>117</v>
      </c>
      <c r="D4171" s="5" t="s">
        <v>358</v>
      </c>
      <c r="E4171" s="5" t="s">
        <v>172</v>
      </c>
      <c r="F4171" s="6">
        <v>43444</v>
      </c>
      <c r="G4171" s="5" t="s">
        <v>148</v>
      </c>
      <c r="H4171" s="5" t="s">
        <v>284</v>
      </c>
      <c r="I4171">
        <v>43238</v>
      </c>
      <c r="J4171">
        <v>206</v>
      </c>
      <c r="K4171">
        <v>154</v>
      </c>
      <c r="L4171">
        <v>1</v>
      </c>
      <c r="M4171">
        <v>4081</v>
      </c>
      <c r="N4171">
        <v>2734.0680000000002</v>
      </c>
      <c r="O4171">
        <v>2734.0680000000002</v>
      </c>
      <c r="P4171">
        <v>154</v>
      </c>
      <c r="Q4171">
        <v>26.5</v>
      </c>
      <c r="R4171">
        <v>1346.932</v>
      </c>
      <c r="S4171">
        <v>2018</v>
      </c>
      <c r="T4171">
        <v>12</v>
      </c>
      <c r="U4171">
        <v>50</v>
      </c>
    </row>
    <row r="4172" spans="1:21" x14ac:dyDescent="0.3">
      <c r="A4172" s="5" t="s">
        <v>168</v>
      </c>
      <c r="B4172" s="5" t="s">
        <v>206</v>
      </c>
      <c r="C4172" s="5" t="s">
        <v>117</v>
      </c>
      <c r="D4172" s="5" t="s">
        <v>358</v>
      </c>
      <c r="E4172" s="5" t="s">
        <v>172</v>
      </c>
      <c r="F4172" s="6">
        <v>43444</v>
      </c>
      <c r="G4172" s="5" t="s">
        <v>148</v>
      </c>
      <c r="H4172" s="5" t="s">
        <v>190</v>
      </c>
      <c r="I4172">
        <v>43238</v>
      </c>
      <c r="J4172">
        <v>206</v>
      </c>
      <c r="K4172">
        <v>101</v>
      </c>
      <c r="L4172">
        <v>1</v>
      </c>
      <c r="M4172">
        <v>3080.5</v>
      </c>
      <c r="N4172">
        <v>2734.0680000000002</v>
      </c>
      <c r="O4172">
        <v>2734.0680000000002</v>
      </c>
      <c r="P4172">
        <v>101</v>
      </c>
      <c r="Q4172">
        <v>30.5</v>
      </c>
      <c r="R4172">
        <v>346.43200000000002</v>
      </c>
      <c r="S4172">
        <v>2018</v>
      </c>
      <c r="T4172">
        <v>12</v>
      </c>
      <c r="U4172">
        <v>50</v>
      </c>
    </row>
    <row r="4173" spans="1:21" x14ac:dyDescent="0.3">
      <c r="A4173" s="5" t="s">
        <v>168</v>
      </c>
      <c r="B4173" s="5" t="s">
        <v>206</v>
      </c>
      <c r="C4173" s="5" t="s">
        <v>117</v>
      </c>
      <c r="D4173" s="5" t="s">
        <v>358</v>
      </c>
      <c r="E4173" s="5" t="s">
        <v>172</v>
      </c>
      <c r="F4173" s="6">
        <v>43444</v>
      </c>
      <c r="G4173" s="5" t="s">
        <v>148</v>
      </c>
      <c r="H4173" s="5" t="s">
        <v>308</v>
      </c>
      <c r="I4173">
        <v>43238</v>
      </c>
      <c r="J4173">
        <v>206</v>
      </c>
      <c r="K4173">
        <v>106</v>
      </c>
      <c r="L4173">
        <v>1</v>
      </c>
      <c r="M4173">
        <v>3233</v>
      </c>
      <c r="N4173">
        <v>2734.0680000000002</v>
      </c>
      <c r="O4173">
        <v>2734.0680000000002</v>
      </c>
      <c r="P4173">
        <v>106</v>
      </c>
      <c r="Q4173">
        <v>30.5</v>
      </c>
      <c r="R4173">
        <v>498.93200000000002</v>
      </c>
      <c r="S4173">
        <v>2018</v>
      </c>
      <c r="T4173">
        <v>12</v>
      </c>
      <c r="U4173">
        <v>50</v>
      </c>
    </row>
    <row r="4174" spans="1:21" x14ac:dyDescent="0.3">
      <c r="A4174" s="5" t="s">
        <v>168</v>
      </c>
      <c r="B4174" s="5" t="s">
        <v>206</v>
      </c>
      <c r="C4174" s="5" t="s">
        <v>116</v>
      </c>
      <c r="D4174" s="5" t="s">
        <v>356</v>
      </c>
      <c r="E4174" s="5" t="s">
        <v>227</v>
      </c>
      <c r="F4174" s="6">
        <v>43445</v>
      </c>
      <c r="G4174" s="5" t="s">
        <v>148</v>
      </c>
      <c r="H4174" s="5" t="s">
        <v>344</v>
      </c>
      <c r="I4174">
        <v>43263</v>
      </c>
      <c r="J4174">
        <v>182</v>
      </c>
      <c r="K4174">
        <v>-336</v>
      </c>
      <c r="L4174">
        <v>-3</v>
      </c>
      <c r="M4174">
        <v>-30744</v>
      </c>
      <c r="N4174">
        <v>-9096.8760000000002</v>
      </c>
      <c r="O4174">
        <v>-3032.2919999999999</v>
      </c>
      <c r="P4174">
        <v>112</v>
      </c>
      <c r="Q4174">
        <v>91.5</v>
      </c>
      <c r="R4174">
        <v>-21647.124</v>
      </c>
      <c r="S4174">
        <v>2018</v>
      </c>
      <c r="T4174">
        <v>12</v>
      </c>
      <c r="U4174">
        <v>50</v>
      </c>
    </row>
    <row r="4175" spans="1:21" x14ac:dyDescent="0.3">
      <c r="A4175" s="5" t="s">
        <v>168</v>
      </c>
      <c r="B4175" s="5" t="s">
        <v>206</v>
      </c>
      <c r="C4175" s="5" t="s">
        <v>116</v>
      </c>
      <c r="D4175" s="5" t="s">
        <v>356</v>
      </c>
      <c r="E4175" s="5" t="s">
        <v>172</v>
      </c>
      <c r="F4175" s="6">
        <v>43445</v>
      </c>
      <c r="G4175" s="5" t="s">
        <v>148</v>
      </c>
      <c r="H4175" s="5" t="s">
        <v>344</v>
      </c>
      <c r="I4175">
        <v>43263</v>
      </c>
      <c r="J4175">
        <v>182</v>
      </c>
      <c r="K4175">
        <v>336</v>
      </c>
      <c r="L4175">
        <v>3</v>
      </c>
      <c r="M4175">
        <v>10248</v>
      </c>
      <c r="N4175">
        <v>9096.8760000000002</v>
      </c>
      <c r="O4175">
        <v>3032.2919999999999</v>
      </c>
      <c r="P4175">
        <v>112</v>
      </c>
      <c r="Q4175">
        <v>30.5</v>
      </c>
      <c r="R4175">
        <v>1151.124</v>
      </c>
      <c r="S4175">
        <v>2018</v>
      </c>
      <c r="T4175">
        <v>12</v>
      </c>
      <c r="U4175">
        <v>50</v>
      </c>
    </row>
    <row r="4176" spans="1:21" x14ac:dyDescent="0.3">
      <c r="A4176" s="5" t="s">
        <v>168</v>
      </c>
      <c r="B4176" s="5" t="s">
        <v>206</v>
      </c>
      <c r="C4176" s="5" t="s">
        <v>116</v>
      </c>
      <c r="D4176" s="5" t="s">
        <v>356</v>
      </c>
      <c r="E4176" s="5" t="s">
        <v>227</v>
      </c>
      <c r="F4176" s="6">
        <v>43447</v>
      </c>
      <c r="G4176" s="5" t="s">
        <v>148</v>
      </c>
      <c r="H4176" s="5" t="s">
        <v>184</v>
      </c>
      <c r="I4176">
        <v>43263</v>
      </c>
      <c r="J4176">
        <v>184</v>
      </c>
      <c r="K4176">
        <v>-3587</v>
      </c>
      <c r="L4176">
        <v>-30</v>
      </c>
      <c r="M4176">
        <v>-107610</v>
      </c>
      <c r="N4176">
        <v>-90968.756999999998</v>
      </c>
      <c r="O4176">
        <v>-3032.2919999999999</v>
      </c>
      <c r="P4176">
        <v>119.56666666666666</v>
      </c>
      <c r="Q4176">
        <v>30</v>
      </c>
      <c r="R4176">
        <v>-16641.242999999999</v>
      </c>
      <c r="S4176">
        <v>2018</v>
      </c>
      <c r="T4176">
        <v>12</v>
      </c>
      <c r="U4176">
        <v>50</v>
      </c>
    </row>
    <row r="4177" spans="1:21" x14ac:dyDescent="0.3">
      <c r="A4177" s="5" t="s">
        <v>168</v>
      </c>
      <c r="B4177" s="5" t="s">
        <v>206</v>
      </c>
      <c r="C4177" s="5" t="s">
        <v>117</v>
      </c>
      <c r="D4177" s="5" t="s">
        <v>358</v>
      </c>
      <c r="E4177" s="5" t="s">
        <v>172</v>
      </c>
      <c r="F4177" s="6">
        <v>43447</v>
      </c>
      <c r="G4177" s="5" t="s">
        <v>148</v>
      </c>
      <c r="H4177" s="5" t="s">
        <v>184</v>
      </c>
      <c r="I4177">
        <v>43238</v>
      </c>
      <c r="J4177">
        <v>209</v>
      </c>
      <c r="K4177">
        <v>3587</v>
      </c>
      <c r="L4177">
        <v>30</v>
      </c>
      <c r="M4177">
        <v>107610</v>
      </c>
      <c r="N4177">
        <v>87092.01</v>
      </c>
      <c r="O4177">
        <v>2903.067</v>
      </c>
      <c r="P4177">
        <v>119.56666666666666</v>
      </c>
      <c r="Q4177">
        <v>30</v>
      </c>
      <c r="R4177">
        <v>20517.990000000002</v>
      </c>
      <c r="S4177">
        <v>2018</v>
      </c>
      <c r="T4177">
        <v>12</v>
      </c>
      <c r="U4177">
        <v>50</v>
      </c>
    </row>
    <row r="4178" spans="1:21" x14ac:dyDescent="0.3">
      <c r="A4178" s="5" t="s">
        <v>168</v>
      </c>
      <c r="B4178" s="5" t="s">
        <v>169</v>
      </c>
      <c r="C4178" s="5" t="s">
        <v>170</v>
      </c>
      <c r="D4178" s="5" t="s">
        <v>348</v>
      </c>
      <c r="E4178" s="5" t="s">
        <v>172</v>
      </c>
      <c r="F4178" s="6">
        <v>43448</v>
      </c>
      <c r="G4178" s="5" t="s">
        <v>148</v>
      </c>
      <c r="H4178" s="5" t="s">
        <v>173</v>
      </c>
      <c r="I4178">
        <v>43257</v>
      </c>
      <c r="J4178">
        <v>191</v>
      </c>
      <c r="K4178">
        <v>614</v>
      </c>
      <c r="L4178">
        <v>5</v>
      </c>
      <c r="M4178">
        <v>20876</v>
      </c>
      <c r="N4178">
        <v>13973.28</v>
      </c>
      <c r="O4178">
        <v>2794.6559999999999</v>
      </c>
      <c r="P4178">
        <v>122.8</v>
      </c>
      <c r="Q4178">
        <v>34</v>
      </c>
      <c r="R4178">
        <v>6902.72</v>
      </c>
      <c r="S4178">
        <v>2018</v>
      </c>
      <c r="T4178">
        <v>12</v>
      </c>
      <c r="U4178">
        <v>50</v>
      </c>
    </row>
    <row r="4179" spans="1:21" x14ac:dyDescent="0.3">
      <c r="A4179" s="5" t="s">
        <v>168</v>
      </c>
      <c r="B4179" s="5" t="s">
        <v>169</v>
      </c>
      <c r="C4179" s="5" t="s">
        <v>170</v>
      </c>
      <c r="D4179" s="5" t="s">
        <v>353</v>
      </c>
      <c r="E4179" s="5" t="s">
        <v>172</v>
      </c>
      <c r="F4179" s="6">
        <v>43448</v>
      </c>
      <c r="G4179" s="5" t="s">
        <v>148</v>
      </c>
      <c r="H4179" s="5" t="s">
        <v>173</v>
      </c>
      <c r="I4179">
        <v>43262</v>
      </c>
      <c r="J4179">
        <v>186</v>
      </c>
      <c r="K4179">
        <v>689.5</v>
      </c>
      <c r="L4179">
        <v>5</v>
      </c>
      <c r="M4179">
        <v>23443</v>
      </c>
      <c r="N4179">
        <v>16374.222</v>
      </c>
      <c r="O4179">
        <v>3274.8440000000001</v>
      </c>
      <c r="P4179">
        <v>137.9</v>
      </c>
      <c r="Q4179">
        <v>34</v>
      </c>
      <c r="R4179">
        <v>7068.7780000000002</v>
      </c>
      <c r="S4179">
        <v>2018</v>
      </c>
      <c r="T4179">
        <v>12</v>
      </c>
      <c r="U4179">
        <v>50</v>
      </c>
    </row>
    <row r="4180" spans="1:21" x14ac:dyDescent="0.3">
      <c r="A4180" s="5" t="s">
        <v>168</v>
      </c>
      <c r="B4180" s="5" t="s">
        <v>175</v>
      </c>
      <c r="C4180" s="5" t="s">
        <v>85</v>
      </c>
      <c r="D4180" s="5" t="s">
        <v>357</v>
      </c>
      <c r="E4180" s="5" t="s">
        <v>172</v>
      </c>
      <c r="F4180" s="6">
        <v>43448</v>
      </c>
      <c r="G4180" s="5" t="s">
        <v>148</v>
      </c>
      <c r="H4180" s="5" t="s">
        <v>229</v>
      </c>
      <c r="I4180">
        <v>43252</v>
      </c>
      <c r="J4180">
        <v>196</v>
      </c>
      <c r="K4180">
        <v>956.5</v>
      </c>
      <c r="L4180">
        <v>8</v>
      </c>
      <c r="M4180">
        <v>28034.240000000002</v>
      </c>
      <c r="N4180">
        <v>22693.006000000001</v>
      </c>
      <c r="O4180">
        <v>2836.6260000000002</v>
      </c>
      <c r="P4180">
        <v>119.5625</v>
      </c>
      <c r="Q4180">
        <v>29.309200000000001</v>
      </c>
      <c r="R4180">
        <v>5341.2340000000004</v>
      </c>
      <c r="S4180">
        <v>2018</v>
      </c>
      <c r="T4180">
        <v>12</v>
      </c>
      <c r="U4180">
        <v>50</v>
      </c>
    </row>
    <row r="4181" spans="1:21" x14ac:dyDescent="0.3">
      <c r="A4181" s="5" t="s">
        <v>168</v>
      </c>
      <c r="B4181" s="5" t="s">
        <v>175</v>
      </c>
      <c r="C4181" s="5" t="s">
        <v>85</v>
      </c>
      <c r="D4181" s="5" t="s">
        <v>357</v>
      </c>
      <c r="E4181" s="5" t="s">
        <v>172</v>
      </c>
      <c r="F4181" s="6">
        <v>43448</v>
      </c>
      <c r="G4181" s="5" t="s">
        <v>148</v>
      </c>
      <c r="H4181" s="5" t="s">
        <v>194</v>
      </c>
      <c r="I4181">
        <v>43252</v>
      </c>
      <c r="J4181">
        <v>196</v>
      </c>
      <c r="K4181">
        <v>353</v>
      </c>
      <c r="L4181">
        <v>3</v>
      </c>
      <c r="M4181">
        <v>10342.9</v>
      </c>
      <c r="N4181">
        <v>8509.8770000000004</v>
      </c>
      <c r="O4181">
        <v>2836.6260000000002</v>
      </c>
      <c r="P4181">
        <v>117.66666666666667</v>
      </c>
      <c r="Q4181">
        <v>29.3</v>
      </c>
      <c r="R4181">
        <v>1833.0229999999999</v>
      </c>
      <c r="S4181">
        <v>2018</v>
      </c>
      <c r="T4181">
        <v>12</v>
      </c>
      <c r="U4181">
        <v>50</v>
      </c>
    </row>
    <row r="4182" spans="1:21" x14ac:dyDescent="0.3">
      <c r="A4182" s="5" t="s">
        <v>168</v>
      </c>
      <c r="B4182" s="5" t="s">
        <v>175</v>
      </c>
      <c r="C4182" s="5" t="s">
        <v>85</v>
      </c>
      <c r="D4182" s="5" t="s">
        <v>357</v>
      </c>
      <c r="E4182" s="5" t="s">
        <v>172</v>
      </c>
      <c r="F4182" s="6">
        <v>43448</v>
      </c>
      <c r="G4182" s="5" t="s">
        <v>148</v>
      </c>
      <c r="H4182" s="5" t="s">
        <v>197</v>
      </c>
      <c r="I4182">
        <v>43252</v>
      </c>
      <c r="J4182">
        <v>196</v>
      </c>
      <c r="K4182">
        <v>741.5</v>
      </c>
      <c r="L4182">
        <v>6</v>
      </c>
      <c r="M4182">
        <v>21725.95</v>
      </c>
      <c r="N4182">
        <v>17019.755000000001</v>
      </c>
      <c r="O4182">
        <v>2836.6260000000002</v>
      </c>
      <c r="P4182">
        <v>123.58333333333333</v>
      </c>
      <c r="Q4182">
        <v>29.3</v>
      </c>
      <c r="R4182">
        <v>4706.1949999999997</v>
      </c>
      <c r="S4182">
        <v>2018</v>
      </c>
      <c r="T4182">
        <v>12</v>
      </c>
      <c r="U4182">
        <v>50</v>
      </c>
    </row>
    <row r="4183" spans="1:21" x14ac:dyDescent="0.3">
      <c r="A4183" s="5" t="s">
        <v>168</v>
      </c>
      <c r="B4183" s="5" t="s">
        <v>175</v>
      </c>
      <c r="C4183" s="5" t="s">
        <v>85</v>
      </c>
      <c r="D4183" s="5" t="s">
        <v>357</v>
      </c>
      <c r="E4183" s="5" t="s">
        <v>172</v>
      </c>
      <c r="F4183" s="6">
        <v>43448</v>
      </c>
      <c r="G4183" s="5" t="s">
        <v>148</v>
      </c>
      <c r="H4183" s="5" t="s">
        <v>311</v>
      </c>
      <c r="I4183">
        <v>43252</v>
      </c>
      <c r="J4183">
        <v>196</v>
      </c>
      <c r="K4183">
        <v>252</v>
      </c>
      <c r="L4183">
        <v>2</v>
      </c>
      <c r="M4183">
        <v>7383.6</v>
      </c>
      <c r="N4183">
        <v>5673.2520000000004</v>
      </c>
      <c r="O4183">
        <v>2836.6260000000002</v>
      </c>
      <c r="P4183">
        <v>126</v>
      </c>
      <c r="Q4183">
        <v>29.3</v>
      </c>
      <c r="R4183">
        <v>1710.348</v>
      </c>
      <c r="S4183">
        <v>2018</v>
      </c>
      <c r="T4183">
        <v>12</v>
      </c>
      <c r="U4183">
        <v>50</v>
      </c>
    </row>
    <row r="4184" spans="1:21" x14ac:dyDescent="0.3">
      <c r="A4184" s="5" t="s">
        <v>168</v>
      </c>
      <c r="B4184" s="5" t="s">
        <v>175</v>
      </c>
      <c r="C4184" s="5" t="s">
        <v>85</v>
      </c>
      <c r="D4184" s="5" t="s">
        <v>357</v>
      </c>
      <c r="E4184" s="5" t="s">
        <v>172</v>
      </c>
      <c r="F4184" s="6">
        <v>43448</v>
      </c>
      <c r="G4184" s="5" t="s">
        <v>148</v>
      </c>
      <c r="H4184" s="5" t="s">
        <v>351</v>
      </c>
      <c r="I4184">
        <v>43252</v>
      </c>
      <c r="J4184">
        <v>196</v>
      </c>
      <c r="K4184">
        <v>127.5</v>
      </c>
      <c r="L4184">
        <v>1</v>
      </c>
      <c r="M4184">
        <v>3825</v>
      </c>
      <c r="N4184">
        <v>2836.6260000000002</v>
      </c>
      <c r="O4184">
        <v>2836.6260000000002</v>
      </c>
      <c r="P4184">
        <v>127.5</v>
      </c>
      <c r="Q4184">
        <v>30</v>
      </c>
      <c r="R4184">
        <v>988.37400000000002</v>
      </c>
      <c r="S4184">
        <v>2018</v>
      </c>
      <c r="T4184">
        <v>12</v>
      </c>
      <c r="U4184">
        <v>50</v>
      </c>
    </row>
    <row r="4185" spans="1:21" x14ac:dyDescent="0.3">
      <c r="A4185" s="5" t="s">
        <v>168</v>
      </c>
      <c r="B4185" s="5" t="s">
        <v>175</v>
      </c>
      <c r="C4185" s="5" t="s">
        <v>85</v>
      </c>
      <c r="D4185" s="5" t="s">
        <v>357</v>
      </c>
      <c r="E4185" s="5" t="s">
        <v>172</v>
      </c>
      <c r="F4185" s="6">
        <v>43448</v>
      </c>
      <c r="G4185" s="5" t="s">
        <v>148</v>
      </c>
      <c r="H4185" s="5" t="s">
        <v>190</v>
      </c>
      <c r="I4185">
        <v>43252</v>
      </c>
      <c r="J4185">
        <v>196</v>
      </c>
      <c r="K4185">
        <v>94.5</v>
      </c>
      <c r="L4185">
        <v>1</v>
      </c>
      <c r="M4185">
        <v>2835</v>
      </c>
      <c r="N4185">
        <v>2836.6260000000002</v>
      </c>
      <c r="O4185">
        <v>2836.6260000000002</v>
      </c>
      <c r="P4185">
        <v>94.5</v>
      </c>
      <c r="Q4185">
        <v>30</v>
      </c>
      <c r="R4185">
        <v>-1.6259999999999999</v>
      </c>
      <c r="S4185">
        <v>2018</v>
      </c>
      <c r="T4185">
        <v>12</v>
      </c>
      <c r="U4185">
        <v>50</v>
      </c>
    </row>
    <row r="4186" spans="1:21" x14ac:dyDescent="0.3">
      <c r="A4186" s="5" t="s">
        <v>168</v>
      </c>
      <c r="B4186" s="5" t="s">
        <v>175</v>
      </c>
      <c r="C4186" s="5" t="s">
        <v>85</v>
      </c>
      <c r="D4186" s="5" t="s">
        <v>357</v>
      </c>
      <c r="E4186" s="5" t="s">
        <v>172</v>
      </c>
      <c r="F4186" s="6">
        <v>43448</v>
      </c>
      <c r="G4186" s="5" t="s">
        <v>148</v>
      </c>
      <c r="H4186" s="5" t="s">
        <v>190</v>
      </c>
      <c r="I4186">
        <v>43252</v>
      </c>
      <c r="J4186">
        <v>196</v>
      </c>
      <c r="K4186">
        <v>99</v>
      </c>
      <c r="L4186">
        <v>1</v>
      </c>
      <c r="M4186">
        <v>2970</v>
      </c>
      <c r="N4186">
        <v>2836.6260000000002</v>
      </c>
      <c r="O4186">
        <v>2836.6260000000002</v>
      </c>
      <c r="P4186">
        <v>99</v>
      </c>
      <c r="Q4186">
        <v>30</v>
      </c>
      <c r="R4186">
        <v>133.374</v>
      </c>
      <c r="S4186">
        <v>2018</v>
      </c>
      <c r="T4186">
        <v>12</v>
      </c>
      <c r="U4186">
        <v>50</v>
      </c>
    </row>
    <row r="4187" spans="1:21" x14ac:dyDescent="0.3">
      <c r="A4187" s="5" t="s">
        <v>168</v>
      </c>
      <c r="B4187" s="5" t="s">
        <v>175</v>
      </c>
      <c r="C4187" s="5" t="s">
        <v>85</v>
      </c>
      <c r="D4187" s="5" t="s">
        <v>357</v>
      </c>
      <c r="E4187" s="5" t="s">
        <v>172</v>
      </c>
      <c r="F4187" s="6">
        <v>43448</v>
      </c>
      <c r="G4187" s="5" t="s">
        <v>148</v>
      </c>
      <c r="H4187" s="5" t="s">
        <v>359</v>
      </c>
      <c r="I4187">
        <v>43252</v>
      </c>
      <c r="J4187">
        <v>196</v>
      </c>
      <c r="K4187">
        <v>108</v>
      </c>
      <c r="L4187">
        <v>1</v>
      </c>
      <c r="M4187">
        <v>3240</v>
      </c>
      <c r="N4187">
        <v>2836.6260000000002</v>
      </c>
      <c r="O4187">
        <v>2836.6260000000002</v>
      </c>
      <c r="P4187">
        <v>108</v>
      </c>
      <c r="Q4187">
        <v>30</v>
      </c>
      <c r="R4187">
        <v>403.37400000000002</v>
      </c>
      <c r="S4187">
        <v>2018</v>
      </c>
      <c r="T4187">
        <v>12</v>
      </c>
      <c r="U4187">
        <v>50</v>
      </c>
    </row>
    <row r="4188" spans="1:21" x14ac:dyDescent="0.3">
      <c r="A4188" s="5" t="s">
        <v>168</v>
      </c>
      <c r="B4188" s="5" t="s">
        <v>175</v>
      </c>
      <c r="C4188" s="5" t="s">
        <v>85</v>
      </c>
      <c r="D4188" s="5" t="s">
        <v>357</v>
      </c>
      <c r="E4188" s="5" t="s">
        <v>172</v>
      </c>
      <c r="F4188" s="6">
        <v>43448</v>
      </c>
      <c r="G4188" s="5" t="s">
        <v>148</v>
      </c>
      <c r="H4188" s="5" t="s">
        <v>305</v>
      </c>
      <c r="I4188">
        <v>43252</v>
      </c>
      <c r="J4188">
        <v>196</v>
      </c>
      <c r="K4188">
        <v>1129</v>
      </c>
      <c r="L4188">
        <v>10</v>
      </c>
      <c r="M4188">
        <v>33305.5</v>
      </c>
      <c r="N4188">
        <v>28366.258000000002</v>
      </c>
      <c r="O4188">
        <v>2836.6260000000002</v>
      </c>
      <c r="P4188">
        <v>112.9</v>
      </c>
      <c r="Q4188">
        <v>29.5</v>
      </c>
      <c r="R4188">
        <v>4939.2420000000002</v>
      </c>
      <c r="S4188">
        <v>2018</v>
      </c>
      <c r="T4188">
        <v>12</v>
      </c>
      <c r="U4188">
        <v>50</v>
      </c>
    </row>
    <row r="4189" spans="1:21" x14ac:dyDescent="0.3">
      <c r="A4189" s="5" t="s">
        <v>168</v>
      </c>
      <c r="B4189" s="5" t="s">
        <v>175</v>
      </c>
      <c r="C4189" s="5" t="s">
        <v>86</v>
      </c>
      <c r="D4189" s="5" t="s">
        <v>355</v>
      </c>
      <c r="E4189" s="5" t="s">
        <v>172</v>
      </c>
      <c r="F4189" s="6">
        <v>43448</v>
      </c>
      <c r="G4189" s="5" t="s">
        <v>148</v>
      </c>
      <c r="H4189" s="5" t="s">
        <v>305</v>
      </c>
      <c r="I4189">
        <v>43237</v>
      </c>
      <c r="J4189">
        <v>211</v>
      </c>
      <c r="K4189">
        <v>1048</v>
      </c>
      <c r="L4189">
        <v>10</v>
      </c>
      <c r="M4189">
        <v>30916</v>
      </c>
      <c r="N4189">
        <v>31540.061000000002</v>
      </c>
      <c r="O4189">
        <v>3154.0059999999999</v>
      </c>
      <c r="P4189">
        <v>104.8</v>
      </c>
      <c r="Q4189">
        <v>29.5</v>
      </c>
      <c r="R4189">
        <v>-624.06100000000004</v>
      </c>
      <c r="S4189">
        <v>2018</v>
      </c>
      <c r="T4189">
        <v>12</v>
      </c>
      <c r="U4189">
        <v>50</v>
      </c>
    </row>
    <row r="4190" spans="1:21" x14ac:dyDescent="0.3">
      <c r="A4190" s="5" t="s">
        <v>168</v>
      </c>
      <c r="B4190" s="5" t="s">
        <v>175</v>
      </c>
      <c r="C4190" s="5" t="s">
        <v>87</v>
      </c>
      <c r="D4190" s="5" t="s">
        <v>331</v>
      </c>
      <c r="E4190" s="5" t="s">
        <v>172</v>
      </c>
      <c r="F4190" s="6">
        <v>43448</v>
      </c>
      <c r="G4190" s="5" t="s">
        <v>148</v>
      </c>
      <c r="H4190" s="5" t="s">
        <v>303</v>
      </c>
      <c r="I4190">
        <v>43275</v>
      </c>
      <c r="J4190">
        <v>173</v>
      </c>
      <c r="K4190">
        <v>844</v>
      </c>
      <c r="L4190">
        <v>8</v>
      </c>
      <c r="M4190">
        <v>24729.200000000001</v>
      </c>
      <c r="N4190">
        <v>25777.223999999998</v>
      </c>
      <c r="O4190">
        <v>3222.1529999999998</v>
      </c>
      <c r="P4190">
        <v>105.5</v>
      </c>
      <c r="Q4190">
        <v>29.3</v>
      </c>
      <c r="R4190">
        <v>-1048.0239999999999</v>
      </c>
      <c r="S4190">
        <v>2018</v>
      </c>
      <c r="T4190">
        <v>12</v>
      </c>
      <c r="U4190">
        <v>50</v>
      </c>
    </row>
    <row r="4191" spans="1:21" x14ac:dyDescent="0.3">
      <c r="A4191" s="5" t="s">
        <v>168</v>
      </c>
      <c r="B4191" s="5" t="s">
        <v>175</v>
      </c>
      <c r="C4191" s="5" t="s">
        <v>87</v>
      </c>
      <c r="D4191" s="5" t="s">
        <v>331</v>
      </c>
      <c r="E4191" s="5" t="s">
        <v>172</v>
      </c>
      <c r="F4191" s="6">
        <v>43448</v>
      </c>
      <c r="G4191" s="5" t="s">
        <v>148</v>
      </c>
      <c r="H4191" s="5" t="s">
        <v>351</v>
      </c>
      <c r="I4191">
        <v>43275</v>
      </c>
      <c r="J4191">
        <v>173</v>
      </c>
      <c r="K4191">
        <v>98.5</v>
      </c>
      <c r="L4191">
        <v>1</v>
      </c>
      <c r="M4191">
        <v>2886.05</v>
      </c>
      <c r="N4191">
        <v>3222.1529999999998</v>
      </c>
      <c r="O4191">
        <v>3222.1529999999998</v>
      </c>
      <c r="P4191">
        <v>98.5</v>
      </c>
      <c r="Q4191">
        <v>29.3</v>
      </c>
      <c r="R4191">
        <v>-336.10300000000001</v>
      </c>
      <c r="S4191">
        <v>2018</v>
      </c>
      <c r="T4191">
        <v>12</v>
      </c>
      <c r="U4191">
        <v>50</v>
      </c>
    </row>
    <row r="4192" spans="1:21" x14ac:dyDescent="0.3">
      <c r="A4192" s="5" t="s">
        <v>168</v>
      </c>
      <c r="B4192" s="5" t="s">
        <v>175</v>
      </c>
      <c r="C4192" s="5" t="s">
        <v>87</v>
      </c>
      <c r="D4192" s="5" t="s">
        <v>331</v>
      </c>
      <c r="E4192" s="5" t="s">
        <v>172</v>
      </c>
      <c r="F4192" s="6">
        <v>43448</v>
      </c>
      <c r="G4192" s="5" t="s">
        <v>148</v>
      </c>
      <c r="H4192" s="5" t="s">
        <v>178</v>
      </c>
      <c r="I4192">
        <v>43275</v>
      </c>
      <c r="J4192">
        <v>173</v>
      </c>
      <c r="K4192">
        <v>211.5</v>
      </c>
      <c r="L4192">
        <v>2</v>
      </c>
      <c r="M4192">
        <v>6196.95</v>
      </c>
      <c r="N4192">
        <v>6444.3059999999996</v>
      </c>
      <c r="O4192">
        <v>3222.1529999999998</v>
      </c>
      <c r="P4192">
        <v>105.75</v>
      </c>
      <c r="Q4192">
        <v>29.3</v>
      </c>
      <c r="R4192">
        <v>-247.35599999999999</v>
      </c>
      <c r="S4192">
        <v>2018</v>
      </c>
      <c r="T4192">
        <v>12</v>
      </c>
      <c r="U4192">
        <v>50</v>
      </c>
    </row>
    <row r="4193" spans="1:21" x14ac:dyDescent="0.3">
      <c r="A4193" s="5" t="s">
        <v>168</v>
      </c>
      <c r="B4193" s="5" t="s">
        <v>175</v>
      </c>
      <c r="C4193" s="5" t="s">
        <v>87</v>
      </c>
      <c r="D4193" s="5" t="s">
        <v>331</v>
      </c>
      <c r="E4193" s="5" t="s">
        <v>172</v>
      </c>
      <c r="F4193" s="6">
        <v>43448</v>
      </c>
      <c r="G4193" s="5" t="s">
        <v>148</v>
      </c>
      <c r="H4193" s="5" t="s">
        <v>209</v>
      </c>
      <c r="I4193">
        <v>43275</v>
      </c>
      <c r="J4193">
        <v>173</v>
      </c>
      <c r="K4193">
        <v>209</v>
      </c>
      <c r="L4193">
        <v>2</v>
      </c>
      <c r="M4193">
        <v>6123.7</v>
      </c>
      <c r="N4193">
        <v>6444.3059999999996</v>
      </c>
      <c r="O4193">
        <v>3222.1529999999998</v>
      </c>
      <c r="P4193">
        <v>104.5</v>
      </c>
      <c r="Q4193">
        <v>29.3</v>
      </c>
      <c r="R4193">
        <v>-320.60599999999999</v>
      </c>
      <c r="S4193">
        <v>2018</v>
      </c>
      <c r="T4193">
        <v>12</v>
      </c>
      <c r="U4193">
        <v>50</v>
      </c>
    </row>
    <row r="4194" spans="1:21" x14ac:dyDescent="0.3">
      <c r="A4194" s="5" t="s">
        <v>168</v>
      </c>
      <c r="B4194" s="5" t="s">
        <v>206</v>
      </c>
      <c r="C4194" s="5" t="s">
        <v>115</v>
      </c>
      <c r="D4194" s="5" t="s">
        <v>354</v>
      </c>
      <c r="E4194" s="5" t="s">
        <v>172</v>
      </c>
      <c r="F4194" s="6">
        <v>43448</v>
      </c>
      <c r="G4194" s="5" t="s">
        <v>148</v>
      </c>
      <c r="H4194" s="5" t="s">
        <v>190</v>
      </c>
      <c r="I4194">
        <v>43256</v>
      </c>
      <c r="J4194">
        <v>192</v>
      </c>
      <c r="K4194">
        <v>123.8</v>
      </c>
      <c r="L4194">
        <v>1</v>
      </c>
      <c r="M4194">
        <v>3627.34</v>
      </c>
      <c r="N4194">
        <v>3141.9969999999998</v>
      </c>
      <c r="O4194">
        <v>3141.9969999999998</v>
      </c>
      <c r="P4194">
        <v>123.8</v>
      </c>
      <c r="Q4194">
        <v>29.3</v>
      </c>
      <c r="R4194">
        <v>485.34300000000002</v>
      </c>
      <c r="S4194">
        <v>2018</v>
      </c>
      <c r="T4194">
        <v>12</v>
      </c>
      <c r="U4194">
        <v>50</v>
      </c>
    </row>
    <row r="4195" spans="1:21" x14ac:dyDescent="0.3">
      <c r="A4195" s="5" t="s">
        <v>168</v>
      </c>
      <c r="B4195" s="5" t="s">
        <v>206</v>
      </c>
      <c r="C4195" s="5" t="s">
        <v>115</v>
      </c>
      <c r="D4195" s="5" t="s">
        <v>354</v>
      </c>
      <c r="E4195" s="5" t="s">
        <v>172</v>
      </c>
      <c r="F4195" s="6">
        <v>43448</v>
      </c>
      <c r="G4195" s="5" t="s">
        <v>148</v>
      </c>
      <c r="H4195" s="5" t="s">
        <v>173</v>
      </c>
      <c r="I4195">
        <v>43256</v>
      </c>
      <c r="J4195">
        <v>192</v>
      </c>
      <c r="K4195">
        <v>1448</v>
      </c>
      <c r="L4195">
        <v>12</v>
      </c>
      <c r="M4195">
        <v>49232</v>
      </c>
      <c r="N4195">
        <v>37703.968000000001</v>
      </c>
      <c r="O4195">
        <v>3141.9969999999998</v>
      </c>
      <c r="P4195">
        <v>120.66666666666667</v>
      </c>
      <c r="Q4195">
        <v>34</v>
      </c>
      <c r="R4195">
        <v>11528.031999999999</v>
      </c>
      <c r="S4195">
        <v>2018</v>
      </c>
      <c r="T4195">
        <v>12</v>
      </c>
      <c r="U4195">
        <v>50</v>
      </c>
    </row>
    <row r="4196" spans="1:21" x14ac:dyDescent="0.3">
      <c r="A4196" s="5" t="s">
        <v>168</v>
      </c>
      <c r="B4196" s="5" t="s">
        <v>206</v>
      </c>
      <c r="C4196" s="5" t="s">
        <v>116</v>
      </c>
      <c r="D4196" s="5" t="s">
        <v>356</v>
      </c>
      <c r="E4196" s="5" t="s">
        <v>172</v>
      </c>
      <c r="F4196" s="6">
        <v>43448</v>
      </c>
      <c r="G4196" s="5" t="s">
        <v>148</v>
      </c>
      <c r="H4196" s="5" t="s">
        <v>178</v>
      </c>
      <c r="I4196">
        <v>43263</v>
      </c>
      <c r="J4196">
        <v>185</v>
      </c>
      <c r="K4196">
        <v>381.8</v>
      </c>
      <c r="L4196">
        <v>3</v>
      </c>
      <c r="M4196">
        <v>11186.74</v>
      </c>
      <c r="N4196">
        <v>9543.6110000000008</v>
      </c>
      <c r="O4196">
        <v>3181.2040000000002</v>
      </c>
      <c r="P4196">
        <v>127.26666666666667</v>
      </c>
      <c r="Q4196">
        <v>29.3</v>
      </c>
      <c r="R4196">
        <v>1643.1289999999999</v>
      </c>
      <c r="S4196">
        <v>2018</v>
      </c>
      <c r="T4196">
        <v>12</v>
      </c>
      <c r="U4196">
        <v>50</v>
      </c>
    </row>
    <row r="4197" spans="1:21" x14ac:dyDescent="0.3">
      <c r="A4197" s="5" t="s">
        <v>168</v>
      </c>
      <c r="B4197" s="5" t="s">
        <v>206</v>
      </c>
      <c r="C4197" s="5" t="s">
        <v>116</v>
      </c>
      <c r="D4197" s="5" t="s">
        <v>356</v>
      </c>
      <c r="E4197" s="5" t="s">
        <v>172</v>
      </c>
      <c r="F4197" s="6">
        <v>43448</v>
      </c>
      <c r="G4197" s="5" t="s">
        <v>148</v>
      </c>
      <c r="H4197" s="5" t="s">
        <v>198</v>
      </c>
      <c r="I4197">
        <v>43263</v>
      </c>
      <c r="J4197">
        <v>185</v>
      </c>
      <c r="K4197">
        <v>378.2</v>
      </c>
      <c r="L4197">
        <v>3</v>
      </c>
      <c r="M4197">
        <v>11081.26</v>
      </c>
      <c r="N4197">
        <v>9543.6110000000008</v>
      </c>
      <c r="O4197">
        <v>3181.2040000000002</v>
      </c>
      <c r="P4197">
        <v>126.06666666666666</v>
      </c>
      <c r="Q4197">
        <v>29.3</v>
      </c>
      <c r="R4197">
        <v>1537.6489999999999</v>
      </c>
      <c r="S4197">
        <v>2018</v>
      </c>
      <c r="T4197">
        <v>12</v>
      </c>
      <c r="U4197">
        <v>50</v>
      </c>
    </row>
    <row r="4198" spans="1:21" x14ac:dyDescent="0.3">
      <c r="A4198" s="5" t="s">
        <v>168</v>
      </c>
      <c r="B4198" s="5" t="s">
        <v>206</v>
      </c>
      <c r="C4198" s="5" t="s">
        <v>116</v>
      </c>
      <c r="D4198" s="5" t="s">
        <v>356</v>
      </c>
      <c r="E4198" s="5" t="s">
        <v>172</v>
      </c>
      <c r="F4198" s="6">
        <v>43448</v>
      </c>
      <c r="G4198" s="5" t="s">
        <v>148</v>
      </c>
      <c r="H4198" s="5" t="s">
        <v>197</v>
      </c>
      <c r="I4198">
        <v>43263</v>
      </c>
      <c r="J4198">
        <v>185</v>
      </c>
      <c r="K4198">
        <v>1268.8</v>
      </c>
      <c r="L4198">
        <v>10</v>
      </c>
      <c r="M4198">
        <v>37175.839999999997</v>
      </c>
      <c r="N4198">
        <v>31812.037</v>
      </c>
      <c r="O4198">
        <v>3181.2040000000002</v>
      </c>
      <c r="P4198">
        <v>126.88</v>
      </c>
      <c r="Q4198">
        <v>29.3</v>
      </c>
      <c r="R4198">
        <v>5363.8029999999999</v>
      </c>
      <c r="S4198">
        <v>2018</v>
      </c>
      <c r="T4198">
        <v>12</v>
      </c>
      <c r="U4198">
        <v>50</v>
      </c>
    </row>
    <row r="4199" spans="1:21" x14ac:dyDescent="0.3">
      <c r="A4199" s="5" t="s">
        <v>168</v>
      </c>
      <c r="B4199" s="5" t="s">
        <v>206</v>
      </c>
      <c r="C4199" s="5" t="s">
        <v>116</v>
      </c>
      <c r="D4199" s="5" t="s">
        <v>356</v>
      </c>
      <c r="E4199" s="5" t="s">
        <v>172</v>
      </c>
      <c r="F4199" s="6">
        <v>43448</v>
      </c>
      <c r="G4199" s="5" t="s">
        <v>148</v>
      </c>
      <c r="H4199" s="5" t="s">
        <v>311</v>
      </c>
      <c r="I4199">
        <v>43263</v>
      </c>
      <c r="J4199">
        <v>185</v>
      </c>
      <c r="K4199">
        <v>115.2</v>
      </c>
      <c r="L4199">
        <v>1</v>
      </c>
      <c r="M4199">
        <v>3375.36</v>
      </c>
      <c r="N4199">
        <v>3181.2040000000002</v>
      </c>
      <c r="O4199">
        <v>3181.2040000000002</v>
      </c>
      <c r="P4199">
        <v>115.2</v>
      </c>
      <c r="Q4199">
        <v>29.3</v>
      </c>
      <c r="R4199">
        <v>194.15600000000001</v>
      </c>
      <c r="S4199">
        <v>2018</v>
      </c>
      <c r="T4199">
        <v>12</v>
      </c>
      <c r="U4199">
        <v>50</v>
      </c>
    </row>
    <row r="4200" spans="1:21" x14ac:dyDescent="0.3">
      <c r="A4200" s="5" t="s">
        <v>168</v>
      </c>
      <c r="B4200" s="5" t="s">
        <v>206</v>
      </c>
      <c r="C4200" s="5" t="s">
        <v>116</v>
      </c>
      <c r="D4200" s="5" t="s">
        <v>356</v>
      </c>
      <c r="E4200" s="5" t="s">
        <v>172</v>
      </c>
      <c r="F4200" s="6">
        <v>43448</v>
      </c>
      <c r="G4200" s="5" t="s">
        <v>148</v>
      </c>
      <c r="H4200" s="5" t="s">
        <v>235</v>
      </c>
      <c r="I4200">
        <v>43263</v>
      </c>
      <c r="J4200">
        <v>185</v>
      </c>
      <c r="K4200">
        <v>177.4</v>
      </c>
      <c r="L4200">
        <v>2</v>
      </c>
      <c r="M4200">
        <v>5197.82</v>
      </c>
      <c r="N4200">
        <v>6362.4070000000002</v>
      </c>
      <c r="O4200">
        <v>3181.2040000000002</v>
      </c>
      <c r="P4200">
        <v>88.7</v>
      </c>
      <c r="Q4200">
        <v>29.3</v>
      </c>
      <c r="R4200">
        <v>-1164.587</v>
      </c>
      <c r="S4200">
        <v>2018</v>
      </c>
      <c r="T4200">
        <v>12</v>
      </c>
      <c r="U4200">
        <v>50</v>
      </c>
    </row>
    <row r="4201" spans="1:21" x14ac:dyDescent="0.3">
      <c r="A4201" s="5" t="s">
        <v>168</v>
      </c>
      <c r="B4201" s="5" t="s">
        <v>206</v>
      </c>
      <c r="C4201" s="5" t="s">
        <v>116</v>
      </c>
      <c r="D4201" s="5" t="s">
        <v>356</v>
      </c>
      <c r="E4201" s="5" t="s">
        <v>172</v>
      </c>
      <c r="F4201" s="6">
        <v>43448</v>
      </c>
      <c r="G4201" s="5" t="s">
        <v>148</v>
      </c>
      <c r="H4201" s="5" t="s">
        <v>264</v>
      </c>
      <c r="I4201">
        <v>43263</v>
      </c>
      <c r="J4201">
        <v>185</v>
      </c>
      <c r="K4201">
        <v>2175</v>
      </c>
      <c r="L4201">
        <v>18</v>
      </c>
      <c r="M4201">
        <v>63075</v>
      </c>
      <c r="N4201">
        <v>57261.665999999997</v>
      </c>
      <c r="O4201">
        <v>3181.2040000000002</v>
      </c>
      <c r="P4201">
        <v>120.83333333333333</v>
      </c>
      <c r="Q4201">
        <v>29</v>
      </c>
      <c r="R4201">
        <v>5813.3339999999998</v>
      </c>
      <c r="S4201">
        <v>2018</v>
      </c>
      <c r="T4201">
        <v>12</v>
      </c>
      <c r="U4201">
        <v>50</v>
      </c>
    </row>
    <row r="4202" spans="1:21" x14ac:dyDescent="0.3">
      <c r="A4202" s="5" t="s">
        <v>168</v>
      </c>
      <c r="B4202" s="5" t="s">
        <v>206</v>
      </c>
      <c r="C4202" s="5" t="s">
        <v>116</v>
      </c>
      <c r="D4202" s="5" t="s">
        <v>356</v>
      </c>
      <c r="E4202" s="5" t="s">
        <v>172</v>
      </c>
      <c r="F4202" s="6">
        <v>43448</v>
      </c>
      <c r="G4202" s="5" t="s">
        <v>148</v>
      </c>
      <c r="H4202" s="5" t="s">
        <v>199</v>
      </c>
      <c r="I4202">
        <v>43263</v>
      </c>
      <c r="J4202">
        <v>185</v>
      </c>
      <c r="K4202">
        <v>444</v>
      </c>
      <c r="L4202">
        <v>4</v>
      </c>
      <c r="M4202">
        <v>13098</v>
      </c>
      <c r="N4202">
        <v>12724.815000000001</v>
      </c>
      <c r="O4202">
        <v>3181.2040000000002</v>
      </c>
      <c r="P4202">
        <v>111</v>
      </c>
      <c r="Q4202">
        <v>29.5</v>
      </c>
      <c r="R4202">
        <v>373.185</v>
      </c>
      <c r="S4202">
        <v>2018</v>
      </c>
      <c r="T4202">
        <v>12</v>
      </c>
      <c r="U4202">
        <v>50</v>
      </c>
    </row>
    <row r="4203" spans="1:21" x14ac:dyDescent="0.3">
      <c r="A4203" s="5" t="s">
        <v>168</v>
      </c>
      <c r="B4203" s="5" t="s">
        <v>206</v>
      </c>
      <c r="C4203" s="5" t="s">
        <v>116</v>
      </c>
      <c r="D4203" s="5" t="s">
        <v>356</v>
      </c>
      <c r="E4203" s="5" t="s">
        <v>172</v>
      </c>
      <c r="F4203" s="6">
        <v>43448</v>
      </c>
      <c r="G4203" s="5" t="s">
        <v>148</v>
      </c>
      <c r="H4203" s="5" t="s">
        <v>215</v>
      </c>
      <c r="I4203">
        <v>43263</v>
      </c>
      <c r="J4203">
        <v>185</v>
      </c>
      <c r="K4203">
        <v>478</v>
      </c>
      <c r="L4203">
        <v>4</v>
      </c>
      <c r="M4203">
        <v>14101</v>
      </c>
      <c r="N4203">
        <v>12724.815000000001</v>
      </c>
      <c r="O4203">
        <v>3181.2040000000002</v>
      </c>
      <c r="P4203">
        <v>119.5</v>
      </c>
      <c r="Q4203">
        <v>29.5</v>
      </c>
      <c r="R4203">
        <v>1376.1849999999999</v>
      </c>
      <c r="S4203">
        <v>2018</v>
      </c>
      <c r="T4203">
        <v>12</v>
      </c>
      <c r="U4203">
        <v>50</v>
      </c>
    </row>
    <row r="4204" spans="1:21" x14ac:dyDescent="0.3">
      <c r="A4204" s="5" t="s">
        <v>168</v>
      </c>
      <c r="B4204" s="5" t="s">
        <v>206</v>
      </c>
      <c r="C4204" s="5" t="s">
        <v>116</v>
      </c>
      <c r="D4204" s="5" t="s">
        <v>356</v>
      </c>
      <c r="E4204" s="5" t="s">
        <v>172</v>
      </c>
      <c r="F4204" s="6">
        <v>43448</v>
      </c>
      <c r="G4204" s="5" t="s">
        <v>148</v>
      </c>
      <c r="H4204" s="5" t="s">
        <v>350</v>
      </c>
      <c r="I4204">
        <v>43263</v>
      </c>
      <c r="J4204">
        <v>185</v>
      </c>
      <c r="K4204">
        <v>362</v>
      </c>
      <c r="L4204">
        <v>3</v>
      </c>
      <c r="M4204">
        <v>10679</v>
      </c>
      <c r="N4204">
        <v>9543.6110000000008</v>
      </c>
      <c r="O4204">
        <v>3181.2040000000002</v>
      </c>
      <c r="P4204">
        <v>120.66666666666667</v>
      </c>
      <c r="Q4204">
        <v>29.5</v>
      </c>
      <c r="R4204">
        <v>1135.3889999999999</v>
      </c>
      <c r="S4204">
        <v>2018</v>
      </c>
      <c r="T4204">
        <v>12</v>
      </c>
      <c r="U4204">
        <v>50</v>
      </c>
    </row>
    <row r="4205" spans="1:21" x14ac:dyDescent="0.3">
      <c r="A4205" s="5" t="s">
        <v>168</v>
      </c>
      <c r="B4205" s="5" t="s">
        <v>206</v>
      </c>
      <c r="C4205" s="5" t="s">
        <v>116</v>
      </c>
      <c r="D4205" s="5" t="s">
        <v>356</v>
      </c>
      <c r="E4205" s="5" t="s">
        <v>172</v>
      </c>
      <c r="F4205" s="6">
        <v>43448</v>
      </c>
      <c r="G4205" s="5" t="s">
        <v>148</v>
      </c>
      <c r="H4205" s="5" t="s">
        <v>200</v>
      </c>
      <c r="I4205">
        <v>43263</v>
      </c>
      <c r="J4205">
        <v>185</v>
      </c>
      <c r="K4205">
        <v>780</v>
      </c>
      <c r="L4205">
        <v>6</v>
      </c>
      <c r="M4205">
        <v>23010</v>
      </c>
      <c r="N4205">
        <v>19087.222000000002</v>
      </c>
      <c r="O4205">
        <v>3181.2040000000002</v>
      </c>
      <c r="P4205">
        <v>130</v>
      </c>
      <c r="Q4205">
        <v>29.5</v>
      </c>
      <c r="R4205">
        <v>3922.7779999999998</v>
      </c>
      <c r="S4205">
        <v>2018</v>
      </c>
      <c r="T4205">
        <v>12</v>
      </c>
      <c r="U4205">
        <v>50</v>
      </c>
    </row>
    <row r="4206" spans="1:21" x14ac:dyDescent="0.3">
      <c r="A4206" s="5" t="s">
        <v>168</v>
      </c>
      <c r="B4206" s="5" t="s">
        <v>206</v>
      </c>
      <c r="C4206" s="5" t="s">
        <v>117</v>
      </c>
      <c r="D4206" s="5" t="s">
        <v>358</v>
      </c>
      <c r="E4206" s="5" t="s">
        <v>172</v>
      </c>
      <c r="F4206" s="6">
        <v>43448</v>
      </c>
      <c r="G4206" s="5" t="s">
        <v>148</v>
      </c>
      <c r="H4206" s="5" t="s">
        <v>209</v>
      </c>
      <c r="I4206">
        <v>43238</v>
      </c>
      <c r="J4206">
        <v>210</v>
      </c>
      <c r="K4206">
        <v>351.4</v>
      </c>
      <c r="L4206">
        <v>3</v>
      </c>
      <c r="M4206">
        <v>10296.02</v>
      </c>
      <c r="N4206">
        <v>8709.2009999999991</v>
      </c>
      <c r="O4206">
        <v>2903.067</v>
      </c>
      <c r="P4206">
        <v>117.13333333333333</v>
      </c>
      <c r="Q4206">
        <v>29.3</v>
      </c>
      <c r="R4206">
        <v>1586.819</v>
      </c>
      <c r="S4206">
        <v>2018</v>
      </c>
      <c r="T4206">
        <v>12</v>
      </c>
      <c r="U4206">
        <v>50</v>
      </c>
    </row>
    <row r="4207" spans="1:21" x14ac:dyDescent="0.3">
      <c r="A4207" s="5" t="s">
        <v>168</v>
      </c>
      <c r="B4207" s="5" t="s">
        <v>206</v>
      </c>
      <c r="C4207" s="5" t="s">
        <v>115</v>
      </c>
      <c r="D4207" s="5" t="s">
        <v>354</v>
      </c>
      <c r="E4207" s="5" t="s">
        <v>172</v>
      </c>
      <c r="F4207" s="6">
        <v>43449</v>
      </c>
      <c r="G4207" s="5" t="s">
        <v>148</v>
      </c>
      <c r="H4207" s="5" t="s">
        <v>308</v>
      </c>
      <c r="I4207">
        <v>43256</v>
      </c>
      <c r="J4207">
        <v>193</v>
      </c>
      <c r="K4207">
        <v>130</v>
      </c>
      <c r="L4207">
        <v>1</v>
      </c>
      <c r="M4207">
        <v>3965</v>
      </c>
      <c r="N4207">
        <v>3141.9969999999998</v>
      </c>
      <c r="O4207">
        <v>3141.9969999999998</v>
      </c>
      <c r="P4207">
        <v>130</v>
      </c>
      <c r="Q4207">
        <v>30.5</v>
      </c>
      <c r="R4207">
        <v>823.00300000000004</v>
      </c>
      <c r="S4207">
        <v>2018</v>
      </c>
      <c r="T4207">
        <v>12</v>
      </c>
      <c r="U4207">
        <v>50</v>
      </c>
    </row>
    <row r="4208" spans="1:21" x14ac:dyDescent="0.3">
      <c r="A4208" s="5" t="s">
        <v>168</v>
      </c>
      <c r="B4208" s="5" t="s">
        <v>206</v>
      </c>
      <c r="C4208" s="5" t="s">
        <v>115</v>
      </c>
      <c r="D4208" s="5" t="s">
        <v>354</v>
      </c>
      <c r="E4208" s="5" t="s">
        <v>172</v>
      </c>
      <c r="F4208" s="6">
        <v>43449</v>
      </c>
      <c r="G4208" s="5" t="s">
        <v>148</v>
      </c>
      <c r="H4208" s="5" t="s">
        <v>225</v>
      </c>
      <c r="I4208">
        <v>43256</v>
      </c>
      <c r="J4208">
        <v>193</v>
      </c>
      <c r="K4208">
        <v>491</v>
      </c>
      <c r="L4208">
        <v>4</v>
      </c>
      <c r="M4208">
        <v>14730</v>
      </c>
      <c r="N4208">
        <v>12567.989</v>
      </c>
      <c r="O4208">
        <v>3141.9969999999998</v>
      </c>
      <c r="P4208">
        <v>122.75</v>
      </c>
      <c r="Q4208">
        <v>30</v>
      </c>
      <c r="R4208">
        <v>2162.011</v>
      </c>
      <c r="S4208">
        <v>2018</v>
      </c>
      <c r="T4208">
        <v>12</v>
      </c>
      <c r="U4208">
        <v>50</v>
      </c>
    </row>
    <row r="4209" spans="1:21" x14ac:dyDescent="0.3">
      <c r="A4209" s="5" t="s">
        <v>168</v>
      </c>
      <c r="B4209" s="5" t="s">
        <v>206</v>
      </c>
      <c r="C4209" s="5" t="s">
        <v>115</v>
      </c>
      <c r="D4209" s="5" t="s">
        <v>354</v>
      </c>
      <c r="E4209" s="5" t="s">
        <v>172</v>
      </c>
      <c r="F4209" s="6">
        <v>43449</v>
      </c>
      <c r="G4209" s="5" t="s">
        <v>148</v>
      </c>
      <c r="H4209" s="5" t="s">
        <v>344</v>
      </c>
      <c r="I4209">
        <v>43256</v>
      </c>
      <c r="J4209">
        <v>193</v>
      </c>
      <c r="K4209">
        <v>390</v>
      </c>
      <c r="L4209">
        <v>3</v>
      </c>
      <c r="M4209">
        <v>11895</v>
      </c>
      <c r="N4209">
        <v>9425.9920000000002</v>
      </c>
      <c r="O4209">
        <v>3141.9969999999998</v>
      </c>
      <c r="P4209">
        <v>130</v>
      </c>
      <c r="Q4209">
        <v>30.5</v>
      </c>
      <c r="R4209">
        <v>2469.0079999999998</v>
      </c>
      <c r="S4209">
        <v>2018</v>
      </c>
      <c r="T4209">
        <v>12</v>
      </c>
      <c r="U4209">
        <v>50</v>
      </c>
    </row>
    <row r="4210" spans="1:21" x14ac:dyDescent="0.3">
      <c r="A4210" s="5" t="s">
        <v>168</v>
      </c>
      <c r="B4210" s="5" t="s">
        <v>206</v>
      </c>
      <c r="C4210" s="5" t="s">
        <v>115</v>
      </c>
      <c r="D4210" s="5" t="s">
        <v>354</v>
      </c>
      <c r="E4210" s="5" t="s">
        <v>227</v>
      </c>
      <c r="F4210" s="6">
        <v>43449</v>
      </c>
      <c r="G4210" s="5" t="s">
        <v>148</v>
      </c>
      <c r="H4210" s="5" t="s">
        <v>308</v>
      </c>
      <c r="I4210">
        <v>43256</v>
      </c>
      <c r="J4210">
        <v>193</v>
      </c>
      <c r="K4210">
        <v>-130</v>
      </c>
      <c r="L4210">
        <v>-1</v>
      </c>
      <c r="M4210">
        <v>-3965</v>
      </c>
      <c r="N4210">
        <v>-3141.9969999999998</v>
      </c>
      <c r="O4210">
        <v>-3141.9969999999998</v>
      </c>
      <c r="P4210">
        <v>130</v>
      </c>
      <c r="Q4210">
        <v>30.5</v>
      </c>
      <c r="R4210">
        <v>-823.00300000000004</v>
      </c>
      <c r="S4210">
        <v>2018</v>
      </c>
      <c r="T4210">
        <v>12</v>
      </c>
      <c r="U4210">
        <v>50</v>
      </c>
    </row>
    <row r="4211" spans="1:21" x14ac:dyDescent="0.3">
      <c r="A4211" s="5" t="s">
        <v>168</v>
      </c>
      <c r="B4211" s="5" t="s">
        <v>206</v>
      </c>
      <c r="C4211" s="5" t="s">
        <v>115</v>
      </c>
      <c r="D4211" s="5" t="s">
        <v>354</v>
      </c>
      <c r="E4211" s="5" t="s">
        <v>172</v>
      </c>
      <c r="F4211" s="6">
        <v>43449</v>
      </c>
      <c r="G4211" s="5" t="s">
        <v>148</v>
      </c>
      <c r="H4211" s="5" t="s">
        <v>308</v>
      </c>
      <c r="I4211">
        <v>43256</v>
      </c>
      <c r="J4211">
        <v>193</v>
      </c>
      <c r="K4211">
        <v>130</v>
      </c>
      <c r="L4211">
        <v>1</v>
      </c>
      <c r="M4211">
        <v>3965</v>
      </c>
      <c r="N4211">
        <v>3141.9969999999998</v>
      </c>
      <c r="O4211">
        <v>3141.9969999999998</v>
      </c>
      <c r="P4211">
        <v>130</v>
      </c>
      <c r="Q4211">
        <v>30.5</v>
      </c>
      <c r="R4211">
        <v>823.00300000000004</v>
      </c>
      <c r="S4211">
        <v>2018</v>
      </c>
      <c r="T4211">
        <v>12</v>
      </c>
      <c r="U4211">
        <v>50</v>
      </c>
    </row>
    <row r="4212" spans="1:21" x14ac:dyDescent="0.3">
      <c r="A4212" s="5" t="s">
        <v>168</v>
      </c>
      <c r="B4212" s="5" t="s">
        <v>206</v>
      </c>
      <c r="C4212" s="5" t="s">
        <v>116</v>
      </c>
      <c r="D4212" s="5" t="s">
        <v>356</v>
      </c>
      <c r="E4212" s="5" t="s">
        <v>172</v>
      </c>
      <c r="F4212" s="6">
        <v>43449</v>
      </c>
      <c r="G4212" s="5" t="s">
        <v>148</v>
      </c>
      <c r="H4212" s="5" t="s">
        <v>269</v>
      </c>
      <c r="I4212">
        <v>43263</v>
      </c>
      <c r="J4212">
        <v>186</v>
      </c>
      <c r="K4212">
        <v>838</v>
      </c>
      <c r="L4212">
        <v>7</v>
      </c>
      <c r="M4212">
        <v>25140</v>
      </c>
      <c r="N4212">
        <v>22268.425999999999</v>
      </c>
      <c r="O4212">
        <v>3181.2040000000002</v>
      </c>
      <c r="P4212">
        <v>119.71428571428571</v>
      </c>
      <c r="Q4212">
        <v>30</v>
      </c>
      <c r="R4212">
        <v>2871.5740000000001</v>
      </c>
      <c r="S4212">
        <v>2018</v>
      </c>
      <c r="T4212">
        <v>12</v>
      </c>
      <c r="U4212">
        <v>50</v>
      </c>
    </row>
    <row r="4213" spans="1:21" x14ac:dyDescent="0.3">
      <c r="A4213" s="5" t="s">
        <v>168</v>
      </c>
      <c r="B4213" s="5" t="s">
        <v>206</v>
      </c>
      <c r="C4213" s="5" t="s">
        <v>117</v>
      </c>
      <c r="D4213" s="5" t="s">
        <v>358</v>
      </c>
      <c r="E4213" s="5" t="s">
        <v>172</v>
      </c>
      <c r="F4213" s="6">
        <v>43449</v>
      </c>
      <c r="G4213" s="5" t="s">
        <v>148</v>
      </c>
      <c r="H4213" s="5" t="s">
        <v>204</v>
      </c>
      <c r="I4213">
        <v>43238</v>
      </c>
      <c r="J4213">
        <v>211</v>
      </c>
      <c r="K4213">
        <v>481</v>
      </c>
      <c r="L4213">
        <v>4</v>
      </c>
      <c r="M4213">
        <v>14670.5</v>
      </c>
      <c r="N4213">
        <v>11612.268</v>
      </c>
      <c r="O4213">
        <v>2903.067</v>
      </c>
      <c r="P4213">
        <v>120.25</v>
      </c>
      <c r="Q4213">
        <v>30.5</v>
      </c>
      <c r="R4213">
        <v>3058.232</v>
      </c>
      <c r="S4213">
        <v>2018</v>
      </c>
      <c r="T4213">
        <v>12</v>
      </c>
      <c r="U4213">
        <v>50</v>
      </c>
    </row>
    <row r="4214" spans="1:21" x14ac:dyDescent="0.3">
      <c r="A4214" s="5" t="s">
        <v>168</v>
      </c>
      <c r="B4214" s="5" t="s">
        <v>206</v>
      </c>
      <c r="C4214" s="5" t="s">
        <v>117</v>
      </c>
      <c r="D4214" s="5" t="s">
        <v>358</v>
      </c>
      <c r="E4214" s="5" t="s">
        <v>172</v>
      </c>
      <c r="F4214" s="6">
        <v>43449</v>
      </c>
      <c r="G4214" s="5" t="s">
        <v>148</v>
      </c>
      <c r="H4214" s="5" t="s">
        <v>218</v>
      </c>
      <c r="I4214">
        <v>43238</v>
      </c>
      <c r="J4214">
        <v>211</v>
      </c>
      <c r="K4214">
        <v>286</v>
      </c>
      <c r="L4214">
        <v>2</v>
      </c>
      <c r="M4214">
        <v>8723</v>
      </c>
      <c r="N4214">
        <v>5806.134</v>
      </c>
      <c r="O4214">
        <v>2903.067</v>
      </c>
      <c r="P4214">
        <v>143</v>
      </c>
      <c r="Q4214">
        <v>30.5</v>
      </c>
      <c r="R4214">
        <v>2916.866</v>
      </c>
      <c r="S4214">
        <v>2018</v>
      </c>
      <c r="T4214">
        <v>12</v>
      </c>
      <c r="U4214">
        <v>50</v>
      </c>
    </row>
    <row r="4215" spans="1:21" x14ac:dyDescent="0.3">
      <c r="A4215" s="5" t="s">
        <v>168</v>
      </c>
      <c r="B4215" s="5" t="s">
        <v>206</v>
      </c>
      <c r="C4215" s="5" t="s">
        <v>117</v>
      </c>
      <c r="D4215" s="5" t="s">
        <v>358</v>
      </c>
      <c r="E4215" s="5" t="s">
        <v>172</v>
      </c>
      <c r="F4215" s="6">
        <v>43449</v>
      </c>
      <c r="G4215" s="5" t="s">
        <v>148</v>
      </c>
      <c r="H4215" s="5" t="s">
        <v>184</v>
      </c>
      <c r="I4215">
        <v>43238</v>
      </c>
      <c r="J4215">
        <v>211</v>
      </c>
      <c r="K4215">
        <v>2271</v>
      </c>
      <c r="L4215">
        <v>18</v>
      </c>
      <c r="M4215">
        <v>68130</v>
      </c>
      <c r="N4215">
        <v>52255.205999999998</v>
      </c>
      <c r="O4215">
        <v>2903.067</v>
      </c>
      <c r="P4215">
        <v>126.16666666666667</v>
      </c>
      <c r="Q4215">
        <v>30</v>
      </c>
      <c r="R4215">
        <v>15874.794</v>
      </c>
      <c r="S4215">
        <v>2018</v>
      </c>
      <c r="T4215">
        <v>12</v>
      </c>
      <c r="U4215">
        <v>50</v>
      </c>
    </row>
    <row r="4216" spans="1:21" x14ac:dyDescent="0.3">
      <c r="A4216" s="5" t="s">
        <v>168</v>
      </c>
      <c r="B4216" s="5" t="s">
        <v>206</v>
      </c>
      <c r="C4216" s="5" t="s">
        <v>117</v>
      </c>
      <c r="D4216" s="5" t="s">
        <v>358</v>
      </c>
      <c r="E4216" s="5" t="s">
        <v>172</v>
      </c>
      <c r="F4216" s="6">
        <v>43449</v>
      </c>
      <c r="G4216" s="5" t="s">
        <v>148</v>
      </c>
      <c r="H4216" s="5" t="s">
        <v>203</v>
      </c>
      <c r="I4216">
        <v>43238</v>
      </c>
      <c r="J4216">
        <v>211</v>
      </c>
      <c r="K4216">
        <v>120</v>
      </c>
      <c r="L4216">
        <v>1</v>
      </c>
      <c r="M4216">
        <v>3660</v>
      </c>
      <c r="N4216">
        <v>2903.067</v>
      </c>
      <c r="O4216">
        <v>2903.067</v>
      </c>
      <c r="P4216">
        <v>120</v>
      </c>
      <c r="Q4216">
        <v>30.5</v>
      </c>
      <c r="R4216">
        <v>756.93299999999999</v>
      </c>
      <c r="S4216">
        <v>2018</v>
      </c>
      <c r="T4216">
        <v>12</v>
      </c>
      <c r="U4216">
        <v>50</v>
      </c>
    </row>
    <row r="4217" spans="1:21" x14ac:dyDescent="0.3">
      <c r="A4217" s="5" t="s">
        <v>168</v>
      </c>
      <c r="B4217" s="5" t="s">
        <v>206</v>
      </c>
      <c r="C4217" s="5" t="s">
        <v>117</v>
      </c>
      <c r="D4217" s="5" t="s">
        <v>358</v>
      </c>
      <c r="E4217" s="5" t="s">
        <v>172</v>
      </c>
      <c r="F4217" s="6">
        <v>43449</v>
      </c>
      <c r="G4217" s="5" t="s">
        <v>148</v>
      </c>
      <c r="H4217" s="5" t="s">
        <v>230</v>
      </c>
      <c r="I4217">
        <v>43238</v>
      </c>
      <c r="J4217">
        <v>211</v>
      </c>
      <c r="K4217">
        <v>2031</v>
      </c>
      <c r="L4217">
        <v>15</v>
      </c>
      <c r="M4217">
        <v>53821.5</v>
      </c>
      <c r="N4217">
        <v>43546.004999999997</v>
      </c>
      <c r="O4217">
        <v>2903.067</v>
      </c>
      <c r="P4217">
        <v>135.4</v>
      </c>
      <c r="Q4217">
        <v>26.5</v>
      </c>
      <c r="R4217">
        <v>10275.495000000001</v>
      </c>
      <c r="S4217">
        <v>2018</v>
      </c>
      <c r="T4217">
        <v>12</v>
      </c>
      <c r="U4217">
        <v>50</v>
      </c>
    </row>
    <row r="4218" spans="1:21" x14ac:dyDescent="0.3">
      <c r="A4218" s="5" t="s">
        <v>168</v>
      </c>
      <c r="B4218" s="5" t="s">
        <v>206</v>
      </c>
      <c r="C4218" s="5" t="s">
        <v>117</v>
      </c>
      <c r="D4218" s="5" t="s">
        <v>358</v>
      </c>
      <c r="E4218" s="5" t="s">
        <v>172</v>
      </c>
      <c r="F4218" s="6">
        <v>43449</v>
      </c>
      <c r="G4218" s="5" t="s">
        <v>148</v>
      </c>
      <c r="H4218" s="5" t="s">
        <v>205</v>
      </c>
      <c r="I4218">
        <v>43238</v>
      </c>
      <c r="J4218">
        <v>211</v>
      </c>
      <c r="K4218">
        <v>428</v>
      </c>
      <c r="L4218">
        <v>3</v>
      </c>
      <c r="M4218">
        <v>13054</v>
      </c>
      <c r="N4218">
        <v>8709.2009999999991</v>
      </c>
      <c r="O4218">
        <v>2903.067</v>
      </c>
      <c r="P4218">
        <v>142.66666666666666</v>
      </c>
      <c r="Q4218">
        <v>30.5</v>
      </c>
      <c r="R4218">
        <v>4344.799</v>
      </c>
      <c r="S4218">
        <v>2018</v>
      </c>
      <c r="T4218">
        <v>12</v>
      </c>
      <c r="U4218">
        <v>50</v>
      </c>
    </row>
    <row r="4219" spans="1:21" x14ac:dyDescent="0.3">
      <c r="A4219" s="5" t="s">
        <v>168</v>
      </c>
      <c r="B4219" s="5" t="s">
        <v>206</v>
      </c>
      <c r="C4219" s="5" t="s">
        <v>117</v>
      </c>
      <c r="D4219" s="5" t="s">
        <v>358</v>
      </c>
      <c r="E4219" s="5" t="s">
        <v>172</v>
      </c>
      <c r="F4219" s="6">
        <v>43449</v>
      </c>
      <c r="G4219" s="5" t="s">
        <v>148</v>
      </c>
      <c r="H4219" s="5" t="s">
        <v>216</v>
      </c>
      <c r="I4219">
        <v>43238</v>
      </c>
      <c r="J4219">
        <v>211</v>
      </c>
      <c r="K4219">
        <v>252</v>
      </c>
      <c r="L4219">
        <v>2</v>
      </c>
      <c r="M4219">
        <v>7686</v>
      </c>
      <c r="N4219">
        <v>5806.134</v>
      </c>
      <c r="O4219">
        <v>2903.067</v>
      </c>
      <c r="P4219">
        <v>126</v>
      </c>
      <c r="Q4219">
        <v>30.5</v>
      </c>
      <c r="R4219">
        <v>1879.866</v>
      </c>
      <c r="S4219">
        <v>2018</v>
      </c>
      <c r="T4219">
        <v>12</v>
      </c>
      <c r="U4219">
        <v>50</v>
      </c>
    </row>
    <row r="4220" spans="1:21" x14ac:dyDescent="0.3">
      <c r="A4220" s="5" t="s">
        <v>168</v>
      </c>
      <c r="B4220" s="5" t="s">
        <v>206</v>
      </c>
      <c r="C4220" s="5" t="s">
        <v>117</v>
      </c>
      <c r="D4220" s="5" t="s">
        <v>358</v>
      </c>
      <c r="E4220" s="5" t="s">
        <v>172</v>
      </c>
      <c r="F4220" s="6">
        <v>43449</v>
      </c>
      <c r="G4220" s="5" t="s">
        <v>148</v>
      </c>
      <c r="H4220" s="5" t="s">
        <v>217</v>
      </c>
      <c r="I4220">
        <v>43238</v>
      </c>
      <c r="J4220">
        <v>211</v>
      </c>
      <c r="K4220">
        <v>1523</v>
      </c>
      <c r="L4220">
        <v>12</v>
      </c>
      <c r="M4220">
        <v>46451.5</v>
      </c>
      <c r="N4220">
        <v>34836.803999999996</v>
      </c>
      <c r="O4220">
        <v>2903.067</v>
      </c>
      <c r="P4220">
        <v>126.91666666666667</v>
      </c>
      <c r="Q4220">
        <v>30.5</v>
      </c>
      <c r="R4220">
        <v>11614.696</v>
      </c>
      <c r="S4220">
        <v>2018</v>
      </c>
      <c r="T4220">
        <v>12</v>
      </c>
      <c r="U4220">
        <v>50</v>
      </c>
    </row>
    <row r="4221" spans="1:21" x14ac:dyDescent="0.3">
      <c r="A4221" s="5" t="s">
        <v>168</v>
      </c>
      <c r="B4221" s="5" t="s">
        <v>206</v>
      </c>
      <c r="C4221" s="5" t="s">
        <v>117</v>
      </c>
      <c r="D4221" s="5" t="s">
        <v>358</v>
      </c>
      <c r="E4221" s="5" t="s">
        <v>172</v>
      </c>
      <c r="F4221" s="6">
        <v>43449</v>
      </c>
      <c r="G4221" s="5" t="s">
        <v>148</v>
      </c>
      <c r="H4221" s="5" t="s">
        <v>181</v>
      </c>
      <c r="I4221">
        <v>43238</v>
      </c>
      <c r="J4221">
        <v>211</v>
      </c>
      <c r="K4221">
        <v>248</v>
      </c>
      <c r="L4221">
        <v>2</v>
      </c>
      <c r="M4221">
        <v>7564</v>
      </c>
      <c r="N4221">
        <v>5806.134</v>
      </c>
      <c r="O4221">
        <v>2903.067</v>
      </c>
      <c r="P4221">
        <v>124</v>
      </c>
      <c r="Q4221">
        <v>30.5</v>
      </c>
      <c r="R4221">
        <v>1757.866</v>
      </c>
      <c r="S4221">
        <v>2018</v>
      </c>
      <c r="T4221">
        <v>12</v>
      </c>
      <c r="U4221">
        <v>50</v>
      </c>
    </row>
    <row r="4222" spans="1:21" x14ac:dyDescent="0.3">
      <c r="A4222" s="5" t="s">
        <v>168</v>
      </c>
      <c r="B4222" s="5" t="s">
        <v>206</v>
      </c>
      <c r="C4222" s="5" t="s">
        <v>117</v>
      </c>
      <c r="D4222" s="5" t="s">
        <v>358</v>
      </c>
      <c r="E4222" s="5" t="s">
        <v>172</v>
      </c>
      <c r="F4222" s="6">
        <v>43449</v>
      </c>
      <c r="G4222" s="5" t="s">
        <v>148</v>
      </c>
      <c r="H4222" s="5" t="s">
        <v>246</v>
      </c>
      <c r="I4222">
        <v>43238</v>
      </c>
      <c r="J4222">
        <v>211</v>
      </c>
      <c r="K4222">
        <v>273</v>
      </c>
      <c r="L4222">
        <v>2</v>
      </c>
      <c r="M4222">
        <v>8326.5</v>
      </c>
      <c r="N4222">
        <v>5806.134</v>
      </c>
      <c r="O4222">
        <v>2903.067</v>
      </c>
      <c r="P4222">
        <v>136.5</v>
      </c>
      <c r="Q4222">
        <v>30.5</v>
      </c>
      <c r="R4222">
        <v>2520.366</v>
      </c>
      <c r="S4222">
        <v>2018</v>
      </c>
      <c r="T4222">
        <v>12</v>
      </c>
      <c r="U4222">
        <v>50</v>
      </c>
    </row>
    <row r="4223" spans="1:21" x14ac:dyDescent="0.3">
      <c r="A4223" s="5" t="s">
        <v>168</v>
      </c>
      <c r="B4223" s="5" t="s">
        <v>206</v>
      </c>
      <c r="C4223" s="5" t="s">
        <v>117</v>
      </c>
      <c r="D4223" s="5" t="s">
        <v>358</v>
      </c>
      <c r="E4223" s="5" t="s">
        <v>172</v>
      </c>
      <c r="F4223" s="6">
        <v>43449</v>
      </c>
      <c r="G4223" s="5" t="s">
        <v>148</v>
      </c>
      <c r="H4223" s="5" t="s">
        <v>231</v>
      </c>
      <c r="I4223">
        <v>43238</v>
      </c>
      <c r="J4223">
        <v>211</v>
      </c>
      <c r="K4223">
        <v>146</v>
      </c>
      <c r="L4223">
        <v>1</v>
      </c>
      <c r="M4223">
        <v>4453</v>
      </c>
      <c r="N4223">
        <v>2903.067</v>
      </c>
      <c r="O4223">
        <v>2903.067</v>
      </c>
      <c r="P4223">
        <v>146</v>
      </c>
      <c r="Q4223">
        <v>30.5</v>
      </c>
      <c r="R4223">
        <v>1549.933</v>
      </c>
      <c r="S4223">
        <v>2018</v>
      </c>
      <c r="T4223">
        <v>12</v>
      </c>
      <c r="U4223">
        <v>50</v>
      </c>
    </row>
    <row r="4224" spans="1:21" x14ac:dyDescent="0.3">
      <c r="A4224" s="5" t="s">
        <v>168</v>
      </c>
      <c r="B4224" s="5" t="s">
        <v>206</v>
      </c>
      <c r="C4224" s="5" t="s">
        <v>117</v>
      </c>
      <c r="D4224" s="5" t="s">
        <v>358</v>
      </c>
      <c r="E4224" s="5" t="s">
        <v>172</v>
      </c>
      <c r="F4224" s="6">
        <v>43449</v>
      </c>
      <c r="G4224" s="5" t="s">
        <v>148</v>
      </c>
      <c r="H4224" s="5" t="s">
        <v>321</v>
      </c>
      <c r="I4224">
        <v>43238</v>
      </c>
      <c r="J4224">
        <v>211</v>
      </c>
      <c r="K4224">
        <v>500</v>
      </c>
      <c r="L4224">
        <v>4</v>
      </c>
      <c r="M4224">
        <v>15000</v>
      </c>
      <c r="N4224">
        <v>11612.268</v>
      </c>
      <c r="O4224">
        <v>2903.067</v>
      </c>
      <c r="P4224">
        <v>125</v>
      </c>
      <c r="Q4224">
        <v>30</v>
      </c>
      <c r="R4224">
        <v>3387.732</v>
      </c>
      <c r="S4224">
        <v>2018</v>
      </c>
      <c r="T4224">
        <v>12</v>
      </c>
      <c r="U4224">
        <v>50</v>
      </c>
    </row>
    <row r="4225" spans="1:21" x14ac:dyDescent="0.3">
      <c r="A4225" s="5" t="s">
        <v>168</v>
      </c>
      <c r="B4225" s="5" t="s">
        <v>206</v>
      </c>
      <c r="C4225" s="5" t="s">
        <v>117</v>
      </c>
      <c r="D4225" s="5" t="s">
        <v>358</v>
      </c>
      <c r="E4225" s="5" t="s">
        <v>172</v>
      </c>
      <c r="F4225" s="6">
        <v>43449</v>
      </c>
      <c r="G4225" s="5" t="s">
        <v>148</v>
      </c>
      <c r="H4225" s="5" t="s">
        <v>185</v>
      </c>
      <c r="I4225">
        <v>43238</v>
      </c>
      <c r="J4225">
        <v>211</v>
      </c>
      <c r="K4225">
        <v>402</v>
      </c>
      <c r="L4225">
        <v>3</v>
      </c>
      <c r="M4225">
        <v>12261</v>
      </c>
      <c r="N4225">
        <v>8709.2009999999991</v>
      </c>
      <c r="O4225">
        <v>2903.067</v>
      </c>
      <c r="P4225">
        <v>134</v>
      </c>
      <c r="Q4225">
        <v>30.5</v>
      </c>
      <c r="R4225">
        <v>3551.799</v>
      </c>
      <c r="S4225">
        <v>2018</v>
      </c>
      <c r="T4225">
        <v>12</v>
      </c>
      <c r="U4225">
        <v>50</v>
      </c>
    </row>
    <row r="4226" spans="1:21" x14ac:dyDescent="0.3">
      <c r="A4226" s="5" t="s">
        <v>168</v>
      </c>
      <c r="B4226" s="5" t="s">
        <v>206</v>
      </c>
      <c r="C4226" s="5" t="s">
        <v>117</v>
      </c>
      <c r="D4226" s="5" t="s">
        <v>358</v>
      </c>
      <c r="E4226" s="5" t="s">
        <v>172</v>
      </c>
      <c r="F4226" s="6">
        <v>43449</v>
      </c>
      <c r="G4226" s="5" t="s">
        <v>148</v>
      </c>
      <c r="H4226" s="5" t="s">
        <v>187</v>
      </c>
      <c r="I4226">
        <v>43238</v>
      </c>
      <c r="J4226">
        <v>211</v>
      </c>
      <c r="K4226">
        <v>118</v>
      </c>
      <c r="L4226">
        <v>1</v>
      </c>
      <c r="M4226">
        <v>3599</v>
      </c>
      <c r="N4226">
        <v>2903.067</v>
      </c>
      <c r="O4226">
        <v>2903.067</v>
      </c>
      <c r="P4226">
        <v>118</v>
      </c>
      <c r="Q4226">
        <v>30.5</v>
      </c>
      <c r="R4226">
        <v>695.93299999999999</v>
      </c>
      <c r="S4226">
        <v>2018</v>
      </c>
      <c r="T4226">
        <v>12</v>
      </c>
      <c r="U4226">
        <v>50</v>
      </c>
    </row>
    <row r="4227" spans="1:21" x14ac:dyDescent="0.3">
      <c r="A4227" s="5" t="s">
        <v>168</v>
      </c>
      <c r="B4227" s="5" t="s">
        <v>206</v>
      </c>
      <c r="C4227" s="5" t="s">
        <v>117</v>
      </c>
      <c r="D4227" s="5" t="s">
        <v>358</v>
      </c>
      <c r="E4227" s="5" t="s">
        <v>172</v>
      </c>
      <c r="F4227" s="6">
        <v>43449</v>
      </c>
      <c r="G4227" s="5" t="s">
        <v>148</v>
      </c>
      <c r="H4227" s="5" t="s">
        <v>189</v>
      </c>
      <c r="I4227">
        <v>43238</v>
      </c>
      <c r="J4227">
        <v>211</v>
      </c>
      <c r="K4227">
        <v>239</v>
      </c>
      <c r="L4227">
        <v>2</v>
      </c>
      <c r="M4227">
        <v>7289.5</v>
      </c>
      <c r="N4227">
        <v>5806.134</v>
      </c>
      <c r="O4227">
        <v>2903.067</v>
      </c>
      <c r="P4227">
        <v>119.5</v>
      </c>
      <c r="Q4227">
        <v>30.5</v>
      </c>
      <c r="R4227">
        <v>1483.366</v>
      </c>
      <c r="S4227">
        <v>2018</v>
      </c>
      <c r="T4227">
        <v>12</v>
      </c>
      <c r="U4227">
        <v>50</v>
      </c>
    </row>
    <row r="4228" spans="1:21" x14ac:dyDescent="0.3">
      <c r="A4228" s="5" t="s">
        <v>168</v>
      </c>
      <c r="B4228" s="5" t="s">
        <v>206</v>
      </c>
      <c r="C4228" s="5" t="s">
        <v>117</v>
      </c>
      <c r="D4228" s="5" t="s">
        <v>358</v>
      </c>
      <c r="E4228" s="5" t="s">
        <v>172</v>
      </c>
      <c r="F4228" s="6">
        <v>43449</v>
      </c>
      <c r="G4228" s="5" t="s">
        <v>148</v>
      </c>
      <c r="H4228" s="5" t="s">
        <v>190</v>
      </c>
      <c r="I4228">
        <v>43238</v>
      </c>
      <c r="J4228">
        <v>211</v>
      </c>
      <c r="K4228">
        <v>370</v>
      </c>
      <c r="L4228">
        <v>3</v>
      </c>
      <c r="M4228">
        <v>11285</v>
      </c>
      <c r="N4228">
        <v>8709.2009999999991</v>
      </c>
      <c r="O4228">
        <v>2903.067</v>
      </c>
      <c r="P4228">
        <v>123.33333333333333</v>
      </c>
      <c r="Q4228">
        <v>30.5</v>
      </c>
      <c r="R4228">
        <v>2575.799</v>
      </c>
      <c r="S4228">
        <v>2018</v>
      </c>
      <c r="T4228">
        <v>12</v>
      </c>
      <c r="U4228">
        <v>50</v>
      </c>
    </row>
    <row r="4229" spans="1:21" x14ac:dyDescent="0.3">
      <c r="A4229" s="5" t="s">
        <v>168</v>
      </c>
      <c r="B4229" s="5" t="s">
        <v>206</v>
      </c>
      <c r="C4229" s="5" t="s">
        <v>117</v>
      </c>
      <c r="D4229" s="5" t="s">
        <v>358</v>
      </c>
      <c r="E4229" s="5" t="s">
        <v>172</v>
      </c>
      <c r="F4229" s="6">
        <v>43449</v>
      </c>
      <c r="G4229" s="5" t="s">
        <v>148</v>
      </c>
      <c r="H4229" s="5" t="s">
        <v>218</v>
      </c>
      <c r="I4229">
        <v>43238</v>
      </c>
      <c r="J4229">
        <v>211</v>
      </c>
      <c r="K4229">
        <v>274</v>
      </c>
      <c r="L4229">
        <v>2</v>
      </c>
      <c r="M4229">
        <v>8357</v>
      </c>
      <c r="N4229">
        <v>5806.134</v>
      </c>
      <c r="O4229">
        <v>2903.067</v>
      </c>
      <c r="P4229">
        <v>137</v>
      </c>
      <c r="Q4229">
        <v>30.5</v>
      </c>
      <c r="R4229">
        <v>2550.866</v>
      </c>
      <c r="S4229">
        <v>2018</v>
      </c>
      <c r="T4229">
        <v>12</v>
      </c>
      <c r="U4229">
        <v>50</v>
      </c>
    </row>
    <row r="4230" spans="1:21" x14ac:dyDescent="0.3">
      <c r="A4230" s="5" t="s">
        <v>168</v>
      </c>
      <c r="B4230" s="5" t="s">
        <v>206</v>
      </c>
      <c r="C4230" s="5" t="s">
        <v>117</v>
      </c>
      <c r="D4230" s="5" t="s">
        <v>358</v>
      </c>
      <c r="E4230" s="5" t="s">
        <v>172</v>
      </c>
      <c r="F4230" s="6">
        <v>43449</v>
      </c>
      <c r="G4230" s="5" t="s">
        <v>148</v>
      </c>
      <c r="H4230" s="5" t="s">
        <v>202</v>
      </c>
      <c r="I4230">
        <v>43238</v>
      </c>
      <c r="J4230">
        <v>211</v>
      </c>
      <c r="K4230">
        <v>1430</v>
      </c>
      <c r="L4230">
        <v>12</v>
      </c>
      <c r="M4230">
        <v>43615</v>
      </c>
      <c r="N4230">
        <v>34836.803999999996</v>
      </c>
      <c r="O4230">
        <v>2903.067</v>
      </c>
      <c r="P4230">
        <v>119.16666666666667</v>
      </c>
      <c r="Q4230">
        <v>30.5</v>
      </c>
      <c r="R4230">
        <v>8778.1959999999999</v>
      </c>
      <c r="S4230">
        <v>2018</v>
      </c>
      <c r="T4230">
        <v>12</v>
      </c>
      <c r="U4230">
        <v>50</v>
      </c>
    </row>
    <row r="4231" spans="1:21" x14ac:dyDescent="0.3">
      <c r="A4231" s="5" t="s">
        <v>168</v>
      </c>
      <c r="B4231" s="5" t="s">
        <v>206</v>
      </c>
      <c r="C4231" s="5" t="s">
        <v>117</v>
      </c>
      <c r="D4231" s="5" t="s">
        <v>358</v>
      </c>
      <c r="E4231" s="5" t="s">
        <v>172</v>
      </c>
      <c r="F4231" s="6">
        <v>43449</v>
      </c>
      <c r="G4231" s="5" t="s">
        <v>148</v>
      </c>
      <c r="H4231" s="5" t="s">
        <v>204</v>
      </c>
      <c r="I4231">
        <v>43238</v>
      </c>
      <c r="J4231">
        <v>211</v>
      </c>
      <c r="K4231">
        <v>510</v>
      </c>
      <c r="L4231">
        <v>4</v>
      </c>
      <c r="M4231">
        <v>15555</v>
      </c>
      <c r="N4231">
        <v>11612.268</v>
      </c>
      <c r="O4231">
        <v>2903.067</v>
      </c>
      <c r="P4231">
        <v>127.5</v>
      </c>
      <c r="Q4231">
        <v>30.5</v>
      </c>
      <c r="R4231">
        <v>3942.732</v>
      </c>
      <c r="S4231">
        <v>2018</v>
      </c>
      <c r="T4231">
        <v>12</v>
      </c>
      <c r="U4231">
        <v>50</v>
      </c>
    </row>
    <row r="4232" spans="1:21" x14ac:dyDescent="0.3">
      <c r="A4232" s="5" t="s">
        <v>168</v>
      </c>
      <c r="B4232" s="5" t="s">
        <v>206</v>
      </c>
      <c r="C4232" s="5" t="s">
        <v>117</v>
      </c>
      <c r="D4232" s="5" t="s">
        <v>358</v>
      </c>
      <c r="E4232" s="5" t="s">
        <v>172</v>
      </c>
      <c r="F4232" s="6">
        <v>43449</v>
      </c>
      <c r="G4232" s="5" t="s">
        <v>148</v>
      </c>
      <c r="H4232" s="5" t="s">
        <v>226</v>
      </c>
      <c r="I4232">
        <v>43238</v>
      </c>
      <c r="J4232">
        <v>211</v>
      </c>
      <c r="K4232">
        <v>358</v>
      </c>
      <c r="L4232">
        <v>3</v>
      </c>
      <c r="M4232">
        <v>10919</v>
      </c>
      <c r="N4232">
        <v>8709.2009999999991</v>
      </c>
      <c r="O4232">
        <v>2903.067</v>
      </c>
      <c r="P4232">
        <v>119.33333333333333</v>
      </c>
      <c r="Q4232">
        <v>30.5</v>
      </c>
      <c r="R4232">
        <v>2209.799</v>
      </c>
      <c r="S4232">
        <v>2018</v>
      </c>
      <c r="T4232">
        <v>12</v>
      </c>
      <c r="U4232">
        <v>50</v>
      </c>
    </row>
    <row r="4233" spans="1:21" x14ac:dyDescent="0.3">
      <c r="A4233" s="5" t="s">
        <v>168</v>
      </c>
      <c r="B4233" s="5" t="s">
        <v>206</v>
      </c>
      <c r="C4233" s="5" t="s">
        <v>117</v>
      </c>
      <c r="D4233" s="5" t="s">
        <v>358</v>
      </c>
      <c r="E4233" s="5" t="s">
        <v>172</v>
      </c>
      <c r="F4233" s="6">
        <v>43449</v>
      </c>
      <c r="G4233" s="5" t="s">
        <v>148</v>
      </c>
      <c r="H4233" s="5" t="s">
        <v>191</v>
      </c>
      <c r="I4233">
        <v>43238</v>
      </c>
      <c r="J4233">
        <v>211</v>
      </c>
      <c r="K4233">
        <v>770</v>
      </c>
      <c r="L4233">
        <v>6</v>
      </c>
      <c r="M4233">
        <v>23485</v>
      </c>
      <c r="N4233">
        <v>17418.401999999998</v>
      </c>
      <c r="O4233">
        <v>2903.067</v>
      </c>
      <c r="P4233">
        <v>128.33333333333334</v>
      </c>
      <c r="Q4233">
        <v>30.5</v>
      </c>
      <c r="R4233">
        <v>6066.598</v>
      </c>
      <c r="S4233">
        <v>2018</v>
      </c>
      <c r="T4233">
        <v>12</v>
      </c>
      <c r="U4233">
        <v>50</v>
      </c>
    </row>
    <row r="4234" spans="1:21" x14ac:dyDescent="0.3">
      <c r="A4234" s="5" t="s">
        <v>168</v>
      </c>
      <c r="B4234" s="5" t="s">
        <v>206</v>
      </c>
      <c r="C4234" s="5" t="s">
        <v>117</v>
      </c>
      <c r="D4234" s="5" t="s">
        <v>358</v>
      </c>
      <c r="E4234" s="5" t="s">
        <v>172</v>
      </c>
      <c r="F4234" s="6">
        <v>43449</v>
      </c>
      <c r="G4234" s="5" t="s">
        <v>148</v>
      </c>
      <c r="H4234" s="5" t="s">
        <v>187</v>
      </c>
      <c r="I4234">
        <v>43238</v>
      </c>
      <c r="J4234">
        <v>211</v>
      </c>
      <c r="K4234">
        <v>248</v>
      </c>
      <c r="L4234">
        <v>2</v>
      </c>
      <c r="M4234">
        <v>7564</v>
      </c>
      <c r="N4234">
        <v>5806.134</v>
      </c>
      <c r="O4234">
        <v>2903.067</v>
      </c>
      <c r="P4234">
        <v>124</v>
      </c>
      <c r="Q4234">
        <v>30.5</v>
      </c>
      <c r="R4234">
        <v>1757.866</v>
      </c>
      <c r="S4234">
        <v>2018</v>
      </c>
      <c r="T4234">
        <v>12</v>
      </c>
      <c r="U4234">
        <v>50</v>
      </c>
    </row>
    <row r="4235" spans="1:21" x14ac:dyDescent="0.3">
      <c r="A4235" s="5" t="s">
        <v>168</v>
      </c>
      <c r="B4235" s="5" t="s">
        <v>206</v>
      </c>
      <c r="C4235" s="5" t="s">
        <v>117</v>
      </c>
      <c r="D4235" s="5" t="s">
        <v>358</v>
      </c>
      <c r="E4235" s="5" t="s">
        <v>172</v>
      </c>
      <c r="F4235" s="6">
        <v>43449</v>
      </c>
      <c r="G4235" s="5" t="s">
        <v>148</v>
      </c>
      <c r="H4235" s="5" t="s">
        <v>321</v>
      </c>
      <c r="I4235">
        <v>43238</v>
      </c>
      <c r="J4235">
        <v>211</v>
      </c>
      <c r="K4235">
        <v>342</v>
      </c>
      <c r="L4235">
        <v>3</v>
      </c>
      <c r="M4235">
        <v>10260</v>
      </c>
      <c r="N4235">
        <v>8709.2009999999991</v>
      </c>
      <c r="O4235">
        <v>2903.067</v>
      </c>
      <c r="P4235">
        <v>114</v>
      </c>
      <c r="Q4235">
        <v>30</v>
      </c>
      <c r="R4235">
        <v>1550.799</v>
      </c>
      <c r="S4235">
        <v>2018</v>
      </c>
      <c r="T4235">
        <v>12</v>
      </c>
      <c r="U4235">
        <v>50</v>
      </c>
    </row>
    <row r="4236" spans="1:21" x14ac:dyDescent="0.3">
      <c r="A4236" s="5" t="s">
        <v>168</v>
      </c>
      <c r="B4236" s="5" t="s">
        <v>206</v>
      </c>
      <c r="C4236" s="5" t="s">
        <v>117</v>
      </c>
      <c r="D4236" s="5" t="s">
        <v>358</v>
      </c>
      <c r="E4236" s="5" t="s">
        <v>172</v>
      </c>
      <c r="F4236" s="6">
        <v>43449</v>
      </c>
      <c r="G4236" s="5" t="s">
        <v>148</v>
      </c>
      <c r="H4236" s="5" t="s">
        <v>203</v>
      </c>
      <c r="I4236">
        <v>43238</v>
      </c>
      <c r="J4236">
        <v>211</v>
      </c>
      <c r="K4236">
        <v>224</v>
      </c>
      <c r="L4236">
        <v>2</v>
      </c>
      <c r="M4236">
        <v>5936</v>
      </c>
      <c r="N4236">
        <v>5806.134</v>
      </c>
      <c r="O4236">
        <v>2903.067</v>
      </c>
      <c r="P4236">
        <v>112</v>
      </c>
      <c r="Q4236">
        <v>26.5</v>
      </c>
      <c r="R4236">
        <v>129.86600000000001</v>
      </c>
      <c r="S4236">
        <v>2018</v>
      </c>
      <c r="T4236">
        <v>12</v>
      </c>
      <c r="U4236">
        <v>50</v>
      </c>
    </row>
    <row r="4237" spans="1:21" x14ac:dyDescent="0.3">
      <c r="A4237" s="5" t="s">
        <v>168</v>
      </c>
      <c r="B4237" s="5" t="s">
        <v>206</v>
      </c>
      <c r="C4237" s="5" t="s">
        <v>117</v>
      </c>
      <c r="D4237" s="5" t="s">
        <v>358</v>
      </c>
      <c r="E4237" s="5" t="s">
        <v>172</v>
      </c>
      <c r="F4237" s="6">
        <v>43449</v>
      </c>
      <c r="G4237" s="5" t="s">
        <v>148</v>
      </c>
      <c r="H4237" s="5" t="s">
        <v>180</v>
      </c>
      <c r="I4237">
        <v>43238</v>
      </c>
      <c r="J4237">
        <v>211</v>
      </c>
      <c r="K4237">
        <v>214</v>
      </c>
      <c r="L4237">
        <v>2</v>
      </c>
      <c r="M4237">
        <v>6527</v>
      </c>
      <c r="N4237">
        <v>5806.134</v>
      </c>
      <c r="O4237">
        <v>2903.067</v>
      </c>
      <c r="P4237">
        <v>107</v>
      </c>
      <c r="Q4237">
        <v>30.5</v>
      </c>
      <c r="R4237">
        <v>720.86599999999999</v>
      </c>
      <c r="S4237">
        <v>2018</v>
      </c>
      <c r="T4237">
        <v>12</v>
      </c>
      <c r="U4237">
        <v>50</v>
      </c>
    </row>
    <row r="4238" spans="1:21" x14ac:dyDescent="0.3">
      <c r="A4238" s="5" t="s">
        <v>168</v>
      </c>
      <c r="B4238" s="5" t="s">
        <v>206</v>
      </c>
      <c r="C4238" s="5" t="s">
        <v>117</v>
      </c>
      <c r="D4238" s="5" t="s">
        <v>358</v>
      </c>
      <c r="E4238" s="5" t="s">
        <v>172</v>
      </c>
      <c r="F4238" s="6">
        <v>43449</v>
      </c>
      <c r="G4238" s="5" t="s">
        <v>148</v>
      </c>
      <c r="H4238" s="5" t="s">
        <v>221</v>
      </c>
      <c r="I4238">
        <v>43238</v>
      </c>
      <c r="J4238">
        <v>211</v>
      </c>
      <c r="K4238">
        <v>100</v>
      </c>
      <c r="L4238">
        <v>1</v>
      </c>
      <c r="M4238">
        <v>3050</v>
      </c>
      <c r="N4238">
        <v>2903.067</v>
      </c>
      <c r="O4238">
        <v>2903.067</v>
      </c>
      <c r="P4238">
        <v>100</v>
      </c>
      <c r="Q4238">
        <v>30.5</v>
      </c>
      <c r="R4238">
        <v>146.93299999999999</v>
      </c>
      <c r="S4238">
        <v>2018</v>
      </c>
      <c r="T4238">
        <v>12</v>
      </c>
      <c r="U4238">
        <v>50</v>
      </c>
    </row>
    <row r="4239" spans="1:21" x14ac:dyDescent="0.3">
      <c r="A4239" s="5" t="s">
        <v>168</v>
      </c>
      <c r="B4239" s="5" t="s">
        <v>206</v>
      </c>
      <c r="C4239" s="5" t="s">
        <v>117</v>
      </c>
      <c r="D4239" s="5" t="s">
        <v>358</v>
      </c>
      <c r="E4239" s="5" t="s">
        <v>172</v>
      </c>
      <c r="F4239" s="6">
        <v>43449</v>
      </c>
      <c r="G4239" s="5" t="s">
        <v>148</v>
      </c>
      <c r="H4239" s="5" t="s">
        <v>205</v>
      </c>
      <c r="I4239">
        <v>43238</v>
      </c>
      <c r="J4239">
        <v>211</v>
      </c>
      <c r="K4239">
        <v>372</v>
      </c>
      <c r="L4239">
        <v>3</v>
      </c>
      <c r="M4239">
        <v>9858</v>
      </c>
      <c r="N4239">
        <v>8709.2009999999991</v>
      </c>
      <c r="O4239">
        <v>2903.067</v>
      </c>
      <c r="P4239">
        <v>124</v>
      </c>
      <c r="Q4239">
        <v>26.5</v>
      </c>
      <c r="R4239">
        <v>1148.799</v>
      </c>
      <c r="S4239">
        <v>2018</v>
      </c>
      <c r="T4239">
        <v>12</v>
      </c>
      <c r="U4239">
        <v>50</v>
      </c>
    </row>
    <row r="4240" spans="1:21" x14ac:dyDescent="0.3">
      <c r="A4240" s="5" t="s">
        <v>168</v>
      </c>
      <c r="B4240" s="5" t="s">
        <v>206</v>
      </c>
      <c r="C4240" s="5" t="s">
        <v>117</v>
      </c>
      <c r="D4240" s="5" t="s">
        <v>358</v>
      </c>
      <c r="E4240" s="5" t="s">
        <v>172</v>
      </c>
      <c r="F4240" s="6">
        <v>43449</v>
      </c>
      <c r="G4240" s="5" t="s">
        <v>148</v>
      </c>
      <c r="H4240" s="5" t="s">
        <v>216</v>
      </c>
      <c r="I4240">
        <v>43238</v>
      </c>
      <c r="J4240">
        <v>211</v>
      </c>
      <c r="K4240">
        <v>110</v>
      </c>
      <c r="L4240">
        <v>1</v>
      </c>
      <c r="M4240">
        <v>3355</v>
      </c>
      <c r="N4240">
        <v>2903.067</v>
      </c>
      <c r="O4240">
        <v>2903.067</v>
      </c>
      <c r="P4240">
        <v>110</v>
      </c>
      <c r="Q4240">
        <v>30.5</v>
      </c>
      <c r="R4240">
        <v>451.93299999999999</v>
      </c>
      <c r="S4240">
        <v>2018</v>
      </c>
      <c r="T4240">
        <v>12</v>
      </c>
      <c r="U4240">
        <v>50</v>
      </c>
    </row>
    <row r="4241" spans="1:21" x14ac:dyDescent="0.3">
      <c r="A4241" s="5" t="s">
        <v>168</v>
      </c>
      <c r="B4241" s="5" t="s">
        <v>206</v>
      </c>
      <c r="C4241" s="5" t="s">
        <v>117</v>
      </c>
      <c r="D4241" s="5" t="s">
        <v>358</v>
      </c>
      <c r="E4241" s="5" t="s">
        <v>172</v>
      </c>
      <c r="F4241" s="6">
        <v>43449</v>
      </c>
      <c r="G4241" s="5" t="s">
        <v>148</v>
      </c>
      <c r="H4241" s="5" t="s">
        <v>222</v>
      </c>
      <c r="I4241">
        <v>43238</v>
      </c>
      <c r="J4241">
        <v>211</v>
      </c>
      <c r="K4241">
        <v>120</v>
      </c>
      <c r="L4241">
        <v>1</v>
      </c>
      <c r="M4241">
        <v>3660</v>
      </c>
      <c r="N4241">
        <v>2903.067</v>
      </c>
      <c r="O4241">
        <v>2903.067</v>
      </c>
      <c r="P4241">
        <v>120</v>
      </c>
      <c r="Q4241">
        <v>30.5</v>
      </c>
      <c r="R4241">
        <v>756.93299999999999</v>
      </c>
      <c r="S4241">
        <v>2018</v>
      </c>
      <c r="T4241">
        <v>12</v>
      </c>
      <c r="U4241">
        <v>50</v>
      </c>
    </row>
    <row r="4242" spans="1:21" x14ac:dyDescent="0.3">
      <c r="A4242" s="5" t="s">
        <v>168</v>
      </c>
      <c r="B4242" s="5" t="s">
        <v>169</v>
      </c>
      <c r="C4242" s="5" t="s">
        <v>170</v>
      </c>
      <c r="D4242" s="5" t="s">
        <v>320</v>
      </c>
      <c r="E4242" s="5" t="s">
        <v>172</v>
      </c>
      <c r="F4242" s="6">
        <v>43452</v>
      </c>
      <c r="G4242" s="5" t="s">
        <v>148</v>
      </c>
      <c r="H4242" s="5" t="s">
        <v>173</v>
      </c>
      <c r="I4242">
        <v>43249</v>
      </c>
      <c r="J4242">
        <v>203</v>
      </c>
      <c r="K4242">
        <v>146.5</v>
      </c>
      <c r="L4242">
        <v>1</v>
      </c>
      <c r="M4242">
        <v>4981</v>
      </c>
      <c r="N4242">
        <v>3032.7220000000002</v>
      </c>
      <c r="O4242">
        <v>3032.7220000000002</v>
      </c>
      <c r="P4242">
        <v>146.5</v>
      </c>
      <c r="Q4242">
        <v>34</v>
      </c>
      <c r="R4242">
        <v>1948.278</v>
      </c>
      <c r="S4242">
        <v>2018</v>
      </c>
      <c r="T4242">
        <v>12</v>
      </c>
      <c r="U4242">
        <v>51</v>
      </c>
    </row>
    <row r="4243" spans="1:21" x14ac:dyDescent="0.3">
      <c r="A4243" s="5" t="s">
        <v>168</v>
      </c>
      <c r="B4243" s="5" t="s">
        <v>169</v>
      </c>
      <c r="C4243" s="5" t="s">
        <v>170</v>
      </c>
      <c r="D4243" s="5" t="s">
        <v>320</v>
      </c>
      <c r="E4243" s="5" t="s">
        <v>172</v>
      </c>
      <c r="F4243" s="6">
        <v>43452</v>
      </c>
      <c r="G4243" s="5" t="s">
        <v>148</v>
      </c>
      <c r="H4243" s="5" t="s">
        <v>194</v>
      </c>
      <c r="I4243">
        <v>43249</v>
      </c>
      <c r="J4243">
        <v>203</v>
      </c>
      <c r="K4243">
        <v>294</v>
      </c>
      <c r="L4243">
        <v>2</v>
      </c>
      <c r="M4243">
        <v>17228.400000000001</v>
      </c>
      <c r="N4243">
        <v>6065.4440000000004</v>
      </c>
      <c r="O4243">
        <v>3032.7220000000002</v>
      </c>
      <c r="P4243">
        <v>147</v>
      </c>
      <c r="Q4243">
        <v>58.6</v>
      </c>
      <c r="R4243">
        <v>11162.956</v>
      </c>
      <c r="S4243">
        <v>2018</v>
      </c>
      <c r="T4243">
        <v>12</v>
      </c>
      <c r="U4243">
        <v>51</v>
      </c>
    </row>
    <row r="4244" spans="1:21" x14ac:dyDescent="0.3">
      <c r="A4244" s="5" t="s">
        <v>168</v>
      </c>
      <c r="B4244" s="5" t="s">
        <v>169</v>
      </c>
      <c r="C4244" s="5" t="s">
        <v>170</v>
      </c>
      <c r="D4244" s="5" t="s">
        <v>320</v>
      </c>
      <c r="E4244" s="5" t="s">
        <v>227</v>
      </c>
      <c r="F4244" s="6">
        <v>43452</v>
      </c>
      <c r="G4244" s="5" t="s">
        <v>148</v>
      </c>
      <c r="H4244" s="5" t="s">
        <v>194</v>
      </c>
      <c r="I4244">
        <v>43249</v>
      </c>
      <c r="J4244">
        <v>203</v>
      </c>
      <c r="K4244">
        <v>-294</v>
      </c>
      <c r="L4244">
        <v>-2</v>
      </c>
      <c r="M4244">
        <v>-17228.400000000001</v>
      </c>
      <c r="N4244">
        <v>-6065.4440000000004</v>
      </c>
      <c r="O4244">
        <v>-3032.7220000000002</v>
      </c>
      <c r="P4244">
        <v>147</v>
      </c>
      <c r="Q4244">
        <v>58.6</v>
      </c>
      <c r="R4244">
        <v>-11162.956</v>
      </c>
      <c r="S4244">
        <v>2018</v>
      </c>
      <c r="T4244">
        <v>12</v>
      </c>
      <c r="U4244">
        <v>51</v>
      </c>
    </row>
    <row r="4245" spans="1:21" x14ac:dyDescent="0.3">
      <c r="A4245" s="5" t="s">
        <v>168</v>
      </c>
      <c r="B4245" s="5" t="s">
        <v>169</v>
      </c>
      <c r="C4245" s="5" t="s">
        <v>170</v>
      </c>
      <c r="D4245" s="5" t="s">
        <v>320</v>
      </c>
      <c r="E4245" s="5" t="s">
        <v>172</v>
      </c>
      <c r="F4245" s="6">
        <v>43452</v>
      </c>
      <c r="G4245" s="5" t="s">
        <v>148</v>
      </c>
      <c r="H4245" s="5" t="s">
        <v>194</v>
      </c>
      <c r="I4245">
        <v>43249</v>
      </c>
      <c r="J4245">
        <v>203</v>
      </c>
      <c r="K4245">
        <v>294</v>
      </c>
      <c r="L4245">
        <v>2</v>
      </c>
      <c r="M4245">
        <v>8614.2000000000007</v>
      </c>
      <c r="N4245">
        <v>6065.4440000000004</v>
      </c>
      <c r="O4245">
        <v>3032.7220000000002</v>
      </c>
      <c r="P4245">
        <v>147</v>
      </c>
      <c r="Q4245">
        <v>29.3</v>
      </c>
      <c r="R4245">
        <v>2548.7559999999999</v>
      </c>
      <c r="S4245">
        <v>2018</v>
      </c>
      <c r="T4245">
        <v>12</v>
      </c>
      <c r="U4245">
        <v>51</v>
      </c>
    </row>
    <row r="4246" spans="1:21" x14ac:dyDescent="0.3">
      <c r="A4246" s="5" t="s">
        <v>168</v>
      </c>
      <c r="B4246" s="5" t="s">
        <v>169</v>
      </c>
      <c r="C4246" s="5" t="s">
        <v>170</v>
      </c>
      <c r="D4246" s="5" t="s">
        <v>348</v>
      </c>
      <c r="E4246" s="5" t="s">
        <v>172</v>
      </c>
      <c r="F4246" s="6">
        <v>43452</v>
      </c>
      <c r="G4246" s="5" t="s">
        <v>148</v>
      </c>
      <c r="H4246" s="5" t="s">
        <v>351</v>
      </c>
      <c r="I4246">
        <v>43257</v>
      </c>
      <c r="J4246">
        <v>195</v>
      </c>
      <c r="K4246">
        <v>115.5</v>
      </c>
      <c r="L4246">
        <v>1</v>
      </c>
      <c r="M4246">
        <v>3465</v>
      </c>
      <c r="N4246">
        <v>2794.6559999999999</v>
      </c>
      <c r="O4246">
        <v>2794.6559999999999</v>
      </c>
      <c r="P4246">
        <v>115.5</v>
      </c>
      <c r="Q4246">
        <v>30</v>
      </c>
      <c r="R4246">
        <v>670.34400000000005</v>
      </c>
      <c r="S4246">
        <v>2018</v>
      </c>
      <c r="T4246">
        <v>12</v>
      </c>
      <c r="U4246">
        <v>51</v>
      </c>
    </row>
    <row r="4247" spans="1:21" x14ac:dyDescent="0.3">
      <c r="A4247" s="5" t="s">
        <v>168</v>
      </c>
      <c r="B4247" s="5" t="s">
        <v>169</v>
      </c>
      <c r="C4247" s="5" t="s">
        <v>170</v>
      </c>
      <c r="D4247" s="5" t="s">
        <v>353</v>
      </c>
      <c r="E4247" s="5" t="s">
        <v>172</v>
      </c>
      <c r="F4247" s="6">
        <v>43452</v>
      </c>
      <c r="G4247" s="5" t="s">
        <v>148</v>
      </c>
      <c r="H4247" s="5" t="s">
        <v>173</v>
      </c>
      <c r="I4247">
        <v>43262</v>
      </c>
      <c r="J4247">
        <v>190</v>
      </c>
      <c r="K4247">
        <v>85</v>
      </c>
      <c r="L4247">
        <v>1</v>
      </c>
      <c r="M4247">
        <v>2890</v>
      </c>
      <c r="N4247">
        <v>3274.8440000000001</v>
      </c>
      <c r="O4247">
        <v>3274.8440000000001</v>
      </c>
      <c r="P4247">
        <v>85</v>
      </c>
      <c r="Q4247">
        <v>34</v>
      </c>
      <c r="R4247">
        <v>-384.84399999999999</v>
      </c>
      <c r="S4247">
        <v>2018</v>
      </c>
      <c r="T4247">
        <v>12</v>
      </c>
      <c r="U4247">
        <v>51</v>
      </c>
    </row>
    <row r="4248" spans="1:21" x14ac:dyDescent="0.3">
      <c r="A4248" s="5" t="s">
        <v>168</v>
      </c>
      <c r="B4248" s="5" t="s">
        <v>169</v>
      </c>
      <c r="C4248" s="5" t="s">
        <v>170</v>
      </c>
      <c r="D4248" s="5" t="s">
        <v>353</v>
      </c>
      <c r="E4248" s="5" t="s">
        <v>172</v>
      </c>
      <c r="F4248" s="6">
        <v>43452</v>
      </c>
      <c r="G4248" s="5" t="s">
        <v>148</v>
      </c>
      <c r="H4248" s="5" t="s">
        <v>190</v>
      </c>
      <c r="I4248">
        <v>43262</v>
      </c>
      <c r="J4248">
        <v>190</v>
      </c>
      <c r="K4248">
        <v>152</v>
      </c>
      <c r="L4248">
        <v>1</v>
      </c>
      <c r="M4248">
        <v>3952</v>
      </c>
      <c r="N4248">
        <v>3274.8440000000001</v>
      </c>
      <c r="O4248">
        <v>3274.8440000000001</v>
      </c>
      <c r="P4248">
        <v>152</v>
      </c>
      <c r="Q4248">
        <v>26</v>
      </c>
      <c r="R4248">
        <v>677.15599999999995</v>
      </c>
      <c r="S4248">
        <v>2018</v>
      </c>
      <c r="T4248">
        <v>12</v>
      </c>
      <c r="U4248">
        <v>51</v>
      </c>
    </row>
    <row r="4249" spans="1:21" x14ac:dyDescent="0.3">
      <c r="A4249" s="5" t="s">
        <v>168</v>
      </c>
      <c r="B4249" s="5" t="s">
        <v>169</v>
      </c>
      <c r="C4249" s="5" t="s">
        <v>170</v>
      </c>
      <c r="D4249" s="5" t="s">
        <v>353</v>
      </c>
      <c r="E4249" s="5" t="s">
        <v>172</v>
      </c>
      <c r="F4249" s="6">
        <v>43452</v>
      </c>
      <c r="G4249" s="5" t="s">
        <v>148</v>
      </c>
      <c r="H4249" s="5" t="s">
        <v>190</v>
      </c>
      <c r="I4249">
        <v>43262</v>
      </c>
      <c r="J4249">
        <v>190</v>
      </c>
      <c r="K4249">
        <v>131.5</v>
      </c>
      <c r="L4249">
        <v>1</v>
      </c>
      <c r="M4249">
        <v>3419</v>
      </c>
      <c r="N4249">
        <v>3274.8440000000001</v>
      </c>
      <c r="O4249">
        <v>3274.8440000000001</v>
      </c>
      <c r="P4249">
        <v>131.5</v>
      </c>
      <c r="Q4249">
        <v>26</v>
      </c>
      <c r="R4249">
        <v>144.15600000000001</v>
      </c>
      <c r="S4249">
        <v>2018</v>
      </c>
      <c r="T4249">
        <v>12</v>
      </c>
      <c r="U4249">
        <v>51</v>
      </c>
    </row>
    <row r="4250" spans="1:21" x14ac:dyDescent="0.3">
      <c r="A4250" s="5" t="s">
        <v>168</v>
      </c>
      <c r="B4250" s="5" t="s">
        <v>175</v>
      </c>
      <c r="C4250" s="5" t="s">
        <v>83</v>
      </c>
      <c r="D4250" s="5" t="s">
        <v>360</v>
      </c>
      <c r="E4250" s="5" t="s">
        <v>172</v>
      </c>
      <c r="F4250" s="6">
        <v>43452</v>
      </c>
      <c r="G4250" s="5" t="s">
        <v>148</v>
      </c>
      <c r="H4250" s="5" t="s">
        <v>173</v>
      </c>
      <c r="I4250">
        <v>43283</v>
      </c>
      <c r="J4250">
        <v>169</v>
      </c>
      <c r="K4250">
        <v>70</v>
      </c>
      <c r="L4250">
        <v>1</v>
      </c>
      <c r="M4250">
        <v>2380</v>
      </c>
      <c r="N4250">
        <v>2353.1309999999999</v>
      </c>
      <c r="O4250">
        <v>2353.1309999999999</v>
      </c>
      <c r="P4250">
        <v>70</v>
      </c>
      <c r="Q4250">
        <v>34</v>
      </c>
      <c r="R4250">
        <v>26.869</v>
      </c>
      <c r="S4250">
        <v>2018</v>
      </c>
      <c r="T4250">
        <v>12</v>
      </c>
      <c r="U4250">
        <v>51</v>
      </c>
    </row>
    <row r="4251" spans="1:21" x14ac:dyDescent="0.3">
      <c r="A4251" s="5" t="s">
        <v>168</v>
      </c>
      <c r="B4251" s="5" t="s">
        <v>175</v>
      </c>
      <c r="C4251" s="5" t="s">
        <v>85</v>
      </c>
      <c r="D4251" s="5" t="s">
        <v>357</v>
      </c>
      <c r="E4251" s="5" t="s">
        <v>227</v>
      </c>
      <c r="F4251" s="6">
        <v>43452</v>
      </c>
      <c r="G4251" s="5" t="s">
        <v>148</v>
      </c>
      <c r="H4251" s="5" t="s">
        <v>305</v>
      </c>
      <c r="I4251">
        <v>43252</v>
      </c>
      <c r="J4251">
        <v>200</v>
      </c>
      <c r="K4251">
        <v>-1129</v>
      </c>
      <c r="L4251">
        <v>-10</v>
      </c>
      <c r="M4251">
        <v>-33305.5</v>
      </c>
      <c r="N4251">
        <v>-28366.258000000002</v>
      </c>
      <c r="O4251">
        <v>-2836.6260000000002</v>
      </c>
      <c r="P4251">
        <v>112.9</v>
      </c>
      <c r="Q4251">
        <v>29.5</v>
      </c>
      <c r="R4251">
        <v>-4939.2420000000002</v>
      </c>
      <c r="S4251">
        <v>2018</v>
      </c>
      <c r="T4251">
        <v>12</v>
      </c>
      <c r="U4251">
        <v>51</v>
      </c>
    </row>
    <row r="4252" spans="1:21" x14ac:dyDescent="0.3">
      <c r="A4252" s="5" t="s">
        <v>168</v>
      </c>
      <c r="B4252" s="5" t="s">
        <v>175</v>
      </c>
      <c r="C4252" s="5" t="s">
        <v>85</v>
      </c>
      <c r="D4252" s="5" t="s">
        <v>357</v>
      </c>
      <c r="E4252" s="5" t="s">
        <v>172</v>
      </c>
      <c r="F4252" s="6">
        <v>43452</v>
      </c>
      <c r="G4252" s="5" t="s">
        <v>148</v>
      </c>
      <c r="H4252" s="5" t="s">
        <v>208</v>
      </c>
      <c r="I4252">
        <v>43252</v>
      </c>
      <c r="J4252">
        <v>200</v>
      </c>
      <c r="K4252">
        <v>109.5</v>
      </c>
      <c r="L4252">
        <v>1</v>
      </c>
      <c r="M4252">
        <v>3208.35</v>
      </c>
      <c r="N4252">
        <v>2836.6260000000002</v>
      </c>
      <c r="O4252">
        <v>2836.6260000000002</v>
      </c>
      <c r="P4252">
        <v>109.5</v>
      </c>
      <c r="Q4252">
        <v>29.3</v>
      </c>
      <c r="R4252">
        <v>371.72399999999999</v>
      </c>
      <c r="S4252">
        <v>2018</v>
      </c>
      <c r="T4252">
        <v>12</v>
      </c>
      <c r="U4252">
        <v>51</v>
      </c>
    </row>
    <row r="4253" spans="1:21" x14ac:dyDescent="0.3">
      <c r="A4253" s="5" t="s">
        <v>168</v>
      </c>
      <c r="B4253" s="5" t="s">
        <v>175</v>
      </c>
      <c r="C4253" s="5" t="s">
        <v>85</v>
      </c>
      <c r="D4253" s="5" t="s">
        <v>357</v>
      </c>
      <c r="E4253" s="5" t="s">
        <v>172</v>
      </c>
      <c r="F4253" s="6">
        <v>43452</v>
      </c>
      <c r="G4253" s="5" t="s">
        <v>148</v>
      </c>
      <c r="H4253" s="5" t="s">
        <v>303</v>
      </c>
      <c r="I4253">
        <v>43252</v>
      </c>
      <c r="J4253">
        <v>200</v>
      </c>
      <c r="K4253">
        <v>410.5</v>
      </c>
      <c r="L4253">
        <v>4</v>
      </c>
      <c r="M4253">
        <v>12027.65</v>
      </c>
      <c r="N4253">
        <v>11346.503000000001</v>
      </c>
      <c r="O4253">
        <v>2836.6260000000002</v>
      </c>
      <c r="P4253">
        <v>102.625</v>
      </c>
      <c r="Q4253">
        <v>29.3</v>
      </c>
      <c r="R4253">
        <v>681.14700000000005</v>
      </c>
      <c r="S4253">
        <v>2018</v>
      </c>
      <c r="T4253">
        <v>12</v>
      </c>
      <c r="U4253">
        <v>51</v>
      </c>
    </row>
    <row r="4254" spans="1:21" x14ac:dyDescent="0.3">
      <c r="A4254" s="5" t="s">
        <v>168</v>
      </c>
      <c r="B4254" s="5" t="s">
        <v>175</v>
      </c>
      <c r="C4254" s="5" t="s">
        <v>85</v>
      </c>
      <c r="D4254" s="5" t="s">
        <v>357</v>
      </c>
      <c r="E4254" s="5" t="s">
        <v>172</v>
      </c>
      <c r="F4254" s="6">
        <v>43452</v>
      </c>
      <c r="G4254" s="5" t="s">
        <v>148</v>
      </c>
      <c r="H4254" s="5" t="s">
        <v>173</v>
      </c>
      <c r="I4254">
        <v>43252</v>
      </c>
      <c r="J4254">
        <v>200</v>
      </c>
      <c r="K4254">
        <v>127.5</v>
      </c>
      <c r="L4254">
        <v>1</v>
      </c>
      <c r="M4254">
        <v>4335</v>
      </c>
      <c r="N4254">
        <v>2836.6260000000002</v>
      </c>
      <c r="O4254">
        <v>2836.6260000000002</v>
      </c>
      <c r="P4254">
        <v>127.5</v>
      </c>
      <c r="Q4254">
        <v>34</v>
      </c>
      <c r="R4254">
        <v>1498.374</v>
      </c>
      <c r="S4254">
        <v>2018</v>
      </c>
      <c r="T4254">
        <v>12</v>
      </c>
      <c r="U4254">
        <v>51</v>
      </c>
    </row>
    <row r="4255" spans="1:21" x14ac:dyDescent="0.3">
      <c r="A4255" s="5" t="s">
        <v>168</v>
      </c>
      <c r="B4255" s="5" t="s">
        <v>175</v>
      </c>
      <c r="C4255" s="5" t="s">
        <v>85</v>
      </c>
      <c r="D4255" s="5" t="s">
        <v>357</v>
      </c>
      <c r="E4255" s="5" t="s">
        <v>172</v>
      </c>
      <c r="F4255" s="6">
        <v>43452</v>
      </c>
      <c r="G4255" s="5" t="s">
        <v>148</v>
      </c>
      <c r="H4255" s="5" t="s">
        <v>303</v>
      </c>
      <c r="I4255">
        <v>43252</v>
      </c>
      <c r="J4255">
        <v>200</v>
      </c>
      <c r="K4255">
        <v>877.5</v>
      </c>
      <c r="L4255">
        <v>8</v>
      </c>
      <c r="M4255">
        <v>25710.75</v>
      </c>
      <c r="N4255">
        <v>22693.006000000001</v>
      </c>
      <c r="O4255">
        <v>2836.6260000000002</v>
      </c>
      <c r="P4255">
        <v>109.6875</v>
      </c>
      <c r="Q4255">
        <v>29.3</v>
      </c>
      <c r="R4255">
        <v>3017.7440000000001</v>
      </c>
      <c r="S4255">
        <v>2018</v>
      </c>
      <c r="T4255">
        <v>12</v>
      </c>
      <c r="U4255">
        <v>51</v>
      </c>
    </row>
    <row r="4256" spans="1:21" x14ac:dyDescent="0.3">
      <c r="A4256" s="5" t="s">
        <v>168</v>
      </c>
      <c r="B4256" s="5" t="s">
        <v>175</v>
      </c>
      <c r="C4256" s="5" t="s">
        <v>85</v>
      </c>
      <c r="D4256" s="5" t="s">
        <v>357</v>
      </c>
      <c r="E4256" s="5" t="s">
        <v>172</v>
      </c>
      <c r="F4256" s="6">
        <v>43452</v>
      </c>
      <c r="G4256" s="5" t="s">
        <v>148</v>
      </c>
      <c r="H4256" s="5" t="s">
        <v>361</v>
      </c>
      <c r="I4256">
        <v>43252</v>
      </c>
      <c r="J4256">
        <v>200</v>
      </c>
      <c r="K4256">
        <v>97.5</v>
      </c>
      <c r="L4256">
        <v>1</v>
      </c>
      <c r="M4256">
        <v>2856.75</v>
      </c>
      <c r="N4256">
        <v>2836.6260000000002</v>
      </c>
      <c r="O4256">
        <v>2836.6260000000002</v>
      </c>
      <c r="P4256">
        <v>97.5</v>
      </c>
      <c r="Q4256">
        <v>29.3</v>
      </c>
      <c r="R4256">
        <v>20.123999999999999</v>
      </c>
      <c r="S4256">
        <v>2018</v>
      </c>
      <c r="T4256">
        <v>12</v>
      </c>
      <c r="U4256">
        <v>51</v>
      </c>
    </row>
    <row r="4257" spans="1:21" x14ac:dyDescent="0.3">
      <c r="A4257" s="5" t="s">
        <v>168</v>
      </c>
      <c r="B4257" s="5" t="s">
        <v>175</v>
      </c>
      <c r="C4257" s="5" t="s">
        <v>86</v>
      </c>
      <c r="D4257" s="5" t="s">
        <v>355</v>
      </c>
      <c r="E4257" s="5" t="s">
        <v>172</v>
      </c>
      <c r="F4257" s="6">
        <v>43452</v>
      </c>
      <c r="G4257" s="5" t="s">
        <v>148</v>
      </c>
      <c r="H4257" s="5" t="s">
        <v>173</v>
      </c>
      <c r="I4257">
        <v>43237</v>
      </c>
      <c r="J4257">
        <v>215</v>
      </c>
      <c r="K4257">
        <v>2440</v>
      </c>
      <c r="L4257">
        <v>19</v>
      </c>
      <c r="M4257">
        <v>82960</v>
      </c>
      <c r="N4257">
        <v>59926.114999999998</v>
      </c>
      <c r="O4257">
        <v>3154.0059999999999</v>
      </c>
      <c r="P4257">
        <v>128.42105263157896</v>
      </c>
      <c r="Q4257">
        <v>34</v>
      </c>
      <c r="R4257">
        <v>23033.884999999998</v>
      </c>
      <c r="S4257">
        <v>2018</v>
      </c>
      <c r="T4257">
        <v>12</v>
      </c>
      <c r="U4257">
        <v>51</v>
      </c>
    </row>
    <row r="4258" spans="1:21" x14ac:dyDescent="0.3">
      <c r="A4258" s="5" t="s">
        <v>168</v>
      </c>
      <c r="B4258" s="5" t="s">
        <v>175</v>
      </c>
      <c r="C4258" s="5" t="s">
        <v>87</v>
      </c>
      <c r="D4258" s="5" t="s">
        <v>331</v>
      </c>
      <c r="E4258" s="5" t="s">
        <v>172</v>
      </c>
      <c r="F4258" s="6">
        <v>43452</v>
      </c>
      <c r="G4258" s="5" t="s">
        <v>148</v>
      </c>
      <c r="H4258" s="5" t="s">
        <v>305</v>
      </c>
      <c r="I4258">
        <v>43275</v>
      </c>
      <c r="J4258">
        <v>177</v>
      </c>
      <c r="K4258">
        <v>1129</v>
      </c>
      <c r="L4258">
        <v>10</v>
      </c>
      <c r="M4258">
        <v>33305.5</v>
      </c>
      <c r="N4258">
        <v>32221.53</v>
      </c>
      <c r="O4258">
        <v>3222.1529999999998</v>
      </c>
      <c r="P4258">
        <v>112.9</v>
      </c>
      <c r="Q4258">
        <v>29.5</v>
      </c>
      <c r="R4258">
        <v>1083.97</v>
      </c>
      <c r="S4258">
        <v>2018</v>
      </c>
      <c r="T4258">
        <v>12</v>
      </c>
      <c r="U4258">
        <v>51</v>
      </c>
    </row>
    <row r="4259" spans="1:21" x14ac:dyDescent="0.3">
      <c r="A4259" s="5" t="s">
        <v>168</v>
      </c>
      <c r="B4259" s="5" t="s">
        <v>175</v>
      </c>
      <c r="C4259" s="5" t="s">
        <v>87</v>
      </c>
      <c r="D4259" s="5" t="s">
        <v>331</v>
      </c>
      <c r="E4259" s="5" t="s">
        <v>172</v>
      </c>
      <c r="F4259" s="6">
        <v>43452</v>
      </c>
      <c r="G4259" s="5" t="s">
        <v>148</v>
      </c>
      <c r="H4259" s="5" t="s">
        <v>194</v>
      </c>
      <c r="I4259">
        <v>43275</v>
      </c>
      <c r="J4259">
        <v>177</v>
      </c>
      <c r="K4259">
        <v>320.5</v>
      </c>
      <c r="L4259">
        <v>3</v>
      </c>
      <c r="M4259">
        <v>9390.65</v>
      </c>
      <c r="N4259">
        <v>9666.4590000000007</v>
      </c>
      <c r="O4259">
        <v>3222.1529999999998</v>
      </c>
      <c r="P4259">
        <v>106.83333333333333</v>
      </c>
      <c r="Q4259">
        <v>29.3</v>
      </c>
      <c r="R4259">
        <v>-275.80900000000003</v>
      </c>
      <c r="S4259">
        <v>2018</v>
      </c>
      <c r="T4259">
        <v>12</v>
      </c>
      <c r="U4259">
        <v>51</v>
      </c>
    </row>
    <row r="4260" spans="1:21" x14ac:dyDescent="0.3">
      <c r="A4260" s="5" t="s">
        <v>168</v>
      </c>
      <c r="B4260" s="5" t="s">
        <v>175</v>
      </c>
      <c r="C4260" s="5" t="s">
        <v>87</v>
      </c>
      <c r="D4260" s="5" t="s">
        <v>331</v>
      </c>
      <c r="E4260" s="5" t="s">
        <v>172</v>
      </c>
      <c r="F4260" s="6">
        <v>43452</v>
      </c>
      <c r="G4260" s="5" t="s">
        <v>148</v>
      </c>
      <c r="H4260" s="5" t="s">
        <v>240</v>
      </c>
      <c r="I4260">
        <v>43275</v>
      </c>
      <c r="J4260">
        <v>177</v>
      </c>
      <c r="K4260">
        <v>354</v>
      </c>
      <c r="L4260">
        <v>3</v>
      </c>
      <c r="M4260">
        <v>10372.200000000001</v>
      </c>
      <c r="N4260">
        <v>9666.4590000000007</v>
      </c>
      <c r="O4260">
        <v>3222.1529999999998</v>
      </c>
      <c r="P4260">
        <v>118</v>
      </c>
      <c r="Q4260">
        <v>29.3</v>
      </c>
      <c r="R4260">
        <v>705.74099999999999</v>
      </c>
      <c r="S4260">
        <v>2018</v>
      </c>
      <c r="T4260">
        <v>12</v>
      </c>
      <c r="U4260">
        <v>51</v>
      </c>
    </row>
    <row r="4261" spans="1:21" x14ac:dyDescent="0.3">
      <c r="A4261" s="5" t="s">
        <v>168</v>
      </c>
      <c r="B4261" s="5" t="s">
        <v>175</v>
      </c>
      <c r="C4261" s="5" t="s">
        <v>87</v>
      </c>
      <c r="D4261" s="5" t="s">
        <v>331</v>
      </c>
      <c r="E4261" s="5" t="s">
        <v>172</v>
      </c>
      <c r="F4261" s="6">
        <v>43452</v>
      </c>
      <c r="G4261" s="5" t="s">
        <v>148</v>
      </c>
      <c r="H4261" s="5" t="s">
        <v>173</v>
      </c>
      <c r="I4261">
        <v>43275</v>
      </c>
      <c r="J4261">
        <v>177</v>
      </c>
      <c r="K4261">
        <v>252.5</v>
      </c>
      <c r="L4261">
        <v>2</v>
      </c>
      <c r="M4261">
        <v>8585</v>
      </c>
      <c r="N4261">
        <v>6444.3059999999996</v>
      </c>
      <c r="O4261">
        <v>3222.1529999999998</v>
      </c>
      <c r="P4261">
        <v>126.25</v>
      </c>
      <c r="Q4261">
        <v>34</v>
      </c>
      <c r="R4261">
        <v>2140.694</v>
      </c>
      <c r="S4261">
        <v>2018</v>
      </c>
      <c r="T4261">
        <v>12</v>
      </c>
      <c r="U4261">
        <v>51</v>
      </c>
    </row>
    <row r="4262" spans="1:21" x14ac:dyDescent="0.3">
      <c r="A4262" s="5" t="s">
        <v>168</v>
      </c>
      <c r="B4262" s="5" t="s">
        <v>206</v>
      </c>
      <c r="C4262" s="5" t="s">
        <v>115</v>
      </c>
      <c r="D4262" s="5" t="s">
        <v>354</v>
      </c>
      <c r="E4262" s="5" t="s">
        <v>172</v>
      </c>
      <c r="F4262" s="6">
        <v>43452</v>
      </c>
      <c r="G4262" s="5" t="s">
        <v>148</v>
      </c>
      <c r="H4262" s="5" t="s">
        <v>173</v>
      </c>
      <c r="I4262">
        <v>43256</v>
      </c>
      <c r="J4262">
        <v>196</v>
      </c>
      <c r="K4262">
        <v>99.6</v>
      </c>
      <c r="L4262">
        <v>1</v>
      </c>
      <c r="M4262">
        <v>3386.4</v>
      </c>
      <c r="N4262">
        <v>1570.999</v>
      </c>
      <c r="O4262">
        <v>1570.999</v>
      </c>
      <c r="P4262">
        <v>99.6</v>
      </c>
      <c r="Q4262">
        <v>34</v>
      </c>
      <c r="R4262">
        <v>1815.4010000000001</v>
      </c>
      <c r="S4262">
        <v>2018</v>
      </c>
      <c r="T4262">
        <v>12</v>
      </c>
      <c r="U4262">
        <v>51</v>
      </c>
    </row>
    <row r="4263" spans="1:21" x14ac:dyDescent="0.3">
      <c r="A4263" s="5" t="s">
        <v>168</v>
      </c>
      <c r="B4263" s="5" t="s">
        <v>206</v>
      </c>
      <c r="C4263" s="5" t="s">
        <v>115</v>
      </c>
      <c r="D4263" s="5" t="s">
        <v>354</v>
      </c>
      <c r="E4263" s="5" t="s">
        <v>172</v>
      </c>
      <c r="F4263" s="6">
        <v>43452</v>
      </c>
      <c r="G4263" s="5" t="s">
        <v>148</v>
      </c>
      <c r="H4263" s="5" t="s">
        <v>173</v>
      </c>
      <c r="I4263">
        <v>43256</v>
      </c>
      <c r="J4263">
        <v>196</v>
      </c>
      <c r="K4263">
        <v>130</v>
      </c>
      <c r="L4263">
        <v>1</v>
      </c>
      <c r="M4263">
        <v>4420</v>
      </c>
      <c r="N4263">
        <v>1570.999</v>
      </c>
      <c r="O4263">
        <v>1570.999</v>
      </c>
      <c r="P4263">
        <v>130</v>
      </c>
      <c r="Q4263">
        <v>34</v>
      </c>
      <c r="R4263">
        <v>2849.0010000000002</v>
      </c>
      <c r="S4263">
        <v>2018</v>
      </c>
      <c r="T4263">
        <v>12</v>
      </c>
      <c r="U4263">
        <v>51</v>
      </c>
    </row>
    <row r="4264" spans="1:21" x14ac:dyDescent="0.3">
      <c r="A4264" s="5" t="s">
        <v>168</v>
      </c>
      <c r="B4264" s="5" t="s">
        <v>206</v>
      </c>
      <c r="C4264" s="5" t="s">
        <v>116</v>
      </c>
      <c r="D4264" s="5" t="s">
        <v>356</v>
      </c>
      <c r="E4264" s="5" t="s">
        <v>172</v>
      </c>
      <c r="F4264" s="6">
        <v>43452</v>
      </c>
      <c r="G4264" s="5" t="s">
        <v>148</v>
      </c>
      <c r="H4264" s="5" t="s">
        <v>173</v>
      </c>
      <c r="I4264">
        <v>43263</v>
      </c>
      <c r="J4264">
        <v>189</v>
      </c>
      <c r="K4264">
        <v>87</v>
      </c>
      <c r="L4264">
        <v>1</v>
      </c>
      <c r="M4264">
        <v>2958</v>
      </c>
      <c r="N4264">
        <v>3181.2040000000002</v>
      </c>
      <c r="O4264">
        <v>3181.2040000000002</v>
      </c>
      <c r="P4264">
        <v>87</v>
      </c>
      <c r="Q4264">
        <v>34</v>
      </c>
      <c r="R4264">
        <v>-223.20400000000001</v>
      </c>
      <c r="S4264">
        <v>2018</v>
      </c>
      <c r="T4264">
        <v>12</v>
      </c>
      <c r="U4264">
        <v>51</v>
      </c>
    </row>
    <row r="4265" spans="1:21" x14ac:dyDescent="0.3">
      <c r="A4265" s="5" t="s">
        <v>168</v>
      </c>
      <c r="B4265" s="5" t="s">
        <v>206</v>
      </c>
      <c r="C4265" s="5" t="s">
        <v>117</v>
      </c>
      <c r="D4265" s="5" t="s">
        <v>358</v>
      </c>
      <c r="E4265" s="5" t="s">
        <v>172</v>
      </c>
      <c r="F4265" s="6">
        <v>43452</v>
      </c>
      <c r="G4265" s="5" t="s">
        <v>148</v>
      </c>
      <c r="H4265" s="5" t="s">
        <v>199</v>
      </c>
      <c r="I4265">
        <v>43238</v>
      </c>
      <c r="J4265">
        <v>214</v>
      </c>
      <c r="K4265">
        <v>612</v>
      </c>
      <c r="L4265">
        <v>5</v>
      </c>
      <c r="M4265">
        <v>18054</v>
      </c>
      <c r="N4265">
        <v>14515.334999999999</v>
      </c>
      <c r="O4265">
        <v>2903.067</v>
      </c>
      <c r="P4265">
        <v>122.4</v>
      </c>
      <c r="Q4265">
        <v>29.5</v>
      </c>
      <c r="R4265">
        <v>3538.665</v>
      </c>
      <c r="S4265">
        <v>2018</v>
      </c>
      <c r="T4265">
        <v>12</v>
      </c>
      <c r="U4265">
        <v>51</v>
      </c>
    </row>
    <row r="4266" spans="1:21" x14ac:dyDescent="0.3">
      <c r="A4266" s="5" t="s">
        <v>168</v>
      </c>
      <c r="B4266" s="5" t="s">
        <v>206</v>
      </c>
      <c r="C4266" s="5" t="s">
        <v>117</v>
      </c>
      <c r="D4266" s="5" t="s">
        <v>358</v>
      </c>
      <c r="E4266" s="5" t="s">
        <v>172</v>
      </c>
      <c r="F4266" s="6">
        <v>43452</v>
      </c>
      <c r="G4266" s="5" t="s">
        <v>148</v>
      </c>
      <c r="H4266" s="5" t="s">
        <v>199</v>
      </c>
      <c r="I4266">
        <v>43238</v>
      </c>
      <c r="J4266">
        <v>214</v>
      </c>
      <c r="K4266">
        <v>364</v>
      </c>
      <c r="L4266">
        <v>3</v>
      </c>
      <c r="M4266">
        <v>10738</v>
      </c>
      <c r="N4266">
        <v>8709.2009999999991</v>
      </c>
      <c r="O4266">
        <v>2903.067</v>
      </c>
      <c r="P4266">
        <v>121.33333333333333</v>
      </c>
      <c r="Q4266">
        <v>29.5</v>
      </c>
      <c r="R4266">
        <v>2028.799</v>
      </c>
      <c r="S4266">
        <v>2018</v>
      </c>
      <c r="T4266">
        <v>12</v>
      </c>
      <c r="U4266">
        <v>51</v>
      </c>
    </row>
    <row r="4267" spans="1:21" x14ac:dyDescent="0.3">
      <c r="A4267" s="5" t="s">
        <v>168</v>
      </c>
      <c r="B4267" s="5" t="s">
        <v>206</v>
      </c>
      <c r="C4267" s="5" t="s">
        <v>117</v>
      </c>
      <c r="D4267" s="5" t="s">
        <v>358</v>
      </c>
      <c r="E4267" s="5" t="s">
        <v>172</v>
      </c>
      <c r="F4267" s="6">
        <v>43452</v>
      </c>
      <c r="G4267" s="5" t="s">
        <v>148</v>
      </c>
      <c r="H4267" s="5" t="s">
        <v>215</v>
      </c>
      <c r="I4267">
        <v>43238</v>
      </c>
      <c r="J4267">
        <v>214</v>
      </c>
      <c r="K4267">
        <v>683</v>
      </c>
      <c r="L4267">
        <v>6</v>
      </c>
      <c r="M4267">
        <v>20148.5</v>
      </c>
      <c r="N4267">
        <v>17418.401999999998</v>
      </c>
      <c r="O4267">
        <v>2903.067</v>
      </c>
      <c r="P4267">
        <v>113.83333333333333</v>
      </c>
      <c r="Q4267">
        <v>29.5</v>
      </c>
      <c r="R4267">
        <v>2730.098</v>
      </c>
      <c r="S4267">
        <v>2018</v>
      </c>
      <c r="T4267">
        <v>12</v>
      </c>
      <c r="U4267">
        <v>51</v>
      </c>
    </row>
    <row r="4268" spans="1:21" x14ac:dyDescent="0.3">
      <c r="A4268" s="5" t="s">
        <v>168</v>
      </c>
      <c r="B4268" s="5" t="s">
        <v>206</v>
      </c>
      <c r="C4268" s="5" t="s">
        <v>117</v>
      </c>
      <c r="D4268" s="5" t="s">
        <v>358</v>
      </c>
      <c r="E4268" s="5" t="s">
        <v>172</v>
      </c>
      <c r="F4268" s="6">
        <v>43452</v>
      </c>
      <c r="G4268" s="5" t="s">
        <v>148</v>
      </c>
      <c r="H4268" s="5" t="s">
        <v>200</v>
      </c>
      <c r="I4268">
        <v>43238</v>
      </c>
      <c r="J4268">
        <v>214</v>
      </c>
      <c r="K4268">
        <v>1056</v>
      </c>
      <c r="L4268">
        <v>8</v>
      </c>
      <c r="M4268">
        <v>31152</v>
      </c>
      <c r="N4268">
        <v>23224.536</v>
      </c>
      <c r="O4268">
        <v>2903.067</v>
      </c>
      <c r="P4268">
        <v>132</v>
      </c>
      <c r="Q4268">
        <v>29.5</v>
      </c>
      <c r="R4268">
        <v>7927.4639999999999</v>
      </c>
      <c r="S4268">
        <v>2018</v>
      </c>
      <c r="T4268">
        <v>12</v>
      </c>
      <c r="U4268">
        <v>51</v>
      </c>
    </row>
    <row r="4269" spans="1:21" x14ac:dyDescent="0.3">
      <c r="A4269" s="5" t="s">
        <v>168</v>
      </c>
      <c r="B4269" s="5" t="s">
        <v>206</v>
      </c>
      <c r="C4269" s="5" t="s">
        <v>117</v>
      </c>
      <c r="D4269" s="5" t="s">
        <v>358</v>
      </c>
      <c r="E4269" s="5" t="s">
        <v>172</v>
      </c>
      <c r="F4269" s="6">
        <v>43452</v>
      </c>
      <c r="G4269" s="5" t="s">
        <v>148</v>
      </c>
      <c r="H4269" s="5" t="s">
        <v>229</v>
      </c>
      <c r="I4269">
        <v>43238</v>
      </c>
      <c r="J4269">
        <v>214</v>
      </c>
      <c r="K4269">
        <v>956.2</v>
      </c>
      <c r="L4269">
        <v>8</v>
      </c>
      <c r="M4269">
        <v>28016.66</v>
      </c>
      <c r="N4269">
        <v>23224.536</v>
      </c>
      <c r="O4269">
        <v>2903.067</v>
      </c>
      <c r="P4269">
        <v>119.52500000000001</v>
      </c>
      <c r="Q4269">
        <v>29.3</v>
      </c>
      <c r="R4269">
        <v>4792.1239999999998</v>
      </c>
      <c r="S4269">
        <v>2018</v>
      </c>
      <c r="T4269">
        <v>12</v>
      </c>
      <c r="U4269">
        <v>51</v>
      </c>
    </row>
    <row r="4270" spans="1:21" x14ac:dyDescent="0.3">
      <c r="A4270" s="5" t="s">
        <v>168</v>
      </c>
      <c r="B4270" s="5" t="s">
        <v>206</v>
      </c>
      <c r="C4270" s="5" t="s">
        <v>117</v>
      </c>
      <c r="D4270" s="5" t="s">
        <v>358</v>
      </c>
      <c r="E4270" s="5" t="s">
        <v>172</v>
      </c>
      <c r="F4270" s="6">
        <v>43452</v>
      </c>
      <c r="G4270" s="5" t="s">
        <v>148</v>
      </c>
      <c r="H4270" s="5" t="s">
        <v>197</v>
      </c>
      <c r="I4270">
        <v>43238</v>
      </c>
      <c r="J4270">
        <v>214</v>
      </c>
      <c r="K4270">
        <v>525.79999999999995</v>
      </c>
      <c r="L4270">
        <v>4</v>
      </c>
      <c r="M4270">
        <v>15405.94</v>
      </c>
      <c r="N4270">
        <v>11612.268</v>
      </c>
      <c r="O4270">
        <v>2903.067</v>
      </c>
      <c r="P4270">
        <v>131.44999999999999</v>
      </c>
      <c r="Q4270">
        <v>29.3</v>
      </c>
      <c r="R4270">
        <v>3793.672</v>
      </c>
      <c r="S4270">
        <v>2018</v>
      </c>
      <c r="T4270">
        <v>12</v>
      </c>
      <c r="U4270">
        <v>51</v>
      </c>
    </row>
    <row r="4271" spans="1:21" x14ac:dyDescent="0.3">
      <c r="A4271" s="5" t="s">
        <v>168</v>
      </c>
      <c r="B4271" s="5" t="s">
        <v>206</v>
      </c>
      <c r="C4271" s="5" t="s">
        <v>117</v>
      </c>
      <c r="D4271" s="5" t="s">
        <v>358</v>
      </c>
      <c r="E4271" s="5" t="s">
        <v>172</v>
      </c>
      <c r="F4271" s="6">
        <v>43452</v>
      </c>
      <c r="G4271" s="5" t="s">
        <v>148</v>
      </c>
      <c r="H4271" s="5" t="s">
        <v>311</v>
      </c>
      <c r="I4271">
        <v>43238</v>
      </c>
      <c r="J4271">
        <v>214</v>
      </c>
      <c r="K4271">
        <v>130.6</v>
      </c>
      <c r="L4271">
        <v>1</v>
      </c>
      <c r="M4271">
        <v>3826.58</v>
      </c>
      <c r="N4271">
        <v>2903.067</v>
      </c>
      <c r="O4271">
        <v>2903.067</v>
      </c>
      <c r="P4271">
        <v>130.6</v>
      </c>
      <c r="Q4271">
        <v>29.3</v>
      </c>
      <c r="R4271">
        <v>923.51300000000003</v>
      </c>
      <c r="S4271">
        <v>2018</v>
      </c>
      <c r="T4271">
        <v>12</v>
      </c>
      <c r="U4271">
        <v>51</v>
      </c>
    </row>
    <row r="4272" spans="1:21" x14ac:dyDescent="0.3">
      <c r="A4272" s="5" t="s">
        <v>168</v>
      </c>
      <c r="B4272" s="5" t="s">
        <v>206</v>
      </c>
      <c r="C4272" s="5" t="s">
        <v>117</v>
      </c>
      <c r="D4272" s="5" t="s">
        <v>358</v>
      </c>
      <c r="E4272" s="5" t="s">
        <v>172</v>
      </c>
      <c r="F4272" s="6">
        <v>43452</v>
      </c>
      <c r="G4272" s="5" t="s">
        <v>148</v>
      </c>
      <c r="H4272" s="5" t="s">
        <v>178</v>
      </c>
      <c r="I4272">
        <v>43238</v>
      </c>
      <c r="J4272">
        <v>214</v>
      </c>
      <c r="K4272">
        <v>405.2</v>
      </c>
      <c r="L4272">
        <v>3</v>
      </c>
      <c r="M4272">
        <v>11872.36</v>
      </c>
      <c r="N4272">
        <v>8709.2009999999991</v>
      </c>
      <c r="O4272">
        <v>2903.067</v>
      </c>
      <c r="P4272">
        <v>135.06666666666666</v>
      </c>
      <c r="Q4272">
        <v>29.3</v>
      </c>
      <c r="R4272">
        <v>3163.1590000000001</v>
      </c>
      <c r="S4272">
        <v>2018</v>
      </c>
      <c r="T4272">
        <v>12</v>
      </c>
      <c r="U4272">
        <v>51</v>
      </c>
    </row>
    <row r="4273" spans="1:21" x14ac:dyDescent="0.3">
      <c r="A4273" s="5" t="s">
        <v>168</v>
      </c>
      <c r="B4273" s="5" t="s">
        <v>206</v>
      </c>
      <c r="C4273" s="5" t="s">
        <v>117</v>
      </c>
      <c r="D4273" s="5" t="s">
        <v>358</v>
      </c>
      <c r="E4273" s="5" t="s">
        <v>172</v>
      </c>
      <c r="F4273" s="6">
        <v>43452</v>
      </c>
      <c r="G4273" s="5" t="s">
        <v>148</v>
      </c>
      <c r="H4273" s="5" t="s">
        <v>209</v>
      </c>
      <c r="I4273">
        <v>43238</v>
      </c>
      <c r="J4273">
        <v>214</v>
      </c>
      <c r="K4273">
        <v>385</v>
      </c>
      <c r="L4273">
        <v>3</v>
      </c>
      <c r="M4273">
        <v>11280.5</v>
      </c>
      <c r="N4273">
        <v>8709.2009999999991</v>
      </c>
      <c r="O4273">
        <v>2903.067</v>
      </c>
      <c r="P4273">
        <v>128.33333333333334</v>
      </c>
      <c r="Q4273">
        <v>29.3</v>
      </c>
      <c r="R4273">
        <v>2571.299</v>
      </c>
      <c r="S4273">
        <v>2018</v>
      </c>
      <c r="T4273">
        <v>12</v>
      </c>
      <c r="U4273">
        <v>51</v>
      </c>
    </row>
    <row r="4274" spans="1:21" x14ac:dyDescent="0.3">
      <c r="A4274" s="5" t="s">
        <v>168</v>
      </c>
      <c r="B4274" s="5" t="s">
        <v>206</v>
      </c>
      <c r="C4274" s="5" t="s">
        <v>117</v>
      </c>
      <c r="D4274" s="5" t="s">
        <v>358</v>
      </c>
      <c r="E4274" s="5" t="s">
        <v>172</v>
      </c>
      <c r="F4274" s="6">
        <v>43452</v>
      </c>
      <c r="G4274" s="5" t="s">
        <v>148</v>
      </c>
      <c r="H4274" s="5" t="s">
        <v>190</v>
      </c>
      <c r="I4274">
        <v>43238</v>
      </c>
      <c r="J4274">
        <v>214</v>
      </c>
      <c r="K4274">
        <v>106.4</v>
      </c>
      <c r="L4274">
        <v>1</v>
      </c>
      <c r="M4274">
        <v>3117.52</v>
      </c>
      <c r="N4274">
        <v>2903.067</v>
      </c>
      <c r="O4274">
        <v>2903.067</v>
      </c>
      <c r="P4274">
        <v>106.4</v>
      </c>
      <c r="Q4274">
        <v>29.3</v>
      </c>
      <c r="R4274">
        <v>214.453</v>
      </c>
      <c r="S4274">
        <v>2018</v>
      </c>
      <c r="T4274">
        <v>12</v>
      </c>
      <c r="U4274">
        <v>51</v>
      </c>
    </row>
    <row r="4275" spans="1:21" x14ac:dyDescent="0.3">
      <c r="A4275" s="5" t="s">
        <v>168</v>
      </c>
      <c r="B4275" s="5" t="s">
        <v>206</v>
      </c>
      <c r="C4275" s="5" t="s">
        <v>117</v>
      </c>
      <c r="D4275" s="5" t="s">
        <v>358</v>
      </c>
      <c r="E4275" s="5" t="s">
        <v>172</v>
      </c>
      <c r="F4275" s="6">
        <v>43452</v>
      </c>
      <c r="G4275" s="5" t="s">
        <v>148</v>
      </c>
      <c r="H4275" s="5" t="s">
        <v>190</v>
      </c>
      <c r="I4275">
        <v>43238</v>
      </c>
      <c r="J4275">
        <v>214</v>
      </c>
      <c r="K4275">
        <v>128.19999999999999</v>
      </c>
      <c r="L4275">
        <v>1</v>
      </c>
      <c r="M4275">
        <v>3756.26</v>
      </c>
      <c r="N4275">
        <v>2903.067</v>
      </c>
      <c r="O4275">
        <v>2903.067</v>
      </c>
      <c r="P4275">
        <v>128.19999999999999</v>
      </c>
      <c r="Q4275">
        <v>29.3</v>
      </c>
      <c r="R4275">
        <v>853.19299999999998</v>
      </c>
      <c r="S4275">
        <v>2018</v>
      </c>
      <c r="T4275">
        <v>12</v>
      </c>
      <c r="U4275">
        <v>51</v>
      </c>
    </row>
    <row r="4276" spans="1:21" x14ac:dyDescent="0.3">
      <c r="A4276" s="5" t="s">
        <v>168</v>
      </c>
      <c r="B4276" s="5" t="s">
        <v>206</v>
      </c>
      <c r="C4276" s="5" t="s">
        <v>117</v>
      </c>
      <c r="D4276" s="5" t="s">
        <v>358</v>
      </c>
      <c r="E4276" s="5" t="s">
        <v>172</v>
      </c>
      <c r="F4276" s="6">
        <v>43452</v>
      </c>
      <c r="G4276" s="5" t="s">
        <v>148</v>
      </c>
      <c r="H4276" s="5" t="s">
        <v>194</v>
      </c>
      <c r="I4276">
        <v>43238</v>
      </c>
      <c r="J4276">
        <v>214</v>
      </c>
      <c r="K4276">
        <v>415.6</v>
      </c>
      <c r="L4276">
        <v>3</v>
      </c>
      <c r="M4276">
        <v>12177.08</v>
      </c>
      <c r="N4276">
        <v>8709.2009999999991</v>
      </c>
      <c r="O4276">
        <v>2903.067</v>
      </c>
      <c r="P4276">
        <v>138.53333333333333</v>
      </c>
      <c r="Q4276">
        <v>29.3</v>
      </c>
      <c r="R4276">
        <v>3467.8789999999999</v>
      </c>
      <c r="S4276">
        <v>2018</v>
      </c>
      <c r="T4276">
        <v>12</v>
      </c>
      <c r="U4276">
        <v>51</v>
      </c>
    </row>
    <row r="4277" spans="1:21" x14ac:dyDescent="0.3">
      <c r="A4277" s="5" t="s">
        <v>168</v>
      </c>
      <c r="B4277" s="5" t="s">
        <v>206</v>
      </c>
      <c r="C4277" s="5" t="s">
        <v>117</v>
      </c>
      <c r="D4277" s="5" t="s">
        <v>358</v>
      </c>
      <c r="E4277" s="5" t="s">
        <v>172</v>
      </c>
      <c r="F4277" s="6">
        <v>43452</v>
      </c>
      <c r="G4277" s="5" t="s">
        <v>148</v>
      </c>
      <c r="H4277" s="5" t="s">
        <v>263</v>
      </c>
      <c r="I4277">
        <v>43238</v>
      </c>
      <c r="J4277">
        <v>214</v>
      </c>
      <c r="K4277">
        <v>771.4</v>
      </c>
      <c r="L4277">
        <v>6</v>
      </c>
      <c r="M4277">
        <v>23142</v>
      </c>
      <c r="N4277">
        <v>17418.401999999998</v>
      </c>
      <c r="O4277">
        <v>2903.067</v>
      </c>
      <c r="P4277">
        <v>128.56666666666666</v>
      </c>
      <c r="Q4277">
        <v>30</v>
      </c>
      <c r="R4277">
        <v>5723.598</v>
      </c>
      <c r="S4277">
        <v>2018</v>
      </c>
      <c r="T4277">
        <v>12</v>
      </c>
      <c r="U4277">
        <v>51</v>
      </c>
    </row>
    <row r="4278" spans="1:21" x14ac:dyDescent="0.3">
      <c r="A4278" s="5" t="s">
        <v>168</v>
      </c>
      <c r="B4278" s="5" t="s">
        <v>206</v>
      </c>
      <c r="C4278" s="5" t="s">
        <v>118</v>
      </c>
      <c r="D4278" s="5" t="s">
        <v>362</v>
      </c>
      <c r="E4278" s="5" t="s">
        <v>172</v>
      </c>
      <c r="F4278" s="6">
        <v>43452</v>
      </c>
      <c r="G4278" s="5" t="s">
        <v>148</v>
      </c>
      <c r="H4278" s="5" t="s">
        <v>181</v>
      </c>
      <c r="I4278">
        <v>43276</v>
      </c>
      <c r="J4278">
        <v>176</v>
      </c>
      <c r="K4278">
        <v>258</v>
      </c>
      <c r="L4278">
        <v>2</v>
      </c>
      <c r="M4278">
        <v>7869</v>
      </c>
      <c r="N4278">
        <v>5477.1319999999996</v>
      </c>
      <c r="O4278">
        <v>2738.5659999999998</v>
      </c>
      <c r="P4278">
        <v>129</v>
      </c>
      <c r="Q4278">
        <v>30.5</v>
      </c>
      <c r="R4278">
        <v>2391.8679999999999</v>
      </c>
      <c r="S4278">
        <v>2018</v>
      </c>
      <c r="T4278">
        <v>12</v>
      </c>
      <c r="U4278">
        <v>51</v>
      </c>
    </row>
    <row r="4279" spans="1:21" x14ac:dyDescent="0.3">
      <c r="A4279" s="5" t="s">
        <v>168</v>
      </c>
      <c r="B4279" s="5" t="s">
        <v>206</v>
      </c>
      <c r="C4279" s="5" t="s">
        <v>118</v>
      </c>
      <c r="D4279" s="5" t="s">
        <v>362</v>
      </c>
      <c r="E4279" s="5" t="s">
        <v>172</v>
      </c>
      <c r="F4279" s="6">
        <v>43452</v>
      </c>
      <c r="G4279" s="5" t="s">
        <v>148</v>
      </c>
      <c r="H4279" s="5" t="s">
        <v>183</v>
      </c>
      <c r="I4279">
        <v>43276</v>
      </c>
      <c r="J4279">
        <v>176</v>
      </c>
      <c r="K4279">
        <v>250</v>
      </c>
      <c r="L4279">
        <v>2</v>
      </c>
      <c r="M4279">
        <v>7625</v>
      </c>
      <c r="N4279">
        <v>5477.1319999999996</v>
      </c>
      <c r="O4279">
        <v>2738.5659999999998</v>
      </c>
      <c r="P4279">
        <v>125</v>
      </c>
      <c r="Q4279">
        <v>30.5</v>
      </c>
      <c r="R4279">
        <v>2147.8679999999999</v>
      </c>
      <c r="S4279">
        <v>2018</v>
      </c>
      <c r="T4279">
        <v>12</v>
      </c>
      <c r="U4279">
        <v>51</v>
      </c>
    </row>
    <row r="4280" spans="1:21" x14ac:dyDescent="0.3">
      <c r="A4280" s="5" t="s">
        <v>168</v>
      </c>
      <c r="B4280" s="5" t="s">
        <v>206</v>
      </c>
      <c r="C4280" s="5" t="s">
        <v>118</v>
      </c>
      <c r="D4280" s="5" t="s">
        <v>362</v>
      </c>
      <c r="E4280" s="5" t="s">
        <v>227</v>
      </c>
      <c r="F4280" s="6">
        <v>43452</v>
      </c>
      <c r="G4280" s="5" t="s">
        <v>148</v>
      </c>
      <c r="H4280" s="5" t="s">
        <v>183</v>
      </c>
      <c r="I4280">
        <v>43276</v>
      </c>
      <c r="J4280">
        <v>176</v>
      </c>
      <c r="K4280">
        <v>-250</v>
      </c>
      <c r="L4280">
        <v>-2</v>
      </c>
      <c r="M4280">
        <v>-7625</v>
      </c>
      <c r="N4280">
        <v>-5477.1319999999996</v>
      </c>
      <c r="O4280">
        <v>-2738.5659999999998</v>
      </c>
      <c r="P4280">
        <v>125</v>
      </c>
      <c r="Q4280">
        <v>30.5</v>
      </c>
      <c r="R4280">
        <v>-2147.8679999999999</v>
      </c>
      <c r="S4280">
        <v>2018</v>
      </c>
      <c r="T4280">
        <v>12</v>
      </c>
      <c r="U4280">
        <v>51</v>
      </c>
    </row>
    <row r="4281" spans="1:21" x14ac:dyDescent="0.3">
      <c r="A4281" s="5" t="s">
        <v>168</v>
      </c>
      <c r="B4281" s="5" t="s">
        <v>206</v>
      </c>
      <c r="C4281" s="5" t="s">
        <v>118</v>
      </c>
      <c r="D4281" s="5" t="s">
        <v>362</v>
      </c>
      <c r="E4281" s="5" t="s">
        <v>172</v>
      </c>
      <c r="F4281" s="6">
        <v>43452</v>
      </c>
      <c r="G4281" s="5" t="s">
        <v>148</v>
      </c>
      <c r="H4281" s="5" t="s">
        <v>183</v>
      </c>
      <c r="I4281">
        <v>43276</v>
      </c>
      <c r="J4281">
        <v>176</v>
      </c>
      <c r="K4281">
        <v>250</v>
      </c>
      <c r="L4281">
        <v>2</v>
      </c>
      <c r="M4281">
        <v>7625</v>
      </c>
      <c r="N4281">
        <v>5477.1319999999996</v>
      </c>
      <c r="O4281">
        <v>2738.5659999999998</v>
      </c>
      <c r="P4281">
        <v>125</v>
      </c>
      <c r="Q4281">
        <v>30.5</v>
      </c>
      <c r="R4281">
        <v>2147.8679999999999</v>
      </c>
      <c r="S4281">
        <v>2018</v>
      </c>
      <c r="T4281">
        <v>12</v>
      </c>
      <c r="U4281">
        <v>51</v>
      </c>
    </row>
    <row r="4282" spans="1:21" x14ac:dyDescent="0.3">
      <c r="A4282" s="5" t="s">
        <v>168</v>
      </c>
      <c r="B4282" s="5" t="s">
        <v>206</v>
      </c>
      <c r="C4282" s="5" t="s">
        <v>118</v>
      </c>
      <c r="D4282" s="5" t="s">
        <v>362</v>
      </c>
      <c r="E4282" s="5" t="s">
        <v>172</v>
      </c>
      <c r="F4282" s="6">
        <v>43452</v>
      </c>
      <c r="G4282" s="5" t="s">
        <v>148</v>
      </c>
      <c r="H4282" s="5" t="s">
        <v>182</v>
      </c>
      <c r="I4282">
        <v>43276</v>
      </c>
      <c r="J4282">
        <v>176</v>
      </c>
      <c r="K4282">
        <v>244</v>
      </c>
      <c r="L4282">
        <v>2</v>
      </c>
      <c r="M4282">
        <v>7442</v>
      </c>
      <c r="N4282">
        <v>5477.1319999999996</v>
      </c>
      <c r="O4282">
        <v>2738.5659999999998</v>
      </c>
      <c r="P4282">
        <v>122</v>
      </c>
      <c r="Q4282">
        <v>30.5</v>
      </c>
      <c r="R4282">
        <v>1964.8679999999999</v>
      </c>
      <c r="S4282">
        <v>2018</v>
      </c>
      <c r="T4282">
        <v>12</v>
      </c>
      <c r="U4282">
        <v>51</v>
      </c>
    </row>
    <row r="4283" spans="1:21" x14ac:dyDescent="0.3">
      <c r="A4283" s="5" t="s">
        <v>168</v>
      </c>
      <c r="B4283" s="5" t="s">
        <v>206</v>
      </c>
      <c r="C4283" s="5" t="s">
        <v>118</v>
      </c>
      <c r="D4283" s="5" t="s">
        <v>362</v>
      </c>
      <c r="E4283" s="5" t="s">
        <v>172</v>
      </c>
      <c r="F4283" s="6">
        <v>43452</v>
      </c>
      <c r="G4283" s="5" t="s">
        <v>148</v>
      </c>
      <c r="H4283" s="5" t="s">
        <v>246</v>
      </c>
      <c r="I4283">
        <v>43276</v>
      </c>
      <c r="J4283">
        <v>176</v>
      </c>
      <c r="K4283">
        <v>460</v>
      </c>
      <c r="L4283">
        <v>4</v>
      </c>
      <c r="M4283">
        <v>14030</v>
      </c>
      <c r="N4283">
        <v>10954.264999999999</v>
      </c>
      <c r="O4283">
        <v>2738.5659999999998</v>
      </c>
      <c r="P4283">
        <v>115</v>
      </c>
      <c r="Q4283">
        <v>30.5</v>
      </c>
      <c r="R4283">
        <v>3075.7350000000001</v>
      </c>
      <c r="S4283">
        <v>2018</v>
      </c>
      <c r="T4283">
        <v>12</v>
      </c>
      <c r="U4283">
        <v>51</v>
      </c>
    </row>
    <row r="4284" spans="1:21" x14ac:dyDescent="0.3">
      <c r="A4284" s="5" t="s">
        <v>168</v>
      </c>
      <c r="B4284" s="5" t="s">
        <v>206</v>
      </c>
      <c r="C4284" s="5" t="s">
        <v>118</v>
      </c>
      <c r="D4284" s="5" t="s">
        <v>362</v>
      </c>
      <c r="E4284" s="5" t="s">
        <v>172</v>
      </c>
      <c r="F4284" s="6">
        <v>43452</v>
      </c>
      <c r="G4284" s="5" t="s">
        <v>148</v>
      </c>
      <c r="H4284" s="5" t="s">
        <v>238</v>
      </c>
      <c r="I4284">
        <v>43276</v>
      </c>
      <c r="J4284">
        <v>176</v>
      </c>
      <c r="K4284">
        <v>366</v>
      </c>
      <c r="L4284">
        <v>3</v>
      </c>
      <c r="M4284">
        <v>11163</v>
      </c>
      <c r="N4284">
        <v>8215.6990000000005</v>
      </c>
      <c r="O4284">
        <v>2738.5659999999998</v>
      </c>
      <c r="P4284">
        <v>122</v>
      </c>
      <c r="Q4284">
        <v>30.5</v>
      </c>
      <c r="R4284">
        <v>2947.3009999999999</v>
      </c>
      <c r="S4284">
        <v>2018</v>
      </c>
      <c r="T4284">
        <v>12</v>
      </c>
      <c r="U4284">
        <v>51</v>
      </c>
    </row>
    <row r="4285" spans="1:21" x14ac:dyDescent="0.3">
      <c r="A4285" s="5" t="s">
        <v>168</v>
      </c>
      <c r="B4285" s="5" t="s">
        <v>206</v>
      </c>
      <c r="C4285" s="5" t="s">
        <v>118</v>
      </c>
      <c r="D4285" s="5" t="s">
        <v>362</v>
      </c>
      <c r="E4285" s="5" t="s">
        <v>172</v>
      </c>
      <c r="F4285" s="6">
        <v>43452</v>
      </c>
      <c r="G4285" s="5" t="s">
        <v>148</v>
      </c>
      <c r="H4285" s="5" t="s">
        <v>184</v>
      </c>
      <c r="I4285">
        <v>43276</v>
      </c>
      <c r="J4285">
        <v>176</v>
      </c>
      <c r="K4285">
        <v>3585</v>
      </c>
      <c r="L4285">
        <v>29</v>
      </c>
      <c r="M4285">
        <v>10740</v>
      </c>
      <c r="N4285">
        <v>79418.42</v>
      </c>
      <c r="O4285">
        <v>2738.5659999999998</v>
      </c>
      <c r="P4285">
        <v>123.62068965517241</v>
      </c>
      <c r="Q4285">
        <v>2.9958</v>
      </c>
      <c r="R4285">
        <v>-68678.42</v>
      </c>
      <c r="S4285">
        <v>2018</v>
      </c>
      <c r="T4285">
        <v>12</v>
      </c>
      <c r="U4285">
        <v>51</v>
      </c>
    </row>
    <row r="4286" spans="1:21" x14ac:dyDescent="0.3">
      <c r="A4286" s="5" t="s">
        <v>168</v>
      </c>
      <c r="B4286" s="5" t="s">
        <v>206</v>
      </c>
      <c r="C4286" s="5" t="s">
        <v>118</v>
      </c>
      <c r="D4286" s="5" t="s">
        <v>362</v>
      </c>
      <c r="E4286" s="5" t="s">
        <v>172</v>
      </c>
      <c r="F4286" s="6">
        <v>43452</v>
      </c>
      <c r="G4286" s="5" t="s">
        <v>148</v>
      </c>
      <c r="H4286" s="5" t="s">
        <v>269</v>
      </c>
      <c r="I4286">
        <v>43276</v>
      </c>
      <c r="J4286">
        <v>176</v>
      </c>
      <c r="K4286">
        <v>700</v>
      </c>
      <c r="L4286">
        <v>6</v>
      </c>
      <c r="M4286">
        <v>21000</v>
      </c>
      <c r="N4286">
        <v>16431.397000000001</v>
      </c>
      <c r="O4286">
        <v>2738.5659999999998</v>
      </c>
      <c r="P4286">
        <v>116.66666666666667</v>
      </c>
      <c r="Q4286">
        <v>30</v>
      </c>
      <c r="R4286">
        <v>4568.6030000000001</v>
      </c>
      <c r="S4286">
        <v>2018</v>
      </c>
      <c r="T4286">
        <v>12</v>
      </c>
      <c r="U4286">
        <v>51</v>
      </c>
    </row>
    <row r="4287" spans="1:21" x14ac:dyDescent="0.3">
      <c r="A4287" s="5" t="s">
        <v>168</v>
      </c>
      <c r="B4287" s="5" t="s">
        <v>206</v>
      </c>
      <c r="C4287" s="5" t="s">
        <v>118</v>
      </c>
      <c r="D4287" s="5" t="s">
        <v>362</v>
      </c>
      <c r="E4287" s="5" t="s">
        <v>172</v>
      </c>
      <c r="F4287" s="6">
        <v>43452</v>
      </c>
      <c r="G4287" s="5" t="s">
        <v>148</v>
      </c>
      <c r="H4287" s="5" t="s">
        <v>189</v>
      </c>
      <c r="I4287">
        <v>43276</v>
      </c>
      <c r="J4287">
        <v>176</v>
      </c>
      <c r="K4287">
        <v>110</v>
      </c>
      <c r="L4287">
        <v>1</v>
      </c>
      <c r="M4287">
        <v>2915</v>
      </c>
      <c r="N4287">
        <v>2738.5659999999998</v>
      </c>
      <c r="O4287">
        <v>2738.5659999999998</v>
      </c>
      <c r="P4287">
        <v>110</v>
      </c>
      <c r="Q4287">
        <v>26.5</v>
      </c>
      <c r="R4287">
        <v>176.434</v>
      </c>
      <c r="S4287">
        <v>2018</v>
      </c>
      <c r="T4287">
        <v>12</v>
      </c>
      <c r="U4287">
        <v>51</v>
      </c>
    </row>
    <row r="4288" spans="1:21" x14ac:dyDescent="0.3">
      <c r="A4288" s="5" t="s">
        <v>168</v>
      </c>
      <c r="B4288" s="5" t="s">
        <v>206</v>
      </c>
      <c r="C4288" s="5" t="s">
        <v>118</v>
      </c>
      <c r="D4288" s="5" t="s">
        <v>362</v>
      </c>
      <c r="E4288" s="5" t="s">
        <v>172</v>
      </c>
      <c r="F4288" s="6">
        <v>43452</v>
      </c>
      <c r="G4288" s="5" t="s">
        <v>148</v>
      </c>
      <c r="H4288" s="5" t="s">
        <v>225</v>
      </c>
      <c r="I4288">
        <v>43276</v>
      </c>
      <c r="J4288">
        <v>176</v>
      </c>
      <c r="K4288">
        <v>356</v>
      </c>
      <c r="L4288">
        <v>3</v>
      </c>
      <c r="M4288">
        <v>10680</v>
      </c>
      <c r="N4288">
        <v>8215.6990000000005</v>
      </c>
      <c r="O4288">
        <v>2738.5659999999998</v>
      </c>
      <c r="P4288">
        <v>118.66666666666667</v>
      </c>
      <c r="Q4288">
        <v>30</v>
      </c>
      <c r="R4288">
        <v>2464.3009999999999</v>
      </c>
      <c r="S4288">
        <v>2018</v>
      </c>
      <c r="T4288">
        <v>12</v>
      </c>
      <c r="U4288">
        <v>51</v>
      </c>
    </row>
    <row r="4289" spans="1:21" x14ac:dyDescent="0.3">
      <c r="A4289" s="5" t="s">
        <v>168</v>
      </c>
      <c r="B4289" s="5" t="s">
        <v>206</v>
      </c>
      <c r="C4289" s="5" t="s">
        <v>118</v>
      </c>
      <c r="D4289" s="5" t="s">
        <v>362</v>
      </c>
      <c r="E4289" s="5" t="s">
        <v>172</v>
      </c>
      <c r="F4289" s="6">
        <v>43452</v>
      </c>
      <c r="G4289" s="5" t="s">
        <v>148</v>
      </c>
      <c r="H4289" s="5" t="s">
        <v>308</v>
      </c>
      <c r="I4289">
        <v>43276</v>
      </c>
      <c r="J4289">
        <v>176</v>
      </c>
      <c r="K4289">
        <v>124</v>
      </c>
      <c r="L4289">
        <v>1</v>
      </c>
      <c r="M4289">
        <v>3782</v>
      </c>
      <c r="N4289">
        <v>2738.5659999999998</v>
      </c>
      <c r="O4289">
        <v>2738.5659999999998</v>
      </c>
      <c r="P4289">
        <v>124</v>
      </c>
      <c r="Q4289">
        <v>30.5</v>
      </c>
      <c r="R4289">
        <v>1043.434</v>
      </c>
      <c r="S4289">
        <v>2018</v>
      </c>
      <c r="T4289">
        <v>12</v>
      </c>
      <c r="U4289">
        <v>51</v>
      </c>
    </row>
    <row r="4290" spans="1:21" x14ac:dyDescent="0.3">
      <c r="A4290" s="5" t="s">
        <v>168</v>
      </c>
      <c r="B4290" s="5" t="s">
        <v>206</v>
      </c>
      <c r="C4290" s="5" t="s">
        <v>118</v>
      </c>
      <c r="D4290" s="5" t="s">
        <v>362</v>
      </c>
      <c r="E4290" s="5" t="s">
        <v>172</v>
      </c>
      <c r="F4290" s="6">
        <v>43452</v>
      </c>
      <c r="G4290" s="5" t="s">
        <v>148</v>
      </c>
      <c r="H4290" s="5" t="s">
        <v>190</v>
      </c>
      <c r="I4290">
        <v>43276</v>
      </c>
      <c r="J4290">
        <v>176</v>
      </c>
      <c r="K4290">
        <v>120</v>
      </c>
      <c r="L4290">
        <v>1</v>
      </c>
      <c r="M4290">
        <v>3180</v>
      </c>
      <c r="N4290">
        <v>2738.5659999999998</v>
      </c>
      <c r="O4290">
        <v>2738.5659999999998</v>
      </c>
      <c r="P4290">
        <v>120</v>
      </c>
      <c r="Q4290">
        <v>26.5</v>
      </c>
      <c r="R4290">
        <v>441.43400000000003</v>
      </c>
      <c r="S4290">
        <v>2018</v>
      </c>
      <c r="T4290">
        <v>12</v>
      </c>
      <c r="U4290">
        <v>51</v>
      </c>
    </row>
    <row r="4291" spans="1:21" x14ac:dyDescent="0.3">
      <c r="A4291" s="5" t="s">
        <v>168</v>
      </c>
      <c r="B4291" s="5" t="s">
        <v>206</v>
      </c>
      <c r="C4291" s="5" t="s">
        <v>118</v>
      </c>
      <c r="D4291" s="5" t="s">
        <v>362</v>
      </c>
      <c r="E4291" s="5" t="s">
        <v>172</v>
      </c>
      <c r="F4291" s="6">
        <v>43452</v>
      </c>
      <c r="G4291" s="5" t="s">
        <v>148</v>
      </c>
      <c r="H4291" s="5" t="s">
        <v>202</v>
      </c>
      <c r="I4291">
        <v>43276</v>
      </c>
      <c r="J4291">
        <v>176</v>
      </c>
      <c r="K4291">
        <v>120</v>
      </c>
      <c r="L4291">
        <v>1</v>
      </c>
      <c r="M4291">
        <v>1500</v>
      </c>
      <c r="N4291">
        <v>2738.5659999999998</v>
      </c>
      <c r="O4291">
        <v>2738.5659999999998</v>
      </c>
      <c r="P4291">
        <v>120</v>
      </c>
      <c r="Q4291">
        <v>12.5</v>
      </c>
      <c r="R4291">
        <v>-1238.566</v>
      </c>
      <c r="S4291">
        <v>2018</v>
      </c>
      <c r="T4291">
        <v>12</v>
      </c>
      <c r="U4291">
        <v>51</v>
      </c>
    </row>
    <row r="4292" spans="1:21" x14ac:dyDescent="0.3">
      <c r="A4292" s="5" t="s">
        <v>168</v>
      </c>
      <c r="B4292" s="5" t="s">
        <v>206</v>
      </c>
      <c r="C4292" s="5" t="s">
        <v>118</v>
      </c>
      <c r="D4292" s="5" t="s">
        <v>362</v>
      </c>
      <c r="E4292" s="5" t="s">
        <v>172</v>
      </c>
      <c r="F4292" s="6">
        <v>43452</v>
      </c>
      <c r="G4292" s="5" t="s">
        <v>148</v>
      </c>
      <c r="H4292" s="5" t="s">
        <v>264</v>
      </c>
      <c r="I4292">
        <v>43276</v>
      </c>
      <c r="J4292">
        <v>176</v>
      </c>
      <c r="K4292">
        <v>2199</v>
      </c>
      <c r="L4292">
        <v>18</v>
      </c>
      <c r="M4292">
        <v>63771</v>
      </c>
      <c r="N4292">
        <v>49294.190999999999</v>
      </c>
      <c r="O4292">
        <v>2738.5659999999998</v>
      </c>
      <c r="P4292">
        <v>122.16666666666667</v>
      </c>
      <c r="Q4292">
        <v>29</v>
      </c>
      <c r="R4292">
        <v>14476.808999999999</v>
      </c>
      <c r="S4292">
        <v>2018</v>
      </c>
      <c r="T4292">
        <v>12</v>
      </c>
      <c r="U4292">
        <v>51</v>
      </c>
    </row>
    <row r="4293" spans="1:21" x14ac:dyDescent="0.3">
      <c r="A4293" s="5" t="s">
        <v>168</v>
      </c>
      <c r="B4293" s="5" t="s">
        <v>206</v>
      </c>
      <c r="C4293" s="5" t="s">
        <v>118</v>
      </c>
      <c r="D4293" s="5" t="s">
        <v>362</v>
      </c>
      <c r="E4293" s="5" t="s">
        <v>172</v>
      </c>
      <c r="F4293" s="6">
        <v>43452</v>
      </c>
      <c r="G4293" s="5" t="s">
        <v>148</v>
      </c>
      <c r="H4293" s="5" t="s">
        <v>229</v>
      </c>
      <c r="I4293">
        <v>43276</v>
      </c>
      <c r="J4293">
        <v>176</v>
      </c>
      <c r="K4293">
        <v>883.4</v>
      </c>
      <c r="L4293">
        <v>8</v>
      </c>
      <c r="M4293">
        <v>25883.62</v>
      </c>
      <c r="N4293">
        <v>21908.53</v>
      </c>
      <c r="O4293">
        <v>2738.5659999999998</v>
      </c>
      <c r="P4293">
        <v>110.425</v>
      </c>
      <c r="Q4293">
        <v>29.3</v>
      </c>
      <c r="R4293">
        <v>3975.09</v>
      </c>
      <c r="S4293">
        <v>2018</v>
      </c>
      <c r="T4293">
        <v>12</v>
      </c>
      <c r="U4293">
        <v>51</v>
      </c>
    </row>
    <row r="4294" spans="1:21" x14ac:dyDescent="0.3">
      <c r="A4294" s="5" t="s">
        <v>168</v>
      </c>
      <c r="B4294" s="5" t="s">
        <v>206</v>
      </c>
      <c r="C4294" s="5" t="s">
        <v>118</v>
      </c>
      <c r="D4294" s="5" t="s">
        <v>362</v>
      </c>
      <c r="E4294" s="5" t="s">
        <v>172</v>
      </c>
      <c r="F4294" s="6">
        <v>43452</v>
      </c>
      <c r="G4294" s="5" t="s">
        <v>148</v>
      </c>
      <c r="H4294" s="5" t="s">
        <v>173</v>
      </c>
      <c r="I4294">
        <v>43276</v>
      </c>
      <c r="J4294">
        <v>176</v>
      </c>
      <c r="K4294">
        <v>1512.4</v>
      </c>
      <c r="L4294">
        <v>12</v>
      </c>
      <c r="M4294">
        <v>51421.599999999999</v>
      </c>
      <c r="N4294">
        <v>32862.794000000002</v>
      </c>
      <c r="O4294">
        <v>2738.5659999999998</v>
      </c>
      <c r="P4294">
        <v>126.03333333333335</v>
      </c>
      <c r="Q4294">
        <v>34</v>
      </c>
      <c r="R4294">
        <v>18558.806</v>
      </c>
      <c r="S4294">
        <v>2018</v>
      </c>
      <c r="T4294">
        <v>12</v>
      </c>
      <c r="U4294">
        <v>51</v>
      </c>
    </row>
    <row r="4295" spans="1:21" x14ac:dyDescent="0.3">
      <c r="A4295" s="5" t="s">
        <v>168</v>
      </c>
      <c r="B4295" s="5" t="s">
        <v>206</v>
      </c>
      <c r="C4295" s="5" t="s">
        <v>118</v>
      </c>
      <c r="D4295" s="5" t="s">
        <v>362</v>
      </c>
      <c r="E4295" s="5" t="s">
        <v>172</v>
      </c>
      <c r="F4295" s="6">
        <v>43452</v>
      </c>
      <c r="G4295" s="5" t="s">
        <v>148</v>
      </c>
      <c r="H4295" s="5" t="s">
        <v>178</v>
      </c>
      <c r="I4295">
        <v>43276</v>
      </c>
      <c r="J4295">
        <v>176</v>
      </c>
      <c r="K4295">
        <v>359.4</v>
      </c>
      <c r="L4295">
        <v>3</v>
      </c>
      <c r="M4295">
        <v>10530.42</v>
      </c>
      <c r="N4295">
        <v>8215.6990000000005</v>
      </c>
      <c r="O4295">
        <v>2738.5659999999998</v>
      </c>
      <c r="P4295">
        <v>119.8</v>
      </c>
      <c r="Q4295">
        <v>29.3</v>
      </c>
      <c r="R4295">
        <v>2314.721</v>
      </c>
      <c r="S4295">
        <v>2018</v>
      </c>
      <c r="T4295">
        <v>12</v>
      </c>
      <c r="U4295">
        <v>51</v>
      </c>
    </row>
    <row r="4296" spans="1:21" x14ac:dyDescent="0.3">
      <c r="A4296" s="5" t="s">
        <v>168</v>
      </c>
      <c r="B4296" s="5" t="s">
        <v>206</v>
      </c>
      <c r="C4296" s="5" t="s">
        <v>118</v>
      </c>
      <c r="D4296" s="5" t="s">
        <v>362</v>
      </c>
      <c r="E4296" s="5" t="s">
        <v>172</v>
      </c>
      <c r="F4296" s="6">
        <v>43452</v>
      </c>
      <c r="G4296" s="5" t="s">
        <v>148</v>
      </c>
      <c r="H4296" s="5" t="s">
        <v>198</v>
      </c>
      <c r="I4296">
        <v>43276</v>
      </c>
      <c r="J4296">
        <v>176</v>
      </c>
      <c r="K4296">
        <v>380.6</v>
      </c>
      <c r="L4296">
        <v>3</v>
      </c>
      <c r="M4296">
        <v>11151.58</v>
      </c>
      <c r="N4296">
        <v>8215.6990000000005</v>
      </c>
      <c r="O4296">
        <v>2738.5659999999998</v>
      </c>
      <c r="P4296">
        <v>126.86666666666667</v>
      </c>
      <c r="Q4296">
        <v>29.3</v>
      </c>
      <c r="R4296">
        <v>2935.8809999999999</v>
      </c>
      <c r="S4296">
        <v>2018</v>
      </c>
      <c r="T4296">
        <v>12</v>
      </c>
      <c r="U4296">
        <v>51</v>
      </c>
    </row>
    <row r="4297" spans="1:21" x14ac:dyDescent="0.3">
      <c r="A4297" s="5" t="s">
        <v>168</v>
      </c>
      <c r="B4297" s="5" t="s">
        <v>206</v>
      </c>
      <c r="C4297" s="5" t="s">
        <v>118</v>
      </c>
      <c r="D4297" s="5" t="s">
        <v>362</v>
      </c>
      <c r="E4297" s="5" t="s">
        <v>172</v>
      </c>
      <c r="F4297" s="6">
        <v>43452</v>
      </c>
      <c r="G4297" s="5" t="s">
        <v>148</v>
      </c>
      <c r="H4297" s="5" t="s">
        <v>197</v>
      </c>
      <c r="I4297">
        <v>43276</v>
      </c>
      <c r="J4297">
        <v>176</v>
      </c>
      <c r="K4297">
        <v>1194.5999999999999</v>
      </c>
      <c r="L4297">
        <v>10</v>
      </c>
      <c r="M4297">
        <v>35001.78</v>
      </c>
      <c r="N4297">
        <v>27385.662</v>
      </c>
      <c r="O4297">
        <v>2738.5659999999998</v>
      </c>
      <c r="P4297">
        <v>119.46</v>
      </c>
      <c r="Q4297">
        <v>29.3</v>
      </c>
      <c r="R4297">
        <v>7616.1180000000004</v>
      </c>
      <c r="S4297">
        <v>2018</v>
      </c>
      <c r="T4297">
        <v>12</v>
      </c>
      <c r="U4297">
        <v>51</v>
      </c>
    </row>
    <row r="4298" spans="1:21" x14ac:dyDescent="0.3">
      <c r="A4298" s="5" t="s">
        <v>168</v>
      </c>
      <c r="B4298" s="5" t="s">
        <v>206</v>
      </c>
      <c r="C4298" s="5" t="s">
        <v>118</v>
      </c>
      <c r="D4298" s="5" t="s">
        <v>362</v>
      </c>
      <c r="E4298" s="5" t="s">
        <v>172</v>
      </c>
      <c r="F4298" s="6">
        <v>43452</v>
      </c>
      <c r="G4298" s="5" t="s">
        <v>148</v>
      </c>
      <c r="H4298" s="5" t="s">
        <v>209</v>
      </c>
      <c r="I4298">
        <v>43276</v>
      </c>
      <c r="J4298">
        <v>176</v>
      </c>
      <c r="K4298">
        <v>334.2</v>
      </c>
      <c r="L4298">
        <v>3</v>
      </c>
      <c r="M4298">
        <v>9792.06</v>
      </c>
      <c r="N4298">
        <v>8215.6990000000005</v>
      </c>
      <c r="O4298">
        <v>2738.5659999999998</v>
      </c>
      <c r="P4298">
        <v>111.39999999999999</v>
      </c>
      <c r="Q4298">
        <v>29.3</v>
      </c>
      <c r="R4298">
        <v>1576.3610000000001</v>
      </c>
      <c r="S4298">
        <v>2018</v>
      </c>
      <c r="T4298">
        <v>12</v>
      </c>
      <c r="U4298">
        <v>51</v>
      </c>
    </row>
    <row r="4299" spans="1:21" x14ac:dyDescent="0.3">
      <c r="A4299" s="5" t="s">
        <v>168</v>
      </c>
      <c r="B4299" s="5" t="s">
        <v>206</v>
      </c>
      <c r="C4299" s="5" t="s">
        <v>118</v>
      </c>
      <c r="D4299" s="5" t="s">
        <v>362</v>
      </c>
      <c r="E4299" s="5" t="s">
        <v>172</v>
      </c>
      <c r="F4299" s="6">
        <v>43452</v>
      </c>
      <c r="G4299" s="5" t="s">
        <v>148</v>
      </c>
      <c r="H4299" s="5" t="s">
        <v>235</v>
      </c>
      <c r="I4299">
        <v>43276</v>
      </c>
      <c r="J4299">
        <v>176</v>
      </c>
      <c r="K4299">
        <v>89.4</v>
      </c>
      <c r="L4299">
        <v>1</v>
      </c>
      <c r="M4299">
        <v>2619.42</v>
      </c>
      <c r="N4299">
        <v>2738.5659999999998</v>
      </c>
      <c r="O4299">
        <v>2738.5659999999998</v>
      </c>
      <c r="P4299">
        <v>89.4</v>
      </c>
      <c r="Q4299">
        <v>29.3</v>
      </c>
      <c r="R4299">
        <v>-119.146</v>
      </c>
      <c r="S4299">
        <v>2018</v>
      </c>
      <c r="T4299">
        <v>12</v>
      </c>
      <c r="U4299">
        <v>51</v>
      </c>
    </row>
    <row r="4300" spans="1:21" x14ac:dyDescent="0.3">
      <c r="A4300" s="5" t="s">
        <v>168</v>
      </c>
      <c r="B4300" s="5" t="s">
        <v>206</v>
      </c>
      <c r="C4300" s="5" t="s">
        <v>118</v>
      </c>
      <c r="D4300" s="5" t="s">
        <v>362</v>
      </c>
      <c r="E4300" s="5" t="s">
        <v>172</v>
      </c>
      <c r="F4300" s="6">
        <v>43452</v>
      </c>
      <c r="G4300" s="5" t="s">
        <v>148</v>
      </c>
      <c r="H4300" s="5" t="s">
        <v>196</v>
      </c>
      <c r="I4300">
        <v>43276</v>
      </c>
      <c r="J4300">
        <v>176</v>
      </c>
      <c r="K4300">
        <v>267.2</v>
      </c>
      <c r="L4300">
        <v>2</v>
      </c>
      <c r="M4300">
        <v>7828.96</v>
      </c>
      <c r="N4300">
        <v>5477.1319999999996</v>
      </c>
      <c r="O4300">
        <v>2738.5659999999998</v>
      </c>
      <c r="P4300">
        <v>133.6</v>
      </c>
      <c r="Q4300">
        <v>29.3</v>
      </c>
      <c r="R4300">
        <v>2351.828</v>
      </c>
      <c r="S4300">
        <v>2018</v>
      </c>
      <c r="T4300">
        <v>12</v>
      </c>
      <c r="U4300">
        <v>51</v>
      </c>
    </row>
    <row r="4301" spans="1:21" x14ac:dyDescent="0.3">
      <c r="A4301" s="5" t="s">
        <v>168</v>
      </c>
      <c r="B4301" s="5" t="s">
        <v>206</v>
      </c>
      <c r="C4301" s="5" t="s">
        <v>118</v>
      </c>
      <c r="D4301" s="5" t="s">
        <v>362</v>
      </c>
      <c r="E4301" s="5" t="s">
        <v>172</v>
      </c>
      <c r="F4301" s="6">
        <v>43452</v>
      </c>
      <c r="G4301" s="5" t="s">
        <v>148</v>
      </c>
      <c r="H4301" s="5" t="s">
        <v>240</v>
      </c>
      <c r="I4301">
        <v>43276</v>
      </c>
      <c r="J4301">
        <v>176</v>
      </c>
      <c r="K4301">
        <v>763.8</v>
      </c>
      <c r="L4301">
        <v>6</v>
      </c>
      <c r="M4301">
        <v>22379.34</v>
      </c>
      <c r="N4301">
        <v>16431.397000000001</v>
      </c>
      <c r="O4301">
        <v>2738.5659999999998</v>
      </c>
      <c r="P4301">
        <v>127.3</v>
      </c>
      <c r="Q4301">
        <v>29.3</v>
      </c>
      <c r="R4301">
        <v>5947.9430000000002</v>
      </c>
      <c r="S4301">
        <v>2018</v>
      </c>
      <c r="T4301">
        <v>12</v>
      </c>
      <c r="U4301">
        <v>51</v>
      </c>
    </row>
    <row r="4302" spans="1:21" x14ac:dyDescent="0.3">
      <c r="A4302" s="5" t="s">
        <v>168</v>
      </c>
      <c r="B4302" s="5" t="s">
        <v>206</v>
      </c>
      <c r="C4302" s="5" t="s">
        <v>118</v>
      </c>
      <c r="D4302" s="5" t="s">
        <v>362</v>
      </c>
      <c r="E4302" s="5" t="s">
        <v>172</v>
      </c>
      <c r="F4302" s="6">
        <v>43452</v>
      </c>
      <c r="G4302" s="5" t="s">
        <v>148</v>
      </c>
      <c r="H4302" s="5" t="s">
        <v>194</v>
      </c>
      <c r="I4302">
        <v>43276</v>
      </c>
      <c r="J4302">
        <v>176</v>
      </c>
      <c r="K4302">
        <v>110.8</v>
      </c>
      <c r="L4302">
        <v>1</v>
      </c>
      <c r="M4302">
        <v>3246.44</v>
      </c>
      <c r="N4302">
        <v>2738.5659999999998</v>
      </c>
      <c r="O4302">
        <v>2738.5659999999998</v>
      </c>
      <c r="P4302">
        <v>110.8</v>
      </c>
      <c r="Q4302">
        <v>29.3</v>
      </c>
      <c r="R4302">
        <v>507.87400000000002</v>
      </c>
      <c r="S4302">
        <v>2018</v>
      </c>
      <c r="T4302">
        <v>12</v>
      </c>
      <c r="U4302">
        <v>51</v>
      </c>
    </row>
    <row r="4303" spans="1:21" x14ac:dyDescent="0.3">
      <c r="A4303" s="5" t="s">
        <v>168</v>
      </c>
      <c r="B4303" s="5" t="s">
        <v>206</v>
      </c>
      <c r="C4303" s="5" t="s">
        <v>118</v>
      </c>
      <c r="D4303" s="5" t="s">
        <v>362</v>
      </c>
      <c r="E4303" s="5" t="s">
        <v>172</v>
      </c>
      <c r="F4303" s="6">
        <v>43452</v>
      </c>
      <c r="G4303" s="5" t="s">
        <v>148</v>
      </c>
      <c r="H4303" s="5" t="s">
        <v>173</v>
      </c>
      <c r="I4303">
        <v>43276</v>
      </c>
      <c r="J4303">
        <v>176</v>
      </c>
      <c r="K4303">
        <v>120</v>
      </c>
      <c r="L4303">
        <v>1</v>
      </c>
      <c r="M4303">
        <v>4080</v>
      </c>
      <c r="N4303">
        <v>2738.5659999999998</v>
      </c>
      <c r="O4303">
        <v>2738.5659999999998</v>
      </c>
      <c r="P4303">
        <v>120</v>
      </c>
      <c r="Q4303">
        <v>34</v>
      </c>
      <c r="R4303">
        <v>1341.434</v>
      </c>
      <c r="S4303">
        <v>2018</v>
      </c>
      <c r="T4303">
        <v>12</v>
      </c>
      <c r="U4303">
        <v>51</v>
      </c>
    </row>
    <row r="4304" spans="1:21" x14ac:dyDescent="0.3">
      <c r="A4304" s="5" t="s">
        <v>168</v>
      </c>
      <c r="B4304" s="5" t="s">
        <v>206</v>
      </c>
      <c r="C4304" s="5" t="s">
        <v>115</v>
      </c>
      <c r="D4304" s="5" t="s">
        <v>354</v>
      </c>
      <c r="E4304" s="5" t="s">
        <v>172</v>
      </c>
      <c r="F4304" s="6">
        <v>43453</v>
      </c>
      <c r="G4304" s="5" t="s">
        <v>148</v>
      </c>
      <c r="H4304" s="5" t="s">
        <v>311</v>
      </c>
      <c r="I4304">
        <v>43256</v>
      </c>
      <c r="J4304">
        <v>197</v>
      </c>
      <c r="K4304">
        <v>108.2</v>
      </c>
      <c r="L4304">
        <v>1</v>
      </c>
      <c r="M4304">
        <v>3170.26</v>
      </c>
      <c r="N4304">
        <v>0</v>
      </c>
      <c r="O4304">
        <v>0</v>
      </c>
      <c r="P4304">
        <v>108.2</v>
      </c>
      <c r="Q4304">
        <v>29.3</v>
      </c>
      <c r="R4304">
        <v>3170.26</v>
      </c>
      <c r="S4304">
        <v>2018</v>
      </c>
      <c r="T4304">
        <v>12</v>
      </c>
      <c r="U4304">
        <v>51</v>
      </c>
    </row>
    <row r="4305" spans="1:21" x14ac:dyDescent="0.3">
      <c r="A4305" s="5" t="s">
        <v>168</v>
      </c>
      <c r="B4305" s="5" t="s">
        <v>206</v>
      </c>
      <c r="C4305" s="5" t="s">
        <v>118</v>
      </c>
      <c r="D4305" s="5" t="s">
        <v>362</v>
      </c>
      <c r="E4305" s="5" t="s">
        <v>227</v>
      </c>
      <c r="F4305" s="6">
        <v>43454</v>
      </c>
      <c r="G4305" s="5" t="s">
        <v>148</v>
      </c>
      <c r="H4305" s="5" t="s">
        <v>184</v>
      </c>
      <c r="I4305">
        <v>43276</v>
      </c>
      <c r="J4305">
        <v>178</v>
      </c>
      <c r="K4305">
        <v>-3585</v>
      </c>
      <c r="L4305">
        <v>-29</v>
      </c>
      <c r="M4305">
        <v>-10740</v>
      </c>
      <c r="N4305">
        <v>-79418.42</v>
      </c>
      <c r="O4305">
        <v>-2738.5659999999998</v>
      </c>
      <c r="P4305">
        <v>123.62068965517241</v>
      </c>
      <c r="Q4305">
        <v>2.9958</v>
      </c>
      <c r="R4305">
        <v>68678.42</v>
      </c>
      <c r="S4305">
        <v>2018</v>
      </c>
      <c r="T4305">
        <v>12</v>
      </c>
      <c r="U4305">
        <v>51</v>
      </c>
    </row>
    <row r="4306" spans="1:21" x14ac:dyDescent="0.3">
      <c r="A4306" s="5" t="s">
        <v>168</v>
      </c>
      <c r="B4306" s="5" t="s">
        <v>206</v>
      </c>
      <c r="C4306" s="5" t="s">
        <v>118</v>
      </c>
      <c r="D4306" s="5" t="s">
        <v>362</v>
      </c>
      <c r="E4306" s="5" t="s">
        <v>172</v>
      </c>
      <c r="F4306" s="6">
        <v>43454</v>
      </c>
      <c r="G4306" s="5" t="s">
        <v>148</v>
      </c>
      <c r="H4306" s="5" t="s">
        <v>184</v>
      </c>
      <c r="I4306">
        <v>43276</v>
      </c>
      <c r="J4306">
        <v>178</v>
      </c>
      <c r="K4306">
        <v>3585</v>
      </c>
      <c r="L4306">
        <v>29</v>
      </c>
      <c r="M4306">
        <v>107550</v>
      </c>
      <c r="N4306">
        <v>79418.42</v>
      </c>
      <c r="O4306">
        <v>2738.5659999999998</v>
      </c>
      <c r="P4306">
        <v>123.62068965517241</v>
      </c>
      <c r="Q4306">
        <v>30</v>
      </c>
      <c r="R4306">
        <v>28131.58</v>
      </c>
      <c r="S4306">
        <v>2018</v>
      </c>
      <c r="T4306">
        <v>12</v>
      </c>
      <c r="U4306">
        <v>51</v>
      </c>
    </row>
    <row r="4307" spans="1:21" x14ac:dyDescent="0.3">
      <c r="A4307" s="5" t="s">
        <v>168</v>
      </c>
      <c r="B4307" s="5" t="s">
        <v>206</v>
      </c>
      <c r="C4307" s="5" t="s">
        <v>118</v>
      </c>
      <c r="D4307" s="5" t="s">
        <v>362</v>
      </c>
      <c r="E4307" s="5" t="s">
        <v>172</v>
      </c>
      <c r="F4307" s="6">
        <v>43454</v>
      </c>
      <c r="G4307" s="5" t="s">
        <v>148</v>
      </c>
      <c r="H4307" s="5" t="s">
        <v>222</v>
      </c>
      <c r="I4307">
        <v>43276</v>
      </c>
      <c r="J4307">
        <v>178</v>
      </c>
      <c r="K4307">
        <v>134</v>
      </c>
      <c r="L4307">
        <v>1</v>
      </c>
      <c r="M4307">
        <v>4020</v>
      </c>
      <c r="N4307">
        <v>2765.877</v>
      </c>
      <c r="O4307">
        <v>2765.877</v>
      </c>
      <c r="P4307">
        <v>134</v>
      </c>
      <c r="Q4307">
        <v>30</v>
      </c>
      <c r="R4307">
        <v>1254.123</v>
      </c>
      <c r="S4307">
        <v>2018</v>
      </c>
      <c r="T4307">
        <v>12</v>
      </c>
      <c r="U4307">
        <v>51</v>
      </c>
    </row>
    <row r="4308" spans="1:21" x14ac:dyDescent="0.3">
      <c r="A4308" s="5" t="s">
        <v>168</v>
      </c>
      <c r="B4308" s="5" t="s">
        <v>206</v>
      </c>
      <c r="C4308" s="5" t="s">
        <v>118</v>
      </c>
      <c r="D4308" s="5" t="s">
        <v>362</v>
      </c>
      <c r="E4308" s="5" t="s">
        <v>172</v>
      </c>
      <c r="F4308" s="6">
        <v>43454</v>
      </c>
      <c r="G4308" s="5" t="s">
        <v>148</v>
      </c>
      <c r="H4308" s="5" t="s">
        <v>216</v>
      </c>
      <c r="I4308">
        <v>43276</v>
      </c>
      <c r="J4308">
        <v>178</v>
      </c>
      <c r="K4308">
        <v>232</v>
      </c>
      <c r="L4308">
        <v>2</v>
      </c>
      <c r="M4308">
        <v>6960</v>
      </c>
      <c r="N4308">
        <v>5531.7529999999997</v>
      </c>
      <c r="O4308">
        <v>2765.877</v>
      </c>
      <c r="P4308">
        <v>116</v>
      </c>
      <c r="Q4308">
        <v>30</v>
      </c>
      <c r="R4308">
        <v>1428.2470000000001</v>
      </c>
      <c r="S4308">
        <v>2018</v>
      </c>
      <c r="T4308">
        <v>12</v>
      </c>
      <c r="U4308">
        <v>51</v>
      </c>
    </row>
    <row r="4309" spans="1:21" x14ac:dyDescent="0.3">
      <c r="A4309" s="5" t="s">
        <v>168</v>
      </c>
      <c r="B4309" s="5" t="s">
        <v>206</v>
      </c>
      <c r="C4309" s="5" t="s">
        <v>118</v>
      </c>
      <c r="D4309" s="5" t="s">
        <v>362</v>
      </c>
      <c r="E4309" s="5" t="s">
        <v>172</v>
      </c>
      <c r="F4309" s="6">
        <v>43454</v>
      </c>
      <c r="G4309" s="5" t="s">
        <v>148</v>
      </c>
      <c r="H4309" s="5" t="s">
        <v>230</v>
      </c>
      <c r="I4309">
        <v>43276</v>
      </c>
      <c r="J4309">
        <v>178</v>
      </c>
      <c r="K4309">
        <v>1163</v>
      </c>
      <c r="L4309">
        <v>10</v>
      </c>
      <c r="M4309">
        <v>34308.5</v>
      </c>
      <c r="N4309">
        <v>27658.766</v>
      </c>
      <c r="O4309">
        <v>2765.877</v>
      </c>
      <c r="P4309">
        <v>116.3</v>
      </c>
      <c r="Q4309">
        <v>29.5</v>
      </c>
      <c r="R4309">
        <v>6649.7340000000004</v>
      </c>
      <c r="S4309">
        <v>2018</v>
      </c>
      <c r="T4309">
        <v>12</v>
      </c>
      <c r="U4309">
        <v>51</v>
      </c>
    </row>
    <row r="4310" spans="1:21" x14ac:dyDescent="0.3">
      <c r="A4310" s="5" t="s">
        <v>168</v>
      </c>
      <c r="B4310" s="5" t="s">
        <v>206</v>
      </c>
      <c r="C4310" s="5" t="s">
        <v>118</v>
      </c>
      <c r="D4310" s="5" t="s">
        <v>362</v>
      </c>
      <c r="E4310" s="5" t="s">
        <v>172</v>
      </c>
      <c r="F4310" s="6">
        <v>43454</v>
      </c>
      <c r="G4310" s="5" t="s">
        <v>148</v>
      </c>
      <c r="H4310" s="5" t="s">
        <v>181</v>
      </c>
      <c r="I4310">
        <v>43276</v>
      </c>
      <c r="J4310">
        <v>178</v>
      </c>
      <c r="K4310">
        <v>258</v>
      </c>
      <c r="L4310">
        <v>2</v>
      </c>
      <c r="M4310">
        <v>7740</v>
      </c>
      <c r="N4310">
        <v>5531.7529999999997</v>
      </c>
      <c r="O4310">
        <v>2765.877</v>
      </c>
      <c r="P4310">
        <v>129</v>
      </c>
      <c r="Q4310">
        <v>30</v>
      </c>
      <c r="R4310">
        <v>2208.2469999999998</v>
      </c>
      <c r="S4310">
        <v>2018</v>
      </c>
      <c r="T4310">
        <v>12</v>
      </c>
      <c r="U4310">
        <v>51</v>
      </c>
    </row>
    <row r="4311" spans="1:21" x14ac:dyDescent="0.3">
      <c r="A4311" s="5" t="s">
        <v>168</v>
      </c>
      <c r="B4311" s="5" t="s">
        <v>206</v>
      </c>
      <c r="C4311" s="5" t="s">
        <v>118</v>
      </c>
      <c r="D4311" s="5" t="s">
        <v>362</v>
      </c>
      <c r="E4311" s="5" t="s">
        <v>172</v>
      </c>
      <c r="F4311" s="6">
        <v>43454</v>
      </c>
      <c r="G4311" s="5" t="s">
        <v>148</v>
      </c>
      <c r="H4311" s="5" t="s">
        <v>183</v>
      </c>
      <c r="I4311">
        <v>43276</v>
      </c>
      <c r="J4311">
        <v>178</v>
      </c>
      <c r="K4311">
        <v>202</v>
      </c>
      <c r="L4311">
        <v>2</v>
      </c>
      <c r="M4311">
        <v>6060</v>
      </c>
      <c r="N4311">
        <v>5531.7529999999997</v>
      </c>
      <c r="O4311">
        <v>2765.877</v>
      </c>
      <c r="P4311">
        <v>101</v>
      </c>
      <c r="Q4311">
        <v>30</v>
      </c>
      <c r="R4311">
        <v>528.24699999999996</v>
      </c>
      <c r="S4311">
        <v>2018</v>
      </c>
      <c r="T4311">
        <v>12</v>
      </c>
      <c r="U4311">
        <v>51</v>
      </c>
    </row>
    <row r="4312" spans="1:21" x14ac:dyDescent="0.3">
      <c r="A4312" s="5" t="s">
        <v>168</v>
      </c>
      <c r="B4312" s="5" t="s">
        <v>206</v>
      </c>
      <c r="C4312" s="5" t="s">
        <v>118</v>
      </c>
      <c r="D4312" s="5" t="s">
        <v>362</v>
      </c>
      <c r="E4312" s="5" t="s">
        <v>172</v>
      </c>
      <c r="F4312" s="6">
        <v>43454</v>
      </c>
      <c r="G4312" s="5" t="s">
        <v>148</v>
      </c>
      <c r="H4312" s="5" t="s">
        <v>182</v>
      </c>
      <c r="I4312">
        <v>43276</v>
      </c>
      <c r="J4312">
        <v>178</v>
      </c>
      <c r="K4312">
        <v>110</v>
      </c>
      <c r="L4312">
        <v>1</v>
      </c>
      <c r="M4312">
        <v>3300</v>
      </c>
      <c r="N4312">
        <v>2765.877</v>
      </c>
      <c r="O4312">
        <v>2765.877</v>
      </c>
      <c r="P4312">
        <v>110</v>
      </c>
      <c r="Q4312">
        <v>30</v>
      </c>
      <c r="R4312">
        <v>534.12300000000005</v>
      </c>
      <c r="S4312">
        <v>2018</v>
      </c>
      <c r="T4312">
        <v>12</v>
      </c>
      <c r="U4312">
        <v>51</v>
      </c>
    </row>
    <row r="4313" spans="1:21" x14ac:dyDescent="0.3">
      <c r="A4313" s="5" t="s">
        <v>168</v>
      </c>
      <c r="B4313" s="5" t="s">
        <v>206</v>
      </c>
      <c r="C4313" s="5" t="s">
        <v>118</v>
      </c>
      <c r="D4313" s="5" t="s">
        <v>362</v>
      </c>
      <c r="E4313" s="5" t="s">
        <v>172</v>
      </c>
      <c r="F4313" s="6">
        <v>43454</v>
      </c>
      <c r="G4313" s="5" t="s">
        <v>148</v>
      </c>
      <c r="H4313" s="5" t="s">
        <v>246</v>
      </c>
      <c r="I4313">
        <v>43276</v>
      </c>
      <c r="J4313">
        <v>178</v>
      </c>
      <c r="K4313">
        <v>124</v>
      </c>
      <c r="L4313">
        <v>1</v>
      </c>
      <c r="M4313">
        <v>3720</v>
      </c>
      <c r="N4313">
        <v>2765.877</v>
      </c>
      <c r="O4313">
        <v>2765.877</v>
      </c>
      <c r="P4313">
        <v>124</v>
      </c>
      <c r="Q4313">
        <v>30</v>
      </c>
      <c r="R4313">
        <v>954.12300000000005</v>
      </c>
      <c r="S4313">
        <v>2018</v>
      </c>
      <c r="T4313">
        <v>12</v>
      </c>
      <c r="U4313">
        <v>51</v>
      </c>
    </row>
    <row r="4314" spans="1:21" x14ac:dyDescent="0.3">
      <c r="A4314" s="5" t="s">
        <v>168</v>
      </c>
      <c r="B4314" s="5" t="s">
        <v>206</v>
      </c>
      <c r="C4314" s="5" t="s">
        <v>118</v>
      </c>
      <c r="D4314" s="5" t="s">
        <v>362</v>
      </c>
      <c r="E4314" s="5" t="s">
        <v>172</v>
      </c>
      <c r="F4314" s="6">
        <v>43454</v>
      </c>
      <c r="G4314" s="5" t="s">
        <v>148</v>
      </c>
      <c r="H4314" s="5" t="s">
        <v>238</v>
      </c>
      <c r="I4314">
        <v>43276</v>
      </c>
      <c r="J4314">
        <v>178</v>
      </c>
      <c r="K4314">
        <v>362</v>
      </c>
      <c r="L4314">
        <v>3</v>
      </c>
      <c r="M4314">
        <v>10860</v>
      </c>
      <c r="N4314">
        <v>8297.6299999999992</v>
      </c>
      <c r="O4314">
        <v>2765.877</v>
      </c>
      <c r="P4314">
        <v>120.66666666666667</v>
      </c>
      <c r="Q4314">
        <v>30</v>
      </c>
      <c r="R4314">
        <v>2562.37</v>
      </c>
      <c r="S4314">
        <v>2018</v>
      </c>
      <c r="T4314">
        <v>12</v>
      </c>
      <c r="U4314">
        <v>51</v>
      </c>
    </row>
    <row r="4315" spans="1:21" x14ac:dyDescent="0.3">
      <c r="A4315" s="5" t="s">
        <v>168</v>
      </c>
      <c r="B4315" s="5" t="s">
        <v>206</v>
      </c>
      <c r="C4315" s="5" t="s">
        <v>118</v>
      </c>
      <c r="D4315" s="5" t="s">
        <v>362</v>
      </c>
      <c r="E4315" s="5" t="s">
        <v>172</v>
      </c>
      <c r="F4315" s="6">
        <v>43454</v>
      </c>
      <c r="G4315" s="5" t="s">
        <v>148</v>
      </c>
      <c r="H4315" s="5" t="s">
        <v>321</v>
      </c>
      <c r="I4315">
        <v>43276</v>
      </c>
      <c r="J4315">
        <v>178</v>
      </c>
      <c r="K4315">
        <v>258</v>
      </c>
      <c r="L4315">
        <v>2</v>
      </c>
      <c r="M4315">
        <v>7611</v>
      </c>
      <c r="N4315">
        <v>5531.7529999999997</v>
      </c>
      <c r="O4315">
        <v>2765.877</v>
      </c>
      <c r="P4315">
        <v>129</v>
      </c>
      <c r="Q4315">
        <v>29.5</v>
      </c>
      <c r="R4315">
        <v>2079.2469999999998</v>
      </c>
      <c r="S4315">
        <v>2018</v>
      </c>
      <c r="T4315">
        <v>12</v>
      </c>
      <c r="U4315">
        <v>51</v>
      </c>
    </row>
    <row r="4316" spans="1:21" x14ac:dyDescent="0.3">
      <c r="A4316" s="5" t="s">
        <v>168</v>
      </c>
      <c r="B4316" s="5" t="s">
        <v>206</v>
      </c>
      <c r="C4316" s="5" t="s">
        <v>118</v>
      </c>
      <c r="D4316" s="5" t="s">
        <v>362</v>
      </c>
      <c r="E4316" s="5" t="s">
        <v>172</v>
      </c>
      <c r="F4316" s="6">
        <v>43454</v>
      </c>
      <c r="G4316" s="5" t="s">
        <v>148</v>
      </c>
      <c r="H4316" s="5" t="s">
        <v>269</v>
      </c>
      <c r="I4316">
        <v>43276</v>
      </c>
      <c r="J4316">
        <v>178</v>
      </c>
      <c r="K4316">
        <v>661</v>
      </c>
      <c r="L4316">
        <v>6</v>
      </c>
      <c r="M4316">
        <v>19499.5</v>
      </c>
      <c r="N4316">
        <v>16595.258999999998</v>
      </c>
      <c r="O4316">
        <v>2765.877</v>
      </c>
      <c r="P4316">
        <v>110.16666666666667</v>
      </c>
      <c r="Q4316">
        <v>29.5</v>
      </c>
      <c r="R4316">
        <v>2904.241</v>
      </c>
      <c r="S4316">
        <v>2018</v>
      </c>
      <c r="T4316">
        <v>12</v>
      </c>
      <c r="U4316">
        <v>51</v>
      </c>
    </row>
    <row r="4317" spans="1:21" x14ac:dyDescent="0.3">
      <c r="A4317" s="5" t="s">
        <v>168</v>
      </c>
      <c r="B4317" s="5" t="s">
        <v>206</v>
      </c>
      <c r="C4317" s="5" t="s">
        <v>118</v>
      </c>
      <c r="D4317" s="5" t="s">
        <v>362</v>
      </c>
      <c r="E4317" s="5" t="s">
        <v>172</v>
      </c>
      <c r="F4317" s="6">
        <v>43454</v>
      </c>
      <c r="G4317" s="5" t="s">
        <v>148</v>
      </c>
      <c r="H4317" s="5" t="s">
        <v>185</v>
      </c>
      <c r="I4317">
        <v>43276</v>
      </c>
      <c r="J4317">
        <v>178</v>
      </c>
      <c r="K4317">
        <v>644</v>
      </c>
      <c r="L4317">
        <v>5</v>
      </c>
      <c r="M4317">
        <v>19320</v>
      </c>
      <c r="N4317">
        <v>13829.383</v>
      </c>
      <c r="O4317">
        <v>2765.877</v>
      </c>
      <c r="P4317">
        <v>128.80000000000001</v>
      </c>
      <c r="Q4317">
        <v>30</v>
      </c>
      <c r="R4317">
        <v>5490.6170000000002</v>
      </c>
      <c r="S4317">
        <v>2018</v>
      </c>
      <c r="T4317">
        <v>12</v>
      </c>
      <c r="U4317">
        <v>51</v>
      </c>
    </row>
    <row r="4318" spans="1:21" x14ac:dyDescent="0.3">
      <c r="A4318" s="5" t="s">
        <v>168</v>
      </c>
      <c r="B4318" s="5" t="s">
        <v>206</v>
      </c>
      <c r="C4318" s="5" t="s">
        <v>118</v>
      </c>
      <c r="D4318" s="5" t="s">
        <v>362</v>
      </c>
      <c r="E4318" s="5" t="s">
        <v>172</v>
      </c>
      <c r="F4318" s="6">
        <v>43454</v>
      </c>
      <c r="G4318" s="5" t="s">
        <v>148</v>
      </c>
      <c r="H4318" s="5" t="s">
        <v>186</v>
      </c>
      <c r="I4318">
        <v>43276</v>
      </c>
      <c r="J4318">
        <v>178</v>
      </c>
      <c r="K4318">
        <v>116</v>
      </c>
      <c r="L4318">
        <v>1</v>
      </c>
      <c r="M4318">
        <v>3480</v>
      </c>
      <c r="N4318">
        <v>2765.877</v>
      </c>
      <c r="O4318">
        <v>2765.877</v>
      </c>
      <c r="P4318">
        <v>116</v>
      </c>
      <c r="Q4318">
        <v>30</v>
      </c>
      <c r="R4318">
        <v>714.12300000000005</v>
      </c>
      <c r="S4318">
        <v>2018</v>
      </c>
      <c r="T4318">
        <v>12</v>
      </c>
      <c r="U4318">
        <v>51</v>
      </c>
    </row>
    <row r="4319" spans="1:21" x14ac:dyDescent="0.3">
      <c r="A4319" s="5" t="s">
        <v>168</v>
      </c>
      <c r="B4319" s="5" t="s">
        <v>206</v>
      </c>
      <c r="C4319" s="5" t="s">
        <v>118</v>
      </c>
      <c r="D4319" s="5" t="s">
        <v>362</v>
      </c>
      <c r="E4319" s="5" t="s">
        <v>172</v>
      </c>
      <c r="F4319" s="6">
        <v>43454</v>
      </c>
      <c r="G4319" s="5" t="s">
        <v>148</v>
      </c>
      <c r="H4319" s="5" t="s">
        <v>187</v>
      </c>
      <c r="I4319">
        <v>43276</v>
      </c>
      <c r="J4319">
        <v>178</v>
      </c>
      <c r="K4319">
        <v>260</v>
      </c>
      <c r="L4319">
        <v>2</v>
      </c>
      <c r="M4319">
        <v>7800</v>
      </c>
      <c r="N4319">
        <v>5531.7529999999997</v>
      </c>
      <c r="O4319">
        <v>2765.877</v>
      </c>
      <c r="P4319">
        <v>130</v>
      </c>
      <c r="Q4319">
        <v>30</v>
      </c>
      <c r="R4319">
        <v>2268.2469999999998</v>
      </c>
      <c r="S4319">
        <v>2018</v>
      </c>
      <c r="T4319">
        <v>12</v>
      </c>
      <c r="U4319">
        <v>51</v>
      </c>
    </row>
    <row r="4320" spans="1:21" x14ac:dyDescent="0.3">
      <c r="A4320" s="5" t="s">
        <v>168</v>
      </c>
      <c r="B4320" s="5" t="s">
        <v>206</v>
      </c>
      <c r="C4320" s="5" t="s">
        <v>118</v>
      </c>
      <c r="D4320" s="5" t="s">
        <v>362</v>
      </c>
      <c r="E4320" s="5" t="s">
        <v>172</v>
      </c>
      <c r="F4320" s="6">
        <v>43454</v>
      </c>
      <c r="G4320" s="5" t="s">
        <v>148</v>
      </c>
      <c r="H4320" s="5" t="s">
        <v>284</v>
      </c>
      <c r="I4320">
        <v>43276</v>
      </c>
      <c r="J4320">
        <v>178</v>
      </c>
      <c r="K4320">
        <v>139</v>
      </c>
      <c r="L4320">
        <v>1</v>
      </c>
      <c r="M4320">
        <v>3683.5</v>
      </c>
      <c r="N4320">
        <v>2765.877</v>
      </c>
      <c r="O4320">
        <v>2765.877</v>
      </c>
      <c r="P4320">
        <v>139</v>
      </c>
      <c r="Q4320">
        <v>26.5</v>
      </c>
      <c r="R4320">
        <v>917.62300000000005</v>
      </c>
      <c r="S4320">
        <v>2018</v>
      </c>
      <c r="T4320">
        <v>12</v>
      </c>
      <c r="U4320">
        <v>51</v>
      </c>
    </row>
    <row r="4321" spans="1:21" x14ac:dyDescent="0.3">
      <c r="A4321" s="5" t="s">
        <v>168</v>
      </c>
      <c r="B4321" s="5" t="s">
        <v>206</v>
      </c>
      <c r="C4321" s="5" t="s">
        <v>118</v>
      </c>
      <c r="D4321" s="5" t="s">
        <v>362</v>
      </c>
      <c r="E4321" s="5" t="s">
        <v>172</v>
      </c>
      <c r="F4321" s="6">
        <v>43454</v>
      </c>
      <c r="G4321" s="5" t="s">
        <v>148</v>
      </c>
      <c r="H4321" s="5" t="s">
        <v>190</v>
      </c>
      <c r="I4321">
        <v>43276</v>
      </c>
      <c r="J4321">
        <v>178</v>
      </c>
      <c r="K4321">
        <v>362</v>
      </c>
      <c r="L4321">
        <v>3</v>
      </c>
      <c r="M4321">
        <v>9593</v>
      </c>
      <c r="N4321">
        <v>8297.6299999999992</v>
      </c>
      <c r="O4321">
        <v>2765.877</v>
      </c>
      <c r="P4321">
        <v>120.66666666666667</v>
      </c>
      <c r="Q4321">
        <v>26.5</v>
      </c>
      <c r="R4321">
        <v>1295.3699999999999</v>
      </c>
      <c r="S4321">
        <v>2018</v>
      </c>
      <c r="T4321">
        <v>12</v>
      </c>
      <c r="U4321">
        <v>51</v>
      </c>
    </row>
    <row r="4322" spans="1:21" x14ac:dyDescent="0.3">
      <c r="A4322" s="5" t="s">
        <v>168</v>
      </c>
      <c r="B4322" s="5" t="s">
        <v>206</v>
      </c>
      <c r="C4322" s="5" t="s">
        <v>111</v>
      </c>
      <c r="D4322" s="5" t="s">
        <v>363</v>
      </c>
      <c r="E4322" s="5" t="s">
        <v>172</v>
      </c>
      <c r="F4322" s="6">
        <v>43455</v>
      </c>
      <c r="G4322" s="5" t="s">
        <v>148</v>
      </c>
      <c r="H4322" s="5" t="s">
        <v>204</v>
      </c>
      <c r="I4322">
        <v>43253</v>
      </c>
      <c r="J4322">
        <v>202</v>
      </c>
      <c r="K4322">
        <v>490</v>
      </c>
      <c r="L4322">
        <v>4</v>
      </c>
      <c r="M4322">
        <v>14700</v>
      </c>
      <c r="N4322">
        <v>11249.184999999999</v>
      </c>
      <c r="O4322">
        <v>2812.2959999999998</v>
      </c>
      <c r="P4322">
        <v>122.5</v>
      </c>
      <c r="Q4322">
        <v>30</v>
      </c>
      <c r="R4322">
        <v>3450.8150000000001</v>
      </c>
      <c r="S4322">
        <v>2018</v>
      </c>
      <c r="T4322">
        <v>12</v>
      </c>
      <c r="U4322">
        <v>51</v>
      </c>
    </row>
    <row r="4323" spans="1:21" x14ac:dyDescent="0.3">
      <c r="A4323" s="5" t="s">
        <v>168</v>
      </c>
      <c r="B4323" s="5" t="s">
        <v>206</v>
      </c>
      <c r="C4323" s="5" t="s">
        <v>111</v>
      </c>
      <c r="D4323" s="5" t="s">
        <v>363</v>
      </c>
      <c r="E4323" s="5" t="s">
        <v>172</v>
      </c>
      <c r="F4323" s="6">
        <v>43455</v>
      </c>
      <c r="G4323" s="5" t="s">
        <v>148</v>
      </c>
      <c r="H4323" s="5" t="s">
        <v>333</v>
      </c>
      <c r="I4323">
        <v>43253</v>
      </c>
      <c r="J4323">
        <v>202</v>
      </c>
      <c r="K4323">
        <v>420</v>
      </c>
      <c r="L4323">
        <v>4</v>
      </c>
      <c r="M4323">
        <v>12600</v>
      </c>
      <c r="N4323">
        <v>11249.184999999999</v>
      </c>
      <c r="O4323">
        <v>2812.2959999999998</v>
      </c>
      <c r="P4323">
        <v>105</v>
      </c>
      <c r="Q4323">
        <v>30</v>
      </c>
      <c r="R4323">
        <v>1350.8150000000001</v>
      </c>
      <c r="S4323">
        <v>2018</v>
      </c>
      <c r="T4323">
        <v>12</v>
      </c>
      <c r="U4323">
        <v>51</v>
      </c>
    </row>
    <row r="4324" spans="1:21" x14ac:dyDescent="0.3">
      <c r="A4324" s="5" t="s">
        <v>168</v>
      </c>
      <c r="B4324" s="5" t="s">
        <v>206</v>
      </c>
      <c r="C4324" s="5" t="s">
        <v>111</v>
      </c>
      <c r="D4324" s="5" t="s">
        <v>363</v>
      </c>
      <c r="E4324" s="5" t="s">
        <v>172</v>
      </c>
      <c r="F4324" s="6">
        <v>43455</v>
      </c>
      <c r="G4324" s="5" t="s">
        <v>148</v>
      </c>
      <c r="H4324" s="5" t="s">
        <v>184</v>
      </c>
      <c r="I4324">
        <v>43253</v>
      </c>
      <c r="J4324">
        <v>202</v>
      </c>
      <c r="K4324">
        <v>2301</v>
      </c>
      <c r="L4324">
        <v>20</v>
      </c>
      <c r="M4324">
        <v>67879.5</v>
      </c>
      <c r="N4324">
        <v>56245.925999999999</v>
      </c>
      <c r="O4324">
        <v>2812.2959999999998</v>
      </c>
      <c r="P4324">
        <v>115.05</v>
      </c>
      <c r="Q4324">
        <v>29.5</v>
      </c>
      <c r="R4324">
        <v>11633.574000000001</v>
      </c>
      <c r="S4324">
        <v>2018</v>
      </c>
      <c r="T4324">
        <v>12</v>
      </c>
      <c r="U4324">
        <v>51</v>
      </c>
    </row>
    <row r="4325" spans="1:21" x14ac:dyDescent="0.3">
      <c r="A4325" s="5" t="s">
        <v>168</v>
      </c>
      <c r="B4325" s="5" t="s">
        <v>206</v>
      </c>
      <c r="C4325" s="5" t="s">
        <v>111</v>
      </c>
      <c r="D4325" s="5" t="s">
        <v>363</v>
      </c>
      <c r="E4325" s="5" t="s">
        <v>172</v>
      </c>
      <c r="F4325" s="6">
        <v>43455</v>
      </c>
      <c r="G4325" s="5" t="s">
        <v>148</v>
      </c>
      <c r="H4325" s="5" t="s">
        <v>203</v>
      </c>
      <c r="I4325">
        <v>43253</v>
      </c>
      <c r="J4325">
        <v>202</v>
      </c>
      <c r="K4325">
        <v>110</v>
      </c>
      <c r="L4325">
        <v>1</v>
      </c>
      <c r="M4325">
        <v>3300</v>
      </c>
      <c r="N4325">
        <v>2812.2959999999998</v>
      </c>
      <c r="O4325">
        <v>2812.2959999999998</v>
      </c>
      <c r="P4325">
        <v>110</v>
      </c>
      <c r="Q4325">
        <v>30</v>
      </c>
      <c r="R4325">
        <v>487.70400000000001</v>
      </c>
      <c r="S4325">
        <v>2018</v>
      </c>
      <c r="T4325">
        <v>12</v>
      </c>
      <c r="U4325">
        <v>51</v>
      </c>
    </row>
    <row r="4326" spans="1:21" x14ac:dyDescent="0.3">
      <c r="A4326" s="5" t="s">
        <v>168</v>
      </c>
      <c r="B4326" s="5" t="s">
        <v>206</v>
      </c>
      <c r="C4326" s="5" t="s">
        <v>111</v>
      </c>
      <c r="D4326" s="5" t="s">
        <v>363</v>
      </c>
      <c r="E4326" s="5" t="s">
        <v>172</v>
      </c>
      <c r="F4326" s="6">
        <v>43455</v>
      </c>
      <c r="G4326" s="5" t="s">
        <v>148</v>
      </c>
      <c r="H4326" s="5" t="s">
        <v>180</v>
      </c>
      <c r="I4326">
        <v>43253</v>
      </c>
      <c r="J4326">
        <v>202</v>
      </c>
      <c r="K4326">
        <v>111</v>
      </c>
      <c r="L4326">
        <v>1</v>
      </c>
      <c r="M4326">
        <v>3330</v>
      </c>
      <c r="N4326">
        <v>2812.2959999999998</v>
      </c>
      <c r="O4326">
        <v>2812.2959999999998</v>
      </c>
      <c r="P4326">
        <v>111</v>
      </c>
      <c r="Q4326">
        <v>30</v>
      </c>
      <c r="R4326">
        <v>517.70399999999995</v>
      </c>
      <c r="S4326">
        <v>2018</v>
      </c>
      <c r="T4326">
        <v>12</v>
      </c>
      <c r="U4326">
        <v>51</v>
      </c>
    </row>
    <row r="4327" spans="1:21" x14ac:dyDescent="0.3">
      <c r="A4327" s="5" t="s">
        <v>168</v>
      </c>
      <c r="B4327" s="5" t="s">
        <v>206</v>
      </c>
      <c r="C4327" s="5" t="s">
        <v>111</v>
      </c>
      <c r="D4327" s="5" t="s">
        <v>363</v>
      </c>
      <c r="E4327" s="5" t="s">
        <v>172</v>
      </c>
      <c r="F4327" s="6">
        <v>43455</v>
      </c>
      <c r="G4327" s="5" t="s">
        <v>148</v>
      </c>
      <c r="H4327" s="5" t="s">
        <v>221</v>
      </c>
      <c r="I4327">
        <v>43253</v>
      </c>
      <c r="J4327">
        <v>202</v>
      </c>
      <c r="K4327">
        <v>102</v>
      </c>
      <c r="L4327">
        <v>1</v>
      </c>
      <c r="M4327">
        <v>3060</v>
      </c>
      <c r="N4327">
        <v>2812.2959999999998</v>
      </c>
      <c r="O4327">
        <v>2812.2959999999998</v>
      </c>
      <c r="P4327">
        <v>102</v>
      </c>
      <c r="Q4327">
        <v>30</v>
      </c>
      <c r="R4327">
        <v>247.70400000000001</v>
      </c>
      <c r="S4327">
        <v>2018</v>
      </c>
      <c r="T4327">
        <v>12</v>
      </c>
      <c r="U4327">
        <v>51</v>
      </c>
    </row>
    <row r="4328" spans="1:21" x14ac:dyDescent="0.3">
      <c r="A4328" s="5" t="s">
        <v>168</v>
      </c>
      <c r="B4328" s="5" t="s">
        <v>206</v>
      </c>
      <c r="C4328" s="5" t="s">
        <v>111</v>
      </c>
      <c r="D4328" s="5" t="s">
        <v>363</v>
      </c>
      <c r="E4328" s="5" t="s">
        <v>172</v>
      </c>
      <c r="F4328" s="6">
        <v>43455</v>
      </c>
      <c r="G4328" s="5" t="s">
        <v>148</v>
      </c>
      <c r="H4328" s="5" t="s">
        <v>205</v>
      </c>
      <c r="I4328">
        <v>43253</v>
      </c>
      <c r="J4328">
        <v>202</v>
      </c>
      <c r="K4328">
        <v>393</v>
      </c>
      <c r="L4328">
        <v>3</v>
      </c>
      <c r="M4328">
        <v>11790</v>
      </c>
      <c r="N4328">
        <v>8436.8889999999992</v>
      </c>
      <c r="O4328">
        <v>2812.2959999999998</v>
      </c>
      <c r="P4328">
        <v>131</v>
      </c>
      <c r="Q4328">
        <v>30</v>
      </c>
      <c r="R4328">
        <v>3353.1109999999999</v>
      </c>
      <c r="S4328">
        <v>2018</v>
      </c>
      <c r="T4328">
        <v>12</v>
      </c>
      <c r="U4328">
        <v>51</v>
      </c>
    </row>
    <row r="4329" spans="1:21" x14ac:dyDescent="0.3">
      <c r="A4329" s="5" t="s">
        <v>168</v>
      </c>
      <c r="B4329" s="5" t="s">
        <v>206</v>
      </c>
      <c r="C4329" s="5" t="s">
        <v>111</v>
      </c>
      <c r="D4329" s="5" t="s">
        <v>363</v>
      </c>
      <c r="E4329" s="5" t="s">
        <v>172</v>
      </c>
      <c r="F4329" s="6">
        <v>43455</v>
      </c>
      <c r="G4329" s="5" t="s">
        <v>148</v>
      </c>
      <c r="H4329" s="5" t="s">
        <v>217</v>
      </c>
      <c r="I4329">
        <v>43253</v>
      </c>
      <c r="J4329">
        <v>202</v>
      </c>
      <c r="K4329">
        <v>1379</v>
      </c>
      <c r="L4329">
        <v>12</v>
      </c>
      <c r="M4329">
        <v>41370</v>
      </c>
      <c r="N4329">
        <v>33747.555999999997</v>
      </c>
      <c r="O4329">
        <v>2812.2959999999998</v>
      </c>
      <c r="P4329">
        <v>114.91666666666667</v>
      </c>
      <c r="Q4329">
        <v>30</v>
      </c>
      <c r="R4329">
        <v>7622.4440000000004</v>
      </c>
      <c r="S4329">
        <v>2018</v>
      </c>
      <c r="T4329">
        <v>12</v>
      </c>
      <c r="U4329">
        <v>51</v>
      </c>
    </row>
    <row r="4330" spans="1:21" x14ac:dyDescent="0.3">
      <c r="A4330" s="5" t="s">
        <v>168</v>
      </c>
      <c r="B4330" s="5" t="s">
        <v>206</v>
      </c>
      <c r="C4330" s="5" t="s">
        <v>111</v>
      </c>
      <c r="D4330" s="5" t="s">
        <v>363</v>
      </c>
      <c r="E4330" s="5" t="s">
        <v>172</v>
      </c>
      <c r="F4330" s="6">
        <v>43455</v>
      </c>
      <c r="G4330" s="5" t="s">
        <v>148</v>
      </c>
      <c r="H4330" s="5" t="s">
        <v>231</v>
      </c>
      <c r="I4330">
        <v>43253</v>
      </c>
      <c r="J4330">
        <v>202</v>
      </c>
      <c r="K4330">
        <v>244</v>
      </c>
      <c r="L4330">
        <v>2</v>
      </c>
      <c r="M4330">
        <v>7320</v>
      </c>
      <c r="N4330">
        <v>5624.5929999999998</v>
      </c>
      <c r="O4330">
        <v>2812.2959999999998</v>
      </c>
      <c r="P4330">
        <v>122</v>
      </c>
      <c r="Q4330">
        <v>30</v>
      </c>
      <c r="R4330">
        <v>1695.4069999999999</v>
      </c>
      <c r="S4330">
        <v>2018</v>
      </c>
      <c r="T4330">
        <v>12</v>
      </c>
      <c r="U4330">
        <v>51</v>
      </c>
    </row>
    <row r="4331" spans="1:21" x14ac:dyDescent="0.3">
      <c r="A4331" s="5" t="s">
        <v>168</v>
      </c>
      <c r="B4331" s="5" t="s">
        <v>206</v>
      </c>
      <c r="C4331" s="5" t="s">
        <v>111</v>
      </c>
      <c r="D4331" s="5" t="s">
        <v>363</v>
      </c>
      <c r="E4331" s="5" t="s">
        <v>172</v>
      </c>
      <c r="F4331" s="6">
        <v>43455</v>
      </c>
      <c r="G4331" s="5" t="s">
        <v>148</v>
      </c>
      <c r="H4331" s="5" t="s">
        <v>189</v>
      </c>
      <c r="I4331">
        <v>43253</v>
      </c>
      <c r="J4331">
        <v>202</v>
      </c>
      <c r="K4331">
        <v>125</v>
      </c>
      <c r="L4331">
        <v>1</v>
      </c>
      <c r="M4331">
        <v>3750</v>
      </c>
      <c r="N4331">
        <v>2812.2959999999998</v>
      </c>
      <c r="O4331">
        <v>2812.2959999999998</v>
      </c>
      <c r="P4331">
        <v>125</v>
      </c>
      <c r="Q4331">
        <v>30</v>
      </c>
      <c r="R4331">
        <v>937.70399999999995</v>
      </c>
      <c r="S4331">
        <v>2018</v>
      </c>
      <c r="T4331">
        <v>12</v>
      </c>
      <c r="U4331">
        <v>51</v>
      </c>
    </row>
    <row r="4332" spans="1:21" x14ac:dyDescent="0.3">
      <c r="A4332" s="5" t="s">
        <v>168</v>
      </c>
      <c r="B4332" s="5" t="s">
        <v>206</v>
      </c>
      <c r="C4332" s="5" t="s">
        <v>111</v>
      </c>
      <c r="D4332" s="5" t="s">
        <v>363</v>
      </c>
      <c r="E4332" s="5" t="s">
        <v>172</v>
      </c>
      <c r="F4332" s="6">
        <v>43455</v>
      </c>
      <c r="G4332" s="5" t="s">
        <v>148</v>
      </c>
      <c r="H4332" s="5" t="s">
        <v>190</v>
      </c>
      <c r="I4332">
        <v>43253</v>
      </c>
      <c r="J4332">
        <v>202</v>
      </c>
      <c r="K4332">
        <v>130</v>
      </c>
      <c r="L4332">
        <v>1</v>
      </c>
      <c r="M4332">
        <v>3900</v>
      </c>
      <c r="N4332">
        <v>2812.2959999999998</v>
      </c>
      <c r="O4332">
        <v>2812.2959999999998</v>
      </c>
      <c r="P4332">
        <v>130</v>
      </c>
      <c r="Q4332">
        <v>30</v>
      </c>
      <c r="R4332">
        <v>1087.704</v>
      </c>
      <c r="S4332">
        <v>2018</v>
      </c>
      <c r="T4332">
        <v>12</v>
      </c>
      <c r="U4332">
        <v>51</v>
      </c>
    </row>
    <row r="4333" spans="1:21" x14ac:dyDescent="0.3">
      <c r="A4333" s="5" t="s">
        <v>168</v>
      </c>
      <c r="B4333" s="5" t="s">
        <v>206</v>
      </c>
      <c r="C4333" s="5" t="s">
        <v>111</v>
      </c>
      <c r="D4333" s="5" t="s">
        <v>363</v>
      </c>
      <c r="E4333" s="5" t="s">
        <v>172</v>
      </c>
      <c r="F4333" s="6">
        <v>43455</v>
      </c>
      <c r="G4333" s="5" t="s">
        <v>148</v>
      </c>
      <c r="H4333" s="5" t="s">
        <v>308</v>
      </c>
      <c r="I4333">
        <v>43253</v>
      </c>
      <c r="J4333">
        <v>202</v>
      </c>
      <c r="K4333">
        <v>111</v>
      </c>
      <c r="L4333">
        <v>1</v>
      </c>
      <c r="M4333">
        <v>3330</v>
      </c>
      <c r="N4333">
        <v>2812.2959999999998</v>
      </c>
      <c r="O4333">
        <v>2812.2959999999998</v>
      </c>
      <c r="P4333">
        <v>111</v>
      </c>
      <c r="Q4333">
        <v>30</v>
      </c>
      <c r="R4333">
        <v>517.70399999999995</v>
      </c>
      <c r="S4333">
        <v>2018</v>
      </c>
      <c r="T4333">
        <v>12</v>
      </c>
      <c r="U4333">
        <v>51</v>
      </c>
    </row>
    <row r="4334" spans="1:21" x14ac:dyDescent="0.3">
      <c r="A4334" s="5" t="s">
        <v>168</v>
      </c>
      <c r="B4334" s="5" t="s">
        <v>206</v>
      </c>
      <c r="C4334" s="5" t="s">
        <v>111</v>
      </c>
      <c r="D4334" s="5" t="s">
        <v>363</v>
      </c>
      <c r="E4334" s="5" t="s">
        <v>172</v>
      </c>
      <c r="F4334" s="6">
        <v>43455</v>
      </c>
      <c r="G4334" s="5" t="s">
        <v>148</v>
      </c>
      <c r="H4334" s="5" t="s">
        <v>344</v>
      </c>
      <c r="I4334">
        <v>43253</v>
      </c>
      <c r="J4334">
        <v>202</v>
      </c>
      <c r="K4334">
        <v>520</v>
      </c>
      <c r="L4334">
        <v>4</v>
      </c>
      <c r="M4334">
        <v>15600</v>
      </c>
      <c r="N4334">
        <v>11249.184999999999</v>
      </c>
      <c r="O4334">
        <v>2812.2959999999998</v>
      </c>
      <c r="P4334">
        <v>130</v>
      </c>
      <c r="Q4334">
        <v>30</v>
      </c>
      <c r="R4334">
        <v>4350.8149999999996</v>
      </c>
      <c r="S4334">
        <v>2018</v>
      </c>
      <c r="T4334">
        <v>12</v>
      </c>
      <c r="U4334">
        <v>51</v>
      </c>
    </row>
    <row r="4335" spans="1:21" x14ac:dyDescent="0.3">
      <c r="A4335" s="5" t="s">
        <v>168</v>
      </c>
      <c r="B4335" s="5" t="s">
        <v>206</v>
      </c>
      <c r="C4335" s="5" t="s">
        <v>111</v>
      </c>
      <c r="D4335" s="5" t="s">
        <v>363</v>
      </c>
      <c r="E4335" s="5" t="s">
        <v>172</v>
      </c>
      <c r="F4335" s="6">
        <v>43455</v>
      </c>
      <c r="G4335" s="5" t="s">
        <v>148</v>
      </c>
      <c r="H4335" s="5" t="s">
        <v>190</v>
      </c>
      <c r="I4335">
        <v>43253</v>
      </c>
      <c r="J4335">
        <v>202</v>
      </c>
      <c r="K4335">
        <v>126</v>
      </c>
      <c r="L4335">
        <v>1</v>
      </c>
      <c r="M4335">
        <v>3780</v>
      </c>
      <c r="N4335">
        <v>2812.2959999999998</v>
      </c>
      <c r="O4335">
        <v>2812.2959999999998</v>
      </c>
      <c r="P4335">
        <v>126</v>
      </c>
      <c r="Q4335">
        <v>30</v>
      </c>
      <c r="R4335">
        <v>967.70399999999995</v>
      </c>
      <c r="S4335">
        <v>2018</v>
      </c>
      <c r="T4335">
        <v>12</v>
      </c>
      <c r="U4335">
        <v>51</v>
      </c>
    </row>
    <row r="4336" spans="1:21" x14ac:dyDescent="0.3">
      <c r="A4336" s="5" t="s">
        <v>168</v>
      </c>
      <c r="B4336" s="5" t="s">
        <v>206</v>
      </c>
      <c r="C4336" s="5" t="s">
        <v>111</v>
      </c>
      <c r="D4336" s="5" t="s">
        <v>363</v>
      </c>
      <c r="E4336" s="5" t="s">
        <v>172</v>
      </c>
      <c r="F4336" s="6">
        <v>43455</v>
      </c>
      <c r="G4336" s="5" t="s">
        <v>148</v>
      </c>
      <c r="H4336" s="5" t="s">
        <v>205</v>
      </c>
      <c r="I4336">
        <v>43253</v>
      </c>
      <c r="J4336">
        <v>202</v>
      </c>
      <c r="K4336">
        <v>130</v>
      </c>
      <c r="L4336">
        <v>1</v>
      </c>
      <c r="M4336">
        <v>3900</v>
      </c>
      <c r="N4336">
        <v>2812.2959999999998</v>
      </c>
      <c r="O4336">
        <v>2812.2959999999998</v>
      </c>
      <c r="P4336">
        <v>130</v>
      </c>
      <c r="Q4336">
        <v>30</v>
      </c>
      <c r="R4336">
        <v>1087.704</v>
      </c>
      <c r="S4336">
        <v>2018</v>
      </c>
      <c r="T4336">
        <v>12</v>
      </c>
      <c r="U4336">
        <v>51</v>
      </c>
    </row>
    <row r="4337" spans="1:21" x14ac:dyDescent="0.3">
      <c r="A4337" s="5" t="s">
        <v>168</v>
      </c>
      <c r="B4337" s="5" t="s">
        <v>169</v>
      </c>
      <c r="C4337" s="5" t="s">
        <v>170</v>
      </c>
      <c r="D4337" s="5" t="s">
        <v>343</v>
      </c>
      <c r="E4337" s="5" t="s">
        <v>172</v>
      </c>
      <c r="F4337" s="6">
        <v>43458</v>
      </c>
      <c r="G4337" s="5" t="s">
        <v>148</v>
      </c>
      <c r="H4337" s="5" t="s">
        <v>173</v>
      </c>
      <c r="I4337">
        <v>43235</v>
      </c>
      <c r="J4337">
        <v>223</v>
      </c>
      <c r="K4337">
        <v>107.5</v>
      </c>
      <c r="L4337">
        <v>1</v>
      </c>
      <c r="M4337">
        <v>3655</v>
      </c>
      <c r="N4337">
        <v>2713.0070000000001</v>
      </c>
      <c r="O4337">
        <v>2713.0070000000001</v>
      </c>
      <c r="P4337">
        <v>107.5</v>
      </c>
      <c r="Q4337">
        <v>34</v>
      </c>
      <c r="R4337">
        <v>941.99300000000005</v>
      </c>
      <c r="S4337">
        <v>2018</v>
      </c>
      <c r="T4337">
        <v>12</v>
      </c>
      <c r="U4337">
        <v>52</v>
      </c>
    </row>
    <row r="4338" spans="1:21" x14ac:dyDescent="0.3">
      <c r="A4338" s="5" t="s">
        <v>168</v>
      </c>
      <c r="B4338" s="5" t="s">
        <v>169</v>
      </c>
      <c r="C4338" s="5" t="s">
        <v>170</v>
      </c>
      <c r="D4338" s="5" t="s">
        <v>348</v>
      </c>
      <c r="E4338" s="5" t="s">
        <v>172</v>
      </c>
      <c r="F4338" s="6">
        <v>43458</v>
      </c>
      <c r="G4338" s="5" t="s">
        <v>148</v>
      </c>
      <c r="H4338" s="5" t="s">
        <v>173</v>
      </c>
      <c r="I4338">
        <v>43257</v>
      </c>
      <c r="J4338">
        <v>201</v>
      </c>
      <c r="K4338">
        <v>116.5</v>
      </c>
      <c r="L4338">
        <v>1</v>
      </c>
      <c r="M4338">
        <v>3961</v>
      </c>
      <c r="N4338">
        <v>2095.9920000000002</v>
      </c>
      <c r="O4338">
        <v>2095.9920000000002</v>
      </c>
      <c r="P4338">
        <v>116.5</v>
      </c>
      <c r="Q4338">
        <v>34</v>
      </c>
      <c r="R4338">
        <v>1865.008</v>
      </c>
      <c r="S4338">
        <v>2018</v>
      </c>
      <c r="T4338">
        <v>12</v>
      </c>
      <c r="U4338">
        <v>52</v>
      </c>
    </row>
    <row r="4339" spans="1:21" x14ac:dyDescent="0.3">
      <c r="A4339" s="5" t="s">
        <v>168</v>
      </c>
      <c r="B4339" s="5" t="s">
        <v>169</v>
      </c>
      <c r="C4339" s="5" t="s">
        <v>170</v>
      </c>
      <c r="D4339" s="5" t="s">
        <v>348</v>
      </c>
      <c r="E4339" s="5" t="s">
        <v>172</v>
      </c>
      <c r="F4339" s="6">
        <v>43458</v>
      </c>
      <c r="G4339" s="5" t="s">
        <v>148</v>
      </c>
      <c r="H4339" s="5" t="s">
        <v>173</v>
      </c>
      <c r="I4339">
        <v>43257</v>
      </c>
      <c r="J4339">
        <v>201</v>
      </c>
      <c r="K4339">
        <v>832.5</v>
      </c>
      <c r="L4339">
        <v>6</v>
      </c>
      <c r="M4339">
        <v>28305</v>
      </c>
      <c r="N4339">
        <v>12575.951999999999</v>
      </c>
      <c r="O4339">
        <v>2095.9920000000002</v>
      </c>
      <c r="P4339">
        <v>138.75</v>
      </c>
      <c r="Q4339">
        <v>34</v>
      </c>
      <c r="R4339">
        <v>15729.048000000001</v>
      </c>
      <c r="S4339">
        <v>2018</v>
      </c>
      <c r="T4339">
        <v>12</v>
      </c>
      <c r="U4339">
        <v>52</v>
      </c>
    </row>
    <row r="4340" spans="1:21" x14ac:dyDescent="0.3">
      <c r="A4340" s="5" t="s">
        <v>168</v>
      </c>
      <c r="B4340" s="5" t="s">
        <v>169</v>
      </c>
      <c r="C4340" s="5" t="s">
        <v>170</v>
      </c>
      <c r="D4340" s="5" t="s">
        <v>348</v>
      </c>
      <c r="E4340" s="5" t="s">
        <v>172</v>
      </c>
      <c r="F4340" s="6">
        <v>43458</v>
      </c>
      <c r="G4340" s="5" t="s">
        <v>148</v>
      </c>
      <c r="H4340" s="5" t="s">
        <v>194</v>
      </c>
      <c r="I4340">
        <v>43257</v>
      </c>
      <c r="J4340">
        <v>201</v>
      </c>
      <c r="K4340">
        <v>140.5</v>
      </c>
      <c r="L4340">
        <v>1</v>
      </c>
      <c r="M4340">
        <v>4074.5</v>
      </c>
      <c r="N4340">
        <v>2095.9920000000002</v>
      </c>
      <c r="O4340">
        <v>2095.9920000000002</v>
      </c>
      <c r="P4340">
        <v>140.5</v>
      </c>
      <c r="Q4340">
        <v>29</v>
      </c>
      <c r="R4340">
        <v>1978.508</v>
      </c>
      <c r="S4340">
        <v>2018</v>
      </c>
      <c r="T4340">
        <v>12</v>
      </c>
      <c r="U4340">
        <v>52</v>
      </c>
    </row>
    <row r="4341" spans="1:21" x14ac:dyDescent="0.3">
      <c r="A4341" s="5" t="s">
        <v>168</v>
      </c>
      <c r="B4341" s="5" t="s">
        <v>169</v>
      </c>
      <c r="C4341" s="5" t="s">
        <v>170</v>
      </c>
      <c r="D4341" s="5" t="s">
        <v>353</v>
      </c>
      <c r="E4341" s="5" t="s">
        <v>172</v>
      </c>
      <c r="F4341" s="6">
        <v>43458</v>
      </c>
      <c r="G4341" s="5" t="s">
        <v>148</v>
      </c>
      <c r="H4341" s="5" t="s">
        <v>173</v>
      </c>
      <c r="I4341">
        <v>43262</v>
      </c>
      <c r="J4341">
        <v>196</v>
      </c>
      <c r="K4341">
        <v>524</v>
      </c>
      <c r="L4341">
        <v>4</v>
      </c>
      <c r="M4341">
        <v>17816</v>
      </c>
      <c r="N4341">
        <v>13099.377</v>
      </c>
      <c r="O4341">
        <v>3274.8440000000001</v>
      </c>
      <c r="P4341">
        <v>131</v>
      </c>
      <c r="Q4341">
        <v>34</v>
      </c>
      <c r="R4341">
        <v>4716.6229999999996</v>
      </c>
      <c r="S4341">
        <v>2018</v>
      </c>
      <c r="T4341">
        <v>12</v>
      </c>
      <c r="U4341">
        <v>52</v>
      </c>
    </row>
    <row r="4342" spans="1:21" x14ac:dyDescent="0.3">
      <c r="A4342" s="5" t="s">
        <v>168</v>
      </c>
      <c r="B4342" s="5" t="s">
        <v>169</v>
      </c>
      <c r="C4342" s="5" t="s">
        <v>170</v>
      </c>
      <c r="D4342" s="5" t="s">
        <v>353</v>
      </c>
      <c r="E4342" s="5" t="s">
        <v>172</v>
      </c>
      <c r="F4342" s="6">
        <v>43458</v>
      </c>
      <c r="G4342" s="5" t="s">
        <v>148</v>
      </c>
      <c r="H4342" s="5" t="s">
        <v>173</v>
      </c>
      <c r="I4342">
        <v>43262</v>
      </c>
      <c r="J4342">
        <v>196</v>
      </c>
      <c r="K4342">
        <v>826</v>
      </c>
      <c r="L4342">
        <v>6</v>
      </c>
      <c r="M4342">
        <v>28084</v>
      </c>
      <c r="N4342">
        <v>19649.065999999999</v>
      </c>
      <c r="O4342">
        <v>3274.8440000000001</v>
      </c>
      <c r="P4342">
        <v>137.66666666666666</v>
      </c>
      <c r="Q4342">
        <v>34</v>
      </c>
      <c r="R4342">
        <v>8434.9339999999993</v>
      </c>
      <c r="S4342">
        <v>2018</v>
      </c>
      <c r="T4342">
        <v>12</v>
      </c>
      <c r="U4342">
        <v>52</v>
      </c>
    </row>
    <row r="4343" spans="1:21" x14ac:dyDescent="0.3">
      <c r="A4343" s="5" t="s">
        <v>168</v>
      </c>
      <c r="B4343" s="5" t="s">
        <v>169</v>
      </c>
      <c r="C4343" s="5" t="s">
        <v>170</v>
      </c>
      <c r="D4343" s="5" t="s">
        <v>353</v>
      </c>
      <c r="E4343" s="5" t="s">
        <v>172</v>
      </c>
      <c r="F4343" s="6">
        <v>43458</v>
      </c>
      <c r="G4343" s="5" t="s">
        <v>148</v>
      </c>
      <c r="H4343" s="5" t="s">
        <v>198</v>
      </c>
      <c r="I4343">
        <v>43262</v>
      </c>
      <c r="J4343">
        <v>196</v>
      </c>
      <c r="K4343">
        <v>257</v>
      </c>
      <c r="L4343">
        <v>2</v>
      </c>
      <c r="M4343">
        <v>7453</v>
      </c>
      <c r="N4343">
        <v>6549.6890000000003</v>
      </c>
      <c r="O4343">
        <v>3274.8440000000001</v>
      </c>
      <c r="P4343">
        <v>128.5</v>
      </c>
      <c r="Q4343">
        <v>29</v>
      </c>
      <c r="R4343">
        <v>903.31100000000004</v>
      </c>
      <c r="S4343">
        <v>2018</v>
      </c>
      <c r="T4343">
        <v>12</v>
      </c>
      <c r="U4343">
        <v>52</v>
      </c>
    </row>
    <row r="4344" spans="1:21" x14ac:dyDescent="0.3">
      <c r="A4344" s="5" t="s">
        <v>168</v>
      </c>
      <c r="B4344" s="5" t="s">
        <v>169</v>
      </c>
      <c r="C4344" s="5" t="s">
        <v>170</v>
      </c>
      <c r="D4344" s="5" t="s">
        <v>355</v>
      </c>
      <c r="E4344" s="5" t="s">
        <v>172</v>
      </c>
      <c r="F4344" s="6">
        <v>43458</v>
      </c>
      <c r="G4344" s="5" t="s">
        <v>148</v>
      </c>
      <c r="H4344" s="5" t="s">
        <v>208</v>
      </c>
      <c r="I4344">
        <v>43237</v>
      </c>
      <c r="J4344">
        <v>221</v>
      </c>
      <c r="K4344">
        <v>102.5</v>
      </c>
      <c r="L4344">
        <v>1</v>
      </c>
      <c r="M4344">
        <v>2972.5</v>
      </c>
      <c r="N4344">
        <v>3154.0059999999999</v>
      </c>
      <c r="O4344">
        <v>3154.0059999999999</v>
      </c>
      <c r="P4344">
        <v>102.5</v>
      </c>
      <c r="Q4344">
        <v>29</v>
      </c>
      <c r="R4344">
        <v>-181.506</v>
      </c>
      <c r="S4344">
        <v>2018</v>
      </c>
      <c r="T4344">
        <v>12</v>
      </c>
      <c r="U4344">
        <v>52</v>
      </c>
    </row>
    <row r="4345" spans="1:21" x14ac:dyDescent="0.3">
      <c r="A4345" s="5" t="s">
        <v>168</v>
      </c>
      <c r="B4345" s="5" t="s">
        <v>169</v>
      </c>
      <c r="C4345" s="5" t="s">
        <v>170</v>
      </c>
      <c r="D4345" s="5" t="s">
        <v>355</v>
      </c>
      <c r="E4345" s="5" t="s">
        <v>172</v>
      </c>
      <c r="F4345" s="6">
        <v>43458</v>
      </c>
      <c r="G4345" s="5" t="s">
        <v>148</v>
      </c>
      <c r="H4345" s="5" t="s">
        <v>311</v>
      </c>
      <c r="I4345">
        <v>43237</v>
      </c>
      <c r="J4345">
        <v>221</v>
      </c>
      <c r="K4345">
        <v>105</v>
      </c>
      <c r="L4345">
        <v>1</v>
      </c>
      <c r="M4345">
        <v>3045</v>
      </c>
      <c r="N4345">
        <v>3154.0059999999999</v>
      </c>
      <c r="O4345">
        <v>3154.0059999999999</v>
      </c>
      <c r="P4345">
        <v>105</v>
      </c>
      <c r="Q4345">
        <v>29</v>
      </c>
      <c r="R4345">
        <v>-109.006</v>
      </c>
      <c r="S4345">
        <v>2018</v>
      </c>
      <c r="T4345">
        <v>12</v>
      </c>
      <c r="U4345">
        <v>52</v>
      </c>
    </row>
    <row r="4346" spans="1:21" x14ac:dyDescent="0.3">
      <c r="A4346" s="5" t="s">
        <v>168</v>
      </c>
      <c r="B4346" s="5" t="s">
        <v>175</v>
      </c>
      <c r="C4346" s="5" t="s">
        <v>82</v>
      </c>
      <c r="D4346" s="5" t="s">
        <v>364</v>
      </c>
      <c r="E4346" s="5" t="s">
        <v>172</v>
      </c>
      <c r="F4346" s="6">
        <v>43458</v>
      </c>
      <c r="G4346" s="5" t="s">
        <v>148</v>
      </c>
      <c r="H4346" s="5" t="s">
        <v>209</v>
      </c>
      <c r="I4346">
        <v>43231</v>
      </c>
      <c r="J4346">
        <v>227</v>
      </c>
      <c r="K4346">
        <v>275</v>
      </c>
      <c r="L4346">
        <v>3</v>
      </c>
      <c r="M4346">
        <v>7975</v>
      </c>
      <c r="N4346">
        <v>8145.5360000000001</v>
      </c>
      <c r="O4346">
        <v>2715.1790000000001</v>
      </c>
      <c r="P4346">
        <v>91.666666666666671</v>
      </c>
      <c r="Q4346">
        <v>29</v>
      </c>
      <c r="R4346">
        <v>-170.536</v>
      </c>
      <c r="S4346">
        <v>2018</v>
      </c>
      <c r="T4346">
        <v>12</v>
      </c>
      <c r="U4346">
        <v>52</v>
      </c>
    </row>
    <row r="4347" spans="1:21" x14ac:dyDescent="0.3">
      <c r="A4347" s="5" t="s">
        <v>168</v>
      </c>
      <c r="B4347" s="5" t="s">
        <v>175</v>
      </c>
      <c r="C4347" s="5" t="s">
        <v>82</v>
      </c>
      <c r="D4347" s="5" t="s">
        <v>364</v>
      </c>
      <c r="E4347" s="5" t="s">
        <v>172</v>
      </c>
      <c r="F4347" s="6">
        <v>43458</v>
      </c>
      <c r="G4347" s="5" t="s">
        <v>148</v>
      </c>
      <c r="H4347" s="5" t="s">
        <v>303</v>
      </c>
      <c r="I4347">
        <v>43231</v>
      </c>
      <c r="J4347">
        <v>227</v>
      </c>
      <c r="K4347">
        <v>664</v>
      </c>
      <c r="L4347">
        <v>6</v>
      </c>
      <c r="M4347">
        <v>19256</v>
      </c>
      <c r="N4347">
        <v>16291.072</v>
      </c>
      <c r="O4347">
        <v>2715.1790000000001</v>
      </c>
      <c r="P4347">
        <v>110.66666666666667</v>
      </c>
      <c r="Q4347">
        <v>29</v>
      </c>
      <c r="R4347">
        <v>2964.9279999999999</v>
      </c>
      <c r="S4347">
        <v>2018</v>
      </c>
      <c r="T4347">
        <v>12</v>
      </c>
      <c r="U4347">
        <v>52</v>
      </c>
    </row>
    <row r="4348" spans="1:21" x14ac:dyDescent="0.3">
      <c r="A4348" s="5" t="s">
        <v>168</v>
      </c>
      <c r="B4348" s="5" t="s">
        <v>175</v>
      </c>
      <c r="C4348" s="5" t="s">
        <v>82</v>
      </c>
      <c r="D4348" s="5" t="s">
        <v>364</v>
      </c>
      <c r="E4348" s="5" t="s">
        <v>172</v>
      </c>
      <c r="F4348" s="6">
        <v>43458</v>
      </c>
      <c r="G4348" s="5" t="s">
        <v>148</v>
      </c>
      <c r="H4348" s="5" t="s">
        <v>178</v>
      </c>
      <c r="I4348">
        <v>43231</v>
      </c>
      <c r="J4348">
        <v>227</v>
      </c>
      <c r="K4348">
        <v>212</v>
      </c>
      <c r="L4348">
        <v>2</v>
      </c>
      <c r="M4348">
        <v>6148</v>
      </c>
      <c r="N4348">
        <v>5430.357</v>
      </c>
      <c r="O4348">
        <v>2715.1790000000001</v>
      </c>
      <c r="P4348">
        <v>106</v>
      </c>
      <c r="Q4348">
        <v>29</v>
      </c>
      <c r="R4348">
        <v>717.64300000000003</v>
      </c>
      <c r="S4348">
        <v>2018</v>
      </c>
      <c r="T4348">
        <v>12</v>
      </c>
      <c r="U4348">
        <v>52</v>
      </c>
    </row>
    <row r="4349" spans="1:21" x14ac:dyDescent="0.3">
      <c r="A4349" s="5" t="s">
        <v>168</v>
      </c>
      <c r="B4349" s="5" t="s">
        <v>175</v>
      </c>
      <c r="C4349" s="5" t="s">
        <v>82</v>
      </c>
      <c r="D4349" s="5" t="s">
        <v>364</v>
      </c>
      <c r="E4349" s="5" t="s">
        <v>172</v>
      </c>
      <c r="F4349" s="6">
        <v>43458</v>
      </c>
      <c r="G4349" s="5" t="s">
        <v>148</v>
      </c>
      <c r="H4349" s="5" t="s">
        <v>198</v>
      </c>
      <c r="I4349">
        <v>43231</v>
      </c>
      <c r="J4349">
        <v>227</v>
      </c>
      <c r="K4349">
        <v>396.5</v>
      </c>
      <c r="L4349">
        <v>3</v>
      </c>
      <c r="M4349">
        <v>11498.5</v>
      </c>
      <c r="N4349">
        <v>8145.5360000000001</v>
      </c>
      <c r="O4349">
        <v>2715.1790000000001</v>
      </c>
      <c r="P4349">
        <v>132.16666666666666</v>
      </c>
      <c r="Q4349">
        <v>29</v>
      </c>
      <c r="R4349">
        <v>3352.9639999999999</v>
      </c>
      <c r="S4349">
        <v>2018</v>
      </c>
      <c r="T4349">
        <v>12</v>
      </c>
      <c r="U4349">
        <v>52</v>
      </c>
    </row>
    <row r="4350" spans="1:21" x14ac:dyDescent="0.3">
      <c r="A4350" s="5" t="s">
        <v>168</v>
      </c>
      <c r="B4350" s="5" t="s">
        <v>175</v>
      </c>
      <c r="C4350" s="5" t="s">
        <v>82</v>
      </c>
      <c r="D4350" s="5" t="s">
        <v>364</v>
      </c>
      <c r="E4350" s="5" t="s">
        <v>172</v>
      </c>
      <c r="F4350" s="6">
        <v>43458</v>
      </c>
      <c r="G4350" s="5" t="s">
        <v>148</v>
      </c>
      <c r="H4350" s="5" t="s">
        <v>209</v>
      </c>
      <c r="I4350">
        <v>43231</v>
      </c>
      <c r="J4350">
        <v>227</v>
      </c>
      <c r="K4350">
        <v>399.5</v>
      </c>
      <c r="L4350">
        <v>4</v>
      </c>
      <c r="M4350">
        <v>11585.5</v>
      </c>
      <c r="N4350">
        <v>10860.714</v>
      </c>
      <c r="O4350">
        <v>2715.1790000000001</v>
      </c>
      <c r="P4350">
        <v>99.875</v>
      </c>
      <c r="Q4350">
        <v>29</v>
      </c>
      <c r="R4350">
        <v>724.78599999999994</v>
      </c>
      <c r="S4350">
        <v>2018</v>
      </c>
      <c r="T4350">
        <v>12</v>
      </c>
      <c r="U4350">
        <v>52</v>
      </c>
    </row>
    <row r="4351" spans="1:21" x14ac:dyDescent="0.3">
      <c r="A4351" s="5" t="s">
        <v>168</v>
      </c>
      <c r="B4351" s="5" t="s">
        <v>175</v>
      </c>
      <c r="C4351" s="5" t="s">
        <v>82</v>
      </c>
      <c r="D4351" s="5" t="s">
        <v>364</v>
      </c>
      <c r="E4351" s="5" t="s">
        <v>172</v>
      </c>
      <c r="F4351" s="6">
        <v>43458</v>
      </c>
      <c r="G4351" s="5" t="s">
        <v>148</v>
      </c>
      <c r="H4351" s="5" t="s">
        <v>235</v>
      </c>
      <c r="I4351">
        <v>43231</v>
      </c>
      <c r="J4351">
        <v>227</v>
      </c>
      <c r="K4351">
        <v>222</v>
      </c>
      <c r="L4351">
        <v>2</v>
      </c>
      <c r="M4351">
        <v>6438</v>
      </c>
      <c r="N4351">
        <v>5430.357</v>
      </c>
      <c r="O4351">
        <v>2715.1790000000001</v>
      </c>
      <c r="P4351">
        <v>111</v>
      </c>
      <c r="Q4351">
        <v>29</v>
      </c>
      <c r="R4351">
        <v>1007.643</v>
      </c>
      <c r="S4351">
        <v>2018</v>
      </c>
      <c r="T4351">
        <v>12</v>
      </c>
      <c r="U4351">
        <v>52</v>
      </c>
    </row>
    <row r="4352" spans="1:21" x14ac:dyDescent="0.3">
      <c r="A4352" s="5" t="s">
        <v>168</v>
      </c>
      <c r="B4352" s="5" t="s">
        <v>175</v>
      </c>
      <c r="C4352" s="5" t="s">
        <v>85</v>
      </c>
      <c r="D4352" s="5" t="s">
        <v>357</v>
      </c>
      <c r="E4352" s="5" t="s">
        <v>172</v>
      </c>
      <c r="F4352" s="6">
        <v>43458</v>
      </c>
      <c r="G4352" s="5" t="s">
        <v>148</v>
      </c>
      <c r="H4352" s="5" t="s">
        <v>173</v>
      </c>
      <c r="I4352">
        <v>43252</v>
      </c>
      <c r="J4352">
        <v>206</v>
      </c>
      <c r="K4352">
        <v>810.5</v>
      </c>
      <c r="L4352">
        <v>6</v>
      </c>
      <c r="M4352">
        <v>27557</v>
      </c>
      <c r="N4352">
        <v>19287.315999999999</v>
      </c>
      <c r="O4352">
        <v>3214.5529999999999</v>
      </c>
      <c r="P4352">
        <v>135.08333333333334</v>
      </c>
      <c r="Q4352">
        <v>34</v>
      </c>
      <c r="R4352">
        <v>8269.6839999999993</v>
      </c>
      <c r="S4352">
        <v>2018</v>
      </c>
      <c r="T4352">
        <v>12</v>
      </c>
      <c r="U4352">
        <v>52</v>
      </c>
    </row>
    <row r="4353" spans="1:21" x14ac:dyDescent="0.3">
      <c r="A4353" s="5" t="s">
        <v>168</v>
      </c>
      <c r="B4353" s="5" t="s">
        <v>175</v>
      </c>
      <c r="C4353" s="5" t="s">
        <v>85</v>
      </c>
      <c r="D4353" s="5" t="s">
        <v>357</v>
      </c>
      <c r="E4353" s="5" t="s">
        <v>172</v>
      </c>
      <c r="F4353" s="6">
        <v>43458</v>
      </c>
      <c r="G4353" s="5" t="s">
        <v>148</v>
      </c>
      <c r="H4353" s="5" t="s">
        <v>178</v>
      </c>
      <c r="I4353">
        <v>43252</v>
      </c>
      <c r="J4353">
        <v>206</v>
      </c>
      <c r="K4353">
        <v>215</v>
      </c>
      <c r="L4353">
        <v>2</v>
      </c>
      <c r="M4353">
        <v>6235</v>
      </c>
      <c r="N4353">
        <v>6429.1049999999996</v>
      </c>
      <c r="O4353">
        <v>3214.5529999999999</v>
      </c>
      <c r="P4353">
        <v>107.5</v>
      </c>
      <c r="Q4353">
        <v>29</v>
      </c>
      <c r="R4353">
        <v>-194.10499999999999</v>
      </c>
      <c r="S4353">
        <v>2018</v>
      </c>
      <c r="T4353">
        <v>12</v>
      </c>
      <c r="U4353">
        <v>52</v>
      </c>
    </row>
    <row r="4354" spans="1:21" x14ac:dyDescent="0.3">
      <c r="A4354" s="5" t="s">
        <v>168</v>
      </c>
      <c r="B4354" s="5" t="s">
        <v>175</v>
      </c>
      <c r="C4354" s="5" t="s">
        <v>85</v>
      </c>
      <c r="D4354" s="5" t="s">
        <v>357</v>
      </c>
      <c r="E4354" s="5" t="s">
        <v>172</v>
      </c>
      <c r="F4354" s="6">
        <v>43458</v>
      </c>
      <c r="G4354" s="5" t="s">
        <v>148</v>
      </c>
      <c r="H4354" s="5" t="s">
        <v>209</v>
      </c>
      <c r="I4354">
        <v>43252</v>
      </c>
      <c r="J4354">
        <v>206</v>
      </c>
      <c r="K4354">
        <v>206.5</v>
      </c>
      <c r="L4354">
        <v>2</v>
      </c>
      <c r="M4354">
        <v>5988.5</v>
      </c>
      <c r="N4354">
        <v>6429.1049999999996</v>
      </c>
      <c r="O4354">
        <v>3214.5529999999999</v>
      </c>
      <c r="P4354">
        <v>103.25</v>
      </c>
      <c r="Q4354">
        <v>29</v>
      </c>
      <c r="R4354">
        <v>-440.60500000000002</v>
      </c>
      <c r="S4354">
        <v>2018</v>
      </c>
      <c r="T4354">
        <v>12</v>
      </c>
      <c r="U4354">
        <v>52</v>
      </c>
    </row>
    <row r="4355" spans="1:21" x14ac:dyDescent="0.3">
      <c r="A4355" s="5" t="s">
        <v>168</v>
      </c>
      <c r="B4355" s="5" t="s">
        <v>175</v>
      </c>
      <c r="C4355" s="5" t="s">
        <v>85</v>
      </c>
      <c r="D4355" s="5" t="s">
        <v>357</v>
      </c>
      <c r="E4355" s="5" t="s">
        <v>172</v>
      </c>
      <c r="F4355" s="6">
        <v>43458</v>
      </c>
      <c r="G4355" s="5" t="s">
        <v>148</v>
      </c>
      <c r="H4355" s="5" t="s">
        <v>190</v>
      </c>
      <c r="I4355">
        <v>43252</v>
      </c>
      <c r="J4355">
        <v>206</v>
      </c>
      <c r="K4355">
        <v>92</v>
      </c>
      <c r="L4355">
        <v>1</v>
      </c>
      <c r="M4355">
        <v>2668</v>
      </c>
      <c r="N4355">
        <v>3214.5529999999999</v>
      </c>
      <c r="O4355">
        <v>3214.5529999999999</v>
      </c>
      <c r="P4355">
        <v>92</v>
      </c>
      <c r="Q4355">
        <v>29</v>
      </c>
      <c r="R4355">
        <v>-546.553</v>
      </c>
      <c r="S4355">
        <v>2018</v>
      </c>
      <c r="T4355">
        <v>12</v>
      </c>
      <c r="U4355">
        <v>52</v>
      </c>
    </row>
    <row r="4356" spans="1:21" x14ac:dyDescent="0.3">
      <c r="A4356" s="5" t="s">
        <v>168</v>
      </c>
      <c r="B4356" s="5" t="s">
        <v>175</v>
      </c>
      <c r="C4356" s="5" t="s">
        <v>85</v>
      </c>
      <c r="D4356" s="5" t="s">
        <v>357</v>
      </c>
      <c r="E4356" s="5" t="s">
        <v>172</v>
      </c>
      <c r="F4356" s="6">
        <v>43458</v>
      </c>
      <c r="G4356" s="5" t="s">
        <v>148</v>
      </c>
      <c r="H4356" s="5" t="s">
        <v>303</v>
      </c>
      <c r="I4356">
        <v>43252</v>
      </c>
      <c r="J4356">
        <v>206</v>
      </c>
      <c r="K4356">
        <v>969</v>
      </c>
      <c r="L4356">
        <v>8</v>
      </c>
      <c r="M4356">
        <v>28101</v>
      </c>
      <c r="N4356">
        <v>25716.420999999998</v>
      </c>
      <c r="O4356">
        <v>3214.5529999999999</v>
      </c>
      <c r="P4356">
        <v>121.125</v>
      </c>
      <c r="Q4356">
        <v>29</v>
      </c>
      <c r="R4356">
        <v>2384.5790000000002</v>
      </c>
      <c r="S4356">
        <v>2018</v>
      </c>
      <c r="T4356">
        <v>12</v>
      </c>
      <c r="U4356">
        <v>52</v>
      </c>
    </row>
    <row r="4357" spans="1:21" x14ac:dyDescent="0.3">
      <c r="A4357" s="5" t="s">
        <v>168</v>
      </c>
      <c r="B4357" s="5" t="s">
        <v>175</v>
      </c>
      <c r="C4357" s="5" t="s">
        <v>85</v>
      </c>
      <c r="D4357" s="5" t="s">
        <v>357</v>
      </c>
      <c r="E4357" s="5" t="s">
        <v>172</v>
      </c>
      <c r="F4357" s="6">
        <v>43458</v>
      </c>
      <c r="G4357" s="5" t="s">
        <v>148</v>
      </c>
      <c r="H4357" s="5" t="s">
        <v>194</v>
      </c>
      <c r="I4357">
        <v>43252</v>
      </c>
      <c r="J4357">
        <v>206</v>
      </c>
      <c r="K4357">
        <v>236.5</v>
      </c>
      <c r="L4357">
        <v>2</v>
      </c>
      <c r="M4357">
        <v>6858.5</v>
      </c>
      <c r="N4357">
        <v>6429.1049999999996</v>
      </c>
      <c r="O4357">
        <v>3214.5529999999999</v>
      </c>
      <c r="P4357">
        <v>118.25</v>
      </c>
      <c r="Q4357">
        <v>29</v>
      </c>
      <c r="R4357">
        <v>429.39499999999998</v>
      </c>
      <c r="S4357">
        <v>2018</v>
      </c>
      <c r="T4357">
        <v>12</v>
      </c>
      <c r="U4357">
        <v>52</v>
      </c>
    </row>
    <row r="4358" spans="1:21" x14ac:dyDescent="0.3">
      <c r="A4358" s="5" t="s">
        <v>168</v>
      </c>
      <c r="B4358" s="5" t="s">
        <v>175</v>
      </c>
      <c r="C4358" s="5" t="s">
        <v>85</v>
      </c>
      <c r="D4358" s="5" t="s">
        <v>357</v>
      </c>
      <c r="E4358" s="5" t="s">
        <v>172</v>
      </c>
      <c r="F4358" s="6">
        <v>43458</v>
      </c>
      <c r="G4358" s="5" t="s">
        <v>148</v>
      </c>
      <c r="H4358" s="5" t="s">
        <v>190</v>
      </c>
      <c r="I4358">
        <v>43252</v>
      </c>
      <c r="J4358">
        <v>206</v>
      </c>
      <c r="K4358">
        <v>105.5</v>
      </c>
      <c r="L4358">
        <v>1</v>
      </c>
      <c r="M4358">
        <v>3059.5</v>
      </c>
      <c r="N4358">
        <v>3214.5529999999999</v>
      </c>
      <c r="O4358">
        <v>3214.5529999999999</v>
      </c>
      <c r="P4358">
        <v>105.5</v>
      </c>
      <c r="Q4358">
        <v>29</v>
      </c>
      <c r="R4358">
        <v>-155.053</v>
      </c>
      <c r="S4358">
        <v>2018</v>
      </c>
      <c r="T4358">
        <v>12</v>
      </c>
      <c r="U4358">
        <v>52</v>
      </c>
    </row>
    <row r="4359" spans="1:21" x14ac:dyDescent="0.3">
      <c r="A4359" s="5" t="s">
        <v>168</v>
      </c>
      <c r="B4359" s="5" t="s">
        <v>175</v>
      </c>
      <c r="C4359" s="5" t="s">
        <v>85</v>
      </c>
      <c r="D4359" s="5" t="s">
        <v>357</v>
      </c>
      <c r="E4359" s="5" t="s">
        <v>172</v>
      </c>
      <c r="F4359" s="6">
        <v>43458</v>
      </c>
      <c r="G4359" s="5" t="s">
        <v>148</v>
      </c>
      <c r="H4359" s="5" t="s">
        <v>194</v>
      </c>
      <c r="I4359">
        <v>43252</v>
      </c>
      <c r="J4359">
        <v>206</v>
      </c>
      <c r="K4359">
        <v>371</v>
      </c>
      <c r="L4359">
        <v>3</v>
      </c>
      <c r="M4359">
        <v>10759</v>
      </c>
      <c r="N4359">
        <v>9643.6579999999994</v>
      </c>
      <c r="O4359">
        <v>3214.5529999999999</v>
      </c>
      <c r="P4359">
        <v>123.66666666666667</v>
      </c>
      <c r="Q4359">
        <v>29</v>
      </c>
      <c r="R4359">
        <v>1115.3420000000001</v>
      </c>
      <c r="S4359">
        <v>2018</v>
      </c>
      <c r="T4359">
        <v>12</v>
      </c>
      <c r="U4359">
        <v>52</v>
      </c>
    </row>
    <row r="4360" spans="1:21" x14ac:dyDescent="0.3">
      <c r="A4360" s="5" t="s">
        <v>168</v>
      </c>
      <c r="B4360" s="5" t="s">
        <v>175</v>
      </c>
      <c r="C4360" s="5" t="s">
        <v>85</v>
      </c>
      <c r="D4360" s="5" t="s">
        <v>357</v>
      </c>
      <c r="E4360" s="5" t="s">
        <v>172</v>
      </c>
      <c r="F4360" s="6">
        <v>43458</v>
      </c>
      <c r="G4360" s="5" t="s">
        <v>148</v>
      </c>
      <c r="H4360" s="5" t="s">
        <v>208</v>
      </c>
      <c r="I4360">
        <v>43252</v>
      </c>
      <c r="J4360">
        <v>206</v>
      </c>
      <c r="K4360">
        <v>123</v>
      </c>
      <c r="L4360">
        <v>1</v>
      </c>
      <c r="M4360">
        <v>3567</v>
      </c>
      <c r="N4360">
        <v>3214.5529999999999</v>
      </c>
      <c r="O4360">
        <v>3214.5529999999999</v>
      </c>
      <c r="P4360">
        <v>123</v>
      </c>
      <c r="Q4360">
        <v>29</v>
      </c>
      <c r="R4360">
        <v>352.447</v>
      </c>
      <c r="S4360">
        <v>2018</v>
      </c>
      <c r="T4360">
        <v>12</v>
      </c>
      <c r="U4360">
        <v>52</v>
      </c>
    </row>
    <row r="4361" spans="1:21" x14ac:dyDescent="0.3">
      <c r="A4361" s="5" t="s">
        <v>168</v>
      </c>
      <c r="B4361" s="5" t="s">
        <v>175</v>
      </c>
      <c r="C4361" s="5" t="s">
        <v>86</v>
      </c>
      <c r="D4361" s="5" t="s">
        <v>365</v>
      </c>
      <c r="E4361" s="5" t="s">
        <v>172</v>
      </c>
      <c r="F4361" s="6">
        <v>43458</v>
      </c>
      <c r="G4361" s="5" t="s">
        <v>148</v>
      </c>
      <c r="H4361" s="5" t="s">
        <v>263</v>
      </c>
      <c r="I4361">
        <v>43238</v>
      </c>
      <c r="J4361">
        <v>220</v>
      </c>
      <c r="K4361">
        <v>1125</v>
      </c>
      <c r="L4361">
        <v>10</v>
      </c>
      <c r="M4361">
        <v>33750</v>
      </c>
      <c r="N4361">
        <v>33912.04</v>
      </c>
      <c r="O4361">
        <v>3391.2040000000002</v>
      </c>
      <c r="P4361">
        <v>112.5</v>
      </c>
      <c r="Q4361">
        <v>30</v>
      </c>
      <c r="R4361">
        <v>-162.04</v>
      </c>
      <c r="S4361">
        <v>2018</v>
      </c>
      <c r="T4361">
        <v>12</v>
      </c>
      <c r="U4361">
        <v>52</v>
      </c>
    </row>
    <row r="4362" spans="1:21" x14ac:dyDescent="0.3">
      <c r="A4362" s="5" t="s">
        <v>168</v>
      </c>
      <c r="B4362" s="5" t="s">
        <v>175</v>
      </c>
      <c r="C4362" s="5" t="s">
        <v>86</v>
      </c>
      <c r="D4362" s="5" t="s">
        <v>365</v>
      </c>
      <c r="E4362" s="5" t="s">
        <v>172</v>
      </c>
      <c r="F4362" s="6">
        <v>43458</v>
      </c>
      <c r="G4362" s="5" t="s">
        <v>148</v>
      </c>
      <c r="H4362" s="5" t="s">
        <v>197</v>
      </c>
      <c r="I4362">
        <v>43238</v>
      </c>
      <c r="J4362">
        <v>220</v>
      </c>
      <c r="K4362">
        <v>697.5</v>
      </c>
      <c r="L4362">
        <v>6</v>
      </c>
      <c r="M4362">
        <v>20227.5</v>
      </c>
      <c r="N4362">
        <v>20347.223999999998</v>
      </c>
      <c r="O4362">
        <v>3391.2040000000002</v>
      </c>
      <c r="P4362">
        <v>116.25</v>
      </c>
      <c r="Q4362">
        <v>29</v>
      </c>
      <c r="R4362">
        <v>-119.724</v>
      </c>
      <c r="S4362">
        <v>2018</v>
      </c>
      <c r="T4362">
        <v>12</v>
      </c>
      <c r="U4362">
        <v>52</v>
      </c>
    </row>
    <row r="4363" spans="1:21" x14ac:dyDescent="0.3">
      <c r="A4363" s="5" t="s">
        <v>168</v>
      </c>
      <c r="B4363" s="5" t="s">
        <v>175</v>
      </c>
      <c r="C4363" s="5" t="s">
        <v>86</v>
      </c>
      <c r="D4363" s="5" t="s">
        <v>365</v>
      </c>
      <c r="E4363" s="5" t="s">
        <v>172</v>
      </c>
      <c r="F4363" s="6">
        <v>43458</v>
      </c>
      <c r="G4363" s="5" t="s">
        <v>148</v>
      </c>
      <c r="H4363" s="5" t="s">
        <v>240</v>
      </c>
      <c r="I4363">
        <v>43238</v>
      </c>
      <c r="J4363">
        <v>220</v>
      </c>
      <c r="K4363">
        <v>548.5</v>
      </c>
      <c r="L4363">
        <v>5</v>
      </c>
      <c r="M4363">
        <v>15906.5</v>
      </c>
      <c r="N4363">
        <v>16956.02</v>
      </c>
      <c r="O4363">
        <v>3391.2040000000002</v>
      </c>
      <c r="P4363">
        <v>109.7</v>
      </c>
      <c r="Q4363">
        <v>29</v>
      </c>
      <c r="R4363">
        <v>-1049.52</v>
      </c>
      <c r="S4363">
        <v>2018</v>
      </c>
      <c r="T4363">
        <v>12</v>
      </c>
      <c r="U4363">
        <v>52</v>
      </c>
    </row>
    <row r="4364" spans="1:21" x14ac:dyDescent="0.3">
      <c r="A4364" s="5" t="s">
        <v>168</v>
      </c>
      <c r="B4364" s="5" t="s">
        <v>175</v>
      </c>
      <c r="C4364" s="5" t="s">
        <v>86</v>
      </c>
      <c r="D4364" s="5" t="s">
        <v>365</v>
      </c>
      <c r="E4364" s="5" t="s">
        <v>172</v>
      </c>
      <c r="F4364" s="6">
        <v>43458</v>
      </c>
      <c r="G4364" s="5" t="s">
        <v>148</v>
      </c>
      <c r="H4364" s="5" t="s">
        <v>351</v>
      </c>
      <c r="I4364">
        <v>43238</v>
      </c>
      <c r="J4364">
        <v>220</v>
      </c>
      <c r="K4364">
        <v>227</v>
      </c>
      <c r="L4364">
        <v>2</v>
      </c>
      <c r="M4364">
        <v>13620</v>
      </c>
      <c r="N4364">
        <v>6782.4080000000004</v>
      </c>
      <c r="O4364">
        <v>3391.2040000000002</v>
      </c>
      <c r="P4364">
        <v>113.5</v>
      </c>
      <c r="Q4364">
        <v>60</v>
      </c>
      <c r="R4364">
        <v>6837.5919999999996</v>
      </c>
      <c r="S4364">
        <v>2018</v>
      </c>
      <c r="T4364">
        <v>12</v>
      </c>
      <c r="U4364">
        <v>52</v>
      </c>
    </row>
    <row r="4365" spans="1:21" x14ac:dyDescent="0.3">
      <c r="A4365" s="5" t="s">
        <v>168</v>
      </c>
      <c r="B4365" s="5" t="s">
        <v>175</v>
      </c>
      <c r="C4365" s="5" t="s">
        <v>87</v>
      </c>
      <c r="D4365" s="5" t="s">
        <v>331</v>
      </c>
      <c r="E4365" s="5" t="s">
        <v>172</v>
      </c>
      <c r="F4365" s="6">
        <v>43458</v>
      </c>
      <c r="G4365" s="5" t="s">
        <v>148</v>
      </c>
      <c r="H4365" s="5" t="s">
        <v>194</v>
      </c>
      <c r="I4365">
        <v>43275</v>
      </c>
      <c r="J4365">
        <v>183</v>
      </c>
      <c r="K4365">
        <v>282</v>
      </c>
      <c r="L4365">
        <v>2</v>
      </c>
      <c r="M4365">
        <v>8178</v>
      </c>
      <c r="N4365">
        <v>7097.0919999999996</v>
      </c>
      <c r="O4365">
        <v>3548.5459999999998</v>
      </c>
      <c r="P4365">
        <v>141</v>
      </c>
      <c r="Q4365">
        <v>29</v>
      </c>
      <c r="R4365">
        <v>1080.9079999999999</v>
      </c>
      <c r="S4365">
        <v>2018</v>
      </c>
      <c r="T4365">
        <v>12</v>
      </c>
      <c r="U4365">
        <v>52</v>
      </c>
    </row>
    <row r="4366" spans="1:21" x14ac:dyDescent="0.3">
      <c r="A4366" s="5" t="s">
        <v>168</v>
      </c>
      <c r="B4366" s="5" t="s">
        <v>175</v>
      </c>
      <c r="C4366" s="5" t="s">
        <v>87</v>
      </c>
      <c r="D4366" s="5" t="s">
        <v>331</v>
      </c>
      <c r="E4366" s="5" t="s">
        <v>172</v>
      </c>
      <c r="F4366" s="6">
        <v>43458</v>
      </c>
      <c r="G4366" s="5" t="s">
        <v>148</v>
      </c>
      <c r="H4366" s="5" t="s">
        <v>197</v>
      </c>
      <c r="I4366">
        <v>43275</v>
      </c>
      <c r="J4366">
        <v>183</v>
      </c>
      <c r="K4366">
        <v>969</v>
      </c>
      <c r="L4366">
        <v>8</v>
      </c>
      <c r="M4366">
        <v>28101</v>
      </c>
      <c r="N4366">
        <v>28388.367999999999</v>
      </c>
      <c r="O4366">
        <v>3548.5459999999998</v>
      </c>
      <c r="P4366">
        <v>121.125</v>
      </c>
      <c r="Q4366">
        <v>29</v>
      </c>
      <c r="R4366">
        <v>-287.36799999999999</v>
      </c>
      <c r="S4366">
        <v>2018</v>
      </c>
      <c r="T4366">
        <v>12</v>
      </c>
      <c r="U4366">
        <v>52</v>
      </c>
    </row>
    <row r="4367" spans="1:21" x14ac:dyDescent="0.3">
      <c r="A4367" s="5" t="s">
        <v>168</v>
      </c>
      <c r="B4367" s="5" t="s">
        <v>175</v>
      </c>
      <c r="C4367" s="5" t="s">
        <v>87</v>
      </c>
      <c r="D4367" s="5" t="s">
        <v>331</v>
      </c>
      <c r="E4367" s="5" t="s">
        <v>172</v>
      </c>
      <c r="F4367" s="6">
        <v>43458</v>
      </c>
      <c r="G4367" s="5" t="s">
        <v>148</v>
      </c>
      <c r="H4367" s="5" t="s">
        <v>351</v>
      </c>
      <c r="I4367">
        <v>43275</v>
      </c>
      <c r="J4367">
        <v>183</v>
      </c>
      <c r="K4367">
        <v>122.5</v>
      </c>
      <c r="L4367">
        <v>1</v>
      </c>
      <c r="M4367">
        <v>3675</v>
      </c>
      <c r="N4367">
        <v>3548.5459999999998</v>
      </c>
      <c r="O4367">
        <v>3548.5459999999998</v>
      </c>
      <c r="P4367">
        <v>122.5</v>
      </c>
      <c r="Q4367">
        <v>30</v>
      </c>
      <c r="R4367">
        <v>126.45399999999999</v>
      </c>
      <c r="S4367">
        <v>2018</v>
      </c>
      <c r="T4367">
        <v>12</v>
      </c>
      <c r="U4367">
        <v>52</v>
      </c>
    </row>
    <row r="4368" spans="1:21" x14ac:dyDescent="0.3">
      <c r="A4368" s="5" t="s">
        <v>168</v>
      </c>
      <c r="B4368" s="5" t="s">
        <v>175</v>
      </c>
      <c r="C4368" s="5" t="s">
        <v>87</v>
      </c>
      <c r="D4368" s="5" t="s">
        <v>331</v>
      </c>
      <c r="E4368" s="5" t="s">
        <v>172</v>
      </c>
      <c r="F4368" s="6">
        <v>43458</v>
      </c>
      <c r="G4368" s="5" t="s">
        <v>148</v>
      </c>
      <c r="H4368" s="5" t="s">
        <v>229</v>
      </c>
      <c r="I4368">
        <v>43275</v>
      </c>
      <c r="J4368">
        <v>183</v>
      </c>
      <c r="K4368">
        <v>1040.5</v>
      </c>
      <c r="L4368">
        <v>8</v>
      </c>
      <c r="M4368">
        <v>30174.5</v>
      </c>
      <c r="N4368">
        <v>28388.367999999999</v>
      </c>
      <c r="O4368">
        <v>3548.5459999999998</v>
      </c>
      <c r="P4368">
        <v>130.0625</v>
      </c>
      <c r="Q4368">
        <v>29</v>
      </c>
      <c r="R4368">
        <v>1786.1320000000001</v>
      </c>
      <c r="S4368">
        <v>2018</v>
      </c>
      <c r="T4368">
        <v>12</v>
      </c>
      <c r="U4368">
        <v>52</v>
      </c>
    </row>
    <row r="4369" spans="1:21" x14ac:dyDescent="0.3">
      <c r="A4369" s="5" t="s">
        <v>168</v>
      </c>
      <c r="B4369" s="5" t="s">
        <v>175</v>
      </c>
      <c r="C4369" s="5" t="s">
        <v>87</v>
      </c>
      <c r="D4369" s="5" t="s">
        <v>331</v>
      </c>
      <c r="E4369" s="5" t="s">
        <v>172</v>
      </c>
      <c r="F4369" s="6">
        <v>43458</v>
      </c>
      <c r="G4369" s="5" t="s">
        <v>148</v>
      </c>
      <c r="H4369" s="5" t="s">
        <v>351</v>
      </c>
      <c r="I4369">
        <v>43275</v>
      </c>
      <c r="J4369">
        <v>183</v>
      </c>
      <c r="K4369">
        <v>105</v>
      </c>
      <c r="L4369">
        <v>1</v>
      </c>
      <c r="M4369">
        <v>3150</v>
      </c>
      <c r="N4369">
        <v>3548.5459999999998</v>
      </c>
      <c r="O4369">
        <v>3548.5459999999998</v>
      </c>
      <c r="P4369">
        <v>105</v>
      </c>
      <c r="Q4369">
        <v>30</v>
      </c>
      <c r="R4369">
        <v>-398.54599999999999</v>
      </c>
      <c r="S4369">
        <v>2018</v>
      </c>
      <c r="T4369">
        <v>12</v>
      </c>
      <c r="U4369">
        <v>52</v>
      </c>
    </row>
    <row r="4370" spans="1:21" x14ac:dyDescent="0.3">
      <c r="A4370" s="5" t="s">
        <v>168</v>
      </c>
      <c r="B4370" s="5" t="s">
        <v>175</v>
      </c>
      <c r="C4370" s="5" t="s">
        <v>87</v>
      </c>
      <c r="D4370" s="5" t="s">
        <v>331</v>
      </c>
      <c r="E4370" s="5" t="s">
        <v>172</v>
      </c>
      <c r="F4370" s="6">
        <v>43458</v>
      </c>
      <c r="G4370" s="5" t="s">
        <v>148</v>
      </c>
      <c r="H4370" s="5" t="s">
        <v>173</v>
      </c>
      <c r="I4370">
        <v>43275</v>
      </c>
      <c r="J4370">
        <v>183</v>
      </c>
      <c r="K4370">
        <v>1905.5</v>
      </c>
      <c r="L4370">
        <v>14</v>
      </c>
      <c r="M4370">
        <v>64787</v>
      </c>
      <c r="N4370">
        <v>49679.644999999997</v>
      </c>
      <c r="O4370">
        <v>3548.5459999999998</v>
      </c>
      <c r="P4370">
        <v>136.10714285714286</v>
      </c>
      <c r="Q4370">
        <v>34</v>
      </c>
      <c r="R4370">
        <v>15107.355</v>
      </c>
      <c r="S4370">
        <v>2018</v>
      </c>
      <c r="T4370">
        <v>12</v>
      </c>
      <c r="U4370">
        <v>52</v>
      </c>
    </row>
    <row r="4371" spans="1:21" x14ac:dyDescent="0.3">
      <c r="A4371" s="5" t="s">
        <v>168</v>
      </c>
      <c r="B4371" s="5" t="s">
        <v>175</v>
      </c>
      <c r="C4371" s="5" t="s">
        <v>87</v>
      </c>
      <c r="D4371" s="5" t="s">
        <v>331</v>
      </c>
      <c r="E4371" s="5" t="s">
        <v>172</v>
      </c>
      <c r="F4371" s="6">
        <v>43458</v>
      </c>
      <c r="G4371" s="5" t="s">
        <v>148</v>
      </c>
      <c r="H4371" s="5" t="s">
        <v>178</v>
      </c>
      <c r="I4371">
        <v>43275</v>
      </c>
      <c r="J4371">
        <v>183</v>
      </c>
      <c r="K4371">
        <v>290.5</v>
      </c>
      <c r="L4371">
        <v>3</v>
      </c>
      <c r="M4371">
        <v>8424.5</v>
      </c>
      <c r="N4371">
        <v>10645.638000000001</v>
      </c>
      <c r="O4371">
        <v>3548.5459999999998</v>
      </c>
      <c r="P4371">
        <v>96.833333333333329</v>
      </c>
      <c r="Q4371">
        <v>29</v>
      </c>
      <c r="R4371">
        <v>-2221.1379999999999</v>
      </c>
      <c r="S4371">
        <v>2018</v>
      </c>
      <c r="T4371">
        <v>12</v>
      </c>
      <c r="U4371">
        <v>52</v>
      </c>
    </row>
    <row r="4372" spans="1:21" x14ac:dyDescent="0.3">
      <c r="A4372" s="5" t="s">
        <v>168</v>
      </c>
      <c r="B4372" s="5" t="s">
        <v>175</v>
      </c>
      <c r="C4372" s="5" t="s">
        <v>87</v>
      </c>
      <c r="D4372" s="5" t="s">
        <v>331</v>
      </c>
      <c r="E4372" s="5" t="s">
        <v>172</v>
      </c>
      <c r="F4372" s="6">
        <v>43458</v>
      </c>
      <c r="G4372" s="5" t="s">
        <v>148</v>
      </c>
      <c r="H4372" s="5" t="s">
        <v>190</v>
      </c>
      <c r="I4372">
        <v>43275</v>
      </c>
      <c r="J4372">
        <v>183</v>
      </c>
      <c r="K4372">
        <v>97</v>
      </c>
      <c r="L4372">
        <v>1</v>
      </c>
      <c r="M4372">
        <v>2813</v>
      </c>
      <c r="N4372">
        <v>3548.5459999999998</v>
      </c>
      <c r="O4372">
        <v>3548.5459999999998</v>
      </c>
      <c r="P4372">
        <v>97</v>
      </c>
      <c r="Q4372">
        <v>29</v>
      </c>
      <c r="R4372">
        <v>-735.54600000000005</v>
      </c>
      <c r="S4372">
        <v>2018</v>
      </c>
      <c r="T4372">
        <v>12</v>
      </c>
      <c r="U4372">
        <v>52</v>
      </c>
    </row>
    <row r="4373" spans="1:21" x14ac:dyDescent="0.3">
      <c r="A4373" s="5" t="s">
        <v>168</v>
      </c>
      <c r="B4373" s="5" t="s">
        <v>175</v>
      </c>
      <c r="C4373" s="5" t="s">
        <v>87</v>
      </c>
      <c r="D4373" s="5" t="s">
        <v>331</v>
      </c>
      <c r="E4373" s="5" t="s">
        <v>172</v>
      </c>
      <c r="F4373" s="6">
        <v>43458</v>
      </c>
      <c r="G4373" s="5" t="s">
        <v>148</v>
      </c>
      <c r="H4373" s="5" t="s">
        <v>240</v>
      </c>
      <c r="I4373">
        <v>43275</v>
      </c>
      <c r="J4373">
        <v>183</v>
      </c>
      <c r="K4373">
        <v>481</v>
      </c>
      <c r="L4373">
        <v>4</v>
      </c>
      <c r="M4373">
        <v>13949</v>
      </c>
      <c r="N4373">
        <v>14194.183999999999</v>
      </c>
      <c r="O4373">
        <v>3548.5459999999998</v>
      </c>
      <c r="P4373">
        <v>120.25</v>
      </c>
      <c r="Q4373">
        <v>29</v>
      </c>
      <c r="R4373">
        <v>-245.184</v>
      </c>
      <c r="S4373">
        <v>2018</v>
      </c>
      <c r="T4373">
        <v>12</v>
      </c>
      <c r="U4373">
        <v>52</v>
      </c>
    </row>
    <row r="4374" spans="1:21" x14ac:dyDescent="0.3">
      <c r="A4374" s="5" t="s">
        <v>168</v>
      </c>
      <c r="B4374" s="5" t="s">
        <v>175</v>
      </c>
      <c r="C4374" s="5" t="s">
        <v>90</v>
      </c>
      <c r="D4374" s="5" t="s">
        <v>366</v>
      </c>
      <c r="E4374" s="5" t="s">
        <v>172</v>
      </c>
      <c r="F4374" s="6">
        <v>43458</v>
      </c>
      <c r="G4374" s="5" t="s">
        <v>148</v>
      </c>
      <c r="H4374" s="5" t="s">
        <v>233</v>
      </c>
      <c r="I4374">
        <v>43382</v>
      </c>
      <c r="J4374">
        <v>76</v>
      </c>
      <c r="K4374">
        <v>24</v>
      </c>
      <c r="L4374">
        <v>1</v>
      </c>
      <c r="M4374">
        <v>1044</v>
      </c>
      <c r="N4374">
        <v>1363.461</v>
      </c>
      <c r="O4374">
        <v>1363.461</v>
      </c>
      <c r="P4374">
        <v>24</v>
      </c>
      <c r="Q4374">
        <v>43.5</v>
      </c>
      <c r="R4374">
        <v>-319.46100000000001</v>
      </c>
      <c r="S4374">
        <v>2018</v>
      </c>
      <c r="T4374">
        <v>12</v>
      </c>
      <c r="U4374">
        <v>52</v>
      </c>
    </row>
    <row r="4375" spans="1:21" x14ac:dyDescent="0.3">
      <c r="A4375" s="5" t="s">
        <v>168</v>
      </c>
      <c r="B4375" s="5" t="s">
        <v>206</v>
      </c>
      <c r="C4375" s="5" t="s">
        <v>111</v>
      </c>
      <c r="D4375" s="5" t="s">
        <v>363</v>
      </c>
      <c r="E4375" s="5" t="s">
        <v>172</v>
      </c>
      <c r="F4375" s="6">
        <v>43458</v>
      </c>
      <c r="G4375" s="5" t="s">
        <v>148</v>
      </c>
      <c r="H4375" s="5" t="s">
        <v>333</v>
      </c>
      <c r="I4375">
        <v>43253</v>
      </c>
      <c r="J4375">
        <v>205</v>
      </c>
      <c r="K4375">
        <v>225</v>
      </c>
      <c r="L4375">
        <v>2</v>
      </c>
      <c r="M4375">
        <v>6750</v>
      </c>
      <c r="N4375">
        <v>5624.5929999999998</v>
      </c>
      <c r="O4375">
        <v>2812.2959999999998</v>
      </c>
      <c r="P4375">
        <v>112.5</v>
      </c>
      <c r="Q4375">
        <v>30</v>
      </c>
      <c r="R4375">
        <v>1125.4069999999999</v>
      </c>
      <c r="S4375">
        <v>2018</v>
      </c>
      <c r="T4375">
        <v>12</v>
      </c>
      <c r="U4375">
        <v>52</v>
      </c>
    </row>
    <row r="4376" spans="1:21" x14ac:dyDescent="0.3">
      <c r="A4376" s="5" t="s">
        <v>168</v>
      </c>
      <c r="B4376" s="5" t="s">
        <v>206</v>
      </c>
      <c r="C4376" s="5" t="s">
        <v>111</v>
      </c>
      <c r="D4376" s="5" t="s">
        <v>363</v>
      </c>
      <c r="E4376" s="5" t="s">
        <v>172</v>
      </c>
      <c r="F4376" s="6">
        <v>43458</v>
      </c>
      <c r="G4376" s="5" t="s">
        <v>148</v>
      </c>
      <c r="H4376" s="5" t="s">
        <v>226</v>
      </c>
      <c r="I4376">
        <v>43253</v>
      </c>
      <c r="J4376">
        <v>205</v>
      </c>
      <c r="K4376">
        <v>424</v>
      </c>
      <c r="L4376">
        <v>4</v>
      </c>
      <c r="M4376">
        <v>12720</v>
      </c>
      <c r="N4376">
        <v>11249.184999999999</v>
      </c>
      <c r="O4376">
        <v>2812.2959999999998</v>
      </c>
      <c r="P4376">
        <v>106</v>
      </c>
      <c r="Q4376">
        <v>30</v>
      </c>
      <c r="R4376">
        <v>1470.8150000000001</v>
      </c>
      <c r="S4376">
        <v>2018</v>
      </c>
      <c r="T4376">
        <v>12</v>
      </c>
      <c r="U4376">
        <v>52</v>
      </c>
    </row>
    <row r="4377" spans="1:21" x14ac:dyDescent="0.3">
      <c r="A4377" s="5" t="s">
        <v>168</v>
      </c>
      <c r="B4377" s="5" t="s">
        <v>206</v>
      </c>
      <c r="C4377" s="5" t="s">
        <v>111</v>
      </c>
      <c r="D4377" s="5" t="s">
        <v>363</v>
      </c>
      <c r="E4377" s="5" t="s">
        <v>172</v>
      </c>
      <c r="F4377" s="6">
        <v>43458</v>
      </c>
      <c r="G4377" s="5" t="s">
        <v>148</v>
      </c>
      <c r="H4377" s="5" t="s">
        <v>191</v>
      </c>
      <c r="I4377">
        <v>43253</v>
      </c>
      <c r="J4377">
        <v>205</v>
      </c>
      <c r="K4377">
        <v>723</v>
      </c>
      <c r="L4377">
        <v>6</v>
      </c>
      <c r="M4377">
        <v>21690</v>
      </c>
      <c r="N4377">
        <v>16873.777999999998</v>
      </c>
      <c r="O4377">
        <v>2812.2959999999998</v>
      </c>
      <c r="P4377">
        <v>120.5</v>
      </c>
      <c r="Q4377">
        <v>30</v>
      </c>
      <c r="R4377">
        <v>4816.2219999999998</v>
      </c>
      <c r="S4377">
        <v>2018</v>
      </c>
      <c r="T4377">
        <v>12</v>
      </c>
      <c r="U4377">
        <v>52</v>
      </c>
    </row>
    <row r="4378" spans="1:21" x14ac:dyDescent="0.3">
      <c r="A4378" s="5" t="s">
        <v>168</v>
      </c>
      <c r="B4378" s="5" t="s">
        <v>206</v>
      </c>
      <c r="C4378" s="5" t="s">
        <v>111</v>
      </c>
      <c r="D4378" s="5" t="s">
        <v>363</v>
      </c>
      <c r="E4378" s="5" t="s">
        <v>172</v>
      </c>
      <c r="F4378" s="6">
        <v>43458</v>
      </c>
      <c r="G4378" s="5" t="s">
        <v>148</v>
      </c>
      <c r="H4378" s="5" t="s">
        <v>187</v>
      </c>
      <c r="I4378">
        <v>43253</v>
      </c>
      <c r="J4378">
        <v>205</v>
      </c>
      <c r="K4378">
        <v>455</v>
      </c>
      <c r="L4378">
        <v>4</v>
      </c>
      <c r="M4378">
        <v>13650</v>
      </c>
      <c r="N4378">
        <v>11249.184999999999</v>
      </c>
      <c r="O4378">
        <v>2812.2959999999998</v>
      </c>
      <c r="P4378">
        <v>113.75</v>
      </c>
      <c r="Q4378">
        <v>30</v>
      </c>
      <c r="R4378">
        <v>2400.8150000000001</v>
      </c>
      <c r="S4378">
        <v>2018</v>
      </c>
      <c r="T4378">
        <v>12</v>
      </c>
      <c r="U4378">
        <v>52</v>
      </c>
    </row>
    <row r="4379" spans="1:21" x14ac:dyDescent="0.3">
      <c r="A4379" s="5" t="s">
        <v>168</v>
      </c>
      <c r="B4379" s="5" t="s">
        <v>206</v>
      </c>
      <c r="C4379" s="5" t="s">
        <v>111</v>
      </c>
      <c r="D4379" s="5" t="s">
        <v>363</v>
      </c>
      <c r="E4379" s="5" t="s">
        <v>172</v>
      </c>
      <c r="F4379" s="6">
        <v>43458</v>
      </c>
      <c r="G4379" s="5" t="s">
        <v>148</v>
      </c>
      <c r="H4379" s="5" t="s">
        <v>321</v>
      </c>
      <c r="I4379">
        <v>43253</v>
      </c>
      <c r="J4379">
        <v>205</v>
      </c>
      <c r="K4379">
        <v>718</v>
      </c>
      <c r="L4379">
        <v>6</v>
      </c>
      <c r="M4379">
        <v>21181</v>
      </c>
      <c r="N4379">
        <v>16873.777999999998</v>
      </c>
      <c r="O4379">
        <v>2812.2959999999998</v>
      </c>
      <c r="P4379">
        <v>119.66666666666667</v>
      </c>
      <c r="Q4379">
        <v>29.5</v>
      </c>
      <c r="R4379">
        <v>4307.2219999999998</v>
      </c>
      <c r="S4379">
        <v>2018</v>
      </c>
      <c r="T4379">
        <v>12</v>
      </c>
      <c r="U4379">
        <v>52</v>
      </c>
    </row>
    <row r="4380" spans="1:21" x14ac:dyDescent="0.3">
      <c r="A4380" s="5" t="s">
        <v>168</v>
      </c>
      <c r="B4380" s="5" t="s">
        <v>206</v>
      </c>
      <c r="C4380" s="5" t="s">
        <v>111</v>
      </c>
      <c r="D4380" s="5" t="s">
        <v>363</v>
      </c>
      <c r="E4380" s="5" t="s">
        <v>172</v>
      </c>
      <c r="F4380" s="6">
        <v>43458</v>
      </c>
      <c r="G4380" s="5" t="s">
        <v>148</v>
      </c>
      <c r="H4380" s="5" t="s">
        <v>203</v>
      </c>
      <c r="I4380">
        <v>43253</v>
      </c>
      <c r="J4380">
        <v>205</v>
      </c>
      <c r="K4380">
        <v>437</v>
      </c>
      <c r="L4380">
        <v>4</v>
      </c>
      <c r="M4380">
        <v>13110</v>
      </c>
      <c r="N4380">
        <v>11249.184999999999</v>
      </c>
      <c r="O4380">
        <v>2812.2959999999998</v>
      </c>
      <c r="P4380">
        <v>109.25</v>
      </c>
      <c r="Q4380">
        <v>30</v>
      </c>
      <c r="R4380">
        <v>1860.8150000000001</v>
      </c>
      <c r="S4380">
        <v>2018</v>
      </c>
      <c r="T4380">
        <v>12</v>
      </c>
      <c r="U4380">
        <v>52</v>
      </c>
    </row>
    <row r="4381" spans="1:21" x14ac:dyDescent="0.3">
      <c r="A4381" s="5" t="s">
        <v>168</v>
      </c>
      <c r="B4381" s="5" t="s">
        <v>206</v>
      </c>
      <c r="C4381" s="5" t="s">
        <v>111</v>
      </c>
      <c r="D4381" s="5" t="s">
        <v>363</v>
      </c>
      <c r="E4381" s="5" t="s">
        <v>172</v>
      </c>
      <c r="F4381" s="6">
        <v>43458</v>
      </c>
      <c r="G4381" s="5" t="s">
        <v>148</v>
      </c>
      <c r="H4381" s="5" t="s">
        <v>205</v>
      </c>
      <c r="I4381">
        <v>43253</v>
      </c>
      <c r="J4381">
        <v>205</v>
      </c>
      <c r="K4381">
        <v>431</v>
      </c>
      <c r="L4381">
        <v>4</v>
      </c>
      <c r="M4381">
        <v>12930</v>
      </c>
      <c r="N4381">
        <v>11249.184999999999</v>
      </c>
      <c r="O4381">
        <v>2812.2959999999998</v>
      </c>
      <c r="P4381">
        <v>107.75</v>
      </c>
      <c r="Q4381">
        <v>30</v>
      </c>
      <c r="R4381">
        <v>1680.8150000000001</v>
      </c>
      <c r="S4381">
        <v>2018</v>
      </c>
      <c r="T4381">
        <v>12</v>
      </c>
      <c r="U4381">
        <v>52</v>
      </c>
    </row>
    <row r="4382" spans="1:21" x14ac:dyDescent="0.3">
      <c r="A4382" s="5" t="s">
        <v>168</v>
      </c>
      <c r="B4382" s="5" t="s">
        <v>206</v>
      </c>
      <c r="C4382" s="5" t="s">
        <v>111</v>
      </c>
      <c r="D4382" s="5" t="s">
        <v>363</v>
      </c>
      <c r="E4382" s="5" t="s">
        <v>172</v>
      </c>
      <c r="F4382" s="6">
        <v>43458</v>
      </c>
      <c r="G4382" s="5" t="s">
        <v>148</v>
      </c>
      <c r="H4382" s="5" t="s">
        <v>183</v>
      </c>
      <c r="I4382">
        <v>43253</v>
      </c>
      <c r="J4382">
        <v>205</v>
      </c>
      <c r="K4382">
        <v>342</v>
      </c>
      <c r="L4382">
        <v>3</v>
      </c>
      <c r="M4382">
        <v>10260</v>
      </c>
      <c r="N4382">
        <v>8436.8889999999992</v>
      </c>
      <c r="O4382">
        <v>2812.2959999999998</v>
      </c>
      <c r="P4382">
        <v>114</v>
      </c>
      <c r="Q4382">
        <v>30</v>
      </c>
      <c r="R4382">
        <v>1823.1110000000001</v>
      </c>
      <c r="S4382">
        <v>2018</v>
      </c>
      <c r="T4382">
        <v>12</v>
      </c>
      <c r="U4382">
        <v>52</v>
      </c>
    </row>
    <row r="4383" spans="1:21" x14ac:dyDescent="0.3">
      <c r="A4383" s="5" t="s">
        <v>168</v>
      </c>
      <c r="B4383" s="5" t="s">
        <v>206</v>
      </c>
      <c r="C4383" s="5" t="s">
        <v>111</v>
      </c>
      <c r="D4383" s="5" t="s">
        <v>363</v>
      </c>
      <c r="E4383" s="5" t="s">
        <v>172</v>
      </c>
      <c r="F4383" s="6">
        <v>43458</v>
      </c>
      <c r="G4383" s="5" t="s">
        <v>148</v>
      </c>
      <c r="H4383" s="5" t="s">
        <v>367</v>
      </c>
      <c r="I4383">
        <v>43253</v>
      </c>
      <c r="J4383">
        <v>205</v>
      </c>
      <c r="K4383">
        <v>5198</v>
      </c>
      <c r="L4383">
        <v>45</v>
      </c>
      <c r="M4383">
        <v>140346</v>
      </c>
      <c r="N4383">
        <v>126553.334</v>
      </c>
      <c r="O4383">
        <v>2812.2959999999998</v>
      </c>
      <c r="P4383">
        <v>115.51111111111111</v>
      </c>
      <c r="Q4383">
        <v>27</v>
      </c>
      <c r="R4383">
        <v>13792.665999999999</v>
      </c>
      <c r="S4383">
        <v>2018</v>
      </c>
      <c r="T4383">
        <v>12</v>
      </c>
      <c r="U4383">
        <v>52</v>
      </c>
    </row>
    <row r="4384" spans="1:21" x14ac:dyDescent="0.3">
      <c r="A4384" s="5" t="s">
        <v>168</v>
      </c>
      <c r="B4384" s="5" t="s">
        <v>206</v>
      </c>
      <c r="C4384" s="5" t="s">
        <v>112</v>
      </c>
      <c r="D4384" s="5" t="s">
        <v>368</v>
      </c>
      <c r="E4384" s="5" t="s">
        <v>172</v>
      </c>
      <c r="F4384" s="6">
        <v>43458</v>
      </c>
      <c r="G4384" s="5" t="s">
        <v>148</v>
      </c>
      <c r="H4384" s="5" t="s">
        <v>180</v>
      </c>
      <c r="I4384">
        <v>43230</v>
      </c>
      <c r="J4384">
        <v>228</v>
      </c>
      <c r="K4384">
        <v>325</v>
      </c>
      <c r="L4384">
        <v>3</v>
      </c>
      <c r="M4384">
        <v>9750</v>
      </c>
      <c r="N4384">
        <v>7487.6040000000003</v>
      </c>
      <c r="O4384">
        <v>2495.8679999999999</v>
      </c>
      <c r="P4384">
        <v>108.33333333333333</v>
      </c>
      <c r="Q4384">
        <v>30</v>
      </c>
      <c r="R4384">
        <v>2262.3960000000002</v>
      </c>
      <c r="S4384">
        <v>2018</v>
      </c>
      <c r="T4384">
        <v>12</v>
      </c>
      <c r="U4384">
        <v>52</v>
      </c>
    </row>
    <row r="4385" spans="1:21" x14ac:dyDescent="0.3">
      <c r="A4385" s="5" t="s">
        <v>168</v>
      </c>
      <c r="B4385" s="5" t="s">
        <v>206</v>
      </c>
      <c r="C4385" s="5" t="s">
        <v>112</v>
      </c>
      <c r="D4385" s="5" t="s">
        <v>368</v>
      </c>
      <c r="E4385" s="5" t="s">
        <v>172</v>
      </c>
      <c r="F4385" s="6">
        <v>43458</v>
      </c>
      <c r="G4385" s="5" t="s">
        <v>148</v>
      </c>
      <c r="H4385" s="5" t="s">
        <v>216</v>
      </c>
      <c r="I4385">
        <v>43230</v>
      </c>
      <c r="J4385">
        <v>228</v>
      </c>
      <c r="K4385">
        <v>308</v>
      </c>
      <c r="L4385">
        <v>3</v>
      </c>
      <c r="M4385">
        <v>9240</v>
      </c>
      <c r="N4385">
        <v>7487.6040000000003</v>
      </c>
      <c r="O4385">
        <v>2495.8679999999999</v>
      </c>
      <c r="P4385">
        <v>102.66666666666667</v>
      </c>
      <c r="Q4385">
        <v>30</v>
      </c>
      <c r="R4385">
        <v>1752.396</v>
      </c>
      <c r="S4385">
        <v>2018</v>
      </c>
      <c r="T4385">
        <v>12</v>
      </c>
      <c r="U4385">
        <v>52</v>
      </c>
    </row>
    <row r="4386" spans="1:21" x14ac:dyDescent="0.3">
      <c r="A4386" s="5" t="s">
        <v>168</v>
      </c>
      <c r="B4386" s="5" t="s">
        <v>206</v>
      </c>
      <c r="C4386" s="5" t="s">
        <v>112</v>
      </c>
      <c r="D4386" s="5" t="s">
        <v>368</v>
      </c>
      <c r="E4386" s="5" t="s">
        <v>172</v>
      </c>
      <c r="F4386" s="6">
        <v>43458</v>
      </c>
      <c r="G4386" s="5" t="s">
        <v>148</v>
      </c>
      <c r="H4386" s="5" t="s">
        <v>181</v>
      </c>
      <c r="I4386">
        <v>43230</v>
      </c>
      <c r="J4386">
        <v>228</v>
      </c>
      <c r="K4386">
        <v>333</v>
      </c>
      <c r="L4386">
        <v>3</v>
      </c>
      <c r="M4386">
        <v>9990</v>
      </c>
      <c r="N4386">
        <v>7487.6040000000003</v>
      </c>
      <c r="O4386">
        <v>2495.8679999999999</v>
      </c>
      <c r="P4386">
        <v>111</v>
      </c>
      <c r="Q4386">
        <v>30</v>
      </c>
      <c r="R4386">
        <v>2502.3960000000002</v>
      </c>
      <c r="S4386">
        <v>2018</v>
      </c>
      <c r="T4386">
        <v>12</v>
      </c>
      <c r="U4386">
        <v>52</v>
      </c>
    </row>
    <row r="4387" spans="1:21" x14ac:dyDescent="0.3">
      <c r="A4387" s="5" t="s">
        <v>168</v>
      </c>
      <c r="B4387" s="5" t="s">
        <v>206</v>
      </c>
      <c r="C4387" s="5" t="s">
        <v>112</v>
      </c>
      <c r="D4387" s="5" t="s">
        <v>368</v>
      </c>
      <c r="E4387" s="5" t="s">
        <v>172</v>
      </c>
      <c r="F4387" s="6">
        <v>43458</v>
      </c>
      <c r="G4387" s="5" t="s">
        <v>148</v>
      </c>
      <c r="H4387" s="5" t="s">
        <v>182</v>
      </c>
      <c r="I4387">
        <v>43230</v>
      </c>
      <c r="J4387">
        <v>228</v>
      </c>
      <c r="K4387">
        <v>660</v>
      </c>
      <c r="L4387">
        <v>6</v>
      </c>
      <c r="M4387">
        <v>19800</v>
      </c>
      <c r="N4387">
        <v>14975.208000000001</v>
      </c>
      <c r="O4387">
        <v>2495.8679999999999</v>
      </c>
      <c r="P4387">
        <v>110</v>
      </c>
      <c r="Q4387">
        <v>30</v>
      </c>
      <c r="R4387">
        <v>4824.7920000000004</v>
      </c>
      <c r="S4387">
        <v>2018</v>
      </c>
      <c r="T4387">
        <v>12</v>
      </c>
      <c r="U4387">
        <v>52</v>
      </c>
    </row>
    <row r="4388" spans="1:21" x14ac:dyDescent="0.3">
      <c r="A4388" s="5" t="s">
        <v>168</v>
      </c>
      <c r="B4388" s="5" t="s">
        <v>206</v>
      </c>
      <c r="C4388" s="5" t="s">
        <v>112</v>
      </c>
      <c r="D4388" s="5" t="s">
        <v>368</v>
      </c>
      <c r="E4388" s="5" t="s">
        <v>172</v>
      </c>
      <c r="F4388" s="6">
        <v>43458</v>
      </c>
      <c r="G4388" s="5" t="s">
        <v>148</v>
      </c>
      <c r="H4388" s="5" t="s">
        <v>246</v>
      </c>
      <c r="I4388">
        <v>43230</v>
      </c>
      <c r="J4388">
        <v>228</v>
      </c>
      <c r="K4388">
        <v>513</v>
      </c>
      <c r="L4388">
        <v>5</v>
      </c>
      <c r="M4388">
        <v>15390</v>
      </c>
      <c r="N4388">
        <v>12479.34</v>
      </c>
      <c r="O4388">
        <v>2495.8679999999999</v>
      </c>
      <c r="P4388">
        <v>102.6</v>
      </c>
      <c r="Q4388">
        <v>30</v>
      </c>
      <c r="R4388">
        <v>2910.66</v>
      </c>
      <c r="S4388">
        <v>2018</v>
      </c>
      <c r="T4388">
        <v>12</v>
      </c>
      <c r="U4388">
        <v>52</v>
      </c>
    </row>
    <row r="4389" spans="1:21" x14ac:dyDescent="0.3">
      <c r="A4389" s="5" t="s">
        <v>168</v>
      </c>
      <c r="B4389" s="5" t="s">
        <v>206</v>
      </c>
      <c r="C4389" s="5" t="s">
        <v>112</v>
      </c>
      <c r="D4389" s="5" t="s">
        <v>368</v>
      </c>
      <c r="E4389" s="5" t="s">
        <v>172</v>
      </c>
      <c r="F4389" s="6">
        <v>43458</v>
      </c>
      <c r="G4389" s="5" t="s">
        <v>148</v>
      </c>
      <c r="H4389" s="5" t="s">
        <v>186</v>
      </c>
      <c r="I4389">
        <v>43230</v>
      </c>
      <c r="J4389">
        <v>228</v>
      </c>
      <c r="K4389">
        <v>100</v>
      </c>
      <c r="L4389">
        <v>1</v>
      </c>
      <c r="M4389">
        <v>3000</v>
      </c>
      <c r="N4389">
        <v>2495.8679999999999</v>
      </c>
      <c r="O4389">
        <v>2495.8679999999999</v>
      </c>
      <c r="P4389">
        <v>100</v>
      </c>
      <c r="Q4389">
        <v>30</v>
      </c>
      <c r="R4389">
        <v>504.13200000000001</v>
      </c>
      <c r="S4389">
        <v>2018</v>
      </c>
      <c r="T4389">
        <v>12</v>
      </c>
      <c r="U4389">
        <v>52</v>
      </c>
    </row>
    <row r="4390" spans="1:21" x14ac:dyDescent="0.3">
      <c r="A4390" s="5" t="s">
        <v>168</v>
      </c>
      <c r="B4390" s="5" t="s">
        <v>206</v>
      </c>
      <c r="C4390" s="5" t="s">
        <v>112</v>
      </c>
      <c r="D4390" s="5" t="s">
        <v>368</v>
      </c>
      <c r="E4390" s="5" t="s">
        <v>172</v>
      </c>
      <c r="F4390" s="6">
        <v>43458</v>
      </c>
      <c r="G4390" s="5" t="s">
        <v>148</v>
      </c>
      <c r="H4390" s="5" t="s">
        <v>238</v>
      </c>
      <c r="I4390">
        <v>43230</v>
      </c>
      <c r="J4390">
        <v>228</v>
      </c>
      <c r="K4390">
        <v>470</v>
      </c>
      <c r="L4390">
        <v>4</v>
      </c>
      <c r="M4390">
        <v>14100</v>
      </c>
      <c r="N4390">
        <v>9983.4719999999998</v>
      </c>
      <c r="O4390">
        <v>2495.8679999999999</v>
      </c>
      <c r="P4390">
        <v>117.5</v>
      </c>
      <c r="Q4390">
        <v>30</v>
      </c>
      <c r="R4390">
        <v>4116.5280000000002</v>
      </c>
      <c r="S4390">
        <v>2018</v>
      </c>
      <c r="T4390">
        <v>12</v>
      </c>
      <c r="U4390">
        <v>52</v>
      </c>
    </row>
    <row r="4391" spans="1:21" x14ac:dyDescent="0.3">
      <c r="A4391" s="5" t="s">
        <v>168</v>
      </c>
      <c r="B4391" s="5" t="s">
        <v>206</v>
      </c>
      <c r="C4391" s="5" t="s">
        <v>112</v>
      </c>
      <c r="D4391" s="5" t="s">
        <v>368</v>
      </c>
      <c r="E4391" s="5" t="s">
        <v>172</v>
      </c>
      <c r="F4391" s="6">
        <v>43458</v>
      </c>
      <c r="G4391" s="5" t="s">
        <v>148</v>
      </c>
      <c r="H4391" s="5" t="s">
        <v>184</v>
      </c>
      <c r="I4391">
        <v>43230</v>
      </c>
      <c r="J4391">
        <v>228</v>
      </c>
      <c r="K4391">
        <v>4136</v>
      </c>
      <c r="L4391">
        <v>35</v>
      </c>
      <c r="M4391">
        <v>122012</v>
      </c>
      <c r="N4391">
        <v>87355.380999999994</v>
      </c>
      <c r="O4391">
        <v>2495.8679999999999</v>
      </c>
      <c r="P4391">
        <v>118.17142857142858</v>
      </c>
      <c r="Q4391">
        <v>29.5</v>
      </c>
      <c r="R4391">
        <v>34656.618999999999</v>
      </c>
      <c r="S4391">
        <v>2018</v>
      </c>
      <c r="T4391">
        <v>12</v>
      </c>
      <c r="U4391">
        <v>52</v>
      </c>
    </row>
    <row r="4392" spans="1:21" x14ac:dyDescent="0.3">
      <c r="A4392" s="5" t="s">
        <v>168</v>
      </c>
      <c r="B4392" s="5" t="s">
        <v>206</v>
      </c>
      <c r="C4392" s="5" t="s">
        <v>112</v>
      </c>
      <c r="D4392" s="5" t="s">
        <v>368</v>
      </c>
      <c r="E4392" s="5" t="s">
        <v>172</v>
      </c>
      <c r="F4392" s="6">
        <v>43458</v>
      </c>
      <c r="G4392" s="5" t="s">
        <v>148</v>
      </c>
      <c r="H4392" s="5" t="s">
        <v>269</v>
      </c>
      <c r="I4392">
        <v>43230</v>
      </c>
      <c r="J4392">
        <v>228</v>
      </c>
      <c r="K4392">
        <v>1411</v>
      </c>
      <c r="L4392">
        <v>12</v>
      </c>
      <c r="M4392">
        <v>41624.5</v>
      </c>
      <c r="N4392">
        <v>29950.416000000001</v>
      </c>
      <c r="O4392">
        <v>2495.8679999999999</v>
      </c>
      <c r="P4392">
        <v>117.58333333333333</v>
      </c>
      <c r="Q4392">
        <v>29.5</v>
      </c>
      <c r="R4392">
        <v>11674.084000000001</v>
      </c>
      <c r="S4392">
        <v>2018</v>
      </c>
      <c r="T4392">
        <v>12</v>
      </c>
      <c r="U4392">
        <v>52</v>
      </c>
    </row>
    <row r="4393" spans="1:21" x14ac:dyDescent="0.3">
      <c r="A4393" s="5" t="s">
        <v>168</v>
      </c>
      <c r="B4393" s="5" t="s">
        <v>206</v>
      </c>
      <c r="C4393" s="5" t="s">
        <v>112</v>
      </c>
      <c r="D4393" s="5" t="s">
        <v>368</v>
      </c>
      <c r="E4393" s="5" t="s">
        <v>172</v>
      </c>
      <c r="F4393" s="6">
        <v>43458</v>
      </c>
      <c r="G4393" s="5" t="s">
        <v>148</v>
      </c>
      <c r="H4393" s="5" t="s">
        <v>217</v>
      </c>
      <c r="I4393">
        <v>43230</v>
      </c>
      <c r="J4393">
        <v>228</v>
      </c>
      <c r="K4393">
        <v>573</v>
      </c>
      <c r="L4393">
        <v>5</v>
      </c>
      <c r="M4393">
        <v>17190</v>
      </c>
      <c r="N4393">
        <v>12479.34</v>
      </c>
      <c r="O4393">
        <v>2495.8679999999999</v>
      </c>
      <c r="P4393">
        <v>114.6</v>
      </c>
      <c r="Q4393">
        <v>30</v>
      </c>
      <c r="R4393">
        <v>4710.66</v>
      </c>
      <c r="S4393">
        <v>2018</v>
      </c>
      <c r="T4393">
        <v>12</v>
      </c>
      <c r="U4393">
        <v>52</v>
      </c>
    </row>
    <row r="4394" spans="1:21" x14ac:dyDescent="0.3">
      <c r="A4394" s="5" t="s">
        <v>168</v>
      </c>
      <c r="B4394" s="5" t="s">
        <v>206</v>
      </c>
      <c r="C4394" s="5" t="s">
        <v>112</v>
      </c>
      <c r="D4394" s="5" t="s">
        <v>368</v>
      </c>
      <c r="E4394" s="5" t="s">
        <v>172</v>
      </c>
      <c r="F4394" s="6">
        <v>43458</v>
      </c>
      <c r="G4394" s="5" t="s">
        <v>148</v>
      </c>
      <c r="H4394" s="5" t="s">
        <v>230</v>
      </c>
      <c r="I4394">
        <v>43230</v>
      </c>
      <c r="J4394">
        <v>228</v>
      </c>
      <c r="K4394">
        <v>731</v>
      </c>
      <c r="L4394">
        <v>7</v>
      </c>
      <c r="M4394">
        <v>21564.5</v>
      </c>
      <c r="N4394">
        <v>17471.076000000001</v>
      </c>
      <c r="O4394">
        <v>2495.8679999999999</v>
      </c>
      <c r="P4394">
        <v>104.42857142857143</v>
      </c>
      <c r="Q4394">
        <v>29.5</v>
      </c>
      <c r="R4394">
        <v>4093.424</v>
      </c>
      <c r="S4394">
        <v>2018</v>
      </c>
      <c r="T4394">
        <v>12</v>
      </c>
      <c r="U4394">
        <v>52</v>
      </c>
    </row>
    <row r="4395" spans="1:21" x14ac:dyDescent="0.3">
      <c r="A4395" s="5" t="s">
        <v>168</v>
      </c>
      <c r="B4395" s="5" t="s">
        <v>206</v>
      </c>
      <c r="C4395" s="5" t="s">
        <v>112</v>
      </c>
      <c r="D4395" s="5" t="s">
        <v>368</v>
      </c>
      <c r="E4395" s="5" t="s">
        <v>172</v>
      </c>
      <c r="F4395" s="6">
        <v>43458</v>
      </c>
      <c r="G4395" s="5" t="s">
        <v>148</v>
      </c>
      <c r="H4395" s="5" t="s">
        <v>189</v>
      </c>
      <c r="I4395">
        <v>43230</v>
      </c>
      <c r="J4395">
        <v>228</v>
      </c>
      <c r="K4395">
        <v>107</v>
      </c>
      <c r="L4395">
        <v>1</v>
      </c>
      <c r="M4395">
        <v>3210</v>
      </c>
      <c r="N4395">
        <v>2495.8679999999999</v>
      </c>
      <c r="O4395">
        <v>2495.8679999999999</v>
      </c>
      <c r="P4395">
        <v>107</v>
      </c>
      <c r="Q4395">
        <v>30</v>
      </c>
      <c r="R4395">
        <v>714.13199999999995</v>
      </c>
      <c r="S4395">
        <v>2018</v>
      </c>
      <c r="T4395">
        <v>12</v>
      </c>
      <c r="U4395">
        <v>52</v>
      </c>
    </row>
    <row r="4396" spans="1:21" x14ac:dyDescent="0.3">
      <c r="A4396" s="5" t="s">
        <v>168</v>
      </c>
      <c r="B4396" s="5" t="s">
        <v>206</v>
      </c>
      <c r="C4396" s="5" t="s">
        <v>112</v>
      </c>
      <c r="D4396" s="5" t="s">
        <v>368</v>
      </c>
      <c r="E4396" s="5" t="s">
        <v>172</v>
      </c>
      <c r="F4396" s="6">
        <v>43458</v>
      </c>
      <c r="G4396" s="5" t="s">
        <v>148</v>
      </c>
      <c r="H4396" s="5" t="s">
        <v>344</v>
      </c>
      <c r="I4396">
        <v>43230</v>
      </c>
      <c r="J4396">
        <v>228</v>
      </c>
      <c r="K4396">
        <v>343</v>
      </c>
      <c r="L4396">
        <v>3</v>
      </c>
      <c r="M4396">
        <v>9089.5</v>
      </c>
      <c r="N4396">
        <v>7487.6040000000003</v>
      </c>
      <c r="O4396">
        <v>2495.8679999999999</v>
      </c>
      <c r="P4396">
        <v>114.33333333333333</v>
      </c>
      <c r="Q4396">
        <v>26.5</v>
      </c>
      <c r="R4396">
        <v>1601.896</v>
      </c>
      <c r="S4396">
        <v>2018</v>
      </c>
      <c r="T4396">
        <v>12</v>
      </c>
      <c r="U4396">
        <v>52</v>
      </c>
    </row>
    <row r="4397" spans="1:21" x14ac:dyDescent="0.3">
      <c r="A4397" s="5" t="s">
        <v>168</v>
      </c>
      <c r="B4397" s="5" t="s">
        <v>206</v>
      </c>
      <c r="C4397" s="5" t="s">
        <v>112</v>
      </c>
      <c r="D4397" s="5" t="s">
        <v>368</v>
      </c>
      <c r="E4397" s="5" t="s">
        <v>172</v>
      </c>
      <c r="F4397" s="6">
        <v>43458</v>
      </c>
      <c r="G4397" s="5" t="s">
        <v>148</v>
      </c>
      <c r="H4397" s="5" t="s">
        <v>284</v>
      </c>
      <c r="I4397">
        <v>43230</v>
      </c>
      <c r="J4397">
        <v>228</v>
      </c>
      <c r="K4397">
        <v>480</v>
      </c>
      <c r="L4397">
        <v>4</v>
      </c>
      <c r="M4397">
        <v>14400</v>
      </c>
      <c r="N4397">
        <v>9983.4719999999998</v>
      </c>
      <c r="O4397">
        <v>2495.8679999999999</v>
      </c>
      <c r="P4397">
        <v>120</v>
      </c>
      <c r="Q4397">
        <v>30</v>
      </c>
      <c r="R4397">
        <v>4416.5280000000002</v>
      </c>
      <c r="S4397">
        <v>2018</v>
      </c>
      <c r="T4397">
        <v>12</v>
      </c>
      <c r="U4397">
        <v>52</v>
      </c>
    </row>
    <row r="4398" spans="1:21" x14ac:dyDescent="0.3">
      <c r="A4398" s="5" t="s">
        <v>168</v>
      </c>
      <c r="B4398" s="5" t="s">
        <v>206</v>
      </c>
      <c r="C4398" s="5" t="s">
        <v>112</v>
      </c>
      <c r="D4398" s="5" t="s">
        <v>368</v>
      </c>
      <c r="E4398" s="5" t="s">
        <v>172</v>
      </c>
      <c r="F4398" s="6">
        <v>43458</v>
      </c>
      <c r="G4398" s="5" t="s">
        <v>148</v>
      </c>
      <c r="H4398" s="5" t="s">
        <v>225</v>
      </c>
      <c r="I4398">
        <v>43230</v>
      </c>
      <c r="J4398">
        <v>228</v>
      </c>
      <c r="K4398">
        <v>770</v>
      </c>
      <c r="L4398">
        <v>7</v>
      </c>
      <c r="M4398">
        <v>22715</v>
      </c>
      <c r="N4398">
        <v>17471.076000000001</v>
      </c>
      <c r="O4398">
        <v>2495.8679999999999</v>
      </c>
      <c r="P4398">
        <v>110</v>
      </c>
      <c r="Q4398">
        <v>29.5</v>
      </c>
      <c r="R4398">
        <v>5243.924</v>
      </c>
      <c r="S4398">
        <v>2018</v>
      </c>
      <c r="T4398">
        <v>12</v>
      </c>
      <c r="U4398">
        <v>52</v>
      </c>
    </row>
    <row r="4399" spans="1:21" x14ac:dyDescent="0.3">
      <c r="A4399" s="5" t="s">
        <v>168</v>
      </c>
      <c r="B4399" s="5" t="s">
        <v>206</v>
      </c>
      <c r="C4399" s="5" t="s">
        <v>112</v>
      </c>
      <c r="D4399" s="5" t="s">
        <v>368</v>
      </c>
      <c r="E4399" s="5" t="s">
        <v>172</v>
      </c>
      <c r="F4399" s="6">
        <v>43458</v>
      </c>
      <c r="G4399" s="5" t="s">
        <v>148</v>
      </c>
      <c r="H4399" s="5" t="s">
        <v>191</v>
      </c>
      <c r="I4399">
        <v>43230</v>
      </c>
      <c r="J4399">
        <v>228</v>
      </c>
      <c r="K4399">
        <v>110</v>
      </c>
      <c r="L4399">
        <v>1</v>
      </c>
      <c r="M4399">
        <v>3300</v>
      </c>
      <c r="N4399">
        <v>2495.8679999999999</v>
      </c>
      <c r="O4399">
        <v>2495.8679999999999</v>
      </c>
      <c r="P4399">
        <v>110</v>
      </c>
      <c r="Q4399">
        <v>30</v>
      </c>
      <c r="R4399">
        <v>804.13199999999995</v>
      </c>
      <c r="S4399">
        <v>2018</v>
      </c>
      <c r="T4399">
        <v>12</v>
      </c>
      <c r="U4399">
        <v>52</v>
      </c>
    </row>
    <row r="4400" spans="1:21" x14ac:dyDescent="0.3">
      <c r="A4400" s="5" t="s">
        <v>168</v>
      </c>
      <c r="B4400" s="5" t="s">
        <v>206</v>
      </c>
      <c r="C4400" s="5" t="s">
        <v>112</v>
      </c>
      <c r="D4400" s="5" t="s">
        <v>368</v>
      </c>
      <c r="E4400" s="5" t="s">
        <v>172</v>
      </c>
      <c r="F4400" s="6">
        <v>43458</v>
      </c>
      <c r="G4400" s="5" t="s">
        <v>148</v>
      </c>
      <c r="H4400" s="5" t="s">
        <v>183</v>
      </c>
      <c r="I4400">
        <v>43230</v>
      </c>
      <c r="J4400">
        <v>228</v>
      </c>
      <c r="K4400">
        <v>110</v>
      </c>
      <c r="L4400">
        <v>1</v>
      </c>
      <c r="M4400">
        <v>2915</v>
      </c>
      <c r="N4400">
        <v>2495.8679999999999</v>
      </c>
      <c r="O4400">
        <v>2495.8679999999999</v>
      </c>
      <c r="P4400">
        <v>110</v>
      </c>
      <c r="Q4400">
        <v>26.5</v>
      </c>
      <c r="R4400">
        <v>419.13200000000001</v>
      </c>
      <c r="S4400">
        <v>2018</v>
      </c>
      <c r="T4400">
        <v>12</v>
      </c>
      <c r="U4400">
        <v>52</v>
      </c>
    </row>
    <row r="4401" spans="1:21" x14ac:dyDescent="0.3">
      <c r="A4401" s="5" t="s">
        <v>168</v>
      </c>
      <c r="B4401" s="5" t="s">
        <v>206</v>
      </c>
      <c r="C4401" s="5" t="s">
        <v>112</v>
      </c>
      <c r="D4401" s="5" t="s">
        <v>368</v>
      </c>
      <c r="E4401" s="5" t="s">
        <v>172</v>
      </c>
      <c r="F4401" s="6">
        <v>43458</v>
      </c>
      <c r="G4401" s="5" t="s">
        <v>148</v>
      </c>
      <c r="H4401" s="5" t="s">
        <v>190</v>
      </c>
      <c r="I4401">
        <v>43230</v>
      </c>
      <c r="J4401">
        <v>228</v>
      </c>
      <c r="K4401">
        <v>326</v>
      </c>
      <c r="L4401">
        <v>3</v>
      </c>
      <c r="M4401">
        <v>8639</v>
      </c>
      <c r="N4401">
        <v>7487.6040000000003</v>
      </c>
      <c r="O4401">
        <v>2495.8679999999999</v>
      </c>
      <c r="P4401">
        <v>108.66666666666667</v>
      </c>
      <c r="Q4401">
        <v>26.5</v>
      </c>
      <c r="R4401">
        <v>1151.396</v>
      </c>
      <c r="S4401">
        <v>2018</v>
      </c>
      <c r="T4401">
        <v>12</v>
      </c>
      <c r="U4401">
        <v>52</v>
      </c>
    </row>
    <row r="4402" spans="1:21" x14ac:dyDescent="0.3">
      <c r="A4402" s="5" t="s">
        <v>168</v>
      </c>
      <c r="B4402" s="5" t="s">
        <v>206</v>
      </c>
      <c r="C4402" s="5" t="s">
        <v>112</v>
      </c>
      <c r="D4402" s="5" t="s">
        <v>368</v>
      </c>
      <c r="E4402" s="5" t="s">
        <v>172</v>
      </c>
      <c r="F4402" s="6">
        <v>43458</v>
      </c>
      <c r="G4402" s="5" t="s">
        <v>148</v>
      </c>
      <c r="H4402" s="5" t="s">
        <v>190</v>
      </c>
      <c r="I4402">
        <v>43230</v>
      </c>
      <c r="J4402">
        <v>228</v>
      </c>
      <c r="K4402">
        <v>103</v>
      </c>
      <c r="L4402">
        <v>1</v>
      </c>
      <c r="M4402">
        <v>3090</v>
      </c>
      <c r="N4402">
        <v>2495.8679999999999</v>
      </c>
      <c r="O4402">
        <v>2495.8679999999999</v>
      </c>
      <c r="P4402">
        <v>103</v>
      </c>
      <c r="Q4402">
        <v>30</v>
      </c>
      <c r="R4402">
        <v>594.13199999999995</v>
      </c>
      <c r="S4402">
        <v>2018</v>
      </c>
      <c r="T4402">
        <v>12</v>
      </c>
      <c r="U4402">
        <v>52</v>
      </c>
    </row>
    <row r="4403" spans="1:21" x14ac:dyDescent="0.3">
      <c r="A4403" s="5" t="s">
        <v>168</v>
      </c>
      <c r="B4403" s="5" t="s">
        <v>206</v>
      </c>
      <c r="C4403" s="5" t="s">
        <v>112</v>
      </c>
      <c r="D4403" s="5" t="s">
        <v>368</v>
      </c>
      <c r="E4403" s="5" t="s">
        <v>172</v>
      </c>
      <c r="F4403" s="6">
        <v>43458</v>
      </c>
      <c r="G4403" s="5" t="s">
        <v>148</v>
      </c>
      <c r="H4403" s="5" t="s">
        <v>185</v>
      </c>
      <c r="I4403">
        <v>43230</v>
      </c>
      <c r="J4403">
        <v>228</v>
      </c>
      <c r="K4403">
        <v>439</v>
      </c>
      <c r="L4403">
        <v>4</v>
      </c>
      <c r="M4403">
        <v>13170</v>
      </c>
      <c r="N4403">
        <v>9983.4719999999998</v>
      </c>
      <c r="O4403">
        <v>2495.8679999999999</v>
      </c>
      <c r="P4403">
        <v>109.75</v>
      </c>
      <c r="Q4403">
        <v>30</v>
      </c>
      <c r="R4403">
        <v>3186.5279999999998</v>
      </c>
      <c r="S4403">
        <v>2018</v>
      </c>
      <c r="T4403">
        <v>12</v>
      </c>
      <c r="U4403">
        <v>52</v>
      </c>
    </row>
    <row r="4404" spans="1:21" x14ac:dyDescent="0.3">
      <c r="A4404" s="5" t="s">
        <v>168</v>
      </c>
      <c r="B4404" s="5" t="s">
        <v>206</v>
      </c>
      <c r="C4404" s="5" t="s">
        <v>112</v>
      </c>
      <c r="D4404" s="5" t="s">
        <v>368</v>
      </c>
      <c r="E4404" s="5" t="s">
        <v>172</v>
      </c>
      <c r="F4404" s="6">
        <v>43458</v>
      </c>
      <c r="G4404" s="5" t="s">
        <v>148</v>
      </c>
      <c r="H4404" s="5" t="s">
        <v>190</v>
      </c>
      <c r="I4404">
        <v>43230</v>
      </c>
      <c r="J4404">
        <v>228</v>
      </c>
      <c r="K4404">
        <v>125</v>
      </c>
      <c r="L4404">
        <v>1</v>
      </c>
      <c r="M4404">
        <v>3750</v>
      </c>
      <c r="N4404">
        <v>2495.8679999999999</v>
      </c>
      <c r="O4404">
        <v>2495.8679999999999</v>
      </c>
      <c r="P4404">
        <v>125</v>
      </c>
      <c r="Q4404">
        <v>30</v>
      </c>
      <c r="R4404">
        <v>1254.1320000000001</v>
      </c>
      <c r="S4404">
        <v>2018</v>
      </c>
      <c r="T4404">
        <v>12</v>
      </c>
      <c r="U4404">
        <v>52</v>
      </c>
    </row>
    <row r="4405" spans="1:21" x14ac:dyDescent="0.3">
      <c r="A4405" s="5" t="s">
        <v>168</v>
      </c>
      <c r="B4405" s="5" t="s">
        <v>206</v>
      </c>
      <c r="C4405" s="5" t="s">
        <v>112</v>
      </c>
      <c r="D4405" s="5" t="s">
        <v>368</v>
      </c>
      <c r="E4405" s="5" t="s">
        <v>172</v>
      </c>
      <c r="F4405" s="6">
        <v>43458</v>
      </c>
      <c r="G4405" s="5" t="s">
        <v>148</v>
      </c>
      <c r="H4405" s="5" t="s">
        <v>229</v>
      </c>
      <c r="I4405">
        <v>43230</v>
      </c>
      <c r="J4405">
        <v>228</v>
      </c>
      <c r="K4405">
        <v>1602</v>
      </c>
      <c r="L4405">
        <v>15</v>
      </c>
      <c r="M4405">
        <v>46458</v>
      </c>
      <c r="N4405">
        <v>37438.021000000001</v>
      </c>
      <c r="O4405">
        <v>2495.8679999999999</v>
      </c>
      <c r="P4405">
        <v>106.8</v>
      </c>
      <c r="Q4405">
        <v>29</v>
      </c>
      <c r="R4405">
        <v>9019.9789999999994</v>
      </c>
      <c r="S4405">
        <v>2018</v>
      </c>
      <c r="T4405">
        <v>12</v>
      </c>
      <c r="U4405">
        <v>52</v>
      </c>
    </row>
    <row r="4406" spans="1:21" x14ac:dyDescent="0.3">
      <c r="A4406" s="5" t="s">
        <v>168</v>
      </c>
      <c r="B4406" s="5" t="s">
        <v>206</v>
      </c>
      <c r="C4406" s="5" t="s">
        <v>113</v>
      </c>
      <c r="D4406" s="5" t="s">
        <v>369</v>
      </c>
      <c r="E4406" s="5" t="s">
        <v>172</v>
      </c>
      <c r="F4406" s="6">
        <v>43458</v>
      </c>
      <c r="G4406" s="5" t="s">
        <v>148</v>
      </c>
      <c r="H4406" s="5" t="s">
        <v>194</v>
      </c>
      <c r="I4406">
        <v>43237</v>
      </c>
      <c r="J4406">
        <v>221</v>
      </c>
      <c r="K4406">
        <v>125.8</v>
      </c>
      <c r="L4406">
        <v>1</v>
      </c>
      <c r="M4406">
        <v>3648.2</v>
      </c>
      <c r="N4406">
        <v>2626.3449999999998</v>
      </c>
      <c r="O4406">
        <v>2626.3449999999998</v>
      </c>
      <c r="P4406">
        <v>125.8</v>
      </c>
      <c r="Q4406">
        <v>29</v>
      </c>
      <c r="R4406">
        <v>1021.855</v>
      </c>
      <c r="S4406">
        <v>2018</v>
      </c>
      <c r="T4406">
        <v>12</v>
      </c>
      <c r="U4406">
        <v>52</v>
      </c>
    </row>
    <row r="4407" spans="1:21" x14ac:dyDescent="0.3">
      <c r="A4407" s="5" t="s">
        <v>168</v>
      </c>
      <c r="B4407" s="5" t="s">
        <v>206</v>
      </c>
      <c r="C4407" s="5" t="s">
        <v>113</v>
      </c>
      <c r="D4407" s="5" t="s">
        <v>369</v>
      </c>
      <c r="E4407" s="5" t="s">
        <v>172</v>
      </c>
      <c r="F4407" s="6">
        <v>43458</v>
      </c>
      <c r="G4407" s="5" t="s">
        <v>148</v>
      </c>
      <c r="H4407" s="5" t="s">
        <v>303</v>
      </c>
      <c r="I4407">
        <v>43237</v>
      </c>
      <c r="J4407">
        <v>221</v>
      </c>
      <c r="K4407">
        <v>884.4</v>
      </c>
      <c r="L4407">
        <v>8</v>
      </c>
      <c r="M4407">
        <v>25647.599999999999</v>
      </c>
      <c r="N4407">
        <v>21010.76</v>
      </c>
      <c r="O4407">
        <v>2626.3449999999998</v>
      </c>
      <c r="P4407">
        <v>110.55</v>
      </c>
      <c r="Q4407">
        <v>29</v>
      </c>
      <c r="R4407">
        <v>4636.84</v>
      </c>
      <c r="S4407">
        <v>2018</v>
      </c>
      <c r="T4407">
        <v>12</v>
      </c>
      <c r="U4407">
        <v>52</v>
      </c>
    </row>
    <row r="4408" spans="1:21" x14ac:dyDescent="0.3">
      <c r="A4408" s="5" t="s">
        <v>168</v>
      </c>
      <c r="B4408" s="5" t="s">
        <v>206</v>
      </c>
      <c r="C4408" s="5" t="s">
        <v>113</v>
      </c>
      <c r="D4408" s="5" t="s">
        <v>369</v>
      </c>
      <c r="E4408" s="5" t="s">
        <v>172</v>
      </c>
      <c r="F4408" s="6">
        <v>43458</v>
      </c>
      <c r="G4408" s="5" t="s">
        <v>148</v>
      </c>
      <c r="H4408" s="5" t="s">
        <v>178</v>
      </c>
      <c r="I4408">
        <v>43237</v>
      </c>
      <c r="J4408">
        <v>221</v>
      </c>
      <c r="K4408">
        <v>680.6</v>
      </c>
      <c r="L4408">
        <v>6</v>
      </c>
      <c r="M4408">
        <v>19737.400000000001</v>
      </c>
      <c r="N4408">
        <v>15758.07</v>
      </c>
      <c r="O4408">
        <v>2626.3449999999998</v>
      </c>
      <c r="P4408">
        <v>113.43333333333334</v>
      </c>
      <c r="Q4408">
        <v>29</v>
      </c>
      <c r="R4408">
        <v>3979.33</v>
      </c>
      <c r="S4408">
        <v>2018</v>
      </c>
      <c r="T4408">
        <v>12</v>
      </c>
      <c r="U4408">
        <v>52</v>
      </c>
    </row>
    <row r="4409" spans="1:21" x14ac:dyDescent="0.3">
      <c r="A4409" s="5" t="s">
        <v>168</v>
      </c>
      <c r="B4409" s="5" t="s">
        <v>206</v>
      </c>
      <c r="C4409" s="5" t="s">
        <v>113</v>
      </c>
      <c r="D4409" s="5" t="s">
        <v>369</v>
      </c>
      <c r="E4409" s="5" t="s">
        <v>172</v>
      </c>
      <c r="F4409" s="6">
        <v>43458</v>
      </c>
      <c r="G4409" s="5" t="s">
        <v>148</v>
      </c>
      <c r="H4409" s="5" t="s">
        <v>197</v>
      </c>
      <c r="I4409">
        <v>43237</v>
      </c>
      <c r="J4409">
        <v>221</v>
      </c>
      <c r="K4409">
        <v>1630.6</v>
      </c>
      <c r="L4409">
        <v>14</v>
      </c>
      <c r="M4409">
        <v>47287.4</v>
      </c>
      <c r="N4409">
        <v>36768.830999999998</v>
      </c>
      <c r="O4409">
        <v>2626.3449999999998</v>
      </c>
      <c r="P4409">
        <v>116.47142857142856</v>
      </c>
      <c r="Q4409">
        <v>29</v>
      </c>
      <c r="R4409">
        <v>10518.569</v>
      </c>
      <c r="S4409">
        <v>2018</v>
      </c>
      <c r="T4409">
        <v>12</v>
      </c>
      <c r="U4409">
        <v>52</v>
      </c>
    </row>
    <row r="4410" spans="1:21" x14ac:dyDescent="0.3">
      <c r="A4410" s="5" t="s">
        <v>168</v>
      </c>
      <c r="B4410" s="5" t="s">
        <v>206</v>
      </c>
      <c r="C4410" s="5" t="s">
        <v>113</v>
      </c>
      <c r="D4410" s="5" t="s">
        <v>369</v>
      </c>
      <c r="E4410" s="5" t="s">
        <v>172</v>
      </c>
      <c r="F4410" s="6">
        <v>43458</v>
      </c>
      <c r="G4410" s="5" t="s">
        <v>148</v>
      </c>
      <c r="H4410" s="5" t="s">
        <v>209</v>
      </c>
      <c r="I4410">
        <v>43237</v>
      </c>
      <c r="J4410">
        <v>221</v>
      </c>
      <c r="K4410">
        <v>411.4</v>
      </c>
      <c r="L4410">
        <v>4</v>
      </c>
      <c r="M4410">
        <v>11930.6</v>
      </c>
      <c r="N4410">
        <v>10505.38</v>
      </c>
      <c r="O4410">
        <v>2626.3449999999998</v>
      </c>
      <c r="P4410">
        <v>102.85</v>
      </c>
      <c r="Q4410">
        <v>29</v>
      </c>
      <c r="R4410">
        <v>1425.22</v>
      </c>
      <c r="S4410">
        <v>2018</v>
      </c>
      <c r="T4410">
        <v>12</v>
      </c>
      <c r="U4410">
        <v>52</v>
      </c>
    </row>
    <row r="4411" spans="1:21" x14ac:dyDescent="0.3">
      <c r="A4411" s="5" t="s">
        <v>168</v>
      </c>
      <c r="B4411" s="5" t="s">
        <v>206</v>
      </c>
      <c r="C4411" s="5" t="s">
        <v>113</v>
      </c>
      <c r="D4411" s="5" t="s">
        <v>369</v>
      </c>
      <c r="E4411" s="5" t="s">
        <v>172</v>
      </c>
      <c r="F4411" s="6">
        <v>43458</v>
      </c>
      <c r="G4411" s="5" t="s">
        <v>148</v>
      </c>
      <c r="H4411" s="5" t="s">
        <v>311</v>
      </c>
      <c r="I4411">
        <v>43237</v>
      </c>
      <c r="J4411">
        <v>221</v>
      </c>
      <c r="K4411">
        <v>209.2</v>
      </c>
      <c r="L4411">
        <v>2</v>
      </c>
      <c r="M4411">
        <v>6066.8</v>
      </c>
      <c r="N4411">
        <v>5252.69</v>
      </c>
      <c r="O4411">
        <v>2626.3449999999998</v>
      </c>
      <c r="P4411">
        <v>104.6</v>
      </c>
      <c r="Q4411">
        <v>29</v>
      </c>
      <c r="R4411">
        <v>814.11</v>
      </c>
      <c r="S4411">
        <v>2018</v>
      </c>
      <c r="T4411">
        <v>12</v>
      </c>
      <c r="U4411">
        <v>52</v>
      </c>
    </row>
    <row r="4412" spans="1:21" x14ac:dyDescent="0.3">
      <c r="A4412" s="5" t="s">
        <v>168</v>
      </c>
      <c r="B4412" s="5" t="s">
        <v>206</v>
      </c>
      <c r="C4412" s="5" t="s">
        <v>118</v>
      </c>
      <c r="D4412" s="5" t="s">
        <v>362</v>
      </c>
      <c r="E4412" s="5" t="s">
        <v>172</v>
      </c>
      <c r="F4412" s="6">
        <v>43458</v>
      </c>
      <c r="G4412" s="5" t="s">
        <v>148</v>
      </c>
      <c r="H4412" s="5" t="s">
        <v>370</v>
      </c>
      <c r="I4412">
        <v>43276</v>
      </c>
      <c r="J4412">
        <v>182</v>
      </c>
      <c r="K4412">
        <v>2219</v>
      </c>
      <c r="L4412">
        <v>19</v>
      </c>
      <c r="M4412">
        <v>59913</v>
      </c>
      <c r="N4412">
        <v>52551.654999999999</v>
      </c>
      <c r="O4412">
        <v>2765.877</v>
      </c>
      <c r="P4412">
        <v>116.78947368421052</v>
      </c>
      <c r="Q4412">
        <v>27</v>
      </c>
      <c r="R4412">
        <v>7361.3450000000003</v>
      </c>
      <c r="S4412">
        <v>2018</v>
      </c>
      <c r="T4412">
        <v>12</v>
      </c>
      <c r="U4412">
        <v>52</v>
      </c>
    </row>
    <row r="4413" spans="1:21" x14ac:dyDescent="0.3">
      <c r="A4413" s="5" t="s">
        <v>168</v>
      </c>
      <c r="B4413" s="5" t="s">
        <v>206</v>
      </c>
      <c r="C4413" s="5" t="s">
        <v>118</v>
      </c>
      <c r="D4413" s="5" t="s">
        <v>362</v>
      </c>
      <c r="E4413" s="5" t="s">
        <v>227</v>
      </c>
      <c r="F4413" s="6">
        <v>43458</v>
      </c>
      <c r="G4413" s="5" t="s">
        <v>148</v>
      </c>
      <c r="H4413" s="5" t="s">
        <v>370</v>
      </c>
      <c r="I4413">
        <v>43276</v>
      </c>
      <c r="J4413">
        <v>182</v>
      </c>
      <c r="K4413">
        <v>-2219</v>
      </c>
      <c r="L4413">
        <v>-19</v>
      </c>
      <c r="M4413">
        <v>-59913</v>
      </c>
      <c r="N4413">
        <v>-52551.654999999999</v>
      </c>
      <c r="O4413">
        <v>-2765.877</v>
      </c>
      <c r="P4413">
        <v>116.78947368421052</v>
      </c>
      <c r="Q4413">
        <v>27</v>
      </c>
      <c r="R4413">
        <v>-7361.3450000000003</v>
      </c>
      <c r="S4413">
        <v>2018</v>
      </c>
      <c r="T4413">
        <v>12</v>
      </c>
      <c r="U4413">
        <v>52</v>
      </c>
    </row>
    <row r="4414" spans="1:21" x14ac:dyDescent="0.3">
      <c r="A4414" s="5" t="s">
        <v>168</v>
      </c>
      <c r="B4414" s="5" t="s">
        <v>206</v>
      </c>
      <c r="C4414" s="5" t="s">
        <v>118</v>
      </c>
      <c r="D4414" s="5" t="s">
        <v>362</v>
      </c>
      <c r="E4414" s="5" t="s">
        <v>172</v>
      </c>
      <c r="F4414" s="6">
        <v>43458</v>
      </c>
      <c r="G4414" s="5" t="s">
        <v>148</v>
      </c>
      <c r="H4414" s="5" t="s">
        <v>367</v>
      </c>
      <c r="I4414">
        <v>43276</v>
      </c>
      <c r="J4414">
        <v>182</v>
      </c>
      <c r="K4414">
        <v>2219</v>
      </c>
      <c r="L4414">
        <v>19</v>
      </c>
      <c r="M4414">
        <v>59913</v>
      </c>
      <c r="N4414">
        <v>52551.654999999999</v>
      </c>
      <c r="O4414">
        <v>2765.877</v>
      </c>
      <c r="P4414">
        <v>116.78947368421052</v>
      </c>
      <c r="Q4414">
        <v>27</v>
      </c>
      <c r="R4414">
        <v>7361.3450000000003</v>
      </c>
      <c r="S4414">
        <v>2018</v>
      </c>
      <c r="T4414">
        <v>12</v>
      </c>
      <c r="U4414">
        <v>52</v>
      </c>
    </row>
    <row r="4415" spans="1:21" x14ac:dyDescent="0.3">
      <c r="A4415" s="5" t="s">
        <v>168</v>
      </c>
      <c r="B4415" s="5" t="s">
        <v>206</v>
      </c>
      <c r="C4415" s="5" t="s">
        <v>118</v>
      </c>
      <c r="D4415" s="5" t="s">
        <v>362</v>
      </c>
      <c r="E4415" s="5" t="s">
        <v>172</v>
      </c>
      <c r="F4415" s="6">
        <v>43458</v>
      </c>
      <c r="G4415" s="5" t="s">
        <v>148</v>
      </c>
      <c r="H4415" s="5" t="s">
        <v>371</v>
      </c>
      <c r="I4415">
        <v>43276</v>
      </c>
      <c r="J4415">
        <v>182</v>
      </c>
      <c r="K4415">
        <v>983.4</v>
      </c>
      <c r="L4415">
        <v>9</v>
      </c>
      <c r="M4415">
        <v>28026.9</v>
      </c>
      <c r="N4415">
        <v>24892.888999999999</v>
      </c>
      <c r="O4415">
        <v>2765.877</v>
      </c>
      <c r="P4415">
        <v>109.26666666666667</v>
      </c>
      <c r="Q4415">
        <v>28.5</v>
      </c>
      <c r="R4415">
        <v>3134.011</v>
      </c>
      <c r="S4415">
        <v>2018</v>
      </c>
      <c r="T4415">
        <v>12</v>
      </c>
      <c r="U4415">
        <v>52</v>
      </c>
    </row>
    <row r="4416" spans="1:21" x14ac:dyDescent="0.3">
      <c r="A4416" s="5" t="s">
        <v>168</v>
      </c>
      <c r="B4416" s="5" t="s">
        <v>206</v>
      </c>
      <c r="C4416" s="5" t="s">
        <v>118</v>
      </c>
      <c r="D4416" s="5" t="s">
        <v>362</v>
      </c>
      <c r="E4416" s="5" t="s">
        <v>172</v>
      </c>
      <c r="F4416" s="6">
        <v>43458</v>
      </c>
      <c r="G4416" s="5" t="s">
        <v>148</v>
      </c>
      <c r="H4416" s="5" t="s">
        <v>190</v>
      </c>
      <c r="I4416">
        <v>43276</v>
      </c>
      <c r="J4416">
        <v>182</v>
      </c>
      <c r="K4416">
        <v>121.5</v>
      </c>
      <c r="L4416">
        <v>1</v>
      </c>
      <c r="M4416">
        <v>3523.5</v>
      </c>
      <c r="N4416">
        <v>2765.877</v>
      </c>
      <c r="O4416">
        <v>2765.877</v>
      </c>
      <c r="P4416">
        <v>121.5</v>
      </c>
      <c r="Q4416">
        <v>29</v>
      </c>
      <c r="R4416">
        <v>757.62300000000005</v>
      </c>
      <c r="S4416">
        <v>2018</v>
      </c>
      <c r="T4416">
        <v>12</v>
      </c>
      <c r="U4416">
        <v>52</v>
      </c>
    </row>
    <row r="4417" spans="1:21" x14ac:dyDescent="0.3">
      <c r="A4417" s="5" t="s">
        <v>168</v>
      </c>
      <c r="B4417" s="5" t="s">
        <v>175</v>
      </c>
      <c r="C4417" s="5" t="s">
        <v>82</v>
      </c>
      <c r="D4417" s="5" t="s">
        <v>364</v>
      </c>
      <c r="E4417" s="5" t="s">
        <v>172</v>
      </c>
      <c r="F4417" s="6">
        <v>43460</v>
      </c>
      <c r="G4417" s="5" t="s">
        <v>148</v>
      </c>
      <c r="H4417" s="5" t="s">
        <v>178</v>
      </c>
      <c r="I4417">
        <v>43231</v>
      </c>
      <c r="J4417">
        <v>229</v>
      </c>
      <c r="K4417">
        <v>290.5</v>
      </c>
      <c r="L4417">
        <v>3</v>
      </c>
      <c r="M4417">
        <v>8424.5</v>
      </c>
      <c r="N4417">
        <v>8145.5360000000001</v>
      </c>
      <c r="O4417">
        <v>2715.1790000000001</v>
      </c>
      <c r="P4417">
        <v>96.833333333333329</v>
      </c>
      <c r="Q4417">
        <v>29</v>
      </c>
      <c r="R4417">
        <v>278.964</v>
      </c>
      <c r="S4417">
        <v>2018</v>
      </c>
      <c r="T4417">
        <v>12</v>
      </c>
      <c r="U4417">
        <v>52</v>
      </c>
    </row>
    <row r="4418" spans="1:21" x14ac:dyDescent="0.3">
      <c r="A4418" s="5" t="s">
        <v>168</v>
      </c>
      <c r="B4418" s="5" t="s">
        <v>175</v>
      </c>
      <c r="C4418" s="5" t="s">
        <v>82</v>
      </c>
      <c r="D4418" s="5" t="s">
        <v>364</v>
      </c>
      <c r="E4418" s="5" t="s">
        <v>172</v>
      </c>
      <c r="F4418" s="6">
        <v>43460</v>
      </c>
      <c r="G4418" s="5" t="s">
        <v>148</v>
      </c>
      <c r="H4418" s="5" t="s">
        <v>190</v>
      </c>
      <c r="I4418">
        <v>43231</v>
      </c>
      <c r="J4418">
        <v>229</v>
      </c>
      <c r="K4418">
        <v>97</v>
      </c>
      <c r="L4418">
        <v>1</v>
      </c>
      <c r="M4418">
        <v>2813</v>
      </c>
      <c r="N4418">
        <v>2715.1790000000001</v>
      </c>
      <c r="O4418">
        <v>2715.1790000000001</v>
      </c>
      <c r="P4418">
        <v>97</v>
      </c>
      <c r="Q4418">
        <v>29</v>
      </c>
      <c r="R4418">
        <v>97.820999999999998</v>
      </c>
      <c r="S4418">
        <v>2018</v>
      </c>
      <c r="T4418">
        <v>12</v>
      </c>
      <c r="U4418">
        <v>52</v>
      </c>
    </row>
    <row r="4419" spans="1:21" x14ac:dyDescent="0.3">
      <c r="A4419" s="5" t="s">
        <v>168</v>
      </c>
      <c r="B4419" s="5" t="s">
        <v>175</v>
      </c>
      <c r="C4419" s="5" t="s">
        <v>87</v>
      </c>
      <c r="D4419" s="5" t="s">
        <v>331</v>
      </c>
      <c r="E4419" s="5" t="s">
        <v>227</v>
      </c>
      <c r="F4419" s="6">
        <v>43460</v>
      </c>
      <c r="G4419" s="5" t="s">
        <v>148</v>
      </c>
      <c r="H4419" s="5" t="s">
        <v>190</v>
      </c>
      <c r="I4419">
        <v>43275</v>
      </c>
      <c r="J4419">
        <v>185</v>
      </c>
      <c r="K4419">
        <v>-97</v>
      </c>
      <c r="L4419">
        <v>-1</v>
      </c>
      <c r="M4419">
        <v>-2813</v>
      </c>
      <c r="N4419">
        <v>-3548.5459999999998</v>
      </c>
      <c r="O4419">
        <v>-3548.5459999999998</v>
      </c>
      <c r="P4419">
        <v>97</v>
      </c>
      <c r="Q4419">
        <v>29</v>
      </c>
      <c r="R4419">
        <v>735.54600000000005</v>
      </c>
      <c r="S4419">
        <v>2018</v>
      </c>
      <c r="T4419">
        <v>12</v>
      </c>
      <c r="U4419">
        <v>52</v>
      </c>
    </row>
    <row r="4420" spans="1:21" x14ac:dyDescent="0.3">
      <c r="A4420" s="5" t="s">
        <v>168</v>
      </c>
      <c r="B4420" s="5" t="s">
        <v>175</v>
      </c>
      <c r="C4420" s="5" t="s">
        <v>87</v>
      </c>
      <c r="D4420" s="5" t="s">
        <v>331</v>
      </c>
      <c r="E4420" s="5" t="s">
        <v>227</v>
      </c>
      <c r="F4420" s="6">
        <v>43460</v>
      </c>
      <c r="G4420" s="5" t="s">
        <v>148</v>
      </c>
      <c r="H4420" s="5" t="s">
        <v>178</v>
      </c>
      <c r="I4420">
        <v>43275</v>
      </c>
      <c r="J4420">
        <v>185</v>
      </c>
      <c r="K4420">
        <v>-290.5</v>
      </c>
      <c r="L4420">
        <v>-3</v>
      </c>
      <c r="M4420">
        <v>-8424.5</v>
      </c>
      <c r="N4420">
        <v>-10645.638000000001</v>
      </c>
      <c r="O4420">
        <v>-3548.5459999999998</v>
      </c>
      <c r="P4420">
        <v>96.833333333333329</v>
      </c>
      <c r="Q4420">
        <v>29</v>
      </c>
      <c r="R4420">
        <v>2221.1379999999999</v>
      </c>
      <c r="S4420">
        <v>2018</v>
      </c>
      <c r="T4420">
        <v>12</v>
      </c>
      <c r="U4420">
        <v>52</v>
      </c>
    </row>
    <row r="4421" spans="1:21" x14ac:dyDescent="0.3">
      <c r="A4421" s="5" t="s">
        <v>168</v>
      </c>
      <c r="B4421" s="5" t="s">
        <v>169</v>
      </c>
      <c r="C4421" s="5" t="s">
        <v>170</v>
      </c>
      <c r="D4421" s="5" t="s">
        <v>353</v>
      </c>
      <c r="E4421" s="5" t="s">
        <v>172</v>
      </c>
      <c r="F4421" s="6">
        <v>43461</v>
      </c>
      <c r="G4421" s="5" t="s">
        <v>148</v>
      </c>
      <c r="H4421" s="5" t="s">
        <v>311</v>
      </c>
      <c r="I4421">
        <v>43262</v>
      </c>
      <c r="J4421">
        <v>199</v>
      </c>
      <c r="K4421">
        <v>108.5</v>
      </c>
      <c r="L4421">
        <v>1</v>
      </c>
      <c r="M4421">
        <v>3146.5</v>
      </c>
      <c r="N4421">
        <v>0</v>
      </c>
      <c r="O4421">
        <v>0</v>
      </c>
      <c r="P4421">
        <v>108.5</v>
      </c>
      <c r="Q4421">
        <v>29</v>
      </c>
      <c r="R4421">
        <v>3146.5</v>
      </c>
      <c r="S4421">
        <v>2018</v>
      </c>
      <c r="T4421">
        <v>12</v>
      </c>
      <c r="U4421">
        <v>52</v>
      </c>
    </row>
    <row r="4422" spans="1:21" x14ac:dyDescent="0.3">
      <c r="A4422" s="5" t="s">
        <v>168</v>
      </c>
      <c r="B4422" s="5" t="s">
        <v>169</v>
      </c>
      <c r="C4422" s="5" t="s">
        <v>170</v>
      </c>
      <c r="D4422" s="5" t="s">
        <v>331</v>
      </c>
      <c r="E4422" s="5" t="s">
        <v>172</v>
      </c>
      <c r="F4422" s="6">
        <v>43461</v>
      </c>
      <c r="G4422" s="5" t="s">
        <v>148</v>
      </c>
      <c r="H4422" s="5" t="s">
        <v>204</v>
      </c>
      <c r="I4422">
        <v>43275</v>
      </c>
      <c r="J4422">
        <v>186</v>
      </c>
      <c r="K4422">
        <v>990</v>
      </c>
      <c r="L4422">
        <v>7</v>
      </c>
      <c r="M4422">
        <v>23100</v>
      </c>
      <c r="N4422">
        <v>0</v>
      </c>
      <c r="O4422">
        <v>0</v>
      </c>
      <c r="P4422">
        <v>141.42857142857142</v>
      </c>
      <c r="Q4422">
        <v>23.333300000000001</v>
      </c>
      <c r="R4422">
        <v>23100</v>
      </c>
      <c r="S4422">
        <v>2018</v>
      </c>
      <c r="T4422">
        <v>12</v>
      </c>
      <c r="U4422">
        <v>52</v>
      </c>
    </row>
    <row r="4423" spans="1:21" x14ac:dyDescent="0.3">
      <c r="A4423" s="5" t="s">
        <v>168</v>
      </c>
      <c r="B4423" s="5" t="s">
        <v>169</v>
      </c>
      <c r="C4423" s="5" t="s">
        <v>170</v>
      </c>
      <c r="D4423" s="5" t="s">
        <v>331</v>
      </c>
      <c r="E4423" s="5" t="s">
        <v>172</v>
      </c>
      <c r="F4423" s="6">
        <v>43461</v>
      </c>
      <c r="G4423" s="5" t="s">
        <v>148</v>
      </c>
      <c r="H4423" s="5" t="s">
        <v>351</v>
      </c>
      <c r="I4423">
        <v>43275</v>
      </c>
      <c r="J4423">
        <v>186</v>
      </c>
      <c r="K4423">
        <v>107.5</v>
      </c>
      <c r="L4423">
        <v>1</v>
      </c>
      <c r="M4423">
        <v>3225</v>
      </c>
      <c r="N4423">
        <v>0</v>
      </c>
      <c r="O4423">
        <v>0</v>
      </c>
      <c r="P4423">
        <v>107.5</v>
      </c>
      <c r="Q4423">
        <v>30</v>
      </c>
      <c r="R4423">
        <v>3225</v>
      </c>
      <c r="S4423">
        <v>2018</v>
      </c>
      <c r="T4423">
        <v>12</v>
      </c>
      <c r="U4423">
        <v>52</v>
      </c>
    </row>
    <row r="4424" spans="1:21" x14ac:dyDescent="0.3">
      <c r="A4424" s="5" t="s">
        <v>168</v>
      </c>
      <c r="B4424" s="5" t="s">
        <v>169</v>
      </c>
      <c r="C4424" s="5" t="s">
        <v>170</v>
      </c>
      <c r="D4424" s="5" t="s">
        <v>357</v>
      </c>
      <c r="E4424" s="5" t="s">
        <v>172</v>
      </c>
      <c r="F4424" s="6">
        <v>43461</v>
      </c>
      <c r="G4424" s="5" t="s">
        <v>148</v>
      </c>
      <c r="H4424" s="5" t="s">
        <v>204</v>
      </c>
      <c r="I4424">
        <v>43252</v>
      </c>
      <c r="J4424">
        <v>209</v>
      </c>
      <c r="K4424">
        <v>990</v>
      </c>
      <c r="L4424">
        <v>2</v>
      </c>
      <c r="M4424">
        <v>6600</v>
      </c>
      <c r="N4424">
        <v>6429.1049999999996</v>
      </c>
      <c r="O4424">
        <v>3214.5529999999999</v>
      </c>
      <c r="P4424">
        <v>495</v>
      </c>
      <c r="Q4424">
        <v>6.6666999999999996</v>
      </c>
      <c r="R4424">
        <v>170.89500000000001</v>
      </c>
      <c r="S4424">
        <v>2018</v>
      </c>
      <c r="T4424">
        <v>12</v>
      </c>
      <c r="U4424">
        <v>52</v>
      </c>
    </row>
    <row r="4425" spans="1:21" x14ac:dyDescent="0.3">
      <c r="A4425" s="5" t="s">
        <v>168</v>
      </c>
      <c r="B4425" s="5" t="s">
        <v>169</v>
      </c>
      <c r="C4425" s="5" t="s">
        <v>170</v>
      </c>
      <c r="D4425" s="5" t="s">
        <v>357</v>
      </c>
      <c r="E4425" s="5" t="s">
        <v>172</v>
      </c>
      <c r="F4425" s="6">
        <v>43461</v>
      </c>
      <c r="G4425" s="5" t="s">
        <v>148</v>
      </c>
      <c r="H4425" s="5" t="s">
        <v>221</v>
      </c>
      <c r="I4425">
        <v>43252</v>
      </c>
      <c r="J4425">
        <v>209</v>
      </c>
      <c r="K4425">
        <v>675</v>
      </c>
      <c r="L4425">
        <v>6</v>
      </c>
      <c r="M4425">
        <v>20250</v>
      </c>
      <c r="N4425">
        <v>19287.315999999999</v>
      </c>
      <c r="O4425">
        <v>3214.5529999999999</v>
      </c>
      <c r="P4425">
        <v>112.5</v>
      </c>
      <c r="Q4425">
        <v>30</v>
      </c>
      <c r="R4425">
        <v>962.68399999999997</v>
      </c>
      <c r="S4425">
        <v>2018</v>
      </c>
      <c r="T4425">
        <v>12</v>
      </c>
      <c r="U4425">
        <v>52</v>
      </c>
    </row>
    <row r="4426" spans="1:21" x14ac:dyDescent="0.3">
      <c r="A4426" s="5" t="s">
        <v>168</v>
      </c>
      <c r="B4426" s="5" t="s">
        <v>169</v>
      </c>
      <c r="C4426" s="5" t="s">
        <v>170</v>
      </c>
      <c r="D4426" s="5" t="s">
        <v>364</v>
      </c>
      <c r="E4426" s="5" t="s">
        <v>172</v>
      </c>
      <c r="F4426" s="6">
        <v>43461</v>
      </c>
      <c r="G4426" s="5" t="s">
        <v>148</v>
      </c>
      <c r="H4426" s="5" t="s">
        <v>173</v>
      </c>
      <c r="I4426">
        <v>43231</v>
      </c>
      <c r="J4426">
        <v>230</v>
      </c>
      <c r="K4426">
        <v>2057</v>
      </c>
      <c r="L4426">
        <v>12</v>
      </c>
      <c r="M4426">
        <v>46625.332999999999</v>
      </c>
      <c r="N4426">
        <v>32582.143</v>
      </c>
      <c r="O4426">
        <v>2715.1790000000001</v>
      </c>
      <c r="P4426">
        <v>171.41666666666666</v>
      </c>
      <c r="Q4426">
        <v>22.666699999999999</v>
      </c>
      <c r="R4426">
        <v>14043.19</v>
      </c>
      <c r="S4426">
        <v>2018</v>
      </c>
      <c r="T4426">
        <v>12</v>
      </c>
      <c r="U4426">
        <v>52</v>
      </c>
    </row>
    <row r="4427" spans="1:21" x14ac:dyDescent="0.3">
      <c r="A4427" s="5" t="s">
        <v>168</v>
      </c>
      <c r="B4427" s="5" t="s">
        <v>169</v>
      </c>
      <c r="C4427" s="5" t="s">
        <v>170</v>
      </c>
      <c r="D4427" s="5" t="s">
        <v>365</v>
      </c>
      <c r="E4427" s="5" t="s">
        <v>172</v>
      </c>
      <c r="F4427" s="6">
        <v>43461</v>
      </c>
      <c r="G4427" s="5" t="s">
        <v>148</v>
      </c>
      <c r="H4427" s="5" t="s">
        <v>173</v>
      </c>
      <c r="I4427">
        <v>43238</v>
      </c>
      <c r="J4427">
        <v>223</v>
      </c>
      <c r="K4427">
        <v>2057</v>
      </c>
      <c r="L4427">
        <v>6</v>
      </c>
      <c r="M4427">
        <v>23312.667000000001</v>
      </c>
      <c r="N4427">
        <v>20347.223999999998</v>
      </c>
      <c r="O4427">
        <v>3391.2040000000002</v>
      </c>
      <c r="P4427">
        <v>342.83333333333331</v>
      </c>
      <c r="Q4427">
        <v>11.333299999999999</v>
      </c>
      <c r="R4427">
        <v>2965.4430000000002</v>
      </c>
      <c r="S4427">
        <v>2018</v>
      </c>
      <c r="T4427">
        <v>12</v>
      </c>
      <c r="U4427">
        <v>52</v>
      </c>
    </row>
    <row r="4428" spans="1:21" x14ac:dyDescent="0.3">
      <c r="A4428" s="5" t="s">
        <v>168</v>
      </c>
      <c r="B4428" s="5" t="s">
        <v>169</v>
      </c>
      <c r="C4428" s="5" t="s">
        <v>170</v>
      </c>
      <c r="D4428" s="5" t="s">
        <v>362</v>
      </c>
      <c r="E4428" s="5" t="s">
        <v>172</v>
      </c>
      <c r="F4428" s="6">
        <v>43461</v>
      </c>
      <c r="G4428" s="5" t="s">
        <v>148</v>
      </c>
      <c r="H4428" s="5" t="s">
        <v>266</v>
      </c>
      <c r="I4428">
        <v>43276</v>
      </c>
      <c r="J4428">
        <v>185</v>
      </c>
      <c r="K4428">
        <v>7550</v>
      </c>
      <c r="L4428">
        <v>24</v>
      </c>
      <c r="M4428">
        <v>81540</v>
      </c>
      <c r="N4428">
        <v>66381.038</v>
      </c>
      <c r="O4428">
        <v>2765.877</v>
      </c>
      <c r="P4428">
        <v>314.58333333333331</v>
      </c>
      <c r="Q4428">
        <v>10.8</v>
      </c>
      <c r="R4428">
        <v>15158.962</v>
      </c>
      <c r="S4428">
        <v>2018</v>
      </c>
      <c r="T4428">
        <v>12</v>
      </c>
      <c r="U4428">
        <v>52</v>
      </c>
    </row>
    <row r="4429" spans="1:21" x14ac:dyDescent="0.3">
      <c r="A4429" s="5" t="s">
        <v>168</v>
      </c>
      <c r="B4429" s="5" t="s">
        <v>169</v>
      </c>
      <c r="C4429" s="5" t="s">
        <v>170</v>
      </c>
      <c r="D4429" s="5" t="s">
        <v>363</v>
      </c>
      <c r="E4429" s="5" t="s">
        <v>172</v>
      </c>
      <c r="F4429" s="6">
        <v>43461</v>
      </c>
      <c r="G4429" s="5" t="s">
        <v>148</v>
      </c>
      <c r="H4429" s="5" t="s">
        <v>266</v>
      </c>
      <c r="I4429">
        <v>43253</v>
      </c>
      <c r="J4429">
        <v>208</v>
      </c>
      <c r="K4429">
        <v>7550</v>
      </c>
      <c r="L4429">
        <v>36</v>
      </c>
      <c r="M4429">
        <v>122310</v>
      </c>
      <c r="N4429">
        <v>101242.667</v>
      </c>
      <c r="O4429">
        <v>2812.2959999999998</v>
      </c>
      <c r="P4429">
        <v>209.72222222222223</v>
      </c>
      <c r="Q4429">
        <v>16.2</v>
      </c>
      <c r="R4429">
        <v>21067.332999999999</v>
      </c>
      <c r="S4429">
        <v>2018</v>
      </c>
      <c r="T4429">
        <v>12</v>
      </c>
      <c r="U4429">
        <v>52</v>
      </c>
    </row>
    <row r="4430" spans="1:21" x14ac:dyDescent="0.3">
      <c r="A4430" s="5" t="s">
        <v>168</v>
      </c>
      <c r="B4430" s="5" t="s">
        <v>169</v>
      </c>
      <c r="C4430" s="5" t="s">
        <v>170</v>
      </c>
      <c r="D4430" s="5" t="s">
        <v>368</v>
      </c>
      <c r="E4430" s="5" t="s">
        <v>172</v>
      </c>
      <c r="F4430" s="6">
        <v>43461</v>
      </c>
      <c r="G4430" s="5" t="s">
        <v>148</v>
      </c>
      <c r="H4430" s="5" t="s">
        <v>305</v>
      </c>
      <c r="I4430">
        <v>43230</v>
      </c>
      <c r="J4430">
        <v>231</v>
      </c>
      <c r="K4430">
        <v>4598</v>
      </c>
      <c r="L4430">
        <v>40</v>
      </c>
      <c r="M4430">
        <v>131043</v>
      </c>
      <c r="N4430">
        <v>99834.721000000005</v>
      </c>
      <c r="O4430">
        <v>2495.8679999999999</v>
      </c>
      <c r="P4430">
        <v>114.95</v>
      </c>
      <c r="Q4430">
        <v>28.5</v>
      </c>
      <c r="R4430">
        <v>31208.278999999999</v>
      </c>
      <c r="S4430">
        <v>2018</v>
      </c>
      <c r="T4430">
        <v>12</v>
      </c>
      <c r="U4430">
        <v>52</v>
      </c>
    </row>
    <row r="4431" spans="1:21" x14ac:dyDescent="0.3">
      <c r="A4431" s="5" t="s">
        <v>168</v>
      </c>
      <c r="B4431" s="5" t="s">
        <v>169</v>
      </c>
      <c r="C4431" s="5" t="s">
        <v>170</v>
      </c>
      <c r="D4431" s="5" t="s">
        <v>368</v>
      </c>
      <c r="E4431" s="5" t="s">
        <v>172</v>
      </c>
      <c r="F4431" s="6">
        <v>43461</v>
      </c>
      <c r="G4431" s="5" t="s">
        <v>148</v>
      </c>
      <c r="H4431" s="5" t="s">
        <v>190</v>
      </c>
      <c r="I4431">
        <v>43230</v>
      </c>
      <c r="J4431">
        <v>231</v>
      </c>
      <c r="K4431">
        <v>207</v>
      </c>
      <c r="L4431">
        <v>2</v>
      </c>
      <c r="M4431">
        <v>5899.5</v>
      </c>
      <c r="N4431">
        <v>4991.7359999999999</v>
      </c>
      <c r="O4431">
        <v>2495.8679999999999</v>
      </c>
      <c r="P4431">
        <v>103.5</v>
      </c>
      <c r="Q4431">
        <v>28.5</v>
      </c>
      <c r="R4431">
        <v>907.76400000000001</v>
      </c>
      <c r="S4431">
        <v>2018</v>
      </c>
      <c r="T4431">
        <v>12</v>
      </c>
      <c r="U4431">
        <v>52</v>
      </c>
    </row>
    <row r="4432" spans="1:21" x14ac:dyDescent="0.3">
      <c r="A4432" s="5" t="s">
        <v>168</v>
      </c>
      <c r="B4432" s="5" t="s">
        <v>169</v>
      </c>
      <c r="C4432" s="5" t="s">
        <v>170</v>
      </c>
      <c r="D4432" s="5" t="s">
        <v>368</v>
      </c>
      <c r="E4432" s="5" t="s">
        <v>172</v>
      </c>
      <c r="F4432" s="6">
        <v>43461</v>
      </c>
      <c r="G4432" s="5" t="s">
        <v>148</v>
      </c>
      <c r="H4432" s="5" t="s">
        <v>264</v>
      </c>
      <c r="I4432">
        <v>43230</v>
      </c>
      <c r="J4432">
        <v>231</v>
      </c>
      <c r="K4432">
        <v>2345</v>
      </c>
      <c r="L4432">
        <v>7</v>
      </c>
      <c r="M4432">
        <v>23391.200000000001</v>
      </c>
      <c r="N4432">
        <v>17471.076000000001</v>
      </c>
      <c r="O4432">
        <v>2495.8679999999999</v>
      </c>
      <c r="P4432">
        <v>335</v>
      </c>
      <c r="Q4432">
        <v>9.9748999999999999</v>
      </c>
      <c r="R4432">
        <v>5920.1239999999998</v>
      </c>
      <c r="S4432">
        <v>2018</v>
      </c>
      <c r="T4432">
        <v>12</v>
      </c>
      <c r="U4432">
        <v>52</v>
      </c>
    </row>
    <row r="4433" spans="1:21" x14ac:dyDescent="0.3">
      <c r="A4433" s="5" t="s">
        <v>168</v>
      </c>
      <c r="B4433" s="5" t="s">
        <v>169</v>
      </c>
      <c r="C4433" s="5" t="s">
        <v>170</v>
      </c>
      <c r="D4433" s="5" t="s">
        <v>369</v>
      </c>
      <c r="E4433" s="5" t="s">
        <v>172</v>
      </c>
      <c r="F4433" s="6">
        <v>43461</v>
      </c>
      <c r="G4433" s="5" t="s">
        <v>148</v>
      </c>
      <c r="H4433" s="5" t="s">
        <v>264</v>
      </c>
      <c r="I4433">
        <v>43237</v>
      </c>
      <c r="J4433">
        <v>224</v>
      </c>
      <c r="K4433">
        <v>2345</v>
      </c>
      <c r="L4433">
        <v>13</v>
      </c>
      <c r="M4433">
        <v>43440.800000000003</v>
      </c>
      <c r="N4433">
        <v>34142.485999999997</v>
      </c>
      <c r="O4433">
        <v>2626.3449999999998</v>
      </c>
      <c r="P4433">
        <v>180.38461538461539</v>
      </c>
      <c r="Q4433">
        <v>18.524899999999999</v>
      </c>
      <c r="R4433">
        <v>9298.3140000000003</v>
      </c>
      <c r="S4433">
        <v>2018</v>
      </c>
      <c r="T4433">
        <v>12</v>
      </c>
      <c r="U4433">
        <v>52</v>
      </c>
    </row>
    <row r="4434" spans="1:21" x14ac:dyDescent="0.3">
      <c r="A4434" s="5" t="s">
        <v>168</v>
      </c>
      <c r="B4434" s="5" t="s">
        <v>175</v>
      </c>
      <c r="C4434" s="5" t="s">
        <v>82</v>
      </c>
      <c r="D4434" s="5" t="s">
        <v>364</v>
      </c>
      <c r="E4434" s="5" t="s">
        <v>227</v>
      </c>
      <c r="F4434" s="6">
        <v>43461</v>
      </c>
      <c r="G4434" s="5" t="s">
        <v>148</v>
      </c>
      <c r="H4434" s="5" t="s">
        <v>190</v>
      </c>
      <c r="I4434">
        <v>43231</v>
      </c>
      <c r="J4434">
        <v>230</v>
      </c>
      <c r="K4434">
        <v>-97</v>
      </c>
      <c r="L4434">
        <v>-1</v>
      </c>
      <c r="M4434">
        <v>-2813</v>
      </c>
      <c r="N4434">
        <v>-2715.1790000000001</v>
      </c>
      <c r="O4434">
        <v>-2715.1790000000001</v>
      </c>
      <c r="P4434">
        <v>97</v>
      </c>
      <c r="Q4434">
        <v>29</v>
      </c>
      <c r="R4434">
        <v>-97.820999999999998</v>
      </c>
      <c r="S4434">
        <v>2018</v>
      </c>
      <c r="T4434">
        <v>12</v>
      </c>
      <c r="U4434">
        <v>52</v>
      </c>
    </row>
    <row r="4435" spans="1:21" x14ac:dyDescent="0.3">
      <c r="A4435" s="5" t="s">
        <v>168</v>
      </c>
      <c r="B4435" s="5" t="s">
        <v>175</v>
      </c>
      <c r="C4435" s="5" t="s">
        <v>82</v>
      </c>
      <c r="D4435" s="5" t="s">
        <v>364</v>
      </c>
      <c r="E4435" s="5" t="s">
        <v>172</v>
      </c>
      <c r="F4435" s="6">
        <v>43461</v>
      </c>
      <c r="G4435" s="5" t="s">
        <v>148</v>
      </c>
      <c r="H4435" s="5" t="s">
        <v>190</v>
      </c>
      <c r="I4435">
        <v>43231</v>
      </c>
      <c r="J4435">
        <v>230</v>
      </c>
      <c r="K4435">
        <v>123</v>
      </c>
      <c r="L4435">
        <v>1</v>
      </c>
      <c r="M4435">
        <v>3198</v>
      </c>
      <c r="N4435">
        <v>2715.1790000000001</v>
      </c>
      <c r="O4435">
        <v>2715.1790000000001</v>
      </c>
      <c r="P4435">
        <v>123</v>
      </c>
      <c r="Q4435">
        <v>26</v>
      </c>
      <c r="R4435">
        <v>482.82100000000003</v>
      </c>
      <c r="S4435">
        <v>2018</v>
      </c>
      <c r="T4435">
        <v>12</v>
      </c>
      <c r="U4435">
        <v>52</v>
      </c>
    </row>
    <row r="4436" spans="1:21" x14ac:dyDescent="0.3">
      <c r="A4436" s="5" t="s">
        <v>168</v>
      </c>
      <c r="B4436" s="5" t="s">
        <v>175</v>
      </c>
      <c r="C4436" s="5" t="s">
        <v>82</v>
      </c>
      <c r="D4436" s="5" t="s">
        <v>364</v>
      </c>
      <c r="E4436" s="5" t="s">
        <v>172</v>
      </c>
      <c r="F4436" s="6">
        <v>43461</v>
      </c>
      <c r="G4436" s="5" t="s">
        <v>148</v>
      </c>
      <c r="H4436" s="5" t="s">
        <v>311</v>
      </c>
      <c r="I4436">
        <v>43231</v>
      </c>
      <c r="J4436">
        <v>230</v>
      </c>
      <c r="K4436">
        <v>214.5</v>
      </c>
      <c r="L4436">
        <v>2</v>
      </c>
      <c r="M4436">
        <v>6220.5</v>
      </c>
      <c r="N4436">
        <v>5430.357</v>
      </c>
      <c r="O4436">
        <v>2715.1790000000001</v>
      </c>
      <c r="P4436">
        <v>107.25</v>
      </c>
      <c r="Q4436">
        <v>29</v>
      </c>
      <c r="R4436">
        <v>790.14300000000003</v>
      </c>
      <c r="S4436">
        <v>2018</v>
      </c>
      <c r="T4436">
        <v>12</v>
      </c>
      <c r="U4436">
        <v>52</v>
      </c>
    </row>
    <row r="4437" spans="1:21" x14ac:dyDescent="0.3">
      <c r="A4437" s="5" t="s">
        <v>168</v>
      </c>
      <c r="B4437" s="5" t="s">
        <v>175</v>
      </c>
      <c r="C4437" s="5" t="s">
        <v>82</v>
      </c>
      <c r="D4437" s="5" t="s">
        <v>364</v>
      </c>
      <c r="E4437" s="5" t="s">
        <v>172</v>
      </c>
      <c r="F4437" s="6">
        <v>43461</v>
      </c>
      <c r="G4437" s="5" t="s">
        <v>148</v>
      </c>
      <c r="H4437" s="5" t="s">
        <v>218</v>
      </c>
      <c r="I4437">
        <v>43231</v>
      </c>
      <c r="J4437">
        <v>230</v>
      </c>
      <c r="K4437">
        <v>1111</v>
      </c>
      <c r="L4437">
        <v>10</v>
      </c>
      <c r="M4437">
        <v>33330</v>
      </c>
      <c r="N4437">
        <v>27151.786</v>
      </c>
      <c r="O4437">
        <v>2715.1790000000001</v>
      </c>
      <c r="P4437">
        <v>111.1</v>
      </c>
      <c r="Q4437">
        <v>30</v>
      </c>
      <c r="R4437">
        <v>6178.2139999999999</v>
      </c>
      <c r="S4437">
        <v>2018</v>
      </c>
      <c r="T4437">
        <v>12</v>
      </c>
      <c r="U4437">
        <v>52</v>
      </c>
    </row>
    <row r="4438" spans="1:21" x14ac:dyDescent="0.3">
      <c r="A4438" s="5" t="s">
        <v>168</v>
      </c>
      <c r="B4438" s="5" t="s">
        <v>175</v>
      </c>
      <c r="C4438" s="5" t="s">
        <v>82</v>
      </c>
      <c r="D4438" s="5" t="s">
        <v>364</v>
      </c>
      <c r="E4438" s="5" t="s">
        <v>172</v>
      </c>
      <c r="F4438" s="6">
        <v>43461</v>
      </c>
      <c r="G4438" s="5" t="s">
        <v>148</v>
      </c>
      <c r="H4438" s="5" t="s">
        <v>202</v>
      </c>
      <c r="I4438">
        <v>43231</v>
      </c>
      <c r="J4438">
        <v>230</v>
      </c>
      <c r="K4438">
        <v>1636</v>
      </c>
      <c r="L4438">
        <v>14</v>
      </c>
      <c r="M4438">
        <v>49080</v>
      </c>
      <c r="N4438">
        <v>38012.500999999997</v>
      </c>
      <c r="O4438">
        <v>2715.1790000000001</v>
      </c>
      <c r="P4438">
        <v>116.85714285714286</v>
      </c>
      <c r="Q4438">
        <v>30</v>
      </c>
      <c r="R4438">
        <v>11067.499</v>
      </c>
      <c r="S4438">
        <v>2018</v>
      </c>
      <c r="T4438">
        <v>12</v>
      </c>
      <c r="U4438">
        <v>52</v>
      </c>
    </row>
    <row r="4439" spans="1:21" x14ac:dyDescent="0.3">
      <c r="A4439" s="5" t="s">
        <v>168</v>
      </c>
      <c r="B4439" s="5" t="s">
        <v>175</v>
      </c>
      <c r="C4439" s="5" t="s">
        <v>82</v>
      </c>
      <c r="D4439" s="5" t="s">
        <v>364</v>
      </c>
      <c r="E4439" s="5" t="s">
        <v>172</v>
      </c>
      <c r="F4439" s="6">
        <v>43461</v>
      </c>
      <c r="G4439" s="5" t="s">
        <v>148</v>
      </c>
      <c r="H4439" s="5" t="s">
        <v>190</v>
      </c>
      <c r="I4439">
        <v>43231</v>
      </c>
      <c r="J4439">
        <v>230</v>
      </c>
      <c r="K4439">
        <v>112</v>
      </c>
      <c r="L4439">
        <v>1</v>
      </c>
      <c r="M4439">
        <v>3360</v>
      </c>
      <c r="N4439">
        <v>2715.1790000000001</v>
      </c>
      <c r="O4439">
        <v>2715.1790000000001</v>
      </c>
      <c r="P4439">
        <v>112</v>
      </c>
      <c r="Q4439">
        <v>30</v>
      </c>
      <c r="R4439">
        <v>644.82100000000003</v>
      </c>
      <c r="S4439">
        <v>2018</v>
      </c>
      <c r="T4439">
        <v>12</v>
      </c>
      <c r="U4439">
        <v>52</v>
      </c>
    </row>
    <row r="4440" spans="1:21" x14ac:dyDescent="0.3">
      <c r="A4440" s="5" t="s">
        <v>168</v>
      </c>
      <c r="B4440" s="5" t="s">
        <v>175</v>
      </c>
      <c r="C4440" s="5" t="s">
        <v>82</v>
      </c>
      <c r="D4440" s="5" t="s">
        <v>364</v>
      </c>
      <c r="E4440" s="5" t="s">
        <v>172</v>
      </c>
      <c r="F4440" s="6">
        <v>43461</v>
      </c>
      <c r="G4440" s="5" t="s">
        <v>148</v>
      </c>
      <c r="H4440" s="5" t="s">
        <v>220</v>
      </c>
      <c r="I4440">
        <v>43231</v>
      </c>
      <c r="J4440">
        <v>230</v>
      </c>
      <c r="K4440">
        <v>222</v>
      </c>
      <c r="L4440">
        <v>2</v>
      </c>
      <c r="M4440">
        <v>6660</v>
      </c>
      <c r="N4440">
        <v>5430.357</v>
      </c>
      <c r="O4440">
        <v>2715.1790000000001</v>
      </c>
      <c r="P4440">
        <v>111</v>
      </c>
      <c r="Q4440">
        <v>30</v>
      </c>
      <c r="R4440">
        <v>1229.643</v>
      </c>
      <c r="S4440">
        <v>2018</v>
      </c>
      <c r="T4440">
        <v>12</v>
      </c>
      <c r="U4440">
        <v>52</v>
      </c>
    </row>
    <row r="4441" spans="1:21" x14ac:dyDescent="0.3">
      <c r="A4441" s="5" t="s">
        <v>168</v>
      </c>
      <c r="B4441" s="5" t="s">
        <v>175</v>
      </c>
      <c r="C4441" s="5" t="s">
        <v>82</v>
      </c>
      <c r="D4441" s="5" t="s">
        <v>364</v>
      </c>
      <c r="E4441" s="5" t="s">
        <v>172</v>
      </c>
      <c r="F4441" s="6">
        <v>43461</v>
      </c>
      <c r="G4441" s="5" t="s">
        <v>148</v>
      </c>
      <c r="H4441" s="5" t="s">
        <v>263</v>
      </c>
      <c r="I4441">
        <v>43231</v>
      </c>
      <c r="J4441">
        <v>230</v>
      </c>
      <c r="K4441">
        <v>1123</v>
      </c>
      <c r="L4441">
        <v>10</v>
      </c>
      <c r="M4441">
        <v>33690</v>
      </c>
      <c r="N4441">
        <v>27151.786</v>
      </c>
      <c r="O4441">
        <v>2715.1790000000001</v>
      </c>
      <c r="P4441">
        <v>112.3</v>
      </c>
      <c r="Q4441">
        <v>30</v>
      </c>
      <c r="R4441">
        <v>6538.2139999999999</v>
      </c>
      <c r="S4441">
        <v>2018</v>
      </c>
      <c r="T4441">
        <v>12</v>
      </c>
      <c r="U4441">
        <v>52</v>
      </c>
    </row>
    <row r="4442" spans="1:21" x14ac:dyDescent="0.3">
      <c r="A4442" s="5" t="s">
        <v>168</v>
      </c>
      <c r="B4442" s="5" t="s">
        <v>175</v>
      </c>
      <c r="C4442" s="5" t="s">
        <v>86</v>
      </c>
      <c r="D4442" s="5" t="s">
        <v>365</v>
      </c>
      <c r="E4442" s="5" t="s">
        <v>172</v>
      </c>
      <c r="F4442" s="6">
        <v>43461</v>
      </c>
      <c r="G4442" s="5" t="s">
        <v>148</v>
      </c>
      <c r="H4442" s="5" t="s">
        <v>190</v>
      </c>
      <c r="I4442">
        <v>43238</v>
      </c>
      <c r="J4442">
        <v>223</v>
      </c>
      <c r="K4442">
        <v>233</v>
      </c>
      <c r="L4442">
        <v>2</v>
      </c>
      <c r="M4442">
        <v>6058</v>
      </c>
      <c r="N4442">
        <v>6782.4080000000004</v>
      </c>
      <c r="O4442">
        <v>3391.2040000000002</v>
      </c>
      <c r="P4442">
        <v>116.5</v>
      </c>
      <c r="Q4442">
        <v>26</v>
      </c>
      <c r="R4442">
        <v>-724.40800000000002</v>
      </c>
      <c r="S4442">
        <v>2018</v>
      </c>
      <c r="T4442">
        <v>12</v>
      </c>
      <c r="U4442">
        <v>52</v>
      </c>
    </row>
    <row r="4443" spans="1:21" x14ac:dyDescent="0.3">
      <c r="A4443" s="5" t="s">
        <v>168</v>
      </c>
      <c r="B4443" s="5" t="s">
        <v>175</v>
      </c>
      <c r="C4443" s="5" t="s">
        <v>86</v>
      </c>
      <c r="D4443" s="5" t="s">
        <v>365</v>
      </c>
      <c r="E4443" s="5" t="s">
        <v>172</v>
      </c>
      <c r="F4443" s="6">
        <v>43461</v>
      </c>
      <c r="G4443" s="5" t="s">
        <v>148</v>
      </c>
      <c r="H4443" s="5" t="s">
        <v>194</v>
      </c>
      <c r="I4443">
        <v>43238</v>
      </c>
      <c r="J4443">
        <v>223</v>
      </c>
      <c r="K4443">
        <v>358</v>
      </c>
      <c r="L4443">
        <v>3</v>
      </c>
      <c r="M4443">
        <v>10561</v>
      </c>
      <c r="N4443">
        <v>10173.611999999999</v>
      </c>
      <c r="O4443">
        <v>3391.2040000000002</v>
      </c>
      <c r="P4443">
        <v>119.33333333333333</v>
      </c>
      <c r="Q4443">
        <v>29.5</v>
      </c>
      <c r="R4443">
        <v>387.38799999999998</v>
      </c>
      <c r="S4443">
        <v>2018</v>
      </c>
      <c r="T4443">
        <v>12</v>
      </c>
      <c r="U4443">
        <v>52</v>
      </c>
    </row>
    <row r="4444" spans="1:21" x14ac:dyDescent="0.3">
      <c r="A4444" s="5" t="s">
        <v>168</v>
      </c>
      <c r="B4444" s="5" t="s">
        <v>175</v>
      </c>
      <c r="C4444" s="5" t="s">
        <v>87</v>
      </c>
      <c r="D4444" s="5" t="s">
        <v>331</v>
      </c>
      <c r="E4444" s="5" t="s">
        <v>172</v>
      </c>
      <c r="F4444" s="6">
        <v>43461</v>
      </c>
      <c r="G4444" s="5" t="s">
        <v>148</v>
      </c>
      <c r="H4444" s="5" t="s">
        <v>190</v>
      </c>
      <c r="I4444">
        <v>43275</v>
      </c>
      <c r="J4444">
        <v>186</v>
      </c>
      <c r="K4444">
        <v>97</v>
      </c>
      <c r="L4444">
        <v>1</v>
      </c>
      <c r="M4444">
        <v>2813</v>
      </c>
      <c r="N4444">
        <v>3548.5459999999998</v>
      </c>
      <c r="O4444">
        <v>3548.5459999999998</v>
      </c>
      <c r="P4444">
        <v>97</v>
      </c>
      <c r="Q4444">
        <v>29</v>
      </c>
      <c r="R4444">
        <v>-735.54600000000005</v>
      </c>
      <c r="S4444">
        <v>2018</v>
      </c>
      <c r="T4444">
        <v>12</v>
      </c>
      <c r="U4444">
        <v>52</v>
      </c>
    </row>
    <row r="4445" spans="1:21" x14ac:dyDescent="0.3">
      <c r="A4445" s="5" t="s">
        <v>168</v>
      </c>
      <c r="B4445" s="5" t="s">
        <v>175</v>
      </c>
      <c r="C4445" s="5" t="s">
        <v>87</v>
      </c>
      <c r="D4445" s="5" t="s">
        <v>331</v>
      </c>
      <c r="E4445" s="5" t="s">
        <v>172</v>
      </c>
      <c r="F4445" s="6">
        <v>43461</v>
      </c>
      <c r="G4445" s="5" t="s">
        <v>148</v>
      </c>
      <c r="H4445" s="5" t="s">
        <v>197</v>
      </c>
      <c r="I4445">
        <v>43275</v>
      </c>
      <c r="J4445">
        <v>186</v>
      </c>
      <c r="K4445">
        <v>1004.5</v>
      </c>
      <c r="L4445">
        <v>8</v>
      </c>
      <c r="M4445">
        <v>29130.5</v>
      </c>
      <c r="N4445">
        <v>7097.0919999999996</v>
      </c>
      <c r="O4445">
        <v>887.13699999999994</v>
      </c>
      <c r="P4445">
        <v>125.5625</v>
      </c>
      <c r="Q4445">
        <v>29</v>
      </c>
      <c r="R4445">
        <v>22033.407999999999</v>
      </c>
      <c r="S4445">
        <v>2018</v>
      </c>
      <c r="T4445">
        <v>12</v>
      </c>
      <c r="U4445">
        <v>52</v>
      </c>
    </row>
    <row r="4446" spans="1:21" x14ac:dyDescent="0.3">
      <c r="A4446" s="5" t="s">
        <v>168</v>
      </c>
      <c r="B4446" s="5" t="s">
        <v>175</v>
      </c>
      <c r="C4446" s="5" t="s">
        <v>87</v>
      </c>
      <c r="D4446" s="5" t="s">
        <v>331</v>
      </c>
      <c r="E4446" s="5" t="s">
        <v>172</v>
      </c>
      <c r="F4446" s="6">
        <v>43461</v>
      </c>
      <c r="G4446" s="5" t="s">
        <v>148</v>
      </c>
      <c r="H4446" s="5" t="s">
        <v>229</v>
      </c>
      <c r="I4446">
        <v>43275</v>
      </c>
      <c r="J4446">
        <v>186</v>
      </c>
      <c r="K4446">
        <v>898.5</v>
      </c>
      <c r="L4446">
        <v>8</v>
      </c>
      <c r="M4446">
        <v>26056.5</v>
      </c>
      <c r="N4446">
        <v>7097.0919999999996</v>
      </c>
      <c r="O4446">
        <v>887.13699999999994</v>
      </c>
      <c r="P4446">
        <v>112.3125</v>
      </c>
      <c r="Q4446">
        <v>29</v>
      </c>
      <c r="R4446">
        <v>18959.407999999999</v>
      </c>
      <c r="S4446">
        <v>2018</v>
      </c>
      <c r="T4446">
        <v>12</v>
      </c>
      <c r="U4446">
        <v>52</v>
      </c>
    </row>
    <row r="4447" spans="1:21" x14ac:dyDescent="0.3">
      <c r="A4447" s="5" t="s">
        <v>168</v>
      </c>
      <c r="B4447" s="5" t="s">
        <v>175</v>
      </c>
      <c r="C4447" s="5" t="s">
        <v>87</v>
      </c>
      <c r="D4447" s="5" t="s">
        <v>331</v>
      </c>
      <c r="E4447" s="5" t="s">
        <v>172</v>
      </c>
      <c r="F4447" s="6">
        <v>43461</v>
      </c>
      <c r="G4447" s="5" t="s">
        <v>148</v>
      </c>
      <c r="H4447" s="5" t="s">
        <v>235</v>
      </c>
      <c r="I4447">
        <v>43275</v>
      </c>
      <c r="J4447">
        <v>186</v>
      </c>
      <c r="K4447">
        <v>109.5</v>
      </c>
      <c r="L4447">
        <v>1</v>
      </c>
      <c r="M4447">
        <v>3175.5</v>
      </c>
      <c r="N4447">
        <v>0</v>
      </c>
      <c r="O4447">
        <v>0</v>
      </c>
      <c r="P4447">
        <v>109.5</v>
      </c>
      <c r="Q4447">
        <v>29</v>
      </c>
      <c r="R4447">
        <v>3175.5</v>
      </c>
      <c r="S4447">
        <v>2018</v>
      </c>
      <c r="T4447">
        <v>12</v>
      </c>
      <c r="U4447">
        <v>52</v>
      </c>
    </row>
    <row r="4448" spans="1:21" x14ac:dyDescent="0.3">
      <c r="A4448" s="5" t="s">
        <v>168</v>
      </c>
      <c r="B4448" s="5" t="s">
        <v>206</v>
      </c>
      <c r="C4448" s="5" t="s">
        <v>111</v>
      </c>
      <c r="D4448" s="5" t="s">
        <v>363</v>
      </c>
      <c r="E4448" s="5" t="s">
        <v>227</v>
      </c>
      <c r="F4448" s="6">
        <v>43461</v>
      </c>
      <c r="G4448" s="5" t="s">
        <v>148</v>
      </c>
      <c r="H4448" s="5" t="s">
        <v>183</v>
      </c>
      <c r="I4448">
        <v>43253</v>
      </c>
      <c r="J4448">
        <v>208</v>
      </c>
      <c r="K4448">
        <v>-342</v>
      </c>
      <c r="L4448">
        <v>-3</v>
      </c>
      <c r="M4448">
        <v>-10260</v>
      </c>
      <c r="N4448">
        <v>-8436.8889999999992</v>
      </c>
      <c r="O4448">
        <v>-2812.2959999999998</v>
      </c>
      <c r="P4448">
        <v>114</v>
      </c>
      <c r="Q4448">
        <v>30</v>
      </c>
      <c r="R4448">
        <v>-1823.1110000000001</v>
      </c>
      <c r="S4448">
        <v>2018</v>
      </c>
      <c r="T4448">
        <v>12</v>
      </c>
      <c r="U4448">
        <v>52</v>
      </c>
    </row>
    <row r="4449" spans="1:21" x14ac:dyDescent="0.3">
      <c r="A4449" s="5" t="s">
        <v>168</v>
      </c>
      <c r="B4449" s="5" t="s">
        <v>206</v>
      </c>
      <c r="C4449" s="5" t="s">
        <v>111</v>
      </c>
      <c r="D4449" s="5" t="s">
        <v>363</v>
      </c>
      <c r="E4449" s="5" t="s">
        <v>172</v>
      </c>
      <c r="F4449" s="6">
        <v>43461</v>
      </c>
      <c r="G4449" s="5" t="s">
        <v>148</v>
      </c>
      <c r="H4449" s="5" t="s">
        <v>262</v>
      </c>
      <c r="I4449">
        <v>43253</v>
      </c>
      <c r="J4449">
        <v>208</v>
      </c>
      <c r="K4449">
        <v>363</v>
      </c>
      <c r="L4449">
        <v>3</v>
      </c>
      <c r="M4449">
        <v>10708.5</v>
      </c>
      <c r="N4449">
        <v>8436.8889999999992</v>
      </c>
      <c r="O4449">
        <v>2812.2959999999998</v>
      </c>
      <c r="P4449">
        <v>121</v>
      </c>
      <c r="Q4449">
        <v>29.5</v>
      </c>
      <c r="R4449">
        <v>2271.6109999999999</v>
      </c>
      <c r="S4449">
        <v>2018</v>
      </c>
      <c r="T4449">
        <v>12</v>
      </c>
      <c r="U4449">
        <v>52</v>
      </c>
    </row>
    <row r="4450" spans="1:21" x14ac:dyDescent="0.3">
      <c r="A4450" s="5" t="s">
        <v>168</v>
      </c>
      <c r="B4450" s="5" t="s">
        <v>206</v>
      </c>
      <c r="C4450" s="5" t="s">
        <v>111</v>
      </c>
      <c r="D4450" s="5" t="s">
        <v>363</v>
      </c>
      <c r="E4450" s="5" t="s">
        <v>172</v>
      </c>
      <c r="F4450" s="6">
        <v>43461</v>
      </c>
      <c r="G4450" s="5" t="s">
        <v>148</v>
      </c>
      <c r="H4450" s="5" t="s">
        <v>305</v>
      </c>
      <c r="I4450">
        <v>43253</v>
      </c>
      <c r="J4450">
        <v>208</v>
      </c>
      <c r="K4450">
        <v>1261</v>
      </c>
      <c r="L4450">
        <v>10</v>
      </c>
      <c r="M4450">
        <v>37200</v>
      </c>
      <c r="N4450">
        <v>28122.963</v>
      </c>
      <c r="O4450">
        <v>2812.2959999999998</v>
      </c>
      <c r="P4450">
        <v>126.1</v>
      </c>
      <c r="Q4450">
        <v>29.500399999999999</v>
      </c>
      <c r="R4450">
        <v>9077.0370000000003</v>
      </c>
      <c r="S4450">
        <v>2018</v>
      </c>
      <c r="T4450">
        <v>12</v>
      </c>
      <c r="U4450">
        <v>52</v>
      </c>
    </row>
    <row r="4451" spans="1:21" x14ac:dyDescent="0.3">
      <c r="A4451" s="5" t="s">
        <v>168</v>
      </c>
      <c r="B4451" s="5" t="s">
        <v>206</v>
      </c>
      <c r="C4451" s="5" t="s">
        <v>111</v>
      </c>
      <c r="D4451" s="5" t="s">
        <v>363</v>
      </c>
      <c r="E4451" s="5" t="s">
        <v>172</v>
      </c>
      <c r="F4451" s="6">
        <v>43461</v>
      </c>
      <c r="G4451" s="5" t="s">
        <v>148</v>
      </c>
      <c r="H4451" s="5" t="s">
        <v>200</v>
      </c>
      <c r="I4451">
        <v>43253</v>
      </c>
      <c r="J4451">
        <v>208</v>
      </c>
      <c r="K4451">
        <v>454</v>
      </c>
      <c r="L4451">
        <v>4</v>
      </c>
      <c r="M4451">
        <v>13393</v>
      </c>
      <c r="N4451">
        <v>11249.184999999999</v>
      </c>
      <c r="O4451">
        <v>2812.2959999999998</v>
      </c>
      <c r="P4451">
        <v>113.5</v>
      </c>
      <c r="Q4451">
        <v>29.5</v>
      </c>
      <c r="R4451">
        <v>2143.8150000000001</v>
      </c>
      <c r="S4451">
        <v>2018</v>
      </c>
      <c r="T4451">
        <v>12</v>
      </c>
      <c r="U4451">
        <v>52</v>
      </c>
    </row>
    <row r="4452" spans="1:21" x14ac:dyDescent="0.3">
      <c r="A4452" s="5" t="s">
        <v>168</v>
      </c>
      <c r="B4452" s="5" t="s">
        <v>206</v>
      </c>
      <c r="C4452" s="5" t="s">
        <v>111</v>
      </c>
      <c r="D4452" s="5" t="s">
        <v>363</v>
      </c>
      <c r="E4452" s="5" t="s">
        <v>172</v>
      </c>
      <c r="F4452" s="6">
        <v>43461</v>
      </c>
      <c r="G4452" s="5" t="s">
        <v>148</v>
      </c>
      <c r="H4452" s="5" t="s">
        <v>215</v>
      </c>
      <c r="I4452">
        <v>43253</v>
      </c>
      <c r="J4452">
        <v>208</v>
      </c>
      <c r="K4452">
        <v>949</v>
      </c>
      <c r="L4452">
        <v>8</v>
      </c>
      <c r="M4452">
        <v>27047</v>
      </c>
      <c r="N4452">
        <v>22498.37</v>
      </c>
      <c r="O4452">
        <v>2812.2959999999998</v>
      </c>
      <c r="P4452">
        <v>118.625</v>
      </c>
      <c r="Q4452">
        <v>28.500499999999999</v>
      </c>
      <c r="R4452">
        <v>4548.63</v>
      </c>
      <c r="S4452">
        <v>2018</v>
      </c>
      <c r="T4452">
        <v>12</v>
      </c>
      <c r="U4452">
        <v>52</v>
      </c>
    </row>
    <row r="4453" spans="1:21" x14ac:dyDescent="0.3">
      <c r="A4453" s="5" t="s">
        <v>168</v>
      </c>
      <c r="B4453" s="5" t="s">
        <v>206</v>
      </c>
      <c r="C4453" s="5" t="s">
        <v>111</v>
      </c>
      <c r="D4453" s="5" t="s">
        <v>363</v>
      </c>
      <c r="E4453" s="5" t="s">
        <v>172</v>
      </c>
      <c r="F4453" s="6">
        <v>43461</v>
      </c>
      <c r="G4453" s="5" t="s">
        <v>148</v>
      </c>
      <c r="H4453" s="5" t="s">
        <v>199</v>
      </c>
      <c r="I4453">
        <v>43253</v>
      </c>
      <c r="J4453">
        <v>208</v>
      </c>
      <c r="K4453">
        <v>1068</v>
      </c>
      <c r="L4453">
        <v>9</v>
      </c>
      <c r="M4453">
        <v>30438</v>
      </c>
      <c r="N4453">
        <v>25310.667000000001</v>
      </c>
      <c r="O4453">
        <v>2812.2959999999998</v>
      </c>
      <c r="P4453">
        <v>118.66666666666667</v>
      </c>
      <c r="Q4453">
        <v>28.5</v>
      </c>
      <c r="R4453">
        <v>5127.3329999999996</v>
      </c>
      <c r="S4453">
        <v>2018</v>
      </c>
      <c r="T4453">
        <v>12</v>
      </c>
      <c r="U4453">
        <v>52</v>
      </c>
    </row>
    <row r="4454" spans="1:21" x14ac:dyDescent="0.3">
      <c r="A4454" s="5" t="s">
        <v>168</v>
      </c>
      <c r="B4454" s="5" t="s">
        <v>206</v>
      </c>
      <c r="C4454" s="5" t="s">
        <v>111</v>
      </c>
      <c r="D4454" s="5" t="s">
        <v>363</v>
      </c>
      <c r="E4454" s="5" t="s">
        <v>172</v>
      </c>
      <c r="F4454" s="6">
        <v>43461</v>
      </c>
      <c r="G4454" s="5" t="s">
        <v>148</v>
      </c>
      <c r="H4454" s="5" t="s">
        <v>200</v>
      </c>
      <c r="I4454">
        <v>43253</v>
      </c>
      <c r="J4454">
        <v>208</v>
      </c>
      <c r="K4454">
        <v>1217</v>
      </c>
      <c r="L4454">
        <v>10</v>
      </c>
      <c r="M4454">
        <v>34684.5</v>
      </c>
      <c r="N4454">
        <v>28122.963</v>
      </c>
      <c r="O4454">
        <v>2812.2959999999998</v>
      </c>
      <c r="P4454">
        <v>121.7</v>
      </c>
      <c r="Q4454">
        <v>28.5</v>
      </c>
      <c r="R4454">
        <v>6561.5370000000003</v>
      </c>
      <c r="S4454">
        <v>2018</v>
      </c>
      <c r="T4454">
        <v>12</v>
      </c>
      <c r="U4454">
        <v>52</v>
      </c>
    </row>
    <row r="4455" spans="1:21" x14ac:dyDescent="0.3">
      <c r="A4455" s="5" t="s">
        <v>168</v>
      </c>
      <c r="B4455" s="5" t="s">
        <v>206</v>
      </c>
      <c r="C4455" s="5" t="s">
        <v>111</v>
      </c>
      <c r="D4455" s="5" t="s">
        <v>363</v>
      </c>
      <c r="E4455" s="5" t="s">
        <v>172</v>
      </c>
      <c r="F4455" s="6">
        <v>43461</v>
      </c>
      <c r="G4455" s="5" t="s">
        <v>148</v>
      </c>
      <c r="H4455" s="5" t="s">
        <v>173</v>
      </c>
      <c r="I4455">
        <v>43253</v>
      </c>
      <c r="J4455">
        <v>208</v>
      </c>
      <c r="K4455">
        <v>528.4</v>
      </c>
      <c r="L4455">
        <v>7</v>
      </c>
      <c r="M4455">
        <v>17965.599999999999</v>
      </c>
      <c r="N4455">
        <v>20898.541000000001</v>
      </c>
      <c r="O4455">
        <v>2985.5059999999999</v>
      </c>
      <c r="P4455">
        <v>75.48571428571428</v>
      </c>
      <c r="Q4455">
        <v>34</v>
      </c>
      <c r="R4455">
        <v>-2932.9409999999998</v>
      </c>
      <c r="S4455">
        <v>2018</v>
      </c>
      <c r="T4455">
        <v>12</v>
      </c>
      <c r="U4455">
        <v>52</v>
      </c>
    </row>
    <row r="4456" spans="1:21" x14ac:dyDescent="0.3">
      <c r="A4456" s="5" t="s">
        <v>168</v>
      </c>
      <c r="B4456" s="5" t="s">
        <v>206</v>
      </c>
      <c r="C4456" s="5" t="s">
        <v>112</v>
      </c>
      <c r="D4456" s="5" t="s">
        <v>368</v>
      </c>
      <c r="E4456" s="5" t="s">
        <v>172</v>
      </c>
      <c r="F4456" s="6">
        <v>43461</v>
      </c>
      <c r="G4456" s="5" t="s">
        <v>148</v>
      </c>
      <c r="H4456" s="5" t="s">
        <v>183</v>
      </c>
      <c r="I4456">
        <v>43230</v>
      </c>
      <c r="J4456">
        <v>231</v>
      </c>
      <c r="K4456">
        <v>342</v>
      </c>
      <c r="L4456">
        <v>3</v>
      </c>
      <c r="M4456">
        <v>10260</v>
      </c>
      <c r="N4456">
        <v>7487.6040000000003</v>
      </c>
      <c r="O4456">
        <v>2495.8679999999999</v>
      </c>
      <c r="P4456">
        <v>114</v>
      </c>
      <c r="Q4456">
        <v>30</v>
      </c>
      <c r="R4456">
        <v>2772.3960000000002</v>
      </c>
      <c r="S4456">
        <v>2018</v>
      </c>
      <c r="T4456">
        <v>12</v>
      </c>
      <c r="U4456">
        <v>52</v>
      </c>
    </row>
    <row r="4457" spans="1:21" x14ac:dyDescent="0.3">
      <c r="A4457" s="5" t="s">
        <v>168</v>
      </c>
      <c r="B4457" s="5" t="s">
        <v>206</v>
      </c>
      <c r="C4457" s="5" t="s">
        <v>112</v>
      </c>
      <c r="D4457" s="5" t="s">
        <v>368</v>
      </c>
      <c r="E4457" s="5" t="s">
        <v>172</v>
      </c>
      <c r="F4457" s="6">
        <v>43461</v>
      </c>
      <c r="G4457" s="5" t="s">
        <v>148</v>
      </c>
      <c r="H4457" s="5" t="s">
        <v>173</v>
      </c>
      <c r="I4457">
        <v>43230</v>
      </c>
      <c r="J4457">
        <v>231</v>
      </c>
      <c r="K4457">
        <v>283.60000000000002</v>
      </c>
      <c r="L4457">
        <v>3</v>
      </c>
      <c r="M4457">
        <v>9642.4</v>
      </c>
      <c r="N4457">
        <v>7556.1639999999998</v>
      </c>
      <c r="O4457">
        <v>2518.721</v>
      </c>
      <c r="P4457">
        <v>94.533333333333346</v>
      </c>
      <c r="Q4457">
        <v>34</v>
      </c>
      <c r="R4457">
        <v>2086.2359999999999</v>
      </c>
      <c r="S4457">
        <v>2018</v>
      </c>
      <c r="T4457">
        <v>12</v>
      </c>
      <c r="U4457">
        <v>52</v>
      </c>
    </row>
    <row r="4458" spans="1:21" x14ac:dyDescent="0.3">
      <c r="A4458" s="5" t="s">
        <v>168</v>
      </c>
      <c r="B4458" s="5" t="s">
        <v>206</v>
      </c>
      <c r="C4458" s="5" t="s">
        <v>112</v>
      </c>
      <c r="D4458" s="5" t="s">
        <v>368</v>
      </c>
      <c r="E4458" s="5" t="s">
        <v>172</v>
      </c>
      <c r="F4458" s="6">
        <v>43461</v>
      </c>
      <c r="G4458" s="5" t="s">
        <v>148</v>
      </c>
      <c r="H4458" s="5" t="s">
        <v>209</v>
      </c>
      <c r="I4458">
        <v>43230</v>
      </c>
      <c r="J4458">
        <v>231</v>
      </c>
      <c r="K4458">
        <v>291.2</v>
      </c>
      <c r="L4458">
        <v>3</v>
      </c>
      <c r="M4458">
        <v>8444.7999999999993</v>
      </c>
      <c r="N4458">
        <v>7556.1639999999998</v>
      </c>
      <c r="O4458">
        <v>2518.721</v>
      </c>
      <c r="P4458">
        <v>97.066666666666663</v>
      </c>
      <c r="Q4458">
        <v>29</v>
      </c>
      <c r="R4458">
        <v>888.63599999999997</v>
      </c>
      <c r="S4458">
        <v>2018</v>
      </c>
      <c r="T4458">
        <v>12</v>
      </c>
      <c r="U4458">
        <v>52</v>
      </c>
    </row>
    <row r="4459" spans="1:21" x14ac:dyDescent="0.3">
      <c r="A4459" s="5" t="s">
        <v>168</v>
      </c>
      <c r="B4459" s="5" t="s">
        <v>206</v>
      </c>
      <c r="C4459" s="5" t="s">
        <v>112</v>
      </c>
      <c r="D4459" s="5" t="s">
        <v>368</v>
      </c>
      <c r="E4459" s="5" t="s">
        <v>172</v>
      </c>
      <c r="F4459" s="6">
        <v>43461</v>
      </c>
      <c r="G4459" s="5" t="s">
        <v>148</v>
      </c>
      <c r="H4459" s="5" t="s">
        <v>190</v>
      </c>
      <c r="I4459">
        <v>43230</v>
      </c>
      <c r="J4459">
        <v>231</v>
      </c>
      <c r="K4459">
        <v>98.4</v>
      </c>
      <c r="L4459">
        <v>1</v>
      </c>
      <c r="M4459">
        <v>2952</v>
      </c>
      <c r="N4459">
        <v>2518.721</v>
      </c>
      <c r="O4459">
        <v>2518.721</v>
      </c>
      <c r="P4459">
        <v>98.4</v>
      </c>
      <c r="Q4459">
        <v>30</v>
      </c>
      <c r="R4459">
        <v>433.279</v>
      </c>
      <c r="S4459">
        <v>2018</v>
      </c>
      <c r="T4459">
        <v>12</v>
      </c>
      <c r="U4459">
        <v>52</v>
      </c>
    </row>
    <row r="4460" spans="1:21" x14ac:dyDescent="0.3">
      <c r="A4460" s="5" t="s">
        <v>168</v>
      </c>
      <c r="B4460" s="5" t="s">
        <v>206</v>
      </c>
      <c r="C4460" s="5" t="s">
        <v>112</v>
      </c>
      <c r="D4460" s="5" t="s">
        <v>368</v>
      </c>
      <c r="E4460" s="5" t="s">
        <v>172</v>
      </c>
      <c r="F4460" s="6">
        <v>43461</v>
      </c>
      <c r="G4460" s="5" t="s">
        <v>148</v>
      </c>
      <c r="H4460" s="5" t="s">
        <v>359</v>
      </c>
      <c r="I4460">
        <v>43230</v>
      </c>
      <c r="J4460">
        <v>231</v>
      </c>
      <c r="K4460">
        <v>94.4</v>
      </c>
      <c r="L4460">
        <v>1</v>
      </c>
      <c r="M4460">
        <v>2832</v>
      </c>
      <c r="N4460">
        <v>2518.721</v>
      </c>
      <c r="O4460">
        <v>2518.721</v>
      </c>
      <c r="P4460">
        <v>94.4</v>
      </c>
      <c r="Q4460">
        <v>30</v>
      </c>
      <c r="R4460">
        <v>313.279</v>
      </c>
      <c r="S4460">
        <v>2018</v>
      </c>
      <c r="T4460">
        <v>12</v>
      </c>
      <c r="U4460">
        <v>52</v>
      </c>
    </row>
    <row r="4461" spans="1:21" x14ac:dyDescent="0.3">
      <c r="A4461" s="5" t="s">
        <v>168</v>
      </c>
      <c r="B4461" s="5" t="s">
        <v>206</v>
      </c>
      <c r="C4461" s="5" t="s">
        <v>112</v>
      </c>
      <c r="D4461" s="5" t="s">
        <v>368</v>
      </c>
      <c r="E4461" s="5" t="s">
        <v>172</v>
      </c>
      <c r="F4461" s="6">
        <v>43461</v>
      </c>
      <c r="G4461" s="5" t="s">
        <v>148</v>
      </c>
      <c r="H4461" s="5" t="s">
        <v>190</v>
      </c>
      <c r="I4461">
        <v>43230</v>
      </c>
      <c r="J4461">
        <v>231</v>
      </c>
      <c r="K4461">
        <v>102.6</v>
      </c>
      <c r="L4461">
        <v>1</v>
      </c>
      <c r="M4461">
        <v>3078</v>
      </c>
      <c r="N4461">
        <v>2518.721</v>
      </c>
      <c r="O4461">
        <v>2518.721</v>
      </c>
      <c r="P4461">
        <v>102.6</v>
      </c>
      <c r="Q4461">
        <v>30</v>
      </c>
      <c r="R4461">
        <v>559.279</v>
      </c>
      <c r="S4461">
        <v>2018</v>
      </c>
      <c r="T4461">
        <v>12</v>
      </c>
      <c r="U4461">
        <v>52</v>
      </c>
    </row>
    <row r="4462" spans="1:21" x14ac:dyDescent="0.3">
      <c r="A4462" s="5" t="s">
        <v>168</v>
      </c>
      <c r="B4462" s="5" t="s">
        <v>206</v>
      </c>
      <c r="C4462" s="5" t="s">
        <v>112</v>
      </c>
      <c r="D4462" s="5" t="s">
        <v>368</v>
      </c>
      <c r="E4462" s="5" t="s">
        <v>172</v>
      </c>
      <c r="F4462" s="6">
        <v>43461</v>
      </c>
      <c r="G4462" s="5" t="s">
        <v>148</v>
      </c>
      <c r="H4462" s="5" t="s">
        <v>197</v>
      </c>
      <c r="I4462">
        <v>43230</v>
      </c>
      <c r="J4462">
        <v>231</v>
      </c>
      <c r="K4462">
        <v>245.8</v>
      </c>
      <c r="L4462">
        <v>2</v>
      </c>
      <c r="M4462">
        <v>7128.2</v>
      </c>
      <c r="N4462">
        <v>5037.4430000000002</v>
      </c>
      <c r="O4462">
        <v>2518.721</v>
      </c>
      <c r="P4462">
        <v>122.9</v>
      </c>
      <c r="Q4462">
        <v>29</v>
      </c>
      <c r="R4462">
        <v>2090.7570000000001</v>
      </c>
      <c r="S4462">
        <v>2018</v>
      </c>
      <c r="T4462">
        <v>12</v>
      </c>
      <c r="U4462">
        <v>52</v>
      </c>
    </row>
    <row r="4463" spans="1:21" x14ac:dyDescent="0.3">
      <c r="A4463" s="5" t="s">
        <v>168</v>
      </c>
      <c r="B4463" s="5" t="s">
        <v>206</v>
      </c>
      <c r="C4463" s="5" t="s">
        <v>112</v>
      </c>
      <c r="D4463" s="5" t="s">
        <v>368</v>
      </c>
      <c r="E4463" s="5" t="s">
        <v>172</v>
      </c>
      <c r="F4463" s="6">
        <v>43461</v>
      </c>
      <c r="G4463" s="5" t="s">
        <v>148</v>
      </c>
      <c r="H4463" s="5" t="s">
        <v>173</v>
      </c>
      <c r="I4463">
        <v>43230</v>
      </c>
      <c r="J4463">
        <v>231</v>
      </c>
      <c r="K4463">
        <v>3225.4</v>
      </c>
      <c r="L4463">
        <v>28</v>
      </c>
      <c r="M4463">
        <v>109663.6</v>
      </c>
      <c r="N4463">
        <v>70524.2</v>
      </c>
      <c r="O4463">
        <v>2518.721</v>
      </c>
      <c r="P4463">
        <v>115.19285714285715</v>
      </c>
      <c r="Q4463">
        <v>34</v>
      </c>
      <c r="R4463">
        <v>39139.4</v>
      </c>
      <c r="S4463">
        <v>2018</v>
      </c>
      <c r="T4463">
        <v>12</v>
      </c>
      <c r="U4463">
        <v>52</v>
      </c>
    </row>
    <row r="4464" spans="1:21" x14ac:dyDescent="0.3">
      <c r="A4464" s="5" t="s">
        <v>168</v>
      </c>
      <c r="B4464" s="5" t="s">
        <v>206</v>
      </c>
      <c r="C4464" s="5" t="s">
        <v>113</v>
      </c>
      <c r="D4464" s="5" t="s">
        <v>369</v>
      </c>
      <c r="E4464" s="5" t="s">
        <v>172</v>
      </c>
      <c r="F4464" s="6">
        <v>43461</v>
      </c>
      <c r="G4464" s="5" t="s">
        <v>148</v>
      </c>
      <c r="H4464" s="5" t="s">
        <v>197</v>
      </c>
      <c r="I4464">
        <v>43237</v>
      </c>
      <c r="J4464">
        <v>224</v>
      </c>
      <c r="K4464">
        <v>223.6</v>
      </c>
      <c r="L4464">
        <v>2</v>
      </c>
      <c r="M4464">
        <v>6484.4</v>
      </c>
      <c r="N4464">
        <v>5298.1369999999997</v>
      </c>
      <c r="O4464">
        <v>2649.069</v>
      </c>
      <c r="P4464">
        <v>111.8</v>
      </c>
      <c r="Q4464">
        <v>29</v>
      </c>
      <c r="R4464">
        <v>1186.2629999999999</v>
      </c>
      <c r="S4464">
        <v>2018</v>
      </c>
      <c r="T4464">
        <v>12</v>
      </c>
      <c r="U4464">
        <v>52</v>
      </c>
    </row>
    <row r="4465" spans="1:21" x14ac:dyDescent="0.3">
      <c r="A4465" s="5" t="s">
        <v>168</v>
      </c>
      <c r="B4465" s="5" t="s">
        <v>206</v>
      </c>
      <c r="C4465" s="5" t="s">
        <v>113</v>
      </c>
      <c r="D4465" s="5" t="s">
        <v>369</v>
      </c>
      <c r="E4465" s="5" t="s">
        <v>172</v>
      </c>
      <c r="F4465" s="6">
        <v>43461</v>
      </c>
      <c r="G4465" s="5" t="s">
        <v>148</v>
      </c>
      <c r="H4465" s="5" t="s">
        <v>178</v>
      </c>
      <c r="I4465">
        <v>43237</v>
      </c>
      <c r="J4465">
        <v>224</v>
      </c>
      <c r="K4465">
        <v>333.2</v>
      </c>
      <c r="L4465">
        <v>3</v>
      </c>
      <c r="M4465">
        <v>9662.7999999999993</v>
      </c>
      <c r="N4465">
        <v>7947.2060000000001</v>
      </c>
      <c r="O4465">
        <v>2649.069</v>
      </c>
      <c r="P4465">
        <v>111.06666666666666</v>
      </c>
      <c r="Q4465">
        <v>29</v>
      </c>
      <c r="R4465">
        <v>1715.5940000000001</v>
      </c>
      <c r="S4465">
        <v>2018</v>
      </c>
      <c r="T4465">
        <v>12</v>
      </c>
      <c r="U4465">
        <v>52</v>
      </c>
    </row>
    <row r="4466" spans="1:21" x14ac:dyDescent="0.3">
      <c r="A4466" s="5" t="s">
        <v>168</v>
      </c>
      <c r="B4466" s="5" t="s">
        <v>206</v>
      </c>
      <c r="C4466" s="5" t="s">
        <v>113</v>
      </c>
      <c r="D4466" s="5" t="s">
        <v>369</v>
      </c>
      <c r="E4466" s="5" t="s">
        <v>172</v>
      </c>
      <c r="F4466" s="6">
        <v>43461</v>
      </c>
      <c r="G4466" s="5" t="s">
        <v>148</v>
      </c>
      <c r="H4466" s="5" t="s">
        <v>197</v>
      </c>
      <c r="I4466">
        <v>43237</v>
      </c>
      <c r="J4466">
        <v>224</v>
      </c>
      <c r="K4466">
        <v>856.6</v>
      </c>
      <c r="L4466">
        <v>7</v>
      </c>
      <c r="M4466">
        <v>24841.4</v>
      </c>
      <c r="N4466">
        <v>18543.481</v>
      </c>
      <c r="O4466">
        <v>2649.069</v>
      </c>
      <c r="P4466">
        <v>122.37142857142858</v>
      </c>
      <c r="Q4466">
        <v>29</v>
      </c>
      <c r="R4466">
        <v>6297.9189999999999</v>
      </c>
      <c r="S4466">
        <v>2018</v>
      </c>
      <c r="T4466">
        <v>12</v>
      </c>
      <c r="U4466">
        <v>52</v>
      </c>
    </row>
    <row r="4467" spans="1:21" x14ac:dyDescent="0.3">
      <c r="A4467" s="5" t="s">
        <v>168</v>
      </c>
      <c r="B4467" s="5" t="s">
        <v>206</v>
      </c>
      <c r="C4467" s="5" t="s">
        <v>113</v>
      </c>
      <c r="D4467" s="5" t="s">
        <v>369</v>
      </c>
      <c r="E4467" s="5" t="s">
        <v>172</v>
      </c>
      <c r="F4467" s="6">
        <v>43461</v>
      </c>
      <c r="G4467" s="5" t="s">
        <v>148</v>
      </c>
      <c r="H4467" s="5" t="s">
        <v>209</v>
      </c>
      <c r="I4467">
        <v>43237</v>
      </c>
      <c r="J4467">
        <v>224</v>
      </c>
      <c r="K4467">
        <v>257.39999999999998</v>
      </c>
      <c r="L4467">
        <v>2</v>
      </c>
      <c r="M4467">
        <v>7464.6</v>
      </c>
      <c r="N4467">
        <v>5298.1369999999997</v>
      </c>
      <c r="O4467">
        <v>2649.069</v>
      </c>
      <c r="P4467">
        <v>128.69999999999999</v>
      </c>
      <c r="Q4467">
        <v>29</v>
      </c>
      <c r="R4467">
        <v>2166.4630000000002</v>
      </c>
      <c r="S4467">
        <v>2018</v>
      </c>
      <c r="T4467">
        <v>12</v>
      </c>
      <c r="U4467">
        <v>52</v>
      </c>
    </row>
    <row r="4468" spans="1:21" x14ac:dyDescent="0.3">
      <c r="A4468" s="5" t="s">
        <v>168</v>
      </c>
      <c r="B4468" s="5" t="s">
        <v>206</v>
      </c>
      <c r="C4468" s="5" t="s">
        <v>113</v>
      </c>
      <c r="D4468" s="5" t="s">
        <v>369</v>
      </c>
      <c r="E4468" s="5" t="s">
        <v>172</v>
      </c>
      <c r="F4468" s="6">
        <v>43461</v>
      </c>
      <c r="G4468" s="5" t="s">
        <v>148</v>
      </c>
      <c r="H4468" s="5" t="s">
        <v>351</v>
      </c>
      <c r="I4468">
        <v>43237</v>
      </c>
      <c r="J4468">
        <v>224</v>
      </c>
      <c r="K4468">
        <v>127</v>
      </c>
      <c r="L4468">
        <v>1</v>
      </c>
      <c r="M4468">
        <v>3683</v>
      </c>
      <c r="N4468">
        <v>2649.069</v>
      </c>
      <c r="O4468">
        <v>2649.069</v>
      </c>
      <c r="P4468">
        <v>127</v>
      </c>
      <c r="Q4468">
        <v>29</v>
      </c>
      <c r="R4468">
        <v>1033.931</v>
      </c>
      <c r="S4468">
        <v>2018</v>
      </c>
      <c r="T4468">
        <v>12</v>
      </c>
      <c r="U4468">
        <v>52</v>
      </c>
    </row>
    <row r="4469" spans="1:21" x14ac:dyDescent="0.3">
      <c r="A4469" s="5" t="s">
        <v>168</v>
      </c>
      <c r="B4469" s="5" t="s">
        <v>206</v>
      </c>
      <c r="C4469" s="5" t="s">
        <v>113</v>
      </c>
      <c r="D4469" s="5" t="s">
        <v>369</v>
      </c>
      <c r="E4469" s="5" t="s">
        <v>172</v>
      </c>
      <c r="F4469" s="6">
        <v>43461</v>
      </c>
      <c r="G4469" s="5" t="s">
        <v>148</v>
      </c>
      <c r="H4469" s="5" t="s">
        <v>190</v>
      </c>
      <c r="I4469">
        <v>43237</v>
      </c>
      <c r="J4469">
        <v>224</v>
      </c>
      <c r="K4469">
        <v>118.4</v>
      </c>
      <c r="L4469">
        <v>1</v>
      </c>
      <c r="M4469">
        <v>3433.6</v>
      </c>
      <c r="N4469">
        <v>2649.069</v>
      </c>
      <c r="O4469">
        <v>2649.069</v>
      </c>
      <c r="P4469">
        <v>118.4</v>
      </c>
      <c r="Q4469">
        <v>29</v>
      </c>
      <c r="R4469">
        <v>784.53099999999995</v>
      </c>
      <c r="S4469">
        <v>2018</v>
      </c>
      <c r="T4469">
        <v>12</v>
      </c>
      <c r="U4469">
        <v>52</v>
      </c>
    </row>
    <row r="4470" spans="1:21" x14ac:dyDescent="0.3">
      <c r="A4470" s="5" t="s">
        <v>168</v>
      </c>
      <c r="B4470" s="5" t="s">
        <v>206</v>
      </c>
      <c r="C4470" s="5" t="s">
        <v>113</v>
      </c>
      <c r="D4470" s="5" t="s">
        <v>369</v>
      </c>
      <c r="E4470" s="5" t="s">
        <v>172</v>
      </c>
      <c r="F4470" s="6">
        <v>43461</v>
      </c>
      <c r="G4470" s="5" t="s">
        <v>148</v>
      </c>
      <c r="H4470" s="5" t="s">
        <v>230</v>
      </c>
      <c r="I4470">
        <v>43237</v>
      </c>
      <c r="J4470">
        <v>224</v>
      </c>
      <c r="K4470">
        <v>1377</v>
      </c>
      <c r="L4470">
        <v>12</v>
      </c>
      <c r="M4470">
        <v>40621.5</v>
      </c>
      <c r="N4470">
        <v>31788.825000000001</v>
      </c>
      <c r="O4470">
        <v>2649.069</v>
      </c>
      <c r="P4470">
        <v>114.75</v>
      </c>
      <c r="Q4470">
        <v>29.5</v>
      </c>
      <c r="R4470">
        <v>8832.6749999999993</v>
      </c>
      <c r="S4470">
        <v>2018</v>
      </c>
      <c r="T4470">
        <v>12</v>
      </c>
      <c r="U4470">
        <v>52</v>
      </c>
    </row>
    <row r="4471" spans="1:21" x14ac:dyDescent="0.3">
      <c r="A4471" s="5" t="s">
        <v>168</v>
      </c>
      <c r="B4471" s="5" t="s">
        <v>206</v>
      </c>
      <c r="C4471" s="5" t="s">
        <v>113</v>
      </c>
      <c r="D4471" s="5" t="s">
        <v>369</v>
      </c>
      <c r="E4471" s="5" t="s">
        <v>172</v>
      </c>
      <c r="F4471" s="6">
        <v>43461</v>
      </c>
      <c r="G4471" s="5" t="s">
        <v>148</v>
      </c>
      <c r="H4471" s="5" t="s">
        <v>222</v>
      </c>
      <c r="I4471">
        <v>43237</v>
      </c>
      <c r="J4471">
        <v>224</v>
      </c>
      <c r="K4471">
        <v>109</v>
      </c>
      <c r="L4471">
        <v>1</v>
      </c>
      <c r="M4471">
        <v>3270</v>
      </c>
      <c r="N4471">
        <v>2649.069</v>
      </c>
      <c r="O4471">
        <v>2649.069</v>
      </c>
      <c r="P4471">
        <v>109</v>
      </c>
      <c r="Q4471">
        <v>30</v>
      </c>
      <c r="R4471">
        <v>620.93100000000004</v>
      </c>
      <c r="S4471">
        <v>2018</v>
      </c>
      <c r="T4471">
        <v>12</v>
      </c>
      <c r="U4471">
        <v>52</v>
      </c>
    </row>
    <row r="4472" spans="1:21" x14ac:dyDescent="0.3">
      <c r="A4472" s="5" t="s">
        <v>168</v>
      </c>
      <c r="B4472" s="5" t="s">
        <v>206</v>
      </c>
      <c r="C4472" s="5" t="s">
        <v>113</v>
      </c>
      <c r="D4472" s="5" t="s">
        <v>369</v>
      </c>
      <c r="E4472" s="5" t="s">
        <v>172</v>
      </c>
      <c r="F4472" s="6">
        <v>43461</v>
      </c>
      <c r="G4472" s="5" t="s">
        <v>148</v>
      </c>
      <c r="H4472" s="5" t="s">
        <v>181</v>
      </c>
      <c r="I4472">
        <v>43237</v>
      </c>
      <c r="J4472">
        <v>224</v>
      </c>
      <c r="K4472">
        <v>220</v>
      </c>
      <c r="L4472">
        <v>2</v>
      </c>
      <c r="M4472">
        <v>6600</v>
      </c>
      <c r="N4472">
        <v>5298.1369999999997</v>
      </c>
      <c r="O4472">
        <v>2649.069</v>
      </c>
      <c r="P4472">
        <v>110</v>
      </c>
      <c r="Q4472">
        <v>30</v>
      </c>
      <c r="R4472">
        <v>1301.8630000000001</v>
      </c>
      <c r="S4472">
        <v>2018</v>
      </c>
      <c r="T4472">
        <v>12</v>
      </c>
      <c r="U4472">
        <v>52</v>
      </c>
    </row>
    <row r="4473" spans="1:21" x14ac:dyDescent="0.3">
      <c r="A4473" s="5" t="s">
        <v>168</v>
      </c>
      <c r="B4473" s="5" t="s">
        <v>206</v>
      </c>
      <c r="C4473" s="5" t="s">
        <v>113</v>
      </c>
      <c r="D4473" s="5" t="s">
        <v>369</v>
      </c>
      <c r="E4473" s="5" t="s">
        <v>172</v>
      </c>
      <c r="F4473" s="6">
        <v>43461</v>
      </c>
      <c r="G4473" s="5" t="s">
        <v>148</v>
      </c>
      <c r="H4473" s="5" t="s">
        <v>182</v>
      </c>
      <c r="I4473">
        <v>43237</v>
      </c>
      <c r="J4473">
        <v>224</v>
      </c>
      <c r="K4473">
        <v>110</v>
      </c>
      <c r="L4473">
        <v>1</v>
      </c>
      <c r="M4473">
        <v>3300</v>
      </c>
      <c r="N4473">
        <v>2649.069</v>
      </c>
      <c r="O4473">
        <v>2649.069</v>
      </c>
      <c r="P4473">
        <v>110</v>
      </c>
      <c r="Q4473">
        <v>30</v>
      </c>
      <c r="R4473">
        <v>650.93100000000004</v>
      </c>
      <c r="S4473">
        <v>2018</v>
      </c>
      <c r="T4473">
        <v>12</v>
      </c>
      <c r="U4473">
        <v>52</v>
      </c>
    </row>
    <row r="4474" spans="1:21" x14ac:dyDescent="0.3">
      <c r="A4474" s="5" t="s">
        <v>168</v>
      </c>
      <c r="B4474" s="5" t="s">
        <v>206</v>
      </c>
      <c r="C4474" s="5" t="s">
        <v>113</v>
      </c>
      <c r="D4474" s="5" t="s">
        <v>369</v>
      </c>
      <c r="E4474" s="5" t="s">
        <v>172</v>
      </c>
      <c r="F4474" s="6">
        <v>43461</v>
      </c>
      <c r="G4474" s="5" t="s">
        <v>148</v>
      </c>
      <c r="H4474" s="5" t="s">
        <v>246</v>
      </c>
      <c r="I4474">
        <v>43237</v>
      </c>
      <c r="J4474">
        <v>224</v>
      </c>
      <c r="K4474">
        <v>109</v>
      </c>
      <c r="L4474">
        <v>1</v>
      </c>
      <c r="M4474">
        <v>3270</v>
      </c>
      <c r="N4474">
        <v>2649.069</v>
      </c>
      <c r="O4474">
        <v>2649.069</v>
      </c>
      <c r="P4474">
        <v>109</v>
      </c>
      <c r="Q4474">
        <v>30</v>
      </c>
      <c r="R4474">
        <v>620.93100000000004</v>
      </c>
      <c r="S4474">
        <v>2018</v>
      </c>
      <c r="T4474">
        <v>12</v>
      </c>
      <c r="U4474">
        <v>52</v>
      </c>
    </row>
    <row r="4475" spans="1:21" x14ac:dyDescent="0.3">
      <c r="A4475" s="5" t="s">
        <v>168</v>
      </c>
      <c r="B4475" s="5" t="s">
        <v>206</v>
      </c>
      <c r="C4475" s="5" t="s">
        <v>113</v>
      </c>
      <c r="D4475" s="5" t="s">
        <v>369</v>
      </c>
      <c r="E4475" s="5" t="s">
        <v>172</v>
      </c>
      <c r="F4475" s="6">
        <v>43461</v>
      </c>
      <c r="G4475" s="5" t="s">
        <v>148</v>
      </c>
      <c r="H4475" s="5" t="s">
        <v>184</v>
      </c>
      <c r="I4475">
        <v>43237</v>
      </c>
      <c r="J4475">
        <v>224</v>
      </c>
      <c r="K4475">
        <v>2891</v>
      </c>
      <c r="L4475">
        <v>25</v>
      </c>
      <c r="M4475">
        <v>85284.5</v>
      </c>
      <c r="N4475">
        <v>66226.717999999993</v>
      </c>
      <c r="O4475">
        <v>2649.069</v>
      </c>
      <c r="P4475">
        <v>115.64</v>
      </c>
      <c r="Q4475">
        <v>29.5</v>
      </c>
      <c r="R4475">
        <v>19057.781999999999</v>
      </c>
      <c r="S4475">
        <v>2018</v>
      </c>
      <c r="T4475">
        <v>12</v>
      </c>
      <c r="U4475">
        <v>52</v>
      </c>
    </row>
    <row r="4476" spans="1:21" x14ac:dyDescent="0.3">
      <c r="A4476" s="5" t="s">
        <v>168</v>
      </c>
      <c r="B4476" s="5" t="s">
        <v>206</v>
      </c>
      <c r="C4476" s="5" t="s">
        <v>113</v>
      </c>
      <c r="D4476" s="5" t="s">
        <v>369</v>
      </c>
      <c r="E4476" s="5" t="s">
        <v>172</v>
      </c>
      <c r="F4476" s="6">
        <v>43461</v>
      </c>
      <c r="G4476" s="5" t="s">
        <v>148</v>
      </c>
      <c r="H4476" s="5" t="s">
        <v>321</v>
      </c>
      <c r="I4476">
        <v>43237</v>
      </c>
      <c r="J4476">
        <v>224</v>
      </c>
      <c r="K4476">
        <v>345</v>
      </c>
      <c r="L4476">
        <v>3</v>
      </c>
      <c r="M4476">
        <v>30532.5</v>
      </c>
      <c r="N4476">
        <v>7947.2060000000001</v>
      </c>
      <c r="O4476">
        <v>2649.069</v>
      </c>
      <c r="P4476">
        <v>115</v>
      </c>
      <c r="Q4476">
        <v>88.5</v>
      </c>
      <c r="R4476">
        <v>22585.294000000002</v>
      </c>
      <c r="S4476">
        <v>2018</v>
      </c>
      <c r="T4476">
        <v>12</v>
      </c>
      <c r="U4476">
        <v>52</v>
      </c>
    </row>
    <row r="4477" spans="1:21" x14ac:dyDescent="0.3">
      <c r="A4477" s="5" t="s">
        <v>168</v>
      </c>
      <c r="B4477" s="5" t="s">
        <v>206</v>
      </c>
      <c r="C4477" s="5" t="s">
        <v>113</v>
      </c>
      <c r="D4477" s="5" t="s">
        <v>369</v>
      </c>
      <c r="E4477" s="5" t="s">
        <v>172</v>
      </c>
      <c r="F4477" s="6">
        <v>43461</v>
      </c>
      <c r="G4477" s="5" t="s">
        <v>148</v>
      </c>
      <c r="H4477" s="5" t="s">
        <v>269</v>
      </c>
      <c r="I4477">
        <v>43237</v>
      </c>
      <c r="J4477">
        <v>224</v>
      </c>
      <c r="K4477">
        <v>615</v>
      </c>
      <c r="L4477">
        <v>6</v>
      </c>
      <c r="M4477">
        <v>18142.5</v>
      </c>
      <c r="N4477">
        <v>15894.412</v>
      </c>
      <c r="O4477">
        <v>2649.069</v>
      </c>
      <c r="P4477">
        <v>102.5</v>
      </c>
      <c r="Q4477">
        <v>29.5</v>
      </c>
      <c r="R4477">
        <v>2248.0880000000002</v>
      </c>
      <c r="S4477">
        <v>2018</v>
      </c>
      <c r="T4477">
        <v>12</v>
      </c>
      <c r="U4477">
        <v>52</v>
      </c>
    </row>
    <row r="4478" spans="1:21" x14ac:dyDescent="0.3">
      <c r="A4478" s="5" t="s">
        <v>168</v>
      </c>
      <c r="B4478" s="5" t="s">
        <v>206</v>
      </c>
      <c r="C4478" s="5" t="s">
        <v>113</v>
      </c>
      <c r="D4478" s="5" t="s">
        <v>369</v>
      </c>
      <c r="E4478" s="5" t="s">
        <v>172</v>
      </c>
      <c r="F4478" s="6">
        <v>43461</v>
      </c>
      <c r="G4478" s="5" t="s">
        <v>148</v>
      </c>
      <c r="H4478" s="5" t="s">
        <v>205</v>
      </c>
      <c r="I4478">
        <v>43237</v>
      </c>
      <c r="J4478">
        <v>224</v>
      </c>
      <c r="K4478">
        <v>659</v>
      </c>
      <c r="L4478">
        <v>6</v>
      </c>
      <c r="M4478">
        <v>19770</v>
      </c>
      <c r="N4478">
        <v>15894.412</v>
      </c>
      <c r="O4478">
        <v>2649.069</v>
      </c>
      <c r="P4478">
        <v>109.83333333333333</v>
      </c>
      <c r="Q4478">
        <v>30</v>
      </c>
      <c r="R4478">
        <v>3875.5880000000002</v>
      </c>
      <c r="S4478">
        <v>2018</v>
      </c>
      <c r="T4478">
        <v>12</v>
      </c>
      <c r="U4478">
        <v>52</v>
      </c>
    </row>
    <row r="4479" spans="1:21" x14ac:dyDescent="0.3">
      <c r="A4479" s="5" t="s">
        <v>168</v>
      </c>
      <c r="B4479" s="5" t="s">
        <v>206</v>
      </c>
      <c r="C4479" s="5" t="s">
        <v>113</v>
      </c>
      <c r="D4479" s="5" t="s">
        <v>369</v>
      </c>
      <c r="E4479" s="5" t="s">
        <v>172</v>
      </c>
      <c r="F4479" s="6">
        <v>43461</v>
      </c>
      <c r="G4479" s="5" t="s">
        <v>148</v>
      </c>
      <c r="H4479" s="5" t="s">
        <v>216</v>
      </c>
      <c r="I4479">
        <v>43237</v>
      </c>
      <c r="J4479">
        <v>224</v>
      </c>
      <c r="K4479">
        <v>403</v>
      </c>
      <c r="L4479">
        <v>4</v>
      </c>
      <c r="M4479">
        <v>10679.5</v>
      </c>
      <c r="N4479">
        <v>10596.275</v>
      </c>
      <c r="O4479">
        <v>2649.069</v>
      </c>
      <c r="P4479">
        <v>100.75</v>
      </c>
      <c r="Q4479">
        <v>26.5</v>
      </c>
      <c r="R4479">
        <v>83.224999999999994</v>
      </c>
      <c r="S4479">
        <v>2018</v>
      </c>
      <c r="T4479">
        <v>12</v>
      </c>
      <c r="U4479">
        <v>52</v>
      </c>
    </row>
    <row r="4480" spans="1:21" x14ac:dyDescent="0.3">
      <c r="A4480" s="5" t="s">
        <v>168</v>
      </c>
      <c r="B4480" s="5" t="s">
        <v>206</v>
      </c>
      <c r="C4480" s="5" t="s">
        <v>113</v>
      </c>
      <c r="D4480" s="5" t="s">
        <v>369</v>
      </c>
      <c r="E4480" s="5" t="s">
        <v>172</v>
      </c>
      <c r="F4480" s="6">
        <v>43461</v>
      </c>
      <c r="G4480" s="5" t="s">
        <v>148</v>
      </c>
      <c r="H4480" s="5" t="s">
        <v>218</v>
      </c>
      <c r="I4480">
        <v>43237</v>
      </c>
      <c r="J4480">
        <v>224</v>
      </c>
      <c r="K4480">
        <v>423</v>
      </c>
      <c r="L4480">
        <v>4</v>
      </c>
      <c r="M4480">
        <v>12690</v>
      </c>
      <c r="N4480">
        <v>10596.275</v>
      </c>
      <c r="O4480">
        <v>2649.069</v>
      </c>
      <c r="P4480">
        <v>105.75</v>
      </c>
      <c r="Q4480">
        <v>30</v>
      </c>
      <c r="R4480">
        <v>2093.7249999999999</v>
      </c>
      <c r="S4480">
        <v>2018</v>
      </c>
      <c r="T4480">
        <v>12</v>
      </c>
      <c r="U4480">
        <v>52</v>
      </c>
    </row>
    <row r="4481" spans="1:21" x14ac:dyDescent="0.3">
      <c r="A4481" s="5" t="s">
        <v>168</v>
      </c>
      <c r="B4481" s="5" t="s">
        <v>206</v>
      </c>
      <c r="C4481" s="5" t="s">
        <v>113</v>
      </c>
      <c r="D4481" s="5" t="s">
        <v>369</v>
      </c>
      <c r="E4481" s="5" t="s">
        <v>172</v>
      </c>
      <c r="F4481" s="6">
        <v>43461</v>
      </c>
      <c r="G4481" s="5" t="s">
        <v>148</v>
      </c>
      <c r="H4481" s="5" t="s">
        <v>189</v>
      </c>
      <c r="I4481">
        <v>43237</v>
      </c>
      <c r="J4481">
        <v>224</v>
      </c>
      <c r="K4481">
        <v>102</v>
      </c>
      <c r="L4481">
        <v>1</v>
      </c>
      <c r="M4481">
        <v>3060</v>
      </c>
      <c r="N4481">
        <v>2649.069</v>
      </c>
      <c r="O4481">
        <v>2649.069</v>
      </c>
      <c r="P4481">
        <v>102</v>
      </c>
      <c r="Q4481">
        <v>30</v>
      </c>
      <c r="R4481">
        <v>410.93099999999998</v>
      </c>
      <c r="S4481">
        <v>2018</v>
      </c>
      <c r="T4481">
        <v>12</v>
      </c>
      <c r="U4481">
        <v>52</v>
      </c>
    </row>
    <row r="4482" spans="1:21" x14ac:dyDescent="0.3">
      <c r="A4482" s="5" t="s">
        <v>168</v>
      </c>
      <c r="B4482" s="5" t="s">
        <v>206</v>
      </c>
      <c r="C4482" s="5" t="s">
        <v>113</v>
      </c>
      <c r="D4482" s="5" t="s">
        <v>369</v>
      </c>
      <c r="E4482" s="5" t="s">
        <v>172</v>
      </c>
      <c r="F4482" s="6">
        <v>43461</v>
      </c>
      <c r="G4482" s="5" t="s">
        <v>148</v>
      </c>
      <c r="H4482" s="5" t="s">
        <v>217</v>
      </c>
      <c r="I4482">
        <v>43237</v>
      </c>
      <c r="J4482">
        <v>224</v>
      </c>
      <c r="K4482">
        <v>1100</v>
      </c>
      <c r="L4482">
        <v>10</v>
      </c>
      <c r="M4482">
        <v>33000</v>
      </c>
      <c r="N4482">
        <v>26490.687000000002</v>
      </c>
      <c r="O4482">
        <v>2649.069</v>
      </c>
      <c r="P4482">
        <v>110</v>
      </c>
      <c r="Q4482">
        <v>30</v>
      </c>
      <c r="R4482">
        <v>6509.3130000000001</v>
      </c>
      <c r="S4482">
        <v>2018</v>
      </c>
      <c r="T4482">
        <v>12</v>
      </c>
      <c r="U4482">
        <v>52</v>
      </c>
    </row>
    <row r="4483" spans="1:21" x14ac:dyDescent="0.3">
      <c r="A4483" s="5" t="s">
        <v>168</v>
      </c>
      <c r="B4483" s="5" t="s">
        <v>206</v>
      </c>
      <c r="C4483" s="5" t="s">
        <v>113</v>
      </c>
      <c r="D4483" s="5" t="s">
        <v>369</v>
      </c>
      <c r="E4483" s="5" t="s">
        <v>172</v>
      </c>
      <c r="F4483" s="6">
        <v>43461</v>
      </c>
      <c r="G4483" s="5" t="s">
        <v>148</v>
      </c>
      <c r="H4483" s="5" t="s">
        <v>183</v>
      </c>
      <c r="I4483">
        <v>43237</v>
      </c>
      <c r="J4483">
        <v>224</v>
      </c>
      <c r="K4483">
        <v>238</v>
      </c>
      <c r="L4483">
        <v>2</v>
      </c>
      <c r="M4483">
        <v>7140</v>
      </c>
      <c r="N4483">
        <v>5298.1369999999997</v>
      </c>
      <c r="O4483">
        <v>2649.069</v>
      </c>
      <c r="P4483">
        <v>119</v>
      </c>
      <c r="Q4483">
        <v>30</v>
      </c>
      <c r="R4483">
        <v>1841.8630000000001</v>
      </c>
      <c r="S4483">
        <v>2018</v>
      </c>
      <c r="T4483">
        <v>12</v>
      </c>
      <c r="U4483">
        <v>52</v>
      </c>
    </row>
    <row r="4484" spans="1:21" x14ac:dyDescent="0.3">
      <c r="A4484" s="5" t="s">
        <v>168</v>
      </c>
      <c r="B4484" s="5" t="s">
        <v>206</v>
      </c>
      <c r="C4484" s="5" t="s">
        <v>113</v>
      </c>
      <c r="D4484" s="5" t="s">
        <v>369</v>
      </c>
      <c r="E4484" s="5" t="s">
        <v>172</v>
      </c>
      <c r="F4484" s="6">
        <v>43461</v>
      </c>
      <c r="G4484" s="5" t="s">
        <v>148</v>
      </c>
      <c r="H4484" s="5" t="s">
        <v>187</v>
      </c>
      <c r="I4484">
        <v>43237</v>
      </c>
      <c r="J4484">
        <v>224</v>
      </c>
      <c r="K4484">
        <v>273</v>
      </c>
      <c r="L4484">
        <v>2</v>
      </c>
      <c r="M4484">
        <v>8190</v>
      </c>
      <c r="N4484">
        <v>5298.1369999999997</v>
      </c>
      <c r="O4484">
        <v>2649.069</v>
      </c>
      <c r="P4484">
        <v>136.5</v>
      </c>
      <c r="Q4484">
        <v>30</v>
      </c>
      <c r="R4484">
        <v>2891.8629999999998</v>
      </c>
      <c r="S4484">
        <v>2018</v>
      </c>
      <c r="T4484">
        <v>12</v>
      </c>
      <c r="U4484">
        <v>52</v>
      </c>
    </row>
    <row r="4485" spans="1:21" x14ac:dyDescent="0.3">
      <c r="A4485" s="5" t="s">
        <v>168</v>
      </c>
      <c r="B4485" s="5" t="s">
        <v>206</v>
      </c>
      <c r="C4485" s="5" t="s">
        <v>113</v>
      </c>
      <c r="D4485" s="5" t="s">
        <v>369</v>
      </c>
      <c r="E4485" s="5" t="s">
        <v>172</v>
      </c>
      <c r="F4485" s="6">
        <v>43461</v>
      </c>
      <c r="G4485" s="5" t="s">
        <v>148</v>
      </c>
      <c r="H4485" s="5" t="s">
        <v>231</v>
      </c>
      <c r="I4485">
        <v>43237</v>
      </c>
      <c r="J4485">
        <v>224</v>
      </c>
      <c r="K4485">
        <v>109</v>
      </c>
      <c r="L4485">
        <v>1</v>
      </c>
      <c r="M4485">
        <v>3270</v>
      </c>
      <c r="N4485">
        <v>2649.069</v>
      </c>
      <c r="O4485">
        <v>2649.069</v>
      </c>
      <c r="P4485">
        <v>109</v>
      </c>
      <c r="Q4485">
        <v>30</v>
      </c>
      <c r="R4485">
        <v>620.93100000000004</v>
      </c>
      <c r="S4485">
        <v>2018</v>
      </c>
      <c r="T4485">
        <v>12</v>
      </c>
      <c r="U4485">
        <v>52</v>
      </c>
    </row>
    <row r="4486" spans="1:21" x14ac:dyDescent="0.3">
      <c r="A4486" s="5" t="s">
        <v>168</v>
      </c>
      <c r="B4486" s="5" t="s">
        <v>206</v>
      </c>
      <c r="C4486" s="5" t="s">
        <v>113</v>
      </c>
      <c r="D4486" s="5" t="s">
        <v>369</v>
      </c>
      <c r="E4486" s="5" t="s">
        <v>172</v>
      </c>
      <c r="F4486" s="6">
        <v>43461</v>
      </c>
      <c r="G4486" s="5" t="s">
        <v>148</v>
      </c>
      <c r="H4486" s="5" t="s">
        <v>308</v>
      </c>
      <c r="I4486">
        <v>43237</v>
      </c>
      <c r="J4486">
        <v>224</v>
      </c>
      <c r="K4486">
        <v>122</v>
      </c>
      <c r="L4486">
        <v>1</v>
      </c>
      <c r="M4486">
        <v>3660</v>
      </c>
      <c r="N4486">
        <v>2649.069</v>
      </c>
      <c r="O4486">
        <v>2649.069</v>
      </c>
      <c r="P4486">
        <v>122</v>
      </c>
      <c r="Q4486">
        <v>30</v>
      </c>
      <c r="R4486">
        <v>1010.931</v>
      </c>
      <c r="S4486">
        <v>2018</v>
      </c>
      <c r="T4486">
        <v>12</v>
      </c>
      <c r="U4486">
        <v>52</v>
      </c>
    </row>
    <row r="4487" spans="1:21" x14ac:dyDescent="0.3">
      <c r="A4487" s="5" t="s">
        <v>168</v>
      </c>
      <c r="B4487" s="5" t="s">
        <v>206</v>
      </c>
      <c r="C4487" s="5" t="s">
        <v>117</v>
      </c>
      <c r="D4487" s="5" t="s">
        <v>358</v>
      </c>
      <c r="E4487" s="5" t="s">
        <v>172</v>
      </c>
      <c r="F4487" s="6">
        <v>43461</v>
      </c>
      <c r="G4487" s="5" t="s">
        <v>148</v>
      </c>
      <c r="H4487" s="5" t="s">
        <v>311</v>
      </c>
      <c r="I4487">
        <v>43238</v>
      </c>
      <c r="J4487">
        <v>223</v>
      </c>
      <c r="K4487">
        <v>105</v>
      </c>
      <c r="L4487">
        <v>1</v>
      </c>
      <c r="M4487">
        <v>3045</v>
      </c>
      <c r="N4487">
        <v>8709.2009999999991</v>
      </c>
      <c r="O4487">
        <v>8709.2009999999991</v>
      </c>
      <c r="P4487">
        <v>105</v>
      </c>
      <c r="Q4487">
        <v>29</v>
      </c>
      <c r="R4487">
        <v>-5664.201</v>
      </c>
      <c r="S4487">
        <v>2018</v>
      </c>
      <c r="T4487">
        <v>12</v>
      </c>
      <c r="U4487">
        <v>52</v>
      </c>
    </row>
    <row r="4488" spans="1:21" x14ac:dyDescent="0.3">
      <c r="A4488" s="5" t="s">
        <v>168</v>
      </c>
      <c r="B4488" s="5" t="s">
        <v>206</v>
      </c>
      <c r="C4488" s="5" t="s">
        <v>120</v>
      </c>
      <c r="D4488" s="5" t="s">
        <v>372</v>
      </c>
      <c r="E4488" s="5" t="s">
        <v>172</v>
      </c>
      <c r="F4488" s="6">
        <v>43461</v>
      </c>
      <c r="G4488" s="5" t="s">
        <v>148</v>
      </c>
      <c r="H4488" s="5" t="s">
        <v>190</v>
      </c>
      <c r="I4488">
        <v>43383</v>
      </c>
      <c r="J4488">
        <v>78</v>
      </c>
      <c r="K4488">
        <v>27</v>
      </c>
      <c r="L4488">
        <v>1</v>
      </c>
      <c r="M4488">
        <v>1170</v>
      </c>
      <c r="N4488">
        <v>1154.4749999999999</v>
      </c>
      <c r="O4488">
        <v>1154.4749999999999</v>
      </c>
      <c r="P4488">
        <v>27</v>
      </c>
      <c r="Q4488">
        <v>43.333300000000001</v>
      </c>
      <c r="R4488">
        <v>15.525</v>
      </c>
      <c r="S4488">
        <v>2018</v>
      </c>
      <c r="T4488">
        <v>12</v>
      </c>
      <c r="U4488">
        <v>52</v>
      </c>
    </row>
    <row r="4489" spans="1:21" x14ac:dyDescent="0.3">
      <c r="A4489" s="5" t="s">
        <v>168</v>
      </c>
      <c r="B4489" s="5" t="s">
        <v>206</v>
      </c>
      <c r="C4489" s="5" t="s">
        <v>121</v>
      </c>
      <c r="D4489" s="5" t="s">
        <v>373</v>
      </c>
      <c r="E4489" s="5" t="s">
        <v>172</v>
      </c>
      <c r="F4489" s="6">
        <v>43461</v>
      </c>
      <c r="G4489" s="5" t="s">
        <v>148</v>
      </c>
      <c r="H4489" s="5" t="s">
        <v>190</v>
      </c>
      <c r="I4489">
        <v>43390</v>
      </c>
      <c r="J4489">
        <v>71</v>
      </c>
      <c r="K4489">
        <v>25.5</v>
      </c>
      <c r="L4489">
        <v>1</v>
      </c>
      <c r="M4489">
        <v>1125</v>
      </c>
      <c r="N4489">
        <v>1114.921</v>
      </c>
      <c r="O4489">
        <v>1114.921</v>
      </c>
      <c r="P4489">
        <v>25.5</v>
      </c>
      <c r="Q4489">
        <v>44.117600000000003</v>
      </c>
      <c r="R4489">
        <v>10.079000000000001</v>
      </c>
      <c r="S4489">
        <v>2018</v>
      </c>
      <c r="T4489">
        <v>12</v>
      </c>
      <c r="U4489">
        <v>52</v>
      </c>
    </row>
    <row r="4490" spans="1:21" x14ac:dyDescent="0.3">
      <c r="A4490" s="5" t="s">
        <v>168</v>
      </c>
      <c r="B4490" s="5" t="s">
        <v>206</v>
      </c>
      <c r="C4490" s="5" t="s">
        <v>121</v>
      </c>
      <c r="D4490" s="5" t="s">
        <v>373</v>
      </c>
      <c r="E4490" s="5" t="s">
        <v>172</v>
      </c>
      <c r="F4490" s="6">
        <v>43461</v>
      </c>
      <c r="G4490" s="5" t="s">
        <v>148</v>
      </c>
      <c r="H4490" s="5" t="s">
        <v>361</v>
      </c>
      <c r="I4490">
        <v>43390</v>
      </c>
      <c r="J4490">
        <v>71</v>
      </c>
      <c r="K4490">
        <v>22.8</v>
      </c>
      <c r="L4490">
        <v>1</v>
      </c>
      <c r="M4490">
        <v>1044</v>
      </c>
      <c r="N4490">
        <v>1114.921</v>
      </c>
      <c r="O4490">
        <v>1114.921</v>
      </c>
      <c r="P4490">
        <v>22.8</v>
      </c>
      <c r="Q4490">
        <v>45.789499999999997</v>
      </c>
      <c r="R4490">
        <v>-70.921000000000006</v>
      </c>
      <c r="S4490">
        <v>2018</v>
      </c>
      <c r="T4490">
        <v>12</v>
      </c>
      <c r="U4490">
        <v>52</v>
      </c>
    </row>
    <row r="4491" spans="1:21" x14ac:dyDescent="0.3">
      <c r="A4491" s="5" t="s">
        <v>168</v>
      </c>
      <c r="B4491" s="5" t="s">
        <v>206</v>
      </c>
      <c r="C4491" s="5" t="s">
        <v>113</v>
      </c>
      <c r="D4491" s="5" t="s">
        <v>369</v>
      </c>
      <c r="E4491" s="5" t="s">
        <v>227</v>
      </c>
      <c r="F4491" s="6">
        <v>43462</v>
      </c>
      <c r="G4491" s="5" t="s">
        <v>148</v>
      </c>
      <c r="H4491" s="5" t="s">
        <v>321</v>
      </c>
      <c r="I4491">
        <v>43237</v>
      </c>
      <c r="J4491">
        <v>225</v>
      </c>
      <c r="K4491">
        <v>-345</v>
      </c>
      <c r="L4491">
        <v>-3</v>
      </c>
      <c r="M4491">
        <v>-30532.5</v>
      </c>
      <c r="N4491">
        <v>-7947.2060000000001</v>
      </c>
      <c r="O4491">
        <v>-2649.069</v>
      </c>
      <c r="P4491">
        <v>115</v>
      </c>
      <c r="Q4491">
        <v>88.5</v>
      </c>
      <c r="R4491">
        <v>-22585.294000000002</v>
      </c>
      <c r="S4491">
        <v>2018</v>
      </c>
      <c r="T4491">
        <v>12</v>
      </c>
      <c r="U4491">
        <v>52</v>
      </c>
    </row>
    <row r="4492" spans="1:21" x14ac:dyDescent="0.3">
      <c r="A4492" s="5" t="s">
        <v>168</v>
      </c>
      <c r="B4492" s="5" t="s">
        <v>206</v>
      </c>
      <c r="C4492" s="5" t="s">
        <v>113</v>
      </c>
      <c r="D4492" s="5" t="s">
        <v>369</v>
      </c>
      <c r="E4492" s="5" t="s">
        <v>172</v>
      </c>
      <c r="F4492" s="6">
        <v>43462</v>
      </c>
      <c r="G4492" s="5" t="s">
        <v>148</v>
      </c>
      <c r="H4492" s="5" t="s">
        <v>321</v>
      </c>
      <c r="I4492">
        <v>43237</v>
      </c>
      <c r="J4492">
        <v>225</v>
      </c>
      <c r="K4492">
        <v>345</v>
      </c>
      <c r="L4492">
        <v>3</v>
      </c>
      <c r="M4492">
        <v>10177.5</v>
      </c>
      <c r="N4492">
        <v>7947.2060000000001</v>
      </c>
      <c r="O4492">
        <v>2649.069</v>
      </c>
      <c r="P4492">
        <v>115</v>
      </c>
      <c r="Q4492">
        <v>29.5</v>
      </c>
      <c r="R4492">
        <v>2230.2939999999999</v>
      </c>
      <c r="S4492">
        <v>2018</v>
      </c>
      <c r="T4492">
        <v>12</v>
      </c>
      <c r="U4492">
        <v>52</v>
      </c>
    </row>
    <row r="4493" spans="1:21" x14ac:dyDescent="0.3">
      <c r="A4493" s="5" t="s">
        <v>168</v>
      </c>
      <c r="B4493" s="5" t="s">
        <v>169</v>
      </c>
      <c r="C4493" s="5" t="s">
        <v>170</v>
      </c>
      <c r="D4493" s="5" t="s">
        <v>331</v>
      </c>
      <c r="E4493" s="5" t="s">
        <v>172</v>
      </c>
      <c r="F4493" s="6">
        <v>43467</v>
      </c>
      <c r="G4493" s="5" t="s">
        <v>148</v>
      </c>
      <c r="H4493" s="5" t="s">
        <v>303</v>
      </c>
      <c r="I4493">
        <v>43275</v>
      </c>
      <c r="J4493">
        <v>192</v>
      </c>
      <c r="K4493">
        <v>694</v>
      </c>
      <c r="L4493">
        <v>6</v>
      </c>
      <c r="M4493">
        <v>20126</v>
      </c>
      <c r="N4493">
        <v>0</v>
      </c>
      <c r="O4493">
        <v>0</v>
      </c>
      <c r="P4493">
        <v>115.66666666666667</v>
      </c>
      <c r="Q4493">
        <v>29</v>
      </c>
      <c r="R4493">
        <v>20126</v>
      </c>
      <c r="S4493">
        <v>2019</v>
      </c>
      <c r="T4493">
        <v>1</v>
      </c>
      <c r="U4493">
        <v>1</v>
      </c>
    </row>
    <row r="4494" spans="1:21" x14ac:dyDescent="0.3">
      <c r="A4494" s="5" t="s">
        <v>168</v>
      </c>
      <c r="B4494" s="5" t="s">
        <v>169</v>
      </c>
      <c r="C4494" s="5" t="s">
        <v>170</v>
      </c>
      <c r="D4494" s="5" t="s">
        <v>357</v>
      </c>
      <c r="E4494" s="5" t="s">
        <v>172</v>
      </c>
      <c r="F4494" s="6">
        <v>43467</v>
      </c>
      <c r="G4494" s="5" t="s">
        <v>148</v>
      </c>
      <c r="H4494" s="5" t="s">
        <v>190</v>
      </c>
      <c r="I4494">
        <v>43252</v>
      </c>
      <c r="J4494">
        <v>215</v>
      </c>
      <c r="K4494">
        <v>135</v>
      </c>
      <c r="L4494">
        <v>1</v>
      </c>
      <c r="M4494">
        <v>3510</v>
      </c>
      <c r="N4494">
        <v>3214.5529999999999</v>
      </c>
      <c r="O4494">
        <v>3214.5529999999999</v>
      </c>
      <c r="P4494">
        <v>135</v>
      </c>
      <c r="Q4494">
        <v>26</v>
      </c>
      <c r="R4494">
        <v>295.447</v>
      </c>
      <c r="S4494">
        <v>2019</v>
      </c>
      <c r="T4494">
        <v>1</v>
      </c>
      <c r="U4494">
        <v>1</v>
      </c>
    </row>
    <row r="4495" spans="1:21" x14ac:dyDescent="0.3">
      <c r="A4495" s="5" t="s">
        <v>168</v>
      </c>
      <c r="B4495" s="5" t="s">
        <v>175</v>
      </c>
      <c r="C4495" s="5" t="s">
        <v>82</v>
      </c>
      <c r="D4495" s="5" t="s">
        <v>364</v>
      </c>
      <c r="E4495" s="5" t="s">
        <v>172</v>
      </c>
      <c r="F4495" s="6">
        <v>43467</v>
      </c>
      <c r="G4495" s="5" t="s">
        <v>148</v>
      </c>
      <c r="H4495" s="5" t="s">
        <v>194</v>
      </c>
      <c r="I4495">
        <v>43231</v>
      </c>
      <c r="J4495">
        <v>236</v>
      </c>
      <c r="K4495">
        <v>331</v>
      </c>
      <c r="L4495">
        <v>3</v>
      </c>
      <c r="M4495">
        <v>9599</v>
      </c>
      <c r="N4495">
        <v>8145.5360000000001</v>
      </c>
      <c r="O4495">
        <v>2715.1790000000001</v>
      </c>
      <c r="P4495">
        <v>110.33333333333333</v>
      </c>
      <c r="Q4495">
        <v>29</v>
      </c>
      <c r="R4495">
        <v>1453.4639999999999</v>
      </c>
      <c r="S4495">
        <v>2019</v>
      </c>
      <c r="T4495">
        <v>1</v>
      </c>
      <c r="U4495">
        <v>1</v>
      </c>
    </row>
    <row r="4496" spans="1:21" x14ac:dyDescent="0.3">
      <c r="A4496" s="5" t="s">
        <v>168</v>
      </c>
      <c r="B4496" s="5" t="s">
        <v>175</v>
      </c>
      <c r="C4496" s="5" t="s">
        <v>82</v>
      </c>
      <c r="D4496" s="5" t="s">
        <v>364</v>
      </c>
      <c r="E4496" s="5" t="s">
        <v>172</v>
      </c>
      <c r="F4496" s="6">
        <v>43467</v>
      </c>
      <c r="G4496" s="5" t="s">
        <v>148</v>
      </c>
      <c r="H4496" s="5" t="s">
        <v>194</v>
      </c>
      <c r="I4496">
        <v>43231</v>
      </c>
      <c r="J4496">
        <v>236</v>
      </c>
      <c r="K4496">
        <v>115.5</v>
      </c>
      <c r="L4496">
        <v>1</v>
      </c>
      <c r="M4496">
        <v>3349.5</v>
      </c>
      <c r="N4496">
        <v>2715.1790000000001</v>
      </c>
      <c r="O4496">
        <v>2715.1790000000001</v>
      </c>
      <c r="P4496">
        <v>115.5</v>
      </c>
      <c r="Q4496">
        <v>29</v>
      </c>
      <c r="R4496">
        <v>634.32100000000003</v>
      </c>
      <c r="S4496">
        <v>2019</v>
      </c>
      <c r="T4496">
        <v>1</v>
      </c>
      <c r="U4496">
        <v>1</v>
      </c>
    </row>
    <row r="4497" spans="1:21" x14ac:dyDescent="0.3">
      <c r="A4497" s="5" t="s">
        <v>168</v>
      </c>
      <c r="B4497" s="5" t="s">
        <v>175</v>
      </c>
      <c r="C4497" s="5" t="s">
        <v>82</v>
      </c>
      <c r="D4497" s="5" t="s">
        <v>364</v>
      </c>
      <c r="E4497" s="5" t="s">
        <v>172</v>
      </c>
      <c r="F4497" s="6">
        <v>43467</v>
      </c>
      <c r="G4497" s="5" t="s">
        <v>148</v>
      </c>
      <c r="H4497" s="5" t="s">
        <v>229</v>
      </c>
      <c r="I4497">
        <v>43231</v>
      </c>
      <c r="J4497">
        <v>236</v>
      </c>
      <c r="K4497">
        <v>424</v>
      </c>
      <c r="L4497">
        <v>4</v>
      </c>
      <c r="M4497">
        <v>12296</v>
      </c>
      <c r="N4497">
        <v>10860.714</v>
      </c>
      <c r="O4497">
        <v>2715.1790000000001</v>
      </c>
      <c r="P4497">
        <v>106</v>
      </c>
      <c r="Q4497">
        <v>29</v>
      </c>
      <c r="R4497">
        <v>1435.2860000000001</v>
      </c>
      <c r="S4497">
        <v>2019</v>
      </c>
      <c r="T4497">
        <v>1</v>
      </c>
      <c r="U4497">
        <v>1</v>
      </c>
    </row>
    <row r="4498" spans="1:21" x14ac:dyDescent="0.3">
      <c r="A4498" s="5" t="s">
        <v>168</v>
      </c>
      <c r="B4498" s="5" t="s">
        <v>175</v>
      </c>
      <c r="C4498" s="5" t="s">
        <v>86</v>
      </c>
      <c r="D4498" s="5" t="s">
        <v>365</v>
      </c>
      <c r="E4498" s="5" t="s">
        <v>172</v>
      </c>
      <c r="F4498" s="6">
        <v>43467</v>
      </c>
      <c r="G4498" s="5" t="s">
        <v>148</v>
      </c>
      <c r="H4498" s="5" t="s">
        <v>194</v>
      </c>
      <c r="I4498">
        <v>43238</v>
      </c>
      <c r="J4498">
        <v>229</v>
      </c>
      <c r="K4498">
        <v>107.5</v>
      </c>
      <c r="L4498">
        <v>1</v>
      </c>
      <c r="M4498">
        <v>3117.5</v>
      </c>
      <c r="N4498">
        <v>3391.2040000000002</v>
      </c>
      <c r="O4498">
        <v>3391.2040000000002</v>
      </c>
      <c r="P4498">
        <v>107.5</v>
      </c>
      <c r="Q4498">
        <v>29</v>
      </c>
      <c r="R4498">
        <v>-273.70400000000001</v>
      </c>
      <c r="S4498">
        <v>2019</v>
      </c>
      <c r="T4498">
        <v>1</v>
      </c>
      <c r="U4498">
        <v>1</v>
      </c>
    </row>
    <row r="4499" spans="1:21" x14ac:dyDescent="0.3">
      <c r="A4499" s="5" t="s">
        <v>168</v>
      </c>
      <c r="B4499" s="5" t="s">
        <v>175</v>
      </c>
      <c r="C4499" s="5" t="s">
        <v>86</v>
      </c>
      <c r="D4499" s="5" t="s">
        <v>365</v>
      </c>
      <c r="E4499" s="5" t="s">
        <v>172</v>
      </c>
      <c r="F4499" s="6">
        <v>43467</v>
      </c>
      <c r="G4499" s="5" t="s">
        <v>148</v>
      </c>
      <c r="H4499" s="5" t="s">
        <v>190</v>
      </c>
      <c r="I4499">
        <v>43238</v>
      </c>
      <c r="J4499">
        <v>229</v>
      </c>
      <c r="K4499">
        <v>249</v>
      </c>
      <c r="L4499">
        <v>2</v>
      </c>
      <c r="M4499">
        <v>6474</v>
      </c>
      <c r="N4499">
        <v>6782.4080000000004</v>
      </c>
      <c r="O4499">
        <v>3391.2040000000002</v>
      </c>
      <c r="P4499">
        <v>124.5</v>
      </c>
      <c r="Q4499">
        <v>26</v>
      </c>
      <c r="R4499">
        <v>-308.40800000000002</v>
      </c>
      <c r="S4499">
        <v>2019</v>
      </c>
      <c r="T4499">
        <v>1</v>
      </c>
      <c r="U4499">
        <v>1</v>
      </c>
    </row>
    <row r="4500" spans="1:21" x14ac:dyDescent="0.3">
      <c r="A4500" s="5" t="s">
        <v>168</v>
      </c>
      <c r="B4500" s="5" t="s">
        <v>175</v>
      </c>
      <c r="C4500" s="5" t="s">
        <v>86</v>
      </c>
      <c r="D4500" s="5" t="s">
        <v>365</v>
      </c>
      <c r="E4500" s="5" t="s">
        <v>172</v>
      </c>
      <c r="F4500" s="6">
        <v>43467</v>
      </c>
      <c r="G4500" s="5" t="s">
        <v>148</v>
      </c>
      <c r="H4500" s="5" t="s">
        <v>303</v>
      </c>
      <c r="I4500">
        <v>43238</v>
      </c>
      <c r="J4500">
        <v>229</v>
      </c>
      <c r="K4500">
        <v>657</v>
      </c>
      <c r="L4500">
        <v>6</v>
      </c>
      <c r="M4500">
        <v>19546</v>
      </c>
      <c r="N4500">
        <v>20347.223999999998</v>
      </c>
      <c r="O4500">
        <v>3391.2040000000002</v>
      </c>
      <c r="P4500">
        <v>109.5</v>
      </c>
      <c r="Q4500">
        <v>29.750399999999999</v>
      </c>
      <c r="R4500">
        <v>-801.22400000000005</v>
      </c>
      <c r="S4500">
        <v>2019</v>
      </c>
      <c r="T4500">
        <v>1</v>
      </c>
      <c r="U4500">
        <v>1</v>
      </c>
    </row>
    <row r="4501" spans="1:21" x14ac:dyDescent="0.3">
      <c r="A4501" s="5" t="s">
        <v>168</v>
      </c>
      <c r="B4501" s="5" t="s">
        <v>175</v>
      </c>
      <c r="C4501" s="5" t="s">
        <v>86</v>
      </c>
      <c r="D4501" s="5" t="s">
        <v>365</v>
      </c>
      <c r="E4501" s="5" t="s">
        <v>172</v>
      </c>
      <c r="F4501" s="6">
        <v>43467</v>
      </c>
      <c r="G4501" s="5" t="s">
        <v>148</v>
      </c>
      <c r="H4501" s="5" t="s">
        <v>190</v>
      </c>
      <c r="I4501">
        <v>43238</v>
      </c>
      <c r="J4501">
        <v>229</v>
      </c>
      <c r="K4501">
        <v>116</v>
      </c>
      <c r="L4501">
        <v>1</v>
      </c>
      <c r="M4501">
        <v>3016</v>
      </c>
      <c r="N4501">
        <v>3391.2040000000002</v>
      </c>
      <c r="O4501">
        <v>3391.2040000000002</v>
      </c>
      <c r="P4501">
        <v>116</v>
      </c>
      <c r="Q4501">
        <v>26</v>
      </c>
      <c r="R4501">
        <v>-375.20400000000001</v>
      </c>
      <c r="S4501">
        <v>2019</v>
      </c>
      <c r="T4501">
        <v>1</v>
      </c>
      <c r="U4501">
        <v>1</v>
      </c>
    </row>
    <row r="4502" spans="1:21" x14ac:dyDescent="0.3">
      <c r="A4502" s="5" t="s">
        <v>168</v>
      </c>
      <c r="B4502" s="5" t="s">
        <v>175</v>
      </c>
      <c r="C4502" s="5" t="s">
        <v>86</v>
      </c>
      <c r="D4502" s="5" t="s">
        <v>365</v>
      </c>
      <c r="E4502" s="5" t="s">
        <v>172</v>
      </c>
      <c r="F4502" s="6">
        <v>43467</v>
      </c>
      <c r="G4502" s="5" t="s">
        <v>148</v>
      </c>
      <c r="H4502" s="5" t="s">
        <v>229</v>
      </c>
      <c r="I4502">
        <v>43238</v>
      </c>
      <c r="J4502">
        <v>229</v>
      </c>
      <c r="K4502">
        <v>1319.5</v>
      </c>
      <c r="L4502">
        <v>12</v>
      </c>
      <c r="M4502">
        <v>38265.5</v>
      </c>
      <c r="N4502">
        <v>40694.447999999997</v>
      </c>
      <c r="O4502">
        <v>3391.2040000000002</v>
      </c>
      <c r="P4502">
        <v>109.95833333333333</v>
      </c>
      <c r="Q4502">
        <v>29</v>
      </c>
      <c r="R4502">
        <v>-2428.9479999999999</v>
      </c>
      <c r="S4502">
        <v>2019</v>
      </c>
      <c r="T4502">
        <v>1</v>
      </c>
      <c r="U4502">
        <v>1</v>
      </c>
    </row>
    <row r="4503" spans="1:21" x14ac:dyDescent="0.3">
      <c r="A4503" s="5" t="s">
        <v>168</v>
      </c>
      <c r="B4503" s="5" t="s">
        <v>175</v>
      </c>
      <c r="C4503" s="5" t="s">
        <v>86</v>
      </c>
      <c r="D4503" s="5" t="s">
        <v>365</v>
      </c>
      <c r="E4503" s="5" t="s">
        <v>172</v>
      </c>
      <c r="F4503" s="6">
        <v>43467</v>
      </c>
      <c r="G4503" s="5" t="s">
        <v>148</v>
      </c>
      <c r="H4503" s="5" t="s">
        <v>190</v>
      </c>
      <c r="I4503">
        <v>43238</v>
      </c>
      <c r="J4503">
        <v>229</v>
      </c>
      <c r="K4503">
        <v>217.5</v>
      </c>
      <c r="L4503">
        <v>2</v>
      </c>
      <c r="M4503">
        <v>5655</v>
      </c>
      <c r="N4503">
        <v>6782.4080000000004</v>
      </c>
      <c r="O4503">
        <v>3391.2040000000002</v>
      </c>
      <c r="P4503">
        <v>108.75</v>
      </c>
      <c r="Q4503">
        <v>26</v>
      </c>
      <c r="R4503">
        <v>-1127.4079999999999</v>
      </c>
      <c r="S4503">
        <v>2019</v>
      </c>
      <c r="T4503">
        <v>1</v>
      </c>
      <c r="U4503">
        <v>1</v>
      </c>
    </row>
    <row r="4504" spans="1:21" x14ac:dyDescent="0.3">
      <c r="A4504" s="5" t="s">
        <v>168</v>
      </c>
      <c r="B4504" s="5" t="s">
        <v>175</v>
      </c>
      <c r="C4504" s="5" t="s">
        <v>86</v>
      </c>
      <c r="D4504" s="5" t="s">
        <v>365</v>
      </c>
      <c r="E4504" s="5" t="s">
        <v>172</v>
      </c>
      <c r="F4504" s="6">
        <v>43467</v>
      </c>
      <c r="G4504" s="5" t="s">
        <v>148</v>
      </c>
      <c r="H4504" s="5" t="s">
        <v>190</v>
      </c>
      <c r="I4504">
        <v>43238</v>
      </c>
      <c r="J4504">
        <v>229</v>
      </c>
      <c r="K4504">
        <v>225</v>
      </c>
      <c r="L4504">
        <v>2</v>
      </c>
      <c r="M4504">
        <v>7650</v>
      </c>
      <c r="N4504">
        <v>6782.4080000000004</v>
      </c>
      <c r="O4504">
        <v>3391.2040000000002</v>
      </c>
      <c r="P4504">
        <v>112.5</v>
      </c>
      <c r="Q4504">
        <v>34</v>
      </c>
      <c r="R4504">
        <v>867.59199999999998</v>
      </c>
      <c r="S4504">
        <v>2019</v>
      </c>
      <c r="T4504">
        <v>1</v>
      </c>
      <c r="U4504">
        <v>1</v>
      </c>
    </row>
    <row r="4505" spans="1:21" x14ac:dyDescent="0.3">
      <c r="A4505" s="5" t="s">
        <v>168</v>
      </c>
      <c r="B4505" s="5" t="s">
        <v>175</v>
      </c>
      <c r="C4505" s="5" t="s">
        <v>86</v>
      </c>
      <c r="D4505" s="5" t="s">
        <v>365</v>
      </c>
      <c r="E4505" s="5" t="s">
        <v>227</v>
      </c>
      <c r="F4505" s="6">
        <v>43467</v>
      </c>
      <c r="G4505" s="5" t="s">
        <v>148</v>
      </c>
      <c r="H4505" s="5" t="s">
        <v>351</v>
      </c>
      <c r="I4505">
        <v>43238</v>
      </c>
      <c r="J4505">
        <v>229</v>
      </c>
      <c r="K4505">
        <v>-227</v>
      </c>
      <c r="L4505">
        <v>-2</v>
      </c>
      <c r="M4505">
        <v>-13620</v>
      </c>
      <c r="N4505">
        <v>-6782.4080000000004</v>
      </c>
      <c r="O4505">
        <v>-3391.2040000000002</v>
      </c>
      <c r="P4505">
        <v>113.5</v>
      </c>
      <c r="Q4505">
        <v>60</v>
      </c>
      <c r="R4505">
        <v>-6837.5919999999996</v>
      </c>
      <c r="S4505">
        <v>2019</v>
      </c>
      <c r="T4505">
        <v>1</v>
      </c>
      <c r="U4505">
        <v>1</v>
      </c>
    </row>
    <row r="4506" spans="1:21" x14ac:dyDescent="0.3">
      <c r="A4506" s="5" t="s">
        <v>168</v>
      </c>
      <c r="B4506" s="5" t="s">
        <v>175</v>
      </c>
      <c r="C4506" s="5" t="s">
        <v>86</v>
      </c>
      <c r="D4506" s="5" t="s">
        <v>365</v>
      </c>
      <c r="E4506" s="5" t="s">
        <v>172</v>
      </c>
      <c r="F4506" s="6">
        <v>43467</v>
      </c>
      <c r="G4506" s="5" t="s">
        <v>148</v>
      </c>
      <c r="H4506" s="5" t="s">
        <v>351</v>
      </c>
      <c r="I4506">
        <v>43238</v>
      </c>
      <c r="J4506">
        <v>229</v>
      </c>
      <c r="K4506">
        <v>227</v>
      </c>
      <c r="L4506">
        <v>2</v>
      </c>
      <c r="M4506">
        <v>6810</v>
      </c>
      <c r="N4506">
        <v>6782.4080000000004</v>
      </c>
      <c r="O4506">
        <v>3391.2040000000002</v>
      </c>
      <c r="P4506">
        <v>113.5</v>
      </c>
      <c r="Q4506">
        <v>30</v>
      </c>
      <c r="R4506">
        <v>27.591999999999999</v>
      </c>
      <c r="S4506">
        <v>2019</v>
      </c>
      <c r="T4506">
        <v>1</v>
      </c>
      <c r="U4506">
        <v>1</v>
      </c>
    </row>
    <row r="4507" spans="1:21" x14ac:dyDescent="0.3">
      <c r="A4507" s="5" t="s">
        <v>168</v>
      </c>
      <c r="B4507" s="5" t="s">
        <v>175</v>
      </c>
      <c r="C4507" s="5" t="s">
        <v>87</v>
      </c>
      <c r="D4507" s="5" t="s">
        <v>374</v>
      </c>
      <c r="E4507" s="5" t="s">
        <v>172</v>
      </c>
      <c r="F4507" s="6">
        <v>43467</v>
      </c>
      <c r="G4507" s="5" t="s">
        <v>148</v>
      </c>
      <c r="H4507" s="5" t="s">
        <v>194</v>
      </c>
      <c r="I4507">
        <v>43276</v>
      </c>
      <c r="J4507">
        <v>191</v>
      </c>
      <c r="K4507">
        <v>353</v>
      </c>
      <c r="L4507">
        <v>3</v>
      </c>
      <c r="M4507">
        <v>10237</v>
      </c>
      <c r="N4507">
        <v>8454.5830000000005</v>
      </c>
      <c r="O4507">
        <v>2818.194</v>
      </c>
      <c r="P4507">
        <v>117.66666666666667</v>
      </c>
      <c r="Q4507">
        <v>29</v>
      </c>
      <c r="R4507">
        <v>1782.4169999999999</v>
      </c>
      <c r="S4507">
        <v>2019</v>
      </c>
      <c r="T4507">
        <v>1</v>
      </c>
      <c r="U4507">
        <v>1</v>
      </c>
    </row>
    <row r="4508" spans="1:21" x14ac:dyDescent="0.3">
      <c r="A4508" s="5" t="s">
        <v>168</v>
      </c>
      <c r="B4508" s="5" t="s">
        <v>175</v>
      </c>
      <c r="C4508" s="5" t="s">
        <v>91</v>
      </c>
      <c r="D4508" s="5" t="s">
        <v>375</v>
      </c>
      <c r="E4508" s="5" t="s">
        <v>172</v>
      </c>
      <c r="F4508" s="6">
        <v>43467</v>
      </c>
      <c r="G4508" s="5" t="s">
        <v>148</v>
      </c>
      <c r="H4508" s="5" t="s">
        <v>361</v>
      </c>
      <c r="I4508">
        <v>43389</v>
      </c>
      <c r="J4508">
        <v>78</v>
      </c>
      <c r="K4508">
        <v>50</v>
      </c>
      <c r="L4508">
        <v>2</v>
      </c>
      <c r="M4508">
        <v>2146</v>
      </c>
      <c r="N4508">
        <v>2632.6120000000001</v>
      </c>
      <c r="O4508">
        <v>1316.306</v>
      </c>
      <c r="P4508">
        <v>25</v>
      </c>
      <c r="Q4508">
        <v>42.92</v>
      </c>
      <c r="R4508">
        <v>-486.61200000000002</v>
      </c>
      <c r="S4508">
        <v>2019</v>
      </c>
      <c r="T4508">
        <v>1</v>
      </c>
      <c r="U4508">
        <v>1</v>
      </c>
    </row>
    <row r="4509" spans="1:21" x14ac:dyDescent="0.3">
      <c r="A4509" s="5" t="s">
        <v>168</v>
      </c>
      <c r="B4509" s="5" t="s">
        <v>206</v>
      </c>
      <c r="C4509" s="5" t="s">
        <v>107</v>
      </c>
      <c r="D4509" s="5" t="s">
        <v>340</v>
      </c>
      <c r="E4509" s="5" t="s">
        <v>172</v>
      </c>
      <c r="F4509" s="6">
        <v>43467</v>
      </c>
      <c r="G4509" s="5" t="s">
        <v>148</v>
      </c>
      <c r="H4509" s="5" t="s">
        <v>197</v>
      </c>
      <c r="I4509">
        <v>43284</v>
      </c>
      <c r="J4509">
        <v>183</v>
      </c>
      <c r="K4509">
        <v>1391.6</v>
      </c>
      <c r="L4509">
        <v>14</v>
      </c>
      <c r="M4509">
        <v>40356.400000000001</v>
      </c>
      <c r="N4509">
        <v>41571.107000000004</v>
      </c>
      <c r="O4509">
        <v>2969.3649999999998</v>
      </c>
      <c r="P4509">
        <v>99.399999999999991</v>
      </c>
      <c r="Q4509">
        <v>29</v>
      </c>
      <c r="R4509">
        <v>-1214.7070000000001</v>
      </c>
      <c r="S4509">
        <v>2019</v>
      </c>
      <c r="T4509">
        <v>1</v>
      </c>
      <c r="U4509">
        <v>1</v>
      </c>
    </row>
    <row r="4510" spans="1:21" x14ac:dyDescent="0.3">
      <c r="A4510" s="5" t="s">
        <v>168</v>
      </c>
      <c r="B4510" s="5" t="s">
        <v>206</v>
      </c>
      <c r="C4510" s="5" t="s">
        <v>107</v>
      </c>
      <c r="D4510" s="5" t="s">
        <v>340</v>
      </c>
      <c r="E4510" s="5" t="s">
        <v>172</v>
      </c>
      <c r="F4510" s="6">
        <v>43467</v>
      </c>
      <c r="G4510" s="5" t="s">
        <v>148</v>
      </c>
      <c r="H4510" s="5" t="s">
        <v>209</v>
      </c>
      <c r="I4510">
        <v>43284</v>
      </c>
      <c r="J4510">
        <v>183</v>
      </c>
      <c r="K4510">
        <v>318.8</v>
      </c>
      <c r="L4510">
        <v>3</v>
      </c>
      <c r="M4510">
        <v>9245.2000000000007</v>
      </c>
      <c r="N4510">
        <v>8908.0939999999991</v>
      </c>
      <c r="O4510">
        <v>2969.3649999999998</v>
      </c>
      <c r="P4510">
        <v>106.26666666666667</v>
      </c>
      <c r="Q4510">
        <v>29</v>
      </c>
      <c r="R4510">
        <v>337.10599999999999</v>
      </c>
      <c r="S4510">
        <v>2019</v>
      </c>
      <c r="T4510">
        <v>1</v>
      </c>
      <c r="U4510">
        <v>1</v>
      </c>
    </row>
    <row r="4511" spans="1:21" x14ac:dyDescent="0.3">
      <c r="A4511" s="5" t="s">
        <v>168</v>
      </c>
      <c r="B4511" s="5" t="s">
        <v>206</v>
      </c>
      <c r="C4511" s="5" t="s">
        <v>107</v>
      </c>
      <c r="D4511" s="5" t="s">
        <v>340</v>
      </c>
      <c r="E4511" s="5" t="s">
        <v>172</v>
      </c>
      <c r="F4511" s="6">
        <v>43467</v>
      </c>
      <c r="G4511" s="5" t="s">
        <v>148</v>
      </c>
      <c r="H4511" s="5" t="s">
        <v>178</v>
      </c>
      <c r="I4511">
        <v>43284</v>
      </c>
      <c r="J4511">
        <v>183</v>
      </c>
      <c r="K4511">
        <v>279.39999999999998</v>
      </c>
      <c r="L4511">
        <v>3</v>
      </c>
      <c r="M4511">
        <v>8102.6</v>
      </c>
      <c r="N4511">
        <v>8908.0939999999991</v>
      </c>
      <c r="O4511">
        <v>2969.3649999999998</v>
      </c>
      <c r="P4511">
        <v>93.133333333333326</v>
      </c>
      <c r="Q4511">
        <v>29</v>
      </c>
      <c r="R4511">
        <v>-805.49400000000003</v>
      </c>
      <c r="S4511">
        <v>2019</v>
      </c>
      <c r="T4511">
        <v>1</v>
      </c>
      <c r="U4511">
        <v>1</v>
      </c>
    </row>
    <row r="4512" spans="1:21" x14ac:dyDescent="0.3">
      <c r="A4512" s="5" t="s">
        <v>168</v>
      </c>
      <c r="B4512" s="5" t="s">
        <v>206</v>
      </c>
      <c r="C4512" s="5" t="s">
        <v>113</v>
      </c>
      <c r="D4512" s="5" t="s">
        <v>369</v>
      </c>
      <c r="E4512" s="5" t="s">
        <v>172</v>
      </c>
      <c r="F4512" s="6">
        <v>43467</v>
      </c>
      <c r="G4512" s="5" t="s">
        <v>148</v>
      </c>
      <c r="H4512" s="5" t="s">
        <v>190</v>
      </c>
      <c r="I4512">
        <v>43237</v>
      </c>
      <c r="J4512">
        <v>230</v>
      </c>
      <c r="K4512">
        <v>374</v>
      </c>
      <c r="L4512">
        <v>3</v>
      </c>
      <c r="M4512">
        <v>11033</v>
      </c>
      <c r="N4512">
        <v>7947.2060000000001</v>
      </c>
      <c r="O4512">
        <v>2649.069</v>
      </c>
      <c r="P4512">
        <v>124.66666666666667</v>
      </c>
      <c r="Q4512">
        <v>29.5</v>
      </c>
      <c r="R4512">
        <v>3085.7939999999999</v>
      </c>
      <c r="S4512">
        <v>2019</v>
      </c>
      <c r="T4512">
        <v>1</v>
      </c>
      <c r="U4512">
        <v>1</v>
      </c>
    </row>
    <row r="4513" spans="1:21" x14ac:dyDescent="0.3">
      <c r="A4513" s="5" t="s">
        <v>168</v>
      </c>
      <c r="B4513" s="5" t="s">
        <v>206</v>
      </c>
      <c r="C4513" s="5" t="s">
        <v>113</v>
      </c>
      <c r="D4513" s="5" t="s">
        <v>369</v>
      </c>
      <c r="E4513" s="5" t="s">
        <v>172</v>
      </c>
      <c r="F4513" s="6">
        <v>43467</v>
      </c>
      <c r="G4513" s="5" t="s">
        <v>148</v>
      </c>
      <c r="H4513" s="5" t="s">
        <v>199</v>
      </c>
      <c r="I4513">
        <v>43237</v>
      </c>
      <c r="J4513">
        <v>230</v>
      </c>
      <c r="K4513">
        <v>1154</v>
      </c>
      <c r="L4513">
        <v>10</v>
      </c>
      <c r="M4513">
        <v>34043</v>
      </c>
      <c r="N4513">
        <v>26490.687000000002</v>
      </c>
      <c r="O4513">
        <v>2649.069</v>
      </c>
      <c r="P4513">
        <v>115.4</v>
      </c>
      <c r="Q4513">
        <v>29.5</v>
      </c>
      <c r="R4513">
        <v>7552.3130000000001</v>
      </c>
      <c r="S4513">
        <v>2019</v>
      </c>
      <c r="T4513">
        <v>1</v>
      </c>
      <c r="U4513">
        <v>1</v>
      </c>
    </row>
    <row r="4514" spans="1:21" x14ac:dyDescent="0.3">
      <c r="A4514" s="5" t="s">
        <v>168</v>
      </c>
      <c r="B4514" s="5" t="s">
        <v>206</v>
      </c>
      <c r="C4514" s="5" t="s">
        <v>113</v>
      </c>
      <c r="D4514" s="5" t="s">
        <v>369</v>
      </c>
      <c r="E4514" s="5" t="s">
        <v>172</v>
      </c>
      <c r="F4514" s="6">
        <v>43467</v>
      </c>
      <c r="G4514" s="5" t="s">
        <v>148</v>
      </c>
      <c r="H4514" s="5" t="s">
        <v>200</v>
      </c>
      <c r="I4514">
        <v>43237</v>
      </c>
      <c r="J4514">
        <v>230</v>
      </c>
      <c r="K4514">
        <v>603</v>
      </c>
      <c r="L4514">
        <v>5</v>
      </c>
      <c r="M4514">
        <v>17788.5</v>
      </c>
      <c r="N4514">
        <v>13245.343999999999</v>
      </c>
      <c r="O4514">
        <v>2649.069</v>
      </c>
      <c r="P4514">
        <v>120.6</v>
      </c>
      <c r="Q4514">
        <v>29.5</v>
      </c>
      <c r="R4514">
        <v>4543.1559999999999</v>
      </c>
      <c r="S4514">
        <v>2019</v>
      </c>
      <c r="T4514">
        <v>1</v>
      </c>
      <c r="U4514">
        <v>1</v>
      </c>
    </row>
    <row r="4515" spans="1:21" x14ac:dyDescent="0.3">
      <c r="A4515" s="5" t="s">
        <v>168</v>
      </c>
      <c r="B4515" s="5" t="s">
        <v>206</v>
      </c>
      <c r="C4515" s="5" t="s">
        <v>113</v>
      </c>
      <c r="D4515" s="5" t="s">
        <v>369</v>
      </c>
      <c r="E4515" s="5" t="s">
        <v>172</v>
      </c>
      <c r="F4515" s="6">
        <v>43467</v>
      </c>
      <c r="G4515" s="5" t="s">
        <v>148</v>
      </c>
      <c r="H4515" s="5" t="s">
        <v>240</v>
      </c>
      <c r="I4515">
        <v>43237</v>
      </c>
      <c r="J4515">
        <v>230</v>
      </c>
      <c r="K4515">
        <v>675.4</v>
      </c>
      <c r="L4515">
        <v>6</v>
      </c>
      <c r="M4515">
        <v>19586.599999999999</v>
      </c>
      <c r="N4515">
        <v>15894.412</v>
      </c>
      <c r="O4515">
        <v>2649.069</v>
      </c>
      <c r="P4515">
        <v>112.56666666666666</v>
      </c>
      <c r="Q4515">
        <v>29</v>
      </c>
      <c r="R4515">
        <v>3692.1880000000001</v>
      </c>
      <c r="S4515">
        <v>2019</v>
      </c>
      <c r="T4515">
        <v>1</v>
      </c>
      <c r="U4515">
        <v>1</v>
      </c>
    </row>
    <row r="4516" spans="1:21" x14ac:dyDescent="0.3">
      <c r="A4516" s="5" t="s">
        <v>168</v>
      </c>
      <c r="B4516" s="5" t="s">
        <v>206</v>
      </c>
      <c r="C4516" s="5" t="s">
        <v>113</v>
      </c>
      <c r="D4516" s="5" t="s">
        <v>369</v>
      </c>
      <c r="E4516" s="5" t="s">
        <v>172</v>
      </c>
      <c r="F4516" s="6">
        <v>43467</v>
      </c>
      <c r="G4516" s="5" t="s">
        <v>148</v>
      </c>
      <c r="H4516" s="5" t="s">
        <v>217</v>
      </c>
      <c r="I4516">
        <v>43237</v>
      </c>
      <c r="J4516">
        <v>230</v>
      </c>
      <c r="K4516">
        <v>988</v>
      </c>
      <c r="L4516">
        <v>10</v>
      </c>
      <c r="M4516">
        <v>30134</v>
      </c>
      <c r="N4516">
        <v>26490.687000000002</v>
      </c>
      <c r="O4516">
        <v>2649.069</v>
      </c>
      <c r="P4516">
        <v>98.8</v>
      </c>
      <c r="Q4516">
        <v>30.5</v>
      </c>
      <c r="R4516">
        <v>3643.3130000000001</v>
      </c>
      <c r="S4516">
        <v>2019</v>
      </c>
      <c r="T4516">
        <v>1</v>
      </c>
      <c r="U4516">
        <v>1</v>
      </c>
    </row>
    <row r="4517" spans="1:21" x14ac:dyDescent="0.3">
      <c r="A4517" s="5" t="s">
        <v>168</v>
      </c>
      <c r="B4517" s="5" t="s">
        <v>206</v>
      </c>
      <c r="C4517" s="5" t="s">
        <v>113</v>
      </c>
      <c r="D4517" s="5" t="s">
        <v>369</v>
      </c>
      <c r="E4517" s="5" t="s">
        <v>172</v>
      </c>
      <c r="F4517" s="6">
        <v>43467</v>
      </c>
      <c r="G4517" s="5" t="s">
        <v>148</v>
      </c>
      <c r="H4517" s="5" t="s">
        <v>230</v>
      </c>
      <c r="I4517">
        <v>43237</v>
      </c>
      <c r="J4517">
        <v>230</v>
      </c>
      <c r="K4517">
        <v>908</v>
      </c>
      <c r="L4517">
        <v>9</v>
      </c>
      <c r="M4517">
        <v>27240</v>
      </c>
      <c r="N4517">
        <v>23841.617999999999</v>
      </c>
      <c r="O4517">
        <v>2649.069</v>
      </c>
      <c r="P4517">
        <v>100.88888888888889</v>
      </c>
      <c r="Q4517">
        <v>30</v>
      </c>
      <c r="R4517">
        <v>3398.3820000000001</v>
      </c>
      <c r="S4517">
        <v>2019</v>
      </c>
      <c r="T4517">
        <v>1</v>
      </c>
      <c r="U4517">
        <v>1</v>
      </c>
    </row>
    <row r="4518" spans="1:21" x14ac:dyDescent="0.3">
      <c r="A4518" s="5" t="s">
        <v>168</v>
      </c>
      <c r="B4518" s="5" t="s">
        <v>206</v>
      </c>
      <c r="C4518" s="5" t="s">
        <v>113</v>
      </c>
      <c r="D4518" s="5" t="s">
        <v>369</v>
      </c>
      <c r="E4518" s="5" t="s">
        <v>172</v>
      </c>
      <c r="F4518" s="6">
        <v>43467</v>
      </c>
      <c r="G4518" s="5" t="s">
        <v>148</v>
      </c>
      <c r="H4518" s="5" t="s">
        <v>344</v>
      </c>
      <c r="I4518">
        <v>43237</v>
      </c>
      <c r="J4518">
        <v>230</v>
      </c>
      <c r="K4518">
        <v>336</v>
      </c>
      <c r="L4518">
        <v>3</v>
      </c>
      <c r="M4518">
        <v>10248</v>
      </c>
      <c r="N4518">
        <v>7947.2060000000001</v>
      </c>
      <c r="O4518">
        <v>2649.069</v>
      </c>
      <c r="P4518">
        <v>112</v>
      </c>
      <c r="Q4518">
        <v>30.5</v>
      </c>
      <c r="R4518">
        <v>2300.7939999999999</v>
      </c>
      <c r="S4518">
        <v>2019</v>
      </c>
      <c r="T4518">
        <v>1</v>
      </c>
      <c r="U4518">
        <v>1</v>
      </c>
    </row>
    <row r="4519" spans="1:21" x14ac:dyDescent="0.3">
      <c r="A4519" s="5" t="s">
        <v>168</v>
      </c>
      <c r="B4519" s="5" t="s">
        <v>206</v>
      </c>
      <c r="C4519" s="5" t="s">
        <v>113</v>
      </c>
      <c r="D4519" s="5" t="s">
        <v>369</v>
      </c>
      <c r="E4519" s="5" t="s">
        <v>172</v>
      </c>
      <c r="F4519" s="6">
        <v>43467</v>
      </c>
      <c r="G4519" s="5" t="s">
        <v>148</v>
      </c>
      <c r="H4519" s="5" t="s">
        <v>284</v>
      </c>
      <c r="I4519">
        <v>43237</v>
      </c>
      <c r="J4519">
        <v>230</v>
      </c>
      <c r="K4519">
        <v>228</v>
      </c>
      <c r="L4519">
        <v>2</v>
      </c>
      <c r="M4519">
        <v>6954</v>
      </c>
      <c r="N4519">
        <v>5298.1369999999997</v>
      </c>
      <c r="O4519">
        <v>2649.069</v>
      </c>
      <c r="P4519">
        <v>114</v>
      </c>
      <c r="Q4519">
        <v>30.5</v>
      </c>
      <c r="R4519">
        <v>1655.8630000000001</v>
      </c>
      <c r="S4519">
        <v>2019</v>
      </c>
      <c r="T4519">
        <v>1</v>
      </c>
      <c r="U4519">
        <v>1</v>
      </c>
    </row>
    <row r="4520" spans="1:21" x14ac:dyDescent="0.3">
      <c r="A4520" s="5" t="s">
        <v>168</v>
      </c>
      <c r="B4520" s="5" t="s">
        <v>206</v>
      </c>
      <c r="C4520" s="5" t="s">
        <v>113</v>
      </c>
      <c r="D4520" s="5" t="s">
        <v>369</v>
      </c>
      <c r="E4520" s="5" t="s">
        <v>172</v>
      </c>
      <c r="F4520" s="6">
        <v>43467</v>
      </c>
      <c r="G4520" s="5" t="s">
        <v>148</v>
      </c>
      <c r="H4520" s="5" t="s">
        <v>225</v>
      </c>
      <c r="I4520">
        <v>43237</v>
      </c>
      <c r="J4520">
        <v>230</v>
      </c>
      <c r="K4520">
        <v>878</v>
      </c>
      <c r="L4520">
        <v>8</v>
      </c>
      <c r="M4520">
        <v>26340</v>
      </c>
      <c r="N4520">
        <v>21192.55</v>
      </c>
      <c r="O4520">
        <v>2649.069</v>
      </c>
      <c r="P4520">
        <v>109.75</v>
      </c>
      <c r="Q4520">
        <v>30</v>
      </c>
      <c r="R4520">
        <v>5147.45</v>
      </c>
      <c r="S4520">
        <v>2019</v>
      </c>
      <c r="T4520">
        <v>1</v>
      </c>
      <c r="U4520">
        <v>1</v>
      </c>
    </row>
    <row r="4521" spans="1:21" x14ac:dyDescent="0.3">
      <c r="A4521" s="5" t="s">
        <v>168</v>
      </c>
      <c r="B4521" s="5" t="s">
        <v>206</v>
      </c>
      <c r="C4521" s="5" t="s">
        <v>113</v>
      </c>
      <c r="D4521" s="5" t="s">
        <v>369</v>
      </c>
      <c r="E4521" s="5" t="s">
        <v>172</v>
      </c>
      <c r="F4521" s="6">
        <v>43467</v>
      </c>
      <c r="G4521" s="5" t="s">
        <v>148</v>
      </c>
      <c r="H4521" s="5" t="s">
        <v>308</v>
      </c>
      <c r="I4521">
        <v>43237</v>
      </c>
      <c r="J4521">
        <v>230</v>
      </c>
      <c r="K4521">
        <v>101</v>
      </c>
      <c r="L4521">
        <v>1</v>
      </c>
      <c r="M4521">
        <v>3080.5</v>
      </c>
      <c r="N4521">
        <v>2649.069</v>
      </c>
      <c r="O4521">
        <v>2649.069</v>
      </c>
      <c r="P4521">
        <v>101</v>
      </c>
      <c r="Q4521">
        <v>30.5</v>
      </c>
      <c r="R4521">
        <v>431.43099999999998</v>
      </c>
      <c r="S4521">
        <v>2019</v>
      </c>
      <c r="T4521">
        <v>1</v>
      </c>
      <c r="U4521">
        <v>1</v>
      </c>
    </row>
    <row r="4522" spans="1:21" x14ac:dyDescent="0.3">
      <c r="A4522" s="5" t="s">
        <v>168</v>
      </c>
      <c r="B4522" s="5" t="s">
        <v>206</v>
      </c>
      <c r="C4522" s="5" t="s">
        <v>113</v>
      </c>
      <c r="D4522" s="5" t="s">
        <v>369</v>
      </c>
      <c r="E4522" s="5" t="s">
        <v>172</v>
      </c>
      <c r="F4522" s="6">
        <v>43467</v>
      </c>
      <c r="G4522" s="5" t="s">
        <v>148</v>
      </c>
      <c r="H4522" s="5" t="s">
        <v>183</v>
      </c>
      <c r="I4522">
        <v>43237</v>
      </c>
      <c r="J4522">
        <v>230</v>
      </c>
      <c r="K4522">
        <v>106</v>
      </c>
      <c r="L4522">
        <v>1</v>
      </c>
      <c r="M4522">
        <v>3233</v>
      </c>
      <c r="N4522">
        <v>2649.069</v>
      </c>
      <c r="O4522">
        <v>2649.069</v>
      </c>
      <c r="P4522">
        <v>106</v>
      </c>
      <c r="Q4522">
        <v>30.5</v>
      </c>
      <c r="R4522">
        <v>583.93100000000004</v>
      </c>
      <c r="S4522">
        <v>2019</v>
      </c>
      <c r="T4522">
        <v>1</v>
      </c>
      <c r="U4522">
        <v>1</v>
      </c>
    </row>
    <row r="4523" spans="1:21" x14ac:dyDescent="0.3">
      <c r="A4523" s="5" t="s">
        <v>168</v>
      </c>
      <c r="B4523" s="5" t="s">
        <v>206</v>
      </c>
      <c r="C4523" s="5" t="s">
        <v>113</v>
      </c>
      <c r="D4523" s="5" t="s">
        <v>369</v>
      </c>
      <c r="E4523" s="5" t="s">
        <v>172</v>
      </c>
      <c r="F4523" s="6">
        <v>43467</v>
      </c>
      <c r="G4523" s="5" t="s">
        <v>148</v>
      </c>
      <c r="H4523" s="5" t="s">
        <v>190</v>
      </c>
      <c r="I4523">
        <v>43237</v>
      </c>
      <c r="J4523">
        <v>230</v>
      </c>
      <c r="K4523">
        <v>91</v>
      </c>
      <c r="L4523">
        <v>1</v>
      </c>
      <c r="M4523">
        <v>2775.5</v>
      </c>
      <c r="N4523">
        <v>2649.069</v>
      </c>
      <c r="O4523">
        <v>2649.069</v>
      </c>
      <c r="P4523">
        <v>91</v>
      </c>
      <c r="Q4523">
        <v>30.5</v>
      </c>
      <c r="R4523">
        <v>126.431</v>
      </c>
      <c r="S4523">
        <v>2019</v>
      </c>
      <c r="T4523">
        <v>1</v>
      </c>
      <c r="U4523">
        <v>1</v>
      </c>
    </row>
    <row r="4524" spans="1:21" x14ac:dyDescent="0.3">
      <c r="A4524" s="5" t="s">
        <v>168</v>
      </c>
      <c r="B4524" s="5" t="s">
        <v>206</v>
      </c>
      <c r="C4524" s="5" t="s">
        <v>113</v>
      </c>
      <c r="D4524" s="5" t="s">
        <v>369</v>
      </c>
      <c r="E4524" s="5" t="s">
        <v>172</v>
      </c>
      <c r="F4524" s="6">
        <v>43467</v>
      </c>
      <c r="G4524" s="5" t="s">
        <v>148</v>
      </c>
      <c r="H4524" s="5" t="s">
        <v>185</v>
      </c>
      <c r="I4524">
        <v>43237</v>
      </c>
      <c r="J4524">
        <v>230</v>
      </c>
      <c r="K4524">
        <v>303</v>
      </c>
      <c r="L4524">
        <v>3</v>
      </c>
      <c r="M4524">
        <v>9241.5</v>
      </c>
      <c r="N4524">
        <v>7947.2060000000001</v>
      </c>
      <c r="O4524">
        <v>2649.069</v>
      </c>
      <c r="P4524">
        <v>101</v>
      </c>
      <c r="Q4524">
        <v>30.5</v>
      </c>
      <c r="R4524">
        <v>1294.2940000000001</v>
      </c>
      <c r="S4524">
        <v>2019</v>
      </c>
      <c r="T4524">
        <v>1</v>
      </c>
      <c r="U4524">
        <v>1</v>
      </c>
    </row>
    <row r="4525" spans="1:21" x14ac:dyDescent="0.3">
      <c r="A4525" s="5" t="s">
        <v>168</v>
      </c>
      <c r="B4525" s="5" t="s">
        <v>206</v>
      </c>
      <c r="C4525" s="5" t="s">
        <v>113</v>
      </c>
      <c r="D4525" s="5" t="s">
        <v>369</v>
      </c>
      <c r="E4525" s="5" t="s">
        <v>172</v>
      </c>
      <c r="F4525" s="6">
        <v>43467</v>
      </c>
      <c r="G4525" s="5" t="s">
        <v>148</v>
      </c>
      <c r="H4525" s="5" t="s">
        <v>190</v>
      </c>
      <c r="I4525">
        <v>43237</v>
      </c>
      <c r="J4525">
        <v>230</v>
      </c>
      <c r="K4525">
        <v>404</v>
      </c>
      <c r="L4525">
        <v>4</v>
      </c>
      <c r="M4525">
        <v>12322</v>
      </c>
      <c r="N4525">
        <v>10596.275</v>
      </c>
      <c r="O4525">
        <v>2649.069</v>
      </c>
      <c r="P4525">
        <v>101</v>
      </c>
      <c r="Q4525">
        <v>30.5</v>
      </c>
      <c r="R4525">
        <v>1725.7249999999999</v>
      </c>
      <c r="S4525">
        <v>2019</v>
      </c>
      <c r="T4525">
        <v>1</v>
      </c>
      <c r="U4525">
        <v>1</v>
      </c>
    </row>
    <row r="4526" spans="1:21" x14ac:dyDescent="0.3">
      <c r="A4526" s="5" t="s">
        <v>168</v>
      </c>
      <c r="B4526" s="5" t="s">
        <v>206</v>
      </c>
      <c r="C4526" s="5" t="s">
        <v>114</v>
      </c>
      <c r="D4526" s="5" t="s">
        <v>376</v>
      </c>
      <c r="E4526" s="5" t="s">
        <v>172</v>
      </c>
      <c r="F4526" s="6">
        <v>43467</v>
      </c>
      <c r="G4526" s="5" t="s">
        <v>148</v>
      </c>
      <c r="H4526" s="5" t="s">
        <v>173</v>
      </c>
      <c r="I4526">
        <v>43275</v>
      </c>
      <c r="J4526">
        <v>192</v>
      </c>
      <c r="K4526">
        <v>2974</v>
      </c>
      <c r="L4526">
        <v>27</v>
      </c>
      <c r="M4526">
        <v>101116</v>
      </c>
      <c r="N4526">
        <v>75924.800000000003</v>
      </c>
      <c r="O4526">
        <v>2812.03</v>
      </c>
      <c r="P4526">
        <v>110.14814814814815</v>
      </c>
      <c r="Q4526">
        <v>34</v>
      </c>
      <c r="R4526">
        <v>25191.200000000001</v>
      </c>
      <c r="S4526">
        <v>2019</v>
      </c>
      <c r="T4526">
        <v>1</v>
      </c>
      <c r="U4526">
        <v>1</v>
      </c>
    </row>
    <row r="4527" spans="1:21" x14ac:dyDescent="0.3">
      <c r="A4527" s="5" t="s">
        <v>168</v>
      </c>
      <c r="B4527" s="5" t="s">
        <v>206</v>
      </c>
      <c r="C4527" s="5" t="s">
        <v>114</v>
      </c>
      <c r="D4527" s="5" t="s">
        <v>376</v>
      </c>
      <c r="E4527" s="5" t="s">
        <v>172</v>
      </c>
      <c r="F4527" s="6">
        <v>43467</v>
      </c>
      <c r="G4527" s="5" t="s">
        <v>148</v>
      </c>
      <c r="H4527" s="5" t="s">
        <v>178</v>
      </c>
      <c r="I4527">
        <v>43275</v>
      </c>
      <c r="J4527">
        <v>192</v>
      </c>
      <c r="K4527">
        <v>104.4</v>
      </c>
      <c r="L4527">
        <v>1</v>
      </c>
      <c r="M4527">
        <v>3027.6</v>
      </c>
      <c r="N4527">
        <v>2812.03</v>
      </c>
      <c r="O4527">
        <v>2812.03</v>
      </c>
      <c r="P4527">
        <v>104.4</v>
      </c>
      <c r="Q4527">
        <v>29</v>
      </c>
      <c r="R4527">
        <v>215.57</v>
      </c>
      <c r="S4527">
        <v>2019</v>
      </c>
      <c r="T4527">
        <v>1</v>
      </c>
      <c r="U4527">
        <v>1</v>
      </c>
    </row>
    <row r="4528" spans="1:21" x14ac:dyDescent="0.3">
      <c r="A4528" s="5" t="s">
        <v>168</v>
      </c>
      <c r="B4528" s="5" t="s">
        <v>206</v>
      </c>
      <c r="C4528" s="5" t="s">
        <v>114</v>
      </c>
      <c r="D4528" s="5" t="s">
        <v>376</v>
      </c>
      <c r="E4528" s="5" t="s">
        <v>172</v>
      </c>
      <c r="F4528" s="6">
        <v>43467</v>
      </c>
      <c r="G4528" s="5" t="s">
        <v>148</v>
      </c>
      <c r="H4528" s="5" t="s">
        <v>198</v>
      </c>
      <c r="I4528">
        <v>43275</v>
      </c>
      <c r="J4528">
        <v>192</v>
      </c>
      <c r="K4528">
        <v>416.8</v>
      </c>
      <c r="L4528">
        <v>4</v>
      </c>
      <c r="M4528">
        <v>12087.2</v>
      </c>
      <c r="N4528">
        <v>11248.118</v>
      </c>
      <c r="O4528">
        <v>2812.03</v>
      </c>
      <c r="P4528">
        <v>104.2</v>
      </c>
      <c r="Q4528">
        <v>29</v>
      </c>
      <c r="R4528">
        <v>839.08199999999999</v>
      </c>
      <c r="S4528">
        <v>2019</v>
      </c>
      <c r="T4528">
        <v>1</v>
      </c>
      <c r="U4528">
        <v>1</v>
      </c>
    </row>
    <row r="4529" spans="1:21" x14ac:dyDescent="0.3">
      <c r="A4529" s="5" t="s">
        <v>168</v>
      </c>
      <c r="B4529" s="5" t="s">
        <v>206</v>
      </c>
      <c r="C4529" s="5" t="s">
        <v>114</v>
      </c>
      <c r="D4529" s="5" t="s">
        <v>376</v>
      </c>
      <c r="E4529" s="5" t="s">
        <v>172</v>
      </c>
      <c r="F4529" s="6">
        <v>43467</v>
      </c>
      <c r="G4529" s="5" t="s">
        <v>148</v>
      </c>
      <c r="H4529" s="5" t="s">
        <v>197</v>
      </c>
      <c r="I4529">
        <v>43275</v>
      </c>
      <c r="J4529">
        <v>192</v>
      </c>
      <c r="K4529">
        <v>752</v>
      </c>
      <c r="L4529">
        <v>7</v>
      </c>
      <c r="M4529">
        <v>21808</v>
      </c>
      <c r="N4529">
        <v>19684.206999999999</v>
      </c>
      <c r="O4529">
        <v>2812.03</v>
      </c>
      <c r="P4529">
        <v>107.42857142857143</v>
      </c>
      <c r="Q4529">
        <v>29</v>
      </c>
      <c r="R4529">
        <v>2123.7930000000001</v>
      </c>
      <c r="S4529">
        <v>2019</v>
      </c>
      <c r="T4529">
        <v>1</v>
      </c>
      <c r="U4529">
        <v>1</v>
      </c>
    </row>
    <row r="4530" spans="1:21" x14ac:dyDescent="0.3">
      <c r="A4530" s="5" t="s">
        <v>168</v>
      </c>
      <c r="B4530" s="5" t="s">
        <v>206</v>
      </c>
      <c r="C4530" s="5" t="s">
        <v>114</v>
      </c>
      <c r="D4530" s="5" t="s">
        <v>376</v>
      </c>
      <c r="E4530" s="5" t="s">
        <v>172</v>
      </c>
      <c r="F4530" s="6">
        <v>43467</v>
      </c>
      <c r="G4530" s="5" t="s">
        <v>148</v>
      </c>
      <c r="H4530" s="5" t="s">
        <v>209</v>
      </c>
      <c r="I4530">
        <v>43275</v>
      </c>
      <c r="J4530">
        <v>192</v>
      </c>
      <c r="K4530">
        <v>269.2</v>
      </c>
      <c r="L4530">
        <v>3</v>
      </c>
      <c r="M4530">
        <v>7806.8</v>
      </c>
      <c r="N4530">
        <v>8436.0889999999999</v>
      </c>
      <c r="O4530">
        <v>2812.03</v>
      </c>
      <c r="P4530">
        <v>89.733333333333334</v>
      </c>
      <c r="Q4530">
        <v>29</v>
      </c>
      <c r="R4530">
        <v>-629.28899999999999</v>
      </c>
      <c r="S4530">
        <v>2019</v>
      </c>
      <c r="T4530">
        <v>1</v>
      </c>
      <c r="U4530">
        <v>1</v>
      </c>
    </row>
    <row r="4531" spans="1:21" x14ac:dyDescent="0.3">
      <c r="A4531" s="5" t="s">
        <v>168</v>
      </c>
      <c r="B4531" s="5" t="s">
        <v>206</v>
      </c>
      <c r="C4531" s="5" t="s">
        <v>114</v>
      </c>
      <c r="D4531" s="5" t="s">
        <v>376</v>
      </c>
      <c r="E4531" s="5" t="s">
        <v>172</v>
      </c>
      <c r="F4531" s="6">
        <v>43467</v>
      </c>
      <c r="G4531" s="5" t="s">
        <v>148</v>
      </c>
      <c r="H4531" s="5" t="s">
        <v>235</v>
      </c>
      <c r="I4531">
        <v>43275</v>
      </c>
      <c r="J4531">
        <v>192</v>
      </c>
      <c r="K4531">
        <v>104.4</v>
      </c>
      <c r="L4531">
        <v>1</v>
      </c>
      <c r="M4531">
        <v>3027.6</v>
      </c>
      <c r="N4531">
        <v>2812.03</v>
      </c>
      <c r="O4531">
        <v>2812.03</v>
      </c>
      <c r="P4531">
        <v>104.4</v>
      </c>
      <c r="Q4531">
        <v>29</v>
      </c>
      <c r="R4531">
        <v>215.57</v>
      </c>
      <c r="S4531">
        <v>2019</v>
      </c>
      <c r="T4531">
        <v>1</v>
      </c>
      <c r="U4531">
        <v>1</v>
      </c>
    </row>
    <row r="4532" spans="1:21" x14ac:dyDescent="0.3">
      <c r="A4532" s="5" t="s">
        <v>168</v>
      </c>
      <c r="B4532" s="5" t="s">
        <v>206</v>
      </c>
      <c r="C4532" s="5" t="s">
        <v>114</v>
      </c>
      <c r="D4532" s="5" t="s">
        <v>376</v>
      </c>
      <c r="E4532" s="5" t="s">
        <v>172</v>
      </c>
      <c r="F4532" s="6">
        <v>43467</v>
      </c>
      <c r="G4532" s="5" t="s">
        <v>148</v>
      </c>
      <c r="H4532" s="5" t="s">
        <v>208</v>
      </c>
      <c r="I4532">
        <v>43275</v>
      </c>
      <c r="J4532">
        <v>192</v>
      </c>
      <c r="K4532">
        <v>125.6</v>
      </c>
      <c r="L4532">
        <v>1</v>
      </c>
      <c r="M4532">
        <v>3642.4</v>
      </c>
      <c r="N4532">
        <v>2812.03</v>
      </c>
      <c r="O4532">
        <v>2812.03</v>
      </c>
      <c r="P4532">
        <v>125.6</v>
      </c>
      <c r="Q4532">
        <v>29</v>
      </c>
      <c r="R4532">
        <v>830.37</v>
      </c>
      <c r="S4532">
        <v>2019</v>
      </c>
      <c r="T4532">
        <v>1</v>
      </c>
      <c r="U4532">
        <v>1</v>
      </c>
    </row>
    <row r="4533" spans="1:21" x14ac:dyDescent="0.3">
      <c r="A4533" s="5" t="s">
        <v>168</v>
      </c>
      <c r="B4533" s="5" t="s">
        <v>206</v>
      </c>
      <c r="C4533" s="5" t="s">
        <v>114</v>
      </c>
      <c r="D4533" s="5" t="s">
        <v>376</v>
      </c>
      <c r="E4533" s="5" t="s">
        <v>172</v>
      </c>
      <c r="F4533" s="6">
        <v>43467</v>
      </c>
      <c r="G4533" s="5" t="s">
        <v>148</v>
      </c>
      <c r="H4533" s="5" t="s">
        <v>311</v>
      </c>
      <c r="I4533">
        <v>43275</v>
      </c>
      <c r="J4533">
        <v>192</v>
      </c>
      <c r="K4533">
        <v>213.6</v>
      </c>
      <c r="L4533">
        <v>2</v>
      </c>
      <c r="M4533">
        <v>6194.4</v>
      </c>
      <c r="N4533">
        <v>5624.0590000000002</v>
      </c>
      <c r="O4533">
        <v>2812.03</v>
      </c>
      <c r="P4533">
        <v>106.8</v>
      </c>
      <c r="Q4533">
        <v>29</v>
      </c>
      <c r="R4533">
        <v>570.34100000000001</v>
      </c>
      <c r="S4533">
        <v>2019</v>
      </c>
      <c r="T4533">
        <v>1</v>
      </c>
      <c r="U4533">
        <v>1</v>
      </c>
    </row>
    <row r="4534" spans="1:21" x14ac:dyDescent="0.3">
      <c r="A4534" s="5" t="s">
        <v>168</v>
      </c>
      <c r="B4534" s="5" t="s">
        <v>206</v>
      </c>
      <c r="C4534" s="5" t="s">
        <v>114</v>
      </c>
      <c r="D4534" s="5" t="s">
        <v>376</v>
      </c>
      <c r="E4534" s="5" t="s">
        <v>172</v>
      </c>
      <c r="F4534" s="6">
        <v>43467</v>
      </c>
      <c r="G4534" s="5" t="s">
        <v>148</v>
      </c>
      <c r="H4534" s="5" t="s">
        <v>240</v>
      </c>
      <c r="I4534">
        <v>43275</v>
      </c>
      <c r="J4534">
        <v>192</v>
      </c>
      <c r="K4534">
        <v>669.2</v>
      </c>
      <c r="L4534">
        <v>6</v>
      </c>
      <c r="M4534">
        <v>19406.8</v>
      </c>
      <c r="N4534">
        <v>16872.178</v>
      </c>
      <c r="O4534">
        <v>2812.03</v>
      </c>
      <c r="P4534">
        <v>111.53333333333335</v>
      </c>
      <c r="Q4534">
        <v>29</v>
      </c>
      <c r="R4534">
        <v>2534.6219999999998</v>
      </c>
      <c r="S4534">
        <v>2019</v>
      </c>
      <c r="T4534">
        <v>1</v>
      </c>
      <c r="U4534">
        <v>1</v>
      </c>
    </row>
    <row r="4535" spans="1:21" x14ac:dyDescent="0.3">
      <c r="A4535" s="5" t="s">
        <v>168</v>
      </c>
      <c r="B4535" s="5" t="s">
        <v>206</v>
      </c>
      <c r="C4535" s="5" t="s">
        <v>114</v>
      </c>
      <c r="D4535" s="5" t="s">
        <v>376</v>
      </c>
      <c r="E4535" s="5" t="s">
        <v>172</v>
      </c>
      <c r="F4535" s="6">
        <v>43467</v>
      </c>
      <c r="G4535" s="5" t="s">
        <v>148</v>
      </c>
      <c r="H4535" s="5" t="s">
        <v>351</v>
      </c>
      <c r="I4535">
        <v>43275</v>
      </c>
      <c r="J4535">
        <v>192</v>
      </c>
      <c r="K4535">
        <v>182.2</v>
      </c>
      <c r="L4535">
        <v>2</v>
      </c>
      <c r="M4535">
        <v>5466</v>
      </c>
      <c r="N4535">
        <v>5624.0590000000002</v>
      </c>
      <c r="O4535">
        <v>2812.03</v>
      </c>
      <c r="P4535">
        <v>91.1</v>
      </c>
      <c r="Q4535">
        <v>30</v>
      </c>
      <c r="R4535">
        <v>-158.059</v>
      </c>
      <c r="S4535">
        <v>2019</v>
      </c>
      <c r="T4535">
        <v>1</v>
      </c>
      <c r="U4535">
        <v>1</v>
      </c>
    </row>
    <row r="4536" spans="1:21" x14ac:dyDescent="0.3">
      <c r="A4536" s="5" t="s">
        <v>168</v>
      </c>
      <c r="B4536" s="5" t="s">
        <v>206</v>
      </c>
      <c r="C4536" s="5" t="s">
        <v>114</v>
      </c>
      <c r="D4536" s="5" t="s">
        <v>376</v>
      </c>
      <c r="E4536" s="5" t="s">
        <v>172</v>
      </c>
      <c r="F4536" s="6">
        <v>43467</v>
      </c>
      <c r="G4536" s="5" t="s">
        <v>148</v>
      </c>
      <c r="H4536" s="5" t="s">
        <v>190</v>
      </c>
      <c r="I4536">
        <v>43275</v>
      </c>
      <c r="J4536">
        <v>192</v>
      </c>
      <c r="K4536">
        <v>119.6</v>
      </c>
      <c r="L4536">
        <v>1</v>
      </c>
      <c r="M4536">
        <v>3109.6</v>
      </c>
      <c r="N4536">
        <v>2812.03</v>
      </c>
      <c r="O4536">
        <v>2812.03</v>
      </c>
      <c r="P4536">
        <v>119.6</v>
      </c>
      <c r="Q4536">
        <v>26</v>
      </c>
      <c r="R4536">
        <v>297.57</v>
      </c>
      <c r="S4536">
        <v>2019</v>
      </c>
      <c r="T4536">
        <v>1</v>
      </c>
      <c r="U4536">
        <v>1</v>
      </c>
    </row>
    <row r="4537" spans="1:21" x14ac:dyDescent="0.3">
      <c r="A4537" s="5" t="s">
        <v>168</v>
      </c>
      <c r="B4537" s="5" t="s">
        <v>206</v>
      </c>
      <c r="C4537" s="5" t="s">
        <v>114</v>
      </c>
      <c r="D4537" s="5" t="s">
        <v>376</v>
      </c>
      <c r="E4537" s="5" t="s">
        <v>172</v>
      </c>
      <c r="F4537" s="6">
        <v>43467</v>
      </c>
      <c r="G4537" s="5" t="s">
        <v>148</v>
      </c>
      <c r="H4537" s="5" t="s">
        <v>333</v>
      </c>
      <c r="I4537">
        <v>43275</v>
      </c>
      <c r="J4537">
        <v>192</v>
      </c>
      <c r="K4537">
        <v>200</v>
      </c>
      <c r="L4537">
        <v>2</v>
      </c>
      <c r="M4537">
        <v>6100</v>
      </c>
      <c r="N4537">
        <v>5624.0590000000002</v>
      </c>
      <c r="O4537">
        <v>2812.03</v>
      </c>
      <c r="P4537">
        <v>100</v>
      </c>
      <c r="Q4537">
        <v>30.5</v>
      </c>
      <c r="R4537">
        <v>475.94099999999997</v>
      </c>
      <c r="S4537">
        <v>2019</v>
      </c>
      <c r="T4537">
        <v>1</v>
      </c>
      <c r="U4537">
        <v>1</v>
      </c>
    </row>
    <row r="4538" spans="1:21" x14ac:dyDescent="0.3">
      <c r="A4538" s="5" t="s">
        <v>168</v>
      </c>
      <c r="B4538" s="5" t="s">
        <v>206</v>
      </c>
      <c r="C4538" s="5" t="s">
        <v>114</v>
      </c>
      <c r="D4538" s="5" t="s">
        <v>376</v>
      </c>
      <c r="E4538" s="5" t="s">
        <v>172</v>
      </c>
      <c r="F4538" s="6">
        <v>43467</v>
      </c>
      <c r="G4538" s="5" t="s">
        <v>148</v>
      </c>
      <c r="H4538" s="5" t="s">
        <v>218</v>
      </c>
      <c r="I4538">
        <v>43275</v>
      </c>
      <c r="J4538">
        <v>192</v>
      </c>
      <c r="K4538">
        <v>1121</v>
      </c>
      <c r="L4538">
        <v>10</v>
      </c>
      <c r="M4538">
        <v>34190.5</v>
      </c>
      <c r="N4538">
        <v>28120.295999999998</v>
      </c>
      <c r="O4538">
        <v>2812.03</v>
      </c>
      <c r="P4538">
        <v>112.1</v>
      </c>
      <c r="Q4538">
        <v>30.5</v>
      </c>
      <c r="R4538">
        <v>6070.2039999999997</v>
      </c>
      <c r="S4538">
        <v>2019</v>
      </c>
      <c r="T4538">
        <v>1</v>
      </c>
      <c r="U4538">
        <v>1</v>
      </c>
    </row>
    <row r="4539" spans="1:21" x14ac:dyDescent="0.3">
      <c r="A4539" s="5" t="s">
        <v>168</v>
      </c>
      <c r="B4539" s="5" t="s">
        <v>206</v>
      </c>
      <c r="C4539" s="5" t="s">
        <v>114</v>
      </c>
      <c r="D4539" s="5" t="s">
        <v>376</v>
      </c>
      <c r="E4539" s="5" t="s">
        <v>172</v>
      </c>
      <c r="F4539" s="6">
        <v>43467</v>
      </c>
      <c r="G4539" s="5" t="s">
        <v>148</v>
      </c>
      <c r="H4539" s="5" t="s">
        <v>204</v>
      </c>
      <c r="I4539">
        <v>43275</v>
      </c>
      <c r="J4539">
        <v>192</v>
      </c>
      <c r="K4539">
        <v>956</v>
      </c>
      <c r="L4539">
        <v>9</v>
      </c>
      <c r="M4539">
        <v>29158</v>
      </c>
      <c r="N4539">
        <v>25308.267</v>
      </c>
      <c r="O4539">
        <v>2812.03</v>
      </c>
      <c r="P4539">
        <v>106.22222222222223</v>
      </c>
      <c r="Q4539">
        <v>30.5</v>
      </c>
      <c r="R4539">
        <v>3849.7330000000002</v>
      </c>
      <c r="S4539">
        <v>2019</v>
      </c>
      <c r="T4539">
        <v>1</v>
      </c>
      <c r="U4539">
        <v>1</v>
      </c>
    </row>
    <row r="4540" spans="1:21" x14ac:dyDescent="0.3">
      <c r="A4540" s="5" t="s">
        <v>168</v>
      </c>
      <c r="B4540" s="5" t="s">
        <v>206</v>
      </c>
      <c r="C4540" s="5" t="s">
        <v>114</v>
      </c>
      <c r="D4540" s="5" t="s">
        <v>376</v>
      </c>
      <c r="E4540" s="5" t="s">
        <v>172</v>
      </c>
      <c r="F4540" s="6">
        <v>43467</v>
      </c>
      <c r="G4540" s="5" t="s">
        <v>148</v>
      </c>
      <c r="H4540" s="5" t="s">
        <v>202</v>
      </c>
      <c r="I4540">
        <v>43275</v>
      </c>
      <c r="J4540">
        <v>192</v>
      </c>
      <c r="K4540">
        <v>1290</v>
      </c>
      <c r="L4540">
        <v>13</v>
      </c>
      <c r="M4540">
        <v>39345</v>
      </c>
      <c r="N4540">
        <v>36556.385000000002</v>
      </c>
      <c r="O4540">
        <v>2812.03</v>
      </c>
      <c r="P4540">
        <v>99.230769230769226</v>
      </c>
      <c r="Q4540">
        <v>30.5</v>
      </c>
      <c r="R4540">
        <v>2788.6149999999998</v>
      </c>
      <c r="S4540">
        <v>2019</v>
      </c>
      <c r="T4540">
        <v>1</v>
      </c>
      <c r="U4540">
        <v>1</v>
      </c>
    </row>
    <row r="4541" spans="1:21" x14ac:dyDescent="0.3">
      <c r="A4541" s="5" t="s">
        <v>168</v>
      </c>
      <c r="B4541" s="5" t="s">
        <v>206</v>
      </c>
      <c r="C4541" s="5" t="s">
        <v>114</v>
      </c>
      <c r="D4541" s="5" t="s">
        <v>376</v>
      </c>
      <c r="E4541" s="5" t="s">
        <v>172</v>
      </c>
      <c r="F4541" s="6">
        <v>43467</v>
      </c>
      <c r="G4541" s="5" t="s">
        <v>148</v>
      </c>
      <c r="H4541" s="5" t="s">
        <v>226</v>
      </c>
      <c r="I4541">
        <v>43275</v>
      </c>
      <c r="J4541">
        <v>192</v>
      </c>
      <c r="K4541">
        <v>396</v>
      </c>
      <c r="L4541">
        <v>4</v>
      </c>
      <c r="M4541">
        <v>12078</v>
      </c>
      <c r="N4541">
        <v>11248.118</v>
      </c>
      <c r="O4541">
        <v>2812.03</v>
      </c>
      <c r="P4541">
        <v>99</v>
      </c>
      <c r="Q4541">
        <v>30.5</v>
      </c>
      <c r="R4541">
        <v>829.88199999999995</v>
      </c>
      <c r="S4541">
        <v>2019</v>
      </c>
      <c r="T4541">
        <v>1</v>
      </c>
      <c r="U4541">
        <v>1</v>
      </c>
    </row>
    <row r="4542" spans="1:21" x14ac:dyDescent="0.3">
      <c r="A4542" s="5" t="s">
        <v>168</v>
      </c>
      <c r="B4542" s="5" t="s">
        <v>206</v>
      </c>
      <c r="C4542" s="5" t="s">
        <v>114</v>
      </c>
      <c r="D4542" s="5" t="s">
        <v>376</v>
      </c>
      <c r="E4542" s="5" t="s">
        <v>172</v>
      </c>
      <c r="F4542" s="6">
        <v>43467</v>
      </c>
      <c r="G4542" s="5" t="s">
        <v>148</v>
      </c>
      <c r="H4542" s="5" t="s">
        <v>191</v>
      </c>
      <c r="I4542">
        <v>43275</v>
      </c>
      <c r="J4542">
        <v>192</v>
      </c>
      <c r="K4542">
        <v>709</v>
      </c>
      <c r="L4542">
        <v>7</v>
      </c>
      <c r="M4542">
        <v>21624.5</v>
      </c>
      <c r="N4542">
        <v>19684.206999999999</v>
      </c>
      <c r="O4542">
        <v>2812.03</v>
      </c>
      <c r="P4542">
        <v>101.28571428571429</v>
      </c>
      <c r="Q4542">
        <v>30.5</v>
      </c>
      <c r="R4542">
        <v>1940.2929999999999</v>
      </c>
      <c r="S4542">
        <v>2019</v>
      </c>
      <c r="T4542">
        <v>1</v>
      </c>
      <c r="U4542">
        <v>1</v>
      </c>
    </row>
    <row r="4543" spans="1:21" x14ac:dyDescent="0.3">
      <c r="A4543" s="5" t="s">
        <v>168</v>
      </c>
      <c r="B4543" s="5" t="s">
        <v>206</v>
      </c>
      <c r="C4543" s="5" t="s">
        <v>114</v>
      </c>
      <c r="D4543" s="5" t="s">
        <v>376</v>
      </c>
      <c r="E4543" s="5" t="s">
        <v>172</v>
      </c>
      <c r="F4543" s="6">
        <v>43467</v>
      </c>
      <c r="G4543" s="5" t="s">
        <v>148</v>
      </c>
      <c r="H4543" s="5" t="s">
        <v>187</v>
      </c>
      <c r="I4543">
        <v>43275</v>
      </c>
      <c r="J4543">
        <v>192</v>
      </c>
      <c r="K4543">
        <v>311</v>
      </c>
      <c r="L4543">
        <v>3</v>
      </c>
      <c r="M4543">
        <v>9485.5</v>
      </c>
      <c r="N4543">
        <v>8436.0889999999999</v>
      </c>
      <c r="O4543">
        <v>2812.03</v>
      </c>
      <c r="P4543">
        <v>103.66666666666667</v>
      </c>
      <c r="Q4543">
        <v>30.5</v>
      </c>
      <c r="R4543">
        <v>1049.4110000000001</v>
      </c>
      <c r="S4543">
        <v>2019</v>
      </c>
      <c r="T4543">
        <v>1</v>
      </c>
      <c r="U4543">
        <v>1</v>
      </c>
    </row>
    <row r="4544" spans="1:21" x14ac:dyDescent="0.3">
      <c r="A4544" s="5" t="s">
        <v>168</v>
      </c>
      <c r="B4544" s="5" t="s">
        <v>206</v>
      </c>
      <c r="C4544" s="5" t="s">
        <v>114</v>
      </c>
      <c r="D4544" s="5" t="s">
        <v>376</v>
      </c>
      <c r="E4544" s="5" t="s">
        <v>172</v>
      </c>
      <c r="F4544" s="6">
        <v>43467</v>
      </c>
      <c r="G4544" s="5" t="s">
        <v>148</v>
      </c>
      <c r="H4544" s="5" t="s">
        <v>321</v>
      </c>
      <c r="I4544">
        <v>43275</v>
      </c>
      <c r="J4544">
        <v>192</v>
      </c>
      <c r="K4544">
        <v>535</v>
      </c>
      <c r="L4544">
        <v>5</v>
      </c>
      <c r="M4544">
        <v>16050</v>
      </c>
      <c r="N4544">
        <v>14060.147999999999</v>
      </c>
      <c r="O4544">
        <v>2812.03</v>
      </c>
      <c r="P4544">
        <v>107</v>
      </c>
      <c r="Q4544">
        <v>30</v>
      </c>
      <c r="R4544">
        <v>1989.8520000000001</v>
      </c>
      <c r="S4544">
        <v>2019</v>
      </c>
      <c r="T4544">
        <v>1</v>
      </c>
      <c r="U4544">
        <v>1</v>
      </c>
    </row>
    <row r="4545" spans="1:21" x14ac:dyDescent="0.3">
      <c r="A4545" s="5" t="s">
        <v>168</v>
      </c>
      <c r="B4545" s="5" t="s">
        <v>206</v>
      </c>
      <c r="C4545" s="5" t="s">
        <v>114</v>
      </c>
      <c r="D4545" s="5" t="s">
        <v>376</v>
      </c>
      <c r="E4545" s="5" t="s">
        <v>172</v>
      </c>
      <c r="F4545" s="6">
        <v>43467</v>
      </c>
      <c r="G4545" s="5" t="s">
        <v>148</v>
      </c>
      <c r="H4545" s="5" t="s">
        <v>203</v>
      </c>
      <c r="I4545">
        <v>43275</v>
      </c>
      <c r="J4545">
        <v>192</v>
      </c>
      <c r="K4545">
        <v>410</v>
      </c>
      <c r="L4545">
        <v>4</v>
      </c>
      <c r="M4545">
        <v>12505</v>
      </c>
      <c r="N4545">
        <v>11248.118</v>
      </c>
      <c r="O4545">
        <v>2812.03</v>
      </c>
      <c r="P4545">
        <v>102.5</v>
      </c>
      <c r="Q4545">
        <v>30.5</v>
      </c>
      <c r="R4545">
        <v>1256.8820000000001</v>
      </c>
      <c r="S4545">
        <v>2019</v>
      </c>
      <c r="T4545">
        <v>1</v>
      </c>
      <c r="U4545">
        <v>1</v>
      </c>
    </row>
    <row r="4546" spans="1:21" x14ac:dyDescent="0.3">
      <c r="A4546" s="5" t="s">
        <v>168</v>
      </c>
      <c r="B4546" s="5" t="s">
        <v>206</v>
      </c>
      <c r="C4546" s="5" t="s">
        <v>114</v>
      </c>
      <c r="D4546" s="5" t="s">
        <v>376</v>
      </c>
      <c r="E4546" s="5" t="s">
        <v>172</v>
      </c>
      <c r="F4546" s="6">
        <v>43467</v>
      </c>
      <c r="G4546" s="5" t="s">
        <v>148</v>
      </c>
      <c r="H4546" s="5" t="s">
        <v>234</v>
      </c>
      <c r="I4546">
        <v>43275</v>
      </c>
      <c r="J4546">
        <v>192</v>
      </c>
      <c r="K4546">
        <v>100</v>
      </c>
      <c r="L4546">
        <v>1</v>
      </c>
      <c r="M4546">
        <v>3050</v>
      </c>
      <c r="N4546">
        <v>2812.03</v>
      </c>
      <c r="O4546">
        <v>2812.03</v>
      </c>
      <c r="P4546">
        <v>100</v>
      </c>
      <c r="Q4546">
        <v>30.5</v>
      </c>
      <c r="R4546">
        <v>237.97</v>
      </c>
      <c r="S4546">
        <v>2019</v>
      </c>
      <c r="T4546">
        <v>1</v>
      </c>
      <c r="U4546">
        <v>1</v>
      </c>
    </row>
    <row r="4547" spans="1:21" x14ac:dyDescent="0.3">
      <c r="A4547" s="5" t="s">
        <v>168</v>
      </c>
      <c r="B4547" s="5" t="s">
        <v>206</v>
      </c>
      <c r="C4547" s="5" t="s">
        <v>114</v>
      </c>
      <c r="D4547" s="5" t="s">
        <v>376</v>
      </c>
      <c r="E4547" s="5" t="s">
        <v>172</v>
      </c>
      <c r="F4547" s="6">
        <v>43467</v>
      </c>
      <c r="G4547" s="5" t="s">
        <v>148</v>
      </c>
      <c r="H4547" s="5" t="s">
        <v>180</v>
      </c>
      <c r="I4547">
        <v>43275</v>
      </c>
      <c r="J4547">
        <v>192</v>
      </c>
      <c r="K4547">
        <v>180</v>
      </c>
      <c r="L4547">
        <v>2</v>
      </c>
      <c r="M4547">
        <v>5490</v>
      </c>
      <c r="N4547">
        <v>5624.0590000000002</v>
      </c>
      <c r="O4547">
        <v>2812.03</v>
      </c>
      <c r="P4547">
        <v>90</v>
      </c>
      <c r="Q4547">
        <v>30.5</v>
      </c>
      <c r="R4547">
        <v>-134.059</v>
      </c>
      <c r="S4547">
        <v>2019</v>
      </c>
      <c r="T4547">
        <v>1</v>
      </c>
      <c r="U4547">
        <v>1</v>
      </c>
    </row>
    <row r="4548" spans="1:21" x14ac:dyDescent="0.3">
      <c r="A4548" s="5" t="s">
        <v>168</v>
      </c>
      <c r="B4548" s="5" t="s">
        <v>206</v>
      </c>
      <c r="C4548" s="5" t="s">
        <v>114</v>
      </c>
      <c r="D4548" s="5" t="s">
        <v>376</v>
      </c>
      <c r="E4548" s="5" t="s">
        <v>172</v>
      </c>
      <c r="F4548" s="6">
        <v>43467</v>
      </c>
      <c r="G4548" s="5" t="s">
        <v>148</v>
      </c>
      <c r="H4548" s="5" t="s">
        <v>205</v>
      </c>
      <c r="I4548">
        <v>43275</v>
      </c>
      <c r="J4548">
        <v>192</v>
      </c>
      <c r="K4548">
        <v>876</v>
      </c>
      <c r="L4548">
        <v>8</v>
      </c>
      <c r="M4548">
        <v>26718</v>
      </c>
      <c r="N4548">
        <v>22496.237000000001</v>
      </c>
      <c r="O4548">
        <v>2812.03</v>
      </c>
      <c r="P4548">
        <v>109.5</v>
      </c>
      <c r="Q4548">
        <v>30.5</v>
      </c>
      <c r="R4548">
        <v>4221.7629999999999</v>
      </c>
      <c r="S4548">
        <v>2019</v>
      </c>
      <c r="T4548">
        <v>1</v>
      </c>
      <c r="U4548">
        <v>1</v>
      </c>
    </row>
    <row r="4549" spans="1:21" x14ac:dyDescent="0.3">
      <c r="A4549" s="5" t="s">
        <v>168</v>
      </c>
      <c r="B4549" s="5" t="s">
        <v>206</v>
      </c>
      <c r="C4549" s="5" t="s">
        <v>114</v>
      </c>
      <c r="D4549" s="5" t="s">
        <v>376</v>
      </c>
      <c r="E4549" s="5" t="s">
        <v>172</v>
      </c>
      <c r="F4549" s="6">
        <v>43467</v>
      </c>
      <c r="G4549" s="5" t="s">
        <v>148</v>
      </c>
      <c r="H4549" s="5" t="s">
        <v>222</v>
      </c>
      <c r="I4549">
        <v>43275</v>
      </c>
      <c r="J4549">
        <v>192</v>
      </c>
      <c r="K4549">
        <v>111</v>
      </c>
      <c r="L4549">
        <v>1</v>
      </c>
      <c r="M4549">
        <v>3385.5</v>
      </c>
      <c r="N4549">
        <v>2812.03</v>
      </c>
      <c r="O4549">
        <v>2812.03</v>
      </c>
      <c r="P4549">
        <v>111</v>
      </c>
      <c r="Q4549">
        <v>30.5</v>
      </c>
      <c r="R4549">
        <v>573.47</v>
      </c>
      <c r="S4549">
        <v>2019</v>
      </c>
      <c r="T4549">
        <v>1</v>
      </c>
      <c r="U4549">
        <v>1</v>
      </c>
    </row>
    <row r="4550" spans="1:21" x14ac:dyDescent="0.3">
      <c r="A4550" s="5" t="s">
        <v>168</v>
      </c>
      <c r="B4550" s="5" t="s">
        <v>206</v>
      </c>
      <c r="C4550" s="5" t="s">
        <v>114</v>
      </c>
      <c r="D4550" s="5" t="s">
        <v>376</v>
      </c>
      <c r="E4550" s="5" t="s">
        <v>172</v>
      </c>
      <c r="F4550" s="6">
        <v>43467</v>
      </c>
      <c r="G4550" s="5" t="s">
        <v>148</v>
      </c>
      <c r="H4550" s="5" t="s">
        <v>181</v>
      </c>
      <c r="I4550">
        <v>43275</v>
      </c>
      <c r="J4550">
        <v>192</v>
      </c>
      <c r="K4550">
        <v>237</v>
      </c>
      <c r="L4550">
        <v>2</v>
      </c>
      <c r="M4550">
        <v>7228.5</v>
      </c>
      <c r="N4550">
        <v>5624.0590000000002</v>
      </c>
      <c r="O4550">
        <v>2812.03</v>
      </c>
      <c r="P4550">
        <v>118.5</v>
      </c>
      <c r="Q4550">
        <v>30.5</v>
      </c>
      <c r="R4550">
        <v>1604.441</v>
      </c>
      <c r="S4550">
        <v>2019</v>
      </c>
      <c r="T4550">
        <v>1</v>
      </c>
      <c r="U4550">
        <v>1</v>
      </c>
    </row>
    <row r="4551" spans="1:21" x14ac:dyDescent="0.3">
      <c r="A4551" s="5" t="s">
        <v>168</v>
      </c>
      <c r="B4551" s="5" t="s">
        <v>206</v>
      </c>
      <c r="C4551" s="5" t="s">
        <v>114</v>
      </c>
      <c r="D4551" s="5" t="s">
        <v>376</v>
      </c>
      <c r="E4551" s="5" t="s">
        <v>172</v>
      </c>
      <c r="F4551" s="6">
        <v>43467</v>
      </c>
      <c r="G4551" s="5" t="s">
        <v>148</v>
      </c>
      <c r="H4551" s="5" t="s">
        <v>182</v>
      </c>
      <c r="I4551">
        <v>43275</v>
      </c>
      <c r="J4551">
        <v>192</v>
      </c>
      <c r="K4551">
        <v>193</v>
      </c>
      <c r="L4551">
        <v>2</v>
      </c>
      <c r="M4551">
        <v>5886.5</v>
      </c>
      <c r="N4551">
        <v>5624.0590000000002</v>
      </c>
      <c r="O4551">
        <v>2812.03</v>
      </c>
      <c r="P4551">
        <v>96.5</v>
      </c>
      <c r="Q4551">
        <v>30.5</v>
      </c>
      <c r="R4551">
        <v>262.44099999999997</v>
      </c>
      <c r="S4551">
        <v>2019</v>
      </c>
      <c r="T4551">
        <v>1</v>
      </c>
      <c r="U4551">
        <v>1</v>
      </c>
    </row>
    <row r="4552" spans="1:21" x14ac:dyDescent="0.3">
      <c r="A4552" s="5" t="s">
        <v>168</v>
      </c>
      <c r="B4552" s="5" t="s">
        <v>206</v>
      </c>
      <c r="C4552" s="5" t="s">
        <v>114</v>
      </c>
      <c r="D4552" s="5" t="s">
        <v>376</v>
      </c>
      <c r="E4552" s="5" t="s">
        <v>172</v>
      </c>
      <c r="F4552" s="6">
        <v>43467</v>
      </c>
      <c r="G4552" s="5" t="s">
        <v>148</v>
      </c>
      <c r="H4552" s="5" t="s">
        <v>246</v>
      </c>
      <c r="I4552">
        <v>43275</v>
      </c>
      <c r="J4552">
        <v>192</v>
      </c>
      <c r="K4552">
        <v>600</v>
      </c>
      <c r="L4552">
        <v>6</v>
      </c>
      <c r="M4552">
        <v>18300</v>
      </c>
      <c r="N4552">
        <v>16872.178</v>
      </c>
      <c r="O4552">
        <v>2812.03</v>
      </c>
      <c r="P4552">
        <v>100</v>
      </c>
      <c r="Q4552">
        <v>30.5</v>
      </c>
      <c r="R4552">
        <v>1427.8219999999999</v>
      </c>
      <c r="S4552">
        <v>2019</v>
      </c>
      <c r="T4552">
        <v>1</v>
      </c>
      <c r="U4552">
        <v>1</v>
      </c>
    </row>
    <row r="4553" spans="1:21" x14ac:dyDescent="0.3">
      <c r="A4553" s="5" t="s">
        <v>168</v>
      </c>
      <c r="B4553" s="5" t="s">
        <v>206</v>
      </c>
      <c r="C4553" s="5" t="s">
        <v>114</v>
      </c>
      <c r="D4553" s="5" t="s">
        <v>376</v>
      </c>
      <c r="E4553" s="5" t="s">
        <v>172</v>
      </c>
      <c r="F4553" s="6">
        <v>43467</v>
      </c>
      <c r="G4553" s="5" t="s">
        <v>148</v>
      </c>
      <c r="H4553" s="5" t="s">
        <v>238</v>
      </c>
      <c r="I4553">
        <v>43275</v>
      </c>
      <c r="J4553">
        <v>192</v>
      </c>
      <c r="K4553">
        <v>220</v>
      </c>
      <c r="L4553">
        <v>2</v>
      </c>
      <c r="M4553">
        <v>6710</v>
      </c>
      <c r="N4553">
        <v>5624.0590000000002</v>
      </c>
      <c r="O4553">
        <v>2812.03</v>
      </c>
      <c r="P4553">
        <v>110</v>
      </c>
      <c r="Q4553">
        <v>30.5</v>
      </c>
      <c r="R4553">
        <v>1085.941</v>
      </c>
      <c r="S4553">
        <v>2019</v>
      </c>
      <c r="T4553">
        <v>1</v>
      </c>
      <c r="U4553">
        <v>1</v>
      </c>
    </row>
    <row r="4554" spans="1:21" x14ac:dyDescent="0.3">
      <c r="A4554" s="5" t="s">
        <v>168</v>
      </c>
      <c r="B4554" s="5" t="s">
        <v>206</v>
      </c>
      <c r="C4554" s="5" t="s">
        <v>114</v>
      </c>
      <c r="D4554" s="5" t="s">
        <v>376</v>
      </c>
      <c r="E4554" s="5" t="s">
        <v>172</v>
      </c>
      <c r="F4554" s="6">
        <v>43467</v>
      </c>
      <c r="G4554" s="5" t="s">
        <v>148</v>
      </c>
      <c r="H4554" s="5" t="s">
        <v>184</v>
      </c>
      <c r="I4554">
        <v>43275</v>
      </c>
      <c r="J4554">
        <v>192</v>
      </c>
      <c r="K4554">
        <v>4303</v>
      </c>
      <c r="L4554">
        <v>40</v>
      </c>
      <c r="M4554">
        <v>129090</v>
      </c>
      <c r="N4554">
        <v>112481.185</v>
      </c>
      <c r="O4554">
        <v>2812.03</v>
      </c>
      <c r="P4554">
        <v>107.575</v>
      </c>
      <c r="Q4554">
        <v>30</v>
      </c>
      <c r="R4554">
        <v>16608.814999999999</v>
      </c>
      <c r="S4554">
        <v>2019</v>
      </c>
      <c r="T4554">
        <v>1</v>
      </c>
      <c r="U4554">
        <v>1</v>
      </c>
    </row>
    <row r="4555" spans="1:21" x14ac:dyDescent="0.3">
      <c r="A4555" s="5" t="s">
        <v>168</v>
      </c>
      <c r="B4555" s="5" t="s">
        <v>206</v>
      </c>
      <c r="C4555" s="5" t="s">
        <v>114</v>
      </c>
      <c r="D4555" s="5" t="s">
        <v>376</v>
      </c>
      <c r="E4555" s="5" t="s">
        <v>172</v>
      </c>
      <c r="F4555" s="6">
        <v>43467</v>
      </c>
      <c r="G4555" s="5" t="s">
        <v>148</v>
      </c>
      <c r="H4555" s="5" t="s">
        <v>269</v>
      </c>
      <c r="I4555">
        <v>43275</v>
      </c>
      <c r="J4555">
        <v>192</v>
      </c>
      <c r="K4555">
        <v>858</v>
      </c>
      <c r="L4555">
        <v>8</v>
      </c>
      <c r="M4555">
        <v>25740</v>
      </c>
      <c r="N4555">
        <v>22496.237000000001</v>
      </c>
      <c r="O4555">
        <v>2812.03</v>
      </c>
      <c r="P4555">
        <v>107.25</v>
      </c>
      <c r="Q4555">
        <v>30</v>
      </c>
      <c r="R4555">
        <v>3243.7629999999999</v>
      </c>
      <c r="S4555">
        <v>2019</v>
      </c>
      <c r="T4555">
        <v>1</v>
      </c>
      <c r="U4555">
        <v>1</v>
      </c>
    </row>
    <row r="4556" spans="1:21" x14ac:dyDescent="0.3">
      <c r="A4556" s="5" t="s">
        <v>168</v>
      </c>
      <c r="B4556" s="5" t="s">
        <v>206</v>
      </c>
      <c r="C4556" s="5" t="s">
        <v>126</v>
      </c>
      <c r="D4556" s="5" t="s">
        <v>377</v>
      </c>
      <c r="E4556" s="5" t="s">
        <v>172</v>
      </c>
      <c r="F4556" s="6">
        <v>43467</v>
      </c>
      <c r="G4556" s="5" t="s">
        <v>148</v>
      </c>
      <c r="H4556" s="5" t="s">
        <v>233</v>
      </c>
      <c r="I4556">
        <v>43397</v>
      </c>
      <c r="J4556">
        <v>70</v>
      </c>
      <c r="K4556">
        <v>46.8</v>
      </c>
      <c r="L4556">
        <v>2</v>
      </c>
      <c r="M4556">
        <v>2088.6</v>
      </c>
      <c r="N4556">
        <v>1960.2639999999999</v>
      </c>
      <c r="O4556">
        <v>980.13199999999995</v>
      </c>
      <c r="P4556">
        <v>23.4</v>
      </c>
      <c r="Q4556">
        <v>44.6282</v>
      </c>
      <c r="R4556">
        <v>128.33600000000001</v>
      </c>
      <c r="S4556">
        <v>2019</v>
      </c>
      <c r="T4556">
        <v>1</v>
      </c>
      <c r="U4556">
        <v>1</v>
      </c>
    </row>
    <row r="4557" spans="1:21" x14ac:dyDescent="0.3">
      <c r="A4557" s="5" t="s">
        <v>168</v>
      </c>
      <c r="B4557" s="5" t="s">
        <v>169</v>
      </c>
      <c r="C4557" s="5" t="s">
        <v>170</v>
      </c>
      <c r="D4557" s="5" t="s">
        <v>331</v>
      </c>
      <c r="E4557" s="5" t="s">
        <v>172</v>
      </c>
      <c r="F4557" s="6">
        <v>43468</v>
      </c>
      <c r="G4557" s="5" t="s">
        <v>148</v>
      </c>
      <c r="H4557" s="5" t="s">
        <v>194</v>
      </c>
      <c r="I4557">
        <v>43275</v>
      </c>
      <c r="J4557">
        <v>193</v>
      </c>
      <c r="K4557">
        <v>149</v>
      </c>
      <c r="L4557">
        <v>1</v>
      </c>
      <c r="M4557">
        <v>4321</v>
      </c>
      <c r="N4557">
        <v>0</v>
      </c>
      <c r="O4557">
        <v>0</v>
      </c>
      <c r="P4557">
        <v>149</v>
      </c>
      <c r="Q4557">
        <v>29</v>
      </c>
      <c r="R4557">
        <v>4321</v>
      </c>
      <c r="S4557">
        <v>2019</v>
      </c>
      <c r="T4557">
        <v>1</v>
      </c>
      <c r="U4557">
        <v>1</v>
      </c>
    </row>
    <row r="4558" spans="1:21" x14ac:dyDescent="0.3">
      <c r="A4558" s="5" t="s">
        <v>168</v>
      </c>
      <c r="B4558" s="5" t="s">
        <v>206</v>
      </c>
      <c r="C4558" s="5" t="s">
        <v>107</v>
      </c>
      <c r="D4558" s="5" t="s">
        <v>340</v>
      </c>
      <c r="E4558" s="5" t="s">
        <v>172</v>
      </c>
      <c r="F4558" s="6">
        <v>43468</v>
      </c>
      <c r="G4558" s="5" t="s">
        <v>148</v>
      </c>
      <c r="H4558" s="5" t="s">
        <v>180</v>
      </c>
      <c r="I4558">
        <v>43284</v>
      </c>
      <c r="J4558">
        <v>184</v>
      </c>
      <c r="K4558">
        <v>100</v>
      </c>
      <c r="L4558">
        <v>1</v>
      </c>
      <c r="M4558">
        <v>3050</v>
      </c>
      <c r="N4558">
        <v>2969.3649999999998</v>
      </c>
      <c r="O4558">
        <v>2969.3649999999998</v>
      </c>
      <c r="P4558">
        <v>100</v>
      </c>
      <c r="Q4558">
        <v>30.5</v>
      </c>
      <c r="R4558">
        <v>80.635000000000005</v>
      </c>
      <c r="S4558">
        <v>2019</v>
      </c>
      <c r="T4558">
        <v>1</v>
      </c>
      <c r="U4558">
        <v>1</v>
      </c>
    </row>
    <row r="4559" spans="1:21" x14ac:dyDescent="0.3">
      <c r="A4559" s="5" t="s">
        <v>168</v>
      </c>
      <c r="B4559" s="5" t="s">
        <v>206</v>
      </c>
      <c r="C4559" s="5" t="s">
        <v>107</v>
      </c>
      <c r="D4559" s="5" t="s">
        <v>340</v>
      </c>
      <c r="E4559" s="5" t="s">
        <v>172</v>
      </c>
      <c r="F4559" s="6">
        <v>43468</v>
      </c>
      <c r="G4559" s="5" t="s">
        <v>148</v>
      </c>
      <c r="H4559" s="5" t="s">
        <v>205</v>
      </c>
      <c r="I4559">
        <v>43284</v>
      </c>
      <c r="J4559">
        <v>184</v>
      </c>
      <c r="K4559">
        <v>380</v>
      </c>
      <c r="L4559">
        <v>4</v>
      </c>
      <c r="M4559">
        <v>11590</v>
      </c>
      <c r="N4559">
        <v>11877.459000000001</v>
      </c>
      <c r="O4559">
        <v>2969.3649999999998</v>
      </c>
      <c r="P4559">
        <v>95</v>
      </c>
      <c r="Q4559">
        <v>30.5</v>
      </c>
      <c r="R4559">
        <v>-287.459</v>
      </c>
      <c r="S4559">
        <v>2019</v>
      </c>
      <c r="T4559">
        <v>1</v>
      </c>
      <c r="U4559">
        <v>1</v>
      </c>
    </row>
    <row r="4560" spans="1:21" x14ac:dyDescent="0.3">
      <c r="A4560" s="5" t="s">
        <v>168</v>
      </c>
      <c r="B4560" s="5" t="s">
        <v>206</v>
      </c>
      <c r="C4560" s="5" t="s">
        <v>107</v>
      </c>
      <c r="D4560" s="5" t="s">
        <v>340</v>
      </c>
      <c r="E4560" s="5" t="s">
        <v>172</v>
      </c>
      <c r="F4560" s="6">
        <v>43468</v>
      </c>
      <c r="G4560" s="5" t="s">
        <v>148</v>
      </c>
      <c r="H4560" s="5" t="s">
        <v>183</v>
      </c>
      <c r="I4560">
        <v>43284</v>
      </c>
      <c r="J4560">
        <v>184</v>
      </c>
      <c r="K4560">
        <v>224</v>
      </c>
      <c r="L4560">
        <v>2</v>
      </c>
      <c r="M4560">
        <v>6832</v>
      </c>
      <c r="N4560">
        <v>5938.73</v>
      </c>
      <c r="O4560">
        <v>2969.3649999999998</v>
      </c>
      <c r="P4560">
        <v>112</v>
      </c>
      <c r="Q4560">
        <v>30.5</v>
      </c>
      <c r="R4560">
        <v>893.27</v>
      </c>
      <c r="S4560">
        <v>2019</v>
      </c>
      <c r="T4560">
        <v>1</v>
      </c>
      <c r="U4560">
        <v>1</v>
      </c>
    </row>
    <row r="4561" spans="1:21" x14ac:dyDescent="0.3">
      <c r="A4561" s="5" t="s">
        <v>168</v>
      </c>
      <c r="B4561" s="5" t="s">
        <v>206</v>
      </c>
      <c r="C4561" s="5" t="s">
        <v>107</v>
      </c>
      <c r="D4561" s="5" t="s">
        <v>340</v>
      </c>
      <c r="E4561" s="5" t="s">
        <v>172</v>
      </c>
      <c r="F4561" s="6">
        <v>43468</v>
      </c>
      <c r="G4561" s="5" t="s">
        <v>148</v>
      </c>
      <c r="H4561" s="5" t="s">
        <v>184</v>
      </c>
      <c r="I4561">
        <v>43284</v>
      </c>
      <c r="J4561">
        <v>184</v>
      </c>
      <c r="K4561">
        <v>2191</v>
      </c>
      <c r="L4561">
        <v>20</v>
      </c>
      <c r="M4561">
        <v>65730</v>
      </c>
      <c r="N4561">
        <v>59387.294999999998</v>
      </c>
      <c r="O4561">
        <v>2969.3649999999998</v>
      </c>
      <c r="P4561">
        <v>109.55</v>
      </c>
      <c r="Q4561">
        <v>30</v>
      </c>
      <c r="R4561">
        <v>6342.7049999999999</v>
      </c>
      <c r="S4561">
        <v>2019</v>
      </c>
      <c r="T4561">
        <v>1</v>
      </c>
      <c r="U4561">
        <v>1</v>
      </c>
    </row>
    <row r="4562" spans="1:21" x14ac:dyDescent="0.3">
      <c r="A4562" s="5" t="s">
        <v>168</v>
      </c>
      <c r="B4562" s="5" t="s">
        <v>206</v>
      </c>
      <c r="C4562" s="5" t="s">
        <v>107</v>
      </c>
      <c r="D4562" s="5" t="s">
        <v>340</v>
      </c>
      <c r="E4562" s="5" t="s">
        <v>172</v>
      </c>
      <c r="F4562" s="6">
        <v>43468</v>
      </c>
      <c r="G4562" s="5" t="s">
        <v>148</v>
      </c>
      <c r="H4562" s="5" t="s">
        <v>269</v>
      </c>
      <c r="I4562">
        <v>43284</v>
      </c>
      <c r="J4562">
        <v>184</v>
      </c>
      <c r="K4562">
        <v>566</v>
      </c>
      <c r="L4562">
        <v>5</v>
      </c>
      <c r="M4562">
        <v>16980</v>
      </c>
      <c r="N4562">
        <v>14846.824000000001</v>
      </c>
      <c r="O4562">
        <v>2969.3649999999998</v>
      </c>
      <c r="P4562">
        <v>113.2</v>
      </c>
      <c r="Q4562">
        <v>30</v>
      </c>
      <c r="R4562">
        <v>2133.1759999999999</v>
      </c>
      <c r="S4562">
        <v>2019</v>
      </c>
      <c r="T4562">
        <v>1</v>
      </c>
      <c r="U4562">
        <v>1</v>
      </c>
    </row>
    <row r="4563" spans="1:21" x14ac:dyDescent="0.3">
      <c r="A4563" s="5" t="s">
        <v>168</v>
      </c>
      <c r="B4563" s="5" t="s">
        <v>206</v>
      </c>
      <c r="C4563" s="5" t="s">
        <v>107</v>
      </c>
      <c r="D4563" s="5" t="s">
        <v>340</v>
      </c>
      <c r="E4563" s="5" t="s">
        <v>172</v>
      </c>
      <c r="F4563" s="6">
        <v>43468</v>
      </c>
      <c r="G4563" s="5" t="s">
        <v>148</v>
      </c>
      <c r="H4563" s="5" t="s">
        <v>187</v>
      </c>
      <c r="I4563">
        <v>43284</v>
      </c>
      <c r="J4563">
        <v>184</v>
      </c>
      <c r="K4563">
        <v>307</v>
      </c>
      <c r="L4563">
        <v>3</v>
      </c>
      <c r="M4563">
        <v>9363.5</v>
      </c>
      <c r="N4563">
        <v>8908.0939999999991</v>
      </c>
      <c r="O4563">
        <v>2969.3649999999998</v>
      </c>
      <c r="P4563">
        <v>102.33333333333333</v>
      </c>
      <c r="Q4563">
        <v>30.5</v>
      </c>
      <c r="R4563">
        <v>455.40600000000001</v>
      </c>
      <c r="S4563">
        <v>2019</v>
      </c>
      <c r="T4563">
        <v>1</v>
      </c>
      <c r="U4563">
        <v>1</v>
      </c>
    </row>
    <row r="4564" spans="1:21" x14ac:dyDescent="0.3">
      <c r="A4564" s="5" t="s">
        <v>168</v>
      </c>
      <c r="B4564" s="5" t="s">
        <v>206</v>
      </c>
      <c r="C4564" s="5" t="s">
        <v>107</v>
      </c>
      <c r="D4564" s="5" t="s">
        <v>340</v>
      </c>
      <c r="E4564" s="5" t="s">
        <v>172</v>
      </c>
      <c r="F4564" s="6">
        <v>43468</v>
      </c>
      <c r="G4564" s="5" t="s">
        <v>148</v>
      </c>
      <c r="H4564" s="5" t="s">
        <v>189</v>
      </c>
      <c r="I4564">
        <v>43284</v>
      </c>
      <c r="J4564">
        <v>184</v>
      </c>
      <c r="K4564">
        <v>100</v>
      </c>
      <c r="L4564">
        <v>1</v>
      </c>
      <c r="M4564">
        <v>3050</v>
      </c>
      <c r="N4564">
        <v>2969.3649999999998</v>
      </c>
      <c r="O4564">
        <v>2969.3649999999998</v>
      </c>
      <c r="P4564">
        <v>100</v>
      </c>
      <c r="Q4564">
        <v>30.5</v>
      </c>
      <c r="R4564">
        <v>80.635000000000005</v>
      </c>
      <c r="S4564">
        <v>2019</v>
      </c>
      <c r="T4564">
        <v>1</v>
      </c>
      <c r="U4564">
        <v>1</v>
      </c>
    </row>
    <row r="4565" spans="1:21" x14ac:dyDescent="0.3">
      <c r="A4565" s="5" t="s">
        <v>168</v>
      </c>
      <c r="B4565" s="5" t="s">
        <v>206</v>
      </c>
      <c r="C4565" s="5" t="s">
        <v>107</v>
      </c>
      <c r="D4565" s="5" t="s">
        <v>340</v>
      </c>
      <c r="E4565" s="5" t="s">
        <v>172</v>
      </c>
      <c r="F4565" s="6">
        <v>43468</v>
      </c>
      <c r="G4565" s="5" t="s">
        <v>148</v>
      </c>
      <c r="H4565" s="5" t="s">
        <v>202</v>
      </c>
      <c r="I4565">
        <v>43284</v>
      </c>
      <c r="J4565">
        <v>184</v>
      </c>
      <c r="K4565">
        <v>540</v>
      </c>
      <c r="L4565">
        <v>5</v>
      </c>
      <c r="M4565">
        <v>16470</v>
      </c>
      <c r="N4565">
        <v>14846.824000000001</v>
      </c>
      <c r="O4565">
        <v>2969.3649999999998</v>
      </c>
      <c r="P4565">
        <v>108</v>
      </c>
      <c r="Q4565">
        <v>30.5</v>
      </c>
      <c r="R4565">
        <v>1623.1759999999999</v>
      </c>
      <c r="S4565">
        <v>2019</v>
      </c>
      <c r="T4565">
        <v>1</v>
      </c>
      <c r="U4565">
        <v>1</v>
      </c>
    </row>
    <row r="4566" spans="1:21" x14ac:dyDescent="0.3">
      <c r="A4566" s="5" t="s">
        <v>168</v>
      </c>
      <c r="B4566" s="5" t="s">
        <v>206</v>
      </c>
      <c r="C4566" s="5" t="s">
        <v>107</v>
      </c>
      <c r="D4566" s="5" t="s">
        <v>340</v>
      </c>
      <c r="E4566" s="5" t="s">
        <v>172</v>
      </c>
      <c r="F4566" s="6">
        <v>43468</v>
      </c>
      <c r="G4566" s="5" t="s">
        <v>148</v>
      </c>
      <c r="H4566" s="5" t="s">
        <v>231</v>
      </c>
      <c r="I4566">
        <v>43284</v>
      </c>
      <c r="J4566">
        <v>184</v>
      </c>
      <c r="K4566">
        <v>115</v>
      </c>
      <c r="L4566">
        <v>1</v>
      </c>
      <c r="M4566">
        <v>3507.5</v>
      </c>
      <c r="N4566">
        <v>2969.3649999999998</v>
      </c>
      <c r="O4566">
        <v>2969.3649999999998</v>
      </c>
      <c r="P4566">
        <v>115</v>
      </c>
      <c r="Q4566">
        <v>30.5</v>
      </c>
      <c r="R4566">
        <v>538.13499999999999</v>
      </c>
      <c r="S4566">
        <v>2019</v>
      </c>
      <c r="T4566">
        <v>1</v>
      </c>
      <c r="U4566">
        <v>1</v>
      </c>
    </row>
    <row r="4567" spans="1:21" x14ac:dyDescent="0.3">
      <c r="A4567" s="5" t="s">
        <v>168</v>
      </c>
      <c r="B4567" s="5" t="s">
        <v>206</v>
      </c>
      <c r="C4567" s="5" t="s">
        <v>107</v>
      </c>
      <c r="D4567" s="5" t="s">
        <v>340</v>
      </c>
      <c r="E4567" s="5" t="s">
        <v>172</v>
      </c>
      <c r="F4567" s="6">
        <v>43468</v>
      </c>
      <c r="G4567" s="5" t="s">
        <v>148</v>
      </c>
      <c r="H4567" s="5" t="s">
        <v>305</v>
      </c>
      <c r="I4567">
        <v>43284</v>
      </c>
      <c r="J4567">
        <v>184</v>
      </c>
      <c r="K4567">
        <v>1045</v>
      </c>
      <c r="L4567">
        <v>10</v>
      </c>
      <c r="M4567">
        <v>30827.5</v>
      </c>
      <c r="N4567">
        <v>29693.648000000001</v>
      </c>
      <c r="O4567">
        <v>2969.3649999999998</v>
      </c>
      <c r="P4567">
        <v>104.5</v>
      </c>
      <c r="Q4567">
        <v>29.5</v>
      </c>
      <c r="R4567">
        <v>1133.8520000000001</v>
      </c>
      <c r="S4567">
        <v>2019</v>
      </c>
      <c r="T4567">
        <v>1</v>
      </c>
      <c r="U4567">
        <v>1</v>
      </c>
    </row>
    <row r="4568" spans="1:21" x14ac:dyDescent="0.3">
      <c r="A4568" s="5" t="s">
        <v>168</v>
      </c>
      <c r="B4568" s="5" t="s">
        <v>206</v>
      </c>
      <c r="C4568" s="5" t="s">
        <v>107</v>
      </c>
      <c r="D4568" s="5" t="s">
        <v>340</v>
      </c>
      <c r="E4568" s="5" t="s">
        <v>172</v>
      </c>
      <c r="F4568" s="6">
        <v>43468</v>
      </c>
      <c r="G4568" s="5" t="s">
        <v>148</v>
      </c>
      <c r="H4568" s="5" t="s">
        <v>190</v>
      </c>
      <c r="I4568">
        <v>43284</v>
      </c>
      <c r="J4568">
        <v>184</v>
      </c>
      <c r="K4568">
        <v>279</v>
      </c>
      <c r="L4568">
        <v>3</v>
      </c>
      <c r="M4568">
        <v>8230.5</v>
      </c>
      <c r="N4568">
        <v>8908.0939999999991</v>
      </c>
      <c r="O4568">
        <v>2969.3649999999998</v>
      </c>
      <c r="P4568">
        <v>93</v>
      </c>
      <c r="Q4568">
        <v>29.5</v>
      </c>
      <c r="R4568">
        <v>-677.59400000000005</v>
      </c>
      <c r="S4568">
        <v>2019</v>
      </c>
      <c r="T4568">
        <v>1</v>
      </c>
      <c r="U4568">
        <v>1</v>
      </c>
    </row>
    <row r="4569" spans="1:21" x14ac:dyDescent="0.3">
      <c r="A4569" s="5" t="s">
        <v>168</v>
      </c>
      <c r="B4569" s="5" t="s">
        <v>206</v>
      </c>
      <c r="C4569" s="5" t="s">
        <v>107</v>
      </c>
      <c r="D4569" s="5" t="s">
        <v>340</v>
      </c>
      <c r="E4569" s="5" t="s">
        <v>172</v>
      </c>
      <c r="F4569" s="6">
        <v>43468</v>
      </c>
      <c r="G4569" s="5" t="s">
        <v>148</v>
      </c>
      <c r="H4569" s="5" t="s">
        <v>199</v>
      </c>
      <c r="I4569">
        <v>43284</v>
      </c>
      <c r="J4569">
        <v>184</v>
      </c>
      <c r="K4569">
        <v>184</v>
      </c>
      <c r="L4569">
        <v>2</v>
      </c>
      <c r="M4569">
        <v>5428</v>
      </c>
      <c r="N4569">
        <v>5938.73</v>
      </c>
      <c r="O4569">
        <v>2969.3649999999998</v>
      </c>
      <c r="P4569">
        <v>92</v>
      </c>
      <c r="Q4569">
        <v>29.5</v>
      </c>
      <c r="R4569">
        <v>-510.73</v>
      </c>
      <c r="S4569">
        <v>2019</v>
      </c>
      <c r="T4569">
        <v>1</v>
      </c>
      <c r="U4569">
        <v>1</v>
      </c>
    </row>
    <row r="4570" spans="1:21" x14ac:dyDescent="0.3">
      <c r="A4570" s="5" t="s">
        <v>168</v>
      </c>
      <c r="B4570" s="5" t="s">
        <v>206</v>
      </c>
      <c r="C4570" s="5" t="s">
        <v>107</v>
      </c>
      <c r="D4570" s="5" t="s">
        <v>340</v>
      </c>
      <c r="E4570" s="5" t="s">
        <v>172</v>
      </c>
      <c r="F4570" s="6">
        <v>43468</v>
      </c>
      <c r="G4570" s="5" t="s">
        <v>148</v>
      </c>
      <c r="H4570" s="5" t="s">
        <v>215</v>
      </c>
      <c r="I4570">
        <v>43284</v>
      </c>
      <c r="J4570">
        <v>184</v>
      </c>
      <c r="K4570">
        <v>676</v>
      </c>
      <c r="L4570">
        <v>7</v>
      </c>
      <c r="M4570">
        <v>19942</v>
      </c>
      <c r="N4570">
        <v>20785.553</v>
      </c>
      <c r="O4570">
        <v>2969.3649999999998</v>
      </c>
      <c r="P4570">
        <v>96.571428571428569</v>
      </c>
      <c r="Q4570">
        <v>29.5</v>
      </c>
      <c r="R4570">
        <v>-843.553</v>
      </c>
      <c r="S4570">
        <v>2019</v>
      </c>
      <c r="T4570">
        <v>1</v>
      </c>
      <c r="U4570">
        <v>1</v>
      </c>
    </row>
    <row r="4571" spans="1:21" x14ac:dyDescent="0.3">
      <c r="A4571" s="5" t="s">
        <v>168</v>
      </c>
      <c r="B4571" s="5" t="s">
        <v>175</v>
      </c>
      <c r="C4571" s="5" t="s">
        <v>91</v>
      </c>
      <c r="D4571" s="5" t="s">
        <v>375</v>
      </c>
      <c r="E4571" s="5" t="s">
        <v>172</v>
      </c>
      <c r="F4571" s="6">
        <v>43469</v>
      </c>
      <c r="G4571" s="5" t="s">
        <v>148</v>
      </c>
      <c r="H4571" s="5" t="s">
        <v>233</v>
      </c>
      <c r="I4571">
        <v>43389</v>
      </c>
      <c r="J4571">
        <v>80</v>
      </c>
      <c r="K4571">
        <v>24.2</v>
      </c>
      <c r="L4571">
        <v>1</v>
      </c>
      <c r="M4571">
        <v>1086</v>
      </c>
      <c r="N4571">
        <v>1384.1949999999999</v>
      </c>
      <c r="O4571">
        <v>1384.1949999999999</v>
      </c>
      <c r="P4571">
        <v>24.2</v>
      </c>
      <c r="Q4571">
        <v>44.875999999999998</v>
      </c>
      <c r="R4571">
        <v>-298.19499999999999</v>
      </c>
      <c r="S4571">
        <v>2019</v>
      </c>
      <c r="T4571">
        <v>1</v>
      </c>
      <c r="U4571">
        <v>1</v>
      </c>
    </row>
    <row r="4572" spans="1:21" x14ac:dyDescent="0.3">
      <c r="A4572" s="5" t="s">
        <v>168</v>
      </c>
      <c r="B4572" s="5" t="s">
        <v>206</v>
      </c>
      <c r="C4572" s="5" t="s">
        <v>121</v>
      </c>
      <c r="D4572" s="5" t="s">
        <v>373</v>
      </c>
      <c r="E4572" s="5" t="s">
        <v>172</v>
      </c>
      <c r="F4572" s="6">
        <v>43469</v>
      </c>
      <c r="G4572" s="5" t="s">
        <v>148</v>
      </c>
      <c r="H4572" s="5" t="s">
        <v>233</v>
      </c>
      <c r="I4572">
        <v>43390</v>
      </c>
      <c r="J4572">
        <v>79</v>
      </c>
      <c r="K4572">
        <v>25.2</v>
      </c>
      <c r="L4572">
        <v>1</v>
      </c>
      <c r="M4572">
        <v>1116</v>
      </c>
      <c r="N4572">
        <v>1196.952</v>
      </c>
      <c r="O4572">
        <v>1196.952</v>
      </c>
      <c r="P4572">
        <v>25.2</v>
      </c>
      <c r="Q4572">
        <v>44.285699999999999</v>
      </c>
      <c r="R4572">
        <v>-80.951999999999998</v>
      </c>
      <c r="S4572">
        <v>2019</v>
      </c>
      <c r="T4572">
        <v>1</v>
      </c>
      <c r="U4572">
        <v>1</v>
      </c>
    </row>
    <row r="4573" spans="1:21" x14ac:dyDescent="0.3">
      <c r="A4573" s="5" t="s">
        <v>168</v>
      </c>
      <c r="B4573" s="5" t="s">
        <v>206</v>
      </c>
      <c r="C4573" s="5" t="s">
        <v>107</v>
      </c>
      <c r="D4573" s="5" t="s">
        <v>340</v>
      </c>
      <c r="E4573" s="5" t="s">
        <v>172</v>
      </c>
      <c r="F4573" s="6">
        <v>43470</v>
      </c>
      <c r="G4573" s="5" t="s">
        <v>148</v>
      </c>
      <c r="H4573" s="5" t="s">
        <v>218</v>
      </c>
      <c r="I4573">
        <v>43284</v>
      </c>
      <c r="J4573">
        <v>186</v>
      </c>
      <c r="K4573">
        <v>447</v>
      </c>
      <c r="L4573">
        <v>4</v>
      </c>
      <c r="M4573">
        <v>13633.5</v>
      </c>
      <c r="N4573">
        <v>12335.692999999999</v>
      </c>
      <c r="O4573">
        <v>3083.9229999999998</v>
      </c>
      <c r="P4573">
        <v>111.75</v>
      </c>
      <c r="Q4573">
        <v>30.5</v>
      </c>
      <c r="R4573">
        <v>1297.807</v>
      </c>
      <c r="S4573">
        <v>2019</v>
      </c>
      <c r="T4573">
        <v>1</v>
      </c>
      <c r="U4573">
        <v>1</v>
      </c>
    </row>
    <row r="4574" spans="1:21" x14ac:dyDescent="0.3">
      <c r="A4574" s="5" t="s">
        <v>168</v>
      </c>
      <c r="B4574" s="5" t="s">
        <v>206</v>
      </c>
      <c r="C4574" s="5" t="s">
        <v>107</v>
      </c>
      <c r="D4574" s="5" t="s">
        <v>340</v>
      </c>
      <c r="E4574" s="5" t="s">
        <v>172</v>
      </c>
      <c r="F4574" s="6">
        <v>43470</v>
      </c>
      <c r="G4574" s="5" t="s">
        <v>148</v>
      </c>
      <c r="H4574" s="5" t="s">
        <v>202</v>
      </c>
      <c r="I4574">
        <v>43284</v>
      </c>
      <c r="J4574">
        <v>186</v>
      </c>
      <c r="K4574">
        <v>1326</v>
      </c>
      <c r="L4574">
        <v>12</v>
      </c>
      <c r="M4574">
        <v>40443</v>
      </c>
      <c r="N4574">
        <v>37007.078000000001</v>
      </c>
      <c r="O4574">
        <v>3083.9229999999998</v>
      </c>
      <c r="P4574">
        <v>110.5</v>
      </c>
      <c r="Q4574">
        <v>30.5</v>
      </c>
      <c r="R4574">
        <v>3435.922</v>
      </c>
      <c r="S4574">
        <v>2019</v>
      </c>
      <c r="T4574">
        <v>1</v>
      </c>
      <c r="U4574">
        <v>1</v>
      </c>
    </row>
    <row r="4575" spans="1:21" x14ac:dyDescent="0.3">
      <c r="A4575" s="5" t="s">
        <v>168</v>
      </c>
      <c r="B4575" s="5" t="s">
        <v>206</v>
      </c>
      <c r="C4575" s="5" t="s">
        <v>107</v>
      </c>
      <c r="D4575" s="5" t="s">
        <v>340</v>
      </c>
      <c r="E4575" s="5" t="s">
        <v>172</v>
      </c>
      <c r="F4575" s="6">
        <v>43470</v>
      </c>
      <c r="G4575" s="5" t="s">
        <v>148</v>
      </c>
      <c r="H4575" s="5" t="s">
        <v>204</v>
      </c>
      <c r="I4575">
        <v>43284</v>
      </c>
      <c r="J4575">
        <v>186</v>
      </c>
      <c r="K4575">
        <v>510</v>
      </c>
      <c r="L4575">
        <v>5</v>
      </c>
      <c r="M4575">
        <v>15555</v>
      </c>
      <c r="N4575">
        <v>15419.616</v>
      </c>
      <c r="O4575">
        <v>3083.9229999999998</v>
      </c>
      <c r="P4575">
        <v>102</v>
      </c>
      <c r="Q4575">
        <v>30.5</v>
      </c>
      <c r="R4575">
        <v>135.38399999999999</v>
      </c>
      <c r="S4575">
        <v>2019</v>
      </c>
      <c r="T4575">
        <v>1</v>
      </c>
      <c r="U4575">
        <v>1</v>
      </c>
    </row>
    <row r="4576" spans="1:21" x14ac:dyDescent="0.3">
      <c r="A4576" s="5" t="s">
        <v>168</v>
      </c>
      <c r="B4576" s="5" t="s">
        <v>206</v>
      </c>
      <c r="C4576" s="5" t="s">
        <v>107</v>
      </c>
      <c r="D4576" s="5" t="s">
        <v>340</v>
      </c>
      <c r="E4576" s="5" t="s">
        <v>172</v>
      </c>
      <c r="F4576" s="6">
        <v>43470</v>
      </c>
      <c r="G4576" s="5" t="s">
        <v>148</v>
      </c>
      <c r="H4576" s="5" t="s">
        <v>226</v>
      </c>
      <c r="I4576">
        <v>43284</v>
      </c>
      <c r="J4576">
        <v>186</v>
      </c>
      <c r="K4576">
        <v>306</v>
      </c>
      <c r="L4576">
        <v>3</v>
      </c>
      <c r="M4576">
        <v>9333</v>
      </c>
      <c r="N4576">
        <v>9251.77</v>
      </c>
      <c r="O4576">
        <v>3083.9229999999998</v>
      </c>
      <c r="P4576">
        <v>102</v>
      </c>
      <c r="Q4576">
        <v>30.5</v>
      </c>
      <c r="R4576">
        <v>81.23</v>
      </c>
      <c r="S4576">
        <v>2019</v>
      </c>
      <c r="T4576">
        <v>1</v>
      </c>
      <c r="U4576">
        <v>1</v>
      </c>
    </row>
    <row r="4577" spans="1:21" x14ac:dyDescent="0.3">
      <c r="A4577" s="5" t="s">
        <v>168</v>
      </c>
      <c r="B4577" s="5" t="s">
        <v>206</v>
      </c>
      <c r="C4577" s="5" t="s">
        <v>107</v>
      </c>
      <c r="D4577" s="5" t="s">
        <v>340</v>
      </c>
      <c r="E4577" s="5" t="s">
        <v>172</v>
      </c>
      <c r="F4577" s="6">
        <v>43470</v>
      </c>
      <c r="G4577" s="5" t="s">
        <v>148</v>
      </c>
      <c r="H4577" s="5" t="s">
        <v>191</v>
      </c>
      <c r="I4577">
        <v>43284</v>
      </c>
      <c r="J4577">
        <v>186</v>
      </c>
      <c r="K4577">
        <v>650</v>
      </c>
      <c r="L4577">
        <v>6</v>
      </c>
      <c r="M4577">
        <v>19825</v>
      </c>
      <c r="N4577">
        <v>18503.539000000001</v>
      </c>
      <c r="O4577">
        <v>3083.9229999999998</v>
      </c>
      <c r="P4577">
        <v>108.33333333333333</v>
      </c>
      <c r="Q4577">
        <v>30.5</v>
      </c>
      <c r="R4577">
        <v>1321.461</v>
      </c>
      <c r="S4577">
        <v>2019</v>
      </c>
      <c r="T4577">
        <v>1</v>
      </c>
      <c r="U4577">
        <v>1</v>
      </c>
    </row>
    <row r="4578" spans="1:21" x14ac:dyDescent="0.3">
      <c r="A4578" s="5" t="s">
        <v>168</v>
      </c>
      <c r="B4578" s="5" t="s">
        <v>206</v>
      </c>
      <c r="C4578" s="5" t="s">
        <v>107</v>
      </c>
      <c r="D4578" s="5" t="s">
        <v>340</v>
      </c>
      <c r="E4578" s="5" t="s">
        <v>172</v>
      </c>
      <c r="F4578" s="6">
        <v>43470</v>
      </c>
      <c r="G4578" s="5" t="s">
        <v>148</v>
      </c>
      <c r="H4578" s="5" t="s">
        <v>187</v>
      </c>
      <c r="I4578">
        <v>43284</v>
      </c>
      <c r="J4578">
        <v>186</v>
      </c>
      <c r="K4578">
        <v>297</v>
      </c>
      <c r="L4578">
        <v>3</v>
      </c>
      <c r="M4578">
        <v>9058.5</v>
      </c>
      <c r="N4578">
        <v>9251.77</v>
      </c>
      <c r="O4578">
        <v>3083.9229999999998</v>
      </c>
      <c r="P4578">
        <v>99</v>
      </c>
      <c r="Q4578">
        <v>30.5</v>
      </c>
      <c r="R4578">
        <v>-193.27</v>
      </c>
      <c r="S4578">
        <v>2019</v>
      </c>
      <c r="T4578">
        <v>1</v>
      </c>
      <c r="U4578">
        <v>1</v>
      </c>
    </row>
    <row r="4579" spans="1:21" x14ac:dyDescent="0.3">
      <c r="A4579" s="5" t="s">
        <v>168</v>
      </c>
      <c r="B4579" s="5" t="s">
        <v>206</v>
      </c>
      <c r="C4579" s="5" t="s">
        <v>107</v>
      </c>
      <c r="D4579" s="5" t="s">
        <v>340</v>
      </c>
      <c r="E4579" s="5" t="s">
        <v>172</v>
      </c>
      <c r="F4579" s="6">
        <v>43470</v>
      </c>
      <c r="G4579" s="5" t="s">
        <v>148</v>
      </c>
      <c r="H4579" s="5" t="s">
        <v>321</v>
      </c>
      <c r="I4579">
        <v>43284</v>
      </c>
      <c r="J4579">
        <v>186</v>
      </c>
      <c r="K4579">
        <v>316</v>
      </c>
      <c r="L4579">
        <v>3</v>
      </c>
      <c r="M4579">
        <v>9480</v>
      </c>
      <c r="N4579">
        <v>9251.77</v>
      </c>
      <c r="O4579">
        <v>3083.9229999999998</v>
      </c>
      <c r="P4579">
        <v>105.33333333333333</v>
      </c>
      <c r="Q4579">
        <v>30</v>
      </c>
      <c r="R4579">
        <v>228.23</v>
      </c>
      <c r="S4579">
        <v>2019</v>
      </c>
      <c r="T4579">
        <v>1</v>
      </c>
      <c r="U4579">
        <v>1</v>
      </c>
    </row>
    <row r="4580" spans="1:21" x14ac:dyDescent="0.3">
      <c r="A4580" s="5" t="s">
        <v>168</v>
      </c>
      <c r="B4580" s="5" t="s">
        <v>206</v>
      </c>
      <c r="C4580" s="5" t="s">
        <v>107</v>
      </c>
      <c r="D4580" s="5" t="s">
        <v>340</v>
      </c>
      <c r="E4580" s="5" t="s">
        <v>172</v>
      </c>
      <c r="F4580" s="6">
        <v>43470</v>
      </c>
      <c r="G4580" s="5" t="s">
        <v>148</v>
      </c>
      <c r="H4580" s="5" t="s">
        <v>203</v>
      </c>
      <c r="I4580">
        <v>43284</v>
      </c>
      <c r="J4580">
        <v>186</v>
      </c>
      <c r="K4580">
        <v>190</v>
      </c>
      <c r="L4580">
        <v>2</v>
      </c>
      <c r="M4580">
        <v>5795</v>
      </c>
      <c r="N4580">
        <v>6167.8459999999995</v>
      </c>
      <c r="O4580">
        <v>3083.9229999999998</v>
      </c>
      <c r="P4580">
        <v>95</v>
      </c>
      <c r="Q4580">
        <v>30.5</v>
      </c>
      <c r="R4580">
        <v>-372.846</v>
      </c>
      <c r="S4580">
        <v>2019</v>
      </c>
      <c r="T4580">
        <v>1</v>
      </c>
      <c r="U4580">
        <v>1</v>
      </c>
    </row>
    <row r="4581" spans="1:21" x14ac:dyDescent="0.3">
      <c r="A4581" s="5" t="s">
        <v>168</v>
      </c>
      <c r="B4581" s="5" t="s">
        <v>206</v>
      </c>
      <c r="C4581" s="5" t="s">
        <v>107</v>
      </c>
      <c r="D4581" s="5" t="s">
        <v>340</v>
      </c>
      <c r="E4581" s="5" t="s">
        <v>172</v>
      </c>
      <c r="F4581" s="6">
        <v>43470</v>
      </c>
      <c r="G4581" s="5" t="s">
        <v>148</v>
      </c>
      <c r="H4581" s="5" t="s">
        <v>234</v>
      </c>
      <c r="I4581">
        <v>43284</v>
      </c>
      <c r="J4581">
        <v>186</v>
      </c>
      <c r="K4581">
        <v>110</v>
      </c>
      <c r="L4581">
        <v>1</v>
      </c>
      <c r="M4581">
        <v>3355</v>
      </c>
      <c r="N4581">
        <v>3083.9229999999998</v>
      </c>
      <c r="O4581">
        <v>3083.9229999999998</v>
      </c>
      <c r="P4581">
        <v>110</v>
      </c>
      <c r="Q4581">
        <v>30.5</v>
      </c>
      <c r="R4581">
        <v>271.077</v>
      </c>
      <c r="S4581">
        <v>2019</v>
      </c>
      <c r="T4581">
        <v>1</v>
      </c>
      <c r="U4581">
        <v>1</v>
      </c>
    </row>
    <row r="4582" spans="1:21" x14ac:dyDescent="0.3">
      <c r="A4582" s="5" t="s">
        <v>168</v>
      </c>
      <c r="B4582" s="5" t="s">
        <v>206</v>
      </c>
      <c r="C4582" s="5" t="s">
        <v>107</v>
      </c>
      <c r="D4582" s="5" t="s">
        <v>340</v>
      </c>
      <c r="E4582" s="5" t="s">
        <v>172</v>
      </c>
      <c r="F4582" s="6">
        <v>43470</v>
      </c>
      <c r="G4582" s="5" t="s">
        <v>148</v>
      </c>
      <c r="H4582" s="5" t="s">
        <v>180</v>
      </c>
      <c r="I4582">
        <v>43284</v>
      </c>
      <c r="J4582">
        <v>186</v>
      </c>
      <c r="K4582">
        <v>173</v>
      </c>
      <c r="L4582">
        <v>2</v>
      </c>
      <c r="M4582">
        <v>5276.5</v>
      </c>
      <c r="N4582">
        <v>6167.8459999999995</v>
      </c>
      <c r="O4582">
        <v>3083.9229999999998</v>
      </c>
      <c r="P4582">
        <v>86.5</v>
      </c>
      <c r="Q4582">
        <v>30.5</v>
      </c>
      <c r="R4582">
        <v>-891.346</v>
      </c>
      <c r="S4582">
        <v>2019</v>
      </c>
      <c r="T4582">
        <v>1</v>
      </c>
      <c r="U4582">
        <v>1</v>
      </c>
    </row>
    <row r="4583" spans="1:21" x14ac:dyDescent="0.3">
      <c r="A4583" s="5" t="s">
        <v>168</v>
      </c>
      <c r="B4583" s="5" t="s">
        <v>206</v>
      </c>
      <c r="C4583" s="5" t="s">
        <v>107</v>
      </c>
      <c r="D4583" s="5" t="s">
        <v>340</v>
      </c>
      <c r="E4583" s="5" t="s">
        <v>172</v>
      </c>
      <c r="F4583" s="6">
        <v>43470</v>
      </c>
      <c r="G4583" s="5" t="s">
        <v>148</v>
      </c>
      <c r="H4583" s="5" t="s">
        <v>222</v>
      </c>
      <c r="I4583">
        <v>43284</v>
      </c>
      <c r="J4583">
        <v>186</v>
      </c>
      <c r="K4583">
        <v>104</v>
      </c>
      <c r="L4583">
        <v>1</v>
      </c>
      <c r="M4583">
        <v>3172</v>
      </c>
      <c r="N4583">
        <v>3083.9229999999998</v>
      </c>
      <c r="O4583">
        <v>3083.9229999999998</v>
      </c>
      <c r="P4583">
        <v>104</v>
      </c>
      <c r="Q4583">
        <v>30.5</v>
      </c>
      <c r="R4583">
        <v>88.076999999999998</v>
      </c>
      <c r="S4583">
        <v>2019</v>
      </c>
      <c r="T4583">
        <v>1</v>
      </c>
      <c r="U4583">
        <v>1</v>
      </c>
    </row>
    <row r="4584" spans="1:21" x14ac:dyDescent="0.3">
      <c r="A4584" s="5" t="s">
        <v>168</v>
      </c>
      <c r="B4584" s="5" t="s">
        <v>206</v>
      </c>
      <c r="C4584" s="5" t="s">
        <v>107</v>
      </c>
      <c r="D4584" s="5" t="s">
        <v>340</v>
      </c>
      <c r="E4584" s="5" t="s">
        <v>172</v>
      </c>
      <c r="F4584" s="6">
        <v>43470</v>
      </c>
      <c r="G4584" s="5" t="s">
        <v>148</v>
      </c>
      <c r="H4584" s="5" t="s">
        <v>217</v>
      </c>
      <c r="I4584">
        <v>43284</v>
      </c>
      <c r="J4584">
        <v>186</v>
      </c>
      <c r="K4584">
        <v>1100</v>
      </c>
      <c r="L4584">
        <v>10</v>
      </c>
      <c r="M4584">
        <v>33550</v>
      </c>
      <c r="N4584">
        <v>30839.232</v>
      </c>
      <c r="O4584">
        <v>3083.9229999999998</v>
      </c>
      <c r="P4584">
        <v>110</v>
      </c>
      <c r="Q4584">
        <v>30.5</v>
      </c>
      <c r="R4584">
        <v>2710.768</v>
      </c>
      <c r="S4584">
        <v>2019</v>
      </c>
      <c r="T4584">
        <v>1</v>
      </c>
      <c r="U4584">
        <v>1</v>
      </c>
    </row>
    <row r="4585" spans="1:21" x14ac:dyDescent="0.3">
      <c r="A4585" s="5" t="s">
        <v>168</v>
      </c>
      <c r="B4585" s="5" t="s">
        <v>206</v>
      </c>
      <c r="C4585" s="5" t="s">
        <v>108</v>
      </c>
      <c r="D4585" s="5" t="s">
        <v>378</v>
      </c>
      <c r="E4585" s="5" t="s">
        <v>172</v>
      </c>
      <c r="F4585" s="6">
        <v>43470</v>
      </c>
      <c r="G4585" s="5" t="s">
        <v>148</v>
      </c>
      <c r="H4585" s="5" t="s">
        <v>216</v>
      </c>
      <c r="I4585">
        <v>43324</v>
      </c>
      <c r="J4585">
        <v>146</v>
      </c>
      <c r="K4585">
        <v>218</v>
      </c>
      <c r="L4585">
        <v>2</v>
      </c>
      <c r="M4585">
        <v>6649</v>
      </c>
      <c r="N4585">
        <v>5313.5969999999998</v>
      </c>
      <c r="O4585">
        <v>2656.7979999999998</v>
      </c>
      <c r="P4585">
        <v>109</v>
      </c>
      <c r="Q4585">
        <v>30.5</v>
      </c>
      <c r="R4585">
        <v>1335.403</v>
      </c>
      <c r="S4585">
        <v>2019</v>
      </c>
      <c r="T4585">
        <v>1</v>
      </c>
      <c r="U4585">
        <v>1</v>
      </c>
    </row>
    <row r="4586" spans="1:21" x14ac:dyDescent="0.3">
      <c r="A4586" s="5" t="s">
        <v>168</v>
      </c>
      <c r="B4586" s="5" t="s">
        <v>206</v>
      </c>
      <c r="C4586" s="5" t="s">
        <v>108</v>
      </c>
      <c r="D4586" s="5" t="s">
        <v>378</v>
      </c>
      <c r="E4586" s="5" t="s">
        <v>172</v>
      </c>
      <c r="F4586" s="6">
        <v>43470</v>
      </c>
      <c r="G4586" s="5" t="s">
        <v>148</v>
      </c>
      <c r="H4586" s="5" t="s">
        <v>181</v>
      </c>
      <c r="I4586">
        <v>43324</v>
      </c>
      <c r="J4586">
        <v>146</v>
      </c>
      <c r="K4586">
        <v>230</v>
      </c>
      <c r="L4586">
        <v>2</v>
      </c>
      <c r="M4586">
        <v>7015</v>
      </c>
      <c r="N4586">
        <v>5313.5969999999998</v>
      </c>
      <c r="O4586">
        <v>2656.7979999999998</v>
      </c>
      <c r="P4586">
        <v>115</v>
      </c>
      <c r="Q4586">
        <v>30.5</v>
      </c>
      <c r="R4586">
        <v>1701.403</v>
      </c>
      <c r="S4586">
        <v>2019</v>
      </c>
      <c r="T4586">
        <v>1</v>
      </c>
      <c r="U4586">
        <v>1</v>
      </c>
    </row>
    <row r="4587" spans="1:21" x14ac:dyDescent="0.3">
      <c r="A4587" s="5" t="s">
        <v>168</v>
      </c>
      <c r="B4587" s="5" t="s">
        <v>206</v>
      </c>
      <c r="C4587" s="5" t="s">
        <v>108</v>
      </c>
      <c r="D4587" s="5" t="s">
        <v>378</v>
      </c>
      <c r="E4587" s="5" t="s">
        <v>172</v>
      </c>
      <c r="F4587" s="6">
        <v>43470</v>
      </c>
      <c r="G4587" s="5" t="s">
        <v>148</v>
      </c>
      <c r="H4587" s="5" t="s">
        <v>246</v>
      </c>
      <c r="I4587">
        <v>43324</v>
      </c>
      <c r="J4587">
        <v>146</v>
      </c>
      <c r="K4587">
        <v>386</v>
      </c>
      <c r="L4587">
        <v>4</v>
      </c>
      <c r="M4587">
        <v>11773</v>
      </c>
      <c r="N4587">
        <v>10627.192999999999</v>
      </c>
      <c r="O4587">
        <v>2656.7979999999998</v>
      </c>
      <c r="P4587">
        <v>96.5</v>
      </c>
      <c r="Q4587">
        <v>30.5</v>
      </c>
      <c r="R4587">
        <v>1145.807</v>
      </c>
      <c r="S4587">
        <v>2019</v>
      </c>
      <c r="T4587">
        <v>1</v>
      </c>
      <c r="U4587">
        <v>1</v>
      </c>
    </row>
    <row r="4588" spans="1:21" x14ac:dyDescent="0.3">
      <c r="A4588" s="5" t="s">
        <v>168</v>
      </c>
      <c r="B4588" s="5" t="s">
        <v>206</v>
      </c>
      <c r="C4588" s="5" t="s">
        <v>108</v>
      </c>
      <c r="D4588" s="5" t="s">
        <v>378</v>
      </c>
      <c r="E4588" s="5" t="s">
        <v>172</v>
      </c>
      <c r="F4588" s="6">
        <v>43470</v>
      </c>
      <c r="G4588" s="5" t="s">
        <v>148</v>
      </c>
      <c r="H4588" s="5" t="s">
        <v>186</v>
      </c>
      <c r="I4588">
        <v>43324</v>
      </c>
      <c r="J4588">
        <v>146</v>
      </c>
      <c r="K4588">
        <v>100</v>
      </c>
      <c r="L4588">
        <v>1</v>
      </c>
      <c r="M4588">
        <v>3050</v>
      </c>
      <c r="N4588">
        <v>2656.7979999999998</v>
      </c>
      <c r="O4588">
        <v>2656.7979999999998</v>
      </c>
      <c r="P4588">
        <v>100</v>
      </c>
      <c r="Q4588">
        <v>30.5</v>
      </c>
      <c r="R4588">
        <v>393.202</v>
      </c>
      <c r="S4588">
        <v>2019</v>
      </c>
      <c r="T4588">
        <v>1</v>
      </c>
      <c r="U4588">
        <v>1</v>
      </c>
    </row>
    <row r="4589" spans="1:21" x14ac:dyDescent="0.3">
      <c r="A4589" s="5" t="s">
        <v>168</v>
      </c>
      <c r="B4589" s="5" t="s">
        <v>206</v>
      </c>
      <c r="C4589" s="5" t="s">
        <v>108</v>
      </c>
      <c r="D4589" s="5" t="s">
        <v>378</v>
      </c>
      <c r="E4589" s="5" t="s">
        <v>172</v>
      </c>
      <c r="F4589" s="6">
        <v>43470</v>
      </c>
      <c r="G4589" s="5" t="s">
        <v>148</v>
      </c>
      <c r="H4589" s="5" t="s">
        <v>184</v>
      </c>
      <c r="I4589">
        <v>43324</v>
      </c>
      <c r="J4589">
        <v>146</v>
      </c>
      <c r="K4589">
        <v>3164</v>
      </c>
      <c r="L4589">
        <v>30</v>
      </c>
      <c r="M4589">
        <v>94920</v>
      </c>
      <c r="N4589">
        <v>79703.95</v>
      </c>
      <c r="O4589">
        <v>2656.7979999999998</v>
      </c>
      <c r="P4589">
        <v>105.46666666666667</v>
      </c>
      <c r="Q4589">
        <v>30</v>
      </c>
      <c r="R4589">
        <v>15216.05</v>
      </c>
      <c r="S4589">
        <v>2019</v>
      </c>
      <c r="T4589">
        <v>1</v>
      </c>
      <c r="U4589">
        <v>1</v>
      </c>
    </row>
    <row r="4590" spans="1:21" x14ac:dyDescent="0.3">
      <c r="A4590" s="5" t="s">
        <v>168</v>
      </c>
      <c r="B4590" s="5" t="s">
        <v>206</v>
      </c>
      <c r="C4590" s="5" t="s">
        <v>108</v>
      </c>
      <c r="D4590" s="5" t="s">
        <v>378</v>
      </c>
      <c r="E4590" s="5" t="s">
        <v>172</v>
      </c>
      <c r="F4590" s="6">
        <v>43470</v>
      </c>
      <c r="G4590" s="5" t="s">
        <v>148</v>
      </c>
      <c r="H4590" s="5" t="s">
        <v>269</v>
      </c>
      <c r="I4590">
        <v>43324</v>
      </c>
      <c r="J4590">
        <v>146</v>
      </c>
      <c r="K4590">
        <v>520</v>
      </c>
      <c r="L4590">
        <v>5</v>
      </c>
      <c r="M4590">
        <v>15600</v>
      </c>
      <c r="N4590">
        <v>13283.992</v>
      </c>
      <c r="O4590">
        <v>2656.7979999999998</v>
      </c>
      <c r="P4590">
        <v>104</v>
      </c>
      <c r="Q4590">
        <v>30</v>
      </c>
      <c r="R4590">
        <v>2316.0079999999998</v>
      </c>
      <c r="S4590">
        <v>2019</v>
      </c>
      <c r="T4590">
        <v>1</v>
      </c>
      <c r="U4590">
        <v>1</v>
      </c>
    </row>
    <row r="4591" spans="1:21" x14ac:dyDescent="0.3">
      <c r="A4591" s="5" t="s">
        <v>168</v>
      </c>
      <c r="B4591" s="5" t="s">
        <v>206</v>
      </c>
      <c r="C4591" s="5" t="s">
        <v>108</v>
      </c>
      <c r="D4591" s="5" t="s">
        <v>378</v>
      </c>
      <c r="E4591" s="5" t="s">
        <v>172</v>
      </c>
      <c r="F4591" s="6">
        <v>43470</v>
      </c>
      <c r="G4591" s="5" t="s">
        <v>148</v>
      </c>
      <c r="H4591" s="5" t="s">
        <v>230</v>
      </c>
      <c r="I4591">
        <v>43324</v>
      </c>
      <c r="J4591">
        <v>146</v>
      </c>
      <c r="K4591">
        <v>739</v>
      </c>
      <c r="L4591">
        <v>7</v>
      </c>
      <c r="M4591">
        <v>22170</v>
      </c>
      <c r="N4591">
        <v>18597.588</v>
      </c>
      <c r="O4591">
        <v>2656.7979999999998</v>
      </c>
      <c r="P4591">
        <v>105.57142857142857</v>
      </c>
      <c r="Q4591">
        <v>30</v>
      </c>
      <c r="R4591">
        <v>3572.4119999999998</v>
      </c>
      <c r="S4591">
        <v>2019</v>
      </c>
      <c r="T4591">
        <v>1</v>
      </c>
      <c r="U4591">
        <v>1</v>
      </c>
    </row>
    <row r="4592" spans="1:21" x14ac:dyDescent="0.3">
      <c r="A4592" s="5" t="s">
        <v>168</v>
      </c>
      <c r="B4592" s="5" t="s">
        <v>206</v>
      </c>
      <c r="C4592" s="5" t="s">
        <v>108</v>
      </c>
      <c r="D4592" s="5" t="s">
        <v>378</v>
      </c>
      <c r="E4592" s="5" t="s">
        <v>172</v>
      </c>
      <c r="F4592" s="6">
        <v>43470</v>
      </c>
      <c r="G4592" s="5" t="s">
        <v>148</v>
      </c>
      <c r="H4592" s="5" t="s">
        <v>189</v>
      </c>
      <c r="I4592">
        <v>43324</v>
      </c>
      <c r="J4592">
        <v>146</v>
      </c>
      <c r="K4592">
        <v>100</v>
      </c>
      <c r="L4592">
        <v>1</v>
      </c>
      <c r="M4592">
        <v>3050</v>
      </c>
      <c r="N4592">
        <v>2656.7979999999998</v>
      </c>
      <c r="O4592">
        <v>2656.7979999999998</v>
      </c>
      <c r="P4592">
        <v>100</v>
      </c>
      <c r="Q4592">
        <v>30.5</v>
      </c>
      <c r="R4592">
        <v>393.202</v>
      </c>
      <c r="S4592">
        <v>2019</v>
      </c>
      <c r="T4592">
        <v>1</v>
      </c>
      <c r="U4592">
        <v>1</v>
      </c>
    </row>
    <row r="4593" spans="1:21" x14ac:dyDescent="0.3">
      <c r="A4593" s="5" t="s">
        <v>168</v>
      </c>
      <c r="B4593" s="5" t="s">
        <v>206</v>
      </c>
      <c r="C4593" s="5" t="s">
        <v>108</v>
      </c>
      <c r="D4593" s="5" t="s">
        <v>378</v>
      </c>
      <c r="E4593" s="5" t="s">
        <v>172</v>
      </c>
      <c r="F4593" s="6">
        <v>43470</v>
      </c>
      <c r="G4593" s="5" t="s">
        <v>148</v>
      </c>
      <c r="H4593" s="5" t="s">
        <v>344</v>
      </c>
      <c r="I4593">
        <v>43324</v>
      </c>
      <c r="J4593">
        <v>146</v>
      </c>
      <c r="K4593">
        <v>330</v>
      </c>
      <c r="L4593">
        <v>3</v>
      </c>
      <c r="M4593">
        <v>10065</v>
      </c>
      <c r="N4593">
        <v>7970.3950000000004</v>
      </c>
      <c r="O4593">
        <v>2656.7979999999998</v>
      </c>
      <c r="P4593">
        <v>110</v>
      </c>
      <c r="Q4593">
        <v>30.5</v>
      </c>
      <c r="R4593">
        <v>2094.605</v>
      </c>
      <c r="S4593">
        <v>2019</v>
      </c>
      <c r="T4593">
        <v>1</v>
      </c>
      <c r="U4593">
        <v>1</v>
      </c>
    </row>
    <row r="4594" spans="1:21" x14ac:dyDescent="0.3">
      <c r="A4594" s="5" t="s">
        <v>168</v>
      </c>
      <c r="B4594" s="5" t="s">
        <v>206</v>
      </c>
      <c r="C4594" s="5" t="s">
        <v>108</v>
      </c>
      <c r="D4594" s="5" t="s">
        <v>378</v>
      </c>
      <c r="E4594" s="5" t="s">
        <v>172</v>
      </c>
      <c r="F4594" s="6">
        <v>43470</v>
      </c>
      <c r="G4594" s="5" t="s">
        <v>148</v>
      </c>
      <c r="H4594" s="5" t="s">
        <v>284</v>
      </c>
      <c r="I4594">
        <v>43324</v>
      </c>
      <c r="J4594">
        <v>146</v>
      </c>
      <c r="K4594">
        <v>210</v>
      </c>
      <c r="L4594">
        <v>2</v>
      </c>
      <c r="M4594">
        <v>6405</v>
      </c>
      <c r="N4594">
        <v>5313.5969999999998</v>
      </c>
      <c r="O4594">
        <v>2656.7979999999998</v>
      </c>
      <c r="P4594">
        <v>105</v>
      </c>
      <c r="Q4594">
        <v>30.5</v>
      </c>
      <c r="R4594">
        <v>1091.403</v>
      </c>
      <c r="S4594">
        <v>2019</v>
      </c>
      <c r="T4594">
        <v>1</v>
      </c>
      <c r="U4594">
        <v>1</v>
      </c>
    </row>
    <row r="4595" spans="1:21" x14ac:dyDescent="0.3">
      <c r="A4595" s="5" t="s">
        <v>168</v>
      </c>
      <c r="B4595" s="5" t="s">
        <v>206</v>
      </c>
      <c r="C4595" s="5" t="s">
        <v>108</v>
      </c>
      <c r="D4595" s="5" t="s">
        <v>378</v>
      </c>
      <c r="E4595" s="5" t="s">
        <v>172</v>
      </c>
      <c r="F4595" s="6">
        <v>43470</v>
      </c>
      <c r="G4595" s="5" t="s">
        <v>148</v>
      </c>
      <c r="H4595" s="5" t="s">
        <v>225</v>
      </c>
      <c r="I4595">
        <v>43324</v>
      </c>
      <c r="J4595">
        <v>146</v>
      </c>
      <c r="K4595">
        <v>207</v>
      </c>
      <c r="L4595">
        <v>2</v>
      </c>
      <c r="M4595">
        <v>6210</v>
      </c>
      <c r="N4595">
        <v>5313.5969999999998</v>
      </c>
      <c r="O4595">
        <v>2656.7979999999998</v>
      </c>
      <c r="P4595">
        <v>103.5</v>
      </c>
      <c r="Q4595">
        <v>30</v>
      </c>
      <c r="R4595">
        <v>896.40300000000002</v>
      </c>
      <c r="S4595">
        <v>2019</v>
      </c>
      <c r="T4595">
        <v>1</v>
      </c>
      <c r="U4595">
        <v>1</v>
      </c>
    </row>
    <row r="4596" spans="1:21" x14ac:dyDescent="0.3">
      <c r="A4596" s="5" t="s">
        <v>168</v>
      </c>
      <c r="B4596" s="5" t="s">
        <v>206</v>
      </c>
      <c r="C4596" s="5" t="s">
        <v>108</v>
      </c>
      <c r="D4596" s="5" t="s">
        <v>378</v>
      </c>
      <c r="E4596" s="5" t="s">
        <v>172</v>
      </c>
      <c r="F4596" s="6">
        <v>43470</v>
      </c>
      <c r="G4596" s="5" t="s">
        <v>148</v>
      </c>
      <c r="H4596" s="5" t="s">
        <v>190</v>
      </c>
      <c r="I4596">
        <v>43324</v>
      </c>
      <c r="J4596">
        <v>146</v>
      </c>
      <c r="K4596">
        <v>106</v>
      </c>
      <c r="L4596">
        <v>1</v>
      </c>
      <c r="M4596">
        <v>3233</v>
      </c>
      <c r="N4596">
        <v>2656.7979999999998</v>
      </c>
      <c r="O4596">
        <v>2656.7979999999998</v>
      </c>
      <c r="P4596">
        <v>106</v>
      </c>
      <c r="Q4596">
        <v>30.5</v>
      </c>
      <c r="R4596">
        <v>576.202</v>
      </c>
      <c r="S4596">
        <v>2019</v>
      </c>
      <c r="T4596">
        <v>1</v>
      </c>
      <c r="U4596">
        <v>1</v>
      </c>
    </row>
    <row r="4597" spans="1:21" x14ac:dyDescent="0.3">
      <c r="A4597" s="5" t="s">
        <v>168</v>
      </c>
      <c r="B4597" s="5" t="s">
        <v>206</v>
      </c>
      <c r="C4597" s="5" t="s">
        <v>107</v>
      </c>
      <c r="D4597" s="5" t="s">
        <v>340</v>
      </c>
      <c r="E4597" s="5" t="s">
        <v>172</v>
      </c>
      <c r="F4597" s="6">
        <v>43472</v>
      </c>
      <c r="G4597" s="5" t="s">
        <v>148</v>
      </c>
      <c r="H4597" s="5" t="s">
        <v>217</v>
      </c>
      <c r="I4597">
        <v>43284</v>
      </c>
      <c r="J4597">
        <v>188</v>
      </c>
      <c r="K4597">
        <v>1030</v>
      </c>
      <c r="L4597">
        <v>10</v>
      </c>
      <c r="M4597">
        <v>31415</v>
      </c>
      <c r="N4597">
        <v>30839.232</v>
      </c>
      <c r="O4597">
        <v>3083.9229999999998</v>
      </c>
      <c r="P4597">
        <v>103</v>
      </c>
      <c r="Q4597">
        <v>30.5</v>
      </c>
      <c r="R4597">
        <v>575.76800000000003</v>
      </c>
      <c r="S4597">
        <v>2019</v>
      </c>
      <c r="T4597">
        <v>1</v>
      </c>
      <c r="U4597">
        <v>2</v>
      </c>
    </row>
    <row r="4598" spans="1:21" x14ac:dyDescent="0.3">
      <c r="A4598" s="5" t="s">
        <v>168</v>
      </c>
      <c r="B4598" s="5" t="s">
        <v>169</v>
      </c>
      <c r="C4598" s="5" t="s">
        <v>170</v>
      </c>
      <c r="D4598" s="5" t="s">
        <v>357</v>
      </c>
      <c r="E4598" s="5" t="s">
        <v>172</v>
      </c>
      <c r="F4598" s="6">
        <v>43473</v>
      </c>
      <c r="G4598" s="5" t="s">
        <v>148</v>
      </c>
      <c r="H4598" s="5" t="s">
        <v>351</v>
      </c>
      <c r="I4598">
        <v>43252</v>
      </c>
      <c r="J4598">
        <v>221</v>
      </c>
      <c r="K4598">
        <v>105</v>
      </c>
      <c r="L4598">
        <v>1</v>
      </c>
      <c r="M4598">
        <v>3150</v>
      </c>
      <c r="N4598">
        <v>3214.5529999999999</v>
      </c>
      <c r="O4598">
        <v>3214.5529999999999</v>
      </c>
      <c r="P4598">
        <v>105</v>
      </c>
      <c r="Q4598">
        <v>30</v>
      </c>
      <c r="R4598">
        <v>-64.552999999999997</v>
      </c>
      <c r="S4598">
        <v>2019</v>
      </c>
      <c r="T4598">
        <v>1</v>
      </c>
      <c r="U4598">
        <v>2</v>
      </c>
    </row>
    <row r="4599" spans="1:21" x14ac:dyDescent="0.3">
      <c r="A4599" s="5" t="s">
        <v>168</v>
      </c>
      <c r="B4599" s="5" t="s">
        <v>169</v>
      </c>
      <c r="C4599" s="5" t="s">
        <v>170</v>
      </c>
      <c r="D4599" s="5" t="s">
        <v>365</v>
      </c>
      <c r="E4599" s="5" t="s">
        <v>172</v>
      </c>
      <c r="F4599" s="6">
        <v>43473</v>
      </c>
      <c r="G4599" s="5" t="s">
        <v>148</v>
      </c>
      <c r="H4599" s="5" t="s">
        <v>197</v>
      </c>
      <c r="I4599">
        <v>43238</v>
      </c>
      <c r="J4599">
        <v>235</v>
      </c>
      <c r="K4599">
        <v>245</v>
      </c>
      <c r="L4599">
        <v>2</v>
      </c>
      <c r="M4599">
        <v>7105</v>
      </c>
      <c r="N4599">
        <v>6782.4080000000004</v>
      </c>
      <c r="O4599">
        <v>3391.2040000000002</v>
      </c>
      <c r="P4599">
        <v>122.5</v>
      </c>
      <c r="Q4599">
        <v>29</v>
      </c>
      <c r="R4599">
        <v>322.59199999999998</v>
      </c>
      <c r="S4599">
        <v>2019</v>
      </c>
      <c r="T4599">
        <v>1</v>
      </c>
      <c r="U4599">
        <v>2</v>
      </c>
    </row>
    <row r="4600" spans="1:21" x14ac:dyDescent="0.3">
      <c r="A4600" s="5" t="s">
        <v>168</v>
      </c>
      <c r="B4600" s="5" t="s">
        <v>169</v>
      </c>
      <c r="C4600" s="5" t="s">
        <v>170</v>
      </c>
      <c r="D4600" s="5" t="s">
        <v>365</v>
      </c>
      <c r="E4600" s="5" t="s">
        <v>172</v>
      </c>
      <c r="F4600" s="6">
        <v>43473</v>
      </c>
      <c r="G4600" s="5" t="s">
        <v>148</v>
      </c>
      <c r="H4600" s="5" t="s">
        <v>311</v>
      </c>
      <c r="I4600">
        <v>43238</v>
      </c>
      <c r="J4600">
        <v>235</v>
      </c>
      <c r="K4600">
        <v>108</v>
      </c>
      <c r="L4600">
        <v>1</v>
      </c>
      <c r="M4600">
        <v>3132</v>
      </c>
      <c r="N4600">
        <v>3391.2040000000002</v>
      </c>
      <c r="O4600">
        <v>3391.2040000000002</v>
      </c>
      <c r="P4600">
        <v>108</v>
      </c>
      <c r="Q4600">
        <v>29</v>
      </c>
      <c r="R4600">
        <v>-259.20400000000001</v>
      </c>
      <c r="S4600">
        <v>2019</v>
      </c>
      <c r="T4600">
        <v>1</v>
      </c>
      <c r="U4600">
        <v>2</v>
      </c>
    </row>
    <row r="4601" spans="1:21" x14ac:dyDescent="0.3">
      <c r="A4601" s="5" t="s">
        <v>168</v>
      </c>
      <c r="B4601" s="5" t="s">
        <v>169</v>
      </c>
      <c r="C4601" s="5" t="s">
        <v>170</v>
      </c>
      <c r="D4601" s="5" t="s">
        <v>365</v>
      </c>
      <c r="E4601" s="5" t="s">
        <v>172</v>
      </c>
      <c r="F4601" s="6">
        <v>43473</v>
      </c>
      <c r="G4601" s="5" t="s">
        <v>148</v>
      </c>
      <c r="H4601" s="5" t="s">
        <v>190</v>
      </c>
      <c r="I4601">
        <v>43238</v>
      </c>
      <c r="J4601">
        <v>235</v>
      </c>
      <c r="K4601">
        <v>104.5</v>
      </c>
      <c r="L4601">
        <v>1</v>
      </c>
      <c r="M4601">
        <v>3135</v>
      </c>
      <c r="N4601">
        <v>3391.2040000000002</v>
      </c>
      <c r="O4601">
        <v>3391.2040000000002</v>
      </c>
      <c r="P4601">
        <v>104.5</v>
      </c>
      <c r="Q4601">
        <v>30</v>
      </c>
      <c r="R4601">
        <v>-256.20400000000001</v>
      </c>
      <c r="S4601">
        <v>2019</v>
      </c>
      <c r="T4601">
        <v>1</v>
      </c>
      <c r="U4601">
        <v>2</v>
      </c>
    </row>
    <row r="4602" spans="1:21" x14ac:dyDescent="0.3">
      <c r="A4602" s="5" t="s">
        <v>168</v>
      </c>
      <c r="B4602" s="5" t="s">
        <v>169</v>
      </c>
      <c r="C4602" s="5" t="s">
        <v>170</v>
      </c>
      <c r="D4602" s="5" t="s">
        <v>365</v>
      </c>
      <c r="E4602" s="5" t="s">
        <v>172</v>
      </c>
      <c r="F4602" s="6">
        <v>43473</v>
      </c>
      <c r="G4602" s="5" t="s">
        <v>148</v>
      </c>
      <c r="H4602" s="5" t="s">
        <v>190</v>
      </c>
      <c r="I4602">
        <v>43238</v>
      </c>
      <c r="J4602">
        <v>235</v>
      </c>
      <c r="K4602">
        <v>105</v>
      </c>
      <c r="L4602">
        <v>1</v>
      </c>
      <c r="M4602">
        <v>3150</v>
      </c>
      <c r="N4602">
        <v>3391.2040000000002</v>
      </c>
      <c r="O4602">
        <v>3391.2040000000002</v>
      </c>
      <c r="P4602">
        <v>105</v>
      </c>
      <c r="Q4602">
        <v>30</v>
      </c>
      <c r="R4602">
        <v>-241.20400000000001</v>
      </c>
      <c r="S4602">
        <v>2019</v>
      </c>
      <c r="T4602">
        <v>1</v>
      </c>
      <c r="U4602">
        <v>2</v>
      </c>
    </row>
    <row r="4603" spans="1:21" x14ac:dyDescent="0.3">
      <c r="A4603" s="5" t="s">
        <v>168</v>
      </c>
      <c r="B4603" s="5" t="s">
        <v>169</v>
      </c>
      <c r="C4603" s="5" t="s">
        <v>170</v>
      </c>
      <c r="D4603" s="5" t="s">
        <v>365</v>
      </c>
      <c r="E4603" s="5" t="s">
        <v>172</v>
      </c>
      <c r="F4603" s="6">
        <v>43473</v>
      </c>
      <c r="G4603" s="5" t="s">
        <v>148</v>
      </c>
      <c r="H4603" s="5" t="s">
        <v>190</v>
      </c>
      <c r="I4603">
        <v>43238</v>
      </c>
      <c r="J4603">
        <v>235</v>
      </c>
      <c r="K4603">
        <v>116.5</v>
      </c>
      <c r="L4603">
        <v>1</v>
      </c>
      <c r="M4603">
        <v>3495</v>
      </c>
      <c r="N4603">
        <v>3391.2040000000002</v>
      </c>
      <c r="O4603">
        <v>3391.2040000000002</v>
      </c>
      <c r="P4603">
        <v>116.5</v>
      </c>
      <c r="Q4603">
        <v>30</v>
      </c>
      <c r="R4603">
        <v>103.79600000000001</v>
      </c>
      <c r="S4603">
        <v>2019</v>
      </c>
      <c r="T4603">
        <v>1</v>
      </c>
      <c r="U4603">
        <v>2</v>
      </c>
    </row>
    <row r="4604" spans="1:21" x14ac:dyDescent="0.3">
      <c r="A4604" s="5" t="s">
        <v>168</v>
      </c>
      <c r="B4604" s="5" t="s">
        <v>169</v>
      </c>
      <c r="C4604" s="5" t="s">
        <v>170</v>
      </c>
      <c r="D4604" s="5" t="s">
        <v>365</v>
      </c>
      <c r="E4604" s="5" t="s">
        <v>172</v>
      </c>
      <c r="F4604" s="6">
        <v>43473</v>
      </c>
      <c r="G4604" s="5" t="s">
        <v>148</v>
      </c>
      <c r="H4604" s="5" t="s">
        <v>173</v>
      </c>
      <c r="I4604">
        <v>43238</v>
      </c>
      <c r="J4604">
        <v>235</v>
      </c>
      <c r="K4604">
        <v>1257</v>
      </c>
      <c r="L4604">
        <v>12</v>
      </c>
      <c r="M4604">
        <v>42738</v>
      </c>
      <c r="N4604">
        <v>40694.447999999997</v>
      </c>
      <c r="O4604">
        <v>3391.2040000000002</v>
      </c>
      <c r="P4604">
        <v>104.75</v>
      </c>
      <c r="Q4604">
        <v>34</v>
      </c>
      <c r="R4604">
        <v>2043.5519999999999</v>
      </c>
      <c r="S4604">
        <v>2019</v>
      </c>
      <c r="T4604">
        <v>1</v>
      </c>
      <c r="U4604">
        <v>2</v>
      </c>
    </row>
    <row r="4605" spans="1:21" x14ac:dyDescent="0.3">
      <c r="A4605" s="5" t="s">
        <v>168</v>
      </c>
      <c r="B4605" s="5" t="s">
        <v>169</v>
      </c>
      <c r="C4605" s="5" t="s">
        <v>170</v>
      </c>
      <c r="D4605" s="5" t="s">
        <v>365</v>
      </c>
      <c r="E4605" s="5" t="s">
        <v>172</v>
      </c>
      <c r="F4605" s="6">
        <v>43473</v>
      </c>
      <c r="G4605" s="5" t="s">
        <v>148</v>
      </c>
      <c r="H4605" s="5" t="s">
        <v>194</v>
      </c>
      <c r="I4605">
        <v>43238</v>
      </c>
      <c r="J4605">
        <v>235</v>
      </c>
      <c r="K4605">
        <v>206</v>
      </c>
      <c r="L4605">
        <v>2</v>
      </c>
      <c r="M4605">
        <v>5974</v>
      </c>
      <c r="N4605">
        <v>5086.8059999999996</v>
      </c>
      <c r="O4605">
        <v>2543.4029999999998</v>
      </c>
      <c r="P4605">
        <v>103</v>
      </c>
      <c r="Q4605">
        <v>29</v>
      </c>
      <c r="R4605">
        <v>887.19399999999996</v>
      </c>
      <c r="S4605">
        <v>2019</v>
      </c>
      <c r="T4605">
        <v>1</v>
      </c>
      <c r="U4605">
        <v>2</v>
      </c>
    </row>
    <row r="4606" spans="1:21" x14ac:dyDescent="0.3">
      <c r="A4606" s="5" t="s">
        <v>168</v>
      </c>
      <c r="B4606" s="5" t="s">
        <v>169</v>
      </c>
      <c r="C4606" s="5" t="s">
        <v>170</v>
      </c>
      <c r="D4606" s="5" t="s">
        <v>365</v>
      </c>
      <c r="E4606" s="5" t="s">
        <v>172</v>
      </c>
      <c r="F4606" s="6">
        <v>43473</v>
      </c>
      <c r="G4606" s="5" t="s">
        <v>148</v>
      </c>
      <c r="H4606" s="5" t="s">
        <v>194</v>
      </c>
      <c r="I4606">
        <v>43238</v>
      </c>
      <c r="J4606">
        <v>235</v>
      </c>
      <c r="K4606">
        <v>238.5</v>
      </c>
      <c r="L4606">
        <v>2</v>
      </c>
      <c r="M4606">
        <v>6916.5</v>
      </c>
      <c r="N4606">
        <v>5086.8059999999996</v>
      </c>
      <c r="O4606">
        <v>2543.4029999999998</v>
      </c>
      <c r="P4606">
        <v>119.25</v>
      </c>
      <c r="Q4606">
        <v>29</v>
      </c>
      <c r="R4606">
        <v>1829.694</v>
      </c>
      <c r="S4606">
        <v>2019</v>
      </c>
      <c r="T4606">
        <v>1</v>
      </c>
      <c r="U4606">
        <v>2</v>
      </c>
    </row>
    <row r="4607" spans="1:21" x14ac:dyDescent="0.3">
      <c r="A4607" s="5" t="s">
        <v>168</v>
      </c>
      <c r="B4607" s="5" t="s">
        <v>175</v>
      </c>
      <c r="C4607" s="5" t="s">
        <v>82</v>
      </c>
      <c r="D4607" s="5" t="s">
        <v>364</v>
      </c>
      <c r="E4607" s="5" t="s">
        <v>172</v>
      </c>
      <c r="F4607" s="6">
        <v>43473</v>
      </c>
      <c r="G4607" s="5" t="s">
        <v>148</v>
      </c>
      <c r="H4607" s="5" t="s">
        <v>173</v>
      </c>
      <c r="I4607">
        <v>43231</v>
      </c>
      <c r="J4607">
        <v>242</v>
      </c>
      <c r="K4607">
        <v>124.5</v>
      </c>
      <c r="L4607">
        <v>1</v>
      </c>
      <c r="M4607">
        <v>4233</v>
      </c>
      <c r="N4607">
        <v>2715.1790000000001</v>
      </c>
      <c r="O4607">
        <v>2715.1790000000001</v>
      </c>
      <c r="P4607">
        <v>124.5</v>
      </c>
      <c r="Q4607">
        <v>34</v>
      </c>
      <c r="R4607">
        <v>1517.8209999999999</v>
      </c>
      <c r="S4607">
        <v>2019</v>
      </c>
      <c r="T4607">
        <v>1</v>
      </c>
      <c r="U4607">
        <v>2</v>
      </c>
    </row>
    <row r="4608" spans="1:21" x14ac:dyDescent="0.3">
      <c r="A4608" s="5" t="s">
        <v>168</v>
      </c>
      <c r="B4608" s="5" t="s">
        <v>175</v>
      </c>
      <c r="C4608" s="5" t="s">
        <v>83</v>
      </c>
      <c r="D4608" s="5" t="s">
        <v>379</v>
      </c>
      <c r="E4608" s="5" t="s">
        <v>172</v>
      </c>
      <c r="F4608" s="6">
        <v>43473</v>
      </c>
      <c r="G4608" s="5" t="s">
        <v>148</v>
      </c>
      <c r="H4608" s="5" t="s">
        <v>173</v>
      </c>
      <c r="I4608">
        <v>43360</v>
      </c>
      <c r="J4608">
        <v>113</v>
      </c>
      <c r="K4608">
        <v>40</v>
      </c>
      <c r="L4608">
        <v>1</v>
      </c>
      <c r="M4608">
        <v>1360</v>
      </c>
      <c r="N4608">
        <v>1433.9359999999999</v>
      </c>
      <c r="O4608">
        <v>1433.9359999999999</v>
      </c>
      <c r="P4608">
        <v>40</v>
      </c>
      <c r="Q4608">
        <v>34</v>
      </c>
      <c r="R4608">
        <v>-73.936000000000007</v>
      </c>
      <c r="S4608">
        <v>2019</v>
      </c>
      <c r="T4608">
        <v>1</v>
      </c>
      <c r="U4608">
        <v>2</v>
      </c>
    </row>
    <row r="4609" spans="1:21" x14ac:dyDescent="0.3">
      <c r="A4609" s="5" t="s">
        <v>168</v>
      </c>
      <c r="B4609" s="5" t="s">
        <v>175</v>
      </c>
      <c r="C4609" s="5" t="s">
        <v>86</v>
      </c>
      <c r="D4609" s="5" t="s">
        <v>360</v>
      </c>
      <c r="E4609" s="5" t="s">
        <v>172</v>
      </c>
      <c r="F4609" s="6">
        <v>43473</v>
      </c>
      <c r="G4609" s="5" t="s">
        <v>148</v>
      </c>
      <c r="H4609" s="5" t="s">
        <v>190</v>
      </c>
      <c r="I4609">
        <v>43283</v>
      </c>
      <c r="J4609">
        <v>190</v>
      </c>
      <c r="K4609">
        <v>66</v>
      </c>
      <c r="L4609">
        <v>1</v>
      </c>
      <c r="M4609">
        <v>2244</v>
      </c>
      <c r="N4609">
        <v>3257.2040000000002</v>
      </c>
      <c r="O4609">
        <v>3257.2040000000002</v>
      </c>
      <c r="P4609">
        <v>66</v>
      </c>
      <c r="Q4609">
        <v>34</v>
      </c>
      <c r="R4609">
        <v>-1013.204</v>
      </c>
      <c r="S4609">
        <v>2019</v>
      </c>
      <c r="T4609">
        <v>1</v>
      </c>
      <c r="U4609">
        <v>2</v>
      </c>
    </row>
    <row r="4610" spans="1:21" x14ac:dyDescent="0.3">
      <c r="A4610" s="5" t="s">
        <v>168</v>
      </c>
      <c r="B4610" s="5" t="s">
        <v>175</v>
      </c>
      <c r="C4610" s="5" t="s">
        <v>87</v>
      </c>
      <c r="D4610" s="5" t="s">
        <v>374</v>
      </c>
      <c r="E4610" s="5" t="s">
        <v>172</v>
      </c>
      <c r="F4610" s="6">
        <v>43473</v>
      </c>
      <c r="G4610" s="5" t="s">
        <v>148</v>
      </c>
      <c r="H4610" s="5" t="s">
        <v>209</v>
      </c>
      <c r="I4610">
        <v>43276</v>
      </c>
      <c r="J4610">
        <v>197</v>
      </c>
      <c r="K4610">
        <v>173.5</v>
      </c>
      <c r="L4610">
        <v>2</v>
      </c>
      <c r="M4610">
        <v>5031.5</v>
      </c>
      <c r="N4610">
        <v>5951.6419999999998</v>
      </c>
      <c r="O4610">
        <v>2975.8209999999999</v>
      </c>
      <c r="P4610">
        <v>86.75</v>
      </c>
      <c r="Q4610">
        <v>29</v>
      </c>
      <c r="R4610">
        <v>-920.14200000000005</v>
      </c>
      <c r="S4610">
        <v>2019</v>
      </c>
      <c r="T4610">
        <v>1</v>
      </c>
      <c r="U4610">
        <v>2</v>
      </c>
    </row>
    <row r="4611" spans="1:21" x14ac:dyDescent="0.3">
      <c r="A4611" s="5" t="s">
        <v>168</v>
      </c>
      <c r="B4611" s="5" t="s">
        <v>175</v>
      </c>
      <c r="C4611" s="5" t="s">
        <v>87</v>
      </c>
      <c r="D4611" s="5" t="s">
        <v>374</v>
      </c>
      <c r="E4611" s="5" t="s">
        <v>172</v>
      </c>
      <c r="F4611" s="6">
        <v>43473</v>
      </c>
      <c r="G4611" s="5" t="s">
        <v>148</v>
      </c>
      <c r="H4611" s="5" t="s">
        <v>173</v>
      </c>
      <c r="I4611">
        <v>43276</v>
      </c>
      <c r="J4611">
        <v>197</v>
      </c>
      <c r="K4611">
        <v>235.5</v>
      </c>
      <c r="L4611">
        <v>2</v>
      </c>
      <c r="M4611">
        <v>8007</v>
      </c>
      <c r="N4611">
        <v>5951.6419999999998</v>
      </c>
      <c r="O4611">
        <v>2975.8209999999999</v>
      </c>
      <c r="P4611">
        <v>117.75</v>
      </c>
      <c r="Q4611">
        <v>34</v>
      </c>
      <c r="R4611">
        <v>2055.3580000000002</v>
      </c>
      <c r="S4611">
        <v>2019</v>
      </c>
      <c r="T4611">
        <v>1</v>
      </c>
      <c r="U4611">
        <v>2</v>
      </c>
    </row>
    <row r="4612" spans="1:21" x14ac:dyDescent="0.3">
      <c r="A4612" s="5" t="s">
        <v>168</v>
      </c>
      <c r="B4612" s="5" t="s">
        <v>175</v>
      </c>
      <c r="C4612" s="5" t="s">
        <v>87</v>
      </c>
      <c r="D4612" s="5" t="s">
        <v>374</v>
      </c>
      <c r="E4612" s="5" t="s">
        <v>172</v>
      </c>
      <c r="F4612" s="6">
        <v>43473</v>
      </c>
      <c r="G4612" s="5" t="s">
        <v>148</v>
      </c>
      <c r="H4612" s="5" t="s">
        <v>190</v>
      </c>
      <c r="I4612">
        <v>43276</v>
      </c>
      <c r="J4612">
        <v>197</v>
      </c>
      <c r="K4612">
        <v>222.5</v>
      </c>
      <c r="L4612">
        <v>2</v>
      </c>
      <c r="M4612">
        <v>5785</v>
      </c>
      <c r="N4612">
        <v>5951.6419999999998</v>
      </c>
      <c r="O4612">
        <v>2975.8209999999999</v>
      </c>
      <c r="P4612">
        <v>111.25</v>
      </c>
      <c r="Q4612">
        <v>26</v>
      </c>
      <c r="R4612">
        <v>-166.642</v>
      </c>
      <c r="S4612">
        <v>2019</v>
      </c>
      <c r="T4612">
        <v>1</v>
      </c>
      <c r="U4612">
        <v>2</v>
      </c>
    </row>
    <row r="4613" spans="1:21" x14ac:dyDescent="0.3">
      <c r="A4613" s="5" t="s">
        <v>168</v>
      </c>
      <c r="B4613" s="5" t="s">
        <v>175</v>
      </c>
      <c r="C4613" s="5" t="s">
        <v>87</v>
      </c>
      <c r="D4613" s="5" t="s">
        <v>374</v>
      </c>
      <c r="E4613" s="5" t="s">
        <v>172</v>
      </c>
      <c r="F4613" s="6">
        <v>43473</v>
      </c>
      <c r="G4613" s="5" t="s">
        <v>148</v>
      </c>
      <c r="H4613" s="5" t="s">
        <v>197</v>
      </c>
      <c r="I4613">
        <v>43276</v>
      </c>
      <c r="J4613">
        <v>197</v>
      </c>
      <c r="K4613">
        <v>248.5</v>
      </c>
      <c r="L4613">
        <v>2</v>
      </c>
      <c r="M4613">
        <v>7206.5</v>
      </c>
      <c r="N4613">
        <v>5951.6419999999998</v>
      </c>
      <c r="O4613">
        <v>2975.8209999999999</v>
      </c>
      <c r="P4613">
        <v>124.25</v>
      </c>
      <c r="Q4613">
        <v>29</v>
      </c>
      <c r="R4613">
        <v>1254.8579999999999</v>
      </c>
      <c r="S4613">
        <v>2019</v>
      </c>
      <c r="T4613">
        <v>1</v>
      </c>
      <c r="U4613">
        <v>2</v>
      </c>
    </row>
    <row r="4614" spans="1:21" x14ac:dyDescent="0.3">
      <c r="A4614" s="5" t="s">
        <v>168</v>
      </c>
      <c r="B4614" s="5" t="s">
        <v>175</v>
      </c>
      <c r="C4614" s="5" t="s">
        <v>87</v>
      </c>
      <c r="D4614" s="5" t="s">
        <v>374</v>
      </c>
      <c r="E4614" s="5" t="s">
        <v>172</v>
      </c>
      <c r="F4614" s="6">
        <v>43473</v>
      </c>
      <c r="G4614" s="5" t="s">
        <v>148</v>
      </c>
      <c r="H4614" s="5" t="s">
        <v>190</v>
      </c>
      <c r="I4614">
        <v>43276</v>
      </c>
      <c r="J4614">
        <v>197</v>
      </c>
      <c r="K4614">
        <v>230</v>
      </c>
      <c r="L4614">
        <v>2</v>
      </c>
      <c r="M4614">
        <v>6670</v>
      </c>
      <c r="N4614">
        <v>5951.6419999999998</v>
      </c>
      <c r="O4614">
        <v>2975.8209999999999</v>
      </c>
      <c r="P4614">
        <v>115</v>
      </c>
      <c r="Q4614">
        <v>29</v>
      </c>
      <c r="R4614">
        <v>718.35799999999995</v>
      </c>
      <c r="S4614">
        <v>2019</v>
      </c>
      <c r="T4614">
        <v>1</v>
      </c>
      <c r="U4614">
        <v>2</v>
      </c>
    </row>
    <row r="4615" spans="1:21" x14ac:dyDescent="0.3">
      <c r="A4615" s="5" t="s">
        <v>168</v>
      </c>
      <c r="B4615" s="5" t="s">
        <v>175</v>
      </c>
      <c r="C4615" s="5" t="s">
        <v>87</v>
      </c>
      <c r="D4615" s="5" t="s">
        <v>374</v>
      </c>
      <c r="E4615" s="5" t="s">
        <v>172</v>
      </c>
      <c r="F4615" s="6">
        <v>43473</v>
      </c>
      <c r="G4615" s="5" t="s">
        <v>148</v>
      </c>
      <c r="H4615" s="5" t="s">
        <v>212</v>
      </c>
      <c r="I4615">
        <v>43276</v>
      </c>
      <c r="J4615">
        <v>197</v>
      </c>
      <c r="K4615">
        <v>201</v>
      </c>
      <c r="L4615">
        <v>2</v>
      </c>
      <c r="M4615">
        <v>6130.5</v>
      </c>
      <c r="N4615">
        <v>5951.6419999999998</v>
      </c>
      <c r="O4615">
        <v>2975.8209999999999</v>
      </c>
      <c r="P4615">
        <v>100.5</v>
      </c>
      <c r="Q4615">
        <v>30.5</v>
      </c>
      <c r="R4615">
        <v>178.858</v>
      </c>
      <c r="S4615">
        <v>2019</v>
      </c>
      <c r="T4615">
        <v>1</v>
      </c>
      <c r="U4615">
        <v>2</v>
      </c>
    </row>
    <row r="4616" spans="1:21" x14ac:dyDescent="0.3">
      <c r="A4616" s="5" t="s">
        <v>168</v>
      </c>
      <c r="B4616" s="5" t="s">
        <v>175</v>
      </c>
      <c r="C4616" s="5" t="s">
        <v>87</v>
      </c>
      <c r="D4616" s="5" t="s">
        <v>374</v>
      </c>
      <c r="E4616" s="5" t="s">
        <v>172</v>
      </c>
      <c r="F4616" s="6">
        <v>43473</v>
      </c>
      <c r="G4616" s="5" t="s">
        <v>148</v>
      </c>
      <c r="H4616" s="5" t="s">
        <v>229</v>
      </c>
      <c r="I4616">
        <v>43276</v>
      </c>
      <c r="J4616">
        <v>197</v>
      </c>
      <c r="K4616">
        <v>944.5</v>
      </c>
      <c r="L4616">
        <v>8</v>
      </c>
      <c r="M4616">
        <v>27390.5</v>
      </c>
      <c r="N4616">
        <v>23806.569</v>
      </c>
      <c r="O4616">
        <v>2975.8209999999999</v>
      </c>
      <c r="P4616">
        <v>118.0625</v>
      </c>
      <c r="Q4616">
        <v>29</v>
      </c>
      <c r="R4616">
        <v>3583.931</v>
      </c>
      <c r="S4616">
        <v>2019</v>
      </c>
      <c r="T4616">
        <v>1</v>
      </c>
      <c r="U4616">
        <v>2</v>
      </c>
    </row>
    <row r="4617" spans="1:21" x14ac:dyDescent="0.3">
      <c r="A4617" s="5" t="s">
        <v>168</v>
      </c>
      <c r="B4617" s="5" t="s">
        <v>175</v>
      </c>
      <c r="C4617" s="5" t="s">
        <v>87</v>
      </c>
      <c r="D4617" s="5" t="s">
        <v>374</v>
      </c>
      <c r="E4617" s="5" t="s">
        <v>172</v>
      </c>
      <c r="F4617" s="6">
        <v>43473</v>
      </c>
      <c r="G4617" s="5" t="s">
        <v>148</v>
      </c>
      <c r="H4617" s="5" t="s">
        <v>263</v>
      </c>
      <c r="I4617">
        <v>43276</v>
      </c>
      <c r="J4617">
        <v>197</v>
      </c>
      <c r="K4617">
        <v>710</v>
      </c>
      <c r="L4617">
        <v>6</v>
      </c>
      <c r="M4617">
        <v>21300</v>
      </c>
      <c r="N4617">
        <v>17854.927</v>
      </c>
      <c r="O4617">
        <v>2975.8209999999999</v>
      </c>
      <c r="P4617">
        <v>118.33333333333333</v>
      </c>
      <c r="Q4617">
        <v>30</v>
      </c>
      <c r="R4617">
        <v>3445.0729999999999</v>
      </c>
      <c r="S4617">
        <v>2019</v>
      </c>
      <c r="T4617">
        <v>1</v>
      </c>
      <c r="U4617">
        <v>2</v>
      </c>
    </row>
    <row r="4618" spans="1:21" x14ac:dyDescent="0.3">
      <c r="A4618" s="5" t="s">
        <v>168</v>
      </c>
      <c r="B4618" s="5" t="s">
        <v>175</v>
      </c>
      <c r="C4618" s="5" t="s">
        <v>87</v>
      </c>
      <c r="D4618" s="5" t="s">
        <v>374</v>
      </c>
      <c r="E4618" s="5" t="s">
        <v>172</v>
      </c>
      <c r="F4618" s="6">
        <v>43473</v>
      </c>
      <c r="G4618" s="5" t="s">
        <v>148</v>
      </c>
      <c r="H4618" s="5" t="s">
        <v>194</v>
      </c>
      <c r="I4618">
        <v>43276</v>
      </c>
      <c r="J4618">
        <v>197</v>
      </c>
      <c r="K4618">
        <v>348</v>
      </c>
      <c r="L4618">
        <v>3</v>
      </c>
      <c r="M4618">
        <v>10092</v>
      </c>
      <c r="N4618">
        <v>8927.4629999999997</v>
      </c>
      <c r="O4618">
        <v>2975.8209999999999</v>
      </c>
      <c r="P4618">
        <v>116</v>
      </c>
      <c r="Q4618">
        <v>29</v>
      </c>
      <c r="R4618">
        <v>1164.537</v>
      </c>
      <c r="S4618">
        <v>2019</v>
      </c>
      <c r="T4618">
        <v>1</v>
      </c>
      <c r="U4618">
        <v>2</v>
      </c>
    </row>
    <row r="4619" spans="1:21" x14ac:dyDescent="0.3">
      <c r="A4619" s="5" t="s">
        <v>168</v>
      </c>
      <c r="B4619" s="5" t="s">
        <v>175</v>
      </c>
      <c r="C4619" s="5" t="s">
        <v>87</v>
      </c>
      <c r="D4619" s="5" t="s">
        <v>374</v>
      </c>
      <c r="E4619" s="5" t="s">
        <v>172</v>
      </c>
      <c r="F4619" s="6">
        <v>43473</v>
      </c>
      <c r="G4619" s="5" t="s">
        <v>148</v>
      </c>
      <c r="H4619" s="5" t="s">
        <v>194</v>
      </c>
      <c r="I4619">
        <v>43276</v>
      </c>
      <c r="J4619">
        <v>197</v>
      </c>
      <c r="K4619">
        <v>238.5</v>
      </c>
      <c r="L4619">
        <v>2</v>
      </c>
      <c r="M4619">
        <v>6916.5</v>
      </c>
      <c r="N4619">
        <v>5951.6419999999998</v>
      </c>
      <c r="O4619">
        <v>2975.8209999999999</v>
      </c>
      <c r="P4619">
        <v>119.25</v>
      </c>
      <c r="Q4619">
        <v>29</v>
      </c>
      <c r="R4619">
        <v>964.85799999999995</v>
      </c>
      <c r="S4619">
        <v>2019</v>
      </c>
      <c r="T4619">
        <v>1</v>
      </c>
      <c r="U4619">
        <v>2</v>
      </c>
    </row>
    <row r="4620" spans="1:21" x14ac:dyDescent="0.3">
      <c r="A4620" s="5" t="s">
        <v>168</v>
      </c>
      <c r="B4620" s="5" t="s">
        <v>206</v>
      </c>
      <c r="C4620" s="5" t="s">
        <v>107</v>
      </c>
      <c r="D4620" s="5" t="s">
        <v>340</v>
      </c>
      <c r="E4620" s="5" t="s">
        <v>172</v>
      </c>
      <c r="F4620" s="6">
        <v>43473</v>
      </c>
      <c r="G4620" s="5" t="s">
        <v>148</v>
      </c>
      <c r="H4620" s="5" t="s">
        <v>197</v>
      </c>
      <c r="I4620">
        <v>43284</v>
      </c>
      <c r="J4620">
        <v>189</v>
      </c>
      <c r="K4620">
        <v>785.4</v>
      </c>
      <c r="L4620">
        <v>7</v>
      </c>
      <c r="M4620">
        <v>22776.6</v>
      </c>
      <c r="N4620">
        <v>21587.462</v>
      </c>
      <c r="O4620">
        <v>3083.9229999999998</v>
      </c>
      <c r="P4620">
        <v>112.2</v>
      </c>
      <c r="Q4620">
        <v>29</v>
      </c>
      <c r="R4620">
        <v>1189.1379999999999</v>
      </c>
      <c r="S4620">
        <v>2019</v>
      </c>
      <c r="T4620">
        <v>1</v>
      </c>
      <c r="U4620">
        <v>2</v>
      </c>
    </row>
    <row r="4621" spans="1:21" x14ac:dyDescent="0.3">
      <c r="A4621" s="5" t="s">
        <v>168</v>
      </c>
      <c r="B4621" s="5" t="s">
        <v>206</v>
      </c>
      <c r="C4621" s="5" t="s">
        <v>107</v>
      </c>
      <c r="D4621" s="5" t="s">
        <v>340</v>
      </c>
      <c r="E4621" s="5" t="s">
        <v>172</v>
      </c>
      <c r="F4621" s="6">
        <v>43473</v>
      </c>
      <c r="G4621" s="5" t="s">
        <v>148</v>
      </c>
      <c r="H4621" s="5" t="s">
        <v>311</v>
      </c>
      <c r="I4621">
        <v>43284</v>
      </c>
      <c r="J4621">
        <v>189</v>
      </c>
      <c r="K4621">
        <v>119.8</v>
      </c>
      <c r="L4621">
        <v>1</v>
      </c>
      <c r="M4621">
        <v>3474.2</v>
      </c>
      <c r="N4621">
        <v>3083.9229999999998</v>
      </c>
      <c r="O4621">
        <v>3083.9229999999998</v>
      </c>
      <c r="P4621">
        <v>119.8</v>
      </c>
      <c r="Q4621">
        <v>29</v>
      </c>
      <c r="R4621">
        <v>390.27699999999999</v>
      </c>
      <c r="S4621">
        <v>2019</v>
      </c>
      <c r="T4621">
        <v>1</v>
      </c>
      <c r="U4621">
        <v>2</v>
      </c>
    </row>
    <row r="4622" spans="1:21" x14ac:dyDescent="0.3">
      <c r="A4622" s="5" t="s">
        <v>168</v>
      </c>
      <c r="B4622" s="5" t="s">
        <v>206</v>
      </c>
      <c r="C4622" s="5" t="s">
        <v>107</v>
      </c>
      <c r="D4622" s="5" t="s">
        <v>340</v>
      </c>
      <c r="E4622" s="5" t="s">
        <v>172</v>
      </c>
      <c r="F4622" s="6">
        <v>43473</v>
      </c>
      <c r="G4622" s="5" t="s">
        <v>148</v>
      </c>
      <c r="H4622" s="5" t="s">
        <v>240</v>
      </c>
      <c r="I4622">
        <v>43284</v>
      </c>
      <c r="J4622">
        <v>189</v>
      </c>
      <c r="K4622">
        <v>437.2</v>
      </c>
      <c r="L4622">
        <v>4</v>
      </c>
      <c r="M4622">
        <v>12678.8</v>
      </c>
      <c r="N4622">
        <v>12335.692999999999</v>
      </c>
      <c r="O4622">
        <v>3083.9229999999998</v>
      </c>
      <c r="P4622">
        <v>109.3</v>
      </c>
      <c r="Q4622">
        <v>29</v>
      </c>
      <c r="R4622">
        <v>343.10700000000003</v>
      </c>
      <c r="S4622">
        <v>2019</v>
      </c>
      <c r="T4622">
        <v>1</v>
      </c>
      <c r="U4622">
        <v>2</v>
      </c>
    </row>
    <row r="4623" spans="1:21" x14ac:dyDescent="0.3">
      <c r="A4623" s="5" t="s">
        <v>168</v>
      </c>
      <c r="B4623" s="5" t="s">
        <v>206</v>
      </c>
      <c r="C4623" s="5" t="s">
        <v>107</v>
      </c>
      <c r="D4623" s="5" t="s">
        <v>340</v>
      </c>
      <c r="E4623" s="5" t="s">
        <v>172</v>
      </c>
      <c r="F4623" s="6">
        <v>43473</v>
      </c>
      <c r="G4623" s="5" t="s">
        <v>148</v>
      </c>
      <c r="H4623" s="5" t="s">
        <v>173</v>
      </c>
      <c r="I4623">
        <v>43284</v>
      </c>
      <c r="J4623">
        <v>189</v>
      </c>
      <c r="K4623">
        <v>457</v>
      </c>
      <c r="L4623">
        <v>4</v>
      </c>
      <c r="M4623">
        <v>15538</v>
      </c>
      <c r="N4623">
        <v>12335.692999999999</v>
      </c>
      <c r="O4623">
        <v>3083.9229999999998</v>
      </c>
      <c r="P4623">
        <v>114.25</v>
      </c>
      <c r="Q4623">
        <v>34</v>
      </c>
      <c r="R4623">
        <v>3202.3069999999998</v>
      </c>
      <c r="S4623">
        <v>2019</v>
      </c>
      <c r="T4623">
        <v>1</v>
      </c>
      <c r="U4623">
        <v>2</v>
      </c>
    </row>
    <row r="4624" spans="1:21" x14ac:dyDescent="0.3">
      <c r="A4624" s="5" t="s">
        <v>168</v>
      </c>
      <c r="B4624" s="5" t="s">
        <v>206</v>
      </c>
      <c r="C4624" s="5" t="s">
        <v>107</v>
      </c>
      <c r="D4624" s="5" t="s">
        <v>340</v>
      </c>
      <c r="E4624" s="5" t="s">
        <v>172</v>
      </c>
      <c r="F4624" s="6">
        <v>43473</v>
      </c>
      <c r="G4624" s="5" t="s">
        <v>148</v>
      </c>
      <c r="H4624" s="5" t="s">
        <v>178</v>
      </c>
      <c r="I4624">
        <v>43284</v>
      </c>
      <c r="J4624">
        <v>189</v>
      </c>
      <c r="K4624">
        <v>224.2</v>
      </c>
      <c r="L4624">
        <v>2</v>
      </c>
      <c r="M4624">
        <v>6501.8</v>
      </c>
      <c r="N4624">
        <v>6167.8459999999995</v>
      </c>
      <c r="O4624">
        <v>3083.9229999999998</v>
      </c>
      <c r="P4624">
        <v>112.1</v>
      </c>
      <c r="Q4624">
        <v>29</v>
      </c>
      <c r="R4624">
        <v>333.95400000000001</v>
      </c>
      <c r="S4624">
        <v>2019</v>
      </c>
      <c r="T4624">
        <v>1</v>
      </c>
      <c r="U4624">
        <v>2</v>
      </c>
    </row>
    <row r="4625" spans="1:21" x14ac:dyDescent="0.3">
      <c r="A4625" s="5" t="s">
        <v>168</v>
      </c>
      <c r="B4625" s="5" t="s">
        <v>206</v>
      </c>
      <c r="C4625" s="5" t="s">
        <v>107</v>
      </c>
      <c r="D4625" s="5" t="s">
        <v>340</v>
      </c>
      <c r="E4625" s="5" t="s">
        <v>172</v>
      </c>
      <c r="F4625" s="6">
        <v>43473</v>
      </c>
      <c r="G4625" s="5" t="s">
        <v>148</v>
      </c>
      <c r="H4625" s="5" t="s">
        <v>173</v>
      </c>
      <c r="I4625">
        <v>43284</v>
      </c>
      <c r="J4625">
        <v>189</v>
      </c>
      <c r="K4625">
        <v>1490.8</v>
      </c>
      <c r="L4625">
        <v>15</v>
      </c>
      <c r="M4625">
        <v>50687.199999999997</v>
      </c>
      <c r="N4625">
        <v>46258.847999999998</v>
      </c>
      <c r="O4625">
        <v>3083.9229999999998</v>
      </c>
      <c r="P4625">
        <v>99.38666666666667</v>
      </c>
      <c r="Q4625">
        <v>34</v>
      </c>
      <c r="R4625">
        <v>4428.3519999999999</v>
      </c>
      <c r="S4625">
        <v>2019</v>
      </c>
      <c r="T4625">
        <v>1</v>
      </c>
      <c r="U4625">
        <v>2</v>
      </c>
    </row>
    <row r="4626" spans="1:21" x14ac:dyDescent="0.3">
      <c r="A4626" s="5" t="s">
        <v>168</v>
      </c>
      <c r="B4626" s="5" t="s">
        <v>206</v>
      </c>
      <c r="C4626" s="5" t="s">
        <v>107</v>
      </c>
      <c r="D4626" s="5" t="s">
        <v>340</v>
      </c>
      <c r="E4626" s="5" t="s">
        <v>172</v>
      </c>
      <c r="F4626" s="6">
        <v>43473</v>
      </c>
      <c r="G4626" s="5" t="s">
        <v>148</v>
      </c>
      <c r="H4626" s="5" t="s">
        <v>178</v>
      </c>
      <c r="I4626">
        <v>43284</v>
      </c>
      <c r="J4626">
        <v>189</v>
      </c>
      <c r="K4626">
        <v>265</v>
      </c>
      <c r="L4626">
        <v>3</v>
      </c>
      <c r="M4626">
        <v>7685</v>
      </c>
      <c r="N4626">
        <v>9251.77</v>
      </c>
      <c r="O4626">
        <v>3083.9229999999998</v>
      </c>
      <c r="P4626">
        <v>88.333333333333329</v>
      </c>
      <c r="Q4626">
        <v>29</v>
      </c>
      <c r="R4626">
        <v>-1566.77</v>
      </c>
      <c r="S4626">
        <v>2019</v>
      </c>
      <c r="T4626">
        <v>1</v>
      </c>
      <c r="U4626">
        <v>2</v>
      </c>
    </row>
    <row r="4627" spans="1:21" x14ac:dyDescent="0.3">
      <c r="A4627" s="5" t="s">
        <v>168</v>
      </c>
      <c r="B4627" s="5" t="s">
        <v>206</v>
      </c>
      <c r="C4627" s="5" t="s">
        <v>107</v>
      </c>
      <c r="D4627" s="5" t="s">
        <v>340</v>
      </c>
      <c r="E4627" s="5" t="s">
        <v>172</v>
      </c>
      <c r="F4627" s="6">
        <v>43473</v>
      </c>
      <c r="G4627" s="5" t="s">
        <v>148</v>
      </c>
      <c r="H4627" s="5" t="s">
        <v>198</v>
      </c>
      <c r="I4627">
        <v>43284</v>
      </c>
      <c r="J4627">
        <v>189</v>
      </c>
      <c r="K4627">
        <v>322.39999999999998</v>
      </c>
      <c r="L4627">
        <v>3</v>
      </c>
      <c r="M4627">
        <v>9349.6</v>
      </c>
      <c r="N4627">
        <v>9251.77</v>
      </c>
      <c r="O4627">
        <v>3083.9229999999998</v>
      </c>
      <c r="P4627">
        <v>107.46666666666665</v>
      </c>
      <c r="Q4627">
        <v>29</v>
      </c>
      <c r="R4627">
        <v>97.83</v>
      </c>
      <c r="S4627">
        <v>2019</v>
      </c>
      <c r="T4627">
        <v>1</v>
      </c>
      <c r="U4627">
        <v>2</v>
      </c>
    </row>
    <row r="4628" spans="1:21" x14ac:dyDescent="0.3">
      <c r="A4628" s="5" t="s">
        <v>168</v>
      </c>
      <c r="B4628" s="5" t="s">
        <v>206</v>
      </c>
      <c r="C4628" s="5" t="s">
        <v>107</v>
      </c>
      <c r="D4628" s="5" t="s">
        <v>340</v>
      </c>
      <c r="E4628" s="5" t="s">
        <v>172</v>
      </c>
      <c r="F4628" s="6">
        <v>43473</v>
      </c>
      <c r="G4628" s="5" t="s">
        <v>148</v>
      </c>
      <c r="H4628" s="5" t="s">
        <v>209</v>
      </c>
      <c r="I4628">
        <v>43284</v>
      </c>
      <c r="J4628">
        <v>189</v>
      </c>
      <c r="K4628">
        <v>262</v>
      </c>
      <c r="L4628">
        <v>3</v>
      </c>
      <c r="M4628">
        <v>7598</v>
      </c>
      <c r="N4628">
        <v>9251.77</v>
      </c>
      <c r="O4628">
        <v>3083.9229999999998</v>
      </c>
      <c r="P4628">
        <v>87.333333333333329</v>
      </c>
      <c r="Q4628">
        <v>29</v>
      </c>
      <c r="R4628">
        <v>-1653.77</v>
      </c>
      <c r="S4628">
        <v>2019</v>
      </c>
      <c r="T4628">
        <v>1</v>
      </c>
      <c r="U4628">
        <v>2</v>
      </c>
    </row>
    <row r="4629" spans="1:21" x14ac:dyDescent="0.3">
      <c r="A4629" s="5" t="s">
        <v>168</v>
      </c>
      <c r="B4629" s="5" t="s">
        <v>206</v>
      </c>
      <c r="C4629" s="5" t="s">
        <v>107</v>
      </c>
      <c r="D4629" s="5" t="s">
        <v>340</v>
      </c>
      <c r="E4629" s="5" t="s">
        <v>172</v>
      </c>
      <c r="F4629" s="6">
        <v>43473</v>
      </c>
      <c r="G4629" s="5" t="s">
        <v>148</v>
      </c>
      <c r="H4629" s="5" t="s">
        <v>190</v>
      </c>
      <c r="I4629">
        <v>43284</v>
      </c>
      <c r="J4629">
        <v>189</v>
      </c>
      <c r="K4629">
        <v>198</v>
      </c>
      <c r="L4629">
        <v>2</v>
      </c>
      <c r="M4629">
        <v>5841</v>
      </c>
      <c r="N4629">
        <v>6167.8459999999995</v>
      </c>
      <c r="O4629">
        <v>3083.9229999999998</v>
      </c>
      <c r="P4629">
        <v>99</v>
      </c>
      <c r="Q4629">
        <v>29.5</v>
      </c>
      <c r="R4629">
        <v>-326.846</v>
      </c>
      <c r="S4629">
        <v>2019</v>
      </c>
      <c r="T4629">
        <v>1</v>
      </c>
      <c r="U4629">
        <v>2</v>
      </c>
    </row>
    <row r="4630" spans="1:21" x14ac:dyDescent="0.3">
      <c r="A4630" s="5" t="s">
        <v>168</v>
      </c>
      <c r="B4630" s="5" t="s">
        <v>206</v>
      </c>
      <c r="C4630" s="5" t="s">
        <v>107</v>
      </c>
      <c r="D4630" s="5" t="s">
        <v>340</v>
      </c>
      <c r="E4630" s="5" t="s">
        <v>172</v>
      </c>
      <c r="F4630" s="6">
        <v>43473</v>
      </c>
      <c r="G4630" s="5" t="s">
        <v>148</v>
      </c>
      <c r="H4630" s="5" t="s">
        <v>199</v>
      </c>
      <c r="I4630">
        <v>43284</v>
      </c>
      <c r="J4630">
        <v>189</v>
      </c>
      <c r="K4630">
        <v>352</v>
      </c>
      <c r="L4630">
        <v>3</v>
      </c>
      <c r="M4630">
        <v>10384</v>
      </c>
      <c r="N4630">
        <v>9251.77</v>
      </c>
      <c r="O4630">
        <v>3083.9229999999998</v>
      </c>
      <c r="P4630">
        <v>117.33333333333333</v>
      </c>
      <c r="Q4630">
        <v>29.5</v>
      </c>
      <c r="R4630">
        <v>1132.23</v>
      </c>
      <c r="S4630">
        <v>2019</v>
      </c>
      <c r="T4630">
        <v>1</v>
      </c>
      <c r="U4630">
        <v>2</v>
      </c>
    </row>
    <row r="4631" spans="1:21" x14ac:dyDescent="0.3">
      <c r="A4631" s="5" t="s">
        <v>168</v>
      </c>
      <c r="B4631" s="5" t="s">
        <v>206</v>
      </c>
      <c r="C4631" s="5" t="s">
        <v>107</v>
      </c>
      <c r="D4631" s="5" t="s">
        <v>340</v>
      </c>
      <c r="E4631" s="5" t="s">
        <v>172</v>
      </c>
      <c r="F4631" s="6">
        <v>43473</v>
      </c>
      <c r="G4631" s="5" t="s">
        <v>148</v>
      </c>
      <c r="H4631" s="5" t="s">
        <v>200</v>
      </c>
      <c r="I4631">
        <v>43284</v>
      </c>
      <c r="J4631">
        <v>189</v>
      </c>
      <c r="K4631">
        <v>625</v>
      </c>
      <c r="L4631">
        <v>6</v>
      </c>
      <c r="M4631">
        <v>18437.5</v>
      </c>
      <c r="N4631">
        <v>18503.539000000001</v>
      </c>
      <c r="O4631">
        <v>3083.9229999999998</v>
      </c>
      <c r="P4631">
        <v>104.16666666666667</v>
      </c>
      <c r="Q4631">
        <v>29.5</v>
      </c>
      <c r="R4631">
        <v>-66.039000000000001</v>
      </c>
      <c r="S4631">
        <v>2019</v>
      </c>
      <c r="T4631">
        <v>1</v>
      </c>
      <c r="U4631">
        <v>2</v>
      </c>
    </row>
    <row r="4632" spans="1:21" x14ac:dyDescent="0.3">
      <c r="A4632" s="5" t="s">
        <v>168</v>
      </c>
      <c r="B4632" s="5" t="s">
        <v>206</v>
      </c>
      <c r="C4632" s="5" t="s">
        <v>107</v>
      </c>
      <c r="D4632" s="5" t="s">
        <v>340</v>
      </c>
      <c r="E4632" s="5" t="s">
        <v>172</v>
      </c>
      <c r="F4632" s="6">
        <v>43473</v>
      </c>
      <c r="G4632" s="5" t="s">
        <v>148</v>
      </c>
      <c r="H4632" s="5" t="s">
        <v>264</v>
      </c>
      <c r="I4632">
        <v>43284</v>
      </c>
      <c r="J4632">
        <v>189</v>
      </c>
      <c r="K4632">
        <v>2238</v>
      </c>
      <c r="L4632">
        <v>20</v>
      </c>
      <c r="M4632">
        <v>64902</v>
      </c>
      <c r="N4632">
        <v>22428.531999999999</v>
      </c>
      <c r="O4632">
        <v>1121.4269999999999</v>
      </c>
      <c r="P4632">
        <v>111.9</v>
      </c>
      <c r="Q4632">
        <v>29</v>
      </c>
      <c r="R4632">
        <v>42473.468000000001</v>
      </c>
      <c r="S4632">
        <v>2019</v>
      </c>
      <c r="T4632">
        <v>1</v>
      </c>
      <c r="U4632">
        <v>2</v>
      </c>
    </row>
    <row r="4633" spans="1:21" x14ac:dyDescent="0.3">
      <c r="A4633" s="5" t="s">
        <v>168</v>
      </c>
      <c r="B4633" s="5" t="s">
        <v>206</v>
      </c>
      <c r="C4633" s="5" t="s">
        <v>107</v>
      </c>
      <c r="D4633" s="5" t="s">
        <v>340</v>
      </c>
      <c r="E4633" s="5" t="s">
        <v>172</v>
      </c>
      <c r="F4633" s="6">
        <v>43473</v>
      </c>
      <c r="G4633" s="5" t="s">
        <v>148</v>
      </c>
      <c r="H4633" s="5" t="s">
        <v>215</v>
      </c>
      <c r="I4633">
        <v>43284</v>
      </c>
      <c r="J4633">
        <v>189</v>
      </c>
      <c r="K4633">
        <v>218</v>
      </c>
      <c r="L4633">
        <v>2</v>
      </c>
      <c r="M4633">
        <v>6431</v>
      </c>
      <c r="N4633">
        <v>2242.8530000000001</v>
      </c>
      <c r="O4633">
        <v>1121.4269999999999</v>
      </c>
      <c r="P4633">
        <v>109</v>
      </c>
      <c r="Q4633">
        <v>29.5</v>
      </c>
      <c r="R4633">
        <v>4188.1469999999999</v>
      </c>
      <c r="S4633">
        <v>2019</v>
      </c>
      <c r="T4633">
        <v>1</v>
      </c>
      <c r="U4633">
        <v>2</v>
      </c>
    </row>
    <row r="4634" spans="1:21" x14ac:dyDescent="0.3">
      <c r="A4634" s="5" t="s">
        <v>168</v>
      </c>
      <c r="B4634" s="5" t="s">
        <v>206</v>
      </c>
      <c r="C4634" s="5" t="s">
        <v>108</v>
      </c>
      <c r="D4634" s="5" t="s">
        <v>378</v>
      </c>
      <c r="E4634" s="5" t="s">
        <v>172</v>
      </c>
      <c r="F4634" s="6">
        <v>43473</v>
      </c>
      <c r="G4634" s="5" t="s">
        <v>148</v>
      </c>
      <c r="H4634" s="5" t="s">
        <v>197</v>
      </c>
      <c r="I4634">
        <v>43324</v>
      </c>
      <c r="J4634">
        <v>149</v>
      </c>
      <c r="K4634">
        <v>1100.2</v>
      </c>
      <c r="L4634">
        <v>10</v>
      </c>
      <c r="M4634">
        <v>31905.8</v>
      </c>
      <c r="N4634">
        <v>26567.983</v>
      </c>
      <c r="O4634">
        <v>2656.7979999999998</v>
      </c>
      <c r="P4634">
        <v>110.02000000000001</v>
      </c>
      <c r="Q4634">
        <v>29</v>
      </c>
      <c r="R4634">
        <v>5337.817</v>
      </c>
      <c r="S4634">
        <v>2019</v>
      </c>
      <c r="T4634">
        <v>1</v>
      </c>
      <c r="U4634">
        <v>2</v>
      </c>
    </row>
    <row r="4635" spans="1:21" x14ac:dyDescent="0.3">
      <c r="A4635" s="5" t="s">
        <v>168</v>
      </c>
      <c r="B4635" s="5" t="s">
        <v>206</v>
      </c>
      <c r="C4635" s="5" t="s">
        <v>108</v>
      </c>
      <c r="D4635" s="5" t="s">
        <v>378</v>
      </c>
      <c r="E4635" s="5" t="s">
        <v>172</v>
      </c>
      <c r="F4635" s="6">
        <v>43473</v>
      </c>
      <c r="G4635" s="5" t="s">
        <v>148</v>
      </c>
      <c r="H4635" s="5" t="s">
        <v>311</v>
      </c>
      <c r="I4635">
        <v>43324</v>
      </c>
      <c r="J4635">
        <v>149</v>
      </c>
      <c r="K4635">
        <v>89.4</v>
      </c>
      <c r="L4635">
        <v>1</v>
      </c>
      <c r="M4635">
        <v>2592.6</v>
      </c>
      <c r="N4635">
        <v>2656.7979999999998</v>
      </c>
      <c r="O4635">
        <v>2656.7979999999998</v>
      </c>
      <c r="P4635">
        <v>89.4</v>
      </c>
      <c r="Q4635">
        <v>29</v>
      </c>
      <c r="R4635">
        <v>-64.197999999999993</v>
      </c>
      <c r="S4635">
        <v>2019</v>
      </c>
      <c r="T4635">
        <v>1</v>
      </c>
      <c r="U4635">
        <v>2</v>
      </c>
    </row>
    <row r="4636" spans="1:21" x14ac:dyDescent="0.3">
      <c r="A4636" s="5" t="s">
        <v>168</v>
      </c>
      <c r="B4636" s="5" t="s">
        <v>206</v>
      </c>
      <c r="C4636" s="5" t="s">
        <v>108</v>
      </c>
      <c r="D4636" s="5" t="s">
        <v>378</v>
      </c>
      <c r="E4636" s="5" t="s">
        <v>172</v>
      </c>
      <c r="F4636" s="6">
        <v>43473</v>
      </c>
      <c r="G4636" s="5" t="s">
        <v>148</v>
      </c>
      <c r="H4636" s="5" t="s">
        <v>240</v>
      </c>
      <c r="I4636">
        <v>43324</v>
      </c>
      <c r="J4636">
        <v>149</v>
      </c>
      <c r="K4636">
        <v>517.79999999999995</v>
      </c>
      <c r="L4636">
        <v>5</v>
      </c>
      <c r="M4636">
        <v>15016.2</v>
      </c>
      <c r="N4636">
        <v>13283.992</v>
      </c>
      <c r="O4636">
        <v>2656.7979999999998</v>
      </c>
      <c r="P4636">
        <v>103.55999999999999</v>
      </c>
      <c r="Q4636">
        <v>29</v>
      </c>
      <c r="R4636">
        <v>1732.2080000000001</v>
      </c>
      <c r="S4636">
        <v>2019</v>
      </c>
      <c r="T4636">
        <v>1</v>
      </c>
      <c r="U4636">
        <v>2</v>
      </c>
    </row>
    <row r="4637" spans="1:21" x14ac:dyDescent="0.3">
      <c r="A4637" s="5" t="s">
        <v>168</v>
      </c>
      <c r="B4637" s="5" t="s">
        <v>206</v>
      </c>
      <c r="C4637" s="5" t="s">
        <v>108</v>
      </c>
      <c r="D4637" s="5" t="s">
        <v>378</v>
      </c>
      <c r="E4637" s="5" t="s">
        <v>172</v>
      </c>
      <c r="F4637" s="6">
        <v>43473</v>
      </c>
      <c r="G4637" s="5" t="s">
        <v>148</v>
      </c>
      <c r="H4637" s="5" t="s">
        <v>351</v>
      </c>
      <c r="I4637">
        <v>43324</v>
      </c>
      <c r="J4637">
        <v>149</v>
      </c>
      <c r="K4637">
        <v>286.8</v>
      </c>
      <c r="L4637">
        <v>3</v>
      </c>
      <c r="M4637">
        <v>8580</v>
      </c>
      <c r="N4637">
        <v>7970.3950000000004</v>
      </c>
      <c r="O4637">
        <v>2656.7979999999998</v>
      </c>
      <c r="P4637">
        <v>95.600000000000009</v>
      </c>
      <c r="Q4637">
        <v>29.9163</v>
      </c>
      <c r="R4637">
        <v>609.60500000000002</v>
      </c>
      <c r="S4637">
        <v>2019</v>
      </c>
      <c r="T4637">
        <v>1</v>
      </c>
      <c r="U4637">
        <v>2</v>
      </c>
    </row>
    <row r="4638" spans="1:21" x14ac:dyDescent="0.3">
      <c r="A4638" s="5" t="s">
        <v>168</v>
      </c>
      <c r="B4638" s="5" t="s">
        <v>206</v>
      </c>
      <c r="C4638" s="5" t="s">
        <v>108</v>
      </c>
      <c r="D4638" s="5" t="s">
        <v>378</v>
      </c>
      <c r="E4638" s="5" t="s">
        <v>172</v>
      </c>
      <c r="F4638" s="6">
        <v>43473</v>
      </c>
      <c r="G4638" s="5" t="s">
        <v>148</v>
      </c>
      <c r="H4638" s="5" t="s">
        <v>367</v>
      </c>
      <c r="I4638">
        <v>43324</v>
      </c>
      <c r="J4638">
        <v>149</v>
      </c>
      <c r="K4638">
        <v>1478.2</v>
      </c>
      <c r="L4638">
        <v>15</v>
      </c>
      <c r="M4638">
        <v>42128.7</v>
      </c>
      <c r="N4638">
        <v>39851.974999999999</v>
      </c>
      <c r="O4638">
        <v>2656.7979999999998</v>
      </c>
      <c r="P4638">
        <v>98.546666666666667</v>
      </c>
      <c r="Q4638">
        <v>28.5</v>
      </c>
      <c r="R4638">
        <v>2276.7249999999999</v>
      </c>
      <c r="S4638">
        <v>2019</v>
      </c>
      <c r="T4638">
        <v>1</v>
      </c>
      <c r="U4638">
        <v>2</v>
      </c>
    </row>
    <row r="4639" spans="1:21" x14ac:dyDescent="0.3">
      <c r="A4639" s="5" t="s">
        <v>168</v>
      </c>
      <c r="B4639" s="5" t="s">
        <v>206</v>
      </c>
      <c r="C4639" s="5" t="s">
        <v>111</v>
      </c>
      <c r="D4639" s="5" t="s">
        <v>363</v>
      </c>
      <c r="E4639" s="5" t="s">
        <v>172</v>
      </c>
      <c r="F4639" s="6">
        <v>43473</v>
      </c>
      <c r="G4639" s="5" t="s">
        <v>148</v>
      </c>
      <c r="H4639" s="5" t="s">
        <v>367</v>
      </c>
      <c r="I4639">
        <v>43253</v>
      </c>
      <c r="J4639">
        <v>220</v>
      </c>
      <c r="K4639">
        <v>2074</v>
      </c>
      <c r="L4639">
        <v>20</v>
      </c>
      <c r="M4639">
        <v>55998</v>
      </c>
      <c r="N4639">
        <v>58727.949000000001</v>
      </c>
      <c r="O4639">
        <v>2936.3969999999999</v>
      </c>
      <c r="P4639">
        <v>103.7</v>
      </c>
      <c r="Q4639">
        <v>27</v>
      </c>
      <c r="R4639">
        <v>-2729.9490000000001</v>
      </c>
      <c r="S4639">
        <v>2019</v>
      </c>
      <c r="T4639">
        <v>1</v>
      </c>
      <c r="U4639">
        <v>2</v>
      </c>
    </row>
    <row r="4640" spans="1:21" x14ac:dyDescent="0.3">
      <c r="A4640" s="5" t="s">
        <v>168</v>
      </c>
      <c r="B4640" s="5" t="s">
        <v>206</v>
      </c>
      <c r="C4640" s="5" t="s">
        <v>112</v>
      </c>
      <c r="D4640" s="5" t="s">
        <v>368</v>
      </c>
      <c r="E4640" s="5" t="s">
        <v>172</v>
      </c>
      <c r="F4640" s="6">
        <v>43473</v>
      </c>
      <c r="G4640" s="5" t="s">
        <v>148</v>
      </c>
      <c r="H4640" s="5" t="s">
        <v>367</v>
      </c>
      <c r="I4640">
        <v>43230</v>
      </c>
      <c r="J4640">
        <v>243</v>
      </c>
      <c r="K4640">
        <v>4309</v>
      </c>
      <c r="L4640">
        <v>40</v>
      </c>
      <c r="M4640">
        <v>116343</v>
      </c>
      <c r="N4640">
        <v>90158.588000000003</v>
      </c>
      <c r="O4640">
        <v>2253.9650000000001</v>
      </c>
      <c r="P4640">
        <v>107.72499999999999</v>
      </c>
      <c r="Q4640">
        <v>27</v>
      </c>
      <c r="R4640">
        <v>26184.412</v>
      </c>
      <c r="S4640">
        <v>2019</v>
      </c>
      <c r="T4640">
        <v>1</v>
      </c>
      <c r="U4640">
        <v>2</v>
      </c>
    </row>
    <row r="4641" spans="1:21" x14ac:dyDescent="0.3">
      <c r="A4641" s="5" t="s">
        <v>168</v>
      </c>
      <c r="B4641" s="5" t="s">
        <v>206</v>
      </c>
      <c r="C4641" s="5" t="s">
        <v>113</v>
      </c>
      <c r="D4641" s="5" t="s">
        <v>369</v>
      </c>
      <c r="E4641" s="5" t="s">
        <v>172</v>
      </c>
      <c r="F4641" s="6">
        <v>43473</v>
      </c>
      <c r="G4641" s="5" t="s">
        <v>148</v>
      </c>
      <c r="H4641" s="5" t="s">
        <v>178</v>
      </c>
      <c r="I4641">
        <v>43237</v>
      </c>
      <c r="J4641">
        <v>236</v>
      </c>
      <c r="K4641">
        <v>227.4</v>
      </c>
      <c r="L4641">
        <v>2</v>
      </c>
      <c r="M4641">
        <v>6594.6</v>
      </c>
      <c r="N4641">
        <v>5452.24</v>
      </c>
      <c r="O4641">
        <v>2726.12</v>
      </c>
      <c r="P4641">
        <v>113.7</v>
      </c>
      <c r="Q4641">
        <v>29</v>
      </c>
      <c r="R4641">
        <v>1142.3599999999999</v>
      </c>
      <c r="S4641">
        <v>2019</v>
      </c>
      <c r="T4641">
        <v>1</v>
      </c>
      <c r="U4641">
        <v>2</v>
      </c>
    </row>
    <row r="4642" spans="1:21" x14ac:dyDescent="0.3">
      <c r="A4642" s="5" t="s">
        <v>168</v>
      </c>
      <c r="B4642" s="5" t="s">
        <v>206</v>
      </c>
      <c r="C4642" s="5" t="s">
        <v>113</v>
      </c>
      <c r="D4642" s="5" t="s">
        <v>369</v>
      </c>
      <c r="E4642" s="5" t="s">
        <v>172</v>
      </c>
      <c r="F4642" s="6">
        <v>43473</v>
      </c>
      <c r="G4642" s="5" t="s">
        <v>148</v>
      </c>
      <c r="H4642" s="5" t="s">
        <v>173</v>
      </c>
      <c r="I4642">
        <v>43237</v>
      </c>
      <c r="J4642">
        <v>236</v>
      </c>
      <c r="K4642">
        <v>87.4</v>
      </c>
      <c r="L4642">
        <v>1</v>
      </c>
      <c r="M4642">
        <v>2971.6</v>
      </c>
      <c r="N4642">
        <v>2726.12</v>
      </c>
      <c r="O4642">
        <v>2726.12</v>
      </c>
      <c r="P4642">
        <v>87.4</v>
      </c>
      <c r="Q4642">
        <v>34</v>
      </c>
      <c r="R4642">
        <v>245.48</v>
      </c>
      <c r="S4642">
        <v>2019</v>
      </c>
      <c r="T4642">
        <v>1</v>
      </c>
      <c r="U4642">
        <v>2</v>
      </c>
    </row>
    <row r="4643" spans="1:21" x14ac:dyDescent="0.3">
      <c r="A4643" s="5" t="s">
        <v>168</v>
      </c>
      <c r="B4643" s="5" t="s">
        <v>206</v>
      </c>
      <c r="C4643" s="5" t="s">
        <v>113</v>
      </c>
      <c r="D4643" s="5" t="s">
        <v>369</v>
      </c>
      <c r="E4643" s="5" t="s">
        <v>172</v>
      </c>
      <c r="F4643" s="6">
        <v>43473</v>
      </c>
      <c r="G4643" s="5" t="s">
        <v>148</v>
      </c>
      <c r="H4643" s="5" t="s">
        <v>264</v>
      </c>
      <c r="I4643">
        <v>43237</v>
      </c>
      <c r="J4643">
        <v>236</v>
      </c>
      <c r="K4643">
        <v>1949</v>
      </c>
      <c r="L4643">
        <v>17</v>
      </c>
      <c r="M4643">
        <v>56521</v>
      </c>
      <c r="N4643">
        <v>46344.042999999998</v>
      </c>
      <c r="O4643">
        <v>2726.12</v>
      </c>
      <c r="P4643">
        <v>114.64705882352941</v>
      </c>
      <c r="Q4643">
        <v>29</v>
      </c>
      <c r="R4643">
        <v>10176.957</v>
      </c>
      <c r="S4643">
        <v>2019</v>
      </c>
      <c r="T4643">
        <v>1</v>
      </c>
      <c r="U4643">
        <v>2</v>
      </c>
    </row>
    <row r="4644" spans="1:21" x14ac:dyDescent="0.3">
      <c r="A4644" s="5" t="s">
        <v>168</v>
      </c>
      <c r="B4644" s="5" t="s">
        <v>206</v>
      </c>
      <c r="C4644" s="5" t="s">
        <v>114</v>
      </c>
      <c r="D4644" s="5" t="s">
        <v>376</v>
      </c>
      <c r="E4644" s="5" t="s">
        <v>172</v>
      </c>
      <c r="F4644" s="6">
        <v>43473</v>
      </c>
      <c r="G4644" s="5" t="s">
        <v>148</v>
      </c>
      <c r="H4644" s="5" t="s">
        <v>173</v>
      </c>
      <c r="I4644">
        <v>43275</v>
      </c>
      <c r="J4644">
        <v>198</v>
      </c>
      <c r="K4644">
        <v>1785.4</v>
      </c>
      <c r="L4644">
        <v>15</v>
      </c>
      <c r="M4644">
        <v>60703.6</v>
      </c>
      <c r="N4644">
        <v>43432.53</v>
      </c>
      <c r="O4644">
        <v>2895.502</v>
      </c>
      <c r="P4644">
        <v>119.02666666666667</v>
      </c>
      <c r="Q4644">
        <v>34</v>
      </c>
      <c r="R4644">
        <v>17271.07</v>
      </c>
      <c r="S4644">
        <v>2019</v>
      </c>
      <c r="T4644">
        <v>1</v>
      </c>
      <c r="U4644">
        <v>2</v>
      </c>
    </row>
    <row r="4645" spans="1:21" x14ac:dyDescent="0.3">
      <c r="A4645" s="5" t="s">
        <v>168</v>
      </c>
      <c r="B4645" s="5" t="s">
        <v>206</v>
      </c>
      <c r="C4645" s="5" t="s">
        <v>114</v>
      </c>
      <c r="D4645" s="5" t="s">
        <v>376</v>
      </c>
      <c r="E4645" s="5" t="s">
        <v>172</v>
      </c>
      <c r="F4645" s="6">
        <v>43473</v>
      </c>
      <c r="G4645" s="5" t="s">
        <v>148</v>
      </c>
      <c r="H4645" s="5" t="s">
        <v>208</v>
      </c>
      <c r="I4645">
        <v>43275</v>
      </c>
      <c r="J4645">
        <v>198</v>
      </c>
      <c r="K4645">
        <v>104.4</v>
      </c>
      <c r="L4645">
        <v>1</v>
      </c>
      <c r="M4645">
        <v>3027.6</v>
      </c>
      <c r="N4645">
        <v>2895.502</v>
      </c>
      <c r="O4645">
        <v>2895.502</v>
      </c>
      <c r="P4645">
        <v>104.4</v>
      </c>
      <c r="Q4645">
        <v>29</v>
      </c>
      <c r="R4645">
        <v>132.09800000000001</v>
      </c>
      <c r="S4645">
        <v>2019</v>
      </c>
      <c r="T4645">
        <v>1</v>
      </c>
      <c r="U4645">
        <v>2</v>
      </c>
    </row>
    <row r="4646" spans="1:21" x14ac:dyDescent="0.3">
      <c r="A4646" s="5" t="s">
        <v>168</v>
      </c>
      <c r="B4646" s="5" t="s">
        <v>206</v>
      </c>
      <c r="C4646" s="5" t="s">
        <v>114</v>
      </c>
      <c r="D4646" s="5" t="s">
        <v>376</v>
      </c>
      <c r="E4646" s="5" t="s">
        <v>172</v>
      </c>
      <c r="F4646" s="6">
        <v>43473</v>
      </c>
      <c r="G4646" s="5" t="s">
        <v>148</v>
      </c>
      <c r="H4646" s="5" t="s">
        <v>209</v>
      </c>
      <c r="I4646">
        <v>43275</v>
      </c>
      <c r="J4646">
        <v>198</v>
      </c>
      <c r="K4646">
        <v>224.2</v>
      </c>
      <c r="L4646">
        <v>2</v>
      </c>
      <c r="M4646">
        <v>6501.8</v>
      </c>
      <c r="N4646">
        <v>5791.0039999999999</v>
      </c>
      <c r="O4646">
        <v>2895.502</v>
      </c>
      <c r="P4646">
        <v>112.1</v>
      </c>
      <c r="Q4646">
        <v>29</v>
      </c>
      <c r="R4646">
        <v>710.79600000000005</v>
      </c>
      <c r="S4646">
        <v>2019</v>
      </c>
      <c r="T4646">
        <v>1</v>
      </c>
      <c r="U4646">
        <v>2</v>
      </c>
    </row>
    <row r="4647" spans="1:21" x14ac:dyDescent="0.3">
      <c r="A4647" s="5" t="s">
        <v>168</v>
      </c>
      <c r="B4647" s="5" t="s">
        <v>206</v>
      </c>
      <c r="C4647" s="5" t="s">
        <v>114</v>
      </c>
      <c r="D4647" s="5" t="s">
        <v>376</v>
      </c>
      <c r="E4647" s="5" t="s">
        <v>172</v>
      </c>
      <c r="F4647" s="6">
        <v>43473</v>
      </c>
      <c r="G4647" s="5" t="s">
        <v>148</v>
      </c>
      <c r="H4647" s="5" t="s">
        <v>190</v>
      </c>
      <c r="I4647">
        <v>43275</v>
      </c>
      <c r="J4647">
        <v>198</v>
      </c>
      <c r="K4647">
        <v>86.8</v>
      </c>
      <c r="L4647">
        <v>1</v>
      </c>
      <c r="M4647">
        <v>2604</v>
      </c>
      <c r="N4647">
        <v>2895.502</v>
      </c>
      <c r="O4647">
        <v>2895.502</v>
      </c>
      <c r="P4647">
        <v>86.8</v>
      </c>
      <c r="Q4647">
        <v>30</v>
      </c>
      <c r="R4647">
        <v>-291.50200000000001</v>
      </c>
      <c r="S4647">
        <v>2019</v>
      </c>
      <c r="T4647">
        <v>1</v>
      </c>
      <c r="U4647">
        <v>2</v>
      </c>
    </row>
    <row r="4648" spans="1:21" x14ac:dyDescent="0.3">
      <c r="A4648" s="5" t="s">
        <v>168</v>
      </c>
      <c r="B4648" s="5" t="s">
        <v>206</v>
      </c>
      <c r="C4648" s="5" t="s">
        <v>114</v>
      </c>
      <c r="D4648" s="5" t="s">
        <v>376</v>
      </c>
      <c r="E4648" s="5" t="s">
        <v>172</v>
      </c>
      <c r="F4648" s="6">
        <v>43473</v>
      </c>
      <c r="G4648" s="5" t="s">
        <v>148</v>
      </c>
      <c r="H4648" s="5" t="s">
        <v>190</v>
      </c>
      <c r="I4648">
        <v>43275</v>
      </c>
      <c r="J4648">
        <v>198</v>
      </c>
      <c r="K4648">
        <v>353.4</v>
      </c>
      <c r="L4648">
        <v>3</v>
      </c>
      <c r="M4648">
        <v>9188.4</v>
      </c>
      <c r="N4648">
        <v>8686.5059999999994</v>
      </c>
      <c r="O4648">
        <v>2895.502</v>
      </c>
      <c r="P4648">
        <v>117.8</v>
      </c>
      <c r="Q4648">
        <v>26</v>
      </c>
      <c r="R4648">
        <v>501.89400000000001</v>
      </c>
      <c r="S4648">
        <v>2019</v>
      </c>
      <c r="T4648">
        <v>1</v>
      </c>
      <c r="U4648">
        <v>2</v>
      </c>
    </row>
    <row r="4649" spans="1:21" x14ac:dyDescent="0.3">
      <c r="A4649" s="5" t="s">
        <v>168</v>
      </c>
      <c r="B4649" s="5" t="s">
        <v>206</v>
      </c>
      <c r="C4649" s="5" t="s">
        <v>114</v>
      </c>
      <c r="D4649" s="5" t="s">
        <v>376</v>
      </c>
      <c r="E4649" s="5" t="s">
        <v>172</v>
      </c>
      <c r="F4649" s="6">
        <v>43473</v>
      </c>
      <c r="G4649" s="5" t="s">
        <v>148</v>
      </c>
      <c r="H4649" s="5" t="s">
        <v>190</v>
      </c>
      <c r="I4649">
        <v>43275</v>
      </c>
      <c r="J4649">
        <v>198</v>
      </c>
      <c r="K4649">
        <v>83</v>
      </c>
      <c r="L4649">
        <v>1</v>
      </c>
      <c r="M4649">
        <v>2531.5</v>
      </c>
      <c r="N4649">
        <v>2895.502</v>
      </c>
      <c r="O4649">
        <v>2895.502</v>
      </c>
      <c r="P4649">
        <v>83</v>
      </c>
      <c r="Q4649">
        <v>30.5</v>
      </c>
      <c r="R4649">
        <v>-364.00200000000001</v>
      </c>
      <c r="S4649">
        <v>2019</v>
      </c>
      <c r="T4649">
        <v>1</v>
      </c>
      <c r="U4649">
        <v>2</v>
      </c>
    </row>
    <row r="4650" spans="1:21" x14ac:dyDescent="0.3">
      <c r="A4650" s="5" t="s">
        <v>168</v>
      </c>
      <c r="B4650" s="5" t="s">
        <v>206</v>
      </c>
      <c r="C4650" s="5" t="s">
        <v>108</v>
      </c>
      <c r="D4650" s="5" t="s">
        <v>378</v>
      </c>
      <c r="E4650" s="5" t="s">
        <v>172</v>
      </c>
      <c r="F4650" s="6">
        <v>43475</v>
      </c>
      <c r="G4650" s="5" t="s">
        <v>148</v>
      </c>
      <c r="H4650" s="5" t="s">
        <v>216</v>
      </c>
      <c r="I4650">
        <v>43324</v>
      </c>
      <c r="J4650">
        <v>151</v>
      </c>
      <c r="K4650">
        <v>200</v>
      </c>
      <c r="L4650">
        <v>2</v>
      </c>
      <c r="M4650">
        <v>6100</v>
      </c>
      <c r="N4650">
        <v>5350.9830000000002</v>
      </c>
      <c r="O4650">
        <v>2675.491</v>
      </c>
      <c r="P4650">
        <v>100</v>
      </c>
      <c r="Q4650">
        <v>30.5</v>
      </c>
      <c r="R4650">
        <v>749.01700000000005</v>
      </c>
      <c r="S4650">
        <v>2019</v>
      </c>
      <c r="T4650">
        <v>1</v>
      </c>
      <c r="U4650">
        <v>2</v>
      </c>
    </row>
    <row r="4651" spans="1:21" x14ac:dyDescent="0.3">
      <c r="A4651" s="5" t="s">
        <v>168</v>
      </c>
      <c r="B4651" s="5" t="s">
        <v>206</v>
      </c>
      <c r="C4651" s="5" t="s">
        <v>108</v>
      </c>
      <c r="D4651" s="5" t="s">
        <v>378</v>
      </c>
      <c r="E4651" s="5" t="s">
        <v>172</v>
      </c>
      <c r="F4651" s="6">
        <v>43475</v>
      </c>
      <c r="G4651" s="5" t="s">
        <v>148</v>
      </c>
      <c r="H4651" s="5" t="s">
        <v>203</v>
      </c>
      <c r="I4651">
        <v>43324</v>
      </c>
      <c r="J4651">
        <v>151</v>
      </c>
      <c r="K4651">
        <v>196</v>
      </c>
      <c r="L4651">
        <v>2</v>
      </c>
      <c r="M4651">
        <v>5978</v>
      </c>
      <c r="N4651">
        <v>5350.9830000000002</v>
      </c>
      <c r="O4651">
        <v>2675.491</v>
      </c>
      <c r="P4651">
        <v>98</v>
      </c>
      <c r="Q4651">
        <v>30.5</v>
      </c>
      <c r="R4651">
        <v>627.01700000000005</v>
      </c>
      <c r="S4651">
        <v>2019</v>
      </c>
      <c r="T4651">
        <v>1</v>
      </c>
      <c r="U4651">
        <v>2</v>
      </c>
    </row>
    <row r="4652" spans="1:21" x14ac:dyDescent="0.3">
      <c r="A4652" s="5" t="s">
        <v>168</v>
      </c>
      <c r="B4652" s="5" t="s">
        <v>206</v>
      </c>
      <c r="C4652" s="5" t="s">
        <v>108</v>
      </c>
      <c r="D4652" s="5" t="s">
        <v>378</v>
      </c>
      <c r="E4652" s="5" t="s">
        <v>172</v>
      </c>
      <c r="F4652" s="6">
        <v>43475</v>
      </c>
      <c r="G4652" s="5" t="s">
        <v>148</v>
      </c>
      <c r="H4652" s="5" t="s">
        <v>183</v>
      </c>
      <c r="I4652">
        <v>43324</v>
      </c>
      <c r="J4652">
        <v>151</v>
      </c>
      <c r="K4652">
        <v>202</v>
      </c>
      <c r="L4652">
        <v>2</v>
      </c>
      <c r="M4652">
        <v>6161</v>
      </c>
      <c r="N4652">
        <v>5350.9830000000002</v>
      </c>
      <c r="O4652">
        <v>2675.491</v>
      </c>
      <c r="P4652">
        <v>101</v>
      </c>
      <c r="Q4652">
        <v>30.5</v>
      </c>
      <c r="R4652">
        <v>810.01700000000005</v>
      </c>
      <c r="S4652">
        <v>2019</v>
      </c>
      <c r="T4652">
        <v>1</v>
      </c>
      <c r="U4652">
        <v>2</v>
      </c>
    </row>
    <row r="4653" spans="1:21" x14ac:dyDescent="0.3">
      <c r="A4653" s="5" t="s">
        <v>168</v>
      </c>
      <c r="B4653" s="5" t="s">
        <v>206</v>
      </c>
      <c r="C4653" s="5" t="s">
        <v>108</v>
      </c>
      <c r="D4653" s="5" t="s">
        <v>378</v>
      </c>
      <c r="E4653" s="5" t="s">
        <v>172</v>
      </c>
      <c r="F4653" s="6">
        <v>43475</v>
      </c>
      <c r="G4653" s="5" t="s">
        <v>148</v>
      </c>
      <c r="H4653" s="5" t="s">
        <v>182</v>
      </c>
      <c r="I4653">
        <v>43324</v>
      </c>
      <c r="J4653">
        <v>151</v>
      </c>
      <c r="K4653">
        <v>186</v>
      </c>
      <c r="L4653">
        <v>2</v>
      </c>
      <c r="M4653">
        <v>5673</v>
      </c>
      <c r="N4653">
        <v>5350.9830000000002</v>
      </c>
      <c r="O4653">
        <v>2675.491</v>
      </c>
      <c r="P4653">
        <v>93</v>
      </c>
      <c r="Q4653">
        <v>30.5</v>
      </c>
      <c r="R4653">
        <v>322.017</v>
      </c>
      <c r="S4653">
        <v>2019</v>
      </c>
      <c r="T4653">
        <v>1</v>
      </c>
      <c r="U4653">
        <v>2</v>
      </c>
    </row>
    <row r="4654" spans="1:21" x14ac:dyDescent="0.3">
      <c r="A4654" s="5" t="s">
        <v>168</v>
      </c>
      <c r="B4654" s="5" t="s">
        <v>206</v>
      </c>
      <c r="C4654" s="5" t="s">
        <v>108</v>
      </c>
      <c r="D4654" s="5" t="s">
        <v>378</v>
      </c>
      <c r="E4654" s="5" t="s">
        <v>172</v>
      </c>
      <c r="F4654" s="6">
        <v>43475</v>
      </c>
      <c r="G4654" s="5" t="s">
        <v>148</v>
      </c>
      <c r="H4654" s="5" t="s">
        <v>231</v>
      </c>
      <c r="I4654">
        <v>43324</v>
      </c>
      <c r="J4654">
        <v>151</v>
      </c>
      <c r="K4654">
        <v>100</v>
      </c>
      <c r="L4654">
        <v>1</v>
      </c>
      <c r="M4654">
        <v>3050</v>
      </c>
      <c r="N4654">
        <v>2675.491</v>
      </c>
      <c r="O4654">
        <v>2675.491</v>
      </c>
      <c r="P4654">
        <v>100</v>
      </c>
      <c r="Q4654">
        <v>30.5</v>
      </c>
      <c r="R4654">
        <v>374.50900000000001</v>
      </c>
      <c r="S4654">
        <v>2019</v>
      </c>
      <c r="T4654">
        <v>1</v>
      </c>
      <c r="U4654">
        <v>2</v>
      </c>
    </row>
    <row r="4655" spans="1:21" x14ac:dyDescent="0.3">
      <c r="A4655" s="5" t="s">
        <v>168</v>
      </c>
      <c r="B4655" s="5" t="s">
        <v>206</v>
      </c>
      <c r="C4655" s="5" t="s">
        <v>108</v>
      </c>
      <c r="D4655" s="5" t="s">
        <v>378</v>
      </c>
      <c r="E4655" s="5" t="s">
        <v>172</v>
      </c>
      <c r="F4655" s="6">
        <v>43475</v>
      </c>
      <c r="G4655" s="5" t="s">
        <v>148</v>
      </c>
      <c r="H4655" s="5" t="s">
        <v>321</v>
      </c>
      <c r="I4655">
        <v>43324</v>
      </c>
      <c r="J4655">
        <v>151</v>
      </c>
      <c r="K4655">
        <v>424</v>
      </c>
      <c r="L4655">
        <v>4</v>
      </c>
      <c r="M4655">
        <v>12720</v>
      </c>
      <c r="N4655">
        <v>10701.966</v>
      </c>
      <c r="O4655">
        <v>2675.491</v>
      </c>
      <c r="P4655">
        <v>106</v>
      </c>
      <c r="Q4655">
        <v>30</v>
      </c>
      <c r="R4655">
        <v>2018.0340000000001</v>
      </c>
      <c r="S4655">
        <v>2019</v>
      </c>
      <c r="T4655">
        <v>1</v>
      </c>
      <c r="U4655">
        <v>2</v>
      </c>
    </row>
    <row r="4656" spans="1:21" x14ac:dyDescent="0.3">
      <c r="A4656" s="5" t="s">
        <v>168</v>
      </c>
      <c r="B4656" s="5" t="s">
        <v>206</v>
      </c>
      <c r="C4656" s="5" t="s">
        <v>108</v>
      </c>
      <c r="D4656" s="5" t="s">
        <v>378</v>
      </c>
      <c r="E4656" s="5" t="s">
        <v>172</v>
      </c>
      <c r="F4656" s="6">
        <v>43475</v>
      </c>
      <c r="G4656" s="5" t="s">
        <v>148</v>
      </c>
      <c r="H4656" s="5" t="s">
        <v>269</v>
      </c>
      <c r="I4656">
        <v>43324</v>
      </c>
      <c r="J4656">
        <v>151</v>
      </c>
      <c r="K4656">
        <v>659</v>
      </c>
      <c r="L4656">
        <v>6</v>
      </c>
      <c r="M4656">
        <v>19770</v>
      </c>
      <c r="N4656">
        <v>16052.949000000001</v>
      </c>
      <c r="O4656">
        <v>2675.491</v>
      </c>
      <c r="P4656">
        <v>109.83333333333333</v>
      </c>
      <c r="Q4656">
        <v>30</v>
      </c>
      <c r="R4656">
        <v>3717.0509999999999</v>
      </c>
      <c r="S4656">
        <v>2019</v>
      </c>
      <c r="T4656">
        <v>1</v>
      </c>
      <c r="U4656">
        <v>2</v>
      </c>
    </row>
    <row r="4657" spans="1:21" x14ac:dyDescent="0.3">
      <c r="A4657" s="5" t="s">
        <v>168</v>
      </c>
      <c r="B4657" s="5" t="s">
        <v>206</v>
      </c>
      <c r="C4657" s="5" t="s">
        <v>108</v>
      </c>
      <c r="D4657" s="5" t="s">
        <v>378</v>
      </c>
      <c r="E4657" s="5" t="s">
        <v>172</v>
      </c>
      <c r="F4657" s="6">
        <v>43475</v>
      </c>
      <c r="G4657" s="5" t="s">
        <v>148</v>
      </c>
      <c r="H4657" s="5" t="s">
        <v>186</v>
      </c>
      <c r="I4657">
        <v>43324</v>
      </c>
      <c r="J4657">
        <v>151</v>
      </c>
      <c r="K4657">
        <v>190</v>
      </c>
      <c r="L4657">
        <v>2</v>
      </c>
      <c r="M4657">
        <v>5795</v>
      </c>
      <c r="N4657">
        <v>5350.9830000000002</v>
      </c>
      <c r="O4657">
        <v>2675.491</v>
      </c>
      <c r="P4657">
        <v>95</v>
      </c>
      <c r="Q4657">
        <v>30.5</v>
      </c>
      <c r="R4657">
        <v>444.017</v>
      </c>
      <c r="S4657">
        <v>2019</v>
      </c>
      <c r="T4657">
        <v>1</v>
      </c>
      <c r="U4657">
        <v>2</v>
      </c>
    </row>
    <row r="4658" spans="1:21" x14ac:dyDescent="0.3">
      <c r="A4658" s="5" t="s">
        <v>168</v>
      </c>
      <c r="B4658" s="5" t="s">
        <v>206</v>
      </c>
      <c r="C4658" s="5" t="s">
        <v>108</v>
      </c>
      <c r="D4658" s="5" t="s">
        <v>378</v>
      </c>
      <c r="E4658" s="5" t="s">
        <v>172</v>
      </c>
      <c r="F4658" s="6">
        <v>43475</v>
      </c>
      <c r="G4658" s="5" t="s">
        <v>148</v>
      </c>
      <c r="H4658" s="5" t="s">
        <v>204</v>
      </c>
      <c r="I4658">
        <v>43324</v>
      </c>
      <c r="J4658">
        <v>151</v>
      </c>
      <c r="K4658">
        <v>306</v>
      </c>
      <c r="L4658">
        <v>3</v>
      </c>
      <c r="M4658">
        <v>9333</v>
      </c>
      <c r="N4658">
        <v>8026.4740000000002</v>
      </c>
      <c r="O4658">
        <v>2675.491</v>
      </c>
      <c r="P4658">
        <v>102</v>
      </c>
      <c r="Q4658">
        <v>30.5</v>
      </c>
      <c r="R4658">
        <v>1306.5260000000001</v>
      </c>
      <c r="S4658">
        <v>2019</v>
      </c>
      <c r="T4658">
        <v>1</v>
      </c>
      <c r="U4658">
        <v>2</v>
      </c>
    </row>
    <row r="4659" spans="1:21" x14ac:dyDescent="0.3">
      <c r="A4659" s="5" t="s">
        <v>168</v>
      </c>
      <c r="B4659" s="5" t="s">
        <v>206</v>
      </c>
      <c r="C4659" s="5" t="s">
        <v>108</v>
      </c>
      <c r="D4659" s="5" t="s">
        <v>378</v>
      </c>
      <c r="E4659" s="5" t="s">
        <v>172</v>
      </c>
      <c r="F4659" s="6">
        <v>43475</v>
      </c>
      <c r="G4659" s="5" t="s">
        <v>148</v>
      </c>
      <c r="H4659" s="5" t="s">
        <v>202</v>
      </c>
      <c r="I4659">
        <v>43324</v>
      </c>
      <c r="J4659">
        <v>151</v>
      </c>
      <c r="K4659">
        <v>495</v>
      </c>
      <c r="L4659">
        <v>5</v>
      </c>
      <c r="M4659">
        <v>15097.5</v>
      </c>
      <c r="N4659">
        <v>13377.457</v>
      </c>
      <c r="O4659">
        <v>2675.491</v>
      </c>
      <c r="P4659">
        <v>99</v>
      </c>
      <c r="Q4659">
        <v>30.5</v>
      </c>
      <c r="R4659">
        <v>1720.0429999999999</v>
      </c>
      <c r="S4659">
        <v>2019</v>
      </c>
      <c r="T4659">
        <v>1</v>
      </c>
      <c r="U4659">
        <v>2</v>
      </c>
    </row>
    <row r="4660" spans="1:21" x14ac:dyDescent="0.3">
      <c r="A4660" s="5" t="s">
        <v>168</v>
      </c>
      <c r="B4660" s="5" t="s">
        <v>206</v>
      </c>
      <c r="C4660" s="5" t="s">
        <v>108</v>
      </c>
      <c r="D4660" s="5" t="s">
        <v>378</v>
      </c>
      <c r="E4660" s="5" t="s">
        <v>172</v>
      </c>
      <c r="F4660" s="6">
        <v>43475</v>
      </c>
      <c r="G4660" s="5" t="s">
        <v>148</v>
      </c>
      <c r="H4660" s="5" t="s">
        <v>205</v>
      </c>
      <c r="I4660">
        <v>43324</v>
      </c>
      <c r="J4660">
        <v>151</v>
      </c>
      <c r="K4660">
        <v>310</v>
      </c>
      <c r="L4660">
        <v>3</v>
      </c>
      <c r="M4660">
        <v>9455</v>
      </c>
      <c r="N4660">
        <v>8026.4740000000002</v>
      </c>
      <c r="O4660">
        <v>2675.491</v>
      </c>
      <c r="P4660">
        <v>103.33333333333333</v>
      </c>
      <c r="Q4660">
        <v>30.5</v>
      </c>
      <c r="R4660">
        <v>1428.5260000000001</v>
      </c>
      <c r="S4660">
        <v>2019</v>
      </c>
      <c r="T4660">
        <v>1</v>
      </c>
      <c r="U4660">
        <v>2</v>
      </c>
    </row>
    <row r="4661" spans="1:21" x14ac:dyDescent="0.3">
      <c r="A4661" s="5" t="s">
        <v>168</v>
      </c>
      <c r="B4661" s="5" t="s">
        <v>206</v>
      </c>
      <c r="C4661" s="5" t="s">
        <v>108</v>
      </c>
      <c r="D4661" s="5" t="s">
        <v>378</v>
      </c>
      <c r="E4661" s="5" t="s">
        <v>172</v>
      </c>
      <c r="F4661" s="6">
        <v>43475</v>
      </c>
      <c r="G4661" s="5" t="s">
        <v>148</v>
      </c>
      <c r="H4661" s="5" t="s">
        <v>187</v>
      </c>
      <c r="I4661">
        <v>43324</v>
      </c>
      <c r="J4661">
        <v>151</v>
      </c>
      <c r="K4661">
        <v>100</v>
      </c>
      <c r="L4661">
        <v>1</v>
      </c>
      <c r="M4661">
        <v>3050</v>
      </c>
      <c r="N4661">
        <v>2675.491</v>
      </c>
      <c r="O4661">
        <v>2675.491</v>
      </c>
      <c r="P4661">
        <v>100</v>
      </c>
      <c r="Q4661">
        <v>30.5</v>
      </c>
      <c r="R4661">
        <v>374.50900000000001</v>
      </c>
      <c r="S4661">
        <v>2019</v>
      </c>
      <c r="T4661">
        <v>1</v>
      </c>
      <c r="U4661">
        <v>2</v>
      </c>
    </row>
    <row r="4662" spans="1:21" x14ac:dyDescent="0.3">
      <c r="A4662" s="5" t="s">
        <v>168</v>
      </c>
      <c r="B4662" s="5" t="s">
        <v>206</v>
      </c>
      <c r="C4662" s="5" t="s">
        <v>108</v>
      </c>
      <c r="D4662" s="5" t="s">
        <v>378</v>
      </c>
      <c r="E4662" s="5" t="s">
        <v>172</v>
      </c>
      <c r="F4662" s="6">
        <v>43475</v>
      </c>
      <c r="G4662" s="5" t="s">
        <v>148</v>
      </c>
      <c r="H4662" s="5" t="s">
        <v>344</v>
      </c>
      <c r="I4662">
        <v>43324</v>
      </c>
      <c r="J4662">
        <v>151</v>
      </c>
      <c r="K4662">
        <v>302</v>
      </c>
      <c r="L4662">
        <v>3</v>
      </c>
      <c r="M4662">
        <v>9211</v>
      </c>
      <c r="N4662">
        <v>8026.4740000000002</v>
      </c>
      <c r="O4662">
        <v>2675.491</v>
      </c>
      <c r="P4662">
        <v>100.66666666666667</v>
      </c>
      <c r="Q4662">
        <v>30.5</v>
      </c>
      <c r="R4662">
        <v>1184.5260000000001</v>
      </c>
      <c r="S4662">
        <v>2019</v>
      </c>
      <c r="T4662">
        <v>1</v>
      </c>
      <c r="U4662">
        <v>2</v>
      </c>
    </row>
    <row r="4663" spans="1:21" x14ac:dyDescent="0.3">
      <c r="A4663" s="5" t="s">
        <v>168</v>
      </c>
      <c r="B4663" s="5" t="s">
        <v>206</v>
      </c>
      <c r="C4663" s="5" t="s">
        <v>109</v>
      </c>
      <c r="D4663" s="5" t="s">
        <v>380</v>
      </c>
      <c r="E4663" s="5" t="s">
        <v>172</v>
      </c>
      <c r="F4663" s="6">
        <v>43475</v>
      </c>
      <c r="G4663" s="5" t="s">
        <v>148</v>
      </c>
      <c r="H4663" s="5" t="s">
        <v>184</v>
      </c>
      <c r="I4663">
        <v>43323</v>
      </c>
      <c r="J4663">
        <v>152</v>
      </c>
      <c r="K4663">
        <v>2146</v>
      </c>
      <c r="L4663">
        <v>20</v>
      </c>
      <c r="M4663">
        <v>64380</v>
      </c>
      <c r="N4663">
        <v>48367.474000000002</v>
      </c>
      <c r="O4663">
        <v>2418.3739999999998</v>
      </c>
      <c r="P4663">
        <v>107.3</v>
      </c>
      <c r="Q4663">
        <v>30</v>
      </c>
      <c r="R4663">
        <v>16012.526</v>
      </c>
      <c r="S4663">
        <v>2019</v>
      </c>
      <c r="T4663">
        <v>1</v>
      </c>
      <c r="U4663">
        <v>2</v>
      </c>
    </row>
    <row r="4664" spans="1:21" x14ac:dyDescent="0.3">
      <c r="A4664" s="5" t="s">
        <v>168</v>
      </c>
      <c r="B4664" s="5" t="s">
        <v>206</v>
      </c>
      <c r="C4664" s="5" t="s">
        <v>109</v>
      </c>
      <c r="D4664" s="5" t="s">
        <v>380</v>
      </c>
      <c r="E4664" s="5" t="s">
        <v>172</v>
      </c>
      <c r="F4664" s="6">
        <v>43475</v>
      </c>
      <c r="G4664" s="5" t="s">
        <v>148</v>
      </c>
      <c r="H4664" s="5" t="s">
        <v>230</v>
      </c>
      <c r="I4664">
        <v>43323</v>
      </c>
      <c r="J4664">
        <v>152</v>
      </c>
      <c r="K4664">
        <v>1777</v>
      </c>
      <c r="L4664">
        <v>17</v>
      </c>
      <c r="M4664">
        <v>53310</v>
      </c>
      <c r="N4664">
        <v>41112.353000000003</v>
      </c>
      <c r="O4664">
        <v>2418.3739999999998</v>
      </c>
      <c r="P4664">
        <v>104.52941176470588</v>
      </c>
      <c r="Q4664">
        <v>30</v>
      </c>
      <c r="R4664">
        <v>12197.647000000001</v>
      </c>
      <c r="S4664">
        <v>2019</v>
      </c>
      <c r="T4664">
        <v>1</v>
      </c>
      <c r="U4664">
        <v>2</v>
      </c>
    </row>
    <row r="4665" spans="1:21" x14ac:dyDescent="0.3">
      <c r="A4665" s="5" t="s">
        <v>168</v>
      </c>
      <c r="B4665" s="5" t="s">
        <v>206</v>
      </c>
      <c r="C4665" s="5" t="s">
        <v>109</v>
      </c>
      <c r="D4665" s="5" t="s">
        <v>380</v>
      </c>
      <c r="E4665" s="5" t="s">
        <v>172</v>
      </c>
      <c r="F4665" s="6">
        <v>43475</v>
      </c>
      <c r="G4665" s="5" t="s">
        <v>148</v>
      </c>
      <c r="H4665" s="5" t="s">
        <v>238</v>
      </c>
      <c r="I4665">
        <v>43323</v>
      </c>
      <c r="J4665">
        <v>152</v>
      </c>
      <c r="K4665">
        <v>294</v>
      </c>
      <c r="L4665">
        <v>3</v>
      </c>
      <c r="M4665">
        <v>8967</v>
      </c>
      <c r="N4665">
        <v>7255.1210000000001</v>
      </c>
      <c r="O4665">
        <v>2418.3739999999998</v>
      </c>
      <c r="P4665">
        <v>98</v>
      </c>
      <c r="Q4665">
        <v>30.5</v>
      </c>
      <c r="R4665">
        <v>1711.8789999999999</v>
      </c>
      <c r="S4665">
        <v>2019</v>
      </c>
      <c r="T4665">
        <v>1</v>
      </c>
      <c r="U4665">
        <v>2</v>
      </c>
    </row>
    <row r="4666" spans="1:21" x14ac:dyDescent="0.3">
      <c r="A4666" s="5" t="s">
        <v>168</v>
      </c>
      <c r="B4666" s="5" t="s">
        <v>175</v>
      </c>
      <c r="C4666" s="5" t="s">
        <v>87</v>
      </c>
      <c r="D4666" s="5" t="s">
        <v>374</v>
      </c>
      <c r="E4666" s="5" t="s">
        <v>172</v>
      </c>
      <c r="F4666" s="6">
        <v>43477</v>
      </c>
      <c r="G4666" s="5" t="s">
        <v>148</v>
      </c>
      <c r="H4666" s="5" t="s">
        <v>194</v>
      </c>
      <c r="I4666">
        <v>43276</v>
      </c>
      <c r="J4666">
        <v>201</v>
      </c>
      <c r="K4666">
        <v>361.5</v>
      </c>
      <c r="L4666">
        <v>3</v>
      </c>
      <c r="M4666">
        <v>10845</v>
      </c>
      <c r="N4666">
        <v>9496.2099999999991</v>
      </c>
      <c r="O4666">
        <v>3165.4029999999998</v>
      </c>
      <c r="P4666">
        <v>120.5</v>
      </c>
      <c r="Q4666">
        <v>30</v>
      </c>
      <c r="R4666">
        <v>1348.79</v>
      </c>
      <c r="S4666">
        <v>2019</v>
      </c>
      <c r="T4666">
        <v>1</v>
      </c>
      <c r="U4666">
        <v>2</v>
      </c>
    </row>
    <row r="4667" spans="1:21" x14ac:dyDescent="0.3">
      <c r="A4667" s="5" t="s">
        <v>168</v>
      </c>
      <c r="B4667" s="5" t="s">
        <v>206</v>
      </c>
      <c r="C4667" s="5" t="s">
        <v>109</v>
      </c>
      <c r="D4667" s="5" t="s">
        <v>380</v>
      </c>
      <c r="E4667" s="5" t="s">
        <v>172</v>
      </c>
      <c r="F4667" s="6">
        <v>43477</v>
      </c>
      <c r="G4667" s="5" t="s">
        <v>148</v>
      </c>
      <c r="H4667" s="5" t="s">
        <v>218</v>
      </c>
      <c r="I4667">
        <v>43323</v>
      </c>
      <c r="J4667">
        <v>154</v>
      </c>
      <c r="K4667">
        <v>190</v>
      </c>
      <c r="L4667">
        <v>2</v>
      </c>
      <c r="M4667">
        <v>5795</v>
      </c>
      <c r="N4667">
        <v>4836.7470000000003</v>
      </c>
      <c r="O4667">
        <v>2418.3739999999998</v>
      </c>
      <c r="P4667">
        <v>95</v>
      </c>
      <c r="Q4667">
        <v>30.5</v>
      </c>
      <c r="R4667">
        <v>958.25300000000004</v>
      </c>
      <c r="S4667">
        <v>2019</v>
      </c>
      <c r="T4667">
        <v>1</v>
      </c>
      <c r="U4667">
        <v>2</v>
      </c>
    </row>
    <row r="4668" spans="1:21" x14ac:dyDescent="0.3">
      <c r="A4668" s="5" t="s">
        <v>168</v>
      </c>
      <c r="B4668" s="5" t="s">
        <v>206</v>
      </c>
      <c r="C4668" s="5" t="s">
        <v>109</v>
      </c>
      <c r="D4668" s="5" t="s">
        <v>380</v>
      </c>
      <c r="E4668" s="5" t="s">
        <v>172</v>
      </c>
      <c r="F4668" s="6">
        <v>43477</v>
      </c>
      <c r="G4668" s="5" t="s">
        <v>148</v>
      </c>
      <c r="H4668" s="5" t="s">
        <v>205</v>
      </c>
      <c r="I4668">
        <v>43323</v>
      </c>
      <c r="J4668">
        <v>154</v>
      </c>
      <c r="K4668">
        <v>308</v>
      </c>
      <c r="L4668">
        <v>3</v>
      </c>
      <c r="M4668">
        <v>9394</v>
      </c>
      <c r="N4668">
        <v>7255.1210000000001</v>
      </c>
      <c r="O4668">
        <v>2418.3739999999998</v>
      </c>
      <c r="P4668">
        <v>102.66666666666667</v>
      </c>
      <c r="Q4668">
        <v>30.5</v>
      </c>
      <c r="R4668">
        <v>2138.8789999999999</v>
      </c>
      <c r="S4668">
        <v>2019</v>
      </c>
      <c r="T4668">
        <v>1</v>
      </c>
      <c r="U4668">
        <v>2</v>
      </c>
    </row>
    <row r="4669" spans="1:21" x14ac:dyDescent="0.3">
      <c r="A4669" s="5" t="s">
        <v>168</v>
      </c>
      <c r="B4669" s="5" t="s">
        <v>206</v>
      </c>
      <c r="C4669" s="5" t="s">
        <v>109</v>
      </c>
      <c r="D4669" s="5" t="s">
        <v>380</v>
      </c>
      <c r="E4669" s="5" t="s">
        <v>172</v>
      </c>
      <c r="F4669" s="6">
        <v>43477</v>
      </c>
      <c r="G4669" s="5" t="s">
        <v>148</v>
      </c>
      <c r="H4669" s="5" t="s">
        <v>202</v>
      </c>
      <c r="I4669">
        <v>43323</v>
      </c>
      <c r="J4669">
        <v>154</v>
      </c>
      <c r="K4669">
        <v>1290</v>
      </c>
      <c r="L4669">
        <v>13</v>
      </c>
      <c r="M4669">
        <v>39345</v>
      </c>
      <c r="N4669">
        <v>31438.858</v>
      </c>
      <c r="O4669">
        <v>2418.3739999999998</v>
      </c>
      <c r="P4669">
        <v>99.230769230769226</v>
      </c>
      <c r="Q4669">
        <v>30.5</v>
      </c>
      <c r="R4669">
        <v>7906.1419999999998</v>
      </c>
      <c r="S4669">
        <v>2019</v>
      </c>
      <c r="T4669">
        <v>1</v>
      </c>
      <c r="U4669">
        <v>2</v>
      </c>
    </row>
    <row r="4670" spans="1:21" x14ac:dyDescent="0.3">
      <c r="A4670" s="5" t="s">
        <v>168</v>
      </c>
      <c r="B4670" s="5" t="s">
        <v>206</v>
      </c>
      <c r="C4670" s="5" t="s">
        <v>109</v>
      </c>
      <c r="D4670" s="5" t="s">
        <v>380</v>
      </c>
      <c r="E4670" s="5" t="s">
        <v>172</v>
      </c>
      <c r="F4670" s="6">
        <v>43477</v>
      </c>
      <c r="G4670" s="5" t="s">
        <v>148</v>
      </c>
      <c r="H4670" s="5" t="s">
        <v>204</v>
      </c>
      <c r="I4670">
        <v>43323</v>
      </c>
      <c r="J4670">
        <v>154</v>
      </c>
      <c r="K4670">
        <v>389</v>
      </c>
      <c r="L4670">
        <v>4</v>
      </c>
      <c r="M4670">
        <v>11864.5</v>
      </c>
      <c r="N4670">
        <v>9673.4950000000008</v>
      </c>
      <c r="O4670">
        <v>2418.3739999999998</v>
      </c>
      <c r="P4670">
        <v>97.25</v>
      </c>
      <c r="Q4670">
        <v>30.5</v>
      </c>
      <c r="R4670">
        <v>2191.0050000000001</v>
      </c>
      <c r="S4670">
        <v>2019</v>
      </c>
      <c r="T4670">
        <v>1</v>
      </c>
      <c r="U4670">
        <v>2</v>
      </c>
    </row>
    <row r="4671" spans="1:21" x14ac:dyDescent="0.3">
      <c r="A4671" s="5" t="s">
        <v>168</v>
      </c>
      <c r="B4671" s="5" t="s">
        <v>206</v>
      </c>
      <c r="C4671" s="5" t="s">
        <v>109</v>
      </c>
      <c r="D4671" s="5" t="s">
        <v>380</v>
      </c>
      <c r="E4671" s="5" t="s">
        <v>172</v>
      </c>
      <c r="F4671" s="6">
        <v>43477</v>
      </c>
      <c r="G4671" s="5" t="s">
        <v>148</v>
      </c>
      <c r="H4671" s="5" t="s">
        <v>226</v>
      </c>
      <c r="I4671">
        <v>43323</v>
      </c>
      <c r="J4671">
        <v>154</v>
      </c>
      <c r="K4671">
        <v>425</v>
      </c>
      <c r="L4671">
        <v>4</v>
      </c>
      <c r="M4671">
        <v>12962.5</v>
      </c>
      <c r="N4671">
        <v>9673.4950000000008</v>
      </c>
      <c r="O4671">
        <v>2418.3739999999998</v>
      </c>
      <c r="P4671">
        <v>106.25</v>
      </c>
      <c r="Q4671">
        <v>30.5</v>
      </c>
      <c r="R4671">
        <v>3289.0050000000001</v>
      </c>
      <c r="S4671">
        <v>2019</v>
      </c>
      <c r="T4671">
        <v>1</v>
      </c>
      <c r="U4671">
        <v>2</v>
      </c>
    </row>
    <row r="4672" spans="1:21" x14ac:dyDescent="0.3">
      <c r="A4672" s="5" t="s">
        <v>168</v>
      </c>
      <c r="B4672" s="5" t="s">
        <v>206</v>
      </c>
      <c r="C4672" s="5" t="s">
        <v>109</v>
      </c>
      <c r="D4672" s="5" t="s">
        <v>380</v>
      </c>
      <c r="E4672" s="5" t="s">
        <v>172</v>
      </c>
      <c r="F4672" s="6">
        <v>43477</v>
      </c>
      <c r="G4672" s="5" t="s">
        <v>148</v>
      </c>
      <c r="H4672" s="5" t="s">
        <v>191</v>
      </c>
      <c r="I4672">
        <v>43323</v>
      </c>
      <c r="J4672">
        <v>154</v>
      </c>
      <c r="K4672">
        <v>785</v>
      </c>
      <c r="L4672">
        <v>7</v>
      </c>
      <c r="M4672">
        <v>23942.5</v>
      </c>
      <c r="N4672">
        <v>16928.616000000002</v>
      </c>
      <c r="O4672">
        <v>2418.3739999999998</v>
      </c>
      <c r="P4672">
        <v>112.14285714285714</v>
      </c>
      <c r="Q4672">
        <v>30.5</v>
      </c>
      <c r="R4672">
        <v>7013.884</v>
      </c>
      <c r="S4672">
        <v>2019</v>
      </c>
      <c r="T4672">
        <v>1</v>
      </c>
      <c r="U4672">
        <v>2</v>
      </c>
    </row>
    <row r="4673" spans="1:21" x14ac:dyDescent="0.3">
      <c r="A4673" s="5" t="s">
        <v>168</v>
      </c>
      <c r="B4673" s="5" t="s">
        <v>206</v>
      </c>
      <c r="C4673" s="5" t="s">
        <v>109</v>
      </c>
      <c r="D4673" s="5" t="s">
        <v>380</v>
      </c>
      <c r="E4673" s="5" t="s">
        <v>172</v>
      </c>
      <c r="F4673" s="6">
        <v>43477</v>
      </c>
      <c r="G4673" s="5" t="s">
        <v>148</v>
      </c>
      <c r="H4673" s="5" t="s">
        <v>187</v>
      </c>
      <c r="I4673">
        <v>43323</v>
      </c>
      <c r="J4673">
        <v>154</v>
      </c>
      <c r="K4673">
        <v>308</v>
      </c>
      <c r="L4673">
        <v>3</v>
      </c>
      <c r="M4673">
        <v>9394</v>
      </c>
      <c r="N4673">
        <v>7255.1210000000001</v>
      </c>
      <c r="O4673">
        <v>2418.3739999999998</v>
      </c>
      <c r="P4673">
        <v>102.66666666666667</v>
      </c>
      <c r="Q4673">
        <v>30.5</v>
      </c>
      <c r="R4673">
        <v>2138.8789999999999</v>
      </c>
      <c r="S4673">
        <v>2019</v>
      </c>
      <c r="T4673">
        <v>1</v>
      </c>
      <c r="U4673">
        <v>2</v>
      </c>
    </row>
    <row r="4674" spans="1:21" x14ac:dyDescent="0.3">
      <c r="A4674" s="5" t="s">
        <v>168</v>
      </c>
      <c r="B4674" s="5" t="s">
        <v>206</v>
      </c>
      <c r="C4674" s="5" t="s">
        <v>109</v>
      </c>
      <c r="D4674" s="5" t="s">
        <v>380</v>
      </c>
      <c r="E4674" s="5" t="s">
        <v>172</v>
      </c>
      <c r="F4674" s="6">
        <v>43477</v>
      </c>
      <c r="G4674" s="5" t="s">
        <v>148</v>
      </c>
      <c r="H4674" s="5" t="s">
        <v>321</v>
      </c>
      <c r="I4674">
        <v>43323</v>
      </c>
      <c r="J4674">
        <v>154</v>
      </c>
      <c r="K4674">
        <v>431</v>
      </c>
      <c r="L4674">
        <v>4</v>
      </c>
      <c r="M4674">
        <v>12930</v>
      </c>
      <c r="N4674">
        <v>9673.4950000000008</v>
      </c>
      <c r="O4674">
        <v>2418.3739999999998</v>
      </c>
      <c r="P4674">
        <v>107.75</v>
      </c>
      <c r="Q4674">
        <v>30</v>
      </c>
      <c r="R4674">
        <v>3256.5050000000001</v>
      </c>
      <c r="S4674">
        <v>2019</v>
      </c>
      <c r="T4674">
        <v>1</v>
      </c>
      <c r="U4674">
        <v>2</v>
      </c>
    </row>
    <row r="4675" spans="1:21" x14ac:dyDescent="0.3">
      <c r="A4675" s="5" t="s">
        <v>168</v>
      </c>
      <c r="B4675" s="5" t="s">
        <v>206</v>
      </c>
      <c r="C4675" s="5" t="s">
        <v>109</v>
      </c>
      <c r="D4675" s="5" t="s">
        <v>380</v>
      </c>
      <c r="E4675" s="5" t="s">
        <v>172</v>
      </c>
      <c r="F4675" s="6">
        <v>43477</v>
      </c>
      <c r="G4675" s="5" t="s">
        <v>148</v>
      </c>
      <c r="H4675" s="5" t="s">
        <v>203</v>
      </c>
      <c r="I4675">
        <v>43323</v>
      </c>
      <c r="J4675">
        <v>154</v>
      </c>
      <c r="K4675">
        <v>180</v>
      </c>
      <c r="L4675">
        <v>2</v>
      </c>
      <c r="M4675">
        <v>5490</v>
      </c>
      <c r="N4675">
        <v>4836.7470000000003</v>
      </c>
      <c r="O4675">
        <v>2418.3739999999998</v>
      </c>
      <c r="P4675">
        <v>90</v>
      </c>
      <c r="Q4675">
        <v>30.5</v>
      </c>
      <c r="R4675">
        <v>653.25300000000004</v>
      </c>
      <c r="S4675">
        <v>2019</v>
      </c>
      <c r="T4675">
        <v>1</v>
      </c>
      <c r="U4675">
        <v>2</v>
      </c>
    </row>
    <row r="4676" spans="1:21" x14ac:dyDescent="0.3">
      <c r="A4676" s="5" t="s">
        <v>168</v>
      </c>
      <c r="B4676" s="5" t="s">
        <v>206</v>
      </c>
      <c r="C4676" s="5" t="s">
        <v>109</v>
      </c>
      <c r="D4676" s="5" t="s">
        <v>380</v>
      </c>
      <c r="E4676" s="5" t="s">
        <v>172</v>
      </c>
      <c r="F4676" s="6">
        <v>43477</v>
      </c>
      <c r="G4676" s="5" t="s">
        <v>148</v>
      </c>
      <c r="H4676" s="5" t="s">
        <v>180</v>
      </c>
      <c r="I4676">
        <v>43323</v>
      </c>
      <c r="J4676">
        <v>154</v>
      </c>
      <c r="K4676">
        <v>222</v>
      </c>
      <c r="L4676">
        <v>2</v>
      </c>
      <c r="M4676">
        <v>6771</v>
      </c>
      <c r="N4676">
        <v>4836.7470000000003</v>
      </c>
      <c r="O4676">
        <v>2418.3739999999998</v>
      </c>
      <c r="P4676">
        <v>111</v>
      </c>
      <c r="Q4676">
        <v>30.5</v>
      </c>
      <c r="R4676">
        <v>1934.2529999999999</v>
      </c>
      <c r="S4676">
        <v>2019</v>
      </c>
      <c r="T4676">
        <v>1</v>
      </c>
      <c r="U4676">
        <v>2</v>
      </c>
    </row>
    <row r="4677" spans="1:21" x14ac:dyDescent="0.3">
      <c r="A4677" s="5" t="s">
        <v>168</v>
      </c>
      <c r="B4677" s="5" t="s">
        <v>206</v>
      </c>
      <c r="C4677" s="5" t="s">
        <v>109</v>
      </c>
      <c r="D4677" s="5" t="s">
        <v>380</v>
      </c>
      <c r="E4677" s="5" t="s">
        <v>172</v>
      </c>
      <c r="F4677" s="6">
        <v>43477</v>
      </c>
      <c r="G4677" s="5" t="s">
        <v>148</v>
      </c>
      <c r="H4677" s="5" t="s">
        <v>221</v>
      </c>
      <c r="I4677">
        <v>43323</v>
      </c>
      <c r="J4677">
        <v>154</v>
      </c>
      <c r="K4677">
        <v>185</v>
      </c>
      <c r="L4677">
        <v>2</v>
      </c>
      <c r="M4677">
        <v>5642.5</v>
      </c>
      <c r="N4677">
        <v>4836.7470000000003</v>
      </c>
      <c r="O4677">
        <v>2418.3739999999998</v>
      </c>
      <c r="P4677">
        <v>92.5</v>
      </c>
      <c r="Q4677">
        <v>30.5</v>
      </c>
      <c r="R4677">
        <v>805.75300000000004</v>
      </c>
      <c r="S4677">
        <v>2019</v>
      </c>
      <c r="T4677">
        <v>1</v>
      </c>
      <c r="U4677">
        <v>2</v>
      </c>
    </row>
    <row r="4678" spans="1:21" x14ac:dyDescent="0.3">
      <c r="A4678" s="5" t="s">
        <v>168</v>
      </c>
      <c r="B4678" s="5" t="s">
        <v>206</v>
      </c>
      <c r="C4678" s="5" t="s">
        <v>109</v>
      </c>
      <c r="D4678" s="5" t="s">
        <v>380</v>
      </c>
      <c r="E4678" s="5" t="s">
        <v>172</v>
      </c>
      <c r="F4678" s="6">
        <v>43477</v>
      </c>
      <c r="G4678" s="5" t="s">
        <v>148</v>
      </c>
      <c r="H4678" s="5" t="s">
        <v>216</v>
      </c>
      <c r="I4678">
        <v>43323</v>
      </c>
      <c r="J4678">
        <v>154</v>
      </c>
      <c r="K4678">
        <v>191</v>
      </c>
      <c r="L4678">
        <v>2</v>
      </c>
      <c r="M4678">
        <v>5825.5</v>
      </c>
      <c r="N4678">
        <v>4836.7470000000003</v>
      </c>
      <c r="O4678">
        <v>2418.3739999999998</v>
      </c>
      <c r="P4678">
        <v>95.5</v>
      </c>
      <c r="Q4678">
        <v>30.5</v>
      </c>
      <c r="R4678">
        <v>988.75300000000004</v>
      </c>
      <c r="S4678">
        <v>2019</v>
      </c>
      <c r="T4678">
        <v>1</v>
      </c>
      <c r="U4678">
        <v>2</v>
      </c>
    </row>
    <row r="4679" spans="1:21" x14ac:dyDescent="0.3">
      <c r="A4679" s="5" t="s">
        <v>168</v>
      </c>
      <c r="B4679" s="5" t="s">
        <v>206</v>
      </c>
      <c r="C4679" s="5" t="s">
        <v>109</v>
      </c>
      <c r="D4679" s="5" t="s">
        <v>380</v>
      </c>
      <c r="E4679" s="5" t="s">
        <v>172</v>
      </c>
      <c r="F4679" s="6">
        <v>43477</v>
      </c>
      <c r="G4679" s="5" t="s">
        <v>148</v>
      </c>
      <c r="H4679" s="5" t="s">
        <v>222</v>
      </c>
      <c r="I4679">
        <v>43323</v>
      </c>
      <c r="J4679">
        <v>154</v>
      </c>
      <c r="K4679">
        <v>98</v>
      </c>
      <c r="L4679">
        <v>1</v>
      </c>
      <c r="M4679">
        <v>2989</v>
      </c>
      <c r="N4679">
        <v>2418.3739999999998</v>
      </c>
      <c r="O4679">
        <v>2418.3739999999998</v>
      </c>
      <c r="P4679">
        <v>98</v>
      </c>
      <c r="Q4679">
        <v>30.5</v>
      </c>
      <c r="R4679">
        <v>570.62599999999998</v>
      </c>
      <c r="S4679">
        <v>2019</v>
      </c>
      <c r="T4679">
        <v>1</v>
      </c>
      <c r="U4679">
        <v>2</v>
      </c>
    </row>
    <row r="4680" spans="1:21" x14ac:dyDescent="0.3">
      <c r="A4680" s="5" t="s">
        <v>168</v>
      </c>
      <c r="B4680" s="5" t="s">
        <v>206</v>
      </c>
      <c r="C4680" s="5" t="s">
        <v>109</v>
      </c>
      <c r="D4680" s="5" t="s">
        <v>380</v>
      </c>
      <c r="E4680" s="5" t="s">
        <v>172</v>
      </c>
      <c r="F4680" s="6">
        <v>43477</v>
      </c>
      <c r="G4680" s="5" t="s">
        <v>148</v>
      </c>
      <c r="H4680" s="5" t="s">
        <v>181</v>
      </c>
      <c r="I4680">
        <v>43323</v>
      </c>
      <c r="J4680">
        <v>154</v>
      </c>
      <c r="K4680">
        <v>201</v>
      </c>
      <c r="L4680">
        <v>2</v>
      </c>
      <c r="M4680">
        <v>6130.5</v>
      </c>
      <c r="N4680">
        <v>4836.7470000000003</v>
      </c>
      <c r="O4680">
        <v>2418.3739999999998</v>
      </c>
      <c r="P4680">
        <v>100.5</v>
      </c>
      <c r="Q4680">
        <v>30.5</v>
      </c>
      <c r="R4680">
        <v>1293.7529999999999</v>
      </c>
      <c r="S4680">
        <v>2019</v>
      </c>
      <c r="T4680">
        <v>1</v>
      </c>
      <c r="U4680">
        <v>2</v>
      </c>
    </row>
    <row r="4681" spans="1:21" x14ac:dyDescent="0.3">
      <c r="A4681" s="5" t="s">
        <v>168</v>
      </c>
      <c r="B4681" s="5" t="s">
        <v>206</v>
      </c>
      <c r="C4681" s="5" t="s">
        <v>109</v>
      </c>
      <c r="D4681" s="5" t="s">
        <v>380</v>
      </c>
      <c r="E4681" s="5" t="s">
        <v>172</v>
      </c>
      <c r="F4681" s="6">
        <v>43477</v>
      </c>
      <c r="G4681" s="5" t="s">
        <v>148</v>
      </c>
      <c r="H4681" s="5" t="s">
        <v>246</v>
      </c>
      <c r="I4681">
        <v>43323</v>
      </c>
      <c r="J4681">
        <v>154</v>
      </c>
      <c r="K4681">
        <v>448</v>
      </c>
      <c r="L4681">
        <v>3</v>
      </c>
      <c r="M4681">
        <v>10248</v>
      </c>
      <c r="N4681">
        <v>7255.1210000000001</v>
      </c>
      <c r="O4681">
        <v>2418.3739999999998</v>
      </c>
      <c r="P4681">
        <v>149.33333333333334</v>
      </c>
      <c r="Q4681">
        <v>22.875</v>
      </c>
      <c r="R4681">
        <v>2992.8789999999999</v>
      </c>
      <c r="S4681">
        <v>2019</v>
      </c>
      <c r="T4681">
        <v>1</v>
      </c>
      <c r="U4681">
        <v>2</v>
      </c>
    </row>
    <row r="4682" spans="1:21" x14ac:dyDescent="0.3">
      <c r="A4682" s="5" t="s">
        <v>168</v>
      </c>
      <c r="B4682" s="5" t="s">
        <v>206</v>
      </c>
      <c r="C4682" s="5" t="s">
        <v>109</v>
      </c>
      <c r="D4682" s="5" t="s">
        <v>380</v>
      </c>
      <c r="E4682" s="5" t="s">
        <v>172</v>
      </c>
      <c r="F4682" s="6">
        <v>43477</v>
      </c>
      <c r="G4682" s="5" t="s">
        <v>148</v>
      </c>
      <c r="H4682" s="5" t="s">
        <v>186</v>
      </c>
      <c r="I4682">
        <v>43323</v>
      </c>
      <c r="J4682">
        <v>154</v>
      </c>
      <c r="K4682">
        <v>126</v>
      </c>
      <c r="L4682">
        <v>1</v>
      </c>
      <c r="M4682">
        <v>3843</v>
      </c>
      <c r="N4682">
        <v>2418.3739999999998</v>
      </c>
      <c r="O4682">
        <v>2418.3739999999998</v>
      </c>
      <c r="P4682">
        <v>126</v>
      </c>
      <c r="Q4682">
        <v>30.5</v>
      </c>
      <c r="R4682">
        <v>1424.626</v>
      </c>
      <c r="S4682">
        <v>2019</v>
      </c>
      <c r="T4682">
        <v>1</v>
      </c>
      <c r="U4682">
        <v>2</v>
      </c>
    </row>
    <row r="4683" spans="1:21" x14ac:dyDescent="0.3">
      <c r="A4683" s="5" t="s">
        <v>168</v>
      </c>
      <c r="B4683" s="5" t="s">
        <v>206</v>
      </c>
      <c r="C4683" s="5" t="s">
        <v>109</v>
      </c>
      <c r="D4683" s="5" t="s">
        <v>380</v>
      </c>
      <c r="E4683" s="5" t="s">
        <v>172</v>
      </c>
      <c r="F4683" s="6">
        <v>43477</v>
      </c>
      <c r="G4683" s="5" t="s">
        <v>148</v>
      </c>
      <c r="H4683" s="5" t="s">
        <v>184</v>
      </c>
      <c r="I4683">
        <v>43323</v>
      </c>
      <c r="J4683">
        <v>154</v>
      </c>
      <c r="K4683">
        <v>3230</v>
      </c>
      <c r="L4683">
        <v>30</v>
      </c>
      <c r="M4683">
        <v>96900</v>
      </c>
      <c r="N4683">
        <v>72551.210999999996</v>
      </c>
      <c r="O4683">
        <v>2418.3739999999998</v>
      </c>
      <c r="P4683">
        <v>107.66666666666667</v>
      </c>
      <c r="Q4683">
        <v>30</v>
      </c>
      <c r="R4683">
        <v>24348.789000000001</v>
      </c>
      <c r="S4683">
        <v>2019</v>
      </c>
      <c r="T4683">
        <v>1</v>
      </c>
      <c r="U4683">
        <v>2</v>
      </c>
    </row>
    <row r="4684" spans="1:21" x14ac:dyDescent="0.3">
      <c r="A4684" s="5" t="s">
        <v>168</v>
      </c>
      <c r="B4684" s="5" t="s">
        <v>206</v>
      </c>
      <c r="C4684" s="5" t="s">
        <v>109</v>
      </c>
      <c r="D4684" s="5" t="s">
        <v>380</v>
      </c>
      <c r="E4684" s="5" t="s">
        <v>172</v>
      </c>
      <c r="F4684" s="6">
        <v>43477</v>
      </c>
      <c r="G4684" s="5" t="s">
        <v>148</v>
      </c>
      <c r="H4684" s="5" t="s">
        <v>269</v>
      </c>
      <c r="I4684">
        <v>43323</v>
      </c>
      <c r="J4684">
        <v>154</v>
      </c>
      <c r="K4684">
        <v>850</v>
      </c>
      <c r="L4684">
        <v>8</v>
      </c>
      <c r="M4684">
        <v>25500</v>
      </c>
      <c r="N4684">
        <v>19346.990000000002</v>
      </c>
      <c r="O4684">
        <v>2418.3739999999998</v>
      </c>
      <c r="P4684">
        <v>106.25</v>
      </c>
      <c r="Q4684">
        <v>30</v>
      </c>
      <c r="R4684">
        <v>6153.01</v>
      </c>
      <c r="S4684">
        <v>2019</v>
      </c>
      <c r="T4684">
        <v>1</v>
      </c>
      <c r="U4684">
        <v>2</v>
      </c>
    </row>
    <row r="4685" spans="1:21" x14ac:dyDescent="0.3">
      <c r="A4685" s="5" t="s">
        <v>168</v>
      </c>
      <c r="B4685" s="5" t="s">
        <v>206</v>
      </c>
      <c r="C4685" s="5" t="s">
        <v>109</v>
      </c>
      <c r="D4685" s="5" t="s">
        <v>380</v>
      </c>
      <c r="E4685" s="5" t="s">
        <v>172</v>
      </c>
      <c r="F4685" s="6">
        <v>43477</v>
      </c>
      <c r="G4685" s="5" t="s">
        <v>148</v>
      </c>
      <c r="H4685" s="5" t="s">
        <v>217</v>
      </c>
      <c r="I4685">
        <v>43323</v>
      </c>
      <c r="J4685">
        <v>154</v>
      </c>
      <c r="K4685">
        <v>1015</v>
      </c>
      <c r="L4685">
        <v>10</v>
      </c>
      <c r="M4685">
        <v>30957.5</v>
      </c>
      <c r="N4685">
        <v>24183.737000000001</v>
      </c>
      <c r="O4685">
        <v>2418.3739999999998</v>
      </c>
      <c r="P4685">
        <v>101.5</v>
      </c>
      <c r="Q4685">
        <v>30.5</v>
      </c>
      <c r="R4685">
        <v>6773.7629999999999</v>
      </c>
      <c r="S4685">
        <v>2019</v>
      </c>
      <c r="T4685">
        <v>1</v>
      </c>
      <c r="U4685">
        <v>2</v>
      </c>
    </row>
    <row r="4686" spans="1:21" x14ac:dyDescent="0.3">
      <c r="A4686" s="5" t="s">
        <v>168</v>
      </c>
      <c r="B4686" s="5" t="s">
        <v>206</v>
      </c>
      <c r="C4686" s="5" t="s">
        <v>109</v>
      </c>
      <c r="D4686" s="5" t="s">
        <v>380</v>
      </c>
      <c r="E4686" s="5" t="s">
        <v>172</v>
      </c>
      <c r="F4686" s="6">
        <v>43477</v>
      </c>
      <c r="G4686" s="5" t="s">
        <v>148</v>
      </c>
      <c r="H4686" s="5" t="s">
        <v>225</v>
      </c>
      <c r="I4686">
        <v>43323</v>
      </c>
      <c r="J4686">
        <v>154</v>
      </c>
      <c r="K4686">
        <v>520</v>
      </c>
      <c r="L4686">
        <v>5</v>
      </c>
      <c r="M4686">
        <v>15600</v>
      </c>
      <c r="N4686">
        <v>12091.869000000001</v>
      </c>
      <c r="O4686">
        <v>2418.3739999999998</v>
      </c>
      <c r="P4686">
        <v>104</v>
      </c>
      <c r="Q4686">
        <v>30</v>
      </c>
      <c r="R4686">
        <v>3508.1309999999999</v>
      </c>
      <c r="S4686">
        <v>2019</v>
      </c>
      <c r="T4686">
        <v>1</v>
      </c>
      <c r="U4686">
        <v>2</v>
      </c>
    </row>
    <row r="4687" spans="1:21" x14ac:dyDescent="0.3">
      <c r="A4687" s="5" t="s">
        <v>168</v>
      </c>
      <c r="B4687" s="5" t="s">
        <v>206</v>
      </c>
      <c r="C4687" s="5" t="s">
        <v>109</v>
      </c>
      <c r="D4687" s="5" t="s">
        <v>380</v>
      </c>
      <c r="E4687" s="5" t="s">
        <v>172</v>
      </c>
      <c r="F4687" s="6">
        <v>43477</v>
      </c>
      <c r="G4687" s="5" t="s">
        <v>148</v>
      </c>
      <c r="H4687" s="5" t="s">
        <v>308</v>
      </c>
      <c r="I4687">
        <v>43323</v>
      </c>
      <c r="J4687">
        <v>154</v>
      </c>
      <c r="K4687">
        <v>100</v>
      </c>
      <c r="L4687">
        <v>1</v>
      </c>
      <c r="M4687">
        <v>3050</v>
      </c>
      <c r="N4687">
        <v>2418.3739999999998</v>
      </c>
      <c r="O4687">
        <v>2418.3739999999998</v>
      </c>
      <c r="P4687">
        <v>100</v>
      </c>
      <c r="Q4687">
        <v>30.5</v>
      </c>
      <c r="R4687">
        <v>631.62599999999998</v>
      </c>
      <c r="S4687">
        <v>2019</v>
      </c>
      <c r="T4687">
        <v>1</v>
      </c>
      <c r="U4687">
        <v>2</v>
      </c>
    </row>
    <row r="4688" spans="1:21" x14ac:dyDescent="0.3">
      <c r="A4688" s="5" t="s">
        <v>168</v>
      </c>
      <c r="B4688" s="5" t="s">
        <v>206</v>
      </c>
      <c r="C4688" s="5" t="s">
        <v>109</v>
      </c>
      <c r="D4688" s="5" t="s">
        <v>380</v>
      </c>
      <c r="E4688" s="5" t="s">
        <v>172</v>
      </c>
      <c r="F4688" s="6">
        <v>43477</v>
      </c>
      <c r="G4688" s="5" t="s">
        <v>148</v>
      </c>
      <c r="H4688" s="5" t="s">
        <v>190</v>
      </c>
      <c r="I4688">
        <v>43323</v>
      </c>
      <c r="J4688">
        <v>154</v>
      </c>
      <c r="K4688">
        <v>200</v>
      </c>
      <c r="L4688">
        <v>2</v>
      </c>
      <c r="M4688">
        <v>6100</v>
      </c>
      <c r="N4688">
        <v>4836.7470000000003</v>
      </c>
      <c r="O4688">
        <v>2418.3739999999998</v>
      </c>
      <c r="P4688">
        <v>100</v>
      </c>
      <c r="Q4688">
        <v>30.5</v>
      </c>
      <c r="R4688">
        <v>1263.2529999999999</v>
      </c>
      <c r="S4688">
        <v>2019</v>
      </c>
      <c r="T4688">
        <v>1</v>
      </c>
      <c r="U4688">
        <v>2</v>
      </c>
    </row>
    <row r="4689" spans="1:21" x14ac:dyDescent="0.3">
      <c r="A4689" s="5" t="s">
        <v>168</v>
      </c>
      <c r="B4689" s="5" t="s">
        <v>206</v>
      </c>
      <c r="C4689" s="5" t="s">
        <v>109</v>
      </c>
      <c r="D4689" s="5" t="s">
        <v>380</v>
      </c>
      <c r="E4689" s="5" t="s">
        <v>172</v>
      </c>
      <c r="F4689" s="6">
        <v>43477</v>
      </c>
      <c r="G4689" s="5" t="s">
        <v>148</v>
      </c>
      <c r="H4689" s="5" t="s">
        <v>190</v>
      </c>
      <c r="I4689">
        <v>43323</v>
      </c>
      <c r="J4689">
        <v>154</v>
      </c>
      <c r="K4689">
        <v>101</v>
      </c>
      <c r="L4689">
        <v>1</v>
      </c>
      <c r="M4689">
        <v>3080.5</v>
      </c>
      <c r="N4689">
        <v>2418.3739999999998</v>
      </c>
      <c r="O4689">
        <v>2418.3739999999998</v>
      </c>
      <c r="P4689">
        <v>101</v>
      </c>
      <c r="Q4689">
        <v>30.5</v>
      </c>
      <c r="R4689">
        <v>662.12599999999998</v>
      </c>
      <c r="S4689">
        <v>2019</v>
      </c>
      <c r="T4689">
        <v>1</v>
      </c>
      <c r="U4689">
        <v>2</v>
      </c>
    </row>
    <row r="4690" spans="1:21" x14ac:dyDescent="0.3">
      <c r="A4690" s="5" t="s">
        <v>168</v>
      </c>
      <c r="B4690" s="5" t="s">
        <v>206</v>
      </c>
      <c r="C4690" s="5" t="s">
        <v>109</v>
      </c>
      <c r="D4690" s="5" t="s">
        <v>380</v>
      </c>
      <c r="E4690" s="5" t="s">
        <v>172</v>
      </c>
      <c r="F4690" s="6">
        <v>43477</v>
      </c>
      <c r="G4690" s="5" t="s">
        <v>148</v>
      </c>
      <c r="H4690" s="5" t="s">
        <v>185</v>
      </c>
      <c r="I4690">
        <v>43323</v>
      </c>
      <c r="J4690">
        <v>154</v>
      </c>
      <c r="K4690">
        <v>416</v>
      </c>
      <c r="L4690">
        <v>4</v>
      </c>
      <c r="M4690">
        <v>12688</v>
      </c>
      <c r="N4690">
        <v>9673.4950000000008</v>
      </c>
      <c r="O4690">
        <v>2418.3739999999998</v>
      </c>
      <c r="P4690">
        <v>104</v>
      </c>
      <c r="Q4690">
        <v>30.5</v>
      </c>
      <c r="R4690">
        <v>3014.5050000000001</v>
      </c>
      <c r="S4690">
        <v>2019</v>
      </c>
      <c r="T4690">
        <v>1</v>
      </c>
      <c r="U4690">
        <v>2</v>
      </c>
    </row>
    <row r="4691" spans="1:21" x14ac:dyDescent="0.3">
      <c r="A4691" s="5" t="s">
        <v>168</v>
      </c>
      <c r="B4691" s="5" t="s">
        <v>206</v>
      </c>
      <c r="C4691" s="5" t="s">
        <v>109</v>
      </c>
      <c r="D4691" s="5" t="s">
        <v>380</v>
      </c>
      <c r="E4691" s="5" t="s">
        <v>227</v>
      </c>
      <c r="F4691" s="6">
        <v>43477</v>
      </c>
      <c r="G4691" s="5" t="s">
        <v>148</v>
      </c>
      <c r="H4691" s="5" t="s">
        <v>246</v>
      </c>
      <c r="I4691">
        <v>43323</v>
      </c>
      <c r="J4691">
        <v>154</v>
      </c>
      <c r="K4691">
        <v>-448</v>
      </c>
      <c r="L4691">
        <v>-3</v>
      </c>
      <c r="M4691">
        <v>-10248</v>
      </c>
      <c r="N4691">
        <v>-7255.1210000000001</v>
      </c>
      <c r="O4691">
        <v>-2418.3739999999998</v>
      </c>
      <c r="P4691">
        <v>149.33333333333334</v>
      </c>
      <c r="Q4691">
        <v>22.875</v>
      </c>
      <c r="R4691">
        <v>-2992.8789999999999</v>
      </c>
      <c r="S4691">
        <v>2019</v>
      </c>
      <c r="T4691">
        <v>1</v>
      </c>
      <c r="U4691">
        <v>2</v>
      </c>
    </row>
    <row r="4692" spans="1:21" x14ac:dyDescent="0.3">
      <c r="A4692" s="5" t="s">
        <v>168</v>
      </c>
      <c r="B4692" s="5" t="s">
        <v>206</v>
      </c>
      <c r="C4692" s="5" t="s">
        <v>109</v>
      </c>
      <c r="D4692" s="5" t="s">
        <v>380</v>
      </c>
      <c r="E4692" s="5" t="s">
        <v>172</v>
      </c>
      <c r="F4692" s="6">
        <v>43477</v>
      </c>
      <c r="G4692" s="5" t="s">
        <v>148</v>
      </c>
      <c r="H4692" s="5" t="s">
        <v>246</v>
      </c>
      <c r="I4692">
        <v>43323</v>
      </c>
      <c r="J4692">
        <v>154</v>
      </c>
      <c r="K4692">
        <v>448</v>
      </c>
      <c r="L4692">
        <v>4</v>
      </c>
      <c r="M4692">
        <v>13664</v>
      </c>
      <c r="N4692">
        <v>9673.4950000000008</v>
      </c>
      <c r="O4692">
        <v>2418.3739999999998</v>
      </c>
      <c r="P4692">
        <v>112</v>
      </c>
      <c r="Q4692">
        <v>30.5</v>
      </c>
      <c r="R4692">
        <v>3990.5050000000001</v>
      </c>
      <c r="S4692">
        <v>2019</v>
      </c>
      <c r="T4692">
        <v>1</v>
      </c>
      <c r="U4692">
        <v>2</v>
      </c>
    </row>
    <row r="4693" spans="1:21" x14ac:dyDescent="0.3">
      <c r="A4693" s="5" t="s">
        <v>168</v>
      </c>
      <c r="B4693" s="5" t="s">
        <v>169</v>
      </c>
      <c r="C4693" s="5" t="s">
        <v>170</v>
      </c>
      <c r="D4693" s="5" t="s">
        <v>353</v>
      </c>
      <c r="E4693" s="5" t="s">
        <v>172</v>
      </c>
      <c r="F4693" s="6">
        <v>43479</v>
      </c>
      <c r="G4693" s="5" t="s">
        <v>148</v>
      </c>
      <c r="H4693" s="5" t="s">
        <v>173</v>
      </c>
      <c r="I4693">
        <v>43262</v>
      </c>
      <c r="J4693">
        <v>217</v>
      </c>
      <c r="K4693">
        <v>165.5</v>
      </c>
      <c r="L4693">
        <v>1</v>
      </c>
      <c r="M4693">
        <v>5627</v>
      </c>
      <c r="N4693">
        <v>0</v>
      </c>
      <c r="O4693">
        <v>0</v>
      </c>
      <c r="P4693">
        <v>165.5</v>
      </c>
      <c r="Q4693">
        <v>34</v>
      </c>
      <c r="R4693">
        <v>5627</v>
      </c>
      <c r="S4693">
        <v>2019</v>
      </c>
      <c r="T4693">
        <v>1</v>
      </c>
      <c r="U4693">
        <v>3</v>
      </c>
    </row>
    <row r="4694" spans="1:21" x14ac:dyDescent="0.3">
      <c r="A4694" s="5" t="s">
        <v>168</v>
      </c>
      <c r="B4694" s="5" t="s">
        <v>169</v>
      </c>
      <c r="C4694" s="5" t="s">
        <v>170</v>
      </c>
      <c r="D4694" s="5" t="s">
        <v>331</v>
      </c>
      <c r="E4694" s="5" t="s">
        <v>172</v>
      </c>
      <c r="F4694" s="6">
        <v>43479</v>
      </c>
      <c r="G4694" s="5" t="s">
        <v>148</v>
      </c>
      <c r="H4694" s="5" t="s">
        <v>173</v>
      </c>
      <c r="I4694">
        <v>43275</v>
      </c>
      <c r="J4694">
        <v>204</v>
      </c>
      <c r="K4694">
        <v>71</v>
      </c>
      <c r="L4694">
        <v>1</v>
      </c>
      <c r="M4694">
        <v>2414</v>
      </c>
      <c r="N4694">
        <v>0</v>
      </c>
      <c r="O4694">
        <v>0</v>
      </c>
      <c r="P4694">
        <v>71</v>
      </c>
      <c r="Q4694">
        <v>34</v>
      </c>
      <c r="R4694">
        <v>2414</v>
      </c>
      <c r="S4694">
        <v>2019</v>
      </c>
      <c r="T4694">
        <v>1</v>
      </c>
      <c r="U4694">
        <v>3</v>
      </c>
    </row>
    <row r="4695" spans="1:21" x14ac:dyDescent="0.3">
      <c r="A4695" s="5" t="s">
        <v>168</v>
      </c>
      <c r="B4695" s="5" t="s">
        <v>169</v>
      </c>
      <c r="C4695" s="5" t="s">
        <v>170</v>
      </c>
      <c r="D4695" s="5" t="s">
        <v>364</v>
      </c>
      <c r="E4695" s="5" t="s">
        <v>172</v>
      </c>
      <c r="F4695" s="6">
        <v>43479</v>
      </c>
      <c r="G4695" s="5" t="s">
        <v>148</v>
      </c>
      <c r="H4695" s="5" t="s">
        <v>173</v>
      </c>
      <c r="I4695">
        <v>43231</v>
      </c>
      <c r="J4695">
        <v>248</v>
      </c>
      <c r="K4695">
        <v>108</v>
      </c>
      <c r="L4695">
        <v>1</v>
      </c>
      <c r="M4695">
        <v>3672</v>
      </c>
      <c r="N4695">
        <v>2715.1790000000001</v>
      </c>
      <c r="O4695">
        <v>2715.1790000000001</v>
      </c>
      <c r="P4695">
        <v>108</v>
      </c>
      <c r="Q4695">
        <v>34</v>
      </c>
      <c r="R4695">
        <v>956.82100000000003</v>
      </c>
      <c r="S4695">
        <v>2019</v>
      </c>
      <c r="T4695">
        <v>1</v>
      </c>
      <c r="U4695">
        <v>3</v>
      </c>
    </row>
    <row r="4696" spans="1:21" x14ac:dyDescent="0.3">
      <c r="A4696" s="5" t="s">
        <v>168</v>
      </c>
      <c r="B4696" s="5" t="s">
        <v>175</v>
      </c>
      <c r="C4696" s="5" t="s">
        <v>85</v>
      </c>
      <c r="D4696" s="5" t="s">
        <v>381</v>
      </c>
      <c r="E4696" s="5" t="s">
        <v>172</v>
      </c>
      <c r="F4696" s="6">
        <v>43479</v>
      </c>
      <c r="G4696" s="5" t="s">
        <v>148</v>
      </c>
      <c r="H4696" s="5" t="s">
        <v>173</v>
      </c>
      <c r="I4696">
        <v>43323</v>
      </c>
      <c r="J4696">
        <v>156</v>
      </c>
      <c r="K4696">
        <v>323.5</v>
      </c>
      <c r="L4696">
        <v>3</v>
      </c>
      <c r="M4696">
        <v>10999</v>
      </c>
      <c r="N4696">
        <v>8250.19</v>
      </c>
      <c r="O4696">
        <v>2750.0630000000001</v>
      </c>
      <c r="P4696">
        <v>107.83333333333333</v>
      </c>
      <c r="Q4696">
        <v>34</v>
      </c>
      <c r="R4696">
        <v>2748.81</v>
      </c>
      <c r="S4696">
        <v>2019</v>
      </c>
      <c r="T4696">
        <v>1</v>
      </c>
      <c r="U4696">
        <v>3</v>
      </c>
    </row>
    <row r="4697" spans="1:21" x14ac:dyDescent="0.3">
      <c r="A4697" s="5" t="s">
        <v>168</v>
      </c>
      <c r="B4697" s="5" t="s">
        <v>175</v>
      </c>
      <c r="C4697" s="5" t="s">
        <v>85</v>
      </c>
      <c r="D4697" s="5" t="s">
        <v>381</v>
      </c>
      <c r="E4697" s="5" t="s">
        <v>172</v>
      </c>
      <c r="F4697" s="6">
        <v>43479</v>
      </c>
      <c r="G4697" s="5" t="s">
        <v>148</v>
      </c>
      <c r="H4697" s="5" t="s">
        <v>190</v>
      </c>
      <c r="I4697">
        <v>43323</v>
      </c>
      <c r="J4697">
        <v>156</v>
      </c>
      <c r="K4697">
        <v>232</v>
      </c>
      <c r="L4697">
        <v>2</v>
      </c>
      <c r="M4697">
        <v>6264</v>
      </c>
      <c r="N4697">
        <v>5500.1270000000004</v>
      </c>
      <c r="O4697">
        <v>2750.0630000000001</v>
      </c>
      <c r="P4697">
        <v>116</v>
      </c>
      <c r="Q4697">
        <v>27</v>
      </c>
      <c r="R4697">
        <v>763.87300000000005</v>
      </c>
      <c r="S4697">
        <v>2019</v>
      </c>
      <c r="T4697">
        <v>1</v>
      </c>
      <c r="U4697">
        <v>3</v>
      </c>
    </row>
    <row r="4698" spans="1:21" x14ac:dyDescent="0.3">
      <c r="A4698" s="5" t="s">
        <v>168</v>
      </c>
      <c r="B4698" s="5" t="s">
        <v>175</v>
      </c>
      <c r="C4698" s="5" t="s">
        <v>86</v>
      </c>
      <c r="D4698" s="5" t="s">
        <v>360</v>
      </c>
      <c r="E4698" s="5" t="s">
        <v>172</v>
      </c>
      <c r="F4698" s="6">
        <v>43479</v>
      </c>
      <c r="G4698" s="5" t="s">
        <v>148</v>
      </c>
      <c r="H4698" s="5" t="s">
        <v>194</v>
      </c>
      <c r="I4698">
        <v>43283</v>
      </c>
      <c r="J4698">
        <v>196</v>
      </c>
      <c r="K4698">
        <v>309</v>
      </c>
      <c r="L4698">
        <v>3</v>
      </c>
      <c r="M4698">
        <v>9270</v>
      </c>
      <c r="N4698">
        <v>10118.089</v>
      </c>
      <c r="O4698">
        <v>3372.6959999999999</v>
      </c>
      <c r="P4698">
        <v>103</v>
      </c>
      <c r="Q4698">
        <v>30</v>
      </c>
      <c r="R4698">
        <v>-848.08900000000006</v>
      </c>
      <c r="S4698">
        <v>2019</v>
      </c>
      <c r="T4698">
        <v>1</v>
      </c>
      <c r="U4698">
        <v>3</v>
      </c>
    </row>
    <row r="4699" spans="1:21" x14ac:dyDescent="0.3">
      <c r="A4699" s="5" t="s">
        <v>168</v>
      </c>
      <c r="B4699" s="5" t="s">
        <v>175</v>
      </c>
      <c r="C4699" s="5" t="s">
        <v>86</v>
      </c>
      <c r="D4699" s="5" t="s">
        <v>360</v>
      </c>
      <c r="E4699" s="5" t="s">
        <v>172</v>
      </c>
      <c r="F4699" s="6">
        <v>43479</v>
      </c>
      <c r="G4699" s="5" t="s">
        <v>148</v>
      </c>
      <c r="H4699" s="5" t="s">
        <v>190</v>
      </c>
      <c r="I4699">
        <v>43283</v>
      </c>
      <c r="J4699">
        <v>196</v>
      </c>
      <c r="K4699">
        <v>319</v>
      </c>
      <c r="L4699">
        <v>3</v>
      </c>
      <c r="M4699">
        <v>9729.5</v>
      </c>
      <c r="N4699">
        <v>10118.089</v>
      </c>
      <c r="O4699">
        <v>3372.6959999999999</v>
      </c>
      <c r="P4699">
        <v>106.33333333333333</v>
      </c>
      <c r="Q4699">
        <v>30.5</v>
      </c>
      <c r="R4699">
        <v>-388.589</v>
      </c>
      <c r="S4699">
        <v>2019</v>
      </c>
      <c r="T4699">
        <v>1</v>
      </c>
      <c r="U4699">
        <v>3</v>
      </c>
    </row>
    <row r="4700" spans="1:21" x14ac:dyDescent="0.3">
      <c r="A4700" s="5" t="s">
        <v>168</v>
      </c>
      <c r="B4700" s="5" t="s">
        <v>175</v>
      </c>
      <c r="C4700" s="5" t="s">
        <v>86</v>
      </c>
      <c r="D4700" s="5" t="s">
        <v>360</v>
      </c>
      <c r="E4700" s="5" t="s">
        <v>172</v>
      </c>
      <c r="F4700" s="6">
        <v>43479</v>
      </c>
      <c r="G4700" s="5" t="s">
        <v>148</v>
      </c>
      <c r="H4700" s="5" t="s">
        <v>209</v>
      </c>
      <c r="I4700">
        <v>43283</v>
      </c>
      <c r="J4700">
        <v>196</v>
      </c>
      <c r="K4700">
        <v>297</v>
      </c>
      <c r="L4700">
        <v>3</v>
      </c>
      <c r="M4700">
        <v>8910</v>
      </c>
      <c r="N4700">
        <v>10118.089</v>
      </c>
      <c r="O4700">
        <v>3372.6959999999999</v>
      </c>
      <c r="P4700">
        <v>99</v>
      </c>
      <c r="Q4700">
        <v>30</v>
      </c>
      <c r="R4700">
        <v>-1208.0889999999999</v>
      </c>
      <c r="S4700">
        <v>2019</v>
      </c>
      <c r="T4700">
        <v>1</v>
      </c>
      <c r="U4700">
        <v>3</v>
      </c>
    </row>
    <row r="4701" spans="1:21" x14ac:dyDescent="0.3">
      <c r="A4701" s="5" t="s">
        <v>168</v>
      </c>
      <c r="B4701" s="5" t="s">
        <v>175</v>
      </c>
      <c r="C4701" s="5" t="s">
        <v>86</v>
      </c>
      <c r="D4701" s="5" t="s">
        <v>360</v>
      </c>
      <c r="E4701" s="5" t="s">
        <v>172</v>
      </c>
      <c r="F4701" s="6">
        <v>43479</v>
      </c>
      <c r="G4701" s="5" t="s">
        <v>148</v>
      </c>
      <c r="H4701" s="5" t="s">
        <v>240</v>
      </c>
      <c r="I4701">
        <v>43283</v>
      </c>
      <c r="J4701">
        <v>196</v>
      </c>
      <c r="K4701">
        <v>426.5</v>
      </c>
      <c r="L4701">
        <v>4</v>
      </c>
      <c r="M4701">
        <v>12795</v>
      </c>
      <c r="N4701">
        <v>13490.785</v>
      </c>
      <c r="O4701">
        <v>3372.6959999999999</v>
      </c>
      <c r="P4701">
        <v>106.625</v>
      </c>
      <c r="Q4701">
        <v>30</v>
      </c>
      <c r="R4701">
        <v>-695.78499999999997</v>
      </c>
      <c r="S4701">
        <v>2019</v>
      </c>
      <c r="T4701">
        <v>1</v>
      </c>
      <c r="U4701">
        <v>3</v>
      </c>
    </row>
    <row r="4702" spans="1:21" x14ac:dyDescent="0.3">
      <c r="A4702" s="5" t="s">
        <v>168</v>
      </c>
      <c r="B4702" s="5" t="s">
        <v>175</v>
      </c>
      <c r="C4702" s="5" t="s">
        <v>86</v>
      </c>
      <c r="D4702" s="5" t="s">
        <v>360</v>
      </c>
      <c r="E4702" s="5" t="s">
        <v>172</v>
      </c>
      <c r="F4702" s="6">
        <v>43479</v>
      </c>
      <c r="G4702" s="5" t="s">
        <v>148</v>
      </c>
      <c r="H4702" s="5" t="s">
        <v>190</v>
      </c>
      <c r="I4702">
        <v>43283</v>
      </c>
      <c r="J4702">
        <v>196</v>
      </c>
      <c r="K4702">
        <v>103</v>
      </c>
      <c r="L4702">
        <v>1</v>
      </c>
      <c r="M4702">
        <v>3141.5</v>
      </c>
      <c r="N4702">
        <v>3372.6959999999999</v>
      </c>
      <c r="O4702">
        <v>3372.6959999999999</v>
      </c>
      <c r="P4702">
        <v>103</v>
      </c>
      <c r="Q4702">
        <v>30.5</v>
      </c>
      <c r="R4702">
        <v>-231.196</v>
      </c>
      <c r="S4702">
        <v>2019</v>
      </c>
      <c r="T4702">
        <v>1</v>
      </c>
      <c r="U4702">
        <v>3</v>
      </c>
    </row>
    <row r="4703" spans="1:21" x14ac:dyDescent="0.3">
      <c r="A4703" s="5" t="s">
        <v>168</v>
      </c>
      <c r="B4703" s="5" t="s">
        <v>175</v>
      </c>
      <c r="C4703" s="5" t="s">
        <v>86</v>
      </c>
      <c r="D4703" s="5" t="s">
        <v>360</v>
      </c>
      <c r="E4703" s="5" t="s">
        <v>172</v>
      </c>
      <c r="F4703" s="6">
        <v>43479</v>
      </c>
      <c r="G4703" s="5" t="s">
        <v>148</v>
      </c>
      <c r="H4703" s="5" t="s">
        <v>190</v>
      </c>
      <c r="I4703">
        <v>43283</v>
      </c>
      <c r="J4703">
        <v>196</v>
      </c>
      <c r="K4703">
        <v>85.5</v>
      </c>
      <c r="L4703">
        <v>1</v>
      </c>
      <c r="M4703">
        <v>2720</v>
      </c>
      <c r="N4703">
        <v>3372.6959999999999</v>
      </c>
      <c r="O4703">
        <v>3372.6959999999999</v>
      </c>
      <c r="P4703">
        <v>85.5</v>
      </c>
      <c r="Q4703">
        <v>31.812899999999999</v>
      </c>
      <c r="R4703">
        <v>-652.69600000000003</v>
      </c>
      <c r="S4703">
        <v>2019</v>
      </c>
      <c r="T4703">
        <v>1</v>
      </c>
      <c r="U4703">
        <v>3</v>
      </c>
    </row>
    <row r="4704" spans="1:21" x14ac:dyDescent="0.3">
      <c r="A4704" s="5" t="s">
        <v>168</v>
      </c>
      <c r="B4704" s="5" t="s">
        <v>175</v>
      </c>
      <c r="C4704" s="5" t="s">
        <v>86</v>
      </c>
      <c r="D4704" s="5" t="s">
        <v>360</v>
      </c>
      <c r="E4704" s="5" t="s">
        <v>172</v>
      </c>
      <c r="F4704" s="6">
        <v>43479</v>
      </c>
      <c r="G4704" s="5" t="s">
        <v>148</v>
      </c>
      <c r="H4704" s="5" t="s">
        <v>173</v>
      </c>
      <c r="I4704">
        <v>43283</v>
      </c>
      <c r="J4704">
        <v>196</v>
      </c>
      <c r="K4704">
        <v>2515.5</v>
      </c>
      <c r="L4704">
        <v>23</v>
      </c>
      <c r="M4704">
        <v>85527</v>
      </c>
      <c r="N4704">
        <v>77572.013999999996</v>
      </c>
      <c r="O4704">
        <v>3372.6959999999999</v>
      </c>
      <c r="P4704">
        <v>109.3695652173913</v>
      </c>
      <c r="Q4704">
        <v>34</v>
      </c>
      <c r="R4704">
        <v>7954.9859999999999</v>
      </c>
      <c r="S4704">
        <v>2019</v>
      </c>
      <c r="T4704">
        <v>1</v>
      </c>
      <c r="U4704">
        <v>3</v>
      </c>
    </row>
    <row r="4705" spans="1:21" x14ac:dyDescent="0.3">
      <c r="A4705" s="5" t="s">
        <v>168</v>
      </c>
      <c r="B4705" s="5" t="s">
        <v>175</v>
      </c>
      <c r="C4705" s="5" t="s">
        <v>86</v>
      </c>
      <c r="D4705" s="5" t="s">
        <v>360</v>
      </c>
      <c r="E4705" s="5" t="s">
        <v>172</v>
      </c>
      <c r="F4705" s="6">
        <v>43479</v>
      </c>
      <c r="G4705" s="5" t="s">
        <v>148</v>
      </c>
      <c r="H4705" s="5" t="s">
        <v>194</v>
      </c>
      <c r="I4705">
        <v>43283</v>
      </c>
      <c r="J4705">
        <v>196</v>
      </c>
      <c r="K4705">
        <v>468.5</v>
      </c>
      <c r="L4705">
        <v>4</v>
      </c>
      <c r="M4705">
        <v>14055</v>
      </c>
      <c r="N4705">
        <v>13490.785</v>
      </c>
      <c r="O4705">
        <v>3372.6959999999999</v>
      </c>
      <c r="P4705">
        <v>117.125</v>
      </c>
      <c r="Q4705">
        <v>30</v>
      </c>
      <c r="R4705">
        <v>564.21500000000003</v>
      </c>
      <c r="S4705">
        <v>2019</v>
      </c>
      <c r="T4705">
        <v>1</v>
      </c>
      <c r="U4705">
        <v>3</v>
      </c>
    </row>
    <row r="4706" spans="1:21" x14ac:dyDescent="0.3">
      <c r="A4706" s="5" t="s">
        <v>168</v>
      </c>
      <c r="B4706" s="5" t="s">
        <v>175</v>
      </c>
      <c r="C4706" s="5" t="s">
        <v>86</v>
      </c>
      <c r="D4706" s="5" t="s">
        <v>360</v>
      </c>
      <c r="E4706" s="5" t="s">
        <v>172</v>
      </c>
      <c r="F4706" s="6">
        <v>43479</v>
      </c>
      <c r="G4706" s="5" t="s">
        <v>148</v>
      </c>
      <c r="H4706" s="5" t="s">
        <v>173</v>
      </c>
      <c r="I4706">
        <v>43283</v>
      </c>
      <c r="J4706">
        <v>196</v>
      </c>
      <c r="K4706">
        <v>149.5</v>
      </c>
      <c r="L4706">
        <v>1</v>
      </c>
      <c r="M4706">
        <v>5083</v>
      </c>
      <c r="N4706">
        <v>3372.6959999999999</v>
      </c>
      <c r="O4706">
        <v>3372.6959999999999</v>
      </c>
      <c r="P4706">
        <v>149.5</v>
      </c>
      <c r="Q4706">
        <v>34</v>
      </c>
      <c r="R4706">
        <v>1710.3040000000001</v>
      </c>
      <c r="S4706">
        <v>2019</v>
      </c>
      <c r="T4706">
        <v>1</v>
      </c>
      <c r="U4706">
        <v>3</v>
      </c>
    </row>
    <row r="4707" spans="1:21" x14ac:dyDescent="0.3">
      <c r="A4707" s="5" t="s">
        <v>168</v>
      </c>
      <c r="B4707" s="5" t="s">
        <v>175</v>
      </c>
      <c r="C4707" s="5" t="s">
        <v>86</v>
      </c>
      <c r="D4707" s="5" t="s">
        <v>360</v>
      </c>
      <c r="E4707" s="5" t="s">
        <v>172</v>
      </c>
      <c r="F4707" s="6">
        <v>43479</v>
      </c>
      <c r="G4707" s="5" t="s">
        <v>148</v>
      </c>
      <c r="H4707" s="5" t="s">
        <v>351</v>
      </c>
      <c r="I4707">
        <v>43283</v>
      </c>
      <c r="J4707">
        <v>196</v>
      </c>
      <c r="K4707">
        <v>240</v>
      </c>
      <c r="L4707">
        <v>2</v>
      </c>
      <c r="M4707">
        <v>7320</v>
      </c>
      <c r="N4707">
        <v>6745.393</v>
      </c>
      <c r="O4707">
        <v>3372.6959999999999</v>
      </c>
      <c r="P4707">
        <v>120</v>
      </c>
      <c r="Q4707">
        <v>30.5</v>
      </c>
      <c r="R4707">
        <v>574.60699999999997</v>
      </c>
      <c r="S4707">
        <v>2019</v>
      </c>
      <c r="T4707">
        <v>1</v>
      </c>
      <c r="U4707">
        <v>3</v>
      </c>
    </row>
    <row r="4708" spans="1:21" x14ac:dyDescent="0.3">
      <c r="A4708" s="5" t="s">
        <v>168</v>
      </c>
      <c r="B4708" s="5" t="s">
        <v>175</v>
      </c>
      <c r="C4708" s="5" t="s">
        <v>87</v>
      </c>
      <c r="D4708" s="5" t="s">
        <v>374</v>
      </c>
      <c r="E4708" s="5" t="s">
        <v>172</v>
      </c>
      <c r="F4708" s="6">
        <v>43479</v>
      </c>
      <c r="G4708" s="5" t="s">
        <v>148</v>
      </c>
      <c r="H4708" s="5" t="s">
        <v>178</v>
      </c>
      <c r="I4708">
        <v>43276</v>
      </c>
      <c r="J4708">
        <v>203</v>
      </c>
      <c r="K4708">
        <v>206.5</v>
      </c>
      <c r="L4708">
        <v>2</v>
      </c>
      <c r="M4708">
        <v>6195</v>
      </c>
      <c r="N4708">
        <v>6330.8069999999998</v>
      </c>
      <c r="O4708">
        <v>3165.4029999999998</v>
      </c>
      <c r="P4708">
        <v>103.25</v>
      </c>
      <c r="Q4708">
        <v>30</v>
      </c>
      <c r="R4708">
        <v>-135.80699999999999</v>
      </c>
      <c r="S4708">
        <v>2019</v>
      </c>
      <c r="T4708">
        <v>1</v>
      </c>
      <c r="U4708">
        <v>3</v>
      </c>
    </row>
    <row r="4709" spans="1:21" x14ac:dyDescent="0.3">
      <c r="A4709" s="5" t="s">
        <v>168</v>
      </c>
      <c r="B4709" s="5" t="s">
        <v>175</v>
      </c>
      <c r="C4709" s="5" t="s">
        <v>87</v>
      </c>
      <c r="D4709" s="5" t="s">
        <v>374</v>
      </c>
      <c r="E4709" s="5" t="s">
        <v>172</v>
      </c>
      <c r="F4709" s="6">
        <v>43479</v>
      </c>
      <c r="G4709" s="5" t="s">
        <v>148</v>
      </c>
      <c r="H4709" s="5" t="s">
        <v>197</v>
      </c>
      <c r="I4709">
        <v>43276</v>
      </c>
      <c r="J4709">
        <v>203</v>
      </c>
      <c r="K4709">
        <v>478.5</v>
      </c>
      <c r="L4709">
        <v>4</v>
      </c>
      <c r="M4709">
        <v>14355</v>
      </c>
      <c r="N4709">
        <v>12661.612999999999</v>
      </c>
      <c r="O4709">
        <v>3165.4029999999998</v>
      </c>
      <c r="P4709">
        <v>119.625</v>
      </c>
      <c r="Q4709">
        <v>30</v>
      </c>
      <c r="R4709">
        <v>1693.3869999999999</v>
      </c>
      <c r="S4709">
        <v>2019</v>
      </c>
      <c r="T4709">
        <v>1</v>
      </c>
      <c r="U4709">
        <v>3</v>
      </c>
    </row>
    <row r="4710" spans="1:21" x14ac:dyDescent="0.3">
      <c r="A4710" s="5" t="s">
        <v>168</v>
      </c>
      <c r="B4710" s="5" t="s">
        <v>175</v>
      </c>
      <c r="C4710" s="5" t="s">
        <v>87</v>
      </c>
      <c r="D4710" s="5" t="s">
        <v>374</v>
      </c>
      <c r="E4710" s="5" t="s">
        <v>172</v>
      </c>
      <c r="F4710" s="6">
        <v>43479</v>
      </c>
      <c r="G4710" s="5" t="s">
        <v>148</v>
      </c>
      <c r="H4710" s="5" t="s">
        <v>208</v>
      </c>
      <c r="I4710">
        <v>43276</v>
      </c>
      <c r="J4710">
        <v>203</v>
      </c>
      <c r="K4710">
        <v>95.5</v>
      </c>
      <c r="L4710">
        <v>1</v>
      </c>
      <c r="M4710">
        <v>2865</v>
      </c>
      <c r="N4710">
        <v>3165.4029999999998</v>
      </c>
      <c r="O4710">
        <v>3165.4029999999998</v>
      </c>
      <c r="P4710">
        <v>95.5</v>
      </c>
      <c r="Q4710">
        <v>30</v>
      </c>
      <c r="R4710">
        <v>-300.40300000000002</v>
      </c>
      <c r="S4710">
        <v>2019</v>
      </c>
      <c r="T4710">
        <v>1</v>
      </c>
      <c r="U4710">
        <v>3</v>
      </c>
    </row>
    <row r="4711" spans="1:21" x14ac:dyDescent="0.3">
      <c r="A4711" s="5" t="s">
        <v>168</v>
      </c>
      <c r="B4711" s="5" t="s">
        <v>175</v>
      </c>
      <c r="C4711" s="5" t="s">
        <v>87</v>
      </c>
      <c r="D4711" s="5" t="s">
        <v>374</v>
      </c>
      <c r="E4711" s="5" t="s">
        <v>172</v>
      </c>
      <c r="F4711" s="6">
        <v>43479</v>
      </c>
      <c r="G4711" s="5" t="s">
        <v>148</v>
      </c>
      <c r="H4711" s="5" t="s">
        <v>209</v>
      </c>
      <c r="I4711">
        <v>43276</v>
      </c>
      <c r="J4711">
        <v>203</v>
      </c>
      <c r="K4711">
        <v>298.5</v>
      </c>
      <c r="L4711">
        <v>3</v>
      </c>
      <c r="M4711">
        <v>8955</v>
      </c>
      <c r="N4711">
        <v>9496.2099999999991</v>
      </c>
      <c r="O4711">
        <v>3165.4029999999998</v>
      </c>
      <c r="P4711">
        <v>99.5</v>
      </c>
      <c r="Q4711">
        <v>30</v>
      </c>
      <c r="R4711">
        <v>-541.21</v>
      </c>
      <c r="S4711">
        <v>2019</v>
      </c>
      <c r="T4711">
        <v>1</v>
      </c>
      <c r="U4711">
        <v>3</v>
      </c>
    </row>
    <row r="4712" spans="1:21" x14ac:dyDescent="0.3">
      <c r="A4712" s="5" t="s">
        <v>168</v>
      </c>
      <c r="B4712" s="5" t="s">
        <v>175</v>
      </c>
      <c r="C4712" s="5" t="s">
        <v>87</v>
      </c>
      <c r="D4712" s="5" t="s">
        <v>374</v>
      </c>
      <c r="E4712" s="5" t="s">
        <v>172</v>
      </c>
      <c r="F4712" s="6">
        <v>43479</v>
      </c>
      <c r="G4712" s="5" t="s">
        <v>148</v>
      </c>
      <c r="H4712" s="5" t="s">
        <v>311</v>
      </c>
      <c r="I4712">
        <v>43276</v>
      </c>
      <c r="J4712">
        <v>203</v>
      </c>
      <c r="K4712">
        <v>216</v>
      </c>
      <c r="L4712">
        <v>2</v>
      </c>
      <c r="M4712">
        <v>6480</v>
      </c>
      <c r="N4712">
        <v>6330.8069999999998</v>
      </c>
      <c r="O4712">
        <v>3165.4029999999998</v>
      </c>
      <c r="P4712">
        <v>108</v>
      </c>
      <c r="Q4712">
        <v>30</v>
      </c>
      <c r="R4712">
        <v>149.19300000000001</v>
      </c>
      <c r="S4712">
        <v>2019</v>
      </c>
      <c r="T4712">
        <v>1</v>
      </c>
      <c r="U4712">
        <v>3</v>
      </c>
    </row>
    <row r="4713" spans="1:21" x14ac:dyDescent="0.3">
      <c r="A4713" s="5" t="s">
        <v>168</v>
      </c>
      <c r="B4713" s="5" t="s">
        <v>175</v>
      </c>
      <c r="C4713" s="5" t="s">
        <v>87</v>
      </c>
      <c r="D4713" s="5" t="s">
        <v>374</v>
      </c>
      <c r="E4713" s="5" t="s">
        <v>172</v>
      </c>
      <c r="F4713" s="6">
        <v>43479</v>
      </c>
      <c r="G4713" s="5" t="s">
        <v>148</v>
      </c>
      <c r="H4713" s="5" t="s">
        <v>235</v>
      </c>
      <c r="I4713">
        <v>43276</v>
      </c>
      <c r="J4713">
        <v>203</v>
      </c>
      <c r="K4713">
        <v>99</v>
      </c>
      <c r="L4713">
        <v>1</v>
      </c>
      <c r="M4713">
        <v>2970</v>
      </c>
      <c r="N4713">
        <v>3165.4029999999998</v>
      </c>
      <c r="O4713">
        <v>3165.4029999999998</v>
      </c>
      <c r="P4713">
        <v>99</v>
      </c>
      <c r="Q4713">
        <v>30</v>
      </c>
      <c r="R4713">
        <v>-195.40299999999999</v>
      </c>
      <c r="S4713">
        <v>2019</v>
      </c>
      <c r="T4713">
        <v>1</v>
      </c>
      <c r="U4713">
        <v>3</v>
      </c>
    </row>
    <row r="4714" spans="1:21" x14ac:dyDescent="0.3">
      <c r="A4714" s="5" t="s">
        <v>168</v>
      </c>
      <c r="B4714" s="5" t="s">
        <v>175</v>
      </c>
      <c r="C4714" s="5" t="s">
        <v>87</v>
      </c>
      <c r="D4714" s="5" t="s">
        <v>374</v>
      </c>
      <c r="E4714" s="5" t="s">
        <v>172</v>
      </c>
      <c r="F4714" s="6">
        <v>43479</v>
      </c>
      <c r="G4714" s="5" t="s">
        <v>148</v>
      </c>
      <c r="H4714" s="5" t="s">
        <v>190</v>
      </c>
      <c r="I4714">
        <v>43276</v>
      </c>
      <c r="J4714">
        <v>203</v>
      </c>
      <c r="K4714">
        <v>101</v>
      </c>
      <c r="L4714">
        <v>1</v>
      </c>
      <c r="M4714">
        <v>3080.5</v>
      </c>
      <c r="N4714">
        <v>3165.4029999999998</v>
      </c>
      <c r="O4714">
        <v>3165.4029999999998</v>
      </c>
      <c r="P4714">
        <v>101</v>
      </c>
      <c r="Q4714">
        <v>30.5</v>
      </c>
      <c r="R4714">
        <v>-84.903000000000006</v>
      </c>
      <c r="S4714">
        <v>2019</v>
      </c>
      <c r="T4714">
        <v>1</v>
      </c>
      <c r="U4714">
        <v>3</v>
      </c>
    </row>
    <row r="4715" spans="1:21" x14ac:dyDescent="0.3">
      <c r="A4715" s="5" t="s">
        <v>168</v>
      </c>
      <c r="B4715" s="5" t="s">
        <v>175</v>
      </c>
      <c r="C4715" s="5" t="s">
        <v>87</v>
      </c>
      <c r="D4715" s="5" t="s">
        <v>374</v>
      </c>
      <c r="E4715" s="5" t="s">
        <v>172</v>
      </c>
      <c r="F4715" s="6">
        <v>43479</v>
      </c>
      <c r="G4715" s="5" t="s">
        <v>148</v>
      </c>
      <c r="H4715" s="5" t="s">
        <v>190</v>
      </c>
      <c r="I4715">
        <v>43276</v>
      </c>
      <c r="J4715">
        <v>203</v>
      </c>
      <c r="K4715">
        <v>111.5</v>
      </c>
      <c r="L4715">
        <v>1</v>
      </c>
      <c r="M4715">
        <v>3400.75</v>
      </c>
      <c r="N4715">
        <v>3165.4029999999998</v>
      </c>
      <c r="O4715">
        <v>3165.4029999999998</v>
      </c>
      <c r="P4715">
        <v>111.5</v>
      </c>
      <c r="Q4715">
        <v>30.5</v>
      </c>
      <c r="R4715">
        <v>235.34700000000001</v>
      </c>
      <c r="S4715">
        <v>2019</v>
      </c>
      <c r="T4715">
        <v>1</v>
      </c>
      <c r="U4715">
        <v>3</v>
      </c>
    </row>
    <row r="4716" spans="1:21" x14ac:dyDescent="0.3">
      <c r="A4716" s="5" t="s">
        <v>168</v>
      </c>
      <c r="B4716" s="5" t="s">
        <v>175</v>
      </c>
      <c r="C4716" s="5" t="s">
        <v>87</v>
      </c>
      <c r="D4716" s="5" t="s">
        <v>374</v>
      </c>
      <c r="E4716" s="5" t="s">
        <v>172</v>
      </c>
      <c r="F4716" s="6">
        <v>43479</v>
      </c>
      <c r="G4716" s="5" t="s">
        <v>148</v>
      </c>
      <c r="H4716" s="5" t="s">
        <v>190</v>
      </c>
      <c r="I4716">
        <v>43276</v>
      </c>
      <c r="J4716">
        <v>203</v>
      </c>
      <c r="K4716">
        <v>115.5</v>
      </c>
      <c r="L4716">
        <v>1</v>
      </c>
      <c r="M4716">
        <v>3522.75</v>
      </c>
      <c r="N4716">
        <v>3165.4029999999998</v>
      </c>
      <c r="O4716">
        <v>3165.4029999999998</v>
      </c>
      <c r="P4716">
        <v>115.5</v>
      </c>
      <c r="Q4716">
        <v>30.5</v>
      </c>
      <c r="R4716">
        <v>357.34699999999998</v>
      </c>
      <c r="S4716">
        <v>2019</v>
      </c>
      <c r="T4716">
        <v>1</v>
      </c>
      <c r="U4716">
        <v>3</v>
      </c>
    </row>
    <row r="4717" spans="1:21" x14ac:dyDescent="0.3">
      <c r="A4717" s="5" t="s">
        <v>168</v>
      </c>
      <c r="B4717" s="5" t="s">
        <v>175</v>
      </c>
      <c r="C4717" s="5" t="s">
        <v>87</v>
      </c>
      <c r="D4717" s="5" t="s">
        <v>374</v>
      </c>
      <c r="E4717" s="5" t="s">
        <v>172</v>
      </c>
      <c r="F4717" s="6">
        <v>43479</v>
      </c>
      <c r="G4717" s="5" t="s">
        <v>148</v>
      </c>
      <c r="H4717" s="5" t="s">
        <v>173</v>
      </c>
      <c r="I4717">
        <v>43276</v>
      </c>
      <c r="J4717">
        <v>203</v>
      </c>
      <c r="K4717">
        <v>1489</v>
      </c>
      <c r="L4717">
        <v>12</v>
      </c>
      <c r="M4717">
        <v>50626</v>
      </c>
      <c r="N4717">
        <v>37984.839</v>
      </c>
      <c r="O4717">
        <v>3165.4029999999998</v>
      </c>
      <c r="P4717">
        <v>124.08333333333333</v>
      </c>
      <c r="Q4717">
        <v>34</v>
      </c>
      <c r="R4717">
        <v>12641.161</v>
      </c>
      <c r="S4717">
        <v>2019</v>
      </c>
      <c r="T4717">
        <v>1</v>
      </c>
      <c r="U4717">
        <v>3</v>
      </c>
    </row>
    <row r="4718" spans="1:21" x14ac:dyDescent="0.3">
      <c r="A4718" s="5" t="s">
        <v>168</v>
      </c>
      <c r="B4718" s="5" t="s">
        <v>175</v>
      </c>
      <c r="C4718" s="5" t="s">
        <v>87</v>
      </c>
      <c r="D4718" s="5" t="s">
        <v>374</v>
      </c>
      <c r="E4718" s="5" t="s">
        <v>172</v>
      </c>
      <c r="F4718" s="6">
        <v>43479</v>
      </c>
      <c r="G4718" s="5" t="s">
        <v>148</v>
      </c>
      <c r="H4718" s="5" t="s">
        <v>190</v>
      </c>
      <c r="I4718">
        <v>43276</v>
      </c>
      <c r="J4718">
        <v>203</v>
      </c>
      <c r="K4718">
        <v>121</v>
      </c>
      <c r="L4718">
        <v>1</v>
      </c>
      <c r="M4718">
        <v>3267</v>
      </c>
      <c r="N4718">
        <v>3165.4029999999998</v>
      </c>
      <c r="O4718">
        <v>3165.4029999999998</v>
      </c>
      <c r="P4718">
        <v>121</v>
      </c>
      <c r="Q4718">
        <v>27</v>
      </c>
      <c r="R4718">
        <v>101.59699999999999</v>
      </c>
      <c r="S4718">
        <v>2019</v>
      </c>
      <c r="T4718">
        <v>1</v>
      </c>
      <c r="U4718">
        <v>3</v>
      </c>
    </row>
    <row r="4719" spans="1:21" x14ac:dyDescent="0.3">
      <c r="A4719" s="5" t="s">
        <v>168</v>
      </c>
      <c r="B4719" s="5" t="s">
        <v>175</v>
      </c>
      <c r="C4719" s="5" t="s">
        <v>87</v>
      </c>
      <c r="D4719" s="5" t="s">
        <v>374</v>
      </c>
      <c r="E4719" s="5" t="s">
        <v>172</v>
      </c>
      <c r="F4719" s="6">
        <v>43479</v>
      </c>
      <c r="G4719" s="5" t="s">
        <v>148</v>
      </c>
      <c r="H4719" s="5" t="s">
        <v>351</v>
      </c>
      <c r="I4719">
        <v>43276</v>
      </c>
      <c r="J4719">
        <v>203</v>
      </c>
      <c r="K4719">
        <v>206</v>
      </c>
      <c r="L4719">
        <v>2</v>
      </c>
      <c r="M4719">
        <v>6283</v>
      </c>
      <c r="N4719">
        <v>6330.8069999999998</v>
      </c>
      <c r="O4719">
        <v>3165.4029999999998</v>
      </c>
      <c r="P4719">
        <v>103</v>
      </c>
      <c r="Q4719">
        <v>30.5</v>
      </c>
      <c r="R4719">
        <v>-47.807000000000002</v>
      </c>
      <c r="S4719">
        <v>2019</v>
      </c>
      <c r="T4719">
        <v>1</v>
      </c>
      <c r="U4719">
        <v>3</v>
      </c>
    </row>
    <row r="4720" spans="1:21" x14ac:dyDescent="0.3">
      <c r="A4720" s="5" t="s">
        <v>168</v>
      </c>
      <c r="B4720" s="5" t="s">
        <v>175</v>
      </c>
      <c r="C4720" s="5" t="s">
        <v>87</v>
      </c>
      <c r="D4720" s="5" t="s">
        <v>374</v>
      </c>
      <c r="E4720" s="5" t="s">
        <v>172</v>
      </c>
      <c r="F4720" s="6">
        <v>43479</v>
      </c>
      <c r="G4720" s="5" t="s">
        <v>148</v>
      </c>
      <c r="H4720" s="5" t="s">
        <v>190</v>
      </c>
      <c r="I4720">
        <v>43276</v>
      </c>
      <c r="J4720">
        <v>203</v>
      </c>
      <c r="K4720">
        <v>226.5</v>
      </c>
      <c r="L4720">
        <v>2</v>
      </c>
      <c r="M4720">
        <v>6795</v>
      </c>
      <c r="N4720">
        <v>6330.8069999999998</v>
      </c>
      <c r="O4720">
        <v>3165.4029999999998</v>
      </c>
      <c r="P4720">
        <v>113.25</v>
      </c>
      <c r="Q4720">
        <v>30</v>
      </c>
      <c r="R4720">
        <v>464.19299999999998</v>
      </c>
      <c r="S4720">
        <v>2019</v>
      </c>
      <c r="T4720">
        <v>1</v>
      </c>
      <c r="U4720">
        <v>3</v>
      </c>
    </row>
    <row r="4721" spans="1:21" x14ac:dyDescent="0.3">
      <c r="A4721" s="5" t="s">
        <v>168</v>
      </c>
      <c r="B4721" s="5" t="s">
        <v>175</v>
      </c>
      <c r="C4721" s="5" t="s">
        <v>87</v>
      </c>
      <c r="D4721" s="5" t="s">
        <v>374</v>
      </c>
      <c r="E4721" s="5" t="s">
        <v>172</v>
      </c>
      <c r="F4721" s="6">
        <v>43479</v>
      </c>
      <c r="G4721" s="5" t="s">
        <v>148</v>
      </c>
      <c r="H4721" s="5" t="s">
        <v>212</v>
      </c>
      <c r="I4721">
        <v>43276</v>
      </c>
      <c r="J4721">
        <v>203</v>
      </c>
      <c r="K4721">
        <v>111</v>
      </c>
      <c r="L4721">
        <v>1</v>
      </c>
      <c r="M4721">
        <v>3385.5</v>
      </c>
      <c r="N4721">
        <v>3165.4029999999998</v>
      </c>
      <c r="O4721">
        <v>3165.4029999999998</v>
      </c>
      <c r="P4721">
        <v>111</v>
      </c>
      <c r="Q4721">
        <v>30.5</v>
      </c>
      <c r="R4721">
        <v>220.09700000000001</v>
      </c>
      <c r="S4721">
        <v>2019</v>
      </c>
      <c r="T4721">
        <v>1</v>
      </c>
      <c r="U4721">
        <v>3</v>
      </c>
    </row>
    <row r="4722" spans="1:21" x14ac:dyDescent="0.3">
      <c r="A4722" s="5" t="s">
        <v>168</v>
      </c>
      <c r="B4722" s="5" t="s">
        <v>175</v>
      </c>
      <c r="C4722" s="5" t="s">
        <v>87</v>
      </c>
      <c r="D4722" s="5" t="s">
        <v>374</v>
      </c>
      <c r="E4722" s="5" t="s">
        <v>172</v>
      </c>
      <c r="F4722" s="6">
        <v>43479</v>
      </c>
      <c r="G4722" s="5" t="s">
        <v>148</v>
      </c>
      <c r="H4722" s="5" t="s">
        <v>178</v>
      </c>
      <c r="I4722">
        <v>43276</v>
      </c>
      <c r="J4722">
        <v>203</v>
      </c>
      <c r="K4722">
        <v>434</v>
      </c>
      <c r="L4722">
        <v>4</v>
      </c>
      <c r="M4722">
        <v>13020</v>
      </c>
      <c r="N4722">
        <v>12661.612999999999</v>
      </c>
      <c r="O4722">
        <v>3165.4029999999998</v>
      </c>
      <c r="P4722">
        <v>108.5</v>
      </c>
      <c r="Q4722">
        <v>30</v>
      </c>
      <c r="R4722">
        <v>358.387</v>
      </c>
      <c r="S4722">
        <v>2019</v>
      </c>
      <c r="T4722">
        <v>1</v>
      </c>
      <c r="U4722">
        <v>3</v>
      </c>
    </row>
    <row r="4723" spans="1:21" x14ac:dyDescent="0.3">
      <c r="A4723" s="5" t="s">
        <v>168</v>
      </c>
      <c r="B4723" s="5" t="s">
        <v>175</v>
      </c>
      <c r="C4723" s="5" t="s">
        <v>87</v>
      </c>
      <c r="D4723" s="5" t="s">
        <v>374</v>
      </c>
      <c r="E4723" s="5" t="s">
        <v>172</v>
      </c>
      <c r="F4723" s="6">
        <v>43479</v>
      </c>
      <c r="G4723" s="5" t="s">
        <v>148</v>
      </c>
      <c r="H4723" s="5" t="s">
        <v>197</v>
      </c>
      <c r="I4723">
        <v>43276</v>
      </c>
      <c r="J4723">
        <v>203</v>
      </c>
      <c r="K4723">
        <v>864.5</v>
      </c>
      <c r="L4723">
        <v>7</v>
      </c>
      <c r="M4723">
        <v>25935</v>
      </c>
      <c r="N4723">
        <v>22157.823</v>
      </c>
      <c r="O4723">
        <v>3165.4029999999998</v>
      </c>
      <c r="P4723">
        <v>123.5</v>
      </c>
      <c r="Q4723">
        <v>30</v>
      </c>
      <c r="R4723">
        <v>3777.1770000000001</v>
      </c>
      <c r="S4723">
        <v>2019</v>
      </c>
      <c r="T4723">
        <v>1</v>
      </c>
      <c r="U4723">
        <v>3</v>
      </c>
    </row>
    <row r="4724" spans="1:21" x14ac:dyDescent="0.3">
      <c r="A4724" s="5" t="s">
        <v>168</v>
      </c>
      <c r="B4724" s="5" t="s">
        <v>175</v>
      </c>
      <c r="C4724" s="5" t="s">
        <v>87</v>
      </c>
      <c r="D4724" s="5" t="s">
        <v>374</v>
      </c>
      <c r="E4724" s="5" t="s">
        <v>172</v>
      </c>
      <c r="F4724" s="6">
        <v>43479</v>
      </c>
      <c r="G4724" s="5" t="s">
        <v>148</v>
      </c>
      <c r="H4724" s="5" t="s">
        <v>311</v>
      </c>
      <c r="I4724">
        <v>43276</v>
      </c>
      <c r="J4724">
        <v>203</v>
      </c>
      <c r="K4724">
        <v>113</v>
      </c>
      <c r="L4724">
        <v>1</v>
      </c>
      <c r="M4724">
        <v>3390</v>
      </c>
      <c r="N4724">
        <v>3165.4029999999998</v>
      </c>
      <c r="O4724">
        <v>3165.4029999999998</v>
      </c>
      <c r="P4724">
        <v>113</v>
      </c>
      <c r="Q4724">
        <v>30</v>
      </c>
      <c r="R4724">
        <v>224.59700000000001</v>
      </c>
      <c r="S4724">
        <v>2019</v>
      </c>
      <c r="T4724">
        <v>1</v>
      </c>
      <c r="U4724">
        <v>3</v>
      </c>
    </row>
    <row r="4725" spans="1:21" x14ac:dyDescent="0.3">
      <c r="A4725" s="5" t="s">
        <v>168</v>
      </c>
      <c r="B4725" s="5" t="s">
        <v>175</v>
      </c>
      <c r="C4725" s="5" t="s">
        <v>92</v>
      </c>
      <c r="D4725" s="5" t="s">
        <v>382</v>
      </c>
      <c r="E4725" s="5" t="s">
        <v>172</v>
      </c>
      <c r="F4725" s="6">
        <v>43479</v>
      </c>
      <c r="G4725" s="5" t="s">
        <v>148</v>
      </c>
      <c r="H4725" s="5" t="s">
        <v>361</v>
      </c>
      <c r="I4725">
        <v>43396</v>
      </c>
      <c r="J4725">
        <v>83</v>
      </c>
      <c r="K4725">
        <v>27</v>
      </c>
      <c r="L4725">
        <v>1</v>
      </c>
      <c r="M4725">
        <v>1170</v>
      </c>
      <c r="N4725">
        <v>1088.9770000000001</v>
      </c>
      <c r="O4725">
        <v>1088.9770000000001</v>
      </c>
      <c r="P4725">
        <v>27</v>
      </c>
      <c r="Q4725">
        <v>43.333300000000001</v>
      </c>
      <c r="R4725">
        <v>81.022999999999996</v>
      </c>
      <c r="S4725">
        <v>2019</v>
      </c>
      <c r="T4725">
        <v>1</v>
      </c>
      <c r="U4725">
        <v>3</v>
      </c>
    </row>
    <row r="4726" spans="1:21" x14ac:dyDescent="0.3">
      <c r="A4726" s="5" t="s">
        <v>168</v>
      </c>
      <c r="B4726" s="5" t="s">
        <v>206</v>
      </c>
      <c r="C4726" s="5" t="s">
        <v>108</v>
      </c>
      <c r="D4726" s="5" t="s">
        <v>378</v>
      </c>
      <c r="E4726" s="5" t="s">
        <v>172</v>
      </c>
      <c r="F4726" s="6">
        <v>43479</v>
      </c>
      <c r="G4726" s="5" t="s">
        <v>148</v>
      </c>
      <c r="H4726" s="5" t="s">
        <v>303</v>
      </c>
      <c r="I4726">
        <v>43324</v>
      </c>
      <c r="J4726">
        <v>155</v>
      </c>
      <c r="K4726">
        <v>589.6</v>
      </c>
      <c r="L4726">
        <v>6</v>
      </c>
      <c r="M4726">
        <v>17688</v>
      </c>
      <c r="N4726">
        <v>16052.949000000001</v>
      </c>
      <c r="O4726">
        <v>2675.491</v>
      </c>
      <c r="P4726">
        <v>98.266666666666666</v>
      </c>
      <c r="Q4726">
        <v>30</v>
      </c>
      <c r="R4726">
        <v>1635.0509999999999</v>
      </c>
      <c r="S4726">
        <v>2019</v>
      </c>
      <c r="T4726">
        <v>1</v>
      </c>
      <c r="U4726">
        <v>3</v>
      </c>
    </row>
    <row r="4727" spans="1:21" x14ac:dyDescent="0.3">
      <c r="A4727" s="5" t="s">
        <v>168</v>
      </c>
      <c r="B4727" s="5" t="s">
        <v>206</v>
      </c>
      <c r="C4727" s="5" t="s">
        <v>108</v>
      </c>
      <c r="D4727" s="5" t="s">
        <v>378</v>
      </c>
      <c r="E4727" s="5" t="s">
        <v>172</v>
      </c>
      <c r="F4727" s="6">
        <v>43479</v>
      </c>
      <c r="G4727" s="5" t="s">
        <v>148</v>
      </c>
      <c r="H4727" s="5" t="s">
        <v>229</v>
      </c>
      <c r="I4727">
        <v>43324</v>
      </c>
      <c r="J4727">
        <v>155</v>
      </c>
      <c r="K4727">
        <v>849.4</v>
      </c>
      <c r="L4727">
        <v>8</v>
      </c>
      <c r="M4727">
        <v>25482</v>
      </c>
      <c r="N4727">
        <v>21403.932000000001</v>
      </c>
      <c r="O4727">
        <v>2675.491</v>
      </c>
      <c r="P4727">
        <v>106.175</v>
      </c>
      <c r="Q4727">
        <v>30</v>
      </c>
      <c r="R4727">
        <v>4078.0680000000002</v>
      </c>
      <c r="S4727">
        <v>2019</v>
      </c>
      <c r="T4727">
        <v>1</v>
      </c>
      <c r="U4727">
        <v>3</v>
      </c>
    </row>
    <row r="4728" spans="1:21" x14ac:dyDescent="0.3">
      <c r="A4728" s="5" t="s">
        <v>168</v>
      </c>
      <c r="B4728" s="5" t="s">
        <v>206</v>
      </c>
      <c r="C4728" s="5" t="s">
        <v>108</v>
      </c>
      <c r="D4728" s="5" t="s">
        <v>378</v>
      </c>
      <c r="E4728" s="5" t="s">
        <v>172</v>
      </c>
      <c r="F4728" s="6">
        <v>43479</v>
      </c>
      <c r="G4728" s="5" t="s">
        <v>148</v>
      </c>
      <c r="H4728" s="5" t="s">
        <v>173</v>
      </c>
      <c r="I4728">
        <v>43324</v>
      </c>
      <c r="J4728">
        <v>155</v>
      </c>
      <c r="K4728">
        <v>1407.6</v>
      </c>
      <c r="L4728">
        <v>12</v>
      </c>
      <c r="M4728">
        <v>47858.400000000001</v>
      </c>
      <c r="N4728">
        <v>32105.898000000001</v>
      </c>
      <c r="O4728">
        <v>2675.491</v>
      </c>
      <c r="P4728">
        <v>117.3</v>
      </c>
      <c r="Q4728">
        <v>34</v>
      </c>
      <c r="R4728">
        <v>15752.502</v>
      </c>
      <c r="S4728">
        <v>2019</v>
      </c>
      <c r="T4728">
        <v>1</v>
      </c>
      <c r="U4728">
        <v>3</v>
      </c>
    </row>
    <row r="4729" spans="1:21" x14ac:dyDescent="0.3">
      <c r="A4729" s="5" t="s">
        <v>168</v>
      </c>
      <c r="B4729" s="5" t="s">
        <v>206</v>
      </c>
      <c r="C4729" s="5" t="s">
        <v>108</v>
      </c>
      <c r="D4729" s="5" t="s">
        <v>378</v>
      </c>
      <c r="E4729" s="5" t="s">
        <v>172</v>
      </c>
      <c r="F4729" s="6">
        <v>43479</v>
      </c>
      <c r="G4729" s="5" t="s">
        <v>148</v>
      </c>
      <c r="H4729" s="5" t="s">
        <v>178</v>
      </c>
      <c r="I4729">
        <v>43324</v>
      </c>
      <c r="J4729">
        <v>155</v>
      </c>
      <c r="K4729">
        <v>307.60000000000002</v>
      </c>
      <c r="L4729">
        <v>3</v>
      </c>
      <c r="M4729">
        <v>9228</v>
      </c>
      <c r="N4729">
        <v>8026.4740000000002</v>
      </c>
      <c r="O4729">
        <v>2675.491</v>
      </c>
      <c r="P4729">
        <v>102.53333333333335</v>
      </c>
      <c r="Q4729">
        <v>30</v>
      </c>
      <c r="R4729">
        <v>1201.5260000000001</v>
      </c>
      <c r="S4729">
        <v>2019</v>
      </c>
      <c r="T4729">
        <v>1</v>
      </c>
      <c r="U4729">
        <v>3</v>
      </c>
    </row>
    <row r="4730" spans="1:21" x14ac:dyDescent="0.3">
      <c r="A4730" s="5" t="s">
        <v>168</v>
      </c>
      <c r="B4730" s="5" t="s">
        <v>206</v>
      </c>
      <c r="C4730" s="5" t="s">
        <v>108</v>
      </c>
      <c r="D4730" s="5" t="s">
        <v>378</v>
      </c>
      <c r="E4730" s="5" t="s">
        <v>172</v>
      </c>
      <c r="F4730" s="6">
        <v>43479</v>
      </c>
      <c r="G4730" s="5" t="s">
        <v>148</v>
      </c>
      <c r="H4730" s="5" t="s">
        <v>198</v>
      </c>
      <c r="I4730">
        <v>43324</v>
      </c>
      <c r="J4730">
        <v>155</v>
      </c>
      <c r="K4730">
        <v>304.8</v>
      </c>
      <c r="L4730">
        <v>3</v>
      </c>
      <c r="M4730">
        <v>9144</v>
      </c>
      <c r="N4730">
        <v>8026.4740000000002</v>
      </c>
      <c r="O4730">
        <v>2675.491</v>
      </c>
      <c r="P4730">
        <v>101.60000000000001</v>
      </c>
      <c r="Q4730">
        <v>30</v>
      </c>
      <c r="R4730">
        <v>1117.5260000000001</v>
      </c>
      <c r="S4730">
        <v>2019</v>
      </c>
      <c r="T4730">
        <v>1</v>
      </c>
      <c r="U4730">
        <v>3</v>
      </c>
    </row>
    <row r="4731" spans="1:21" x14ac:dyDescent="0.3">
      <c r="A4731" s="5" t="s">
        <v>168</v>
      </c>
      <c r="B4731" s="5" t="s">
        <v>206</v>
      </c>
      <c r="C4731" s="5" t="s">
        <v>108</v>
      </c>
      <c r="D4731" s="5" t="s">
        <v>378</v>
      </c>
      <c r="E4731" s="5" t="s">
        <v>172</v>
      </c>
      <c r="F4731" s="6">
        <v>43479</v>
      </c>
      <c r="G4731" s="5" t="s">
        <v>148</v>
      </c>
      <c r="H4731" s="5" t="s">
        <v>197</v>
      </c>
      <c r="I4731">
        <v>43324</v>
      </c>
      <c r="J4731">
        <v>155</v>
      </c>
      <c r="K4731">
        <v>1175.5999999999999</v>
      </c>
      <c r="L4731">
        <v>11</v>
      </c>
      <c r="M4731">
        <v>35268</v>
      </c>
      <c r="N4731">
        <v>29430.405999999999</v>
      </c>
      <c r="O4731">
        <v>2675.491</v>
      </c>
      <c r="P4731">
        <v>106.87272727272726</v>
      </c>
      <c r="Q4731">
        <v>30</v>
      </c>
      <c r="R4731">
        <v>5837.5940000000001</v>
      </c>
      <c r="S4731">
        <v>2019</v>
      </c>
      <c r="T4731">
        <v>1</v>
      </c>
      <c r="U4731">
        <v>3</v>
      </c>
    </row>
    <row r="4732" spans="1:21" x14ac:dyDescent="0.3">
      <c r="A4732" s="5" t="s">
        <v>168</v>
      </c>
      <c r="B4732" s="5" t="s">
        <v>206</v>
      </c>
      <c r="C4732" s="5" t="s">
        <v>108</v>
      </c>
      <c r="D4732" s="5" t="s">
        <v>378</v>
      </c>
      <c r="E4732" s="5" t="s">
        <v>172</v>
      </c>
      <c r="F4732" s="6">
        <v>43479</v>
      </c>
      <c r="G4732" s="5" t="s">
        <v>148</v>
      </c>
      <c r="H4732" s="5" t="s">
        <v>209</v>
      </c>
      <c r="I4732">
        <v>43324</v>
      </c>
      <c r="J4732">
        <v>155</v>
      </c>
      <c r="K4732">
        <v>333.4</v>
      </c>
      <c r="L4732">
        <v>3</v>
      </c>
      <c r="M4732">
        <v>10002</v>
      </c>
      <c r="N4732">
        <v>8026.4740000000002</v>
      </c>
      <c r="O4732">
        <v>2675.491</v>
      </c>
      <c r="P4732">
        <v>111.13333333333333</v>
      </c>
      <c r="Q4732">
        <v>30</v>
      </c>
      <c r="R4732">
        <v>1975.5260000000001</v>
      </c>
      <c r="S4732">
        <v>2019</v>
      </c>
      <c r="T4732">
        <v>1</v>
      </c>
      <c r="U4732">
        <v>3</v>
      </c>
    </row>
    <row r="4733" spans="1:21" x14ac:dyDescent="0.3">
      <c r="A4733" s="5" t="s">
        <v>168</v>
      </c>
      <c r="B4733" s="5" t="s">
        <v>206</v>
      </c>
      <c r="C4733" s="5" t="s">
        <v>108</v>
      </c>
      <c r="D4733" s="5" t="s">
        <v>378</v>
      </c>
      <c r="E4733" s="5" t="s">
        <v>172</v>
      </c>
      <c r="F4733" s="6">
        <v>43479</v>
      </c>
      <c r="G4733" s="5" t="s">
        <v>148</v>
      </c>
      <c r="H4733" s="5" t="s">
        <v>311</v>
      </c>
      <c r="I4733">
        <v>43324</v>
      </c>
      <c r="J4733">
        <v>155</v>
      </c>
      <c r="K4733">
        <v>210</v>
      </c>
      <c r="L4733">
        <v>1</v>
      </c>
      <c r="M4733">
        <v>6300</v>
      </c>
      <c r="N4733">
        <v>2675.491</v>
      </c>
      <c r="O4733">
        <v>2675.491</v>
      </c>
      <c r="P4733">
        <v>210</v>
      </c>
      <c r="Q4733">
        <v>30</v>
      </c>
      <c r="R4733">
        <v>3624.509</v>
      </c>
      <c r="S4733">
        <v>2019</v>
      </c>
      <c r="T4733">
        <v>1</v>
      </c>
      <c r="U4733">
        <v>3</v>
      </c>
    </row>
    <row r="4734" spans="1:21" x14ac:dyDescent="0.3">
      <c r="A4734" s="5" t="s">
        <v>168</v>
      </c>
      <c r="B4734" s="5" t="s">
        <v>206</v>
      </c>
      <c r="C4734" s="5" t="s">
        <v>109</v>
      </c>
      <c r="D4734" s="5" t="s">
        <v>380</v>
      </c>
      <c r="E4734" s="5" t="s">
        <v>172</v>
      </c>
      <c r="F4734" s="6">
        <v>43479</v>
      </c>
      <c r="G4734" s="5" t="s">
        <v>148</v>
      </c>
      <c r="H4734" s="5" t="s">
        <v>303</v>
      </c>
      <c r="I4734">
        <v>43323</v>
      </c>
      <c r="J4734">
        <v>156</v>
      </c>
      <c r="K4734">
        <v>607.6</v>
      </c>
      <c r="L4734">
        <v>6</v>
      </c>
      <c r="M4734">
        <v>18228</v>
      </c>
      <c r="N4734">
        <v>14510.242</v>
      </c>
      <c r="O4734">
        <v>2418.3739999999998</v>
      </c>
      <c r="P4734">
        <v>101.26666666666667</v>
      </c>
      <c r="Q4734">
        <v>30</v>
      </c>
      <c r="R4734">
        <v>3717.7579999999998</v>
      </c>
      <c r="S4734">
        <v>2019</v>
      </c>
      <c r="T4734">
        <v>1</v>
      </c>
      <c r="U4734">
        <v>3</v>
      </c>
    </row>
    <row r="4735" spans="1:21" x14ac:dyDescent="0.3">
      <c r="A4735" s="5" t="s">
        <v>168</v>
      </c>
      <c r="B4735" s="5" t="s">
        <v>175</v>
      </c>
      <c r="C4735" s="5" t="s">
        <v>87</v>
      </c>
      <c r="D4735" s="5" t="s">
        <v>374</v>
      </c>
      <c r="E4735" s="5" t="s">
        <v>172</v>
      </c>
      <c r="F4735" s="6">
        <v>43481</v>
      </c>
      <c r="G4735" s="5" t="s">
        <v>148</v>
      </c>
      <c r="H4735" s="5" t="s">
        <v>194</v>
      </c>
      <c r="I4735">
        <v>43276</v>
      </c>
      <c r="J4735">
        <v>205</v>
      </c>
      <c r="K4735">
        <v>117</v>
      </c>
      <c r="L4735">
        <v>1</v>
      </c>
      <c r="M4735">
        <v>3393</v>
      </c>
      <c r="N4735">
        <v>3165.4029999999998</v>
      </c>
      <c r="O4735">
        <v>3165.4029999999998</v>
      </c>
      <c r="P4735">
        <v>117</v>
      </c>
      <c r="Q4735">
        <v>29</v>
      </c>
      <c r="R4735">
        <v>227.59700000000001</v>
      </c>
      <c r="S4735">
        <v>2019</v>
      </c>
      <c r="T4735">
        <v>1</v>
      </c>
      <c r="U4735">
        <v>3</v>
      </c>
    </row>
    <row r="4736" spans="1:21" x14ac:dyDescent="0.3">
      <c r="A4736" s="5" t="s">
        <v>168</v>
      </c>
      <c r="B4736" s="5" t="s">
        <v>206</v>
      </c>
      <c r="C4736" s="5" t="s">
        <v>108</v>
      </c>
      <c r="D4736" s="5" t="s">
        <v>378</v>
      </c>
      <c r="E4736" s="5" t="s">
        <v>172</v>
      </c>
      <c r="F4736" s="6">
        <v>43481</v>
      </c>
      <c r="G4736" s="5" t="s">
        <v>148</v>
      </c>
      <c r="H4736" s="5" t="s">
        <v>305</v>
      </c>
      <c r="I4736">
        <v>43324</v>
      </c>
      <c r="J4736">
        <v>157</v>
      </c>
      <c r="K4736">
        <v>1099</v>
      </c>
      <c r="L4736">
        <v>10</v>
      </c>
      <c r="M4736">
        <v>32420.5</v>
      </c>
      <c r="N4736">
        <v>26754.915000000001</v>
      </c>
      <c r="O4736">
        <v>2675.491</v>
      </c>
      <c r="P4736">
        <v>109.9</v>
      </c>
      <c r="Q4736">
        <v>29.5</v>
      </c>
      <c r="R4736">
        <v>5665.585</v>
      </c>
      <c r="S4736">
        <v>2019</v>
      </c>
      <c r="T4736">
        <v>1</v>
      </c>
      <c r="U4736">
        <v>3</v>
      </c>
    </row>
    <row r="4737" spans="1:21" x14ac:dyDescent="0.3">
      <c r="A4737" s="5" t="s">
        <v>168</v>
      </c>
      <c r="B4737" s="5" t="s">
        <v>206</v>
      </c>
      <c r="C4737" s="5" t="s">
        <v>108</v>
      </c>
      <c r="D4737" s="5" t="s">
        <v>378</v>
      </c>
      <c r="E4737" s="5" t="s">
        <v>172</v>
      </c>
      <c r="F4737" s="6">
        <v>43481</v>
      </c>
      <c r="G4737" s="5" t="s">
        <v>148</v>
      </c>
      <c r="H4737" s="5" t="s">
        <v>262</v>
      </c>
      <c r="I4737">
        <v>43324</v>
      </c>
      <c r="J4737">
        <v>157</v>
      </c>
      <c r="K4737">
        <v>306</v>
      </c>
      <c r="L4737">
        <v>3</v>
      </c>
      <c r="M4737">
        <v>9027</v>
      </c>
      <c r="N4737">
        <v>8026.4740000000002</v>
      </c>
      <c r="O4737">
        <v>2675.491</v>
      </c>
      <c r="P4737">
        <v>102</v>
      </c>
      <c r="Q4737">
        <v>29.5</v>
      </c>
      <c r="R4737">
        <v>1000.526</v>
      </c>
      <c r="S4737">
        <v>2019</v>
      </c>
      <c r="T4737">
        <v>1</v>
      </c>
      <c r="U4737">
        <v>3</v>
      </c>
    </row>
    <row r="4738" spans="1:21" x14ac:dyDescent="0.3">
      <c r="A4738" s="5" t="s">
        <v>168</v>
      </c>
      <c r="B4738" s="5" t="s">
        <v>206</v>
      </c>
      <c r="C4738" s="5" t="s">
        <v>108</v>
      </c>
      <c r="D4738" s="5" t="s">
        <v>378</v>
      </c>
      <c r="E4738" s="5" t="s">
        <v>172</v>
      </c>
      <c r="F4738" s="6">
        <v>43481</v>
      </c>
      <c r="G4738" s="5" t="s">
        <v>148</v>
      </c>
      <c r="H4738" s="5" t="s">
        <v>190</v>
      </c>
      <c r="I4738">
        <v>43324</v>
      </c>
      <c r="J4738">
        <v>157</v>
      </c>
      <c r="K4738">
        <v>104</v>
      </c>
      <c r="L4738">
        <v>1</v>
      </c>
      <c r="M4738">
        <v>3068</v>
      </c>
      <c r="N4738">
        <v>2675.491</v>
      </c>
      <c r="O4738">
        <v>2675.491</v>
      </c>
      <c r="P4738">
        <v>104</v>
      </c>
      <c r="Q4738">
        <v>29.5</v>
      </c>
      <c r="R4738">
        <v>392.50900000000001</v>
      </c>
      <c r="S4738">
        <v>2019</v>
      </c>
      <c r="T4738">
        <v>1</v>
      </c>
      <c r="U4738">
        <v>3</v>
      </c>
    </row>
    <row r="4739" spans="1:21" x14ac:dyDescent="0.3">
      <c r="A4739" s="5" t="s">
        <v>168</v>
      </c>
      <c r="B4739" s="5" t="s">
        <v>206</v>
      </c>
      <c r="C4739" s="5" t="s">
        <v>108</v>
      </c>
      <c r="D4739" s="5" t="s">
        <v>378</v>
      </c>
      <c r="E4739" s="5" t="s">
        <v>172</v>
      </c>
      <c r="F4739" s="6">
        <v>43481</v>
      </c>
      <c r="G4739" s="5" t="s">
        <v>148</v>
      </c>
      <c r="H4739" s="5" t="s">
        <v>200</v>
      </c>
      <c r="I4739">
        <v>43324</v>
      </c>
      <c r="J4739">
        <v>157</v>
      </c>
      <c r="K4739">
        <v>194</v>
      </c>
      <c r="L4739">
        <v>2</v>
      </c>
      <c r="M4739">
        <v>5723</v>
      </c>
      <c r="N4739">
        <v>5350.9830000000002</v>
      </c>
      <c r="O4739">
        <v>2675.491</v>
      </c>
      <c r="P4739">
        <v>97</v>
      </c>
      <c r="Q4739">
        <v>29.5</v>
      </c>
      <c r="R4739">
        <v>372.017</v>
      </c>
      <c r="S4739">
        <v>2019</v>
      </c>
      <c r="T4739">
        <v>1</v>
      </c>
      <c r="U4739">
        <v>3</v>
      </c>
    </row>
    <row r="4740" spans="1:21" x14ac:dyDescent="0.3">
      <c r="A4740" s="5" t="s">
        <v>168</v>
      </c>
      <c r="B4740" s="5" t="s">
        <v>206</v>
      </c>
      <c r="C4740" s="5" t="s">
        <v>108</v>
      </c>
      <c r="D4740" s="5" t="s">
        <v>378</v>
      </c>
      <c r="E4740" s="5" t="s">
        <v>172</v>
      </c>
      <c r="F4740" s="6">
        <v>43481</v>
      </c>
      <c r="G4740" s="5" t="s">
        <v>148</v>
      </c>
      <c r="H4740" s="5" t="s">
        <v>199</v>
      </c>
      <c r="I4740">
        <v>43324</v>
      </c>
      <c r="J4740">
        <v>157</v>
      </c>
      <c r="K4740">
        <v>338</v>
      </c>
      <c r="L4740">
        <v>3</v>
      </c>
      <c r="M4740">
        <v>9971</v>
      </c>
      <c r="N4740">
        <v>8026.4740000000002</v>
      </c>
      <c r="O4740">
        <v>2675.491</v>
      </c>
      <c r="P4740">
        <v>112.66666666666667</v>
      </c>
      <c r="Q4740">
        <v>29.5</v>
      </c>
      <c r="R4740">
        <v>1944.5260000000001</v>
      </c>
      <c r="S4740">
        <v>2019</v>
      </c>
      <c r="T4740">
        <v>1</v>
      </c>
      <c r="U4740">
        <v>3</v>
      </c>
    </row>
    <row r="4741" spans="1:21" x14ac:dyDescent="0.3">
      <c r="A4741" s="5" t="s">
        <v>168</v>
      </c>
      <c r="B4741" s="5" t="s">
        <v>206</v>
      </c>
      <c r="C4741" s="5" t="s">
        <v>108</v>
      </c>
      <c r="D4741" s="5" t="s">
        <v>378</v>
      </c>
      <c r="E4741" s="5" t="s">
        <v>227</v>
      </c>
      <c r="F4741" s="6">
        <v>43481</v>
      </c>
      <c r="G4741" s="5" t="s">
        <v>148</v>
      </c>
      <c r="H4741" s="5" t="s">
        <v>311</v>
      </c>
      <c r="I4741">
        <v>43324</v>
      </c>
      <c r="J4741">
        <v>157</v>
      </c>
      <c r="K4741">
        <v>-210</v>
      </c>
      <c r="L4741">
        <v>-1</v>
      </c>
      <c r="M4741">
        <v>-6300</v>
      </c>
      <c r="N4741">
        <v>-2675.491</v>
      </c>
      <c r="O4741">
        <v>-2675.491</v>
      </c>
      <c r="P4741">
        <v>210</v>
      </c>
      <c r="Q4741">
        <v>30</v>
      </c>
      <c r="R4741">
        <v>-3624.509</v>
      </c>
      <c r="S4741">
        <v>2019</v>
      </c>
      <c r="T4741">
        <v>1</v>
      </c>
      <c r="U4741">
        <v>3</v>
      </c>
    </row>
    <row r="4742" spans="1:21" x14ac:dyDescent="0.3">
      <c r="A4742" s="5" t="s">
        <v>168</v>
      </c>
      <c r="B4742" s="5" t="s">
        <v>206</v>
      </c>
      <c r="C4742" s="5" t="s">
        <v>108</v>
      </c>
      <c r="D4742" s="5" t="s">
        <v>378</v>
      </c>
      <c r="E4742" s="5" t="s">
        <v>172</v>
      </c>
      <c r="F4742" s="6">
        <v>43481</v>
      </c>
      <c r="G4742" s="5" t="s">
        <v>148</v>
      </c>
      <c r="H4742" s="5" t="s">
        <v>311</v>
      </c>
      <c r="I4742">
        <v>43324</v>
      </c>
      <c r="J4742">
        <v>157</v>
      </c>
      <c r="K4742">
        <v>210</v>
      </c>
      <c r="L4742">
        <v>2</v>
      </c>
      <c r="M4742">
        <v>6300</v>
      </c>
      <c r="N4742">
        <v>5350.9830000000002</v>
      </c>
      <c r="O4742">
        <v>2675.491</v>
      </c>
      <c r="P4742">
        <v>105</v>
      </c>
      <c r="Q4742">
        <v>30</v>
      </c>
      <c r="R4742">
        <v>949.01700000000005</v>
      </c>
      <c r="S4742">
        <v>2019</v>
      </c>
      <c r="T4742">
        <v>1</v>
      </c>
      <c r="U4742">
        <v>3</v>
      </c>
    </row>
    <row r="4743" spans="1:21" x14ac:dyDescent="0.3">
      <c r="A4743" s="5" t="s">
        <v>168</v>
      </c>
      <c r="B4743" s="5" t="s">
        <v>206</v>
      </c>
      <c r="C4743" s="5" t="s">
        <v>109</v>
      </c>
      <c r="D4743" s="5" t="s">
        <v>380</v>
      </c>
      <c r="E4743" s="5" t="s">
        <v>172</v>
      </c>
      <c r="F4743" s="6">
        <v>43481</v>
      </c>
      <c r="G4743" s="5" t="s">
        <v>148</v>
      </c>
      <c r="H4743" s="5" t="s">
        <v>264</v>
      </c>
      <c r="I4743">
        <v>43323</v>
      </c>
      <c r="J4743">
        <v>158</v>
      </c>
      <c r="K4743">
        <v>2130</v>
      </c>
      <c r="L4743">
        <v>20</v>
      </c>
      <c r="M4743">
        <v>61770</v>
      </c>
      <c r="N4743">
        <v>48367.474000000002</v>
      </c>
      <c r="O4743">
        <v>2418.3739999999998</v>
      </c>
      <c r="P4743">
        <v>106.5</v>
      </c>
      <c r="Q4743">
        <v>29</v>
      </c>
      <c r="R4743">
        <v>13402.526</v>
      </c>
      <c r="S4743">
        <v>2019</v>
      </c>
      <c r="T4743">
        <v>1</v>
      </c>
      <c r="U4743">
        <v>3</v>
      </c>
    </row>
    <row r="4744" spans="1:21" x14ac:dyDescent="0.3">
      <c r="A4744" s="5" t="s">
        <v>168</v>
      </c>
      <c r="B4744" s="5" t="s">
        <v>206</v>
      </c>
      <c r="C4744" s="5" t="s">
        <v>109</v>
      </c>
      <c r="D4744" s="5" t="s">
        <v>380</v>
      </c>
      <c r="E4744" s="5" t="s">
        <v>172</v>
      </c>
      <c r="F4744" s="6">
        <v>43481</v>
      </c>
      <c r="G4744" s="5" t="s">
        <v>148</v>
      </c>
      <c r="H4744" s="5" t="s">
        <v>199</v>
      </c>
      <c r="I4744">
        <v>43323</v>
      </c>
      <c r="J4744">
        <v>158</v>
      </c>
      <c r="K4744">
        <v>626</v>
      </c>
      <c r="L4744">
        <v>6</v>
      </c>
      <c r="M4744">
        <v>18467</v>
      </c>
      <c r="N4744">
        <v>14510.242</v>
      </c>
      <c r="O4744">
        <v>2418.3739999999998</v>
      </c>
      <c r="P4744">
        <v>104.33333333333333</v>
      </c>
      <c r="Q4744">
        <v>29.5</v>
      </c>
      <c r="R4744">
        <v>3956.7579999999998</v>
      </c>
      <c r="S4744">
        <v>2019</v>
      </c>
      <c r="T4744">
        <v>1</v>
      </c>
      <c r="U4744">
        <v>3</v>
      </c>
    </row>
    <row r="4745" spans="1:21" x14ac:dyDescent="0.3">
      <c r="A4745" s="5" t="s">
        <v>168</v>
      </c>
      <c r="B4745" s="5" t="s">
        <v>206</v>
      </c>
      <c r="C4745" s="5" t="s">
        <v>109</v>
      </c>
      <c r="D4745" s="5" t="s">
        <v>380</v>
      </c>
      <c r="E4745" s="5" t="s">
        <v>172</v>
      </c>
      <c r="F4745" s="6">
        <v>43481</v>
      </c>
      <c r="G4745" s="5" t="s">
        <v>148</v>
      </c>
      <c r="H4745" s="5" t="s">
        <v>215</v>
      </c>
      <c r="I4745">
        <v>43323</v>
      </c>
      <c r="J4745">
        <v>158</v>
      </c>
      <c r="K4745">
        <v>519</v>
      </c>
      <c r="L4745">
        <v>5</v>
      </c>
      <c r="M4745">
        <v>15310.5</v>
      </c>
      <c r="N4745">
        <v>12091.869000000001</v>
      </c>
      <c r="O4745">
        <v>2418.3739999999998</v>
      </c>
      <c r="P4745">
        <v>103.8</v>
      </c>
      <c r="Q4745">
        <v>29.5</v>
      </c>
      <c r="R4745">
        <v>3218.6309999999999</v>
      </c>
      <c r="S4745">
        <v>2019</v>
      </c>
      <c r="T4745">
        <v>1</v>
      </c>
      <c r="U4745">
        <v>3</v>
      </c>
    </row>
    <row r="4746" spans="1:21" x14ac:dyDescent="0.3">
      <c r="A4746" s="5" t="s">
        <v>168</v>
      </c>
      <c r="B4746" s="5" t="s">
        <v>206</v>
      </c>
      <c r="C4746" s="5" t="s">
        <v>109</v>
      </c>
      <c r="D4746" s="5" t="s">
        <v>380</v>
      </c>
      <c r="E4746" s="5" t="s">
        <v>172</v>
      </c>
      <c r="F4746" s="6">
        <v>43481</v>
      </c>
      <c r="G4746" s="5" t="s">
        <v>148</v>
      </c>
      <c r="H4746" s="5" t="s">
        <v>200</v>
      </c>
      <c r="I4746">
        <v>43323</v>
      </c>
      <c r="J4746">
        <v>158</v>
      </c>
      <c r="K4746">
        <v>860</v>
      </c>
      <c r="L4746">
        <v>8</v>
      </c>
      <c r="M4746">
        <v>25370</v>
      </c>
      <c r="N4746">
        <v>19346.990000000002</v>
      </c>
      <c r="O4746">
        <v>2418.3739999999998</v>
      </c>
      <c r="P4746">
        <v>107.5</v>
      </c>
      <c r="Q4746">
        <v>29.5</v>
      </c>
      <c r="R4746">
        <v>6023.01</v>
      </c>
      <c r="S4746">
        <v>2019</v>
      </c>
      <c r="T4746">
        <v>1</v>
      </c>
      <c r="U4746">
        <v>3</v>
      </c>
    </row>
    <row r="4747" spans="1:21" x14ac:dyDescent="0.3">
      <c r="A4747" s="5" t="s">
        <v>168</v>
      </c>
      <c r="B4747" s="5" t="s">
        <v>169</v>
      </c>
      <c r="C4747" s="5" t="s">
        <v>170</v>
      </c>
      <c r="D4747" s="5" t="s">
        <v>374</v>
      </c>
      <c r="E4747" s="5" t="s">
        <v>172</v>
      </c>
      <c r="F4747" s="6">
        <v>43482</v>
      </c>
      <c r="G4747" s="5" t="s">
        <v>148</v>
      </c>
      <c r="H4747" s="5" t="s">
        <v>351</v>
      </c>
      <c r="I4747">
        <v>43276</v>
      </c>
      <c r="J4747">
        <v>206</v>
      </c>
      <c r="K4747">
        <v>100</v>
      </c>
      <c r="L4747">
        <v>1</v>
      </c>
      <c r="M4747">
        <v>2970</v>
      </c>
      <c r="N4747">
        <v>3165.4029999999998</v>
      </c>
      <c r="O4747">
        <v>3165.4029999999998</v>
      </c>
      <c r="P4747">
        <v>100</v>
      </c>
      <c r="Q4747">
        <v>29.7</v>
      </c>
      <c r="R4747">
        <v>-195.40299999999999</v>
      </c>
      <c r="S4747">
        <v>2019</v>
      </c>
      <c r="T4747">
        <v>1</v>
      </c>
      <c r="U4747">
        <v>3</v>
      </c>
    </row>
    <row r="4748" spans="1:21" x14ac:dyDescent="0.3">
      <c r="A4748" s="5" t="s">
        <v>168</v>
      </c>
      <c r="B4748" s="5" t="s">
        <v>175</v>
      </c>
      <c r="C4748" s="5" t="s">
        <v>85</v>
      </c>
      <c r="D4748" s="5" t="s">
        <v>381</v>
      </c>
      <c r="E4748" s="5" t="s">
        <v>172</v>
      </c>
      <c r="F4748" s="6">
        <v>43482</v>
      </c>
      <c r="G4748" s="5" t="s">
        <v>148</v>
      </c>
      <c r="H4748" s="5" t="s">
        <v>190</v>
      </c>
      <c r="I4748">
        <v>43323</v>
      </c>
      <c r="J4748">
        <v>159</v>
      </c>
      <c r="K4748">
        <v>208</v>
      </c>
      <c r="L4748">
        <v>2</v>
      </c>
      <c r="M4748">
        <v>5616</v>
      </c>
      <c r="N4748">
        <v>5811.52</v>
      </c>
      <c r="O4748">
        <v>2905.76</v>
      </c>
      <c r="P4748">
        <v>104</v>
      </c>
      <c r="Q4748">
        <v>27</v>
      </c>
      <c r="R4748">
        <v>-195.52</v>
      </c>
      <c r="S4748">
        <v>2019</v>
      </c>
      <c r="T4748">
        <v>1</v>
      </c>
      <c r="U4748">
        <v>3</v>
      </c>
    </row>
    <row r="4749" spans="1:21" x14ac:dyDescent="0.3">
      <c r="A4749" s="5" t="s">
        <v>168</v>
      </c>
      <c r="B4749" s="5" t="s">
        <v>175</v>
      </c>
      <c r="C4749" s="5" t="s">
        <v>85</v>
      </c>
      <c r="D4749" s="5" t="s">
        <v>381</v>
      </c>
      <c r="E4749" s="5" t="s">
        <v>172</v>
      </c>
      <c r="F4749" s="6">
        <v>43482</v>
      </c>
      <c r="G4749" s="5" t="s">
        <v>148</v>
      </c>
      <c r="H4749" s="5" t="s">
        <v>197</v>
      </c>
      <c r="I4749">
        <v>43323</v>
      </c>
      <c r="J4749">
        <v>159</v>
      </c>
      <c r="K4749">
        <v>788.5</v>
      </c>
      <c r="L4749">
        <v>7</v>
      </c>
      <c r="M4749">
        <v>23418.45</v>
      </c>
      <c r="N4749">
        <v>20340.321</v>
      </c>
      <c r="O4749">
        <v>2905.76</v>
      </c>
      <c r="P4749">
        <v>112.64285714285714</v>
      </c>
      <c r="Q4749">
        <v>29.7</v>
      </c>
      <c r="R4749">
        <v>3078.1289999999999</v>
      </c>
      <c r="S4749">
        <v>2019</v>
      </c>
      <c r="T4749">
        <v>1</v>
      </c>
      <c r="U4749">
        <v>3</v>
      </c>
    </row>
    <row r="4750" spans="1:21" x14ac:dyDescent="0.3">
      <c r="A4750" s="5" t="s">
        <v>168</v>
      </c>
      <c r="B4750" s="5" t="s">
        <v>175</v>
      </c>
      <c r="C4750" s="5" t="s">
        <v>85</v>
      </c>
      <c r="D4750" s="5" t="s">
        <v>381</v>
      </c>
      <c r="E4750" s="5" t="s">
        <v>172</v>
      </c>
      <c r="F4750" s="6">
        <v>43482</v>
      </c>
      <c r="G4750" s="5" t="s">
        <v>148</v>
      </c>
      <c r="H4750" s="5" t="s">
        <v>190</v>
      </c>
      <c r="I4750">
        <v>43323</v>
      </c>
      <c r="J4750">
        <v>159</v>
      </c>
      <c r="K4750">
        <v>204</v>
      </c>
      <c r="L4750">
        <v>2</v>
      </c>
      <c r="M4750">
        <v>6058.8</v>
      </c>
      <c r="N4750">
        <v>5811.52</v>
      </c>
      <c r="O4750">
        <v>2905.76</v>
      </c>
      <c r="P4750">
        <v>102</v>
      </c>
      <c r="Q4750">
        <v>29.7</v>
      </c>
      <c r="R4750">
        <v>247.28</v>
      </c>
      <c r="S4750">
        <v>2019</v>
      </c>
      <c r="T4750">
        <v>1</v>
      </c>
      <c r="U4750">
        <v>3</v>
      </c>
    </row>
    <row r="4751" spans="1:21" x14ac:dyDescent="0.3">
      <c r="A4751" s="5" t="s">
        <v>168</v>
      </c>
      <c r="B4751" s="5" t="s">
        <v>175</v>
      </c>
      <c r="C4751" s="5" t="s">
        <v>85</v>
      </c>
      <c r="D4751" s="5" t="s">
        <v>381</v>
      </c>
      <c r="E4751" s="5" t="s">
        <v>172</v>
      </c>
      <c r="F4751" s="6">
        <v>43482</v>
      </c>
      <c r="G4751" s="5" t="s">
        <v>148</v>
      </c>
      <c r="H4751" s="5" t="s">
        <v>212</v>
      </c>
      <c r="I4751">
        <v>43323</v>
      </c>
      <c r="J4751">
        <v>159</v>
      </c>
      <c r="K4751">
        <v>101</v>
      </c>
      <c r="L4751">
        <v>1</v>
      </c>
      <c r="M4751">
        <v>2999.7</v>
      </c>
      <c r="N4751">
        <v>2905.76</v>
      </c>
      <c r="O4751">
        <v>2905.76</v>
      </c>
      <c r="P4751">
        <v>101</v>
      </c>
      <c r="Q4751">
        <v>29.7</v>
      </c>
      <c r="R4751">
        <v>93.94</v>
      </c>
      <c r="S4751">
        <v>2019</v>
      </c>
      <c r="T4751">
        <v>1</v>
      </c>
      <c r="U4751">
        <v>3</v>
      </c>
    </row>
    <row r="4752" spans="1:21" x14ac:dyDescent="0.3">
      <c r="A4752" s="5" t="s">
        <v>168</v>
      </c>
      <c r="B4752" s="5" t="s">
        <v>175</v>
      </c>
      <c r="C4752" s="5" t="s">
        <v>85</v>
      </c>
      <c r="D4752" s="5" t="s">
        <v>381</v>
      </c>
      <c r="E4752" s="5" t="s">
        <v>172</v>
      </c>
      <c r="F4752" s="6">
        <v>43482</v>
      </c>
      <c r="G4752" s="5" t="s">
        <v>148</v>
      </c>
      <c r="H4752" s="5" t="s">
        <v>303</v>
      </c>
      <c r="I4752">
        <v>43323</v>
      </c>
      <c r="J4752">
        <v>159</v>
      </c>
      <c r="K4752">
        <v>809.5</v>
      </c>
      <c r="L4752">
        <v>8</v>
      </c>
      <c r="M4752">
        <v>24042.15</v>
      </c>
      <c r="N4752">
        <v>23246.080999999998</v>
      </c>
      <c r="O4752">
        <v>2905.76</v>
      </c>
      <c r="P4752">
        <v>101.1875</v>
      </c>
      <c r="Q4752">
        <v>29.7</v>
      </c>
      <c r="R4752">
        <v>796.06899999999996</v>
      </c>
      <c r="S4752">
        <v>2019</v>
      </c>
      <c r="T4752">
        <v>1</v>
      </c>
      <c r="U4752">
        <v>3</v>
      </c>
    </row>
    <row r="4753" spans="1:21" x14ac:dyDescent="0.3">
      <c r="A4753" s="5" t="s">
        <v>168</v>
      </c>
      <c r="B4753" s="5" t="s">
        <v>175</v>
      </c>
      <c r="C4753" s="5" t="s">
        <v>85</v>
      </c>
      <c r="D4753" s="5" t="s">
        <v>381</v>
      </c>
      <c r="E4753" s="5" t="s">
        <v>172</v>
      </c>
      <c r="F4753" s="6">
        <v>43482</v>
      </c>
      <c r="G4753" s="5" t="s">
        <v>148</v>
      </c>
      <c r="H4753" s="5" t="s">
        <v>253</v>
      </c>
      <c r="I4753">
        <v>43323</v>
      </c>
      <c r="J4753">
        <v>159</v>
      </c>
      <c r="K4753">
        <v>185</v>
      </c>
      <c r="L4753">
        <v>2</v>
      </c>
      <c r="M4753">
        <v>5494.5</v>
      </c>
      <c r="N4753">
        <v>5811.52</v>
      </c>
      <c r="O4753">
        <v>2905.76</v>
      </c>
      <c r="P4753">
        <v>92.5</v>
      </c>
      <c r="Q4753">
        <v>29.7</v>
      </c>
      <c r="R4753">
        <v>-317.02</v>
      </c>
      <c r="S4753">
        <v>2019</v>
      </c>
      <c r="T4753">
        <v>1</v>
      </c>
      <c r="U4753">
        <v>3</v>
      </c>
    </row>
    <row r="4754" spans="1:21" x14ac:dyDescent="0.3">
      <c r="A4754" s="5" t="s">
        <v>168</v>
      </c>
      <c r="B4754" s="5" t="s">
        <v>175</v>
      </c>
      <c r="C4754" s="5" t="s">
        <v>85</v>
      </c>
      <c r="D4754" s="5" t="s">
        <v>381</v>
      </c>
      <c r="E4754" s="5" t="s">
        <v>172</v>
      </c>
      <c r="F4754" s="6">
        <v>43482</v>
      </c>
      <c r="G4754" s="5" t="s">
        <v>148</v>
      </c>
      <c r="H4754" s="5" t="s">
        <v>258</v>
      </c>
      <c r="I4754">
        <v>43323</v>
      </c>
      <c r="J4754">
        <v>159</v>
      </c>
      <c r="K4754">
        <v>195</v>
      </c>
      <c r="L4754">
        <v>2</v>
      </c>
      <c r="M4754">
        <v>5791.5</v>
      </c>
      <c r="N4754">
        <v>5811.52</v>
      </c>
      <c r="O4754">
        <v>2905.76</v>
      </c>
      <c r="P4754">
        <v>97.5</v>
      </c>
      <c r="Q4754">
        <v>29.7</v>
      </c>
      <c r="R4754">
        <v>-20.02</v>
      </c>
      <c r="S4754">
        <v>2019</v>
      </c>
      <c r="T4754">
        <v>1</v>
      </c>
      <c r="U4754">
        <v>3</v>
      </c>
    </row>
    <row r="4755" spans="1:21" x14ac:dyDescent="0.3">
      <c r="A4755" s="5" t="s">
        <v>168</v>
      </c>
      <c r="B4755" s="5" t="s">
        <v>175</v>
      </c>
      <c r="C4755" s="5" t="s">
        <v>86</v>
      </c>
      <c r="D4755" s="5" t="s">
        <v>360</v>
      </c>
      <c r="E4755" s="5" t="s">
        <v>172</v>
      </c>
      <c r="F4755" s="6">
        <v>43482</v>
      </c>
      <c r="G4755" s="5" t="s">
        <v>148</v>
      </c>
      <c r="H4755" s="5" t="s">
        <v>263</v>
      </c>
      <c r="I4755">
        <v>43283</v>
      </c>
      <c r="J4755">
        <v>199</v>
      </c>
      <c r="K4755">
        <v>689</v>
      </c>
      <c r="L4755">
        <v>6</v>
      </c>
      <c r="M4755">
        <v>20670</v>
      </c>
      <c r="N4755">
        <v>20236.178</v>
      </c>
      <c r="O4755">
        <v>3372.6959999999999</v>
      </c>
      <c r="P4755">
        <v>114.83333333333333</v>
      </c>
      <c r="Q4755">
        <v>30</v>
      </c>
      <c r="R4755">
        <v>433.822</v>
      </c>
      <c r="S4755">
        <v>2019</v>
      </c>
      <c r="T4755">
        <v>1</v>
      </c>
      <c r="U4755">
        <v>3</v>
      </c>
    </row>
    <row r="4756" spans="1:21" x14ac:dyDescent="0.3">
      <c r="A4756" s="5" t="s">
        <v>168</v>
      </c>
      <c r="B4756" s="5" t="s">
        <v>175</v>
      </c>
      <c r="C4756" s="5" t="s">
        <v>86</v>
      </c>
      <c r="D4756" s="5" t="s">
        <v>360</v>
      </c>
      <c r="E4756" s="5" t="s">
        <v>172</v>
      </c>
      <c r="F4756" s="6">
        <v>43482</v>
      </c>
      <c r="G4756" s="5" t="s">
        <v>148</v>
      </c>
      <c r="H4756" s="5" t="s">
        <v>212</v>
      </c>
      <c r="I4756">
        <v>43283</v>
      </c>
      <c r="J4756">
        <v>199</v>
      </c>
      <c r="K4756">
        <v>99.5</v>
      </c>
      <c r="L4756">
        <v>1</v>
      </c>
      <c r="M4756">
        <v>3034.75</v>
      </c>
      <c r="N4756">
        <v>3372.6959999999999</v>
      </c>
      <c r="O4756">
        <v>3372.6959999999999</v>
      </c>
      <c r="P4756">
        <v>99.5</v>
      </c>
      <c r="Q4756">
        <v>30.5</v>
      </c>
      <c r="R4756">
        <v>-337.94600000000003</v>
      </c>
      <c r="S4756">
        <v>2019</v>
      </c>
      <c r="T4756">
        <v>1</v>
      </c>
      <c r="U4756">
        <v>3</v>
      </c>
    </row>
    <row r="4757" spans="1:21" x14ac:dyDescent="0.3">
      <c r="A4757" s="5" t="s">
        <v>168</v>
      </c>
      <c r="B4757" s="5" t="s">
        <v>175</v>
      </c>
      <c r="C4757" s="5" t="s">
        <v>86</v>
      </c>
      <c r="D4757" s="5" t="s">
        <v>360</v>
      </c>
      <c r="E4757" s="5" t="s">
        <v>172</v>
      </c>
      <c r="F4757" s="6">
        <v>43482</v>
      </c>
      <c r="G4757" s="5" t="s">
        <v>148</v>
      </c>
      <c r="H4757" s="5" t="s">
        <v>194</v>
      </c>
      <c r="I4757">
        <v>43283</v>
      </c>
      <c r="J4757">
        <v>199</v>
      </c>
      <c r="K4757">
        <v>458.5</v>
      </c>
      <c r="L4757">
        <v>4</v>
      </c>
      <c r="M4757">
        <v>13617.45</v>
      </c>
      <c r="N4757">
        <v>13490.785</v>
      </c>
      <c r="O4757">
        <v>3372.6959999999999</v>
      </c>
      <c r="P4757">
        <v>114.625</v>
      </c>
      <c r="Q4757">
        <v>29.7</v>
      </c>
      <c r="R4757">
        <v>126.66500000000001</v>
      </c>
      <c r="S4757">
        <v>2019</v>
      </c>
      <c r="T4757">
        <v>1</v>
      </c>
      <c r="U4757">
        <v>3</v>
      </c>
    </row>
    <row r="4758" spans="1:21" x14ac:dyDescent="0.3">
      <c r="A4758" s="5" t="s">
        <v>168</v>
      </c>
      <c r="B4758" s="5" t="s">
        <v>175</v>
      </c>
      <c r="C4758" s="5" t="s">
        <v>86</v>
      </c>
      <c r="D4758" s="5" t="s">
        <v>360</v>
      </c>
      <c r="E4758" s="5" t="s">
        <v>172</v>
      </c>
      <c r="F4758" s="6">
        <v>43482</v>
      </c>
      <c r="G4758" s="5" t="s">
        <v>148</v>
      </c>
      <c r="H4758" s="5" t="s">
        <v>178</v>
      </c>
      <c r="I4758">
        <v>43283</v>
      </c>
      <c r="J4758">
        <v>199</v>
      </c>
      <c r="K4758">
        <v>184</v>
      </c>
      <c r="L4758">
        <v>2</v>
      </c>
      <c r="M4758">
        <v>5464.8</v>
      </c>
      <c r="N4758">
        <v>6745.393</v>
      </c>
      <c r="O4758">
        <v>3372.6959999999999</v>
      </c>
      <c r="P4758">
        <v>92</v>
      </c>
      <c r="Q4758">
        <v>29.7</v>
      </c>
      <c r="R4758">
        <v>-1280.5930000000001</v>
      </c>
      <c r="S4758">
        <v>2019</v>
      </c>
      <c r="T4758">
        <v>1</v>
      </c>
      <c r="U4758">
        <v>3</v>
      </c>
    </row>
    <row r="4759" spans="1:21" x14ac:dyDescent="0.3">
      <c r="A4759" s="5" t="s">
        <v>168</v>
      </c>
      <c r="B4759" s="5" t="s">
        <v>175</v>
      </c>
      <c r="C4759" s="5" t="s">
        <v>86</v>
      </c>
      <c r="D4759" s="5" t="s">
        <v>360</v>
      </c>
      <c r="E4759" s="5" t="s">
        <v>172</v>
      </c>
      <c r="F4759" s="6">
        <v>43482</v>
      </c>
      <c r="G4759" s="5" t="s">
        <v>148</v>
      </c>
      <c r="H4759" s="5" t="s">
        <v>209</v>
      </c>
      <c r="I4759">
        <v>43283</v>
      </c>
      <c r="J4759">
        <v>199</v>
      </c>
      <c r="K4759">
        <v>193.5</v>
      </c>
      <c r="L4759">
        <v>2</v>
      </c>
      <c r="M4759">
        <v>5746.95</v>
      </c>
      <c r="N4759">
        <v>6745.393</v>
      </c>
      <c r="O4759">
        <v>3372.6959999999999</v>
      </c>
      <c r="P4759">
        <v>96.75</v>
      </c>
      <c r="Q4759">
        <v>29.7</v>
      </c>
      <c r="R4759">
        <v>-998.44299999999998</v>
      </c>
      <c r="S4759">
        <v>2019</v>
      </c>
      <c r="T4759">
        <v>1</v>
      </c>
      <c r="U4759">
        <v>3</v>
      </c>
    </row>
    <row r="4760" spans="1:21" x14ac:dyDescent="0.3">
      <c r="A4760" s="5" t="s">
        <v>168</v>
      </c>
      <c r="B4760" s="5" t="s">
        <v>175</v>
      </c>
      <c r="C4760" s="5" t="s">
        <v>86</v>
      </c>
      <c r="D4760" s="5" t="s">
        <v>360</v>
      </c>
      <c r="E4760" s="5" t="s">
        <v>172</v>
      </c>
      <c r="F4760" s="6">
        <v>43482</v>
      </c>
      <c r="G4760" s="5" t="s">
        <v>148</v>
      </c>
      <c r="H4760" s="5" t="s">
        <v>311</v>
      </c>
      <c r="I4760">
        <v>43283</v>
      </c>
      <c r="J4760">
        <v>199</v>
      </c>
      <c r="K4760">
        <v>219</v>
      </c>
      <c r="L4760">
        <v>2</v>
      </c>
      <c r="M4760">
        <v>6504.3</v>
      </c>
      <c r="N4760">
        <v>6745.393</v>
      </c>
      <c r="O4760">
        <v>3372.6959999999999</v>
      </c>
      <c r="P4760">
        <v>109.5</v>
      </c>
      <c r="Q4760">
        <v>29.7</v>
      </c>
      <c r="R4760">
        <v>-241.09299999999999</v>
      </c>
      <c r="S4760">
        <v>2019</v>
      </c>
      <c r="T4760">
        <v>1</v>
      </c>
      <c r="U4760">
        <v>3</v>
      </c>
    </row>
    <row r="4761" spans="1:21" x14ac:dyDescent="0.3">
      <c r="A4761" s="5" t="s">
        <v>168</v>
      </c>
      <c r="B4761" s="5" t="s">
        <v>175</v>
      </c>
      <c r="C4761" s="5" t="s">
        <v>86</v>
      </c>
      <c r="D4761" s="5" t="s">
        <v>360</v>
      </c>
      <c r="E4761" s="5" t="s">
        <v>172</v>
      </c>
      <c r="F4761" s="6">
        <v>43482</v>
      </c>
      <c r="G4761" s="5" t="s">
        <v>148</v>
      </c>
      <c r="H4761" s="5" t="s">
        <v>240</v>
      </c>
      <c r="I4761">
        <v>43283</v>
      </c>
      <c r="J4761">
        <v>199</v>
      </c>
      <c r="K4761">
        <v>567</v>
      </c>
      <c r="L4761">
        <v>5</v>
      </c>
      <c r="M4761">
        <v>16839.900000000001</v>
      </c>
      <c r="N4761">
        <v>16863.481</v>
      </c>
      <c r="O4761">
        <v>3372.6959999999999</v>
      </c>
      <c r="P4761">
        <v>113.4</v>
      </c>
      <c r="Q4761">
        <v>29.7</v>
      </c>
      <c r="R4761">
        <v>-23.581</v>
      </c>
      <c r="S4761">
        <v>2019</v>
      </c>
      <c r="T4761">
        <v>1</v>
      </c>
      <c r="U4761">
        <v>3</v>
      </c>
    </row>
    <row r="4762" spans="1:21" x14ac:dyDescent="0.3">
      <c r="A4762" s="5" t="s">
        <v>168</v>
      </c>
      <c r="B4762" s="5" t="s">
        <v>175</v>
      </c>
      <c r="C4762" s="5" t="s">
        <v>86</v>
      </c>
      <c r="D4762" s="5" t="s">
        <v>360</v>
      </c>
      <c r="E4762" s="5" t="s">
        <v>172</v>
      </c>
      <c r="F4762" s="6">
        <v>43482</v>
      </c>
      <c r="G4762" s="5" t="s">
        <v>148</v>
      </c>
      <c r="H4762" s="5" t="s">
        <v>190</v>
      </c>
      <c r="I4762">
        <v>43283</v>
      </c>
      <c r="J4762">
        <v>199</v>
      </c>
      <c r="K4762">
        <v>101</v>
      </c>
      <c r="L4762">
        <v>1</v>
      </c>
      <c r="M4762">
        <v>2999.7</v>
      </c>
      <c r="N4762">
        <v>3372.6959999999999</v>
      </c>
      <c r="O4762">
        <v>3372.6959999999999</v>
      </c>
      <c r="P4762">
        <v>101</v>
      </c>
      <c r="Q4762">
        <v>29.7</v>
      </c>
      <c r="R4762">
        <v>-372.99599999999998</v>
      </c>
      <c r="S4762">
        <v>2019</v>
      </c>
      <c r="T4762">
        <v>1</v>
      </c>
      <c r="U4762">
        <v>3</v>
      </c>
    </row>
    <row r="4763" spans="1:21" x14ac:dyDescent="0.3">
      <c r="A4763" s="5" t="s">
        <v>168</v>
      </c>
      <c r="B4763" s="5" t="s">
        <v>175</v>
      </c>
      <c r="C4763" s="5" t="s">
        <v>86</v>
      </c>
      <c r="D4763" s="5" t="s">
        <v>360</v>
      </c>
      <c r="E4763" s="5" t="s">
        <v>172</v>
      </c>
      <c r="F4763" s="6">
        <v>43482</v>
      </c>
      <c r="G4763" s="5" t="s">
        <v>148</v>
      </c>
      <c r="H4763" s="5" t="s">
        <v>190</v>
      </c>
      <c r="I4763">
        <v>43283</v>
      </c>
      <c r="J4763">
        <v>199</v>
      </c>
      <c r="K4763">
        <v>109.5</v>
      </c>
      <c r="L4763">
        <v>1</v>
      </c>
      <c r="M4763">
        <v>3252.15</v>
      </c>
      <c r="N4763">
        <v>3372.6959999999999</v>
      </c>
      <c r="O4763">
        <v>3372.6959999999999</v>
      </c>
      <c r="P4763">
        <v>109.5</v>
      </c>
      <c r="Q4763">
        <v>29.7</v>
      </c>
      <c r="R4763">
        <v>-120.54600000000001</v>
      </c>
      <c r="S4763">
        <v>2019</v>
      </c>
      <c r="T4763">
        <v>1</v>
      </c>
      <c r="U4763">
        <v>3</v>
      </c>
    </row>
    <row r="4764" spans="1:21" x14ac:dyDescent="0.3">
      <c r="A4764" s="5" t="s">
        <v>168</v>
      </c>
      <c r="B4764" s="5" t="s">
        <v>175</v>
      </c>
      <c r="C4764" s="5" t="s">
        <v>86</v>
      </c>
      <c r="D4764" s="5" t="s">
        <v>360</v>
      </c>
      <c r="E4764" s="5" t="s">
        <v>172</v>
      </c>
      <c r="F4764" s="6">
        <v>43482</v>
      </c>
      <c r="G4764" s="5" t="s">
        <v>148</v>
      </c>
      <c r="H4764" s="5" t="s">
        <v>190</v>
      </c>
      <c r="I4764">
        <v>43283</v>
      </c>
      <c r="J4764">
        <v>199</v>
      </c>
      <c r="K4764">
        <v>106.5</v>
      </c>
      <c r="L4764">
        <v>1</v>
      </c>
      <c r="M4764">
        <v>3163.05</v>
      </c>
      <c r="N4764">
        <v>3372.6959999999999</v>
      </c>
      <c r="O4764">
        <v>3372.6959999999999</v>
      </c>
      <c r="P4764">
        <v>106.5</v>
      </c>
      <c r="Q4764">
        <v>29.7</v>
      </c>
      <c r="R4764">
        <v>-209.64599999999999</v>
      </c>
      <c r="S4764">
        <v>2019</v>
      </c>
      <c r="T4764">
        <v>1</v>
      </c>
      <c r="U4764">
        <v>3</v>
      </c>
    </row>
    <row r="4765" spans="1:21" x14ac:dyDescent="0.3">
      <c r="A4765" s="5" t="s">
        <v>168</v>
      </c>
      <c r="B4765" s="5" t="s">
        <v>175</v>
      </c>
      <c r="C4765" s="5" t="s">
        <v>86</v>
      </c>
      <c r="D4765" s="5" t="s">
        <v>360</v>
      </c>
      <c r="E4765" s="5" t="s">
        <v>172</v>
      </c>
      <c r="F4765" s="6">
        <v>43482</v>
      </c>
      <c r="G4765" s="5" t="s">
        <v>148</v>
      </c>
      <c r="H4765" s="5" t="s">
        <v>190</v>
      </c>
      <c r="I4765">
        <v>43283</v>
      </c>
      <c r="J4765">
        <v>199</v>
      </c>
      <c r="K4765">
        <v>93</v>
      </c>
      <c r="L4765">
        <v>1</v>
      </c>
      <c r="M4765">
        <v>2762.1</v>
      </c>
      <c r="N4765">
        <v>3372.6959999999999</v>
      </c>
      <c r="O4765">
        <v>3372.6959999999999</v>
      </c>
      <c r="P4765">
        <v>93</v>
      </c>
      <c r="Q4765">
        <v>29.7</v>
      </c>
      <c r="R4765">
        <v>-610.596</v>
      </c>
      <c r="S4765">
        <v>2019</v>
      </c>
      <c r="T4765">
        <v>1</v>
      </c>
      <c r="U4765">
        <v>3</v>
      </c>
    </row>
    <row r="4766" spans="1:21" x14ac:dyDescent="0.3">
      <c r="A4766" s="5" t="s">
        <v>168</v>
      </c>
      <c r="B4766" s="5" t="s">
        <v>175</v>
      </c>
      <c r="C4766" s="5" t="s">
        <v>93</v>
      </c>
      <c r="D4766" s="5" t="s">
        <v>383</v>
      </c>
      <c r="E4766" s="5" t="s">
        <v>172</v>
      </c>
      <c r="F4766" s="6">
        <v>43482</v>
      </c>
      <c r="G4766" s="5" t="s">
        <v>148</v>
      </c>
      <c r="H4766" s="5" t="s">
        <v>233</v>
      </c>
      <c r="I4766">
        <v>43403</v>
      </c>
      <c r="J4766">
        <v>79</v>
      </c>
      <c r="K4766">
        <v>21</v>
      </c>
      <c r="L4766">
        <v>1</v>
      </c>
      <c r="M4766">
        <v>980.1</v>
      </c>
      <c r="N4766">
        <v>1108.662</v>
      </c>
      <c r="O4766">
        <v>1108.662</v>
      </c>
      <c r="P4766">
        <v>21</v>
      </c>
      <c r="Q4766">
        <v>46.671399999999998</v>
      </c>
      <c r="R4766">
        <v>-128.56200000000001</v>
      </c>
      <c r="S4766">
        <v>2019</v>
      </c>
      <c r="T4766">
        <v>1</v>
      </c>
      <c r="U4766">
        <v>3</v>
      </c>
    </row>
    <row r="4767" spans="1:21" x14ac:dyDescent="0.3">
      <c r="A4767" s="5" t="s">
        <v>168</v>
      </c>
      <c r="B4767" s="5" t="s">
        <v>206</v>
      </c>
      <c r="C4767" s="5" t="s">
        <v>108</v>
      </c>
      <c r="D4767" s="5" t="s">
        <v>378</v>
      </c>
      <c r="E4767" s="5" t="s">
        <v>172</v>
      </c>
      <c r="F4767" s="6">
        <v>43482</v>
      </c>
      <c r="G4767" s="5" t="s">
        <v>148</v>
      </c>
      <c r="H4767" s="5" t="s">
        <v>208</v>
      </c>
      <c r="I4767">
        <v>43324</v>
      </c>
      <c r="J4767">
        <v>158</v>
      </c>
      <c r="K4767">
        <v>107</v>
      </c>
      <c r="L4767">
        <v>1</v>
      </c>
      <c r="M4767">
        <v>3210</v>
      </c>
      <c r="N4767">
        <v>2734.8760000000002</v>
      </c>
      <c r="O4767">
        <v>2734.8760000000002</v>
      </c>
      <c r="P4767">
        <v>107</v>
      </c>
      <c r="Q4767">
        <v>30</v>
      </c>
      <c r="R4767">
        <v>475.12400000000002</v>
      </c>
      <c r="S4767">
        <v>2019</v>
      </c>
      <c r="T4767">
        <v>1</v>
      </c>
      <c r="U4767">
        <v>3</v>
      </c>
    </row>
    <row r="4768" spans="1:21" x14ac:dyDescent="0.3">
      <c r="A4768" s="5" t="s">
        <v>168</v>
      </c>
      <c r="B4768" s="5" t="s">
        <v>206</v>
      </c>
      <c r="C4768" s="5" t="s">
        <v>108</v>
      </c>
      <c r="D4768" s="5" t="s">
        <v>378</v>
      </c>
      <c r="E4768" s="5" t="s">
        <v>172</v>
      </c>
      <c r="F4768" s="6">
        <v>43482</v>
      </c>
      <c r="G4768" s="5" t="s">
        <v>148</v>
      </c>
      <c r="H4768" s="5" t="s">
        <v>235</v>
      </c>
      <c r="I4768">
        <v>43324</v>
      </c>
      <c r="J4768">
        <v>158</v>
      </c>
      <c r="K4768">
        <v>97</v>
      </c>
      <c r="L4768">
        <v>1</v>
      </c>
      <c r="M4768">
        <v>2910</v>
      </c>
      <c r="N4768">
        <v>2734.8760000000002</v>
      </c>
      <c r="O4768">
        <v>2734.8760000000002</v>
      </c>
      <c r="P4768">
        <v>97</v>
      </c>
      <c r="Q4768">
        <v>30</v>
      </c>
      <c r="R4768">
        <v>175.124</v>
      </c>
      <c r="S4768">
        <v>2019</v>
      </c>
      <c r="T4768">
        <v>1</v>
      </c>
      <c r="U4768">
        <v>3</v>
      </c>
    </row>
    <row r="4769" spans="1:21" x14ac:dyDescent="0.3">
      <c r="A4769" s="5" t="s">
        <v>168</v>
      </c>
      <c r="B4769" s="5" t="s">
        <v>206</v>
      </c>
      <c r="C4769" s="5" t="s">
        <v>108</v>
      </c>
      <c r="D4769" s="5" t="s">
        <v>378</v>
      </c>
      <c r="E4769" s="5" t="s">
        <v>172</v>
      </c>
      <c r="F4769" s="6">
        <v>43482</v>
      </c>
      <c r="G4769" s="5" t="s">
        <v>148</v>
      </c>
      <c r="H4769" s="5" t="s">
        <v>240</v>
      </c>
      <c r="I4769">
        <v>43324</v>
      </c>
      <c r="J4769">
        <v>158</v>
      </c>
      <c r="K4769">
        <v>443.2</v>
      </c>
      <c r="L4769">
        <v>4</v>
      </c>
      <c r="M4769">
        <v>13296</v>
      </c>
      <c r="N4769">
        <v>10939.505999999999</v>
      </c>
      <c r="O4769">
        <v>2734.8760000000002</v>
      </c>
      <c r="P4769">
        <v>110.8</v>
      </c>
      <c r="Q4769">
        <v>30</v>
      </c>
      <c r="R4769">
        <v>2356.4940000000001</v>
      </c>
      <c r="S4769">
        <v>2019</v>
      </c>
      <c r="T4769">
        <v>1</v>
      </c>
      <c r="U4769">
        <v>3</v>
      </c>
    </row>
    <row r="4770" spans="1:21" x14ac:dyDescent="0.3">
      <c r="A4770" s="5" t="s">
        <v>168</v>
      </c>
      <c r="B4770" s="5" t="s">
        <v>206</v>
      </c>
      <c r="C4770" s="5" t="s">
        <v>108</v>
      </c>
      <c r="D4770" s="5" t="s">
        <v>378</v>
      </c>
      <c r="E4770" s="5" t="s">
        <v>172</v>
      </c>
      <c r="F4770" s="6">
        <v>43482</v>
      </c>
      <c r="G4770" s="5" t="s">
        <v>148</v>
      </c>
      <c r="H4770" s="5" t="s">
        <v>178</v>
      </c>
      <c r="I4770">
        <v>43324</v>
      </c>
      <c r="J4770">
        <v>158</v>
      </c>
      <c r="K4770">
        <v>305</v>
      </c>
      <c r="L4770">
        <v>3</v>
      </c>
      <c r="M4770">
        <v>9058.5</v>
      </c>
      <c r="N4770">
        <v>8204.6290000000008</v>
      </c>
      <c r="O4770">
        <v>2734.8760000000002</v>
      </c>
      <c r="P4770">
        <v>101.66666666666667</v>
      </c>
      <c r="Q4770">
        <v>29.7</v>
      </c>
      <c r="R4770">
        <v>853.87099999999998</v>
      </c>
      <c r="S4770">
        <v>2019</v>
      </c>
      <c r="T4770">
        <v>1</v>
      </c>
      <c r="U4770">
        <v>3</v>
      </c>
    </row>
    <row r="4771" spans="1:21" x14ac:dyDescent="0.3">
      <c r="A4771" s="5" t="s">
        <v>168</v>
      </c>
      <c r="B4771" s="5" t="s">
        <v>206</v>
      </c>
      <c r="C4771" s="5" t="s">
        <v>108</v>
      </c>
      <c r="D4771" s="5" t="s">
        <v>378</v>
      </c>
      <c r="E4771" s="5" t="s">
        <v>172</v>
      </c>
      <c r="F4771" s="6">
        <v>43482</v>
      </c>
      <c r="G4771" s="5" t="s">
        <v>148</v>
      </c>
      <c r="H4771" s="5" t="s">
        <v>198</v>
      </c>
      <c r="I4771">
        <v>43324</v>
      </c>
      <c r="J4771">
        <v>158</v>
      </c>
      <c r="K4771">
        <v>242.8</v>
      </c>
      <c r="L4771">
        <v>2</v>
      </c>
      <c r="M4771">
        <v>7211.16</v>
      </c>
      <c r="N4771">
        <v>5469.7529999999997</v>
      </c>
      <c r="O4771">
        <v>2734.8760000000002</v>
      </c>
      <c r="P4771">
        <v>121.4</v>
      </c>
      <c r="Q4771">
        <v>29.7</v>
      </c>
      <c r="R4771">
        <v>1741.4069999999999</v>
      </c>
      <c r="S4771">
        <v>2019</v>
      </c>
      <c r="T4771">
        <v>1</v>
      </c>
      <c r="U4771">
        <v>3</v>
      </c>
    </row>
    <row r="4772" spans="1:21" x14ac:dyDescent="0.3">
      <c r="A4772" s="5" t="s">
        <v>168</v>
      </c>
      <c r="B4772" s="5" t="s">
        <v>206</v>
      </c>
      <c r="C4772" s="5" t="s">
        <v>108</v>
      </c>
      <c r="D4772" s="5" t="s">
        <v>378</v>
      </c>
      <c r="E4772" s="5" t="s">
        <v>172</v>
      </c>
      <c r="F4772" s="6">
        <v>43482</v>
      </c>
      <c r="G4772" s="5" t="s">
        <v>148</v>
      </c>
      <c r="H4772" s="5" t="s">
        <v>311</v>
      </c>
      <c r="I4772">
        <v>43324</v>
      </c>
      <c r="J4772">
        <v>158</v>
      </c>
      <c r="K4772">
        <v>196.2</v>
      </c>
      <c r="L4772">
        <v>2</v>
      </c>
      <c r="M4772">
        <v>5827.14</v>
      </c>
      <c r="N4772">
        <v>5469.7529999999997</v>
      </c>
      <c r="O4772">
        <v>2734.8760000000002</v>
      </c>
      <c r="P4772">
        <v>98.1</v>
      </c>
      <c r="Q4772">
        <v>29.7</v>
      </c>
      <c r="R4772">
        <v>357.387</v>
      </c>
      <c r="S4772">
        <v>2019</v>
      </c>
      <c r="T4772">
        <v>1</v>
      </c>
      <c r="U4772">
        <v>3</v>
      </c>
    </row>
    <row r="4773" spans="1:21" x14ac:dyDescent="0.3">
      <c r="A4773" s="5" t="s">
        <v>168</v>
      </c>
      <c r="B4773" s="5" t="s">
        <v>206</v>
      </c>
      <c r="C4773" s="5" t="s">
        <v>108</v>
      </c>
      <c r="D4773" s="5" t="s">
        <v>378</v>
      </c>
      <c r="E4773" s="5" t="s">
        <v>172</v>
      </c>
      <c r="F4773" s="6">
        <v>43482</v>
      </c>
      <c r="G4773" s="5" t="s">
        <v>148</v>
      </c>
      <c r="H4773" s="5" t="s">
        <v>208</v>
      </c>
      <c r="I4773">
        <v>43324</v>
      </c>
      <c r="J4773">
        <v>158</v>
      </c>
      <c r="K4773">
        <v>104.6</v>
      </c>
      <c r="L4773">
        <v>1</v>
      </c>
      <c r="M4773">
        <v>3106.62</v>
      </c>
      <c r="N4773">
        <v>2734.8760000000002</v>
      </c>
      <c r="O4773">
        <v>2734.8760000000002</v>
      </c>
      <c r="P4773">
        <v>104.6</v>
      </c>
      <c r="Q4773">
        <v>29.7</v>
      </c>
      <c r="R4773">
        <v>371.74400000000003</v>
      </c>
      <c r="S4773">
        <v>2019</v>
      </c>
      <c r="T4773">
        <v>1</v>
      </c>
      <c r="U4773">
        <v>3</v>
      </c>
    </row>
    <row r="4774" spans="1:21" x14ac:dyDescent="0.3">
      <c r="A4774" s="5" t="s">
        <v>168</v>
      </c>
      <c r="B4774" s="5" t="s">
        <v>206</v>
      </c>
      <c r="C4774" s="5" t="s">
        <v>108</v>
      </c>
      <c r="D4774" s="5" t="s">
        <v>378</v>
      </c>
      <c r="E4774" s="5" t="s">
        <v>172</v>
      </c>
      <c r="F4774" s="6">
        <v>43482</v>
      </c>
      <c r="G4774" s="5" t="s">
        <v>148</v>
      </c>
      <c r="H4774" s="5" t="s">
        <v>173</v>
      </c>
      <c r="I4774">
        <v>43324</v>
      </c>
      <c r="J4774">
        <v>158</v>
      </c>
      <c r="K4774">
        <v>1189.8</v>
      </c>
      <c r="L4774">
        <v>10</v>
      </c>
      <c r="M4774">
        <v>40453.199999999997</v>
      </c>
      <c r="N4774">
        <v>27348.764999999999</v>
      </c>
      <c r="O4774">
        <v>2734.8760000000002</v>
      </c>
      <c r="P4774">
        <v>118.97999999999999</v>
      </c>
      <c r="Q4774">
        <v>34</v>
      </c>
      <c r="R4774">
        <v>13104.434999999999</v>
      </c>
      <c r="S4774">
        <v>2019</v>
      </c>
      <c r="T4774">
        <v>1</v>
      </c>
      <c r="U4774">
        <v>3</v>
      </c>
    </row>
    <row r="4775" spans="1:21" x14ac:dyDescent="0.3">
      <c r="A4775" s="5" t="s">
        <v>168</v>
      </c>
      <c r="B4775" s="5" t="s">
        <v>206</v>
      </c>
      <c r="C4775" s="5" t="s">
        <v>109</v>
      </c>
      <c r="D4775" s="5" t="s">
        <v>380</v>
      </c>
      <c r="E4775" s="5" t="s">
        <v>172</v>
      </c>
      <c r="F4775" s="6">
        <v>43482</v>
      </c>
      <c r="G4775" s="5" t="s">
        <v>148</v>
      </c>
      <c r="H4775" s="5" t="s">
        <v>184</v>
      </c>
      <c r="I4775">
        <v>43323</v>
      </c>
      <c r="J4775">
        <v>159</v>
      </c>
      <c r="K4775">
        <v>2231</v>
      </c>
      <c r="L4775">
        <v>20</v>
      </c>
      <c r="M4775">
        <v>65814.5</v>
      </c>
      <c r="N4775">
        <v>51127.832999999999</v>
      </c>
      <c r="O4775">
        <v>2556.3919999999998</v>
      </c>
      <c r="P4775">
        <v>111.55</v>
      </c>
      <c r="Q4775">
        <v>29.5</v>
      </c>
      <c r="R4775">
        <v>14686.666999999999</v>
      </c>
      <c r="S4775">
        <v>2019</v>
      </c>
      <c r="T4775">
        <v>1</v>
      </c>
      <c r="U4775">
        <v>3</v>
      </c>
    </row>
    <row r="4776" spans="1:21" x14ac:dyDescent="0.3">
      <c r="A4776" s="5" t="s">
        <v>168</v>
      </c>
      <c r="B4776" s="5" t="s">
        <v>206</v>
      </c>
      <c r="C4776" s="5" t="s">
        <v>109</v>
      </c>
      <c r="D4776" s="5" t="s">
        <v>380</v>
      </c>
      <c r="E4776" s="5" t="s">
        <v>172</v>
      </c>
      <c r="F4776" s="6">
        <v>43482</v>
      </c>
      <c r="G4776" s="5" t="s">
        <v>148</v>
      </c>
      <c r="H4776" s="5" t="s">
        <v>203</v>
      </c>
      <c r="I4776">
        <v>43323</v>
      </c>
      <c r="J4776">
        <v>159</v>
      </c>
      <c r="K4776">
        <v>110</v>
      </c>
      <c r="L4776">
        <v>1</v>
      </c>
      <c r="M4776">
        <v>3300</v>
      </c>
      <c r="N4776">
        <v>2556.3919999999998</v>
      </c>
      <c r="O4776">
        <v>2556.3919999999998</v>
      </c>
      <c r="P4776">
        <v>110</v>
      </c>
      <c r="Q4776">
        <v>30</v>
      </c>
      <c r="R4776">
        <v>743.60799999999995</v>
      </c>
      <c r="S4776">
        <v>2019</v>
      </c>
      <c r="T4776">
        <v>1</v>
      </c>
      <c r="U4776">
        <v>3</v>
      </c>
    </row>
    <row r="4777" spans="1:21" x14ac:dyDescent="0.3">
      <c r="A4777" s="5" t="s">
        <v>168</v>
      </c>
      <c r="B4777" s="5" t="s">
        <v>206</v>
      </c>
      <c r="C4777" s="5" t="s">
        <v>109</v>
      </c>
      <c r="D4777" s="5" t="s">
        <v>380</v>
      </c>
      <c r="E4777" s="5" t="s">
        <v>172</v>
      </c>
      <c r="F4777" s="6">
        <v>43482</v>
      </c>
      <c r="G4777" s="5" t="s">
        <v>148</v>
      </c>
      <c r="H4777" s="5" t="s">
        <v>173</v>
      </c>
      <c r="I4777">
        <v>43323</v>
      </c>
      <c r="J4777">
        <v>159</v>
      </c>
      <c r="K4777">
        <v>453.8</v>
      </c>
      <c r="L4777">
        <v>5</v>
      </c>
      <c r="M4777">
        <v>15429.2</v>
      </c>
      <c r="N4777">
        <v>12781.958000000001</v>
      </c>
      <c r="O4777">
        <v>2556.3919999999998</v>
      </c>
      <c r="P4777">
        <v>90.76</v>
      </c>
      <c r="Q4777">
        <v>34</v>
      </c>
      <c r="R4777">
        <v>2647.2420000000002</v>
      </c>
      <c r="S4777">
        <v>2019</v>
      </c>
      <c r="T4777">
        <v>1</v>
      </c>
      <c r="U4777">
        <v>3</v>
      </c>
    </row>
    <row r="4778" spans="1:21" x14ac:dyDescent="0.3">
      <c r="A4778" s="5" t="s">
        <v>168</v>
      </c>
      <c r="B4778" s="5" t="s">
        <v>206</v>
      </c>
      <c r="C4778" s="5" t="s">
        <v>110</v>
      </c>
      <c r="D4778" s="5" t="s">
        <v>384</v>
      </c>
      <c r="E4778" s="5" t="s">
        <v>172</v>
      </c>
      <c r="F4778" s="6">
        <v>43482</v>
      </c>
      <c r="G4778" s="5" t="s">
        <v>148</v>
      </c>
      <c r="H4778" s="5" t="s">
        <v>218</v>
      </c>
      <c r="I4778">
        <v>43330</v>
      </c>
      <c r="J4778">
        <v>152</v>
      </c>
      <c r="K4778">
        <v>434</v>
      </c>
      <c r="L4778">
        <v>4</v>
      </c>
      <c r="M4778">
        <v>13020</v>
      </c>
      <c r="N4778">
        <v>12181.657999999999</v>
      </c>
      <c r="O4778">
        <v>3045.415</v>
      </c>
      <c r="P4778">
        <v>108.5</v>
      </c>
      <c r="Q4778">
        <v>30</v>
      </c>
      <c r="R4778">
        <v>838.34199999999998</v>
      </c>
      <c r="S4778">
        <v>2019</v>
      </c>
      <c r="T4778">
        <v>1</v>
      </c>
      <c r="U4778">
        <v>3</v>
      </c>
    </row>
    <row r="4779" spans="1:21" x14ac:dyDescent="0.3">
      <c r="A4779" s="5" t="s">
        <v>168</v>
      </c>
      <c r="B4779" s="5" t="s">
        <v>206</v>
      </c>
      <c r="C4779" s="5" t="s">
        <v>110</v>
      </c>
      <c r="D4779" s="5" t="s">
        <v>384</v>
      </c>
      <c r="E4779" s="5" t="s">
        <v>172</v>
      </c>
      <c r="F4779" s="6">
        <v>43482</v>
      </c>
      <c r="G4779" s="5" t="s">
        <v>148</v>
      </c>
      <c r="H4779" s="5" t="s">
        <v>204</v>
      </c>
      <c r="I4779">
        <v>43330</v>
      </c>
      <c r="J4779">
        <v>152</v>
      </c>
      <c r="K4779">
        <v>294</v>
      </c>
      <c r="L4779">
        <v>3</v>
      </c>
      <c r="M4779">
        <v>8820</v>
      </c>
      <c r="N4779">
        <v>9136.2440000000006</v>
      </c>
      <c r="O4779">
        <v>3045.415</v>
      </c>
      <c r="P4779">
        <v>98</v>
      </c>
      <c r="Q4779">
        <v>30</v>
      </c>
      <c r="R4779">
        <v>-316.24400000000003</v>
      </c>
      <c r="S4779">
        <v>2019</v>
      </c>
      <c r="T4779">
        <v>1</v>
      </c>
      <c r="U4779">
        <v>3</v>
      </c>
    </row>
    <row r="4780" spans="1:21" x14ac:dyDescent="0.3">
      <c r="A4780" s="5" t="s">
        <v>168</v>
      </c>
      <c r="B4780" s="5" t="s">
        <v>206</v>
      </c>
      <c r="C4780" s="5" t="s">
        <v>110</v>
      </c>
      <c r="D4780" s="5" t="s">
        <v>384</v>
      </c>
      <c r="E4780" s="5" t="s">
        <v>172</v>
      </c>
      <c r="F4780" s="6">
        <v>43482</v>
      </c>
      <c r="G4780" s="5" t="s">
        <v>148</v>
      </c>
      <c r="H4780" s="5" t="s">
        <v>216</v>
      </c>
      <c r="I4780">
        <v>43330</v>
      </c>
      <c r="J4780">
        <v>152</v>
      </c>
      <c r="K4780">
        <v>307</v>
      </c>
      <c r="L4780">
        <v>3</v>
      </c>
      <c r="M4780">
        <v>9210</v>
      </c>
      <c r="N4780">
        <v>9136.2440000000006</v>
      </c>
      <c r="O4780">
        <v>3045.415</v>
      </c>
      <c r="P4780">
        <v>102.33333333333333</v>
      </c>
      <c r="Q4780">
        <v>30</v>
      </c>
      <c r="R4780">
        <v>73.756</v>
      </c>
      <c r="S4780">
        <v>2019</v>
      </c>
      <c r="T4780">
        <v>1</v>
      </c>
      <c r="U4780">
        <v>3</v>
      </c>
    </row>
    <row r="4781" spans="1:21" x14ac:dyDescent="0.3">
      <c r="A4781" s="5" t="s">
        <v>168</v>
      </c>
      <c r="B4781" s="5" t="s">
        <v>206</v>
      </c>
      <c r="C4781" s="5" t="s">
        <v>110</v>
      </c>
      <c r="D4781" s="5" t="s">
        <v>384</v>
      </c>
      <c r="E4781" s="5" t="s">
        <v>172</v>
      </c>
      <c r="F4781" s="6">
        <v>43482</v>
      </c>
      <c r="G4781" s="5" t="s">
        <v>148</v>
      </c>
      <c r="H4781" s="5" t="s">
        <v>190</v>
      </c>
      <c r="I4781">
        <v>43330</v>
      </c>
      <c r="J4781">
        <v>152</v>
      </c>
      <c r="K4781">
        <v>302</v>
      </c>
      <c r="L4781">
        <v>3</v>
      </c>
      <c r="M4781">
        <v>9060</v>
      </c>
      <c r="N4781">
        <v>9136.2440000000006</v>
      </c>
      <c r="O4781">
        <v>3045.415</v>
      </c>
      <c r="P4781">
        <v>100.66666666666667</v>
      </c>
      <c r="Q4781">
        <v>30</v>
      </c>
      <c r="R4781">
        <v>-76.244</v>
      </c>
      <c r="S4781">
        <v>2019</v>
      </c>
      <c r="T4781">
        <v>1</v>
      </c>
      <c r="U4781">
        <v>3</v>
      </c>
    </row>
    <row r="4782" spans="1:21" x14ac:dyDescent="0.3">
      <c r="A4782" s="5" t="s">
        <v>168</v>
      </c>
      <c r="B4782" s="5" t="s">
        <v>206</v>
      </c>
      <c r="C4782" s="5" t="s">
        <v>110</v>
      </c>
      <c r="D4782" s="5" t="s">
        <v>384</v>
      </c>
      <c r="E4782" s="5" t="s">
        <v>172</v>
      </c>
      <c r="F4782" s="6">
        <v>43482</v>
      </c>
      <c r="G4782" s="5" t="s">
        <v>148</v>
      </c>
      <c r="H4782" s="5" t="s">
        <v>205</v>
      </c>
      <c r="I4782">
        <v>43330</v>
      </c>
      <c r="J4782">
        <v>152</v>
      </c>
      <c r="K4782">
        <v>448</v>
      </c>
      <c r="L4782">
        <v>4</v>
      </c>
      <c r="M4782">
        <v>13440</v>
      </c>
      <c r="N4782">
        <v>12181.657999999999</v>
      </c>
      <c r="O4782">
        <v>3045.415</v>
      </c>
      <c r="P4782">
        <v>112</v>
      </c>
      <c r="Q4782">
        <v>30</v>
      </c>
      <c r="R4782">
        <v>1258.3420000000001</v>
      </c>
      <c r="S4782">
        <v>2019</v>
      </c>
      <c r="T4782">
        <v>1</v>
      </c>
      <c r="U4782">
        <v>3</v>
      </c>
    </row>
    <row r="4783" spans="1:21" x14ac:dyDescent="0.3">
      <c r="A4783" s="5" t="s">
        <v>168</v>
      </c>
      <c r="B4783" s="5" t="s">
        <v>206</v>
      </c>
      <c r="C4783" s="5" t="s">
        <v>110</v>
      </c>
      <c r="D4783" s="5" t="s">
        <v>384</v>
      </c>
      <c r="E4783" s="5" t="s">
        <v>172</v>
      </c>
      <c r="F4783" s="6">
        <v>43482</v>
      </c>
      <c r="G4783" s="5" t="s">
        <v>148</v>
      </c>
      <c r="H4783" s="5" t="s">
        <v>182</v>
      </c>
      <c r="I4783">
        <v>43330</v>
      </c>
      <c r="J4783">
        <v>152</v>
      </c>
      <c r="K4783">
        <v>116</v>
      </c>
      <c r="L4783">
        <v>1</v>
      </c>
      <c r="M4783">
        <v>3480</v>
      </c>
      <c r="N4783">
        <v>3045.415</v>
      </c>
      <c r="O4783">
        <v>3045.415</v>
      </c>
      <c r="P4783">
        <v>116</v>
      </c>
      <c r="Q4783">
        <v>30</v>
      </c>
      <c r="R4783">
        <v>434.58499999999998</v>
      </c>
      <c r="S4783">
        <v>2019</v>
      </c>
      <c r="T4783">
        <v>1</v>
      </c>
      <c r="U4783">
        <v>3</v>
      </c>
    </row>
    <row r="4784" spans="1:21" x14ac:dyDescent="0.3">
      <c r="A4784" s="5" t="s">
        <v>168</v>
      </c>
      <c r="B4784" s="5" t="s">
        <v>206</v>
      </c>
      <c r="C4784" s="5" t="s">
        <v>110</v>
      </c>
      <c r="D4784" s="5" t="s">
        <v>384</v>
      </c>
      <c r="E4784" s="5" t="s">
        <v>172</v>
      </c>
      <c r="F4784" s="6">
        <v>43482</v>
      </c>
      <c r="G4784" s="5" t="s">
        <v>148</v>
      </c>
      <c r="H4784" s="5" t="s">
        <v>181</v>
      </c>
      <c r="I4784">
        <v>43330</v>
      </c>
      <c r="J4784">
        <v>152</v>
      </c>
      <c r="K4784">
        <v>225</v>
      </c>
      <c r="L4784">
        <v>2</v>
      </c>
      <c r="M4784">
        <v>6750</v>
      </c>
      <c r="N4784">
        <v>6090.8289999999997</v>
      </c>
      <c r="O4784">
        <v>3045.415</v>
      </c>
      <c r="P4784">
        <v>112.5</v>
      </c>
      <c r="Q4784">
        <v>30</v>
      </c>
      <c r="R4784">
        <v>659.17100000000005</v>
      </c>
      <c r="S4784">
        <v>2019</v>
      </c>
      <c r="T4784">
        <v>1</v>
      </c>
      <c r="U4784">
        <v>3</v>
      </c>
    </row>
    <row r="4785" spans="1:21" x14ac:dyDescent="0.3">
      <c r="A4785" s="5" t="s">
        <v>168</v>
      </c>
      <c r="B4785" s="5" t="s">
        <v>206</v>
      </c>
      <c r="C4785" s="5" t="s">
        <v>110</v>
      </c>
      <c r="D4785" s="5" t="s">
        <v>384</v>
      </c>
      <c r="E4785" s="5" t="s">
        <v>172</v>
      </c>
      <c r="F4785" s="6">
        <v>43482</v>
      </c>
      <c r="G4785" s="5" t="s">
        <v>148</v>
      </c>
      <c r="H4785" s="5" t="s">
        <v>217</v>
      </c>
      <c r="I4785">
        <v>43330</v>
      </c>
      <c r="J4785">
        <v>152</v>
      </c>
      <c r="K4785">
        <v>1622</v>
      </c>
      <c r="L4785">
        <v>15</v>
      </c>
      <c r="M4785">
        <v>48660</v>
      </c>
      <c r="N4785">
        <v>45681.218000000001</v>
      </c>
      <c r="O4785">
        <v>3045.415</v>
      </c>
      <c r="P4785">
        <v>108.13333333333334</v>
      </c>
      <c r="Q4785">
        <v>30</v>
      </c>
      <c r="R4785">
        <v>2978.7820000000002</v>
      </c>
      <c r="S4785">
        <v>2019</v>
      </c>
      <c r="T4785">
        <v>1</v>
      </c>
      <c r="U4785">
        <v>3</v>
      </c>
    </row>
    <row r="4786" spans="1:21" x14ac:dyDescent="0.3">
      <c r="A4786" s="5" t="s">
        <v>168</v>
      </c>
      <c r="B4786" s="5" t="s">
        <v>206</v>
      </c>
      <c r="C4786" s="5" t="s">
        <v>110</v>
      </c>
      <c r="D4786" s="5" t="s">
        <v>384</v>
      </c>
      <c r="E4786" s="5" t="s">
        <v>172</v>
      </c>
      <c r="F4786" s="6">
        <v>43482</v>
      </c>
      <c r="G4786" s="5" t="s">
        <v>148</v>
      </c>
      <c r="H4786" s="5" t="s">
        <v>230</v>
      </c>
      <c r="I4786">
        <v>43330</v>
      </c>
      <c r="J4786">
        <v>152</v>
      </c>
      <c r="K4786">
        <v>2149</v>
      </c>
      <c r="L4786">
        <v>20</v>
      </c>
      <c r="M4786">
        <v>63395.5</v>
      </c>
      <c r="N4786">
        <v>60908.29</v>
      </c>
      <c r="O4786">
        <v>3045.415</v>
      </c>
      <c r="P4786">
        <v>107.45</v>
      </c>
      <c r="Q4786">
        <v>29.5</v>
      </c>
      <c r="R4786">
        <v>2487.21</v>
      </c>
      <c r="S4786">
        <v>2019</v>
      </c>
      <c r="T4786">
        <v>1</v>
      </c>
      <c r="U4786">
        <v>3</v>
      </c>
    </row>
    <row r="4787" spans="1:21" x14ac:dyDescent="0.3">
      <c r="A4787" s="5" t="s">
        <v>168</v>
      </c>
      <c r="B4787" s="5" t="s">
        <v>206</v>
      </c>
      <c r="C4787" s="5" t="s">
        <v>110</v>
      </c>
      <c r="D4787" s="5" t="s">
        <v>384</v>
      </c>
      <c r="E4787" s="5" t="s">
        <v>172</v>
      </c>
      <c r="F4787" s="6">
        <v>43482</v>
      </c>
      <c r="G4787" s="5" t="s">
        <v>148</v>
      </c>
      <c r="H4787" s="5" t="s">
        <v>222</v>
      </c>
      <c r="I4787">
        <v>43330</v>
      </c>
      <c r="J4787">
        <v>152</v>
      </c>
      <c r="K4787">
        <v>100</v>
      </c>
      <c r="L4787">
        <v>1</v>
      </c>
      <c r="M4787">
        <v>3000</v>
      </c>
      <c r="N4787">
        <v>3045.415</v>
      </c>
      <c r="O4787">
        <v>3045.415</v>
      </c>
      <c r="P4787">
        <v>100</v>
      </c>
      <c r="Q4787">
        <v>30</v>
      </c>
      <c r="R4787">
        <v>-45.414999999999999</v>
      </c>
      <c r="S4787">
        <v>2019</v>
      </c>
      <c r="T4787">
        <v>1</v>
      </c>
      <c r="U4787">
        <v>3</v>
      </c>
    </row>
    <row r="4788" spans="1:21" x14ac:dyDescent="0.3">
      <c r="A4788" s="5" t="s">
        <v>168</v>
      </c>
      <c r="B4788" s="5" t="s">
        <v>206</v>
      </c>
      <c r="C4788" s="5" t="s">
        <v>110</v>
      </c>
      <c r="D4788" s="5" t="s">
        <v>384</v>
      </c>
      <c r="E4788" s="5" t="s">
        <v>172</v>
      </c>
      <c r="F4788" s="6">
        <v>43482</v>
      </c>
      <c r="G4788" s="5" t="s">
        <v>148</v>
      </c>
      <c r="H4788" s="5" t="s">
        <v>183</v>
      </c>
      <c r="I4788">
        <v>43330</v>
      </c>
      <c r="J4788">
        <v>152</v>
      </c>
      <c r="K4788">
        <v>302</v>
      </c>
      <c r="L4788">
        <v>3</v>
      </c>
      <c r="M4788">
        <v>9060</v>
      </c>
      <c r="N4788">
        <v>9136.2440000000006</v>
      </c>
      <c r="O4788">
        <v>3045.415</v>
      </c>
      <c r="P4788">
        <v>100.66666666666667</v>
      </c>
      <c r="Q4788">
        <v>30</v>
      </c>
      <c r="R4788">
        <v>-76.244</v>
      </c>
      <c r="S4788">
        <v>2019</v>
      </c>
      <c r="T4788">
        <v>1</v>
      </c>
      <c r="U4788">
        <v>3</v>
      </c>
    </row>
    <row r="4789" spans="1:21" x14ac:dyDescent="0.3">
      <c r="A4789" s="5" t="s">
        <v>168</v>
      </c>
      <c r="B4789" s="5" t="s">
        <v>206</v>
      </c>
      <c r="C4789" s="5" t="s">
        <v>110</v>
      </c>
      <c r="D4789" s="5" t="s">
        <v>384</v>
      </c>
      <c r="E4789" s="5" t="s">
        <v>172</v>
      </c>
      <c r="F4789" s="6">
        <v>43482</v>
      </c>
      <c r="G4789" s="5" t="s">
        <v>148</v>
      </c>
      <c r="H4789" s="5" t="s">
        <v>246</v>
      </c>
      <c r="I4789">
        <v>43330</v>
      </c>
      <c r="J4789">
        <v>152</v>
      </c>
      <c r="K4789">
        <v>116</v>
      </c>
      <c r="L4789">
        <v>1</v>
      </c>
      <c r="M4789">
        <v>3480</v>
      </c>
      <c r="N4789">
        <v>3045.415</v>
      </c>
      <c r="O4789">
        <v>3045.415</v>
      </c>
      <c r="P4789">
        <v>116</v>
      </c>
      <c r="Q4789">
        <v>30</v>
      </c>
      <c r="R4789">
        <v>434.58499999999998</v>
      </c>
      <c r="S4789">
        <v>2019</v>
      </c>
      <c r="T4789">
        <v>1</v>
      </c>
      <c r="U4789">
        <v>3</v>
      </c>
    </row>
    <row r="4790" spans="1:21" x14ac:dyDescent="0.3">
      <c r="A4790" s="5" t="s">
        <v>168</v>
      </c>
      <c r="B4790" s="5" t="s">
        <v>206</v>
      </c>
      <c r="C4790" s="5" t="s">
        <v>110</v>
      </c>
      <c r="D4790" s="5" t="s">
        <v>384</v>
      </c>
      <c r="E4790" s="5" t="s">
        <v>172</v>
      </c>
      <c r="F4790" s="6">
        <v>43482</v>
      </c>
      <c r="G4790" s="5" t="s">
        <v>148</v>
      </c>
      <c r="H4790" s="5" t="s">
        <v>238</v>
      </c>
      <c r="I4790">
        <v>43330</v>
      </c>
      <c r="J4790">
        <v>152</v>
      </c>
      <c r="K4790">
        <v>215</v>
      </c>
      <c r="L4790">
        <v>2</v>
      </c>
      <c r="M4790">
        <v>6450</v>
      </c>
      <c r="N4790">
        <v>6090.8289999999997</v>
      </c>
      <c r="O4790">
        <v>3045.415</v>
      </c>
      <c r="P4790">
        <v>107.5</v>
      </c>
      <c r="Q4790">
        <v>30</v>
      </c>
      <c r="R4790">
        <v>359.17099999999999</v>
      </c>
      <c r="S4790">
        <v>2019</v>
      </c>
      <c r="T4790">
        <v>1</v>
      </c>
      <c r="U4790">
        <v>3</v>
      </c>
    </row>
    <row r="4791" spans="1:21" x14ac:dyDescent="0.3">
      <c r="A4791" s="5" t="s">
        <v>168</v>
      </c>
      <c r="B4791" s="5" t="s">
        <v>206</v>
      </c>
      <c r="C4791" s="5" t="s">
        <v>110</v>
      </c>
      <c r="D4791" s="5" t="s">
        <v>384</v>
      </c>
      <c r="E4791" s="5" t="s">
        <v>172</v>
      </c>
      <c r="F4791" s="6">
        <v>43482</v>
      </c>
      <c r="G4791" s="5" t="s">
        <v>148</v>
      </c>
      <c r="H4791" s="5" t="s">
        <v>231</v>
      </c>
      <c r="I4791">
        <v>43330</v>
      </c>
      <c r="J4791">
        <v>152</v>
      </c>
      <c r="K4791">
        <v>100</v>
      </c>
      <c r="L4791">
        <v>1</v>
      </c>
      <c r="M4791">
        <v>3000</v>
      </c>
      <c r="N4791">
        <v>3045.415</v>
      </c>
      <c r="O4791">
        <v>3045.415</v>
      </c>
      <c r="P4791">
        <v>100</v>
      </c>
      <c r="Q4791">
        <v>30</v>
      </c>
      <c r="R4791">
        <v>-45.414999999999999</v>
      </c>
      <c r="S4791">
        <v>2019</v>
      </c>
      <c r="T4791">
        <v>1</v>
      </c>
      <c r="U4791">
        <v>3</v>
      </c>
    </row>
    <row r="4792" spans="1:21" x14ac:dyDescent="0.3">
      <c r="A4792" s="5" t="s">
        <v>168</v>
      </c>
      <c r="B4792" s="5" t="s">
        <v>206</v>
      </c>
      <c r="C4792" s="5" t="s">
        <v>110</v>
      </c>
      <c r="D4792" s="5" t="s">
        <v>384</v>
      </c>
      <c r="E4792" s="5" t="s">
        <v>172</v>
      </c>
      <c r="F4792" s="6">
        <v>43482</v>
      </c>
      <c r="G4792" s="5" t="s">
        <v>148</v>
      </c>
      <c r="H4792" s="5" t="s">
        <v>321</v>
      </c>
      <c r="I4792">
        <v>43330</v>
      </c>
      <c r="J4792">
        <v>152</v>
      </c>
      <c r="K4792">
        <v>344</v>
      </c>
      <c r="L4792">
        <v>3</v>
      </c>
      <c r="M4792">
        <v>10148</v>
      </c>
      <c r="N4792">
        <v>9136.2440000000006</v>
      </c>
      <c r="O4792">
        <v>3045.415</v>
      </c>
      <c r="P4792">
        <v>114.66666666666667</v>
      </c>
      <c r="Q4792">
        <v>29.5</v>
      </c>
      <c r="R4792">
        <v>1011.756</v>
      </c>
      <c r="S4792">
        <v>2019</v>
      </c>
      <c r="T4792">
        <v>1</v>
      </c>
      <c r="U4792">
        <v>3</v>
      </c>
    </row>
    <row r="4793" spans="1:21" x14ac:dyDescent="0.3">
      <c r="A4793" s="5" t="s">
        <v>168</v>
      </c>
      <c r="B4793" s="5" t="s">
        <v>206</v>
      </c>
      <c r="C4793" s="5" t="s">
        <v>110</v>
      </c>
      <c r="D4793" s="5" t="s">
        <v>384</v>
      </c>
      <c r="E4793" s="5" t="s">
        <v>172</v>
      </c>
      <c r="F4793" s="6">
        <v>43482</v>
      </c>
      <c r="G4793" s="5" t="s">
        <v>148</v>
      </c>
      <c r="H4793" s="5" t="s">
        <v>269</v>
      </c>
      <c r="I4793">
        <v>43330</v>
      </c>
      <c r="J4793">
        <v>152</v>
      </c>
      <c r="K4793">
        <v>680</v>
      </c>
      <c r="L4793">
        <v>6</v>
      </c>
      <c r="M4793">
        <v>20060</v>
      </c>
      <c r="N4793">
        <v>18272.487000000001</v>
      </c>
      <c r="O4793">
        <v>3045.415</v>
      </c>
      <c r="P4793">
        <v>113.33333333333333</v>
      </c>
      <c r="Q4793">
        <v>29.5</v>
      </c>
      <c r="R4793">
        <v>1787.5129999999999</v>
      </c>
      <c r="S4793">
        <v>2019</v>
      </c>
      <c r="T4793">
        <v>1</v>
      </c>
      <c r="U4793">
        <v>3</v>
      </c>
    </row>
    <row r="4794" spans="1:21" x14ac:dyDescent="0.3">
      <c r="A4794" s="5" t="s">
        <v>168</v>
      </c>
      <c r="B4794" s="5" t="s">
        <v>206</v>
      </c>
      <c r="C4794" s="5" t="s">
        <v>110</v>
      </c>
      <c r="D4794" s="5" t="s">
        <v>384</v>
      </c>
      <c r="E4794" s="5" t="s">
        <v>172</v>
      </c>
      <c r="F4794" s="6">
        <v>43482</v>
      </c>
      <c r="G4794" s="5" t="s">
        <v>148</v>
      </c>
      <c r="H4794" s="5" t="s">
        <v>185</v>
      </c>
      <c r="I4794">
        <v>43330</v>
      </c>
      <c r="J4794">
        <v>152</v>
      </c>
      <c r="K4794">
        <v>242</v>
      </c>
      <c r="L4794">
        <v>2</v>
      </c>
      <c r="M4794">
        <v>7260</v>
      </c>
      <c r="N4794">
        <v>6090.8289999999997</v>
      </c>
      <c r="O4794">
        <v>3045.415</v>
      </c>
      <c r="P4794">
        <v>121</v>
      </c>
      <c r="Q4794">
        <v>30</v>
      </c>
      <c r="R4794">
        <v>1169.171</v>
      </c>
      <c r="S4794">
        <v>2019</v>
      </c>
      <c r="T4794">
        <v>1</v>
      </c>
      <c r="U4794">
        <v>3</v>
      </c>
    </row>
    <row r="4795" spans="1:21" x14ac:dyDescent="0.3">
      <c r="A4795" s="5" t="s">
        <v>168</v>
      </c>
      <c r="B4795" s="5" t="s">
        <v>206</v>
      </c>
      <c r="C4795" s="5" t="s">
        <v>110</v>
      </c>
      <c r="D4795" s="5" t="s">
        <v>384</v>
      </c>
      <c r="E4795" s="5" t="s">
        <v>172</v>
      </c>
      <c r="F4795" s="6">
        <v>43482</v>
      </c>
      <c r="G4795" s="5" t="s">
        <v>148</v>
      </c>
      <c r="H4795" s="5" t="s">
        <v>190</v>
      </c>
      <c r="I4795">
        <v>43330</v>
      </c>
      <c r="J4795">
        <v>152</v>
      </c>
      <c r="K4795">
        <v>92</v>
      </c>
      <c r="L4795">
        <v>1</v>
      </c>
      <c r="M4795">
        <v>2760</v>
      </c>
      <c r="N4795">
        <v>3045.415</v>
      </c>
      <c r="O4795">
        <v>3045.415</v>
      </c>
      <c r="P4795">
        <v>92</v>
      </c>
      <c r="Q4795">
        <v>30</v>
      </c>
      <c r="R4795">
        <v>-285.41500000000002</v>
      </c>
      <c r="S4795">
        <v>2019</v>
      </c>
      <c r="T4795">
        <v>1</v>
      </c>
      <c r="U4795">
        <v>3</v>
      </c>
    </row>
    <row r="4796" spans="1:21" x14ac:dyDescent="0.3">
      <c r="A4796" s="5" t="s">
        <v>168</v>
      </c>
      <c r="B4796" s="5" t="s">
        <v>206</v>
      </c>
      <c r="C4796" s="5" t="s">
        <v>110</v>
      </c>
      <c r="D4796" s="5" t="s">
        <v>384</v>
      </c>
      <c r="E4796" s="5" t="s">
        <v>172</v>
      </c>
      <c r="F4796" s="6">
        <v>43482</v>
      </c>
      <c r="G4796" s="5" t="s">
        <v>148</v>
      </c>
      <c r="H4796" s="5" t="s">
        <v>344</v>
      </c>
      <c r="I4796">
        <v>43330</v>
      </c>
      <c r="J4796">
        <v>152</v>
      </c>
      <c r="K4796">
        <v>310</v>
      </c>
      <c r="L4796">
        <v>3</v>
      </c>
      <c r="M4796">
        <v>9300</v>
      </c>
      <c r="N4796">
        <v>9136.2440000000006</v>
      </c>
      <c r="O4796">
        <v>3045.415</v>
      </c>
      <c r="P4796">
        <v>103.33333333333333</v>
      </c>
      <c r="Q4796">
        <v>30</v>
      </c>
      <c r="R4796">
        <v>163.756</v>
      </c>
      <c r="S4796">
        <v>2019</v>
      </c>
      <c r="T4796">
        <v>1</v>
      </c>
      <c r="U4796">
        <v>3</v>
      </c>
    </row>
    <row r="4797" spans="1:21" x14ac:dyDescent="0.3">
      <c r="A4797" s="5" t="s">
        <v>168</v>
      </c>
      <c r="B4797" s="5" t="s">
        <v>206</v>
      </c>
      <c r="C4797" s="5" t="s">
        <v>110</v>
      </c>
      <c r="D4797" s="5" t="s">
        <v>384</v>
      </c>
      <c r="E4797" s="5" t="s">
        <v>172</v>
      </c>
      <c r="F4797" s="6">
        <v>43482</v>
      </c>
      <c r="G4797" s="5" t="s">
        <v>148</v>
      </c>
      <c r="H4797" s="5" t="s">
        <v>197</v>
      </c>
      <c r="I4797">
        <v>43330</v>
      </c>
      <c r="J4797">
        <v>152</v>
      </c>
      <c r="K4797">
        <v>649</v>
      </c>
      <c r="L4797">
        <v>6</v>
      </c>
      <c r="M4797">
        <v>19275.3</v>
      </c>
      <c r="N4797">
        <v>18272.487000000001</v>
      </c>
      <c r="O4797">
        <v>3045.415</v>
      </c>
      <c r="P4797">
        <v>108.16666666666667</v>
      </c>
      <c r="Q4797">
        <v>29.7</v>
      </c>
      <c r="R4797">
        <v>1002.813</v>
      </c>
      <c r="S4797">
        <v>2019</v>
      </c>
      <c r="T4797">
        <v>1</v>
      </c>
      <c r="U4797">
        <v>3</v>
      </c>
    </row>
    <row r="4798" spans="1:21" x14ac:dyDescent="0.3">
      <c r="A4798" s="5" t="s">
        <v>168</v>
      </c>
      <c r="B4798" s="5" t="s">
        <v>206</v>
      </c>
      <c r="C4798" s="5" t="s">
        <v>110</v>
      </c>
      <c r="D4798" s="5" t="s">
        <v>384</v>
      </c>
      <c r="E4798" s="5" t="s">
        <v>172</v>
      </c>
      <c r="F4798" s="6">
        <v>43482</v>
      </c>
      <c r="G4798" s="5" t="s">
        <v>148</v>
      </c>
      <c r="H4798" s="5" t="s">
        <v>209</v>
      </c>
      <c r="I4798">
        <v>43330</v>
      </c>
      <c r="J4798">
        <v>152</v>
      </c>
      <c r="K4798">
        <v>339.8</v>
      </c>
      <c r="L4798">
        <v>3</v>
      </c>
      <c r="M4798">
        <v>10092.06</v>
      </c>
      <c r="N4798">
        <v>9136.2440000000006</v>
      </c>
      <c r="O4798">
        <v>3045.415</v>
      </c>
      <c r="P4798">
        <v>113.26666666666667</v>
      </c>
      <c r="Q4798">
        <v>29.7</v>
      </c>
      <c r="R4798">
        <v>955.81600000000003</v>
      </c>
      <c r="S4798">
        <v>2019</v>
      </c>
      <c r="T4798">
        <v>1</v>
      </c>
      <c r="U4798">
        <v>3</v>
      </c>
    </row>
    <row r="4799" spans="1:21" x14ac:dyDescent="0.3">
      <c r="A4799" s="5" t="s">
        <v>168</v>
      </c>
      <c r="B4799" s="5" t="s">
        <v>206</v>
      </c>
      <c r="C4799" s="5" t="s">
        <v>110</v>
      </c>
      <c r="D4799" s="5" t="s">
        <v>384</v>
      </c>
      <c r="E4799" s="5" t="s">
        <v>172</v>
      </c>
      <c r="F4799" s="6">
        <v>43482</v>
      </c>
      <c r="G4799" s="5" t="s">
        <v>148</v>
      </c>
      <c r="H4799" s="5" t="s">
        <v>351</v>
      </c>
      <c r="I4799">
        <v>43330</v>
      </c>
      <c r="J4799">
        <v>152</v>
      </c>
      <c r="K4799">
        <v>110.8</v>
      </c>
      <c r="L4799">
        <v>1</v>
      </c>
      <c r="M4799">
        <v>3290.76</v>
      </c>
      <c r="N4799">
        <v>3045.415</v>
      </c>
      <c r="O4799">
        <v>3045.415</v>
      </c>
      <c r="P4799">
        <v>110.8</v>
      </c>
      <c r="Q4799">
        <v>29.7</v>
      </c>
      <c r="R4799">
        <v>245.345</v>
      </c>
      <c r="S4799">
        <v>2019</v>
      </c>
      <c r="T4799">
        <v>1</v>
      </c>
      <c r="U4799">
        <v>3</v>
      </c>
    </row>
    <row r="4800" spans="1:21" x14ac:dyDescent="0.3">
      <c r="A4800" s="5" t="s">
        <v>168</v>
      </c>
      <c r="B4800" s="5" t="s">
        <v>206</v>
      </c>
      <c r="C4800" s="5" t="s">
        <v>110</v>
      </c>
      <c r="D4800" s="5" t="s">
        <v>384</v>
      </c>
      <c r="E4800" s="5" t="s">
        <v>172</v>
      </c>
      <c r="F4800" s="6">
        <v>43482</v>
      </c>
      <c r="G4800" s="5" t="s">
        <v>148</v>
      </c>
      <c r="H4800" s="5" t="s">
        <v>190</v>
      </c>
      <c r="I4800">
        <v>43330</v>
      </c>
      <c r="J4800">
        <v>152</v>
      </c>
      <c r="K4800">
        <v>119.8</v>
      </c>
      <c r="L4800">
        <v>1</v>
      </c>
      <c r="M4800">
        <v>3558.06</v>
      </c>
      <c r="N4800">
        <v>3045.415</v>
      </c>
      <c r="O4800">
        <v>3045.415</v>
      </c>
      <c r="P4800">
        <v>119.8</v>
      </c>
      <c r="Q4800">
        <v>29.7</v>
      </c>
      <c r="R4800">
        <v>512.64499999999998</v>
      </c>
      <c r="S4800">
        <v>2019</v>
      </c>
      <c r="T4800">
        <v>1</v>
      </c>
      <c r="U4800">
        <v>3</v>
      </c>
    </row>
    <row r="4801" spans="1:21" x14ac:dyDescent="0.3">
      <c r="A4801" s="5" t="s">
        <v>168</v>
      </c>
      <c r="B4801" s="5" t="s">
        <v>206</v>
      </c>
      <c r="C4801" s="5" t="s">
        <v>110</v>
      </c>
      <c r="D4801" s="5" t="s">
        <v>384</v>
      </c>
      <c r="E4801" s="5" t="s">
        <v>172</v>
      </c>
      <c r="F4801" s="6">
        <v>43482</v>
      </c>
      <c r="G4801" s="5" t="s">
        <v>148</v>
      </c>
      <c r="H4801" s="5" t="s">
        <v>173</v>
      </c>
      <c r="I4801">
        <v>43330</v>
      </c>
      <c r="J4801">
        <v>152</v>
      </c>
      <c r="K4801">
        <v>1036.4000000000001</v>
      </c>
      <c r="L4801">
        <v>9</v>
      </c>
      <c r="M4801">
        <v>35237.599999999999</v>
      </c>
      <c r="N4801">
        <v>27408.731</v>
      </c>
      <c r="O4801">
        <v>3045.415</v>
      </c>
      <c r="P4801">
        <v>115.15555555555557</v>
      </c>
      <c r="Q4801">
        <v>34</v>
      </c>
      <c r="R4801">
        <v>7828.8689999999997</v>
      </c>
      <c r="S4801">
        <v>2019</v>
      </c>
      <c r="T4801">
        <v>1</v>
      </c>
      <c r="U4801">
        <v>3</v>
      </c>
    </row>
    <row r="4802" spans="1:21" x14ac:dyDescent="0.3">
      <c r="A4802" s="5" t="s">
        <v>168</v>
      </c>
      <c r="B4802" s="5" t="s">
        <v>206</v>
      </c>
      <c r="C4802" s="5" t="s">
        <v>103</v>
      </c>
      <c r="D4802" s="5" t="s">
        <v>385</v>
      </c>
      <c r="E4802" s="5" t="s">
        <v>172</v>
      </c>
      <c r="F4802" s="6">
        <v>43484</v>
      </c>
      <c r="G4802" s="5" t="s">
        <v>148</v>
      </c>
      <c r="H4802" s="5" t="s">
        <v>202</v>
      </c>
      <c r="I4802">
        <v>43337</v>
      </c>
      <c r="J4802">
        <v>147</v>
      </c>
      <c r="K4802">
        <v>1378</v>
      </c>
      <c r="L4802">
        <v>13</v>
      </c>
      <c r="M4802">
        <v>41340</v>
      </c>
      <c r="N4802">
        <v>36965.203000000001</v>
      </c>
      <c r="O4802">
        <v>2843.4769999999999</v>
      </c>
      <c r="P4802">
        <v>106</v>
      </c>
      <c r="Q4802">
        <v>30</v>
      </c>
      <c r="R4802">
        <v>4374.7969999999996</v>
      </c>
      <c r="S4802">
        <v>2019</v>
      </c>
      <c r="T4802">
        <v>1</v>
      </c>
      <c r="U4802">
        <v>3</v>
      </c>
    </row>
    <row r="4803" spans="1:21" x14ac:dyDescent="0.3">
      <c r="A4803" s="5" t="s">
        <v>168</v>
      </c>
      <c r="B4803" s="5" t="s">
        <v>206</v>
      </c>
      <c r="C4803" s="5" t="s">
        <v>103</v>
      </c>
      <c r="D4803" s="5" t="s">
        <v>385</v>
      </c>
      <c r="E4803" s="5" t="s">
        <v>172</v>
      </c>
      <c r="F4803" s="6">
        <v>43484</v>
      </c>
      <c r="G4803" s="5" t="s">
        <v>148</v>
      </c>
      <c r="H4803" s="5" t="s">
        <v>204</v>
      </c>
      <c r="I4803">
        <v>43337</v>
      </c>
      <c r="J4803">
        <v>147</v>
      </c>
      <c r="K4803">
        <v>600</v>
      </c>
      <c r="L4803">
        <v>6</v>
      </c>
      <c r="M4803">
        <v>18000</v>
      </c>
      <c r="N4803">
        <v>17060.863000000001</v>
      </c>
      <c r="O4803">
        <v>2843.4769999999999</v>
      </c>
      <c r="P4803">
        <v>100</v>
      </c>
      <c r="Q4803">
        <v>30</v>
      </c>
      <c r="R4803">
        <v>939.13699999999994</v>
      </c>
      <c r="S4803">
        <v>2019</v>
      </c>
      <c r="T4803">
        <v>1</v>
      </c>
      <c r="U4803">
        <v>3</v>
      </c>
    </row>
    <row r="4804" spans="1:21" x14ac:dyDescent="0.3">
      <c r="A4804" s="5" t="s">
        <v>168</v>
      </c>
      <c r="B4804" s="5" t="s">
        <v>206</v>
      </c>
      <c r="C4804" s="5" t="s">
        <v>103</v>
      </c>
      <c r="D4804" s="5" t="s">
        <v>385</v>
      </c>
      <c r="E4804" s="5" t="s">
        <v>172</v>
      </c>
      <c r="F4804" s="6">
        <v>43484</v>
      </c>
      <c r="G4804" s="5" t="s">
        <v>148</v>
      </c>
      <c r="H4804" s="5" t="s">
        <v>205</v>
      </c>
      <c r="I4804">
        <v>43337</v>
      </c>
      <c r="J4804">
        <v>147</v>
      </c>
      <c r="K4804">
        <v>304</v>
      </c>
      <c r="L4804">
        <v>3</v>
      </c>
      <c r="M4804">
        <v>9120</v>
      </c>
      <c r="N4804">
        <v>8530.4310000000005</v>
      </c>
      <c r="O4804">
        <v>2843.4769999999999</v>
      </c>
      <c r="P4804">
        <v>101.33333333333333</v>
      </c>
      <c r="Q4804">
        <v>30</v>
      </c>
      <c r="R4804">
        <v>589.56899999999996</v>
      </c>
      <c r="S4804">
        <v>2019</v>
      </c>
      <c r="T4804">
        <v>1</v>
      </c>
      <c r="U4804">
        <v>3</v>
      </c>
    </row>
    <row r="4805" spans="1:21" x14ac:dyDescent="0.3">
      <c r="A4805" s="5" t="s">
        <v>168</v>
      </c>
      <c r="B4805" s="5" t="s">
        <v>206</v>
      </c>
      <c r="C4805" s="5" t="s">
        <v>103</v>
      </c>
      <c r="D4805" s="5" t="s">
        <v>385</v>
      </c>
      <c r="E4805" s="5" t="s">
        <v>172</v>
      </c>
      <c r="F4805" s="6">
        <v>43484</v>
      </c>
      <c r="G4805" s="5" t="s">
        <v>148</v>
      </c>
      <c r="H4805" s="5" t="s">
        <v>216</v>
      </c>
      <c r="I4805">
        <v>43337</v>
      </c>
      <c r="J4805">
        <v>147</v>
      </c>
      <c r="K4805">
        <v>201</v>
      </c>
      <c r="L4805">
        <v>2</v>
      </c>
      <c r="M4805">
        <v>6030</v>
      </c>
      <c r="N4805">
        <v>5686.9539999999997</v>
      </c>
      <c r="O4805">
        <v>2843.4769999999999</v>
      </c>
      <c r="P4805">
        <v>100.5</v>
      </c>
      <c r="Q4805">
        <v>30</v>
      </c>
      <c r="R4805">
        <v>343.04599999999999</v>
      </c>
      <c r="S4805">
        <v>2019</v>
      </c>
      <c r="T4805">
        <v>1</v>
      </c>
      <c r="U4805">
        <v>3</v>
      </c>
    </row>
    <row r="4806" spans="1:21" x14ac:dyDescent="0.3">
      <c r="A4806" s="5" t="s">
        <v>168</v>
      </c>
      <c r="B4806" s="5" t="s">
        <v>206</v>
      </c>
      <c r="C4806" s="5" t="s">
        <v>103</v>
      </c>
      <c r="D4806" s="5" t="s">
        <v>385</v>
      </c>
      <c r="E4806" s="5" t="s">
        <v>172</v>
      </c>
      <c r="F4806" s="6">
        <v>43484</v>
      </c>
      <c r="G4806" s="5" t="s">
        <v>148</v>
      </c>
      <c r="H4806" s="5" t="s">
        <v>203</v>
      </c>
      <c r="I4806">
        <v>43337</v>
      </c>
      <c r="J4806">
        <v>147</v>
      </c>
      <c r="K4806">
        <v>190</v>
      </c>
      <c r="L4806">
        <v>2</v>
      </c>
      <c r="M4806">
        <v>5700</v>
      </c>
      <c r="N4806">
        <v>5686.9539999999997</v>
      </c>
      <c r="O4806">
        <v>2843.4769999999999</v>
      </c>
      <c r="P4806">
        <v>95</v>
      </c>
      <c r="Q4806">
        <v>30</v>
      </c>
      <c r="R4806">
        <v>13.045999999999999</v>
      </c>
      <c r="S4806">
        <v>2019</v>
      </c>
      <c r="T4806">
        <v>1</v>
      </c>
      <c r="U4806">
        <v>3</v>
      </c>
    </row>
    <row r="4807" spans="1:21" x14ac:dyDescent="0.3">
      <c r="A4807" s="5" t="s">
        <v>168</v>
      </c>
      <c r="B4807" s="5" t="s">
        <v>206</v>
      </c>
      <c r="C4807" s="5" t="s">
        <v>103</v>
      </c>
      <c r="D4807" s="5" t="s">
        <v>385</v>
      </c>
      <c r="E4807" s="5" t="s">
        <v>172</v>
      </c>
      <c r="F4807" s="6">
        <v>43484</v>
      </c>
      <c r="G4807" s="5" t="s">
        <v>148</v>
      </c>
      <c r="H4807" s="5" t="s">
        <v>226</v>
      </c>
      <c r="I4807">
        <v>43337</v>
      </c>
      <c r="J4807">
        <v>147</v>
      </c>
      <c r="K4807">
        <v>448</v>
      </c>
      <c r="L4807">
        <v>4</v>
      </c>
      <c r="M4807">
        <v>13440</v>
      </c>
      <c r="N4807">
        <v>11373.909</v>
      </c>
      <c r="O4807">
        <v>2843.4769999999999</v>
      </c>
      <c r="P4807">
        <v>112</v>
      </c>
      <c r="Q4807">
        <v>30</v>
      </c>
      <c r="R4807">
        <v>2066.0909999999999</v>
      </c>
      <c r="S4807">
        <v>2019</v>
      </c>
      <c r="T4807">
        <v>1</v>
      </c>
      <c r="U4807">
        <v>3</v>
      </c>
    </row>
    <row r="4808" spans="1:21" x14ac:dyDescent="0.3">
      <c r="A4808" s="5" t="s">
        <v>168</v>
      </c>
      <c r="B4808" s="5" t="s">
        <v>206</v>
      </c>
      <c r="C4808" s="5" t="s">
        <v>103</v>
      </c>
      <c r="D4808" s="5" t="s">
        <v>385</v>
      </c>
      <c r="E4808" s="5" t="s">
        <v>172</v>
      </c>
      <c r="F4808" s="6">
        <v>43484</v>
      </c>
      <c r="G4808" s="5" t="s">
        <v>148</v>
      </c>
      <c r="H4808" s="5" t="s">
        <v>191</v>
      </c>
      <c r="I4808">
        <v>43337</v>
      </c>
      <c r="J4808">
        <v>147</v>
      </c>
      <c r="K4808">
        <v>764</v>
      </c>
      <c r="L4808">
        <v>7</v>
      </c>
      <c r="M4808">
        <v>22920</v>
      </c>
      <c r="N4808">
        <v>19904.34</v>
      </c>
      <c r="O4808">
        <v>2843.4769999999999</v>
      </c>
      <c r="P4808">
        <v>109.14285714285714</v>
      </c>
      <c r="Q4808">
        <v>30</v>
      </c>
      <c r="R4808">
        <v>3015.66</v>
      </c>
      <c r="S4808">
        <v>2019</v>
      </c>
      <c r="T4808">
        <v>1</v>
      </c>
      <c r="U4808">
        <v>3</v>
      </c>
    </row>
    <row r="4809" spans="1:21" x14ac:dyDescent="0.3">
      <c r="A4809" s="5" t="s">
        <v>168</v>
      </c>
      <c r="B4809" s="5" t="s">
        <v>206</v>
      </c>
      <c r="C4809" s="5" t="s">
        <v>103</v>
      </c>
      <c r="D4809" s="5" t="s">
        <v>385</v>
      </c>
      <c r="E4809" s="5" t="s">
        <v>172</v>
      </c>
      <c r="F4809" s="6">
        <v>43484</v>
      </c>
      <c r="G4809" s="5" t="s">
        <v>148</v>
      </c>
      <c r="H4809" s="5" t="s">
        <v>187</v>
      </c>
      <c r="I4809">
        <v>43337</v>
      </c>
      <c r="J4809">
        <v>147</v>
      </c>
      <c r="K4809">
        <v>300</v>
      </c>
      <c r="L4809">
        <v>3</v>
      </c>
      <c r="M4809">
        <v>9000</v>
      </c>
      <c r="N4809">
        <v>8530.4310000000005</v>
      </c>
      <c r="O4809">
        <v>2843.4769999999999</v>
      </c>
      <c r="P4809">
        <v>100</v>
      </c>
      <c r="Q4809">
        <v>30</v>
      </c>
      <c r="R4809">
        <v>469.56900000000002</v>
      </c>
      <c r="S4809">
        <v>2019</v>
      </c>
      <c r="T4809">
        <v>1</v>
      </c>
      <c r="U4809">
        <v>3</v>
      </c>
    </row>
    <row r="4810" spans="1:21" x14ac:dyDescent="0.3">
      <c r="A4810" s="5" t="s">
        <v>168</v>
      </c>
      <c r="B4810" s="5" t="s">
        <v>206</v>
      </c>
      <c r="C4810" s="5" t="s">
        <v>103</v>
      </c>
      <c r="D4810" s="5" t="s">
        <v>385</v>
      </c>
      <c r="E4810" s="5" t="s">
        <v>172</v>
      </c>
      <c r="F4810" s="6">
        <v>43484</v>
      </c>
      <c r="G4810" s="5" t="s">
        <v>148</v>
      </c>
      <c r="H4810" s="5" t="s">
        <v>321</v>
      </c>
      <c r="I4810">
        <v>43337</v>
      </c>
      <c r="J4810">
        <v>147</v>
      </c>
      <c r="K4810">
        <v>312</v>
      </c>
      <c r="L4810">
        <v>3</v>
      </c>
      <c r="M4810">
        <v>9204</v>
      </c>
      <c r="N4810">
        <v>8530.4310000000005</v>
      </c>
      <c r="O4810">
        <v>2843.4769999999999</v>
      </c>
      <c r="P4810">
        <v>104</v>
      </c>
      <c r="Q4810">
        <v>29.5</v>
      </c>
      <c r="R4810">
        <v>673.56899999999996</v>
      </c>
      <c r="S4810">
        <v>2019</v>
      </c>
      <c r="T4810">
        <v>1</v>
      </c>
      <c r="U4810">
        <v>3</v>
      </c>
    </row>
    <row r="4811" spans="1:21" x14ac:dyDescent="0.3">
      <c r="A4811" s="5" t="s">
        <v>168</v>
      </c>
      <c r="B4811" s="5" t="s">
        <v>206</v>
      </c>
      <c r="C4811" s="5" t="s">
        <v>103</v>
      </c>
      <c r="D4811" s="5" t="s">
        <v>385</v>
      </c>
      <c r="E4811" s="5" t="s">
        <v>172</v>
      </c>
      <c r="F4811" s="6">
        <v>43484</v>
      </c>
      <c r="G4811" s="5" t="s">
        <v>148</v>
      </c>
      <c r="H4811" s="5" t="s">
        <v>234</v>
      </c>
      <c r="I4811">
        <v>43337</v>
      </c>
      <c r="J4811">
        <v>147</v>
      </c>
      <c r="K4811">
        <v>98</v>
      </c>
      <c r="L4811">
        <v>1</v>
      </c>
      <c r="M4811">
        <v>2940</v>
      </c>
      <c r="N4811">
        <v>2843.4769999999999</v>
      </c>
      <c r="O4811">
        <v>2843.4769999999999</v>
      </c>
      <c r="P4811">
        <v>98</v>
      </c>
      <c r="Q4811">
        <v>30</v>
      </c>
      <c r="R4811">
        <v>96.522999999999996</v>
      </c>
      <c r="S4811">
        <v>2019</v>
      </c>
      <c r="T4811">
        <v>1</v>
      </c>
      <c r="U4811">
        <v>3</v>
      </c>
    </row>
    <row r="4812" spans="1:21" x14ac:dyDescent="0.3">
      <c r="A4812" s="5" t="s">
        <v>168</v>
      </c>
      <c r="B4812" s="5" t="s">
        <v>206</v>
      </c>
      <c r="C4812" s="5" t="s">
        <v>103</v>
      </c>
      <c r="D4812" s="5" t="s">
        <v>385</v>
      </c>
      <c r="E4812" s="5" t="s">
        <v>172</v>
      </c>
      <c r="F4812" s="6">
        <v>43484</v>
      </c>
      <c r="G4812" s="5" t="s">
        <v>148</v>
      </c>
      <c r="H4812" s="5" t="s">
        <v>180</v>
      </c>
      <c r="I4812">
        <v>43337</v>
      </c>
      <c r="J4812">
        <v>147</v>
      </c>
      <c r="K4812">
        <v>186</v>
      </c>
      <c r="L4812">
        <v>2</v>
      </c>
      <c r="M4812">
        <v>5580</v>
      </c>
      <c r="N4812">
        <v>5686.9539999999997</v>
      </c>
      <c r="O4812">
        <v>2843.4769999999999</v>
      </c>
      <c r="P4812">
        <v>93</v>
      </c>
      <c r="Q4812">
        <v>30</v>
      </c>
      <c r="R4812">
        <v>-106.95399999999999</v>
      </c>
      <c r="S4812">
        <v>2019</v>
      </c>
      <c r="T4812">
        <v>1</v>
      </c>
      <c r="U4812">
        <v>3</v>
      </c>
    </row>
    <row r="4813" spans="1:21" x14ac:dyDescent="0.3">
      <c r="A4813" s="5" t="s">
        <v>168</v>
      </c>
      <c r="B4813" s="5" t="s">
        <v>206</v>
      </c>
      <c r="C4813" s="5" t="s">
        <v>103</v>
      </c>
      <c r="D4813" s="5" t="s">
        <v>385</v>
      </c>
      <c r="E4813" s="5" t="s">
        <v>172</v>
      </c>
      <c r="F4813" s="6">
        <v>43484</v>
      </c>
      <c r="G4813" s="5" t="s">
        <v>148</v>
      </c>
      <c r="H4813" s="5" t="s">
        <v>220</v>
      </c>
      <c r="I4813">
        <v>43337</v>
      </c>
      <c r="J4813">
        <v>147</v>
      </c>
      <c r="K4813">
        <v>114</v>
      </c>
      <c r="L4813">
        <v>1</v>
      </c>
      <c r="M4813">
        <v>3420</v>
      </c>
      <c r="N4813">
        <v>2843.4769999999999</v>
      </c>
      <c r="O4813">
        <v>2843.4769999999999</v>
      </c>
      <c r="P4813">
        <v>114</v>
      </c>
      <c r="Q4813">
        <v>30</v>
      </c>
      <c r="R4813">
        <v>576.52300000000002</v>
      </c>
      <c r="S4813">
        <v>2019</v>
      </c>
      <c r="T4813">
        <v>1</v>
      </c>
      <c r="U4813">
        <v>3</v>
      </c>
    </row>
    <row r="4814" spans="1:21" x14ac:dyDescent="0.3">
      <c r="A4814" s="5" t="s">
        <v>168</v>
      </c>
      <c r="B4814" s="5" t="s">
        <v>206</v>
      </c>
      <c r="C4814" s="5" t="s">
        <v>103</v>
      </c>
      <c r="D4814" s="5" t="s">
        <v>385</v>
      </c>
      <c r="E4814" s="5" t="s">
        <v>172</v>
      </c>
      <c r="F4814" s="6">
        <v>43484</v>
      </c>
      <c r="G4814" s="5" t="s">
        <v>148</v>
      </c>
      <c r="H4814" s="5" t="s">
        <v>181</v>
      </c>
      <c r="I4814">
        <v>43337</v>
      </c>
      <c r="J4814">
        <v>147</v>
      </c>
      <c r="K4814">
        <v>100</v>
      </c>
      <c r="L4814">
        <v>1</v>
      </c>
      <c r="M4814">
        <v>3000</v>
      </c>
      <c r="N4814">
        <v>2843.4769999999999</v>
      </c>
      <c r="O4814">
        <v>2843.4769999999999</v>
      </c>
      <c r="P4814">
        <v>100</v>
      </c>
      <c r="Q4814">
        <v>30</v>
      </c>
      <c r="R4814">
        <v>156.523</v>
      </c>
      <c r="S4814">
        <v>2019</v>
      </c>
      <c r="T4814">
        <v>1</v>
      </c>
      <c r="U4814">
        <v>3</v>
      </c>
    </row>
    <row r="4815" spans="1:21" x14ac:dyDescent="0.3">
      <c r="A4815" s="5" t="s">
        <v>168</v>
      </c>
      <c r="B4815" s="5" t="s">
        <v>175</v>
      </c>
      <c r="C4815" s="5" t="s">
        <v>85</v>
      </c>
      <c r="D4815" s="5" t="s">
        <v>381</v>
      </c>
      <c r="E4815" s="5" t="s">
        <v>172</v>
      </c>
      <c r="F4815" s="6">
        <v>43486</v>
      </c>
      <c r="G4815" s="5" t="s">
        <v>148</v>
      </c>
      <c r="H4815" s="5" t="s">
        <v>190</v>
      </c>
      <c r="I4815">
        <v>43323</v>
      </c>
      <c r="J4815">
        <v>163</v>
      </c>
      <c r="K4815">
        <v>246</v>
      </c>
      <c r="L4815">
        <v>2</v>
      </c>
      <c r="M4815">
        <v>6642</v>
      </c>
      <c r="N4815">
        <v>5811.52</v>
      </c>
      <c r="O4815">
        <v>2905.76</v>
      </c>
      <c r="P4815">
        <v>123</v>
      </c>
      <c r="Q4815">
        <v>27</v>
      </c>
      <c r="R4815">
        <v>830.48</v>
      </c>
      <c r="S4815">
        <v>2019</v>
      </c>
      <c r="T4815">
        <v>1</v>
      </c>
      <c r="U4815">
        <v>4</v>
      </c>
    </row>
    <row r="4816" spans="1:21" x14ac:dyDescent="0.3">
      <c r="A4816" s="5" t="s">
        <v>168</v>
      </c>
      <c r="B4816" s="5" t="s">
        <v>175</v>
      </c>
      <c r="C4816" s="5" t="s">
        <v>85</v>
      </c>
      <c r="D4816" s="5" t="s">
        <v>381</v>
      </c>
      <c r="E4816" s="5" t="s">
        <v>172</v>
      </c>
      <c r="F4816" s="6">
        <v>43486</v>
      </c>
      <c r="G4816" s="5" t="s">
        <v>148</v>
      </c>
      <c r="H4816" s="5" t="s">
        <v>194</v>
      </c>
      <c r="I4816">
        <v>43323</v>
      </c>
      <c r="J4816">
        <v>163</v>
      </c>
      <c r="K4816">
        <v>125</v>
      </c>
      <c r="L4816">
        <v>1</v>
      </c>
      <c r="M4816">
        <v>3712.5</v>
      </c>
      <c r="N4816">
        <v>2905.76</v>
      </c>
      <c r="O4816">
        <v>2905.76</v>
      </c>
      <c r="P4816">
        <v>125</v>
      </c>
      <c r="Q4816">
        <v>29.7</v>
      </c>
      <c r="R4816">
        <v>806.74</v>
      </c>
      <c r="S4816">
        <v>2019</v>
      </c>
      <c r="T4816">
        <v>1</v>
      </c>
      <c r="U4816">
        <v>4</v>
      </c>
    </row>
    <row r="4817" spans="1:21" x14ac:dyDescent="0.3">
      <c r="A4817" s="5" t="s">
        <v>168</v>
      </c>
      <c r="B4817" s="5" t="s">
        <v>175</v>
      </c>
      <c r="C4817" s="5" t="s">
        <v>85</v>
      </c>
      <c r="D4817" s="5" t="s">
        <v>381</v>
      </c>
      <c r="E4817" s="5" t="s">
        <v>172</v>
      </c>
      <c r="F4817" s="6">
        <v>43486</v>
      </c>
      <c r="G4817" s="5" t="s">
        <v>148</v>
      </c>
      <c r="H4817" s="5" t="s">
        <v>178</v>
      </c>
      <c r="I4817">
        <v>43323</v>
      </c>
      <c r="J4817">
        <v>163</v>
      </c>
      <c r="K4817">
        <v>425</v>
      </c>
      <c r="L4817">
        <v>4</v>
      </c>
      <c r="M4817">
        <v>12622.5</v>
      </c>
      <c r="N4817">
        <v>11623.040999999999</v>
      </c>
      <c r="O4817">
        <v>2905.76</v>
      </c>
      <c r="P4817">
        <v>106.25</v>
      </c>
      <c r="Q4817">
        <v>29.7</v>
      </c>
      <c r="R4817">
        <v>999.45899999999995</v>
      </c>
      <c r="S4817">
        <v>2019</v>
      </c>
      <c r="T4817">
        <v>1</v>
      </c>
      <c r="U4817">
        <v>4</v>
      </c>
    </row>
    <row r="4818" spans="1:21" x14ac:dyDescent="0.3">
      <c r="A4818" s="5" t="s">
        <v>168</v>
      </c>
      <c r="B4818" s="5" t="s">
        <v>175</v>
      </c>
      <c r="C4818" s="5" t="s">
        <v>85</v>
      </c>
      <c r="D4818" s="5" t="s">
        <v>381</v>
      </c>
      <c r="E4818" s="5" t="s">
        <v>172</v>
      </c>
      <c r="F4818" s="6">
        <v>43486</v>
      </c>
      <c r="G4818" s="5" t="s">
        <v>148</v>
      </c>
      <c r="H4818" s="5" t="s">
        <v>198</v>
      </c>
      <c r="I4818">
        <v>43323</v>
      </c>
      <c r="J4818">
        <v>163</v>
      </c>
      <c r="K4818">
        <v>314</v>
      </c>
      <c r="L4818">
        <v>3</v>
      </c>
      <c r="M4818">
        <v>9325.7999999999993</v>
      </c>
      <c r="N4818">
        <v>8717.2810000000009</v>
      </c>
      <c r="O4818">
        <v>2905.76</v>
      </c>
      <c r="P4818">
        <v>104.66666666666667</v>
      </c>
      <c r="Q4818">
        <v>29.7</v>
      </c>
      <c r="R4818">
        <v>608.51900000000001</v>
      </c>
      <c r="S4818">
        <v>2019</v>
      </c>
      <c r="T4818">
        <v>1</v>
      </c>
      <c r="U4818">
        <v>4</v>
      </c>
    </row>
    <row r="4819" spans="1:21" x14ac:dyDescent="0.3">
      <c r="A4819" s="5" t="s">
        <v>168</v>
      </c>
      <c r="B4819" s="5" t="s">
        <v>175</v>
      </c>
      <c r="C4819" s="5" t="s">
        <v>85</v>
      </c>
      <c r="D4819" s="5" t="s">
        <v>381</v>
      </c>
      <c r="E4819" s="5" t="s">
        <v>172</v>
      </c>
      <c r="F4819" s="6">
        <v>43486</v>
      </c>
      <c r="G4819" s="5" t="s">
        <v>148</v>
      </c>
      <c r="H4819" s="5" t="s">
        <v>197</v>
      </c>
      <c r="I4819">
        <v>43323</v>
      </c>
      <c r="J4819">
        <v>163</v>
      </c>
      <c r="K4819">
        <v>1093</v>
      </c>
      <c r="L4819">
        <v>10</v>
      </c>
      <c r="M4819">
        <v>32462.1</v>
      </c>
      <c r="N4819">
        <v>29057.601999999999</v>
      </c>
      <c r="O4819">
        <v>2905.76</v>
      </c>
      <c r="P4819">
        <v>109.3</v>
      </c>
      <c r="Q4819">
        <v>29.7</v>
      </c>
      <c r="R4819">
        <v>3404.498</v>
      </c>
      <c r="S4819">
        <v>2019</v>
      </c>
      <c r="T4819">
        <v>1</v>
      </c>
      <c r="U4819">
        <v>4</v>
      </c>
    </row>
    <row r="4820" spans="1:21" x14ac:dyDescent="0.3">
      <c r="A4820" s="5" t="s">
        <v>168</v>
      </c>
      <c r="B4820" s="5" t="s">
        <v>175</v>
      </c>
      <c r="C4820" s="5" t="s">
        <v>85</v>
      </c>
      <c r="D4820" s="5" t="s">
        <v>381</v>
      </c>
      <c r="E4820" s="5" t="s">
        <v>172</v>
      </c>
      <c r="F4820" s="6">
        <v>43486</v>
      </c>
      <c r="G4820" s="5" t="s">
        <v>148</v>
      </c>
      <c r="H4820" s="5" t="s">
        <v>209</v>
      </c>
      <c r="I4820">
        <v>43323</v>
      </c>
      <c r="J4820">
        <v>163</v>
      </c>
      <c r="K4820">
        <v>193</v>
      </c>
      <c r="L4820">
        <v>2</v>
      </c>
      <c r="M4820">
        <v>5732.1</v>
      </c>
      <c r="N4820">
        <v>5811.52</v>
      </c>
      <c r="O4820">
        <v>2905.76</v>
      </c>
      <c r="P4820">
        <v>96.5</v>
      </c>
      <c r="Q4820">
        <v>29.7</v>
      </c>
      <c r="R4820">
        <v>-79.42</v>
      </c>
      <c r="S4820">
        <v>2019</v>
      </c>
      <c r="T4820">
        <v>1</v>
      </c>
      <c r="U4820">
        <v>4</v>
      </c>
    </row>
    <row r="4821" spans="1:21" x14ac:dyDescent="0.3">
      <c r="A4821" s="5" t="s">
        <v>168</v>
      </c>
      <c r="B4821" s="5" t="s">
        <v>175</v>
      </c>
      <c r="C4821" s="5" t="s">
        <v>85</v>
      </c>
      <c r="D4821" s="5" t="s">
        <v>381</v>
      </c>
      <c r="E4821" s="5" t="s">
        <v>172</v>
      </c>
      <c r="F4821" s="6">
        <v>43486</v>
      </c>
      <c r="G4821" s="5" t="s">
        <v>148</v>
      </c>
      <c r="H4821" s="5" t="s">
        <v>311</v>
      </c>
      <c r="I4821">
        <v>43323</v>
      </c>
      <c r="J4821">
        <v>163</v>
      </c>
      <c r="K4821">
        <v>174</v>
      </c>
      <c r="L4821">
        <v>2</v>
      </c>
      <c r="M4821">
        <v>5167.8</v>
      </c>
      <c r="N4821">
        <v>5811.52</v>
      </c>
      <c r="O4821">
        <v>2905.76</v>
      </c>
      <c r="P4821">
        <v>87</v>
      </c>
      <c r="Q4821">
        <v>29.7</v>
      </c>
      <c r="R4821">
        <v>-643.72</v>
      </c>
      <c r="S4821">
        <v>2019</v>
      </c>
      <c r="T4821">
        <v>1</v>
      </c>
      <c r="U4821">
        <v>4</v>
      </c>
    </row>
    <row r="4822" spans="1:21" x14ac:dyDescent="0.3">
      <c r="A4822" s="5" t="s">
        <v>168</v>
      </c>
      <c r="B4822" s="5" t="s">
        <v>175</v>
      </c>
      <c r="C4822" s="5" t="s">
        <v>85</v>
      </c>
      <c r="D4822" s="5" t="s">
        <v>381</v>
      </c>
      <c r="E4822" s="5" t="s">
        <v>172</v>
      </c>
      <c r="F4822" s="6">
        <v>43486</v>
      </c>
      <c r="G4822" s="5" t="s">
        <v>148</v>
      </c>
      <c r="H4822" s="5" t="s">
        <v>235</v>
      </c>
      <c r="I4822">
        <v>43323</v>
      </c>
      <c r="J4822">
        <v>163</v>
      </c>
      <c r="K4822">
        <v>112</v>
      </c>
      <c r="L4822">
        <v>1</v>
      </c>
      <c r="M4822">
        <v>3326.4</v>
      </c>
      <c r="N4822">
        <v>2905.76</v>
      </c>
      <c r="O4822">
        <v>2905.76</v>
      </c>
      <c r="P4822">
        <v>112</v>
      </c>
      <c r="Q4822">
        <v>29.7</v>
      </c>
      <c r="R4822">
        <v>420.64</v>
      </c>
      <c r="S4822">
        <v>2019</v>
      </c>
      <c r="T4822">
        <v>1</v>
      </c>
      <c r="U4822">
        <v>4</v>
      </c>
    </row>
    <row r="4823" spans="1:21" x14ac:dyDescent="0.3">
      <c r="A4823" s="5" t="s">
        <v>168</v>
      </c>
      <c r="B4823" s="5" t="s">
        <v>175</v>
      </c>
      <c r="C4823" s="5" t="s">
        <v>85</v>
      </c>
      <c r="D4823" s="5" t="s">
        <v>381</v>
      </c>
      <c r="E4823" s="5" t="s">
        <v>172</v>
      </c>
      <c r="F4823" s="6">
        <v>43486</v>
      </c>
      <c r="G4823" s="5" t="s">
        <v>148</v>
      </c>
      <c r="H4823" s="5" t="s">
        <v>240</v>
      </c>
      <c r="I4823">
        <v>43323</v>
      </c>
      <c r="J4823">
        <v>163</v>
      </c>
      <c r="K4823">
        <v>525.5</v>
      </c>
      <c r="L4823">
        <v>5</v>
      </c>
      <c r="M4823">
        <v>15607.35</v>
      </c>
      <c r="N4823">
        <v>14528.800999999999</v>
      </c>
      <c r="O4823">
        <v>2905.76</v>
      </c>
      <c r="P4823">
        <v>105.1</v>
      </c>
      <c r="Q4823">
        <v>29.7</v>
      </c>
      <c r="R4823">
        <v>1078.549</v>
      </c>
      <c r="S4823">
        <v>2019</v>
      </c>
      <c r="T4823">
        <v>1</v>
      </c>
      <c r="U4823">
        <v>4</v>
      </c>
    </row>
    <row r="4824" spans="1:21" x14ac:dyDescent="0.3">
      <c r="A4824" s="5" t="s">
        <v>168</v>
      </c>
      <c r="B4824" s="5" t="s">
        <v>175</v>
      </c>
      <c r="C4824" s="5" t="s">
        <v>85</v>
      </c>
      <c r="D4824" s="5" t="s">
        <v>381</v>
      </c>
      <c r="E4824" s="5" t="s">
        <v>172</v>
      </c>
      <c r="F4824" s="6">
        <v>43486</v>
      </c>
      <c r="G4824" s="5" t="s">
        <v>148</v>
      </c>
      <c r="H4824" s="5" t="s">
        <v>229</v>
      </c>
      <c r="I4824">
        <v>43323</v>
      </c>
      <c r="J4824">
        <v>163</v>
      </c>
      <c r="K4824">
        <v>1049</v>
      </c>
      <c r="L4824">
        <v>10</v>
      </c>
      <c r="M4824">
        <v>31155.3</v>
      </c>
      <c r="N4824">
        <v>29057.601999999999</v>
      </c>
      <c r="O4824">
        <v>2905.76</v>
      </c>
      <c r="P4824">
        <v>104.9</v>
      </c>
      <c r="Q4824">
        <v>29.7</v>
      </c>
      <c r="R4824">
        <v>2097.6979999999999</v>
      </c>
      <c r="S4824">
        <v>2019</v>
      </c>
      <c r="T4824">
        <v>1</v>
      </c>
      <c r="U4824">
        <v>4</v>
      </c>
    </row>
    <row r="4825" spans="1:21" x14ac:dyDescent="0.3">
      <c r="A4825" s="5" t="s">
        <v>168</v>
      </c>
      <c r="B4825" s="5" t="s">
        <v>175</v>
      </c>
      <c r="C4825" s="5" t="s">
        <v>85</v>
      </c>
      <c r="D4825" s="5" t="s">
        <v>381</v>
      </c>
      <c r="E4825" s="5" t="s">
        <v>172</v>
      </c>
      <c r="F4825" s="6">
        <v>43486</v>
      </c>
      <c r="G4825" s="5" t="s">
        <v>148</v>
      </c>
      <c r="H4825" s="5" t="s">
        <v>173</v>
      </c>
      <c r="I4825">
        <v>43323</v>
      </c>
      <c r="J4825">
        <v>163</v>
      </c>
      <c r="K4825">
        <v>1720.5</v>
      </c>
      <c r="L4825">
        <v>15</v>
      </c>
      <c r="M4825">
        <v>58497</v>
      </c>
      <c r="N4825">
        <v>43586.402999999998</v>
      </c>
      <c r="O4825">
        <v>2905.76</v>
      </c>
      <c r="P4825">
        <v>114.7</v>
      </c>
      <c r="Q4825">
        <v>34</v>
      </c>
      <c r="R4825">
        <v>14910.597</v>
      </c>
      <c r="S4825">
        <v>2019</v>
      </c>
      <c r="T4825">
        <v>1</v>
      </c>
      <c r="U4825">
        <v>4</v>
      </c>
    </row>
    <row r="4826" spans="1:21" x14ac:dyDescent="0.3">
      <c r="A4826" s="5" t="s">
        <v>168</v>
      </c>
      <c r="B4826" s="5" t="s">
        <v>175</v>
      </c>
      <c r="C4826" s="5" t="s">
        <v>86</v>
      </c>
      <c r="D4826" s="5" t="s">
        <v>360</v>
      </c>
      <c r="E4826" s="5" t="s">
        <v>172</v>
      </c>
      <c r="F4826" s="6">
        <v>43486</v>
      </c>
      <c r="G4826" s="5" t="s">
        <v>148</v>
      </c>
      <c r="H4826" s="5" t="s">
        <v>194</v>
      </c>
      <c r="I4826">
        <v>43283</v>
      </c>
      <c r="J4826">
        <v>203</v>
      </c>
      <c r="K4826">
        <v>383</v>
      </c>
      <c r="L4826">
        <v>3</v>
      </c>
      <c r="M4826">
        <v>11375.1</v>
      </c>
      <c r="N4826">
        <v>10118.089</v>
      </c>
      <c r="O4826">
        <v>3372.6959999999999</v>
      </c>
      <c r="P4826">
        <v>127.66666666666667</v>
      </c>
      <c r="Q4826">
        <v>29.7</v>
      </c>
      <c r="R4826">
        <v>1257.011</v>
      </c>
      <c r="S4826">
        <v>2019</v>
      </c>
      <c r="T4826">
        <v>1</v>
      </c>
      <c r="U4826">
        <v>4</v>
      </c>
    </row>
    <row r="4827" spans="1:21" x14ac:dyDescent="0.3">
      <c r="A4827" s="5" t="s">
        <v>168</v>
      </c>
      <c r="B4827" s="5" t="s">
        <v>206</v>
      </c>
      <c r="C4827" s="5" t="s">
        <v>108</v>
      </c>
      <c r="D4827" s="5" t="s">
        <v>378</v>
      </c>
      <c r="E4827" s="5" t="s">
        <v>227</v>
      </c>
      <c r="F4827" s="6">
        <v>43486</v>
      </c>
      <c r="G4827" s="5" t="s">
        <v>148</v>
      </c>
      <c r="H4827" s="5" t="s">
        <v>240</v>
      </c>
      <c r="I4827">
        <v>43324</v>
      </c>
      <c r="J4827">
        <v>162</v>
      </c>
      <c r="K4827">
        <v>-443.2</v>
      </c>
      <c r="L4827">
        <v>-4</v>
      </c>
      <c r="M4827">
        <v>-13296</v>
      </c>
      <c r="N4827">
        <v>-10939.505999999999</v>
      </c>
      <c r="O4827">
        <v>-2734.8760000000002</v>
      </c>
      <c r="P4827">
        <v>110.8</v>
      </c>
      <c r="Q4827">
        <v>30</v>
      </c>
      <c r="R4827">
        <v>-2356.4940000000001</v>
      </c>
      <c r="S4827">
        <v>2019</v>
      </c>
      <c r="T4827">
        <v>1</v>
      </c>
      <c r="U4827">
        <v>4</v>
      </c>
    </row>
    <row r="4828" spans="1:21" x14ac:dyDescent="0.3">
      <c r="A4828" s="5" t="s">
        <v>168</v>
      </c>
      <c r="B4828" s="5" t="s">
        <v>206</v>
      </c>
      <c r="C4828" s="5" t="s">
        <v>109</v>
      </c>
      <c r="D4828" s="5" t="s">
        <v>380</v>
      </c>
      <c r="E4828" s="5" t="s">
        <v>172</v>
      </c>
      <c r="F4828" s="6">
        <v>43486</v>
      </c>
      <c r="G4828" s="5" t="s">
        <v>148</v>
      </c>
      <c r="H4828" s="5" t="s">
        <v>240</v>
      </c>
      <c r="I4828">
        <v>43323</v>
      </c>
      <c r="J4828">
        <v>163</v>
      </c>
      <c r="K4828">
        <v>443.2</v>
      </c>
      <c r="L4828">
        <v>4</v>
      </c>
      <c r="M4828">
        <v>13296</v>
      </c>
      <c r="N4828">
        <v>10225.566999999999</v>
      </c>
      <c r="O4828">
        <v>2556.3919999999998</v>
      </c>
      <c r="P4828">
        <v>110.8</v>
      </c>
      <c r="Q4828">
        <v>30</v>
      </c>
      <c r="R4828">
        <v>3070.433</v>
      </c>
      <c r="S4828">
        <v>2019</v>
      </c>
      <c r="T4828">
        <v>1</v>
      </c>
      <c r="U4828">
        <v>4</v>
      </c>
    </row>
    <row r="4829" spans="1:21" x14ac:dyDescent="0.3">
      <c r="A4829" s="5" t="s">
        <v>168</v>
      </c>
      <c r="B4829" s="5" t="s">
        <v>206</v>
      </c>
      <c r="C4829" s="5" t="s">
        <v>110</v>
      </c>
      <c r="D4829" s="5" t="s">
        <v>384</v>
      </c>
      <c r="E4829" s="5" t="s">
        <v>172</v>
      </c>
      <c r="F4829" s="6">
        <v>43486</v>
      </c>
      <c r="G4829" s="5" t="s">
        <v>148</v>
      </c>
      <c r="H4829" s="5" t="s">
        <v>182</v>
      </c>
      <c r="I4829">
        <v>43330</v>
      </c>
      <c r="J4829">
        <v>156</v>
      </c>
      <c r="K4829">
        <v>206</v>
      </c>
      <c r="L4829">
        <v>2</v>
      </c>
      <c r="M4829">
        <v>6180</v>
      </c>
      <c r="N4829">
        <v>6090.8289999999997</v>
      </c>
      <c r="O4829">
        <v>3045.415</v>
      </c>
      <c r="P4829">
        <v>103</v>
      </c>
      <c r="Q4829">
        <v>30</v>
      </c>
      <c r="R4829">
        <v>89.171000000000006</v>
      </c>
      <c r="S4829">
        <v>2019</v>
      </c>
      <c r="T4829">
        <v>1</v>
      </c>
      <c r="U4829">
        <v>4</v>
      </c>
    </row>
    <row r="4830" spans="1:21" x14ac:dyDescent="0.3">
      <c r="A4830" s="5" t="s">
        <v>168</v>
      </c>
      <c r="B4830" s="5" t="s">
        <v>206</v>
      </c>
      <c r="C4830" s="5" t="s">
        <v>110</v>
      </c>
      <c r="D4830" s="5" t="s">
        <v>384</v>
      </c>
      <c r="E4830" s="5" t="s">
        <v>172</v>
      </c>
      <c r="F4830" s="6">
        <v>43486</v>
      </c>
      <c r="G4830" s="5" t="s">
        <v>148</v>
      </c>
      <c r="H4830" s="5" t="s">
        <v>246</v>
      </c>
      <c r="I4830">
        <v>43330</v>
      </c>
      <c r="J4830">
        <v>156</v>
      </c>
      <c r="K4830">
        <v>380</v>
      </c>
      <c r="L4830">
        <v>4</v>
      </c>
      <c r="M4830">
        <v>11400</v>
      </c>
      <c r="N4830">
        <v>12181.657999999999</v>
      </c>
      <c r="O4830">
        <v>3045.415</v>
      </c>
      <c r="P4830">
        <v>95</v>
      </c>
      <c r="Q4830">
        <v>30</v>
      </c>
      <c r="R4830">
        <v>-781.65800000000002</v>
      </c>
      <c r="S4830">
        <v>2019</v>
      </c>
      <c r="T4830">
        <v>1</v>
      </c>
      <c r="U4830">
        <v>4</v>
      </c>
    </row>
    <row r="4831" spans="1:21" x14ac:dyDescent="0.3">
      <c r="A4831" s="5" t="s">
        <v>168</v>
      </c>
      <c r="B4831" s="5" t="s">
        <v>206</v>
      </c>
      <c r="C4831" s="5" t="s">
        <v>110</v>
      </c>
      <c r="D4831" s="5" t="s">
        <v>384</v>
      </c>
      <c r="E4831" s="5" t="s">
        <v>172</v>
      </c>
      <c r="F4831" s="6">
        <v>43486</v>
      </c>
      <c r="G4831" s="5" t="s">
        <v>148</v>
      </c>
      <c r="H4831" s="5" t="s">
        <v>184</v>
      </c>
      <c r="I4831">
        <v>43330</v>
      </c>
      <c r="J4831">
        <v>156</v>
      </c>
      <c r="K4831">
        <v>3164</v>
      </c>
      <c r="L4831">
        <v>30</v>
      </c>
      <c r="M4831">
        <v>93338</v>
      </c>
      <c r="N4831">
        <v>91362.434999999998</v>
      </c>
      <c r="O4831">
        <v>3045.415</v>
      </c>
      <c r="P4831">
        <v>105.46666666666667</v>
      </c>
      <c r="Q4831">
        <v>29.5</v>
      </c>
      <c r="R4831">
        <v>1975.5650000000001</v>
      </c>
      <c r="S4831">
        <v>2019</v>
      </c>
      <c r="T4831">
        <v>1</v>
      </c>
      <c r="U4831">
        <v>4</v>
      </c>
    </row>
    <row r="4832" spans="1:21" x14ac:dyDescent="0.3">
      <c r="A4832" s="5" t="s">
        <v>168</v>
      </c>
      <c r="B4832" s="5" t="s">
        <v>206</v>
      </c>
      <c r="C4832" s="5" t="s">
        <v>110</v>
      </c>
      <c r="D4832" s="5" t="s">
        <v>384</v>
      </c>
      <c r="E4832" s="5" t="s">
        <v>172</v>
      </c>
      <c r="F4832" s="6">
        <v>43486</v>
      </c>
      <c r="G4832" s="5" t="s">
        <v>148</v>
      </c>
      <c r="H4832" s="5" t="s">
        <v>269</v>
      </c>
      <c r="I4832">
        <v>43330</v>
      </c>
      <c r="J4832">
        <v>156</v>
      </c>
      <c r="K4832">
        <v>691</v>
      </c>
      <c r="L4832">
        <v>7</v>
      </c>
      <c r="M4832">
        <v>20384.5</v>
      </c>
      <c r="N4832">
        <v>21317.901999999998</v>
      </c>
      <c r="O4832">
        <v>3045.415</v>
      </c>
      <c r="P4832">
        <v>98.714285714285708</v>
      </c>
      <c r="Q4832">
        <v>29.5</v>
      </c>
      <c r="R4832">
        <v>-933.40200000000004</v>
      </c>
      <c r="S4832">
        <v>2019</v>
      </c>
      <c r="T4832">
        <v>1</v>
      </c>
      <c r="U4832">
        <v>4</v>
      </c>
    </row>
    <row r="4833" spans="1:21" x14ac:dyDescent="0.3">
      <c r="A4833" s="5" t="s">
        <v>168</v>
      </c>
      <c r="B4833" s="5" t="s">
        <v>206</v>
      </c>
      <c r="C4833" s="5" t="s">
        <v>110</v>
      </c>
      <c r="D4833" s="5" t="s">
        <v>384</v>
      </c>
      <c r="E4833" s="5" t="s">
        <v>172</v>
      </c>
      <c r="F4833" s="6">
        <v>43486</v>
      </c>
      <c r="G4833" s="5" t="s">
        <v>148</v>
      </c>
      <c r="H4833" s="5" t="s">
        <v>344</v>
      </c>
      <c r="I4833">
        <v>43330</v>
      </c>
      <c r="J4833">
        <v>156</v>
      </c>
      <c r="K4833">
        <v>398</v>
      </c>
      <c r="L4833">
        <v>4</v>
      </c>
      <c r="M4833">
        <v>11940</v>
      </c>
      <c r="N4833">
        <v>12181.657999999999</v>
      </c>
      <c r="O4833">
        <v>3045.415</v>
      </c>
      <c r="P4833">
        <v>99.5</v>
      </c>
      <c r="Q4833">
        <v>30</v>
      </c>
      <c r="R4833">
        <v>-241.65799999999999</v>
      </c>
      <c r="S4833">
        <v>2019</v>
      </c>
      <c r="T4833">
        <v>1</v>
      </c>
      <c r="U4833">
        <v>4</v>
      </c>
    </row>
    <row r="4834" spans="1:21" x14ac:dyDescent="0.3">
      <c r="A4834" s="5" t="s">
        <v>168</v>
      </c>
      <c r="B4834" s="5" t="s">
        <v>206</v>
      </c>
      <c r="C4834" s="5" t="s">
        <v>110</v>
      </c>
      <c r="D4834" s="5" t="s">
        <v>384</v>
      </c>
      <c r="E4834" s="5" t="s">
        <v>172</v>
      </c>
      <c r="F4834" s="6">
        <v>43486</v>
      </c>
      <c r="G4834" s="5" t="s">
        <v>148</v>
      </c>
      <c r="H4834" s="5" t="s">
        <v>308</v>
      </c>
      <c r="I4834">
        <v>43330</v>
      </c>
      <c r="J4834">
        <v>156</v>
      </c>
      <c r="K4834">
        <v>107</v>
      </c>
      <c r="L4834">
        <v>1</v>
      </c>
      <c r="M4834">
        <v>3210</v>
      </c>
      <c r="N4834">
        <v>3045.415</v>
      </c>
      <c r="O4834">
        <v>3045.415</v>
      </c>
      <c r="P4834">
        <v>107</v>
      </c>
      <c r="Q4834">
        <v>30</v>
      </c>
      <c r="R4834">
        <v>164.58500000000001</v>
      </c>
      <c r="S4834">
        <v>2019</v>
      </c>
      <c r="T4834">
        <v>1</v>
      </c>
      <c r="U4834">
        <v>4</v>
      </c>
    </row>
    <row r="4835" spans="1:21" x14ac:dyDescent="0.3">
      <c r="A4835" s="5" t="s">
        <v>168</v>
      </c>
      <c r="B4835" s="5" t="s">
        <v>206</v>
      </c>
      <c r="C4835" s="5" t="s">
        <v>110</v>
      </c>
      <c r="D4835" s="5" t="s">
        <v>384</v>
      </c>
      <c r="E4835" s="5" t="s">
        <v>172</v>
      </c>
      <c r="F4835" s="6">
        <v>43486</v>
      </c>
      <c r="G4835" s="5" t="s">
        <v>148</v>
      </c>
      <c r="H4835" s="5" t="s">
        <v>184</v>
      </c>
      <c r="I4835">
        <v>43330</v>
      </c>
      <c r="J4835">
        <v>156</v>
      </c>
      <c r="K4835">
        <v>100</v>
      </c>
      <c r="L4835">
        <v>1</v>
      </c>
      <c r="M4835">
        <v>3000</v>
      </c>
      <c r="N4835">
        <v>3045.415</v>
      </c>
      <c r="O4835">
        <v>3045.415</v>
      </c>
      <c r="P4835">
        <v>100</v>
      </c>
      <c r="Q4835">
        <v>30</v>
      </c>
      <c r="R4835">
        <v>-45.414999999999999</v>
      </c>
      <c r="S4835">
        <v>2019</v>
      </c>
      <c r="T4835">
        <v>1</v>
      </c>
      <c r="U4835">
        <v>4</v>
      </c>
    </row>
    <row r="4836" spans="1:21" x14ac:dyDescent="0.3">
      <c r="A4836" s="5" t="s">
        <v>168</v>
      </c>
      <c r="B4836" s="5" t="s">
        <v>206</v>
      </c>
      <c r="C4836" s="5" t="s">
        <v>110</v>
      </c>
      <c r="D4836" s="5" t="s">
        <v>384</v>
      </c>
      <c r="E4836" s="5" t="s">
        <v>172</v>
      </c>
      <c r="F4836" s="6">
        <v>43486</v>
      </c>
      <c r="G4836" s="5" t="s">
        <v>148</v>
      </c>
      <c r="H4836" s="5" t="s">
        <v>225</v>
      </c>
      <c r="I4836">
        <v>43330</v>
      </c>
      <c r="J4836">
        <v>156</v>
      </c>
      <c r="K4836">
        <v>494</v>
      </c>
      <c r="L4836">
        <v>5</v>
      </c>
      <c r="M4836">
        <v>14573</v>
      </c>
      <c r="N4836">
        <v>15227.073</v>
      </c>
      <c r="O4836">
        <v>3045.415</v>
      </c>
      <c r="P4836">
        <v>98.8</v>
      </c>
      <c r="Q4836">
        <v>29.5</v>
      </c>
      <c r="R4836">
        <v>-654.07299999999998</v>
      </c>
      <c r="S4836">
        <v>2019</v>
      </c>
      <c r="T4836">
        <v>1</v>
      </c>
      <c r="U4836">
        <v>4</v>
      </c>
    </row>
    <row r="4837" spans="1:21" x14ac:dyDescent="0.3">
      <c r="A4837" s="5" t="s">
        <v>168</v>
      </c>
      <c r="B4837" s="5" t="s">
        <v>175</v>
      </c>
      <c r="C4837" s="5" t="s">
        <v>86</v>
      </c>
      <c r="D4837" s="5" t="s">
        <v>360</v>
      </c>
      <c r="E4837" s="5" t="s">
        <v>172</v>
      </c>
      <c r="F4837" s="6">
        <v>43487</v>
      </c>
      <c r="G4837" s="5" t="s">
        <v>148</v>
      </c>
      <c r="H4837" s="5" t="s">
        <v>305</v>
      </c>
      <c r="I4837">
        <v>43283</v>
      </c>
      <c r="J4837">
        <v>204</v>
      </c>
      <c r="K4837">
        <v>1128</v>
      </c>
      <c r="L4837">
        <v>10</v>
      </c>
      <c r="M4837">
        <v>33276</v>
      </c>
      <c r="N4837">
        <v>33726.963000000003</v>
      </c>
      <c r="O4837">
        <v>3372.6959999999999</v>
      </c>
      <c r="P4837">
        <v>112.8</v>
      </c>
      <c r="Q4837">
        <v>29.5</v>
      </c>
      <c r="R4837">
        <v>-450.96300000000002</v>
      </c>
      <c r="S4837">
        <v>2019</v>
      </c>
      <c r="T4837">
        <v>1</v>
      </c>
      <c r="U4837">
        <v>4</v>
      </c>
    </row>
    <row r="4838" spans="1:21" x14ac:dyDescent="0.3">
      <c r="A4838" s="5" t="s">
        <v>168</v>
      </c>
      <c r="B4838" s="5" t="s">
        <v>175</v>
      </c>
      <c r="C4838" s="5" t="s">
        <v>86</v>
      </c>
      <c r="D4838" s="5" t="s">
        <v>360</v>
      </c>
      <c r="E4838" s="5" t="s">
        <v>172</v>
      </c>
      <c r="F4838" s="6">
        <v>43487</v>
      </c>
      <c r="G4838" s="5" t="s">
        <v>148</v>
      </c>
      <c r="H4838" s="5" t="s">
        <v>199</v>
      </c>
      <c r="I4838">
        <v>43283</v>
      </c>
      <c r="J4838">
        <v>204</v>
      </c>
      <c r="K4838">
        <v>350</v>
      </c>
      <c r="L4838">
        <v>3</v>
      </c>
      <c r="M4838">
        <v>10325</v>
      </c>
      <c r="N4838">
        <v>10118.089</v>
      </c>
      <c r="O4838">
        <v>3372.6959999999999</v>
      </c>
      <c r="P4838">
        <v>116.66666666666667</v>
      </c>
      <c r="Q4838">
        <v>29.5</v>
      </c>
      <c r="R4838">
        <v>206.911</v>
      </c>
      <c r="S4838">
        <v>2019</v>
      </c>
      <c r="T4838">
        <v>1</v>
      </c>
      <c r="U4838">
        <v>4</v>
      </c>
    </row>
    <row r="4839" spans="1:21" x14ac:dyDescent="0.3">
      <c r="A4839" s="5" t="s">
        <v>168</v>
      </c>
      <c r="B4839" s="5" t="s">
        <v>206</v>
      </c>
      <c r="C4839" s="5" t="s">
        <v>110</v>
      </c>
      <c r="D4839" s="5" t="s">
        <v>384</v>
      </c>
      <c r="E4839" s="5" t="s">
        <v>172</v>
      </c>
      <c r="F4839" s="6">
        <v>43487</v>
      </c>
      <c r="G4839" s="5" t="s">
        <v>148</v>
      </c>
      <c r="H4839" s="5" t="s">
        <v>199</v>
      </c>
      <c r="I4839">
        <v>43330</v>
      </c>
      <c r="J4839">
        <v>157</v>
      </c>
      <c r="K4839">
        <v>521</v>
      </c>
      <c r="L4839">
        <v>5</v>
      </c>
      <c r="M4839">
        <v>15109</v>
      </c>
      <c r="N4839">
        <v>15227.073</v>
      </c>
      <c r="O4839">
        <v>3045.415</v>
      </c>
      <c r="P4839">
        <v>104.2</v>
      </c>
      <c r="Q4839">
        <v>29</v>
      </c>
      <c r="R4839">
        <v>-118.07299999999999</v>
      </c>
      <c r="S4839">
        <v>2019</v>
      </c>
      <c r="T4839">
        <v>1</v>
      </c>
      <c r="U4839">
        <v>4</v>
      </c>
    </row>
    <row r="4840" spans="1:21" x14ac:dyDescent="0.3">
      <c r="A4840" s="5" t="s">
        <v>168</v>
      </c>
      <c r="B4840" s="5" t="s">
        <v>206</v>
      </c>
      <c r="C4840" s="5" t="s">
        <v>110</v>
      </c>
      <c r="D4840" s="5" t="s">
        <v>384</v>
      </c>
      <c r="E4840" s="5" t="s">
        <v>172</v>
      </c>
      <c r="F4840" s="6">
        <v>43487</v>
      </c>
      <c r="G4840" s="5" t="s">
        <v>148</v>
      </c>
      <c r="H4840" s="5" t="s">
        <v>200</v>
      </c>
      <c r="I4840">
        <v>43330</v>
      </c>
      <c r="J4840">
        <v>157</v>
      </c>
      <c r="K4840">
        <v>1001</v>
      </c>
      <c r="L4840">
        <v>9</v>
      </c>
      <c r="M4840">
        <v>29029</v>
      </c>
      <c r="N4840">
        <v>27408.731</v>
      </c>
      <c r="O4840">
        <v>3045.415</v>
      </c>
      <c r="P4840">
        <v>111.22222222222223</v>
      </c>
      <c r="Q4840">
        <v>29</v>
      </c>
      <c r="R4840">
        <v>1620.269</v>
      </c>
      <c r="S4840">
        <v>2019</v>
      </c>
      <c r="T4840">
        <v>1</v>
      </c>
      <c r="U4840">
        <v>4</v>
      </c>
    </row>
    <row r="4841" spans="1:21" x14ac:dyDescent="0.3">
      <c r="A4841" s="5" t="s">
        <v>168</v>
      </c>
      <c r="B4841" s="5" t="s">
        <v>206</v>
      </c>
      <c r="C4841" s="5" t="s">
        <v>110</v>
      </c>
      <c r="D4841" s="5" t="s">
        <v>384</v>
      </c>
      <c r="E4841" s="5" t="s">
        <v>172</v>
      </c>
      <c r="F4841" s="6">
        <v>43487</v>
      </c>
      <c r="G4841" s="5" t="s">
        <v>148</v>
      </c>
      <c r="H4841" s="5" t="s">
        <v>215</v>
      </c>
      <c r="I4841">
        <v>43330</v>
      </c>
      <c r="J4841">
        <v>157</v>
      </c>
      <c r="K4841">
        <v>600</v>
      </c>
      <c r="L4841">
        <v>5</v>
      </c>
      <c r="M4841">
        <v>17400</v>
      </c>
      <c r="N4841">
        <v>15227.073</v>
      </c>
      <c r="O4841">
        <v>3045.415</v>
      </c>
      <c r="P4841">
        <v>120</v>
      </c>
      <c r="Q4841">
        <v>29</v>
      </c>
      <c r="R4841">
        <v>2172.9270000000001</v>
      </c>
      <c r="S4841">
        <v>2019</v>
      </c>
      <c r="T4841">
        <v>1</v>
      </c>
      <c r="U4841">
        <v>4</v>
      </c>
    </row>
    <row r="4842" spans="1:21" x14ac:dyDescent="0.3">
      <c r="A4842" s="5" t="s">
        <v>168</v>
      </c>
      <c r="B4842" s="5" t="s">
        <v>206</v>
      </c>
      <c r="C4842" s="5" t="s">
        <v>103</v>
      </c>
      <c r="D4842" s="5" t="s">
        <v>385</v>
      </c>
      <c r="E4842" s="5" t="s">
        <v>172</v>
      </c>
      <c r="F4842" s="6">
        <v>43488</v>
      </c>
      <c r="G4842" s="5" t="s">
        <v>148</v>
      </c>
      <c r="H4842" s="5" t="s">
        <v>218</v>
      </c>
      <c r="I4842">
        <v>43337</v>
      </c>
      <c r="J4842">
        <v>151</v>
      </c>
      <c r="K4842">
        <v>376</v>
      </c>
      <c r="L4842">
        <v>4</v>
      </c>
      <c r="M4842">
        <v>11167.2</v>
      </c>
      <c r="N4842">
        <v>12047.258</v>
      </c>
      <c r="O4842">
        <v>3011.8139999999999</v>
      </c>
      <c r="P4842">
        <v>94</v>
      </c>
      <c r="Q4842">
        <v>29.7</v>
      </c>
      <c r="R4842">
        <v>-880.05799999999999</v>
      </c>
      <c r="S4842">
        <v>2019</v>
      </c>
      <c r="T4842">
        <v>1</v>
      </c>
      <c r="U4842">
        <v>4</v>
      </c>
    </row>
    <row r="4843" spans="1:21" x14ac:dyDescent="0.3">
      <c r="A4843" s="5" t="s">
        <v>168</v>
      </c>
      <c r="B4843" s="5" t="s">
        <v>206</v>
      </c>
      <c r="C4843" s="5" t="s">
        <v>103</v>
      </c>
      <c r="D4843" s="5" t="s">
        <v>385</v>
      </c>
      <c r="E4843" s="5" t="s">
        <v>172</v>
      </c>
      <c r="F4843" s="6">
        <v>43488</v>
      </c>
      <c r="G4843" s="5" t="s">
        <v>148</v>
      </c>
      <c r="H4843" s="5" t="s">
        <v>204</v>
      </c>
      <c r="I4843">
        <v>43337</v>
      </c>
      <c r="J4843">
        <v>151</v>
      </c>
      <c r="K4843">
        <v>270</v>
      </c>
      <c r="L4843">
        <v>3</v>
      </c>
      <c r="M4843">
        <v>8019</v>
      </c>
      <c r="N4843">
        <v>9035.4429999999993</v>
      </c>
      <c r="O4843">
        <v>3011.8139999999999</v>
      </c>
      <c r="P4843">
        <v>90</v>
      </c>
      <c r="Q4843">
        <v>29.7</v>
      </c>
      <c r="R4843">
        <v>-1016.443</v>
      </c>
      <c r="S4843">
        <v>2019</v>
      </c>
      <c r="T4843">
        <v>1</v>
      </c>
      <c r="U4843">
        <v>4</v>
      </c>
    </row>
    <row r="4844" spans="1:21" x14ac:dyDescent="0.3">
      <c r="A4844" s="5" t="s">
        <v>168</v>
      </c>
      <c r="B4844" s="5" t="s">
        <v>206</v>
      </c>
      <c r="C4844" s="5" t="s">
        <v>103</v>
      </c>
      <c r="D4844" s="5" t="s">
        <v>385</v>
      </c>
      <c r="E4844" s="5" t="s">
        <v>172</v>
      </c>
      <c r="F4844" s="6">
        <v>43488</v>
      </c>
      <c r="G4844" s="5" t="s">
        <v>148</v>
      </c>
      <c r="H4844" s="5" t="s">
        <v>205</v>
      </c>
      <c r="I4844">
        <v>43337</v>
      </c>
      <c r="J4844">
        <v>151</v>
      </c>
      <c r="K4844">
        <v>398</v>
      </c>
      <c r="L4844">
        <v>4</v>
      </c>
      <c r="M4844">
        <v>11820.6</v>
      </c>
      <c r="N4844">
        <v>12047.258</v>
      </c>
      <c r="O4844">
        <v>3011.8139999999999</v>
      </c>
      <c r="P4844">
        <v>99.5</v>
      </c>
      <c r="Q4844">
        <v>29.7</v>
      </c>
      <c r="R4844">
        <v>-226.65799999999999</v>
      </c>
      <c r="S4844">
        <v>2019</v>
      </c>
      <c r="T4844">
        <v>1</v>
      </c>
      <c r="U4844">
        <v>4</v>
      </c>
    </row>
    <row r="4845" spans="1:21" x14ac:dyDescent="0.3">
      <c r="A4845" s="5" t="s">
        <v>168</v>
      </c>
      <c r="B4845" s="5" t="s">
        <v>206</v>
      </c>
      <c r="C4845" s="5" t="s">
        <v>103</v>
      </c>
      <c r="D4845" s="5" t="s">
        <v>385</v>
      </c>
      <c r="E4845" s="5" t="s">
        <v>172</v>
      </c>
      <c r="F4845" s="6">
        <v>43488</v>
      </c>
      <c r="G4845" s="5" t="s">
        <v>148</v>
      </c>
      <c r="H4845" s="5" t="s">
        <v>203</v>
      </c>
      <c r="I4845">
        <v>43337</v>
      </c>
      <c r="J4845">
        <v>151</v>
      </c>
      <c r="K4845">
        <v>186</v>
      </c>
      <c r="L4845">
        <v>2</v>
      </c>
      <c r="M4845">
        <v>5524.2</v>
      </c>
      <c r="N4845">
        <v>6023.6289999999999</v>
      </c>
      <c r="O4845">
        <v>3011.8139999999999</v>
      </c>
      <c r="P4845">
        <v>93</v>
      </c>
      <c r="Q4845">
        <v>29.7</v>
      </c>
      <c r="R4845">
        <v>-499.42899999999997</v>
      </c>
      <c r="S4845">
        <v>2019</v>
      </c>
      <c r="T4845">
        <v>1</v>
      </c>
      <c r="U4845">
        <v>4</v>
      </c>
    </row>
    <row r="4846" spans="1:21" x14ac:dyDescent="0.3">
      <c r="A4846" s="5" t="s">
        <v>168</v>
      </c>
      <c r="B4846" s="5" t="s">
        <v>206</v>
      </c>
      <c r="C4846" s="5" t="s">
        <v>103</v>
      </c>
      <c r="D4846" s="5" t="s">
        <v>385</v>
      </c>
      <c r="E4846" s="5" t="s">
        <v>172</v>
      </c>
      <c r="F4846" s="6">
        <v>43488</v>
      </c>
      <c r="G4846" s="5" t="s">
        <v>148</v>
      </c>
      <c r="H4846" s="5" t="s">
        <v>184</v>
      </c>
      <c r="I4846">
        <v>43337</v>
      </c>
      <c r="J4846">
        <v>151</v>
      </c>
      <c r="K4846">
        <v>2162</v>
      </c>
      <c r="L4846">
        <v>21</v>
      </c>
      <c r="M4846">
        <v>63130.400000000001</v>
      </c>
      <c r="N4846">
        <v>63248.103000000003</v>
      </c>
      <c r="O4846">
        <v>3011.8139999999999</v>
      </c>
      <c r="P4846">
        <v>102.95238095238095</v>
      </c>
      <c r="Q4846">
        <v>29.2</v>
      </c>
      <c r="R4846">
        <v>-117.703</v>
      </c>
      <c r="S4846">
        <v>2019</v>
      </c>
      <c r="T4846">
        <v>1</v>
      </c>
      <c r="U4846">
        <v>4</v>
      </c>
    </row>
    <row r="4847" spans="1:21" x14ac:dyDescent="0.3">
      <c r="A4847" s="5" t="s">
        <v>168</v>
      </c>
      <c r="B4847" s="5" t="s">
        <v>206</v>
      </c>
      <c r="C4847" s="5" t="s">
        <v>103</v>
      </c>
      <c r="D4847" s="5" t="s">
        <v>385</v>
      </c>
      <c r="E4847" s="5" t="s">
        <v>172</v>
      </c>
      <c r="F4847" s="6">
        <v>43488</v>
      </c>
      <c r="G4847" s="5" t="s">
        <v>148</v>
      </c>
      <c r="H4847" s="5" t="s">
        <v>181</v>
      </c>
      <c r="I4847">
        <v>43337</v>
      </c>
      <c r="J4847">
        <v>151</v>
      </c>
      <c r="K4847">
        <v>314</v>
      </c>
      <c r="L4847">
        <v>3</v>
      </c>
      <c r="M4847">
        <v>9325.7999999999993</v>
      </c>
      <c r="N4847">
        <v>9035.4429999999993</v>
      </c>
      <c r="O4847">
        <v>3011.8139999999999</v>
      </c>
      <c r="P4847">
        <v>104.66666666666667</v>
      </c>
      <c r="Q4847">
        <v>29.7</v>
      </c>
      <c r="R4847">
        <v>290.35700000000003</v>
      </c>
      <c r="S4847">
        <v>2019</v>
      </c>
      <c r="T4847">
        <v>1</v>
      </c>
      <c r="U4847">
        <v>4</v>
      </c>
    </row>
    <row r="4848" spans="1:21" x14ac:dyDescent="0.3">
      <c r="A4848" s="5" t="s">
        <v>168</v>
      </c>
      <c r="B4848" s="5" t="s">
        <v>206</v>
      </c>
      <c r="C4848" s="5" t="s">
        <v>103</v>
      </c>
      <c r="D4848" s="5" t="s">
        <v>385</v>
      </c>
      <c r="E4848" s="5" t="s">
        <v>172</v>
      </c>
      <c r="F4848" s="6">
        <v>43488</v>
      </c>
      <c r="G4848" s="5" t="s">
        <v>148</v>
      </c>
      <c r="H4848" s="5" t="s">
        <v>230</v>
      </c>
      <c r="I4848">
        <v>43337</v>
      </c>
      <c r="J4848">
        <v>151</v>
      </c>
      <c r="K4848">
        <v>1202</v>
      </c>
      <c r="L4848">
        <v>12</v>
      </c>
      <c r="M4848">
        <v>35098.400000000001</v>
      </c>
      <c r="N4848">
        <v>36141.773000000001</v>
      </c>
      <c r="O4848">
        <v>3011.8139999999999</v>
      </c>
      <c r="P4848">
        <v>100.16666666666667</v>
      </c>
      <c r="Q4848">
        <v>29.2</v>
      </c>
      <c r="R4848">
        <v>-1043.373</v>
      </c>
      <c r="S4848">
        <v>2019</v>
      </c>
      <c r="T4848">
        <v>1</v>
      </c>
      <c r="U4848">
        <v>4</v>
      </c>
    </row>
    <row r="4849" spans="1:21" x14ac:dyDescent="0.3">
      <c r="A4849" s="5" t="s">
        <v>168</v>
      </c>
      <c r="B4849" s="5" t="s">
        <v>206</v>
      </c>
      <c r="C4849" s="5" t="s">
        <v>103</v>
      </c>
      <c r="D4849" s="5" t="s">
        <v>385</v>
      </c>
      <c r="E4849" s="5" t="s">
        <v>172</v>
      </c>
      <c r="F4849" s="6">
        <v>43488</v>
      </c>
      <c r="G4849" s="5" t="s">
        <v>148</v>
      </c>
      <c r="H4849" s="5" t="s">
        <v>216</v>
      </c>
      <c r="I4849">
        <v>43337</v>
      </c>
      <c r="J4849">
        <v>151</v>
      </c>
      <c r="K4849">
        <v>201</v>
      </c>
      <c r="L4849">
        <v>2</v>
      </c>
      <c r="M4849">
        <v>5969.7</v>
      </c>
      <c r="N4849">
        <v>6023.6289999999999</v>
      </c>
      <c r="O4849">
        <v>3011.8139999999999</v>
      </c>
      <c r="P4849">
        <v>100.5</v>
      </c>
      <c r="Q4849">
        <v>29.7</v>
      </c>
      <c r="R4849">
        <v>-53.929000000000002</v>
      </c>
      <c r="S4849">
        <v>2019</v>
      </c>
      <c r="T4849">
        <v>1</v>
      </c>
      <c r="U4849">
        <v>4</v>
      </c>
    </row>
    <row r="4850" spans="1:21" x14ac:dyDescent="0.3">
      <c r="A4850" s="5" t="s">
        <v>168</v>
      </c>
      <c r="B4850" s="5" t="s">
        <v>206</v>
      </c>
      <c r="C4850" s="5" t="s">
        <v>103</v>
      </c>
      <c r="D4850" s="5" t="s">
        <v>385</v>
      </c>
      <c r="E4850" s="5" t="s">
        <v>172</v>
      </c>
      <c r="F4850" s="6">
        <v>43488</v>
      </c>
      <c r="G4850" s="5" t="s">
        <v>148</v>
      </c>
      <c r="H4850" s="5" t="s">
        <v>222</v>
      </c>
      <c r="I4850">
        <v>43337</v>
      </c>
      <c r="J4850">
        <v>151</v>
      </c>
      <c r="K4850">
        <v>90</v>
      </c>
      <c r="L4850">
        <v>1</v>
      </c>
      <c r="M4850">
        <v>2673</v>
      </c>
      <c r="N4850">
        <v>3011.8139999999999</v>
      </c>
      <c r="O4850">
        <v>3011.8139999999999</v>
      </c>
      <c r="P4850">
        <v>90</v>
      </c>
      <c r="Q4850">
        <v>29.7</v>
      </c>
      <c r="R4850">
        <v>-338.81400000000002</v>
      </c>
      <c r="S4850">
        <v>2019</v>
      </c>
      <c r="T4850">
        <v>1</v>
      </c>
      <c r="U4850">
        <v>4</v>
      </c>
    </row>
    <row r="4851" spans="1:21" x14ac:dyDescent="0.3">
      <c r="A4851" s="5" t="s">
        <v>168</v>
      </c>
      <c r="B4851" s="5" t="s">
        <v>206</v>
      </c>
      <c r="C4851" s="5" t="s">
        <v>103</v>
      </c>
      <c r="D4851" s="5" t="s">
        <v>385</v>
      </c>
      <c r="E4851" s="5" t="s">
        <v>172</v>
      </c>
      <c r="F4851" s="6">
        <v>43488</v>
      </c>
      <c r="G4851" s="5" t="s">
        <v>148</v>
      </c>
      <c r="H4851" s="5" t="s">
        <v>182</v>
      </c>
      <c r="I4851">
        <v>43337</v>
      </c>
      <c r="J4851">
        <v>151</v>
      </c>
      <c r="K4851">
        <v>106</v>
      </c>
      <c r="L4851">
        <v>1</v>
      </c>
      <c r="M4851">
        <v>3148.2</v>
      </c>
      <c r="N4851">
        <v>3011.8139999999999</v>
      </c>
      <c r="O4851">
        <v>3011.8139999999999</v>
      </c>
      <c r="P4851">
        <v>106</v>
      </c>
      <c r="Q4851">
        <v>29.7</v>
      </c>
      <c r="R4851">
        <v>136.386</v>
      </c>
      <c r="S4851">
        <v>2019</v>
      </c>
      <c r="T4851">
        <v>1</v>
      </c>
      <c r="U4851">
        <v>4</v>
      </c>
    </row>
    <row r="4852" spans="1:21" x14ac:dyDescent="0.3">
      <c r="A4852" s="5" t="s">
        <v>168</v>
      </c>
      <c r="B4852" s="5" t="s">
        <v>206</v>
      </c>
      <c r="C4852" s="5" t="s">
        <v>103</v>
      </c>
      <c r="D4852" s="5" t="s">
        <v>385</v>
      </c>
      <c r="E4852" s="5" t="s">
        <v>172</v>
      </c>
      <c r="F4852" s="6">
        <v>43488</v>
      </c>
      <c r="G4852" s="5" t="s">
        <v>148</v>
      </c>
      <c r="H4852" s="5" t="s">
        <v>246</v>
      </c>
      <c r="I4852">
        <v>43337</v>
      </c>
      <c r="J4852">
        <v>151</v>
      </c>
      <c r="K4852">
        <v>100</v>
      </c>
      <c r="L4852">
        <v>1</v>
      </c>
      <c r="M4852">
        <v>2970</v>
      </c>
      <c r="N4852">
        <v>3011.8139999999999</v>
      </c>
      <c r="O4852">
        <v>3011.8139999999999</v>
      </c>
      <c r="P4852">
        <v>100</v>
      </c>
      <c r="Q4852">
        <v>29.7</v>
      </c>
      <c r="R4852">
        <v>-41.814</v>
      </c>
      <c r="S4852">
        <v>2019</v>
      </c>
      <c r="T4852">
        <v>1</v>
      </c>
      <c r="U4852">
        <v>4</v>
      </c>
    </row>
    <row r="4853" spans="1:21" x14ac:dyDescent="0.3">
      <c r="A4853" s="5" t="s">
        <v>168</v>
      </c>
      <c r="B4853" s="5" t="s">
        <v>206</v>
      </c>
      <c r="C4853" s="5" t="s">
        <v>103</v>
      </c>
      <c r="D4853" s="5" t="s">
        <v>385</v>
      </c>
      <c r="E4853" s="5" t="s">
        <v>172</v>
      </c>
      <c r="F4853" s="6">
        <v>43488</v>
      </c>
      <c r="G4853" s="5" t="s">
        <v>148</v>
      </c>
      <c r="H4853" s="5" t="s">
        <v>238</v>
      </c>
      <c r="I4853">
        <v>43337</v>
      </c>
      <c r="J4853">
        <v>151</v>
      </c>
      <c r="K4853">
        <v>188</v>
      </c>
      <c r="L4853">
        <v>2</v>
      </c>
      <c r="M4853">
        <v>5583.6</v>
      </c>
      <c r="N4853">
        <v>6023.6289999999999</v>
      </c>
      <c r="O4853">
        <v>3011.8139999999999</v>
      </c>
      <c r="P4853">
        <v>94</v>
      </c>
      <c r="Q4853">
        <v>29.7</v>
      </c>
      <c r="R4853">
        <v>-440.029</v>
      </c>
      <c r="S4853">
        <v>2019</v>
      </c>
      <c r="T4853">
        <v>1</v>
      </c>
      <c r="U4853">
        <v>4</v>
      </c>
    </row>
    <row r="4854" spans="1:21" x14ac:dyDescent="0.3">
      <c r="A4854" s="5" t="s">
        <v>168</v>
      </c>
      <c r="B4854" s="5" t="s">
        <v>206</v>
      </c>
      <c r="C4854" s="5" t="s">
        <v>103</v>
      </c>
      <c r="D4854" s="5" t="s">
        <v>385</v>
      </c>
      <c r="E4854" s="5" t="s">
        <v>172</v>
      </c>
      <c r="F4854" s="6">
        <v>43488</v>
      </c>
      <c r="G4854" s="5" t="s">
        <v>148</v>
      </c>
      <c r="H4854" s="5" t="s">
        <v>231</v>
      </c>
      <c r="I4854">
        <v>43337</v>
      </c>
      <c r="J4854">
        <v>151</v>
      </c>
      <c r="K4854">
        <v>96</v>
      </c>
      <c r="L4854">
        <v>1</v>
      </c>
      <c r="M4854">
        <v>2851.2</v>
      </c>
      <c r="N4854">
        <v>3011.8139999999999</v>
      </c>
      <c r="O4854">
        <v>3011.8139999999999</v>
      </c>
      <c r="P4854">
        <v>96</v>
      </c>
      <c r="Q4854">
        <v>29.7</v>
      </c>
      <c r="R4854">
        <v>-160.614</v>
      </c>
      <c r="S4854">
        <v>2019</v>
      </c>
      <c r="T4854">
        <v>1</v>
      </c>
      <c r="U4854">
        <v>4</v>
      </c>
    </row>
    <row r="4855" spans="1:21" x14ac:dyDescent="0.3">
      <c r="A4855" s="5" t="s">
        <v>168</v>
      </c>
      <c r="B4855" s="5" t="s">
        <v>206</v>
      </c>
      <c r="C4855" s="5" t="s">
        <v>103</v>
      </c>
      <c r="D4855" s="5" t="s">
        <v>385</v>
      </c>
      <c r="E4855" s="5" t="s">
        <v>172</v>
      </c>
      <c r="F4855" s="6">
        <v>43488</v>
      </c>
      <c r="G4855" s="5" t="s">
        <v>148</v>
      </c>
      <c r="H4855" s="5" t="s">
        <v>321</v>
      </c>
      <c r="I4855">
        <v>43337</v>
      </c>
      <c r="J4855">
        <v>151</v>
      </c>
      <c r="K4855">
        <v>300</v>
      </c>
      <c r="L4855">
        <v>3</v>
      </c>
      <c r="M4855">
        <v>8760</v>
      </c>
      <c r="N4855">
        <v>9035.4429999999993</v>
      </c>
      <c r="O4855">
        <v>3011.8139999999999</v>
      </c>
      <c r="P4855">
        <v>100</v>
      </c>
      <c r="Q4855">
        <v>29.2</v>
      </c>
      <c r="R4855">
        <v>-275.44299999999998</v>
      </c>
      <c r="S4855">
        <v>2019</v>
      </c>
      <c r="T4855">
        <v>1</v>
      </c>
      <c r="U4855">
        <v>4</v>
      </c>
    </row>
    <row r="4856" spans="1:21" x14ac:dyDescent="0.3">
      <c r="A4856" s="5" t="s">
        <v>168</v>
      </c>
      <c r="B4856" s="5" t="s">
        <v>206</v>
      </c>
      <c r="C4856" s="5" t="s">
        <v>103</v>
      </c>
      <c r="D4856" s="5" t="s">
        <v>385</v>
      </c>
      <c r="E4856" s="5" t="s">
        <v>172</v>
      </c>
      <c r="F4856" s="6">
        <v>43488</v>
      </c>
      <c r="G4856" s="5" t="s">
        <v>148</v>
      </c>
      <c r="H4856" s="5" t="s">
        <v>269</v>
      </c>
      <c r="I4856">
        <v>43337</v>
      </c>
      <c r="J4856">
        <v>151</v>
      </c>
      <c r="K4856">
        <v>585</v>
      </c>
      <c r="L4856">
        <v>6</v>
      </c>
      <c r="M4856">
        <v>17082</v>
      </c>
      <c r="N4856">
        <v>18070.886999999999</v>
      </c>
      <c r="O4856">
        <v>3011.8139999999999</v>
      </c>
      <c r="P4856">
        <v>97.5</v>
      </c>
      <c r="Q4856">
        <v>29.2</v>
      </c>
      <c r="R4856">
        <v>-988.88699999999994</v>
      </c>
      <c r="S4856">
        <v>2019</v>
      </c>
      <c r="T4856">
        <v>1</v>
      </c>
      <c r="U4856">
        <v>4</v>
      </c>
    </row>
    <row r="4857" spans="1:21" x14ac:dyDescent="0.3">
      <c r="A4857" s="5" t="s">
        <v>168</v>
      </c>
      <c r="B4857" s="5" t="s">
        <v>206</v>
      </c>
      <c r="C4857" s="5" t="s">
        <v>103</v>
      </c>
      <c r="D4857" s="5" t="s">
        <v>385</v>
      </c>
      <c r="E4857" s="5" t="s">
        <v>172</v>
      </c>
      <c r="F4857" s="6">
        <v>43488</v>
      </c>
      <c r="G4857" s="5" t="s">
        <v>148</v>
      </c>
      <c r="H4857" s="5" t="s">
        <v>190</v>
      </c>
      <c r="I4857">
        <v>43337</v>
      </c>
      <c r="J4857">
        <v>151</v>
      </c>
      <c r="K4857">
        <v>281</v>
      </c>
      <c r="L4857">
        <v>3</v>
      </c>
      <c r="M4857">
        <v>8430</v>
      </c>
      <c r="N4857">
        <v>9035.4429999999993</v>
      </c>
      <c r="O4857">
        <v>3011.8139999999999</v>
      </c>
      <c r="P4857">
        <v>93.666666666666671</v>
      </c>
      <c r="Q4857">
        <v>30</v>
      </c>
      <c r="R4857">
        <v>-605.44299999999998</v>
      </c>
      <c r="S4857">
        <v>2019</v>
      </c>
      <c r="T4857">
        <v>1</v>
      </c>
      <c r="U4857">
        <v>4</v>
      </c>
    </row>
    <row r="4858" spans="1:21" x14ac:dyDescent="0.3">
      <c r="A4858" s="5" t="s">
        <v>168</v>
      </c>
      <c r="B4858" s="5" t="s">
        <v>206</v>
      </c>
      <c r="C4858" s="5" t="s">
        <v>103</v>
      </c>
      <c r="D4858" s="5" t="s">
        <v>385</v>
      </c>
      <c r="E4858" s="5" t="s">
        <v>172</v>
      </c>
      <c r="F4858" s="6">
        <v>43488</v>
      </c>
      <c r="G4858" s="5" t="s">
        <v>148</v>
      </c>
      <c r="H4858" s="5" t="s">
        <v>185</v>
      </c>
      <c r="I4858">
        <v>43337</v>
      </c>
      <c r="J4858">
        <v>151</v>
      </c>
      <c r="K4858">
        <v>290</v>
      </c>
      <c r="L4858">
        <v>3</v>
      </c>
      <c r="M4858">
        <v>8613</v>
      </c>
      <c r="N4858">
        <v>9035.4429999999993</v>
      </c>
      <c r="O4858">
        <v>3011.8139999999999</v>
      </c>
      <c r="P4858">
        <v>96.666666666666671</v>
      </c>
      <c r="Q4858">
        <v>29.7</v>
      </c>
      <c r="R4858">
        <v>-422.44299999999998</v>
      </c>
      <c r="S4858">
        <v>2019</v>
      </c>
      <c r="T4858">
        <v>1</v>
      </c>
      <c r="U4858">
        <v>4</v>
      </c>
    </row>
    <row r="4859" spans="1:21" x14ac:dyDescent="0.3">
      <c r="A4859" s="5" t="s">
        <v>168</v>
      </c>
      <c r="B4859" s="5" t="s">
        <v>206</v>
      </c>
      <c r="C4859" s="5" t="s">
        <v>103</v>
      </c>
      <c r="D4859" s="5" t="s">
        <v>385</v>
      </c>
      <c r="E4859" s="5" t="s">
        <v>172</v>
      </c>
      <c r="F4859" s="6">
        <v>43488</v>
      </c>
      <c r="G4859" s="5" t="s">
        <v>148</v>
      </c>
      <c r="H4859" s="5" t="s">
        <v>308</v>
      </c>
      <c r="I4859">
        <v>43337</v>
      </c>
      <c r="J4859">
        <v>151</v>
      </c>
      <c r="K4859">
        <v>90</v>
      </c>
      <c r="L4859">
        <v>1</v>
      </c>
      <c r="M4859">
        <v>2673</v>
      </c>
      <c r="N4859">
        <v>3011.8139999999999</v>
      </c>
      <c r="O4859">
        <v>3011.8139999999999</v>
      </c>
      <c r="P4859">
        <v>90</v>
      </c>
      <c r="Q4859">
        <v>29.7</v>
      </c>
      <c r="R4859">
        <v>-338.81400000000002</v>
      </c>
      <c r="S4859">
        <v>2019</v>
      </c>
      <c r="T4859">
        <v>1</v>
      </c>
      <c r="U4859">
        <v>4</v>
      </c>
    </row>
    <row r="4860" spans="1:21" x14ac:dyDescent="0.3">
      <c r="A4860" s="5" t="s">
        <v>168</v>
      </c>
      <c r="B4860" s="5" t="s">
        <v>206</v>
      </c>
      <c r="C4860" s="5" t="s">
        <v>103</v>
      </c>
      <c r="D4860" s="5" t="s">
        <v>385</v>
      </c>
      <c r="E4860" s="5" t="s">
        <v>172</v>
      </c>
      <c r="F4860" s="6">
        <v>43488</v>
      </c>
      <c r="G4860" s="5" t="s">
        <v>148</v>
      </c>
      <c r="H4860" s="5" t="s">
        <v>190</v>
      </c>
      <c r="I4860">
        <v>43337</v>
      </c>
      <c r="J4860">
        <v>151</v>
      </c>
      <c r="K4860">
        <v>105</v>
      </c>
      <c r="L4860">
        <v>1</v>
      </c>
      <c r="M4860">
        <v>1500</v>
      </c>
      <c r="N4860">
        <v>3011.8139999999999</v>
      </c>
      <c r="O4860">
        <v>3011.8139999999999</v>
      </c>
      <c r="P4860">
        <v>105</v>
      </c>
      <c r="Q4860">
        <v>14.2857</v>
      </c>
      <c r="R4860">
        <v>-1511.8140000000001</v>
      </c>
      <c r="S4860">
        <v>2019</v>
      </c>
      <c r="T4860">
        <v>1</v>
      </c>
      <c r="U4860">
        <v>4</v>
      </c>
    </row>
    <row r="4861" spans="1:21" x14ac:dyDescent="0.3">
      <c r="A4861" s="5" t="s">
        <v>168</v>
      </c>
      <c r="B4861" s="5" t="s">
        <v>169</v>
      </c>
      <c r="C4861" s="5" t="s">
        <v>170</v>
      </c>
      <c r="D4861" s="5" t="s">
        <v>365</v>
      </c>
      <c r="E4861" s="5" t="s">
        <v>172</v>
      </c>
      <c r="F4861" s="6">
        <v>43491</v>
      </c>
      <c r="G4861" s="5" t="s">
        <v>148</v>
      </c>
      <c r="H4861" s="5" t="s">
        <v>351</v>
      </c>
      <c r="I4861">
        <v>43238</v>
      </c>
      <c r="J4861">
        <v>253</v>
      </c>
      <c r="K4861">
        <v>120.5</v>
      </c>
      <c r="L4861">
        <v>1</v>
      </c>
      <c r="M4861">
        <v>3554.75</v>
      </c>
      <c r="N4861">
        <v>0</v>
      </c>
      <c r="O4861">
        <v>0</v>
      </c>
      <c r="P4861">
        <v>120.5</v>
      </c>
      <c r="Q4861">
        <v>29.5</v>
      </c>
      <c r="R4861">
        <v>3554.75</v>
      </c>
      <c r="S4861">
        <v>2019</v>
      </c>
      <c r="T4861">
        <v>1</v>
      </c>
      <c r="U4861">
        <v>4</v>
      </c>
    </row>
    <row r="4862" spans="1:21" x14ac:dyDescent="0.3">
      <c r="A4862" s="5" t="s">
        <v>168</v>
      </c>
      <c r="B4862" s="5" t="s">
        <v>175</v>
      </c>
      <c r="C4862" s="5" t="s">
        <v>85</v>
      </c>
      <c r="D4862" s="5" t="s">
        <v>381</v>
      </c>
      <c r="E4862" s="5" t="s">
        <v>172</v>
      </c>
      <c r="F4862" s="6">
        <v>43491</v>
      </c>
      <c r="G4862" s="5" t="s">
        <v>148</v>
      </c>
      <c r="H4862" s="5" t="s">
        <v>190</v>
      </c>
      <c r="I4862">
        <v>43323</v>
      </c>
      <c r="J4862">
        <v>168</v>
      </c>
      <c r="K4862">
        <v>224.5</v>
      </c>
      <c r="L4862">
        <v>2</v>
      </c>
      <c r="M4862">
        <v>6061.5</v>
      </c>
      <c r="N4862">
        <v>5983.9250000000002</v>
      </c>
      <c r="O4862">
        <v>2991.9630000000002</v>
      </c>
      <c r="P4862">
        <v>112.25</v>
      </c>
      <c r="Q4862">
        <v>27</v>
      </c>
      <c r="R4862">
        <v>77.575000000000003</v>
      </c>
      <c r="S4862">
        <v>2019</v>
      </c>
      <c r="T4862">
        <v>1</v>
      </c>
      <c r="U4862">
        <v>4</v>
      </c>
    </row>
    <row r="4863" spans="1:21" x14ac:dyDescent="0.3">
      <c r="A4863" s="5" t="s">
        <v>168</v>
      </c>
      <c r="B4863" s="5" t="s">
        <v>175</v>
      </c>
      <c r="C4863" s="5" t="s">
        <v>85</v>
      </c>
      <c r="D4863" s="5" t="s">
        <v>381</v>
      </c>
      <c r="E4863" s="5" t="s">
        <v>172</v>
      </c>
      <c r="F4863" s="6">
        <v>43491</v>
      </c>
      <c r="G4863" s="5" t="s">
        <v>148</v>
      </c>
      <c r="H4863" s="5" t="s">
        <v>178</v>
      </c>
      <c r="I4863">
        <v>43323</v>
      </c>
      <c r="J4863">
        <v>168</v>
      </c>
      <c r="K4863">
        <v>84.5</v>
      </c>
      <c r="L4863">
        <v>1</v>
      </c>
      <c r="M4863">
        <v>2492.75</v>
      </c>
      <c r="N4863">
        <v>2991.9630000000002</v>
      </c>
      <c r="O4863">
        <v>2991.9630000000002</v>
      </c>
      <c r="P4863">
        <v>84.5</v>
      </c>
      <c r="Q4863">
        <v>29.5</v>
      </c>
      <c r="R4863">
        <v>-499.21300000000002</v>
      </c>
      <c r="S4863">
        <v>2019</v>
      </c>
      <c r="T4863">
        <v>1</v>
      </c>
      <c r="U4863">
        <v>4</v>
      </c>
    </row>
    <row r="4864" spans="1:21" x14ac:dyDescent="0.3">
      <c r="A4864" s="5" t="s">
        <v>168</v>
      </c>
      <c r="B4864" s="5" t="s">
        <v>175</v>
      </c>
      <c r="C4864" s="5" t="s">
        <v>85</v>
      </c>
      <c r="D4864" s="5" t="s">
        <v>381</v>
      </c>
      <c r="E4864" s="5" t="s">
        <v>172</v>
      </c>
      <c r="F4864" s="6">
        <v>43491</v>
      </c>
      <c r="G4864" s="5" t="s">
        <v>148</v>
      </c>
      <c r="H4864" s="5" t="s">
        <v>173</v>
      </c>
      <c r="I4864">
        <v>43323</v>
      </c>
      <c r="J4864">
        <v>168</v>
      </c>
      <c r="K4864">
        <v>320.5</v>
      </c>
      <c r="L4864">
        <v>3</v>
      </c>
      <c r="M4864">
        <v>10897</v>
      </c>
      <c r="N4864">
        <v>8975.8880000000008</v>
      </c>
      <c r="O4864">
        <v>2991.9630000000002</v>
      </c>
      <c r="P4864">
        <v>106.83333333333333</v>
      </c>
      <c r="Q4864">
        <v>34</v>
      </c>
      <c r="R4864">
        <v>1921.1120000000001</v>
      </c>
      <c r="S4864">
        <v>2019</v>
      </c>
      <c r="T4864">
        <v>1</v>
      </c>
      <c r="U4864">
        <v>4</v>
      </c>
    </row>
    <row r="4865" spans="1:21" x14ac:dyDescent="0.3">
      <c r="A4865" s="5" t="s">
        <v>168</v>
      </c>
      <c r="B4865" s="5" t="s">
        <v>175</v>
      </c>
      <c r="C4865" s="5" t="s">
        <v>88</v>
      </c>
      <c r="D4865" s="5" t="s">
        <v>386</v>
      </c>
      <c r="E4865" s="5" t="s">
        <v>172</v>
      </c>
      <c r="F4865" s="6">
        <v>43491</v>
      </c>
      <c r="G4865" s="5" t="s">
        <v>148</v>
      </c>
      <c r="H4865" s="5" t="s">
        <v>263</v>
      </c>
      <c r="I4865">
        <v>43324</v>
      </c>
      <c r="J4865">
        <v>167</v>
      </c>
      <c r="K4865">
        <v>577</v>
      </c>
      <c r="L4865">
        <v>6</v>
      </c>
      <c r="M4865">
        <v>17136.900000000001</v>
      </c>
      <c r="N4865">
        <v>13492.166999999999</v>
      </c>
      <c r="O4865">
        <v>2248.694</v>
      </c>
      <c r="P4865">
        <v>96.166666666666671</v>
      </c>
      <c r="Q4865">
        <v>29.7</v>
      </c>
      <c r="R4865">
        <v>3644.7330000000002</v>
      </c>
      <c r="S4865">
        <v>2019</v>
      </c>
      <c r="T4865">
        <v>1</v>
      </c>
      <c r="U4865">
        <v>4</v>
      </c>
    </row>
    <row r="4866" spans="1:21" x14ac:dyDescent="0.3">
      <c r="A4866" s="5" t="s">
        <v>168</v>
      </c>
      <c r="B4866" s="5" t="s">
        <v>175</v>
      </c>
      <c r="C4866" s="5" t="s">
        <v>88</v>
      </c>
      <c r="D4866" s="5" t="s">
        <v>386</v>
      </c>
      <c r="E4866" s="5" t="s">
        <v>172</v>
      </c>
      <c r="F4866" s="6">
        <v>43491</v>
      </c>
      <c r="G4866" s="5" t="s">
        <v>148</v>
      </c>
      <c r="H4866" s="5" t="s">
        <v>194</v>
      </c>
      <c r="I4866">
        <v>43324</v>
      </c>
      <c r="J4866">
        <v>167</v>
      </c>
      <c r="K4866">
        <v>362.5</v>
      </c>
      <c r="L4866">
        <v>3</v>
      </c>
      <c r="M4866">
        <v>10693.75</v>
      </c>
      <c r="N4866">
        <v>6746.0829999999996</v>
      </c>
      <c r="O4866">
        <v>2248.694</v>
      </c>
      <c r="P4866">
        <v>120.83333333333333</v>
      </c>
      <c r="Q4866">
        <v>29.5</v>
      </c>
      <c r="R4866">
        <v>3947.6669999999999</v>
      </c>
      <c r="S4866">
        <v>2019</v>
      </c>
      <c r="T4866">
        <v>1</v>
      </c>
      <c r="U4866">
        <v>4</v>
      </c>
    </row>
    <row r="4867" spans="1:21" x14ac:dyDescent="0.3">
      <c r="A4867" s="5" t="s">
        <v>168</v>
      </c>
      <c r="B4867" s="5" t="s">
        <v>175</v>
      </c>
      <c r="C4867" s="5" t="s">
        <v>88</v>
      </c>
      <c r="D4867" s="5" t="s">
        <v>386</v>
      </c>
      <c r="E4867" s="5" t="s">
        <v>172</v>
      </c>
      <c r="F4867" s="6">
        <v>43491</v>
      </c>
      <c r="G4867" s="5" t="s">
        <v>148</v>
      </c>
      <c r="H4867" s="5" t="s">
        <v>303</v>
      </c>
      <c r="I4867">
        <v>43324</v>
      </c>
      <c r="J4867">
        <v>167</v>
      </c>
      <c r="K4867">
        <v>762</v>
      </c>
      <c r="L4867">
        <v>8</v>
      </c>
      <c r="M4867">
        <v>22631.4</v>
      </c>
      <c r="N4867">
        <v>17989.555</v>
      </c>
      <c r="O4867">
        <v>2248.694</v>
      </c>
      <c r="P4867">
        <v>95.25</v>
      </c>
      <c r="Q4867">
        <v>29.7</v>
      </c>
      <c r="R4867">
        <v>4641.8450000000003</v>
      </c>
      <c r="S4867">
        <v>2019</v>
      </c>
      <c r="T4867">
        <v>1</v>
      </c>
      <c r="U4867">
        <v>4</v>
      </c>
    </row>
    <row r="4868" spans="1:21" x14ac:dyDescent="0.3">
      <c r="A4868" s="5" t="s">
        <v>168</v>
      </c>
      <c r="B4868" s="5" t="s">
        <v>175</v>
      </c>
      <c r="C4868" s="5" t="s">
        <v>88</v>
      </c>
      <c r="D4868" s="5" t="s">
        <v>386</v>
      </c>
      <c r="E4868" s="5" t="s">
        <v>172</v>
      </c>
      <c r="F4868" s="6">
        <v>43491</v>
      </c>
      <c r="G4868" s="5" t="s">
        <v>148</v>
      </c>
      <c r="H4868" s="5" t="s">
        <v>197</v>
      </c>
      <c r="I4868">
        <v>43324</v>
      </c>
      <c r="J4868">
        <v>167</v>
      </c>
      <c r="K4868">
        <v>527</v>
      </c>
      <c r="L4868">
        <v>5</v>
      </c>
      <c r="M4868">
        <v>15546.5</v>
      </c>
      <c r="N4868">
        <v>11243.472</v>
      </c>
      <c r="O4868">
        <v>2248.694</v>
      </c>
      <c r="P4868">
        <v>105.4</v>
      </c>
      <c r="Q4868">
        <v>29.5</v>
      </c>
      <c r="R4868">
        <v>4303.0280000000002</v>
      </c>
      <c r="S4868">
        <v>2019</v>
      </c>
      <c r="T4868">
        <v>1</v>
      </c>
      <c r="U4868">
        <v>4</v>
      </c>
    </row>
    <row r="4869" spans="1:21" x14ac:dyDescent="0.3">
      <c r="A4869" s="5" t="s">
        <v>168</v>
      </c>
      <c r="B4869" s="5" t="s">
        <v>175</v>
      </c>
      <c r="C4869" s="5" t="s">
        <v>88</v>
      </c>
      <c r="D4869" s="5" t="s">
        <v>386</v>
      </c>
      <c r="E4869" s="5" t="s">
        <v>172</v>
      </c>
      <c r="F4869" s="6">
        <v>43491</v>
      </c>
      <c r="G4869" s="5" t="s">
        <v>148</v>
      </c>
      <c r="H4869" s="5" t="s">
        <v>208</v>
      </c>
      <c r="I4869">
        <v>43324</v>
      </c>
      <c r="J4869">
        <v>167</v>
      </c>
      <c r="K4869">
        <v>113</v>
      </c>
      <c r="L4869">
        <v>1</v>
      </c>
      <c r="M4869">
        <v>3333.5</v>
      </c>
      <c r="N4869">
        <v>2248.694</v>
      </c>
      <c r="O4869">
        <v>2248.694</v>
      </c>
      <c r="P4869">
        <v>113</v>
      </c>
      <c r="Q4869">
        <v>29.5</v>
      </c>
      <c r="R4869">
        <v>1084.806</v>
      </c>
      <c r="S4869">
        <v>2019</v>
      </c>
      <c r="T4869">
        <v>1</v>
      </c>
      <c r="U4869">
        <v>4</v>
      </c>
    </row>
    <row r="4870" spans="1:21" x14ac:dyDescent="0.3">
      <c r="A4870" s="5" t="s">
        <v>168</v>
      </c>
      <c r="B4870" s="5" t="s">
        <v>175</v>
      </c>
      <c r="C4870" s="5" t="s">
        <v>88</v>
      </c>
      <c r="D4870" s="5" t="s">
        <v>386</v>
      </c>
      <c r="E4870" s="5" t="s">
        <v>172</v>
      </c>
      <c r="F4870" s="6">
        <v>43491</v>
      </c>
      <c r="G4870" s="5" t="s">
        <v>148</v>
      </c>
      <c r="H4870" s="5" t="s">
        <v>209</v>
      </c>
      <c r="I4870">
        <v>43324</v>
      </c>
      <c r="J4870">
        <v>167</v>
      </c>
      <c r="K4870">
        <v>184</v>
      </c>
      <c r="L4870">
        <v>2</v>
      </c>
      <c r="M4870">
        <v>5428</v>
      </c>
      <c r="N4870">
        <v>4497.3890000000001</v>
      </c>
      <c r="O4870">
        <v>2248.694</v>
      </c>
      <c r="P4870">
        <v>92</v>
      </c>
      <c r="Q4870">
        <v>29.5</v>
      </c>
      <c r="R4870">
        <v>930.61099999999999</v>
      </c>
      <c r="S4870">
        <v>2019</v>
      </c>
      <c r="T4870">
        <v>1</v>
      </c>
      <c r="U4870">
        <v>4</v>
      </c>
    </row>
    <row r="4871" spans="1:21" x14ac:dyDescent="0.3">
      <c r="A4871" s="5" t="s">
        <v>168</v>
      </c>
      <c r="B4871" s="5" t="s">
        <v>175</v>
      </c>
      <c r="C4871" s="5" t="s">
        <v>88</v>
      </c>
      <c r="D4871" s="5" t="s">
        <v>386</v>
      </c>
      <c r="E4871" s="5" t="s">
        <v>172</v>
      </c>
      <c r="F4871" s="6">
        <v>43491</v>
      </c>
      <c r="G4871" s="5" t="s">
        <v>148</v>
      </c>
      <c r="H4871" s="5" t="s">
        <v>311</v>
      </c>
      <c r="I4871">
        <v>43324</v>
      </c>
      <c r="J4871">
        <v>167</v>
      </c>
      <c r="K4871">
        <v>99</v>
      </c>
      <c r="L4871">
        <v>1</v>
      </c>
      <c r="M4871">
        <v>2920.5</v>
      </c>
      <c r="N4871">
        <v>2248.694</v>
      </c>
      <c r="O4871">
        <v>2248.694</v>
      </c>
      <c r="P4871">
        <v>99</v>
      </c>
      <c r="Q4871">
        <v>29.5</v>
      </c>
      <c r="R4871">
        <v>671.80600000000004</v>
      </c>
      <c r="S4871">
        <v>2019</v>
      </c>
      <c r="T4871">
        <v>1</v>
      </c>
      <c r="U4871">
        <v>4</v>
      </c>
    </row>
    <row r="4872" spans="1:21" x14ac:dyDescent="0.3">
      <c r="A4872" s="5" t="s">
        <v>168</v>
      </c>
      <c r="B4872" s="5" t="s">
        <v>175</v>
      </c>
      <c r="C4872" s="5" t="s">
        <v>88</v>
      </c>
      <c r="D4872" s="5" t="s">
        <v>386</v>
      </c>
      <c r="E4872" s="5" t="s">
        <v>172</v>
      </c>
      <c r="F4872" s="6">
        <v>43491</v>
      </c>
      <c r="G4872" s="5" t="s">
        <v>148</v>
      </c>
      <c r="H4872" s="5" t="s">
        <v>240</v>
      </c>
      <c r="I4872">
        <v>43324</v>
      </c>
      <c r="J4872">
        <v>167</v>
      </c>
      <c r="K4872">
        <v>417</v>
      </c>
      <c r="L4872">
        <v>4</v>
      </c>
      <c r="M4872">
        <v>12301.5</v>
      </c>
      <c r="N4872">
        <v>8994.7780000000002</v>
      </c>
      <c r="O4872">
        <v>2248.694</v>
      </c>
      <c r="P4872">
        <v>104.25</v>
      </c>
      <c r="Q4872">
        <v>29.5</v>
      </c>
      <c r="R4872">
        <v>3306.7220000000002</v>
      </c>
      <c r="S4872">
        <v>2019</v>
      </c>
      <c r="T4872">
        <v>1</v>
      </c>
      <c r="U4872">
        <v>4</v>
      </c>
    </row>
    <row r="4873" spans="1:21" x14ac:dyDescent="0.3">
      <c r="A4873" s="5" t="s">
        <v>168</v>
      </c>
      <c r="B4873" s="5" t="s">
        <v>175</v>
      </c>
      <c r="C4873" s="5" t="s">
        <v>88</v>
      </c>
      <c r="D4873" s="5" t="s">
        <v>386</v>
      </c>
      <c r="E4873" s="5" t="s">
        <v>172</v>
      </c>
      <c r="F4873" s="6">
        <v>43491</v>
      </c>
      <c r="G4873" s="5" t="s">
        <v>148</v>
      </c>
      <c r="H4873" s="5" t="s">
        <v>351</v>
      </c>
      <c r="I4873">
        <v>43324</v>
      </c>
      <c r="J4873">
        <v>167</v>
      </c>
      <c r="K4873">
        <v>88.5</v>
      </c>
      <c r="L4873">
        <v>1</v>
      </c>
      <c r="M4873">
        <v>2610.75</v>
      </c>
      <c r="N4873">
        <v>2248.694</v>
      </c>
      <c r="O4873">
        <v>2248.694</v>
      </c>
      <c r="P4873">
        <v>88.5</v>
      </c>
      <c r="Q4873">
        <v>29.5</v>
      </c>
      <c r="R4873">
        <v>362.05599999999998</v>
      </c>
      <c r="S4873">
        <v>2019</v>
      </c>
      <c r="T4873">
        <v>1</v>
      </c>
      <c r="U4873">
        <v>4</v>
      </c>
    </row>
    <row r="4874" spans="1:21" x14ac:dyDescent="0.3">
      <c r="A4874" s="5" t="s">
        <v>168</v>
      </c>
      <c r="B4874" s="5" t="s">
        <v>175</v>
      </c>
      <c r="C4874" s="5" t="s">
        <v>88</v>
      </c>
      <c r="D4874" s="5" t="s">
        <v>386</v>
      </c>
      <c r="E4874" s="5" t="s">
        <v>172</v>
      </c>
      <c r="F4874" s="6">
        <v>43491</v>
      </c>
      <c r="G4874" s="5" t="s">
        <v>148</v>
      </c>
      <c r="H4874" s="5" t="s">
        <v>190</v>
      </c>
      <c r="I4874">
        <v>43324</v>
      </c>
      <c r="J4874">
        <v>167</v>
      </c>
      <c r="K4874">
        <v>103</v>
      </c>
      <c r="L4874">
        <v>1</v>
      </c>
      <c r="M4874">
        <v>3038.5</v>
      </c>
      <c r="N4874">
        <v>2248.694</v>
      </c>
      <c r="O4874">
        <v>2248.694</v>
      </c>
      <c r="P4874">
        <v>103</v>
      </c>
      <c r="Q4874">
        <v>29.5</v>
      </c>
      <c r="R4874">
        <v>789.80600000000004</v>
      </c>
      <c r="S4874">
        <v>2019</v>
      </c>
      <c r="T4874">
        <v>1</v>
      </c>
      <c r="U4874">
        <v>4</v>
      </c>
    </row>
    <row r="4875" spans="1:21" x14ac:dyDescent="0.3">
      <c r="A4875" s="5" t="s">
        <v>168</v>
      </c>
      <c r="B4875" s="5" t="s">
        <v>175</v>
      </c>
      <c r="C4875" s="5" t="s">
        <v>88</v>
      </c>
      <c r="D4875" s="5" t="s">
        <v>386</v>
      </c>
      <c r="E4875" s="5" t="s">
        <v>172</v>
      </c>
      <c r="F4875" s="6">
        <v>43491</v>
      </c>
      <c r="G4875" s="5" t="s">
        <v>148</v>
      </c>
      <c r="H4875" s="5" t="s">
        <v>173</v>
      </c>
      <c r="I4875">
        <v>43324</v>
      </c>
      <c r="J4875">
        <v>167</v>
      </c>
      <c r="K4875">
        <v>961.5</v>
      </c>
      <c r="L4875">
        <v>9</v>
      </c>
      <c r="M4875">
        <v>32691</v>
      </c>
      <c r="N4875">
        <v>20238.25</v>
      </c>
      <c r="O4875">
        <v>2248.694</v>
      </c>
      <c r="P4875">
        <v>106.83333333333333</v>
      </c>
      <c r="Q4875">
        <v>34</v>
      </c>
      <c r="R4875">
        <v>12452.75</v>
      </c>
      <c r="S4875">
        <v>2019</v>
      </c>
      <c r="T4875">
        <v>1</v>
      </c>
      <c r="U4875">
        <v>4</v>
      </c>
    </row>
    <row r="4876" spans="1:21" x14ac:dyDescent="0.3">
      <c r="A4876" s="5" t="s">
        <v>168</v>
      </c>
      <c r="B4876" s="5" t="s">
        <v>175</v>
      </c>
      <c r="C4876" s="5" t="s">
        <v>88</v>
      </c>
      <c r="D4876" s="5" t="s">
        <v>386</v>
      </c>
      <c r="E4876" s="5" t="s">
        <v>172</v>
      </c>
      <c r="F4876" s="6">
        <v>43491</v>
      </c>
      <c r="G4876" s="5" t="s">
        <v>148</v>
      </c>
      <c r="H4876" s="5" t="s">
        <v>212</v>
      </c>
      <c r="I4876">
        <v>43324</v>
      </c>
      <c r="J4876">
        <v>167</v>
      </c>
      <c r="K4876">
        <v>121</v>
      </c>
      <c r="L4876">
        <v>1</v>
      </c>
      <c r="M4876">
        <v>3593.7</v>
      </c>
      <c r="N4876">
        <v>2248.694</v>
      </c>
      <c r="O4876">
        <v>2248.694</v>
      </c>
      <c r="P4876">
        <v>121</v>
      </c>
      <c r="Q4876">
        <v>29.7</v>
      </c>
      <c r="R4876">
        <v>1345.0060000000001</v>
      </c>
      <c r="S4876">
        <v>2019</v>
      </c>
      <c r="T4876">
        <v>1</v>
      </c>
      <c r="U4876">
        <v>4</v>
      </c>
    </row>
    <row r="4877" spans="1:21" x14ac:dyDescent="0.3">
      <c r="A4877" s="5" t="s">
        <v>168</v>
      </c>
      <c r="B4877" s="5" t="s">
        <v>175</v>
      </c>
      <c r="C4877" s="5" t="s">
        <v>88</v>
      </c>
      <c r="D4877" s="5" t="s">
        <v>386</v>
      </c>
      <c r="E4877" s="5" t="s">
        <v>172</v>
      </c>
      <c r="F4877" s="6">
        <v>43491</v>
      </c>
      <c r="G4877" s="5" t="s">
        <v>148</v>
      </c>
      <c r="H4877" s="5" t="s">
        <v>194</v>
      </c>
      <c r="I4877">
        <v>43324</v>
      </c>
      <c r="J4877">
        <v>167</v>
      </c>
      <c r="K4877">
        <v>195</v>
      </c>
      <c r="L4877">
        <v>2</v>
      </c>
      <c r="M4877">
        <v>5752.5</v>
      </c>
      <c r="N4877">
        <v>4497.3890000000001</v>
      </c>
      <c r="O4877">
        <v>2248.694</v>
      </c>
      <c r="P4877">
        <v>97.5</v>
      </c>
      <c r="Q4877">
        <v>29.5</v>
      </c>
      <c r="R4877">
        <v>1255.1110000000001</v>
      </c>
      <c r="S4877">
        <v>2019</v>
      </c>
      <c r="T4877">
        <v>1</v>
      </c>
      <c r="U4877">
        <v>4</v>
      </c>
    </row>
    <row r="4878" spans="1:21" x14ac:dyDescent="0.3">
      <c r="A4878" s="5" t="s">
        <v>168</v>
      </c>
      <c r="B4878" s="5" t="s">
        <v>175</v>
      </c>
      <c r="C4878" s="5" t="s">
        <v>88</v>
      </c>
      <c r="D4878" s="5" t="s">
        <v>386</v>
      </c>
      <c r="E4878" s="5" t="s">
        <v>172</v>
      </c>
      <c r="F4878" s="6">
        <v>43491</v>
      </c>
      <c r="G4878" s="5" t="s">
        <v>148</v>
      </c>
      <c r="H4878" s="5" t="s">
        <v>351</v>
      </c>
      <c r="I4878">
        <v>43324</v>
      </c>
      <c r="J4878">
        <v>167</v>
      </c>
      <c r="K4878">
        <v>179.5</v>
      </c>
      <c r="L4878">
        <v>2</v>
      </c>
      <c r="M4878">
        <v>10590.5</v>
      </c>
      <c r="N4878">
        <v>4497.3890000000001</v>
      </c>
      <c r="O4878">
        <v>2248.694</v>
      </c>
      <c r="P4878">
        <v>89.75</v>
      </c>
      <c r="Q4878">
        <v>59</v>
      </c>
      <c r="R4878">
        <v>6093.1109999999999</v>
      </c>
      <c r="S4878">
        <v>2019</v>
      </c>
      <c r="T4878">
        <v>1</v>
      </c>
      <c r="U4878">
        <v>4</v>
      </c>
    </row>
    <row r="4879" spans="1:21" x14ac:dyDescent="0.3">
      <c r="A4879" s="5" t="s">
        <v>168</v>
      </c>
      <c r="B4879" s="5" t="s">
        <v>175</v>
      </c>
      <c r="C4879" s="5" t="s">
        <v>88</v>
      </c>
      <c r="D4879" s="5" t="s">
        <v>386</v>
      </c>
      <c r="E4879" s="5" t="s">
        <v>172</v>
      </c>
      <c r="F4879" s="6">
        <v>43491</v>
      </c>
      <c r="G4879" s="5" t="s">
        <v>148</v>
      </c>
      <c r="H4879" s="5" t="s">
        <v>305</v>
      </c>
      <c r="I4879">
        <v>43324</v>
      </c>
      <c r="J4879">
        <v>167</v>
      </c>
      <c r="K4879">
        <v>1067</v>
      </c>
      <c r="L4879">
        <v>10</v>
      </c>
      <c r="M4879">
        <v>30943</v>
      </c>
      <c r="N4879">
        <v>22486.944</v>
      </c>
      <c r="O4879">
        <v>2248.694</v>
      </c>
      <c r="P4879">
        <v>106.7</v>
      </c>
      <c r="Q4879">
        <v>29</v>
      </c>
      <c r="R4879">
        <v>8456.0560000000005</v>
      </c>
      <c r="S4879">
        <v>2019</v>
      </c>
      <c r="T4879">
        <v>1</v>
      </c>
      <c r="U4879">
        <v>4</v>
      </c>
    </row>
    <row r="4880" spans="1:21" x14ac:dyDescent="0.3">
      <c r="A4880" s="5" t="s">
        <v>168</v>
      </c>
      <c r="B4880" s="5" t="s">
        <v>175</v>
      </c>
      <c r="C4880" s="5" t="s">
        <v>88</v>
      </c>
      <c r="D4880" s="5" t="s">
        <v>386</v>
      </c>
      <c r="E4880" s="5" t="s">
        <v>172</v>
      </c>
      <c r="F4880" s="6">
        <v>43491</v>
      </c>
      <c r="G4880" s="5" t="s">
        <v>148</v>
      </c>
      <c r="H4880" s="5" t="s">
        <v>199</v>
      </c>
      <c r="I4880">
        <v>43324</v>
      </c>
      <c r="J4880">
        <v>167</v>
      </c>
      <c r="K4880">
        <v>535</v>
      </c>
      <c r="L4880">
        <v>5</v>
      </c>
      <c r="M4880">
        <v>15515</v>
      </c>
      <c r="N4880">
        <v>11243.472</v>
      </c>
      <c r="O4880">
        <v>2248.694</v>
      </c>
      <c r="P4880">
        <v>107</v>
      </c>
      <c r="Q4880">
        <v>29</v>
      </c>
      <c r="R4880">
        <v>4271.5280000000002</v>
      </c>
      <c r="S4880">
        <v>2019</v>
      </c>
      <c r="T4880">
        <v>1</v>
      </c>
      <c r="U4880">
        <v>4</v>
      </c>
    </row>
    <row r="4881" spans="1:21" x14ac:dyDescent="0.3">
      <c r="A4881" s="5" t="s">
        <v>168</v>
      </c>
      <c r="B4881" s="5" t="s">
        <v>175</v>
      </c>
      <c r="C4881" s="5" t="s">
        <v>88</v>
      </c>
      <c r="D4881" s="5" t="s">
        <v>386</v>
      </c>
      <c r="E4881" s="5" t="s">
        <v>172</v>
      </c>
      <c r="F4881" s="6">
        <v>43491</v>
      </c>
      <c r="G4881" s="5" t="s">
        <v>148</v>
      </c>
      <c r="H4881" s="5" t="s">
        <v>215</v>
      </c>
      <c r="I4881">
        <v>43324</v>
      </c>
      <c r="J4881">
        <v>167</v>
      </c>
      <c r="K4881">
        <v>405</v>
      </c>
      <c r="L4881">
        <v>4</v>
      </c>
      <c r="M4881">
        <v>11745</v>
      </c>
      <c r="N4881">
        <v>8994.7780000000002</v>
      </c>
      <c r="O4881">
        <v>2248.694</v>
      </c>
      <c r="P4881">
        <v>101.25</v>
      </c>
      <c r="Q4881">
        <v>29</v>
      </c>
      <c r="R4881">
        <v>2750.2220000000002</v>
      </c>
      <c r="S4881">
        <v>2019</v>
      </c>
      <c r="T4881">
        <v>1</v>
      </c>
      <c r="U4881">
        <v>4</v>
      </c>
    </row>
    <row r="4882" spans="1:21" x14ac:dyDescent="0.3">
      <c r="A4882" s="5" t="s">
        <v>168</v>
      </c>
      <c r="B4882" s="5" t="s">
        <v>175</v>
      </c>
      <c r="C4882" s="5" t="s">
        <v>88</v>
      </c>
      <c r="D4882" s="5" t="s">
        <v>386</v>
      </c>
      <c r="E4882" s="5" t="s">
        <v>172</v>
      </c>
      <c r="F4882" s="6">
        <v>43491</v>
      </c>
      <c r="G4882" s="5" t="s">
        <v>148</v>
      </c>
      <c r="H4882" s="5" t="s">
        <v>200</v>
      </c>
      <c r="I4882">
        <v>43324</v>
      </c>
      <c r="J4882">
        <v>167</v>
      </c>
      <c r="K4882">
        <v>630</v>
      </c>
      <c r="L4882">
        <v>6</v>
      </c>
      <c r="M4882">
        <v>18270</v>
      </c>
      <c r="N4882">
        <v>13492.166999999999</v>
      </c>
      <c r="O4882">
        <v>2248.694</v>
      </c>
      <c r="P4882">
        <v>105</v>
      </c>
      <c r="Q4882">
        <v>29</v>
      </c>
      <c r="R4882">
        <v>4777.8329999999996</v>
      </c>
      <c r="S4882">
        <v>2019</v>
      </c>
      <c r="T4882">
        <v>1</v>
      </c>
      <c r="U4882">
        <v>4</v>
      </c>
    </row>
    <row r="4883" spans="1:21" x14ac:dyDescent="0.3">
      <c r="A4883" s="5" t="s">
        <v>168</v>
      </c>
      <c r="B4883" s="5" t="s">
        <v>206</v>
      </c>
      <c r="C4883" s="5" t="s">
        <v>103</v>
      </c>
      <c r="D4883" s="5" t="s">
        <v>385</v>
      </c>
      <c r="E4883" s="5" t="s">
        <v>172</v>
      </c>
      <c r="F4883" s="6">
        <v>43491</v>
      </c>
      <c r="G4883" s="5" t="s">
        <v>148</v>
      </c>
      <c r="H4883" s="5" t="s">
        <v>178</v>
      </c>
      <c r="I4883">
        <v>43337</v>
      </c>
      <c r="J4883">
        <v>154</v>
      </c>
      <c r="K4883">
        <v>282.2</v>
      </c>
      <c r="L4883">
        <v>3</v>
      </c>
      <c r="M4883">
        <v>8324.9</v>
      </c>
      <c r="N4883">
        <v>9035.4429999999993</v>
      </c>
      <c r="O4883">
        <v>3011.8139999999999</v>
      </c>
      <c r="P4883">
        <v>94.066666666666663</v>
      </c>
      <c r="Q4883">
        <v>29.5</v>
      </c>
      <c r="R4883">
        <v>-710.54300000000001</v>
      </c>
      <c r="S4883">
        <v>2019</v>
      </c>
      <c r="T4883">
        <v>1</v>
      </c>
      <c r="U4883">
        <v>4</v>
      </c>
    </row>
    <row r="4884" spans="1:21" x14ac:dyDescent="0.3">
      <c r="A4884" s="5" t="s">
        <v>168</v>
      </c>
      <c r="B4884" s="5" t="s">
        <v>206</v>
      </c>
      <c r="C4884" s="5" t="s">
        <v>103</v>
      </c>
      <c r="D4884" s="5" t="s">
        <v>385</v>
      </c>
      <c r="E4884" s="5" t="s">
        <v>172</v>
      </c>
      <c r="F4884" s="6">
        <v>43491</v>
      </c>
      <c r="G4884" s="5" t="s">
        <v>148</v>
      </c>
      <c r="H4884" s="5" t="s">
        <v>197</v>
      </c>
      <c r="I4884">
        <v>43337</v>
      </c>
      <c r="J4884">
        <v>154</v>
      </c>
      <c r="K4884">
        <v>610.6</v>
      </c>
      <c r="L4884">
        <v>7</v>
      </c>
      <c r="M4884">
        <v>18012.7</v>
      </c>
      <c r="N4884">
        <v>21082.701000000001</v>
      </c>
      <c r="O4884">
        <v>3011.8139999999999</v>
      </c>
      <c r="P4884">
        <v>87.228571428571428</v>
      </c>
      <c r="Q4884">
        <v>29.5</v>
      </c>
      <c r="R4884">
        <v>-3070.0010000000002</v>
      </c>
      <c r="S4884">
        <v>2019</v>
      </c>
      <c r="T4884">
        <v>1</v>
      </c>
      <c r="U4884">
        <v>4</v>
      </c>
    </row>
    <row r="4885" spans="1:21" x14ac:dyDescent="0.3">
      <c r="A4885" s="5" t="s">
        <v>168</v>
      </c>
      <c r="B4885" s="5" t="s">
        <v>206</v>
      </c>
      <c r="C4885" s="5" t="s">
        <v>103</v>
      </c>
      <c r="D4885" s="5" t="s">
        <v>385</v>
      </c>
      <c r="E4885" s="5" t="s">
        <v>172</v>
      </c>
      <c r="F4885" s="6">
        <v>43491</v>
      </c>
      <c r="G4885" s="5" t="s">
        <v>148</v>
      </c>
      <c r="H4885" s="5" t="s">
        <v>209</v>
      </c>
      <c r="I4885">
        <v>43337</v>
      </c>
      <c r="J4885">
        <v>154</v>
      </c>
      <c r="K4885">
        <v>305</v>
      </c>
      <c r="L4885">
        <v>3</v>
      </c>
      <c r="M4885">
        <v>8997.5</v>
      </c>
      <c r="N4885">
        <v>9035.4429999999993</v>
      </c>
      <c r="O4885">
        <v>3011.8139999999999</v>
      </c>
      <c r="P4885">
        <v>101.66666666666667</v>
      </c>
      <c r="Q4885">
        <v>29.5</v>
      </c>
      <c r="R4885">
        <v>-37.942999999999998</v>
      </c>
      <c r="S4885">
        <v>2019</v>
      </c>
      <c r="T4885">
        <v>1</v>
      </c>
      <c r="U4885">
        <v>4</v>
      </c>
    </row>
    <row r="4886" spans="1:21" x14ac:dyDescent="0.3">
      <c r="A4886" s="5" t="s">
        <v>168</v>
      </c>
      <c r="B4886" s="5" t="s">
        <v>206</v>
      </c>
      <c r="C4886" s="5" t="s">
        <v>103</v>
      </c>
      <c r="D4886" s="5" t="s">
        <v>385</v>
      </c>
      <c r="E4886" s="5" t="s">
        <v>172</v>
      </c>
      <c r="F4886" s="6">
        <v>43491</v>
      </c>
      <c r="G4886" s="5" t="s">
        <v>148</v>
      </c>
      <c r="H4886" s="5" t="s">
        <v>311</v>
      </c>
      <c r="I4886">
        <v>43337</v>
      </c>
      <c r="J4886">
        <v>154</v>
      </c>
      <c r="K4886">
        <v>119.2</v>
      </c>
      <c r="L4886">
        <v>1</v>
      </c>
      <c r="M4886">
        <v>3516.4</v>
      </c>
      <c r="N4886">
        <v>3011.8139999999999</v>
      </c>
      <c r="O4886">
        <v>3011.8139999999999</v>
      </c>
      <c r="P4886">
        <v>119.2</v>
      </c>
      <c r="Q4886">
        <v>29.5</v>
      </c>
      <c r="R4886">
        <v>504.58600000000001</v>
      </c>
      <c r="S4886">
        <v>2019</v>
      </c>
      <c r="T4886">
        <v>1</v>
      </c>
      <c r="U4886">
        <v>4</v>
      </c>
    </row>
    <row r="4887" spans="1:21" x14ac:dyDescent="0.3">
      <c r="A4887" s="5" t="s">
        <v>168</v>
      </c>
      <c r="B4887" s="5" t="s">
        <v>206</v>
      </c>
      <c r="C4887" s="5" t="s">
        <v>103</v>
      </c>
      <c r="D4887" s="5" t="s">
        <v>385</v>
      </c>
      <c r="E4887" s="5" t="s">
        <v>172</v>
      </c>
      <c r="F4887" s="6">
        <v>43491</v>
      </c>
      <c r="G4887" s="5" t="s">
        <v>148</v>
      </c>
      <c r="H4887" s="5" t="s">
        <v>235</v>
      </c>
      <c r="I4887">
        <v>43337</v>
      </c>
      <c r="J4887">
        <v>154</v>
      </c>
      <c r="K4887">
        <v>107.2</v>
      </c>
      <c r="L4887">
        <v>1</v>
      </c>
      <c r="M4887">
        <v>3162.4</v>
      </c>
      <c r="N4887">
        <v>3011.8139999999999</v>
      </c>
      <c r="O4887">
        <v>3011.8139999999999</v>
      </c>
      <c r="P4887">
        <v>107.2</v>
      </c>
      <c r="Q4887">
        <v>29.5</v>
      </c>
      <c r="R4887">
        <v>150.58600000000001</v>
      </c>
      <c r="S4887">
        <v>2019</v>
      </c>
      <c r="T4887">
        <v>1</v>
      </c>
      <c r="U4887">
        <v>4</v>
      </c>
    </row>
    <row r="4888" spans="1:21" x14ac:dyDescent="0.3">
      <c r="A4888" s="5" t="s">
        <v>168</v>
      </c>
      <c r="B4888" s="5" t="s">
        <v>206</v>
      </c>
      <c r="C4888" s="5" t="s">
        <v>103</v>
      </c>
      <c r="D4888" s="5" t="s">
        <v>385</v>
      </c>
      <c r="E4888" s="5" t="s">
        <v>172</v>
      </c>
      <c r="F4888" s="6">
        <v>43491</v>
      </c>
      <c r="G4888" s="5" t="s">
        <v>148</v>
      </c>
      <c r="H4888" s="5" t="s">
        <v>173</v>
      </c>
      <c r="I4888">
        <v>43337</v>
      </c>
      <c r="J4888">
        <v>154</v>
      </c>
      <c r="K4888">
        <v>1803.6</v>
      </c>
      <c r="L4888">
        <v>18</v>
      </c>
      <c r="M4888">
        <v>61322.400000000001</v>
      </c>
      <c r="N4888">
        <v>54212.66</v>
      </c>
      <c r="O4888">
        <v>3011.8139999999999</v>
      </c>
      <c r="P4888">
        <v>100.19999999999999</v>
      </c>
      <c r="Q4888">
        <v>34</v>
      </c>
      <c r="R4888">
        <v>7109.74</v>
      </c>
      <c r="S4888">
        <v>2019</v>
      </c>
      <c r="T4888">
        <v>1</v>
      </c>
      <c r="U4888">
        <v>4</v>
      </c>
    </row>
    <row r="4889" spans="1:21" x14ac:dyDescent="0.3">
      <c r="A4889" s="5" t="s">
        <v>168</v>
      </c>
      <c r="B4889" s="5" t="s">
        <v>206</v>
      </c>
      <c r="C4889" s="5" t="s">
        <v>103</v>
      </c>
      <c r="D4889" s="5" t="s">
        <v>385</v>
      </c>
      <c r="E4889" s="5" t="s">
        <v>172</v>
      </c>
      <c r="F4889" s="6">
        <v>43491</v>
      </c>
      <c r="G4889" s="5" t="s">
        <v>148</v>
      </c>
      <c r="H4889" s="5" t="s">
        <v>184</v>
      </c>
      <c r="I4889">
        <v>43337</v>
      </c>
      <c r="J4889">
        <v>154</v>
      </c>
      <c r="K4889">
        <v>2969</v>
      </c>
      <c r="L4889">
        <v>32</v>
      </c>
      <c r="M4889">
        <v>86694.8</v>
      </c>
      <c r="N4889">
        <v>96378.062000000005</v>
      </c>
      <c r="O4889">
        <v>3011.8139999999999</v>
      </c>
      <c r="P4889">
        <v>92.78125</v>
      </c>
      <c r="Q4889">
        <v>29.2</v>
      </c>
      <c r="R4889">
        <v>-9683.2620000000006</v>
      </c>
      <c r="S4889">
        <v>2019</v>
      </c>
      <c r="T4889">
        <v>1</v>
      </c>
      <c r="U4889">
        <v>4</v>
      </c>
    </row>
    <row r="4890" spans="1:21" x14ac:dyDescent="0.3">
      <c r="A4890" s="5" t="s">
        <v>168</v>
      </c>
      <c r="B4890" s="5" t="s">
        <v>206</v>
      </c>
      <c r="C4890" s="5" t="s">
        <v>103</v>
      </c>
      <c r="D4890" s="5" t="s">
        <v>385</v>
      </c>
      <c r="E4890" s="5" t="s">
        <v>172</v>
      </c>
      <c r="F4890" s="6">
        <v>43491</v>
      </c>
      <c r="G4890" s="5" t="s">
        <v>148</v>
      </c>
      <c r="H4890" s="5" t="s">
        <v>217</v>
      </c>
      <c r="I4890">
        <v>43337</v>
      </c>
      <c r="J4890">
        <v>154</v>
      </c>
      <c r="K4890">
        <v>875</v>
      </c>
      <c r="L4890">
        <v>10</v>
      </c>
      <c r="M4890">
        <v>25987.5</v>
      </c>
      <c r="N4890">
        <v>30118.144</v>
      </c>
      <c r="O4890">
        <v>3011.8139999999999</v>
      </c>
      <c r="P4890">
        <v>87.5</v>
      </c>
      <c r="Q4890">
        <v>29.7</v>
      </c>
      <c r="R4890">
        <v>-4130.6440000000002</v>
      </c>
      <c r="S4890">
        <v>2019</v>
      </c>
      <c r="T4890">
        <v>1</v>
      </c>
      <c r="U4890">
        <v>4</v>
      </c>
    </row>
    <row r="4891" spans="1:21" x14ac:dyDescent="0.3">
      <c r="A4891" s="5" t="s">
        <v>168</v>
      </c>
      <c r="B4891" s="5" t="s">
        <v>206</v>
      </c>
      <c r="C4891" s="5" t="s">
        <v>104</v>
      </c>
      <c r="D4891" s="5" t="s">
        <v>387</v>
      </c>
      <c r="E4891" s="5" t="s">
        <v>172</v>
      </c>
      <c r="F4891" s="6">
        <v>43491</v>
      </c>
      <c r="G4891" s="5" t="s">
        <v>148</v>
      </c>
      <c r="H4891" s="5" t="s">
        <v>218</v>
      </c>
      <c r="I4891">
        <v>43347</v>
      </c>
      <c r="J4891">
        <v>144</v>
      </c>
      <c r="K4891">
        <v>354</v>
      </c>
      <c r="L4891">
        <v>4</v>
      </c>
      <c r="M4891">
        <v>10513.8</v>
      </c>
      <c r="N4891">
        <v>9555.3539999999994</v>
      </c>
      <c r="O4891">
        <v>2388.8389999999999</v>
      </c>
      <c r="P4891">
        <v>88.5</v>
      </c>
      <c r="Q4891">
        <v>29.7</v>
      </c>
      <c r="R4891">
        <v>958.44600000000003</v>
      </c>
      <c r="S4891">
        <v>2019</v>
      </c>
      <c r="T4891">
        <v>1</v>
      </c>
      <c r="U4891">
        <v>4</v>
      </c>
    </row>
    <row r="4892" spans="1:21" x14ac:dyDescent="0.3">
      <c r="A4892" s="5" t="s">
        <v>168</v>
      </c>
      <c r="B4892" s="5" t="s">
        <v>206</v>
      </c>
      <c r="C4892" s="5" t="s">
        <v>104</v>
      </c>
      <c r="D4892" s="5" t="s">
        <v>387</v>
      </c>
      <c r="E4892" s="5" t="s">
        <v>172</v>
      </c>
      <c r="F4892" s="6">
        <v>43491</v>
      </c>
      <c r="G4892" s="5" t="s">
        <v>148</v>
      </c>
      <c r="H4892" s="5" t="s">
        <v>204</v>
      </c>
      <c r="I4892">
        <v>43347</v>
      </c>
      <c r="J4892">
        <v>144</v>
      </c>
      <c r="K4892">
        <v>554</v>
      </c>
      <c r="L4892">
        <v>6</v>
      </c>
      <c r="M4892">
        <v>16453.8</v>
      </c>
      <c r="N4892">
        <v>14333.031000000001</v>
      </c>
      <c r="O4892">
        <v>2388.8389999999999</v>
      </c>
      <c r="P4892">
        <v>92.333333333333329</v>
      </c>
      <c r="Q4892">
        <v>29.7</v>
      </c>
      <c r="R4892">
        <v>2120.7689999999998</v>
      </c>
      <c r="S4892">
        <v>2019</v>
      </c>
      <c r="T4892">
        <v>1</v>
      </c>
      <c r="U4892">
        <v>4</v>
      </c>
    </row>
    <row r="4893" spans="1:21" x14ac:dyDescent="0.3">
      <c r="A4893" s="5" t="s">
        <v>168</v>
      </c>
      <c r="B4893" s="5" t="s">
        <v>206</v>
      </c>
      <c r="C4893" s="5" t="s">
        <v>104</v>
      </c>
      <c r="D4893" s="5" t="s">
        <v>387</v>
      </c>
      <c r="E4893" s="5" t="s">
        <v>172</v>
      </c>
      <c r="F4893" s="6">
        <v>43491</v>
      </c>
      <c r="G4893" s="5" t="s">
        <v>148</v>
      </c>
      <c r="H4893" s="5" t="s">
        <v>202</v>
      </c>
      <c r="I4893">
        <v>43347</v>
      </c>
      <c r="J4893">
        <v>144</v>
      </c>
      <c r="K4893">
        <v>1268</v>
      </c>
      <c r="L4893">
        <v>14</v>
      </c>
      <c r="M4893">
        <v>37659.599999999999</v>
      </c>
      <c r="N4893">
        <v>33443.74</v>
      </c>
      <c r="O4893">
        <v>2388.8389999999999</v>
      </c>
      <c r="P4893">
        <v>90.571428571428569</v>
      </c>
      <c r="Q4893">
        <v>29.7</v>
      </c>
      <c r="R4893">
        <v>4215.8599999999997</v>
      </c>
      <c r="S4893">
        <v>2019</v>
      </c>
      <c r="T4893">
        <v>1</v>
      </c>
      <c r="U4893">
        <v>4</v>
      </c>
    </row>
    <row r="4894" spans="1:21" x14ac:dyDescent="0.3">
      <c r="A4894" s="5" t="s">
        <v>168</v>
      </c>
      <c r="B4894" s="5" t="s">
        <v>206</v>
      </c>
      <c r="C4894" s="5" t="s">
        <v>104</v>
      </c>
      <c r="D4894" s="5" t="s">
        <v>387</v>
      </c>
      <c r="E4894" s="5" t="s">
        <v>172</v>
      </c>
      <c r="F4894" s="6">
        <v>43491</v>
      </c>
      <c r="G4894" s="5" t="s">
        <v>148</v>
      </c>
      <c r="H4894" s="5" t="s">
        <v>226</v>
      </c>
      <c r="I4894">
        <v>43347</v>
      </c>
      <c r="J4894">
        <v>144</v>
      </c>
      <c r="K4894">
        <v>250</v>
      </c>
      <c r="L4894">
        <v>3</v>
      </c>
      <c r="M4894">
        <v>7425</v>
      </c>
      <c r="N4894">
        <v>7166.5159999999996</v>
      </c>
      <c r="O4894">
        <v>2388.8389999999999</v>
      </c>
      <c r="P4894">
        <v>83.333333333333329</v>
      </c>
      <c r="Q4894">
        <v>29.7</v>
      </c>
      <c r="R4894">
        <v>258.48399999999998</v>
      </c>
      <c r="S4894">
        <v>2019</v>
      </c>
      <c r="T4894">
        <v>1</v>
      </c>
      <c r="U4894">
        <v>4</v>
      </c>
    </row>
    <row r="4895" spans="1:21" x14ac:dyDescent="0.3">
      <c r="A4895" s="5" t="s">
        <v>168</v>
      </c>
      <c r="B4895" s="5" t="s">
        <v>206</v>
      </c>
      <c r="C4895" s="5" t="s">
        <v>104</v>
      </c>
      <c r="D4895" s="5" t="s">
        <v>387</v>
      </c>
      <c r="E4895" s="5" t="s">
        <v>172</v>
      </c>
      <c r="F4895" s="6">
        <v>43491</v>
      </c>
      <c r="G4895" s="5" t="s">
        <v>148</v>
      </c>
      <c r="H4895" s="5" t="s">
        <v>191</v>
      </c>
      <c r="I4895">
        <v>43347</v>
      </c>
      <c r="J4895">
        <v>144</v>
      </c>
      <c r="K4895">
        <v>534</v>
      </c>
      <c r="L4895">
        <v>6</v>
      </c>
      <c r="M4895">
        <v>15859.8</v>
      </c>
      <c r="N4895">
        <v>14333.031000000001</v>
      </c>
      <c r="O4895">
        <v>2388.8389999999999</v>
      </c>
      <c r="P4895">
        <v>89</v>
      </c>
      <c r="Q4895">
        <v>29.7</v>
      </c>
      <c r="R4895">
        <v>1526.769</v>
      </c>
      <c r="S4895">
        <v>2019</v>
      </c>
      <c r="T4895">
        <v>1</v>
      </c>
      <c r="U4895">
        <v>4</v>
      </c>
    </row>
    <row r="4896" spans="1:21" x14ac:dyDescent="0.3">
      <c r="A4896" s="5" t="s">
        <v>168</v>
      </c>
      <c r="B4896" s="5" t="s">
        <v>206</v>
      </c>
      <c r="C4896" s="5" t="s">
        <v>104</v>
      </c>
      <c r="D4896" s="5" t="s">
        <v>387</v>
      </c>
      <c r="E4896" s="5" t="s">
        <v>172</v>
      </c>
      <c r="F4896" s="6">
        <v>43491</v>
      </c>
      <c r="G4896" s="5" t="s">
        <v>148</v>
      </c>
      <c r="H4896" s="5" t="s">
        <v>187</v>
      </c>
      <c r="I4896">
        <v>43347</v>
      </c>
      <c r="J4896">
        <v>144</v>
      </c>
      <c r="K4896">
        <v>263</v>
      </c>
      <c r="L4896">
        <v>3</v>
      </c>
      <c r="M4896">
        <v>7811.1</v>
      </c>
      <c r="N4896">
        <v>7166.5159999999996</v>
      </c>
      <c r="O4896">
        <v>2388.8389999999999</v>
      </c>
      <c r="P4896">
        <v>87.666666666666671</v>
      </c>
      <c r="Q4896">
        <v>29.7</v>
      </c>
      <c r="R4896">
        <v>644.58399999999995</v>
      </c>
      <c r="S4896">
        <v>2019</v>
      </c>
      <c r="T4896">
        <v>1</v>
      </c>
      <c r="U4896">
        <v>4</v>
      </c>
    </row>
    <row r="4897" spans="1:21" x14ac:dyDescent="0.3">
      <c r="A4897" s="5" t="s">
        <v>168</v>
      </c>
      <c r="B4897" s="5" t="s">
        <v>206</v>
      </c>
      <c r="C4897" s="5" t="s">
        <v>104</v>
      </c>
      <c r="D4897" s="5" t="s">
        <v>387</v>
      </c>
      <c r="E4897" s="5" t="s">
        <v>172</v>
      </c>
      <c r="F4897" s="6">
        <v>43491</v>
      </c>
      <c r="G4897" s="5" t="s">
        <v>148</v>
      </c>
      <c r="H4897" s="5" t="s">
        <v>321</v>
      </c>
      <c r="I4897">
        <v>43347</v>
      </c>
      <c r="J4897">
        <v>144</v>
      </c>
      <c r="K4897">
        <v>286</v>
      </c>
      <c r="L4897">
        <v>3</v>
      </c>
      <c r="M4897">
        <v>8351.2000000000007</v>
      </c>
      <c r="N4897">
        <v>7166.5159999999996</v>
      </c>
      <c r="O4897">
        <v>2388.8389999999999</v>
      </c>
      <c r="P4897">
        <v>95.333333333333329</v>
      </c>
      <c r="Q4897">
        <v>29.2</v>
      </c>
      <c r="R4897">
        <v>1184.684</v>
      </c>
      <c r="S4897">
        <v>2019</v>
      </c>
      <c r="T4897">
        <v>1</v>
      </c>
      <c r="U4897">
        <v>4</v>
      </c>
    </row>
    <row r="4898" spans="1:21" x14ac:dyDescent="0.3">
      <c r="A4898" s="5" t="s">
        <v>168</v>
      </c>
      <c r="B4898" s="5" t="s">
        <v>206</v>
      </c>
      <c r="C4898" s="5" t="s">
        <v>104</v>
      </c>
      <c r="D4898" s="5" t="s">
        <v>387</v>
      </c>
      <c r="E4898" s="5" t="s">
        <v>172</v>
      </c>
      <c r="F4898" s="6">
        <v>43491</v>
      </c>
      <c r="G4898" s="5" t="s">
        <v>148</v>
      </c>
      <c r="H4898" s="5" t="s">
        <v>203</v>
      </c>
      <c r="I4898">
        <v>43347</v>
      </c>
      <c r="J4898">
        <v>144</v>
      </c>
      <c r="K4898">
        <v>180</v>
      </c>
      <c r="L4898">
        <v>2</v>
      </c>
      <c r="M4898">
        <v>5346</v>
      </c>
      <c r="N4898">
        <v>4777.6769999999997</v>
      </c>
      <c r="O4898">
        <v>2388.8389999999999</v>
      </c>
      <c r="P4898">
        <v>90</v>
      </c>
      <c r="Q4898">
        <v>29.7</v>
      </c>
      <c r="R4898">
        <v>568.32299999999998</v>
      </c>
      <c r="S4898">
        <v>2019</v>
      </c>
      <c r="T4898">
        <v>1</v>
      </c>
      <c r="U4898">
        <v>4</v>
      </c>
    </row>
    <row r="4899" spans="1:21" x14ac:dyDescent="0.3">
      <c r="A4899" s="5" t="s">
        <v>168</v>
      </c>
      <c r="B4899" s="5" t="s">
        <v>206</v>
      </c>
      <c r="C4899" s="5" t="s">
        <v>104</v>
      </c>
      <c r="D4899" s="5" t="s">
        <v>387</v>
      </c>
      <c r="E4899" s="5" t="s">
        <v>172</v>
      </c>
      <c r="F4899" s="6">
        <v>43491</v>
      </c>
      <c r="G4899" s="5" t="s">
        <v>148</v>
      </c>
      <c r="H4899" s="5" t="s">
        <v>205</v>
      </c>
      <c r="I4899">
        <v>43347</v>
      </c>
      <c r="J4899">
        <v>144</v>
      </c>
      <c r="K4899">
        <v>400</v>
      </c>
      <c r="L4899">
        <v>4</v>
      </c>
      <c r="M4899">
        <v>11880</v>
      </c>
      <c r="N4899">
        <v>9555.3539999999994</v>
      </c>
      <c r="O4899">
        <v>2388.8389999999999</v>
      </c>
      <c r="P4899">
        <v>100</v>
      </c>
      <c r="Q4899">
        <v>29.7</v>
      </c>
      <c r="R4899">
        <v>2324.6460000000002</v>
      </c>
      <c r="S4899">
        <v>2019</v>
      </c>
      <c r="T4899">
        <v>1</v>
      </c>
      <c r="U4899">
        <v>4</v>
      </c>
    </row>
    <row r="4900" spans="1:21" x14ac:dyDescent="0.3">
      <c r="A4900" s="5" t="s">
        <v>168</v>
      </c>
      <c r="B4900" s="5" t="s">
        <v>206</v>
      </c>
      <c r="C4900" s="5" t="s">
        <v>104</v>
      </c>
      <c r="D4900" s="5" t="s">
        <v>387</v>
      </c>
      <c r="E4900" s="5" t="s">
        <v>172</v>
      </c>
      <c r="F4900" s="6">
        <v>43491</v>
      </c>
      <c r="G4900" s="5" t="s">
        <v>148</v>
      </c>
      <c r="H4900" s="5" t="s">
        <v>216</v>
      </c>
      <c r="I4900">
        <v>43347</v>
      </c>
      <c r="J4900">
        <v>144</v>
      </c>
      <c r="K4900">
        <v>187</v>
      </c>
      <c r="L4900">
        <v>2</v>
      </c>
      <c r="M4900">
        <v>5553.9</v>
      </c>
      <c r="N4900">
        <v>4777.6769999999997</v>
      </c>
      <c r="O4900">
        <v>2388.8389999999999</v>
      </c>
      <c r="P4900">
        <v>93.5</v>
      </c>
      <c r="Q4900">
        <v>29.7</v>
      </c>
      <c r="R4900">
        <v>776.22299999999996</v>
      </c>
      <c r="S4900">
        <v>2019</v>
      </c>
      <c r="T4900">
        <v>1</v>
      </c>
      <c r="U4900">
        <v>4</v>
      </c>
    </row>
    <row r="4901" spans="1:21" x14ac:dyDescent="0.3">
      <c r="A4901" s="5" t="s">
        <v>168</v>
      </c>
      <c r="B4901" s="5" t="s">
        <v>206</v>
      </c>
      <c r="C4901" s="5" t="s">
        <v>104</v>
      </c>
      <c r="D4901" s="5" t="s">
        <v>387</v>
      </c>
      <c r="E4901" s="5" t="s">
        <v>172</v>
      </c>
      <c r="F4901" s="6">
        <v>43491</v>
      </c>
      <c r="G4901" s="5" t="s">
        <v>148</v>
      </c>
      <c r="H4901" s="5" t="s">
        <v>222</v>
      </c>
      <c r="I4901">
        <v>43347</v>
      </c>
      <c r="J4901">
        <v>144</v>
      </c>
      <c r="K4901">
        <v>100</v>
      </c>
      <c r="L4901">
        <v>1</v>
      </c>
      <c r="M4901">
        <v>2970</v>
      </c>
      <c r="N4901">
        <v>2388.8389999999999</v>
      </c>
      <c r="O4901">
        <v>2388.8389999999999</v>
      </c>
      <c r="P4901">
        <v>100</v>
      </c>
      <c r="Q4901">
        <v>29.7</v>
      </c>
      <c r="R4901">
        <v>581.16099999999994</v>
      </c>
      <c r="S4901">
        <v>2019</v>
      </c>
      <c r="T4901">
        <v>1</v>
      </c>
      <c r="U4901">
        <v>4</v>
      </c>
    </row>
    <row r="4902" spans="1:21" x14ac:dyDescent="0.3">
      <c r="A4902" s="5" t="s">
        <v>168</v>
      </c>
      <c r="B4902" s="5" t="s">
        <v>206</v>
      </c>
      <c r="C4902" s="5" t="s">
        <v>104</v>
      </c>
      <c r="D4902" s="5" t="s">
        <v>387</v>
      </c>
      <c r="E4902" s="5" t="s">
        <v>172</v>
      </c>
      <c r="F4902" s="6">
        <v>43491</v>
      </c>
      <c r="G4902" s="5" t="s">
        <v>148</v>
      </c>
      <c r="H4902" s="5" t="s">
        <v>181</v>
      </c>
      <c r="I4902">
        <v>43347</v>
      </c>
      <c r="J4902">
        <v>144</v>
      </c>
      <c r="K4902">
        <v>186</v>
      </c>
      <c r="L4902">
        <v>2</v>
      </c>
      <c r="M4902">
        <v>5524.2</v>
      </c>
      <c r="N4902">
        <v>4777.6769999999997</v>
      </c>
      <c r="O4902">
        <v>2388.8389999999999</v>
      </c>
      <c r="P4902">
        <v>93</v>
      </c>
      <c r="Q4902">
        <v>29.7</v>
      </c>
      <c r="R4902">
        <v>746.52300000000002</v>
      </c>
      <c r="S4902">
        <v>2019</v>
      </c>
      <c r="T4902">
        <v>1</v>
      </c>
      <c r="U4902">
        <v>4</v>
      </c>
    </row>
    <row r="4903" spans="1:21" x14ac:dyDescent="0.3">
      <c r="A4903" s="5" t="s">
        <v>168</v>
      </c>
      <c r="B4903" s="5" t="s">
        <v>206</v>
      </c>
      <c r="C4903" s="5" t="s">
        <v>104</v>
      </c>
      <c r="D4903" s="5" t="s">
        <v>387</v>
      </c>
      <c r="E4903" s="5" t="s">
        <v>172</v>
      </c>
      <c r="F4903" s="6">
        <v>43491</v>
      </c>
      <c r="G4903" s="5" t="s">
        <v>148</v>
      </c>
      <c r="H4903" s="5" t="s">
        <v>183</v>
      </c>
      <c r="I4903">
        <v>43347</v>
      </c>
      <c r="J4903">
        <v>144</v>
      </c>
      <c r="K4903">
        <v>180</v>
      </c>
      <c r="L4903">
        <v>2</v>
      </c>
      <c r="M4903">
        <v>5346</v>
      </c>
      <c r="N4903">
        <v>4777.6769999999997</v>
      </c>
      <c r="O4903">
        <v>2388.8389999999999</v>
      </c>
      <c r="P4903">
        <v>90</v>
      </c>
      <c r="Q4903">
        <v>29.7</v>
      </c>
      <c r="R4903">
        <v>568.32299999999998</v>
      </c>
      <c r="S4903">
        <v>2019</v>
      </c>
      <c r="T4903">
        <v>1</v>
      </c>
      <c r="U4903">
        <v>4</v>
      </c>
    </row>
    <row r="4904" spans="1:21" x14ac:dyDescent="0.3">
      <c r="A4904" s="5" t="s">
        <v>168</v>
      </c>
      <c r="B4904" s="5" t="s">
        <v>206</v>
      </c>
      <c r="C4904" s="5" t="s">
        <v>104</v>
      </c>
      <c r="D4904" s="5" t="s">
        <v>387</v>
      </c>
      <c r="E4904" s="5" t="s">
        <v>172</v>
      </c>
      <c r="F4904" s="6">
        <v>43491</v>
      </c>
      <c r="G4904" s="5" t="s">
        <v>148</v>
      </c>
      <c r="H4904" s="5" t="s">
        <v>182</v>
      </c>
      <c r="I4904">
        <v>43347</v>
      </c>
      <c r="J4904">
        <v>144</v>
      </c>
      <c r="K4904">
        <v>200</v>
      </c>
      <c r="L4904">
        <v>2</v>
      </c>
      <c r="M4904">
        <v>5940</v>
      </c>
      <c r="N4904">
        <v>4777.6769999999997</v>
      </c>
      <c r="O4904">
        <v>2388.8389999999999</v>
      </c>
      <c r="P4904">
        <v>100</v>
      </c>
      <c r="Q4904">
        <v>29.7</v>
      </c>
      <c r="R4904">
        <v>1162.3230000000001</v>
      </c>
      <c r="S4904">
        <v>2019</v>
      </c>
      <c r="T4904">
        <v>1</v>
      </c>
      <c r="U4904">
        <v>4</v>
      </c>
    </row>
    <row r="4905" spans="1:21" x14ac:dyDescent="0.3">
      <c r="A4905" s="5" t="s">
        <v>168</v>
      </c>
      <c r="B4905" s="5" t="s">
        <v>206</v>
      </c>
      <c r="C4905" s="5" t="s">
        <v>104</v>
      </c>
      <c r="D4905" s="5" t="s">
        <v>387</v>
      </c>
      <c r="E4905" s="5" t="s">
        <v>172</v>
      </c>
      <c r="F4905" s="6">
        <v>43491</v>
      </c>
      <c r="G4905" s="5" t="s">
        <v>148</v>
      </c>
      <c r="H4905" s="5" t="s">
        <v>246</v>
      </c>
      <c r="I4905">
        <v>43347</v>
      </c>
      <c r="J4905">
        <v>144</v>
      </c>
      <c r="K4905">
        <v>185</v>
      </c>
      <c r="L4905">
        <v>2</v>
      </c>
      <c r="M4905">
        <v>5494.5</v>
      </c>
      <c r="N4905">
        <v>4777.6769999999997</v>
      </c>
      <c r="O4905">
        <v>2388.8389999999999</v>
      </c>
      <c r="P4905">
        <v>92.5</v>
      </c>
      <c r="Q4905">
        <v>29.7</v>
      </c>
      <c r="R4905">
        <v>716.82299999999998</v>
      </c>
      <c r="S4905">
        <v>2019</v>
      </c>
      <c r="T4905">
        <v>1</v>
      </c>
      <c r="U4905">
        <v>4</v>
      </c>
    </row>
    <row r="4906" spans="1:21" x14ac:dyDescent="0.3">
      <c r="A4906" s="5" t="s">
        <v>168</v>
      </c>
      <c r="B4906" s="5" t="s">
        <v>206</v>
      </c>
      <c r="C4906" s="5" t="s">
        <v>104</v>
      </c>
      <c r="D4906" s="5" t="s">
        <v>387</v>
      </c>
      <c r="E4906" s="5" t="s">
        <v>172</v>
      </c>
      <c r="F4906" s="6">
        <v>43491</v>
      </c>
      <c r="G4906" s="5" t="s">
        <v>148</v>
      </c>
      <c r="H4906" s="5" t="s">
        <v>186</v>
      </c>
      <c r="I4906">
        <v>43347</v>
      </c>
      <c r="J4906">
        <v>144</v>
      </c>
      <c r="K4906">
        <v>100</v>
      </c>
      <c r="L4906">
        <v>1</v>
      </c>
      <c r="M4906">
        <v>2970</v>
      </c>
      <c r="N4906">
        <v>2388.8389999999999</v>
      </c>
      <c r="O4906">
        <v>2388.8389999999999</v>
      </c>
      <c r="P4906">
        <v>100</v>
      </c>
      <c r="Q4906">
        <v>29.7</v>
      </c>
      <c r="R4906">
        <v>581.16099999999994</v>
      </c>
      <c r="S4906">
        <v>2019</v>
      </c>
      <c r="T4906">
        <v>1</v>
      </c>
      <c r="U4906">
        <v>4</v>
      </c>
    </row>
    <row r="4907" spans="1:21" x14ac:dyDescent="0.3">
      <c r="A4907" s="5" t="s">
        <v>168</v>
      </c>
      <c r="B4907" s="5" t="s">
        <v>206</v>
      </c>
      <c r="C4907" s="5" t="s">
        <v>104</v>
      </c>
      <c r="D4907" s="5" t="s">
        <v>387</v>
      </c>
      <c r="E4907" s="5" t="s">
        <v>172</v>
      </c>
      <c r="F4907" s="6">
        <v>43491</v>
      </c>
      <c r="G4907" s="5" t="s">
        <v>148</v>
      </c>
      <c r="H4907" s="5" t="s">
        <v>269</v>
      </c>
      <c r="I4907">
        <v>43347</v>
      </c>
      <c r="J4907">
        <v>144</v>
      </c>
      <c r="K4907">
        <v>673</v>
      </c>
      <c r="L4907">
        <v>7</v>
      </c>
      <c r="M4907">
        <v>19651.599999999999</v>
      </c>
      <c r="N4907">
        <v>16721.87</v>
      </c>
      <c r="O4907">
        <v>2388.8389999999999</v>
      </c>
      <c r="P4907">
        <v>96.142857142857139</v>
      </c>
      <c r="Q4907">
        <v>29.2</v>
      </c>
      <c r="R4907">
        <v>2929.73</v>
      </c>
      <c r="S4907">
        <v>2019</v>
      </c>
      <c r="T4907">
        <v>1</v>
      </c>
      <c r="U4907">
        <v>4</v>
      </c>
    </row>
    <row r="4908" spans="1:21" x14ac:dyDescent="0.3">
      <c r="A4908" s="5" t="s">
        <v>168</v>
      </c>
      <c r="B4908" s="5" t="s">
        <v>206</v>
      </c>
      <c r="C4908" s="5" t="s">
        <v>104</v>
      </c>
      <c r="D4908" s="5" t="s">
        <v>387</v>
      </c>
      <c r="E4908" s="5" t="s">
        <v>172</v>
      </c>
      <c r="F4908" s="6">
        <v>43491</v>
      </c>
      <c r="G4908" s="5" t="s">
        <v>148</v>
      </c>
      <c r="H4908" s="5" t="s">
        <v>189</v>
      </c>
      <c r="I4908">
        <v>43347</v>
      </c>
      <c r="J4908">
        <v>144</v>
      </c>
      <c r="K4908">
        <v>90</v>
      </c>
      <c r="L4908">
        <v>1</v>
      </c>
      <c r="M4908">
        <v>2673</v>
      </c>
      <c r="N4908">
        <v>2388.8389999999999</v>
      </c>
      <c r="O4908">
        <v>2388.8389999999999</v>
      </c>
      <c r="P4908">
        <v>90</v>
      </c>
      <c r="Q4908">
        <v>29.7</v>
      </c>
      <c r="R4908">
        <v>284.161</v>
      </c>
      <c r="S4908">
        <v>2019</v>
      </c>
      <c r="T4908">
        <v>1</v>
      </c>
      <c r="U4908">
        <v>4</v>
      </c>
    </row>
    <row r="4909" spans="1:21" x14ac:dyDescent="0.3">
      <c r="A4909" s="5" t="s">
        <v>168</v>
      </c>
      <c r="B4909" s="5" t="s">
        <v>206</v>
      </c>
      <c r="C4909" s="5" t="s">
        <v>104</v>
      </c>
      <c r="D4909" s="5" t="s">
        <v>387</v>
      </c>
      <c r="E4909" s="5" t="s">
        <v>172</v>
      </c>
      <c r="F4909" s="6">
        <v>43491</v>
      </c>
      <c r="G4909" s="5" t="s">
        <v>148</v>
      </c>
      <c r="H4909" s="5" t="s">
        <v>344</v>
      </c>
      <c r="I4909">
        <v>43347</v>
      </c>
      <c r="J4909">
        <v>144</v>
      </c>
      <c r="K4909">
        <v>187</v>
      </c>
      <c r="L4909">
        <v>2</v>
      </c>
      <c r="M4909">
        <v>5553.9</v>
      </c>
      <c r="N4909">
        <v>4777.6769999999997</v>
      </c>
      <c r="O4909">
        <v>2388.8389999999999</v>
      </c>
      <c r="P4909">
        <v>93.5</v>
      </c>
      <c r="Q4909">
        <v>29.7</v>
      </c>
      <c r="R4909">
        <v>776.22299999999996</v>
      </c>
      <c r="S4909">
        <v>2019</v>
      </c>
      <c r="T4909">
        <v>1</v>
      </c>
      <c r="U4909">
        <v>4</v>
      </c>
    </row>
    <row r="4910" spans="1:21" x14ac:dyDescent="0.3">
      <c r="A4910" s="5" t="s">
        <v>168</v>
      </c>
      <c r="B4910" s="5" t="s">
        <v>206</v>
      </c>
      <c r="C4910" s="5" t="s">
        <v>104</v>
      </c>
      <c r="D4910" s="5" t="s">
        <v>387</v>
      </c>
      <c r="E4910" s="5" t="s">
        <v>172</v>
      </c>
      <c r="F4910" s="6">
        <v>43491</v>
      </c>
      <c r="G4910" s="5" t="s">
        <v>148</v>
      </c>
      <c r="H4910" s="5" t="s">
        <v>225</v>
      </c>
      <c r="I4910">
        <v>43347</v>
      </c>
      <c r="J4910">
        <v>144</v>
      </c>
      <c r="K4910">
        <v>560</v>
      </c>
      <c r="L4910">
        <v>6</v>
      </c>
      <c r="M4910">
        <v>16352</v>
      </c>
      <c r="N4910">
        <v>14333.031000000001</v>
      </c>
      <c r="O4910">
        <v>2388.8389999999999</v>
      </c>
      <c r="P4910">
        <v>93.333333333333329</v>
      </c>
      <c r="Q4910">
        <v>29.2</v>
      </c>
      <c r="R4910">
        <v>2018.9690000000001</v>
      </c>
      <c r="S4910">
        <v>2019</v>
      </c>
      <c r="T4910">
        <v>1</v>
      </c>
      <c r="U4910">
        <v>4</v>
      </c>
    </row>
    <row r="4911" spans="1:21" x14ac:dyDescent="0.3">
      <c r="A4911" s="5" t="s">
        <v>168</v>
      </c>
      <c r="B4911" s="5" t="s">
        <v>206</v>
      </c>
      <c r="C4911" s="5" t="s">
        <v>104</v>
      </c>
      <c r="D4911" s="5" t="s">
        <v>387</v>
      </c>
      <c r="E4911" s="5" t="s">
        <v>172</v>
      </c>
      <c r="F4911" s="6">
        <v>43491</v>
      </c>
      <c r="G4911" s="5" t="s">
        <v>148</v>
      </c>
      <c r="H4911" s="5" t="s">
        <v>185</v>
      </c>
      <c r="I4911">
        <v>43347</v>
      </c>
      <c r="J4911">
        <v>144</v>
      </c>
      <c r="K4911">
        <v>93</v>
      </c>
      <c r="L4911">
        <v>1</v>
      </c>
      <c r="M4911">
        <v>2762.1</v>
      </c>
      <c r="N4911">
        <v>2388.8389999999999</v>
      </c>
      <c r="O4911">
        <v>2388.8389999999999</v>
      </c>
      <c r="P4911">
        <v>93</v>
      </c>
      <c r="Q4911">
        <v>29.7</v>
      </c>
      <c r="R4911">
        <v>373.26100000000002</v>
      </c>
      <c r="S4911">
        <v>2019</v>
      </c>
      <c r="T4911">
        <v>1</v>
      </c>
      <c r="U4911">
        <v>4</v>
      </c>
    </row>
    <row r="4912" spans="1:21" x14ac:dyDescent="0.3">
      <c r="A4912" s="5" t="s">
        <v>168</v>
      </c>
      <c r="B4912" s="5" t="s">
        <v>206</v>
      </c>
      <c r="C4912" s="5" t="s">
        <v>104</v>
      </c>
      <c r="D4912" s="5" t="s">
        <v>387</v>
      </c>
      <c r="E4912" s="5" t="s">
        <v>172</v>
      </c>
      <c r="F4912" s="6">
        <v>43491</v>
      </c>
      <c r="G4912" s="5" t="s">
        <v>148</v>
      </c>
      <c r="H4912" s="5" t="s">
        <v>308</v>
      </c>
      <c r="I4912">
        <v>43347</v>
      </c>
      <c r="J4912">
        <v>144</v>
      </c>
      <c r="K4912">
        <v>100</v>
      </c>
      <c r="L4912">
        <v>1</v>
      </c>
      <c r="M4912">
        <v>2970</v>
      </c>
      <c r="N4912">
        <v>2388.8389999999999</v>
      </c>
      <c r="O4912">
        <v>2388.8389999999999</v>
      </c>
      <c r="P4912">
        <v>100</v>
      </c>
      <c r="Q4912">
        <v>29.7</v>
      </c>
      <c r="R4912">
        <v>581.16099999999994</v>
      </c>
      <c r="S4912">
        <v>2019</v>
      </c>
      <c r="T4912">
        <v>1</v>
      </c>
      <c r="U4912">
        <v>4</v>
      </c>
    </row>
    <row r="4913" spans="1:21" x14ac:dyDescent="0.3">
      <c r="A4913" s="5" t="s">
        <v>168</v>
      </c>
      <c r="B4913" s="5" t="s">
        <v>206</v>
      </c>
      <c r="C4913" s="5" t="s">
        <v>104</v>
      </c>
      <c r="D4913" s="5" t="s">
        <v>387</v>
      </c>
      <c r="E4913" s="5" t="s">
        <v>172</v>
      </c>
      <c r="F4913" s="6">
        <v>43491</v>
      </c>
      <c r="G4913" s="5" t="s">
        <v>148</v>
      </c>
      <c r="H4913" s="5" t="s">
        <v>190</v>
      </c>
      <c r="I4913">
        <v>43347</v>
      </c>
      <c r="J4913">
        <v>144</v>
      </c>
      <c r="K4913">
        <v>95</v>
      </c>
      <c r="L4913">
        <v>1</v>
      </c>
      <c r="M4913">
        <v>2821.5</v>
      </c>
      <c r="N4913">
        <v>2388.8389999999999</v>
      </c>
      <c r="O4913">
        <v>2388.8389999999999</v>
      </c>
      <c r="P4913">
        <v>95</v>
      </c>
      <c r="Q4913">
        <v>29.7</v>
      </c>
      <c r="R4913">
        <v>432.661</v>
      </c>
      <c r="S4913">
        <v>2019</v>
      </c>
      <c r="T4913">
        <v>1</v>
      </c>
      <c r="U4913">
        <v>4</v>
      </c>
    </row>
    <row r="4914" spans="1:21" x14ac:dyDescent="0.3">
      <c r="A4914" s="5" t="s">
        <v>168</v>
      </c>
      <c r="B4914" s="5" t="s">
        <v>206</v>
      </c>
      <c r="C4914" s="5" t="s">
        <v>110</v>
      </c>
      <c r="D4914" s="5" t="s">
        <v>384</v>
      </c>
      <c r="E4914" s="5" t="s">
        <v>172</v>
      </c>
      <c r="F4914" s="6">
        <v>43491</v>
      </c>
      <c r="G4914" s="5" t="s">
        <v>148</v>
      </c>
      <c r="H4914" s="5" t="s">
        <v>190</v>
      </c>
      <c r="I4914">
        <v>43330</v>
      </c>
      <c r="J4914">
        <v>161</v>
      </c>
      <c r="K4914">
        <v>93.6</v>
      </c>
      <c r="L4914">
        <v>1</v>
      </c>
      <c r="M4914">
        <v>2761.2</v>
      </c>
      <c r="N4914">
        <v>3045.415</v>
      </c>
      <c r="O4914">
        <v>3045.415</v>
      </c>
      <c r="P4914">
        <v>93.6</v>
      </c>
      <c r="Q4914">
        <v>29.5</v>
      </c>
      <c r="R4914">
        <v>-284.21499999999997</v>
      </c>
      <c r="S4914">
        <v>2019</v>
      </c>
      <c r="T4914">
        <v>1</v>
      </c>
      <c r="U4914">
        <v>4</v>
      </c>
    </row>
    <row r="4915" spans="1:21" x14ac:dyDescent="0.3">
      <c r="A4915" s="5" t="s">
        <v>168</v>
      </c>
      <c r="B4915" s="5" t="s">
        <v>206</v>
      </c>
      <c r="C4915" s="5" t="s">
        <v>110</v>
      </c>
      <c r="D4915" s="5" t="s">
        <v>384</v>
      </c>
      <c r="E4915" s="5" t="s">
        <v>172</v>
      </c>
      <c r="F4915" s="6">
        <v>43491</v>
      </c>
      <c r="G4915" s="5" t="s">
        <v>148</v>
      </c>
      <c r="H4915" s="5" t="s">
        <v>173</v>
      </c>
      <c r="I4915">
        <v>43330</v>
      </c>
      <c r="J4915">
        <v>161</v>
      </c>
      <c r="K4915">
        <v>707.4</v>
      </c>
      <c r="L4915">
        <v>6</v>
      </c>
      <c r="M4915">
        <v>24051.599999999999</v>
      </c>
      <c r="N4915">
        <v>18272.487000000001</v>
      </c>
      <c r="O4915">
        <v>3045.415</v>
      </c>
      <c r="P4915">
        <v>117.89999999999999</v>
      </c>
      <c r="Q4915">
        <v>34</v>
      </c>
      <c r="R4915">
        <v>5779.1130000000003</v>
      </c>
      <c r="S4915">
        <v>2019</v>
      </c>
      <c r="T4915">
        <v>1</v>
      </c>
      <c r="U4915">
        <v>4</v>
      </c>
    </row>
    <row r="4916" spans="1:21" x14ac:dyDescent="0.3">
      <c r="A4916" s="5" t="s">
        <v>168</v>
      </c>
      <c r="B4916" s="5" t="s">
        <v>175</v>
      </c>
      <c r="C4916" s="5" t="s">
        <v>87</v>
      </c>
      <c r="D4916" s="5" t="s">
        <v>388</v>
      </c>
      <c r="E4916" s="5" t="s">
        <v>172</v>
      </c>
      <c r="F4916" s="6">
        <v>43493</v>
      </c>
      <c r="G4916" s="5" t="s">
        <v>148</v>
      </c>
      <c r="H4916" s="5" t="s">
        <v>194</v>
      </c>
      <c r="I4916">
        <v>43329</v>
      </c>
      <c r="J4916">
        <v>164</v>
      </c>
      <c r="K4916">
        <v>332</v>
      </c>
      <c r="L4916">
        <v>3</v>
      </c>
      <c r="M4916">
        <v>9794</v>
      </c>
      <c r="N4916">
        <v>8412.3130000000001</v>
      </c>
      <c r="O4916">
        <v>2804.1039999999998</v>
      </c>
      <c r="P4916">
        <v>110.66666666666667</v>
      </c>
      <c r="Q4916">
        <v>29.5</v>
      </c>
      <c r="R4916">
        <v>1381.6869999999999</v>
      </c>
      <c r="S4916">
        <v>2019</v>
      </c>
      <c r="T4916">
        <v>1</v>
      </c>
      <c r="U4916">
        <v>5</v>
      </c>
    </row>
    <row r="4917" spans="1:21" x14ac:dyDescent="0.3">
      <c r="A4917" s="5" t="s">
        <v>168</v>
      </c>
      <c r="B4917" s="5" t="s">
        <v>175</v>
      </c>
      <c r="C4917" s="5" t="s">
        <v>87</v>
      </c>
      <c r="D4917" s="5" t="s">
        <v>388</v>
      </c>
      <c r="E4917" s="5" t="s">
        <v>172</v>
      </c>
      <c r="F4917" s="6">
        <v>43494</v>
      </c>
      <c r="G4917" s="5" t="s">
        <v>148</v>
      </c>
      <c r="H4917" s="5" t="s">
        <v>258</v>
      </c>
      <c r="I4917">
        <v>43329</v>
      </c>
      <c r="J4917">
        <v>165</v>
      </c>
      <c r="K4917">
        <v>213</v>
      </c>
      <c r="L4917">
        <v>2</v>
      </c>
      <c r="M4917">
        <v>6326.1</v>
      </c>
      <c r="N4917">
        <v>5769.5929999999998</v>
      </c>
      <c r="O4917">
        <v>2884.7959999999998</v>
      </c>
      <c r="P4917">
        <v>106.5</v>
      </c>
      <c r="Q4917">
        <v>29.7</v>
      </c>
      <c r="R4917">
        <v>556.50699999999995</v>
      </c>
      <c r="S4917">
        <v>2019</v>
      </c>
      <c r="T4917">
        <v>1</v>
      </c>
      <c r="U4917">
        <v>5</v>
      </c>
    </row>
    <row r="4918" spans="1:21" x14ac:dyDescent="0.3">
      <c r="A4918" s="5" t="s">
        <v>168</v>
      </c>
      <c r="B4918" s="5" t="s">
        <v>175</v>
      </c>
      <c r="C4918" s="5" t="s">
        <v>87</v>
      </c>
      <c r="D4918" s="5" t="s">
        <v>388</v>
      </c>
      <c r="E4918" s="5" t="s">
        <v>172</v>
      </c>
      <c r="F4918" s="6">
        <v>43494</v>
      </c>
      <c r="G4918" s="5" t="s">
        <v>148</v>
      </c>
      <c r="H4918" s="5" t="s">
        <v>263</v>
      </c>
      <c r="I4918">
        <v>43329</v>
      </c>
      <c r="J4918">
        <v>165</v>
      </c>
      <c r="K4918">
        <v>668.5</v>
      </c>
      <c r="L4918">
        <v>6</v>
      </c>
      <c r="M4918">
        <v>19854.45</v>
      </c>
      <c r="N4918">
        <v>17308.777999999998</v>
      </c>
      <c r="O4918">
        <v>2884.7959999999998</v>
      </c>
      <c r="P4918">
        <v>111.41666666666667</v>
      </c>
      <c r="Q4918">
        <v>29.7</v>
      </c>
      <c r="R4918">
        <v>2545.672</v>
      </c>
      <c r="S4918">
        <v>2019</v>
      </c>
      <c r="T4918">
        <v>1</v>
      </c>
      <c r="U4918">
        <v>5</v>
      </c>
    </row>
    <row r="4919" spans="1:21" x14ac:dyDescent="0.3">
      <c r="A4919" s="5" t="s">
        <v>168</v>
      </c>
      <c r="B4919" s="5" t="s">
        <v>175</v>
      </c>
      <c r="C4919" s="5" t="s">
        <v>87</v>
      </c>
      <c r="D4919" s="5" t="s">
        <v>388</v>
      </c>
      <c r="E4919" s="5" t="s">
        <v>172</v>
      </c>
      <c r="F4919" s="6">
        <v>43494</v>
      </c>
      <c r="G4919" s="5" t="s">
        <v>148</v>
      </c>
      <c r="H4919" s="5" t="s">
        <v>194</v>
      </c>
      <c r="I4919">
        <v>43329</v>
      </c>
      <c r="J4919">
        <v>165</v>
      </c>
      <c r="K4919">
        <v>318.5</v>
      </c>
      <c r="L4919">
        <v>3</v>
      </c>
      <c r="M4919">
        <v>9395.75</v>
      </c>
      <c r="N4919">
        <v>8654.3889999999992</v>
      </c>
      <c r="O4919">
        <v>2884.7959999999998</v>
      </c>
      <c r="P4919">
        <v>106.16666666666667</v>
      </c>
      <c r="Q4919">
        <v>29.5</v>
      </c>
      <c r="R4919">
        <v>741.36099999999999</v>
      </c>
      <c r="S4919">
        <v>2019</v>
      </c>
      <c r="T4919">
        <v>1</v>
      </c>
      <c r="U4919">
        <v>5</v>
      </c>
    </row>
    <row r="4920" spans="1:21" x14ac:dyDescent="0.3">
      <c r="A4920" s="5" t="s">
        <v>168</v>
      </c>
      <c r="B4920" s="5" t="s">
        <v>175</v>
      </c>
      <c r="C4920" s="5" t="s">
        <v>87</v>
      </c>
      <c r="D4920" s="5" t="s">
        <v>388</v>
      </c>
      <c r="E4920" s="5" t="s">
        <v>172</v>
      </c>
      <c r="F4920" s="6">
        <v>43494</v>
      </c>
      <c r="G4920" s="5" t="s">
        <v>148</v>
      </c>
      <c r="H4920" s="5" t="s">
        <v>190</v>
      </c>
      <c r="I4920">
        <v>43329</v>
      </c>
      <c r="J4920">
        <v>165</v>
      </c>
      <c r="K4920">
        <v>256</v>
      </c>
      <c r="L4920">
        <v>2</v>
      </c>
      <c r="M4920">
        <v>6912</v>
      </c>
      <c r="N4920">
        <v>5769.5929999999998</v>
      </c>
      <c r="O4920">
        <v>2884.7959999999998</v>
      </c>
      <c r="P4920">
        <v>128</v>
      </c>
      <c r="Q4920">
        <v>27</v>
      </c>
      <c r="R4920">
        <v>1142.4069999999999</v>
      </c>
      <c r="S4920">
        <v>2019</v>
      </c>
      <c r="T4920">
        <v>1</v>
      </c>
      <c r="U4920">
        <v>5</v>
      </c>
    </row>
    <row r="4921" spans="1:21" x14ac:dyDescent="0.3">
      <c r="A4921" s="5" t="s">
        <v>168</v>
      </c>
      <c r="B4921" s="5" t="s">
        <v>175</v>
      </c>
      <c r="C4921" s="5" t="s">
        <v>87</v>
      </c>
      <c r="D4921" s="5" t="s">
        <v>388</v>
      </c>
      <c r="E4921" s="5" t="s">
        <v>172</v>
      </c>
      <c r="F4921" s="6">
        <v>43494</v>
      </c>
      <c r="G4921" s="5" t="s">
        <v>148</v>
      </c>
      <c r="H4921" s="5" t="s">
        <v>197</v>
      </c>
      <c r="I4921">
        <v>43329</v>
      </c>
      <c r="J4921">
        <v>165</v>
      </c>
      <c r="K4921">
        <v>980.5</v>
      </c>
      <c r="L4921">
        <v>9</v>
      </c>
      <c r="M4921">
        <v>28434.5</v>
      </c>
      <c r="N4921">
        <v>25963.168000000001</v>
      </c>
      <c r="O4921">
        <v>2884.7959999999998</v>
      </c>
      <c r="P4921">
        <v>108.94444444444444</v>
      </c>
      <c r="Q4921">
        <v>29</v>
      </c>
      <c r="R4921">
        <v>2471.3319999999999</v>
      </c>
      <c r="S4921">
        <v>2019</v>
      </c>
      <c r="T4921">
        <v>1</v>
      </c>
      <c r="U4921">
        <v>5</v>
      </c>
    </row>
    <row r="4922" spans="1:21" x14ac:dyDescent="0.3">
      <c r="A4922" s="5" t="s">
        <v>168</v>
      </c>
      <c r="B4922" s="5" t="s">
        <v>175</v>
      </c>
      <c r="C4922" s="5" t="s">
        <v>87</v>
      </c>
      <c r="D4922" s="5" t="s">
        <v>388</v>
      </c>
      <c r="E4922" s="5" t="s">
        <v>172</v>
      </c>
      <c r="F4922" s="6">
        <v>43494</v>
      </c>
      <c r="G4922" s="5" t="s">
        <v>148</v>
      </c>
      <c r="H4922" s="5" t="s">
        <v>209</v>
      </c>
      <c r="I4922">
        <v>43329</v>
      </c>
      <c r="J4922">
        <v>165</v>
      </c>
      <c r="K4922">
        <v>301</v>
      </c>
      <c r="L4922">
        <v>3</v>
      </c>
      <c r="M4922">
        <v>8729</v>
      </c>
      <c r="N4922">
        <v>8654.3889999999992</v>
      </c>
      <c r="O4922">
        <v>2884.7959999999998</v>
      </c>
      <c r="P4922">
        <v>100.33333333333333</v>
      </c>
      <c r="Q4922">
        <v>29</v>
      </c>
      <c r="R4922">
        <v>74.611000000000004</v>
      </c>
      <c r="S4922">
        <v>2019</v>
      </c>
      <c r="T4922">
        <v>1</v>
      </c>
      <c r="U4922">
        <v>5</v>
      </c>
    </row>
    <row r="4923" spans="1:21" x14ac:dyDescent="0.3">
      <c r="A4923" s="5" t="s">
        <v>168</v>
      </c>
      <c r="B4923" s="5" t="s">
        <v>175</v>
      </c>
      <c r="C4923" s="5" t="s">
        <v>87</v>
      </c>
      <c r="D4923" s="5" t="s">
        <v>388</v>
      </c>
      <c r="E4923" s="5" t="s">
        <v>172</v>
      </c>
      <c r="F4923" s="6">
        <v>43494</v>
      </c>
      <c r="G4923" s="5" t="s">
        <v>148</v>
      </c>
      <c r="H4923" s="5" t="s">
        <v>305</v>
      </c>
      <c r="I4923">
        <v>43329</v>
      </c>
      <c r="J4923">
        <v>165</v>
      </c>
      <c r="K4923">
        <v>1024</v>
      </c>
      <c r="L4923">
        <v>10</v>
      </c>
      <c r="M4923">
        <v>29696</v>
      </c>
      <c r="N4923">
        <v>28847.964</v>
      </c>
      <c r="O4923">
        <v>2884.7959999999998</v>
      </c>
      <c r="P4923">
        <v>102.4</v>
      </c>
      <c r="Q4923">
        <v>29</v>
      </c>
      <c r="R4923">
        <v>848.03599999999994</v>
      </c>
      <c r="S4923">
        <v>2019</v>
      </c>
      <c r="T4923">
        <v>1</v>
      </c>
      <c r="U4923">
        <v>5</v>
      </c>
    </row>
    <row r="4924" spans="1:21" x14ac:dyDescent="0.3">
      <c r="A4924" s="5" t="s">
        <v>168</v>
      </c>
      <c r="B4924" s="5" t="s">
        <v>175</v>
      </c>
      <c r="C4924" s="5" t="s">
        <v>87</v>
      </c>
      <c r="D4924" s="5" t="s">
        <v>388</v>
      </c>
      <c r="E4924" s="5" t="s">
        <v>172</v>
      </c>
      <c r="F4924" s="6">
        <v>43494</v>
      </c>
      <c r="G4924" s="5" t="s">
        <v>148</v>
      </c>
      <c r="H4924" s="5" t="s">
        <v>190</v>
      </c>
      <c r="I4924">
        <v>43329</v>
      </c>
      <c r="J4924">
        <v>165</v>
      </c>
      <c r="K4924">
        <v>90</v>
      </c>
      <c r="L4924">
        <v>1</v>
      </c>
      <c r="M4924">
        <v>2610</v>
      </c>
      <c r="N4924">
        <v>2884.7959999999998</v>
      </c>
      <c r="O4924">
        <v>2884.7959999999998</v>
      </c>
      <c r="P4924">
        <v>90</v>
      </c>
      <c r="Q4924">
        <v>29</v>
      </c>
      <c r="R4924">
        <v>-274.79599999999999</v>
      </c>
      <c r="S4924">
        <v>2019</v>
      </c>
      <c r="T4924">
        <v>1</v>
      </c>
      <c r="U4924">
        <v>5</v>
      </c>
    </row>
    <row r="4925" spans="1:21" x14ac:dyDescent="0.3">
      <c r="A4925" s="5" t="s">
        <v>168</v>
      </c>
      <c r="B4925" s="5" t="s">
        <v>175</v>
      </c>
      <c r="C4925" s="5" t="s">
        <v>88</v>
      </c>
      <c r="D4925" s="5" t="s">
        <v>386</v>
      </c>
      <c r="E4925" s="5" t="s">
        <v>172</v>
      </c>
      <c r="F4925" s="6">
        <v>43494</v>
      </c>
      <c r="G4925" s="5" t="s">
        <v>148</v>
      </c>
      <c r="H4925" s="5" t="s">
        <v>229</v>
      </c>
      <c r="I4925">
        <v>43324</v>
      </c>
      <c r="J4925">
        <v>170</v>
      </c>
      <c r="K4925">
        <v>606</v>
      </c>
      <c r="L4925">
        <v>6</v>
      </c>
      <c r="M4925">
        <v>17877</v>
      </c>
      <c r="N4925">
        <v>14552.763000000001</v>
      </c>
      <c r="O4925">
        <v>2425.4609999999998</v>
      </c>
      <c r="P4925">
        <v>101</v>
      </c>
      <c r="Q4925">
        <v>29.5</v>
      </c>
      <c r="R4925">
        <v>3324.2370000000001</v>
      </c>
      <c r="S4925">
        <v>2019</v>
      </c>
      <c r="T4925">
        <v>1</v>
      </c>
      <c r="U4925">
        <v>5</v>
      </c>
    </row>
    <row r="4926" spans="1:21" x14ac:dyDescent="0.3">
      <c r="A4926" s="5" t="s">
        <v>168</v>
      </c>
      <c r="B4926" s="5" t="s">
        <v>175</v>
      </c>
      <c r="C4926" s="5" t="s">
        <v>88</v>
      </c>
      <c r="D4926" s="5" t="s">
        <v>386</v>
      </c>
      <c r="E4926" s="5" t="s">
        <v>172</v>
      </c>
      <c r="F4926" s="6">
        <v>43494</v>
      </c>
      <c r="G4926" s="5" t="s">
        <v>148</v>
      </c>
      <c r="H4926" s="5" t="s">
        <v>190</v>
      </c>
      <c r="I4926">
        <v>43324</v>
      </c>
      <c r="J4926">
        <v>170</v>
      </c>
      <c r="K4926">
        <v>170</v>
      </c>
      <c r="L4926">
        <v>2</v>
      </c>
      <c r="M4926">
        <v>5015</v>
      </c>
      <c r="N4926">
        <v>4850.9210000000003</v>
      </c>
      <c r="O4926">
        <v>2425.4609999999998</v>
      </c>
      <c r="P4926">
        <v>85</v>
      </c>
      <c r="Q4926">
        <v>29.5</v>
      </c>
      <c r="R4926">
        <v>164.07900000000001</v>
      </c>
      <c r="S4926">
        <v>2019</v>
      </c>
      <c r="T4926">
        <v>1</v>
      </c>
      <c r="U4926">
        <v>5</v>
      </c>
    </row>
    <row r="4927" spans="1:21" x14ac:dyDescent="0.3">
      <c r="A4927" s="5" t="s">
        <v>168</v>
      </c>
      <c r="B4927" s="5" t="s">
        <v>175</v>
      </c>
      <c r="C4927" s="5" t="s">
        <v>88</v>
      </c>
      <c r="D4927" s="5" t="s">
        <v>386</v>
      </c>
      <c r="E4927" s="5" t="s">
        <v>172</v>
      </c>
      <c r="F4927" s="6">
        <v>43494</v>
      </c>
      <c r="G4927" s="5" t="s">
        <v>148</v>
      </c>
      <c r="H4927" s="5" t="s">
        <v>303</v>
      </c>
      <c r="I4927">
        <v>43324</v>
      </c>
      <c r="J4927">
        <v>170</v>
      </c>
      <c r="K4927">
        <v>816.5</v>
      </c>
      <c r="L4927">
        <v>8</v>
      </c>
      <c r="M4927">
        <v>24086.75</v>
      </c>
      <c r="N4927">
        <v>19403.684000000001</v>
      </c>
      <c r="O4927">
        <v>2425.4609999999998</v>
      </c>
      <c r="P4927">
        <v>102.0625</v>
      </c>
      <c r="Q4927">
        <v>29.5</v>
      </c>
      <c r="R4927">
        <v>4683.0659999999998</v>
      </c>
      <c r="S4927">
        <v>2019</v>
      </c>
      <c r="T4927">
        <v>1</v>
      </c>
      <c r="U4927">
        <v>5</v>
      </c>
    </row>
    <row r="4928" spans="1:21" x14ac:dyDescent="0.3">
      <c r="A4928" s="5" t="s">
        <v>168</v>
      </c>
      <c r="B4928" s="5" t="s">
        <v>175</v>
      </c>
      <c r="C4928" s="5" t="s">
        <v>88</v>
      </c>
      <c r="D4928" s="5" t="s">
        <v>386</v>
      </c>
      <c r="E4928" s="5" t="s">
        <v>172</v>
      </c>
      <c r="F4928" s="6">
        <v>43494</v>
      </c>
      <c r="G4928" s="5" t="s">
        <v>148</v>
      </c>
      <c r="H4928" s="5" t="s">
        <v>190</v>
      </c>
      <c r="I4928">
        <v>43324</v>
      </c>
      <c r="J4928">
        <v>170</v>
      </c>
      <c r="K4928">
        <v>105</v>
      </c>
      <c r="L4928">
        <v>1</v>
      </c>
      <c r="M4928">
        <v>2835</v>
      </c>
      <c r="N4928">
        <v>2425.4609999999998</v>
      </c>
      <c r="O4928">
        <v>2425.4609999999998</v>
      </c>
      <c r="P4928">
        <v>105</v>
      </c>
      <c r="Q4928">
        <v>27</v>
      </c>
      <c r="R4928">
        <v>409.53899999999999</v>
      </c>
      <c r="S4928">
        <v>2019</v>
      </c>
      <c r="T4928">
        <v>1</v>
      </c>
      <c r="U4928">
        <v>5</v>
      </c>
    </row>
    <row r="4929" spans="1:21" x14ac:dyDescent="0.3">
      <c r="A4929" s="5" t="s">
        <v>168</v>
      </c>
      <c r="B4929" s="5" t="s">
        <v>175</v>
      </c>
      <c r="C4929" s="5" t="s">
        <v>88</v>
      </c>
      <c r="D4929" s="5" t="s">
        <v>386</v>
      </c>
      <c r="E4929" s="5" t="s">
        <v>172</v>
      </c>
      <c r="F4929" s="6">
        <v>43494</v>
      </c>
      <c r="G4929" s="5" t="s">
        <v>148</v>
      </c>
      <c r="H4929" s="5" t="s">
        <v>212</v>
      </c>
      <c r="I4929">
        <v>43324</v>
      </c>
      <c r="J4929">
        <v>170</v>
      </c>
      <c r="K4929">
        <v>86</v>
      </c>
      <c r="L4929">
        <v>1</v>
      </c>
      <c r="M4929">
        <v>2554.1999999999998</v>
      </c>
      <c r="N4929">
        <v>2425.4609999999998</v>
      </c>
      <c r="O4929">
        <v>2425.4609999999998</v>
      </c>
      <c r="P4929">
        <v>86</v>
      </c>
      <c r="Q4929">
        <v>29.7</v>
      </c>
      <c r="R4929">
        <v>128.739</v>
      </c>
      <c r="S4929">
        <v>2019</v>
      </c>
      <c r="T4929">
        <v>1</v>
      </c>
      <c r="U4929">
        <v>5</v>
      </c>
    </row>
    <row r="4930" spans="1:21" x14ac:dyDescent="0.3">
      <c r="A4930" s="5" t="s">
        <v>168</v>
      </c>
      <c r="B4930" s="5" t="s">
        <v>175</v>
      </c>
      <c r="C4930" s="5" t="s">
        <v>88</v>
      </c>
      <c r="D4930" s="5" t="s">
        <v>386</v>
      </c>
      <c r="E4930" s="5" t="s">
        <v>172</v>
      </c>
      <c r="F4930" s="6">
        <v>43494</v>
      </c>
      <c r="G4930" s="5" t="s">
        <v>148</v>
      </c>
      <c r="H4930" s="5" t="s">
        <v>178</v>
      </c>
      <c r="I4930">
        <v>43324</v>
      </c>
      <c r="J4930">
        <v>170</v>
      </c>
      <c r="K4930">
        <v>250</v>
      </c>
      <c r="L4930">
        <v>3</v>
      </c>
      <c r="M4930">
        <v>7250</v>
      </c>
      <c r="N4930">
        <v>7276.3819999999996</v>
      </c>
      <c r="O4930">
        <v>2425.4609999999998</v>
      </c>
      <c r="P4930">
        <v>83.333333333333329</v>
      </c>
      <c r="Q4930">
        <v>29</v>
      </c>
      <c r="R4930">
        <v>-26.382000000000001</v>
      </c>
      <c r="S4930">
        <v>2019</v>
      </c>
      <c r="T4930">
        <v>1</v>
      </c>
      <c r="U4930">
        <v>5</v>
      </c>
    </row>
    <row r="4931" spans="1:21" x14ac:dyDescent="0.3">
      <c r="A4931" s="5" t="s">
        <v>168</v>
      </c>
      <c r="B4931" s="5" t="s">
        <v>175</v>
      </c>
      <c r="C4931" s="5" t="s">
        <v>88</v>
      </c>
      <c r="D4931" s="5" t="s">
        <v>386</v>
      </c>
      <c r="E4931" s="5" t="s">
        <v>172</v>
      </c>
      <c r="F4931" s="6">
        <v>43494</v>
      </c>
      <c r="G4931" s="5" t="s">
        <v>148</v>
      </c>
      <c r="H4931" s="5" t="s">
        <v>311</v>
      </c>
      <c r="I4931">
        <v>43324</v>
      </c>
      <c r="J4931">
        <v>170</v>
      </c>
      <c r="K4931">
        <v>81.5</v>
      </c>
      <c r="L4931">
        <v>1</v>
      </c>
      <c r="M4931">
        <v>2363.5</v>
      </c>
      <c r="N4931">
        <v>2425.4609999999998</v>
      </c>
      <c r="O4931">
        <v>2425.4609999999998</v>
      </c>
      <c r="P4931">
        <v>81.5</v>
      </c>
      <c r="Q4931">
        <v>29</v>
      </c>
      <c r="R4931">
        <v>-61.960999999999999</v>
      </c>
      <c r="S4931">
        <v>2019</v>
      </c>
      <c r="T4931">
        <v>1</v>
      </c>
      <c r="U4931">
        <v>5</v>
      </c>
    </row>
    <row r="4932" spans="1:21" x14ac:dyDescent="0.3">
      <c r="A4932" s="5" t="s">
        <v>168</v>
      </c>
      <c r="B4932" s="5" t="s">
        <v>175</v>
      </c>
      <c r="C4932" s="5" t="s">
        <v>88</v>
      </c>
      <c r="D4932" s="5" t="s">
        <v>386</v>
      </c>
      <c r="E4932" s="5" t="s">
        <v>172</v>
      </c>
      <c r="F4932" s="6">
        <v>43494</v>
      </c>
      <c r="G4932" s="5" t="s">
        <v>148</v>
      </c>
      <c r="H4932" s="5" t="s">
        <v>190</v>
      </c>
      <c r="I4932">
        <v>43324</v>
      </c>
      <c r="J4932">
        <v>170</v>
      </c>
      <c r="K4932">
        <v>77</v>
      </c>
      <c r="L4932">
        <v>1</v>
      </c>
      <c r="M4932">
        <v>2271.5</v>
      </c>
      <c r="N4932">
        <v>2425.4609999999998</v>
      </c>
      <c r="O4932">
        <v>2425.4609999999998</v>
      </c>
      <c r="P4932">
        <v>77</v>
      </c>
      <c r="Q4932">
        <v>29.5</v>
      </c>
      <c r="R4932">
        <v>-153.96100000000001</v>
      </c>
      <c r="S4932">
        <v>2019</v>
      </c>
      <c r="T4932">
        <v>1</v>
      </c>
      <c r="U4932">
        <v>5</v>
      </c>
    </row>
    <row r="4933" spans="1:21" x14ac:dyDescent="0.3">
      <c r="A4933" s="5" t="s">
        <v>168</v>
      </c>
      <c r="B4933" s="5" t="s">
        <v>175</v>
      </c>
      <c r="C4933" s="5" t="s">
        <v>88</v>
      </c>
      <c r="D4933" s="5" t="s">
        <v>386</v>
      </c>
      <c r="E4933" s="5" t="s">
        <v>172</v>
      </c>
      <c r="F4933" s="6">
        <v>43494</v>
      </c>
      <c r="G4933" s="5" t="s">
        <v>148</v>
      </c>
      <c r="H4933" s="5" t="s">
        <v>173</v>
      </c>
      <c r="I4933">
        <v>43324</v>
      </c>
      <c r="J4933">
        <v>170</v>
      </c>
      <c r="K4933">
        <v>1282</v>
      </c>
      <c r="L4933">
        <v>12</v>
      </c>
      <c r="M4933">
        <v>43588</v>
      </c>
      <c r="N4933">
        <v>29105.526000000002</v>
      </c>
      <c r="O4933">
        <v>2425.4609999999998</v>
      </c>
      <c r="P4933">
        <v>106.83333333333333</v>
      </c>
      <c r="Q4933">
        <v>34</v>
      </c>
      <c r="R4933">
        <v>14482.474</v>
      </c>
      <c r="S4933">
        <v>2019</v>
      </c>
      <c r="T4933">
        <v>1</v>
      </c>
      <c r="U4933">
        <v>5</v>
      </c>
    </row>
    <row r="4934" spans="1:21" x14ac:dyDescent="0.3">
      <c r="A4934" s="5" t="s">
        <v>168</v>
      </c>
      <c r="B4934" s="5" t="s">
        <v>206</v>
      </c>
      <c r="C4934" s="5" t="s">
        <v>103</v>
      </c>
      <c r="D4934" s="5" t="s">
        <v>385</v>
      </c>
      <c r="E4934" s="5" t="s">
        <v>227</v>
      </c>
      <c r="F4934" s="6">
        <v>43494</v>
      </c>
      <c r="G4934" s="5" t="s">
        <v>148</v>
      </c>
      <c r="H4934" s="5" t="s">
        <v>173</v>
      </c>
      <c r="I4934">
        <v>43337</v>
      </c>
      <c r="J4934">
        <v>157</v>
      </c>
      <c r="K4934">
        <v>-1803.6</v>
      </c>
      <c r="L4934">
        <v>-18</v>
      </c>
      <c r="M4934">
        <v>-61322.400000000001</v>
      </c>
      <c r="N4934">
        <v>-54212.66</v>
      </c>
      <c r="O4934">
        <v>-3011.8139999999999</v>
      </c>
      <c r="P4934">
        <v>100.19999999999999</v>
      </c>
      <c r="Q4934">
        <v>34</v>
      </c>
      <c r="R4934">
        <v>-7109.74</v>
      </c>
      <c r="S4934">
        <v>2019</v>
      </c>
      <c r="T4934">
        <v>1</v>
      </c>
      <c r="U4934">
        <v>5</v>
      </c>
    </row>
    <row r="4935" spans="1:21" x14ac:dyDescent="0.3">
      <c r="A4935" s="5" t="s">
        <v>168</v>
      </c>
      <c r="B4935" s="5" t="s">
        <v>206</v>
      </c>
      <c r="C4935" s="5" t="s">
        <v>103</v>
      </c>
      <c r="D4935" s="5" t="s">
        <v>385</v>
      </c>
      <c r="E4935" s="5" t="s">
        <v>172</v>
      </c>
      <c r="F4935" s="6">
        <v>43494</v>
      </c>
      <c r="G4935" s="5" t="s">
        <v>148</v>
      </c>
      <c r="H4935" s="5" t="s">
        <v>173</v>
      </c>
      <c r="I4935">
        <v>43337</v>
      </c>
      <c r="J4935">
        <v>157</v>
      </c>
      <c r="K4935">
        <v>1803.6</v>
      </c>
      <c r="L4935">
        <v>19</v>
      </c>
      <c r="M4935">
        <v>61322.400000000001</v>
      </c>
      <c r="N4935">
        <v>57224.474000000002</v>
      </c>
      <c r="O4935">
        <v>3011.8139999999999</v>
      </c>
      <c r="P4935">
        <v>94.926315789473676</v>
      </c>
      <c r="Q4935">
        <v>34</v>
      </c>
      <c r="R4935">
        <v>4097.9260000000004</v>
      </c>
      <c r="S4935">
        <v>2019</v>
      </c>
      <c r="T4935">
        <v>1</v>
      </c>
      <c r="U4935">
        <v>5</v>
      </c>
    </row>
    <row r="4936" spans="1:21" x14ac:dyDescent="0.3">
      <c r="A4936" s="5" t="s">
        <v>168</v>
      </c>
      <c r="B4936" s="5" t="s">
        <v>206</v>
      </c>
      <c r="C4936" s="5" t="s">
        <v>103</v>
      </c>
      <c r="D4936" s="5" t="s">
        <v>385</v>
      </c>
      <c r="E4936" s="5" t="s">
        <v>172</v>
      </c>
      <c r="F4936" s="6">
        <v>43494</v>
      </c>
      <c r="G4936" s="5" t="s">
        <v>148</v>
      </c>
      <c r="H4936" s="5" t="s">
        <v>173</v>
      </c>
      <c r="I4936">
        <v>43337</v>
      </c>
      <c r="J4936">
        <v>157</v>
      </c>
      <c r="K4936">
        <v>763.4</v>
      </c>
      <c r="L4936">
        <v>9</v>
      </c>
      <c r="M4936">
        <v>22520.3</v>
      </c>
      <c r="N4936">
        <v>22692.264999999999</v>
      </c>
      <c r="O4936">
        <v>2521.3629999999998</v>
      </c>
      <c r="P4936">
        <v>84.822222222222223</v>
      </c>
      <c r="Q4936">
        <v>29.5</v>
      </c>
      <c r="R4936">
        <v>-171.965</v>
      </c>
      <c r="S4936">
        <v>2019</v>
      </c>
      <c r="T4936">
        <v>1</v>
      </c>
      <c r="U4936">
        <v>5</v>
      </c>
    </row>
    <row r="4937" spans="1:21" x14ac:dyDescent="0.3">
      <c r="A4937" s="5" t="s">
        <v>168</v>
      </c>
      <c r="B4937" s="5" t="s">
        <v>206</v>
      </c>
      <c r="C4937" s="5" t="s">
        <v>104</v>
      </c>
      <c r="D4937" s="5" t="s">
        <v>387</v>
      </c>
      <c r="E4937" s="5" t="s">
        <v>172</v>
      </c>
      <c r="F4937" s="6">
        <v>43494</v>
      </c>
      <c r="G4937" s="5" t="s">
        <v>148</v>
      </c>
      <c r="H4937" s="5" t="s">
        <v>178</v>
      </c>
      <c r="I4937">
        <v>43347</v>
      </c>
      <c r="J4937">
        <v>147</v>
      </c>
      <c r="K4937">
        <v>329.2</v>
      </c>
      <c r="L4937">
        <v>4</v>
      </c>
      <c r="M4937">
        <v>9711.4</v>
      </c>
      <c r="N4937">
        <v>9595.8459999999995</v>
      </c>
      <c r="O4937">
        <v>2398.962</v>
      </c>
      <c r="P4937">
        <v>82.3</v>
      </c>
      <c r="Q4937">
        <v>29.5</v>
      </c>
      <c r="R4937">
        <v>115.554</v>
      </c>
      <c r="S4937">
        <v>2019</v>
      </c>
      <c r="T4937">
        <v>1</v>
      </c>
      <c r="U4937">
        <v>5</v>
      </c>
    </row>
    <row r="4938" spans="1:21" x14ac:dyDescent="0.3">
      <c r="A4938" s="5" t="s">
        <v>168</v>
      </c>
      <c r="B4938" s="5" t="s">
        <v>206</v>
      </c>
      <c r="C4938" s="5" t="s">
        <v>104</v>
      </c>
      <c r="D4938" s="5" t="s">
        <v>387</v>
      </c>
      <c r="E4938" s="5" t="s">
        <v>172</v>
      </c>
      <c r="F4938" s="6">
        <v>43494</v>
      </c>
      <c r="G4938" s="5" t="s">
        <v>148</v>
      </c>
      <c r="H4938" s="5" t="s">
        <v>198</v>
      </c>
      <c r="I4938">
        <v>43347</v>
      </c>
      <c r="J4938">
        <v>147</v>
      </c>
      <c r="K4938">
        <v>284.8</v>
      </c>
      <c r="L4938">
        <v>3</v>
      </c>
      <c r="M4938">
        <v>8401.6</v>
      </c>
      <c r="N4938">
        <v>7196.8850000000002</v>
      </c>
      <c r="O4938">
        <v>2398.962</v>
      </c>
      <c r="P4938">
        <v>94.933333333333337</v>
      </c>
      <c r="Q4938">
        <v>29.5</v>
      </c>
      <c r="R4938">
        <v>1204.7149999999999</v>
      </c>
      <c r="S4938">
        <v>2019</v>
      </c>
      <c r="T4938">
        <v>1</v>
      </c>
      <c r="U4938">
        <v>5</v>
      </c>
    </row>
    <row r="4939" spans="1:21" x14ac:dyDescent="0.3">
      <c r="A4939" s="5" t="s">
        <v>168</v>
      </c>
      <c r="B4939" s="5" t="s">
        <v>206</v>
      </c>
      <c r="C4939" s="5" t="s">
        <v>104</v>
      </c>
      <c r="D4939" s="5" t="s">
        <v>387</v>
      </c>
      <c r="E4939" s="5" t="s">
        <v>172</v>
      </c>
      <c r="F4939" s="6">
        <v>43494</v>
      </c>
      <c r="G4939" s="5" t="s">
        <v>148</v>
      </c>
      <c r="H4939" s="5" t="s">
        <v>197</v>
      </c>
      <c r="I4939">
        <v>43347</v>
      </c>
      <c r="J4939">
        <v>147</v>
      </c>
      <c r="K4939">
        <v>975.6</v>
      </c>
      <c r="L4939">
        <v>11</v>
      </c>
      <c r="M4939">
        <v>28780.2</v>
      </c>
      <c r="N4939">
        <v>26388.578000000001</v>
      </c>
      <c r="O4939">
        <v>2398.962</v>
      </c>
      <c r="P4939">
        <v>88.690909090909088</v>
      </c>
      <c r="Q4939">
        <v>29.5</v>
      </c>
      <c r="R4939">
        <v>2391.6219999999998</v>
      </c>
      <c r="S4939">
        <v>2019</v>
      </c>
      <c r="T4939">
        <v>1</v>
      </c>
      <c r="U4939">
        <v>5</v>
      </c>
    </row>
    <row r="4940" spans="1:21" x14ac:dyDescent="0.3">
      <c r="A4940" s="5" t="s">
        <v>168</v>
      </c>
      <c r="B4940" s="5" t="s">
        <v>206</v>
      </c>
      <c r="C4940" s="5" t="s">
        <v>104</v>
      </c>
      <c r="D4940" s="5" t="s">
        <v>387</v>
      </c>
      <c r="E4940" s="5" t="s">
        <v>172</v>
      </c>
      <c r="F4940" s="6">
        <v>43494</v>
      </c>
      <c r="G4940" s="5" t="s">
        <v>148</v>
      </c>
      <c r="H4940" s="5" t="s">
        <v>208</v>
      </c>
      <c r="I4940">
        <v>43347</v>
      </c>
      <c r="J4940">
        <v>147</v>
      </c>
      <c r="K4940">
        <v>97.8</v>
      </c>
      <c r="L4940">
        <v>1</v>
      </c>
      <c r="M4940">
        <v>2885.1</v>
      </c>
      <c r="N4940">
        <v>2398.962</v>
      </c>
      <c r="O4940">
        <v>2398.962</v>
      </c>
      <c r="P4940">
        <v>97.8</v>
      </c>
      <c r="Q4940">
        <v>29.5</v>
      </c>
      <c r="R4940">
        <v>486.13799999999998</v>
      </c>
      <c r="S4940">
        <v>2019</v>
      </c>
      <c r="T4940">
        <v>1</v>
      </c>
      <c r="U4940">
        <v>5</v>
      </c>
    </row>
    <row r="4941" spans="1:21" x14ac:dyDescent="0.3">
      <c r="A4941" s="5" t="s">
        <v>168</v>
      </c>
      <c r="B4941" s="5" t="s">
        <v>206</v>
      </c>
      <c r="C4941" s="5" t="s">
        <v>104</v>
      </c>
      <c r="D4941" s="5" t="s">
        <v>387</v>
      </c>
      <c r="E4941" s="5" t="s">
        <v>172</v>
      </c>
      <c r="F4941" s="6">
        <v>43494</v>
      </c>
      <c r="G4941" s="5" t="s">
        <v>148</v>
      </c>
      <c r="H4941" s="5" t="s">
        <v>209</v>
      </c>
      <c r="I4941">
        <v>43347</v>
      </c>
      <c r="J4941">
        <v>147</v>
      </c>
      <c r="K4941">
        <v>254.8</v>
      </c>
      <c r="L4941">
        <v>3</v>
      </c>
      <c r="M4941">
        <v>7516.6</v>
      </c>
      <c r="N4941">
        <v>7196.8850000000002</v>
      </c>
      <c r="O4941">
        <v>2398.962</v>
      </c>
      <c r="P4941">
        <v>84.933333333333337</v>
      </c>
      <c r="Q4941">
        <v>29.5</v>
      </c>
      <c r="R4941">
        <v>319.71499999999997</v>
      </c>
      <c r="S4941">
        <v>2019</v>
      </c>
      <c r="T4941">
        <v>1</v>
      </c>
      <c r="U4941">
        <v>5</v>
      </c>
    </row>
    <row r="4942" spans="1:21" x14ac:dyDescent="0.3">
      <c r="A4942" s="5" t="s">
        <v>168</v>
      </c>
      <c r="B4942" s="5" t="s">
        <v>206</v>
      </c>
      <c r="C4942" s="5" t="s">
        <v>104</v>
      </c>
      <c r="D4942" s="5" t="s">
        <v>387</v>
      </c>
      <c r="E4942" s="5" t="s">
        <v>172</v>
      </c>
      <c r="F4942" s="6">
        <v>43494</v>
      </c>
      <c r="G4942" s="5" t="s">
        <v>148</v>
      </c>
      <c r="H4942" s="5" t="s">
        <v>311</v>
      </c>
      <c r="I4942">
        <v>43347</v>
      </c>
      <c r="J4942">
        <v>147</v>
      </c>
      <c r="K4942">
        <v>88</v>
      </c>
      <c r="L4942">
        <v>1</v>
      </c>
      <c r="M4942">
        <v>2596</v>
      </c>
      <c r="N4942">
        <v>2398.962</v>
      </c>
      <c r="O4942">
        <v>2398.962</v>
      </c>
      <c r="P4942">
        <v>88</v>
      </c>
      <c r="Q4942">
        <v>29.5</v>
      </c>
      <c r="R4942">
        <v>197.03800000000001</v>
      </c>
      <c r="S4942">
        <v>2019</v>
      </c>
      <c r="T4942">
        <v>1</v>
      </c>
      <c r="U4942">
        <v>5</v>
      </c>
    </row>
    <row r="4943" spans="1:21" x14ac:dyDescent="0.3">
      <c r="A4943" s="5" t="s">
        <v>168</v>
      </c>
      <c r="B4943" s="5" t="s">
        <v>206</v>
      </c>
      <c r="C4943" s="5" t="s">
        <v>104</v>
      </c>
      <c r="D4943" s="5" t="s">
        <v>387</v>
      </c>
      <c r="E4943" s="5" t="s">
        <v>172</v>
      </c>
      <c r="F4943" s="6">
        <v>43494</v>
      </c>
      <c r="G4943" s="5" t="s">
        <v>148</v>
      </c>
      <c r="H4943" s="5" t="s">
        <v>235</v>
      </c>
      <c r="I4943">
        <v>43347</v>
      </c>
      <c r="J4943">
        <v>147</v>
      </c>
      <c r="K4943">
        <v>96.4</v>
      </c>
      <c r="L4943">
        <v>1</v>
      </c>
      <c r="M4943">
        <v>2843.8</v>
      </c>
      <c r="N4943">
        <v>2398.962</v>
      </c>
      <c r="O4943">
        <v>2398.962</v>
      </c>
      <c r="P4943">
        <v>96.4</v>
      </c>
      <c r="Q4943">
        <v>29.5</v>
      </c>
      <c r="R4943">
        <v>444.83800000000002</v>
      </c>
      <c r="S4943">
        <v>2019</v>
      </c>
      <c r="T4943">
        <v>1</v>
      </c>
      <c r="U4943">
        <v>5</v>
      </c>
    </row>
    <row r="4944" spans="1:21" x14ac:dyDescent="0.3">
      <c r="A4944" s="5" t="s">
        <v>168</v>
      </c>
      <c r="B4944" s="5" t="s">
        <v>206</v>
      </c>
      <c r="C4944" s="5" t="s">
        <v>104</v>
      </c>
      <c r="D4944" s="5" t="s">
        <v>387</v>
      </c>
      <c r="E4944" s="5" t="s">
        <v>172</v>
      </c>
      <c r="F4944" s="6">
        <v>43494</v>
      </c>
      <c r="G4944" s="5" t="s">
        <v>148</v>
      </c>
      <c r="H4944" s="5" t="s">
        <v>240</v>
      </c>
      <c r="I4944">
        <v>43347</v>
      </c>
      <c r="J4944">
        <v>147</v>
      </c>
      <c r="K4944">
        <v>441.8</v>
      </c>
      <c r="L4944">
        <v>5</v>
      </c>
      <c r="M4944">
        <v>13033.1</v>
      </c>
      <c r="N4944">
        <v>11994.808000000001</v>
      </c>
      <c r="O4944">
        <v>2398.962</v>
      </c>
      <c r="P4944">
        <v>88.36</v>
      </c>
      <c r="Q4944">
        <v>29.5</v>
      </c>
      <c r="R4944">
        <v>1038.2919999999999</v>
      </c>
      <c r="S4944">
        <v>2019</v>
      </c>
      <c r="T4944">
        <v>1</v>
      </c>
      <c r="U4944">
        <v>5</v>
      </c>
    </row>
    <row r="4945" spans="1:21" x14ac:dyDescent="0.3">
      <c r="A4945" s="5" t="s">
        <v>168</v>
      </c>
      <c r="B4945" s="5" t="s">
        <v>206</v>
      </c>
      <c r="C4945" s="5" t="s">
        <v>104</v>
      </c>
      <c r="D4945" s="5" t="s">
        <v>387</v>
      </c>
      <c r="E4945" s="5" t="s">
        <v>172</v>
      </c>
      <c r="F4945" s="6">
        <v>43494</v>
      </c>
      <c r="G4945" s="5" t="s">
        <v>148</v>
      </c>
      <c r="H4945" s="5" t="s">
        <v>351</v>
      </c>
      <c r="I4945">
        <v>43347</v>
      </c>
      <c r="J4945">
        <v>147</v>
      </c>
      <c r="K4945">
        <v>81.400000000000006</v>
      </c>
      <c r="L4945">
        <v>1</v>
      </c>
      <c r="M4945">
        <v>2401.3000000000002</v>
      </c>
      <c r="N4945">
        <v>2398.962</v>
      </c>
      <c r="O4945">
        <v>2398.962</v>
      </c>
      <c r="P4945">
        <v>81.400000000000006</v>
      </c>
      <c r="Q4945">
        <v>29.5</v>
      </c>
      <c r="R4945">
        <v>2.3380000000000001</v>
      </c>
      <c r="S4945">
        <v>2019</v>
      </c>
      <c r="T4945">
        <v>1</v>
      </c>
      <c r="U4945">
        <v>5</v>
      </c>
    </row>
    <row r="4946" spans="1:21" x14ac:dyDescent="0.3">
      <c r="A4946" s="5" t="s">
        <v>168</v>
      </c>
      <c r="B4946" s="5" t="s">
        <v>206</v>
      </c>
      <c r="C4946" s="5" t="s">
        <v>104</v>
      </c>
      <c r="D4946" s="5" t="s">
        <v>387</v>
      </c>
      <c r="E4946" s="5" t="s">
        <v>172</v>
      </c>
      <c r="F4946" s="6">
        <v>43494</v>
      </c>
      <c r="G4946" s="5" t="s">
        <v>148</v>
      </c>
      <c r="H4946" s="5" t="s">
        <v>190</v>
      </c>
      <c r="I4946">
        <v>43347</v>
      </c>
      <c r="J4946">
        <v>147</v>
      </c>
      <c r="K4946">
        <v>99.2</v>
      </c>
      <c r="L4946">
        <v>1</v>
      </c>
      <c r="M4946">
        <v>2926.4</v>
      </c>
      <c r="N4946">
        <v>2398.962</v>
      </c>
      <c r="O4946">
        <v>2398.962</v>
      </c>
      <c r="P4946">
        <v>99.2</v>
      </c>
      <c r="Q4946">
        <v>29.5</v>
      </c>
      <c r="R4946">
        <v>527.43799999999999</v>
      </c>
      <c r="S4946">
        <v>2019</v>
      </c>
      <c r="T4946">
        <v>1</v>
      </c>
      <c r="U4946">
        <v>5</v>
      </c>
    </row>
    <row r="4947" spans="1:21" x14ac:dyDescent="0.3">
      <c r="A4947" s="5" t="s">
        <v>168</v>
      </c>
      <c r="B4947" s="5" t="s">
        <v>206</v>
      </c>
      <c r="C4947" s="5" t="s">
        <v>104</v>
      </c>
      <c r="D4947" s="5" t="s">
        <v>387</v>
      </c>
      <c r="E4947" s="5" t="s">
        <v>172</v>
      </c>
      <c r="F4947" s="6">
        <v>43494</v>
      </c>
      <c r="G4947" s="5" t="s">
        <v>148</v>
      </c>
      <c r="H4947" s="5" t="s">
        <v>173</v>
      </c>
      <c r="I4947">
        <v>43347</v>
      </c>
      <c r="J4947">
        <v>147</v>
      </c>
      <c r="K4947">
        <v>94</v>
      </c>
      <c r="L4947">
        <v>1</v>
      </c>
      <c r="M4947">
        <v>2773</v>
      </c>
      <c r="N4947">
        <v>2398.962</v>
      </c>
      <c r="O4947">
        <v>2398.962</v>
      </c>
      <c r="P4947">
        <v>94</v>
      </c>
      <c r="Q4947">
        <v>29.5</v>
      </c>
      <c r="R4947">
        <v>374.03800000000001</v>
      </c>
      <c r="S4947">
        <v>2019</v>
      </c>
      <c r="T4947">
        <v>1</v>
      </c>
      <c r="U4947">
        <v>5</v>
      </c>
    </row>
    <row r="4948" spans="1:21" x14ac:dyDescent="0.3">
      <c r="A4948" s="5" t="s">
        <v>168</v>
      </c>
      <c r="B4948" s="5" t="s">
        <v>175</v>
      </c>
      <c r="C4948" s="5" t="s">
        <v>88</v>
      </c>
      <c r="D4948" s="5" t="s">
        <v>386</v>
      </c>
      <c r="E4948" s="5" t="s">
        <v>227</v>
      </c>
      <c r="F4948" s="6">
        <v>43495</v>
      </c>
      <c r="G4948" s="5" t="s">
        <v>148</v>
      </c>
      <c r="H4948" s="5" t="s">
        <v>351</v>
      </c>
      <c r="I4948">
        <v>43324</v>
      </c>
      <c r="J4948">
        <v>171</v>
      </c>
      <c r="K4948">
        <v>-179.5</v>
      </c>
      <c r="L4948">
        <v>-2</v>
      </c>
      <c r="M4948">
        <v>-10590.5</v>
      </c>
      <c r="N4948">
        <v>-4497.3890000000001</v>
      </c>
      <c r="O4948">
        <v>-2248.694</v>
      </c>
      <c r="P4948">
        <v>89.75</v>
      </c>
      <c r="Q4948">
        <v>59</v>
      </c>
      <c r="R4948">
        <v>-6093.1109999999999</v>
      </c>
      <c r="S4948">
        <v>2019</v>
      </c>
      <c r="T4948">
        <v>1</v>
      </c>
      <c r="U4948">
        <v>5</v>
      </c>
    </row>
    <row r="4949" spans="1:21" x14ac:dyDescent="0.3">
      <c r="A4949" s="5" t="s">
        <v>168</v>
      </c>
      <c r="B4949" s="5" t="s">
        <v>175</v>
      </c>
      <c r="C4949" s="5" t="s">
        <v>88</v>
      </c>
      <c r="D4949" s="5" t="s">
        <v>386</v>
      </c>
      <c r="E4949" s="5" t="s">
        <v>172</v>
      </c>
      <c r="F4949" s="6">
        <v>43495</v>
      </c>
      <c r="G4949" s="5" t="s">
        <v>148</v>
      </c>
      <c r="H4949" s="5" t="s">
        <v>351</v>
      </c>
      <c r="I4949">
        <v>43324</v>
      </c>
      <c r="J4949">
        <v>171</v>
      </c>
      <c r="K4949">
        <v>179.5</v>
      </c>
      <c r="L4949">
        <v>2</v>
      </c>
      <c r="M4949">
        <v>5295.25</v>
      </c>
      <c r="N4949">
        <v>4850.9210000000003</v>
      </c>
      <c r="O4949">
        <v>2425.4609999999998</v>
      </c>
      <c r="P4949">
        <v>89.75</v>
      </c>
      <c r="Q4949">
        <v>29.5</v>
      </c>
      <c r="R4949">
        <v>444.32900000000001</v>
      </c>
      <c r="S4949">
        <v>2019</v>
      </c>
      <c r="T4949">
        <v>1</v>
      </c>
      <c r="U4949">
        <v>5</v>
      </c>
    </row>
    <row r="4950" spans="1:21" x14ac:dyDescent="0.3">
      <c r="A4950" s="5" t="s">
        <v>168</v>
      </c>
      <c r="B4950" s="5" t="s">
        <v>175</v>
      </c>
      <c r="C4950" s="5" t="s">
        <v>84</v>
      </c>
      <c r="D4950" s="5" t="s">
        <v>349</v>
      </c>
      <c r="E4950" s="5" t="s">
        <v>172</v>
      </c>
      <c r="F4950" s="6">
        <v>43496</v>
      </c>
      <c r="G4950" s="5" t="s">
        <v>148</v>
      </c>
      <c r="H4950" s="5" t="s">
        <v>204</v>
      </c>
      <c r="I4950">
        <v>43336</v>
      </c>
      <c r="J4950">
        <v>160</v>
      </c>
      <c r="K4950">
        <v>376</v>
      </c>
      <c r="L4950">
        <v>4</v>
      </c>
      <c r="M4950">
        <v>11092</v>
      </c>
      <c r="N4950">
        <v>8543.3250000000007</v>
      </c>
      <c r="O4950">
        <v>2135.8310000000001</v>
      </c>
      <c r="P4950">
        <v>94</v>
      </c>
      <c r="Q4950">
        <v>29.5</v>
      </c>
      <c r="R4950">
        <v>2548.6750000000002</v>
      </c>
      <c r="S4950">
        <v>2019</v>
      </c>
      <c r="T4950">
        <v>1</v>
      </c>
      <c r="U4950">
        <v>5</v>
      </c>
    </row>
    <row r="4951" spans="1:21" x14ac:dyDescent="0.3">
      <c r="A4951" s="5" t="s">
        <v>168</v>
      </c>
      <c r="B4951" s="5" t="s">
        <v>175</v>
      </c>
      <c r="C4951" s="5" t="s">
        <v>84</v>
      </c>
      <c r="D4951" s="5" t="s">
        <v>349</v>
      </c>
      <c r="E4951" s="5" t="s">
        <v>172</v>
      </c>
      <c r="F4951" s="6">
        <v>43496</v>
      </c>
      <c r="G4951" s="5" t="s">
        <v>148</v>
      </c>
      <c r="H4951" s="5" t="s">
        <v>203</v>
      </c>
      <c r="I4951">
        <v>43336</v>
      </c>
      <c r="J4951">
        <v>160</v>
      </c>
      <c r="K4951">
        <v>100</v>
      </c>
      <c r="L4951">
        <v>1</v>
      </c>
      <c r="M4951">
        <v>2950</v>
      </c>
      <c r="N4951">
        <v>2135.8310000000001</v>
      </c>
      <c r="O4951">
        <v>2135.8310000000001</v>
      </c>
      <c r="P4951">
        <v>100</v>
      </c>
      <c r="Q4951">
        <v>29.5</v>
      </c>
      <c r="R4951">
        <v>814.16899999999998</v>
      </c>
      <c r="S4951">
        <v>2019</v>
      </c>
      <c r="T4951">
        <v>1</v>
      </c>
      <c r="U4951">
        <v>5</v>
      </c>
    </row>
    <row r="4952" spans="1:21" x14ac:dyDescent="0.3">
      <c r="A4952" s="5" t="s">
        <v>168</v>
      </c>
      <c r="B4952" s="5" t="s">
        <v>175</v>
      </c>
      <c r="C4952" s="5" t="s">
        <v>84</v>
      </c>
      <c r="D4952" s="5" t="s">
        <v>349</v>
      </c>
      <c r="E4952" s="5" t="s">
        <v>172</v>
      </c>
      <c r="F4952" s="6">
        <v>43496</v>
      </c>
      <c r="G4952" s="5" t="s">
        <v>148</v>
      </c>
      <c r="H4952" s="5" t="s">
        <v>180</v>
      </c>
      <c r="I4952">
        <v>43336</v>
      </c>
      <c r="J4952">
        <v>160</v>
      </c>
      <c r="K4952">
        <v>185</v>
      </c>
      <c r="L4952">
        <v>2</v>
      </c>
      <c r="M4952">
        <v>5457.5</v>
      </c>
      <c r="N4952">
        <v>4271.6620000000003</v>
      </c>
      <c r="O4952">
        <v>2135.8310000000001</v>
      </c>
      <c r="P4952">
        <v>92.5</v>
      </c>
      <c r="Q4952">
        <v>29.5</v>
      </c>
      <c r="R4952">
        <v>1185.838</v>
      </c>
      <c r="S4952">
        <v>2019</v>
      </c>
      <c r="T4952">
        <v>1</v>
      </c>
      <c r="U4952">
        <v>5</v>
      </c>
    </row>
    <row r="4953" spans="1:21" x14ac:dyDescent="0.3">
      <c r="A4953" s="5" t="s">
        <v>168</v>
      </c>
      <c r="B4953" s="5" t="s">
        <v>175</v>
      </c>
      <c r="C4953" s="5" t="s">
        <v>84</v>
      </c>
      <c r="D4953" s="5" t="s">
        <v>349</v>
      </c>
      <c r="E4953" s="5" t="s">
        <v>172</v>
      </c>
      <c r="F4953" s="6">
        <v>43496</v>
      </c>
      <c r="G4953" s="5" t="s">
        <v>148</v>
      </c>
      <c r="H4953" s="5" t="s">
        <v>205</v>
      </c>
      <c r="I4953">
        <v>43336</v>
      </c>
      <c r="J4953">
        <v>160</v>
      </c>
      <c r="K4953">
        <v>340</v>
      </c>
      <c r="L4953">
        <v>3</v>
      </c>
      <c r="M4953">
        <v>10030</v>
      </c>
      <c r="N4953">
        <v>6407.4939999999997</v>
      </c>
      <c r="O4953">
        <v>2135.8310000000001</v>
      </c>
      <c r="P4953">
        <v>113.33333333333333</v>
      </c>
      <c r="Q4953">
        <v>29.5</v>
      </c>
      <c r="R4953">
        <v>3622.5059999999999</v>
      </c>
      <c r="S4953">
        <v>2019</v>
      </c>
      <c r="T4953">
        <v>1</v>
      </c>
      <c r="U4953">
        <v>5</v>
      </c>
    </row>
    <row r="4954" spans="1:21" x14ac:dyDescent="0.3">
      <c r="A4954" s="5" t="s">
        <v>168</v>
      </c>
      <c r="B4954" s="5" t="s">
        <v>175</v>
      </c>
      <c r="C4954" s="5" t="s">
        <v>84</v>
      </c>
      <c r="D4954" s="5" t="s">
        <v>349</v>
      </c>
      <c r="E4954" s="5" t="s">
        <v>172</v>
      </c>
      <c r="F4954" s="6">
        <v>43496</v>
      </c>
      <c r="G4954" s="5" t="s">
        <v>148</v>
      </c>
      <c r="H4954" s="5" t="s">
        <v>216</v>
      </c>
      <c r="I4954">
        <v>43336</v>
      </c>
      <c r="J4954">
        <v>160</v>
      </c>
      <c r="K4954">
        <v>210</v>
      </c>
      <c r="L4954">
        <v>2</v>
      </c>
      <c r="M4954">
        <v>6195</v>
      </c>
      <c r="N4954">
        <v>4271.6620000000003</v>
      </c>
      <c r="O4954">
        <v>2135.8310000000001</v>
      </c>
      <c r="P4954">
        <v>105</v>
      </c>
      <c r="Q4954">
        <v>29.5</v>
      </c>
      <c r="R4954">
        <v>1923.338</v>
      </c>
      <c r="S4954">
        <v>2019</v>
      </c>
      <c r="T4954">
        <v>1</v>
      </c>
      <c r="U4954">
        <v>5</v>
      </c>
    </row>
    <row r="4955" spans="1:21" x14ac:dyDescent="0.3">
      <c r="A4955" s="5" t="s">
        <v>168</v>
      </c>
      <c r="B4955" s="5" t="s">
        <v>175</v>
      </c>
      <c r="C4955" s="5" t="s">
        <v>84</v>
      </c>
      <c r="D4955" s="5" t="s">
        <v>349</v>
      </c>
      <c r="E4955" s="5" t="s">
        <v>172</v>
      </c>
      <c r="F4955" s="6">
        <v>43496</v>
      </c>
      <c r="G4955" s="5" t="s">
        <v>148</v>
      </c>
      <c r="H4955" s="5" t="s">
        <v>222</v>
      </c>
      <c r="I4955">
        <v>43336</v>
      </c>
      <c r="J4955">
        <v>160</v>
      </c>
      <c r="K4955">
        <v>125</v>
      </c>
      <c r="L4955">
        <v>1</v>
      </c>
      <c r="M4955">
        <v>3687.5</v>
      </c>
      <c r="N4955">
        <v>2135.8310000000001</v>
      </c>
      <c r="O4955">
        <v>2135.8310000000001</v>
      </c>
      <c r="P4955">
        <v>125</v>
      </c>
      <c r="Q4955">
        <v>29.5</v>
      </c>
      <c r="R4955">
        <v>1551.6690000000001</v>
      </c>
      <c r="S4955">
        <v>2019</v>
      </c>
      <c r="T4955">
        <v>1</v>
      </c>
      <c r="U4955">
        <v>5</v>
      </c>
    </row>
    <row r="4956" spans="1:21" x14ac:dyDescent="0.3">
      <c r="A4956" s="5" t="s">
        <v>168</v>
      </c>
      <c r="B4956" s="5" t="s">
        <v>175</v>
      </c>
      <c r="C4956" s="5" t="s">
        <v>84</v>
      </c>
      <c r="D4956" s="5" t="s">
        <v>349</v>
      </c>
      <c r="E4956" s="5" t="s">
        <v>172</v>
      </c>
      <c r="F4956" s="6">
        <v>43496</v>
      </c>
      <c r="G4956" s="5" t="s">
        <v>148</v>
      </c>
      <c r="H4956" s="5" t="s">
        <v>217</v>
      </c>
      <c r="I4956">
        <v>43336</v>
      </c>
      <c r="J4956">
        <v>160</v>
      </c>
      <c r="K4956">
        <v>1018</v>
      </c>
      <c r="L4956">
        <v>10</v>
      </c>
      <c r="M4956">
        <v>30031</v>
      </c>
      <c r="N4956">
        <v>21358.312000000002</v>
      </c>
      <c r="O4956">
        <v>2135.8310000000001</v>
      </c>
      <c r="P4956">
        <v>101.8</v>
      </c>
      <c r="Q4956">
        <v>29.5</v>
      </c>
      <c r="R4956">
        <v>8672.6880000000001</v>
      </c>
      <c r="S4956">
        <v>2019</v>
      </c>
      <c r="T4956">
        <v>1</v>
      </c>
      <c r="U4956">
        <v>5</v>
      </c>
    </row>
    <row r="4957" spans="1:21" x14ac:dyDescent="0.3">
      <c r="A4957" s="5" t="s">
        <v>168</v>
      </c>
      <c r="B4957" s="5" t="s">
        <v>175</v>
      </c>
      <c r="C4957" s="5" t="s">
        <v>84</v>
      </c>
      <c r="D4957" s="5" t="s">
        <v>349</v>
      </c>
      <c r="E4957" s="5" t="s">
        <v>172</v>
      </c>
      <c r="F4957" s="6">
        <v>43496</v>
      </c>
      <c r="G4957" s="5" t="s">
        <v>148</v>
      </c>
      <c r="H4957" s="5" t="s">
        <v>181</v>
      </c>
      <c r="I4957">
        <v>43336</v>
      </c>
      <c r="J4957">
        <v>160</v>
      </c>
      <c r="K4957">
        <v>182</v>
      </c>
      <c r="L4957">
        <v>2</v>
      </c>
      <c r="M4957">
        <v>5369</v>
      </c>
      <c r="N4957">
        <v>4271.6620000000003</v>
      </c>
      <c r="O4957">
        <v>2135.8310000000001</v>
      </c>
      <c r="P4957">
        <v>91</v>
      </c>
      <c r="Q4957">
        <v>29.5</v>
      </c>
      <c r="R4957">
        <v>1097.338</v>
      </c>
      <c r="S4957">
        <v>2019</v>
      </c>
      <c r="T4957">
        <v>1</v>
      </c>
      <c r="U4957">
        <v>5</v>
      </c>
    </row>
    <row r="4958" spans="1:21" x14ac:dyDescent="0.3">
      <c r="A4958" s="5" t="s">
        <v>168</v>
      </c>
      <c r="B4958" s="5" t="s">
        <v>175</v>
      </c>
      <c r="C4958" s="5" t="s">
        <v>84</v>
      </c>
      <c r="D4958" s="5" t="s">
        <v>349</v>
      </c>
      <c r="E4958" s="5" t="s">
        <v>172</v>
      </c>
      <c r="F4958" s="6">
        <v>43496</v>
      </c>
      <c r="G4958" s="5" t="s">
        <v>148</v>
      </c>
      <c r="H4958" s="5" t="s">
        <v>182</v>
      </c>
      <c r="I4958">
        <v>43336</v>
      </c>
      <c r="J4958">
        <v>160</v>
      </c>
      <c r="K4958">
        <v>98</v>
      </c>
      <c r="L4958">
        <v>1</v>
      </c>
      <c r="M4958">
        <v>2891</v>
      </c>
      <c r="N4958">
        <v>2135.8310000000001</v>
      </c>
      <c r="O4958">
        <v>2135.8310000000001</v>
      </c>
      <c r="P4958">
        <v>98</v>
      </c>
      <c r="Q4958">
        <v>29.5</v>
      </c>
      <c r="R4958">
        <v>755.16899999999998</v>
      </c>
      <c r="S4958">
        <v>2019</v>
      </c>
      <c r="T4958">
        <v>1</v>
      </c>
      <c r="U4958">
        <v>5</v>
      </c>
    </row>
    <row r="4959" spans="1:21" x14ac:dyDescent="0.3">
      <c r="A4959" s="5" t="s">
        <v>168</v>
      </c>
      <c r="B4959" s="5" t="s">
        <v>175</v>
      </c>
      <c r="C4959" s="5" t="s">
        <v>84</v>
      </c>
      <c r="D4959" s="5" t="s">
        <v>349</v>
      </c>
      <c r="E4959" s="5" t="s">
        <v>172</v>
      </c>
      <c r="F4959" s="6">
        <v>43496</v>
      </c>
      <c r="G4959" s="5" t="s">
        <v>148</v>
      </c>
      <c r="H4959" s="5" t="s">
        <v>246</v>
      </c>
      <c r="I4959">
        <v>43336</v>
      </c>
      <c r="J4959">
        <v>160</v>
      </c>
      <c r="K4959">
        <v>124</v>
      </c>
      <c r="L4959">
        <v>1</v>
      </c>
      <c r="M4959">
        <v>3658</v>
      </c>
      <c r="N4959">
        <v>2135.8310000000001</v>
      </c>
      <c r="O4959">
        <v>2135.8310000000001</v>
      </c>
      <c r="P4959">
        <v>124</v>
      </c>
      <c r="Q4959">
        <v>29.5</v>
      </c>
      <c r="R4959">
        <v>1522.1690000000001</v>
      </c>
      <c r="S4959">
        <v>2019</v>
      </c>
      <c r="T4959">
        <v>1</v>
      </c>
      <c r="U4959">
        <v>5</v>
      </c>
    </row>
    <row r="4960" spans="1:21" x14ac:dyDescent="0.3">
      <c r="A4960" s="5" t="s">
        <v>168</v>
      </c>
      <c r="B4960" s="5" t="s">
        <v>175</v>
      </c>
      <c r="C4960" s="5" t="s">
        <v>84</v>
      </c>
      <c r="D4960" s="5" t="s">
        <v>349</v>
      </c>
      <c r="E4960" s="5" t="s">
        <v>172</v>
      </c>
      <c r="F4960" s="6">
        <v>43496</v>
      </c>
      <c r="G4960" s="5" t="s">
        <v>148</v>
      </c>
      <c r="H4960" s="5" t="s">
        <v>238</v>
      </c>
      <c r="I4960">
        <v>43336</v>
      </c>
      <c r="J4960">
        <v>160</v>
      </c>
      <c r="K4960">
        <v>437</v>
      </c>
      <c r="L4960">
        <v>4</v>
      </c>
      <c r="M4960">
        <v>12891.5</v>
      </c>
      <c r="N4960">
        <v>8543.3250000000007</v>
      </c>
      <c r="O4960">
        <v>2135.8310000000001</v>
      </c>
      <c r="P4960">
        <v>109.25</v>
      </c>
      <c r="Q4960">
        <v>29.5</v>
      </c>
      <c r="R4960">
        <v>4348.1750000000002</v>
      </c>
      <c r="S4960">
        <v>2019</v>
      </c>
      <c r="T4960">
        <v>1</v>
      </c>
      <c r="U4960">
        <v>5</v>
      </c>
    </row>
    <row r="4961" spans="1:21" x14ac:dyDescent="0.3">
      <c r="A4961" s="5" t="s">
        <v>168</v>
      </c>
      <c r="B4961" s="5" t="s">
        <v>175</v>
      </c>
      <c r="C4961" s="5" t="s">
        <v>84</v>
      </c>
      <c r="D4961" s="5" t="s">
        <v>349</v>
      </c>
      <c r="E4961" s="5" t="s">
        <v>172</v>
      </c>
      <c r="F4961" s="6">
        <v>43496</v>
      </c>
      <c r="G4961" s="5" t="s">
        <v>148</v>
      </c>
      <c r="H4961" s="5" t="s">
        <v>231</v>
      </c>
      <c r="I4961">
        <v>43336</v>
      </c>
      <c r="J4961">
        <v>160</v>
      </c>
      <c r="K4961">
        <v>100</v>
      </c>
      <c r="L4961">
        <v>1</v>
      </c>
      <c r="M4961">
        <v>2950</v>
      </c>
      <c r="N4961">
        <v>2135.8310000000001</v>
      </c>
      <c r="O4961">
        <v>2135.8310000000001</v>
      </c>
      <c r="P4961">
        <v>100</v>
      </c>
      <c r="Q4961">
        <v>29.5</v>
      </c>
      <c r="R4961">
        <v>814.16899999999998</v>
      </c>
      <c r="S4961">
        <v>2019</v>
      </c>
      <c r="T4961">
        <v>1</v>
      </c>
      <c r="U4961">
        <v>5</v>
      </c>
    </row>
    <row r="4962" spans="1:21" x14ac:dyDescent="0.3">
      <c r="A4962" s="5" t="s">
        <v>168</v>
      </c>
      <c r="B4962" s="5" t="s">
        <v>175</v>
      </c>
      <c r="C4962" s="5" t="s">
        <v>84</v>
      </c>
      <c r="D4962" s="5" t="s">
        <v>349</v>
      </c>
      <c r="E4962" s="5" t="s">
        <v>172</v>
      </c>
      <c r="F4962" s="6">
        <v>43496</v>
      </c>
      <c r="G4962" s="5" t="s">
        <v>148</v>
      </c>
      <c r="H4962" s="5" t="s">
        <v>321</v>
      </c>
      <c r="I4962">
        <v>43336</v>
      </c>
      <c r="J4962">
        <v>160</v>
      </c>
      <c r="K4962">
        <v>416</v>
      </c>
      <c r="L4962">
        <v>4</v>
      </c>
      <c r="M4962">
        <v>12064</v>
      </c>
      <c r="N4962">
        <v>8543.3250000000007</v>
      </c>
      <c r="O4962">
        <v>2135.8310000000001</v>
      </c>
      <c r="P4962">
        <v>104</v>
      </c>
      <c r="Q4962">
        <v>29</v>
      </c>
      <c r="R4962">
        <v>3520.6750000000002</v>
      </c>
      <c r="S4962">
        <v>2019</v>
      </c>
      <c r="T4962">
        <v>1</v>
      </c>
      <c r="U4962">
        <v>5</v>
      </c>
    </row>
    <row r="4963" spans="1:21" x14ac:dyDescent="0.3">
      <c r="A4963" s="5" t="s">
        <v>168</v>
      </c>
      <c r="B4963" s="5" t="s">
        <v>175</v>
      </c>
      <c r="C4963" s="5" t="s">
        <v>84</v>
      </c>
      <c r="D4963" s="5" t="s">
        <v>349</v>
      </c>
      <c r="E4963" s="5" t="s">
        <v>172</v>
      </c>
      <c r="F4963" s="6">
        <v>43496</v>
      </c>
      <c r="G4963" s="5" t="s">
        <v>148</v>
      </c>
      <c r="H4963" s="5" t="s">
        <v>269</v>
      </c>
      <c r="I4963">
        <v>43336</v>
      </c>
      <c r="J4963">
        <v>160</v>
      </c>
      <c r="K4963">
        <v>593</v>
      </c>
      <c r="L4963">
        <v>6</v>
      </c>
      <c r="M4963">
        <v>17197</v>
      </c>
      <c r="N4963">
        <v>12814.986999999999</v>
      </c>
      <c r="O4963">
        <v>2135.8310000000001</v>
      </c>
      <c r="P4963">
        <v>98.833333333333329</v>
      </c>
      <c r="Q4963">
        <v>29</v>
      </c>
      <c r="R4963">
        <v>4382.0129999999999</v>
      </c>
      <c r="S4963">
        <v>2019</v>
      </c>
      <c r="T4963">
        <v>1</v>
      </c>
      <c r="U4963">
        <v>5</v>
      </c>
    </row>
    <row r="4964" spans="1:21" x14ac:dyDescent="0.3">
      <c r="A4964" s="5" t="s">
        <v>168</v>
      </c>
      <c r="B4964" s="5" t="s">
        <v>175</v>
      </c>
      <c r="C4964" s="5" t="s">
        <v>84</v>
      </c>
      <c r="D4964" s="5" t="s">
        <v>349</v>
      </c>
      <c r="E4964" s="5" t="s">
        <v>172</v>
      </c>
      <c r="F4964" s="6">
        <v>43496</v>
      </c>
      <c r="G4964" s="5" t="s">
        <v>148</v>
      </c>
      <c r="H4964" s="5" t="s">
        <v>185</v>
      </c>
      <c r="I4964">
        <v>43336</v>
      </c>
      <c r="J4964">
        <v>160</v>
      </c>
      <c r="K4964">
        <v>394</v>
      </c>
      <c r="L4964">
        <v>4</v>
      </c>
      <c r="M4964">
        <v>11623</v>
      </c>
      <c r="N4964">
        <v>8543.3250000000007</v>
      </c>
      <c r="O4964">
        <v>2135.8310000000001</v>
      </c>
      <c r="P4964">
        <v>98.5</v>
      </c>
      <c r="Q4964">
        <v>29.5</v>
      </c>
      <c r="R4964">
        <v>3079.6750000000002</v>
      </c>
      <c r="S4964">
        <v>2019</v>
      </c>
      <c r="T4964">
        <v>1</v>
      </c>
      <c r="U4964">
        <v>5</v>
      </c>
    </row>
    <row r="4965" spans="1:21" x14ac:dyDescent="0.3">
      <c r="A4965" s="5" t="s">
        <v>168</v>
      </c>
      <c r="B4965" s="5" t="s">
        <v>175</v>
      </c>
      <c r="C4965" s="5" t="s">
        <v>84</v>
      </c>
      <c r="D4965" s="5" t="s">
        <v>349</v>
      </c>
      <c r="E4965" s="5" t="s">
        <v>172</v>
      </c>
      <c r="F4965" s="6">
        <v>43496</v>
      </c>
      <c r="G4965" s="5" t="s">
        <v>148</v>
      </c>
      <c r="H4965" s="5" t="s">
        <v>186</v>
      </c>
      <c r="I4965">
        <v>43336</v>
      </c>
      <c r="J4965">
        <v>160</v>
      </c>
      <c r="K4965">
        <v>187</v>
      </c>
      <c r="L4965">
        <v>2</v>
      </c>
      <c r="M4965">
        <v>5516.5</v>
      </c>
      <c r="N4965">
        <v>4271.6620000000003</v>
      </c>
      <c r="O4965">
        <v>2135.8310000000001</v>
      </c>
      <c r="P4965">
        <v>93.5</v>
      </c>
      <c r="Q4965">
        <v>29.5</v>
      </c>
      <c r="R4965">
        <v>1244.838</v>
      </c>
      <c r="S4965">
        <v>2019</v>
      </c>
      <c r="T4965">
        <v>1</v>
      </c>
      <c r="U4965">
        <v>5</v>
      </c>
    </row>
    <row r="4966" spans="1:21" x14ac:dyDescent="0.3">
      <c r="A4966" s="5" t="s">
        <v>168</v>
      </c>
      <c r="B4966" s="5" t="s">
        <v>175</v>
      </c>
      <c r="C4966" s="5" t="s">
        <v>84</v>
      </c>
      <c r="D4966" s="5" t="s">
        <v>349</v>
      </c>
      <c r="E4966" s="5" t="s">
        <v>172</v>
      </c>
      <c r="F4966" s="6">
        <v>43496</v>
      </c>
      <c r="G4966" s="5" t="s">
        <v>148</v>
      </c>
      <c r="H4966" s="5" t="s">
        <v>187</v>
      </c>
      <c r="I4966">
        <v>43336</v>
      </c>
      <c r="J4966">
        <v>160</v>
      </c>
      <c r="K4966">
        <v>200</v>
      </c>
      <c r="L4966">
        <v>2</v>
      </c>
      <c r="M4966">
        <v>5900</v>
      </c>
      <c r="N4966">
        <v>4271.6620000000003</v>
      </c>
      <c r="O4966">
        <v>2135.8310000000001</v>
      </c>
      <c r="P4966">
        <v>100</v>
      </c>
      <c r="Q4966">
        <v>29.5</v>
      </c>
      <c r="R4966">
        <v>1628.338</v>
      </c>
      <c r="S4966">
        <v>2019</v>
      </c>
      <c r="T4966">
        <v>1</v>
      </c>
      <c r="U4966">
        <v>5</v>
      </c>
    </row>
    <row r="4967" spans="1:21" x14ac:dyDescent="0.3">
      <c r="A4967" s="5" t="s">
        <v>168</v>
      </c>
      <c r="B4967" s="5" t="s">
        <v>175</v>
      </c>
      <c r="C4967" s="5" t="s">
        <v>84</v>
      </c>
      <c r="D4967" s="5" t="s">
        <v>349</v>
      </c>
      <c r="E4967" s="5" t="s">
        <v>172</v>
      </c>
      <c r="F4967" s="6">
        <v>43496</v>
      </c>
      <c r="G4967" s="5" t="s">
        <v>148</v>
      </c>
      <c r="H4967" s="5" t="s">
        <v>189</v>
      </c>
      <c r="I4967">
        <v>43336</v>
      </c>
      <c r="J4967">
        <v>160</v>
      </c>
      <c r="K4967">
        <v>98</v>
      </c>
      <c r="L4967">
        <v>1</v>
      </c>
      <c r="M4967">
        <v>2891</v>
      </c>
      <c r="N4967">
        <v>2135.8310000000001</v>
      </c>
      <c r="O4967">
        <v>2135.8310000000001</v>
      </c>
      <c r="P4967">
        <v>98</v>
      </c>
      <c r="Q4967">
        <v>29.5</v>
      </c>
      <c r="R4967">
        <v>755.16899999999998</v>
      </c>
      <c r="S4967">
        <v>2019</v>
      </c>
      <c r="T4967">
        <v>1</v>
      </c>
      <c r="U4967">
        <v>5</v>
      </c>
    </row>
    <row r="4968" spans="1:21" x14ac:dyDescent="0.3">
      <c r="A4968" s="5" t="s">
        <v>168</v>
      </c>
      <c r="B4968" s="5" t="s">
        <v>175</v>
      </c>
      <c r="C4968" s="5" t="s">
        <v>84</v>
      </c>
      <c r="D4968" s="5" t="s">
        <v>349</v>
      </c>
      <c r="E4968" s="5" t="s">
        <v>172</v>
      </c>
      <c r="F4968" s="6">
        <v>43496</v>
      </c>
      <c r="G4968" s="5" t="s">
        <v>148</v>
      </c>
      <c r="H4968" s="5" t="s">
        <v>344</v>
      </c>
      <c r="I4968">
        <v>43336</v>
      </c>
      <c r="J4968">
        <v>160</v>
      </c>
      <c r="K4968">
        <v>356</v>
      </c>
      <c r="L4968">
        <v>3</v>
      </c>
      <c r="M4968">
        <v>10502</v>
      </c>
      <c r="N4968">
        <v>6407.4939999999997</v>
      </c>
      <c r="O4968">
        <v>2135.8310000000001</v>
      </c>
      <c r="P4968">
        <v>118.66666666666667</v>
      </c>
      <c r="Q4968">
        <v>29.5</v>
      </c>
      <c r="R4968">
        <v>4094.5059999999999</v>
      </c>
      <c r="S4968">
        <v>2019</v>
      </c>
      <c r="T4968">
        <v>1</v>
      </c>
      <c r="U4968">
        <v>5</v>
      </c>
    </row>
    <row r="4969" spans="1:21" x14ac:dyDescent="0.3">
      <c r="A4969" s="5" t="s">
        <v>168</v>
      </c>
      <c r="B4969" s="5" t="s">
        <v>175</v>
      </c>
      <c r="C4969" s="5" t="s">
        <v>84</v>
      </c>
      <c r="D4969" s="5" t="s">
        <v>349</v>
      </c>
      <c r="E4969" s="5" t="s">
        <v>172</v>
      </c>
      <c r="F4969" s="6">
        <v>43496</v>
      </c>
      <c r="G4969" s="5" t="s">
        <v>148</v>
      </c>
      <c r="H4969" s="5" t="s">
        <v>190</v>
      </c>
      <c r="I4969">
        <v>43336</v>
      </c>
      <c r="J4969">
        <v>160</v>
      </c>
      <c r="K4969">
        <v>302</v>
      </c>
      <c r="L4969">
        <v>3</v>
      </c>
      <c r="M4969">
        <v>8909</v>
      </c>
      <c r="N4969">
        <v>6407.4939999999997</v>
      </c>
      <c r="O4969">
        <v>2135.8310000000001</v>
      </c>
      <c r="P4969">
        <v>100.66666666666667</v>
      </c>
      <c r="Q4969">
        <v>29.5</v>
      </c>
      <c r="R4969">
        <v>2501.5059999999999</v>
      </c>
      <c r="S4969">
        <v>2019</v>
      </c>
      <c r="T4969">
        <v>1</v>
      </c>
      <c r="U4969">
        <v>5</v>
      </c>
    </row>
    <row r="4970" spans="1:21" x14ac:dyDescent="0.3">
      <c r="A4970" s="5" t="s">
        <v>168</v>
      </c>
      <c r="B4970" s="5" t="s">
        <v>175</v>
      </c>
      <c r="C4970" s="5" t="s">
        <v>87</v>
      </c>
      <c r="D4970" s="5" t="s">
        <v>388</v>
      </c>
      <c r="E4970" s="5" t="s">
        <v>172</v>
      </c>
      <c r="F4970" s="6">
        <v>43496</v>
      </c>
      <c r="G4970" s="5" t="s">
        <v>148</v>
      </c>
      <c r="H4970" s="5" t="s">
        <v>184</v>
      </c>
      <c r="I4970">
        <v>43329</v>
      </c>
      <c r="J4970">
        <v>167</v>
      </c>
      <c r="K4970">
        <v>2163</v>
      </c>
      <c r="L4970">
        <v>22</v>
      </c>
      <c r="M4970">
        <v>62727</v>
      </c>
      <c r="N4970">
        <v>63465.521000000001</v>
      </c>
      <c r="O4970">
        <v>2884.7959999999998</v>
      </c>
      <c r="P4970">
        <v>98.318181818181813</v>
      </c>
      <c r="Q4970">
        <v>29</v>
      </c>
      <c r="R4970">
        <v>-738.52099999999996</v>
      </c>
      <c r="S4970">
        <v>2019</v>
      </c>
      <c r="T4970">
        <v>1</v>
      </c>
      <c r="U4970">
        <v>5</v>
      </c>
    </row>
    <row r="4971" spans="1:21" x14ac:dyDescent="0.3">
      <c r="A4971" s="5" t="s">
        <v>168</v>
      </c>
      <c r="B4971" s="5" t="s">
        <v>175</v>
      </c>
      <c r="C4971" s="5" t="s">
        <v>87</v>
      </c>
      <c r="D4971" s="5" t="s">
        <v>388</v>
      </c>
      <c r="E4971" s="5" t="s">
        <v>172</v>
      </c>
      <c r="F4971" s="6">
        <v>43496</v>
      </c>
      <c r="G4971" s="5" t="s">
        <v>148</v>
      </c>
      <c r="H4971" s="5" t="s">
        <v>230</v>
      </c>
      <c r="I4971">
        <v>43329</v>
      </c>
      <c r="J4971">
        <v>167</v>
      </c>
      <c r="K4971">
        <v>1971</v>
      </c>
      <c r="L4971">
        <v>20</v>
      </c>
      <c r="M4971">
        <v>57159</v>
      </c>
      <c r="N4971">
        <v>57695.928</v>
      </c>
      <c r="O4971">
        <v>2884.7959999999998</v>
      </c>
      <c r="P4971">
        <v>98.55</v>
      </c>
      <c r="Q4971">
        <v>29</v>
      </c>
      <c r="R4971">
        <v>-536.928</v>
      </c>
      <c r="S4971">
        <v>2019</v>
      </c>
      <c r="T4971">
        <v>1</v>
      </c>
      <c r="U4971">
        <v>5</v>
      </c>
    </row>
    <row r="4972" spans="1:21" x14ac:dyDescent="0.3">
      <c r="A4972" s="5" t="s">
        <v>168</v>
      </c>
      <c r="B4972" s="5" t="s">
        <v>175</v>
      </c>
      <c r="C4972" s="5" t="s">
        <v>84</v>
      </c>
      <c r="D4972" s="5" t="s">
        <v>349</v>
      </c>
      <c r="E4972" s="5" t="s">
        <v>172</v>
      </c>
      <c r="F4972" s="6">
        <v>43498</v>
      </c>
      <c r="G4972" s="5" t="s">
        <v>148</v>
      </c>
      <c r="H4972" s="5" t="s">
        <v>212</v>
      </c>
      <c r="I4972">
        <v>43336</v>
      </c>
      <c r="J4972">
        <v>162</v>
      </c>
      <c r="K4972">
        <v>98.5</v>
      </c>
      <c r="L4972">
        <v>1</v>
      </c>
      <c r="M4972">
        <v>2905.75</v>
      </c>
      <c r="N4972">
        <v>2135.8310000000001</v>
      </c>
      <c r="O4972">
        <v>2135.8310000000001</v>
      </c>
      <c r="P4972">
        <v>98.5</v>
      </c>
      <c r="Q4972">
        <v>29.5</v>
      </c>
      <c r="R4972">
        <v>769.91899999999998</v>
      </c>
      <c r="S4972">
        <v>2019</v>
      </c>
      <c r="T4972">
        <v>2</v>
      </c>
      <c r="U4972">
        <v>5</v>
      </c>
    </row>
    <row r="4973" spans="1:21" x14ac:dyDescent="0.3">
      <c r="A4973" s="5" t="s">
        <v>168</v>
      </c>
      <c r="B4973" s="5" t="s">
        <v>175</v>
      </c>
      <c r="C4973" s="5" t="s">
        <v>84</v>
      </c>
      <c r="D4973" s="5" t="s">
        <v>349</v>
      </c>
      <c r="E4973" s="5" t="s">
        <v>172</v>
      </c>
      <c r="F4973" s="6">
        <v>43498</v>
      </c>
      <c r="G4973" s="5" t="s">
        <v>148</v>
      </c>
      <c r="H4973" s="5" t="s">
        <v>229</v>
      </c>
      <c r="I4973">
        <v>43336</v>
      </c>
      <c r="J4973">
        <v>162</v>
      </c>
      <c r="K4973">
        <v>608</v>
      </c>
      <c r="L4973">
        <v>6</v>
      </c>
      <c r="M4973">
        <v>17632</v>
      </c>
      <c r="N4973">
        <v>12814.986999999999</v>
      </c>
      <c r="O4973">
        <v>2135.8310000000001</v>
      </c>
      <c r="P4973">
        <v>101.33333333333333</v>
      </c>
      <c r="Q4973">
        <v>29</v>
      </c>
      <c r="R4973">
        <v>4817.0129999999999</v>
      </c>
      <c r="S4973">
        <v>2019</v>
      </c>
      <c r="T4973">
        <v>2</v>
      </c>
      <c r="U4973">
        <v>5</v>
      </c>
    </row>
    <row r="4974" spans="1:21" x14ac:dyDescent="0.3">
      <c r="A4974" s="5" t="s">
        <v>168</v>
      </c>
      <c r="B4974" s="5" t="s">
        <v>175</v>
      </c>
      <c r="C4974" s="5" t="s">
        <v>84</v>
      </c>
      <c r="D4974" s="5" t="s">
        <v>349</v>
      </c>
      <c r="E4974" s="5" t="s">
        <v>172</v>
      </c>
      <c r="F4974" s="6">
        <v>43498</v>
      </c>
      <c r="G4974" s="5" t="s">
        <v>148</v>
      </c>
      <c r="H4974" s="5" t="s">
        <v>303</v>
      </c>
      <c r="I4974">
        <v>43336</v>
      </c>
      <c r="J4974">
        <v>162</v>
      </c>
      <c r="K4974">
        <v>682.5</v>
      </c>
      <c r="L4974">
        <v>8</v>
      </c>
      <c r="M4974">
        <v>19792.5</v>
      </c>
      <c r="N4974">
        <v>17086.650000000001</v>
      </c>
      <c r="O4974">
        <v>2135.8310000000001</v>
      </c>
      <c r="P4974">
        <v>85.3125</v>
      </c>
      <c r="Q4974">
        <v>29</v>
      </c>
      <c r="R4974">
        <v>2705.85</v>
      </c>
      <c r="S4974">
        <v>2019</v>
      </c>
      <c r="T4974">
        <v>2</v>
      </c>
      <c r="U4974">
        <v>5</v>
      </c>
    </row>
    <row r="4975" spans="1:21" x14ac:dyDescent="0.3">
      <c r="A4975" s="5" t="s">
        <v>168</v>
      </c>
      <c r="B4975" s="5" t="s">
        <v>175</v>
      </c>
      <c r="C4975" s="5" t="s">
        <v>84</v>
      </c>
      <c r="D4975" s="5" t="s">
        <v>349</v>
      </c>
      <c r="E4975" s="5" t="s">
        <v>172</v>
      </c>
      <c r="F4975" s="6">
        <v>43498</v>
      </c>
      <c r="G4975" s="5" t="s">
        <v>148</v>
      </c>
      <c r="H4975" s="5" t="s">
        <v>190</v>
      </c>
      <c r="I4975">
        <v>43336</v>
      </c>
      <c r="J4975">
        <v>162</v>
      </c>
      <c r="K4975">
        <v>104</v>
      </c>
      <c r="L4975">
        <v>1</v>
      </c>
      <c r="M4975">
        <v>3068</v>
      </c>
      <c r="N4975">
        <v>2135.8310000000001</v>
      </c>
      <c r="O4975">
        <v>2135.8310000000001</v>
      </c>
      <c r="P4975">
        <v>104</v>
      </c>
      <c r="Q4975">
        <v>29.5</v>
      </c>
      <c r="R4975">
        <v>932.16899999999998</v>
      </c>
      <c r="S4975">
        <v>2019</v>
      </c>
      <c r="T4975">
        <v>2</v>
      </c>
      <c r="U4975">
        <v>5</v>
      </c>
    </row>
    <row r="4976" spans="1:21" x14ac:dyDescent="0.3">
      <c r="A4976" s="5" t="s">
        <v>168</v>
      </c>
      <c r="B4976" s="5" t="s">
        <v>175</v>
      </c>
      <c r="C4976" s="5" t="s">
        <v>84</v>
      </c>
      <c r="D4976" s="5" t="s">
        <v>349</v>
      </c>
      <c r="E4976" s="5" t="s">
        <v>172</v>
      </c>
      <c r="F4976" s="6">
        <v>43498</v>
      </c>
      <c r="G4976" s="5" t="s">
        <v>148</v>
      </c>
      <c r="H4976" s="5" t="s">
        <v>178</v>
      </c>
      <c r="I4976">
        <v>43336</v>
      </c>
      <c r="J4976">
        <v>162</v>
      </c>
      <c r="K4976">
        <v>375</v>
      </c>
      <c r="L4976">
        <v>4</v>
      </c>
      <c r="M4976">
        <v>10875</v>
      </c>
      <c r="N4976">
        <v>8543.3250000000007</v>
      </c>
      <c r="O4976">
        <v>2135.8310000000001</v>
      </c>
      <c r="P4976">
        <v>93.75</v>
      </c>
      <c r="Q4976">
        <v>29</v>
      </c>
      <c r="R4976">
        <v>2331.6750000000002</v>
      </c>
      <c r="S4976">
        <v>2019</v>
      </c>
      <c r="T4976">
        <v>2</v>
      </c>
      <c r="U4976">
        <v>5</v>
      </c>
    </row>
    <row r="4977" spans="1:21" x14ac:dyDescent="0.3">
      <c r="A4977" s="5" t="s">
        <v>168</v>
      </c>
      <c r="B4977" s="5" t="s">
        <v>175</v>
      </c>
      <c r="C4977" s="5" t="s">
        <v>84</v>
      </c>
      <c r="D4977" s="5" t="s">
        <v>349</v>
      </c>
      <c r="E4977" s="5" t="s">
        <v>172</v>
      </c>
      <c r="F4977" s="6">
        <v>43498</v>
      </c>
      <c r="G4977" s="5" t="s">
        <v>148</v>
      </c>
      <c r="H4977" s="5" t="s">
        <v>198</v>
      </c>
      <c r="I4977">
        <v>43336</v>
      </c>
      <c r="J4977">
        <v>162</v>
      </c>
      <c r="K4977">
        <v>302</v>
      </c>
      <c r="L4977">
        <v>3</v>
      </c>
      <c r="M4977">
        <v>8758</v>
      </c>
      <c r="N4977">
        <v>6407.4939999999997</v>
      </c>
      <c r="O4977">
        <v>2135.8310000000001</v>
      </c>
      <c r="P4977">
        <v>100.66666666666667</v>
      </c>
      <c r="Q4977">
        <v>29</v>
      </c>
      <c r="R4977">
        <v>2350.5059999999999</v>
      </c>
      <c r="S4977">
        <v>2019</v>
      </c>
      <c r="T4977">
        <v>2</v>
      </c>
      <c r="U4977">
        <v>5</v>
      </c>
    </row>
    <row r="4978" spans="1:21" x14ac:dyDescent="0.3">
      <c r="A4978" s="5" t="s">
        <v>168</v>
      </c>
      <c r="B4978" s="5" t="s">
        <v>175</v>
      </c>
      <c r="C4978" s="5" t="s">
        <v>84</v>
      </c>
      <c r="D4978" s="5" t="s">
        <v>349</v>
      </c>
      <c r="E4978" s="5" t="s">
        <v>172</v>
      </c>
      <c r="F4978" s="6">
        <v>43498</v>
      </c>
      <c r="G4978" s="5" t="s">
        <v>148</v>
      </c>
      <c r="H4978" s="5" t="s">
        <v>209</v>
      </c>
      <c r="I4978">
        <v>43336</v>
      </c>
      <c r="J4978">
        <v>162</v>
      </c>
      <c r="K4978">
        <v>276</v>
      </c>
      <c r="L4978">
        <v>3</v>
      </c>
      <c r="M4978">
        <v>8004</v>
      </c>
      <c r="N4978">
        <v>6407.4939999999997</v>
      </c>
      <c r="O4978">
        <v>2135.8310000000001</v>
      </c>
      <c r="P4978">
        <v>92</v>
      </c>
      <c r="Q4978">
        <v>29</v>
      </c>
      <c r="R4978">
        <v>1596.5060000000001</v>
      </c>
      <c r="S4978">
        <v>2019</v>
      </c>
      <c r="T4978">
        <v>2</v>
      </c>
      <c r="U4978">
        <v>5</v>
      </c>
    </row>
    <row r="4979" spans="1:21" x14ac:dyDescent="0.3">
      <c r="A4979" s="5" t="s">
        <v>168</v>
      </c>
      <c r="B4979" s="5" t="s">
        <v>175</v>
      </c>
      <c r="C4979" s="5" t="s">
        <v>84</v>
      </c>
      <c r="D4979" s="5" t="s">
        <v>349</v>
      </c>
      <c r="E4979" s="5" t="s">
        <v>172</v>
      </c>
      <c r="F4979" s="6">
        <v>43498</v>
      </c>
      <c r="G4979" s="5" t="s">
        <v>148</v>
      </c>
      <c r="H4979" s="5" t="s">
        <v>311</v>
      </c>
      <c r="I4979">
        <v>43336</v>
      </c>
      <c r="J4979">
        <v>162</v>
      </c>
      <c r="K4979">
        <v>175</v>
      </c>
      <c r="L4979">
        <v>2</v>
      </c>
      <c r="M4979">
        <v>5075</v>
      </c>
      <c r="N4979">
        <v>4271.6620000000003</v>
      </c>
      <c r="O4979">
        <v>2135.8310000000001</v>
      </c>
      <c r="P4979">
        <v>87.5</v>
      </c>
      <c r="Q4979">
        <v>29</v>
      </c>
      <c r="R4979">
        <v>803.33799999999997</v>
      </c>
      <c r="S4979">
        <v>2019</v>
      </c>
      <c r="T4979">
        <v>2</v>
      </c>
      <c r="U4979">
        <v>5</v>
      </c>
    </row>
    <row r="4980" spans="1:21" x14ac:dyDescent="0.3">
      <c r="A4980" s="5" t="s">
        <v>168</v>
      </c>
      <c r="B4980" s="5" t="s">
        <v>175</v>
      </c>
      <c r="C4980" s="5" t="s">
        <v>84</v>
      </c>
      <c r="D4980" s="5" t="s">
        <v>349</v>
      </c>
      <c r="E4980" s="5" t="s">
        <v>172</v>
      </c>
      <c r="F4980" s="6">
        <v>43498</v>
      </c>
      <c r="G4980" s="5" t="s">
        <v>148</v>
      </c>
      <c r="H4980" s="5" t="s">
        <v>190</v>
      </c>
      <c r="I4980">
        <v>43336</v>
      </c>
      <c r="J4980">
        <v>162</v>
      </c>
      <c r="K4980">
        <v>83</v>
      </c>
      <c r="L4980">
        <v>1</v>
      </c>
      <c r="M4980">
        <v>2448.5</v>
      </c>
      <c r="N4980">
        <v>2135.8310000000001</v>
      </c>
      <c r="O4980">
        <v>2135.8310000000001</v>
      </c>
      <c r="P4980">
        <v>83</v>
      </c>
      <c r="Q4980">
        <v>29.5</v>
      </c>
      <c r="R4980">
        <v>312.66899999999998</v>
      </c>
      <c r="S4980">
        <v>2019</v>
      </c>
      <c r="T4980">
        <v>2</v>
      </c>
      <c r="U4980">
        <v>5</v>
      </c>
    </row>
    <row r="4981" spans="1:21" x14ac:dyDescent="0.3">
      <c r="A4981" s="5" t="s">
        <v>168</v>
      </c>
      <c r="B4981" s="5" t="s">
        <v>175</v>
      </c>
      <c r="C4981" s="5" t="s">
        <v>84</v>
      </c>
      <c r="D4981" s="5" t="s">
        <v>349</v>
      </c>
      <c r="E4981" s="5" t="s">
        <v>172</v>
      </c>
      <c r="F4981" s="6">
        <v>43498</v>
      </c>
      <c r="G4981" s="5" t="s">
        <v>148</v>
      </c>
      <c r="H4981" s="5" t="s">
        <v>173</v>
      </c>
      <c r="I4981">
        <v>43336</v>
      </c>
      <c r="J4981">
        <v>162</v>
      </c>
      <c r="K4981">
        <v>490</v>
      </c>
      <c r="L4981">
        <v>5</v>
      </c>
      <c r="M4981">
        <v>16660</v>
      </c>
      <c r="N4981">
        <v>10679.156000000001</v>
      </c>
      <c r="O4981">
        <v>2135.8310000000001</v>
      </c>
      <c r="P4981">
        <v>98</v>
      </c>
      <c r="Q4981">
        <v>34</v>
      </c>
      <c r="R4981">
        <v>5980.8440000000001</v>
      </c>
      <c r="S4981">
        <v>2019</v>
      </c>
      <c r="T4981">
        <v>2</v>
      </c>
      <c r="U4981">
        <v>5</v>
      </c>
    </row>
    <row r="4982" spans="1:21" x14ac:dyDescent="0.3">
      <c r="A4982" s="5" t="s">
        <v>168</v>
      </c>
      <c r="B4982" s="5" t="s">
        <v>175</v>
      </c>
      <c r="C4982" s="5" t="s">
        <v>86</v>
      </c>
      <c r="D4982" s="5" t="s">
        <v>389</v>
      </c>
      <c r="E4982" s="5" t="s">
        <v>172</v>
      </c>
      <c r="F4982" s="6">
        <v>43498</v>
      </c>
      <c r="G4982" s="5" t="s">
        <v>148</v>
      </c>
      <c r="H4982" s="5" t="s">
        <v>197</v>
      </c>
      <c r="I4982">
        <v>43346</v>
      </c>
      <c r="J4982">
        <v>152</v>
      </c>
      <c r="K4982">
        <v>1142</v>
      </c>
      <c r="L4982">
        <v>11</v>
      </c>
      <c r="M4982">
        <v>33118</v>
      </c>
      <c r="N4982">
        <v>24719.498</v>
      </c>
      <c r="O4982">
        <v>2247.2269999999999</v>
      </c>
      <c r="P4982">
        <v>103.81818181818181</v>
      </c>
      <c r="Q4982">
        <v>29</v>
      </c>
      <c r="R4982">
        <v>8398.5020000000004</v>
      </c>
      <c r="S4982">
        <v>2019</v>
      </c>
      <c r="T4982">
        <v>2</v>
      </c>
      <c r="U4982">
        <v>5</v>
      </c>
    </row>
    <row r="4983" spans="1:21" x14ac:dyDescent="0.3">
      <c r="A4983" s="5" t="s">
        <v>168</v>
      </c>
      <c r="B4983" s="5" t="s">
        <v>175</v>
      </c>
      <c r="C4983" s="5" t="s">
        <v>86</v>
      </c>
      <c r="D4983" s="5" t="s">
        <v>389</v>
      </c>
      <c r="E4983" s="5" t="s">
        <v>172</v>
      </c>
      <c r="F4983" s="6">
        <v>43498</v>
      </c>
      <c r="G4983" s="5" t="s">
        <v>148</v>
      </c>
      <c r="H4983" s="5" t="s">
        <v>208</v>
      </c>
      <c r="I4983">
        <v>43346</v>
      </c>
      <c r="J4983">
        <v>152</v>
      </c>
      <c r="K4983">
        <v>101</v>
      </c>
      <c r="L4983">
        <v>1</v>
      </c>
      <c r="M4983">
        <v>2929</v>
      </c>
      <c r="N4983">
        <v>2247.2269999999999</v>
      </c>
      <c r="O4983">
        <v>2247.2269999999999</v>
      </c>
      <c r="P4983">
        <v>101</v>
      </c>
      <c r="Q4983">
        <v>29</v>
      </c>
      <c r="R4983">
        <v>681.77300000000002</v>
      </c>
      <c r="S4983">
        <v>2019</v>
      </c>
      <c r="T4983">
        <v>2</v>
      </c>
      <c r="U4983">
        <v>5</v>
      </c>
    </row>
    <row r="4984" spans="1:21" x14ac:dyDescent="0.3">
      <c r="A4984" s="5" t="s">
        <v>168</v>
      </c>
      <c r="B4984" s="5" t="s">
        <v>175</v>
      </c>
      <c r="C4984" s="5" t="s">
        <v>86</v>
      </c>
      <c r="D4984" s="5" t="s">
        <v>389</v>
      </c>
      <c r="E4984" s="5" t="s">
        <v>172</v>
      </c>
      <c r="F4984" s="6">
        <v>43498</v>
      </c>
      <c r="G4984" s="5" t="s">
        <v>148</v>
      </c>
      <c r="H4984" s="5" t="s">
        <v>235</v>
      </c>
      <c r="I4984">
        <v>43346</v>
      </c>
      <c r="J4984">
        <v>152</v>
      </c>
      <c r="K4984">
        <v>111</v>
      </c>
      <c r="L4984">
        <v>1</v>
      </c>
      <c r="M4984">
        <v>3219</v>
      </c>
      <c r="N4984">
        <v>2247.2269999999999</v>
      </c>
      <c r="O4984">
        <v>2247.2269999999999</v>
      </c>
      <c r="P4984">
        <v>111</v>
      </c>
      <c r="Q4984">
        <v>29</v>
      </c>
      <c r="R4984">
        <v>971.77300000000002</v>
      </c>
      <c r="S4984">
        <v>2019</v>
      </c>
      <c r="T4984">
        <v>2</v>
      </c>
      <c r="U4984">
        <v>5</v>
      </c>
    </row>
    <row r="4985" spans="1:21" x14ac:dyDescent="0.3">
      <c r="A4985" s="5" t="s">
        <v>168</v>
      </c>
      <c r="B4985" s="5" t="s">
        <v>175</v>
      </c>
      <c r="C4985" s="5" t="s">
        <v>86</v>
      </c>
      <c r="D4985" s="5" t="s">
        <v>389</v>
      </c>
      <c r="E4985" s="5" t="s">
        <v>172</v>
      </c>
      <c r="F4985" s="6">
        <v>43498</v>
      </c>
      <c r="G4985" s="5" t="s">
        <v>148</v>
      </c>
      <c r="H4985" s="5" t="s">
        <v>351</v>
      </c>
      <c r="I4985">
        <v>43346</v>
      </c>
      <c r="J4985">
        <v>152</v>
      </c>
      <c r="K4985">
        <v>117</v>
      </c>
      <c r="L4985">
        <v>1</v>
      </c>
      <c r="M4985">
        <v>3451.5</v>
      </c>
      <c r="N4985">
        <v>2247.2269999999999</v>
      </c>
      <c r="O4985">
        <v>2247.2269999999999</v>
      </c>
      <c r="P4985">
        <v>117</v>
      </c>
      <c r="Q4985">
        <v>29.5</v>
      </c>
      <c r="R4985">
        <v>1204.2729999999999</v>
      </c>
      <c r="S4985">
        <v>2019</v>
      </c>
      <c r="T4985">
        <v>2</v>
      </c>
      <c r="U4985">
        <v>5</v>
      </c>
    </row>
    <row r="4986" spans="1:21" x14ac:dyDescent="0.3">
      <c r="A4986" s="5" t="s">
        <v>168</v>
      </c>
      <c r="B4986" s="5" t="s">
        <v>175</v>
      </c>
      <c r="C4986" s="5" t="s">
        <v>87</v>
      </c>
      <c r="D4986" s="5" t="s">
        <v>388</v>
      </c>
      <c r="E4986" s="5" t="s">
        <v>172</v>
      </c>
      <c r="F4986" s="6">
        <v>43498</v>
      </c>
      <c r="G4986" s="5" t="s">
        <v>148</v>
      </c>
      <c r="H4986" s="5" t="s">
        <v>303</v>
      </c>
      <c r="I4986">
        <v>43329</v>
      </c>
      <c r="J4986">
        <v>169</v>
      </c>
      <c r="K4986">
        <v>765.5</v>
      </c>
      <c r="L4986">
        <v>8</v>
      </c>
      <c r="M4986">
        <v>22199.5</v>
      </c>
      <c r="N4986">
        <v>23078.370999999999</v>
      </c>
      <c r="O4986">
        <v>2884.7959999999998</v>
      </c>
      <c r="P4986">
        <v>95.6875</v>
      </c>
      <c r="Q4986">
        <v>29</v>
      </c>
      <c r="R4986">
        <v>-878.87099999999998</v>
      </c>
      <c r="S4986">
        <v>2019</v>
      </c>
      <c r="T4986">
        <v>2</v>
      </c>
      <c r="U4986">
        <v>5</v>
      </c>
    </row>
    <row r="4987" spans="1:21" x14ac:dyDescent="0.3">
      <c r="A4987" s="5" t="s">
        <v>168</v>
      </c>
      <c r="B4987" s="5" t="s">
        <v>175</v>
      </c>
      <c r="C4987" s="5" t="s">
        <v>87</v>
      </c>
      <c r="D4987" s="5" t="s">
        <v>388</v>
      </c>
      <c r="E4987" s="5" t="s">
        <v>172</v>
      </c>
      <c r="F4987" s="6">
        <v>43498</v>
      </c>
      <c r="G4987" s="5" t="s">
        <v>148</v>
      </c>
      <c r="H4987" s="5" t="s">
        <v>173</v>
      </c>
      <c r="I4987">
        <v>43329</v>
      </c>
      <c r="J4987">
        <v>169</v>
      </c>
      <c r="K4987">
        <v>752</v>
      </c>
      <c r="L4987">
        <v>8</v>
      </c>
      <c r="M4987">
        <v>25568</v>
      </c>
      <c r="N4987">
        <v>17308.777999999998</v>
      </c>
      <c r="O4987">
        <v>2163.5970000000002</v>
      </c>
      <c r="P4987">
        <v>94</v>
      </c>
      <c r="Q4987">
        <v>34</v>
      </c>
      <c r="R4987">
        <v>8259.2219999999998</v>
      </c>
      <c r="S4987">
        <v>2019</v>
      </c>
      <c r="T4987">
        <v>2</v>
      </c>
      <c r="U4987">
        <v>5</v>
      </c>
    </row>
    <row r="4988" spans="1:21" x14ac:dyDescent="0.3">
      <c r="A4988" s="5" t="s">
        <v>168</v>
      </c>
      <c r="B4988" s="5" t="s">
        <v>175</v>
      </c>
      <c r="C4988" s="5" t="s">
        <v>88</v>
      </c>
      <c r="D4988" s="5" t="s">
        <v>386</v>
      </c>
      <c r="E4988" s="5" t="s">
        <v>172</v>
      </c>
      <c r="F4988" s="6">
        <v>43498</v>
      </c>
      <c r="G4988" s="5" t="s">
        <v>148</v>
      </c>
      <c r="H4988" s="5" t="s">
        <v>351</v>
      </c>
      <c r="I4988">
        <v>43324</v>
      </c>
      <c r="J4988">
        <v>174</v>
      </c>
      <c r="K4988">
        <v>183</v>
      </c>
      <c r="L4988">
        <v>2</v>
      </c>
      <c r="M4988">
        <v>5398.5</v>
      </c>
      <c r="N4988">
        <v>4850.9210000000003</v>
      </c>
      <c r="O4988">
        <v>2425.4609999999998</v>
      </c>
      <c r="P4988">
        <v>91.5</v>
      </c>
      <c r="Q4988">
        <v>29.5</v>
      </c>
      <c r="R4988">
        <v>547.57899999999995</v>
      </c>
      <c r="S4988">
        <v>2019</v>
      </c>
      <c r="T4988">
        <v>2</v>
      </c>
      <c r="U4988">
        <v>5</v>
      </c>
    </row>
    <row r="4989" spans="1:21" x14ac:dyDescent="0.3">
      <c r="A4989" s="5" t="s">
        <v>168</v>
      </c>
      <c r="B4989" s="5" t="s">
        <v>175</v>
      </c>
      <c r="C4989" s="5" t="s">
        <v>88</v>
      </c>
      <c r="D4989" s="5" t="s">
        <v>386</v>
      </c>
      <c r="E4989" s="5" t="s">
        <v>172</v>
      </c>
      <c r="F4989" s="6">
        <v>43498</v>
      </c>
      <c r="G4989" s="5" t="s">
        <v>148</v>
      </c>
      <c r="H4989" s="5" t="s">
        <v>208</v>
      </c>
      <c r="I4989">
        <v>43324</v>
      </c>
      <c r="J4989">
        <v>174</v>
      </c>
      <c r="K4989">
        <v>103</v>
      </c>
      <c r="L4989">
        <v>1</v>
      </c>
      <c r="M4989">
        <v>2987</v>
      </c>
      <c r="N4989">
        <v>2425.4609999999998</v>
      </c>
      <c r="O4989">
        <v>2425.4609999999998</v>
      </c>
      <c r="P4989">
        <v>103</v>
      </c>
      <c r="Q4989">
        <v>29</v>
      </c>
      <c r="R4989">
        <v>561.53899999999999</v>
      </c>
      <c r="S4989">
        <v>2019</v>
      </c>
      <c r="T4989">
        <v>2</v>
      </c>
      <c r="U4989">
        <v>5</v>
      </c>
    </row>
    <row r="4990" spans="1:21" x14ac:dyDescent="0.3">
      <c r="A4990" s="5" t="s">
        <v>168</v>
      </c>
      <c r="B4990" s="5" t="s">
        <v>175</v>
      </c>
      <c r="C4990" s="5" t="s">
        <v>88</v>
      </c>
      <c r="D4990" s="5" t="s">
        <v>386</v>
      </c>
      <c r="E4990" s="5" t="s">
        <v>172</v>
      </c>
      <c r="F4990" s="6">
        <v>43498</v>
      </c>
      <c r="G4990" s="5" t="s">
        <v>148</v>
      </c>
      <c r="H4990" s="5" t="s">
        <v>351</v>
      </c>
      <c r="I4990">
        <v>43324</v>
      </c>
      <c r="J4990">
        <v>174</v>
      </c>
      <c r="K4990">
        <v>94</v>
      </c>
      <c r="L4990">
        <v>1</v>
      </c>
      <c r="M4990">
        <v>2773</v>
      </c>
      <c r="N4990">
        <v>2425.4609999999998</v>
      </c>
      <c r="O4990">
        <v>2425.4609999999998</v>
      </c>
      <c r="P4990">
        <v>94</v>
      </c>
      <c r="Q4990">
        <v>29.5</v>
      </c>
      <c r="R4990">
        <v>347.53899999999999</v>
      </c>
      <c r="S4990">
        <v>2019</v>
      </c>
      <c r="T4990">
        <v>2</v>
      </c>
      <c r="U4990">
        <v>5</v>
      </c>
    </row>
    <row r="4991" spans="1:21" x14ac:dyDescent="0.3">
      <c r="A4991" s="5" t="s">
        <v>168</v>
      </c>
      <c r="B4991" s="5" t="s">
        <v>175</v>
      </c>
      <c r="C4991" s="5" t="s">
        <v>96</v>
      </c>
      <c r="D4991" s="5" t="s">
        <v>390</v>
      </c>
      <c r="E4991" s="5" t="s">
        <v>172</v>
      </c>
      <c r="F4991" s="6">
        <v>43498</v>
      </c>
      <c r="G4991" s="5" t="s">
        <v>148</v>
      </c>
      <c r="H4991" s="5" t="s">
        <v>173</v>
      </c>
      <c r="I4991">
        <v>43424</v>
      </c>
      <c r="J4991">
        <v>74</v>
      </c>
      <c r="K4991">
        <v>91</v>
      </c>
      <c r="L4991">
        <v>4</v>
      </c>
      <c r="M4991">
        <v>18904</v>
      </c>
      <c r="N4991">
        <v>4366.4570000000003</v>
      </c>
      <c r="O4991">
        <v>1091.614</v>
      </c>
      <c r="P4991">
        <v>22.75</v>
      </c>
      <c r="Q4991">
        <v>207.7363</v>
      </c>
      <c r="R4991">
        <v>14537.543</v>
      </c>
      <c r="S4991">
        <v>2019</v>
      </c>
      <c r="T4991">
        <v>2</v>
      </c>
      <c r="U4991">
        <v>5</v>
      </c>
    </row>
    <row r="4992" spans="1:21" x14ac:dyDescent="0.3">
      <c r="A4992" s="5" t="s">
        <v>168</v>
      </c>
      <c r="B4992" s="5" t="s">
        <v>206</v>
      </c>
      <c r="C4992" s="5" t="s">
        <v>104</v>
      </c>
      <c r="D4992" s="5" t="s">
        <v>387</v>
      </c>
      <c r="E4992" s="5" t="s">
        <v>172</v>
      </c>
      <c r="F4992" s="6">
        <v>43498</v>
      </c>
      <c r="G4992" s="5" t="s">
        <v>148</v>
      </c>
      <c r="H4992" s="5" t="s">
        <v>173</v>
      </c>
      <c r="I4992">
        <v>43347</v>
      </c>
      <c r="J4992">
        <v>151</v>
      </c>
      <c r="K4992">
        <v>2028.2</v>
      </c>
      <c r="L4992">
        <v>20</v>
      </c>
      <c r="M4992">
        <v>68958.8</v>
      </c>
      <c r="N4992">
        <v>47979.232000000004</v>
      </c>
      <c r="O4992">
        <v>2398.962</v>
      </c>
      <c r="P4992">
        <v>101.41</v>
      </c>
      <c r="Q4992">
        <v>34</v>
      </c>
      <c r="R4992">
        <v>20979.567999999999</v>
      </c>
      <c r="S4992">
        <v>2019</v>
      </c>
      <c r="T4992">
        <v>2</v>
      </c>
      <c r="U4992">
        <v>5</v>
      </c>
    </row>
    <row r="4993" spans="1:21" x14ac:dyDescent="0.3">
      <c r="A4993" s="5" t="s">
        <v>168</v>
      </c>
      <c r="B4993" s="5" t="s">
        <v>206</v>
      </c>
      <c r="C4993" s="5" t="s">
        <v>104</v>
      </c>
      <c r="D4993" s="5" t="s">
        <v>387</v>
      </c>
      <c r="E4993" s="5" t="s">
        <v>172</v>
      </c>
      <c r="F4993" s="6">
        <v>43498</v>
      </c>
      <c r="G4993" s="5" t="s">
        <v>148</v>
      </c>
      <c r="H4993" s="5" t="s">
        <v>178</v>
      </c>
      <c r="I4993">
        <v>43347</v>
      </c>
      <c r="J4993">
        <v>151</v>
      </c>
      <c r="K4993">
        <v>382.4</v>
      </c>
      <c r="L4993">
        <v>4</v>
      </c>
      <c r="M4993">
        <v>11089.6</v>
      </c>
      <c r="N4993">
        <v>9595.8459999999995</v>
      </c>
      <c r="O4993">
        <v>2398.962</v>
      </c>
      <c r="P4993">
        <v>95.6</v>
      </c>
      <c r="Q4993">
        <v>29</v>
      </c>
      <c r="R4993">
        <v>1493.7539999999999</v>
      </c>
      <c r="S4993">
        <v>2019</v>
      </c>
      <c r="T4993">
        <v>2</v>
      </c>
      <c r="U4993">
        <v>5</v>
      </c>
    </row>
    <row r="4994" spans="1:21" x14ac:dyDescent="0.3">
      <c r="A4994" s="5" t="s">
        <v>168</v>
      </c>
      <c r="B4994" s="5" t="s">
        <v>206</v>
      </c>
      <c r="C4994" s="5" t="s">
        <v>104</v>
      </c>
      <c r="D4994" s="5" t="s">
        <v>387</v>
      </c>
      <c r="E4994" s="5" t="s">
        <v>172</v>
      </c>
      <c r="F4994" s="6">
        <v>43498</v>
      </c>
      <c r="G4994" s="5" t="s">
        <v>148</v>
      </c>
      <c r="H4994" s="5" t="s">
        <v>197</v>
      </c>
      <c r="I4994">
        <v>43347</v>
      </c>
      <c r="J4994">
        <v>151</v>
      </c>
      <c r="K4994">
        <v>655.8</v>
      </c>
      <c r="L4994">
        <v>7</v>
      </c>
      <c r="M4994">
        <v>19018.2</v>
      </c>
      <c r="N4994">
        <v>16792.731</v>
      </c>
      <c r="O4994">
        <v>2398.962</v>
      </c>
      <c r="P4994">
        <v>93.685714285714283</v>
      </c>
      <c r="Q4994">
        <v>29</v>
      </c>
      <c r="R4994">
        <v>2225.4690000000001</v>
      </c>
      <c r="S4994">
        <v>2019</v>
      </c>
      <c r="T4994">
        <v>2</v>
      </c>
      <c r="U4994">
        <v>5</v>
      </c>
    </row>
    <row r="4995" spans="1:21" x14ac:dyDescent="0.3">
      <c r="A4995" s="5" t="s">
        <v>168</v>
      </c>
      <c r="B4995" s="5" t="s">
        <v>206</v>
      </c>
      <c r="C4995" s="5" t="s">
        <v>104</v>
      </c>
      <c r="D4995" s="5" t="s">
        <v>387</v>
      </c>
      <c r="E4995" s="5" t="s">
        <v>172</v>
      </c>
      <c r="F4995" s="6">
        <v>43498</v>
      </c>
      <c r="G4995" s="5" t="s">
        <v>148</v>
      </c>
      <c r="H4995" s="5" t="s">
        <v>209</v>
      </c>
      <c r="I4995">
        <v>43347</v>
      </c>
      <c r="J4995">
        <v>151</v>
      </c>
      <c r="K4995">
        <v>261.39999999999998</v>
      </c>
      <c r="L4995">
        <v>3</v>
      </c>
      <c r="M4995">
        <v>7580.6</v>
      </c>
      <c r="N4995">
        <v>7196.8850000000002</v>
      </c>
      <c r="O4995">
        <v>2398.962</v>
      </c>
      <c r="P4995">
        <v>87.133333333333326</v>
      </c>
      <c r="Q4995">
        <v>29</v>
      </c>
      <c r="R4995">
        <v>383.71499999999997</v>
      </c>
      <c r="S4995">
        <v>2019</v>
      </c>
      <c r="T4995">
        <v>2</v>
      </c>
      <c r="U4995">
        <v>5</v>
      </c>
    </row>
    <row r="4996" spans="1:21" x14ac:dyDescent="0.3">
      <c r="A4996" s="5" t="s">
        <v>168</v>
      </c>
      <c r="B4996" s="5" t="s">
        <v>206</v>
      </c>
      <c r="C4996" s="5" t="s">
        <v>104</v>
      </c>
      <c r="D4996" s="5" t="s">
        <v>387</v>
      </c>
      <c r="E4996" s="5" t="s">
        <v>172</v>
      </c>
      <c r="F4996" s="6">
        <v>43498</v>
      </c>
      <c r="G4996" s="5" t="s">
        <v>148</v>
      </c>
      <c r="H4996" s="5" t="s">
        <v>311</v>
      </c>
      <c r="I4996">
        <v>43347</v>
      </c>
      <c r="J4996">
        <v>151</v>
      </c>
      <c r="K4996">
        <v>5185.2</v>
      </c>
      <c r="L4996">
        <v>2</v>
      </c>
      <c r="M4996">
        <v>5185.2</v>
      </c>
      <c r="N4996">
        <v>4797.9229999999998</v>
      </c>
      <c r="O4996">
        <v>2398.962</v>
      </c>
      <c r="P4996">
        <v>2592.6</v>
      </c>
      <c r="Q4996">
        <v>1</v>
      </c>
      <c r="R4996">
        <v>387.27699999999999</v>
      </c>
      <c r="S4996">
        <v>2019</v>
      </c>
      <c r="T4996">
        <v>2</v>
      </c>
      <c r="U4996">
        <v>5</v>
      </c>
    </row>
    <row r="4997" spans="1:21" x14ac:dyDescent="0.3">
      <c r="A4997" s="5" t="s">
        <v>168</v>
      </c>
      <c r="B4997" s="5" t="s">
        <v>206</v>
      </c>
      <c r="C4997" s="5" t="s">
        <v>104</v>
      </c>
      <c r="D4997" s="5" t="s">
        <v>387</v>
      </c>
      <c r="E4997" s="5" t="s">
        <v>172</v>
      </c>
      <c r="F4997" s="6">
        <v>43498</v>
      </c>
      <c r="G4997" s="5" t="s">
        <v>148</v>
      </c>
      <c r="H4997" s="5" t="s">
        <v>190</v>
      </c>
      <c r="I4997">
        <v>43347</v>
      </c>
      <c r="J4997">
        <v>151</v>
      </c>
      <c r="K4997">
        <v>96.4</v>
      </c>
      <c r="L4997">
        <v>1</v>
      </c>
      <c r="M4997">
        <v>2843.8</v>
      </c>
      <c r="N4997">
        <v>2398.962</v>
      </c>
      <c r="O4997">
        <v>2398.962</v>
      </c>
      <c r="P4997">
        <v>96.4</v>
      </c>
      <c r="Q4997">
        <v>29.5</v>
      </c>
      <c r="R4997">
        <v>444.83800000000002</v>
      </c>
      <c r="S4997">
        <v>2019</v>
      </c>
      <c r="T4997">
        <v>2</v>
      </c>
      <c r="U4997">
        <v>5</v>
      </c>
    </row>
    <row r="4998" spans="1:21" x14ac:dyDescent="0.3">
      <c r="A4998" s="5" t="s">
        <v>168</v>
      </c>
      <c r="B4998" s="5" t="s">
        <v>206</v>
      </c>
      <c r="C4998" s="5" t="s">
        <v>104</v>
      </c>
      <c r="D4998" s="5" t="s">
        <v>387</v>
      </c>
      <c r="E4998" s="5" t="s">
        <v>172</v>
      </c>
      <c r="F4998" s="6">
        <v>43498</v>
      </c>
      <c r="G4998" s="5" t="s">
        <v>148</v>
      </c>
      <c r="H4998" s="5" t="s">
        <v>190</v>
      </c>
      <c r="I4998">
        <v>43347</v>
      </c>
      <c r="J4998">
        <v>151</v>
      </c>
      <c r="K4998">
        <v>199.2</v>
      </c>
      <c r="L4998">
        <v>2</v>
      </c>
      <c r="M4998">
        <v>5876.4</v>
      </c>
      <c r="N4998">
        <v>4797.9229999999998</v>
      </c>
      <c r="O4998">
        <v>2398.962</v>
      </c>
      <c r="P4998">
        <v>99.6</v>
      </c>
      <c r="Q4998">
        <v>29.5</v>
      </c>
      <c r="R4998">
        <v>1078.4770000000001</v>
      </c>
      <c r="S4998">
        <v>2019</v>
      </c>
      <c r="T4998">
        <v>2</v>
      </c>
      <c r="U4998">
        <v>5</v>
      </c>
    </row>
    <row r="4999" spans="1:21" x14ac:dyDescent="0.3">
      <c r="A4999" s="5" t="s">
        <v>168</v>
      </c>
      <c r="B4999" s="5" t="s">
        <v>206</v>
      </c>
      <c r="C4999" s="5" t="s">
        <v>104</v>
      </c>
      <c r="D4999" s="5" t="s">
        <v>387</v>
      </c>
      <c r="E4999" s="5" t="s">
        <v>172</v>
      </c>
      <c r="F4999" s="6">
        <v>43498</v>
      </c>
      <c r="G4999" s="5" t="s">
        <v>148</v>
      </c>
      <c r="H4999" s="5" t="s">
        <v>235</v>
      </c>
      <c r="I4999">
        <v>43347</v>
      </c>
      <c r="J4999">
        <v>151</v>
      </c>
      <c r="K4999">
        <v>103.6</v>
      </c>
      <c r="L4999">
        <v>1</v>
      </c>
      <c r="M4999">
        <v>3004.4</v>
      </c>
      <c r="N4999">
        <v>2398.962</v>
      </c>
      <c r="O4999">
        <v>2398.962</v>
      </c>
      <c r="P4999">
        <v>103.6</v>
      </c>
      <c r="Q4999">
        <v>29</v>
      </c>
      <c r="R4999">
        <v>605.43799999999999</v>
      </c>
      <c r="S4999">
        <v>2019</v>
      </c>
      <c r="T4999">
        <v>2</v>
      </c>
      <c r="U4999">
        <v>5</v>
      </c>
    </row>
    <row r="5000" spans="1:21" x14ac:dyDescent="0.3">
      <c r="A5000" s="5" t="s">
        <v>168</v>
      </c>
      <c r="B5000" s="5" t="s">
        <v>206</v>
      </c>
      <c r="C5000" s="5" t="s">
        <v>104</v>
      </c>
      <c r="D5000" s="5" t="s">
        <v>387</v>
      </c>
      <c r="E5000" s="5" t="s">
        <v>172</v>
      </c>
      <c r="F5000" s="6">
        <v>43498</v>
      </c>
      <c r="G5000" s="5" t="s">
        <v>148</v>
      </c>
      <c r="H5000" s="5" t="s">
        <v>240</v>
      </c>
      <c r="I5000">
        <v>43347</v>
      </c>
      <c r="J5000">
        <v>151</v>
      </c>
      <c r="K5000">
        <v>638.79999999999995</v>
      </c>
      <c r="L5000">
        <v>6</v>
      </c>
      <c r="M5000">
        <v>18525.2</v>
      </c>
      <c r="N5000">
        <v>14393.77</v>
      </c>
      <c r="O5000">
        <v>2398.962</v>
      </c>
      <c r="P5000">
        <v>106.46666666666665</v>
      </c>
      <c r="Q5000">
        <v>29</v>
      </c>
      <c r="R5000">
        <v>4131.43</v>
      </c>
      <c r="S5000">
        <v>2019</v>
      </c>
      <c r="T5000">
        <v>2</v>
      </c>
      <c r="U5000">
        <v>5</v>
      </c>
    </row>
    <row r="5001" spans="1:21" x14ac:dyDescent="0.3">
      <c r="A5001" s="5" t="s">
        <v>168</v>
      </c>
      <c r="B5001" s="5" t="s">
        <v>206</v>
      </c>
      <c r="C5001" s="5" t="s">
        <v>104</v>
      </c>
      <c r="D5001" s="5" t="s">
        <v>387</v>
      </c>
      <c r="E5001" s="5" t="s">
        <v>172</v>
      </c>
      <c r="F5001" s="6">
        <v>43498</v>
      </c>
      <c r="G5001" s="5" t="s">
        <v>148</v>
      </c>
      <c r="H5001" s="5" t="s">
        <v>194</v>
      </c>
      <c r="I5001">
        <v>43347</v>
      </c>
      <c r="J5001">
        <v>151</v>
      </c>
      <c r="K5001">
        <v>335.8</v>
      </c>
      <c r="L5001">
        <v>3</v>
      </c>
      <c r="M5001">
        <v>9738.2000000000007</v>
      </c>
      <c r="N5001">
        <v>7196.8850000000002</v>
      </c>
      <c r="O5001">
        <v>2398.962</v>
      </c>
      <c r="P5001">
        <v>111.93333333333334</v>
      </c>
      <c r="Q5001">
        <v>29</v>
      </c>
      <c r="R5001">
        <v>2541.3150000000001</v>
      </c>
      <c r="S5001">
        <v>2019</v>
      </c>
      <c r="T5001">
        <v>2</v>
      </c>
      <c r="U5001">
        <v>5</v>
      </c>
    </row>
    <row r="5002" spans="1:21" x14ac:dyDescent="0.3">
      <c r="A5002" s="5" t="s">
        <v>168</v>
      </c>
      <c r="B5002" s="5" t="s">
        <v>206</v>
      </c>
      <c r="C5002" s="5" t="s">
        <v>104</v>
      </c>
      <c r="D5002" s="5" t="s">
        <v>387</v>
      </c>
      <c r="E5002" s="5" t="s">
        <v>172</v>
      </c>
      <c r="F5002" s="6">
        <v>43498</v>
      </c>
      <c r="G5002" s="5" t="s">
        <v>148</v>
      </c>
      <c r="H5002" s="5" t="s">
        <v>229</v>
      </c>
      <c r="I5002">
        <v>43347</v>
      </c>
      <c r="J5002">
        <v>151</v>
      </c>
      <c r="K5002">
        <v>855.6</v>
      </c>
      <c r="L5002">
        <v>9</v>
      </c>
      <c r="M5002">
        <v>24812.400000000001</v>
      </c>
      <c r="N5002">
        <v>21590.653999999999</v>
      </c>
      <c r="O5002">
        <v>2398.962</v>
      </c>
      <c r="P5002">
        <v>95.066666666666663</v>
      </c>
      <c r="Q5002">
        <v>29</v>
      </c>
      <c r="R5002">
        <v>3221.7460000000001</v>
      </c>
      <c r="S5002">
        <v>2019</v>
      </c>
      <c r="T5002">
        <v>2</v>
      </c>
      <c r="U5002">
        <v>5</v>
      </c>
    </row>
    <row r="5003" spans="1:21" x14ac:dyDescent="0.3">
      <c r="A5003" s="5" t="s">
        <v>168</v>
      </c>
      <c r="B5003" s="5" t="s">
        <v>206</v>
      </c>
      <c r="C5003" s="5" t="s">
        <v>104</v>
      </c>
      <c r="D5003" s="5" t="s">
        <v>387</v>
      </c>
      <c r="E5003" s="5" t="s">
        <v>172</v>
      </c>
      <c r="F5003" s="6">
        <v>43498</v>
      </c>
      <c r="G5003" s="5" t="s">
        <v>148</v>
      </c>
      <c r="H5003" s="5" t="s">
        <v>194</v>
      </c>
      <c r="I5003">
        <v>43347</v>
      </c>
      <c r="J5003">
        <v>151</v>
      </c>
      <c r="K5003">
        <v>317.39999999999998</v>
      </c>
      <c r="L5003">
        <v>3</v>
      </c>
      <c r="M5003">
        <v>9204.6</v>
      </c>
      <c r="N5003">
        <v>7196.8850000000002</v>
      </c>
      <c r="O5003">
        <v>2398.962</v>
      </c>
      <c r="P5003">
        <v>105.8</v>
      </c>
      <c r="Q5003">
        <v>29</v>
      </c>
      <c r="R5003">
        <v>2007.7149999999999</v>
      </c>
      <c r="S5003">
        <v>2019</v>
      </c>
      <c r="T5003">
        <v>2</v>
      </c>
      <c r="U5003">
        <v>5</v>
      </c>
    </row>
    <row r="5004" spans="1:21" x14ac:dyDescent="0.3">
      <c r="A5004" s="5" t="s">
        <v>168</v>
      </c>
      <c r="B5004" s="5" t="s">
        <v>206</v>
      </c>
      <c r="C5004" s="5" t="s">
        <v>104</v>
      </c>
      <c r="D5004" s="5" t="s">
        <v>387</v>
      </c>
      <c r="E5004" s="5" t="s">
        <v>172</v>
      </c>
      <c r="F5004" s="6">
        <v>43498</v>
      </c>
      <c r="G5004" s="5" t="s">
        <v>148</v>
      </c>
      <c r="H5004" s="5" t="s">
        <v>212</v>
      </c>
      <c r="I5004">
        <v>43347</v>
      </c>
      <c r="J5004">
        <v>151</v>
      </c>
      <c r="K5004">
        <v>108.6</v>
      </c>
      <c r="L5004">
        <v>1</v>
      </c>
      <c r="M5004">
        <v>3203.7</v>
      </c>
      <c r="N5004">
        <v>2398.962</v>
      </c>
      <c r="O5004">
        <v>2398.962</v>
      </c>
      <c r="P5004">
        <v>108.6</v>
      </c>
      <c r="Q5004">
        <v>29.5</v>
      </c>
      <c r="R5004">
        <v>804.73800000000006</v>
      </c>
      <c r="S5004">
        <v>2019</v>
      </c>
      <c r="T5004">
        <v>2</v>
      </c>
      <c r="U5004">
        <v>5</v>
      </c>
    </row>
    <row r="5005" spans="1:21" x14ac:dyDescent="0.3">
      <c r="A5005" s="5" t="s">
        <v>168</v>
      </c>
      <c r="B5005" s="5" t="s">
        <v>206</v>
      </c>
      <c r="C5005" s="5" t="s">
        <v>104</v>
      </c>
      <c r="D5005" s="5" t="s">
        <v>387</v>
      </c>
      <c r="E5005" s="5" t="s">
        <v>172</v>
      </c>
      <c r="F5005" s="6">
        <v>43498</v>
      </c>
      <c r="G5005" s="5" t="s">
        <v>148</v>
      </c>
      <c r="H5005" s="5" t="s">
        <v>190</v>
      </c>
      <c r="I5005">
        <v>43347</v>
      </c>
      <c r="J5005">
        <v>151</v>
      </c>
      <c r="K5005">
        <v>97</v>
      </c>
      <c r="L5005">
        <v>1</v>
      </c>
      <c r="M5005">
        <v>3298</v>
      </c>
      <c r="N5005">
        <v>2398.962</v>
      </c>
      <c r="O5005">
        <v>2398.962</v>
      </c>
      <c r="P5005">
        <v>97</v>
      </c>
      <c r="Q5005">
        <v>34</v>
      </c>
      <c r="R5005">
        <v>899.03800000000001</v>
      </c>
      <c r="S5005">
        <v>2019</v>
      </c>
      <c r="T5005">
        <v>2</v>
      </c>
      <c r="U5005">
        <v>5</v>
      </c>
    </row>
    <row r="5006" spans="1:21" x14ac:dyDescent="0.3">
      <c r="A5006" s="5" t="s">
        <v>168</v>
      </c>
      <c r="B5006" s="5" t="s">
        <v>175</v>
      </c>
      <c r="C5006" s="5" t="s">
        <v>84</v>
      </c>
      <c r="D5006" s="5" t="s">
        <v>349</v>
      </c>
      <c r="E5006" s="5" t="s">
        <v>172</v>
      </c>
      <c r="F5006" s="6">
        <v>43503</v>
      </c>
      <c r="G5006" s="5" t="s">
        <v>148</v>
      </c>
      <c r="H5006" s="5" t="s">
        <v>215</v>
      </c>
      <c r="I5006">
        <v>43336</v>
      </c>
      <c r="J5006">
        <v>167</v>
      </c>
      <c r="K5006">
        <v>350</v>
      </c>
      <c r="L5006">
        <v>4</v>
      </c>
      <c r="M5006">
        <v>10150</v>
      </c>
      <c r="N5006">
        <v>8643.6640000000007</v>
      </c>
      <c r="O5006">
        <v>2160.9160000000002</v>
      </c>
      <c r="P5006">
        <v>87.5</v>
      </c>
      <c r="Q5006">
        <v>29</v>
      </c>
      <c r="R5006">
        <v>1506.336</v>
      </c>
      <c r="S5006">
        <v>2019</v>
      </c>
      <c r="T5006">
        <v>2</v>
      </c>
      <c r="U5006">
        <v>6</v>
      </c>
    </row>
    <row r="5007" spans="1:21" x14ac:dyDescent="0.3">
      <c r="A5007" s="5" t="s">
        <v>168</v>
      </c>
      <c r="B5007" s="5" t="s">
        <v>175</v>
      </c>
      <c r="C5007" s="5" t="s">
        <v>84</v>
      </c>
      <c r="D5007" s="5" t="s">
        <v>349</v>
      </c>
      <c r="E5007" s="5" t="s">
        <v>172</v>
      </c>
      <c r="F5007" s="6">
        <v>43503</v>
      </c>
      <c r="G5007" s="5" t="s">
        <v>148</v>
      </c>
      <c r="H5007" s="5" t="s">
        <v>199</v>
      </c>
      <c r="I5007">
        <v>43336</v>
      </c>
      <c r="J5007">
        <v>167</v>
      </c>
      <c r="K5007">
        <v>516</v>
      </c>
      <c r="L5007">
        <v>6</v>
      </c>
      <c r="M5007">
        <v>14964</v>
      </c>
      <c r="N5007">
        <v>12965.496999999999</v>
      </c>
      <c r="O5007">
        <v>2160.9160000000002</v>
      </c>
      <c r="P5007">
        <v>86</v>
      </c>
      <c r="Q5007">
        <v>29</v>
      </c>
      <c r="R5007">
        <v>1998.5029999999999</v>
      </c>
      <c r="S5007">
        <v>2019</v>
      </c>
      <c r="T5007">
        <v>2</v>
      </c>
      <c r="U5007">
        <v>6</v>
      </c>
    </row>
    <row r="5008" spans="1:21" x14ac:dyDescent="0.3">
      <c r="A5008" s="5" t="s">
        <v>168</v>
      </c>
      <c r="B5008" s="5" t="s">
        <v>175</v>
      </c>
      <c r="C5008" s="5" t="s">
        <v>84</v>
      </c>
      <c r="D5008" s="5" t="s">
        <v>349</v>
      </c>
      <c r="E5008" s="5" t="s">
        <v>172</v>
      </c>
      <c r="F5008" s="6">
        <v>43503</v>
      </c>
      <c r="G5008" s="5" t="s">
        <v>148</v>
      </c>
      <c r="H5008" s="5" t="s">
        <v>200</v>
      </c>
      <c r="I5008">
        <v>43336</v>
      </c>
      <c r="J5008">
        <v>167</v>
      </c>
      <c r="K5008">
        <v>809</v>
      </c>
      <c r="L5008">
        <v>9</v>
      </c>
      <c r="M5008">
        <v>23461</v>
      </c>
      <c r="N5008">
        <v>19448.244999999999</v>
      </c>
      <c r="O5008">
        <v>2160.9160000000002</v>
      </c>
      <c r="P5008">
        <v>89.888888888888886</v>
      </c>
      <c r="Q5008">
        <v>29</v>
      </c>
      <c r="R5008">
        <v>4012.7550000000001</v>
      </c>
      <c r="S5008">
        <v>2019</v>
      </c>
      <c r="T5008">
        <v>2</v>
      </c>
      <c r="U5008">
        <v>6</v>
      </c>
    </row>
    <row r="5009" spans="1:21" x14ac:dyDescent="0.3">
      <c r="A5009" s="5" t="s">
        <v>168</v>
      </c>
      <c r="B5009" s="5" t="s">
        <v>175</v>
      </c>
      <c r="C5009" s="5" t="s">
        <v>86</v>
      </c>
      <c r="D5009" s="5" t="s">
        <v>389</v>
      </c>
      <c r="E5009" s="5" t="s">
        <v>172</v>
      </c>
      <c r="F5009" s="6">
        <v>43503</v>
      </c>
      <c r="G5009" s="5" t="s">
        <v>148</v>
      </c>
      <c r="H5009" s="5" t="s">
        <v>351</v>
      </c>
      <c r="I5009">
        <v>43346</v>
      </c>
      <c r="J5009">
        <v>157</v>
      </c>
      <c r="K5009">
        <v>184</v>
      </c>
      <c r="L5009">
        <v>2</v>
      </c>
      <c r="M5009">
        <v>5428</v>
      </c>
      <c r="N5009">
        <v>4860.0739999999996</v>
      </c>
      <c r="O5009">
        <v>2430.0369999999998</v>
      </c>
      <c r="P5009">
        <v>92</v>
      </c>
      <c r="Q5009">
        <v>29.5</v>
      </c>
      <c r="R5009">
        <v>567.92600000000004</v>
      </c>
      <c r="S5009">
        <v>2019</v>
      </c>
      <c r="T5009">
        <v>2</v>
      </c>
      <c r="U5009">
        <v>6</v>
      </c>
    </row>
    <row r="5010" spans="1:21" x14ac:dyDescent="0.3">
      <c r="A5010" s="5" t="s">
        <v>168</v>
      </c>
      <c r="B5010" s="5" t="s">
        <v>175</v>
      </c>
      <c r="C5010" s="5" t="s">
        <v>86</v>
      </c>
      <c r="D5010" s="5" t="s">
        <v>389</v>
      </c>
      <c r="E5010" s="5" t="s">
        <v>172</v>
      </c>
      <c r="F5010" s="6">
        <v>43503</v>
      </c>
      <c r="G5010" s="5" t="s">
        <v>148</v>
      </c>
      <c r="H5010" s="5" t="s">
        <v>190</v>
      </c>
      <c r="I5010">
        <v>43346</v>
      </c>
      <c r="J5010">
        <v>157</v>
      </c>
      <c r="K5010">
        <v>100</v>
      </c>
      <c r="L5010">
        <v>1</v>
      </c>
      <c r="M5010">
        <v>2950</v>
      </c>
      <c r="N5010">
        <v>2430.0369999999998</v>
      </c>
      <c r="O5010">
        <v>2430.0369999999998</v>
      </c>
      <c r="P5010">
        <v>100</v>
      </c>
      <c r="Q5010">
        <v>29.5</v>
      </c>
      <c r="R5010">
        <v>519.96299999999997</v>
      </c>
      <c r="S5010">
        <v>2019</v>
      </c>
      <c r="T5010">
        <v>2</v>
      </c>
      <c r="U5010">
        <v>6</v>
      </c>
    </row>
    <row r="5011" spans="1:21" x14ac:dyDescent="0.3">
      <c r="A5011" s="5" t="s">
        <v>168</v>
      </c>
      <c r="B5011" s="5" t="s">
        <v>175</v>
      </c>
      <c r="C5011" s="5" t="s">
        <v>84</v>
      </c>
      <c r="D5011" s="5" t="s">
        <v>349</v>
      </c>
      <c r="E5011" s="5" t="s">
        <v>172</v>
      </c>
      <c r="F5011" s="6">
        <v>43504</v>
      </c>
      <c r="G5011" s="5" t="s">
        <v>148</v>
      </c>
      <c r="H5011" s="5" t="s">
        <v>190</v>
      </c>
      <c r="I5011">
        <v>43336</v>
      </c>
      <c r="J5011">
        <v>168</v>
      </c>
      <c r="K5011">
        <v>183</v>
      </c>
      <c r="L5011">
        <v>2</v>
      </c>
      <c r="M5011">
        <v>5307</v>
      </c>
      <c r="N5011">
        <v>4321.8320000000003</v>
      </c>
      <c r="O5011">
        <v>2160.9160000000002</v>
      </c>
      <c r="P5011">
        <v>91.5</v>
      </c>
      <c r="Q5011">
        <v>29</v>
      </c>
      <c r="R5011">
        <v>985.16800000000001</v>
      </c>
      <c r="S5011">
        <v>2019</v>
      </c>
      <c r="T5011">
        <v>2</v>
      </c>
      <c r="U5011">
        <v>6</v>
      </c>
    </row>
    <row r="5012" spans="1:21" x14ac:dyDescent="0.3">
      <c r="A5012" s="5" t="s">
        <v>168</v>
      </c>
      <c r="B5012" s="5" t="s">
        <v>175</v>
      </c>
      <c r="C5012" s="5" t="s">
        <v>86</v>
      </c>
      <c r="D5012" s="5" t="s">
        <v>389</v>
      </c>
      <c r="E5012" s="5" t="s">
        <v>172</v>
      </c>
      <c r="F5012" s="6">
        <v>43504</v>
      </c>
      <c r="G5012" s="5" t="s">
        <v>148</v>
      </c>
      <c r="H5012" s="5" t="s">
        <v>391</v>
      </c>
      <c r="I5012">
        <v>43346</v>
      </c>
      <c r="J5012">
        <v>158</v>
      </c>
      <c r="K5012">
        <v>604</v>
      </c>
      <c r="L5012">
        <v>6</v>
      </c>
      <c r="M5012">
        <v>17516</v>
      </c>
      <c r="N5012">
        <v>14580.221</v>
      </c>
      <c r="O5012">
        <v>2430.0369999999998</v>
      </c>
      <c r="P5012">
        <v>100.66666666666667</v>
      </c>
      <c r="Q5012">
        <v>29</v>
      </c>
      <c r="R5012">
        <v>2935.779</v>
      </c>
      <c r="S5012">
        <v>2019</v>
      </c>
      <c r="T5012">
        <v>2</v>
      </c>
      <c r="U5012">
        <v>6</v>
      </c>
    </row>
    <row r="5013" spans="1:21" x14ac:dyDescent="0.3">
      <c r="A5013" s="5" t="s">
        <v>168</v>
      </c>
      <c r="B5013" s="5" t="s">
        <v>175</v>
      </c>
      <c r="C5013" s="5" t="s">
        <v>86</v>
      </c>
      <c r="D5013" s="5" t="s">
        <v>389</v>
      </c>
      <c r="E5013" s="5" t="s">
        <v>172</v>
      </c>
      <c r="F5013" s="6">
        <v>43504</v>
      </c>
      <c r="G5013" s="5" t="s">
        <v>148</v>
      </c>
      <c r="H5013" s="5" t="s">
        <v>194</v>
      </c>
      <c r="I5013">
        <v>43346</v>
      </c>
      <c r="J5013">
        <v>158</v>
      </c>
      <c r="K5013">
        <v>394</v>
      </c>
      <c r="L5013">
        <v>4</v>
      </c>
      <c r="M5013">
        <v>11426</v>
      </c>
      <c r="N5013">
        <v>9720.1470000000008</v>
      </c>
      <c r="O5013">
        <v>2430.0369999999998</v>
      </c>
      <c r="P5013">
        <v>98.5</v>
      </c>
      <c r="Q5013">
        <v>29</v>
      </c>
      <c r="R5013">
        <v>1705.8530000000001</v>
      </c>
      <c r="S5013">
        <v>2019</v>
      </c>
      <c r="T5013">
        <v>2</v>
      </c>
      <c r="U5013">
        <v>6</v>
      </c>
    </row>
    <row r="5014" spans="1:21" x14ac:dyDescent="0.3">
      <c r="A5014" s="5" t="s">
        <v>168</v>
      </c>
      <c r="B5014" s="5" t="s">
        <v>175</v>
      </c>
      <c r="C5014" s="5" t="s">
        <v>86</v>
      </c>
      <c r="D5014" s="5" t="s">
        <v>389</v>
      </c>
      <c r="E5014" s="5" t="s">
        <v>172</v>
      </c>
      <c r="F5014" s="6">
        <v>43504</v>
      </c>
      <c r="G5014" s="5" t="s">
        <v>148</v>
      </c>
      <c r="H5014" s="5" t="s">
        <v>212</v>
      </c>
      <c r="I5014">
        <v>43346</v>
      </c>
      <c r="J5014">
        <v>158</v>
      </c>
      <c r="K5014">
        <v>100</v>
      </c>
      <c r="L5014">
        <v>1</v>
      </c>
      <c r="M5014">
        <v>2950</v>
      </c>
      <c r="N5014">
        <v>2430.0369999999998</v>
      </c>
      <c r="O5014">
        <v>2430.0369999999998</v>
      </c>
      <c r="P5014">
        <v>100</v>
      </c>
      <c r="Q5014">
        <v>29.5</v>
      </c>
      <c r="R5014">
        <v>519.96299999999997</v>
      </c>
      <c r="S5014">
        <v>2019</v>
      </c>
      <c r="T5014">
        <v>2</v>
      </c>
      <c r="U5014">
        <v>6</v>
      </c>
    </row>
    <row r="5015" spans="1:21" x14ac:dyDescent="0.3">
      <c r="A5015" s="5" t="s">
        <v>168</v>
      </c>
      <c r="B5015" s="5" t="s">
        <v>175</v>
      </c>
      <c r="C5015" s="5" t="s">
        <v>86</v>
      </c>
      <c r="D5015" s="5" t="s">
        <v>389</v>
      </c>
      <c r="E5015" s="5" t="s">
        <v>172</v>
      </c>
      <c r="F5015" s="6">
        <v>43504</v>
      </c>
      <c r="G5015" s="5" t="s">
        <v>148</v>
      </c>
      <c r="H5015" s="5" t="s">
        <v>178</v>
      </c>
      <c r="I5015">
        <v>43346</v>
      </c>
      <c r="J5015">
        <v>158</v>
      </c>
      <c r="K5015">
        <v>171</v>
      </c>
      <c r="L5015">
        <v>2</v>
      </c>
      <c r="M5015">
        <v>4959</v>
      </c>
      <c r="N5015">
        <v>4860.0739999999996</v>
      </c>
      <c r="O5015">
        <v>2430.0369999999998</v>
      </c>
      <c r="P5015">
        <v>85.5</v>
      </c>
      <c r="Q5015">
        <v>29</v>
      </c>
      <c r="R5015">
        <v>98.926000000000002</v>
      </c>
      <c r="S5015">
        <v>2019</v>
      </c>
      <c r="T5015">
        <v>2</v>
      </c>
      <c r="U5015">
        <v>6</v>
      </c>
    </row>
    <row r="5016" spans="1:21" x14ac:dyDescent="0.3">
      <c r="A5016" s="5" t="s">
        <v>168</v>
      </c>
      <c r="B5016" s="5" t="s">
        <v>175</v>
      </c>
      <c r="C5016" s="5" t="s">
        <v>86</v>
      </c>
      <c r="D5016" s="5" t="s">
        <v>389</v>
      </c>
      <c r="E5016" s="5" t="s">
        <v>172</v>
      </c>
      <c r="F5016" s="6">
        <v>43504</v>
      </c>
      <c r="G5016" s="5" t="s">
        <v>148</v>
      </c>
      <c r="H5016" s="5" t="s">
        <v>197</v>
      </c>
      <c r="I5016">
        <v>43346</v>
      </c>
      <c r="J5016">
        <v>158</v>
      </c>
      <c r="K5016">
        <v>892</v>
      </c>
      <c r="L5016">
        <v>9</v>
      </c>
      <c r="M5016">
        <v>25868</v>
      </c>
      <c r="N5016">
        <v>21870.331999999999</v>
      </c>
      <c r="O5016">
        <v>2430.0369999999998</v>
      </c>
      <c r="P5016">
        <v>99.111111111111114</v>
      </c>
      <c r="Q5016">
        <v>29</v>
      </c>
      <c r="R5016">
        <v>3997.6680000000001</v>
      </c>
      <c r="S5016">
        <v>2019</v>
      </c>
      <c r="T5016">
        <v>2</v>
      </c>
      <c r="U5016">
        <v>6</v>
      </c>
    </row>
    <row r="5017" spans="1:21" x14ac:dyDescent="0.3">
      <c r="A5017" s="5" t="s">
        <v>168</v>
      </c>
      <c r="B5017" s="5" t="s">
        <v>175</v>
      </c>
      <c r="C5017" s="5" t="s">
        <v>86</v>
      </c>
      <c r="D5017" s="5" t="s">
        <v>389</v>
      </c>
      <c r="E5017" s="5" t="s">
        <v>172</v>
      </c>
      <c r="F5017" s="6">
        <v>43504</v>
      </c>
      <c r="G5017" s="5" t="s">
        <v>148</v>
      </c>
      <c r="H5017" s="5" t="s">
        <v>209</v>
      </c>
      <c r="I5017">
        <v>43346</v>
      </c>
      <c r="J5017">
        <v>158</v>
      </c>
      <c r="K5017">
        <v>302</v>
      </c>
      <c r="L5017">
        <v>3</v>
      </c>
      <c r="M5017">
        <v>8758</v>
      </c>
      <c r="N5017">
        <v>7290.1109999999999</v>
      </c>
      <c r="O5017">
        <v>2430.0369999999998</v>
      </c>
      <c r="P5017">
        <v>100.66666666666667</v>
      </c>
      <c r="Q5017">
        <v>29</v>
      </c>
      <c r="R5017">
        <v>1467.8889999999999</v>
      </c>
      <c r="S5017">
        <v>2019</v>
      </c>
      <c r="T5017">
        <v>2</v>
      </c>
      <c r="U5017">
        <v>6</v>
      </c>
    </row>
    <row r="5018" spans="1:21" x14ac:dyDescent="0.3">
      <c r="A5018" s="5" t="s">
        <v>168</v>
      </c>
      <c r="B5018" s="5" t="s">
        <v>175</v>
      </c>
      <c r="C5018" s="5" t="s">
        <v>86</v>
      </c>
      <c r="D5018" s="5" t="s">
        <v>389</v>
      </c>
      <c r="E5018" s="5" t="s">
        <v>172</v>
      </c>
      <c r="F5018" s="6">
        <v>43504</v>
      </c>
      <c r="G5018" s="5" t="s">
        <v>148</v>
      </c>
      <c r="H5018" s="5" t="s">
        <v>311</v>
      </c>
      <c r="I5018">
        <v>43346</v>
      </c>
      <c r="J5018">
        <v>158</v>
      </c>
      <c r="K5018">
        <v>199</v>
      </c>
      <c r="L5018">
        <v>2</v>
      </c>
      <c r="M5018">
        <v>5771</v>
      </c>
      <c r="N5018">
        <v>4860.0739999999996</v>
      </c>
      <c r="O5018">
        <v>2430.0369999999998</v>
      </c>
      <c r="P5018">
        <v>99.5</v>
      </c>
      <c r="Q5018">
        <v>29</v>
      </c>
      <c r="R5018">
        <v>910.92600000000004</v>
      </c>
      <c r="S5018">
        <v>2019</v>
      </c>
      <c r="T5018">
        <v>2</v>
      </c>
      <c r="U5018">
        <v>6</v>
      </c>
    </row>
    <row r="5019" spans="1:21" x14ac:dyDescent="0.3">
      <c r="A5019" s="5" t="s">
        <v>168</v>
      </c>
      <c r="B5019" s="5" t="s">
        <v>175</v>
      </c>
      <c r="C5019" s="5" t="s">
        <v>86</v>
      </c>
      <c r="D5019" s="5" t="s">
        <v>389</v>
      </c>
      <c r="E5019" s="5" t="s">
        <v>172</v>
      </c>
      <c r="F5019" s="6">
        <v>43504</v>
      </c>
      <c r="G5019" s="5" t="s">
        <v>148</v>
      </c>
      <c r="H5019" s="5" t="s">
        <v>208</v>
      </c>
      <c r="I5019">
        <v>43346</v>
      </c>
      <c r="J5019">
        <v>158</v>
      </c>
      <c r="K5019">
        <v>112</v>
      </c>
      <c r="L5019">
        <v>1</v>
      </c>
      <c r="M5019">
        <v>3248</v>
      </c>
      <c r="N5019">
        <v>2430.0369999999998</v>
      </c>
      <c r="O5019">
        <v>2430.0369999999998</v>
      </c>
      <c r="P5019">
        <v>112</v>
      </c>
      <c r="Q5019">
        <v>29</v>
      </c>
      <c r="R5019">
        <v>817.96299999999997</v>
      </c>
      <c r="S5019">
        <v>2019</v>
      </c>
      <c r="T5019">
        <v>2</v>
      </c>
      <c r="U5019">
        <v>6</v>
      </c>
    </row>
    <row r="5020" spans="1:21" x14ac:dyDescent="0.3">
      <c r="A5020" s="5" t="s">
        <v>168</v>
      </c>
      <c r="B5020" s="5" t="s">
        <v>175</v>
      </c>
      <c r="C5020" s="5" t="s">
        <v>86</v>
      </c>
      <c r="D5020" s="5" t="s">
        <v>389</v>
      </c>
      <c r="E5020" s="5" t="s">
        <v>172</v>
      </c>
      <c r="F5020" s="6">
        <v>43504</v>
      </c>
      <c r="G5020" s="5" t="s">
        <v>148</v>
      </c>
      <c r="H5020" s="5" t="s">
        <v>240</v>
      </c>
      <c r="I5020">
        <v>43346</v>
      </c>
      <c r="J5020">
        <v>158</v>
      </c>
      <c r="K5020">
        <v>459</v>
      </c>
      <c r="L5020">
        <v>5</v>
      </c>
      <c r="M5020">
        <v>13311</v>
      </c>
      <c r="N5020">
        <v>12150.183999999999</v>
      </c>
      <c r="O5020">
        <v>2430.0369999999998</v>
      </c>
      <c r="P5020">
        <v>91.8</v>
      </c>
      <c r="Q5020">
        <v>29</v>
      </c>
      <c r="R5020">
        <v>1160.816</v>
      </c>
      <c r="S5020">
        <v>2019</v>
      </c>
      <c r="T5020">
        <v>2</v>
      </c>
      <c r="U5020">
        <v>6</v>
      </c>
    </row>
    <row r="5021" spans="1:21" x14ac:dyDescent="0.3">
      <c r="A5021" s="5" t="s">
        <v>168</v>
      </c>
      <c r="B5021" s="5" t="s">
        <v>175</v>
      </c>
      <c r="C5021" s="5" t="s">
        <v>86</v>
      </c>
      <c r="D5021" s="5" t="s">
        <v>389</v>
      </c>
      <c r="E5021" s="5" t="s">
        <v>172</v>
      </c>
      <c r="F5021" s="6">
        <v>43504</v>
      </c>
      <c r="G5021" s="5" t="s">
        <v>148</v>
      </c>
      <c r="H5021" s="5" t="s">
        <v>173</v>
      </c>
      <c r="I5021">
        <v>43346</v>
      </c>
      <c r="J5021">
        <v>158</v>
      </c>
      <c r="K5021">
        <v>619</v>
      </c>
      <c r="L5021">
        <v>6</v>
      </c>
      <c r="M5021">
        <v>21046</v>
      </c>
      <c r="N5021">
        <v>14580.221</v>
      </c>
      <c r="O5021">
        <v>2430.0369999999998</v>
      </c>
      <c r="P5021">
        <v>103.16666666666667</v>
      </c>
      <c r="Q5021">
        <v>34</v>
      </c>
      <c r="R5021">
        <v>6465.7790000000005</v>
      </c>
      <c r="S5021">
        <v>2019</v>
      </c>
      <c r="T5021">
        <v>2</v>
      </c>
      <c r="U5021">
        <v>6</v>
      </c>
    </row>
    <row r="5022" spans="1:21" x14ac:dyDescent="0.3">
      <c r="A5022" s="5" t="s">
        <v>168</v>
      </c>
      <c r="B5022" s="5" t="s">
        <v>175</v>
      </c>
      <c r="C5022" s="5" t="s">
        <v>86</v>
      </c>
      <c r="D5022" s="5" t="s">
        <v>389</v>
      </c>
      <c r="E5022" s="5" t="s">
        <v>172</v>
      </c>
      <c r="F5022" s="6">
        <v>43504</v>
      </c>
      <c r="G5022" s="5" t="s">
        <v>148</v>
      </c>
      <c r="H5022" s="5" t="s">
        <v>229</v>
      </c>
      <c r="I5022">
        <v>43346</v>
      </c>
      <c r="J5022">
        <v>158</v>
      </c>
      <c r="K5022">
        <v>670</v>
      </c>
      <c r="L5022">
        <v>7</v>
      </c>
      <c r="M5022">
        <v>19430</v>
      </c>
      <c r="N5022">
        <v>17010.258000000002</v>
      </c>
      <c r="O5022">
        <v>2430.0369999999998</v>
      </c>
      <c r="P5022">
        <v>95.714285714285708</v>
      </c>
      <c r="Q5022">
        <v>29</v>
      </c>
      <c r="R5022">
        <v>2419.7420000000002</v>
      </c>
      <c r="S5022">
        <v>2019</v>
      </c>
      <c r="T5022">
        <v>2</v>
      </c>
      <c r="U5022">
        <v>6</v>
      </c>
    </row>
    <row r="5023" spans="1:21" x14ac:dyDescent="0.3">
      <c r="A5023" s="5" t="s">
        <v>168</v>
      </c>
      <c r="B5023" s="5" t="s">
        <v>175</v>
      </c>
      <c r="C5023" s="5" t="s">
        <v>86</v>
      </c>
      <c r="D5023" s="5" t="s">
        <v>389</v>
      </c>
      <c r="E5023" s="5" t="s">
        <v>227</v>
      </c>
      <c r="F5023" s="6">
        <v>43504</v>
      </c>
      <c r="G5023" s="5" t="s">
        <v>148</v>
      </c>
      <c r="H5023" s="5" t="s">
        <v>391</v>
      </c>
      <c r="I5023">
        <v>43346</v>
      </c>
      <c r="J5023">
        <v>158</v>
      </c>
      <c r="K5023">
        <v>-604</v>
      </c>
      <c r="L5023">
        <v>-6</v>
      </c>
      <c r="M5023">
        <v>-17516</v>
      </c>
      <c r="N5023">
        <v>-14580.221</v>
      </c>
      <c r="O5023">
        <v>-2430.0369999999998</v>
      </c>
      <c r="P5023">
        <v>100.66666666666667</v>
      </c>
      <c r="Q5023">
        <v>29</v>
      </c>
      <c r="R5023">
        <v>-2935.779</v>
      </c>
      <c r="S5023">
        <v>2019</v>
      </c>
      <c r="T5023">
        <v>2</v>
      </c>
      <c r="U5023">
        <v>6</v>
      </c>
    </row>
    <row r="5024" spans="1:21" x14ac:dyDescent="0.3">
      <c r="A5024" s="5" t="s">
        <v>168</v>
      </c>
      <c r="B5024" s="5" t="s">
        <v>175</v>
      </c>
      <c r="C5024" s="5" t="s">
        <v>86</v>
      </c>
      <c r="D5024" s="5" t="s">
        <v>389</v>
      </c>
      <c r="E5024" s="5" t="s">
        <v>172</v>
      </c>
      <c r="F5024" s="6">
        <v>43504</v>
      </c>
      <c r="G5024" s="5" t="s">
        <v>148</v>
      </c>
      <c r="H5024" s="5" t="s">
        <v>263</v>
      </c>
      <c r="I5024">
        <v>43346</v>
      </c>
      <c r="J5024">
        <v>158</v>
      </c>
      <c r="K5024">
        <v>604</v>
      </c>
      <c r="L5024">
        <v>6</v>
      </c>
      <c r="M5024">
        <v>17516</v>
      </c>
      <c r="N5024">
        <v>14580.221</v>
      </c>
      <c r="O5024">
        <v>2430.0369999999998</v>
      </c>
      <c r="P5024">
        <v>100.66666666666667</v>
      </c>
      <c r="Q5024">
        <v>29</v>
      </c>
      <c r="R5024">
        <v>2935.779</v>
      </c>
      <c r="S5024">
        <v>2019</v>
      </c>
      <c r="T5024">
        <v>2</v>
      </c>
      <c r="U5024">
        <v>6</v>
      </c>
    </row>
    <row r="5025" spans="1:21" x14ac:dyDescent="0.3">
      <c r="A5025" s="5" t="s">
        <v>168</v>
      </c>
      <c r="B5025" s="5" t="s">
        <v>175</v>
      </c>
      <c r="C5025" s="5" t="s">
        <v>88</v>
      </c>
      <c r="D5025" s="5" t="s">
        <v>392</v>
      </c>
      <c r="E5025" s="5" t="s">
        <v>172</v>
      </c>
      <c r="F5025" s="6">
        <v>43504</v>
      </c>
      <c r="G5025" s="5" t="s">
        <v>148</v>
      </c>
      <c r="H5025" s="5" t="s">
        <v>194</v>
      </c>
      <c r="I5025">
        <v>43353</v>
      </c>
      <c r="J5025">
        <v>151</v>
      </c>
      <c r="K5025">
        <v>203</v>
      </c>
      <c r="L5025">
        <v>2</v>
      </c>
      <c r="M5025">
        <v>5887</v>
      </c>
      <c r="N5025">
        <v>4802.4840000000004</v>
      </c>
      <c r="O5025">
        <v>2401.2420000000002</v>
      </c>
      <c r="P5025">
        <v>101.5</v>
      </c>
      <c r="Q5025">
        <v>29</v>
      </c>
      <c r="R5025">
        <v>1084.5160000000001</v>
      </c>
      <c r="S5025">
        <v>2019</v>
      </c>
      <c r="T5025">
        <v>2</v>
      </c>
      <c r="U5025">
        <v>6</v>
      </c>
    </row>
    <row r="5026" spans="1:21" x14ac:dyDescent="0.3">
      <c r="A5026" s="5" t="s">
        <v>168</v>
      </c>
      <c r="B5026" s="5" t="s">
        <v>206</v>
      </c>
      <c r="C5026" s="5" t="s">
        <v>104</v>
      </c>
      <c r="D5026" s="5" t="s">
        <v>387</v>
      </c>
      <c r="E5026" s="5" t="s">
        <v>172</v>
      </c>
      <c r="F5026" s="6">
        <v>43504</v>
      </c>
      <c r="G5026" s="5" t="s">
        <v>148</v>
      </c>
      <c r="H5026" s="5" t="s">
        <v>190</v>
      </c>
      <c r="I5026">
        <v>43347</v>
      </c>
      <c r="J5026">
        <v>157</v>
      </c>
      <c r="K5026">
        <v>184</v>
      </c>
      <c r="L5026">
        <v>2</v>
      </c>
      <c r="M5026">
        <v>4968</v>
      </c>
      <c r="N5026">
        <v>4828.1239999999998</v>
      </c>
      <c r="O5026">
        <v>2414.0619999999999</v>
      </c>
      <c r="P5026">
        <v>92</v>
      </c>
      <c r="Q5026">
        <v>27</v>
      </c>
      <c r="R5026">
        <v>139.876</v>
      </c>
      <c r="S5026">
        <v>2019</v>
      </c>
      <c r="T5026">
        <v>2</v>
      </c>
      <c r="U5026">
        <v>6</v>
      </c>
    </row>
    <row r="5027" spans="1:21" x14ac:dyDescent="0.3">
      <c r="A5027" s="5" t="s">
        <v>168</v>
      </c>
      <c r="B5027" s="5" t="s">
        <v>206</v>
      </c>
      <c r="C5027" s="5" t="s">
        <v>104</v>
      </c>
      <c r="D5027" s="5" t="s">
        <v>387</v>
      </c>
      <c r="E5027" s="5" t="s">
        <v>172</v>
      </c>
      <c r="F5027" s="6">
        <v>43504</v>
      </c>
      <c r="G5027" s="5" t="s">
        <v>148</v>
      </c>
      <c r="H5027" s="5" t="s">
        <v>190</v>
      </c>
      <c r="I5027">
        <v>43347</v>
      </c>
      <c r="J5027">
        <v>157</v>
      </c>
      <c r="K5027">
        <v>98.6</v>
      </c>
      <c r="L5027">
        <v>1</v>
      </c>
      <c r="M5027">
        <v>3352.4</v>
      </c>
      <c r="N5027">
        <v>2414.0619999999999</v>
      </c>
      <c r="O5027">
        <v>2414.0619999999999</v>
      </c>
      <c r="P5027">
        <v>98.6</v>
      </c>
      <c r="Q5027">
        <v>34</v>
      </c>
      <c r="R5027">
        <v>938.33799999999997</v>
      </c>
      <c r="S5027">
        <v>2019</v>
      </c>
      <c r="T5027">
        <v>2</v>
      </c>
      <c r="U5027">
        <v>6</v>
      </c>
    </row>
    <row r="5028" spans="1:21" x14ac:dyDescent="0.3">
      <c r="A5028" s="5" t="s">
        <v>168</v>
      </c>
      <c r="B5028" s="5" t="s">
        <v>206</v>
      </c>
      <c r="C5028" s="5" t="s">
        <v>104</v>
      </c>
      <c r="D5028" s="5" t="s">
        <v>387</v>
      </c>
      <c r="E5028" s="5" t="s">
        <v>172</v>
      </c>
      <c r="F5028" s="6">
        <v>43504</v>
      </c>
      <c r="G5028" s="5" t="s">
        <v>148</v>
      </c>
      <c r="H5028" s="5" t="s">
        <v>246</v>
      </c>
      <c r="I5028">
        <v>43347</v>
      </c>
      <c r="J5028">
        <v>157</v>
      </c>
      <c r="K5028">
        <v>190</v>
      </c>
      <c r="L5028">
        <v>2</v>
      </c>
      <c r="M5028">
        <v>5605</v>
      </c>
      <c r="N5028">
        <v>4828.1239999999998</v>
      </c>
      <c r="O5028">
        <v>2414.0619999999999</v>
      </c>
      <c r="P5028">
        <v>95</v>
      </c>
      <c r="Q5028">
        <v>29.5</v>
      </c>
      <c r="R5028">
        <v>776.87599999999998</v>
      </c>
      <c r="S5028">
        <v>2019</v>
      </c>
      <c r="T5028">
        <v>2</v>
      </c>
      <c r="U5028">
        <v>6</v>
      </c>
    </row>
    <row r="5029" spans="1:21" x14ac:dyDescent="0.3">
      <c r="A5029" s="5" t="s">
        <v>168</v>
      </c>
      <c r="B5029" s="5" t="s">
        <v>206</v>
      </c>
      <c r="C5029" s="5" t="s">
        <v>105</v>
      </c>
      <c r="D5029" s="5" t="s">
        <v>393</v>
      </c>
      <c r="E5029" s="5" t="s">
        <v>172</v>
      </c>
      <c r="F5029" s="6">
        <v>43504</v>
      </c>
      <c r="G5029" s="5" t="s">
        <v>148</v>
      </c>
      <c r="H5029" s="5" t="s">
        <v>204</v>
      </c>
      <c r="I5029">
        <v>43354</v>
      </c>
      <c r="J5029">
        <v>150</v>
      </c>
      <c r="K5029">
        <v>370</v>
      </c>
      <c r="L5029">
        <v>4</v>
      </c>
      <c r="M5029">
        <v>10915</v>
      </c>
      <c r="N5029">
        <v>10882.962</v>
      </c>
      <c r="O5029">
        <v>2720.74</v>
      </c>
      <c r="P5029">
        <v>92.5</v>
      </c>
      <c r="Q5029">
        <v>29.5</v>
      </c>
      <c r="R5029">
        <v>32.037999999999997</v>
      </c>
      <c r="S5029">
        <v>2019</v>
      </c>
      <c r="T5029">
        <v>2</v>
      </c>
      <c r="U5029">
        <v>6</v>
      </c>
    </row>
    <row r="5030" spans="1:21" x14ac:dyDescent="0.3">
      <c r="A5030" s="5" t="s">
        <v>168</v>
      </c>
      <c r="B5030" s="5" t="s">
        <v>206</v>
      </c>
      <c r="C5030" s="5" t="s">
        <v>105</v>
      </c>
      <c r="D5030" s="5" t="s">
        <v>393</v>
      </c>
      <c r="E5030" s="5" t="s">
        <v>172</v>
      </c>
      <c r="F5030" s="6">
        <v>43504</v>
      </c>
      <c r="G5030" s="5" t="s">
        <v>148</v>
      </c>
      <c r="H5030" s="5" t="s">
        <v>218</v>
      </c>
      <c r="I5030">
        <v>43354</v>
      </c>
      <c r="J5030">
        <v>150</v>
      </c>
      <c r="K5030">
        <v>350</v>
      </c>
      <c r="L5030">
        <v>4</v>
      </c>
      <c r="M5030">
        <v>10325</v>
      </c>
      <c r="N5030">
        <v>10882.962</v>
      </c>
      <c r="O5030">
        <v>2720.74</v>
      </c>
      <c r="P5030">
        <v>87.5</v>
      </c>
      <c r="Q5030">
        <v>29.5</v>
      </c>
      <c r="R5030">
        <v>-557.96199999999999</v>
      </c>
      <c r="S5030">
        <v>2019</v>
      </c>
      <c r="T5030">
        <v>2</v>
      </c>
      <c r="U5030">
        <v>6</v>
      </c>
    </row>
    <row r="5031" spans="1:21" x14ac:dyDescent="0.3">
      <c r="A5031" s="5" t="s">
        <v>168</v>
      </c>
      <c r="B5031" s="5" t="s">
        <v>206</v>
      </c>
      <c r="C5031" s="5" t="s">
        <v>105</v>
      </c>
      <c r="D5031" s="5" t="s">
        <v>393</v>
      </c>
      <c r="E5031" s="5" t="s">
        <v>172</v>
      </c>
      <c r="F5031" s="6">
        <v>43504</v>
      </c>
      <c r="G5031" s="5" t="s">
        <v>148</v>
      </c>
      <c r="H5031" s="5" t="s">
        <v>333</v>
      </c>
      <c r="I5031">
        <v>43354</v>
      </c>
      <c r="J5031">
        <v>150</v>
      </c>
      <c r="K5031">
        <v>166</v>
      </c>
      <c r="L5031">
        <v>2</v>
      </c>
      <c r="M5031">
        <v>4897</v>
      </c>
      <c r="N5031">
        <v>5441.4809999999998</v>
      </c>
      <c r="O5031">
        <v>2720.74</v>
      </c>
      <c r="P5031">
        <v>83</v>
      </c>
      <c r="Q5031">
        <v>29.5</v>
      </c>
      <c r="R5031">
        <v>-544.48099999999999</v>
      </c>
      <c r="S5031">
        <v>2019</v>
      </c>
      <c r="T5031">
        <v>2</v>
      </c>
      <c r="U5031">
        <v>6</v>
      </c>
    </row>
    <row r="5032" spans="1:21" x14ac:dyDescent="0.3">
      <c r="A5032" s="5" t="s">
        <v>168</v>
      </c>
      <c r="B5032" s="5" t="s">
        <v>206</v>
      </c>
      <c r="C5032" s="5" t="s">
        <v>105</v>
      </c>
      <c r="D5032" s="5" t="s">
        <v>393</v>
      </c>
      <c r="E5032" s="5" t="s">
        <v>172</v>
      </c>
      <c r="F5032" s="6">
        <v>43504</v>
      </c>
      <c r="G5032" s="5" t="s">
        <v>148</v>
      </c>
      <c r="H5032" s="5" t="s">
        <v>205</v>
      </c>
      <c r="I5032">
        <v>43354</v>
      </c>
      <c r="J5032">
        <v>150</v>
      </c>
      <c r="K5032">
        <v>381</v>
      </c>
      <c r="L5032">
        <v>4</v>
      </c>
      <c r="M5032">
        <v>11239.5</v>
      </c>
      <c r="N5032">
        <v>10882.962</v>
      </c>
      <c r="O5032">
        <v>2720.74</v>
      </c>
      <c r="P5032">
        <v>95.25</v>
      </c>
      <c r="Q5032">
        <v>29.5</v>
      </c>
      <c r="R5032">
        <v>356.53800000000001</v>
      </c>
      <c r="S5032">
        <v>2019</v>
      </c>
      <c r="T5032">
        <v>2</v>
      </c>
      <c r="U5032">
        <v>6</v>
      </c>
    </row>
    <row r="5033" spans="1:21" x14ac:dyDescent="0.3">
      <c r="A5033" s="5" t="s">
        <v>168</v>
      </c>
      <c r="B5033" s="5" t="s">
        <v>206</v>
      </c>
      <c r="C5033" s="5" t="s">
        <v>105</v>
      </c>
      <c r="D5033" s="5" t="s">
        <v>393</v>
      </c>
      <c r="E5033" s="5" t="s">
        <v>172</v>
      </c>
      <c r="F5033" s="6">
        <v>43504</v>
      </c>
      <c r="G5033" s="5" t="s">
        <v>148</v>
      </c>
      <c r="H5033" s="5" t="s">
        <v>184</v>
      </c>
      <c r="I5033">
        <v>43354</v>
      </c>
      <c r="J5033">
        <v>150</v>
      </c>
      <c r="K5033">
        <v>2116</v>
      </c>
      <c r="L5033">
        <v>22</v>
      </c>
      <c r="M5033">
        <v>61364</v>
      </c>
      <c r="N5033">
        <v>59856.290999999997</v>
      </c>
      <c r="O5033">
        <v>2720.74</v>
      </c>
      <c r="P5033">
        <v>96.181818181818187</v>
      </c>
      <c r="Q5033">
        <v>29</v>
      </c>
      <c r="R5033">
        <v>1507.7090000000001</v>
      </c>
      <c r="S5033">
        <v>2019</v>
      </c>
      <c r="T5033">
        <v>2</v>
      </c>
      <c r="U5033">
        <v>6</v>
      </c>
    </row>
    <row r="5034" spans="1:21" x14ac:dyDescent="0.3">
      <c r="A5034" s="5" t="s">
        <v>168</v>
      </c>
      <c r="B5034" s="5" t="s">
        <v>206</v>
      </c>
      <c r="C5034" s="5" t="s">
        <v>105</v>
      </c>
      <c r="D5034" s="5" t="s">
        <v>393</v>
      </c>
      <c r="E5034" s="5" t="s">
        <v>172</v>
      </c>
      <c r="F5034" s="6">
        <v>43504</v>
      </c>
      <c r="G5034" s="5" t="s">
        <v>148</v>
      </c>
      <c r="H5034" s="5" t="s">
        <v>226</v>
      </c>
      <c r="I5034">
        <v>43354</v>
      </c>
      <c r="J5034">
        <v>150</v>
      </c>
      <c r="K5034">
        <v>217</v>
      </c>
      <c r="L5034">
        <v>2</v>
      </c>
      <c r="M5034">
        <v>6401.5</v>
      </c>
      <c r="N5034">
        <v>5441.4809999999998</v>
      </c>
      <c r="O5034">
        <v>2720.74</v>
      </c>
      <c r="P5034">
        <v>108.5</v>
      </c>
      <c r="Q5034">
        <v>29.5</v>
      </c>
      <c r="R5034">
        <v>960.01900000000001</v>
      </c>
      <c r="S5034">
        <v>2019</v>
      </c>
      <c r="T5034">
        <v>2</v>
      </c>
      <c r="U5034">
        <v>6</v>
      </c>
    </row>
    <row r="5035" spans="1:21" x14ac:dyDescent="0.3">
      <c r="A5035" s="5" t="s">
        <v>168</v>
      </c>
      <c r="B5035" s="5" t="s">
        <v>206</v>
      </c>
      <c r="C5035" s="5" t="s">
        <v>105</v>
      </c>
      <c r="D5035" s="5" t="s">
        <v>393</v>
      </c>
      <c r="E5035" s="5" t="s">
        <v>172</v>
      </c>
      <c r="F5035" s="6">
        <v>43504</v>
      </c>
      <c r="G5035" s="5" t="s">
        <v>148</v>
      </c>
      <c r="H5035" s="5" t="s">
        <v>187</v>
      </c>
      <c r="I5035">
        <v>43354</v>
      </c>
      <c r="J5035">
        <v>150</v>
      </c>
      <c r="K5035">
        <v>188</v>
      </c>
      <c r="L5035">
        <v>2</v>
      </c>
      <c r="M5035">
        <v>5546</v>
      </c>
      <c r="N5035">
        <v>5441.4809999999998</v>
      </c>
      <c r="O5035">
        <v>2720.74</v>
      </c>
      <c r="P5035">
        <v>94</v>
      </c>
      <c r="Q5035">
        <v>29.5</v>
      </c>
      <c r="R5035">
        <v>104.51900000000001</v>
      </c>
      <c r="S5035">
        <v>2019</v>
      </c>
      <c r="T5035">
        <v>2</v>
      </c>
      <c r="U5035">
        <v>6</v>
      </c>
    </row>
    <row r="5036" spans="1:21" x14ac:dyDescent="0.3">
      <c r="A5036" s="5" t="s">
        <v>168</v>
      </c>
      <c r="B5036" s="5" t="s">
        <v>206</v>
      </c>
      <c r="C5036" s="5" t="s">
        <v>105</v>
      </c>
      <c r="D5036" s="5" t="s">
        <v>393</v>
      </c>
      <c r="E5036" s="5" t="s">
        <v>172</v>
      </c>
      <c r="F5036" s="6">
        <v>43504</v>
      </c>
      <c r="G5036" s="5" t="s">
        <v>148</v>
      </c>
      <c r="H5036" s="5" t="s">
        <v>180</v>
      </c>
      <c r="I5036">
        <v>43354</v>
      </c>
      <c r="J5036">
        <v>150</v>
      </c>
      <c r="K5036">
        <v>172</v>
      </c>
      <c r="L5036">
        <v>2</v>
      </c>
      <c r="M5036">
        <v>5074</v>
      </c>
      <c r="N5036">
        <v>5441.4809999999998</v>
      </c>
      <c r="O5036">
        <v>2720.74</v>
      </c>
      <c r="P5036">
        <v>86</v>
      </c>
      <c r="Q5036">
        <v>29.5</v>
      </c>
      <c r="R5036">
        <v>-367.48099999999999</v>
      </c>
      <c r="S5036">
        <v>2019</v>
      </c>
      <c r="T5036">
        <v>2</v>
      </c>
      <c r="U5036">
        <v>6</v>
      </c>
    </row>
    <row r="5037" spans="1:21" x14ac:dyDescent="0.3">
      <c r="A5037" s="5" t="s">
        <v>168</v>
      </c>
      <c r="B5037" s="5" t="s">
        <v>206</v>
      </c>
      <c r="C5037" s="5" t="s">
        <v>105</v>
      </c>
      <c r="D5037" s="5" t="s">
        <v>393</v>
      </c>
      <c r="E5037" s="5" t="s">
        <v>172</v>
      </c>
      <c r="F5037" s="6">
        <v>43504</v>
      </c>
      <c r="G5037" s="5" t="s">
        <v>148</v>
      </c>
      <c r="H5037" s="5" t="s">
        <v>222</v>
      </c>
      <c r="I5037">
        <v>43354</v>
      </c>
      <c r="J5037">
        <v>150</v>
      </c>
      <c r="K5037">
        <v>107</v>
      </c>
      <c r="L5037">
        <v>1</v>
      </c>
      <c r="M5037">
        <v>3156.5</v>
      </c>
      <c r="N5037">
        <v>2720.74</v>
      </c>
      <c r="O5037">
        <v>2720.74</v>
      </c>
      <c r="P5037">
        <v>107</v>
      </c>
      <c r="Q5037">
        <v>29.5</v>
      </c>
      <c r="R5037">
        <v>435.76</v>
      </c>
      <c r="S5037">
        <v>2019</v>
      </c>
      <c r="T5037">
        <v>2</v>
      </c>
      <c r="U5037">
        <v>6</v>
      </c>
    </row>
    <row r="5038" spans="1:21" x14ac:dyDescent="0.3">
      <c r="A5038" s="5" t="s">
        <v>168</v>
      </c>
      <c r="B5038" s="5" t="s">
        <v>206</v>
      </c>
      <c r="C5038" s="5" t="s">
        <v>105</v>
      </c>
      <c r="D5038" s="5" t="s">
        <v>393</v>
      </c>
      <c r="E5038" s="5" t="s">
        <v>172</v>
      </c>
      <c r="F5038" s="6">
        <v>43504</v>
      </c>
      <c r="G5038" s="5" t="s">
        <v>148</v>
      </c>
      <c r="H5038" s="5" t="s">
        <v>216</v>
      </c>
      <c r="I5038">
        <v>43354</v>
      </c>
      <c r="J5038">
        <v>150</v>
      </c>
      <c r="K5038">
        <v>204</v>
      </c>
      <c r="L5038">
        <v>2</v>
      </c>
      <c r="M5038">
        <v>6018</v>
      </c>
      <c r="N5038">
        <v>5441.4809999999998</v>
      </c>
      <c r="O5038">
        <v>2720.74</v>
      </c>
      <c r="P5038">
        <v>102</v>
      </c>
      <c r="Q5038">
        <v>29.5</v>
      </c>
      <c r="R5038">
        <v>576.51900000000001</v>
      </c>
      <c r="S5038">
        <v>2019</v>
      </c>
      <c r="T5038">
        <v>2</v>
      </c>
      <c r="U5038">
        <v>6</v>
      </c>
    </row>
    <row r="5039" spans="1:21" x14ac:dyDescent="0.3">
      <c r="A5039" s="5" t="s">
        <v>168</v>
      </c>
      <c r="B5039" s="5" t="s">
        <v>206</v>
      </c>
      <c r="C5039" s="5" t="s">
        <v>105</v>
      </c>
      <c r="D5039" s="5" t="s">
        <v>393</v>
      </c>
      <c r="E5039" s="5" t="s">
        <v>172</v>
      </c>
      <c r="F5039" s="6">
        <v>43504</v>
      </c>
      <c r="G5039" s="5" t="s">
        <v>148</v>
      </c>
      <c r="H5039" s="5" t="s">
        <v>181</v>
      </c>
      <c r="I5039">
        <v>43354</v>
      </c>
      <c r="J5039">
        <v>150</v>
      </c>
      <c r="K5039">
        <v>219</v>
      </c>
      <c r="L5039">
        <v>2</v>
      </c>
      <c r="M5039">
        <v>6460.5</v>
      </c>
      <c r="N5039">
        <v>5441.4809999999998</v>
      </c>
      <c r="O5039">
        <v>2720.74</v>
      </c>
      <c r="P5039">
        <v>109.5</v>
      </c>
      <c r="Q5039">
        <v>29.5</v>
      </c>
      <c r="R5039">
        <v>1019.019</v>
      </c>
      <c r="S5039">
        <v>2019</v>
      </c>
      <c r="T5039">
        <v>2</v>
      </c>
      <c r="U5039">
        <v>6</v>
      </c>
    </row>
    <row r="5040" spans="1:21" x14ac:dyDescent="0.3">
      <c r="A5040" s="5" t="s">
        <v>168</v>
      </c>
      <c r="B5040" s="5" t="s">
        <v>206</v>
      </c>
      <c r="C5040" s="5" t="s">
        <v>105</v>
      </c>
      <c r="D5040" s="5" t="s">
        <v>393</v>
      </c>
      <c r="E5040" s="5" t="s">
        <v>172</v>
      </c>
      <c r="F5040" s="6">
        <v>43504</v>
      </c>
      <c r="G5040" s="5" t="s">
        <v>148</v>
      </c>
      <c r="H5040" s="5" t="s">
        <v>182</v>
      </c>
      <c r="I5040">
        <v>43354</v>
      </c>
      <c r="J5040">
        <v>150</v>
      </c>
      <c r="K5040">
        <v>190</v>
      </c>
      <c r="L5040">
        <v>2</v>
      </c>
      <c r="M5040">
        <v>5605</v>
      </c>
      <c r="N5040">
        <v>5441.4809999999998</v>
      </c>
      <c r="O5040">
        <v>2720.74</v>
      </c>
      <c r="P5040">
        <v>95</v>
      </c>
      <c r="Q5040">
        <v>29.5</v>
      </c>
      <c r="R5040">
        <v>163.51900000000001</v>
      </c>
      <c r="S5040">
        <v>2019</v>
      </c>
      <c r="T5040">
        <v>2</v>
      </c>
      <c r="U5040">
        <v>6</v>
      </c>
    </row>
    <row r="5041" spans="1:21" x14ac:dyDescent="0.3">
      <c r="A5041" s="5" t="s">
        <v>168</v>
      </c>
      <c r="B5041" s="5" t="s">
        <v>206</v>
      </c>
      <c r="C5041" s="5" t="s">
        <v>105</v>
      </c>
      <c r="D5041" s="5" t="s">
        <v>393</v>
      </c>
      <c r="E5041" s="5" t="s">
        <v>172</v>
      </c>
      <c r="F5041" s="6">
        <v>43504</v>
      </c>
      <c r="G5041" s="5" t="s">
        <v>148</v>
      </c>
      <c r="H5041" s="5" t="s">
        <v>183</v>
      </c>
      <c r="I5041">
        <v>43354</v>
      </c>
      <c r="J5041">
        <v>150</v>
      </c>
      <c r="K5041">
        <v>286</v>
      </c>
      <c r="L5041">
        <v>3</v>
      </c>
      <c r="M5041">
        <v>8437</v>
      </c>
      <c r="N5041">
        <v>8162.2209999999995</v>
      </c>
      <c r="O5041">
        <v>2720.74</v>
      </c>
      <c r="P5041">
        <v>95.333333333333329</v>
      </c>
      <c r="Q5041">
        <v>29.5</v>
      </c>
      <c r="R5041">
        <v>274.779</v>
      </c>
      <c r="S5041">
        <v>2019</v>
      </c>
      <c r="T5041">
        <v>2</v>
      </c>
      <c r="U5041">
        <v>6</v>
      </c>
    </row>
    <row r="5042" spans="1:21" x14ac:dyDescent="0.3">
      <c r="A5042" s="5" t="s">
        <v>168</v>
      </c>
      <c r="B5042" s="5" t="s">
        <v>206</v>
      </c>
      <c r="C5042" s="5" t="s">
        <v>105</v>
      </c>
      <c r="D5042" s="5" t="s">
        <v>393</v>
      </c>
      <c r="E5042" s="5" t="s">
        <v>172</v>
      </c>
      <c r="F5042" s="6">
        <v>43504</v>
      </c>
      <c r="G5042" s="5" t="s">
        <v>148</v>
      </c>
      <c r="H5042" s="5" t="s">
        <v>269</v>
      </c>
      <c r="I5042">
        <v>43354</v>
      </c>
      <c r="J5042">
        <v>150</v>
      </c>
      <c r="K5042">
        <v>729</v>
      </c>
      <c r="L5042">
        <v>7</v>
      </c>
      <c r="M5042">
        <v>21141</v>
      </c>
      <c r="N5042">
        <v>19045.183000000001</v>
      </c>
      <c r="O5042">
        <v>2720.74</v>
      </c>
      <c r="P5042">
        <v>104.14285714285714</v>
      </c>
      <c r="Q5042">
        <v>29</v>
      </c>
      <c r="R5042">
        <v>2095.817</v>
      </c>
      <c r="S5042">
        <v>2019</v>
      </c>
      <c r="T5042">
        <v>2</v>
      </c>
      <c r="U5042">
        <v>6</v>
      </c>
    </row>
    <row r="5043" spans="1:21" x14ac:dyDescent="0.3">
      <c r="A5043" s="5" t="s">
        <v>168</v>
      </c>
      <c r="B5043" s="5" t="s">
        <v>206</v>
      </c>
      <c r="C5043" s="5" t="s">
        <v>105</v>
      </c>
      <c r="D5043" s="5" t="s">
        <v>393</v>
      </c>
      <c r="E5043" s="5" t="s">
        <v>172</v>
      </c>
      <c r="F5043" s="6">
        <v>43504</v>
      </c>
      <c r="G5043" s="5" t="s">
        <v>148</v>
      </c>
      <c r="H5043" s="5" t="s">
        <v>217</v>
      </c>
      <c r="I5043">
        <v>43354</v>
      </c>
      <c r="J5043">
        <v>150</v>
      </c>
      <c r="K5043">
        <v>989</v>
      </c>
      <c r="L5043">
        <v>10</v>
      </c>
      <c r="M5043">
        <v>29175.5</v>
      </c>
      <c r="N5043">
        <v>27207.404999999999</v>
      </c>
      <c r="O5043">
        <v>2720.74</v>
      </c>
      <c r="P5043">
        <v>98.9</v>
      </c>
      <c r="Q5043">
        <v>29.5</v>
      </c>
      <c r="R5043">
        <v>1968.095</v>
      </c>
      <c r="S5043">
        <v>2019</v>
      </c>
      <c r="T5043">
        <v>2</v>
      </c>
      <c r="U5043">
        <v>6</v>
      </c>
    </row>
    <row r="5044" spans="1:21" x14ac:dyDescent="0.3">
      <c r="A5044" s="5" t="s">
        <v>168</v>
      </c>
      <c r="B5044" s="5" t="s">
        <v>206</v>
      </c>
      <c r="C5044" s="5" t="s">
        <v>105</v>
      </c>
      <c r="D5044" s="5" t="s">
        <v>393</v>
      </c>
      <c r="E5044" s="5" t="s">
        <v>172</v>
      </c>
      <c r="F5044" s="6">
        <v>43504</v>
      </c>
      <c r="G5044" s="5" t="s">
        <v>148</v>
      </c>
      <c r="H5044" s="5" t="s">
        <v>189</v>
      </c>
      <c r="I5044">
        <v>43354</v>
      </c>
      <c r="J5044">
        <v>150</v>
      </c>
      <c r="K5044">
        <v>107</v>
      </c>
      <c r="L5044">
        <v>1</v>
      </c>
      <c r="M5044">
        <v>3156.5</v>
      </c>
      <c r="N5044">
        <v>2720.74</v>
      </c>
      <c r="O5044">
        <v>2720.74</v>
      </c>
      <c r="P5044">
        <v>107</v>
      </c>
      <c r="Q5044">
        <v>29.5</v>
      </c>
      <c r="R5044">
        <v>435.76</v>
      </c>
      <c r="S5044">
        <v>2019</v>
      </c>
      <c r="T5044">
        <v>2</v>
      </c>
      <c r="U5044">
        <v>6</v>
      </c>
    </row>
    <row r="5045" spans="1:21" x14ac:dyDescent="0.3">
      <c r="A5045" s="5" t="s">
        <v>168</v>
      </c>
      <c r="B5045" s="5" t="s">
        <v>206</v>
      </c>
      <c r="C5045" s="5" t="s">
        <v>105</v>
      </c>
      <c r="D5045" s="5" t="s">
        <v>393</v>
      </c>
      <c r="E5045" s="5" t="s">
        <v>172</v>
      </c>
      <c r="F5045" s="6">
        <v>43504</v>
      </c>
      <c r="G5045" s="5" t="s">
        <v>148</v>
      </c>
      <c r="H5045" s="5" t="s">
        <v>344</v>
      </c>
      <c r="I5045">
        <v>43354</v>
      </c>
      <c r="J5045">
        <v>150</v>
      </c>
      <c r="K5045">
        <v>300</v>
      </c>
      <c r="L5045">
        <v>3</v>
      </c>
      <c r="M5045">
        <v>8850</v>
      </c>
      <c r="N5045">
        <v>8162.2209999999995</v>
      </c>
      <c r="O5045">
        <v>2720.74</v>
      </c>
      <c r="P5045">
        <v>100</v>
      </c>
      <c r="Q5045">
        <v>29.5</v>
      </c>
      <c r="R5045">
        <v>687.779</v>
      </c>
      <c r="S5045">
        <v>2019</v>
      </c>
      <c r="T5045">
        <v>2</v>
      </c>
      <c r="U5045">
        <v>6</v>
      </c>
    </row>
    <row r="5046" spans="1:21" x14ac:dyDescent="0.3">
      <c r="A5046" s="5" t="s">
        <v>168</v>
      </c>
      <c r="B5046" s="5" t="s">
        <v>206</v>
      </c>
      <c r="C5046" s="5" t="s">
        <v>105</v>
      </c>
      <c r="D5046" s="5" t="s">
        <v>393</v>
      </c>
      <c r="E5046" s="5" t="s">
        <v>172</v>
      </c>
      <c r="F5046" s="6">
        <v>43504</v>
      </c>
      <c r="G5046" s="5" t="s">
        <v>148</v>
      </c>
      <c r="H5046" s="5" t="s">
        <v>225</v>
      </c>
      <c r="I5046">
        <v>43354</v>
      </c>
      <c r="J5046">
        <v>150</v>
      </c>
      <c r="K5046">
        <v>210</v>
      </c>
      <c r="L5046">
        <v>2</v>
      </c>
      <c r="M5046">
        <v>6090</v>
      </c>
      <c r="N5046">
        <v>5441.4809999999998</v>
      </c>
      <c r="O5046">
        <v>2720.74</v>
      </c>
      <c r="P5046">
        <v>105</v>
      </c>
      <c r="Q5046">
        <v>29</v>
      </c>
      <c r="R5046">
        <v>648.51900000000001</v>
      </c>
      <c r="S5046">
        <v>2019</v>
      </c>
      <c r="T5046">
        <v>2</v>
      </c>
      <c r="U5046">
        <v>6</v>
      </c>
    </row>
    <row r="5047" spans="1:21" x14ac:dyDescent="0.3">
      <c r="A5047" s="5" t="s">
        <v>168</v>
      </c>
      <c r="B5047" s="5" t="s">
        <v>206</v>
      </c>
      <c r="C5047" s="5" t="s">
        <v>105</v>
      </c>
      <c r="D5047" s="5" t="s">
        <v>393</v>
      </c>
      <c r="E5047" s="5" t="s">
        <v>172</v>
      </c>
      <c r="F5047" s="6">
        <v>43504</v>
      </c>
      <c r="G5047" s="5" t="s">
        <v>148</v>
      </c>
      <c r="H5047" s="5" t="s">
        <v>190</v>
      </c>
      <c r="I5047">
        <v>43354</v>
      </c>
      <c r="J5047">
        <v>150</v>
      </c>
      <c r="K5047">
        <v>380</v>
      </c>
      <c r="L5047">
        <v>4</v>
      </c>
      <c r="M5047">
        <v>11210</v>
      </c>
      <c r="N5047">
        <v>10882.962</v>
      </c>
      <c r="O5047">
        <v>2720.74</v>
      </c>
      <c r="P5047">
        <v>95</v>
      </c>
      <c r="Q5047">
        <v>29.5</v>
      </c>
      <c r="R5047">
        <v>327.03800000000001</v>
      </c>
      <c r="S5047">
        <v>2019</v>
      </c>
      <c r="T5047">
        <v>2</v>
      </c>
      <c r="U5047">
        <v>6</v>
      </c>
    </row>
    <row r="5048" spans="1:21" x14ac:dyDescent="0.3">
      <c r="A5048" s="5" t="s">
        <v>168</v>
      </c>
      <c r="B5048" s="5" t="s">
        <v>206</v>
      </c>
      <c r="C5048" s="5" t="s">
        <v>105</v>
      </c>
      <c r="D5048" s="5" t="s">
        <v>393</v>
      </c>
      <c r="E5048" s="5" t="s">
        <v>172</v>
      </c>
      <c r="F5048" s="6">
        <v>43504</v>
      </c>
      <c r="G5048" s="5" t="s">
        <v>148</v>
      </c>
      <c r="H5048" s="5" t="s">
        <v>185</v>
      </c>
      <c r="I5048">
        <v>43354</v>
      </c>
      <c r="J5048">
        <v>150</v>
      </c>
      <c r="K5048">
        <v>277</v>
      </c>
      <c r="L5048">
        <v>3</v>
      </c>
      <c r="M5048">
        <v>8171.5</v>
      </c>
      <c r="N5048">
        <v>8162.2209999999995</v>
      </c>
      <c r="O5048">
        <v>2720.74</v>
      </c>
      <c r="P5048">
        <v>92.333333333333329</v>
      </c>
      <c r="Q5048">
        <v>29.5</v>
      </c>
      <c r="R5048">
        <v>9.2789999999999999</v>
      </c>
      <c r="S5048">
        <v>2019</v>
      </c>
      <c r="T5048">
        <v>2</v>
      </c>
      <c r="U5048">
        <v>6</v>
      </c>
    </row>
    <row r="5049" spans="1:21" x14ac:dyDescent="0.3">
      <c r="A5049" s="5" t="s">
        <v>168</v>
      </c>
      <c r="B5049" s="5" t="s">
        <v>206</v>
      </c>
      <c r="C5049" s="5" t="s">
        <v>105</v>
      </c>
      <c r="D5049" s="5" t="s">
        <v>393</v>
      </c>
      <c r="E5049" s="5" t="s">
        <v>172</v>
      </c>
      <c r="F5049" s="6">
        <v>43504</v>
      </c>
      <c r="G5049" s="5" t="s">
        <v>148</v>
      </c>
      <c r="H5049" s="5" t="s">
        <v>238</v>
      </c>
      <c r="I5049">
        <v>43354</v>
      </c>
      <c r="J5049">
        <v>150</v>
      </c>
      <c r="K5049">
        <v>214</v>
      </c>
      <c r="L5049">
        <v>2</v>
      </c>
      <c r="M5049">
        <v>6313</v>
      </c>
      <c r="N5049">
        <v>5441.4809999999998</v>
      </c>
      <c r="O5049">
        <v>2720.74</v>
      </c>
      <c r="P5049">
        <v>107</v>
      </c>
      <c r="Q5049">
        <v>29.5</v>
      </c>
      <c r="R5049">
        <v>871.51900000000001</v>
      </c>
      <c r="S5049">
        <v>2019</v>
      </c>
      <c r="T5049">
        <v>2</v>
      </c>
      <c r="U5049">
        <v>6</v>
      </c>
    </row>
    <row r="5050" spans="1:21" x14ac:dyDescent="0.3">
      <c r="A5050" s="5" t="s">
        <v>168</v>
      </c>
      <c r="B5050" s="5" t="s">
        <v>206</v>
      </c>
      <c r="C5050" s="5" t="s">
        <v>105</v>
      </c>
      <c r="D5050" s="5" t="s">
        <v>393</v>
      </c>
      <c r="E5050" s="5" t="s">
        <v>172</v>
      </c>
      <c r="F5050" s="6">
        <v>43504</v>
      </c>
      <c r="G5050" s="5" t="s">
        <v>148</v>
      </c>
      <c r="H5050" s="5" t="s">
        <v>308</v>
      </c>
      <c r="I5050">
        <v>43354</v>
      </c>
      <c r="J5050">
        <v>150</v>
      </c>
      <c r="K5050">
        <v>75</v>
      </c>
      <c r="L5050">
        <v>1</v>
      </c>
      <c r="M5050">
        <v>2212.5</v>
      </c>
      <c r="N5050">
        <v>2720.74</v>
      </c>
      <c r="O5050">
        <v>2720.74</v>
      </c>
      <c r="P5050">
        <v>75</v>
      </c>
      <c r="Q5050">
        <v>29.5</v>
      </c>
      <c r="R5050">
        <v>-508.24</v>
      </c>
      <c r="S5050">
        <v>2019</v>
      </c>
      <c r="T5050">
        <v>2</v>
      </c>
      <c r="U5050">
        <v>6</v>
      </c>
    </row>
    <row r="5051" spans="1:21" x14ac:dyDescent="0.3">
      <c r="A5051" s="5" t="s">
        <v>168</v>
      </c>
      <c r="B5051" s="5" t="s">
        <v>206</v>
      </c>
      <c r="C5051" s="5" t="s">
        <v>105</v>
      </c>
      <c r="D5051" s="5" t="s">
        <v>393</v>
      </c>
      <c r="E5051" s="5" t="s">
        <v>172</v>
      </c>
      <c r="F5051" s="6">
        <v>43504</v>
      </c>
      <c r="G5051" s="5" t="s">
        <v>148</v>
      </c>
      <c r="H5051" s="5" t="s">
        <v>231</v>
      </c>
      <c r="I5051">
        <v>43354</v>
      </c>
      <c r="J5051">
        <v>150</v>
      </c>
      <c r="K5051">
        <v>107</v>
      </c>
      <c r="L5051">
        <v>1</v>
      </c>
      <c r="M5051">
        <v>3156.5</v>
      </c>
      <c r="N5051">
        <v>2720.74</v>
      </c>
      <c r="O5051">
        <v>2720.74</v>
      </c>
      <c r="P5051">
        <v>107</v>
      </c>
      <c r="Q5051">
        <v>29.5</v>
      </c>
      <c r="R5051">
        <v>435.76</v>
      </c>
      <c r="S5051">
        <v>2019</v>
      </c>
      <c r="T5051">
        <v>2</v>
      </c>
      <c r="U5051">
        <v>6</v>
      </c>
    </row>
    <row r="5052" spans="1:21" x14ac:dyDescent="0.3">
      <c r="A5052" s="5" t="s">
        <v>168</v>
      </c>
      <c r="B5052" s="5" t="s">
        <v>206</v>
      </c>
      <c r="C5052" s="5" t="s">
        <v>105</v>
      </c>
      <c r="D5052" s="5" t="s">
        <v>393</v>
      </c>
      <c r="E5052" s="5" t="s">
        <v>172</v>
      </c>
      <c r="F5052" s="6">
        <v>43504</v>
      </c>
      <c r="G5052" s="5" t="s">
        <v>148</v>
      </c>
      <c r="H5052" s="5" t="s">
        <v>230</v>
      </c>
      <c r="I5052">
        <v>43354</v>
      </c>
      <c r="J5052">
        <v>150</v>
      </c>
      <c r="K5052">
        <v>1605</v>
      </c>
      <c r="L5052">
        <v>17</v>
      </c>
      <c r="M5052">
        <v>46545</v>
      </c>
      <c r="N5052">
        <v>46252.588000000003</v>
      </c>
      <c r="O5052">
        <v>2720.74</v>
      </c>
      <c r="P5052">
        <v>94.411764705882348</v>
      </c>
      <c r="Q5052">
        <v>29</v>
      </c>
      <c r="R5052">
        <v>292.41199999999998</v>
      </c>
      <c r="S5052">
        <v>2019</v>
      </c>
      <c r="T5052">
        <v>2</v>
      </c>
      <c r="U5052">
        <v>6</v>
      </c>
    </row>
    <row r="5053" spans="1:21" x14ac:dyDescent="0.3">
      <c r="A5053" s="5" t="s">
        <v>168</v>
      </c>
      <c r="B5053" s="5" t="s">
        <v>206</v>
      </c>
      <c r="C5053" s="5" t="s">
        <v>105</v>
      </c>
      <c r="D5053" s="5" t="s">
        <v>393</v>
      </c>
      <c r="E5053" s="5" t="s">
        <v>172</v>
      </c>
      <c r="F5053" s="6">
        <v>43504</v>
      </c>
      <c r="G5053" s="5" t="s">
        <v>148</v>
      </c>
      <c r="H5053" s="5" t="s">
        <v>203</v>
      </c>
      <c r="I5053">
        <v>43354</v>
      </c>
      <c r="J5053">
        <v>150</v>
      </c>
      <c r="K5053">
        <v>178</v>
      </c>
      <c r="L5053">
        <v>2</v>
      </c>
      <c r="M5053">
        <v>5251</v>
      </c>
      <c r="N5053">
        <v>5441.4809999999998</v>
      </c>
      <c r="O5053">
        <v>2720.74</v>
      </c>
      <c r="P5053">
        <v>89</v>
      </c>
      <c r="Q5053">
        <v>29.5</v>
      </c>
      <c r="R5053">
        <v>-190.48099999999999</v>
      </c>
      <c r="S5053">
        <v>2019</v>
      </c>
      <c r="T5053">
        <v>2</v>
      </c>
      <c r="U5053">
        <v>6</v>
      </c>
    </row>
    <row r="5054" spans="1:21" x14ac:dyDescent="0.3">
      <c r="A5054" s="5" t="s">
        <v>168</v>
      </c>
      <c r="B5054" s="5" t="s">
        <v>175</v>
      </c>
      <c r="C5054" s="5" t="s">
        <v>83</v>
      </c>
      <c r="D5054" s="5" t="s">
        <v>360</v>
      </c>
      <c r="E5054" s="5" t="s">
        <v>172</v>
      </c>
      <c r="F5054" s="6">
        <v>43507</v>
      </c>
      <c r="G5054" s="5" t="s">
        <v>148</v>
      </c>
      <c r="H5054" s="5" t="s">
        <v>194</v>
      </c>
      <c r="I5054">
        <v>43283</v>
      </c>
      <c r="J5054">
        <v>224</v>
      </c>
      <c r="K5054">
        <v>127</v>
      </c>
      <c r="L5054">
        <v>1</v>
      </c>
      <c r="M5054">
        <v>3683</v>
      </c>
      <c r="N5054">
        <v>0</v>
      </c>
      <c r="O5054">
        <v>0</v>
      </c>
      <c r="P5054">
        <v>127</v>
      </c>
      <c r="Q5054">
        <v>29</v>
      </c>
      <c r="R5054">
        <v>3683</v>
      </c>
      <c r="S5054">
        <v>2019</v>
      </c>
      <c r="T5054">
        <v>2</v>
      </c>
      <c r="U5054">
        <v>7</v>
      </c>
    </row>
    <row r="5055" spans="1:21" x14ac:dyDescent="0.3">
      <c r="A5055" s="5" t="s">
        <v>168</v>
      </c>
      <c r="B5055" s="5" t="s">
        <v>175</v>
      </c>
      <c r="C5055" s="5" t="s">
        <v>86</v>
      </c>
      <c r="D5055" s="5" t="s">
        <v>389</v>
      </c>
      <c r="E5055" s="5" t="s">
        <v>172</v>
      </c>
      <c r="F5055" s="6">
        <v>43507</v>
      </c>
      <c r="G5055" s="5" t="s">
        <v>148</v>
      </c>
      <c r="H5055" s="5" t="s">
        <v>190</v>
      </c>
      <c r="I5055">
        <v>43346</v>
      </c>
      <c r="J5055">
        <v>161</v>
      </c>
      <c r="K5055">
        <v>265</v>
      </c>
      <c r="L5055">
        <v>2</v>
      </c>
      <c r="M5055">
        <v>7155</v>
      </c>
      <c r="N5055">
        <v>4860.0739999999996</v>
      </c>
      <c r="O5055">
        <v>2430.0369999999998</v>
      </c>
      <c r="P5055">
        <v>132.5</v>
      </c>
      <c r="Q5055">
        <v>27</v>
      </c>
      <c r="R5055">
        <v>2294.9259999999999</v>
      </c>
      <c r="S5055">
        <v>2019</v>
      </c>
      <c r="T5055">
        <v>2</v>
      </c>
      <c r="U5055">
        <v>7</v>
      </c>
    </row>
    <row r="5056" spans="1:21" x14ac:dyDescent="0.3">
      <c r="A5056" s="5" t="s">
        <v>168</v>
      </c>
      <c r="B5056" s="5" t="s">
        <v>175</v>
      </c>
      <c r="C5056" s="5" t="s">
        <v>86</v>
      </c>
      <c r="D5056" s="5" t="s">
        <v>389</v>
      </c>
      <c r="E5056" s="5" t="s">
        <v>172</v>
      </c>
      <c r="F5056" s="6">
        <v>43507</v>
      </c>
      <c r="G5056" s="5" t="s">
        <v>148</v>
      </c>
      <c r="H5056" s="5" t="s">
        <v>212</v>
      </c>
      <c r="I5056">
        <v>43346</v>
      </c>
      <c r="J5056">
        <v>161</v>
      </c>
      <c r="K5056">
        <v>93</v>
      </c>
      <c r="L5056">
        <v>1</v>
      </c>
      <c r="M5056">
        <v>2743.5</v>
      </c>
      <c r="N5056">
        <v>2430.0369999999998</v>
      </c>
      <c r="O5056">
        <v>2430.0369999999998</v>
      </c>
      <c r="P5056">
        <v>93</v>
      </c>
      <c r="Q5056">
        <v>29.5</v>
      </c>
      <c r="R5056">
        <v>313.46300000000002</v>
      </c>
      <c r="S5056">
        <v>2019</v>
      </c>
      <c r="T5056">
        <v>2</v>
      </c>
      <c r="U5056">
        <v>7</v>
      </c>
    </row>
    <row r="5057" spans="1:21" x14ac:dyDescent="0.3">
      <c r="A5057" s="5" t="s">
        <v>168</v>
      </c>
      <c r="B5057" s="5" t="s">
        <v>206</v>
      </c>
      <c r="C5057" s="5" t="s">
        <v>104</v>
      </c>
      <c r="D5057" s="5" t="s">
        <v>387</v>
      </c>
      <c r="E5057" s="5" t="s">
        <v>172</v>
      </c>
      <c r="F5057" s="6">
        <v>43507</v>
      </c>
      <c r="G5057" s="5" t="s">
        <v>148</v>
      </c>
      <c r="H5057" s="5" t="s">
        <v>178</v>
      </c>
      <c r="I5057">
        <v>43347</v>
      </c>
      <c r="J5057">
        <v>160</v>
      </c>
      <c r="K5057">
        <v>392</v>
      </c>
      <c r="L5057">
        <v>4</v>
      </c>
      <c r="M5057">
        <v>11368</v>
      </c>
      <c r="N5057">
        <v>9656.2469999999994</v>
      </c>
      <c r="O5057">
        <v>2414.0619999999999</v>
      </c>
      <c r="P5057">
        <v>98</v>
      </c>
      <c r="Q5057">
        <v>29</v>
      </c>
      <c r="R5057">
        <v>1711.7529999999999</v>
      </c>
      <c r="S5057">
        <v>2019</v>
      </c>
      <c r="T5057">
        <v>2</v>
      </c>
      <c r="U5057">
        <v>7</v>
      </c>
    </row>
    <row r="5058" spans="1:21" x14ac:dyDescent="0.3">
      <c r="A5058" s="5" t="s">
        <v>168</v>
      </c>
      <c r="B5058" s="5" t="s">
        <v>206</v>
      </c>
      <c r="C5058" s="5" t="s">
        <v>104</v>
      </c>
      <c r="D5058" s="5" t="s">
        <v>387</v>
      </c>
      <c r="E5058" s="5" t="s">
        <v>172</v>
      </c>
      <c r="F5058" s="6">
        <v>43507</v>
      </c>
      <c r="G5058" s="5" t="s">
        <v>148</v>
      </c>
      <c r="H5058" s="5" t="s">
        <v>198</v>
      </c>
      <c r="I5058">
        <v>43347</v>
      </c>
      <c r="J5058">
        <v>160</v>
      </c>
      <c r="K5058">
        <v>196.2</v>
      </c>
      <c r="L5058">
        <v>2</v>
      </c>
      <c r="M5058">
        <v>5689.8</v>
      </c>
      <c r="N5058">
        <v>4828.1239999999998</v>
      </c>
      <c r="O5058">
        <v>2414.0619999999999</v>
      </c>
      <c r="P5058">
        <v>98.1</v>
      </c>
      <c r="Q5058">
        <v>29</v>
      </c>
      <c r="R5058">
        <v>861.67600000000004</v>
      </c>
      <c r="S5058">
        <v>2019</v>
      </c>
      <c r="T5058">
        <v>2</v>
      </c>
      <c r="U5058">
        <v>7</v>
      </c>
    </row>
    <row r="5059" spans="1:21" x14ac:dyDescent="0.3">
      <c r="A5059" s="5" t="s">
        <v>168</v>
      </c>
      <c r="B5059" s="5" t="s">
        <v>206</v>
      </c>
      <c r="C5059" s="5" t="s">
        <v>104</v>
      </c>
      <c r="D5059" s="5" t="s">
        <v>387</v>
      </c>
      <c r="E5059" s="5" t="s">
        <v>172</v>
      </c>
      <c r="F5059" s="6">
        <v>43507</v>
      </c>
      <c r="G5059" s="5" t="s">
        <v>148</v>
      </c>
      <c r="H5059" s="5" t="s">
        <v>197</v>
      </c>
      <c r="I5059">
        <v>43347</v>
      </c>
      <c r="J5059">
        <v>160</v>
      </c>
      <c r="K5059">
        <v>592.6</v>
      </c>
      <c r="L5059">
        <v>6</v>
      </c>
      <c r="M5059">
        <v>17185.400000000001</v>
      </c>
      <c r="N5059">
        <v>14484.370999999999</v>
      </c>
      <c r="O5059">
        <v>2414.0619999999999</v>
      </c>
      <c r="P5059">
        <v>98.766666666666666</v>
      </c>
      <c r="Q5059">
        <v>29</v>
      </c>
      <c r="R5059">
        <v>2701.029</v>
      </c>
      <c r="S5059">
        <v>2019</v>
      </c>
      <c r="T5059">
        <v>2</v>
      </c>
      <c r="U5059">
        <v>7</v>
      </c>
    </row>
    <row r="5060" spans="1:21" x14ac:dyDescent="0.3">
      <c r="A5060" s="5" t="s">
        <v>168</v>
      </c>
      <c r="B5060" s="5" t="s">
        <v>206</v>
      </c>
      <c r="C5060" s="5" t="s">
        <v>104</v>
      </c>
      <c r="D5060" s="5" t="s">
        <v>387</v>
      </c>
      <c r="E5060" s="5" t="s">
        <v>172</v>
      </c>
      <c r="F5060" s="6">
        <v>43507</v>
      </c>
      <c r="G5060" s="5" t="s">
        <v>148</v>
      </c>
      <c r="H5060" s="5" t="s">
        <v>209</v>
      </c>
      <c r="I5060">
        <v>43347</v>
      </c>
      <c r="J5060">
        <v>160</v>
      </c>
      <c r="K5060">
        <v>277.8</v>
      </c>
      <c r="L5060">
        <v>3</v>
      </c>
      <c r="M5060">
        <v>8056.2</v>
      </c>
      <c r="N5060">
        <v>7242.1850000000004</v>
      </c>
      <c r="O5060">
        <v>2414.0619999999999</v>
      </c>
      <c r="P5060">
        <v>92.600000000000009</v>
      </c>
      <c r="Q5060">
        <v>29</v>
      </c>
      <c r="R5060">
        <v>814.01499999999999</v>
      </c>
      <c r="S5060">
        <v>2019</v>
      </c>
      <c r="T5060">
        <v>2</v>
      </c>
      <c r="U5060">
        <v>7</v>
      </c>
    </row>
    <row r="5061" spans="1:21" x14ac:dyDescent="0.3">
      <c r="A5061" s="5" t="s">
        <v>168</v>
      </c>
      <c r="B5061" s="5" t="s">
        <v>206</v>
      </c>
      <c r="C5061" s="5" t="s">
        <v>104</v>
      </c>
      <c r="D5061" s="5" t="s">
        <v>387</v>
      </c>
      <c r="E5061" s="5" t="s">
        <v>172</v>
      </c>
      <c r="F5061" s="6">
        <v>43507</v>
      </c>
      <c r="G5061" s="5" t="s">
        <v>148</v>
      </c>
      <c r="H5061" s="5" t="s">
        <v>311</v>
      </c>
      <c r="I5061">
        <v>43347</v>
      </c>
      <c r="J5061">
        <v>160</v>
      </c>
      <c r="K5061">
        <v>116.8</v>
      </c>
      <c r="L5061">
        <v>1</v>
      </c>
      <c r="M5061">
        <v>3387.2</v>
      </c>
      <c r="N5061">
        <v>2414.0619999999999</v>
      </c>
      <c r="O5061">
        <v>2414.0619999999999</v>
      </c>
      <c r="P5061">
        <v>116.8</v>
      </c>
      <c r="Q5061">
        <v>29</v>
      </c>
      <c r="R5061">
        <v>973.13800000000003</v>
      </c>
      <c r="S5061">
        <v>2019</v>
      </c>
      <c r="T5061">
        <v>2</v>
      </c>
      <c r="U5061">
        <v>7</v>
      </c>
    </row>
    <row r="5062" spans="1:21" x14ac:dyDescent="0.3">
      <c r="A5062" s="5" t="s">
        <v>168</v>
      </c>
      <c r="B5062" s="5" t="s">
        <v>206</v>
      </c>
      <c r="C5062" s="5" t="s">
        <v>104</v>
      </c>
      <c r="D5062" s="5" t="s">
        <v>387</v>
      </c>
      <c r="E5062" s="5" t="s">
        <v>172</v>
      </c>
      <c r="F5062" s="6">
        <v>43507</v>
      </c>
      <c r="G5062" s="5" t="s">
        <v>148</v>
      </c>
      <c r="H5062" s="5" t="s">
        <v>235</v>
      </c>
      <c r="I5062">
        <v>43347</v>
      </c>
      <c r="J5062">
        <v>160</v>
      </c>
      <c r="K5062">
        <v>98.6</v>
      </c>
      <c r="L5062">
        <v>1</v>
      </c>
      <c r="M5062">
        <v>2859.4</v>
      </c>
      <c r="N5062">
        <v>2414.0619999999999</v>
      </c>
      <c r="O5062">
        <v>2414.0619999999999</v>
      </c>
      <c r="P5062">
        <v>98.6</v>
      </c>
      <c r="Q5062">
        <v>29</v>
      </c>
      <c r="R5062">
        <v>445.33800000000002</v>
      </c>
      <c r="S5062">
        <v>2019</v>
      </c>
      <c r="T5062">
        <v>2</v>
      </c>
      <c r="U5062">
        <v>7</v>
      </c>
    </row>
    <row r="5063" spans="1:21" x14ac:dyDescent="0.3">
      <c r="A5063" s="5" t="s">
        <v>168</v>
      </c>
      <c r="B5063" s="5" t="s">
        <v>206</v>
      </c>
      <c r="C5063" s="5" t="s">
        <v>104</v>
      </c>
      <c r="D5063" s="5" t="s">
        <v>387</v>
      </c>
      <c r="E5063" s="5" t="s">
        <v>172</v>
      </c>
      <c r="F5063" s="6">
        <v>43507</v>
      </c>
      <c r="G5063" s="5" t="s">
        <v>148</v>
      </c>
      <c r="H5063" s="5" t="s">
        <v>351</v>
      </c>
      <c r="I5063">
        <v>43347</v>
      </c>
      <c r="J5063">
        <v>160</v>
      </c>
      <c r="K5063">
        <v>76.8</v>
      </c>
      <c r="L5063">
        <v>1</v>
      </c>
      <c r="M5063">
        <v>2265.6</v>
      </c>
      <c r="N5063">
        <v>2414.0619999999999</v>
      </c>
      <c r="O5063">
        <v>2414.0619999999999</v>
      </c>
      <c r="P5063">
        <v>76.8</v>
      </c>
      <c r="Q5063">
        <v>29.5</v>
      </c>
      <c r="R5063">
        <v>-148.46199999999999</v>
      </c>
      <c r="S5063">
        <v>2019</v>
      </c>
      <c r="T5063">
        <v>2</v>
      </c>
      <c r="U5063">
        <v>7</v>
      </c>
    </row>
    <row r="5064" spans="1:21" x14ac:dyDescent="0.3">
      <c r="A5064" s="5" t="s">
        <v>168</v>
      </c>
      <c r="B5064" s="5" t="s">
        <v>206</v>
      </c>
      <c r="C5064" s="5" t="s">
        <v>104</v>
      </c>
      <c r="D5064" s="5" t="s">
        <v>387</v>
      </c>
      <c r="E5064" s="5" t="s">
        <v>172</v>
      </c>
      <c r="F5064" s="6">
        <v>43507</v>
      </c>
      <c r="G5064" s="5" t="s">
        <v>148</v>
      </c>
      <c r="H5064" s="5" t="s">
        <v>190</v>
      </c>
      <c r="I5064">
        <v>43347</v>
      </c>
      <c r="J5064">
        <v>160</v>
      </c>
      <c r="K5064">
        <v>96.4</v>
      </c>
      <c r="L5064">
        <v>1</v>
      </c>
      <c r="M5064">
        <v>2843.8</v>
      </c>
      <c r="N5064">
        <v>2414.0619999999999</v>
      </c>
      <c r="O5064">
        <v>2414.0619999999999</v>
      </c>
      <c r="P5064">
        <v>96.4</v>
      </c>
      <c r="Q5064">
        <v>29.5</v>
      </c>
      <c r="R5064">
        <v>429.738</v>
      </c>
      <c r="S5064">
        <v>2019</v>
      </c>
      <c r="T5064">
        <v>2</v>
      </c>
      <c r="U5064">
        <v>7</v>
      </c>
    </row>
    <row r="5065" spans="1:21" x14ac:dyDescent="0.3">
      <c r="A5065" s="5" t="s">
        <v>168</v>
      </c>
      <c r="B5065" s="5" t="s">
        <v>206</v>
      </c>
      <c r="C5065" s="5" t="s">
        <v>104</v>
      </c>
      <c r="D5065" s="5" t="s">
        <v>387</v>
      </c>
      <c r="E5065" s="5" t="s">
        <v>172</v>
      </c>
      <c r="F5065" s="6">
        <v>43507</v>
      </c>
      <c r="G5065" s="5" t="s">
        <v>148</v>
      </c>
      <c r="H5065" s="5" t="s">
        <v>173</v>
      </c>
      <c r="I5065">
        <v>43347</v>
      </c>
      <c r="J5065">
        <v>160</v>
      </c>
      <c r="K5065">
        <v>2297.8000000000002</v>
      </c>
      <c r="L5065">
        <v>20</v>
      </c>
      <c r="M5065">
        <v>78125.2</v>
      </c>
      <c r="N5065">
        <v>48281.235999999997</v>
      </c>
      <c r="O5065">
        <v>2414.0619999999999</v>
      </c>
      <c r="P5065">
        <v>114.89000000000001</v>
      </c>
      <c r="Q5065">
        <v>34</v>
      </c>
      <c r="R5065">
        <v>29843.964</v>
      </c>
      <c r="S5065">
        <v>2019</v>
      </c>
      <c r="T5065">
        <v>2</v>
      </c>
      <c r="U5065">
        <v>7</v>
      </c>
    </row>
    <row r="5066" spans="1:21" x14ac:dyDescent="0.3">
      <c r="A5066" s="5" t="s">
        <v>168</v>
      </c>
      <c r="B5066" s="5" t="s">
        <v>206</v>
      </c>
      <c r="C5066" s="5" t="s">
        <v>104</v>
      </c>
      <c r="D5066" s="5" t="s">
        <v>387</v>
      </c>
      <c r="E5066" s="5" t="s">
        <v>172</v>
      </c>
      <c r="F5066" s="6">
        <v>43507</v>
      </c>
      <c r="G5066" s="5" t="s">
        <v>148</v>
      </c>
      <c r="H5066" s="5" t="s">
        <v>190</v>
      </c>
      <c r="I5066">
        <v>43347</v>
      </c>
      <c r="J5066">
        <v>160</v>
      </c>
      <c r="K5066">
        <v>110</v>
      </c>
      <c r="L5066">
        <v>1</v>
      </c>
      <c r="M5066">
        <v>2970</v>
      </c>
      <c r="N5066">
        <v>2414.0619999999999</v>
      </c>
      <c r="O5066">
        <v>2414.0619999999999</v>
      </c>
      <c r="P5066">
        <v>110</v>
      </c>
      <c r="Q5066">
        <v>27</v>
      </c>
      <c r="R5066">
        <v>555.93799999999999</v>
      </c>
      <c r="S5066">
        <v>2019</v>
      </c>
      <c r="T5066">
        <v>2</v>
      </c>
      <c r="U5066">
        <v>7</v>
      </c>
    </row>
    <row r="5067" spans="1:21" x14ac:dyDescent="0.3">
      <c r="A5067" s="5" t="s">
        <v>168</v>
      </c>
      <c r="B5067" s="5" t="s">
        <v>206</v>
      </c>
      <c r="C5067" s="5" t="s">
        <v>104</v>
      </c>
      <c r="D5067" s="5" t="s">
        <v>387</v>
      </c>
      <c r="E5067" s="5" t="s">
        <v>172</v>
      </c>
      <c r="F5067" s="6">
        <v>43507</v>
      </c>
      <c r="G5067" s="5" t="s">
        <v>148</v>
      </c>
      <c r="H5067" s="5" t="s">
        <v>190</v>
      </c>
      <c r="I5067">
        <v>43347</v>
      </c>
      <c r="J5067">
        <v>160</v>
      </c>
      <c r="K5067">
        <v>131.4</v>
      </c>
      <c r="L5067">
        <v>1</v>
      </c>
      <c r="M5067">
        <v>3547.8</v>
      </c>
      <c r="N5067">
        <v>2414.0619999999999</v>
      </c>
      <c r="O5067">
        <v>2414.0619999999999</v>
      </c>
      <c r="P5067">
        <v>131.4</v>
      </c>
      <c r="Q5067">
        <v>27</v>
      </c>
      <c r="R5067">
        <v>1133.7380000000001</v>
      </c>
      <c r="S5067">
        <v>2019</v>
      </c>
      <c r="T5067">
        <v>2</v>
      </c>
      <c r="U5067">
        <v>7</v>
      </c>
    </row>
    <row r="5068" spans="1:21" x14ac:dyDescent="0.3">
      <c r="A5068" s="5" t="s">
        <v>168</v>
      </c>
      <c r="B5068" s="5" t="s">
        <v>206</v>
      </c>
      <c r="C5068" s="5" t="s">
        <v>104</v>
      </c>
      <c r="D5068" s="5" t="s">
        <v>387</v>
      </c>
      <c r="E5068" s="5" t="s">
        <v>172</v>
      </c>
      <c r="F5068" s="6">
        <v>43507</v>
      </c>
      <c r="G5068" s="5" t="s">
        <v>148</v>
      </c>
      <c r="H5068" s="5" t="s">
        <v>208</v>
      </c>
      <c r="I5068">
        <v>43347</v>
      </c>
      <c r="J5068">
        <v>160</v>
      </c>
      <c r="K5068">
        <v>104.8</v>
      </c>
      <c r="L5068">
        <v>1</v>
      </c>
      <c r="M5068">
        <v>3039.2</v>
      </c>
      <c r="N5068">
        <v>2414.0619999999999</v>
      </c>
      <c r="O5068">
        <v>2414.0619999999999</v>
      </c>
      <c r="P5068">
        <v>104.8</v>
      </c>
      <c r="Q5068">
        <v>29</v>
      </c>
      <c r="R5068">
        <v>625.13800000000003</v>
      </c>
      <c r="S5068">
        <v>2019</v>
      </c>
      <c r="T5068">
        <v>2</v>
      </c>
      <c r="U5068">
        <v>7</v>
      </c>
    </row>
    <row r="5069" spans="1:21" x14ac:dyDescent="0.3">
      <c r="A5069" s="5" t="s">
        <v>168</v>
      </c>
      <c r="B5069" s="5" t="s">
        <v>206</v>
      </c>
      <c r="C5069" s="5" t="s">
        <v>104</v>
      </c>
      <c r="D5069" s="5" t="s">
        <v>387</v>
      </c>
      <c r="E5069" s="5" t="s">
        <v>172</v>
      </c>
      <c r="F5069" s="6">
        <v>43507</v>
      </c>
      <c r="G5069" s="5" t="s">
        <v>148</v>
      </c>
      <c r="H5069" s="5" t="s">
        <v>173</v>
      </c>
      <c r="I5069">
        <v>43347</v>
      </c>
      <c r="J5069">
        <v>160</v>
      </c>
      <c r="K5069">
        <v>1538.6</v>
      </c>
      <c r="L5069">
        <v>15</v>
      </c>
      <c r="M5069">
        <v>52312.4</v>
      </c>
      <c r="N5069">
        <v>36210.927000000003</v>
      </c>
      <c r="O5069">
        <v>2414.0619999999999</v>
      </c>
      <c r="P5069">
        <v>102.57333333333332</v>
      </c>
      <c r="Q5069">
        <v>34</v>
      </c>
      <c r="R5069">
        <v>16101.473</v>
      </c>
      <c r="S5069">
        <v>2019</v>
      </c>
      <c r="T5069">
        <v>2</v>
      </c>
      <c r="U5069">
        <v>7</v>
      </c>
    </row>
    <row r="5070" spans="1:21" x14ac:dyDescent="0.3">
      <c r="A5070" s="5" t="s">
        <v>168</v>
      </c>
      <c r="B5070" s="5" t="s">
        <v>206</v>
      </c>
      <c r="C5070" s="5" t="s">
        <v>105</v>
      </c>
      <c r="D5070" s="5" t="s">
        <v>393</v>
      </c>
      <c r="E5070" s="5" t="s">
        <v>172</v>
      </c>
      <c r="F5070" s="6">
        <v>43507</v>
      </c>
      <c r="G5070" s="5" t="s">
        <v>148</v>
      </c>
      <c r="H5070" s="5" t="s">
        <v>178</v>
      </c>
      <c r="I5070">
        <v>43354</v>
      </c>
      <c r="J5070">
        <v>153</v>
      </c>
      <c r="K5070">
        <v>254.6</v>
      </c>
      <c r="L5070">
        <v>3</v>
      </c>
      <c r="M5070">
        <v>7383.4</v>
      </c>
      <c r="N5070">
        <v>8162.2209999999995</v>
      </c>
      <c r="O5070">
        <v>2720.74</v>
      </c>
      <c r="P5070">
        <v>84.86666666666666</v>
      </c>
      <c r="Q5070">
        <v>29</v>
      </c>
      <c r="R5070">
        <v>-778.82100000000003</v>
      </c>
      <c r="S5070">
        <v>2019</v>
      </c>
      <c r="T5070">
        <v>2</v>
      </c>
      <c r="U5070">
        <v>7</v>
      </c>
    </row>
    <row r="5071" spans="1:21" x14ac:dyDescent="0.3">
      <c r="A5071" s="5" t="s">
        <v>168</v>
      </c>
      <c r="B5071" s="5" t="s">
        <v>206</v>
      </c>
      <c r="C5071" s="5" t="s">
        <v>105</v>
      </c>
      <c r="D5071" s="5" t="s">
        <v>393</v>
      </c>
      <c r="E5071" s="5" t="s">
        <v>172</v>
      </c>
      <c r="F5071" s="6">
        <v>43507</v>
      </c>
      <c r="G5071" s="5" t="s">
        <v>148</v>
      </c>
      <c r="H5071" s="5" t="s">
        <v>198</v>
      </c>
      <c r="I5071">
        <v>43354</v>
      </c>
      <c r="J5071">
        <v>153</v>
      </c>
      <c r="K5071">
        <v>298.2</v>
      </c>
      <c r="L5071">
        <v>3</v>
      </c>
      <c r="M5071">
        <v>8647.7999999999993</v>
      </c>
      <c r="N5071">
        <v>8162.2209999999995</v>
      </c>
      <c r="O5071">
        <v>2720.74</v>
      </c>
      <c r="P5071">
        <v>99.399999999999991</v>
      </c>
      <c r="Q5071">
        <v>29</v>
      </c>
      <c r="R5071">
        <v>485.57900000000001</v>
      </c>
      <c r="S5071">
        <v>2019</v>
      </c>
      <c r="T5071">
        <v>2</v>
      </c>
      <c r="U5071">
        <v>7</v>
      </c>
    </row>
    <row r="5072" spans="1:21" x14ac:dyDescent="0.3">
      <c r="A5072" s="5" t="s">
        <v>168</v>
      </c>
      <c r="B5072" s="5" t="s">
        <v>206</v>
      </c>
      <c r="C5072" s="5" t="s">
        <v>105</v>
      </c>
      <c r="D5072" s="5" t="s">
        <v>393</v>
      </c>
      <c r="E5072" s="5" t="s">
        <v>172</v>
      </c>
      <c r="F5072" s="6">
        <v>43507</v>
      </c>
      <c r="G5072" s="5" t="s">
        <v>148</v>
      </c>
      <c r="H5072" s="5" t="s">
        <v>209</v>
      </c>
      <c r="I5072">
        <v>43354</v>
      </c>
      <c r="J5072">
        <v>153</v>
      </c>
      <c r="K5072">
        <v>319.2</v>
      </c>
      <c r="L5072">
        <v>3</v>
      </c>
      <c r="M5072">
        <v>9256.7999999999993</v>
      </c>
      <c r="N5072">
        <v>8162.2209999999995</v>
      </c>
      <c r="O5072">
        <v>2720.74</v>
      </c>
      <c r="P5072">
        <v>106.39999999999999</v>
      </c>
      <c r="Q5072">
        <v>29</v>
      </c>
      <c r="R5072">
        <v>1094.579</v>
      </c>
      <c r="S5072">
        <v>2019</v>
      </c>
      <c r="T5072">
        <v>2</v>
      </c>
      <c r="U5072">
        <v>7</v>
      </c>
    </row>
    <row r="5073" spans="1:21" x14ac:dyDescent="0.3">
      <c r="A5073" s="5" t="s">
        <v>168</v>
      </c>
      <c r="B5073" s="5" t="s">
        <v>206</v>
      </c>
      <c r="C5073" s="5" t="s">
        <v>105</v>
      </c>
      <c r="D5073" s="5" t="s">
        <v>393</v>
      </c>
      <c r="E5073" s="5" t="s">
        <v>172</v>
      </c>
      <c r="F5073" s="6">
        <v>43507</v>
      </c>
      <c r="G5073" s="5" t="s">
        <v>148</v>
      </c>
      <c r="H5073" s="5" t="s">
        <v>235</v>
      </c>
      <c r="I5073">
        <v>43354</v>
      </c>
      <c r="J5073">
        <v>153</v>
      </c>
      <c r="K5073">
        <v>96.8</v>
      </c>
      <c r="L5073">
        <v>1</v>
      </c>
      <c r="M5073">
        <v>2807.2</v>
      </c>
      <c r="N5073">
        <v>2720.74</v>
      </c>
      <c r="O5073">
        <v>2720.74</v>
      </c>
      <c r="P5073">
        <v>96.8</v>
      </c>
      <c r="Q5073">
        <v>29</v>
      </c>
      <c r="R5073">
        <v>86.46</v>
      </c>
      <c r="S5073">
        <v>2019</v>
      </c>
      <c r="T5073">
        <v>2</v>
      </c>
      <c r="U5073">
        <v>7</v>
      </c>
    </row>
    <row r="5074" spans="1:21" x14ac:dyDescent="0.3">
      <c r="A5074" s="5" t="s">
        <v>168</v>
      </c>
      <c r="B5074" s="5" t="s">
        <v>206</v>
      </c>
      <c r="C5074" s="5" t="s">
        <v>105</v>
      </c>
      <c r="D5074" s="5" t="s">
        <v>393</v>
      </c>
      <c r="E5074" s="5" t="s">
        <v>172</v>
      </c>
      <c r="F5074" s="6">
        <v>43507</v>
      </c>
      <c r="G5074" s="5" t="s">
        <v>148</v>
      </c>
      <c r="H5074" s="5" t="s">
        <v>173</v>
      </c>
      <c r="I5074">
        <v>43354</v>
      </c>
      <c r="J5074">
        <v>153</v>
      </c>
      <c r="K5074">
        <v>421</v>
      </c>
      <c r="L5074">
        <v>5</v>
      </c>
      <c r="M5074">
        <v>14314</v>
      </c>
      <c r="N5074">
        <v>13603.701999999999</v>
      </c>
      <c r="O5074">
        <v>2720.74</v>
      </c>
      <c r="P5074">
        <v>84.2</v>
      </c>
      <c r="Q5074">
        <v>34</v>
      </c>
      <c r="R5074">
        <v>710.298</v>
      </c>
      <c r="S5074">
        <v>2019</v>
      </c>
      <c r="T5074">
        <v>2</v>
      </c>
      <c r="U5074">
        <v>7</v>
      </c>
    </row>
    <row r="5075" spans="1:21" x14ac:dyDescent="0.3">
      <c r="A5075" s="5" t="s">
        <v>168</v>
      </c>
      <c r="B5075" s="5" t="s">
        <v>206</v>
      </c>
      <c r="C5075" s="5" t="s">
        <v>105</v>
      </c>
      <c r="D5075" s="5" t="s">
        <v>393</v>
      </c>
      <c r="E5075" s="5" t="s">
        <v>172</v>
      </c>
      <c r="F5075" s="6">
        <v>43507</v>
      </c>
      <c r="G5075" s="5" t="s">
        <v>148</v>
      </c>
      <c r="H5075" s="5" t="s">
        <v>222</v>
      </c>
      <c r="I5075">
        <v>43354</v>
      </c>
      <c r="J5075">
        <v>153</v>
      </c>
      <c r="K5075">
        <v>100</v>
      </c>
      <c r="L5075">
        <v>1</v>
      </c>
      <c r="M5075">
        <v>2950</v>
      </c>
      <c r="N5075">
        <v>2720.74</v>
      </c>
      <c r="O5075">
        <v>2720.74</v>
      </c>
      <c r="P5075">
        <v>100</v>
      </c>
      <c r="Q5075">
        <v>29.5</v>
      </c>
      <c r="R5075">
        <v>229.26</v>
      </c>
      <c r="S5075">
        <v>2019</v>
      </c>
      <c r="T5075">
        <v>2</v>
      </c>
      <c r="U5075">
        <v>7</v>
      </c>
    </row>
    <row r="5076" spans="1:21" x14ac:dyDescent="0.3">
      <c r="A5076" s="5" t="s">
        <v>168</v>
      </c>
      <c r="B5076" s="5" t="s">
        <v>206</v>
      </c>
      <c r="C5076" s="5" t="s">
        <v>105</v>
      </c>
      <c r="D5076" s="5" t="s">
        <v>393</v>
      </c>
      <c r="E5076" s="5" t="s">
        <v>172</v>
      </c>
      <c r="F5076" s="6">
        <v>43507</v>
      </c>
      <c r="G5076" s="5" t="s">
        <v>148</v>
      </c>
      <c r="H5076" s="5" t="s">
        <v>181</v>
      </c>
      <c r="I5076">
        <v>43354</v>
      </c>
      <c r="J5076">
        <v>153</v>
      </c>
      <c r="K5076">
        <v>176</v>
      </c>
      <c r="L5076">
        <v>2</v>
      </c>
      <c r="M5076">
        <v>5192</v>
      </c>
      <c r="N5076">
        <v>5441.4809999999998</v>
      </c>
      <c r="O5076">
        <v>2720.74</v>
      </c>
      <c r="P5076">
        <v>88</v>
      </c>
      <c r="Q5076">
        <v>29.5</v>
      </c>
      <c r="R5076">
        <v>-249.48099999999999</v>
      </c>
      <c r="S5076">
        <v>2019</v>
      </c>
      <c r="T5076">
        <v>2</v>
      </c>
      <c r="U5076">
        <v>7</v>
      </c>
    </row>
    <row r="5077" spans="1:21" x14ac:dyDescent="0.3">
      <c r="A5077" s="5" t="s">
        <v>168</v>
      </c>
      <c r="B5077" s="5" t="s">
        <v>206</v>
      </c>
      <c r="C5077" s="5" t="s">
        <v>105</v>
      </c>
      <c r="D5077" s="5" t="s">
        <v>393</v>
      </c>
      <c r="E5077" s="5" t="s">
        <v>172</v>
      </c>
      <c r="F5077" s="6">
        <v>43507</v>
      </c>
      <c r="G5077" s="5" t="s">
        <v>148</v>
      </c>
      <c r="H5077" s="5" t="s">
        <v>184</v>
      </c>
      <c r="I5077">
        <v>43354</v>
      </c>
      <c r="J5077">
        <v>153</v>
      </c>
      <c r="K5077">
        <v>3054</v>
      </c>
      <c r="L5077">
        <v>30</v>
      </c>
      <c r="M5077">
        <v>88566</v>
      </c>
      <c r="N5077">
        <v>81622.214000000007</v>
      </c>
      <c r="O5077">
        <v>2720.74</v>
      </c>
      <c r="P5077">
        <v>101.8</v>
      </c>
      <c r="Q5077">
        <v>29</v>
      </c>
      <c r="R5077">
        <v>6943.7860000000001</v>
      </c>
      <c r="S5077">
        <v>2019</v>
      </c>
      <c r="T5077">
        <v>2</v>
      </c>
      <c r="U5077">
        <v>7</v>
      </c>
    </row>
    <row r="5078" spans="1:21" x14ac:dyDescent="0.3">
      <c r="A5078" s="5" t="s">
        <v>168</v>
      </c>
      <c r="B5078" s="5" t="s">
        <v>206</v>
      </c>
      <c r="C5078" s="5" t="s">
        <v>105</v>
      </c>
      <c r="D5078" s="5" t="s">
        <v>393</v>
      </c>
      <c r="E5078" s="5" t="s">
        <v>172</v>
      </c>
      <c r="F5078" s="6">
        <v>43507</v>
      </c>
      <c r="G5078" s="5" t="s">
        <v>148</v>
      </c>
      <c r="H5078" s="5" t="s">
        <v>269</v>
      </c>
      <c r="I5078">
        <v>43354</v>
      </c>
      <c r="J5078">
        <v>153</v>
      </c>
      <c r="K5078">
        <v>630</v>
      </c>
      <c r="L5078">
        <v>7</v>
      </c>
      <c r="M5078">
        <v>18270</v>
      </c>
      <c r="N5078">
        <v>19045.183000000001</v>
      </c>
      <c r="O5078">
        <v>2720.74</v>
      </c>
      <c r="P5078">
        <v>90</v>
      </c>
      <c r="Q5078">
        <v>29</v>
      </c>
      <c r="R5078">
        <v>-775.18299999999999</v>
      </c>
      <c r="S5078">
        <v>2019</v>
      </c>
      <c r="T5078">
        <v>2</v>
      </c>
      <c r="U5078">
        <v>7</v>
      </c>
    </row>
    <row r="5079" spans="1:21" x14ac:dyDescent="0.3">
      <c r="A5079" s="5" t="s">
        <v>168</v>
      </c>
      <c r="B5079" s="5" t="s">
        <v>206</v>
      </c>
      <c r="C5079" s="5" t="s">
        <v>105</v>
      </c>
      <c r="D5079" s="5" t="s">
        <v>393</v>
      </c>
      <c r="E5079" s="5" t="s">
        <v>172</v>
      </c>
      <c r="F5079" s="6">
        <v>43507</v>
      </c>
      <c r="G5079" s="5" t="s">
        <v>148</v>
      </c>
      <c r="H5079" s="5" t="s">
        <v>217</v>
      </c>
      <c r="I5079">
        <v>43354</v>
      </c>
      <c r="J5079">
        <v>153</v>
      </c>
      <c r="K5079">
        <v>508</v>
      </c>
      <c r="L5079">
        <v>5</v>
      </c>
      <c r="M5079">
        <v>14986</v>
      </c>
      <c r="N5079">
        <v>13603.701999999999</v>
      </c>
      <c r="O5079">
        <v>2720.74</v>
      </c>
      <c r="P5079">
        <v>101.6</v>
      </c>
      <c r="Q5079">
        <v>29.5</v>
      </c>
      <c r="R5079">
        <v>1382.298</v>
      </c>
      <c r="S5079">
        <v>2019</v>
      </c>
      <c r="T5079">
        <v>2</v>
      </c>
      <c r="U5079">
        <v>7</v>
      </c>
    </row>
    <row r="5080" spans="1:21" x14ac:dyDescent="0.3">
      <c r="A5080" s="5" t="s">
        <v>168</v>
      </c>
      <c r="B5080" s="5" t="s">
        <v>206</v>
      </c>
      <c r="C5080" s="5" t="s">
        <v>105</v>
      </c>
      <c r="D5080" s="5" t="s">
        <v>393</v>
      </c>
      <c r="E5080" s="5" t="s">
        <v>172</v>
      </c>
      <c r="F5080" s="6">
        <v>43507</v>
      </c>
      <c r="G5080" s="5" t="s">
        <v>148</v>
      </c>
      <c r="H5080" s="5" t="s">
        <v>189</v>
      </c>
      <c r="I5080">
        <v>43354</v>
      </c>
      <c r="J5080">
        <v>153</v>
      </c>
      <c r="K5080">
        <v>90</v>
      </c>
      <c r="L5080">
        <v>1</v>
      </c>
      <c r="M5080">
        <v>2655</v>
      </c>
      <c r="N5080">
        <v>2720.74</v>
      </c>
      <c r="O5080">
        <v>2720.74</v>
      </c>
      <c r="P5080">
        <v>90</v>
      </c>
      <c r="Q5080">
        <v>29.5</v>
      </c>
      <c r="R5080">
        <v>-65.739999999999995</v>
      </c>
      <c r="S5080">
        <v>2019</v>
      </c>
      <c r="T5080">
        <v>2</v>
      </c>
      <c r="U5080">
        <v>7</v>
      </c>
    </row>
    <row r="5081" spans="1:21" x14ac:dyDescent="0.3">
      <c r="A5081" s="5" t="s">
        <v>168</v>
      </c>
      <c r="B5081" s="5" t="s">
        <v>206</v>
      </c>
      <c r="C5081" s="5" t="s">
        <v>105</v>
      </c>
      <c r="D5081" s="5" t="s">
        <v>393</v>
      </c>
      <c r="E5081" s="5" t="s">
        <v>172</v>
      </c>
      <c r="F5081" s="6">
        <v>43507</v>
      </c>
      <c r="G5081" s="5" t="s">
        <v>148</v>
      </c>
      <c r="H5081" s="5" t="s">
        <v>344</v>
      </c>
      <c r="I5081">
        <v>43354</v>
      </c>
      <c r="J5081">
        <v>153</v>
      </c>
      <c r="K5081">
        <v>270</v>
      </c>
      <c r="L5081">
        <v>3</v>
      </c>
      <c r="M5081">
        <v>7965</v>
      </c>
      <c r="N5081">
        <v>8162.2209999999995</v>
      </c>
      <c r="O5081">
        <v>2720.74</v>
      </c>
      <c r="P5081">
        <v>90</v>
      </c>
      <c r="Q5081">
        <v>29.5</v>
      </c>
      <c r="R5081">
        <v>-197.221</v>
      </c>
      <c r="S5081">
        <v>2019</v>
      </c>
      <c r="T5081">
        <v>2</v>
      </c>
      <c r="U5081">
        <v>7</v>
      </c>
    </row>
    <row r="5082" spans="1:21" x14ac:dyDescent="0.3">
      <c r="A5082" s="5" t="s">
        <v>168</v>
      </c>
      <c r="B5082" s="5" t="s">
        <v>206</v>
      </c>
      <c r="C5082" s="5" t="s">
        <v>105</v>
      </c>
      <c r="D5082" s="5" t="s">
        <v>393</v>
      </c>
      <c r="E5082" s="5" t="s">
        <v>172</v>
      </c>
      <c r="F5082" s="6">
        <v>43507</v>
      </c>
      <c r="G5082" s="5" t="s">
        <v>148</v>
      </c>
      <c r="H5082" s="5" t="s">
        <v>225</v>
      </c>
      <c r="I5082">
        <v>43354</v>
      </c>
      <c r="J5082">
        <v>153</v>
      </c>
      <c r="K5082">
        <v>665</v>
      </c>
      <c r="L5082">
        <v>7</v>
      </c>
      <c r="M5082">
        <v>19285</v>
      </c>
      <c r="N5082">
        <v>19045.183000000001</v>
      </c>
      <c r="O5082">
        <v>2720.74</v>
      </c>
      <c r="P5082">
        <v>95</v>
      </c>
      <c r="Q5082">
        <v>29</v>
      </c>
      <c r="R5082">
        <v>239.81700000000001</v>
      </c>
      <c r="S5082">
        <v>2019</v>
      </c>
      <c r="T5082">
        <v>2</v>
      </c>
      <c r="U5082">
        <v>7</v>
      </c>
    </row>
    <row r="5083" spans="1:21" x14ac:dyDescent="0.3">
      <c r="A5083" s="5" t="s">
        <v>168</v>
      </c>
      <c r="B5083" s="5" t="s">
        <v>206</v>
      </c>
      <c r="C5083" s="5" t="s">
        <v>105</v>
      </c>
      <c r="D5083" s="5" t="s">
        <v>393</v>
      </c>
      <c r="E5083" s="5" t="s">
        <v>172</v>
      </c>
      <c r="F5083" s="6">
        <v>43507</v>
      </c>
      <c r="G5083" s="5" t="s">
        <v>148</v>
      </c>
      <c r="H5083" s="5" t="s">
        <v>308</v>
      </c>
      <c r="I5083">
        <v>43354</v>
      </c>
      <c r="J5083">
        <v>153</v>
      </c>
      <c r="K5083">
        <v>74</v>
      </c>
      <c r="L5083">
        <v>1</v>
      </c>
      <c r="M5083">
        <v>2183</v>
      </c>
      <c r="N5083">
        <v>2720.74</v>
      </c>
      <c r="O5083">
        <v>2720.74</v>
      </c>
      <c r="P5083">
        <v>74</v>
      </c>
      <c r="Q5083">
        <v>29.5</v>
      </c>
      <c r="R5083">
        <v>-537.74</v>
      </c>
      <c r="S5083">
        <v>2019</v>
      </c>
      <c r="T5083">
        <v>2</v>
      </c>
      <c r="U5083">
        <v>7</v>
      </c>
    </row>
    <row r="5084" spans="1:21" x14ac:dyDescent="0.3">
      <c r="A5084" s="5" t="s">
        <v>168</v>
      </c>
      <c r="B5084" s="5" t="s">
        <v>206</v>
      </c>
      <c r="C5084" s="5" t="s">
        <v>105</v>
      </c>
      <c r="D5084" s="5" t="s">
        <v>393</v>
      </c>
      <c r="E5084" s="5" t="s">
        <v>172</v>
      </c>
      <c r="F5084" s="6">
        <v>43507</v>
      </c>
      <c r="G5084" s="5" t="s">
        <v>148</v>
      </c>
      <c r="H5084" s="5" t="s">
        <v>190</v>
      </c>
      <c r="I5084">
        <v>43354</v>
      </c>
      <c r="J5084">
        <v>153</v>
      </c>
      <c r="K5084">
        <v>92</v>
      </c>
      <c r="L5084">
        <v>1</v>
      </c>
      <c r="M5084">
        <v>2714</v>
      </c>
      <c r="N5084">
        <v>2720.74</v>
      </c>
      <c r="O5084">
        <v>2720.74</v>
      </c>
      <c r="P5084">
        <v>92</v>
      </c>
      <c r="Q5084">
        <v>29.5</v>
      </c>
      <c r="R5084">
        <v>-6.74</v>
      </c>
      <c r="S5084">
        <v>2019</v>
      </c>
      <c r="T5084">
        <v>2</v>
      </c>
      <c r="U5084">
        <v>7</v>
      </c>
    </row>
    <row r="5085" spans="1:21" x14ac:dyDescent="0.3">
      <c r="A5085" s="5" t="s">
        <v>168</v>
      </c>
      <c r="B5085" s="5" t="s">
        <v>206</v>
      </c>
      <c r="C5085" s="5" t="s">
        <v>106</v>
      </c>
      <c r="D5085" s="5" t="s">
        <v>394</v>
      </c>
      <c r="E5085" s="5" t="s">
        <v>172</v>
      </c>
      <c r="F5085" s="6">
        <v>43507</v>
      </c>
      <c r="G5085" s="5" t="s">
        <v>148</v>
      </c>
      <c r="H5085" s="5" t="s">
        <v>194</v>
      </c>
      <c r="I5085">
        <v>43361</v>
      </c>
      <c r="J5085">
        <v>146</v>
      </c>
      <c r="K5085">
        <v>407</v>
      </c>
      <c r="L5085">
        <v>4</v>
      </c>
      <c r="M5085">
        <v>11803</v>
      </c>
      <c r="N5085">
        <v>10755.33</v>
      </c>
      <c r="O5085">
        <v>2688.8330000000001</v>
      </c>
      <c r="P5085">
        <v>101.75</v>
      </c>
      <c r="Q5085">
        <v>29</v>
      </c>
      <c r="R5085">
        <v>1047.67</v>
      </c>
      <c r="S5085">
        <v>2019</v>
      </c>
      <c r="T5085">
        <v>2</v>
      </c>
      <c r="U5085">
        <v>7</v>
      </c>
    </row>
    <row r="5086" spans="1:21" x14ac:dyDescent="0.3">
      <c r="A5086" s="5" t="s">
        <v>168</v>
      </c>
      <c r="B5086" s="5" t="s">
        <v>206</v>
      </c>
      <c r="C5086" s="5" t="s">
        <v>106</v>
      </c>
      <c r="D5086" s="5" t="s">
        <v>394</v>
      </c>
      <c r="E5086" s="5" t="s">
        <v>172</v>
      </c>
      <c r="F5086" s="6">
        <v>43507</v>
      </c>
      <c r="G5086" s="5" t="s">
        <v>148</v>
      </c>
      <c r="H5086" s="5" t="s">
        <v>194</v>
      </c>
      <c r="I5086">
        <v>43361</v>
      </c>
      <c r="J5086">
        <v>146</v>
      </c>
      <c r="K5086">
        <v>407</v>
      </c>
      <c r="L5086">
        <v>4</v>
      </c>
      <c r="M5086">
        <v>11803</v>
      </c>
      <c r="N5086">
        <v>10755.33</v>
      </c>
      <c r="O5086">
        <v>2688.8330000000001</v>
      </c>
      <c r="P5086">
        <v>101.75</v>
      </c>
      <c r="Q5086">
        <v>29</v>
      </c>
      <c r="R5086">
        <v>1047.67</v>
      </c>
      <c r="S5086">
        <v>2019</v>
      </c>
      <c r="T5086">
        <v>2</v>
      </c>
      <c r="U5086">
        <v>7</v>
      </c>
    </row>
    <row r="5087" spans="1:21" x14ac:dyDescent="0.3">
      <c r="A5087" s="5" t="s">
        <v>168</v>
      </c>
      <c r="B5087" s="5" t="s">
        <v>206</v>
      </c>
      <c r="C5087" s="5" t="s">
        <v>106</v>
      </c>
      <c r="D5087" s="5" t="s">
        <v>394</v>
      </c>
      <c r="E5087" s="5" t="s">
        <v>172</v>
      </c>
      <c r="F5087" s="6">
        <v>43507</v>
      </c>
      <c r="G5087" s="5" t="s">
        <v>148</v>
      </c>
      <c r="H5087" s="5" t="s">
        <v>395</v>
      </c>
      <c r="I5087">
        <v>43361</v>
      </c>
      <c r="J5087">
        <v>146</v>
      </c>
      <c r="K5087">
        <v>87</v>
      </c>
      <c r="L5087">
        <v>1</v>
      </c>
      <c r="M5087">
        <v>2958</v>
      </c>
      <c r="N5087">
        <v>2688.8330000000001</v>
      </c>
      <c r="O5087">
        <v>2688.8330000000001</v>
      </c>
      <c r="P5087">
        <v>87</v>
      </c>
      <c r="Q5087">
        <v>34</v>
      </c>
      <c r="R5087">
        <v>269.16699999999997</v>
      </c>
      <c r="S5087">
        <v>2019</v>
      </c>
      <c r="T5087">
        <v>2</v>
      </c>
      <c r="U5087">
        <v>7</v>
      </c>
    </row>
    <row r="5088" spans="1:21" x14ac:dyDescent="0.3">
      <c r="A5088" s="5" t="s">
        <v>168</v>
      </c>
      <c r="B5088" s="5" t="s">
        <v>206</v>
      </c>
      <c r="C5088" s="5" t="s">
        <v>106</v>
      </c>
      <c r="D5088" s="5" t="s">
        <v>394</v>
      </c>
      <c r="E5088" s="5" t="s">
        <v>172</v>
      </c>
      <c r="F5088" s="6">
        <v>43507</v>
      </c>
      <c r="G5088" s="5" t="s">
        <v>148</v>
      </c>
      <c r="H5088" s="5" t="s">
        <v>197</v>
      </c>
      <c r="I5088">
        <v>43361</v>
      </c>
      <c r="J5088">
        <v>146</v>
      </c>
      <c r="K5088">
        <v>754</v>
      </c>
      <c r="L5088">
        <v>9</v>
      </c>
      <c r="M5088">
        <v>21866</v>
      </c>
      <c r="N5088">
        <v>24199.492999999999</v>
      </c>
      <c r="O5088">
        <v>2688.8330000000001</v>
      </c>
      <c r="P5088">
        <v>83.777777777777771</v>
      </c>
      <c r="Q5088">
        <v>29</v>
      </c>
      <c r="R5088">
        <v>-2333.4929999999999</v>
      </c>
      <c r="S5088">
        <v>2019</v>
      </c>
      <c r="T5088">
        <v>2</v>
      </c>
      <c r="U5088">
        <v>7</v>
      </c>
    </row>
    <row r="5089" spans="1:21" x14ac:dyDescent="0.3">
      <c r="A5089" s="5" t="s">
        <v>168</v>
      </c>
      <c r="B5089" s="5" t="s">
        <v>206</v>
      </c>
      <c r="C5089" s="5" t="s">
        <v>106</v>
      </c>
      <c r="D5089" s="5" t="s">
        <v>394</v>
      </c>
      <c r="E5089" s="5" t="s">
        <v>172</v>
      </c>
      <c r="F5089" s="6">
        <v>43507</v>
      </c>
      <c r="G5089" s="5" t="s">
        <v>148</v>
      </c>
      <c r="H5089" s="5" t="s">
        <v>311</v>
      </c>
      <c r="I5089">
        <v>43361</v>
      </c>
      <c r="J5089">
        <v>146</v>
      </c>
      <c r="K5089">
        <v>93.8</v>
      </c>
      <c r="L5089">
        <v>1</v>
      </c>
      <c r="M5089">
        <v>2720.2</v>
      </c>
      <c r="N5089">
        <v>2688.8330000000001</v>
      </c>
      <c r="O5089">
        <v>2688.8330000000001</v>
      </c>
      <c r="P5089">
        <v>93.8</v>
      </c>
      <c r="Q5089">
        <v>29</v>
      </c>
      <c r="R5089">
        <v>31.367000000000001</v>
      </c>
      <c r="S5089">
        <v>2019</v>
      </c>
      <c r="T5089">
        <v>2</v>
      </c>
      <c r="U5089">
        <v>7</v>
      </c>
    </row>
    <row r="5090" spans="1:21" x14ac:dyDescent="0.3">
      <c r="A5090" s="5" t="s">
        <v>168</v>
      </c>
      <c r="B5090" s="5" t="s">
        <v>206</v>
      </c>
      <c r="C5090" s="5" t="s">
        <v>106</v>
      </c>
      <c r="D5090" s="5" t="s">
        <v>394</v>
      </c>
      <c r="E5090" s="5" t="s">
        <v>172</v>
      </c>
      <c r="F5090" s="6">
        <v>43507</v>
      </c>
      <c r="G5090" s="5" t="s">
        <v>148</v>
      </c>
      <c r="H5090" s="5" t="s">
        <v>240</v>
      </c>
      <c r="I5090">
        <v>43361</v>
      </c>
      <c r="J5090">
        <v>146</v>
      </c>
      <c r="K5090">
        <v>552.4</v>
      </c>
      <c r="L5090">
        <v>6</v>
      </c>
      <c r="M5090">
        <v>16019.6</v>
      </c>
      <c r="N5090">
        <v>16132.995000000001</v>
      </c>
      <c r="O5090">
        <v>2688.8330000000001</v>
      </c>
      <c r="P5090">
        <v>92.066666666666663</v>
      </c>
      <c r="Q5090">
        <v>29</v>
      </c>
      <c r="R5090">
        <v>-113.395</v>
      </c>
      <c r="S5090">
        <v>2019</v>
      </c>
      <c r="T5090">
        <v>2</v>
      </c>
      <c r="U5090">
        <v>7</v>
      </c>
    </row>
    <row r="5091" spans="1:21" x14ac:dyDescent="0.3">
      <c r="A5091" s="5" t="s">
        <v>168</v>
      </c>
      <c r="B5091" s="5" t="s">
        <v>206</v>
      </c>
      <c r="C5091" s="5" t="s">
        <v>106</v>
      </c>
      <c r="D5091" s="5" t="s">
        <v>394</v>
      </c>
      <c r="E5091" s="5" t="s">
        <v>172</v>
      </c>
      <c r="F5091" s="6">
        <v>43507</v>
      </c>
      <c r="G5091" s="5" t="s">
        <v>148</v>
      </c>
      <c r="H5091" s="5" t="s">
        <v>196</v>
      </c>
      <c r="I5091">
        <v>43361</v>
      </c>
      <c r="J5091">
        <v>146</v>
      </c>
      <c r="K5091">
        <v>210</v>
      </c>
      <c r="L5091">
        <v>2</v>
      </c>
      <c r="M5091">
        <v>6090</v>
      </c>
      <c r="N5091">
        <v>5377.665</v>
      </c>
      <c r="O5091">
        <v>2688.8330000000001</v>
      </c>
      <c r="P5091">
        <v>105</v>
      </c>
      <c r="Q5091">
        <v>29</v>
      </c>
      <c r="R5091">
        <v>712.33500000000004</v>
      </c>
      <c r="S5091">
        <v>2019</v>
      </c>
      <c r="T5091">
        <v>2</v>
      </c>
      <c r="U5091">
        <v>7</v>
      </c>
    </row>
    <row r="5092" spans="1:21" x14ac:dyDescent="0.3">
      <c r="A5092" s="5" t="s">
        <v>168</v>
      </c>
      <c r="B5092" s="5" t="s">
        <v>206</v>
      </c>
      <c r="C5092" s="5" t="s">
        <v>106</v>
      </c>
      <c r="D5092" s="5" t="s">
        <v>394</v>
      </c>
      <c r="E5092" s="5" t="s">
        <v>172</v>
      </c>
      <c r="F5092" s="6">
        <v>43507</v>
      </c>
      <c r="G5092" s="5" t="s">
        <v>148</v>
      </c>
      <c r="H5092" s="5" t="s">
        <v>218</v>
      </c>
      <c r="I5092">
        <v>43361</v>
      </c>
      <c r="J5092">
        <v>146</v>
      </c>
      <c r="K5092">
        <v>390</v>
      </c>
      <c r="L5092">
        <v>4</v>
      </c>
      <c r="M5092">
        <v>11505</v>
      </c>
      <c r="N5092">
        <v>10755.33</v>
      </c>
      <c r="O5092">
        <v>2688.8330000000001</v>
      </c>
      <c r="P5092">
        <v>97.5</v>
      </c>
      <c r="Q5092">
        <v>29.5</v>
      </c>
      <c r="R5092">
        <v>749.67</v>
      </c>
      <c r="S5092">
        <v>2019</v>
      </c>
      <c r="T5092">
        <v>2</v>
      </c>
      <c r="U5092">
        <v>7</v>
      </c>
    </row>
    <row r="5093" spans="1:21" x14ac:dyDescent="0.3">
      <c r="A5093" s="5" t="s">
        <v>168</v>
      </c>
      <c r="B5093" s="5" t="s">
        <v>206</v>
      </c>
      <c r="C5093" s="5" t="s">
        <v>106</v>
      </c>
      <c r="D5093" s="5" t="s">
        <v>394</v>
      </c>
      <c r="E5093" s="5" t="s">
        <v>172</v>
      </c>
      <c r="F5093" s="6">
        <v>43507</v>
      </c>
      <c r="G5093" s="5" t="s">
        <v>148</v>
      </c>
      <c r="H5093" s="5" t="s">
        <v>205</v>
      </c>
      <c r="I5093">
        <v>43361</v>
      </c>
      <c r="J5093">
        <v>146</v>
      </c>
      <c r="K5093">
        <v>370</v>
      </c>
      <c r="L5093">
        <v>4</v>
      </c>
      <c r="M5093">
        <v>10915</v>
      </c>
      <c r="N5093">
        <v>10755.33</v>
      </c>
      <c r="O5093">
        <v>2688.8330000000001</v>
      </c>
      <c r="P5093">
        <v>92.5</v>
      </c>
      <c r="Q5093">
        <v>29.5</v>
      </c>
      <c r="R5093">
        <v>159.66999999999999</v>
      </c>
      <c r="S5093">
        <v>2019</v>
      </c>
      <c r="T5093">
        <v>2</v>
      </c>
      <c r="U5093">
        <v>7</v>
      </c>
    </row>
    <row r="5094" spans="1:21" x14ac:dyDescent="0.3">
      <c r="A5094" s="5" t="s">
        <v>168</v>
      </c>
      <c r="B5094" s="5" t="s">
        <v>206</v>
      </c>
      <c r="C5094" s="5" t="s">
        <v>106</v>
      </c>
      <c r="D5094" s="5" t="s">
        <v>394</v>
      </c>
      <c r="E5094" s="5" t="s">
        <v>172</v>
      </c>
      <c r="F5094" s="6">
        <v>43507</v>
      </c>
      <c r="G5094" s="5" t="s">
        <v>148</v>
      </c>
      <c r="H5094" s="5" t="s">
        <v>182</v>
      </c>
      <c r="I5094">
        <v>43361</v>
      </c>
      <c r="J5094">
        <v>146</v>
      </c>
      <c r="K5094">
        <v>188</v>
      </c>
      <c r="L5094">
        <v>2</v>
      </c>
      <c r="M5094">
        <v>5546</v>
      </c>
      <c r="N5094">
        <v>5377.665</v>
      </c>
      <c r="O5094">
        <v>2688.8330000000001</v>
      </c>
      <c r="P5094">
        <v>94</v>
      </c>
      <c r="Q5094">
        <v>29.5</v>
      </c>
      <c r="R5094">
        <v>168.33500000000001</v>
      </c>
      <c r="S5094">
        <v>2019</v>
      </c>
      <c r="T5094">
        <v>2</v>
      </c>
      <c r="U5094">
        <v>7</v>
      </c>
    </row>
    <row r="5095" spans="1:21" x14ac:dyDescent="0.3">
      <c r="A5095" s="5" t="s">
        <v>168</v>
      </c>
      <c r="B5095" s="5" t="s">
        <v>206</v>
      </c>
      <c r="C5095" s="5" t="s">
        <v>106</v>
      </c>
      <c r="D5095" s="5" t="s">
        <v>394</v>
      </c>
      <c r="E5095" s="5" t="s">
        <v>172</v>
      </c>
      <c r="F5095" s="6">
        <v>43507</v>
      </c>
      <c r="G5095" s="5" t="s">
        <v>148</v>
      </c>
      <c r="H5095" s="5" t="s">
        <v>202</v>
      </c>
      <c r="I5095">
        <v>43361</v>
      </c>
      <c r="J5095">
        <v>146</v>
      </c>
      <c r="K5095">
        <v>724</v>
      </c>
      <c r="L5095">
        <v>8</v>
      </c>
      <c r="M5095">
        <v>21358</v>
      </c>
      <c r="N5095">
        <v>21510.661</v>
      </c>
      <c r="O5095">
        <v>2688.8330000000001</v>
      </c>
      <c r="P5095">
        <v>90.5</v>
      </c>
      <c r="Q5095">
        <v>29.5</v>
      </c>
      <c r="R5095">
        <v>-152.661</v>
      </c>
      <c r="S5095">
        <v>2019</v>
      </c>
      <c r="T5095">
        <v>2</v>
      </c>
      <c r="U5095">
        <v>7</v>
      </c>
    </row>
    <row r="5096" spans="1:21" x14ac:dyDescent="0.3">
      <c r="A5096" s="5" t="s">
        <v>168</v>
      </c>
      <c r="B5096" s="5" t="s">
        <v>206</v>
      </c>
      <c r="C5096" s="5" t="s">
        <v>106</v>
      </c>
      <c r="D5096" s="5" t="s">
        <v>394</v>
      </c>
      <c r="E5096" s="5" t="s">
        <v>172</v>
      </c>
      <c r="F5096" s="6">
        <v>43507</v>
      </c>
      <c r="G5096" s="5" t="s">
        <v>148</v>
      </c>
      <c r="H5096" s="5" t="s">
        <v>204</v>
      </c>
      <c r="I5096">
        <v>43361</v>
      </c>
      <c r="J5096">
        <v>146</v>
      </c>
      <c r="K5096">
        <v>530</v>
      </c>
      <c r="L5096">
        <v>6</v>
      </c>
      <c r="M5096">
        <v>15635</v>
      </c>
      <c r="N5096">
        <v>16132.995000000001</v>
      </c>
      <c r="O5096">
        <v>2688.8330000000001</v>
      </c>
      <c r="P5096">
        <v>88.333333333333329</v>
      </c>
      <c r="Q5096">
        <v>29.5</v>
      </c>
      <c r="R5096">
        <v>-497.995</v>
      </c>
      <c r="S5096">
        <v>2019</v>
      </c>
      <c r="T5096">
        <v>2</v>
      </c>
      <c r="U5096">
        <v>7</v>
      </c>
    </row>
    <row r="5097" spans="1:21" x14ac:dyDescent="0.3">
      <c r="A5097" s="5" t="s">
        <v>168</v>
      </c>
      <c r="B5097" s="5" t="s">
        <v>206</v>
      </c>
      <c r="C5097" s="5" t="s">
        <v>106</v>
      </c>
      <c r="D5097" s="5" t="s">
        <v>394</v>
      </c>
      <c r="E5097" s="5" t="s">
        <v>172</v>
      </c>
      <c r="F5097" s="6">
        <v>43507</v>
      </c>
      <c r="G5097" s="5" t="s">
        <v>148</v>
      </c>
      <c r="H5097" s="5" t="s">
        <v>226</v>
      </c>
      <c r="I5097">
        <v>43361</v>
      </c>
      <c r="J5097">
        <v>146</v>
      </c>
      <c r="K5097">
        <v>356</v>
      </c>
      <c r="L5097">
        <v>4</v>
      </c>
      <c r="M5097">
        <v>10502</v>
      </c>
      <c r="N5097">
        <v>10755.33</v>
      </c>
      <c r="O5097">
        <v>2688.8330000000001</v>
      </c>
      <c r="P5097">
        <v>89</v>
      </c>
      <c r="Q5097">
        <v>29.5</v>
      </c>
      <c r="R5097">
        <v>-253.33</v>
      </c>
      <c r="S5097">
        <v>2019</v>
      </c>
      <c r="T5097">
        <v>2</v>
      </c>
      <c r="U5097">
        <v>7</v>
      </c>
    </row>
    <row r="5098" spans="1:21" x14ac:dyDescent="0.3">
      <c r="A5098" s="5" t="s">
        <v>168</v>
      </c>
      <c r="B5098" s="5" t="s">
        <v>206</v>
      </c>
      <c r="C5098" s="5" t="s">
        <v>106</v>
      </c>
      <c r="D5098" s="5" t="s">
        <v>394</v>
      </c>
      <c r="E5098" s="5" t="s">
        <v>172</v>
      </c>
      <c r="F5098" s="6">
        <v>43507</v>
      </c>
      <c r="G5098" s="5" t="s">
        <v>148</v>
      </c>
      <c r="H5098" s="5" t="s">
        <v>191</v>
      </c>
      <c r="I5098">
        <v>43361</v>
      </c>
      <c r="J5098">
        <v>146</v>
      </c>
      <c r="K5098">
        <v>655</v>
      </c>
      <c r="L5098">
        <v>7</v>
      </c>
      <c r="M5098">
        <v>19617.5</v>
      </c>
      <c r="N5098">
        <v>18821.828000000001</v>
      </c>
      <c r="O5098">
        <v>2688.8330000000001</v>
      </c>
      <c r="P5098">
        <v>93.571428571428569</v>
      </c>
      <c r="Q5098">
        <v>29.950399999999998</v>
      </c>
      <c r="R5098">
        <v>795.67200000000003</v>
      </c>
      <c r="S5098">
        <v>2019</v>
      </c>
      <c r="T5098">
        <v>2</v>
      </c>
      <c r="U5098">
        <v>7</v>
      </c>
    </row>
    <row r="5099" spans="1:21" x14ac:dyDescent="0.3">
      <c r="A5099" s="5" t="s">
        <v>168</v>
      </c>
      <c r="B5099" s="5" t="s">
        <v>206</v>
      </c>
      <c r="C5099" s="5" t="s">
        <v>106</v>
      </c>
      <c r="D5099" s="5" t="s">
        <v>394</v>
      </c>
      <c r="E5099" s="5" t="s">
        <v>172</v>
      </c>
      <c r="F5099" s="6">
        <v>43507</v>
      </c>
      <c r="G5099" s="5" t="s">
        <v>148</v>
      </c>
      <c r="H5099" s="5" t="s">
        <v>187</v>
      </c>
      <c r="I5099">
        <v>43361</v>
      </c>
      <c r="J5099">
        <v>146</v>
      </c>
      <c r="K5099">
        <v>200</v>
      </c>
      <c r="L5099">
        <v>2</v>
      </c>
      <c r="M5099">
        <v>5900</v>
      </c>
      <c r="N5099">
        <v>5377.665</v>
      </c>
      <c r="O5099">
        <v>2688.8330000000001</v>
      </c>
      <c r="P5099">
        <v>100</v>
      </c>
      <c r="Q5099">
        <v>29.5</v>
      </c>
      <c r="R5099">
        <v>522.33500000000004</v>
      </c>
      <c r="S5099">
        <v>2019</v>
      </c>
      <c r="T5099">
        <v>2</v>
      </c>
      <c r="U5099">
        <v>7</v>
      </c>
    </row>
    <row r="5100" spans="1:21" x14ac:dyDescent="0.3">
      <c r="A5100" s="5" t="s">
        <v>168</v>
      </c>
      <c r="B5100" s="5" t="s">
        <v>206</v>
      </c>
      <c r="C5100" s="5" t="s">
        <v>106</v>
      </c>
      <c r="D5100" s="5" t="s">
        <v>394</v>
      </c>
      <c r="E5100" s="5" t="s">
        <v>172</v>
      </c>
      <c r="F5100" s="6">
        <v>43507</v>
      </c>
      <c r="G5100" s="5" t="s">
        <v>148</v>
      </c>
      <c r="H5100" s="5" t="s">
        <v>321</v>
      </c>
      <c r="I5100">
        <v>43361</v>
      </c>
      <c r="J5100">
        <v>146</v>
      </c>
      <c r="K5100">
        <v>266</v>
      </c>
      <c r="L5100">
        <v>3</v>
      </c>
      <c r="M5100">
        <v>7714</v>
      </c>
      <c r="N5100">
        <v>8066.4979999999996</v>
      </c>
      <c r="O5100">
        <v>2688.8330000000001</v>
      </c>
      <c r="P5100">
        <v>88.666666666666671</v>
      </c>
      <c r="Q5100">
        <v>29</v>
      </c>
      <c r="R5100">
        <v>-352.49799999999999</v>
      </c>
      <c r="S5100">
        <v>2019</v>
      </c>
      <c r="T5100">
        <v>2</v>
      </c>
      <c r="U5100">
        <v>7</v>
      </c>
    </row>
    <row r="5101" spans="1:21" x14ac:dyDescent="0.3">
      <c r="A5101" s="5" t="s">
        <v>168</v>
      </c>
      <c r="B5101" s="5" t="s">
        <v>206</v>
      </c>
      <c r="C5101" s="5" t="s">
        <v>106</v>
      </c>
      <c r="D5101" s="5" t="s">
        <v>394</v>
      </c>
      <c r="E5101" s="5" t="s">
        <v>172</v>
      </c>
      <c r="F5101" s="6">
        <v>43507</v>
      </c>
      <c r="G5101" s="5" t="s">
        <v>148</v>
      </c>
      <c r="H5101" s="5" t="s">
        <v>203</v>
      </c>
      <c r="I5101">
        <v>43361</v>
      </c>
      <c r="J5101">
        <v>146</v>
      </c>
      <c r="K5101">
        <v>184</v>
      </c>
      <c r="L5101">
        <v>2</v>
      </c>
      <c r="M5101">
        <v>5428</v>
      </c>
      <c r="N5101">
        <v>5377.665</v>
      </c>
      <c r="O5101">
        <v>2688.8330000000001</v>
      </c>
      <c r="P5101">
        <v>92</v>
      </c>
      <c r="Q5101">
        <v>29.5</v>
      </c>
      <c r="R5101">
        <v>50.335000000000001</v>
      </c>
      <c r="S5101">
        <v>2019</v>
      </c>
      <c r="T5101">
        <v>2</v>
      </c>
      <c r="U5101">
        <v>7</v>
      </c>
    </row>
    <row r="5102" spans="1:21" x14ac:dyDescent="0.3">
      <c r="A5102" s="5" t="s">
        <v>168</v>
      </c>
      <c r="B5102" s="5" t="s">
        <v>206</v>
      </c>
      <c r="C5102" s="5" t="s">
        <v>106</v>
      </c>
      <c r="D5102" s="5" t="s">
        <v>394</v>
      </c>
      <c r="E5102" s="5" t="s">
        <v>172</v>
      </c>
      <c r="F5102" s="6">
        <v>43507</v>
      </c>
      <c r="G5102" s="5" t="s">
        <v>148</v>
      </c>
      <c r="H5102" s="5" t="s">
        <v>216</v>
      </c>
      <c r="I5102">
        <v>43361</v>
      </c>
      <c r="J5102">
        <v>146</v>
      </c>
      <c r="K5102">
        <v>180</v>
      </c>
      <c r="L5102">
        <v>2</v>
      </c>
      <c r="M5102">
        <v>5310</v>
      </c>
      <c r="N5102">
        <v>5377.665</v>
      </c>
      <c r="O5102">
        <v>2688.8330000000001</v>
      </c>
      <c r="P5102">
        <v>90</v>
      </c>
      <c r="Q5102">
        <v>29.5</v>
      </c>
      <c r="R5102">
        <v>-67.665000000000006</v>
      </c>
      <c r="S5102">
        <v>2019</v>
      </c>
      <c r="T5102">
        <v>2</v>
      </c>
      <c r="U5102">
        <v>7</v>
      </c>
    </row>
    <row r="5103" spans="1:21" x14ac:dyDescent="0.3">
      <c r="A5103" s="5" t="s">
        <v>168</v>
      </c>
      <c r="B5103" s="5" t="s">
        <v>206</v>
      </c>
      <c r="C5103" s="5" t="s">
        <v>106</v>
      </c>
      <c r="D5103" s="5" t="s">
        <v>394</v>
      </c>
      <c r="E5103" s="5" t="s">
        <v>172</v>
      </c>
      <c r="F5103" s="6">
        <v>43507</v>
      </c>
      <c r="G5103" s="5" t="s">
        <v>148</v>
      </c>
      <c r="H5103" s="5" t="s">
        <v>246</v>
      </c>
      <c r="I5103">
        <v>43361</v>
      </c>
      <c r="J5103">
        <v>146</v>
      </c>
      <c r="K5103">
        <v>405</v>
      </c>
      <c r="L5103">
        <v>4</v>
      </c>
      <c r="M5103">
        <v>11947.5</v>
      </c>
      <c r="N5103">
        <v>10755.33</v>
      </c>
      <c r="O5103">
        <v>2688.8330000000001</v>
      </c>
      <c r="P5103">
        <v>101.25</v>
      </c>
      <c r="Q5103">
        <v>29.5</v>
      </c>
      <c r="R5103">
        <v>1192.17</v>
      </c>
      <c r="S5103">
        <v>2019</v>
      </c>
      <c r="T5103">
        <v>2</v>
      </c>
      <c r="U5103">
        <v>7</v>
      </c>
    </row>
    <row r="5104" spans="1:21" x14ac:dyDescent="0.3">
      <c r="A5104" s="5" t="s">
        <v>168</v>
      </c>
      <c r="B5104" s="5" t="s">
        <v>206</v>
      </c>
      <c r="C5104" s="5" t="s">
        <v>104</v>
      </c>
      <c r="D5104" s="5" t="s">
        <v>387</v>
      </c>
      <c r="E5104" s="5" t="s">
        <v>172</v>
      </c>
      <c r="F5104" s="6">
        <v>43508</v>
      </c>
      <c r="G5104" s="5" t="s">
        <v>148</v>
      </c>
      <c r="H5104" s="5" t="s">
        <v>311</v>
      </c>
      <c r="I5104">
        <v>43347</v>
      </c>
      <c r="J5104">
        <v>161</v>
      </c>
      <c r="K5104">
        <v>93.8</v>
      </c>
      <c r="L5104">
        <v>1</v>
      </c>
      <c r="M5104">
        <v>2720.2</v>
      </c>
      <c r="N5104">
        <v>2414.0619999999999</v>
      </c>
      <c r="O5104">
        <v>2414.0619999999999</v>
      </c>
      <c r="P5104">
        <v>93.8</v>
      </c>
      <c r="Q5104">
        <v>29</v>
      </c>
      <c r="R5104">
        <v>306.13799999999998</v>
      </c>
      <c r="S5104">
        <v>2019</v>
      </c>
      <c r="T5104">
        <v>2</v>
      </c>
      <c r="U5104">
        <v>7</v>
      </c>
    </row>
    <row r="5105" spans="1:21" x14ac:dyDescent="0.3">
      <c r="A5105" s="5" t="s">
        <v>168</v>
      </c>
      <c r="B5105" s="5" t="s">
        <v>206</v>
      </c>
      <c r="C5105" s="5" t="s">
        <v>104</v>
      </c>
      <c r="D5105" s="5" t="s">
        <v>387</v>
      </c>
      <c r="E5105" s="5" t="s">
        <v>227</v>
      </c>
      <c r="F5105" s="6">
        <v>43508</v>
      </c>
      <c r="G5105" s="5" t="s">
        <v>148</v>
      </c>
      <c r="H5105" s="5" t="s">
        <v>246</v>
      </c>
      <c r="I5105">
        <v>43347</v>
      </c>
      <c r="J5105">
        <v>161</v>
      </c>
      <c r="K5105">
        <v>-190</v>
      </c>
      <c r="L5105">
        <v>-2</v>
      </c>
      <c r="M5105">
        <v>-5605</v>
      </c>
      <c r="N5105">
        <v>-4828.1239999999998</v>
      </c>
      <c r="O5105">
        <v>-2414.0619999999999</v>
      </c>
      <c r="P5105">
        <v>95</v>
      </c>
      <c r="Q5105">
        <v>29.5</v>
      </c>
      <c r="R5105">
        <v>-776.87599999999998</v>
      </c>
      <c r="S5105">
        <v>2019</v>
      </c>
      <c r="T5105">
        <v>2</v>
      </c>
      <c r="U5105">
        <v>7</v>
      </c>
    </row>
    <row r="5106" spans="1:21" x14ac:dyDescent="0.3">
      <c r="A5106" s="5" t="s">
        <v>168</v>
      </c>
      <c r="B5106" s="5" t="s">
        <v>206</v>
      </c>
      <c r="C5106" s="5" t="s">
        <v>105</v>
      </c>
      <c r="D5106" s="5" t="s">
        <v>393</v>
      </c>
      <c r="E5106" s="5" t="s">
        <v>172</v>
      </c>
      <c r="F5106" s="6">
        <v>43508</v>
      </c>
      <c r="G5106" s="5" t="s">
        <v>148</v>
      </c>
      <c r="H5106" s="5" t="s">
        <v>246</v>
      </c>
      <c r="I5106">
        <v>43354</v>
      </c>
      <c r="J5106">
        <v>154</v>
      </c>
      <c r="K5106">
        <v>190</v>
      </c>
      <c r="L5106">
        <v>2</v>
      </c>
      <c r="M5106">
        <v>5605</v>
      </c>
      <c r="N5106">
        <v>5441.4809999999998</v>
      </c>
      <c r="O5106">
        <v>2720.74</v>
      </c>
      <c r="P5106">
        <v>95</v>
      </c>
      <c r="Q5106">
        <v>29.5</v>
      </c>
      <c r="R5106">
        <v>163.51900000000001</v>
      </c>
      <c r="S5106">
        <v>2019</v>
      </c>
      <c r="T5106">
        <v>2</v>
      </c>
      <c r="U5106">
        <v>7</v>
      </c>
    </row>
    <row r="5107" spans="1:21" x14ac:dyDescent="0.3">
      <c r="A5107" s="5" t="s">
        <v>168</v>
      </c>
      <c r="B5107" s="5" t="s">
        <v>206</v>
      </c>
      <c r="C5107" s="5" t="s">
        <v>106</v>
      </c>
      <c r="D5107" s="5" t="s">
        <v>394</v>
      </c>
      <c r="E5107" s="5" t="s">
        <v>227</v>
      </c>
      <c r="F5107" s="6">
        <v>43508</v>
      </c>
      <c r="G5107" s="5" t="s">
        <v>148</v>
      </c>
      <c r="H5107" s="5" t="s">
        <v>194</v>
      </c>
      <c r="I5107">
        <v>43361</v>
      </c>
      <c r="J5107">
        <v>147</v>
      </c>
      <c r="K5107">
        <v>-407</v>
      </c>
      <c r="L5107">
        <v>-4</v>
      </c>
      <c r="M5107">
        <v>-11803</v>
      </c>
      <c r="N5107">
        <v>-10755.33</v>
      </c>
      <c r="O5107">
        <v>-2688.8330000000001</v>
      </c>
      <c r="P5107">
        <v>101.75</v>
      </c>
      <c r="Q5107">
        <v>29</v>
      </c>
      <c r="R5107">
        <v>-1047.67</v>
      </c>
      <c r="S5107">
        <v>2019</v>
      </c>
      <c r="T5107">
        <v>2</v>
      </c>
      <c r="U5107">
        <v>7</v>
      </c>
    </row>
    <row r="5108" spans="1:21" x14ac:dyDescent="0.3">
      <c r="A5108" s="5" t="s">
        <v>168</v>
      </c>
      <c r="B5108" s="5" t="s">
        <v>206</v>
      </c>
      <c r="C5108" s="5" t="s">
        <v>106</v>
      </c>
      <c r="D5108" s="5" t="s">
        <v>394</v>
      </c>
      <c r="E5108" s="5" t="s">
        <v>227</v>
      </c>
      <c r="F5108" s="6">
        <v>43508</v>
      </c>
      <c r="G5108" s="5" t="s">
        <v>148</v>
      </c>
      <c r="H5108" s="5" t="s">
        <v>311</v>
      </c>
      <c r="I5108">
        <v>43361</v>
      </c>
      <c r="J5108">
        <v>147</v>
      </c>
      <c r="K5108">
        <v>-93.8</v>
      </c>
      <c r="L5108">
        <v>-1</v>
      </c>
      <c r="M5108">
        <v>-2720.2</v>
      </c>
      <c r="N5108">
        <v>-2688.8330000000001</v>
      </c>
      <c r="O5108">
        <v>-2688.8330000000001</v>
      </c>
      <c r="P5108">
        <v>93.8</v>
      </c>
      <c r="Q5108">
        <v>29</v>
      </c>
      <c r="R5108">
        <v>-31.367000000000001</v>
      </c>
      <c r="S5108">
        <v>2019</v>
      </c>
      <c r="T5108">
        <v>2</v>
      </c>
      <c r="U5108">
        <v>7</v>
      </c>
    </row>
    <row r="5109" spans="1:21" x14ac:dyDescent="0.3">
      <c r="A5109" s="5" t="s">
        <v>168</v>
      </c>
      <c r="B5109" s="5" t="s">
        <v>175</v>
      </c>
      <c r="C5109" s="5" t="s">
        <v>86</v>
      </c>
      <c r="D5109" s="5" t="s">
        <v>389</v>
      </c>
      <c r="E5109" s="5" t="s">
        <v>172</v>
      </c>
      <c r="F5109" s="6">
        <v>43509</v>
      </c>
      <c r="G5109" s="5" t="s">
        <v>148</v>
      </c>
      <c r="H5109" s="5" t="s">
        <v>305</v>
      </c>
      <c r="I5109">
        <v>43346</v>
      </c>
      <c r="J5109">
        <v>163</v>
      </c>
      <c r="K5109">
        <v>997</v>
      </c>
      <c r="L5109">
        <v>10</v>
      </c>
      <c r="M5109">
        <v>28414.5</v>
      </c>
      <c r="N5109">
        <v>24300.368999999999</v>
      </c>
      <c r="O5109">
        <v>2430.0369999999998</v>
      </c>
      <c r="P5109">
        <v>99.7</v>
      </c>
      <c r="Q5109">
        <v>28.5</v>
      </c>
      <c r="R5109">
        <v>4114.1310000000003</v>
      </c>
      <c r="S5109">
        <v>2019</v>
      </c>
      <c r="T5109">
        <v>2</v>
      </c>
      <c r="U5109">
        <v>7</v>
      </c>
    </row>
    <row r="5110" spans="1:21" x14ac:dyDescent="0.3">
      <c r="A5110" s="5" t="s">
        <v>168</v>
      </c>
      <c r="B5110" s="5" t="s">
        <v>175</v>
      </c>
      <c r="C5110" s="5" t="s">
        <v>86</v>
      </c>
      <c r="D5110" s="5" t="s">
        <v>389</v>
      </c>
      <c r="E5110" s="5" t="s">
        <v>172</v>
      </c>
      <c r="F5110" s="6">
        <v>43509</v>
      </c>
      <c r="G5110" s="5" t="s">
        <v>148</v>
      </c>
      <c r="H5110" s="5" t="s">
        <v>199</v>
      </c>
      <c r="I5110">
        <v>43346</v>
      </c>
      <c r="J5110">
        <v>163</v>
      </c>
      <c r="K5110">
        <v>271</v>
      </c>
      <c r="L5110">
        <v>3</v>
      </c>
      <c r="M5110">
        <v>7723.5</v>
      </c>
      <c r="N5110">
        <v>7290.1109999999999</v>
      </c>
      <c r="O5110">
        <v>2430.0369999999998</v>
      </c>
      <c r="P5110">
        <v>90.333333333333329</v>
      </c>
      <c r="Q5110">
        <v>28.5</v>
      </c>
      <c r="R5110">
        <v>433.38900000000001</v>
      </c>
      <c r="S5110">
        <v>2019</v>
      </c>
      <c r="T5110">
        <v>2</v>
      </c>
      <c r="U5110">
        <v>7</v>
      </c>
    </row>
    <row r="5111" spans="1:21" x14ac:dyDescent="0.3">
      <c r="A5111" s="5" t="s">
        <v>168</v>
      </c>
      <c r="B5111" s="5" t="s">
        <v>206</v>
      </c>
      <c r="C5111" s="5" t="s">
        <v>105</v>
      </c>
      <c r="D5111" s="5" t="s">
        <v>393</v>
      </c>
      <c r="E5111" s="5" t="s">
        <v>172</v>
      </c>
      <c r="F5111" s="6">
        <v>43509</v>
      </c>
      <c r="G5111" s="5" t="s">
        <v>148</v>
      </c>
      <c r="H5111" s="5" t="s">
        <v>215</v>
      </c>
      <c r="I5111">
        <v>43354</v>
      </c>
      <c r="J5111">
        <v>155</v>
      </c>
      <c r="K5111">
        <v>490</v>
      </c>
      <c r="L5111">
        <v>5</v>
      </c>
      <c r="M5111">
        <v>13965</v>
      </c>
      <c r="N5111">
        <v>13603.701999999999</v>
      </c>
      <c r="O5111">
        <v>2720.74</v>
      </c>
      <c r="P5111">
        <v>98</v>
      </c>
      <c r="Q5111">
        <v>28.5</v>
      </c>
      <c r="R5111">
        <v>361.298</v>
      </c>
      <c r="S5111">
        <v>2019</v>
      </c>
      <c r="T5111">
        <v>2</v>
      </c>
      <c r="U5111">
        <v>7</v>
      </c>
    </row>
    <row r="5112" spans="1:21" x14ac:dyDescent="0.3">
      <c r="A5112" s="5" t="s">
        <v>168</v>
      </c>
      <c r="B5112" s="5" t="s">
        <v>206</v>
      </c>
      <c r="C5112" s="5" t="s">
        <v>105</v>
      </c>
      <c r="D5112" s="5" t="s">
        <v>393</v>
      </c>
      <c r="E5112" s="5" t="s">
        <v>172</v>
      </c>
      <c r="F5112" s="6">
        <v>43509</v>
      </c>
      <c r="G5112" s="5" t="s">
        <v>148</v>
      </c>
      <c r="H5112" s="5" t="s">
        <v>199</v>
      </c>
      <c r="I5112">
        <v>43354</v>
      </c>
      <c r="J5112">
        <v>155</v>
      </c>
      <c r="K5112">
        <v>600</v>
      </c>
      <c r="L5112">
        <v>6</v>
      </c>
      <c r="M5112">
        <v>17100</v>
      </c>
      <c r="N5112">
        <v>16324.442999999999</v>
      </c>
      <c r="O5112">
        <v>2720.74</v>
      </c>
      <c r="P5112">
        <v>100</v>
      </c>
      <c r="Q5112">
        <v>28.5</v>
      </c>
      <c r="R5112">
        <v>775.55700000000002</v>
      </c>
      <c r="S5112">
        <v>2019</v>
      </c>
      <c r="T5112">
        <v>2</v>
      </c>
      <c r="U5112">
        <v>7</v>
      </c>
    </row>
    <row r="5113" spans="1:21" x14ac:dyDescent="0.3">
      <c r="A5113" s="5" t="s">
        <v>168</v>
      </c>
      <c r="B5113" s="5" t="s">
        <v>206</v>
      </c>
      <c r="C5113" s="5" t="s">
        <v>105</v>
      </c>
      <c r="D5113" s="5" t="s">
        <v>393</v>
      </c>
      <c r="E5113" s="5" t="s">
        <v>172</v>
      </c>
      <c r="F5113" s="6">
        <v>43509</v>
      </c>
      <c r="G5113" s="5" t="s">
        <v>148</v>
      </c>
      <c r="H5113" s="5" t="s">
        <v>264</v>
      </c>
      <c r="I5113">
        <v>43354</v>
      </c>
      <c r="J5113">
        <v>155</v>
      </c>
      <c r="K5113">
        <v>1959</v>
      </c>
      <c r="L5113">
        <v>20</v>
      </c>
      <c r="M5113">
        <v>55831.5</v>
      </c>
      <c r="N5113">
        <v>54414.81</v>
      </c>
      <c r="O5113">
        <v>2720.74</v>
      </c>
      <c r="P5113">
        <v>97.95</v>
      </c>
      <c r="Q5113">
        <v>28.5</v>
      </c>
      <c r="R5113">
        <v>1416.69</v>
      </c>
      <c r="S5113">
        <v>2019</v>
      </c>
      <c r="T5113">
        <v>2</v>
      </c>
      <c r="U5113">
        <v>7</v>
      </c>
    </row>
    <row r="5114" spans="1:21" x14ac:dyDescent="0.3">
      <c r="A5114" s="5" t="s">
        <v>168</v>
      </c>
      <c r="B5114" s="5" t="s">
        <v>206</v>
      </c>
      <c r="C5114" s="5" t="s">
        <v>105</v>
      </c>
      <c r="D5114" s="5" t="s">
        <v>393</v>
      </c>
      <c r="E5114" s="5" t="s">
        <v>172</v>
      </c>
      <c r="F5114" s="6">
        <v>43509</v>
      </c>
      <c r="G5114" s="5" t="s">
        <v>148</v>
      </c>
      <c r="H5114" s="5" t="s">
        <v>200</v>
      </c>
      <c r="I5114">
        <v>43354</v>
      </c>
      <c r="J5114">
        <v>155</v>
      </c>
      <c r="K5114">
        <v>774</v>
      </c>
      <c r="L5114">
        <v>8</v>
      </c>
      <c r="M5114">
        <v>22059</v>
      </c>
      <c r="N5114">
        <v>21765.923999999999</v>
      </c>
      <c r="O5114">
        <v>2720.74</v>
      </c>
      <c r="P5114">
        <v>96.75</v>
      </c>
      <c r="Q5114">
        <v>28.5</v>
      </c>
      <c r="R5114">
        <v>293.07600000000002</v>
      </c>
      <c r="S5114">
        <v>2019</v>
      </c>
      <c r="T5114">
        <v>2</v>
      </c>
      <c r="U5114">
        <v>7</v>
      </c>
    </row>
    <row r="5115" spans="1:21" x14ac:dyDescent="0.3">
      <c r="A5115" s="5" t="s">
        <v>168</v>
      </c>
      <c r="B5115" s="5" t="s">
        <v>206</v>
      </c>
      <c r="C5115" s="5" t="s">
        <v>106</v>
      </c>
      <c r="D5115" s="5" t="s">
        <v>394</v>
      </c>
      <c r="E5115" s="5" t="s">
        <v>172</v>
      </c>
      <c r="F5115" s="6">
        <v>43512</v>
      </c>
      <c r="G5115" s="5" t="s">
        <v>148</v>
      </c>
      <c r="H5115" s="5" t="s">
        <v>181</v>
      </c>
      <c r="I5115">
        <v>43361</v>
      </c>
      <c r="J5115">
        <v>151</v>
      </c>
      <c r="K5115">
        <v>196</v>
      </c>
      <c r="L5115">
        <v>2</v>
      </c>
      <c r="M5115">
        <v>5880</v>
      </c>
      <c r="N5115">
        <v>5904.6469999999999</v>
      </c>
      <c r="O5115">
        <v>2952.3240000000001</v>
      </c>
      <c r="P5115">
        <v>98</v>
      </c>
      <c r="Q5115">
        <v>30</v>
      </c>
      <c r="R5115">
        <v>-24.646999999999998</v>
      </c>
      <c r="S5115">
        <v>2019</v>
      </c>
      <c r="T5115">
        <v>2</v>
      </c>
      <c r="U5115">
        <v>7</v>
      </c>
    </row>
    <row r="5116" spans="1:21" x14ac:dyDescent="0.3">
      <c r="A5116" s="5" t="s">
        <v>168</v>
      </c>
      <c r="B5116" s="5" t="s">
        <v>206</v>
      </c>
      <c r="C5116" s="5" t="s">
        <v>106</v>
      </c>
      <c r="D5116" s="5" t="s">
        <v>394</v>
      </c>
      <c r="E5116" s="5" t="s">
        <v>172</v>
      </c>
      <c r="F5116" s="6">
        <v>43512</v>
      </c>
      <c r="G5116" s="5" t="s">
        <v>148</v>
      </c>
      <c r="H5116" s="5" t="s">
        <v>182</v>
      </c>
      <c r="I5116">
        <v>43361</v>
      </c>
      <c r="J5116">
        <v>151</v>
      </c>
      <c r="K5116">
        <v>208</v>
      </c>
      <c r="L5116">
        <v>2</v>
      </c>
      <c r="M5116">
        <v>6240</v>
      </c>
      <c r="N5116">
        <v>5904.6469999999999</v>
      </c>
      <c r="O5116">
        <v>2952.3240000000001</v>
      </c>
      <c r="P5116">
        <v>104</v>
      </c>
      <c r="Q5116">
        <v>30</v>
      </c>
      <c r="R5116">
        <v>335.35300000000001</v>
      </c>
      <c r="S5116">
        <v>2019</v>
      </c>
      <c r="T5116">
        <v>2</v>
      </c>
      <c r="U5116">
        <v>7</v>
      </c>
    </row>
    <row r="5117" spans="1:21" x14ac:dyDescent="0.3">
      <c r="A5117" s="5" t="s">
        <v>168</v>
      </c>
      <c r="B5117" s="5" t="s">
        <v>206</v>
      </c>
      <c r="C5117" s="5" t="s">
        <v>106</v>
      </c>
      <c r="D5117" s="5" t="s">
        <v>394</v>
      </c>
      <c r="E5117" s="5" t="s">
        <v>172</v>
      </c>
      <c r="F5117" s="6">
        <v>43512</v>
      </c>
      <c r="G5117" s="5" t="s">
        <v>148</v>
      </c>
      <c r="H5117" s="5" t="s">
        <v>246</v>
      </c>
      <c r="I5117">
        <v>43361</v>
      </c>
      <c r="J5117">
        <v>151</v>
      </c>
      <c r="K5117">
        <v>420</v>
      </c>
      <c r="L5117">
        <v>4</v>
      </c>
      <c r="M5117">
        <v>12600</v>
      </c>
      <c r="N5117">
        <v>11809.295</v>
      </c>
      <c r="O5117">
        <v>2952.3240000000001</v>
      </c>
      <c r="P5117">
        <v>105</v>
      </c>
      <c r="Q5117">
        <v>30</v>
      </c>
      <c r="R5117">
        <v>790.70500000000004</v>
      </c>
      <c r="S5117">
        <v>2019</v>
      </c>
      <c r="T5117">
        <v>2</v>
      </c>
      <c r="U5117">
        <v>7</v>
      </c>
    </row>
    <row r="5118" spans="1:21" x14ac:dyDescent="0.3">
      <c r="A5118" s="5" t="s">
        <v>168</v>
      </c>
      <c r="B5118" s="5" t="s">
        <v>206</v>
      </c>
      <c r="C5118" s="5" t="s">
        <v>106</v>
      </c>
      <c r="D5118" s="5" t="s">
        <v>394</v>
      </c>
      <c r="E5118" s="5" t="s">
        <v>172</v>
      </c>
      <c r="F5118" s="6">
        <v>43512</v>
      </c>
      <c r="G5118" s="5" t="s">
        <v>148</v>
      </c>
      <c r="H5118" s="5" t="s">
        <v>184</v>
      </c>
      <c r="I5118">
        <v>43361</v>
      </c>
      <c r="J5118">
        <v>151</v>
      </c>
      <c r="K5118">
        <v>2226</v>
      </c>
      <c r="L5118">
        <v>20</v>
      </c>
      <c r="M5118">
        <v>65667</v>
      </c>
      <c r="N5118">
        <v>59046.472999999998</v>
      </c>
      <c r="O5118">
        <v>2952.3240000000001</v>
      </c>
      <c r="P5118">
        <v>111.3</v>
      </c>
      <c r="Q5118">
        <v>29.5</v>
      </c>
      <c r="R5118">
        <v>6620.527</v>
      </c>
      <c r="S5118">
        <v>2019</v>
      </c>
      <c r="T5118">
        <v>2</v>
      </c>
      <c r="U5118">
        <v>7</v>
      </c>
    </row>
    <row r="5119" spans="1:21" x14ac:dyDescent="0.3">
      <c r="A5119" s="5" t="s">
        <v>168</v>
      </c>
      <c r="B5119" s="5" t="s">
        <v>206</v>
      </c>
      <c r="C5119" s="5" t="s">
        <v>106</v>
      </c>
      <c r="D5119" s="5" t="s">
        <v>394</v>
      </c>
      <c r="E5119" s="5" t="s">
        <v>172</v>
      </c>
      <c r="F5119" s="6">
        <v>43512</v>
      </c>
      <c r="G5119" s="5" t="s">
        <v>148</v>
      </c>
      <c r="H5119" s="5" t="s">
        <v>269</v>
      </c>
      <c r="I5119">
        <v>43361</v>
      </c>
      <c r="J5119">
        <v>151</v>
      </c>
      <c r="K5119">
        <v>325</v>
      </c>
      <c r="L5119">
        <v>3</v>
      </c>
      <c r="M5119">
        <v>9587.5</v>
      </c>
      <c r="N5119">
        <v>8856.9709999999995</v>
      </c>
      <c r="O5119">
        <v>2952.3240000000001</v>
      </c>
      <c r="P5119">
        <v>108.33333333333333</v>
      </c>
      <c r="Q5119">
        <v>29.5</v>
      </c>
      <c r="R5119">
        <v>730.529</v>
      </c>
      <c r="S5119">
        <v>2019</v>
      </c>
      <c r="T5119">
        <v>2</v>
      </c>
      <c r="U5119">
        <v>7</v>
      </c>
    </row>
    <row r="5120" spans="1:21" x14ac:dyDescent="0.3">
      <c r="A5120" s="5" t="s">
        <v>168</v>
      </c>
      <c r="B5120" s="5" t="s">
        <v>206</v>
      </c>
      <c r="C5120" s="5" t="s">
        <v>106</v>
      </c>
      <c r="D5120" s="5" t="s">
        <v>394</v>
      </c>
      <c r="E5120" s="5" t="s">
        <v>172</v>
      </c>
      <c r="F5120" s="6">
        <v>43512</v>
      </c>
      <c r="G5120" s="5" t="s">
        <v>148</v>
      </c>
      <c r="H5120" s="5" t="s">
        <v>217</v>
      </c>
      <c r="I5120">
        <v>43361</v>
      </c>
      <c r="J5120">
        <v>151</v>
      </c>
      <c r="K5120">
        <v>490</v>
      </c>
      <c r="L5120">
        <v>5</v>
      </c>
      <c r="M5120">
        <v>14700</v>
      </c>
      <c r="N5120">
        <v>14761.618</v>
      </c>
      <c r="O5120">
        <v>2952.3240000000001</v>
      </c>
      <c r="P5120">
        <v>98</v>
      </c>
      <c r="Q5120">
        <v>30</v>
      </c>
      <c r="R5120">
        <v>-61.618000000000002</v>
      </c>
      <c r="S5120">
        <v>2019</v>
      </c>
      <c r="T5120">
        <v>2</v>
      </c>
      <c r="U5120">
        <v>7</v>
      </c>
    </row>
    <row r="5121" spans="1:21" x14ac:dyDescent="0.3">
      <c r="A5121" s="5" t="s">
        <v>168</v>
      </c>
      <c r="B5121" s="5" t="s">
        <v>206</v>
      </c>
      <c r="C5121" s="5" t="s">
        <v>106</v>
      </c>
      <c r="D5121" s="5" t="s">
        <v>394</v>
      </c>
      <c r="E5121" s="5" t="s">
        <v>172</v>
      </c>
      <c r="F5121" s="6">
        <v>43512</v>
      </c>
      <c r="G5121" s="5" t="s">
        <v>148</v>
      </c>
      <c r="H5121" s="5" t="s">
        <v>189</v>
      </c>
      <c r="I5121">
        <v>43361</v>
      </c>
      <c r="J5121">
        <v>151</v>
      </c>
      <c r="K5121">
        <v>106</v>
      </c>
      <c r="L5121">
        <v>1</v>
      </c>
      <c r="M5121">
        <v>3180</v>
      </c>
      <c r="N5121">
        <v>2952.3240000000001</v>
      </c>
      <c r="O5121">
        <v>2952.3240000000001</v>
      </c>
      <c r="P5121">
        <v>106</v>
      </c>
      <c r="Q5121">
        <v>30</v>
      </c>
      <c r="R5121">
        <v>227.67599999999999</v>
      </c>
      <c r="S5121">
        <v>2019</v>
      </c>
      <c r="T5121">
        <v>2</v>
      </c>
      <c r="U5121">
        <v>7</v>
      </c>
    </row>
    <row r="5122" spans="1:21" x14ac:dyDescent="0.3">
      <c r="A5122" s="5" t="s">
        <v>168</v>
      </c>
      <c r="B5122" s="5" t="s">
        <v>206</v>
      </c>
      <c r="C5122" s="5" t="s">
        <v>106</v>
      </c>
      <c r="D5122" s="5" t="s">
        <v>394</v>
      </c>
      <c r="E5122" s="5" t="s">
        <v>172</v>
      </c>
      <c r="F5122" s="6">
        <v>43512</v>
      </c>
      <c r="G5122" s="5" t="s">
        <v>148</v>
      </c>
      <c r="H5122" s="5" t="s">
        <v>344</v>
      </c>
      <c r="I5122">
        <v>43361</v>
      </c>
      <c r="J5122">
        <v>151</v>
      </c>
      <c r="K5122">
        <v>204</v>
      </c>
      <c r="L5122">
        <v>2</v>
      </c>
      <c r="M5122">
        <v>6120</v>
      </c>
      <c r="N5122">
        <v>5904.6469999999999</v>
      </c>
      <c r="O5122">
        <v>2952.3240000000001</v>
      </c>
      <c r="P5122">
        <v>102</v>
      </c>
      <c r="Q5122">
        <v>30</v>
      </c>
      <c r="R5122">
        <v>215.35300000000001</v>
      </c>
      <c r="S5122">
        <v>2019</v>
      </c>
      <c r="T5122">
        <v>2</v>
      </c>
      <c r="U5122">
        <v>7</v>
      </c>
    </row>
    <row r="5123" spans="1:21" x14ac:dyDescent="0.3">
      <c r="A5123" s="5" t="s">
        <v>168</v>
      </c>
      <c r="B5123" s="5" t="s">
        <v>206</v>
      </c>
      <c r="C5123" s="5" t="s">
        <v>106</v>
      </c>
      <c r="D5123" s="5" t="s">
        <v>394</v>
      </c>
      <c r="E5123" s="5" t="s">
        <v>172</v>
      </c>
      <c r="F5123" s="6">
        <v>43512</v>
      </c>
      <c r="G5123" s="5" t="s">
        <v>148</v>
      </c>
      <c r="H5123" s="5" t="s">
        <v>308</v>
      </c>
      <c r="I5123">
        <v>43361</v>
      </c>
      <c r="J5123">
        <v>151</v>
      </c>
      <c r="K5123">
        <v>106</v>
      </c>
      <c r="L5123">
        <v>1</v>
      </c>
      <c r="M5123">
        <v>3180</v>
      </c>
      <c r="N5123">
        <v>2952.3240000000001</v>
      </c>
      <c r="O5123">
        <v>2952.3240000000001</v>
      </c>
      <c r="P5123">
        <v>106</v>
      </c>
      <c r="Q5123">
        <v>30</v>
      </c>
      <c r="R5123">
        <v>227.67599999999999</v>
      </c>
      <c r="S5123">
        <v>2019</v>
      </c>
      <c r="T5123">
        <v>2</v>
      </c>
      <c r="U5123">
        <v>7</v>
      </c>
    </row>
    <row r="5124" spans="1:21" x14ac:dyDescent="0.3">
      <c r="A5124" s="5" t="s">
        <v>168</v>
      </c>
      <c r="B5124" s="5" t="s">
        <v>206</v>
      </c>
      <c r="C5124" s="5" t="s">
        <v>106</v>
      </c>
      <c r="D5124" s="5" t="s">
        <v>394</v>
      </c>
      <c r="E5124" s="5" t="s">
        <v>172</v>
      </c>
      <c r="F5124" s="6">
        <v>43512</v>
      </c>
      <c r="G5124" s="5" t="s">
        <v>148</v>
      </c>
      <c r="H5124" s="5" t="s">
        <v>396</v>
      </c>
      <c r="I5124">
        <v>43361</v>
      </c>
      <c r="J5124">
        <v>151</v>
      </c>
      <c r="K5124">
        <v>206</v>
      </c>
      <c r="L5124">
        <v>2</v>
      </c>
      <c r="M5124">
        <v>3180</v>
      </c>
      <c r="N5124">
        <v>5904.6469999999999</v>
      </c>
      <c r="O5124">
        <v>2952.3240000000001</v>
      </c>
      <c r="P5124">
        <v>103</v>
      </c>
      <c r="Q5124">
        <v>15.4369</v>
      </c>
      <c r="R5124">
        <v>-2724.6469999999999</v>
      </c>
      <c r="S5124">
        <v>2019</v>
      </c>
      <c r="T5124">
        <v>2</v>
      </c>
      <c r="U5124">
        <v>7</v>
      </c>
    </row>
    <row r="5125" spans="1:21" x14ac:dyDescent="0.3">
      <c r="A5125" s="5" t="s">
        <v>168</v>
      </c>
      <c r="B5125" s="5" t="s">
        <v>169</v>
      </c>
      <c r="C5125" s="5" t="s">
        <v>170</v>
      </c>
      <c r="D5125" s="5" t="s">
        <v>386</v>
      </c>
      <c r="E5125" s="5" t="s">
        <v>172</v>
      </c>
      <c r="F5125" s="6">
        <v>43514</v>
      </c>
      <c r="G5125" s="5" t="s">
        <v>148</v>
      </c>
      <c r="H5125" s="5" t="s">
        <v>190</v>
      </c>
      <c r="I5125">
        <v>43324</v>
      </c>
      <c r="J5125">
        <v>190</v>
      </c>
      <c r="K5125">
        <v>119</v>
      </c>
      <c r="L5125">
        <v>1</v>
      </c>
      <c r="M5125">
        <v>3510.5</v>
      </c>
      <c r="N5125">
        <v>2425.4609999999998</v>
      </c>
      <c r="O5125">
        <v>2425.4609999999998</v>
      </c>
      <c r="P5125">
        <v>119</v>
      </c>
      <c r="Q5125">
        <v>29.5</v>
      </c>
      <c r="R5125">
        <v>1085.039</v>
      </c>
      <c r="S5125">
        <v>2019</v>
      </c>
      <c r="T5125">
        <v>2</v>
      </c>
      <c r="U5125">
        <v>8</v>
      </c>
    </row>
    <row r="5126" spans="1:21" x14ac:dyDescent="0.3">
      <c r="A5126" s="5" t="s">
        <v>168</v>
      </c>
      <c r="B5126" s="5" t="s">
        <v>169</v>
      </c>
      <c r="C5126" s="5" t="s">
        <v>170</v>
      </c>
      <c r="D5126" s="5" t="s">
        <v>386</v>
      </c>
      <c r="E5126" s="5" t="s">
        <v>172</v>
      </c>
      <c r="F5126" s="6">
        <v>43514</v>
      </c>
      <c r="G5126" s="5" t="s">
        <v>148</v>
      </c>
      <c r="H5126" s="5" t="s">
        <v>173</v>
      </c>
      <c r="I5126">
        <v>43324</v>
      </c>
      <c r="J5126">
        <v>190</v>
      </c>
      <c r="K5126">
        <v>121</v>
      </c>
      <c r="L5126">
        <v>1</v>
      </c>
      <c r="M5126">
        <v>4114</v>
      </c>
      <c r="N5126">
        <v>2425.4609999999998</v>
      </c>
      <c r="O5126">
        <v>2425.4609999999998</v>
      </c>
      <c r="P5126">
        <v>121</v>
      </c>
      <c r="Q5126">
        <v>34</v>
      </c>
      <c r="R5126">
        <v>1688.539</v>
      </c>
      <c r="S5126">
        <v>2019</v>
      </c>
      <c r="T5126">
        <v>2</v>
      </c>
      <c r="U5126">
        <v>8</v>
      </c>
    </row>
    <row r="5127" spans="1:21" x14ac:dyDescent="0.3">
      <c r="A5127" s="5" t="s">
        <v>168</v>
      </c>
      <c r="B5127" s="5" t="s">
        <v>175</v>
      </c>
      <c r="C5127" s="5" t="s">
        <v>86</v>
      </c>
      <c r="D5127" s="5" t="s">
        <v>389</v>
      </c>
      <c r="E5127" s="5" t="s">
        <v>172</v>
      </c>
      <c r="F5127" s="6">
        <v>43514</v>
      </c>
      <c r="G5127" s="5" t="s">
        <v>148</v>
      </c>
      <c r="H5127" s="5" t="s">
        <v>351</v>
      </c>
      <c r="I5127">
        <v>43346</v>
      </c>
      <c r="J5127">
        <v>168</v>
      </c>
      <c r="K5127">
        <v>276</v>
      </c>
      <c r="L5127">
        <v>3</v>
      </c>
      <c r="M5127">
        <v>8142</v>
      </c>
      <c r="N5127">
        <v>7343.7820000000002</v>
      </c>
      <c r="O5127">
        <v>2447.9270000000001</v>
      </c>
      <c r="P5127">
        <v>92</v>
      </c>
      <c r="Q5127">
        <v>29.5</v>
      </c>
      <c r="R5127">
        <v>798.21799999999996</v>
      </c>
      <c r="S5127">
        <v>2019</v>
      </c>
      <c r="T5127">
        <v>2</v>
      </c>
      <c r="U5127">
        <v>8</v>
      </c>
    </row>
    <row r="5128" spans="1:21" x14ac:dyDescent="0.3">
      <c r="A5128" s="5" t="s">
        <v>168</v>
      </c>
      <c r="B5128" s="5" t="s">
        <v>175</v>
      </c>
      <c r="C5128" s="5" t="s">
        <v>86</v>
      </c>
      <c r="D5128" s="5" t="s">
        <v>389</v>
      </c>
      <c r="E5128" s="5" t="s">
        <v>172</v>
      </c>
      <c r="F5128" s="6">
        <v>43514</v>
      </c>
      <c r="G5128" s="5" t="s">
        <v>148</v>
      </c>
      <c r="H5128" s="5" t="s">
        <v>173</v>
      </c>
      <c r="I5128">
        <v>43346</v>
      </c>
      <c r="J5128">
        <v>168</v>
      </c>
      <c r="K5128">
        <v>2171</v>
      </c>
      <c r="L5128">
        <v>19</v>
      </c>
      <c r="M5128">
        <v>73814</v>
      </c>
      <c r="N5128">
        <v>46510.620999999999</v>
      </c>
      <c r="O5128">
        <v>2447.9270000000001</v>
      </c>
      <c r="P5128">
        <v>114.26315789473684</v>
      </c>
      <c r="Q5128">
        <v>34</v>
      </c>
      <c r="R5128">
        <v>27303.379000000001</v>
      </c>
      <c r="S5128">
        <v>2019</v>
      </c>
      <c r="T5128">
        <v>2</v>
      </c>
      <c r="U5128">
        <v>8</v>
      </c>
    </row>
    <row r="5129" spans="1:21" x14ac:dyDescent="0.3">
      <c r="A5129" s="5" t="s">
        <v>168</v>
      </c>
      <c r="B5129" s="5" t="s">
        <v>175</v>
      </c>
      <c r="C5129" s="5" t="s">
        <v>88</v>
      </c>
      <c r="D5129" s="5" t="s">
        <v>392</v>
      </c>
      <c r="E5129" s="5" t="s">
        <v>172</v>
      </c>
      <c r="F5129" s="6">
        <v>43514</v>
      </c>
      <c r="G5129" s="5" t="s">
        <v>148</v>
      </c>
      <c r="H5129" s="5" t="s">
        <v>194</v>
      </c>
      <c r="I5129">
        <v>43353</v>
      </c>
      <c r="J5129">
        <v>161</v>
      </c>
      <c r="K5129">
        <v>381</v>
      </c>
      <c r="L5129">
        <v>4</v>
      </c>
      <c r="M5129">
        <v>11049</v>
      </c>
      <c r="N5129">
        <v>10279.058000000001</v>
      </c>
      <c r="O5129">
        <v>2569.7640000000001</v>
      </c>
      <c r="P5129">
        <v>95.25</v>
      </c>
      <c r="Q5129">
        <v>29</v>
      </c>
      <c r="R5129">
        <v>769.94200000000001</v>
      </c>
      <c r="S5129">
        <v>2019</v>
      </c>
      <c r="T5129">
        <v>2</v>
      </c>
      <c r="U5129">
        <v>8</v>
      </c>
    </row>
    <row r="5130" spans="1:21" x14ac:dyDescent="0.3">
      <c r="A5130" s="5" t="s">
        <v>168</v>
      </c>
      <c r="B5130" s="5" t="s">
        <v>175</v>
      </c>
      <c r="C5130" s="5" t="s">
        <v>88</v>
      </c>
      <c r="D5130" s="5" t="s">
        <v>392</v>
      </c>
      <c r="E5130" s="5" t="s">
        <v>172</v>
      </c>
      <c r="F5130" s="6">
        <v>43514</v>
      </c>
      <c r="G5130" s="5" t="s">
        <v>148</v>
      </c>
      <c r="H5130" s="5" t="s">
        <v>190</v>
      </c>
      <c r="I5130">
        <v>43353</v>
      </c>
      <c r="J5130">
        <v>161</v>
      </c>
      <c r="K5130">
        <v>96</v>
      </c>
      <c r="L5130">
        <v>1</v>
      </c>
      <c r="M5130">
        <v>3264</v>
      </c>
      <c r="N5130">
        <v>2569.7640000000001</v>
      </c>
      <c r="O5130">
        <v>2569.7640000000001</v>
      </c>
      <c r="P5130">
        <v>96</v>
      </c>
      <c r="Q5130">
        <v>34</v>
      </c>
      <c r="R5130">
        <v>694.23599999999999</v>
      </c>
      <c r="S5130">
        <v>2019</v>
      </c>
      <c r="T5130">
        <v>2</v>
      </c>
      <c r="U5130">
        <v>8</v>
      </c>
    </row>
    <row r="5131" spans="1:21" x14ac:dyDescent="0.3">
      <c r="A5131" s="5" t="s">
        <v>168</v>
      </c>
      <c r="B5131" s="5" t="s">
        <v>175</v>
      </c>
      <c r="C5131" s="5" t="s">
        <v>88</v>
      </c>
      <c r="D5131" s="5" t="s">
        <v>392</v>
      </c>
      <c r="E5131" s="5" t="s">
        <v>172</v>
      </c>
      <c r="F5131" s="6">
        <v>43514</v>
      </c>
      <c r="G5131" s="5" t="s">
        <v>148</v>
      </c>
      <c r="H5131" s="5" t="s">
        <v>178</v>
      </c>
      <c r="I5131">
        <v>43353</v>
      </c>
      <c r="J5131">
        <v>161</v>
      </c>
      <c r="K5131">
        <v>182</v>
      </c>
      <c r="L5131">
        <v>2</v>
      </c>
      <c r="M5131">
        <v>5278</v>
      </c>
      <c r="N5131">
        <v>5139.5290000000005</v>
      </c>
      <c r="O5131">
        <v>2569.7640000000001</v>
      </c>
      <c r="P5131">
        <v>91</v>
      </c>
      <c r="Q5131">
        <v>29</v>
      </c>
      <c r="R5131">
        <v>138.471</v>
      </c>
      <c r="S5131">
        <v>2019</v>
      </c>
      <c r="T5131">
        <v>2</v>
      </c>
      <c r="U5131">
        <v>8</v>
      </c>
    </row>
    <row r="5132" spans="1:21" x14ac:dyDescent="0.3">
      <c r="A5132" s="5" t="s">
        <v>168</v>
      </c>
      <c r="B5132" s="5" t="s">
        <v>175</v>
      </c>
      <c r="C5132" s="5" t="s">
        <v>88</v>
      </c>
      <c r="D5132" s="5" t="s">
        <v>392</v>
      </c>
      <c r="E5132" s="5" t="s">
        <v>172</v>
      </c>
      <c r="F5132" s="6">
        <v>43514</v>
      </c>
      <c r="G5132" s="5" t="s">
        <v>148</v>
      </c>
      <c r="H5132" s="5" t="s">
        <v>197</v>
      </c>
      <c r="I5132">
        <v>43353</v>
      </c>
      <c r="J5132">
        <v>161</v>
      </c>
      <c r="K5132">
        <v>510</v>
      </c>
      <c r="L5132">
        <v>5</v>
      </c>
      <c r="M5132">
        <v>14790</v>
      </c>
      <c r="N5132">
        <v>12848.822</v>
      </c>
      <c r="O5132">
        <v>2569.7640000000001</v>
      </c>
      <c r="P5132">
        <v>102</v>
      </c>
      <c r="Q5132">
        <v>29</v>
      </c>
      <c r="R5132">
        <v>1941.1780000000001</v>
      </c>
      <c r="S5132">
        <v>2019</v>
      </c>
      <c r="T5132">
        <v>2</v>
      </c>
      <c r="U5132">
        <v>8</v>
      </c>
    </row>
    <row r="5133" spans="1:21" x14ac:dyDescent="0.3">
      <c r="A5133" s="5" t="s">
        <v>168</v>
      </c>
      <c r="B5133" s="5" t="s">
        <v>175</v>
      </c>
      <c r="C5133" s="5" t="s">
        <v>88</v>
      </c>
      <c r="D5133" s="5" t="s">
        <v>392</v>
      </c>
      <c r="E5133" s="5" t="s">
        <v>172</v>
      </c>
      <c r="F5133" s="6">
        <v>43514</v>
      </c>
      <c r="G5133" s="5" t="s">
        <v>148</v>
      </c>
      <c r="H5133" s="5" t="s">
        <v>209</v>
      </c>
      <c r="I5133">
        <v>43353</v>
      </c>
      <c r="J5133">
        <v>161</v>
      </c>
      <c r="K5133">
        <v>186</v>
      </c>
      <c r="L5133">
        <v>2</v>
      </c>
      <c r="M5133">
        <v>5394</v>
      </c>
      <c r="N5133">
        <v>5139.5290000000005</v>
      </c>
      <c r="O5133">
        <v>2569.7640000000001</v>
      </c>
      <c r="P5133">
        <v>93</v>
      </c>
      <c r="Q5133">
        <v>29</v>
      </c>
      <c r="R5133">
        <v>254.471</v>
      </c>
      <c r="S5133">
        <v>2019</v>
      </c>
      <c r="T5133">
        <v>2</v>
      </c>
      <c r="U5133">
        <v>8</v>
      </c>
    </row>
    <row r="5134" spans="1:21" x14ac:dyDescent="0.3">
      <c r="A5134" s="5" t="s">
        <v>168</v>
      </c>
      <c r="B5134" s="5" t="s">
        <v>175</v>
      </c>
      <c r="C5134" s="5" t="s">
        <v>88</v>
      </c>
      <c r="D5134" s="5" t="s">
        <v>392</v>
      </c>
      <c r="E5134" s="5" t="s">
        <v>172</v>
      </c>
      <c r="F5134" s="6">
        <v>43514</v>
      </c>
      <c r="G5134" s="5" t="s">
        <v>148</v>
      </c>
      <c r="H5134" s="5" t="s">
        <v>311</v>
      </c>
      <c r="I5134">
        <v>43353</v>
      </c>
      <c r="J5134">
        <v>161</v>
      </c>
      <c r="K5134">
        <v>213</v>
      </c>
      <c r="L5134">
        <v>2</v>
      </c>
      <c r="M5134">
        <v>6177</v>
      </c>
      <c r="N5134">
        <v>5139.5290000000005</v>
      </c>
      <c r="O5134">
        <v>2569.7640000000001</v>
      </c>
      <c r="P5134">
        <v>106.5</v>
      </c>
      <c r="Q5134">
        <v>29</v>
      </c>
      <c r="R5134">
        <v>1037.471</v>
      </c>
      <c r="S5134">
        <v>2019</v>
      </c>
      <c r="T5134">
        <v>2</v>
      </c>
      <c r="U5134">
        <v>8</v>
      </c>
    </row>
    <row r="5135" spans="1:21" x14ac:dyDescent="0.3">
      <c r="A5135" s="5" t="s">
        <v>168</v>
      </c>
      <c r="B5135" s="5" t="s">
        <v>175</v>
      </c>
      <c r="C5135" s="5" t="s">
        <v>88</v>
      </c>
      <c r="D5135" s="5" t="s">
        <v>392</v>
      </c>
      <c r="E5135" s="5" t="s">
        <v>172</v>
      </c>
      <c r="F5135" s="6">
        <v>43514</v>
      </c>
      <c r="G5135" s="5" t="s">
        <v>148</v>
      </c>
      <c r="H5135" s="5" t="s">
        <v>178</v>
      </c>
      <c r="I5135">
        <v>43353</v>
      </c>
      <c r="J5135">
        <v>161</v>
      </c>
      <c r="K5135">
        <v>298</v>
      </c>
      <c r="L5135">
        <v>3</v>
      </c>
      <c r="M5135">
        <v>8642</v>
      </c>
      <c r="N5135">
        <v>7709.2929999999997</v>
      </c>
      <c r="O5135">
        <v>2569.7640000000001</v>
      </c>
      <c r="P5135">
        <v>99.333333333333329</v>
      </c>
      <c r="Q5135">
        <v>29</v>
      </c>
      <c r="R5135">
        <v>932.70699999999999</v>
      </c>
      <c r="S5135">
        <v>2019</v>
      </c>
      <c r="T5135">
        <v>2</v>
      </c>
      <c r="U5135">
        <v>8</v>
      </c>
    </row>
    <row r="5136" spans="1:21" x14ac:dyDescent="0.3">
      <c r="A5136" s="5" t="s">
        <v>168</v>
      </c>
      <c r="B5136" s="5" t="s">
        <v>175</v>
      </c>
      <c r="C5136" s="5" t="s">
        <v>88</v>
      </c>
      <c r="D5136" s="5" t="s">
        <v>392</v>
      </c>
      <c r="E5136" s="5" t="s">
        <v>172</v>
      </c>
      <c r="F5136" s="6">
        <v>43514</v>
      </c>
      <c r="G5136" s="5" t="s">
        <v>148</v>
      </c>
      <c r="H5136" s="5" t="s">
        <v>197</v>
      </c>
      <c r="I5136">
        <v>43353</v>
      </c>
      <c r="J5136">
        <v>161</v>
      </c>
      <c r="K5136">
        <v>392</v>
      </c>
      <c r="L5136">
        <v>4</v>
      </c>
      <c r="M5136">
        <v>11368</v>
      </c>
      <c r="N5136">
        <v>10279.058000000001</v>
      </c>
      <c r="O5136">
        <v>2569.7640000000001</v>
      </c>
      <c r="P5136">
        <v>98</v>
      </c>
      <c r="Q5136">
        <v>29</v>
      </c>
      <c r="R5136">
        <v>1088.942</v>
      </c>
      <c r="S5136">
        <v>2019</v>
      </c>
      <c r="T5136">
        <v>2</v>
      </c>
      <c r="U5136">
        <v>8</v>
      </c>
    </row>
    <row r="5137" spans="1:21" x14ac:dyDescent="0.3">
      <c r="A5137" s="5" t="s">
        <v>168</v>
      </c>
      <c r="B5137" s="5" t="s">
        <v>175</v>
      </c>
      <c r="C5137" s="5" t="s">
        <v>88</v>
      </c>
      <c r="D5137" s="5" t="s">
        <v>392</v>
      </c>
      <c r="E5137" s="5" t="s">
        <v>172</v>
      </c>
      <c r="F5137" s="6">
        <v>43514</v>
      </c>
      <c r="G5137" s="5" t="s">
        <v>148</v>
      </c>
      <c r="H5137" s="5" t="s">
        <v>209</v>
      </c>
      <c r="I5137">
        <v>43353</v>
      </c>
      <c r="J5137">
        <v>161</v>
      </c>
      <c r="K5137">
        <v>308</v>
      </c>
      <c r="L5137">
        <v>3</v>
      </c>
      <c r="M5137">
        <v>8932</v>
      </c>
      <c r="N5137">
        <v>7709.2929999999997</v>
      </c>
      <c r="O5137">
        <v>2569.7640000000001</v>
      </c>
      <c r="P5137">
        <v>102.66666666666667</v>
      </c>
      <c r="Q5137">
        <v>29</v>
      </c>
      <c r="R5137">
        <v>1222.7070000000001</v>
      </c>
      <c r="S5137">
        <v>2019</v>
      </c>
      <c r="T5137">
        <v>2</v>
      </c>
      <c r="U5137">
        <v>8</v>
      </c>
    </row>
    <row r="5138" spans="1:21" x14ac:dyDescent="0.3">
      <c r="A5138" s="5" t="s">
        <v>168</v>
      </c>
      <c r="B5138" s="5" t="s">
        <v>175</v>
      </c>
      <c r="C5138" s="5" t="s">
        <v>88</v>
      </c>
      <c r="D5138" s="5" t="s">
        <v>392</v>
      </c>
      <c r="E5138" s="5" t="s">
        <v>172</v>
      </c>
      <c r="F5138" s="6">
        <v>43514</v>
      </c>
      <c r="G5138" s="5" t="s">
        <v>148</v>
      </c>
      <c r="H5138" s="5" t="s">
        <v>190</v>
      </c>
      <c r="I5138">
        <v>43353</v>
      </c>
      <c r="J5138">
        <v>161</v>
      </c>
      <c r="K5138">
        <v>107</v>
      </c>
      <c r="L5138">
        <v>1</v>
      </c>
      <c r="M5138">
        <v>3156.5</v>
      </c>
      <c r="N5138">
        <v>2569.7640000000001</v>
      </c>
      <c r="O5138">
        <v>2569.7640000000001</v>
      </c>
      <c r="P5138">
        <v>107</v>
      </c>
      <c r="Q5138">
        <v>29.5</v>
      </c>
      <c r="R5138">
        <v>586.73599999999999</v>
      </c>
      <c r="S5138">
        <v>2019</v>
      </c>
      <c r="T5138">
        <v>2</v>
      </c>
      <c r="U5138">
        <v>8</v>
      </c>
    </row>
    <row r="5139" spans="1:21" x14ac:dyDescent="0.3">
      <c r="A5139" s="5" t="s">
        <v>168</v>
      </c>
      <c r="B5139" s="5" t="s">
        <v>175</v>
      </c>
      <c r="C5139" s="5" t="s">
        <v>88</v>
      </c>
      <c r="D5139" s="5" t="s">
        <v>392</v>
      </c>
      <c r="E5139" s="5" t="s">
        <v>172</v>
      </c>
      <c r="F5139" s="6">
        <v>43514</v>
      </c>
      <c r="G5139" s="5" t="s">
        <v>148</v>
      </c>
      <c r="H5139" s="5" t="s">
        <v>173</v>
      </c>
      <c r="I5139">
        <v>43353</v>
      </c>
      <c r="J5139">
        <v>161</v>
      </c>
      <c r="K5139">
        <v>459</v>
      </c>
      <c r="L5139">
        <v>4</v>
      </c>
      <c r="M5139">
        <v>15606</v>
      </c>
      <c r="N5139">
        <v>10279.058000000001</v>
      </c>
      <c r="O5139">
        <v>2569.7640000000001</v>
      </c>
      <c r="P5139">
        <v>114.75</v>
      </c>
      <c r="Q5139">
        <v>34</v>
      </c>
      <c r="R5139">
        <v>5326.942</v>
      </c>
      <c r="S5139">
        <v>2019</v>
      </c>
      <c r="T5139">
        <v>2</v>
      </c>
      <c r="U5139">
        <v>8</v>
      </c>
    </row>
    <row r="5140" spans="1:21" x14ac:dyDescent="0.3">
      <c r="A5140" s="5" t="s">
        <v>168</v>
      </c>
      <c r="B5140" s="5" t="s">
        <v>206</v>
      </c>
      <c r="C5140" s="5" t="s">
        <v>104</v>
      </c>
      <c r="D5140" s="5" t="s">
        <v>387</v>
      </c>
      <c r="E5140" s="5" t="s">
        <v>172</v>
      </c>
      <c r="F5140" s="6">
        <v>43514</v>
      </c>
      <c r="G5140" s="5" t="s">
        <v>148</v>
      </c>
      <c r="H5140" s="5" t="s">
        <v>351</v>
      </c>
      <c r="I5140">
        <v>43347</v>
      </c>
      <c r="J5140">
        <v>167</v>
      </c>
      <c r="K5140">
        <v>90.6</v>
      </c>
      <c r="L5140">
        <v>1</v>
      </c>
      <c r="M5140">
        <v>2672.7</v>
      </c>
      <c r="N5140">
        <v>2414.0619999999999</v>
      </c>
      <c r="O5140">
        <v>2414.0619999999999</v>
      </c>
      <c r="P5140">
        <v>90.6</v>
      </c>
      <c r="Q5140">
        <v>29.5</v>
      </c>
      <c r="R5140">
        <v>258.63799999999998</v>
      </c>
      <c r="S5140">
        <v>2019</v>
      </c>
      <c r="T5140">
        <v>2</v>
      </c>
      <c r="U5140">
        <v>8</v>
      </c>
    </row>
    <row r="5141" spans="1:21" x14ac:dyDescent="0.3">
      <c r="A5141" s="5" t="s">
        <v>168</v>
      </c>
      <c r="B5141" s="5" t="s">
        <v>206</v>
      </c>
      <c r="C5141" s="5" t="s">
        <v>105</v>
      </c>
      <c r="D5141" s="5" t="s">
        <v>393</v>
      </c>
      <c r="E5141" s="5" t="s">
        <v>172</v>
      </c>
      <c r="F5141" s="6">
        <v>43514</v>
      </c>
      <c r="G5141" s="5" t="s">
        <v>148</v>
      </c>
      <c r="H5141" s="5" t="s">
        <v>178</v>
      </c>
      <c r="I5141">
        <v>43354</v>
      </c>
      <c r="J5141">
        <v>160</v>
      </c>
      <c r="K5141">
        <v>405.8</v>
      </c>
      <c r="L5141">
        <v>4</v>
      </c>
      <c r="M5141">
        <v>11768.2</v>
      </c>
      <c r="N5141">
        <v>11563.147000000001</v>
      </c>
      <c r="O5141">
        <v>2890.7869999999998</v>
      </c>
      <c r="P5141">
        <v>101.45</v>
      </c>
      <c r="Q5141">
        <v>29</v>
      </c>
      <c r="R5141">
        <v>205.053</v>
      </c>
      <c r="S5141">
        <v>2019</v>
      </c>
      <c r="T5141">
        <v>2</v>
      </c>
      <c r="U5141">
        <v>8</v>
      </c>
    </row>
    <row r="5142" spans="1:21" x14ac:dyDescent="0.3">
      <c r="A5142" s="5" t="s">
        <v>168</v>
      </c>
      <c r="B5142" s="5" t="s">
        <v>206</v>
      </c>
      <c r="C5142" s="5" t="s">
        <v>105</v>
      </c>
      <c r="D5142" s="5" t="s">
        <v>393</v>
      </c>
      <c r="E5142" s="5" t="s">
        <v>172</v>
      </c>
      <c r="F5142" s="6">
        <v>43514</v>
      </c>
      <c r="G5142" s="5" t="s">
        <v>148</v>
      </c>
      <c r="H5142" s="5" t="s">
        <v>235</v>
      </c>
      <c r="I5142">
        <v>43354</v>
      </c>
      <c r="J5142">
        <v>160</v>
      </c>
      <c r="K5142">
        <v>105.6</v>
      </c>
      <c r="L5142">
        <v>1</v>
      </c>
      <c r="M5142">
        <v>3062.4</v>
      </c>
      <c r="N5142">
        <v>2890.7869999999998</v>
      </c>
      <c r="O5142">
        <v>2890.7869999999998</v>
      </c>
      <c r="P5142">
        <v>105.6</v>
      </c>
      <c r="Q5142">
        <v>29</v>
      </c>
      <c r="R5142">
        <v>171.613</v>
      </c>
      <c r="S5142">
        <v>2019</v>
      </c>
      <c r="T5142">
        <v>2</v>
      </c>
      <c r="U5142">
        <v>8</v>
      </c>
    </row>
    <row r="5143" spans="1:21" x14ac:dyDescent="0.3">
      <c r="A5143" s="5" t="s">
        <v>168</v>
      </c>
      <c r="B5143" s="5" t="s">
        <v>206</v>
      </c>
      <c r="C5143" s="5" t="s">
        <v>105</v>
      </c>
      <c r="D5143" s="5" t="s">
        <v>393</v>
      </c>
      <c r="E5143" s="5" t="s">
        <v>172</v>
      </c>
      <c r="F5143" s="6">
        <v>43514</v>
      </c>
      <c r="G5143" s="5" t="s">
        <v>148</v>
      </c>
      <c r="H5143" s="5" t="s">
        <v>173</v>
      </c>
      <c r="I5143">
        <v>43354</v>
      </c>
      <c r="J5143">
        <v>160</v>
      </c>
      <c r="K5143">
        <v>892.8</v>
      </c>
      <c r="L5143">
        <v>9</v>
      </c>
      <c r="M5143">
        <v>30355.200000000001</v>
      </c>
      <c r="N5143">
        <v>26017.080999999998</v>
      </c>
      <c r="O5143">
        <v>2890.7869999999998</v>
      </c>
      <c r="P5143">
        <v>99.199999999999989</v>
      </c>
      <c r="Q5143">
        <v>34</v>
      </c>
      <c r="R5143">
        <v>4338.1189999999997</v>
      </c>
      <c r="S5143">
        <v>2019</v>
      </c>
      <c r="T5143">
        <v>2</v>
      </c>
      <c r="U5143">
        <v>8</v>
      </c>
    </row>
    <row r="5144" spans="1:21" x14ac:dyDescent="0.3">
      <c r="A5144" s="5" t="s">
        <v>168</v>
      </c>
      <c r="B5144" s="5" t="s">
        <v>206</v>
      </c>
      <c r="C5144" s="5" t="s">
        <v>106</v>
      </c>
      <c r="D5144" s="5" t="s">
        <v>394</v>
      </c>
      <c r="E5144" s="5" t="s">
        <v>172</v>
      </c>
      <c r="F5144" s="6">
        <v>43514</v>
      </c>
      <c r="G5144" s="5" t="s">
        <v>148</v>
      </c>
      <c r="H5144" s="5" t="s">
        <v>263</v>
      </c>
      <c r="I5144">
        <v>43361</v>
      </c>
      <c r="J5144">
        <v>153</v>
      </c>
      <c r="K5144">
        <v>557.20000000000005</v>
      </c>
      <c r="L5144">
        <v>6</v>
      </c>
      <c r="M5144">
        <v>16158.8</v>
      </c>
      <c r="N5144">
        <v>17713.941999999999</v>
      </c>
      <c r="O5144">
        <v>2952.3240000000001</v>
      </c>
      <c r="P5144">
        <v>92.866666666666674</v>
      </c>
      <c r="Q5144">
        <v>29</v>
      </c>
      <c r="R5144">
        <v>-1555.1420000000001</v>
      </c>
      <c r="S5144">
        <v>2019</v>
      </c>
      <c r="T5144">
        <v>2</v>
      </c>
      <c r="U5144">
        <v>8</v>
      </c>
    </row>
    <row r="5145" spans="1:21" x14ac:dyDescent="0.3">
      <c r="A5145" s="5" t="s">
        <v>168</v>
      </c>
      <c r="B5145" s="5" t="s">
        <v>206</v>
      </c>
      <c r="C5145" s="5" t="s">
        <v>106</v>
      </c>
      <c r="D5145" s="5" t="s">
        <v>394</v>
      </c>
      <c r="E5145" s="5" t="s">
        <v>172</v>
      </c>
      <c r="F5145" s="6">
        <v>43514</v>
      </c>
      <c r="G5145" s="5" t="s">
        <v>148</v>
      </c>
      <c r="H5145" s="5" t="s">
        <v>212</v>
      </c>
      <c r="I5145">
        <v>43361</v>
      </c>
      <c r="J5145">
        <v>153</v>
      </c>
      <c r="K5145">
        <v>105</v>
      </c>
      <c r="L5145">
        <v>1</v>
      </c>
      <c r="M5145">
        <v>3097.5</v>
      </c>
      <c r="N5145">
        <v>2952.3240000000001</v>
      </c>
      <c r="O5145">
        <v>2952.3240000000001</v>
      </c>
      <c r="P5145">
        <v>105</v>
      </c>
      <c r="Q5145">
        <v>29.5</v>
      </c>
      <c r="R5145">
        <v>145.17599999999999</v>
      </c>
      <c r="S5145">
        <v>2019</v>
      </c>
      <c r="T5145">
        <v>2</v>
      </c>
      <c r="U5145">
        <v>8</v>
      </c>
    </row>
    <row r="5146" spans="1:21" x14ac:dyDescent="0.3">
      <c r="A5146" s="5" t="s">
        <v>168</v>
      </c>
      <c r="B5146" s="5" t="s">
        <v>206</v>
      </c>
      <c r="C5146" s="5" t="s">
        <v>106</v>
      </c>
      <c r="D5146" s="5" t="s">
        <v>394</v>
      </c>
      <c r="E5146" s="5" t="s">
        <v>172</v>
      </c>
      <c r="F5146" s="6">
        <v>43514</v>
      </c>
      <c r="G5146" s="5" t="s">
        <v>148</v>
      </c>
      <c r="H5146" s="5" t="s">
        <v>198</v>
      </c>
      <c r="I5146">
        <v>43361</v>
      </c>
      <c r="J5146">
        <v>153</v>
      </c>
      <c r="K5146">
        <v>338.8</v>
      </c>
      <c r="L5146">
        <v>3</v>
      </c>
      <c r="M5146">
        <v>9825.2000000000007</v>
      </c>
      <c r="N5146">
        <v>8856.9709999999995</v>
      </c>
      <c r="O5146">
        <v>2952.3240000000001</v>
      </c>
      <c r="P5146">
        <v>112.93333333333334</v>
      </c>
      <c r="Q5146">
        <v>29</v>
      </c>
      <c r="R5146">
        <v>968.22900000000004</v>
      </c>
      <c r="S5146">
        <v>2019</v>
      </c>
      <c r="T5146">
        <v>2</v>
      </c>
      <c r="U5146">
        <v>8</v>
      </c>
    </row>
    <row r="5147" spans="1:21" x14ac:dyDescent="0.3">
      <c r="A5147" s="5" t="s">
        <v>168</v>
      </c>
      <c r="B5147" s="5" t="s">
        <v>206</v>
      </c>
      <c r="C5147" s="5" t="s">
        <v>106</v>
      </c>
      <c r="D5147" s="5" t="s">
        <v>394</v>
      </c>
      <c r="E5147" s="5" t="s">
        <v>172</v>
      </c>
      <c r="F5147" s="6">
        <v>43514</v>
      </c>
      <c r="G5147" s="5" t="s">
        <v>148</v>
      </c>
      <c r="H5147" s="5" t="s">
        <v>197</v>
      </c>
      <c r="I5147">
        <v>43361</v>
      </c>
      <c r="J5147">
        <v>153</v>
      </c>
      <c r="K5147">
        <v>1022.6</v>
      </c>
      <c r="L5147">
        <v>11</v>
      </c>
      <c r="M5147">
        <v>29655.4</v>
      </c>
      <c r="N5147">
        <v>32475.56</v>
      </c>
      <c r="O5147">
        <v>2952.3240000000001</v>
      </c>
      <c r="P5147">
        <v>92.963636363636368</v>
      </c>
      <c r="Q5147">
        <v>29</v>
      </c>
      <c r="R5147">
        <v>-2820.16</v>
      </c>
      <c r="S5147">
        <v>2019</v>
      </c>
      <c r="T5147">
        <v>2</v>
      </c>
      <c r="U5147">
        <v>8</v>
      </c>
    </row>
    <row r="5148" spans="1:21" x14ac:dyDescent="0.3">
      <c r="A5148" s="5" t="s">
        <v>168</v>
      </c>
      <c r="B5148" s="5" t="s">
        <v>206</v>
      </c>
      <c r="C5148" s="5" t="s">
        <v>106</v>
      </c>
      <c r="D5148" s="5" t="s">
        <v>394</v>
      </c>
      <c r="E5148" s="5" t="s">
        <v>172</v>
      </c>
      <c r="F5148" s="6">
        <v>43514</v>
      </c>
      <c r="G5148" s="5" t="s">
        <v>148</v>
      </c>
      <c r="H5148" s="5" t="s">
        <v>209</v>
      </c>
      <c r="I5148">
        <v>43361</v>
      </c>
      <c r="J5148">
        <v>153</v>
      </c>
      <c r="K5148">
        <v>277.2</v>
      </c>
      <c r="L5148">
        <v>3</v>
      </c>
      <c r="M5148">
        <v>8038.8</v>
      </c>
      <c r="N5148">
        <v>8856.9709999999995</v>
      </c>
      <c r="O5148">
        <v>2952.3240000000001</v>
      </c>
      <c r="P5148">
        <v>92.399999999999991</v>
      </c>
      <c r="Q5148">
        <v>29</v>
      </c>
      <c r="R5148">
        <v>-818.17100000000005</v>
      </c>
      <c r="S5148">
        <v>2019</v>
      </c>
      <c r="T5148">
        <v>2</v>
      </c>
      <c r="U5148">
        <v>8</v>
      </c>
    </row>
    <row r="5149" spans="1:21" x14ac:dyDescent="0.3">
      <c r="A5149" s="5" t="s">
        <v>168</v>
      </c>
      <c r="B5149" s="5" t="s">
        <v>206</v>
      </c>
      <c r="C5149" s="5" t="s">
        <v>106</v>
      </c>
      <c r="D5149" s="5" t="s">
        <v>394</v>
      </c>
      <c r="E5149" s="5" t="s">
        <v>172</v>
      </c>
      <c r="F5149" s="6">
        <v>43514</v>
      </c>
      <c r="G5149" s="5" t="s">
        <v>148</v>
      </c>
      <c r="H5149" s="5" t="s">
        <v>311</v>
      </c>
      <c r="I5149">
        <v>43361</v>
      </c>
      <c r="J5149">
        <v>153</v>
      </c>
      <c r="K5149">
        <v>215</v>
      </c>
      <c r="L5149">
        <v>2</v>
      </c>
      <c r="M5149">
        <v>6235</v>
      </c>
      <c r="N5149">
        <v>5904.6469999999999</v>
      </c>
      <c r="O5149">
        <v>2952.3240000000001</v>
      </c>
      <c r="P5149">
        <v>107.5</v>
      </c>
      <c r="Q5149">
        <v>29</v>
      </c>
      <c r="R5149">
        <v>330.35300000000001</v>
      </c>
      <c r="S5149">
        <v>2019</v>
      </c>
      <c r="T5149">
        <v>2</v>
      </c>
      <c r="U5149">
        <v>8</v>
      </c>
    </row>
    <row r="5150" spans="1:21" x14ac:dyDescent="0.3">
      <c r="A5150" s="5" t="s">
        <v>168</v>
      </c>
      <c r="B5150" s="5" t="s">
        <v>206</v>
      </c>
      <c r="C5150" s="5" t="s">
        <v>106</v>
      </c>
      <c r="D5150" s="5" t="s">
        <v>394</v>
      </c>
      <c r="E5150" s="5" t="s">
        <v>172</v>
      </c>
      <c r="F5150" s="6">
        <v>43514</v>
      </c>
      <c r="G5150" s="5" t="s">
        <v>148</v>
      </c>
      <c r="H5150" s="5" t="s">
        <v>173</v>
      </c>
      <c r="I5150">
        <v>43361</v>
      </c>
      <c r="J5150">
        <v>153</v>
      </c>
      <c r="K5150">
        <v>303.60000000000002</v>
      </c>
      <c r="L5150">
        <v>3</v>
      </c>
      <c r="M5150">
        <v>10322.4</v>
      </c>
      <c r="N5150">
        <v>8856.9709999999995</v>
      </c>
      <c r="O5150">
        <v>2952.3240000000001</v>
      </c>
      <c r="P5150">
        <v>101.2</v>
      </c>
      <c r="Q5150">
        <v>34</v>
      </c>
      <c r="R5150">
        <v>1465.4290000000001</v>
      </c>
      <c r="S5150">
        <v>2019</v>
      </c>
      <c r="T5150">
        <v>2</v>
      </c>
      <c r="U5150">
        <v>8</v>
      </c>
    </row>
    <row r="5151" spans="1:21" x14ac:dyDescent="0.3">
      <c r="A5151" s="5" t="s">
        <v>168</v>
      </c>
      <c r="B5151" s="5" t="s">
        <v>206</v>
      </c>
      <c r="C5151" s="5" t="s">
        <v>106</v>
      </c>
      <c r="D5151" s="5" t="s">
        <v>394</v>
      </c>
      <c r="E5151" s="5" t="s">
        <v>172</v>
      </c>
      <c r="F5151" s="6">
        <v>43514</v>
      </c>
      <c r="G5151" s="5" t="s">
        <v>148</v>
      </c>
      <c r="H5151" s="5" t="s">
        <v>396</v>
      </c>
      <c r="I5151">
        <v>43361</v>
      </c>
      <c r="J5151">
        <v>153</v>
      </c>
      <c r="K5151">
        <v>206</v>
      </c>
      <c r="L5151">
        <v>2</v>
      </c>
      <c r="M5151">
        <v>6180</v>
      </c>
      <c r="N5151">
        <v>5904.6469999999999</v>
      </c>
      <c r="O5151">
        <v>2952.3240000000001</v>
      </c>
      <c r="P5151">
        <v>103</v>
      </c>
      <c r="Q5151">
        <v>30</v>
      </c>
      <c r="R5151">
        <v>275.35300000000001</v>
      </c>
      <c r="S5151">
        <v>2019</v>
      </c>
      <c r="T5151">
        <v>2</v>
      </c>
      <c r="U5151">
        <v>8</v>
      </c>
    </row>
    <row r="5152" spans="1:21" x14ac:dyDescent="0.3">
      <c r="A5152" s="5" t="s">
        <v>168</v>
      </c>
      <c r="B5152" s="5" t="s">
        <v>206</v>
      </c>
      <c r="C5152" s="5" t="s">
        <v>106</v>
      </c>
      <c r="D5152" s="5" t="s">
        <v>394</v>
      </c>
      <c r="E5152" s="5" t="s">
        <v>227</v>
      </c>
      <c r="F5152" s="6">
        <v>43514</v>
      </c>
      <c r="G5152" s="5" t="s">
        <v>148</v>
      </c>
      <c r="H5152" s="5" t="s">
        <v>396</v>
      </c>
      <c r="I5152">
        <v>43361</v>
      </c>
      <c r="J5152">
        <v>153</v>
      </c>
      <c r="K5152">
        <v>-206</v>
      </c>
      <c r="L5152">
        <v>-2</v>
      </c>
      <c r="M5152">
        <v>-3180</v>
      </c>
      <c r="N5152">
        <v>-5904.6469999999999</v>
      </c>
      <c r="O5152">
        <v>-2952.3240000000001</v>
      </c>
      <c r="P5152">
        <v>103</v>
      </c>
      <c r="Q5152">
        <v>15.4369</v>
      </c>
      <c r="R5152">
        <v>2724.6469999999999</v>
      </c>
      <c r="S5152">
        <v>2019</v>
      </c>
      <c r="T5152">
        <v>2</v>
      </c>
      <c r="U5152">
        <v>8</v>
      </c>
    </row>
    <row r="5153" spans="1:21" x14ac:dyDescent="0.3">
      <c r="A5153" s="5" t="s">
        <v>168</v>
      </c>
      <c r="B5153" s="5" t="s">
        <v>175</v>
      </c>
      <c r="C5153" s="5" t="s">
        <v>84</v>
      </c>
      <c r="D5153" s="5" t="s">
        <v>349</v>
      </c>
      <c r="E5153" s="5" t="s">
        <v>172</v>
      </c>
      <c r="F5153" s="6">
        <v>43515</v>
      </c>
      <c r="G5153" s="5" t="s">
        <v>148</v>
      </c>
      <c r="H5153" s="5" t="s">
        <v>253</v>
      </c>
      <c r="I5153">
        <v>43336</v>
      </c>
      <c r="J5153">
        <v>179</v>
      </c>
      <c r="K5153">
        <v>204</v>
      </c>
      <c r="L5153">
        <v>2</v>
      </c>
      <c r="M5153">
        <v>5916</v>
      </c>
      <c r="N5153">
        <v>4321.8320000000003</v>
      </c>
      <c r="O5153">
        <v>2160.9160000000002</v>
      </c>
      <c r="P5153">
        <v>102</v>
      </c>
      <c r="Q5153">
        <v>29</v>
      </c>
      <c r="R5153">
        <v>1594.1679999999999</v>
      </c>
      <c r="S5153">
        <v>2019</v>
      </c>
      <c r="T5153">
        <v>2</v>
      </c>
      <c r="U5153">
        <v>8</v>
      </c>
    </row>
    <row r="5154" spans="1:21" x14ac:dyDescent="0.3">
      <c r="A5154" s="5" t="s">
        <v>168</v>
      </c>
      <c r="B5154" s="5" t="s">
        <v>175</v>
      </c>
      <c r="C5154" s="5" t="s">
        <v>86</v>
      </c>
      <c r="D5154" s="5" t="s">
        <v>389</v>
      </c>
      <c r="E5154" s="5" t="s">
        <v>172</v>
      </c>
      <c r="F5154" s="6">
        <v>43515</v>
      </c>
      <c r="G5154" s="5" t="s">
        <v>148</v>
      </c>
      <c r="H5154" s="5" t="s">
        <v>235</v>
      </c>
      <c r="I5154">
        <v>43346</v>
      </c>
      <c r="J5154">
        <v>169</v>
      </c>
      <c r="K5154">
        <v>99</v>
      </c>
      <c r="L5154">
        <v>1</v>
      </c>
      <c r="M5154">
        <v>2871</v>
      </c>
      <c r="N5154">
        <v>2636.23</v>
      </c>
      <c r="O5154">
        <v>2636.23</v>
      </c>
      <c r="P5154">
        <v>99</v>
      </c>
      <c r="Q5154">
        <v>29</v>
      </c>
      <c r="R5154">
        <v>234.77</v>
      </c>
      <c r="S5154">
        <v>2019</v>
      </c>
      <c r="T5154">
        <v>2</v>
      </c>
      <c r="U5154">
        <v>8</v>
      </c>
    </row>
    <row r="5155" spans="1:21" x14ac:dyDescent="0.3">
      <c r="A5155" s="5" t="s">
        <v>168</v>
      </c>
      <c r="B5155" s="5" t="s">
        <v>175</v>
      </c>
      <c r="C5155" s="5" t="s">
        <v>86</v>
      </c>
      <c r="D5155" s="5" t="s">
        <v>389</v>
      </c>
      <c r="E5155" s="5" t="s">
        <v>172</v>
      </c>
      <c r="F5155" s="6">
        <v>43515</v>
      </c>
      <c r="G5155" s="5" t="s">
        <v>148</v>
      </c>
      <c r="H5155" s="5" t="s">
        <v>395</v>
      </c>
      <c r="I5155">
        <v>43346</v>
      </c>
      <c r="J5155">
        <v>169</v>
      </c>
      <c r="K5155">
        <v>100</v>
      </c>
      <c r="L5155">
        <v>1</v>
      </c>
      <c r="M5155">
        <v>2950</v>
      </c>
      <c r="N5155">
        <v>2636.23</v>
      </c>
      <c r="O5155">
        <v>2636.23</v>
      </c>
      <c r="P5155">
        <v>100</v>
      </c>
      <c r="Q5155">
        <v>29.5</v>
      </c>
      <c r="R5155">
        <v>313.77</v>
      </c>
      <c r="S5155">
        <v>2019</v>
      </c>
      <c r="T5155">
        <v>2</v>
      </c>
      <c r="U5155">
        <v>8</v>
      </c>
    </row>
    <row r="5156" spans="1:21" x14ac:dyDescent="0.3">
      <c r="A5156" s="5" t="s">
        <v>168</v>
      </c>
      <c r="B5156" s="5" t="s">
        <v>175</v>
      </c>
      <c r="C5156" s="5" t="s">
        <v>88</v>
      </c>
      <c r="D5156" s="5" t="s">
        <v>392</v>
      </c>
      <c r="E5156" s="5" t="s">
        <v>172</v>
      </c>
      <c r="F5156" s="6">
        <v>43515</v>
      </c>
      <c r="G5156" s="5" t="s">
        <v>148</v>
      </c>
      <c r="H5156" s="5" t="s">
        <v>305</v>
      </c>
      <c r="I5156">
        <v>43353</v>
      </c>
      <c r="J5156">
        <v>162</v>
      </c>
      <c r="K5156">
        <v>1017</v>
      </c>
      <c r="L5156">
        <v>10</v>
      </c>
      <c r="M5156">
        <v>28984.5</v>
      </c>
      <c r="N5156">
        <v>26087.003000000001</v>
      </c>
      <c r="O5156">
        <v>2608.6999999999998</v>
      </c>
      <c r="P5156">
        <v>101.7</v>
      </c>
      <c r="Q5156">
        <v>28.5</v>
      </c>
      <c r="R5156">
        <v>2897.4969999999998</v>
      </c>
      <c r="S5156">
        <v>2019</v>
      </c>
      <c r="T5156">
        <v>2</v>
      </c>
      <c r="U5156">
        <v>8</v>
      </c>
    </row>
    <row r="5157" spans="1:21" x14ac:dyDescent="0.3">
      <c r="A5157" s="5" t="s">
        <v>168</v>
      </c>
      <c r="B5157" s="5" t="s">
        <v>175</v>
      </c>
      <c r="C5157" s="5" t="s">
        <v>88</v>
      </c>
      <c r="D5157" s="5" t="s">
        <v>392</v>
      </c>
      <c r="E5157" s="5" t="s">
        <v>172</v>
      </c>
      <c r="F5157" s="6">
        <v>43515</v>
      </c>
      <c r="G5157" s="5" t="s">
        <v>148</v>
      </c>
      <c r="H5157" s="5" t="s">
        <v>208</v>
      </c>
      <c r="I5157">
        <v>43353</v>
      </c>
      <c r="J5157">
        <v>162</v>
      </c>
      <c r="K5157">
        <v>94</v>
      </c>
      <c r="L5157">
        <v>1</v>
      </c>
      <c r="M5157">
        <v>2726</v>
      </c>
      <c r="N5157">
        <v>2608.6999999999998</v>
      </c>
      <c r="O5157">
        <v>2608.6999999999998</v>
      </c>
      <c r="P5157">
        <v>94</v>
      </c>
      <c r="Q5157">
        <v>29</v>
      </c>
      <c r="R5157">
        <v>117.3</v>
      </c>
      <c r="S5157">
        <v>2019</v>
      </c>
      <c r="T5157">
        <v>2</v>
      </c>
      <c r="U5157">
        <v>8</v>
      </c>
    </row>
    <row r="5158" spans="1:21" x14ac:dyDescent="0.3">
      <c r="A5158" s="5" t="s">
        <v>168</v>
      </c>
      <c r="B5158" s="5" t="s">
        <v>175</v>
      </c>
      <c r="C5158" s="5" t="s">
        <v>88</v>
      </c>
      <c r="D5158" s="5" t="s">
        <v>392</v>
      </c>
      <c r="E5158" s="5" t="s">
        <v>172</v>
      </c>
      <c r="F5158" s="6">
        <v>43515</v>
      </c>
      <c r="G5158" s="5" t="s">
        <v>148</v>
      </c>
      <c r="H5158" s="5" t="s">
        <v>212</v>
      </c>
      <c r="I5158">
        <v>43353</v>
      </c>
      <c r="J5158">
        <v>162</v>
      </c>
      <c r="K5158">
        <v>95</v>
      </c>
      <c r="L5158">
        <v>1</v>
      </c>
      <c r="M5158">
        <v>2802.5</v>
      </c>
      <c r="N5158">
        <v>2608.6999999999998</v>
      </c>
      <c r="O5158">
        <v>2608.6999999999998</v>
      </c>
      <c r="P5158">
        <v>95</v>
      </c>
      <c r="Q5158">
        <v>29.5</v>
      </c>
      <c r="R5158">
        <v>193.8</v>
      </c>
      <c r="S5158">
        <v>2019</v>
      </c>
      <c r="T5158">
        <v>2</v>
      </c>
      <c r="U5158">
        <v>8</v>
      </c>
    </row>
    <row r="5159" spans="1:21" x14ac:dyDescent="0.3">
      <c r="A5159" s="5" t="s">
        <v>168</v>
      </c>
      <c r="B5159" s="5" t="s">
        <v>175</v>
      </c>
      <c r="C5159" s="5" t="s">
        <v>88</v>
      </c>
      <c r="D5159" s="5" t="s">
        <v>392</v>
      </c>
      <c r="E5159" s="5" t="s">
        <v>172</v>
      </c>
      <c r="F5159" s="6">
        <v>43515</v>
      </c>
      <c r="G5159" s="5" t="s">
        <v>148</v>
      </c>
      <c r="H5159" s="5" t="s">
        <v>258</v>
      </c>
      <c r="I5159">
        <v>43353</v>
      </c>
      <c r="J5159">
        <v>162</v>
      </c>
      <c r="K5159">
        <v>197</v>
      </c>
      <c r="L5159">
        <v>2</v>
      </c>
      <c r="M5159">
        <v>5811.5</v>
      </c>
      <c r="N5159">
        <v>5217.4009999999998</v>
      </c>
      <c r="O5159">
        <v>2608.6999999999998</v>
      </c>
      <c r="P5159">
        <v>98.5</v>
      </c>
      <c r="Q5159">
        <v>29.5</v>
      </c>
      <c r="R5159">
        <v>594.09900000000005</v>
      </c>
      <c r="S5159">
        <v>2019</v>
      </c>
      <c r="T5159">
        <v>2</v>
      </c>
      <c r="U5159">
        <v>8</v>
      </c>
    </row>
    <row r="5160" spans="1:21" x14ac:dyDescent="0.3">
      <c r="A5160" s="5" t="s">
        <v>168</v>
      </c>
      <c r="B5160" s="5" t="s">
        <v>175</v>
      </c>
      <c r="C5160" s="5" t="s">
        <v>88</v>
      </c>
      <c r="D5160" s="5" t="s">
        <v>392</v>
      </c>
      <c r="E5160" s="5" t="s">
        <v>172</v>
      </c>
      <c r="F5160" s="6">
        <v>43515</v>
      </c>
      <c r="G5160" s="5" t="s">
        <v>148</v>
      </c>
      <c r="H5160" s="5" t="s">
        <v>190</v>
      </c>
      <c r="I5160">
        <v>43353</v>
      </c>
      <c r="J5160">
        <v>162</v>
      </c>
      <c r="K5160">
        <v>134</v>
      </c>
      <c r="L5160">
        <v>1</v>
      </c>
      <c r="M5160">
        <v>3618</v>
      </c>
      <c r="N5160">
        <v>2608.6999999999998</v>
      </c>
      <c r="O5160">
        <v>2608.6999999999998</v>
      </c>
      <c r="P5160">
        <v>134</v>
      </c>
      <c r="Q5160">
        <v>27</v>
      </c>
      <c r="R5160">
        <v>1009.3</v>
      </c>
      <c r="S5160">
        <v>2019</v>
      </c>
      <c r="T5160">
        <v>2</v>
      </c>
      <c r="U5160">
        <v>8</v>
      </c>
    </row>
    <row r="5161" spans="1:21" x14ac:dyDescent="0.3">
      <c r="A5161" s="5" t="s">
        <v>168</v>
      </c>
      <c r="B5161" s="5" t="s">
        <v>206</v>
      </c>
      <c r="C5161" s="5" t="s">
        <v>106</v>
      </c>
      <c r="D5161" s="5" t="s">
        <v>394</v>
      </c>
      <c r="E5161" s="5" t="s">
        <v>172</v>
      </c>
      <c r="F5161" s="6">
        <v>43515</v>
      </c>
      <c r="G5161" s="5" t="s">
        <v>148</v>
      </c>
      <c r="H5161" s="5" t="s">
        <v>199</v>
      </c>
      <c r="I5161">
        <v>43361</v>
      </c>
      <c r="J5161">
        <v>154</v>
      </c>
      <c r="K5161">
        <v>837</v>
      </c>
      <c r="L5161">
        <v>9</v>
      </c>
      <c r="M5161">
        <v>23854.5</v>
      </c>
      <c r="N5161">
        <v>26570.913</v>
      </c>
      <c r="O5161">
        <v>2952.3240000000001</v>
      </c>
      <c r="P5161">
        <v>93</v>
      </c>
      <c r="Q5161">
        <v>28.5</v>
      </c>
      <c r="R5161">
        <v>-2716.413</v>
      </c>
      <c r="S5161">
        <v>2019</v>
      </c>
      <c r="T5161">
        <v>2</v>
      </c>
      <c r="U5161">
        <v>8</v>
      </c>
    </row>
    <row r="5162" spans="1:21" x14ac:dyDescent="0.3">
      <c r="A5162" s="5" t="s">
        <v>168</v>
      </c>
      <c r="B5162" s="5" t="s">
        <v>206</v>
      </c>
      <c r="C5162" s="5" t="s">
        <v>106</v>
      </c>
      <c r="D5162" s="5" t="s">
        <v>394</v>
      </c>
      <c r="E5162" s="5" t="s">
        <v>172</v>
      </c>
      <c r="F5162" s="6">
        <v>43515</v>
      </c>
      <c r="G5162" s="5" t="s">
        <v>148</v>
      </c>
      <c r="H5162" s="5" t="s">
        <v>200</v>
      </c>
      <c r="I5162">
        <v>43361</v>
      </c>
      <c r="J5162">
        <v>154</v>
      </c>
      <c r="K5162">
        <v>380</v>
      </c>
      <c r="L5162">
        <v>4</v>
      </c>
      <c r="M5162">
        <v>10830</v>
      </c>
      <c r="N5162">
        <v>11809.295</v>
      </c>
      <c r="O5162">
        <v>2952.3240000000001</v>
      </c>
      <c r="P5162">
        <v>95</v>
      </c>
      <c r="Q5162">
        <v>28.5</v>
      </c>
      <c r="R5162">
        <v>-979.29499999999996</v>
      </c>
      <c r="S5162">
        <v>2019</v>
      </c>
      <c r="T5162">
        <v>2</v>
      </c>
      <c r="U5162">
        <v>8</v>
      </c>
    </row>
    <row r="5163" spans="1:21" x14ac:dyDescent="0.3">
      <c r="A5163" s="5" t="s">
        <v>168</v>
      </c>
      <c r="B5163" s="5" t="s">
        <v>206</v>
      </c>
      <c r="C5163" s="5" t="s">
        <v>106</v>
      </c>
      <c r="D5163" s="5" t="s">
        <v>394</v>
      </c>
      <c r="E5163" s="5" t="s">
        <v>172</v>
      </c>
      <c r="F5163" s="6">
        <v>43515</v>
      </c>
      <c r="G5163" s="5" t="s">
        <v>148</v>
      </c>
      <c r="H5163" s="5" t="s">
        <v>215</v>
      </c>
      <c r="I5163">
        <v>43361</v>
      </c>
      <c r="J5163">
        <v>154</v>
      </c>
      <c r="K5163">
        <v>503</v>
      </c>
      <c r="L5163">
        <v>5</v>
      </c>
      <c r="M5163">
        <v>14335.5</v>
      </c>
      <c r="N5163">
        <v>14761.618</v>
      </c>
      <c r="O5163">
        <v>2952.3240000000001</v>
      </c>
      <c r="P5163">
        <v>100.6</v>
      </c>
      <c r="Q5163">
        <v>28.5</v>
      </c>
      <c r="R5163">
        <v>-426.11799999999999</v>
      </c>
      <c r="S5163">
        <v>2019</v>
      </c>
      <c r="T5163">
        <v>2</v>
      </c>
      <c r="U5163">
        <v>8</v>
      </c>
    </row>
    <row r="5164" spans="1:21" x14ac:dyDescent="0.3">
      <c r="A5164" s="5" t="s">
        <v>168</v>
      </c>
      <c r="B5164" s="5" t="s">
        <v>206</v>
      </c>
      <c r="C5164" s="5" t="s">
        <v>106</v>
      </c>
      <c r="D5164" s="5" t="s">
        <v>394</v>
      </c>
      <c r="E5164" s="5" t="s">
        <v>172</v>
      </c>
      <c r="F5164" s="6">
        <v>43517</v>
      </c>
      <c r="G5164" s="5" t="s">
        <v>148</v>
      </c>
      <c r="H5164" s="5" t="s">
        <v>204</v>
      </c>
      <c r="I5164">
        <v>43361</v>
      </c>
      <c r="J5164">
        <v>156</v>
      </c>
      <c r="K5164">
        <v>434</v>
      </c>
      <c r="L5164">
        <v>4</v>
      </c>
      <c r="M5164">
        <v>13020</v>
      </c>
      <c r="N5164">
        <v>11874.795</v>
      </c>
      <c r="O5164">
        <v>2968.6990000000001</v>
      </c>
      <c r="P5164">
        <v>108.5</v>
      </c>
      <c r="Q5164">
        <v>30</v>
      </c>
      <c r="R5164">
        <v>1145.2049999999999</v>
      </c>
      <c r="S5164">
        <v>2019</v>
      </c>
      <c r="T5164">
        <v>2</v>
      </c>
      <c r="U5164">
        <v>8</v>
      </c>
    </row>
    <row r="5165" spans="1:21" x14ac:dyDescent="0.3">
      <c r="A5165" s="5" t="s">
        <v>168</v>
      </c>
      <c r="B5165" s="5" t="s">
        <v>206</v>
      </c>
      <c r="C5165" s="5" t="s">
        <v>106</v>
      </c>
      <c r="D5165" s="5" t="s">
        <v>394</v>
      </c>
      <c r="E5165" s="5" t="s">
        <v>172</v>
      </c>
      <c r="F5165" s="6">
        <v>43517</v>
      </c>
      <c r="G5165" s="5" t="s">
        <v>148</v>
      </c>
      <c r="H5165" s="5" t="s">
        <v>190</v>
      </c>
      <c r="I5165">
        <v>43361</v>
      </c>
      <c r="J5165">
        <v>156</v>
      </c>
      <c r="K5165">
        <v>300</v>
      </c>
      <c r="L5165">
        <v>3</v>
      </c>
      <c r="M5165">
        <v>9000</v>
      </c>
      <c r="N5165">
        <v>8906.0959999999995</v>
      </c>
      <c r="O5165">
        <v>2968.6990000000001</v>
      </c>
      <c r="P5165">
        <v>100</v>
      </c>
      <c r="Q5165">
        <v>30</v>
      </c>
      <c r="R5165">
        <v>93.903999999999996</v>
      </c>
      <c r="S5165">
        <v>2019</v>
      </c>
      <c r="T5165">
        <v>2</v>
      </c>
      <c r="U5165">
        <v>8</v>
      </c>
    </row>
    <row r="5166" spans="1:21" x14ac:dyDescent="0.3">
      <c r="A5166" s="5" t="s">
        <v>168</v>
      </c>
      <c r="B5166" s="5" t="s">
        <v>206</v>
      </c>
      <c r="C5166" s="5" t="s">
        <v>106</v>
      </c>
      <c r="D5166" s="5" t="s">
        <v>394</v>
      </c>
      <c r="E5166" s="5" t="s">
        <v>172</v>
      </c>
      <c r="F5166" s="6">
        <v>43517</v>
      </c>
      <c r="G5166" s="5" t="s">
        <v>148</v>
      </c>
      <c r="H5166" s="5" t="s">
        <v>218</v>
      </c>
      <c r="I5166">
        <v>43361</v>
      </c>
      <c r="J5166">
        <v>156</v>
      </c>
      <c r="K5166">
        <v>439</v>
      </c>
      <c r="L5166">
        <v>4</v>
      </c>
      <c r="M5166">
        <v>13170</v>
      </c>
      <c r="N5166">
        <v>11874.795</v>
      </c>
      <c r="O5166">
        <v>2968.6990000000001</v>
      </c>
      <c r="P5166">
        <v>109.75</v>
      </c>
      <c r="Q5166">
        <v>30</v>
      </c>
      <c r="R5166">
        <v>1295.2049999999999</v>
      </c>
      <c r="S5166">
        <v>2019</v>
      </c>
      <c r="T5166">
        <v>2</v>
      </c>
      <c r="U5166">
        <v>8</v>
      </c>
    </row>
    <row r="5167" spans="1:21" x14ac:dyDescent="0.3">
      <c r="A5167" s="5" t="s">
        <v>168</v>
      </c>
      <c r="B5167" s="5" t="s">
        <v>206</v>
      </c>
      <c r="C5167" s="5" t="s">
        <v>106</v>
      </c>
      <c r="D5167" s="5" t="s">
        <v>394</v>
      </c>
      <c r="E5167" s="5" t="s">
        <v>172</v>
      </c>
      <c r="F5167" s="6">
        <v>43517</v>
      </c>
      <c r="G5167" s="5" t="s">
        <v>148</v>
      </c>
      <c r="H5167" s="5" t="s">
        <v>205</v>
      </c>
      <c r="I5167">
        <v>43361</v>
      </c>
      <c r="J5167">
        <v>156</v>
      </c>
      <c r="K5167">
        <v>286</v>
      </c>
      <c r="L5167">
        <v>3</v>
      </c>
      <c r="M5167">
        <v>8580</v>
      </c>
      <c r="N5167">
        <v>8906.0959999999995</v>
      </c>
      <c r="O5167">
        <v>2968.6990000000001</v>
      </c>
      <c r="P5167">
        <v>95.333333333333329</v>
      </c>
      <c r="Q5167">
        <v>30</v>
      </c>
      <c r="R5167">
        <v>-326.096</v>
      </c>
      <c r="S5167">
        <v>2019</v>
      </c>
      <c r="T5167">
        <v>2</v>
      </c>
      <c r="U5167">
        <v>8</v>
      </c>
    </row>
    <row r="5168" spans="1:21" x14ac:dyDescent="0.3">
      <c r="A5168" s="5" t="s">
        <v>168</v>
      </c>
      <c r="B5168" s="5" t="s">
        <v>206</v>
      </c>
      <c r="C5168" s="5" t="s">
        <v>106</v>
      </c>
      <c r="D5168" s="5" t="s">
        <v>394</v>
      </c>
      <c r="E5168" s="5" t="s">
        <v>172</v>
      </c>
      <c r="F5168" s="6">
        <v>43517</v>
      </c>
      <c r="G5168" s="5" t="s">
        <v>148</v>
      </c>
      <c r="H5168" s="5" t="s">
        <v>184</v>
      </c>
      <c r="I5168">
        <v>43361</v>
      </c>
      <c r="J5168">
        <v>156</v>
      </c>
      <c r="K5168">
        <v>1035</v>
      </c>
      <c r="L5168">
        <v>10</v>
      </c>
      <c r="M5168">
        <v>30532.5</v>
      </c>
      <c r="N5168">
        <v>29686.988000000001</v>
      </c>
      <c r="O5168">
        <v>2968.6990000000001</v>
      </c>
      <c r="P5168">
        <v>103.5</v>
      </c>
      <c r="Q5168">
        <v>29.5</v>
      </c>
      <c r="R5168">
        <v>845.51199999999994</v>
      </c>
      <c r="S5168">
        <v>2019</v>
      </c>
      <c r="T5168">
        <v>2</v>
      </c>
      <c r="U5168">
        <v>8</v>
      </c>
    </row>
    <row r="5169" spans="1:21" x14ac:dyDescent="0.3">
      <c r="A5169" s="5" t="s">
        <v>168</v>
      </c>
      <c r="B5169" s="5" t="s">
        <v>206</v>
      </c>
      <c r="C5169" s="5" t="s">
        <v>106</v>
      </c>
      <c r="D5169" s="5" t="s">
        <v>394</v>
      </c>
      <c r="E5169" s="5" t="s">
        <v>172</v>
      </c>
      <c r="F5169" s="6">
        <v>43517</v>
      </c>
      <c r="G5169" s="5" t="s">
        <v>148</v>
      </c>
      <c r="H5169" s="5" t="s">
        <v>203</v>
      </c>
      <c r="I5169">
        <v>43361</v>
      </c>
      <c r="J5169">
        <v>156</v>
      </c>
      <c r="K5169">
        <v>197</v>
      </c>
      <c r="L5169">
        <v>2</v>
      </c>
      <c r="M5169">
        <v>5910</v>
      </c>
      <c r="N5169">
        <v>5937.3980000000001</v>
      </c>
      <c r="O5169">
        <v>2968.6990000000001</v>
      </c>
      <c r="P5169">
        <v>98.5</v>
      </c>
      <c r="Q5169">
        <v>30</v>
      </c>
      <c r="R5169">
        <v>-27.398</v>
      </c>
      <c r="S5169">
        <v>2019</v>
      </c>
      <c r="T5169">
        <v>2</v>
      </c>
      <c r="U5169">
        <v>8</v>
      </c>
    </row>
    <row r="5170" spans="1:21" x14ac:dyDescent="0.3">
      <c r="A5170" s="5" t="s">
        <v>168</v>
      </c>
      <c r="B5170" s="5" t="s">
        <v>206</v>
      </c>
      <c r="C5170" s="5" t="s">
        <v>106</v>
      </c>
      <c r="D5170" s="5" t="s">
        <v>394</v>
      </c>
      <c r="E5170" s="5" t="s">
        <v>172</v>
      </c>
      <c r="F5170" s="6">
        <v>43517</v>
      </c>
      <c r="G5170" s="5" t="s">
        <v>148</v>
      </c>
      <c r="H5170" s="5" t="s">
        <v>181</v>
      </c>
      <c r="I5170">
        <v>43361</v>
      </c>
      <c r="J5170">
        <v>156</v>
      </c>
      <c r="K5170">
        <v>190</v>
      </c>
      <c r="L5170">
        <v>2</v>
      </c>
      <c r="M5170">
        <v>5700</v>
      </c>
      <c r="N5170">
        <v>5937.3980000000001</v>
      </c>
      <c r="O5170">
        <v>2968.6990000000001</v>
      </c>
      <c r="P5170">
        <v>95</v>
      </c>
      <c r="Q5170">
        <v>30</v>
      </c>
      <c r="R5170">
        <v>-237.398</v>
      </c>
      <c r="S5170">
        <v>2019</v>
      </c>
      <c r="T5170">
        <v>2</v>
      </c>
      <c r="U5170">
        <v>8</v>
      </c>
    </row>
    <row r="5171" spans="1:21" x14ac:dyDescent="0.3">
      <c r="A5171" s="5" t="s">
        <v>168</v>
      </c>
      <c r="B5171" s="5" t="s">
        <v>206</v>
      </c>
      <c r="C5171" s="5" t="s">
        <v>106</v>
      </c>
      <c r="D5171" s="5" t="s">
        <v>394</v>
      </c>
      <c r="E5171" s="5" t="s">
        <v>172</v>
      </c>
      <c r="F5171" s="6">
        <v>43517</v>
      </c>
      <c r="G5171" s="5" t="s">
        <v>148</v>
      </c>
      <c r="H5171" s="5" t="s">
        <v>182</v>
      </c>
      <c r="I5171">
        <v>43361</v>
      </c>
      <c r="J5171">
        <v>156</v>
      </c>
      <c r="K5171">
        <v>100</v>
      </c>
      <c r="L5171">
        <v>1</v>
      </c>
      <c r="M5171">
        <v>3000</v>
      </c>
      <c r="N5171">
        <v>2968.6990000000001</v>
      </c>
      <c r="O5171">
        <v>2968.6990000000001</v>
      </c>
      <c r="P5171">
        <v>100</v>
      </c>
      <c r="Q5171">
        <v>30</v>
      </c>
      <c r="R5171">
        <v>31.300999999999998</v>
      </c>
      <c r="S5171">
        <v>2019</v>
      </c>
      <c r="T5171">
        <v>2</v>
      </c>
      <c r="U5171">
        <v>8</v>
      </c>
    </row>
    <row r="5172" spans="1:21" x14ac:dyDescent="0.3">
      <c r="A5172" s="5" t="s">
        <v>168</v>
      </c>
      <c r="B5172" s="5" t="s">
        <v>206</v>
      </c>
      <c r="C5172" s="5" t="s">
        <v>106</v>
      </c>
      <c r="D5172" s="5" t="s">
        <v>394</v>
      </c>
      <c r="E5172" s="5" t="s">
        <v>172</v>
      </c>
      <c r="F5172" s="6">
        <v>43517</v>
      </c>
      <c r="G5172" s="5" t="s">
        <v>148</v>
      </c>
      <c r="H5172" s="5" t="s">
        <v>308</v>
      </c>
      <c r="I5172">
        <v>43361</v>
      </c>
      <c r="J5172">
        <v>156</v>
      </c>
      <c r="K5172">
        <v>106</v>
      </c>
      <c r="L5172">
        <v>1</v>
      </c>
      <c r="M5172">
        <v>3180</v>
      </c>
      <c r="N5172">
        <v>2968.6990000000001</v>
      </c>
      <c r="O5172">
        <v>2968.6990000000001</v>
      </c>
      <c r="P5172">
        <v>106</v>
      </c>
      <c r="Q5172">
        <v>30</v>
      </c>
      <c r="R5172">
        <v>211.30099999999999</v>
      </c>
      <c r="S5172">
        <v>2019</v>
      </c>
      <c r="T5172">
        <v>2</v>
      </c>
      <c r="U5172">
        <v>8</v>
      </c>
    </row>
    <row r="5173" spans="1:21" x14ac:dyDescent="0.3">
      <c r="A5173" s="5" t="s">
        <v>168</v>
      </c>
      <c r="B5173" s="5" t="s">
        <v>206</v>
      </c>
      <c r="C5173" s="5" t="s">
        <v>106</v>
      </c>
      <c r="D5173" s="5" t="s">
        <v>394</v>
      </c>
      <c r="E5173" s="5" t="s">
        <v>172</v>
      </c>
      <c r="F5173" s="6">
        <v>43517</v>
      </c>
      <c r="G5173" s="5" t="s">
        <v>148</v>
      </c>
      <c r="H5173" s="5" t="s">
        <v>189</v>
      </c>
      <c r="I5173">
        <v>43361</v>
      </c>
      <c r="J5173">
        <v>156</v>
      </c>
      <c r="K5173">
        <v>107</v>
      </c>
      <c r="L5173">
        <v>1</v>
      </c>
      <c r="M5173">
        <v>3210</v>
      </c>
      <c r="N5173">
        <v>2968.6990000000001</v>
      </c>
      <c r="O5173">
        <v>2968.6990000000001</v>
      </c>
      <c r="P5173">
        <v>107</v>
      </c>
      <c r="Q5173">
        <v>30</v>
      </c>
      <c r="R5173">
        <v>241.30099999999999</v>
      </c>
      <c r="S5173">
        <v>2019</v>
      </c>
      <c r="T5173">
        <v>2</v>
      </c>
      <c r="U5173">
        <v>8</v>
      </c>
    </row>
    <row r="5174" spans="1:21" x14ac:dyDescent="0.3">
      <c r="A5174" s="5" t="s">
        <v>168</v>
      </c>
      <c r="B5174" s="5" t="s">
        <v>206</v>
      </c>
      <c r="C5174" s="5" t="s">
        <v>106</v>
      </c>
      <c r="D5174" s="5" t="s">
        <v>394</v>
      </c>
      <c r="E5174" s="5" t="s">
        <v>172</v>
      </c>
      <c r="F5174" s="6">
        <v>43517</v>
      </c>
      <c r="G5174" s="5" t="s">
        <v>148</v>
      </c>
      <c r="H5174" s="5" t="s">
        <v>230</v>
      </c>
      <c r="I5174">
        <v>43361</v>
      </c>
      <c r="J5174">
        <v>156</v>
      </c>
      <c r="K5174">
        <v>1736</v>
      </c>
      <c r="L5174">
        <v>17</v>
      </c>
      <c r="M5174">
        <v>51212</v>
      </c>
      <c r="N5174">
        <v>50467.88</v>
      </c>
      <c r="O5174">
        <v>2968.6990000000001</v>
      </c>
      <c r="P5174">
        <v>102.11764705882354</v>
      </c>
      <c r="Q5174">
        <v>29.5</v>
      </c>
      <c r="R5174">
        <v>744.12</v>
      </c>
      <c r="S5174">
        <v>2019</v>
      </c>
      <c r="T5174">
        <v>2</v>
      </c>
      <c r="U5174">
        <v>8</v>
      </c>
    </row>
    <row r="5175" spans="1:21" x14ac:dyDescent="0.3">
      <c r="A5175" s="5" t="s">
        <v>168</v>
      </c>
      <c r="B5175" s="5" t="s">
        <v>206</v>
      </c>
      <c r="C5175" s="5" t="s">
        <v>115</v>
      </c>
      <c r="D5175" s="5" t="s">
        <v>397</v>
      </c>
      <c r="E5175" s="5" t="s">
        <v>172</v>
      </c>
      <c r="F5175" s="6">
        <v>43517</v>
      </c>
      <c r="G5175" s="5" t="s">
        <v>148</v>
      </c>
      <c r="H5175" s="5" t="s">
        <v>221</v>
      </c>
      <c r="I5175">
        <v>43366</v>
      </c>
      <c r="J5175">
        <v>151</v>
      </c>
      <c r="K5175">
        <v>195</v>
      </c>
      <c r="L5175">
        <v>2</v>
      </c>
      <c r="M5175">
        <v>5850</v>
      </c>
      <c r="N5175">
        <v>5569.8069999999998</v>
      </c>
      <c r="O5175">
        <v>2784.9029999999998</v>
      </c>
      <c r="P5175">
        <v>97.5</v>
      </c>
      <c r="Q5175">
        <v>30</v>
      </c>
      <c r="R5175">
        <v>280.19299999999998</v>
      </c>
      <c r="S5175">
        <v>2019</v>
      </c>
      <c r="T5175">
        <v>2</v>
      </c>
      <c r="U5175">
        <v>8</v>
      </c>
    </row>
    <row r="5176" spans="1:21" x14ac:dyDescent="0.3">
      <c r="A5176" s="5" t="s">
        <v>168</v>
      </c>
      <c r="B5176" s="5" t="s">
        <v>206</v>
      </c>
      <c r="C5176" s="5" t="s">
        <v>115</v>
      </c>
      <c r="D5176" s="5" t="s">
        <v>397</v>
      </c>
      <c r="E5176" s="5" t="s">
        <v>172</v>
      </c>
      <c r="F5176" s="6">
        <v>43517</v>
      </c>
      <c r="G5176" s="5" t="s">
        <v>148</v>
      </c>
      <c r="H5176" s="5" t="s">
        <v>344</v>
      </c>
      <c r="I5176">
        <v>43366</v>
      </c>
      <c r="J5176">
        <v>151</v>
      </c>
      <c r="K5176">
        <v>206</v>
      </c>
      <c r="L5176">
        <v>2</v>
      </c>
      <c r="M5176">
        <v>6180</v>
      </c>
      <c r="N5176">
        <v>5569.8069999999998</v>
      </c>
      <c r="O5176">
        <v>2784.9029999999998</v>
      </c>
      <c r="P5176">
        <v>103</v>
      </c>
      <c r="Q5176">
        <v>30</v>
      </c>
      <c r="R5176">
        <v>610.19299999999998</v>
      </c>
      <c r="S5176">
        <v>2019</v>
      </c>
      <c r="T5176">
        <v>2</v>
      </c>
      <c r="U5176">
        <v>8</v>
      </c>
    </row>
    <row r="5177" spans="1:21" x14ac:dyDescent="0.3">
      <c r="A5177" s="5" t="s">
        <v>168</v>
      </c>
      <c r="B5177" s="5" t="s">
        <v>206</v>
      </c>
      <c r="C5177" s="5" t="s">
        <v>115</v>
      </c>
      <c r="D5177" s="5" t="s">
        <v>397</v>
      </c>
      <c r="E5177" s="5" t="s">
        <v>172</v>
      </c>
      <c r="F5177" s="6">
        <v>43517</v>
      </c>
      <c r="G5177" s="5" t="s">
        <v>148</v>
      </c>
      <c r="H5177" s="5" t="s">
        <v>180</v>
      </c>
      <c r="I5177">
        <v>43366</v>
      </c>
      <c r="J5177">
        <v>151</v>
      </c>
      <c r="K5177">
        <v>190</v>
      </c>
      <c r="L5177">
        <v>2</v>
      </c>
      <c r="M5177">
        <v>5700</v>
      </c>
      <c r="N5177">
        <v>5569.8069999999998</v>
      </c>
      <c r="O5177">
        <v>2784.9029999999998</v>
      </c>
      <c r="P5177">
        <v>95</v>
      </c>
      <c r="Q5177">
        <v>30</v>
      </c>
      <c r="R5177">
        <v>130.19300000000001</v>
      </c>
      <c r="S5177">
        <v>2019</v>
      </c>
      <c r="T5177">
        <v>2</v>
      </c>
      <c r="U5177">
        <v>8</v>
      </c>
    </row>
    <row r="5178" spans="1:21" x14ac:dyDescent="0.3">
      <c r="A5178" s="5" t="s">
        <v>168</v>
      </c>
      <c r="B5178" s="5" t="s">
        <v>206</v>
      </c>
      <c r="C5178" s="5" t="s">
        <v>115</v>
      </c>
      <c r="D5178" s="5" t="s">
        <v>397</v>
      </c>
      <c r="E5178" s="5" t="s">
        <v>172</v>
      </c>
      <c r="F5178" s="6">
        <v>43517</v>
      </c>
      <c r="G5178" s="5" t="s">
        <v>148</v>
      </c>
      <c r="H5178" s="5" t="s">
        <v>216</v>
      </c>
      <c r="I5178">
        <v>43366</v>
      </c>
      <c r="J5178">
        <v>151</v>
      </c>
      <c r="K5178">
        <v>200</v>
      </c>
      <c r="L5178">
        <v>2</v>
      </c>
      <c r="M5178">
        <v>6000</v>
      </c>
      <c r="N5178">
        <v>5569.8069999999998</v>
      </c>
      <c r="O5178">
        <v>2784.9029999999998</v>
      </c>
      <c r="P5178">
        <v>100</v>
      </c>
      <c r="Q5178">
        <v>30</v>
      </c>
      <c r="R5178">
        <v>430.19299999999998</v>
      </c>
      <c r="S5178">
        <v>2019</v>
      </c>
      <c r="T5178">
        <v>2</v>
      </c>
      <c r="U5178">
        <v>8</v>
      </c>
    </row>
    <row r="5179" spans="1:21" x14ac:dyDescent="0.3">
      <c r="A5179" s="5" t="s">
        <v>168</v>
      </c>
      <c r="B5179" s="5" t="s">
        <v>206</v>
      </c>
      <c r="C5179" s="5" t="s">
        <v>115</v>
      </c>
      <c r="D5179" s="5" t="s">
        <v>397</v>
      </c>
      <c r="E5179" s="5" t="s">
        <v>172</v>
      </c>
      <c r="F5179" s="6">
        <v>43517</v>
      </c>
      <c r="G5179" s="5" t="s">
        <v>148</v>
      </c>
      <c r="H5179" s="5" t="s">
        <v>222</v>
      </c>
      <c r="I5179">
        <v>43366</v>
      </c>
      <c r="J5179">
        <v>151</v>
      </c>
      <c r="K5179">
        <v>100</v>
      </c>
      <c r="L5179">
        <v>1</v>
      </c>
      <c r="M5179">
        <v>3000</v>
      </c>
      <c r="N5179">
        <v>2784.9029999999998</v>
      </c>
      <c r="O5179">
        <v>2784.9029999999998</v>
      </c>
      <c r="P5179">
        <v>100</v>
      </c>
      <c r="Q5179">
        <v>30</v>
      </c>
      <c r="R5179">
        <v>215.09700000000001</v>
      </c>
      <c r="S5179">
        <v>2019</v>
      </c>
      <c r="T5179">
        <v>2</v>
      </c>
      <c r="U5179">
        <v>8</v>
      </c>
    </row>
    <row r="5180" spans="1:21" x14ac:dyDescent="0.3">
      <c r="A5180" s="5" t="s">
        <v>168</v>
      </c>
      <c r="B5180" s="5" t="s">
        <v>206</v>
      </c>
      <c r="C5180" s="5" t="s">
        <v>115</v>
      </c>
      <c r="D5180" s="5" t="s">
        <v>397</v>
      </c>
      <c r="E5180" s="5" t="s">
        <v>172</v>
      </c>
      <c r="F5180" s="6">
        <v>43517</v>
      </c>
      <c r="G5180" s="5" t="s">
        <v>148</v>
      </c>
      <c r="H5180" s="5" t="s">
        <v>217</v>
      </c>
      <c r="I5180">
        <v>43366</v>
      </c>
      <c r="J5180">
        <v>151</v>
      </c>
      <c r="K5180">
        <v>1007</v>
      </c>
      <c r="L5180">
        <v>10</v>
      </c>
      <c r="M5180">
        <v>30210</v>
      </c>
      <c r="N5180">
        <v>27849.034</v>
      </c>
      <c r="O5180">
        <v>2784.9029999999998</v>
      </c>
      <c r="P5180">
        <v>100.7</v>
      </c>
      <c r="Q5180">
        <v>30</v>
      </c>
      <c r="R5180">
        <v>2360.9659999999999</v>
      </c>
      <c r="S5180">
        <v>2019</v>
      </c>
      <c r="T5180">
        <v>2</v>
      </c>
      <c r="U5180">
        <v>8</v>
      </c>
    </row>
    <row r="5181" spans="1:21" x14ac:dyDescent="0.3">
      <c r="A5181" s="5" t="s">
        <v>168</v>
      </c>
      <c r="B5181" s="5" t="s">
        <v>206</v>
      </c>
      <c r="C5181" s="5" t="s">
        <v>115</v>
      </c>
      <c r="D5181" s="5" t="s">
        <v>397</v>
      </c>
      <c r="E5181" s="5" t="s">
        <v>172</v>
      </c>
      <c r="F5181" s="6">
        <v>43517</v>
      </c>
      <c r="G5181" s="5" t="s">
        <v>148</v>
      </c>
      <c r="H5181" s="5" t="s">
        <v>183</v>
      </c>
      <c r="I5181">
        <v>43366</v>
      </c>
      <c r="J5181">
        <v>151</v>
      </c>
      <c r="K5181">
        <v>184</v>
      </c>
      <c r="L5181">
        <v>2</v>
      </c>
      <c r="M5181">
        <v>5520</v>
      </c>
      <c r="N5181">
        <v>5569.8069999999998</v>
      </c>
      <c r="O5181">
        <v>2784.9029999999998</v>
      </c>
      <c r="P5181">
        <v>92</v>
      </c>
      <c r="Q5181">
        <v>30</v>
      </c>
      <c r="R5181">
        <v>-49.807000000000002</v>
      </c>
      <c r="S5181">
        <v>2019</v>
      </c>
      <c r="T5181">
        <v>2</v>
      </c>
      <c r="U5181">
        <v>8</v>
      </c>
    </row>
    <row r="5182" spans="1:21" x14ac:dyDescent="0.3">
      <c r="A5182" s="5" t="s">
        <v>168</v>
      </c>
      <c r="B5182" s="5" t="s">
        <v>206</v>
      </c>
      <c r="C5182" s="5" t="s">
        <v>115</v>
      </c>
      <c r="D5182" s="5" t="s">
        <v>397</v>
      </c>
      <c r="E5182" s="5" t="s">
        <v>172</v>
      </c>
      <c r="F5182" s="6">
        <v>43517</v>
      </c>
      <c r="G5182" s="5" t="s">
        <v>148</v>
      </c>
      <c r="H5182" s="5" t="s">
        <v>238</v>
      </c>
      <c r="I5182">
        <v>43366</v>
      </c>
      <c r="J5182">
        <v>151</v>
      </c>
      <c r="K5182">
        <v>214</v>
      </c>
      <c r="L5182">
        <v>2</v>
      </c>
      <c r="M5182">
        <v>6420</v>
      </c>
      <c r="N5182">
        <v>5569.8069999999998</v>
      </c>
      <c r="O5182">
        <v>2784.9029999999998</v>
      </c>
      <c r="P5182">
        <v>107</v>
      </c>
      <c r="Q5182">
        <v>30</v>
      </c>
      <c r="R5182">
        <v>850.19299999999998</v>
      </c>
      <c r="S5182">
        <v>2019</v>
      </c>
      <c r="T5182">
        <v>2</v>
      </c>
      <c r="U5182">
        <v>8</v>
      </c>
    </row>
    <row r="5183" spans="1:21" x14ac:dyDescent="0.3">
      <c r="A5183" s="5" t="s">
        <v>168</v>
      </c>
      <c r="B5183" s="5" t="s">
        <v>206</v>
      </c>
      <c r="C5183" s="5" t="s">
        <v>115</v>
      </c>
      <c r="D5183" s="5" t="s">
        <v>397</v>
      </c>
      <c r="E5183" s="5" t="s">
        <v>172</v>
      </c>
      <c r="F5183" s="6">
        <v>43517</v>
      </c>
      <c r="G5183" s="5" t="s">
        <v>148</v>
      </c>
      <c r="H5183" s="5" t="s">
        <v>231</v>
      </c>
      <c r="I5183">
        <v>43366</v>
      </c>
      <c r="J5183">
        <v>151</v>
      </c>
      <c r="K5183">
        <v>100</v>
      </c>
      <c r="L5183">
        <v>1</v>
      </c>
      <c r="M5183">
        <v>3000</v>
      </c>
      <c r="N5183">
        <v>2784.9029999999998</v>
      </c>
      <c r="O5183">
        <v>2784.9029999999998</v>
      </c>
      <c r="P5183">
        <v>100</v>
      </c>
      <c r="Q5183">
        <v>30</v>
      </c>
      <c r="R5183">
        <v>215.09700000000001</v>
      </c>
      <c r="S5183">
        <v>2019</v>
      </c>
      <c r="T5183">
        <v>2</v>
      </c>
      <c r="U5183">
        <v>8</v>
      </c>
    </row>
    <row r="5184" spans="1:21" x14ac:dyDescent="0.3">
      <c r="A5184" s="5" t="s">
        <v>168</v>
      </c>
      <c r="B5184" s="5" t="s">
        <v>206</v>
      </c>
      <c r="C5184" s="5" t="s">
        <v>115</v>
      </c>
      <c r="D5184" s="5" t="s">
        <v>397</v>
      </c>
      <c r="E5184" s="5" t="s">
        <v>172</v>
      </c>
      <c r="F5184" s="6">
        <v>43517</v>
      </c>
      <c r="G5184" s="5" t="s">
        <v>148</v>
      </c>
      <c r="H5184" s="5" t="s">
        <v>321</v>
      </c>
      <c r="I5184">
        <v>43366</v>
      </c>
      <c r="J5184">
        <v>151</v>
      </c>
      <c r="K5184">
        <v>386</v>
      </c>
      <c r="L5184">
        <v>4</v>
      </c>
      <c r="M5184">
        <v>11387</v>
      </c>
      <c r="N5184">
        <v>11139.612999999999</v>
      </c>
      <c r="O5184">
        <v>2784.9029999999998</v>
      </c>
      <c r="P5184">
        <v>96.5</v>
      </c>
      <c r="Q5184">
        <v>29.5</v>
      </c>
      <c r="R5184">
        <v>247.387</v>
      </c>
      <c r="S5184">
        <v>2019</v>
      </c>
      <c r="T5184">
        <v>2</v>
      </c>
      <c r="U5184">
        <v>8</v>
      </c>
    </row>
    <row r="5185" spans="1:21" x14ac:dyDescent="0.3">
      <c r="A5185" s="5" t="s">
        <v>168</v>
      </c>
      <c r="B5185" s="5" t="s">
        <v>206</v>
      </c>
      <c r="C5185" s="5" t="s">
        <v>115</v>
      </c>
      <c r="D5185" s="5" t="s">
        <v>397</v>
      </c>
      <c r="E5185" s="5" t="s">
        <v>172</v>
      </c>
      <c r="F5185" s="6">
        <v>43517</v>
      </c>
      <c r="G5185" s="5" t="s">
        <v>148</v>
      </c>
      <c r="H5185" s="5" t="s">
        <v>269</v>
      </c>
      <c r="I5185">
        <v>43366</v>
      </c>
      <c r="J5185">
        <v>151</v>
      </c>
      <c r="K5185">
        <v>802</v>
      </c>
      <c r="L5185">
        <v>8</v>
      </c>
      <c r="M5185">
        <v>23659</v>
      </c>
      <c r="N5185">
        <v>22279.226999999999</v>
      </c>
      <c r="O5185">
        <v>2784.9029999999998</v>
      </c>
      <c r="P5185">
        <v>100.25</v>
      </c>
      <c r="Q5185">
        <v>29.5</v>
      </c>
      <c r="R5185">
        <v>1379.7729999999999</v>
      </c>
      <c r="S5185">
        <v>2019</v>
      </c>
      <c r="T5185">
        <v>2</v>
      </c>
      <c r="U5185">
        <v>8</v>
      </c>
    </row>
    <row r="5186" spans="1:21" x14ac:dyDescent="0.3">
      <c r="A5186" s="5" t="s">
        <v>168</v>
      </c>
      <c r="B5186" s="5" t="s">
        <v>206</v>
      </c>
      <c r="C5186" s="5" t="s">
        <v>115</v>
      </c>
      <c r="D5186" s="5" t="s">
        <v>397</v>
      </c>
      <c r="E5186" s="5" t="s">
        <v>172</v>
      </c>
      <c r="F5186" s="6">
        <v>43517</v>
      </c>
      <c r="G5186" s="5" t="s">
        <v>148</v>
      </c>
      <c r="H5186" s="5" t="s">
        <v>185</v>
      </c>
      <c r="I5186">
        <v>43366</v>
      </c>
      <c r="J5186">
        <v>151</v>
      </c>
      <c r="K5186">
        <v>410</v>
      </c>
      <c r="L5186">
        <v>4</v>
      </c>
      <c r="M5186">
        <v>12300</v>
      </c>
      <c r="N5186">
        <v>11139.612999999999</v>
      </c>
      <c r="O5186">
        <v>2784.9029999999998</v>
      </c>
      <c r="P5186">
        <v>102.5</v>
      </c>
      <c r="Q5186">
        <v>30</v>
      </c>
      <c r="R5186">
        <v>1160.3869999999999</v>
      </c>
      <c r="S5186">
        <v>2019</v>
      </c>
      <c r="T5186">
        <v>2</v>
      </c>
      <c r="U5186">
        <v>8</v>
      </c>
    </row>
    <row r="5187" spans="1:21" x14ac:dyDescent="0.3">
      <c r="A5187" s="5" t="s">
        <v>168</v>
      </c>
      <c r="B5187" s="5" t="s">
        <v>206</v>
      </c>
      <c r="C5187" s="5" t="s">
        <v>115</v>
      </c>
      <c r="D5187" s="5" t="s">
        <v>397</v>
      </c>
      <c r="E5187" s="5" t="s">
        <v>172</v>
      </c>
      <c r="F5187" s="6">
        <v>43517</v>
      </c>
      <c r="G5187" s="5" t="s">
        <v>148</v>
      </c>
      <c r="H5187" s="5" t="s">
        <v>186</v>
      </c>
      <c r="I5187">
        <v>43366</v>
      </c>
      <c r="J5187">
        <v>151</v>
      </c>
      <c r="K5187">
        <v>104</v>
      </c>
      <c r="L5187">
        <v>1</v>
      </c>
      <c r="M5187">
        <v>3120</v>
      </c>
      <c r="N5187">
        <v>2784.9029999999998</v>
      </c>
      <c r="O5187">
        <v>2784.9029999999998</v>
      </c>
      <c r="P5187">
        <v>104</v>
      </c>
      <c r="Q5187">
        <v>30</v>
      </c>
      <c r="R5187">
        <v>335.09699999999998</v>
      </c>
      <c r="S5187">
        <v>2019</v>
      </c>
      <c r="T5187">
        <v>2</v>
      </c>
      <c r="U5187">
        <v>8</v>
      </c>
    </row>
    <row r="5188" spans="1:21" x14ac:dyDescent="0.3">
      <c r="A5188" s="5" t="s">
        <v>168</v>
      </c>
      <c r="B5188" s="5" t="s">
        <v>206</v>
      </c>
      <c r="C5188" s="5" t="s">
        <v>115</v>
      </c>
      <c r="D5188" s="5" t="s">
        <v>397</v>
      </c>
      <c r="E5188" s="5" t="s">
        <v>172</v>
      </c>
      <c r="F5188" s="6">
        <v>43517</v>
      </c>
      <c r="G5188" s="5" t="s">
        <v>148</v>
      </c>
      <c r="H5188" s="5" t="s">
        <v>187</v>
      </c>
      <c r="I5188">
        <v>43366</v>
      </c>
      <c r="J5188">
        <v>151</v>
      </c>
      <c r="K5188">
        <v>105</v>
      </c>
      <c r="L5188">
        <v>1</v>
      </c>
      <c r="M5188">
        <v>3150</v>
      </c>
      <c r="N5188">
        <v>2784.9029999999998</v>
      </c>
      <c r="O5188">
        <v>2784.9029999999998</v>
      </c>
      <c r="P5188">
        <v>105</v>
      </c>
      <c r="Q5188">
        <v>30</v>
      </c>
      <c r="R5188">
        <v>365.09699999999998</v>
      </c>
      <c r="S5188">
        <v>2019</v>
      </c>
      <c r="T5188">
        <v>2</v>
      </c>
      <c r="U5188">
        <v>8</v>
      </c>
    </row>
    <row r="5189" spans="1:21" x14ac:dyDescent="0.3">
      <c r="A5189" s="5" t="s">
        <v>168</v>
      </c>
      <c r="B5189" s="5" t="s">
        <v>206</v>
      </c>
      <c r="C5189" s="5" t="s">
        <v>115</v>
      </c>
      <c r="D5189" s="5" t="s">
        <v>397</v>
      </c>
      <c r="E5189" s="5" t="s">
        <v>172</v>
      </c>
      <c r="F5189" s="6">
        <v>43517</v>
      </c>
      <c r="G5189" s="5" t="s">
        <v>148</v>
      </c>
      <c r="H5189" s="5" t="s">
        <v>225</v>
      </c>
      <c r="I5189">
        <v>43366</v>
      </c>
      <c r="J5189">
        <v>151</v>
      </c>
      <c r="K5189">
        <v>273</v>
      </c>
      <c r="L5189">
        <v>3</v>
      </c>
      <c r="M5189">
        <v>8053.5</v>
      </c>
      <c r="N5189">
        <v>8354.7099999999991</v>
      </c>
      <c r="O5189">
        <v>2784.9029999999998</v>
      </c>
      <c r="P5189">
        <v>91</v>
      </c>
      <c r="Q5189">
        <v>29.5</v>
      </c>
      <c r="R5189">
        <v>-301.20999999999998</v>
      </c>
      <c r="S5189">
        <v>2019</v>
      </c>
      <c r="T5189">
        <v>2</v>
      </c>
      <c r="U5189">
        <v>8</v>
      </c>
    </row>
    <row r="5190" spans="1:21" x14ac:dyDescent="0.3">
      <c r="A5190" s="5" t="s">
        <v>168</v>
      </c>
      <c r="B5190" s="5" t="s">
        <v>175</v>
      </c>
      <c r="C5190" s="5" t="s">
        <v>87</v>
      </c>
      <c r="D5190" s="5" t="s">
        <v>379</v>
      </c>
      <c r="E5190" s="5" t="s">
        <v>172</v>
      </c>
      <c r="F5190" s="6">
        <v>43521</v>
      </c>
      <c r="G5190" s="5" t="s">
        <v>148</v>
      </c>
      <c r="H5190" s="5" t="s">
        <v>194</v>
      </c>
      <c r="I5190">
        <v>43360</v>
      </c>
      <c r="J5190">
        <v>161</v>
      </c>
      <c r="K5190">
        <v>210</v>
      </c>
      <c r="L5190">
        <v>2</v>
      </c>
      <c r="M5190">
        <v>6090</v>
      </c>
      <c r="N5190">
        <v>4768.8980000000001</v>
      </c>
      <c r="O5190">
        <v>2384.4490000000001</v>
      </c>
      <c r="P5190">
        <v>105</v>
      </c>
      <c r="Q5190">
        <v>29</v>
      </c>
      <c r="R5190">
        <v>1321.1020000000001</v>
      </c>
      <c r="S5190">
        <v>2019</v>
      </c>
      <c r="T5190">
        <v>2</v>
      </c>
      <c r="U5190">
        <v>9</v>
      </c>
    </row>
    <row r="5191" spans="1:21" x14ac:dyDescent="0.3">
      <c r="A5191" s="5" t="s">
        <v>168</v>
      </c>
      <c r="B5191" s="5" t="s">
        <v>175</v>
      </c>
      <c r="C5191" s="5" t="s">
        <v>87</v>
      </c>
      <c r="D5191" s="5" t="s">
        <v>379</v>
      </c>
      <c r="E5191" s="5" t="s">
        <v>172</v>
      </c>
      <c r="F5191" s="6">
        <v>43521</v>
      </c>
      <c r="G5191" s="5" t="s">
        <v>148</v>
      </c>
      <c r="H5191" s="5" t="s">
        <v>197</v>
      </c>
      <c r="I5191">
        <v>43360</v>
      </c>
      <c r="J5191">
        <v>161</v>
      </c>
      <c r="K5191">
        <v>450</v>
      </c>
      <c r="L5191">
        <v>4</v>
      </c>
      <c r="M5191">
        <v>13050</v>
      </c>
      <c r="N5191">
        <v>9537.7960000000003</v>
      </c>
      <c r="O5191">
        <v>2384.4490000000001</v>
      </c>
      <c r="P5191">
        <v>112.5</v>
      </c>
      <c r="Q5191">
        <v>29</v>
      </c>
      <c r="R5191">
        <v>3512.2040000000002</v>
      </c>
      <c r="S5191">
        <v>2019</v>
      </c>
      <c r="T5191">
        <v>2</v>
      </c>
      <c r="U5191">
        <v>9</v>
      </c>
    </row>
    <row r="5192" spans="1:21" x14ac:dyDescent="0.3">
      <c r="A5192" s="5" t="s">
        <v>168</v>
      </c>
      <c r="B5192" s="5" t="s">
        <v>175</v>
      </c>
      <c r="C5192" s="5" t="s">
        <v>87</v>
      </c>
      <c r="D5192" s="5" t="s">
        <v>379</v>
      </c>
      <c r="E5192" s="5" t="s">
        <v>172</v>
      </c>
      <c r="F5192" s="6">
        <v>43521</v>
      </c>
      <c r="G5192" s="5" t="s">
        <v>148</v>
      </c>
      <c r="H5192" s="5" t="s">
        <v>263</v>
      </c>
      <c r="I5192">
        <v>43360</v>
      </c>
      <c r="J5192">
        <v>161</v>
      </c>
      <c r="K5192">
        <v>1136</v>
      </c>
      <c r="L5192">
        <v>10</v>
      </c>
      <c r="M5192">
        <v>32944</v>
      </c>
      <c r="N5192">
        <v>23844.491000000002</v>
      </c>
      <c r="O5192">
        <v>2384.4490000000001</v>
      </c>
      <c r="P5192">
        <v>113.6</v>
      </c>
      <c r="Q5192">
        <v>29</v>
      </c>
      <c r="R5192">
        <v>9099.509</v>
      </c>
      <c r="S5192">
        <v>2019</v>
      </c>
      <c r="T5192">
        <v>2</v>
      </c>
      <c r="U5192">
        <v>9</v>
      </c>
    </row>
    <row r="5193" spans="1:21" x14ac:dyDescent="0.3">
      <c r="A5193" s="5" t="s">
        <v>168</v>
      </c>
      <c r="B5193" s="5" t="s">
        <v>175</v>
      </c>
      <c r="C5193" s="5" t="s">
        <v>87</v>
      </c>
      <c r="D5193" s="5" t="s">
        <v>379</v>
      </c>
      <c r="E5193" s="5" t="s">
        <v>172</v>
      </c>
      <c r="F5193" s="6">
        <v>43521</v>
      </c>
      <c r="G5193" s="5" t="s">
        <v>148</v>
      </c>
      <c r="H5193" s="5" t="s">
        <v>212</v>
      </c>
      <c r="I5193">
        <v>43360</v>
      </c>
      <c r="J5193">
        <v>161</v>
      </c>
      <c r="K5193">
        <v>119</v>
      </c>
      <c r="L5193">
        <v>1</v>
      </c>
      <c r="M5193">
        <v>3510.5</v>
      </c>
      <c r="N5193">
        <v>2384.4490000000001</v>
      </c>
      <c r="O5193">
        <v>2384.4490000000001</v>
      </c>
      <c r="P5193">
        <v>119</v>
      </c>
      <c r="Q5193">
        <v>29.5</v>
      </c>
      <c r="R5193">
        <v>1126.0509999999999</v>
      </c>
      <c r="S5193">
        <v>2019</v>
      </c>
      <c r="T5193">
        <v>2</v>
      </c>
      <c r="U5193">
        <v>9</v>
      </c>
    </row>
    <row r="5194" spans="1:21" x14ac:dyDescent="0.3">
      <c r="A5194" s="5" t="s">
        <v>168</v>
      </c>
      <c r="B5194" s="5" t="s">
        <v>175</v>
      </c>
      <c r="C5194" s="5" t="s">
        <v>87</v>
      </c>
      <c r="D5194" s="5" t="s">
        <v>379</v>
      </c>
      <c r="E5194" s="5" t="s">
        <v>172</v>
      </c>
      <c r="F5194" s="6">
        <v>43521</v>
      </c>
      <c r="G5194" s="5" t="s">
        <v>148</v>
      </c>
      <c r="H5194" s="5" t="s">
        <v>351</v>
      </c>
      <c r="I5194">
        <v>43360</v>
      </c>
      <c r="J5194">
        <v>161</v>
      </c>
      <c r="K5194">
        <v>108</v>
      </c>
      <c r="L5194">
        <v>1</v>
      </c>
      <c r="M5194">
        <v>3186</v>
      </c>
      <c r="N5194">
        <v>2384.4490000000001</v>
      </c>
      <c r="O5194">
        <v>2384.4490000000001</v>
      </c>
      <c r="P5194">
        <v>108</v>
      </c>
      <c r="Q5194">
        <v>29.5</v>
      </c>
      <c r="R5194">
        <v>801.55100000000004</v>
      </c>
      <c r="S5194">
        <v>2019</v>
      </c>
      <c r="T5194">
        <v>2</v>
      </c>
      <c r="U5194">
        <v>9</v>
      </c>
    </row>
    <row r="5195" spans="1:21" x14ac:dyDescent="0.3">
      <c r="A5195" s="5" t="s">
        <v>168</v>
      </c>
      <c r="B5195" s="5" t="s">
        <v>175</v>
      </c>
      <c r="C5195" s="5" t="s">
        <v>87</v>
      </c>
      <c r="D5195" s="5" t="s">
        <v>379</v>
      </c>
      <c r="E5195" s="5" t="s">
        <v>172</v>
      </c>
      <c r="F5195" s="6">
        <v>43521</v>
      </c>
      <c r="G5195" s="5" t="s">
        <v>148</v>
      </c>
      <c r="H5195" s="5" t="s">
        <v>395</v>
      </c>
      <c r="I5195">
        <v>43360</v>
      </c>
      <c r="J5195">
        <v>161</v>
      </c>
      <c r="K5195">
        <v>98</v>
      </c>
      <c r="L5195">
        <v>1</v>
      </c>
      <c r="M5195">
        <v>2891</v>
      </c>
      <c r="N5195">
        <v>2384.4490000000001</v>
      </c>
      <c r="O5195">
        <v>2384.4490000000001</v>
      </c>
      <c r="P5195">
        <v>98</v>
      </c>
      <c r="Q5195">
        <v>29.5</v>
      </c>
      <c r="R5195">
        <v>506.55099999999999</v>
      </c>
      <c r="S5195">
        <v>2019</v>
      </c>
      <c r="T5195">
        <v>2</v>
      </c>
      <c r="U5195">
        <v>9</v>
      </c>
    </row>
    <row r="5196" spans="1:21" x14ac:dyDescent="0.3">
      <c r="A5196" s="5" t="s">
        <v>168</v>
      </c>
      <c r="B5196" s="5" t="s">
        <v>175</v>
      </c>
      <c r="C5196" s="5" t="s">
        <v>87</v>
      </c>
      <c r="D5196" s="5" t="s">
        <v>379</v>
      </c>
      <c r="E5196" s="5" t="s">
        <v>172</v>
      </c>
      <c r="F5196" s="6">
        <v>43521</v>
      </c>
      <c r="G5196" s="5" t="s">
        <v>148</v>
      </c>
      <c r="H5196" s="5" t="s">
        <v>194</v>
      </c>
      <c r="I5196">
        <v>43360</v>
      </c>
      <c r="J5196">
        <v>161</v>
      </c>
      <c r="K5196">
        <v>245</v>
      </c>
      <c r="L5196">
        <v>2</v>
      </c>
      <c r="M5196">
        <v>7105</v>
      </c>
      <c r="N5196">
        <v>4768.8980000000001</v>
      </c>
      <c r="O5196">
        <v>2384.4490000000001</v>
      </c>
      <c r="P5196">
        <v>122.5</v>
      </c>
      <c r="Q5196">
        <v>29</v>
      </c>
      <c r="R5196">
        <v>2336.1019999999999</v>
      </c>
      <c r="S5196">
        <v>2019</v>
      </c>
      <c r="T5196">
        <v>2</v>
      </c>
      <c r="U5196">
        <v>9</v>
      </c>
    </row>
    <row r="5197" spans="1:21" x14ac:dyDescent="0.3">
      <c r="A5197" s="5" t="s">
        <v>168</v>
      </c>
      <c r="B5197" s="5" t="s">
        <v>175</v>
      </c>
      <c r="C5197" s="5" t="s">
        <v>87</v>
      </c>
      <c r="D5197" s="5" t="s">
        <v>379</v>
      </c>
      <c r="E5197" s="5" t="s">
        <v>172</v>
      </c>
      <c r="F5197" s="6">
        <v>43521</v>
      </c>
      <c r="G5197" s="5" t="s">
        <v>148</v>
      </c>
      <c r="H5197" s="5" t="s">
        <v>197</v>
      </c>
      <c r="I5197">
        <v>43360</v>
      </c>
      <c r="J5197">
        <v>161</v>
      </c>
      <c r="K5197">
        <v>550</v>
      </c>
      <c r="L5197">
        <v>5</v>
      </c>
      <c r="M5197">
        <v>15950</v>
      </c>
      <c r="N5197">
        <v>11922.245000000001</v>
      </c>
      <c r="O5197">
        <v>2384.4490000000001</v>
      </c>
      <c r="P5197">
        <v>110</v>
      </c>
      <c r="Q5197">
        <v>29</v>
      </c>
      <c r="R5197">
        <v>4027.7550000000001</v>
      </c>
      <c r="S5197">
        <v>2019</v>
      </c>
      <c r="T5197">
        <v>2</v>
      </c>
      <c r="U5197">
        <v>9</v>
      </c>
    </row>
    <row r="5198" spans="1:21" x14ac:dyDescent="0.3">
      <c r="A5198" s="5" t="s">
        <v>168</v>
      </c>
      <c r="B5198" s="5" t="s">
        <v>175</v>
      </c>
      <c r="C5198" s="5" t="s">
        <v>87</v>
      </c>
      <c r="D5198" s="5" t="s">
        <v>379</v>
      </c>
      <c r="E5198" s="5" t="s">
        <v>172</v>
      </c>
      <c r="F5198" s="6">
        <v>43521</v>
      </c>
      <c r="G5198" s="5" t="s">
        <v>148</v>
      </c>
      <c r="H5198" s="5" t="s">
        <v>197</v>
      </c>
      <c r="I5198">
        <v>43360</v>
      </c>
      <c r="J5198">
        <v>161</v>
      </c>
      <c r="K5198">
        <v>110</v>
      </c>
      <c r="L5198">
        <v>1</v>
      </c>
      <c r="M5198">
        <v>3190</v>
      </c>
      <c r="N5198">
        <v>2384.4490000000001</v>
      </c>
      <c r="O5198">
        <v>2384.4490000000001</v>
      </c>
      <c r="P5198">
        <v>110</v>
      </c>
      <c r="Q5198">
        <v>29</v>
      </c>
      <c r="R5198">
        <v>805.55100000000004</v>
      </c>
      <c r="S5198">
        <v>2019</v>
      </c>
      <c r="T5198">
        <v>2</v>
      </c>
      <c r="U5198">
        <v>9</v>
      </c>
    </row>
    <row r="5199" spans="1:21" x14ac:dyDescent="0.3">
      <c r="A5199" s="5" t="s">
        <v>168</v>
      </c>
      <c r="B5199" s="5" t="s">
        <v>175</v>
      </c>
      <c r="C5199" s="5" t="s">
        <v>87</v>
      </c>
      <c r="D5199" s="5" t="s">
        <v>379</v>
      </c>
      <c r="E5199" s="5" t="s">
        <v>172</v>
      </c>
      <c r="F5199" s="6">
        <v>43521</v>
      </c>
      <c r="G5199" s="5" t="s">
        <v>148</v>
      </c>
      <c r="H5199" s="5" t="s">
        <v>351</v>
      </c>
      <c r="I5199">
        <v>43360</v>
      </c>
      <c r="J5199">
        <v>161</v>
      </c>
      <c r="K5199">
        <v>110</v>
      </c>
      <c r="L5199">
        <v>1</v>
      </c>
      <c r="M5199">
        <v>3245</v>
      </c>
      <c r="N5199">
        <v>2384.4490000000001</v>
      </c>
      <c r="O5199">
        <v>2384.4490000000001</v>
      </c>
      <c r="P5199">
        <v>110</v>
      </c>
      <c r="Q5199">
        <v>29.5</v>
      </c>
      <c r="R5199">
        <v>860.55100000000004</v>
      </c>
      <c r="S5199">
        <v>2019</v>
      </c>
      <c r="T5199">
        <v>2</v>
      </c>
      <c r="U5199">
        <v>9</v>
      </c>
    </row>
    <row r="5200" spans="1:21" x14ac:dyDescent="0.3">
      <c r="A5200" s="5" t="s">
        <v>168</v>
      </c>
      <c r="B5200" s="5" t="s">
        <v>175</v>
      </c>
      <c r="C5200" s="5" t="s">
        <v>87</v>
      </c>
      <c r="D5200" s="5" t="s">
        <v>379</v>
      </c>
      <c r="E5200" s="5" t="s">
        <v>172</v>
      </c>
      <c r="F5200" s="6">
        <v>43521</v>
      </c>
      <c r="G5200" s="5" t="s">
        <v>148</v>
      </c>
      <c r="H5200" s="5" t="s">
        <v>190</v>
      </c>
      <c r="I5200">
        <v>43360</v>
      </c>
      <c r="J5200">
        <v>161</v>
      </c>
      <c r="K5200">
        <v>105</v>
      </c>
      <c r="L5200">
        <v>1</v>
      </c>
      <c r="M5200">
        <v>3097.5</v>
      </c>
      <c r="N5200">
        <v>2384.4490000000001</v>
      </c>
      <c r="O5200">
        <v>2384.4490000000001</v>
      </c>
      <c r="P5200">
        <v>105</v>
      </c>
      <c r="Q5200">
        <v>29.5</v>
      </c>
      <c r="R5200">
        <v>713.05100000000004</v>
      </c>
      <c r="S5200">
        <v>2019</v>
      </c>
      <c r="T5200">
        <v>2</v>
      </c>
      <c r="U5200">
        <v>9</v>
      </c>
    </row>
    <row r="5201" spans="1:21" x14ac:dyDescent="0.3">
      <c r="A5201" s="5" t="s">
        <v>168</v>
      </c>
      <c r="B5201" s="5" t="s">
        <v>175</v>
      </c>
      <c r="C5201" s="5" t="s">
        <v>87</v>
      </c>
      <c r="D5201" s="5" t="s">
        <v>379</v>
      </c>
      <c r="E5201" s="5" t="s">
        <v>172</v>
      </c>
      <c r="F5201" s="6">
        <v>43521</v>
      </c>
      <c r="G5201" s="5" t="s">
        <v>148</v>
      </c>
      <c r="H5201" s="5" t="s">
        <v>190</v>
      </c>
      <c r="I5201">
        <v>43360</v>
      </c>
      <c r="J5201">
        <v>161</v>
      </c>
      <c r="K5201">
        <v>204</v>
      </c>
      <c r="L5201">
        <v>2</v>
      </c>
      <c r="M5201">
        <v>6018</v>
      </c>
      <c r="N5201">
        <v>4768.8980000000001</v>
      </c>
      <c r="O5201">
        <v>2384.4490000000001</v>
      </c>
      <c r="P5201">
        <v>102</v>
      </c>
      <c r="Q5201">
        <v>29.5</v>
      </c>
      <c r="R5201">
        <v>1249.1020000000001</v>
      </c>
      <c r="S5201">
        <v>2019</v>
      </c>
      <c r="T5201">
        <v>2</v>
      </c>
      <c r="U5201">
        <v>9</v>
      </c>
    </row>
    <row r="5202" spans="1:21" x14ac:dyDescent="0.3">
      <c r="A5202" s="5" t="s">
        <v>168</v>
      </c>
      <c r="B5202" s="5" t="s">
        <v>175</v>
      </c>
      <c r="C5202" s="5" t="s">
        <v>87</v>
      </c>
      <c r="D5202" s="5" t="s">
        <v>379</v>
      </c>
      <c r="E5202" s="5" t="s">
        <v>172</v>
      </c>
      <c r="F5202" s="6">
        <v>43521</v>
      </c>
      <c r="G5202" s="5" t="s">
        <v>148</v>
      </c>
      <c r="H5202" s="5" t="s">
        <v>194</v>
      </c>
      <c r="I5202">
        <v>43360</v>
      </c>
      <c r="J5202">
        <v>161</v>
      </c>
      <c r="K5202">
        <v>511</v>
      </c>
      <c r="L5202">
        <v>5</v>
      </c>
      <c r="M5202">
        <v>14819</v>
      </c>
      <c r="N5202">
        <v>11922.245000000001</v>
      </c>
      <c r="O5202">
        <v>2384.4490000000001</v>
      </c>
      <c r="P5202">
        <v>102.2</v>
      </c>
      <c r="Q5202">
        <v>29</v>
      </c>
      <c r="R5202">
        <v>2896.7550000000001</v>
      </c>
      <c r="S5202">
        <v>2019</v>
      </c>
      <c r="T5202">
        <v>2</v>
      </c>
      <c r="U5202">
        <v>9</v>
      </c>
    </row>
    <row r="5203" spans="1:21" x14ac:dyDescent="0.3">
      <c r="A5203" s="5" t="s">
        <v>168</v>
      </c>
      <c r="B5203" s="5" t="s">
        <v>175</v>
      </c>
      <c r="C5203" s="5" t="s">
        <v>87</v>
      </c>
      <c r="D5203" s="5" t="s">
        <v>379</v>
      </c>
      <c r="E5203" s="5" t="s">
        <v>172</v>
      </c>
      <c r="F5203" s="6">
        <v>43521</v>
      </c>
      <c r="G5203" s="5" t="s">
        <v>148</v>
      </c>
      <c r="H5203" s="5" t="s">
        <v>212</v>
      </c>
      <c r="I5203">
        <v>43360</v>
      </c>
      <c r="J5203">
        <v>161</v>
      </c>
      <c r="K5203">
        <v>88</v>
      </c>
      <c r="L5203">
        <v>1</v>
      </c>
      <c r="M5203">
        <v>2596</v>
      </c>
      <c r="N5203">
        <v>2384.4490000000001</v>
      </c>
      <c r="O5203">
        <v>2384.4490000000001</v>
      </c>
      <c r="P5203">
        <v>88</v>
      </c>
      <c r="Q5203">
        <v>29.5</v>
      </c>
      <c r="R5203">
        <v>211.55099999999999</v>
      </c>
      <c r="S5203">
        <v>2019</v>
      </c>
      <c r="T5203">
        <v>2</v>
      </c>
      <c r="U5203">
        <v>9</v>
      </c>
    </row>
    <row r="5204" spans="1:21" x14ac:dyDescent="0.3">
      <c r="A5204" s="5" t="s">
        <v>168</v>
      </c>
      <c r="B5204" s="5" t="s">
        <v>175</v>
      </c>
      <c r="C5204" s="5" t="s">
        <v>87</v>
      </c>
      <c r="D5204" s="5" t="s">
        <v>379</v>
      </c>
      <c r="E5204" s="5" t="s">
        <v>172</v>
      </c>
      <c r="F5204" s="6">
        <v>43521</v>
      </c>
      <c r="G5204" s="5" t="s">
        <v>148</v>
      </c>
      <c r="H5204" s="5" t="s">
        <v>258</v>
      </c>
      <c r="I5204">
        <v>43360</v>
      </c>
      <c r="J5204">
        <v>161</v>
      </c>
      <c r="K5204">
        <v>199</v>
      </c>
      <c r="L5204">
        <v>2</v>
      </c>
      <c r="M5204">
        <v>5870.5</v>
      </c>
      <c r="N5204">
        <v>4768.8980000000001</v>
      </c>
      <c r="O5204">
        <v>2384.4490000000001</v>
      </c>
      <c r="P5204">
        <v>99.5</v>
      </c>
      <c r="Q5204">
        <v>29.5</v>
      </c>
      <c r="R5204">
        <v>1101.6020000000001</v>
      </c>
      <c r="S5204">
        <v>2019</v>
      </c>
      <c r="T5204">
        <v>2</v>
      </c>
      <c r="U5204">
        <v>9</v>
      </c>
    </row>
    <row r="5205" spans="1:21" x14ac:dyDescent="0.3">
      <c r="A5205" s="5" t="s">
        <v>168</v>
      </c>
      <c r="B5205" s="5" t="s">
        <v>175</v>
      </c>
      <c r="C5205" s="5" t="s">
        <v>88</v>
      </c>
      <c r="D5205" s="5" t="s">
        <v>392</v>
      </c>
      <c r="E5205" s="5" t="s">
        <v>172</v>
      </c>
      <c r="F5205" s="6">
        <v>43521</v>
      </c>
      <c r="G5205" s="5" t="s">
        <v>148</v>
      </c>
      <c r="H5205" s="5" t="s">
        <v>209</v>
      </c>
      <c r="I5205">
        <v>43353</v>
      </c>
      <c r="J5205">
        <v>168</v>
      </c>
      <c r="K5205">
        <v>301</v>
      </c>
      <c r="L5205">
        <v>3</v>
      </c>
      <c r="M5205">
        <v>8729</v>
      </c>
      <c r="N5205">
        <v>8695.393</v>
      </c>
      <c r="O5205">
        <v>2898.4639999999999</v>
      </c>
      <c r="P5205">
        <v>100.33333333333333</v>
      </c>
      <c r="Q5205">
        <v>29</v>
      </c>
      <c r="R5205">
        <v>33.606999999999999</v>
      </c>
      <c r="S5205">
        <v>2019</v>
      </c>
      <c r="T5205">
        <v>2</v>
      </c>
      <c r="U5205">
        <v>9</v>
      </c>
    </row>
    <row r="5206" spans="1:21" x14ac:dyDescent="0.3">
      <c r="A5206" s="5" t="s">
        <v>168</v>
      </c>
      <c r="B5206" s="5" t="s">
        <v>175</v>
      </c>
      <c r="C5206" s="5" t="s">
        <v>88</v>
      </c>
      <c r="D5206" s="5" t="s">
        <v>392</v>
      </c>
      <c r="E5206" s="5" t="s">
        <v>172</v>
      </c>
      <c r="F5206" s="6">
        <v>43521</v>
      </c>
      <c r="G5206" s="5" t="s">
        <v>148</v>
      </c>
      <c r="H5206" s="5" t="s">
        <v>208</v>
      </c>
      <c r="I5206">
        <v>43353</v>
      </c>
      <c r="J5206">
        <v>168</v>
      </c>
      <c r="K5206">
        <v>100</v>
      </c>
      <c r="L5206">
        <v>1</v>
      </c>
      <c r="M5206">
        <v>2900</v>
      </c>
      <c r="N5206">
        <v>2898.4639999999999</v>
      </c>
      <c r="O5206">
        <v>2898.4639999999999</v>
      </c>
      <c r="P5206">
        <v>100</v>
      </c>
      <c r="Q5206">
        <v>29</v>
      </c>
      <c r="R5206">
        <v>1.536</v>
      </c>
      <c r="S5206">
        <v>2019</v>
      </c>
      <c r="T5206">
        <v>2</v>
      </c>
      <c r="U5206">
        <v>9</v>
      </c>
    </row>
    <row r="5207" spans="1:21" x14ac:dyDescent="0.3">
      <c r="A5207" s="5" t="s">
        <v>168</v>
      </c>
      <c r="B5207" s="5" t="s">
        <v>175</v>
      </c>
      <c r="C5207" s="5" t="s">
        <v>88</v>
      </c>
      <c r="D5207" s="5" t="s">
        <v>392</v>
      </c>
      <c r="E5207" s="5" t="s">
        <v>172</v>
      </c>
      <c r="F5207" s="6">
        <v>43521</v>
      </c>
      <c r="G5207" s="5" t="s">
        <v>148</v>
      </c>
      <c r="H5207" s="5" t="s">
        <v>235</v>
      </c>
      <c r="I5207">
        <v>43353</v>
      </c>
      <c r="J5207">
        <v>168</v>
      </c>
      <c r="K5207">
        <v>97</v>
      </c>
      <c r="L5207">
        <v>1</v>
      </c>
      <c r="M5207">
        <v>2813</v>
      </c>
      <c r="N5207">
        <v>2898.4639999999999</v>
      </c>
      <c r="O5207">
        <v>2898.4639999999999</v>
      </c>
      <c r="P5207">
        <v>97</v>
      </c>
      <c r="Q5207">
        <v>29</v>
      </c>
      <c r="R5207">
        <v>-85.463999999999999</v>
      </c>
      <c r="S5207">
        <v>2019</v>
      </c>
      <c r="T5207">
        <v>2</v>
      </c>
      <c r="U5207">
        <v>9</v>
      </c>
    </row>
    <row r="5208" spans="1:21" x14ac:dyDescent="0.3">
      <c r="A5208" s="5" t="s">
        <v>168</v>
      </c>
      <c r="B5208" s="5" t="s">
        <v>175</v>
      </c>
      <c r="C5208" s="5" t="s">
        <v>88</v>
      </c>
      <c r="D5208" s="5" t="s">
        <v>392</v>
      </c>
      <c r="E5208" s="5" t="s">
        <v>172</v>
      </c>
      <c r="F5208" s="6">
        <v>43521</v>
      </c>
      <c r="G5208" s="5" t="s">
        <v>148</v>
      </c>
      <c r="H5208" s="5" t="s">
        <v>351</v>
      </c>
      <c r="I5208">
        <v>43353</v>
      </c>
      <c r="J5208">
        <v>168</v>
      </c>
      <c r="K5208">
        <v>88</v>
      </c>
      <c r="L5208">
        <v>1</v>
      </c>
      <c r="M5208">
        <v>2596</v>
      </c>
      <c r="N5208">
        <v>2898.4639999999999</v>
      </c>
      <c r="O5208">
        <v>2898.4639999999999</v>
      </c>
      <c r="P5208">
        <v>88</v>
      </c>
      <c r="Q5208">
        <v>29.5</v>
      </c>
      <c r="R5208">
        <v>-302.464</v>
      </c>
      <c r="S5208">
        <v>2019</v>
      </c>
      <c r="T5208">
        <v>2</v>
      </c>
      <c r="U5208">
        <v>9</v>
      </c>
    </row>
    <row r="5209" spans="1:21" x14ac:dyDescent="0.3">
      <c r="A5209" s="5" t="s">
        <v>168</v>
      </c>
      <c r="B5209" s="5" t="s">
        <v>175</v>
      </c>
      <c r="C5209" s="5" t="s">
        <v>88</v>
      </c>
      <c r="D5209" s="5" t="s">
        <v>392</v>
      </c>
      <c r="E5209" s="5" t="s">
        <v>172</v>
      </c>
      <c r="F5209" s="6">
        <v>43521</v>
      </c>
      <c r="G5209" s="5" t="s">
        <v>148</v>
      </c>
      <c r="H5209" s="5" t="s">
        <v>190</v>
      </c>
      <c r="I5209">
        <v>43353</v>
      </c>
      <c r="J5209">
        <v>168</v>
      </c>
      <c r="K5209">
        <v>83</v>
      </c>
      <c r="L5209">
        <v>1</v>
      </c>
      <c r="M5209">
        <v>2448.5</v>
      </c>
      <c r="N5209">
        <v>2898.4639999999999</v>
      </c>
      <c r="O5209">
        <v>2898.4639999999999</v>
      </c>
      <c r="P5209">
        <v>83</v>
      </c>
      <c r="Q5209">
        <v>29.5</v>
      </c>
      <c r="R5209">
        <v>-449.964</v>
      </c>
      <c r="S5209">
        <v>2019</v>
      </c>
      <c r="T5209">
        <v>2</v>
      </c>
      <c r="U5209">
        <v>9</v>
      </c>
    </row>
    <row r="5210" spans="1:21" x14ac:dyDescent="0.3">
      <c r="A5210" s="5" t="s">
        <v>168</v>
      </c>
      <c r="B5210" s="5" t="s">
        <v>175</v>
      </c>
      <c r="C5210" s="5" t="s">
        <v>88</v>
      </c>
      <c r="D5210" s="5" t="s">
        <v>392</v>
      </c>
      <c r="E5210" s="5" t="s">
        <v>172</v>
      </c>
      <c r="F5210" s="6">
        <v>43521</v>
      </c>
      <c r="G5210" s="5" t="s">
        <v>148</v>
      </c>
      <c r="H5210" s="5" t="s">
        <v>173</v>
      </c>
      <c r="I5210">
        <v>43353</v>
      </c>
      <c r="J5210">
        <v>168</v>
      </c>
      <c r="K5210">
        <v>1210</v>
      </c>
      <c r="L5210">
        <v>10</v>
      </c>
      <c r="M5210">
        <v>41140</v>
      </c>
      <c r="N5210">
        <v>28984.644</v>
      </c>
      <c r="O5210">
        <v>2898.4639999999999</v>
      </c>
      <c r="P5210">
        <v>121</v>
      </c>
      <c r="Q5210">
        <v>34</v>
      </c>
      <c r="R5210">
        <v>12155.356</v>
      </c>
      <c r="S5210">
        <v>2019</v>
      </c>
      <c r="T5210">
        <v>2</v>
      </c>
      <c r="U5210">
        <v>9</v>
      </c>
    </row>
    <row r="5211" spans="1:21" x14ac:dyDescent="0.3">
      <c r="A5211" s="5" t="s">
        <v>168</v>
      </c>
      <c r="B5211" s="5" t="s">
        <v>175</v>
      </c>
      <c r="C5211" s="5" t="s">
        <v>88</v>
      </c>
      <c r="D5211" s="5" t="s">
        <v>392</v>
      </c>
      <c r="E5211" s="5" t="s">
        <v>172</v>
      </c>
      <c r="F5211" s="6">
        <v>43521</v>
      </c>
      <c r="G5211" s="5" t="s">
        <v>148</v>
      </c>
      <c r="H5211" s="5" t="s">
        <v>178</v>
      </c>
      <c r="I5211">
        <v>43353</v>
      </c>
      <c r="J5211">
        <v>168</v>
      </c>
      <c r="K5211">
        <v>298</v>
      </c>
      <c r="L5211">
        <v>3</v>
      </c>
      <c r="M5211">
        <v>8642</v>
      </c>
      <c r="N5211">
        <v>8695.393</v>
      </c>
      <c r="O5211">
        <v>2898.4639999999999</v>
      </c>
      <c r="P5211">
        <v>99.333333333333329</v>
      </c>
      <c r="Q5211">
        <v>29</v>
      </c>
      <c r="R5211">
        <v>-53.393000000000001</v>
      </c>
      <c r="S5211">
        <v>2019</v>
      </c>
      <c r="T5211">
        <v>2</v>
      </c>
      <c r="U5211">
        <v>9</v>
      </c>
    </row>
    <row r="5212" spans="1:21" x14ac:dyDescent="0.3">
      <c r="A5212" s="5" t="s">
        <v>168</v>
      </c>
      <c r="B5212" s="5" t="s">
        <v>175</v>
      </c>
      <c r="C5212" s="5" t="s">
        <v>88</v>
      </c>
      <c r="D5212" s="5" t="s">
        <v>392</v>
      </c>
      <c r="E5212" s="5" t="s">
        <v>172</v>
      </c>
      <c r="F5212" s="6">
        <v>43521</v>
      </c>
      <c r="G5212" s="5" t="s">
        <v>148</v>
      </c>
      <c r="H5212" s="5" t="s">
        <v>198</v>
      </c>
      <c r="I5212">
        <v>43353</v>
      </c>
      <c r="J5212">
        <v>168</v>
      </c>
      <c r="K5212">
        <v>115</v>
      </c>
      <c r="L5212">
        <v>1</v>
      </c>
      <c r="M5212">
        <v>3335</v>
      </c>
      <c r="N5212">
        <v>2898.4639999999999</v>
      </c>
      <c r="O5212">
        <v>2898.4639999999999</v>
      </c>
      <c r="P5212">
        <v>115</v>
      </c>
      <c r="Q5212">
        <v>29</v>
      </c>
      <c r="R5212">
        <v>436.536</v>
      </c>
      <c r="S5212">
        <v>2019</v>
      </c>
      <c r="T5212">
        <v>2</v>
      </c>
      <c r="U5212">
        <v>9</v>
      </c>
    </row>
    <row r="5213" spans="1:21" x14ac:dyDescent="0.3">
      <c r="A5213" s="5" t="s">
        <v>168</v>
      </c>
      <c r="B5213" s="5" t="s">
        <v>175</v>
      </c>
      <c r="C5213" s="5" t="s">
        <v>88</v>
      </c>
      <c r="D5213" s="5" t="s">
        <v>392</v>
      </c>
      <c r="E5213" s="5" t="s">
        <v>172</v>
      </c>
      <c r="F5213" s="6">
        <v>43521</v>
      </c>
      <c r="G5213" s="5" t="s">
        <v>148</v>
      </c>
      <c r="H5213" s="5" t="s">
        <v>190</v>
      </c>
      <c r="I5213">
        <v>43353</v>
      </c>
      <c r="J5213">
        <v>168</v>
      </c>
      <c r="K5213">
        <v>124</v>
      </c>
      <c r="L5213">
        <v>1</v>
      </c>
      <c r="M5213">
        <v>3348</v>
      </c>
      <c r="N5213">
        <v>2898.4639999999999</v>
      </c>
      <c r="O5213">
        <v>2898.4639999999999</v>
      </c>
      <c r="P5213">
        <v>124</v>
      </c>
      <c r="Q5213">
        <v>27</v>
      </c>
      <c r="R5213">
        <v>449.536</v>
      </c>
      <c r="S5213">
        <v>2019</v>
      </c>
      <c r="T5213">
        <v>2</v>
      </c>
      <c r="U5213">
        <v>9</v>
      </c>
    </row>
    <row r="5214" spans="1:21" x14ac:dyDescent="0.3">
      <c r="A5214" s="5" t="s">
        <v>168</v>
      </c>
      <c r="B5214" s="5" t="s">
        <v>175</v>
      </c>
      <c r="C5214" s="5" t="s">
        <v>88</v>
      </c>
      <c r="D5214" s="5" t="s">
        <v>392</v>
      </c>
      <c r="E5214" s="5" t="s">
        <v>172</v>
      </c>
      <c r="F5214" s="6">
        <v>43521</v>
      </c>
      <c r="G5214" s="5" t="s">
        <v>148</v>
      </c>
      <c r="H5214" s="5" t="s">
        <v>311</v>
      </c>
      <c r="I5214">
        <v>43353</v>
      </c>
      <c r="J5214">
        <v>168</v>
      </c>
      <c r="K5214">
        <v>94</v>
      </c>
      <c r="L5214">
        <v>1</v>
      </c>
      <c r="M5214">
        <v>2726</v>
      </c>
      <c r="N5214">
        <v>2898.4639999999999</v>
      </c>
      <c r="O5214">
        <v>2898.4639999999999</v>
      </c>
      <c r="P5214">
        <v>94</v>
      </c>
      <c r="Q5214">
        <v>29</v>
      </c>
      <c r="R5214">
        <v>-172.464</v>
      </c>
      <c r="S5214">
        <v>2019</v>
      </c>
      <c r="T5214">
        <v>2</v>
      </c>
      <c r="U5214">
        <v>9</v>
      </c>
    </row>
    <row r="5215" spans="1:21" x14ac:dyDescent="0.3">
      <c r="A5215" s="5" t="s">
        <v>168</v>
      </c>
      <c r="B5215" s="5" t="s">
        <v>175</v>
      </c>
      <c r="C5215" s="5" t="s">
        <v>88</v>
      </c>
      <c r="D5215" s="5" t="s">
        <v>392</v>
      </c>
      <c r="E5215" s="5" t="s">
        <v>172</v>
      </c>
      <c r="F5215" s="6">
        <v>43521</v>
      </c>
      <c r="G5215" s="5" t="s">
        <v>148</v>
      </c>
      <c r="H5215" s="5" t="s">
        <v>173</v>
      </c>
      <c r="I5215">
        <v>43353</v>
      </c>
      <c r="J5215">
        <v>168</v>
      </c>
      <c r="K5215">
        <v>2152</v>
      </c>
      <c r="L5215">
        <v>20</v>
      </c>
      <c r="M5215">
        <v>73168</v>
      </c>
      <c r="N5215">
        <v>57969.286999999997</v>
      </c>
      <c r="O5215">
        <v>2898.4639999999999</v>
      </c>
      <c r="P5215">
        <v>107.6</v>
      </c>
      <c r="Q5215">
        <v>34</v>
      </c>
      <c r="R5215">
        <v>15198.713</v>
      </c>
      <c r="S5215">
        <v>2019</v>
      </c>
      <c r="T5215">
        <v>2</v>
      </c>
      <c r="U5215">
        <v>9</v>
      </c>
    </row>
    <row r="5216" spans="1:21" x14ac:dyDescent="0.3">
      <c r="A5216" s="5" t="s">
        <v>168</v>
      </c>
      <c r="B5216" s="5" t="s">
        <v>175</v>
      </c>
      <c r="C5216" s="5" t="s">
        <v>89</v>
      </c>
      <c r="D5216" s="5" t="s">
        <v>389</v>
      </c>
      <c r="E5216" s="5" t="s">
        <v>172</v>
      </c>
      <c r="F5216" s="6">
        <v>43521</v>
      </c>
      <c r="G5216" s="5" t="s">
        <v>148</v>
      </c>
      <c r="H5216" s="5" t="s">
        <v>178</v>
      </c>
      <c r="I5216">
        <v>43346</v>
      </c>
      <c r="J5216">
        <v>175</v>
      </c>
      <c r="K5216">
        <v>92</v>
      </c>
      <c r="L5216">
        <v>1</v>
      </c>
      <c r="M5216">
        <v>2668</v>
      </c>
      <c r="N5216">
        <v>2803.873</v>
      </c>
      <c r="O5216">
        <v>2803.873</v>
      </c>
      <c r="P5216">
        <v>92</v>
      </c>
      <c r="Q5216">
        <v>29</v>
      </c>
      <c r="R5216">
        <v>-135.87299999999999</v>
      </c>
      <c r="S5216">
        <v>2019</v>
      </c>
      <c r="T5216">
        <v>2</v>
      </c>
      <c r="U5216">
        <v>9</v>
      </c>
    </row>
    <row r="5217" spans="1:21" x14ac:dyDescent="0.3">
      <c r="A5217" s="5" t="s">
        <v>168</v>
      </c>
      <c r="B5217" s="5" t="s">
        <v>175</v>
      </c>
      <c r="C5217" s="5" t="s">
        <v>89</v>
      </c>
      <c r="D5217" s="5" t="s">
        <v>389</v>
      </c>
      <c r="E5217" s="5" t="s">
        <v>172</v>
      </c>
      <c r="F5217" s="6">
        <v>43521</v>
      </c>
      <c r="G5217" s="5" t="s">
        <v>148</v>
      </c>
      <c r="H5217" s="5" t="s">
        <v>311</v>
      </c>
      <c r="I5217">
        <v>43346</v>
      </c>
      <c r="J5217">
        <v>175</v>
      </c>
      <c r="K5217">
        <v>96</v>
      </c>
      <c r="L5217">
        <v>1</v>
      </c>
      <c r="M5217">
        <v>2784</v>
      </c>
      <c r="N5217">
        <v>2803.873</v>
      </c>
      <c r="O5217">
        <v>2803.873</v>
      </c>
      <c r="P5217">
        <v>96</v>
      </c>
      <c r="Q5217">
        <v>29</v>
      </c>
      <c r="R5217">
        <v>-19.873000000000001</v>
      </c>
      <c r="S5217">
        <v>2019</v>
      </c>
      <c r="T5217">
        <v>2</v>
      </c>
      <c r="U5217">
        <v>9</v>
      </c>
    </row>
    <row r="5218" spans="1:21" x14ac:dyDescent="0.3">
      <c r="A5218" s="5" t="s">
        <v>168</v>
      </c>
      <c r="B5218" s="5" t="s">
        <v>175</v>
      </c>
      <c r="C5218" s="5" t="s">
        <v>87</v>
      </c>
      <c r="D5218" s="5" t="s">
        <v>379</v>
      </c>
      <c r="E5218" s="5" t="s">
        <v>172</v>
      </c>
      <c r="F5218" s="6">
        <v>43522</v>
      </c>
      <c r="G5218" s="5" t="s">
        <v>148</v>
      </c>
      <c r="H5218" s="5" t="s">
        <v>351</v>
      </c>
      <c r="I5218">
        <v>43360</v>
      </c>
      <c r="J5218">
        <v>162</v>
      </c>
      <c r="K5218">
        <v>127</v>
      </c>
      <c r="L5218">
        <v>1</v>
      </c>
      <c r="M5218">
        <v>3746.5</v>
      </c>
      <c r="N5218">
        <v>2384.4490000000001</v>
      </c>
      <c r="O5218">
        <v>2384.4490000000001</v>
      </c>
      <c r="P5218">
        <v>127</v>
      </c>
      <c r="Q5218">
        <v>29.5</v>
      </c>
      <c r="R5218">
        <v>1362.0509999999999</v>
      </c>
      <c r="S5218">
        <v>2019</v>
      </c>
      <c r="T5218">
        <v>2</v>
      </c>
      <c r="U5218">
        <v>9</v>
      </c>
    </row>
    <row r="5219" spans="1:21" x14ac:dyDescent="0.3">
      <c r="A5219" s="5" t="s">
        <v>168</v>
      </c>
      <c r="B5219" s="5" t="s">
        <v>206</v>
      </c>
      <c r="C5219" s="5" t="s">
        <v>106</v>
      </c>
      <c r="D5219" s="5" t="s">
        <v>394</v>
      </c>
      <c r="E5219" s="5" t="s">
        <v>172</v>
      </c>
      <c r="F5219" s="6">
        <v>43522</v>
      </c>
      <c r="G5219" s="5" t="s">
        <v>148</v>
      </c>
      <c r="H5219" s="5" t="s">
        <v>173</v>
      </c>
      <c r="I5219">
        <v>43361</v>
      </c>
      <c r="J5219">
        <v>161</v>
      </c>
      <c r="K5219">
        <v>957</v>
      </c>
      <c r="L5219">
        <v>10</v>
      </c>
      <c r="M5219">
        <v>32538</v>
      </c>
      <c r="N5219">
        <v>29686.988000000001</v>
      </c>
      <c r="O5219">
        <v>2968.6990000000001</v>
      </c>
      <c r="P5219">
        <v>95.7</v>
      </c>
      <c r="Q5219">
        <v>34</v>
      </c>
      <c r="R5219">
        <v>2851.0120000000002</v>
      </c>
      <c r="S5219">
        <v>2019</v>
      </c>
      <c r="T5219">
        <v>2</v>
      </c>
      <c r="U5219">
        <v>9</v>
      </c>
    </row>
    <row r="5220" spans="1:21" x14ac:dyDescent="0.3">
      <c r="A5220" s="5" t="s">
        <v>168</v>
      </c>
      <c r="B5220" s="5" t="s">
        <v>206</v>
      </c>
      <c r="C5220" s="5" t="s">
        <v>106</v>
      </c>
      <c r="D5220" s="5" t="s">
        <v>394</v>
      </c>
      <c r="E5220" s="5" t="s">
        <v>172</v>
      </c>
      <c r="F5220" s="6">
        <v>43522</v>
      </c>
      <c r="G5220" s="5" t="s">
        <v>148</v>
      </c>
      <c r="H5220" s="5" t="s">
        <v>235</v>
      </c>
      <c r="I5220">
        <v>43361</v>
      </c>
      <c r="J5220">
        <v>161</v>
      </c>
      <c r="K5220">
        <v>104</v>
      </c>
      <c r="L5220">
        <v>1</v>
      </c>
      <c r="M5220">
        <v>3016</v>
      </c>
      <c r="N5220">
        <v>0</v>
      </c>
      <c r="O5220">
        <v>0</v>
      </c>
      <c r="P5220">
        <v>104</v>
      </c>
      <c r="Q5220">
        <v>29</v>
      </c>
      <c r="R5220">
        <v>3016</v>
      </c>
      <c r="S5220">
        <v>2019</v>
      </c>
      <c r="T5220">
        <v>2</v>
      </c>
      <c r="U5220">
        <v>9</v>
      </c>
    </row>
    <row r="5221" spans="1:21" x14ac:dyDescent="0.3">
      <c r="A5221" s="5" t="s">
        <v>168</v>
      </c>
      <c r="B5221" s="5" t="s">
        <v>206</v>
      </c>
      <c r="C5221" s="5" t="s">
        <v>115</v>
      </c>
      <c r="D5221" s="5" t="s">
        <v>397</v>
      </c>
      <c r="E5221" s="5" t="s">
        <v>172</v>
      </c>
      <c r="F5221" s="6">
        <v>43522</v>
      </c>
      <c r="G5221" s="5" t="s">
        <v>148</v>
      </c>
      <c r="H5221" s="5" t="s">
        <v>178</v>
      </c>
      <c r="I5221">
        <v>43366</v>
      </c>
      <c r="J5221">
        <v>156</v>
      </c>
      <c r="K5221">
        <v>292.39999999999998</v>
      </c>
      <c r="L5221">
        <v>3</v>
      </c>
      <c r="M5221">
        <v>8479.6</v>
      </c>
      <c r="N5221">
        <v>8400.8690000000006</v>
      </c>
      <c r="O5221">
        <v>2800.29</v>
      </c>
      <c r="P5221">
        <v>97.466666666666654</v>
      </c>
      <c r="Q5221">
        <v>29</v>
      </c>
      <c r="R5221">
        <v>78.730999999999995</v>
      </c>
      <c r="S5221">
        <v>2019</v>
      </c>
      <c r="T5221">
        <v>2</v>
      </c>
      <c r="U5221">
        <v>9</v>
      </c>
    </row>
    <row r="5222" spans="1:21" x14ac:dyDescent="0.3">
      <c r="A5222" s="5" t="s">
        <v>168</v>
      </c>
      <c r="B5222" s="5" t="s">
        <v>206</v>
      </c>
      <c r="C5222" s="5" t="s">
        <v>115</v>
      </c>
      <c r="D5222" s="5" t="s">
        <v>397</v>
      </c>
      <c r="E5222" s="5" t="s">
        <v>172</v>
      </c>
      <c r="F5222" s="6">
        <v>43522</v>
      </c>
      <c r="G5222" s="5" t="s">
        <v>148</v>
      </c>
      <c r="H5222" s="5" t="s">
        <v>198</v>
      </c>
      <c r="I5222">
        <v>43366</v>
      </c>
      <c r="J5222">
        <v>156</v>
      </c>
      <c r="K5222">
        <v>344.4</v>
      </c>
      <c r="L5222">
        <v>3</v>
      </c>
      <c r="M5222">
        <v>9987.6</v>
      </c>
      <c r="N5222">
        <v>8400.8690000000006</v>
      </c>
      <c r="O5222">
        <v>2800.29</v>
      </c>
      <c r="P5222">
        <v>114.8</v>
      </c>
      <c r="Q5222">
        <v>29</v>
      </c>
      <c r="R5222">
        <v>1586.731</v>
      </c>
      <c r="S5222">
        <v>2019</v>
      </c>
      <c r="T5222">
        <v>2</v>
      </c>
      <c r="U5222">
        <v>9</v>
      </c>
    </row>
    <row r="5223" spans="1:21" x14ac:dyDescent="0.3">
      <c r="A5223" s="5" t="s">
        <v>168</v>
      </c>
      <c r="B5223" s="5" t="s">
        <v>206</v>
      </c>
      <c r="C5223" s="5" t="s">
        <v>115</v>
      </c>
      <c r="D5223" s="5" t="s">
        <v>397</v>
      </c>
      <c r="E5223" s="5" t="s">
        <v>172</v>
      </c>
      <c r="F5223" s="6">
        <v>43522</v>
      </c>
      <c r="G5223" s="5" t="s">
        <v>148</v>
      </c>
      <c r="H5223" s="5" t="s">
        <v>197</v>
      </c>
      <c r="I5223">
        <v>43366</v>
      </c>
      <c r="J5223">
        <v>156</v>
      </c>
      <c r="K5223">
        <v>919.2</v>
      </c>
      <c r="L5223">
        <v>9</v>
      </c>
      <c r="M5223">
        <v>26656.799999999999</v>
      </c>
      <c r="N5223">
        <v>25202.606</v>
      </c>
      <c r="O5223">
        <v>2800.29</v>
      </c>
      <c r="P5223">
        <v>102.13333333333334</v>
      </c>
      <c r="Q5223">
        <v>29</v>
      </c>
      <c r="R5223">
        <v>1454.194</v>
      </c>
      <c r="S5223">
        <v>2019</v>
      </c>
      <c r="T5223">
        <v>2</v>
      </c>
      <c r="U5223">
        <v>9</v>
      </c>
    </row>
    <row r="5224" spans="1:21" x14ac:dyDescent="0.3">
      <c r="A5224" s="5" t="s">
        <v>168</v>
      </c>
      <c r="B5224" s="5" t="s">
        <v>206</v>
      </c>
      <c r="C5224" s="5" t="s">
        <v>115</v>
      </c>
      <c r="D5224" s="5" t="s">
        <v>397</v>
      </c>
      <c r="E5224" s="5" t="s">
        <v>172</v>
      </c>
      <c r="F5224" s="6">
        <v>43522</v>
      </c>
      <c r="G5224" s="5" t="s">
        <v>148</v>
      </c>
      <c r="H5224" s="5" t="s">
        <v>208</v>
      </c>
      <c r="I5224">
        <v>43366</v>
      </c>
      <c r="J5224">
        <v>156</v>
      </c>
      <c r="K5224">
        <v>113.4</v>
      </c>
      <c r="L5224">
        <v>1</v>
      </c>
      <c r="M5224">
        <v>3288.6</v>
      </c>
      <c r="N5224">
        <v>2800.29</v>
      </c>
      <c r="O5224">
        <v>2800.29</v>
      </c>
      <c r="P5224">
        <v>113.4</v>
      </c>
      <c r="Q5224">
        <v>29</v>
      </c>
      <c r="R5224">
        <v>488.31</v>
      </c>
      <c r="S5224">
        <v>2019</v>
      </c>
      <c r="T5224">
        <v>2</v>
      </c>
      <c r="U5224">
        <v>9</v>
      </c>
    </row>
    <row r="5225" spans="1:21" x14ac:dyDescent="0.3">
      <c r="A5225" s="5" t="s">
        <v>168</v>
      </c>
      <c r="B5225" s="5" t="s">
        <v>206</v>
      </c>
      <c r="C5225" s="5" t="s">
        <v>115</v>
      </c>
      <c r="D5225" s="5" t="s">
        <v>397</v>
      </c>
      <c r="E5225" s="5" t="s">
        <v>172</v>
      </c>
      <c r="F5225" s="6">
        <v>43522</v>
      </c>
      <c r="G5225" s="5" t="s">
        <v>148</v>
      </c>
      <c r="H5225" s="5" t="s">
        <v>311</v>
      </c>
      <c r="I5225">
        <v>43366</v>
      </c>
      <c r="J5225">
        <v>156</v>
      </c>
      <c r="K5225">
        <v>188.2</v>
      </c>
      <c r="L5225">
        <v>2</v>
      </c>
      <c r="M5225">
        <v>5457.8</v>
      </c>
      <c r="N5225">
        <v>5600.5789999999997</v>
      </c>
      <c r="O5225">
        <v>2800.29</v>
      </c>
      <c r="P5225">
        <v>94.1</v>
      </c>
      <c r="Q5225">
        <v>29</v>
      </c>
      <c r="R5225">
        <v>-142.779</v>
      </c>
      <c r="S5225">
        <v>2019</v>
      </c>
      <c r="T5225">
        <v>2</v>
      </c>
      <c r="U5225">
        <v>9</v>
      </c>
    </row>
    <row r="5226" spans="1:21" x14ac:dyDescent="0.3">
      <c r="A5226" s="5" t="s">
        <v>168</v>
      </c>
      <c r="B5226" s="5" t="s">
        <v>206</v>
      </c>
      <c r="C5226" s="5" t="s">
        <v>115</v>
      </c>
      <c r="D5226" s="5" t="s">
        <v>397</v>
      </c>
      <c r="E5226" s="5" t="s">
        <v>172</v>
      </c>
      <c r="F5226" s="6">
        <v>43522</v>
      </c>
      <c r="G5226" s="5" t="s">
        <v>148</v>
      </c>
      <c r="H5226" s="5" t="s">
        <v>351</v>
      </c>
      <c r="I5226">
        <v>43366</v>
      </c>
      <c r="J5226">
        <v>156</v>
      </c>
      <c r="K5226">
        <v>200</v>
      </c>
      <c r="L5226">
        <v>2</v>
      </c>
      <c r="M5226">
        <v>5900</v>
      </c>
      <c r="N5226">
        <v>5600.5789999999997</v>
      </c>
      <c r="O5226">
        <v>2800.29</v>
      </c>
      <c r="P5226">
        <v>100</v>
      </c>
      <c r="Q5226">
        <v>29.5</v>
      </c>
      <c r="R5226">
        <v>299.42099999999999</v>
      </c>
      <c r="S5226">
        <v>2019</v>
      </c>
      <c r="T5226">
        <v>2</v>
      </c>
      <c r="U5226">
        <v>9</v>
      </c>
    </row>
    <row r="5227" spans="1:21" x14ac:dyDescent="0.3">
      <c r="A5227" s="5" t="s">
        <v>168</v>
      </c>
      <c r="B5227" s="5" t="s">
        <v>175</v>
      </c>
      <c r="C5227" s="5" t="s">
        <v>87</v>
      </c>
      <c r="D5227" s="5" t="s">
        <v>379</v>
      </c>
      <c r="E5227" s="5" t="s">
        <v>172</v>
      </c>
      <c r="F5227" s="6">
        <v>43523</v>
      </c>
      <c r="G5227" s="5" t="s">
        <v>148</v>
      </c>
      <c r="H5227" s="5" t="s">
        <v>215</v>
      </c>
      <c r="I5227">
        <v>43360</v>
      </c>
      <c r="J5227">
        <v>163</v>
      </c>
      <c r="K5227">
        <v>604</v>
      </c>
      <c r="L5227">
        <v>6</v>
      </c>
      <c r="M5227">
        <v>17214</v>
      </c>
      <c r="N5227">
        <v>14991.696</v>
      </c>
      <c r="O5227">
        <v>2498.616</v>
      </c>
      <c r="P5227">
        <v>100.66666666666667</v>
      </c>
      <c r="Q5227">
        <v>28.5</v>
      </c>
      <c r="R5227">
        <v>2222.3040000000001</v>
      </c>
      <c r="S5227">
        <v>2019</v>
      </c>
      <c r="T5227">
        <v>2</v>
      </c>
      <c r="U5227">
        <v>9</v>
      </c>
    </row>
    <row r="5228" spans="1:21" x14ac:dyDescent="0.3">
      <c r="A5228" s="5" t="s">
        <v>168</v>
      </c>
      <c r="B5228" s="5" t="s">
        <v>175</v>
      </c>
      <c r="C5228" s="5" t="s">
        <v>87</v>
      </c>
      <c r="D5228" s="5" t="s">
        <v>379</v>
      </c>
      <c r="E5228" s="5" t="s">
        <v>172</v>
      </c>
      <c r="F5228" s="6">
        <v>43523</v>
      </c>
      <c r="G5228" s="5" t="s">
        <v>148</v>
      </c>
      <c r="H5228" s="5" t="s">
        <v>199</v>
      </c>
      <c r="I5228">
        <v>43360</v>
      </c>
      <c r="J5228">
        <v>163</v>
      </c>
      <c r="K5228">
        <v>847</v>
      </c>
      <c r="L5228">
        <v>8</v>
      </c>
      <c r="M5228">
        <v>24139.5</v>
      </c>
      <c r="N5228">
        <v>19988.928</v>
      </c>
      <c r="O5228">
        <v>2498.616</v>
      </c>
      <c r="P5228">
        <v>105.875</v>
      </c>
      <c r="Q5228">
        <v>28.5</v>
      </c>
      <c r="R5228">
        <v>4150.5720000000001</v>
      </c>
      <c r="S5228">
        <v>2019</v>
      </c>
      <c r="T5228">
        <v>2</v>
      </c>
      <c r="U5228">
        <v>9</v>
      </c>
    </row>
    <row r="5229" spans="1:21" x14ac:dyDescent="0.3">
      <c r="A5229" s="5" t="s">
        <v>168</v>
      </c>
      <c r="B5229" s="5" t="s">
        <v>175</v>
      </c>
      <c r="C5229" s="5" t="s">
        <v>87</v>
      </c>
      <c r="D5229" s="5" t="s">
        <v>379</v>
      </c>
      <c r="E5229" s="5" t="s">
        <v>172</v>
      </c>
      <c r="F5229" s="6">
        <v>43523</v>
      </c>
      <c r="G5229" s="5" t="s">
        <v>148</v>
      </c>
      <c r="H5229" s="5" t="s">
        <v>200</v>
      </c>
      <c r="I5229">
        <v>43360</v>
      </c>
      <c r="J5229">
        <v>163</v>
      </c>
      <c r="K5229">
        <v>1081</v>
      </c>
      <c r="L5229">
        <v>10</v>
      </c>
      <c r="M5229">
        <v>30808.5</v>
      </c>
      <c r="N5229">
        <v>24986.16</v>
      </c>
      <c r="O5229">
        <v>2498.616</v>
      </c>
      <c r="P5229">
        <v>108.1</v>
      </c>
      <c r="Q5229">
        <v>28.5</v>
      </c>
      <c r="R5229">
        <v>5822.34</v>
      </c>
      <c r="S5229">
        <v>2019</v>
      </c>
      <c r="T5229">
        <v>2</v>
      </c>
      <c r="U5229">
        <v>9</v>
      </c>
    </row>
    <row r="5230" spans="1:21" x14ac:dyDescent="0.3">
      <c r="A5230" s="5" t="s">
        <v>168</v>
      </c>
      <c r="B5230" s="5" t="s">
        <v>206</v>
      </c>
      <c r="C5230" s="5" t="s">
        <v>115</v>
      </c>
      <c r="D5230" s="5" t="s">
        <v>397</v>
      </c>
      <c r="E5230" s="5" t="s">
        <v>172</v>
      </c>
      <c r="F5230" s="6">
        <v>43524</v>
      </c>
      <c r="G5230" s="5" t="s">
        <v>148</v>
      </c>
      <c r="H5230" s="5" t="s">
        <v>203</v>
      </c>
      <c r="I5230">
        <v>43366</v>
      </c>
      <c r="J5230">
        <v>158</v>
      </c>
      <c r="K5230">
        <v>99</v>
      </c>
      <c r="L5230">
        <v>1</v>
      </c>
      <c r="M5230">
        <v>2970</v>
      </c>
      <c r="N5230">
        <v>2849.6</v>
      </c>
      <c r="O5230">
        <v>2849.6</v>
      </c>
      <c r="P5230">
        <v>99</v>
      </c>
      <c r="Q5230">
        <v>30</v>
      </c>
      <c r="R5230">
        <v>120.4</v>
      </c>
      <c r="S5230">
        <v>2019</v>
      </c>
      <c r="T5230">
        <v>2</v>
      </c>
      <c r="U5230">
        <v>9</v>
      </c>
    </row>
    <row r="5231" spans="1:21" x14ac:dyDescent="0.3">
      <c r="A5231" s="5" t="s">
        <v>168</v>
      </c>
      <c r="B5231" s="5" t="s">
        <v>206</v>
      </c>
      <c r="C5231" s="5" t="s">
        <v>115</v>
      </c>
      <c r="D5231" s="5" t="s">
        <v>397</v>
      </c>
      <c r="E5231" s="5" t="s">
        <v>172</v>
      </c>
      <c r="F5231" s="6">
        <v>43524</v>
      </c>
      <c r="G5231" s="5" t="s">
        <v>148</v>
      </c>
      <c r="H5231" s="5" t="s">
        <v>190</v>
      </c>
      <c r="I5231">
        <v>43366</v>
      </c>
      <c r="J5231">
        <v>158</v>
      </c>
      <c r="K5231">
        <v>280</v>
      </c>
      <c r="L5231">
        <v>3</v>
      </c>
      <c r="M5231">
        <v>8400</v>
      </c>
      <c r="N5231">
        <v>8548.7999999999993</v>
      </c>
      <c r="O5231">
        <v>2849.6</v>
      </c>
      <c r="P5231">
        <v>93.333333333333329</v>
      </c>
      <c r="Q5231">
        <v>30</v>
      </c>
      <c r="R5231">
        <v>-148.80000000000001</v>
      </c>
      <c r="S5231">
        <v>2019</v>
      </c>
      <c r="T5231">
        <v>2</v>
      </c>
      <c r="U5231">
        <v>9</v>
      </c>
    </row>
    <row r="5232" spans="1:21" x14ac:dyDescent="0.3">
      <c r="A5232" s="5" t="s">
        <v>168</v>
      </c>
      <c r="B5232" s="5" t="s">
        <v>206</v>
      </c>
      <c r="C5232" s="5" t="s">
        <v>115</v>
      </c>
      <c r="D5232" s="5" t="s">
        <v>397</v>
      </c>
      <c r="E5232" s="5" t="s">
        <v>172</v>
      </c>
      <c r="F5232" s="6">
        <v>43524</v>
      </c>
      <c r="G5232" s="5" t="s">
        <v>148</v>
      </c>
      <c r="H5232" s="5" t="s">
        <v>204</v>
      </c>
      <c r="I5232">
        <v>43366</v>
      </c>
      <c r="J5232">
        <v>158</v>
      </c>
      <c r="K5232">
        <v>260</v>
      </c>
      <c r="L5232">
        <v>3</v>
      </c>
      <c r="M5232">
        <v>7800</v>
      </c>
      <c r="N5232">
        <v>8548.7999999999993</v>
      </c>
      <c r="O5232">
        <v>2849.6</v>
      </c>
      <c r="P5232">
        <v>86.666666666666671</v>
      </c>
      <c r="Q5232">
        <v>30</v>
      </c>
      <c r="R5232">
        <v>-748.8</v>
      </c>
      <c r="S5232">
        <v>2019</v>
      </c>
      <c r="T5232">
        <v>2</v>
      </c>
      <c r="U5232">
        <v>9</v>
      </c>
    </row>
    <row r="5233" spans="1:21" x14ac:dyDescent="0.3">
      <c r="A5233" s="5" t="s">
        <v>168</v>
      </c>
      <c r="B5233" s="5" t="s">
        <v>206</v>
      </c>
      <c r="C5233" s="5" t="s">
        <v>115</v>
      </c>
      <c r="D5233" s="5" t="s">
        <v>397</v>
      </c>
      <c r="E5233" s="5" t="s">
        <v>172</v>
      </c>
      <c r="F5233" s="6">
        <v>43524</v>
      </c>
      <c r="G5233" s="5" t="s">
        <v>148</v>
      </c>
      <c r="H5233" s="5" t="s">
        <v>205</v>
      </c>
      <c r="I5233">
        <v>43366</v>
      </c>
      <c r="J5233">
        <v>158</v>
      </c>
      <c r="K5233">
        <v>326</v>
      </c>
      <c r="L5233">
        <v>3</v>
      </c>
      <c r="M5233">
        <v>9780</v>
      </c>
      <c r="N5233">
        <v>8548.7999999999993</v>
      </c>
      <c r="O5233">
        <v>2849.6</v>
      </c>
      <c r="P5233">
        <v>108.66666666666667</v>
      </c>
      <c r="Q5233">
        <v>30</v>
      </c>
      <c r="R5233">
        <v>1231.2</v>
      </c>
      <c r="S5233">
        <v>2019</v>
      </c>
      <c r="T5233">
        <v>2</v>
      </c>
      <c r="U5233">
        <v>9</v>
      </c>
    </row>
    <row r="5234" spans="1:21" x14ac:dyDescent="0.3">
      <c r="A5234" s="5" t="s">
        <v>168</v>
      </c>
      <c r="B5234" s="5" t="s">
        <v>206</v>
      </c>
      <c r="C5234" s="5" t="s">
        <v>115</v>
      </c>
      <c r="D5234" s="5" t="s">
        <v>397</v>
      </c>
      <c r="E5234" s="5" t="s">
        <v>172</v>
      </c>
      <c r="F5234" s="6">
        <v>43524</v>
      </c>
      <c r="G5234" s="5" t="s">
        <v>148</v>
      </c>
      <c r="H5234" s="5" t="s">
        <v>181</v>
      </c>
      <c r="I5234">
        <v>43366</v>
      </c>
      <c r="J5234">
        <v>158</v>
      </c>
      <c r="K5234">
        <v>102</v>
      </c>
      <c r="L5234">
        <v>1</v>
      </c>
      <c r="M5234">
        <v>3060</v>
      </c>
      <c r="N5234">
        <v>2849.6</v>
      </c>
      <c r="O5234">
        <v>2849.6</v>
      </c>
      <c r="P5234">
        <v>102</v>
      </c>
      <c r="Q5234">
        <v>30</v>
      </c>
      <c r="R5234">
        <v>210.4</v>
      </c>
      <c r="S5234">
        <v>2019</v>
      </c>
      <c r="T5234">
        <v>2</v>
      </c>
      <c r="U5234">
        <v>9</v>
      </c>
    </row>
    <row r="5235" spans="1:21" x14ac:dyDescent="0.3">
      <c r="A5235" s="5" t="s">
        <v>168</v>
      </c>
      <c r="B5235" s="5" t="s">
        <v>206</v>
      </c>
      <c r="C5235" s="5" t="s">
        <v>115</v>
      </c>
      <c r="D5235" s="5" t="s">
        <v>397</v>
      </c>
      <c r="E5235" s="5" t="s">
        <v>172</v>
      </c>
      <c r="F5235" s="6">
        <v>43524</v>
      </c>
      <c r="G5235" s="5" t="s">
        <v>148</v>
      </c>
      <c r="H5235" s="5" t="s">
        <v>182</v>
      </c>
      <c r="I5235">
        <v>43366</v>
      </c>
      <c r="J5235">
        <v>158</v>
      </c>
      <c r="K5235">
        <v>106</v>
      </c>
      <c r="L5235">
        <v>1</v>
      </c>
      <c r="M5235">
        <v>3180</v>
      </c>
      <c r="N5235">
        <v>2849.6</v>
      </c>
      <c r="O5235">
        <v>2849.6</v>
      </c>
      <c r="P5235">
        <v>106</v>
      </c>
      <c r="Q5235">
        <v>30</v>
      </c>
      <c r="R5235">
        <v>330.4</v>
      </c>
      <c r="S5235">
        <v>2019</v>
      </c>
      <c r="T5235">
        <v>2</v>
      </c>
      <c r="U5235">
        <v>9</v>
      </c>
    </row>
    <row r="5236" spans="1:21" x14ac:dyDescent="0.3">
      <c r="A5236" s="5" t="s">
        <v>168</v>
      </c>
      <c r="B5236" s="5" t="s">
        <v>206</v>
      </c>
      <c r="C5236" s="5" t="s">
        <v>115</v>
      </c>
      <c r="D5236" s="5" t="s">
        <v>397</v>
      </c>
      <c r="E5236" s="5" t="s">
        <v>172</v>
      </c>
      <c r="F5236" s="6">
        <v>43524</v>
      </c>
      <c r="G5236" s="5" t="s">
        <v>148</v>
      </c>
      <c r="H5236" s="5" t="s">
        <v>231</v>
      </c>
      <c r="I5236">
        <v>43366</v>
      </c>
      <c r="J5236">
        <v>158</v>
      </c>
      <c r="K5236">
        <v>90</v>
      </c>
      <c r="L5236">
        <v>1</v>
      </c>
      <c r="M5236">
        <v>2700</v>
      </c>
      <c r="N5236">
        <v>2849.6</v>
      </c>
      <c r="O5236">
        <v>2849.6</v>
      </c>
      <c r="P5236">
        <v>90</v>
      </c>
      <c r="Q5236">
        <v>30</v>
      </c>
      <c r="R5236">
        <v>-149.6</v>
      </c>
      <c r="S5236">
        <v>2019</v>
      </c>
      <c r="T5236">
        <v>2</v>
      </c>
      <c r="U5236">
        <v>9</v>
      </c>
    </row>
    <row r="5237" spans="1:21" x14ac:dyDescent="0.3">
      <c r="A5237" s="5" t="s">
        <v>168</v>
      </c>
      <c r="B5237" s="5" t="s">
        <v>206</v>
      </c>
      <c r="C5237" s="5" t="s">
        <v>115</v>
      </c>
      <c r="D5237" s="5" t="s">
        <v>397</v>
      </c>
      <c r="E5237" s="5" t="s">
        <v>172</v>
      </c>
      <c r="F5237" s="6">
        <v>43524</v>
      </c>
      <c r="G5237" s="5" t="s">
        <v>148</v>
      </c>
      <c r="H5237" s="5" t="s">
        <v>230</v>
      </c>
      <c r="I5237">
        <v>43366</v>
      </c>
      <c r="J5237">
        <v>158</v>
      </c>
      <c r="K5237">
        <v>520</v>
      </c>
      <c r="L5237">
        <v>5</v>
      </c>
      <c r="M5237">
        <v>15340</v>
      </c>
      <c r="N5237">
        <v>14248</v>
      </c>
      <c r="O5237">
        <v>2849.6</v>
      </c>
      <c r="P5237">
        <v>104</v>
      </c>
      <c r="Q5237">
        <v>29.5</v>
      </c>
      <c r="R5237">
        <v>1092</v>
      </c>
      <c r="S5237">
        <v>2019</v>
      </c>
      <c r="T5237">
        <v>2</v>
      </c>
      <c r="U5237">
        <v>9</v>
      </c>
    </row>
    <row r="5238" spans="1:21" x14ac:dyDescent="0.3">
      <c r="A5238" s="5" t="s">
        <v>168</v>
      </c>
      <c r="B5238" s="5" t="s">
        <v>206</v>
      </c>
      <c r="C5238" s="5" t="s">
        <v>115</v>
      </c>
      <c r="D5238" s="5" t="s">
        <v>397</v>
      </c>
      <c r="E5238" s="5" t="s">
        <v>172</v>
      </c>
      <c r="F5238" s="6">
        <v>43524</v>
      </c>
      <c r="G5238" s="5" t="s">
        <v>148</v>
      </c>
      <c r="H5238" s="5" t="s">
        <v>180</v>
      </c>
      <c r="I5238">
        <v>43366</v>
      </c>
      <c r="J5238">
        <v>158</v>
      </c>
      <c r="K5238">
        <v>90</v>
      </c>
      <c r="L5238">
        <v>1</v>
      </c>
      <c r="M5238">
        <v>2700</v>
      </c>
      <c r="N5238">
        <v>2849.6</v>
      </c>
      <c r="O5238">
        <v>2849.6</v>
      </c>
      <c r="P5238">
        <v>90</v>
      </c>
      <c r="Q5238">
        <v>30</v>
      </c>
      <c r="R5238">
        <v>-149.6</v>
      </c>
      <c r="S5238">
        <v>2019</v>
      </c>
      <c r="T5238">
        <v>2</v>
      </c>
      <c r="U5238">
        <v>9</v>
      </c>
    </row>
    <row r="5239" spans="1:21" x14ac:dyDescent="0.3">
      <c r="A5239" s="5" t="s">
        <v>168</v>
      </c>
      <c r="B5239" s="5" t="s">
        <v>206</v>
      </c>
      <c r="C5239" s="5" t="s">
        <v>115</v>
      </c>
      <c r="D5239" s="5" t="s">
        <v>397</v>
      </c>
      <c r="E5239" s="5" t="s">
        <v>172</v>
      </c>
      <c r="F5239" s="6">
        <v>43524</v>
      </c>
      <c r="G5239" s="5" t="s">
        <v>148</v>
      </c>
      <c r="H5239" s="5" t="s">
        <v>216</v>
      </c>
      <c r="I5239">
        <v>43366</v>
      </c>
      <c r="J5239">
        <v>158</v>
      </c>
      <c r="K5239">
        <v>192</v>
      </c>
      <c r="L5239">
        <v>2</v>
      </c>
      <c r="M5239">
        <v>5760</v>
      </c>
      <c r="N5239">
        <v>5699.2</v>
      </c>
      <c r="O5239">
        <v>2849.6</v>
      </c>
      <c r="P5239">
        <v>96</v>
      </c>
      <c r="Q5239">
        <v>30</v>
      </c>
      <c r="R5239">
        <v>60.8</v>
      </c>
      <c r="S5239">
        <v>2019</v>
      </c>
      <c r="T5239">
        <v>2</v>
      </c>
      <c r="U5239">
        <v>9</v>
      </c>
    </row>
    <row r="5240" spans="1:21" x14ac:dyDescent="0.3">
      <c r="A5240" s="5" t="s">
        <v>168</v>
      </c>
      <c r="B5240" s="5" t="s">
        <v>206</v>
      </c>
      <c r="C5240" s="5" t="s">
        <v>115</v>
      </c>
      <c r="D5240" s="5" t="s">
        <v>397</v>
      </c>
      <c r="E5240" s="5" t="s">
        <v>172</v>
      </c>
      <c r="F5240" s="6">
        <v>43524</v>
      </c>
      <c r="G5240" s="5" t="s">
        <v>148</v>
      </c>
      <c r="H5240" s="5" t="s">
        <v>222</v>
      </c>
      <c r="I5240">
        <v>43366</v>
      </c>
      <c r="J5240">
        <v>158</v>
      </c>
      <c r="K5240">
        <v>110</v>
      </c>
      <c r="L5240">
        <v>1</v>
      </c>
      <c r="M5240">
        <v>3300</v>
      </c>
      <c r="N5240">
        <v>2849.6</v>
      </c>
      <c r="O5240">
        <v>2849.6</v>
      </c>
      <c r="P5240">
        <v>110</v>
      </c>
      <c r="Q5240">
        <v>30</v>
      </c>
      <c r="R5240">
        <v>450.4</v>
      </c>
      <c r="S5240">
        <v>2019</v>
      </c>
      <c r="T5240">
        <v>2</v>
      </c>
      <c r="U5240">
        <v>9</v>
      </c>
    </row>
    <row r="5241" spans="1:21" x14ac:dyDescent="0.3">
      <c r="A5241" s="5" t="s">
        <v>168</v>
      </c>
      <c r="B5241" s="5" t="s">
        <v>206</v>
      </c>
      <c r="C5241" s="5" t="s">
        <v>115</v>
      </c>
      <c r="D5241" s="5" t="s">
        <v>397</v>
      </c>
      <c r="E5241" s="5" t="s">
        <v>172</v>
      </c>
      <c r="F5241" s="6">
        <v>43524</v>
      </c>
      <c r="G5241" s="5" t="s">
        <v>148</v>
      </c>
      <c r="H5241" s="5" t="s">
        <v>183</v>
      </c>
      <c r="I5241">
        <v>43366</v>
      </c>
      <c r="J5241">
        <v>158</v>
      </c>
      <c r="K5241">
        <v>320</v>
      </c>
      <c r="L5241">
        <v>3</v>
      </c>
      <c r="M5241">
        <v>9600</v>
      </c>
      <c r="N5241">
        <v>8548.7999999999993</v>
      </c>
      <c r="O5241">
        <v>2849.6</v>
      </c>
      <c r="P5241">
        <v>106.66666666666667</v>
      </c>
      <c r="Q5241">
        <v>30</v>
      </c>
      <c r="R5241">
        <v>1051.2</v>
      </c>
      <c r="S5241">
        <v>2019</v>
      </c>
      <c r="T5241">
        <v>2</v>
      </c>
      <c r="U5241">
        <v>9</v>
      </c>
    </row>
    <row r="5242" spans="1:21" x14ac:dyDescent="0.3">
      <c r="A5242" s="5" t="s">
        <v>168</v>
      </c>
      <c r="B5242" s="5" t="s">
        <v>206</v>
      </c>
      <c r="C5242" s="5" t="s">
        <v>115</v>
      </c>
      <c r="D5242" s="5" t="s">
        <v>397</v>
      </c>
      <c r="E5242" s="5" t="s">
        <v>172</v>
      </c>
      <c r="F5242" s="6">
        <v>43524</v>
      </c>
      <c r="G5242" s="5" t="s">
        <v>148</v>
      </c>
      <c r="H5242" s="5" t="s">
        <v>184</v>
      </c>
      <c r="I5242">
        <v>43366</v>
      </c>
      <c r="J5242">
        <v>158</v>
      </c>
      <c r="K5242">
        <v>1014</v>
      </c>
      <c r="L5242">
        <v>10</v>
      </c>
      <c r="M5242">
        <v>29913</v>
      </c>
      <c r="N5242">
        <v>28496.001</v>
      </c>
      <c r="O5242">
        <v>2849.6</v>
      </c>
      <c r="P5242">
        <v>101.4</v>
      </c>
      <c r="Q5242">
        <v>29.5</v>
      </c>
      <c r="R5242">
        <v>1416.999</v>
      </c>
      <c r="S5242">
        <v>2019</v>
      </c>
      <c r="T5242">
        <v>2</v>
      </c>
      <c r="U5242">
        <v>9</v>
      </c>
    </row>
    <row r="5243" spans="1:21" x14ac:dyDescent="0.3">
      <c r="A5243" s="5" t="s">
        <v>168</v>
      </c>
      <c r="B5243" s="5" t="s">
        <v>206</v>
      </c>
      <c r="C5243" s="5" t="s">
        <v>115</v>
      </c>
      <c r="D5243" s="5" t="s">
        <v>397</v>
      </c>
      <c r="E5243" s="5" t="s">
        <v>172</v>
      </c>
      <c r="F5243" s="6">
        <v>43524</v>
      </c>
      <c r="G5243" s="5" t="s">
        <v>148</v>
      </c>
      <c r="H5243" s="5" t="s">
        <v>269</v>
      </c>
      <c r="I5243">
        <v>43366</v>
      </c>
      <c r="J5243">
        <v>158</v>
      </c>
      <c r="K5243">
        <v>208</v>
      </c>
      <c r="L5243">
        <v>2</v>
      </c>
      <c r="M5243">
        <v>6136</v>
      </c>
      <c r="N5243">
        <v>5699.2</v>
      </c>
      <c r="O5243">
        <v>2849.6</v>
      </c>
      <c r="P5243">
        <v>104</v>
      </c>
      <c r="Q5243">
        <v>29.5</v>
      </c>
      <c r="R5243">
        <v>436.8</v>
      </c>
      <c r="S5243">
        <v>2019</v>
      </c>
      <c r="T5243">
        <v>2</v>
      </c>
      <c r="U5243">
        <v>9</v>
      </c>
    </row>
    <row r="5244" spans="1:21" x14ac:dyDescent="0.3">
      <c r="A5244" s="5" t="s">
        <v>168</v>
      </c>
      <c r="B5244" s="5" t="s">
        <v>206</v>
      </c>
      <c r="C5244" s="5" t="s">
        <v>115</v>
      </c>
      <c r="D5244" s="5" t="s">
        <v>397</v>
      </c>
      <c r="E5244" s="5" t="s">
        <v>172</v>
      </c>
      <c r="F5244" s="6">
        <v>43524</v>
      </c>
      <c r="G5244" s="5" t="s">
        <v>148</v>
      </c>
      <c r="H5244" s="5" t="s">
        <v>185</v>
      </c>
      <c r="I5244">
        <v>43366</v>
      </c>
      <c r="J5244">
        <v>158</v>
      </c>
      <c r="K5244">
        <v>380</v>
      </c>
      <c r="L5244">
        <v>4</v>
      </c>
      <c r="M5244">
        <v>11400</v>
      </c>
      <c r="N5244">
        <v>11398.4</v>
      </c>
      <c r="O5244">
        <v>2849.6</v>
      </c>
      <c r="P5244">
        <v>95</v>
      </c>
      <c r="Q5244">
        <v>30</v>
      </c>
      <c r="R5244">
        <v>1.6</v>
      </c>
      <c r="S5244">
        <v>2019</v>
      </c>
      <c r="T5244">
        <v>2</v>
      </c>
      <c r="U5244">
        <v>9</v>
      </c>
    </row>
    <row r="5245" spans="1:21" x14ac:dyDescent="0.3">
      <c r="A5245" s="5" t="s">
        <v>168</v>
      </c>
      <c r="B5245" s="5" t="s">
        <v>206</v>
      </c>
      <c r="C5245" s="5" t="s">
        <v>115</v>
      </c>
      <c r="D5245" s="5" t="s">
        <v>397</v>
      </c>
      <c r="E5245" s="5" t="s">
        <v>172</v>
      </c>
      <c r="F5245" s="6">
        <v>43524</v>
      </c>
      <c r="G5245" s="5" t="s">
        <v>148</v>
      </c>
      <c r="H5245" s="5" t="s">
        <v>187</v>
      </c>
      <c r="I5245">
        <v>43366</v>
      </c>
      <c r="J5245">
        <v>158</v>
      </c>
      <c r="K5245">
        <v>210</v>
      </c>
      <c r="L5245">
        <v>2</v>
      </c>
      <c r="M5245">
        <v>6300</v>
      </c>
      <c r="N5245">
        <v>5699.2</v>
      </c>
      <c r="O5245">
        <v>2849.6</v>
      </c>
      <c r="P5245">
        <v>105</v>
      </c>
      <c r="Q5245">
        <v>30</v>
      </c>
      <c r="R5245">
        <v>600.79999999999995</v>
      </c>
      <c r="S5245">
        <v>2019</v>
      </c>
      <c r="T5245">
        <v>2</v>
      </c>
      <c r="U5245">
        <v>9</v>
      </c>
    </row>
    <row r="5246" spans="1:21" x14ac:dyDescent="0.3">
      <c r="A5246" s="5" t="s">
        <v>168</v>
      </c>
      <c r="B5246" s="5" t="s">
        <v>206</v>
      </c>
      <c r="C5246" s="5" t="s">
        <v>115</v>
      </c>
      <c r="D5246" s="5" t="s">
        <v>397</v>
      </c>
      <c r="E5246" s="5" t="s">
        <v>172</v>
      </c>
      <c r="F5246" s="6">
        <v>43524</v>
      </c>
      <c r="G5246" s="5" t="s">
        <v>148</v>
      </c>
      <c r="H5246" s="5" t="s">
        <v>225</v>
      </c>
      <c r="I5246">
        <v>43366</v>
      </c>
      <c r="J5246">
        <v>158</v>
      </c>
      <c r="K5246">
        <v>110</v>
      </c>
      <c r="L5246">
        <v>1</v>
      </c>
      <c r="M5246">
        <v>3245</v>
      </c>
      <c r="N5246">
        <v>2849.6</v>
      </c>
      <c r="O5246">
        <v>2849.6</v>
      </c>
      <c r="P5246">
        <v>110</v>
      </c>
      <c r="Q5246">
        <v>29.5</v>
      </c>
      <c r="R5246">
        <v>395.4</v>
      </c>
      <c r="S5246">
        <v>2019</v>
      </c>
      <c r="T5246">
        <v>2</v>
      </c>
      <c r="U5246">
        <v>9</v>
      </c>
    </row>
    <row r="5247" spans="1:21" x14ac:dyDescent="0.3">
      <c r="A5247" s="5" t="s">
        <v>168</v>
      </c>
      <c r="B5247" s="5" t="s">
        <v>169</v>
      </c>
      <c r="C5247" s="5" t="s">
        <v>170</v>
      </c>
      <c r="D5247" s="5" t="s">
        <v>392</v>
      </c>
      <c r="E5247" s="5" t="s">
        <v>172</v>
      </c>
      <c r="F5247" s="6">
        <v>43526</v>
      </c>
      <c r="G5247" s="5" t="s">
        <v>148</v>
      </c>
      <c r="H5247" s="5" t="s">
        <v>173</v>
      </c>
      <c r="I5247">
        <v>43353</v>
      </c>
      <c r="J5247">
        <v>173</v>
      </c>
      <c r="K5247">
        <v>836</v>
      </c>
      <c r="L5247">
        <v>7</v>
      </c>
      <c r="M5247">
        <v>28424</v>
      </c>
      <c r="N5247">
        <v>20289.251</v>
      </c>
      <c r="O5247">
        <v>2898.4639999999999</v>
      </c>
      <c r="P5247">
        <v>119.42857142857143</v>
      </c>
      <c r="Q5247">
        <v>34</v>
      </c>
      <c r="R5247">
        <v>8134.7489999999998</v>
      </c>
      <c r="S5247">
        <v>2019</v>
      </c>
      <c r="T5247">
        <v>3</v>
      </c>
      <c r="U5247">
        <v>9</v>
      </c>
    </row>
    <row r="5248" spans="1:21" x14ac:dyDescent="0.3">
      <c r="A5248" s="5" t="s">
        <v>168</v>
      </c>
      <c r="B5248" s="5" t="s">
        <v>175</v>
      </c>
      <c r="C5248" s="5" t="s">
        <v>85</v>
      </c>
      <c r="D5248" s="5" t="s">
        <v>398</v>
      </c>
      <c r="E5248" s="5" t="s">
        <v>172</v>
      </c>
      <c r="F5248" s="6">
        <v>43526</v>
      </c>
      <c r="G5248" s="5" t="s">
        <v>148</v>
      </c>
      <c r="H5248" s="5" t="s">
        <v>197</v>
      </c>
      <c r="I5248">
        <v>43367</v>
      </c>
      <c r="J5248">
        <v>159</v>
      </c>
      <c r="K5248">
        <v>542</v>
      </c>
      <c r="L5248">
        <v>5</v>
      </c>
      <c r="M5248">
        <v>15718</v>
      </c>
      <c r="N5248">
        <v>14369.102999999999</v>
      </c>
      <c r="O5248">
        <v>2873.8209999999999</v>
      </c>
      <c r="P5248">
        <v>108.4</v>
      </c>
      <c r="Q5248">
        <v>29</v>
      </c>
      <c r="R5248">
        <v>1348.8969999999999</v>
      </c>
      <c r="S5248">
        <v>2019</v>
      </c>
      <c r="T5248">
        <v>3</v>
      </c>
      <c r="U5248">
        <v>9</v>
      </c>
    </row>
    <row r="5249" spans="1:21" x14ac:dyDescent="0.3">
      <c r="A5249" s="5" t="s">
        <v>168</v>
      </c>
      <c r="B5249" s="5" t="s">
        <v>175</v>
      </c>
      <c r="C5249" s="5" t="s">
        <v>85</v>
      </c>
      <c r="D5249" s="5" t="s">
        <v>398</v>
      </c>
      <c r="E5249" s="5" t="s">
        <v>172</v>
      </c>
      <c r="F5249" s="6">
        <v>43526</v>
      </c>
      <c r="G5249" s="5" t="s">
        <v>148</v>
      </c>
      <c r="H5249" s="5" t="s">
        <v>263</v>
      </c>
      <c r="I5249">
        <v>43367</v>
      </c>
      <c r="J5249">
        <v>159</v>
      </c>
      <c r="K5249">
        <v>967</v>
      </c>
      <c r="L5249">
        <v>10</v>
      </c>
      <c r="M5249">
        <v>28043</v>
      </c>
      <c r="N5249">
        <v>28738.206999999999</v>
      </c>
      <c r="O5249">
        <v>2873.8209999999999</v>
      </c>
      <c r="P5249">
        <v>96.7</v>
      </c>
      <c r="Q5249">
        <v>29</v>
      </c>
      <c r="R5249">
        <v>-695.20699999999999</v>
      </c>
      <c r="S5249">
        <v>2019</v>
      </c>
      <c r="T5249">
        <v>3</v>
      </c>
      <c r="U5249">
        <v>9</v>
      </c>
    </row>
    <row r="5250" spans="1:21" x14ac:dyDescent="0.3">
      <c r="A5250" s="5" t="s">
        <v>168</v>
      </c>
      <c r="B5250" s="5" t="s">
        <v>175</v>
      </c>
      <c r="C5250" s="5" t="s">
        <v>85</v>
      </c>
      <c r="D5250" s="5" t="s">
        <v>398</v>
      </c>
      <c r="E5250" s="5" t="s">
        <v>172</v>
      </c>
      <c r="F5250" s="6">
        <v>43526</v>
      </c>
      <c r="G5250" s="5" t="s">
        <v>148</v>
      </c>
      <c r="H5250" s="5" t="s">
        <v>178</v>
      </c>
      <c r="I5250">
        <v>43367</v>
      </c>
      <c r="J5250">
        <v>159</v>
      </c>
      <c r="K5250">
        <v>268</v>
      </c>
      <c r="L5250">
        <v>3</v>
      </c>
      <c r="M5250">
        <v>7772</v>
      </c>
      <c r="N5250">
        <v>8621.4619999999995</v>
      </c>
      <c r="O5250">
        <v>2873.8209999999999</v>
      </c>
      <c r="P5250">
        <v>89.333333333333329</v>
      </c>
      <c r="Q5250">
        <v>29</v>
      </c>
      <c r="R5250">
        <v>-849.46199999999999</v>
      </c>
      <c r="S5250">
        <v>2019</v>
      </c>
      <c r="T5250">
        <v>3</v>
      </c>
      <c r="U5250">
        <v>9</v>
      </c>
    </row>
    <row r="5251" spans="1:21" x14ac:dyDescent="0.3">
      <c r="A5251" s="5" t="s">
        <v>168</v>
      </c>
      <c r="B5251" s="5" t="s">
        <v>175</v>
      </c>
      <c r="C5251" s="5" t="s">
        <v>85</v>
      </c>
      <c r="D5251" s="5" t="s">
        <v>398</v>
      </c>
      <c r="E5251" s="5" t="s">
        <v>172</v>
      </c>
      <c r="F5251" s="6">
        <v>43526</v>
      </c>
      <c r="G5251" s="5" t="s">
        <v>148</v>
      </c>
      <c r="H5251" s="5" t="s">
        <v>351</v>
      </c>
      <c r="I5251">
        <v>43367</v>
      </c>
      <c r="J5251">
        <v>159</v>
      </c>
      <c r="K5251">
        <v>188</v>
      </c>
      <c r="L5251">
        <v>2</v>
      </c>
      <c r="M5251">
        <v>5546</v>
      </c>
      <c r="N5251">
        <v>5747.6409999999996</v>
      </c>
      <c r="O5251">
        <v>2873.8209999999999</v>
      </c>
      <c r="P5251">
        <v>94</v>
      </c>
      <c r="Q5251">
        <v>29.5</v>
      </c>
      <c r="R5251">
        <v>-201.64099999999999</v>
      </c>
      <c r="S5251">
        <v>2019</v>
      </c>
      <c r="T5251">
        <v>3</v>
      </c>
      <c r="U5251">
        <v>9</v>
      </c>
    </row>
    <row r="5252" spans="1:21" x14ac:dyDescent="0.3">
      <c r="A5252" s="5" t="s">
        <v>168</v>
      </c>
      <c r="B5252" s="5" t="s">
        <v>175</v>
      </c>
      <c r="C5252" s="5" t="s">
        <v>86</v>
      </c>
      <c r="D5252" s="5" t="s">
        <v>399</v>
      </c>
      <c r="E5252" s="5" t="s">
        <v>172</v>
      </c>
      <c r="F5252" s="6">
        <v>43526</v>
      </c>
      <c r="G5252" s="5" t="s">
        <v>148</v>
      </c>
      <c r="H5252" s="5" t="s">
        <v>197</v>
      </c>
      <c r="I5252">
        <v>43374</v>
      </c>
      <c r="J5252">
        <v>152</v>
      </c>
      <c r="K5252">
        <v>309</v>
      </c>
      <c r="L5252">
        <v>3</v>
      </c>
      <c r="M5252">
        <v>8961</v>
      </c>
      <c r="N5252">
        <v>6120.027</v>
      </c>
      <c r="O5252">
        <v>2040.009</v>
      </c>
      <c r="P5252">
        <v>103</v>
      </c>
      <c r="Q5252">
        <v>29</v>
      </c>
      <c r="R5252">
        <v>2840.973</v>
      </c>
      <c r="S5252">
        <v>2019</v>
      </c>
      <c r="T5252">
        <v>3</v>
      </c>
      <c r="U5252">
        <v>9</v>
      </c>
    </row>
    <row r="5253" spans="1:21" x14ac:dyDescent="0.3">
      <c r="A5253" s="5" t="s">
        <v>168</v>
      </c>
      <c r="B5253" s="5" t="s">
        <v>175</v>
      </c>
      <c r="C5253" s="5" t="s">
        <v>87</v>
      </c>
      <c r="D5253" s="5" t="s">
        <v>379</v>
      </c>
      <c r="E5253" s="5" t="s">
        <v>172</v>
      </c>
      <c r="F5253" s="6">
        <v>43526</v>
      </c>
      <c r="G5253" s="5" t="s">
        <v>148</v>
      </c>
      <c r="H5253" s="5" t="s">
        <v>178</v>
      </c>
      <c r="I5253">
        <v>43360</v>
      </c>
      <c r="J5253">
        <v>166</v>
      </c>
      <c r="K5253">
        <v>200</v>
      </c>
      <c r="L5253">
        <v>2</v>
      </c>
      <c r="M5253">
        <v>5800</v>
      </c>
      <c r="N5253">
        <v>4997.232</v>
      </c>
      <c r="O5253">
        <v>2498.616</v>
      </c>
      <c r="P5253">
        <v>100</v>
      </c>
      <c r="Q5253">
        <v>29</v>
      </c>
      <c r="R5253">
        <v>802.76800000000003</v>
      </c>
      <c r="S5253">
        <v>2019</v>
      </c>
      <c r="T5253">
        <v>3</v>
      </c>
      <c r="U5253">
        <v>9</v>
      </c>
    </row>
    <row r="5254" spans="1:21" x14ac:dyDescent="0.3">
      <c r="A5254" s="5" t="s">
        <v>168</v>
      </c>
      <c r="B5254" s="5" t="s">
        <v>175</v>
      </c>
      <c r="C5254" s="5" t="s">
        <v>87</v>
      </c>
      <c r="D5254" s="5" t="s">
        <v>379</v>
      </c>
      <c r="E5254" s="5" t="s">
        <v>172</v>
      </c>
      <c r="F5254" s="6">
        <v>43526</v>
      </c>
      <c r="G5254" s="5" t="s">
        <v>148</v>
      </c>
      <c r="H5254" s="5" t="s">
        <v>311</v>
      </c>
      <c r="I5254">
        <v>43360</v>
      </c>
      <c r="J5254">
        <v>166</v>
      </c>
      <c r="K5254">
        <v>94</v>
      </c>
      <c r="L5254">
        <v>1</v>
      </c>
      <c r="M5254">
        <v>2726</v>
      </c>
      <c r="N5254">
        <v>2498.616</v>
      </c>
      <c r="O5254">
        <v>2498.616</v>
      </c>
      <c r="P5254">
        <v>94</v>
      </c>
      <c r="Q5254">
        <v>29</v>
      </c>
      <c r="R5254">
        <v>227.38399999999999</v>
      </c>
      <c r="S5254">
        <v>2019</v>
      </c>
      <c r="T5254">
        <v>3</v>
      </c>
      <c r="U5254">
        <v>9</v>
      </c>
    </row>
    <row r="5255" spans="1:21" x14ac:dyDescent="0.3">
      <c r="A5255" s="5" t="s">
        <v>168</v>
      </c>
      <c r="B5255" s="5" t="s">
        <v>175</v>
      </c>
      <c r="C5255" s="5" t="s">
        <v>87</v>
      </c>
      <c r="D5255" s="5" t="s">
        <v>379</v>
      </c>
      <c r="E5255" s="5" t="s">
        <v>172</v>
      </c>
      <c r="F5255" s="6">
        <v>43526</v>
      </c>
      <c r="G5255" s="5" t="s">
        <v>148</v>
      </c>
      <c r="H5255" s="5" t="s">
        <v>190</v>
      </c>
      <c r="I5255">
        <v>43360</v>
      </c>
      <c r="J5255">
        <v>166</v>
      </c>
      <c r="K5255">
        <v>95</v>
      </c>
      <c r="L5255">
        <v>1</v>
      </c>
      <c r="M5255">
        <v>2802.5</v>
      </c>
      <c r="N5255">
        <v>2498.616</v>
      </c>
      <c r="O5255">
        <v>2498.616</v>
      </c>
      <c r="P5255">
        <v>95</v>
      </c>
      <c r="Q5255">
        <v>29.5</v>
      </c>
      <c r="R5255">
        <v>303.88400000000001</v>
      </c>
      <c r="S5255">
        <v>2019</v>
      </c>
      <c r="T5255">
        <v>3</v>
      </c>
      <c r="U5255">
        <v>9</v>
      </c>
    </row>
    <row r="5256" spans="1:21" x14ac:dyDescent="0.3">
      <c r="A5256" s="5" t="s">
        <v>168</v>
      </c>
      <c r="B5256" s="5" t="s">
        <v>175</v>
      </c>
      <c r="C5256" s="5" t="s">
        <v>87</v>
      </c>
      <c r="D5256" s="5" t="s">
        <v>379</v>
      </c>
      <c r="E5256" s="5" t="s">
        <v>172</v>
      </c>
      <c r="F5256" s="6">
        <v>43526</v>
      </c>
      <c r="G5256" s="5" t="s">
        <v>148</v>
      </c>
      <c r="H5256" s="5" t="s">
        <v>173</v>
      </c>
      <c r="I5256">
        <v>43360</v>
      </c>
      <c r="J5256">
        <v>166</v>
      </c>
      <c r="K5256">
        <v>610</v>
      </c>
      <c r="L5256">
        <v>5</v>
      </c>
      <c r="M5256">
        <v>20740</v>
      </c>
      <c r="N5256">
        <v>12493.08</v>
      </c>
      <c r="O5256">
        <v>2498.616</v>
      </c>
      <c r="P5256">
        <v>122</v>
      </c>
      <c r="Q5256">
        <v>34</v>
      </c>
      <c r="R5256">
        <v>8246.92</v>
      </c>
      <c r="S5256">
        <v>2019</v>
      </c>
      <c r="T5256">
        <v>3</v>
      </c>
      <c r="U5256">
        <v>9</v>
      </c>
    </row>
    <row r="5257" spans="1:21" x14ac:dyDescent="0.3">
      <c r="A5257" s="5" t="s">
        <v>168</v>
      </c>
      <c r="B5257" s="5" t="s">
        <v>175</v>
      </c>
      <c r="C5257" s="5" t="s">
        <v>87</v>
      </c>
      <c r="D5257" s="5" t="s">
        <v>379</v>
      </c>
      <c r="E5257" s="5" t="s">
        <v>172</v>
      </c>
      <c r="F5257" s="6">
        <v>43526</v>
      </c>
      <c r="G5257" s="5" t="s">
        <v>148</v>
      </c>
      <c r="H5257" s="5" t="s">
        <v>311</v>
      </c>
      <c r="I5257">
        <v>43360</v>
      </c>
      <c r="J5257">
        <v>166</v>
      </c>
      <c r="K5257">
        <v>196</v>
      </c>
      <c r="L5257">
        <v>2</v>
      </c>
      <c r="M5257">
        <v>5684</v>
      </c>
      <c r="N5257">
        <v>4997.232</v>
      </c>
      <c r="O5257">
        <v>2498.616</v>
      </c>
      <c r="P5257">
        <v>98</v>
      </c>
      <c r="Q5257">
        <v>29</v>
      </c>
      <c r="R5257">
        <v>686.76800000000003</v>
      </c>
      <c r="S5257">
        <v>2019</v>
      </c>
      <c r="T5257">
        <v>3</v>
      </c>
      <c r="U5257">
        <v>9</v>
      </c>
    </row>
    <row r="5258" spans="1:21" x14ac:dyDescent="0.3">
      <c r="A5258" s="5" t="s">
        <v>168</v>
      </c>
      <c r="B5258" s="5" t="s">
        <v>175</v>
      </c>
      <c r="C5258" s="5" t="s">
        <v>87</v>
      </c>
      <c r="D5258" s="5" t="s">
        <v>379</v>
      </c>
      <c r="E5258" s="5" t="s">
        <v>172</v>
      </c>
      <c r="F5258" s="6">
        <v>43526</v>
      </c>
      <c r="G5258" s="5" t="s">
        <v>148</v>
      </c>
      <c r="H5258" s="5" t="s">
        <v>190</v>
      </c>
      <c r="I5258">
        <v>43360</v>
      </c>
      <c r="J5258">
        <v>166</v>
      </c>
      <c r="K5258">
        <v>112</v>
      </c>
      <c r="L5258">
        <v>1</v>
      </c>
      <c r="M5258">
        <v>3304</v>
      </c>
      <c r="N5258">
        <v>2498.616</v>
      </c>
      <c r="O5258">
        <v>2498.616</v>
      </c>
      <c r="P5258">
        <v>112</v>
      </c>
      <c r="Q5258">
        <v>29.5</v>
      </c>
      <c r="R5258">
        <v>805.38400000000001</v>
      </c>
      <c r="S5258">
        <v>2019</v>
      </c>
      <c r="T5258">
        <v>3</v>
      </c>
      <c r="U5258">
        <v>9</v>
      </c>
    </row>
    <row r="5259" spans="1:21" x14ac:dyDescent="0.3">
      <c r="A5259" s="5" t="s">
        <v>168</v>
      </c>
      <c r="B5259" s="5" t="s">
        <v>175</v>
      </c>
      <c r="C5259" s="5" t="s">
        <v>87</v>
      </c>
      <c r="D5259" s="5" t="s">
        <v>379</v>
      </c>
      <c r="E5259" s="5" t="s">
        <v>172</v>
      </c>
      <c r="F5259" s="6">
        <v>43526</v>
      </c>
      <c r="G5259" s="5" t="s">
        <v>148</v>
      </c>
      <c r="H5259" s="5" t="s">
        <v>173</v>
      </c>
      <c r="I5259">
        <v>43360</v>
      </c>
      <c r="J5259">
        <v>166</v>
      </c>
      <c r="K5259">
        <v>2394</v>
      </c>
      <c r="L5259">
        <v>20</v>
      </c>
      <c r="M5259">
        <v>81396</v>
      </c>
      <c r="N5259">
        <v>49972.321000000004</v>
      </c>
      <c r="O5259">
        <v>2498.616</v>
      </c>
      <c r="P5259">
        <v>119.7</v>
      </c>
      <c r="Q5259">
        <v>34</v>
      </c>
      <c r="R5259">
        <v>31423.679</v>
      </c>
      <c r="S5259">
        <v>2019</v>
      </c>
      <c r="T5259">
        <v>3</v>
      </c>
      <c r="U5259">
        <v>9</v>
      </c>
    </row>
    <row r="5260" spans="1:21" x14ac:dyDescent="0.3">
      <c r="A5260" s="5" t="s">
        <v>168</v>
      </c>
      <c r="B5260" s="5" t="s">
        <v>206</v>
      </c>
      <c r="C5260" s="5" t="s">
        <v>115</v>
      </c>
      <c r="D5260" s="5" t="s">
        <v>397</v>
      </c>
      <c r="E5260" s="5" t="s">
        <v>172</v>
      </c>
      <c r="F5260" s="6">
        <v>43526</v>
      </c>
      <c r="G5260" s="5" t="s">
        <v>148</v>
      </c>
      <c r="H5260" s="5" t="s">
        <v>178</v>
      </c>
      <c r="I5260">
        <v>43366</v>
      </c>
      <c r="J5260">
        <v>160</v>
      </c>
      <c r="K5260">
        <v>412</v>
      </c>
      <c r="L5260">
        <v>4</v>
      </c>
      <c r="M5260">
        <v>11948</v>
      </c>
      <c r="N5260">
        <v>11398.4</v>
      </c>
      <c r="O5260">
        <v>2849.6</v>
      </c>
      <c r="P5260">
        <v>103</v>
      </c>
      <c r="Q5260">
        <v>29</v>
      </c>
      <c r="R5260">
        <v>549.6</v>
      </c>
      <c r="S5260">
        <v>2019</v>
      </c>
      <c r="T5260">
        <v>3</v>
      </c>
      <c r="U5260">
        <v>9</v>
      </c>
    </row>
    <row r="5261" spans="1:21" x14ac:dyDescent="0.3">
      <c r="A5261" s="5" t="s">
        <v>168</v>
      </c>
      <c r="B5261" s="5" t="s">
        <v>206</v>
      </c>
      <c r="C5261" s="5" t="s">
        <v>115</v>
      </c>
      <c r="D5261" s="5" t="s">
        <v>397</v>
      </c>
      <c r="E5261" s="5" t="s">
        <v>172</v>
      </c>
      <c r="F5261" s="6">
        <v>43526</v>
      </c>
      <c r="G5261" s="5" t="s">
        <v>148</v>
      </c>
      <c r="H5261" s="5" t="s">
        <v>198</v>
      </c>
      <c r="I5261">
        <v>43366</v>
      </c>
      <c r="J5261">
        <v>160</v>
      </c>
      <c r="K5261">
        <v>281.2</v>
      </c>
      <c r="L5261">
        <v>3</v>
      </c>
      <c r="M5261">
        <v>8154.8</v>
      </c>
      <c r="N5261">
        <v>8548.7999999999993</v>
      </c>
      <c r="O5261">
        <v>2849.6</v>
      </c>
      <c r="P5261">
        <v>93.733333333333334</v>
      </c>
      <c r="Q5261">
        <v>29</v>
      </c>
      <c r="R5261">
        <v>-394</v>
      </c>
      <c r="S5261">
        <v>2019</v>
      </c>
      <c r="T5261">
        <v>3</v>
      </c>
      <c r="U5261">
        <v>9</v>
      </c>
    </row>
    <row r="5262" spans="1:21" x14ac:dyDescent="0.3">
      <c r="A5262" s="5" t="s">
        <v>168</v>
      </c>
      <c r="B5262" s="5" t="s">
        <v>206</v>
      </c>
      <c r="C5262" s="5" t="s">
        <v>115</v>
      </c>
      <c r="D5262" s="5" t="s">
        <v>397</v>
      </c>
      <c r="E5262" s="5" t="s">
        <v>172</v>
      </c>
      <c r="F5262" s="6">
        <v>43526</v>
      </c>
      <c r="G5262" s="5" t="s">
        <v>148</v>
      </c>
      <c r="H5262" s="5" t="s">
        <v>197</v>
      </c>
      <c r="I5262">
        <v>43366</v>
      </c>
      <c r="J5262">
        <v>160</v>
      </c>
      <c r="K5262">
        <v>721</v>
      </c>
      <c r="L5262">
        <v>7</v>
      </c>
      <c r="M5262">
        <v>20909</v>
      </c>
      <c r="N5262">
        <v>19947.2</v>
      </c>
      <c r="O5262">
        <v>2849.6</v>
      </c>
      <c r="P5262">
        <v>103</v>
      </c>
      <c r="Q5262">
        <v>29</v>
      </c>
      <c r="R5262">
        <v>961.8</v>
      </c>
      <c r="S5262">
        <v>2019</v>
      </c>
      <c r="T5262">
        <v>3</v>
      </c>
      <c r="U5262">
        <v>9</v>
      </c>
    </row>
    <row r="5263" spans="1:21" x14ac:dyDescent="0.3">
      <c r="A5263" s="5" t="s">
        <v>168</v>
      </c>
      <c r="B5263" s="5" t="s">
        <v>206</v>
      </c>
      <c r="C5263" s="5" t="s">
        <v>115</v>
      </c>
      <c r="D5263" s="5" t="s">
        <v>397</v>
      </c>
      <c r="E5263" s="5" t="s">
        <v>172</v>
      </c>
      <c r="F5263" s="6">
        <v>43526</v>
      </c>
      <c r="G5263" s="5" t="s">
        <v>148</v>
      </c>
      <c r="H5263" s="5" t="s">
        <v>311</v>
      </c>
      <c r="I5263">
        <v>43366</v>
      </c>
      <c r="J5263">
        <v>160</v>
      </c>
      <c r="K5263">
        <v>188.6</v>
      </c>
      <c r="L5263">
        <v>2</v>
      </c>
      <c r="M5263">
        <v>5469.4</v>
      </c>
      <c r="N5263">
        <v>5699.2</v>
      </c>
      <c r="O5263">
        <v>2849.6</v>
      </c>
      <c r="P5263">
        <v>94.3</v>
      </c>
      <c r="Q5263">
        <v>29</v>
      </c>
      <c r="R5263">
        <v>-229.8</v>
      </c>
      <c r="S5263">
        <v>2019</v>
      </c>
      <c r="T5263">
        <v>3</v>
      </c>
      <c r="U5263">
        <v>9</v>
      </c>
    </row>
    <row r="5264" spans="1:21" x14ac:dyDescent="0.3">
      <c r="A5264" s="5" t="s">
        <v>168</v>
      </c>
      <c r="B5264" s="5" t="s">
        <v>206</v>
      </c>
      <c r="C5264" s="5" t="s">
        <v>115</v>
      </c>
      <c r="D5264" s="5" t="s">
        <v>397</v>
      </c>
      <c r="E5264" s="5" t="s">
        <v>172</v>
      </c>
      <c r="F5264" s="6">
        <v>43526</v>
      </c>
      <c r="G5264" s="5" t="s">
        <v>148</v>
      </c>
      <c r="H5264" s="5" t="s">
        <v>351</v>
      </c>
      <c r="I5264">
        <v>43366</v>
      </c>
      <c r="J5264">
        <v>160</v>
      </c>
      <c r="K5264">
        <v>407.2</v>
      </c>
      <c r="L5264">
        <v>4</v>
      </c>
      <c r="M5264">
        <v>12012.4</v>
      </c>
      <c r="N5264">
        <v>11398.4</v>
      </c>
      <c r="O5264">
        <v>2849.6</v>
      </c>
      <c r="P5264">
        <v>101.8</v>
      </c>
      <c r="Q5264">
        <v>29.5</v>
      </c>
      <c r="R5264">
        <v>614</v>
      </c>
      <c r="S5264">
        <v>2019</v>
      </c>
      <c r="T5264">
        <v>3</v>
      </c>
      <c r="U5264">
        <v>9</v>
      </c>
    </row>
    <row r="5265" spans="1:21" x14ac:dyDescent="0.3">
      <c r="A5265" s="5" t="s">
        <v>168</v>
      </c>
      <c r="B5265" s="5" t="s">
        <v>206</v>
      </c>
      <c r="C5265" s="5" t="s">
        <v>115</v>
      </c>
      <c r="D5265" s="5" t="s">
        <v>397</v>
      </c>
      <c r="E5265" s="5" t="s">
        <v>172</v>
      </c>
      <c r="F5265" s="6">
        <v>43526</v>
      </c>
      <c r="G5265" s="5" t="s">
        <v>148</v>
      </c>
      <c r="H5265" s="5" t="s">
        <v>190</v>
      </c>
      <c r="I5265">
        <v>43366</v>
      </c>
      <c r="J5265">
        <v>160</v>
      </c>
      <c r="K5265">
        <v>90.8</v>
      </c>
      <c r="L5265">
        <v>1</v>
      </c>
      <c r="M5265">
        <v>2633.2</v>
      </c>
      <c r="N5265">
        <v>2849.6</v>
      </c>
      <c r="O5265">
        <v>2849.6</v>
      </c>
      <c r="P5265">
        <v>90.8</v>
      </c>
      <c r="Q5265">
        <v>29</v>
      </c>
      <c r="R5265">
        <v>-216.4</v>
      </c>
      <c r="S5265">
        <v>2019</v>
      </c>
      <c r="T5265">
        <v>3</v>
      </c>
      <c r="U5265">
        <v>9</v>
      </c>
    </row>
    <row r="5266" spans="1:21" x14ac:dyDescent="0.3">
      <c r="A5266" s="5" t="s">
        <v>168</v>
      </c>
      <c r="B5266" s="5" t="s">
        <v>206</v>
      </c>
      <c r="C5266" s="5" t="s">
        <v>115</v>
      </c>
      <c r="D5266" s="5" t="s">
        <v>397</v>
      </c>
      <c r="E5266" s="5" t="s">
        <v>172</v>
      </c>
      <c r="F5266" s="6">
        <v>43526</v>
      </c>
      <c r="G5266" s="5" t="s">
        <v>148</v>
      </c>
      <c r="H5266" s="5" t="s">
        <v>173</v>
      </c>
      <c r="I5266">
        <v>43366</v>
      </c>
      <c r="J5266">
        <v>160</v>
      </c>
      <c r="K5266">
        <v>1362.2</v>
      </c>
      <c r="L5266">
        <v>12</v>
      </c>
      <c r="M5266">
        <v>46314.8</v>
      </c>
      <c r="N5266">
        <v>34195.201000000001</v>
      </c>
      <c r="O5266">
        <v>2849.6</v>
      </c>
      <c r="P5266">
        <v>113.51666666666667</v>
      </c>
      <c r="Q5266">
        <v>34</v>
      </c>
      <c r="R5266">
        <v>12119.599</v>
      </c>
      <c r="S5266">
        <v>2019</v>
      </c>
      <c r="T5266">
        <v>3</v>
      </c>
      <c r="U5266">
        <v>9</v>
      </c>
    </row>
    <row r="5267" spans="1:21" x14ac:dyDescent="0.3">
      <c r="A5267" s="5" t="s">
        <v>168</v>
      </c>
      <c r="B5267" s="5" t="s">
        <v>175</v>
      </c>
      <c r="C5267" s="5" t="s">
        <v>85</v>
      </c>
      <c r="D5267" s="5" t="s">
        <v>398</v>
      </c>
      <c r="E5267" s="5" t="s">
        <v>172</v>
      </c>
      <c r="F5267" s="6">
        <v>43528</v>
      </c>
      <c r="G5267" s="5" t="s">
        <v>148</v>
      </c>
      <c r="H5267" s="5" t="s">
        <v>305</v>
      </c>
      <c r="I5267">
        <v>43367</v>
      </c>
      <c r="J5267">
        <v>161</v>
      </c>
      <c r="K5267">
        <v>993</v>
      </c>
      <c r="L5267">
        <v>10</v>
      </c>
      <c r="M5267">
        <v>28300.5</v>
      </c>
      <c r="N5267">
        <v>28738.206999999999</v>
      </c>
      <c r="O5267">
        <v>2873.8209999999999</v>
      </c>
      <c r="P5267">
        <v>99.3</v>
      </c>
      <c r="Q5267">
        <v>28.5</v>
      </c>
      <c r="R5267">
        <v>-437.70699999999999</v>
      </c>
      <c r="S5267">
        <v>2019</v>
      </c>
      <c r="T5267">
        <v>3</v>
      </c>
      <c r="U5267">
        <v>10</v>
      </c>
    </row>
    <row r="5268" spans="1:21" x14ac:dyDescent="0.3">
      <c r="A5268" s="5" t="s">
        <v>168</v>
      </c>
      <c r="B5268" s="5" t="s">
        <v>206</v>
      </c>
      <c r="C5268" s="5" t="s">
        <v>115</v>
      </c>
      <c r="D5268" s="5" t="s">
        <v>397</v>
      </c>
      <c r="E5268" s="5" t="s">
        <v>172</v>
      </c>
      <c r="F5268" s="6">
        <v>43528</v>
      </c>
      <c r="G5268" s="5" t="s">
        <v>148</v>
      </c>
      <c r="H5268" s="5" t="s">
        <v>200</v>
      </c>
      <c r="I5268">
        <v>43366</v>
      </c>
      <c r="J5268">
        <v>162</v>
      </c>
      <c r="K5268">
        <v>999</v>
      </c>
      <c r="L5268">
        <v>10</v>
      </c>
      <c r="M5268">
        <v>28471.5</v>
      </c>
      <c r="N5268">
        <v>28496.001</v>
      </c>
      <c r="O5268">
        <v>2849.6</v>
      </c>
      <c r="P5268">
        <v>99.9</v>
      </c>
      <c r="Q5268">
        <v>28.5</v>
      </c>
      <c r="R5268">
        <v>-24.501000000000001</v>
      </c>
      <c r="S5268">
        <v>2019</v>
      </c>
      <c r="T5268">
        <v>3</v>
      </c>
      <c r="U5268">
        <v>10</v>
      </c>
    </row>
    <row r="5269" spans="1:21" x14ac:dyDescent="0.3">
      <c r="A5269" s="5" t="s">
        <v>168</v>
      </c>
      <c r="B5269" s="5" t="s">
        <v>206</v>
      </c>
      <c r="C5269" s="5" t="s">
        <v>115</v>
      </c>
      <c r="D5269" s="5" t="s">
        <v>397</v>
      </c>
      <c r="E5269" s="5" t="s">
        <v>172</v>
      </c>
      <c r="F5269" s="6">
        <v>43528</v>
      </c>
      <c r="G5269" s="5" t="s">
        <v>148</v>
      </c>
      <c r="H5269" s="5" t="s">
        <v>199</v>
      </c>
      <c r="I5269">
        <v>43366</v>
      </c>
      <c r="J5269">
        <v>162</v>
      </c>
      <c r="K5269">
        <v>683</v>
      </c>
      <c r="L5269">
        <v>7</v>
      </c>
      <c r="M5269">
        <v>19465.5</v>
      </c>
      <c r="N5269">
        <v>19947.2</v>
      </c>
      <c r="O5269">
        <v>2849.6</v>
      </c>
      <c r="P5269">
        <v>97.571428571428569</v>
      </c>
      <c r="Q5269">
        <v>28.5</v>
      </c>
      <c r="R5269">
        <v>-481.7</v>
      </c>
      <c r="S5269">
        <v>2019</v>
      </c>
      <c r="T5269">
        <v>3</v>
      </c>
      <c r="U5269">
        <v>10</v>
      </c>
    </row>
    <row r="5270" spans="1:21" x14ac:dyDescent="0.3">
      <c r="A5270" s="5" t="s">
        <v>168</v>
      </c>
      <c r="B5270" s="5" t="s">
        <v>206</v>
      </c>
      <c r="C5270" s="5" t="s">
        <v>115</v>
      </c>
      <c r="D5270" s="5" t="s">
        <v>397</v>
      </c>
      <c r="E5270" s="5" t="s">
        <v>172</v>
      </c>
      <c r="F5270" s="6">
        <v>43528</v>
      </c>
      <c r="G5270" s="5" t="s">
        <v>148</v>
      </c>
      <c r="H5270" s="5" t="s">
        <v>215</v>
      </c>
      <c r="I5270">
        <v>43366</v>
      </c>
      <c r="J5270">
        <v>162</v>
      </c>
      <c r="K5270">
        <v>406</v>
      </c>
      <c r="L5270">
        <v>4</v>
      </c>
      <c r="M5270">
        <v>11571</v>
      </c>
      <c r="N5270">
        <v>11398.4</v>
      </c>
      <c r="O5270">
        <v>2849.6</v>
      </c>
      <c r="P5270">
        <v>101.5</v>
      </c>
      <c r="Q5270">
        <v>28.5</v>
      </c>
      <c r="R5270">
        <v>172.6</v>
      </c>
      <c r="S5270">
        <v>2019</v>
      </c>
      <c r="T5270">
        <v>3</v>
      </c>
      <c r="U5270">
        <v>10</v>
      </c>
    </row>
    <row r="5271" spans="1:21" x14ac:dyDescent="0.3">
      <c r="A5271" s="5" t="s">
        <v>168</v>
      </c>
      <c r="B5271" s="5" t="s">
        <v>175</v>
      </c>
      <c r="C5271" s="5" t="s">
        <v>86</v>
      </c>
      <c r="D5271" s="5" t="s">
        <v>399</v>
      </c>
      <c r="E5271" s="5" t="s">
        <v>172</v>
      </c>
      <c r="F5271" s="6">
        <v>43530</v>
      </c>
      <c r="G5271" s="5" t="s">
        <v>148</v>
      </c>
      <c r="H5271" s="5" t="s">
        <v>351</v>
      </c>
      <c r="I5271">
        <v>43374</v>
      </c>
      <c r="J5271">
        <v>156</v>
      </c>
      <c r="K5271">
        <v>202</v>
      </c>
      <c r="L5271">
        <v>2</v>
      </c>
      <c r="M5271">
        <v>5959</v>
      </c>
      <c r="N5271">
        <v>4216.4290000000001</v>
      </c>
      <c r="O5271">
        <v>2108.2150000000001</v>
      </c>
      <c r="P5271">
        <v>101</v>
      </c>
      <c r="Q5271">
        <v>29.5</v>
      </c>
      <c r="R5271">
        <v>1742.5709999999999</v>
      </c>
      <c r="S5271">
        <v>2019</v>
      </c>
      <c r="T5271">
        <v>3</v>
      </c>
      <c r="U5271">
        <v>10</v>
      </c>
    </row>
    <row r="5272" spans="1:21" x14ac:dyDescent="0.3">
      <c r="A5272" s="5" t="s">
        <v>168</v>
      </c>
      <c r="B5272" s="5" t="s">
        <v>206</v>
      </c>
      <c r="C5272" s="5" t="s">
        <v>116</v>
      </c>
      <c r="D5272" s="5" t="s">
        <v>400</v>
      </c>
      <c r="E5272" s="5" t="s">
        <v>172</v>
      </c>
      <c r="F5272" s="6">
        <v>43530</v>
      </c>
      <c r="G5272" s="5" t="s">
        <v>148</v>
      </c>
      <c r="H5272" s="5" t="s">
        <v>203</v>
      </c>
      <c r="I5272">
        <v>43375</v>
      </c>
      <c r="J5272">
        <v>155</v>
      </c>
      <c r="K5272">
        <v>91</v>
      </c>
      <c r="L5272">
        <v>1</v>
      </c>
      <c r="M5272">
        <v>2730</v>
      </c>
      <c r="N5272">
        <v>2926.6350000000002</v>
      </c>
      <c r="O5272">
        <v>2926.6350000000002</v>
      </c>
      <c r="P5272">
        <v>91</v>
      </c>
      <c r="Q5272">
        <v>30</v>
      </c>
      <c r="R5272">
        <v>-196.63499999999999</v>
      </c>
      <c r="S5272">
        <v>2019</v>
      </c>
      <c r="T5272">
        <v>3</v>
      </c>
      <c r="U5272">
        <v>10</v>
      </c>
    </row>
    <row r="5273" spans="1:21" x14ac:dyDescent="0.3">
      <c r="A5273" s="5" t="s">
        <v>168</v>
      </c>
      <c r="B5273" s="5" t="s">
        <v>206</v>
      </c>
      <c r="C5273" s="5" t="s">
        <v>116</v>
      </c>
      <c r="D5273" s="5" t="s">
        <v>400</v>
      </c>
      <c r="E5273" s="5" t="s">
        <v>172</v>
      </c>
      <c r="F5273" s="6">
        <v>43530</v>
      </c>
      <c r="G5273" s="5" t="s">
        <v>148</v>
      </c>
      <c r="H5273" s="5" t="s">
        <v>180</v>
      </c>
      <c r="I5273">
        <v>43375</v>
      </c>
      <c r="J5273">
        <v>155</v>
      </c>
      <c r="K5273">
        <v>102</v>
      </c>
      <c r="L5273">
        <v>1</v>
      </c>
      <c r="M5273">
        <v>3060</v>
      </c>
      <c r="N5273">
        <v>2926.6350000000002</v>
      </c>
      <c r="O5273">
        <v>2926.6350000000002</v>
      </c>
      <c r="P5273">
        <v>102</v>
      </c>
      <c r="Q5273">
        <v>30</v>
      </c>
      <c r="R5273">
        <v>133.36500000000001</v>
      </c>
      <c r="S5273">
        <v>2019</v>
      </c>
      <c r="T5273">
        <v>3</v>
      </c>
      <c r="U5273">
        <v>10</v>
      </c>
    </row>
    <row r="5274" spans="1:21" x14ac:dyDescent="0.3">
      <c r="A5274" s="5" t="s">
        <v>168</v>
      </c>
      <c r="B5274" s="5" t="s">
        <v>206</v>
      </c>
      <c r="C5274" s="5" t="s">
        <v>116</v>
      </c>
      <c r="D5274" s="5" t="s">
        <v>400</v>
      </c>
      <c r="E5274" s="5" t="s">
        <v>172</v>
      </c>
      <c r="F5274" s="6">
        <v>43530</v>
      </c>
      <c r="G5274" s="5" t="s">
        <v>148</v>
      </c>
      <c r="H5274" s="5" t="s">
        <v>205</v>
      </c>
      <c r="I5274">
        <v>43375</v>
      </c>
      <c r="J5274">
        <v>155</v>
      </c>
      <c r="K5274">
        <v>194</v>
      </c>
      <c r="L5274">
        <v>2</v>
      </c>
      <c r="M5274">
        <v>5820</v>
      </c>
      <c r="N5274">
        <v>5853.27</v>
      </c>
      <c r="O5274">
        <v>2926.6350000000002</v>
      </c>
      <c r="P5274">
        <v>97</v>
      </c>
      <c r="Q5274">
        <v>30</v>
      </c>
      <c r="R5274">
        <v>-33.270000000000003</v>
      </c>
      <c r="S5274">
        <v>2019</v>
      </c>
      <c r="T5274">
        <v>3</v>
      </c>
      <c r="U5274">
        <v>10</v>
      </c>
    </row>
    <row r="5275" spans="1:21" x14ac:dyDescent="0.3">
      <c r="A5275" s="5" t="s">
        <v>168</v>
      </c>
      <c r="B5275" s="5" t="s">
        <v>206</v>
      </c>
      <c r="C5275" s="5" t="s">
        <v>116</v>
      </c>
      <c r="D5275" s="5" t="s">
        <v>400</v>
      </c>
      <c r="E5275" s="5" t="s">
        <v>172</v>
      </c>
      <c r="F5275" s="6">
        <v>43530</v>
      </c>
      <c r="G5275" s="5" t="s">
        <v>148</v>
      </c>
      <c r="H5275" s="5" t="s">
        <v>216</v>
      </c>
      <c r="I5275">
        <v>43375</v>
      </c>
      <c r="J5275">
        <v>155</v>
      </c>
      <c r="K5275">
        <v>206</v>
      </c>
      <c r="L5275">
        <v>2</v>
      </c>
      <c r="M5275">
        <v>6180</v>
      </c>
      <c r="N5275">
        <v>5853.27</v>
      </c>
      <c r="O5275">
        <v>2926.6350000000002</v>
      </c>
      <c r="P5275">
        <v>103</v>
      </c>
      <c r="Q5275">
        <v>30</v>
      </c>
      <c r="R5275">
        <v>326.73</v>
      </c>
      <c r="S5275">
        <v>2019</v>
      </c>
      <c r="T5275">
        <v>3</v>
      </c>
      <c r="U5275">
        <v>10</v>
      </c>
    </row>
    <row r="5276" spans="1:21" x14ac:dyDescent="0.3">
      <c r="A5276" s="5" t="s">
        <v>168</v>
      </c>
      <c r="B5276" s="5" t="s">
        <v>206</v>
      </c>
      <c r="C5276" s="5" t="s">
        <v>116</v>
      </c>
      <c r="D5276" s="5" t="s">
        <v>400</v>
      </c>
      <c r="E5276" s="5" t="s">
        <v>172</v>
      </c>
      <c r="F5276" s="6">
        <v>43530</v>
      </c>
      <c r="G5276" s="5" t="s">
        <v>148</v>
      </c>
      <c r="H5276" s="5" t="s">
        <v>222</v>
      </c>
      <c r="I5276">
        <v>43375</v>
      </c>
      <c r="J5276">
        <v>155</v>
      </c>
      <c r="K5276">
        <v>96</v>
      </c>
      <c r="L5276">
        <v>1</v>
      </c>
      <c r="M5276">
        <v>2880</v>
      </c>
      <c r="N5276">
        <v>2926.6350000000002</v>
      </c>
      <c r="O5276">
        <v>2926.6350000000002</v>
      </c>
      <c r="P5276">
        <v>96</v>
      </c>
      <c r="Q5276">
        <v>30</v>
      </c>
      <c r="R5276">
        <v>-46.634999999999998</v>
      </c>
      <c r="S5276">
        <v>2019</v>
      </c>
      <c r="T5276">
        <v>3</v>
      </c>
      <c r="U5276">
        <v>10</v>
      </c>
    </row>
    <row r="5277" spans="1:21" x14ac:dyDescent="0.3">
      <c r="A5277" s="5" t="s">
        <v>168</v>
      </c>
      <c r="B5277" s="5" t="s">
        <v>206</v>
      </c>
      <c r="C5277" s="5" t="s">
        <v>116</v>
      </c>
      <c r="D5277" s="5" t="s">
        <v>400</v>
      </c>
      <c r="E5277" s="5" t="s">
        <v>172</v>
      </c>
      <c r="F5277" s="6">
        <v>43530</v>
      </c>
      <c r="G5277" s="5" t="s">
        <v>148</v>
      </c>
      <c r="H5277" s="5" t="s">
        <v>217</v>
      </c>
      <c r="I5277">
        <v>43375</v>
      </c>
      <c r="J5277">
        <v>155</v>
      </c>
      <c r="K5277">
        <v>990</v>
      </c>
      <c r="L5277">
        <v>10</v>
      </c>
      <c r="M5277">
        <v>29700</v>
      </c>
      <c r="N5277">
        <v>29266.348000000002</v>
      </c>
      <c r="O5277">
        <v>2926.6350000000002</v>
      </c>
      <c r="P5277">
        <v>99</v>
      </c>
      <c r="Q5277">
        <v>30</v>
      </c>
      <c r="R5277">
        <v>433.65199999999999</v>
      </c>
      <c r="S5277">
        <v>2019</v>
      </c>
      <c r="T5277">
        <v>3</v>
      </c>
      <c r="U5277">
        <v>10</v>
      </c>
    </row>
    <row r="5278" spans="1:21" x14ac:dyDescent="0.3">
      <c r="A5278" s="5" t="s">
        <v>168</v>
      </c>
      <c r="B5278" s="5" t="s">
        <v>206</v>
      </c>
      <c r="C5278" s="5" t="s">
        <v>116</v>
      </c>
      <c r="D5278" s="5" t="s">
        <v>400</v>
      </c>
      <c r="E5278" s="5" t="s">
        <v>172</v>
      </c>
      <c r="F5278" s="6">
        <v>43530</v>
      </c>
      <c r="G5278" s="5" t="s">
        <v>148</v>
      </c>
      <c r="H5278" s="5" t="s">
        <v>181</v>
      </c>
      <c r="I5278">
        <v>43375</v>
      </c>
      <c r="J5278">
        <v>155</v>
      </c>
      <c r="K5278">
        <v>307</v>
      </c>
      <c r="L5278">
        <v>3</v>
      </c>
      <c r="M5278">
        <v>9210</v>
      </c>
      <c r="N5278">
        <v>8779.9040000000005</v>
      </c>
      <c r="O5278">
        <v>2926.6350000000002</v>
      </c>
      <c r="P5278">
        <v>102.33333333333333</v>
      </c>
      <c r="Q5278">
        <v>30</v>
      </c>
      <c r="R5278">
        <v>430.096</v>
      </c>
      <c r="S5278">
        <v>2019</v>
      </c>
      <c r="T5278">
        <v>3</v>
      </c>
      <c r="U5278">
        <v>10</v>
      </c>
    </row>
    <row r="5279" spans="1:21" x14ac:dyDescent="0.3">
      <c r="A5279" s="5" t="s">
        <v>168</v>
      </c>
      <c r="B5279" s="5" t="s">
        <v>206</v>
      </c>
      <c r="C5279" s="5" t="s">
        <v>116</v>
      </c>
      <c r="D5279" s="5" t="s">
        <v>400</v>
      </c>
      <c r="E5279" s="5" t="s">
        <v>172</v>
      </c>
      <c r="F5279" s="6">
        <v>43530</v>
      </c>
      <c r="G5279" s="5" t="s">
        <v>148</v>
      </c>
      <c r="H5279" s="5" t="s">
        <v>183</v>
      </c>
      <c r="I5279">
        <v>43375</v>
      </c>
      <c r="J5279">
        <v>155</v>
      </c>
      <c r="K5279">
        <v>200</v>
      </c>
      <c r="L5279">
        <v>2</v>
      </c>
      <c r="M5279">
        <v>6000</v>
      </c>
      <c r="N5279">
        <v>5853.27</v>
      </c>
      <c r="O5279">
        <v>2926.6350000000002</v>
      </c>
      <c r="P5279">
        <v>100</v>
      </c>
      <c r="Q5279">
        <v>30</v>
      </c>
      <c r="R5279">
        <v>146.72999999999999</v>
      </c>
      <c r="S5279">
        <v>2019</v>
      </c>
      <c r="T5279">
        <v>3</v>
      </c>
      <c r="U5279">
        <v>10</v>
      </c>
    </row>
    <row r="5280" spans="1:21" x14ac:dyDescent="0.3">
      <c r="A5280" s="5" t="s">
        <v>168</v>
      </c>
      <c r="B5280" s="5" t="s">
        <v>206</v>
      </c>
      <c r="C5280" s="5" t="s">
        <v>116</v>
      </c>
      <c r="D5280" s="5" t="s">
        <v>400</v>
      </c>
      <c r="E5280" s="5" t="s">
        <v>172</v>
      </c>
      <c r="F5280" s="6">
        <v>43530</v>
      </c>
      <c r="G5280" s="5" t="s">
        <v>148</v>
      </c>
      <c r="H5280" s="5" t="s">
        <v>231</v>
      </c>
      <c r="I5280">
        <v>43375</v>
      </c>
      <c r="J5280">
        <v>155</v>
      </c>
      <c r="K5280">
        <v>105</v>
      </c>
      <c r="L5280">
        <v>1</v>
      </c>
      <c r="M5280">
        <v>3150</v>
      </c>
      <c r="N5280">
        <v>2926.6350000000002</v>
      </c>
      <c r="O5280">
        <v>2926.6350000000002</v>
      </c>
      <c r="P5280">
        <v>105</v>
      </c>
      <c r="Q5280">
        <v>30</v>
      </c>
      <c r="R5280">
        <v>223.36500000000001</v>
      </c>
      <c r="S5280">
        <v>2019</v>
      </c>
      <c r="T5280">
        <v>3</v>
      </c>
      <c r="U5280">
        <v>10</v>
      </c>
    </row>
    <row r="5281" spans="1:21" x14ac:dyDescent="0.3">
      <c r="A5281" s="5" t="s">
        <v>168</v>
      </c>
      <c r="B5281" s="5" t="s">
        <v>206</v>
      </c>
      <c r="C5281" s="5" t="s">
        <v>116</v>
      </c>
      <c r="D5281" s="5" t="s">
        <v>400</v>
      </c>
      <c r="E5281" s="5" t="s">
        <v>172</v>
      </c>
      <c r="F5281" s="6">
        <v>43530</v>
      </c>
      <c r="G5281" s="5" t="s">
        <v>148</v>
      </c>
      <c r="H5281" s="5" t="s">
        <v>185</v>
      </c>
      <c r="I5281">
        <v>43375</v>
      </c>
      <c r="J5281">
        <v>155</v>
      </c>
      <c r="K5281">
        <v>417</v>
      </c>
      <c r="L5281">
        <v>4</v>
      </c>
      <c r="M5281">
        <v>12510</v>
      </c>
      <c r="N5281">
        <v>11706.539000000001</v>
      </c>
      <c r="O5281">
        <v>2926.6350000000002</v>
      </c>
      <c r="P5281">
        <v>104.25</v>
      </c>
      <c r="Q5281">
        <v>30</v>
      </c>
      <c r="R5281">
        <v>803.46100000000001</v>
      </c>
      <c r="S5281">
        <v>2019</v>
      </c>
      <c r="T5281">
        <v>3</v>
      </c>
      <c r="U5281">
        <v>10</v>
      </c>
    </row>
    <row r="5282" spans="1:21" x14ac:dyDescent="0.3">
      <c r="A5282" s="5" t="s">
        <v>168</v>
      </c>
      <c r="B5282" s="5" t="s">
        <v>206</v>
      </c>
      <c r="C5282" s="5" t="s">
        <v>116</v>
      </c>
      <c r="D5282" s="5" t="s">
        <v>400</v>
      </c>
      <c r="E5282" s="5" t="s">
        <v>172</v>
      </c>
      <c r="F5282" s="6">
        <v>43530</v>
      </c>
      <c r="G5282" s="5" t="s">
        <v>148</v>
      </c>
      <c r="H5282" s="5" t="s">
        <v>344</v>
      </c>
      <c r="I5282">
        <v>43375</v>
      </c>
      <c r="J5282">
        <v>155</v>
      </c>
      <c r="K5282">
        <v>190</v>
      </c>
      <c r="L5282">
        <v>2</v>
      </c>
      <c r="M5282">
        <v>5700</v>
      </c>
      <c r="N5282">
        <v>5853.27</v>
      </c>
      <c r="O5282">
        <v>2926.6350000000002</v>
      </c>
      <c r="P5282">
        <v>95</v>
      </c>
      <c r="Q5282">
        <v>30</v>
      </c>
      <c r="R5282">
        <v>-153.27000000000001</v>
      </c>
      <c r="S5282">
        <v>2019</v>
      </c>
      <c r="T5282">
        <v>3</v>
      </c>
      <c r="U5282">
        <v>10</v>
      </c>
    </row>
    <row r="5283" spans="1:21" x14ac:dyDescent="0.3">
      <c r="A5283" s="5" t="s">
        <v>168</v>
      </c>
      <c r="B5283" s="5" t="s">
        <v>206</v>
      </c>
      <c r="C5283" s="5" t="s">
        <v>116</v>
      </c>
      <c r="D5283" s="5" t="s">
        <v>400</v>
      </c>
      <c r="E5283" s="5" t="s">
        <v>172</v>
      </c>
      <c r="F5283" s="6">
        <v>43530</v>
      </c>
      <c r="G5283" s="5" t="s">
        <v>148</v>
      </c>
      <c r="H5283" s="5" t="s">
        <v>190</v>
      </c>
      <c r="I5283">
        <v>43375</v>
      </c>
      <c r="J5283">
        <v>155</v>
      </c>
      <c r="K5283">
        <v>280</v>
      </c>
      <c r="L5283">
        <v>3</v>
      </c>
      <c r="M5283">
        <v>8400</v>
      </c>
      <c r="N5283">
        <v>8779.9040000000005</v>
      </c>
      <c r="O5283">
        <v>2926.6350000000002</v>
      </c>
      <c r="P5283">
        <v>93.333333333333329</v>
      </c>
      <c r="Q5283">
        <v>30</v>
      </c>
      <c r="R5283">
        <v>-379.904</v>
      </c>
      <c r="S5283">
        <v>2019</v>
      </c>
      <c r="T5283">
        <v>3</v>
      </c>
      <c r="U5283">
        <v>10</v>
      </c>
    </row>
    <row r="5284" spans="1:21" x14ac:dyDescent="0.3">
      <c r="A5284" s="5" t="s">
        <v>168</v>
      </c>
      <c r="B5284" s="5" t="s">
        <v>206</v>
      </c>
      <c r="C5284" s="5" t="s">
        <v>116</v>
      </c>
      <c r="D5284" s="5" t="s">
        <v>400</v>
      </c>
      <c r="E5284" s="5" t="s">
        <v>172</v>
      </c>
      <c r="F5284" s="6">
        <v>43530</v>
      </c>
      <c r="G5284" s="5" t="s">
        <v>148</v>
      </c>
      <c r="H5284" s="5" t="s">
        <v>190</v>
      </c>
      <c r="I5284">
        <v>43375</v>
      </c>
      <c r="J5284">
        <v>155</v>
      </c>
      <c r="K5284">
        <v>200</v>
      </c>
      <c r="L5284">
        <v>2</v>
      </c>
      <c r="M5284">
        <v>6000</v>
      </c>
      <c r="N5284">
        <v>5853.27</v>
      </c>
      <c r="O5284">
        <v>2926.6350000000002</v>
      </c>
      <c r="P5284">
        <v>100</v>
      </c>
      <c r="Q5284">
        <v>30</v>
      </c>
      <c r="R5284">
        <v>146.72999999999999</v>
      </c>
      <c r="S5284">
        <v>2019</v>
      </c>
      <c r="T5284">
        <v>3</v>
      </c>
      <c r="U5284">
        <v>10</v>
      </c>
    </row>
    <row r="5285" spans="1:21" x14ac:dyDescent="0.3">
      <c r="A5285" s="5" t="s">
        <v>168</v>
      </c>
      <c r="B5285" s="5" t="s">
        <v>169</v>
      </c>
      <c r="C5285" s="5" t="s">
        <v>170</v>
      </c>
      <c r="D5285" s="5" t="s">
        <v>349</v>
      </c>
      <c r="E5285" s="5" t="s">
        <v>172</v>
      </c>
      <c r="F5285" s="6">
        <v>43531</v>
      </c>
      <c r="G5285" s="5" t="s">
        <v>148</v>
      </c>
      <c r="H5285" s="5" t="s">
        <v>311</v>
      </c>
      <c r="I5285">
        <v>43336</v>
      </c>
      <c r="J5285">
        <v>195</v>
      </c>
      <c r="K5285">
        <v>88</v>
      </c>
      <c r="L5285">
        <v>1</v>
      </c>
      <c r="M5285">
        <v>2552</v>
      </c>
      <c r="N5285">
        <v>2160.9160000000002</v>
      </c>
      <c r="O5285">
        <v>2160.9160000000002</v>
      </c>
      <c r="P5285">
        <v>88</v>
      </c>
      <c r="Q5285">
        <v>29</v>
      </c>
      <c r="R5285">
        <v>391.084</v>
      </c>
      <c r="S5285">
        <v>2019</v>
      </c>
      <c r="T5285">
        <v>3</v>
      </c>
      <c r="U5285">
        <v>10</v>
      </c>
    </row>
    <row r="5286" spans="1:21" x14ac:dyDescent="0.3">
      <c r="A5286" s="5" t="s">
        <v>168</v>
      </c>
      <c r="B5286" s="5" t="s">
        <v>175</v>
      </c>
      <c r="C5286" s="5" t="s">
        <v>85</v>
      </c>
      <c r="D5286" s="5" t="s">
        <v>398</v>
      </c>
      <c r="E5286" s="5" t="s">
        <v>172</v>
      </c>
      <c r="F5286" s="6">
        <v>43531</v>
      </c>
      <c r="G5286" s="5" t="s">
        <v>148</v>
      </c>
      <c r="H5286" s="5" t="s">
        <v>194</v>
      </c>
      <c r="I5286">
        <v>43367</v>
      </c>
      <c r="J5286">
        <v>164</v>
      </c>
      <c r="K5286">
        <v>442</v>
      </c>
      <c r="L5286">
        <v>4</v>
      </c>
      <c r="M5286">
        <v>12818</v>
      </c>
      <c r="N5286">
        <v>12250.93</v>
      </c>
      <c r="O5286">
        <v>3062.732</v>
      </c>
      <c r="P5286">
        <v>110.5</v>
      </c>
      <c r="Q5286">
        <v>29</v>
      </c>
      <c r="R5286">
        <v>567.07000000000005</v>
      </c>
      <c r="S5286">
        <v>2019</v>
      </c>
      <c r="T5286">
        <v>3</v>
      </c>
      <c r="U5286">
        <v>10</v>
      </c>
    </row>
    <row r="5287" spans="1:21" x14ac:dyDescent="0.3">
      <c r="A5287" s="5" t="s">
        <v>168</v>
      </c>
      <c r="B5287" s="5" t="s">
        <v>175</v>
      </c>
      <c r="C5287" s="5" t="s">
        <v>85</v>
      </c>
      <c r="D5287" s="5" t="s">
        <v>398</v>
      </c>
      <c r="E5287" s="5" t="s">
        <v>172</v>
      </c>
      <c r="F5287" s="6">
        <v>43531</v>
      </c>
      <c r="G5287" s="5" t="s">
        <v>148</v>
      </c>
      <c r="H5287" s="5" t="s">
        <v>212</v>
      </c>
      <c r="I5287">
        <v>43367</v>
      </c>
      <c r="J5287">
        <v>164</v>
      </c>
      <c r="K5287">
        <v>101</v>
      </c>
      <c r="L5287">
        <v>1</v>
      </c>
      <c r="M5287">
        <v>2979.5</v>
      </c>
      <c r="N5287">
        <v>3062.732</v>
      </c>
      <c r="O5287">
        <v>3062.732</v>
      </c>
      <c r="P5287">
        <v>101</v>
      </c>
      <c r="Q5287">
        <v>29.5</v>
      </c>
      <c r="R5287">
        <v>-83.231999999999999</v>
      </c>
      <c r="S5287">
        <v>2019</v>
      </c>
      <c r="T5287">
        <v>3</v>
      </c>
      <c r="U5287">
        <v>10</v>
      </c>
    </row>
    <row r="5288" spans="1:21" x14ac:dyDescent="0.3">
      <c r="A5288" s="5" t="s">
        <v>168</v>
      </c>
      <c r="B5288" s="5" t="s">
        <v>175</v>
      </c>
      <c r="C5288" s="5" t="s">
        <v>85</v>
      </c>
      <c r="D5288" s="5" t="s">
        <v>398</v>
      </c>
      <c r="E5288" s="5" t="s">
        <v>172</v>
      </c>
      <c r="F5288" s="6">
        <v>43531</v>
      </c>
      <c r="G5288" s="5" t="s">
        <v>148</v>
      </c>
      <c r="H5288" s="5" t="s">
        <v>351</v>
      </c>
      <c r="I5288">
        <v>43367</v>
      </c>
      <c r="J5288">
        <v>164</v>
      </c>
      <c r="K5288">
        <v>105</v>
      </c>
      <c r="L5288">
        <v>1</v>
      </c>
      <c r="M5288">
        <v>3097.5</v>
      </c>
      <c r="N5288">
        <v>3062.732</v>
      </c>
      <c r="O5288">
        <v>3062.732</v>
      </c>
      <c r="P5288">
        <v>105</v>
      </c>
      <c r="Q5288">
        <v>29.5</v>
      </c>
      <c r="R5288">
        <v>34.768000000000001</v>
      </c>
      <c r="S5288">
        <v>2019</v>
      </c>
      <c r="T5288">
        <v>3</v>
      </c>
      <c r="U5288">
        <v>10</v>
      </c>
    </row>
    <row r="5289" spans="1:21" x14ac:dyDescent="0.3">
      <c r="A5289" s="5" t="s">
        <v>168</v>
      </c>
      <c r="B5289" s="5" t="s">
        <v>175</v>
      </c>
      <c r="C5289" s="5" t="s">
        <v>85</v>
      </c>
      <c r="D5289" s="5" t="s">
        <v>398</v>
      </c>
      <c r="E5289" s="5" t="s">
        <v>172</v>
      </c>
      <c r="F5289" s="6">
        <v>43531</v>
      </c>
      <c r="G5289" s="5" t="s">
        <v>148</v>
      </c>
      <c r="H5289" s="5" t="s">
        <v>395</v>
      </c>
      <c r="I5289">
        <v>43367</v>
      </c>
      <c r="J5289">
        <v>164</v>
      </c>
      <c r="K5289">
        <v>102</v>
      </c>
      <c r="L5289">
        <v>1</v>
      </c>
      <c r="M5289">
        <v>3009</v>
      </c>
      <c r="N5289">
        <v>3062.732</v>
      </c>
      <c r="O5289">
        <v>3062.732</v>
      </c>
      <c r="P5289">
        <v>102</v>
      </c>
      <c r="Q5289">
        <v>29.5</v>
      </c>
      <c r="R5289">
        <v>-53.731999999999999</v>
      </c>
      <c r="S5289">
        <v>2019</v>
      </c>
      <c r="T5289">
        <v>3</v>
      </c>
      <c r="U5289">
        <v>10</v>
      </c>
    </row>
    <row r="5290" spans="1:21" x14ac:dyDescent="0.3">
      <c r="A5290" s="5" t="s">
        <v>168</v>
      </c>
      <c r="B5290" s="5" t="s">
        <v>175</v>
      </c>
      <c r="C5290" s="5" t="s">
        <v>85</v>
      </c>
      <c r="D5290" s="5" t="s">
        <v>398</v>
      </c>
      <c r="E5290" s="5" t="s">
        <v>172</v>
      </c>
      <c r="F5290" s="6">
        <v>43531</v>
      </c>
      <c r="G5290" s="5" t="s">
        <v>148</v>
      </c>
      <c r="H5290" s="5" t="s">
        <v>258</v>
      </c>
      <c r="I5290">
        <v>43367</v>
      </c>
      <c r="J5290">
        <v>164</v>
      </c>
      <c r="K5290">
        <v>166</v>
      </c>
      <c r="L5290">
        <v>2</v>
      </c>
      <c r="M5290">
        <v>4897</v>
      </c>
      <c r="N5290">
        <v>6125.4650000000001</v>
      </c>
      <c r="O5290">
        <v>3062.732</v>
      </c>
      <c r="P5290">
        <v>83</v>
      </c>
      <c r="Q5290">
        <v>29.5</v>
      </c>
      <c r="R5290">
        <v>-1228.4649999999999</v>
      </c>
      <c r="S5290">
        <v>2019</v>
      </c>
      <c r="T5290">
        <v>3</v>
      </c>
      <c r="U5290">
        <v>10</v>
      </c>
    </row>
    <row r="5291" spans="1:21" x14ac:dyDescent="0.3">
      <c r="A5291" s="5" t="s">
        <v>168</v>
      </c>
      <c r="B5291" s="5" t="s">
        <v>175</v>
      </c>
      <c r="C5291" s="5" t="s">
        <v>85</v>
      </c>
      <c r="D5291" s="5" t="s">
        <v>398</v>
      </c>
      <c r="E5291" s="5" t="s">
        <v>172</v>
      </c>
      <c r="F5291" s="6">
        <v>43531</v>
      </c>
      <c r="G5291" s="5" t="s">
        <v>148</v>
      </c>
      <c r="H5291" s="5" t="s">
        <v>190</v>
      </c>
      <c r="I5291">
        <v>43367</v>
      </c>
      <c r="J5291">
        <v>164</v>
      </c>
      <c r="K5291">
        <v>391</v>
      </c>
      <c r="L5291">
        <v>3</v>
      </c>
      <c r="M5291">
        <v>10557</v>
      </c>
      <c r="N5291">
        <v>9188.1970000000001</v>
      </c>
      <c r="O5291">
        <v>3062.732</v>
      </c>
      <c r="P5291">
        <v>130.33333333333334</v>
      </c>
      <c r="Q5291">
        <v>27</v>
      </c>
      <c r="R5291">
        <v>1368.8030000000001</v>
      </c>
      <c r="S5291">
        <v>2019</v>
      </c>
      <c r="T5291">
        <v>3</v>
      </c>
      <c r="U5291">
        <v>10</v>
      </c>
    </row>
    <row r="5292" spans="1:21" x14ac:dyDescent="0.3">
      <c r="A5292" s="5" t="s">
        <v>168</v>
      </c>
      <c r="B5292" s="5" t="s">
        <v>175</v>
      </c>
      <c r="C5292" s="5" t="s">
        <v>85</v>
      </c>
      <c r="D5292" s="5" t="s">
        <v>398</v>
      </c>
      <c r="E5292" s="5" t="s">
        <v>172</v>
      </c>
      <c r="F5292" s="6">
        <v>43531</v>
      </c>
      <c r="G5292" s="5" t="s">
        <v>148</v>
      </c>
      <c r="H5292" s="5" t="s">
        <v>173</v>
      </c>
      <c r="I5292">
        <v>43367</v>
      </c>
      <c r="J5292">
        <v>164</v>
      </c>
      <c r="K5292">
        <v>1365</v>
      </c>
      <c r="L5292">
        <v>12</v>
      </c>
      <c r="M5292">
        <v>46410</v>
      </c>
      <c r="N5292">
        <v>36752.79</v>
      </c>
      <c r="O5292">
        <v>3062.732</v>
      </c>
      <c r="P5292">
        <v>113.75</v>
      </c>
      <c r="Q5292">
        <v>34</v>
      </c>
      <c r="R5292">
        <v>9657.2099999999991</v>
      </c>
      <c r="S5292">
        <v>2019</v>
      </c>
      <c r="T5292">
        <v>3</v>
      </c>
      <c r="U5292">
        <v>10</v>
      </c>
    </row>
    <row r="5293" spans="1:21" x14ac:dyDescent="0.3">
      <c r="A5293" s="5" t="s">
        <v>168</v>
      </c>
      <c r="B5293" s="5" t="s">
        <v>175</v>
      </c>
      <c r="C5293" s="5" t="s">
        <v>86</v>
      </c>
      <c r="D5293" s="5" t="s">
        <v>399</v>
      </c>
      <c r="E5293" s="5" t="s">
        <v>172</v>
      </c>
      <c r="F5293" s="6">
        <v>43531</v>
      </c>
      <c r="G5293" s="5" t="s">
        <v>148</v>
      </c>
      <c r="H5293" s="5" t="s">
        <v>194</v>
      </c>
      <c r="I5293">
        <v>43374</v>
      </c>
      <c r="J5293">
        <v>157</v>
      </c>
      <c r="K5293">
        <v>568</v>
      </c>
      <c r="L5293">
        <v>6</v>
      </c>
      <c r="M5293">
        <v>16472</v>
      </c>
      <c r="N5293">
        <v>12649.288</v>
      </c>
      <c r="O5293">
        <v>2108.2150000000001</v>
      </c>
      <c r="P5293">
        <v>94.666666666666671</v>
      </c>
      <c r="Q5293">
        <v>29</v>
      </c>
      <c r="R5293">
        <v>3822.712</v>
      </c>
      <c r="S5293">
        <v>2019</v>
      </c>
      <c r="T5293">
        <v>3</v>
      </c>
      <c r="U5293">
        <v>10</v>
      </c>
    </row>
    <row r="5294" spans="1:21" x14ac:dyDescent="0.3">
      <c r="A5294" s="5" t="s">
        <v>168</v>
      </c>
      <c r="B5294" s="5" t="s">
        <v>175</v>
      </c>
      <c r="C5294" s="5" t="s">
        <v>86</v>
      </c>
      <c r="D5294" s="5" t="s">
        <v>399</v>
      </c>
      <c r="E5294" s="5" t="s">
        <v>172</v>
      </c>
      <c r="F5294" s="6">
        <v>43531</v>
      </c>
      <c r="G5294" s="5" t="s">
        <v>148</v>
      </c>
      <c r="H5294" s="5" t="s">
        <v>194</v>
      </c>
      <c r="I5294">
        <v>43374</v>
      </c>
      <c r="J5294">
        <v>157</v>
      </c>
      <c r="K5294">
        <v>112</v>
      </c>
      <c r="L5294">
        <v>1</v>
      </c>
      <c r="M5294">
        <v>3248</v>
      </c>
      <c r="N5294">
        <v>2108.2150000000001</v>
      </c>
      <c r="O5294">
        <v>2108.2150000000001</v>
      </c>
      <c r="P5294">
        <v>112</v>
      </c>
      <c r="Q5294">
        <v>29</v>
      </c>
      <c r="R5294">
        <v>1139.7850000000001</v>
      </c>
      <c r="S5294">
        <v>2019</v>
      </c>
      <c r="T5294">
        <v>3</v>
      </c>
      <c r="U5294">
        <v>10</v>
      </c>
    </row>
    <row r="5295" spans="1:21" x14ac:dyDescent="0.3">
      <c r="A5295" s="5" t="s">
        <v>168</v>
      </c>
      <c r="B5295" s="5" t="s">
        <v>175</v>
      </c>
      <c r="C5295" s="5" t="s">
        <v>86</v>
      </c>
      <c r="D5295" s="5" t="s">
        <v>399</v>
      </c>
      <c r="E5295" s="5" t="s">
        <v>172</v>
      </c>
      <c r="F5295" s="6">
        <v>43531</v>
      </c>
      <c r="G5295" s="5" t="s">
        <v>148</v>
      </c>
      <c r="H5295" s="5" t="s">
        <v>194</v>
      </c>
      <c r="I5295">
        <v>43374</v>
      </c>
      <c r="J5295">
        <v>157</v>
      </c>
      <c r="K5295">
        <v>187</v>
      </c>
      <c r="L5295">
        <v>2</v>
      </c>
      <c r="M5295">
        <v>5423</v>
      </c>
      <c r="N5295">
        <v>4216.4290000000001</v>
      </c>
      <c r="O5295">
        <v>2108.2150000000001</v>
      </c>
      <c r="P5295">
        <v>93.5</v>
      </c>
      <c r="Q5295">
        <v>29</v>
      </c>
      <c r="R5295">
        <v>1206.5709999999999</v>
      </c>
      <c r="S5295">
        <v>2019</v>
      </c>
      <c r="T5295">
        <v>3</v>
      </c>
      <c r="U5295">
        <v>10</v>
      </c>
    </row>
    <row r="5296" spans="1:21" x14ac:dyDescent="0.3">
      <c r="A5296" s="5" t="s">
        <v>168</v>
      </c>
      <c r="B5296" s="5" t="s">
        <v>175</v>
      </c>
      <c r="C5296" s="5" t="s">
        <v>86</v>
      </c>
      <c r="D5296" s="5" t="s">
        <v>399</v>
      </c>
      <c r="E5296" s="5" t="s">
        <v>172</v>
      </c>
      <c r="F5296" s="6">
        <v>43531</v>
      </c>
      <c r="G5296" s="5" t="s">
        <v>148</v>
      </c>
      <c r="H5296" s="5" t="s">
        <v>351</v>
      </c>
      <c r="I5296">
        <v>43374</v>
      </c>
      <c r="J5296">
        <v>157</v>
      </c>
      <c r="K5296">
        <v>177</v>
      </c>
      <c r="L5296">
        <v>2</v>
      </c>
      <c r="M5296">
        <v>5221.5</v>
      </c>
      <c r="N5296">
        <v>4216.4290000000001</v>
      </c>
      <c r="O5296">
        <v>2108.2150000000001</v>
      </c>
      <c r="P5296">
        <v>88.5</v>
      </c>
      <c r="Q5296">
        <v>29.5</v>
      </c>
      <c r="R5296">
        <v>1005.071</v>
      </c>
      <c r="S5296">
        <v>2019</v>
      </c>
      <c r="T5296">
        <v>3</v>
      </c>
      <c r="U5296">
        <v>10</v>
      </c>
    </row>
    <row r="5297" spans="1:21" x14ac:dyDescent="0.3">
      <c r="A5297" s="5" t="s">
        <v>168</v>
      </c>
      <c r="B5297" s="5" t="s">
        <v>175</v>
      </c>
      <c r="C5297" s="5" t="s">
        <v>86</v>
      </c>
      <c r="D5297" s="5" t="s">
        <v>399</v>
      </c>
      <c r="E5297" s="5" t="s">
        <v>172</v>
      </c>
      <c r="F5297" s="6">
        <v>43531</v>
      </c>
      <c r="G5297" s="5" t="s">
        <v>148</v>
      </c>
      <c r="H5297" s="5" t="s">
        <v>197</v>
      </c>
      <c r="I5297">
        <v>43374</v>
      </c>
      <c r="J5297">
        <v>157</v>
      </c>
      <c r="K5297">
        <v>391</v>
      </c>
      <c r="L5297">
        <v>4</v>
      </c>
      <c r="M5297">
        <v>11339</v>
      </c>
      <c r="N5297">
        <v>8432.8590000000004</v>
      </c>
      <c r="O5297">
        <v>2108.2150000000001</v>
      </c>
      <c r="P5297">
        <v>97.75</v>
      </c>
      <c r="Q5297">
        <v>29</v>
      </c>
      <c r="R5297">
        <v>2906.1410000000001</v>
      </c>
      <c r="S5297">
        <v>2019</v>
      </c>
      <c r="T5297">
        <v>3</v>
      </c>
      <c r="U5297">
        <v>10</v>
      </c>
    </row>
    <row r="5298" spans="1:21" x14ac:dyDescent="0.3">
      <c r="A5298" s="5" t="s">
        <v>168</v>
      </c>
      <c r="B5298" s="5" t="s">
        <v>175</v>
      </c>
      <c r="C5298" s="5" t="s">
        <v>86</v>
      </c>
      <c r="D5298" s="5" t="s">
        <v>399</v>
      </c>
      <c r="E5298" s="5" t="s">
        <v>172</v>
      </c>
      <c r="F5298" s="6">
        <v>43531</v>
      </c>
      <c r="G5298" s="5" t="s">
        <v>148</v>
      </c>
      <c r="H5298" s="5" t="s">
        <v>190</v>
      </c>
      <c r="I5298">
        <v>43374</v>
      </c>
      <c r="J5298">
        <v>157</v>
      </c>
      <c r="K5298">
        <v>90</v>
      </c>
      <c r="L5298">
        <v>1</v>
      </c>
      <c r="M5298">
        <v>2655</v>
      </c>
      <c r="N5298">
        <v>2108.2150000000001</v>
      </c>
      <c r="O5298">
        <v>2108.2150000000001</v>
      </c>
      <c r="P5298">
        <v>90</v>
      </c>
      <c r="Q5298">
        <v>29.5</v>
      </c>
      <c r="R5298">
        <v>546.78499999999997</v>
      </c>
      <c r="S5298">
        <v>2019</v>
      </c>
      <c r="T5298">
        <v>3</v>
      </c>
      <c r="U5298">
        <v>10</v>
      </c>
    </row>
    <row r="5299" spans="1:21" x14ac:dyDescent="0.3">
      <c r="A5299" s="5" t="s">
        <v>168</v>
      </c>
      <c r="B5299" s="5" t="s">
        <v>175</v>
      </c>
      <c r="C5299" s="5" t="s">
        <v>86</v>
      </c>
      <c r="D5299" s="5" t="s">
        <v>399</v>
      </c>
      <c r="E5299" s="5" t="s">
        <v>172</v>
      </c>
      <c r="F5299" s="6">
        <v>43531</v>
      </c>
      <c r="G5299" s="5" t="s">
        <v>148</v>
      </c>
      <c r="H5299" s="5" t="s">
        <v>263</v>
      </c>
      <c r="I5299">
        <v>43374</v>
      </c>
      <c r="J5299">
        <v>157</v>
      </c>
      <c r="K5299">
        <v>792</v>
      </c>
      <c r="L5299">
        <v>8</v>
      </c>
      <c r="M5299">
        <v>22968</v>
      </c>
      <c r="N5299">
        <v>16865.717000000001</v>
      </c>
      <c r="O5299">
        <v>2108.2150000000001</v>
      </c>
      <c r="P5299">
        <v>99</v>
      </c>
      <c r="Q5299">
        <v>29</v>
      </c>
      <c r="R5299">
        <v>6102.2830000000004</v>
      </c>
      <c r="S5299">
        <v>2019</v>
      </c>
      <c r="T5299">
        <v>3</v>
      </c>
      <c r="U5299">
        <v>10</v>
      </c>
    </row>
    <row r="5300" spans="1:21" x14ac:dyDescent="0.3">
      <c r="A5300" s="5" t="s">
        <v>168</v>
      </c>
      <c r="B5300" s="5" t="s">
        <v>175</v>
      </c>
      <c r="C5300" s="5" t="s">
        <v>87</v>
      </c>
      <c r="D5300" s="5" t="s">
        <v>379</v>
      </c>
      <c r="E5300" s="5" t="s">
        <v>172</v>
      </c>
      <c r="F5300" s="6">
        <v>43531</v>
      </c>
      <c r="G5300" s="5" t="s">
        <v>148</v>
      </c>
      <c r="H5300" s="5" t="s">
        <v>190</v>
      </c>
      <c r="I5300">
        <v>43360</v>
      </c>
      <c r="J5300">
        <v>171</v>
      </c>
      <c r="K5300">
        <v>193</v>
      </c>
      <c r="L5300">
        <v>2</v>
      </c>
      <c r="M5300">
        <v>5693.5</v>
      </c>
      <c r="N5300">
        <v>5089.4759999999997</v>
      </c>
      <c r="O5300">
        <v>2544.7379999999998</v>
      </c>
      <c r="P5300">
        <v>96.5</v>
      </c>
      <c r="Q5300">
        <v>29.5</v>
      </c>
      <c r="R5300">
        <v>604.024</v>
      </c>
      <c r="S5300">
        <v>2019</v>
      </c>
      <c r="T5300">
        <v>3</v>
      </c>
      <c r="U5300">
        <v>10</v>
      </c>
    </row>
    <row r="5301" spans="1:21" x14ac:dyDescent="0.3">
      <c r="A5301" s="5" t="s">
        <v>168</v>
      </c>
      <c r="B5301" s="5" t="s">
        <v>175</v>
      </c>
      <c r="C5301" s="5" t="s">
        <v>87</v>
      </c>
      <c r="D5301" s="5" t="s">
        <v>379</v>
      </c>
      <c r="E5301" s="5" t="s">
        <v>172</v>
      </c>
      <c r="F5301" s="6">
        <v>43531</v>
      </c>
      <c r="G5301" s="5" t="s">
        <v>148</v>
      </c>
      <c r="H5301" s="5" t="s">
        <v>208</v>
      </c>
      <c r="I5301">
        <v>43360</v>
      </c>
      <c r="J5301">
        <v>171</v>
      </c>
      <c r="K5301">
        <v>100</v>
      </c>
      <c r="L5301">
        <v>1</v>
      </c>
      <c r="M5301">
        <v>2900</v>
      </c>
      <c r="N5301">
        <v>2544.7379999999998</v>
      </c>
      <c r="O5301">
        <v>2544.7379999999998</v>
      </c>
      <c r="P5301">
        <v>100</v>
      </c>
      <c r="Q5301">
        <v>29</v>
      </c>
      <c r="R5301">
        <v>355.262</v>
      </c>
      <c r="S5301">
        <v>2019</v>
      </c>
      <c r="T5301">
        <v>3</v>
      </c>
      <c r="U5301">
        <v>10</v>
      </c>
    </row>
    <row r="5302" spans="1:21" x14ac:dyDescent="0.3">
      <c r="A5302" s="5" t="s">
        <v>168</v>
      </c>
      <c r="B5302" s="5" t="s">
        <v>175</v>
      </c>
      <c r="C5302" s="5" t="s">
        <v>87</v>
      </c>
      <c r="D5302" s="5" t="s">
        <v>379</v>
      </c>
      <c r="E5302" s="5" t="s">
        <v>172</v>
      </c>
      <c r="F5302" s="6">
        <v>43531</v>
      </c>
      <c r="G5302" s="5" t="s">
        <v>148</v>
      </c>
      <c r="H5302" s="5" t="s">
        <v>190</v>
      </c>
      <c r="I5302">
        <v>43360</v>
      </c>
      <c r="J5302">
        <v>171</v>
      </c>
      <c r="K5302">
        <v>246</v>
      </c>
      <c r="L5302">
        <v>2</v>
      </c>
      <c r="M5302">
        <v>6642</v>
      </c>
      <c r="N5302">
        <v>5089.4759999999997</v>
      </c>
      <c r="O5302">
        <v>2544.7379999999998</v>
      </c>
      <c r="P5302">
        <v>123</v>
      </c>
      <c r="Q5302">
        <v>27</v>
      </c>
      <c r="R5302">
        <v>1552.5239999999999</v>
      </c>
      <c r="S5302">
        <v>2019</v>
      </c>
      <c r="T5302">
        <v>3</v>
      </c>
      <c r="U5302">
        <v>10</v>
      </c>
    </row>
    <row r="5303" spans="1:21" x14ac:dyDescent="0.3">
      <c r="A5303" s="5" t="s">
        <v>168</v>
      </c>
      <c r="B5303" s="5" t="s">
        <v>175</v>
      </c>
      <c r="C5303" s="5" t="s">
        <v>87</v>
      </c>
      <c r="D5303" s="5" t="s">
        <v>379</v>
      </c>
      <c r="E5303" s="5" t="s">
        <v>172</v>
      </c>
      <c r="F5303" s="6">
        <v>43531</v>
      </c>
      <c r="G5303" s="5" t="s">
        <v>148</v>
      </c>
      <c r="H5303" s="5" t="s">
        <v>235</v>
      </c>
      <c r="I5303">
        <v>43360</v>
      </c>
      <c r="J5303">
        <v>171</v>
      </c>
      <c r="K5303">
        <v>106</v>
      </c>
      <c r="L5303">
        <v>1</v>
      </c>
      <c r="M5303">
        <v>3074</v>
      </c>
      <c r="N5303">
        <v>2544.7379999999998</v>
      </c>
      <c r="O5303">
        <v>2544.7379999999998</v>
      </c>
      <c r="P5303">
        <v>106</v>
      </c>
      <c r="Q5303">
        <v>29</v>
      </c>
      <c r="R5303">
        <v>529.26199999999994</v>
      </c>
      <c r="S5303">
        <v>2019</v>
      </c>
      <c r="T5303">
        <v>3</v>
      </c>
      <c r="U5303">
        <v>10</v>
      </c>
    </row>
    <row r="5304" spans="1:21" x14ac:dyDescent="0.3">
      <c r="A5304" s="5" t="s">
        <v>168</v>
      </c>
      <c r="B5304" s="5" t="s">
        <v>175</v>
      </c>
      <c r="C5304" s="5" t="s">
        <v>87</v>
      </c>
      <c r="D5304" s="5" t="s">
        <v>379</v>
      </c>
      <c r="E5304" s="5" t="s">
        <v>172</v>
      </c>
      <c r="F5304" s="6">
        <v>43531</v>
      </c>
      <c r="G5304" s="5" t="s">
        <v>148</v>
      </c>
      <c r="H5304" s="5" t="s">
        <v>212</v>
      </c>
      <c r="I5304">
        <v>43360</v>
      </c>
      <c r="J5304">
        <v>171</v>
      </c>
      <c r="K5304">
        <v>170</v>
      </c>
      <c r="L5304">
        <v>2</v>
      </c>
      <c r="M5304">
        <v>5015</v>
      </c>
      <c r="N5304">
        <v>5089.4759999999997</v>
      </c>
      <c r="O5304">
        <v>2544.7379999999998</v>
      </c>
      <c r="P5304">
        <v>85</v>
      </c>
      <c r="Q5304">
        <v>29.5</v>
      </c>
      <c r="R5304">
        <v>-74.475999999999999</v>
      </c>
      <c r="S5304">
        <v>2019</v>
      </c>
      <c r="T5304">
        <v>3</v>
      </c>
      <c r="U5304">
        <v>10</v>
      </c>
    </row>
    <row r="5305" spans="1:21" x14ac:dyDescent="0.3">
      <c r="A5305" s="5" t="s">
        <v>168</v>
      </c>
      <c r="B5305" s="5" t="s">
        <v>175</v>
      </c>
      <c r="C5305" s="5" t="s">
        <v>89</v>
      </c>
      <c r="D5305" s="5" t="s">
        <v>389</v>
      </c>
      <c r="E5305" s="5" t="s">
        <v>172</v>
      </c>
      <c r="F5305" s="6">
        <v>43531</v>
      </c>
      <c r="G5305" s="5" t="s">
        <v>148</v>
      </c>
      <c r="H5305" s="5" t="s">
        <v>190</v>
      </c>
      <c r="I5305">
        <v>43346</v>
      </c>
      <c r="J5305">
        <v>185</v>
      </c>
      <c r="K5305">
        <v>118</v>
      </c>
      <c r="L5305">
        <v>1</v>
      </c>
      <c r="M5305">
        <v>3186</v>
      </c>
      <c r="N5305">
        <v>2925.1309999999999</v>
      </c>
      <c r="O5305">
        <v>2925.1309999999999</v>
      </c>
      <c r="P5305">
        <v>118</v>
      </c>
      <c r="Q5305">
        <v>27</v>
      </c>
      <c r="R5305">
        <v>260.86900000000003</v>
      </c>
      <c r="S5305">
        <v>2019</v>
      </c>
      <c r="T5305">
        <v>3</v>
      </c>
      <c r="U5305">
        <v>10</v>
      </c>
    </row>
    <row r="5306" spans="1:21" x14ac:dyDescent="0.3">
      <c r="A5306" s="5" t="s">
        <v>168</v>
      </c>
      <c r="B5306" s="5" t="s">
        <v>175</v>
      </c>
      <c r="C5306" s="5" t="s">
        <v>89</v>
      </c>
      <c r="D5306" s="5" t="s">
        <v>389</v>
      </c>
      <c r="E5306" s="5" t="s">
        <v>172</v>
      </c>
      <c r="F5306" s="6">
        <v>43531</v>
      </c>
      <c r="G5306" s="5" t="s">
        <v>148</v>
      </c>
      <c r="H5306" s="5" t="s">
        <v>395</v>
      </c>
      <c r="I5306">
        <v>43346</v>
      </c>
      <c r="J5306">
        <v>185</v>
      </c>
      <c r="K5306">
        <v>91</v>
      </c>
      <c r="L5306">
        <v>1</v>
      </c>
      <c r="M5306">
        <v>2684.5</v>
      </c>
      <c r="N5306">
        <v>2925.1309999999999</v>
      </c>
      <c r="O5306">
        <v>2925.1309999999999</v>
      </c>
      <c r="P5306">
        <v>91</v>
      </c>
      <c r="Q5306">
        <v>29.5</v>
      </c>
      <c r="R5306">
        <v>-240.631</v>
      </c>
      <c r="S5306">
        <v>2019</v>
      </c>
      <c r="T5306">
        <v>3</v>
      </c>
      <c r="U5306">
        <v>10</v>
      </c>
    </row>
    <row r="5307" spans="1:21" x14ac:dyDescent="0.3">
      <c r="A5307" s="5" t="s">
        <v>168</v>
      </c>
      <c r="B5307" s="5" t="s">
        <v>175</v>
      </c>
      <c r="C5307" s="5" t="s">
        <v>89</v>
      </c>
      <c r="D5307" s="5" t="s">
        <v>389</v>
      </c>
      <c r="E5307" s="5" t="s">
        <v>172</v>
      </c>
      <c r="F5307" s="6">
        <v>43531</v>
      </c>
      <c r="G5307" s="5" t="s">
        <v>148</v>
      </c>
      <c r="H5307" s="5" t="s">
        <v>178</v>
      </c>
      <c r="I5307">
        <v>43346</v>
      </c>
      <c r="J5307">
        <v>185</v>
      </c>
      <c r="K5307">
        <v>186</v>
      </c>
      <c r="L5307">
        <v>2</v>
      </c>
      <c r="M5307">
        <v>5394</v>
      </c>
      <c r="N5307">
        <v>5850.2619999999997</v>
      </c>
      <c r="O5307">
        <v>2925.1309999999999</v>
      </c>
      <c r="P5307">
        <v>93</v>
      </c>
      <c r="Q5307">
        <v>29</v>
      </c>
      <c r="R5307">
        <v>-456.262</v>
      </c>
      <c r="S5307">
        <v>2019</v>
      </c>
      <c r="T5307">
        <v>3</v>
      </c>
      <c r="U5307">
        <v>10</v>
      </c>
    </row>
    <row r="5308" spans="1:21" x14ac:dyDescent="0.3">
      <c r="A5308" s="5" t="s">
        <v>168</v>
      </c>
      <c r="B5308" s="5" t="s">
        <v>206</v>
      </c>
      <c r="C5308" s="5" t="s">
        <v>115</v>
      </c>
      <c r="D5308" s="5" t="s">
        <v>397</v>
      </c>
      <c r="E5308" s="5" t="s">
        <v>172</v>
      </c>
      <c r="F5308" s="6">
        <v>43531</v>
      </c>
      <c r="G5308" s="5" t="s">
        <v>148</v>
      </c>
      <c r="H5308" s="5" t="s">
        <v>208</v>
      </c>
      <c r="I5308">
        <v>43366</v>
      </c>
      <c r="J5308">
        <v>165</v>
      </c>
      <c r="K5308">
        <v>97.8</v>
      </c>
      <c r="L5308">
        <v>1</v>
      </c>
      <c r="M5308">
        <v>2836.2</v>
      </c>
      <c r="N5308">
        <v>2911.1080000000002</v>
      </c>
      <c r="O5308">
        <v>2911.1080000000002</v>
      </c>
      <c r="P5308">
        <v>97.8</v>
      </c>
      <c r="Q5308">
        <v>29</v>
      </c>
      <c r="R5308">
        <v>-74.908000000000001</v>
      </c>
      <c r="S5308">
        <v>2019</v>
      </c>
      <c r="T5308">
        <v>3</v>
      </c>
      <c r="U5308">
        <v>10</v>
      </c>
    </row>
    <row r="5309" spans="1:21" x14ac:dyDescent="0.3">
      <c r="A5309" s="5" t="s">
        <v>168</v>
      </c>
      <c r="B5309" s="5" t="s">
        <v>206</v>
      </c>
      <c r="C5309" s="5" t="s">
        <v>115</v>
      </c>
      <c r="D5309" s="5" t="s">
        <v>397</v>
      </c>
      <c r="E5309" s="5" t="s">
        <v>172</v>
      </c>
      <c r="F5309" s="6">
        <v>43531</v>
      </c>
      <c r="G5309" s="5" t="s">
        <v>148</v>
      </c>
      <c r="H5309" s="5" t="s">
        <v>235</v>
      </c>
      <c r="I5309">
        <v>43366</v>
      </c>
      <c r="J5309">
        <v>165</v>
      </c>
      <c r="K5309">
        <v>107.6</v>
      </c>
      <c r="L5309">
        <v>1</v>
      </c>
      <c r="M5309">
        <v>3120.4</v>
      </c>
      <c r="N5309">
        <v>2911.1080000000002</v>
      </c>
      <c r="O5309">
        <v>2911.1080000000002</v>
      </c>
      <c r="P5309">
        <v>107.6</v>
      </c>
      <c r="Q5309">
        <v>29</v>
      </c>
      <c r="R5309">
        <v>209.292</v>
      </c>
      <c r="S5309">
        <v>2019</v>
      </c>
      <c r="T5309">
        <v>3</v>
      </c>
      <c r="U5309">
        <v>10</v>
      </c>
    </row>
    <row r="5310" spans="1:21" x14ac:dyDescent="0.3">
      <c r="A5310" s="5" t="s">
        <v>168</v>
      </c>
      <c r="B5310" s="5" t="s">
        <v>169</v>
      </c>
      <c r="C5310" s="5" t="s">
        <v>170</v>
      </c>
      <c r="D5310" s="5" t="s">
        <v>392</v>
      </c>
      <c r="E5310" s="5" t="s">
        <v>172</v>
      </c>
      <c r="F5310" s="6">
        <v>43533</v>
      </c>
      <c r="G5310" s="5" t="s">
        <v>148</v>
      </c>
      <c r="H5310" s="5" t="s">
        <v>208</v>
      </c>
      <c r="I5310">
        <v>43353</v>
      </c>
      <c r="J5310">
        <v>180</v>
      </c>
      <c r="K5310">
        <v>97</v>
      </c>
      <c r="L5310">
        <v>1</v>
      </c>
      <c r="M5310">
        <v>2813</v>
      </c>
      <c r="N5310">
        <v>2898.4639999999999</v>
      </c>
      <c r="O5310">
        <v>2898.4639999999999</v>
      </c>
      <c r="P5310">
        <v>97</v>
      </c>
      <c r="Q5310">
        <v>29</v>
      </c>
      <c r="R5310">
        <v>-85.463999999999999</v>
      </c>
      <c r="S5310">
        <v>2019</v>
      </c>
      <c r="T5310">
        <v>3</v>
      </c>
      <c r="U5310">
        <v>10</v>
      </c>
    </row>
    <row r="5311" spans="1:21" x14ac:dyDescent="0.3">
      <c r="A5311" s="5" t="s">
        <v>168</v>
      </c>
      <c r="B5311" s="5" t="s">
        <v>175</v>
      </c>
      <c r="C5311" s="5" t="s">
        <v>85</v>
      </c>
      <c r="D5311" s="5" t="s">
        <v>398</v>
      </c>
      <c r="E5311" s="5" t="s">
        <v>172</v>
      </c>
      <c r="F5311" s="6">
        <v>43533</v>
      </c>
      <c r="G5311" s="5" t="s">
        <v>148</v>
      </c>
      <c r="H5311" s="5" t="s">
        <v>235</v>
      </c>
      <c r="I5311">
        <v>43367</v>
      </c>
      <c r="J5311">
        <v>166</v>
      </c>
      <c r="K5311">
        <v>117</v>
      </c>
      <c r="L5311">
        <v>1</v>
      </c>
      <c r="M5311">
        <v>3393</v>
      </c>
      <c r="N5311">
        <v>3062.732</v>
      </c>
      <c r="O5311">
        <v>3062.732</v>
      </c>
      <c r="P5311">
        <v>117</v>
      </c>
      <c r="Q5311">
        <v>29</v>
      </c>
      <c r="R5311">
        <v>330.26799999999997</v>
      </c>
      <c r="S5311">
        <v>2019</v>
      </c>
      <c r="T5311">
        <v>3</v>
      </c>
      <c r="U5311">
        <v>10</v>
      </c>
    </row>
    <row r="5312" spans="1:21" x14ac:dyDescent="0.3">
      <c r="A5312" s="5" t="s">
        <v>168</v>
      </c>
      <c r="B5312" s="5" t="s">
        <v>175</v>
      </c>
      <c r="C5312" s="5" t="s">
        <v>85</v>
      </c>
      <c r="D5312" s="5" t="s">
        <v>398</v>
      </c>
      <c r="E5312" s="5" t="s">
        <v>172</v>
      </c>
      <c r="F5312" s="6">
        <v>43533</v>
      </c>
      <c r="G5312" s="5" t="s">
        <v>148</v>
      </c>
      <c r="H5312" s="5" t="s">
        <v>173</v>
      </c>
      <c r="I5312">
        <v>43367</v>
      </c>
      <c r="J5312">
        <v>166</v>
      </c>
      <c r="K5312">
        <v>1330</v>
      </c>
      <c r="L5312">
        <v>10</v>
      </c>
      <c r="M5312">
        <v>45220</v>
      </c>
      <c r="N5312">
        <v>30627.325000000001</v>
      </c>
      <c r="O5312">
        <v>3062.732</v>
      </c>
      <c r="P5312">
        <v>133</v>
      </c>
      <c r="Q5312">
        <v>34</v>
      </c>
      <c r="R5312">
        <v>14592.674999999999</v>
      </c>
      <c r="S5312">
        <v>2019</v>
      </c>
      <c r="T5312">
        <v>3</v>
      </c>
      <c r="U5312">
        <v>10</v>
      </c>
    </row>
    <row r="5313" spans="1:21" x14ac:dyDescent="0.3">
      <c r="A5313" s="5" t="s">
        <v>168</v>
      </c>
      <c r="B5313" s="5" t="s">
        <v>175</v>
      </c>
      <c r="C5313" s="5" t="s">
        <v>86</v>
      </c>
      <c r="D5313" s="5" t="s">
        <v>399</v>
      </c>
      <c r="E5313" s="5" t="s">
        <v>172</v>
      </c>
      <c r="F5313" s="6">
        <v>43533</v>
      </c>
      <c r="G5313" s="5" t="s">
        <v>148</v>
      </c>
      <c r="H5313" s="5" t="s">
        <v>194</v>
      </c>
      <c r="I5313">
        <v>43374</v>
      </c>
      <c r="J5313">
        <v>159</v>
      </c>
      <c r="K5313">
        <v>211</v>
      </c>
      <c r="L5313">
        <v>2</v>
      </c>
      <c r="M5313">
        <v>6119</v>
      </c>
      <c r="N5313">
        <v>4216.4290000000001</v>
      </c>
      <c r="O5313">
        <v>2108.2150000000001</v>
      </c>
      <c r="P5313">
        <v>105.5</v>
      </c>
      <c r="Q5313">
        <v>29</v>
      </c>
      <c r="R5313">
        <v>1902.5709999999999</v>
      </c>
      <c r="S5313">
        <v>2019</v>
      </c>
      <c r="T5313">
        <v>3</v>
      </c>
      <c r="U5313">
        <v>10</v>
      </c>
    </row>
    <row r="5314" spans="1:21" x14ac:dyDescent="0.3">
      <c r="A5314" s="5" t="s">
        <v>168</v>
      </c>
      <c r="B5314" s="5" t="s">
        <v>175</v>
      </c>
      <c r="C5314" s="5" t="s">
        <v>86</v>
      </c>
      <c r="D5314" s="5" t="s">
        <v>399</v>
      </c>
      <c r="E5314" s="5" t="s">
        <v>172</v>
      </c>
      <c r="F5314" s="6">
        <v>43533</v>
      </c>
      <c r="G5314" s="5" t="s">
        <v>148</v>
      </c>
      <c r="H5314" s="5" t="s">
        <v>212</v>
      </c>
      <c r="I5314">
        <v>43374</v>
      </c>
      <c r="J5314">
        <v>159</v>
      </c>
      <c r="K5314">
        <v>2082.6</v>
      </c>
      <c r="L5314">
        <v>1</v>
      </c>
      <c r="M5314">
        <v>3540.42</v>
      </c>
      <c r="N5314">
        <v>2108.2150000000001</v>
      </c>
      <c r="O5314">
        <v>2108.2150000000001</v>
      </c>
      <c r="P5314">
        <v>2082.6</v>
      </c>
      <c r="Q5314">
        <v>1.7</v>
      </c>
      <c r="R5314">
        <v>1432.2049999999999</v>
      </c>
      <c r="S5314">
        <v>2019</v>
      </c>
      <c r="T5314">
        <v>3</v>
      </c>
      <c r="U5314">
        <v>10</v>
      </c>
    </row>
    <row r="5315" spans="1:21" x14ac:dyDescent="0.3">
      <c r="A5315" s="5" t="s">
        <v>168</v>
      </c>
      <c r="B5315" s="5" t="s">
        <v>175</v>
      </c>
      <c r="C5315" s="5" t="s">
        <v>86</v>
      </c>
      <c r="D5315" s="5" t="s">
        <v>399</v>
      </c>
      <c r="E5315" s="5" t="s">
        <v>227</v>
      </c>
      <c r="F5315" s="6">
        <v>43533</v>
      </c>
      <c r="G5315" s="5" t="s">
        <v>148</v>
      </c>
      <c r="H5315" s="5" t="s">
        <v>212</v>
      </c>
      <c r="I5315">
        <v>43374</v>
      </c>
      <c r="J5315">
        <v>159</v>
      </c>
      <c r="K5315">
        <v>-2082.6</v>
      </c>
      <c r="L5315">
        <v>-1</v>
      </c>
      <c r="M5315">
        <v>-3540.42</v>
      </c>
      <c r="N5315">
        <v>-2108.2150000000001</v>
      </c>
      <c r="O5315">
        <v>-2108.2150000000001</v>
      </c>
      <c r="P5315">
        <v>2082.6</v>
      </c>
      <c r="Q5315">
        <v>1.7</v>
      </c>
      <c r="R5315">
        <v>-1432.2049999999999</v>
      </c>
      <c r="S5315">
        <v>2019</v>
      </c>
      <c r="T5315">
        <v>3</v>
      </c>
      <c r="U5315">
        <v>10</v>
      </c>
    </row>
    <row r="5316" spans="1:21" x14ac:dyDescent="0.3">
      <c r="A5316" s="5" t="s">
        <v>168</v>
      </c>
      <c r="B5316" s="5" t="s">
        <v>175</v>
      </c>
      <c r="C5316" s="5" t="s">
        <v>86</v>
      </c>
      <c r="D5316" s="5" t="s">
        <v>399</v>
      </c>
      <c r="E5316" s="5" t="s">
        <v>172</v>
      </c>
      <c r="F5316" s="6">
        <v>43533</v>
      </c>
      <c r="G5316" s="5" t="s">
        <v>148</v>
      </c>
      <c r="H5316" s="5" t="s">
        <v>212</v>
      </c>
      <c r="I5316">
        <v>43374</v>
      </c>
      <c r="J5316">
        <v>159</v>
      </c>
      <c r="K5316">
        <v>92</v>
      </c>
      <c r="L5316">
        <v>1</v>
      </c>
      <c r="M5316">
        <v>2714</v>
      </c>
      <c r="N5316">
        <v>2108.2150000000001</v>
      </c>
      <c r="O5316">
        <v>2108.2150000000001</v>
      </c>
      <c r="P5316">
        <v>92</v>
      </c>
      <c r="Q5316">
        <v>29.5</v>
      </c>
      <c r="R5316">
        <v>605.78499999999997</v>
      </c>
      <c r="S5316">
        <v>2019</v>
      </c>
      <c r="T5316">
        <v>3</v>
      </c>
      <c r="U5316">
        <v>10</v>
      </c>
    </row>
    <row r="5317" spans="1:21" x14ac:dyDescent="0.3">
      <c r="A5317" s="5" t="s">
        <v>168</v>
      </c>
      <c r="B5317" s="5" t="s">
        <v>175</v>
      </c>
      <c r="C5317" s="5" t="s">
        <v>86</v>
      </c>
      <c r="D5317" s="5" t="s">
        <v>399</v>
      </c>
      <c r="E5317" s="5" t="s">
        <v>172</v>
      </c>
      <c r="F5317" s="6">
        <v>43533</v>
      </c>
      <c r="G5317" s="5" t="s">
        <v>148</v>
      </c>
      <c r="H5317" s="5" t="s">
        <v>194</v>
      </c>
      <c r="I5317">
        <v>43374</v>
      </c>
      <c r="J5317">
        <v>159</v>
      </c>
      <c r="K5317">
        <v>413</v>
      </c>
      <c r="L5317">
        <v>4</v>
      </c>
      <c r="M5317">
        <v>11977</v>
      </c>
      <c r="N5317">
        <v>8432.8590000000004</v>
      </c>
      <c r="O5317">
        <v>2108.2150000000001</v>
      </c>
      <c r="P5317">
        <v>103.25</v>
      </c>
      <c r="Q5317">
        <v>29</v>
      </c>
      <c r="R5317">
        <v>3544.1410000000001</v>
      </c>
      <c r="S5317">
        <v>2019</v>
      </c>
      <c r="T5317">
        <v>3</v>
      </c>
      <c r="U5317">
        <v>10</v>
      </c>
    </row>
    <row r="5318" spans="1:21" x14ac:dyDescent="0.3">
      <c r="A5318" s="5" t="s">
        <v>168</v>
      </c>
      <c r="B5318" s="5" t="s">
        <v>175</v>
      </c>
      <c r="C5318" s="5" t="s">
        <v>86</v>
      </c>
      <c r="D5318" s="5" t="s">
        <v>399</v>
      </c>
      <c r="E5318" s="5" t="s">
        <v>172</v>
      </c>
      <c r="F5318" s="6">
        <v>43533</v>
      </c>
      <c r="G5318" s="5" t="s">
        <v>148</v>
      </c>
      <c r="H5318" s="5" t="s">
        <v>258</v>
      </c>
      <c r="I5318">
        <v>43374</v>
      </c>
      <c r="J5318">
        <v>159</v>
      </c>
      <c r="K5318">
        <v>106</v>
      </c>
      <c r="L5318">
        <v>1</v>
      </c>
      <c r="M5318">
        <v>3127</v>
      </c>
      <c r="N5318">
        <v>2108.2150000000001</v>
      </c>
      <c r="O5318">
        <v>2108.2150000000001</v>
      </c>
      <c r="P5318">
        <v>106</v>
      </c>
      <c r="Q5318">
        <v>29.5</v>
      </c>
      <c r="R5318">
        <v>1018.785</v>
      </c>
      <c r="S5318">
        <v>2019</v>
      </c>
      <c r="T5318">
        <v>3</v>
      </c>
      <c r="U5318">
        <v>10</v>
      </c>
    </row>
    <row r="5319" spans="1:21" x14ac:dyDescent="0.3">
      <c r="A5319" s="5" t="s">
        <v>168</v>
      </c>
      <c r="B5319" s="5" t="s">
        <v>175</v>
      </c>
      <c r="C5319" s="5" t="s">
        <v>86</v>
      </c>
      <c r="D5319" s="5" t="s">
        <v>399</v>
      </c>
      <c r="E5319" s="5" t="s">
        <v>172</v>
      </c>
      <c r="F5319" s="6">
        <v>43533</v>
      </c>
      <c r="G5319" s="5" t="s">
        <v>148</v>
      </c>
      <c r="H5319" s="5" t="s">
        <v>258</v>
      </c>
      <c r="I5319">
        <v>43374</v>
      </c>
      <c r="J5319">
        <v>159</v>
      </c>
      <c r="K5319">
        <v>106</v>
      </c>
      <c r="L5319">
        <v>1</v>
      </c>
      <c r="M5319">
        <v>3127</v>
      </c>
      <c r="N5319">
        <v>2108.2150000000001</v>
      </c>
      <c r="O5319">
        <v>2108.2150000000001</v>
      </c>
      <c r="P5319">
        <v>106</v>
      </c>
      <c r="Q5319">
        <v>29.5</v>
      </c>
      <c r="R5319">
        <v>1018.785</v>
      </c>
      <c r="S5319">
        <v>2019</v>
      </c>
      <c r="T5319">
        <v>3</v>
      </c>
      <c r="U5319">
        <v>10</v>
      </c>
    </row>
    <row r="5320" spans="1:21" x14ac:dyDescent="0.3">
      <c r="A5320" s="5" t="s">
        <v>168</v>
      </c>
      <c r="B5320" s="5" t="s">
        <v>175</v>
      </c>
      <c r="C5320" s="5" t="s">
        <v>86</v>
      </c>
      <c r="D5320" s="5" t="s">
        <v>399</v>
      </c>
      <c r="E5320" s="5" t="s">
        <v>172</v>
      </c>
      <c r="F5320" s="6">
        <v>43533</v>
      </c>
      <c r="G5320" s="5" t="s">
        <v>148</v>
      </c>
      <c r="H5320" s="5" t="s">
        <v>178</v>
      </c>
      <c r="I5320">
        <v>43374</v>
      </c>
      <c r="J5320">
        <v>159</v>
      </c>
      <c r="K5320">
        <v>372</v>
      </c>
      <c r="L5320">
        <v>4</v>
      </c>
      <c r="M5320">
        <v>10788</v>
      </c>
      <c r="N5320">
        <v>8432.8590000000004</v>
      </c>
      <c r="O5320">
        <v>2108.2150000000001</v>
      </c>
      <c r="P5320">
        <v>93</v>
      </c>
      <c r="Q5320">
        <v>29</v>
      </c>
      <c r="R5320">
        <v>2355.1410000000001</v>
      </c>
      <c r="S5320">
        <v>2019</v>
      </c>
      <c r="T5320">
        <v>3</v>
      </c>
      <c r="U5320">
        <v>10</v>
      </c>
    </row>
    <row r="5321" spans="1:21" x14ac:dyDescent="0.3">
      <c r="A5321" s="5" t="s">
        <v>168</v>
      </c>
      <c r="B5321" s="5" t="s">
        <v>175</v>
      </c>
      <c r="C5321" s="5" t="s">
        <v>86</v>
      </c>
      <c r="D5321" s="5" t="s">
        <v>399</v>
      </c>
      <c r="E5321" s="5" t="s">
        <v>172</v>
      </c>
      <c r="F5321" s="6">
        <v>43533</v>
      </c>
      <c r="G5321" s="5" t="s">
        <v>148</v>
      </c>
      <c r="H5321" s="5" t="s">
        <v>198</v>
      </c>
      <c r="I5321">
        <v>43374</v>
      </c>
      <c r="J5321">
        <v>159</v>
      </c>
      <c r="K5321">
        <v>310</v>
      </c>
      <c r="L5321">
        <v>3</v>
      </c>
      <c r="M5321">
        <v>8990</v>
      </c>
      <c r="N5321">
        <v>6324.6440000000002</v>
      </c>
      <c r="O5321">
        <v>2108.2150000000001</v>
      </c>
      <c r="P5321">
        <v>103.33333333333333</v>
      </c>
      <c r="Q5321">
        <v>29</v>
      </c>
      <c r="R5321">
        <v>2665.3560000000002</v>
      </c>
      <c r="S5321">
        <v>2019</v>
      </c>
      <c r="T5321">
        <v>3</v>
      </c>
      <c r="U5321">
        <v>10</v>
      </c>
    </row>
    <row r="5322" spans="1:21" x14ac:dyDescent="0.3">
      <c r="A5322" s="5" t="s">
        <v>168</v>
      </c>
      <c r="B5322" s="5" t="s">
        <v>175</v>
      </c>
      <c r="C5322" s="5" t="s">
        <v>86</v>
      </c>
      <c r="D5322" s="5" t="s">
        <v>399</v>
      </c>
      <c r="E5322" s="5" t="s">
        <v>172</v>
      </c>
      <c r="F5322" s="6">
        <v>43533</v>
      </c>
      <c r="G5322" s="5" t="s">
        <v>148</v>
      </c>
      <c r="H5322" s="5" t="s">
        <v>197</v>
      </c>
      <c r="I5322">
        <v>43374</v>
      </c>
      <c r="J5322">
        <v>159</v>
      </c>
      <c r="K5322">
        <v>699</v>
      </c>
      <c r="L5322">
        <v>7</v>
      </c>
      <c r="M5322">
        <v>20271</v>
      </c>
      <c r="N5322">
        <v>14757.502</v>
      </c>
      <c r="O5322">
        <v>2108.2150000000001</v>
      </c>
      <c r="P5322">
        <v>99.857142857142861</v>
      </c>
      <c r="Q5322">
        <v>29</v>
      </c>
      <c r="R5322">
        <v>5513.4979999999996</v>
      </c>
      <c r="S5322">
        <v>2019</v>
      </c>
      <c r="T5322">
        <v>3</v>
      </c>
      <c r="U5322">
        <v>10</v>
      </c>
    </row>
    <row r="5323" spans="1:21" x14ac:dyDescent="0.3">
      <c r="A5323" s="5" t="s">
        <v>168</v>
      </c>
      <c r="B5323" s="5" t="s">
        <v>175</v>
      </c>
      <c r="C5323" s="5" t="s">
        <v>86</v>
      </c>
      <c r="D5323" s="5" t="s">
        <v>399</v>
      </c>
      <c r="E5323" s="5" t="s">
        <v>172</v>
      </c>
      <c r="F5323" s="6">
        <v>43533</v>
      </c>
      <c r="G5323" s="5" t="s">
        <v>148</v>
      </c>
      <c r="H5323" s="5" t="s">
        <v>311</v>
      </c>
      <c r="I5323">
        <v>43374</v>
      </c>
      <c r="J5323">
        <v>159</v>
      </c>
      <c r="K5323">
        <v>82</v>
      </c>
      <c r="L5323">
        <v>1</v>
      </c>
      <c r="M5323">
        <v>2378</v>
      </c>
      <c r="N5323">
        <v>2108.2150000000001</v>
      </c>
      <c r="O5323">
        <v>2108.2150000000001</v>
      </c>
      <c r="P5323">
        <v>82</v>
      </c>
      <c r="Q5323">
        <v>29</v>
      </c>
      <c r="R5323">
        <v>269.78500000000003</v>
      </c>
      <c r="S5323">
        <v>2019</v>
      </c>
      <c r="T5323">
        <v>3</v>
      </c>
      <c r="U5323">
        <v>10</v>
      </c>
    </row>
    <row r="5324" spans="1:21" x14ac:dyDescent="0.3">
      <c r="A5324" s="5" t="s">
        <v>168</v>
      </c>
      <c r="B5324" s="5" t="s">
        <v>175</v>
      </c>
      <c r="C5324" s="5" t="s">
        <v>86</v>
      </c>
      <c r="D5324" s="5" t="s">
        <v>399</v>
      </c>
      <c r="E5324" s="5" t="s">
        <v>172</v>
      </c>
      <c r="F5324" s="6">
        <v>43533</v>
      </c>
      <c r="G5324" s="5" t="s">
        <v>148</v>
      </c>
      <c r="H5324" s="5" t="s">
        <v>208</v>
      </c>
      <c r="I5324">
        <v>43374</v>
      </c>
      <c r="J5324">
        <v>159</v>
      </c>
      <c r="K5324">
        <v>106</v>
      </c>
      <c r="L5324">
        <v>1</v>
      </c>
      <c r="M5324">
        <v>3074</v>
      </c>
      <c r="N5324">
        <v>2108.2150000000001</v>
      </c>
      <c r="O5324">
        <v>2108.2150000000001</v>
      </c>
      <c r="P5324">
        <v>106</v>
      </c>
      <c r="Q5324">
        <v>29</v>
      </c>
      <c r="R5324">
        <v>965.78499999999997</v>
      </c>
      <c r="S5324">
        <v>2019</v>
      </c>
      <c r="T5324">
        <v>3</v>
      </c>
      <c r="U5324">
        <v>10</v>
      </c>
    </row>
    <row r="5325" spans="1:21" x14ac:dyDescent="0.3">
      <c r="A5325" s="5" t="s">
        <v>168</v>
      </c>
      <c r="B5325" s="5" t="s">
        <v>175</v>
      </c>
      <c r="C5325" s="5" t="s">
        <v>86</v>
      </c>
      <c r="D5325" s="5" t="s">
        <v>399</v>
      </c>
      <c r="E5325" s="5" t="s">
        <v>172</v>
      </c>
      <c r="F5325" s="6">
        <v>43533</v>
      </c>
      <c r="G5325" s="5" t="s">
        <v>148</v>
      </c>
      <c r="H5325" s="5" t="s">
        <v>351</v>
      </c>
      <c r="I5325">
        <v>43374</v>
      </c>
      <c r="J5325">
        <v>159</v>
      </c>
      <c r="K5325">
        <v>273</v>
      </c>
      <c r="L5325">
        <v>3</v>
      </c>
      <c r="M5325">
        <v>8053.5</v>
      </c>
      <c r="N5325">
        <v>6324.6440000000002</v>
      </c>
      <c r="O5325">
        <v>2108.2150000000001</v>
      </c>
      <c r="P5325">
        <v>91</v>
      </c>
      <c r="Q5325">
        <v>29.5</v>
      </c>
      <c r="R5325">
        <v>1728.856</v>
      </c>
      <c r="S5325">
        <v>2019</v>
      </c>
      <c r="T5325">
        <v>3</v>
      </c>
      <c r="U5325">
        <v>10</v>
      </c>
    </row>
    <row r="5326" spans="1:21" x14ac:dyDescent="0.3">
      <c r="A5326" s="5" t="s">
        <v>168</v>
      </c>
      <c r="B5326" s="5" t="s">
        <v>175</v>
      </c>
      <c r="C5326" s="5" t="s">
        <v>87</v>
      </c>
      <c r="D5326" s="5" t="s">
        <v>379</v>
      </c>
      <c r="E5326" s="5" t="s">
        <v>172</v>
      </c>
      <c r="F5326" s="6">
        <v>43533</v>
      </c>
      <c r="G5326" s="5" t="s">
        <v>148</v>
      </c>
      <c r="H5326" s="5" t="s">
        <v>212</v>
      </c>
      <c r="I5326">
        <v>43360</v>
      </c>
      <c r="J5326">
        <v>173</v>
      </c>
      <c r="K5326">
        <v>89</v>
      </c>
      <c r="L5326">
        <v>1</v>
      </c>
      <c r="M5326">
        <v>2625.5</v>
      </c>
      <c r="N5326">
        <v>2544.7379999999998</v>
      </c>
      <c r="O5326">
        <v>2544.7379999999998</v>
      </c>
      <c r="P5326">
        <v>89</v>
      </c>
      <c r="Q5326">
        <v>29.5</v>
      </c>
      <c r="R5326">
        <v>80.762</v>
      </c>
      <c r="S5326">
        <v>2019</v>
      </c>
      <c r="T5326">
        <v>3</v>
      </c>
      <c r="U5326">
        <v>10</v>
      </c>
    </row>
    <row r="5327" spans="1:21" x14ac:dyDescent="0.3">
      <c r="A5327" s="5" t="s">
        <v>168</v>
      </c>
      <c r="B5327" s="5" t="s">
        <v>206</v>
      </c>
      <c r="C5327" s="5" t="s">
        <v>115</v>
      </c>
      <c r="D5327" s="5" t="s">
        <v>397</v>
      </c>
      <c r="E5327" s="5" t="s">
        <v>172</v>
      </c>
      <c r="F5327" s="6">
        <v>43533</v>
      </c>
      <c r="G5327" s="5" t="s">
        <v>148</v>
      </c>
      <c r="H5327" s="5" t="s">
        <v>173</v>
      </c>
      <c r="I5327">
        <v>43366</v>
      </c>
      <c r="J5327">
        <v>167</v>
      </c>
      <c r="K5327">
        <v>2082.6</v>
      </c>
      <c r="L5327">
        <v>20</v>
      </c>
      <c r="M5327">
        <v>70808.399999999994</v>
      </c>
      <c r="N5327">
        <v>58222.169000000002</v>
      </c>
      <c r="O5327">
        <v>2911.1080000000002</v>
      </c>
      <c r="P5327">
        <v>104.13</v>
      </c>
      <c r="Q5327">
        <v>34</v>
      </c>
      <c r="R5327">
        <v>12586.231</v>
      </c>
      <c r="S5327">
        <v>2019</v>
      </c>
      <c r="T5327">
        <v>3</v>
      </c>
      <c r="U5327">
        <v>10</v>
      </c>
    </row>
    <row r="5328" spans="1:21" x14ac:dyDescent="0.3">
      <c r="A5328" s="5" t="s">
        <v>168</v>
      </c>
      <c r="B5328" s="5" t="s">
        <v>206</v>
      </c>
      <c r="C5328" s="5" t="s">
        <v>115</v>
      </c>
      <c r="D5328" s="5" t="s">
        <v>397</v>
      </c>
      <c r="E5328" s="5" t="s">
        <v>172</v>
      </c>
      <c r="F5328" s="6">
        <v>43533</v>
      </c>
      <c r="G5328" s="5" t="s">
        <v>148</v>
      </c>
      <c r="H5328" s="5" t="s">
        <v>197</v>
      </c>
      <c r="I5328">
        <v>43366</v>
      </c>
      <c r="J5328">
        <v>167</v>
      </c>
      <c r="K5328">
        <v>223.4</v>
      </c>
      <c r="L5328">
        <v>2</v>
      </c>
      <c r="M5328">
        <v>6478.6</v>
      </c>
      <c r="N5328">
        <v>5822.2169999999996</v>
      </c>
      <c r="O5328">
        <v>2911.1080000000002</v>
      </c>
      <c r="P5328">
        <v>111.7</v>
      </c>
      <c r="Q5328">
        <v>29</v>
      </c>
      <c r="R5328">
        <v>656.38300000000004</v>
      </c>
      <c r="S5328">
        <v>2019</v>
      </c>
      <c r="T5328">
        <v>3</v>
      </c>
      <c r="U5328">
        <v>10</v>
      </c>
    </row>
    <row r="5329" spans="1:21" x14ac:dyDescent="0.3">
      <c r="A5329" s="5" t="s">
        <v>168</v>
      </c>
      <c r="B5329" s="5" t="s">
        <v>206</v>
      </c>
      <c r="C5329" s="5" t="s">
        <v>115</v>
      </c>
      <c r="D5329" s="5" t="s">
        <v>397</v>
      </c>
      <c r="E5329" s="5" t="s">
        <v>172</v>
      </c>
      <c r="F5329" s="6">
        <v>43533</v>
      </c>
      <c r="G5329" s="5" t="s">
        <v>148</v>
      </c>
      <c r="H5329" s="5" t="s">
        <v>197</v>
      </c>
      <c r="I5329">
        <v>43366</v>
      </c>
      <c r="J5329">
        <v>167</v>
      </c>
      <c r="K5329">
        <v>223.4</v>
      </c>
      <c r="L5329">
        <v>2</v>
      </c>
      <c r="M5329">
        <v>6478.6</v>
      </c>
      <c r="N5329">
        <v>5822.2169999999996</v>
      </c>
      <c r="O5329">
        <v>2911.1080000000002</v>
      </c>
      <c r="P5329">
        <v>111.7</v>
      </c>
      <c r="Q5329">
        <v>29</v>
      </c>
      <c r="R5329">
        <v>656.38300000000004</v>
      </c>
      <c r="S5329">
        <v>2019</v>
      </c>
      <c r="T5329">
        <v>3</v>
      </c>
      <c r="U5329">
        <v>10</v>
      </c>
    </row>
    <row r="5330" spans="1:21" x14ac:dyDescent="0.3">
      <c r="A5330" s="5" t="s">
        <v>168</v>
      </c>
      <c r="B5330" s="5" t="s">
        <v>206</v>
      </c>
      <c r="C5330" s="5" t="s">
        <v>115</v>
      </c>
      <c r="D5330" s="5" t="s">
        <v>397</v>
      </c>
      <c r="E5330" s="5" t="s">
        <v>172</v>
      </c>
      <c r="F5330" s="6">
        <v>43533</v>
      </c>
      <c r="G5330" s="5" t="s">
        <v>148</v>
      </c>
      <c r="H5330" s="5" t="s">
        <v>311</v>
      </c>
      <c r="I5330">
        <v>43366</v>
      </c>
      <c r="J5330">
        <v>167</v>
      </c>
      <c r="K5330">
        <v>109.8</v>
      </c>
      <c r="L5330">
        <v>1</v>
      </c>
      <c r="M5330">
        <v>3184.2</v>
      </c>
      <c r="N5330">
        <v>2911.1080000000002</v>
      </c>
      <c r="O5330">
        <v>2911.1080000000002</v>
      </c>
      <c r="P5330">
        <v>109.8</v>
      </c>
      <c r="Q5330">
        <v>29</v>
      </c>
      <c r="R5330">
        <v>273.09199999999998</v>
      </c>
      <c r="S5330">
        <v>2019</v>
      </c>
      <c r="T5330">
        <v>3</v>
      </c>
      <c r="U5330">
        <v>10</v>
      </c>
    </row>
    <row r="5331" spans="1:21" x14ac:dyDescent="0.3">
      <c r="A5331" s="5" t="s">
        <v>168</v>
      </c>
      <c r="B5331" s="5" t="s">
        <v>206</v>
      </c>
      <c r="C5331" s="5" t="s">
        <v>115</v>
      </c>
      <c r="D5331" s="5" t="s">
        <v>397</v>
      </c>
      <c r="E5331" s="5" t="s">
        <v>172</v>
      </c>
      <c r="F5331" s="6">
        <v>43533</v>
      </c>
      <c r="G5331" s="5" t="s">
        <v>148</v>
      </c>
      <c r="H5331" s="5" t="s">
        <v>351</v>
      </c>
      <c r="I5331">
        <v>43366</v>
      </c>
      <c r="J5331">
        <v>167</v>
      </c>
      <c r="K5331">
        <v>109.6</v>
      </c>
      <c r="L5331">
        <v>1</v>
      </c>
      <c r="M5331">
        <v>3233.2</v>
      </c>
      <c r="N5331">
        <v>2911.1080000000002</v>
      </c>
      <c r="O5331">
        <v>2911.1080000000002</v>
      </c>
      <c r="P5331">
        <v>109.6</v>
      </c>
      <c r="Q5331">
        <v>29.5</v>
      </c>
      <c r="R5331">
        <v>322.09199999999998</v>
      </c>
      <c r="S5331">
        <v>2019</v>
      </c>
      <c r="T5331">
        <v>3</v>
      </c>
      <c r="U5331">
        <v>10</v>
      </c>
    </row>
    <row r="5332" spans="1:21" x14ac:dyDescent="0.3">
      <c r="A5332" s="5" t="s">
        <v>168</v>
      </c>
      <c r="B5332" s="5" t="s">
        <v>206</v>
      </c>
      <c r="C5332" s="5" t="s">
        <v>115</v>
      </c>
      <c r="D5332" s="5" t="s">
        <v>397</v>
      </c>
      <c r="E5332" s="5" t="s">
        <v>172</v>
      </c>
      <c r="F5332" s="6">
        <v>43533</v>
      </c>
      <c r="G5332" s="5" t="s">
        <v>148</v>
      </c>
      <c r="H5332" s="5" t="s">
        <v>190</v>
      </c>
      <c r="I5332">
        <v>43366</v>
      </c>
      <c r="J5332">
        <v>167</v>
      </c>
      <c r="K5332">
        <v>118.4</v>
      </c>
      <c r="L5332">
        <v>1</v>
      </c>
      <c r="M5332">
        <v>3492.8</v>
      </c>
      <c r="N5332">
        <v>2911.1080000000002</v>
      </c>
      <c r="O5332">
        <v>2911.1080000000002</v>
      </c>
      <c r="P5332">
        <v>118.4</v>
      </c>
      <c r="Q5332">
        <v>29.5</v>
      </c>
      <c r="R5332">
        <v>581.69200000000001</v>
      </c>
      <c r="S5332">
        <v>2019</v>
      </c>
      <c r="T5332">
        <v>3</v>
      </c>
      <c r="U5332">
        <v>10</v>
      </c>
    </row>
    <row r="5333" spans="1:21" x14ac:dyDescent="0.3">
      <c r="A5333" s="5" t="s">
        <v>168</v>
      </c>
      <c r="B5333" s="5" t="s">
        <v>175</v>
      </c>
      <c r="C5333" s="5" t="s">
        <v>87</v>
      </c>
      <c r="D5333" s="5" t="s">
        <v>379</v>
      </c>
      <c r="E5333" s="5" t="s">
        <v>172</v>
      </c>
      <c r="F5333" s="6">
        <v>43535</v>
      </c>
      <c r="G5333" s="5" t="s">
        <v>148</v>
      </c>
      <c r="H5333" s="5" t="s">
        <v>395</v>
      </c>
      <c r="I5333">
        <v>43360</v>
      </c>
      <c r="J5333">
        <v>175</v>
      </c>
      <c r="K5333">
        <v>108</v>
      </c>
      <c r="L5333">
        <v>1</v>
      </c>
      <c r="M5333">
        <v>3186</v>
      </c>
      <c r="N5333">
        <v>2544.7379999999998</v>
      </c>
      <c r="O5333">
        <v>2544.7379999999998</v>
      </c>
      <c r="P5333">
        <v>108</v>
      </c>
      <c r="Q5333">
        <v>29.5</v>
      </c>
      <c r="R5333">
        <v>641.26199999999994</v>
      </c>
      <c r="S5333">
        <v>2019</v>
      </c>
      <c r="T5333">
        <v>3</v>
      </c>
      <c r="U5333">
        <v>11</v>
      </c>
    </row>
    <row r="5334" spans="1:21" x14ac:dyDescent="0.3">
      <c r="A5334" s="5" t="s">
        <v>168</v>
      </c>
      <c r="B5334" s="5" t="s">
        <v>206</v>
      </c>
      <c r="C5334" s="5" t="s">
        <v>115</v>
      </c>
      <c r="D5334" s="5" t="s">
        <v>397</v>
      </c>
      <c r="E5334" s="5" t="s">
        <v>227</v>
      </c>
      <c r="F5334" s="6">
        <v>43535</v>
      </c>
      <c r="G5334" s="5" t="s">
        <v>148</v>
      </c>
      <c r="H5334" s="5" t="s">
        <v>197</v>
      </c>
      <c r="I5334">
        <v>43366</v>
      </c>
      <c r="J5334">
        <v>169</v>
      </c>
      <c r="K5334">
        <v>-223.4</v>
      </c>
      <c r="L5334">
        <v>-2</v>
      </c>
      <c r="M5334">
        <v>-6478.6</v>
      </c>
      <c r="N5334">
        <v>-5822.2169999999996</v>
      </c>
      <c r="O5334">
        <v>-2911.1080000000002</v>
      </c>
      <c r="P5334">
        <v>111.7</v>
      </c>
      <c r="Q5334">
        <v>29</v>
      </c>
      <c r="R5334">
        <v>-656.38300000000004</v>
      </c>
      <c r="S5334">
        <v>2019</v>
      </c>
      <c r="T5334">
        <v>3</v>
      </c>
      <c r="U5334">
        <v>11</v>
      </c>
    </row>
    <row r="5335" spans="1:21" x14ac:dyDescent="0.3">
      <c r="A5335" s="5" t="s">
        <v>168</v>
      </c>
      <c r="B5335" s="5" t="s">
        <v>206</v>
      </c>
      <c r="C5335" s="5" t="s">
        <v>115</v>
      </c>
      <c r="D5335" s="5" t="s">
        <v>397</v>
      </c>
      <c r="E5335" s="5" t="s">
        <v>172</v>
      </c>
      <c r="F5335" s="6">
        <v>43535</v>
      </c>
      <c r="G5335" s="5" t="s">
        <v>148</v>
      </c>
      <c r="H5335" s="5" t="s">
        <v>222</v>
      </c>
      <c r="I5335">
        <v>43366</v>
      </c>
      <c r="J5335">
        <v>169</v>
      </c>
      <c r="K5335">
        <v>100</v>
      </c>
      <c r="L5335">
        <v>1</v>
      </c>
      <c r="M5335">
        <v>3000</v>
      </c>
      <c r="N5335">
        <v>2911.1080000000002</v>
      </c>
      <c r="O5335">
        <v>2911.1080000000002</v>
      </c>
      <c r="P5335">
        <v>100</v>
      </c>
      <c r="Q5335">
        <v>30</v>
      </c>
      <c r="R5335">
        <v>88.891999999999996</v>
      </c>
      <c r="S5335">
        <v>2019</v>
      </c>
      <c r="T5335">
        <v>3</v>
      </c>
      <c r="U5335">
        <v>11</v>
      </c>
    </row>
    <row r="5336" spans="1:21" x14ac:dyDescent="0.3">
      <c r="A5336" s="5" t="s">
        <v>168</v>
      </c>
      <c r="B5336" s="5" t="s">
        <v>206</v>
      </c>
      <c r="C5336" s="5" t="s">
        <v>115</v>
      </c>
      <c r="D5336" s="5" t="s">
        <v>397</v>
      </c>
      <c r="E5336" s="5" t="s">
        <v>172</v>
      </c>
      <c r="F5336" s="6">
        <v>43535</v>
      </c>
      <c r="G5336" s="5" t="s">
        <v>148</v>
      </c>
      <c r="H5336" s="5" t="s">
        <v>269</v>
      </c>
      <c r="I5336">
        <v>43366</v>
      </c>
      <c r="J5336">
        <v>169</v>
      </c>
      <c r="K5336">
        <v>766</v>
      </c>
      <c r="L5336">
        <v>8</v>
      </c>
      <c r="M5336">
        <v>22597</v>
      </c>
      <c r="N5336">
        <v>23288.866999999998</v>
      </c>
      <c r="O5336">
        <v>2911.1080000000002</v>
      </c>
      <c r="P5336">
        <v>95.75</v>
      </c>
      <c r="Q5336">
        <v>29.5</v>
      </c>
      <c r="R5336">
        <v>-691.86699999999996</v>
      </c>
      <c r="S5336">
        <v>2019</v>
      </c>
      <c r="T5336">
        <v>3</v>
      </c>
      <c r="U5336">
        <v>11</v>
      </c>
    </row>
    <row r="5337" spans="1:21" x14ac:dyDescent="0.3">
      <c r="A5337" s="5" t="s">
        <v>168</v>
      </c>
      <c r="B5337" s="5" t="s">
        <v>206</v>
      </c>
      <c r="C5337" s="5" t="s">
        <v>115</v>
      </c>
      <c r="D5337" s="5" t="s">
        <v>397</v>
      </c>
      <c r="E5337" s="5" t="s">
        <v>172</v>
      </c>
      <c r="F5337" s="6">
        <v>43535</v>
      </c>
      <c r="G5337" s="5" t="s">
        <v>148</v>
      </c>
      <c r="H5337" s="5" t="s">
        <v>221</v>
      </c>
      <c r="I5337">
        <v>43366</v>
      </c>
      <c r="J5337">
        <v>169</v>
      </c>
      <c r="K5337">
        <v>200</v>
      </c>
      <c r="L5337">
        <v>2</v>
      </c>
      <c r="M5337">
        <v>6000</v>
      </c>
      <c r="N5337">
        <v>5822.2169999999996</v>
      </c>
      <c r="O5337">
        <v>2911.1080000000002</v>
      </c>
      <c r="P5337">
        <v>100</v>
      </c>
      <c r="Q5337">
        <v>30</v>
      </c>
      <c r="R5337">
        <v>177.78299999999999</v>
      </c>
      <c r="S5337">
        <v>2019</v>
      </c>
      <c r="T5337">
        <v>3</v>
      </c>
      <c r="U5337">
        <v>11</v>
      </c>
    </row>
    <row r="5338" spans="1:21" x14ac:dyDescent="0.3">
      <c r="A5338" s="5" t="s">
        <v>168</v>
      </c>
      <c r="B5338" s="5" t="s">
        <v>206</v>
      </c>
      <c r="C5338" s="5" t="s">
        <v>115</v>
      </c>
      <c r="D5338" s="5" t="s">
        <v>397</v>
      </c>
      <c r="E5338" s="5" t="s">
        <v>172</v>
      </c>
      <c r="F5338" s="6">
        <v>43535</v>
      </c>
      <c r="G5338" s="5" t="s">
        <v>148</v>
      </c>
      <c r="H5338" s="5" t="s">
        <v>217</v>
      </c>
      <c r="I5338">
        <v>43366</v>
      </c>
      <c r="J5338">
        <v>169</v>
      </c>
      <c r="K5338">
        <v>460</v>
      </c>
      <c r="L5338">
        <v>5</v>
      </c>
      <c r="M5338">
        <v>13800</v>
      </c>
      <c r="N5338">
        <v>14555.541999999999</v>
      </c>
      <c r="O5338">
        <v>2911.1080000000002</v>
      </c>
      <c r="P5338">
        <v>92</v>
      </c>
      <c r="Q5338">
        <v>30</v>
      </c>
      <c r="R5338">
        <v>-755.54200000000003</v>
      </c>
      <c r="S5338">
        <v>2019</v>
      </c>
      <c r="T5338">
        <v>3</v>
      </c>
      <c r="U5338">
        <v>11</v>
      </c>
    </row>
    <row r="5339" spans="1:21" x14ac:dyDescent="0.3">
      <c r="A5339" s="5" t="s">
        <v>168</v>
      </c>
      <c r="B5339" s="5" t="s">
        <v>206</v>
      </c>
      <c r="C5339" s="5" t="s">
        <v>115</v>
      </c>
      <c r="D5339" s="5" t="s">
        <v>397</v>
      </c>
      <c r="E5339" s="5" t="s">
        <v>172</v>
      </c>
      <c r="F5339" s="6">
        <v>43535</v>
      </c>
      <c r="G5339" s="5" t="s">
        <v>148</v>
      </c>
      <c r="H5339" s="5" t="s">
        <v>230</v>
      </c>
      <c r="I5339">
        <v>43366</v>
      </c>
      <c r="J5339">
        <v>169</v>
      </c>
      <c r="K5339">
        <v>620</v>
      </c>
      <c r="L5339">
        <v>6</v>
      </c>
      <c r="M5339">
        <v>18290</v>
      </c>
      <c r="N5339">
        <v>17466.651000000002</v>
      </c>
      <c r="O5339">
        <v>2911.1080000000002</v>
      </c>
      <c r="P5339">
        <v>103.33333333333333</v>
      </c>
      <c r="Q5339">
        <v>29.5</v>
      </c>
      <c r="R5339">
        <v>823.34900000000005</v>
      </c>
      <c r="S5339">
        <v>2019</v>
      </c>
      <c r="T5339">
        <v>3</v>
      </c>
      <c r="U5339">
        <v>11</v>
      </c>
    </row>
    <row r="5340" spans="1:21" x14ac:dyDescent="0.3">
      <c r="A5340" s="5" t="s">
        <v>168</v>
      </c>
      <c r="B5340" s="5" t="s">
        <v>206</v>
      </c>
      <c r="C5340" s="5" t="s">
        <v>115</v>
      </c>
      <c r="D5340" s="5" t="s">
        <v>397</v>
      </c>
      <c r="E5340" s="5" t="s">
        <v>172</v>
      </c>
      <c r="F5340" s="6">
        <v>43535</v>
      </c>
      <c r="G5340" s="5" t="s">
        <v>148</v>
      </c>
      <c r="H5340" s="5" t="s">
        <v>344</v>
      </c>
      <c r="I5340">
        <v>43366</v>
      </c>
      <c r="J5340">
        <v>169</v>
      </c>
      <c r="K5340">
        <v>282</v>
      </c>
      <c r="L5340">
        <v>3</v>
      </c>
      <c r="M5340">
        <v>8460</v>
      </c>
      <c r="N5340">
        <v>8733.3250000000007</v>
      </c>
      <c r="O5340">
        <v>2911.1080000000002</v>
      </c>
      <c r="P5340">
        <v>94</v>
      </c>
      <c r="Q5340">
        <v>30</v>
      </c>
      <c r="R5340">
        <v>-273.32499999999999</v>
      </c>
      <c r="S5340">
        <v>2019</v>
      </c>
      <c r="T5340">
        <v>3</v>
      </c>
      <c r="U5340">
        <v>11</v>
      </c>
    </row>
    <row r="5341" spans="1:21" x14ac:dyDescent="0.3">
      <c r="A5341" s="5" t="s">
        <v>168</v>
      </c>
      <c r="B5341" s="5" t="s">
        <v>206</v>
      </c>
      <c r="C5341" s="5" t="s">
        <v>115</v>
      </c>
      <c r="D5341" s="5" t="s">
        <v>397</v>
      </c>
      <c r="E5341" s="5" t="s">
        <v>172</v>
      </c>
      <c r="F5341" s="6">
        <v>43535</v>
      </c>
      <c r="G5341" s="5" t="s">
        <v>148</v>
      </c>
      <c r="H5341" s="5" t="s">
        <v>225</v>
      </c>
      <c r="I5341">
        <v>43366</v>
      </c>
      <c r="J5341">
        <v>169</v>
      </c>
      <c r="K5341">
        <v>470</v>
      </c>
      <c r="L5341">
        <v>5</v>
      </c>
      <c r="M5341">
        <v>13865</v>
      </c>
      <c r="N5341">
        <v>14555.541999999999</v>
      </c>
      <c r="O5341">
        <v>2911.1080000000002</v>
      </c>
      <c r="P5341">
        <v>94</v>
      </c>
      <c r="Q5341">
        <v>29.5</v>
      </c>
      <c r="R5341">
        <v>-690.54200000000003</v>
      </c>
      <c r="S5341">
        <v>2019</v>
      </c>
      <c r="T5341">
        <v>3</v>
      </c>
      <c r="U5341">
        <v>11</v>
      </c>
    </row>
    <row r="5342" spans="1:21" x14ac:dyDescent="0.3">
      <c r="A5342" s="5" t="s">
        <v>168</v>
      </c>
      <c r="B5342" s="5" t="s">
        <v>206</v>
      </c>
      <c r="C5342" s="5" t="s">
        <v>115</v>
      </c>
      <c r="D5342" s="5" t="s">
        <v>397</v>
      </c>
      <c r="E5342" s="5" t="s">
        <v>172</v>
      </c>
      <c r="F5342" s="6">
        <v>43535</v>
      </c>
      <c r="G5342" s="5" t="s">
        <v>148</v>
      </c>
      <c r="H5342" s="5" t="s">
        <v>308</v>
      </c>
      <c r="I5342">
        <v>43366</v>
      </c>
      <c r="J5342">
        <v>169</v>
      </c>
      <c r="K5342">
        <v>104</v>
      </c>
      <c r="L5342">
        <v>1</v>
      </c>
      <c r="M5342">
        <v>3120</v>
      </c>
      <c r="N5342">
        <v>2911.1080000000002</v>
      </c>
      <c r="O5342">
        <v>2911.1080000000002</v>
      </c>
      <c r="P5342">
        <v>104</v>
      </c>
      <c r="Q5342">
        <v>30</v>
      </c>
      <c r="R5342">
        <v>208.892</v>
      </c>
      <c r="S5342">
        <v>2019</v>
      </c>
      <c r="T5342">
        <v>3</v>
      </c>
      <c r="U5342">
        <v>11</v>
      </c>
    </row>
    <row r="5343" spans="1:21" x14ac:dyDescent="0.3">
      <c r="A5343" s="5" t="s">
        <v>168</v>
      </c>
      <c r="B5343" s="5" t="s">
        <v>206</v>
      </c>
      <c r="C5343" s="5" t="s">
        <v>115</v>
      </c>
      <c r="D5343" s="5" t="s">
        <v>397</v>
      </c>
      <c r="E5343" s="5" t="s">
        <v>172</v>
      </c>
      <c r="F5343" s="6">
        <v>43535</v>
      </c>
      <c r="G5343" s="5" t="s">
        <v>148</v>
      </c>
      <c r="H5343" s="5" t="s">
        <v>396</v>
      </c>
      <c r="I5343">
        <v>43366</v>
      </c>
      <c r="J5343">
        <v>169</v>
      </c>
      <c r="K5343">
        <v>180</v>
      </c>
      <c r="L5343">
        <v>2</v>
      </c>
      <c r="M5343">
        <v>5400</v>
      </c>
      <c r="N5343">
        <v>5822.2169999999996</v>
      </c>
      <c r="O5343">
        <v>2911.1080000000002</v>
      </c>
      <c r="P5343">
        <v>90</v>
      </c>
      <c r="Q5343">
        <v>30</v>
      </c>
      <c r="R5343">
        <v>-422.21699999999998</v>
      </c>
      <c r="S5343">
        <v>2019</v>
      </c>
      <c r="T5343">
        <v>3</v>
      </c>
      <c r="U5343">
        <v>11</v>
      </c>
    </row>
    <row r="5344" spans="1:21" x14ac:dyDescent="0.3">
      <c r="A5344" s="5" t="s">
        <v>168</v>
      </c>
      <c r="B5344" s="5" t="s">
        <v>206</v>
      </c>
      <c r="C5344" s="5" t="s">
        <v>116</v>
      </c>
      <c r="D5344" s="5" t="s">
        <v>400</v>
      </c>
      <c r="E5344" s="5" t="s">
        <v>172</v>
      </c>
      <c r="F5344" s="6">
        <v>43535</v>
      </c>
      <c r="G5344" s="5" t="s">
        <v>148</v>
      </c>
      <c r="H5344" s="5" t="s">
        <v>218</v>
      </c>
      <c r="I5344">
        <v>43375</v>
      </c>
      <c r="J5344">
        <v>160</v>
      </c>
      <c r="K5344">
        <v>420</v>
      </c>
      <c r="L5344">
        <v>4</v>
      </c>
      <c r="M5344">
        <v>12600</v>
      </c>
      <c r="N5344">
        <v>11706.539000000001</v>
      </c>
      <c r="O5344">
        <v>2926.6350000000002</v>
      </c>
      <c r="P5344">
        <v>105</v>
      </c>
      <c r="Q5344">
        <v>30</v>
      </c>
      <c r="R5344">
        <v>893.46100000000001</v>
      </c>
      <c r="S5344">
        <v>2019</v>
      </c>
      <c r="T5344">
        <v>3</v>
      </c>
      <c r="U5344">
        <v>11</v>
      </c>
    </row>
    <row r="5345" spans="1:21" x14ac:dyDescent="0.3">
      <c r="A5345" s="5" t="s">
        <v>168</v>
      </c>
      <c r="B5345" s="5" t="s">
        <v>206</v>
      </c>
      <c r="C5345" s="5" t="s">
        <v>116</v>
      </c>
      <c r="D5345" s="5" t="s">
        <v>400</v>
      </c>
      <c r="E5345" s="5" t="s">
        <v>172</v>
      </c>
      <c r="F5345" s="6">
        <v>43535</v>
      </c>
      <c r="G5345" s="5" t="s">
        <v>148</v>
      </c>
      <c r="H5345" s="5" t="s">
        <v>205</v>
      </c>
      <c r="I5345">
        <v>43375</v>
      </c>
      <c r="J5345">
        <v>160</v>
      </c>
      <c r="K5345">
        <v>324</v>
      </c>
      <c r="L5345">
        <v>3</v>
      </c>
      <c r="M5345">
        <v>9720</v>
      </c>
      <c r="N5345">
        <v>8779.9040000000005</v>
      </c>
      <c r="O5345">
        <v>2926.6350000000002</v>
      </c>
      <c r="P5345">
        <v>108</v>
      </c>
      <c r="Q5345">
        <v>30</v>
      </c>
      <c r="R5345">
        <v>940.096</v>
      </c>
      <c r="S5345">
        <v>2019</v>
      </c>
      <c r="T5345">
        <v>3</v>
      </c>
      <c r="U5345">
        <v>11</v>
      </c>
    </row>
    <row r="5346" spans="1:21" x14ac:dyDescent="0.3">
      <c r="A5346" s="5" t="s">
        <v>168</v>
      </c>
      <c r="B5346" s="5" t="s">
        <v>206</v>
      </c>
      <c r="C5346" s="5" t="s">
        <v>116</v>
      </c>
      <c r="D5346" s="5" t="s">
        <v>400</v>
      </c>
      <c r="E5346" s="5" t="s">
        <v>172</v>
      </c>
      <c r="F5346" s="6">
        <v>43535</v>
      </c>
      <c r="G5346" s="5" t="s">
        <v>148</v>
      </c>
      <c r="H5346" s="5" t="s">
        <v>202</v>
      </c>
      <c r="I5346">
        <v>43375</v>
      </c>
      <c r="J5346">
        <v>160</v>
      </c>
      <c r="K5346">
        <v>810</v>
      </c>
      <c r="L5346">
        <v>8</v>
      </c>
      <c r="M5346">
        <v>24300</v>
      </c>
      <c r="N5346">
        <v>23413.078000000001</v>
      </c>
      <c r="O5346">
        <v>2926.6350000000002</v>
      </c>
      <c r="P5346">
        <v>101.25</v>
      </c>
      <c r="Q5346">
        <v>30</v>
      </c>
      <c r="R5346">
        <v>886.92200000000003</v>
      </c>
      <c r="S5346">
        <v>2019</v>
      </c>
      <c r="T5346">
        <v>3</v>
      </c>
      <c r="U5346">
        <v>11</v>
      </c>
    </row>
    <row r="5347" spans="1:21" x14ac:dyDescent="0.3">
      <c r="A5347" s="5" t="s">
        <v>168</v>
      </c>
      <c r="B5347" s="5" t="s">
        <v>206</v>
      </c>
      <c r="C5347" s="5" t="s">
        <v>116</v>
      </c>
      <c r="D5347" s="5" t="s">
        <v>400</v>
      </c>
      <c r="E5347" s="5" t="s">
        <v>172</v>
      </c>
      <c r="F5347" s="6">
        <v>43535</v>
      </c>
      <c r="G5347" s="5" t="s">
        <v>148</v>
      </c>
      <c r="H5347" s="5" t="s">
        <v>204</v>
      </c>
      <c r="I5347">
        <v>43375</v>
      </c>
      <c r="J5347">
        <v>160</v>
      </c>
      <c r="K5347">
        <v>656</v>
      </c>
      <c r="L5347">
        <v>6</v>
      </c>
      <c r="M5347">
        <v>19770</v>
      </c>
      <c r="N5347">
        <v>17559.809000000001</v>
      </c>
      <c r="O5347">
        <v>2926.6350000000002</v>
      </c>
      <c r="P5347">
        <v>109.33333333333333</v>
      </c>
      <c r="Q5347">
        <v>30.1372</v>
      </c>
      <c r="R5347">
        <v>2210.1909999999998</v>
      </c>
      <c r="S5347">
        <v>2019</v>
      </c>
      <c r="T5347">
        <v>3</v>
      </c>
      <c r="U5347">
        <v>11</v>
      </c>
    </row>
    <row r="5348" spans="1:21" x14ac:dyDescent="0.3">
      <c r="A5348" s="5" t="s">
        <v>168</v>
      </c>
      <c r="B5348" s="5" t="s">
        <v>206</v>
      </c>
      <c r="C5348" s="5" t="s">
        <v>116</v>
      </c>
      <c r="D5348" s="5" t="s">
        <v>400</v>
      </c>
      <c r="E5348" s="5" t="s">
        <v>172</v>
      </c>
      <c r="F5348" s="6">
        <v>43535</v>
      </c>
      <c r="G5348" s="5" t="s">
        <v>148</v>
      </c>
      <c r="H5348" s="5" t="s">
        <v>246</v>
      </c>
      <c r="I5348">
        <v>43375</v>
      </c>
      <c r="J5348">
        <v>160</v>
      </c>
      <c r="K5348">
        <v>412</v>
      </c>
      <c r="L5348">
        <v>4</v>
      </c>
      <c r="M5348">
        <v>12360</v>
      </c>
      <c r="N5348">
        <v>11706.539000000001</v>
      </c>
      <c r="O5348">
        <v>2926.6350000000002</v>
      </c>
      <c r="P5348">
        <v>103</v>
      </c>
      <c r="Q5348">
        <v>30</v>
      </c>
      <c r="R5348">
        <v>653.46100000000001</v>
      </c>
      <c r="S5348">
        <v>2019</v>
      </c>
      <c r="T5348">
        <v>3</v>
      </c>
      <c r="U5348">
        <v>11</v>
      </c>
    </row>
    <row r="5349" spans="1:21" x14ac:dyDescent="0.3">
      <c r="A5349" s="5" t="s">
        <v>168</v>
      </c>
      <c r="B5349" s="5" t="s">
        <v>206</v>
      </c>
      <c r="C5349" s="5" t="s">
        <v>116</v>
      </c>
      <c r="D5349" s="5" t="s">
        <v>400</v>
      </c>
      <c r="E5349" s="5" t="s">
        <v>172</v>
      </c>
      <c r="F5349" s="6">
        <v>43535</v>
      </c>
      <c r="G5349" s="5" t="s">
        <v>148</v>
      </c>
      <c r="H5349" s="5" t="s">
        <v>181</v>
      </c>
      <c r="I5349">
        <v>43375</v>
      </c>
      <c r="J5349">
        <v>160</v>
      </c>
      <c r="K5349">
        <v>226</v>
      </c>
      <c r="L5349">
        <v>2</v>
      </c>
      <c r="M5349">
        <v>6870</v>
      </c>
      <c r="N5349">
        <v>5853.27</v>
      </c>
      <c r="O5349">
        <v>2926.6350000000002</v>
      </c>
      <c r="P5349">
        <v>113</v>
      </c>
      <c r="Q5349">
        <v>30.398199999999999</v>
      </c>
      <c r="R5349">
        <v>1016.73</v>
      </c>
      <c r="S5349">
        <v>2019</v>
      </c>
      <c r="T5349">
        <v>3</v>
      </c>
      <c r="U5349">
        <v>11</v>
      </c>
    </row>
    <row r="5350" spans="1:21" x14ac:dyDescent="0.3">
      <c r="A5350" s="5" t="s">
        <v>168</v>
      </c>
      <c r="B5350" s="5" t="s">
        <v>206</v>
      </c>
      <c r="C5350" s="5" t="s">
        <v>116</v>
      </c>
      <c r="D5350" s="5" t="s">
        <v>400</v>
      </c>
      <c r="E5350" s="5" t="s">
        <v>172</v>
      </c>
      <c r="F5350" s="6">
        <v>43535</v>
      </c>
      <c r="G5350" s="5" t="s">
        <v>148</v>
      </c>
      <c r="H5350" s="5" t="s">
        <v>226</v>
      </c>
      <c r="I5350">
        <v>43375</v>
      </c>
      <c r="J5350">
        <v>160</v>
      </c>
      <c r="K5350">
        <v>216</v>
      </c>
      <c r="L5350">
        <v>2</v>
      </c>
      <c r="M5350">
        <v>6480</v>
      </c>
      <c r="N5350">
        <v>5853.27</v>
      </c>
      <c r="O5350">
        <v>2926.6350000000002</v>
      </c>
      <c r="P5350">
        <v>108</v>
      </c>
      <c r="Q5350">
        <v>30</v>
      </c>
      <c r="R5350">
        <v>626.73</v>
      </c>
      <c r="S5350">
        <v>2019</v>
      </c>
      <c r="T5350">
        <v>3</v>
      </c>
      <c r="U5350">
        <v>11</v>
      </c>
    </row>
    <row r="5351" spans="1:21" x14ac:dyDescent="0.3">
      <c r="A5351" s="5" t="s">
        <v>168</v>
      </c>
      <c r="B5351" s="5" t="s">
        <v>206</v>
      </c>
      <c r="C5351" s="5" t="s">
        <v>116</v>
      </c>
      <c r="D5351" s="5" t="s">
        <v>400</v>
      </c>
      <c r="E5351" s="5" t="s">
        <v>172</v>
      </c>
      <c r="F5351" s="6">
        <v>43535</v>
      </c>
      <c r="G5351" s="5" t="s">
        <v>148</v>
      </c>
      <c r="H5351" s="5" t="s">
        <v>191</v>
      </c>
      <c r="I5351">
        <v>43375</v>
      </c>
      <c r="J5351">
        <v>160</v>
      </c>
      <c r="K5351">
        <v>300</v>
      </c>
      <c r="L5351">
        <v>3</v>
      </c>
      <c r="M5351">
        <v>9000</v>
      </c>
      <c r="N5351">
        <v>8779.9040000000005</v>
      </c>
      <c r="O5351">
        <v>2926.6350000000002</v>
      </c>
      <c r="P5351">
        <v>100</v>
      </c>
      <c r="Q5351">
        <v>30</v>
      </c>
      <c r="R5351">
        <v>220.096</v>
      </c>
      <c r="S5351">
        <v>2019</v>
      </c>
      <c r="T5351">
        <v>3</v>
      </c>
      <c r="U5351">
        <v>11</v>
      </c>
    </row>
    <row r="5352" spans="1:21" x14ac:dyDescent="0.3">
      <c r="A5352" s="5" t="s">
        <v>168</v>
      </c>
      <c r="B5352" s="5" t="s">
        <v>206</v>
      </c>
      <c r="C5352" s="5" t="s">
        <v>116</v>
      </c>
      <c r="D5352" s="5" t="s">
        <v>400</v>
      </c>
      <c r="E5352" s="5" t="s">
        <v>172</v>
      </c>
      <c r="F5352" s="6">
        <v>43535</v>
      </c>
      <c r="G5352" s="5" t="s">
        <v>148</v>
      </c>
      <c r="H5352" s="5" t="s">
        <v>187</v>
      </c>
      <c r="I5352">
        <v>43375</v>
      </c>
      <c r="J5352">
        <v>160</v>
      </c>
      <c r="K5352">
        <v>200</v>
      </c>
      <c r="L5352">
        <v>2</v>
      </c>
      <c r="M5352">
        <v>6000</v>
      </c>
      <c r="N5352">
        <v>5853.27</v>
      </c>
      <c r="O5352">
        <v>2926.6350000000002</v>
      </c>
      <c r="P5352">
        <v>100</v>
      </c>
      <c r="Q5352">
        <v>30</v>
      </c>
      <c r="R5352">
        <v>146.72999999999999</v>
      </c>
      <c r="S5352">
        <v>2019</v>
      </c>
      <c r="T5352">
        <v>3</v>
      </c>
      <c r="U5352">
        <v>11</v>
      </c>
    </row>
    <row r="5353" spans="1:21" x14ac:dyDescent="0.3">
      <c r="A5353" s="5" t="s">
        <v>168</v>
      </c>
      <c r="B5353" s="5" t="s">
        <v>206</v>
      </c>
      <c r="C5353" s="5" t="s">
        <v>116</v>
      </c>
      <c r="D5353" s="5" t="s">
        <v>400</v>
      </c>
      <c r="E5353" s="5" t="s">
        <v>172</v>
      </c>
      <c r="F5353" s="6">
        <v>43535</v>
      </c>
      <c r="G5353" s="5" t="s">
        <v>148</v>
      </c>
      <c r="H5353" s="5" t="s">
        <v>321</v>
      </c>
      <c r="I5353">
        <v>43375</v>
      </c>
      <c r="J5353">
        <v>160</v>
      </c>
      <c r="K5353">
        <v>300</v>
      </c>
      <c r="L5353">
        <v>3</v>
      </c>
      <c r="M5353">
        <v>8850</v>
      </c>
      <c r="N5353">
        <v>8779.9040000000005</v>
      </c>
      <c r="O5353">
        <v>2926.6350000000002</v>
      </c>
      <c r="P5353">
        <v>100</v>
      </c>
      <c r="Q5353">
        <v>29.5</v>
      </c>
      <c r="R5353">
        <v>70.096000000000004</v>
      </c>
      <c r="S5353">
        <v>2019</v>
      </c>
      <c r="T5353">
        <v>3</v>
      </c>
      <c r="U5353">
        <v>11</v>
      </c>
    </row>
    <row r="5354" spans="1:21" x14ac:dyDescent="0.3">
      <c r="A5354" s="5" t="s">
        <v>168</v>
      </c>
      <c r="B5354" s="5" t="s">
        <v>206</v>
      </c>
      <c r="C5354" s="5" t="s">
        <v>116</v>
      </c>
      <c r="D5354" s="5" t="s">
        <v>400</v>
      </c>
      <c r="E5354" s="5" t="s">
        <v>172</v>
      </c>
      <c r="F5354" s="6">
        <v>43535</v>
      </c>
      <c r="G5354" s="5" t="s">
        <v>148</v>
      </c>
      <c r="H5354" s="5" t="s">
        <v>203</v>
      </c>
      <c r="I5354">
        <v>43375</v>
      </c>
      <c r="J5354">
        <v>160</v>
      </c>
      <c r="K5354">
        <v>190</v>
      </c>
      <c r="L5354">
        <v>2</v>
      </c>
      <c r="M5354">
        <v>5700</v>
      </c>
      <c r="N5354">
        <v>5853.27</v>
      </c>
      <c r="O5354">
        <v>2926.6350000000002</v>
      </c>
      <c r="P5354">
        <v>95</v>
      </c>
      <c r="Q5354">
        <v>30</v>
      </c>
      <c r="R5354">
        <v>-153.27000000000001</v>
      </c>
      <c r="S5354">
        <v>2019</v>
      </c>
      <c r="T5354">
        <v>3</v>
      </c>
      <c r="U5354">
        <v>11</v>
      </c>
    </row>
    <row r="5355" spans="1:21" x14ac:dyDescent="0.3">
      <c r="A5355" s="5" t="s">
        <v>168</v>
      </c>
      <c r="B5355" s="5" t="s">
        <v>206</v>
      </c>
      <c r="C5355" s="5" t="s">
        <v>116</v>
      </c>
      <c r="D5355" s="5" t="s">
        <v>400</v>
      </c>
      <c r="E5355" s="5" t="s">
        <v>172</v>
      </c>
      <c r="F5355" s="6">
        <v>43535</v>
      </c>
      <c r="G5355" s="5" t="s">
        <v>148</v>
      </c>
      <c r="H5355" s="5" t="s">
        <v>216</v>
      </c>
      <c r="I5355">
        <v>43375</v>
      </c>
      <c r="J5355">
        <v>160</v>
      </c>
      <c r="K5355">
        <v>92</v>
      </c>
      <c r="L5355">
        <v>1</v>
      </c>
      <c r="M5355">
        <v>2760</v>
      </c>
      <c r="N5355">
        <v>2926.6350000000002</v>
      </c>
      <c r="O5355">
        <v>2926.6350000000002</v>
      </c>
      <c r="P5355">
        <v>92</v>
      </c>
      <c r="Q5355">
        <v>30</v>
      </c>
      <c r="R5355">
        <v>-166.63499999999999</v>
      </c>
      <c r="S5355">
        <v>2019</v>
      </c>
      <c r="T5355">
        <v>3</v>
      </c>
      <c r="U5355">
        <v>11</v>
      </c>
    </row>
    <row r="5356" spans="1:21" x14ac:dyDescent="0.3">
      <c r="A5356" s="5" t="s">
        <v>168</v>
      </c>
      <c r="B5356" s="5" t="s">
        <v>206</v>
      </c>
      <c r="C5356" s="5" t="s">
        <v>116</v>
      </c>
      <c r="D5356" s="5" t="s">
        <v>400</v>
      </c>
      <c r="E5356" s="5" t="s">
        <v>172</v>
      </c>
      <c r="F5356" s="6">
        <v>43535</v>
      </c>
      <c r="G5356" s="5" t="s">
        <v>148</v>
      </c>
      <c r="H5356" s="5" t="s">
        <v>182</v>
      </c>
      <c r="I5356">
        <v>43375</v>
      </c>
      <c r="J5356">
        <v>160</v>
      </c>
      <c r="K5356">
        <v>198</v>
      </c>
      <c r="L5356">
        <v>2</v>
      </c>
      <c r="M5356">
        <v>5940</v>
      </c>
      <c r="N5356">
        <v>5853.27</v>
      </c>
      <c r="O5356">
        <v>2926.6350000000002</v>
      </c>
      <c r="P5356">
        <v>99</v>
      </c>
      <c r="Q5356">
        <v>30</v>
      </c>
      <c r="R5356">
        <v>86.73</v>
      </c>
      <c r="S5356">
        <v>2019</v>
      </c>
      <c r="T5356">
        <v>3</v>
      </c>
      <c r="U5356">
        <v>11</v>
      </c>
    </row>
    <row r="5357" spans="1:21" x14ac:dyDescent="0.3">
      <c r="A5357" s="5" t="s">
        <v>168</v>
      </c>
      <c r="B5357" s="5" t="s">
        <v>206</v>
      </c>
      <c r="C5357" s="5" t="s">
        <v>116</v>
      </c>
      <c r="D5357" s="5" t="s">
        <v>400</v>
      </c>
      <c r="E5357" s="5" t="s">
        <v>172</v>
      </c>
      <c r="F5357" s="6">
        <v>43535</v>
      </c>
      <c r="G5357" s="5" t="s">
        <v>148</v>
      </c>
      <c r="H5357" s="5" t="s">
        <v>238</v>
      </c>
      <c r="I5357">
        <v>43375</v>
      </c>
      <c r="J5357">
        <v>160</v>
      </c>
      <c r="K5357">
        <v>200</v>
      </c>
      <c r="L5357">
        <v>2</v>
      </c>
      <c r="M5357">
        <v>6000</v>
      </c>
      <c r="N5357">
        <v>5853.27</v>
      </c>
      <c r="O5357">
        <v>2926.6350000000002</v>
      </c>
      <c r="P5357">
        <v>100</v>
      </c>
      <c r="Q5357">
        <v>30</v>
      </c>
      <c r="R5357">
        <v>146.72999999999999</v>
      </c>
      <c r="S5357">
        <v>2019</v>
      </c>
      <c r="T5357">
        <v>3</v>
      </c>
      <c r="U5357">
        <v>11</v>
      </c>
    </row>
    <row r="5358" spans="1:21" x14ac:dyDescent="0.3">
      <c r="A5358" s="5" t="s">
        <v>168</v>
      </c>
      <c r="B5358" s="5" t="s">
        <v>206</v>
      </c>
      <c r="C5358" s="5" t="s">
        <v>116</v>
      </c>
      <c r="D5358" s="5" t="s">
        <v>400</v>
      </c>
      <c r="E5358" s="5" t="s">
        <v>172</v>
      </c>
      <c r="F5358" s="6">
        <v>43535</v>
      </c>
      <c r="G5358" s="5" t="s">
        <v>148</v>
      </c>
      <c r="H5358" s="5" t="s">
        <v>184</v>
      </c>
      <c r="I5358">
        <v>43375</v>
      </c>
      <c r="J5358">
        <v>160</v>
      </c>
      <c r="K5358">
        <v>3083</v>
      </c>
      <c r="L5358">
        <v>30</v>
      </c>
      <c r="M5358">
        <v>90948.5</v>
      </c>
      <c r="N5358">
        <v>87799.043999999994</v>
      </c>
      <c r="O5358">
        <v>2926.6350000000002</v>
      </c>
      <c r="P5358">
        <v>102.76666666666667</v>
      </c>
      <c r="Q5358">
        <v>29.5</v>
      </c>
      <c r="R5358">
        <v>3149.4560000000001</v>
      </c>
      <c r="S5358">
        <v>2019</v>
      </c>
      <c r="T5358">
        <v>3</v>
      </c>
      <c r="U5358">
        <v>11</v>
      </c>
    </row>
    <row r="5359" spans="1:21" x14ac:dyDescent="0.3">
      <c r="A5359" s="5" t="s">
        <v>168</v>
      </c>
      <c r="B5359" s="5" t="s">
        <v>206</v>
      </c>
      <c r="C5359" s="5" t="s">
        <v>104</v>
      </c>
      <c r="D5359" s="5" t="s">
        <v>401</v>
      </c>
      <c r="E5359" s="5" t="s">
        <v>172</v>
      </c>
      <c r="F5359" s="6">
        <v>43536</v>
      </c>
      <c r="G5359" s="5" t="s">
        <v>148</v>
      </c>
      <c r="H5359" s="5" t="s">
        <v>233</v>
      </c>
      <c r="I5359">
        <v>43457</v>
      </c>
      <c r="J5359">
        <v>79</v>
      </c>
      <c r="K5359">
        <v>22.6</v>
      </c>
      <c r="L5359">
        <v>1</v>
      </c>
      <c r="M5359">
        <v>1003</v>
      </c>
      <c r="N5359">
        <v>1045.9390000000001</v>
      </c>
      <c r="O5359">
        <v>1045.9390000000001</v>
      </c>
      <c r="P5359">
        <v>22.6</v>
      </c>
      <c r="Q5359">
        <v>44.380499999999998</v>
      </c>
      <c r="R5359">
        <v>-42.939</v>
      </c>
      <c r="S5359">
        <v>2019</v>
      </c>
      <c r="T5359">
        <v>3</v>
      </c>
      <c r="U5359">
        <v>11</v>
      </c>
    </row>
    <row r="5360" spans="1:21" x14ac:dyDescent="0.3">
      <c r="A5360" s="5" t="s">
        <v>168</v>
      </c>
      <c r="B5360" s="5" t="s">
        <v>175</v>
      </c>
      <c r="C5360" s="5" t="s">
        <v>86</v>
      </c>
      <c r="D5360" s="5" t="s">
        <v>399</v>
      </c>
      <c r="E5360" s="5" t="s">
        <v>172</v>
      </c>
      <c r="F5360" s="6">
        <v>43537</v>
      </c>
      <c r="G5360" s="5" t="s">
        <v>148</v>
      </c>
      <c r="H5360" s="5" t="s">
        <v>351</v>
      </c>
      <c r="I5360">
        <v>43374</v>
      </c>
      <c r="J5360">
        <v>163</v>
      </c>
      <c r="K5360">
        <v>218</v>
      </c>
      <c r="L5360">
        <v>2</v>
      </c>
      <c r="M5360">
        <v>6431</v>
      </c>
      <c r="N5360">
        <v>4689.4650000000001</v>
      </c>
      <c r="O5360">
        <v>2344.732</v>
      </c>
      <c r="P5360">
        <v>109</v>
      </c>
      <c r="Q5360">
        <v>29.5</v>
      </c>
      <c r="R5360">
        <v>1741.5350000000001</v>
      </c>
      <c r="S5360">
        <v>2019</v>
      </c>
      <c r="T5360">
        <v>3</v>
      </c>
      <c r="U5360">
        <v>11</v>
      </c>
    </row>
    <row r="5361" spans="1:21" x14ac:dyDescent="0.3">
      <c r="A5361" s="5" t="s">
        <v>168</v>
      </c>
      <c r="B5361" s="5" t="s">
        <v>206</v>
      </c>
      <c r="C5361" s="5" t="s">
        <v>116</v>
      </c>
      <c r="D5361" s="5" t="s">
        <v>400</v>
      </c>
      <c r="E5361" s="5" t="s">
        <v>172</v>
      </c>
      <c r="F5361" s="6">
        <v>43537</v>
      </c>
      <c r="G5361" s="5" t="s">
        <v>148</v>
      </c>
      <c r="H5361" s="5" t="s">
        <v>184</v>
      </c>
      <c r="I5361">
        <v>43375</v>
      </c>
      <c r="J5361">
        <v>162</v>
      </c>
      <c r="K5361">
        <v>1659</v>
      </c>
      <c r="L5361">
        <v>16</v>
      </c>
      <c r="M5361">
        <v>48940.5</v>
      </c>
      <c r="N5361">
        <v>47711.995000000003</v>
      </c>
      <c r="O5361">
        <v>2982</v>
      </c>
      <c r="P5361">
        <v>103.6875</v>
      </c>
      <c r="Q5361">
        <v>29.5</v>
      </c>
      <c r="R5361">
        <v>1228.5050000000001</v>
      </c>
      <c r="S5361">
        <v>2019</v>
      </c>
      <c r="T5361">
        <v>3</v>
      </c>
      <c r="U5361">
        <v>11</v>
      </c>
    </row>
    <row r="5362" spans="1:21" x14ac:dyDescent="0.3">
      <c r="A5362" s="5" t="s">
        <v>168</v>
      </c>
      <c r="B5362" s="5" t="s">
        <v>206</v>
      </c>
      <c r="C5362" s="5" t="s">
        <v>116</v>
      </c>
      <c r="D5362" s="5" t="s">
        <v>400</v>
      </c>
      <c r="E5362" s="5" t="s">
        <v>172</v>
      </c>
      <c r="F5362" s="6">
        <v>43537</v>
      </c>
      <c r="G5362" s="5" t="s">
        <v>148</v>
      </c>
      <c r="H5362" s="5" t="s">
        <v>321</v>
      </c>
      <c r="I5362">
        <v>43375</v>
      </c>
      <c r="J5362">
        <v>162</v>
      </c>
      <c r="K5362">
        <v>202</v>
      </c>
      <c r="L5362">
        <v>2</v>
      </c>
      <c r="M5362">
        <v>5959</v>
      </c>
      <c r="N5362">
        <v>5963.9989999999998</v>
      </c>
      <c r="O5362">
        <v>2982</v>
      </c>
      <c r="P5362">
        <v>101</v>
      </c>
      <c r="Q5362">
        <v>29.5</v>
      </c>
      <c r="R5362">
        <v>-4.9989999999999997</v>
      </c>
      <c r="S5362">
        <v>2019</v>
      </c>
      <c r="T5362">
        <v>3</v>
      </c>
      <c r="U5362">
        <v>11</v>
      </c>
    </row>
    <row r="5363" spans="1:21" x14ac:dyDescent="0.3">
      <c r="A5363" s="5" t="s">
        <v>168</v>
      </c>
      <c r="B5363" s="5" t="s">
        <v>206</v>
      </c>
      <c r="C5363" s="5" t="s">
        <v>116</v>
      </c>
      <c r="D5363" s="5" t="s">
        <v>400</v>
      </c>
      <c r="E5363" s="5" t="s">
        <v>172</v>
      </c>
      <c r="F5363" s="6">
        <v>43537</v>
      </c>
      <c r="G5363" s="5" t="s">
        <v>148</v>
      </c>
      <c r="H5363" s="5" t="s">
        <v>269</v>
      </c>
      <c r="I5363">
        <v>43375</v>
      </c>
      <c r="J5363">
        <v>162</v>
      </c>
      <c r="K5363">
        <v>515</v>
      </c>
      <c r="L5363">
        <v>5</v>
      </c>
      <c r="M5363">
        <v>15192.5</v>
      </c>
      <c r="N5363">
        <v>14909.999</v>
      </c>
      <c r="O5363">
        <v>2982</v>
      </c>
      <c r="P5363">
        <v>103</v>
      </c>
      <c r="Q5363">
        <v>29.5</v>
      </c>
      <c r="R5363">
        <v>282.50099999999998</v>
      </c>
      <c r="S5363">
        <v>2019</v>
      </c>
      <c r="T5363">
        <v>3</v>
      </c>
      <c r="U5363">
        <v>11</v>
      </c>
    </row>
    <row r="5364" spans="1:21" x14ac:dyDescent="0.3">
      <c r="A5364" s="5" t="s">
        <v>168</v>
      </c>
      <c r="B5364" s="5" t="s">
        <v>206</v>
      </c>
      <c r="C5364" s="5" t="s">
        <v>116</v>
      </c>
      <c r="D5364" s="5" t="s">
        <v>400</v>
      </c>
      <c r="E5364" s="5" t="s">
        <v>172</v>
      </c>
      <c r="F5364" s="6">
        <v>43537</v>
      </c>
      <c r="G5364" s="5" t="s">
        <v>148</v>
      </c>
      <c r="H5364" s="5" t="s">
        <v>187</v>
      </c>
      <c r="I5364">
        <v>43375</v>
      </c>
      <c r="J5364">
        <v>162</v>
      </c>
      <c r="K5364">
        <v>214</v>
      </c>
      <c r="L5364">
        <v>2</v>
      </c>
      <c r="M5364">
        <v>6420</v>
      </c>
      <c r="N5364">
        <v>5963.9989999999998</v>
      </c>
      <c r="O5364">
        <v>2982</v>
      </c>
      <c r="P5364">
        <v>107</v>
      </c>
      <c r="Q5364">
        <v>30</v>
      </c>
      <c r="R5364">
        <v>456.00099999999998</v>
      </c>
      <c r="S5364">
        <v>2019</v>
      </c>
      <c r="T5364">
        <v>3</v>
      </c>
      <c r="U5364">
        <v>11</v>
      </c>
    </row>
    <row r="5365" spans="1:21" x14ac:dyDescent="0.3">
      <c r="A5365" s="5" t="s">
        <v>168</v>
      </c>
      <c r="B5365" s="5" t="s">
        <v>206</v>
      </c>
      <c r="C5365" s="5" t="s">
        <v>116</v>
      </c>
      <c r="D5365" s="5" t="s">
        <v>400</v>
      </c>
      <c r="E5365" s="5" t="s">
        <v>172</v>
      </c>
      <c r="F5365" s="6">
        <v>43537</v>
      </c>
      <c r="G5365" s="5" t="s">
        <v>148</v>
      </c>
      <c r="H5365" s="5" t="s">
        <v>187</v>
      </c>
      <c r="I5365">
        <v>43375</v>
      </c>
      <c r="J5365">
        <v>162</v>
      </c>
      <c r="K5365">
        <v>195</v>
      </c>
      <c r="L5365">
        <v>2</v>
      </c>
      <c r="M5365">
        <v>5752.5</v>
      </c>
      <c r="N5365">
        <v>5963.9989999999998</v>
      </c>
      <c r="O5365">
        <v>2982</v>
      </c>
      <c r="P5365">
        <v>97.5</v>
      </c>
      <c r="Q5365">
        <v>29.5</v>
      </c>
      <c r="R5365">
        <v>-211.499</v>
      </c>
      <c r="S5365">
        <v>2019</v>
      </c>
      <c r="T5365">
        <v>3</v>
      </c>
      <c r="U5365">
        <v>11</v>
      </c>
    </row>
    <row r="5366" spans="1:21" x14ac:dyDescent="0.3">
      <c r="A5366" s="5" t="s">
        <v>168</v>
      </c>
      <c r="B5366" s="5" t="s">
        <v>206</v>
      </c>
      <c r="C5366" s="5" t="s">
        <v>116</v>
      </c>
      <c r="D5366" s="5" t="s">
        <v>400</v>
      </c>
      <c r="E5366" s="5" t="s">
        <v>172</v>
      </c>
      <c r="F5366" s="6">
        <v>43537</v>
      </c>
      <c r="G5366" s="5" t="s">
        <v>148</v>
      </c>
      <c r="H5366" s="5" t="s">
        <v>344</v>
      </c>
      <c r="I5366">
        <v>43375</v>
      </c>
      <c r="J5366">
        <v>162</v>
      </c>
      <c r="K5366">
        <v>306</v>
      </c>
      <c r="L5366">
        <v>3</v>
      </c>
      <c r="M5366">
        <v>9180</v>
      </c>
      <c r="N5366">
        <v>8945.9989999999998</v>
      </c>
      <c r="O5366">
        <v>2982</v>
      </c>
      <c r="P5366">
        <v>102</v>
      </c>
      <c r="Q5366">
        <v>30</v>
      </c>
      <c r="R5366">
        <v>234.001</v>
      </c>
      <c r="S5366">
        <v>2019</v>
      </c>
      <c r="T5366">
        <v>3</v>
      </c>
      <c r="U5366">
        <v>11</v>
      </c>
    </row>
    <row r="5367" spans="1:21" x14ac:dyDescent="0.3">
      <c r="A5367" s="5" t="s">
        <v>168</v>
      </c>
      <c r="B5367" s="5" t="s">
        <v>206</v>
      </c>
      <c r="C5367" s="5" t="s">
        <v>116</v>
      </c>
      <c r="D5367" s="5" t="s">
        <v>400</v>
      </c>
      <c r="E5367" s="5" t="s">
        <v>172</v>
      </c>
      <c r="F5367" s="6">
        <v>43537</v>
      </c>
      <c r="G5367" s="5" t="s">
        <v>148</v>
      </c>
      <c r="H5367" s="5" t="s">
        <v>190</v>
      </c>
      <c r="I5367">
        <v>43375</v>
      </c>
      <c r="J5367">
        <v>162</v>
      </c>
      <c r="K5367">
        <v>93</v>
      </c>
      <c r="L5367">
        <v>1</v>
      </c>
      <c r="M5367">
        <v>2790</v>
      </c>
      <c r="N5367">
        <v>2982</v>
      </c>
      <c r="O5367">
        <v>2982</v>
      </c>
      <c r="P5367">
        <v>93</v>
      </c>
      <c r="Q5367">
        <v>30</v>
      </c>
      <c r="R5367">
        <v>-192</v>
      </c>
      <c r="S5367">
        <v>2019</v>
      </c>
      <c r="T5367">
        <v>3</v>
      </c>
      <c r="U5367">
        <v>11</v>
      </c>
    </row>
    <row r="5368" spans="1:21" x14ac:dyDescent="0.3">
      <c r="A5368" s="5" t="s">
        <v>168</v>
      </c>
      <c r="B5368" s="5" t="s">
        <v>206</v>
      </c>
      <c r="C5368" s="5" t="s">
        <v>116</v>
      </c>
      <c r="D5368" s="5" t="s">
        <v>400</v>
      </c>
      <c r="E5368" s="5" t="s">
        <v>172</v>
      </c>
      <c r="F5368" s="6">
        <v>43537</v>
      </c>
      <c r="G5368" s="5" t="s">
        <v>148</v>
      </c>
      <c r="H5368" s="5" t="s">
        <v>191</v>
      </c>
      <c r="I5368">
        <v>43375</v>
      </c>
      <c r="J5368">
        <v>162</v>
      </c>
      <c r="K5368">
        <v>198</v>
      </c>
      <c r="L5368">
        <v>2</v>
      </c>
      <c r="M5368">
        <v>5940</v>
      </c>
      <c r="N5368">
        <v>5963.9989999999998</v>
      </c>
      <c r="O5368">
        <v>2982</v>
      </c>
      <c r="P5368">
        <v>99</v>
      </c>
      <c r="Q5368">
        <v>30</v>
      </c>
      <c r="R5368">
        <v>-23.998999999999999</v>
      </c>
      <c r="S5368">
        <v>2019</v>
      </c>
      <c r="T5368">
        <v>3</v>
      </c>
      <c r="U5368">
        <v>11</v>
      </c>
    </row>
    <row r="5369" spans="1:21" x14ac:dyDescent="0.3">
      <c r="A5369" s="5" t="s">
        <v>168</v>
      </c>
      <c r="B5369" s="5" t="s">
        <v>206</v>
      </c>
      <c r="C5369" s="5" t="s">
        <v>117</v>
      </c>
      <c r="D5369" s="5" t="s">
        <v>372</v>
      </c>
      <c r="E5369" s="5" t="s">
        <v>172</v>
      </c>
      <c r="F5369" s="6">
        <v>43537</v>
      </c>
      <c r="G5369" s="5" t="s">
        <v>148</v>
      </c>
      <c r="H5369" s="5" t="s">
        <v>204</v>
      </c>
      <c r="I5369">
        <v>43383</v>
      </c>
      <c r="J5369">
        <v>154</v>
      </c>
      <c r="K5369">
        <v>362</v>
      </c>
      <c r="L5369">
        <v>4</v>
      </c>
      <c r="M5369">
        <v>10860</v>
      </c>
      <c r="N5369">
        <v>10090.107</v>
      </c>
      <c r="O5369">
        <v>2522.527</v>
      </c>
      <c r="P5369">
        <v>90.5</v>
      </c>
      <c r="Q5369">
        <v>30</v>
      </c>
      <c r="R5369">
        <v>769.89300000000003</v>
      </c>
      <c r="S5369">
        <v>2019</v>
      </c>
      <c r="T5369">
        <v>3</v>
      </c>
      <c r="U5369">
        <v>11</v>
      </c>
    </row>
    <row r="5370" spans="1:21" x14ac:dyDescent="0.3">
      <c r="A5370" s="5" t="s">
        <v>168</v>
      </c>
      <c r="B5370" s="5" t="s">
        <v>206</v>
      </c>
      <c r="C5370" s="5" t="s">
        <v>117</v>
      </c>
      <c r="D5370" s="5" t="s">
        <v>372</v>
      </c>
      <c r="E5370" s="5" t="s">
        <v>172</v>
      </c>
      <c r="F5370" s="6">
        <v>43537</v>
      </c>
      <c r="G5370" s="5" t="s">
        <v>148</v>
      </c>
      <c r="H5370" s="5" t="s">
        <v>205</v>
      </c>
      <c r="I5370">
        <v>43383</v>
      </c>
      <c r="J5370">
        <v>154</v>
      </c>
      <c r="K5370">
        <v>370</v>
      </c>
      <c r="L5370">
        <v>4</v>
      </c>
      <c r="M5370">
        <v>11100</v>
      </c>
      <c r="N5370">
        <v>10090.107</v>
      </c>
      <c r="O5370">
        <v>2522.527</v>
      </c>
      <c r="P5370">
        <v>92.5</v>
      </c>
      <c r="Q5370">
        <v>30</v>
      </c>
      <c r="R5370">
        <v>1009.893</v>
      </c>
      <c r="S5370">
        <v>2019</v>
      </c>
      <c r="T5370">
        <v>3</v>
      </c>
      <c r="U5370">
        <v>11</v>
      </c>
    </row>
    <row r="5371" spans="1:21" x14ac:dyDescent="0.3">
      <c r="A5371" s="5" t="s">
        <v>168</v>
      </c>
      <c r="B5371" s="5" t="s">
        <v>206</v>
      </c>
      <c r="C5371" s="5" t="s">
        <v>117</v>
      </c>
      <c r="D5371" s="5" t="s">
        <v>372</v>
      </c>
      <c r="E5371" s="5" t="s">
        <v>172</v>
      </c>
      <c r="F5371" s="6">
        <v>43537</v>
      </c>
      <c r="G5371" s="5" t="s">
        <v>148</v>
      </c>
      <c r="H5371" s="5" t="s">
        <v>203</v>
      </c>
      <c r="I5371">
        <v>43383</v>
      </c>
      <c r="J5371">
        <v>154</v>
      </c>
      <c r="K5371">
        <v>192</v>
      </c>
      <c r="L5371">
        <v>2</v>
      </c>
      <c r="M5371">
        <v>5760</v>
      </c>
      <c r="N5371">
        <v>5045.0529999999999</v>
      </c>
      <c r="O5371">
        <v>2522.527</v>
      </c>
      <c r="P5371">
        <v>96</v>
      </c>
      <c r="Q5371">
        <v>30</v>
      </c>
      <c r="R5371">
        <v>714.947</v>
      </c>
      <c r="S5371">
        <v>2019</v>
      </c>
      <c r="T5371">
        <v>3</v>
      </c>
      <c r="U5371">
        <v>11</v>
      </c>
    </row>
    <row r="5372" spans="1:21" x14ac:dyDescent="0.3">
      <c r="A5372" s="5" t="s">
        <v>168</v>
      </c>
      <c r="B5372" s="5" t="s">
        <v>206</v>
      </c>
      <c r="C5372" s="5" t="s">
        <v>117</v>
      </c>
      <c r="D5372" s="5" t="s">
        <v>372</v>
      </c>
      <c r="E5372" s="5" t="s">
        <v>172</v>
      </c>
      <c r="F5372" s="6">
        <v>43537</v>
      </c>
      <c r="G5372" s="5" t="s">
        <v>148</v>
      </c>
      <c r="H5372" s="5" t="s">
        <v>230</v>
      </c>
      <c r="I5372">
        <v>43383</v>
      </c>
      <c r="J5372">
        <v>154</v>
      </c>
      <c r="K5372">
        <v>1379</v>
      </c>
      <c r="L5372">
        <v>14</v>
      </c>
      <c r="M5372">
        <v>40680.5</v>
      </c>
      <c r="N5372">
        <v>35315.374000000003</v>
      </c>
      <c r="O5372">
        <v>2522.527</v>
      </c>
      <c r="P5372">
        <v>98.5</v>
      </c>
      <c r="Q5372">
        <v>29.5</v>
      </c>
      <c r="R5372">
        <v>5365.1260000000002</v>
      </c>
      <c r="S5372">
        <v>2019</v>
      </c>
      <c r="T5372">
        <v>3</v>
      </c>
      <c r="U5372">
        <v>11</v>
      </c>
    </row>
    <row r="5373" spans="1:21" x14ac:dyDescent="0.3">
      <c r="A5373" s="5" t="s">
        <v>168</v>
      </c>
      <c r="B5373" s="5" t="s">
        <v>206</v>
      </c>
      <c r="C5373" s="5" t="s">
        <v>117</v>
      </c>
      <c r="D5373" s="5" t="s">
        <v>372</v>
      </c>
      <c r="E5373" s="5" t="s">
        <v>172</v>
      </c>
      <c r="F5373" s="6">
        <v>43537</v>
      </c>
      <c r="G5373" s="5" t="s">
        <v>148</v>
      </c>
      <c r="H5373" s="5" t="s">
        <v>180</v>
      </c>
      <c r="I5373">
        <v>43383</v>
      </c>
      <c r="J5373">
        <v>154</v>
      </c>
      <c r="K5373">
        <v>82</v>
      </c>
      <c r="L5373">
        <v>1</v>
      </c>
      <c r="M5373">
        <v>2460</v>
      </c>
      <c r="N5373">
        <v>2522.527</v>
      </c>
      <c r="O5373">
        <v>2522.527</v>
      </c>
      <c r="P5373">
        <v>82</v>
      </c>
      <c r="Q5373">
        <v>30</v>
      </c>
      <c r="R5373">
        <v>-62.527000000000001</v>
      </c>
      <c r="S5373">
        <v>2019</v>
      </c>
      <c r="T5373">
        <v>3</v>
      </c>
      <c r="U5373">
        <v>11</v>
      </c>
    </row>
    <row r="5374" spans="1:21" x14ac:dyDescent="0.3">
      <c r="A5374" s="5" t="s">
        <v>168</v>
      </c>
      <c r="B5374" s="5" t="s">
        <v>206</v>
      </c>
      <c r="C5374" s="5" t="s">
        <v>117</v>
      </c>
      <c r="D5374" s="5" t="s">
        <v>372</v>
      </c>
      <c r="E5374" s="5" t="s">
        <v>172</v>
      </c>
      <c r="F5374" s="6">
        <v>43537</v>
      </c>
      <c r="G5374" s="5" t="s">
        <v>148</v>
      </c>
      <c r="H5374" s="5" t="s">
        <v>216</v>
      </c>
      <c r="I5374">
        <v>43383</v>
      </c>
      <c r="J5374">
        <v>154</v>
      </c>
      <c r="K5374">
        <v>199</v>
      </c>
      <c r="L5374">
        <v>2</v>
      </c>
      <c r="M5374">
        <v>5970</v>
      </c>
      <c r="N5374">
        <v>5045.0529999999999</v>
      </c>
      <c r="O5374">
        <v>2522.527</v>
      </c>
      <c r="P5374">
        <v>99.5</v>
      </c>
      <c r="Q5374">
        <v>30</v>
      </c>
      <c r="R5374">
        <v>924.947</v>
      </c>
      <c r="S5374">
        <v>2019</v>
      </c>
      <c r="T5374">
        <v>3</v>
      </c>
      <c r="U5374">
        <v>11</v>
      </c>
    </row>
    <row r="5375" spans="1:21" x14ac:dyDescent="0.3">
      <c r="A5375" s="5" t="s">
        <v>168</v>
      </c>
      <c r="B5375" s="5" t="s">
        <v>206</v>
      </c>
      <c r="C5375" s="5" t="s">
        <v>117</v>
      </c>
      <c r="D5375" s="5" t="s">
        <v>372</v>
      </c>
      <c r="E5375" s="5" t="s">
        <v>172</v>
      </c>
      <c r="F5375" s="6">
        <v>43537</v>
      </c>
      <c r="G5375" s="5" t="s">
        <v>148</v>
      </c>
      <c r="H5375" s="5" t="s">
        <v>222</v>
      </c>
      <c r="I5375">
        <v>43383</v>
      </c>
      <c r="J5375">
        <v>154</v>
      </c>
      <c r="K5375">
        <v>101</v>
      </c>
      <c r="L5375">
        <v>1</v>
      </c>
      <c r="M5375">
        <v>3030</v>
      </c>
      <c r="N5375">
        <v>2522.527</v>
      </c>
      <c r="O5375">
        <v>2522.527</v>
      </c>
      <c r="P5375">
        <v>101</v>
      </c>
      <c r="Q5375">
        <v>30</v>
      </c>
      <c r="R5375">
        <v>507.47300000000001</v>
      </c>
      <c r="S5375">
        <v>2019</v>
      </c>
      <c r="T5375">
        <v>3</v>
      </c>
      <c r="U5375">
        <v>11</v>
      </c>
    </row>
    <row r="5376" spans="1:21" x14ac:dyDescent="0.3">
      <c r="A5376" s="5" t="s">
        <v>168</v>
      </c>
      <c r="B5376" s="5" t="s">
        <v>206</v>
      </c>
      <c r="C5376" s="5" t="s">
        <v>117</v>
      </c>
      <c r="D5376" s="5" t="s">
        <v>372</v>
      </c>
      <c r="E5376" s="5" t="s">
        <v>172</v>
      </c>
      <c r="F5376" s="6">
        <v>43537</v>
      </c>
      <c r="G5376" s="5" t="s">
        <v>148</v>
      </c>
      <c r="H5376" s="5" t="s">
        <v>217</v>
      </c>
      <c r="I5376">
        <v>43383</v>
      </c>
      <c r="J5376">
        <v>154</v>
      </c>
      <c r="K5376">
        <v>970</v>
      </c>
      <c r="L5376">
        <v>10</v>
      </c>
      <c r="M5376">
        <v>29100</v>
      </c>
      <c r="N5376">
        <v>25225.267</v>
      </c>
      <c r="O5376">
        <v>2522.527</v>
      </c>
      <c r="P5376">
        <v>97</v>
      </c>
      <c r="Q5376">
        <v>30</v>
      </c>
      <c r="R5376">
        <v>3874.7330000000002</v>
      </c>
      <c r="S5376">
        <v>2019</v>
      </c>
      <c r="T5376">
        <v>3</v>
      </c>
      <c r="U5376">
        <v>11</v>
      </c>
    </row>
    <row r="5377" spans="1:21" x14ac:dyDescent="0.3">
      <c r="A5377" s="5" t="s">
        <v>168</v>
      </c>
      <c r="B5377" s="5" t="s">
        <v>206</v>
      </c>
      <c r="C5377" s="5" t="s">
        <v>117</v>
      </c>
      <c r="D5377" s="5" t="s">
        <v>372</v>
      </c>
      <c r="E5377" s="5" t="s">
        <v>172</v>
      </c>
      <c r="F5377" s="6">
        <v>43537</v>
      </c>
      <c r="G5377" s="5" t="s">
        <v>148</v>
      </c>
      <c r="H5377" s="5" t="s">
        <v>181</v>
      </c>
      <c r="I5377">
        <v>43383</v>
      </c>
      <c r="J5377">
        <v>154</v>
      </c>
      <c r="K5377">
        <v>185</v>
      </c>
      <c r="L5377">
        <v>2</v>
      </c>
      <c r="M5377">
        <v>5550</v>
      </c>
      <c r="N5377">
        <v>5045.0529999999999</v>
      </c>
      <c r="O5377">
        <v>2522.527</v>
      </c>
      <c r="P5377">
        <v>92.5</v>
      </c>
      <c r="Q5377">
        <v>30</v>
      </c>
      <c r="R5377">
        <v>504.947</v>
      </c>
      <c r="S5377">
        <v>2019</v>
      </c>
      <c r="T5377">
        <v>3</v>
      </c>
      <c r="U5377">
        <v>11</v>
      </c>
    </row>
    <row r="5378" spans="1:21" x14ac:dyDescent="0.3">
      <c r="A5378" s="5" t="s">
        <v>168</v>
      </c>
      <c r="B5378" s="5" t="s">
        <v>206</v>
      </c>
      <c r="C5378" s="5" t="s">
        <v>117</v>
      </c>
      <c r="D5378" s="5" t="s">
        <v>372</v>
      </c>
      <c r="E5378" s="5" t="s">
        <v>172</v>
      </c>
      <c r="F5378" s="6">
        <v>43537</v>
      </c>
      <c r="G5378" s="5" t="s">
        <v>148</v>
      </c>
      <c r="H5378" s="5" t="s">
        <v>231</v>
      </c>
      <c r="I5378">
        <v>43383</v>
      </c>
      <c r="J5378">
        <v>154</v>
      </c>
      <c r="K5378">
        <v>103</v>
      </c>
      <c r="L5378">
        <v>1</v>
      </c>
      <c r="M5378">
        <v>3090</v>
      </c>
      <c r="N5378">
        <v>2522.527</v>
      </c>
      <c r="O5378">
        <v>2522.527</v>
      </c>
      <c r="P5378">
        <v>103</v>
      </c>
      <c r="Q5378">
        <v>30</v>
      </c>
      <c r="R5378">
        <v>567.47299999999996</v>
      </c>
      <c r="S5378">
        <v>2019</v>
      </c>
      <c r="T5378">
        <v>3</v>
      </c>
      <c r="U5378">
        <v>11</v>
      </c>
    </row>
    <row r="5379" spans="1:21" x14ac:dyDescent="0.3">
      <c r="A5379" s="5" t="s">
        <v>168</v>
      </c>
      <c r="B5379" s="5" t="s">
        <v>206</v>
      </c>
      <c r="C5379" s="5" t="s">
        <v>117</v>
      </c>
      <c r="D5379" s="5" t="s">
        <v>372</v>
      </c>
      <c r="E5379" s="5" t="s">
        <v>172</v>
      </c>
      <c r="F5379" s="6">
        <v>43537</v>
      </c>
      <c r="G5379" s="5" t="s">
        <v>148</v>
      </c>
      <c r="H5379" s="5" t="s">
        <v>185</v>
      </c>
      <c r="I5379">
        <v>43383</v>
      </c>
      <c r="J5379">
        <v>154</v>
      </c>
      <c r="K5379">
        <v>278</v>
      </c>
      <c r="L5379">
        <v>3</v>
      </c>
      <c r="M5379">
        <v>8340</v>
      </c>
      <c r="N5379">
        <v>7567.58</v>
      </c>
      <c r="O5379">
        <v>2522.527</v>
      </c>
      <c r="P5379">
        <v>92.666666666666671</v>
      </c>
      <c r="Q5379">
        <v>30</v>
      </c>
      <c r="R5379">
        <v>772.42</v>
      </c>
      <c r="S5379">
        <v>2019</v>
      </c>
      <c r="T5379">
        <v>3</v>
      </c>
      <c r="U5379">
        <v>11</v>
      </c>
    </row>
    <row r="5380" spans="1:21" x14ac:dyDescent="0.3">
      <c r="A5380" s="5" t="s">
        <v>168</v>
      </c>
      <c r="B5380" s="5" t="s">
        <v>169</v>
      </c>
      <c r="C5380" s="5" t="s">
        <v>170</v>
      </c>
      <c r="D5380" s="5" t="s">
        <v>379</v>
      </c>
      <c r="E5380" s="5" t="s">
        <v>172</v>
      </c>
      <c r="F5380" s="6">
        <v>43538</v>
      </c>
      <c r="G5380" s="5" t="s">
        <v>148</v>
      </c>
      <c r="H5380" s="5" t="s">
        <v>178</v>
      </c>
      <c r="I5380">
        <v>43360</v>
      </c>
      <c r="J5380">
        <v>178</v>
      </c>
      <c r="K5380">
        <v>205</v>
      </c>
      <c r="L5380">
        <v>2</v>
      </c>
      <c r="M5380">
        <v>5945</v>
      </c>
      <c r="N5380">
        <v>1696.492</v>
      </c>
      <c r="O5380">
        <v>848.24599999999998</v>
      </c>
      <c r="P5380">
        <v>102.5</v>
      </c>
      <c r="Q5380">
        <v>29</v>
      </c>
      <c r="R5380">
        <v>4248.5079999999998</v>
      </c>
      <c r="S5380">
        <v>2019</v>
      </c>
      <c r="T5380">
        <v>3</v>
      </c>
      <c r="U5380">
        <v>11</v>
      </c>
    </row>
    <row r="5381" spans="1:21" x14ac:dyDescent="0.3">
      <c r="A5381" s="5" t="s">
        <v>168</v>
      </c>
      <c r="B5381" s="5" t="s">
        <v>175</v>
      </c>
      <c r="C5381" s="5" t="s">
        <v>85</v>
      </c>
      <c r="D5381" s="5" t="s">
        <v>398</v>
      </c>
      <c r="E5381" s="5" t="s">
        <v>172</v>
      </c>
      <c r="F5381" s="6">
        <v>43538</v>
      </c>
      <c r="G5381" s="5" t="s">
        <v>148</v>
      </c>
      <c r="H5381" s="5" t="s">
        <v>190</v>
      </c>
      <c r="I5381">
        <v>43367</v>
      </c>
      <c r="J5381">
        <v>171</v>
      </c>
      <c r="K5381">
        <v>485</v>
      </c>
      <c r="L5381">
        <v>4</v>
      </c>
      <c r="M5381">
        <v>13095</v>
      </c>
      <c r="N5381">
        <v>12250.93</v>
      </c>
      <c r="O5381">
        <v>3062.732</v>
      </c>
      <c r="P5381">
        <v>121.25</v>
      </c>
      <c r="Q5381">
        <v>27</v>
      </c>
      <c r="R5381">
        <v>844.07</v>
      </c>
      <c r="S5381">
        <v>2019</v>
      </c>
      <c r="T5381">
        <v>3</v>
      </c>
      <c r="U5381">
        <v>11</v>
      </c>
    </row>
    <row r="5382" spans="1:21" x14ac:dyDescent="0.3">
      <c r="A5382" s="5" t="s">
        <v>168</v>
      </c>
      <c r="B5382" s="5" t="s">
        <v>175</v>
      </c>
      <c r="C5382" s="5" t="s">
        <v>86</v>
      </c>
      <c r="D5382" s="5" t="s">
        <v>399</v>
      </c>
      <c r="E5382" s="5" t="s">
        <v>172</v>
      </c>
      <c r="F5382" s="6">
        <v>43538</v>
      </c>
      <c r="G5382" s="5" t="s">
        <v>148</v>
      </c>
      <c r="H5382" s="5" t="s">
        <v>197</v>
      </c>
      <c r="I5382">
        <v>43374</v>
      </c>
      <c r="J5382">
        <v>164</v>
      </c>
      <c r="K5382">
        <v>343</v>
      </c>
      <c r="L5382">
        <v>3</v>
      </c>
      <c r="M5382">
        <v>9947</v>
      </c>
      <c r="N5382">
        <v>7034.1970000000001</v>
      </c>
      <c r="O5382">
        <v>2344.732</v>
      </c>
      <c r="P5382">
        <v>114.33333333333333</v>
      </c>
      <c r="Q5382">
        <v>29</v>
      </c>
      <c r="R5382">
        <v>2912.8029999999999</v>
      </c>
      <c r="S5382">
        <v>2019</v>
      </c>
      <c r="T5382">
        <v>3</v>
      </c>
      <c r="U5382">
        <v>11</v>
      </c>
    </row>
    <row r="5383" spans="1:21" x14ac:dyDescent="0.3">
      <c r="A5383" s="5" t="s">
        <v>168</v>
      </c>
      <c r="B5383" s="5" t="s">
        <v>175</v>
      </c>
      <c r="C5383" s="5" t="s">
        <v>86</v>
      </c>
      <c r="D5383" s="5" t="s">
        <v>399</v>
      </c>
      <c r="E5383" s="5" t="s">
        <v>172</v>
      </c>
      <c r="F5383" s="6">
        <v>43538</v>
      </c>
      <c r="G5383" s="5" t="s">
        <v>148</v>
      </c>
      <c r="H5383" s="5" t="s">
        <v>178</v>
      </c>
      <c r="I5383">
        <v>43374</v>
      </c>
      <c r="J5383">
        <v>164</v>
      </c>
      <c r="K5383">
        <v>193</v>
      </c>
      <c r="L5383">
        <v>2</v>
      </c>
      <c r="M5383">
        <v>5597</v>
      </c>
      <c r="N5383">
        <v>4689.4650000000001</v>
      </c>
      <c r="O5383">
        <v>2344.732</v>
      </c>
      <c r="P5383">
        <v>96.5</v>
      </c>
      <c r="Q5383">
        <v>29</v>
      </c>
      <c r="R5383">
        <v>907.53499999999997</v>
      </c>
      <c r="S5383">
        <v>2019</v>
      </c>
      <c r="T5383">
        <v>3</v>
      </c>
      <c r="U5383">
        <v>11</v>
      </c>
    </row>
    <row r="5384" spans="1:21" x14ac:dyDescent="0.3">
      <c r="A5384" s="5" t="s">
        <v>168</v>
      </c>
      <c r="B5384" s="5" t="s">
        <v>175</v>
      </c>
      <c r="C5384" s="5" t="s">
        <v>86</v>
      </c>
      <c r="D5384" s="5" t="s">
        <v>399</v>
      </c>
      <c r="E5384" s="5" t="s">
        <v>172</v>
      </c>
      <c r="F5384" s="6">
        <v>43538</v>
      </c>
      <c r="G5384" s="5" t="s">
        <v>148</v>
      </c>
      <c r="H5384" s="5" t="s">
        <v>311</v>
      </c>
      <c r="I5384">
        <v>43374</v>
      </c>
      <c r="J5384">
        <v>164</v>
      </c>
      <c r="K5384">
        <v>210</v>
      </c>
      <c r="L5384">
        <v>2</v>
      </c>
      <c r="M5384">
        <v>6090</v>
      </c>
      <c r="N5384">
        <v>4689.4650000000001</v>
      </c>
      <c r="O5384">
        <v>2344.732</v>
      </c>
      <c r="P5384">
        <v>105</v>
      </c>
      <c r="Q5384">
        <v>29</v>
      </c>
      <c r="R5384">
        <v>1400.5350000000001</v>
      </c>
      <c r="S5384">
        <v>2019</v>
      </c>
      <c r="T5384">
        <v>3</v>
      </c>
      <c r="U5384">
        <v>11</v>
      </c>
    </row>
    <row r="5385" spans="1:21" x14ac:dyDescent="0.3">
      <c r="A5385" s="5" t="s">
        <v>168</v>
      </c>
      <c r="B5385" s="5" t="s">
        <v>175</v>
      </c>
      <c r="C5385" s="5" t="s">
        <v>86</v>
      </c>
      <c r="D5385" s="5" t="s">
        <v>399</v>
      </c>
      <c r="E5385" s="5" t="s">
        <v>172</v>
      </c>
      <c r="F5385" s="6">
        <v>43538</v>
      </c>
      <c r="G5385" s="5" t="s">
        <v>148</v>
      </c>
      <c r="H5385" s="5" t="s">
        <v>190</v>
      </c>
      <c r="I5385">
        <v>43374</v>
      </c>
      <c r="J5385">
        <v>164</v>
      </c>
      <c r="K5385">
        <v>99</v>
      </c>
      <c r="L5385">
        <v>1</v>
      </c>
      <c r="M5385">
        <v>2920.5</v>
      </c>
      <c r="N5385">
        <v>2344.732</v>
      </c>
      <c r="O5385">
        <v>2344.732</v>
      </c>
      <c r="P5385">
        <v>99</v>
      </c>
      <c r="Q5385">
        <v>29.5</v>
      </c>
      <c r="R5385">
        <v>575.76800000000003</v>
      </c>
      <c r="S5385">
        <v>2019</v>
      </c>
      <c r="T5385">
        <v>3</v>
      </c>
      <c r="U5385">
        <v>11</v>
      </c>
    </row>
    <row r="5386" spans="1:21" x14ac:dyDescent="0.3">
      <c r="A5386" s="5" t="s">
        <v>168</v>
      </c>
      <c r="B5386" s="5" t="s">
        <v>175</v>
      </c>
      <c r="C5386" s="5" t="s">
        <v>86</v>
      </c>
      <c r="D5386" s="5" t="s">
        <v>399</v>
      </c>
      <c r="E5386" s="5" t="s">
        <v>172</v>
      </c>
      <c r="F5386" s="6">
        <v>43538</v>
      </c>
      <c r="G5386" s="5" t="s">
        <v>148</v>
      </c>
      <c r="H5386" s="5" t="s">
        <v>173</v>
      </c>
      <c r="I5386">
        <v>43374</v>
      </c>
      <c r="J5386">
        <v>164</v>
      </c>
      <c r="K5386">
        <v>1105</v>
      </c>
      <c r="L5386">
        <v>10</v>
      </c>
      <c r="M5386">
        <v>37570</v>
      </c>
      <c r="N5386">
        <v>23447.323</v>
      </c>
      <c r="O5386">
        <v>2344.732</v>
      </c>
      <c r="P5386">
        <v>110.5</v>
      </c>
      <c r="Q5386">
        <v>34</v>
      </c>
      <c r="R5386">
        <v>14122.677</v>
      </c>
      <c r="S5386">
        <v>2019</v>
      </c>
      <c r="T5386">
        <v>3</v>
      </c>
      <c r="U5386">
        <v>11</v>
      </c>
    </row>
    <row r="5387" spans="1:21" x14ac:dyDescent="0.3">
      <c r="A5387" s="5" t="s">
        <v>168</v>
      </c>
      <c r="B5387" s="5" t="s">
        <v>175</v>
      </c>
      <c r="C5387" s="5" t="s">
        <v>88</v>
      </c>
      <c r="D5387" s="5" t="s">
        <v>366</v>
      </c>
      <c r="E5387" s="5" t="s">
        <v>172</v>
      </c>
      <c r="F5387" s="6">
        <v>43538</v>
      </c>
      <c r="G5387" s="5" t="s">
        <v>148</v>
      </c>
      <c r="H5387" s="5" t="s">
        <v>194</v>
      </c>
      <c r="I5387">
        <v>43382</v>
      </c>
      <c r="J5387">
        <v>156</v>
      </c>
      <c r="K5387">
        <v>440</v>
      </c>
      <c r="L5387">
        <v>4</v>
      </c>
      <c r="M5387">
        <v>12980</v>
      </c>
      <c r="N5387">
        <v>10766.291999999999</v>
      </c>
      <c r="O5387">
        <v>2691.5729999999999</v>
      </c>
      <c r="P5387">
        <v>110</v>
      </c>
      <c r="Q5387">
        <v>29.5</v>
      </c>
      <c r="R5387">
        <v>2213.7080000000001</v>
      </c>
      <c r="S5387">
        <v>2019</v>
      </c>
      <c r="T5387">
        <v>3</v>
      </c>
      <c r="U5387">
        <v>11</v>
      </c>
    </row>
    <row r="5388" spans="1:21" x14ac:dyDescent="0.3">
      <c r="A5388" s="5" t="s">
        <v>168</v>
      </c>
      <c r="B5388" s="5" t="s">
        <v>175</v>
      </c>
      <c r="C5388" s="5" t="s">
        <v>88</v>
      </c>
      <c r="D5388" s="5" t="s">
        <v>366</v>
      </c>
      <c r="E5388" s="5" t="s">
        <v>172</v>
      </c>
      <c r="F5388" s="6">
        <v>43538</v>
      </c>
      <c r="G5388" s="5" t="s">
        <v>148</v>
      </c>
      <c r="H5388" s="5" t="s">
        <v>197</v>
      </c>
      <c r="I5388">
        <v>43382</v>
      </c>
      <c r="J5388">
        <v>156</v>
      </c>
      <c r="K5388">
        <v>644</v>
      </c>
      <c r="L5388">
        <v>6</v>
      </c>
      <c r="M5388">
        <v>18676</v>
      </c>
      <c r="N5388">
        <v>16149.438</v>
      </c>
      <c r="O5388">
        <v>2691.5729999999999</v>
      </c>
      <c r="P5388">
        <v>107.33333333333333</v>
      </c>
      <c r="Q5388">
        <v>29</v>
      </c>
      <c r="R5388">
        <v>2526.5619999999999</v>
      </c>
      <c r="S5388">
        <v>2019</v>
      </c>
      <c r="T5388">
        <v>3</v>
      </c>
      <c r="U5388">
        <v>11</v>
      </c>
    </row>
    <row r="5389" spans="1:21" x14ac:dyDescent="0.3">
      <c r="A5389" s="5" t="s">
        <v>168</v>
      </c>
      <c r="B5389" s="5" t="s">
        <v>169</v>
      </c>
      <c r="C5389" s="5" t="s">
        <v>170</v>
      </c>
      <c r="D5389" s="5" t="s">
        <v>379</v>
      </c>
      <c r="E5389" s="5" t="s">
        <v>172</v>
      </c>
      <c r="F5389" s="6">
        <v>43539</v>
      </c>
      <c r="G5389" s="5" t="s">
        <v>148</v>
      </c>
      <c r="H5389" s="5" t="s">
        <v>173</v>
      </c>
      <c r="I5389">
        <v>43360</v>
      </c>
      <c r="J5389">
        <v>179</v>
      </c>
      <c r="K5389">
        <v>475</v>
      </c>
      <c r="L5389">
        <v>4</v>
      </c>
      <c r="M5389">
        <v>16150</v>
      </c>
      <c r="N5389">
        <v>3392.9839999999999</v>
      </c>
      <c r="O5389">
        <v>848.24599999999998</v>
      </c>
      <c r="P5389">
        <v>118.75</v>
      </c>
      <c r="Q5389">
        <v>34</v>
      </c>
      <c r="R5389">
        <v>12757.016</v>
      </c>
      <c r="S5389">
        <v>2019</v>
      </c>
      <c r="T5389">
        <v>3</v>
      </c>
      <c r="U5389">
        <v>11</v>
      </c>
    </row>
    <row r="5390" spans="1:21" x14ac:dyDescent="0.3">
      <c r="A5390" s="5" t="s">
        <v>168</v>
      </c>
      <c r="B5390" s="5" t="s">
        <v>175</v>
      </c>
      <c r="C5390" s="5" t="s">
        <v>85</v>
      </c>
      <c r="D5390" s="5" t="s">
        <v>398</v>
      </c>
      <c r="E5390" s="5" t="s">
        <v>172</v>
      </c>
      <c r="F5390" s="6">
        <v>43539</v>
      </c>
      <c r="G5390" s="5" t="s">
        <v>148</v>
      </c>
      <c r="H5390" s="5" t="s">
        <v>173</v>
      </c>
      <c r="I5390">
        <v>43367</v>
      </c>
      <c r="J5390">
        <v>172</v>
      </c>
      <c r="K5390">
        <v>1974</v>
      </c>
      <c r="L5390">
        <v>16</v>
      </c>
      <c r="M5390">
        <v>67116</v>
      </c>
      <c r="N5390">
        <v>49003.72</v>
      </c>
      <c r="O5390">
        <v>3062.732</v>
      </c>
      <c r="P5390">
        <v>123.375</v>
      </c>
      <c r="Q5390">
        <v>34</v>
      </c>
      <c r="R5390">
        <v>18112.28</v>
      </c>
      <c r="S5390">
        <v>2019</v>
      </c>
      <c r="T5390">
        <v>3</v>
      </c>
      <c r="U5390">
        <v>11</v>
      </c>
    </row>
    <row r="5391" spans="1:21" x14ac:dyDescent="0.3">
      <c r="A5391" s="5" t="s">
        <v>168</v>
      </c>
      <c r="B5391" s="5" t="s">
        <v>175</v>
      </c>
      <c r="C5391" s="5" t="s">
        <v>86</v>
      </c>
      <c r="D5391" s="5" t="s">
        <v>399</v>
      </c>
      <c r="E5391" s="5" t="s">
        <v>172</v>
      </c>
      <c r="F5391" s="6">
        <v>43539</v>
      </c>
      <c r="G5391" s="5" t="s">
        <v>148</v>
      </c>
      <c r="H5391" s="5" t="s">
        <v>173</v>
      </c>
      <c r="I5391">
        <v>43374</v>
      </c>
      <c r="J5391">
        <v>165</v>
      </c>
      <c r="K5391">
        <v>458</v>
      </c>
      <c r="L5391">
        <v>4</v>
      </c>
      <c r="M5391">
        <v>15572</v>
      </c>
      <c r="N5391">
        <v>9378.9290000000001</v>
      </c>
      <c r="O5391">
        <v>2344.732</v>
      </c>
      <c r="P5391">
        <v>114.5</v>
      </c>
      <c r="Q5391">
        <v>34</v>
      </c>
      <c r="R5391">
        <v>6193.0709999999999</v>
      </c>
      <c r="S5391">
        <v>2019</v>
      </c>
      <c r="T5391">
        <v>3</v>
      </c>
      <c r="U5391">
        <v>11</v>
      </c>
    </row>
    <row r="5392" spans="1:21" x14ac:dyDescent="0.3">
      <c r="A5392" s="5" t="s">
        <v>168</v>
      </c>
      <c r="B5392" s="5" t="s">
        <v>175</v>
      </c>
      <c r="C5392" s="5" t="s">
        <v>88</v>
      </c>
      <c r="D5392" s="5" t="s">
        <v>366</v>
      </c>
      <c r="E5392" s="5" t="s">
        <v>172</v>
      </c>
      <c r="F5392" s="6">
        <v>43539</v>
      </c>
      <c r="G5392" s="5" t="s">
        <v>148</v>
      </c>
      <c r="H5392" s="5" t="s">
        <v>197</v>
      </c>
      <c r="I5392">
        <v>43382</v>
      </c>
      <c r="J5392">
        <v>157</v>
      </c>
      <c r="K5392">
        <v>376</v>
      </c>
      <c r="L5392">
        <v>3</v>
      </c>
      <c r="M5392">
        <v>10904</v>
      </c>
      <c r="N5392">
        <v>8074.7190000000001</v>
      </c>
      <c r="O5392">
        <v>2691.5729999999999</v>
      </c>
      <c r="P5392">
        <v>125.33333333333333</v>
      </c>
      <c r="Q5392">
        <v>29</v>
      </c>
      <c r="R5392">
        <v>2829.2809999999999</v>
      </c>
      <c r="S5392">
        <v>2019</v>
      </c>
      <c r="T5392">
        <v>3</v>
      </c>
      <c r="U5392">
        <v>11</v>
      </c>
    </row>
    <row r="5393" spans="1:21" x14ac:dyDescent="0.3">
      <c r="A5393" s="5" t="s">
        <v>168</v>
      </c>
      <c r="B5393" s="5" t="s">
        <v>175</v>
      </c>
      <c r="C5393" s="5" t="s">
        <v>88</v>
      </c>
      <c r="D5393" s="5" t="s">
        <v>366</v>
      </c>
      <c r="E5393" s="5" t="s">
        <v>172</v>
      </c>
      <c r="F5393" s="6">
        <v>43539</v>
      </c>
      <c r="G5393" s="5" t="s">
        <v>148</v>
      </c>
      <c r="H5393" s="5" t="s">
        <v>311</v>
      </c>
      <c r="I5393">
        <v>43382</v>
      </c>
      <c r="J5393">
        <v>157</v>
      </c>
      <c r="K5393">
        <v>208</v>
      </c>
      <c r="L5393">
        <v>2</v>
      </c>
      <c r="M5393">
        <v>6032</v>
      </c>
      <c r="N5393">
        <v>5383.1459999999997</v>
      </c>
      <c r="O5393">
        <v>2691.5729999999999</v>
      </c>
      <c r="P5393">
        <v>104</v>
      </c>
      <c r="Q5393">
        <v>29</v>
      </c>
      <c r="R5393">
        <v>648.85400000000004</v>
      </c>
      <c r="S5393">
        <v>2019</v>
      </c>
      <c r="T5393">
        <v>3</v>
      </c>
      <c r="U5393">
        <v>11</v>
      </c>
    </row>
    <row r="5394" spans="1:21" x14ac:dyDescent="0.3">
      <c r="A5394" s="5" t="s">
        <v>168</v>
      </c>
      <c r="B5394" s="5" t="s">
        <v>175</v>
      </c>
      <c r="C5394" s="5" t="s">
        <v>88</v>
      </c>
      <c r="D5394" s="5" t="s">
        <v>366</v>
      </c>
      <c r="E5394" s="5" t="s">
        <v>172</v>
      </c>
      <c r="F5394" s="6">
        <v>43539</v>
      </c>
      <c r="G5394" s="5" t="s">
        <v>148</v>
      </c>
      <c r="H5394" s="5" t="s">
        <v>351</v>
      </c>
      <c r="I5394">
        <v>43382</v>
      </c>
      <c r="J5394">
        <v>157</v>
      </c>
      <c r="K5394">
        <v>144</v>
      </c>
      <c r="L5394">
        <v>1</v>
      </c>
      <c r="M5394">
        <v>4248</v>
      </c>
      <c r="N5394">
        <v>2691.5729999999999</v>
      </c>
      <c r="O5394">
        <v>2691.5729999999999</v>
      </c>
      <c r="P5394">
        <v>144</v>
      </c>
      <c r="Q5394">
        <v>29.5</v>
      </c>
      <c r="R5394">
        <v>1556.4269999999999</v>
      </c>
      <c r="S5394">
        <v>2019</v>
      </c>
      <c r="T5394">
        <v>3</v>
      </c>
      <c r="U5394">
        <v>11</v>
      </c>
    </row>
    <row r="5395" spans="1:21" x14ac:dyDescent="0.3">
      <c r="A5395" s="5" t="s">
        <v>168</v>
      </c>
      <c r="B5395" s="5" t="s">
        <v>175</v>
      </c>
      <c r="C5395" s="5" t="s">
        <v>88</v>
      </c>
      <c r="D5395" s="5" t="s">
        <v>366</v>
      </c>
      <c r="E5395" s="5" t="s">
        <v>172</v>
      </c>
      <c r="F5395" s="6">
        <v>43539</v>
      </c>
      <c r="G5395" s="5" t="s">
        <v>148</v>
      </c>
      <c r="H5395" s="5" t="s">
        <v>190</v>
      </c>
      <c r="I5395">
        <v>43382</v>
      </c>
      <c r="J5395">
        <v>157</v>
      </c>
      <c r="K5395">
        <v>107</v>
      </c>
      <c r="L5395">
        <v>1</v>
      </c>
      <c r="M5395">
        <v>3156.5</v>
      </c>
      <c r="N5395">
        <v>2691.5729999999999</v>
      </c>
      <c r="O5395">
        <v>2691.5729999999999</v>
      </c>
      <c r="P5395">
        <v>107</v>
      </c>
      <c r="Q5395">
        <v>29.5</v>
      </c>
      <c r="R5395">
        <v>464.92700000000002</v>
      </c>
      <c r="S5395">
        <v>2019</v>
      </c>
      <c r="T5395">
        <v>3</v>
      </c>
      <c r="U5395">
        <v>11</v>
      </c>
    </row>
    <row r="5396" spans="1:21" x14ac:dyDescent="0.3">
      <c r="A5396" s="5" t="s">
        <v>168</v>
      </c>
      <c r="B5396" s="5" t="s">
        <v>206</v>
      </c>
      <c r="C5396" s="5" t="s">
        <v>110</v>
      </c>
      <c r="D5396" s="5" t="s">
        <v>402</v>
      </c>
      <c r="E5396" s="5" t="s">
        <v>172</v>
      </c>
      <c r="F5396" s="6">
        <v>43540</v>
      </c>
      <c r="G5396" s="5" t="s">
        <v>148</v>
      </c>
      <c r="H5396" s="5" t="s">
        <v>221</v>
      </c>
      <c r="I5396">
        <v>43443</v>
      </c>
      <c r="J5396">
        <v>97</v>
      </c>
      <c r="K5396">
        <v>92</v>
      </c>
      <c r="L5396">
        <v>1</v>
      </c>
      <c r="M5396">
        <v>2760</v>
      </c>
      <c r="N5396">
        <v>1656.6880000000001</v>
      </c>
      <c r="O5396">
        <v>1656.6880000000001</v>
      </c>
      <c r="P5396">
        <v>92</v>
      </c>
      <c r="Q5396">
        <v>30</v>
      </c>
      <c r="R5396">
        <v>1103.3119999999999</v>
      </c>
      <c r="S5396">
        <v>2019</v>
      </c>
      <c r="T5396">
        <v>3</v>
      </c>
      <c r="U5396">
        <v>11</v>
      </c>
    </row>
    <row r="5397" spans="1:21" x14ac:dyDescent="0.3">
      <c r="A5397" s="5" t="s">
        <v>168</v>
      </c>
      <c r="B5397" s="5" t="s">
        <v>206</v>
      </c>
      <c r="C5397" s="5" t="s">
        <v>116</v>
      </c>
      <c r="D5397" s="5" t="s">
        <v>400</v>
      </c>
      <c r="E5397" s="5" t="s">
        <v>172</v>
      </c>
      <c r="F5397" s="6">
        <v>43540</v>
      </c>
      <c r="G5397" s="5" t="s">
        <v>148</v>
      </c>
      <c r="H5397" s="5" t="s">
        <v>180</v>
      </c>
      <c r="I5397">
        <v>43375</v>
      </c>
      <c r="J5397">
        <v>165</v>
      </c>
      <c r="K5397">
        <v>289</v>
      </c>
      <c r="L5397">
        <v>3</v>
      </c>
      <c r="M5397">
        <v>8670</v>
      </c>
      <c r="N5397">
        <v>8945.9989999999998</v>
      </c>
      <c r="O5397">
        <v>2982</v>
      </c>
      <c r="P5397">
        <v>96.333333333333329</v>
      </c>
      <c r="Q5397">
        <v>30</v>
      </c>
      <c r="R5397">
        <v>-275.99900000000002</v>
      </c>
      <c r="S5397">
        <v>2019</v>
      </c>
      <c r="T5397">
        <v>3</v>
      </c>
      <c r="U5397">
        <v>11</v>
      </c>
    </row>
    <row r="5398" spans="1:21" x14ac:dyDescent="0.3">
      <c r="A5398" s="5" t="s">
        <v>168</v>
      </c>
      <c r="B5398" s="5" t="s">
        <v>206</v>
      </c>
      <c r="C5398" s="5" t="s">
        <v>116</v>
      </c>
      <c r="D5398" s="5" t="s">
        <v>400</v>
      </c>
      <c r="E5398" s="5" t="s">
        <v>172</v>
      </c>
      <c r="F5398" s="6">
        <v>43540</v>
      </c>
      <c r="G5398" s="5" t="s">
        <v>148</v>
      </c>
      <c r="H5398" s="5" t="s">
        <v>216</v>
      </c>
      <c r="I5398">
        <v>43375</v>
      </c>
      <c r="J5398">
        <v>165</v>
      </c>
      <c r="K5398">
        <v>190</v>
      </c>
      <c r="L5398">
        <v>2</v>
      </c>
      <c r="M5398">
        <v>5700</v>
      </c>
      <c r="N5398">
        <v>5963.9989999999998</v>
      </c>
      <c r="O5398">
        <v>2982</v>
      </c>
      <c r="P5398">
        <v>95</v>
      </c>
      <c r="Q5398">
        <v>30</v>
      </c>
      <c r="R5398">
        <v>-263.99900000000002</v>
      </c>
      <c r="S5398">
        <v>2019</v>
      </c>
      <c r="T5398">
        <v>3</v>
      </c>
      <c r="U5398">
        <v>11</v>
      </c>
    </row>
    <row r="5399" spans="1:21" x14ac:dyDescent="0.3">
      <c r="A5399" s="5" t="s">
        <v>168</v>
      </c>
      <c r="B5399" s="5" t="s">
        <v>206</v>
      </c>
      <c r="C5399" s="5" t="s">
        <v>116</v>
      </c>
      <c r="D5399" s="5" t="s">
        <v>400</v>
      </c>
      <c r="E5399" s="5" t="s">
        <v>172</v>
      </c>
      <c r="F5399" s="6">
        <v>43540</v>
      </c>
      <c r="G5399" s="5" t="s">
        <v>148</v>
      </c>
      <c r="H5399" s="5" t="s">
        <v>222</v>
      </c>
      <c r="I5399">
        <v>43375</v>
      </c>
      <c r="J5399">
        <v>165</v>
      </c>
      <c r="K5399">
        <v>108</v>
      </c>
      <c r="L5399">
        <v>1</v>
      </c>
      <c r="M5399">
        <v>3240</v>
      </c>
      <c r="N5399">
        <v>2982</v>
      </c>
      <c r="O5399">
        <v>2982</v>
      </c>
      <c r="P5399">
        <v>108</v>
      </c>
      <c r="Q5399">
        <v>30</v>
      </c>
      <c r="R5399">
        <v>258</v>
      </c>
      <c r="S5399">
        <v>2019</v>
      </c>
      <c r="T5399">
        <v>3</v>
      </c>
      <c r="U5399">
        <v>11</v>
      </c>
    </row>
    <row r="5400" spans="1:21" x14ac:dyDescent="0.3">
      <c r="A5400" s="5" t="s">
        <v>168</v>
      </c>
      <c r="B5400" s="5" t="s">
        <v>206</v>
      </c>
      <c r="C5400" s="5" t="s">
        <v>116</v>
      </c>
      <c r="D5400" s="5" t="s">
        <v>400</v>
      </c>
      <c r="E5400" s="5" t="s">
        <v>172</v>
      </c>
      <c r="F5400" s="6">
        <v>43540</v>
      </c>
      <c r="G5400" s="5" t="s">
        <v>148</v>
      </c>
      <c r="H5400" s="5" t="s">
        <v>181</v>
      </c>
      <c r="I5400">
        <v>43375</v>
      </c>
      <c r="J5400">
        <v>165</v>
      </c>
      <c r="K5400">
        <v>225</v>
      </c>
      <c r="L5400">
        <v>2</v>
      </c>
      <c r="M5400">
        <v>6750</v>
      </c>
      <c r="N5400">
        <v>5963.9989999999998</v>
      </c>
      <c r="O5400">
        <v>2982</v>
      </c>
      <c r="P5400">
        <v>112.5</v>
      </c>
      <c r="Q5400">
        <v>30</v>
      </c>
      <c r="R5400">
        <v>786.00099999999998</v>
      </c>
      <c r="S5400">
        <v>2019</v>
      </c>
      <c r="T5400">
        <v>3</v>
      </c>
      <c r="U5400">
        <v>11</v>
      </c>
    </row>
    <row r="5401" spans="1:21" x14ac:dyDescent="0.3">
      <c r="A5401" s="5" t="s">
        <v>168</v>
      </c>
      <c r="B5401" s="5" t="s">
        <v>206</v>
      </c>
      <c r="C5401" s="5" t="s">
        <v>116</v>
      </c>
      <c r="D5401" s="5" t="s">
        <v>400</v>
      </c>
      <c r="E5401" s="5" t="s">
        <v>172</v>
      </c>
      <c r="F5401" s="6">
        <v>43540</v>
      </c>
      <c r="G5401" s="5" t="s">
        <v>148</v>
      </c>
      <c r="H5401" s="5" t="s">
        <v>183</v>
      </c>
      <c r="I5401">
        <v>43375</v>
      </c>
      <c r="J5401">
        <v>165</v>
      </c>
      <c r="K5401">
        <v>220</v>
      </c>
      <c r="L5401">
        <v>2</v>
      </c>
      <c r="M5401">
        <v>6600</v>
      </c>
      <c r="N5401">
        <v>5963.9989999999998</v>
      </c>
      <c r="O5401">
        <v>2982</v>
      </c>
      <c r="P5401">
        <v>110</v>
      </c>
      <c r="Q5401">
        <v>30</v>
      </c>
      <c r="R5401">
        <v>636.00099999999998</v>
      </c>
      <c r="S5401">
        <v>2019</v>
      </c>
      <c r="T5401">
        <v>3</v>
      </c>
      <c r="U5401">
        <v>11</v>
      </c>
    </row>
    <row r="5402" spans="1:21" x14ac:dyDescent="0.3">
      <c r="A5402" s="5" t="s">
        <v>168</v>
      </c>
      <c r="B5402" s="5" t="s">
        <v>206</v>
      </c>
      <c r="C5402" s="5" t="s">
        <v>116</v>
      </c>
      <c r="D5402" s="5" t="s">
        <v>400</v>
      </c>
      <c r="E5402" s="5" t="s">
        <v>172</v>
      </c>
      <c r="F5402" s="6">
        <v>43540</v>
      </c>
      <c r="G5402" s="5" t="s">
        <v>148</v>
      </c>
      <c r="H5402" s="5" t="s">
        <v>238</v>
      </c>
      <c r="I5402">
        <v>43375</v>
      </c>
      <c r="J5402">
        <v>165</v>
      </c>
      <c r="K5402">
        <v>192</v>
      </c>
      <c r="L5402">
        <v>2</v>
      </c>
      <c r="M5402">
        <v>5760</v>
      </c>
      <c r="N5402">
        <v>5963.9989999999998</v>
      </c>
      <c r="O5402">
        <v>2982</v>
      </c>
      <c r="P5402">
        <v>96</v>
      </c>
      <c r="Q5402">
        <v>30</v>
      </c>
      <c r="R5402">
        <v>-203.999</v>
      </c>
      <c r="S5402">
        <v>2019</v>
      </c>
      <c r="T5402">
        <v>3</v>
      </c>
      <c r="U5402">
        <v>11</v>
      </c>
    </row>
    <row r="5403" spans="1:21" x14ac:dyDescent="0.3">
      <c r="A5403" s="5" t="s">
        <v>168</v>
      </c>
      <c r="B5403" s="5" t="s">
        <v>206</v>
      </c>
      <c r="C5403" s="5" t="s">
        <v>116</v>
      </c>
      <c r="D5403" s="5" t="s">
        <v>400</v>
      </c>
      <c r="E5403" s="5" t="s">
        <v>172</v>
      </c>
      <c r="F5403" s="6">
        <v>43540</v>
      </c>
      <c r="G5403" s="5" t="s">
        <v>148</v>
      </c>
      <c r="H5403" s="5" t="s">
        <v>269</v>
      </c>
      <c r="I5403">
        <v>43375</v>
      </c>
      <c r="J5403">
        <v>165</v>
      </c>
      <c r="K5403">
        <v>864</v>
      </c>
      <c r="L5403">
        <v>8</v>
      </c>
      <c r="M5403">
        <v>25488</v>
      </c>
      <c r="N5403">
        <v>23855.998</v>
      </c>
      <c r="O5403">
        <v>2982</v>
      </c>
      <c r="P5403">
        <v>108</v>
      </c>
      <c r="Q5403">
        <v>29.5</v>
      </c>
      <c r="R5403">
        <v>1632.002</v>
      </c>
      <c r="S5403">
        <v>2019</v>
      </c>
      <c r="T5403">
        <v>3</v>
      </c>
      <c r="U5403">
        <v>11</v>
      </c>
    </row>
    <row r="5404" spans="1:21" x14ac:dyDescent="0.3">
      <c r="A5404" s="5" t="s">
        <v>168</v>
      </c>
      <c r="B5404" s="5" t="s">
        <v>206</v>
      </c>
      <c r="C5404" s="5" t="s">
        <v>116</v>
      </c>
      <c r="D5404" s="5" t="s">
        <v>400</v>
      </c>
      <c r="E5404" s="5" t="s">
        <v>172</v>
      </c>
      <c r="F5404" s="6">
        <v>43540</v>
      </c>
      <c r="G5404" s="5" t="s">
        <v>148</v>
      </c>
      <c r="H5404" s="5" t="s">
        <v>230</v>
      </c>
      <c r="I5404">
        <v>43375</v>
      </c>
      <c r="J5404">
        <v>165</v>
      </c>
      <c r="K5404">
        <v>205</v>
      </c>
      <c r="L5404">
        <v>2</v>
      </c>
      <c r="M5404">
        <v>6047.5</v>
      </c>
      <c r="N5404">
        <v>5963.9989999999998</v>
      </c>
      <c r="O5404">
        <v>2982</v>
      </c>
      <c r="P5404">
        <v>102.5</v>
      </c>
      <c r="Q5404">
        <v>29.5</v>
      </c>
      <c r="R5404">
        <v>83.501000000000005</v>
      </c>
      <c r="S5404">
        <v>2019</v>
      </c>
      <c r="T5404">
        <v>3</v>
      </c>
      <c r="U5404">
        <v>11</v>
      </c>
    </row>
    <row r="5405" spans="1:21" x14ac:dyDescent="0.3">
      <c r="A5405" s="5" t="s">
        <v>168</v>
      </c>
      <c r="B5405" s="5" t="s">
        <v>206</v>
      </c>
      <c r="C5405" s="5" t="s">
        <v>116</v>
      </c>
      <c r="D5405" s="5" t="s">
        <v>400</v>
      </c>
      <c r="E5405" s="5" t="s">
        <v>172</v>
      </c>
      <c r="F5405" s="6">
        <v>43540</v>
      </c>
      <c r="G5405" s="5" t="s">
        <v>148</v>
      </c>
      <c r="H5405" s="5" t="s">
        <v>396</v>
      </c>
      <c r="I5405">
        <v>43375</v>
      </c>
      <c r="J5405">
        <v>165</v>
      </c>
      <c r="K5405">
        <v>200</v>
      </c>
      <c r="L5405">
        <v>2</v>
      </c>
      <c r="M5405">
        <v>6000</v>
      </c>
      <c r="N5405">
        <v>5963.9989999999998</v>
      </c>
      <c r="O5405">
        <v>2982</v>
      </c>
      <c r="P5405">
        <v>100</v>
      </c>
      <c r="Q5405">
        <v>30</v>
      </c>
      <c r="R5405">
        <v>36.000999999999998</v>
      </c>
      <c r="S5405">
        <v>2019</v>
      </c>
      <c r="T5405">
        <v>3</v>
      </c>
      <c r="U5405">
        <v>11</v>
      </c>
    </row>
    <row r="5406" spans="1:21" x14ac:dyDescent="0.3">
      <c r="A5406" s="5" t="s">
        <v>168</v>
      </c>
      <c r="B5406" s="5" t="s">
        <v>206</v>
      </c>
      <c r="C5406" s="5" t="s">
        <v>116</v>
      </c>
      <c r="D5406" s="5" t="s">
        <v>400</v>
      </c>
      <c r="E5406" s="5" t="s">
        <v>172</v>
      </c>
      <c r="F5406" s="6">
        <v>43540</v>
      </c>
      <c r="G5406" s="5" t="s">
        <v>148</v>
      </c>
      <c r="H5406" s="5" t="s">
        <v>225</v>
      </c>
      <c r="I5406">
        <v>43375</v>
      </c>
      <c r="J5406">
        <v>165</v>
      </c>
      <c r="K5406">
        <v>608</v>
      </c>
      <c r="L5406">
        <v>6</v>
      </c>
      <c r="M5406">
        <v>17936</v>
      </c>
      <c r="N5406">
        <v>17891.998</v>
      </c>
      <c r="O5406">
        <v>2982</v>
      </c>
      <c r="P5406">
        <v>101.33333333333333</v>
      </c>
      <c r="Q5406">
        <v>29.5</v>
      </c>
      <c r="R5406">
        <v>44.002000000000002</v>
      </c>
      <c r="S5406">
        <v>2019</v>
      </c>
      <c r="T5406">
        <v>3</v>
      </c>
      <c r="U5406">
        <v>11</v>
      </c>
    </row>
    <row r="5407" spans="1:21" x14ac:dyDescent="0.3">
      <c r="A5407" s="5" t="s">
        <v>168</v>
      </c>
      <c r="B5407" s="5" t="s">
        <v>206</v>
      </c>
      <c r="C5407" s="5" t="s">
        <v>116</v>
      </c>
      <c r="D5407" s="5" t="s">
        <v>400</v>
      </c>
      <c r="E5407" s="5" t="s">
        <v>172</v>
      </c>
      <c r="F5407" s="6">
        <v>43540</v>
      </c>
      <c r="G5407" s="5" t="s">
        <v>148</v>
      </c>
      <c r="H5407" s="5" t="s">
        <v>344</v>
      </c>
      <c r="I5407">
        <v>43375</v>
      </c>
      <c r="J5407">
        <v>165</v>
      </c>
      <c r="K5407">
        <v>206</v>
      </c>
      <c r="L5407">
        <v>2</v>
      </c>
      <c r="M5407">
        <v>6180</v>
      </c>
      <c r="N5407">
        <v>5963.9989999999998</v>
      </c>
      <c r="O5407">
        <v>2982</v>
      </c>
      <c r="P5407">
        <v>103</v>
      </c>
      <c r="Q5407">
        <v>30</v>
      </c>
      <c r="R5407">
        <v>216.001</v>
      </c>
      <c r="S5407">
        <v>2019</v>
      </c>
      <c r="T5407">
        <v>3</v>
      </c>
      <c r="U5407">
        <v>11</v>
      </c>
    </row>
    <row r="5408" spans="1:21" x14ac:dyDescent="0.3">
      <c r="A5408" s="5" t="s">
        <v>168</v>
      </c>
      <c r="B5408" s="5" t="s">
        <v>206</v>
      </c>
      <c r="C5408" s="5" t="s">
        <v>116</v>
      </c>
      <c r="D5408" s="5" t="s">
        <v>400</v>
      </c>
      <c r="E5408" s="5" t="s">
        <v>172</v>
      </c>
      <c r="F5408" s="6">
        <v>43540</v>
      </c>
      <c r="G5408" s="5" t="s">
        <v>148</v>
      </c>
      <c r="H5408" s="5" t="s">
        <v>203</v>
      </c>
      <c r="I5408">
        <v>43375</v>
      </c>
      <c r="J5408">
        <v>165</v>
      </c>
      <c r="K5408">
        <v>194</v>
      </c>
      <c r="L5408">
        <v>2</v>
      </c>
      <c r="M5408">
        <v>5820</v>
      </c>
      <c r="N5408">
        <v>5963.9989999999998</v>
      </c>
      <c r="O5408">
        <v>2982</v>
      </c>
      <c r="P5408">
        <v>97</v>
      </c>
      <c r="Q5408">
        <v>30</v>
      </c>
      <c r="R5408">
        <v>-143.999</v>
      </c>
      <c r="S5408">
        <v>2019</v>
      </c>
      <c r="T5408">
        <v>3</v>
      </c>
      <c r="U5408">
        <v>11</v>
      </c>
    </row>
    <row r="5409" spans="1:21" x14ac:dyDescent="0.3">
      <c r="A5409" s="5" t="s">
        <v>168</v>
      </c>
      <c r="B5409" s="5" t="s">
        <v>206</v>
      </c>
      <c r="C5409" s="5" t="s">
        <v>116</v>
      </c>
      <c r="D5409" s="5" t="s">
        <v>400</v>
      </c>
      <c r="E5409" s="5" t="s">
        <v>172</v>
      </c>
      <c r="F5409" s="6">
        <v>43540</v>
      </c>
      <c r="G5409" s="5" t="s">
        <v>148</v>
      </c>
      <c r="H5409" s="5" t="s">
        <v>220</v>
      </c>
      <c r="I5409">
        <v>43375</v>
      </c>
      <c r="J5409">
        <v>165</v>
      </c>
      <c r="K5409">
        <v>102</v>
      </c>
      <c r="L5409">
        <v>1</v>
      </c>
      <c r="M5409">
        <v>3060</v>
      </c>
      <c r="N5409">
        <v>2982</v>
      </c>
      <c r="O5409">
        <v>2982</v>
      </c>
      <c r="P5409">
        <v>102</v>
      </c>
      <c r="Q5409">
        <v>30</v>
      </c>
      <c r="R5409">
        <v>78</v>
      </c>
      <c r="S5409">
        <v>2019</v>
      </c>
      <c r="T5409">
        <v>3</v>
      </c>
      <c r="U5409">
        <v>11</v>
      </c>
    </row>
    <row r="5410" spans="1:21" x14ac:dyDescent="0.3">
      <c r="A5410" s="5" t="s">
        <v>168</v>
      </c>
      <c r="B5410" s="5" t="s">
        <v>206</v>
      </c>
      <c r="C5410" s="5" t="s">
        <v>116</v>
      </c>
      <c r="D5410" s="5" t="s">
        <v>400</v>
      </c>
      <c r="E5410" s="5" t="s">
        <v>172</v>
      </c>
      <c r="F5410" s="6">
        <v>43540</v>
      </c>
      <c r="G5410" s="5" t="s">
        <v>148</v>
      </c>
      <c r="H5410" s="5" t="s">
        <v>182</v>
      </c>
      <c r="I5410">
        <v>43375</v>
      </c>
      <c r="J5410">
        <v>165</v>
      </c>
      <c r="K5410">
        <v>218</v>
      </c>
      <c r="L5410">
        <v>2</v>
      </c>
      <c r="M5410">
        <v>6540</v>
      </c>
      <c r="N5410">
        <v>5963.9989999999998</v>
      </c>
      <c r="O5410">
        <v>2982</v>
      </c>
      <c r="P5410">
        <v>109</v>
      </c>
      <c r="Q5410">
        <v>30</v>
      </c>
      <c r="R5410">
        <v>576.00099999999998</v>
      </c>
      <c r="S5410">
        <v>2019</v>
      </c>
      <c r="T5410">
        <v>3</v>
      </c>
      <c r="U5410">
        <v>11</v>
      </c>
    </row>
    <row r="5411" spans="1:21" x14ac:dyDescent="0.3">
      <c r="A5411" s="5" t="s">
        <v>168</v>
      </c>
      <c r="B5411" s="5" t="s">
        <v>206</v>
      </c>
      <c r="C5411" s="5" t="s">
        <v>116</v>
      </c>
      <c r="D5411" s="5" t="s">
        <v>400</v>
      </c>
      <c r="E5411" s="5" t="s">
        <v>172</v>
      </c>
      <c r="F5411" s="6">
        <v>43540</v>
      </c>
      <c r="G5411" s="5" t="s">
        <v>148</v>
      </c>
      <c r="H5411" s="5" t="s">
        <v>217</v>
      </c>
      <c r="I5411">
        <v>43375</v>
      </c>
      <c r="J5411">
        <v>165</v>
      </c>
      <c r="K5411">
        <v>467</v>
      </c>
      <c r="L5411">
        <v>5</v>
      </c>
      <c r="M5411">
        <v>14010</v>
      </c>
      <c r="N5411">
        <v>14909.999</v>
      </c>
      <c r="O5411">
        <v>2982</v>
      </c>
      <c r="P5411">
        <v>93.4</v>
      </c>
      <c r="Q5411">
        <v>30</v>
      </c>
      <c r="R5411">
        <v>-899.99900000000002</v>
      </c>
      <c r="S5411">
        <v>2019</v>
      </c>
      <c r="T5411">
        <v>3</v>
      </c>
      <c r="U5411">
        <v>11</v>
      </c>
    </row>
    <row r="5412" spans="1:21" x14ac:dyDescent="0.3">
      <c r="A5412" s="5" t="s">
        <v>168</v>
      </c>
      <c r="B5412" s="5" t="s">
        <v>206</v>
      </c>
      <c r="C5412" s="5" t="s">
        <v>117</v>
      </c>
      <c r="D5412" s="5" t="s">
        <v>372</v>
      </c>
      <c r="E5412" s="5" t="s">
        <v>172</v>
      </c>
      <c r="F5412" s="6">
        <v>43540</v>
      </c>
      <c r="G5412" s="5" t="s">
        <v>148</v>
      </c>
      <c r="H5412" s="5" t="s">
        <v>218</v>
      </c>
      <c r="I5412">
        <v>43383</v>
      </c>
      <c r="J5412">
        <v>157</v>
      </c>
      <c r="K5412">
        <v>392</v>
      </c>
      <c r="L5412">
        <v>4</v>
      </c>
      <c r="M5412">
        <v>11760</v>
      </c>
      <c r="N5412">
        <v>10090.107</v>
      </c>
      <c r="O5412">
        <v>2522.527</v>
      </c>
      <c r="P5412">
        <v>98</v>
      </c>
      <c r="Q5412">
        <v>30</v>
      </c>
      <c r="R5412">
        <v>1669.893</v>
      </c>
      <c r="S5412">
        <v>2019</v>
      </c>
      <c r="T5412">
        <v>3</v>
      </c>
      <c r="U5412">
        <v>11</v>
      </c>
    </row>
    <row r="5413" spans="1:21" x14ac:dyDescent="0.3">
      <c r="A5413" s="5" t="s">
        <v>168</v>
      </c>
      <c r="B5413" s="5" t="s">
        <v>206</v>
      </c>
      <c r="C5413" s="5" t="s">
        <v>117</v>
      </c>
      <c r="D5413" s="5" t="s">
        <v>372</v>
      </c>
      <c r="E5413" s="5" t="s">
        <v>172</v>
      </c>
      <c r="F5413" s="6">
        <v>43540</v>
      </c>
      <c r="G5413" s="5" t="s">
        <v>148</v>
      </c>
      <c r="H5413" s="5" t="s">
        <v>205</v>
      </c>
      <c r="I5413">
        <v>43383</v>
      </c>
      <c r="J5413">
        <v>157</v>
      </c>
      <c r="K5413">
        <v>300</v>
      </c>
      <c r="L5413">
        <v>3</v>
      </c>
      <c r="M5413">
        <v>9000</v>
      </c>
      <c r="N5413">
        <v>7567.58</v>
      </c>
      <c r="O5413">
        <v>2522.527</v>
      </c>
      <c r="P5413">
        <v>100</v>
      </c>
      <c r="Q5413">
        <v>30</v>
      </c>
      <c r="R5413">
        <v>1432.42</v>
      </c>
      <c r="S5413">
        <v>2019</v>
      </c>
      <c r="T5413">
        <v>3</v>
      </c>
      <c r="U5413">
        <v>11</v>
      </c>
    </row>
    <row r="5414" spans="1:21" x14ac:dyDescent="0.3">
      <c r="A5414" s="5" t="s">
        <v>168</v>
      </c>
      <c r="B5414" s="5" t="s">
        <v>206</v>
      </c>
      <c r="C5414" s="5" t="s">
        <v>117</v>
      </c>
      <c r="D5414" s="5" t="s">
        <v>372</v>
      </c>
      <c r="E5414" s="5" t="s">
        <v>172</v>
      </c>
      <c r="F5414" s="6">
        <v>43540</v>
      </c>
      <c r="G5414" s="5" t="s">
        <v>148</v>
      </c>
      <c r="H5414" s="5" t="s">
        <v>204</v>
      </c>
      <c r="I5414">
        <v>43383</v>
      </c>
      <c r="J5414">
        <v>157</v>
      </c>
      <c r="K5414">
        <v>380</v>
      </c>
      <c r="L5414">
        <v>4</v>
      </c>
      <c r="M5414">
        <v>11400</v>
      </c>
      <c r="N5414">
        <v>10090.107</v>
      </c>
      <c r="O5414">
        <v>2522.527</v>
      </c>
      <c r="P5414">
        <v>95</v>
      </c>
      <c r="Q5414">
        <v>30</v>
      </c>
      <c r="R5414">
        <v>1309.893</v>
      </c>
      <c r="S5414">
        <v>2019</v>
      </c>
      <c r="T5414">
        <v>3</v>
      </c>
      <c r="U5414">
        <v>11</v>
      </c>
    </row>
    <row r="5415" spans="1:21" x14ac:dyDescent="0.3">
      <c r="A5415" s="5" t="s">
        <v>168</v>
      </c>
      <c r="B5415" s="5" t="s">
        <v>206</v>
      </c>
      <c r="C5415" s="5" t="s">
        <v>117</v>
      </c>
      <c r="D5415" s="5" t="s">
        <v>372</v>
      </c>
      <c r="E5415" s="5" t="s">
        <v>172</v>
      </c>
      <c r="F5415" s="6">
        <v>43540</v>
      </c>
      <c r="G5415" s="5" t="s">
        <v>148</v>
      </c>
      <c r="H5415" s="5" t="s">
        <v>202</v>
      </c>
      <c r="I5415">
        <v>43383</v>
      </c>
      <c r="J5415">
        <v>157</v>
      </c>
      <c r="K5415">
        <v>788</v>
      </c>
      <c r="L5415">
        <v>8</v>
      </c>
      <c r="M5415">
        <v>23640</v>
      </c>
      <c r="N5415">
        <v>20180.214</v>
      </c>
      <c r="O5415">
        <v>2522.527</v>
      </c>
      <c r="P5415">
        <v>98.5</v>
      </c>
      <c r="Q5415">
        <v>30</v>
      </c>
      <c r="R5415">
        <v>3459.7860000000001</v>
      </c>
      <c r="S5415">
        <v>2019</v>
      </c>
      <c r="T5415">
        <v>3</v>
      </c>
      <c r="U5415">
        <v>11</v>
      </c>
    </row>
    <row r="5416" spans="1:21" x14ac:dyDescent="0.3">
      <c r="A5416" s="5" t="s">
        <v>168</v>
      </c>
      <c r="B5416" s="5" t="s">
        <v>206</v>
      </c>
      <c r="C5416" s="5" t="s">
        <v>117</v>
      </c>
      <c r="D5416" s="5" t="s">
        <v>372</v>
      </c>
      <c r="E5416" s="5" t="s">
        <v>172</v>
      </c>
      <c r="F5416" s="6">
        <v>43540</v>
      </c>
      <c r="G5416" s="5" t="s">
        <v>148</v>
      </c>
      <c r="H5416" s="5" t="s">
        <v>184</v>
      </c>
      <c r="I5416">
        <v>43383</v>
      </c>
      <c r="J5416">
        <v>157</v>
      </c>
      <c r="K5416">
        <v>2565</v>
      </c>
      <c r="L5416">
        <v>25</v>
      </c>
      <c r="M5416">
        <v>75667.5</v>
      </c>
      <c r="N5416">
        <v>63063.167999999998</v>
      </c>
      <c r="O5416">
        <v>2522.527</v>
      </c>
      <c r="P5416">
        <v>102.6</v>
      </c>
      <c r="Q5416">
        <v>29.5</v>
      </c>
      <c r="R5416">
        <v>12604.332</v>
      </c>
      <c r="S5416">
        <v>2019</v>
      </c>
      <c r="T5416">
        <v>3</v>
      </c>
      <c r="U5416">
        <v>11</v>
      </c>
    </row>
    <row r="5417" spans="1:21" x14ac:dyDescent="0.3">
      <c r="A5417" s="5" t="s">
        <v>168</v>
      </c>
      <c r="B5417" s="5" t="s">
        <v>206</v>
      </c>
      <c r="C5417" s="5" t="s">
        <v>117</v>
      </c>
      <c r="D5417" s="5" t="s">
        <v>372</v>
      </c>
      <c r="E5417" s="5" t="s">
        <v>172</v>
      </c>
      <c r="F5417" s="6">
        <v>43540</v>
      </c>
      <c r="G5417" s="5" t="s">
        <v>148</v>
      </c>
      <c r="H5417" s="5" t="s">
        <v>246</v>
      </c>
      <c r="I5417">
        <v>43383</v>
      </c>
      <c r="J5417">
        <v>157</v>
      </c>
      <c r="K5417">
        <v>381</v>
      </c>
      <c r="L5417">
        <v>4</v>
      </c>
      <c r="M5417">
        <v>11430</v>
      </c>
      <c r="N5417">
        <v>10090.107</v>
      </c>
      <c r="O5417">
        <v>2522.527</v>
      </c>
      <c r="P5417">
        <v>95.25</v>
      </c>
      <c r="Q5417">
        <v>30</v>
      </c>
      <c r="R5417">
        <v>1339.893</v>
      </c>
      <c r="S5417">
        <v>2019</v>
      </c>
      <c r="T5417">
        <v>3</v>
      </c>
      <c r="U5417">
        <v>11</v>
      </c>
    </row>
    <row r="5418" spans="1:21" x14ac:dyDescent="0.3">
      <c r="A5418" s="5" t="s">
        <v>168</v>
      </c>
      <c r="B5418" s="5" t="s">
        <v>206</v>
      </c>
      <c r="C5418" s="5" t="s">
        <v>117</v>
      </c>
      <c r="D5418" s="5" t="s">
        <v>372</v>
      </c>
      <c r="E5418" s="5" t="s">
        <v>172</v>
      </c>
      <c r="F5418" s="6">
        <v>43540</v>
      </c>
      <c r="G5418" s="5" t="s">
        <v>148</v>
      </c>
      <c r="H5418" s="5" t="s">
        <v>226</v>
      </c>
      <c r="I5418">
        <v>43383</v>
      </c>
      <c r="J5418">
        <v>157</v>
      </c>
      <c r="K5418">
        <v>279</v>
      </c>
      <c r="L5418">
        <v>3</v>
      </c>
      <c r="M5418">
        <v>8370</v>
      </c>
      <c r="N5418">
        <v>7567.58</v>
      </c>
      <c r="O5418">
        <v>2522.527</v>
      </c>
      <c r="P5418">
        <v>93</v>
      </c>
      <c r="Q5418">
        <v>30</v>
      </c>
      <c r="R5418">
        <v>802.42</v>
      </c>
      <c r="S5418">
        <v>2019</v>
      </c>
      <c r="T5418">
        <v>3</v>
      </c>
      <c r="U5418">
        <v>11</v>
      </c>
    </row>
    <row r="5419" spans="1:21" x14ac:dyDescent="0.3">
      <c r="A5419" s="5" t="s">
        <v>168</v>
      </c>
      <c r="B5419" s="5" t="s">
        <v>206</v>
      </c>
      <c r="C5419" s="5" t="s">
        <v>117</v>
      </c>
      <c r="D5419" s="5" t="s">
        <v>372</v>
      </c>
      <c r="E5419" s="5" t="s">
        <v>172</v>
      </c>
      <c r="F5419" s="6">
        <v>43540</v>
      </c>
      <c r="G5419" s="5" t="s">
        <v>148</v>
      </c>
      <c r="H5419" s="5" t="s">
        <v>191</v>
      </c>
      <c r="I5419">
        <v>43383</v>
      </c>
      <c r="J5419">
        <v>157</v>
      </c>
      <c r="K5419">
        <v>495</v>
      </c>
      <c r="L5419">
        <v>5</v>
      </c>
      <c r="M5419">
        <v>14850</v>
      </c>
      <c r="N5419">
        <v>12612.634</v>
      </c>
      <c r="O5419">
        <v>2522.527</v>
      </c>
      <c r="P5419">
        <v>99</v>
      </c>
      <c r="Q5419">
        <v>30</v>
      </c>
      <c r="R5419">
        <v>2237.366</v>
      </c>
      <c r="S5419">
        <v>2019</v>
      </c>
      <c r="T5419">
        <v>3</v>
      </c>
      <c r="U5419">
        <v>11</v>
      </c>
    </row>
    <row r="5420" spans="1:21" x14ac:dyDescent="0.3">
      <c r="A5420" s="5" t="s">
        <v>168</v>
      </c>
      <c r="B5420" s="5" t="s">
        <v>206</v>
      </c>
      <c r="C5420" s="5" t="s">
        <v>117</v>
      </c>
      <c r="D5420" s="5" t="s">
        <v>372</v>
      </c>
      <c r="E5420" s="5" t="s">
        <v>172</v>
      </c>
      <c r="F5420" s="6">
        <v>43540</v>
      </c>
      <c r="G5420" s="5" t="s">
        <v>148</v>
      </c>
      <c r="H5420" s="5" t="s">
        <v>187</v>
      </c>
      <c r="I5420">
        <v>43383</v>
      </c>
      <c r="J5420">
        <v>157</v>
      </c>
      <c r="K5420">
        <v>314</v>
      </c>
      <c r="L5420">
        <v>3</v>
      </c>
      <c r="M5420">
        <v>9420</v>
      </c>
      <c r="N5420">
        <v>7567.58</v>
      </c>
      <c r="O5420">
        <v>2522.527</v>
      </c>
      <c r="P5420">
        <v>104.66666666666667</v>
      </c>
      <c r="Q5420">
        <v>30</v>
      </c>
      <c r="R5420">
        <v>1852.42</v>
      </c>
      <c r="S5420">
        <v>2019</v>
      </c>
      <c r="T5420">
        <v>3</v>
      </c>
      <c r="U5420">
        <v>11</v>
      </c>
    </row>
    <row r="5421" spans="1:21" x14ac:dyDescent="0.3">
      <c r="A5421" s="5" t="s">
        <v>168</v>
      </c>
      <c r="B5421" s="5" t="s">
        <v>206</v>
      </c>
      <c r="C5421" s="5" t="s">
        <v>117</v>
      </c>
      <c r="D5421" s="5" t="s">
        <v>372</v>
      </c>
      <c r="E5421" s="5" t="s">
        <v>172</v>
      </c>
      <c r="F5421" s="6">
        <v>43540</v>
      </c>
      <c r="G5421" s="5" t="s">
        <v>148</v>
      </c>
      <c r="H5421" s="5" t="s">
        <v>321</v>
      </c>
      <c r="I5421">
        <v>43383</v>
      </c>
      <c r="J5421">
        <v>157</v>
      </c>
      <c r="K5421">
        <v>422</v>
      </c>
      <c r="L5421">
        <v>4</v>
      </c>
      <c r="M5421">
        <v>12449</v>
      </c>
      <c r="N5421">
        <v>10090.107</v>
      </c>
      <c r="O5421">
        <v>2522.527</v>
      </c>
      <c r="P5421">
        <v>105.5</v>
      </c>
      <c r="Q5421">
        <v>29.5</v>
      </c>
      <c r="R5421">
        <v>2358.893</v>
      </c>
      <c r="S5421">
        <v>2019</v>
      </c>
      <c r="T5421">
        <v>3</v>
      </c>
      <c r="U5421">
        <v>11</v>
      </c>
    </row>
    <row r="5422" spans="1:21" x14ac:dyDescent="0.3">
      <c r="A5422" s="5" t="s">
        <v>168</v>
      </c>
      <c r="B5422" s="5" t="s">
        <v>206</v>
      </c>
      <c r="C5422" s="5" t="s">
        <v>117</v>
      </c>
      <c r="D5422" s="5" t="s">
        <v>372</v>
      </c>
      <c r="E5422" s="5" t="s">
        <v>172</v>
      </c>
      <c r="F5422" s="6">
        <v>43540</v>
      </c>
      <c r="G5422" s="5" t="s">
        <v>148</v>
      </c>
      <c r="H5422" s="5" t="s">
        <v>234</v>
      </c>
      <c r="I5422">
        <v>43383</v>
      </c>
      <c r="J5422">
        <v>157</v>
      </c>
      <c r="K5422">
        <v>106</v>
      </c>
      <c r="L5422">
        <v>1</v>
      </c>
      <c r="M5422">
        <v>3180</v>
      </c>
      <c r="N5422">
        <v>2522.527</v>
      </c>
      <c r="O5422">
        <v>2522.527</v>
      </c>
      <c r="P5422">
        <v>106</v>
      </c>
      <c r="Q5422">
        <v>30</v>
      </c>
      <c r="R5422">
        <v>657.47299999999996</v>
      </c>
      <c r="S5422">
        <v>2019</v>
      </c>
      <c r="T5422">
        <v>3</v>
      </c>
      <c r="U5422">
        <v>11</v>
      </c>
    </row>
    <row r="5423" spans="1:21" x14ac:dyDescent="0.3">
      <c r="A5423" s="5" t="s">
        <v>168</v>
      </c>
      <c r="B5423" s="5" t="s">
        <v>206</v>
      </c>
      <c r="C5423" s="5" t="s">
        <v>116</v>
      </c>
      <c r="D5423" s="5" t="s">
        <v>400</v>
      </c>
      <c r="E5423" s="5" t="s">
        <v>172</v>
      </c>
      <c r="F5423" s="6">
        <v>43543</v>
      </c>
      <c r="G5423" s="5" t="s">
        <v>148</v>
      </c>
      <c r="H5423" s="5" t="s">
        <v>185</v>
      </c>
      <c r="I5423">
        <v>43375</v>
      </c>
      <c r="J5423">
        <v>168</v>
      </c>
      <c r="K5423">
        <v>278</v>
      </c>
      <c r="L5423">
        <v>2</v>
      </c>
      <c r="M5423">
        <v>8340</v>
      </c>
      <c r="N5423">
        <v>5963.9989999999998</v>
      </c>
      <c r="O5423">
        <v>2982</v>
      </c>
      <c r="P5423">
        <v>139</v>
      </c>
      <c r="Q5423">
        <v>30</v>
      </c>
      <c r="R5423">
        <v>2376.0010000000002</v>
      </c>
      <c r="S5423">
        <v>2019</v>
      </c>
      <c r="T5423">
        <v>3</v>
      </c>
      <c r="U5423">
        <v>12</v>
      </c>
    </row>
    <row r="5424" spans="1:21" x14ac:dyDescent="0.3">
      <c r="A5424" s="5" t="s">
        <v>168</v>
      </c>
      <c r="B5424" s="5" t="s">
        <v>206</v>
      </c>
      <c r="C5424" s="5" t="s">
        <v>117</v>
      </c>
      <c r="D5424" s="5" t="s">
        <v>372</v>
      </c>
      <c r="E5424" s="5" t="s">
        <v>227</v>
      </c>
      <c r="F5424" s="6">
        <v>43543</v>
      </c>
      <c r="G5424" s="5" t="s">
        <v>148</v>
      </c>
      <c r="H5424" s="5" t="s">
        <v>185</v>
      </c>
      <c r="I5424">
        <v>43383</v>
      </c>
      <c r="J5424">
        <v>160</v>
      </c>
      <c r="K5424">
        <v>-278</v>
      </c>
      <c r="L5424">
        <v>-3</v>
      </c>
      <c r="M5424">
        <v>-8340</v>
      </c>
      <c r="N5424">
        <v>-7567.58</v>
      </c>
      <c r="O5424">
        <v>-2522.527</v>
      </c>
      <c r="P5424">
        <v>92.666666666666671</v>
      </c>
      <c r="Q5424">
        <v>30</v>
      </c>
      <c r="R5424">
        <v>-772.42</v>
      </c>
      <c r="S5424">
        <v>2019</v>
      </c>
      <c r="T5424">
        <v>3</v>
      </c>
      <c r="U5424">
        <v>12</v>
      </c>
    </row>
    <row r="5425" spans="1:21" x14ac:dyDescent="0.3">
      <c r="A5425" s="5" t="s">
        <v>168</v>
      </c>
      <c r="B5425" s="5" t="s">
        <v>206</v>
      </c>
      <c r="C5425" s="5" t="s">
        <v>117</v>
      </c>
      <c r="D5425" s="5" t="s">
        <v>372</v>
      </c>
      <c r="E5425" s="5" t="s">
        <v>172</v>
      </c>
      <c r="F5425" s="6">
        <v>43543</v>
      </c>
      <c r="G5425" s="5" t="s">
        <v>148</v>
      </c>
      <c r="H5425" s="5" t="s">
        <v>351</v>
      </c>
      <c r="I5425">
        <v>43383</v>
      </c>
      <c r="J5425">
        <v>160</v>
      </c>
      <c r="K5425">
        <v>299.39999999999998</v>
      </c>
      <c r="L5425">
        <v>3</v>
      </c>
      <c r="M5425">
        <v>8832.2999999999993</v>
      </c>
      <c r="N5425">
        <v>7883.6149999999998</v>
      </c>
      <c r="O5425">
        <v>2627.8719999999998</v>
      </c>
      <c r="P5425">
        <v>99.8</v>
      </c>
      <c r="Q5425">
        <v>29.5</v>
      </c>
      <c r="R5425">
        <v>948.68499999999995</v>
      </c>
      <c r="S5425">
        <v>2019</v>
      </c>
      <c r="T5425">
        <v>3</v>
      </c>
      <c r="U5425">
        <v>12</v>
      </c>
    </row>
    <row r="5426" spans="1:21" x14ac:dyDescent="0.3">
      <c r="A5426" s="5" t="s">
        <v>168</v>
      </c>
      <c r="B5426" s="5" t="s">
        <v>175</v>
      </c>
      <c r="C5426" s="5" t="s">
        <v>85</v>
      </c>
      <c r="D5426" s="5" t="s">
        <v>398</v>
      </c>
      <c r="E5426" s="5" t="s">
        <v>172</v>
      </c>
      <c r="F5426" s="6">
        <v>43544</v>
      </c>
      <c r="G5426" s="5" t="s">
        <v>148</v>
      </c>
      <c r="H5426" s="5" t="s">
        <v>194</v>
      </c>
      <c r="I5426">
        <v>43367</v>
      </c>
      <c r="J5426">
        <v>177</v>
      </c>
      <c r="K5426">
        <v>119</v>
      </c>
      <c r="L5426">
        <v>1</v>
      </c>
      <c r="M5426">
        <v>3213</v>
      </c>
      <c r="N5426">
        <v>3062.732</v>
      </c>
      <c r="O5426">
        <v>3062.732</v>
      </c>
      <c r="P5426">
        <v>119</v>
      </c>
      <c r="Q5426">
        <v>27</v>
      </c>
      <c r="R5426">
        <v>150.268</v>
      </c>
      <c r="S5426">
        <v>2019</v>
      </c>
      <c r="T5426">
        <v>3</v>
      </c>
      <c r="U5426">
        <v>12</v>
      </c>
    </row>
    <row r="5427" spans="1:21" x14ac:dyDescent="0.3">
      <c r="A5427" s="5" t="s">
        <v>168</v>
      </c>
      <c r="B5427" s="5" t="s">
        <v>175</v>
      </c>
      <c r="C5427" s="5" t="s">
        <v>86</v>
      </c>
      <c r="D5427" s="5" t="s">
        <v>399</v>
      </c>
      <c r="E5427" s="5" t="s">
        <v>172</v>
      </c>
      <c r="F5427" s="6">
        <v>43544</v>
      </c>
      <c r="G5427" s="5" t="s">
        <v>148</v>
      </c>
      <c r="H5427" s="5" t="s">
        <v>305</v>
      </c>
      <c r="I5427">
        <v>43374</v>
      </c>
      <c r="J5427">
        <v>170</v>
      </c>
      <c r="K5427">
        <v>979</v>
      </c>
      <c r="L5427">
        <v>10</v>
      </c>
      <c r="M5427">
        <v>27901.5</v>
      </c>
      <c r="N5427">
        <v>23626.438999999998</v>
      </c>
      <c r="O5427">
        <v>2362.6439999999998</v>
      </c>
      <c r="P5427">
        <v>97.9</v>
      </c>
      <c r="Q5427">
        <v>28.5</v>
      </c>
      <c r="R5427">
        <v>4275.0609999999997</v>
      </c>
      <c r="S5427">
        <v>2019</v>
      </c>
      <c r="T5427">
        <v>3</v>
      </c>
      <c r="U5427">
        <v>12</v>
      </c>
    </row>
    <row r="5428" spans="1:21" x14ac:dyDescent="0.3">
      <c r="A5428" s="5" t="s">
        <v>168</v>
      </c>
      <c r="B5428" s="5" t="s">
        <v>175</v>
      </c>
      <c r="C5428" s="5" t="s">
        <v>86</v>
      </c>
      <c r="D5428" s="5" t="s">
        <v>399</v>
      </c>
      <c r="E5428" s="5" t="s">
        <v>172</v>
      </c>
      <c r="F5428" s="6">
        <v>43544</v>
      </c>
      <c r="G5428" s="5" t="s">
        <v>148</v>
      </c>
      <c r="H5428" s="5" t="s">
        <v>215</v>
      </c>
      <c r="I5428">
        <v>43374</v>
      </c>
      <c r="J5428">
        <v>170</v>
      </c>
      <c r="K5428">
        <v>218</v>
      </c>
      <c r="L5428">
        <v>2</v>
      </c>
      <c r="M5428">
        <v>6213</v>
      </c>
      <c r="N5428">
        <v>4725.2879999999996</v>
      </c>
      <c r="O5428">
        <v>2362.6439999999998</v>
      </c>
      <c r="P5428">
        <v>109</v>
      </c>
      <c r="Q5428">
        <v>28.5</v>
      </c>
      <c r="R5428">
        <v>1487.712</v>
      </c>
      <c r="S5428">
        <v>2019</v>
      </c>
      <c r="T5428">
        <v>3</v>
      </c>
      <c r="U5428">
        <v>12</v>
      </c>
    </row>
    <row r="5429" spans="1:21" x14ac:dyDescent="0.3">
      <c r="A5429" s="5" t="s">
        <v>168</v>
      </c>
      <c r="B5429" s="5" t="s">
        <v>175</v>
      </c>
      <c r="C5429" s="5" t="s">
        <v>88</v>
      </c>
      <c r="D5429" s="5" t="s">
        <v>366</v>
      </c>
      <c r="E5429" s="5" t="s">
        <v>172</v>
      </c>
      <c r="F5429" s="6">
        <v>43544</v>
      </c>
      <c r="G5429" s="5" t="s">
        <v>148</v>
      </c>
      <c r="H5429" s="5" t="s">
        <v>212</v>
      </c>
      <c r="I5429">
        <v>43382</v>
      </c>
      <c r="J5429">
        <v>162</v>
      </c>
      <c r="K5429">
        <v>100</v>
      </c>
      <c r="L5429">
        <v>1</v>
      </c>
      <c r="M5429">
        <v>2950</v>
      </c>
      <c r="N5429">
        <v>2699.3130000000001</v>
      </c>
      <c r="O5429">
        <v>2699.3130000000001</v>
      </c>
      <c r="P5429">
        <v>100</v>
      </c>
      <c r="Q5429">
        <v>29.5</v>
      </c>
      <c r="R5429">
        <v>250.68700000000001</v>
      </c>
      <c r="S5429">
        <v>2019</v>
      </c>
      <c r="T5429">
        <v>3</v>
      </c>
      <c r="U5429">
        <v>12</v>
      </c>
    </row>
    <row r="5430" spans="1:21" x14ac:dyDescent="0.3">
      <c r="A5430" s="5" t="s">
        <v>168</v>
      </c>
      <c r="B5430" s="5" t="s">
        <v>175</v>
      </c>
      <c r="C5430" s="5" t="s">
        <v>88</v>
      </c>
      <c r="D5430" s="5" t="s">
        <v>366</v>
      </c>
      <c r="E5430" s="5" t="s">
        <v>172</v>
      </c>
      <c r="F5430" s="6">
        <v>43544</v>
      </c>
      <c r="G5430" s="5" t="s">
        <v>148</v>
      </c>
      <c r="H5430" s="5" t="s">
        <v>229</v>
      </c>
      <c r="I5430">
        <v>43382</v>
      </c>
      <c r="J5430">
        <v>162</v>
      </c>
      <c r="K5430">
        <v>853</v>
      </c>
      <c r="L5430">
        <v>8</v>
      </c>
      <c r="M5430">
        <v>24737</v>
      </c>
      <c r="N5430">
        <v>21594.5</v>
      </c>
      <c r="O5430">
        <v>2699.3130000000001</v>
      </c>
      <c r="P5430">
        <v>106.625</v>
      </c>
      <c r="Q5430">
        <v>29</v>
      </c>
      <c r="R5430">
        <v>3142.5</v>
      </c>
      <c r="S5430">
        <v>2019</v>
      </c>
      <c r="T5430">
        <v>3</v>
      </c>
      <c r="U5430">
        <v>12</v>
      </c>
    </row>
    <row r="5431" spans="1:21" x14ac:dyDescent="0.3">
      <c r="A5431" s="5" t="s">
        <v>168</v>
      </c>
      <c r="B5431" s="5" t="s">
        <v>175</v>
      </c>
      <c r="C5431" s="5" t="s">
        <v>88</v>
      </c>
      <c r="D5431" s="5" t="s">
        <v>366</v>
      </c>
      <c r="E5431" s="5" t="s">
        <v>172</v>
      </c>
      <c r="F5431" s="6">
        <v>43544</v>
      </c>
      <c r="G5431" s="5" t="s">
        <v>148</v>
      </c>
      <c r="H5431" s="5" t="s">
        <v>395</v>
      </c>
      <c r="I5431">
        <v>43382</v>
      </c>
      <c r="J5431">
        <v>162</v>
      </c>
      <c r="K5431">
        <v>100</v>
      </c>
      <c r="L5431">
        <v>1</v>
      </c>
      <c r="M5431">
        <v>2950</v>
      </c>
      <c r="N5431">
        <v>2699.3130000000001</v>
      </c>
      <c r="O5431">
        <v>2699.3130000000001</v>
      </c>
      <c r="P5431">
        <v>100</v>
      </c>
      <c r="Q5431">
        <v>29.5</v>
      </c>
      <c r="R5431">
        <v>250.68700000000001</v>
      </c>
      <c r="S5431">
        <v>2019</v>
      </c>
      <c r="T5431">
        <v>3</v>
      </c>
      <c r="U5431">
        <v>12</v>
      </c>
    </row>
    <row r="5432" spans="1:21" x14ac:dyDescent="0.3">
      <c r="A5432" s="5" t="s">
        <v>168</v>
      </c>
      <c r="B5432" s="5" t="s">
        <v>175</v>
      </c>
      <c r="C5432" s="5" t="s">
        <v>88</v>
      </c>
      <c r="D5432" s="5" t="s">
        <v>366</v>
      </c>
      <c r="E5432" s="5" t="s">
        <v>172</v>
      </c>
      <c r="F5432" s="6">
        <v>43544</v>
      </c>
      <c r="G5432" s="5" t="s">
        <v>148</v>
      </c>
      <c r="H5432" s="5" t="s">
        <v>208</v>
      </c>
      <c r="I5432">
        <v>43382</v>
      </c>
      <c r="J5432">
        <v>162</v>
      </c>
      <c r="K5432">
        <v>107</v>
      </c>
      <c r="L5432">
        <v>1</v>
      </c>
      <c r="M5432">
        <v>3103</v>
      </c>
      <c r="N5432">
        <v>2699.3130000000001</v>
      </c>
      <c r="O5432">
        <v>2699.3130000000001</v>
      </c>
      <c r="P5432">
        <v>107</v>
      </c>
      <c r="Q5432">
        <v>29</v>
      </c>
      <c r="R5432">
        <v>403.68700000000001</v>
      </c>
      <c r="S5432">
        <v>2019</v>
      </c>
      <c r="T5432">
        <v>3</v>
      </c>
      <c r="U5432">
        <v>12</v>
      </c>
    </row>
    <row r="5433" spans="1:21" x14ac:dyDescent="0.3">
      <c r="A5433" s="5" t="s">
        <v>168</v>
      </c>
      <c r="B5433" s="5" t="s">
        <v>175</v>
      </c>
      <c r="C5433" s="5" t="s">
        <v>88</v>
      </c>
      <c r="D5433" s="5" t="s">
        <v>366</v>
      </c>
      <c r="E5433" s="5" t="s">
        <v>172</v>
      </c>
      <c r="F5433" s="6">
        <v>43544</v>
      </c>
      <c r="G5433" s="5" t="s">
        <v>148</v>
      </c>
      <c r="H5433" s="5" t="s">
        <v>235</v>
      </c>
      <c r="I5433">
        <v>43382</v>
      </c>
      <c r="J5433">
        <v>162</v>
      </c>
      <c r="K5433">
        <v>109</v>
      </c>
      <c r="L5433">
        <v>1</v>
      </c>
      <c r="M5433">
        <v>3161</v>
      </c>
      <c r="N5433">
        <v>2699.3130000000001</v>
      </c>
      <c r="O5433">
        <v>2699.3130000000001</v>
      </c>
      <c r="P5433">
        <v>109</v>
      </c>
      <c r="Q5433">
        <v>29</v>
      </c>
      <c r="R5433">
        <v>461.68700000000001</v>
      </c>
      <c r="S5433">
        <v>2019</v>
      </c>
      <c r="T5433">
        <v>3</v>
      </c>
      <c r="U5433">
        <v>12</v>
      </c>
    </row>
    <row r="5434" spans="1:21" x14ac:dyDescent="0.3">
      <c r="A5434" s="5" t="s">
        <v>168</v>
      </c>
      <c r="B5434" s="5" t="s">
        <v>175</v>
      </c>
      <c r="C5434" s="5" t="s">
        <v>88</v>
      </c>
      <c r="D5434" s="5" t="s">
        <v>366</v>
      </c>
      <c r="E5434" s="5" t="s">
        <v>172</v>
      </c>
      <c r="F5434" s="6">
        <v>43544</v>
      </c>
      <c r="G5434" s="5" t="s">
        <v>148</v>
      </c>
      <c r="H5434" s="5" t="s">
        <v>194</v>
      </c>
      <c r="I5434">
        <v>43382</v>
      </c>
      <c r="J5434">
        <v>162</v>
      </c>
      <c r="K5434">
        <v>377</v>
      </c>
      <c r="L5434">
        <v>3</v>
      </c>
      <c r="M5434">
        <v>10933</v>
      </c>
      <c r="N5434">
        <v>8097.9380000000001</v>
      </c>
      <c r="O5434">
        <v>2699.3130000000001</v>
      </c>
      <c r="P5434">
        <v>125.66666666666667</v>
      </c>
      <c r="Q5434">
        <v>29</v>
      </c>
      <c r="R5434">
        <v>2835.0619999999999</v>
      </c>
      <c r="S5434">
        <v>2019</v>
      </c>
      <c r="T5434">
        <v>3</v>
      </c>
      <c r="U5434">
        <v>12</v>
      </c>
    </row>
    <row r="5435" spans="1:21" x14ac:dyDescent="0.3">
      <c r="A5435" s="5" t="s">
        <v>168</v>
      </c>
      <c r="B5435" s="5" t="s">
        <v>175</v>
      </c>
      <c r="C5435" s="5" t="s">
        <v>88</v>
      </c>
      <c r="D5435" s="5" t="s">
        <v>366</v>
      </c>
      <c r="E5435" s="5" t="s">
        <v>172</v>
      </c>
      <c r="F5435" s="6">
        <v>43544</v>
      </c>
      <c r="G5435" s="5" t="s">
        <v>148</v>
      </c>
      <c r="H5435" s="5" t="s">
        <v>263</v>
      </c>
      <c r="I5435">
        <v>43382</v>
      </c>
      <c r="J5435">
        <v>162</v>
      </c>
      <c r="K5435">
        <v>691</v>
      </c>
      <c r="L5435">
        <v>7</v>
      </c>
      <c r="M5435">
        <v>20039</v>
      </c>
      <c r="N5435">
        <v>18895.187999999998</v>
      </c>
      <c r="O5435">
        <v>2699.3130000000001</v>
      </c>
      <c r="P5435">
        <v>98.714285714285708</v>
      </c>
      <c r="Q5435">
        <v>29</v>
      </c>
      <c r="R5435">
        <v>1143.8119999999999</v>
      </c>
      <c r="S5435">
        <v>2019</v>
      </c>
      <c r="T5435">
        <v>3</v>
      </c>
      <c r="U5435">
        <v>12</v>
      </c>
    </row>
    <row r="5436" spans="1:21" x14ac:dyDescent="0.3">
      <c r="A5436" s="5" t="s">
        <v>168</v>
      </c>
      <c r="B5436" s="5" t="s">
        <v>175</v>
      </c>
      <c r="C5436" s="5" t="s">
        <v>88</v>
      </c>
      <c r="D5436" s="5" t="s">
        <v>366</v>
      </c>
      <c r="E5436" s="5" t="s">
        <v>172</v>
      </c>
      <c r="F5436" s="6">
        <v>43544</v>
      </c>
      <c r="G5436" s="5" t="s">
        <v>148</v>
      </c>
      <c r="H5436" s="5" t="s">
        <v>258</v>
      </c>
      <c r="I5436">
        <v>43382</v>
      </c>
      <c r="J5436">
        <v>162</v>
      </c>
      <c r="K5436">
        <v>120</v>
      </c>
      <c r="L5436">
        <v>1</v>
      </c>
      <c r="M5436">
        <v>3540</v>
      </c>
      <c r="N5436">
        <v>2699.3130000000001</v>
      </c>
      <c r="O5436">
        <v>2699.3130000000001</v>
      </c>
      <c r="P5436">
        <v>120</v>
      </c>
      <c r="Q5436">
        <v>29.5</v>
      </c>
      <c r="R5436">
        <v>840.68700000000001</v>
      </c>
      <c r="S5436">
        <v>2019</v>
      </c>
      <c r="T5436">
        <v>3</v>
      </c>
      <c r="U5436">
        <v>12</v>
      </c>
    </row>
    <row r="5437" spans="1:21" x14ac:dyDescent="0.3">
      <c r="A5437" s="5" t="s">
        <v>168</v>
      </c>
      <c r="B5437" s="5" t="s">
        <v>175</v>
      </c>
      <c r="C5437" s="5" t="s">
        <v>88</v>
      </c>
      <c r="D5437" s="5" t="s">
        <v>366</v>
      </c>
      <c r="E5437" s="5" t="s">
        <v>172</v>
      </c>
      <c r="F5437" s="6">
        <v>43544</v>
      </c>
      <c r="G5437" s="5" t="s">
        <v>148</v>
      </c>
      <c r="H5437" s="5" t="s">
        <v>212</v>
      </c>
      <c r="I5437">
        <v>43382</v>
      </c>
      <c r="J5437">
        <v>162</v>
      </c>
      <c r="K5437">
        <v>92</v>
      </c>
      <c r="L5437">
        <v>1</v>
      </c>
      <c r="M5437">
        <v>2714</v>
      </c>
      <c r="N5437">
        <v>2699.3130000000001</v>
      </c>
      <c r="O5437">
        <v>2699.3130000000001</v>
      </c>
      <c r="P5437">
        <v>92</v>
      </c>
      <c r="Q5437">
        <v>29.5</v>
      </c>
      <c r="R5437">
        <v>14.686999999999999</v>
      </c>
      <c r="S5437">
        <v>2019</v>
      </c>
      <c r="T5437">
        <v>3</v>
      </c>
      <c r="U5437">
        <v>12</v>
      </c>
    </row>
    <row r="5438" spans="1:21" x14ac:dyDescent="0.3">
      <c r="A5438" s="5" t="s">
        <v>168</v>
      </c>
      <c r="B5438" s="5" t="s">
        <v>175</v>
      </c>
      <c r="C5438" s="5" t="s">
        <v>93</v>
      </c>
      <c r="D5438" s="5" t="s">
        <v>403</v>
      </c>
      <c r="E5438" s="5" t="s">
        <v>172</v>
      </c>
      <c r="F5438" s="6">
        <v>43544</v>
      </c>
      <c r="G5438" s="5" t="s">
        <v>148</v>
      </c>
      <c r="H5438" s="5" t="s">
        <v>233</v>
      </c>
      <c r="I5438">
        <v>43468</v>
      </c>
      <c r="J5438">
        <v>76</v>
      </c>
      <c r="K5438">
        <v>21</v>
      </c>
      <c r="L5438">
        <v>1</v>
      </c>
      <c r="M5438">
        <v>957</v>
      </c>
      <c r="N5438">
        <v>1085.212</v>
      </c>
      <c r="O5438">
        <v>1085.212</v>
      </c>
      <c r="P5438">
        <v>21</v>
      </c>
      <c r="Q5438">
        <v>45.571399999999997</v>
      </c>
      <c r="R5438">
        <v>-128.21199999999999</v>
      </c>
      <c r="S5438">
        <v>2019</v>
      </c>
      <c r="T5438">
        <v>3</v>
      </c>
      <c r="U5438">
        <v>12</v>
      </c>
    </row>
    <row r="5439" spans="1:21" x14ac:dyDescent="0.3">
      <c r="A5439" s="5" t="s">
        <v>168</v>
      </c>
      <c r="B5439" s="5" t="s">
        <v>206</v>
      </c>
      <c r="C5439" s="5" t="s">
        <v>116</v>
      </c>
      <c r="D5439" s="5" t="s">
        <v>400</v>
      </c>
      <c r="E5439" s="5" t="s">
        <v>172</v>
      </c>
      <c r="F5439" s="6">
        <v>43544</v>
      </c>
      <c r="G5439" s="5" t="s">
        <v>148</v>
      </c>
      <c r="H5439" s="5" t="s">
        <v>215</v>
      </c>
      <c r="I5439">
        <v>43375</v>
      </c>
      <c r="J5439">
        <v>169</v>
      </c>
      <c r="K5439">
        <v>434</v>
      </c>
      <c r="L5439">
        <v>4</v>
      </c>
      <c r="M5439">
        <v>12369</v>
      </c>
      <c r="N5439">
        <v>12022.804</v>
      </c>
      <c r="O5439">
        <v>3005.701</v>
      </c>
      <c r="P5439">
        <v>108.5</v>
      </c>
      <c r="Q5439">
        <v>28.5</v>
      </c>
      <c r="R5439">
        <v>346.19600000000003</v>
      </c>
      <c r="S5439">
        <v>2019</v>
      </c>
      <c r="T5439">
        <v>3</v>
      </c>
      <c r="U5439">
        <v>12</v>
      </c>
    </row>
    <row r="5440" spans="1:21" x14ac:dyDescent="0.3">
      <c r="A5440" s="5" t="s">
        <v>168</v>
      </c>
      <c r="B5440" s="5" t="s">
        <v>206</v>
      </c>
      <c r="C5440" s="5" t="s">
        <v>116</v>
      </c>
      <c r="D5440" s="5" t="s">
        <v>400</v>
      </c>
      <c r="E5440" s="5" t="s">
        <v>172</v>
      </c>
      <c r="F5440" s="6">
        <v>43544</v>
      </c>
      <c r="G5440" s="5" t="s">
        <v>148</v>
      </c>
      <c r="H5440" s="5" t="s">
        <v>199</v>
      </c>
      <c r="I5440">
        <v>43375</v>
      </c>
      <c r="J5440">
        <v>169</v>
      </c>
      <c r="K5440">
        <v>824</v>
      </c>
      <c r="L5440">
        <v>8</v>
      </c>
      <c r="M5440">
        <v>23484</v>
      </c>
      <c r="N5440">
        <v>24045.607</v>
      </c>
      <c r="O5440">
        <v>3005.701</v>
      </c>
      <c r="P5440">
        <v>103</v>
      </c>
      <c r="Q5440">
        <v>28.5</v>
      </c>
      <c r="R5440">
        <v>-561.60699999999997</v>
      </c>
      <c r="S5440">
        <v>2019</v>
      </c>
      <c r="T5440">
        <v>3</v>
      </c>
      <c r="U5440">
        <v>12</v>
      </c>
    </row>
    <row r="5441" spans="1:21" x14ac:dyDescent="0.3">
      <c r="A5441" s="5" t="s">
        <v>168</v>
      </c>
      <c r="B5441" s="5" t="s">
        <v>206</v>
      </c>
      <c r="C5441" s="5" t="s">
        <v>116</v>
      </c>
      <c r="D5441" s="5" t="s">
        <v>400</v>
      </c>
      <c r="E5441" s="5" t="s">
        <v>172</v>
      </c>
      <c r="F5441" s="6">
        <v>43544</v>
      </c>
      <c r="G5441" s="5" t="s">
        <v>148</v>
      </c>
      <c r="H5441" s="5" t="s">
        <v>200</v>
      </c>
      <c r="I5441">
        <v>43375</v>
      </c>
      <c r="J5441">
        <v>169</v>
      </c>
      <c r="K5441">
        <v>844</v>
      </c>
      <c r="L5441">
        <v>8</v>
      </c>
      <c r="M5441">
        <v>24054</v>
      </c>
      <c r="N5441">
        <v>24045.607</v>
      </c>
      <c r="O5441">
        <v>3005.701</v>
      </c>
      <c r="P5441">
        <v>105.5</v>
      </c>
      <c r="Q5441">
        <v>28.5</v>
      </c>
      <c r="R5441">
        <v>8.3930000000000007</v>
      </c>
      <c r="S5441">
        <v>2019</v>
      </c>
      <c r="T5441">
        <v>3</v>
      </c>
      <c r="U5441">
        <v>12</v>
      </c>
    </row>
    <row r="5442" spans="1:21" x14ac:dyDescent="0.3">
      <c r="A5442" s="5" t="s">
        <v>168</v>
      </c>
      <c r="B5442" s="5" t="s">
        <v>206</v>
      </c>
      <c r="C5442" s="5" t="s">
        <v>116</v>
      </c>
      <c r="D5442" s="5" t="s">
        <v>400</v>
      </c>
      <c r="E5442" s="5" t="s">
        <v>172</v>
      </c>
      <c r="F5442" s="6">
        <v>43544</v>
      </c>
      <c r="G5442" s="5" t="s">
        <v>148</v>
      </c>
      <c r="H5442" s="5" t="s">
        <v>173</v>
      </c>
      <c r="I5442">
        <v>43375</v>
      </c>
      <c r="J5442">
        <v>169</v>
      </c>
      <c r="K5442">
        <v>767</v>
      </c>
      <c r="L5442">
        <v>8</v>
      </c>
      <c r="M5442">
        <v>26078</v>
      </c>
      <c r="N5442">
        <v>24045.607</v>
      </c>
      <c r="O5442">
        <v>3005.701</v>
      </c>
      <c r="P5442">
        <v>95.875</v>
      </c>
      <c r="Q5442">
        <v>34</v>
      </c>
      <c r="R5442">
        <v>2032.393</v>
      </c>
      <c r="S5442">
        <v>2019</v>
      </c>
      <c r="T5442">
        <v>3</v>
      </c>
      <c r="U5442">
        <v>12</v>
      </c>
    </row>
    <row r="5443" spans="1:21" x14ac:dyDescent="0.3">
      <c r="A5443" s="5" t="s">
        <v>168</v>
      </c>
      <c r="B5443" s="5" t="s">
        <v>206</v>
      </c>
      <c r="C5443" s="5" t="s">
        <v>116</v>
      </c>
      <c r="D5443" s="5" t="s">
        <v>400</v>
      </c>
      <c r="E5443" s="5" t="s">
        <v>172</v>
      </c>
      <c r="F5443" s="6">
        <v>43544</v>
      </c>
      <c r="G5443" s="5" t="s">
        <v>148</v>
      </c>
      <c r="H5443" s="5" t="s">
        <v>178</v>
      </c>
      <c r="I5443">
        <v>43375</v>
      </c>
      <c r="J5443">
        <v>169</v>
      </c>
      <c r="K5443">
        <v>424.4</v>
      </c>
      <c r="L5443">
        <v>4</v>
      </c>
      <c r="M5443">
        <v>12307.6</v>
      </c>
      <c r="N5443">
        <v>12022.804</v>
      </c>
      <c r="O5443">
        <v>3005.701</v>
      </c>
      <c r="P5443">
        <v>106.1</v>
      </c>
      <c r="Q5443">
        <v>29</v>
      </c>
      <c r="R5443">
        <v>284.79599999999999</v>
      </c>
      <c r="S5443">
        <v>2019</v>
      </c>
      <c r="T5443">
        <v>3</v>
      </c>
      <c r="U5443">
        <v>12</v>
      </c>
    </row>
    <row r="5444" spans="1:21" x14ac:dyDescent="0.3">
      <c r="A5444" s="5" t="s">
        <v>168</v>
      </c>
      <c r="B5444" s="5" t="s">
        <v>206</v>
      </c>
      <c r="C5444" s="5" t="s">
        <v>116</v>
      </c>
      <c r="D5444" s="5" t="s">
        <v>400</v>
      </c>
      <c r="E5444" s="5" t="s">
        <v>172</v>
      </c>
      <c r="F5444" s="6">
        <v>43544</v>
      </c>
      <c r="G5444" s="5" t="s">
        <v>148</v>
      </c>
      <c r="H5444" s="5" t="s">
        <v>198</v>
      </c>
      <c r="I5444">
        <v>43375</v>
      </c>
      <c r="J5444">
        <v>169</v>
      </c>
      <c r="K5444">
        <v>299.8</v>
      </c>
      <c r="L5444">
        <v>3</v>
      </c>
      <c r="M5444">
        <v>8694.2000000000007</v>
      </c>
      <c r="N5444">
        <v>9017.1029999999992</v>
      </c>
      <c r="O5444">
        <v>3005.701</v>
      </c>
      <c r="P5444">
        <v>99.933333333333337</v>
      </c>
      <c r="Q5444">
        <v>29</v>
      </c>
      <c r="R5444">
        <v>-322.90300000000002</v>
      </c>
      <c r="S5444">
        <v>2019</v>
      </c>
      <c r="T5444">
        <v>3</v>
      </c>
      <c r="U5444">
        <v>12</v>
      </c>
    </row>
    <row r="5445" spans="1:21" x14ac:dyDescent="0.3">
      <c r="A5445" s="5" t="s">
        <v>168</v>
      </c>
      <c r="B5445" s="5" t="s">
        <v>206</v>
      </c>
      <c r="C5445" s="5" t="s">
        <v>116</v>
      </c>
      <c r="D5445" s="5" t="s">
        <v>400</v>
      </c>
      <c r="E5445" s="5" t="s">
        <v>172</v>
      </c>
      <c r="F5445" s="6">
        <v>43544</v>
      </c>
      <c r="G5445" s="5" t="s">
        <v>148</v>
      </c>
      <c r="H5445" s="5" t="s">
        <v>197</v>
      </c>
      <c r="I5445">
        <v>43375</v>
      </c>
      <c r="J5445">
        <v>169</v>
      </c>
      <c r="K5445">
        <v>695</v>
      </c>
      <c r="L5445">
        <v>7</v>
      </c>
      <c r="M5445">
        <v>20155</v>
      </c>
      <c r="N5445">
        <v>21039.905999999999</v>
      </c>
      <c r="O5445">
        <v>3005.701</v>
      </c>
      <c r="P5445">
        <v>99.285714285714292</v>
      </c>
      <c r="Q5445">
        <v>29</v>
      </c>
      <c r="R5445">
        <v>-884.90599999999995</v>
      </c>
      <c r="S5445">
        <v>2019</v>
      </c>
      <c r="T5445">
        <v>3</v>
      </c>
      <c r="U5445">
        <v>12</v>
      </c>
    </row>
    <row r="5446" spans="1:21" x14ac:dyDescent="0.3">
      <c r="A5446" s="5" t="s">
        <v>168</v>
      </c>
      <c r="B5446" s="5" t="s">
        <v>206</v>
      </c>
      <c r="C5446" s="5" t="s">
        <v>117</v>
      </c>
      <c r="D5446" s="5" t="s">
        <v>372</v>
      </c>
      <c r="E5446" s="5" t="s">
        <v>172</v>
      </c>
      <c r="F5446" s="6">
        <v>43544</v>
      </c>
      <c r="G5446" s="5" t="s">
        <v>148</v>
      </c>
      <c r="H5446" s="5" t="s">
        <v>204</v>
      </c>
      <c r="I5446">
        <v>43383</v>
      </c>
      <c r="J5446">
        <v>161</v>
      </c>
      <c r="K5446">
        <v>404</v>
      </c>
      <c r="L5446">
        <v>4</v>
      </c>
      <c r="M5446">
        <v>12120</v>
      </c>
      <c r="N5446">
        <v>10511.486000000001</v>
      </c>
      <c r="O5446">
        <v>2627.8719999999998</v>
      </c>
      <c r="P5446">
        <v>101</v>
      </c>
      <c r="Q5446">
        <v>30</v>
      </c>
      <c r="R5446">
        <v>1608.5139999999999</v>
      </c>
      <c r="S5446">
        <v>2019</v>
      </c>
      <c r="T5446">
        <v>3</v>
      </c>
      <c r="U5446">
        <v>12</v>
      </c>
    </row>
    <row r="5447" spans="1:21" x14ac:dyDescent="0.3">
      <c r="A5447" s="5" t="s">
        <v>168</v>
      </c>
      <c r="B5447" s="5" t="s">
        <v>206</v>
      </c>
      <c r="C5447" s="5" t="s">
        <v>117</v>
      </c>
      <c r="D5447" s="5" t="s">
        <v>372</v>
      </c>
      <c r="E5447" s="5" t="s">
        <v>172</v>
      </c>
      <c r="F5447" s="6">
        <v>43544</v>
      </c>
      <c r="G5447" s="5" t="s">
        <v>148</v>
      </c>
      <c r="H5447" s="5" t="s">
        <v>218</v>
      </c>
      <c r="I5447">
        <v>43383</v>
      </c>
      <c r="J5447">
        <v>161</v>
      </c>
      <c r="K5447">
        <v>474</v>
      </c>
      <c r="L5447">
        <v>5</v>
      </c>
      <c r="M5447">
        <v>14220</v>
      </c>
      <c r="N5447">
        <v>13139.358</v>
      </c>
      <c r="O5447">
        <v>2627.8719999999998</v>
      </c>
      <c r="P5447">
        <v>94.8</v>
      </c>
      <c r="Q5447">
        <v>30</v>
      </c>
      <c r="R5447">
        <v>1080.6420000000001</v>
      </c>
      <c r="S5447">
        <v>2019</v>
      </c>
      <c r="T5447">
        <v>3</v>
      </c>
      <c r="U5447">
        <v>12</v>
      </c>
    </row>
    <row r="5448" spans="1:21" x14ac:dyDescent="0.3">
      <c r="A5448" s="5" t="s">
        <v>168</v>
      </c>
      <c r="B5448" s="5" t="s">
        <v>206</v>
      </c>
      <c r="C5448" s="5" t="s">
        <v>117</v>
      </c>
      <c r="D5448" s="5" t="s">
        <v>372</v>
      </c>
      <c r="E5448" s="5" t="s">
        <v>172</v>
      </c>
      <c r="F5448" s="6">
        <v>43544</v>
      </c>
      <c r="G5448" s="5" t="s">
        <v>148</v>
      </c>
      <c r="H5448" s="5" t="s">
        <v>203</v>
      </c>
      <c r="I5448">
        <v>43383</v>
      </c>
      <c r="J5448">
        <v>161</v>
      </c>
      <c r="K5448">
        <v>96</v>
      </c>
      <c r="L5448">
        <v>1</v>
      </c>
      <c r="M5448">
        <v>2880</v>
      </c>
      <c r="N5448">
        <v>2627.8719999999998</v>
      </c>
      <c r="O5448">
        <v>2627.8719999999998</v>
      </c>
      <c r="P5448">
        <v>96</v>
      </c>
      <c r="Q5448">
        <v>30</v>
      </c>
      <c r="R5448">
        <v>252.12799999999999</v>
      </c>
      <c r="S5448">
        <v>2019</v>
      </c>
      <c r="T5448">
        <v>3</v>
      </c>
      <c r="U5448">
        <v>12</v>
      </c>
    </row>
    <row r="5449" spans="1:21" x14ac:dyDescent="0.3">
      <c r="A5449" s="5" t="s">
        <v>168</v>
      </c>
      <c r="B5449" s="5" t="s">
        <v>206</v>
      </c>
      <c r="C5449" s="5" t="s">
        <v>117</v>
      </c>
      <c r="D5449" s="5" t="s">
        <v>372</v>
      </c>
      <c r="E5449" s="5" t="s">
        <v>172</v>
      </c>
      <c r="F5449" s="6">
        <v>43544</v>
      </c>
      <c r="G5449" s="5" t="s">
        <v>148</v>
      </c>
      <c r="H5449" s="5" t="s">
        <v>230</v>
      </c>
      <c r="I5449">
        <v>43383</v>
      </c>
      <c r="J5449">
        <v>161</v>
      </c>
      <c r="K5449">
        <v>1720</v>
      </c>
      <c r="L5449">
        <v>17</v>
      </c>
      <c r="M5449">
        <v>50740</v>
      </c>
      <c r="N5449">
        <v>44673.815999999999</v>
      </c>
      <c r="O5449">
        <v>2627.8719999999998</v>
      </c>
      <c r="P5449">
        <v>101.17647058823529</v>
      </c>
      <c r="Q5449">
        <v>29.5</v>
      </c>
      <c r="R5449">
        <v>6066.1840000000002</v>
      </c>
      <c r="S5449">
        <v>2019</v>
      </c>
      <c r="T5449">
        <v>3</v>
      </c>
      <c r="U5449">
        <v>12</v>
      </c>
    </row>
    <row r="5450" spans="1:21" x14ac:dyDescent="0.3">
      <c r="A5450" s="5" t="s">
        <v>168</v>
      </c>
      <c r="B5450" s="5" t="s">
        <v>206</v>
      </c>
      <c r="C5450" s="5" t="s">
        <v>117</v>
      </c>
      <c r="D5450" s="5" t="s">
        <v>372</v>
      </c>
      <c r="E5450" s="5" t="s">
        <v>172</v>
      </c>
      <c r="F5450" s="6">
        <v>43544</v>
      </c>
      <c r="G5450" s="5" t="s">
        <v>148</v>
      </c>
      <c r="H5450" s="5" t="s">
        <v>180</v>
      </c>
      <c r="I5450">
        <v>43383</v>
      </c>
      <c r="J5450">
        <v>161</v>
      </c>
      <c r="K5450">
        <v>200</v>
      </c>
      <c r="L5450">
        <v>2</v>
      </c>
      <c r="M5450">
        <v>6000</v>
      </c>
      <c r="N5450">
        <v>5255.7430000000004</v>
      </c>
      <c r="O5450">
        <v>2627.8719999999998</v>
      </c>
      <c r="P5450">
        <v>100</v>
      </c>
      <c r="Q5450">
        <v>30</v>
      </c>
      <c r="R5450">
        <v>744.25699999999995</v>
      </c>
      <c r="S5450">
        <v>2019</v>
      </c>
      <c r="T5450">
        <v>3</v>
      </c>
      <c r="U5450">
        <v>12</v>
      </c>
    </row>
    <row r="5451" spans="1:21" x14ac:dyDescent="0.3">
      <c r="A5451" s="5" t="s">
        <v>168</v>
      </c>
      <c r="B5451" s="5" t="s">
        <v>206</v>
      </c>
      <c r="C5451" s="5" t="s">
        <v>117</v>
      </c>
      <c r="D5451" s="5" t="s">
        <v>372</v>
      </c>
      <c r="E5451" s="5" t="s">
        <v>172</v>
      </c>
      <c r="F5451" s="6">
        <v>43544</v>
      </c>
      <c r="G5451" s="5" t="s">
        <v>148</v>
      </c>
      <c r="H5451" s="5" t="s">
        <v>205</v>
      </c>
      <c r="I5451">
        <v>43383</v>
      </c>
      <c r="J5451">
        <v>161</v>
      </c>
      <c r="K5451">
        <v>330</v>
      </c>
      <c r="L5451">
        <v>3</v>
      </c>
      <c r="M5451">
        <v>9900</v>
      </c>
      <c r="N5451">
        <v>7883.6149999999998</v>
      </c>
      <c r="O5451">
        <v>2627.8719999999998</v>
      </c>
      <c r="P5451">
        <v>110</v>
      </c>
      <c r="Q5451">
        <v>30</v>
      </c>
      <c r="R5451">
        <v>2016.385</v>
      </c>
      <c r="S5451">
        <v>2019</v>
      </c>
      <c r="T5451">
        <v>3</v>
      </c>
      <c r="U5451">
        <v>12</v>
      </c>
    </row>
    <row r="5452" spans="1:21" x14ac:dyDescent="0.3">
      <c r="A5452" s="5" t="s">
        <v>168</v>
      </c>
      <c r="B5452" s="5" t="s">
        <v>206</v>
      </c>
      <c r="C5452" s="5" t="s">
        <v>117</v>
      </c>
      <c r="D5452" s="5" t="s">
        <v>372</v>
      </c>
      <c r="E5452" s="5" t="s">
        <v>172</v>
      </c>
      <c r="F5452" s="6">
        <v>43544</v>
      </c>
      <c r="G5452" s="5" t="s">
        <v>148</v>
      </c>
      <c r="H5452" s="5" t="s">
        <v>216</v>
      </c>
      <c r="I5452">
        <v>43383</v>
      </c>
      <c r="J5452">
        <v>161</v>
      </c>
      <c r="K5452">
        <v>200</v>
      </c>
      <c r="L5452">
        <v>2</v>
      </c>
      <c r="M5452">
        <v>6000</v>
      </c>
      <c r="N5452">
        <v>5255.7430000000004</v>
      </c>
      <c r="O5452">
        <v>2627.8719999999998</v>
      </c>
      <c r="P5452">
        <v>100</v>
      </c>
      <c r="Q5452">
        <v>30</v>
      </c>
      <c r="R5452">
        <v>744.25699999999995</v>
      </c>
      <c r="S5452">
        <v>2019</v>
      </c>
      <c r="T5452">
        <v>3</v>
      </c>
      <c r="U5452">
        <v>12</v>
      </c>
    </row>
    <row r="5453" spans="1:21" x14ac:dyDescent="0.3">
      <c r="A5453" s="5" t="s">
        <v>168</v>
      </c>
      <c r="B5453" s="5" t="s">
        <v>206</v>
      </c>
      <c r="C5453" s="5" t="s">
        <v>117</v>
      </c>
      <c r="D5453" s="5" t="s">
        <v>372</v>
      </c>
      <c r="E5453" s="5" t="s">
        <v>172</v>
      </c>
      <c r="F5453" s="6">
        <v>43544</v>
      </c>
      <c r="G5453" s="5" t="s">
        <v>148</v>
      </c>
      <c r="H5453" s="5" t="s">
        <v>222</v>
      </c>
      <c r="I5453">
        <v>43383</v>
      </c>
      <c r="J5453">
        <v>161</v>
      </c>
      <c r="K5453">
        <v>105</v>
      </c>
      <c r="L5453">
        <v>1</v>
      </c>
      <c r="M5453">
        <v>3150</v>
      </c>
      <c r="N5453">
        <v>2627.8719999999998</v>
      </c>
      <c r="O5453">
        <v>2627.8719999999998</v>
      </c>
      <c r="P5453">
        <v>105</v>
      </c>
      <c r="Q5453">
        <v>30</v>
      </c>
      <c r="R5453">
        <v>522.12800000000004</v>
      </c>
      <c r="S5453">
        <v>2019</v>
      </c>
      <c r="T5453">
        <v>3</v>
      </c>
      <c r="U5453">
        <v>12</v>
      </c>
    </row>
    <row r="5454" spans="1:21" x14ac:dyDescent="0.3">
      <c r="A5454" s="5" t="s">
        <v>168</v>
      </c>
      <c r="B5454" s="5" t="s">
        <v>206</v>
      </c>
      <c r="C5454" s="5" t="s">
        <v>117</v>
      </c>
      <c r="D5454" s="5" t="s">
        <v>372</v>
      </c>
      <c r="E5454" s="5" t="s">
        <v>172</v>
      </c>
      <c r="F5454" s="6">
        <v>43544</v>
      </c>
      <c r="G5454" s="5" t="s">
        <v>148</v>
      </c>
      <c r="H5454" s="5" t="s">
        <v>217</v>
      </c>
      <c r="I5454">
        <v>43383</v>
      </c>
      <c r="J5454">
        <v>161</v>
      </c>
      <c r="K5454">
        <v>990</v>
      </c>
      <c r="L5454">
        <v>10</v>
      </c>
      <c r="M5454">
        <v>29700</v>
      </c>
      <c r="N5454">
        <v>26278.715</v>
      </c>
      <c r="O5454">
        <v>2627.8719999999998</v>
      </c>
      <c r="P5454">
        <v>99</v>
      </c>
      <c r="Q5454">
        <v>30</v>
      </c>
      <c r="R5454">
        <v>3421.2849999999999</v>
      </c>
      <c r="S5454">
        <v>2019</v>
      </c>
      <c r="T5454">
        <v>3</v>
      </c>
      <c r="U5454">
        <v>12</v>
      </c>
    </row>
    <row r="5455" spans="1:21" x14ac:dyDescent="0.3">
      <c r="A5455" s="5" t="s">
        <v>168</v>
      </c>
      <c r="B5455" s="5" t="s">
        <v>206</v>
      </c>
      <c r="C5455" s="5" t="s">
        <v>117</v>
      </c>
      <c r="D5455" s="5" t="s">
        <v>372</v>
      </c>
      <c r="E5455" s="5" t="s">
        <v>172</v>
      </c>
      <c r="F5455" s="6">
        <v>43544</v>
      </c>
      <c r="G5455" s="5" t="s">
        <v>148</v>
      </c>
      <c r="H5455" s="5" t="s">
        <v>181</v>
      </c>
      <c r="I5455">
        <v>43383</v>
      </c>
      <c r="J5455">
        <v>161</v>
      </c>
      <c r="K5455">
        <v>220</v>
      </c>
      <c r="L5455">
        <v>2</v>
      </c>
      <c r="M5455">
        <v>6000</v>
      </c>
      <c r="N5455">
        <v>5255.7430000000004</v>
      </c>
      <c r="O5455">
        <v>2627.8719999999998</v>
      </c>
      <c r="P5455">
        <v>110</v>
      </c>
      <c r="Q5455">
        <v>27.2727</v>
      </c>
      <c r="R5455">
        <v>744.25699999999995</v>
      </c>
      <c r="S5455">
        <v>2019</v>
      </c>
      <c r="T5455">
        <v>3</v>
      </c>
      <c r="U5455">
        <v>12</v>
      </c>
    </row>
    <row r="5456" spans="1:21" x14ac:dyDescent="0.3">
      <c r="A5456" s="5" t="s">
        <v>168</v>
      </c>
      <c r="B5456" s="5" t="s">
        <v>206</v>
      </c>
      <c r="C5456" s="5" t="s">
        <v>117</v>
      </c>
      <c r="D5456" s="5" t="s">
        <v>372</v>
      </c>
      <c r="E5456" s="5" t="s">
        <v>172</v>
      </c>
      <c r="F5456" s="6">
        <v>43544</v>
      </c>
      <c r="G5456" s="5" t="s">
        <v>148</v>
      </c>
      <c r="H5456" s="5" t="s">
        <v>183</v>
      </c>
      <c r="I5456">
        <v>43383</v>
      </c>
      <c r="J5456">
        <v>161</v>
      </c>
      <c r="K5456">
        <v>210</v>
      </c>
      <c r="L5456">
        <v>2</v>
      </c>
      <c r="M5456">
        <v>6300</v>
      </c>
      <c r="N5456">
        <v>5255.7430000000004</v>
      </c>
      <c r="O5456">
        <v>2627.8719999999998</v>
      </c>
      <c r="P5456">
        <v>105</v>
      </c>
      <c r="Q5456">
        <v>30</v>
      </c>
      <c r="R5456">
        <v>1044.2570000000001</v>
      </c>
      <c r="S5456">
        <v>2019</v>
      </c>
      <c r="T5456">
        <v>3</v>
      </c>
      <c r="U5456">
        <v>12</v>
      </c>
    </row>
    <row r="5457" spans="1:21" x14ac:dyDescent="0.3">
      <c r="A5457" s="5" t="s">
        <v>168</v>
      </c>
      <c r="B5457" s="5" t="s">
        <v>206</v>
      </c>
      <c r="C5457" s="5" t="s">
        <v>117</v>
      </c>
      <c r="D5457" s="5" t="s">
        <v>372</v>
      </c>
      <c r="E5457" s="5" t="s">
        <v>172</v>
      </c>
      <c r="F5457" s="6">
        <v>43544</v>
      </c>
      <c r="G5457" s="5" t="s">
        <v>148</v>
      </c>
      <c r="H5457" s="5" t="s">
        <v>182</v>
      </c>
      <c r="I5457">
        <v>43383</v>
      </c>
      <c r="J5457">
        <v>161</v>
      </c>
      <c r="K5457">
        <v>98</v>
      </c>
      <c r="L5457">
        <v>1</v>
      </c>
      <c r="M5457">
        <v>2940</v>
      </c>
      <c r="N5457">
        <v>2627.8719999999998</v>
      </c>
      <c r="O5457">
        <v>2627.8719999999998</v>
      </c>
      <c r="P5457">
        <v>98</v>
      </c>
      <c r="Q5457">
        <v>30</v>
      </c>
      <c r="R5457">
        <v>312.12799999999999</v>
      </c>
      <c r="S5457">
        <v>2019</v>
      </c>
      <c r="T5457">
        <v>3</v>
      </c>
      <c r="U5457">
        <v>12</v>
      </c>
    </row>
    <row r="5458" spans="1:21" x14ac:dyDescent="0.3">
      <c r="A5458" s="5" t="s">
        <v>168</v>
      </c>
      <c r="B5458" s="5" t="s">
        <v>206</v>
      </c>
      <c r="C5458" s="5" t="s">
        <v>117</v>
      </c>
      <c r="D5458" s="5" t="s">
        <v>372</v>
      </c>
      <c r="E5458" s="5" t="s">
        <v>172</v>
      </c>
      <c r="F5458" s="6">
        <v>43544</v>
      </c>
      <c r="G5458" s="5" t="s">
        <v>148</v>
      </c>
      <c r="H5458" s="5" t="s">
        <v>184</v>
      </c>
      <c r="I5458">
        <v>43383</v>
      </c>
      <c r="J5458">
        <v>161</v>
      </c>
      <c r="K5458">
        <v>1052</v>
      </c>
      <c r="L5458">
        <v>10</v>
      </c>
      <c r="M5458">
        <v>31034</v>
      </c>
      <c r="N5458">
        <v>26278.715</v>
      </c>
      <c r="O5458">
        <v>2627.8719999999998</v>
      </c>
      <c r="P5458">
        <v>105.2</v>
      </c>
      <c r="Q5458">
        <v>29.5</v>
      </c>
      <c r="R5458">
        <v>4755.2849999999999</v>
      </c>
      <c r="S5458">
        <v>2019</v>
      </c>
      <c r="T5458">
        <v>3</v>
      </c>
      <c r="U5458">
        <v>12</v>
      </c>
    </row>
    <row r="5459" spans="1:21" x14ac:dyDescent="0.3">
      <c r="A5459" s="5" t="s">
        <v>168</v>
      </c>
      <c r="B5459" s="5" t="s">
        <v>206</v>
      </c>
      <c r="C5459" s="5" t="s">
        <v>117</v>
      </c>
      <c r="D5459" s="5" t="s">
        <v>372</v>
      </c>
      <c r="E5459" s="5" t="s">
        <v>172</v>
      </c>
      <c r="F5459" s="6">
        <v>43544</v>
      </c>
      <c r="G5459" s="5" t="s">
        <v>148</v>
      </c>
      <c r="H5459" s="5" t="s">
        <v>231</v>
      </c>
      <c r="I5459">
        <v>43383</v>
      </c>
      <c r="J5459">
        <v>161</v>
      </c>
      <c r="K5459">
        <v>102</v>
      </c>
      <c r="L5459">
        <v>1</v>
      </c>
      <c r="M5459">
        <v>3060</v>
      </c>
      <c r="N5459">
        <v>2627.8719999999998</v>
      </c>
      <c r="O5459">
        <v>2627.8719999999998</v>
      </c>
      <c r="P5459">
        <v>102</v>
      </c>
      <c r="Q5459">
        <v>30</v>
      </c>
      <c r="R5459">
        <v>432.12799999999999</v>
      </c>
      <c r="S5459">
        <v>2019</v>
      </c>
      <c r="T5459">
        <v>3</v>
      </c>
      <c r="U5459">
        <v>12</v>
      </c>
    </row>
    <row r="5460" spans="1:21" x14ac:dyDescent="0.3">
      <c r="A5460" s="5" t="s">
        <v>168</v>
      </c>
      <c r="B5460" s="5" t="s">
        <v>206</v>
      </c>
      <c r="C5460" s="5" t="s">
        <v>117</v>
      </c>
      <c r="D5460" s="5" t="s">
        <v>372</v>
      </c>
      <c r="E5460" s="5" t="s">
        <v>172</v>
      </c>
      <c r="F5460" s="6">
        <v>43544</v>
      </c>
      <c r="G5460" s="5" t="s">
        <v>148</v>
      </c>
      <c r="H5460" s="5" t="s">
        <v>321</v>
      </c>
      <c r="I5460">
        <v>43383</v>
      </c>
      <c r="J5460">
        <v>161</v>
      </c>
      <c r="K5460">
        <v>206</v>
      </c>
      <c r="L5460">
        <v>2</v>
      </c>
      <c r="M5460">
        <v>6077</v>
      </c>
      <c r="N5460">
        <v>5255.7430000000004</v>
      </c>
      <c r="O5460">
        <v>2627.8719999999998</v>
      </c>
      <c r="P5460">
        <v>103</v>
      </c>
      <c r="Q5460">
        <v>29.5</v>
      </c>
      <c r="R5460">
        <v>821.25699999999995</v>
      </c>
      <c r="S5460">
        <v>2019</v>
      </c>
      <c r="T5460">
        <v>3</v>
      </c>
      <c r="U5460">
        <v>12</v>
      </c>
    </row>
    <row r="5461" spans="1:21" x14ac:dyDescent="0.3">
      <c r="A5461" s="5" t="s">
        <v>168</v>
      </c>
      <c r="B5461" s="5" t="s">
        <v>206</v>
      </c>
      <c r="C5461" s="5" t="s">
        <v>117</v>
      </c>
      <c r="D5461" s="5" t="s">
        <v>372</v>
      </c>
      <c r="E5461" s="5" t="s">
        <v>172</v>
      </c>
      <c r="F5461" s="6">
        <v>43544</v>
      </c>
      <c r="G5461" s="5" t="s">
        <v>148</v>
      </c>
      <c r="H5461" s="5" t="s">
        <v>269</v>
      </c>
      <c r="I5461">
        <v>43383</v>
      </c>
      <c r="J5461">
        <v>161</v>
      </c>
      <c r="K5461">
        <v>419</v>
      </c>
      <c r="L5461">
        <v>4</v>
      </c>
      <c r="M5461">
        <v>12360.5</v>
      </c>
      <c r="N5461">
        <v>10511.486000000001</v>
      </c>
      <c r="O5461">
        <v>2627.8719999999998</v>
      </c>
      <c r="P5461">
        <v>104.75</v>
      </c>
      <c r="Q5461">
        <v>29.5</v>
      </c>
      <c r="R5461">
        <v>1849.0139999999999</v>
      </c>
      <c r="S5461">
        <v>2019</v>
      </c>
      <c r="T5461">
        <v>3</v>
      </c>
      <c r="U5461">
        <v>12</v>
      </c>
    </row>
    <row r="5462" spans="1:21" x14ac:dyDescent="0.3">
      <c r="A5462" s="5" t="s">
        <v>168</v>
      </c>
      <c r="B5462" s="5" t="s">
        <v>206</v>
      </c>
      <c r="C5462" s="5" t="s">
        <v>117</v>
      </c>
      <c r="D5462" s="5" t="s">
        <v>372</v>
      </c>
      <c r="E5462" s="5" t="s">
        <v>172</v>
      </c>
      <c r="F5462" s="6">
        <v>43544</v>
      </c>
      <c r="G5462" s="5" t="s">
        <v>148</v>
      </c>
      <c r="H5462" s="5" t="s">
        <v>185</v>
      </c>
      <c r="I5462">
        <v>43383</v>
      </c>
      <c r="J5462">
        <v>161</v>
      </c>
      <c r="K5462">
        <v>308</v>
      </c>
      <c r="L5462">
        <v>3</v>
      </c>
      <c r="M5462">
        <v>9240</v>
      </c>
      <c r="N5462">
        <v>7883.6149999999998</v>
      </c>
      <c r="O5462">
        <v>2627.8719999999998</v>
      </c>
      <c r="P5462">
        <v>102.66666666666667</v>
      </c>
      <c r="Q5462">
        <v>30</v>
      </c>
      <c r="R5462">
        <v>1356.385</v>
      </c>
      <c r="S5462">
        <v>2019</v>
      </c>
      <c r="T5462">
        <v>3</v>
      </c>
      <c r="U5462">
        <v>12</v>
      </c>
    </row>
    <row r="5463" spans="1:21" x14ac:dyDescent="0.3">
      <c r="A5463" s="5" t="s">
        <v>168</v>
      </c>
      <c r="B5463" s="5" t="s">
        <v>206</v>
      </c>
      <c r="C5463" s="5" t="s">
        <v>117</v>
      </c>
      <c r="D5463" s="5" t="s">
        <v>372</v>
      </c>
      <c r="E5463" s="5" t="s">
        <v>172</v>
      </c>
      <c r="F5463" s="6">
        <v>43544</v>
      </c>
      <c r="G5463" s="5" t="s">
        <v>148</v>
      </c>
      <c r="H5463" s="5" t="s">
        <v>187</v>
      </c>
      <c r="I5463">
        <v>43383</v>
      </c>
      <c r="J5463">
        <v>161</v>
      </c>
      <c r="K5463">
        <v>220</v>
      </c>
      <c r="L5463">
        <v>2</v>
      </c>
      <c r="M5463">
        <v>6600</v>
      </c>
      <c r="N5463">
        <v>5255.7430000000004</v>
      </c>
      <c r="O5463">
        <v>2627.8719999999998</v>
      </c>
      <c r="P5463">
        <v>110</v>
      </c>
      <c r="Q5463">
        <v>30</v>
      </c>
      <c r="R5463">
        <v>1344.2570000000001</v>
      </c>
      <c r="S5463">
        <v>2019</v>
      </c>
      <c r="T5463">
        <v>3</v>
      </c>
      <c r="U5463">
        <v>12</v>
      </c>
    </row>
    <row r="5464" spans="1:21" x14ac:dyDescent="0.3">
      <c r="A5464" s="5" t="s">
        <v>168</v>
      </c>
      <c r="B5464" s="5" t="s">
        <v>206</v>
      </c>
      <c r="C5464" s="5" t="s">
        <v>117</v>
      </c>
      <c r="D5464" s="5" t="s">
        <v>372</v>
      </c>
      <c r="E5464" s="5" t="s">
        <v>172</v>
      </c>
      <c r="F5464" s="6">
        <v>43544</v>
      </c>
      <c r="G5464" s="5" t="s">
        <v>148</v>
      </c>
      <c r="H5464" s="5" t="s">
        <v>284</v>
      </c>
      <c r="I5464">
        <v>43383</v>
      </c>
      <c r="J5464">
        <v>161</v>
      </c>
      <c r="K5464">
        <v>100</v>
      </c>
      <c r="L5464">
        <v>1</v>
      </c>
      <c r="M5464">
        <v>3000</v>
      </c>
      <c r="N5464">
        <v>2627.8719999999998</v>
      </c>
      <c r="O5464">
        <v>2627.8719999999998</v>
      </c>
      <c r="P5464">
        <v>100</v>
      </c>
      <c r="Q5464">
        <v>30</v>
      </c>
      <c r="R5464">
        <v>372.12799999999999</v>
      </c>
      <c r="S5464">
        <v>2019</v>
      </c>
      <c r="T5464">
        <v>3</v>
      </c>
      <c r="U5464">
        <v>12</v>
      </c>
    </row>
    <row r="5465" spans="1:21" x14ac:dyDescent="0.3">
      <c r="A5465" s="5" t="s">
        <v>168</v>
      </c>
      <c r="B5465" s="5" t="s">
        <v>206</v>
      </c>
      <c r="C5465" s="5" t="s">
        <v>117</v>
      </c>
      <c r="D5465" s="5" t="s">
        <v>372</v>
      </c>
      <c r="E5465" s="5" t="s">
        <v>172</v>
      </c>
      <c r="F5465" s="6">
        <v>43544</v>
      </c>
      <c r="G5465" s="5" t="s">
        <v>148</v>
      </c>
      <c r="H5465" s="5" t="s">
        <v>308</v>
      </c>
      <c r="I5465">
        <v>43383</v>
      </c>
      <c r="J5465">
        <v>161</v>
      </c>
      <c r="K5465">
        <v>92</v>
      </c>
      <c r="L5465">
        <v>1</v>
      </c>
      <c r="M5465">
        <v>2760</v>
      </c>
      <c r="N5465">
        <v>2627.8719999999998</v>
      </c>
      <c r="O5465">
        <v>2627.8719999999998</v>
      </c>
      <c r="P5465">
        <v>92</v>
      </c>
      <c r="Q5465">
        <v>30</v>
      </c>
      <c r="R5465">
        <v>132.12799999999999</v>
      </c>
      <c r="S5465">
        <v>2019</v>
      </c>
      <c r="T5465">
        <v>3</v>
      </c>
      <c r="U5465">
        <v>12</v>
      </c>
    </row>
    <row r="5466" spans="1:21" x14ac:dyDescent="0.3">
      <c r="A5466" s="5" t="s">
        <v>168</v>
      </c>
      <c r="B5466" s="5" t="s">
        <v>206</v>
      </c>
      <c r="C5466" s="5" t="s">
        <v>117</v>
      </c>
      <c r="D5466" s="5" t="s">
        <v>372</v>
      </c>
      <c r="E5466" s="5" t="s">
        <v>172</v>
      </c>
      <c r="F5466" s="6">
        <v>43544</v>
      </c>
      <c r="G5466" s="5" t="s">
        <v>148</v>
      </c>
      <c r="H5466" s="5" t="s">
        <v>344</v>
      </c>
      <c r="I5466">
        <v>43383</v>
      </c>
      <c r="J5466">
        <v>161</v>
      </c>
      <c r="K5466">
        <v>300</v>
      </c>
      <c r="L5466">
        <v>3</v>
      </c>
      <c r="M5466">
        <v>9000</v>
      </c>
      <c r="N5466">
        <v>7883.6149999999998</v>
      </c>
      <c r="O5466">
        <v>2627.8719999999998</v>
      </c>
      <c r="P5466">
        <v>100</v>
      </c>
      <c r="Q5466">
        <v>30</v>
      </c>
      <c r="R5466">
        <v>1116.385</v>
      </c>
      <c r="S5466">
        <v>2019</v>
      </c>
      <c r="T5466">
        <v>3</v>
      </c>
      <c r="U5466">
        <v>12</v>
      </c>
    </row>
    <row r="5467" spans="1:21" x14ac:dyDescent="0.3">
      <c r="A5467" s="5" t="s">
        <v>168</v>
      </c>
      <c r="B5467" s="5" t="s">
        <v>206</v>
      </c>
      <c r="C5467" s="5" t="s">
        <v>117</v>
      </c>
      <c r="D5467" s="5" t="s">
        <v>372</v>
      </c>
      <c r="E5467" s="5" t="s">
        <v>172</v>
      </c>
      <c r="F5467" s="6">
        <v>43544</v>
      </c>
      <c r="G5467" s="5" t="s">
        <v>148</v>
      </c>
      <c r="H5467" s="5" t="s">
        <v>404</v>
      </c>
      <c r="I5467">
        <v>43383</v>
      </c>
      <c r="J5467">
        <v>161</v>
      </c>
      <c r="K5467">
        <v>200</v>
      </c>
      <c r="L5467">
        <v>2</v>
      </c>
      <c r="M5467">
        <v>6000</v>
      </c>
      <c r="N5467">
        <v>5255.7430000000004</v>
      </c>
      <c r="O5467">
        <v>2627.8719999999998</v>
      </c>
      <c r="P5467">
        <v>100</v>
      </c>
      <c r="Q5467">
        <v>30</v>
      </c>
      <c r="R5467">
        <v>744.25699999999995</v>
      </c>
      <c r="S5467">
        <v>2019</v>
      </c>
      <c r="T5467">
        <v>3</v>
      </c>
      <c r="U5467">
        <v>12</v>
      </c>
    </row>
    <row r="5468" spans="1:21" x14ac:dyDescent="0.3">
      <c r="A5468" s="5" t="s">
        <v>168</v>
      </c>
      <c r="B5468" s="5" t="s">
        <v>206</v>
      </c>
      <c r="C5468" s="5" t="s">
        <v>117</v>
      </c>
      <c r="D5468" s="5" t="s">
        <v>372</v>
      </c>
      <c r="E5468" s="5" t="s">
        <v>172</v>
      </c>
      <c r="F5468" s="6">
        <v>43544</v>
      </c>
      <c r="G5468" s="5" t="s">
        <v>148</v>
      </c>
      <c r="H5468" s="5" t="s">
        <v>311</v>
      </c>
      <c r="I5468">
        <v>43383</v>
      </c>
      <c r="J5468">
        <v>161</v>
      </c>
      <c r="K5468">
        <v>90.8</v>
      </c>
      <c r="L5468">
        <v>1</v>
      </c>
      <c r="M5468">
        <v>2633.2</v>
      </c>
      <c r="N5468">
        <v>2627.8719999999998</v>
      </c>
      <c r="O5468">
        <v>2627.8719999999998</v>
      </c>
      <c r="P5468">
        <v>90.8</v>
      </c>
      <c r="Q5468">
        <v>29</v>
      </c>
      <c r="R5468">
        <v>5.3280000000000003</v>
      </c>
      <c r="S5468">
        <v>2019</v>
      </c>
      <c r="T5468">
        <v>3</v>
      </c>
      <c r="U5468">
        <v>12</v>
      </c>
    </row>
    <row r="5469" spans="1:21" x14ac:dyDescent="0.3">
      <c r="A5469" s="5" t="s">
        <v>168</v>
      </c>
      <c r="B5469" s="5" t="s">
        <v>206</v>
      </c>
      <c r="C5469" s="5" t="s">
        <v>117</v>
      </c>
      <c r="D5469" s="5" t="s">
        <v>372</v>
      </c>
      <c r="E5469" s="5" t="s">
        <v>172</v>
      </c>
      <c r="F5469" s="6">
        <v>43544</v>
      </c>
      <c r="G5469" s="5" t="s">
        <v>148</v>
      </c>
      <c r="H5469" s="5" t="s">
        <v>235</v>
      </c>
      <c r="I5469">
        <v>43383</v>
      </c>
      <c r="J5469">
        <v>161</v>
      </c>
      <c r="K5469">
        <v>105</v>
      </c>
      <c r="L5469">
        <v>1</v>
      </c>
      <c r="M5469">
        <v>3045</v>
      </c>
      <c r="N5469">
        <v>2627.8719999999998</v>
      </c>
      <c r="O5469">
        <v>2627.8719999999998</v>
      </c>
      <c r="P5469">
        <v>105</v>
      </c>
      <c r="Q5469">
        <v>29</v>
      </c>
      <c r="R5469">
        <v>417.12799999999999</v>
      </c>
      <c r="S5469">
        <v>2019</v>
      </c>
      <c r="T5469">
        <v>3</v>
      </c>
      <c r="U5469">
        <v>12</v>
      </c>
    </row>
    <row r="5470" spans="1:21" x14ac:dyDescent="0.3">
      <c r="A5470" s="5" t="s">
        <v>168</v>
      </c>
      <c r="B5470" s="5" t="s">
        <v>206</v>
      </c>
      <c r="C5470" s="5" t="s">
        <v>117</v>
      </c>
      <c r="D5470" s="5" t="s">
        <v>372</v>
      </c>
      <c r="E5470" s="5" t="s">
        <v>172</v>
      </c>
      <c r="F5470" s="6">
        <v>43544</v>
      </c>
      <c r="G5470" s="5" t="s">
        <v>148</v>
      </c>
      <c r="H5470" s="5" t="s">
        <v>178</v>
      </c>
      <c r="I5470">
        <v>43383</v>
      </c>
      <c r="J5470">
        <v>161</v>
      </c>
      <c r="K5470">
        <v>110.4</v>
      </c>
      <c r="L5470">
        <v>1</v>
      </c>
      <c r="M5470">
        <v>3201.6</v>
      </c>
      <c r="N5470">
        <v>2627.8719999999998</v>
      </c>
      <c r="O5470">
        <v>2627.8719999999998</v>
      </c>
      <c r="P5470">
        <v>110.4</v>
      </c>
      <c r="Q5470">
        <v>29</v>
      </c>
      <c r="R5470">
        <v>573.72799999999995</v>
      </c>
      <c r="S5470">
        <v>2019</v>
      </c>
      <c r="T5470">
        <v>3</v>
      </c>
      <c r="U5470">
        <v>12</v>
      </c>
    </row>
    <row r="5471" spans="1:21" x14ac:dyDescent="0.3">
      <c r="A5471" s="5" t="s">
        <v>168</v>
      </c>
      <c r="B5471" s="5" t="s">
        <v>206</v>
      </c>
      <c r="C5471" s="5" t="s">
        <v>117</v>
      </c>
      <c r="D5471" s="5" t="s">
        <v>372</v>
      </c>
      <c r="E5471" s="5" t="s">
        <v>172</v>
      </c>
      <c r="F5471" s="6">
        <v>43544</v>
      </c>
      <c r="G5471" s="5" t="s">
        <v>148</v>
      </c>
      <c r="H5471" s="5" t="s">
        <v>197</v>
      </c>
      <c r="I5471">
        <v>43383</v>
      </c>
      <c r="J5471">
        <v>161</v>
      </c>
      <c r="K5471">
        <v>494.4</v>
      </c>
      <c r="L5471">
        <v>5</v>
      </c>
      <c r="M5471">
        <v>14337.6</v>
      </c>
      <c r="N5471">
        <v>13139.358</v>
      </c>
      <c r="O5471">
        <v>2627.8719999999998</v>
      </c>
      <c r="P5471">
        <v>98.88</v>
      </c>
      <c r="Q5471">
        <v>29</v>
      </c>
      <c r="R5471">
        <v>1198.242</v>
      </c>
      <c r="S5471">
        <v>2019</v>
      </c>
      <c r="T5471">
        <v>3</v>
      </c>
      <c r="U5471">
        <v>12</v>
      </c>
    </row>
    <row r="5472" spans="1:21" x14ac:dyDescent="0.3">
      <c r="A5472" s="5" t="s">
        <v>168</v>
      </c>
      <c r="B5472" s="5" t="s">
        <v>206</v>
      </c>
      <c r="C5472" s="5" t="s">
        <v>110</v>
      </c>
      <c r="D5472" s="5" t="s">
        <v>402</v>
      </c>
      <c r="E5472" s="5" t="s">
        <v>227</v>
      </c>
      <c r="F5472" s="6">
        <v>43545</v>
      </c>
      <c r="G5472" s="5" t="s">
        <v>148</v>
      </c>
      <c r="H5472" s="5" t="s">
        <v>221</v>
      </c>
      <c r="I5472">
        <v>43443</v>
      </c>
      <c r="J5472">
        <v>102</v>
      </c>
      <c r="K5472">
        <v>-92</v>
      </c>
      <c r="L5472">
        <v>-1</v>
      </c>
      <c r="M5472">
        <v>-2760</v>
      </c>
      <c r="N5472">
        <v>-1656.6880000000001</v>
      </c>
      <c r="O5472">
        <v>-1656.6880000000001</v>
      </c>
      <c r="P5472">
        <v>92</v>
      </c>
      <c r="Q5472">
        <v>30</v>
      </c>
      <c r="R5472">
        <v>-1103.3119999999999</v>
      </c>
      <c r="S5472">
        <v>2019</v>
      </c>
      <c r="T5472">
        <v>3</v>
      </c>
      <c r="U5472">
        <v>12</v>
      </c>
    </row>
    <row r="5473" spans="1:21" x14ac:dyDescent="0.3">
      <c r="A5473" s="5" t="s">
        <v>168</v>
      </c>
      <c r="B5473" s="5" t="s">
        <v>206</v>
      </c>
      <c r="C5473" s="5" t="s">
        <v>115</v>
      </c>
      <c r="D5473" s="5" t="s">
        <v>397</v>
      </c>
      <c r="E5473" s="5" t="s">
        <v>172</v>
      </c>
      <c r="F5473" s="6">
        <v>43545</v>
      </c>
      <c r="G5473" s="5" t="s">
        <v>148</v>
      </c>
      <c r="H5473" s="5" t="s">
        <v>173</v>
      </c>
      <c r="I5473">
        <v>43366</v>
      </c>
      <c r="J5473">
        <v>179</v>
      </c>
      <c r="K5473">
        <v>47.8</v>
      </c>
      <c r="L5473">
        <v>1</v>
      </c>
      <c r="M5473">
        <v>1625.2</v>
      </c>
      <c r="N5473">
        <v>2911.1080000000002</v>
      </c>
      <c r="O5473">
        <v>2911.1080000000002</v>
      </c>
      <c r="P5473">
        <v>47.8</v>
      </c>
      <c r="Q5473">
        <v>34</v>
      </c>
      <c r="R5473">
        <v>-1285.9079999999999</v>
      </c>
      <c r="S5473">
        <v>2019</v>
      </c>
      <c r="T5473">
        <v>3</v>
      </c>
      <c r="U5473">
        <v>12</v>
      </c>
    </row>
    <row r="5474" spans="1:21" x14ac:dyDescent="0.3">
      <c r="A5474" s="5" t="s">
        <v>168</v>
      </c>
      <c r="B5474" s="5" t="s">
        <v>206</v>
      </c>
      <c r="C5474" s="5" t="s">
        <v>116</v>
      </c>
      <c r="D5474" s="5" t="s">
        <v>400</v>
      </c>
      <c r="E5474" s="5" t="s">
        <v>172</v>
      </c>
      <c r="F5474" s="6">
        <v>43545</v>
      </c>
      <c r="G5474" s="5" t="s">
        <v>148</v>
      </c>
      <c r="H5474" s="5" t="s">
        <v>173</v>
      </c>
      <c r="I5474">
        <v>43375</v>
      </c>
      <c r="J5474">
        <v>170</v>
      </c>
      <c r="K5474">
        <v>380.6</v>
      </c>
      <c r="L5474">
        <v>4</v>
      </c>
      <c r="M5474">
        <v>12940.4</v>
      </c>
      <c r="N5474">
        <v>12022.804</v>
      </c>
      <c r="O5474">
        <v>3005.701</v>
      </c>
      <c r="P5474">
        <v>95.15</v>
      </c>
      <c r="Q5474">
        <v>34</v>
      </c>
      <c r="R5474">
        <v>917.596</v>
      </c>
      <c r="S5474">
        <v>2019</v>
      </c>
      <c r="T5474">
        <v>3</v>
      </c>
      <c r="U5474">
        <v>12</v>
      </c>
    </row>
    <row r="5475" spans="1:21" x14ac:dyDescent="0.3">
      <c r="A5475" s="5" t="s">
        <v>168</v>
      </c>
      <c r="B5475" s="5" t="s">
        <v>206</v>
      </c>
      <c r="C5475" s="5" t="s">
        <v>117</v>
      </c>
      <c r="D5475" s="5" t="s">
        <v>372</v>
      </c>
      <c r="E5475" s="5" t="s">
        <v>172</v>
      </c>
      <c r="F5475" s="6">
        <v>43545</v>
      </c>
      <c r="G5475" s="5" t="s">
        <v>148</v>
      </c>
      <c r="H5475" s="5" t="s">
        <v>311</v>
      </c>
      <c r="I5475">
        <v>43383</v>
      </c>
      <c r="J5475">
        <v>162</v>
      </c>
      <c r="K5475">
        <v>91.2</v>
      </c>
      <c r="L5475">
        <v>1</v>
      </c>
      <c r="M5475">
        <v>2644.8</v>
      </c>
      <c r="N5475">
        <v>2627.8719999999998</v>
      </c>
      <c r="O5475">
        <v>2627.8719999999998</v>
      </c>
      <c r="P5475">
        <v>91.2</v>
      </c>
      <c r="Q5475">
        <v>29</v>
      </c>
      <c r="R5475">
        <v>16.928000000000001</v>
      </c>
      <c r="S5475">
        <v>2019</v>
      </c>
      <c r="T5475">
        <v>3</v>
      </c>
      <c r="U5475">
        <v>12</v>
      </c>
    </row>
    <row r="5476" spans="1:21" x14ac:dyDescent="0.3">
      <c r="A5476" s="5" t="s">
        <v>168</v>
      </c>
      <c r="B5476" s="5" t="s">
        <v>206</v>
      </c>
      <c r="C5476" s="5" t="s">
        <v>117</v>
      </c>
      <c r="D5476" s="5" t="s">
        <v>372</v>
      </c>
      <c r="E5476" s="5" t="s">
        <v>172</v>
      </c>
      <c r="F5476" s="6">
        <v>43545</v>
      </c>
      <c r="G5476" s="5" t="s">
        <v>148</v>
      </c>
      <c r="H5476" s="5" t="s">
        <v>351</v>
      </c>
      <c r="I5476">
        <v>43383</v>
      </c>
      <c r="J5476">
        <v>162</v>
      </c>
      <c r="K5476">
        <v>99.6</v>
      </c>
      <c r="L5476">
        <v>1</v>
      </c>
      <c r="M5476">
        <v>2938.2</v>
      </c>
      <c r="N5476">
        <v>2627.8719999999998</v>
      </c>
      <c r="O5476">
        <v>2627.8719999999998</v>
      </c>
      <c r="P5476">
        <v>99.6</v>
      </c>
      <c r="Q5476">
        <v>29.5</v>
      </c>
      <c r="R5476">
        <v>310.32799999999997</v>
      </c>
      <c r="S5476">
        <v>2019</v>
      </c>
      <c r="T5476">
        <v>3</v>
      </c>
      <c r="U5476">
        <v>12</v>
      </c>
    </row>
    <row r="5477" spans="1:21" x14ac:dyDescent="0.3">
      <c r="A5477" s="5" t="s">
        <v>168</v>
      </c>
      <c r="B5477" s="5" t="s">
        <v>206</v>
      </c>
      <c r="C5477" s="5" t="s">
        <v>117</v>
      </c>
      <c r="D5477" s="5" t="s">
        <v>372</v>
      </c>
      <c r="E5477" s="5" t="s">
        <v>172</v>
      </c>
      <c r="F5477" s="6">
        <v>43545</v>
      </c>
      <c r="G5477" s="5" t="s">
        <v>148</v>
      </c>
      <c r="H5477" s="5" t="s">
        <v>190</v>
      </c>
      <c r="I5477">
        <v>43383</v>
      </c>
      <c r="J5477">
        <v>162</v>
      </c>
      <c r="K5477">
        <v>109.4</v>
      </c>
      <c r="L5477">
        <v>1</v>
      </c>
      <c r="M5477">
        <v>3227.3</v>
      </c>
      <c r="N5477">
        <v>2627.8719999999998</v>
      </c>
      <c r="O5477">
        <v>2627.8719999999998</v>
      </c>
      <c r="P5477">
        <v>109.4</v>
      </c>
      <c r="Q5477">
        <v>29.5</v>
      </c>
      <c r="R5477">
        <v>599.428</v>
      </c>
      <c r="S5477">
        <v>2019</v>
      </c>
      <c r="T5477">
        <v>3</v>
      </c>
      <c r="U5477">
        <v>12</v>
      </c>
    </row>
    <row r="5478" spans="1:21" x14ac:dyDescent="0.3">
      <c r="A5478" s="5" t="s">
        <v>168</v>
      </c>
      <c r="B5478" s="5" t="s">
        <v>206</v>
      </c>
      <c r="C5478" s="5" t="s">
        <v>117</v>
      </c>
      <c r="D5478" s="5" t="s">
        <v>372</v>
      </c>
      <c r="E5478" s="5" t="s">
        <v>172</v>
      </c>
      <c r="F5478" s="6">
        <v>43545</v>
      </c>
      <c r="G5478" s="5" t="s">
        <v>148</v>
      </c>
      <c r="H5478" s="5" t="s">
        <v>173</v>
      </c>
      <c r="I5478">
        <v>43383</v>
      </c>
      <c r="J5478">
        <v>162</v>
      </c>
      <c r="K5478">
        <v>694.6</v>
      </c>
      <c r="L5478">
        <v>7</v>
      </c>
      <c r="M5478">
        <v>23616.400000000001</v>
      </c>
      <c r="N5478">
        <v>18395.100999999999</v>
      </c>
      <c r="O5478">
        <v>2627.8719999999998</v>
      </c>
      <c r="P5478">
        <v>99.228571428571428</v>
      </c>
      <c r="Q5478">
        <v>34</v>
      </c>
      <c r="R5478">
        <v>5221.299</v>
      </c>
      <c r="S5478">
        <v>2019</v>
      </c>
      <c r="T5478">
        <v>3</v>
      </c>
      <c r="U5478">
        <v>12</v>
      </c>
    </row>
    <row r="5479" spans="1:21" x14ac:dyDescent="0.3">
      <c r="A5479" s="5" t="s">
        <v>168</v>
      </c>
      <c r="B5479" s="5" t="s">
        <v>206</v>
      </c>
      <c r="C5479" s="5" t="s">
        <v>117</v>
      </c>
      <c r="D5479" s="5" t="s">
        <v>372</v>
      </c>
      <c r="E5479" s="5" t="s">
        <v>172</v>
      </c>
      <c r="F5479" s="6">
        <v>43545</v>
      </c>
      <c r="G5479" s="5" t="s">
        <v>148</v>
      </c>
      <c r="H5479" s="5" t="s">
        <v>221</v>
      </c>
      <c r="I5479">
        <v>43383</v>
      </c>
      <c r="J5479">
        <v>162</v>
      </c>
      <c r="K5479">
        <v>92</v>
      </c>
      <c r="L5479">
        <v>1</v>
      </c>
      <c r="M5479">
        <v>2760</v>
      </c>
      <c r="N5479">
        <v>2627.8719999999998</v>
      </c>
      <c r="O5479">
        <v>2627.8719999999998</v>
      </c>
      <c r="P5479">
        <v>92</v>
      </c>
      <c r="Q5479">
        <v>30</v>
      </c>
      <c r="R5479">
        <v>132.12799999999999</v>
      </c>
      <c r="S5479">
        <v>2019</v>
      </c>
      <c r="T5479">
        <v>3</v>
      </c>
      <c r="U5479">
        <v>12</v>
      </c>
    </row>
    <row r="5480" spans="1:21" x14ac:dyDescent="0.3">
      <c r="A5480" s="5" t="s">
        <v>168</v>
      </c>
      <c r="B5480" s="5" t="s">
        <v>206</v>
      </c>
      <c r="C5480" s="5" t="s">
        <v>117</v>
      </c>
      <c r="D5480" s="5" t="s">
        <v>372</v>
      </c>
      <c r="E5480" s="5" t="s">
        <v>172</v>
      </c>
      <c r="F5480" s="6">
        <v>43546</v>
      </c>
      <c r="G5480" s="5" t="s">
        <v>148</v>
      </c>
      <c r="H5480" s="5" t="s">
        <v>284</v>
      </c>
      <c r="I5480">
        <v>43383</v>
      </c>
      <c r="J5480">
        <v>163</v>
      </c>
      <c r="K5480">
        <v>192</v>
      </c>
      <c r="L5480">
        <v>2</v>
      </c>
      <c r="M5480">
        <v>5760</v>
      </c>
      <c r="N5480">
        <v>5255.7430000000004</v>
      </c>
      <c r="O5480">
        <v>2627.8719999999998</v>
      </c>
      <c r="P5480">
        <v>96</v>
      </c>
      <c r="Q5480">
        <v>30</v>
      </c>
      <c r="R5480">
        <v>504.25700000000001</v>
      </c>
      <c r="S5480">
        <v>2019</v>
      </c>
      <c r="T5480">
        <v>3</v>
      </c>
      <c r="U5480">
        <v>12</v>
      </c>
    </row>
    <row r="5481" spans="1:21" x14ac:dyDescent="0.3">
      <c r="A5481" s="5" t="s">
        <v>168</v>
      </c>
      <c r="B5481" s="5" t="s">
        <v>206</v>
      </c>
      <c r="C5481" s="5" t="s">
        <v>117</v>
      </c>
      <c r="D5481" s="5" t="s">
        <v>372</v>
      </c>
      <c r="E5481" s="5" t="s">
        <v>172</v>
      </c>
      <c r="F5481" s="6">
        <v>43546</v>
      </c>
      <c r="G5481" s="5" t="s">
        <v>148</v>
      </c>
      <c r="H5481" s="5" t="s">
        <v>203</v>
      </c>
      <c r="I5481">
        <v>43383</v>
      </c>
      <c r="J5481">
        <v>163</v>
      </c>
      <c r="K5481">
        <v>184</v>
      </c>
      <c r="L5481">
        <v>2</v>
      </c>
      <c r="M5481">
        <v>5520</v>
      </c>
      <c r="N5481">
        <v>5255.7430000000004</v>
      </c>
      <c r="O5481">
        <v>2627.8719999999998</v>
      </c>
      <c r="P5481">
        <v>92</v>
      </c>
      <c r="Q5481">
        <v>30</v>
      </c>
      <c r="R5481">
        <v>264.25700000000001</v>
      </c>
      <c r="S5481">
        <v>2019</v>
      </c>
      <c r="T5481">
        <v>3</v>
      </c>
      <c r="U5481">
        <v>12</v>
      </c>
    </row>
    <row r="5482" spans="1:21" x14ac:dyDescent="0.3">
      <c r="A5482" s="5" t="s">
        <v>168</v>
      </c>
      <c r="B5482" s="5" t="s">
        <v>206</v>
      </c>
      <c r="C5482" s="5" t="s">
        <v>117</v>
      </c>
      <c r="D5482" s="5" t="s">
        <v>372</v>
      </c>
      <c r="E5482" s="5" t="s">
        <v>172</v>
      </c>
      <c r="F5482" s="6">
        <v>43546</v>
      </c>
      <c r="G5482" s="5" t="s">
        <v>148</v>
      </c>
      <c r="H5482" s="5" t="s">
        <v>226</v>
      </c>
      <c r="I5482">
        <v>43383</v>
      </c>
      <c r="J5482">
        <v>163</v>
      </c>
      <c r="K5482">
        <v>280</v>
      </c>
      <c r="L5482">
        <v>3</v>
      </c>
      <c r="M5482">
        <v>8400</v>
      </c>
      <c r="N5482">
        <v>7883.6149999999998</v>
      </c>
      <c r="O5482">
        <v>2627.8719999999998</v>
      </c>
      <c r="P5482">
        <v>93.333333333333329</v>
      </c>
      <c r="Q5482">
        <v>30</v>
      </c>
      <c r="R5482">
        <v>516.38499999999999</v>
      </c>
      <c r="S5482">
        <v>2019</v>
      </c>
      <c r="T5482">
        <v>3</v>
      </c>
      <c r="U5482">
        <v>12</v>
      </c>
    </row>
    <row r="5483" spans="1:21" x14ac:dyDescent="0.3">
      <c r="A5483" s="5" t="s">
        <v>168</v>
      </c>
      <c r="B5483" s="5" t="s">
        <v>206</v>
      </c>
      <c r="C5483" s="5" t="s">
        <v>117</v>
      </c>
      <c r="D5483" s="5" t="s">
        <v>372</v>
      </c>
      <c r="E5483" s="5" t="s">
        <v>172</v>
      </c>
      <c r="F5483" s="6">
        <v>43546</v>
      </c>
      <c r="G5483" s="5" t="s">
        <v>148</v>
      </c>
      <c r="H5483" s="5" t="s">
        <v>191</v>
      </c>
      <c r="I5483">
        <v>43383</v>
      </c>
      <c r="J5483">
        <v>163</v>
      </c>
      <c r="K5483">
        <v>505</v>
      </c>
      <c r="L5483">
        <v>5</v>
      </c>
      <c r="M5483">
        <v>15150</v>
      </c>
      <c r="N5483">
        <v>13139.358</v>
      </c>
      <c r="O5483">
        <v>2627.8719999999998</v>
      </c>
      <c r="P5483">
        <v>101</v>
      </c>
      <c r="Q5483">
        <v>30</v>
      </c>
      <c r="R5483">
        <v>2010.6420000000001</v>
      </c>
      <c r="S5483">
        <v>2019</v>
      </c>
      <c r="T5483">
        <v>3</v>
      </c>
      <c r="U5483">
        <v>12</v>
      </c>
    </row>
    <row r="5484" spans="1:21" x14ac:dyDescent="0.3">
      <c r="A5484" s="5" t="s">
        <v>168</v>
      </c>
      <c r="B5484" s="5" t="s">
        <v>206</v>
      </c>
      <c r="C5484" s="5" t="s">
        <v>117</v>
      </c>
      <c r="D5484" s="5" t="s">
        <v>372</v>
      </c>
      <c r="E5484" s="5" t="s">
        <v>172</v>
      </c>
      <c r="F5484" s="6">
        <v>43546</v>
      </c>
      <c r="G5484" s="5" t="s">
        <v>148</v>
      </c>
      <c r="H5484" s="5" t="s">
        <v>187</v>
      </c>
      <c r="I5484">
        <v>43383</v>
      </c>
      <c r="J5484">
        <v>163</v>
      </c>
      <c r="K5484">
        <v>200</v>
      </c>
      <c r="L5484">
        <v>2</v>
      </c>
      <c r="M5484">
        <v>6000</v>
      </c>
      <c r="N5484">
        <v>5255.7430000000004</v>
      </c>
      <c r="O5484">
        <v>2627.8719999999998</v>
      </c>
      <c r="P5484">
        <v>100</v>
      </c>
      <c r="Q5484">
        <v>30</v>
      </c>
      <c r="R5484">
        <v>744.25699999999995</v>
      </c>
      <c r="S5484">
        <v>2019</v>
      </c>
      <c r="T5484">
        <v>3</v>
      </c>
      <c r="U5484">
        <v>12</v>
      </c>
    </row>
    <row r="5485" spans="1:21" x14ac:dyDescent="0.3">
      <c r="A5485" s="5" t="s">
        <v>168</v>
      </c>
      <c r="B5485" s="5" t="s">
        <v>206</v>
      </c>
      <c r="C5485" s="5" t="s">
        <v>117</v>
      </c>
      <c r="D5485" s="5" t="s">
        <v>372</v>
      </c>
      <c r="E5485" s="5" t="s">
        <v>172</v>
      </c>
      <c r="F5485" s="6">
        <v>43546</v>
      </c>
      <c r="G5485" s="5" t="s">
        <v>148</v>
      </c>
      <c r="H5485" s="5" t="s">
        <v>321</v>
      </c>
      <c r="I5485">
        <v>43383</v>
      </c>
      <c r="J5485">
        <v>163</v>
      </c>
      <c r="K5485">
        <v>390</v>
      </c>
      <c r="L5485">
        <v>4</v>
      </c>
      <c r="M5485">
        <v>11505</v>
      </c>
      <c r="N5485">
        <v>10511.486000000001</v>
      </c>
      <c r="O5485">
        <v>2627.8719999999998</v>
      </c>
      <c r="P5485">
        <v>97.5</v>
      </c>
      <c r="Q5485">
        <v>29.5</v>
      </c>
      <c r="R5485">
        <v>993.51400000000001</v>
      </c>
      <c r="S5485">
        <v>2019</v>
      </c>
      <c r="T5485">
        <v>3</v>
      </c>
      <c r="U5485">
        <v>12</v>
      </c>
    </row>
    <row r="5486" spans="1:21" x14ac:dyDescent="0.3">
      <c r="A5486" s="5" t="s">
        <v>168</v>
      </c>
      <c r="B5486" s="5" t="s">
        <v>206</v>
      </c>
      <c r="C5486" s="5" t="s">
        <v>117</v>
      </c>
      <c r="D5486" s="5" t="s">
        <v>372</v>
      </c>
      <c r="E5486" s="5" t="s">
        <v>172</v>
      </c>
      <c r="F5486" s="6">
        <v>43546</v>
      </c>
      <c r="G5486" s="5" t="s">
        <v>148</v>
      </c>
      <c r="H5486" s="5" t="s">
        <v>221</v>
      </c>
      <c r="I5486">
        <v>43383</v>
      </c>
      <c r="J5486">
        <v>163</v>
      </c>
      <c r="K5486">
        <v>100</v>
      </c>
      <c r="L5486">
        <v>1</v>
      </c>
      <c r="M5486">
        <v>3000</v>
      </c>
      <c r="N5486">
        <v>2627.8719999999998</v>
      </c>
      <c r="O5486">
        <v>2627.8719999999998</v>
      </c>
      <c r="P5486">
        <v>100</v>
      </c>
      <c r="Q5486">
        <v>30</v>
      </c>
      <c r="R5486">
        <v>372.12799999999999</v>
      </c>
      <c r="S5486">
        <v>2019</v>
      </c>
      <c r="T5486">
        <v>3</v>
      </c>
      <c r="U5486">
        <v>12</v>
      </c>
    </row>
    <row r="5487" spans="1:21" x14ac:dyDescent="0.3">
      <c r="A5487" s="5" t="s">
        <v>168</v>
      </c>
      <c r="B5487" s="5" t="s">
        <v>206</v>
      </c>
      <c r="C5487" s="5" t="s">
        <v>117</v>
      </c>
      <c r="D5487" s="5" t="s">
        <v>372</v>
      </c>
      <c r="E5487" s="5" t="s">
        <v>172</v>
      </c>
      <c r="F5487" s="6">
        <v>43546</v>
      </c>
      <c r="G5487" s="5" t="s">
        <v>148</v>
      </c>
      <c r="H5487" s="5" t="s">
        <v>222</v>
      </c>
      <c r="I5487">
        <v>43383</v>
      </c>
      <c r="J5487">
        <v>163</v>
      </c>
      <c r="K5487">
        <v>108</v>
      </c>
      <c r="L5487">
        <v>1</v>
      </c>
      <c r="M5487">
        <v>3240</v>
      </c>
      <c r="N5487">
        <v>2627.8719999999998</v>
      </c>
      <c r="O5487">
        <v>2627.8719999999998</v>
      </c>
      <c r="P5487">
        <v>108</v>
      </c>
      <c r="Q5487">
        <v>30</v>
      </c>
      <c r="R5487">
        <v>612.12800000000004</v>
      </c>
      <c r="S5487">
        <v>2019</v>
      </c>
      <c r="T5487">
        <v>3</v>
      </c>
      <c r="U5487">
        <v>12</v>
      </c>
    </row>
    <row r="5488" spans="1:21" x14ac:dyDescent="0.3">
      <c r="A5488" s="5" t="s">
        <v>168</v>
      </c>
      <c r="B5488" s="5" t="s">
        <v>206</v>
      </c>
      <c r="C5488" s="5" t="s">
        <v>117</v>
      </c>
      <c r="D5488" s="5" t="s">
        <v>372</v>
      </c>
      <c r="E5488" s="5" t="s">
        <v>172</v>
      </c>
      <c r="F5488" s="6">
        <v>43546</v>
      </c>
      <c r="G5488" s="5" t="s">
        <v>148</v>
      </c>
      <c r="H5488" s="5" t="s">
        <v>181</v>
      </c>
      <c r="I5488">
        <v>43383</v>
      </c>
      <c r="J5488">
        <v>163</v>
      </c>
      <c r="K5488">
        <v>188</v>
      </c>
      <c r="L5488">
        <v>2</v>
      </c>
      <c r="M5488">
        <v>5640</v>
      </c>
      <c r="N5488">
        <v>5255.7430000000004</v>
      </c>
      <c r="O5488">
        <v>2627.8719999999998</v>
      </c>
      <c r="P5488">
        <v>94</v>
      </c>
      <c r="Q5488">
        <v>30</v>
      </c>
      <c r="R5488">
        <v>384.25700000000001</v>
      </c>
      <c r="S5488">
        <v>2019</v>
      </c>
      <c r="T5488">
        <v>3</v>
      </c>
      <c r="U5488">
        <v>12</v>
      </c>
    </row>
    <row r="5489" spans="1:21" x14ac:dyDescent="0.3">
      <c r="A5489" s="5" t="s">
        <v>168</v>
      </c>
      <c r="B5489" s="5" t="s">
        <v>206</v>
      </c>
      <c r="C5489" s="5" t="s">
        <v>117</v>
      </c>
      <c r="D5489" s="5" t="s">
        <v>372</v>
      </c>
      <c r="E5489" s="5" t="s">
        <v>172</v>
      </c>
      <c r="F5489" s="6">
        <v>43546</v>
      </c>
      <c r="G5489" s="5" t="s">
        <v>148</v>
      </c>
      <c r="H5489" s="5" t="s">
        <v>182</v>
      </c>
      <c r="I5489">
        <v>43383</v>
      </c>
      <c r="J5489">
        <v>163</v>
      </c>
      <c r="K5489">
        <v>206</v>
      </c>
      <c r="L5489">
        <v>2</v>
      </c>
      <c r="M5489">
        <v>6180</v>
      </c>
      <c r="N5489">
        <v>5255.7430000000004</v>
      </c>
      <c r="O5489">
        <v>2627.8719999999998</v>
      </c>
      <c r="P5489">
        <v>103</v>
      </c>
      <c r="Q5489">
        <v>30</v>
      </c>
      <c r="R5489">
        <v>924.25699999999995</v>
      </c>
      <c r="S5489">
        <v>2019</v>
      </c>
      <c r="T5489">
        <v>3</v>
      </c>
      <c r="U5489">
        <v>12</v>
      </c>
    </row>
    <row r="5490" spans="1:21" x14ac:dyDescent="0.3">
      <c r="A5490" s="5" t="s">
        <v>168</v>
      </c>
      <c r="B5490" s="5" t="s">
        <v>206</v>
      </c>
      <c r="C5490" s="5" t="s">
        <v>117</v>
      </c>
      <c r="D5490" s="5" t="s">
        <v>372</v>
      </c>
      <c r="E5490" s="5" t="s">
        <v>172</v>
      </c>
      <c r="F5490" s="6">
        <v>43546</v>
      </c>
      <c r="G5490" s="5" t="s">
        <v>148</v>
      </c>
      <c r="H5490" s="5" t="s">
        <v>217</v>
      </c>
      <c r="I5490">
        <v>43383</v>
      </c>
      <c r="J5490">
        <v>163</v>
      </c>
      <c r="K5490">
        <v>510</v>
      </c>
      <c r="L5490">
        <v>5</v>
      </c>
      <c r="M5490">
        <v>15300</v>
      </c>
      <c r="N5490">
        <v>13139.358</v>
      </c>
      <c r="O5490">
        <v>2627.8719999999998</v>
      </c>
      <c r="P5490">
        <v>102</v>
      </c>
      <c r="Q5490">
        <v>30</v>
      </c>
      <c r="R5490">
        <v>2160.6419999999998</v>
      </c>
      <c r="S5490">
        <v>2019</v>
      </c>
      <c r="T5490">
        <v>3</v>
      </c>
      <c r="U5490">
        <v>12</v>
      </c>
    </row>
    <row r="5491" spans="1:21" x14ac:dyDescent="0.3">
      <c r="A5491" s="5" t="s">
        <v>168</v>
      </c>
      <c r="B5491" s="5" t="s">
        <v>206</v>
      </c>
      <c r="C5491" s="5" t="s">
        <v>117</v>
      </c>
      <c r="D5491" s="5" t="s">
        <v>372</v>
      </c>
      <c r="E5491" s="5" t="s">
        <v>172</v>
      </c>
      <c r="F5491" s="6">
        <v>43546</v>
      </c>
      <c r="G5491" s="5" t="s">
        <v>148</v>
      </c>
      <c r="H5491" s="5" t="s">
        <v>344</v>
      </c>
      <c r="I5491">
        <v>43383</v>
      </c>
      <c r="J5491">
        <v>163</v>
      </c>
      <c r="K5491">
        <v>182</v>
      </c>
      <c r="L5491">
        <v>2</v>
      </c>
      <c r="M5491">
        <v>5460</v>
      </c>
      <c r="N5491">
        <v>5255.7430000000004</v>
      </c>
      <c r="O5491">
        <v>2627.8719999999998</v>
      </c>
      <c r="P5491">
        <v>91</v>
      </c>
      <c r="Q5491">
        <v>30</v>
      </c>
      <c r="R5491">
        <v>204.25700000000001</v>
      </c>
      <c r="S5491">
        <v>2019</v>
      </c>
      <c r="T5491">
        <v>3</v>
      </c>
      <c r="U5491">
        <v>12</v>
      </c>
    </row>
    <row r="5492" spans="1:21" x14ac:dyDescent="0.3">
      <c r="A5492" s="5" t="s">
        <v>168</v>
      </c>
      <c r="B5492" s="5" t="s">
        <v>206</v>
      </c>
      <c r="C5492" s="5" t="s">
        <v>117</v>
      </c>
      <c r="D5492" s="5" t="s">
        <v>372</v>
      </c>
      <c r="E5492" s="5" t="s">
        <v>172</v>
      </c>
      <c r="F5492" s="6">
        <v>43546</v>
      </c>
      <c r="G5492" s="5" t="s">
        <v>148</v>
      </c>
      <c r="H5492" s="5" t="s">
        <v>308</v>
      </c>
      <c r="I5492">
        <v>43383</v>
      </c>
      <c r="J5492">
        <v>163</v>
      </c>
      <c r="K5492">
        <v>108</v>
      </c>
      <c r="L5492">
        <v>1</v>
      </c>
      <c r="M5492">
        <v>3240</v>
      </c>
      <c r="N5492">
        <v>2627.8719999999998</v>
      </c>
      <c r="O5492">
        <v>2627.8719999999998</v>
      </c>
      <c r="P5492">
        <v>108</v>
      </c>
      <c r="Q5492">
        <v>30</v>
      </c>
      <c r="R5492">
        <v>612.12800000000004</v>
      </c>
      <c r="S5492">
        <v>2019</v>
      </c>
      <c r="T5492">
        <v>3</v>
      </c>
      <c r="U5492">
        <v>12</v>
      </c>
    </row>
    <row r="5493" spans="1:21" x14ac:dyDescent="0.3">
      <c r="A5493" s="5" t="s">
        <v>168</v>
      </c>
      <c r="B5493" s="5" t="s">
        <v>206</v>
      </c>
      <c r="C5493" s="5" t="s">
        <v>117</v>
      </c>
      <c r="D5493" s="5" t="s">
        <v>372</v>
      </c>
      <c r="E5493" s="5" t="s">
        <v>172</v>
      </c>
      <c r="F5493" s="6">
        <v>43546</v>
      </c>
      <c r="G5493" s="5" t="s">
        <v>148</v>
      </c>
      <c r="H5493" s="5" t="s">
        <v>396</v>
      </c>
      <c r="I5493">
        <v>43383</v>
      </c>
      <c r="J5493">
        <v>163</v>
      </c>
      <c r="K5493">
        <v>196</v>
      </c>
      <c r="L5493">
        <v>2</v>
      </c>
      <c r="M5493">
        <v>5880</v>
      </c>
      <c r="N5493">
        <v>5255.7430000000004</v>
      </c>
      <c r="O5493">
        <v>2627.8719999999998</v>
      </c>
      <c r="P5493">
        <v>98</v>
      </c>
      <c r="Q5493">
        <v>30</v>
      </c>
      <c r="R5493">
        <v>624.25699999999995</v>
      </c>
      <c r="S5493">
        <v>2019</v>
      </c>
      <c r="T5493">
        <v>3</v>
      </c>
      <c r="U5493">
        <v>12</v>
      </c>
    </row>
    <row r="5494" spans="1:21" x14ac:dyDescent="0.3">
      <c r="A5494" s="5" t="s">
        <v>168</v>
      </c>
      <c r="B5494" s="5" t="s">
        <v>206</v>
      </c>
      <c r="C5494" s="5" t="s">
        <v>117</v>
      </c>
      <c r="D5494" s="5" t="s">
        <v>372</v>
      </c>
      <c r="E5494" s="5" t="s">
        <v>172</v>
      </c>
      <c r="F5494" s="6">
        <v>43546</v>
      </c>
      <c r="G5494" s="5" t="s">
        <v>148</v>
      </c>
      <c r="H5494" s="5" t="s">
        <v>220</v>
      </c>
      <c r="I5494">
        <v>43383</v>
      </c>
      <c r="J5494">
        <v>163</v>
      </c>
      <c r="K5494">
        <v>100</v>
      </c>
      <c r="L5494">
        <v>1</v>
      </c>
      <c r="M5494">
        <v>3000</v>
      </c>
      <c r="N5494">
        <v>2627.8719999999998</v>
      </c>
      <c r="O5494">
        <v>2627.8719999999998</v>
      </c>
      <c r="P5494">
        <v>100</v>
      </c>
      <c r="Q5494">
        <v>30</v>
      </c>
      <c r="R5494">
        <v>372.12799999999999</v>
      </c>
      <c r="S5494">
        <v>2019</v>
      </c>
      <c r="T5494">
        <v>3</v>
      </c>
      <c r="U5494">
        <v>12</v>
      </c>
    </row>
    <row r="5495" spans="1:21" x14ac:dyDescent="0.3">
      <c r="A5495" s="5" t="s">
        <v>168</v>
      </c>
      <c r="B5495" s="5" t="s">
        <v>206</v>
      </c>
      <c r="C5495" s="5" t="s">
        <v>118</v>
      </c>
      <c r="D5495" s="5" t="s">
        <v>373</v>
      </c>
      <c r="E5495" s="5" t="s">
        <v>172</v>
      </c>
      <c r="F5495" s="6">
        <v>43546</v>
      </c>
      <c r="G5495" s="5" t="s">
        <v>148</v>
      </c>
      <c r="H5495" s="5" t="s">
        <v>205</v>
      </c>
      <c r="I5495">
        <v>43390</v>
      </c>
      <c r="J5495">
        <v>156</v>
      </c>
      <c r="K5495">
        <v>320</v>
      </c>
      <c r="L5495">
        <v>3</v>
      </c>
      <c r="M5495">
        <v>9600</v>
      </c>
      <c r="N5495">
        <v>7116.1689999999999</v>
      </c>
      <c r="O5495">
        <v>2372.056</v>
      </c>
      <c r="P5495">
        <v>106.66666666666667</v>
      </c>
      <c r="Q5495">
        <v>30</v>
      </c>
      <c r="R5495">
        <v>2483.8310000000001</v>
      </c>
      <c r="S5495">
        <v>2019</v>
      </c>
      <c r="T5495">
        <v>3</v>
      </c>
      <c r="U5495">
        <v>12</v>
      </c>
    </row>
    <row r="5496" spans="1:21" x14ac:dyDescent="0.3">
      <c r="A5496" s="5" t="s">
        <v>168</v>
      </c>
      <c r="B5496" s="5" t="s">
        <v>206</v>
      </c>
      <c r="C5496" s="5" t="s">
        <v>118</v>
      </c>
      <c r="D5496" s="5" t="s">
        <v>373</v>
      </c>
      <c r="E5496" s="5" t="s">
        <v>172</v>
      </c>
      <c r="F5496" s="6">
        <v>43546</v>
      </c>
      <c r="G5496" s="5" t="s">
        <v>148</v>
      </c>
      <c r="H5496" s="5" t="s">
        <v>218</v>
      </c>
      <c r="I5496">
        <v>43390</v>
      </c>
      <c r="J5496">
        <v>156</v>
      </c>
      <c r="K5496">
        <v>420</v>
      </c>
      <c r="L5496">
        <v>4</v>
      </c>
      <c r="M5496">
        <v>12600</v>
      </c>
      <c r="N5496">
        <v>9488.2260000000006</v>
      </c>
      <c r="O5496">
        <v>2372.056</v>
      </c>
      <c r="P5496">
        <v>105</v>
      </c>
      <c r="Q5496">
        <v>30</v>
      </c>
      <c r="R5496">
        <v>3111.7739999999999</v>
      </c>
      <c r="S5496">
        <v>2019</v>
      </c>
      <c r="T5496">
        <v>3</v>
      </c>
      <c r="U5496">
        <v>12</v>
      </c>
    </row>
    <row r="5497" spans="1:21" x14ac:dyDescent="0.3">
      <c r="A5497" s="5" t="s">
        <v>168</v>
      </c>
      <c r="B5497" s="5" t="s">
        <v>206</v>
      </c>
      <c r="C5497" s="5" t="s">
        <v>118</v>
      </c>
      <c r="D5497" s="5" t="s">
        <v>373</v>
      </c>
      <c r="E5497" s="5" t="s">
        <v>172</v>
      </c>
      <c r="F5497" s="6">
        <v>43546</v>
      </c>
      <c r="G5497" s="5" t="s">
        <v>148</v>
      </c>
      <c r="H5497" s="5" t="s">
        <v>204</v>
      </c>
      <c r="I5497">
        <v>43390</v>
      </c>
      <c r="J5497">
        <v>156</v>
      </c>
      <c r="K5497">
        <v>370</v>
      </c>
      <c r="L5497">
        <v>4</v>
      </c>
      <c r="M5497">
        <v>11100</v>
      </c>
      <c r="N5497">
        <v>9488.2260000000006</v>
      </c>
      <c r="O5497">
        <v>2372.056</v>
      </c>
      <c r="P5497">
        <v>92.5</v>
      </c>
      <c r="Q5497">
        <v>30</v>
      </c>
      <c r="R5497">
        <v>1611.7739999999999</v>
      </c>
      <c r="S5497">
        <v>2019</v>
      </c>
      <c r="T5497">
        <v>3</v>
      </c>
      <c r="U5497">
        <v>12</v>
      </c>
    </row>
    <row r="5498" spans="1:21" x14ac:dyDescent="0.3">
      <c r="A5498" s="5" t="s">
        <v>168</v>
      </c>
      <c r="B5498" s="5" t="s">
        <v>206</v>
      </c>
      <c r="C5498" s="5" t="s">
        <v>118</v>
      </c>
      <c r="D5498" s="5" t="s">
        <v>373</v>
      </c>
      <c r="E5498" s="5" t="s">
        <v>172</v>
      </c>
      <c r="F5498" s="6">
        <v>43546</v>
      </c>
      <c r="G5498" s="5" t="s">
        <v>148</v>
      </c>
      <c r="H5498" s="5" t="s">
        <v>202</v>
      </c>
      <c r="I5498">
        <v>43390</v>
      </c>
      <c r="J5498">
        <v>156</v>
      </c>
      <c r="K5498">
        <v>899</v>
      </c>
      <c r="L5498">
        <v>9</v>
      </c>
      <c r="M5498">
        <v>26970</v>
      </c>
      <c r="N5498">
        <v>21348.508000000002</v>
      </c>
      <c r="O5498">
        <v>2372.056</v>
      </c>
      <c r="P5498">
        <v>99.888888888888886</v>
      </c>
      <c r="Q5498">
        <v>30</v>
      </c>
      <c r="R5498">
        <v>5621.4920000000002</v>
      </c>
      <c r="S5498">
        <v>2019</v>
      </c>
      <c r="T5498">
        <v>3</v>
      </c>
      <c r="U5498">
        <v>12</v>
      </c>
    </row>
    <row r="5499" spans="1:21" x14ac:dyDescent="0.3">
      <c r="A5499" s="5" t="s">
        <v>168</v>
      </c>
      <c r="B5499" s="5" t="s">
        <v>206</v>
      </c>
      <c r="C5499" s="5" t="s">
        <v>118</v>
      </c>
      <c r="D5499" s="5" t="s">
        <v>373</v>
      </c>
      <c r="E5499" s="5" t="s">
        <v>172</v>
      </c>
      <c r="F5499" s="6">
        <v>43546</v>
      </c>
      <c r="G5499" s="5" t="s">
        <v>148</v>
      </c>
      <c r="H5499" s="5" t="s">
        <v>269</v>
      </c>
      <c r="I5499">
        <v>43390</v>
      </c>
      <c r="J5499">
        <v>156</v>
      </c>
      <c r="K5499">
        <v>600</v>
      </c>
      <c r="L5499">
        <v>6</v>
      </c>
      <c r="M5499">
        <v>17700</v>
      </c>
      <c r="N5499">
        <v>14232.339</v>
      </c>
      <c r="O5499">
        <v>2372.056</v>
      </c>
      <c r="P5499">
        <v>100</v>
      </c>
      <c r="Q5499">
        <v>29.5</v>
      </c>
      <c r="R5499">
        <v>3467.6610000000001</v>
      </c>
      <c r="S5499">
        <v>2019</v>
      </c>
      <c r="T5499">
        <v>3</v>
      </c>
      <c r="U5499">
        <v>12</v>
      </c>
    </row>
    <row r="5500" spans="1:21" x14ac:dyDescent="0.3">
      <c r="A5500" s="5" t="s">
        <v>168</v>
      </c>
      <c r="B5500" s="5" t="s">
        <v>206</v>
      </c>
      <c r="C5500" s="5" t="s">
        <v>118</v>
      </c>
      <c r="D5500" s="5" t="s">
        <v>373</v>
      </c>
      <c r="E5500" s="5" t="s">
        <v>172</v>
      </c>
      <c r="F5500" s="6">
        <v>43546</v>
      </c>
      <c r="G5500" s="5" t="s">
        <v>148</v>
      </c>
      <c r="H5500" s="5" t="s">
        <v>225</v>
      </c>
      <c r="I5500">
        <v>43390</v>
      </c>
      <c r="J5500">
        <v>156</v>
      </c>
      <c r="K5500">
        <v>490</v>
      </c>
      <c r="L5500">
        <v>5</v>
      </c>
      <c r="M5500">
        <v>14455</v>
      </c>
      <c r="N5500">
        <v>11860.281999999999</v>
      </c>
      <c r="O5500">
        <v>2372.056</v>
      </c>
      <c r="P5500">
        <v>98</v>
      </c>
      <c r="Q5500">
        <v>29.5</v>
      </c>
      <c r="R5500">
        <v>2594.7179999999998</v>
      </c>
      <c r="S5500">
        <v>2019</v>
      </c>
      <c r="T5500">
        <v>3</v>
      </c>
      <c r="U5500">
        <v>12</v>
      </c>
    </row>
    <row r="5501" spans="1:21" x14ac:dyDescent="0.3">
      <c r="A5501" s="5" t="s">
        <v>168</v>
      </c>
      <c r="B5501" s="5" t="s">
        <v>206</v>
      </c>
      <c r="C5501" s="5" t="s">
        <v>118</v>
      </c>
      <c r="D5501" s="5" t="s">
        <v>373</v>
      </c>
      <c r="E5501" s="5" t="s">
        <v>172</v>
      </c>
      <c r="F5501" s="6">
        <v>43546</v>
      </c>
      <c r="G5501" s="5" t="s">
        <v>148</v>
      </c>
      <c r="H5501" s="5" t="s">
        <v>246</v>
      </c>
      <c r="I5501">
        <v>43390</v>
      </c>
      <c r="J5501">
        <v>156</v>
      </c>
      <c r="K5501">
        <v>510</v>
      </c>
      <c r="L5501">
        <v>5</v>
      </c>
      <c r="M5501">
        <v>15300</v>
      </c>
      <c r="N5501">
        <v>11860.281999999999</v>
      </c>
      <c r="O5501">
        <v>2372.056</v>
      </c>
      <c r="P5501">
        <v>102</v>
      </c>
      <c r="Q5501">
        <v>30</v>
      </c>
      <c r="R5501">
        <v>3439.7179999999998</v>
      </c>
      <c r="S5501">
        <v>2019</v>
      </c>
      <c r="T5501">
        <v>3</v>
      </c>
      <c r="U5501">
        <v>12</v>
      </c>
    </row>
    <row r="5502" spans="1:21" x14ac:dyDescent="0.3">
      <c r="A5502" s="5" t="s">
        <v>168</v>
      </c>
      <c r="B5502" s="5" t="s">
        <v>206</v>
      </c>
      <c r="C5502" s="5" t="s">
        <v>118</v>
      </c>
      <c r="D5502" s="5" t="s">
        <v>373</v>
      </c>
      <c r="E5502" s="5" t="s">
        <v>172</v>
      </c>
      <c r="F5502" s="6">
        <v>43546</v>
      </c>
      <c r="G5502" s="5" t="s">
        <v>148</v>
      </c>
      <c r="H5502" s="5" t="s">
        <v>216</v>
      </c>
      <c r="I5502">
        <v>43390</v>
      </c>
      <c r="J5502">
        <v>156</v>
      </c>
      <c r="K5502">
        <v>191</v>
      </c>
      <c r="L5502">
        <v>2</v>
      </c>
      <c r="M5502">
        <v>5730</v>
      </c>
      <c r="N5502">
        <v>4744.1130000000003</v>
      </c>
      <c r="O5502">
        <v>2372.056</v>
      </c>
      <c r="P5502">
        <v>95.5</v>
      </c>
      <c r="Q5502">
        <v>30</v>
      </c>
      <c r="R5502">
        <v>985.88699999999994</v>
      </c>
      <c r="S5502">
        <v>2019</v>
      </c>
      <c r="T5502">
        <v>3</v>
      </c>
      <c r="U5502">
        <v>12</v>
      </c>
    </row>
    <row r="5503" spans="1:21" x14ac:dyDescent="0.3">
      <c r="A5503" s="5" t="s">
        <v>168</v>
      </c>
      <c r="B5503" s="5" t="s">
        <v>206</v>
      </c>
      <c r="C5503" s="5" t="s">
        <v>118</v>
      </c>
      <c r="D5503" s="5" t="s">
        <v>373</v>
      </c>
      <c r="E5503" s="5" t="s">
        <v>172</v>
      </c>
      <c r="F5503" s="6">
        <v>43546</v>
      </c>
      <c r="G5503" s="5" t="s">
        <v>148</v>
      </c>
      <c r="H5503" s="5" t="s">
        <v>184</v>
      </c>
      <c r="I5503">
        <v>43390</v>
      </c>
      <c r="J5503">
        <v>156</v>
      </c>
      <c r="K5503">
        <v>3014</v>
      </c>
      <c r="L5503">
        <v>29</v>
      </c>
      <c r="M5503">
        <v>88913</v>
      </c>
      <c r="N5503">
        <v>68789.637000000002</v>
      </c>
      <c r="O5503">
        <v>2372.056</v>
      </c>
      <c r="P5503">
        <v>103.93103448275862</v>
      </c>
      <c r="Q5503">
        <v>29.5</v>
      </c>
      <c r="R5503">
        <v>20123.363000000001</v>
      </c>
      <c r="S5503">
        <v>2019</v>
      </c>
      <c r="T5503">
        <v>3</v>
      </c>
      <c r="U5503">
        <v>12</v>
      </c>
    </row>
    <row r="5504" spans="1:21" x14ac:dyDescent="0.3">
      <c r="A5504" s="5" t="s">
        <v>168</v>
      </c>
      <c r="B5504" s="5" t="s">
        <v>175</v>
      </c>
      <c r="C5504" s="5" t="s">
        <v>84</v>
      </c>
      <c r="D5504" s="5" t="s">
        <v>375</v>
      </c>
      <c r="E5504" s="5" t="s">
        <v>172</v>
      </c>
      <c r="F5504" s="6">
        <v>43547</v>
      </c>
      <c r="G5504" s="5" t="s">
        <v>148</v>
      </c>
      <c r="H5504" s="5" t="s">
        <v>194</v>
      </c>
      <c r="I5504">
        <v>43389</v>
      </c>
      <c r="J5504">
        <v>158</v>
      </c>
      <c r="K5504">
        <v>407</v>
      </c>
      <c r="L5504">
        <v>4</v>
      </c>
      <c r="M5504">
        <v>11803</v>
      </c>
      <c r="N5504">
        <v>10334.574000000001</v>
      </c>
      <c r="O5504">
        <v>2583.643</v>
      </c>
      <c r="P5504">
        <v>101.75</v>
      </c>
      <c r="Q5504">
        <v>29</v>
      </c>
      <c r="R5504">
        <v>1468.4259999999999</v>
      </c>
      <c r="S5504">
        <v>2019</v>
      </c>
      <c r="T5504">
        <v>3</v>
      </c>
      <c r="U5504">
        <v>12</v>
      </c>
    </row>
    <row r="5505" spans="1:21" x14ac:dyDescent="0.3">
      <c r="A5505" s="5" t="s">
        <v>168</v>
      </c>
      <c r="B5505" s="5" t="s">
        <v>175</v>
      </c>
      <c r="C5505" s="5" t="s">
        <v>84</v>
      </c>
      <c r="D5505" s="5" t="s">
        <v>375</v>
      </c>
      <c r="E5505" s="5" t="s">
        <v>172</v>
      </c>
      <c r="F5505" s="6">
        <v>43547</v>
      </c>
      <c r="G5505" s="5" t="s">
        <v>148</v>
      </c>
      <c r="H5505" s="5" t="s">
        <v>263</v>
      </c>
      <c r="I5505">
        <v>43389</v>
      </c>
      <c r="J5505">
        <v>158</v>
      </c>
      <c r="K5505">
        <v>574</v>
      </c>
      <c r="L5505">
        <v>6</v>
      </c>
      <c r="M5505">
        <v>16646</v>
      </c>
      <c r="N5505">
        <v>15501.86</v>
      </c>
      <c r="O5505">
        <v>2583.643</v>
      </c>
      <c r="P5505">
        <v>95.666666666666671</v>
      </c>
      <c r="Q5505">
        <v>29</v>
      </c>
      <c r="R5505">
        <v>1144.1400000000001</v>
      </c>
      <c r="S5505">
        <v>2019</v>
      </c>
      <c r="T5505">
        <v>3</v>
      </c>
      <c r="U5505">
        <v>12</v>
      </c>
    </row>
    <row r="5506" spans="1:21" x14ac:dyDescent="0.3">
      <c r="A5506" s="5" t="s">
        <v>168</v>
      </c>
      <c r="B5506" s="5" t="s">
        <v>175</v>
      </c>
      <c r="C5506" s="5" t="s">
        <v>84</v>
      </c>
      <c r="D5506" s="5" t="s">
        <v>375</v>
      </c>
      <c r="E5506" s="5" t="s">
        <v>172</v>
      </c>
      <c r="F5506" s="6">
        <v>43547</v>
      </c>
      <c r="G5506" s="5" t="s">
        <v>148</v>
      </c>
      <c r="H5506" s="5" t="s">
        <v>258</v>
      </c>
      <c r="I5506">
        <v>43389</v>
      </c>
      <c r="J5506">
        <v>158</v>
      </c>
      <c r="K5506">
        <v>115</v>
      </c>
      <c r="L5506">
        <v>1</v>
      </c>
      <c r="M5506">
        <v>3392.5</v>
      </c>
      <c r="N5506">
        <v>2583.643</v>
      </c>
      <c r="O5506">
        <v>2583.643</v>
      </c>
      <c r="P5506">
        <v>115</v>
      </c>
      <c r="Q5506">
        <v>29.5</v>
      </c>
      <c r="R5506">
        <v>808.85699999999997</v>
      </c>
      <c r="S5506">
        <v>2019</v>
      </c>
      <c r="T5506">
        <v>3</v>
      </c>
      <c r="U5506">
        <v>12</v>
      </c>
    </row>
    <row r="5507" spans="1:21" x14ac:dyDescent="0.3">
      <c r="A5507" s="5" t="s">
        <v>168</v>
      </c>
      <c r="B5507" s="5" t="s">
        <v>175</v>
      </c>
      <c r="C5507" s="5" t="s">
        <v>86</v>
      </c>
      <c r="D5507" s="5" t="s">
        <v>399</v>
      </c>
      <c r="E5507" s="5" t="s">
        <v>172</v>
      </c>
      <c r="F5507" s="6">
        <v>43547</v>
      </c>
      <c r="G5507" s="5" t="s">
        <v>148</v>
      </c>
      <c r="H5507" s="5" t="s">
        <v>190</v>
      </c>
      <c r="I5507">
        <v>43374</v>
      </c>
      <c r="J5507">
        <v>173</v>
      </c>
      <c r="K5507">
        <v>114</v>
      </c>
      <c r="L5507">
        <v>1</v>
      </c>
      <c r="M5507">
        <v>3078</v>
      </c>
      <c r="N5507">
        <v>2362.6439999999998</v>
      </c>
      <c r="O5507">
        <v>2362.6439999999998</v>
      </c>
      <c r="P5507">
        <v>114</v>
      </c>
      <c r="Q5507">
        <v>27</v>
      </c>
      <c r="R5507">
        <v>715.35599999999999</v>
      </c>
      <c r="S5507">
        <v>2019</v>
      </c>
      <c r="T5507">
        <v>3</v>
      </c>
      <c r="U5507">
        <v>12</v>
      </c>
    </row>
    <row r="5508" spans="1:21" x14ac:dyDescent="0.3">
      <c r="A5508" s="5" t="s">
        <v>168</v>
      </c>
      <c r="B5508" s="5" t="s">
        <v>175</v>
      </c>
      <c r="C5508" s="5" t="s">
        <v>86</v>
      </c>
      <c r="D5508" s="5" t="s">
        <v>399</v>
      </c>
      <c r="E5508" s="5" t="s">
        <v>172</v>
      </c>
      <c r="F5508" s="6">
        <v>43547</v>
      </c>
      <c r="G5508" s="5" t="s">
        <v>148</v>
      </c>
      <c r="H5508" s="5" t="s">
        <v>178</v>
      </c>
      <c r="I5508">
        <v>43374</v>
      </c>
      <c r="J5508">
        <v>173</v>
      </c>
      <c r="K5508">
        <v>108</v>
      </c>
      <c r="L5508">
        <v>1</v>
      </c>
      <c r="M5508">
        <v>3132</v>
      </c>
      <c r="N5508">
        <v>2362.6439999999998</v>
      </c>
      <c r="O5508">
        <v>2362.6439999999998</v>
      </c>
      <c r="P5508">
        <v>108</v>
      </c>
      <c r="Q5508">
        <v>29</v>
      </c>
      <c r="R5508">
        <v>769.35599999999999</v>
      </c>
      <c r="S5508">
        <v>2019</v>
      </c>
      <c r="T5508">
        <v>3</v>
      </c>
      <c r="U5508">
        <v>12</v>
      </c>
    </row>
    <row r="5509" spans="1:21" x14ac:dyDescent="0.3">
      <c r="A5509" s="5" t="s">
        <v>168</v>
      </c>
      <c r="B5509" s="5" t="s">
        <v>175</v>
      </c>
      <c r="C5509" s="5" t="s">
        <v>86</v>
      </c>
      <c r="D5509" s="5" t="s">
        <v>399</v>
      </c>
      <c r="E5509" s="5" t="s">
        <v>172</v>
      </c>
      <c r="F5509" s="6">
        <v>43547</v>
      </c>
      <c r="G5509" s="5" t="s">
        <v>148</v>
      </c>
      <c r="H5509" s="5" t="s">
        <v>311</v>
      </c>
      <c r="I5509">
        <v>43374</v>
      </c>
      <c r="J5509">
        <v>173</v>
      </c>
      <c r="K5509">
        <v>206</v>
      </c>
      <c r="L5509">
        <v>2</v>
      </c>
      <c r="M5509">
        <v>5974</v>
      </c>
      <c r="N5509">
        <v>4725.2879999999996</v>
      </c>
      <c r="O5509">
        <v>2362.6439999999998</v>
      </c>
      <c r="P5509">
        <v>103</v>
      </c>
      <c r="Q5509">
        <v>29</v>
      </c>
      <c r="R5509">
        <v>1248.712</v>
      </c>
      <c r="S5509">
        <v>2019</v>
      </c>
      <c r="T5509">
        <v>3</v>
      </c>
      <c r="U5509">
        <v>12</v>
      </c>
    </row>
    <row r="5510" spans="1:21" x14ac:dyDescent="0.3">
      <c r="A5510" s="5" t="s">
        <v>168</v>
      </c>
      <c r="B5510" s="5" t="s">
        <v>175</v>
      </c>
      <c r="C5510" s="5" t="s">
        <v>86</v>
      </c>
      <c r="D5510" s="5" t="s">
        <v>399</v>
      </c>
      <c r="E5510" s="5" t="s">
        <v>172</v>
      </c>
      <c r="F5510" s="6">
        <v>43547</v>
      </c>
      <c r="G5510" s="5" t="s">
        <v>148</v>
      </c>
      <c r="H5510" s="5" t="s">
        <v>173</v>
      </c>
      <c r="I5510">
        <v>43374</v>
      </c>
      <c r="J5510">
        <v>173</v>
      </c>
      <c r="K5510">
        <v>1731</v>
      </c>
      <c r="L5510">
        <v>14</v>
      </c>
      <c r="M5510">
        <v>58854</v>
      </c>
      <c r="N5510">
        <v>33077.014000000003</v>
      </c>
      <c r="O5510">
        <v>2362.6439999999998</v>
      </c>
      <c r="P5510">
        <v>123.64285714285714</v>
      </c>
      <c r="Q5510">
        <v>34</v>
      </c>
      <c r="R5510">
        <v>25776.986000000001</v>
      </c>
      <c r="S5510">
        <v>2019</v>
      </c>
      <c r="T5510">
        <v>3</v>
      </c>
      <c r="U5510">
        <v>12</v>
      </c>
    </row>
    <row r="5511" spans="1:21" x14ac:dyDescent="0.3">
      <c r="A5511" s="5" t="s">
        <v>168</v>
      </c>
      <c r="B5511" s="5" t="s">
        <v>175</v>
      </c>
      <c r="C5511" s="5" t="s">
        <v>86</v>
      </c>
      <c r="D5511" s="5" t="s">
        <v>399</v>
      </c>
      <c r="E5511" s="5" t="s">
        <v>172</v>
      </c>
      <c r="F5511" s="6">
        <v>43547</v>
      </c>
      <c r="G5511" s="5" t="s">
        <v>148</v>
      </c>
      <c r="H5511" s="5" t="s">
        <v>212</v>
      </c>
      <c r="I5511">
        <v>43374</v>
      </c>
      <c r="J5511">
        <v>173</v>
      </c>
      <c r="K5511">
        <v>105</v>
      </c>
      <c r="L5511">
        <v>1</v>
      </c>
      <c r="M5511">
        <v>3097.5</v>
      </c>
      <c r="N5511">
        <v>2362.6439999999998</v>
      </c>
      <c r="O5511">
        <v>2362.6439999999998</v>
      </c>
      <c r="P5511">
        <v>105</v>
      </c>
      <c r="Q5511">
        <v>29.5</v>
      </c>
      <c r="R5511">
        <v>734.85599999999999</v>
      </c>
      <c r="S5511">
        <v>2019</v>
      </c>
      <c r="T5511">
        <v>3</v>
      </c>
      <c r="U5511">
        <v>12</v>
      </c>
    </row>
    <row r="5512" spans="1:21" x14ac:dyDescent="0.3">
      <c r="A5512" s="5" t="s">
        <v>168</v>
      </c>
      <c r="B5512" s="5" t="s">
        <v>175</v>
      </c>
      <c r="C5512" s="5" t="s">
        <v>88</v>
      </c>
      <c r="D5512" s="5" t="s">
        <v>366</v>
      </c>
      <c r="E5512" s="5" t="s">
        <v>172</v>
      </c>
      <c r="F5512" s="6">
        <v>43547</v>
      </c>
      <c r="G5512" s="5" t="s">
        <v>148</v>
      </c>
      <c r="H5512" s="5" t="s">
        <v>194</v>
      </c>
      <c r="I5512">
        <v>43382</v>
      </c>
      <c r="J5512">
        <v>165</v>
      </c>
      <c r="K5512">
        <v>414</v>
      </c>
      <c r="L5512">
        <v>4</v>
      </c>
      <c r="M5512">
        <v>12006</v>
      </c>
      <c r="N5512">
        <v>10797.25</v>
      </c>
      <c r="O5512">
        <v>2699.3130000000001</v>
      </c>
      <c r="P5512">
        <v>103.5</v>
      </c>
      <c r="Q5512">
        <v>29</v>
      </c>
      <c r="R5512">
        <v>1208.75</v>
      </c>
      <c r="S5512">
        <v>2019</v>
      </c>
      <c r="T5512">
        <v>3</v>
      </c>
      <c r="U5512">
        <v>12</v>
      </c>
    </row>
    <row r="5513" spans="1:21" x14ac:dyDescent="0.3">
      <c r="A5513" s="5" t="s">
        <v>168</v>
      </c>
      <c r="B5513" s="5" t="s">
        <v>175</v>
      </c>
      <c r="C5513" s="5" t="s">
        <v>88</v>
      </c>
      <c r="D5513" s="5" t="s">
        <v>366</v>
      </c>
      <c r="E5513" s="5" t="s">
        <v>172</v>
      </c>
      <c r="F5513" s="6">
        <v>43547</v>
      </c>
      <c r="G5513" s="5" t="s">
        <v>148</v>
      </c>
      <c r="H5513" s="5" t="s">
        <v>212</v>
      </c>
      <c r="I5513">
        <v>43382</v>
      </c>
      <c r="J5513">
        <v>165</v>
      </c>
      <c r="K5513">
        <v>185</v>
      </c>
      <c r="L5513">
        <v>2</v>
      </c>
      <c r="M5513">
        <v>5457.5</v>
      </c>
      <c r="N5513">
        <v>5398.625</v>
      </c>
      <c r="O5513">
        <v>2699.3130000000001</v>
      </c>
      <c r="P5513">
        <v>92.5</v>
      </c>
      <c r="Q5513">
        <v>29.5</v>
      </c>
      <c r="R5513">
        <v>58.875</v>
      </c>
      <c r="S5513">
        <v>2019</v>
      </c>
      <c r="T5513">
        <v>3</v>
      </c>
      <c r="U5513">
        <v>12</v>
      </c>
    </row>
    <row r="5514" spans="1:21" x14ac:dyDescent="0.3">
      <c r="A5514" s="5" t="s">
        <v>168</v>
      </c>
      <c r="B5514" s="5" t="s">
        <v>175</v>
      </c>
      <c r="C5514" s="5" t="s">
        <v>88</v>
      </c>
      <c r="D5514" s="5" t="s">
        <v>366</v>
      </c>
      <c r="E5514" s="5" t="s">
        <v>172</v>
      </c>
      <c r="F5514" s="6">
        <v>43547</v>
      </c>
      <c r="G5514" s="5" t="s">
        <v>148</v>
      </c>
      <c r="H5514" s="5" t="s">
        <v>197</v>
      </c>
      <c r="I5514">
        <v>43382</v>
      </c>
      <c r="J5514">
        <v>165</v>
      </c>
      <c r="K5514">
        <v>123</v>
      </c>
      <c r="L5514">
        <v>1</v>
      </c>
      <c r="M5514">
        <v>3567</v>
      </c>
      <c r="N5514">
        <v>2699.3130000000001</v>
      </c>
      <c r="O5514">
        <v>2699.3130000000001</v>
      </c>
      <c r="P5514">
        <v>123</v>
      </c>
      <c r="Q5514">
        <v>29</v>
      </c>
      <c r="R5514">
        <v>867.68700000000001</v>
      </c>
      <c r="S5514">
        <v>2019</v>
      </c>
      <c r="T5514">
        <v>3</v>
      </c>
      <c r="U5514">
        <v>12</v>
      </c>
    </row>
    <row r="5515" spans="1:21" x14ac:dyDescent="0.3">
      <c r="A5515" s="5" t="s">
        <v>168</v>
      </c>
      <c r="B5515" s="5" t="s">
        <v>175</v>
      </c>
      <c r="C5515" s="5" t="s">
        <v>88</v>
      </c>
      <c r="D5515" s="5" t="s">
        <v>366</v>
      </c>
      <c r="E5515" s="5" t="s">
        <v>172</v>
      </c>
      <c r="F5515" s="6">
        <v>43547</v>
      </c>
      <c r="G5515" s="5" t="s">
        <v>148</v>
      </c>
      <c r="H5515" s="5" t="s">
        <v>190</v>
      </c>
      <c r="I5515">
        <v>43382</v>
      </c>
      <c r="J5515">
        <v>165</v>
      </c>
      <c r="K5515">
        <v>118</v>
      </c>
      <c r="L5515">
        <v>1</v>
      </c>
      <c r="M5515">
        <v>3481</v>
      </c>
      <c r="N5515">
        <v>2699.3130000000001</v>
      </c>
      <c r="O5515">
        <v>2699.3130000000001</v>
      </c>
      <c r="P5515">
        <v>118</v>
      </c>
      <c r="Q5515">
        <v>29.5</v>
      </c>
      <c r="R5515">
        <v>781.68700000000001</v>
      </c>
      <c r="S5515">
        <v>2019</v>
      </c>
      <c r="T5515">
        <v>3</v>
      </c>
      <c r="U5515">
        <v>12</v>
      </c>
    </row>
    <row r="5516" spans="1:21" x14ac:dyDescent="0.3">
      <c r="A5516" s="5" t="s">
        <v>168</v>
      </c>
      <c r="B5516" s="5" t="s">
        <v>175</v>
      </c>
      <c r="C5516" s="5" t="s">
        <v>88</v>
      </c>
      <c r="D5516" s="5" t="s">
        <v>366</v>
      </c>
      <c r="E5516" s="5" t="s">
        <v>172</v>
      </c>
      <c r="F5516" s="6">
        <v>43547</v>
      </c>
      <c r="G5516" s="5" t="s">
        <v>148</v>
      </c>
      <c r="H5516" s="5" t="s">
        <v>173</v>
      </c>
      <c r="I5516">
        <v>43382</v>
      </c>
      <c r="J5516">
        <v>165</v>
      </c>
      <c r="K5516">
        <v>800</v>
      </c>
      <c r="L5516">
        <v>6</v>
      </c>
      <c r="M5516">
        <v>27200</v>
      </c>
      <c r="N5516">
        <v>16195.875</v>
      </c>
      <c r="O5516">
        <v>2699.3130000000001</v>
      </c>
      <c r="P5516">
        <v>133.33333333333334</v>
      </c>
      <c r="Q5516">
        <v>34</v>
      </c>
      <c r="R5516">
        <v>11004.125</v>
      </c>
      <c r="S5516">
        <v>2019</v>
      </c>
      <c r="T5516">
        <v>3</v>
      </c>
      <c r="U5516">
        <v>12</v>
      </c>
    </row>
    <row r="5517" spans="1:21" x14ac:dyDescent="0.3">
      <c r="A5517" s="5" t="s">
        <v>168</v>
      </c>
      <c r="B5517" s="5" t="s">
        <v>175</v>
      </c>
      <c r="C5517" s="5" t="s">
        <v>88</v>
      </c>
      <c r="D5517" s="5" t="s">
        <v>366</v>
      </c>
      <c r="E5517" s="5" t="s">
        <v>172</v>
      </c>
      <c r="F5517" s="6">
        <v>43547</v>
      </c>
      <c r="G5517" s="5" t="s">
        <v>148</v>
      </c>
      <c r="H5517" s="5" t="s">
        <v>351</v>
      </c>
      <c r="I5517">
        <v>43382</v>
      </c>
      <c r="J5517">
        <v>165</v>
      </c>
      <c r="K5517">
        <v>119</v>
      </c>
      <c r="L5517">
        <v>1</v>
      </c>
      <c r="M5517">
        <v>3510.5</v>
      </c>
      <c r="N5517">
        <v>2699.3130000000001</v>
      </c>
      <c r="O5517">
        <v>2699.3130000000001</v>
      </c>
      <c r="P5517">
        <v>119</v>
      </c>
      <c r="Q5517">
        <v>29.5</v>
      </c>
      <c r="R5517">
        <v>811.18700000000001</v>
      </c>
      <c r="S5517">
        <v>2019</v>
      </c>
      <c r="T5517">
        <v>3</v>
      </c>
      <c r="U5517">
        <v>12</v>
      </c>
    </row>
    <row r="5518" spans="1:21" x14ac:dyDescent="0.3">
      <c r="A5518" s="5" t="s">
        <v>168</v>
      </c>
      <c r="B5518" s="5" t="s">
        <v>175</v>
      </c>
      <c r="C5518" s="5" t="s">
        <v>88</v>
      </c>
      <c r="D5518" s="5" t="s">
        <v>366</v>
      </c>
      <c r="E5518" s="5" t="s">
        <v>172</v>
      </c>
      <c r="F5518" s="6">
        <v>43547</v>
      </c>
      <c r="G5518" s="5" t="s">
        <v>148</v>
      </c>
      <c r="H5518" s="5" t="s">
        <v>198</v>
      </c>
      <c r="I5518">
        <v>43382</v>
      </c>
      <c r="J5518">
        <v>165</v>
      </c>
      <c r="K5518">
        <v>113</v>
      </c>
      <c r="L5518">
        <v>1</v>
      </c>
      <c r="M5518">
        <v>3277</v>
      </c>
      <c r="N5518">
        <v>2699.3130000000001</v>
      </c>
      <c r="O5518">
        <v>2699.3130000000001</v>
      </c>
      <c r="P5518">
        <v>113</v>
      </c>
      <c r="Q5518">
        <v>29</v>
      </c>
      <c r="R5518">
        <v>577.68700000000001</v>
      </c>
      <c r="S5518">
        <v>2019</v>
      </c>
      <c r="T5518">
        <v>3</v>
      </c>
      <c r="U5518">
        <v>12</v>
      </c>
    </row>
    <row r="5519" spans="1:21" x14ac:dyDescent="0.3">
      <c r="A5519" s="5" t="s">
        <v>168</v>
      </c>
      <c r="B5519" s="5" t="s">
        <v>206</v>
      </c>
      <c r="C5519" s="5" t="s">
        <v>117</v>
      </c>
      <c r="D5519" s="5" t="s">
        <v>372</v>
      </c>
      <c r="E5519" s="5" t="s">
        <v>172</v>
      </c>
      <c r="F5519" s="6">
        <v>43547</v>
      </c>
      <c r="G5519" s="5" t="s">
        <v>148</v>
      </c>
      <c r="H5519" s="5" t="s">
        <v>208</v>
      </c>
      <c r="I5519">
        <v>43383</v>
      </c>
      <c r="J5519">
        <v>164</v>
      </c>
      <c r="K5519">
        <v>105.4</v>
      </c>
      <c r="L5519">
        <v>1</v>
      </c>
      <c r="M5519">
        <v>3056.6</v>
      </c>
      <c r="N5519">
        <v>2627.8719999999998</v>
      </c>
      <c r="O5519">
        <v>2627.8719999999998</v>
      </c>
      <c r="P5519">
        <v>105.4</v>
      </c>
      <c r="Q5519">
        <v>29</v>
      </c>
      <c r="R5519">
        <v>428.72800000000001</v>
      </c>
      <c r="S5519">
        <v>2019</v>
      </c>
      <c r="T5519">
        <v>3</v>
      </c>
      <c r="U5519">
        <v>12</v>
      </c>
    </row>
    <row r="5520" spans="1:21" x14ac:dyDescent="0.3">
      <c r="A5520" s="5" t="s">
        <v>168</v>
      </c>
      <c r="B5520" s="5" t="s">
        <v>206</v>
      </c>
      <c r="C5520" s="5" t="s">
        <v>117</v>
      </c>
      <c r="D5520" s="5" t="s">
        <v>372</v>
      </c>
      <c r="E5520" s="5" t="s">
        <v>172</v>
      </c>
      <c r="F5520" s="6">
        <v>43547</v>
      </c>
      <c r="G5520" s="5" t="s">
        <v>148</v>
      </c>
      <c r="H5520" s="5" t="s">
        <v>235</v>
      </c>
      <c r="I5520">
        <v>43383</v>
      </c>
      <c r="J5520">
        <v>164</v>
      </c>
      <c r="K5520">
        <v>98</v>
      </c>
      <c r="L5520">
        <v>1</v>
      </c>
      <c r="M5520">
        <v>2842</v>
      </c>
      <c r="N5520">
        <v>2627.8719999999998</v>
      </c>
      <c r="O5520">
        <v>2627.8719999999998</v>
      </c>
      <c r="P5520">
        <v>98</v>
      </c>
      <c r="Q5520">
        <v>29</v>
      </c>
      <c r="R5520">
        <v>214.12799999999999</v>
      </c>
      <c r="S5520">
        <v>2019</v>
      </c>
      <c r="T5520">
        <v>3</v>
      </c>
      <c r="U5520">
        <v>12</v>
      </c>
    </row>
    <row r="5521" spans="1:21" x14ac:dyDescent="0.3">
      <c r="A5521" s="5" t="s">
        <v>168</v>
      </c>
      <c r="B5521" s="5" t="s">
        <v>206</v>
      </c>
      <c r="C5521" s="5" t="s">
        <v>118</v>
      </c>
      <c r="D5521" s="5" t="s">
        <v>373</v>
      </c>
      <c r="E5521" s="5" t="s">
        <v>172</v>
      </c>
      <c r="F5521" s="6">
        <v>43547</v>
      </c>
      <c r="G5521" s="5" t="s">
        <v>148</v>
      </c>
      <c r="H5521" s="5" t="s">
        <v>173</v>
      </c>
      <c r="I5521">
        <v>43390</v>
      </c>
      <c r="J5521">
        <v>157</v>
      </c>
      <c r="K5521">
        <v>100</v>
      </c>
      <c r="L5521">
        <v>1</v>
      </c>
      <c r="M5521">
        <v>3400</v>
      </c>
      <c r="N5521">
        <v>2372.056</v>
      </c>
      <c r="O5521">
        <v>2372.056</v>
      </c>
      <c r="P5521">
        <v>100</v>
      </c>
      <c r="Q5521">
        <v>34</v>
      </c>
      <c r="R5521">
        <v>1027.944</v>
      </c>
      <c r="S5521">
        <v>2019</v>
      </c>
      <c r="T5521">
        <v>3</v>
      </c>
      <c r="U5521">
        <v>12</v>
      </c>
    </row>
    <row r="5522" spans="1:21" x14ac:dyDescent="0.3">
      <c r="A5522" s="5" t="s">
        <v>168</v>
      </c>
      <c r="B5522" s="5" t="s">
        <v>206</v>
      </c>
      <c r="C5522" s="5" t="s">
        <v>118</v>
      </c>
      <c r="D5522" s="5" t="s">
        <v>373</v>
      </c>
      <c r="E5522" s="5" t="s">
        <v>172</v>
      </c>
      <c r="F5522" s="6">
        <v>43547</v>
      </c>
      <c r="G5522" s="5" t="s">
        <v>148</v>
      </c>
      <c r="H5522" s="5" t="s">
        <v>235</v>
      </c>
      <c r="I5522">
        <v>43390</v>
      </c>
      <c r="J5522">
        <v>157</v>
      </c>
      <c r="K5522">
        <v>115.4</v>
      </c>
      <c r="L5522">
        <v>1</v>
      </c>
      <c r="M5522">
        <v>3346.6</v>
      </c>
      <c r="N5522">
        <v>2372.056</v>
      </c>
      <c r="O5522">
        <v>2372.056</v>
      </c>
      <c r="P5522">
        <v>115.4</v>
      </c>
      <c r="Q5522">
        <v>29</v>
      </c>
      <c r="R5522">
        <v>974.54399999999998</v>
      </c>
      <c r="S5522">
        <v>2019</v>
      </c>
      <c r="T5522">
        <v>3</v>
      </c>
      <c r="U5522">
        <v>12</v>
      </c>
    </row>
    <row r="5523" spans="1:21" x14ac:dyDescent="0.3">
      <c r="A5523" s="5" t="s">
        <v>168</v>
      </c>
      <c r="B5523" s="5" t="s">
        <v>175</v>
      </c>
      <c r="C5523" s="5" t="s">
        <v>88</v>
      </c>
      <c r="D5523" s="5" t="s">
        <v>366</v>
      </c>
      <c r="E5523" s="5" t="s">
        <v>172</v>
      </c>
      <c r="F5523" s="6">
        <v>43549</v>
      </c>
      <c r="G5523" s="5" t="s">
        <v>148</v>
      </c>
      <c r="H5523" s="5" t="s">
        <v>215</v>
      </c>
      <c r="I5523">
        <v>43382</v>
      </c>
      <c r="J5523">
        <v>167</v>
      </c>
      <c r="K5523">
        <v>428</v>
      </c>
      <c r="L5523">
        <v>4</v>
      </c>
      <c r="M5523">
        <v>12198</v>
      </c>
      <c r="N5523">
        <v>10797.25</v>
      </c>
      <c r="O5523">
        <v>2699.3130000000001</v>
      </c>
      <c r="P5523">
        <v>107</v>
      </c>
      <c r="Q5523">
        <v>28.5</v>
      </c>
      <c r="R5523">
        <v>1400.75</v>
      </c>
      <c r="S5523">
        <v>2019</v>
      </c>
      <c r="T5523">
        <v>3</v>
      </c>
      <c r="U5523">
        <v>13</v>
      </c>
    </row>
    <row r="5524" spans="1:21" x14ac:dyDescent="0.3">
      <c r="A5524" s="5" t="s">
        <v>168</v>
      </c>
      <c r="B5524" s="5" t="s">
        <v>175</v>
      </c>
      <c r="C5524" s="5" t="s">
        <v>88</v>
      </c>
      <c r="D5524" s="5" t="s">
        <v>366</v>
      </c>
      <c r="E5524" s="5" t="s">
        <v>172</v>
      </c>
      <c r="F5524" s="6">
        <v>43549</v>
      </c>
      <c r="G5524" s="5" t="s">
        <v>148</v>
      </c>
      <c r="H5524" s="5" t="s">
        <v>199</v>
      </c>
      <c r="I5524">
        <v>43382</v>
      </c>
      <c r="J5524">
        <v>167</v>
      </c>
      <c r="K5524">
        <v>722</v>
      </c>
      <c r="L5524">
        <v>7</v>
      </c>
      <c r="M5524">
        <v>20577</v>
      </c>
      <c r="N5524">
        <v>18895.187999999998</v>
      </c>
      <c r="O5524">
        <v>2699.3130000000001</v>
      </c>
      <c r="P5524">
        <v>103.14285714285714</v>
      </c>
      <c r="Q5524">
        <v>28.5</v>
      </c>
      <c r="R5524">
        <v>1681.8119999999999</v>
      </c>
      <c r="S5524">
        <v>2019</v>
      </c>
      <c r="T5524">
        <v>3</v>
      </c>
      <c r="U5524">
        <v>13</v>
      </c>
    </row>
    <row r="5525" spans="1:21" x14ac:dyDescent="0.3">
      <c r="A5525" s="5" t="s">
        <v>168</v>
      </c>
      <c r="B5525" s="5" t="s">
        <v>175</v>
      </c>
      <c r="C5525" s="5" t="s">
        <v>88</v>
      </c>
      <c r="D5525" s="5" t="s">
        <v>366</v>
      </c>
      <c r="E5525" s="5" t="s">
        <v>172</v>
      </c>
      <c r="F5525" s="6">
        <v>43549</v>
      </c>
      <c r="G5525" s="5" t="s">
        <v>148</v>
      </c>
      <c r="H5525" s="5" t="s">
        <v>200</v>
      </c>
      <c r="I5525">
        <v>43382</v>
      </c>
      <c r="J5525">
        <v>167</v>
      </c>
      <c r="K5525">
        <v>550</v>
      </c>
      <c r="L5525">
        <v>5</v>
      </c>
      <c r="M5525">
        <v>15675</v>
      </c>
      <c r="N5525">
        <v>13496.563</v>
      </c>
      <c r="O5525">
        <v>2699.3130000000001</v>
      </c>
      <c r="P5525">
        <v>110</v>
      </c>
      <c r="Q5525">
        <v>28.5</v>
      </c>
      <c r="R5525">
        <v>2178.4369999999999</v>
      </c>
      <c r="S5525">
        <v>2019</v>
      </c>
      <c r="T5525">
        <v>3</v>
      </c>
      <c r="U5525">
        <v>13</v>
      </c>
    </row>
    <row r="5526" spans="1:21" x14ac:dyDescent="0.3">
      <c r="A5526" s="5" t="s">
        <v>168</v>
      </c>
      <c r="B5526" s="5" t="s">
        <v>206</v>
      </c>
      <c r="C5526" s="5" t="s">
        <v>116</v>
      </c>
      <c r="D5526" s="5" t="s">
        <v>400</v>
      </c>
      <c r="E5526" s="5" t="s">
        <v>227</v>
      </c>
      <c r="F5526" s="6">
        <v>43549</v>
      </c>
      <c r="G5526" s="5" t="s">
        <v>148</v>
      </c>
      <c r="H5526" s="5" t="s">
        <v>185</v>
      </c>
      <c r="I5526">
        <v>43375</v>
      </c>
      <c r="J5526">
        <v>174</v>
      </c>
      <c r="K5526">
        <v>-278</v>
      </c>
      <c r="L5526">
        <v>-2</v>
      </c>
      <c r="M5526">
        <v>-8340</v>
      </c>
      <c r="N5526">
        <v>-5963.9989999999998</v>
      </c>
      <c r="O5526">
        <v>-2982</v>
      </c>
      <c r="P5526">
        <v>139</v>
      </c>
      <c r="Q5526">
        <v>30</v>
      </c>
      <c r="R5526">
        <v>-2376.0010000000002</v>
      </c>
      <c r="S5526">
        <v>2019</v>
      </c>
      <c r="T5526">
        <v>3</v>
      </c>
      <c r="U5526">
        <v>13</v>
      </c>
    </row>
    <row r="5527" spans="1:21" x14ac:dyDescent="0.3">
      <c r="A5527" s="5" t="s">
        <v>168</v>
      </c>
      <c r="B5527" s="5" t="s">
        <v>206</v>
      </c>
      <c r="C5527" s="5" t="s">
        <v>116</v>
      </c>
      <c r="D5527" s="5" t="s">
        <v>400</v>
      </c>
      <c r="E5527" s="5" t="s">
        <v>172</v>
      </c>
      <c r="F5527" s="6">
        <v>43549</v>
      </c>
      <c r="G5527" s="5" t="s">
        <v>148</v>
      </c>
      <c r="H5527" s="5" t="s">
        <v>185</v>
      </c>
      <c r="I5527">
        <v>43375</v>
      </c>
      <c r="J5527">
        <v>174</v>
      </c>
      <c r="K5527">
        <v>278</v>
      </c>
      <c r="L5527">
        <v>3</v>
      </c>
      <c r="M5527">
        <v>8340</v>
      </c>
      <c r="N5527">
        <v>6011.402</v>
      </c>
      <c r="O5527">
        <v>2003.8009999999999</v>
      </c>
      <c r="P5527">
        <v>92.666666666666671</v>
      </c>
      <c r="Q5527">
        <v>30</v>
      </c>
      <c r="R5527">
        <v>2328.598</v>
      </c>
      <c r="S5527">
        <v>2019</v>
      </c>
      <c r="T5527">
        <v>3</v>
      </c>
      <c r="U5527">
        <v>13</v>
      </c>
    </row>
    <row r="5528" spans="1:21" x14ac:dyDescent="0.3">
      <c r="A5528" s="5" t="s">
        <v>168</v>
      </c>
      <c r="B5528" s="5" t="s">
        <v>206</v>
      </c>
      <c r="C5528" s="5" t="s">
        <v>117</v>
      </c>
      <c r="D5528" s="5" t="s">
        <v>372</v>
      </c>
      <c r="E5528" s="5" t="s">
        <v>172</v>
      </c>
      <c r="F5528" s="6">
        <v>43549</v>
      </c>
      <c r="G5528" s="5" t="s">
        <v>148</v>
      </c>
      <c r="H5528" s="5" t="s">
        <v>305</v>
      </c>
      <c r="I5528">
        <v>43383</v>
      </c>
      <c r="J5528">
        <v>166</v>
      </c>
      <c r="K5528">
        <v>1064</v>
      </c>
      <c r="L5528">
        <v>10</v>
      </c>
      <c r="M5528">
        <v>30324</v>
      </c>
      <c r="N5528">
        <v>26278.715</v>
      </c>
      <c r="O5528">
        <v>2627.8719999999998</v>
      </c>
      <c r="P5528">
        <v>106.4</v>
      </c>
      <c r="Q5528">
        <v>28.5</v>
      </c>
      <c r="R5528">
        <v>4045.2849999999999</v>
      </c>
      <c r="S5528">
        <v>2019</v>
      </c>
      <c r="T5528">
        <v>3</v>
      </c>
      <c r="U5528">
        <v>13</v>
      </c>
    </row>
    <row r="5529" spans="1:21" x14ac:dyDescent="0.3">
      <c r="A5529" s="5" t="s">
        <v>168</v>
      </c>
      <c r="B5529" s="5" t="s">
        <v>206</v>
      </c>
      <c r="C5529" s="5" t="s">
        <v>117</v>
      </c>
      <c r="D5529" s="5" t="s">
        <v>372</v>
      </c>
      <c r="E5529" s="5" t="s">
        <v>172</v>
      </c>
      <c r="F5529" s="6">
        <v>43549</v>
      </c>
      <c r="G5529" s="5" t="s">
        <v>148</v>
      </c>
      <c r="H5529" s="5" t="s">
        <v>178</v>
      </c>
      <c r="I5529">
        <v>43383</v>
      </c>
      <c r="J5529">
        <v>166</v>
      </c>
      <c r="K5529">
        <v>426.2</v>
      </c>
      <c r="L5529">
        <v>4</v>
      </c>
      <c r="M5529">
        <v>12359.8</v>
      </c>
      <c r="N5529">
        <v>10511.486000000001</v>
      </c>
      <c r="O5529">
        <v>2627.8719999999998</v>
      </c>
      <c r="P5529">
        <v>106.55</v>
      </c>
      <c r="Q5529">
        <v>29</v>
      </c>
      <c r="R5529">
        <v>1848.3140000000001</v>
      </c>
      <c r="S5529">
        <v>2019</v>
      </c>
      <c r="T5529">
        <v>3</v>
      </c>
      <c r="U5529">
        <v>13</v>
      </c>
    </row>
    <row r="5530" spans="1:21" x14ac:dyDescent="0.3">
      <c r="A5530" s="5" t="s">
        <v>168</v>
      </c>
      <c r="B5530" s="5" t="s">
        <v>206</v>
      </c>
      <c r="C5530" s="5" t="s">
        <v>117</v>
      </c>
      <c r="D5530" s="5" t="s">
        <v>372</v>
      </c>
      <c r="E5530" s="5" t="s">
        <v>172</v>
      </c>
      <c r="F5530" s="6">
        <v>43549</v>
      </c>
      <c r="G5530" s="5" t="s">
        <v>148</v>
      </c>
      <c r="H5530" s="5" t="s">
        <v>173</v>
      </c>
      <c r="I5530">
        <v>43383</v>
      </c>
      <c r="J5530">
        <v>166</v>
      </c>
      <c r="K5530">
        <v>364.6</v>
      </c>
      <c r="L5530">
        <v>4</v>
      </c>
      <c r="M5530">
        <v>12396.4</v>
      </c>
      <c r="N5530">
        <v>7883.6149999999998</v>
      </c>
      <c r="O5530">
        <v>1970.904</v>
      </c>
      <c r="P5530">
        <v>91.15</v>
      </c>
      <c r="Q5530">
        <v>34</v>
      </c>
      <c r="R5530">
        <v>4512.7849999999999</v>
      </c>
      <c r="S5530">
        <v>2019</v>
      </c>
      <c r="T5530">
        <v>3</v>
      </c>
      <c r="U5530">
        <v>13</v>
      </c>
    </row>
    <row r="5531" spans="1:21" x14ac:dyDescent="0.3">
      <c r="A5531" s="5" t="s">
        <v>168</v>
      </c>
      <c r="B5531" s="5" t="s">
        <v>206</v>
      </c>
      <c r="C5531" s="5" t="s">
        <v>118</v>
      </c>
      <c r="D5531" s="5" t="s">
        <v>373</v>
      </c>
      <c r="E5531" s="5" t="s">
        <v>172</v>
      </c>
      <c r="F5531" s="6">
        <v>43549</v>
      </c>
      <c r="G5531" s="5" t="s">
        <v>148</v>
      </c>
      <c r="H5531" s="5" t="s">
        <v>198</v>
      </c>
      <c r="I5531">
        <v>43390</v>
      </c>
      <c r="J5531">
        <v>159</v>
      </c>
      <c r="K5531">
        <v>220.4</v>
      </c>
      <c r="L5531">
        <v>2</v>
      </c>
      <c r="M5531">
        <v>6391.6</v>
      </c>
      <c r="N5531">
        <v>4744.1130000000003</v>
      </c>
      <c r="O5531">
        <v>2372.056</v>
      </c>
      <c r="P5531">
        <v>110.2</v>
      </c>
      <c r="Q5531">
        <v>29</v>
      </c>
      <c r="R5531">
        <v>1647.4870000000001</v>
      </c>
      <c r="S5531">
        <v>2019</v>
      </c>
      <c r="T5531">
        <v>3</v>
      </c>
      <c r="U5531">
        <v>13</v>
      </c>
    </row>
    <row r="5532" spans="1:21" x14ac:dyDescent="0.3">
      <c r="A5532" s="5" t="s">
        <v>168</v>
      </c>
      <c r="B5532" s="5" t="s">
        <v>206</v>
      </c>
      <c r="C5532" s="5" t="s">
        <v>118</v>
      </c>
      <c r="D5532" s="5" t="s">
        <v>373</v>
      </c>
      <c r="E5532" s="5" t="s">
        <v>172</v>
      </c>
      <c r="F5532" s="6">
        <v>43549</v>
      </c>
      <c r="G5532" s="5" t="s">
        <v>148</v>
      </c>
      <c r="H5532" s="5" t="s">
        <v>197</v>
      </c>
      <c r="I5532">
        <v>43390</v>
      </c>
      <c r="J5532">
        <v>159</v>
      </c>
      <c r="K5532">
        <v>961.2</v>
      </c>
      <c r="L5532">
        <v>9</v>
      </c>
      <c r="M5532">
        <v>27874.799999999999</v>
      </c>
      <c r="N5532">
        <v>21348.508000000002</v>
      </c>
      <c r="O5532">
        <v>2372.056</v>
      </c>
      <c r="P5532">
        <v>106.80000000000001</v>
      </c>
      <c r="Q5532">
        <v>29</v>
      </c>
      <c r="R5532">
        <v>6526.2920000000004</v>
      </c>
      <c r="S5532">
        <v>2019</v>
      </c>
      <c r="T5532">
        <v>3</v>
      </c>
      <c r="U5532">
        <v>13</v>
      </c>
    </row>
    <row r="5533" spans="1:21" x14ac:dyDescent="0.3">
      <c r="A5533" s="5" t="s">
        <v>168</v>
      </c>
      <c r="B5533" s="5" t="s">
        <v>206</v>
      </c>
      <c r="C5533" s="5" t="s">
        <v>118</v>
      </c>
      <c r="D5533" s="5" t="s">
        <v>373</v>
      </c>
      <c r="E5533" s="5" t="s">
        <v>172</v>
      </c>
      <c r="F5533" s="6">
        <v>43549</v>
      </c>
      <c r="G5533" s="5" t="s">
        <v>148</v>
      </c>
      <c r="H5533" s="5" t="s">
        <v>311</v>
      </c>
      <c r="I5533">
        <v>43390</v>
      </c>
      <c r="J5533">
        <v>159</v>
      </c>
      <c r="K5533">
        <v>106.2</v>
      </c>
      <c r="L5533">
        <v>1</v>
      </c>
      <c r="M5533">
        <v>3079.8</v>
      </c>
      <c r="N5533">
        <v>2372.056</v>
      </c>
      <c r="O5533">
        <v>2372.056</v>
      </c>
      <c r="P5533">
        <v>106.2</v>
      </c>
      <c r="Q5533">
        <v>29</v>
      </c>
      <c r="R5533">
        <v>707.74400000000003</v>
      </c>
      <c r="S5533">
        <v>2019</v>
      </c>
      <c r="T5533">
        <v>3</v>
      </c>
      <c r="U5533">
        <v>13</v>
      </c>
    </row>
    <row r="5534" spans="1:21" x14ac:dyDescent="0.3">
      <c r="A5534" s="5" t="s">
        <v>168</v>
      </c>
      <c r="B5534" s="5" t="s">
        <v>206</v>
      </c>
      <c r="C5534" s="5" t="s">
        <v>118</v>
      </c>
      <c r="D5534" s="5" t="s">
        <v>373</v>
      </c>
      <c r="E5534" s="5" t="s">
        <v>172</v>
      </c>
      <c r="F5534" s="6">
        <v>43549</v>
      </c>
      <c r="G5534" s="5" t="s">
        <v>148</v>
      </c>
      <c r="H5534" s="5" t="s">
        <v>351</v>
      </c>
      <c r="I5534">
        <v>43390</v>
      </c>
      <c r="J5534">
        <v>159</v>
      </c>
      <c r="K5534">
        <v>177.4</v>
      </c>
      <c r="L5534">
        <v>2</v>
      </c>
      <c r="M5534">
        <v>5233.3</v>
      </c>
      <c r="N5534">
        <v>4744.1130000000003</v>
      </c>
      <c r="O5534">
        <v>2372.056</v>
      </c>
      <c r="P5534">
        <v>88.7</v>
      </c>
      <c r="Q5534">
        <v>29.5</v>
      </c>
      <c r="R5534">
        <v>489.18700000000001</v>
      </c>
      <c r="S5534">
        <v>2019</v>
      </c>
      <c r="T5534">
        <v>3</v>
      </c>
      <c r="U5534">
        <v>13</v>
      </c>
    </row>
    <row r="5535" spans="1:21" x14ac:dyDescent="0.3">
      <c r="A5535" s="5" t="s">
        <v>168</v>
      </c>
      <c r="B5535" s="5" t="s">
        <v>206</v>
      </c>
      <c r="C5535" s="5" t="s">
        <v>118</v>
      </c>
      <c r="D5535" s="5" t="s">
        <v>373</v>
      </c>
      <c r="E5535" s="5" t="s">
        <v>172</v>
      </c>
      <c r="F5535" s="6">
        <v>43549</v>
      </c>
      <c r="G5535" s="5" t="s">
        <v>148</v>
      </c>
      <c r="H5535" s="5" t="s">
        <v>173</v>
      </c>
      <c r="I5535">
        <v>43390</v>
      </c>
      <c r="J5535">
        <v>159</v>
      </c>
      <c r="K5535">
        <v>392.8</v>
      </c>
      <c r="L5535">
        <v>4</v>
      </c>
      <c r="M5535">
        <v>13355.2</v>
      </c>
      <c r="N5535">
        <v>9488.2260000000006</v>
      </c>
      <c r="O5535">
        <v>2372.056</v>
      </c>
      <c r="P5535">
        <v>98.2</v>
      </c>
      <c r="Q5535">
        <v>34</v>
      </c>
      <c r="R5535">
        <v>3866.9740000000002</v>
      </c>
      <c r="S5535">
        <v>2019</v>
      </c>
      <c r="T5535">
        <v>3</v>
      </c>
      <c r="U5535">
        <v>13</v>
      </c>
    </row>
    <row r="5536" spans="1:21" x14ac:dyDescent="0.3">
      <c r="A5536" s="5" t="s">
        <v>168</v>
      </c>
      <c r="B5536" s="5" t="s">
        <v>206</v>
      </c>
      <c r="C5536" s="5" t="s">
        <v>106</v>
      </c>
      <c r="D5536" s="5" t="s">
        <v>405</v>
      </c>
      <c r="E5536" s="5" t="s">
        <v>172</v>
      </c>
      <c r="F5536" s="6">
        <v>43550</v>
      </c>
      <c r="G5536" s="5" t="s">
        <v>148</v>
      </c>
      <c r="H5536" s="5" t="s">
        <v>225</v>
      </c>
      <c r="I5536">
        <v>43469</v>
      </c>
      <c r="J5536">
        <v>81</v>
      </c>
      <c r="K5536">
        <v>195</v>
      </c>
      <c r="L5536">
        <v>2</v>
      </c>
      <c r="M5536">
        <v>5752.5</v>
      </c>
      <c r="N5536">
        <v>2372.3359999999998</v>
      </c>
      <c r="O5536">
        <v>1186.1679999999999</v>
      </c>
      <c r="P5536">
        <v>97.5</v>
      </c>
      <c r="Q5536">
        <v>29.5</v>
      </c>
      <c r="R5536">
        <v>3380.1640000000002</v>
      </c>
      <c r="S5536">
        <v>2019</v>
      </c>
      <c r="T5536">
        <v>3</v>
      </c>
      <c r="U5536">
        <v>13</v>
      </c>
    </row>
    <row r="5537" spans="1:21" x14ac:dyDescent="0.3">
      <c r="A5537" s="5" t="s">
        <v>168</v>
      </c>
      <c r="B5537" s="5" t="s">
        <v>206</v>
      </c>
      <c r="C5537" s="5" t="s">
        <v>116</v>
      </c>
      <c r="D5537" s="5" t="s">
        <v>400</v>
      </c>
      <c r="E5537" s="5" t="s">
        <v>227</v>
      </c>
      <c r="F5537" s="6">
        <v>43550</v>
      </c>
      <c r="G5537" s="5" t="s">
        <v>148</v>
      </c>
      <c r="H5537" s="5" t="s">
        <v>187</v>
      </c>
      <c r="I5537">
        <v>43375</v>
      </c>
      <c r="J5537">
        <v>175</v>
      </c>
      <c r="K5537">
        <v>-195</v>
      </c>
      <c r="L5537">
        <v>-2</v>
      </c>
      <c r="M5537">
        <v>-5752.5</v>
      </c>
      <c r="N5537">
        <v>-5963.9989999999998</v>
      </c>
      <c r="O5537">
        <v>-2982</v>
      </c>
      <c r="P5537">
        <v>97.5</v>
      </c>
      <c r="Q5537">
        <v>29.5</v>
      </c>
      <c r="R5537">
        <v>211.499</v>
      </c>
      <c r="S5537">
        <v>2019</v>
      </c>
      <c r="T5537">
        <v>3</v>
      </c>
      <c r="U5537">
        <v>13</v>
      </c>
    </row>
    <row r="5538" spans="1:21" x14ac:dyDescent="0.3">
      <c r="A5538" s="5" t="s">
        <v>168</v>
      </c>
      <c r="B5538" s="5" t="s">
        <v>206</v>
      </c>
      <c r="C5538" s="5" t="s">
        <v>117</v>
      </c>
      <c r="D5538" s="5" t="s">
        <v>372</v>
      </c>
      <c r="E5538" s="5" t="s">
        <v>172</v>
      </c>
      <c r="F5538" s="6">
        <v>43551</v>
      </c>
      <c r="G5538" s="5" t="s">
        <v>148</v>
      </c>
      <c r="H5538" s="5" t="s">
        <v>173</v>
      </c>
      <c r="I5538">
        <v>43383</v>
      </c>
      <c r="J5538">
        <v>168</v>
      </c>
      <c r="K5538">
        <v>364.6</v>
      </c>
      <c r="L5538">
        <v>4</v>
      </c>
      <c r="M5538">
        <v>12396.4</v>
      </c>
      <c r="N5538">
        <v>0</v>
      </c>
      <c r="O5538">
        <v>0</v>
      </c>
      <c r="P5538">
        <v>91.15</v>
      </c>
      <c r="Q5538">
        <v>34</v>
      </c>
      <c r="R5538">
        <v>12396.4</v>
      </c>
      <c r="S5538">
        <v>2019</v>
      </c>
      <c r="T5538">
        <v>3</v>
      </c>
      <c r="U5538">
        <v>13</v>
      </c>
    </row>
    <row r="5539" spans="1:21" x14ac:dyDescent="0.3">
      <c r="A5539" s="5" t="s">
        <v>168</v>
      </c>
      <c r="B5539" s="5" t="s">
        <v>206</v>
      </c>
      <c r="C5539" s="5" t="s">
        <v>118</v>
      </c>
      <c r="D5539" s="5" t="s">
        <v>373</v>
      </c>
      <c r="E5539" s="5" t="s">
        <v>172</v>
      </c>
      <c r="F5539" s="6">
        <v>43551</v>
      </c>
      <c r="G5539" s="5" t="s">
        <v>148</v>
      </c>
      <c r="H5539" s="5" t="s">
        <v>178</v>
      </c>
      <c r="I5539">
        <v>43390</v>
      </c>
      <c r="J5539">
        <v>161</v>
      </c>
      <c r="K5539">
        <v>206.8</v>
      </c>
      <c r="L5539">
        <v>2</v>
      </c>
      <c r="M5539">
        <v>5997.2</v>
      </c>
      <c r="N5539">
        <v>4755.5600000000004</v>
      </c>
      <c r="O5539">
        <v>2377.7800000000002</v>
      </c>
      <c r="P5539">
        <v>103.4</v>
      </c>
      <c r="Q5539">
        <v>29</v>
      </c>
      <c r="R5539">
        <v>1241.6400000000001</v>
      </c>
      <c r="S5539">
        <v>2019</v>
      </c>
      <c r="T5539">
        <v>3</v>
      </c>
      <c r="U5539">
        <v>13</v>
      </c>
    </row>
    <row r="5540" spans="1:21" x14ac:dyDescent="0.3">
      <c r="A5540" s="5" t="s">
        <v>168</v>
      </c>
      <c r="B5540" s="5" t="s">
        <v>206</v>
      </c>
      <c r="C5540" s="5" t="s">
        <v>118</v>
      </c>
      <c r="D5540" s="5" t="s">
        <v>373</v>
      </c>
      <c r="E5540" s="5" t="s">
        <v>172</v>
      </c>
      <c r="F5540" s="6">
        <v>43551</v>
      </c>
      <c r="G5540" s="5" t="s">
        <v>148</v>
      </c>
      <c r="H5540" s="5" t="s">
        <v>197</v>
      </c>
      <c r="I5540">
        <v>43390</v>
      </c>
      <c r="J5540">
        <v>161</v>
      </c>
      <c r="K5540">
        <v>650.4</v>
      </c>
      <c r="L5540">
        <v>6</v>
      </c>
      <c r="M5540">
        <v>18861.599999999999</v>
      </c>
      <c r="N5540">
        <v>14266.679</v>
      </c>
      <c r="O5540">
        <v>2377.7800000000002</v>
      </c>
      <c r="P5540">
        <v>108.39999999999999</v>
      </c>
      <c r="Q5540">
        <v>29</v>
      </c>
      <c r="R5540">
        <v>4594.9210000000003</v>
      </c>
      <c r="S5540">
        <v>2019</v>
      </c>
      <c r="T5540">
        <v>3</v>
      </c>
      <c r="U5540">
        <v>13</v>
      </c>
    </row>
    <row r="5541" spans="1:21" x14ac:dyDescent="0.3">
      <c r="A5541" s="5" t="s">
        <v>168</v>
      </c>
      <c r="B5541" s="5" t="s">
        <v>206</v>
      </c>
      <c r="C5541" s="5" t="s">
        <v>118</v>
      </c>
      <c r="D5541" s="5" t="s">
        <v>373</v>
      </c>
      <c r="E5541" s="5" t="s">
        <v>172</v>
      </c>
      <c r="F5541" s="6">
        <v>43551</v>
      </c>
      <c r="G5541" s="5" t="s">
        <v>148</v>
      </c>
      <c r="H5541" s="5" t="s">
        <v>311</v>
      </c>
      <c r="I5541">
        <v>43390</v>
      </c>
      <c r="J5541">
        <v>161</v>
      </c>
      <c r="K5541">
        <v>96.2</v>
      </c>
      <c r="L5541">
        <v>1</v>
      </c>
      <c r="M5541">
        <v>2789.8</v>
      </c>
      <c r="N5541">
        <v>2377.7800000000002</v>
      </c>
      <c r="O5541">
        <v>2377.7800000000002</v>
      </c>
      <c r="P5541">
        <v>96.2</v>
      </c>
      <c r="Q5541">
        <v>29</v>
      </c>
      <c r="R5541">
        <v>412.02</v>
      </c>
      <c r="S5541">
        <v>2019</v>
      </c>
      <c r="T5541">
        <v>3</v>
      </c>
      <c r="U5541">
        <v>13</v>
      </c>
    </row>
    <row r="5542" spans="1:21" x14ac:dyDescent="0.3">
      <c r="A5542" s="5" t="s">
        <v>168</v>
      </c>
      <c r="B5542" s="5" t="s">
        <v>206</v>
      </c>
      <c r="C5542" s="5" t="s">
        <v>118</v>
      </c>
      <c r="D5542" s="5" t="s">
        <v>373</v>
      </c>
      <c r="E5542" s="5" t="s">
        <v>172</v>
      </c>
      <c r="F5542" s="6">
        <v>43551</v>
      </c>
      <c r="G5542" s="5" t="s">
        <v>148</v>
      </c>
      <c r="H5542" s="5" t="s">
        <v>173</v>
      </c>
      <c r="I5542">
        <v>43390</v>
      </c>
      <c r="J5542">
        <v>161</v>
      </c>
      <c r="K5542">
        <v>392.8</v>
      </c>
      <c r="L5542">
        <v>4</v>
      </c>
      <c r="M5542">
        <v>13355.2</v>
      </c>
      <c r="N5542">
        <v>9511.1200000000008</v>
      </c>
      <c r="O5542">
        <v>2377.7800000000002</v>
      </c>
      <c r="P5542">
        <v>98.2</v>
      </c>
      <c r="Q5542">
        <v>34</v>
      </c>
      <c r="R5542">
        <v>3844.08</v>
      </c>
      <c r="S5542">
        <v>2019</v>
      </c>
      <c r="T5542">
        <v>3</v>
      </c>
      <c r="U5542">
        <v>13</v>
      </c>
    </row>
    <row r="5543" spans="1:21" x14ac:dyDescent="0.3">
      <c r="A5543" s="5" t="s">
        <v>168</v>
      </c>
      <c r="B5543" s="5" t="s">
        <v>206</v>
      </c>
      <c r="C5543" s="5" t="s">
        <v>118</v>
      </c>
      <c r="D5543" s="5" t="s">
        <v>373</v>
      </c>
      <c r="E5543" s="5" t="s">
        <v>172</v>
      </c>
      <c r="F5543" s="6">
        <v>43551</v>
      </c>
      <c r="G5543" s="5" t="s">
        <v>148</v>
      </c>
      <c r="H5543" s="5" t="s">
        <v>190</v>
      </c>
      <c r="I5543">
        <v>43390</v>
      </c>
      <c r="J5543">
        <v>161</v>
      </c>
      <c r="K5543">
        <v>107</v>
      </c>
      <c r="L5543">
        <v>1</v>
      </c>
      <c r="M5543">
        <v>3156.5</v>
      </c>
      <c r="N5543">
        <v>2377.7800000000002</v>
      </c>
      <c r="O5543">
        <v>2377.7800000000002</v>
      </c>
      <c r="P5543">
        <v>107</v>
      </c>
      <c r="Q5543">
        <v>29.5</v>
      </c>
      <c r="R5543">
        <v>778.72</v>
      </c>
      <c r="S5543">
        <v>2019</v>
      </c>
      <c r="T5543">
        <v>3</v>
      </c>
      <c r="U5543">
        <v>13</v>
      </c>
    </row>
    <row r="5544" spans="1:21" x14ac:dyDescent="0.3">
      <c r="A5544" s="5" t="s">
        <v>168</v>
      </c>
      <c r="B5544" s="5" t="s">
        <v>206</v>
      </c>
      <c r="C5544" s="5" t="s">
        <v>118</v>
      </c>
      <c r="D5544" s="5" t="s">
        <v>373</v>
      </c>
      <c r="E5544" s="5" t="s">
        <v>172</v>
      </c>
      <c r="F5544" s="6">
        <v>43551</v>
      </c>
      <c r="G5544" s="5" t="s">
        <v>148</v>
      </c>
      <c r="H5544" s="5" t="s">
        <v>173</v>
      </c>
      <c r="I5544">
        <v>43390</v>
      </c>
      <c r="J5544">
        <v>161</v>
      </c>
      <c r="K5544">
        <v>793</v>
      </c>
      <c r="L5544">
        <v>8</v>
      </c>
      <c r="M5544">
        <v>26962</v>
      </c>
      <c r="N5544">
        <v>19022.239000000001</v>
      </c>
      <c r="O5544">
        <v>2377.7800000000002</v>
      </c>
      <c r="P5544">
        <v>99.125</v>
      </c>
      <c r="Q5544">
        <v>34</v>
      </c>
      <c r="R5544">
        <v>7939.7610000000004</v>
      </c>
      <c r="S5544">
        <v>2019</v>
      </c>
      <c r="T5544">
        <v>3</v>
      </c>
      <c r="U5544">
        <v>13</v>
      </c>
    </row>
    <row r="5545" spans="1:21" x14ac:dyDescent="0.3">
      <c r="A5545" s="5" t="s">
        <v>168</v>
      </c>
      <c r="B5545" s="5" t="s">
        <v>206</v>
      </c>
      <c r="C5545" s="5" t="s">
        <v>118</v>
      </c>
      <c r="D5545" s="5" t="s">
        <v>373</v>
      </c>
      <c r="E5545" s="5" t="s">
        <v>172</v>
      </c>
      <c r="F5545" s="6">
        <v>43551</v>
      </c>
      <c r="G5545" s="5" t="s">
        <v>148</v>
      </c>
      <c r="H5545" s="5" t="s">
        <v>204</v>
      </c>
      <c r="I5545">
        <v>43390</v>
      </c>
      <c r="J5545">
        <v>161</v>
      </c>
      <c r="K5545">
        <v>490</v>
      </c>
      <c r="L5545">
        <v>5</v>
      </c>
      <c r="M5545">
        <v>14700</v>
      </c>
      <c r="N5545">
        <v>11888.898999999999</v>
      </c>
      <c r="O5545">
        <v>2377.7800000000002</v>
      </c>
      <c r="P5545">
        <v>98</v>
      </c>
      <c r="Q5545">
        <v>30</v>
      </c>
      <c r="R5545">
        <v>2811.1010000000001</v>
      </c>
      <c r="S5545">
        <v>2019</v>
      </c>
      <c r="T5545">
        <v>3</v>
      </c>
      <c r="U5545">
        <v>13</v>
      </c>
    </row>
    <row r="5546" spans="1:21" x14ac:dyDescent="0.3">
      <c r="A5546" s="5" t="s">
        <v>168</v>
      </c>
      <c r="B5546" s="5" t="s">
        <v>206</v>
      </c>
      <c r="C5546" s="5" t="s">
        <v>118</v>
      </c>
      <c r="D5546" s="5" t="s">
        <v>373</v>
      </c>
      <c r="E5546" s="5" t="s">
        <v>172</v>
      </c>
      <c r="F5546" s="6">
        <v>43551</v>
      </c>
      <c r="G5546" s="5" t="s">
        <v>148</v>
      </c>
      <c r="H5546" s="5" t="s">
        <v>190</v>
      </c>
      <c r="I5546">
        <v>43390</v>
      </c>
      <c r="J5546">
        <v>161</v>
      </c>
      <c r="K5546">
        <v>112</v>
      </c>
      <c r="L5546">
        <v>1</v>
      </c>
      <c r="M5546">
        <v>3360</v>
      </c>
      <c r="N5546">
        <v>2377.7800000000002</v>
      </c>
      <c r="O5546">
        <v>2377.7800000000002</v>
      </c>
      <c r="P5546">
        <v>112</v>
      </c>
      <c r="Q5546">
        <v>30</v>
      </c>
      <c r="R5546">
        <v>982.22</v>
      </c>
      <c r="S5546">
        <v>2019</v>
      </c>
      <c r="T5546">
        <v>3</v>
      </c>
      <c r="U5546">
        <v>13</v>
      </c>
    </row>
    <row r="5547" spans="1:21" x14ac:dyDescent="0.3">
      <c r="A5547" s="5" t="s">
        <v>168</v>
      </c>
      <c r="B5547" s="5" t="s">
        <v>206</v>
      </c>
      <c r="C5547" s="5" t="s">
        <v>118</v>
      </c>
      <c r="D5547" s="5" t="s">
        <v>373</v>
      </c>
      <c r="E5547" s="5" t="s">
        <v>172</v>
      </c>
      <c r="F5547" s="6">
        <v>43551</v>
      </c>
      <c r="G5547" s="5" t="s">
        <v>148</v>
      </c>
      <c r="H5547" s="5" t="s">
        <v>203</v>
      </c>
      <c r="I5547">
        <v>43390</v>
      </c>
      <c r="J5547">
        <v>161</v>
      </c>
      <c r="K5547">
        <v>396</v>
      </c>
      <c r="L5547">
        <v>4</v>
      </c>
      <c r="M5547">
        <v>11880</v>
      </c>
      <c r="N5547">
        <v>9511.1200000000008</v>
      </c>
      <c r="O5547">
        <v>2377.7800000000002</v>
      </c>
      <c r="P5547">
        <v>99</v>
      </c>
      <c r="Q5547">
        <v>30</v>
      </c>
      <c r="R5547">
        <v>2368.88</v>
      </c>
      <c r="S5547">
        <v>2019</v>
      </c>
      <c r="T5547">
        <v>3</v>
      </c>
      <c r="U5547">
        <v>13</v>
      </c>
    </row>
    <row r="5548" spans="1:21" x14ac:dyDescent="0.3">
      <c r="A5548" s="5" t="s">
        <v>168</v>
      </c>
      <c r="B5548" s="5" t="s">
        <v>206</v>
      </c>
      <c r="C5548" s="5" t="s">
        <v>118</v>
      </c>
      <c r="D5548" s="5" t="s">
        <v>373</v>
      </c>
      <c r="E5548" s="5" t="s">
        <v>172</v>
      </c>
      <c r="F5548" s="6">
        <v>43551</v>
      </c>
      <c r="G5548" s="5" t="s">
        <v>148</v>
      </c>
      <c r="H5548" s="5" t="s">
        <v>221</v>
      </c>
      <c r="I5548">
        <v>43390</v>
      </c>
      <c r="J5548">
        <v>161</v>
      </c>
      <c r="K5548">
        <v>98</v>
      </c>
      <c r="L5548">
        <v>1</v>
      </c>
      <c r="M5548">
        <v>2940</v>
      </c>
      <c r="N5548">
        <v>2377.7800000000002</v>
      </c>
      <c r="O5548">
        <v>2377.7800000000002</v>
      </c>
      <c r="P5548">
        <v>98</v>
      </c>
      <c r="Q5548">
        <v>30</v>
      </c>
      <c r="R5548">
        <v>562.22</v>
      </c>
      <c r="S5548">
        <v>2019</v>
      </c>
      <c r="T5548">
        <v>3</v>
      </c>
      <c r="U5548">
        <v>13</v>
      </c>
    </row>
    <row r="5549" spans="1:21" x14ac:dyDescent="0.3">
      <c r="A5549" s="5" t="s">
        <v>168</v>
      </c>
      <c r="B5549" s="5" t="s">
        <v>206</v>
      </c>
      <c r="C5549" s="5" t="s">
        <v>118</v>
      </c>
      <c r="D5549" s="5" t="s">
        <v>373</v>
      </c>
      <c r="E5549" s="5" t="s">
        <v>172</v>
      </c>
      <c r="F5549" s="6">
        <v>43551</v>
      </c>
      <c r="G5549" s="5" t="s">
        <v>148</v>
      </c>
      <c r="H5549" s="5" t="s">
        <v>230</v>
      </c>
      <c r="I5549">
        <v>43390</v>
      </c>
      <c r="J5549">
        <v>161</v>
      </c>
      <c r="K5549">
        <v>1821</v>
      </c>
      <c r="L5549">
        <v>17</v>
      </c>
      <c r="M5549">
        <v>53719.5</v>
      </c>
      <c r="N5549">
        <v>40422.258000000002</v>
      </c>
      <c r="O5549">
        <v>2377.7800000000002</v>
      </c>
      <c r="P5549">
        <v>107.11764705882354</v>
      </c>
      <c r="Q5549">
        <v>29.5</v>
      </c>
      <c r="R5549">
        <v>13297.242</v>
      </c>
      <c r="S5549">
        <v>2019</v>
      </c>
      <c r="T5549">
        <v>3</v>
      </c>
      <c r="U5549">
        <v>13</v>
      </c>
    </row>
    <row r="5550" spans="1:21" x14ac:dyDescent="0.3">
      <c r="A5550" s="5" t="s">
        <v>168</v>
      </c>
      <c r="B5550" s="5" t="s">
        <v>206</v>
      </c>
      <c r="C5550" s="5" t="s">
        <v>118</v>
      </c>
      <c r="D5550" s="5" t="s">
        <v>373</v>
      </c>
      <c r="E5550" s="5" t="s">
        <v>172</v>
      </c>
      <c r="F5550" s="6">
        <v>43551</v>
      </c>
      <c r="G5550" s="5" t="s">
        <v>148</v>
      </c>
      <c r="H5550" s="5" t="s">
        <v>205</v>
      </c>
      <c r="I5550">
        <v>43390</v>
      </c>
      <c r="J5550">
        <v>161</v>
      </c>
      <c r="K5550">
        <v>330</v>
      </c>
      <c r="L5550">
        <v>3</v>
      </c>
      <c r="M5550">
        <v>9900</v>
      </c>
      <c r="N5550">
        <v>7133.34</v>
      </c>
      <c r="O5550">
        <v>2377.7800000000002</v>
      </c>
      <c r="P5550">
        <v>110</v>
      </c>
      <c r="Q5550">
        <v>30</v>
      </c>
      <c r="R5550">
        <v>2766.66</v>
      </c>
      <c r="S5550">
        <v>2019</v>
      </c>
      <c r="T5550">
        <v>3</v>
      </c>
      <c r="U5550">
        <v>13</v>
      </c>
    </row>
    <row r="5551" spans="1:21" x14ac:dyDescent="0.3">
      <c r="A5551" s="5" t="s">
        <v>168</v>
      </c>
      <c r="B5551" s="5" t="s">
        <v>206</v>
      </c>
      <c r="C5551" s="5" t="s">
        <v>118</v>
      </c>
      <c r="D5551" s="5" t="s">
        <v>373</v>
      </c>
      <c r="E5551" s="5" t="s">
        <v>172</v>
      </c>
      <c r="F5551" s="6">
        <v>43551</v>
      </c>
      <c r="G5551" s="5" t="s">
        <v>148</v>
      </c>
      <c r="H5551" s="5" t="s">
        <v>216</v>
      </c>
      <c r="I5551">
        <v>43390</v>
      </c>
      <c r="J5551">
        <v>161</v>
      </c>
      <c r="K5551">
        <v>206</v>
      </c>
      <c r="L5551">
        <v>2</v>
      </c>
      <c r="M5551">
        <v>6180</v>
      </c>
      <c r="N5551">
        <v>4755.5600000000004</v>
      </c>
      <c r="O5551">
        <v>2377.7800000000002</v>
      </c>
      <c r="P5551">
        <v>103</v>
      </c>
      <c r="Q5551">
        <v>30</v>
      </c>
      <c r="R5551">
        <v>1424.44</v>
      </c>
      <c r="S5551">
        <v>2019</v>
      </c>
      <c r="T5551">
        <v>3</v>
      </c>
      <c r="U5551">
        <v>13</v>
      </c>
    </row>
    <row r="5552" spans="1:21" x14ac:dyDescent="0.3">
      <c r="A5552" s="5" t="s">
        <v>168</v>
      </c>
      <c r="B5552" s="5" t="s">
        <v>206</v>
      </c>
      <c r="C5552" s="5" t="s">
        <v>118</v>
      </c>
      <c r="D5552" s="5" t="s">
        <v>373</v>
      </c>
      <c r="E5552" s="5" t="s">
        <v>172</v>
      </c>
      <c r="F5552" s="6">
        <v>43551</v>
      </c>
      <c r="G5552" s="5" t="s">
        <v>148</v>
      </c>
      <c r="H5552" s="5" t="s">
        <v>217</v>
      </c>
      <c r="I5552">
        <v>43390</v>
      </c>
      <c r="J5552">
        <v>161</v>
      </c>
      <c r="K5552">
        <v>1029</v>
      </c>
      <c r="L5552">
        <v>10</v>
      </c>
      <c r="M5552">
        <v>30870</v>
      </c>
      <c r="N5552">
        <v>23777.798999999999</v>
      </c>
      <c r="O5552">
        <v>2377.7800000000002</v>
      </c>
      <c r="P5552">
        <v>102.9</v>
      </c>
      <c r="Q5552">
        <v>30</v>
      </c>
      <c r="R5552">
        <v>7092.201</v>
      </c>
      <c r="S5552">
        <v>2019</v>
      </c>
      <c r="T5552">
        <v>3</v>
      </c>
      <c r="U5552">
        <v>13</v>
      </c>
    </row>
    <row r="5553" spans="1:21" x14ac:dyDescent="0.3">
      <c r="A5553" s="5" t="s">
        <v>168</v>
      </c>
      <c r="B5553" s="5" t="s">
        <v>206</v>
      </c>
      <c r="C5553" s="5" t="s">
        <v>118</v>
      </c>
      <c r="D5553" s="5" t="s">
        <v>373</v>
      </c>
      <c r="E5553" s="5" t="s">
        <v>172</v>
      </c>
      <c r="F5553" s="6">
        <v>43551</v>
      </c>
      <c r="G5553" s="5" t="s">
        <v>148</v>
      </c>
      <c r="H5553" s="5" t="s">
        <v>184</v>
      </c>
      <c r="I5553">
        <v>43390</v>
      </c>
      <c r="J5553">
        <v>161</v>
      </c>
      <c r="K5553">
        <v>1665</v>
      </c>
      <c r="L5553">
        <v>15</v>
      </c>
      <c r="M5553">
        <v>49117.5</v>
      </c>
      <c r="N5553">
        <v>35666.697999999997</v>
      </c>
      <c r="O5553">
        <v>2377.7800000000002</v>
      </c>
      <c r="P5553">
        <v>111</v>
      </c>
      <c r="Q5553">
        <v>29.5</v>
      </c>
      <c r="R5553">
        <v>13450.802</v>
      </c>
      <c r="S5553">
        <v>2019</v>
      </c>
      <c r="T5553">
        <v>3</v>
      </c>
      <c r="U5553">
        <v>13</v>
      </c>
    </row>
    <row r="5554" spans="1:21" x14ac:dyDescent="0.3">
      <c r="A5554" s="5" t="s">
        <v>168</v>
      </c>
      <c r="B5554" s="5" t="s">
        <v>206</v>
      </c>
      <c r="C5554" s="5" t="s">
        <v>118</v>
      </c>
      <c r="D5554" s="5" t="s">
        <v>373</v>
      </c>
      <c r="E5554" s="5" t="s">
        <v>172</v>
      </c>
      <c r="F5554" s="6">
        <v>43551</v>
      </c>
      <c r="G5554" s="5" t="s">
        <v>148</v>
      </c>
      <c r="H5554" s="5" t="s">
        <v>321</v>
      </c>
      <c r="I5554">
        <v>43390</v>
      </c>
      <c r="J5554">
        <v>161</v>
      </c>
      <c r="K5554">
        <v>242</v>
      </c>
      <c r="L5554">
        <v>2</v>
      </c>
      <c r="M5554">
        <v>7139</v>
      </c>
      <c r="N5554">
        <v>4755.5600000000004</v>
      </c>
      <c r="O5554">
        <v>2377.7800000000002</v>
      </c>
      <c r="P5554">
        <v>121</v>
      </c>
      <c r="Q5554">
        <v>29.5</v>
      </c>
      <c r="R5554">
        <v>2383.44</v>
      </c>
      <c r="S5554">
        <v>2019</v>
      </c>
      <c r="T5554">
        <v>3</v>
      </c>
      <c r="U5554">
        <v>13</v>
      </c>
    </row>
    <row r="5555" spans="1:21" x14ac:dyDescent="0.3">
      <c r="A5555" s="5" t="s">
        <v>168</v>
      </c>
      <c r="B5555" s="5" t="s">
        <v>206</v>
      </c>
      <c r="C5555" s="5" t="s">
        <v>118</v>
      </c>
      <c r="D5555" s="5" t="s">
        <v>373</v>
      </c>
      <c r="E5555" s="5" t="s">
        <v>172</v>
      </c>
      <c r="F5555" s="6">
        <v>43551</v>
      </c>
      <c r="G5555" s="5" t="s">
        <v>148</v>
      </c>
      <c r="H5555" s="5" t="s">
        <v>269</v>
      </c>
      <c r="I5555">
        <v>43390</v>
      </c>
      <c r="J5555">
        <v>161</v>
      </c>
      <c r="K5555">
        <v>362</v>
      </c>
      <c r="L5555">
        <v>3</v>
      </c>
      <c r="M5555">
        <v>10679</v>
      </c>
      <c r="N5555">
        <v>7133.34</v>
      </c>
      <c r="O5555">
        <v>2377.7800000000002</v>
      </c>
      <c r="P5555">
        <v>120.66666666666667</v>
      </c>
      <c r="Q5555">
        <v>29.5</v>
      </c>
      <c r="R5555">
        <v>3545.66</v>
      </c>
      <c r="S5555">
        <v>2019</v>
      </c>
      <c r="T5555">
        <v>3</v>
      </c>
      <c r="U5555">
        <v>13</v>
      </c>
    </row>
    <row r="5556" spans="1:21" x14ac:dyDescent="0.3">
      <c r="A5556" s="5" t="s">
        <v>168</v>
      </c>
      <c r="B5556" s="5" t="s">
        <v>206</v>
      </c>
      <c r="C5556" s="5" t="s">
        <v>118</v>
      </c>
      <c r="D5556" s="5" t="s">
        <v>373</v>
      </c>
      <c r="E5556" s="5" t="s">
        <v>172</v>
      </c>
      <c r="F5556" s="6">
        <v>43551</v>
      </c>
      <c r="G5556" s="5" t="s">
        <v>148</v>
      </c>
      <c r="H5556" s="5" t="s">
        <v>226</v>
      </c>
      <c r="I5556">
        <v>43390</v>
      </c>
      <c r="J5556">
        <v>161</v>
      </c>
      <c r="K5556">
        <v>104</v>
      </c>
      <c r="L5556">
        <v>1</v>
      </c>
      <c r="M5556">
        <v>3120</v>
      </c>
      <c r="N5556">
        <v>2377.7800000000002</v>
      </c>
      <c r="O5556">
        <v>2377.7800000000002</v>
      </c>
      <c r="P5556">
        <v>104</v>
      </c>
      <c r="Q5556">
        <v>30</v>
      </c>
      <c r="R5556">
        <v>742.22</v>
      </c>
      <c r="S5556">
        <v>2019</v>
      </c>
      <c r="T5556">
        <v>3</v>
      </c>
      <c r="U5556">
        <v>13</v>
      </c>
    </row>
    <row r="5557" spans="1:21" x14ac:dyDescent="0.3">
      <c r="A5557" s="5" t="s">
        <v>168</v>
      </c>
      <c r="B5557" s="5" t="s">
        <v>206</v>
      </c>
      <c r="C5557" s="5" t="s">
        <v>118</v>
      </c>
      <c r="D5557" s="5" t="s">
        <v>373</v>
      </c>
      <c r="E5557" s="5" t="s">
        <v>172</v>
      </c>
      <c r="F5557" s="6">
        <v>43551</v>
      </c>
      <c r="G5557" s="5" t="s">
        <v>148</v>
      </c>
      <c r="H5557" s="5" t="s">
        <v>344</v>
      </c>
      <c r="I5557">
        <v>43390</v>
      </c>
      <c r="J5557">
        <v>161</v>
      </c>
      <c r="K5557">
        <v>206</v>
      </c>
      <c r="L5557">
        <v>2</v>
      </c>
      <c r="M5557">
        <v>6180</v>
      </c>
      <c r="N5557">
        <v>4755.5600000000004</v>
      </c>
      <c r="O5557">
        <v>2377.7800000000002</v>
      </c>
      <c r="P5557">
        <v>103</v>
      </c>
      <c r="Q5557">
        <v>30</v>
      </c>
      <c r="R5557">
        <v>1424.44</v>
      </c>
      <c r="S5557">
        <v>2019</v>
      </c>
      <c r="T5557">
        <v>3</v>
      </c>
      <c r="U5557">
        <v>13</v>
      </c>
    </row>
    <row r="5558" spans="1:21" x14ac:dyDescent="0.3">
      <c r="A5558" s="5" t="s">
        <v>168</v>
      </c>
      <c r="B5558" s="5" t="s">
        <v>206</v>
      </c>
      <c r="C5558" s="5" t="s">
        <v>118</v>
      </c>
      <c r="D5558" s="5" t="s">
        <v>373</v>
      </c>
      <c r="E5558" s="5" t="s">
        <v>172</v>
      </c>
      <c r="F5558" s="6">
        <v>43551</v>
      </c>
      <c r="G5558" s="5" t="s">
        <v>148</v>
      </c>
      <c r="H5558" s="5" t="s">
        <v>190</v>
      </c>
      <c r="I5558">
        <v>43390</v>
      </c>
      <c r="J5558">
        <v>161</v>
      </c>
      <c r="K5558">
        <v>100</v>
      </c>
      <c r="L5558">
        <v>1</v>
      </c>
      <c r="M5558">
        <v>3000</v>
      </c>
      <c r="N5558">
        <v>2377.7800000000002</v>
      </c>
      <c r="O5558">
        <v>2377.7800000000002</v>
      </c>
      <c r="P5558">
        <v>100</v>
      </c>
      <c r="Q5558">
        <v>30</v>
      </c>
      <c r="R5558">
        <v>622.22</v>
      </c>
      <c r="S5558">
        <v>2019</v>
      </c>
      <c r="T5558">
        <v>3</v>
      </c>
      <c r="U5558">
        <v>13</v>
      </c>
    </row>
    <row r="5559" spans="1:21" x14ac:dyDescent="0.3">
      <c r="A5559" s="5" t="s">
        <v>168</v>
      </c>
      <c r="B5559" s="5" t="s">
        <v>206</v>
      </c>
      <c r="C5559" s="5" t="s">
        <v>118</v>
      </c>
      <c r="D5559" s="5" t="s">
        <v>373</v>
      </c>
      <c r="E5559" s="5" t="s">
        <v>172</v>
      </c>
      <c r="F5559" s="6">
        <v>43551</v>
      </c>
      <c r="G5559" s="5" t="s">
        <v>148</v>
      </c>
      <c r="H5559" s="5" t="s">
        <v>183</v>
      </c>
      <c r="I5559">
        <v>43390</v>
      </c>
      <c r="J5559">
        <v>161</v>
      </c>
      <c r="K5559">
        <v>192</v>
      </c>
      <c r="L5559">
        <v>2</v>
      </c>
      <c r="M5559">
        <v>5760</v>
      </c>
      <c r="N5559">
        <v>4755.5600000000004</v>
      </c>
      <c r="O5559">
        <v>2377.7800000000002</v>
      </c>
      <c r="P5559">
        <v>96</v>
      </c>
      <c r="Q5559">
        <v>30</v>
      </c>
      <c r="R5559">
        <v>1004.44</v>
      </c>
      <c r="S5559">
        <v>2019</v>
      </c>
      <c r="T5559">
        <v>3</v>
      </c>
      <c r="U5559">
        <v>13</v>
      </c>
    </row>
    <row r="5560" spans="1:21" x14ac:dyDescent="0.3">
      <c r="A5560" s="5" t="s">
        <v>168</v>
      </c>
      <c r="B5560" s="5" t="s">
        <v>206</v>
      </c>
      <c r="C5560" s="5" t="s">
        <v>118</v>
      </c>
      <c r="D5560" s="5" t="s">
        <v>373</v>
      </c>
      <c r="E5560" s="5" t="s">
        <v>172</v>
      </c>
      <c r="F5560" s="6">
        <v>43551</v>
      </c>
      <c r="G5560" s="5" t="s">
        <v>148</v>
      </c>
      <c r="H5560" s="5" t="s">
        <v>185</v>
      </c>
      <c r="I5560">
        <v>43390</v>
      </c>
      <c r="J5560">
        <v>161</v>
      </c>
      <c r="K5560">
        <v>410</v>
      </c>
      <c r="L5560">
        <v>4</v>
      </c>
      <c r="M5560">
        <v>12300</v>
      </c>
      <c r="N5560">
        <v>9511.1200000000008</v>
      </c>
      <c r="O5560">
        <v>2377.7800000000002</v>
      </c>
      <c r="P5560">
        <v>102.5</v>
      </c>
      <c r="Q5560">
        <v>30</v>
      </c>
      <c r="R5560">
        <v>2788.88</v>
      </c>
      <c r="S5560">
        <v>2019</v>
      </c>
      <c r="T5560">
        <v>3</v>
      </c>
      <c r="U5560">
        <v>13</v>
      </c>
    </row>
    <row r="5561" spans="1:21" x14ac:dyDescent="0.3">
      <c r="A5561" s="5" t="s">
        <v>168</v>
      </c>
      <c r="B5561" s="5" t="s">
        <v>169</v>
      </c>
      <c r="C5561" s="5" t="s">
        <v>170</v>
      </c>
      <c r="D5561" s="5" t="s">
        <v>399</v>
      </c>
      <c r="E5561" s="5" t="s">
        <v>172</v>
      </c>
      <c r="F5561" s="6">
        <v>43554</v>
      </c>
      <c r="G5561" s="5" t="s">
        <v>148</v>
      </c>
      <c r="H5561" s="5" t="s">
        <v>212</v>
      </c>
      <c r="I5561">
        <v>43374</v>
      </c>
      <c r="J5561">
        <v>180</v>
      </c>
      <c r="K5561">
        <v>99</v>
      </c>
      <c r="L5561">
        <v>1</v>
      </c>
      <c r="M5561">
        <v>2920.5</v>
      </c>
      <c r="N5561">
        <v>2362.6439999999998</v>
      </c>
      <c r="O5561">
        <v>2362.6439999999998</v>
      </c>
      <c r="P5561">
        <v>99</v>
      </c>
      <c r="Q5561">
        <v>29.5</v>
      </c>
      <c r="R5561">
        <v>557.85599999999999</v>
      </c>
      <c r="S5561">
        <v>2019</v>
      </c>
      <c r="T5561">
        <v>3</v>
      </c>
      <c r="U5561">
        <v>13</v>
      </c>
    </row>
    <row r="5562" spans="1:21" x14ac:dyDescent="0.3">
      <c r="A5562" s="5" t="s">
        <v>168</v>
      </c>
      <c r="B5562" s="5" t="s">
        <v>175</v>
      </c>
      <c r="C5562" s="5" t="s">
        <v>84</v>
      </c>
      <c r="D5562" s="5" t="s">
        <v>375</v>
      </c>
      <c r="E5562" s="5" t="s">
        <v>172</v>
      </c>
      <c r="F5562" s="6">
        <v>43554</v>
      </c>
      <c r="G5562" s="5" t="s">
        <v>148</v>
      </c>
      <c r="H5562" s="5" t="s">
        <v>258</v>
      </c>
      <c r="I5562">
        <v>43389</v>
      </c>
      <c r="J5562">
        <v>165</v>
      </c>
      <c r="K5562">
        <v>121</v>
      </c>
      <c r="L5562">
        <v>1</v>
      </c>
      <c r="M5562">
        <v>3569.5</v>
      </c>
      <c r="N5562">
        <v>2730.9140000000002</v>
      </c>
      <c r="O5562">
        <v>2730.9140000000002</v>
      </c>
      <c r="P5562">
        <v>121</v>
      </c>
      <c r="Q5562">
        <v>29.5</v>
      </c>
      <c r="R5562">
        <v>838.58600000000001</v>
      </c>
      <c r="S5562">
        <v>2019</v>
      </c>
      <c r="T5562">
        <v>3</v>
      </c>
      <c r="U5562">
        <v>13</v>
      </c>
    </row>
    <row r="5563" spans="1:21" x14ac:dyDescent="0.3">
      <c r="A5563" s="5" t="s">
        <v>168</v>
      </c>
      <c r="B5563" s="5" t="s">
        <v>175</v>
      </c>
      <c r="C5563" s="5" t="s">
        <v>84</v>
      </c>
      <c r="D5563" s="5" t="s">
        <v>375</v>
      </c>
      <c r="E5563" s="5" t="s">
        <v>172</v>
      </c>
      <c r="F5563" s="6">
        <v>43554</v>
      </c>
      <c r="G5563" s="5" t="s">
        <v>148</v>
      </c>
      <c r="H5563" s="5" t="s">
        <v>212</v>
      </c>
      <c r="I5563">
        <v>43389</v>
      </c>
      <c r="J5563">
        <v>165</v>
      </c>
      <c r="K5563">
        <v>102</v>
      </c>
      <c r="L5563">
        <v>1</v>
      </c>
      <c r="M5563">
        <v>3009</v>
      </c>
      <c r="N5563">
        <v>2730.9140000000002</v>
      </c>
      <c r="O5563">
        <v>2730.9140000000002</v>
      </c>
      <c r="P5563">
        <v>102</v>
      </c>
      <c r="Q5563">
        <v>29.5</v>
      </c>
      <c r="R5563">
        <v>278.08600000000001</v>
      </c>
      <c r="S5563">
        <v>2019</v>
      </c>
      <c r="T5563">
        <v>3</v>
      </c>
      <c r="U5563">
        <v>13</v>
      </c>
    </row>
    <row r="5564" spans="1:21" x14ac:dyDescent="0.3">
      <c r="A5564" s="5" t="s">
        <v>168</v>
      </c>
      <c r="B5564" s="5" t="s">
        <v>175</v>
      </c>
      <c r="C5564" s="5" t="s">
        <v>84</v>
      </c>
      <c r="D5564" s="5" t="s">
        <v>375</v>
      </c>
      <c r="E5564" s="5" t="s">
        <v>172</v>
      </c>
      <c r="F5564" s="6">
        <v>43554</v>
      </c>
      <c r="G5564" s="5" t="s">
        <v>148</v>
      </c>
      <c r="H5564" s="5" t="s">
        <v>351</v>
      </c>
      <c r="I5564">
        <v>43389</v>
      </c>
      <c r="J5564">
        <v>165</v>
      </c>
      <c r="K5564">
        <v>102</v>
      </c>
      <c r="L5564">
        <v>1</v>
      </c>
      <c r="M5564">
        <v>3009</v>
      </c>
      <c r="N5564">
        <v>2730.9140000000002</v>
      </c>
      <c r="O5564">
        <v>2730.9140000000002</v>
      </c>
      <c r="P5564">
        <v>102</v>
      </c>
      <c r="Q5564">
        <v>29.5</v>
      </c>
      <c r="R5564">
        <v>278.08600000000001</v>
      </c>
      <c r="S5564">
        <v>2019</v>
      </c>
      <c r="T5564">
        <v>3</v>
      </c>
      <c r="U5564">
        <v>13</v>
      </c>
    </row>
    <row r="5565" spans="1:21" x14ac:dyDescent="0.3">
      <c r="A5565" s="5" t="s">
        <v>168</v>
      </c>
      <c r="B5565" s="5" t="s">
        <v>175</v>
      </c>
      <c r="C5565" s="5" t="s">
        <v>84</v>
      </c>
      <c r="D5565" s="5" t="s">
        <v>375</v>
      </c>
      <c r="E5565" s="5" t="s">
        <v>172</v>
      </c>
      <c r="F5565" s="6">
        <v>43554</v>
      </c>
      <c r="G5565" s="5" t="s">
        <v>148</v>
      </c>
      <c r="H5565" s="5" t="s">
        <v>198</v>
      </c>
      <c r="I5565">
        <v>43389</v>
      </c>
      <c r="J5565">
        <v>165</v>
      </c>
      <c r="K5565">
        <v>200</v>
      </c>
      <c r="L5565">
        <v>2</v>
      </c>
      <c r="M5565">
        <v>5800</v>
      </c>
      <c r="N5565">
        <v>5461.8280000000004</v>
      </c>
      <c r="O5565">
        <v>2730.9140000000002</v>
      </c>
      <c r="P5565">
        <v>100</v>
      </c>
      <c r="Q5565">
        <v>29</v>
      </c>
      <c r="R5565">
        <v>338.17200000000003</v>
      </c>
      <c r="S5565">
        <v>2019</v>
      </c>
      <c r="T5565">
        <v>3</v>
      </c>
      <c r="U5565">
        <v>13</v>
      </c>
    </row>
    <row r="5566" spans="1:21" x14ac:dyDescent="0.3">
      <c r="A5566" s="5" t="s">
        <v>168</v>
      </c>
      <c r="B5566" s="5" t="s">
        <v>175</v>
      </c>
      <c r="C5566" s="5" t="s">
        <v>84</v>
      </c>
      <c r="D5566" s="5" t="s">
        <v>375</v>
      </c>
      <c r="E5566" s="5" t="s">
        <v>172</v>
      </c>
      <c r="F5566" s="6">
        <v>43554</v>
      </c>
      <c r="G5566" s="5" t="s">
        <v>148</v>
      </c>
      <c r="H5566" s="5" t="s">
        <v>351</v>
      </c>
      <c r="I5566">
        <v>43389</v>
      </c>
      <c r="J5566">
        <v>165</v>
      </c>
      <c r="K5566">
        <v>282</v>
      </c>
      <c r="L5566">
        <v>3</v>
      </c>
      <c r="M5566">
        <v>8319</v>
      </c>
      <c r="N5566">
        <v>8192.7430000000004</v>
      </c>
      <c r="O5566">
        <v>2730.9140000000002</v>
      </c>
      <c r="P5566">
        <v>94</v>
      </c>
      <c r="Q5566">
        <v>29.5</v>
      </c>
      <c r="R5566">
        <v>126.25700000000001</v>
      </c>
      <c r="S5566">
        <v>2019</v>
      </c>
      <c r="T5566">
        <v>3</v>
      </c>
      <c r="U5566">
        <v>13</v>
      </c>
    </row>
    <row r="5567" spans="1:21" x14ac:dyDescent="0.3">
      <c r="A5567" s="5" t="s">
        <v>168</v>
      </c>
      <c r="B5567" s="5" t="s">
        <v>175</v>
      </c>
      <c r="C5567" s="5" t="s">
        <v>87</v>
      </c>
      <c r="D5567" s="5" t="s">
        <v>382</v>
      </c>
      <c r="E5567" s="5" t="s">
        <v>172</v>
      </c>
      <c r="F5567" s="6">
        <v>43554</v>
      </c>
      <c r="G5567" s="5" t="s">
        <v>148</v>
      </c>
      <c r="H5567" s="5" t="s">
        <v>197</v>
      </c>
      <c r="I5567">
        <v>43396</v>
      </c>
      <c r="J5567">
        <v>158</v>
      </c>
      <c r="K5567">
        <v>975</v>
      </c>
      <c r="L5567">
        <v>9</v>
      </c>
      <c r="M5567">
        <v>2290275</v>
      </c>
      <c r="N5567">
        <v>19061.505000000001</v>
      </c>
      <c r="O5567">
        <v>2117.9450000000002</v>
      </c>
      <c r="P5567">
        <v>108.33333333333333</v>
      </c>
      <c r="Q5567">
        <v>2349</v>
      </c>
      <c r="R5567">
        <v>2271213.4950000001</v>
      </c>
      <c r="S5567">
        <v>2019</v>
      </c>
      <c r="T5567">
        <v>3</v>
      </c>
      <c r="U5567">
        <v>13</v>
      </c>
    </row>
    <row r="5568" spans="1:21" x14ac:dyDescent="0.3">
      <c r="A5568" s="5" t="s">
        <v>168</v>
      </c>
      <c r="B5568" s="5" t="s">
        <v>175</v>
      </c>
      <c r="C5568" s="5" t="s">
        <v>87</v>
      </c>
      <c r="D5568" s="5" t="s">
        <v>382</v>
      </c>
      <c r="E5568" s="5" t="s">
        <v>227</v>
      </c>
      <c r="F5568" s="6">
        <v>43554</v>
      </c>
      <c r="G5568" s="5" t="s">
        <v>148</v>
      </c>
      <c r="H5568" s="5" t="s">
        <v>197</v>
      </c>
      <c r="I5568">
        <v>43396</v>
      </c>
      <c r="J5568">
        <v>158</v>
      </c>
      <c r="K5568">
        <v>-975</v>
      </c>
      <c r="L5568">
        <v>-9</v>
      </c>
      <c r="M5568">
        <v>-2290275</v>
      </c>
      <c r="N5568">
        <v>-19061.505000000001</v>
      </c>
      <c r="O5568">
        <v>-2117.9450000000002</v>
      </c>
      <c r="P5568">
        <v>108.33333333333333</v>
      </c>
      <c r="Q5568">
        <v>2349</v>
      </c>
      <c r="R5568">
        <v>-2271213.4950000001</v>
      </c>
      <c r="S5568">
        <v>2019</v>
      </c>
      <c r="T5568">
        <v>3</v>
      </c>
      <c r="U5568">
        <v>13</v>
      </c>
    </row>
    <row r="5569" spans="1:21" x14ac:dyDescent="0.3">
      <c r="A5569" s="5" t="s">
        <v>168</v>
      </c>
      <c r="B5569" s="5" t="s">
        <v>175</v>
      </c>
      <c r="C5569" s="5" t="s">
        <v>87</v>
      </c>
      <c r="D5569" s="5" t="s">
        <v>382</v>
      </c>
      <c r="E5569" s="5" t="s">
        <v>172</v>
      </c>
      <c r="F5569" s="6">
        <v>43554</v>
      </c>
      <c r="G5569" s="5" t="s">
        <v>148</v>
      </c>
      <c r="H5569" s="5" t="s">
        <v>197</v>
      </c>
      <c r="I5569">
        <v>43396</v>
      </c>
      <c r="J5569">
        <v>158</v>
      </c>
      <c r="K5569">
        <v>975</v>
      </c>
      <c r="L5569">
        <v>9</v>
      </c>
      <c r="M5569">
        <v>28275</v>
      </c>
      <c r="N5569">
        <v>19061.505000000001</v>
      </c>
      <c r="O5569">
        <v>2117.9450000000002</v>
      </c>
      <c r="P5569">
        <v>108.33333333333333</v>
      </c>
      <c r="Q5569">
        <v>29</v>
      </c>
      <c r="R5569">
        <v>9213.4950000000008</v>
      </c>
      <c r="S5569">
        <v>2019</v>
      </c>
      <c r="T5569">
        <v>3</v>
      </c>
      <c r="U5569">
        <v>13</v>
      </c>
    </row>
    <row r="5570" spans="1:21" x14ac:dyDescent="0.3">
      <c r="A5570" s="5" t="s">
        <v>168</v>
      </c>
      <c r="B5570" s="5" t="s">
        <v>175</v>
      </c>
      <c r="C5570" s="5" t="s">
        <v>88</v>
      </c>
      <c r="D5570" s="5" t="s">
        <v>366</v>
      </c>
      <c r="E5570" s="5" t="s">
        <v>172</v>
      </c>
      <c r="F5570" s="6">
        <v>43554</v>
      </c>
      <c r="G5570" s="5" t="s">
        <v>148</v>
      </c>
      <c r="H5570" s="5" t="s">
        <v>190</v>
      </c>
      <c r="I5570">
        <v>43382</v>
      </c>
      <c r="J5570">
        <v>172</v>
      </c>
      <c r="K5570">
        <v>116</v>
      </c>
      <c r="L5570">
        <v>1</v>
      </c>
      <c r="M5570">
        <v>3422</v>
      </c>
      <c r="N5570">
        <v>2723.009</v>
      </c>
      <c r="O5570">
        <v>2723.009</v>
      </c>
      <c r="P5570">
        <v>116</v>
      </c>
      <c r="Q5570">
        <v>29.5</v>
      </c>
      <c r="R5570">
        <v>698.99099999999999</v>
      </c>
      <c r="S5570">
        <v>2019</v>
      </c>
      <c r="T5570">
        <v>3</v>
      </c>
      <c r="U5570">
        <v>13</v>
      </c>
    </row>
    <row r="5571" spans="1:21" x14ac:dyDescent="0.3">
      <c r="A5571" s="5" t="s">
        <v>168</v>
      </c>
      <c r="B5571" s="5" t="s">
        <v>175</v>
      </c>
      <c r="C5571" s="5" t="s">
        <v>88</v>
      </c>
      <c r="D5571" s="5" t="s">
        <v>366</v>
      </c>
      <c r="E5571" s="5" t="s">
        <v>172</v>
      </c>
      <c r="F5571" s="6">
        <v>43554</v>
      </c>
      <c r="G5571" s="5" t="s">
        <v>148</v>
      </c>
      <c r="H5571" s="5" t="s">
        <v>173</v>
      </c>
      <c r="I5571">
        <v>43382</v>
      </c>
      <c r="J5571">
        <v>172</v>
      </c>
      <c r="K5571">
        <v>997</v>
      </c>
      <c r="L5571">
        <v>8</v>
      </c>
      <c r="M5571">
        <v>33898</v>
      </c>
      <c r="N5571">
        <v>21784.071</v>
      </c>
      <c r="O5571">
        <v>2723.009</v>
      </c>
      <c r="P5571">
        <v>124.625</v>
      </c>
      <c r="Q5571">
        <v>34</v>
      </c>
      <c r="R5571">
        <v>12113.929</v>
      </c>
      <c r="S5571">
        <v>2019</v>
      </c>
      <c r="T5571">
        <v>3</v>
      </c>
      <c r="U5571">
        <v>13</v>
      </c>
    </row>
    <row r="5572" spans="1:21" x14ac:dyDescent="0.3">
      <c r="A5572" s="5" t="s">
        <v>168</v>
      </c>
      <c r="B5572" s="5" t="s">
        <v>175</v>
      </c>
      <c r="C5572" s="5" t="s">
        <v>88</v>
      </c>
      <c r="D5572" s="5" t="s">
        <v>366</v>
      </c>
      <c r="E5572" s="5" t="s">
        <v>172</v>
      </c>
      <c r="F5572" s="6">
        <v>43554</v>
      </c>
      <c r="G5572" s="5" t="s">
        <v>148</v>
      </c>
      <c r="H5572" s="5" t="s">
        <v>178</v>
      </c>
      <c r="I5572">
        <v>43382</v>
      </c>
      <c r="J5572">
        <v>172</v>
      </c>
      <c r="K5572">
        <v>434</v>
      </c>
      <c r="L5572">
        <v>4</v>
      </c>
      <c r="M5572">
        <v>12586</v>
      </c>
      <c r="N5572">
        <v>10892.035</v>
      </c>
      <c r="O5572">
        <v>2723.009</v>
      </c>
      <c r="P5572">
        <v>108.5</v>
      </c>
      <c r="Q5572">
        <v>29</v>
      </c>
      <c r="R5572">
        <v>1693.9649999999999</v>
      </c>
      <c r="S5572">
        <v>2019</v>
      </c>
      <c r="T5572">
        <v>3</v>
      </c>
      <c r="U5572">
        <v>13</v>
      </c>
    </row>
    <row r="5573" spans="1:21" x14ac:dyDescent="0.3">
      <c r="A5573" s="5" t="s">
        <v>168</v>
      </c>
      <c r="B5573" s="5" t="s">
        <v>175</v>
      </c>
      <c r="C5573" s="5" t="s">
        <v>88</v>
      </c>
      <c r="D5573" s="5" t="s">
        <v>366</v>
      </c>
      <c r="E5573" s="5" t="s">
        <v>172</v>
      </c>
      <c r="F5573" s="6">
        <v>43554</v>
      </c>
      <c r="G5573" s="5" t="s">
        <v>148</v>
      </c>
      <c r="H5573" s="5" t="s">
        <v>311</v>
      </c>
      <c r="I5573">
        <v>43382</v>
      </c>
      <c r="J5573">
        <v>172</v>
      </c>
      <c r="K5573">
        <v>102</v>
      </c>
      <c r="L5573">
        <v>1</v>
      </c>
      <c r="M5573">
        <v>2958</v>
      </c>
      <c r="N5573">
        <v>2723.009</v>
      </c>
      <c r="O5573">
        <v>2723.009</v>
      </c>
      <c r="P5573">
        <v>102</v>
      </c>
      <c r="Q5573">
        <v>29</v>
      </c>
      <c r="R5573">
        <v>234.99100000000001</v>
      </c>
      <c r="S5573">
        <v>2019</v>
      </c>
      <c r="T5573">
        <v>3</v>
      </c>
      <c r="U5573">
        <v>13</v>
      </c>
    </row>
    <row r="5574" spans="1:21" x14ac:dyDescent="0.3">
      <c r="A5574" s="5" t="s">
        <v>168</v>
      </c>
      <c r="B5574" s="5" t="s">
        <v>206</v>
      </c>
      <c r="C5574" s="5" t="s">
        <v>111</v>
      </c>
      <c r="D5574" s="5" t="s">
        <v>377</v>
      </c>
      <c r="E5574" s="5" t="s">
        <v>172</v>
      </c>
      <c r="F5574" s="6">
        <v>43554</v>
      </c>
      <c r="G5574" s="5" t="s">
        <v>148</v>
      </c>
      <c r="H5574" s="5" t="s">
        <v>205</v>
      </c>
      <c r="I5574">
        <v>43397</v>
      </c>
      <c r="J5574">
        <v>157</v>
      </c>
      <c r="K5574">
        <v>400</v>
      </c>
      <c r="L5574">
        <v>4</v>
      </c>
      <c r="M5574">
        <v>12000</v>
      </c>
      <c r="N5574">
        <v>9601.4529999999995</v>
      </c>
      <c r="O5574">
        <v>2400.3629999999998</v>
      </c>
      <c r="P5574">
        <v>100</v>
      </c>
      <c r="Q5574">
        <v>30</v>
      </c>
      <c r="R5574">
        <v>2398.547</v>
      </c>
      <c r="S5574">
        <v>2019</v>
      </c>
      <c r="T5574">
        <v>3</v>
      </c>
      <c r="U5574">
        <v>13</v>
      </c>
    </row>
    <row r="5575" spans="1:21" x14ac:dyDescent="0.3">
      <c r="A5575" s="5" t="s">
        <v>168</v>
      </c>
      <c r="B5575" s="5" t="s">
        <v>206</v>
      </c>
      <c r="C5575" s="5" t="s">
        <v>111</v>
      </c>
      <c r="D5575" s="5" t="s">
        <v>377</v>
      </c>
      <c r="E5575" s="5" t="s">
        <v>172</v>
      </c>
      <c r="F5575" s="6">
        <v>43554</v>
      </c>
      <c r="G5575" s="5" t="s">
        <v>148</v>
      </c>
      <c r="H5575" s="5" t="s">
        <v>218</v>
      </c>
      <c r="I5575">
        <v>43397</v>
      </c>
      <c r="J5575">
        <v>157</v>
      </c>
      <c r="K5575">
        <v>400</v>
      </c>
      <c r="L5575">
        <v>4</v>
      </c>
      <c r="M5575">
        <v>12000</v>
      </c>
      <c r="N5575">
        <v>9601.4529999999995</v>
      </c>
      <c r="O5575">
        <v>2400.3629999999998</v>
      </c>
      <c r="P5575">
        <v>100</v>
      </c>
      <c r="Q5575">
        <v>30</v>
      </c>
      <c r="R5575">
        <v>2398.547</v>
      </c>
      <c r="S5575">
        <v>2019</v>
      </c>
      <c r="T5575">
        <v>3</v>
      </c>
      <c r="U5575">
        <v>13</v>
      </c>
    </row>
    <row r="5576" spans="1:21" x14ac:dyDescent="0.3">
      <c r="A5576" s="5" t="s">
        <v>168</v>
      </c>
      <c r="B5576" s="5" t="s">
        <v>206</v>
      </c>
      <c r="C5576" s="5" t="s">
        <v>111</v>
      </c>
      <c r="D5576" s="5" t="s">
        <v>377</v>
      </c>
      <c r="E5576" s="5" t="s">
        <v>172</v>
      </c>
      <c r="F5576" s="6">
        <v>43554</v>
      </c>
      <c r="G5576" s="5" t="s">
        <v>148</v>
      </c>
      <c r="H5576" s="5" t="s">
        <v>202</v>
      </c>
      <c r="I5576">
        <v>43397</v>
      </c>
      <c r="J5576">
        <v>157</v>
      </c>
      <c r="K5576">
        <v>949</v>
      </c>
      <c r="L5576">
        <v>10</v>
      </c>
      <c r="M5576">
        <v>28470</v>
      </c>
      <c r="N5576">
        <v>24003.633000000002</v>
      </c>
      <c r="O5576">
        <v>2400.3629999999998</v>
      </c>
      <c r="P5576">
        <v>94.9</v>
      </c>
      <c r="Q5576">
        <v>30</v>
      </c>
      <c r="R5576">
        <v>4466.3670000000002</v>
      </c>
      <c r="S5576">
        <v>2019</v>
      </c>
      <c r="T5576">
        <v>3</v>
      </c>
      <c r="U5576">
        <v>13</v>
      </c>
    </row>
    <row r="5577" spans="1:21" x14ac:dyDescent="0.3">
      <c r="A5577" s="5" t="s">
        <v>168</v>
      </c>
      <c r="B5577" s="5" t="s">
        <v>206</v>
      </c>
      <c r="C5577" s="5" t="s">
        <v>111</v>
      </c>
      <c r="D5577" s="5" t="s">
        <v>377</v>
      </c>
      <c r="E5577" s="5" t="s">
        <v>172</v>
      </c>
      <c r="F5577" s="6">
        <v>43554</v>
      </c>
      <c r="G5577" s="5" t="s">
        <v>148</v>
      </c>
      <c r="H5577" s="5" t="s">
        <v>204</v>
      </c>
      <c r="I5577">
        <v>43397</v>
      </c>
      <c r="J5577">
        <v>157</v>
      </c>
      <c r="K5577">
        <v>506</v>
      </c>
      <c r="L5577">
        <v>5</v>
      </c>
      <c r="M5577">
        <v>15180</v>
      </c>
      <c r="N5577">
        <v>12001.816999999999</v>
      </c>
      <c r="O5577">
        <v>2400.3629999999998</v>
      </c>
      <c r="P5577">
        <v>101.2</v>
      </c>
      <c r="Q5577">
        <v>30</v>
      </c>
      <c r="R5577">
        <v>3178.183</v>
      </c>
      <c r="S5577">
        <v>2019</v>
      </c>
      <c r="T5577">
        <v>3</v>
      </c>
      <c r="U5577">
        <v>13</v>
      </c>
    </row>
    <row r="5578" spans="1:21" x14ac:dyDescent="0.3">
      <c r="A5578" s="5" t="s">
        <v>168</v>
      </c>
      <c r="B5578" s="5" t="s">
        <v>206</v>
      </c>
      <c r="C5578" s="5" t="s">
        <v>111</v>
      </c>
      <c r="D5578" s="5" t="s">
        <v>377</v>
      </c>
      <c r="E5578" s="5" t="s">
        <v>172</v>
      </c>
      <c r="F5578" s="6">
        <v>43554</v>
      </c>
      <c r="G5578" s="5" t="s">
        <v>148</v>
      </c>
      <c r="H5578" s="5" t="s">
        <v>216</v>
      </c>
      <c r="I5578">
        <v>43397</v>
      </c>
      <c r="J5578">
        <v>157</v>
      </c>
      <c r="K5578">
        <v>92</v>
      </c>
      <c r="L5578">
        <v>1</v>
      </c>
      <c r="M5578">
        <v>2760</v>
      </c>
      <c r="N5578">
        <v>2400.3629999999998</v>
      </c>
      <c r="O5578">
        <v>2400.3629999999998</v>
      </c>
      <c r="P5578">
        <v>92</v>
      </c>
      <c r="Q5578">
        <v>30</v>
      </c>
      <c r="R5578">
        <v>359.637</v>
      </c>
      <c r="S5578">
        <v>2019</v>
      </c>
      <c r="T5578">
        <v>3</v>
      </c>
      <c r="U5578">
        <v>13</v>
      </c>
    </row>
    <row r="5579" spans="1:21" x14ac:dyDescent="0.3">
      <c r="A5579" s="5" t="s">
        <v>168</v>
      </c>
      <c r="B5579" s="5" t="s">
        <v>206</v>
      </c>
      <c r="C5579" s="5" t="s">
        <v>111</v>
      </c>
      <c r="D5579" s="5" t="s">
        <v>377</v>
      </c>
      <c r="E5579" s="5" t="s">
        <v>172</v>
      </c>
      <c r="F5579" s="6">
        <v>43554</v>
      </c>
      <c r="G5579" s="5" t="s">
        <v>148</v>
      </c>
      <c r="H5579" s="5" t="s">
        <v>184</v>
      </c>
      <c r="I5579">
        <v>43397</v>
      </c>
      <c r="J5579">
        <v>157</v>
      </c>
      <c r="K5579">
        <v>2554</v>
      </c>
      <c r="L5579">
        <v>25</v>
      </c>
      <c r="M5579">
        <v>75343</v>
      </c>
      <c r="N5579">
        <v>60009.082999999999</v>
      </c>
      <c r="O5579">
        <v>2400.3629999999998</v>
      </c>
      <c r="P5579">
        <v>102.16</v>
      </c>
      <c r="Q5579">
        <v>29.5</v>
      </c>
      <c r="R5579">
        <v>15333.916999999999</v>
      </c>
      <c r="S5579">
        <v>2019</v>
      </c>
      <c r="T5579">
        <v>3</v>
      </c>
      <c r="U5579">
        <v>13</v>
      </c>
    </row>
    <row r="5580" spans="1:21" x14ac:dyDescent="0.3">
      <c r="A5580" s="5" t="s">
        <v>168</v>
      </c>
      <c r="B5580" s="5" t="s">
        <v>206</v>
      </c>
      <c r="C5580" s="5" t="s">
        <v>111</v>
      </c>
      <c r="D5580" s="5" t="s">
        <v>377</v>
      </c>
      <c r="E5580" s="5" t="s">
        <v>172</v>
      </c>
      <c r="F5580" s="6">
        <v>43554</v>
      </c>
      <c r="G5580" s="5" t="s">
        <v>148</v>
      </c>
      <c r="H5580" s="5" t="s">
        <v>246</v>
      </c>
      <c r="I5580">
        <v>43397</v>
      </c>
      <c r="J5580">
        <v>157</v>
      </c>
      <c r="K5580">
        <v>480</v>
      </c>
      <c r="L5580">
        <v>5</v>
      </c>
      <c r="M5580">
        <v>14400</v>
      </c>
      <c r="N5580">
        <v>12001.816999999999</v>
      </c>
      <c r="O5580">
        <v>2400.3629999999998</v>
      </c>
      <c r="P5580">
        <v>96</v>
      </c>
      <c r="Q5580">
        <v>30</v>
      </c>
      <c r="R5580">
        <v>2398.183</v>
      </c>
      <c r="S5580">
        <v>2019</v>
      </c>
      <c r="T5580">
        <v>3</v>
      </c>
      <c r="U5580">
        <v>13</v>
      </c>
    </row>
    <row r="5581" spans="1:21" x14ac:dyDescent="0.3">
      <c r="A5581" s="5" t="s">
        <v>168</v>
      </c>
      <c r="B5581" s="5" t="s">
        <v>206</v>
      </c>
      <c r="C5581" s="5" t="s">
        <v>111</v>
      </c>
      <c r="D5581" s="5" t="s">
        <v>377</v>
      </c>
      <c r="E5581" s="5" t="s">
        <v>172</v>
      </c>
      <c r="F5581" s="6">
        <v>43554</v>
      </c>
      <c r="G5581" s="5" t="s">
        <v>148</v>
      </c>
      <c r="H5581" s="5" t="s">
        <v>222</v>
      </c>
      <c r="I5581">
        <v>43397</v>
      </c>
      <c r="J5581">
        <v>157</v>
      </c>
      <c r="K5581">
        <v>104</v>
      </c>
      <c r="L5581">
        <v>1</v>
      </c>
      <c r="M5581">
        <v>3120</v>
      </c>
      <c r="N5581">
        <v>2400.3629999999998</v>
      </c>
      <c r="O5581">
        <v>2400.3629999999998</v>
      </c>
      <c r="P5581">
        <v>104</v>
      </c>
      <c r="Q5581">
        <v>30</v>
      </c>
      <c r="R5581">
        <v>719.63699999999994</v>
      </c>
      <c r="S5581">
        <v>2019</v>
      </c>
      <c r="T5581">
        <v>3</v>
      </c>
      <c r="U5581">
        <v>13</v>
      </c>
    </row>
    <row r="5582" spans="1:21" x14ac:dyDescent="0.3">
      <c r="A5582" s="5" t="s">
        <v>168</v>
      </c>
      <c r="B5582" s="5" t="s">
        <v>206</v>
      </c>
      <c r="C5582" s="5" t="s">
        <v>111</v>
      </c>
      <c r="D5582" s="5" t="s">
        <v>377</v>
      </c>
      <c r="E5582" s="5" t="s">
        <v>172</v>
      </c>
      <c r="F5582" s="6">
        <v>43554</v>
      </c>
      <c r="G5582" s="5" t="s">
        <v>148</v>
      </c>
      <c r="H5582" s="5" t="s">
        <v>396</v>
      </c>
      <c r="I5582">
        <v>43397</v>
      </c>
      <c r="J5582">
        <v>157</v>
      </c>
      <c r="K5582">
        <v>196</v>
      </c>
      <c r="L5582">
        <v>2</v>
      </c>
      <c r="M5582">
        <v>5880</v>
      </c>
      <c r="N5582">
        <v>4800.7269999999999</v>
      </c>
      <c r="O5582">
        <v>2400.3629999999998</v>
      </c>
      <c r="P5582">
        <v>98</v>
      </c>
      <c r="Q5582">
        <v>30</v>
      </c>
      <c r="R5582">
        <v>1079.2729999999999</v>
      </c>
      <c r="S5582">
        <v>2019</v>
      </c>
      <c r="T5582">
        <v>3</v>
      </c>
      <c r="U5582">
        <v>13</v>
      </c>
    </row>
    <row r="5583" spans="1:21" x14ac:dyDescent="0.3">
      <c r="A5583" s="5" t="s">
        <v>168</v>
      </c>
      <c r="B5583" s="5" t="s">
        <v>206</v>
      </c>
      <c r="C5583" s="5" t="s">
        <v>111</v>
      </c>
      <c r="D5583" s="5" t="s">
        <v>377</v>
      </c>
      <c r="E5583" s="5" t="s">
        <v>172</v>
      </c>
      <c r="F5583" s="6">
        <v>43554</v>
      </c>
      <c r="G5583" s="5" t="s">
        <v>148</v>
      </c>
      <c r="H5583" s="5" t="s">
        <v>344</v>
      </c>
      <c r="I5583">
        <v>43397</v>
      </c>
      <c r="J5583">
        <v>157</v>
      </c>
      <c r="K5583">
        <v>100</v>
      </c>
      <c r="L5583">
        <v>1</v>
      </c>
      <c r="M5583">
        <v>3000</v>
      </c>
      <c r="N5583">
        <v>2400.3629999999998</v>
      </c>
      <c r="O5583">
        <v>2400.3629999999998</v>
      </c>
      <c r="P5583">
        <v>100</v>
      </c>
      <c r="Q5583">
        <v>30</v>
      </c>
      <c r="R5583">
        <v>599.63699999999994</v>
      </c>
      <c r="S5583">
        <v>2019</v>
      </c>
      <c r="T5583">
        <v>3</v>
      </c>
      <c r="U5583">
        <v>13</v>
      </c>
    </row>
    <row r="5584" spans="1:21" x14ac:dyDescent="0.3">
      <c r="A5584" s="5" t="s">
        <v>168</v>
      </c>
      <c r="B5584" s="5" t="s">
        <v>206</v>
      </c>
      <c r="C5584" s="5" t="s">
        <v>111</v>
      </c>
      <c r="D5584" s="5" t="s">
        <v>377</v>
      </c>
      <c r="E5584" s="5" t="s">
        <v>172</v>
      </c>
      <c r="F5584" s="6">
        <v>43554</v>
      </c>
      <c r="G5584" s="5" t="s">
        <v>148</v>
      </c>
      <c r="H5584" s="5" t="s">
        <v>308</v>
      </c>
      <c r="I5584">
        <v>43397</v>
      </c>
      <c r="J5584">
        <v>157</v>
      </c>
      <c r="K5584">
        <v>92</v>
      </c>
      <c r="L5584">
        <v>1</v>
      </c>
      <c r="M5584">
        <v>2760</v>
      </c>
      <c r="N5584">
        <v>2400.3629999999998</v>
      </c>
      <c r="O5584">
        <v>2400.3629999999998</v>
      </c>
      <c r="P5584">
        <v>92</v>
      </c>
      <c r="Q5584">
        <v>30</v>
      </c>
      <c r="R5584">
        <v>359.637</v>
      </c>
      <c r="S5584">
        <v>2019</v>
      </c>
      <c r="T5584">
        <v>3</v>
      </c>
      <c r="U5584">
        <v>13</v>
      </c>
    </row>
    <row r="5585" spans="1:21" x14ac:dyDescent="0.3">
      <c r="A5585" s="5" t="s">
        <v>168</v>
      </c>
      <c r="B5585" s="5" t="s">
        <v>206</v>
      </c>
      <c r="C5585" s="5" t="s">
        <v>111</v>
      </c>
      <c r="D5585" s="5" t="s">
        <v>377</v>
      </c>
      <c r="E5585" s="5" t="s">
        <v>172</v>
      </c>
      <c r="F5585" s="6">
        <v>43554</v>
      </c>
      <c r="G5585" s="5" t="s">
        <v>148</v>
      </c>
      <c r="H5585" s="5" t="s">
        <v>226</v>
      </c>
      <c r="I5585">
        <v>43397</v>
      </c>
      <c r="J5585">
        <v>157</v>
      </c>
      <c r="K5585">
        <v>290</v>
      </c>
      <c r="L5585">
        <v>3</v>
      </c>
      <c r="M5585">
        <v>8700</v>
      </c>
      <c r="N5585">
        <v>7201.09</v>
      </c>
      <c r="O5585">
        <v>2400.3629999999998</v>
      </c>
      <c r="P5585">
        <v>96.666666666666671</v>
      </c>
      <c r="Q5585">
        <v>30</v>
      </c>
      <c r="R5585">
        <v>1498.91</v>
      </c>
      <c r="S5585">
        <v>2019</v>
      </c>
      <c r="T5585">
        <v>3</v>
      </c>
      <c r="U5585">
        <v>13</v>
      </c>
    </row>
    <row r="5586" spans="1:21" x14ac:dyDescent="0.3">
      <c r="A5586" s="5" t="s">
        <v>168</v>
      </c>
      <c r="B5586" s="5" t="s">
        <v>206</v>
      </c>
      <c r="C5586" s="5" t="s">
        <v>111</v>
      </c>
      <c r="D5586" s="5" t="s">
        <v>377</v>
      </c>
      <c r="E5586" s="5" t="s">
        <v>172</v>
      </c>
      <c r="F5586" s="6">
        <v>43554</v>
      </c>
      <c r="G5586" s="5" t="s">
        <v>148</v>
      </c>
      <c r="H5586" s="5" t="s">
        <v>191</v>
      </c>
      <c r="I5586">
        <v>43397</v>
      </c>
      <c r="J5586">
        <v>157</v>
      </c>
      <c r="K5586">
        <v>520</v>
      </c>
      <c r="L5586">
        <v>5</v>
      </c>
      <c r="M5586">
        <v>15600</v>
      </c>
      <c r="N5586">
        <v>12001.816999999999</v>
      </c>
      <c r="O5586">
        <v>2400.3629999999998</v>
      </c>
      <c r="P5586">
        <v>104</v>
      </c>
      <c r="Q5586">
        <v>30</v>
      </c>
      <c r="R5586">
        <v>3598.183</v>
      </c>
      <c r="S5586">
        <v>2019</v>
      </c>
      <c r="T5586">
        <v>3</v>
      </c>
      <c r="U5586">
        <v>13</v>
      </c>
    </row>
    <row r="5587" spans="1:21" x14ac:dyDescent="0.3">
      <c r="A5587" s="5" t="s">
        <v>168</v>
      </c>
      <c r="B5587" s="5" t="s">
        <v>206</v>
      </c>
      <c r="C5587" s="5" t="s">
        <v>111</v>
      </c>
      <c r="D5587" s="5" t="s">
        <v>377</v>
      </c>
      <c r="E5587" s="5" t="s">
        <v>172</v>
      </c>
      <c r="F5587" s="6">
        <v>43554</v>
      </c>
      <c r="G5587" s="5" t="s">
        <v>148</v>
      </c>
      <c r="H5587" s="5" t="s">
        <v>321</v>
      </c>
      <c r="I5587">
        <v>43397</v>
      </c>
      <c r="J5587">
        <v>157</v>
      </c>
      <c r="K5587">
        <v>320</v>
      </c>
      <c r="L5587">
        <v>3</v>
      </c>
      <c r="M5587">
        <v>9440</v>
      </c>
      <c r="N5587">
        <v>7201.09</v>
      </c>
      <c r="O5587">
        <v>2400.3629999999998</v>
      </c>
      <c r="P5587">
        <v>106.66666666666667</v>
      </c>
      <c r="Q5587">
        <v>29.5</v>
      </c>
      <c r="R5587">
        <v>2238.91</v>
      </c>
      <c r="S5587">
        <v>2019</v>
      </c>
      <c r="T5587">
        <v>3</v>
      </c>
      <c r="U5587">
        <v>13</v>
      </c>
    </row>
    <row r="5588" spans="1:21" x14ac:dyDescent="0.3">
      <c r="A5588" s="5" t="s">
        <v>168</v>
      </c>
      <c r="B5588" s="5" t="s">
        <v>206</v>
      </c>
      <c r="C5588" s="5" t="s">
        <v>111</v>
      </c>
      <c r="D5588" s="5" t="s">
        <v>377</v>
      </c>
      <c r="E5588" s="5" t="s">
        <v>172</v>
      </c>
      <c r="F5588" s="6">
        <v>43554</v>
      </c>
      <c r="G5588" s="5" t="s">
        <v>148</v>
      </c>
      <c r="H5588" s="5" t="s">
        <v>234</v>
      </c>
      <c r="I5588">
        <v>43397</v>
      </c>
      <c r="J5588">
        <v>157</v>
      </c>
      <c r="K5588">
        <v>108</v>
      </c>
      <c r="L5588">
        <v>1</v>
      </c>
      <c r="M5588">
        <v>3240</v>
      </c>
      <c r="N5588">
        <v>2400.3629999999998</v>
      </c>
      <c r="O5588">
        <v>2400.3629999999998</v>
      </c>
      <c r="P5588">
        <v>108</v>
      </c>
      <c r="Q5588">
        <v>30</v>
      </c>
      <c r="R5588">
        <v>839.63699999999994</v>
      </c>
      <c r="S5588">
        <v>2019</v>
      </c>
      <c r="T5588">
        <v>3</v>
      </c>
      <c r="U5588">
        <v>13</v>
      </c>
    </row>
    <row r="5589" spans="1:21" x14ac:dyDescent="0.3">
      <c r="A5589" s="5" t="s">
        <v>168</v>
      </c>
      <c r="B5589" s="5" t="s">
        <v>206</v>
      </c>
      <c r="C5589" s="5" t="s">
        <v>111</v>
      </c>
      <c r="D5589" s="5" t="s">
        <v>377</v>
      </c>
      <c r="E5589" s="5" t="s">
        <v>172</v>
      </c>
      <c r="F5589" s="6">
        <v>43554</v>
      </c>
      <c r="G5589" s="5" t="s">
        <v>148</v>
      </c>
      <c r="H5589" s="5" t="s">
        <v>180</v>
      </c>
      <c r="I5589">
        <v>43397</v>
      </c>
      <c r="J5589">
        <v>157</v>
      </c>
      <c r="K5589">
        <v>178</v>
      </c>
      <c r="L5589">
        <v>2</v>
      </c>
      <c r="M5589">
        <v>5340</v>
      </c>
      <c r="N5589">
        <v>4800.7269999999999</v>
      </c>
      <c r="O5589">
        <v>2400.3629999999998</v>
      </c>
      <c r="P5589">
        <v>89</v>
      </c>
      <c r="Q5589">
        <v>30</v>
      </c>
      <c r="R5589">
        <v>539.27300000000002</v>
      </c>
      <c r="S5589">
        <v>2019</v>
      </c>
      <c r="T5589">
        <v>3</v>
      </c>
      <c r="U5589">
        <v>13</v>
      </c>
    </row>
    <row r="5590" spans="1:21" x14ac:dyDescent="0.3">
      <c r="A5590" s="5" t="s">
        <v>168</v>
      </c>
      <c r="B5590" s="5" t="s">
        <v>206</v>
      </c>
      <c r="C5590" s="5" t="s">
        <v>111</v>
      </c>
      <c r="D5590" s="5" t="s">
        <v>377</v>
      </c>
      <c r="E5590" s="5" t="s">
        <v>172</v>
      </c>
      <c r="F5590" s="6">
        <v>43554</v>
      </c>
      <c r="G5590" s="5" t="s">
        <v>148</v>
      </c>
      <c r="H5590" s="5" t="s">
        <v>333</v>
      </c>
      <c r="I5590">
        <v>43397</v>
      </c>
      <c r="J5590">
        <v>157</v>
      </c>
      <c r="K5590">
        <v>180</v>
      </c>
      <c r="L5590">
        <v>2</v>
      </c>
      <c r="M5590">
        <v>5400</v>
      </c>
      <c r="N5590">
        <v>4800.7269999999999</v>
      </c>
      <c r="O5590">
        <v>2400.3629999999998</v>
      </c>
      <c r="P5590">
        <v>90</v>
      </c>
      <c r="Q5590">
        <v>30</v>
      </c>
      <c r="R5590">
        <v>599.27300000000002</v>
      </c>
      <c r="S5590">
        <v>2019</v>
      </c>
      <c r="T5590">
        <v>3</v>
      </c>
      <c r="U5590">
        <v>13</v>
      </c>
    </row>
    <row r="5591" spans="1:21" x14ac:dyDescent="0.3">
      <c r="A5591" s="5" t="s">
        <v>168</v>
      </c>
      <c r="B5591" s="5" t="s">
        <v>206</v>
      </c>
      <c r="C5591" s="5" t="s">
        <v>111</v>
      </c>
      <c r="D5591" s="5" t="s">
        <v>377</v>
      </c>
      <c r="E5591" s="5" t="s">
        <v>172</v>
      </c>
      <c r="F5591" s="6">
        <v>43554</v>
      </c>
      <c r="G5591" s="5" t="s">
        <v>148</v>
      </c>
      <c r="H5591" s="5" t="s">
        <v>181</v>
      </c>
      <c r="I5591">
        <v>43397</v>
      </c>
      <c r="J5591">
        <v>157</v>
      </c>
      <c r="K5591">
        <v>220</v>
      </c>
      <c r="L5591">
        <v>2</v>
      </c>
      <c r="M5591">
        <v>6600</v>
      </c>
      <c r="N5591">
        <v>4800.7269999999999</v>
      </c>
      <c r="O5591">
        <v>2400.3629999999998</v>
      </c>
      <c r="P5591">
        <v>110</v>
      </c>
      <c r="Q5591">
        <v>30</v>
      </c>
      <c r="R5591">
        <v>1799.2729999999999</v>
      </c>
      <c r="S5591">
        <v>2019</v>
      </c>
      <c r="T5591">
        <v>3</v>
      </c>
      <c r="U5591">
        <v>13</v>
      </c>
    </row>
    <row r="5592" spans="1:21" x14ac:dyDescent="0.3">
      <c r="A5592" s="5" t="s">
        <v>168</v>
      </c>
      <c r="B5592" s="5" t="s">
        <v>206</v>
      </c>
      <c r="C5592" s="5" t="s">
        <v>111</v>
      </c>
      <c r="D5592" s="5" t="s">
        <v>377</v>
      </c>
      <c r="E5592" s="5" t="s">
        <v>172</v>
      </c>
      <c r="F5592" s="6">
        <v>43554</v>
      </c>
      <c r="G5592" s="5" t="s">
        <v>148</v>
      </c>
      <c r="H5592" s="5" t="s">
        <v>182</v>
      </c>
      <c r="I5592">
        <v>43397</v>
      </c>
      <c r="J5592">
        <v>157</v>
      </c>
      <c r="K5592">
        <v>198</v>
      </c>
      <c r="L5592">
        <v>2</v>
      </c>
      <c r="M5592">
        <v>5940</v>
      </c>
      <c r="N5592">
        <v>4800.7269999999999</v>
      </c>
      <c r="O5592">
        <v>2400.3629999999998</v>
      </c>
      <c r="P5592">
        <v>99</v>
      </c>
      <c r="Q5592">
        <v>30</v>
      </c>
      <c r="R5592">
        <v>1139.2729999999999</v>
      </c>
      <c r="S5592">
        <v>2019</v>
      </c>
      <c r="T5592">
        <v>3</v>
      </c>
      <c r="U5592">
        <v>13</v>
      </c>
    </row>
    <row r="5593" spans="1:21" x14ac:dyDescent="0.3">
      <c r="A5593" s="5" t="s">
        <v>168</v>
      </c>
      <c r="B5593" s="5" t="s">
        <v>206</v>
      </c>
      <c r="C5593" s="5" t="s">
        <v>111</v>
      </c>
      <c r="D5593" s="5" t="s">
        <v>377</v>
      </c>
      <c r="E5593" s="5" t="s">
        <v>172</v>
      </c>
      <c r="F5593" s="6">
        <v>43554</v>
      </c>
      <c r="G5593" s="5" t="s">
        <v>148</v>
      </c>
      <c r="H5593" s="5" t="s">
        <v>186</v>
      </c>
      <c r="I5593">
        <v>43397</v>
      </c>
      <c r="J5593">
        <v>157</v>
      </c>
      <c r="K5593">
        <v>110</v>
      </c>
      <c r="L5593">
        <v>1</v>
      </c>
      <c r="M5593">
        <v>3300</v>
      </c>
      <c r="N5593">
        <v>2400.3629999999998</v>
      </c>
      <c r="O5593">
        <v>2400.3629999999998</v>
      </c>
      <c r="P5593">
        <v>110</v>
      </c>
      <c r="Q5593">
        <v>30</v>
      </c>
      <c r="R5593">
        <v>899.63699999999994</v>
      </c>
      <c r="S5593">
        <v>2019</v>
      </c>
      <c r="T5593">
        <v>3</v>
      </c>
      <c r="U5593">
        <v>13</v>
      </c>
    </row>
    <row r="5594" spans="1:21" x14ac:dyDescent="0.3">
      <c r="A5594" s="5" t="s">
        <v>168</v>
      </c>
      <c r="B5594" s="5" t="s">
        <v>206</v>
      </c>
      <c r="C5594" s="5" t="s">
        <v>111</v>
      </c>
      <c r="D5594" s="5" t="s">
        <v>377</v>
      </c>
      <c r="E5594" s="5" t="s">
        <v>172</v>
      </c>
      <c r="F5594" s="6">
        <v>43554</v>
      </c>
      <c r="G5594" s="5" t="s">
        <v>148</v>
      </c>
      <c r="H5594" s="5" t="s">
        <v>238</v>
      </c>
      <c r="I5594">
        <v>43397</v>
      </c>
      <c r="J5594">
        <v>157</v>
      </c>
      <c r="K5594">
        <v>210</v>
      </c>
      <c r="L5594">
        <v>2</v>
      </c>
      <c r="M5594">
        <v>6300</v>
      </c>
      <c r="N5594">
        <v>4800.7269999999999</v>
      </c>
      <c r="O5594">
        <v>2400.3629999999998</v>
      </c>
      <c r="P5594">
        <v>105</v>
      </c>
      <c r="Q5594">
        <v>30</v>
      </c>
      <c r="R5594">
        <v>1499.2729999999999</v>
      </c>
      <c r="S5594">
        <v>2019</v>
      </c>
      <c r="T5594">
        <v>3</v>
      </c>
      <c r="U5594">
        <v>13</v>
      </c>
    </row>
    <row r="5595" spans="1:21" x14ac:dyDescent="0.3">
      <c r="A5595" s="5" t="s">
        <v>168</v>
      </c>
      <c r="B5595" s="5" t="s">
        <v>206</v>
      </c>
      <c r="C5595" s="5" t="s">
        <v>111</v>
      </c>
      <c r="D5595" s="5" t="s">
        <v>377</v>
      </c>
      <c r="E5595" s="5" t="s">
        <v>172</v>
      </c>
      <c r="F5595" s="6">
        <v>43554</v>
      </c>
      <c r="G5595" s="5" t="s">
        <v>148</v>
      </c>
      <c r="H5595" s="5" t="s">
        <v>269</v>
      </c>
      <c r="I5595">
        <v>43397</v>
      </c>
      <c r="J5595">
        <v>157</v>
      </c>
      <c r="K5595">
        <v>742</v>
      </c>
      <c r="L5595">
        <v>7</v>
      </c>
      <c r="M5595">
        <v>21889</v>
      </c>
      <c r="N5595">
        <v>16802.543000000001</v>
      </c>
      <c r="O5595">
        <v>2400.3629999999998</v>
      </c>
      <c r="P5595">
        <v>106</v>
      </c>
      <c r="Q5595">
        <v>29.5</v>
      </c>
      <c r="R5595">
        <v>5086.4570000000003</v>
      </c>
      <c r="S5595">
        <v>2019</v>
      </c>
      <c r="T5595">
        <v>3</v>
      </c>
      <c r="U5595">
        <v>13</v>
      </c>
    </row>
    <row r="5596" spans="1:21" x14ac:dyDescent="0.3">
      <c r="A5596" s="5" t="s">
        <v>168</v>
      </c>
      <c r="B5596" s="5" t="s">
        <v>206</v>
      </c>
      <c r="C5596" s="5" t="s">
        <v>111</v>
      </c>
      <c r="D5596" s="5" t="s">
        <v>377</v>
      </c>
      <c r="E5596" s="5" t="s">
        <v>172</v>
      </c>
      <c r="F5596" s="6">
        <v>43554</v>
      </c>
      <c r="G5596" s="5" t="s">
        <v>148</v>
      </c>
      <c r="H5596" s="5" t="s">
        <v>217</v>
      </c>
      <c r="I5596">
        <v>43397</v>
      </c>
      <c r="J5596">
        <v>157</v>
      </c>
      <c r="K5596">
        <v>500</v>
      </c>
      <c r="L5596">
        <v>5</v>
      </c>
      <c r="M5596">
        <v>15000</v>
      </c>
      <c r="N5596">
        <v>12001.816999999999</v>
      </c>
      <c r="O5596">
        <v>2400.3629999999998</v>
      </c>
      <c r="P5596">
        <v>100</v>
      </c>
      <c r="Q5596">
        <v>30</v>
      </c>
      <c r="R5596">
        <v>2998.183</v>
      </c>
      <c r="S5596">
        <v>2019</v>
      </c>
      <c r="T5596">
        <v>3</v>
      </c>
      <c r="U5596">
        <v>13</v>
      </c>
    </row>
    <row r="5597" spans="1:21" x14ac:dyDescent="0.3">
      <c r="A5597" s="5" t="s">
        <v>168</v>
      </c>
      <c r="B5597" s="5" t="s">
        <v>206</v>
      </c>
      <c r="C5597" s="5" t="s">
        <v>111</v>
      </c>
      <c r="D5597" s="5" t="s">
        <v>377</v>
      </c>
      <c r="E5597" s="5" t="s">
        <v>172</v>
      </c>
      <c r="F5597" s="6">
        <v>43554</v>
      </c>
      <c r="G5597" s="5" t="s">
        <v>148</v>
      </c>
      <c r="H5597" s="5" t="s">
        <v>225</v>
      </c>
      <c r="I5597">
        <v>43397</v>
      </c>
      <c r="J5597">
        <v>157</v>
      </c>
      <c r="K5597">
        <v>326</v>
      </c>
      <c r="L5597">
        <v>3</v>
      </c>
      <c r="M5597">
        <v>9617</v>
      </c>
      <c r="N5597">
        <v>7201.09</v>
      </c>
      <c r="O5597">
        <v>2400.3629999999998</v>
      </c>
      <c r="P5597">
        <v>108.66666666666667</v>
      </c>
      <c r="Q5597">
        <v>29.5</v>
      </c>
      <c r="R5597">
        <v>2415.91</v>
      </c>
      <c r="S5597">
        <v>2019</v>
      </c>
      <c r="T5597">
        <v>3</v>
      </c>
      <c r="U5597">
        <v>13</v>
      </c>
    </row>
    <row r="5598" spans="1:21" x14ac:dyDescent="0.3">
      <c r="A5598" s="5" t="s">
        <v>168</v>
      </c>
      <c r="B5598" s="5" t="s">
        <v>206</v>
      </c>
      <c r="C5598" s="5" t="s">
        <v>111</v>
      </c>
      <c r="D5598" s="5" t="s">
        <v>377</v>
      </c>
      <c r="E5598" s="5" t="s">
        <v>172</v>
      </c>
      <c r="F5598" s="6">
        <v>43554</v>
      </c>
      <c r="G5598" s="5" t="s">
        <v>148</v>
      </c>
      <c r="H5598" s="5" t="s">
        <v>194</v>
      </c>
      <c r="I5598">
        <v>43397</v>
      </c>
      <c r="J5598">
        <v>157</v>
      </c>
      <c r="K5598">
        <v>343.4</v>
      </c>
      <c r="L5598">
        <v>3</v>
      </c>
      <c r="M5598">
        <v>9958.6</v>
      </c>
      <c r="N5598">
        <v>7201.09</v>
      </c>
      <c r="O5598">
        <v>2400.3629999999998</v>
      </c>
      <c r="P5598">
        <v>114.46666666666665</v>
      </c>
      <c r="Q5598">
        <v>29</v>
      </c>
      <c r="R5598">
        <v>2757.51</v>
      </c>
      <c r="S5598">
        <v>2019</v>
      </c>
      <c r="T5598">
        <v>3</v>
      </c>
      <c r="U5598">
        <v>13</v>
      </c>
    </row>
    <row r="5599" spans="1:21" x14ac:dyDescent="0.3">
      <c r="A5599" s="5" t="s">
        <v>168</v>
      </c>
      <c r="B5599" s="5" t="s">
        <v>206</v>
      </c>
      <c r="C5599" s="5" t="s">
        <v>111</v>
      </c>
      <c r="D5599" s="5" t="s">
        <v>377</v>
      </c>
      <c r="E5599" s="5" t="s">
        <v>172</v>
      </c>
      <c r="F5599" s="6">
        <v>43554</v>
      </c>
      <c r="G5599" s="5" t="s">
        <v>148</v>
      </c>
      <c r="H5599" s="5" t="s">
        <v>190</v>
      </c>
      <c r="I5599">
        <v>43397</v>
      </c>
      <c r="J5599">
        <v>157</v>
      </c>
      <c r="K5599">
        <v>240.2</v>
      </c>
      <c r="L5599">
        <v>2</v>
      </c>
      <c r="M5599">
        <v>7085.9</v>
      </c>
      <c r="N5599">
        <v>4800.7269999999999</v>
      </c>
      <c r="O5599">
        <v>2400.3629999999998</v>
      </c>
      <c r="P5599">
        <v>120.1</v>
      </c>
      <c r="Q5599">
        <v>29.5</v>
      </c>
      <c r="R5599">
        <v>2285.1729999999998</v>
      </c>
      <c r="S5599">
        <v>2019</v>
      </c>
      <c r="T5599">
        <v>3</v>
      </c>
      <c r="U5599">
        <v>13</v>
      </c>
    </row>
    <row r="5600" spans="1:21" x14ac:dyDescent="0.3">
      <c r="A5600" s="5" t="s">
        <v>168</v>
      </c>
      <c r="B5600" s="5" t="s">
        <v>206</v>
      </c>
      <c r="C5600" s="5" t="s">
        <v>118</v>
      </c>
      <c r="D5600" s="5" t="s">
        <v>373</v>
      </c>
      <c r="E5600" s="5" t="s">
        <v>172</v>
      </c>
      <c r="F5600" s="6">
        <v>43554</v>
      </c>
      <c r="G5600" s="5" t="s">
        <v>148</v>
      </c>
      <c r="H5600" s="5" t="s">
        <v>235</v>
      </c>
      <c r="I5600">
        <v>43390</v>
      </c>
      <c r="J5600">
        <v>164</v>
      </c>
      <c r="K5600">
        <v>104.8</v>
      </c>
      <c r="L5600">
        <v>1</v>
      </c>
      <c r="M5600">
        <v>3039.2</v>
      </c>
      <c r="N5600">
        <v>2377.7800000000002</v>
      </c>
      <c r="O5600">
        <v>2377.7800000000002</v>
      </c>
      <c r="P5600">
        <v>104.8</v>
      </c>
      <c r="Q5600">
        <v>29</v>
      </c>
      <c r="R5600">
        <v>661.42</v>
      </c>
      <c r="S5600">
        <v>2019</v>
      </c>
      <c r="T5600">
        <v>3</v>
      </c>
      <c r="U5600">
        <v>13</v>
      </c>
    </row>
    <row r="5601" spans="1:21" x14ac:dyDescent="0.3">
      <c r="A5601" s="5" t="s">
        <v>168</v>
      </c>
      <c r="B5601" s="5" t="s">
        <v>206</v>
      </c>
      <c r="C5601" s="5" t="s">
        <v>118</v>
      </c>
      <c r="D5601" s="5" t="s">
        <v>373</v>
      </c>
      <c r="E5601" s="5" t="s">
        <v>172</v>
      </c>
      <c r="F5601" s="6">
        <v>43554</v>
      </c>
      <c r="G5601" s="5" t="s">
        <v>148</v>
      </c>
      <c r="H5601" s="5" t="s">
        <v>208</v>
      </c>
      <c r="I5601">
        <v>43390</v>
      </c>
      <c r="J5601">
        <v>164</v>
      </c>
      <c r="K5601">
        <v>102.8</v>
      </c>
      <c r="L5601">
        <v>1</v>
      </c>
      <c r="M5601">
        <v>2981.2</v>
      </c>
      <c r="N5601">
        <v>2377.7800000000002</v>
      </c>
      <c r="O5601">
        <v>2377.7800000000002</v>
      </c>
      <c r="P5601">
        <v>102.8</v>
      </c>
      <c r="Q5601">
        <v>29</v>
      </c>
      <c r="R5601">
        <v>603.41999999999996</v>
      </c>
      <c r="S5601">
        <v>2019</v>
      </c>
      <c r="T5601">
        <v>3</v>
      </c>
      <c r="U5601">
        <v>13</v>
      </c>
    </row>
    <row r="5602" spans="1:21" x14ac:dyDescent="0.3">
      <c r="A5602" s="5" t="s">
        <v>168</v>
      </c>
      <c r="B5602" s="5" t="s">
        <v>206</v>
      </c>
      <c r="C5602" s="5" t="s">
        <v>118</v>
      </c>
      <c r="D5602" s="5" t="s">
        <v>373</v>
      </c>
      <c r="E5602" s="5" t="s">
        <v>172</v>
      </c>
      <c r="F5602" s="6">
        <v>43554</v>
      </c>
      <c r="G5602" s="5" t="s">
        <v>148</v>
      </c>
      <c r="H5602" s="5" t="s">
        <v>253</v>
      </c>
      <c r="I5602">
        <v>43390</v>
      </c>
      <c r="J5602">
        <v>164</v>
      </c>
      <c r="K5602">
        <v>175.2</v>
      </c>
      <c r="L5602">
        <v>2</v>
      </c>
      <c r="M5602">
        <v>5080.8</v>
      </c>
      <c r="N5602">
        <v>4755.5600000000004</v>
      </c>
      <c r="O5602">
        <v>2377.7800000000002</v>
      </c>
      <c r="P5602">
        <v>87.6</v>
      </c>
      <c r="Q5602">
        <v>29</v>
      </c>
      <c r="R5602">
        <v>325.24</v>
      </c>
      <c r="S5602">
        <v>2019</v>
      </c>
      <c r="T5602">
        <v>3</v>
      </c>
      <c r="U5602">
        <v>13</v>
      </c>
    </row>
    <row r="5603" spans="1:21" x14ac:dyDescent="0.3">
      <c r="A5603" s="5" t="s">
        <v>168</v>
      </c>
      <c r="B5603" s="5" t="s">
        <v>206</v>
      </c>
      <c r="C5603" s="5" t="s">
        <v>118</v>
      </c>
      <c r="D5603" s="5" t="s">
        <v>373</v>
      </c>
      <c r="E5603" s="5" t="s">
        <v>172</v>
      </c>
      <c r="F5603" s="6">
        <v>43554</v>
      </c>
      <c r="G5603" s="5" t="s">
        <v>148</v>
      </c>
      <c r="H5603" s="5" t="s">
        <v>173</v>
      </c>
      <c r="I5603">
        <v>43390</v>
      </c>
      <c r="J5603">
        <v>164</v>
      </c>
      <c r="K5603">
        <v>2051.6</v>
      </c>
      <c r="L5603">
        <v>20</v>
      </c>
      <c r="M5603">
        <v>69754.399999999994</v>
      </c>
      <c r="N5603">
        <v>47555.597999999998</v>
      </c>
      <c r="O5603">
        <v>2377.7800000000002</v>
      </c>
      <c r="P5603">
        <v>102.58</v>
      </c>
      <c r="Q5603">
        <v>34</v>
      </c>
      <c r="R5603">
        <v>22198.802</v>
      </c>
      <c r="S5603">
        <v>2019</v>
      </c>
      <c r="T5603">
        <v>3</v>
      </c>
      <c r="U5603">
        <v>13</v>
      </c>
    </row>
    <row r="5604" spans="1:21" x14ac:dyDescent="0.3">
      <c r="A5604" s="5" t="s">
        <v>168</v>
      </c>
      <c r="B5604" s="5" t="s">
        <v>206</v>
      </c>
      <c r="C5604" s="5" t="s">
        <v>118</v>
      </c>
      <c r="D5604" s="5" t="s">
        <v>373</v>
      </c>
      <c r="E5604" s="5" t="s">
        <v>172</v>
      </c>
      <c r="F5604" s="6">
        <v>43554</v>
      </c>
      <c r="G5604" s="5" t="s">
        <v>148</v>
      </c>
      <c r="H5604" s="5" t="s">
        <v>178</v>
      </c>
      <c r="I5604">
        <v>43390</v>
      </c>
      <c r="J5604">
        <v>164</v>
      </c>
      <c r="K5604">
        <v>212.4</v>
      </c>
      <c r="L5604">
        <v>2</v>
      </c>
      <c r="M5604">
        <v>6159.6</v>
      </c>
      <c r="N5604">
        <v>4755.5600000000004</v>
      </c>
      <c r="O5604">
        <v>2377.7800000000002</v>
      </c>
      <c r="P5604">
        <v>106.2</v>
      </c>
      <c r="Q5604">
        <v>29</v>
      </c>
      <c r="R5604">
        <v>1404.04</v>
      </c>
      <c r="S5604">
        <v>2019</v>
      </c>
      <c r="T5604">
        <v>3</v>
      </c>
      <c r="U5604">
        <v>13</v>
      </c>
    </row>
    <row r="5605" spans="1:21" x14ac:dyDescent="0.3">
      <c r="A5605" s="5" t="s">
        <v>168</v>
      </c>
      <c r="B5605" s="5" t="s">
        <v>206</v>
      </c>
      <c r="C5605" s="5" t="s">
        <v>118</v>
      </c>
      <c r="D5605" s="5" t="s">
        <v>373</v>
      </c>
      <c r="E5605" s="5" t="s">
        <v>172</v>
      </c>
      <c r="F5605" s="6">
        <v>43554</v>
      </c>
      <c r="G5605" s="5" t="s">
        <v>148</v>
      </c>
      <c r="H5605" s="5" t="s">
        <v>197</v>
      </c>
      <c r="I5605">
        <v>43390</v>
      </c>
      <c r="J5605">
        <v>164</v>
      </c>
      <c r="K5605">
        <v>234.8</v>
      </c>
      <c r="L5605">
        <v>2</v>
      </c>
      <c r="M5605">
        <v>6809.2</v>
      </c>
      <c r="N5605">
        <v>4755.5600000000004</v>
      </c>
      <c r="O5605">
        <v>2377.7800000000002</v>
      </c>
      <c r="P5605">
        <v>117.4</v>
      </c>
      <c r="Q5605">
        <v>29</v>
      </c>
      <c r="R5605">
        <v>2053.64</v>
      </c>
      <c r="S5605">
        <v>2019</v>
      </c>
      <c r="T5605">
        <v>3</v>
      </c>
      <c r="U5605">
        <v>13</v>
      </c>
    </row>
    <row r="5606" spans="1:21" x14ac:dyDescent="0.3">
      <c r="A5606" s="5" t="s">
        <v>168</v>
      </c>
      <c r="B5606" s="5" t="s">
        <v>206</v>
      </c>
      <c r="C5606" s="5" t="s">
        <v>118</v>
      </c>
      <c r="D5606" s="5" t="s">
        <v>373</v>
      </c>
      <c r="E5606" s="5" t="s">
        <v>172</v>
      </c>
      <c r="F5606" s="6">
        <v>43554</v>
      </c>
      <c r="G5606" s="5" t="s">
        <v>148</v>
      </c>
      <c r="H5606" s="5" t="s">
        <v>311</v>
      </c>
      <c r="I5606">
        <v>43390</v>
      </c>
      <c r="J5606">
        <v>164</v>
      </c>
      <c r="K5606">
        <v>102.6</v>
      </c>
      <c r="L5606">
        <v>2</v>
      </c>
      <c r="M5606">
        <v>2975.4</v>
      </c>
      <c r="N5606">
        <v>4755.5600000000004</v>
      </c>
      <c r="O5606">
        <v>2377.7800000000002</v>
      </c>
      <c r="P5606">
        <v>51.3</v>
      </c>
      <c r="Q5606">
        <v>29</v>
      </c>
      <c r="R5606">
        <v>-1780.16</v>
      </c>
      <c r="S5606">
        <v>2019</v>
      </c>
      <c r="T5606">
        <v>3</v>
      </c>
      <c r="U5606">
        <v>13</v>
      </c>
    </row>
    <row r="5607" spans="1:21" x14ac:dyDescent="0.3">
      <c r="A5607" s="5" t="s">
        <v>168</v>
      </c>
      <c r="B5607" s="5" t="s">
        <v>206</v>
      </c>
      <c r="C5607" s="5" t="s">
        <v>118</v>
      </c>
      <c r="D5607" s="5" t="s">
        <v>373</v>
      </c>
      <c r="E5607" s="5" t="s">
        <v>172</v>
      </c>
      <c r="F5607" s="6">
        <v>43554</v>
      </c>
      <c r="G5607" s="5" t="s">
        <v>148</v>
      </c>
      <c r="H5607" s="5" t="s">
        <v>190</v>
      </c>
      <c r="I5607">
        <v>43390</v>
      </c>
      <c r="J5607">
        <v>164</v>
      </c>
      <c r="K5607">
        <v>123.4</v>
      </c>
      <c r="L5607">
        <v>1</v>
      </c>
      <c r="M5607">
        <v>3640.3</v>
      </c>
      <c r="N5607">
        <v>2377.7800000000002</v>
      </c>
      <c r="O5607">
        <v>2377.7800000000002</v>
      </c>
      <c r="P5607">
        <v>123.4</v>
      </c>
      <c r="Q5607">
        <v>29.5</v>
      </c>
      <c r="R5607">
        <v>1262.52</v>
      </c>
      <c r="S5607">
        <v>2019</v>
      </c>
      <c r="T5607">
        <v>3</v>
      </c>
      <c r="U5607">
        <v>13</v>
      </c>
    </row>
    <row r="5608" spans="1:21" x14ac:dyDescent="0.3">
      <c r="A5608" s="5" t="s">
        <v>168</v>
      </c>
      <c r="B5608" s="5" t="s">
        <v>206</v>
      </c>
      <c r="C5608" s="5" t="s">
        <v>118</v>
      </c>
      <c r="D5608" s="5" t="s">
        <v>373</v>
      </c>
      <c r="E5608" s="5" t="s">
        <v>172</v>
      </c>
      <c r="F5608" s="6">
        <v>43554</v>
      </c>
      <c r="G5608" s="5" t="s">
        <v>148</v>
      </c>
      <c r="H5608" s="5" t="s">
        <v>194</v>
      </c>
      <c r="I5608">
        <v>43390</v>
      </c>
      <c r="J5608">
        <v>164</v>
      </c>
      <c r="K5608">
        <v>233.4</v>
      </c>
      <c r="L5608">
        <v>2</v>
      </c>
      <c r="M5608">
        <v>6768.6</v>
      </c>
      <c r="N5608">
        <v>4755.5600000000004</v>
      </c>
      <c r="O5608">
        <v>2377.7800000000002</v>
      </c>
      <c r="P5608">
        <v>116.7</v>
      </c>
      <c r="Q5608">
        <v>29</v>
      </c>
      <c r="R5608">
        <v>2013.04</v>
      </c>
      <c r="S5608">
        <v>2019</v>
      </c>
      <c r="T5608">
        <v>3</v>
      </c>
      <c r="U5608">
        <v>13</v>
      </c>
    </row>
    <row r="5609" spans="1:21" x14ac:dyDescent="0.3">
      <c r="A5609" s="5" t="s">
        <v>168</v>
      </c>
      <c r="B5609" s="5" t="s">
        <v>175</v>
      </c>
      <c r="C5609" s="5" t="s">
        <v>84</v>
      </c>
      <c r="D5609" s="5" t="s">
        <v>375</v>
      </c>
      <c r="E5609" s="5" t="s">
        <v>172</v>
      </c>
      <c r="F5609" s="6">
        <v>43556</v>
      </c>
      <c r="G5609" s="5" t="s">
        <v>148</v>
      </c>
      <c r="H5609" s="5" t="s">
        <v>305</v>
      </c>
      <c r="I5609">
        <v>43389</v>
      </c>
      <c r="J5609">
        <v>167</v>
      </c>
      <c r="K5609">
        <v>984</v>
      </c>
      <c r="L5609">
        <v>10</v>
      </c>
      <c r="M5609">
        <v>28044</v>
      </c>
      <c r="N5609">
        <v>27309.142</v>
      </c>
      <c r="O5609">
        <v>2730.9140000000002</v>
      </c>
      <c r="P5609">
        <v>98.4</v>
      </c>
      <c r="Q5609">
        <v>28.5</v>
      </c>
      <c r="R5609">
        <v>734.85799999999995</v>
      </c>
      <c r="S5609">
        <v>2019</v>
      </c>
      <c r="T5609">
        <v>4</v>
      </c>
      <c r="U5609">
        <v>14</v>
      </c>
    </row>
    <row r="5610" spans="1:21" x14ac:dyDescent="0.3">
      <c r="A5610" s="5" t="s">
        <v>168</v>
      </c>
      <c r="B5610" s="5" t="s">
        <v>175</v>
      </c>
      <c r="C5610" s="5" t="s">
        <v>84</v>
      </c>
      <c r="D5610" s="5" t="s">
        <v>375</v>
      </c>
      <c r="E5610" s="5" t="s">
        <v>172</v>
      </c>
      <c r="F5610" s="6">
        <v>43556</v>
      </c>
      <c r="G5610" s="5" t="s">
        <v>148</v>
      </c>
      <c r="H5610" s="5" t="s">
        <v>200</v>
      </c>
      <c r="I5610">
        <v>43389</v>
      </c>
      <c r="J5610">
        <v>167</v>
      </c>
      <c r="K5610">
        <v>200</v>
      </c>
      <c r="L5610">
        <v>2</v>
      </c>
      <c r="M5610">
        <v>5700</v>
      </c>
      <c r="N5610">
        <v>5461.8280000000004</v>
      </c>
      <c r="O5610">
        <v>2730.9140000000002</v>
      </c>
      <c r="P5610">
        <v>100</v>
      </c>
      <c r="Q5610">
        <v>28.5</v>
      </c>
      <c r="R5610">
        <v>238.172</v>
      </c>
      <c r="S5610">
        <v>2019</v>
      </c>
      <c r="T5610">
        <v>4</v>
      </c>
      <c r="U5610">
        <v>14</v>
      </c>
    </row>
    <row r="5611" spans="1:21" x14ac:dyDescent="0.3">
      <c r="A5611" s="5" t="s">
        <v>168</v>
      </c>
      <c r="B5611" s="5" t="s">
        <v>175</v>
      </c>
      <c r="C5611" s="5" t="s">
        <v>84</v>
      </c>
      <c r="D5611" s="5" t="s">
        <v>375</v>
      </c>
      <c r="E5611" s="5" t="s">
        <v>172</v>
      </c>
      <c r="F5611" s="6">
        <v>43556</v>
      </c>
      <c r="G5611" s="5" t="s">
        <v>148</v>
      </c>
      <c r="H5611" s="5" t="s">
        <v>215</v>
      </c>
      <c r="I5611">
        <v>43389</v>
      </c>
      <c r="J5611">
        <v>167</v>
      </c>
      <c r="K5611">
        <v>520</v>
      </c>
      <c r="L5611">
        <v>5</v>
      </c>
      <c r="M5611">
        <v>14820</v>
      </c>
      <c r="N5611">
        <v>13654.571</v>
      </c>
      <c r="O5611">
        <v>2730.9140000000002</v>
      </c>
      <c r="P5611">
        <v>104</v>
      </c>
      <c r="Q5611">
        <v>28.5</v>
      </c>
      <c r="R5611">
        <v>1165.4290000000001</v>
      </c>
      <c r="S5611">
        <v>2019</v>
      </c>
      <c r="T5611">
        <v>4</v>
      </c>
      <c r="U5611">
        <v>14</v>
      </c>
    </row>
    <row r="5612" spans="1:21" x14ac:dyDescent="0.3">
      <c r="A5612" s="5" t="s">
        <v>168</v>
      </c>
      <c r="B5612" s="5" t="s">
        <v>175</v>
      </c>
      <c r="C5612" s="5" t="s">
        <v>84</v>
      </c>
      <c r="D5612" s="5" t="s">
        <v>375</v>
      </c>
      <c r="E5612" s="5" t="s">
        <v>172</v>
      </c>
      <c r="F5612" s="6">
        <v>43556</v>
      </c>
      <c r="G5612" s="5" t="s">
        <v>148</v>
      </c>
      <c r="H5612" s="5" t="s">
        <v>199</v>
      </c>
      <c r="I5612">
        <v>43389</v>
      </c>
      <c r="J5612">
        <v>167</v>
      </c>
      <c r="K5612">
        <v>768</v>
      </c>
      <c r="L5612">
        <v>8</v>
      </c>
      <c r="M5612">
        <v>21888</v>
      </c>
      <c r="N5612">
        <v>21847.312999999998</v>
      </c>
      <c r="O5612">
        <v>2730.9140000000002</v>
      </c>
      <c r="P5612">
        <v>96</v>
      </c>
      <c r="Q5612">
        <v>28.5</v>
      </c>
      <c r="R5612">
        <v>40.686999999999998</v>
      </c>
      <c r="S5612">
        <v>2019</v>
      </c>
      <c r="T5612">
        <v>4</v>
      </c>
      <c r="U5612">
        <v>14</v>
      </c>
    </row>
    <row r="5613" spans="1:21" x14ac:dyDescent="0.3">
      <c r="A5613" s="5" t="s">
        <v>168</v>
      </c>
      <c r="B5613" s="5" t="s">
        <v>175</v>
      </c>
      <c r="C5613" s="5" t="s">
        <v>84</v>
      </c>
      <c r="D5613" s="5" t="s">
        <v>375</v>
      </c>
      <c r="E5613" s="5" t="s">
        <v>172</v>
      </c>
      <c r="F5613" s="6">
        <v>43556</v>
      </c>
      <c r="G5613" s="5" t="s">
        <v>148</v>
      </c>
      <c r="H5613" s="5" t="s">
        <v>200</v>
      </c>
      <c r="I5613">
        <v>43389</v>
      </c>
      <c r="J5613">
        <v>167</v>
      </c>
      <c r="K5613">
        <v>600</v>
      </c>
      <c r="L5613">
        <v>6</v>
      </c>
      <c r="M5613">
        <v>17100</v>
      </c>
      <c r="N5613">
        <v>16385.485000000001</v>
      </c>
      <c r="O5613">
        <v>2730.9140000000002</v>
      </c>
      <c r="P5613">
        <v>100</v>
      </c>
      <c r="Q5613">
        <v>28.5</v>
      </c>
      <c r="R5613">
        <v>714.51499999999999</v>
      </c>
      <c r="S5613">
        <v>2019</v>
      </c>
      <c r="T5613">
        <v>4</v>
      </c>
      <c r="U5613">
        <v>14</v>
      </c>
    </row>
    <row r="5614" spans="1:21" x14ac:dyDescent="0.3">
      <c r="A5614" s="5" t="s">
        <v>168</v>
      </c>
      <c r="B5614" s="5" t="s">
        <v>206</v>
      </c>
      <c r="C5614" s="5" t="s">
        <v>106</v>
      </c>
      <c r="D5614" s="5" t="s">
        <v>405</v>
      </c>
      <c r="E5614" s="5" t="s">
        <v>227</v>
      </c>
      <c r="F5614" s="6">
        <v>43557</v>
      </c>
      <c r="G5614" s="5" t="s">
        <v>148</v>
      </c>
      <c r="H5614" s="5" t="s">
        <v>225</v>
      </c>
      <c r="I5614">
        <v>43469</v>
      </c>
      <c r="J5614">
        <v>88</v>
      </c>
      <c r="K5614">
        <v>-195</v>
      </c>
      <c r="L5614">
        <v>-2</v>
      </c>
      <c r="M5614">
        <v>-5752.5</v>
      </c>
      <c r="N5614">
        <v>-2372.3359999999998</v>
      </c>
      <c r="O5614">
        <v>-1186.1679999999999</v>
      </c>
      <c r="P5614">
        <v>97.5</v>
      </c>
      <c r="Q5614">
        <v>29.5</v>
      </c>
      <c r="R5614">
        <v>-3380.1640000000002</v>
      </c>
      <c r="S5614">
        <v>2019</v>
      </c>
      <c r="T5614">
        <v>4</v>
      </c>
      <c r="U5614">
        <v>14</v>
      </c>
    </row>
    <row r="5615" spans="1:21" x14ac:dyDescent="0.3">
      <c r="A5615" s="5" t="s">
        <v>168</v>
      </c>
      <c r="B5615" s="5" t="s">
        <v>206</v>
      </c>
      <c r="C5615" s="5" t="s">
        <v>116</v>
      </c>
      <c r="D5615" s="5" t="s">
        <v>400</v>
      </c>
      <c r="E5615" s="5" t="s">
        <v>172</v>
      </c>
      <c r="F5615" s="6">
        <v>43557</v>
      </c>
      <c r="G5615" s="5" t="s">
        <v>148</v>
      </c>
      <c r="H5615" s="5" t="s">
        <v>225</v>
      </c>
      <c r="I5615">
        <v>43375</v>
      </c>
      <c r="J5615">
        <v>182</v>
      </c>
      <c r="K5615">
        <v>195</v>
      </c>
      <c r="L5615">
        <v>2</v>
      </c>
      <c r="M5615">
        <v>5752.5</v>
      </c>
      <c r="N5615">
        <v>4007.6010000000001</v>
      </c>
      <c r="O5615">
        <v>2003.8009999999999</v>
      </c>
      <c r="P5615">
        <v>97.5</v>
      </c>
      <c r="Q5615">
        <v>29.5</v>
      </c>
      <c r="R5615">
        <v>1744.8989999999999</v>
      </c>
      <c r="S5615">
        <v>2019</v>
      </c>
      <c r="T5615">
        <v>4</v>
      </c>
      <c r="U5615">
        <v>14</v>
      </c>
    </row>
    <row r="5616" spans="1:21" x14ac:dyDescent="0.3">
      <c r="A5616" s="5" t="s">
        <v>168</v>
      </c>
      <c r="B5616" s="5" t="s">
        <v>206</v>
      </c>
      <c r="C5616" s="5" t="s">
        <v>117</v>
      </c>
      <c r="D5616" s="5" t="s">
        <v>372</v>
      </c>
      <c r="E5616" s="5" t="s">
        <v>227</v>
      </c>
      <c r="F5616" s="6">
        <v>43557</v>
      </c>
      <c r="G5616" s="5" t="s">
        <v>148</v>
      </c>
      <c r="H5616" s="5" t="s">
        <v>173</v>
      </c>
      <c r="I5616">
        <v>43383</v>
      </c>
      <c r="J5616">
        <v>174</v>
      </c>
      <c r="K5616">
        <v>-364.6</v>
      </c>
      <c r="L5616">
        <v>-4</v>
      </c>
      <c r="M5616">
        <v>-12396.4</v>
      </c>
      <c r="N5616">
        <v>0</v>
      </c>
      <c r="O5616">
        <v>0</v>
      </c>
      <c r="P5616">
        <v>91.15</v>
      </c>
      <c r="Q5616">
        <v>34</v>
      </c>
      <c r="R5616">
        <v>-12396.4</v>
      </c>
      <c r="S5616">
        <v>2019</v>
      </c>
      <c r="T5616">
        <v>4</v>
      </c>
      <c r="U5616">
        <v>14</v>
      </c>
    </row>
    <row r="5617" spans="1:21" x14ac:dyDescent="0.3">
      <c r="A5617" s="5" t="s">
        <v>168</v>
      </c>
      <c r="B5617" s="5" t="s">
        <v>206</v>
      </c>
      <c r="C5617" s="5" t="s">
        <v>118</v>
      </c>
      <c r="D5617" s="5" t="s">
        <v>373</v>
      </c>
      <c r="E5617" s="5" t="s">
        <v>227</v>
      </c>
      <c r="F5617" s="6">
        <v>43557</v>
      </c>
      <c r="G5617" s="5" t="s">
        <v>148</v>
      </c>
      <c r="H5617" s="5" t="s">
        <v>173</v>
      </c>
      <c r="I5617">
        <v>43390</v>
      </c>
      <c r="J5617">
        <v>167</v>
      </c>
      <c r="K5617">
        <v>-392.8</v>
      </c>
      <c r="L5617">
        <v>-4</v>
      </c>
      <c r="M5617">
        <v>-13355.2</v>
      </c>
      <c r="N5617">
        <v>-9511.1200000000008</v>
      </c>
      <c r="O5617">
        <v>-2377.7800000000002</v>
      </c>
      <c r="P5617">
        <v>98.2</v>
      </c>
      <c r="Q5617">
        <v>34</v>
      </c>
      <c r="R5617">
        <v>-3844.08</v>
      </c>
      <c r="S5617">
        <v>2019</v>
      </c>
      <c r="T5617">
        <v>4</v>
      </c>
      <c r="U5617">
        <v>14</v>
      </c>
    </row>
    <row r="5618" spans="1:21" x14ac:dyDescent="0.3">
      <c r="A5618" s="5" t="s">
        <v>168</v>
      </c>
      <c r="B5618" s="5" t="s">
        <v>169</v>
      </c>
      <c r="C5618" s="5" t="s">
        <v>170</v>
      </c>
      <c r="D5618" s="5" t="s">
        <v>399</v>
      </c>
      <c r="E5618" s="5" t="s">
        <v>172</v>
      </c>
      <c r="F5618" s="6">
        <v>43558</v>
      </c>
      <c r="G5618" s="5" t="s">
        <v>148</v>
      </c>
      <c r="H5618" s="5" t="s">
        <v>351</v>
      </c>
      <c r="I5618">
        <v>43374</v>
      </c>
      <c r="J5618">
        <v>184</v>
      </c>
      <c r="K5618">
        <v>114</v>
      </c>
      <c r="L5618">
        <v>1</v>
      </c>
      <c r="M5618">
        <v>3363</v>
      </c>
      <c r="N5618">
        <v>2362.6439999999998</v>
      </c>
      <c r="O5618">
        <v>2362.6439999999998</v>
      </c>
      <c r="P5618">
        <v>114</v>
      </c>
      <c r="Q5618">
        <v>29.5</v>
      </c>
      <c r="R5618">
        <v>1000.356</v>
      </c>
      <c r="S5618">
        <v>2019</v>
      </c>
      <c r="T5618">
        <v>4</v>
      </c>
      <c r="U5618">
        <v>14</v>
      </c>
    </row>
    <row r="5619" spans="1:21" x14ac:dyDescent="0.3">
      <c r="A5619" s="5" t="s">
        <v>168</v>
      </c>
      <c r="B5619" s="5" t="s">
        <v>175</v>
      </c>
      <c r="C5619" s="5" t="s">
        <v>84</v>
      </c>
      <c r="D5619" s="5" t="s">
        <v>375</v>
      </c>
      <c r="E5619" s="5" t="s">
        <v>172</v>
      </c>
      <c r="F5619" s="6">
        <v>43558</v>
      </c>
      <c r="G5619" s="5" t="s">
        <v>148</v>
      </c>
      <c r="H5619" s="5" t="s">
        <v>194</v>
      </c>
      <c r="I5619">
        <v>43389</v>
      </c>
      <c r="J5619">
        <v>169</v>
      </c>
      <c r="K5619">
        <v>433</v>
      </c>
      <c r="L5619">
        <v>4</v>
      </c>
      <c r="M5619">
        <v>12557</v>
      </c>
      <c r="N5619">
        <v>10923.656999999999</v>
      </c>
      <c r="O5619">
        <v>2730.9140000000002</v>
      </c>
      <c r="P5619">
        <v>108.25</v>
      </c>
      <c r="Q5619">
        <v>29</v>
      </c>
      <c r="R5619">
        <v>1633.3430000000001</v>
      </c>
      <c r="S5619">
        <v>2019</v>
      </c>
      <c r="T5619">
        <v>4</v>
      </c>
      <c r="U5619">
        <v>14</v>
      </c>
    </row>
    <row r="5620" spans="1:21" x14ac:dyDescent="0.3">
      <c r="A5620" s="5" t="s">
        <v>168</v>
      </c>
      <c r="B5620" s="5" t="s">
        <v>206</v>
      </c>
      <c r="C5620" s="5" t="s">
        <v>111</v>
      </c>
      <c r="D5620" s="5" t="s">
        <v>377</v>
      </c>
      <c r="E5620" s="5" t="s">
        <v>172</v>
      </c>
      <c r="F5620" s="6">
        <v>43559</v>
      </c>
      <c r="G5620" s="5" t="s">
        <v>148</v>
      </c>
      <c r="H5620" s="5" t="s">
        <v>218</v>
      </c>
      <c r="I5620">
        <v>43397</v>
      </c>
      <c r="J5620">
        <v>162</v>
      </c>
      <c r="K5620">
        <v>414</v>
      </c>
      <c r="L5620">
        <v>4</v>
      </c>
      <c r="M5620">
        <v>12420</v>
      </c>
      <c r="N5620">
        <v>10150.361999999999</v>
      </c>
      <c r="O5620">
        <v>2537.5909999999999</v>
      </c>
      <c r="P5620">
        <v>103.5</v>
      </c>
      <c r="Q5620">
        <v>30</v>
      </c>
      <c r="R5620">
        <v>2269.6379999999999</v>
      </c>
      <c r="S5620">
        <v>2019</v>
      </c>
      <c r="T5620">
        <v>4</v>
      </c>
      <c r="U5620">
        <v>14</v>
      </c>
    </row>
    <row r="5621" spans="1:21" x14ac:dyDescent="0.3">
      <c r="A5621" s="5" t="s">
        <v>168</v>
      </c>
      <c r="B5621" s="5" t="s">
        <v>206</v>
      </c>
      <c r="C5621" s="5" t="s">
        <v>111</v>
      </c>
      <c r="D5621" s="5" t="s">
        <v>377</v>
      </c>
      <c r="E5621" s="5" t="s">
        <v>172</v>
      </c>
      <c r="F5621" s="6">
        <v>43559</v>
      </c>
      <c r="G5621" s="5" t="s">
        <v>148</v>
      </c>
      <c r="H5621" s="5" t="s">
        <v>231</v>
      </c>
      <c r="I5621">
        <v>43397</v>
      </c>
      <c r="J5621">
        <v>162</v>
      </c>
      <c r="K5621">
        <v>100</v>
      </c>
      <c r="L5621">
        <v>1</v>
      </c>
      <c r="M5621">
        <v>3000</v>
      </c>
      <c r="N5621">
        <v>2537.5909999999999</v>
      </c>
      <c r="O5621">
        <v>2537.5909999999999</v>
      </c>
      <c r="P5621">
        <v>100</v>
      </c>
      <c r="Q5621">
        <v>30</v>
      </c>
      <c r="R5621">
        <v>462.40899999999999</v>
      </c>
      <c r="S5621">
        <v>2019</v>
      </c>
      <c r="T5621">
        <v>4</v>
      </c>
      <c r="U5621">
        <v>14</v>
      </c>
    </row>
    <row r="5622" spans="1:21" x14ac:dyDescent="0.3">
      <c r="A5622" s="5" t="s">
        <v>168</v>
      </c>
      <c r="B5622" s="5" t="s">
        <v>206</v>
      </c>
      <c r="C5622" s="5" t="s">
        <v>111</v>
      </c>
      <c r="D5622" s="5" t="s">
        <v>377</v>
      </c>
      <c r="E5622" s="5" t="s">
        <v>172</v>
      </c>
      <c r="F5622" s="6">
        <v>43559</v>
      </c>
      <c r="G5622" s="5" t="s">
        <v>148</v>
      </c>
      <c r="H5622" s="5" t="s">
        <v>203</v>
      </c>
      <c r="I5622">
        <v>43397</v>
      </c>
      <c r="J5622">
        <v>162</v>
      </c>
      <c r="K5622">
        <v>404</v>
      </c>
      <c r="L5622">
        <v>4</v>
      </c>
      <c r="M5622">
        <v>12120</v>
      </c>
      <c r="N5622">
        <v>10150.361999999999</v>
      </c>
      <c r="O5622">
        <v>2537.5909999999999</v>
      </c>
      <c r="P5622">
        <v>101</v>
      </c>
      <c r="Q5622">
        <v>30</v>
      </c>
      <c r="R5622">
        <v>1969.6379999999999</v>
      </c>
      <c r="S5622">
        <v>2019</v>
      </c>
      <c r="T5622">
        <v>4</v>
      </c>
      <c r="U5622">
        <v>14</v>
      </c>
    </row>
    <row r="5623" spans="1:21" x14ac:dyDescent="0.3">
      <c r="A5623" s="5" t="s">
        <v>168</v>
      </c>
      <c r="B5623" s="5" t="s">
        <v>206</v>
      </c>
      <c r="C5623" s="5" t="s">
        <v>111</v>
      </c>
      <c r="D5623" s="5" t="s">
        <v>377</v>
      </c>
      <c r="E5623" s="5" t="s">
        <v>172</v>
      </c>
      <c r="F5623" s="6">
        <v>43559</v>
      </c>
      <c r="G5623" s="5" t="s">
        <v>148</v>
      </c>
      <c r="H5623" s="5" t="s">
        <v>230</v>
      </c>
      <c r="I5623">
        <v>43397</v>
      </c>
      <c r="J5623">
        <v>162</v>
      </c>
      <c r="K5623">
        <v>1808</v>
      </c>
      <c r="L5623">
        <v>17</v>
      </c>
      <c r="M5623">
        <v>53336</v>
      </c>
      <c r="N5623">
        <v>43139.040000000001</v>
      </c>
      <c r="O5623">
        <v>2537.5909999999999</v>
      </c>
      <c r="P5623">
        <v>106.35294117647059</v>
      </c>
      <c r="Q5623">
        <v>29.5</v>
      </c>
      <c r="R5623">
        <v>10196.959999999999</v>
      </c>
      <c r="S5623">
        <v>2019</v>
      </c>
      <c r="T5623">
        <v>4</v>
      </c>
      <c r="U5623">
        <v>14</v>
      </c>
    </row>
    <row r="5624" spans="1:21" x14ac:dyDescent="0.3">
      <c r="A5624" s="5" t="s">
        <v>168</v>
      </c>
      <c r="B5624" s="5" t="s">
        <v>206</v>
      </c>
      <c r="C5624" s="5" t="s">
        <v>111</v>
      </c>
      <c r="D5624" s="5" t="s">
        <v>377</v>
      </c>
      <c r="E5624" s="5" t="s">
        <v>172</v>
      </c>
      <c r="F5624" s="6">
        <v>43559</v>
      </c>
      <c r="G5624" s="5" t="s">
        <v>148</v>
      </c>
      <c r="H5624" s="5" t="s">
        <v>180</v>
      </c>
      <c r="I5624">
        <v>43397</v>
      </c>
      <c r="J5624">
        <v>162</v>
      </c>
      <c r="K5624">
        <v>90</v>
      </c>
      <c r="L5624">
        <v>1</v>
      </c>
      <c r="M5624">
        <v>2700</v>
      </c>
      <c r="N5624">
        <v>2537.5909999999999</v>
      </c>
      <c r="O5624">
        <v>2537.5909999999999</v>
      </c>
      <c r="P5624">
        <v>90</v>
      </c>
      <c r="Q5624">
        <v>30</v>
      </c>
      <c r="R5624">
        <v>162.40899999999999</v>
      </c>
      <c r="S5624">
        <v>2019</v>
      </c>
      <c r="T5624">
        <v>4</v>
      </c>
      <c r="U5624">
        <v>14</v>
      </c>
    </row>
    <row r="5625" spans="1:21" x14ac:dyDescent="0.3">
      <c r="A5625" s="5" t="s">
        <v>168</v>
      </c>
      <c r="B5625" s="5" t="s">
        <v>206</v>
      </c>
      <c r="C5625" s="5" t="s">
        <v>111</v>
      </c>
      <c r="D5625" s="5" t="s">
        <v>377</v>
      </c>
      <c r="E5625" s="5" t="s">
        <v>172</v>
      </c>
      <c r="F5625" s="6">
        <v>43559</v>
      </c>
      <c r="G5625" s="5" t="s">
        <v>148</v>
      </c>
      <c r="H5625" s="5" t="s">
        <v>221</v>
      </c>
      <c r="I5625">
        <v>43397</v>
      </c>
      <c r="J5625">
        <v>162</v>
      </c>
      <c r="K5625">
        <v>190</v>
      </c>
      <c r="L5625">
        <v>2</v>
      </c>
      <c r="M5625">
        <v>5700</v>
      </c>
      <c r="N5625">
        <v>5075.1809999999996</v>
      </c>
      <c r="O5625">
        <v>2537.5909999999999</v>
      </c>
      <c r="P5625">
        <v>95</v>
      </c>
      <c r="Q5625">
        <v>30</v>
      </c>
      <c r="R5625">
        <v>624.81899999999996</v>
      </c>
      <c r="S5625">
        <v>2019</v>
      </c>
      <c r="T5625">
        <v>4</v>
      </c>
      <c r="U5625">
        <v>14</v>
      </c>
    </row>
    <row r="5626" spans="1:21" x14ac:dyDescent="0.3">
      <c r="A5626" s="5" t="s">
        <v>168</v>
      </c>
      <c r="B5626" s="5" t="s">
        <v>206</v>
      </c>
      <c r="C5626" s="5" t="s">
        <v>111</v>
      </c>
      <c r="D5626" s="5" t="s">
        <v>377</v>
      </c>
      <c r="E5626" s="5" t="s">
        <v>172</v>
      </c>
      <c r="F5626" s="6">
        <v>43559</v>
      </c>
      <c r="G5626" s="5" t="s">
        <v>148</v>
      </c>
      <c r="H5626" s="5" t="s">
        <v>216</v>
      </c>
      <c r="I5626">
        <v>43397</v>
      </c>
      <c r="J5626">
        <v>162</v>
      </c>
      <c r="K5626">
        <v>200</v>
      </c>
      <c r="L5626">
        <v>2</v>
      </c>
      <c r="M5626">
        <v>6000</v>
      </c>
      <c r="N5626">
        <v>5075.1809999999996</v>
      </c>
      <c r="O5626">
        <v>2537.5909999999999</v>
      </c>
      <c r="P5626">
        <v>100</v>
      </c>
      <c r="Q5626">
        <v>30</v>
      </c>
      <c r="R5626">
        <v>924.81899999999996</v>
      </c>
      <c r="S5626">
        <v>2019</v>
      </c>
      <c r="T5626">
        <v>4</v>
      </c>
      <c r="U5626">
        <v>14</v>
      </c>
    </row>
    <row r="5627" spans="1:21" x14ac:dyDescent="0.3">
      <c r="A5627" s="5" t="s">
        <v>168</v>
      </c>
      <c r="B5627" s="5" t="s">
        <v>206</v>
      </c>
      <c r="C5627" s="5" t="s">
        <v>111</v>
      </c>
      <c r="D5627" s="5" t="s">
        <v>377</v>
      </c>
      <c r="E5627" s="5" t="s">
        <v>172</v>
      </c>
      <c r="F5627" s="6">
        <v>43559</v>
      </c>
      <c r="G5627" s="5" t="s">
        <v>148</v>
      </c>
      <c r="H5627" s="5" t="s">
        <v>222</v>
      </c>
      <c r="I5627">
        <v>43397</v>
      </c>
      <c r="J5627">
        <v>162</v>
      </c>
      <c r="K5627">
        <v>104</v>
      </c>
      <c r="L5627">
        <v>1</v>
      </c>
      <c r="M5627">
        <v>3120</v>
      </c>
      <c r="N5627">
        <v>2537.5909999999999</v>
      </c>
      <c r="O5627">
        <v>2537.5909999999999</v>
      </c>
      <c r="P5627">
        <v>104</v>
      </c>
      <c r="Q5627">
        <v>30</v>
      </c>
      <c r="R5627">
        <v>582.40899999999999</v>
      </c>
      <c r="S5627">
        <v>2019</v>
      </c>
      <c r="T5627">
        <v>4</v>
      </c>
      <c r="U5627">
        <v>14</v>
      </c>
    </row>
    <row r="5628" spans="1:21" x14ac:dyDescent="0.3">
      <c r="A5628" s="5" t="s">
        <v>168</v>
      </c>
      <c r="B5628" s="5" t="s">
        <v>206</v>
      </c>
      <c r="C5628" s="5" t="s">
        <v>111</v>
      </c>
      <c r="D5628" s="5" t="s">
        <v>377</v>
      </c>
      <c r="E5628" s="5" t="s">
        <v>172</v>
      </c>
      <c r="F5628" s="6">
        <v>43559</v>
      </c>
      <c r="G5628" s="5" t="s">
        <v>148</v>
      </c>
      <c r="H5628" s="5" t="s">
        <v>217</v>
      </c>
      <c r="I5628">
        <v>43397</v>
      </c>
      <c r="J5628">
        <v>162</v>
      </c>
      <c r="K5628">
        <v>954</v>
      </c>
      <c r="L5628">
        <v>10</v>
      </c>
      <c r="M5628">
        <v>28620</v>
      </c>
      <c r="N5628">
        <v>25375.905999999999</v>
      </c>
      <c r="O5628">
        <v>2537.5909999999999</v>
      </c>
      <c r="P5628">
        <v>95.4</v>
      </c>
      <c r="Q5628">
        <v>30</v>
      </c>
      <c r="R5628">
        <v>3244.0940000000001</v>
      </c>
      <c r="S5628">
        <v>2019</v>
      </c>
      <c r="T5628">
        <v>4</v>
      </c>
      <c r="U5628">
        <v>14</v>
      </c>
    </row>
    <row r="5629" spans="1:21" x14ac:dyDescent="0.3">
      <c r="A5629" s="5" t="s">
        <v>168</v>
      </c>
      <c r="B5629" s="5" t="s">
        <v>206</v>
      </c>
      <c r="C5629" s="5" t="s">
        <v>111</v>
      </c>
      <c r="D5629" s="5" t="s">
        <v>377</v>
      </c>
      <c r="E5629" s="5" t="s">
        <v>172</v>
      </c>
      <c r="F5629" s="6">
        <v>43559</v>
      </c>
      <c r="G5629" s="5" t="s">
        <v>148</v>
      </c>
      <c r="H5629" s="5" t="s">
        <v>181</v>
      </c>
      <c r="I5629">
        <v>43397</v>
      </c>
      <c r="J5629">
        <v>162</v>
      </c>
      <c r="K5629">
        <v>190</v>
      </c>
      <c r="L5629">
        <v>2</v>
      </c>
      <c r="M5629">
        <v>5700</v>
      </c>
      <c r="N5629">
        <v>5075.1809999999996</v>
      </c>
      <c r="O5629">
        <v>2537.5909999999999</v>
      </c>
      <c r="P5629">
        <v>95</v>
      </c>
      <c r="Q5629">
        <v>30</v>
      </c>
      <c r="R5629">
        <v>624.81899999999996</v>
      </c>
      <c r="S5629">
        <v>2019</v>
      </c>
      <c r="T5629">
        <v>4</v>
      </c>
      <c r="U5629">
        <v>14</v>
      </c>
    </row>
    <row r="5630" spans="1:21" x14ac:dyDescent="0.3">
      <c r="A5630" s="5" t="s">
        <v>168</v>
      </c>
      <c r="B5630" s="5" t="s">
        <v>206</v>
      </c>
      <c r="C5630" s="5" t="s">
        <v>111</v>
      </c>
      <c r="D5630" s="5" t="s">
        <v>377</v>
      </c>
      <c r="E5630" s="5" t="s">
        <v>172</v>
      </c>
      <c r="F5630" s="6">
        <v>43559</v>
      </c>
      <c r="G5630" s="5" t="s">
        <v>148</v>
      </c>
      <c r="H5630" s="5" t="s">
        <v>183</v>
      </c>
      <c r="I5630">
        <v>43397</v>
      </c>
      <c r="J5630">
        <v>162</v>
      </c>
      <c r="K5630">
        <v>195</v>
      </c>
      <c r="L5630">
        <v>2</v>
      </c>
      <c r="M5630">
        <v>5850</v>
      </c>
      <c r="N5630">
        <v>5075.1809999999996</v>
      </c>
      <c r="O5630">
        <v>2537.5909999999999</v>
      </c>
      <c r="P5630">
        <v>97.5</v>
      </c>
      <c r="Q5630">
        <v>30</v>
      </c>
      <c r="R5630">
        <v>774.81899999999996</v>
      </c>
      <c r="S5630">
        <v>2019</v>
      </c>
      <c r="T5630">
        <v>4</v>
      </c>
      <c r="U5630">
        <v>14</v>
      </c>
    </row>
    <row r="5631" spans="1:21" x14ac:dyDescent="0.3">
      <c r="A5631" s="5" t="s">
        <v>168</v>
      </c>
      <c r="B5631" s="5" t="s">
        <v>206</v>
      </c>
      <c r="C5631" s="5" t="s">
        <v>111</v>
      </c>
      <c r="D5631" s="5" t="s">
        <v>377</v>
      </c>
      <c r="E5631" s="5" t="s">
        <v>172</v>
      </c>
      <c r="F5631" s="6">
        <v>43559</v>
      </c>
      <c r="G5631" s="5" t="s">
        <v>148</v>
      </c>
      <c r="H5631" s="5" t="s">
        <v>182</v>
      </c>
      <c r="I5631">
        <v>43397</v>
      </c>
      <c r="J5631">
        <v>162</v>
      </c>
      <c r="K5631">
        <v>100</v>
      </c>
      <c r="L5631">
        <v>1</v>
      </c>
      <c r="M5631">
        <v>3000</v>
      </c>
      <c r="N5631">
        <v>2537.5909999999999</v>
      </c>
      <c r="O5631">
        <v>2537.5909999999999</v>
      </c>
      <c r="P5631">
        <v>100</v>
      </c>
      <c r="Q5631">
        <v>30</v>
      </c>
      <c r="R5631">
        <v>462.40899999999999</v>
      </c>
      <c r="S5631">
        <v>2019</v>
      </c>
      <c r="T5631">
        <v>4</v>
      </c>
      <c r="U5631">
        <v>14</v>
      </c>
    </row>
    <row r="5632" spans="1:21" x14ac:dyDescent="0.3">
      <c r="A5632" s="5" t="s">
        <v>168</v>
      </c>
      <c r="B5632" s="5" t="s">
        <v>206</v>
      </c>
      <c r="C5632" s="5" t="s">
        <v>111</v>
      </c>
      <c r="D5632" s="5" t="s">
        <v>377</v>
      </c>
      <c r="E5632" s="5" t="s">
        <v>172</v>
      </c>
      <c r="F5632" s="6">
        <v>43559</v>
      </c>
      <c r="G5632" s="5" t="s">
        <v>148</v>
      </c>
      <c r="H5632" s="5" t="s">
        <v>184</v>
      </c>
      <c r="I5632">
        <v>43397</v>
      </c>
      <c r="J5632">
        <v>162</v>
      </c>
      <c r="K5632">
        <v>1605</v>
      </c>
      <c r="L5632">
        <v>15</v>
      </c>
      <c r="M5632">
        <v>47347.5</v>
      </c>
      <c r="N5632">
        <v>38063.858999999997</v>
      </c>
      <c r="O5632">
        <v>2537.5909999999999</v>
      </c>
      <c r="P5632">
        <v>107</v>
      </c>
      <c r="Q5632">
        <v>29.5</v>
      </c>
      <c r="R5632">
        <v>9283.6409999999996</v>
      </c>
      <c r="S5632">
        <v>2019</v>
      </c>
      <c r="T5632">
        <v>4</v>
      </c>
      <c r="U5632">
        <v>14</v>
      </c>
    </row>
    <row r="5633" spans="1:21" x14ac:dyDescent="0.3">
      <c r="A5633" s="5" t="s">
        <v>168</v>
      </c>
      <c r="B5633" s="5" t="s">
        <v>206</v>
      </c>
      <c r="C5633" s="5" t="s">
        <v>111</v>
      </c>
      <c r="D5633" s="5" t="s">
        <v>377</v>
      </c>
      <c r="E5633" s="5" t="s">
        <v>172</v>
      </c>
      <c r="F5633" s="6">
        <v>43559</v>
      </c>
      <c r="G5633" s="5" t="s">
        <v>148</v>
      </c>
      <c r="H5633" s="5" t="s">
        <v>321</v>
      </c>
      <c r="I5633">
        <v>43397</v>
      </c>
      <c r="J5633">
        <v>162</v>
      </c>
      <c r="K5633">
        <v>320</v>
      </c>
      <c r="L5633">
        <v>3</v>
      </c>
      <c r="M5633">
        <v>9440</v>
      </c>
      <c r="N5633">
        <v>7612.7719999999999</v>
      </c>
      <c r="O5633">
        <v>2537.5909999999999</v>
      </c>
      <c r="P5633">
        <v>106.66666666666667</v>
      </c>
      <c r="Q5633">
        <v>29.5</v>
      </c>
      <c r="R5633">
        <v>1827.2280000000001</v>
      </c>
      <c r="S5633">
        <v>2019</v>
      </c>
      <c r="T5633">
        <v>4</v>
      </c>
      <c r="U5633">
        <v>14</v>
      </c>
    </row>
    <row r="5634" spans="1:21" x14ac:dyDescent="0.3">
      <c r="A5634" s="5" t="s">
        <v>168</v>
      </c>
      <c r="B5634" s="5" t="s">
        <v>206</v>
      </c>
      <c r="C5634" s="5" t="s">
        <v>111</v>
      </c>
      <c r="D5634" s="5" t="s">
        <v>377</v>
      </c>
      <c r="E5634" s="5" t="s">
        <v>172</v>
      </c>
      <c r="F5634" s="6">
        <v>43559</v>
      </c>
      <c r="G5634" s="5" t="s">
        <v>148</v>
      </c>
      <c r="H5634" s="5" t="s">
        <v>269</v>
      </c>
      <c r="I5634">
        <v>43397</v>
      </c>
      <c r="J5634">
        <v>162</v>
      </c>
      <c r="K5634">
        <v>215</v>
      </c>
      <c r="L5634">
        <v>2</v>
      </c>
      <c r="M5634">
        <v>6342.5</v>
      </c>
      <c r="N5634">
        <v>5075.1809999999996</v>
      </c>
      <c r="O5634">
        <v>2537.5909999999999</v>
      </c>
      <c r="P5634">
        <v>107.5</v>
      </c>
      <c r="Q5634">
        <v>29.5</v>
      </c>
      <c r="R5634">
        <v>1267.319</v>
      </c>
      <c r="S5634">
        <v>2019</v>
      </c>
      <c r="T5634">
        <v>4</v>
      </c>
      <c r="U5634">
        <v>14</v>
      </c>
    </row>
    <row r="5635" spans="1:21" x14ac:dyDescent="0.3">
      <c r="A5635" s="5" t="s">
        <v>168</v>
      </c>
      <c r="B5635" s="5" t="s">
        <v>206</v>
      </c>
      <c r="C5635" s="5" t="s">
        <v>111</v>
      </c>
      <c r="D5635" s="5" t="s">
        <v>377</v>
      </c>
      <c r="E5635" s="5" t="s">
        <v>172</v>
      </c>
      <c r="F5635" s="6">
        <v>43559</v>
      </c>
      <c r="G5635" s="5" t="s">
        <v>148</v>
      </c>
      <c r="H5635" s="5" t="s">
        <v>187</v>
      </c>
      <c r="I5635">
        <v>43397</v>
      </c>
      <c r="J5635">
        <v>162</v>
      </c>
      <c r="K5635">
        <v>200</v>
      </c>
      <c r="L5635">
        <v>2</v>
      </c>
      <c r="M5635">
        <v>6000</v>
      </c>
      <c r="N5635">
        <v>5075.1809999999996</v>
      </c>
      <c r="O5635">
        <v>2537.5909999999999</v>
      </c>
      <c r="P5635">
        <v>100</v>
      </c>
      <c r="Q5635">
        <v>30</v>
      </c>
      <c r="R5635">
        <v>924.81899999999996</v>
      </c>
      <c r="S5635">
        <v>2019</v>
      </c>
      <c r="T5635">
        <v>4</v>
      </c>
      <c r="U5635">
        <v>14</v>
      </c>
    </row>
    <row r="5636" spans="1:21" x14ac:dyDescent="0.3">
      <c r="A5636" s="5" t="s">
        <v>168</v>
      </c>
      <c r="B5636" s="5" t="s">
        <v>206</v>
      </c>
      <c r="C5636" s="5" t="s">
        <v>111</v>
      </c>
      <c r="D5636" s="5" t="s">
        <v>377</v>
      </c>
      <c r="E5636" s="5" t="s">
        <v>172</v>
      </c>
      <c r="F5636" s="6">
        <v>43559</v>
      </c>
      <c r="G5636" s="5" t="s">
        <v>148</v>
      </c>
      <c r="H5636" s="5" t="s">
        <v>225</v>
      </c>
      <c r="I5636">
        <v>43397</v>
      </c>
      <c r="J5636">
        <v>162</v>
      </c>
      <c r="K5636">
        <v>222</v>
      </c>
      <c r="L5636">
        <v>2</v>
      </c>
      <c r="M5636">
        <v>6549</v>
      </c>
      <c r="N5636">
        <v>5075.1809999999996</v>
      </c>
      <c r="O5636">
        <v>2537.5909999999999</v>
      </c>
      <c r="P5636">
        <v>111</v>
      </c>
      <c r="Q5636">
        <v>29.5</v>
      </c>
      <c r="R5636">
        <v>1473.819</v>
      </c>
      <c r="S5636">
        <v>2019</v>
      </c>
      <c r="T5636">
        <v>4</v>
      </c>
      <c r="U5636">
        <v>14</v>
      </c>
    </row>
    <row r="5637" spans="1:21" x14ac:dyDescent="0.3">
      <c r="A5637" s="5" t="s">
        <v>168</v>
      </c>
      <c r="B5637" s="5" t="s">
        <v>206</v>
      </c>
      <c r="C5637" s="5" t="s">
        <v>111</v>
      </c>
      <c r="D5637" s="5" t="s">
        <v>377</v>
      </c>
      <c r="E5637" s="5" t="s">
        <v>172</v>
      </c>
      <c r="F5637" s="6">
        <v>43559</v>
      </c>
      <c r="G5637" s="5" t="s">
        <v>148</v>
      </c>
      <c r="H5637" s="5" t="s">
        <v>344</v>
      </c>
      <c r="I5637">
        <v>43397</v>
      </c>
      <c r="J5637">
        <v>162</v>
      </c>
      <c r="K5637">
        <v>290</v>
      </c>
      <c r="L5637">
        <v>3</v>
      </c>
      <c r="M5637">
        <v>8700</v>
      </c>
      <c r="N5637">
        <v>7612.7719999999999</v>
      </c>
      <c r="O5637">
        <v>2537.5909999999999</v>
      </c>
      <c r="P5637">
        <v>96.666666666666671</v>
      </c>
      <c r="Q5637">
        <v>30</v>
      </c>
      <c r="R5637">
        <v>1087.2280000000001</v>
      </c>
      <c r="S5637">
        <v>2019</v>
      </c>
      <c r="T5637">
        <v>4</v>
      </c>
      <c r="U5637">
        <v>14</v>
      </c>
    </row>
    <row r="5638" spans="1:21" x14ac:dyDescent="0.3">
      <c r="A5638" s="5" t="s">
        <v>168</v>
      </c>
      <c r="B5638" s="5" t="s">
        <v>206</v>
      </c>
      <c r="C5638" s="5" t="s">
        <v>118</v>
      </c>
      <c r="D5638" s="5" t="s">
        <v>373</v>
      </c>
      <c r="E5638" s="5" t="s">
        <v>172</v>
      </c>
      <c r="F5638" s="6">
        <v>43559</v>
      </c>
      <c r="G5638" s="5" t="s">
        <v>148</v>
      </c>
      <c r="H5638" s="5" t="s">
        <v>205</v>
      </c>
      <c r="I5638">
        <v>43390</v>
      </c>
      <c r="J5638">
        <v>169</v>
      </c>
      <c r="K5638">
        <v>300</v>
      </c>
      <c r="L5638">
        <v>3</v>
      </c>
      <c r="M5638">
        <v>9000</v>
      </c>
      <c r="N5638">
        <v>7385.8389999999999</v>
      </c>
      <c r="O5638">
        <v>2461.9459999999999</v>
      </c>
      <c r="P5638">
        <v>100</v>
      </c>
      <c r="Q5638">
        <v>30</v>
      </c>
      <c r="R5638">
        <v>1614.1610000000001</v>
      </c>
      <c r="S5638">
        <v>2019</v>
      </c>
      <c r="T5638">
        <v>4</v>
      </c>
      <c r="U5638">
        <v>14</v>
      </c>
    </row>
    <row r="5639" spans="1:21" x14ac:dyDescent="0.3">
      <c r="A5639" s="5" t="s">
        <v>168</v>
      </c>
      <c r="B5639" s="5" t="s">
        <v>206</v>
      </c>
      <c r="C5639" s="5" t="s">
        <v>118</v>
      </c>
      <c r="D5639" s="5" t="s">
        <v>373</v>
      </c>
      <c r="E5639" s="5" t="s">
        <v>172</v>
      </c>
      <c r="F5639" s="6">
        <v>43559</v>
      </c>
      <c r="G5639" s="5" t="s">
        <v>148</v>
      </c>
      <c r="H5639" s="5" t="s">
        <v>204</v>
      </c>
      <c r="I5639">
        <v>43390</v>
      </c>
      <c r="J5639">
        <v>169</v>
      </c>
      <c r="K5639">
        <v>284</v>
      </c>
      <c r="L5639">
        <v>3</v>
      </c>
      <c r="M5639">
        <v>8520</v>
      </c>
      <c r="N5639">
        <v>7385.8389999999999</v>
      </c>
      <c r="O5639">
        <v>2461.9459999999999</v>
      </c>
      <c r="P5639">
        <v>94.666666666666671</v>
      </c>
      <c r="Q5639">
        <v>30</v>
      </c>
      <c r="R5639">
        <v>1134.1610000000001</v>
      </c>
      <c r="S5639">
        <v>2019</v>
      </c>
      <c r="T5639">
        <v>4</v>
      </c>
      <c r="U5639">
        <v>14</v>
      </c>
    </row>
    <row r="5640" spans="1:21" x14ac:dyDescent="0.3">
      <c r="A5640" s="5" t="s">
        <v>168</v>
      </c>
      <c r="B5640" s="5" t="s">
        <v>206</v>
      </c>
      <c r="C5640" s="5" t="s">
        <v>118</v>
      </c>
      <c r="D5640" s="5" t="s">
        <v>373</v>
      </c>
      <c r="E5640" s="5" t="s">
        <v>172</v>
      </c>
      <c r="F5640" s="6">
        <v>43559</v>
      </c>
      <c r="G5640" s="5" t="s">
        <v>148</v>
      </c>
      <c r="H5640" s="5" t="s">
        <v>185</v>
      </c>
      <c r="I5640">
        <v>43390</v>
      </c>
      <c r="J5640">
        <v>169</v>
      </c>
      <c r="K5640">
        <v>436</v>
      </c>
      <c r="L5640">
        <v>4</v>
      </c>
      <c r="M5640">
        <v>13080</v>
      </c>
      <c r="N5640">
        <v>9847.7860000000001</v>
      </c>
      <c r="O5640">
        <v>2461.9459999999999</v>
      </c>
      <c r="P5640">
        <v>109</v>
      </c>
      <c r="Q5640">
        <v>30</v>
      </c>
      <c r="R5640">
        <v>3232.2139999999999</v>
      </c>
      <c r="S5640">
        <v>2019</v>
      </c>
      <c r="T5640">
        <v>4</v>
      </c>
      <c r="U5640">
        <v>14</v>
      </c>
    </row>
    <row r="5641" spans="1:21" x14ac:dyDescent="0.3">
      <c r="A5641" s="5" t="s">
        <v>168</v>
      </c>
      <c r="B5641" s="5" t="s">
        <v>169</v>
      </c>
      <c r="C5641" s="5" t="s">
        <v>170</v>
      </c>
      <c r="D5641" s="5" t="s">
        <v>349</v>
      </c>
      <c r="E5641" s="5" t="s">
        <v>172</v>
      </c>
      <c r="F5641" s="6">
        <v>43560</v>
      </c>
      <c r="G5641" s="5" t="s">
        <v>148</v>
      </c>
      <c r="H5641" s="5" t="s">
        <v>173</v>
      </c>
      <c r="I5641">
        <v>43336</v>
      </c>
      <c r="J5641">
        <v>224</v>
      </c>
      <c r="K5641">
        <v>134</v>
      </c>
      <c r="L5641">
        <v>1</v>
      </c>
      <c r="M5641">
        <v>4556</v>
      </c>
      <c r="N5641">
        <v>2160.9160000000002</v>
      </c>
      <c r="O5641">
        <v>2160.9160000000002</v>
      </c>
      <c r="P5641">
        <v>134</v>
      </c>
      <c r="Q5641">
        <v>34</v>
      </c>
      <c r="R5641">
        <v>2395.0839999999998</v>
      </c>
      <c r="S5641">
        <v>2019</v>
      </c>
      <c r="T5641">
        <v>4</v>
      </c>
      <c r="U5641">
        <v>14</v>
      </c>
    </row>
    <row r="5642" spans="1:21" x14ac:dyDescent="0.3">
      <c r="A5642" s="5" t="s">
        <v>168</v>
      </c>
      <c r="B5642" s="5" t="s">
        <v>169</v>
      </c>
      <c r="C5642" s="5" t="s">
        <v>170</v>
      </c>
      <c r="D5642" s="5" t="s">
        <v>389</v>
      </c>
      <c r="E5642" s="5" t="s">
        <v>172</v>
      </c>
      <c r="F5642" s="6">
        <v>43560</v>
      </c>
      <c r="G5642" s="5" t="s">
        <v>148</v>
      </c>
      <c r="H5642" s="5" t="s">
        <v>173</v>
      </c>
      <c r="I5642">
        <v>43346</v>
      </c>
      <c r="J5642">
        <v>214</v>
      </c>
      <c r="K5642">
        <v>144</v>
      </c>
      <c r="L5642">
        <v>1</v>
      </c>
      <c r="M5642">
        <v>4896</v>
      </c>
      <c r="N5642">
        <v>2925.1309999999999</v>
      </c>
      <c r="O5642">
        <v>2925.1309999999999</v>
      </c>
      <c r="P5642">
        <v>144</v>
      </c>
      <c r="Q5642">
        <v>34</v>
      </c>
      <c r="R5642">
        <v>1970.8689999999999</v>
      </c>
      <c r="S5642">
        <v>2019</v>
      </c>
      <c r="T5642">
        <v>4</v>
      </c>
      <c r="U5642">
        <v>14</v>
      </c>
    </row>
    <row r="5643" spans="1:21" x14ac:dyDescent="0.3">
      <c r="A5643" s="5" t="s">
        <v>168</v>
      </c>
      <c r="B5643" s="5" t="s">
        <v>175</v>
      </c>
      <c r="C5643" s="5" t="s">
        <v>84</v>
      </c>
      <c r="D5643" s="5" t="s">
        <v>375</v>
      </c>
      <c r="E5643" s="5" t="s">
        <v>172</v>
      </c>
      <c r="F5643" s="6">
        <v>43560</v>
      </c>
      <c r="G5643" s="5" t="s">
        <v>148</v>
      </c>
      <c r="H5643" s="5" t="s">
        <v>194</v>
      </c>
      <c r="I5643">
        <v>43389</v>
      </c>
      <c r="J5643">
        <v>171</v>
      </c>
      <c r="K5643">
        <v>205</v>
      </c>
      <c r="L5643">
        <v>2</v>
      </c>
      <c r="M5643">
        <v>5945</v>
      </c>
      <c r="N5643">
        <v>5771.4110000000001</v>
      </c>
      <c r="O5643">
        <v>2885.7049999999999</v>
      </c>
      <c r="P5643">
        <v>102.5</v>
      </c>
      <c r="Q5643">
        <v>29</v>
      </c>
      <c r="R5643">
        <v>173.589</v>
      </c>
      <c r="S5643">
        <v>2019</v>
      </c>
      <c r="T5643">
        <v>4</v>
      </c>
      <c r="U5643">
        <v>14</v>
      </c>
    </row>
    <row r="5644" spans="1:21" x14ac:dyDescent="0.3">
      <c r="A5644" s="5" t="s">
        <v>168</v>
      </c>
      <c r="B5644" s="5" t="s">
        <v>175</v>
      </c>
      <c r="C5644" s="5" t="s">
        <v>87</v>
      </c>
      <c r="D5644" s="5" t="s">
        <v>382</v>
      </c>
      <c r="E5644" s="5" t="s">
        <v>172</v>
      </c>
      <c r="F5644" s="6">
        <v>43560</v>
      </c>
      <c r="G5644" s="5" t="s">
        <v>148</v>
      </c>
      <c r="H5644" s="5" t="s">
        <v>194</v>
      </c>
      <c r="I5644">
        <v>43396</v>
      </c>
      <c r="J5644">
        <v>164</v>
      </c>
      <c r="K5644">
        <v>433</v>
      </c>
      <c r="L5644">
        <v>4</v>
      </c>
      <c r="M5644">
        <v>12557</v>
      </c>
      <c r="N5644">
        <v>8872.1650000000009</v>
      </c>
      <c r="O5644">
        <v>2218.0410000000002</v>
      </c>
      <c r="P5644">
        <v>108.25</v>
      </c>
      <c r="Q5644">
        <v>29</v>
      </c>
      <c r="R5644">
        <v>3684.835</v>
      </c>
      <c r="S5644">
        <v>2019</v>
      </c>
      <c r="T5644">
        <v>4</v>
      </c>
      <c r="U5644">
        <v>14</v>
      </c>
    </row>
    <row r="5645" spans="1:21" x14ac:dyDescent="0.3">
      <c r="A5645" s="5" t="s">
        <v>168</v>
      </c>
      <c r="B5645" s="5" t="s">
        <v>175</v>
      </c>
      <c r="C5645" s="5" t="s">
        <v>87</v>
      </c>
      <c r="D5645" s="5" t="s">
        <v>382</v>
      </c>
      <c r="E5645" s="5" t="s">
        <v>172</v>
      </c>
      <c r="F5645" s="6">
        <v>43560</v>
      </c>
      <c r="G5645" s="5" t="s">
        <v>148</v>
      </c>
      <c r="H5645" s="5" t="s">
        <v>263</v>
      </c>
      <c r="I5645">
        <v>43396</v>
      </c>
      <c r="J5645">
        <v>164</v>
      </c>
      <c r="K5645">
        <v>682</v>
      </c>
      <c r="L5645">
        <v>6</v>
      </c>
      <c r="M5645">
        <v>19778</v>
      </c>
      <c r="N5645">
        <v>13308.248</v>
      </c>
      <c r="O5645">
        <v>2218.0410000000002</v>
      </c>
      <c r="P5645">
        <v>113.66666666666667</v>
      </c>
      <c r="Q5645">
        <v>29</v>
      </c>
      <c r="R5645">
        <v>6469.7520000000004</v>
      </c>
      <c r="S5645">
        <v>2019</v>
      </c>
      <c r="T5645">
        <v>4</v>
      </c>
      <c r="U5645">
        <v>14</v>
      </c>
    </row>
    <row r="5646" spans="1:21" x14ac:dyDescent="0.3">
      <c r="A5646" s="5" t="s">
        <v>168</v>
      </c>
      <c r="B5646" s="5" t="s">
        <v>175</v>
      </c>
      <c r="C5646" s="5" t="s">
        <v>87</v>
      </c>
      <c r="D5646" s="5" t="s">
        <v>382</v>
      </c>
      <c r="E5646" s="5" t="s">
        <v>172</v>
      </c>
      <c r="F5646" s="6">
        <v>43560</v>
      </c>
      <c r="G5646" s="5" t="s">
        <v>148</v>
      </c>
      <c r="H5646" s="5" t="s">
        <v>212</v>
      </c>
      <c r="I5646">
        <v>43396</v>
      </c>
      <c r="J5646">
        <v>164</v>
      </c>
      <c r="K5646">
        <v>104.5</v>
      </c>
      <c r="L5646">
        <v>1</v>
      </c>
      <c r="M5646">
        <v>3082.75</v>
      </c>
      <c r="N5646">
        <v>2218.0410000000002</v>
      </c>
      <c r="O5646">
        <v>2218.0410000000002</v>
      </c>
      <c r="P5646">
        <v>104.5</v>
      </c>
      <c r="Q5646">
        <v>29.5</v>
      </c>
      <c r="R5646">
        <v>864.70899999999995</v>
      </c>
      <c r="S5646">
        <v>2019</v>
      </c>
      <c r="T5646">
        <v>4</v>
      </c>
      <c r="U5646">
        <v>14</v>
      </c>
    </row>
    <row r="5647" spans="1:21" x14ac:dyDescent="0.3">
      <c r="A5647" s="5" t="s">
        <v>168</v>
      </c>
      <c r="B5647" s="5" t="s">
        <v>175</v>
      </c>
      <c r="C5647" s="5" t="s">
        <v>87</v>
      </c>
      <c r="D5647" s="5" t="s">
        <v>382</v>
      </c>
      <c r="E5647" s="5" t="s">
        <v>172</v>
      </c>
      <c r="F5647" s="6">
        <v>43560</v>
      </c>
      <c r="G5647" s="5" t="s">
        <v>148</v>
      </c>
      <c r="H5647" s="5" t="s">
        <v>195</v>
      </c>
      <c r="I5647">
        <v>43396</v>
      </c>
      <c r="J5647">
        <v>164</v>
      </c>
      <c r="K5647">
        <v>235.5</v>
      </c>
      <c r="L5647">
        <v>2</v>
      </c>
      <c r="M5647">
        <v>6947.25</v>
      </c>
      <c r="N5647">
        <v>4436.0829999999996</v>
      </c>
      <c r="O5647">
        <v>2218.0410000000002</v>
      </c>
      <c r="P5647">
        <v>117.75</v>
      </c>
      <c r="Q5647">
        <v>29.5</v>
      </c>
      <c r="R5647">
        <v>2511.1669999999999</v>
      </c>
      <c r="S5647">
        <v>2019</v>
      </c>
      <c r="T5647">
        <v>4</v>
      </c>
      <c r="U5647">
        <v>14</v>
      </c>
    </row>
    <row r="5648" spans="1:21" x14ac:dyDescent="0.3">
      <c r="A5648" s="5" t="s">
        <v>168</v>
      </c>
      <c r="B5648" s="5" t="s">
        <v>175</v>
      </c>
      <c r="C5648" s="5" t="s">
        <v>87</v>
      </c>
      <c r="D5648" s="5" t="s">
        <v>382</v>
      </c>
      <c r="E5648" s="5" t="s">
        <v>172</v>
      </c>
      <c r="F5648" s="6">
        <v>43560</v>
      </c>
      <c r="G5648" s="5" t="s">
        <v>148</v>
      </c>
      <c r="H5648" s="5" t="s">
        <v>178</v>
      </c>
      <c r="I5648">
        <v>43396</v>
      </c>
      <c r="J5648">
        <v>164</v>
      </c>
      <c r="K5648">
        <v>200</v>
      </c>
      <c r="L5648">
        <v>2</v>
      </c>
      <c r="M5648">
        <v>5800</v>
      </c>
      <c r="N5648">
        <v>4436.0829999999996</v>
      </c>
      <c r="O5648">
        <v>2218.0410000000002</v>
      </c>
      <c r="P5648">
        <v>100</v>
      </c>
      <c r="Q5648">
        <v>29</v>
      </c>
      <c r="R5648">
        <v>1363.9169999999999</v>
      </c>
      <c r="S5648">
        <v>2019</v>
      </c>
      <c r="T5648">
        <v>4</v>
      </c>
      <c r="U5648">
        <v>14</v>
      </c>
    </row>
    <row r="5649" spans="1:21" x14ac:dyDescent="0.3">
      <c r="A5649" s="5" t="s">
        <v>168</v>
      </c>
      <c r="B5649" s="5" t="s">
        <v>175</v>
      </c>
      <c r="C5649" s="5" t="s">
        <v>87</v>
      </c>
      <c r="D5649" s="5" t="s">
        <v>382</v>
      </c>
      <c r="E5649" s="5" t="s">
        <v>172</v>
      </c>
      <c r="F5649" s="6">
        <v>43560</v>
      </c>
      <c r="G5649" s="5" t="s">
        <v>148</v>
      </c>
      <c r="H5649" s="5" t="s">
        <v>197</v>
      </c>
      <c r="I5649">
        <v>43396</v>
      </c>
      <c r="J5649">
        <v>164</v>
      </c>
      <c r="K5649">
        <v>258</v>
      </c>
      <c r="L5649">
        <v>2</v>
      </c>
      <c r="M5649">
        <v>7482</v>
      </c>
      <c r="N5649">
        <v>4436.0829999999996</v>
      </c>
      <c r="O5649">
        <v>2218.0410000000002</v>
      </c>
      <c r="P5649">
        <v>129</v>
      </c>
      <c r="Q5649">
        <v>29</v>
      </c>
      <c r="R5649">
        <v>3045.9169999999999</v>
      </c>
      <c r="S5649">
        <v>2019</v>
      </c>
      <c r="T5649">
        <v>4</v>
      </c>
      <c r="U5649">
        <v>14</v>
      </c>
    </row>
    <row r="5650" spans="1:21" x14ac:dyDescent="0.3">
      <c r="A5650" s="5" t="s">
        <v>168</v>
      </c>
      <c r="B5650" s="5" t="s">
        <v>175</v>
      </c>
      <c r="C5650" s="5" t="s">
        <v>87</v>
      </c>
      <c r="D5650" s="5" t="s">
        <v>382</v>
      </c>
      <c r="E5650" s="5" t="s">
        <v>172</v>
      </c>
      <c r="F5650" s="6">
        <v>43560</v>
      </c>
      <c r="G5650" s="5" t="s">
        <v>148</v>
      </c>
      <c r="H5650" s="5" t="s">
        <v>311</v>
      </c>
      <c r="I5650">
        <v>43396</v>
      </c>
      <c r="J5650">
        <v>164</v>
      </c>
      <c r="K5650">
        <v>113.5</v>
      </c>
      <c r="L5650">
        <v>1</v>
      </c>
      <c r="M5650">
        <v>3291.5</v>
      </c>
      <c r="N5650">
        <v>2218.0410000000002</v>
      </c>
      <c r="O5650">
        <v>2218.0410000000002</v>
      </c>
      <c r="P5650">
        <v>113.5</v>
      </c>
      <c r="Q5650">
        <v>29</v>
      </c>
      <c r="R5650">
        <v>1073.4590000000001</v>
      </c>
      <c r="S5650">
        <v>2019</v>
      </c>
      <c r="T5650">
        <v>4</v>
      </c>
      <c r="U5650">
        <v>14</v>
      </c>
    </row>
    <row r="5651" spans="1:21" x14ac:dyDescent="0.3">
      <c r="A5651" s="5" t="s">
        <v>168</v>
      </c>
      <c r="B5651" s="5" t="s">
        <v>175</v>
      </c>
      <c r="C5651" s="5" t="s">
        <v>87</v>
      </c>
      <c r="D5651" s="5" t="s">
        <v>382</v>
      </c>
      <c r="E5651" s="5" t="s">
        <v>172</v>
      </c>
      <c r="F5651" s="6">
        <v>43560</v>
      </c>
      <c r="G5651" s="5" t="s">
        <v>148</v>
      </c>
      <c r="H5651" s="5" t="s">
        <v>235</v>
      </c>
      <c r="I5651">
        <v>43396</v>
      </c>
      <c r="J5651">
        <v>164</v>
      </c>
      <c r="K5651">
        <v>109</v>
      </c>
      <c r="L5651">
        <v>1</v>
      </c>
      <c r="M5651">
        <v>3161</v>
      </c>
      <c r="N5651">
        <v>2218.0410000000002</v>
      </c>
      <c r="O5651">
        <v>2218.0410000000002</v>
      </c>
      <c r="P5651">
        <v>109</v>
      </c>
      <c r="Q5651">
        <v>29</v>
      </c>
      <c r="R5651">
        <v>942.95899999999995</v>
      </c>
      <c r="S5651">
        <v>2019</v>
      </c>
      <c r="T5651">
        <v>4</v>
      </c>
      <c r="U5651">
        <v>14</v>
      </c>
    </row>
    <row r="5652" spans="1:21" x14ac:dyDescent="0.3">
      <c r="A5652" s="5" t="s">
        <v>168</v>
      </c>
      <c r="B5652" s="5" t="s">
        <v>175</v>
      </c>
      <c r="C5652" s="5" t="s">
        <v>88</v>
      </c>
      <c r="D5652" s="5" t="s">
        <v>366</v>
      </c>
      <c r="E5652" s="5" t="s">
        <v>172</v>
      </c>
      <c r="F5652" s="6">
        <v>43560</v>
      </c>
      <c r="G5652" s="5" t="s">
        <v>148</v>
      </c>
      <c r="H5652" s="5" t="s">
        <v>351</v>
      </c>
      <c r="I5652">
        <v>43382</v>
      </c>
      <c r="J5652">
        <v>178</v>
      </c>
      <c r="K5652">
        <v>122</v>
      </c>
      <c r="L5652">
        <v>1</v>
      </c>
      <c r="M5652">
        <v>3599</v>
      </c>
      <c r="N5652">
        <v>2723.009</v>
      </c>
      <c r="O5652">
        <v>2723.009</v>
      </c>
      <c r="P5652">
        <v>122</v>
      </c>
      <c r="Q5652">
        <v>29.5</v>
      </c>
      <c r="R5652">
        <v>875.99099999999999</v>
      </c>
      <c r="S5652">
        <v>2019</v>
      </c>
      <c r="T5652">
        <v>4</v>
      </c>
      <c r="U5652">
        <v>14</v>
      </c>
    </row>
    <row r="5653" spans="1:21" x14ac:dyDescent="0.3">
      <c r="A5653" s="5" t="s">
        <v>168</v>
      </c>
      <c r="B5653" s="5" t="s">
        <v>206</v>
      </c>
      <c r="C5653" s="5" t="s">
        <v>116</v>
      </c>
      <c r="D5653" s="5" t="s">
        <v>406</v>
      </c>
      <c r="E5653" s="5" t="s">
        <v>172</v>
      </c>
      <c r="F5653" s="6">
        <v>43560</v>
      </c>
      <c r="G5653" s="5" t="s">
        <v>148</v>
      </c>
      <c r="H5653" s="5" t="s">
        <v>173</v>
      </c>
      <c r="I5653">
        <v>43483</v>
      </c>
      <c r="J5653">
        <v>77</v>
      </c>
      <c r="K5653">
        <v>25</v>
      </c>
      <c r="L5653">
        <v>1</v>
      </c>
      <c r="M5653">
        <v>1258</v>
      </c>
      <c r="N5653">
        <v>1111.4449999999999</v>
      </c>
      <c r="O5653">
        <v>1111.4449999999999</v>
      </c>
      <c r="P5653">
        <v>25</v>
      </c>
      <c r="Q5653">
        <v>50.32</v>
      </c>
      <c r="R5653">
        <v>146.55500000000001</v>
      </c>
      <c r="S5653">
        <v>2019</v>
      </c>
      <c r="T5653">
        <v>4</v>
      </c>
      <c r="U5653">
        <v>14</v>
      </c>
    </row>
    <row r="5654" spans="1:21" x14ac:dyDescent="0.3">
      <c r="A5654" s="5" t="s">
        <v>168</v>
      </c>
      <c r="B5654" s="5" t="s">
        <v>206</v>
      </c>
      <c r="C5654" s="5" t="s">
        <v>117</v>
      </c>
      <c r="D5654" s="5" t="s">
        <v>372</v>
      </c>
      <c r="E5654" s="5" t="s">
        <v>172</v>
      </c>
      <c r="F5654" s="6">
        <v>43560</v>
      </c>
      <c r="G5654" s="5" t="s">
        <v>148</v>
      </c>
      <c r="H5654" s="5" t="s">
        <v>351</v>
      </c>
      <c r="I5654">
        <v>43383</v>
      </c>
      <c r="J5654">
        <v>177</v>
      </c>
      <c r="K5654">
        <v>99.2</v>
      </c>
      <c r="L5654">
        <v>1</v>
      </c>
      <c r="M5654">
        <v>2926.4</v>
      </c>
      <c r="N5654">
        <v>0</v>
      </c>
      <c r="O5654">
        <v>0</v>
      </c>
      <c r="P5654">
        <v>99.2</v>
      </c>
      <c r="Q5654">
        <v>29.5</v>
      </c>
      <c r="R5654">
        <v>2926.4</v>
      </c>
      <c r="S5654">
        <v>2019</v>
      </c>
      <c r="T5654">
        <v>4</v>
      </c>
      <c r="U5654">
        <v>14</v>
      </c>
    </row>
    <row r="5655" spans="1:21" x14ac:dyDescent="0.3">
      <c r="A5655" s="5" t="s">
        <v>168</v>
      </c>
      <c r="B5655" s="5" t="s">
        <v>206</v>
      </c>
      <c r="C5655" s="5" t="s">
        <v>118</v>
      </c>
      <c r="D5655" s="5" t="s">
        <v>373</v>
      </c>
      <c r="E5655" s="5" t="s">
        <v>172</v>
      </c>
      <c r="F5655" s="6">
        <v>43560</v>
      </c>
      <c r="G5655" s="5" t="s">
        <v>148</v>
      </c>
      <c r="H5655" s="5" t="s">
        <v>178</v>
      </c>
      <c r="I5655">
        <v>43390</v>
      </c>
      <c r="J5655">
        <v>170</v>
      </c>
      <c r="K5655">
        <v>177.8</v>
      </c>
      <c r="L5655">
        <v>1</v>
      </c>
      <c r="M5655">
        <v>3416.2</v>
      </c>
      <c r="N5655">
        <v>2461.9459999999999</v>
      </c>
      <c r="O5655">
        <v>2461.9459999999999</v>
      </c>
      <c r="P5655">
        <v>177.8</v>
      </c>
      <c r="Q5655">
        <v>19.213699999999999</v>
      </c>
      <c r="R5655">
        <v>954.25400000000002</v>
      </c>
      <c r="S5655">
        <v>2019</v>
      </c>
      <c r="T5655">
        <v>4</v>
      </c>
      <c r="U5655">
        <v>14</v>
      </c>
    </row>
    <row r="5656" spans="1:21" x14ac:dyDescent="0.3">
      <c r="A5656" s="5" t="s">
        <v>168</v>
      </c>
      <c r="B5656" s="5" t="s">
        <v>206</v>
      </c>
      <c r="C5656" s="5" t="s">
        <v>118</v>
      </c>
      <c r="D5656" s="5" t="s">
        <v>373</v>
      </c>
      <c r="E5656" s="5" t="s">
        <v>172</v>
      </c>
      <c r="F5656" s="6">
        <v>43560</v>
      </c>
      <c r="G5656" s="5" t="s">
        <v>148</v>
      </c>
      <c r="H5656" s="5" t="s">
        <v>197</v>
      </c>
      <c r="I5656">
        <v>43390</v>
      </c>
      <c r="J5656">
        <v>170</v>
      </c>
      <c r="K5656">
        <v>326.60000000000002</v>
      </c>
      <c r="L5656">
        <v>3</v>
      </c>
      <c r="M5656">
        <v>9471.4</v>
      </c>
      <c r="N5656">
        <v>7385.8389999999999</v>
      </c>
      <c r="O5656">
        <v>2461.9459999999999</v>
      </c>
      <c r="P5656">
        <v>108.86666666666667</v>
      </c>
      <c r="Q5656">
        <v>29</v>
      </c>
      <c r="R5656">
        <v>2085.5610000000001</v>
      </c>
      <c r="S5656">
        <v>2019</v>
      </c>
      <c r="T5656">
        <v>4</v>
      </c>
      <c r="U5656">
        <v>14</v>
      </c>
    </row>
    <row r="5657" spans="1:21" x14ac:dyDescent="0.3">
      <c r="A5657" s="5" t="s">
        <v>168</v>
      </c>
      <c r="B5657" s="5" t="s">
        <v>206</v>
      </c>
      <c r="C5657" s="5" t="s">
        <v>118</v>
      </c>
      <c r="D5657" s="5" t="s">
        <v>373</v>
      </c>
      <c r="E5657" s="5" t="s">
        <v>172</v>
      </c>
      <c r="F5657" s="6">
        <v>43560</v>
      </c>
      <c r="G5657" s="5" t="s">
        <v>148</v>
      </c>
      <c r="H5657" s="5" t="s">
        <v>311</v>
      </c>
      <c r="I5657">
        <v>43390</v>
      </c>
      <c r="J5657">
        <v>170</v>
      </c>
      <c r="K5657">
        <v>325.8</v>
      </c>
      <c r="L5657">
        <v>2</v>
      </c>
      <c r="M5657">
        <v>6838.2</v>
      </c>
      <c r="N5657">
        <v>4923.893</v>
      </c>
      <c r="O5657">
        <v>2461.9459999999999</v>
      </c>
      <c r="P5657">
        <v>162.9</v>
      </c>
      <c r="Q5657">
        <v>20.989000000000001</v>
      </c>
      <c r="R5657">
        <v>1914.307</v>
      </c>
      <c r="S5657">
        <v>2019</v>
      </c>
      <c r="T5657">
        <v>4</v>
      </c>
      <c r="U5657">
        <v>14</v>
      </c>
    </row>
    <row r="5658" spans="1:21" x14ac:dyDescent="0.3">
      <c r="A5658" s="5" t="s">
        <v>168</v>
      </c>
      <c r="B5658" s="5" t="s">
        <v>206</v>
      </c>
      <c r="C5658" s="5" t="s">
        <v>118</v>
      </c>
      <c r="D5658" s="5" t="s">
        <v>373</v>
      </c>
      <c r="E5658" s="5" t="s">
        <v>172</v>
      </c>
      <c r="F5658" s="6">
        <v>43560</v>
      </c>
      <c r="G5658" s="5" t="s">
        <v>148</v>
      </c>
      <c r="H5658" s="5" t="s">
        <v>208</v>
      </c>
      <c r="I5658">
        <v>43390</v>
      </c>
      <c r="J5658">
        <v>170</v>
      </c>
      <c r="K5658">
        <v>102.4</v>
      </c>
      <c r="L5658">
        <v>1</v>
      </c>
      <c r="M5658">
        <v>2969.6</v>
      </c>
      <c r="N5658">
        <v>2461.9459999999999</v>
      </c>
      <c r="O5658">
        <v>2461.9459999999999</v>
      </c>
      <c r="P5658">
        <v>102.4</v>
      </c>
      <c r="Q5658">
        <v>29</v>
      </c>
      <c r="R5658">
        <v>507.654</v>
      </c>
      <c r="S5658">
        <v>2019</v>
      </c>
      <c r="T5658">
        <v>4</v>
      </c>
      <c r="U5658">
        <v>14</v>
      </c>
    </row>
    <row r="5659" spans="1:21" x14ac:dyDescent="0.3">
      <c r="A5659" s="5" t="s">
        <v>168</v>
      </c>
      <c r="B5659" s="5" t="s">
        <v>206</v>
      </c>
      <c r="C5659" s="5" t="s">
        <v>118</v>
      </c>
      <c r="D5659" s="5" t="s">
        <v>373</v>
      </c>
      <c r="E5659" s="5" t="s">
        <v>172</v>
      </c>
      <c r="F5659" s="6">
        <v>43560</v>
      </c>
      <c r="G5659" s="5" t="s">
        <v>148</v>
      </c>
      <c r="H5659" s="5" t="s">
        <v>235</v>
      </c>
      <c r="I5659">
        <v>43390</v>
      </c>
      <c r="J5659">
        <v>170</v>
      </c>
      <c r="K5659">
        <v>101.6</v>
      </c>
      <c r="L5659">
        <v>1</v>
      </c>
      <c r="M5659">
        <v>2946.4</v>
      </c>
      <c r="N5659">
        <v>2461.9459999999999</v>
      </c>
      <c r="O5659">
        <v>2461.9459999999999</v>
      </c>
      <c r="P5659">
        <v>101.6</v>
      </c>
      <c r="Q5659">
        <v>29</v>
      </c>
      <c r="R5659">
        <v>484.45400000000001</v>
      </c>
      <c r="S5659">
        <v>2019</v>
      </c>
      <c r="T5659">
        <v>4</v>
      </c>
      <c r="U5659">
        <v>14</v>
      </c>
    </row>
    <row r="5660" spans="1:21" x14ac:dyDescent="0.3">
      <c r="A5660" s="5" t="s">
        <v>168</v>
      </c>
      <c r="B5660" s="5" t="s">
        <v>206</v>
      </c>
      <c r="C5660" s="5" t="s">
        <v>118</v>
      </c>
      <c r="D5660" s="5" t="s">
        <v>373</v>
      </c>
      <c r="E5660" s="5" t="s">
        <v>172</v>
      </c>
      <c r="F5660" s="6">
        <v>43560</v>
      </c>
      <c r="G5660" s="5" t="s">
        <v>148</v>
      </c>
      <c r="H5660" s="5" t="s">
        <v>351</v>
      </c>
      <c r="I5660">
        <v>43390</v>
      </c>
      <c r="J5660">
        <v>170</v>
      </c>
      <c r="K5660">
        <v>108.8</v>
      </c>
      <c r="L5660">
        <v>1</v>
      </c>
      <c r="M5660">
        <v>3209.6</v>
      </c>
      <c r="N5660">
        <v>2461.9459999999999</v>
      </c>
      <c r="O5660">
        <v>2461.9459999999999</v>
      </c>
      <c r="P5660">
        <v>108.8</v>
      </c>
      <c r="Q5660">
        <v>29.5</v>
      </c>
      <c r="R5660">
        <v>747.654</v>
      </c>
      <c r="S5660">
        <v>2019</v>
      </c>
      <c r="T5660">
        <v>4</v>
      </c>
      <c r="U5660">
        <v>14</v>
      </c>
    </row>
    <row r="5661" spans="1:21" x14ac:dyDescent="0.3">
      <c r="A5661" s="5" t="s">
        <v>168</v>
      </c>
      <c r="B5661" s="5" t="s">
        <v>206</v>
      </c>
      <c r="C5661" s="5" t="s">
        <v>118</v>
      </c>
      <c r="D5661" s="5" t="s">
        <v>373</v>
      </c>
      <c r="E5661" s="5" t="s">
        <v>172</v>
      </c>
      <c r="F5661" s="6">
        <v>43560</v>
      </c>
      <c r="G5661" s="5" t="s">
        <v>148</v>
      </c>
      <c r="H5661" s="5" t="s">
        <v>190</v>
      </c>
      <c r="I5661">
        <v>43390</v>
      </c>
      <c r="J5661">
        <v>170</v>
      </c>
      <c r="K5661">
        <v>85.8</v>
      </c>
      <c r="L5661">
        <v>1</v>
      </c>
      <c r="M5661">
        <v>2531.1</v>
      </c>
      <c r="N5661">
        <v>2461.9459999999999</v>
      </c>
      <c r="O5661">
        <v>2461.9459999999999</v>
      </c>
      <c r="P5661">
        <v>85.8</v>
      </c>
      <c r="Q5661">
        <v>29.5</v>
      </c>
      <c r="R5661">
        <v>69.153999999999996</v>
      </c>
      <c r="S5661">
        <v>2019</v>
      </c>
      <c r="T5661">
        <v>4</v>
      </c>
      <c r="U5661">
        <v>14</v>
      </c>
    </row>
    <row r="5662" spans="1:21" x14ac:dyDescent="0.3">
      <c r="A5662" s="5" t="s">
        <v>168</v>
      </c>
      <c r="B5662" s="5" t="s">
        <v>175</v>
      </c>
      <c r="C5662" s="5" t="s">
        <v>84</v>
      </c>
      <c r="D5662" s="5" t="s">
        <v>375</v>
      </c>
      <c r="E5662" s="5" t="s">
        <v>172</v>
      </c>
      <c r="F5662" s="6">
        <v>43561</v>
      </c>
      <c r="G5662" s="5" t="s">
        <v>148</v>
      </c>
      <c r="H5662" s="5" t="s">
        <v>173</v>
      </c>
      <c r="I5662">
        <v>43389</v>
      </c>
      <c r="J5662">
        <v>172</v>
      </c>
      <c r="K5662">
        <v>632</v>
      </c>
      <c r="L5662">
        <v>5</v>
      </c>
      <c r="M5662">
        <v>21488</v>
      </c>
      <c r="N5662">
        <v>14428.527</v>
      </c>
      <c r="O5662">
        <v>2885.7049999999999</v>
      </c>
      <c r="P5662">
        <v>126.4</v>
      </c>
      <c r="Q5662">
        <v>34</v>
      </c>
      <c r="R5662">
        <v>7059.473</v>
      </c>
      <c r="S5662">
        <v>2019</v>
      </c>
      <c r="T5662">
        <v>4</v>
      </c>
      <c r="U5662">
        <v>14</v>
      </c>
    </row>
    <row r="5663" spans="1:21" x14ac:dyDescent="0.3">
      <c r="A5663" s="5" t="s">
        <v>168</v>
      </c>
      <c r="B5663" s="5" t="s">
        <v>175</v>
      </c>
      <c r="C5663" s="5" t="s">
        <v>87</v>
      </c>
      <c r="D5663" s="5" t="s">
        <v>382</v>
      </c>
      <c r="E5663" s="5" t="s">
        <v>172</v>
      </c>
      <c r="F5663" s="6">
        <v>43561</v>
      </c>
      <c r="G5663" s="5" t="s">
        <v>148</v>
      </c>
      <c r="H5663" s="5" t="s">
        <v>190</v>
      </c>
      <c r="I5663">
        <v>43396</v>
      </c>
      <c r="J5663">
        <v>165</v>
      </c>
      <c r="K5663">
        <v>92.5</v>
      </c>
      <c r="L5663">
        <v>1</v>
      </c>
      <c r="M5663">
        <v>2728.75</v>
      </c>
      <c r="N5663">
        <v>2218.0410000000002</v>
      </c>
      <c r="O5663">
        <v>2218.0410000000002</v>
      </c>
      <c r="P5663">
        <v>92.5</v>
      </c>
      <c r="Q5663">
        <v>29.5</v>
      </c>
      <c r="R5663">
        <v>510.709</v>
      </c>
      <c r="S5663">
        <v>2019</v>
      </c>
      <c r="T5663">
        <v>4</v>
      </c>
      <c r="U5663">
        <v>14</v>
      </c>
    </row>
    <row r="5664" spans="1:21" x14ac:dyDescent="0.3">
      <c r="A5664" s="5" t="s">
        <v>168</v>
      </c>
      <c r="B5664" s="5" t="s">
        <v>175</v>
      </c>
      <c r="C5664" s="5" t="s">
        <v>88</v>
      </c>
      <c r="D5664" s="5" t="s">
        <v>366</v>
      </c>
      <c r="E5664" s="5" t="s">
        <v>172</v>
      </c>
      <c r="F5664" s="6">
        <v>43561</v>
      </c>
      <c r="G5664" s="5" t="s">
        <v>148</v>
      </c>
      <c r="H5664" s="5" t="s">
        <v>173</v>
      </c>
      <c r="I5664">
        <v>43382</v>
      </c>
      <c r="J5664">
        <v>179</v>
      </c>
      <c r="K5664">
        <v>1084</v>
      </c>
      <c r="L5664">
        <v>9</v>
      </c>
      <c r="M5664">
        <v>36856</v>
      </c>
      <c r="N5664">
        <v>24507.079000000002</v>
      </c>
      <c r="O5664">
        <v>2723.009</v>
      </c>
      <c r="P5664">
        <v>120.44444444444444</v>
      </c>
      <c r="Q5664">
        <v>34</v>
      </c>
      <c r="R5664">
        <v>12348.921</v>
      </c>
      <c r="S5664">
        <v>2019</v>
      </c>
      <c r="T5664">
        <v>4</v>
      </c>
      <c r="U5664">
        <v>14</v>
      </c>
    </row>
    <row r="5665" spans="1:21" x14ac:dyDescent="0.3">
      <c r="A5665" s="5" t="s">
        <v>168</v>
      </c>
      <c r="B5665" s="5" t="s">
        <v>206</v>
      </c>
      <c r="C5665" s="5" t="s">
        <v>111</v>
      </c>
      <c r="D5665" s="5" t="s">
        <v>377</v>
      </c>
      <c r="E5665" s="5" t="s">
        <v>172</v>
      </c>
      <c r="F5665" s="6">
        <v>43563</v>
      </c>
      <c r="G5665" s="5" t="s">
        <v>148</v>
      </c>
      <c r="H5665" s="5" t="s">
        <v>204</v>
      </c>
      <c r="I5665">
        <v>43397</v>
      </c>
      <c r="J5665">
        <v>166</v>
      </c>
      <c r="K5665">
        <v>510</v>
      </c>
      <c r="L5665">
        <v>5</v>
      </c>
      <c r="M5665">
        <v>15300</v>
      </c>
      <c r="N5665">
        <v>12687.953</v>
      </c>
      <c r="O5665">
        <v>2537.5909999999999</v>
      </c>
      <c r="P5665">
        <v>102</v>
      </c>
      <c r="Q5665">
        <v>30</v>
      </c>
      <c r="R5665">
        <v>2612.047</v>
      </c>
      <c r="S5665">
        <v>2019</v>
      </c>
      <c r="T5665">
        <v>4</v>
      </c>
      <c r="U5665">
        <v>15</v>
      </c>
    </row>
    <row r="5666" spans="1:21" x14ac:dyDescent="0.3">
      <c r="A5666" s="5" t="s">
        <v>168</v>
      </c>
      <c r="B5666" s="5" t="s">
        <v>206</v>
      </c>
      <c r="C5666" s="5" t="s">
        <v>111</v>
      </c>
      <c r="D5666" s="5" t="s">
        <v>377</v>
      </c>
      <c r="E5666" s="5" t="s">
        <v>172</v>
      </c>
      <c r="F5666" s="6">
        <v>43563</v>
      </c>
      <c r="G5666" s="5" t="s">
        <v>148</v>
      </c>
      <c r="H5666" s="5" t="s">
        <v>184</v>
      </c>
      <c r="I5666">
        <v>43397</v>
      </c>
      <c r="J5666">
        <v>166</v>
      </c>
      <c r="K5666">
        <v>2700</v>
      </c>
      <c r="L5666">
        <v>25</v>
      </c>
      <c r="M5666">
        <v>79650</v>
      </c>
      <c r="N5666">
        <v>63439.764999999999</v>
      </c>
      <c r="O5666">
        <v>2537.5909999999999</v>
      </c>
      <c r="P5666">
        <v>108</v>
      </c>
      <c r="Q5666">
        <v>29.5</v>
      </c>
      <c r="R5666">
        <v>16210.235000000001</v>
      </c>
      <c r="S5666">
        <v>2019</v>
      </c>
      <c r="T5666">
        <v>4</v>
      </c>
      <c r="U5666">
        <v>15</v>
      </c>
    </row>
    <row r="5667" spans="1:21" x14ac:dyDescent="0.3">
      <c r="A5667" s="5" t="s">
        <v>168</v>
      </c>
      <c r="B5667" s="5" t="s">
        <v>206</v>
      </c>
      <c r="C5667" s="5" t="s">
        <v>112</v>
      </c>
      <c r="D5667" s="5" t="s">
        <v>407</v>
      </c>
      <c r="E5667" s="5" t="s">
        <v>172</v>
      </c>
      <c r="F5667" s="6">
        <v>43563</v>
      </c>
      <c r="G5667" s="5" t="s">
        <v>148</v>
      </c>
      <c r="H5667" s="5" t="s">
        <v>218</v>
      </c>
      <c r="I5667">
        <v>43404</v>
      </c>
      <c r="J5667">
        <v>159</v>
      </c>
      <c r="K5667">
        <v>450</v>
      </c>
      <c r="L5667">
        <v>4</v>
      </c>
      <c r="M5667">
        <v>13500</v>
      </c>
      <c r="N5667">
        <v>10908.116</v>
      </c>
      <c r="O5667">
        <v>2727.029</v>
      </c>
      <c r="P5667">
        <v>112.5</v>
      </c>
      <c r="Q5667">
        <v>30</v>
      </c>
      <c r="R5667">
        <v>2591.884</v>
      </c>
      <c r="S5667">
        <v>2019</v>
      </c>
      <c r="T5667">
        <v>4</v>
      </c>
      <c r="U5667">
        <v>15</v>
      </c>
    </row>
    <row r="5668" spans="1:21" x14ac:dyDescent="0.3">
      <c r="A5668" s="5" t="s">
        <v>168</v>
      </c>
      <c r="B5668" s="5" t="s">
        <v>206</v>
      </c>
      <c r="C5668" s="5" t="s">
        <v>112</v>
      </c>
      <c r="D5668" s="5" t="s">
        <v>407</v>
      </c>
      <c r="E5668" s="5" t="s">
        <v>172</v>
      </c>
      <c r="F5668" s="6">
        <v>43563</v>
      </c>
      <c r="G5668" s="5" t="s">
        <v>148</v>
      </c>
      <c r="H5668" s="5" t="s">
        <v>202</v>
      </c>
      <c r="I5668">
        <v>43404</v>
      </c>
      <c r="J5668">
        <v>159</v>
      </c>
      <c r="K5668">
        <v>817</v>
      </c>
      <c r="L5668">
        <v>8</v>
      </c>
      <c r="M5668">
        <v>24510</v>
      </c>
      <c r="N5668">
        <v>21816.231</v>
      </c>
      <c r="O5668">
        <v>2727.029</v>
      </c>
      <c r="P5668">
        <v>102.125</v>
      </c>
      <c r="Q5668">
        <v>30</v>
      </c>
      <c r="R5668">
        <v>2693.7689999999998</v>
      </c>
      <c r="S5668">
        <v>2019</v>
      </c>
      <c r="T5668">
        <v>4</v>
      </c>
      <c r="U5668">
        <v>15</v>
      </c>
    </row>
    <row r="5669" spans="1:21" x14ac:dyDescent="0.3">
      <c r="A5669" s="5" t="s">
        <v>168</v>
      </c>
      <c r="B5669" s="5" t="s">
        <v>206</v>
      </c>
      <c r="C5669" s="5" t="s">
        <v>112</v>
      </c>
      <c r="D5669" s="5" t="s">
        <v>407</v>
      </c>
      <c r="E5669" s="5" t="s">
        <v>172</v>
      </c>
      <c r="F5669" s="6">
        <v>43563</v>
      </c>
      <c r="G5669" s="5" t="s">
        <v>148</v>
      </c>
      <c r="H5669" s="5" t="s">
        <v>216</v>
      </c>
      <c r="I5669">
        <v>43404</v>
      </c>
      <c r="J5669">
        <v>159</v>
      </c>
      <c r="K5669">
        <v>210</v>
      </c>
      <c r="L5669">
        <v>2</v>
      </c>
      <c r="M5669">
        <v>6300</v>
      </c>
      <c r="N5669">
        <v>5454.058</v>
      </c>
      <c r="O5669">
        <v>2727.029</v>
      </c>
      <c r="P5669">
        <v>105</v>
      </c>
      <c r="Q5669">
        <v>30</v>
      </c>
      <c r="R5669">
        <v>845.94200000000001</v>
      </c>
      <c r="S5669">
        <v>2019</v>
      </c>
      <c r="T5669">
        <v>4</v>
      </c>
      <c r="U5669">
        <v>15</v>
      </c>
    </row>
    <row r="5670" spans="1:21" x14ac:dyDescent="0.3">
      <c r="A5670" s="5" t="s">
        <v>168</v>
      </c>
      <c r="B5670" s="5" t="s">
        <v>206</v>
      </c>
      <c r="C5670" s="5" t="s">
        <v>112</v>
      </c>
      <c r="D5670" s="5" t="s">
        <v>407</v>
      </c>
      <c r="E5670" s="5" t="s">
        <v>172</v>
      </c>
      <c r="F5670" s="6">
        <v>43563</v>
      </c>
      <c r="G5670" s="5" t="s">
        <v>148</v>
      </c>
      <c r="H5670" s="5" t="s">
        <v>246</v>
      </c>
      <c r="I5670">
        <v>43404</v>
      </c>
      <c r="J5670">
        <v>159</v>
      </c>
      <c r="K5670">
        <v>500</v>
      </c>
      <c r="L5670">
        <v>5</v>
      </c>
      <c r="M5670">
        <v>15000</v>
      </c>
      <c r="N5670">
        <v>13635.145</v>
      </c>
      <c r="O5670">
        <v>2727.029</v>
      </c>
      <c r="P5670">
        <v>100</v>
      </c>
      <c r="Q5670">
        <v>30</v>
      </c>
      <c r="R5670">
        <v>1364.855</v>
      </c>
      <c r="S5670">
        <v>2019</v>
      </c>
      <c r="T5670">
        <v>4</v>
      </c>
      <c r="U5670">
        <v>15</v>
      </c>
    </row>
    <row r="5671" spans="1:21" x14ac:dyDescent="0.3">
      <c r="A5671" s="5" t="s">
        <v>168</v>
      </c>
      <c r="B5671" s="5" t="s">
        <v>206</v>
      </c>
      <c r="C5671" s="5" t="s">
        <v>112</v>
      </c>
      <c r="D5671" s="5" t="s">
        <v>407</v>
      </c>
      <c r="E5671" s="5" t="s">
        <v>172</v>
      </c>
      <c r="F5671" s="6">
        <v>43563</v>
      </c>
      <c r="G5671" s="5" t="s">
        <v>148</v>
      </c>
      <c r="H5671" s="5" t="s">
        <v>226</v>
      </c>
      <c r="I5671">
        <v>43404</v>
      </c>
      <c r="J5671">
        <v>159</v>
      </c>
      <c r="K5671">
        <v>400</v>
      </c>
      <c r="L5671">
        <v>4</v>
      </c>
      <c r="M5671">
        <v>12000</v>
      </c>
      <c r="N5671">
        <v>10908.116</v>
      </c>
      <c r="O5671">
        <v>2727.029</v>
      </c>
      <c r="P5671">
        <v>100</v>
      </c>
      <c r="Q5671">
        <v>30</v>
      </c>
      <c r="R5671">
        <v>1091.884</v>
      </c>
      <c r="S5671">
        <v>2019</v>
      </c>
      <c r="T5671">
        <v>4</v>
      </c>
      <c r="U5671">
        <v>15</v>
      </c>
    </row>
    <row r="5672" spans="1:21" x14ac:dyDescent="0.3">
      <c r="A5672" s="5" t="s">
        <v>168</v>
      </c>
      <c r="B5672" s="5" t="s">
        <v>206</v>
      </c>
      <c r="C5672" s="5" t="s">
        <v>112</v>
      </c>
      <c r="D5672" s="5" t="s">
        <v>407</v>
      </c>
      <c r="E5672" s="5" t="s">
        <v>172</v>
      </c>
      <c r="F5672" s="6">
        <v>43563</v>
      </c>
      <c r="G5672" s="5" t="s">
        <v>148</v>
      </c>
      <c r="H5672" s="5" t="s">
        <v>191</v>
      </c>
      <c r="I5672">
        <v>43404</v>
      </c>
      <c r="J5672">
        <v>159</v>
      </c>
      <c r="K5672">
        <v>490</v>
      </c>
      <c r="L5672">
        <v>5</v>
      </c>
      <c r="M5672">
        <v>14700</v>
      </c>
      <c r="N5672">
        <v>13635.145</v>
      </c>
      <c r="O5672">
        <v>2727.029</v>
      </c>
      <c r="P5672">
        <v>98</v>
      </c>
      <c r="Q5672">
        <v>30</v>
      </c>
      <c r="R5672">
        <v>1064.855</v>
      </c>
      <c r="S5672">
        <v>2019</v>
      </c>
      <c r="T5672">
        <v>4</v>
      </c>
      <c r="U5672">
        <v>15</v>
      </c>
    </row>
    <row r="5673" spans="1:21" x14ac:dyDescent="0.3">
      <c r="A5673" s="5" t="s">
        <v>168</v>
      </c>
      <c r="B5673" s="5" t="s">
        <v>206</v>
      </c>
      <c r="C5673" s="5" t="s">
        <v>112</v>
      </c>
      <c r="D5673" s="5" t="s">
        <v>407</v>
      </c>
      <c r="E5673" s="5" t="s">
        <v>172</v>
      </c>
      <c r="F5673" s="6">
        <v>43563</v>
      </c>
      <c r="G5673" s="5" t="s">
        <v>148</v>
      </c>
      <c r="H5673" s="5" t="s">
        <v>203</v>
      </c>
      <c r="I5673">
        <v>43404</v>
      </c>
      <c r="J5673">
        <v>159</v>
      </c>
      <c r="K5673">
        <v>110</v>
      </c>
      <c r="L5673">
        <v>1</v>
      </c>
      <c r="M5673">
        <v>3300</v>
      </c>
      <c r="N5673">
        <v>2727.029</v>
      </c>
      <c r="O5673">
        <v>2727.029</v>
      </c>
      <c r="P5673">
        <v>110</v>
      </c>
      <c r="Q5673">
        <v>30</v>
      </c>
      <c r="R5673">
        <v>572.971</v>
      </c>
      <c r="S5673">
        <v>2019</v>
      </c>
      <c r="T5673">
        <v>4</v>
      </c>
      <c r="U5673">
        <v>15</v>
      </c>
    </row>
    <row r="5674" spans="1:21" x14ac:dyDescent="0.3">
      <c r="A5674" s="5" t="s">
        <v>168</v>
      </c>
      <c r="B5674" s="5" t="s">
        <v>206</v>
      </c>
      <c r="C5674" s="5" t="s">
        <v>112</v>
      </c>
      <c r="D5674" s="5" t="s">
        <v>407</v>
      </c>
      <c r="E5674" s="5" t="s">
        <v>172</v>
      </c>
      <c r="F5674" s="6">
        <v>43563</v>
      </c>
      <c r="G5674" s="5" t="s">
        <v>148</v>
      </c>
      <c r="H5674" s="5" t="s">
        <v>187</v>
      </c>
      <c r="I5674">
        <v>43404</v>
      </c>
      <c r="J5674">
        <v>159</v>
      </c>
      <c r="K5674">
        <v>198</v>
      </c>
      <c r="L5674">
        <v>2</v>
      </c>
      <c r="M5674">
        <v>5940</v>
      </c>
      <c r="N5674">
        <v>5454.058</v>
      </c>
      <c r="O5674">
        <v>2727.029</v>
      </c>
      <c r="P5674">
        <v>99</v>
      </c>
      <c r="Q5674">
        <v>30</v>
      </c>
      <c r="R5674">
        <v>485.94200000000001</v>
      </c>
      <c r="S5674">
        <v>2019</v>
      </c>
      <c r="T5674">
        <v>4</v>
      </c>
      <c r="U5674">
        <v>15</v>
      </c>
    </row>
    <row r="5675" spans="1:21" x14ac:dyDescent="0.3">
      <c r="A5675" s="5" t="s">
        <v>168</v>
      </c>
      <c r="B5675" s="5" t="s">
        <v>206</v>
      </c>
      <c r="C5675" s="5" t="s">
        <v>112</v>
      </c>
      <c r="D5675" s="5" t="s">
        <v>407</v>
      </c>
      <c r="E5675" s="5" t="s">
        <v>172</v>
      </c>
      <c r="F5675" s="6">
        <v>43563</v>
      </c>
      <c r="G5675" s="5" t="s">
        <v>148</v>
      </c>
      <c r="H5675" s="5" t="s">
        <v>321</v>
      </c>
      <c r="I5675">
        <v>43404</v>
      </c>
      <c r="J5675">
        <v>159</v>
      </c>
      <c r="K5675">
        <v>638</v>
      </c>
      <c r="L5675">
        <v>6</v>
      </c>
      <c r="M5675">
        <v>18821</v>
      </c>
      <c r="N5675">
        <v>16362.173000000001</v>
      </c>
      <c r="O5675">
        <v>2727.029</v>
      </c>
      <c r="P5675">
        <v>106.33333333333333</v>
      </c>
      <c r="Q5675">
        <v>29.5</v>
      </c>
      <c r="R5675">
        <v>2458.8270000000002</v>
      </c>
      <c r="S5675">
        <v>2019</v>
      </c>
      <c r="T5675">
        <v>4</v>
      </c>
      <c r="U5675">
        <v>15</v>
      </c>
    </row>
    <row r="5676" spans="1:21" x14ac:dyDescent="0.3">
      <c r="A5676" s="5" t="s">
        <v>168</v>
      </c>
      <c r="B5676" s="5" t="s">
        <v>206</v>
      </c>
      <c r="C5676" s="5" t="s">
        <v>112</v>
      </c>
      <c r="D5676" s="5" t="s">
        <v>407</v>
      </c>
      <c r="E5676" s="5" t="s">
        <v>172</v>
      </c>
      <c r="F5676" s="6">
        <v>43563</v>
      </c>
      <c r="G5676" s="5" t="s">
        <v>148</v>
      </c>
      <c r="H5676" s="5" t="s">
        <v>180</v>
      </c>
      <c r="I5676">
        <v>43404</v>
      </c>
      <c r="J5676">
        <v>159</v>
      </c>
      <c r="K5676">
        <v>208</v>
      </c>
      <c r="L5676">
        <v>2</v>
      </c>
      <c r="M5676">
        <v>6240</v>
      </c>
      <c r="N5676">
        <v>5454.058</v>
      </c>
      <c r="O5676">
        <v>2727.029</v>
      </c>
      <c r="P5676">
        <v>104</v>
      </c>
      <c r="Q5676">
        <v>30</v>
      </c>
      <c r="R5676">
        <v>785.94200000000001</v>
      </c>
      <c r="S5676">
        <v>2019</v>
      </c>
      <c r="T5676">
        <v>4</v>
      </c>
      <c r="U5676">
        <v>15</v>
      </c>
    </row>
    <row r="5677" spans="1:21" x14ac:dyDescent="0.3">
      <c r="A5677" s="5" t="s">
        <v>168</v>
      </c>
      <c r="B5677" s="5" t="s">
        <v>206</v>
      </c>
      <c r="C5677" s="5" t="s">
        <v>112</v>
      </c>
      <c r="D5677" s="5" t="s">
        <v>407</v>
      </c>
      <c r="E5677" s="5" t="s">
        <v>172</v>
      </c>
      <c r="F5677" s="6">
        <v>43563</v>
      </c>
      <c r="G5677" s="5" t="s">
        <v>148</v>
      </c>
      <c r="H5677" s="5" t="s">
        <v>205</v>
      </c>
      <c r="I5677">
        <v>43404</v>
      </c>
      <c r="J5677">
        <v>159</v>
      </c>
      <c r="K5677">
        <v>436</v>
      </c>
      <c r="L5677">
        <v>4</v>
      </c>
      <c r="M5677">
        <v>13080</v>
      </c>
      <c r="N5677">
        <v>10908.116</v>
      </c>
      <c r="O5677">
        <v>2727.029</v>
      </c>
      <c r="P5677">
        <v>109</v>
      </c>
      <c r="Q5677">
        <v>30</v>
      </c>
      <c r="R5677">
        <v>2171.884</v>
      </c>
      <c r="S5677">
        <v>2019</v>
      </c>
      <c r="T5677">
        <v>4</v>
      </c>
      <c r="U5677">
        <v>15</v>
      </c>
    </row>
    <row r="5678" spans="1:21" x14ac:dyDescent="0.3">
      <c r="A5678" s="5" t="s">
        <v>168</v>
      </c>
      <c r="B5678" s="5" t="s">
        <v>206</v>
      </c>
      <c r="C5678" s="5" t="s">
        <v>112</v>
      </c>
      <c r="D5678" s="5" t="s">
        <v>407</v>
      </c>
      <c r="E5678" s="5" t="s">
        <v>172</v>
      </c>
      <c r="F5678" s="6">
        <v>43563</v>
      </c>
      <c r="G5678" s="5" t="s">
        <v>148</v>
      </c>
      <c r="H5678" s="5" t="s">
        <v>181</v>
      </c>
      <c r="I5678">
        <v>43404</v>
      </c>
      <c r="J5678">
        <v>159</v>
      </c>
      <c r="K5678">
        <v>220</v>
      </c>
      <c r="L5678">
        <v>2</v>
      </c>
      <c r="M5678">
        <v>6600</v>
      </c>
      <c r="N5678">
        <v>5454.058</v>
      </c>
      <c r="O5678">
        <v>2727.029</v>
      </c>
      <c r="P5678">
        <v>110</v>
      </c>
      <c r="Q5678">
        <v>30</v>
      </c>
      <c r="R5678">
        <v>1145.942</v>
      </c>
      <c r="S5678">
        <v>2019</v>
      </c>
      <c r="T5678">
        <v>4</v>
      </c>
      <c r="U5678">
        <v>15</v>
      </c>
    </row>
    <row r="5679" spans="1:21" x14ac:dyDescent="0.3">
      <c r="A5679" s="5" t="s">
        <v>168</v>
      </c>
      <c r="B5679" s="5" t="s">
        <v>206</v>
      </c>
      <c r="C5679" s="5" t="s">
        <v>112</v>
      </c>
      <c r="D5679" s="5" t="s">
        <v>407</v>
      </c>
      <c r="E5679" s="5" t="s">
        <v>172</v>
      </c>
      <c r="F5679" s="6">
        <v>43563</v>
      </c>
      <c r="G5679" s="5" t="s">
        <v>148</v>
      </c>
      <c r="H5679" s="5" t="s">
        <v>269</v>
      </c>
      <c r="I5679">
        <v>43404</v>
      </c>
      <c r="J5679">
        <v>159</v>
      </c>
      <c r="K5679">
        <v>900</v>
      </c>
      <c r="L5679">
        <v>8</v>
      </c>
      <c r="M5679">
        <v>26550</v>
      </c>
      <c r="N5679">
        <v>21816.231</v>
      </c>
      <c r="O5679">
        <v>2727.029</v>
      </c>
      <c r="P5679">
        <v>112.5</v>
      </c>
      <c r="Q5679">
        <v>29.5</v>
      </c>
      <c r="R5679">
        <v>4733.7690000000002</v>
      </c>
      <c r="S5679">
        <v>2019</v>
      </c>
      <c r="T5679">
        <v>4</v>
      </c>
      <c r="U5679">
        <v>15</v>
      </c>
    </row>
    <row r="5680" spans="1:21" x14ac:dyDescent="0.3">
      <c r="A5680" s="5" t="s">
        <v>168</v>
      </c>
      <c r="B5680" s="5" t="s">
        <v>206</v>
      </c>
      <c r="C5680" s="5" t="s">
        <v>112</v>
      </c>
      <c r="D5680" s="5" t="s">
        <v>407</v>
      </c>
      <c r="E5680" s="5" t="s">
        <v>172</v>
      </c>
      <c r="F5680" s="6">
        <v>43563</v>
      </c>
      <c r="G5680" s="5" t="s">
        <v>148</v>
      </c>
      <c r="H5680" s="5" t="s">
        <v>189</v>
      </c>
      <c r="I5680">
        <v>43404</v>
      </c>
      <c r="J5680">
        <v>159</v>
      </c>
      <c r="K5680">
        <v>213</v>
      </c>
      <c r="L5680">
        <v>2</v>
      </c>
      <c r="M5680">
        <v>6390</v>
      </c>
      <c r="N5680">
        <v>5454.058</v>
      </c>
      <c r="O5680">
        <v>2727.029</v>
      </c>
      <c r="P5680">
        <v>106.5</v>
      </c>
      <c r="Q5680">
        <v>30</v>
      </c>
      <c r="R5680">
        <v>935.94200000000001</v>
      </c>
      <c r="S5680">
        <v>2019</v>
      </c>
      <c r="T5680">
        <v>4</v>
      </c>
      <c r="U5680">
        <v>15</v>
      </c>
    </row>
    <row r="5681" spans="1:21" x14ac:dyDescent="0.3">
      <c r="A5681" s="5" t="s">
        <v>168</v>
      </c>
      <c r="B5681" s="5" t="s">
        <v>206</v>
      </c>
      <c r="C5681" s="5" t="s">
        <v>112</v>
      </c>
      <c r="D5681" s="5" t="s">
        <v>407</v>
      </c>
      <c r="E5681" s="5" t="s">
        <v>172</v>
      </c>
      <c r="F5681" s="6">
        <v>43563</v>
      </c>
      <c r="G5681" s="5" t="s">
        <v>148</v>
      </c>
      <c r="H5681" s="5" t="s">
        <v>225</v>
      </c>
      <c r="I5681">
        <v>43404</v>
      </c>
      <c r="J5681">
        <v>159</v>
      </c>
      <c r="K5681">
        <v>428</v>
      </c>
      <c r="L5681">
        <v>4</v>
      </c>
      <c r="M5681">
        <v>12626</v>
      </c>
      <c r="N5681">
        <v>10908.116</v>
      </c>
      <c r="O5681">
        <v>2727.029</v>
      </c>
      <c r="P5681">
        <v>107</v>
      </c>
      <c r="Q5681">
        <v>29.5</v>
      </c>
      <c r="R5681">
        <v>1717.884</v>
      </c>
      <c r="S5681">
        <v>2019</v>
      </c>
      <c r="T5681">
        <v>4</v>
      </c>
      <c r="U5681">
        <v>15</v>
      </c>
    </row>
    <row r="5682" spans="1:21" x14ac:dyDescent="0.3">
      <c r="A5682" s="5" t="s">
        <v>168</v>
      </c>
      <c r="B5682" s="5" t="s">
        <v>206</v>
      </c>
      <c r="C5682" s="5" t="s">
        <v>112</v>
      </c>
      <c r="D5682" s="5" t="s">
        <v>407</v>
      </c>
      <c r="E5682" s="5" t="s">
        <v>172</v>
      </c>
      <c r="F5682" s="6">
        <v>43563</v>
      </c>
      <c r="G5682" s="5" t="s">
        <v>148</v>
      </c>
      <c r="H5682" s="5" t="s">
        <v>182</v>
      </c>
      <c r="I5682">
        <v>43404</v>
      </c>
      <c r="J5682">
        <v>159</v>
      </c>
      <c r="K5682">
        <v>190</v>
      </c>
      <c r="L5682">
        <v>2</v>
      </c>
      <c r="M5682">
        <v>5700</v>
      </c>
      <c r="N5682">
        <v>5454.058</v>
      </c>
      <c r="O5682">
        <v>2727.029</v>
      </c>
      <c r="P5682">
        <v>95</v>
      </c>
      <c r="Q5682">
        <v>30</v>
      </c>
      <c r="R5682">
        <v>245.94200000000001</v>
      </c>
      <c r="S5682">
        <v>2019</v>
      </c>
      <c r="T5682">
        <v>4</v>
      </c>
      <c r="U5682">
        <v>15</v>
      </c>
    </row>
    <row r="5683" spans="1:21" x14ac:dyDescent="0.3">
      <c r="A5683" s="5" t="s">
        <v>168</v>
      </c>
      <c r="B5683" s="5" t="s">
        <v>175</v>
      </c>
      <c r="C5683" s="5" t="s">
        <v>87</v>
      </c>
      <c r="D5683" s="5" t="s">
        <v>382</v>
      </c>
      <c r="E5683" s="5" t="s">
        <v>172</v>
      </c>
      <c r="F5683" s="6">
        <v>43565</v>
      </c>
      <c r="G5683" s="5" t="s">
        <v>148</v>
      </c>
      <c r="H5683" s="5" t="s">
        <v>194</v>
      </c>
      <c r="I5683">
        <v>43396</v>
      </c>
      <c r="J5683">
        <v>169</v>
      </c>
      <c r="K5683">
        <v>500</v>
      </c>
      <c r="L5683">
        <v>4</v>
      </c>
      <c r="M5683">
        <v>14500</v>
      </c>
      <c r="N5683">
        <v>8872.1650000000009</v>
      </c>
      <c r="O5683">
        <v>2218.0410000000002</v>
      </c>
      <c r="P5683">
        <v>125</v>
      </c>
      <c r="Q5683">
        <v>29</v>
      </c>
      <c r="R5683">
        <v>5627.835</v>
      </c>
      <c r="S5683">
        <v>2019</v>
      </c>
      <c r="T5683">
        <v>4</v>
      </c>
      <c r="U5683">
        <v>15</v>
      </c>
    </row>
    <row r="5684" spans="1:21" x14ac:dyDescent="0.3">
      <c r="A5684" s="5" t="s">
        <v>168</v>
      </c>
      <c r="B5684" s="5" t="s">
        <v>175</v>
      </c>
      <c r="C5684" s="5" t="s">
        <v>87</v>
      </c>
      <c r="D5684" s="5" t="s">
        <v>382</v>
      </c>
      <c r="E5684" s="5" t="s">
        <v>172</v>
      </c>
      <c r="F5684" s="6">
        <v>43565</v>
      </c>
      <c r="G5684" s="5" t="s">
        <v>148</v>
      </c>
      <c r="H5684" s="5" t="s">
        <v>215</v>
      </c>
      <c r="I5684">
        <v>43396</v>
      </c>
      <c r="J5684">
        <v>169</v>
      </c>
      <c r="K5684">
        <v>432</v>
      </c>
      <c r="L5684">
        <v>4</v>
      </c>
      <c r="M5684">
        <v>12312</v>
      </c>
      <c r="N5684">
        <v>8872.1650000000009</v>
      </c>
      <c r="O5684">
        <v>2218.0410000000002</v>
      </c>
      <c r="P5684">
        <v>108</v>
      </c>
      <c r="Q5684">
        <v>28.5</v>
      </c>
      <c r="R5684">
        <v>3439.835</v>
      </c>
      <c r="S5684">
        <v>2019</v>
      </c>
      <c r="T5684">
        <v>4</v>
      </c>
      <c r="U5684">
        <v>15</v>
      </c>
    </row>
    <row r="5685" spans="1:21" x14ac:dyDescent="0.3">
      <c r="A5685" s="5" t="s">
        <v>168</v>
      </c>
      <c r="B5685" s="5" t="s">
        <v>175</v>
      </c>
      <c r="C5685" s="5" t="s">
        <v>87</v>
      </c>
      <c r="D5685" s="5" t="s">
        <v>382</v>
      </c>
      <c r="E5685" s="5" t="s">
        <v>172</v>
      </c>
      <c r="F5685" s="6">
        <v>43565</v>
      </c>
      <c r="G5685" s="5" t="s">
        <v>148</v>
      </c>
      <c r="H5685" s="5" t="s">
        <v>199</v>
      </c>
      <c r="I5685">
        <v>43396</v>
      </c>
      <c r="J5685">
        <v>169</v>
      </c>
      <c r="K5685">
        <v>740</v>
      </c>
      <c r="L5685">
        <v>7</v>
      </c>
      <c r="M5685">
        <v>21090</v>
      </c>
      <c r="N5685">
        <v>15526.289000000001</v>
      </c>
      <c r="O5685">
        <v>2218.0410000000002</v>
      </c>
      <c r="P5685">
        <v>105.71428571428571</v>
      </c>
      <c r="Q5685">
        <v>28.5</v>
      </c>
      <c r="R5685">
        <v>5563.7110000000002</v>
      </c>
      <c r="S5685">
        <v>2019</v>
      </c>
      <c r="T5685">
        <v>4</v>
      </c>
      <c r="U5685">
        <v>15</v>
      </c>
    </row>
    <row r="5686" spans="1:21" x14ac:dyDescent="0.3">
      <c r="A5686" s="5" t="s">
        <v>168</v>
      </c>
      <c r="B5686" s="5" t="s">
        <v>169</v>
      </c>
      <c r="C5686" s="5" t="s">
        <v>170</v>
      </c>
      <c r="D5686" s="5" t="s">
        <v>393</v>
      </c>
      <c r="E5686" s="5" t="s">
        <v>172</v>
      </c>
      <c r="F5686" s="6">
        <v>43566</v>
      </c>
      <c r="G5686" s="5" t="s">
        <v>148</v>
      </c>
      <c r="H5686" s="5" t="s">
        <v>190</v>
      </c>
      <c r="I5686">
        <v>43354</v>
      </c>
      <c r="J5686">
        <v>212</v>
      </c>
      <c r="K5686">
        <v>185</v>
      </c>
      <c r="L5686">
        <v>1</v>
      </c>
      <c r="M5686">
        <v>4995</v>
      </c>
      <c r="N5686">
        <v>2890.7869999999998</v>
      </c>
      <c r="O5686">
        <v>2890.7869999999998</v>
      </c>
      <c r="P5686">
        <v>185</v>
      </c>
      <c r="Q5686">
        <v>27</v>
      </c>
      <c r="R5686">
        <v>2104.2130000000002</v>
      </c>
      <c r="S5686">
        <v>2019</v>
      </c>
      <c r="T5686">
        <v>4</v>
      </c>
      <c r="U5686">
        <v>15</v>
      </c>
    </row>
    <row r="5687" spans="1:21" x14ac:dyDescent="0.3">
      <c r="A5687" s="5" t="s">
        <v>168</v>
      </c>
      <c r="B5687" s="5" t="s">
        <v>175</v>
      </c>
      <c r="C5687" s="5" t="s">
        <v>84</v>
      </c>
      <c r="D5687" s="5" t="s">
        <v>375</v>
      </c>
      <c r="E5687" s="5" t="s">
        <v>172</v>
      </c>
      <c r="F5687" s="6">
        <v>43566</v>
      </c>
      <c r="G5687" s="5" t="s">
        <v>148</v>
      </c>
      <c r="H5687" s="5" t="s">
        <v>173</v>
      </c>
      <c r="I5687">
        <v>43389</v>
      </c>
      <c r="J5687">
        <v>177</v>
      </c>
      <c r="K5687">
        <v>399</v>
      </c>
      <c r="L5687">
        <v>3</v>
      </c>
      <c r="M5687">
        <v>13566</v>
      </c>
      <c r="N5687">
        <v>8702.7170000000006</v>
      </c>
      <c r="O5687">
        <v>2900.9059999999999</v>
      </c>
      <c r="P5687">
        <v>133</v>
      </c>
      <c r="Q5687">
        <v>34</v>
      </c>
      <c r="R5687">
        <v>4863.2830000000004</v>
      </c>
      <c r="S5687">
        <v>2019</v>
      </c>
      <c r="T5687">
        <v>4</v>
      </c>
      <c r="U5687">
        <v>15</v>
      </c>
    </row>
    <row r="5688" spans="1:21" x14ac:dyDescent="0.3">
      <c r="A5688" s="5" t="s">
        <v>168</v>
      </c>
      <c r="B5688" s="5" t="s">
        <v>175</v>
      </c>
      <c r="C5688" s="5" t="s">
        <v>87</v>
      </c>
      <c r="D5688" s="5" t="s">
        <v>382</v>
      </c>
      <c r="E5688" s="5" t="s">
        <v>172</v>
      </c>
      <c r="F5688" s="6">
        <v>43566</v>
      </c>
      <c r="G5688" s="5" t="s">
        <v>148</v>
      </c>
      <c r="H5688" s="5" t="s">
        <v>263</v>
      </c>
      <c r="I5688">
        <v>43396</v>
      </c>
      <c r="J5688">
        <v>170</v>
      </c>
      <c r="K5688">
        <v>649.5</v>
      </c>
      <c r="L5688">
        <v>6</v>
      </c>
      <c r="M5688">
        <v>18835.5</v>
      </c>
      <c r="N5688">
        <v>14561.254000000001</v>
      </c>
      <c r="O5688">
        <v>2426.8760000000002</v>
      </c>
      <c r="P5688">
        <v>108.25</v>
      </c>
      <c r="Q5688">
        <v>29</v>
      </c>
      <c r="R5688">
        <v>4274.2460000000001</v>
      </c>
      <c r="S5688">
        <v>2019</v>
      </c>
      <c r="T5688">
        <v>4</v>
      </c>
      <c r="U5688">
        <v>15</v>
      </c>
    </row>
    <row r="5689" spans="1:21" x14ac:dyDescent="0.3">
      <c r="A5689" s="5" t="s">
        <v>168</v>
      </c>
      <c r="B5689" s="5" t="s">
        <v>175</v>
      </c>
      <c r="C5689" s="5" t="s">
        <v>87</v>
      </c>
      <c r="D5689" s="5" t="s">
        <v>382</v>
      </c>
      <c r="E5689" s="5" t="s">
        <v>172</v>
      </c>
      <c r="F5689" s="6">
        <v>43566</v>
      </c>
      <c r="G5689" s="5" t="s">
        <v>148</v>
      </c>
      <c r="H5689" s="5" t="s">
        <v>351</v>
      </c>
      <c r="I5689">
        <v>43396</v>
      </c>
      <c r="J5689">
        <v>170</v>
      </c>
      <c r="K5689">
        <v>125</v>
      </c>
      <c r="L5689">
        <v>1</v>
      </c>
      <c r="M5689">
        <v>3687.5</v>
      </c>
      <c r="N5689">
        <v>2426.8760000000002</v>
      </c>
      <c r="O5689">
        <v>2426.8760000000002</v>
      </c>
      <c r="P5689">
        <v>125</v>
      </c>
      <c r="Q5689">
        <v>29.5</v>
      </c>
      <c r="R5689">
        <v>1260.624</v>
      </c>
      <c r="S5689">
        <v>2019</v>
      </c>
      <c r="T5689">
        <v>4</v>
      </c>
      <c r="U5689">
        <v>15</v>
      </c>
    </row>
    <row r="5690" spans="1:21" x14ac:dyDescent="0.3">
      <c r="A5690" s="5" t="s">
        <v>168</v>
      </c>
      <c r="B5690" s="5" t="s">
        <v>175</v>
      </c>
      <c r="C5690" s="5" t="s">
        <v>87</v>
      </c>
      <c r="D5690" s="5" t="s">
        <v>382</v>
      </c>
      <c r="E5690" s="5" t="s">
        <v>172</v>
      </c>
      <c r="F5690" s="6">
        <v>43566</v>
      </c>
      <c r="G5690" s="5" t="s">
        <v>148</v>
      </c>
      <c r="H5690" s="5" t="s">
        <v>212</v>
      </c>
      <c r="I5690">
        <v>43396</v>
      </c>
      <c r="J5690">
        <v>170</v>
      </c>
      <c r="K5690">
        <v>113</v>
      </c>
      <c r="L5690">
        <v>1</v>
      </c>
      <c r="M5690">
        <v>3333.5</v>
      </c>
      <c r="N5690">
        <v>2426.8760000000002</v>
      </c>
      <c r="O5690">
        <v>2426.8760000000002</v>
      </c>
      <c r="P5690">
        <v>113</v>
      </c>
      <c r="Q5690">
        <v>29.5</v>
      </c>
      <c r="R5690">
        <v>906.62400000000002</v>
      </c>
      <c r="S5690">
        <v>2019</v>
      </c>
      <c r="T5690">
        <v>4</v>
      </c>
      <c r="U5690">
        <v>15</v>
      </c>
    </row>
    <row r="5691" spans="1:21" x14ac:dyDescent="0.3">
      <c r="A5691" s="5" t="s">
        <v>168</v>
      </c>
      <c r="B5691" s="5" t="s">
        <v>175</v>
      </c>
      <c r="C5691" s="5" t="s">
        <v>87</v>
      </c>
      <c r="D5691" s="5" t="s">
        <v>382</v>
      </c>
      <c r="E5691" s="5" t="s">
        <v>172</v>
      </c>
      <c r="F5691" s="6">
        <v>43566</v>
      </c>
      <c r="G5691" s="5" t="s">
        <v>148</v>
      </c>
      <c r="H5691" s="5" t="s">
        <v>194</v>
      </c>
      <c r="I5691">
        <v>43396</v>
      </c>
      <c r="J5691">
        <v>170</v>
      </c>
      <c r="K5691">
        <v>489</v>
      </c>
      <c r="L5691">
        <v>4</v>
      </c>
      <c r="M5691">
        <v>14181</v>
      </c>
      <c r="N5691">
        <v>9707.5030000000006</v>
      </c>
      <c r="O5691">
        <v>2426.8760000000002</v>
      </c>
      <c r="P5691">
        <v>122.25</v>
      </c>
      <c r="Q5691">
        <v>29</v>
      </c>
      <c r="R5691">
        <v>4473.4970000000003</v>
      </c>
      <c r="S5691">
        <v>2019</v>
      </c>
      <c r="T5691">
        <v>4</v>
      </c>
      <c r="U5691">
        <v>15</v>
      </c>
    </row>
    <row r="5692" spans="1:21" x14ac:dyDescent="0.3">
      <c r="A5692" s="5" t="s">
        <v>168</v>
      </c>
      <c r="B5692" s="5" t="s">
        <v>175</v>
      </c>
      <c r="C5692" s="5" t="s">
        <v>87</v>
      </c>
      <c r="D5692" s="5" t="s">
        <v>382</v>
      </c>
      <c r="E5692" s="5" t="s">
        <v>172</v>
      </c>
      <c r="F5692" s="6">
        <v>43566</v>
      </c>
      <c r="G5692" s="5" t="s">
        <v>148</v>
      </c>
      <c r="H5692" s="5" t="s">
        <v>178</v>
      </c>
      <c r="I5692">
        <v>43396</v>
      </c>
      <c r="J5692">
        <v>170</v>
      </c>
      <c r="K5692">
        <v>91.5</v>
      </c>
      <c r="L5692">
        <v>1</v>
      </c>
      <c r="M5692">
        <v>2653.5</v>
      </c>
      <c r="N5692">
        <v>2426.8760000000002</v>
      </c>
      <c r="O5692">
        <v>2426.8760000000002</v>
      </c>
      <c r="P5692">
        <v>91.5</v>
      </c>
      <c r="Q5692">
        <v>29</v>
      </c>
      <c r="R5692">
        <v>226.624</v>
      </c>
      <c r="S5692">
        <v>2019</v>
      </c>
      <c r="T5692">
        <v>4</v>
      </c>
      <c r="U5692">
        <v>15</v>
      </c>
    </row>
    <row r="5693" spans="1:21" x14ac:dyDescent="0.3">
      <c r="A5693" s="5" t="s">
        <v>168</v>
      </c>
      <c r="B5693" s="5" t="s">
        <v>175</v>
      </c>
      <c r="C5693" s="5" t="s">
        <v>87</v>
      </c>
      <c r="D5693" s="5" t="s">
        <v>382</v>
      </c>
      <c r="E5693" s="5" t="s">
        <v>172</v>
      </c>
      <c r="F5693" s="6">
        <v>43566</v>
      </c>
      <c r="G5693" s="5" t="s">
        <v>148</v>
      </c>
      <c r="H5693" s="5" t="s">
        <v>197</v>
      </c>
      <c r="I5693">
        <v>43396</v>
      </c>
      <c r="J5693">
        <v>170</v>
      </c>
      <c r="K5693">
        <v>380.5</v>
      </c>
      <c r="L5693">
        <v>3</v>
      </c>
      <c r="M5693">
        <v>11034.5</v>
      </c>
      <c r="N5693">
        <v>7280.6270000000004</v>
      </c>
      <c r="O5693">
        <v>2426.8760000000002</v>
      </c>
      <c r="P5693">
        <v>126.83333333333333</v>
      </c>
      <c r="Q5693">
        <v>29</v>
      </c>
      <c r="R5693">
        <v>3753.873</v>
      </c>
      <c r="S5693">
        <v>2019</v>
      </c>
      <c r="T5693">
        <v>4</v>
      </c>
      <c r="U5693">
        <v>15</v>
      </c>
    </row>
    <row r="5694" spans="1:21" x14ac:dyDescent="0.3">
      <c r="A5694" s="5" t="s">
        <v>168</v>
      </c>
      <c r="B5694" s="5" t="s">
        <v>175</v>
      </c>
      <c r="C5694" s="5" t="s">
        <v>87</v>
      </c>
      <c r="D5694" s="5" t="s">
        <v>382</v>
      </c>
      <c r="E5694" s="5" t="s">
        <v>172</v>
      </c>
      <c r="F5694" s="6">
        <v>43566</v>
      </c>
      <c r="G5694" s="5" t="s">
        <v>148</v>
      </c>
      <c r="H5694" s="5" t="s">
        <v>311</v>
      </c>
      <c r="I5694">
        <v>43396</v>
      </c>
      <c r="J5694">
        <v>170</v>
      </c>
      <c r="K5694">
        <v>94.5</v>
      </c>
      <c r="L5694">
        <v>1</v>
      </c>
      <c r="M5694">
        <v>2740.5</v>
      </c>
      <c r="N5694">
        <v>2426.8760000000002</v>
      </c>
      <c r="O5694">
        <v>2426.8760000000002</v>
      </c>
      <c r="P5694">
        <v>94.5</v>
      </c>
      <c r="Q5694">
        <v>29</v>
      </c>
      <c r="R5694">
        <v>313.62400000000002</v>
      </c>
      <c r="S5694">
        <v>2019</v>
      </c>
      <c r="T5694">
        <v>4</v>
      </c>
      <c r="U5694">
        <v>15</v>
      </c>
    </row>
    <row r="5695" spans="1:21" x14ac:dyDescent="0.3">
      <c r="A5695" s="5" t="s">
        <v>168</v>
      </c>
      <c r="B5695" s="5" t="s">
        <v>175</v>
      </c>
      <c r="C5695" s="5" t="s">
        <v>87</v>
      </c>
      <c r="D5695" s="5" t="s">
        <v>382</v>
      </c>
      <c r="E5695" s="5" t="s">
        <v>172</v>
      </c>
      <c r="F5695" s="6">
        <v>43566</v>
      </c>
      <c r="G5695" s="5" t="s">
        <v>148</v>
      </c>
      <c r="H5695" s="5" t="s">
        <v>173</v>
      </c>
      <c r="I5695">
        <v>43396</v>
      </c>
      <c r="J5695">
        <v>170</v>
      </c>
      <c r="K5695">
        <v>816.5</v>
      </c>
      <c r="L5695">
        <v>7</v>
      </c>
      <c r="M5695">
        <v>27761</v>
      </c>
      <c r="N5695">
        <v>16988.13</v>
      </c>
      <c r="O5695">
        <v>2426.8760000000002</v>
      </c>
      <c r="P5695">
        <v>116.64285714285714</v>
      </c>
      <c r="Q5695">
        <v>34</v>
      </c>
      <c r="R5695">
        <v>10772.87</v>
      </c>
      <c r="S5695">
        <v>2019</v>
      </c>
      <c r="T5695">
        <v>4</v>
      </c>
      <c r="U5695">
        <v>15</v>
      </c>
    </row>
    <row r="5696" spans="1:21" x14ac:dyDescent="0.3">
      <c r="A5696" s="5" t="s">
        <v>168</v>
      </c>
      <c r="B5696" s="5" t="s">
        <v>206</v>
      </c>
      <c r="C5696" s="5" t="s">
        <v>111</v>
      </c>
      <c r="D5696" s="5" t="s">
        <v>377</v>
      </c>
      <c r="E5696" s="5" t="s">
        <v>172</v>
      </c>
      <c r="F5696" s="6">
        <v>43566</v>
      </c>
      <c r="G5696" s="5" t="s">
        <v>148</v>
      </c>
      <c r="H5696" s="5" t="s">
        <v>311</v>
      </c>
      <c r="I5696">
        <v>43397</v>
      </c>
      <c r="J5696">
        <v>169</v>
      </c>
      <c r="K5696">
        <v>113</v>
      </c>
      <c r="L5696">
        <v>1</v>
      </c>
      <c r="M5696">
        <v>3277</v>
      </c>
      <c r="N5696">
        <v>2578.422</v>
      </c>
      <c r="O5696">
        <v>2578.422</v>
      </c>
      <c r="P5696">
        <v>113</v>
      </c>
      <c r="Q5696">
        <v>29</v>
      </c>
      <c r="R5696">
        <v>698.57799999999997</v>
      </c>
      <c r="S5696">
        <v>2019</v>
      </c>
      <c r="T5696">
        <v>4</v>
      </c>
      <c r="U5696">
        <v>15</v>
      </c>
    </row>
    <row r="5697" spans="1:21" x14ac:dyDescent="0.3">
      <c r="A5697" s="5" t="s">
        <v>168</v>
      </c>
      <c r="B5697" s="5" t="s">
        <v>206</v>
      </c>
      <c r="C5697" s="5" t="s">
        <v>111</v>
      </c>
      <c r="D5697" s="5" t="s">
        <v>377</v>
      </c>
      <c r="E5697" s="5" t="s">
        <v>172</v>
      </c>
      <c r="F5697" s="6">
        <v>43566</v>
      </c>
      <c r="G5697" s="5" t="s">
        <v>148</v>
      </c>
      <c r="H5697" s="5" t="s">
        <v>173</v>
      </c>
      <c r="I5697">
        <v>43397</v>
      </c>
      <c r="J5697">
        <v>169</v>
      </c>
      <c r="K5697">
        <v>740</v>
      </c>
      <c r="L5697">
        <v>8</v>
      </c>
      <c r="M5697">
        <v>25160</v>
      </c>
      <c r="N5697">
        <v>20627.376</v>
      </c>
      <c r="O5697">
        <v>2578.422</v>
      </c>
      <c r="P5697">
        <v>92.5</v>
      </c>
      <c r="Q5697">
        <v>34</v>
      </c>
      <c r="R5697">
        <v>4532.6239999999998</v>
      </c>
      <c r="S5697">
        <v>2019</v>
      </c>
      <c r="T5697">
        <v>4</v>
      </c>
      <c r="U5697">
        <v>15</v>
      </c>
    </row>
    <row r="5698" spans="1:21" x14ac:dyDescent="0.3">
      <c r="A5698" s="5" t="s">
        <v>168</v>
      </c>
      <c r="B5698" s="5" t="s">
        <v>206</v>
      </c>
      <c r="C5698" s="5" t="s">
        <v>112</v>
      </c>
      <c r="D5698" s="5" t="s">
        <v>407</v>
      </c>
      <c r="E5698" s="5" t="s">
        <v>172</v>
      </c>
      <c r="F5698" s="6">
        <v>43566</v>
      </c>
      <c r="G5698" s="5" t="s">
        <v>148</v>
      </c>
      <c r="H5698" s="5" t="s">
        <v>178</v>
      </c>
      <c r="I5698">
        <v>43404</v>
      </c>
      <c r="J5698">
        <v>162</v>
      </c>
      <c r="K5698">
        <v>425</v>
      </c>
      <c r="L5698">
        <v>4</v>
      </c>
      <c r="M5698">
        <v>12325</v>
      </c>
      <c r="N5698">
        <v>11103.791999999999</v>
      </c>
      <c r="O5698">
        <v>2775.9479999999999</v>
      </c>
      <c r="P5698">
        <v>106.25</v>
      </c>
      <c r="Q5698">
        <v>29</v>
      </c>
      <c r="R5698">
        <v>1221.2080000000001</v>
      </c>
      <c r="S5698">
        <v>2019</v>
      </c>
      <c r="T5698">
        <v>4</v>
      </c>
      <c r="U5698">
        <v>15</v>
      </c>
    </row>
    <row r="5699" spans="1:21" x14ac:dyDescent="0.3">
      <c r="A5699" s="5" t="s">
        <v>168</v>
      </c>
      <c r="B5699" s="5" t="s">
        <v>206</v>
      </c>
      <c r="C5699" s="5" t="s">
        <v>112</v>
      </c>
      <c r="D5699" s="5" t="s">
        <v>407</v>
      </c>
      <c r="E5699" s="5" t="s">
        <v>172</v>
      </c>
      <c r="F5699" s="6">
        <v>43566</v>
      </c>
      <c r="G5699" s="5" t="s">
        <v>148</v>
      </c>
      <c r="H5699" s="5" t="s">
        <v>198</v>
      </c>
      <c r="I5699">
        <v>43404</v>
      </c>
      <c r="J5699">
        <v>162</v>
      </c>
      <c r="K5699">
        <v>216</v>
      </c>
      <c r="L5699">
        <v>2</v>
      </c>
      <c r="M5699">
        <v>6264</v>
      </c>
      <c r="N5699">
        <v>5551.8959999999997</v>
      </c>
      <c r="O5699">
        <v>2775.9479999999999</v>
      </c>
      <c r="P5699">
        <v>108</v>
      </c>
      <c r="Q5699">
        <v>29</v>
      </c>
      <c r="R5699">
        <v>712.10400000000004</v>
      </c>
      <c r="S5699">
        <v>2019</v>
      </c>
      <c r="T5699">
        <v>4</v>
      </c>
      <c r="U5699">
        <v>15</v>
      </c>
    </row>
    <row r="5700" spans="1:21" x14ac:dyDescent="0.3">
      <c r="A5700" s="5" t="s">
        <v>168</v>
      </c>
      <c r="B5700" s="5" t="s">
        <v>206</v>
      </c>
      <c r="C5700" s="5" t="s">
        <v>112</v>
      </c>
      <c r="D5700" s="5" t="s">
        <v>407</v>
      </c>
      <c r="E5700" s="5" t="s">
        <v>172</v>
      </c>
      <c r="F5700" s="6">
        <v>43566</v>
      </c>
      <c r="G5700" s="5" t="s">
        <v>148</v>
      </c>
      <c r="H5700" s="5" t="s">
        <v>197</v>
      </c>
      <c r="I5700">
        <v>43404</v>
      </c>
      <c r="J5700">
        <v>162</v>
      </c>
      <c r="K5700">
        <v>717</v>
      </c>
      <c r="L5700">
        <v>7</v>
      </c>
      <c r="M5700">
        <v>20793</v>
      </c>
      <c r="N5700">
        <v>19431.634999999998</v>
      </c>
      <c r="O5700">
        <v>2775.9479999999999</v>
      </c>
      <c r="P5700">
        <v>102.42857142857143</v>
      </c>
      <c r="Q5700">
        <v>29</v>
      </c>
      <c r="R5700">
        <v>1361.365</v>
      </c>
      <c r="S5700">
        <v>2019</v>
      </c>
      <c r="T5700">
        <v>4</v>
      </c>
      <c r="U5700">
        <v>15</v>
      </c>
    </row>
    <row r="5701" spans="1:21" x14ac:dyDescent="0.3">
      <c r="A5701" s="5" t="s">
        <v>168</v>
      </c>
      <c r="B5701" s="5" t="s">
        <v>206</v>
      </c>
      <c r="C5701" s="5" t="s">
        <v>112</v>
      </c>
      <c r="D5701" s="5" t="s">
        <v>407</v>
      </c>
      <c r="E5701" s="5" t="s">
        <v>172</v>
      </c>
      <c r="F5701" s="6">
        <v>43566</v>
      </c>
      <c r="G5701" s="5" t="s">
        <v>148</v>
      </c>
      <c r="H5701" s="5" t="s">
        <v>351</v>
      </c>
      <c r="I5701">
        <v>43404</v>
      </c>
      <c r="J5701">
        <v>162</v>
      </c>
      <c r="K5701">
        <v>332</v>
      </c>
      <c r="L5701">
        <v>3</v>
      </c>
      <c r="M5701">
        <v>9794</v>
      </c>
      <c r="N5701">
        <v>8327.8439999999991</v>
      </c>
      <c r="O5701">
        <v>2775.9479999999999</v>
      </c>
      <c r="P5701">
        <v>110.66666666666667</v>
      </c>
      <c r="Q5701">
        <v>29.5</v>
      </c>
      <c r="R5701">
        <v>1466.1559999999999</v>
      </c>
      <c r="S5701">
        <v>2019</v>
      </c>
      <c r="T5701">
        <v>4</v>
      </c>
      <c r="U5701">
        <v>15</v>
      </c>
    </row>
    <row r="5702" spans="1:21" x14ac:dyDescent="0.3">
      <c r="A5702" s="5" t="s">
        <v>168</v>
      </c>
      <c r="B5702" s="5" t="s">
        <v>206</v>
      </c>
      <c r="C5702" s="5" t="s">
        <v>112</v>
      </c>
      <c r="D5702" s="5" t="s">
        <v>407</v>
      </c>
      <c r="E5702" s="5" t="s">
        <v>172</v>
      </c>
      <c r="F5702" s="6">
        <v>43566</v>
      </c>
      <c r="G5702" s="5" t="s">
        <v>148</v>
      </c>
      <c r="H5702" s="5" t="s">
        <v>173</v>
      </c>
      <c r="I5702">
        <v>43404</v>
      </c>
      <c r="J5702">
        <v>162</v>
      </c>
      <c r="K5702">
        <v>151</v>
      </c>
      <c r="L5702">
        <v>2</v>
      </c>
      <c r="M5702">
        <v>5134</v>
      </c>
      <c r="N5702">
        <v>5551.8959999999997</v>
      </c>
      <c r="O5702">
        <v>2775.9479999999999</v>
      </c>
      <c r="P5702">
        <v>75.5</v>
      </c>
      <c r="Q5702">
        <v>34</v>
      </c>
      <c r="R5702">
        <v>-417.89600000000002</v>
      </c>
      <c r="S5702">
        <v>2019</v>
      </c>
      <c r="T5702">
        <v>4</v>
      </c>
      <c r="U5702">
        <v>15</v>
      </c>
    </row>
    <row r="5703" spans="1:21" x14ac:dyDescent="0.3">
      <c r="A5703" s="5" t="s">
        <v>168</v>
      </c>
      <c r="B5703" s="5" t="s">
        <v>206</v>
      </c>
      <c r="C5703" s="5" t="s">
        <v>112</v>
      </c>
      <c r="D5703" s="5" t="s">
        <v>407</v>
      </c>
      <c r="E5703" s="5" t="s">
        <v>172</v>
      </c>
      <c r="F5703" s="6">
        <v>43566</v>
      </c>
      <c r="G5703" s="5" t="s">
        <v>148</v>
      </c>
      <c r="H5703" s="5" t="s">
        <v>203</v>
      </c>
      <c r="I5703">
        <v>43404</v>
      </c>
      <c r="J5703">
        <v>162</v>
      </c>
      <c r="K5703">
        <v>110</v>
      </c>
      <c r="L5703">
        <v>1</v>
      </c>
      <c r="M5703">
        <v>3300</v>
      </c>
      <c r="N5703">
        <v>2775.9479999999999</v>
      </c>
      <c r="O5703">
        <v>2775.9479999999999</v>
      </c>
      <c r="P5703">
        <v>110</v>
      </c>
      <c r="Q5703">
        <v>30</v>
      </c>
      <c r="R5703">
        <v>524.05200000000002</v>
      </c>
      <c r="S5703">
        <v>2019</v>
      </c>
      <c r="T5703">
        <v>4</v>
      </c>
      <c r="U5703">
        <v>15</v>
      </c>
    </row>
    <row r="5704" spans="1:21" x14ac:dyDescent="0.3">
      <c r="A5704" s="5" t="s">
        <v>168</v>
      </c>
      <c r="B5704" s="5" t="s">
        <v>206</v>
      </c>
      <c r="C5704" s="5" t="s">
        <v>112</v>
      </c>
      <c r="D5704" s="5" t="s">
        <v>407</v>
      </c>
      <c r="E5704" s="5" t="s">
        <v>172</v>
      </c>
      <c r="F5704" s="6">
        <v>43566</v>
      </c>
      <c r="G5704" s="5" t="s">
        <v>148</v>
      </c>
      <c r="H5704" s="5" t="s">
        <v>204</v>
      </c>
      <c r="I5704">
        <v>43404</v>
      </c>
      <c r="J5704">
        <v>162</v>
      </c>
      <c r="K5704">
        <v>310</v>
      </c>
      <c r="L5704">
        <v>3</v>
      </c>
      <c r="M5704">
        <v>9300</v>
      </c>
      <c r="N5704">
        <v>8327.8439999999991</v>
      </c>
      <c r="O5704">
        <v>2775.9479999999999</v>
      </c>
      <c r="P5704">
        <v>103.33333333333333</v>
      </c>
      <c r="Q5704">
        <v>30</v>
      </c>
      <c r="R5704">
        <v>972.15599999999995</v>
      </c>
      <c r="S5704">
        <v>2019</v>
      </c>
      <c r="T5704">
        <v>4</v>
      </c>
      <c r="U5704">
        <v>15</v>
      </c>
    </row>
    <row r="5705" spans="1:21" x14ac:dyDescent="0.3">
      <c r="A5705" s="5" t="s">
        <v>168</v>
      </c>
      <c r="B5705" s="5" t="s">
        <v>206</v>
      </c>
      <c r="C5705" s="5" t="s">
        <v>112</v>
      </c>
      <c r="D5705" s="5" t="s">
        <v>407</v>
      </c>
      <c r="E5705" s="5" t="s">
        <v>172</v>
      </c>
      <c r="F5705" s="6">
        <v>43566</v>
      </c>
      <c r="G5705" s="5" t="s">
        <v>148</v>
      </c>
      <c r="H5705" s="5" t="s">
        <v>230</v>
      </c>
      <c r="I5705">
        <v>43404</v>
      </c>
      <c r="J5705">
        <v>162</v>
      </c>
      <c r="K5705">
        <v>1680</v>
      </c>
      <c r="L5705">
        <v>15</v>
      </c>
      <c r="M5705">
        <v>49560</v>
      </c>
      <c r="N5705">
        <v>41639.218999999997</v>
      </c>
      <c r="O5705">
        <v>2775.9479999999999</v>
      </c>
      <c r="P5705">
        <v>112</v>
      </c>
      <c r="Q5705">
        <v>29.5</v>
      </c>
      <c r="R5705">
        <v>7920.7809999999999</v>
      </c>
      <c r="S5705">
        <v>2019</v>
      </c>
      <c r="T5705">
        <v>4</v>
      </c>
      <c r="U5705">
        <v>15</v>
      </c>
    </row>
    <row r="5706" spans="1:21" x14ac:dyDescent="0.3">
      <c r="A5706" s="5" t="s">
        <v>168</v>
      </c>
      <c r="B5706" s="5" t="s">
        <v>206</v>
      </c>
      <c r="C5706" s="5" t="s">
        <v>112</v>
      </c>
      <c r="D5706" s="5" t="s">
        <v>407</v>
      </c>
      <c r="E5706" s="5" t="s">
        <v>172</v>
      </c>
      <c r="F5706" s="6">
        <v>43566</v>
      </c>
      <c r="G5706" s="5" t="s">
        <v>148</v>
      </c>
      <c r="H5706" s="5" t="s">
        <v>205</v>
      </c>
      <c r="I5706">
        <v>43404</v>
      </c>
      <c r="J5706">
        <v>162</v>
      </c>
      <c r="K5706">
        <v>359</v>
      </c>
      <c r="L5706">
        <v>3</v>
      </c>
      <c r="M5706">
        <v>10770</v>
      </c>
      <c r="N5706">
        <v>8327.8439999999991</v>
      </c>
      <c r="O5706">
        <v>2775.9479999999999</v>
      </c>
      <c r="P5706">
        <v>119.66666666666667</v>
      </c>
      <c r="Q5706">
        <v>30</v>
      </c>
      <c r="R5706">
        <v>2442.1559999999999</v>
      </c>
      <c r="S5706">
        <v>2019</v>
      </c>
      <c r="T5706">
        <v>4</v>
      </c>
      <c r="U5706">
        <v>15</v>
      </c>
    </row>
    <row r="5707" spans="1:21" x14ac:dyDescent="0.3">
      <c r="A5707" s="5" t="s">
        <v>168</v>
      </c>
      <c r="B5707" s="5" t="s">
        <v>206</v>
      </c>
      <c r="C5707" s="5" t="s">
        <v>112</v>
      </c>
      <c r="D5707" s="5" t="s">
        <v>407</v>
      </c>
      <c r="E5707" s="5" t="s">
        <v>172</v>
      </c>
      <c r="F5707" s="6">
        <v>43566</v>
      </c>
      <c r="G5707" s="5" t="s">
        <v>148</v>
      </c>
      <c r="H5707" s="5" t="s">
        <v>216</v>
      </c>
      <c r="I5707">
        <v>43404</v>
      </c>
      <c r="J5707">
        <v>162</v>
      </c>
      <c r="K5707">
        <v>213</v>
      </c>
      <c r="L5707">
        <v>2</v>
      </c>
      <c r="M5707">
        <v>6390</v>
      </c>
      <c r="N5707">
        <v>5551.8959999999997</v>
      </c>
      <c r="O5707">
        <v>2775.9479999999999</v>
      </c>
      <c r="P5707">
        <v>106.5</v>
      </c>
      <c r="Q5707">
        <v>30</v>
      </c>
      <c r="R5707">
        <v>838.10400000000004</v>
      </c>
      <c r="S5707">
        <v>2019</v>
      </c>
      <c r="T5707">
        <v>4</v>
      </c>
      <c r="U5707">
        <v>15</v>
      </c>
    </row>
    <row r="5708" spans="1:21" x14ac:dyDescent="0.3">
      <c r="A5708" s="5" t="s">
        <v>168</v>
      </c>
      <c r="B5708" s="5" t="s">
        <v>206</v>
      </c>
      <c r="C5708" s="5" t="s">
        <v>112</v>
      </c>
      <c r="D5708" s="5" t="s">
        <v>407</v>
      </c>
      <c r="E5708" s="5" t="s">
        <v>172</v>
      </c>
      <c r="F5708" s="6">
        <v>43566</v>
      </c>
      <c r="G5708" s="5" t="s">
        <v>148</v>
      </c>
      <c r="H5708" s="5" t="s">
        <v>222</v>
      </c>
      <c r="I5708">
        <v>43404</v>
      </c>
      <c r="J5708">
        <v>162</v>
      </c>
      <c r="K5708">
        <v>124</v>
      </c>
      <c r="L5708">
        <v>1</v>
      </c>
      <c r="M5708">
        <v>3720</v>
      </c>
      <c r="N5708">
        <v>2775.9479999999999</v>
      </c>
      <c r="O5708">
        <v>2775.9479999999999</v>
      </c>
      <c r="P5708">
        <v>124</v>
      </c>
      <c r="Q5708">
        <v>30</v>
      </c>
      <c r="R5708">
        <v>944.05200000000002</v>
      </c>
      <c r="S5708">
        <v>2019</v>
      </c>
      <c r="T5708">
        <v>4</v>
      </c>
      <c r="U5708">
        <v>15</v>
      </c>
    </row>
    <row r="5709" spans="1:21" x14ac:dyDescent="0.3">
      <c r="A5709" s="5" t="s">
        <v>168</v>
      </c>
      <c r="B5709" s="5" t="s">
        <v>206</v>
      </c>
      <c r="C5709" s="5" t="s">
        <v>112</v>
      </c>
      <c r="D5709" s="5" t="s">
        <v>407</v>
      </c>
      <c r="E5709" s="5" t="s">
        <v>172</v>
      </c>
      <c r="F5709" s="6">
        <v>43566</v>
      </c>
      <c r="G5709" s="5" t="s">
        <v>148</v>
      </c>
      <c r="H5709" s="5" t="s">
        <v>217</v>
      </c>
      <c r="I5709">
        <v>43404</v>
      </c>
      <c r="J5709">
        <v>162</v>
      </c>
      <c r="K5709">
        <v>1090</v>
      </c>
      <c r="L5709">
        <v>10</v>
      </c>
      <c r="M5709">
        <v>32700</v>
      </c>
      <c r="N5709">
        <v>27759.478999999999</v>
      </c>
      <c r="O5709">
        <v>2775.9479999999999</v>
      </c>
      <c r="P5709">
        <v>109</v>
      </c>
      <c r="Q5709">
        <v>30</v>
      </c>
      <c r="R5709">
        <v>4940.5209999999997</v>
      </c>
      <c r="S5709">
        <v>2019</v>
      </c>
      <c r="T5709">
        <v>4</v>
      </c>
      <c r="U5709">
        <v>15</v>
      </c>
    </row>
    <row r="5710" spans="1:21" x14ac:dyDescent="0.3">
      <c r="A5710" s="5" t="s">
        <v>168</v>
      </c>
      <c r="B5710" s="5" t="s">
        <v>206</v>
      </c>
      <c r="C5710" s="5" t="s">
        <v>112</v>
      </c>
      <c r="D5710" s="5" t="s">
        <v>407</v>
      </c>
      <c r="E5710" s="5" t="s">
        <v>172</v>
      </c>
      <c r="F5710" s="6">
        <v>43566</v>
      </c>
      <c r="G5710" s="5" t="s">
        <v>148</v>
      </c>
      <c r="H5710" s="5" t="s">
        <v>181</v>
      </c>
      <c r="I5710">
        <v>43404</v>
      </c>
      <c r="J5710">
        <v>162</v>
      </c>
      <c r="K5710">
        <v>214</v>
      </c>
      <c r="L5710">
        <v>2</v>
      </c>
      <c r="M5710">
        <v>6420</v>
      </c>
      <c r="N5710">
        <v>5551.8959999999997</v>
      </c>
      <c r="O5710">
        <v>2775.9479999999999</v>
      </c>
      <c r="P5710">
        <v>107</v>
      </c>
      <c r="Q5710">
        <v>30</v>
      </c>
      <c r="R5710">
        <v>868.10400000000004</v>
      </c>
      <c r="S5710">
        <v>2019</v>
      </c>
      <c r="T5710">
        <v>4</v>
      </c>
      <c r="U5710">
        <v>15</v>
      </c>
    </row>
    <row r="5711" spans="1:21" x14ac:dyDescent="0.3">
      <c r="A5711" s="5" t="s">
        <v>168</v>
      </c>
      <c r="B5711" s="5" t="s">
        <v>206</v>
      </c>
      <c r="C5711" s="5" t="s">
        <v>112</v>
      </c>
      <c r="D5711" s="5" t="s">
        <v>407</v>
      </c>
      <c r="E5711" s="5" t="s">
        <v>172</v>
      </c>
      <c r="F5711" s="6">
        <v>43566</v>
      </c>
      <c r="G5711" s="5" t="s">
        <v>148</v>
      </c>
      <c r="H5711" s="5" t="s">
        <v>182</v>
      </c>
      <c r="I5711">
        <v>43404</v>
      </c>
      <c r="J5711">
        <v>162</v>
      </c>
      <c r="K5711">
        <v>112</v>
      </c>
      <c r="L5711">
        <v>1</v>
      </c>
      <c r="M5711">
        <v>3360</v>
      </c>
      <c r="N5711">
        <v>2775.9479999999999</v>
      </c>
      <c r="O5711">
        <v>2775.9479999999999</v>
      </c>
      <c r="P5711">
        <v>112</v>
      </c>
      <c r="Q5711">
        <v>30</v>
      </c>
      <c r="R5711">
        <v>584.05200000000002</v>
      </c>
      <c r="S5711">
        <v>2019</v>
      </c>
      <c r="T5711">
        <v>4</v>
      </c>
      <c r="U5711">
        <v>15</v>
      </c>
    </row>
    <row r="5712" spans="1:21" x14ac:dyDescent="0.3">
      <c r="A5712" s="5" t="s">
        <v>168</v>
      </c>
      <c r="B5712" s="5" t="s">
        <v>206</v>
      </c>
      <c r="C5712" s="5" t="s">
        <v>112</v>
      </c>
      <c r="D5712" s="5" t="s">
        <v>407</v>
      </c>
      <c r="E5712" s="5" t="s">
        <v>172</v>
      </c>
      <c r="F5712" s="6">
        <v>43566</v>
      </c>
      <c r="G5712" s="5" t="s">
        <v>148</v>
      </c>
      <c r="H5712" s="5" t="s">
        <v>184</v>
      </c>
      <c r="I5712">
        <v>43404</v>
      </c>
      <c r="J5712">
        <v>162</v>
      </c>
      <c r="K5712">
        <v>1732</v>
      </c>
      <c r="L5712">
        <v>15</v>
      </c>
      <c r="M5712">
        <v>51094</v>
      </c>
      <c r="N5712">
        <v>41639.218999999997</v>
      </c>
      <c r="O5712">
        <v>2775.9479999999999</v>
      </c>
      <c r="P5712">
        <v>115.46666666666667</v>
      </c>
      <c r="Q5712">
        <v>29.5</v>
      </c>
      <c r="R5712">
        <v>9454.7810000000009</v>
      </c>
      <c r="S5712">
        <v>2019</v>
      </c>
      <c r="T5712">
        <v>4</v>
      </c>
      <c r="U5712">
        <v>15</v>
      </c>
    </row>
    <row r="5713" spans="1:21" x14ac:dyDescent="0.3">
      <c r="A5713" s="5" t="s">
        <v>168</v>
      </c>
      <c r="B5713" s="5" t="s">
        <v>206</v>
      </c>
      <c r="C5713" s="5" t="s">
        <v>112</v>
      </c>
      <c r="D5713" s="5" t="s">
        <v>407</v>
      </c>
      <c r="E5713" s="5" t="s">
        <v>172</v>
      </c>
      <c r="F5713" s="6">
        <v>43566</v>
      </c>
      <c r="G5713" s="5" t="s">
        <v>148</v>
      </c>
      <c r="H5713" s="5" t="s">
        <v>231</v>
      </c>
      <c r="I5713">
        <v>43404</v>
      </c>
      <c r="J5713">
        <v>162</v>
      </c>
      <c r="K5713">
        <v>110</v>
      </c>
      <c r="L5713">
        <v>1</v>
      </c>
      <c r="M5713">
        <v>3300</v>
      </c>
      <c r="N5713">
        <v>2775.9479999999999</v>
      </c>
      <c r="O5713">
        <v>2775.9479999999999</v>
      </c>
      <c r="P5713">
        <v>110</v>
      </c>
      <c r="Q5713">
        <v>30</v>
      </c>
      <c r="R5713">
        <v>524.05200000000002</v>
      </c>
      <c r="S5713">
        <v>2019</v>
      </c>
      <c r="T5713">
        <v>4</v>
      </c>
      <c r="U5713">
        <v>15</v>
      </c>
    </row>
    <row r="5714" spans="1:21" x14ac:dyDescent="0.3">
      <c r="A5714" s="5" t="s">
        <v>168</v>
      </c>
      <c r="B5714" s="5" t="s">
        <v>206</v>
      </c>
      <c r="C5714" s="5" t="s">
        <v>112</v>
      </c>
      <c r="D5714" s="5" t="s">
        <v>407</v>
      </c>
      <c r="E5714" s="5" t="s">
        <v>172</v>
      </c>
      <c r="F5714" s="6">
        <v>43566</v>
      </c>
      <c r="G5714" s="5" t="s">
        <v>148</v>
      </c>
      <c r="H5714" s="5" t="s">
        <v>321</v>
      </c>
      <c r="I5714">
        <v>43404</v>
      </c>
      <c r="J5714">
        <v>162</v>
      </c>
      <c r="K5714">
        <v>320</v>
      </c>
      <c r="L5714">
        <v>3</v>
      </c>
      <c r="M5714">
        <v>9440</v>
      </c>
      <c r="N5714">
        <v>8327.8439999999991</v>
      </c>
      <c r="O5714">
        <v>2775.9479999999999</v>
      </c>
      <c r="P5714">
        <v>106.66666666666667</v>
      </c>
      <c r="Q5714">
        <v>29.5</v>
      </c>
      <c r="R5714">
        <v>1112.1559999999999</v>
      </c>
      <c r="S5714">
        <v>2019</v>
      </c>
      <c r="T5714">
        <v>4</v>
      </c>
      <c r="U5714">
        <v>15</v>
      </c>
    </row>
    <row r="5715" spans="1:21" x14ac:dyDescent="0.3">
      <c r="A5715" s="5" t="s">
        <v>168</v>
      </c>
      <c r="B5715" s="5" t="s">
        <v>206</v>
      </c>
      <c r="C5715" s="5" t="s">
        <v>112</v>
      </c>
      <c r="D5715" s="5" t="s">
        <v>407</v>
      </c>
      <c r="E5715" s="5" t="s">
        <v>172</v>
      </c>
      <c r="F5715" s="6">
        <v>43566</v>
      </c>
      <c r="G5715" s="5" t="s">
        <v>148</v>
      </c>
      <c r="H5715" s="5" t="s">
        <v>269</v>
      </c>
      <c r="I5715">
        <v>43404</v>
      </c>
      <c r="J5715">
        <v>162</v>
      </c>
      <c r="K5715">
        <v>358</v>
      </c>
      <c r="L5715">
        <v>3</v>
      </c>
      <c r="M5715">
        <v>10561</v>
      </c>
      <c r="N5715">
        <v>8327.8439999999991</v>
      </c>
      <c r="O5715">
        <v>2775.9479999999999</v>
      </c>
      <c r="P5715">
        <v>119.33333333333333</v>
      </c>
      <c r="Q5715">
        <v>29.5</v>
      </c>
      <c r="R5715">
        <v>2233.1559999999999</v>
      </c>
      <c r="S5715">
        <v>2019</v>
      </c>
      <c r="T5715">
        <v>4</v>
      </c>
      <c r="U5715">
        <v>15</v>
      </c>
    </row>
    <row r="5716" spans="1:21" x14ac:dyDescent="0.3">
      <c r="A5716" s="5" t="s">
        <v>168</v>
      </c>
      <c r="B5716" s="5" t="s">
        <v>206</v>
      </c>
      <c r="C5716" s="5" t="s">
        <v>112</v>
      </c>
      <c r="D5716" s="5" t="s">
        <v>407</v>
      </c>
      <c r="E5716" s="5" t="s">
        <v>172</v>
      </c>
      <c r="F5716" s="6">
        <v>43566</v>
      </c>
      <c r="G5716" s="5" t="s">
        <v>148</v>
      </c>
      <c r="H5716" s="5" t="s">
        <v>185</v>
      </c>
      <c r="I5716">
        <v>43404</v>
      </c>
      <c r="J5716">
        <v>162</v>
      </c>
      <c r="K5716">
        <v>336</v>
      </c>
      <c r="L5716">
        <v>3</v>
      </c>
      <c r="M5716">
        <v>10080</v>
      </c>
      <c r="N5716">
        <v>8327.8439999999991</v>
      </c>
      <c r="O5716">
        <v>2775.9479999999999</v>
      </c>
      <c r="P5716">
        <v>112</v>
      </c>
      <c r="Q5716">
        <v>30</v>
      </c>
      <c r="R5716">
        <v>1752.1559999999999</v>
      </c>
      <c r="S5716">
        <v>2019</v>
      </c>
      <c r="T5716">
        <v>4</v>
      </c>
      <c r="U5716">
        <v>15</v>
      </c>
    </row>
    <row r="5717" spans="1:21" x14ac:dyDescent="0.3">
      <c r="A5717" s="5" t="s">
        <v>168</v>
      </c>
      <c r="B5717" s="5" t="s">
        <v>206</v>
      </c>
      <c r="C5717" s="5" t="s">
        <v>112</v>
      </c>
      <c r="D5717" s="5" t="s">
        <v>407</v>
      </c>
      <c r="E5717" s="5" t="s">
        <v>172</v>
      </c>
      <c r="F5717" s="6">
        <v>43566</v>
      </c>
      <c r="G5717" s="5" t="s">
        <v>148</v>
      </c>
      <c r="H5717" s="5" t="s">
        <v>186</v>
      </c>
      <c r="I5717">
        <v>43404</v>
      </c>
      <c r="J5717">
        <v>162</v>
      </c>
      <c r="K5717">
        <v>112</v>
      </c>
      <c r="L5717">
        <v>1</v>
      </c>
      <c r="M5717">
        <v>3360</v>
      </c>
      <c r="N5717">
        <v>2775.9479999999999</v>
      </c>
      <c r="O5717">
        <v>2775.9479999999999</v>
      </c>
      <c r="P5717">
        <v>112</v>
      </c>
      <c r="Q5717">
        <v>30</v>
      </c>
      <c r="R5717">
        <v>584.05200000000002</v>
      </c>
      <c r="S5717">
        <v>2019</v>
      </c>
      <c r="T5717">
        <v>4</v>
      </c>
      <c r="U5717">
        <v>15</v>
      </c>
    </row>
    <row r="5718" spans="1:21" x14ac:dyDescent="0.3">
      <c r="A5718" s="5" t="s">
        <v>168</v>
      </c>
      <c r="B5718" s="5" t="s">
        <v>206</v>
      </c>
      <c r="C5718" s="5" t="s">
        <v>112</v>
      </c>
      <c r="D5718" s="5" t="s">
        <v>407</v>
      </c>
      <c r="E5718" s="5" t="s">
        <v>172</v>
      </c>
      <c r="F5718" s="6">
        <v>43566</v>
      </c>
      <c r="G5718" s="5" t="s">
        <v>148</v>
      </c>
      <c r="H5718" s="5" t="s">
        <v>187</v>
      </c>
      <c r="I5718">
        <v>43404</v>
      </c>
      <c r="J5718">
        <v>162</v>
      </c>
      <c r="K5718">
        <v>118</v>
      </c>
      <c r="L5718">
        <v>1</v>
      </c>
      <c r="M5718">
        <v>3540</v>
      </c>
      <c r="N5718">
        <v>2775.9479999999999</v>
      </c>
      <c r="O5718">
        <v>2775.9479999999999</v>
      </c>
      <c r="P5718">
        <v>118</v>
      </c>
      <c r="Q5718">
        <v>30</v>
      </c>
      <c r="R5718">
        <v>764.05200000000002</v>
      </c>
      <c r="S5718">
        <v>2019</v>
      </c>
      <c r="T5718">
        <v>4</v>
      </c>
      <c r="U5718">
        <v>15</v>
      </c>
    </row>
    <row r="5719" spans="1:21" x14ac:dyDescent="0.3">
      <c r="A5719" s="5" t="s">
        <v>168</v>
      </c>
      <c r="B5719" s="5" t="s">
        <v>206</v>
      </c>
      <c r="C5719" s="5" t="s">
        <v>112</v>
      </c>
      <c r="D5719" s="5" t="s">
        <v>407</v>
      </c>
      <c r="E5719" s="5" t="s">
        <v>172</v>
      </c>
      <c r="F5719" s="6">
        <v>43566</v>
      </c>
      <c r="G5719" s="5" t="s">
        <v>148</v>
      </c>
      <c r="H5719" s="5" t="s">
        <v>189</v>
      </c>
      <c r="I5719">
        <v>43404</v>
      </c>
      <c r="J5719">
        <v>162</v>
      </c>
      <c r="K5719">
        <v>221</v>
      </c>
      <c r="L5719">
        <v>2</v>
      </c>
      <c r="M5719">
        <v>6630</v>
      </c>
      <c r="N5719">
        <v>5551.8959999999997</v>
      </c>
      <c r="O5719">
        <v>2775.9479999999999</v>
      </c>
      <c r="P5719">
        <v>110.5</v>
      </c>
      <c r="Q5719">
        <v>30</v>
      </c>
      <c r="R5719">
        <v>1078.104</v>
      </c>
      <c r="S5719">
        <v>2019</v>
      </c>
      <c r="T5719">
        <v>4</v>
      </c>
      <c r="U5719">
        <v>15</v>
      </c>
    </row>
    <row r="5720" spans="1:21" x14ac:dyDescent="0.3">
      <c r="A5720" s="5" t="s">
        <v>168</v>
      </c>
      <c r="B5720" s="5" t="s">
        <v>206</v>
      </c>
      <c r="C5720" s="5" t="s">
        <v>112</v>
      </c>
      <c r="D5720" s="5" t="s">
        <v>407</v>
      </c>
      <c r="E5720" s="5" t="s">
        <v>172</v>
      </c>
      <c r="F5720" s="6">
        <v>43566</v>
      </c>
      <c r="G5720" s="5" t="s">
        <v>148</v>
      </c>
      <c r="H5720" s="5" t="s">
        <v>308</v>
      </c>
      <c r="I5720">
        <v>43404</v>
      </c>
      <c r="J5720">
        <v>162</v>
      </c>
      <c r="K5720">
        <v>108</v>
      </c>
      <c r="L5720">
        <v>1</v>
      </c>
      <c r="M5720">
        <v>3240</v>
      </c>
      <c r="N5720">
        <v>2775.9479999999999</v>
      </c>
      <c r="O5720">
        <v>2775.9479999999999</v>
      </c>
      <c r="P5720">
        <v>108</v>
      </c>
      <c r="Q5720">
        <v>30</v>
      </c>
      <c r="R5720">
        <v>464.05200000000002</v>
      </c>
      <c r="S5720">
        <v>2019</v>
      </c>
      <c r="T5720">
        <v>4</v>
      </c>
      <c r="U5720">
        <v>15</v>
      </c>
    </row>
    <row r="5721" spans="1:21" x14ac:dyDescent="0.3">
      <c r="A5721" s="5" t="s">
        <v>168</v>
      </c>
      <c r="B5721" s="5" t="s">
        <v>206</v>
      </c>
      <c r="C5721" s="5" t="s">
        <v>112</v>
      </c>
      <c r="D5721" s="5" t="s">
        <v>407</v>
      </c>
      <c r="E5721" s="5" t="s">
        <v>172</v>
      </c>
      <c r="F5721" s="6">
        <v>43566</v>
      </c>
      <c r="G5721" s="5" t="s">
        <v>148</v>
      </c>
      <c r="H5721" s="5" t="s">
        <v>225</v>
      </c>
      <c r="I5721">
        <v>43404</v>
      </c>
      <c r="J5721">
        <v>162</v>
      </c>
      <c r="K5721">
        <v>114</v>
      </c>
      <c r="L5721">
        <v>1</v>
      </c>
      <c r="M5721">
        <v>3363</v>
      </c>
      <c r="N5721">
        <v>2775.9479999999999</v>
      </c>
      <c r="O5721">
        <v>2775.9479999999999</v>
      </c>
      <c r="P5721">
        <v>114</v>
      </c>
      <c r="Q5721">
        <v>29.5</v>
      </c>
      <c r="R5721">
        <v>587.05200000000002</v>
      </c>
      <c r="S5721">
        <v>2019</v>
      </c>
      <c r="T5721">
        <v>4</v>
      </c>
      <c r="U5721">
        <v>15</v>
      </c>
    </row>
    <row r="5722" spans="1:21" x14ac:dyDescent="0.3">
      <c r="A5722" s="5" t="s">
        <v>168</v>
      </c>
      <c r="B5722" s="5" t="s">
        <v>206</v>
      </c>
      <c r="C5722" s="5" t="s">
        <v>112</v>
      </c>
      <c r="D5722" s="5" t="s">
        <v>407</v>
      </c>
      <c r="E5722" s="5" t="s">
        <v>172</v>
      </c>
      <c r="F5722" s="6">
        <v>43566</v>
      </c>
      <c r="G5722" s="5" t="s">
        <v>148</v>
      </c>
      <c r="H5722" s="5" t="s">
        <v>190</v>
      </c>
      <c r="I5722">
        <v>43404</v>
      </c>
      <c r="J5722">
        <v>162</v>
      </c>
      <c r="K5722">
        <v>312</v>
      </c>
      <c r="L5722">
        <v>3</v>
      </c>
      <c r="M5722">
        <v>9360</v>
      </c>
      <c r="N5722">
        <v>8327.8439999999991</v>
      </c>
      <c r="O5722">
        <v>2775.9479999999999</v>
      </c>
      <c r="P5722">
        <v>104</v>
      </c>
      <c r="Q5722">
        <v>30</v>
      </c>
      <c r="R5722">
        <v>1032.1559999999999</v>
      </c>
      <c r="S5722">
        <v>2019</v>
      </c>
      <c r="T5722">
        <v>4</v>
      </c>
      <c r="U5722">
        <v>15</v>
      </c>
    </row>
    <row r="5723" spans="1:21" x14ac:dyDescent="0.3">
      <c r="A5723" s="5" t="s">
        <v>168</v>
      </c>
      <c r="B5723" s="5" t="s">
        <v>206</v>
      </c>
      <c r="C5723" s="5" t="s">
        <v>112</v>
      </c>
      <c r="D5723" s="5" t="s">
        <v>407</v>
      </c>
      <c r="E5723" s="5" t="s">
        <v>172</v>
      </c>
      <c r="F5723" s="6">
        <v>43567</v>
      </c>
      <c r="G5723" s="5" t="s">
        <v>148</v>
      </c>
      <c r="H5723" s="5" t="s">
        <v>189</v>
      </c>
      <c r="I5723">
        <v>43404</v>
      </c>
      <c r="J5723">
        <v>163</v>
      </c>
      <c r="K5723">
        <v>201</v>
      </c>
      <c r="L5723">
        <v>2</v>
      </c>
      <c r="M5723">
        <v>6030</v>
      </c>
      <c r="N5723">
        <v>5551.8959999999997</v>
      </c>
      <c r="O5723">
        <v>2775.9479999999999</v>
      </c>
      <c r="P5723">
        <v>100.5</v>
      </c>
      <c r="Q5723">
        <v>30</v>
      </c>
      <c r="R5723">
        <v>478.10399999999998</v>
      </c>
      <c r="S5723">
        <v>2019</v>
      </c>
      <c r="T5723">
        <v>4</v>
      </c>
      <c r="U5723">
        <v>15</v>
      </c>
    </row>
    <row r="5724" spans="1:21" x14ac:dyDescent="0.3">
      <c r="A5724" s="5" t="s">
        <v>168</v>
      </c>
      <c r="B5724" s="5" t="s">
        <v>206</v>
      </c>
      <c r="C5724" s="5" t="s">
        <v>112</v>
      </c>
      <c r="D5724" s="5" t="s">
        <v>407</v>
      </c>
      <c r="E5724" s="5" t="s">
        <v>172</v>
      </c>
      <c r="F5724" s="6">
        <v>43567</v>
      </c>
      <c r="G5724" s="5" t="s">
        <v>148</v>
      </c>
      <c r="H5724" s="5" t="s">
        <v>308</v>
      </c>
      <c r="I5724">
        <v>43404</v>
      </c>
      <c r="J5724">
        <v>163</v>
      </c>
      <c r="K5724">
        <v>108</v>
      </c>
      <c r="L5724">
        <v>1</v>
      </c>
      <c r="M5724">
        <v>3240</v>
      </c>
      <c r="N5724">
        <v>2775.9479999999999</v>
      </c>
      <c r="O5724">
        <v>2775.9479999999999</v>
      </c>
      <c r="P5724">
        <v>108</v>
      </c>
      <c r="Q5724">
        <v>30</v>
      </c>
      <c r="R5724">
        <v>464.05200000000002</v>
      </c>
      <c r="S5724">
        <v>2019</v>
      </c>
      <c r="T5724">
        <v>4</v>
      </c>
      <c r="U5724">
        <v>15</v>
      </c>
    </row>
    <row r="5725" spans="1:21" x14ac:dyDescent="0.3">
      <c r="A5725" s="5" t="s">
        <v>168</v>
      </c>
      <c r="B5725" s="5" t="s">
        <v>206</v>
      </c>
      <c r="C5725" s="5" t="s">
        <v>112</v>
      </c>
      <c r="D5725" s="5" t="s">
        <v>407</v>
      </c>
      <c r="E5725" s="5" t="s">
        <v>172</v>
      </c>
      <c r="F5725" s="6">
        <v>43567</v>
      </c>
      <c r="G5725" s="5" t="s">
        <v>148</v>
      </c>
      <c r="H5725" s="5" t="s">
        <v>226</v>
      </c>
      <c r="I5725">
        <v>43404</v>
      </c>
      <c r="J5725">
        <v>163</v>
      </c>
      <c r="K5725">
        <v>344</v>
      </c>
      <c r="L5725">
        <v>3</v>
      </c>
      <c r="M5725">
        <v>10320</v>
      </c>
      <c r="N5725">
        <v>8327.8439999999991</v>
      </c>
      <c r="O5725">
        <v>2775.9479999999999</v>
      </c>
      <c r="P5725">
        <v>114.66666666666667</v>
      </c>
      <c r="Q5725">
        <v>30</v>
      </c>
      <c r="R5725">
        <v>1992.1559999999999</v>
      </c>
      <c r="S5725">
        <v>2019</v>
      </c>
      <c r="T5725">
        <v>4</v>
      </c>
      <c r="U5725">
        <v>15</v>
      </c>
    </row>
    <row r="5726" spans="1:21" x14ac:dyDescent="0.3">
      <c r="A5726" s="5" t="s">
        <v>168</v>
      </c>
      <c r="B5726" s="5" t="s">
        <v>206</v>
      </c>
      <c r="C5726" s="5" t="s">
        <v>112</v>
      </c>
      <c r="D5726" s="5" t="s">
        <v>407</v>
      </c>
      <c r="E5726" s="5" t="s">
        <v>172</v>
      </c>
      <c r="F5726" s="6">
        <v>43567</v>
      </c>
      <c r="G5726" s="5" t="s">
        <v>148</v>
      </c>
      <c r="H5726" s="5" t="s">
        <v>191</v>
      </c>
      <c r="I5726">
        <v>43404</v>
      </c>
      <c r="J5726">
        <v>163</v>
      </c>
      <c r="K5726">
        <v>545</v>
      </c>
      <c r="L5726">
        <v>5</v>
      </c>
      <c r="M5726">
        <v>16350</v>
      </c>
      <c r="N5726">
        <v>13879.74</v>
      </c>
      <c r="O5726">
        <v>2775.9479999999999</v>
      </c>
      <c r="P5726">
        <v>109</v>
      </c>
      <c r="Q5726">
        <v>30</v>
      </c>
      <c r="R5726">
        <v>2470.2600000000002</v>
      </c>
      <c r="S5726">
        <v>2019</v>
      </c>
      <c r="T5726">
        <v>4</v>
      </c>
      <c r="U5726">
        <v>15</v>
      </c>
    </row>
    <row r="5727" spans="1:21" x14ac:dyDescent="0.3">
      <c r="A5727" s="5" t="s">
        <v>168</v>
      </c>
      <c r="B5727" s="5" t="s">
        <v>206</v>
      </c>
      <c r="C5727" s="5" t="s">
        <v>112</v>
      </c>
      <c r="D5727" s="5" t="s">
        <v>407</v>
      </c>
      <c r="E5727" s="5" t="s">
        <v>172</v>
      </c>
      <c r="F5727" s="6">
        <v>43567</v>
      </c>
      <c r="G5727" s="5" t="s">
        <v>148</v>
      </c>
      <c r="H5727" s="5" t="s">
        <v>187</v>
      </c>
      <c r="I5727">
        <v>43404</v>
      </c>
      <c r="J5727">
        <v>163</v>
      </c>
      <c r="K5727">
        <v>218</v>
      </c>
      <c r="L5727">
        <v>2</v>
      </c>
      <c r="M5727">
        <v>6540</v>
      </c>
      <c r="N5727">
        <v>5551.8959999999997</v>
      </c>
      <c r="O5727">
        <v>2775.9479999999999</v>
      </c>
      <c r="P5727">
        <v>109</v>
      </c>
      <c r="Q5727">
        <v>30</v>
      </c>
      <c r="R5727">
        <v>988.10400000000004</v>
      </c>
      <c r="S5727">
        <v>2019</v>
      </c>
      <c r="T5727">
        <v>4</v>
      </c>
      <c r="U5727">
        <v>15</v>
      </c>
    </row>
    <row r="5728" spans="1:21" x14ac:dyDescent="0.3">
      <c r="A5728" s="5" t="s">
        <v>168</v>
      </c>
      <c r="B5728" s="5" t="s">
        <v>206</v>
      </c>
      <c r="C5728" s="5" t="s">
        <v>112</v>
      </c>
      <c r="D5728" s="5" t="s">
        <v>407</v>
      </c>
      <c r="E5728" s="5" t="s">
        <v>172</v>
      </c>
      <c r="F5728" s="6">
        <v>43567</v>
      </c>
      <c r="G5728" s="5" t="s">
        <v>148</v>
      </c>
      <c r="H5728" s="5" t="s">
        <v>321</v>
      </c>
      <c r="I5728">
        <v>43404</v>
      </c>
      <c r="J5728">
        <v>163</v>
      </c>
      <c r="K5728">
        <v>460</v>
      </c>
      <c r="L5728">
        <v>4</v>
      </c>
      <c r="M5728">
        <v>13570</v>
      </c>
      <c r="N5728">
        <v>11103.791999999999</v>
      </c>
      <c r="O5728">
        <v>2775.9479999999999</v>
      </c>
      <c r="P5728">
        <v>115</v>
      </c>
      <c r="Q5728">
        <v>29.5</v>
      </c>
      <c r="R5728">
        <v>2466.2080000000001</v>
      </c>
      <c r="S5728">
        <v>2019</v>
      </c>
      <c r="T5728">
        <v>4</v>
      </c>
      <c r="U5728">
        <v>15</v>
      </c>
    </row>
    <row r="5729" spans="1:21" x14ac:dyDescent="0.3">
      <c r="A5729" s="5" t="s">
        <v>168</v>
      </c>
      <c r="B5729" s="5" t="s">
        <v>206</v>
      </c>
      <c r="C5729" s="5" t="s">
        <v>112</v>
      </c>
      <c r="D5729" s="5" t="s">
        <v>407</v>
      </c>
      <c r="E5729" s="5" t="s">
        <v>172</v>
      </c>
      <c r="F5729" s="6">
        <v>43567</v>
      </c>
      <c r="G5729" s="5" t="s">
        <v>148</v>
      </c>
      <c r="H5729" s="5" t="s">
        <v>220</v>
      </c>
      <c r="I5729">
        <v>43404</v>
      </c>
      <c r="J5729">
        <v>163</v>
      </c>
      <c r="K5729">
        <v>102</v>
      </c>
      <c r="L5729">
        <v>1</v>
      </c>
      <c r="M5729">
        <v>3060</v>
      </c>
      <c r="N5729">
        <v>2775.9479999999999</v>
      </c>
      <c r="O5729">
        <v>2775.9479999999999</v>
      </c>
      <c r="P5729">
        <v>102</v>
      </c>
      <c r="Q5729">
        <v>30</v>
      </c>
      <c r="R5729">
        <v>284.05200000000002</v>
      </c>
      <c r="S5729">
        <v>2019</v>
      </c>
      <c r="T5729">
        <v>4</v>
      </c>
      <c r="U5729">
        <v>15</v>
      </c>
    </row>
    <row r="5730" spans="1:21" x14ac:dyDescent="0.3">
      <c r="A5730" s="5" t="s">
        <v>168</v>
      </c>
      <c r="B5730" s="5" t="s">
        <v>206</v>
      </c>
      <c r="C5730" s="5" t="s">
        <v>112</v>
      </c>
      <c r="D5730" s="5" t="s">
        <v>407</v>
      </c>
      <c r="E5730" s="5" t="s">
        <v>172</v>
      </c>
      <c r="F5730" s="6">
        <v>43567</v>
      </c>
      <c r="G5730" s="5" t="s">
        <v>148</v>
      </c>
      <c r="H5730" s="5" t="s">
        <v>222</v>
      </c>
      <c r="I5730">
        <v>43404</v>
      </c>
      <c r="J5730">
        <v>163</v>
      </c>
      <c r="K5730">
        <v>120</v>
      </c>
      <c r="L5730">
        <v>1</v>
      </c>
      <c r="M5730">
        <v>3600</v>
      </c>
      <c r="N5730">
        <v>2775.9479999999999</v>
      </c>
      <c r="O5730">
        <v>2775.9479999999999</v>
      </c>
      <c r="P5730">
        <v>120</v>
      </c>
      <c r="Q5730">
        <v>30</v>
      </c>
      <c r="R5730">
        <v>824.05200000000002</v>
      </c>
      <c r="S5730">
        <v>2019</v>
      </c>
      <c r="T5730">
        <v>4</v>
      </c>
      <c r="U5730">
        <v>15</v>
      </c>
    </row>
    <row r="5731" spans="1:21" x14ac:dyDescent="0.3">
      <c r="A5731" s="5" t="s">
        <v>168</v>
      </c>
      <c r="B5731" s="5" t="s">
        <v>206</v>
      </c>
      <c r="C5731" s="5" t="s">
        <v>112</v>
      </c>
      <c r="D5731" s="5" t="s">
        <v>407</v>
      </c>
      <c r="E5731" s="5" t="s">
        <v>172</v>
      </c>
      <c r="F5731" s="6">
        <v>43567</v>
      </c>
      <c r="G5731" s="5" t="s">
        <v>148</v>
      </c>
      <c r="H5731" s="5" t="s">
        <v>181</v>
      </c>
      <c r="I5731">
        <v>43404</v>
      </c>
      <c r="J5731">
        <v>163</v>
      </c>
      <c r="K5731">
        <v>240</v>
      </c>
      <c r="L5731">
        <v>2</v>
      </c>
      <c r="M5731">
        <v>7200</v>
      </c>
      <c r="N5731">
        <v>5551.8959999999997</v>
      </c>
      <c r="O5731">
        <v>2775.9479999999999</v>
      </c>
      <c r="P5731">
        <v>120</v>
      </c>
      <c r="Q5731">
        <v>30</v>
      </c>
      <c r="R5731">
        <v>1648.104</v>
      </c>
      <c r="S5731">
        <v>2019</v>
      </c>
      <c r="T5731">
        <v>4</v>
      </c>
      <c r="U5731">
        <v>15</v>
      </c>
    </row>
    <row r="5732" spans="1:21" x14ac:dyDescent="0.3">
      <c r="A5732" s="5" t="s">
        <v>168</v>
      </c>
      <c r="B5732" s="5" t="s">
        <v>206</v>
      </c>
      <c r="C5732" s="5" t="s">
        <v>112</v>
      </c>
      <c r="D5732" s="5" t="s">
        <v>407</v>
      </c>
      <c r="E5732" s="5" t="s">
        <v>172</v>
      </c>
      <c r="F5732" s="6">
        <v>43567</v>
      </c>
      <c r="G5732" s="5" t="s">
        <v>148</v>
      </c>
      <c r="H5732" s="5" t="s">
        <v>183</v>
      </c>
      <c r="I5732">
        <v>43404</v>
      </c>
      <c r="J5732">
        <v>163</v>
      </c>
      <c r="K5732">
        <v>310</v>
      </c>
      <c r="L5732">
        <v>3</v>
      </c>
      <c r="M5732">
        <v>9300</v>
      </c>
      <c r="N5732">
        <v>8327.8439999999991</v>
      </c>
      <c r="O5732">
        <v>2775.9479999999999</v>
      </c>
      <c r="P5732">
        <v>103.33333333333333</v>
      </c>
      <c r="Q5732">
        <v>30</v>
      </c>
      <c r="R5732">
        <v>972.15599999999995</v>
      </c>
      <c r="S5732">
        <v>2019</v>
      </c>
      <c r="T5732">
        <v>4</v>
      </c>
      <c r="U5732">
        <v>15</v>
      </c>
    </row>
    <row r="5733" spans="1:21" x14ac:dyDescent="0.3">
      <c r="A5733" s="5" t="s">
        <v>168</v>
      </c>
      <c r="B5733" s="5" t="s">
        <v>206</v>
      </c>
      <c r="C5733" s="5" t="s">
        <v>112</v>
      </c>
      <c r="D5733" s="5" t="s">
        <v>407</v>
      </c>
      <c r="E5733" s="5" t="s">
        <v>172</v>
      </c>
      <c r="F5733" s="6">
        <v>43567</v>
      </c>
      <c r="G5733" s="5" t="s">
        <v>148</v>
      </c>
      <c r="H5733" s="5" t="s">
        <v>182</v>
      </c>
      <c r="I5733">
        <v>43404</v>
      </c>
      <c r="J5733">
        <v>163</v>
      </c>
      <c r="K5733">
        <v>240</v>
      </c>
      <c r="L5733">
        <v>2</v>
      </c>
      <c r="M5733">
        <v>7200</v>
      </c>
      <c r="N5733">
        <v>5551.8959999999997</v>
      </c>
      <c r="O5733">
        <v>2775.9479999999999</v>
      </c>
      <c r="P5733">
        <v>120</v>
      </c>
      <c r="Q5733">
        <v>30</v>
      </c>
      <c r="R5733">
        <v>1648.104</v>
      </c>
      <c r="S5733">
        <v>2019</v>
      </c>
      <c r="T5733">
        <v>4</v>
      </c>
      <c r="U5733">
        <v>15</v>
      </c>
    </row>
    <row r="5734" spans="1:21" x14ac:dyDescent="0.3">
      <c r="A5734" s="5" t="s">
        <v>168</v>
      </c>
      <c r="B5734" s="5" t="s">
        <v>206</v>
      </c>
      <c r="C5734" s="5" t="s">
        <v>112</v>
      </c>
      <c r="D5734" s="5" t="s">
        <v>407</v>
      </c>
      <c r="E5734" s="5" t="s">
        <v>172</v>
      </c>
      <c r="F5734" s="6">
        <v>43567</v>
      </c>
      <c r="G5734" s="5" t="s">
        <v>148</v>
      </c>
      <c r="H5734" s="5" t="s">
        <v>238</v>
      </c>
      <c r="I5734">
        <v>43404</v>
      </c>
      <c r="J5734">
        <v>163</v>
      </c>
      <c r="K5734">
        <v>206</v>
      </c>
      <c r="L5734">
        <v>2</v>
      </c>
      <c r="M5734">
        <v>6180</v>
      </c>
      <c r="N5734">
        <v>5551.8959999999997</v>
      </c>
      <c r="O5734">
        <v>2775.9479999999999</v>
      </c>
      <c r="P5734">
        <v>103</v>
      </c>
      <c r="Q5734">
        <v>30</v>
      </c>
      <c r="R5734">
        <v>628.10400000000004</v>
      </c>
      <c r="S5734">
        <v>2019</v>
      </c>
      <c r="T5734">
        <v>4</v>
      </c>
      <c r="U5734">
        <v>15</v>
      </c>
    </row>
    <row r="5735" spans="1:21" x14ac:dyDescent="0.3">
      <c r="A5735" s="5" t="s">
        <v>168</v>
      </c>
      <c r="B5735" s="5" t="s">
        <v>206</v>
      </c>
      <c r="C5735" s="5" t="s">
        <v>112</v>
      </c>
      <c r="D5735" s="5" t="s">
        <v>407</v>
      </c>
      <c r="E5735" s="5" t="s">
        <v>172</v>
      </c>
      <c r="F5735" s="6">
        <v>43567</v>
      </c>
      <c r="G5735" s="5" t="s">
        <v>148</v>
      </c>
      <c r="H5735" s="5" t="s">
        <v>269</v>
      </c>
      <c r="I5735">
        <v>43404</v>
      </c>
      <c r="J5735">
        <v>163</v>
      </c>
      <c r="K5735">
        <v>1022</v>
      </c>
      <c r="L5735">
        <v>9</v>
      </c>
      <c r="M5735">
        <v>30149</v>
      </c>
      <c r="N5735">
        <v>24983.530999999999</v>
      </c>
      <c r="O5735">
        <v>2775.9479999999999</v>
      </c>
      <c r="P5735">
        <v>113.55555555555556</v>
      </c>
      <c r="Q5735">
        <v>29.5</v>
      </c>
      <c r="R5735">
        <v>5165.4690000000001</v>
      </c>
      <c r="S5735">
        <v>2019</v>
      </c>
      <c r="T5735">
        <v>4</v>
      </c>
      <c r="U5735">
        <v>15</v>
      </c>
    </row>
    <row r="5736" spans="1:21" x14ac:dyDescent="0.3">
      <c r="A5736" s="5" t="s">
        <v>168</v>
      </c>
      <c r="B5736" s="5" t="s">
        <v>206</v>
      </c>
      <c r="C5736" s="5" t="s">
        <v>112</v>
      </c>
      <c r="D5736" s="5" t="s">
        <v>407</v>
      </c>
      <c r="E5736" s="5" t="s">
        <v>172</v>
      </c>
      <c r="F5736" s="6">
        <v>43567</v>
      </c>
      <c r="G5736" s="5" t="s">
        <v>148</v>
      </c>
      <c r="H5736" s="5" t="s">
        <v>217</v>
      </c>
      <c r="I5736">
        <v>43404</v>
      </c>
      <c r="J5736">
        <v>163</v>
      </c>
      <c r="K5736">
        <v>500</v>
      </c>
      <c r="L5736">
        <v>5</v>
      </c>
      <c r="M5736">
        <v>15000</v>
      </c>
      <c r="N5736">
        <v>13879.74</v>
      </c>
      <c r="O5736">
        <v>2775.9479999999999</v>
      </c>
      <c r="P5736">
        <v>100</v>
      </c>
      <c r="Q5736">
        <v>30</v>
      </c>
      <c r="R5736">
        <v>1120.26</v>
      </c>
      <c r="S5736">
        <v>2019</v>
      </c>
      <c r="T5736">
        <v>4</v>
      </c>
      <c r="U5736">
        <v>15</v>
      </c>
    </row>
    <row r="5737" spans="1:21" x14ac:dyDescent="0.3">
      <c r="A5737" s="5" t="s">
        <v>168</v>
      </c>
      <c r="B5737" s="5" t="s">
        <v>206</v>
      </c>
      <c r="C5737" s="5" t="s">
        <v>113</v>
      </c>
      <c r="D5737" s="5" t="s">
        <v>408</v>
      </c>
      <c r="E5737" s="5" t="s">
        <v>172</v>
      </c>
      <c r="F5737" s="6">
        <v>43567</v>
      </c>
      <c r="G5737" s="5" t="s">
        <v>148</v>
      </c>
      <c r="H5737" s="5" t="s">
        <v>218</v>
      </c>
      <c r="I5737">
        <v>43411</v>
      </c>
      <c r="J5737">
        <v>156</v>
      </c>
      <c r="K5737">
        <v>1002</v>
      </c>
      <c r="L5737">
        <v>10</v>
      </c>
      <c r="M5737">
        <v>30060</v>
      </c>
      <c r="N5737">
        <v>24642.133000000002</v>
      </c>
      <c r="O5737">
        <v>2464.2130000000002</v>
      </c>
      <c r="P5737">
        <v>100.2</v>
      </c>
      <c r="Q5737">
        <v>30</v>
      </c>
      <c r="R5737">
        <v>5417.8670000000002</v>
      </c>
      <c r="S5737">
        <v>2019</v>
      </c>
      <c r="T5737">
        <v>4</v>
      </c>
      <c r="U5737">
        <v>15</v>
      </c>
    </row>
    <row r="5738" spans="1:21" x14ac:dyDescent="0.3">
      <c r="A5738" s="5" t="s">
        <v>168</v>
      </c>
      <c r="B5738" s="5" t="s">
        <v>206</v>
      </c>
      <c r="C5738" s="5" t="s">
        <v>113</v>
      </c>
      <c r="D5738" s="5" t="s">
        <v>408</v>
      </c>
      <c r="E5738" s="5" t="s">
        <v>172</v>
      </c>
      <c r="F5738" s="6">
        <v>43567</v>
      </c>
      <c r="G5738" s="5" t="s">
        <v>148</v>
      </c>
      <c r="H5738" s="5" t="s">
        <v>190</v>
      </c>
      <c r="I5738">
        <v>43411</v>
      </c>
      <c r="J5738">
        <v>156</v>
      </c>
      <c r="K5738">
        <v>102</v>
      </c>
      <c r="L5738">
        <v>1</v>
      </c>
      <c r="M5738">
        <v>3060</v>
      </c>
      <c r="N5738">
        <v>2464.2130000000002</v>
      </c>
      <c r="O5738">
        <v>2464.2130000000002</v>
      </c>
      <c r="P5738">
        <v>102</v>
      </c>
      <c r="Q5738">
        <v>30</v>
      </c>
      <c r="R5738">
        <v>595.78700000000003</v>
      </c>
      <c r="S5738">
        <v>2019</v>
      </c>
      <c r="T5738">
        <v>4</v>
      </c>
      <c r="U5738">
        <v>15</v>
      </c>
    </row>
    <row r="5739" spans="1:21" x14ac:dyDescent="0.3">
      <c r="A5739" s="5" t="s">
        <v>168</v>
      </c>
      <c r="B5739" s="5" t="s">
        <v>206</v>
      </c>
      <c r="C5739" s="5" t="s">
        <v>113</v>
      </c>
      <c r="D5739" s="5" t="s">
        <v>408</v>
      </c>
      <c r="E5739" s="5" t="s">
        <v>172</v>
      </c>
      <c r="F5739" s="6">
        <v>43567</v>
      </c>
      <c r="G5739" s="5" t="s">
        <v>148</v>
      </c>
      <c r="H5739" s="5" t="s">
        <v>204</v>
      </c>
      <c r="I5739">
        <v>43411</v>
      </c>
      <c r="J5739">
        <v>156</v>
      </c>
      <c r="K5739">
        <v>519</v>
      </c>
      <c r="L5739">
        <v>5</v>
      </c>
      <c r="M5739">
        <v>15570</v>
      </c>
      <c r="N5739">
        <v>12321.066999999999</v>
      </c>
      <c r="O5739">
        <v>2464.2130000000002</v>
      </c>
      <c r="P5739">
        <v>103.8</v>
      </c>
      <c r="Q5739">
        <v>30</v>
      </c>
      <c r="R5739">
        <v>3248.933</v>
      </c>
      <c r="S5739">
        <v>2019</v>
      </c>
      <c r="T5739">
        <v>4</v>
      </c>
      <c r="U5739">
        <v>15</v>
      </c>
    </row>
    <row r="5740" spans="1:21" x14ac:dyDescent="0.3">
      <c r="A5740" s="5" t="s">
        <v>168</v>
      </c>
      <c r="B5740" s="5" t="s">
        <v>206</v>
      </c>
      <c r="C5740" s="5" t="s">
        <v>113</v>
      </c>
      <c r="D5740" s="5" t="s">
        <v>408</v>
      </c>
      <c r="E5740" s="5" t="s">
        <v>172</v>
      </c>
      <c r="F5740" s="6">
        <v>43567</v>
      </c>
      <c r="G5740" s="5" t="s">
        <v>148</v>
      </c>
      <c r="H5740" s="5" t="s">
        <v>202</v>
      </c>
      <c r="I5740">
        <v>43411</v>
      </c>
      <c r="J5740">
        <v>156</v>
      </c>
      <c r="K5740">
        <v>995</v>
      </c>
      <c r="L5740">
        <v>9</v>
      </c>
      <c r="M5740">
        <v>29850</v>
      </c>
      <c r="N5740">
        <v>22177.919999999998</v>
      </c>
      <c r="O5740">
        <v>2464.2130000000002</v>
      </c>
      <c r="P5740">
        <v>110.55555555555556</v>
      </c>
      <c r="Q5740">
        <v>30</v>
      </c>
      <c r="R5740">
        <v>7672.08</v>
      </c>
      <c r="S5740">
        <v>2019</v>
      </c>
      <c r="T5740">
        <v>4</v>
      </c>
      <c r="U5740">
        <v>15</v>
      </c>
    </row>
    <row r="5741" spans="1:21" x14ac:dyDescent="0.3">
      <c r="A5741" s="5" t="s">
        <v>168</v>
      </c>
      <c r="B5741" s="5" t="s">
        <v>206</v>
      </c>
      <c r="C5741" s="5" t="s">
        <v>113</v>
      </c>
      <c r="D5741" s="5" t="s">
        <v>408</v>
      </c>
      <c r="E5741" s="5" t="s">
        <v>172</v>
      </c>
      <c r="F5741" s="6">
        <v>43567</v>
      </c>
      <c r="G5741" s="5" t="s">
        <v>148</v>
      </c>
      <c r="H5741" s="5" t="s">
        <v>205</v>
      </c>
      <c r="I5741">
        <v>43411</v>
      </c>
      <c r="J5741">
        <v>156</v>
      </c>
      <c r="K5741">
        <v>236</v>
      </c>
      <c r="L5741">
        <v>2</v>
      </c>
      <c r="M5741">
        <v>7080</v>
      </c>
      <c r="N5741">
        <v>4928.4269999999997</v>
      </c>
      <c r="O5741">
        <v>2464.2130000000002</v>
      </c>
      <c r="P5741">
        <v>118</v>
      </c>
      <c r="Q5741">
        <v>30</v>
      </c>
      <c r="R5741">
        <v>2151.5729999999999</v>
      </c>
      <c r="S5741">
        <v>2019</v>
      </c>
      <c r="T5741">
        <v>4</v>
      </c>
      <c r="U5741">
        <v>15</v>
      </c>
    </row>
    <row r="5742" spans="1:21" x14ac:dyDescent="0.3">
      <c r="A5742" s="5" t="s">
        <v>168</v>
      </c>
      <c r="B5742" s="5" t="s">
        <v>206</v>
      </c>
      <c r="C5742" s="5" t="s">
        <v>113</v>
      </c>
      <c r="D5742" s="5" t="s">
        <v>408</v>
      </c>
      <c r="E5742" s="5" t="s">
        <v>172</v>
      </c>
      <c r="F5742" s="6">
        <v>43567</v>
      </c>
      <c r="G5742" s="5" t="s">
        <v>148</v>
      </c>
      <c r="H5742" s="5" t="s">
        <v>216</v>
      </c>
      <c r="I5742">
        <v>43411</v>
      </c>
      <c r="J5742">
        <v>156</v>
      </c>
      <c r="K5742">
        <v>100</v>
      </c>
      <c r="L5742">
        <v>1</v>
      </c>
      <c r="M5742">
        <v>3000</v>
      </c>
      <c r="N5742">
        <v>2464.2130000000002</v>
      </c>
      <c r="O5742">
        <v>2464.2130000000002</v>
      </c>
      <c r="P5742">
        <v>100</v>
      </c>
      <c r="Q5742">
        <v>30</v>
      </c>
      <c r="R5742">
        <v>535.78700000000003</v>
      </c>
      <c r="S5742">
        <v>2019</v>
      </c>
      <c r="T5742">
        <v>4</v>
      </c>
      <c r="U5742">
        <v>15</v>
      </c>
    </row>
    <row r="5743" spans="1:21" x14ac:dyDescent="0.3">
      <c r="A5743" s="5" t="s">
        <v>168</v>
      </c>
      <c r="B5743" s="5" t="s">
        <v>206</v>
      </c>
      <c r="C5743" s="5" t="s">
        <v>113</v>
      </c>
      <c r="D5743" s="5" t="s">
        <v>408</v>
      </c>
      <c r="E5743" s="5" t="s">
        <v>172</v>
      </c>
      <c r="F5743" s="6">
        <v>43567</v>
      </c>
      <c r="G5743" s="5" t="s">
        <v>148</v>
      </c>
      <c r="H5743" s="5" t="s">
        <v>246</v>
      </c>
      <c r="I5743">
        <v>43411</v>
      </c>
      <c r="J5743">
        <v>156</v>
      </c>
      <c r="K5743">
        <v>425</v>
      </c>
      <c r="L5743">
        <v>4</v>
      </c>
      <c r="M5743">
        <v>12750</v>
      </c>
      <c r="N5743">
        <v>9856.8529999999992</v>
      </c>
      <c r="O5743">
        <v>2464.2130000000002</v>
      </c>
      <c r="P5743">
        <v>106.25</v>
      </c>
      <c r="Q5743">
        <v>30</v>
      </c>
      <c r="R5743">
        <v>2893.1469999999999</v>
      </c>
      <c r="S5743">
        <v>2019</v>
      </c>
      <c r="T5743">
        <v>4</v>
      </c>
      <c r="U5743">
        <v>15</v>
      </c>
    </row>
    <row r="5744" spans="1:21" x14ac:dyDescent="0.3">
      <c r="A5744" s="5" t="s">
        <v>168</v>
      </c>
      <c r="B5744" s="5" t="s">
        <v>206</v>
      </c>
      <c r="C5744" s="5" t="s">
        <v>113</v>
      </c>
      <c r="D5744" s="5" t="s">
        <v>408</v>
      </c>
      <c r="E5744" s="5" t="s">
        <v>172</v>
      </c>
      <c r="F5744" s="6">
        <v>43567</v>
      </c>
      <c r="G5744" s="5" t="s">
        <v>148</v>
      </c>
      <c r="H5744" s="5" t="s">
        <v>184</v>
      </c>
      <c r="I5744">
        <v>43411</v>
      </c>
      <c r="J5744">
        <v>156</v>
      </c>
      <c r="K5744">
        <v>2833</v>
      </c>
      <c r="L5744">
        <v>25</v>
      </c>
      <c r="M5744">
        <v>83573.5</v>
      </c>
      <c r="N5744">
        <v>61605.332999999999</v>
      </c>
      <c r="O5744">
        <v>2464.2130000000002</v>
      </c>
      <c r="P5744">
        <v>113.32</v>
      </c>
      <c r="Q5744">
        <v>29.5</v>
      </c>
      <c r="R5744">
        <v>21968.167000000001</v>
      </c>
      <c r="S5744">
        <v>2019</v>
      </c>
      <c r="T5744">
        <v>4</v>
      </c>
      <c r="U5744">
        <v>15</v>
      </c>
    </row>
    <row r="5745" spans="1:21" x14ac:dyDescent="0.3">
      <c r="A5745" s="5" t="s">
        <v>168</v>
      </c>
      <c r="B5745" s="5" t="s">
        <v>206</v>
      </c>
      <c r="C5745" s="5" t="s">
        <v>113</v>
      </c>
      <c r="D5745" s="5" t="s">
        <v>408</v>
      </c>
      <c r="E5745" s="5" t="s">
        <v>172</v>
      </c>
      <c r="F5745" s="6">
        <v>43567</v>
      </c>
      <c r="G5745" s="5" t="s">
        <v>148</v>
      </c>
      <c r="H5745" s="5" t="s">
        <v>203</v>
      </c>
      <c r="I5745">
        <v>43411</v>
      </c>
      <c r="J5745">
        <v>156</v>
      </c>
      <c r="K5745">
        <v>100</v>
      </c>
      <c r="L5745">
        <v>1</v>
      </c>
      <c r="M5745">
        <v>3000</v>
      </c>
      <c r="N5745">
        <v>2464.2130000000002</v>
      </c>
      <c r="O5745">
        <v>2464.2130000000002</v>
      </c>
      <c r="P5745">
        <v>100</v>
      </c>
      <c r="Q5745">
        <v>30</v>
      </c>
      <c r="R5745">
        <v>535.78700000000003</v>
      </c>
      <c r="S5745">
        <v>2019</v>
      </c>
      <c r="T5745">
        <v>4</v>
      </c>
      <c r="U5745">
        <v>15</v>
      </c>
    </row>
    <row r="5746" spans="1:21" x14ac:dyDescent="0.3">
      <c r="A5746" s="5" t="s">
        <v>168</v>
      </c>
      <c r="B5746" s="5" t="s">
        <v>206</v>
      </c>
      <c r="C5746" s="5" t="s">
        <v>118</v>
      </c>
      <c r="D5746" s="5" t="s">
        <v>373</v>
      </c>
      <c r="E5746" s="5" t="s">
        <v>227</v>
      </c>
      <c r="F5746" s="6">
        <v>43567</v>
      </c>
      <c r="G5746" s="5" t="s">
        <v>148</v>
      </c>
      <c r="H5746" s="5" t="s">
        <v>311</v>
      </c>
      <c r="I5746">
        <v>43390</v>
      </c>
      <c r="J5746">
        <v>177</v>
      </c>
      <c r="K5746">
        <v>-102.6</v>
      </c>
      <c r="L5746">
        <v>-2</v>
      </c>
      <c r="M5746">
        <v>-2975.4</v>
      </c>
      <c r="N5746">
        <v>-4755.5600000000004</v>
      </c>
      <c r="O5746">
        <v>-2377.7800000000002</v>
      </c>
      <c r="P5746">
        <v>51.3</v>
      </c>
      <c r="Q5746">
        <v>29</v>
      </c>
      <c r="R5746">
        <v>1780.16</v>
      </c>
      <c r="S5746">
        <v>2019</v>
      </c>
      <c r="T5746">
        <v>4</v>
      </c>
      <c r="U5746">
        <v>15</v>
      </c>
    </row>
    <row r="5747" spans="1:21" x14ac:dyDescent="0.3">
      <c r="A5747" s="5" t="s">
        <v>168</v>
      </c>
      <c r="B5747" s="5" t="s">
        <v>206</v>
      </c>
      <c r="C5747" s="5" t="s">
        <v>118</v>
      </c>
      <c r="D5747" s="5" t="s">
        <v>373</v>
      </c>
      <c r="E5747" s="5" t="s">
        <v>172</v>
      </c>
      <c r="F5747" s="6">
        <v>43567</v>
      </c>
      <c r="G5747" s="5" t="s">
        <v>148</v>
      </c>
      <c r="H5747" s="5" t="s">
        <v>311</v>
      </c>
      <c r="I5747">
        <v>43390</v>
      </c>
      <c r="J5747">
        <v>177</v>
      </c>
      <c r="K5747">
        <v>102.6</v>
      </c>
      <c r="L5747">
        <v>1</v>
      </c>
      <c r="M5747">
        <v>2975.4</v>
      </c>
      <c r="N5747">
        <v>2461.9459999999999</v>
      </c>
      <c r="O5747">
        <v>2461.9459999999999</v>
      </c>
      <c r="P5747">
        <v>102.6</v>
      </c>
      <c r="Q5747">
        <v>29</v>
      </c>
      <c r="R5747">
        <v>513.45399999999995</v>
      </c>
      <c r="S5747">
        <v>2019</v>
      </c>
      <c r="T5747">
        <v>4</v>
      </c>
      <c r="U5747">
        <v>15</v>
      </c>
    </row>
    <row r="5748" spans="1:21" x14ac:dyDescent="0.3">
      <c r="A5748" s="5" t="s">
        <v>168</v>
      </c>
      <c r="B5748" s="5" t="s">
        <v>175</v>
      </c>
      <c r="C5748" s="5" t="s">
        <v>84</v>
      </c>
      <c r="D5748" s="5" t="s">
        <v>375</v>
      </c>
      <c r="E5748" s="5" t="s">
        <v>172</v>
      </c>
      <c r="F5748" s="6">
        <v>43568</v>
      </c>
      <c r="G5748" s="5" t="s">
        <v>148</v>
      </c>
      <c r="H5748" s="5" t="s">
        <v>178</v>
      </c>
      <c r="I5748">
        <v>43389</v>
      </c>
      <c r="J5748">
        <v>179</v>
      </c>
      <c r="K5748">
        <v>190</v>
      </c>
      <c r="L5748">
        <v>2</v>
      </c>
      <c r="M5748">
        <v>5510</v>
      </c>
      <c r="N5748">
        <v>5801.8109999999997</v>
      </c>
      <c r="O5748">
        <v>2900.9059999999999</v>
      </c>
      <c r="P5748">
        <v>95</v>
      </c>
      <c r="Q5748">
        <v>29</v>
      </c>
      <c r="R5748">
        <v>-291.81099999999998</v>
      </c>
      <c r="S5748">
        <v>2019</v>
      </c>
      <c r="T5748">
        <v>4</v>
      </c>
      <c r="U5748">
        <v>15</v>
      </c>
    </row>
    <row r="5749" spans="1:21" x14ac:dyDescent="0.3">
      <c r="A5749" s="5" t="s">
        <v>168</v>
      </c>
      <c r="B5749" s="5" t="s">
        <v>175</v>
      </c>
      <c r="C5749" s="5" t="s">
        <v>87</v>
      </c>
      <c r="D5749" s="5" t="s">
        <v>382</v>
      </c>
      <c r="E5749" s="5" t="s">
        <v>172</v>
      </c>
      <c r="F5749" s="6">
        <v>43568</v>
      </c>
      <c r="G5749" s="5" t="s">
        <v>148</v>
      </c>
      <c r="H5749" s="5" t="s">
        <v>197</v>
      </c>
      <c r="I5749">
        <v>43396</v>
      </c>
      <c r="J5749">
        <v>172</v>
      </c>
      <c r="K5749">
        <v>206</v>
      </c>
      <c r="L5749">
        <v>2</v>
      </c>
      <c r="M5749">
        <v>5974</v>
      </c>
      <c r="N5749">
        <v>4853.7510000000002</v>
      </c>
      <c r="O5749">
        <v>2426.8760000000002</v>
      </c>
      <c r="P5749">
        <v>103</v>
      </c>
      <c r="Q5749">
        <v>29</v>
      </c>
      <c r="R5749">
        <v>1120.249</v>
      </c>
      <c r="S5749">
        <v>2019</v>
      </c>
      <c r="T5749">
        <v>4</v>
      </c>
      <c r="U5749">
        <v>15</v>
      </c>
    </row>
    <row r="5750" spans="1:21" x14ac:dyDescent="0.3">
      <c r="A5750" s="5" t="s">
        <v>168</v>
      </c>
      <c r="B5750" s="5" t="s">
        <v>175</v>
      </c>
      <c r="C5750" s="5" t="s">
        <v>87</v>
      </c>
      <c r="D5750" s="5" t="s">
        <v>382</v>
      </c>
      <c r="E5750" s="5" t="s">
        <v>172</v>
      </c>
      <c r="F5750" s="6">
        <v>43568</v>
      </c>
      <c r="G5750" s="5" t="s">
        <v>148</v>
      </c>
      <c r="H5750" s="5" t="s">
        <v>311</v>
      </c>
      <c r="I5750">
        <v>43396</v>
      </c>
      <c r="J5750">
        <v>172</v>
      </c>
      <c r="K5750">
        <v>98</v>
      </c>
      <c r="L5750">
        <v>1</v>
      </c>
      <c r="M5750">
        <v>2842</v>
      </c>
      <c r="N5750">
        <v>2426.8760000000002</v>
      </c>
      <c r="O5750">
        <v>2426.8760000000002</v>
      </c>
      <c r="P5750">
        <v>98</v>
      </c>
      <c r="Q5750">
        <v>29</v>
      </c>
      <c r="R5750">
        <v>415.12400000000002</v>
      </c>
      <c r="S5750">
        <v>2019</v>
      </c>
      <c r="T5750">
        <v>4</v>
      </c>
      <c r="U5750">
        <v>15</v>
      </c>
    </row>
    <row r="5751" spans="1:21" x14ac:dyDescent="0.3">
      <c r="A5751" s="5" t="s">
        <v>168</v>
      </c>
      <c r="B5751" s="5" t="s">
        <v>175</v>
      </c>
      <c r="C5751" s="5" t="s">
        <v>87</v>
      </c>
      <c r="D5751" s="5" t="s">
        <v>382</v>
      </c>
      <c r="E5751" s="5" t="s">
        <v>172</v>
      </c>
      <c r="F5751" s="6">
        <v>43568</v>
      </c>
      <c r="G5751" s="5" t="s">
        <v>148</v>
      </c>
      <c r="H5751" s="5" t="s">
        <v>190</v>
      </c>
      <c r="I5751">
        <v>43396</v>
      </c>
      <c r="J5751">
        <v>172</v>
      </c>
      <c r="K5751">
        <v>94</v>
      </c>
      <c r="L5751">
        <v>1</v>
      </c>
      <c r="M5751">
        <v>2773</v>
      </c>
      <c r="N5751">
        <v>2426.8760000000002</v>
      </c>
      <c r="O5751">
        <v>2426.8760000000002</v>
      </c>
      <c r="P5751">
        <v>94</v>
      </c>
      <c r="Q5751">
        <v>29.5</v>
      </c>
      <c r="R5751">
        <v>346.12400000000002</v>
      </c>
      <c r="S5751">
        <v>2019</v>
      </c>
      <c r="T5751">
        <v>4</v>
      </c>
      <c r="U5751">
        <v>15</v>
      </c>
    </row>
    <row r="5752" spans="1:21" x14ac:dyDescent="0.3">
      <c r="A5752" s="5" t="s">
        <v>168</v>
      </c>
      <c r="B5752" s="5" t="s">
        <v>175</v>
      </c>
      <c r="C5752" s="5" t="s">
        <v>87</v>
      </c>
      <c r="D5752" s="5" t="s">
        <v>382</v>
      </c>
      <c r="E5752" s="5" t="s">
        <v>172</v>
      </c>
      <c r="F5752" s="6">
        <v>43568</v>
      </c>
      <c r="G5752" s="5" t="s">
        <v>148</v>
      </c>
      <c r="H5752" s="5" t="s">
        <v>351</v>
      </c>
      <c r="I5752">
        <v>43396</v>
      </c>
      <c r="J5752">
        <v>172</v>
      </c>
      <c r="K5752">
        <v>107</v>
      </c>
      <c r="L5752">
        <v>1</v>
      </c>
      <c r="M5752">
        <v>3156.5</v>
      </c>
      <c r="N5752">
        <v>2426.8760000000002</v>
      </c>
      <c r="O5752">
        <v>2426.8760000000002</v>
      </c>
      <c r="P5752">
        <v>107</v>
      </c>
      <c r="Q5752">
        <v>29.5</v>
      </c>
      <c r="R5752">
        <v>729.62400000000002</v>
      </c>
      <c r="S5752">
        <v>2019</v>
      </c>
      <c r="T5752">
        <v>4</v>
      </c>
      <c r="U5752">
        <v>15</v>
      </c>
    </row>
    <row r="5753" spans="1:21" x14ac:dyDescent="0.3">
      <c r="A5753" s="5" t="s">
        <v>168</v>
      </c>
      <c r="B5753" s="5" t="s">
        <v>175</v>
      </c>
      <c r="C5753" s="5" t="s">
        <v>87</v>
      </c>
      <c r="D5753" s="5" t="s">
        <v>382</v>
      </c>
      <c r="E5753" s="5" t="s">
        <v>172</v>
      </c>
      <c r="F5753" s="6">
        <v>43568</v>
      </c>
      <c r="G5753" s="5" t="s">
        <v>148</v>
      </c>
      <c r="H5753" s="5" t="s">
        <v>173</v>
      </c>
      <c r="I5753">
        <v>43396</v>
      </c>
      <c r="J5753">
        <v>172</v>
      </c>
      <c r="K5753">
        <v>1156.5</v>
      </c>
      <c r="L5753">
        <v>10</v>
      </c>
      <c r="M5753">
        <v>39321</v>
      </c>
      <c r="N5753">
        <v>24268.757000000001</v>
      </c>
      <c r="O5753">
        <v>2426.8760000000002</v>
      </c>
      <c r="P5753">
        <v>115.65</v>
      </c>
      <c r="Q5753">
        <v>34</v>
      </c>
      <c r="R5753">
        <v>15052.243</v>
      </c>
      <c r="S5753">
        <v>2019</v>
      </c>
      <c r="T5753">
        <v>4</v>
      </c>
      <c r="U5753">
        <v>15</v>
      </c>
    </row>
    <row r="5754" spans="1:21" x14ac:dyDescent="0.3">
      <c r="A5754" s="5" t="s">
        <v>168</v>
      </c>
      <c r="B5754" s="5" t="s">
        <v>175</v>
      </c>
      <c r="C5754" s="5" t="s">
        <v>84</v>
      </c>
      <c r="D5754" s="5" t="s">
        <v>375</v>
      </c>
      <c r="E5754" s="5" t="s">
        <v>172</v>
      </c>
      <c r="F5754" s="6">
        <v>43570</v>
      </c>
      <c r="G5754" s="5" t="s">
        <v>148</v>
      </c>
      <c r="H5754" s="5" t="s">
        <v>212</v>
      </c>
      <c r="I5754">
        <v>43389</v>
      </c>
      <c r="J5754">
        <v>181</v>
      </c>
      <c r="K5754">
        <v>94.5</v>
      </c>
      <c r="L5754">
        <v>1</v>
      </c>
      <c r="M5754">
        <v>2787.75</v>
      </c>
      <c r="N5754">
        <v>2900.9059999999999</v>
      </c>
      <c r="O5754">
        <v>2900.9059999999999</v>
      </c>
      <c r="P5754">
        <v>94.5</v>
      </c>
      <c r="Q5754">
        <v>29.5</v>
      </c>
      <c r="R5754">
        <v>-113.15600000000001</v>
      </c>
      <c r="S5754">
        <v>2019</v>
      </c>
      <c r="T5754">
        <v>4</v>
      </c>
      <c r="U5754">
        <v>16</v>
      </c>
    </row>
    <row r="5755" spans="1:21" x14ac:dyDescent="0.3">
      <c r="A5755" s="5" t="s">
        <v>168</v>
      </c>
      <c r="B5755" s="5" t="s">
        <v>175</v>
      </c>
      <c r="C5755" s="5" t="s">
        <v>87</v>
      </c>
      <c r="D5755" s="5" t="s">
        <v>382</v>
      </c>
      <c r="E5755" s="5" t="s">
        <v>172</v>
      </c>
      <c r="F5755" s="6">
        <v>43570</v>
      </c>
      <c r="G5755" s="5" t="s">
        <v>148</v>
      </c>
      <c r="H5755" s="5" t="s">
        <v>305</v>
      </c>
      <c r="I5755">
        <v>43396</v>
      </c>
      <c r="J5755">
        <v>174</v>
      </c>
      <c r="K5755">
        <v>1065</v>
      </c>
      <c r="L5755">
        <v>10</v>
      </c>
      <c r="M5755">
        <v>30352.5</v>
      </c>
      <c r="N5755">
        <v>24268.757000000001</v>
      </c>
      <c r="O5755">
        <v>2426.8760000000002</v>
      </c>
      <c r="P5755">
        <v>106.5</v>
      </c>
      <c r="Q5755">
        <v>28.5</v>
      </c>
      <c r="R5755">
        <v>6083.7430000000004</v>
      </c>
      <c r="S5755">
        <v>2019</v>
      </c>
      <c r="T5755">
        <v>4</v>
      </c>
      <c r="U5755">
        <v>16</v>
      </c>
    </row>
    <row r="5756" spans="1:21" x14ac:dyDescent="0.3">
      <c r="A5756" s="5" t="s">
        <v>168</v>
      </c>
      <c r="B5756" s="5" t="s">
        <v>175</v>
      </c>
      <c r="C5756" s="5" t="s">
        <v>87</v>
      </c>
      <c r="D5756" s="5" t="s">
        <v>382</v>
      </c>
      <c r="E5756" s="5" t="s">
        <v>172</v>
      </c>
      <c r="F5756" s="6">
        <v>43570</v>
      </c>
      <c r="G5756" s="5" t="s">
        <v>148</v>
      </c>
      <c r="H5756" s="5" t="s">
        <v>200</v>
      </c>
      <c r="I5756">
        <v>43396</v>
      </c>
      <c r="J5756">
        <v>174</v>
      </c>
      <c r="K5756">
        <v>202</v>
      </c>
      <c r="L5756">
        <v>2</v>
      </c>
      <c r="M5756">
        <v>5757</v>
      </c>
      <c r="N5756">
        <v>4853.7510000000002</v>
      </c>
      <c r="O5756">
        <v>2426.8760000000002</v>
      </c>
      <c r="P5756">
        <v>101</v>
      </c>
      <c r="Q5756">
        <v>28.5</v>
      </c>
      <c r="R5756">
        <v>903.24900000000002</v>
      </c>
      <c r="S5756">
        <v>2019</v>
      </c>
      <c r="T5756">
        <v>4</v>
      </c>
      <c r="U5756">
        <v>16</v>
      </c>
    </row>
    <row r="5757" spans="1:21" x14ac:dyDescent="0.3">
      <c r="A5757" s="5" t="s">
        <v>168</v>
      </c>
      <c r="B5757" s="5" t="s">
        <v>175</v>
      </c>
      <c r="C5757" s="5" t="s">
        <v>87</v>
      </c>
      <c r="D5757" s="5" t="s">
        <v>382</v>
      </c>
      <c r="E5757" s="5" t="s">
        <v>172</v>
      </c>
      <c r="F5757" s="6">
        <v>43570</v>
      </c>
      <c r="G5757" s="5" t="s">
        <v>148</v>
      </c>
      <c r="H5757" s="5" t="s">
        <v>208</v>
      </c>
      <c r="I5757">
        <v>43396</v>
      </c>
      <c r="J5757">
        <v>174</v>
      </c>
      <c r="K5757">
        <v>116</v>
      </c>
      <c r="L5757">
        <v>1</v>
      </c>
      <c r="M5757">
        <v>3364</v>
      </c>
      <c r="N5757">
        <v>2426.8760000000002</v>
      </c>
      <c r="O5757">
        <v>2426.8760000000002</v>
      </c>
      <c r="P5757">
        <v>116</v>
      </c>
      <c r="Q5757">
        <v>29</v>
      </c>
      <c r="R5757">
        <v>937.12400000000002</v>
      </c>
      <c r="S5757">
        <v>2019</v>
      </c>
      <c r="T5757">
        <v>4</v>
      </c>
      <c r="U5757">
        <v>16</v>
      </c>
    </row>
    <row r="5758" spans="1:21" x14ac:dyDescent="0.3">
      <c r="A5758" s="5" t="s">
        <v>168</v>
      </c>
      <c r="B5758" s="5" t="s">
        <v>175</v>
      </c>
      <c r="C5758" s="5" t="s">
        <v>87</v>
      </c>
      <c r="D5758" s="5" t="s">
        <v>382</v>
      </c>
      <c r="E5758" s="5" t="s">
        <v>172</v>
      </c>
      <c r="F5758" s="6">
        <v>43570</v>
      </c>
      <c r="G5758" s="5" t="s">
        <v>148</v>
      </c>
      <c r="H5758" s="5" t="s">
        <v>235</v>
      </c>
      <c r="I5758">
        <v>43396</v>
      </c>
      <c r="J5758">
        <v>174</v>
      </c>
      <c r="K5758">
        <v>111.5</v>
      </c>
      <c r="L5758">
        <v>1</v>
      </c>
      <c r="M5758">
        <v>3233.5</v>
      </c>
      <c r="N5758">
        <v>2426.8760000000002</v>
      </c>
      <c r="O5758">
        <v>2426.8760000000002</v>
      </c>
      <c r="P5758">
        <v>111.5</v>
      </c>
      <c r="Q5758">
        <v>29</v>
      </c>
      <c r="R5758">
        <v>806.62400000000002</v>
      </c>
      <c r="S5758">
        <v>2019</v>
      </c>
      <c r="T5758">
        <v>4</v>
      </c>
      <c r="U5758">
        <v>16</v>
      </c>
    </row>
    <row r="5759" spans="1:21" x14ac:dyDescent="0.3">
      <c r="A5759" s="5" t="s">
        <v>168</v>
      </c>
      <c r="B5759" s="5" t="s">
        <v>175</v>
      </c>
      <c r="C5759" s="5" t="s">
        <v>87</v>
      </c>
      <c r="D5759" s="5" t="s">
        <v>382</v>
      </c>
      <c r="E5759" s="5" t="s">
        <v>172</v>
      </c>
      <c r="F5759" s="6">
        <v>43570</v>
      </c>
      <c r="G5759" s="5" t="s">
        <v>148</v>
      </c>
      <c r="H5759" s="5" t="s">
        <v>212</v>
      </c>
      <c r="I5759">
        <v>43396</v>
      </c>
      <c r="J5759">
        <v>174</v>
      </c>
      <c r="K5759">
        <v>105</v>
      </c>
      <c r="L5759">
        <v>1</v>
      </c>
      <c r="M5759">
        <v>3097.5</v>
      </c>
      <c r="N5759">
        <v>2426.8760000000002</v>
      </c>
      <c r="O5759">
        <v>2426.8760000000002</v>
      </c>
      <c r="P5759">
        <v>105</v>
      </c>
      <c r="Q5759">
        <v>29.5</v>
      </c>
      <c r="R5759">
        <v>670.62400000000002</v>
      </c>
      <c r="S5759">
        <v>2019</v>
      </c>
      <c r="T5759">
        <v>4</v>
      </c>
      <c r="U5759">
        <v>16</v>
      </c>
    </row>
    <row r="5760" spans="1:21" x14ac:dyDescent="0.3">
      <c r="A5760" s="5" t="s">
        <v>168</v>
      </c>
      <c r="B5760" s="5" t="s">
        <v>175</v>
      </c>
      <c r="C5760" s="5" t="s">
        <v>87</v>
      </c>
      <c r="D5760" s="5" t="s">
        <v>382</v>
      </c>
      <c r="E5760" s="5" t="s">
        <v>172</v>
      </c>
      <c r="F5760" s="6">
        <v>43570</v>
      </c>
      <c r="G5760" s="5" t="s">
        <v>148</v>
      </c>
      <c r="H5760" s="5" t="s">
        <v>395</v>
      </c>
      <c r="I5760">
        <v>43396</v>
      </c>
      <c r="J5760">
        <v>174</v>
      </c>
      <c r="K5760">
        <v>129</v>
      </c>
      <c r="L5760">
        <v>1</v>
      </c>
      <c r="M5760">
        <v>3805.5</v>
      </c>
      <c r="N5760">
        <v>2426.8760000000002</v>
      </c>
      <c r="O5760">
        <v>2426.8760000000002</v>
      </c>
      <c r="P5760">
        <v>129</v>
      </c>
      <c r="Q5760">
        <v>29.5</v>
      </c>
      <c r="R5760">
        <v>1378.624</v>
      </c>
      <c r="S5760">
        <v>2019</v>
      </c>
      <c r="T5760">
        <v>4</v>
      </c>
      <c r="U5760">
        <v>16</v>
      </c>
    </row>
    <row r="5761" spans="1:21" x14ac:dyDescent="0.3">
      <c r="A5761" s="5" t="s">
        <v>168</v>
      </c>
      <c r="B5761" s="5" t="s">
        <v>175</v>
      </c>
      <c r="C5761" s="5" t="s">
        <v>87</v>
      </c>
      <c r="D5761" s="5" t="s">
        <v>382</v>
      </c>
      <c r="E5761" s="5" t="s">
        <v>172</v>
      </c>
      <c r="F5761" s="6">
        <v>43570</v>
      </c>
      <c r="G5761" s="5" t="s">
        <v>148</v>
      </c>
      <c r="H5761" s="5" t="s">
        <v>235</v>
      </c>
      <c r="I5761">
        <v>43396</v>
      </c>
      <c r="J5761">
        <v>174</v>
      </c>
      <c r="K5761">
        <v>110.5</v>
      </c>
      <c r="L5761">
        <v>1</v>
      </c>
      <c r="M5761">
        <v>3204.5</v>
      </c>
      <c r="N5761">
        <v>2426.8760000000002</v>
      </c>
      <c r="O5761">
        <v>2426.8760000000002</v>
      </c>
      <c r="P5761">
        <v>110.5</v>
      </c>
      <c r="Q5761">
        <v>29</v>
      </c>
      <c r="R5761">
        <v>777.62400000000002</v>
      </c>
      <c r="S5761">
        <v>2019</v>
      </c>
      <c r="T5761">
        <v>4</v>
      </c>
      <c r="U5761">
        <v>16</v>
      </c>
    </row>
    <row r="5762" spans="1:21" x14ac:dyDescent="0.3">
      <c r="A5762" s="5" t="s">
        <v>168</v>
      </c>
      <c r="B5762" s="5" t="s">
        <v>175</v>
      </c>
      <c r="C5762" s="5" t="s">
        <v>87</v>
      </c>
      <c r="D5762" s="5" t="s">
        <v>382</v>
      </c>
      <c r="E5762" s="5" t="s">
        <v>172</v>
      </c>
      <c r="F5762" s="6">
        <v>43570</v>
      </c>
      <c r="G5762" s="5" t="s">
        <v>148</v>
      </c>
      <c r="H5762" s="5" t="s">
        <v>194</v>
      </c>
      <c r="I5762">
        <v>43396</v>
      </c>
      <c r="J5762">
        <v>174</v>
      </c>
      <c r="K5762">
        <v>238.5</v>
      </c>
      <c r="L5762">
        <v>2</v>
      </c>
      <c r="M5762">
        <v>6916.5</v>
      </c>
      <c r="N5762">
        <v>4853.7510000000002</v>
      </c>
      <c r="O5762">
        <v>2426.8760000000002</v>
      </c>
      <c r="P5762">
        <v>119.25</v>
      </c>
      <c r="Q5762">
        <v>29</v>
      </c>
      <c r="R5762">
        <v>2062.7489999999998</v>
      </c>
      <c r="S5762">
        <v>2019</v>
      </c>
      <c r="T5762">
        <v>4</v>
      </c>
      <c r="U5762">
        <v>16</v>
      </c>
    </row>
    <row r="5763" spans="1:21" x14ac:dyDescent="0.3">
      <c r="A5763" s="5" t="s">
        <v>168</v>
      </c>
      <c r="B5763" s="5" t="s">
        <v>175</v>
      </c>
      <c r="C5763" s="5" t="s">
        <v>87</v>
      </c>
      <c r="D5763" s="5" t="s">
        <v>382</v>
      </c>
      <c r="E5763" s="5" t="s">
        <v>172</v>
      </c>
      <c r="F5763" s="6">
        <v>43570</v>
      </c>
      <c r="G5763" s="5" t="s">
        <v>148</v>
      </c>
      <c r="H5763" s="5" t="s">
        <v>190</v>
      </c>
      <c r="I5763">
        <v>43396</v>
      </c>
      <c r="J5763">
        <v>174</v>
      </c>
      <c r="K5763">
        <v>115</v>
      </c>
      <c r="L5763">
        <v>1</v>
      </c>
      <c r="M5763">
        <v>115</v>
      </c>
      <c r="N5763">
        <v>2426.8760000000002</v>
      </c>
      <c r="O5763">
        <v>2426.8760000000002</v>
      </c>
      <c r="P5763">
        <v>115</v>
      </c>
      <c r="Q5763">
        <v>1</v>
      </c>
      <c r="R5763">
        <v>-2311.8760000000002</v>
      </c>
      <c r="S5763">
        <v>2019</v>
      </c>
      <c r="T5763">
        <v>4</v>
      </c>
      <c r="U5763">
        <v>16</v>
      </c>
    </row>
    <row r="5764" spans="1:21" x14ac:dyDescent="0.3">
      <c r="A5764" s="5" t="s">
        <v>168</v>
      </c>
      <c r="B5764" s="5" t="s">
        <v>175</v>
      </c>
      <c r="C5764" s="5" t="s">
        <v>87</v>
      </c>
      <c r="D5764" s="5" t="s">
        <v>382</v>
      </c>
      <c r="E5764" s="5" t="s">
        <v>227</v>
      </c>
      <c r="F5764" s="6">
        <v>43570</v>
      </c>
      <c r="G5764" s="5" t="s">
        <v>148</v>
      </c>
      <c r="H5764" s="5" t="s">
        <v>190</v>
      </c>
      <c r="I5764">
        <v>43396</v>
      </c>
      <c r="J5764">
        <v>174</v>
      </c>
      <c r="K5764">
        <v>-115</v>
      </c>
      <c r="L5764">
        <v>-1</v>
      </c>
      <c r="M5764">
        <v>-115</v>
      </c>
      <c r="N5764">
        <v>-2426.8760000000002</v>
      </c>
      <c r="O5764">
        <v>-2426.8760000000002</v>
      </c>
      <c r="P5764">
        <v>115</v>
      </c>
      <c r="Q5764">
        <v>1</v>
      </c>
      <c r="R5764">
        <v>2311.8760000000002</v>
      </c>
      <c r="S5764">
        <v>2019</v>
      </c>
      <c r="T5764">
        <v>4</v>
      </c>
      <c r="U5764">
        <v>16</v>
      </c>
    </row>
    <row r="5765" spans="1:21" x14ac:dyDescent="0.3">
      <c r="A5765" s="5" t="s">
        <v>168</v>
      </c>
      <c r="B5765" s="5" t="s">
        <v>175</v>
      </c>
      <c r="C5765" s="5" t="s">
        <v>87</v>
      </c>
      <c r="D5765" s="5" t="s">
        <v>382</v>
      </c>
      <c r="E5765" s="5" t="s">
        <v>172</v>
      </c>
      <c r="F5765" s="6">
        <v>43570</v>
      </c>
      <c r="G5765" s="5" t="s">
        <v>148</v>
      </c>
      <c r="H5765" s="5" t="s">
        <v>190</v>
      </c>
      <c r="I5765">
        <v>43396</v>
      </c>
      <c r="J5765">
        <v>174</v>
      </c>
      <c r="K5765">
        <v>115</v>
      </c>
      <c r="L5765">
        <v>1</v>
      </c>
      <c r="M5765">
        <v>3392.5</v>
      </c>
      <c r="N5765">
        <v>2426.8760000000002</v>
      </c>
      <c r="O5765">
        <v>2426.8760000000002</v>
      </c>
      <c r="P5765">
        <v>115</v>
      </c>
      <c r="Q5765">
        <v>29.5</v>
      </c>
      <c r="R5765">
        <v>965.62400000000002</v>
      </c>
      <c r="S5765">
        <v>2019</v>
      </c>
      <c r="T5765">
        <v>4</v>
      </c>
      <c r="U5765">
        <v>16</v>
      </c>
    </row>
    <row r="5766" spans="1:21" x14ac:dyDescent="0.3">
      <c r="A5766" s="5" t="s">
        <v>168</v>
      </c>
      <c r="B5766" s="5" t="s">
        <v>175</v>
      </c>
      <c r="C5766" s="5" t="s">
        <v>87</v>
      </c>
      <c r="D5766" s="5" t="s">
        <v>382</v>
      </c>
      <c r="E5766" s="5" t="s">
        <v>172</v>
      </c>
      <c r="F5766" s="6">
        <v>43570</v>
      </c>
      <c r="G5766" s="5" t="s">
        <v>148</v>
      </c>
      <c r="H5766" s="5" t="s">
        <v>194</v>
      </c>
      <c r="I5766">
        <v>43396</v>
      </c>
      <c r="J5766">
        <v>174</v>
      </c>
      <c r="K5766">
        <v>361.5</v>
      </c>
      <c r="L5766">
        <v>3</v>
      </c>
      <c r="M5766">
        <v>10483.5</v>
      </c>
      <c r="N5766">
        <v>7280.6270000000004</v>
      </c>
      <c r="O5766">
        <v>2426.8760000000002</v>
      </c>
      <c r="P5766">
        <v>120.5</v>
      </c>
      <c r="Q5766">
        <v>29</v>
      </c>
      <c r="R5766">
        <v>3202.873</v>
      </c>
      <c r="S5766">
        <v>2019</v>
      </c>
      <c r="T5766">
        <v>4</v>
      </c>
      <c r="U5766">
        <v>16</v>
      </c>
    </row>
    <row r="5767" spans="1:21" x14ac:dyDescent="0.3">
      <c r="A5767" s="5" t="s">
        <v>168</v>
      </c>
      <c r="B5767" s="5" t="s">
        <v>206</v>
      </c>
      <c r="C5767" s="5" t="s">
        <v>112</v>
      </c>
      <c r="D5767" s="5" t="s">
        <v>407</v>
      </c>
      <c r="E5767" s="5" t="s">
        <v>172</v>
      </c>
      <c r="F5767" s="6">
        <v>43570</v>
      </c>
      <c r="G5767" s="5" t="s">
        <v>148</v>
      </c>
      <c r="H5767" s="5" t="s">
        <v>264</v>
      </c>
      <c r="I5767">
        <v>43404</v>
      </c>
      <c r="J5767">
        <v>166</v>
      </c>
      <c r="K5767">
        <v>1070</v>
      </c>
      <c r="L5767">
        <v>10</v>
      </c>
      <c r="M5767">
        <v>30495</v>
      </c>
      <c r="N5767">
        <v>27759.478999999999</v>
      </c>
      <c r="O5767">
        <v>2775.9479999999999</v>
      </c>
      <c r="P5767">
        <v>107</v>
      </c>
      <c r="Q5767">
        <v>28.5</v>
      </c>
      <c r="R5767">
        <v>2735.5210000000002</v>
      </c>
      <c r="S5767">
        <v>2019</v>
      </c>
      <c r="T5767">
        <v>4</v>
      </c>
      <c r="U5767">
        <v>16</v>
      </c>
    </row>
    <row r="5768" spans="1:21" x14ac:dyDescent="0.3">
      <c r="A5768" s="5" t="s">
        <v>168</v>
      </c>
      <c r="B5768" s="5" t="s">
        <v>206</v>
      </c>
      <c r="C5768" s="5" t="s">
        <v>112</v>
      </c>
      <c r="D5768" s="5" t="s">
        <v>407</v>
      </c>
      <c r="E5768" s="5" t="s">
        <v>172</v>
      </c>
      <c r="F5768" s="6">
        <v>43570</v>
      </c>
      <c r="G5768" s="5" t="s">
        <v>148</v>
      </c>
      <c r="H5768" s="5" t="s">
        <v>199</v>
      </c>
      <c r="I5768">
        <v>43404</v>
      </c>
      <c r="J5768">
        <v>166</v>
      </c>
      <c r="K5768">
        <v>864</v>
      </c>
      <c r="L5768">
        <v>8</v>
      </c>
      <c r="M5768">
        <v>24624</v>
      </c>
      <c r="N5768">
        <v>22207.582999999999</v>
      </c>
      <c r="O5768">
        <v>2775.9479999999999</v>
      </c>
      <c r="P5768">
        <v>108</v>
      </c>
      <c r="Q5768">
        <v>28.5</v>
      </c>
      <c r="R5768">
        <v>2416.4169999999999</v>
      </c>
      <c r="S5768">
        <v>2019</v>
      </c>
      <c r="T5768">
        <v>4</v>
      </c>
      <c r="U5768">
        <v>16</v>
      </c>
    </row>
    <row r="5769" spans="1:21" x14ac:dyDescent="0.3">
      <c r="A5769" s="5" t="s">
        <v>168</v>
      </c>
      <c r="B5769" s="5" t="s">
        <v>206</v>
      </c>
      <c r="C5769" s="5" t="s">
        <v>112</v>
      </c>
      <c r="D5769" s="5" t="s">
        <v>407</v>
      </c>
      <c r="E5769" s="5" t="s">
        <v>172</v>
      </c>
      <c r="F5769" s="6">
        <v>43570</v>
      </c>
      <c r="G5769" s="5" t="s">
        <v>148</v>
      </c>
      <c r="H5769" s="5" t="s">
        <v>215</v>
      </c>
      <c r="I5769">
        <v>43404</v>
      </c>
      <c r="J5769">
        <v>166</v>
      </c>
      <c r="K5769">
        <v>466</v>
      </c>
      <c r="L5769">
        <v>4</v>
      </c>
      <c r="M5769">
        <v>13281</v>
      </c>
      <c r="N5769">
        <v>11103.791999999999</v>
      </c>
      <c r="O5769">
        <v>2775.9479999999999</v>
      </c>
      <c r="P5769">
        <v>116.5</v>
      </c>
      <c r="Q5769">
        <v>28.5</v>
      </c>
      <c r="R5769">
        <v>2177.2080000000001</v>
      </c>
      <c r="S5769">
        <v>2019</v>
      </c>
      <c r="T5769">
        <v>4</v>
      </c>
      <c r="U5769">
        <v>16</v>
      </c>
    </row>
    <row r="5770" spans="1:21" x14ac:dyDescent="0.3">
      <c r="A5770" s="5" t="s">
        <v>168</v>
      </c>
      <c r="B5770" s="5" t="s">
        <v>206</v>
      </c>
      <c r="C5770" s="5" t="s">
        <v>112</v>
      </c>
      <c r="D5770" s="5" t="s">
        <v>407</v>
      </c>
      <c r="E5770" s="5" t="s">
        <v>172</v>
      </c>
      <c r="F5770" s="6">
        <v>43570</v>
      </c>
      <c r="G5770" s="5" t="s">
        <v>148</v>
      </c>
      <c r="H5770" s="5" t="s">
        <v>200</v>
      </c>
      <c r="I5770">
        <v>43404</v>
      </c>
      <c r="J5770">
        <v>166</v>
      </c>
      <c r="K5770">
        <v>874</v>
      </c>
      <c r="L5770">
        <v>8</v>
      </c>
      <c r="M5770">
        <v>24909</v>
      </c>
      <c r="N5770">
        <v>22207.582999999999</v>
      </c>
      <c r="O5770">
        <v>2775.9479999999999</v>
      </c>
      <c r="P5770">
        <v>109.25</v>
      </c>
      <c r="Q5770">
        <v>28.5</v>
      </c>
      <c r="R5770">
        <v>2701.4169999999999</v>
      </c>
      <c r="S5770">
        <v>2019</v>
      </c>
      <c r="T5770">
        <v>4</v>
      </c>
      <c r="U5770">
        <v>16</v>
      </c>
    </row>
    <row r="5771" spans="1:21" x14ac:dyDescent="0.3">
      <c r="A5771" s="5" t="s">
        <v>168</v>
      </c>
      <c r="B5771" s="5" t="s">
        <v>206</v>
      </c>
      <c r="C5771" s="5" t="s">
        <v>112</v>
      </c>
      <c r="D5771" s="5" t="s">
        <v>407</v>
      </c>
      <c r="E5771" s="5" t="s">
        <v>172</v>
      </c>
      <c r="F5771" s="6">
        <v>43570</v>
      </c>
      <c r="G5771" s="5" t="s">
        <v>148</v>
      </c>
      <c r="H5771" s="5" t="s">
        <v>173</v>
      </c>
      <c r="I5771">
        <v>43404</v>
      </c>
      <c r="J5771">
        <v>166</v>
      </c>
      <c r="K5771">
        <v>244</v>
      </c>
      <c r="L5771">
        <v>2</v>
      </c>
      <c r="M5771">
        <v>8296</v>
      </c>
      <c r="N5771">
        <v>6477.2120000000004</v>
      </c>
      <c r="O5771">
        <v>3238.6060000000002</v>
      </c>
      <c r="P5771">
        <v>122</v>
      </c>
      <c r="Q5771">
        <v>34</v>
      </c>
      <c r="R5771">
        <v>1818.788</v>
      </c>
      <c r="S5771">
        <v>2019</v>
      </c>
      <c r="T5771">
        <v>4</v>
      </c>
      <c r="U5771">
        <v>16</v>
      </c>
    </row>
    <row r="5772" spans="1:21" x14ac:dyDescent="0.3">
      <c r="A5772" s="5" t="s">
        <v>168</v>
      </c>
      <c r="B5772" s="5" t="s">
        <v>206</v>
      </c>
      <c r="C5772" s="5" t="s">
        <v>113</v>
      </c>
      <c r="D5772" s="5" t="s">
        <v>408</v>
      </c>
      <c r="E5772" s="5" t="s">
        <v>172</v>
      </c>
      <c r="F5772" s="6">
        <v>43572</v>
      </c>
      <c r="G5772" s="5" t="s">
        <v>148</v>
      </c>
      <c r="H5772" s="5" t="s">
        <v>221</v>
      </c>
      <c r="I5772">
        <v>43411</v>
      </c>
      <c r="J5772">
        <v>161</v>
      </c>
      <c r="K5772">
        <v>204</v>
      </c>
      <c r="L5772">
        <v>2</v>
      </c>
      <c r="M5772">
        <v>6120</v>
      </c>
      <c r="N5772">
        <v>5301.0069999999996</v>
      </c>
      <c r="O5772">
        <v>2650.5039999999999</v>
      </c>
      <c r="P5772">
        <v>102</v>
      </c>
      <c r="Q5772">
        <v>30</v>
      </c>
      <c r="R5772">
        <v>818.99300000000005</v>
      </c>
      <c r="S5772">
        <v>2019</v>
      </c>
      <c r="T5772">
        <v>4</v>
      </c>
      <c r="U5772">
        <v>16</v>
      </c>
    </row>
    <row r="5773" spans="1:21" x14ac:dyDescent="0.3">
      <c r="A5773" s="5" t="s">
        <v>168</v>
      </c>
      <c r="B5773" s="5" t="s">
        <v>206</v>
      </c>
      <c r="C5773" s="5" t="s">
        <v>113</v>
      </c>
      <c r="D5773" s="5" t="s">
        <v>408</v>
      </c>
      <c r="E5773" s="5" t="s">
        <v>172</v>
      </c>
      <c r="F5773" s="6">
        <v>43572</v>
      </c>
      <c r="G5773" s="5" t="s">
        <v>148</v>
      </c>
      <c r="H5773" s="5" t="s">
        <v>203</v>
      </c>
      <c r="I5773">
        <v>43411</v>
      </c>
      <c r="J5773">
        <v>161</v>
      </c>
      <c r="K5773">
        <v>221</v>
      </c>
      <c r="L5773">
        <v>2</v>
      </c>
      <c r="M5773">
        <v>6630</v>
      </c>
      <c r="N5773">
        <v>5301.0069999999996</v>
      </c>
      <c r="O5773">
        <v>2650.5039999999999</v>
      </c>
      <c r="P5773">
        <v>110.5</v>
      </c>
      <c r="Q5773">
        <v>30</v>
      </c>
      <c r="R5773">
        <v>1328.9929999999999</v>
      </c>
      <c r="S5773">
        <v>2019</v>
      </c>
      <c r="T5773">
        <v>4</v>
      </c>
      <c r="U5773">
        <v>16</v>
      </c>
    </row>
    <row r="5774" spans="1:21" x14ac:dyDescent="0.3">
      <c r="A5774" s="5" t="s">
        <v>168</v>
      </c>
      <c r="B5774" s="5" t="s">
        <v>206</v>
      </c>
      <c r="C5774" s="5" t="s">
        <v>113</v>
      </c>
      <c r="D5774" s="5" t="s">
        <v>408</v>
      </c>
      <c r="E5774" s="5" t="s">
        <v>172</v>
      </c>
      <c r="F5774" s="6">
        <v>43572</v>
      </c>
      <c r="G5774" s="5" t="s">
        <v>148</v>
      </c>
      <c r="H5774" s="5" t="s">
        <v>204</v>
      </c>
      <c r="I5774">
        <v>43411</v>
      </c>
      <c r="J5774">
        <v>161</v>
      </c>
      <c r="K5774">
        <v>460</v>
      </c>
      <c r="L5774">
        <v>4</v>
      </c>
      <c r="M5774">
        <v>13800</v>
      </c>
      <c r="N5774">
        <v>10602.014999999999</v>
      </c>
      <c r="O5774">
        <v>2650.5039999999999</v>
      </c>
      <c r="P5774">
        <v>115</v>
      </c>
      <c r="Q5774">
        <v>30</v>
      </c>
      <c r="R5774">
        <v>3197.9850000000001</v>
      </c>
      <c r="S5774">
        <v>2019</v>
      </c>
      <c r="T5774">
        <v>4</v>
      </c>
      <c r="U5774">
        <v>16</v>
      </c>
    </row>
    <row r="5775" spans="1:21" x14ac:dyDescent="0.3">
      <c r="A5775" s="5" t="s">
        <v>168</v>
      </c>
      <c r="B5775" s="5" t="s">
        <v>206</v>
      </c>
      <c r="C5775" s="5" t="s">
        <v>111</v>
      </c>
      <c r="D5775" s="5" t="s">
        <v>377</v>
      </c>
      <c r="E5775" s="5" t="s">
        <v>172</v>
      </c>
      <c r="F5775" s="6">
        <v>43573</v>
      </c>
      <c r="G5775" s="5" t="s">
        <v>148</v>
      </c>
      <c r="H5775" s="5" t="s">
        <v>178</v>
      </c>
      <c r="I5775">
        <v>43397</v>
      </c>
      <c r="J5775">
        <v>176</v>
      </c>
      <c r="K5775">
        <v>575.4</v>
      </c>
      <c r="L5775">
        <v>5</v>
      </c>
      <c r="M5775">
        <v>16686.599999999999</v>
      </c>
      <c r="N5775">
        <v>12892.11</v>
      </c>
      <c r="O5775">
        <v>2578.422</v>
      </c>
      <c r="P5775">
        <v>115.08</v>
      </c>
      <c r="Q5775">
        <v>29</v>
      </c>
      <c r="R5775">
        <v>3794.49</v>
      </c>
      <c r="S5775">
        <v>2019</v>
      </c>
      <c r="T5775">
        <v>4</v>
      </c>
      <c r="U5775">
        <v>16</v>
      </c>
    </row>
    <row r="5776" spans="1:21" x14ac:dyDescent="0.3">
      <c r="A5776" s="5" t="s">
        <v>168</v>
      </c>
      <c r="B5776" s="5" t="s">
        <v>206</v>
      </c>
      <c r="C5776" s="5" t="s">
        <v>111</v>
      </c>
      <c r="D5776" s="5" t="s">
        <v>377</v>
      </c>
      <c r="E5776" s="5" t="s">
        <v>172</v>
      </c>
      <c r="F5776" s="6">
        <v>43573</v>
      </c>
      <c r="G5776" s="5" t="s">
        <v>148</v>
      </c>
      <c r="H5776" s="5" t="s">
        <v>198</v>
      </c>
      <c r="I5776">
        <v>43397</v>
      </c>
      <c r="J5776">
        <v>176</v>
      </c>
      <c r="K5776">
        <v>314.60000000000002</v>
      </c>
      <c r="L5776">
        <v>3</v>
      </c>
      <c r="M5776">
        <v>9123.4</v>
      </c>
      <c r="N5776">
        <v>7735.2659999999996</v>
      </c>
      <c r="O5776">
        <v>2578.422</v>
      </c>
      <c r="P5776">
        <v>104.86666666666667</v>
      </c>
      <c r="Q5776">
        <v>29</v>
      </c>
      <c r="R5776">
        <v>1388.134</v>
      </c>
      <c r="S5776">
        <v>2019</v>
      </c>
      <c r="T5776">
        <v>4</v>
      </c>
      <c r="U5776">
        <v>16</v>
      </c>
    </row>
    <row r="5777" spans="1:21" x14ac:dyDescent="0.3">
      <c r="A5777" s="5" t="s">
        <v>168</v>
      </c>
      <c r="B5777" s="5" t="s">
        <v>206</v>
      </c>
      <c r="C5777" s="5" t="s">
        <v>111</v>
      </c>
      <c r="D5777" s="5" t="s">
        <v>377</v>
      </c>
      <c r="E5777" s="5" t="s">
        <v>172</v>
      </c>
      <c r="F5777" s="6">
        <v>43573</v>
      </c>
      <c r="G5777" s="5" t="s">
        <v>148</v>
      </c>
      <c r="H5777" s="5" t="s">
        <v>197</v>
      </c>
      <c r="I5777">
        <v>43397</v>
      </c>
      <c r="J5777">
        <v>176</v>
      </c>
      <c r="K5777">
        <v>1111</v>
      </c>
      <c r="L5777">
        <v>10</v>
      </c>
      <c r="M5777">
        <v>32219</v>
      </c>
      <c r="N5777">
        <v>25784.22</v>
      </c>
      <c r="O5777">
        <v>2578.422</v>
      </c>
      <c r="P5777">
        <v>111.1</v>
      </c>
      <c r="Q5777">
        <v>29</v>
      </c>
      <c r="R5777">
        <v>6434.78</v>
      </c>
      <c r="S5777">
        <v>2019</v>
      </c>
      <c r="T5777">
        <v>4</v>
      </c>
      <c r="U5777">
        <v>16</v>
      </c>
    </row>
    <row r="5778" spans="1:21" x14ac:dyDescent="0.3">
      <c r="A5778" s="5" t="s">
        <v>168</v>
      </c>
      <c r="B5778" s="5" t="s">
        <v>206</v>
      </c>
      <c r="C5778" s="5" t="s">
        <v>112</v>
      </c>
      <c r="D5778" s="5" t="s">
        <v>407</v>
      </c>
      <c r="E5778" s="5" t="s">
        <v>172</v>
      </c>
      <c r="F5778" s="6">
        <v>43573</v>
      </c>
      <c r="G5778" s="5" t="s">
        <v>148</v>
      </c>
      <c r="H5778" s="5" t="s">
        <v>311</v>
      </c>
      <c r="I5778">
        <v>43404</v>
      </c>
      <c r="J5778">
        <v>169</v>
      </c>
      <c r="K5778">
        <v>110.4</v>
      </c>
      <c r="L5778">
        <v>1</v>
      </c>
      <c r="M5778">
        <v>3201.6</v>
      </c>
      <c r="N5778">
        <v>3238.6060000000002</v>
      </c>
      <c r="O5778">
        <v>3238.6060000000002</v>
      </c>
      <c r="P5778">
        <v>110.4</v>
      </c>
      <c r="Q5778">
        <v>29</v>
      </c>
      <c r="R5778">
        <v>-37.006</v>
      </c>
      <c r="S5778">
        <v>2019</v>
      </c>
      <c r="T5778">
        <v>4</v>
      </c>
      <c r="U5778">
        <v>16</v>
      </c>
    </row>
    <row r="5779" spans="1:21" x14ac:dyDescent="0.3">
      <c r="A5779" s="5" t="s">
        <v>168</v>
      </c>
      <c r="B5779" s="5" t="s">
        <v>206</v>
      </c>
      <c r="C5779" s="5" t="s">
        <v>112</v>
      </c>
      <c r="D5779" s="5" t="s">
        <v>407</v>
      </c>
      <c r="E5779" s="5" t="s">
        <v>172</v>
      </c>
      <c r="F5779" s="6">
        <v>43573</v>
      </c>
      <c r="G5779" s="5" t="s">
        <v>148</v>
      </c>
      <c r="H5779" s="5" t="s">
        <v>351</v>
      </c>
      <c r="I5779">
        <v>43404</v>
      </c>
      <c r="J5779">
        <v>169</v>
      </c>
      <c r="K5779">
        <v>318.60000000000002</v>
      </c>
      <c r="L5779">
        <v>3</v>
      </c>
      <c r="M5779">
        <v>9398.7000000000007</v>
      </c>
      <c r="N5779">
        <v>9715.8179999999993</v>
      </c>
      <c r="O5779">
        <v>3238.6060000000002</v>
      </c>
      <c r="P5779">
        <v>106.2</v>
      </c>
      <c r="Q5779">
        <v>29.5</v>
      </c>
      <c r="R5779">
        <v>-317.11799999999999</v>
      </c>
      <c r="S5779">
        <v>2019</v>
      </c>
      <c r="T5779">
        <v>4</v>
      </c>
      <c r="U5779">
        <v>16</v>
      </c>
    </row>
    <row r="5780" spans="1:21" x14ac:dyDescent="0.3">
      <c r="A5780" s="5" t="s">
        <v>168</v>
      </c>
      <c r="B5780" s="5" t="s">
        <v>206</v>
      </c>
      <c r="C5780" s="5" t="s">
        <v>113</v>
      </c>
      <c r="D5780" s="5" t="s">
        <v>408</v>
      </c>
      <c r="E5780" s="5" t="s">
        <v>172</v>
      </c>
      <c r="F5780" s="6">
        <v>43573</v>
      </c>
      <c r="G5780" s="5" t="s">
        <v>148</v>
      </c>
      <c r="H5780" s="5" t="s">
        <v>230</v>
      </c>
      <c r="I5780">
        <v>43411</v>
      </c>
      <c r="J5780">
        <v>162</v>
      </c>
      <c r="K5780">
        <v>2325</v>
      </c>
      <c r="L5780">
        <v>20</v>
      </c>
      <c r="M5780">
        <v>68587.5</v>
      </c>
      <c r="N5780">
        <v>53010.072999999997</v>
      </c>
      <c r="O5780">
        <v>2650.5039999999999</v>
      </c>
      <c r="P5780">
        <v>116.25</v>
      </c>
      <c r="Q5780">
        <v>29.5</v>
      </c>
      <c r="R5780">
        <v>15577.427</v>
      </c>
      <c r="S5780">
        <v>2019</v>
      </c>
      <c r="T5780">
        <v>4</v>
      </c>
      <c r="U5780">
        <v>16</v>
      </c>
    </row>
    <row r="5781" spans="1:21" x14ac:dyDescent="0.3">
      <c r="A5781" s="5" t="s">
        <v>168</v>
      </c>
      <c r="B5781" s="5" t="s">
        <v>206</v>
      </c>
      <c r="C5781" s="5" t="s">
        <v>113</v>
      </c>
      <c r="D5781" s="5" t="s">
        <v>408</v>
      </c>
      <c r="E5781" s="5" t="s">
        <v>172</v>
      </c>
      <c r="F5781" s="6">
        <v>43573</v>
      </c>
      <c r="G5781" s="5" t="s">
        <v>148</v>
      </c>
      <c r="H5781" s="5" t="s">
        <v>205</v>
      </c>
      <c r="I5781">
        <v>43411</v>
      </c>
      <c r="J5781">
        <v>162</v>
      </c>
      <c r="K5781">
        <v>350</v>
      </c>
      <c r="L5781">
        <v>3</v>
      </c>
      <c r="M5781">
        <v>10500</v>
      </c>
      <c r="N5781">
        <v>7951.5110000000004</v>
      </c>
      <c r="O5781">
        <v>2650.5039999999999</v>
      </c>
      <c r="P5781">
        <v>116.66666666666667</v>
      </c>
      <c r="Q5781">
        <v>30</v>
      </c>
      <c r="R5781">
        <v>2548.489</v>
      </c>
      <c r="S5781">
        <v>2019</v>
      </c>
      <c r="T5781">
        <v>4</v>
      </c>
      <c r="U5781">
        <v>16</v>
      </c>
    </row>
    <row r="5782" spans="1:21" x14ac:dyDescent="0.3">
      <c r="A5782" s="5" t="s">
        <v>168</v>
      </c>
      <c r="B5782" s="5" t="s">
        <v>206</v>
      </c>
      <c r="C5782" s="5" t="s">
        <v>113</v>
      </c>
      <c r="D5782" s="5" t="s">
        <v>408</v>
      </c>
      <c r="E5782" s="5" t="s">
        <v>172</v>
      </c>
      <c r="F5782" s="6">
        <v>43573</v>
      </c>
      <c r="G5782" s="5" t="s">
        <v>148</v>
      </c>
      <c r="H5782" s="5" t="s">
        <v>216</v>
      </c>
      <c r="I5782">
        <v>43411</v>
      </c>
      <c r="J5782">
        <v>162</v>
      </c>
      <c r="K5782">
        <v>225</v>
      </c>
      <c r="L5782">
        <v>2</v>
      </c>
      <c r="M5782">
        <v>6750</v>
      </c>
      <c r="N5782">
        <v>5301.0069999999996</v>
      </c>
      <c r="O5782">
        <v>2650.5039999999999</v>
      </c>
      <c r="P5782">
        <v>112.5</v>
      </c>
      <c r="Q5782">
        <v>30</v>
      </c>
      <c r="R5782">
        <v>1448.9929999999999</v>
      </c>
      <c r="S5782">
        <v>2019</v>
      </c>
      <c r="T5782">
        <v>4</v>
      </c>
      <c r="U5782">
        <v>16</v>
      </c>
    </row>
    <row r="5783" spans="1:21" x14ac:dyDescent="0.3">
      <c r="A5783" s="5" t="s">
        <v>168</v>
      </c>
      <c r="B5783" s="5" t="s">
        <v>206</v>
      </c>
      <c r="C5783" s="5" t="s">
        <v>113</v>
      </c>
      <c r="D5783" s="5" t="s">
        <v>408</v>
      </c>
      <c r="E5783" s="5" t="s">
        <v>172</v>
      </c>
      <c r="F5783" s="6">
        <v>43573</v>
      </c>
      <c r="G5783" s="5" t="s">
        <v>148</v>
      </c>
      <c r="H5783" s="5" t="s">
        <v>222</v>
      </c>
      <c r="I5783">
        <v>43411</v>
      </c>
      <c r="J5783">
        <v>162</v>
      </c>
      <c r="K5783">
        <v>116</v>
      </c>
      <c r="L5783">
        <v>1</v>
      </c>
      <c r="M5783">
        <v>3480</v>
      </c>
      <c r="N5783">
        <v>2650.5039999999999</v>
      </c>
      <c r="O5783">
        <v>2650.5039999999999</v>
      </c>
      <c r="P5783">
        <v>116</v>
      </c>
      <c r="Q5783">
        <v>30</v>
      </c>
      <c r="R5783">
        <v>829.49599999999998</v>
      </c>
      <c r="S5783">
        <v>2019</v>
      </c>
      <c r="T5783">
        <v>4</v>
      </c>
      <c r="U5783">
        <v>16</v>
      </c>
    </row>
    <row r="5784" spans="1:21" x14ac:dyDescent="0.3">
      <c r="A5784" s="5" t="s">
        <v>168</v>
      </c>
      <c r="B5784" s="5" t="s">
        <v>206</v>
      </c>
      <c r="C5784" s="5" t="s">
        <v>113</v>
      </c>
      <c r="D5784" s="5" t="s">
        <v>408</v>
      </c>
      <c r="E5784" s="5" t="s">
        <v>172</v>
      </c>
      <c r="F5784" s="6">
        <v>43573</v>
      </c>
      <c r="G5784" s="5" t="s">
        <v>148</v>
      </c>
      <c r="H5784" s="5" t="s">
        <v>217</v>
      </c>
      <c r="I5784">
        <v>43411</v>
      </c>
      <c r="J5784">
        <v>162</v>
      </c>
      <c r="K5784">
        <v>1598</v>
      </c>
      <c r="L5784">
        <v>15</v>
      </c>
      <c r="M5784">
        <v>47940</v>
      </c>
      <c r="N5784">
        <v>39757.555</v>
      </c>
      <c r="O5784">
        <v>2650.5039999999999</v>
      </c>
      <c r="P5784">
        <v>106.53333333333333</v>
      </c>
      <c r="Q5784">
        <v>30</v>
      </c>
      <c r="R5784">
        <v>8182.4449999999997</v>
      </c>
      <c r="S5784">
        <v>2019</v>
      </c>
      <c r="T5784">
        <v>4</v>
      </c>
      <c r="U5784">
        <v>16</v>
      </c>
    </row>
    <row r="5785" spans="1:21" x14ac:dyDescent="0.3">
      <c r="A5785" s="5" t="s">
        <v>168</v>
      </c>
      <c r="B5785" s="5" t="s">
        <v>206</v>
      </c>
      <c r="C5785" s="5" t="s">
        <v>113</v>
      </c>
      <c r="D5785" s="5" t="s">
        <v>408</v>
      </c>
      <c r="E5785" s="5" t="s">
        <v>172</v>
      </c>
      <c r="F5785" s="6">
        <v>43573</v>
      </c>
      <c r="G5785" s="5" t="s">
        <v>148</v>
      </c>
      <c r="H5785" s="5" t="s">
        <v>181</v>
      </c>
      <c r="I5785">
        <v>43411</v>
      </c>
      <c r="J5785">
        <v>162</v>
      </c>
      <c r="K5785">
        <v>438</v>
      </c>
      <c r="L5785">
        <v>4</v>
      </c>
      <c r="M5785">
        <v>13140</v>
      </c>
      <c r="N5785">
        <v>10602.014999999999</v>
      </c>
      <c r="O5785">
        <v>2650.5039999999999</v>
      </c>
      <c r="P5785">
        <v>109.5</v>
      </c>
      <c r="Q5785">
        <v>30</v>
      </c>
      <c r="R5785">
        <v>2537.9850000000001</v>
      </c>
      <c r="S5785">
        <v>2019</v>
      </c>
      <c r="T5785">
        <v>4</v>
      </c>
      <c r="U5785">
        <v>16</v>
      </c>
    </row>
    <row r="5786" spans="1:21" x14ac:dyDescent="0.3">
      <c r="A5786" s="5" t="s">
        <v>168</v>
      </c>
      <c r="B5786" s="5" t="s">
        <v>206</v>
      </c>
      <c r="C5786" s="5" t="s">
        <v>113</v>
      </c>
      <c r="D5786" s="5" t="s">
        <v>408</v>
      </c>
      <c r="E5786" s="5" t="s">
        <v>172</v>
      </c>
      <c r="F5786" s="6">
        <v>43573</v>
      </c>
      <c r="G5786" s="5" t="s">
        <v>148</v>
      </c>
      <c r="H5786" s="5" t="s">
        <v>183</v>
      </c>
      <c r="I5786">
        <v>43411</v>
      </c>
      <c r="J5786">
        <v>162</v>
      </c>
      <c r="K5786">
        <v>430</v>
      </c>
      <c r="L5786">
        <v>4</v>
      </c>
      <c r="M5786">
        <v>12900</v>
      </c>
      <c r="N5786">
        <v>10602.014999999999</v>
      </c>
      <c r="O5786">
        <v>2650.5039999999999</v>
      </c>
      <c r="P5786">
        <v>107.5</v>
      </c>
      <c r="Q5786">
        <v>30</v>
      </c>
      <c r="R5786">
        <v>2297.9850000000001</v>
      </c>
      <c r="S5786">
        <v>2019</v>
      </c>
      <c r="T5786">
        <v>4</v>
      </c>
      <c r="U5786">
        <v>16</v>
      </c>
    </row>
    <row r="5787" spans="1:21" x14ac:dyDescent="0.3">
      <c r="A5787" s="5" t="s">
        <v>168</v>
      </c>
      <c r="B5787" s="5" t="s">
        <v>206</v>
      </c>
      <c r="C5787" s="5" t="s">
        <v>113</v>
      </c>
      <c r="D5787" s="5" t="s">
        <v>408</v>
      </c>
      <c r="E5787" s="5" t="s">
        <v>172</v>
      </c>
      <c r="F5787" s="6">
        <v>43573</v>
      </c>
      <c r="G5787" s="5" t="s">
        <v>148</v>
      </c>
      <c r="H5787" s="5" t="s">
        <v>182</v>
      </c>
      <c r="I5787">
        <v>43411</v>
      </c>
      <c r="J5787">
        <v>162</v>
      </c>
      <c r="K5787">
        <v>135</v>
      </c>
      <c r="L5787">
        <v>1</v>
      </c>
      <c r="M5787">
        <v>4050</v>
      </c>
      <c r="N5787">
        <v>2650.5039999999999</v>
      </c>
      <c r="O5787">
        <v>2650.5039999999999</v>
      </c>
      <c r="P5787">
        <v>135</v>
      </c>
      <c r="Q5787">
        <v>30</v>
      </c>
      <c r="R5787">
        <v>1399.4960000000001</v>
      </c>
      <c r="S5787">
        <v>2019</v>
      </c>
      <c r="T5787">
        <v>4</v>
      </c>
      <c r="U5787">
        <v>16</v>
      </c>
    </row>
    <row r="5788" spans="1:21" x14ac:dyDescent="0.3">
      <c r="A5788" s="5" t="s">
        <v>168</v>
      </c>
      <c r="B5788" s="5" t="s">
        <v>206</v>
      </c>
      <c r="C5788" s="5" t="s">
        <v>113</v>
      </c>
      <c r="D5788" s="5" t="s">
        <v>408</v>
      </c>
      <c r="E5788" s="5" t="s">
        <v>172</v>
      </c>
      <c r="F5788" s="6">
        <v>43573</v>
      </c>
      <c r="G5788" s="5" t="s">
        <v>148</v>
      </c>
      <c r="H5788" s="5" t="s">
        <v>231</v>
      </c>
      <c r="I5788">
        <v>43411</v>
      </c>
      <c r="J5788">
        <v>162</v>
      </c>
      <c r="K5788">
        <v>116</v>
      </c>
      <c r="L5788">
        <v>1</v>
      </c>
      <c r="M5788">
        <v>3480</v>
      </c>
      <c r="N5788">
        <v>2650.5039999999999</v>
      </c>
      <c r="O5788">
        <v>2650.5039999999999</v>
      </c>
      <c r="P5788">
        <v>116</v>
      </c>
      <c r="Q5788">
        <v>30</v>
      </c>
      <c r="R5788">
        <v>829.49599999999998</v>
      </c>
      <c r="S5788">
        <v>2019</v>
      </c>
      <c r="T5788">
        <v>4</v>
      </c>
      <c r="U5788">
        <v>16</v>
      </c>
    </row>
    <row r="5789" spans="1:21" x14ac:dyDescent="0.3">
      <c r="A5789" s="5" t="s">
        <v>168</v>
      </c>
      <c r="B5789" s="5" t="s">
        <v>206</v>
      </c>
      <c r="C5789" s="5" t="s">
        <v>113</v>
      </c>
      <c r="D5789" s="5" t="s">
        <v>408</v>
      </c>
      <c r="E5789" s="5" t="s">
        <v>172</v>
      </c>
      <c r="F5789" s="6">
        <v>43573</v>
      </c>
      <c r="G5789" s="5" t="s">
        <v>148</v>
      </c>
      <c r="H5789" s="5" t="s">
        <v>218</v>
      </c>
      <c r="I5789">
        <v>43411</v>
      </c>
      <c r="J5789">
        <v>162</v>
      </c>
      <c r="K5789">
        <v>520</v>
      </c>
      <c r="L5789">
        <v>5</v>
      </c>
      <c r="M5789">
        <v>15600</v>
      </c>
      <c r="N5789">
        <v>13252.518</v>
      </c>
      <c r="O5789">
        <v>2650.5039999999999</v>
      </c>
      <c r="P5789">
        <v>104</v>
      </c>
      <c r="Q5789">
        <v>30</v>
      </c>
      <c r="R5789">
        <v>2347.482</v>
      </c>
      <c r="S5789">
        <v>2019</v>
      </c>
      <c r="T5789">
        <v>4</v>
      </c>
      <c r="U5789">
        <v>16</v>
      </c>
    </row>
    <row r="5790" spans="1:21" x14ac:dyDescent="0.3">
      <c r="A5790" s="5" t="s">
        <v>168</v>
      </c>
      <c r="B5790" s="5" t="s">
        <v>206</v>
      </c>
      <c r="C5790" s="5" t="s">
        <v>113</v>
      </c>
      <c r="D5790" s="5" t="s">
        <v>408</v>
      </c>
      <c r="E5790" s="5" t="s">
        <v>172</v>
      </c>
      <c r="F5790" s="6">
        <v>43573</v>
      </c>
      <c r="G5790" s="5" t="s">
        <v>148</v>
      </c>
      <c r="H5790" s="5" t="s">
        <v>269</v>
      </c>
      <c r="I5790">
        <v>43411</v>
      </c>
      <c r="J5790">
        <v>162</v>
      </c>
      <c r="K5790">
        <v>222</v>
      </c>
      <c r="L5790">
        <v>2</v>
      </c>
      <c r="M5790">
        <v>6549</v>
      </c>
      <c r="N5790">
        <v>5301.0069999999996</v>
      </c>
      <c r="O5790">
        <v>2650.5039999999999</v>
      </c>
      <c r="P5790">
        <v>111</v>
      </c>
      <c r="Q5790">
        <v>29.5</v>
      </c>
      <c r="R5790">
        <v>1247.9929999999999</v>
      </c>
      <c r="S5790">
        <v>2019</v>
      </c>
      <c r="T5790">
        <v>4</v>
      </c>
      <c r="U5790">
        <v>16</v>
      </c>
    </row>
    <row r="5791" spans="1:21" x14ac:dyDescent="0.3">
      <c r="A5791" s="5" t="s">
        <v>168</v>
      </c>
      <c r="B5791" s="5" t="s">
        <v>206</v>
      </c>
      <c r="C5791" s="5" t="s">
        <v>113</v>
      </c>
      <c r="D5791" s="5" t="s">
        <v>408</v>
      </c>
      <c r="E5791" s="5" t="s">
        <v>172</v>
      </c>
      <c r="F5791" s="6">
        <v>43573</v>
      </c>
      <c r="G5791" s="5" t="s">
        <v>148</v>
      </c>
      <c r="H5791" s="5" t="s">
        <v>187</v>
      </c>
      <c r="I5791">
        <v>43411</v>
      </c>
      <c r="J5791">
        <v>162</v>
      </c>
      <c r="K5791">
        <v>115</v>
      </c>
      <c r="L5791">
        <v>1</v>
      </c>
      <c r="M5791">
        <v>3450</v>
      </c>
      <c r="N5791">
        <v>2650.5039999999999</v>
      </c>
      <c r="O5791">
        <v>2650.5039999999999</v>
      </c>
      <c r="P5791">
        <v>115</v>
      </c>
      <c r="Q5791">
        <v>30</v>
      </c>
      <c r="R5791">
        <v>799.49599999999998</v>
      </c>
      <c r="S5791">
        <v>2019</v>
      </c>
      <c r="T5791">
        <v>4</v>
      </c>
      <c r="U5791">
        <v>16</v>
      </c>
    </row>
    <row r="5792" spans="1:21" x14ac:dyDescent="0.3">
      <c r="A5792" s="5" t="s">
        <v>168</v>
      </c>
      <c r="B5792" s="5" t="s">
        <v>206</v>
      </c>
      <c r="C5792" s="5" t="s">
        <v>113</v>
      </c>
      <c r="D5792" s="5" t="s">
        <v>408</v>
      </c>
      <c r="E5792" s="5" t="s">
        <v>172</v>
      </c>
      <c r="F5792" s="6">
        <v>43573</v>
      </c>
      <c r="G5792" s="5" t="s">
        <v>148</v>
      </c>
      <c r="H5792" s="5" t="s">
        <v>189</v>
      </c>
      <c r="I5792">
        <v>43411</v>
      </c>
      <c r="J5792">
        <v>162</v>
      </c>
      <c r="K5792">
        <v>240</v>
      </c>
      <c r="L5792">
        <v>2</v>
      </c>
      <c r="M5792">
        <v>7200</v>
      </c>
      <c r="N5792">
        <v>5301.0069999999996</v>
      </c>
      <c r="O5792">
        <v>2650.5039999999999</v>
      </c>
      <c r="P5792">
        <v>120</v>
      </c>
      <c r="Q5792">
        <v>30</v>
      </c>
      <c r="R5792">
        <v>1898.9929999999999</v>
      </c>
      <c r="S5792">
        <v>2019</v>
      </c>
      <c r="T5792">
        <v>4</v>
      </c>
      <c r="U5792">
        <v>16</v>
      </c>
    </row>
    <row r="5793" spans="1:21" x14ac:dyDescent="0.3">
      <c r="A5793" s="5" t="s">
        <v>168</v>
      </c>
      <c r="B5793" s="5" t="s">
        <v>206</v>
      </c>
      <c r="C5793" s="5" t="s">
        <v>113</v>
      </c>
      <c r="D5793" s="5" t="s">
        <v>408</v>
      </c>
      <c r="E5793" s="5" t="s">
        <v>172</v>
      </c>
      <c r="F5793" s="6">
        <v>43573</v>
      </c>
      <c r="G5793" s="5" t="s">
        <v>148</v>
      </c>
      <c r="H5793" s="5" t="s">
        <v>404</v>
      </c>
      <c r="I5793">
        <v>43411</v>
      </c>
      <c r="J5793">
        <v>162</v>
      </c>
      <c r="K5793">
        <v>335</v>
      </c>
      <c r="L5793">
        <v>3</v>
      </c>
      <c r="M5793">
        <v>10050</v>
      </c>
      <c r="N5793">
        <v>7951.5110000000004</v>
      </c>
      <c r="O5793">
        <v>2650.5039999999999</v>
      </c>
      <c r="P5793">
        <v>111.66666666666667</v>
      </c>
      <c r="Q5793">
        <v>30</v>
      </c>
      <c r="R5793">
        <v>2098.489</v>
      </c>
      <c r="S5793">
        <v>2019</v>
      </c>
      <c r="T5793">
        <v>4</v>
      </c>
      <c r="U5793">
        <v>16</v>
      </c>
    </row>
    <row r="5794" spans="1:21" x14ac:dyDescent="0.3">
      <c r="A5794" s="5" t="s">
        <v>168</v>
      </c>
      <c r="B5794" s="5" t="s">
        <v>206</v>
      </c>
      <c r="C5794" s="5" t="s">
        <v>113</v>
      </c>
      <c r="D5794" s="5" t="s">
        <v>408</v>
      </c>
      <c r="E5794" s="5" t="s">
        <v>172</v>
      </c>
      <c r="F5794" s="6">
        <v>43573</v>
      </c>
      <c r="G5794" s="5" t="s">
        <v>148</v>
      </c>
      <c r="H5794" s="5" t="s">
        <v>396</v>
      </c>
      <c r="I5794">
        <v>43411</v>
      </c>
      <c r="J5794">
        <v>162</v>
      </c>
      <c r="K5794">
        <v>112</v>
      </c>
      <c r="L5794">
        <v>1</v>
      </c>
      <c r="M5794">
        <v>3360</v>
      </c>
      <c r="N5794">
        <v>2650.5039999999999</v>
      </c>
      <c r="O5794">
        <v>2650.5039999999999</v>
      </c>
      <c r="P5794">
        <v>112</v>
      </c>
      <c r="Q5794">
        <v>30</v>
      </c>
      <c r="R5794">
        <v>709.49599999999998</v>
      </c>
      <c r="S5794">
        <v>2019</v>
      </c>
      <c r="T5794">
        <v>4</v>
      </c>
      <c r="U5794">
        <v>16</v>
      </c>
    </row>
    <row r="5795" spans="1:21" x14ac:dyDescent="0.3">
      <c r="A5795" s="5" t="s">
        <v>168</v>
      </c>
      <c r="B5795" s="5" t="s">
        <v>175</v>
      </c>
      <c r="C5795" s="5" t="s">
        <v>84</v>
      </c>
      <c r="D5795" s="5" t="s">
        <v>375</v>
      </c>
      <c r="E5795" s="5" t="s">
        <v>172</v>
      </c>
      <c r="F5795" s="6">
        <v>43577</v>
      </c>
      <c r="G5795" s="5" t="s">
        <v>148</v>
      </c>
      <c r="H5795" s="5" t="s">
        <v>195</v>
      </c>
      <c r="I5795">
        <v>43389</v>
      </c>
      <c r="J5795">
        <v>188</v>
      </c>
      <c r="K5795">
        <v>210</v>
      </c>
      <c r="L5795">
        <v>2</v>
      </c>
      <c r="M5795">
        <v>6195</v>
      </c>
      <c r="N5795">
        <v>6019.1760000000004</v>
      </c>
      <c r="O5795">
        <v>3009.5880000000002</v>
      </c>
      <c r="P5795">
        <v>105</v>
      </c>
      <c r="Q5795">
        <v>29.5</v>
      </c>
      <c r="R5795">
        <v>175.82400000000001</v>
      </c>
      <c r="S5795">
        <v>2019</v>
      </c>
      <c r="T5795">
        <v>4</v>
      </c>
      <c r="U5795">
        <v>17</v>
      </c>
    </row>
    <row r="5796" spans="1:21" x14ac:dyDescent="0.3">
      <c r="A5796" s="5" t="s">
        <v>168</v>
      </c>
      <c r="B5796" s="5" t="s">
        <v>175</v>
      </c>
      <c r="C5796" s="5" t="s">
        <v>84</v>
      </c>
      <c r="D5796" s="5" t="s">
        <v>375</v>
      </c>
      <c r="E5796" s="5" t="s">
        <v>172</v>
      </c>
      <c r="F5796" s="6">
        <v>43577</v>
      </c>
      <c r="G5796" s="5" t="s">
        <v>148</v>
      </c>
      <c r="H5796" s="5" t="s">
        <v>190</v>
      </c>
      <c r="I5796">
        <v>43389</v>
      </c>
      <c r="J5796">
        <v>188</v>
      </c>
      <c r="K5796">
        <v>116.5</v>
      </c>
      <c r="L5796">
        <v>1</v>
      </c>
      <c r="M5796">
        <v>3961</v>
      </c>
      <c r="N5796">
        <v>3009.5880000000002</v>
      </c>
      <c r="O5796">
        <v>3009.5880000000002</v>
      </c>
      <c r="P5796">
        <v>116.5</v>
      </c>
      <c r="Q5796">
        <v>34</v>
      </c>
      <c r="R5796">
        <v>951.41200000000003</v>
      </c>
      <c r="S5796">
        <v>2019</v>
      </c>
      <c r="T5796">
        <v>4</v>
      </c>
      <c r="U5796">
        <v>17</v>
      </c>
    </row>
    <row r="5797" spans="1:21" x14ac:dyDescent="0.3">
      <c r="A5797" s="5" t="s">
        <v>168</v>
      </c>
      <c r="B5797" s="5" t="s">
        <v>175</v>
      </c>
      <c r="C5797" s="5" t="s">
        <v>84</v>
      </c>
      <c r="D5797" s="5" t="s">
        <v>375</v>
      </c>
      <c r="E5797" s="5" t="s">
        <v>172</v>
      </c>
      <c r="F5797" s="6">
        <v>43577</v>
      </c>
      <c r="G5797" s="5" t="s">
        <v>148</v>
      </c>
      <c r="H5797" s="5" t="s">
        <v>173</v>
      </c>
      <c r="I5797">
        <v>43389</v>
      </c>
      <c r="J5797">
        <v>188</v>
      </c>
      <c r="K5797">
        <v>658.5</v>
      </c>
      <c r="L5797">
        <v>5</v>
      </c>
      <c r="M5797">
        <v>22389</v>
      </c>
      <c r="N5797">
        <v>15047.94</v>
      </c>
      <c r="O5797">
        <v>3009.5880000000002</v>
      </c>
      <c r="P5797">
        <v>131.69999999999999</v>
      </c>
      <c r="Q5797">
        <v>34</v>
      </c>
      <c r="R5797">
        <v>7341.06</v>
      </c>
      <c r="S5797">
        <v>2019</v>
      </c>
      <c r="T5797">
        <v>4</v>
      </c>
      <c r="U5797">
        <v>17</v>
      </c>
    </row>
    <row r="5798" spans="1:21" x14ac:dyDescent="0.3">
      <c r="A5798" s="5" t="s">
        <v>168</v>
      </c>
      <c r="B5798" s="5" t="s">
        <v>175</v>
      </c>
      <c r="C5798" s="5" t="s">
        <v>86</v>
      </c>
      <c r="D5798" s="5" t="s">
        <v>409</v>
      </c>
      <c r="E5798" s="5" t="s">
        <v>172</v>
      </c>
      <c r="F5798" s="6">
        <v>43577</v>
      </c>
      <c r="G5798" s="5" t="s">
        <v>148</v>
      </c>
      <c r="H5798" s="5" t="s">
        <v>303</v>
      </c>
      <c r="I5798">
        <v>43417</v>
      </c>
      <c r="J5798">
        <v>160</v>
      </c>
      <c r="K5798">
        <v>562.5</v>
      </c>
      <c r="L5798">
        <v>6</v>
      </c>
      <c r="M5798">
        <v>16312.5</v>
      </c>
      <c r="N5798">
        <v>11283.596</v>
      </c>
      <c r="O5798">
        <v>1880.5989999999999</v>
      </c>
      <c r="P5798">
        <v>93.75</v>
      </c>
      <c r="Q5798">
        <v>29</v>
      </c>
      <c r="R5798">
        <v>5028.9040000000005</v>
      </c>
      <c r="S5798">
        <v>2019</v>
      </c>
      <c r="T5798">
        <v>4</v>
      </c>
      <c r="U5798">
        <v>17</v>
      </c>
    </row>
    <row r="5799" spans="1:21" x14ac:dyDescent="0.3">
      <c r="A5799" s="5" t="s">
        <v>168</v>
      </c>
      <c r="B5799" s="5" t="s">
        <v>175</v>
      </c>
      <c r="C5799" s="5" t="s">
        <v>86</v>
      </c>
      <c r="D5799" s="5" t="s">
        <v>409</v>
      </c>
      <c r="E5799" s="5" t="s">
        <v>172</v>
      </c>
      <c r="F5799" s="6">
        <v>43577</v>
      </c>
      <c r="G5799" s="5" t="s">
        <v>148</v>
      </c>
      <c r="H5799" s="5" t="s">
        <v>178</v>
      </c>
      <c r="I5799">
        <v>43417</v>
      </c>
      <c r="J5799">
        <v>160</v>
      </c>
      <c r="K5799">
        <v>108.5</v>
      </c>
      <c r="L5799">
        <v>1</v>
      </c>
      <c r="M5799">
        <v>3146.5</v>
      </c>
      <c r="N5799">
        <v>1880.5989999999999</v>
      </c>
      <c r="O5799">
        <v>1880.5989999999999</v>
      </c>
      <c r="P5799">
        <v>108.5</v>
      </c>
      <c r="Q5799">
        <v>29</v>
      </c>
      <c r="R5799">
        <v>1265.9010000000001</v>
      </c>
      <c r="S5799">
        <v>2019</v>
      </c>
      <c r="T5799">
        <v>4</v>
      </c>
      <c r="U5799">
        <v>17</v>
      </c>
    </row>
    <row r="5800" spans="1:21" x14ac:dyDescent="0.3">
      <c r="A5800" s="5" t="s">
        <v>168</v>
      </c>
      <c r="B5800" s="5" t="s">
        <v>175</v>
      </c>
      <c r="C5800" s="5" t="s">
        <v>86</v>
      </c>
      <c r="D5800" s="5" t="s">
        <v>409</v>
      </c>
      <c r="E5800" s="5" t="s">
        <v>172</v>
      </c>
      <c r="F5800" s="6">
        <v>43577</v>
      </c>
      <c r="G5800" s="5" t="s">
        <v>148</v>
      </c>
      <c r="H5800" s="5" t="s">
        <v>197</v>
      </c>
      <c r="I5800">
        <v>43417</v>
      </c>
      <c r="J5800">
        <v>160</v>
      </c>
      <c r="K5800">
        <v>318</v>
      </c>
      <c r="L5800">
        <v>3</v>
      </c>
      <c r="M5800">
        <v>9222</v>
      </c>
      <c r="N5800">
        <v>5641.7979999999998</v>
      </c>
      <c r="O5800">
        <v>1880.5989999999999</v>
      </c>
      <c r="P5800">
        <v>106</v>
      </c>
      <c r="Q5800">
        <v>29</v>
      </c>
      <c r="R5800">
        <v>3580.2020000000002</v>
      </c>
      <c r="S5800">
        <v>2019</v>
      </c>
      <c r="T5800">
        <v>4</v>
      </c>
      <c r="U5800">
        <v>17</v>
      </c>
    </row>
    <row r="5801" spans="1:21" x14ac:dyDescent="0.3">
      <c r="A5801" s="5" t="s">
        <v>168</v>
      </c>
      <c r="B5801" s="5" t="s">
        <v>175</v>
      </c>
      <c r="C5801" s="5" t="s">
        <v>86</v>
      </c>
      <c r="D5801" s="5" t="s">
        <v>409</v>
      </c>
      <c r="E5801" s="5" t="s">
        <v>172</v>
      </c>
      <c r="F5801" s="6">
        <v>43577</v>
      </c>
      <c r="G5801" s="5" t="s">
        <v>148</v>
      </c>
      <c r="H5801" s="5" t="s">
        <v>311</v>
      </c>
      <c r="I5801">
        <v>43417</v>
      </c>
      <c r="J5801">
        <v>160</v>
      </c>
      <c r="K5801">
        <v>182</v>
      </c>
      <c r="L5801">
        <v>2</v>
      </c>
      <c r="M5801">
        <v>5278</v>
      </c>
      <c r="N5801">
        <v>3761.1990000000001</v>
      </c>
      <c r="O5801">
        <v>1880.5989999999999</v>
      </c>
      <c r="P5801">
        <v>91</v>
      </c>
      <c r="Q5801">
        <v>29</v>
      </c>
      <c r="R5801">
        <v>1516.8009999999999</v>
      </c>
      <c r="S5801">
        <v>2019</v>
      </c>
      <c r="T5801">
        <v>4</v>
      </c>
      <c r="U5801">
        <v>17</v>
      </c>
    </row>
    <row r="5802" spans="1:21" x14ac:dyDescent="0.3">
      <c r="A5802" s="5" t="s">
        <v>168</v>
      </c>
      <c r="B5802" s="5" t="s">
        <v>175</v>
      </c>
      <c r="C5802" s="5" t="s">
        <v>86</v>
      </c>
      <c r="D5802" s="5" t="s">
        <v>409</v>
      </c>
      <c r="E5802" s="5" t="s">
        <v>172</v>
      </c>
      <c r="F5802" s="6">
        <v>43577</v>
      </c>
      <c r="G5802" s="5" t="s">
        <v>148</v>
      </c>
      <c r="H5802" s="5" t="s">
        <v>235</v>
      </c>
      <c r="I5802">
        <v>43417</v>
      </c>
      <c r="J5802">
        <v>160</v>
      </c>
      <c r="K5802">
        <v>103</v>
      </c>
      <c r="L5802">
        <v>1</v>
      </c>
      <c r="M5802">
        <v>2987</v>
      </c>
      <c r="N5802">
        <v>1880.5989999999999</v>
      </c>
      <c r="O5802">
        <v>1880.5989999999999</v>
      </c>
      <c r="P5802">
        <v>103</v>
      </c>
      <c r="Q5802">
        <v>29</v>
      </c>
      <c r="R5802">
        <v>1106.4010000000001</v>
      </c>
      <c r="S5802">
        <v>2019</v>
      </c>
      <c r="T5802">
        <v>4</v>
      </c>
      <c r="U5802">
        <v>17</v>
      </c>
    </row>
    <row r="5803" spans="1:21" x14ac:dyDescent="0.3">
      <c r="A5803" s="5" t="s">
        <v>168</v>
      </c>
      <c r="B5803" s="5" t="s">
        <v>175</v>
      </c>
      <c r="C5803" s="5" t="s">
        <v>86</v>
      </c>
      <c r="D5803" s="5" t="s">
        <v>409</v>
      </c>
      <c r="E5803" s="5" t="s">
        <v>172</v>
      </c>
      <c r="F5803" s="6">
        <v>43577</v>
      </c>
      <c r="G5803" s="5" t="s">
        <v>148</v>
      </c>
      <c r="H5803" s="5" t="s">
        <v>212</v>
      </c>
      <c r="I5803">
        <v>43417</v>
      </c>
      <c r="J5803">
        <v>160</v>
      </c>
      <c r="K5803">
        <v>91.5</v>
      </c>
      <c r="L5803">
        <v>1</v>
      </c>
      <c r="M5803">
        <v>2699.25</v>
      </c>
      <c r="N5803">
        <v>1880.5989999999999</v>
      </c>
      <c r="O5803">
        <v>1880.5989999999999</v>
      </c>
      <c r="P5803">
        <v>91.5</v>
      </c>
      <c r="Q5803">
        <v>29.5</v>
      </c>
      <c r="R5803">
        <v>818.65099999999995</v>
      </c>
      <c r="S5803">
        <v>2019</v>
      </c>
      <c r="T5803">
        <v>4</v>
      </c>
      <c r="U5803">
        <v>17</v>
      </c>
    </row>
    <row r="5804" spans="1:21" x14ac:dyDescent="0.3">
      <c r="A5804" s="5" t="s">
        <v>168</v>
      </c>
      <c r="B5804" s="5" t="s">
        <v>175</v>
      </c>
      <c r="C5804" s="5" t="s">
        <v>86</v>
      </c>
      <c r="D5804" s="5" t="s">
        <v>409</v>
      </c>
      <c r="E5804" s="5" t="s">
        <v>172</v>
      </c>
      <c r="F5804" s="6">
        <v>43577</v>
      </c>
      <c r="G5804" s="5" t="s">
        <v>148</v>
      </c>
      <c r="H5804" s="5" t="s">
        <v>194</v>
      </c>
      <c r="I5804">
        <v>43417</v>
      </c>
      <c r="J5804">
        <v>160</v>
      </c>
      <c r="K5804">
        <v>221</v>
      </c>
      <c r="L5804">
        <v>2</v>
      </c>
      <c r="M5804">
        <v>6409</v>
      </c>
      <c r="N5804">
        <v>3761.1990000000001</v>
      </c>
      <c r="O5804">
        <v>1880.5989999999999</v>
      </c>
      <c r="P5804">
        <v>110.5</v>
      </c>
      <c r="Q5804">
        <v>29</v>
      </c>
      <c r="R5804">
        <v>2647.8009999999999</v>
      </c>
      <c r="S5804">
        <v>2019</v>
      </c>
      <c r="T5804">
        <v>4</v>
      </c>
      <c r="U5804">
        <v>17</v>
      </c>
    </row>
    <row r="5805" spans="1:21" x14ac:dyDescent="0.3">
      <c r="A5805" s="5" t="s">
        <v>168</v>
      </c>
      <c r="B5805" s="5" t="s">
        <v>175</v>
      </c>
      <c r="C5805" s="5" t="s">
        <v>86</v>
      </c>
      <c r="D5805" s="5" t="s">
        <v>409</v>
      </c>
      <c r="E5805" s="5" t="s">
        <v>172</v>
      </c>
      <c r="F5805" s="6">
        <v>43577</v>
      </c>
      <c r="G5805" s="5" t="s">
        <v>148</v>
      </c>
      <c r="H5805" s="5" t="s">
        <v>198</v>
      </c>
      <c r="I5805">
        <v>43417</v>
      </c>
      <c r="J5805">
        <v>160</v>
      </c>
      <c r="K5805">
        <v>98.5</v>
      </c>
      <c r="L5805">
        <v>1</v>
      </c>
      <c r="M5805">
        <v>2856.5</v>
      </c>
      <c r="N5805">
        <v>1880.5989999999999</v>
      </c>
      <c r="O5805">
        <v>1880.5989999999999</v>
      </c>
      <c r="P5805">
        <v>98.5</v>
      </c>
      <c r="Q5805">
        <v>29</v>
      </c>
      <c r="R5805">
        <v>975.90099999999995</v>
      </c>
      <c r="S5805">
        <v>2019</v>
      </c>
      <c r="T5805">
        <v>4</v>
      </c>
      <c r="U5805">
        <v>17</v>
      </c>
    </row>
    <row r="5806" spans="1:21" x14ac:dyDescent="0.3">
      <c r="A5806" s="5" t="s">
        <v>168</v>
      </c>
      <c r="B5806" s="5" t="s">
        <v>175</v>
      </c>
      <c r="C5806" s="5" t="s">
        <v>86</v>
      </c>
      <c r="D5806" s="5" t="s">
        <v>409</v>
      </c>
      <c r="E5806" s="5" t="s">
        <v>227</v>
      </c>
      <c r="F5806" s="6">
        <v>43577</v>
      </c>
      <c r="G5806" s="5" t="s">
        <v>148</v>
      </c>
      <c r="H5806" s="5" t="s">
        <v>198</v>
      </c>
      <c r="I5806">
        <v>43417</v>
      </c>
      <c r="J5806">
        <v>160</v>
      </c>
      <c r="K5806">
        <v>-98.5</v>
      </c>
      <c r="L5806">
        <v>-1</v>
      </c>
      <c r="M5806">
        <v>-2856.5</v>
      </c>
      <c r="N5806">
        <v>-1880.5989999999999</v>
      </c>
      <c r="O5806">
        <v>-1880.5989999999999</v>
      </c>
      <c r="P5806">
        <v>98.5</v>
      </c>
      <c r="Q5806">
        <v>29</v>
      </c>
      <c r="R5806">
        <v>-975.90099999999995</v>
      </c>
      <c r="S5806">
        <v>2019</v>
      </c>
      <c r="T5806">
        <v>4</v>
      </c>
      <c r="U5806">
        <v>17</v>
      </c>
    </row>
    <row r="5807" spans="1:21" x14ac:dyDescent="0.3">
      <c r="A5807" s="5" t="s">
        <v>168</v>
      </c>
      <c r="B5807" s="5" t="s">
        <v>175</v>
      </c>
      <c r="C5807" s="5" t="s">
        <v>86</v>
      </c>
      <c r="D5807" s="5" t="s">
        <v>409</v>
      </c>
      <c r="E5807" s="5" t="s">
        <v>172</v>
      </c>
      <c r="F5807" s="6">
        <v>43577</v>
      </c>
      <c r="G5807" s="5" t="s">
        <v>148</v>
      </c>
      <c r="H5807" s="5" t="s">
        <v>198</v>
      </c>
      <c r="I5807">
        <v>43417</v>
      </c>
      <c r="J5807">
        <v>160</v>
      </c>
      <c r="K5807">
        <v>98.5</v>
      </c>
      <c r="L5807">
        <v>1</v>
      </c>
      <c r="M5807">
        <v>2856.5</v>
      </c>
      <c r="N5807">
        <v>1880.5989999999999</v>
      </c>
      <c r="O5807">
        <v>1880.5989999999999</v>
      </c>
      <c r="P5807">
        <v>98.5</v>
      </c>
      <c r="Q5807">
        <v>29</v>
      </c>
      <c r="R5807">
        <v>975.90099999999995</v>
      </c>
      <c r="S5807">
        <v>2019</v>
      </c>
      <c r="T5807">
        <v>4</v>
      </c>
      <c r="U5807">
        <v>17</v>
      </c>
    </row>
    <row r="5808" spans="1:21" x14ac:dyDescent="0.3">
      <c r="A5808" s="5" t="s">
        <v>168</v>
      </c>
      <c r="B5808" s="5" t="s">
        <v>175</v>
      </c>
      <c r="C5808" s="5" t="s">
        <v>86</v>
      </c>
      <c r="D5808" s="5" t="s">
        <v>409</v>
      </c>
      <c r="E5808" s="5" t="s">
        <v>172</v>
      </c>
      <c r="F5808" s="6">
        <v>43577</v>
      </c>
      <c r="G5808" s="5" t="s">
        <v>148</v>
      </c>
      <c r="H5808" s="5" t="s">
        <v>197</v>
      </c>
      <c r="I5808">
        <v>43417</v>
      </c>
      <c r="J5808">
        <v>160</v>
      </c>
      <c r="K5808">
        <v>213.5</v>
      </c>
      <c r="L5808">
        <v>2</v>
      </c>
      <c r="M5808">
        <v>6191.5</v>
      </c>
      <c r="N5808">
        <v>3761.1990000000001</v>
      </c>
      <c r="O5808">
        <v>1880.5989999999999</v>
      </c>
      <c r="P5808">
        <v>106.75</v>
      </c>
      <c r="Q5808">
        <v>29</v>
      </c>
      <c r="R5808">
        <v>2430.3009999999999</v>
      </c>
      <c r="S5808">
        <v>2019</v>
      </c>
      <c r="T5808">
        <v>4</v>
      </c>
      <c r="U5808">
        <v>17</v>
      </c>
    </row>
    <row r="5809" spans="1:21" x14ac:dyDescent="0.3">
      <c r="A5809" s="5" t="s">
        <v>168</v>
      </c>
      <c r="B5809" s="5" t="s">
        <v>175</v>
      </c>
      <c r="C5809" s="5" t="s">
        <v>86</v>
      </c>
      <c r="D5809" s="5" t="s">
        <v>409</v>
      </c>
      <c r="E5809" s="5" t="s">
        <v>172</v>
      </c>
      <c r="F5809" s="6">
        <v>43577</v>
      </c>
      <c r="G5809" s="5" t="s">
        <v>148</v>
      </c>
      <c r="H5809" s="5" t="s">
        <v>311</v>
      </c>
      <c r="I5809">
        <v>43417</v>
      </c>
      <c r="J5809">
        <v>160</v>
      </c>
      <c r="K5809">
        <v>214.5</v>
      </c>
      <c r="L5809">
        <v>2</v>
      </c>
      <c r="M5809">
        <v>6220.5</v>
      </c>
      <c r="N5809">
        <v>3761.1990000000001</v>
      </c>
      <c r="O5809">
        <v>1880.5989999999999</v>
      </c>
      <c r="P5809">
        <v>107.25</v>
      </c>
      <c r="Q5809">
        <v>29</v>
      </c>
      <c r="R5809">
        <v>2459.3009999999999</v>
      </c>
      <c r="S5809">
        <v>2019</v>
      </c>
      <c r="T5809">
        <v>4</v>
      </c>
      <c r="U5809">
        <v>17</v>
      </c>
    </row>
    <row r="5810" spans="1:21" x14ac:dyDescent="0.3">
      <c r="A5810" s="5" t="s">
        <v>168</v>
      </c>
      <c r="B5810" s="5" t="s">
        <v>175</v>
      </c>
      <c r="C5810" s="5" t="s">
        <v>86</v>
      </c>
      <c r="D5810" s="5" t="s">
        <v>409</v>
      </c>
      <c r="E5810" s="5" t="s">
        <v>172</v>
      </c>
      <c r="F5810" s="6">
        <v>43577</v>
      </c>
      <c r="G5810" s="5" t="s">
        <v>148</v>
      </c>
      <c r="H5810" s="5" t="s">
        <v>351</v>
      </c>
      <c r="I5810">
        <v>43417</v>
      </c>
      <c r="J5810">
        <v>160</v>
      </c>
      <c r="K5810">
        <v>203</v>
      </c>
      <c r="L5810">
        <v>2</v>
      </c>
      <c r="M5810">
        <v>5988.5</v>
      </c>
      <c r="N5810">
        <v>3761.1990000000001</v>
      </c>
      <c r="O5810">
        <v>1880.5989999999999</v>
      </c>
      <c r="P5810">
        <v>101.5</v>
      </c>
      <c r="Q5810">
        <v>29.5</v>
      </c>
      <c r="R5810">
        <v>2227.3009999999999</v>
      </c>
      <c r="S5810">
        <v>2019</v>
      </c>
      <c r="T5810">
        <v>4</v>
      </c>
      <c r="U5810">
        <v>17</v>
      </c>
    </row>
    <row r="5811" spans="1:21" x14ac:dyDescent="0.3">
      <c r="A5811" s="5" t="s">
        <v>168</v>
      </c>
      <c r="B5811" s="5" t="s">
        <v>175</v>
      </c>
      <c r="C5811" s="5" t="s">
        <v>86</v>
      </c>
      <c r="D5811" s="5" t="s">
        <v>409</v>
      </c>
      <c r="E5811" s="5" t="s">
        <v>172</v>
      </c>
      <c r="F5811" s="6">
        <v>43577</v>
      </c>
      <c r="G5811" s="5" t="s">
        <v>148</v>
      </c>
      <c r="H5811" s="5" t="s">
        <v>195</v>
      </c>
      <c r="I5811">
        <v>43417</v>
      </c>
      <c r="J5811">
        <v>160</v>
      </c>
      <c r="K5811">
        <v>220.5</v>
      </c>
      <c r="L5811">
        <v>2</v>
      </c>
      <c r="M5811">
        <v>6504.75</v>
      </c>
      <c r="N5811">
        <v>3761.1990000000001</v>
      </c>
      <c r="O5811">
        <v>1880.5989999999999</v>
      </c>
      <c r="P5811">
        <v>110.25</v>
      </c>
      <c r="Q5811">
        <v>29.5</v>
      </c>
      <c r="R5811">
        <v>2743.5509999999999</v>
      </c>
      <c r="S5811">
        <v>2019</v>
      </c>
      <c r="T5811">
        <v>4</v>
      </c>
      <c r="U5811">
        <v>17</v>
      </c>
    </row>
    <row r="5812" spans="1:21" x14ac:dyDescent="0.3">
      <c r="A5812" s="5" t="s">
        <v>168</v>
      </c>
      <c r="B5812" s="5" t="s">
        <v>175</v>
      </c>
      <c r="C5812" s="5" t="s">
        <v>86</v>
      </c>
      <c r="D5812" s="5" t="s">
        <v>409</v>
      </c>
      <c r="E5812" s="5" t="s">
        <v>172</v>
      </c>
      <c r="F5812" s="6">
        <v>43577</v>
      </c>
      <c r="G5812" s="5" t="s">
        <v>148</v>
      </c>
      <c r="H5812" s="5" t="s">
        <v>194</v>
      </c>
      <c r="I5812">
        <v>43417</v>
      </c>
      <c r="J5812">
        <v>160</v>
      </c>
      <c r="K5812">
        <v>331.5</v>
      </c>
      <c r="L5812">
        <v>3</v>
      </c>
      <c r="M5812">
        <v>9613.5</v>
      </c>
      <c r="N5812">
        <v>5641.7979999999998</v>
      </c>
      <c r="O5812">
        <v>1880.5989999999999</v>
      </c>
      <c r="P5812">
        <v>110.5</v>
      </c>
      <c r="Q5812">
        <v>29</v>
      </c>
      <c r="R5812">
        <v>3971.7020000000002</v>
      </c>
      <c r="S5812">
        <v>2019</v>
      </c>
      <c r="T5812">
        <v>4</v>
      </c>
      <c r="U5812">
        <v>17</v>
      </c>
    </row>
    <row r="5813" spans="1:21" x14ac:dyDescent="0.3">
      <c r="A5813" s="5" t="s">
        <v>168</v>
      </c>
      <c r="B5813" s="5" t="s">
        <v>175</v>
      </c>
      <c r="C5813" s="5" t="s">
        <v>86</v>
      </c>
      <c r="D5813" s="5" t="s">
        <v>409</v>
      </c>
      <c r="E5813" s="5" t="s">
        <v>172</v>
      </c>
      <c r="F5813" s="6">
        <v>43577</v>
      </c>
      <c r="G5813" s="5" t="s">
        <v>148</v>
      </c>
      <c r="H5813" s="5" t="s">
        <v>212</v>
      </c>
      <c r="I5813">
        <v>43417</v>
      </c>
      <c r="J5813">
        <v>160</v>
      </c>
      <c r="K5813">
        <v>97</v>
      </c>
      <c r="L5813">
        <v>1</v>
      </c>
      <c r="M5813">
        <v>2861.5</v>
      </c>
      <c r="N5813">
        <v>1880.5989999999999</v>
      </c>
      <c r="O5813">
        <v>1880.5989999999999</v>
      </c>
      <c r="P5813">
        <v>97</v>
      </c>
      <c r="Q5813">
        <v>29.5</v>
      </c>
      <c r="R5813">
        <v>980.90099999999995</v>
      </c>
      <c r="S5813">
        <v>2019</v>
      </c>
      <c r="T5813">
        <v>4</v>
      </c>
      <c r="U5813">
        <v>17</v>
      </c>
    </row>
    <row r="5814" spans="1:21" x14ac:dyDescent="0.3">
      <c r="A5814" s="5" t="s">
        <v>168</v>
      </c>
      <c r="B5814" s="5" t="s">
        <v>175</v>
      </c>
      <c r="C5814" s="5" t="s">
        <v>86</v>
      </c>
      <c r="D5814" s="5" t="s">
        <v>409</v>
      </c>
      <c r="E5814" s="5" t="s">
        <v>172</v>
      </c>
      <c r="F5814" s="6">
        <v>43577</v>
      </c>
      <c r="G5814" s="5" t="s">
        <v>148</v>
      </c>
      <c r="H5814" s="5" t="s">
        <v>178</v>
      </c>
      <c r="I5814">
        <v>43417</v>
      </c>
      <c r="J5814">
        <v>160</v>
      </c>
      <c r="K5814">
        <v>405</v>
      </c>
      <c r="L5814">
        <v>2</v>
      </c>
      <c r="M5814">
        <v>11745</v>
      </c>
      <c r="N5814">
        <v>3761.1990000000001</v>
      </c>
      <c r="O5814">
        <v>1880.5989999999999</v>
      </c>
      <c r="P5814">
        <v>202.5</v>
      </c>
      <c r="Q5814">
        <v>29</v>
      </c>
      <c r="R5814">
        <v>7983.8010000000004</v>
      </c>
      <c r="S5814">
        <v>2019</v>
      </c>
      <c r="T5814">
        <v>4</v>
      </c>
      <c r="U5814">
        <v>17</v>
      </c>
    </row>
    <row r="5815" spans="1:21" x14ac:dyDescent="0.3">
      <c r="A5815" s="5" t="s">
        <v>168</v>
      </c>
      <c r="B5815" s="5" t="s">
        <v>175</v>
      </c>
      <c r="C5815" s="5" t="s">
        <v>86</v>
      </c>
      <c r="D5815" s="5" t="s">
        <v>409</v>
      </c>
      <c r="E5815" s="5" t="s">
        <v>172</v>
      </c>
      <c r="F5815" s="6">
        <v>43577</v>
      </c>
      <c r="G5815" s="5" t="s">
        <v>148</v>
      </c>
      <c r="H5815" s="5" t="s">
        <v>198</v>
      </c>
      <c r="I5815">
        <v>43417</v>
      </c>
      <c r="J5815">
        <v>160</v>
      </c>
      <c r="K5815">
        <v>327.5</v>
      </c>
      <c r="L5815">
        <v>3</v>
      </c>
      <c r="M5815">
        <v>9497.5</v>
      </c>
      <c r="N5815">
        <v>5641.7979999999998</v>
      </c>
      <c r="O5815">
        <v>1880.5989999999999</v>
      </c>
      <c r="P5815">
        <v>109.16666666666667</v>
      </c>
      <c r="Q5815">
        <v>29</v>
      </c>
      <c r="R5815">
        <v>3855.7020000000002</v>
      </c>
      <c r="S5815">
        <v>2019</v>
      </c>
      <c r="T5815">
        <v>4</v>
      </c>
      <c r="U5815">
        <v>17</v>
      </c>
    </row>
    <row r="5816" spans="1:21" x14ac:dyDescent="0.3">
      <c r="A5816" s="5" t="s">
        <v>168</v>
      </c>
      <c r="B5816" s="5" t="s">
        <v>175</v>
      </c>
      <c r="C5816" s="5" t="s">
        <v>86</v>
      </c>
      <c r="D5816" s="5" t="s">
        <v>409</v>
      </c>
      <c r="E5816" s="5" t="s">
        <v>172</v>
      </c>
      <c r="F5816" s="6">
        <v>43577</v>
      </c>
      <c r="G5816" s="5" t="s">
        <v>148</v>
      </c>
      <c r="H5816" s="5" t="s">
        <v>197</v>
      </c>
      <c r="I5816">
        <v>43417</v>
      </c>
      <c r="J5816">
        <v>160</v>
      </c>
      <c r="K5816">
        <v>395</v>
      </c>
      <c r="L5816">
        <v>4</v>
      </c>
      <c r="M5816">
        <v>11455</v>
      </c>
      <c r="N5816">
        <v>7522.3980000000001</v>
      </c>
      <c r="O5816">
        <v>1880.5989999999999</v>
      </c>
      <c r="P5816">
        <v>98.75</v>
      </c>
      <c r="Q5816">
        <v>29</v>
      </c>
      <c r="R5816">
        <v>3932.6019999999999</v>
      </c>
      <c r="S5816">
        <v>2019</v>
      </c>
      <c r="T5816">
        <v>4</v>
      </c>
      <c r="U5816">
        <v>17</v>
      </c>
    </row>
    <row r="5817" spans="1:21" x14ac:dyDescent="0.3">
      <c r="A5817" s="5" t="s">
        <v>168</v>
      </c>
      <c r="B5817" s="5" t="s">
        <v>175</v>
      </c>
      <c r="C5817" s="5" t="s">
        <v>86</v>
      </c>
      <c r="D5817" s="5" t="s">
        <v>409</v>
      </c>
      <c r="E5817" s="5" t="s">
        <v>172</v>
      </c>
      <c r="F5817" s="6">
        <v>43577</v>
      </c>
      <c r="G5817" s="5" t="s">
        <v>148</v>
      </c>
      <c r="H5817" s="5" t="s">
        <v>311</v>
      </c>
      <c r="I5817">
        <v>43417</v>
      </c>
      <c r="J5817">
        <v>160</v>
      </c>
      <c r="K5817">
        <v>105.5</v>
      </c>
      <c r="L5817">
        <v>1</v>
      </c>
      <c r="M5817">
        <v>3059.5</v>
      </c>
      <c r="N5817">
        <v>1880.5989999999999</v>
      </c>
      <c r="O5817">
        <v>1880.5989999999999</v>
      </c>
      <c r="P5817">
        <v>105.5</v>
      </c>
      <c r="Q5817">
        <v>29</v>
      </c>
      <c r="R5817">
        <v>1178.9010000000001</v>
      </c>
      <c r="S5817">
        <v>2019</v>
      </c>
      <c r="T5817">
        <v>4</v>
      </c>
      <c r="U5817">
        <v>17</v>
      </c>
    </row>
    <row r="5818" spans="1:21" x14ac:dyDescent="0.3">
      <c r="A5818" s="5" t="s">
        <v>168</v>
      </c>
      <c r="B5818" s="5" t="s">
        <v>175</v>
      </c>
      <c r="C5818" s="5" t="s">
        <v>86</v>
      </c>
      <c r="D5818" s="5" t="s">
        <v>409</v>
      </c>
      <c r="E5818" s="5" t="s">
        <v>172</v>
      </c>
      <c r="F5818" s="6">
        <v>43577</v>
      </c>
      <c r="G5818" s="5" t="s">
        <v>148</v>
      </c>
      <c r="H5818" s="5" t="s">
        <v>351</v>
      </c>
      <c r="I5818">
        <v>43417</v>
      </c>
      <c r="J5818">
        <v>160</v>
      </c>
      <c r="K5818">
        <v>193.5</v>
      </c>
      <c r="L5818">
        <v>2</v>
      </c>
      <c r="M5818">
        <v>5708.25</v>
      </c>
      <c r="N5818">
        <v>3761.1990000000001</v>
      </c>
      <c r="O5818">
        <v>1880.5989999999999</v>
      </c>
      <c r="P5818">
        <v>96.75</v>
      </c>
      <c r="Q5818">
        <v>29.5</v>
      </c>
      <c r="R5818">
        <v>1947.0509999999999</v>
      </c>
      <c r="S5818">
        <v>2019</v>
      </c>
      <c r="T5818">
        <v>4</v>
      </c>
      <c r="U5818">
        <v>17</v>
      </c>
    </row>
    <row r="5819" spans="1:21" x14ac:dyDescent="0.3">
      <c r="A5819" s="5" t="s">
        <v>168</v>
      </c>
      <c r="B5819" s="5" t="s">
        <v>175</v>
      </c>
      <c r="C5819" s="5" t="s">
        <v>86</v>
      </c>
      <c r="D5819" s="5" t="s">
        <v>409</v>
      </c>
      <c r="E5819" s="5" t="s">
        <v>172</v>
      </c>
      <c r="F5819" s="6">
        <v>43577</v>
      </c>
      <c r="G5819" s="5" t="s">
        <v>148</v>
      </c>
      <c r="H5819" s="5" t="s">
        <v>395</v>
      </c>
      <c r="I5819">
        <v>43417</v>
      </c>
      <c r="J5819">
        <v>160</v>
      </c>
      <c r="K5819">
        <v>110.5</v>
      </c>
      <c r="L5819">
        <v>1</v>
      </c>
      <c r="M5819">
        <v>3259.75</v>
      </c>
      <c r="N5819">
        <v>1880.5989999999999</v>
      </c>
      <c r="O5819">
        <v>1880.5989999999999</v>
      </c>
      <c r="P5819">
        <v>110.5</v>
      </c>
      <c r="Q5819">
        <v>29.5</v>
      </c>
      <c r="R5819">
        <v>1379.1510000000001</v>
      </c>
      <c r="S5819">
        <v>2019</v>
      </c>
      <c r="T5819">
        <v>4</v>
      </c>
      <c r="U5819">
        <v>17</v>
      </c>
    </row>
    <row r="5820" spans="1:21" x14ac:dyDescent="0.3">
      <c r="A5820" s="5" t="s">
        <v>168</v>
      </c>
      <c r="B5820" s="5" t="s">
        <v>175</v>
      </c>
      <c r="C5820" s="5" t="s">
        <v>86</v>
      </c>
      <c r="D5820" s="5" t="s">
        <v>409</v>
      </c>
      <c r="E5820" s="5" t="s">
        <v>172</v>
      </c>
      <c r="F5820" s="6">
        <v>43577</v>
      </c>
      <c r="G5820" s="5" t="s">
        <v>148</v>
      </c>
      <c r="H5820" s="5" t="s">
        <v>305</v>
      </c>
      <c r="I5820">
        <v>43417</v>
      </c>
      <c r="J5820">
        <v>160</v>
      </c>
      <c r="K5820">
        <v>1027</v>
      </c>
      <c r="L5820">
        <v>10</v>
      </c>
      <c r="M5820">
        <v>29269.5</v>
      </c>
      <c r="N5820">
        <v>18805.993999999999</v>
      </c>
      <c r="O5820">
        <v>1880.5989999999999</v>
      </c>
      <c r="P5820">
        <v>102.7</v>
      </c>
      <c r="Q5820">
        <v>28.5</v>
      </c>
      <c r="R5820">
        <v>10463.505999999999</v>
      </c>
      <c r="S5820">
        <v>2019</v>
      </c>
      <c r="T5820">
        <v>4</v>
      </c>
      <c r="U5820">
        <v>17</v>
      </c>
    </row>
    <row r="5821" spans="1:21" x14ac:dyDescent="0.3">
      <c r="A5821" s="5" t="s">
        <v>168</v>
      </c>
      <c r="B5821" s="5" t="s">
        <v>175</v>
      </c>
      <c r="C5821" s="5" t="s">
        <v>87</v>
      </c>
      <c r="D5821" s="5" t="s">
        <v>382</v>
      </c>
      <c r="E5821" s="5" t="s">
        <v>172</v>
      </c>
      <c r="F5821" s="6">
        <v>43577</v>
      </c>
      <c r="G5821" s="5" t="s">
        <v>148</v>
      </c>
      <c r="H5821" s="5" t="s">
        <v>194</v>
      </c>
      <c r="I5821">
        <v>43396</v>
      </c>
      <c r="J5821">
        <v>181</v>
      </c>
      <c r="K5821">
        <v>489.5</v>
      </c>
      <c r="L5821">
        <v>4</v>
      </c>
      <c r="M5821">
        <v>14195.5</v>
      </c>
      <c r="N5821">
        <v>9859.8610000000008</v>
      </c>
      <c r="O5821">
        <v>2464.9650000000001</v>
      </c>
      <c r="P5821">
        <v>122.375</v>
      </c>
      <c r="Q5821">
        <v>29</v>
      </c>
      <c r="R5821">
        <v>4335.6390000000001</v>
      </c>
      <c r="S5821">
        <v>2019</v>
      </c>
      <c r="T5821">
        <v>4</v>
      </c>
      <c r="U5821">
        <v>17</v>
      </c>
    </row>
    <row r="5822" spans="1:21" x14ac:dyDescent="0.3">
      <c r="A5822" s="5" t="s">
        <v>168</v>
      </c>
      <c r="B5822" s="5" t="s">
        <v>175</v>
      </c>
      <c r="C5822" s="5" t="s">
        <v>87</v>
      </c>
      <c r="D5822" s="5" t="s">
        <v>382</v>
      </c>
      <c r="E5822" s="5" t="s">
        <v>172</v>
      </c>
      <c r="F5822" s="6">
        <v>43577</v>
      </c>
      <c r="G5822" s="5" t="s">
        <v>148</v>
      </c>
      <c r="H5822" s="5" t="s">
        <v>395</v>
      </c>
      <c r="I5822">
        <v>43396</v>
      </c>
      <c r="J5822">
        <v>181</v>
      </c>
      <c r="K5822">
        <v>100</v>
      </c>
      <c r="L5822">
        <v>1</v>
      </c>
      <c r="M5822">
        <v>2950</v>
      </c>
      <c r="N5822">
        <v>2464.9650000000001</v>
      </c>
      <c r="O5822">
        <v>2464.9650000000001</v>
      </c>
      <c r="P5822">
        <v>100</v>
      </c>
      <c r="Q5822">
        <v>29.5</v>
      </c>
      <c r="R5822">
        <v>485.03500000000003</v>
      </c>
      <c r="S5822">
        <v>2019</v>
      </c>
      <c r="T5822">
        <v>4</v>
      </c>
      <c r="U5822">
        <v>17</v>
      </c>
    </row>
    <row r="5823" spans="1:21" x14ac:dyDescent="0.3">
      <c r="A5823" s="5" t="s">
        <v>168</v>
      </c>
      <c r="B5823" s="5" t="s">
        <v>175</v>
      </c>
      <c r="C5823" s="5" t="s">
        <v>87</v>
      </c>
      <c r="D5823" s="5" t="s">
        <v>382</v>
      </c>
      <c r="E5823" s="5" t="s">
        <v>172</v>
      </c>
      <c r="F5823" s="6">
        <v>43577</v>
      </c>
      <c r="G5823" s="5" t="s">
        <v>148</v>
      </c>
      <c r="H5823" s="5" t="s">
        <v>208</v>
      </c>
      <c r="I5823">
        <v>43396</v>
      </c>
      <c r="J5823">
        <v>181</v>
      </c>
      <c r="K5823">
        <v>105</v>
      </c>
      <c r="L5823">
        <v>1</v>
      </c>
      <c r="M5823">
        <v>3045</v>
      </c>
      <c r="N5823">
        <v>2464.9650000000001</v>
      </c>
      <c r="O5823">
        <v>2464.9650000000001</v>
      </c>
      <c r="P5823">
        <v>105</v>
      </c>
      <c r="Q5823">
        <v>29</v>
      </c>
      <c r="R5823">
        <v>580.03499999999997</v>
      </c>
      <c r="S5823">
        <v>2019</v>
      </c>
      <c r="T5823">
        <v>4</v>
      </c>
      <c r="U5823">
        <v>17</v>
      </c>
    </row>
    <row r="5824" spans="1:21" x14ac:dyDescent="0.3">
      <c r="A5824" s="5" t="s">
        <v>168</v>
      </c>
      <c r="B5824" s="5" t="s">
        <v>175</v>
      </c>
      <c r="C5824" s="5" t="s">
        <v>87</v>
      </c>
      <c r="D5824" s="5" t="s">
        <v>382</v>
      </c>
      <c r="E5824" s="5" t="s">
        <v>172</v>
      </c>
      <c r="F5824" s="6">
        <v>43577</v>
      </c>
      <c r="G5824" s="5" t="s">
        <v>148</v>
      </c>
      <c r="H5824" s="5" t="s">
        <v>173</v>
      </c>
      <c r="I5824">
        <v>43396</v>
      </c>
      <c r="J5824">
        <v>181</v>
      </c>
      <c r="K5824">
        <v>637.5</v>
      </c>
      <c r="L5824">
        <v>5</v>
      </c>
      <c r="M5824">
        <v>21675</v>
      </c>
      <c r="N5824">
        <v>12324.825999999999</v>
      </c>
      <c r="O5824">
        <v>2464.9650000000001</v>
      </c>
      <c r="P5824">
        <v>127.5</v>
      </c>
      <c r="Q5824">
        <v>34</v>
      </c>
      <c r="R5824">
        <v>9350.1740000000009</v>
      </c>
      <c r="S5824">
        <v>2019</v>
      </c>
      <c r="T5824">
        <v>4</v>
      </c>
      <c r="U5824">
        <v>17</v>
      </c>
    </row>
    <row r="5825" spans="1:21" x14ac:dyDescent="0.3">
      <c r="A5825" s="5" t="s">
        <v>168</v>
      </c>
      <c r="B5825" s="5" t="s">
        <v>206</v>
      </c>
      <c r="C5825" s="5" t="s">
        <v>113</v>
      </c>
      <c r="D5825" s="5" t="s">
        <v>408</v>
      </c>
      <c r="E5825" s="5" t="s">
        <v>172</v>
      </c>
      <c r="F5825" s="6">
        <v>43577</v>
      </c>
      <c r="G5825" s="5" t="s">
        <v>148</v>
      </c>
      <c r="H5825" s="5" t="s">
        <v>263</v>
      </c>
      <c r="I5825">
        <v>43411</v>
      </c>
      <c r="J5825">
        <v>166</v>
      </c>
      <c r="K5825">
        <v>659.8</v>
      </c>
      <c r="L5825">
        <v>6</v>
      </c>
      <c r="M5825">
        <v>19134.2</v>
      </c>
      <c r="N5825">
        <v>15903.022000000001</v>
      </c>
      <c r="O5825">
        <v>2650.5039999999999</v>
      </c>
      <c r="P5825">
        <v>109.96666666666665</v>
      </c>
      <c r="Q5825">
        <v>29</v>
      </c>
      <c r="R5825">
        <v>3231.1779999999999</v>
      </c>
      <c r="S5825">
        <v>2019</v>
      </c>
      <c r="T5825">
        <v>4</v>
      </c>
      <c r="U5825">
        <v>17</v>
      </c>
    </row>
    <row r="5826" spans="1:21" x14ac:dyDescent="0.3">
      <c r="A5826" s="5" t="s">
        <v>168</v>
      </c>
      <c r="B5826" s="5" t="s">
        <v>206</v>
      </c>
      <c r="C5826" s="5" t="s">
        <v>113</v>
      </c>
      <c r="D5826" s="5" t="s">
        <v>408</v>
      </c>
      <c r="E5826" s="5" t="s">
        <v>172</v>
      </c>
      <c r="F5826" s="6">
        <v>43577</v>
      </c>
      <c r="G5826" s="5" t="s">
        <v>148</v>
      </c>
      <c r="H5826" s="5" t="s">
        <v>215</v>
      </c>
      <c r="I5826">
        <v>43411</v>
      </c>
      <c r="J5826">
        <v>166</v>
      </c>
      <c r="K5826">
        <v>430</v>
      </c>
      <c r="L5826">
        <v>4</v>
      </c>
      <c r="M5826">
        <v>12255</v>
      </c>
      <c r="N5826">
        <v>10602.014999999999</v>
      </c>
      <c r="O5826">
        <v>2650.5039999999999</v>
      </c>
      <c r="P5826">
        <v>107.5</v>
      </c>
      <c r="Q5826">
        <v>28.5</v>
      </c>
      <c r="R5826">
        <v>1652.9849999999999</v>
      </c>
      <c r="S5826">
        <v>2019</v>
      </c>
      <c r="T5826">
        <v>4</v>
      </c>
      <c r="U5826">
        <v>17</v>
      </c>
    </row>
    <row r="5827" spans="1:21" x14ac:dyDescent="0.3">
      <c r="A5827" s="5" t="s">
        <v>168</v>
      </c>
      <c r="B5827" s="5" t="s">
        <v>206</v>
      </c>
      <c r="C5827" s="5" t="s">
        <v>113</v>
      </c>
      <c r="D5827" s="5" t="s">
        <v>408</v>
      </c>
      <c r="E5827" s="5" t="s">
        <v>172</v>
      </c>
      <c r="F5827" s="6">
        <v>43577</v>
      </c>
      <c r="G5827" s="5" t="s">
        <v>148</v>
      </c>
      <c r="H5827" s="5" t="s">
        <v>199</v>
      </c>
      <c r="I5827">
        <v>43411</v>
      </c>
      <c r="J5827">
        <v>166</v>
      </c>
      <c r="K5827">
        <v>770</v>
      </c>
      <c r="L5827">
        <v>7</v>
      </c>
      <c r="M5827">
        <v>21945</v>
      </c>
      <c r="N5827">
        <v>18553.526000000002</v>
      </c>
      <c r="O5827">
        <v>2650.5039999999999</v>
      </c>
      <c r="P5827">
        <v>110</v>
      </c>
      <c r="Q5827">
        <v>28.5</v>
      </c>
      <c r="R5827">
        <v>3391.4740000000002</v>
      </c>
      <c r="S5827">
        <v>2019</v>
      </c>
      <c r="T5827">
        <v>4</v>
      </c>
      <c r="U5827">
        <v>17</v>
      </c>
    </row>
    <row r="5828" spans="1:21" x14ac:dyDescent="0.3">
      <c r="A5828" s="5" t="s">
        <v>168</v>
      </c>
      <c r="B5828" s="5" t="s">
        <v>206</v>
      </c>
      <c r="C5828" s="5" t="s">
        <v>113</v>
      </c>
      <c r="D5828" s="5" t="s">
        <v>408</v>
      </c>
      <c r="E5828" s="5" t="s">
        <v>172</v>
      </c>
      <c r="F5828" s="6">
        <v>43577</v>
      </c>
      <c r="G5828" s="5" t="s">
        <v>148</v>
      </c>
      <c r="H5828" s="5" t="s">
        <v>200</v>
      </c>
      <c r="I5828">
        <v>43411</v>
      </c>
      <c r="J5828">
        <v>166</v>
      </c>
      <c r="K5828">
        <v>795</v>
      </c>
      <c r="L5828">
        <v>7</v>
      </c>
      <c r="M5828">
        <v>22657.5</v>
      </c>
      <c r="N5828">
        <v>18553.526000000002</v>
      </c>
      <c r="O5828">
        <v>2650.5039999999999</v>
      </c>
      <c r="P5828">
        <v>113.57142857142857</v>
      </c>
      <c r="Q5828">
        <v>28.5</v>
      </c>
      <c r="R5828">
        <v>4103.9740000000002</v>
      </c>
      <c r="S5828">
        <v>2019</v>
      </c>
      <c r="T5828">
        <v>4</v>
      </c>
      <c r="U5828">
        <v>17</v>
      </c>
    </row>
    <row r="5829" spans="1:21" x14ac:dyDescent="0.3">
      <c r="A5829" s="5" t="s">
        <v>168</v>
      </c>
      <c r="B5829" s="5" t="s">
        <v>206</v>
      </c>
      <c r="C5829" s="5" t="s">
        <v>113</v>
      </c>
      <c r="D5829" s="5" t="s">
        <v>408</v>
      </c>
      <c r="E5829" s="5" t="s">
        <v>172</v>
      </c>
      <c r="F5829" s="6">
        <v>43577</v>
      </c>
      <c r="G5829" s="5" t="s">
        <v>148</v>
      </c>
      <c r="H5829" s="5" t="s">
        <v>180</v>
      </c>
      <c r="I5829">
        <v>43411</v>
      </c>
      <c r="J5829">
        <v>166</v>
      </c>
      <c r="K5829">
        <v>214</v>
      </c>
      <c r="L5829">
        <v>2</v>
      </c>
      <c r="M5829">
        <v>6420</v>
      </c>
      <c r="N5829">
        <v>5301.0069999999996</v>
      </c>
      <c r="O5829">
        <v>2650.5039999999999</v>
      </c>
      <c r="P5829">
        <v>107</v>
      </c>
      <c r="Q5829">
        <v>30</v>
      </c>
      <c r="R5829">
        <v>1118.9929999999999</v>
      </c>
      <c r="S5829">
        <v>2019</v>
      </c>
      <c r="T5829">
        <v>4</v>
      </c>
      <c r="U5829">
        <v>17</v>
      </c>
    </row>
    <row r="5830" spans="1:21" x14ac:dyDescent="0.3">
      <c r="A5830" s="5" t="s">
        <v>168</v>
      </c>
      <c r="B5830" s="5" t="s">
        <v>206</v>
      </c>
      <c r="C5830" s="5" t="s">
        <v>113</v>
      </c>
      <c r="D5830" s="5" t="s">
        <v>408</v>
      </c>
      <c r="E5830" s="5" t="s">
        <v>227</v>
      </c>
      <c r="F5830" s="6">
        <v>43577</v>
      </c>
      <c r="G5830" s="5" t="s">
        <v>148</v>
      </c>
      <c r="H5830" s="5" t="s">
        <v>180</v>
      </c>
      <c r="I5830">
        <v>43411</v>
      </c>
      <c r="J5830">
        <v>166</v>
      </c>
      <c r="K5830">
        <v>-214</v>
      </c>
      <c r="L5830">
        <v>-2</v>
      </c>
      <c r="M5830">
        <v>-6420</v>
      </c>
      <c r="N5830">
        <v>-5301.0069999999996</v>
      </c>
      <c r="O5830">
        <v>-2650.5039999999999</v>
      </c>
      <c r="P5830">
        <v>107</v>
      </c>
      <c r="Q5830">
        <v>30</v>
      </c>
      <c r="R5830">
        <v>-1118.9929999999999</v>
      </c>
      <c r="S5830">
        <v>2019</v>
      </c>
      <c r="T5830">
        <v>4</v>
      </c>
      <c r="U5830">
        <v>17</v>
      </c>
    </row>
    <row r="5831" spans="1:21" x14ac:dyDescent="0.3">
      <c r="A5831" s="5" t="s">
        <v>168</v>
      </c>
      <c r="B5831" s="5" t="s">
        <v>206</v>
      </c>
      <c r="C5831" s="5" t="s">
        <v>113</v>
      </c>
      <c r="D5831" s="5" t="s">
        <v>408</v>
      </c>
      <c r="E5831" s="5" t="s">
        <v>172</v>
      </c>
      <c r="F5831" s="6">
        <v>43577</v>
      </c>
      <c r="G5831" s="5" t="s">
        <v>148</v>
      </c>
      <c r="H5831" s="5" t="s">
        <v>184</v>
      </c>
      <c r="I5831">
        <v>43411</v>
      </c>
      <c r="J5831">
        <v>166</v>
      </c>
      <c r="K5831">
        <v>4072</v>
      </c>
      <c r="L5831">
        <v>35</v>
      </c>
      <c r="M5831">
        <v>120124</v>
      </c>
      <c r="N5831">
        <v>92767.627999999997</v>
      </c>
      <c r="O5831">
        <v>2650.5039999999999</v>
      </c>
      <c r="P5831">
        <v>116.34285714285714</v>
      </c>
      <c r="Q5831">
        <v>29.5</v>
      </c>
      <c r="R5831">
        <v>27356.371999999999</v>
      </c>
      <c r="S5831">
        <v>2019</v>
      </c>
      <c r="T5831">
        <v>4</v>
      </c>
      <c r="U5831">
        <v>17</v>
      </c>
    </row>
    <row r="5832" spans="1:21" x14ac:dyDescent="0.3">
      <c r="A5832" s="5" t="s">
        <v>168</v>
      </c>
      <c r="B5832" s="5" t="s">
        <v>206</v>
      </c>
      <c r="C5832" s="5" t="s">
        <v>113</v>
      </c>
      <c r="D5832" s="5" t="s">
        <v>408</v>
      </c>
      <c r="E5832" s="5" t="s">
        <v>172</v>
      </c>
      <c r="F5832" s="6">
        <v>43577</v>
      </c>
      <c r="G5832" s="5" t="s">
        <v>148</v>
      </c>
      <c r="H5832" s="5" t="s">
        <v>218</v>
      </c>
      <c r="I5832">
        <v>43411</v>
      </c>
      <c r="J5832">
        <v>166</v>
      </c>
      <c r="K5832">
        <v>1040</v>
      </c>
      <c r="L5832">
        <v>10</v>
      </c>
      <c r="M5832">
        <v>31200</v>
      </c>
      <c r="N5832">
        <v>26505.036</v>
      </c>
      <c r="O5832">
        <v>2650.5039999999999</v>
      </c>
      <c r="P5832">
        <v>104</v>
      </c>
      <c r="Q5832">
        <v>30</v>
      </c>
      <c r="R5832">
        <v>4694.9639999999999</v>
      </c>
      <c r="S5832">
        <v>2019</v>
      </c>
      <c r="T5832">
        <v>4</v>
      </c>
      <c r="U5832">
        <v>17</v>
      </c>
    </row>
    <row r="5833" spans="1:21" x14ac:dyDescent="0.3">
      <c r="A5833" s="5" t="s">
        <v>168</v>
      </c>
      <c r="B5833" s="5" t="s">
        <v>206</v>
      </c>
      <c r="C5833" s="5" t="s">
        <v>113</v>
      </c>
      <c r="D5833" s="5" t="s">
        <v>408</v>
      </c>
      <c r="E5833" s="5" t="s">
        <v>172</v>
      </c>
      <c r="F5833" s="6">
        <v>43577</v>
      </c>
      <c r="G5833" s="5" t="s">
        <v>148</v>
      </c>
      <c r="H5833" s="5" t="s">
        <v>269</v>
      </c>
      <c r="I5833">
        <v>43411</v>
      </c>
      <c r="J5833">
        <v>166</v>
      </c>
      <c r="K5833">
        <v>1340</v>
      </c>
      <c r="L5833">
        <v>11</v>
      </c>
      <c r="M5833">
        <v>39530</v>
      </c>
      <c r="N5833">
        <v>29155.54</v>
      </c>
      <c r="O5833">
        <v>2650.5039999999999</v>
      </c>
      <c r="P5833">
        <v>121.81818181818181</v>
      </c>
      <c r="Q5833">
        <v>29.5</v>
      </c>
      <c r="R5833">
        <v>10374.459999999999</v>
      </c>
      <c r="S5833">
        <v>2019</v>
      </c>
      <c r="T5833">
        <v>4</v>
      </c>
      <c r="U5833">
        <v>17</v>
      </c>
    </row>
    <row r="5834" spans="1:21" x14ac:dyDescent="0.3">
      <c r="A5834" s="5" t="s">
        <v>168</v>
      </c>
      <c r="B5834" s="5" t="s">
        <v>206</v>
      </c>
      <c r="C5834" s="5" t="s">
        <v>113</v>
      </c>
      <c r="D5834" s="5" t="s">
        <v>408</v>
      </c>
      <c r="E5834" s="5" t="s">
        <v>172</v>
      </c>
      <c r="F5834" s="6">
        <v>43577</v>
      </c>
      <c r="G5834" s="5" t="s">
        <v>148</v>
      </c>
      <c r="H5834" s="5" t="s">
        <v>217</v>
      </c>
      <c r="I5834">
        <v>43411</v>
      </c>
      <c r="J5834">
        <v>166</v>
      </c>
      <c r="K5834">
        <v>2220</v>
      </c>
      <c r="L5834">
        <v>20</v>
      </c>
      <c r="M5834">
        <v>66600</v>
      </c>
      <c r="N5834">
        <v>53010.072999999997</v>
      </c>
      <c r="O5834">
        <v>2650.5039999999999</v>
      </c>
      <c r="P5834">
        <v>111</v>
      </c>
      <c r="Q5834">
        <v>30</v>
      </c>
      <c r="R5834">
        <v>13589.927</v>
      </c>
      <c r="S5834">
        <v>2019</v>
      </c>
      <c r="T5834">
        <v>4</v>
      </c>
      <c r="U5834">
        <v>17</v>
      </c>
    </row>
    <row r="5835" spans="1:21" x14ac:dyDescent="0.3">
      <c r="A5835" s="5" t="s">
        <v>168</v>
      </c>
      <c r="B5835" s="5" t="s">
        <v>206</v>
      </c>
      <c r="C5835" s="5" t="s">
        <v>113</v>
      </c>
      <c r="D5835" s="5" t="s">
        <v>408</v>
      </c>
      <c r="E5835" s="5" t="s">
        <v>227</v>
      </c>
      <c r="F5835" s="6">
        <v>43577</v>
      </c>
      <c r="G5835" s="5" t="s">
        <v>148</v>
      </c>
      <c r="H5835" s="5" t="s">
        <v>217</v>
      </c>
      <c r="I5835">
        <v>43411</v>
      </c>
      <c r="J5835">
        <v>166</v>
      </c>
      <c r="K5835">
        <v>-2220</v>
      </c>
      <c r="L5835">
        <v>-20</v>
      </c>
      <c r="M5835">
        <v>-66600</v>
      </c>
      <c r="N5835">
        <v>-53010.072999999997</v>
      </c>
      <c r="O5835">
        <v>-2650.5039999999999</v>
      </c>
      <c r="P5835">
        <v>111</v>
      </c>
      <c r="Q5835">
        <v>30</v>
      </c>
      <c r="R5835">
        <v>-13589.927</v>
      </c>
      <c r="S5835">
        <v>2019</v>
      </c>
      <c r="T5835">
        <v>4</v>
      </c>
      <c r="U5835">
        <v>17</v>
      </c>
    </row>
    <row r="5836" spans="1:21" x14ac:dyDescent="0.3">
      <c r="A5836" s="5" t="s">
        <v>168</v>
      </c>
      <c r="B5836" s="5" t="s">
        <v>206</v>
      </c>
      <c r="C5836" s="5" t="s">
        <v>113</v>
      </c>
      <c r="D5836" s="5" t="s">
        <v>408</v>
      </c>
      <c r="E5836" s="5" t="s">
        <v>172</v>
      </c>
      <c r="F5836" s="6">
        <v>43577</v>
      </c>
      <c r="G5836" s="5" t="s">
        <v>148</v>
      </c>
      <c r="H5836" s="5" t="s">
        <v>225</v>
      </c>
      <c r="I5836">
        <v>43411</v>
      </c>
      <c r="J5836">
        <v>166</v>
      </c>
      <c r="K5836">
        <v>436</v>
      </c>
      <c r="L5836">
        <v>4</v>
      </c>
      <c r="M5836">
        <v>12862</v>
      </c>
      <c r="N5836">
        <v>10602.014999999999</v>
      </c>
      <c r="O5836">
        <v>2650.5039999999999</v>
      </c>
      <c r="P5836">
        <v>109</v>
      </c>
      <c r="Q5836">
        <v>29.5</v>
      </c>
      <c r="R5836">
        <v>2259.9850000000001</v>
      </c>
      <c r="S5836">
        <v>2019</v>
      </c>
      <c r="T5836">
        <v>4</v>
      </c>
      <c r="U5836">
        <v>17</v>
      </c>
    </row>
    <row r="5837" spans="1:21" x14ac:dyDescent="0.3">
      <c r="A5837" s="5" t="s">
        <v>168</v>
      </c>
      <c r="B5837" s="5" t="s">
        <v>206</v>
      </c>
      <c r="C5837" s="5" t="s">
        <v>114</v>
      </c>
      <c r="D5837" s="5" t="s">
        <v>383</v>
      </c>
      <c r="E5837" s="5" t="s">
        <v>172</v>
      </c>
      <c r="F5837" s="6">
        <v>43577</v>
      </c>
      <c r="G5837" s="5" t="s">
        <v>148</v>
      </c>
      <c r="H5837" s="5" t="s">
        <v>205</v>
      </c>
      <c r="I5837">
        <v>43403</v>
      </c>
      <c r="J5837">
        <v>174</v>
      </c>
      <c r="K5837">
        <v>525</v>
      </c>
      <c r="L5837">
        <v>5</v>
      </c>
      <c r="M5837">
        <v>15750</v>
      </c>
      <c r="N5837">
        <v>21589.75</v>
      </c>
      <c r="O5837">
        <v>4317.95</v>
      </c>
      <c r="P5837">
        <v>105</v>
      </c>
      <c r="Q5837">
        <v>30</v>
      </c>
      <c r="R5837">
        <v>-5839.75</v>
      </c>
      <c r="S5837">
        <v>2019</v>
      </c>
      <c r="T5837">
        <v>4</v>
      </c>
      <c r="U5837">
        <v>17</v>
      </c>
    </row>
    <row r="5838" spans="1:21" x14ac:dyDescent="0.3">
      <c r="A5838" s="5" t="s">
        <v>168</v>
      </c>
      <c r="B5838" s="5" t="s">
        <v>206</v>
      </c>
      <c r="C5838" s="5" t="s">
        <v>114</v>
      </c>
      <c r="D5838" s="5" t="s">
        <v>383</v>
      </c>
      <c r="E5838" s="5" t="s">
        <v>172</v>
      </c>
      <c r="F5838" s="6">
        <v>43577</v>
      </c>
      <c r="G5838" s="5" t="s">
        <v>148</v>
      </c>
      <c r="H5838" s="5" t="s">
        <v>182</v>
      </c>
      <c r="I5838">
        <v>43403</v>
      </c>
      <c r="J5838">
        <v>174</v>
      </c>
      <c r="K5838">
        <v>200</v>
      </c>
      <c r="L5838">
        <v>2</v>
      </c>
      <c r="M5838">
        <v>6000</v>
      </c>
      <c r="N5838">
        <v>8635.9</v>
      </c>
      <c r="O5838">
        <v>4317.95</v>
      </c>
      <c r="P5838">
        <v>100</v>
      </c>
      <c r="Q5838">
        <v>30</v>
      </c>
      <c r="R5838">
        <v>-2635.9</v>
      </c>
      <c r="S5838">
        <v>2019</v>
      </c>
      <c r="T5838">
        <v>4</v>
      </c>
      <c r="U5838">
        <v>17</v>
      </c>
    </row>
    <row r="5839" spans="1:21" x14ac:dyDescent="0.3">
      <c r="A5839" s="5" t="s">
        <v>168</v>
      </c>
      <c r="B5839" s="5" t="s">
        <v>206</v>
      </c>
      <c r="C5839" s="5" t="s">
        <v>114</v>
      </c>
      <c r="D5839" s="5" t="s">
        <v>383</v>
      </c>
      <c r="E5839" s="5" t="s">
        <v>172</v>
      </c>
      <c r="F5839" s="6">
        <v>43577</v>
      </c>
      <c r="G5839" s="5" t="s">
        <v>148</v>
      </c>
      <c r="H5839" s="5" t="s">
        <v>202</v>
      </c>
      <c r="I5839">
        <v>43403</v>
      </c>
      <c r="J5839">
        <v>174</v>
      </c>
      <c r="K5839">
        <v>635</v>
      </c>
      <c r="L5839">
        <v>6</v>
      </c>
      <c r="M5839">
        <v>19050</v>
      </c>
      <c r="N5839">
        <v>25907.7</v>
      </c>
      <c r="O5839">
        <v>4317.95</v>
      </c>
      <c r="P5839">
        <v>105.83333333333333</v>
      </c>
      <c r="Q5839">
        <v>30</v>
      </c>
      <c r="R5839">
        <v>-6857.7</v>
      </c>
      <c r="S5839">
        <v>2019</v>
      </c>
      <c r="T5839">
        <v>4</v>
      </c>
      <c r="U5839">
        <v>17</v>
      </c>
    </row>
    <row r="5840" spans="1:21" x14ac:dyDescent="0.3">
      <c r="A5840" s="5" t="s">
        <v>168</v>
      </c>
      <c r="B5840" s="5" t="s">
        <v>206</v>
      </c>
      <c r="C5840" s="5" t="s">
        <v>114</v>
      </c>
      <c r="D5840" s="5" t="s">
        <v>383</v>
      </c>
      <c r="E5840" s="5" t="s">
        <v>172</v>
      </c>
      <c r="F5840" s="6">
        <v>43577</v>
      </c>
      <c r="G5840" s="5" t="s">
        <v>148</v>
      </c>
      <c r="H5840" s="5" t="s">
        <v>204</v>
      </c>
      <c r="I5840">
        <v>43403</v>
      </c>
      <c r="J5840">
        <v>174</v>
      </c>
      <c r="K5840">
        <v>650</v>
      </c>
      <c r="L5840">
        <v>6</v>
      </c>
      <c r="M5840">
        <v>19500</v>
      </c>
      <c r="N5840">
        <v>25907.7</v>
      </c>
      <c r="O5840">
        <v>4317.95</v>
      </c>
      <c r="P5840">
        <v>108.33333333333333</v>
      </c>
      <c r="Q5840">
        <v>30</v>
      </c>
      <c r="R5840">
        <v>-6407.7</v>
      </c>
      <c r="S5840">
        <v>2019</v>
      </c>
      <c r="T5840">
        <v>4</v>
      </c>
      <c r="U5840">
        <v>17</v>
      </c>
    </row>
    <row r="5841" spans="1:21" x14ac:dyDescent="0.3">
      <c r="A5841" s="5" t="s">
        <v>168</v>
      </c>
      <c r="B5841" s="5" t="s">
        <v>206</v>
      </c>
      <c r="C5841" s="5" t="s">
        <v>114</v>
      </c>
      <c r="D5841" s="5" t="s">
        <v>383</v>
      </c>
      <c r="E5841" s="5" t="s">
        <v>172</v>
      </c>
      <c r="F5841" s="6">
        <v>43577</v>
      </c>
      <c r="G5841" s="5" t="s">
        <v>148</v>
      </c>
      <c r="H5841" s="5" t="s">
        <v>246</v>
      </c>
      <c r="I5841">
        <v>43403</v>
      </c>
      <c r="J5841">
        <v>174</v>
      </c>
      <c r="K5841">
        <v>540</v>
      </c>
      <c r="L5841">
        <v>5</v>
      </c>
      <c r="M5841">
        <v>16200</v>
      </c>
      <c r="N5841">
        <v>21589.75</v>
      </c>
      <c r="O5841">
        <v>4317.95</v>
      </c>
      <c r="P5841">
        <v>108</v>
      </c>
      <c r="Q5841">
        <v>30</v>
      </c>
      <c r="R5841">
        <v>-5389.75</v>
      </c>
      <c r="S5841">
        <v>2019</v>
      </c>
      <c r="T5841">
        <v>4</v>
      </c>
      <c r="U5841">
        <v>17</v>
      </c>
    </row>
    <row r="5842" spans="1:21" x14ac:dyDescent="0.3">
      <c r="A5842" s="5" t="s">
        <v>168</v>
      </c>
      <c r="B5842" s="5" t="s">
        <v>206</v>
      </c>
      <c r="C5842" s="5" t="s">
        <v>114</v>
      </c>
      <c r="D5842" s="5" t="s">
        <v>383</v>
      </c>
      <c r="E5842" s="5" t="s">
        <v>172</v>
      </c>
      <c r="F5842" s="6">
        <v>43577</v>
      </c>
      <c r="G5842" s="5" t="s">
        <v>148</v>
      </c>
      <c r="H5842" s="5" t="s">
        <v>220</v>
      </c>
      <c r="I5842">
        <v>43403</v>
      </c>
      <c r="J5842">
        <v>174</v>
      </c>
      <c r="K5842">
        <v>220</v>
      </c>
      <c r="L5842">
        <v>2</v>
      </c>
      <c r="M5842">
        <v>6000</v>
      </c>
      <c r="N5842">
        <v>8635.9</v>
      </c>
      <c r="O5842">
        <v>4317.95</v>
      </c>
      <c r="P5842">
        <v>110</v>
      </c>
      <c r="Q5842">
        <v>27.2727</v>
      </c>
      <c r="R5842">
        <v>-2635.9</v>
      </c>
      <c r="S5842">
        <v>2019</v>
      </c>
      <c r="T5842">
        <v>4</v>
      </c>
      <c r="U5842">
        <v>17</v>
      </c>
    </row>
    <row r="5843" spans="1:21" x14ac:dyDescent="0.3">
      <c r="A5843" s="5" t="s">
        <v>168</v>
      </c>
      <c r="B5843" s="5" t="s">
        <v>206</v>
      </c>
      <c r="C5843" s="5" t="s">
        <v>114</v>
      </c>
      <c r="D5843" s="5" t="s">
        <v>383</v>
      </c>
      <c r="E5843" s="5" t="s">
        <v>172</v>
      </c>
      <c r="F5843" s="6">
        <v>43577</v>
      </c>
      <c r="G5843" s="5" t="s">
        <v>148</v>
      </c>
      <c r="H5843" s="5" t="s">
        <v>226</v>
      </c>
      <c r="I5843">
        <v>43403</v>
      </c>
      <c r="J5843">
        <v>174</v>
      </c>
      <c r="K5843">
        <v>350</v>
      </c>
      <c r="L5843">
        <v>3</v>
      </c>
      <c r="M5843">
        <v>10500</v>
      </c>
      <c r="N5843">
        <v>12953.85</v>
      </c>
      <c r="O5843">
        <v>4317.95</v>
      </c>
      <c r="P5843">
        <v>116.66666666666667</v>
      </c>
      <c r="Q5843">
        <v>30</v>
      </c>
      <c r="R5843">
        <v>-2453.85</v>
      </c>
      <c r="S5843">
        <v>2019</v>
      </c>
      <c r="T5843">
        <v>4</v>
      </c>
      <c r="U5843">
        <v>17</v>
      </c>
    </row>
    <row r="5844" spans="1:21" x14ac:dyDescent="0.3">
      <c r="A5844" s="5" t="s">
        <v>168</v>
      </c>
      <c r="B5844" s="5" t="s">
        <v>206</v>
      </c>
      <c r="C5844" s="5" t="s">
        <v>114</v>
      </c>
      <c r="D5844" s="5" t="s">
        <v>383</v>
      </c>
      <c r="E5844" s="5" t="s">
        <v>227</v>
      </c>
      <c r="F5844" s="6">
        <v>43577</v>
      </c>
      <c r="G5844" s="5" t="s">
        <v>148</v>
      </c>
      <c r="H5844" s="5" t="s">
        <v>226</v>
      </c>
      <c r="I5844">
        <v>43403</v>
      </c>
      <c r="J5844">
        <v>174</v>
      </c>
      <c r="K5844">
        <v>-350</v>
      </c>
      <c r="L5844">
        <v>-3</v>
      </c>
      <c r="M5844">
        <v>-10500</v>
      </c>
      <c r="N5844">
        <v>-12953.85</v>
      </c>
      <c r="O5844">
        <v>-4317.95</v>
      </c>
      <c r="P5844">
        <v>116.66666666666667</v>
      </c>
      <c r="Q5844">
        <v>30</v>
      </c>
      <c r="R5844">
        <v>2453.85</v>
      </c>
      <c r="S5844">
        <v>2019</v>
      </c>
      <c r="T5844">
        <v>4</v>
      </c>
      <c r="U5844">
        <v>17</v>
      </c>
    </row>
    <row r="5845" spans="1:21" x14ac:dyDescent="0.3">
      <c r="A5845" s="5" t="s">
        <v>168</v>
      </c>
      <c r="B5845" s="5" t="s">
        <v>206</v>
      </c>
      <c r="C5845" s="5" t="s">
        <v>114</v>
      </c>
      <c r="D5845" s="5" t="s">
        <v>383</v>
      </c>
      <c r="E5845" s="5" t="s">
        <v>172</v>
      </c>
      <c r="F5845" s="6">
        <v>43577</v>
      </c>
      <c r="G5845" s="5" t="s">
        <v>148</v>
      </c>
      <c r="H5845" s="5" t="s">
        <v>191</v>
      </c>
      <c r="I5845">
        <v>43403</v>
      </c>
      <c r="J5845">
        <v>174</v>
      </c>
      <c r="K5845">
        <v>710</v>
      </c>
      <c r="L5845">
        <v>6</v>
      </c>
      <c r="M5845">
        <v>21300</v>
      </c>
      <c r="N5845">
        <v>25907.7</v>
      </c>
      <c r="O5845">
        <v>4317.95</v>
      </c>
      <c r="P5845">
        <v>118.33333333333333</v>
      </c>
      <c r="Q5845">
        <v>30</v>
      </c>
      <c r="R5845">
        <v>-4607.7</v>
      </c>
      <c r="S5845">
        <v>2019</v>
      </c>
      <c r="T5845">
        <v>4</v>
      </c>
      <c r="U5845">
        <v>17</v>
      </c>
    </row>
    <row r="5846" spans="1:21" x14ac:dyDescent="0.3">
      <c r="A5846" s="5" t="s">
        <v>168</v>
      </c>
      <c r="B5846" s="5" t="s">
        <v>206</v>
      </c>
      <c r="C5846" s="5" t="s">
        <v>114</v>
      </c>
      <c r="D5846" s="5" t="s">
        <v>383</v>
      </c>
      <c r="E5846" s="5" t="s">
        <v>172</v>
      </c>
      <c r="F5846" s="6">
        <v>43577</v>
      </c>
      <c r="G5846" s="5" t="s">
        <v>148</v>
      </c>
      <c r="H5846" s="5" t="s">
        <v>187</v>
      </c>
      <c r="I5846">
        <v>43403</v>
      </c>
      <c r="J5846">
        <v>174</v>
      </c>
      <c r="K5846">
        <v>230</v>
      </c>
      <c r="L5846">
        <v>2</v>
      </c>
      <c r="M5846">
        <v>6900</v>
      </c>
      <c r="N5846">
        <v>8635.9</v>
      </c>
      <c r="O5846">
        <v>4317.95</v>
      </c>
      <c r="P5846">
        <v>115</v>
      </c>
      <c r="Q5846">
        <v>30</v>
      </c>
      <c r="R5846">
        <v>-1735.9</v>
      </c>
      <c r="S5846">
        <v>2019</v>
      </c>
      <c r="T5846">
        <v>4</v>
      </c>
      <c r="U5846">
        <v>17</v>
      </c>
    </row>
    <row r="5847" spans="1:21" x14ac:dyDescent="0.3">
      <c r="A5847" s="5" t="s">
        <v>168</v>
      </c>
      <c r="B5847" s="5" t="s">
        <v>206</v>
      </c>
      <c r="C5847" s="5" t="s">
        <v>114</v>
      </c>
      <c r="D5847" s="5" t="s">
        <v>383</v>
      </c>
      <c r="E5847" s="5" t="s">
        <v>172</v>
      </c>
      <c r="F5847" s="6">
        <v>43577</v>
      </c>
      <c r="G5847" s="5" t="s">
        <v>148</v>
      </c>
      <c r="H5847" s="5" t="s">
        <v>321</v>
      </c>
      <c r="I5847">
        <v>43403</v>
      </c>
      <c r="J5847">
        <v>174</v>
      </c>
      <c r="K5847">
        <v>220</v>
      </c>
      <c r="L5847">
        <v>2</v>
      </c>
      <c r="M5847">
        <v>6490</v>
      </c>
      <c r="N5847">
        <v>8635.9</v>
      </c>
      <c r="O5847">
        <v>4317.95</v>
      </c>
      <c r="P5847">
        <v>110</v>
      </c>
      <c r="Q5847">
        <v>29.5</v>
      </c>
      <c r="R5847">
        <v>-2145.9</v>
      </c>
      <c r="S5847">
        <v>2019</v>
      </c>
      <c r="T5847">
        <v>4</v>
      </c>
      <c r="U5847">
        <v>17</v>
      </c>
    </row>
    <row r="5848" spans="1:21" x14ac:dyDescent="0.3">
      <c r="A5848" s="5" t="s">
        <v>168</v>
      </c>
      <c r="B5848" s="5" t="s">
        <v>206</v>
      </c>
      <c r="C5848" s="5" t="s">
        <v>114</v>
      </c>
      <c r="D5848" s="5" t="s">
        <v>383</v>
      </c>
      <c r="E5848" s="5" t="s">
        <v>172</v>
      </c>
      <c r="F5848" s="6">
        <v>43577</v>
      </c>
      <c r="G5848" s="5" t="s">
        <v>148</v>
      </c>
      <c r="H5848" s="5" t="s">
        <v>203</v>
      </c>
      <c r="I5848">
        <v>43403</v>
      </c>
      <c r="J5848">
        <v>174</v>
      </c>
      <c r="K5848">
        <v>105</v>
      </c>
      <c r="L5848">
        <v>1</v>
      </c>
      <c r="M5848">
        <v>3150</v>
      </c>
      <c r="N5848">
        <v>4317.95</v>
      </c>
      <c r="O5848">
        <v>4317.95</v>
      </c>
      <c r="P5848">
        <v>105</v>
      </c>
      <c r="Q5848">
        <v>30</v>
      </c>
      <c r="R5848">
        <v>-1167.95</v>
      </c>
      <c r="S5848">
        <v>2019</v>
      </c>
      <c r="T5848">
        <v>4</v>
      </c>
      <c r="U5848">
        <v>17</v>
      </c>
    </row>
    <row r="5849" spans="1:21" x14ac:dyDescent="0.3">
      <c r="A5849" s="5" t="s">
        <v>168</v>
      </c>
      <c r="B5849" s="5" t="s">
        <v>206</v>
      </c>
      <c r="C5849" s="5" t="s">
        <v>114</v>
      </c>
      <c r="D5849" s="5" t="s">
        <v>383</v>
      </c>
      <c r="E5849" s="5" t="s">
        <v>172</v>
      </c>
      <c r="F5849" s="6">
        <v>43577</v>
      </c>
      <c r="G5849" s="5" t="s">
        <v>148</v>
      </c>
      <c r="H5849" s="5" t="s">
        <v>181</v>
      </c>
      <c r="I5849">
        <v>43403</v>
      </c>
      <c r="J5849">
        <v>174</v>
      </c>
      <c r="K5849">
        <v>660</v>
      </c>
      <c r="L5849">
        <v>6</v>
      </c>
      <c r="M5849">
        <v>19800</v>
      </c>
      <c r="N5849">
        <v>25907.7</v>
      </c>
      <c r="O5849">
        <v>4317.95</v>
      </c>
      <c r="P5849">
        <v>110</v>
      </c>
      <c r="Q5849">
        <v>30</v>
      </c>
      <c r="R5849">
        <v>-6107.7</v>
      </c>
      <c r="S5849">
        <v>2019</v>
      </c>
      <c r="T5849">
        <v>4</v>
      </c>
      <c r="U5849">
        <v>17</v>
      </c>
    </row>
    <row r="5850" spans="1:21" x14ac:dyDescent="0.3">
      <c r="A5850" s="5" t="s">
        <v>168</v>
      </c>
      <c r="B5850" s="5" t="s">
        <v>206</v>
      </c>
      <c r="C5850" s="5" t="s">
        <v>114</v>
      </c>
      <c r="D5850" s="5" t="s">
        <v>383</v>
      </c>
      <c r="E5850" s="5" t="s">
        <v>172</v>
      </c>
      <c r="F5850" s="6">
        <v>43577</v>
      </c>
      <c r="G5850" s="5" t="s">
        <v>148</v>
      </c>
      <c r="H5850" s="5" t="s">
        <v>238</v>
      </c>
      <c r="I5850">
        <v>43403</v>
      </c>
      <c r="J5850">
        <v>174</v>
      </c>
      <c r="K5850">
        <v>300</v>
      </c>
      <c r="L5850">
        <v>3</v>
      </c>
      <c r="M5850">
        <v>9000</v>
      </c>
      <c r="N5850">
        <v>12953.85</v>
      </c>
      <c r="O5850">
        <v>4317.95</v>
      </c>
      <c r="P5850">
        <v>100</v>
      </c>
      <c r="Q5850">
        <v>30</v>
      </c>
      <c r="R5850">
        <v>-3953.85</v>
      </c>
      <c r="S5850">
        <v>2019</v>
      </c>
      <c r="T5850">
        <v>4</v>
      </c>
      <c r="U5850">
        <v>17</v>
      </c>
    </row>
    <row r="5851" spans="1:21" x14ac:dyDescent="0.3">
      <c r="A5851" s="5" t="s">
        <v>168</v>
      </c>
      <c r="B5851" s="5" t="s">
        <v>206</v>
      </c>
      <c r="C5851" s="5" t="s">
        <v>114</v>
      </c>
      <c r="D5851" s="5" t="s">
        <v>383</v>
      </c>
      <c r="E5851" s="5" t="s">
        <v>172</v>
      </c>
      <c r="F5851" s="6">
        <v>43577</v>
      </c>
      <c r="G5851" s="5" t="s">
        <v>148</v>
      </c>
      <c r="H5851" s="5" t="s">
        <v>180</v>
      </c>
      <c r="I5851">
        <v>43403</v>
      </c>
      <c r="J5851">
        <v>174</v>
      </c>
      <c r="K5851">
        <v>214</v>
      </c>
      <c r="L5851">
        <v>2</v>
      </c>
      <c r="M5851">
        <v>6420</v>
      </c>
      <c r="N5851">
        <v>8635.9</v>
      </c>
      <c r="O5851">
        <v>4317.95</v>
      </c>
      <c r="P5851">
        <v>107</v>
      </c>
      <c r="Q5851">
        <v>30</v>
      </c>
      <c r="R5851">
        <v>-2215.9</v>
      </c>
      <c r="S5851">
        <v>2019</v>
      </c>
      <c r="T5851">
        <v>4</v>
      </c>
      <c r="U5851">
        <v>17</v>
      </c>
    </row>
    <row r="5852" spans="1:21" x14ac:dyDescent="0.3">
      <c r="A5852" s="5" t="s">
        <v>168</v>
      </c>
      <c r="B5852" s="5" t="s">
        <v>206</v>
      </c>
      <c r="C5852" s="5" t="s">
        <v>114</v>
      </c>
      <c r="D5852" s="5" t="s">
        <v>383</v>
      </c>
      <c r="E5852" s="5" t="s">
        <v>172</v>
      </c>
      <c r="F5852" s="6">
        <v>43577</v>
      </c>
      <c r="G5852" s="5" t="s">
        <v>148</v>
      </c>
      <c r="H5852" s="5" t="s">
        <v>217</v>
      </c>
      <c r="I5852">
        <v>43403</v>
      </c>
      <c r="J5852">
        <v>174</v>
      </c>
      <c r="K5852">
        <v>2220</v>
      </c>
      <c r="L5852">
        <v>20</v>
      </c>
      <c r="M5852">
        <v>66600</v>
      </c>
      <c r="N5852">
        <v>87729.777000000002</v>
      </c>
      <c r="O5852">
        <v>4386.4889999999996</v>
      </c>
      <c r="P5852">
        <v>111</v>
      </c>
      <c r="Q5852">
        <v>30</v>
      </c>
      <c r="R5852">
        <v>-21129.776999999998</v>
      </c>
      <c r="S5852">
        <v>2019</v>
      </c>
      <c r="T5852">
        <v>4</v>
      </c>
      <c r="U5852">
        <v>17</v>
      </c>
    </row>
    <row r="5853" spans="1:21" x14ac:dyDescent="0.3">
      <c r="A5853" s="5" t="s">
        <v>168</v>
      </c>
      <c r="B5853" s="5" t="s">
        <v>206</v>
      </c>
      <c r="C5853" s="5" t="s">
        <v>114</v>
      </c>
      <c r="D5853" s="5" t="s">
        <v>383</v>
      </c>
      <c r="E5853" s="5" t="s">
        <v>172</v>
      </c>
      <c r="F5853" s="6">
        <v>43577</v>
      </c>
      <c r="G5853" s="5" t="s">
        <v>148</v>
      </c>
      <c r="H5853" s="5" t="s">
        <v>189</v>
      </c>
      <c r="I5853">
        <v>43403</v>
      </c>
      <c r="J5853">
        <v>174</v>
      </c>
      <c r="K5853">
        <v>207</v>
      </c>
      <c r="L5853">
        <v>2</v>
      </c>
      <c r="M5853">
        <v>6210</v>
      </c>
      <c r="N5853">
        <v>8772.9779999999992</v>
      </c>
      <c r="O5853">
        <v>4386.4889999999996</v>
      </c>
      <c r="P5853">
        <v>103.5</v>
      </c>
      <c r="Q5853">
        <v>30</v>
      </c>
      <c r="R5853">
        <v>-2562.9780000000001</v>
      </c>
      <c r="S5853">
        <v>2019</v>
      </c>
      <c r="T5853">
        <v>4</v>
      </c>
      <c r="U5853">
        <v>17</v>
      </c>
    </row>
    <row r="5854" spans="1:21" x14ac:dyDescent="0.3">
      <c r="A5854" s="5" t="s">
        <v>168</v>
      </c>
      <c r="B5854" s="5" t="s">
        <v>206</v>
      </c>
      <c r="C5854" s="5" t="s">
        <v>114</v>
      </c>
      <c r="D5854" s="5" t="s">
        <v>383</v>
      </c>
      <c r="E5854" s="5" t="s">
        <v>172</v>
      </c>
      <c r="F5854" s="6">
        <v>43577</v>
      </c>
      <c r="G5854" s="5" t="s">
        <v>148</v>
      </c>
      <c r="H5854" s="5" t="s">
        <v>308</v>
      </c>
      <c r="I5854">
        <v>43403</v>
      </c>
      <c r="J5854">
        <v>174</v>
      </c>
      <c r="K5854">
        <v>108</v>
      </c>
      <c r="L5854">
        <v>1</v>
      </c>
      <c r="M5854">
        <v>3240</v>
      </c>
      <c r="N5854">
        <v>4386.4889999999996</v>
      </c>
      <c r="O5854">
        <v>4386.4889999999996</v>
      </c>
      <c r="P5854">
        <v>108</v>
      </c>
      <c r="Q5854">
        <v>30</v>
      </c>
      <c r="R5854">
        <v>-1146.489</v>
      </c>
      <c r="S5854">
        <v>2019</v>
      </c>
      <c r="T5854">
        <v>4</v>
      </c>
      <c r="U5854">
        <v>17</v>
      </c>
    </row>
    <row r="5855" spans="1:21" x14ac:dyDescent="0.3">
      <c r="A5855" s="5" t="s">
        <v>168</v>
      </c>
      <c r="B5855" s="5" t="s">
        <v>206</v>
      </c>
      <c r="C5855" s="5" t="s">
        <v>114</v>
      </c>
      <c r="D5855" s="5" t="s">
        <v>383</v>
      </c>
      <c r="E5855" s="5" t="s">
        <v>172</v>
      </c>
      <c r="F5855" s="6">
        <v>43579</v>
      </c>
      <c r="G5855" s="5" t="s">
        <v>148</v>
      </c>
      <c r="H5855" s="5" t="s">
        <v>234</v>
      </c>
      <c r="I5855">
        <v>43403</v>
      </c>
      <c r="J5855">
        <v>176</v>
      </c>
      <c r="K5855">
        <v>100</v>
      </c>
      <c r="L5855">
        <v>1</v>
      </c>
      <c r="M5855">
        <v>3000</v>
      </c>
      <c r="N5855">
        <v>4430.0020000000004</v>
      </c>
      <c r="O5855">
        <v>4430.0020000000004</v>
      </c>
      <c r="P5855">
        <v>100</v>
      </c>
      <c r="Q5855">
        <v>30</v>
      </c>
      <c r="R5855">
        <v>-1430.002</v>
      </c>
      <c r="S5855">
        <v>2019</v>
      </c>
      <c r="T5855">
        <v>4</v>
      </c>
      <c r="U5855">
        <v>17</v>
      </c>
    </row>
    <row r="5856" spans="1:21" x14ac:dyDescent="0.3">
      <c r="A5856" s="5" t="s">
        <v>168</v>
      </c>
      <c r="B5856" s="5" t="s">
        <v>206</v>
      </c>
      <c r="C5856" s="5" t="s">
        <v>114</v>
      </c>
      <c r="D5856" s="5" t="s">
        <v>383</v>
      </c>
      <c r="E5856" s="5" t="s">
        <v>172</v>
      </c>
      <c r="F5856" s="6">
        <v>43579</v>
      </c>
      <c r="G5856" s="5" t="s">
        <v>148</v>
      </c>
      <c r="H5856" s="5" t="s">
        <v>180</v>
      </c>
      <c r="I5856">
        <v>43403</v>
      </c>
      <c r="J5856">
        <v>176</v>
      </c>
      <c r="K5856">
        <v>194</v>
      </c>
      <c r="L5856">
        <v>2</v>
      </c>
      <c r="M5856">
        <v>5820</v>
      </c>
      <c r="N5856">
        <v>8860.0040000000008</v>
      </c>
      <c r="O5856">
        <v>4430.0020000000004</v>
      </c>
      <c r="P5856">
        <v>97</v>
      </c>
      <c r="Q5856">
        <v>30</v>
      </c>
      <c r="R5856">
        <v>-3040.0039999999999</v>
      </c>
      <c r="S5856">
        <v>2019</v>
      </c>
      <c r="T5856">
        <v>4</v>
      </c>
      <c r="U5856">
        <v>17</v>
      </c>
    </row>
    <row r="5857" spans="1:21" x14ac:dyDescent="0.3">
      <c r="A5857" s="5" t="s">
        <v>168</v>
      </c>
      <c r="B5857" s="5" t="s">
        <v>206</v>
      </c>
      <c r="C5857" s="5" t="s">
        <v>114</v>
      </c>
      <c r="D5857" s="5" t="s">
        <v>383</v>
      </c>
      <c r="E5857" s="5" t="s">
        <v>172</v>
      </c>
      <c r="F5857" s="6">
        <v>43579</v>
      </c>
      <c r="G5857" s="5" t="s">
        <v>148</v>
      </c>
      <c r="H5857" s="5" t="s">
        <v>216</v>
      </c>
      <c r="I5857">
        <v>43403</v>
      </c>
      <c r="J5857">
        <v>176</v>
      </c>
      <c r="K5857">
        <v>210</v>
      </c>
      <c r="L5857">
        <v>2</v>
      </c>
      <c r="M5857">
        <v>6300</v>
      </c>
      <c r="N5857">
        <v>8860.0040000000008</v>
      </c>
      <c r="O5857">
        <v>4430.0020000000004</v>
      </c>
      <c r="P5857">
        <v>105</v>
      </c>
      <c r="Q5857">
        <v>30</v>
      </c>
      <c r="R5857">
        <v>-2560.0039999999999</v>
      </c>
      <c r="S5857">
        <v>2019</v>
      </c>
      <c r="T5857">
        <v>4</v>
      </c>
      <c r="U5857">
        <v>17</v>
      </c>
    </row>
    <row r="5858" spans="1:21" x14ac:dyDescent="0.3">
      <c r="A5858" s="5" t="s">
        <v>168</v>
      </c>
      <c r="B5858" s="5" t="s">
        <v>206</v>
      </c>
      <c r="C5858" s="5" t="s">
        <v>114</v>
      </c>
      <c r="D5858" s="5" t="s">
        <v>383</v>
      </c>
      <c r="E5858" s="5" t="s">
        <v>172</v>
      </c>
      <c r="F5858" s="6">
        <v>43579</v>
      </c>
      <c r="G5858" s="5" t="s">
        <v>148</v>
      </c>
      <c r="H5858" s="5" t="s">
        <v>222</v>
      </c>
      <c r="I5858">
        <v>43403</v>
      </c>
      <c r="J5858">
        <v>176</v>
      </c>
      <c r="K5858">
        <v>100</v>
      </c>
      <c r="L5858">
        <v>1</v>
      </c>
      <c r="M5858">
        <v>3000</v>
      </c>
      <c r="N5858">
        <v>4430.0020000000004</v>
      </c>
      <c r="O5858">
        <v>4430.0020000000004</v>
      </c>
      <c r="P5858">
        <v>100</v>
      </c>
      <c r="Q5858">
        <v>30</v>
      </c>
      <c r="R5858">
        <v>-1430.002</v>
      </c>
      <c r="S5858">
        <v>2019</v>
      </c>
      <c r="T5858">
        <v>4</v>
      </c>
      <c r="U5858">
        <v>17</v>
      </c>
    </row>
    <row r="5859" spans="1:21" x14ac:dyDescent="0.3">
      <c r="A5859" s="5" t="s">
        <v>168</v>
      </c>
      <c r="B5859" s="5" t="s">
        <v>206</v>
      </c>
      <c r="C5859" s="5" t="s">
        <v>114</v>
      </c>
      <c r="D5859" s="5" t="s">
        <v>383</v>
      </c>
      <c r="E5859" s="5" t="s">
        <v>172</v>
      </c>
      <c r="F5859" s="6">
        <v>43579</v>
      </c>
      <c r="G5859" s="5" t="s">
        <v>148</v>
      </c>
      <c r="H5859" s="5" t="s">
        <v>182</v>
      </c>
      <c r="I5859">
        <v>43403</v>
      </c>
      <c r="J5859">
        <v>176</v>
      </c>
      <c r="K5859">
        <v>104</v>
      </c>
      <c r="L5859">
        <v>1</v>
      </c>
      <c r="M5859">
        <v>3120</v>
      </c>
      <c r="N5859">
        <v>4430.0020000000004</v>
      </c>
      <c r="O5859">
        <v>4430.0020000000004</v>
      </c>
      <c r="P5859">
        <v>104</v>
      </c>
      <c r="Q5859">
        <v>30</v>
      </c>
      <c r="R5859">
        <v>-1310.002</v>
      </c>
      <c r="S5859">
        <v>2019</v>
      </c>
      <c r="T5859">
        <v>4</v>
      </c>
      <c r="U5859">
        <v>17</v>
      </c>
    </row>
    <row r="5860" spans="1:21" x14ac:dyDescent="0.3">
      <c r="A5860" s="5" t="s">
        <v>168</v>
      </c>
      <c r="B5860" s="5" t="s">
        <v>206</v>
      </c>
      <c r="C5860" s="5" t="s">
        <v>114</v>
      </c>
      <c r="D5860" s="5" t="s">
        <v>383</v>
      </c>
      <c r="E5860" s="5" t="s">
        <v>172</v>
      </c>
      <c r="F5860" s="6">
        <v>43579</v>
      </c>
      <c r="G5860" s="5" t="s">
        <v>148</v>
      </c>
      <c r="H5860" s="5" t="s">
        <v>184</v>
      </c>
      <c r="I5860">
        <v>43403</v>
      </c>
      <c r="J5860">
        <v>176</v>
      </c>
      <c r="K5860">
        <v>1640</v>
      </c>
      <c r="L5860">
        <v>15</v>
      </c>
      <c r="M5860">
        <v>48380</v>
      </c>
      <c r="N5860">
        <v>66450.031000000003</v>
      </c>
      <c r="O5860">
        <v>4430.0020000000004</v>
      </c>
      <c r="P5860">
        <v>109.33333333333333</v>
      </c>
      <c r="Q5860">
        <v>29.5</v>
      </c>
      <c r="R5860">
        <v>-18070.030999999999</v>
      </c>
      <c r="S5860">
        <v>2019</v>
      </c>
      <c r="T5860">
        <v>4</v>
      </c>
      <c r="U5860">
        <v>17</v>
      </c>
    </row>
    <row r="5861" spans="1:21" x14ac:dyDescent="0.3">
      <c r="A5861" s="5" t="s">
        <v>168</v>
      </c>
      <c r="B5861" s="5" t="s">
        <v>206</v>
      </c>
      <c r="C5861" s="5" t="s">
        <v>114</v>
      </c>
      <c r="D5861" s="5" t="s">
        <v>383</v>
      </c>
      <c r="E5861" s="5" t="s">
        <v>172</v>
      </c>
      <c r="F5861" s="6">
        <v>43579</v>
      </c>
      <c r="G5861" s="5" t="s">
        <v>148</v>
      </c>
      <c r="H5861" s="5" t="s">
        <v>321</v>
      </c>
      <c r="I5861">
        <v>43403</v>
      </c>
      <c r="J5861">
        <v>176</v>
      </c>
      <c r="K5861">
        <v>552</v>
      </c>
      <c r="L5861">
        <v>5</v>
      </c>
      <c r="M5861">
        <v>16284</v>
      </c>
      <c r="N5861">
        <v>22150.01</v>
      </c>
      <c r="O5861">
        <v>4430.0020000000004</v>
      </c>
      <c r="P5861">
        <v>110.4</v>
      </c>
      <c r="Q5861">
        <v>29.5</v>
      </c>
      <c r="R5861">
        <v>-5866.01</v>
      </c>
      <c r="S5861">
        <v>2019</v>
      </c>
      <c r="T5861">
        <v>4</v>
      </c>
      <c r="U5861">
        <v>17</v>
      </c>
    </row>
    <row r="5862" spans="1:21" x14ac:dyDescent="0.3">
      <c r="A5862" s="5" t="s">
        <v>168</v>
      </c>
      <c r="B5862" s="5" t="s">
        <v>206</v>
      </c>
      <c r="C5862" s="5" t="s">
        <v>114</v>
      </c>
      <c r="D5862" s="5" t="s">
        <v>383</v>
      </c>
      <c r="E5862" s="5" t="s">
        <v>172</v>
      </c>
      <c r="F5862" s="6">
        <v>43579</v>
      </c>
      <c r="G5862" s="5" t="s">
        <v>148</v>
      </c>
      <c r="H5862" s="5" t="s">
        <v>269</v>
      </c>
      <c r="I5862">
        <v>43403</v>
      </c>
      <c r="J5862">
        <v>176</v>
      </c>
      <c r="K5862">
        <v>752</v>
      </c>
      <c r="L5862">
        <v>7</v>
      </c>
      <c r="M5862">
        <v>22184</v>
      </c>
      <c r="N5862">
        <v>31010.014999999999</v>
      </c>
      <c r="O5862">
        <v>4430.0020000000004</v>
      </c>
      <c r="P5862">
        <v>107.42857142857143</v>
      </c>
      <c r="Q5862">
        <v>29.5</v>
      </c>
      <c r="R5862">
        <v>-8826.0149999999994</v>
      </c>
      <c r="S5862">
        <v>2019</v>
      </c>
      <c r="T5862">
        <v>4</v>
      </c>
      <c r="U5862">
        <v>17</v>
      </c>
    </row>
    <row r="5863" spans="1:21" x14ac:dyDescent="0.3">
      <c r="A5863" s="5" t="s">
        <v>168</v>
      </c>
      <c r="B5863" s="5" t="s">
        <v>206</v>
      </c>
      <c r="C5863" s="5" t="s">
        <v>114</v>
      </c>
      <c r="D5863" s="5" t="s">
        <v>383</v>
      </c>
      <c r="E5863" s="5" t="s">
        <v>172</v>
      </c>
      <c r="F5863" s="6">
        <v>43579</v>
      </c>
      <c r="G5863" s="5" t="s">
        <v>148</v>
      </c>
      <c r="H5863" s="5" t="s">
        <v>185</v>
      </c>
      <c r="I5863">
        <v>43403</v>
      </c>
      <c r="J5863">
        <v>176</v>
      </c>
      <c r="K5863">
        <v>393</v>
      </c>
      <c r="L5863">
        <v>4</v>
      </c>
      <c r="M5863">
        <v>11790</v>
      </c>
      <c r="N5863">
        <v>17720.008000000002</v>
      </c>
      <c r="O5863">
        <v>4430.0020000000004</v>
      </c>
      <c r="P5863">
        <v>98.25</v>
      </c>
      <c r="Q5863">
        <v>30</v>
      </c>
      <c r="R5863">
        <v>-5930.0079999999998</v>
      </c>
      <c r="S5863">
        <v>2019</v>
      </c>
      <c r="T5863">
        <v>4</v>
      </c>
      <c r="U5863">
        <v>17</v>
      </c>
    </row>
    <row r="5864" spans="1:21" x14ac:dyDescent="0.3">
      <c r="A5864" s="5" t="s">
        <v>168</v>
      </c>
      <c r="B5864" s="5" t="s">
        <v>206</v>
      </c>
      <c r="C5864" s="5" t="s">
        <v>114</v>
      </c>
      <c r="D5864" s="5" t="s">
        <v>383</v>
      </c>
      <c r="E5864" s="5" t="s">
        <v>172</v>
      </c>
      <c r="F5864" s="6">
        <v>43579</v>
      </c>
      <c r="G5864" s="5" t="s">
        <v>148</v>
      </c>
      <c r="H5864" s="5" t="s">
        <v>187</v>
      </c>
      <c r="I5864">
        <v>43403</v>
      </c>
      <c r="J5864">
        <v>176</v>
      </c>
      <c r="K5864">
        <v>225</v>
      </c>
      <c r="L5864">
        <v>2</v>
      </c>
      <c r="M5864">
        <v>6750</v>
      </c>
      <c r="N5864">
        <v>8860.0040000000008</v>
      </c>
      <c r="O5864">
        <v>4430.0020000000004</v>
      </c>
      <c r="P5864">
        <v>112.5</v>
      </c>
      <c r="Q5864">
        <v>30</v>
      </c>
      <c r="R5864">
        <v>-2110.0039999999999</v>
      </c>
      <c r="S5864">
        <v>2019</v>
      </c>
      <c r="T5864">
        <v>4</v>
      </c>
      <c r="U5864">
        <v>17</v>
      </c>
    </row>
    <row r="5865" spans="1:21" x14ac:dyDescent="0.3">
      <c r="A5865" s="5" t="s">
        <v>168</v>
      </c>
      <c r="B5865" s="5" t="s">
        <v>206</v>
      </c>
      <c r="C5865" s="5" t="s">
        <v>119</v>
      </c>
      <c r="D5865" s="5" t="s">
        <v>410</v>
      </c>
      <c r="E5865" s="5" t="s">
        <v>172</v>
      </c>
      <c r="F5865" s="6">
        <v>43579</v>
      </c>
      <c r="G5865" s="5" t="s">
        <v>148</v>
      </c>
      <c r="H5865" s="5" t="s">
        <v>204</v>
      </c>
      <c r="I5865">
        <v>43410</v>
      </c>
      <c r="J5865">
        <v>169</v>
      </c>
      <c r="K5865">
        <v>330</v>
      </c>
      <c r="L5865">
        <v>3</v>
      </c>
      <c r="M5865">
        <v>9900</v>
      </c>
      <c r="N5865">
        <v>4636.0540000000001</v>
      </c>
      <c r="O5865">
        <v>1545.3510000000001</v>
      </c>
      <c r="P5865">
        <v>110</v>
      </c>
      <c r="Q5865">
        <v>30</v>
      </c>
      <c r="R5865">
        <v>5263.9459999999999</v>
      </c>
      <c r="S5865">
        <v>2019</v>
      </c>
      <c r="T5865">
        <v>4</v>
      </c>
      <c r="U5865">
        <v>17</v>
      </c>
    </row>
    <row r="5866" spans="1:21" x14ac:dyDescent="0.3">
      <c r="A5866" s="5" t="s">
        <v>168</v>
      </c>
      <c r="B5866" s="5" t="s">
        <v>206</v>
      </c>
      <c r="C5866" s="5" t="s">
        <v>119</v>
      </c>
      <c r="D5866" s="5" t="s">
        <v>410</v>
      </c>
      <c r="E5866" s="5" t="s">
        <v>172</v>
      </c>
      <c r="F5866" s="6">
        <v>43579</v>
      </c>
      <c r="G5866" s="5" t="s">
        <v>148</v>
      </c>
      <c r="H5866" s="5" t="s">
        <v>190</v>
      </c>
      <c r="I5866">
        <v>43410</v>
      </c>
      <c r="J5866">
        <v>169</v>
      </c>
      <c r="K5866">
        <v>102</v>
      </c>
      <c r="L5866">
        <v>1</v>
      </c>
      <c r="M5866">
        <v>3060</v>
      </c>
      <c r="N5866">
        <v>1545.3510000000001</v>
      </c>
      <c r="O5866">
        <v>1545.3510000000001</v>
      </c>
      <c r="P5866">
        <v>102</v>
      </c>
      <c r="Q5866">
        <v>30</v>
      </c>
      <c r="R5866">
        <v>1514.6489999999999</v>
      </c>
      <c r="S5866">
        <v>2019</v>
      </c>
      <c r="T5866">
        <v>4</v>
      </c>
      <c r="U5866">
        <v>17</v>
      </c>
    </row>
    <row r="5867" spans="1:21" x14ac:dyDescent="0.3">
      <c r="A5867" s="5" t="s">
        <v>168</v>
      </c>
      <c r="B5867" s="5" t="s">
        <v>206</v>
      </c>
      <c r="C5867" s="5" t="s">
        <v>119</v>
      </c>
      <c r="D5867" s="5" t="s">
        <v>410</v>
      </c>
      <c r="E5867" s="5" t="s">
        <v>172</v>
      </c>
      <c r="F5867" s="6">
        <v>43579</v>
      </c>
      <c r="G5867" s="5" t="s">
        <v>148</v>
      </c>
      <c r="H5867" s="5" t="s">
        <v>205</v>
      </c>
      <c r="I5867">
        <v>43410</v>
      </c>
      <c r="J5867">
        <v>169</v>
      </c>
      <c r="K5867">
        <v>410</v>
      </c>
      <c r="L5867">
        <v>4</v>
      </c>
      <c r="M5867">
        <v>12300</v>
      </c>
      <c r="N5867">
        <v>6181.4059999999999</v>
      </c>
      <c r="O5867">
        <v>1545.3510000000001</v>
      </c>
      <c r="P5867">
        <v>102.5</v>
      </c>
      <c r="Q5867">
        <v>30</v>
      </c>
      <c r="R5867">
        <v>6118.5940000000001</v>
      </c>
      <c r="S5867">
        <v>2019</v>
      </c>
      <c r="T5867">
        <v>4</v>
      </c>
      <c r="U5867">
        <v>17</v>
      </c>
    </row>
    <row r="5868" spans="1:21" x14ac:dyDescent="0.3">
      <c r="A5868" s="5" t="s">
        <v>168</v>
      </c>
      <c r="B5868" s="5" t="s">
        <v>206</v>
      </c>
      <c r="C5868" s="5" t="s">
        <v>119</v>
      </c>
      <c r="D5868" s="5" t="s">
        <v>410</v>
      </c>
      <c r="E5868" s="5" t="s">
        <v>172</v>
      </c>
      <c r="F5868" s="6">
        <v>43579</v>
      </c>
      <c r="G5868" s="5" t="s">
        <v>148</v>
      </c>
      <c r="H5868" s="5" t="s">
        <v>203</v>
      </c>
      <c r="I5868">
        <v>43410</v>
      </c>
      <c r="J5868">
        <v>169</v>
      </c>
      <c r="K5868">
        <v>207</v>
      </c>
      <c r="L5868">
        <v>2</v>
      </c>
      <c r="M5868">
        <v>6210</v>
      </c>
      <c r="N5868">
        <v>3090.703</v>
      </c>
      <c r="O5868">
        <v>1545.3510000000001</v>
      </c>
      <c r="P5868">
        <v>103.5</v>
      </c>
      <c r="Q5868">
        <v>30</v>
      </c>
      <c r="R5868">
        <v>3119.297</v>
      </c>
      <c r="S5868">
        <v>2019</v>
      </c>
      <c r="T5868">
        <v>4</v>
      </c>
      <c r="U5868">
        <v>17</v>
      </c>
    </row>
    <row r="5869" spans="1:21" x14ac:dyDescent="0.3">
      <c r="A5869" s="5" t="s">
        <v>168</v>
      </c>
      <c r="B5869" s="5" t="s">
        <v>206</v>
      </c>
      <c r="C5869" s="5" t="s">
        <v>119</v>
      </c>
      <c r="D5869" s="5" t="s">
        <v>410</v>
      </c>
      <c r="E5869" s="5" t="s">
        <v>172</v>
      </c>
      <c r="F5869" s="6">
        <v>43579</v>
      </c>
      <c r="G5869" s="5" t="s">
        <v>148</v>
      </c>
      <c r="H5869" s="5" t="s">
        <v>230</v>
      </c>
      <c r="I5869">
        <v>43410</v>
      </c>
      <c r="J5869">
        <v>169</v>
      </c>
      <c r="K5869">
        <v>2102</v>
      </c>
      <c r="L5869">
        <v>19</v>
      </c>
      <c r="M5869">
        <v>62009</v>
      </c>
      <c r="N5869">
        <v>29361.675999999999</v>
      </c>
      <c r="O5869">
        <v>1545.3510000000001</v>
      </c>
      <c r="P5869">
        <v>110.63157894736842</v>
      </c>
      <c r="Q5869">
        <v>29.5</v>
      </c>
      <c r="R5869">
        <v>32647.324000000001</v>
      </c>
      <c r="S5869">
        <v>2019</v>
      </c>
      <c r="T5869">
        <v>4</v>
      </c>
      <c r="U5869">
        <v>17</v>
      </c>
    </row>
    <row r="5870" spans="1:21" x14ac:dyDescent="0.3">
      <c r="A5870" s="5" t="s">
        <v>168</v>
      </c>
      <c r="B5870" s="5" t="s">
        <v>175</v>
      </c>
      <c r="C5870" s="5" t="s">
        <v>84</v>
      </c>
      <c r="D5870" s="5" t="s">
        <v>375</v>
      </c>
      <c r="E5870" s="5" t="s">
        <v>172</v>
      </c>
      <c r="F5870" s="6">
        <v>43580</v>
      </c>
      <c r="G5870" s="5" t="s">
        <v>148</v>
      </c>
      <c r="H5870" s="5" t="s">
        <v>173</v>
      </c>
      <c r="I5870">
        <v>43389</v>
      </c>
      <c r="J5870">
        <v>191</v>
      </c>
      <c r="K5870">
        <v>360.5</v>
      </c>
      <c r="L5870">
        <v>3</v>
      </c>
      <c r="M5870">
        <v>12257</v>
      </c>
      <c r="N5870">
        <v>9103.3610000000008</v>
      </c>
      <c r="O5870">
        <v>3034.4540000000002</v>
      </c>
      <c r="P5870">
        <v>120.16666666666667</v>
      </c>
      <c r="Q5870">
        <v>34</v>
      </c>
      <c r="R5870">
        <v>3153.6390000000001</v>
      </c>
      <c r="S5870">
        <v>2019</v>
      </c>
      <c r="T5870">
        <v>4</v>
      </c>
      <c r="U5870">
        <v>17</v>
      </c>
    </row>
    <row r="5871" spans="1:21" x14ac:dyDescent="0.3">
      <c r="A5871" s="5" t="s">
        <v>168</v>
      </c>
      <c r="B5871" s="5" t="s">
        <v>175</v>
      </c>
      <c r="C5871" s="5" t="s">
        <v>84</v>
      </c>
      <c r="D5871" s="5" t="s">
        <v>375</v>
      </c>
      <c r="E5871" s="5" t="s">
        <v>172</v>
      </c>
      <c r="F5871" s="6">
        <v>43580</v>
      </c>
      <c r="G5871" s="5" t="s">
        <v>148</v>
      </c>
      <c r="H5871" s="5" t="s">
        <v>173</v>
      </c>
      <c r="I5871">
        <v>43389</v>
      </c>
      <c r="J5871">
        <v>191</v>
      </c>
      <c r="K5871">
        <v>133</v>
      </c>
      <c r="L5871">
        <v>1</v>
      </c>
      <c r="M5871">
        <v>4522</v>
      </c>
      <c r="N5871">
        <v>3034.4540000000002</v>
      </c>
      <c r="O5871">
        <v>3034.4540000000002</v>
      </c>
      <c r="P5871">
        <v>133</v>
      </c>
      <c r="Q5871">
        <v>34</v>
      </c>
      <c r="R5871">
        <v>1487.546</v>
      </c>
      <c r="S5871">
        <v>2019</v>
      </c>
      <c r="T5871">
        <v>4</v>
      </c>
      <c r="U5871">
        <v>17</v>
      </c>
    </row>
    <row r="5872" spans="1:21" x14ac:dyDescent="0.3">
      <c r="A5872" s="5" t="s">
        <v>168</v>
      </c>
      <c r="B5872" s="5" t="s">
        <v>175</v>
      </c>
      <c r="C5872" s="5" t="s">
        <v>86</v>
      </c>
      <c r="D5872" s="5" t="s">
        <v>409</v>
      </c>
      <c r="E5872" s="5" t="s">
        <v>172</v>
      </c>
      <c r="F5872" s="6">
        <v>43580</v>
      </c>
      <c r="G5872" s="5" t="s">
        <v>148</v>
      </c>
      <c r="H5872" s="5" t="s">
        <v>197</v>
      </c>
      <c r="I5872">
        <v>43417</v>
      </c>
      <c r="J5872">
        <v>163</v>
      </c>
      <c r="K5872">
        <v>302</v>
      </c>
      <c r="L5872">
        <v>3</v>
      </c>
      <c r="M5872">
        <v>8758</v>
      </c>
      <c r="N5872">
        <v>6115.0870000000004</v>
      </c>
      <c r="O5872">
        <v>2038.3620000000001</v>
      </c>
      <c r="P5872">
        <v>100.66666666666667</v>
      </c>
      <c r="Q5872">
        <v>29</v>
      </c>
      <c r="R5872">
        <v>2642.913</v>
      </c>
      <c r="S5872">
        <v>2019</v>
      </c>
      <c r="T5872">
        <v>4</v>
      </c>
      <c r="U5872">
        <v>17</v>
      </c>
    </row>
    <row r="5873" spans="1:21" x14ac:dyDescent="0.3">
      <c r="A5873" s="5" t="s">
        <v>168</v>
      </c>
      <c r="B5873" s="5" t="s">
        <v>175</v>
      </c>
      <c r="C5873" s="5" t="s">
        <v>86</v>
      </c>
      <c r="D5873" s="5" t="s">
        <v>409</v>
      </c>
      <c r="E5873" s="5" t="s">
        <v>172</v>
      </c>
      <c r="F5873" s="6">
        <v>43580</v>
      </c>
      <c r="G5873" s="5" t="s">
        <v>148</v>
      </c>
      <c r="H5873" s="5" t="s">
        <v>311</v>
      </c>
      <c r="I5873">
        <v>43417</v>
      </c>
      <c r="J5873">
        <v>163</v>
      </c>
      <c r="K5873">
        <v>99</v>
      </c>
      <c r="L5873">
        <v>1</v>
      </c>
      <c r="M5873">
        <v>2871</v>
      </c>
      <c r="N5873">
        <v>2038.3620000000001</v>
      </c>
      <c r="O5873">
        <v>2038.3620000000001</v>
      </c>
      <c r="P5873">
        <v>99</v>
      </c>
      <c r="Q5873">
        <v>29</v>
      </c>
      <c r="R5873">
        <v>832.63800000000003</v>
      </c>
      <c r="S5873">
        <v>2019</v>
      </c>
      <c r="T5873">
        <v>4</v>
      </c>
      <c r="U5873">
        <v>17</v>
      </c>
    </row>
    <row r="5874" spans="1:21" x14ac:dyDescent="0.3">
      <c r="A5874" s="5" t="s">
        <v>168</v>
      </c>
      <c r="B5874" s="5" t="s">
        <v>175</v>
      </c>
      <c r="C5874" s="5" t="s">
        <v>86</v>
      </c>
      <c r="D5874" s="5" t="s">
        <v>409</v>
      </c>
      <c r="E5874" s="5" t="s">
        <v>172</v>
      </c>
      <c r="F5874" s="6">
        <v>43580</v>
      </c>
      <c r="G5874" s="5" t="s">
        <v>148</v>
      </c>
      <c r="H5874" s="5" t="s">
        <v>351</v>
      </c>
      <c r="I5874">
        <v>43417</v>
      </c>
      <c r="J5874">
        <v>163</v>
      </c>
      <c r="K5874">
        <v>100.5</v>
      </c>
      <c r="L5874">
        <v>1</v>
      </c>
      <c r="M5874">
        <v>2964.75</v>
      </c>
      <c r="N5874">
        <v>2038.3620000000001</v>
      </c>
      <c r="O5874">
        <v>2038.3620000000001</v>
      </c>
      <c r="P5874">
        <v>100.5</v>
      </c>
      <c r="Q5874">
        <v>29.5</v>
      </c>
      <c r="R5874">
        <v>926.38800000000003</v>
      </c>
      <c r="S5874">
        <v>2019</v>
      </c>
      <c r="T5874">
        <v>4</v>
      </c>
      <c r="U5874">
        <v>17</v>
      </c>
    </row>
    <row r="5875" spans="1:21" x14ac:dyDescent="0.3">
      <c r="A5875" s="5" t="s">
        <v>168</v>
      </c>
      <c r="B5875" s="5" t="s">
        <v>175</v>
      </c>
      <c r="C5875" s="5" t="s">
        <v>86</v>
      </c>
      <c r="D5875" s="5" t="s">
        <v>409</v>
      </c>
      <c r="E5875" s="5" t="s">
        <v>172</v>
      </c>
      <c r="F5875" s="6">
        <v>43580</v>
      </c>
      <c r="G5875" s="5" t="s">
        <v>148</v>
      </c>
      <c r="H5875" s="5" t="s">
        <v>173</v>
      </c>
      <c r="I5875">
        <v>43417</v>
      </c>
      <c r="J5875">
        <v>163</v>
      </c>
      <c r="K5875">
        <v>182.5</v>
      </c>
      <c r="L5875">
        <v>2</v>
      </c>
      <c r="M5875">
        <v>6205</v>
      </c>
      <c r="N5875">
        <v>4076.7249999999999</v>
      </c>
      <c r="O5875">
        <v>2038.3620000000001</v>
      </c>
      <c r="P5875">
        <v>91.25</v>
      </c>
      <c r="Q5875">
        <v>34</v>
      </c>
      <c r="R5875">
        <v>2128.2750000000001</v>
      </c>
      <c r="S5875">
        <v>2019</v>
      </c>
      <c r="T5875">
        <v>4</v>
      </c>
      <c r="U5875">
        <v>17</v>
      </c>
    </row>
    <row r="5876" spans="1:21" x14ac:dyDescent="0.3">
      <c r="A5876" s="5" t="s">
        <v>168</v>
      </c>
      <c r="B5876" s="5" t="s">
        <v>175</v>
      </c>
      <c r="C5876" s="5" t="s">
        <v>87</v>
      </c>
      <c r="D5876" s="5" t="s">
        <v>382</v>
      </c>
      <c r="E5876" s="5" t="s">
        <v>172</v>
      </c>
      <c r="F5876" s="6">
        <v>43580</v>
      </c>
      <c r="G5876" s="5" t="s">
        <v>148</v>
      </c>
      <c r="H5876" s="5" t="s">
        <v>190</v>
      </c>
      <c r="I5876">
        <v>43396</v>
      </c>
      <c r="J5876">
        <v>184</v>
      </c>
      <c r="K5876">
        <v>89</v>
      </c>
      <c r="L5876">
        <v>1</v>
      </c>
      <c r="M5876">
        <v>2625.5</v>
      </c>
      <c r="N5876">
        <v>2553.7710000000002</v>
      </c>
      <c r="O5876">
        <v>2553.7710000000002</v>
      </c>
      <c r="P5876">
        <v>89</v>
      </c>
      <c r="Q5876">
        <v>29.5</v>
      </c>
      <c r="R5876">
        <v>71.728999999999999</v>
      </c>
      <c r="S5876">
        <v>2019</v>
      </c>
      <c r="T5876">
        <v>4</v>
      </c>
      <c r="U5876">
        <v>17</v>
      </c>
    </row>
    <row r="5877" spans="1:21" x14ac:dyDescent="0.3">
      <c r="A5877" s="5" t="s">
        <v>168</v>
      </c>
      <c r="B5877" s="5" t="s">
        <v>175</v>
      </c>
      <c r="C5877" s="5" t="s">
        <v>87</v>
      </c>
      <c r="D5877" s="5" t="s">
        <v>382</v>
      </c>
      <c r="E5877" s="5" t="s">
        <v>172</v>
      </c>
      <c r="F5877" s="6">
        <v>43580</v>
      </c>
      <c r="G5877" s="5" t="s">
        <v>148</v>
      </c>
      <c r="H5877" s="5" t="s">
        <v>173</v>
      </c>
      <c r="I5877">
        <v>43396</v>
      </c>
      <c r="J5877">
        <v>184</v>
      </c>
      <c r="K5877">
        <v>519.5</v>
      </c>
      <c r="L5877">
        <v>4</v>
      </c>
      <c r="M5877">
        <v>17663</v>
      </c>
      <c r="N5877">
        <v>10215.083000000001</v>
      </c>
      <c r="O5877">
        <v>2553.7710000000002</v>
      </c>
      <c r="P5877">
        <v>129.875</v>
      </c>
      <c r="Q5877">
        <v>34</v>
      </c>
      <c r="R5877">
        <v>7447.9170000000004</v>
      </c>
      <c r="S5877">
        <v>2019</v>
      </c>
      <c r="T5877">
        <v>4</v>
      </c>
      <c r="U5877">
        <v>17</v>
      </c>
    </row>
    <row r="5878" spans="1:21" x14ac:dyDescent="0.3">
      <c r="A5878" s="5" t="s">
        <v>168</v>
      </c>
      <c r="B5878" s="5" t="s">
        <v>206</v>
      </c>
      <c r="C5878" s="5" t="s">
        <v>113</v>
      </c>
      <c r="D5878" s="5" t="s">
        <v>408</v>
      </c>
      <c r="E5878" s="5" t="s">
        <v>172</v>
      </c>
      <c r="F5878" s="6">
        <v>43580</v>
      </c>
      <c r="G5878" s="5" t="s">
        <v>148</v>
      </c>
      <c r="H5878" s="5" t="s">
        <v>186</v>
      </c>
      <c r="I5878">
        <v>43411</v>
      </c>
      <c r="J5878">
        <v>169</v>
      </c>
      <c r="K5878">
        <v>108</v>
      </c>
      <c r="L5878">
        <v>1</v>
      </c>
      <c r="M5878">
        <v>3240</v>
      </c>
      <c r="N5878">
        <v>2729.6190000000001</v>
      </c>
      <c r="O5878">
        <v>2729.6190000000001</v>
      </c>
      <c r="P5878">
        <v>108</v>
      </c>
      <c r="Q5878">
        <v>30</v>
      </c>
      <c r="R5878">
        <v>510.38099999999997</v>
      </c>
      <c r="S5878">
        <v>2019</v>
      </c>
      <c r="T5878">
        <v>4</v>
      </c>
      <c r="U5878">
        <v>17</v>
      </c>
    </row>
    <row r="5879" spans="1:21" x14ac:dyDescent="0.3">
      <c r="A5879" s="5" t="s">
        <v>168</v>
      </c>
      <c r="B5879" s="5" t="s">
        <v>206</v>
      </c>
      <c r="C5879" s="5" t="s">
        <v>113</v>
      </c>
      <c r="D5879" s="5" t="s">
        <v>408</v>
      </c>
      <c r="E5879" s="5" t="s">
        <v>172</v>
      </c>
      <c r="F5879" s="6">
        <v>43580</v>
      </c>
      <c r="G5879" s="5" t="s">
        <v>148</v>
      </c>
      <c r="H5879" s="5" t="s">
        <v>225</v>
      </c>
      <c r="I5879">
        <v>43411</v>
      </c>
      <c r="J5879">
        <v>169</v>
      </c>
      <c r="K5879">
        <v>372</v>
      </c>
      <c r="L5879">
        <v>3</v>
      </c>
      <c r="M5879">
        <v>10974</v>
      </c>
      <c r="N5879">
        <v>8188.8559999999998</v>
      </c>
      <c r="O5879">
        <v>2729.6190000000001</v>
      </c>
      <c r="P5879">
        <v>124</v>
      </c>
      <c r="Q5879">
        <v>29.5</v>
      </c>
      <c r="R5879">
        <v>2785.1439999999998</v>
      </c>
      <c r="S5879">
        <v>2019</v>
      </c>
      <c r="T5879">
        <v>4</v>
      </c>
      <c r="U5879">
        <v>17</v>
      </c>
    </row>
    <row r="5880" spans="1:21" x14ac:dyDescent="0.3">
      <c r="A5880" s="5" t="s">
        <v>168</v>
      </c>
      <c r="B5880" s="5" t="s">
        <v>206</v>
      </c>
      <c r="C5880" s="5" t="s">
        <v>113</v>
      </c>
      <c r="D5880" s="5" t="s">
        <v>408</v>
      </c>
      <c r="E5880" s="5" t="s">
        <v>172</v>
      </c>
      <c r="F5880" s="6">
        <v>43580</v>
      </c>
      <c r="G5880" s="5" t="s">
        <v>148</v>
      </c>
      <c r="H5880" s="5" t="s">
        <v>344</v>
      </c>
      <c r="I5880">
        <v>43411</v>
      </c>
      <c r="J5880">
        <v>169</v>
      </c>
      <c r="K5880">
        <v>270</v>
      </c>
      <c r="L5880">
        <v>3</v>
      </c>
      <c r="M5880">
        <v>8100</v>
      </c>
      <c r="N5880">
        <v>8188.8559999999998</v>
      </c>
      <c r="O5880">
        <v>2729.6190000000001</v>
      </c>
      <c r="P5880">
        <v>90</v>
      </c>
      <c r="Q5880">
        <v>30</v>
      </c>
      <c r="R5880">
        <v>-88.855999999999995</v>
      </c>
      <c r="S5880">
        <v>2019</v>
      </c>
      <c r="T5880">
        <v>4</v>
      </c>
      <c r="U5880">
        <v>17</v>
      </c>
    </row>
    <row r="5881" spans="1:21" x14ac:dyDescent="0.3">
      <c r="A5881" s="5" t="s">
        <v>168</v>
      </c>
      <c r="B5881" s="5" t="s">
        <v>206</v>
      </c>
      <c r="C5881" s="5" t="s">
        <v>113</v>
      </c>
      <c r="D5881" s="5" t="s">
        <v>408</v>
      </c>
      <c r="E5881" s="5" t="s">
        <v>172</v>
      </c>
      <c r="F5881" s="6">
        <v>43580</v>
      </c>
      <c r="G5881" s="5" t="s">
        <v>148</v>
      </c>
      <c r="H5881" s="5" t="s">
        <v>190</v>
      </c>
      <c r="I5881">
        <v>43411</v>
      </c>
      <c r="J5881">
        <v>169</v>
      </c>
      <c r="K5881">
        <v>206</v>
      </c>
      <c r="L5881">
        <v>2</v>
      </c>
      <c r="M5881">
        <v>6180</v>
      </c>
      <c r="N5881">
        <v>5459.2370000000001</v>
      </c>
      <c r="O5881">
        <v>2729.6190000000001</v>
      </c>
      <c r="P5881">
        <v>103</v>
      </c>
      <c r="Q5881">
        <v>30</v>
      </c>
      <c r="R5881">
        <v>720.76300000000003</v>
      </c>
      <c r="S5881">
        <v>2019</v>
      </c>
      <c r="T5881">
        <v>4</v>
      </c>
      <c r="U5881">
        <v>17</v>
      </c>
    </row>
    <row r="5882" spans="1:21" x14ac:dyDescent="0.3">
      <c r="A5882" s="5" t="s">
        <v>168</v>
      </c>
      <c r="B5882" s="5" t="s">
        <v>206</v>
      </c>
      <c r="C5882" s="5" t="s">
        <v>113</v>
      </c>
      <c r="D5882" s="5" t="s">
        <v>408</v>
      </c>
      <c r="E5882" s="5" t="s">
        <v>172</v>
      </c>
      <c r="F5882" s="6">
        <v>43580</v>
      </c>
      <c r="G5882" s="5" t="s">
        <v>148</v>
      </c>
      <c r="H5882" s="5" t="s">
        <v>189</v>
      </c>
      <c r="I5882">
        <v>43411</v>
      </c>
      <c r="J5882">
        <v>169</v>
      </c>
      <c r="K5882">
        <v>212</v>
      </c>
      <c r="L5882">
        <v>2</v>
      </c>
      <c r="M5882">
        <v>6360</v>
      </c>
      <c r="N5882">
        <v>5459.2370000000001</v>
      </c>
      <c r="O5882">
        <v>2729.6190000000001</v>
      </c>
      <c r="P5882">
        <v>106</v>
      </c>
      <c r="Q5882">
        <v>30</v>
      </c>
      <c r="R5882">
        <v>900.76300000000003</v>
      </c>
      <c r="S5882">
        <v>2019</v>
      </c>
      <c r="T5882">
        <v>4</v>
      </c>
      <c r="U5882">
        <v>17</v>
      </c>
    </row>
    <row r="5883" spans="1:21" x14ac:dyDescent="0.3">
      <c r="A5883" s="5" t="s">
        <v>168</v>
      </c>
      <c r="B5883" s="5" t="s">
        <v>206</v>
      </c>
      <c r="C5883" s="5" t="s">
        <v>113</v>
      </c>
      <c r="D5883" s="5" t="s">
        <v>408</v>
      </c>
      <c r="E5883" s="5" t="s">
        <v>172</v>
      </c>
      <c r="F5883" s="6">
        <v>43580</v>
      </c>
      <c r="G5883" s="5" t="s">
        <v>148</v>
      </c>
      <c r="H5883" s="5" t="s">
        <v>238</v>
      </c>
      <c r="I5883">
        <v>43411</v>
      </c>
      <c r="J5883">
        <v>169</v>
      </c>
      <c r="K5883">
        <v>290</v>
      </c>
      <c r="L5883">
        <v>3</v>
      </c>
      <c r="M5883">
        <v>8700</v>
      </c>
      <c r="N5883">
        <v>8188.8559999999998</v>
      </c>
      <c r="O5883">
        <v>2729.6190000000001</v>
      </c>
      <c r="P5883">
        <v>96.666666666666671</v>
      </c>
      <c r="Q5883">
        <v>30</v>
      </c>
      <c r="R5883">
        <v>511.14400000000001</v>
      </c>
      <c r="S5883">
        <v>2019</v>
      </c>
      <c r="T5883">
        <v>4</v>
      </c>
      <c r="U5883">
        <v>17</v>
      </c>
    </row>
    <row r="5884" spans="1:21" x14ac:dyDescent="0.3">
      <c r="A5884" s="5" t="s">
        <v>168</v>
      </c>
      <c r="B5884" s="5" t="s">
        <v>169</v>
      </c>
      <c r="C5884" s="5" t="s">
        <v>170</v>
      </c>
      <c r="D5884" s="5" t="s">
        <v>366</v>
      </c>
      <c r="E5884" s="5" t="s">
        <v>172</v>
      </c>
      <c r="F5884" s="6">
        <v>43582</v>
      </c>
      <c r="G5884" s="5" t="s">
        <v>148</v>
      </c>
      <c r="H5884" s="5" t="s">
        <v>235</v>
      </c>
      <c r="I5884">
        <v>43382</v>
      </c>
      <c r="J5884">
        <v>200</v>
      </c>
      <c r="K5884">
        <v>110.5</v>
      </c>
      <c r="L5884">
        <v>1</v>
      </c>
      <c r="M5884">
        <v>3204.5</v>
      </c>
      <c r="N5884">
        <v>2723.009</v>
      </c>
      <c r="O5884">
        <v>2723.009</v>
      </c>
      <c r="P5884">
        <v>110.5</v>
      </c>
      <c r="Q5884">
        <v>29</v>
      </c>
      <c r="R5884">
        <v>481.49099999999999</v>
      </c>
      <c r="S5884">
        <v>2019</v>
      </c>
      <c r="T5884">
        <v>4</v>
      </c>
      <c r="U5884">
        <v>17</v>
      </c>
    </row>
    <row r="5885" spans="1:21" x14ac:dyDescent="0.3">
      <c r="A5885" s="5" t="s">
        <v>168</v>
      </c>
      <c r="B5885" s="5" t="s">
        <v>169</v>
      </c>
      <c r="C5885" s="5" t="s">
        <v>170</v>
      </c>
      <c r="D5885" s="5" t="s">
        <v>393</v>
      </c>
      <c r="E5885" s="5" t="s">
        <v>172</v>
      </c>
      <c r="F5885" s="6">
        <v>43582</v>
      </c>
      <c r="G5885" s="5" t="s">
        <v>148</v>
      </c>
      <c r="H5885" s="5" t="s">
        <v>173</v>
      </c>
      <c r="I5885">
        <v>43354</v>
      </c>
      <c r="J5885">
        <v>228</v>
      </c>
      <c r="K5885">
        <v>231.2</v>
      </c>
      <c r="L5885">
        <v>1</v>
      </c>
      <c r="M5885">
        <v>7860.8</v>
      </c>
      <c r="N5885">
        <v>2890.7869999999998</v>
      </c>
      <c r="O5885">
        <v>2890.7869999999998</v>
      </c>
      <c r="P5885">
        <v>231.2</v>
      </c>
      <c r="Q5885">
        <v>34</v>
      </c>
      <c r="R5885">
        <v>4970.0129999999999</v>
      </c>
      <c r="S5885">
        <v>2019</v>
      </c>
      <c r="T5885">
        <v>4</v>
      </c>
      <c r="U5885">
        <v>17</v>
      </c>
    </row>
    <row r="5886" spans="1:21" x14ac:dyDescent="0.3">
      <c r="A5886" s="5" t="s">
        <v>168</v>
      </c>
      <c r="B5886" s="5" t="s">
        <v>175</v>
      </c>
      <c r="C5886" s="5" t="s">
        <v>79</v>
      </c>
      <c r="D5886" s="5" t="s">
        <v>411</v>
      </c>
      <c r="E5886" s="5" t="s">
        <v>172</v>
      </c>
      <c r="F5886" s="6">
        <v>43582</v>
      </c>
      <c r="G5886" s="5" t="s">
        <v>148</v>
      </c>
      <c r="H5886" s="5" t="s">
        <v>311</v>
      </c>
      <c r="I5886">
        <v>43442</v>
      </c>
      <c r="J5886">
        <v>140</v>
      </c>
      <c r="K5886">
        <v>100.5</v>
      </c>
      <c r="L5886">
        <v>1</v>
      </c>
      <c r="M5886">
        <v>2914.5</v>
      </c>
      <c r="N5886">
        <v>2116.808</v>
      </c>
      <c r="O5886">
        <v>2116.808</v>
      </c>
      <c r="P5886">
        <v>100.5</v>
      </c>
      <c r="Q5886">
        <v>29</v>
      </c>
      <c r="R5886">
        <v>797.69200000000001</v>
      </c>
      <c r="S5886">
        <v>2019</v>
      </c>
      <c r="T5886">
        <v>4</v>
      </c>
      <c r="U5886">
        <v>17</v>
      </c>
    </row>
    <row r="5887" spans="1:21" x14ac:dyDescent="0.3">
      <c r="A5887" s="5" t="s">
        <v>168</v>
      </c>
      <c r="B5887" s="5" t="s">
        <v>175</v>
      </c>
      <c r="C5887" s="5" t="s">
        <v>84</v>
      </c>
      <c r="D5887" s="5" t="s">
        <v>375</v>
      </c>
      <c r="E5887" s="5" t="s">
        <v>172</v>
      </c>
      <c r="F5887" s="6">
        <v>43582</v>
      </c>
      <c r="G5887" s="5" t="s">
        <v>148</v>
      </c>
      <c r="H5887" s="5" t="s">
        <v>195</v>
      </c>
      <c r="I5887">
        <v>43389</v>
      </c>
      <c r="J5887">
        <v>193</v>
      </c>
      <c r="K5887">
        <v>247</v>
      </c>
      <c r="L5887">
        <v>2</v>
      </c>
      <c r="M5887">
        <v>7286.5</v>
      </c>
      <c r="N5887">
        <v>6068.9070000000002</v>
      </c>
      <c r="O5887">
        <v>3034.4540000000002</v>
      </c>
      <c r="P5887">
        <v>123.5</v>
      </c>
      <c r="Q5887">
        <v>29.5</v>
      </c>
      <c r="R5887">
        <v>1217.5930000000001</v>
      </c>
      <c r="S5887">
        <v>2019</v>
      </c>
      <c r="T5887">
        <v>4</v>
      </c>
      <c r="U5887">
        <v>17</v>
      </c>
    </row>
    <row r="5888" spans="1:21" x14ac:dyDescent="0.3">
      <c r="A5888" s="5" t="s">
        <v>168</v>
      </c>
      <c r="B5888" s="5" t="s">
        <v>175</v>
      </c>
      <c r="C5888" s="5" t="s">
        <v>84</v>
      </c>
      <c r="D5888" s="5" t="s">
        <v>375</v>
      </c>
      <c r="E5888" s="5" t="s">
        <v>172</v>
      </c>
      <c r="F5888" s="6">
        <v>43582</v>
      </c>
      <c r="G5888" s="5" t="s">
        <v>148</v>
      </c>
      <c r="H5888" s="5" t="s">
        <v>173</v>
      </c>
      <c r="I5888">
        <v>43389</v>
      </c>
      <c r="J5888">
        <v>193</v>
      </c>
      <c r="K5888">
        <v>2048.5</v>
      </c>
      <c r="L5888">
        <v>14</v>
      </c>
      <c r="M5888">
        <v>69649</v>
      </c>
      <c r="N5888">
        <v>42482.35</v>
      </c>
      <c r="O5888">
        <v>3034.4540000000002</v>
      </c>
      <c r="P5888">
        <v>146.32142857142858</v>
      </c>
      <c r="Q5888">
        <v>34</v>
      </c>
      <c r="R5888">
        <v>27166.65</v>
      </c>
      <c r="S5888">
        <v>2019</v>
      </c>
      <c r="T5888">
        <v>4</v>
      </c>
      <c r="U5888">
        <v>17</v>
      </c>
    </row>
    <row r="5889" spans="1:21" x14ac:dyDescent="0.3">
      <c r="A5889" s="5" t="s">
        <v>168</v>
      </c>
      <c r="B5889" s="5" t="s">
        <v>175</v>
      </c>
      <c r="C5889" s="5" t="s">
        <v>84</v>
      </c>
      <c r="D5889" s="5" t="s">
        <v>375</v>
      </c>
      <c r="E5889" s="5" t="s">
        <v>172</v>
      </c>
      <c r="F5889" s="6">
        <v>43582</v>
      </c>
      <c r="G5889" s="5" t="s">
        <v>148</v>
      </c>
      <c r="H5889" s="5" t="s">
        <v>194</v>
      </c>
      <c r="I5889">
        <v>43389</v>
      </c>
      <c r="J5889">
        <v>193</v>
      </c>
      <c r="K5889">
        <v>237</v>
      </c>
      <c r="L5889">
        <v>2</v>
      </c>
      <c r="M5889">
        <v>6873</v>
      </c>
      <c r="N5889">
        <v>6068.9070000000002</v>
      </c>
      <c r="O5889">
        <v>3034.4540000000002</v>
      </c>
      <c r="P5889">
        <v>118.5</v>
      </c>
      <c r="Q5889">
        <v>29</v>
      </c>
      <c r="R5889">
        <v>804.09299999999996</v>
      </c>
      <c r="S5889">
        <v>2019</v>
      </c>
      <c r="T5889">
        <v>4</v>
      </c>
      <c r="U5889">
        <v>17</v>
      </c>
    </row>
    <row r="5890" spans="1:21" x14ac:dyDescent="0.3">
      <c r="A5890" s="5" t="s">
        <v>168</v>
      </c>
      <c r="B5890" s="5" t="s">
        <v>175</v>
      </c>
      <c r="C5890" s="5" t="s">
        <v>85</v>
      </c>
      <c r="D5890" s="5" t="s">
        <v>390</v>
      </c>
      <c r="E5890" s="5" t="s">
        <v>172</v>
      </c>
      <c r="F5890" s="6">
        <v>43582</v>
      </c>
      <c r="G5890" s="5" t="s">
        <v>148</v>
      </c>
      <c r="H5890" s="5" t="s">
        <v>178</v>
      </c>
      <c r="I5890">
        <v>43424</v>
      </c>
      <c r="J5890">
        <v>158</v>
      </c>
      <c r="K5890">
        <v>285.5</v>
      </c>
      <c r="L5890">
        <v>3</v>
      </c>
      <c r="M5890">
        <v>8279.5</v>
      </c>
      <c r="N5890">
        <v>7303.6480000000001</v>
      </c>
      <c r="O5890">
        <v>2434.549</v>
      </c>
      <c r="P5890">
        <v>95.166666666666671</v>
      </c>
      <c r="Q5890">
        <v>29</v>
      </c>
      <c r="R5890">
        <v>975.85199999999998</v>
      </c>
      <c r="S5890">
        <v>2019</v>
      </c>
      <c r="T5890">
        <v>4</v>
      </c>
      <c r="U5890">
        <v>17</v>
      </c>
    </row>
    <row r="5891" spans="1:21" x14ac:dyDescent="0.3">
      <c r="A5891" s="5" t="s">
        <v>168</v>
      </c>
      <c r="B5891" s="5" t="s">
        <v>175</v>
      </c>
      <c r="C5891" s="5" t="s">
        <v>85</v>
      </c>
      <c r="D5891" s="5" t="s">
        <v>390</v>
      </c>
      <c r="E5891" s="5" t="s">
        <v>172</v>
      </c>
      <c r="F5891" s="6">
        <v>43582</v>
      </c>
      <c r="G5891" s="5" t="s">
        <v>148</v>
      </c>
      <c r="H5891" s="5" t="s">
        <v>197</v>
      </c>
      <c r="I5891">
        <v>43424</v>
      </c>
      <c r="J5891">
        <v>158</v>
      </c>
      <c r="K5891">
        <v>319</v>
      </c>
      <c r="L5891">
        <v>3</v>
      </c>
      <c r="M5891">
        <v>9251</v>
      </c>
      <c r="N5891">
        <v>7303.6480000000001</v>
      </c>
      <c r="O5891">
        <v>2434.549</v>
      </c>
      <c r="P5891">
        <v>106.33333333333333</v>
      </c>
      <c r="Q5891">
        <v>29</v>
      </c>
      <c r="R5891">
        <v>1947.3520000000001</v>
      </c>
      <c r="S5891">
        <v>2019</v>
      </c>
      <c r="T5891">
        <v>4</v>
      </c>
      <c r="U5891">
        <v>17</v>
      </c>
    </row>
    <row r="5892" spans="1:21" x14ac:dyDescent="0.3">
      <c r="A5892" s="5" t="s">
        <v>168</v>
      </c>
      <c r="B5892" s="5" t="s">
        <v>175</v>
      </c>
      <c r="C5892" s="5" t="s">
        <v>85</v>
      </c>
      <c r="D5892" s="5" t="s">
        <v>390</v>
      </c>
      <c r="E5892" s="5" t="s">
        <v>172</v>
      </c>
      <c r="F5892" s="6">
        <v>43582</v>
      </c>
      <c r="G5892" s="5" t="s">
        <v>148</v>
      </c>
      <c r="H5892" s="5" t="s">
        <v>235</v>
      </c>
      <c r="I5892">
        <v>43424</v>
      </c>
      <c r="J5892">
        <v>158</v>
      </c>
      <c r="K5892">
        <v>89</v>
      </c>
      <c r="L5892">
        <v>1</v>
      </c>
      <c r="M5892">
        <v>2581</v>
      </c>
      <c r="N5892">
        <v>2434.549</v>
      </c>
      <c r="O5892">
        <v>2434.549</v>
      </c>
      <c r="P5892">
        <v>89</v>
      </c>
      <c r="Q5892">
        <v>29</v>
      </c>
      <c r="R5892">
        <v>146.45099999999999</v>
      </c>
      <c r="S5892">
        <v>2019</v>
      </c>
      <c r="T5892">
        <v>4</v>
      </c>
      <c r="U5892">
        <v>17</v>
      </c>
    </row>
    <row r="5893" spans="1:21" x14ac:dyDescent="0.3">
      <c r="A5893" s="5" t="s">
        <v>168</v>
      </c>
      <c r="B5893" s="5" t="s">
        <v>175</v>
      </c>
      <c r="C5893" s="5" t="s">
        <v>85</v>
      </c>
      <c r="D5893" s="5" t="s">
        <v>390</v>
      </c>
      <c r="E5893" s="5" t="s">
        <v>172</v>
      </c>
      <c r="F5893" s="6">
        <v>43582</v>
      </c>
      <c r="G5893" s="5" t="s">
        <v>148</v>
      </c>
      <c r="H5893" s="5" t="s">
        <v>235</v>
      </c>
      <c r="I5893">
        <v>43424</v>
      </c>
      <c r="J5893">
        <v>158</v>
      </c>
      <c r="K5893">
        <v>89</v>
      </c>
      <c r="L5893">
        <v>1</v>
      </c>
      <c r="M5893">
        <v>2581</v>
      </c>
      <c r="N5893">
        <v>2434.549</v>
      </c>
      <c r="O5893">
        <v>2434.549</v>
      </c>
      <c r="P5893">
        <v>89</v>
      </c>
      <c r="Q5893">
        <v>29</v>
      </c>
      <c r="R5893">
        <v>146.45099999999999</v>
      </c>
      <c r="S5893">
        <v>2019</v>
      </c>
      <c r="T5893">
        <v>4</v>
      </c>
      <c r="U5893">
        <v>17</v>
      </c>
    </row>
    <row r="5894" spans="1:21" x14ac:dyDescent="0.3">
      <c r="A5894" s="5" t="s">
        <v>168</v>
      </c>
      <c r="B5894" s="5" t="s">
        <v>175</v>
      </c>
      <c r="C5894" s="5" t="s">
        <v>85</v>
      </c>
      <c r="D5894" s="5" t="s">
        <v>390</v>
      </c>
      <c r="E5894" s="5" t="s">
        <v>172</v>
      </c>
      <c r="F5894" s="6">
        <v>43582</v>
      </c>
      <c r="G5894" s="5" t="s">
        <v>148</v>
      </c>
      <c r="H5894" s="5" t="s">
        <v>195</v>
      </c>
      <c r="I5894">
        <v>43424</v>
      </c>
      <c r="J5894">
        <v>158</v>
      </c>
      <c r="K5894">
        <v>306.5</v>
      </c>
      <c r="L5894">
        <v>3</v>
      </c>
      <c r="M5894">
        <v>9041.75</v>
      </c>
      <c r="N5894">
        <v>7303.6480000000001</v>
      </c>
      <c r="O5894">
        <v>2434.549</v>
      </c>
      <c r="P5894">
        <v>102.16666666666667</v>
      </c>
      <c r="Q5894">
        <v>29.5</v>
      </c>
      <c r="R5894">
        <v>1738.1020000000001</v>
      </c>
      <c r="S5894">
        <v>2019</v>
      </c>
      <c r="T5894">
        <v>4</v>
      </c>
      <c r="U5894">
        <v>17</v>
      </c>
    </row>
    <row r="5895" spans="1:21" x14ac:dyDescent="0.3">
      <c r="A5895" s="5" t="s">
        <v>168</v>
      </c>
      <c r="B5895" s="5" t="s">
        <v>175</v>
      </c>
      <c r="C5895" s="5" t="s">
        <v>85</v>
      </c>
      <c r="D5895" s="5" t="s">
        <v>390</v>
      </c>
      <c r="E5895" s="5" t="s">
        <v>172</v>
      </c>
      <c r="F5895" s="6">
        <v>43582</v>
      </c>
      <c r="G5895" s="5" t="s">
        <v>148</v>
      </c>
      <c r="H5895" s="5" t="s">
        <v>263</v>
      </c>
      <c r="I5895">
        <v>43424</v>
      </c>
      <c r="J5895">
        <v>158</v>
      </c>
      <c r="K5895">
        <v>677.5</v>
      </c>
      <c r="L5895">
        <v>7</v>
      </c>
      <c r="M5895">
        <v>19647.5</v>
      </c>
      <c r="N5895">
        <v>17041.845000000001</v>
      </c>
      <c r="O5895">
        <v>2434.549</v>
      </c>
      <c r="P5895">
        <v>96.785714285714292</v>
      </c>
      <c r="Q5895">
        <v>29</v>
      </c>
      <c r="R5895">
        <v>2605.6550000000002</v>
      </c>
      <c r="S5895">
        <v>2019</v>
      </c>
      <c r="T5895">
        <v>4</v>
      </c>
      <c r="U5895">
        <v>17</v>
      </c>
    </row>
    <row r="5896" spans="1:21" x14ac:dyDescent="0.3">
      <c r="A5896" s="5" t="s">
        <v>168</v>
      </c>
      <c r="B5896" s="5" t="s">
        <v>175</v>
      </c>
      <c r="C5896" s="5" t="s">
        <v>85</v>
      </c>
      <c r="D5896" s="5" t="s">
        <v>390</v>
      </c>
      <c r="E5896" s="5" t="s">
        <v>227</v>
      </c>
      <c r="F5896" s="6">
        <v>43582</v>
      </c>
      <c r="G5896" s="5" t="s">
        <v>148</v>
      </c>
      <c r="H5896" s="5" t="s">
        <v>235</v>
      </c>
      <c r="I5896">
        <v>43424</v>
      </c>
      <c r="J5896">
        <v>158</v>
      </c>
      <c r="K5896">
        <v>-89</v>
      </c>
      <c r="L5896">
        <v>-1</v>
      </c>
      <c r="M5896">
        <v>-2581</v>
      </c>
      <c r="N5896">
        <v>-2434.549</v>
      </c>
      <c r="O5896">
        <v>-2434.549</v>
      </c>
      <c r="P5896">
        <v>89</v>
      </c>
      <c r="Q5896">
        <v>29</v>
      </c>
      <c r="R5896">
        <v>-146.45099999999999</v>
      </c>
      <c r="S5896">
        <v>2019</v>
      </c>
      <c r="T5896">
        <v>4</v>
      </c>
      <c r="U5896">
        <v>17</v>
      </c>
    </row>
    <row r="5897" spans="1:21" x14ac:dyDescent="0.3">
      <c r="A5897" s="5" t="s">
        <v>168</v>
      </c>
      <c r="B5897" s="5" t="s">
        <v>175</v>
      </c>
      <c r="C5897" s="5" t="s">
        <v>86</v>
      </c>
      <c r="D5897" s="5" t="s">
        <v>409</v>
      </c>
      <c r="E5897" s="5" t="s">
        <v>172</v>
      </c>
      <c r="F5897" s="6">
        <v>43582</v>
      </c>
      <c r="G5897" s="5" t="s">
        <v>148</v>
      </c>
      <c r="H5897" s="5" t="s">
        <v>194</v>
      </c>
      <c r="I5897">
        <v>43417</v>
      </c>
      <c r="J5897">
        <v>165</v>
      </c>
      <c r="K5897">
        <v>379</v>
      </c>
      <c r="L5897">
        <v>4</v>
      </c>
      <c r="M5897">
        <v>10991</v>
      </c>
      <c r="N5897">
        <v>8153.45</v>
      </c>
      <c r="O5897">
        <v>2038.3620000000001</v>
      </c>
      <c r="P5897">
        <v>94.75</v>
      </c>
      <c r="Q5897">
        <v>29</v>
      </c>
      <c r="R5897">
        <v>2837.55</v>
      </c>
      <c r="S5897">
        <v>2019</v>
      </c>
      <c r="T5897">
        <v>4</v>
      </c>
      <c r="U5897">
        <v>17</v>
      </c>
    </row>
    <row r="5898" spans="1:21" x14ac:dyDescent="0.3">
      <c r="A5898" s="5" t="s">
        <v>168</v>
      </c>
      <c r="B5898" s="5" t="s">
        <v>175</v>
      </c>
      <c r="C5898" s="5" t="s">
        <v>86</v>
      </c>
      <c r="D5898" s="5" t="s">
        <v>409</v>
      </c>
      <c r="E5898" s="5" t="s">
        <v>172</v>
      </c>
      <c r="F5898" s="6">
        <v>43582</v>
      </c>
      <c r="G5898" s="5" t="s">
        <v>148</v>
      </c>
      <c r="H5898" s="5" t="s">
        <v>190</v>
      </c>
      <c r="I5898">
        <v>43417</v>
      </c>
      <c r="J5898">
        <v>165</v>
      </c>
      <c r="K5898">
        <v>359.5</v>
      </c>
      <c r="L5898">
        <v>3</v>
      </c>
      <c r="M5898">
        <v>9706.5</v>
      </c>
      <c r="N5898">
        <v>6115.0870000000004</v>
      </c>
      <c r="O5898">
        <v>2038.3620000000001</v>
      </c>
      <c r="P5898">
        <v>119.83333333333333</v>
      </c>
      <c r="Q5898">
        <v>27</v>
      </c>
      <c r="R5898">
        <v>3591.413</v>
      </c>
      <c r="S5898">
        <v>2019</v>
      </c>
      <c r="T5898">
        <v>4</v>
      </c>
      <c r="U5898">
        <v>17</v>
      </c>
    </row>
    <row r="5899" spans="1:21" x14ac:dyDescent="0.3">
      <c r="A5899" s="5" t="s">
        <v>168</v>
      </c>
      <c r="B5899" s="5" t="s">
        <v>175</v>
      </c>
      <c r="C5899" s="5" t="s">
        <v>86</v>
      </c>
      <c r="D5899" s="5" t="s">
        <v>409</v>
      </c>
      <c r="E5899" s="5" t="s">
        <v>172</v>
      </c>
      <c r="F5899" s="6">
        <v>43582</v>
      </c>
      <c r="G5899" s="5" t="s">
        <v>148</v>
      </c>
      <c r="H5899" s="5" t="s">
        <v>212</v>
      </c>
      <c r="I5899">
        <v>43417</v>
      </c>
      <c r="J5899">
        <v>165</v>
      </c>
      <c r="K5899">
        <v>106.5</v>
      </c>
      <c r="L5899">
        <v>1</v>
      </c>
      <c r="M5899">
        <v>3141.75</v>
      </c>
      <c r="N5899">
        <v>2038.3620000000001</v>
      </c>
      <c r="O5899">
        <v>2038.3620000000001</v>
      </c>
      <c r="P5899">
        <v>106.5</v>
      </c>
      <c r="Q5899">
        <v>29.5</v>
      </c>
      <c r="R5899">
        <v>1103.3879999999999</v>
      </c>
      <c r="S5899">
        <v>2019</v>
      </c>
      <c r="T5899">
        <v>4</v>
      </c>
      <c r="U5899">
        <v>17</v>
      </c>
    </row>
    <row r="5900" spans="1:21" x14ac:dyDescent="0.3">
      <c r="A5900" s="5" t="s">
        <v>168</v>
      </c>
      <c r="B5900" s="5" t="s">
        <v>175</v>
      </c>
      <c r="C5900" s="5" t="s">
        <v>86</v>
      </c>
      <c r="D5900" s="5" t="s">
        <v>409</v>
      </c>
      <c r="E5900" s="5" t="s">
        <v>172</v>
      </c>
      <c r="F5900" s="6">
        <v>43582</v>
      </c>
      <c r="G5900" s="5" t="s">
        <v>148</v>
      </c>
      <c r="H5900" s="5" t="s">
        <v>208</v>
      </c>
      <c r="I5900">
        <v>43417</v>
      </c>
      <c r="J5900">
        <v>165</v>
      </c>
      <c r="K5900">
        <v>101</v>
      </c>
      <c r="L5900">
        <v>1</v>
      </c>
      <c r="M5900">
        <v>2929</v>
      </c>
      <c r="N5900">
        <v>2038.3620000000001</v>
      </c>
      <c r="O5900">
        <v>2038.3620000000001</v>
      </c>
      <c r="P5900">
        <v>101</v>
      </c>
      <c r="Q5900">
        <v>29</v>
      </c>
      <c r="R5900">
        <v>890.63800000000003</v>
      </c>
      <c r="S5900">
        <v>2019</v>
      </c>
      <c r="T5900">
        <v>4</v>
      </c>
      <c r="U5900">
        <v>17</v>
      </c>
    </row>
    <row r="5901" spans="1:21" x14ac:dyDescent="0.3">
      <c r="A5901" s="5" t="s">
        <v>168</v>
      </c>
      <c r="B5901" s="5" t="s">
        <v>175</v>
      </c>
      <c r="C5901" s="5" t="s">
        <v>86</v>
      </c>
      <c r="D5901" s="5" t="s">
        <v>409</v>
      </c>
      <c r="E5901" s="5" t="s">
        <v>172</v>
      </c>
      <c r="F5901" s="6">
        <v>43582</v>
      </c>
      <c r="G5901" s="5" t="s">
        <v>148</v>
      </c>
      <c r="H5901" s="5" t="s">
        <v>351</v>
      </c>
      <c r="I5901">
        <v>43417</v>
      </c>
      <c r="J5901">
        <v>165</v>
      </c>
      <c r="K5901">
        <v>200</v>
      </c>
      <c r="L5901">
        <v>2</v>
      </c>
      <c r="M5901">
        <v>5900</v>
      </c>
      <c r="N5901">
        <v>4076.7249999999999</v>
      </c>
      <c r="O5901">
        <v>2038.3620000000001</v>
      </c>
      <c r="P5901">
        <v>100</v>
      </c>
      <c r="Q5901">
        <v>29.5</v>
      </c>
      <c r="R5901">
        <v>1823.2750000000001</v>
      </c>
      <c r="S5901">
        <v>2019</v>
      </c>
      <c r="T5901">
        <v>4</v>
      </c>
      <c r="U5901">
        <v>17</v>
      </c>
    </row>
    <row r="5902" spans="1:21" x14ac:dyDescent="0.3">
      <c r="A5902" s="5" t="s">
        <v>168</v>
      </c>
      <c r="B5902" s="5" t="s">
        <v>175</v>
      </c>
      <c r="C5902" s="5" t="s">
        <v>86</v>
      </c>
      <c r="D5902" s="5" t="s">
        <v>409</v>
      </c>
      <c r="E5902" s="5" t="s">
        <v>172</v>
      </c>
      <c r="F5902" s="6">
        <v>43582</v>
      </c>
      <c r="G5902" s="5" t="s">
        <v>148</v>
      </c>
      <c r="H5902" s="5" t="s">
        <v>190</v>
      </c>
      <c r="I5902">
        <v>43417</v>
      </c>
      <c r="J5902">
        <v>165</v>
      </c>
      <c r="K5902">
        <v>87.5</v>
      </c>
      <c r="L5902">
        <v>1</v>
      </c>
      <c r="M5902">
        <v>2581.25</v>
      </c>
      <c r="N5902">
        <v>2038.3620000000001</v>
      </c>
      <c r="O5902">
        <v>2038.3620000000001</v>
      </c>
      <c r="P5902">
        <v>87.5</v>
      </c>
      <c r="Q5902">
        <v>29.5</v>
      </c>
      <c r="R5902">
        <v>542.88800000000003</v>
      </c>
      <c r="S5902">
        <v>2019</v>
      </c>
      <c r="T5902">
        <v>4</v>
      </c>
      <c r="U5902">
        <v>17</v>
      </c>
    </row>
    <row r="5903" spans="1:21" x14ac:dyDescent="0.3">
      <c r="A5903" s="5" t="s">
        <v>168</v>
      </c>
      <c r="B5903" s="5" t="s">
        <v>175</v>
      </c>
      <c r="C5903" s="5" t="s">
        <v>86</v>
      </c>
      <c r="D5903" s="5" t="s">
        <v>409</v>
      </c>
      <c r="E5903" s="5" t="s">
        <v>172</v>
      </c>
      <c r="F5903" s="6">
        <v>43582</v>
      </c>
      <c r="G5903" s="5" t="s">
        <v>148</v>
      </c>
      <c r="H5903" s="5" t="s">
        <v>173</v>
      </c>
      <c r="I5903">
        <v>43417</v>
      </c>
      <c r="J5903">
        <v>165</v>
      </c>
      <c r="K5903">
        <v>622.5</v>
      </c>
      <c r="L5903">
        <v>6</v>
      </c>
      <c r="M5903">
        <v>21165</v>
      </c>
      <c r="N5903">
        <v>12230.174000000001</v>
      </c>
      <c r="O5903">
        <v>2038.3620000000001</v>
      </c>
      <c r="P5903">
        <v>103.75</v>
      </c>
      <c r="Q5903">
        <v>34</v>
      </c>
      <c r="R5903">
        <v>8934.8259999999991</v>
      </c>
      <c r="S5903">
        <v>2019</v>
      </c>
      <c r="T5903">
        <v>4</v>
      </c>
      <c r="U5903">
        <v>17</v>
      </c>
    </row>
    <row r="5904" spans="1:21" x14ac:dyDescent="0.3">
      <c r="A5904" s="5" t="s">
        <v>168</v>
      </c>
      <c r="B5904" s="5" t="s">
        <v>175</v>
      </c>
      <c r="C5904" s="5" t="s">
        <v>86</v>
      </c>
      <c r="D5904" s="5" t="s">
        <v>409</v>
      </c>
      <c r="E5904" s="5" t="s">
        <v>172</v>
      </c>
      <c r="F5904" s="6">
        <v>43582</v>
      </c>
      <c r="G5904" s="5" t="s">
        <v>148</v>
      </c>
      <c r="H5904" s="5" t="s">
        <v>194</v>
      </c>
      <c r="I5904">
        <v>43417</v>
      </c>
      <c r="J5904">
        <v>165</v>
      </c>
      <c r="K5904">
        <v>373</v>
      </c>
      <c r="L5904">
        <v>3</v>
      </c>
      <c r="M5904">
        <v>10071</v>
      </c>
      <c r="N5904">
        <v>6115.0870000000004</v>
      </c>
      <c r="O5904">
        <v>2038.3620000000001</v>
      </c>
      <c r="P5904">
        <v>124.33333333333333</v>
      </c>
      <c r="Q5904">
        <v>27</v>
      </c>
      <c r="R5904">
        <v>3955.913</v>
      </c>
      <c r="S5904">
        <v>2019</v>
      </c>
      <c r="T5904">
        <v>4</v>
      </c>
      <c r="U5904">
        <v>17</v>
      </c>
    </row>
    <row r="5905" spans="1:21" x14ac:dyDescent="0.3">
      <c r="A5905" s="5" t="s">
        <v>168</v>
      </c>
      <c r="B5905" s="5" t="s">
        <v>206</v>
      </c>
      <c r="C5905" s="5" t="s">
        <v>114</v>
      </c>
      <c r="D5905" s="5" t="s">
        <v>410</v>
      </c>
      <c r="E5905" s="5" t="s">
        <v>172</v>
      </c>
      <c r="F5905" s="6">
        <v>43582</v>
      </c>
      <c r="G5905" s="5" t="s">
        <v>148</v>
      </c>
      <c r="H5905" s="5" t="s">
        <v>173</v>
      </c>
      <c r="I5905">
        <v>43410</v>
      </c>
      <c r="J5905">
        <v>172</v>
      </c>
      <c r="K5905">
        <v>100</v>
      </c>
      <c r="L5905">
        <v>1</v>
      </c>
      <c r="M5905">
        <v>2900</v>
      </c>
      <c r="N5905">
        <v>1545.37</v>
      </c>
      <c r="O5905">
        <v>1545.37</v>
      </c>
      <c r="P5905">
        <v>100</v>
      </c>
      <c r="Q5905">
        <v>29</v>
      </c>
      <c r="R5905">
        <v>1354.63</v>
      </c>
      <c r="S5905">
        <v>2019</v>
      </c>
      <c r="T5905">
        <v>4</v>
      </c>
      <c r="U5905">
        <v>17</v>
      </c>
    </row>
    <row r="5906" spans="1:21" x14ac:dyDescent="0.3">
      <c r="A5906" s="5" t="s">
        <v>168</v>
      </c>
      <c r="B5906" s="5" t="s">
        <v>206</v>
      </c>
      <c r="C5906" s="5" t="s">
        <v>107</v>
      </c>
      <c r="D5906" s="5" t="s">
        <v>412</v>
      </c>
      <c r="E5906" s="5" t="s">
        <v>172</v>
      </c>
      <c r="F5906" s="6">
        <v>43584</v>
      </c>
      <c r="G5906" s="5" t="s">
        <v>148</v>
      </c>
      <c r="H5906" s="5" t="s">
        <v>204</v>
      </c>
      <c r="I5906">
        <v>43416</v>
      </c>
      <c r="J5906">
        <v>168</v>
      </c>
      <c r="K5906">
        <v>510</v>
      </c>
      <c r="L5906">
        <v>5</v>
      </c>
      <c r="M5906">
        <v>15300</v>
      </c>
      <c r="N5906">
        <v>12361.710999999999</v>
      </c>
      <c r="O5906">
        <v>2472.3420000000001</v>
      </c>
      <c r="P5906">
        <v>102</v>
      </c>
      <c r="Q5906">
        <v>30</v>
      </c>
      <c r="R5906">
        <v>2938.2890000000002</v>
      </c>
      <c r="S5906">
        <v>2019</v>
      </c>
      <c r="T5906">
        <v>4</v>
      </c>
      <c r="U5906">
        <v>18</v>
      </c>
    </row>
    <row r="5907" spans="1:21" x14ac:dyDescent="0.3">
      <c r="A5907" s="5" t="s">
        <v>168</v>
      </c>
      <c r="B5907" s="5" t="s">
        <v>206</v>
      </c>
      <c r="C5907" s="5" t="s">
        <v>107</v>
      </c>
      <c r="D5907" s="5" t="s">
        <v>412</v>
      </c>
      <c r="E5907" s="5" t="s">
        <v>172</v>
      </c>
      <c r="F5907" s="6">
        <v>43584</v>
      </c>
      <c r="G5907" s="5" t="s">
        <v>148</v>
      </c>
      <c r="H5907" s="5" t="s">
        <v>190</v>
      </c>
      <c r="I5907">
        <v>43416</v>
      </c>
      <c r="J5907">
        <v>168</v>
      </c>
      <c r="K5907">
        <v>80</v>
      </c>
      <c r="L5907">
        <v>1</v>
      </c>
      <c r="M5907">
        <v>2400</v>
      </c>
      <c r="N5907">
        <v>2472.3420000000001</v>
      </c>
      <c r="O5907">
        <v>2472.3420000000001</v>
      </c>
      <c r="P5907">
        <v>80</v>
      </c>
      <c r="Q5907">
        <v>30</v>
      </c>
      <c r="R5907">
        <v>-72.341999999999999</v>
      </c>
      <c r="S5907">
        <v>2019</v>
      </c>
      <c r="T5907">
        <v>4</v>
      </c>
      <c r="U5907">
        <v>18</v>
      </c>
    </row>
    <row r="5908" spans="1:21" x14ac:dyDescent="0.3">
      <c r="A5908" s="5" t="s">
        <v>168</v>
      </c>
      <c r="B5908" s="5" t="s">
        <v>206</v>
      </c>
      <c r="C5908" s="5" t="s">
        <v>107</v>
      </c>
      <c r="D5908" s="5" t="s">
        <v>412</v>
      </c>
      <c r="E5908" s="5" t="s">
        <v>172</v>
      </c>
      <c r="F5908" s="6">
        <v>43584</v>
      </c>
      <c r="G5908" s="5" t="s">
        <v>148</v>
      </c>
      <c r="H5908" s="5" t="s">
        <v>182</v>
      </c>
      <c r="I5908">
        <v>43416</v>
      </c>
      <c r="J5908">
        <v>168</v>
      </c>
      <c r="K5908">
        <v>221</v>
      </c>
      <c r="L5908">
        <v>2</v>
      </c>
      <c r="M5908">
        <v>6630</v>
      </c>
      <c r="N5908">
        <v>4944.6840000000002</v>
      </c>
      <c r="O5908">
        <v>2472.3420000000001</v>
      </c>
      <c r="P5908">
        <v>110.5</v>
      </c>
      <c r="Q5908">
        <v>30</v>
      </c>
      <c r="R5908">
        <v>1685.316</v>
      </c>
      <c r="S5908">
        <v>2019</v>
      </c>
      <c r="T5908">
        <v>4</v>
      </c>
      <c r="U5908">
        <v>18</v>
      </c>
    </row>
    <row r="5909" spans="1:21" x14ac:dyDescent="0.3">
      <c r="A5909" s="5" t="s">
        <v>168</v>
      </c>
      <c r="B5909" s="5" t="s">
        <v>206</v>
      </c>
      <c r="C5909" s="5" t="s">
        <v>107</v>
      </c>
      <c r="D5909" s="5" t="s">
        <v>412</v>
      </c>
      <c r="E5909" s="5" t="s">
        <v>172</v>
      </c>
      <c r="F5909" s="6">
        <v>43584</v>
      </c>
      <c r="G5909" s="5" t="s">
        <v>148</v>
      </c>
      <c r="H5909" s="5" t="s">
        <v>220</v>
      </c>
      <c r="I5909">
        <v>43416</v>
      </c>
      <c r="J5909">
        <v>168</v>
      </c>
      <c r="K5909">
        <v>184</v>
      </c>
      <c r="L5909">
        <v>2</v>
      </c>
      <c r="M5909">
        <v>5520</v>
      </c>
      <c r="N5909">
        <v>4944.6840000000002</v>
      </c>
      <c r="O5909">
        <v>2472.3420000000001</v>
      </c>
      <c r="P5909">
        <v>92</v>
      </c>
      <c r="Q5909">
        <v>30</v>
      </c>
      <c r="R5909">
        <v>575.31600000000003</v>
      </c>
      <c r="S5909">
        <v>2019</v>
      </c>
      <c r="T5909">
        <v>4</v>
      </c>
      <c r="U5909">
        <v>18</v>
      </c>
    </row>
    <row r="5910" spans="1:21" x14ac:dyDescent="0.3">
      <c r="A5910" s="5" t="s">
        <v>168</v>
      </c>
      <c r="B5910" s="5" t="s">
        <v>206</v>
      </c>
      <c r="C5910" s="5" t="s">
        <v>107</v>
      </c>
      <c r="D5910" s="5" t="s">
        <v>412</v>
      </c>
      <c r="E5910" s="5" t="s">
        <v>172</v>
      </c>
      <c r="F5910" s="6">
        <v>43584</v>
      </c>
      <c r="G5910" s="5" t="s">
        <v>148</v>
      </c>
      <c r="H5910" s="5" t="s">
        <v>221</v>
      </c>
      <c r="I5910">
        <v>43416</v>
      </c>
      <c r="J5910">
        <v>168</v>
      </c>
      <c r="K5910">
        <v>100</v>
      </c>
      <c r="L5910">
        <v>1</v>
      </c>
      <c r="M5910">
        <v>3000</v>
      </c>
      <c r="N5910">
        <v>2472.3420000000001</v>
      </c>
      <c r="O5910">
        <v>2472.3420000000001</v>
      </c>
      <c r="P5910">
        <v>100</v>
      </c>
      <c r="Q5910">
        <v>30</v>
      </c>
      <c r="R5910">
        <v>527.65800000000002</v>
      </c>
      <c r="S5910">
        <v>2019</v>
      </c>
      <c r="T5910">
        <v>4</v>
      </c>
      <c r="U5910">
        <v>18</v>
      </c>
    </row>
    <row r="5911" spans="1:21" x14ac:dyDescent="0.3">
      <c r="A5911" s="5" t="s">
        <v>168</v>
      </c>
      <c r="B5911" s="5" t="s">
        <v>206</v>
      </c>
      <c r="C5911" s="5" t="s">
        <v>107</v>
      </c>
      <c r="D5911" s="5" t="s">
        <v>412</v>
      </c>
      <c r="E5911" s="5" t="s">
        <v>172</v>
      </c>
      <c r="F5911" s="6">
        <v>43584</v>
      </c>
      <c r="G5911" s="5" t="s">
        <v>148</v>
      </c>
      <c r="H5911" s="5" t="s">
        <v>344</v>
      </c>
      <c r="I5911">
        <v>43416</v>
      </c>
      <c r="J5911">
        <v>168</v>
      </c>
      <c r="K5911">
        <v>336</v>
      </c>
      <c r="L5911">
        <v>4</v>
      </c>
      <c r="M5911">
        <v>10080</v>
      </c>
      <c r="N5911">
        <v>9889.3690000000006</v>
      </c>
      <c r="O5911">
        <v>2472.3420000000001</v>
      </c>
      <c r="P5911">
        <v>84</v>
      </c>
      <c r="Q5911">
        <v>30</v>
      </c>
      <c r="R5911">
        <v>190.631</v>
      </c>
      <c r="S5911">
        <v>2019</v>
      </c>
      <c r="T5911">
        <v>4</v>
      </c>
      <c r="U5911">
        <v>18</v>
      </c>
    </row>
    <row r="5912" spans="1:21" x14ac:dyDescent="0.3">
      <c r="A5912" s="5" t="s">
        <v>168</v>
      </c>
      <c r="B5912" s="5" t="s">
        <v>206</v>
      </c>
      <c r="C5912" s="5" t="s">
        <v>107</v>
      </c>
      <c r="D5912" s="5" t="s">
        <v>412</v>
      </c>
      <c r="E5912" s="5" t="s">
        <v>172</v>
      </c>
      <c r="F5912" s="6">
        <v>43584</v>
      </c>
      <c r="G5912" s="5" t="s">
        <v>148</v>
      </c>
      <c r="H5912" s="5" t="s">
        <v>181</v>
      </c>
      <c r="I5912">
        <v>43416</v>
      </c>
      <c r="J5912">
        <v>168</v>
      </c>
      <c r="K5912">
        <v>101</v>
      </c>
      <c r="L5912">
        <v>1</v>
      </c>
      <c r="M5912">
        <v>3030</v>
      </c>
      <c r="N5912">
        <v>2472.3420000000001</v>
      </c>
      <c r="O5912">
        <v>2472.3420000000001</v>
      </c>
      <c r="P5912">
        <v>101</v>
      </c>
      <c r="Q5912">
        <v>30</v>
      </c>
      <c r="R5912">
        <v>557.65800000000002</v>
      </c>
      <c r="S5912">
        <v>2019</v>
      </c>
      <c r="T5912">
        <v>4</v>
      </c>
      <c r="U5912">
        <v>18</v>
      </c>
    </row>
    <row r="5913" spans="1:21" x14ac:dyDescent="0.3">
      <c r="A5913" s="5" t="s">
        <v>168</v>
      </c>
      <c r="B5913" s="5" t="s">
        <v>206</v>
      </c>
      <c r="C5913" s="5" t="s">
        <v>107</v>
      </c>
      <c r="D5913" s="5" t="s">
        <v>412</v>
      </c>
      <c r="E5913" s="5" t="s">
        <v>172</v>
      </c>
      <c r="F5913" s="6">
        <v>43584</v>
      </c>
      <c r="G5913" s="5" t="s">
        <v>148</v>
      </c>
      <c r="H5913" s="5" t="s">
        <v>226</v>
      </c>
      <c r="I5913">
        <v>43416</v>
      </c>
      <c r="J5913">
        <v>168</v>
      </c>
      <c r="K5913">
        <v>301</v>
      </c>
      <c r="L5913">
        <v>3</v>
      </c>
      <c r="M5913">
        <v>9030</v>
      </c>
      <c r="N5913">
        <v>7417.0259999999998</v>
      </c>
      <c r="O5913">
        <v>2472.3420000000001</v>
      </c>
      <c r="P5913">
        <v>100.33333333333333</v>
      </c>
      <c r="Q5913">
        <v>30</v>
      </c>
      <c r="R5913">
        <v>1612.9739999999999</v>
      </c>
      <c r="S5913">
        <v>2019</v>
      </c>
      <c r="T5913">
        <v>4</v>
      </c>
      <c r="U5913">
        <v>18</v>
      </c>
    </row>
    <row r="5914" spans="1:21" x14ac:dyDescent="0.3">
      <c r="A5914" s="5" t="s">
        <v>168</v>
      </c>
      <c r="B5914" s="5" t="s">
        <v>206</v>
      </c>
      <c r="C5914" s="5" t="s">
        <v>107</v>
      </c>
      <c r="D5914" s="5" t="s">
        <v>412</v>
      </c>
      <c r="E5914" s="5" t="s">
        <v>172</v>
      </c>
      <c r="F5914" s="6">
        <v>43584</v>
      </c>
      <c r="G5914" s="5" t="s">
        <v>148</v>
      </c>
      <c r="H5914" s="5" t="s">
        <v>191</v>
      </c>
      <c r="I5914">
        <v>43416</v>
      </c>
      <c r="J5914">
        <v>168</v>
      </c>
      <c r="K5914">
        <v>523</v>
      </c>
      <c r="L5914">
        <v>5</v>
      </c>
      <c r="M5914">
        <v>15690</v>
      </c>
      <c r="N5914">
        <v>12361.710999999999</v>
      </c>
      <c r="O5914">
        <v>2472.3420000000001</v>
      </c>
      <c r="P5914">
        <v>104.6</v>
      </c>
      <c r="Q5914">
        <v>30</v>
      </c>
      <c r="R5914">
        <v>3328.2890000000002</v>
      </c>
      <c r="S5914">
        <v>2019</v>
      </c>
      <c r="T5914">
        <v>4</v>
      </c>
      <c r="U5914">
        <v>18</v>
      </c>
    </row>
    <row r="5915" spans="1:21" x14ac:dyDescent="0.3">
      <c r="A5915" s="5" t="s">
        <v>168</v>
      </c>
      <c r="B5915" s="5" t="s">
        <v>206</v>
      </c>
      <c r="C5915" s="5" t="s">
        <v>107</v>
      </c>
      <c r="D5915" s="5" t="s">
        <v>412</v>
      </c>
      <c r="E5915" s="5" t="s">
        <v>172</v>
      </c>
      <c r="F5915" s="6">
        <v>43584</v>
      </c>
      <c r="G5915" s="5" t="s">
        <v>148</v>
      </c>
      <c r="H5915" s="5" t="s">
        <v>187</v>
      </c>
      <c r="I5915">
        <v>43416</v>
      </c>
      <c r="J5915">
        <v>168</v>
      </c>
      <c r="K5915">
        <v>260</v>
      </c>
      <c r="L5915">
        <v>2</v>
      </c>
      <c r="M5915">
        <v>7800</v>
      </c>
      <c r="N5915">
        <v>4944.6840000000002</v>
      </c>
      <c r="O5915">
        <v>2472.3420000000001</v>
      </c>
      <c r="P5915">
        <v>130</v>
      </c>
      <c r="Q5915">
        <v>30</v>
      </c>
      <c r="R5915">
        <v>2855.3159999999998</v>
      </c>
      <c r="S5915">
        <v>2019</v>
      </c>
      <c r="T5915">
        <v>4</v>
      </c>
      <c r="U5915">
        <v>18</v>
      </c>
    </row>
    <row r="5916" spans="1:21" x14ac:dyDescent="0.3">
      <c r="A5916" s="5" t="s">
        <v>168</v>
      </c>
      <c r="B5916" s="5" t="s">
        <v>206</v>
      </c>
      <c r="C5916" s="5" t="s">
        <v>107</v>
      </c>
      <c r="D5916" s="5" t="s">
        <v>412</v>
      </c>
      <c r="E5916" s="5" t="s">
        <v>172</v>
      </c>
      <c r="F5916" s="6">
        <v>43584</v>
      </c>
      <c r="G5916" s="5" t="s">
        <v>148</v>
      </c>
      <c r="H5916" s="5" t="s">
        <v>321</v>
      </c>
      <c r="I5916">
        <v>43416</v>
      </c>
      <c r="J5916">
        <v>168</v>
      </c>
      <c r="K5916">
        <v>354</v>
      </c>
      <c r="L5916">
        <v>3</v>
      </c>
      <c r="M5916">
        <v>10443</v>
      </c>
      <c r="N5916">
        <v>7417.0259999999998</v>
      </c>
      <c r="O5916">
        <v>2472.3420000000001</v>
      </c>
      <c r="P5916">
        <v>118</v>
      </c>
      <c r="Q5916">
        <v>29.5</v>
      </c>
      <c r="R5916">
        <v>3025.9740000000002</v>
      </c>
      <c r="S5916">
        <v>2019</v>
      </c>
      <c r="T5916">
        <v>4</v>
      </c>
      <c r="U5916">
        <v>18</v>
      </c>
    </row>
    <row r="5917" spans="1:21" x14ac:dyDescent="0.3">
      <c r="A5917" s="5" t="s">
        <v>168</v>
      </c>
      <c r="B5917" s="5" t="s">
        <v>206</v>
      </c>
      <c r="C5917" s="5" t="s">
        <v>107</v>
      </c>
      <c r="D5917" s="5" t="s">
        <v>412</v>
      </c>
      <c r="E5917" s="5" t="s">
        <v>172</v>
      </c>
      <c r="F5917" s="6">
        <v>43584</v>
      </c>
      <c r="G5917" s="5" t="s">
        <v>148</v>
      </c>
      <c r="H5917" s="5" t="s">
        <v>222</v>
      </c>
      <c r="I5917">
        <v>43416</v>
      </c>
      <c r="J5917">
        <v>168</v>
      </c>
      <c r="K5917">
        <v>107</v>
      </c>
      <c r="L5917">
        <v>1</v>
      </c>
      <c r="M5917">
        <v>107</v>
      </c>
      <c r="N5917">
        <v>2494.029</v>
      </c>
      <c r="O5917">
        <v>2494.029</v>
      </c>
      <c r="P5917">
        <v>107</v>
      </c>
      <c r="Q5917">
        <v>1</v>
      </c>
      <c r="R5917">
        <v>-2387.029</v>
      </c>
      <c r="S5917">
        <v>2019</v>
      </c>
      <c r="T5917">
        <v>4</v>
      </c>
      <c r="U5917">
        <v>18</v>
      </c>
    </row>
    <row r="5918" spans="1:21" x14ac:dyDescent="0.3">
      <c r="A5918" s="5" t="s">
        <v>168</v>
      </c>
      <c r="B5918" s="5" t="s">
        <v>206</v>
      </c>
      <c r="C5918" s="5" t="s">
        <v>107</v>
      </c>
      <c r="D5918" s="5" t="s">
        <v>412</v>
      </c>
      <c r="E5918" s="5" t="s">
        <v>227</v>
      </c>
      <c r="F5918" s="6">
        <v>43584</v>
      </c>
      <c r="G5918" s="5" t="s">
        <v>148</v>
      </c>
      <c r="H5918" s="5" t="s">
        <v>222</v>
      </c>
      <c r="I5918">
        <v>43416</v>
      </c>
      <c r="J5918">
        <v>168</v>
      </c>
      <c r="K5918">
        <v>-107</v>
      </c>
      <c r="L5918">
        <v>-1</v>
      </c>
      <c r="M5918">
        <v>-107</v>
      </c>
      <c r="N5918">
        <v>-2494.029</v>
      </c>
      <c r="O5918">
        <v>-2494.029</v>
      </c>
      <c r="P5918">
        <v>107</v>
      </c>
      <c r="Q5918">
        <v>1</v>
      </c>
      <c r="R5918">
        <v>2387.029</v>
      </c>
      <c r="S5918">
        <v>2019</v>
      </c>
      <c r="T5918">
        <v>4</v>
      </c>
      <c r="U5918">
        <v>18</v>
      </c>
    </row>
    <row r="5919" spans="1:21" x14ac:dyDescent="0.3">
      <c r="A5919" s="5" t="s">
        <v>168</v>
      </c>
      <c r="B5919" s="5" t="s">
        <v>206</v>
      </c>
      <c r="C5919" s="5" t="s">
        <v>107</v>
      </c>
      <c r="D5919" s="5" t="s">
        <v>412</v>
      </c>
      <c r="E5919" s="5" t="s">
        <v>172</v>
      </c>
      <c r="F5919" s="6">
        <v>43584</v>
      </c>
      <c r="G5919" s="5" t="s">
        <v>148</v>
      </c>
      <c r="H5919" s="5" t="s">
        <v>222</v>
      </c>
      <c r="I5919">
        <v>43416</v>
      </c>
      <c r="J5919">
        <v>168</v>
      </c>
      <c r="K5919">
        <v>107</v>
      </c>
      <c r="L5919">
        <v>1</v>
      </c>
      <c r="M5919">
        <v>3210</v>
      </c>
      <c r="N5919">
        <v>2494.029</v>
      </c>
      <c r="O5919">
        <v>2494.029</v>
      </c>
      <c r="P5919">
        <v>107</v>
      </c>
      <c r="Q5919">
        <v>30</v>
      </c>
      <c r="R5919">
        <v>715.971</v>
      </c>
      <c r="S5919">
        <v>2019</v>
      </c>
      <c r="T5919">
        <v>4</v>
      </c>
      <c r="U5919">
        <v>18</v>
      </c>
    </row>
    <row r="5920" spans="1:21" x14ac:dyDescent="0.3">
      <c r="A5920" s="5" t="s">
        <v>168</v>
      </c>
      <c r="B5920" s="5" t="s">
        <v>206</v>
      </c>
      <c r="C5920" s="5" t="s">
        <v>107</v>
      </c>
      <c r="D5920" s="5" t="s">
        <v>412</v>
      </c>
      <c r="E5920" s="5" t="s">
        <v>172</v>
      </c>
      <c r="F5920" s="6">
        <v>43584</v>
      </c>
      <c r="G5920" s="5" t="s">
        <v>148</v>
      </c>
      <c r="H5920" s="5" t="s">
        <v>183</v>
      </c>
      <c r="I5920">
        <v>43416</v>
      </c>
      <c r="J5920">
        <v>168</v>
      </c>
      <c r="K5920">
        <v>224</v>
      </c>
      <c r="L5920">
        <v>2</v>
      </c>
      <c r="M5920">
        <v>6720</v>
      </c>
      <c r="N5920">
        <v>4988.0590000000002</v>
      </c>
      <c r="O5920">
        <v>2494.029</v>
      </c>
      <c r="P5920">
        <v>112</v>
      </c>
      <c r="Q5920">
        <v>30</v>
      </c>
      <c r="R5920">
        <v>1731.941</v>
      </c>
      <c r="S5920">
        <v>2019</v>
      </c>
      <c r="T5920">
        <v>4</v>
      </c>
      <c r="U5920">
        <v>18</v>
      </c>
    </row>
    <row r="5921" spans="1:21" x14ac:dyDescent="0.3">
      <c r="A5921" s="5" t="s">
        <v>168</v>
      </c>
      <c r="B5921" s="5" t="s">
        <v>206</v>
      </c>
      <c r="C5921" s="5" t="s">
        <v>107</v>
      </c>
      <c r="D5921" s="5" t="s">
        <v>412</v>
      </c>
      <c r="E5921" s="5" t="s">
        <v>172</v>
      </c>
      <c r="F5921" s="6">
        <v>43584</v>
      </c>
      <c r="G5921" s="5" t="s">
        <v>148</v>
      </c>
      <c r="H5921" s="5" t="s">
        <v>246</v>
      </c>
      <c r="I5921">
        <v>43416</v>
      </c>
      <c r="J5921">
        <v>168</v>
      </c>
      <c r="K5921">
        <v>446</v>
      </c>
      <c r="L5921">
        <v>4</v>
      </c>
      <c r="M5921">
        <v>13380</v>
      </c>
      <c r="N5921">
        <v>9976.1180000000004</v>
      </c>
      <c r="O5921">
        <v>2494.029</v>
      </c>
      <c r="P5921">
        <v>111.5</v>
      </c>
      <c r="Q5921">
        <v>30</v>
      </c>
      <c r="R5921">
        <v>3403.8820000000001</v>
      </c>
      <c r="S5921">
        <v>2019</v>
      </c>
      <c r="T5921">
        <v>4</v>
      </c>
      <c r="U5921">
        <v>18</v>
      </c>
    </row>
    <row r="5922" spans="1:21" x14ac:dyDescent="0.3">
      <c r="A5922" s="5" t="s">
        <v>168</v>
      </c>
      <c r="B5922" s="5" t="s">
        <v>206</v>
      </c>
      <c r="C5922" s="5" t="s">
        <v>107</v>
      </c>
      <c r="D5922" s="5" t="s">
        <v>412</v>
      </c>
      <c r="E5922" s="5" t="s">
        <v>172</v>
      </c>
      <c r="F5922" s="6">
        <v>43584</v>
      </c>
      <c r="G5922" s="5" t="s">
        <v>148</v>
      </c>
      <c r="H5922" s="5" t="s">
        <v>186</v>
      </c>
      <c r="I5922">
        <v>43416</v>
      </c>
      <c r="J5922">
        <v>168</v>
      </c>
      <c r="K5922">
        <v>107</v>
      </c>
      <c r="L5922">
        <v>1</v>
      </c>
      <c r="M5922">
        <v>3210</v>
      </c>
      <c r="N5922">
        <v>2494.029</v>
      </c>
      <c r="O5922">
        <v>2494.029</v>
      </c>
      <c r="P5922">
        <v>107</v>
      </c>
      <c r="Q5922">
        <v>30</v>
      </c>
      <c r="R5922">
        <v>715.971</v>
      </c>
      <c r="S5922">
        <v>2019</v>
      </c>
      <c r="T5922">
        <v>4</v>
      </c>
      <c r="U5922">
        <v>18</v>
      </c>
    </row>
    <row r="5923" spans="1:21" x14ac:dyDescent="0.3">
      <c r="A5923" s="5" t="s">
        <v>168</v>
      </c>
      <c r="B5923" s="5" t="s">
        <v>206</v>
      </c>
      <c r="C5923" s="5" t="s">
        <v>107</v>
      </c>
      <c r="D5923" s="5" t="s">
        <v>412</v>
      </c>
      <c r="E5923" s="5" t="s">
        <v>172</v>
      </c>
      <c r="F5923" s="6">
        <v>43584</v>
      </c>
      <c r="G5923" s="5" t="s">
        <v>148</v>
      </c>
      <c r="H5923" s="5" t="s">
        <v>184</v>
      </c>
      <c r="I5923">
        <v>43416</v>
      </c>
      <c r="J5923">
        <v>168</v>
      </c>
      <c r="K5923">
        <v>3293</v>
      </c>
      <c r="L5923">
        <v>30</v>
      </c>
      <c r="M5923">
        <v>97143.5</v>
      </c>
      <c r="N5923">
        <v>74820.880999999994</v>
      </c>
      <c r="O5923">
        <v>2494.029</v>
      </c>
      <c r="P5923">
        <v>109.76666666666667</v>
      </c>
      <c r="Q5923">
        <v>29.5</v>
      </c>
      <c r="R5923">
        <v>22322.618999999999</v>
      </c>
      <c r="S5923">
        <v>2019</v>
      </c>
      <c r="T5923">
        <v>4</v>
      </c>
      <c r="U5923">
        <v>18</v>
      </c>
    </row>
    <row r="5924" spans="1:21" x14ac:dyDescent="0.3">
      <c r="A5924" s="5" t="s">
        <v>168</v>
      </c>
      <c r="B5924" s="5" t="s">
        <v>206</v>
      </c>
      <c r="C5924" s="5" t="s">
        <v>107</v>
      </c>
      <c r="D5924" s="5" t="s">
        <v>412</v>
      </c>
      <c r="E5924" s="5" t="s">
        <v>172</v>
      </c>
      <c r="F5924" s="6">
        <v>43584</v>
      </c>
      <c r="G5924" s="5" t="s">
        <v>148</v>
      </c>
      <c r="H5924" s="5" t="s">
        <v>269</v>
      </c>
      <c r="I5924">
        <v>43416</v>
      </c>
      <c r="J5924">
        <v>168</v>
      </c>
      <c r="K5924">
        <v>983</v>
      </c>
      <c r="L5924">
        <v>9</v>
      </c>
      <c r="M5924">
        <v>28998.5</v>
      </c>
      <c r="N5924">
        <v>22446.263999999999</v>
      </c>
      <c r="O5924">
        <v>2494.029</v>
      </c>
      <c r="P5924">
        <v>109.22222222222223</v>
      </c>
      <c r="Q5924">
        <v>29.5</v>
      </c>
      <c r="R5924">
        <v>6552.2359999999999</v>
      </c>
      <c r="S5924">
        <v>2019</v>
      </c>
      <c r="T5924">
        <v>4</v>
      </c>
      <c r="U5924">
        <v>18</v>
      </c>
    </row>
    <row r="5925" spans="1:21" x14ac:dyDescent="0.3">
      <c r="A5925" s="5" t="s">
        <v>168</v>
      </c>
      <c r="B5925" s="5" t="s">
        <v>206</v>
      </c>
      <c r="C5925" s="5" t="s">
        <v>107</v>
      </c>
      <c r="D5925" s="5" t="s">
        <v>412</v>
      </c>
      <c r="E5925" s="5" t="s">
        <v>172</v>
      </c>
      <c r="F5925" s="6">
        <v>43584</v>
      </c>
      <c r="G5925" s="5" t="s">
        <v>148</v>
      </c>
      <c r="H5925" s="5" t="s">
        <v>217</v>
      </c>
      <c r="I5925">
        <v>43416</v>
      </c>
      <c r="J5925">
        <v>168</v>
      </c>
      <c r="K5925">
        <v>562</v>
      </c>
      <c r="L5925">
        <v>5</v>
      </c>
      <c r="M5925">
        <v>16860</v>
      </c>
      <c r="N5925">
        <v>12470.147000000001</v>
      </c>
      <c r="O5925">
        <v>2494.029</v>
      </c>
      <c r="P5925">
        <v>112.4</v>
      </c>
      <c r="Q5925">
        <v>30</v>
      </c>
      <c r="R5925">
        <v>4389.8530000000001</v>
      </c>
      <c r="S5925">
        <v>2019</v>
      </c>
      <c r="T5925">
        <v>4</v>
      </c>
      <c r="U5925">
        <v>18</v>
      </c>
    </row>
    <row r="5926" spans="1:21" x14ac:dyDescent="0.3">
      <c r="A5926" s="5" t="s">
        <v>168</v>
      </c>
      <c r="B5926" s="5" t="s">
        <v>206</v>
      </c>
      <c r="C5926" s="5" t="s">
        <v>107</v>
      </c>
      <c r="D5926" s="5" t="s">
        <v>412</v>
      </c>
      <c r="E5926" s="5" t="s">
        <v>172</v>
      </c>
      <c r="F5926" s="6">
        <v>43584</v>
      </c>
      <c r="G5926" s="5" t="s">
        <v>148</v>
      </c>
      <c r="H5926" s="5" t="s">
        <v>225</v>
      </c>
      <c r="I5926">
        <v>43416</v>
      </c>
      <c r="J5926">
        <v>168</v>
      </c>
      <c r="K5926">
        <v>331</v>
      </c>
      <c r="L5926">
        <v>3</v>
      </c>
      <c r="M5926">
        <v>9764.5</v>
      </c>
      <c r="N5926">
        <v>7482.0879999999997</v>
      </c>
      <c r="O5926">
        <v>2494.029</v>
      </c>
      <c r="P5926">
        <v>110.33333333333333</v>
      </c>
      <c r="Q5926">
        <v>29.5</v>
      </c>
      <c r="R5926">
        <v>2282.4119999999998</v>
      </c>
      <c r="S5926">
        <v>2019</v>
      </c>
      <c r="T5926">
        <v>4</v>
      </c>
      <c r="U5926">
        <v>18</v>
      </c>
    </row>
    <row r="5927" spans="1:21" x14ac:dyDescent="0.3">
      <c r="A5927" s="5" t="s">
        <v>168</v>
      </c>
      <c r="B5927" s="5" t="s">
        <v>206</v>
      </c>
      <c r="C5927" s="5" t="s">
        <v>114</v>
      </c>
      <c r="D5927" s="5" t="s">
        <v>410</v>
      </c>
      <c r="E5927" s="5" t="s">
        <v>172</v>
      </c>
      <c r="F5927" s="6">
        <v>43584</v>
      </c>
      <c r="G5927" s="5" t="s">
        <v>148</v>
      </c>
      <c r="H5927" s="5" t="s">
        <v>226</v>
      </c>
      <c r="I5927">
        <v>43410</v>
      </c>
      <c r="J5927">
        <v>174</v>
      </c>
      <c r="K5927">
        <v>350</v>
      </c>
      <c r="L5927">
        <v>3</v>
      </c>
      <c r="M5927">
        <v>10500</v>
      </c>
      <c r="N5927">
        <v>4636.1109999999999</v>
      </c>
      <c r="O5927">
        <v>1545.37</v>
      </c>
      <c r="P5927">
        <v>116.66666666666667</v>
      </c>
      <c r="Q5927">
        <v>30</v>
      </c>
      <c r="R5927">
        <v>5863.8890000000001</v>
      </c>
      <c r="S5927">
        <v>2019</v>
      </c>
      <c r="T5927">
        <v>4</v>
      </c>
      <c r="U5927">
        <v>18</v>
      </c>
    </row>
    <row r="5928" spans="1:21" x14ac:dyDescent="0.3">
      <c r="A5928" s="5" t="s">
        <v>168</v>
      </c>
      <c r="B5928" s="5" t="s">
        <v>206</v>
      </c>
      <c r="C5928" s="5" t="s">
        <v>114</v>
      </c>
      <c r="D5928" s="5" t="s">
        <v>410</v>
      </c>
      <c r="E5928" s="5" t="s">
        <v>172</v>
      </c>
      <c r="F5928" s="6">
        <v>43584</v>
      </c>
      <c r="G5928" s="5" t="s">
        <v>148</v>
      </c>
      <c r="H5928" s="5" t="s">
        <v>205</v>
      </c>
      <c r="I5928">
        <v>43410</v>
      </c>
      <c r="J5928">
        <v>174</v>
      </c>
      <c r="K5928">
        <v>400</v>
      </c>
      <c r="L5928">
        <v>4</v>
      </c>
      <c r="M5928">
        <v>12000</v>
      </c>
      <c r="N5928">
        <v>6181.4809999999998</v>
      </c>
      <c r="O5928">
        <v>1545.37</v>
      </c>
      <c r="P5928">
        <v>100</v>
      </c>
      <c r="Q5928">
        <v>30</v>
      </c>
      <c r="R5928">
        <v>5818.5190000000002</v>
      </c>
      <c r="S5928">
        <v>2019</v>
      </c>
      <c r="T5928">
        <v>4</v>
      </c>
      <c r="U5928">
        <v>18</v>
      </c>
    </row>
    <row r="5929" spans="1:21" x14ac:dyDescent="0.3">
      <c r="A5929" s="5" t="s">
        <v>168</v>
      </c>
      <c r="B5929" s="5" t="s">
        <v>206</v>
      </c>
      <c r="C5929" s="5" t="s">
        <v>114</v>
      </c>
      <c r="D5929" s="5" t="s">
        <v>410</v>
      </c>
      <c r="E5929" s="5" t="s">
        <v>172</v>
      </c>
      <c r="F5929" s="6">
        <v>43584</v>
      </c>
      <c r="G5929" s="5" t="s">
        <v>148</v>
      </c>
      <c r="H5929" s="5" t="s">
        <v>218</v>
      </c>
      <c r="I5929">
        <v>43410</v>
      </c>
      <c r="J5929">
        <v>174</v>
      </c>
      <c r="K5929">
        <v>1125</v>
      </c>
      <c r="L5929">
        <v>10</v>
      </c>
      <c r="M5929">
        <v>33750</v>
      </c>
      <c r="N5929">
        <v>15453.701999999999</v>
      </c>
      <c r="O5929">
        <v>1545.37</v>
      </c>
      <c r="P5929">
        <v>112.5</v>
      </c>
      <c r="Q5929">
        <v>30</v>
      </c>
      <c r="R5929">
        <v>18296.297999999999</v>
      </c>
      <c r="S5929">
        <v>2019</v>
      </c>
      <c r="T5929">
        <v>4</v>
      </c>
      <c r="U5929">
        <v>18</v>
      </c>
    </row>
    <row r="5930" spans="1:21" x14ac:dyDescent="0.3">
      <c r="A5930" s="5" t="s">
        <v>168</v>
      </c>
      <c r="B5930" s="5" t="s">
        <v>206</v>
      </c>
      <c r="C5930" s="5" t="s">
        <v>114</v>
      </c>
      <c r="D5930" s="5" t="s">
        <v>410</v>
      </c>
      <c r="E5930" s="5" t="s">
        <v>172</v>
      </c>
      <c r="F5930" s="6">
        <v>43584</v>
      </c>
      <c r="G5930" s="5" t="s">
        <v>148</v>
      </c>
      <c r="H5930" s="5" t="s">
        <v>202</v>
      </c>
      <c r="I5930">
        <v>43410</v>
      </c>
      <c r="J5930">
        <v>174</v>
      </c>
      <c r="K5930">
        <v>1005</v>
      </c>
      <c r="L5930">
        <v>10</v>
      </c>
      <c r="M5930">
        <v>30150</v>
      </c>
      <c r="N5930">
        <v>15453.701999999999</v>
      </c>
      <c r="O5930">
        <v>1545.37</v>
      </c>
      <c r="P5930">
        <v>100.5</v>
      </c>
      <c r="Q5930">
        <v>30</v>
      </c>
      <c r="R5930">
        <v>14696.298000000001</v>
      </c>
      <c r="S5930">
        <v>2019</v>
      </c>
      <c r="T5930">
        <v>4</v>
      </c>
      <c r="U5930">
        <v>18</v>
      </c>
    </row>
    <row r="5931" spans="1:21" x14ac:dyDescent="0.3">
      <c r="A5931" s="5" t="s">
        <v>168</v>
      </c>
      <c r="B5931" s="5" t="s">
        <v>206</v>
      </c>
      <c r="C5931" s="5" t="s">
        <v>114</v>
      </c>
      <c r="D5931" s="5" t="s">
        <v>410</v>
      </c>
      <c r="E5931" s="5" t="s">
        <v>172</v>
      </c>
      <c r="F5931" s="6">
        <v>43584</v>
      </c>
      <c r="G5931" s="5" t="s">
        <v>148</v>
      </c>
      <c r="H5931" s="5" t="s">
        <v>216</v>
      </c>
      <c r="I5931">
        <v>43410</v>
      </c>
      <c r="J5931">
        <v>174</v>
      </c>
      <c r="K5931">
        <v>194</v>
      </c>
      <c r="L5931">
        <v>2</v>
      </c>
      <c r="M5931">
        <v>5820</v>
      </c>
      <c r="N5931">
        <v>3090.74</v>
      </c>
      <c r="O5931">
        <v>1545.37</v>
      </c>
      <c r="P5931">
        <v>97</v>
      </c>
      <c r="Q5931">
        <v>30</v>
      </c>
      <c r="R5931">
        <v>2729.26</v>
      </c>
      <c r="S5931">
        <v>2019</v>
      </c>
      <c r="T5931">
        <v>4</v>
      </c>
      <c r="U5931">
        <v>18</v>
      </c>
    </row>
    <row r="5932" spans="1:21" x14ac:dyDescent="0.3">
      <c r="A5932" s="5" t="s">
        <v>168</v>
      </c>
      <c r="B5932" s="5" t="s">
        <v>206</v>
      </c>
      <c r="C5932" s="5" t="s">
        <v>114</v>
      </c>
      <c r="D5932" s="5" t="s">
        <v>410</v>
      </c>
      <c r="E5932" s="5" t="s">
        <v>172</v>
      </c>
      <c r="F5932" s="6">
        <v>43584</v>
      </c>
      <c r="G5932" s="5" t="s">
        <v>148</v>
      </c>
      <c r="H5932" s="5" t="s">
        <v>203</v>
      </c>
      <c r="I5932">
        <v>43410</v>
      </c>
      <c r="J5932">
        <v>174</v>
      </c>
      <c r="K5932">
        <v>205</v>
      </c>
      <c r="L5932">
        <v>2</v>
      </c>
      <c r="M5932">
        <v>6150</v>
      </c>
      <c r="N5932">
        <v>3090.74</v>
      </c>
      <c r="O5932">
        <v>1545.37</v>
      </c>
      <c r="P5932">
        <v>102.5</v>
      </c>
      <c r="Q5932">
        <v>30</v>
      </c>
      <c r="R5932">
        <v>3059.26</v>
      </c>
      <c r="S5932">
        <v>2019</v>
      </c>
      <c r="T5932">
        <v>4</v>
      </c>
      <c r="U5932">
        <v>18</v>
      </c>
    </row>
    <row r="5933" spans="1:21" x14ac:dyDescent="0.3">
      <c r="A5933" s="5" t="s">
        <v>168</v>
      </c>
      <c r="B5933" s="5" t="s">
        <v>206</v>
      </c>
      <c r="C5933" s="5" t="s">
        <v>106</v>
      </c>
      <c r="D5933" s="5" t="s">
        <v>405</v>
      </c>
      <c r="E5933" s="5" t="s">
        <v>172</v>
      </c>
      <c r="F5933" s="6">
        <v>43587</v>
      </c>
      <c r="G5933" s="5" t="s">
        <v>148</v>
      </c>
      <c r="H5933" s="5" t="s">
        <v>220</v>
      </c>
      <c r="I5933">
        <v>43469</v>
      </c>
      <c r="J5933">
        <v>118</v>
      </c>
      <c r="K5933">
        <v>215</v>
      </c>
      <c r="L5933">
        <v>2</v>
      </c>
      <c r="M5933">
        <v>6557.5</v>
      </c>
      <c r="N5933">
        <v>3919.268</v>
      </c>
      <c r="O5933">
        <v>1959.634</v>
      </c>
      <c r="P5933">
        <v>107.5</v>
      </c>
      <c r="Q5933">
        <v>30.5</v>
      </c>
      <c r="R5933">
        <v>2638.232</v>
      </c>
      <c r="S5933">
        <v>2019</v>
      </c>
      <c r="T5933">
        <v>5</v>
      </c>
      <c r="U5933">
        <v>18</v>
      </c>
    </row>
    <row r="5934" spans="1:21" x14ac:dyDescent="0.3">
      <c r="A5934" s="5" t="s">
        <v>168</v>
      </c>
      <c r="B5934" s="5" t="s">
        <v>206</v>
      </c>
      <c r="C5934" s="5" t="s">
        <v>107</v>
      </c>
      <c r="D5934" s="5" t="s">
        <v>412</v>
      </c>
      <c r="E5934" s="5" t="s">
        <v>172</v>
      </c>
      <c r="F5934" s="6">
        <v>43587</v>
      </c>
      <c r="G5934" s="5" t="s">
        <v>148</v>
      </c>
      <c r="H5934" s="5" t="s">
        <v>204</v>
      </c>
      <c r="I5934">
        <v>43416</v>
      </c>
      <c r="J5934">
        <v>171</v>
      </c>
      <c r="K5934">
        <v>316</v>
      </c>
      <c r="L5934">
        <v>3</v>
      </c>
      <c r="M5934">
        <v>9638</v>
      </c>
      <c r="N5934">
        <v>7514.8130000000001</v>
      </c>
      <c r="O5934">
        <v>2504.9380000000001</v>
      </c>
      <c r="P5934">
        <v>105.33333333333333</v>
      </c>
      <c r="Q5934">
        <v>30.5</v>
      </c>
      <c r="R5934">
        <v>2123.1869999999999</v>
      </c>
      <c r="S5934">
        <v>2019</v>
      </c>
      <c r="T5934">
        <v>5</v>
      </c>
      <c r="U5934">
        <v>18</v>
      </c>
    </row>
    <row r="5935" spans="1:21" x14ac:dyDescent="0.3">
      <c r="A5935" s="5" t="s">
        <v>168</v>
      </c>
      <c r="B5935" s="5" t="s">
        <v>206</v>
      </c>
      <c r="C5935" s="5" t="s">
        <v>107</v>
      </c>
      <c r="D5935" s="5" t="s">
        <v>412</v>
      </c>
      <c r="E5935" s="5" t="s">
        <v>172</v>
      </c>
      <c r="F5935" s="6">
        <v>43587</v>
      </c>
      <c r="G5935" s="5" t="s">
        <v>148</v>
      </c>
      <c r="H5935" s="5" t="s">
        <v>190</v>
      </c>
      <c r="I5935">
        <v>43416</v>
      </c>
      <c r="J5935">
        <v>171</v>
      </c>
      <c r="K5935">
        <v>100</v>
      </c>
      <c r="L5935">
        <v>1</v>
      </c>
      <c r="M5935">
        <v>3050</v>
      </c>
      <c r="N5935">
        <v>2504.9380000000001</v>
      </c>
      <c r="O5935">
        <v>2504.9380000000001</v>
      </c>
      <c r="P5935">
        <v>100</v>
      </c>
      <c r="Q5935">
        <v>30.5</v>
      </c>
      <c r="R5935">
        <v>545.06200000000001</v>
      </c>
      <c r="S5935">
        <v>2019</v>
      </c>
      <c r="T5935">
        <v>5</v>
      </c>
      <c r="U5935">
        <v>18</v>
      </c>
    </row>
    <row r="5936" spans="1:21" x14ac:dyDescent="0.3">
      <c r="A5936" s="5" t="s">
        <v>168</v>
      </c>
      <c r="B5936" s="5" t="s">
        <v>206</v>
      </c>
      <c r="C5936" s="5" t="s">
        <v>107</v>
      </c>
      <c r="D5936" s="5" t="s">
        <v>412</v>
      </c>
      <c r="E5936" s="5" t="s">
        <v>172</v>
      </c>
      <c r="F5936" s="6">
        <v>43587</v>
      </c>
      <c r="G5936" s="5" t="s">
        <v>148</v>
      </c>
      <c r="H5936" s="5" t="s">
        <v>205</v>
      </c>
      <c r="I5936">
        <v>43416</v>
      </c>
      <c r="J5936">
        <v>171</v>
      </c>
      <c r="K5936">
        <v>300</v>
      </c>
      <c r="L5936">
        <v>3</v>
      </c>
      <c r="M5936">
        <v>9150</v>
      </c>
      <c r="N5936">
        <v>7514.8130000000001</v>
      </c>
      <c r="O5936">
        <v>2504.9380000000001</v>
      </c>
      <c r="P5936">
        <v>100</v>
      </c>
      <c r="Q5936">
        <v>30.5</v>
      </c>
      <c r="R5936">
        <v>1635.1869999999999</v>
      </c>
      <c r="S5936">
        <v>2019</v>
      </c>
      <c r="T5936">
        <v>5</v>
      </c>
      <c r="U5936">
        <v>18</v>
      </c>
    </row>
    <row r="5937" spans="1:21" x14ac:dyDescent="0.3">
      <c r="A5937" s="5" t="s">
        <v>168</v>
      </c>
      <c r="B5937" s="5" t="s">
        <v>206</v>
      </c>
      <c r="C5937" s="5" t="s">
        <v>107</v>
      </c>
      <c r="D5937" s="5" t="s">
        <v>412</v>
      </c>
      <c r="E5937" s="5" t="s">
        <v>172</v>
      </c>
      <c r="F5937" s="6">
        <v>43587</v>
      </c>
      <c r="G5937" s="5" t="s">
        <v>148</v>
      </c>
      <c r="H5937" s="5" t="s">
        <v>184</v>
      </c>
      <c r="I5937">
        <v>43416</v>
      </c>
      <c r="J5937">
        <v>171</v>
      </c>
      <c r="K5937">
        <v>1850</v>
      </c>
      <c r="L5937">
        <v>16</v>
      </c>
      <c r="M5937">
        <v>55500</v>
      </c>
      <c r="N5937">
        <v>40079.002999999997</v>
      </c>
      <c r="O5937">
        <v>2504.9380000000001</v>
      </c>
      <c r="P5937">
        <v>115.625</v>
      </c>
      <c r="Q5937">
        <v>30</v>
      </c>
      <c r="R5937">
        <v>15420.996999999999</v>
      </c>
      <c r="S5937">
        <v>2019</v>
      </c>
      <c r="T5937">
        <v>5</v>
      </c>
      <c r="U5937">
        <v>18</v>
      </c>
    </row>
    <row r="5938" spans="1:21" x14ac:dyDescent="0.3">
      <c r="A5938" s="5" t="s">
        <v>168</v>
      </c>
      <c r="B5938" s="5" t="s">
        <v>206</v>
      </c>
      <c r="C5938" s="5" t="s">
        <v>107</v>
      </c>
      <c r="D5938" s="5" t="s">
        <v>412</v>
      </c>
      <c r="E5938" s="5" t="s">
        <v>172</v>
      </c>
      <c r="F5938" s="6">
        <v>43587</v>
      </c>
      <c r="G5938" s="5" t="s">
        <v>148</v>
      </c>
      <c r="H5938" s="5" t="s">
        <v>203</v>
      </c>
      <c r="I5938">
        <v>43416</v>
      </c>
      <c r="J5938">
        <v>171</v>
      </c>
      <c r="K5938">
        <v>102</v>
      </c>
      <c r="L5938">
        <v>1</v>
      </c>
      <c r="M5938">
        <v>3111</v>
      </c>
      <c r="N5938">
        <v>2504.9380000000001</v>
      </c>
      <c r="O5938">
        <v>2504.9380000000001</v>
      </c>
      <c r="P5938">
        <v>102</v>
      </c>
      <c r="Q5938">
        <v>30.5</v>
      </c>
      <c r="R5938">
        <v>606.06200000000001</v>
      </c>
      <c r="S5938">
        <v>2019</v>
      </c>
      <c r="T5938">
        <v>5</v>
      </c>
      <c r="U5938">
        <v>18</v>
      </c>
    </row>
    <row r="5939" spans="1:21" x14ac:dyDescent="0.3">
      <c r="A5939" s="5" t="s">
        <v>168</v>
      </c>
      <c r="B5939" s="5" t="s">
        <v>206</v>
      </c>
      <c r="C5939" s="5" t="s">
        <v>107</v>
      </c>
      <c r="D5939" s="5" t="s">
        <v>412</v>
      </c>
      <c r="E5939" s="5" t="s">
        <v>172</v>
      </c>
      <c r="F5939" s="6">
        <v>43587</v>
      </c>
      <c r="G5939" s="5" t="s">
        <v>148</v>
      </c>
      <c r="H5939" s="5" t="s">
        <v>180</v>
      </c>
      <c r="I5939">
        <v>43416</v>
      </c>
      <c r="J5939">
        <v>171</v>
      </c>
      <c r="K5939">
        <v>200</v>
      </c>
      <c r="L5939">
        <v>2</v>
      </c>
      <c r="M5939">
        <v>6100</v>
      </c>
      <c r="N5939">
        <v>5009.875</v>
      </c>
      <c r="O5939">
        <v>2504.9380000000001</v>
      </c>
      <c r="P5939">
        <v>100</v>
      </c>
      <c r="Q5939">
        <v>30.5</v>
      </c>
      <c r="R5939">
        <v>1090.125</v>
      </c>
      <c r="S5939">
        <v>2019</v>
      </c>
      <c r="T5939">
        <v>5</v>
      </c>
      <c r="U5939">
        <v>18</v>
      </c>
    </row>
    <row r="5940" spans="1:21" x14ac:dyDescent="0.3">
      <c r="A5940" s="5" t="s">
        <v>168</v>
      </c>
      <c r="B5940" s="5" t="s">
        <v>206</v>
      </c>
      <c r="C5940" s="5" t="s">
        <v>107</v>
      </c>
      <c r="D5940" s="5" t="s">
        <v>412</v>
      </c>
      <c r="E5940" s="5" t="s">
        <v>172</v>
      </c>
      <c r="F5940" s="6">
        <v>43587</v>
      </c>
      <c r="G5940" s="5" t="s">
        <v>148</v>
      </c>
      <c r="H5940" s="5" t="s">
        <v>221</v>
      </c>
      <c r="I5940">
        <v>43416</v>
      </c>
      <c r="J5940">
        <v>171</v>
      </c>
      <c r="K5940">
        <v>192</v>
      </c>
      <c r="L5940">
        <v>2</v>
      </c>
      <c r="M5940">
        <v>5856</v>
      </c>
      <c r="N5940">
        <v>5009.875</v>
      </c>
      <c r="O5940">
        <v>2504.9380000000001</v>
      </c>
      <c r="P5940">
        <v>96</v>
      </c>
      <c r="Q5940">
        <v>30.5</v>
      </c>
      <c r="R5940">
        <v>846.125</v>
      </c>
      <c r="S5940">
        <v>2019</v>
      </c>
      <c r="T5940">
        <v>5</v>
      </c>
      <c r="U5940">
        <v>18</v>
      </c>
    </row>
    <row r="5941" spans="1:21" x14ac:dyDescent="0.3">
      <c r="A5941" s="5" t="s">
        <v>168</v>
      </c>
      <c r="B5941" s="5" t="s">
        <v>206</v>
      </c>
      <c r="C5941" s="5" t="s">
        <v>107</v>
      </c>
      <c r="D5941" s="5" t="s">
        <v>412</v>
      </c>
      <c r="E5941" s="5" t="s">
        <v>172</v>
      </c>
      <c r="F5941" s="6">
        <v>43587</v>
      </c>
      <c r="G5941" s="5" t="s">
        <v>148</v>
      </c>
      <c r="H5941" s="5" t="s">
        <v>216</v>
      </c>
      <c r="I5941">
        <v>43416</v>
      </c>
      <c r="J5941">
        <v>171</v>
      </c>
      <c r="K5941">
        <v>214</v>
      </c>
      <c r="L5941">
        <v>2</v>
      </c>
      <c r="M5941">
        <v>6527</v>
      </c>
      <c r="N5941">
        <v>5009.875</v>
      </c>
      <c r="O5941">
        <v>2504.9380000000001</v>
      </c>
      <c r="P5941">
        <v>107</v>
      </c>
      <c r="Q5941">
        <v>30.5</v>
      </c>
      <c r="R5941">
        <v>1517.125</v>
      </c>
      <c r="S5941">
        <v>2019</v>
      </c>
      <c r="T5941">
        <v>5</v>
      </c>
      <c r="U5941">
        <v>18</v>
      </c>
    </row>
    <row r="5942" spans="1:21" x14ac:dyDescent="0.3">
      <c r="A5942" s="5" t="s">
        <v>168</v>
      </c>
      <c r="B5942" s="5" t="s">
        <v>206</v>
      </c>
      <c r="C5942" s="5" t="s">
        <v>107</v>
      </c>
      <c r="D5942" s="5" t="s">
        <v>412</v>
      </c>
      <c r="E5942" s="5" t="s">
        <v>172</v>
      </c>
      <c r="F5942" s="6">
        <v>43587</v>
      </c>
      <c r="G5942" s="5" t="s">
        <v>148</v>
      </c>
      <c r="H5942" s="5" t="s">
        <v>222</v>
      </c>
      <c r="I5942">
        <v>43416</v>
      </c>
      <c r="J5942">
        <v>171</v>
      </c>
      <c r="K5942">
        <v>117</v>
      </c>
      <c r="L5942">
        <v>1</v>
      </c>
      <c r="M5942">
        <v>3568.5</v>
      </c>
      <c r="N5942">
        <v>2504.9380000000001</v>
      </c>
      <c r="O5942">
        <v>2504.9380000000001</v>
      </c>
      <c r="P5942">
        <v>117</v>
      </c>
      <c r="Q5942">
        <v>30.5</v>
      </c>
      <c r="R5942">
        <v>1063.5619999999999</v>
      </c>
      <c r="S5942">
        <v>2019</v>
      </c>
      <c r="T5942">
        <v>5</v>
      </c>
      <c r="U5942">
        <v>18</v>
      </c>
    </row>
    <row r="5943" spans="1:21" x14ac:dyDescent="0.3">
      <c r="A5943" s="5" t="s">
        <v>168</v>
      </c>
      <c r="B5943" s="5" t="s">
        <v>206</v>
      </c>
      <c r="C5943" s="5" t="s">
        <v>107</v>
      </c>
      <c r="D5943" s="5" t="s">
        <v>412</v>
      </c>
      <c r="E5943" s="5" t="s">
        <v>172</v>
      </c>
      <c r="F5943" s="6">
        <v>43587</v>
      </c>
      <c r="G5943" s="5" t="s">
        <v>148</v>
      </c>
      <c r="H5943" s="5" t="s">
        <v>217</v>
      </c>
      <c r="I5943">
        <v>43416</v>
      </c>
      <c r="J5943">
        <v>171</v>
      </c>
      <c r="K5943">
        <v>737</v>
      </c>
      <c r="L5943">
        <v>7</v>
      </c>
      <c r="M5943">
        <v>22478.5</v>
      </c>
      <c r="N5943">
        <v>17534.563999999998</v>
      </c>
      <c r="O5943">
        <v>2504.9380000000001</v>
      </c>
      <c r="P5943">
        <v>105.28571428571429</v>
      </c>
      <c r="Q5943">
        <v>30.5</v>
      </c>
      <c r="R5943">
        <v>4943.9359999999997</v>
      </c>
      <c r="S5943">
        <v>2019</v>
      </c>
      <c r="T5943">
        <v>5</v>
      </c>
      <c r="U5943">
        <v>18</v>
      </c>
    </row>
    <row r="5944" spans="1:21" x14ac:dyDescent="0.3">
      <c r="A5944" s="5" t="s">
        <v>168</v>
      </c>
      <c r="B5944" s="5" t="s">
        <v>206</v>
      </c>
      <c r="C5944" s="5" t="s">
        <v>107</v>
      </c>
      <c r="D5944" s="5" t="s">
        <v>412</v>
      </c>
      <c r="E5944" s="5" t="s">
        <v>172</v>
      </c>
      <c r="F5944" s="6">
        <v>43587</v>
      </c>
      <c r="G5944" s="5" t="s">
        <v>148</v>
      </c>
      <c r="H5944" s="5" t="s">
        <v>181</v>
      </c>
      <c r="I5944">
        <v>43416</v>
      </c>
      <c r="J5944">
        <v>171</v>
      </c>
      <c r="K5944">
        <v>215</v>
      </c>
      <c r="L5944">
        <v>2</v>
      </c>
      <c r="M5944">
        <v>6557.5</v>
      </c>
      <c r="N5944">
        <v>5009.875</v>
      </c>
      <c r="O5944">
        <v>2504.9380000000001</v>
      </c>
      <c r="P5944">
        <v>107.5</v>
      </c>
      <c r="Q5944">
        <v>30.5</v>
      </c>
      <c r="R5944">
        <v>1547.625</v>
      </c>
      <c r="S5944">
        <v>2019</v>
      </c>
      <c r="T5944">
        <v>5</v>
      </c>
      <c r="U5944">
        <v>18</v>
      </c>
    </row>
    <row r="5945" spans="1:21" x14ac:dyDescent="0.3">
      <c r="A5945" s="5" t="s">
        <v>168</v>
      </c>
      <c r="B5945" s="5" t="s">
        <v>206</v>
      </c>
      <c r="C5945" s="5" t="s">
        <v>107</v>
      </c>
      <c r="D5945" s="5" t="s">
        <v>412</v>
      </c>
      <c r="E5945" s="5" t="s">
        <v>172</v>
      </c>
      <c r="F5945" s="6">
        <v>43587</v>
      </c>
      <c r="G5945" s="5" t="s">
        <v>148</v>
      </c>
      <c r="H5945" s="5" t="s">
        <v>238</v>
      </c>
      <c r="I5945">
        <v>43416</v>
      </c>
      <c r="J5945">
        <v>171</v>
      </c>
      <c r="K5945">
        <v>408</v>
      </c>
      <c r="L5945">
        <v>4</v>
      </c>
      <c r="M5945">
        <v>12444</v>
      </c>
      <c r="N5945">
        <v>10019.751</v>
      </c>
      <c r="O5945">
        <v>2504.9380000000001</v>
      </c>
      <c r="P5945">
        <v>102</v>
      </c>
      <c r="Q5945">
        <v>30.5</v>
      </c>
      <c r="R5945">
        <v>2424.2489999999998</v>
      </c>
      <c r="S5945">
        <v>2019</v>
      </c>
      <c r="T5945">
        <v>5</v>
      </c>
      <c r="U5945">
        <v>18</v>
      </c>
    </row>
    <row r="5946" spans="1:21" x14ac:dyDescent="0.3">
      <c r="A5946" s="5" t="s">
        <v>168</v>
      </c>
      <c r="B5946" s="5" t="s">
        <v>206</v>
      </c>
      <c r="C5946" s="5" t="s">
        <v>107</v>
      </c>
      <c r="D5946" s="5" t="s">
        <v>412</v>
      </c>
      <c r="E5946" s="5" t="s">
        <v>172</v>
      </c>
      <c r="F5946" s="6">
        <v>43587</v>
      </c>
      <c r="G5946" s="5" t="s">
        <v>148</v>
      </c>
      <c r="H5946" s="5" t="s">
        <v>231</v>
      </c>
      <c r="I5946">
        <v>43416</v>
      </c>
      <c r="J5946">
        <v>171</v>
      </c>
      <c r="K5946">
        <v>112</v>
      </c>
      <c r="L5946">
        <v>1</v>
      </c>
      <c r="M5946">
        <v>3416</v>
      </c>
      <c r="N5946">
        <v>2504.9380000000001</v>
      </c>
      <c r="O5946">
        <v>2504.9380000000001</v>
      </c>
      <c r="P5946">
        <v>112</v>
      </c>
      <c r="Q5946">
        <v>30.5</v>
      </c>
      <c r="R5946">
        <v>911.06200000000001</v>
      </c>
      <c r="S5946">
        <v>2019</v>
      </c>
      <c r="T5946">
        <v>5</v>
      </c>
      <c r="U5946">
        <v>18</v>
      </c>
    </row>
    <row r="5947" spans="1:21" x14ac:dyDescent="0.3">
      <c r="A5947" s="5" t="s">
        <v>168</v>
      </c>
      <c r="B5947" s="5" t="s">
        <v>206</v>
      </c>
      <c r="C5947" s="5" t="s">
        <v>107</v>
      </c>
      <c r="D5947" s="5" t="s">
        <v>412</v>
      </c>
      <c r="E5947" s="5" t="s">
        <v>172</v>
      </c>
      <c r="F5947" s="6">
        <v>43587</v>
      </c>
      <c r="G5947" s="5" t="s">
        <v>148</v>
      </c>
      <c r="H5947" s="5" t="s">
        <v>321</v>
      </c>
      <c r="I5947">
        <v>43416</v>
      </c>
      <c r="J5947">
        <v>171</v>
      </c>
      <c r="K5947">
        <v>466</v>
      </c>
      <c r="L5947">
        <v>4</v>
      </c>
      <c r="M5947">
        <v>13980</v>
      </c>
      <c r="N5947">
        <v>10019.751</v>
      </c>
      <c r="O5947">
        <v>2504.9380000000001</v>
      </c>
      <c r="P5947">
        <v>116.5</v>
      </c>
      <c r="Q5947">
        <v>30</v>
      </c>
      <c r="R5947">
        <v>3960.2489999999998</v>
      </c>
      <c r="S5947">
        <v>2019</v>
      </c>
      <c r="T5947">
        <v>5</v>
      </c>
      <c r="U5947">
        <v>18</v>
      </c>
    </row>
    <row r="5948" spans="1:21" x14ac:dyDescent="0.3">
      <c r="A5948" s="5" t="s">
        <v>168</v>
      </c>
      <c r="B5948" s="5" t="s">
        <v>206</v>
      </c>
      <c r="C5948" s="5" t="s">
        <v>107</v>
      </c>
      <c r="D5948" s="5" t="s">
        <v>412</v>
      </c>
      <c r="E5948" s="5" t="s">
        <v>172</v>
      </c>
      <c r="F5948" s="6">
        <v>43587</v>
      </c>
      <c r="G5948" s="5" t="s">
        <v>148</v>
      </c>
      <c r="H5948" s="5" t="s">
        <v>269</v>
      </c>
      <c r="I5948">
        <v>43416</v>
      </c>
      <c r="J5948">
        <v>171</v>
      </c>
      <c r="K5948">
        <v>561</v>
      </c>
      <c r="L5948">
        <v>5</v>
      </c>
      <c r="M5948">
        <v>16830</v>
      </c>
      <c r="N5948">
        <v>12524.689</v>
      </c>
      <c r="O5948">
        <v>2504.9380000000001</v>
      </c>
      <c r="P5948">
        <v>112.2</v>
      </c>
      <c r="Q5948">
        <v>30</v>
      </c>
      <c r="R5948">
        <v>4305.3109999999997</v>
      </c>
      <c r="S5948">
        <v>2019</v>
      </c>
      <c r="T5948">
        <v>5</v>
      </c>
      <c r="U5948">
        <v>18</v>
      </c>
    </row>
    <row r="5949" spans="1:21" x14ac:dyDescent="0.3">
      <c r="A5949" s="5" t="s">
        <v>168</v>
      </c>
      <c r="B5949" s="5" t="s">
        <v>206</v>
      </c>
      <c r="C5949" s="5" t="s">
        <v>107</v>
      </c>
      <c r="D5949" s="5" t="s">
        <v>412</v>
      </c>
      <c r="E5949" s="5" t="s">
        <v>172</v>
      </c>
      <c r="F5949" s="6">
        <v>43587</v>
      </c>
      <c r="G5949" s="5" t="s">
        <v>148</v>
      </c>
      <c r="H5949" s="5" t="s">
        <v>185</v>
      </c>
      <c r="I5949">
        <v>43416</v>
      </c>
      <c r="J5949">
        <v>171</v>
      </c>
      <c r="K5949">
        <v>408</v>
      </c>
      <c r="L5949">
        <v>4</v>
      </c>
      <c r="M5949">
        <v>12444</v>
      </c>
      <c r="N5949">
        <v>10019.751</v>
      </c>
      <c r="O5949">
        <v>2504.9380000000001</v>
      </c>
      <c r="P5949">
        <v>102</v>
      </c>
      <c r="Q5949">
        <v>30.5</v>
      </c>
      <c r="R5949">
        <v>2424.2489999999998</v>
      </c>
      <c r="S5949">
        <v>2019</v>
      </c>
      <c r="T5949">
        <v>5</v>
      </c>
      <c r="U5949">
        <v>18</v>
      </c>
    </row>
    <row r="5950" spans="1:21" x14ac:dyDescent="0.3">
      <c r="A5950" s="5" t="s">
        <v>168</v>
      </c>
      <c r="B5950" s="5" t="s">
        <v>206</v>
      </c>
      <c r="C5950" s="5" t="s">
        <v>107</v>
      </c>
      <c r="D5950" s="5" t="s">
        <v>412</v>
      </c>
      <c r="E5950" s="5" t="s">
        <v>172</v>
      </c>
      <c r="F5950" s="6">
        <v>43587</v>
      </c>
      <c r="G5950" s="5" t="s">
        <v>148</v>
      </c>
      <c r="H5950" s="5" t="s">
        <v>186</v>
      </c>
      <c r="I5950">
        <v>43416</v>
      </c>
      <c r="J5950">
        <v>171</v>
      </c>
      <c r="K5950">
        <v>215</v>
      </c>
      <c r="L5950">
        <v>2</v>
      </c>
      <c r="M5950">
        <v>6557.5</v>
      </c>
      <c r="N5950">
        <v>5009.875</v>
      </c>
      <c r="O5950">
        <v>2504.9380000000001</v>
      </c>
      <c r="P5950">
        <v>107.5</v>
      </c>
      <c r="Q5950">
        <v>30.5</v>
      </c>
      <c r="R5950">
        <v>1547.625</v>
      </c>
      <c r="S5950">
        <v>2019</v>
      </c>
      <c r="T5950">
        <v>5</v>
      </c>
      <c r="U5950">
        <v>18</v>
      </c>
    </row>
    <row r="5951" spans="1:21" x14ac:dyDescent="0.3">
      <c r="A5951" s="5" t="s">
        <v>168</v>
      </c>
      <c r="B5951" s="5" t="s">
        <v>206</v>
      </c>
      <c r="C5951" s="5" t="s">
        <v>107</v>
      </c>
      <c r="D5951" s="5" t="s">
        <v>412</v>
      </c>
      <c r="E5951" s="5" t="s">
        <v>172</v>
      </c>
      <c r="F5951" s="6">
        <v>43587</v>
      </c>
      <c r="G5951" s="5" t="s">
        <v>148</v>
      </c>
      <c r="H5951" s="5" t="s">
        <v>187</v>
      </c>
      <c r="I5951">
        <v>43416</v>
      </c>
      <c r="J5951">
        <v>171</v>
      </c>
      <c r="K5951">
        <v>254</v>
      </c>
      <c r="L5951">
        <v>2</v>
      </c>
      <c r="M5951">
        <v>7747</v>
      </c>
      <c r="N5951">
        <v>5009.875</v>
      </c>
      <c r="O5951">
        <v>2504.9380000000001</v>
      </c>
      <c r="P5951">
        <v>127</v>
      </c>
      <c r="Q5951">
        <v>30.5</v>
      </c>
      <c r="R5951">
        <v>2737.125</v>
      </c>
      <c r="S5951">
        <v>2019</v>
      </c>
      <c r="T5951">
        <v>5</v>
      </c>
      <c r="U5951">
        <v>18</v>
      </c>
    </row>
    <row r="5952" spans="1:21" x14ac:dyDescent="0.3">
      <c r="A5952" s="5" t="s">
        <v>168</v>
      </c>
      <c r="B5952" s="5" t="s">
        <v>206</v>
      </c>
      <c r="C5952" s="5" t="s">
        <v>107</v>
      </c>
      <c r="D5952" s="5" t="s">
        <v>412</v>
      </c>
      <c r="E5952" s="5" t="s">
        <v>172</v>
      </c>
      <c r="F5952" s="6">
        <v>43587</v>
      </c>
      <c r="G5952" s="5" t="s">
        <v>148</v>
      </c>
      <c r="H5952" s="5" t="s">
        <v>189</v>
      </c>
      <c r="I5952">
        <v>43416</v>
      </c>
      <c r="J5952">
        <v>171</v>
      </c>
      <c r="K5952">
        <v>110</v>
      </c>
      <c r="L5952">
        <v>1</v>
      </c>
      <c r="M5952">
        <v>3355</v>
      </c>
      <c r="N5952">
        <v>2504.9380000000001</v>
      </c>
      <c r="O5952">
        <v>2504.9380000000001</v>
      </c>
      <c r="P5952">
        <v>110</v>
      </c>
      <c r="Q5952">
        <v>30.5</v>
      </c>
      <c r="R5952">
        <v>850.06200000000001</v>
      </c>
      <c r="S5952">
        <v>2019</v>
      </c>
      <c r="T5952">
        <v>5</v>
      </c>
      <c r="U5952">
        <v>18</v>
      </c>
    </row>
    <row r="5953" spans="1:21" x14ac:dyDescent="0.3">
      <c r="A5953" s="5" t="s">
        <v>168</v>
      </c>
      <c r="B5953" s="5" t="s">
        <v>206</v>
      </c>
      <c r="C5953" s="5" t="s">
        <v>107</v>
      </c>
      <c r="D5953" s="5" t="s">
        <v>412</v>
      </c>
      <c r="E5953" s="5" t="s">
        <v>172</v>
      </c>
      <c r="F5953" s="6">
        <v>43587</v>
      </c>
      <c r="G5953" s="5" t="s">
        <v>148</v>
      </c>
      <c r="H5953" s="5" t="s">
        <v>225</v>
      </c>
      <c r="I5953">
        <v>43416</v>
      </c>
      <c r="J5953">
        <v>171</v>
      </c>
      <c r="K5953">
        <v>362</v>
      </c>
      <c r="L5953">
        <v>3</v>
      </c>
      <c r="M5953">
        <v>10860</v>
      </c>
      <c r="N5953">
        <v>7514.8130000000001</v>
      </c>
      <c r="O5953">
        <v>2504.9380000000001</v>
      </c>
      <c r="P5953">
        <v>120.66666666666667</v>
      </c>
      <c r="Q5953">
        <v>30</v>
      </c>
      <c r="R5953">
        <v>3345.1869999999999</v>
      </c>
      <c r="S5953">
        <v>2019</v>
      </c>
      <c r="T5953">
        <v>5</v>
      </c>
      <c r="U5953">
        <v>18</v>
      </c>
    </row>
    <row r="5954" spans="1:21" x14ac:dyDescent="0.3">
      <c r="A5954" s="5" t="s">
        <v>168</v>
      </c>
      <c r="B5954" s="5" t="s">
        <v>206</v>
      </c>
      <c r="C5954" s="5" t="s">
        <v>107</v>
      </c>
      <c r="D5954" s="5" t="s">
        <v>412</v>
      </c>
      <c r="E5954" s="5" t="s">
        <v>172</v>
      </c>
      <c r="F5954" s="6">
        <v>43587</v>
      </c>
      <c r="G5954" s="5" t="s">
        <v>148</v>
      </c>
      <c r="H5954" s="5" t="s">
        <v>344</v>
      </c>
      <c r="I5954">
        <v>43416</v>
      </c>
      <c r="J5954">
        <v>171</v>
      </c>
      <c r="K5954">
        <v>440</v>
      </c>
      <c r="L5954">
        <v>4</v>
      </c>
      <c r="M5954">
        <v>13420</v>
      </c>
      <c r="N5954">
        <v>10019.751</v>
      </c>
      <c r="O5954">
        <v>2504.9380000000001</v>
      </c>
      <c r="P5954">
        <v>110</v>
      </c>
      <c r="Q5954">
        <v>30.5</v>
      </c>
      <c r="R5954">
        <v>3400.2489999999998</v>
      </c>
      <c r="S5954">
        <v>2019</v>
      </c>
      <c r="T5954">
        <v>5</v>
      </c>
      <c r="U5954">
        <v>18</v>
      </c>
    </row>
    <row r="5955" spans="1:21" x14ac:dyDescent="0.3">
      <c r="A5955" s="5" t="s">
        <v>168</v>
      </c>
      <c r="B5955" s="5" t="s">
        <v>206</v>
      </c>
      <c r="C5955" s="5" t="s">
        <v>107</v>
      </c>
      <c r="D5955" s="5" t="s">
        <v>412</v>
      </c>
      <c r="E5955" s="5" t="s">
        <v>172</v>
      </c>
      <c r="F5955" s="6">
        <v>43587</v>
      </c>
      <c r="G5955" s="5" t="s">
        <v>148</v>
      </c>
      <c r="H5955" s="5" t="s">
        <v>190</v>
      </c>
      <c r="I5955">
        <v>43416</v>
      </c>
      <c r="J5955">
        <v>171</v>
      </c>
      <c r="K5955">
        <v>223</v>
      </c>
      <c r="L5955">
        <v>2</v>
      </c>
      <c r="M5955">
        <v>6801.5</v>
      </c>
      <c r="N5955">
        <v>5009.875</v>
      </c>
      <c r="O5955">
        <v>2504.9380000000001</v>
      </c>
      <c r="P5955">
        <v>111.5</v>
      </c>
      <c r="Q5955">
        <v>30.5</v>
      </c>
      <c r="R5955">
        <v>1791.625</v>
      </c>
      <c r="S5955">
        <v>2019</v>
      </c>
      <c r="T5955">
        <v>5</v>
      </c>
      <c r="U5955">
        <v>18</v>
      </c>
    </row>
    <row r="5956" spans="1:21" x14ac:dyDescent="0.3">
      <c r="A5956" s="5" t="s">
        <v>168</v>
      </c>
      <c r="B5956" s="5" t="s">
        <v>175</v>
      </c>
      <c r="C5956" s="5" t="s">
        <v>85</v>
      </c>
      <c r="D5956" s="5" t="s">
        <v>390</v>
      </c>
      <c r="E5956" s="5" t="s">
        <v>172</v>
      </c>
      <c r="F5956" s="6">
        <v>43588</v>
      </c>
      <c r="G5956" s="5" t="s">
        <v>148</v>
      </c>
      <c r="H5956" s="5" t="s">
        <v>351</v>
      </c>
      <c r="I5956">
        <v>43424</v>
      </c>
      <c r="J5956">
        <v>164</v>
      </c>
      <c r="K5956">
        <v>105</v>
      </c>
      <c r="L5956">
        <v>1</v>
      </c>
      <c r="M5956">
        <v>3150</v>
      </c>
      <c r="N5956">
        <v>2580.944</v>
      </c>
      <c r="O5956">
        <v>2580.944</v>
      </c>
      <c r="P5956">
        <v>105</v>
      </c>
      <c r="Q5956">
        <v>30</v>
      </c>
      <c r="R5956">
        <v>569.05600000000004</v>
      </c>
      <c r="S5956">
        <v>2019</v>
      </c>
      <c r="T5956">
        <v>5</v>
      </c>
      <c r="U5956">
        <v>18</v>
      </c>
    </row>
    <row r="5957" spans="1:21" x14ac:dyDescent="0.3">
      <c r="A5957" s="5" t="s">
        <v>168</v>
      </c>
      <c r="B5957" s="5" t="s">
        <v>175</v>
      </c>
      <c r="C5957" s="5" t="s">
        <v>86</v>
      </c>
      <c r="D5957" s="5" t="s">
        <v>409</v>
      </c>
      <c r="E5957" s="5" t="s">
        <v>172</v>
      </c>
      <c r="F5957" s="6">
        <v>43588</v>
      </c>
      <c r="G5957" s="5" t="s">
        <v>148</v>
      </c>
      <c r="H5957" s="5" t="s">
        <v>199</v>
      </c>
      <c r="I5957">
        <v>43417</v>
      </c>
      <c r="J5957">
        <v>171</v>
      </c>
      <c r="K5957">
        <v>704</v>
      </c>
      <c r="L5957">
        <v>7</v>
      </c>
      <c r="M5957">
        <v>20416</v>
      </c>
      <c r="N5957">
        <v>14352.458000000001</v>
      </c>
      <c r="O5957">
        <v>2050.3510000000001</v>
      </c>
      <c r="P5957">
        <v>100.57142857142857</v>
      </c>
      <c r="Q5957">
        <v>29</v>
      </c>
      <c r="R5957">
        <v>6063.5420000000004</v>
      </c>
      <c r="S5957">
        <v>2019</v>
      </c>
      <c r="T5957">
        <v>5</v>
      </c>
      <c r="U5957">
        <v>18</v>
      </c>
    </row>
    <row r="5958" spans="1:21" x14ac:dyDescent="0.3">
      <c r="A5958" s="5" t="s">
        <v>168</v>
      </c>
      <c r="B5958" s="5" t="s">
        <v>175</v>
      </c>
      <c r="C5958" s="5" t="s">
        <v>86</v>
      </c>
      <c r="D5958" s="5" t="s">
        <v>409</v>
      </c>
      <c r="E5958" s="5" t="s">
        <v>172</v>
      </c>
      <c r="F5958" s="6">
        <v>43588</v>
      </c>
      <c r="G5958" s="5" t="s">
        <v>148</v>
      </c>
      <c r="H5958" s="5" t="s">
        <v>190</v>
      </c>
      <c r="I5958">
        <v>43417</v>
      </c>
      <c r="J5958">
        <v>171</v>
      </c>
      <c r="K5958">
        <v>100</v>
      </c>
      <c r="L5958">
        <v>1</v>
      </c>
      <c r="M5958">
        <v>2900</v>
      </c>
      <c r="N5958">
        <v>2050.3510000000001</v>
      </c>
      <c r="O5958">
        <v>2050.3510000000001</v>
      </c>
      <c r="P5958">
        <v>100</v>
      </c>
      <c r="Q5958">
        <v>29</v>
      </c>
      <c r="R5958">
        <v>849.649</v>
      </c>
      <c r="S5958">
        <v>2019</v>
      </c>
      <c r="T5958">
        <v>5</v>
      </c>
      <c r="U5958">
        <v>18</v>
      </c>
    </row>
    <row r="5959" spans="1:21" x14ac:dyDescent="0.3">
      <c r="A5959" s="5" t="s">
        <v>168</v>
      </c>
      <c r="B5959" s="5" t="s">
        <v>175</v>
      </c>
      <c r="C5959" s="5" t="s">
        <v>86</v>
      </c>
      <c r="D5959" s="5" t="s">
        <v>409</v>
      </c>
      <c r="E5959" s="5" t="s">
        <v>172</v>
      </c>
      <c r="F5959" s="6">
        <v>43588</v>
      </c>
      <c r="G5959" s="5" t="s">
        <v>148</v>
      </c>
      <c r="H5959" s="5" t="s">
        <v>200</v>
      </c>
      <c r="I5959">
        <v>43417</v>
      </c>
      <c r="J5959">
        <v>171</v>
      </c>
      <c r="K5959">
        <v>847</v>
      </c>
      <c r="L5959">
        <v>9</v>
      </c>
      <c r="M5959">
        <v>24563</v>
      </c>
      <c r="N5959">
        <v>18453.16</v>
      </c>
      <c r="O5959">
        <v>2050.3510000000001</v>
      </c>
      <c r="P5959">
        <v>94.111111111111114</v>
      </c>
      <c r="Q5959">
        <v>29</v>
      </c>
      <c r="R5959">
        <v>6109.84</v>
      </c>
      <c r="S5959">
        <v>2019</v>
      </c>
      <c r="T5959">
        <v>5</v>
      </c>
      <c r="U5959">
        <v>18</v>
      </c>
    </row>
    <row r="5960" spans="1:21" x14ac:dyDescent="0.3">
      <c r="A5960" s="5" t="s">
        <v>168</v>
      </c>
      <c r="B5960" s="5" t="s">
        <v>175</v>
      </c>
      <c r="C5960" s="5" t="s">
        <v>86</v>
      </c>
      <c r="D5960" s="5" t="s">
        <v>409</v>
      </c>
      <c r="E5960" s="5" t="s">
        <v>172</v>
      </c>
      <c r="F5960" s="6">
        <v>43588</v>
      </c>
      <c r="G5960" s="5" t="s">
        <v>148</v>
      </c>
      <c r="H5960" s="5" t="s">
        <v>173</v>
      </c>
      <c r="I5960">
        <v>43417</v>
      </c>
      <c r="J5960">
        <v>171</v>
      </c>
      <c r="K5960">
        <v>92</v>
      </c>
      <c r="L5960">
        <v>1</v>
      </c>
      <c r="M5960">
        <v>3128</v>
      </c>
      <c r="N5960">
        <v>2050.3510000000001</v>
      </c>
      <c r="O5960">
        <v>2050.3510000000001</v>
      </c>
      <c r="P5960">
        <v>92</v>
      </c>
      <c r="Q5960">
        <v>34</v>
      </c>
      <c r="R5960">
        <v>1077.6489999999999</v>
      </c>
      <c r="S5960">
        <v>2019</v>
      </c>
      <c r="T5960">
        <v>5</v>
      </c>
      <c r="U5960">
        <v>18</v>
      </c>
    </row>
    <row r="5961" spans="1:21" x14ac:dyDescent="0.3">
      <c r="A5961" s="5" t="s">
        <v>168</v>
      </c>
      <c r="B5961" s="5" t="s">
        <v>206</v>
      </c>
      <c r="C5961" s="5" t="s">
        <v>107</v>
      </c>
      <c r="D5961" s="5" t="s">
        <v>412</v>
      </c>
      <c r="E5961" s="5" t="s">
        <v>172</v>
      </c>
      <c r="F5961" s="6">
        <v>43588</v>
      </c>
      <c r="G5961" s="5" t="s">
        <v>148</v>
      </c>
      <c r="H5961" s="5" t="s">
        <v>351</v>
      </c>
      <c r="I5961">
        <v>43416</v>
      </c>
      <c r="J5961">
        <v>172</v>
      </c>
      <c r="K5961">
        <v>396.2</v>
      </c>
      <c r="L5961">
        <v>4</v>
      </c>
      <c r="M5961">
        <v>11687.9</v>
      </c>
      <c r="N5961">
        <v>10019.751</v>
      </c>
      <c r="O5961">
        <v>2504.9380000000001</v>
      </c>
      <c r="P5961">
        <v>99.05</v>
      </c>
      <c r="Q5961">
        <v>29.5</v>
      </c>
      <c r="R5961">
        <v>1668.1489999999999</v>
      </c>
      <c r="S5961">
        <v>2019</v>
      </c>
      <c r="T5961">
        <v>5</v>
      </c>
      <c r="U5961">
        <v>18</v>
      </c>
    </row>
    <row r="5962" spans="1:21" x14ac:dyDescent="0.3">
      <c r="A5962" s="5" t="s">
        <v>168</v>
      </c>
      <c r="B5962" s="5" t="s">
        <v>169</v>
      </c>
      <c r="C5962" s="5" t="s">
        <v>170</v>
      </c>
      <c r="D5962" s="5" t="s">
        <v>375</v>
      </c>
      <c r="E5962" s="5" t="s">
        <v>172</v>
      </c>
      <c r="F5962" s="6">
        <v>43589</v>
      </c>
      <c r="G5962" s="5" t="s">
        <v>148</v>
      </c>
      <c r="H5962" s="5" t="s">
        <v>212</v>
      </c>
      <c r="I5962">
        <v>43389</v>
      </c>
      <c r="J5962">
        <v>200</v>
      </c>
      <c r="K5962">
        <v>132</v>
      </c>
      <c r="L5962">
        <v>1</v>
      </c>
      <c r="M5962">
        <v>3564</v>
      </c>
      <c r="N5962">
        <v>3034.4540000000002</v>
      </c>
      <c r="O5962">
        <v>3034.4540000000002</v>
      </c>
      <c r="P5962">
        <v>132</v>
      </c>
      <c r="Q5962">
        <v>27</v>
      </c>
      <c r="R5962">
        <v>529.54600000000005</v>
      </c>
      <c r="S5962">
        <v>2019</v>
      </c>
      <c r="T5962">
        <v>5</v>
      </c>
      <c r="U5962">
        <v>18</v>
      </c>
    </row>
    <row r="5963" spans="1:21" x14ac:dyDescent="0.3">
      <c r="A5963" s="5" t="s">
        <v>168</v>
      </c>
      <c r="B5963" s="5" t="s">
        <v>169</v>
      </c>
      <c r="C5963" s="5" t="s">
        <v>170</v>
      </c>
      <c r="D5963" s="5" t="s">
        <v>377</v>
      </c>
      <c r="E5963" s="5" t="s">
        <v>172</v>
      </c>
      <c r="F5963" s="6">
        <v>43589</v>
      </c>
      <c r="G5963" s="5" t="s">
        <v>148</v>
      </c>
      <c r="H5963" s="5" t="s">
        <v>173</v>
      </c>
      <c r="I5963">
        <v>43397</v>
      </c>
      <c r="J5963">
        <v>192</v>
      </c>
      <c r="K5963">
        <v>143.80000000000001</v>
      </c>
      <c r="L5963">
        <v>2</v>
      </c>
      <c r="M5963">
        <v>4889.2</v>
      </c>
      <c r="N5963">
        <v>5156.8440000000001</v>
      </c>
      <c r="O5963">
        <v>2578.422</v>
      </c>
      <c r="P5963">
        <v>71.900000000000006</v>
      </c>
      <c r="Q5963">
        <v>34</v>
      </c>
      <c r="R5963">
        <v>-267.64400000000001</v>
      </c>
      <c r="S5963">
        <v>2019</v>
      </c>
      <c r="T5963">
        <v>5</v>
      </c>
      <c r="U5963">
        <v>18</v>
      </c>
    </row>
    <row r="5964" spans="1:21" x14ac:dyDescent="0.3">
      <c r="A5964" s="5" t="s">
        <v>168</v>
      </c>
      <c r="B5964" s="5" t="s">
        <v>175</v>
      </c>
      <c r="C5964" s="5" t="s">
        <v>85</v>
      </c>
      <c r="D5964" s="5" t="s">
        <v>390</v>
      </c>
      <c r="E5964" s="5" t="s">
        <v>172</v>
      </c>
      <c r="F5964" s="6">
        <v>43589</v>
      </c>
      <c r="G5964" s="5" t="s">
        <v>148</v>
      </c>
      <c r="H5964" s="5" t="s">
        <v>190</v>
      </c>
      <c r="I5964">
        <v>43424</v>
      </c>
      <c r="J5964">
        <v>165</v>
      </c>
      <c r="K5964">
        <v>302</v>
      </c>
      <c r="L5964">
        <v>3</v>
      </c>
      <c r="M5964">
        <v>8909</v>
      </c>
      <c r="N5964">
        <v>7742.8310000000001</v>
      </c>
      <c r="O5964">
        <v>2580.944</v>
      </c>
      <c r="P5964">
        <v>100.66666666666667</v>
      </c>
      <c r="Q5964">
        <v>29.5</v>
      </c>
      <c r="R5964">
        <v>1166.1690000000001</v>
      </c>
      <c r="S5964">
        <v>2019</v>
      </c>
      <c r="T5964">
        <v>5</v>
      </c>
      <c r="U5964">
        <v>18</v>
      </c>
    </row>
    <row r="5965" spans="1:21" x14ac:dyDescent="0.3">
      <c r="A5965" s="5" t="s">
        <v>168</v>
      </c>
      <c r="B5965" s="5" t="s">
        <v>175</v>
      </c>
      <c r="C5965" s="5" t="s">
        <v>85</v>
      </c>
      <c r="D5965" s="5" t="s">
        <v>390</v>
      </c>
      <c r="E5965" s="5" t="s">
        <v>172</v>
      </c>
      <c r="F5965" s="6">
        <v>43589</v>
      </c>
      <c r="G5965" s="5" t="s">
        <v>148</v>
      </c>
      <c r="H5965" s="5" t="s">
        <v>395</v>
      </c>
      <c r="I5965">
        <v>43424</v>
      </c>
      <c r="J5965">
        <v>165</v>
      </c>
      <c r="K5965">
        <v>101.5</v>
      </c>
      <c r="L5965">
        <v>1</v>
      </c>
      <c r="M5965">
        <v>2994.25</v>
      </c>
      <c r="N5965">
        <v>2580.944</v>
      </c>
      <c r="O5965">
        <v>2580.944</v>
      </c>
      <c r="P5965">
        <v>101.5</v>
      </c>
      <c r="Q5965">
        <v>29.5</v>
      </c>
      <c r="R5965">
        <v>413.30599999999998</v>
      </c>
      <c r="S5965">
        <v>2019</v>
      </c>
      <c r="T5965">
        <v>5</v>
      </c>
      <c r="U5965">
        <v>18</v>
      </c>
    </row>
    <row r="5966" spans="1:21" x14ac:dyDescent="0.3">
      <c r="A5966" s="5" t="s">
        <v>168</v>
      </c>
      <c r="B5966" s="5" t="s">
        <v>175</v>
      </c>
      <c r="C5966" s="5" t="s">
        <v>85</v>
      </c>
      <c r="D5966" s="5" t="s">
        <v>390</v>
      </c>
      <c r="E5966" s="5" t="s">
        <v>172</v>
      </c>
      <c r="F5966" s="6">
        <v>43589</v>
      </c>
      <c r="G5966" s="5" t="s">
        <v>148</v>
      </c>
      <c r="H5966" s="5" t="s">
        <v>229</v>
      </c>
      <c r="I5966">
        <v>43424</v>
      </c>
      <c r="J5966">
        <v>165</v>
      </c>
      <c r="K5966">
        <v>771</v>
      </c>
      <c r="L5966">
        <v>8</v>
      </c>
      <c r="M5966">
        <v>22359</v>
      </c>
      <c r="N5966">
        <v>20647.547999999999</v>
      </c>
      <c r="O5966">
        <v>2580.944</v>
      </c>
      <c r="P5966">
        <v>96.375</v>
      </c>
      <c r="Q5966">
        <v>29</v>
      </c>
      <c r="R5966">
        <v>1711.452</v>
      </c>
      <c r="S5966">
        <v>2019</v>
      </c>
      <c r="T5966">
        <v>5</v>
      </c>
      <c r="U5966">
        <v>18</v>
      </c>
    </row>
    <row r="5967" spans="1:21" x14ac:dyDescent="0.3">
      <c r="A5967" s="5" t="s">
        <v>168</v>
      </c>
      <c r="B5967" s="5" t="s">
        <v>175</v>
      </c>
      <c r="C5967" s="5" t="s">
        <v>85</v>
      </c>
      <c r="D5967" s="5" t="s">
        <v>390</v>
      </c>
      <c r="E5967" s="5" t="s">
        <v>172</v>
      </c>
      <c r="F5967" s="6">
        <v>43589</v>
      </c>
      <c r="G5967" s="5" t="s">
        <v>148</v>
      </c>
      <c r="H5967" s="5" t="s">
        <v>178</v>
      </c>
      <c r="I5967">
        <v>43424</v>
      </c>
      <c r="J5967">
        <v>165</v>
      </c>
      <c r="K5967">
        <v>198</v>
      </c>
      <c r="L5967">
        <v>2</v>
      </c>
      <c r="M5967">
        <v>5742</v>
      </c>
      <c r="N5967">
        <v>5161.8869999999997</v>
      </c>
      <c r="O5967">
        <v>2580.944</v>
      </c>
      <c r="P5967">
        <v>99</v>
      </c>
      <c r="Q5967">
        <v>29</v>
      </c>
      <c r="R5967">
        <v>580.11300000000006</v>
      </c>
      <c r="S5967">
        <v>2019</v>
      </c>
      <c r="T5967">
        <v>5</v>
      </c>
      <c r="U5967">
        <v>18</v>
      </c>
    </row>
    <row r="5968" spans="1:21" x14ac:dyDescent="0.3">
      <c r="A5968" s="5" t="s">
        <v>168</v>
      </c>
      <c r="B5968" s="5" t="s">
        <v>175</v>
      </c>
      <c r="C5968" s="5" t="s">
        <v>85</v>
      </c>
      <c r="D5968" s="5" t="s">
        <v>390</v>
      </c>
      <c r="E5968" s="5" t="s">
        <v>172</v>
      </c>
      <c r="F5968" s="6">
        <v>43589</v>
      </c>
      <c r="G5968" s="5" t="s">
        <v>148</v>
      </c>
      <c r="H5968" s="5" t="s">
        <v>197</v>
      </c>
      <c r="I5968">
        <v>43424</v>
      </c>
      <c r="J5968">
        <v>165</v>
      </c>
      <c r="K5968">
        <v>288.5</v>
      </c>
      <c r="L5968">
        <v>3</v>
      </c>
      <c r="M5968">
        <v>8366.5</v>
      </c>
      <c r="N5968">
        <v>7742.8310000000001</v>
      </c>
      <c r="O5968">
        <v>2580.944</v>
      </c>
      <c r="P5968">
        <v>96.166666666666671</v>
      </c>
      <c r="Q5968">
        <v>29</v>
      </c>
      <c r="R5968">
        <v>623.66899999999998</v>
      </c>
      <c r="S5968">
        <v>2019</v>
      </c>
      <c r="T5968">
        <v>5</v>
      </c>
      <c r="U5968">
        <v>18</v>
      </c>
    </row>
    <row r="5969" spans="1:21" x14ac:dyDescent="0.3">
      <c r="A5969" s="5" t="s">
        <v>168</v>
      </c>
      <c r="B5969" s="5" t="s">
        <v>175</v>
      </c>
      <c r="C5969" s="5" t="s">
        <v>85</v>
      </c>
      <c r="D5969" s="5" t="s">
        <v>390</v>
      </c>
      <c r="E5969" s="5" t="s">
        <v>172</v>
      </c>
      <c r="F5969" s="6">
        <v>43589</v>
      </c>
      <c r="G5969" s="5" t="s">
        <v>148</v>
      </c>
      <c r="H5969" s="5" t="s">
        <v>311</v>
      </c>
      <c r="I5969">
        <v>43424</v>
      </c>
      <c r="J5969">
        <v>165</v>
      </c>
      <c r="K5969">
        <v>181</v>
      </c>
      <c r="L5969">
        <v>2</v>
      </c>
      <c r="M5969">
        <v>2349</v>
      </c>
      <c r="N5969">
        <v>5161.8869999999997</v>
      </c>
      <c r="O5969">
        <v>2580.944</v>
      </c>
      <c r="P5969">
        <v>90.5</v>
      </c>
      <c r="Q5969">
        <v>12.9779</v>
      </c>
      <c r="R5969">
        <v>-2812.8870000000002</v>
      </c>
      <c r="S5969">
        <v>2019</v>
      </c>
      <c r="T5969">
        <v>5</v>
      </c>
      <c r="U5969">
        <v>18</v>
      </c>
    </row>
    <row r="5970" spans="1:21" x14ac:dyDescent="0.3">
      <c r="A5970" s="5" t="s">
        <v>168</v>
      </c>
      <c r="B5970" s="5" t="s">
        <v>175</v>
      </c>
      <c r="C5970" s="5" t="s">
        <v>85</v>
      </c>
      <c r="D5970" s="5" t="s">
        <v>390</v>
      </c>
      <c r="E5970" s="5" t="s">
        <v>227</v>
      </c>
      <c r="F5970" s="6">
        <v>43589</v>
      </c>
      <c r="G5970" s="5" t="s">
        <v>148</v>
      </c>
      <c r="H5970" s="5" t="s">
        <v>311</v>
      </c>
      <c r="I5970">
        <v>43424</v>
      </c>
      <c r="J5970">
        <v>165</v>
      </c>
      <c r="K5970">
        <v>-181</v>
      </c>
      <c r="L5970">
        <v>-2</v>
      </c>
      <c r="M5970">
        <v>-2349</v>
      </c>
      <c r="N5970">
        <v>-5161.8869999999997</v>
      </c>
      <c r="O5970">
        <v>-2580.944</v>
      </c>
      <c r="P5970">
        <v>90.5</v>
      </c>
      <c r="Q5970">
        <v>12.9779</v>
      </c>
      <c r="R5970">
        <v>2812.8870000000002</v>
      </c>
      <c r="S5970">
        <v>2019</v>
      </c>
      <c r="T5970">
        <v>5</v>
      </c>
      <c r="U5970">
        <v>18</v>
      </c>
    </row>
    <row r="5971" spans="1:21" x14ac:dyDescent="0.3">
      <c r="A5971" s="5" t="s">
        <v>168</v>
      </c>
      <c r="B5971" s="5" t="s">
        <v>175</v>
      </c>
      <c r="C5971" s="5" t="s">
        <v>85</v>
      </c>
      <c r="D5971" s="5" t="s">
        <v>390</v>
      </c>
      <c r="E5971" s="5" t="s">
        <v>172</v>
      </c>
      <c r="F5971" s="6">
        <v>43589</v>
      </c>
      <c r="G5971" s="5" t="s">
        <v>148</v>
      </c>
      <c r="H5971" s="5" t="s">
        <v>311</v>
      </c>
      <c r="I5971">
        <v>43424</v>
      </c>
      <c r="J5971">
        <v>165</v>
      </c>
      <c r="K5971">
        <v>181</v>
      </c>
      <c r="L5971">
        <v>2</v>
      </c>
      <c r="M5971">
        <v>5249</v>
      </c>
      <c r="N5971">
        <v>5161.8869999999997</v>
      </c>
      <c r="O5971">
        <v>2580.944</v>
      </c>
      <c r="P5971">
        <v>90.5</v>
      </c>
      <c r="Q5971">
        <v>29</v>
      </c>
      <c r="R5971">
        <v>87.113</v>
      </c>
      <c r="S5971">
        <v>2019</v>
      </c>
      <c r="T5971">
        <v>5</v>
      </c>
      <c r="U5971">
        <v>18</v>
      </c>
    </row>
    <row r="5972" spans="1:21" x14ac:dyDescent="0.3">
      <c r="A5972" s="5" t="s">
        <v>168</v>
      </c>
      <c r="B5972" s="5" t="s">
        <v>175</v>
      </c>
      <c r="C5972" s="5" t="s">
        <v>85</v>
      </c>
      <c r="D5972" s="5" t="s">
        <v>390</v>
      </c>
      <c r="E5972" s="5" t="s">
        <v>172</v>
      </c>
      <c r="F5972" s="6">
        <v>43589</v>
      </c>
      <c r="G5972" s="5" t="s">
        <v>148</v>
      </c>
      <c r="H5972" s="5" t="s">
        <v>208</v>
      </c>
      <c r="I5972">
        <v>43424</v>
      </c>
      <c r="J5972">
        <v>165</v>
      </c>
      <c r="K5972">
        <v>101.5</v>
      </c>
      <c r="L5972">
        <v>1</v>
      </c>
      <c r="M5972">
        <v>2943.5</v>
      </c>
      <c r="N5972">
        <v>2580.944</v>
      </c>
      <c r="O5972">
        <v>2580.944</v>
      </c>
      <c r="P5972">
        <v>101.5</v>
      </c>
      <c r="Q5972">
        <v>29</v>
      </c>
      <c r="R5972">
        <v>362.55599999999998</v>
      </c>
      <c r="S5972">
        <v>2019</v>
      </c>
      <c r="T5972">
        <v>5</v>
      </c>
      <c r="U5972">
        <v>18</v>
      </c>
    </row>
    <row r="5973" spans="1:21" x14ac:dyDescent="0.3">
      <c r="A5973" s="5" t="s">
        <v>168</v>
      </c>
      <c r="B5973" s="5" t="s">
        <v>175</v>
      </c>
      <c r="C5973" s="5" t="s">
        <v>85</v>
      </c>
      <c r="D5973" s="5" t="s">
        <v>390</v>
      </c>
      <c r="E5973" s="5" t="s">
        <v>172</v>
      </c>
      <c r="F5973" s="6">
        <v>43589</v>
      </c>
      <c r="G5973" s="5" t="s">
        <v>148</v>
      </c>
      <c r="H5973" s="5" t="s">
        <v>195</v>
      </c>
      <c r="I5973">
        <v>43424</v>
      </c>
      <c r="J5973">
        <v>165</v>
      </c>
      <c r="K5973">
        <v>333.5</v>
      </c>
      <c r="L5973">
        <v>3</v>
      </c>
      <c r="M5973">
        <v>9838.25</v>
      </c>
      <c r="N5973">
        <v>7742.8310000000001</v>
      </c>
      <c r="O5973">
        <v>2580.944</v>
      </c>
      <c r="P5973">
        <v>111.16666666666667</v>
      </c>
      <c r="Q5973">
        <v>29.5</v>
      </c>
      <c r="R5973">
        <v>2095.4189999999999</v>
      </c>
      <c r="S5973">
        <v>2019</v>
      </c>
      <c r="T5973">
        <v>5</v>
      </c>
      <c r="U5973">
        <v>18</v>
      </c>
    </row>
    <row r="5974" spans="1:21" x14ac:dyDescent="0.3">
      <c r="A5974" s="5" t="s">
        <v>168</v>
      </c>
      <c r="B5974" s="5" t="s">
        <v>175</v>
      </c>
      <c r="C5974" s="5" t="s">
        <v>85</v>
      </c>
      <c r="D5974" s="5" t="s">
        <v>390</v>
      </c>
      <c r="E5974" s="5" t="s">
        <v>172</v>
      </c>
      <c r="F5974" s="6">
        <v>43589</v>
      </c>
      <c r="G5974" s="5" t="s">
        <v>148</v>
      </c>
      <c r="H5974" s="5" t="s">
        <v>212</v>
      </c>
      <c r="I5974">
        <v>43424</v>
      </c>
      <c r="J5974">
        <v>165</v>
      </c>
      <c r="K5974">
        <v>100</v>
      </c>
      <c r="L5974">
        <v>1</v>
      </c>
      <c r="M5974">
        <v>2700</v>
      </c>
      <c r="N5974">
        <v>2580.944</v>
      </c>
      <c r="O5974">
        <v>2580.944</v>
      </c>
      <c r="P5974">
        <v>100</v>
      </c>
      <c r="Q5974">
        <v>27</v>
      </c>
      <c r="R5974">
        <v>119.056</v>
      </c>
      <c r="S5974">
        <v>2019</v>
      </c>
      <c r="T5974">
        <v>5</v>
      </c>
      <c r="U5974">
        <v>18</v>
      </c>
    </row>
    <row r="5975" spans="1:21" x14ac:dyDescent="0.3">
      <c r="A5975" s="5" t="s">
        <v>168</v>
      </c>
      <c r="B5975" s="5" t="s">
        <v>175</v>
      </c>
      <c r="C5975" s="5" t="s">
        <v>85</v>
      </c>
      <c r="D5975" s="5" t="s">
        <v>390</v>
      </c>
      <c r="E5975" s="5" t="s">
        <v>172</v>
      </c>
      <c r="F5975" s="6">
        <v>43589</v>
      </c>
      <c r="G5975" s="5" t="s">
        <v>148</v>
      </c>
      <c r="H5975" s="5" t="s">
        <v>235</v>
      </c>
      <c r="I5975">
        <v>43424</v>
      </c>
      <c r="J5975">
        <v>165</v>
      </c>
      <c r="K5975">
        <v>95</v>
      </c>
      <c r="L5975">
        <v>1</v>
      </c>
      <c r="M5975">
        <v>2755</v>
      </c>
      <c r="N5975">
        <v>2580.944</v>
      </c>
      <c r="O5975">
        <v>2580.944</v>
      </c>
      <c r="P5975">
        <v>95</v>
      </c>
      <c r="Q5975">
        <v>29</v>
      </c>
      <c r="R5975">
        <v>174.05600000000001</v>
      </c>
      <c r="S5975">
        <v>2019</v>
      </c>
      <c r="T5975">
        <v>5</v>
      </c>
      <c r="U5975">
        <v>18</v>
      </c>
    </row>
    <row r="5976" spans="1:21" x14ac:dyDescent="0.3">
      <c r="A5976" s="5" t="s">
        <v>168</v>
      </c>
      <c r="B5976" s="5" t="s">
        <v>175</v>
      </c>
      <c r="C5976" s="5" t="s">
        <v>85</v>
      </c>
      <c r="D5976" s="5" t="s">
        <v>390</v>
      </c>
      <c r="E5976" s="5" t="s">
        <v>172</v>
      </c>
      <c r="F5976" s="6">
        <v>43589</v>
      </c>
      <c r="G5976" s="5" t="s">
        <v>148</v>
      </c>
      <c r="H5976" s="5" t="s">
        <v>263</v>
      </c>
      <c r="I5976">
        <v>43424</v>
      </c>
      <c r="J5976">
        <v>165</v>
      </c>
      <c r="K5976">
        <v>653</v>
      </c>
      <c r="L5976">
        <v>6</v>
      </c>
      <c r="M5976">
        <v>19590</v>
      </c>
      <c r="N5976">
        <v>15485.661</v>
      </c>
      <c r="O5976">
        <v>2580.944</v>
      </c>
      <c r="P5976">
        <v>108.83333333333333</v>
      </c>
      <c r="Q5976">
        <v>30</v>
      </c>
      <c r="R5976">
        <v>4104.3389999999999</v>
      </c>
      <c r="S5976">
        <v>2019</v>
      </c>
      <c r="T5976">
        <v>5</v>
      </c>
      <c r="U5976">
        <v>18</v>
      </c>
    </row>
    <row r="5977" spans="1:21" x14ac:dyDescent="0.3">
      <c r="A5977" s="5" t="s">
        <v>168</v>
      </c>
      <c r="B5977" s="5" t="s">
        <v>175</v>
      </c>
      <c r="C5977" s="5" t="s">
        <v>85</v>
      </c>
      <c r="D5977" s="5" t="s">
        <v>390</v>
      </c>
      <c r="E5977" s="5" t="s">
        <v>172</v>
      </c>
      <c r="F5977" s="6">
        <v>43589</v>
      </c>
      <c r="G5977" s="5" t="s">
        <v>148</v>
      </c>
      <c r="H5977" s="5" t="s">
        <v>395</v>
      </c>
      <c r="I5977">
        <v>43424</v>
      </c>
      <c r="J5977">
        <v>165</v>
      </c>
      <c r="K5977">
        <v>96</v>
      </c>
      <c r="L5977">
        <v>1</v>
      </c>
      <c r="M5977">
        <v>2832</v>
      </c>
      <c r="N5977">
        <v>2580.944</v>
      </c>
      <c r="O5977">
        <v>2580.944</v>
      </c>
      <c r="P5977">
        <v>96</v>
      </c>
      <c r="Q5977">
        <v>29.5</v>
      </c>
      <c r="R5977">
        <v>251.05600000000001</v>
      </c>
      <c r="S5977">
        <v>2019</v>
      </c>
      <c r="T5977">
        <v>5</v>
      </c>
      <c r="U5977">
        <v>18</v>
      </c>
    </row>
    <row r="5978" spans="1:21" x14ac:dyDescent="0.3">
      <c r="A5978" s="5" t="s">
        <v>168</v>
      </c>
      <c r="B5978" s="5" t="s">
        <v>175</v>
      </c>
      <c r="C5978" s="5" t="s">
        <v>86</v>
      </c>
      <c r="D5978" s="5" t="s">
        <v>409</v>
      </c>
      <c r="E5978" s="5" t="s">
        <v>172</v>
      </c>
      <c r="F5978" s="6">
        <v>43589</v>
      </c>
      <c r="G5978" s="5" t="s">
        <v>148</v>
      </c>
      <c r="H5978" s="5" t="s">
        <v>194</v>
      </c>
      <c r="I5978">
        <v>43417</v>
      </c>
      <c r="J5978">
        <v>172</v>
      </c>
      <c r="K5978">
        <v>531.5</v>
      </c>
      <c r="L5978">
        <v>4</v>
      </c>
      <c r="M5978">
        <v>14882</v>
      </c>
      <c r="N5978">
        <v>8201.4040000000005</v>
      </c>
      <c r="O5978">
        <v>2050.3510000000001</v>
      </c>
      <c r="P5978">
        <v>132.875</v>
      </c>
      <c r="Q5978">
        <v>28</v>
      </c>
      <c r="R5978">
        <v>6680.5959999999995</v>
      </c>
      <c r="S5978">
        <v>2019</v>
      </c>
      <c r="T5978">
        <v>5</v>
      </c>
      <c r="U5978">
        <v>18</v>
      </c>
    </row>
    <row r="5979" spans="1:21" x14ac:dyDescent="0.3">
      <c r="A5979" s="5" t="s">
        <v>168</v>
      </c>
      <c r="B5979" s="5" t="s">
        <v>175</v>
      </c>
      <c r="C5979" s="5" t="s">
        <v>86</v>
      </c>
      <c r="D5979" s="5" t="s">
        <v>409</v>
      </c>
      <c r="E5979" s="5" t="s">
        <v>172</v>
      </c>
      <c r="F5979" s="6">
        <v>43589</v>
      </c>
      <c r="G5979" s="5" t="s">
        <v>148</v>
      </c>
      <c r="H5979" s="5" t="s">
        <v>173</v>
      </c>
      <c r="I5979">
        <v>43417</v>
      </c>
      <c r="J5979">
        <v>172</v>
      </c>
      <c r="K5979">
        <v>1023</v>
      </c>
      <c r="L5979">
        <v>8</v>
      </c>
      <c r="M5979">
        <v>34782</v>
      </c>
      <c r="N5979">
        <v>16402.809000000001</v>
      </c>
      <c r="O5979">
        <v>2050.3510000000001</v>
      </c>
      <c r="P5979">
        <v>127.875</v>
      </c>
      <c r="Q5979">
        <v>34</v>
      </c>
      <c r="R5979">
        <v>18379.190999999999</v>
      </c>
      <c r="S5979">
        <v>2019</v>
      </c>
      <c r="T5979">
        <v>5</v>
      </c>
      <c r="U5979">
        <v>18</v>
      </c>
    </row>
    <row r="5980" spans="1:21" x14ac:dyDescent="0.3">
      <c r="A5980" s="5" t="s">
        <v>168</v>
      </c>
      <c r="B5980" s="5" t="s">
        <v>206</v>
      </c>
      <c r="C5980" s="5" t="s">
        <v>107</v>
      </c>
      <c r="D5980" s="5" t="s">
        <v>412</v>
      </c>
      <c r="E5980" s="5" t="s">
        <v>172</v>
      </c>
      <c r="F5980" s="6">
        <v>43589</v>
      </c>
      <c r="G5980" s="5" t="s">
        <v>148</v>
      </c>
      <c r="H5980" s="5" t="s">
        <v>178</v>
      </c>
      <c r="I5980">
        <v>43416</v>
      </c>
      <c r="J5980">
        <v>173</v>
      </c>
      <c r="K5980">
        <v>427.6</v>
      </c>
      <c r="L5980">
        <v>4</v>
      </c>
      <c r="M5980">
        <v>12400.4</v>
      </c>
      <c r="N5980">
        <v>10019.751</v>
      </c>
      <c r="O5980">
        <v>2504.9380000000001</v>
      </c>
      <c r="P5980">
        <v>106.9</v>
      </c>
      <c r="Q5980">
        <v>29</v>
      </c>
      <c r="R5980">
        <v>2380.6489999999999</v>
      </c>
      <c r="S5980">
        <v>2019</v>
      </c>
      <c r="T5980">
        <v>5</v>
      </c>
      <c r="U5980">
        <v>18</v>
      </c>
    </row>
    <row r="5981" spans="1:21" x14ac:dyDescent="0.3">
      <c r="A5981" s="5" t="s">
        <v>168</v>
      </c>
      <c r="B5981" s="5" t="s">
        <v>206</v>
      </c>
      <c r="C5981" s="5" t="s">
        <v>107</v>
      </c>
      <c r="D5981" s="5" t="s">
        <v>412</v>
      </c>
      <c r="E5981" s="5" t="s">
        <v>172</v>
      </c>
      <c r="F5981" s="6">
        <v>43589</v>
      </c>
      <c r="G5981" s="5" t="s">
        <v>148</v>
      </c>
      <c r="H5981" s="5" t="s">
        <v>198</v>
      </c>
      <c r="I5981">
        <v>43416</v>
      </c>
      <c r="J5981">
        <v>173</v>
      </c>
      <c r="K5981">
        <v>297.2</v>
      </c>
      <c r="L5981">
        <v>3</v>
      </c>
      <c r="M5981">
        <v>8618.7999999999993</v>
      </c>
      <c r="N5981">
        <v>7514.8130000000001</v>
      </c>
      <c r="O5981">
        <v>2504.9380000000001</v>
      </c>
      <c r="P5981">
        <v>99.066666666666663</v>
      </c>
      <c r="Q5981">
        <v>29</v>
      </c>
      <c r="R5981">
        <v>1103.9870000000001</v>
      </c>
      <c r="S5981">
        <v>2019</v>
      </c>
      <c r="T5981">
        <v>5</v>
      </c>
      <c r="U5981">
        <v>18</v>
      </c>
    </row>
    <row r="5982" spans="1:21" x14ac:dyDescent="0.3">
      <c r="A5982" s="5" t="s">
        <v>168</v>
      </c>
      <c r="B5982" s="5" t="s">
        <v>206</v>
      </c>
      <c r="C5982" s="5" t="s">
        <v>107</v>
      </c>
      <c r="D5982" s="5" t="s">
        <v>412</v>
      </c>
      <c r="E5982" s="5" t="s">
        <v>172</v>
      </c>
      <c r="F5982" s="6">
        <v>43589</v>
      </c>
      <c r="G5982" s="5" t="s">
        <v>148</v>
      </c>
      <c r="H5982" s="5" t="s">
        <v>197</v>
      </c>
      <c r="I5982">
        <v>43416</v>
      </c>
      <c r="J5982">
        <v>173</v>
      </c>
      <c r="K5982">
        <v>1002</v>
      </c>
      <c r="L5982">
        <v>9</v>
      </c>
      <c r="M5982">
        <v>29058</v>
      </c>
      <c r="N5982">
        <v>22544.438999999998</v>
      </c>
      <c r="O5982">
        <v>2504.9380000000001</v>
      </c>
      <c r="P5982">
        <v>111.33333333333333</v>
      </c>
      <c r="Q5982">
        <v>29</v>
      </c>
      <c r="R5982">
        <v>6513.5609999999997</v>
      </c>
      <c r="S5982">
        <v>2019</v>
      </c>
      <c r="T5982">
        <v>5</v>
      </c>
      <c r="U5982">
        <v>18</v>
      </c>
    </row>
    <row r="5983" spans="1:21" x14ac:dyDescent="0.3">
      <c r="A5983" s="5" t="s">
        <v>168</v>
      </c>
      <c r="B5983" s="5" t="s">
        <v>206</v>
      </c>
      <c r="C5983" s="5" t="s">
        <v>107</v>
      </c>
      <c r="D5983" s="5" t="s">
        <v>412</v>
      </c>
      <c r="E5983" s="5" t="s">
        <v>172</v>
      </c>
      <c r="F5983" s="6">
        <v>43589</v>
      </c>
      <c r="G5983" s="5" t="s">
        <v>148</v>
      </c>
      <c r="H5983" s="5" t="s">
        <v>311</v>
      </c>
      <c r="I5983">
        <v>43416</v>
      </c>
      <c r="J5983">
        <v>173</v>
      </c>
      <c r="K5983">
        <v>197.6</v>
      </c>
      <c r="L5983">
        <v>2</v>
      </c>
      <c r="M5983">
        <v>5730.4</v>
      </c>
      <c r="N5983">
        <v>5009.875</v>
      </c>
      <c r="O5983">
        <v>2504.9380000000001</v>
      </c>
      <c r="P5983">
        <v>98.8</v>
      </c>
      <c r="Q5983">
        <v>29</v>
      </c>
      <c r="R5983">
        <v>720.52499999999998</v>
      </c>
      <c r="S5983">
        <v>2019</v>
      </c>
      <c r="T5983">
        <v>5</v>
      </c>
      <c r="U5983">
        <v>18</v>
      </c>
    </row>
    <row r="5984" spans="1:21" x14ac:dyDescent="0.3">
      <c r="A5984" s="5" t="s">
        <v>168</v>
      </c>
      <c r="B5984" s="5" t="s">
        <v>206</v>
      </c>
      <c r="C5984" s="5" t="s">
        <v>107</v>
      </c>
      <c r="D5984" s="5" t="s">
        <v>412</v>
      </c>
      <c r="E5984" s="5" t="s">
        <v>172</v>
      </c>
      <c r="F5984" s="6">
        <v>43589</v>
      </c>
      <c r="G5984" s="5" t="s">
        <v>148</v>
      </c>
      <c r="H5984" s="5" t="s">
        <v>208</v>
      </c>
      <c r="I5984">
        <v>43416</v>
      </c>
      <c r="J5984">
        <v>173</v>
      </c>
      <c r="K5984">
        <v>109.8</v>
      </c>
      <c r="L5984">
        <v>1</v>
      </c>
      <c r="M5984">
        <v>3184.2</v>
      </c>
      <c r="N5984">
        <v>2504.9380000000001</v>
      </c>
      <c r="O5984">
        <v>2504.9380000000001</v>
      </c>
      <c r="P5984">
        <v>109.8</v>
      </c>
      <c r="Q5984">
        <v>29</v>
      </c>
      <c r="R5984">
        <v>679.26199999999994</v>
      </c>
      <c r="S5984">
        <v>2019</v>
      </c>
      <c r="T5984">
        <v>5</v>
      </c>
      <c r="U5984">
        <v>18</v>
      </c>
    </row>
    <row r="5985" spans="1:21" x14ac:dyDescent="0.3">
      <c r="A5985" s="5" t="s">
        <v>168</v>
      </c>
      <c r="B5985" s="5" t="s">
        <v>206</v>
      </c>
      <c r="C5985" s="5" t="s">
        <v>107</v>
      </c>
      <c r="D5985" s="5" t="s">
        <v>412</v>
      </c>
      <c r="E5985" s="5" t="s">
        <v>172</v>
      </c>
      <c r="F5985" s="6">
        <v>43589</v>
      </c>
      <c r="G5985" s="5" t="s">
        <v>148</v>
      </c>
      <c r="H5985" s="5" t="s">
        <v>351</v>
      </c>
      <c r="I5985">
        <v>43416</v>
      </c>
      <c r="J5985">
        <v>173</v>
      </c>
      <c r="K5985">
        <v>396.2</v>
      </c>
      <c r="L5985">
        <v>4</v>
      </c>
      <c r="M5985">
        <v>11489.8</v>
      </c>
      <c r="N5985">
        <v>10019.751</v>
      </c>
      <c r="O5985">
        <v>2504.9380000000001</v>
      </c>
      <c r="P5985">
        <v>99.05</v>
      </c>
      <c r="Q5985">
        <v>29</v>
      </c>
      <c r="R5985">
        <v>1470.049</v>
      </c>
      <c r="S5985">
        <v>2019</v>
      </c>
      <c r="T5985">
        <v>5</v>
      </c>
      <c r="U5985">
        <v>18</v>
      </c>
    </row>
    <row r="5986" spans="1:21" x14ac:dyDescent="0.3">
      <c r="A5986" s="5" t="s">
        <v>168</v>
      </c>
      <c r="B5986" s="5" t="s">
        <v>206</v>
      </c>
      <c r="C5986" s="5" t="s">
        <v>113</v>
      </c>
      <c r="D5986" s="5" t="s">
        <v>408</v>
      </c>
      <c r="E5986" s="5" t="s">
        <v>172</v>
      </c>
      <c r="F5986" s="6">
        <v>43589</v>
      </c>
      <c r="G5986" s="5" t="s">
        <v>148</v>
      </c>
      <c r="H5986" s="5" t="s">
        <v>173</v>
      </c>
      <c r="I5986">
        <v>43411</v>
      </c>
      <c r="J5986">
        <v>178</v>
      </c>
      <c r="K5986">
        <v>76.400000000000006</v>
      </c>
      <c r="L5986">
        <v>1</v>
      </c>
      <c r="M5986">
        <v>2597.6</v>
      </c>
      <c r="N5986">
        <v>2729.6190000000001</v>
      </c>
      <c r="O5986">
        <v>2729.6190000000001</v>
      </c>
      <c r="P5986">
        <v>76.400000000000006</v>
      </c>
      <c r="Q5986">
        <v>34</v>
      </c>
      <c r="R5986">
        <v>-132.01900000000001</v>
      </c>
      <c r="S5986">
        <v>2019</v>
      </c>
      <c r="T5986">
        <v>5</v>
      </c>
      <c r="U5986">
        <v>18</v>
      </c>
    </row>
    <row r="5987" spans="1:21" x14ac:dyDescent="0.3">
      <c r="A5987" s="5" t="s">
        <v>168</v>
      </c>
      <c r="B5987" s="5" t="s">
        <v>206</v>
      </c>
      <c r="C5987" s="5" t="s">
        <v>114</v>
      </c>
      <c r="D5987" s="5" t="s">
        <v>410</v>
      </c>
      <c r="E5987" s="5" t="s">
        <v>172</v>
      </c>
      <c r="F5987" s="6">
        <v>43589</v>
      </c>
      <c r="G5987" s="5" t="s">
        <v>148</v>
      </c>
      <c r="H5987" s="5" t="s">
        <v>235</v>
      </c>
      <c r="I5987">
        <v>43410</v>
      </c>
      <c r="J5987">
        <v>179</v>
      </c>
      <c r="K5987">
        <v>113.8</v>
      </c>
      <c r="L5987">
        <v>1</v>
      </c>
      <c r="M5987">
        <v>3300.2</v>
      </c>
      <c r="N5987">
        <v>1690.5350000000001</v>
      </c>
      <c r="O5987">
        <v>1690.5350000000001</v>
      </c>
      <c r="P5987">
        <v>113.8</v>
      </c>
      <c r="Q5987">
        <v>29</v>
      </c>
      <c r="R5987">
        <v>1609.665</v>
      </c>
      <c r="S5987">
        <v>2019</v>
      </c>
      <c r="T5987">
        <v>5</v>
      </c>
      <c r="U5987">
        <v>18</v>
      </c>
    </row>
    <row r="5988" spans="1:21" x14ac:dyDescent="0.3">
      <c r="A5988" s="5" t="s">
        <v>168</v>
      </c>
      <c r="B5988" s="5" t="s">
        <v>206</v>
      </c>
      <c r="C5988" s="5" t="s">
        <v>114</v>
      </c>
      <c r="D5988" s="5" t="s">
        <v>410</v>
      </c>
      <c r="E5988" s="5" t="s">
        <v>172</v>
      </c>
      <c r="F5988" s="6">
        <v>43589</v>
      </c>
      <c r="G5988" s="5" t="s">
        <v>148</v>
      </c>
      <c r="H5988" s="5" t="s">
        <v>173</v>
      </c>
      <c r="I5988">
        <v>43410</v>
      </c>
      <c r="J5988">
        <v>179</v>
      </c>
      <c r="K5988">
        <v>593.20000000000005</v>
      </c>
      <c r="L5988">
        <v>7</v>
      </c>
      <c r="M5988">
        <v>20168.8</v>
      </c>
      <c r="N5988">
        <v>11833.745000000001</v>
      </c>
      <c r="O5988">
        <v>1690.5350000000001</v>
      </c>
      <c r="P5988">
        <v>84.742857142857147</v>
      </c>
      <c r="Q5988">
        <v>34</v>
      </c>
      <c r="R5988">
        <v>8335.0550000000003</v>
      </c>
      <c r="S5988">
        <v>2019</v>
      </c>
      <c r="T5988">
        <v>5</v>
      </c>
      <c r="U5988">
        <v>18</v>
      </c>
    </row>
    <row r="5989" spans="1:21" x14ac:dyDescent="0.3">
      <c r="A5989" s="5" t="s">
        <v>168</v>
      </c>
      <c r="B5989" s="5" t="s">
        <v>175</v>
      </c>
      <c r="C5989" s="5" t="s">
        <v>86</v>
      </c>
      <c r="D5989" s="5" t="s">
        <v>409</v>
      </c>
      <c r="E5989" s="5" t="s">
        <v>227</v>
      </c>
      <c r="F5989" s="6">
        <v>43591</v>
      </c>
      <c r="G5989" s="5" t="s">
        <v>148</v>
      </c>
      <c r="H5989" s="5" t="s">
        <v>178</v>
      </c>
      <c r="I5989">
        <v>43417</v>
      </c>
      <c r="J5989">
        <v>174</v>
      </c>
      <c r="K5989">
        <v>-405</v>
      </c>
      <c r="L5989">
        <v>-2</v>
      </c>
      <c r="M5989">
        <v>-11745</v>
      </c>
      <c r="N5989">
        <v>-3761.1990000000001</v>
      </c>
      <c r="O5989">
        <v>-1880.5989999999999</v>
      </c>
      <c r="P5989">
        <v>202.5</v>
      </c>
      <c r="Q5989">
        <v>29</v>
      </c>
      <c r="R5989">
        <v>-7983.8010000000004</v>
      </c>
      <c r="S5989">
        <v>2019</v>
      </c>
      <c r="T5989">
        <v>5</v>
      </c>
      <c r="U5989">
        <v>19</v>
      </c>
    </row>
    <row r="5990" spans="1:21" x14ac:dyDescent="0.3">
      <c r="A5990" s="5" t="s">
        <v>168</v>
      </c>
      <c r="B5990" s="5" t="s">
        <v>175</v>
      </c>
      <c r="C5990" s="5" t="s">
        <v>86</v>
      </c>
      <c r="D5990" s="5" t="s">
        <v>409</v>
      </c>
      <c r="E5990" s="5" t="s">
        <v>172</v>
      </c>
      <c r="F5990" s="6">
        <v>43591</v>
      </c>
      <c r="G5990" s="5" t="s">
        <v>148</v>
      </c>
      <c r="H5990" s="5" t="s">
        <v>178</v>
      </c>
      <c r="I5990">
        <v>43417</v>
      </c>
      <c r="J5990">
        <v>174</v>
      </c>
      <c r="K5990">
        <v>405</v>
      </c>
      <c r="L5990">
        <v>4</v>
      </c>
      <c r="M5990">
        <v>11745</v>
      </c>
      <c r="N5990">
        <v>8201.4040000000005</v>
      </c>
      <c r="O5990">
        <v>2050.3510000000001</v>
      </c>
      <c r="P5990">
        <v>101.25</v>
      </c>
      <c r="Q5990">
        <v>29</v>
      </c>
      <c r="R5990">
        <v>3543.596</v>
      </c>
      <c r="S5990">
        <v>2019</v>
      </c>
      <c r="T5990">
        <v>5</v>
      </c>
      <c r="U5990">
        <v>19</v>
      </c>
    </row>
    <row r="5991" spans="1:21" x14ac:dyDescent="0.3">
      <c r="A5991" s="5" t="s">
        <v>168</v>
      </c>
      <c r="B5991" s="5" t="s">
        <v>206</v>
      </c>
      <c r="C5991" s="5" t="s">
        <v>107</v>
      </c>
      <c r="D5991" s="5" t="s">
        <v>412</v>
      </c>
      <c r="E5991" s="5" t="s">
        <v>227</v>
      </c>
      <c r="F5991" s="6">
        <v>43591</v>
      </c>
      <c r="G5991" s="5" t="s">
        <v>148</v>
      </c>
      <c r="H5991" s="5" t="s">
        <v>351</v>
      </c>
      <c r="I5991">
        <v>43416</v>
      </c>
      <c r="J5991">
        <v>175</v>
      </c>
      <c r="K5991">
        <v>-396.2</v>
      </c>
      <c r="L5991">
        <v>-4</v>
      </c>
      <c r="M5991">
        <v>-11489.8</v>
      </c>
      <c r="N5991">
        <v>-10019.751</v>
      </c>
      <c r="O5991">
        <v>-2504.9380000000001</v>
      </c>
      <c r="P5991">
        <v>99.05</v>
      </c>
      <c r="Q5991">
        <v>29</v>
      </c>
      <c r="R5991">
        <v>-1470.049</v>
      </c>
      <c r="S5991">
        <v>2019</v>
      </c>
      <c r="T5991">
        <v>5</v>
      </c>
      <c r="U5991">
        <v>19</v>
      </c>
    </row>
    <row r="5992" spans="1:21" x14ac:dyDescent="0.3">
      <c r="A5992" s="5" t="s">
        <v>168</v>
      </c>
      <c r="B5992" s="5" t="s">
        <v>206</v>
      </c>
      <c r="C5992" s="5" t="s">
        <v>107</v>
      </c>
      <c r="D5992" s="5" t="s">
        <v>412</v>
      </c>
      <c r="E5992" s="5" t="s">
        <v>172</v>
      </c>
      <c r="F5992" s="6">
        <v>43591</v>
      </c>
      <c r="G5992" s="5" t="s">
        <v>148</v>
      </c>
      <c r="H5992" s="5" t="s">
        <v>196</v>
      </c>
      <c r="I5992">
        <v>43416</v>
      </c>
      <c r="J5992">
        <v>175</v>
      </c>
      <c r="K5992">
        <v>230</v>
      </c>
      <c r="L5992">
        <v>2</v>
      </c>
      <c r="M5992">
        <v>6785</v>
      </c>
      <c r="N5992">
        <v>5009.875</v>
      </c>
      <c r="O5992">
        <v>2504.9380000000001</v>
      </c>
      <c r="P5992">
        <v>115</v>
      </c>
      <c r="Q5992">
        <v>29.5</v>
      </c>
      <c r="R5992">
        <v>1775.125</v>
      </c>
      <c r="S5992">
        <v>2019</v>
      </c>
      <c r="T5992">
        <v>5</v>
      </c>
      <c r="U5992">
        <v>19</v>
      </c>
    </row>
    <row r="5993" spans="1:21" x14ac:dyDescent="0.3">
      <c r="A5993" s="5" t="s">
        <v>168</v>
      </c>
      <c r="B5993" s="5" t="s">
        <v>169</v>
      </c>
      <c r="C5993" s="5" t="s">
        <v>170</v>
      </c>
      <c r="D5993" s="5" t="s">
        <v>410</v>
      </c>
      <c r="E5993" s="5" t="s">
        <v>172</v>
      </c>
      <c r="F5993" s="6">
        <v>43592</v>
      </c>
      <c r="G5993" s="5" t="s">
        <v>148</v>
      </c>
      <c r="H5993" s="5" t="s">
        <v>266</v>
      </c>
      <c r="I5993">
        <v>43410</v>
      </c>
      <c r="J5993">
        <v>182</v>
      </c>
      <c r="K5993">
        <v>6141</v>
      </c>
      <c r="L5993">
        <v>33</v>
      </c>
      <c r="M5993">
        <v>109432.62</v>
      </c>
      <c r="N5993">
        <v>50997.218000000001</v>
      </c>
      <c r="O5993">
        <v>1545.37</v>
      </c>
      <c r="P5993">
        <v>186.09090909090909</v>
      </c>
      <c r="Q5993">
        <v>17.82</v>
      </c>
      <c r="R5993">
        <v>58435.402000000002</v>
      </c>
      <c r="S5993">
        <v>2019</v>
      </c>
      <c r="T5993">
        <v>5</v>
      </c>
      <c r="U5993">
        <v>19</v>
      </c>
    </row>
    <row r="5994" spans="1:21" x14ac:dyDescent="0.3">
      <c r="A5994" s="5" t="s">
        <v>168</v>
      </c>
      <c r="B5994" s="5" t="s">
        <v>169</v>
      </c>
      <c r="C5994" s="5" t="s">
        <v>170</v>
      </c>
      <c r="D5994" s="5" t="s">
        <v>377</v>
      </c>
      <c r="E5994" s="5" t="s">
        <v>172</v>
      </c>
      <c r="F5994" s="6">
        <v>43592</v>
      </c>
      <c r="G5994" s="5" t="s">
        <v>148</v>
      </c>
      <c r="H5994" s="5" t="s">
        <v>266</v>
      </c>
      <c r="I5994">
        <v>43397</v>
      </c>
      <c r="J5994">
        <v>195</v>
      </c>
      <c r="K5994">
        <v>6141</v>
      </c>
      <c r="L5994">
        <v>11</v>
      </c>
      <c r="M5994">
        <v>36477.54</v>
      </c>
      <c r="N5994">
        <v>28362.642</v>
      </c>
      <c r="O5994">
        <v>2578.422</v>
      </c>
      <c r="P5994">
        <v>558.27272727272725</v>
      </c>
      <c r="Q5994">
        <v>5.94</v>
      </c>
      <c r="R5994">
        <v>8114.8980000000001</v>
      </c>
      <c r="S5994">
        <v>2019</v>
      </c>
      <c r="T5994">
        <v>5</v>
      </c>
      <c r="U5994">
        <v>19</v>
      </c>
    </row>
    <row r="5995" spans="1:21" x14ac:dyDescent="0.3">
      <c r="A5995" s="5" t="s">
        <v>168</v>
      </c>
      <c r="B5995" s="5" t="s">
        <v>169</v>
      </c>
      <c r="C5995" s="5" t="s">
        <v>170</v>
      </c>
      <c r="D5995" s="5" t="s">
        <v>408</v>
      </c>
      <c r="E5995" s="5" t="s">
        <v>172</v>
      </c>
      <c r="F5995" s="6">
        <v>43592</v>
      </c>
      <c r="G5995" s="5" t="s">
        <v>148</v>
      </c>
      <c r="H5995" s="5" t="s">
        <v>266</v>
      </c>
      <c r="I5995">
        <v>43411</v>
      </c>
      <c r="J5995">
        <v>181</v>
      </c>
      <c r="K5995">
        <v>6141</v>
      </c>
      <c r="L5995">
        <v>6</v>
      </c>
      <c r="M5995">
        <v>19896.84</v>
      </c>
      <c r="N5995">
        <v>16377.712</v>
      </c>
      <c r="O5995">
        <v>2729.6190000000001</v>
      </c>
      <c r="P5995">
        <v>1023.5</v>
      </c>
      <c r="Q5995">
        <v>3.24</v>
      </c>
      <c r="R5995">
        <v>3519.1280000000002</v>
      </c>
      <c r="S5995">
        <v>2019</v>
      </c>
      <c r="T5995">
        <v>5</v>
      </c>
      <c r="U5995">
        <v>19</v>
      </c>
    </row>
    <row r="5996" spans="1:21" x14ac:dyDescent="0.3">
      <c r="A5996" s="5" t="s">
        <v>168</v>
      </c>
      <c r="B5996" s="5" t="s">
        <v>175</v>
      </c>
      <c r="C5996" s="5" t="s">
        <v>84</v>
      </c>
      <c r="D5996" s="5" t="s">
        <v>411</v>
      </c>
      <c r="E5996" s="5" t="s">
        <v>172</v>
      </c>
      <c r="F5996" s="6">
        <v>43592</v>
      </c>
      <c r="G5996" s="5" t="s">
        <v>148</v>
      </c>
      <c r="H5996" s="5" t="s">
        <v>212</v>
      </c>
      <c r="I5996">
        <v>43442</v>
      </c>
      <c r="J5996">
        <v>150</v>
      </c>
      <c r="K5996">
        <v>121</v>
      </c>
      <c r="L5996">
        <v>1</v>
      </c>
      <c r="M5996">
        <v>3267</v>
      </c>
      <c r="N5996">
        <v>2746.6019999999999</v>
      </c>
      <c r="O5996">
        <v>2746.6019999999999</v>
      </c>
      <c r="P5996">
        <v>121</v>
      </c>
      <c r="Q5996">
        <v>27</v>
      </c>
      <c r="R5996">
        <v>520.39800000000002</v>
      </c>
      <c r="S5996">
        <v>2019</v>
      </c>
      <c r="T5996">
        <v>5</v>
      </c>
      <c r="U5996">
        <v>19</v>
      </c>
    </row>
    <row r="5997" spans="1:21" x14ac:dyDescent="0.3">
      <c r="A5997" s="5" t="s">
        <v>168</v>
      </c>
      <c r="B5997" s="5" t="s">
        <v>175</v>
      </c>
      <c r="C5997" s="5" t="s">
        <v>85</v>
      </c>
      <c r="D5997" s="5" t="s">
        <v>390</v>
      </c>
      <c r="E5997" s="5" t="s">
        <v>172</v>
      </c>
      <c r="F5997" s="6">
        <v>43592</v>
      </c>
      <c r="G5997" s="5" t="s">
        <v>148</v>
      </c>
      <c r="H5997" s="5" t="s">
        <v>178</v>
      </c>
      <c r="I5997">
        <v>43424</v>
      </c>
      <c r="J5997">
        <v>168</v>
      </c>
      <c r="K5997">
        <v>296.5</v>
      </c>
      <c r="L5997">
        <v>3</v>
      </c>
      <c r="M5997">
        <v>8598.5</v>
      </c>
      <c r="N5997">
        <v>7742.8310000000001</v>
      </c>
      <c r="O5997">
        <v>2580.944</v>
      </c>
      <c r="P5997">
        <v>98.833333333333329</v>
      </c>
      <c r="Q5997">
        <v>29</v>
      </c>
      <c r="R5997">
        <v>855.66899999999998</v>
      </c>
      <c r="S5997">
        <v>2019</v>
      </c>
      <c r="T5997">
        <v>5</v>
      </c>
      <c r="U5997">
        <v>19</v>
      </c>
    </row>
    <row r="5998" spans="1:21" x14ac:dyDescent="0.3">
      <c r="A5998" s="5" t="s">
        <v>168</v>
      </c>
      <c r="B5998" s="5" t="s">
        <v>175</v>
      </c>
      <c r="C5998" s="5" t="s">
        <v>85</v>
      </c>
      <c r="D5998" s="5" t="s">
        <v>390</v>
      </c>
      <c r="E5998" s="5" t="s">
        <v>172</v>
      </c>
      <c r="F5998" s="6">
        <v>43592</v>
      </c>
      <c r="G5998" s="5" t="s">
        <v>148</v>
      </c>
      <c r="H5998" s="5" t="s">
        <v>198</v>
      </c>
      <c r="I5998">
        <v>43424</v>
      </c>
      <c r="J5998">
        <v>168</v>
      </c>
      <c r="K5998">
        <v>116</v>
      </c>
      <c r="L5998">
        <v>1</v>
      </c>
      <c r="M5998">
        <v>3364</v>
      </c>
      <c r="N5998">
        <v>2580.944</v>
      </c>
      <c r="O5998">
        <v>2580.944</v>
      </c>
      <c r="P5998">
        <v>116</v>
      </c>
      <c r="Q5998">
        <v>29</v>
      </c>
      <c r="R5998">
        <v>783.05600000000004</v>
      </c>
      <c r="S5998">
        <v>2019</v>
      </c>
      <c r="T5998">
        <v>5</v>
      </c>
      <c r="U5998">
        <v>19</v>
      </c>
    </row>
    <row r="5999" spans="1:21" x14ac:dyDescent="0.3">
      <c r="A5999" s="5" t="s">
        <v>168</v>
      </c>
      <c r="B5999" s="5" t="s">
        <v>175</v>
      </c>
      <c r="C5999" s="5" t="s">
        <v>85</v>
      </c>
      <c r="D5999" s="5" t="s">
        <v>390</v>
      </c>
      <c r="E5999" s="5" t="s">
        <v>172</v>
      </c>
      <c r="F5999" s="6">
        <v>43592</v>
      </c>
      <c r="G5999" s="5" t="s">
        <v>148</v>
      </c>
      <c r="H5999" s="5" t="s">
        <v>197</v>
      </c>
      <c r="I5999">
        <v>43424</v>
      </c>
      <c r="J5999">
        <v>168</v>
      </c>
      <c r="K5999">
        <v>462</v>
      </c>
      <c r="L5999">
        <v>4</v>
      </c>
      <c r="M5999">
        <v>13398</v>
      </c>
      <c r="N5999">
        <v>10323.773999999999</v>
      </c>
      <c r="O5999">
        <v>2580.944</v>
      </c>
      <c r="P5999">
        <v>115.5</v>
      </c>
      <c r="Q5999">
        <v>29</v>
      </c>
      <c r="R5999">
        <v>3074.2260000000001</v>
      </c>
      <c r="S5999">
        <v>2019</v>
      </c>
      <c r="T5999">
        <v>5</v>
      </c>
      <c r="U5999">
        <v>19</v>
      </c>
    </row>
    <row r="6000" spans="1:21" x14ac:dyDescent="0.3">
      <c r="A6000" s="5" t="s">
        <v>168</v>
      </c>
      <c r="B6000" s="5" t="s">
        <v>175</v>
      </c>
      <c r="C6000" s="5" t="s">
        <v>85</v>
      </c>
      <c r="D6000" s="5" t="s">
        <v>390</v>
      </c>
      <c r="E6000" s="5" t="s">
        <v>172</v>
      </c>
      <c r="F6000" s="6">
        <v>43592</v>
      </c>
      <c r="G6000" s="5" t="s">
        <v>148</v>
      </c>
      <c r="H6000" s="5" t="s">
        <v>311</v>
      </c>
      <c r="I6000">
        <v>43424</v>
      </c>
      <c r="J6000">
        <v>168</v>
      </c>
      <c r="K6000">
        <v>109</v>
      </c>
      <c r="L6000">
        <v>1</v>
      </c>
      <c r="M6000">
        <v>3161</v>
      </c>
      <c r="N6000">
        <v>2580.944</v>
      </c>
      <c r="O6000">
        <v>2580.944</v>
      </c>
      <c r="P6000">
        <v>109</v>
      </c>
      <c r="Q6000">
        <v>29</v>
      </c>
      <c r="R6000">
        <v>580.05600000000004</v>
      </c>
      <c r="S6000">
        <v>2019</v>
      </c>
      <c r="T6000">
        <v>5</v>
      </c>
      <c r="U6000">
        <v>19</v>
      </c>
    </row>
    <row r="6001" spans="1:21" x14ac:dyDescent="0.3">
      <c r="A6001" s="5" t="s">
        <v>168</v>
      </c>
      <c r="B6001" s="5" t="s">
        <v>175</v>
      </c>
      <c r="C6001" s="5" t="s">
        <v>85</v>
      </c>
      <c r="D6001" s="5" t="s">
        <v>390</v>
      </c>
      <c r="E6001" s="5" t="s">
        <v>172</v>
      </c>
      <c r="F6001" s="6">
        <v>43592</v>
      </c>
      <c r="G6001" s="5" t="s">
        <v>148</v>
      </c>
      <c r="H6001" s="5" t="s">
        <v>190</v>
      </c>
      <c r="I6001">
        <v>43424</v>
      </c>
      <c r="J6001">
        <v>168</v>
      </c>
      <c r="K6001">
        <v>100</v>
      </c>
      <c r="L6001">
        <v>1</v>
      </c>
      <c r="M6001">
        <v>3000</v>
      </c>
      <c r="N6001">
        <v>2580.944</v>
      </c>
      <c r="O6001">
        <v>2580.944</v>
      </c>
      <c r="P6001">
        <v>100</v>
      </c>
      <c r="Q6001">
        <v>30</v>
      </c>
      <c r="R6001">
        <v>419.05599999999998</v>
      </c>
      <c r="S6001">
        <v>2019</v>
      </c>
      <c r="T6001">
        <v>5</v>
      </c>
      <c r="U6001">
        <v>19</v>
      </c>
    </row>
    <row r="6002" spans="1:21" x14ac:dyDescent="0.3">
      <c r="A6002" s="5" t="s">
        <v>168</v>
      </c>
      <c r="B6002" s="5" t="s">
        <v>175</v>
      </c>
      <c r="C6002" s="5" t="s">
        <v>85</v>
      </c>
      <c r="D6002" s="5" t="s">
        <v>390</v>
      </c>
      <c r="E6002" s="5" t="s">
        <v>172</v>
      </c>
      <c r="F6002" s="6">
        <v>43592</v>
      </c>
      <c r="G6002" s="5" t="s">
        <v>148</v>
      </c>
      <c r="H6002" s="5" t="s">
        <v>173</v>
      </c>
      <c r="I6002">
        <v>43424</v>
      </c>
      <c r="J6002">
        <v>168</v>
      </c>
      <c r="K6002">
        <v>435</v>
      </c>
      <c r="L6002">
        <v>5</v>
      </c>
      <c r="M6002">
        <v>14790</v>
      </c>
      <c r="N6002">
        <v>12904.718000000001</v>
      </c>
      <c r="O6002">
        <v>2580.944</v>
      </c>
      <c r="P6002">
        <v>87</v>
      </c>
      <c r="Q6002">
        <v>34</v>
      </c>
      <c r="R6002">
        <v>1885.2819999999999</v>
      </c>
      <c r="S6002">
        <v>2019</v>
      </c>
      <c r="T6002">
        <v>5</v>
      </c>
      <c r="U6002">
        <v>19</v>
      </c>
    </row>
    <row r="6003" spans="1:21" x14ac:dyDescent="0.3">
      <c r="A6003" s="5" t="s">
        <v>168</v>
      </c>
      <c r="B6003" s="5" t="s">
        <v>175</v>
      </c>
      <c r="C6003" s="5" t="s">
        <v>85</v>
      </c>
      <c r="D6003" s="5" t="s">
        <v>390</v>
      </c>
      <c r="E6003" s="5" t="s">
        <v>172</v>
      </c>
      <c r="F6003" s="6">
        <v>43592</v>
      </c>
      <c r="G6003" s="5" t="s">
        <v>148</v>
      </c>
      <c r="H6003" s="5" t="s">
        <v>194</v>
      </c>
      <c r="I6003">
        <v>43424</v>
      </c>
      <c r="J6003">
        <v>168</v>
      </c>
      <c r="K6003">
        <v>434</v>
      </c>
      <c r="L6003">
        <v>4</v>
      </c>
      <c r="M6003">
        <v>12586</v>
      </c>
      <c r="N6003">
        <v>10323.773999999999</v>
      </c>
      <c r="O6003">
        <v>2580.944</v>
      </c>
      <c r="P6003">
        <v>108.5</v>
      </c>
      <c r="Q6003">
        <v>29</v>
      </c>
      <c r="R6003">
        <v>2262.2260000000001</v>
      </c>
      <c r="S6003">
        <v>2019</v>
      </c>
      <c r="T6003">
        <v>5</v>
      </c>
      <c r="U6003">
        <v>19</v>
      </c>
    </row>
    <row r="6004" spans="1:21" x14ac:dyDescent="0.3">
      <c r="A6004" s="5" t="s">
        <v>168</v>
      </c>
      <c r="B6004" s="5" t="s">
        <v>175</v>
      </c>
      <c r="C6004" s="5" t="s">
        <v>85</v>
      </c>
      <c r="D6004" s="5" t="s">
        <v>390</v>
      </c>
      <c r="E6004" s="5" t="s">
        <v>172</v>
      </c>
      <c r="F6004" s="6">
        <v>43592</v>
      </c>
      <c r="G6004" s="5" t="s">
        <v>148</v>
      </c>
      <c r="H6004" s="5" t="s">
        <v>190</v>
      </c>
      <c r="I6004">
        <v>43424</v>
      </c>
      <c r="J6004">
        <v>168</v>
      </c>
      <c r="K6004">
        <v>107.5</v>
      </c>
      <c r="L6004">
        <v>1</v>
      </c>
      <c r="M6004">
        <v>3655</v>
      </c>
      <c r="N6004">
        <v>2580.944</v>
      </c>
      <c r="O6004">
        <v>2580.944</v>
      </c>
      <c r="P6004">
        <v>107.5</v>
      </c>
      <c r="Q6004">
        <v>34</v>
      </c>
      <c r="R6004">
        <v>1074.056</v>
      </c>
      <c r="S6004">
        <v>2019</v>
      </c>
      <c r="T6004">
        <v>5</v>
      </c>
      <c r="U6004">
        <v>19</v>
      </c>
    </row>
    <row r="6005" spans="1:21" x14ac:dyDescent="0.3">
      <c r="A6005" s="5" t="s">
        <v>168</v>
      </c>
      <c r="B6005" s="5" t="s">
        <v>175</v>
      </c>
      <c r="C6005" s="5" t="s">
        <v>85</v>
      </c>
      <c r="D6005" s="5" t="s">
        <v>390</v>
      </c>
      <c r="E6005" s="5" t="s">
        <v>172</v>
      </c>
      <c r="F6005" s="6">
        <v>43592</v>
      </c>
      <c r="G6005" s="5" t="s">
        <v>148</v>
      </c>
      <c r="H6005" s="5" t="s">
        <v>195</v>
      </c>
      <c r="I6005">
        <v>43424</v>
      </c>
      <c r="J6005">
        <v>168</v>
      </c>
      <c r="K6005">
        <v>201.5</v>
      </c>
      <c r="L6005">
        <v>2</v>
      </c>
      <c r="M6005">
        <v>5944.25</v>
      </c>
      <c r="N6005">
        <v>5161.8869999999997</v>
      </c>
      <c r="O6005">
        <v>2580.944</v>
      </c>
      <c r="P6005">
        <v>100.75</v>
      </c>
      <c r="Q6005">
        <v>29.5</v>
      </c>
      <c r="R6005">
        <v>782.36300000000006</v>
      </c>
      <c r="S6005">
        <v>2019</v>
      </c>
      <c r="T6005">
        <v>5</v>
      </c>
      <c r="U6005">
        <v>19</v>
      </c>
    </row>
    <row r="6006" spans="1:21" x14ac:dyDescent="0.3">
      <c r="A6006" s="5" t="s">
        <v>168</v>
      </c>
      <c r="B6006" s="5" t="s">
        <v>175</v>
      </c>
      <c r="C6006" s="5" t="s">
        <v>85</v>
      </c>
      <c r="D6006" s="5" t="s">
        <v>390</v>
      </c>
      <c r="E6006" s="5" t="s">
        <v>172</v>
      </c>
      <c r="F6006" s="6">
        <v>43592</v>
      </c>
      <c r="G6006" s="5" t="s">
        <v>148</v>
      </c>
      <c r="H6006" s="5" t="s">
        <v>190</v>
      </c>
      <c r="I6006">
        <v>43424</v>
      </c>
      <c r="J6006">
        <v>168</v>
      </c>
      <c r="K6006">
        <v>106</v>
      </c>
      <c r="L6006">
        <v>1</v>
      </c>
      <c r="M6006">
        <v>3127</v>
      </c>
      <c r="N6006">
        <v>2580.944</v>
      </c>
      <c r="O6006">
        <v>2580.944</v>
      </c>
      <c r="P6006">
        <v>106</v>
      </c>
      <c r="Q6006">
        <v>29.5</v>
      </c>
      <c r="R6006">
        <v>546.05600000000004</v>
      </c>
      <c r="S6006">
        <v>2019</v>
      </c>
      <c r="T6006">
        <v>5</v>
      </c>
      <c r="U6006">
        <v>19</v>
      </c>
    </row>
    <row r="6007" spans="1:21" x14ac:dyDescent="0.3">
      <c r="A6007" s="5" t="s">
        <v>168</v>
      </c>
      <c r="B6007" s="5" t="s">
        <v>175</v>
      </c>
      <c r="C6007" s="5" t="s">
        <v>86</v>
      </c>
      <c r="D6007" s="5" t="s">
        <v>409</v>
      </c>
      <c r="E6007" s="5" t="s">
        <v>172</v>
      </c>
      <c r="F6007" s="6">
        <v>43592</v>
      </c>
      <c r="G6007" s="5" t="s">
        <v>148</v>
      </c>
      <c r="H6007" s="5" t="s">
        <v>305</v>
      </c>
      <c r="I6007">
        <v>43417</v>
      </c>
      <c r="J6007">
        <v>175</v>
      </c>
      <c r="K6007">
        <v>1032</v>
      </c>
      <c r="L6007">
        <v>10</v>
      </c>
      <c r="M6007">
        <v>29928</v>
      </c>
      <c r="N6007">
        <v>20503.510999999999</v>
      </c>
      <c r="O6007">
        <v>2050.3510000000001</v>
      </c>
      <c r="P6007">
        <v>103.2</v>
      </c>
      <c r="Q6007">
        <v>29</v>
      </c>
      <c r="R6007">
        <v>9424.4889999999996</v>
      </c>
      <c r="S6007">
        <v>2019</v>
      </c>
      <c r="T6007">
        <v>5</v>
      </c>
      <c r="U6007">
        <v>19</v>
      </c>
    </row>
    <row r="6008" spans="1:21" x14ac:dyDescent="0.3">
      <c r="A6008" s="5" t="s">
        <v>168</v>
      </c>
      <c r="B6008" s="5" t="s">
        <v>175</v>
      </c>
      <c r="C6008" s="5" t="s">
        <v>86</v>
      </c>
      <c r="D6008" s="5" t="s">
        <v>409</v>
      </c>
      <c r="E6008" s="5" t="s">
        <v>172</v>
      </c>
      <c r="F6008" s="6">
        <v>43592</v>
      </c>
      <c r="G6008" s="5" t="s">
        <v>148</v>
      </c>
      <c r="H6008" s="5" t="s">
        <v>173</v>
      </c>
      <c r="I6008">
        <v>43417</v>
      </c>
      <c r="J6008">
        <v>175</v>
      </c>
      <c r="K6008">
        <v>1438</v>
      </c>
      <c r="L6008">
        <v>14</v>
      </c>
      <c r="M6008">
        <v>48892</v>
      </c>
      <c r="N6008">
        <v>28704.916000000001</v>
      </c>
      <c r="O6008">
        <v>2050.3510000000001</v>
      </c>
      <c r="P6008">
        <v>102.71428571428571</v>
      </c>
      <c r="Q6008">
        <v>34</v>
      </c>
      <c r="R6008">
        <v>20187.083999999999</v>
      </c>
      <c r="S6008">
        <v>2019</v>
      </c>
      <c r="T6008">
        <v>5</v>
      </c>
      <c r="U6008">
        <v>19</v>
      </c>
    </row>
    <row r="6009" spans="1:21" x14ac:dyDescent="0.3">
      <c r="A6009" s="5" t="s">
        <v>168</v>
      </c>
      <c r="B6009" s="5" t="s">
        <v>175</v>
      </c>
      <c r="C6009" s="5" t="s">
        <v>88</v>
      </c>
      <c r="D6009" s="5" t="s">
        <v>413</v>
      </c>
      <c r="E6009" s="5" t="s">
        <v>172</v>
      </c>
      <c r="F6009" s="6">
        <v>43592</v>
      </c>
      <c r="G6009" s="5" t="s">
        <v>148</v>
      </c>
      <c r="H6009" s="5" t="s">
        <v>173</v>
      </c>
      <c r="I6009">
        <v>43435</v>
      </c>
      <c r="J6009">
        <v>157</v>
      </c>
      <c r="K6009">
        <v>77</v>
      </c>
      <c r="L6009">
        <v>1</v>
      </c>
      <c r="M6009">
        <v>2618</v>
      </c>
      <c r="N6009">
        <v>2324.4839999999999</v>
      </c>
      <c r="O6009">
        <v>2324.4839999999999</v>
      </c>
      <c r="P6009">
        <v>77</v>
      </c>
      <c r="Q6009">
        <v>34</v>
      </c>
      <c r="R6009">
        <v>293.51600000000002</v>
      </c>
      <c r="S6009">
        <v>2019</v>
      </c>
      <c r="T6009">
        <v>5</v>
      </c>
      <c r="U6009">
        <v>19</v>
      </c>
    </row>
    <row r="6010" spans="1:21" x14ac:dyDescent="0.3">
      <c r="A6010" s="5" t="s">
        <v>168</v>
      </c>
      <c r="B6010" s="5" t="s">
        <v>206</v>
      </c>
      <c r="C6010" s="5" t="s">
        <v>107</v>
      </c>
      <c r="D6010" s="5" t="s">
        <v>412</v>
      </c>
      <c r="E6010" s="5" t="s">
        <v>172</v>
      </c>
      <c r="F6010" s="6">
        <v>43592</v>
      </c>
      <c r="G6010" s="5" t="s">
        <v>148</v>
      </c>
      <c r="H6010" s="5" t="s">
        <v>351</v>
      </c>
      <c r="I6010">
        <v>43416</v>
      </c>
      <c r="J6010">
        <v>176</v>
      </c>
      <c r="K6010">
        <v>280.8</v>
      </c>
      <c r="L6010">
        <v>3</v>
      </c>
      <c r="M6010">
        <v>8424</v>
      </c>
      <c r="N6010">
        <v>7514.8130000000001</v>
      </c>
      <c r="O6010">
        <v>2504.9380000000001</v>
      </c>
      <c r="P6010">
        <v>93.600000000000009</v>
      </c>
      <c r="Q6010">
        <v>30</v>
      </c>
      <c r="R6010">
        <v>909.18700000000001</v>
      </c>
      <c r="S6010">
        <v>2019</v>
      </c>
      <c r="T6010">
        <v>5</v>
      </c>
      <c r="U6010">
        <v>19</v>
      </c>
    </row>
    <row r="6011" spans="1:21" x14ac:dyDescent="0.3">
      <c r="A6011" s="5" t="s">
        <v>168</v>
      </c>
      <c r="B6011" s="5" t="s">
        <v>206</v>
      </c>
      <c r="C6011" s="5" t="s">
        <v>107</v>
      </c>
      <c r="D6011" s="5" t="s">
        <v>412</v>
      </c>
      <c r="E6011" s="5" t="s">
        <v>172</v>
      </c>
      <c r="F6011" s="6">
        <v>43592</v>
      </c>
      <c r="G6011" s="5" t="s">
        <v>148</v>
      </c>
      <c r="H6011" s="5" t="s">
        <v>199</v>
      </c>
      <c r="I6011">
        <v>43416</v>
      </c>
      <c r="J6011">
        <v>176</v>
      </c>
      <c r="K6011">
        <v>670</v>
      </c>
      <c r="L6011">
        <v>6</v>
      </c>
      <c r="M6011">
        <v>19430</v>
      </c>
      <c r="N6011">
        <v>15029.626</v>
      </c>
      <c r="O6011">
        <v>2504.9380000000001</v>
      </c>
      <c r="P6011">
        <v>111.66666666666667</v>
      </c>
      <c r="Q6011">
        <v>29</v>
      </c>
      <c r="R6011">
        <v>4400.3739999999998</v>
      </c>
      <c r="S6011">
        <v>2019</v>
      </c>
      <c r="T6011">
        <v>5</v>
      </c>
      <c r="U6011">
        <v>19</v>
      </c>
    </row>
    <row r="6012" spans="1:21" x14ac:dyDescent="0.3">
      <c r="A6012" s="5" t="s">
        <v>168</v>
      </c>
      <c r="B6012" s="5" t="s">
        <v>206</v>
      </c>
      <c r="C6012" s="5" t="s">
        <v>107</v>
      </c>
      <c r="D6012" s="5" t="s">
        <v>412</v>
      </c>
      <c r="E6012" s="5" t="s">
        <v>172</v>
      </c>
      <c r="F6012" s="6">
        <v>43592</v>
      </c>
      <c r="G6012" s="5" t="s">
        <v>148</v>
      </c>
      <c r="H6012" s="5" t="s">
        <v>190</v>
      </c>
      <c r="I6012">
        <v>43416</v>
      </c>
      <c r="J6012">
        <v>176</v>
      </c>
      <c r="K6012">
        <v>232</v>
      </c>
      <c r="L6012">
        <v>2</v>
      </c>
      <c r="M6012">
        <v>6728</v>
      </c>
      <c r="N6012">
        <v>5009.875</v>
      </c>
      <c r="O6012">
        <v>2504.9380000000001</v>
      </c>
      <c r="P6012">
        <v>116</v>
      </c>
      <c r="Q6012">
        <v>29</v>
      </c>
      <c r="R6012">
        <v>1718.125</v>
      </c>
      <c r="S6012">
        <v>2019</v>
      </c>
      <c r="T6012">
        <v>5</v>
      </c>
      <c r="U6012">
        <v>19</v>
      </c>
    </row>
    <row r="6013" spans="1:21" x14ac:dyDescent="0.3">
      <c r="A6013" s="5" t="s">
        <v>168</v>
      </c>
      <c r="B6013" s="5" t="s">
        <v>206</v>
      </c>
      <c r="C6013" s="5" t="s">
        <v>107</v>
      </c>
      <c r="D6013" s="5" t="s">
        <v>412</v>
      </c>
      <c r="E6013" s="5" t="s">
        <v>172</v>
      </c>
      <c r="F6013" s="6">
        <v>43592</v>
      </c>
      <c r="G6013" s="5" t="s">
        <v>148</v>
      </c>
      <c r="H6013" s="5" t="s">
        <v>215</v>
      </c>
      <c r="I6013">
        <v>43416</v>
      </c>
      <c r="J6013">
        <v>176</v>
      </c>
      <c r="K6013">
        <v>420</v>
      </c>
      <c r="L6013">
        <v>4</v>
      </c>
      <c r="M6013">
        <v>12180</v>
      </c>
      <c r="N6013">
        <v>10019.751</v>
      </c>
      <c r="O6013">
        <v>2504.9380000000001</v>
      </c>
      <c r="P6013">
        <v>105</v>
      </c>
      <c r="Q6013">
        <v>29</v>
      </c>
      <c r="R6013">
        <v>2160.2489999999998</v>
      </c>
      <c r="S6013">
        <v>2019</v>
      </c>
      <c r="T6013">
        <v>5</v>
      </c>
      <c r="U6013">
        <v>19</v>
      </c>
    </row>
    <row r="6014" spans="1:21" x14ac:dyDescent="0.3">
      <c r="A6014" s="5" t="s">
        <v>168</v>
      </c>
      <c r="B6014" s="5" t="s">
        <v>206</v>
      </c>
      <c r="C6014" s="5" t="s">
        <v>107</v>
      </c>
      <c r="D6014" s="5" t="s">
        <v>412</v>
      </c>
      <c r="E6014" s="5" t="s">
        <v>172</v>
      </c>
      <c r="F6014" s="6">
        <v>43592</v>
      </c>
      <c r="G6014" s="5" t="s">
        <v>148</v>
      </c>
      <c r="H6014" s="5" t="s">
        <v>200</v>
      </c>
      <c r="I6014">
        <v>43416</v>
      </c>
      <c r="J6014">
        <v>176</v>
      </c>
      <c r="K6014">
        <v>884</v>
      </c>
      <c r="L6014">
        <v>8</v>
      </c>
      <c r="M6014">
        <v>25636</v>
      </c>
      <c r="N6014">
        <v>20039.502</v>
      </c>
      <c r="O6014">
        <v>2504.9380000000001</v>
      </c>
      <c r="P6014">
        <v>110.5</v>
      </c>
      <c r="Q6014">
        <v>29</v>
      </c>
      <c r="R6014">
        <v>5596.4979999999996</v>
      </c>
      <c r="S6014">
        <v>2019</v>
      </c>
      <c r="T6014">
        <v>5</v>
      </c>
      <c r="U6014">
        <v>19</v>
      </c>
    </row>
    <row r="6015" spans="1:21" x14ac:dyDescent="0.3">
      <c r="A6015" s="5" t="s">
        <v>168</v>
      </c>
      <c r="B6015" s="5" t="s">
        <v>206</v>
      </c>
      <c r="C6015" s="5" t="s">
        <v>107</v>
      </c>
      <c r="D6015" s="5" t="s">
        <v>412</v>
      </c>
      <c r="E6015" s="5" t="s">
        <v>172</v>
      </c>
      <c r="F6015" s="6">
        <v>43592</v>
      </c>
      <c r="G6015" s="5" t="s">
        <v>148</v>
      </c>
      <c r="H6015" s="5" t="s">
        <v>305</v>
      </c>
      <c r="I6015">
        <v>43416</v>
      </c>
      <c r="J6015">
        <v>176</v>
      </c>
      <c r="K6015">
        <v>1076</v>
      </c>
      <c r="L6015">
        <v>10</v>
      </c>
      <c r="M6015">
        <v>31204</v>
      </c>
      <c r="N6015">
        <v>25049.377</v>
      </c>
      <c r="O6015">
        <v>2504.9380000000001</v>
      </c>
      <c r="P6015">
        <v>107.6</v>
      </c>
      <c r="Q6015">
        <v>29</v>
      </c>
      <c r="R6015">
        <v>6154.6229999999996</v>
      </c>
      <c r="S6015">
        <v>2019</v>
      </c>
      <c r="T6015">
        <v>5</v>
      </c>
      <c r="U6015">
        <v>19</v>
      </c>
    </row>
    <row r="6016" spans="1:21" x14ac:dyDescent="0.3">
      <c r="A6016" s="5" t="s">
        <v>168</v>
      </c>
      <c r="B6016" s="5" t="s">
        <v>206</v>
      </c>
      <c r="C6016" s="5" t="s">
        <v>107</v>
      </c>
      <c r="D6016" s="5" t="s">
        <v>412</v>
      </c>
      <c r="E6016" s="5" t="s">
        <v>172</v>
      </c>
      <c r="F6016" s="6">
        <v>43592</v>
      </c>
      <c r="G6016" s="5" t="s">
        <v>148</v>
      </c>
      <c r="H6016" s="5" t="s">
        <v>190</v>
      </c>
      <c r="I6016">
        <v>43416</v>
      </c>
      <c r="J6016">
        <v>176</v>
      </c>
      <c r="K6016">
        <v>215</v>
      </c>
      <c r="L6016">
        <v>2</v>
      </c>
      <c r="M6016">
        <v>6235</v>
      </c>
      <c r="N6016">
        <v>5009.875</v>
      </c>
      <c r="O6016">
        <v>2504.9380000000001</v>
      </c>
      <c r="P6016">
        <v>107.5</v>
      </c>
      <c r="Q6016">
        <v>29</v>
      </c>
      <c r="R6016">
        <v>1225.125</v>
      </c>
      <c r="S6016">
        <v>2019</v>
      </c>
      <c r="T6016">
        <v>5</v>
      </c>
      <c r="U6016">
        <v>19</v>
      </c>
    </row>
    <row r="6017" spans="1:21" x14ac:dyDescent="0.3">
      <c r="A6017" s="5" t="s">
        <v>168</v>
      </c>
      <c r="B6017" s="5" t="s">
        <v>206</v>
      </c>
      <c r="C6017" s="5" t="s">
        <v>107</v>
      </c>
      <c r="D6017" s="5" t="s">
        <v>412</v>
      </c>
      <c r="E6017" s="5" t="s">
        <v>172</v>
      </c>
      <c r="F6017" s="6">
        <v>43592</v>
      </c>
      <c r="G6017" s="5" t="s">
        <v>148</v>
      </c>
      <c r="H6017" s="5" t="s">
        <v>198</v>
      </c>
      <c r="I6017">
        <v>43416</v>
      </c>
      <c r="J6017">
        <v>176</v>
      </c>
      <c r="K6017">
        <v>298.2</v>
      </c>
      <c r="L6017">
        <v>3</v>
      </c>
      <c r="M6017">
        <v>8647.7999999999993</v>
      </c>
      <c r="N6017">
        <v>7514.8130000000001</v>
      </c>
      <c r="O6017">
        <v>2504.9380000000001</v>
      </c>
      <c r="P6017">
        <v>99.399999999999991</v>
      </c>
      <c r="Q6017">
        <v>29</v>
      </c>
      <c r="R6017">
        <v>1132.9870000000001</v>
      </c>
      <c r="S6017">
        <v>2019</v>
      </c>
      <c r="T6017">
        <v>5</v>
      </c>
      <c r="U6017">
        <v>19</v>
      </c>
    </row>
    <row r="6018" spans="1:21" x14ac:dyDescent="0.3">
      <c r="A6018" s="5" t="s">
        <v>168</v>
      </c>
      <c r="B6018" s="5" t="s">
        <v>206</v>
      </c>
      <c r="C6018" s="5" t="s">
        <v>107</v>
      </c>
      <c r="D6018" s="5" t="s">
        <v>412</v>
      </c>
      <c r="E6018" s="5" t="s">
        <v>172</v>
      </c>
      <c r="F6018" s="6">
        <v>43592</v>
      </c>
      <c r="G6018" s="5" t="s">
        <v>148</v>
      </c>
      <c r="H6018" s="5" t="s">
        <v>197</v>
      </c>
      <c r="I6018">
        <v>43416</v>
      </c>
      <c r="J6018">
        <v>176</v>
      </c>
      <c r="K6018">
        <v>463.4</v>
      </c>
      <c r="L6018">
        <v>5</v>
      </c>
      <c r="M6018">
        <v>13438.6</v>
      </c>
      <c r="N6018">
        <v>12524.689</v>
      </c>
      <c r="O6018">
        <v>2504.9380000000001</v>
      </c>
      <c r="P6018">
        <v>92.679999999999993</v>
      </c>
      <c r="Q6018">
        <v>29</v>
      </c>
      <c r="R6018">
        <v>913.91099999999994</v>
      </c>
      <c r="S6018">
        <v>2019</v>
      </c>
      <c r="T6018">
        <v>5</v>
      </c>
      <c r="U6018">
        <v>19</v>
      </c>
    </row>
    <row r="6019" spans="1:21" x14ac:dyDescent="0.3">
      <c r="A6019" s="5" t="s">
        <v>168</v>
      </c>
      <c r="B6019" s="5" t="s">
        <v>206</v>
      </c>
      <c r="C6019" s="5" t="s">
        <v>107</v>
      </c>
      <c r="D6019" s="5" t="s">
        <v>412</v>
      </c>
      <c r="E6019" s="5" t="s">
        <v>172</v>
      </c>
      <c r="F6019" s="6">
        <v>43592</v>
      </c>
      <c r="G6019" s="5" t="s">
        <v>148</v>
      </c>
      <c r="H6019" s="5" t="s">
        <v>311</v>
      </c>
      <c r="I6019">
        <v>43416</v>
      </c>
      <c r="J6019">
        <v>176</v>
      </c>
      <c r="K6019">
        <v>112.8</v>
      </c>
      <c r="L6019">
        <v>1</v>
      </c>
      <c r="M6019">
        <v>3271.2</v>
      </c>
      <c r="N6019">
        <v>2504.9380000000001</v>
      </c>
      <c r="O6019">
        <v>2504.9380000000001</v>
      </c>
      <c r="P6019">
        <v>112.8</v>
      </c>
      <c r="Q6019">
        <v>29</v>
      </c>
      <c r="R6019">
        <v>766.26199999999994</v>
      </c>
      <c r="S6019">
        <v>2019</v>
      </c>
      <c r="T6019">
        <v>5</v>
      </c>
      <c r="U6019">
        <v>19</v>
      </c>
    </row>
    <row r="6020" spans="1:21" x14ac:dyDescent="0.3">
      <c r="A6020" s="5" t="s">
        <v>168</v>
      </c>
      <c r="B6020" s="5" t="s">
        <v>206</v>
      </c>
      <c r="C6020" s="5" t="s">
        <v>107</v>
      </c>
      <c r="D6020" s="5" t="s">
        <v>412</v>
      </c>
      <c r="E6020" s="5" t="s">
        <v>172</v>
      </c>
      <c r="F6020" s="6">
        <v>43592</v>
      </c>
      <c r="G6020" s="5" t="s">
        <v>148</v>
      </c>
      <c r="H6020" s="5" t="s">
        <v>208</v>
      </c>
      <c r="I6020">
        <v>43416</v>
      </c>
      <c r="J6020">
        <v>176</v>
      </c>
      <c r="K6020">
        <v>100.6</v>
      </c>
      <c r="L6020">
        <v>1</v>
      </c>
      <c r="M6020">
        <v>2917.4</v>
      </c>
      <c r="N6020">
        <v>2504.9380000000001</v>
      </c>
      <c r="O6020">
        <v>2504.9380000000001</v>
      </c>
      <c r="P6020">
        <v>100.6</v>
      </c>
      <c r="Q6020">
        <v>29</v>
      </c>
      <c r="R6020">
        <v>412.46199999999999</v>
      </c>
      <c r="S6020">
        <v>2019</v>
      </c>
      <c r="T6020">
        <v>5</v>
      </c>
      <c r="U6020">
        <v>19</v>
      </c>
    </row>
    <row r="6021" spans="1:21" x14ac:dyDescent="0.3">
      <c r="A6021" s="5" t="s">
        <v>168</v>
      </c>
      <c r="B6021" s="5" t="s">
        <v>206</v>
      </c>
      <c r="C6021" s="5" t="s">
        <v>107</v>
      </c>
      <c r="D6021" s="5" t="s">
        <v>412</v>
      </c>
      <c r="E6021" s="5" t="s">
        <v>172</v>
      </c>
      <c r="F6021" s="6">
        <v>43592</v>
      </c>
      <c r="G6021" s="5" t="s">
        <v>148</v>
      </c>
      <c r="H6021" s="5" t="s">
        <v>235</v>
      </c>
      <c r="I6021">
        <v>43416</v>
      </c>
      <c r="J6021">
        <v>176</v>
      </c>
      <c r="K6021">
        <v>95.2</v>
      </c>
      <c r="L6021">
        <v>1</v>
      </c>
      <c r="M6021">
        <v>2760.8</v>
      </c>
      <c r="N6021">
        <v>2504.9380000000001</v>
      </c>
      <c r="O6021">
        <v>2504.9380000000001</v>
      </c>
      <c r="P6021">
        <v>95.2</v>
      </c>
      <c r="Q6021">
        <v>29</v>
      </c>
      <c r="R6021">
        <v>255.86199999999999</v>
      </c>
      <c r="S6021">
        <v>2019</v>
      </c>
      <c r="T6021">
        <v>5</v>
      </c>
      <c r="U6021">
        <v>19</v>
      </c>
    </row>
    <row r="6022" spans="1:21" x14ac:dyDescent="0.3">
      <c r="A6022" s="5" t="s">
        <v>168</v>
      </c>
      <c r="B6022" s="5" t="s">
        <v>206</v>
      </c>
      <c r="C6022" s="5" t="s">
        <v>107</v>
      </c>
      <c r="D6022" s="5" t="s">
        <v>412</v>
      </c>
      <c r="E6022" s="5" t="s">
        <v>172</v>
      </c>
      <c r="F6022" s="6">
        <v>43592</v>
      </c>
      <c r="G6022" s="5" t="s">
        <v>148</v>
      </c>
      <c r="H6022" s="5" t="s">
        <v>173</v>
      </c>
      <c r="I6022">
        <v>43416</v>
      </c>
      <c r="J6022">
        <v>176</v>
      </c>
      <c r="K6022">
        <v>753.2</v>
      </c>
      <c r="L6022">
        <v>8</v>
      </c>
      <c r="M6022">
        <v>25608.799999999999</v>
      </c>
      <c r="N6022">
        <v>20039.502</v>
      </c>
      <c r="O6022">
        <v>2504.9380000000001</v>
      </c>
      <c r="P6022">
        <v>94.15</v>
      </c>
      <c r="Q6022">
        <v>34</v>
      </c>
      <c r="R6022">
        <v>5569.2979999999998</v>
      </c>
      <c r="S6022">
        <v>2019</v>
      </c>
      <c r="T6022">
        <v>5</v>
      </c>
      <c r="U6022">
        <v>19</v>
      </c>
    </row>
    <row r="6023" spans="1:21" x14ac:dyDescent="0.3">
      <c r="A6023" s="5" t="s">
        <v>168</v>
      </c>
      <c r="B6023" s="5" t="s">
        <v>206</v>
      </c>
      <c r="C6023" s="5" t="s">
        <v>108</v>
      </c>
      <c r="D6023" s="5" t="s">
        <v>414</v>
      </c>
      <c r="E6023" s="5" t="s">
        <v>172</v>
      </c>
      <c r="F6023" s="6">
        <v>43592</v>
      </c>
      <c r="G6023" s="5" t="s">
        <v>148</v>
      </c>
      <c r="H6023" s="5" t="s">
        <v>264</v>
      </c>
      <c r="I6023">
        <v>43423</v>
      </c>
      <c r="J6023">
        <v>169</v>
      </c>
      <c r="K6023">
        <v>1140</v>
      </c>
      <c r="L6023">
        <v>10</v>
      </c>
      <c r="M6023">
        <v>33858</v>
      </c>
      <c r="N6023">
        <v>27195.907999999999</v>
      </c>
      <c r="O6023">
        <v>2719.5909999999999</v>
      </c>
      <c r="P6023">
        <v>114</v>
      </c>
      <c r="Q6023">
        <v>29.7</v>
      </c>
      <c r="R6023">
        <v>6662.0919999999996</v>
      </c>
      <c r="S6023">
        <v>2019</v>
      </c>
      <c r="T6023">
        <v>5</v>
      </c>
      <c r="U6023">
        <v>19</v>
      </c>
    </row>
    <row r="6024" spans="1:21" x14ac:dyDescent="0.3">
      <c r="A6024" s="5" t="s">
        <v>168</v>
      </c>
      <c r="B6024" s="5" t="s">
        <v>206</v>
      </c>
      <c r="C6024" s="5" t="s">
        <v>108</v>
      </c>
      <c r="D6024" s="5" t="s">
        <v>414</v>
      </c>
      <c r="E6024" s="5" t="s">
        <v>172</v>
      </c>
      <c r="F6024" s="6">
        <v>43592</v>
      </c>
      <c r="G6024" s="5" t="s">
        <v>148</v>
      </c>
      <c r="H6024" s="5" t="s">
        <v>178</v>
      </c>
      <c r="I6024">
        <v>43423</v>
      </c>
      <c r="J6024">
        <v>169</v>
      </c>
      <c r="K6024">
        <v>405.2</v>
      </c>
      <c r="L6024">
        <v>4</v>
      </c>
      <c r="M6024">
        <v>11750.8</v>
      </c>
      <c r="N6024">
        <v>10878.362999999999</v>
      </c>
      <c r="O6024">
        <v>2719.5909999999999</v>
      </c>
      <c r="P6024">
        <v>101.3</v>
      </c>
      <c r="Q6024">
        <v>29</v>
      </c>
      <c r="R6024">
        <v>872.43700000000001</v>
      </c>
      <c r="S6024">
        <v>2019</v>
      </c>
      <c r="T6024">
        <v>5</v>
      </c>
      <c r="U6024">
        <v>19</v>
      </c>
    </row>
    <row r="6025" spans="1:21" x14ac:dyDescent="0.3">
      <c r="A6025" s="5" t="s">
        <v>168</v>
      </c>
      <c r="B6025" s="5" t="s">
        <v>206</v>
      </c>
      <c r="C6025" s="5" t="s">
        <v>108</v>
      </c>
      <c r="D6025" s="5" t="s">
        <v>414</v>
      </c>
      <c r="E6025" s="5" t="s">
        <v>172</v>
      </c>
      <c r="F6025" s="6">
        <v>43593</v>
      </c>
      <c r="G6025" s="5" t="s">
        <v>148</v>
      </c>
      <c r="H6025" s="5" t="s">
        <v>190</v>
      </c>
      <c r="I6025">
        <v>43423</v>
      </c>
      <c r="J6025">
        <v>170</v>
      </c>
      <c r="K6025">
        <v>92</v>
      </c>
      <c r="L6025">
        <v>1</v>
      </c>
      <c r="M6025">
        <v>2806</v>
      </c>
      <c r="N6025">
        <v>2719.5909999999999</v>
      </c>
      <c r="O6025">
        <v>2719.5909999999999</v>
      </c>
      <c r="P6025">
        <v>92</v>
      </c>
      <c r="Q6025">
        <v>30.5</v>
      </c>
      <c r="R6025">
        <v>86.409000000000006</v>
      </c>
      <c r="S6025">
        <v>2019</v>
      </c>
      <c r="T6025">
        <v>5</v>
      </c>
      <c r="U6025">
        <v>19</v>
      </c>
    </row>
    <row r="6026" spans="1:21" x14ac:dyDescent="0.3">
      <c r="A6026" s="5" t="s">
        <v>168</v>
      </c>
      <c r="B6026" s="5" t="s">
        <v>206</v>
      </c>
      <c r="C6026" s="5" t="s">
        <v>108</v>
      </c>
      <c r="D6026" s="5" t="s">
        <v>414</v>
      </c>
      <c r="E6026" s="5" t="s">
        <v>172</v>
      </c>
      <c r="F6026" s="6">
        <v>43593</v>
      </c>
      <c r="G6026" s="5" t="s">
        <v>148</v>
      </c>
      <c r="H6026" s="5" t="s">
        <v>205</v>
      </c>
      <c r="I6026">
        <v>43423</v>
      </c>
      <c r="J6026">
        <v>170</v>
      </c>
      <c r="K6026">
        <v>412</v>
      </c>
      <c r="L6026">
        <v>4</v>
      </c>
      <c r="M6026">
        <v>12566</v>
      </c>
      <c r="N6026">
        <v>10878.362999999999</v>
      </c>
      <c r="O6026">
        <v>2719.5909999999999</v>
      </c>
      <c r="P6026">
        <v>103</v>
      </c>
      <c r="Q6026">
        <v>30.5</v>
      </c>
      <c r="R6026">
        <v>1687.6369999999999</v>
      </c>
      <c r="S6026">
        <v>2019</v>
      </c>
      <c r="T6026">
        <v>5</v>
      </c>
      <c r="U6026">
        <v>19</v>
      </c>
    </row>
    <row r="6027" spans="1:21" x14ac:dyDescent="0.3">
      <c r="A6027" s="5" t="s">
        <v>168</v>
      </c>
      <c r="B6027" s="5" t="s">
        <v>206</v>
      </c>
      <c r="C6027" s="5" t="s">
        <v>108</v>
      </c>
      <c r="D6027" s="5" t="s">
        <v>414</v>
      </c>
      <c r="E6027" s="5" t="s">
        <v>172</v>
      </c>
      <c r="F6027" s="6">
        <v>43593</v>
      </c>
      <c r="G6027" s="5" t="s">
        <v>148</v>
      </c>
      <c r="H6027" s="5" t="s">
        <v>204</v>
      </c>
      <c r="I6027">
        <v>43423</v>
      </c>
      <c r="J6027">
        <v>170</v>
      </c>
      <c r="K6027">
        <v>540</v>
      </c>
      <c r="L6027">
        <v>5</v>
      </c>
      <c r="M6027">
        <v>16470</v>
      </c>
      <c r="N6027">
        <v>13597.954</v>
      </c>
      <c r="O6027">
        <v>2719.5909999999999</v>
      </c>
      <c r="P6027">
        <v>108</v>
      </c>
      <c r="Q6027">
        <v>30.5</v>
      </c>
      <c r="R6027">
        <v>2872.0459999999998</v>
      </c>
      <c r="S6027">
        <v>2019</v>
      </c>
      <c r="T6027">
        <v>5</v>
      </c>
      <c r="U6027">
        <v>19</v>
      </c>
    </row>
    <row r="6028" spans="1:21" x14ac:dyDescent="0.3">
      <c r="A6028" s="5" t="s">
        <v>168</v>
      </c>
      <c r="B6028" s="5" t="s">
        <v>206</v>
      </c>
      <c r="C6028" s="5" t="s">
        <v>108</v>
      </c>
      <c r="D6028" s="5" t="s">
        <v>414</v>
      </c>
      <c r="E6028" s="5" t="s">
        <v>172</v>
      </c>
      <c r="F6028" s="6">
        <v>43593</v>
      </c>
      <c r="G6028" s="5" t="s">
        <v>148</v>
      </c>
      <c r="H6028" s="5" t="s">
        <v>202</v>
      </c>
      <c r="I6028">
        <v>43423</v>
      </c>
      <c r="J6028">
        <v>170</v>
      </c>
      <c r="K6028">
        <v>1080</v>
      </c>
      <c r="L6028">
        <v>10</v>
      </c>
      <c r="M6028">
        <v>32940</v>
      </c>
      <c r="N6028">
        <v>27195.907999999999</v>
      </c>
      <c r="O6028">
        <v>2719.5909999999999</v>
      </c>
      <c r="P6028">
        <v>108</v>
      </c>
      <c r="Q6028">
        <v>30.5</v>
      </c>
      <c r="R6028">
        <v>5744.0919999999996</v>
      </c>
      <c r="S6028">
        <v>2019</v>
      </c>
      <c r="T6028">
        <v>5</v>
      </c>
      <c r="U6028">
        <v>19</v>
      </c>
    </row>
    <row r="6029" spans="1:21" x14ac:dyDescent="0.3">
      <c r="A6029" s="5" t="s">
        <v>168</v>
      </c>
      <c r="B6029" s="5" t="s">
        <v>206</v>
      </c>
      <c r="C6029" s="5" t="s">
        <v>108</v>
      </c>
      <c r="D6029" s="5" t="s">
        <v>414</v>
      </c>
      <c r="E6029" s="5" t="s">
        <v>172</v>
      </c>
      <c r="F6029" s="6">
        <v>43593</v>
      </c>
      <c r="G6029" s="5" t="s">
        <v>148</v>
      </c>
      <c r="H6029" s="5" t="s">
        <v>216</v>
      </c>
      <c r="I6029">
        <v>43423</v>
      </c>
      <c r="J6029">
        <v>170</v>
      </c>
      <c r="K6029">
        <v>110</v>
      </c>
      <c r="L6029">
        <v>1</v>
      </c>
      <c r="M6029">
        <v>3355</v>
      </c>
      <c r="N6029">
        <v>2719.5909999999999</v>
      </c>
      <c r="O6029">
        <v>2719.5909999999999</v>
      </c>
      <c r="P6029">
        <v>110</v>
      </c>
      <c r="Q6029">
        <v>30.5</v>
      </c>
      <c r="R6029">
        <v>635.40899999999999</v>
      </c>
      <c r="S6029">
        <v>2019</v>
      </c>
      <c r="T6029">
        <v>5</v>
      </c>
      <c r="U6029">
        <v>19</v>
      </c>
    </row>
    <row r="6030" spans="1:21" x14ac:dyDescent="0.3">
      <c r="A6030" s="5" t="s">
        <v>168</v>
      </c>
      <c r="B6030" s="5" t="s">
        <v>206</v>
      </c>
      <c r="C6030" s="5" t="s">
        <v>108</v>
      </c>
      <c r="D6030" s="5" t="s">
        <v>414</v>
      </c>
      <c r="E6030" s="5" t="s">
        <v>172</v>
      </c>
      <c r="F6030" s="6">
        <v>43593</v>
      </c>
      <c r="G6030" s="5" t="s">
        <v>148</v>
      </c>
      <c r="H6030" s="5" t="s">
        <v>217</v>
      </c>
      <c r="I6030">
        <v>43423</v>
      </c>
      <c r="J6030">
        <v>170</v>
      </c>
      <c r="K6030">
        <v>450</v>
      </c>
      <c r="L6030">
        <v>4</v>
      </c>
      <c r="M6030">
        <v>13725</v>
      </c>
      <c r="N6030">
        <v>10878.362999999999</v>
      </c>
      <c r="O6030">
        <v>2719.5909999999999</v>
      </c>
      <c r="P6030">
        <v>112.5</v>
      </c>
      <c r="Q6030">
        <v>30.5</v>
      </c>
      <c r="R6030">
        <v>2846.6370000000002</v>
      </c>
      <c r="S6030">
        <v>2019</v>
      </c>
      <c r="T6030">
        <v>5</v>
      </c>
      <c r="U6030">
        <v>19</v>
      </c>
    </row>
    <row r="6031" spans="1:21" x14ac:dyDescent="0.3">
      <c r="A6031" s="5" t="s">
        <v>168</v>
      </c>
      <c r="B6031" s="5" t="s">
        <v>206</v>
      </c>
      <c r="C6031" s="5" t="s">
        <v>108</v>
      </c>
      <c r="D6031" s="5" t="s">
        <v>414</v>
      </c>
      <c r="E6031" s="5" t="s">
        <v>172</v>
      </c>
      <c r="F6031" s="6">
        <v>43593</v>
      </c>
      <c r="G6031" s="5" t="s">
        <v>148</v>
      </c>
      <c r="H6031" s="5" t="s">
        <v>308</v>
      </c>
      <c r="I6031">
        <v>43423</v>
      </c>
      <c r="J6031">
        <v>170</v>
      </c>
      <c r="K6031">
        <v>106</v>
      </c>
      <c r="L6031">
        <v>1</v>
      </c>
      <c r="M6031">
        <v>3233</v>
      </c>
      <c r="N6031">
        <v>2719.5909999999999</v>
      </c>
      <c r="O6031">
        <v>2719.5909999999999</v>
      </c>
      <c r="P6031">
        <v>106</v>
      </c>
      <c r="Q6031">
        <v>30.5</v>
      </c>
      <c r="R6031">
        <v>513.40899999999999</v>
      </c>
      <c r="S6031">
        <v>2019</v>
      </c>
      <c r="T6031">
        <v>5</v>
      </c>
      <c r="U6031">
        <v>19</v>
      </c>
    </row>
    <row r="6032" spans="1:21" x14ac:dyDescent="0.3">
      <c r="A6032" s="5" t="s">
        <v>168</v>
      </c>
      <c r="B6032" s="5" t="s">
        <v>206</v>
      </c>
      <c r="C6032" s="5" t="s">
        <v>108</v>
      </c>
      <c r="D6032" s="5" t="s">
        <v>414</v>
      </c>
      <c r="E6032" s="5" t="s">
        <v>172</v>
      </c>
      <c r="F6032" s="6">
        <v>43593</v>
      </c>
      <c r="G6032" s="5" t="s">
        <v>148</v>
      </c>
      <c r="H6032" s="5" t="s">
        <v>182</v>
      </c>
      <c r="I6032">
        <v>43423</v>
      </c>
      <c r="J6032">
        <v>170</v>
      </c>
      <c r="K6032">
        <v>319</v>
      </c>
      <c r="L6032">
        <v>3</v>
      </c>
      <c r="M6032">
        <v>9729.5</v>
      </c>
      <c r="N6032">
        <v>8158.7719999999999</v>
      </c>
      <c r="O6032">
        <v>2719.5909999999999</v>
      </c>
      <c r="P6032">
        <v>106.33333333333333</v>
      </c>
      <c r="Q6032">
        <v>30.5</v>
      </c>
      <c r="R6032">
        <v>1570.7280000000001</v>
      </c>
      <c r="S6032">
        <v>2019</v>
      </c>
      <c r="T6032">
        <v>5</v>
      </c>
      <c r="U6032">
        <v>19</v>
      </c>
    </row>
    <row r="6033" spans="1:21" x14ac:dyDescent="0.3">
      <c r="A6033" s="5" t="s">
        <v>168</v>
      </c>
      <c r="B6033" s="5" t="s">
        <v>206</v>
      </c>
      <c r="C6033" s="5" t="s">
        <v>108</v>
      </c>
      <c r="D6033" s="5" t="s">
        <v>414</v>
      </c>
      <c r="E6033" s="5" t="s">
        <v>172</v>
      </c>
      <c r="F6033" s="6">
        <v>43593</v>
      </c>
      <c r="G6033" s="5" t="s">
        <v>148</v>
      </c>
      <c r="H6033" s="5" t="s">
        <v>189</v>
      </c>
      <c r="I6033">
        <v>43423</v>
      </c>
      <c r="J6033">
        <v>170</v>
      </c>
      <c r="K6033">
        <v>206</v>
      </c>
      <c r="L6033">
        <v>2</v>
      </c>
      <c r="M6033">
        <v>6283</v>
      </c>
      <c r="N6033">
        <v>5439.1819999999998</v>
      </c>
      <c r="O6033">
        <v>2719.5909999999999</v>
      </c>
      <c r="P6033">
        <v>103</v>
      </c>
      <c r="Q6033">
        <v>30.5</v>
      </c>
      <c r="R6033">
        <v>843.81799999999998</v>
      </c>
      <c r="S6033">
        <v>2019</v>
      </c>
      <c r="T6033">
        <v>5</v>
      </c>
      <c r="U6033">
        <v>19</v>
      </c>
    </row>
    <row r="6034" spans="1:21" x14ac:dyDescent="0.3">
      <c r="A6034" s="5" t="s">
        <v>168</v>
      </c>
      <c r="B6034" s="5" t="s">
        <v>206</v>
      </c>
      <c r="C6034" s="5" t="s">
        <v>108</v>
      </c>
      <c r="D6034" s="5" t="s">
        <v>414</v>
      </c>
      <c r="E6034" s="5" t="s">
        <v>172</v>
      </c>
      <c r="F6034" s="6">
        <v>43593</v>
      </c>
      <c r="G6034" s="5" t="s">
        <v>148</v>
      </c>
      <c r="H6034" s="5" t="s">
        <v>203</v>
      </c>
      <c r="I6034">
        <v>43423</v>
      </c>
      <c r="J6034">
        <v>170</v>
      </c>
      <c r="K6034">
        <v>200</v>
      </c>
      <c r="L6034">
        <v>2</v>
      </c>
      <c r="M6034">
        <v>6100</v>
      </c>
      <c r="N6034">
        <v>5439.1819999999998</v>
      </c>
      <c r="O6034">
        <v>2719.5909999999999</v>
      </c>
      <c r="P6034">
        <v>100</v>
      </c>
      <c r="Q6034">
        <v>30.5</v>
      </c>
      <c r="R6034">
        <v>660.81799999999998</v>
      </c>
      <c r="S6034">
        <v>2019</v>
      </c>
      <c r="T6034">
        <v>5</v>
      </c>
      <c r="U6034">
        <v>19</v>
      </c>
    </row>
    <row r="6035" spans="1:21" x14ac:dyDescent="0.3">
      <c r="A6035" s="5" t="s">
        <v>168</v>
      </c>
      <c r="B6035" s="5" t="s">
        <v>206</v>
      </c>
      <c r="C6035" s="5" t="s">
        <v>108</v>
      </c>
      <c r="D6035" s="5" t="s">
        <v>414</v>
      </c>
      <c r="E6035" s="5" t="s">
        <v>172</v>
      </c>
      <c r="F6035" s="6">
        <v>43593</v>
      </c>
      <c r="G6035" s="5" t="s">
        <v>148</v>
      </c>
      <c r="H6035" s="5" t="s">
        <v>181</v>
      </c>
      <c r="I6035">
        <v>43423</v>
      </c>
      <c r="J6035">
        <v>170</v>
      </c>
      <c r="K6035">
        <v>208</v>
      </c>
      <c r="L6035">
        <v>2</v>
      </c>
      <c r="M6035">
        <v>6344</v>
      </c>
      <c r="N6035">
        <v>5439.1819999999998</v>
      </c>
      <c r="O6035">
        <v>2719.5909999999999</v>
      </c>
      <c r="P6035">
        <v>104</v>
      </c>
      <c r="Q6035">
        <v>30.5</v>
      </c>
      <c r="R6035">
        <v>904.81799999999998</v>
      </c>
      <c r="S6035">
        <v>2019</v>
      </c>
      <c r="T6035">
        <v>5</v>
      </c>
      <c r="U6035">
        <v>19</v>
      </c>
    </row>
    <row r="6036" spans="1:21" x14ac:dyDescent="0.3">
      <c r="A6036" s="5" t="s">
        <v>168</v>
      </c>
      <c r="B6036" s="5" t="s">
        <v>206</v>
      </c>
      <c r="C6036" s="5" t="s">
        <v>108</v>
      </c>
      <c r="D6036" s="5" t="s">
        <v>414</v>
      </c>
      <c r="E6036" s="5" t="s">
        <v>172</v>
      </c>
      <c r="F6036" s="6">
        <v>43593</v>
      </c>
      <c r="G6036" s="5" t="s">
        <v>148</v>
      </c>
      <c r="H6036" s="5" t="s">
        <v>344</v>
      </c>
      <c r="I6036">
        <v>43423</v>
      </c>
      <c r="J6036">
        <v>170</v>
      </c>
      <c r="K6036">
        <v>506</v>
      </c>
      <c r="L6036">
        <v>5</v>
      </c>
      <c r="M6036">
        <v>15433</v>
      </c>
      <c r="N6036">
        <v>13597.954</v>
      </c>
      <c r="O6036">
        <v>2719.5909999999999</v>
      </c>
      <c r="P6036">
        <v>101.2</v>
      </c>
      <c r="Q6036">
        <v>30.5</v>
      </c>
      <c r="R6036">
        <v>1835.046</v>
      </c>
      <c r="S6036">
        <v>2019</v>
      </c>
      <c r="T6036">
        <v>5</v>
      </c>
      <c r="U6036">
        <v>19</v>
      </c>
    </row>
    <row r="6037" spans="1:21" x14ac:dyDescent="0.3">
      <c r="A6037" s="5" t="s">
        <v>168</v>
      </c>
      <c r="B6037" s="5" t="s">
        <v>206</v>
      </c>
      <c r="C6037" s="5" t="s">
        <v>108</v>
      </c>
      <c r="D6037" s="5" t="s">
        <v>414</v>
      </c>
      <c r="E6037" s="5" t="s">
        <v>172</v>
      </c>
      <c r="F6037" s="6">
        <v>43593</v>
      </c>
      <c r="G6037" s="5" t="s">
        <v>148</v>
      </c>
      <c r="H6037" s="5" t="s">
        <v>226</v>
      </c>
      <c r="I6037">
        <v>43423</v>
      </c>
      <c r="J6037">
        <v>170</v>
      </c>
      <c r="K6037">
        <v>194</v>
      </c>
      <c r="L6037">
        <v>2</v>
      </c>
      <c r="M6037">
        <v>5917</v>
      </c>
      <c r="N6037">
        <v>5439.1819999999998</v>
      </c>
      <c r="O6037">
        <v>2719.5909999999999</v>
      </c>
      <c r="P6037">
        <v>97</v>
      </c>
      <c r="Q6037">
        <v>30.5</v>
      </c>
      <c r="R6037">
        <v>477.81799999999998</v>
      </c>
      <c r="S6037">
        <v>2019</v>
      </c>
      <c r="T6037">
        <v>5</v>
      </c>
      <c r="U6037">
        <v>19</v>
      </c>
    </row>
    <row r="6038" spans="1:21" x14ac:dyDescent="0.3">
      <c r="A6038" s="5" t="s">
        <v>168</v>
      </c>
      <c r="B6038" s="5" t="s">
        <v>206</v>
      </c>
      <c r="C6038" s="5" t="s">
        <v>108</v>
      </c>
      <c r="D6038" s="5" t="s">
        <v>414</v>
      </c>
      <c r="E6038" s="5" t="s">
        <v>172</v>
      </c>
      <c r="F6038" s="6">
        <v>43593</v>
      </c>
      <c r="G6038" s="5" t="s">
        <v>148</v>
      </c>
      <c r="H6038" s="5" t="s">
        <v>191</v>
      </c>
      <c r="I6038">
        <v>43423</v>
      </c>
      <c r="J6038">
        <v>170</v>
      </c>
      <c r="K6038">
        <v>340</v>
      </c>
      <c r="L6038">
        <v>3</v>
      </c>
      <c r="M6038">
        <v>10370</v>
      </c>
      <c r="N6038">
        <v>8158.7719999999999</v>
      </c>
      <c r="O6038">
        <v>2719.5909999999999</v>
      </c>
      <c r="P6038">
        <v>113.33333333333333</v>
      </c>
      <c r="Q6038">
        <v>30.5</v>
      </c>
      <c r="R6038">
        <v>2211.2280000000001</v>
      </c>
      <c r="S6038">
        <v>2019</v>
      </c>
      <c r="T6038">
        <v>5</v>
      </c>
      <c r="U6038">
        <v>19</v>
      </c>
    </row>
    <row r="6039" spans="1:21" x14ac:dyDescent="0.3">
      <c r="A6039" s="5" t="s">
        <v>168</v>
      </c>
      <c r="B6039" s="5" t="s">
        <v>206</v>
      </c>
      <c r="C6039" s="5" t="s">
        <v>108</v>
      </c>
      <c r="D6039" s="5" t="s">
        <v>414</v>
      </c>
      <c r="E6039" s="5" t="s">
        <v>172</v>
      </c>
      <c r="F6039" s="6">
        <v>43593</v>
      </c>
      <c r="G6039" s="5" t="s">
        <v>148</v>
      </c>
      <c r="H6039" s="5" t="s">
        <v>187</v>
      </c>
      <c r="I6039">
        <v>43423</v>
      </c>
      <c r="J6039">
        <v>170</v>
      </c>
      <c r="K6039">
        <v>221</v>
      </c>
      <c r="L6039">
        <v>2</v>
      </c>
      <c r="M6039">
        <v>6740.5</v>
      </c>
      <c r="N6039">
        <v>5439.1819999999998</v>
      </c>
      <c r="O6039">
        <v>2719.5909999999999</v>
      </c>
      <c r="P6039">
        <v>110.5</v>
      </c>
      <c r="Q6039">
        <v>30.5</v>
      </c>
      <c r="R6039">
        <v>1301.318</v>
      </c>
      <c r="S6039">
        <v>2019</v>
      </c>
      <c r="T6039">
        <v>5</v>
      </c>
      <c r="U6039">
        <v>19</v>
      </c>
    </row>
    <row r="6040" spans="1:21" x14ac:dyDescent="0.3">
      <c r="A6040" s="5" t="s">
        <v>168</v>
      </c>
      <c r="B6040" s="5" t="s">
        <v>206</v>
      </c>
      <c r="C6040" s="5" t="s">
        <v>108</v>
      </c>
      <c r="D6040" s="5" t="s">
        <v>414</v>
      </c>
      <c r="E6040" s="5" t="s">
        <v>172</v>
      </c>
      <c r="F6040" s="6">
        <v>43593</v>
      </c>
      <c r="G6040" s="5" t="s">
        <v>148</v>
      </c>
      <c r="H6040" s="5" t="s">
        <v>321</v>
      </c>
      <c r="I6040">
        <v>43423</v>
      </c>
      <c r="J6040">
        <v>170</v>
      </c>
      <c r="K6040">
        <v>440</v>
      </c>
      <c r="L6040">
        <v>4</v>
      </c>
      <c r="M6040">
        <v>13200</v>
      </c>
      <c r="N6040">
        <v>10878.362999999999</v>
      </c>
      <c r="O6040">
        <v>2719.5909999999999</v>
      </c>
      <c r="P6040">
        <v>110</v>
      </c>
      <c r="Q6040">
        <v>30</v>
      </c>
      <c r="R6040">
        <v>2321.6370000000002</v>
      </c>
      <c r="S6040">
        <v>2019</v>
      </c>
      <c r="T6040">
        <v>5</v>
      </c>
      <c r="U6040">
        <v>19</v>
      </c>
    </row>
    <row r="6041" spans="1:21" x14ac:dyDescent="0.3">
      <c r="A6041" s="5" t="s">
        <v>168</v>
      </c>
      <c r="B6041" s="5" t="s">
        <v>206</v>
      </c>
      <c r="C6041" s="5" t="s">
        <v>108</v>
      </c>
      <c r="D6041" s="5" t="s">
        <v>414</v>
      </c>
      <c r="E6041" s="5" t="s">
        <v>172</v>
      </c>
      <c r="F6041" s="6">
        <v>43593</v>
      </c>
      <c r="G6041" s="5" t="s">
        <v>148</v>
      </c>
      <c r="H6041" s="5" t="s">
        <v>234</v>
      </c>
      <c r="I6041">
        <v>43423</v>
      </c>
      <c r="J6041">
        <v>170</v>
      </c>
      <c r="K6041">
        <v>120</v>
      </c>
      <c r="L6041">
        <v>1</v>
      </c>
      <c r="M6041">
        <v>3660</v>
      </c>
      <c r="N6041">
        <v>2719.5909999999999</v>
      </c>
      <c r="O6041">
        <v>2719.5909999999999</v>
      </c>
      <c r="P6041">
        <v>120</v>
      </c>
      <c r="Q6041">
        <v>30.5</v>
      </c>
      <c r="R6041">
        <v>940.40899999999999</v>
      </c>
      <c r="S6041">
        <v>2019</v>
      </c>
      <c r="T6041">
        <v>5</v>
      </c>
      <c r="U6041">
        <v>19</v>
      </c>
    </row>
    <row r="6042" spans="1:21" x14ac:dyDescent="0.3">
      <c r="A6042" s="5" t="s">
        <v>168</v>
      </c>
      <c r="B6042" s="5" t="s">
        <v>206</v>
      </c>
      <c r="C6042" s="5" t="s">
        <v>108</v>
      </c>
      <c r="D6042" s="5" t="s">
        <v>414</v>
      </c>
      <c r="E6042" s="5" t="s">
        <v>172</v>
      </c>
      <c r="F6042" s="6">
        <v>43593</v>
      </c>
      <c r="G6042" s="5" t="s">
        <v>148</v>
      </c>
      <c r="H6042" s="5" t="s">
        <v>222</v>
      </c>
      <c r="I6042">
        <v>43423</v>
      </c>
      <c r="J6042">
        <v>170</v>
      </c>
      <c r="K6042">
        <v>112</v>
      </c>
      <c r="L6042">
        <v>1</v>
      </c>
      <c r="M6042">
        <v>3416</v>
      </c>
      <c r="N6042">
        <v>2719.5909999999999</v>
      </c>
      <c r="O6042">
        <v>2719.5909999999999</v>
      </c>
      <c r="P6042">
        <v>112</v>
      </c>
      <c r="Q6042">
        <v>30.5</v>
      </c>
      <c r="R6042">
        <v>696.40899999999999</v>
      </c>
      <c r="S6042">
        <v>2019</v>
      </c>
      <c r="T6042">
        <v>5</v>
      </c>
      <c r="U6042">
        <v>19</v>
      </c>
    </row>
    <row r="6043" spans="1:21" x14ac:dyDescent="0.3">
      <c r="A6043" s="5" t="s">
        <v>168</v>
      </c>
      <c r="B6043" s="5" t="s">
        <v>206</v>
      </c>
      <c r="C6043" s="5" t="s">
        <v>108</v>
      </c>
      <c r="D6043" s="5" t="s">
        <v>414</v>
      </c>
      <c r="E6043" s="5" t="s">
        <v>172</v>
      </c>
      <c r="F6043" s="6">
        <v>43593</v>
      </c>
      <c r="G6043" s="5" t="s">
        <v>148</v>
      </c>
      <c r="H6043" s="5" t="s">
        <v>183</v>
      </c>
      <c r="I6043">
        <v>43423</v>
      </c>
      <c r="J6043">
        <v>170</v>
      </c>
      <c r="K6043">
        <v>420</v>
      </c>
      <c r="L6043">
        <v>4</v>
      </c>
      <c r="M6043">
        <v>12810</v>
      </c>
      <c r="N6043">
        <v>10878.362999999999</v>
      </c>
      <c r="O6043">
        <v>2719.5909999999999</v>
      </c>
      <c r="P6043">
        <v>105</v>
      </c>
      <c r="Q6043">
        <v>30.5</v>
      </c>
      <c r="R6043">
        <v>1931.6369999999999</v>
      </c>
      <c r="S6043">
        <v>2019</v>
      </c>
      <c r="T6043">
        <v>5</v>
      </c>
      <c r="U6043">
        <v>19</v>
      </c>
    </row>
    <row r="6044" spans="1:21" x14ac:dyDescent="0.3">
      <c r="A6044" s="5" t="s">
        <v>168</v>
      </c>
      <c r="B6044" s="5" t="s">
        <v>206</v>
      </c>
      <c r="C6044" s="5" t="s">
        <v>108</v>
      </c>
      <c r="D6044" s="5" t="s">
        <v>414</v>
      </c>
      <c r="E6044" s="5" t="s">
        <v>172</v>
      </c>
      <c r="F6044" s="6">
        <v>43593</v>
      </c>
      <c r="G6044" s="5" t="s">
        <v>148</v>
      </c>
      <c r="H6044" s="5" t="s">
        <v>246</v>
      </c>
      <c r="I6044">
        <v>43423</v>
      </c>
      <c r="J6044">
        <v>170</v>
      </c>
      <c r="K6044">
        <v>420</v>
      </c>
      <c r="L6044">
        <v>4</v>
      </c>
      <c r="M6044">
        <v>12810</v>
      </c>
      <c r="N6044">
        <v>10878.362999999999</v>
      </c>
      <c r="O6044">
        <v>2719.5909999999999</v>
      </c>
      <c r="P6044">
        <v>105</v>
      </c>
      <c r="Q6044">
        <v>30.5</v>
      </c>
      <c r="R6044">
        <v>1931.6369999999999</v>
      </c>
      <c r="S6044">
        <v>2019</v>
      </c>
      <c r="T6044">
        <v>5</v>
      </c>
      <c r="U6044">
        <v>19</v>
      </c>
    </row>
    <row r="6045" spans="1:21" x14ac:dyDescent="0.3">
      <c r="A6045" s="5" t="s">
        <v>168</v>
      </c>
      <c r="B6045" s="5" t="s">
        <v>206</v>
      </c>
      <c r="C6045" s="5" t="s">
        <v>108</v>
      </c>
      <c r="D6045" s="5" t="s">
        <v>414</v>
      </c>
      <c r="E6045" s="5" t="s">
        <v>172</v>
      </c>
      <c r="F6045" s="6">
        <v>43593</v>
      </c>
      <c r="G6045" s="5" t="s">
        <v>148</v>
      </c>
      <c r="H6045" s="5" t="s">
        <v>186</v>
      </c>
      <c r="I6045">
        <v>43423</v>
      </c>
      <c r="J6045">
        <v>170</v>
      </c>
      <c r="K6045">
        <v>120</v>
      </c>
      <c r="L6045">
        <v>1</v>
      </c>
      <c r="M6045">
        <v>3660</v>
      </c>
      <c r="N6045">
        <v>2719.5909999999999</v>
      </c>
      <c r="O6045">
        <v>2719.5909999999999</v>
      </c>
      <c r="P6045">
        <v>120</v>
      </c>
      <c r="Q6045">
        <v>30.5</v>
      </c>
      <c r="R6045">
        <v>940.40899999999999</v>
      </c>
      <c r="S6045">
        <v>2019</v>
      </c>
      <c r="T6045">
        <v>5</v>
      </c>
      <c r="U6045">
        <v>19</v>
      </c>
    </row>
    <row r="6046" spans="1:21" x14ac:dyDescent="0.3">
      <c r="A6046" s="5" t="s">
        <v>168</v>
      </c>
      <c r="B6046" s="5" t="s">
        <v>206</v>
      </c>
      <c r="C6046" s="5" t="s">
        <v>108</v>
      </c>
      <c r="D6046" s="5" t="s">
        <v>414</v>
      </c>
      <c r="E6046" s="5" t="s">
        <v>172</v>
      </c>
      <c r="F6046" s="6">
        <v>43593</v>
      </c>
      <c r="G6046" s="5" t="s">
        <v>148</v>
      </c>
      <c r="H6046" s="5" t="s">
        <v>184</v>
      </c>
      <c r="I6046">
        <v>43423</v>
      </c>
      <c r="J6046">
        <v>170</v>
      </c>
      <c r="K6046">
        <v>3503</v>
      </c>
      <c r="L6046">
        <v>30</v>
      </c>
      <c r="M6046">
        <v>105090</v>
      </c>
      <c r="N6046">
        <v>81587.724000000002</v>
      </c>
      <c r="O6046">
        <v>2719.5909999999999</v>
      </c>
      <c r="P6046">
        <v>116.76666666666667</v>
      </c>
      <c r="Q6046">
        <v>30</v>
      </c>
      <c r="R6046">
        <v>23502.276000000002</v>
      </c>
      <c r="S6046">
        <v>2019</v>
      </c>
      <c r="T6046">
        <v>5</v>
      </c>
      <c r="U6046">
        <v>19</v>
      </c>
    </row>
    <row r="6047" spans="1:21" x14ac:dyDescent="0.3">
      <c r="A6047" s="5" t="s">
        <v>168</v>
      </c>
      <c r="B6047" s="5" t="s">
        <v>206</v>
      </c>
      <c r="C6047" s="5" t="s">
        <v>108</v>
      </c>
      <c r="D6047" s="5" t="s">
        <v>414</v>
      </c>
      <c r="E6047" s="5" t="s">
        <v>172</v>
      </c>
      <c r="F6047" s="6">
        <v>43593</v>
      </c>
      <c r="G6047" s="5" t="s">
        <v>148</v>
      </c>
      <c r="H6047" s="5" t="s">
        <v>269</v>
      </c>
      <c r="I6047">
        <v>43423</v>
      </c>
      <c r="J6047">
        <v>170</v>
      </c>
      <c r="K6047">
        <v>1078</v>
      </c>
      <c r="L6047">
        <v>10</v>
      </c>
      <c r="M6047">
        <v>32340</v>
      </c>
      <c r="N6047">
        <v>27195.907999999999</v>
      </c>
      <c r="O6047">
        <v>2719.5909999999999</v>
      </c>
      <c r="P6047">
        <v>107.8</v>
      </c>
      <c r="Q6047">
        <v>30</v>
      </c>
      <c r="R6047">
        <v>5144.0919999999996</v>
      </c>
      <c r="S6047">
        <v>2019</v>
      </c>
      <c r="T6047">
        <v>5</v>
      </c>
      <c r="U6047">
        <v>19</v>
      </c>
    </row>
    <row r="6048" spans="1:21" x14ac:dyDescent="0.3">
      <c r="A6048" s="5" t="s">
        <v>168</v>
      </c>
      <c r="B6048" s="5" t="s">
        <v>206</v>
      </c>
      <c r="C6048" s="5" t="s">
        <v>108</v>
      </c>
      <c r="D6048" s="5" t="s">
        <v>414</v>
      </c>
      <c r="E6048" s="5" t="s">
        <v>172</v>
      </c>
      <c r="F6048" s="6">
        <v>43593</v>
      </c>
      <c r="G6048" s="5" t="s">
        <v>148</v>
      </c>
      <c r="H6048" s="5" t="s">
        <v>230</v>
      </c>
      <c r="I6048">
        <v>43423</v>
      </c>
      <c r="J6048">
        <v>170</v>
      </c>
      <c r="K6048">
        <v>1934</v>
      </c>
      <c r="L6048">
        <v>17</v>
      </c>
      <c r="M6048">
        <v>58020</v>
      </c>
      <c r="N6048">
        <v>46233.042999999998</v>
      </c>
      <c r="O6048">
        <v>2719.5909999999999</v>
      </c>
      <c r="P6048">
        <v>113.76470588235294</v>
      </c>
      <c r="Q6048">
        <v>30</v>
      </c>
      <c r="R6048">
        <v>11786.957</v>
      </c>
      <c r="S6048">
        <v>2019</v>
      </c>
      <c r="T6048">
        <v>5</v>
      </c>
      <c r="U6048">
        <v>19</v>
      </c>
    </row>
    <row r="6049" spans="1:21" x14ac:dyDescent="0.3">
      <c r="A6049" s="5" t="s">
        <v>168</v>
      </c>
      <c r="B6049" s="5" t="s">
        <v>206</v>
      </c>
      <c r="C6049" s="5" t="s">
        <v>108</v>
      </c>
      <c r="D6049" s="5" t="s">
        <v>414</v>
      </c>
      <c r="E6049" s="5" t="s">
        <v>172</v>
      </c>
      <c r="F6049" s="6">
        <v>43593</v>
      </c>
      <c r="G6049" s="5" t="s">
        <v>148</v>
      </c>
      <c r="H6049" s="5" t="s">
        <v>225</v>
      </c>
      <c r="I6049">
        <v>43423</v>
      </c>
      <c r="J6049">
        <v>170</v>
      </c>
      <c r="K6049">
        <v>124</v>
      </c>
      <c r="L6049">
        <v>1</v>
      </c>
      <c r="M6049">
        <v>3720</v>
      </c>
      <c r="N6049">
        <v>2719.5909999999999</v>
      </c>
      <c r="O6049">
        <v>2719.5909999999999</v>
      </c>
      <c r="P6049">
        <v>124</v>
      </c>
      <c r="Q6049">
        <v>30</v>
      </c>
      <c r="R6049">
        <v>1000.409</v>
      </c>
      <c r="S6049">
        <v>2019</v>
      </c>
      <c r="T6049">
        <v>5</v>
      </c>
      <c r="U6049">
        <v>19</v>
      </c>
    </row>
    <row r="6050" spans="1:21" x14ac:dyDescent="0.3">
      <c r="A6050" s="5" t="s">
        <v>168</v>
      </c>
      <c r="B6050" s="5" t="s">
        <v>206</v>
      </c>
      <c r="C6050" s="5" t="s">
        <v>108</v>
      </c>
      <c r="D6050" s="5" t="s">
        <v>414</v>
      </c>
      <c r="E6050" s="5" t="s">
        <v>172</v>
      </c>
      <c r="F6050" s="6">
        <v>43594</v>
      </c>
      <c r="G6050" s="5" t="s">
        <v>148</v>
      </c>
      <c r="H6050" s="5" t="s">
        <v>204</v>
      </c>
      <c r="I6050">
        <v>43423</v>
      </c>
      <c r="J6050">
        <v>171</v>
      </c>
      <c r="K6050">
        <v>341</v>
      </c>
      <c r="L6050">
        <v>3</v>
      </c>
      <c r="M6050">
        <v>10571</v>
      </c>
      <c r="N6050">
        <v>8239.3459999999995</v>
      </c>
      <c r="O6050">
        <v>2746.4490000000001</v>
      </c>
      <c r="P6050">
        <v>113.66666666666667</v>
      </c>
      <c r="Q6050">
        <v>31</v>
      </c>
      <c r="R6050">
        <v>2331.654</v>
      </c>
      <c r="S6050">
        <v>2019</v>
      </c>
      <c r="T6050">
        <v>5</v>
      </c>
      <c r="U6050">
        <v>19</v>
      </c>
    </row>
    <row r="6051" spans="1:21" x14ac:dyDescent="0.3">
      <c r="A6051" s="5" t="s">
        <v>168</v>
      </c>
      <c r="B6051" s="5" t="s">
        <v>206</v>
      </c>
      <c r="C6051" s="5" t="s">
        <v>108</v>
      </c>
      <c r="D6051" s="5" t="s">
        <v>414</v>
      </c>
      <c r="E6051" s="5" t="s">
        <v>172</v>
      </c>
      <c r="F6051" s="6">
        <v>43594</v>
      </c>
      <c r="G6051" s="5" t="s">
        <v>148</v>
      </c>
      <c r="H6051" s="5" t="s">
        <v>218</v>
      </c>
      <c r="I6051">
        <v>43423</v>
      </c>
      <c r="J6051">
        <v>171</v>
      </c>
      <c r="K6051">
        <v>880</v>
      </c>
      <c r="L6051">
        <v>8</v>
      </c>
      <c r="M6051">
        <v>27280</v>
      </c>
      <c r="N6051">
        <v>21971.589</v>
      </c>
      <c r="O6051">
        <v>2746.4490000000001</v>
      </c>
      <c r="P6051">
        <v>110</v>
      </c>
      <c r="Q6051">
        <v>31</v>
      </c>
      <c r="R6051">
        <v>5308.4110000000001</v>
      </c>
      <c r="S6051">
        <v>2019</v>
      </c>
      <c r="T6051">
        <v>5</v>
      </c>
      <c r="U6051">
        <v>19</v>
      </c>
    </row>
    <row r="6052" spans="1:21" x14ac:dyDescent="0.3">
      <c r="A6052" s="5" t="s">
        <v>168</v>
      </c>
      <c r="B6052" s="5" t="s">
        <v>206</v>
      </c>
      <c r="C6052" s="5" t="s">
        <v>108</v>
      </c>
      <c r="D6052" s="5" t="s">
        <v>414</v>
      </c>
      <c r="E6052" s="5" t="s">
        <v>172</v>
      </c>
      <c r="F6052" s="6">
        <v>43594</v>
      </c>
      <c r="G6052" s="5" t="s">
        <v>148</v>
      </c>
      <c r="H6052" s="5" t="s">
        <v>205</v>
      </c>
      <c r="I6052">
        <v>43423</v>
      </c>
      <c r="J6052">
        <v>171</v>
      </c>
      <c r="K6052">
        <v>305</v>
      </c>
      <c r="L6052">
        <v>3</v>
      </c>
      <c r="M6052">
        <v>9455</v>
      </c>
      <c r="N6052">
        <v>8239.3459999999995</v>
      </c>
      <c r="O6052">
        <v>2746.4490000000001</v>
      </c>
      <c r="P6052">
        <v>101.66666666666667</v>
      </c>
      <c r="Q6052">
        <v>31</v>
      </c>
      <c r="R6052">
        <v>1215.654</v>
      </c>
      <c r="S6052">
        <v>2019</v>
      </c>
      <c r="T6052">
        <v>5</v>
      </c>
      <c r="U6052">
        <v>19</v>
      </c>
    </row>
    <row r="6053" spans="1:21" x14ac:dyDescent="0.3">
      <c r="A6053" s="5" t="s">
        <v>168</v>
      </c>
      <c r="B6053" s="5" t="s">
        <v>206</v>
      </c>
      <c r="C6053" s="5" t="s">
        <v>108</v>
      </c>
      <c r="D6053" s="5" t="s">
        <v>414</v>
      </c>
      <c r="E6053" s="5" t="s">
        <v>172</v>
      </c>
      <c r="F6053" s="6">
        <v>43594</v>
      </c>
      <c r="G6053" s="5" t="s">
        <v>148</v>
      </c>
      <c r="H6053" s="5" t="s">
        <v>184</v>
      </c>
      <c r="I6053">
        <v>43423</v>
      </c>
      <c r="J6053">
        <v>171</v>
      </c>
      <c r="K6053">
        <v>2301</v>
      </c>
      <c r="L6053">
        <v>20</v>
      </c>
      <c r="M6053">
        <v>70180.5</v>
      </c>
      <c r="N6053">
        <v>54928.974000000002</v>
      </c>
      <c r="O6053">
        <v>2746.4490000000001</v>
      </c>
      <c r="P6053">
        <v>115.05</v>
      </c>
      <c r="Q6053">
        <v>30.5</v>
      </c>
      <c r="R6053">
        <v>15251.526</v>
      </c>
      <c r="S6053">
        <v>2019</v>
      </c>
      <c r="T6053">
        <v>5</v>
      </c>
      <c r="U6053">
        <v>19</v>
      </c>
    </row>
    <row r="6054" spans="1:21" x14ac:dyDescent="0.3">
      <c r="A6054" s="5" t="s">
        <v>168</v>
      </c>
      <c r="B6054" s="5" t="s">
        <v>206</v>
      </c>
      <c r="C6054" s="5" t="s">
        <v>108</v>
      </c>
      <c r="D6054" s="5" t="s">
        <v>414</v>
      </c>
      <c r="E6054" s="5" t="s">
        <v>172</v>
      </c>
      <c r="F6054" s="6">
        <v>43594</v>
      </c>
      <c r="G6054" s="5" t="s">
        <v>148</v>
      </c>
      <c r="H6054" s="5" t="s">
        <v>203</v>
      </c>
      <c r="I6054">
        <v>43423</v>
      </c>
      <c r="J6054">
        <v>171</v>
      </c>
      <c r="K6054">
        <v>210</v>
      </c>
      <c r="L6054">
        <v>2</v>
      </c>
      <c r="M6054">
        <v>6510</v>
      </c>
      <c r="N6054">
        <v>5492.8969999999999</v>
      </c>
      <c r="O6054">
        <v>2746.4490000000001</v>
      </c>
      <c r="P6054">
        <v>105</v>
      </c>
      <c r="Q6054">
        <v>31</v>
      </c>
      <c r="R6054">
        <v>1017.103</v>
      </c>
      <c r="S6054">
        <v>2019</v>
      </c>
      <c r="T6054">
        <v>5</v>
      </c>
      <c r="U6054">
        <v>19</v>
      </c>
    </row>
    <row r="6055" spans="1:21" x14ac:dyDescent="0.3">
      <c r="A6055" s="5" t="s">
        <v>168</v>
      </c>
      <c r="B6055" s="5" t="s">
        <v>206</v>
      </c>
      <c r="C6055" s="5" t="s">
        <v>108</v>
      </c>
      <c r="D6055" s="5" t="s">
        <v>414</v>
      </c>
      <c r="E6055" s="5" t="s">
        <v>172</v>
      </c>
      <c r="F6055" s="6">
        <v>43594</v>
      </c>
      <c r="G6055" s="5" t="s">
        <v>148</v>
      </c>
      <c r="H6055" s="5" t="s">
        <v>230</v>
      </c>
      <c r="I6055">
        <v>43423</v>
      </c>
      <c r="J6055">
        <v>171</v>
      </c>
      <c r="K6055">
        <v>1220</v>
      </c>
      <c r="L6055">
        <v>10</v>
      </c>
      <c r="M6055">
        <v>37210</v>
      </c>
      <c r="N6055">
        <v>27464.487000000001</v>
      </c>
      <c r="O6055">
        <v>2746.4490000000001</v>
      </c>
      <c r="P6055">
        <v>122</v>
      </c>
      <c r="Q6055">
        <v>30.5</v>
      </c>
      <c r="R6055">
        <v>9745.5130000000008</v>
      </c>
      <c r="S6055">
        <v>2019</v>
      </c>
      <c r="T6055">
        <v>5</v>
      </c>
      <c r="U6055">
        <v>19</v>
      </c>
    </row>
    <row r="6056" spans="1:21" x14ac:dyDescent="0.3">
      <c r="A6056" s="5" t="s">
        <v>168</v>
      </c>
      <c r="B6056" s="5" t="s">
        <v>206</v>
      </c>
      <c r="C6056" s="5" t="s">
        <v>108</v>
      </c>
      <c r="D6056" s="5" t="s">
        <v>414</v>
      </c>
      <c r="E6056" s="5" t="s">
        <v>172</v>
      </c>
      <c r="F6056" s="6">
        <v>43594</v>
      </c>
      <c r="G6056" s="5" t="s">
        <v>148</v>
      </c>
      <c r="H6056" s="5" t="s">
        <v>180</v>
      </c>
      <c r="I6056">
        <v>43423</v>
      </c>
      <c r="J6056">
        <v>171</v>
      </c>
      <c r="K6056">
        <v>196</v>
      </c>
      <c r="L6056">
        <v>2</v>
      </c>
      <c r="M6056">
        <v>6076</v>
      </c>
      <c r="N6056">
        <v>5492.8969999999999</v>
      </c>
      <c r="O6056">
        <v>2746.4490000000001</v>
      </c>
      <c r="P6056">
        <v>98</v>
      </c>
      <c r="Q6056">
        <v>31</v>
      </c>
      <c r="R6056">
        <v>583.10299999999995</v>
      </c>
      <c r="S6056">
        <v>2019</v>
      </c>
      <c r="T6056">
        <v>5</v>
      </c>
      <c r="U6056">
        <v>19</v>
      </c>
    </row>
    <row r="6057" spans="1:21" x14ac:dyDescent="0.3">
      <c r="A6057" s="5" t="s">
        <v>168</v>
      </c>
      <c r="B6057" s="5" t="s">
        <v>206</v>
      </c>
      <c r="C6057" s="5" t="s">
        <v>108</v>
      </c>
      <c r="D6057" s="5" t="s">
        <v>414</v>
      </c>
      <c r="E6057" s="5" t="s">
        <v>172</v>
      </c>
      <c r="F6057" s="6">
        <v>43594</v>
      </c>
      <c r="G6057" s="5" t="s">
        <v>148</v>
      </c>
      <c r="H6057" s="5" t="s">
        <v>221</v>
      </c>
      <c r="I6057">
        <v>43423</v>
      </c>
      <c r="J6057">
        <v>171</v>
      </c>
      <c r="K6057">
        <v>110</v>
      </c>
      <c r="L6057">
        <v>1</v>
      </c>
      <c r="M6057">
        <v>3410</v>
      </c>
      <c r="N6057">
        <v>2746.4490000000001</v>
      </c>
      <c r="O6057">
        <v>2746.4490000000001</v>
      </c>
      <c r="P6057">
        <v>110</v>
      </c>
      <c r="Q6057">
        <v>31</v>
      </c>
      <c r="R6057">
        <v>663.55100000000004</v>
      </c>
      <c r="S6057">
        <v>2019</v>
      </c>
      <c r="T6057">
        <v>5</v>
      </c>
      <c r="U6057">
        <v>19</v>
      </c>
    </row>
    <row r="6058" spans="1:21" x14ac:dyDescent="0.3">
      <c r="A6058" s="5" t="s">
        <v>168</v>
      </c>
      <c r="B6058" s="5" t="s">
        <v>206</v>
      </c>
      <c r="C6058" s="5" t="s">
        <v>108</v>
      </c>
      <c r="D6058" s="5" t="s">
        <v>414</v>
      </c>
      <c r="E6058" s="5" t="s">
        <v>172</v>
      </c>
      <c r="F6058" s="6">
        <v>43594</v>
      </c>
      <c r="G6058" s="5" t="s">
        <v>148</v>
      </c>
      <c r="H6058" s="5" t="s">
        <v>222</v>
      </c>
      <c r="I6058">
        <v>43423</v>
      </c>
      <c r="J6058">
        <v>171</v>
      </c>
      <c r="K6058">
        <v>110</v>
      </c>
      <c r="L6058">
        <v>1</v>
      </c>
      <c r="M6058">
        <v>3410</v>
      </c>
      <c r="N6058">
        <v>2746.4490000000001</v>
      </c>
      <c r="O6058">
        <v>2746.4490000000001</v>
      </c>
      <c r="P6058">
        <v>110</v>
      </c>
      <c r="Q6058">
        <v>31</v>
      </c>
      <c r="R6058">
        <v>663.55100000000004</v>
      </c>
      <c r="S6058">
        <v>2019</v>
      </c>
      <c r="T6058">
        <v>5</v>
      </c>
      <c r="U6058">
        <v>19</v>
      </c>
    </row>
    <row r="6059" spans="1:21" x14ac:dyDescent="0.3">
      <c r="A6059" s="5" t="s">
        <v>168</v>
      </c>
      <c r="B6059" s="5" t="s">
        <v>206</v>
      </c>
      <c r="C6059" s="5" t="s">
        <v>108</v>
      </c>
      <c r="D6059" s="5" t="s">
        <v>414</v>
      </c>
      <c r="E6059" s="5" t="s">
        <v>172</v>
      </c>
      <c r="F6059" s="6">
        <v>43594</v>
      </c>
      <c r="G6059" s="5" t="s">
        <v>148</v>
      </c>
      <c r="H6059" s="5" t="s">
        <v>217</v>
      </c>
      <c r="I6059">
        <v>43423</v>
      </c>
      <c r="J6059">
        <v>171</v>
      </c>
      <c r="K6059">
        <v>1020</v>
      </c>
      <c r="L6059">
        <v>10</v>
      </c>
      <c r="M6059">
        <v>31620</v>
      </c>
      <c r="N6059">
        <v>27464.487000000001</v>
      </c>
      <c r="O6059">
        <v>2746.4490000000001</v>
      </c>
      <c r="P6059">
        <v>102</v>
      </c>
      <c r="Q6059">
        <v>31</v>
      </c>
      <c r="R6059">
        <v>4155.5129999999999</v>
      </c>
      <c r="S6059">
        <v>2019</v>
      </c>
      <c r="T6059">
        <v>5</v>
      </c>
      <c r="U6059">
        <v>19</v>
      </c>
    </row>
    <row r="6060" spans="1:21" x14ac:dyDescent="0.3">
      <c r="A6060" s="5" t="s">
        <v>168</v>
      </c>
      <c r="B6060" s="5" t="s">
        <v>206</v>
      </c>
      <c r="C6060" s="5" t="s">
        <v>108</v>
      </c>
      <c r="D6060" s="5" t="s">
        <v>414</v>
      </c>
      <c r="E6060" s="5" t="s">
        <v>172</v>
      </c>
      <c r="F6060" s="6">
        <v>43594</v>
      </c>
      <c r="G6060" s="5" t="s">
        <v>148</v>
      </c>
      <c r="H6060" s="5" t="s">
        <v>181</v>
      </c>
      <c r="I6060">
        <v>43423</v>
      </c>
      <c r="J6060">
        <v>171</v>
      </c>
      <c r="K6060">
        <v>205</v>
      </c>
      <c r="L6060">
        <v>2</v>
      </c>
      <c r="M6060">
        <v>6355</v>
      </c>
      <c r="N6060">
        <v>5492.8969999999999</v>
      </c>
      <c r="O6060">
        <v>2746.4490000000001</v>
      </c>
      <c r="P6060">
        <v>102.5</v>
      </c>
      <c r="Q6060">
        <v>31</v>
      </c>
      <c r="R6060">
        <v>862.10299999999995</v>
      </c>
      <c r="S6060">
        <v>2019</v>
      </c>
      <c r="T6060">
        <v>5</v>
      </c>
      <c r="U6060">
        <v>19</v>
      </c>
    </row>
    <row r="6061" spans="1:21" x14ac:dyDescent="0.3">
      <c r="A6061" s="5" t="s">
        <v>168</v>
      </c>
      <c r="B6061" s="5" t="s">
        <v>206</v>
      </c>
      <c r="C6061" s="5" t="s">
        <v>108</v>
      </c>
      <c r="D6061" s="5" t="s">
        <v>414</v>
      </c>
      <c r="E6061" s="5" t="s">
        <v>172</v>
      </c>
      <c r="F6061" s="6">
        <v>43594</v>
      </c>
      <c r="G6061" s="5" t="s">
        <v>148</v>
      </c>
      <c r="H6061" s="5" t="s">
        <v>183</v>
      </c>
      <c r="I6061">
        <v>43423</v>
      </c>
      <c r="J6061">
        <v>171</v>
      </c>
      <c r="K6061">
        <v>210</v>
      </c>
      <c r="L6061">
        <v>2</v>
      </c>
      <c r="M6061">
        <v>6510</v>
      </c>
      <c r="N6061">
        <v>5492.8969999999999</v>
      </c>
      <c r="O6061">
        <v>2746.4490000000001</v>
      </c>
      <c r="P6061">
        <v>105</v>
      </c>
      <c r="Q6061">
        <v>31</v>
      </c>
      <c r="R6061">
        <v>1017.103</v>
      </c>
      <c r="S6061">
        <v>2019</v>
      </c>
      <c r="T6061">
        <v>5</v>
      </c>
      <c r="U6061">
        <v>19</v>
      </c>
    </row>
    <row r="6062" spans="1:21" x14ac:dyDescent="0.3">
      <c r="A6062" s="5" t="s">
        <v>168</v>
      </c>
      <c r="B6062" s="5" t="s">
        <v>206</v>
      </c>
      <c r="C6062" s="5" t="s">
        <v>108</v>
      </c>
      <c r="D6062" s="5" t="s">
        <v>414</v>
      </c>
      <c r="E6062" s="5" t="s">
        <v>172</v>
      </c>
      <c r="F6062" s="6">
        <v>43594</v>
      </c>
      <c r="G6062" s="5" t="s">
        <v>148</v>
      </c>
      <c r="H6062" s="5" t="s">
        <v>182</v>
      </c>
      <c r="I6062">
        <v>43423</v>
      </c>
      <c r="J6062">
        <v>171</v>
      </c>
      <c r="K6062">
        <v>104</v>
      </c>
      <c r="L6062">
        <v>1</v>
      </c>
      <c r="M6062">
        <v>3224</v>
      </c>
      <c r="N6062">
        <v>2746.4490000000001</v>
      </c>
      <c r="O6062">
        <v>2746.4490000000001</v>
      </c>
      <c r="P6062">
        <v>104</v>
      </c>
      <c r="Q6062">
        <v>31</v>
      </c>
      <c r="R6062">
        <v>477.55099999999999</v>
      </c>
      <c r="S6062">
        <v>2019</v>
      </c>
      <c r="T6062">
        <v>5</v>
      </c>
      <c r="U6062">
        <v>19</v>
      </c>
    </row>
    <row r="6063" spans="1:21" x14ac:dyDescent="0.3">
      <c r="A6063" s="5" t="s">
        <v>168</v>
      </c>
      <c r="B6063" s="5" t="s">
        <v>206</v>
      </c>
      <c r="C6063" s="5" t="s">
        <v>108</v>
      </c>
      <c r="D6063" s="5" t="s">
        <v>414</v>
      </c>
      <c r="E6063" s="5" t="s">
        <v>172</v>
      </c>
      <c r="F6063" s="6">
        <v>43594</v>
      </c>
      <c r="G6063" s="5" t="s">
        <v>148</v>
      </c>
      <c r="H6063" s="5" t="s">
        <v>231</v>
      </c>
      <c r="I6063">
        <v>43423</v>
      </c>
      <c r="J6063">
        <v>171</v>
      </c>
      <c r="K6063">
        <v>112</v>
      </c>
      <c r="L6063">
        <v>1</v>
      </c>
      <c r="M6063">
        <v>3472</v>
      </c>
      <c r="N6063">
        <v>2746.4490000000001</v>
      </c>
      <c r="O6063">
        <v>2746.4490000000001</v>
      </c>
      <c r="P6063">
        <v>112</v>
      </c>
      <c r="Q6063">
        <v>31</v>
      </c>
      <c r="R6063">
        <v>725.55100000000004</v>
      </c>
      <c r="S6063">
        <v>2019</v>
      </c>
      <c r="T6063">
        <v>5</v>
      </c>
      <c r="U6063">
        <v>19</v>
      </c>
    </row>
    <row r="6064" spans="1:21" x14ac:dyDescent="0.3">
      <c r="A6064" s="5" t="s">
        <v>168</v>
      </c>
      <c r="B6064" s="5" t="s">
        <v>206</v>
      </c>
      <c r="C6064" s="5" t="s">
        <v>108</v>
      </c>
      <c r="D6064" s="5" t="s">
        <v>414</v>
      </c>
      <c r="E6064" s="5" t="s">
        <v>172</v>
      </c>
      <c r="F6064" s="6">
        <v>43594</v>
      </c>
      <c r="G6064" s="5" t="s">
        <v>148</v>
      </c>
      <c r="H6064" s="5" t="s">
        <v>321</v>
      </c>
      <c r="I6064">
        <v>43423</v>
      </c>
      <c r="J6064">
        <v>171</v>
      </c>
      <c r="K6064">
        <v>440</v>
      </c>
      <c r="L6064">
        <v>4</v>
      </c>
      <c r="M6064">
        <v>13420</v>
      </c>
      <c r="N6064">
        <v>10985.795</v>
      </c>
      <c r="O6064">
        <v>2746.4490000000001</v>
      </c>
      <c r="P6064">
        <v>110</v>
      </c>
      <c r="Q6064">
        <v>30.5</v>
      </c>
      <c r="R6064">
        <v>2434.2049999999999</v>
      </c>
      <c r="S6064">
        <v>2019</v>
      </c>
      <c r="T6064">
        <v>5</v>
      </c>
      <c r="U6064">
        <v>19</v>
      </c>
    </row>
    <row r="6065" spans="1:21" x14ac:dyDescent="0.3">
      <c r="A6065" s="5" t="s">
        <v>168</v>
      </c>
      <c r="B6065" s="5" t="s">
        <v>206</v>
      </c>
      <c r="C6065" s="5" t="s">
        <v>108</v>
      </c>
      <c r="D6065" s="5" t="s">
        <v>414</v>
      </c>
      <c r="E6065" s="5" t="s">
        <v>172</v>
      </c>
      <c r="F6065" s="6">
        <v>43594</v>
      </c>
      <c r="G6065" s="5" t="s">
        <v>148</v>
      </c>
      <c r="H6065" s="5" t="s">
        <v>269</v>
      </c>
      <c r="I6065">
        <v>43423</v>
      </c>
      <c r="J6065">
        <v>171</v>
      </c>
      <c r="K6065">
        <v>590</v>
      </c>
      <c r="L6065">
        <v>5</v>
      </c>
      <c r="M6065">
        <v>17995</v>
      </c>
      <c r="N6065">
        <v>13732.243</v>
      </c>
      <c r="O6065">
        <v>2746.4490000000001</v>
      </c>
      <c r="P6065">
        <v>118</v>
      </c>
      <c r="Q6065">
        <v>30.5</v>
      </c>
      <c r="R6065">
        <v>4262.7569999999996</v>
      </c>
      <c r="S6065">
        <v>2019</v>
      </c>
      <c r="T6065">
        <v>5</v>
      </c>
      <c r="U6065">
        <v>19</v>
      </c>
    </row>
    <row r="6066" spans="1:21" x14ac:dyDescent="0.3">
      <c r="A6066" s="5" t="s">
        <v>168</v>
      </c>
      <c r="B6066" s="5" t="s">
        <v>206</v>
      </c>
      <c r="C6066" s="5" t="s">
        <v>108</v>
      </c>
      <c r="D6066" s="5" t="s">
        <v>414</v>
      </c>
      <c r="E6066" s="5" t="s">
        <v>172</v>
      </c>
      <c r="F6066" s="6">
        <v>43594</v>
      </c>
      <c r="G6066" s="5" t="s">
        <v>148</v>
      </c>
      <c r="H6066" s="5" t="s">
        <v>185</v>
      </c>
      <c r="I6066">
        <v>43423</v>
      </c>
      <c r="J6066">
        <v>171</v>
      </c>
      <c r="K6066">
        <v>438</v>
      </c>
      <c r="L6066">
        <v>4</v>
      </c>
      <c r="M6066">
        <v>13578</v>
      </c>
      <c r="N6066">
        <v>10985.795</v>
      </c>
      <c r="O6066">
        <v>2746.4490000000001</v>
      </c>
      <c r="P6066">
        <v>109.5</v>
      </c>
      <c r="Q6066">
        <v>31</v>
      </c>
      <c r="R6066">
        <v>2592.2049999999999</v>
      </c>
      <c r="S6066">
        <v>2019</v>
      </c>
      <c r="T6066">
        <v>5</v>
      </c>
      <c r="U6066">
        <v>19</v>
      </c>
    </row>
    <row r="6067" spans="1:21" x14ac:dyDescent="0.3">
      <c r="A6067" s="5" t="s">
        <v>168</v>
      </c>
      <c r="B6067" s="5" t="s">
        <v>206</v>
      </c>
      <c r="C6067" s="5" t="s">
        <v>108</v>
      </c>
      <c r="D6067" s="5" t="s">
        <v>414</v>
      </c>
      <c r="E6067" s="5" t="s">
        <v>172</v>
      </c>
      <c r="F6067" s="6">
        <v>43594</v>
      </c>
      <c r="G6067" s="5" t="s">
        <v>148</v>
      </c>
      <c r="H6067" s="5" t="s">
        <v>187</v>
      </c>
      <c r="I6067">
        <v>43423</v>
      </c>
      <c r="J6067">
        <v>171</v>
      </c>
      <c r="K6067">
        <v>224</v>
      </c>
      <c r="L6067">
        <v>2</v>
      </c>
      <c r="M6067">
        <v>6944</v>
      </c>
      <c r="N6067">
        <v>5492.8969999999999</v>
      </c>
      <c r="O6067">
        <v>2746.4490000000001</v>
      </c>
      <c r="P6067">
        <v>112</v>
      </c>
      <c r="Q6067">
        <v>31</v>
      </c>
      <c r="R6067">
        <v>1451.1030000000001</v>
      </c>
      <c r="S6067">
        <v>2019</v>
      </c>
      <c r="T6067">
        <v>5</v>
      </c>
      <c r="U6067">
        <v>19</v>
      </c>
    </row>
    <row r="6068" spans="1:21" x14ac:dyDescent="0.3">
      <c r="A6068" s="5" t="s">
        <v>168</v>
      </c>
      <c r="B6068" s="5" t="s">
        <v>206</v>
      </c>
      <c r="C6068" s="5" t="s">
        <v>108</v>
      </c>
      <c r="D6068" s="5" t="s">
        <v>414</v>
      </c>
      <c r="E6068" s="5" t="s">
        <v>172</v>
      </c>
      <c r="F6068" s="6">
        <v>43594</v>
      </c>
      <c r="G6068" s="5" t="s">
        <v>148</v>
      </c>
      <c r="H6068" s="5" t="s">
        <v>226</v>
      </c>
      <c r="I6068">
        <v>43423</v>
      </c>
      <c r="J6068">
        <v>171</v>
      </c>
      <c r="K6068">
        <v>204</v>
      </c>
      <c r="L6068">
        <v>2</v>
      </c>
      <c r="M6068">
        <v>6324</v>
      </c>
      <c r="N6068">
        <v>5492.8969999999999</v>
      </c>
      <c r="O6068">
        <v>2746.4490000000001</v>
      </c>
      <c r="P6068">
        <v>102</v>
      </c>
      <c r="Q6068">
        <v>31</v>
      </c>
      <c r="R6068">
        <v>831.10299999999995</v>
      </c>
      <c r="S6068">
        <v>2019</v>
      </c>
      <c r="T6068">
        <v>5</v>
      </c>
      <c r="U6068">
        <v>19</v>
      </c>
    </row>
    <row r="6069" spans="1:21" x14ac:dyDescent="0.3">
      <c r="A6069" s="5" t="s">
        <v>168</v>
      </c>
      <c r="B6069" s="5" t="s">
        <v>206</v>
      </c>
      <c r="C6069" s="5" t="s">
        <v>108</v>
      </c>
      <c r="D6069" s="5" t="s">
        <v>414</v>
      </c>
      <c r="E6069" s="5" t="s">
        <v>172</v>
      </c>
      <c r="F6069" s="6">
        <v>43594</v>
      </c>
      <c r="G6069" s="5" t="s">
        <v>148</v>
      </c>
      <c r="H6069" s="5" t="s">
        <v>189</v>
      </c>
      <c r="I6069">
        <v>43423</v>
      </c>
      <c r="J6069">
        <v>171</v>
      </c>
      <c r="K6069">
        <v>220</v>
      </c>
      <c r="L6069">
        <v>2</v>
      </c>
      <c r="M6069">
        <v>6820</v>
      </c>
      <c r="N6069">
        <v>5492.8969999999999</v>
      </c>
      <c r="O6069">
        <v>2746.4490000000001</v>
      </c>
      <c r="P6069">
        <v>110</v>
      </c>
      <c r="Q6069">
        <v>31</v>
      </c>
      <c r="R6069">
        <v>1327.1030000000001</v>
      </c>
      <c r="S6069">
        <v>2019</v>
      </c>
      <c r="T6069">
        <v>5</v>
      </c>
      <c r="U6069">
        <v>19</v>
      </c>
    </row>
    <row r="6070" spans="1:21" x14ac:dyDescent="0.3">
      <c r="A6070" s="5" t="s">
        <v>168</v>
      </c>
      <c r="B6070" s="5" t="s">
        <v>206</v>
      </c>
      <c r="C6070" s="5" t="s">
        <v>108</v>
      </c>
      <c r="D6070" s="5" t="s">
        <v>414</v>
      </c>
      <c r="E6070" s="5" t="s">
        <v>172</v>
      </c>
      <c r="F6070" s="6">
        <v>43594</v>
      </c>
      <c r="G6070" s="5" t="s">
        <v>148</v>
      </c>
      <c r="H6070" s="5" t="s">
        <v>225</v>
      </c>
      <c r="I6070">
        <v>43423</v>
      </c>
      <c r="J6070">
        <v>171</v>
      </c>
      <c r="K6070">
        <v>344</v>
      </c>
      <c r="L6070">
        <v>3</v>
      </c>
      <c r="M6070">
        <v>10492</v>
      </c>
      <c r="N6070">
        <v>8239.3459999999995</v>
      </c>
      <c r="O6070">
        <v>2746.4490000000001</v>
      </c>
      <c r="P6070">
        <v>114.66666666666667</v>
      </c>
      <c r="Q6070">
        <v>30.5</v>
      </c>
      <c r="R6070">
        <v>2252.654</v>
      </c>
      <c r="S6070">
        <v>2019</v>
      </c>
      <c r="T6070">
        <v>5</v>
      </c>
      <c r="U6070">
        <v>19</v>
      </c>
    </row>
    <row r="6071" spans="1:21" x14ac:dyDescent="0.3">
      <c r="A6071" s="5" t="s">
        <v>168</v>
      </c>
      <c r="B6071" s="5" t="s">
        <v>206</v>
      </c>
      <c r="C6071" s="5" t="s">
        <v>108</v>
      </c>
      <c r="D6071" s="5" t="s">
        <v>414</v>
      </c>
      <c r="E6071" s="5" t="s">
        <v>172</v>
      </c>
      <c r="F6071" s="6">
        <v>43594</v>
      </c>
      <c r="G6071" s="5" t="s">
        <v>148</v>
      </c>
      <c r="H6071" s="5" t="s">
        <v>191</v>
      </c>
      <c r="I6071">
        <v>43423</v>
      </c>
      <c r="J6071">
        <v>171</v>
      </c>
      <c r="K6071">
        <v>232</v>
      </c>
      <c r="L6071">
        <v>2</v>
      </c>
      <c r="M6071">
        <v>7192</v>
      </c>
      <c r="N6071">
        <v>5492.8969999999999</v>
      </c>
      <c r="O6071">
        <v>2746.4490000000001</v>
      </c>
      <c r="P6071">
        <v>116</v>
      </c>
      <c r="Q6071">
        <v>31</v>
      </c>
      <c r="R6071">
        <v>1699.1030000000001</v>
      </c>
      <c r="S6071">
        <v>2019</v>
      </c>
      <c r="T6071">
        <v>5</v>
      </c>
      <c r="U6071">
        <v>19</v>
      </c>
    </row>
    <row r="6072" spans="1:21" x14ac:dyDescent="0.3">
      <c r="A6072" s="5" t="s">
        <v>168</v>
      </c>
      <c r="B6072" s="5" t="s">
        <v>206</v>
      </c>
      <c r="C6072" s="5" t="s">
        <v>108</v>
      </c>
      <c r="D6072" s="5" t="s">
        <v>414</v>
      </c>
      <c r="E6072" s="5" t="s">
        <v>172</v>
      </c>
      <c r="F6072" s="6">
        <v>43594</v>
      </c>
      <c r="G6072" s="5" t="s">
        <v>148</v>
      </c>
      <c r="H6072" s="5" t="s">
        <v>216</v>
      </c>
      <c r="I6072">
        <v>43423</v>
      </c>
      <c r="J6072">
        <v>171</v>
      </c>
      <c r="K6072">
        <v>204</v>
      </c>
      <c r="L6072">
        <v>2</v>
      </c>
      <c r="M6072">
        <v>6324</v>
      </c>
      <c r="N6072">
        <v>5492.8969999999999</v>
      </c>
      <c r="O6072">
        <v>2746.4490000000001</v>
      </c>
      <c r="P6072">
        <v>102</v>
      </c>
      <c r="Q6072">
        <v>31</v>
      </c>
      <c r="R6072">
        <v>831.10299999999995</v>
      </c>
      <c r="S6072">
        <v>2019</v>
      </c>
      <c r="T6072">
        <v>5</v>
      </c>
      <c r="U6072">
        <v>19</v>
      </c>
    </row>
    <row r="6073" spans="1:21" x14ac:dyDescent="0.3">
      <c r="A6073" s="5" t="s">
        <v>168</v>
      </c>
      <c r="B6073" s="5" t="s">
        <v>169</v>
      </c>
      <c r="C6073" s="5" t="s">
        <v>170</v>
      </c>
      <c r="D6073" s="5" t="s">
        <v>409</v>
      </c>
      <c r="E6073" s="5" t="s">
        <v>172</v>
      </c>
      <c r="F6073" s="6">
        <v>43596</v>
      </c>
      <c r="G6073" s="5" t="s">
        <v>148</v>
      </c>
      <c r="H6073" s="5" t="s">
        <v>178</v>
      </c>
      <c r="I6073">
        <v>43417</v>
      </c>
      <c r="J6073">
        <v>179</v>
      </c>
      <c r="K6073">
        <v>202</v>
      </c>
      <c r="L6073">
        <v>2</v>
      </c>
      <c r="M6073">
        <v>6161</v>
      </c>
      <c r="N6073">
        <v>4100.7020000000002</v>
      </c>
      <c r="O6073">
        <v>2050.3510000000001</v>
      </c>
      <c r="P6073">
        <v>101</v>
      </c>
      <c r="Q6073">
        <v>30.5</v>
      </c>
      <c r="R6073">
        <v>2060.2979999999998</v>
      </c>
      <c r="S6073">
        <v>2019</v>
      </c>
      <c r="T6073">
        <v>5</v>
      </c>
      <c r="U6073">
        <v>19</v>
      </c>
    </row>
    <row r="6074" spans="1:21" x14ac:dyDescent="0.3">
      <c r="A6074" s="5" t="s">
        <v>168</v>
      </c>
      <c r="B6074" s="5" t="s">
        <v>175</v>
      </c>
      <c r="C6074" s="5" t="s">
        <v>84</v>
      </c>
      <c r="D6074" s="5" t="s">
        <v>411</v>
      </c>
      <c r="E6074" s="5" t="s">
        <v>172</v>
      </c>
      <c r="F6074" s="6">
        <v>43596</v>
      </c>
      <c r="G6074" s="5" t="s">
        <v>148</v>
      </c>
      <c r="H6074" s="5" t="s">
        <v>173</v>
      </c>
      <c r="I6074">
        <v>43442</v>
      </c>
      <c r="J6074">
        <v>154</v>
      </c>
      <c r="K6074">
        <v>1344.5</v>
      </c>
      <c r="L6074">
        <v>12</v>
      </c>
      <c r="M6074">
        <v>45713</v>
      </c>
      <c r="N6074">
        <v>34684.014999999999</v>
      </c>
      <c r="O6074">
        <v>2890.335</v>
      </c>
      <c r="P6074">
        <v>112.04166666666667</v>
      </c>
      <c r="Q6074">
        <v>34</v>
      </c>
      <c r="R6074">
        <v>11028.985000000001</v>
      </c>
      <c r="S6074">
        <v>2019</v>
      </c>
      <c r="T6074">
        <v>5</v>
      </c>
      <c r="U6074">
        <v>19</v>
      </c>
    </row>
    <row r="6075" spans="1:21" x14ac:dyDescent="0.3">
      <c r="A6075" s="5" t="s">
        <v>168</v>
      </c>
      <c r="B6075" s="5" t="s">
        <v>175</v>
      </c>
      <c r="C6075" s="5" t="s">
        <v>85</v>
      </c>
      <c r="D6075" s="5" t="s">
        <v>390</v>
      </c>
      <c r="E6075" s="5" t="s">
        <v>172</v>
      </c>
      <c r="F6075" s="6">
        <v>43596</v>
      </c>
      <c r="G6075" s="5" t="s">
        <v>148</v>
      </c>
      <c r="H6075" s="5" t="s">
        <v>194</v>
      </c>
      <c r="I6075">
        <v>43424</v>
      </c>
      <c r="J6075">
        <v>172</v>
      </c>
      <c r="K6075">
        <v>410.5</v>
      </c>
      <c r="L6075">
        <v>4</v>
      </c>
      <c r="M6075">
        <v>12520.25</v>
      </c>
      <c r="N6075">
        <v>10368.407999999999</v>
      </c>
      <c r="O6075">
        <v>2592.1019999999999</v>
      </c>
      <c r="P6075">
        <v>102.625</v>
      </c>
      <c r="Q6075">
        <v>30.5</v>
      </c>
      <c r="R6075">
        <v>2151.8420000000001</v>
      </c>
      <c r="S6075">
        <v>2019</v>
      </c>
      <c r="T6075">
        <v>5</v>
      </c>
      <c r="U6075">
        <v>19</v>
      </c>
    </row>
    <row r="6076" spans="1:21" x14ac:dyDescent="0.3">
      <c r="A6076" s="5" t="s">
        <v>168</v>
      </c>
      <c r="B6076" s="5" t="s">
        <v>175</v>
      </c>
      <c r="C6076" s="5" t="s">
        <v>85</v>
      </c>
      <c r="D6076" s="5" t="s">
        <v>390</v>
      </c>
      <c r="E6076" s="5" t="s">
        <v>172</v>
      </c>
      <c r="F6076" s="6">
        <v>43596</v>
      </c>
      <c r="G6076" s="5" t="s">
        <v>148</v>
      </c>
      <c r="H6076" s="5" t="s">
        <v>212</v>
      </c>
      <c r="I6076">
        <v>43424</v>
      </c>
      <c r="J6076">
        <v>172</v>
      </c>
      <c r="K6076">
        <v>100</v>
      </c>
      <c r="L6076">
        <v>1</v>
      </c>
      <c r="M6076">
        <v>2950</v>
      </c>
      <c r="N6076">
        <v>2592.1019999999999</v>
      </c>
      <c r="O6076">
        <v>2592.1019999999999</v>
      </c>
      <c r="P6076">
        <v>100</v>
      </c>
      <c r="Q6076">
        <v>29.5</v>
      </c>
      <c r="R6076">
        <v>357.89800000000002</v>
      </c>
      <c r="S6076">
        <v>2019</v>
      </c>
      <c r="T6076">
        <v>5</v>
      </c>
      <c r="U6076">
        <v>19</v>
      </c>
    </row>
    <row r="6077" spans="1:21" x14ac:dyDescent="0.3">
      <c r="A6077" s="5" t="s">
        <v>168</v>
      </c>
      <c r="B6077" s="5" t="s">
        <v>175</v>
      </c>
      <c r="C6077" s="5" t="s">
        <v>85</v>
      </c>
      <c r="D6077" s="5" t="s">
        <v>390</v>
      </c>
      <c r="E6077" s="5" t="s">
        <v>172</v>
      </c>
      <c r="F6077" s="6">
        <v>43596</v>
      </c>
      <c r="G6077" s="5" t="s">
        <v>148</v>
      </c>
      <c r="H6077" s="5" t="s">
        <v>197</v>
      </c>
      <c r="I6077">
        <v>43424</v>
      </c>
      <c r="J6077">
        <v>172</v>
      </c>
      <c r="K6077">
        <v>747</v>
      </c>
      <c r="L6077">
        <v>7</v>
      </c>
      <c r="M6077">
        <v>22783.5</v>
      </c>
      <c r="N6077">
        <v>18144.714</v>
      </c>
      <c r="O6077">
        <v>2592.1019999999999</v>
      </c>
      <c r="P6077">
        <v>106.71428571428571</v>
      </c>
      <c r="Q6077">
        <v>30.5</v>
      </c>
      <c r="R6077">
        <v>4638.7860000000001</v>
      </c>
      <c r="S6077">
        <v>2019</v>
      </c>
      <c r="T6077">
        <v>5</v>
      </c>
      <c r="U6077">
        <v>19</v>
      </c>
    </row>
    <row r="6078" spans="1:21" x14ac:dyDescent="0.3">
      <c r="A6078" s="5" t="s">
        <v>168</v>
      </c>
      <c r="B6078" s="5" t="s">
        <v>175</v>
      </c>
      <c r="C6078" s="5" t="s">
        <v>85</v>
      </c>
      <c r="D6078" s="5" t="s">
        <v>390</v>
      </c>
      <c r="E6078" s="5" t="s">
        <v>172</v>
      </c>
      <c r="F6078" s="6">
        <v>43596</v>
      </c>
      <c r="G6078" s="5" t="s">
        <v>148</v>
      </c>
      <c r="H6078" s="5" t="s">
        <v>311</v>
      </c>
      <c r="I6078">
        <v>43424</v>
      </c>
      <c r="J6078">
        <v>172</v>
      </c>
      <c r="K6078">
        <v>101</v>
      </c>
      <c r="L6078">
        <v>1</v>
      </c>
      <c r="M6078">
        <v>3080.5</v>
      </c>
      <c r="N6078">
        <v>2592.1019999999999</v>
      </c>
      <c r="O6078">
        <v>2592.1019999999999</v>
      </c>
      <c r="P6078">
        <v>101</v>
      </c>
      <c r="Q6078">
        <v>30.5</v>
      </c>
      <c r="R6078">
        <v>488.39800000000002</v>
      </c>
      <c r="S6078">
        <v>2019</v>
      </c>
      <c r="T6078">
        <v>5</v>
      </c>
      <c r="U6078">
        <v>19</v>
      </c>
    </row>
    <row r="6079" spans="1:21" x14ac:dyDescent="0.3">
      <c r="A6079" s="5" t="s">
        <v>168</v>
      </c>
      <c r="B6079" s="5" t="s">
        <v>175</v>
      </c>
      <c r="C6079" s="5" t="s">
        <v>85</v>
      </c>
      <c r="D6079" s="5" t="s">
        <v>390</v>
      </c>
      <c r="E6079" s="5" t="s">
        <v>172</v>
      </c>
      <c r="F6079" s="6">
        <v>43596</v>
      </c>
      <c r="G6079" s="5" t="s">
        <v>148</v>
      </c>
      <c r="H6079" s="5" t="s">
        <v>351</v>
      </c>
      <c r="I6079">
        <v>43424</v>
      </c>
      <c r="J6079">
        <v>172</v>
      </c>
      <c r="K6079">
        <v>183</v>
      </c>
      <c r="L6079">
        <v>2</v>
      </c>
      <c r="M6079">
        <v>5581.5</v>
      </c>
      <c r="N6079">
        <v>5184.2039999999997</v>
      </c>
      <c r="O6079">
        <v>2592.1019999999999</v>
      </c>
      <c r="P6079">
        <v>91.5</v>
      </c>
      <c r="Q6079">
        <v>30.5</v>
      </c>
      <c r="R6079">
        <v>397.29599999999999</v>
      </c>
      <c r="S6079">
        <v>2019</v>
      </c>
      <c r="T6079">
        <v>5</v>
      </c>
      <c r="U6079">
        <v>19</v>
      </c>
    </row>
    <row r="6080" spans="1:21" x14ac:dyDescent="0.3">
      <c r="A6080" s="5" t="s">
        <v>168</v>
      </c>
      <c r="B6080" s="5" t="s">
        <v>175</v>
      </c>
      <c r="C6080" s="5" t="s">
        <v>85</v>
      </c>
      <c r="D6080" s="5" t="s">
        <v>390</v>
      </c>
      <c r="E6080" s="5" t="s">
        <v>172</v>
      </c>
      <c r="F6080" s="6">
        <v>43596</v>
      </c>
      <c r="G6080" s="5" t="s">
        <v>148</v>
      </c>
      <c r="H6080" s="5" t="s">
        <v>190</v>
      </c>
      <c r="I6080">
        <v>43424</v>
      </c>
      <c r="J6080">
        <v>172</v>
      </c>
      <c r="K6080">
        <v>99</v>
      </c>
      <c r="L6080">
        <v>1</v>
      </c>
      <c r="M6080">
        <v>3019.5</v>
      </c>
      <c r="N6080">
        <v>2592.1019999999999</v>
      </c>
      <c r="O6080">
        <v>2592.1019999999999</v>
      </c>
      <c r="P6080">
        <v>99</v>
      </c>
      <c r="Q6080">
        <v>30.5</v>
      </c>
      <c r="R6080">
        <v>427.39800000000002</v>
      </c>
      <c r="S6080">
        <v>2019</v>
      </c>
      <c r="T6080">
        <v>5</v>
      </c>
      <c r="U6080">
        <v>19</v>
      </c>
    </row>
    <row r="6081" spans="1:21" x14ac:dyDescent="0.3">
      <c r="A6081" s="5" t="s">
        <v>168</v>
      </c>
      <c r="B6081" s="5" t="s">
        <v>175</v>
      </c>
      <c r="C6081" s="5" t="s">
        <v>85</v>
      </c>
      <c r="D6081" s="5" t="s">
        <v>390</v>
      </c>
      <c r="E6081" s="5" t="s">
        <v>172</v>
      </c>
      <c r="F6081" s="6">
        <v>43596</v>
      </c>
      <c r="G6081" s="5" t="s">
        <v>148</v>
      </c>
      <c r="H6081" s="5" t="s">
        <v>395</v>
      </c>
      <c r="I6081">
        <v>43424</v>
      </c>
      <c r="J6081">
        <v>172</v>
      </c>
      <c r="K6081">
        <v>101.5</v>
      </c>
      <c r="L6081">
        <v>1</v>
      </c>
      <c r="M6081">
        <v>3146.5</v>
      </c>
      <c r="N6081">
        <v>2592.1019999999999</v>
      </c>
      <c r="O6081">
        <v>2592.1019999999999</v>
      </c>
      <c r="P6081">
        <v>101.5</v>
      </c>
      <c r="Q6081">
        <v>31</v>
      </c>
      <c r="R6081">
        <v>554.39800000000002</v>
      </c>
      <c r="S6081">
        <v>2019</v>
      </c>
      <c r="T6081">
        <v>5</v>
      </c>
      <c r="U6081">
        <v>19</v>
      </c>
    </row>
    <row r="6082" spans="1:21" x14ac:dyDescent="0.3">
      <c r="A6082" s="5" t="s">
        <v>168</v>
      </c>
      <c r="B6082" s="5" t="s">
        <v>175</v>
      </c>
      <c r="C6082" s="5" t="s">
        <v>85</v>
      </c>
      <c r="D6082" s="5" t="s">
        <v>390</v>
      </c>
      <c r="E6082" s="5" t="s">
        <v>172</v>
      </c>
      <c r="F6082" s="6">
        <v>43596</v>
      </c>
      <c r="G6082" s="5" t="s">
        <v>148</v>
      </c>
      <c r="H6082" s="5" t="s">
        <v>195</v>
      </c>
      <c r="I6082">
        <v>43424</v>
      </c>
      <c r="J6082">
        <v>172</v>
      </c>
      <c r="K6082">
        <v>315.5</v>
      </c>
      <c r="L6082">
        <v>3</v>
      </c>
      <c r="M6082">
        <v>9780.5</v>
      </c>
      <c r="N6082">
        <v>7776.3059999999996</v>
      </c>
      <c r="O6082">
        <v>2592.1019999999999</v>
      </c>
      <c r="P6082">
        <v>105.16666666666667</v>
      </c>
      <c r="Q6082">
        <v>31</v>
      </c>
      <c r="R6082">
        <v>2004.194</v>
      </c>
      <c r="S6082">
        <v>2019</v>
      </c>
      <c r="T6082">
        <v>5</v>
      </c>
      <c r="U6082">
        <v>19</v>
      </c>
    </row>
    <row r="6083" spans="1:21" x14ac:dyDescent="0.3">
      <c r="A6083" s="5" t="s">
        <v>168</v>
      </c>
      <c r="B6083" s="5" t="s">
        <v>175</v>
      </c>
      <c r="C6083" s="5" t="s">
        <v>85</v>
      </c>
      <c r="D6083" s="5" t="s">
        <v>390</v>
      </c>
      <c r="E6083" s="5" t="s">
        <v>172</v>
      </c>
      <c r="F6083" s="6">
        <v>43596</v>
      </c>
      <c r="G6083" s="5" t="s">
        <v>148</v>
      </c>
      <c r="H6083" s="5" t="s">
        <v>190</v>
      </c>
      <c r="I6083">
        <v>43424</v>
      </c>
      <c r="J6083">
        <v>172</v>
      </c>
      <c r="K6083">
        <v>86.5</v>
      </c>
      <c r="L6083">
        <v>1</v>
      </c>
      <c r="M6083">
        <v>2941</v>
      </c>
      <c r="N6083">
        <v>2592.1019999999999</v>
      </c>
      <c r="O6083">
        <v>2592.1019999999999</v>
      </c>
      <c r="P6083">
        <v>86.5</v>
      </c>
      <c r="Q6083">
        <v>34</v>
      </c>
      <c r="R6083">
        <v>348.89800000000002</v>
      </c>
      <c r="S6083">
        <v>2019</v>
      </c>
      <c r="T6083">
        <v>5</v>
      </c>
      <c r="U6083">
        <v>19</v>
      </c>
    </row>
    <row r="6084" spans="1:21" x14ac:dyDescent="0.3">
      <c r="A6084" s="5" t="s">
        <v>168</v>
      </c>
      <c r="B6084" s="5" t="s">
        <v>175</v>
      </c>
      <c r="C6084" s="5" t="s">
        <v>88</v>
      </c>
      <c r="D6084" s="5" t="s">
        <v>413</v>
      </c>
      <c r="E6084" s="5" t="s">
        <v>172</v>
      </c>
      <c r="F6084" s="6">
        <v>43596</v>
      </c>
      <c r="G6084" s="5" t="s">
        <v>148</v>
      </c>
      <c r="H6084" s="5" t="s">
        <v>194</v>
      </c>
      <c r="I6084">
        <v>43435</v>
      </c>
      <c r="J6084">
        <v>161</v>
      </c>
      <c r="K6084">
        <v>238</v>
      </c>
      <c r="L6084">
        <v>2</v>
      </c>
      <c r="M6084">
        <v>7259</v>
      </c>
      <c r="N6084">
        <v>4891.8440000000001</v>
      </c>
      <c r="O6084">
        <v>2445.922</v>
      </c>
      <c r="P6084">
        <v>119</v>
      </c>
      <c r="Q6084">
        <v>30.5</v>
      </c>
      <c r="R6084">
        <v>2367.1559999999999</v>
      </c>
      <c r="S6084">
        <v>2019</v>
      </c>
      <c r="T6084">
        <v>5</v>
      </c>
      <c r="U6084">
        <v>19</v>
      </c>
    </row>
    <row r="6085" spans="1:21" x14ac:dyDescent="0.3">
      <c r="A6085" s="5" t="s">
        <v>168</v>
      </c>
      <c r="B6085" s="5" t="s">
        <v>175</v>
      </c>
      <c r="C6085" s="5" t="s">
        <v>88</v>
      </c>
      <c r="D6085" s="5" t="s">
        <v>413</v>
      </c>
      <c r="E6085" s="5" t="s">
        <v>172</v>
      </c>
      <c r="F6085" s="6">
        <v>43596</v>
      </c>
      <c r="G6085" s="5" t="s">
        <v>148</v>
      </c>
      <c r="H6085" s="5" t="s">
        <v>212</v>
      </c>
      <c r="I6085">
        <v>43435</v>
      </c>
      <c r="J6085">
        <v>161</v>
      </c>
      <c r="K6085">
        <v>108.5</v>
      </c>
      <c r="L6085">
        <v>1</v>
      </c>
      <c r="M6085">
        <v>3363.5</v>
      </c>
      <c r="N6085">
        <v>2445.922</v>
      </c>
      <c r="O6085">
        <v>2445.922</v>
      </c>
      <c r="P6085">
        <v>108.5</v>
      </c>
      <c r="Q6085">
        <v>31</v>
      </c>
      <c r="R6085">
        <v>917.57799999999997</v>
      </c>
      <c r="S6085">
        <v>2019</v>
      </c>
      <c r="T6085">
        <v>5</v>
      </c>
      <c r="U6085">
        <v>19</v>
      </c>
    </row>
    <row r="6086" spans="1:21" x14ac:dyDescent="0.3">
      <c r="A6086" s="5" t="s">
        <v>168</v>
      </c>
      <c r="B6086" s="5" t="s">
        <v>175</v>
      </c>
      <c r="C6086" s="5" t="s">
        <v>88</v>
      </c>
      <c r="D6086" s="5" t="s">
        <v>413</v>
      </c>
      <c r="E6086" s="5" t="s">
        <v>172</v>
      </c>
      <c r="F6086" s="6">
        <v>43596</v>
      </c>
      <c r="G6086" s="5" t="s">
        <v>148</v>
      </c>
      <c r="H6086" s="5" t="s">
        <v>195</v>
      </c>
      <c r="I6086">
        <v>43435</v>
      </c>
      <c r="J6086">
        <v>161</v>
      </c>
      <c r="K6086">
        <v>357</v>
      </c>
      <c r="L6086">
        <v>3</v>
      </c>
      <c r="M6086">
        <v>11067</v>
      </c>
      <c r="N6086">
        <v>7337.7669999999998</v>
      </c>
      <c r="O6086">
        <v>2445.922</v>
      </c>
      <c r="P6086">
        <v>119</v>
      </c>
      <c r="Q6086">
        <v>31</v>
      </c>
      <c r="R6086">
        <v>3729.2330000000002</v>
      </c>
      <c r="S6086">
        <v>2019</v>
      </c>
      <c r="T6086">
        <v>5</v>
      </c>
      <c r="U6086">
        <v>19</v>
      </c>
    </row>
    <row r="6087" spans="1:21" x14ac:dyDescent="0.3">
      <c r="A6087" s="5" t="s">
        <v>168</v>
      </c>
      <c r="B6087" s="5" t="s">
        <v>175</v>
      </c>
      <c r="C6087" s="5" t="s">
        <v>88</v>
      </c>
      <c r="D6087" s="5" t="s">
        <v>413</v>
      </c>
      <c r="E6087" s="5" t="s">
        <v>172</v>
      </c>
      <c r="F6087" s="6">
        <v>43596</v>
      </c>
      <c r="G6087" s="5" t="s">
        <v>148</v>
      </c>
      <c r="H6087" s="5" t="s">
        <v>194</v>
      </c>
      <c r="I6087">
        <v>43435</v>
      </c>
      <c r="J6087">
        <v>161</v>
      </c>
      <c r="K6087">
        <v>456.5</v>
      </c>
      <c r="L6087">
        <v>4</v>
      </c>
      <c r="M6087">
        <v>13923.25</v>
      </c>
      <c r="N6087">
        <v>9783.6890000000003</v>
      </c>
      <c r="O6087">
        <v>2445.922</v>
      </c>
      <c r="P6087">
        <v>114.125</v>
      </c>
      <c r="Q6087">
        <v>30.5</v>
      </c>
      <c r="R6087">
        <v>4139.5609999999997</v>
      </c>
      <c r="S6087">
        <v>2019</v>
      </c>
      <c r="T6087">
        <v>5</v>
      </c>
      <c r="U6087">
        <v>19</v>
      </c>
    </row>
    <row r="6088" spans="1:21" x14ac:dyDescent="0.3">
      <c r="A6088" s="5" t="s">
        <v>168</v>
      </c>
      <c r="B6088" s="5" t="s">
        <v>175</v>
      </c>
      <c r="C6088" s="5" t="s">
        <v>88</v>
      </c>
      <c r="D6088" s="5" t="s">
        <v>413</v>
      </c>
      <c r="E6088" s="5" t="s">
        <v>172</v>
      </c>
      <c r="F6088" s="6">
        <v>43596</v>
      </c>
      <c r="G6088" s="5" t="s">
        <v>148</v>
      </c>
      <c r="H6088" s="5" t="s">
        <v>212</v>
      </c>
      <c r="I6088">
        <v>43435</v>
      </c>
      <c r="J6088">
        <v>161</v>
      </c>
      <c r="K6088">
        <v>108</v>
      </c>
      <c r="L6088">
        <v>1</v>
      </c>
      <c r="M6088">
        <v>3348</v>
      </c>
      <c r="N6088">
        <v>2445.922</v>
      </c>
      <c r="O6088">
        <v>2445.922</v>
      </c>
      <c r="P6088">
        <v>108</v>
      </c>
      <c r="Q6088">
        <v>31</v>
      </c>
      <c r="R6088">
        <v>902.07799999999997</v>
      </c>
      <c r="S6088">
        <v>2019</v>
      </c>
      <c r="T6088">
        <v>5</v>
      </c>
      <c r="U6088">
        <v>19</v>
      </c>
    </row>
    <row r="6089" spans="1:21" x14ac:dyDescent="0.3">
      <c r="A6089" s="5" t="s">
        <v>168</v>
      </c>
      <c r="B6089" s="5" t="s">
        <v>206</v>
      </c>
      <c r="C6089" s="5" t="s">
        <v>107</v>
      </c>
      <c r="D6089" s="5" t="s">
        <v>412</v>
      </c>
      <c r="E6089" s="5" t="s">
        <v>172</v>
      </c>
      <c r="F6089" s="6">
        <v>43596</v>
      </c>
      <c r="G6089" s="5" t="s">
        <v>148</v>
      </c>
      <c r="H6089" s="5" t="s">
        <v>178</v>
      </c>
      <c r="I6089">
        <v>43416</v>
      </c>
      <c r="J6089">
        <v>180</v>
      </c>
      <c r="K6089">
        <v>424</v>
      </c>
      <c r="L6089">
        <v>4</v>
      </c>
      <c r="M6089">
        <v>12932</v>
      </c>
      <c r="N6089">
        <v>10581.325000000001</v>
      </c>
      <c r="O6089">
        <v>2645.3310000000001</v>
      </c>
      <c r="P6089">
        <v>106</v>
      </c>
      <c r="Q6089">
        <v>30.5</v>
      </c>
      <c r="R6089">
        <v>2350.6750000000002</v>
      </c>
      <c r="S6089">
        <v>2019</v>
      </c>
      <c r="T6089">
        <v>5</v>
      </c>
      <c r="U6089">
        <v>19</v>
      </c>
    </row>
    <row r="6090" spans="1:21" x14ac:dyDescent="0.3">
      <c r="A6090" s="5" t="s">
        <v>168</v>
      </c>
      <c r="B6090" s="5" t="s">
        <v>206</v>
      </c>
      <c r="C6090" s="5" t="s">
        <v>107</v>
      </c>
      <c r="D6090" s="5" t="s">
        <v>412</v>
      </c>
      <c r="E6090" s="5" t="s">
        <v>172</v>
      </c>
      <c r="F6090" s="6">
        <v>43596</v>
      </c>
      <c r="G6090" s="5" t="s">
        <v>148</v>
      </c>
      <c r="H6090" s="5" t="s">
        <v>198</v>
      </c>
      <c r="I6090">
        <v>43416</v>
      </c>
      <c r="J6090">
        <v>180</v>
      </c>
      <c r="K6090">
        <v>96</v>
      </c>
      <c r="L6090">
        <v>1</v>
      </c>
      <c r="M6090">
        <v>2928</v>
      </c>
      <c r="N6090">
        <v>2645.3310000000001</v>
      </c>
      <c r="O6090">
        <v>2645.3310000000001</v>
      </c>
      <c r="P6090">
        <v>96</v>
      </c>
      <c r="Q6090">
        <v>30.5</v>
      </c>
      <c r="R6090">
        <v>282.66899999999998</v>
      </c>
      <c r="S6090">
        <v>2019</v>
      </c>
      <c r="T6090">
        <v>5</v>
      </c>
      <c r="U6090">
        <v>19</v>
      </c>
    </row>
    <row r="6091" spans="1:21" x14ac:dyDescent="0.3">
      <c r="A6091" s="5" t="s">
        <v>168</v>
      </c>
      <c r="B6091" s="5" t="s">
        <v>206</v>
      </c>
      <c r="C6091" s="5" t="s">
        <v>107</v>
      </c>
      <c r="D6091" s="5" t="s">
        <v>412</v>
      </c>
      <c r="E6091" s="5" t="s">
        <v>172</v>
      </c>
      <c r="F6091" s="6">
        <v>43596</v>
      </c>
      <c r="G6091" s="5" t="s">
        <v>148</v>
      </c>
      <c r="H6091" s="5" t="s">
        <v>311</v>
      </c>
      <c r="I6091">
        <v>43416</v>
      </c>
      <c r="J6091">
        <v>180</v>
      </c>
      <c r="K6091">
        <v>204.2</v>
      </c>
      <c r="L6091">
        <v>2</v>
      </c>
      <c r="M6091">
        <v>6228.1</v>
      </c>
      <c r="N6091">
        <v>5290.6620000000003</v>
      </c>
      <c r="O6091">
        <v>2645.3310000000001</v>
      </c>
      <c r="P6091">
        <v>102.1</v>
      </c>
      <c r="Q6091">
        <v>30.5</v>
      </c>
      <c r="R6091">
        <v>937.43799999999999</v>
      </c>
      <c r="S6091">
        <v>2019</v>
      </c>
      <c r="T6091">
        <v>5</v>
      </c>
      <c r="U6091">
        <v>19</v>
      </c>
    </row>
    <row r="6092" spans="1:21" x14ac:dyDescent="0.3">
      <c r="A6092" s="5" t="s">
        <v>168</v>
      </c>
      <c r="B6092" s="5" t="s">
        <v>206</v>
      </c>
      <c r="C6092" s="5" t="s">
        <v>107</v>
      </c>
      <c r="D6092" s="5" t="s">
        <v>412</v>
      </c>
      <c r="E6092" s="5" t="s">
        <v>172</v>
      </c>
      <c r="F6092" s="6">
        <v>43596</v>
      </c>
      <c r="G6092" s="5" t="s">
        <v>148</v>
      </c>
      <c r="H6092" s="5" t="s">
        <v>190</v>
      </c>
      <c r="I6092">
        <v>43416</v>
      </c>
      <c r="J6092">
        <v>180</v>
      </c>
      <c r="K6092">
        <v>126.2</v>
      </c>
      <c r="L6092">
        <v>1</v>
      </c>
      <c r="M6092">
        <v>3849.1</v>
      </c>
      <c r="N6092">
        <v>2645.3310000000001</v>
      </c>
      <c r="O6092">
        <v>2645.3310000000001</v>
      </c>
      <c r="P6092">
        <v>126.2</v>
      </c>
      <c r="Q6092">
        <v>30.5</v>
      </c>
      <c r="R6092">
        <v>1203.769</v>
      </c>
      <c r="S6092">
        <v>2019</v>
      </c>
      <c r="T6092">
        <v>5</v>
      </c>
      <c r="U6092">
        <v>19</v>
      </c>
    </row>
    <row r="6093" spans="1:21" x14ac:dyDescent="0.3">
      <c r="A6093" s="5" t="s">
        <v>168</v>
      </c>
      <c r="B6093" s="5" t="s">
        <v>206</v>
      </c>
      <c r="C6093" s="5" t="s">
        <v>107</v>
      </c>
      <c r="D6093" s="5" t="s">
        <v>412</v>
      </c>
      <c r="E6093" s="5" t="s">
        <v>172</v>
      </c>
      <c r="F6093" s="6">
        <v>43596</v>
      </c>
      <c r="G6093" s="5" t="s">
        <v>148</v>
      </c>
      <c r="H6093" s="5" t="s">
        <v>173</v>
      </c>
      <c r="I6093">
        <v>43416</v>
      </c>
      <c r="J6093">
        <v>180</v>
      </c>
      <c r="K6093">
        <v>884.8</v>
      </c>
      <c r="L6093">
        <v>9</v>
      </c>
      <c r="M6093">
        <v>30083.200000000001</v>
      </c>
      <c r="N6093">
        <v>23807.981</v>
      </c>
      <c r="O6093">
        <v>2645.3310000000001</v>
      </c>
      <c r="P6093">
        <v>98.311111111111103</v>
      </c>
      <c r="Q6093">
        <v>34</v>
      </c>
      <c r="R6093">
        <v>6275.2190000000001</v>
      </c>
      <c r="S6093">
        <v>2019</v>
      </c>
      <c r="T6093">
        <v>5</v>
      </c>
      <c r="U6093">
        <v>19</v>
      </c>
    </row>
    <row r="6094" spans="1:21" x14ac:dyDescent="0.3">
      <c r="A6094" s="5" t="s">
        <v>168</v>
      </c>
      <c r="B6094" s="5" t="s">
        <v>206</v>
      </c>
      <c r="C6094" s="5" t="s">
        <v>108</v>
      </c>
      <c r="D6094" s="5" t="s">
        <v>414</v>
      </c>
      <c r="E6094" s="5" t="s">
        <v>172</v>
      </c>
      <c r="F6094" s="6">
        <v>43596</v>
      </c>
      <c r="G6094" s="5" t="s">
        <v>148</v>
      </c>
      <c r="H6094" s="5" t="s">
        <v>197</v>
      </c>
      <c r="I6094">
        <v>43423</v>
      </c>
      <c r="J6094">
        <v>173</v>
      </c>
      <c r="K6094">
        <v>763</v>
      </c>
      <c r="L6094">
        <v>8</v>
      </c>
      <c r="M6094">
        <v>23271.5</v>
      </c>
      <c r="N6094">
        <v>21971.589</v>
      </c>
      <c r="O6094">
        <v>2746.4490000000001</v>
      </c>
      <c r="P6094">
        <v>95.375</v>
      </c>
      <c r="Q6094">
        <v>30.5</v>
      </c>
      <c r="R6094">
        <v>1299.9110000000001</v>
      </c>
      <c r="S6094">
        <v>2019</v>
      </c>
      <c r="T6094">
        <v>5</v>
      </c>
      <c r="U6094">
        <v>19</v>
      </c>
    </row>
    <row r="6095" spans="1:21" x14ac:dyDescent="0.3">
      <c r="A6095" s="5" t="s">
        <v>168</v>
      </c>
      <c r="B6095" s="5" t="s">
        <v>206</v>
      </c>
      <c r="C6095" s="5" t="s">
        <v>108</v>
      </c>
      <c r="D6095" s="5" t="s">
        <v>414</v>
      </c>
      <c r="E6095" s="5" t="s">
        <v>172</v>
      </c>
      <c r="F6095" s="6">
        <v>43596</v>
      </c>
      <c r="G6095" s="5" t="s">
        <v>148</v>
      </c>
      <c r="H6095" s="5" t="s">
        <v>208</v>
      </c>
      <c r="I6095">
        <v>43423</v>
      </c>
      <c r="J6095">
        <v>173</v>
      </c>
      <c r="K6095">
        <v>102.2</v>
      </c>
      <c r="L6095">
        <v>1</v>
      </c>
      <c r="M6095">
        <v>3117.1</v>
      </c>
      <c r="N6095">
        <v>2746.4490000000001</v>
      </c>
      <c r="O6095">
        <v>2746.4490000000001</v>
      </c>
      <c r="P6095">
        <v>102.2</v>
      </c>
      <c r="Q6095">
        <v>30.5</v>
      </c>
      <c r="R6095">
        <v>370.65100000000001</v>
      </c>
      <c r="S6095">
        <v>2019</v>
      </c>
      <c r="T6095">
        <v>5</v>
      </c>
      <c r="U6095">
        <v>19</v>
      </c>
    </row>
    <row r="6096" spans="1:21" x14ac:dyDescent="0.3">
      <c r="A6096" s="5" t="s">
        <v>168</v>
      </c>
      <c r="B6096" s="5" t="s">
        <v>206</v>
      </c>
      <c r="C6096" s="5" t="s">
        <v>108</v>
      </c>
      <c r="D6096" s="5" t="s">
        <v>414</v>
      </c>
      <c r="E6096" s="5" t="s">
        <v>172</v>
      </c>
      <c r="F6096" s="6">
        <v>43596</v>
      </c>
      <c r="G6096" s="5" t="s">
        <v>148</v>
      </c>
      <c r="H6096" s="5" t="s">
        <v>235</v>
      </c>
      <c r="I6096">
        <v>43423</v>
      </c>
      <c r="J6096">
        <v>173</v>
      </c>
      <c r="K6096">
        <v>216.6</v>
      </c>
      <c r="L6096">
        <v>2</v>
      </c>
      <c r="M6096">
        <v>6606.3</v>
      </c>
      <c r="N6096">
        <v>5492.8969999999999</v>
      </c>
      <c r="O6096">
        <v>2746.4490000000001</v>
      </c>
      <c r="P6096">
        <v>108.3</v>
      </c>
      <c r="Q6096">
        <v>30.5</v>
      </c>
      <c r="R6096">
        <v>1113.403</v>
      </c>
      <c r="S6096">
        <v>2019</v>
      </c>
      <c r="T6096">
        <v>5</v>
      </c>
      <c r="U6096">
        <v>19</v>
      </c>
    </row>
    <row r="6097" spans="1:21" x14ac:dyDescent="0.3">
      <c r="A6097" s="5" t="s">
        <v>168</v>
      </c>
      <c r="B6097" s="5" t="s">
        <v>206</v>
      </c>
      <c r="C6097" s="5" t="s">
        <v>108</v>
      </c>
      <c r="D6097" s="5" t="s">
        <v>414</v>
      </c>
      <c r="E6097" s="5" t="s">
        <v>172</v>
      </c>
      <c r="F6097" s="6">
        <v>43596</v>
      </c>
      <c r="G6097" s="5" t="s">
        <v>148</v>
      </c>
      <c r="H6097" s="5" t="s">
        <v>173</v>
      </c>
      <c r="I6097">
        <v>43423</v>
      </c>
      <c r="J6097">
        <v>173</v>
      </c>
      <c r="K6097">
        <v>1110.2</v>
      </c>
      <c r="L6097">
        <v>11</v>
      </c>
      <c r="M6097">
        <v>37746.800000000003</v>
      </c>
      <c r="N6097">
        <v>30210.935000000001</v>
      </c>
      <c r="O6097">
        <v>2746.4490000000001</v>
      </c>
      <c r="P6097">
        <v>100.92727272727274</v>
      </c>
      <c r="Q6097">
        <v>34</v>
      </c>
      <c r="R6097">
        <v>7535.8649999999998</v>
      </c>
      <c r="S6097">
        <v>2019</v>
      </c>
      <c r="T6097">
        <v>5</v>
      </c>
      <c r="U6097">
        <v>19</v>
      </c>
    </row>
    <row r="6098" spans="1:21" x14ac:dyDescent="0.3">
      <c r="A6098" s="5" t="s">
        <v>168</v>
      </c>
      <c r="B6098" s="5" t="s">
        <v>206</v>
      </c>
      <c r="C6098" s="5" t="s">
        <v>109</v>
      </c>
      <c r="D6098" s="5" t="s">
        <v>415</v>
      </c>
      <c r="E6098" s="5" t="s">
        <v>172</v>
      </c>
      <c r="F6098" s="6">
        <v>43596</v>
      </c>
      <c r="G6098" s="5" t="s">
        <v>148</v>
      </c>
      <c r="H6098" s="5" t="s">
        <v>351</v>
      </c>
      <c r="I6098">
        <v>43436</v>
      </c>
      <c r="J6098">
        <v>160</v>
      </c>
      <c r="K6098">
        <v>191.8</v>
      </c>
      <c r="L6098">
        <v>2</v>
      </c>
      <c r="M6098">
        <v>11699.8</v>
      </c>
      <c r="N6098">
        <v>5184.683</v>
      </c>
      <c r="O6098">
        <v>2592.3409999999999</v>
      </c>
      <c r="P6098">
        <v>95.9</v>
      </c>
      <c r="Q6098">
        <v>61</v>
      </c>
      <c r="R6098">
        <v>6515.1170000000002</v>
      </c>
      <c r="S6098">
        <v>2019</v>
      </c>
      <c r="T6098">
        <v>5</v>
      </c>
      <c r="U6098">
        <v>19</v>
      </c>
    </row>
    <row r="6099" spans="1:21" x14ac:dyDescent="0.3">
      <c r="A6099" s="5" t="s">
        <v>168</v>
      </c>
      <c r="B6099" s="5" t="s">
        <v>206</v>
      </c>
      <c r="C6099" s="5" t="s">
        <v>109</v>
      </c>
      <c r="D6099" s="5" t="s">
        <v>415</v>
      </c>
      <c r="E6099" s="5" t="s">
        <v>172</v>
      </c>
      <c r="F6099" s="6">
        <v>43596</v>
      </c>
      <c r="G6099" s="5" t="s">
        <v>148</v>
      </c>
      <c r="H6099" s="5" t="s">
        <v>173</v>
      </c>
      <c r="I6099">
        <v>43436</v>
      </c>
      <c r="J6099">
        <v>160</v>
      </c>
      <c r="K6099">
        <v>430.4</v>
      </c>
      <c r="L6099">
        <v>4</v>
      </c>
      <c r="M6099">
        <v>14633.6</v>
      </c>
      <c r="N6099">
        <v>10369.366</v>
      </c>
      <c r="O6099">
        <v>2592.3409999999999</v>
      </c>
      <c r="P6099">
        <v>107.6</v>
      </c>
      <c r="Q6099">
        <v>34</v>
      </c>
      <c r="R6099">
        <v>4264.2340000000004</v>
      </c>
      <c r="S6099">
        <v>2019</v>
      </c>
      <c r="T6099">
        <v>5</v>
      </c>
      <c r="U6099">
        <v>19</v>
      </c>
    </row>
    <row r="6100" spans="1:21" x14ac:dyDescent="0.3">
      <c r="A6100" s="5" t="s">
        <v>168</v>
      </c>
      <c r="B6100" s="5" t="s">
        <v>175</v>
      </c>
      <c r="C6100" s="5" t="s">
        <v>79</v>
      </c>
      <c r="D6100" s="5" t="s">
        <v>411</v>
      </c>
      <c r="E6100" s="5" t="s">
        <v>227</v>
      </c>
      <c r="F6100" s="6">
        <v>43598</v>
      </c>
      <c r="G6100" s="5" t="s">
        <v>148</v>
      </c>
      <c r="H6100" s="5" t="s">
        <v>311</v>
      </c>
      <c r="I6100">
        <v>43442</v>
      </c>
      <c r="J6100">
        <v>156</v>
      </c>
      <c r="K6100">
        <v>-100.5</v>
      </c>
      <c r="L6100">
        <v>-1</v>
      </c>
      <c r="M6100">
        <v>-2914.5</v>
      </c>
      <c r="N6100">
        <v>-2116.808</v>
      </c>
      <c r="O6100">
        <v>-2116.808</v>
      </c>
      <c r="P6100">
        <v>100.5</v>
      </c>
      <c r="Q6100">
        <v>29</v>
      </c>
      <c r="R6100">
        <v>-797.69200000000001</v>
      </c>
      <c r="S6100">
        <v>2019</v>
      </c>
      <c r="T6100">
        <v>5</v>
      </c>
      <c r="U6100">
        <v>20</v>
      </c>
    </row>
    <row r="6101" spans="1:21" x14ac:dyDescent="0.3">
      <c r="A6101" s="5" t="s">
        <v>168</v>
      </c>
      <c r="B6101" s="5" t="s">
        <v>175</v>
      </c>
      <c r="C6101" s="5" t="s">
        <v>85</v>
      </c>
      <c r="D6101" s="5" t="s">
        <v>390</v>
      </c>
      <c r="E6101" s="5" t="s">
        <v>172</v>
      </c>
      <c r="F6101" s="6">
        <v>43598</v>
      </c>
      <c r="G6101" s="5" t="s">
        <v>148</v>
      </c>
      <c r="H6101" s="5" t="s">
        <v>311</v>
      </c>
      <c r="I6101">
        <v>43424</v>
      </c>
      <c r="J6101">
        <v>174</v>
      </c>
      <c r="K6101">
        <v>100.5</v>
      </c>
      <c r="L6101">
        <v>1</v>
      </c>
      <c r="M6101">
        <v>2914.5</v>
      </c>
      <c r="N6101">
        <v>2592.1019999999999</v>
      </c>
      <c r="O6101">
        <v>2592.1019999999999</v>
      </c>
      <c r="P6101">
        <v>100.5</v>
      </c>
      <c r="Q6101">
        <v>29</v>
      </c>
      <c r="R6101">
        <v>322.39800000000002</v>
      </c>
      <c r="S6101">
        <v>2019</v>
      </c>
      <c r="T6101">
        <v>5</v>
      </c>
      <c r="U6101">
        <v>20</v>
      </c>
    </row>
    <row r="6102" spans="1:21" x14ac:dyDescent="0.3">
      <c r="A6102" s="5" t="s">
        <v>168</v>
      </c>
      <c r="B6102" s="5" t="s">
        <v>175</v>
      </c>
      <c r="C6102" s="5" t="s">
        <v>85</v>
      </c>
      <c r="D6102" s="5" t="s">
        <v>390</v>
      </c>
      <c r="E6102" s="5" t="s">
        <v>172</v>
      </c>
      <c r="F6102" s="6">
        <v>43598</v>
      </c>
      <c r="G6102" s="5" t="s">
        <v>148</v>
      </c>
      <c r="H6102" s="5" t="s">
        <v>311</v>
      </c>
      <c r="I6102">
        <v>43424</v>
      </c>
      <c r="J6102">
        <v>174</v>
      </c>
      <c r="K6102">
        <v>205</v>
      </c>
      <c r="L6102">
        <v>2</v>
      </c>
      <c r="M6102">
        <v>6252.5</v>
      </c>
      <c r="N6102">
        <v>5184.2039999999997</v>
      </c>
      <c r="O6102">
        <v>2592.1019999999999</v>
      </c>
      <c r="P6102">
        <v>102.5</v>
      </c>
      <c r="Q6102">
        <v>30.5</v>
      </c>
      <c r="R6102">
        <v>1068.296</v>
      </c>
      <c r="S6102">
        <v>2019</v>
      </c>
      <c r="T6102">
        <v>5</v>
      </c>
      <c r="U6102">
        <v>20</v>
      </c>
    </row>
    <row r="6103" spans="1:21" x14ac:dyDescent="0.3">
      <c r="A6103" s="5" t="s">
        <v>168</v>
      </c>
      <c r="B6103" s="5" t="s">
        <v>175</v>
      </c>
      <c r="C6103" s="5" t="s">
        <v>92</v>
      </c>
      <c r="D6103" s="5" t="s">
        <v>416</v>
      </c>
      <c r="E6103" s="5" t="s">
        <v>172</v>
      </c>
      <c r="F6103" s="6">
        <v>43598</v>
      </c>
      <c r="G6103" s="5" t="s">
        <v>148</v>
      </c>
      <c r="H6103" s="5" t="s">
        <v>233</v>
      </c>
      <c r="I6103">
        <v>43526</v>
      </c>
      <c r="J6103">
        <v>72</v>
      </c>
      <c r="K6103">
        <v>22.5</v>
      </c>
      <c r="L6103">
        <v>1</v>
      </c>
      <c r="M6103">
        <v>1052.25</v>
      </c>
      <c r="N6103">
        <v>1093.7370000000001</v>
      </c>
      <c r="O6103">
        <v>1093.7370000000001</v>
      </c>
      <c r="P6103">
        <v>22.5</v>
      </c>
      <c r="Q6103">
        <v>46.7667</v>
      </c>
      <c r="R6103">
        <v>-41.487000000000002</v>
      </c>
      <c r="S6103">
        <v>2019</v>
      </c>
      <c r="T6103">
        <v>5</v>
      </c>
      <c r="U6103">
        <v>20</v>
      </c>
    </row>
    <row r="6104" spans="1:21" x14ac:dyDescent="0.3">
      <c r="A6104" s="5" t="s">
        <v>168</v>
      </c>
      <c r="B6104" s="5" t="s">
        <v>175</v>
      </c>
      <c r="C6104" s="5" t="s">
        <v>92</v>
      </c>
      <c r="D6104" s="5" t="s">
        <v>416</v>
      </c>
      <c r="E6104" s="5" t="s">
        <v>172</v>
      </c>
      <c r="F6104" s="6">
        <v>43598</v>
      </c>
      <c r="G6104" s="5" t="s">
        <v>148</v>
      </c>
      <c r="H6104" s="5" t="s">
        <v>233</v>
      </c>
      <c r="I6104">
        <v>43526</v>
      </c>
      <c r="J6104">
        <v>72</v>
      </c>
      <c r="K6104">
        <v>21.5</v>
      </c>
      <c r="L6104">
        <v>1</v>
      </c>
      <c r="M6104">
        <v>1021.75</v>
      </c>
      <c r="N6104">
        <v>1093.7370000000001</v>
      </c>
      <c r="O6104">
        <v>1093.7370000000001</v>
      </c>
      <c r="P6104">
        <v>21.5</v>
      </c>
      <c r="Q6104">
        <v>47.523299999999999</v>
      </c>
      <c r="R6104">
        <v>-71.986999999999995</v>
      </c>
      <c r="S6104">
        <v>2019</v>
      </c>
      <c r="T6104">
        <v>5</v>
      </c>
      <c r="U6104">
        <v>20</v>
      </c>
    </row>
    <row r="6105" spans="1:21" x14ac:dyDescent="0.3">
      <c r="A6105" s="5" t="s">
        <v>168</v>
      </c>
      <c r="B6105" s="5" t="s">
        <v>206</v>
      </c>
      <c r="C6105" s="5" t="s">
        <v>109</v>
      </c>
      <c r="D6105" s="5" t="s">
        <v>415</v>
      </c>
      <c r="E6105" s="5" t="s">
        <v>172</v>
      </c>
      <c r="F6105" s="6">
        <v>43598</v>
      </c>
      <c r="G6105" s="5" t="s">
        <v>148</v>
      </c>
      <c r="H6105" s="5" t="s">
        <v>205</v>
      </c>
      <c r="I6105">
        <v>43436</v>
      </c>
      <c r="J6105">
        <v>162</v>
      </c>
      <c r="K6105">
        <v>400</v>
      </c>
      <c r="L6105">
        <v>4</v>
      </c>
      <c r="M6105">
        <v>12400</v>
      </c>
      <c r="N6105">
        <v>10369.366</v>
      </c>
      <c r="O6105">
        <v>2592.3409999999999</v>
      </c>
      <c r="P6105">
        <v>100</v>
      </c>
      <c r="Q6105">
        <v>31</v>
      </c>
      <c r="R6105">
        <v>2030.634</v>
      </c>
      <c r="S6105">
        <v>2019</v>
      </c>
      <c r="T6105">
        <v>5</v>
      </c>
      <c r="U6105">
        <v>20</v>
      </c>
    </row>
    <row r="6106" spans="1:21" x14ac:dyDescent="0.3">
      <c r="A6106" s="5" t="s">
        <v>168</v>
      </c>
      <c r="B6106" s="5" t="s">
        <v>206</v>
      </c>
      <c r="C6106" s="5" t="s">
        <v>109</v>
      </c>
      <c r="D6106" s="5" t="s">
        <v>415</v>
      </c>
      <c r="E6106" s="5" t="s">
        <v>172</v>
      </c>
      <c r="F6106" s="6">
        <v>43598</v>
      </c>
      <c r="G6106" s="5" t="s">
        <v>148</v>
      </c>
      <c r="H6106" s="5" t="s">
        <v>218</v>
      </c>
      <c r="I6106">
        <v>43436</v>
      </c>
      <c r="J6106">
        <v>162</v>
      </c>
      <c r="K6106">
        <v>415</v>
      </c>
      <c r="L6106">
        <v>4</v>
      </c>
      <c r="M6106">
        <v>12865</v>
      </c>
      <c r="N6106">
        <v>10369.366</v>
      </c>
      <c r="O6106">
        <v>2592.3409999999999</v>
      </c>
      <c r="P6106">
        <v>103.75</v>
      </c>
      <c r="Q6106">
        <v>31</v>
      </c>
      <c r="R6106">
        <v>2495.634</v>
      </c>
      <c r="S6106">
        <v>2019</v>
      </c>
      <c r="T6106">
        <v>5</v>
      </c>
      <c r="U6106">
        <v>20</v>
      </c>
    </row>
    <row r="6107" spans="1:21" x14ac:dyDescent="0.3">
      <c r="A6107" s="5" t="s">
        <v>168</v>
      </c>
      <c r="B6107" s="5" t="s">
        <v>206</v>
      </c>
      <c r="C6107" s="5" t="s">
        <v>109</v>
      </c>
      <c r="D6107" s="5" t="s">
        <v>415</v>
      </c>
      <c r="E6107" s="5" t="s">
        <v>172</v>
      </c>
      <c r="F6107" s="6">
        <v>43598</v>
      </c>
      <c r="G6107" s="5" t="s">
        <v>148</v>
      </c>
      <c r="H6107" s="5" t="s">
        <v>204</v>
      </c>
      <c r="I6107">
        <v>43436</v>
      </c>
      <c r="J6107">
        <v>162</v>
      </c>
      <c r="K6107">
        <v>604</v>
      </c>
      <c r="L6107">
        <v>5</v>
      </c>
      <c r="M6107">
        <v>18724</v>
      </c>
      <c r="N6107">
        <v>12961.707</v>
      </c>
      <c r="O6107">
        <v>2592.3409999999999</v>
      </c>
      <c r="P6107">
        <v>120.8</v>
      </c>
      <c r="Q6107">
        <v>31</v>
      </c>
      <c r="R6107">
        <v>5762.2929999999997</v>
      </c>
      <c r="S6107">
        <v>2019</v>
      </c>
      <c r="T6107">
        <v>5</v>
      </c>
      <c r="U6107">
        <v>20</v>
      </c>
    </row>
    <row r="6108" spans="1:21" x14ac:dyDescent="0.3">
      <c r="A6108" s="5" t="s">
        <v>168</v>
      </c>
      <c r="B6108" s="5" t="s">
        <v>206</v>
      </c>
      <c r="C6108" s="5" t="s">
        <v>109</v>
      </c>
      <c r="D6108" s="5" t="s">
        <v>415</v>
      </c>
      <c r="E6108" s="5" t="s">
        <v>172</v>
      </c>
      <c r="F6108" s="6">
        <v>43598</v>
      </c>
      <c r="G6108" s="5" t="s">
        <v>148</v>
      </c>
      <c r="H6108" s="5" t="s">
        <v>202</v>
      </c>
      <c r="I6108">
        <v>43436</v>
      </c>
      <c r="J6108">
        <v>162</v>
      </c>
      <c r="K6108">
        <v>1002</v>
      </c>
      <c r="L6108">
        <v>9</v>
      </c>
      <c r="M6108">
        <v>31062</v>
      </c>
      <c r="N6108">
        <v>23331.073</v>
      </c>
      <c r="O6108">
        <v>2592.3409999999999</v>
      </c>
      <c r="P6108">
        <v>111.33333333333333</v>
      </c>
      <c r="Q6108">
        <v>31</v>
      </c>
      <c r="R6108">
        <v>7730.9269999999997</v>
      </c>
      <c r="S6108">
        <v>2019</v>
      </c>
      <c r="T6108">
        <v>5</v>
      </c>
      <c r="U6108">
        <v>20</v>
      </c>
    </row>
    <row r="6109" spans="1:21" x14ac:dyDescent="0.3">
      <c r="A6109" s="5" t="s">
        <v>168</v>
      </c>
      <c r="B6109" s="5" t="s">
        <v>206</v>
      </c>
      <c r="C6109" s="5" t="s">
        <v>109</v>
      </c>
      <c r="D6109" s="5" t="s">
        <v>415</v>
      </c>
      <c r="E6109" s="5" t="s">
        <v>172</v>
      </c>
      <c r="F6109" s="6">
        <v>43598</v>
      </c>
      <c r="G6109" s="5" t="s">
        <v>148</v>
      </c>
      <c r="H6109" s="5" t="s">
        <v>190</v>
      </c>
      <c r="I6109">
        <v>43436</v>
      </c>
      <c r="J6109">
        <v>162</v>
      </c>
      <c r="K6109">
        <v>100</v>
      </c>
      <c r="L6109">
        <v>1</v>
      </c>
      <c r="M6109">
        <v>3100</v>
      </c>
      <c r="N6109">
        <v>2592.3409999999999</v>
      </c>
      <c r="O6109">
        <v>2592.3409999999999</v>
      </c>
      <c r="P6109">
        <v>100</v>
      </c>
      <c r="Q6109">
        <v>31</v>
      </c>
      <c r="R6109">
        <v>507.65899999999999</v>
      </c>
      <c r="S6109">
        <v>2019</v>
      </c>
      <c r="T6109">
        <v>5</v>
      </c>
      <c r="U6109">
        <v>20</v>
      </c>
    </row>
    <row r="6110" spans="1:21" x14ac:dyDescent="0.3">
      <c r="A6110" s="5" t="s">
        <v>168</v>
      </c>
      <c r="B6110" s="5" t="s">
        <v>206</v>
      </c>
      <c r="C6110" s="5" t="s">
        <v>109</v>
      </c>
      <c r="D6110" s="5" t="s">
        <v>415</v>
      </c>
      <c r="E6110" s="5" t="s">
        <v>172</v>
      </c>
      <c r="F6110" s="6">
        <v>43598</v>
      </c>
      <c r="G6110" s="5" t="s">
        <v>148</v>
      </c>
      <c r="H6110" s="5" t="s">
        <v>216</v>
      </c>
      <c r="I6110">
        <v>43436</v>
      </c>
      <c r="J6110">
        <v>162</v>
      </c>
      <c r="K6110">
        <v>205</v>
      </c>
      <c r="L6110">
        <v>2</v>
      </c>
      <c r="M6110">
        <v>6355</v>
      </c>
      <c r="N6110">
        <v>5184.683</v>
      </c>
      <c r="O6110">
        <v>2592.3409999999999</v>
      </c>
      <c r="P6110">
        <v>102.5</v>
      </c>
      <c r="Q6110">
        <v>31</v>
      </c>
      <c r="R6110">
        <v>1170.317</v>
      </c>
      <c r="S6110">
        <v>2019</v>
      </c>
      <c r="T6110">
        <v>5</v>
      </c>
      <c r="U6110">
        <v>20</v>
      </c>
    </row>
    <row r="6111" spans="1:21" x14ac:dyDescent="0.3">
      <c r="A6111" s="5" t="s">
        <v>168</v>
      </c>
      <c r="B6111" s="5" t="s">
        <v>206</v>
      </c>
      <c r="C6111" s="5" t="s">
        <v>109</v>
      </c>
      <c r="D6111" s="5" t="s">
        <v>415</v>
      </c>
      <c r="E6111" s="5" t="s">
        <v>172</v>
      </c>
      <c r="F6111" s="6">
        <v>43598</v>
      </c>
      <c r="G6111" s="5" t="s">
        <v>148</v>
      </c>
      <c r="H6111" s="5" t="s">
        <v>203</v>
      </c>
      <c r="I6111">
        <v>43436</v>
      </c>
      <c r="J6111">
        <v>162</v>
      </c>
      <c r="K6111">
        <v>207</v>
      </c>
      <c r="L6111">
        <v>2</v>
      </c>
      <c r="M6111">
        <v>6417</v>
      </c>
      <c r="N6111">
        <v>5184.683</v>
      </c>
      <c r="O6111">
        <v>2592.3409999999999</v>
      </c>
      <c r="P6111">
        <v>103.5</v>
      </c>
      <c r="Q6111">
        <v>31</v>
      </c>
      <c r="R6111">
        <v>1232.317</v>
      </c>
      <c r="S6111">
        <v>2019</v>
      </c>
      <c r="T6111">
        <v>5</v>
      </c>
      <c r="U6111">
        <v>20</v>
      </c>
    </row>
    <row r="6112" spans="1:21" x14ac:dyDescent="0.3">
      <c r="A6112" s="5" t="s">
        <v>168</v>
      </c>
      <c r="B6112" s="5" t="s">
        <v>206</v>
      </c>
      <c r="C6112" s="5" t="s">
        <v>109</v>
      </c>
      <c r="D6112" s="5" t="s">
        <v>415</v>
      </c>
      <c r="E6112" s="5" t="s">
        <v>172</v>
      </c>
      <c r="F6112" s="6">
        <v>43598</v>
      </c>
      <c r="G6112" s="5" t="s">
        <v>148</v>
      </c>
      <c r="H6112" s="5" t="s">
        <v>308</v>
      </c>
      <c r="I6112">
        <v>43436</v>
      </c>
      <c r="J6112">
        <v>162</v>
      </c>
      <c r="K6112">
        <v>95</v>
      </c>
      <c r="L6112">
        <v>1</v>
      </c>
      <c r="M6112">
        <v>2945</v>
      </c>
      <c r="N6112">
        <v>2592.3409999999999</v>
      </c>
      <c r="O6112">
        <v>2592.3409999999999</v>
      </c>
      <c r="P6112">
        <v>95</v>
      </c>
      <c r="Q6112">
        <v>31</v>
      </c>
      <c r="R6112">
        <v>352.65899999999999</v>
      </c>
      <c r="S6112">
        <v>2019</v>
      </c>
      <c r="T6112">
        <v>5</v>
      </c>
      <c r="U6112">
        <v>20</v>
      </c>
    </row>
    <row r="6113" spans="1:21" x14ac:dyDescent="0.3">
      <c r="A6113" s="5" t="s">
        <v>168</v>
      </c>
      <c r="B6113" s="5" t="s">
        <v>206</v>
      </c>
      <c r="C6113" s="5" t="s">
        <v>109</v>
      </c>
      <c r="D6113" s="5" t="s">
        <v>415</v>
      </c>
      <c r="E6113" s="5" t="s">
        <v>172</v>
      </c>
      <c r="F6113" s="6">
        <v>43598</v>
      </c>
      <c r="G6113" s="5" t="s">
        <v>148</v>
      </c>
      <c r="H6113" s="5" t="s">
        <v>182</v>
      </c>
      <c r="I6113">
        <v>43436</v>
      </c>
      <c r="J6113">
        <v>162</v>
      </c>
      <c r="K6113">
        <v>192</v>
      </c>
      <c r="L6113">
        <v>2</v>
      </c>
      <c r="M6113">
        <v>5952</v>
      </c>
      <c r="N6113">
        <v>5184.683</v>
      </c>
      <c r="O6113">
        <v>2592.3409999999999</v>
      </c>
      <c r="P6113">
        <v>96</v>
      </c>
      <c r="Q6113">
        <v>31</v>
      </c>
      <c r="R6113">
        <v>767.31700000000001</v>
      </c>
      <c r="S6113">
        <v>2019</v>
      </c>
      <c r="T6113">
        <v>5</v>
      </c>
      <c r="U6113">
        <v>20</v>
      </c>
    </row>
    <row r="6114" spans="1:21" x14ac:dyDescent="0.3">
      <c r="A6114" s="5" t="s">
        <v>168</v>
      </c>
      <c r="B6114" s="5" t="s">
        <v>206</v>
      </c>
      <c r="C6114" s="5" t="s">
        <v>109</v>
      </c>
      <c r="D6114" s="5" t="s">
        <v>415</v>
      </c>
      <c r="E6114" s="5" t="s">
        <v>172</v>
      </c>
      <c r="F6114" s="6">
        <v>43598</v>
      </c>
      <c r="G6114" s="5" t="s">
        <v>148</v>
      </c>
      <c r="H6114" s="5" t="s">
        <v>217</v>
      </c>
      <c r="I6114">
        <v>43436</v>
      </c>
      <c r="J6114">
        <v>162</v>
      </c>
      <c r="K6114">
        <v>736</v>
      </c>
      <c r="L6114">
        <v>7</v>
      </c>
      <c r="M6114">
        <v>22816</v>
      </c>
      <c r="N6114">
        <v>18146.39</v>
      </c>
      <c r="O6114">
        <v>2592.3409999999999</v>
      </c>
      <c r="P6114">
        <v>105.14285714285714</v>
      </c>
      <c r="Q6114">
        <v>31</v>
      </c>
      <c r="R6114">
        <v>4669.6099999999997</v>
      </c>
      <c r="S6114">
        <v>2019</v>
      </c>
      <c r="T6114">
        <v>5</v>
      </c>
      <c r="U6114">
        <v>20</v>
      </c>
    </row>
    <row r="6115" spans="1:21" x14ac:dyDescent="0.3">
      <c r="A6115" s="5" t="s">
        <v>168</v>
      </c>
      <c r="B6115" s="5" t="s">
        <v>206</v>
      </c>
      <c r="C6115" s="5" t="s">
        <v>109</v>
      </c>
      <c r="D6115" s="5" t="s">
        <v>415</v>
      </c>
      <c r="E6115" s="5" t="s">
        <v>172</v>
      </c>
      <c r="F6115" s="6">
        <v>43598</v>
      </c>
      <c r="G6115" s="5" t="s">
        <v>148</v>
      </c>
      <c r="H6115" s="5" t="s">
        <v>181</v>
      </c>
      <c r="I6115">
        <v>43436</v>
      </c>
      <c r="J6115">
        <v>162</v>
      </c>
      <c r="K6115">
        <v>334</v>
      </c>
      <c r="L6115">
        <v>3</v>
      </c>
      <c r="M6115">
        <v>10354</v>
      </c>
      <c r="N6115">
        <v>7777.0240000000003</v>
      </c>
      <c r="O6115">
        <v>2592.3409999999999</v>
      </c>
      <c r="P6115">
        <v>111.33333333333333</v>
      </c>
      <c r="Q6115">
        <v>31</v>
      </c>
      <c r="R6115">
        <v>2576.9760000000001</v>
      </c>
      <c r="S6115">
        <v>2019</v>
      </c>
      <c r="T6115">
        <v>5</v>
      </c>
      <c r="U6115">
        <v>20</v>
      </c>
    </row>
    <row r="6116" spans="1:21" x14ac:dyDescent="0.3">
      <c r="A6116" s="5" t="s">
        <v>168</v>
      </c>
      <c r="B6116" s="5" t="s">
        <v>206</v>
      </c>
      <c r="C6116" s="5" t="s">
        <v>109</v>
      </c>
      <c r="D6116" s="5" t="s">
        <v>415</v>
      </c>
      <c r="E6116" s="5" t="s">
        <v>172</v>
      </c>
      <c r="F6116" s="6">
        <v>43598</v>
      </c>
      <c r="G6116" s="5" t="s">
        <v>148</v>
      </c>
      <c r="H6116" s="5" t="s">
        <v>226</v>
      </c>
      <c r="I6116">
        <v>43436</v>
      </c>
      <c r="J6116">
        <v>162</v>
      </c>
      <c r="K6116">
        <v>218</v>
      </c>
      <c r="L6116">
        <v>2</v>
      </c>
      <c r="M6116">
        <v>6758</v>
      </c>
      <c r="N6116">
        <v>5184.683</v>
      </c>
      <c r="O6116">
        <v>2592.3409999999999</v>
      </c>
      <c r="P6116">
        <v>109</v>
      </c>
      <c r="Q6116">
        <v>31</v>
      </c>
      <c r="R6116">
        <v>1573.317</v>
      </c>
      <c r="S6116">
        <v>2019</v>
      </c>
      <c r="T6116">
        <v>5</v>
      </c>
      <c r="U6116">
        <v>20</v>
      </c>
    </row>
    <row r="6117" spans="1:21" x14ac:dyDescent="0.3">
      <c r="A6117" s="5" t="s">
        <v>168</v>
      </c>
      <c r="B6117" s="5" t="s">
        <v>206</v>
      </c>
      <c r="C6117" s="5" t="s">
        <v>109</v>
      </c>
      <c r="D6117" s="5" t="s">
        <v>415</v>
      </c>
      <c r="E6117" s="5" t="s">
        <v>172</v>
      </c>
      <c r="F6117" s="6">
        <v>43598</v>
      </c>
      <c r="G6117" s="5" t="s">
        <v>148</v>
      </c>
      <c r="H6117" s="5" t="s">
        <v>191</v>
      </c>
      <c r="I6117">
        <v>43436</v>
      </c>
      <c r="J6117">
        <v>162</v>
      </c>
      <c r="K6117">
        <v>637</v>
      </c>
      <c r="L6117">
        <v>6</v>
      </c>
      <c r="M6117">
        <v>19747</v>
      </c>
      <c r="N6117">
        <v>15554.048000000001</v>
      </c>
      <c r="O6117">
        <v>2592.3409999999999</v>
      </c>
      <c r="P6117">
        <v>106.16666666666667</v>
      </c>
      <c r="Q6117">
        <v>31</v>
      </c>
      <c r="R6117">
        <v>4192.9520000000002</v>
      </c>
      <c r="S6117">
        <v>2019</v>
      </c>
      <c r="T6117">
        <v>5</v>
      </c>
      <c r="U6117">
        <v>20</v>
      </c>
    </row>
    <row r="6118" spans="1:21" x14ac:dyDescent="0.3">
      <c r="A6118" s="5" t="s">
        <v>168</v>
      </c>
      <c r="B6118" s="5" t="s">
        <v>206</v>
      </c>
      <c r="C6118" s="5" t="s">
        <v>109</v>
      </c>
      <c r="D6118" s="5" t="s">
        <v>415</v>
      </c>
      <c r="E6118" s="5" t="s">
        <v>172</v>
      </c>
      <c r="F6118" s="6">
        <v>43598</v>
      </c>
      <c r="G6118" s="5" t="s">
        <v>148</v>
      </c>
      <c r="H6118" s="5" t="s">
        <v>187</v>
      </c>
      <c r="I6118">
        <v>43436</v>
      </c>
      <c r="J6118">
        <v>162</v>
      </c>
      <c r="K6118">
        <v>202</v>
      </c>
      <c r="L6118">
        <v>2</v>
      </c>
      <c r="M6118">
        <v>6262</v>
      </c>
      <c r="N6118">
        <v>5184.683</v>
      </c>
      <c r="O6118">
        <v>2592.3409999999999</v>
      </c>
      <c r="P6118">
        <v>101</v>
      </c>
      <c r="Q6118">
        <v>31</v>
      </c>
      <c r="R6118">
        <v>1077.317</v>
      </c>
      <c r="S6118">
        <v>2019</v>
      </c>
      <c r="T6118">
        <v>5</v>
      </c>
      <c r="U6118">
        <v>20</v>
      </c>
    </row>
    <row r="6119" spans="1:21" x14ac:dyDescent="0.3">
      <c r="A6119" s="5" t="s">
        <v>168</v>
      </c>
      <c r="B6119" s="5" t="s">
        <v>206</v>
      </c>
      <c r="C6119" s="5" t="s">
        <v>109</v>
      </c>
      <c r="D6119" s="5" t="s">
        <v>415</v>
      </c>
      <c r="E6119" s="5" t="s">
        <v>172</v>
      </c>
      <c r="F6119" s="6">
        <v>43598</v>
      </c>
      <c r="G6119" s="5" t="s">
        <v>148</v>
      </c>
      <c r="H6119" s="5" t="s">
        <v>321</v>
      </c>
      <c r="I6119">
        <v>43436</v>
      </c>
      <c r="J6119">
        <v>162</v>
      </c>
      <c r="K6119">
        <v>444</v>
      </c>
      <c r="L6119">
        <v>4</v>
      </c>
      <c r="M6119">
        <v>13542</v>
      </c>
      <c r="N6119">
        <v>10369.366</v>
      </c>
      <c r="O6119">
        <v>2592.3409999999999</v>
      </c>
      <c r="P6119">
        <v>111</v>
      </c>
      <c r="Q6119">
        <v>30.5</v>
      </c>
      <c r="R6119">
        <v>3172.634</v>
      </c>
      <c r="S6119">
        <v>2019</v>
      </c>
      <c r="T6119">
        <v>5</v>
      </c>
      <c r="U6119">
        <v>20</v>
      </c>
    </row>
    <row r="6120" spans="1:21" x14ac:dyDescent="0.3">
      <c r="A6120" s="5" t="s">
        <v>168</v>
      </c>
      <c r="B6120" s="5" t="s">
        <v>206</v>
      </c>
      <c r="C6120" s="5" t="s">
        <v>109</v>
      </c>
      <c r="D6120" s="5" t="s">
        <v>415</v>
      </c>
      <c r="E6120" s="5" t="s">
        <v>172</v>
      </c>
      <c r="F6120" s="6">
        <v>43598</v>
      </c>
      <c r="G6120" s="5" t="s">
        <v>148</v>
      </c>
      <c r="H6120" s="5" t="s">
        <v>222</v>
      </c>
      <c r="I6120">
        <v>43436</v>
      </c>
      <c r="J6120">
        <v>162</v>
      </c>
      <c r="K6120">
        <v>100</v>
      </c>
      <c r="L6120">
        <v>1</v>
      </c>
      <c r="M6120">
        <v>3100</v>
      </c>
      <c r="N6120">
        <v>2592.3409999999999</v>
      </c>
      <c r="O6120">
        <v>2592.3409999999999</v>
      </c>
      <c r="P6120">
        <v>100</v>
      </c>
      <c r="Q6120">
        <v>31</v>
      </c>
      <c r="R6120">
        <v>507.65899999999999</v>
      </c>
      <c r="S6120">
        <v>2019</v>
      </c>
      <c r="T6120">
        <v>5</v>
      </c>
      <c r="U6120">
        <v>20</v>
      </c>
    </row>
    <row r="6121" spans="1:21" x14ac:dyDescent="0.3">
      <c r="A6121" s="5" t="s">
        <v>168</v>
      </c>
      <c r="B6121" s="5" t="s">
        <v>206</v>
      </c>
      <c r="C6121" s="5" t="s">
        <v>109</v>
      </c>
      <c r="D6121" s="5" t="s">
        <v>415</v>
      </c>
      <c r="E6121" s="5" t="s">
        <v>172</v>
      </c>
      <c r="F6121" s="6">
        <v>43598</v>
      </c>
      <c r="G6121" s="5" t="s">
        <v>148</v>
      </c>
      <c r="H6121" s="5" t="s">
        <v>246</v>
      </c>
      <c r="I6121">
        <v>43436</v>
      </c>
      <c r="J6121">
        <v>162</v>
      </c>
      <c r="K6121">
        <v>380</v>
      </c>
      <c r="L6121">
        <v>4</v>
      </c>
      <c r="M6121">
        <v>11780</v>
      </c>
      <c r="N6121">
        <v>10369.366</v>
      </c>
      <c r="O6121">
        <v>2592.3409999999999</v>
      </c>
      <c r="P6121">
        <v>95</v>
      </c>
      <c r="Q6121">
        <v>31</v>
      </c>
      <c r="R6121">
        <v>1410.634</v>
      </c>
      <c r="S6121">
        <v>2019</v>
      </c>
      <c r="T6121">
        <v>5</v>
      </c>
      <c r="U6121">
        <v>20</v>
      </c>
    </row>
    <row r="6122" spans="1:21" x14ac:dyDescent="0.3">
      <c r="A6122" s="5" t="s">
        <v>168</v>
      </c>
      <c r="B6122" s="5" t="s">
        <v>206</v>
      </c>
      <c r="C6122" s="5" t="s">
        <v>109</v>
      </c>
      <c r="D6122" s="5" t="s">
        <v>415</v>
      </c>
      <c r="E6122" s="5" t="s">
        <v>172</v>
      </c>
      <c r="F6122" s="6">
        <v>43598</v>
      </c>
      <c r="G6122" s="5" t="s">
        <v>148</v>
      </c>
      <c r="H6122" s="5" t="s">
        <v>186</v>
      </c>
      <c r="I6122">
        <v>43436</v>
      </c>
      <c r="J6122">
        <v>162</v>
      </c>
      <c r="K6122">
        <v>120</v>
      </c>
      <c r="L6122">
        <v>1</v>
      </c>
      <c r="M6122">
        <v>3720</v>
      </c>
      <c r="N6122">
        <v>2592.3409999999999</v>
      </c>
      <c r="O6122">
        <v>2592.3409999999999</v>
      </c>
      <c r="P6122">
        <v>120</v>
      </c>
      <c r="Q6122">
        <v>31</v>
      </c>
      <c r="R6122">
        <v>1127.6590000000001</v>
      </c>
      <c r="S6122">
        <v>2019</v>
      </c>
      <c r="T6122">
        <v>5</v>
      </c>
      <c r="U6122">
        <v>20</v>
      </c>
    </row>
    <row r="6123" spans="1:21" x14ac:dyDescent="0.3">
      <c r="A6123" s="5" t="s">
        <v>168</v>
      </c>
      <c r="B6123" s="5" t="s">
        <v>206</v>
      </c>
      <c r="C6123" s="5" t="s">
        <v>109</v>
      </c>
      <c r="D6123" s="5" t="s">
        <v>415</v>
      </c>
      <c r="E6123" s="5" t="s">
        <v>172</v>
      </c>
      <c r="F6123" s="6">
        <v>43598</v>
      </c>
      <c r="G6123" s="5" t="s">
        <v>148</v>
      </c>
      <c r="H6123" s="5" t="s">
        <v>184</v>
      </c>
      <c r="I6123">
        <v>43436</v>
      </c>
      <c r="J6123">
        <v>162</v>
      </c>
      <c r="K6123">
        <v>3573</v>
      </c>
      <c r="L6123">
        <v>32</v>
      </c>
      <c r="M6123">
        <v>108976.5</v>
      </c>
      <c r="N6123">
        <v>82954.925000000003</v>
      </c>
      <c r="O6123">
        <v>2592.3409999999999</v>
      </c>
      <c r="P6123">
        <v>111.65625</v>
      </c>
      <c r="Q6123">
        <v>30.5</v>
      </c>
      <c r="R6123">
        <v>26021.575000000001</v>
      </c>
      <c r="S6123">
        <v>2019</v>
      </c>
      <c r="T6123">
        <v>5</v>
      </c>
      <c r="U6123">
        <v>20</v>
      </c>
    </row>
    <row r="6124" spans="1:21" x14ac:dyDescent="0.3">
      <c r="A6124" s="5" t="s">
        <v>168</v>
      </c>
      <c r="B6124" s="5" t="s">
        <v>206</v>
      </c>
      <c r="C6124" s="5" t="s">
        <v>109</v>
      </c>
      <c r="D6124" s="5" t="s">
        <v>415</v>
      </c>
      <c r="E6124" s="5" t="s">
        <v>172</v>
      </c>
      <c r="F6124" s="6">
        <v>43598</v>
      </c>
      <c r="G6124" s="5" t="s">
        <v>148</v>
      </c>
      <c r="H6124" s="5" t="s">
        <v>269</v>
      </c>
      <c r="I6124">
        <v>43436</v>
      </c>
      <c r="J6124">
        <v>162</v>
      </c>
      <c r="K6124">
        <v>1192</v>
      </c>
      <c r="L6124">
        <v>10</v>
      </c>
      <c r="M6124">
        <v>36356</v>
      </c>
      <c r="N6124">
        <v>25923.414000000001</v>
      </c>
      <c r="O6124">
        <v>2592.3409999999999</v>
      </c>
      <c r="P6124">
        <v>119.2</v>
      </c>
      <c r="Q6124">
        <v>30.5</v>
      </c>
      <c r="R6124">
        <v>10432.585999999999</v>
      </c>
      <c r="S6124">
        <v>2019</v>
      </c>
      <c r="T6124">
        <v>5</v>
      </c>
      <c r="U6124">
        <v>20</v>
      </c>
    </row>
    <row r="6125" spans="1:21" x14ac:dyDescent="0.3">
      <c r="A6125" s="5" t="s">
        <v>168</v>
      </c>
      <c r="B6125" s="5" t="s">
        <v>206</v>
      </c>
      <c r="C6125" s="5" t="s">
        <v>109</v>
      </c>
      <c r="D6125" s="5" t="s">
        <v>415</v>
      </c>
      <c r="E6125" s="5" t="s">
        <v>172</v>
      </c>
      <c r="F6125" s="6">
        <v>43598</v>
      </c>
      <c r="G6125" s="5" t="s">
        <v>148</v>
      </c>
      <c r="H6125" s="5" t="s">
        <v>225</v>
      </c>
      <c r="I6125">
        <v>43436</v>
      </c>
      <c r="J6125">
        <v>162</v>
      </c>
      <c r="K6125">
        <v>364</v>
      </c>
      <c r="L6125">
        <v>3</v>
      </c>
      <c r="M6125">
        <v>11102</v>
      </c>
      <c r="N6125">
        <v>7777.0240000000003</v>
      </c>
      <c r="O6125">
        <v>2592.3409999999999</v>
      </c>
      <c r="P6125">
        <v>121.33333333333333</v>
      </c>
      <c r="Q6125">
        <v>30.5</v>
      </c>
      <c r="R6125">
        <v>3324.9760000000001</v>
      </c>
      <c r="S6125">
        <v>2019</v>
      </c>
      <c r="T6125">
        <v>5</v>
      </c>
      <c r="U6125">
        <v>20</v>
      </c>
    </row>
    <row r="6126" spans="1:21" x14ac:dyDescent="0.3">
      <c r="A6126" s="5" t="s">
        <v>168</v>
      </c>
      <c r="B6126" s="5" t="s">
        <v>206</v>
      </c>
      <c r="C6126" s="5" t="s">
        <v>109</v>
      </c>
      <c r="D6126" s="5" t="s">
        <v>415</v>
      </c>
      <c r="E6126" s="5" t="s">
        <v>172</v>
      </c>
      <c r="F6126" s="6">
        <v>43598</v>
      </c>
      <c r="G6126" s="5" t="s">
        <v>148</v>
      </c>
      <c r="H6126" s="5" t="s">
        <v>190</v>
      </c>
      <c r="I6126">
        <v>43436</v>
      </c>
      <c r="J6126">
        <v>162</v>
      </c>
      <c r="K6126">
        <v>120</v>
      </c>
      <c r="L6126">
        <v>1</v>
      </c>
      <c r="M6126">
        <v>0</v>
      </c>
      <c r="N6126">
        <v>2592.3409999999999</v>
      </c>
      <c r="O6126">
        <v>2592.3409999999999</v>
      </c>
      <c r="P6126">
        <v>120</v>
      </c>
      <c r="Q6126">
        <v>0</v>
      </c>
      <c r="R6126">
        <v>-2592.3409999999999</v>
      </c>
      <c r="S6126">
        <v>2019</v>
      </c>
      <c r="T6126">
        <v>5</v>
      </c>
      <c r="U6126">
        <v>20</v>
      </c>
    </row>
    <row r="6127" spans="1:21" x14ac:dyDescent="0.3">
      <c r="A6127" s="5" t="s">
        <v>168</v>
      </c>
      <c r="B6127" s="5" t="s">
        <v>206</v>
      </c>
      <c r="C6127" s="5" t="s">
        <v>109</v>
      </c>
      <c r="D6127" s="5" t="s">
        <v>415</v>
      </c>
      <c r="E6127" s="5" t="s">
        <v>227</v>
      </c>
      <c r="F6127" s="6">
        <v>43598</v>
      </c>
      <c r="G6127" s="5" t="s">
        <v>148</v>
      </c>
      <c r="H6127" s="5" t="s">
        <v>351</v>
      </c>
      <c r="I6127">
        <v>43436</v>
      </c>
      <c r="J6127">
        <v>162</v>
      </c>
      <c r="K6127">
        <v>-191.8</v>
      </c>
      <c r="L6127">
        <v>-2</v>
      </c>
      <c r="M6127">
        <v>-11699.8</v>
      </c>
      <c r="N6127">
        <v>-5184.683</v>
      </c>
      <c r="O6127">
        <v>-2592.3409999999999</v>
      </c>
      <c r="P6127">
        <v>95.9</v>
      </c>
      <c r="Q6127">
        <v>61</v>
      </c>
      <c r="R6127">
        <v>-6515.1170000000002</v>
      </c>
      <c r="S6127">
        <v>2019</v>
      </c>
      <c r="T6127">
        <v>5</v>
      </c>
      <c r="U6127">
        <v>20</v>
      </c>
    </row>
    <row r="6128" spans="1:21" x14ac:dyDescent="0.3">
      <c r="A6128" s="5" t="s">
        <v>168</v>
      </c>
      <c r="B6128" s="5" t="s">
        <v>206</v>
      </c>
      <c r="C6128" s="5" t="s">
        <v>109</v>
      </c>
      <c r="D6128" s="5" t="s">
        <v>415</v>
      </c>
      <c r="E6128" s="5" t="s">
        <v>172</v>
      </c>
      <c r="F6128" s="6">
        <v>43598</v>
      </c>
      <c r="G6128" s="5" t="s">
        <v>148</v>
      </c>
      <c r="H6128" s="5" t="s">
        <v>351</v>
      </c>
      <c r="I6128">
        <v>43436</v>
      </c>
      <c r="J6128">
        <v>162</v>
      </c>
      <c r="K6128">
        <v>191.8</v>
      </c>
      <c r="L6128">
        <v>2</v>
      </c>
      <c r="M6128">
        <v>5852.95</v>
      </c>
      <c r="N6128">
        <v>5184.683</v>
      </c>
      <c r="O6128">
        <v>2592.3409999999999</v>
      </c>
      <c r="P6128">
        <v>95.9</v>
      </c>
      <c r="Q6128">
        <v>30.515899999999998</v>
      </c>
      <c r="R6128">
        <v>668.26700000000005</v>
      </c>
      <c r="S6128">
        <v>2019</v>
      </c>
      <c r="T6128">
        <v>5</v>
      </c>
      <c r="U6128">
        <v>20</v>
      </c>
    </row>
    <row r="6129" spans="1:21" x14ac:dyDescent="0.3">
      <c r="A6129" s="5" t="s">
        <v>168</v>
      </c>
      <c r="B6129" s="5" t="s">
        <v>175</v>
      </c>
      <c r="C6129" s="5" t="s">
        <v>88</v>
      </c>
      <c r="D6129" s="5" t="s">
        <v>413</v>
      </c>
      <c r="E6129" s="5" t="s">
        <v>172</v>
      </c>
      <c r="F6129" s="6">
        <v>43600</v>
      </c>
      <c r="G6129" s="5" t="s">
        <v>148</v>
      </c>
      <c r="H6129" s="5" t="s">
        <v>196</v>
      </c>
      <c r="I6129">
        <v>43435</v>
      </c>
      <c r="J6129">
        <v>165</v>
      </c>
      <c r="K6129">
        <v>658.5</v>
      </c>
      <c r="L6129">
        <v>6</v>
      </c>
      <c r="M6129">
        <v>20084.25</v>
      </c>
      <c r="N6129">
        <v>14818.013999999999</v>
      </c>
      <c r="O6129">
        <v>2469.6689999999999</v>
      </c>
      <c r="P6129">
        <v>109.75</v>
      </c>
      <c r="Q6129">
        <v>30.5</v>
      </c>
      <c r="R6129">
        <v>5266.2359999999999</v>
      </c>
      <c r="S6129">
        <v>2019</v>
      </c>
      <c r="T6129">
        <v>5</v>
      </c>
      <c r="U6129">
        <v>20</v>
      </c>
    </row>
    <row r="6130" spans="1:21" x14ac:dyDescent="0.3">
      <c r="A6130" s="5" t="s">
        <v>168</v>
      </c>
      <c r="B6130" s="5" t="s">
        <v>206</v>
      </c>
      <c r="C6130" s="5" t="s">
        <v>109</v>
      </c>
      <c r="D6130" s="5" t="s">
        <v>415</v>
      </c>
      <c r="E6130" s="5" t="s">
        <v>172</v>
      </c>
      <c r="F6130" s="6">
        <v>43600</v>
      </c>
      <c r="G6130" s="5" t="s">
        <v>148</v>
      </c>
      <c r="H6130" s="5" t="s">
        <v>199</v>
      </c>
      <c r="I6130">
        <v>43436</v>
      </c>
      <c r="J6130">
        <v>164</v>
      </c>
      <c r="K6130">
        <v>462</v>
      </c>
      <c r="L6130">
        <v>4</v>
      </c>
      <c r="M6130">
        <v>14091</v>
      </c>
      <c r="N6130">
        <v>10441.879000000001</v>
      </c>
      <c r="O6130">
        <v>2610.4699999999998</v>
      </c>
      <c r="P6130">
        <v>115.5</v>
      </c>
      <c r="Q6130">
        <v>30.5</v>
      </c>
      <c r="R6130">
        <v>3649.1210000000001</v>
      </c>
      <c r="S6130">
        <v>2019</v>
      </c>
      <c r="T6130">
        <v>5</v>
      </c>
      <c r="U6130">
        <v>20</v>
      </c>
    </row>
    <row r="6131" spans="1:21" x14ac:dyDescent="0.3">
      <c r="A6131" s="5" t="s">
        <v>168</v>
      </c>
      <c r="B6131" s="5" t="s">
        <v>206</v>
      </c>
      <c r="C6131" s="5" t="s">
        <v>109</v>
      </c>
      <c r="D6131" s="5" t="s">
        <v>415</v>
      </c>
      <c r="E6131" s="5" t="s">
        <v>172</v>
      </c>
      <c r="F6131" s="6">
        <v>43600</v>
      </c>
      <c r="G6131" s="5" t="s">
        <v>148</v>
      </c>
      <c r="H6131" s="5" t="s">
        <v>200</v>
      </c>
      <c r="I6131">
        <v>43436</v>
      </c>
      <c r="J6131">
        <v>164</v>
      </c>
      <c r="K6131">
        <v>951</v>
      </c>
      <c r="L6131">
        <v>8</v>
      </c>
      <c r="M6131">
        <v>29005.5</v>
      </c>
      <c r="N6131">
        <v>20883.757000000001</v>
      </c>
      <c r="O6131">
        <v>2610.4699999999998</v>
      </c>
      <c r="P6131">
        <v>118.875</v>
      </c>
      <c r="Q6131">
        <v>30.5</v>
      </c>
      <c r="R6131">
        <v>8121.7430000000004</v>
      </c>
      <c r="S6131">
        <v>2019</v>
      </c>
      <c r="T6131">
        <v>5</v>
      </c>
      <c r="U6131">
        <v>20</v>
      </c>
    </row>
    <row r="6132" spans="1:21" x14ac:dyDescent="0.3">
      <c r="A6132" s="5" t="s">
        <v>168</v>
      </c>
      <c r="B6132" s="5" t="s">
        <v>206</v>
      </c>
      <c r="C6132" s="5" t="s">
        <v>109</v>
      </c>
      <c r="D6132" s="5" t="s">
        <v>415</v>
      </c>
      <c r="E6132" s="5" t="s">
        <v>172</v>
      </c>
      <c r="F6132" s="6">
        <v>43600</v>
      </c>
      <c r="G6132" s="5" t="s">
        <v>148</v>
      </c>
      <c r="H6132" s="5" t="s">
        <v>190</v>
      </c>
      <c r="I6132">
        <v>43436</v>
      </c>
      <c r="J6132">
        <v>164</v>
      </c>
      <c r="K6132">
        <v>362</v>
      </c>
      <c r="L6132">
        <v>3</v>
      </c>
      <c r="M6132">
        <v>11041</v>
      </c>
      <c r="N6132">
        <v>7831.4089999999997</v>
      </c>
      <c r="O6132">
        <v>2610.4699999999998</v>
      </c>
      <c r="P6132">
        <v>120.66666666666667</v>
      </c>
      <c r="Q6132">
        <v>30.5</v>
      </c>
      <c r="R6132">
        <v>3209.5909999999999</v>
      </c>
      <c r="S6132">
        <v>2019</v>
      </c>
      <c r="T6132">
        <v>5</v>
      </c>
      <c r="U6132">
        <v>20</v>
      </c>
    </row>
    <row r="6133" spans="1:21" x14ac:dyDescent="0.3">
      <c r="A6133" s="5" t="s">
        <v>168</v>
      </c>
      <c r="B6133" s="5" t="s">
        <v>175</v>
      </c>
      <c r="C6133" s="5" t="s">
        <v>84</v>
      </c>
      <c r="D6133" s="5" t="s">
        <v>411</v>
      </c>
      <c r="E6133" s="5" t="s">
        <v>172</v>
      </c>
      <c r="F6133" s="6">
        <v>43601</v>
      </c>
      <c r="G6133" s="5" t="s">
        <v>148</v>
      </c>
      <c r="H6133" s="5" t="s">
        <v>173</v>
      </c>
      <c r="I6133">
        <v>43442</v>
      </c>
      <c r="J6133">
        <v>159</v>
      </c>
      <c r="K6133">
        <v>93.5</v>
      </c>
      <c r="L6133">
        <v>1</v>
      </c>
      <c r="M6133">
        <v>3179</v>
      </c>
      <c r="N6133">
        <v>3003.558</v>
      </c>
      <c r="O6133">
        <v>3003.558</v>
      </c>
      <c r="P6133">
        <v>93.5</v>
      </c>
      <c r="Q6133">
        <v>34</v>
      </c>
      <c r="R6133">
        <v>175.44200000000001</v>
      </c>
      <c r="S6133">
        <v>2019</v>
      </c>
      <c r="T6133">
        <v>5</v>
      </c>
      <c r="U6133">
        <v>20</v>
      </c>
    </row>
    <row r="6134" spans="1:21" x14ac:dyDescent="0.3">
      <c r="A6134" s="5" t="s">
        <v>168</v>
      </c>
      <c r="B6134" s="5" t="s">
        <v>175</v>
      </c>
      <c r="C6134" s="5" t="s">
        <v>84</v>
      </c>
      <c r="D6134" s="5" t="s">
        <v>411</v>
      </c>
      <c r="E6134" s="5" t="s">
        <v>172</v>
      </c>
      <c r="F6134" s="6">
        <v>43601</v>
      </c>
      <c r="G6134" s="5" t="s">
        <v>148</v>
      </c>
      <c r="H6134" s="5" t="s">
        <v>178</v>
      </c>
      <c r="I6134">
        <v>43442</v>
      </c>
      <c r="J6134">
        <v>159</v>
      </c>
      <c r="K6134">
        <v>334</v>
      </c>
      <c r="L6134">
        <v>3</v>
      </c>
      <c r="M6134">
        <v>10521</v>
      </c>
      <c r="N6134">
        <v>9010.6749999999993</v>
      </c>
      <c r="O6134">
        <v>3003.558</v>
      </c>
      <c r="P6134">
        <v>111.33333333333333</v>
      </c>
      <c r="Q6134">
        <v>31.5</v>
      </c>
      <c r="R6134">
        <v>1510.325</v>
      </c>
      <c r="S6134">
        <v>2019</v>
      </c>
      <c r="T6134">
        <v>5</v>
      </c>
      <c r="U6134">
        <v>20</v>
      </c>
    </row>
    <row r="6135" spans="1:21" x14ac:dyDescent="0.3">
      <c r="A6135" s="5" t="s">
        <v>168</v>
      </c>
      <c r="B6135" s="5" t="s">
        <v>175</v>
      </c>
      <c r="C6135" s="5" t="s">
        <v>84</v>
      </c>
      <c r="D6135" s="5" t="s">
        <v>411</v>
      </c>
      <c r="E6135" s="5" t="s">
        <v>172</v>
      </c>
      <c r="F6135" s="6">
        <v>43601</v>
      </c>
      <c r="G6135" s="5" t="s">
        <v>148</v>
      </c>
      <c r="H6135" s="5" t="s">
        <v>197</v>
      </c>
      <c r="I6135">
        <v>43442</v>
      </c>
      <c r="J6135">
        <v>159</v>
      </c>
      <c r="K6135">
        <v>523</v>
      </c>
      <c r="L6135">
        <v>5</v>
      </c>
      <c r="M6135">
        <v>16474.5</v>
      </c>
      <c r="N6135">
        <v>15017.790999999999</v>
      </c>
      <c r="O6135">
        <v>3003.558</v>
      </c>
      <c r="P6135">
        <v>104.6</v>
      </c>
      <c r="Q6135">
        <v>31.5</v>
      </c>
      <c r="R6135">
        <v>1456.7090000000001</v>
      </c>
      <c r="S6135">
        <v>2019</v>
      </c>
      <c r="T6135">
        <v>5</v>
      </c>
      <c r="U6135">
        <v>20</v>
      </c>
    </row>
    <row r="6136" spans="1:21" x14ac:dyDescent="0.3">
      <c r="A6136" s="5" t="s">
        <v>168</v>
      </c>
      <c r="B6136" s="5" t="s">
        <v>175</v>
      </c>
      <c r="C6136" s="5" t="s">
        <v>84</v>
      </c>
      <c r="D6136" s="5" t="s">
        <v>411</v>
      </c>
      <c r="E6136" s="5" t="s">
        <v>172</v>
      </c>
      <c r="F6136" s="6">
        <v>43601</v>
      </c>
      <c r="G6136" s="5" t="s">
        <v>148</v>
      </c>
      <c r="H6136" s="5" t="s">
        <v>197</v>
      </c>
      <c r="I6136">
        <v>43442</v>
      </c>
      <c r="J6136">
        <v>159</v>
      </c>
      <c r="K6136">
        <v>523</v>
      </c>
      <c r="L6136">
        <v>5</v>
      </c>
      <c r="M6136">
        <v>16474.5</v>
      </c>
      <c r="N6136">
        <v>15017.790999999999</v>
      </c>
      <c r="O6136">
        <v>3003.558</v>
      </c>
      <c r="P6136">
        <v>104.6</v>
      </c>
      <c r="Q6136">
        <v>31.5</v>
      </c>
      <c r="R6136">
        <v>1456.7090000000001</v>
      </c>
      <c r="S6136">
        <v>2019</v>
      </c>
      <c r="T6136">
        <v>5</v>
      </c>
      <c r="U6136">
        <v>20</v>
      </c>
    </row>
    <row r="6137" spans="1:21" x14ac:dyDescent="0.3">
      <c r="A6137" s="5" t="s">
        <v>168</v>
      </c>
      <c r="B6137" s="5" t="s">
        <v>175</v>
      </c>
      <c r="C6137" s="5" t="s">
        <v>84</v>
      </c>
      <c r="D6137" s="5" t="s">
        <v>411</v>
      </c>
      <c r="E6137" s="5" t="s">
        <v>172</v>
      </c>
      <c r="F6137" s="6">
        <v>43601</v>
      </c>
      <c r="G6137" s="5" t="s">
        <v>148</v>
      </c>
      <c r="H6137" s="5" t="s">
        <v>351</v>
      </c>
      <c r="I6137">
        <v>43442</v>
      </c>
      <c r="J6137">
        <v>159</v>
      </c>
      <c r="K6137">
        <v>222.5</v>
      </c>
      <c r="L6137">
        <v>2</v>
      </c>
      <c r="M6137">
        <v>7008.75</v>
      </c>
      <c r="N6137">
        <v>6007.116</v>
      </c>
      <c r="O6137">
        <v>3003.558</v>
      </c>
      <c r="P6137">
        <v>111.25</v>
      </c>
      <c r="Q6137">
        <v>31.5</v>
      </c>
      <c r="R6137">
        <v>1001.634</v>
      </c>
      <c r="S6137">
        <v>2019</v>
      </c>
      <c r="T6137">
        <v>5</v>
      </c>
      <c r="U6137">
        <v>20</v>
      </c>
    </row>
    <row r="6138" spans="1:21" x14ac:dyDescent="0.3">
      <c r="A6138" s="5" t="s">
        <v>168</v>
      </c>
      <c r="B6138" s="5" t="s">
        <v>175</v>
      </c>
      <c r="C6138" s="5" t="s">
        <v>84</v>
      </c>
      <c r="D6138" s="5" t="s">
        <v>411</v>
      </c>
      <c r="E6138" s="5" t="s">
        <v>172</v>
      </c>
      <c r="F6138" s="6">
        <v>43601</v>
      </c>
      <c r="G6138" s="5" t="s">
        <v>148</v>
      </c>
      <c r="H6138" s="5" t="s">
        <v>190</v>
      </c>
      <c r="I6138">
        <v>43442</v>
      </c>
      <c r="J6138">
        <v>159</v>
      </c>
      <c r="K6138">
        <v>106.5</v>
      </c>
      <c r="L6138">
        <v>1</v>
      </c>
      <c r="M6138">
        <v>3354.75</v>
      </c>
      <c r="N6138">
        <v>3003.558</v>
      </c>
      <c r="O6138">
        <v>3003.558</v>
      </c>
      <c r="P6138">
        <v>106.5</v>
      </c>
      <c r="Q6138">
        <v>31.5</v>
      </c>
      <c r="R6138">
        <v>351.19200000000001</v>
      </c>
      <c r="S6138">
        <v>2019</v>
      </c>
      <c r="T6138">
        <v>5</v>
      </c>
      <c r="U6138">
        <v>20</v>
      </c>
    </row>
    <row r="6139" spans="1:21" x14ac:dyDescent="0.3">
      <c r="A6139" s="5" t="s">
        <v>168</v>
      </c>
      <c r="B6139" s="5" t="s">
        <v>175</v>
      </c>
      <c r="C6139" s="5" t="s">
        <v>84</v>
      </c>
      <c r="D6139" s="5" t="s">
        <v>411</v>
      </c>
      <c r="E6139" s="5" t="s">
        <v>172</v>
      </c>
      <c r="F6139" s="6">
        <v>43601</v>
      </c>
      <c r="G6139" s="5" t="s">
        <v>148</v>
      </c>
      <c r="H6139" s="5" t="s">
        <v>173</v>
      </c>
      <c r="I6139">
        <v>43442</v>
      </c>
      <c r="J6139">
        <v>159</v>
      </c>
      <c r="K6139">
        <v>1276.5</v>
      </c>
      <c r="L6139">
        <v>12</v>
      </c>
      <c r="M6139">
        <v>43401</v>
      </c>
      <c r="N6139">
        <v>36042.699000000001</v>
      </c>
      <c r="O6139">
        <v>3003.558</v>
      </c>
      <c r="P6139">
        <v>106.375</v>
      </c>
      <c r="Q6139">
        <v>34</v>
      </c>
      <c r="R6139">
        <v>7358.3010000000004</v>
      </c>
      <c r="S6139">
        <v>2019</v>
      </c>
      <c r="T6139">
        <v>5</v>
      </c>
      <c r="U6139">
        <v>20</v>
      </c>
    </row>
    <row r="6140" spans="1:21" x14ac:dyDescent="0.3">
      <c r="A6140" s="5" t="s">
        <v>168</v>
      </c>
      <c r="B6140" s="5" t="s">
        <v>175</v>
      </c>
      <c r="C6140" s="5" t="s">
        <v>85</v>
      </c>
      <c r="D6140" s="5" t="s">
        <v>390</v>
      </c>
      <c r="E6140" s="5" t="s">
        <v>172</v>
      </c>
      <c r="F6140" s="6">
        <v>43601</v>
      </c>
      <c r="G6140" s="5" t="s">
        <v>148</v>
      </c>
      <c r="H6140" s="5" t="s">
        <v>173</v>
      </c>
      <c r="I6140">
        <v>43424</v>
      </c>
      <c r="J6140">
        <v>177</v>
      </c>
      <c r="K6140">
        <v>334.5</v>
      </c>
      <c r="L6140">
        <v>4</v>
      </c>
      <c r="M6140">
        <v>11373</v>
      </c>
      <c r="N6140">
        <v>10464.593999999999</v>
      </c>
      <c r="O6140">
        <v>2616.1480000000001</v>
      </c>
      <c r="P6140">
        <v>83.625</v>
      </c>
      <c r="Q6140">
        <v>34</v>
      </c>
      <c r="R6140">
        <v>908.40599999999995</v>
      </c>
      <c r="S6140">
        <v>2019</v>
      </c>
      <c r="T6140">
        <v>5</v>
      </c>
      <c r="U6140">
        <v>20</v>
      </c>
    </row>
    <row r="6141" spans="1:21" x14ac:dyDescent="0.3">
      <c r="A6141" s="5" t="s">
        <v>168</v>
      </c>
      <c r="B6141" s="5" t="s">
        <v>175</v>
      </c>
      <c r="C6141" s="5" t="s">
        <v>87</v>
      </c>
      <c r="D6141" s="5" t="s">
        <v>417</v>
      </c>
      <c r="E6141" s="5" t="s">
        <v>172</v>
      </c>
      <c r="F6141" s="6">
        <v>43601</v>
      </c>
      <c r="G6141" s="5" t="s">
        <v>148</v>
      </c>
      <c r="H6141" s="5" t="s">
        <v>173</v>
      </c>
      <c r="I6141">
        <v>43449</v>
      </c>
      <c r="J6141">
        <v>152</v>
      </c>
      <c r="K6141">
        <v>832.5</v>
      </c>
      <c r="L6141">
        <v>10</v>
      </c>
      <c r="M6141">
        <v>28305</v>
      </c>
      <c r="N6141">
        <v>21390.082999999999</v>
      </c>
      <c r="O6141">
        <v>2139.0079999999998</v>
      </c>
      <c r="P6141">
        <v>83.25</v>
      </c>
      <c r="Q6141">
        <v>34</v>
      </c>
      <c r="R6141">
        <v>6914.9170000000004</v>
      </c>
      <c r="S6141">
        <v>2019</v>
      </c>
      <c r="T6141">
        <v>5</v>
      </c>
      <c r="U6141">
        <v>20</v>
      </c>
    </row>
    <row r="6142" spans="1:21" x14ac:dyDescent="0.3">
      <c r="A6142" s="5" t="s">
        <v>168</v>
      </c>
      <c r="B6142" s="5" t="s">
        <v>175</v>
      </c>
      <c r="C6142" s="5" t="s">
        <v>88</v>
      </c>
      <c r="D6142" s="5" t="s">
        <v>413</v>
      </c>
      <c r="E6142" s="5" t="s">
        <v>172</v>
      </c>
      <c r="F6142" s="6">
        <v>43601</v>
      </c>
      <c r="G6142" s="5" t="s">
        <v>148</v>
      </c>
      <c r="H6142" s="5" t="s">
        <v>195</v>
      </c>
      <c r="I6142">
        <v>43435</v>
      </c>
      <c r="J6142">
        <v>166</v>
      </c>
      <c r="K6142">
        <v>184.5</v>
      </c>
      <c r="L6142">
        <v>2</v>
      </c>
      <c r="M6142">
        <v>5719.5</v>
      </c>
      <c r="N6142">
        <v>5149.4440000000004</v>
      </c>
      <c r="O6142">
        <v>2574.7220000000002</v>
      </c>
      <c r="P6142">
        <v>92.25</v>
      </c>
      <c r="Q6142">
        <v>31</v>
      </c>
      <c r="R6142">
        <v>570.05600000000004</v>
      </c>
      <c r="S6142">
        <v>2019</v>
      </c>
      <c r="T6142">
        <v>5</v>
      </c>
      <c r="U6142">
        <v>20</v>
      </c>
    </row>
    <row r="6143" spans="1:21" x14ac:dyDescent="0.3">
      <c r="A6143" s="5" t="s">
        <v>168</v>
      </c>
      <c r="B6143" s="5" t="s">
        <v>175</v>
      </c>
      <c r="C6143" s="5" t="s">
        <v>88</v>
      </c>
      <c r="D6143" s="5" t="s">
        <v>413</v>
      </c>
      <c r="E6143" s="5" t="s">
        <v>172</v>
      </c>
      <c r="F6143" s="6">
        <v>43601</v>
      </c>
      <c r="G6143" s="5" t="s">
        <v>148</v>
      </c>
      <c r="H6143" s="5" t="s">
        <v>178</v>
      </c>
      <c r="I6143">
        <v>43435</v>
      </c>
      <c r="J6143">
        <v>166</v>
      </c>
      <c r="K6143">
        <v>346.5</v>
      </c>
      <c r="L6143">
        <v>3</v>
      </c>
      <c r="M6143">
        <v>10568.25</v>
      </c>
      <c r="N6143">
        <v>7724.1660000000002</v>
      </c>
      <c r="O6143">
        <v>2574.7220000000002</v>
      </c>
      <c r="P6143">
        <v>115.5</v>
      </c>
      <c r="Q6143">
        <v>30.5</v>
      </c>
      <c r="R6143">
        <v>2844.0839999999998</v>
      </c>
      <c r="S6143">
        <v>2019</v>
      </c>
      <c r="T6143">
        <v>5</v>
      </c>
      <c r="U6143">
        <v>20</v>
      </c>
    </row>
    <row r="6144" spans="1:21" x14ac:dyDescent="0.3">
      <c r="A6144" s="5" t="s">
        <v>168</v>
      </c>
      <c r="B6144" s="5" t="s">
        <v>175</v>
      </c>
      <c r="C6144" s="5" t="s">
        <v>88</v>
      </c>
      <c r="D6144" s="5" t="s">
        <v>413</v>
      </c>
      <c r="E6144" s="5" t="s">
        <v>172</v>
      </c>
      <c r="F6144" s="6">
        <v>43601</v>
      </c>
      <c r="G6144" s="5" t="s">
        <v>148</v>
      </c>
      <c r="H6144" s="5" t="s">
        <v>198</v>
      </c>
      <c r="I6144">
        <v>43435</v>
      </c>
      <c r="J6144">
        <v>166</v>
      </c>
      <c r="K6144">
        <v>348</v>
      </c>
      <c r="L6144">
        <v>3</v>
      </c>
      <c r="M6144">
        <v>10614</v>
      </c>
      <c r="N6144">
        <v>7724.1660000000002</v>
      </c>
      <c r="O6144">
        <v>2574.7220000000002</v>
      </c>
      <c r="P6144">
        <v>116</v>
      </c>
      <c r="Q6144">
        <v>30.5</v>
      </c>
      <c r="R6144">
        <v>2889.8339999999998</v>
      </c>
      <c r="S6144">
        <v>2019</v>
      </c>
      <c r="T6144">
        <v>5</v>
      </c>
      <c r="U6144">
        <v>20</v>
      </c>
    </row>
    <row r="6145" spans="1:21" x14ac:dyDescent="0.3">
      <c r="A6145" s="5" t="s">
        <v>168</v>
      </c>
      <c r="B6145" s="5" t="s">
        <v>175</v>
      </c>
      <c r="C6145" s="5" t="s">
        <v>88</v>
      </c>
      <c r="D6145" s="5" t="s">
        <v>413</v>
      </c>
      <c r="E6145" s="5" t="s">
        <v>172</v>
      </c>
      <c r="F6145" s="6">
        <v>43601</v>
      </c>
      <c r="G6145" s="5" t="s">
        <v>148</v>
      </c>
      <c r="H6145" s="5" t="s">
        <v>197</v>
      </c>
      <c r="I6145">
        <v>43435</v>
      </c>
      <c r="J6145">
        <v>166</v>
      </c>
      <c r="K6145">
        <v>1163</v>
      </c>
      <c r="L6145">
        <v>10</v>
      </c>
      <c r="M6145">
        <v>35471.5</v>
      </c>
      <c r="N6145">
        <v>25747.219000000001</v>
      </c>
      <c r="O6145">
        <v>2574.7220000000002</v>
      </c>
      <c r="P6145">
        <v>116.3</v>
      </c>
      <c r="Q6145">
        <v>30.5</v>
      </c>
      <c r="R6145">
        <v>9724.2810000000009</v>
      </c>
      <c r="S6145">
        <v>2019</v>
      </c>
      <c r="T6145">
        <v>5</v>
      </c>
      <c r="U6145">
        <v>20</v>
      </c>
    </row>
    <row r="6146" spans="1:21" x14ac:dyDescent="0.3">
      <c r="A6146" s="5" t="s">
        <v>168</v>
      </c>
      <c r="B6146" s="5" t="s">
        <v>175</v>
      </c>
      <c r="C6146" s="5" t="s">
        <v>88</v>
      </c>
      <c r="D6146" s="5" t="s">
        <v>413</v>
      </c>
      <c r="E6146" s="5" t="s">
        <v>172</v>
      </c>
      <c r="F6146" s="6">
        <v>43601</v>
      </c>
      <c r="G6146" s="5" t="s">
        <v>148</v>
      </c>
      <c r="H6146" s="5" t="s">
        <v>351</v>
      </c>
      <c r="I6146">
        <v>43435</v>
      </c>
      <c r="J6146">
        <v>166</v>
      </c>
      <c r="K6146">
        <v>188.5</v>
      </c>
      <c r="L6146">
        <v>2</v>
      </c>
      <c r="M6146">
        <v>5749.25</v>
      </c>
      <c r="N6146">
        <v>5149.4440000000004</v>
      </c>
      <c r="O6146">
        <v>2574.7220000000002</v>
      </c>
      <c r="P6146">
        <v>94.25</v>
      </c>
      <c r="Q6146">
        <v>30.5</v>
      </c>
      <c r="R6146">
        <v>599.80600000000004</v>
      </c>
      <c r="S6146">
        <v>2019</v>
      </c>
      <c r="T6146">
        <v>5</v>
      </c>
      <c r="U6146">
        <v>20</v>
      </c>
    </row>
    <row r="6147" spans="1:21" x14ac:dyDescent="0.3">
      <c r="A6147" s="5" t="s">
        <v>168</v>
      </c>
      <c r="B6147" s="5" t="s">
        <v>175</v>
      </c>
      <c r="C6147" s="5" t="s">
        <v>88</v>
      </c>
      <c r="D6147" s="5" t="s">
        <v>413</v>
      </c>
      <c r="E6147" s="5" t="s">
        <v>172</v>
      </c>
      <c r="F6147" s="6">
        <v>43601</v>
      </c>
      <c r="G6147" s="5" t="s">
        <v>148</v>
      </c>
      <c r="H6147" s="5" t="s">
        <v>173</v>
      </c>
      <c r="I6147">
        <v>43435</v>
      </c>
      <c r="J6147">
        <v>166</v>
      </c>
      <c r="K6147">
        <v>616.5</v>
      </c>
      <c r="L6147">
        <v>7</v>
      </c>
      <c r="M6147">
        <v>20961</v>
      </c>
      <c r="N6147">
        <v>18023.053</v>
      </c>
      <c r="O6147">
        <v>2574.7220000000002</v>
      </c>
      <c r="P6147">
        <v>88.071428571428569</v>
      </c>
      <c r="Q6147">
        <v>34</v>
      </c>
      <c r="R6147">
        <v>2937.9470000000001</v>
      </c>
      <c r="S6147">
        <v>2019</v>
      </c>
      <c r="T6147">
        <v>5</v>
      </c>
      <c r="U6147">
        <v>20</v>
      </c>
    </row>
    <row r="6148" spans="1:21" x14ac:dyDescent="0.3">
      <c r="A6148" s="5" t="s">
        <v>168</v>
      </c>
      <c r="B6148" s="5" t="s">
        <v>206</v>
      </c>
      <c r="C6148" s="5" t="s">
        <v>109</v>
      </c>
      <c r="D6148" s="5" t="s">
        <v>415</v>
      </c>
      <c r="E6148" s="5" t="s">
        <v>172</v>
      </c>
      <c r="F6148" s="6">
        <v>43601</v>
      </c>
      <c r="G6148" s="5" t="s">
        <v>148</v>
      </c>
      <c r="H6148" s="5" t="s">
        <v>190</v>
      </c>
      <c r="I6148">
        <v>43436</v>
      </c>
      <c r="J6148">
        <v>165</v>
      </c>
      <c r="K6148">
        <v>112</v>
      </c>
      <c r="L6148">
        <v>1</v>
      </c>
      <c r="M6148">
        <v>3584</v>
      </c>
      <c r="N6148">
        <v>2637.9920000000002</v>
      </c>
      <c r="O6148">
        <v>2637.9920000000002</v>
      </c>
      <c r="P6148">
        <v>112</v>
      </c>
      <c r="Q6148">
        <v>32</v>
      </c>
      <c r="R6148">
        <v>946.00800000000004</v>
      </c>
      <c r="S6148">
        <v>2019</v>
      </c>
      <c r="T6148">
        <v>5</v>
      </c>
      <c r="U6148">
        <v>20</v>
      </c>
    </row>
    <row r="6149" spans="1:21" x14ac:dyDescent="0.3">
      <c r="A6149" s="5" t="s">
        <v>168</v>
      </c>
      <c r="B6149" s="5" t="s">
        <v>206</v>
      </c>
      <c r="C6149" s="5" t="s">
        <v>109</v>
      </c>
      <c r="D6149" s="5" t="s">
        <v>415</v>
      </c>
      <c r="E6149" s="5" t="s">
        <v>172</v>
      </c>
      <c r="F6149" s="6">
        <v>43601</v>
      </c>
      <c r="G6149" s="5" t="s">
        <v>148</v>
      </c>
      <c r="H6149" s="5" t="s">
        <v>204</v>
      </c>
      <c r="I6149">
        <v>43436</v>
      </c>
      <c r="J6149">
        <v>165</v>
      </c>
      <c r="K6149">
        <v>314</v>
      </c>
      <c r="L6149">
        <v>3</v>
      </c>
      <c r="M6149">
        <v>9734</v>
      </c>
      <c r="N6149">
        <v>7913.9769999999999</v>
      </c>
      <c r="O6149">
        <v>2637.9920000000002</v>
      </c>
      <c r="P6149">
        <v>104.66666666666667</v>
      </c>
      <c r="Q6149">
        <v>31</v>
      </c>
      <c r="R6149">
        <v>1820.0229999999999</v>
      </c>
      <c r="S6149">
        <v>2019</v>
      </c>
      <c r="T6149">
        <v>5</v>
      </c>
      <c r="U6149">
        <v>20</v>
      </c>
    </row>
    <row r="6150" spans="1:21" x14ac:dyDescent="0.3">
      <c r="A6150" s="5" t="s">
        <v>168</v>
      </c>
      <c r="B6150" s="5" t="s">
        <v>206</v>
      </c>
      <c r="C6150" s="5" t="s">
        <v>109</v>
      </c>
      <c r="D6150" s="5" t="s">
        <v>415</v>
      </c>
      <c r="E6150" s="5" t="s">
        <v>172</v>
      </c>
      <c r="F6150" s="6">
        <v>43601</v>
      </c>
      <c r="G6150" s="5" t="s">
        <v>148</v>
      </c>
      <c r="H6150" s="5" t="s">
        <v>205</v>
      </c>
      <c r="I6150">
        <v>43436</v>
      </c>
      <c r="J6150">
        <v>165</v>
      </c>
      <c r="K6150">
        <v>114.6</v>
      </c>
      <c r="L6150">
        <v>4</v>
      </c>
      <c r="M6150">
        <v>14272</v>
      </c>
      <c r="N6150">
        <v>10551.97</v>
      </c>
      <c r="O6150">
        <v>2637.9920000000002</v>
      </c>
      <c r="P6150">
        <v>28.65</v>
      </c>
      <c r="Q6150">
        <v>124.53749999999999</v>
      </c>
      <c r="R6150">
        <v>3720.03</v>
      </c>
      <c r="S6150">
        <v>2019</v>
      </c>
      <c r="T6150">
        <v>5</v>
      </c>
      <c r="U6150">
        <v>20</v>
      </c>
    </row>
    <row r="6151" spans="1:21" x14ac:dyDescent="0.3">
      <c r="A6151" s="5" t="s">
        <v>168</v>
      </c>
      <c r="B6151" s="5" t="s">
        <v>206</v>
      </c>
      <c r="C6151" s="5" t="s">
        <v>109</v>
      </c>
      <c r="D6151" s="5" t="s">
        <v>415</v>
      </c>
      <c r="E6151" s="5" t="s">
        <v>172</v>
      </c>
      <c r="F6151" s="6">
        <v>43601</v>
      </c>
      <c r="G6151" s="5" t="s">
        <v>148</v>
      </c>
      <c r="H6151" s="5" t="s">
        <v>180</v>
      </c>
      <c r="I6151">
        <v>43436</v>
      </c>
      <c r="J6151">
        <v>165</v>
      </c>
      <c r="K6151">
        <v>216</v>
      </c>
      <c r="L6151">
        <v>2</v>
      </c>
      <c r="M6151">
        <v>6912</v>
      </c>
      <c r="N6151">
        <v>5275.9849999999997</v>
      </c>
      <c r="O6151">
        <v>2637.9920000000002</v>
      </c>
      <c r="P6151">
        <v>108</v>
      </c>
      <c r="Q6151">
        <v>32</v>
      </c>
      <c r="R6151">
        <v>1636.0150000000001</v>
      </c>
      <c r="S6151">
        <v>2019</v>
      </c>
      <c r="T6151">
        <v>5</v>
      </c>
      <c r="U6151">
        <v>20</v>
      </c>
    </row>
    <row r="6152" spans="1:21" x14ac:dyDescent="0.3">
      <c r="A6152" s="5" t="s">
        <v>168</v>
      </c>
      <c r="B6152" s="5" t="s">
        <v>206</v>
      </c>
      <c r="C6152" s="5" t="s">
        <v>109</v>
      </c>
      <c r="D6152" s="5" t="s">
        <v>415</v>
      </c>
      <c r="E6152" s="5" t="s">
        <v>172</v>
      </c>
      <c r="F6152" s="6">
        <v>43601</v>
      </c>
      <c r="G6152" s="5" t="s">
        <v>148</v>
      </c>
      <c r="H6152" s="5" t="s">
        <v>220</v>
      </c>
      <c r="I6152">
        <v>43436</v>
      </c>
      <c r="J6152">
        <v>165</v>
      </c>
      <c r="K6152">
        <v>210</v>
      </c>
      <c r="L6152">
        <v>2</v>
      </c>
      <c r="M6152">
        <v>6720</v>
      </c>
      <c r="N6152">
        <v>5275.9849999999997</v>
      </c>
      <c r="O6152">
        <v>2637.9920000000002</v>
      </c>
      <c r="P6152">
        <v>105</v>
      </c>
      <c r="Q6152">
        <v>32</v>
      </c>
      <c r="R6152">
        <v>1444.0150000000001</v>
      </c>
      <c r="S6152">
        <v>2019</v>
      </c>
      <c r="T6152">
        <v>5</v>
      </c>
      <c r="U6152">
        <v>20</v>
      </c>
    </row>
    <row r="6153" spans="1:21" x14ac:dyDescent="0.3">
      <c r="A6153" s="5" t="s">
        <v>168</v>
      </c>
      <c r="B6153" s="5" t="s">
        <v>206</v>
      </c>
      <c r="C6153" s="5" t="s">
        <v>109</v>
      </c>
      <c r="D6153" s="5" t="s">
        <v>415</v>
      </c>
      <c r="E6153" s="5" t="s">
        <v>172</v>
      </c>
      <c r="F6153" s="6">
        <v>43601</v>
      </c>
      <c r="G6153" s="5" t="s">
        <v>148</v>
      </c>
      <c r="H6153" s="5" t="s">
        <v>216</v>
      </c>
      <c r="I6153">
        <v>43436</v>
      </c>
      <c r="J6153">
        <v>165</v>
      </c>
      <c r="K6153">
        <v>210</v>
      </c>
      <c r="L6153">
        <v>2</v>
      </c>
      <c r="M6153">
        <v>6720</v>
      </c>
      <c r="N6153">
        <v>5275.9849999999997</v>
      </c>
      <c r="O6153">
        <v>2637.9920000000002</v>
      </c>
      <c r="P6153">
        <v>105</v>
      </c>
      <c r="Q6153">
        <v>32</v>
      </c>
      <c r="R6153">
        <v>1444.0150000000001</v>
      </c>
      <c r="S6153">
        <v>2019</v>
      </c>
      <c r="T6153">
        <v>5</v>
      </c>
      <c r="U6153">
        <v>20</v>
      </c>
    </row>
    <row r="6154" spans="1:21" x14ac:dyDescent="0.3">
      <c r="A6154" s="5" t="s">
        <v>168</v>
      </c>
      <c r="B6154" s="5" t="s">
        <v>206</v>
      </c>
      <c r="C6154" s="5" t="s">
        <v>109</v>
      </c>
      <c r="D6154" s="5" t="s">
        <v>415</v>
      </c>
      <c r="E6154" s="5" t="s">
        <v>172</v>
      </c>
      <c r="F6154" s="6">
        <v>43601</v>
      </c>
      <c r="G6154" s="5" t="s">
        <v>148</v>
      </c>
      <c r="H6154" s="5" t="s">
        <v>222</v>
      </c>
      <c r="I6154">
        <v>43436</v>
      </c>
      <c r="J6154">
        <v>165</v>
      </c>
      <c r="K6154">
        <v>116</v>
      </c>
      <c r="L6154">
        <v>1</v>
      </c>
      <c r="M6154">
        <v>3712</v>
      </c>
      <c r="N6154">
        <v>2637.9920000000002</v>
      </c>
      <c r="O6154">
        <v>2637.9920000000002</v>
      </c>
      <c r="P6154">
        <v>116</v>
      </c>
      <c r="Q6154">
        <v>32</v>
      </c>
      <c r="R6154">
        <v>1074.008</v>
      </c>
      <c r="S6154">
        <v>2019</v>
      </c>
      <c r="T6154">
        <v>5</v>
      </c>
      <c r="U6154">
        <v>20</v>
      </c>
    </row>
    <row r="6155" spans="1:21" x14ac:dyDescent="0.3">
      <c r="A6155" s="5" t="s">
        <v>168</v>
      </c>
      <c r="B6155" s="5" t="s">
        <v>206</v>
      </c>
      <c r="C6155" s="5" t="s">
        <v>109</v>
      </c>
      <c r="D6155" s="5" t="s">
        <v>415</v>
      </c>
      <c r="E6155" s="5" t="s">
        <v>172</v>
      </c>
      <c r="F6155" s="6">
        <v>43601</v>
      </c>
      <c r="G6155" s="5" t="s">
        <v>148</v>
      </c>
      <c r="H6155" s="5" t="s">
        <v>181</v>
      </c>
      <c r="I6155">
        <v>43436</v>
      </c>
      <c r="J6155">
        <v>165</v>
      </c>
      <c r="K6155">
        <v>215</v>
      </c>
      <c r="L6155">
        <v>2</v>
      </c>
      <c r="M6155">
        <v>6880</v>
      </c>
      <c r="N6155">
        <v>5275.9849999999997</v>
      </c>
      <c r="O6155">
        <v>2637.9920000000002</v>
      </c>
      <c r="P6155">
        <v>107.5</v>
      </c>
      <c r="Q6155">
        <v>32</v>
      </c>
      <c r="R6155">
        <v>1604.0150000000001</v>
      </c>
      <c r="S6155">
        <v>2019</v>
      </c>
      <c r="T6155">
        <v>5</v>
      </c>
      <c r="U6155">
        <v>20</v>
      </c>
    </row>
    <row r="6156" spans="1:21" x14ac:dyDescent="0.3">
      <c r="A6156" s="5" t="s">
        <v>168</v>
      </c>
      <c r="B6156" s="5" t="s">
        <v>206</v>
      </c>
      <c r="C6156" s="5" t="s">
        <v>109</v>
      </c>
      <c r="D6156" s="5" t="s">
        <v>415</v>
      </c>
      <c r="E6156" s="5" t="s">
        <v>172</v>
      </c>
      <c r="F6156" s="6">
        <v>43601</v>
      </c>
      <c r="G6156" s="5" t="s">
        <v>148</v>
      </c>
      <c r="H6156" s="5" t="s">
        <v>183</v>
      </c>
      <c r="I6156">
        <v>43436</v>
      </c>
      <c r="J6156">
        <v>165</v>
      </c>
      <c r="K6156">
        <v>238</v>
      </c>
      <c r="L6156">
        <v>2</v>
      </c>
      <c r="M6156">
        <v>7616</v>
      </c>
      <c r="N6156">
        <v>5275.9849999999997</v>
      </c>
      <c r="O6156">
        <v>2637.9920000000002</v>
      </c>
      <c r="P6156">
        <v>119</v>
      </c>
      <c r="Q6156">
        <v>32</v>
      </c>
      <c r="R6156">
        <v>2340.0149999999999</v>
      </c>
      <c r="S6156">
        <v>2019</v>
      </c>
      <c r="T6156">
        <v>5</v>
      </c>
      <c r="U6156">
        <v>20</v>
      </c>
    </row>
    <row r="6157" spans="1:21" x14ac:dyDescent="0.3">
      <c r="A6157" s="5" t="s">
        <v>168</v>
      </c>
      <c r="B6157" s="5" t="s">
        <v>206</v>
      </c>
      <c r="C6157" s="5" t="s">
        <v>109</v>
      </c>
      <c r="D6157" s="5" t="s">
        <v>415</v>
      </c>
      <c r="E6157" s="5" t="s">
        <v>172</v>
      </c>
      <c r="F6157" s="6">
        <v>43601</v>
      </c>
      <c r="G6157" s="5" t="s">
        <v>148</v>
      </c>
      <c r="H6157" s="5" t="s">
        <v>182</v>
      </c>
      <c r="I6157">
        <v>43436</v>
      </c>
      <c r="J6157">
        <v>165</v>
      </c>
      <c r="K6157">
        <v>120</v>
      </c>
      <c r="L6157">
        <v>1</v>
      </c>
      <c r="M6157">
        <v>3840</v>
      </c>
      <c r="N6157">
        <v>2637.9920000000002</v>
      </c>
      <c r="O6157">
        <v>2637.9920000000002</v>
      </c>
      <c r="P6157">
        <v>120</v>
      </c>
      <c r="Q6157">
        <v>32</v>
      </c>
      <c r="R6157">
        <v>1202.008</v>
      </c>
      <c r="S6157">
        <v>2019</v>
      </c>
      <c r="T6157">
        <v>5</v>
      </c>
      <c r="U6157">
        <v>20</v>
      </c>
    </row>
    <row r="6158" spans="1:21" x14ac:dyDescent="0.3">
      <c r="A6158" s="5" t="s">
        <v>168</v>
      </c>
      <c r="B6158" s="5" t="s">
        <v>206</v>
      </c>
      <c r="C6158" s="5" t="s">
        <v>109</v>
      </c>
      <c r="D6158" s="5" t="s">
        <v>415</v>
      </c>
      <c r="E6158" s="5" t="s">
        <v>172</v>
      </c>
      <c r="F6158" s="6">
        <v>43601</v>
      </c>
      <c r="G6158" s="5" t="s">
        <v>148</v>
      </c>
      <c r="H6158" s="5" t="s">
        <v>238</v>
      </c>
      <c r="I6158">
        <v>43436</v>
      </c>
      <c r="J6158">
        <v>165</v>
      </c>
      <c r="K6158">
        <v>336</v>
      </c>
      <c r="L6158">
        <v>3</v>
      </c>
      <c r="M6158">
        <v>10752</v>
      </c>
      <c r="N6158">
        <v>7913.9769999999999</v>
      </c>
      <c r="O6158">
        <v>2637.9920000000002</v>
      </c>
      <c r="P6158">
        <v>112</v>
      </c>
      <c r="Q6158">
        <v>32</v>
      </c>
      <c r="R6158">
        <v>2838.0230000000001</v>
      </c>
      <c r="S6158">
        <v>2019</v>
      </c>
      <c r="T6158">
        <v>5</v>
      </c>
      <c r="U6158">
        <v>20</v>
      </c>
    </row>
    <row r="6159" spans="1:21" x14ac:dyDescent="0.3">
      <c r="A6159" s="5" t="s">
        <v>168</v>
      </c>
      <c r="B6159" s="5" t="s">
        <v>206</v>
      </c>
      <c r="C6159" s="5" t="s">
        <v>109</v>
      </c>
      <c r="D6159" s="5" t="s">
        <v>415</v>
      </c>
      <c r="E6159" s="5" t="s">
        <v>172</v>
      </c>
      <c r="F6159" s="6">
        <v>43601</v>
      </c>
      <c r="G6159" s="5" t="s">
        <v>148</v>
      </c>
      <c r="H6159" s="5" t="s">
        <v>238</v>
      </c>
      <c r="I6159">
        <v>43436</v>
      </c>
      <c r="J6159">
        <v>165</v>
      </c>
      <c r="K6159">
        <v>336</v>
      </c>
      <c r="L6159">
        <v>3</v>
      </c>
      <c r="M6159">
        <v>10752</v>
      </c>
      <c r="N6159">
        <v>7913.9769999999999</v>
      </c>
      <c r="O6159">
        <v>2637.9920000000002</v>
      </c>
      <c r="P6159">
        <v>112</v>
      </c>
      <c r="Q6159">
        <v>32</v>
      </c>
      <c r="R6159">
        <v>2838.0230000000001</v>
      </c>
      <c r="S6159">
        <v>2019</v>
      </c>
      <c r="T6159">
        <v>5</v>
      </c>
      <c r="U6159">
        <v>20</v>
      </c>
    </row>
    <row r="6160" spans="1:21" x14ac:dyDescent="0.3">
      <c r="A6160" s="5" t="s">
        <v>168</v>
      </c>
      <c r="B6160" s="5" t="s">
        <v>206</v>
      </c>
      <c r="C6160" s="5" t="s">
        <v>109</v>
      </c>
      <c r="D6160" s="5" t="s">
        <v>415</v>
      </c>
      <c r="E6160" s="5" t="s">
        <v>172</v>
      </c>
      <c r="F6160" s="6">
        <v>43601</v>
      </c>
      <c r="G6160" s="5" t="s">
        <v>148</v>
      </c>
      <c r="H6160" s="5" t="s">
        <v>231</v>
      </c>
      <c r="I6160">
        <v>43436</v>
      </c>
      <c r="J6160">
        <v>165</v>
      </c>
      <c r="K6160">
        <v>110</v>
      </c>
      <c r="L6160">
        <v>1</v>
      </c>
      <c r="M6160">
        <v>3520</v>
      </c>
      <c r="N6160">
        <v>2637.9920000000002</v>
      </c>
      <c r="O6160">
        <v>2637.9920000000002</v>
      </c>
      <c r="P6160">
        <v>110</v>
      </c>
      <c r="Q6160">
        <v>32</v>
      </c>
      <c r="R6160">
        <v>882.00800000000004</v>
      </c>
      <c r="S6160">
        <v>2019</v>
      </c>
      <c r="T6160">
        <v>5</v>
      </c>
      <c r="U6160">
        <v>20</v>
      </c>
    </row>
    <row r="6161" spans="1:21" x14ac:dyDescent="0.3">
      <c r="A6161" s="5" t="s">
        <v>168</v>
      </c>
      <c r="B6161" s="5" t="s">
        <v>206</v>
      </c>
      <c r="C6161" s="5" t="s">
        <v>109</v>
      </c>
      <c r="D6161" s="5" t="s">
        <v>415</v>
      </c>
      <c r="E6161" s="5" t="s">
        <v>172</v>
      </c>
      <c r="F6161" s="6">
        <v>43601</v>
      </c>
      <c r="G6161" s="5" t="s">
        <v>148</v>
      </c>
      <c r="H6161" s="5" t="s">
        <v>321</v>
      </c>
      <c r="I6161">
        <v>43436</v>
      </c>
      <c r="J6161">
        <v>165</v>
      </c>
      <c r="K6161">
        <v>330</v>
      </c>
      <c r="L6161">
        <v>3</v>
      </c>
      <c r="M6161">
        <v>10395</v>
      </c>
      <c r="N6161">
        <v>7913.9769999999999</v>
      </c>
      <c r="O6161">
        <v>2637.9920000000002</v>
      </c>
      <c r="P6161">
        <v>110</v>
      </c>
      <c r="Q6161">
        <v>31.5</v>
      </c>
      <c r="R6161">
        <v>2481.0230000000001</v>
      </c>
      <c r="S6161">
        <v>2019</v>
      </c>
      <c r="T6161">
        <v>5</v>
      </c>
      <c r="U6161">
        <v>20</v>
      </c>
    </row>
    <row r="6162" spans="1:21" x14ac:dyDescent="0.3">
      <c r="A6162" s="5" t="s">
        <v>168</v>
      </c>
      <c r="B6162" s="5" t="s">
        <v>206</v>
      </c>
      <c r="C6162" s="5" t="s">
        <v>109</v>
      </c>
      <c r="D6162" s="5" t="s">
        <v>415</v>
      </c>
      <c r="E6162" s="5" t="s">
        <v>172</v>
      </c>
      <c r="F6162" s="6">
        <v>43601</v>
      </c>
      <c r="G6162" s="5" t="s">
        <v>148</v>
      </c>
      <c r="H6162" s="5" t="s">
        <v>269</v>
      </c>
      <c r="I6162">
        <v>43436</v>
      </c>
      <c r="J6162">
        <v>165</v>
      </c>
      <c r="K6162">
        <v>238</v>
      </c>
      <c r="L6162">
        <v>2</v>
      </c>
      <c r="M6162">
        <v>7497</v>
      </c>
      <c r="N6162">
        <v>5275.9849999999997</v>
      </c>
      <c r="O6162">
        <v>2637.9920000000002</v>
      </c>
      <c r="P6162">
        <v>119</v>
      </c>
      <c r="Q6162">
        <v>31.5</v>
      </c>
      <c r="R6162">
        <v>2221.0149999999999</v>
      </c>
      <c r="S6162">
        <v>2019</v>
      </c>
      <c r="T6162">
        <v>5</v>
      </c>
      <c r="U6162">
        <v>20</v>
      </c>
    </row>
    <row r="6163" spans="1:21" x14ac:dyDescent="0.3">
      <c r="A6163" s="5" t="s">
        <v>168</v>
      </c>
      <c r="B6163" s="5" t="s">
        <v>206</v>
      </c>
      <c r="C6163" s="5" t="s">
        <v>109</v>
      </c>
      <c r="D6163" s="5" t="s">
        <v>415</v>
      </c>
      <c r="E6163" s="5" t="s">
        <v>172</v>
      </c>
      <c r="F6163" s="6">
        <v>43601</v>
      </c>
      <c r="G6163" s="5" t="s">
        <v>148</v>
      </c>
      <c r="H6163" s="5" t="s">
        <v>185</v>
      </c>
      <c r="I6163">
        <v>43436</v>
      </c>
      <c r="J6163">
        <v>165</v>
      </c>
      <c r="K6163">
        <v>408</v>
      </c>
      <c r="L6163">
        <v>4</v>
      </c>
      <c r="M6163">
        <v>13056</v>
      </c>
      <c r="N6163">
        <v>10551.97</v>
      </c>
      <c r="O6163">
        <v>2637.9920000000002</v>
      </c>
      <c r="P6163">
        <v>102</v>
      </c>
      <c r="Q6163">
        <v>32</v>
      </c>
      <c r="R6163">
        <v>2504.0300000000002</v>
      </c>
      <c r="S6163">
        <v>2019</v>
      </c>
      <c r="T6163">
        <v>5</v>
      </c>
      <c r="U6163">
        <v>20</v>
      </c>
    </row>
    <row r="6164" spans="1:21" x14ac:dyDescent="0.3">
      <c r="A6164" s="5" t="s">
        <v>168</v>
      </c>
      <c r="B6164" s="5" t="s">
        <v>206</v>
      </c>
      <c r="C6164" s="5" t="s">
        <v>109</v>
      </c>
      <c r="D6164" s="5" t="s">
        <v>415</v>
      </c>
      <c r="E6164" s="5" t="s">
        <v>172</v>
      </c>
      <c r="F6164" s="6">
        <v>43601</v>
      </c>
      <c r="G6164" s="5" t="s">
        <v>148</v>
      </c>
      <c r="H6164" s="5" t="s">
        <v>187</v>
      </c>
      <c r="I6164">
        <v>43436</v>
      </c>
      <c r="J6164">
        <v>165</v>
      </c>
      <c r="K6164">
        <v>240</v>
      </c>
      <c r="L6164">
        <v>2</v>
      </c>
      <c r="M6164">
        <v>7680</v>
      </c>
      <c r="N6164">
        <v>5275.9849999999997</v>
      </c>
      <c r="O6164">
        <v>2637.9920000000002</v>
      </c>
      <c r="P6164">
        <v>120</v>
      </c>
      <c r="Q6164">
        <v>32</v>
      </c>
      <c r="R6164">
        <v>2404.0149999999999</v>
      </c>
      <c r="S6164">
        <v>2019</v>
      </c>
      <c r="T6164">
        <v>5</v>
      </c>
      <c r="U6164">
        <v>20</v>
      </c>
    </row>
    <row r="6165" spans="1:21" x14ac:dyDescent="0.3">
      <c r="A6165" s="5" t="s">
        <v>168</v>
      </c>
      <c r="B6165" s="5" t="s">
        <v>206</v>
      </c>
      <c r="C6165" s="5" t="s">
        <v>109</v>
      </c>
      <c r="D6165" s="5" t="s">
        <v>415</v>
      </c>
      <c r="E6165" s="5" t="s">
        <v>172</v>
      </c>
      <c r="F6165" s="6">
        <v>43601</v>
      </c>
      <c r="G6165" s="5" t="s">
        <v>148</v>
      </c>
      <c r="H6165" s="5" t="s">
        <v>284</v>
      </c>
      <c r="I6165">
        <v>43436</v>
      </c>
      <c r="J6165">
        <v>165</v>
      </c>
      <c r="K6165">
        <v>207</v>
      </c>
      <c r="L6165">
        <v>2</v>
      </c>
      <c r="M6165">
        <v>6624</v>
      </c>
      <c r="N6165">
        <v>5275.9849999999997</v>
      </c>
      <c r="O6165">
        <v>2637.9920000000002</v>
      </c>
      <c r="P6165">
        <v>103.5</v>
      </c>
      <c r="Q6165">
        <v>32</v>
      </c>
      <c r="R6165">
        <v>1348.0150000000001</v>
      </c>
      <c r="S6165">
        <v>2019</v>
      </c>
      <c r="T6165">
        <v>5</v>
      </c>
      <c r="U6165">
        <v>20</v>
      </c>
    </row>
    <row r="6166" spans="1:21" x14ac:dyDescent="0.3">
      <c r="A6166" s="5" t="s">
        <v>168</v>
      </c>
      <c r="B6166" s="5" t="s">
        <v>206</v>
      </c>
      <c r="C6166" s="5" t="s">
        <v>109</v>
      </c>
      <c r="D6166" s="5" t="s">
        <v>415</v>
      </c>
      <c r="E6166" s="5" t="s">
        <v>172</v>
      </c>
      <c r="F6166" s="6">
        <v>43601</v>
      </c>
      <c r="G6166" s="5" t="s">
        <v>148</v>
      </c>
      <c r="H6166" s="5" t="s">
        <v>226</v>
      </c>
      <c r="I6166">
        <v>43436</v>
      </c>
      <c r="J6166">
        <v>165</v>
      </c>
      <c r="K6166">
        <v>115</v>
      </c>
      <c r="L6166">
        <v>1</v>
      </c>
      <c r="M6166">
        <v>3565</v>
      </c>
      <c r="N6166">
        <v>2637.9920000000002</v>
      </c>
      <c r="O6166">
        <v>2637.9920000000002</v>
      </c>
      <c r="P6166">
        <v>115</v>
      </c>
      <c r="Q6166">
        <v>31</v>
      </c>
      <c r="R6166">
        <v>927.00800000000004</v>
      </c>
      <c r="S6166">
        <v>2019</v>
      </c>
      <c r="T6166">
        <v>5</v>
      </c>
      <c r="U6166">
        <v>20</v>
      </c>
    </row>
    <row r="6167" spans="1:21" x14ac:dyDescent="0.3">
      <c r="A6167" s="5" t="s">
        <v>168</v>
      </c>
      <c r="B6167" s="5" t="s">
        <v>206</v>
      </c>
      <c r="C6167" s="5" t="s">
        <v>109</v>
      </c>
      <c r="D6167" s="5" t="s">
        <v>415</v>
      </c>
      <c r="E6167" s="5" t="s">
        <v>172</v>
      </c>
      <c r="F6167" s="6">
        <v>43601</v>
      </c>
      <c r="G6167" s="5" t="s">
        <v>148</v>
      </c>
      <c r="H6167" s="5" t="s">
        <v>189</v>
      </c>
      <c r="I6167">
        <v>43436</v>
      </c>
      <c r="J6167">
        <v>165</v>
      </c>
      <c r="K6167">
        <v>115</v>
      </c>
      <c r="L6167">
        <v>1</v>
      </c>
      <c r="M6167">
        <v>3680</v>
      </c>
      <c r="N6167">
        <v>2637.9920000000002</v>
      </c>
      <c r="O6167">
        <v>2637.9920000000002</v>
      </c>
      <c r="P6167">
        <v>115</v>
      </c>
      <c r="Q6167">
        <v>32</v>
      </c>
      <c r="R6167">
        <v>1042.008</v>
      </c>
      <c r="S6167">
        <v>2019</v>
      </c>
      <c r="T6167">
        <v>5</v>
      </c>
      <c r="U6167">
        <v>20</v>
      </c>
    </row>
    <row r="6168" spans="1:21" x14ac:dyDescent="0.3">
      <c r="A6168" s="5" t="s">
        <v>168</v>
      </c>
      <c r="B6168" s="5" t="s">
        <v>206</v>
      </c>
      <c r="C6168" s="5" t="s">
        <v>109</v>
      </c>
      <c r="D6168" s="5" t="s">
        <v>415</v>
      </c>
      <c r="E6168" s="5" t="s">
        <v>172</v>
      </c>
      <c r="F6168" s="6">
        <v>43601</v>
      </c>
      <c r="G6168" s="5" t="s">
        <v>148</v>
      </c>
      <c r="H6168" s="5" t="s">
        <v>225</v>
      </c>
      <c r="I6168">
        <v>43436</v>
      </c>
      <c r="J6168">
        <v>165</v>
      </c>
      <c r="K6168">
        <v>224</v>
      </c>
      <c r="L6168">
        <v>2</v>
      </c>
      <c r="M6168">
        <v>7056</v>
      </c>
      <c r="N6168">
        <v>5275.9849999999997</v>
      </c>
      <c r="O6168">
        <v>2637.9920000000002</v>
      </c>
      <c r="P6168">
        <v>112</v>
      </c>
      <c r="Q6168">
        <v>31.5</v>
      </c>
      <c r="R6168">
        <v>1780.0150000000001</v>
      </c>
      <c r="S6168">
        <v>2019</v>
      </c>
      <c r="T6168">
        <v>5</v>
      </c>
      <c r="U6168">
        <v>20</v>
      </c>
    </row>
    <row r="6169" spans="1:21" x14ac:dyDescent="0.3">
      <c r="A6169" s="5" t="s">
        <v>168</v>
      </c>
      <c r="B6169" s="5" t="s">
        <v>206</v>
      </c>
      <c r="C6169" s="5" t="s">
        <v>109</v>
      </c>
      <c r="D6169" s="5" t="s">
        <v>415</v>
      </c>
      <c r="E6169" s="5" t="s">
        <v>172</v>
      </c>
      <c r="F6169" s="6">
        <v>43601</v>
      </c>
      <c r="G6169" s="5" t="s">
        <v>148</v>
      </c>
      <c r="H6169" s="5" t="s">
        <v>190</v>
      </c>
      <c r="I6169">
        <v>43436</v>
      </c>
      <c r="J6169">
        <v>165</v>
      </c>
      <c r="K6169">
        <v>224</v>
      </c>
      <c r="L6169">
        <v>2</v>
      </c>
      <c r="M6169">
        <v>7168</v>
      </c>
      <c r="N6169">
        <v>5275.9849999999997</v>
      </c>
      <c r="O6169">
        <v>2637.9920000000002</v>
      </c>
      <c r="P6169">
        <v>112</v>
      </c>
      <c r="Q6169">
        <v>32</v>
      </c>
      <c r="R6169">
        <v>1892.0150000000001</v>
      </c>
      <c r="S6169">
        <v>2019</v>
      </c>
      <c r="T6169">
        <v>5</v>
      </c>
      <c r="U6169">
        <v>20</v>
      </c>
    </row>
    <row r="6170" spans="1:21" x14ac:dyDescent="0.3">
      <c r="A6170" s="5" t="s">
        <v>168</v>
      </c>
      <c r="B6170" s="5" t="s">
        <v>206</v>
      </c>
      <c r="C6170" s="5" t="s">
        <v>109</v>
      </c>
      <c r="D6170" s="5" t="s">
        <v>415</v>
      </c>
      <c r="E6170" s="5" t="s">
        <v>172</v>
      </c>
      <c r="F6170" s="6">
        <v>43601</v>
      </c>
      <c r="G6170" s="5" t="s">
        <v>148</v>
      </c>
      <c r="H6170" s="5" t="s">
        <v>344</v>
      </c>
      <c r="I6170">
        <v>43436</v>
      </c>
      <c r="J6170">
        <v>165</v>
      </c>
      <c r="K6170">
        <v>215</v>
      </c>
      <c r="L6170">
        <v>2</v>
      </c>
      <c r="M6170">
        <v>6880</v>
      </c>
      <c r="N6170">
        <v>5275.9849999999997</v>
      </c>
      <c r="O6170">
        <v>2637.9920000000002</v>
      </c>
      <c r="P6170">
        <v>107.5</v>
      </c>
      <c r="Q6170">
        <v>32</v>
      </c>
      <c r="R6170">
        <v>1604.0150000000001</v>
      </c>
      <c r="S6170">
        <v>2019</v>
      </c>
      <c r="T6170">
        <v>5</v>
      </c>
      <c r="U6170">
        <v>20</v>
      </c>
    </row>
    <row r="6171" spans="1:21" x14ac:dyDescent="0.3">
      <c r="A6171" s="5" t="s">
        <v>168</v>
      </c>
      <c r="B6171" s="5" t="s">
        <v>206</v>
      </c>
      <c r="C6171" s="5" t="s">
        <v>109</v>
      </c>
      <c r="D6171" s="5" t="s">
        <v>415</v>
      </c>
      <c r="E6171" s="5" t="s">
        <v>227</v>
      </c>
      <c r="F6171" s="6">
        <v>43601</v>
      </c>
      <c r="G6171" s="5" t="s">
        <v>148</v>
      </c>
      <c r="H6171" s="5" t="s">
        <v>238</v>
      </c>
      <c r="I6171">
        <v>43436</v>
      </c>
      <c r="J6171">
        <v>165</v>
      </c>
      <c r="K6171">
        <v>-336</v>
      </c>
      <c r="L6171">
        <v>-3</v>
      </c>
      <c r="M6171">
        <v>-10752</v>
      </c>
      <c r="N6171">
        <v>-7913.9769999999999</v>
      </c>
      <c r="O6171">
        <v>-2637.9920000000002</v>
      </c>
      <c r="P6171">
        <v>112</v>
      </c>
      <c r="Q6171">
        <v>32</v>
      </c>
      <c r="R6171">
        <v>-2838.0230000000001</v>
      </c>
      <c r="S6171">
        <v>2019</v>
      </c>
      <c r="T6171">
        <v>5</v>
      </c>
      <c r="U6171">
        <v>20</v>
      </c>
    </row>
    <row r="6172" spans="1:21" x14ac:dyDescent="0.3">
      <c r="A6172" s="5" t="s">
        <v>168</v>
      </c>
      <c r="B6172" s="5" t="s">
        <v>206</v>
      </c>
      <c r="C6172" s="5" t="s">
        <v>109</v>
      </c>
      <c r="D6172" s="5" t="s">
        <v>415</v>
      </c>
      <c r="E6172" s="5" t="s">
        <v>172</v>
      </c>
      <c r="F6172" s="6">
        <v>43601</v>
      </c>
      <c r="G6172" s="5" t="s">
        <v>148</v>
      </c>
      <c r="H6172" s="5" t="s">
        <v>263</v>
      </c>
      <c r="I6172">
        <v>43436</v>
      </c>
      <c r="J6172">
        <v>165</v>
      </c>
      <c r="K6172">
        <v>715.8</v>
      </c>
      <c r="L6172">
        <v>6</v>
      </c>
      <c r="M6172">
        <v>22189.8</v>
      </c>
      <c r="N6172">
        <v>15827.954</v>
      </c>
      <c r="O6172">
        <v>2637.9920000000002</v>
      </c>
      <c r="P6172">
        <v>119.3</v>
      </c>
      <c r="Q6172">
        <v>31</v>
      </c>
      <c r="R6172">
        <v>6361.8459999999995</v>
      </c>
      <c r="S6172">
        <v>2019</v>
      </c>
      <c r="T6172">
        <v>5</v>
      </c>
      <c r="U6172">
        <v>20</v>
      </c>
    </row>
    <row r="6173" spans="1:21" x14ac:dyDescent="0.3">
      <c r="A6173" s="5" t="s">
        <v>168</v>
      </c>
      <c r="B6173" s="5" t="s">
        <v>206</v>
      </c>
      <c r="C6173" s="5" t="s">
        <v>109</v>
      </c>
      <c r="D6173" s="5" t="s">
        <v>415</v>
      </c>
      <c r="E6173" s="5" t="s">
        <v>172</v>
      </c>
      <c r="F6173" s="6">
        <v>43601</v>
      </c>
      <c r="G6173" s="5" t="s">
        <v>148</v>
      </c>
      <c r="H6173" s="5" t="s">
        <v>190</v>
      </c>
      <c r="I6173">
        <v>43436</v>
      </c>
      <c r="J6173">
        <v>165</v>
      </c>
      <c r="K6173">
        <v>133.6</v>
      </c>
      <c r="L6173">
        <v>1</v>
      </c>
      <c r="M6173">
        <v>4141.6000000000004</v>
      </c>
      <c r="N6173">
        <v>2637.9920000000002</v>
      </c>
      <c r="O6173">
        <v>2637.9920000000002</v>
      </c>
      <c r="P6173">
        <v>133.6</v>
      </c>
      <c r="Q6173">
        <v>31</v>
      </c>
      <c r="R6173">
        <v>1503.6079999999999</v>
      </c>
      <c r="S6173">
        <v>2019</v>
      </c>
      <c r="T6173">
        <v>5</v>
      </c>
      <c r="U6173">
        <v>20</v>
      </c>
    </row>
    <row r="6174" spans="1:21" x14ac:dyDescent="0.3">
      <c r="A6174" s="5" t="s">
        <v>168</v>
      </c>
      <c r="B6174" s="5" t="s">
        <v>206</v>
      </c>
      <c r="C6174" s="5" t="s">
        <v>109</v>
      </c>
      <c r="D6174" s="5" t="s">
        <v>415</v>
      </c>
      <c r="E6174" s="5" t="s">
        <v>172</v>
      </c>
      <c r="F6174" s="6">
        <v>43601</v>
      </c>
      <c r="G6174" s="5" t="s">
        <v>148</v>
      </c>
      <c r="H6174" s="5" t="s">
        <v>178</v>
      </c>
      <c r="I6174">
        <v>43436</v>
      </c>
      <c r="J6174">
        <v>165</v>
      </c>
      <c r="K6174">
        <v>114.4</v>
      </c>
      <c r="L6174">
        <v>1</v>
      </c>
      <c r="M6174">
        <v>3603.6</v>
      </c>
      <c r="N6174">
        <v>2637.9920000000002</v>
      </c>
      <c r="O6174">
        <v>2637.9920000000002</v>
      </c>
      <c r="P6174">
        <v>114.4</v>
      </c>
      <c r="Q6174">
        <v>31.5</v>
      </c>
      <c r="R6174">
        <v>965.60799999999995</v>
      </c>
      <c r="S6174">
        <v>2019</v>
      </c>
      <c r="T6174">
        <v>5</v>
      </c>
      <c r="U6174">
        <v>20</v>
      </c>
    </row>
    <row r="6175" spans="1:21" x14ac:dyDescent="0.3">
      <c r="A6175" s="5" t="s">
        <v>168</v>
      </c>
      <c r="B6175" s="5" t="s">
        <v>206</v>
      </c>
      <c r="C6175" s="5" t="s">
        <v>109</v>
      </c>
      <c r="D6175" s="5" t="s">
        <v>415</v>
      </c>
      <c r="E6175" s="5" t="s">
        <v>172</v>
      </c>
      <c r="F6175" s="6">
        <v>43601</v>
      </c>
      <c r="G6175" s="5" t="s">
        <v>148</v>
      </c>
      <c r="H6175" s="5" t="s">
        <v>197</v>
      </c>
      <c r="I6175">
        <v>43436</v>
      </c>
      <c r="J6175">
        <v>165</v>
      </c>
      <c r="K6175">
        <v>491.6</v>
      </c>
      <c r="L6175">
        <v>4</v>
      </c>
      <c r="M6175">
        <v>15485.4</v>
      </c>
      <c r="N6175">
        <v>10551.97</v>
      </c>
      <c r="O6175">
        <v>2637.9920000000002</v>
      </c>
      <c r="P6175">
        <v>122.9</v>
      </c>
      <c r="Q6175">
        <v>31.5</v>
      </c>
      <c r="R6175">
        <v>4933.43</v>
      </c>
      <c r="S6175">
        <v>2019</v>
      </c>
      <c r="T6175">
        <v>5</v>
      </c>
      <c r="U6175">
        <v>20</v>
      </c>
    </row>
    <row r="6176" spans="1:21" x14ac:dyDescent="0.3">
      <c r="A6176" s="5" t="s">
        <v>168</v>
      </c>
      <c r="B6176" s="5" t="s">
        <v>206</v>
      </c>
      <c r="C6176" s="5" t="s">
        <v>109</v>
      </c>
      <c r="D6176" s="5" t="s">
        <v>415</v>
      </c>
      <c r="E6176" s="5" t="s">
        <v>172</v>
      </c>
      <c r="F6176" s="6">
        <v>43601</v>
      </c>
      <c r="G6176" s="5" t="s">
        <v>148</v>
      </c>
      <c r="H6176" s="5" t="s">
        <v>311</v>
      </c>
      <c r="I6176">
        <v>43436</v>
      </c>
      <c r="J6176">
        <v>165</v>
      </c>
      <c r="K6176">
        <v>128.6</v>
      </c>
      <c r="L6176">
        <v>1</v>
      </c>
      <c r="M6176">
        <v>4050.9</v>
      </c>
      <c r="N6176">
        <v>2637.9920000000002</v>
      </c>
      <c r="O6176">
        <v>2637.9920000000002</v>
      </c>
      <c r="P6176">
        <v>128.6</v>
      </c>
      <c r="Q6176">
        <v>31.5</v>
      </c>
      <c r="R6176">
        <v>1412.9079999999999</v>
      </c>
      <c r="S6176">
        <v>2019</v>
      </c>
      <c r="T6176">
        <v>5</v>
      </c>
      <c r="U6176">
        <v>20</v>
      </c>
    </row>
    <row r="6177" spans="1:21" x14ac:dyDescent="0.3">
      <c r="A6177" s="5" t="s">
        <v>168</v>
      </c>
      <c r="B6177" s="5" t="s">
        <v>206</v>
      </c>
      <c r="C6177" s="5" t="s">
        <v>109</v>
      </c>
      <c r="D6177" s="5" t="s">
        <v>415</v>
      </c>
      <c r="E6177" s="5" t="s">
        <v>172</v>
      </c>
      <c r="F6177" s="6">
        <v>43601</v>
      </c>
      <c r="G6177" s="5" t="s">
        <v>148</v>
      </c>
      <c r="H6177" s="5" t="s">
        <v>351</v>
      </c>
      <c r="I6177">
        <v>43436</v>
      </c>
      <c r="J6177">
        <v>165</v>
      </c>
      <c r="K6177">
        <v>114.6</v>
      </c>
      <c r="L6177">
        <v>1</v>
      </c>
      <c r="M6177">
        <v>3609.9</v>
      </c>
      <c r="N6177">
        <v>2637.9920000000002</v>
      </c>
      <c r="O6177">
        <v>2637.9920000000002</v>
      </c>
      <c r="P6177">
        <v>114.6</v>
      </c>
      <c r="Q6177">
        <v>31.5</v>
      </c>
      <c r="R6177">
        <v>971.90800000000002</v>
      </c>
      <c r="S6177">
        <v>2019</v>
      </c>
      <c r="T6177">
        <v>5</v>
      </c>
      <c r="U6177">
        <v>20</v>
      </c>
    </row>
    <row r="6178" spans="1:21" x14ac:dyDescent="0.3">
      <c r="A6178" s="5" t="s">
        <v>168</v>
      </c>
      <c r="B6178" s="5" t="s">
        <v>206</v>
      </c>
      <c r="C6178" s="5" t="s">
        <v>109</v>
      </c>
      <c r="D6178" s="5" t="s">
        <v>415</v>
      </c>
      <c r="E6178" s="5" t="s">
        <v>172</v>
      </c>
      <c r="F6178" s="6">
        <v>43601</v>
      </c>
      <c r="G6178" s="5" t="s">
        <v>148</v>
      </c>
      <c r="H6178" s="5" t="s">
        <v>190</v>
      </c>
      <c r="I6178">
        <v>43436</v>
      </c>
      <c r="J6178">
        <v>165</v>
      </c>
      <c r="K6178">
        <v>106</v>
      </c>
      <c r="L6178">
        <v>1</v>
      </c>
      <c r="M6178">
        <v>3339</v>
      </c>
      <c r="N6178">
        <v>2637.9920000000002</v>
      </c>
      <c r="O6178">
        <v>2637.9920000000002</v>
      </c>
      <c r="P6178">
        <v>106</v>
      </c>
      <c r="Q6178">
        <v>31.5</v>
      </c>
      <c r="R6178">
        <v>701.00800000000004</v>
      </c>
      <c r="S6178">
        <v>2019</v>
      </c>
      <c r="T6178">
        <v>5</v>
      </c>
      <c r="U6178">
        <v>20</v>
      </c>
    </row>
    <row r="6179" spans="1:21" x14ac:dyDescent="0.3">
      <c r="A6179" s="5" t="s">
        <v>168</v>
      </c>
      <c r="B6179" s="5" t="s">
        <v>206</v>
      </c>
      <c r="C6179" s="5" t="s">
        <v>109</v>
      </c>
      <c r="D6179" s="5" t="s">
        <v>415</v>
      </c>
      <c r="E6179" s="5" t="s">
        <v>172</v>
      </c>
      <c r="F6179" s="6">
        <v>43601</v>
      </c>
      <c r="G6179" s="5" t="s">
        <v>148</v>
      </c>
      <c r="H6179" s="5" t="s">
        <v>173</v>
      </c>
      <c r="I6179">
        <v>43436</v>
      </c>
      <c r="J6179">
        <v>165</v>
      </c>
      <c r="K6179">
        <v>1500</v>
      </c>
      <c r="L6179">
        <v>14</v>
      </c>
      <c r="M6179">
        <v>51000</v>
      </c>
      <c r="N6179">
        <v>36931.892999999996</v>
      </c>
      <c r="O6179">
        <v>2637.9920000000002</v>
      </c>
      <c r="P6179">
        <v>107.14285714285714</v>
      </c>
      <c r="Q6179">
        <v>34</v>
      </c>
      <c r="R6179">
        <v>14068.107</v>
      </c>
      <c r="S6179">
        <v>2019</v>
      </c>
      <c r="T6179">
        <v>5</v>
      </c>
      <c r="U6179">
        <v>20</v>
      </c>
    </row>
    <row r="6180" spans="1:21" x14ac:dyDescent="0.3">
      <c r="A6180" s="5" t="s">
        <v>168</v>
      </c>
      <c r="B6180" s="5" t="s">
        <v>206</v>
      </c>
      <c r="C6180" s="5" t="s">
        <v>110</v>
      </c>
      <c r="D6180" s="5" t="s">
        <v>402</v>
      </c>
      <c r="E6180" s="5" t="s">
        <v>172</v>
      </c>
      <c r="F6180" s="6">
        <v>43601</v>
      </c>
      <c r="G6180" s="5" t="s">
        <v>148</v>
      </c>
      <c r="H6180" s="5" t="s">
        <v>184</v>
      </c>
      <c r="I6180">
        <v>43443</v>
      </c>
      <c r="J6180">
        <v>158</v>
      </c>
      <c r="K6180">
        <v>2438</v>
      </c>
      <c r="L6180">
        <v>20</v>
      </c>
      <c r="M6180">
        <v>76797</v>
      </c>
      <c r="N6180">
        <v>57851.298000000003</v>
      </c>
      <c r="O6180">
        <v>2892.5650000000001</v>
      </c>
      <c r="P6180">
        <v>121.9</v>
      </c>
      <c r="Q6180">
        <v>31.5</v>
      </c>
      <c r="R6180">
        <v>18945.702000000001</v>
      </c>
      <c r="S6180">
        <v>2019</v>
      </c>
      <c r="T6180">
        <v>5</v>
      </c>
      <c r="U6180">
        <v>20</v>
      </c>
    </row>
    <row r="6181" spans="1:21" x14ac:dyDescent="0.3">
      <c r="A6181" s="5" t="s">
        <v>168</v>
      </c>
      <c r="B6181" s="5" t="s">
        <v>206</v>
      </c>
      <c r="C6181" s="5" t="s">
        <v>110</v>
      </c>
      <c r="D6181" s="5" t="s">
        <v>402</v>
      </c>
      <c r="E6181" s="5" t="s">
        <v>172</v>
      </c>
      <c r="F6181" s="6">
        <v>43601</v>
      </c>
      <c r="G6181" s="5" t="s">
        <v>148</v>
      </c>
      <c r="H6181" s="5" t="s">
        <v>203</v>
      </c>
      <c r="I6181">
        <v>43443</v>
      </c>
      <c r="J6181">
        <v>158</v>
      </c>
      <c r="K6181">
        <v>205</v>
      </c>
      <c r="L6181">
        <v>2</v>
      </c>
      <c r="M6181">
        <v>6560</v>
      </c>
      <c r="N6181">
        <v>5785.13</v>
      </c>
      <c r="O6181">
        <v>2892.5650000000001</v>
      </c>
      <c r="P6181">
        <v>102.5</v>
      </c>
      <c r="Q6181">
        <v>32</v>
      </c>
      <c r="R6181">
        <v>774.87</v>
      </c>
      <c r="S6181">
        <v>2019</v>
      </c>
      <c r="T6181">
        <v>5</v>
      </c>
      <c r="U6181">
        <v>20</v>
      </c>
    </row>
    <row r="6182" spans="1:21" x14ac:dyDescent="0.3">
      <c r="A6182" s="5" t="s">
        <v>168</v>
      </c>
      <c r="B6182" s="5" t="s">
        <v>206</v>
      </c>
      <c r="C6182" s="5" t="s">
        <v>110</v>
      </c>
      <c r="D6182" s="5" t="s">
        <v>402</v>
      </c>
      <c r="E6182" s="5" t="s">
        <v>172</v>
      </c>
      <c r="F6182" s="6">
        <v>43601</v>
      </c>
      <c r="G6182" s="5" t="s">
        <v>148</v>
      </c>
      <c r="H6182" s="5" t="s">
        <v>230</v>
      </c>
      <c r="I6182">
        <v>43443</v>
      </c>
      <c r="J6182">
        <v>158</v>
      </c>
      <c r="K6182">
        <v>2325</v>
      </c>
      <c r="L6182">
        <v>20</v>
      </c>
      <c r="M6182">
        <v>73237.5</v>
      </c>
      <c r="N6182">
        <v>57851.298000000003</v>
      </c>
      <c r="O6182">
        <v>2892.5650000000001</v>
      </c>
      <c r="P6182">
        <v>116.25</v>
      </c>
      <c r="Q6182">
        <v>31.5</v>
      </c>
      <c r="R6182">
        <v>15386.201999999999</v>
      </c>
      <c r="S6182">
        <v>2019</v>
      </c>
      <c r="T6182">
        <v>5</v>
      </c>
      <c r="U6182">
        <v>20</v>
      </c>
    </row>
    <row r="6183" spans="1:21" x14ac:dyDescent="0.3">
      <c r="A6183" s="5" t="s">
        <v>168</v>
      </c>
      <c r="B6183" s="5" t="s">
        <v>206</v>
      </c>
      <c r="C6183" s="5" t="s">
        <v>109</v>
      </c>
      <c r="D6183" s="5" t="s">
        <v>415</v>
      </c>
      <c r="E6183" s="5" t="s">
        <v>227</v>
      </c>
      <c r="F6183" s="6">
        <v>43602</v>
      </c>
      <c r="G6183" s="5" t="s">
        <v>148</v>
      </c>
      <c r="H6183" s="5" t="s">
        <v>204</v>
      </c>
      <c r="I6183">
        <v>43436</v>
      </c>
      <c r="J6183">
        <v>166</v>
      </c>
      <c r="K6183">
        <v>-314</v>
      </c>
      <c r="L6183">
        <v>-3</v>
      </c>
      <c r="M6183">
        <v>-9734</v>
      </c>
      <c r="N6183">
        <v>-7913.9769999999999</v>
      </c>
      <c r="O6183">
        <v>-2637.9920000000002</v>
      </c>
      <c r="P6183">
        <v>104.66666666666667</v>
      </c>
      <c r="Q6183">
        <v>31</v>
      </c>
      <c r="R6183">
        <v>-1820.0229999999999</v>
      </c>
      <c r="S6183">
        <v>2019</v>
      </c>
      <c r="T6183">
        <v>5</v>
      </c>
      <c r="U6183">
        <v>20</v>
      </c>
    </row>
    <row r="6184" spans="1:21" x14ac:dyDescent="0.3">
      <c r="A6184" s="5" t="s">
        <v>168</v>
      </c>
      <c r="B6184" s="5" t="s">
        <v>206</v>
      </c>
      <c r="C6184" s="5" t="s">
        <v>109</v>
      </c>
      <c r="D6184" s="5" t="s">
        <v>415</v>
      </c>
      <c r="E6184" s="5" t="s">
        <v>172</v>
      </c>
      <c r="F6184" s="6">
        <v>43602</v>
      </c>
      <c r="G6184" s="5" t="s">
        <v>148</v>
      </c>
      <c r="H6184" s="5" t="s">
        <v>204</v>
      </c>
      <c r="I6184">
        <v>43436</v>
      </c>
      <c r="J6184">
        <v>166</v>
      </c>
      <c r="K6184">
        <v>314</v>
      </c>
      <c r="L6184">
        <v>3</v>
      </c>
      <c r="M6184">
        <v>10048</v>
      </c>
      <c r="N6184">
        <v>7913.9769999999999</v>
      </c>
      <c r="O6184">
        <v>2637.9920000000002</v>
      </c>
      <c r="P6184">
        <v>104.66666666666667</v>
      </c>
      <c r="Q6184">
        <v>32</v>
      </c>
      <c r="R6184">
        <v>2134.0230000000001</v>
      </c>
      <c r="S6184">
        <v>2019</v>
      </c>
      <c r="T6184">
        <v>5</v>
      </c>
      <c r="U6184">
        <v>20</v>
      </c>
    </row>
    <row r="6185" spans="1:21" x14ac:dyDescent="0.3">
      <c r="A6185" s="5" t="s">
        <v>168</v>
      </c>
      <c r="B6185" s="5" t="s">
        <v>175</v>
      </c>
      <c r="C6185" s="5" t="s">
        <v>84</v>
      </c>
      <c r="D6185" s="5" t="s">
        <v>411</v>
      </c>
      <c r="E6185" s="5" t="s">
        <v>172</v>
      </c>
      <c r="F6185" s="6">
        <v>43603</v>
      </c>
      <c r="G6185" s="5" t="s">
        <v>148</v>
      </c>
      <c r="H6185" s="5" t="s">
        <v>218</v>
      </c>
      <c r="I6185">
        <v>43442</v>
      </c>
      <c r="J6185">
        <v>161</v>
      </c>
      <c r="K6185">
        <v>430</v>
      </c>
      <c r="L6185">
        <v>4</v>
      </c>
      <c r="M6185">
        <v>13760</v>
      </c>
      <c r="N6185">
        <v>12014.233</v>
      </c>
      <c r="O6185">
        <v>3003.558</v>
      </c>
      <c r="P6185">
        <v>107.5</v>
      </c>
      <c r="Q6185">
        <v>32</v>
      </c>
      <c r="R6185">
        <v>1745.7670000000001</v>
      </c>
      <c r="S6185">
        <v>2019</v>
      </c>
      <c r="T6185">
        <v>5</v>
      </c>
      <c r="U6185">
        <v>20</v>
      </c>
    </row>
    <row r="6186" spans="1:21" x14ac:dyDescent="0.3">
      <c r="A6186" s="5" t="s">
        <v>168</v>
      </c>
      <c r="B6186" s="5" t="s">
        <v>175</v>
      </c>
      <c r="C6186" s="5" t="s">
        <v>84</v>
      </c>
      <c r="D6186" s="5" t="s">
        <v>411</v>
      </c>
      <c r="E6186" s="5" t="s">
        <v>172</v>
      </c>
      <c r="F6186" s="6">
        <v>43603</v>
      </c>
      <c r="G6186" s="5" t="s">
        <v>148</v>
      </c>
      <c r="H6186" s="5" t="s">
        <v>205</v>
      </c>
      <c r="I6186">
        <v>43442</v>
      </c>
      <c r="J6186">
        <v>161</v>
      </c>
      <c r="K6186">
        <v>424</v>
      </c>
      <c r="L6186">
        <v>4</v>
      </c>
      <c r="M6186">
        <v>13568</v>
      </c>
      <c r="N6186">
        <v>12014.233</v>
      </c>
      <c r="O6186">
        <v>3003.558</v>
      </c>
      <c r="P6186">
        <v>106</v>
      </c>
      <c r="Q6186">
        <v>32</v>
      </c>
      <c r="R6186">
        <v>1553.7670000000001</v>
      </c>
      <c r="S6186">
        <v>2019</v>
      </c>
      <c r="T6186">
        <v>5</v>
      </c>
      <c r="U6186">
        <v>20</v>
      </c>
    </row>
    <row r="6187" spans="1:21" x14ac:dyDescent="0.3">
      <c r="A6187" s="5" t="s">
        <v>168</v>
      </c>
      <c r="B6187" s="5" t="s">
        <v>175</v>
      </c>
      <c r="C6187" s="5" t="s">
        <v>84</v>
      </c>
      <c r="D6187" s="5" t="s">
        <v>411</v>
      </c>
      <c r="E6187" s="5" t="s">
        <v>172</v>
      </c>
      <c r="F6187" s="6">
        <v>43603</v>
      </c>
      <c r="G6187" s="5" t="s">
        <v>148</v>
      </c>
      <c r="H6187" s="5" t="s">
        <v>202</v>
      </c>
      <c r="I6187">
        <v>43442</v>
      </c>
      <c r="J6187">
        <v>161</v>
      </c>
      <c r="K6187">
        <v>688</v>
      </c>
      <c r="L6187">
        <v>6</v>
      </c>
      <c r="M6187">
        <v>22016</v>
      </c>
      <c r="N6187">
        <v>18021.348999999998</v>
      </c>
      <c r="O6187">
        <v>3003.558</v>
      </c>
      <c r="P6187">
        <v>114.66666666666667</v>
      </c>
      <c r="Q6187">
        <v>32</v>
      </c>
      <c r="R6187">
        <v>3994.6509999999998</v>
      </c>
      <c r="S6187">
        <v>2019</v>
      </c>
      <c r="T6187">
        <v>5</v>
      </c>
      <c r="U6187">
        <v>20</v>
      </c>
    </row>
    <row r="6188" spans="1:21" x14ac:dyDescent="0.3">
      <c r="A6188" s="5" t="s">
        <v>168</v>
      </c>
      <c r="B6188" s="5" t="s">
        <v>175</v>
      </c>
      <c r="C6188" s="5" t="s">
        <v>84</v>
      </c>
      <c r="D6188" s="5" t="s">
        <v>411</v>
      </c>
      <c r="E6188" s="5" t="s">
        <v>172</v>
      </c>
      <c r="F6188" s="6">
        <v>43603</v>
      </c>
      <c r="G6188" s="5" t="s">
        <v>148</v>
      </c>
      <c r="H6188" s="5" t="s">
        <v>204</v>
      </c>
      <c r="I6188">
        <v>43442</v>
      </c>
      <c r="J6188">
        <v>161</v>
      </c>
      <c r="K6188">
        <v>520</v>
      </c>
      <c r="L6188">
        <v>5</v>
      </c>
      <c r="M6188">
        <v>16640</v>
      </c>
      <c r="N6188">
        <v>15017.790999999999</v>
      </c>
      <c r="O6188">
        <v>3003.558</v>
      </c>
      <c r="P6188">
        <v>104</v>
      </c>
      <c r="Q6188">
        <v>32</v>
      </c>
      <c r="R6188">
        <v>1622.2090000000001</v>
      </c>
      <c r="S6188">
        <v>2019</v>
      </c>
      <c r="T6188">
        <v>5</v>
      </c>
      <c r="U6188">
        <v>20</v>
      </c>
    </row>
    <row r="6189" spans="1:21" x14ac:dyDescent="0.3">
      <c r="A6189" s="5" t="s">
        <v>168</v>
      </c>
      <c r="B6189" s="5" t="s">
        <v>175</v>
      </c>
      <c r="C6189" s="5" t="s">
        <v>84</v>
      </c>
      <c r="D6189" s="5" t="s">
        <v>411</v>
      </c>
      <c r="E6189" s="5" t="s">
        <v>172</v>
      </c>
      <c r="F6189" s="6">
        <v>43603</v>
      </c>
      <c r="G6189" s="5" t="s">
        <v>148</v>
      </c>
      <c r="H6189" s="5" t="s">
        <v>190</v>
      </c>
      <c r="I6189">
        <v>43442</v>
      </c>
      <c r="J6189">
        <v>161</v>
      </c>
      <c r="K6189">
        <v>106</v>
      </c>
      <c r="L6189">
        <v>1</v>
      </c>
      <c r="M6189">
        <v>3392</v>
      </c>
      <c r="N6189">
        <v>3003.558</v>
      </c>
      <c r="O6189">
        <v>3003.558</v>
      </c>
      <c r="P6189">
        <v>106</v>
      </c>
      <c r="Q6189">
        <v>32</v>
      </c>
      <c r="R6189">
        <v>388.44200000000001</v>
      </c>
      <c r="S6189">
        <v>2019</v>
      </c>
      <c r="T6189">
        <v>5</v>
      </c>
      <c r="U6189">
        <v>20</v>
      </c>
    </row>
    <row r="6190" spans="1:21" x14ac:dyDescent="0.3">
      <c r="A6190" s="5" t="s">
        <v>168</v>
      </c>
      <c r="B6190" s="5" t="s">
        <v>175</v>
      </c>
      <c r="C6190" s="5" t="s">
        <v>84</v>
      </c>
      <c r="D6190" s="5" t="s">
        <v>411</v>
      </c>
      <c r="E6190" s="5" t="s">
        <v>172</v>
      </c>
      <c r="F6190" s="6">
        <v>43603</v>
      </c>
      <c r="G6190" s="5" t="s">
        <v>148</v>
      </c>
      <c r="H6190" s="5" t="s">
        <v>216</v>
      </c>
      <c r="I6190">
        <v>43442</v>
      </c>
      <c r="J6190">
        <v>161</v>
      </c>
      <c r="K6190">
        <v>106</v>
      </c>
      <c r="L6190">
        <v>1</v>
      </c>
      <c r="M6190">
        <v>3392</v>
      </c>
      <c r="N6190">
        <v>3003.558</v>
      </c>
      <c r="O6190">
        <v>3003.558</v>
      </c>
      <c r="P6190">
        <v>106</v>
      </c>
      <c r="Q6190">
        <v>32</v>
      </c>
      <c r="R6190">
        <v>388.44200000000001</v>
      </c>
      <c r="S6190">
        <v>2019</v>
      </c>
      <c r="T6190">
        <v>5</v>
      </c>
      <c r="U6190">
        <v>20</v>
      </c>
    </row>
    <row r="6191" spans="1:21" x14ac:dyDescent="0.3">
      <c r="A6191" s="5" t="s">
        <v>168</v>
      </c>
      <c r="B6191" s="5" t="s">
        <v>175</v>
      </c>
      <c r="C6191" s="5" t="s">
        <v>84</v>
      </c>
      <c r="D6191" s="5" t="s">
        <v>411</v>
      </c>
      <c r="E6191" s="5" t="s">
        <v>172</v>
      </c>
      <c r="F6191" s="6">
        <v>43603</v>
      </c>
      <c r="G6191" s="5" t="s">
        <v>148</v>
      </c>
      <c r="H6191" s="5" t="s">
        <v>203</v>
      </c>
      <c r="I6191">
        <v>43442</v>
      </c>
      <c r="J6191">
        <v>161</v>
      </c>
      <c r="K6191">
        <v>212</v>
      </c>
      <c r="L6191">
        <v>2</v>
      </c>
      <c r="M6191">
        <v>6784</v>
      </c>
      <c r="N6191">
        <v>6007.116</v>
      </c>
      <c r="O6191">
        <v>3003.558</v>
      </c>
      <c r="P6191">
        <v>106</v>
      </c>
      <c r="Q6191">
        <v>32</v>
      </c>
      <c r="R6191">
        <v>776.88400000000001</v>
      </c>
      <c r="S6191">
        <v>2019</v>
      </c>
      <c r="T6191">
        <v>5</v>
      </c>
      <c r="U6191">
        <v>20</v>
      </c>
    </row>
    <row r="6192" spans="1:21" x14ac:dyDescent="0.3">
      <c r="A6192" s="5" t="s">
        <v>168</v>
      </c>
      <c r="B6192" s="5" t="s">
        <v>175</v>
      </c>
      <c r="C6192" s="5" t="s">
        <v>84</v>
      </c>
      <c r="D6192" s="5" t="s">
        <v>411</v>
      </c>
      <c r="E6192" s="5" t="s">
        <v>172</v>
      </c>
      <c r="F6192" s="6">
        <v>43603</v>
      </c>
      <c r="G6192" s="5" t="s">
        <v>148</v>
      </c>
      <c r="H6192" s="5" t="s">
        <v>344</v>
      </c>
      <c r="I6192">
        <v>43442</v>
      </c>
      <c r="J6192">
        <v>161</v>
      </c>
      <c r="K6192">
        <v>454</v>
      </c>
      <c r="L6192">
        <v>4</v>
      </c>
      <c r="M6192">
        <v>14528</v>
      </c>
      <c r="N6192">
        <v>12014.233</v>
      </c>
      <c r="O6192">
        <v>3003.558</v>
      </c>
      <c r="P6192">
        <v>113.5</v>
      </c>
      <c r="Q6192">
        <v>32</v>
      </c>
      <c r="R6192">
        <v>2513.7669999999998</v>
      </c>
      <c r="S6192">
        <v>2019</v>
      </c>
      <c r="T6192">
        <v>5</v>
      </c>
      <c r="U6192">
        <v>20</v>
      </c>
    </row>
    <row r="6193" spans="1:21" x14ac:dyDescent="0.3">
      <c r="A6193" s="5" t="s">
        <v>168</v>
      </c>
      <c r="B6193" s="5" t="s">
        <v>175</v>
      </c>
      <c r="C6193" s="5" t="s">
        <v>84</v>
      </c>
      <c r="D6193" s="5" t="s">
        <v>411</v>
      </c>
      <c r="E6193" s="5" t="s">
        <v>172</v>
      </c>
      <c r="F6193" s="6">
        <v>43603</v>
      </c>
      <c r="G6193" s="5" t="s">
        <v>148</v>
      </c>
      <c r="H6193" s="5" t="s">
        <v>308</v>
      </c>
      <c r="I6193">
        <v>43442</v>
      </c>
      <c r="J6193">
        <v>161</v>
      </c>
      <c r="K6193">
        <v>93</v>
      </c>
      <c r="L6193">
        <v>1</v>
      </c>
      <c r="M6193">
        <v>2976</v>
      </c>
      <c r="N6193">
        <v>3003.558</v>
      </c>
      <c r="O6193">
        <v>3003.558</v>
      </c>
      <c r="P6193">
        <v>93</v>
      </c>
      <c r="Q6193">
        <v>32</v>
      </c>
      <c r="R6193">
        <v>-27.558</v>
      </c>
      <c r="S6193">
        <v>2019</v>
      </c>
      <c r="T6193">
        <v>5</v>
      </c>
      <c r="U6193">
        <v>20</v>
      </c>
    </row>
    <row r="6194" spans="1:21" x14ac:dyDescent="0.3">
      <c r="A6194" s="5" t="s">
        <v>168</v>
      </c>
      <c r="B6194" s="5" t="s">
        <v>175</v>
      </c>
      <c r="C6194" s="5" t="s">
        <v>84</v>
      </c>
      <c r="D6194" s="5" t="s">
        <v>411</v>
      </c>
      <c r="E6194" s="5" t="s">
        <v>172</v>
      </c>
      <c r="F6194" s="6">
        <v>43603</v>
      </c>
      <c r="G6194" s="5" t="s">
        <v>148</v>
      </c>
      <c r="H6194" s="5" t="s">
        <v>182</v>
      </c>
      <c r="I6194">
        <v>43442</v>
      </c>
      <c r="J6194">
        <v>161</v>
      </c>
      <c r="K6194">
        <v>116</v>
      </c>
      <c r="L6194">
        <v>1</v>
      </c>
      <c r="M6194">
        <v>3712</v>
      </c>
      <c r="N6194">
        <v>3003.558</v>
      </c>
      <c r="O6194">
        <v>3003.558</v>
      </c>
      <c r="P6194">
        <v>116</v>
      </c>
      <c r="Q6194">
        <v>32</v>
      </c>
      <c r="R6194">
        <v>708.44200000000001</v>
      </c>
      <c r="S6194">
        <v>2019</v>
      </c>
      <c r="T6194">
        <v>5</v>
      </c>
      <c r="U6194">
        <v>20</v>
      </c>
    </row>
    <row r="6195" spans="1:21" x14ac:dyDescent="0.3">
      <c r="A6195" s="5" t="s">
        <v>168</v>
      </c>
      <c r="B6195" s="5" t="s">
        <v>175</v>
      </c>
      <c r="C6195" s="5" t="s">
        <v>84</v>
      </c>
      <c r="D6195" s="5" t="s">
        <v>411</v>
      </c>
      <c r="E6195" s="5" t="s">
        <v>172</v>
      </c>
      <c r="F6195" s="6">
        <v>43603</v>
      </c>
      <c r="G6195" s="5" t="s">
        <v>148</v>
      </c>
      <c r="H6195" s="5" t="s">
        <v>226</v>
      </c>
      <c r="I6195">
        <v>43442</v>
      </c>
      <c r="J6195">
        <v>161</v>
      </c>
      <c r="K6195">
        <v>351</v>
      </c>
      <c r="L6195">
        <v>3</v>
      </c>
      <c r="M6195">
        <v>11232</v>
      </c>
      <c r="N6195">
        <v>9010.6749999999993</v>
      </c>
      <c r="O6195">
        <v>3003.558</v>
      </c>
      <c r="P6195">
        <v>117</v>
      </c>
      <c r="Q6195">
        <v>32</v>
      </c>
      <c r="R6195">
        <v>2221.3249999999998</v>
      </c>
      <c r="S6195">
        <v>2019</v>
      </c>
      <c r="T6195">
        <v>5</v>
      </c>
      <c r="U6195">
        <v>20</v>
      </c>
    </row>
    <row r="6196" spans="1:21" x14ac:dyDescent="0.3">
      <c r="A6196" s="5" t="s">
        <v>168</v>
      </c>
      <c r="B6196" s="5" t="s">
        <v>175</v>
      </c>
      <c r="C6196" s="5" t="s">
        <v>84</v>
      </c>
      <c r="D6196" s="5" t="s">
        <v>411</v>
      </c>
      <c r="E6196" s="5" t="s">
        <v>172</v>
      </c>
      <c r="F6196" s="6">
        <v>43603</v>
      </c>
      <c r="G6196" s="5" t="s">
        <v>148</v>
      </c>
      <c r="H6196" s="5" t="s">
        <v>191</v>
      </c>
      <c r="I6196">
        <v>43442</v>
      </c>
      <c r="J6196">
        <v>161</v>
      </c>
      <c r="K6196">
        <v>663</v>
      </c>
      <c r="L6196">
        <v>6</v>
      </c>
      <c r="M6196">
        <v>21216</v>
      </c>
      <c r="N6196">
        <v>18021.348999999998</v>
      </c>
      <c r="O6196">
        <v>3003.558</v>
      </c>
      <c r="P6196">
        <v>110.5</v>
      </c>
      <c r="Q6196">
        <v>32</v>
      </c>
      <c r="R6196">
        <v>3194.6509999999998</v>
      </c>
      <c r="S6196">
        <v>2019</v>
      </c>
      <c r="T6196">
        <v>5</v>
      </c>
      <c r="U6196">
        <v>20</v>
      </c>
    </row>
    <row r="6197" spans="1:21" x14ac:dyDescent="0.3">
      <c r="A6197" s="5" t="s">
        <v>168</v>
      </c>
      <c r="B6197" s="5" t="s">
        <v>175</v>
      </c>
      <c r="C6197" s="5" t="s">
        <v>84</v>
      </c>
      <c r="D6197" s="5" t="s">
        <v>411</v>
      </c>
      <c r="E6197" s="5" t="s">
        <v>172</v>
      </c>
      <c r="F6197" s="6">
        <v>43603</v>
      </c>
      <c r="G6197" s="5" t="s">
        <v>148</v>
      </c>
      <c r="H6197" s="5" t="s">
        <v>187</v>
      </c>
      <c r="I6197">
        <v>43442</v>
      </c>
      <c r="J6197">
        <v>161</v>
      </c>
      <c r="K6197">
        <v>230</v>
      </c>
      <c r="L6197">
        <v>2</v>
      </c>
      <c r="M6197">
        <v>7360</v>
      </c>
      <c r="N6197">
        <v>6007.116</v>
      </c>
      <c r="O6197">
        <v>3003.558</v>
      </c>
      <c r="P6197">
        <v>115</v>
      </c>
      <c r="Q6197">
        <v>32</v>
      </c>
      <c r="R6197">
        <v>1352.884</v>
      </c>
      <c r="S6197">
        <v>2019</v>
      </c>
      <c r="T6197">
        <v>5</v>
      </c>
      <c r="U6197">
        <v>20</v>
      </c>
    </row>
    <row r="6198" spans="1:21" x14ac:dyDescent="0.3">
      <c r="A6198" s="5" t="s">
        <v>168</v>
      </c>
      <c r="B6198" s="5" t="s">
        <v>175</v>
      </c>
      <c r="C6198" s="5" t="s">
        <v>84</v>
      </c>
      <c r="D6198" s="5" t="s">
        <v>411</v>
      </c>
      <c r="E6198" s="5" t="s">
        <v>172</v>
      </c>
      <c r="F6198" s="6">
        <v>43603</v>
      </c>
      <c r="G6198" s="5" t="s">
        <v>148</v>
      </c>
      <c r="H6198" s="5" t="s">
        <v>222</v>
      </c>
      <c r="I6198">
        <v>43442</v>
      </c>
      <c r="J6198">
        <v>161</v>
      </c>
      <c r="K6198">
        <v>123</v>
      </c>
      <c r="L6198">
        <v>1</v>
      </c>
      <c r="M6198">
        <v>3936</v>
      </c>
      <c r="N6198">
        <v>3003.558</v>
      </c>
      <c r="O6198">
        <v>3003.558</v>
      </c>
      <c r="P6198">
        <v>123</v>
      </c>
      <c r="Q6198">
        <v>32</v>
      </c>
      <c r="R6198">
        <v>932.44200000000001</v>
      </c>
      <c r="S6198">
        <v>2019</v>
      </c>
      <c r="T6198">
        <v>5</v>
      </c>
      <c r="U6198">
        <v>20</v>
      </c>
    </row>
    <row r="6199" spans="1:21" x14ac:dyDescent="0.3">
      <c r="A6199" s="5" t="s">
        <v>168</v>
      </c>
      <c r="B6199" s="5" t="s">
        <v>175</v>
      </c>
      <c r="C6199" s="5" t="s">
        <v>84</v>
      </c>
      <c r="D6199" s="5" t="s">
        <v>411</v>
      </c>
      <c r="E6199" s="5" t="s">
        <v>172</v>
      </c>
      <c r="F6199" s="6">
        <v>43603</v>
      </c>
      <c r="G6199" s="5" t="s">
        <v>148</v>
      </c>
      <c r="H6199" s="5" t="s">
        <v>181</v>
      </c>
      <c r="I6199">
        <v>43442</v>
      </c>
      <c r="J6199">
        <v>161</v>
      </c>
      <c r="K6199">
        <v>212</v>
      </c>
      <c r="L6199">
        <v>2</v>
      </c>
      <c r="M6199">
        <v>6784</v>
      </c>
      <c r="N6199">
        <v>6007.116</v>
      </c>
      <c r="O6199">
        <v>3003.558</v>
      </c>
      <c r="P6199">
        <v>106</v>
      </c>
      <c r="Q6199">
        <v>32</v>
      </c>
      <c r="R6199">
        <v>776.88400000000001</v>
      </c>
      <c r="S6199">
        <v>2019</v>
      </c>
      <c r="T6199">
        <v>5</v>
      </c>
      <c r="U6199">
        <v>20</v>
      </c>
    </row>
    <row r="6200" spans="1:21" x14ac:dyDescent="0.3">
      <c r="A6200" s="5" t="s">
        <v>168</v>
      </c>
      <c r="B6200" s="5" t="s">
        <v>175</v>
      </c>
      <c r="C6200" s="5" t="s">
        <v>84</v>
      </c>
      <c r="D6200" s="5" t="s">
        <v>411</v>
      </c>
      <c r="E6200" s="5" t="s">
        <v>172</v>
      </c>
      <c r="F6200" s="6">
        <v>43603</v>
      </c>
      <c r="G6200" s="5" t="s">
        <v>148</v>
      </c>
      <c r="H6200" s="5" t="s">
        <v>246</v>
      </c>
      <c r="I6200">
        <v>43442</v>
      </c>
      <c r="J6200">
        <v>161</v>
      </c>
      <c r="K6200">
        <v>450</v>
      </c>
      <c r="L6200">
        <v>4</v>
      </c>
      <c r="M6200">
        <v>14400</v>
      </c>
      <c r="N6200">
        <v>12014.233</v>
      </c>
      <c r="O6200">
        <v>3003.558</v>
      </c>
      <c r="P6200">
        <v>112.5</v>
      </c>
      <c r="Q6200">
        <v>32</v>
      </c>
      <c r="R6200">
        <v>2385.7669999999998</v>
      </c>
      <c r="S6200">
        <v>2019</v>
      </c>
      <c r="T6200">
        <v>5</v>
      </c>
      <c r="U6200">
        <v>20</v>
      </c>
    </row>
    <row r="6201" spans="1:21" x14ac:dyDescent="0.3">
      <c r="A6201" s="5" t="s">
        <v>168</v>
      </c>
      <c r="B6201" s="5" t="s">
        <v>175</v>
      </c>
      <c r="C6201" s="5" t="s">
        <v>84</v>
      </c>
      <c r="D6201" s="5" t="s">
        <v>411</v>
      </c>
      <c r="E6201" s="5" t="s">
        <v>172</v>
      </c>
      <c r="F6201" s="6">
        <v>43603</v>
      </c>
      <c r="G6201" s="5" t="s">
        <v>148</v>
      </c>
      <c r="H6201" s="5" t="s">
        <v>189</v>
      </c>
      <c r="I6201">
        <v>43442</v>
      </c>
      <c r="J6201">
        <v>161</v>
      </c>
      <c r="K6201">
        <v>120</v>
      </c>
      <c r="L6201">
        <v>1</v>
      </c>
      <c r="M6201">
        <v>3840</v>
      </c>
      <c r="N6201">
        <v>3003.558</v>
      </c>
      <c r="O6201">
        <v>3003.558</v>
      </c>
      <c r="P6201">
        <v>120</v>
      </c>
      <c r="Q6201">
        <v>32</v>
      </c>
      <c r="R6201">
        <v>836.44200000000001</v>
      </c>
      <c r="S6201">
        <v>2019</v>
      </c>
      <c r="T6201">
        <v>5</v>
      </c>
      <c r="U6201">
        <v>20</v>
      </c>
    </row>
    <row r="6202" spans="1:21" x14ac:dyDescent="0.3">
      <c r="A6202" s="5" t="s">
        <v>168</v>
      </c>
      <c r="B6202" s="5" t="s">
        <v>175</v>
      </c>
      <c r="C6202" s="5" t="s">
        <v>84</v>
      </c>
      <c r="D6202" s="5" t="s">
        <v>411</v>
      </c>
      <c r="E6202" s="5" t="s">
        <v>172</v>
      </c>
      <c r="F6202" s="6">
        <v>43603</v>
      </c>
      <c r="G6202" s="5" t="s">
        <v>148</v>
      </c>
      <c r="H6202" s="5" t="s">
        <v>234</v>
      </c>
      <c r="I6202">
        <v>43442</v>
      </c>
      <c r="J6202">
        <v>161</v>
      </c>
      <c r="K6202">
        <v>123</v>
      </c>
      <c r="L6202">
        <v>1</v>
      </c>
      <c r="M6202">
        <v>3936</v>
      </c>
      <c r="N6202">
        <v>3003.558</v>
      </c>
      <c r="O6202">
        <v>3003.558</v>
      </c>
      <c r="P6202">
        <v>123</v>
      </c>
      <c r="Q6202">
        <v>32</v>
      </c>
      <c r="R6202">
        <v>932.44200000000001</v>
      </c>
      <c r="S6202">
        <v>2019</v>
      </c>
      <c r="T6202">
        <v>5</v>
      </c>
      <c r="U6202">
        <v>20</v>
      </c>
    </row>
    <row r="6203" spans="1:21" x14ac:dyDescent="0.3">
      <c r="A6203" s="5" t="s">
        <v>168</v>
      </c>
      <c r="B6203" s="5" t="s">
        <v>175</v>
      </c>
      <c r="C6203" s="5" t="s">
        <v>88</v>
      </c>
      <c r="D6203" s="5" t="s">
        <v>413</v>
      </c>
      <c r="E6203" s="5" t="s">
        <v>172</v>
      </c>
      <c r="F6203" s="6">
        <v>43603</v>
      </c>
      <c r="G6203" s="5" t="s">
        <v>148</v>
      </c>
      <c r="H6203" s="5" t="s">
        <v>184</v>
      </c>
      <c r="I6203">
        <v>43435</v>
      </c>
      <c r="J6203">
        <v>168</v>
      </c>
      <c r="K6203">
        <v>3498</v>
      </c>
      <c r="L6203">
        <v>30</v>
      </c>
      <c r="M6203">
        <v>110187</v>
      </c>
      <c r="N6203">
        <v>77241.656000000003</v>
      </c>
      <c r="O6203">
        <v>2574.7220000000002</v>
      </c>
      <c r="P6203">
        <v>116.6</v>
      </c>
      <c r="Q6203">
        <v>31.5</v>
      </c>
      <c r="R6203">
        <v>32945.343999999997</v>
      </c>
      <c r="S6203">
        <v>2019</v>
      </c>
      <c r="T6203">
        <v>5</v>
      </c>
      <c r="U6203">
        <v>20</v>
      </c>
    </row>
    <row r="6204" spans="1:21" x14ac:dyDescent="0.3">
      <c r="A6204" s="5" t="s">
        <v>168</v>
      </c>
      <c r="B6204" s="5" t="s">
        <v>175</v>
      </c>
      <c r="C6204" s="5" t="s">
        <v>88</v>
      </c>
      <c r="D6204" s="5" t="s">
        <v>413</v>
      </c>
      <c r="E6204" s="5" t="s">
        <v>172</v>
      </c>
      <c r="F6204" s="6">
        <v>43603</v>
      </c>
      <c r="G6204" s="5" t="s">
        <v>148</v>
      </c>
      <c r="H6204" s="5" t="s">
        <v>217</v>
      </c>
      <c r="I6204">
        <v>43435</v>
      </c>
      <c r="J6204">
        <v>168</v>
      </c>
      <c r="K6204">
        <v>1084</v>
      </c>
      <c r="L6204">
        <v>10</v>
      </c>
      <c r="M6204">
        <v>34688</v>
      </c>
      <c r="N6204">
        <v>25747.219000000001</v>
      </c>
      <c r="O6204">
        <v>2574.7220000000002</v>
      </c>
      <c r="P6204">
        <v>108.4</v>
      </c>
      <c r="Q6204">
        <v>32</v>
      </c>
      <c r="R6204">
        <v>8940.7810000000009</v>
      </c>
      <c r="S6204">
        <v>2019</v>
      </c>
      <c r="T6204">
        <v>5</v>
      </c>
      <c r="U6204">
        <v>20</v>
      </c>
    </row>
    <row r="6205" spans="1:21" x14ac:dyDescent="0.3">
      <c r="A6205" s="5" t="s">
        <v>168</v>
      </c>
      <c r="B6205" s="5" t="s">
        <v>175</v>
      </c>
      <c r="C6205" s="5" t="s">
        <v>84</v>
      </c>
      <c r="D6205" s="5" t="s">
        <v>411</v>
      </c>
      <c r="E6205" s="5" t="s">
        <v>227</v>
      </c>
      <c r="F6205" s="6">
        <v>43605</v>
      </c>
      <c r="G6205" s="5" t="s">
        <v>148</v>
      </c>
      <c r="H6205" s="5" t="s">
        <v>197</v>
      </c>
      <c r="I6205">
        <v>43442</v>
      </c>
      <c r="J6205">
        <v>163</v>
      </c>
      <c r="K6205">
        <v>-523</v>
      </c>
      <c r="L6205">
        <v>-5</v>
      </c>
      <c r="M6205">
        <v>-16474.5</v>
      </c>
      <c r="N6205">
        <v>-15017.790999999999</v>
      </c>
      <c r="O6205">
        <v>-3003.558</v>
      </c>
      <c r="P6205">
        <v>104.6</v>
      </c>
      <c r="Q6205">
        <v>31.5</v>
      </c>
      <c r="R6205">
        <v>-1456.7090000000001</v>
      </c>
      <c r="S6205">
        <v>2019</v>
      </c>
      <c r="T6205">
        <v>5</v>
      </c>
      <c r="U6205">
        <v>21</v>
      </c>
    </row>
    <row r="6206" spans="1:21" x14ac:dyDescent="0.3">
      <c r="A6206" s="5" t="s">
        <v>168</v>
      </c>
      <c r="B6206" s="5" t="s">
        <v>175</v>
      </c>
      <c r="C6206" s="5" t="s">
        <v>85</v>
      </c>
      <c r="D6206" s="5" t="s">
        <v>390</v>
      </c>
      <c r="E6206" s="5" t="s">
        <v>172</v>
      </c>
      <c r="F6206" s="6">
        <v>43605</v>
      </c>
      <c r="G6206" s="5" t="s">
        <v>148</v>
      </c>
      <c r="H6206" s="5" t="s">
        <v>305</v>
      </c>
      <c r="I6206">
        <v>43424</v>
      </c>
      <c r="J6206">
        <v>181</v>
      </c>
      <c r="K6206">
        <v>934</v>
      </c>
      <c r="L6206">
        <v>10</v>
      </c>
      <c r="M6206">
        <v>27739.8</v>
      </c>
      <c r="N6206">
        <v>26161.484</v>
      </c>
      <c r="O6206">
        <v>2616.1480000000001</v>
      </c>
      <c r="P6206">
        <v>93.4</v>
      </c>
      <c r="Q6206">
        <v>29.7</v>
      </c>
      <c r="R6206">
        <v>1578.316</v>
      </c>
      <c r="S6206">
        <v>2019</v>
      </c>
      <c r="T6206">
        <v>5</v>
      </c>
      <c r="U6206">
        <v>21</v>
      </c>
    </row>
    <row r="6207" spans="1:21" x14ac:dyDescent="0.3">
      <c r="A6207" s="5" t="s">
        <v>168</v>
      </c>
      <c r="B6207" s="5" t="s">
        <v>175</v>
      </c>
      <c r="C6207" s="5" t="s">
        <v>88</v>
      </c>
      <c r="D6207" s="5" t="s">
        <v>413</v>
      </c>
      <c r="E6207" s="5" t="s">
        <v>172</v>
      </c>
      <c r="F6207" s="6">
        <v>43605</v>
      </c>
      <c r="G6207" s="5" t="s">
        <v>148</v>
      </c>
      <c r="H6207" s="5" t="s">
        <v>199</v>
      </c>
      <c r="I6207">
        <v>43435</v>
      </c>
      <c r="J6207">
        <v>170</v>
      </c>
      <c r="K6207">
        <v>584</v>
      </c>
      <c r="L6207">
        <v>5</v>
      </c>
      <c r="M6207">
        <v>18396</v>
      </c>
      <c r="N6207">
        <v>12873.609</v>
      </c>
      <c r="O6207">
        <v>2574.7220000000002</v>
      </c>
      <c r="P6207">
        <v>116.8</v>
      </c>
      <c r="Q6207">
        <v>31.5</v>
      </c>
      <c r="R6207">
        <v>5522.3909999999996</v>
      </c>
      <c r="S6207">
        <v>2019</v>
      </c>
      <c r="T6207">
        <v>5</v>
      </c>
      <c r="U6207">
        <v>21</v>
      </c>
    </row>
    <row r="6208" spans="1:21" x14ac:dyDescent="0.3">
      <c r="A6208" s="5" t="s">
        <v>168</v>
      </c>
      <c r="B6208" s="5" t="s">
        <v>175</v>
      </c>
      <c r="C6208" s="5" t="s">
        <v>88</v>
      </c>
      <c r="D6208" s="5" t="s">
        <v>413</v>
      </c>
      <c r="E6208" s="5" t="s">
        <v>172</v>
      </c>
      <c r="F6208" s="6">
        <v>43605</v>
      </c>
      <c r="G6208" s="5" t="s">
        <v>148</v>
      </c>
      <c r="H6208" s="5" t="s">
        <v>215</v>
      </c>
      <c r="I6208">
        <v>43435</v>
      </c>
      <c r="J6208">
        <v>170</v>
      </c>
      <c r="K6208">
        <v>652</v>
      </c>
      <c r="L6208">
        <v>6</v>
      </c>
      <c r="M6208">
        <v>20538</v>
      </c>
      <c r="N6208">
        <v>15448.331</v>
      </c>
      <c r="O6208">
        <v>2574.7220000000002</v>
      </c>
      <c r="P6208">
        <v>108.66666666666667</v>
      </c>
      <c r="Q6208">
        <v>31.5</v>
      </c>
      <c r="R6208">
        <v>5089.6689999999999</v>
      </c>
      <c r="S6208">
        <v>2019</v>
      </c>
      <c r="T6208">
        <v>5</v>
      </c>
      <c r="U6208">
        <v>21</v>
      </c>
    </row>
    <row r="6209" spans="1:21" x14ac:dyDescent="0.3">
      <c r="A6209" s="5" t="s">
        <v>168</v>
      </c>
      <c r="B6209" s="5" t="s">
        <v>175</v>
      </c>
      <c r="C6209" s="5" t="s">
        <v>88</v>
      </c>
      <c r="D6209" s="5" t="s">
        <v>413</v>
      </c>
      <c r="E6209" s="5" t="s">
        <v>172</v>
      </c>
      <c r="F6209" s="6">
        <v>43605</v>
      </c>
      <c r="G6209" s="5" t="s">
        <v>148</v>
      </c>
      <c r="H6209" s="5" t="s">
        <v>200</v>
      </c>
      <c r="I6209">
        <v>43435</v>
      </c>
      <c r="J6209">
        <v>170</v>
      </c>
      <c r="K6209">
        <v>886</v>
      </c>
      <c r="L6209">
        <v>8</v>
      </c>
      <c r="M6209">
        <v>27909</v>
      </c>
      <c r="N6209">
        <v>20597.775000000001</v>
      </c>
      <c r="O6209">
        <v>2574.7220000000002</v>
      </c>
      <c r="P6209">
        <v>110.75</v>
      </c>
      <c r="Q6209">
        <v>31.5</v>
      </c>
      <c r="R6209">
        <v>7311.2250000000004</v>
      </c>
      <c r="S6209">
        <v>2019</v>
      </c>
      <c r="T6209">
        <v>5</v>
      </c>
      <c r="U6209">
        <v>21</v>
      </c>
    </row>
    <row r="6210" spans="1:21" x14ac:dyDescent="0.3">
      <c r="A6210" s="5" t="s">
        <v>168</v>
      </c>
      <c r="B6210" s="5" t="s">
        <v>206</v>
      </c>
      <c r="C6210" s="5" t="s">
        <v>110</v>
      </c>
      <c r="D6210" s="5" t="s">
        <v>402</v>
      </c>
      <c r="E6210" s="5" t="s">
        <v>172</v>
      </c>
      <c r="F6210" s="6">
        <v>43605</v>
      </c>
      <c r="G6210" s="5" t="s">
        <v>148</v>
      </c>
      <c r="H6210" s="5" t="s">
        <v>351</v>
      </c>
      <c r="I6210">
        <v>43443</v>
      </c>
      <c r="J6210">
        <v>162</v>
      </c>
      <c r="K6210">
        <v>292.60000000000002</v>
      </c>
      <c r="L6210">
        <v>3</v>
      </c>
      <c r="M6210">
        <v>9216.9</v>
      </c>
      <c r="N6210">
        <v>8772.5329999999994</v>
      </c>
      <c r="O6210">
        <v>2924.1779999999999</v>
      </c>
      <c r="P6210">
        <v>97.533333333333346</v>
      </c>
      <c r="Q6210">
        <v>31.5</v>
      </c>
      <c r="R6210">
        <v>444.36700000000002</v>
      </c>
      <c r="S6210">
        <v>2019</v>
      </c>
      <c r="T6210">
        <v>5</v>
      </c>
      <c r="U6210">
        <v>21</v>
      </c>
    </row>
    <row r="6211" spans="1:21" x14ac:dyDescent="0.3">
      <c r="A6211" s="5" t="s">
        <v>168</v>
      </c>
      <c r="B6211" s="5" t="s">
        <v>206</v>
      </c>
      <c r="C6211" s="5" t="s">
        <v>110</v>
      </c>
      <c r="D6211" s="5" t="s">
        <v>402</v>
      </c>
      <c r="E6211" s="5" t="s">
        <v>172</v>
      </c>
      <c r="F6211" s="6">
        <v>43605</v>
      </c>
      <c r="G6211" s="5" t="s">
        <v>148</v>
      </c>
      <c r="H6211" s="5" t="s">
        <v>196</v>
      </c>
      <c r="I6211">
        <v>43443</v>
      </c>
      <c r="J6211">
        <v>162</v>
      </c>
      <c r="K6211">
        <v>199.8</v>
      </c>
      <c r="L6211">
        <v>2</v>
      </c>
      <c r="M6211">
        <v>6293.7</v>
      </c>
      <c r="N6211">
        <v>5848.3549999999996</v>
      </c>
      <c r="O6211">
        <v>2924.1779999999999</v>
      </c>
      <c r="P6211">
        <v>99.9</v>
      </c>
      <c r="Q6211">
        <v>31.5</v>
      </c>
      <c r="R6211">
        <v>445.34500000000003</v>
      </c>
      <c r="S6211">
        <v>2019</v>
      </c>
      <c r="T6211">
        <v>5</v>
      </c>
      <c r="U6211">
        <v>21</v>
      </c>
    </row>
    <row r="6212" spans="1:21" x14ac:dyDescent="0.3">
      <c r="A6212" s="5" t="s">
        <v>168</v>
      </c>
      <c r="B6212" s="5" t="s">
        <v>175</v>
      </c>
      <c r="C6212" s="5" t="s">
        <v>84</v>
      </c>
      <c r="D6212" s="5" t="s">
        <v>411</v>
      </c>
      <c r="E6212" s="5" t="s">
        <v>172</v>
      </c>
      <c r="F6212" s="6">
        <v>43606</v>
      </c>
      <c r="G6212" s="5" t="s">
        <v>148</v>
      </c>
      <c r="H6212" s="5" t="s">
        <v>395</v>
      </c>
      <c r="I6212">
        <v>43442</v>
      </c>
      <c r="J6212">
        <v>164</v>
      </c>
      <c r="K6212">
        <v>86.5</v>
      </c>
      <c r="L6212">
        <v>1</v>
      </c>
      <c r="M6212">
        <v>2768</v>
      </c>
      <c r="N6212">
        <v>3003.558</v>
      </c>
      <c r="O6212">
        <v>3003.558</v>
      </c>
      <c r="P6212">
        <v>86.5</v>
      </c>
      <c r="Q6212">
        <v>32</v>
      </c>
      <c r="R6212">
        <v>-235.55799999999999</v>
      </c>
      <c r="S6212">
        <v>2019</v>
      </c>
      <c r="T6212">
        <v>5</v>
      </c>
      <c r="U6212">
        <v>21</v>
      </c>
    </row>
    <row r="6213" spans="1:21" x14ac:dyDescent="0.3">
      <c r="A6213" s="5" t="s">
        <v>168</v>
      </c>
      <c r="B6213" s="5" t="s">
        <v>175</v>
      </c>
      <c r="C6213" s="5" t="s">
        <v>84</v>
      </c>
      <c r="D6213" s="5" t="s">
        <v>411</v>
      </c>
      <c r="E6213" s="5" t="s">
        <v>172</v>
      </c>
      <c r="F6213" s="6">
        <v>43606</v>
      </c>
      <c r="G6213" s="5" t="s">
        <v>148</v>
      </c>
      <c r="H6213" s="5" t="s">
        <v>212</v>
      </c>
      <c r="I6213">
        <v>43442</v>
      </c>
      <c r="J6213">
        <v>164</v>
      </c>
      <c r="K6213">
        <v>101.5</v>
      </c>
      <c r="L6213">
        <v>1</v>
      </c>
      <c r="M6213">
        <v>3248</v>
      </c>
      <c r="N6213">
        <v>3003.558</v>
      </c>
      <c r="O6213">
        <v>3003.558</v>
      </c>
      <c r="P6213">
        <v>101.5</v>
      </c>
      <c r="Q6213">
        <v>32</v>
      </c>
      <c r="R6213">
        <v>244.44200000000001</v>
      </c>
      <c r="S6213">
        <v>2019</v>
      </c>
      <c r="T6213">
        <v>5</v>
      </c>
      <c r="U6213">
        <v>21</v>
      </c>
    </row>
    <row r="6214" spans="1:21" x14ac:dyDescent="0.3">
      <c r="A6214" s="5" t="s">
        <v>168</v>
      </c>
      <c r="B6214" s="5" t="s">
        <v>175</v>
      </c>
      <c r="C6214" s="5" t="s">
        <v>84</v>
      </c>
      <c r="D6214" s="5" t="s">
        <v>411</v>
      </c>
      <c r="E6214" s="5" t="s">
        <v>172</v>
      </c>
      <c r="F6214" s="6">
        <v>43606</v>
      </c>
      <c r="G6214" s="5" t="s">
        <v>148</v>
      </c>
      <c r="H6214" s="5" t="s">
        <v>173</v>
      </c>
      <c r="I6214">
        <v>43442</v>
      </c>
      <c r="J6214">
        <v>164</v>
      </c>
      <c r="K6214">
        <v>80</v>
      </c>
      <c r="L6214">
        <v>1</v>
      </c>
      <c r="M6214">
        <v>2720</v>
      </c>
      <c r="N6214">
        <v>3003.558</v>
      </c>
      <c r="O6214">
        <v>3003.558</v>
      </c>
      <c r="P6214">
        <v>80</v>
      </c>
      <c r="Q6214">
        <v>34</v>
      </c>
      <c r="R6214">
        <v>-283.55799999999999</v>
      </c>
      <c r="S6214">
        <v>2019</v>
      </c>
      <c r="T6214">
        <v>5</v>
      </c>
      <c r="U6214">
        <v>21</v>
      </c>
    </row>
    <row r="6215" spans="1:21" x14ac:dyDescent="0.3">
      <c r="A6215" s="5" t="s">
        <v>168</v>
      </c>
      <c r="B6215" s="5" t="s">
        <v>175</v>
      </c>
      <c r="C6215" s="5" t="s">
        <v>85</v>
      </c>
      <c r="D6215" s="5" t="s">
        <v>390</v>
      </c>
      <c r="E6215" s="5" t="s">
        <v>172</v>
      </c>
      <c r="F6215" s="6">
        <v>43606</v>
      </c>
      <c r="G6215" s="5" t="s">
        <v>148</v>
      </c>
      <c r="H6215" s="5" t="s">
        <v>190</v>
      </c>
      <c r="I6215">
        <v>43424</v>
      </c>
      <c r="J6215">
        <v>182</v>
      </c>
      <c r="K6215">
        <v>117.5</v>
      </c>
      <c r="L6215">
        <v>1</v>
      </c>
      <c r="M6215">
        <v>3995</v>
      </c>
      <c r="N6215">
        <v>2616.1480000000001</v>
      </c>
      <c r="O6215">
        <v>2616.1480000000001</v>
      </c>
      <c r="P6215">
        <v>117.5</v>
      </c>
      <c r="Q6215">
        <v>34</v>
      </c>
      <c r="R6215">
        <v>1378.8520000000001</v>
      </c>
      <c r="S6215">
        <v>2019</v>
      </c>
      <c r="T6215">
        <v>5</v>
      </c>
      <c r="U6215">
        <v>21</v>
      </c>
    </row>
    <row r="6216" spans="1:21" x14ac:dyDescent="0.3">
      <c r="A6216" s="5" t="s">
        <v>168</v>
      </c>
      <c r="B6216" s="5" t="s">
        <v>175</v>
      </c>
      <c r="C6216" s="5" t="s">
        <v>85</v>
      </c>
      <c r="D6216" s="5" t="s">
        <v>390</v>
      </c>
      <c r="E6216" s="5" t="s">
        <v>172</v>
      </c>
      <c r="F6216" s="6">
        <v>43606</v>
      </c>
      <c r="G6216" s="5" t="s">
        <v>148</v>
      </c>
      <c r="H6216" s="5" t="s">
        <v>253</v>
      </c>
      <c r="I6216">
        <v>43424</v>
      </c>
      <c r="J6216">
        <v>182</v>
      </c>
      <c r="K6216">
        <v>208</v>
      </c>
      <c r="L6216">
        <v>2</v>
      </c>
      <c r="M6216">
        <v>6552</v>
      </c>
      <c r="N6216">
        <v>5232.2969999999996</v>
      </c>
      <c r="O6216">
        <v>2616.1480000000001</v>
      </c>
      <c r="P6216">
        <v>104</v>
      </c>
      <c r="Q6216">
        <v>31.5</v>
      </c>
      <c r="R6216">
        <v>1319.703</v>
      </c>
      <c r="S6216">
        <v>2019</v>
      </c>
      <c r="T6216">
        <v>5</v>
      </c>
      <c r="U6216">
        <v>21</v>
      </c>
    </row>
    <row r="6217" spans="1:21" x14ac:dyDescent="0.3">
      <c r="A6217" s="5" t="s">
        <v>168</v>
      </c>
      <c r="B6217" s="5" t="s">
        <v>175</v>
      </c>
      <c r="C6217" s="5" t="s">
        <v>85</v>
      </c>
      <c r="D6217" s="5" t="s">
        <v>390</v>
      </c>
      <c r="E6217" s="5" t="s">
        <v>172</v>
      </c>
      <c r="F6217" s="6">
        <v>43606</v>
      </c>
      <c r="G6217" s="5" t="s">
        <v>148</v>
      </c>
      <c r="H6217" s="5" t="s">
        <v>194</v>
      </c>
      <c r="I6217">
        <v>43424</v>
      </c>
      <c r="J6217">
        <v>182</v>
      </c>
      <c r="K6217">
        <v>382</v>
      </c>
      <c r="L6217">
        <v>3</v>
      </c>
      <c r="M6217">
        <v>12033</v>
      </c>
      <c r="N6217">
        <v>7848.4449999999997</v>
      </c>
      <c r="O6217">
        <v>2616.1480000000001</v>
      </c>
      <c r="P6217">
        <v>127.33333333333333</v>
      </c>
      <c r="Q6217">
        <v>31.5</v>
      </c>
      <c r="R6217">
        <v>4184.5550000000003</v>
      </c>
      <c r="S6217">
        <v>2019</v>
      </c>
      <c r="T6217">
        <v>5</v>
      </c>
      <c r="U6217">
        <v>21</v>
      </c>
    </row>
    <row r="6218" spans="1:21" x14ac:dyDescent="0.3">
      <c r="A6218" s="5" t="s">
        <v>168</v>
      </c>
      <c r="B6218" s="5" t="s">
        <v>175</v>
      </c>
      <c r="C6218" s="5" t="s">
        <v>88</v>
      </c>
      <c r="D6218" s="5" t="s">
        <v>413</v>
      </c>
      <c r="E6218" s="5" t="s">
        <v>172</v>
      </c>
      <c r="F6218" s="6">
        <v>43606</v>
      </c>
      <c r="G6218" s="5" t="s">
        <v>148</v>
      </c>
      <c r="H6218" s="5" t="s">
        <v>212</v>
      </c>
      <c r="I6218">
        <v>43435</v>
      </c>
      <c r="J6218">
        <v>171</v>
      </c>
      <c r="K6218">
        <v>132.5</v>
      </c>
      <c r="L6218">
        <v>1</v>
      </c>
      <c r="M6218">
        <v>3776.25</v>
      </c>
      <c r="N6218">
        <v>2574.7220000000002</v>
      </c>
      <c r="O6218">
        <v>2574.7220000000002</v>
      </c>
      <c r="P6218">
        <v>132.5</v>
      </c>
      <c r="Q6218">
        <v>28.5</v>
      </c>
      <c r="R6218">
        <v>1201.528</v>
      </c>
      <c r="S6218">
        <v>2019</v>
      </c>
      <c r="T6218">
        <v>5</v>
      </c>
      <c r="U6218">
        <v>21</v>
      </c>
    </row>
    <row r="6219" spans="1:21" x14ac:dyDescent="0.3">
      <c r="A6219" s="5" t="s">
        <v>168</v>
      </c>
      <c r="B6219" s="5" t="s">
        <v>175</v>
      </c>
      <c r="C6219" s="5" t="s">
        <v>88</v>
      </c>
      <c r="D6219" s="5" t="s">
        <v>413</v>
      </c>
      <c r="E6219" s="5" t="s">
        <v>172</v>
      </c>
      <c r="F6219" s="6">
        <v>43606</v>
      </c>
      <c r="G6219" s="5" t="s">
        <v>148</v>
      </c>
      <c r="H6219" s="5" t="s">
        <v>194</v>
      </c>
      <c r="I6219">
        <v>43435</v>
      </c>
      <c r="J6219">
        <v>171</v>
      </c>
      <c r="K6219">
        <v>246.5</v>
      </c>
      <c r="L6219">
        <v>2</v>
      </c>
      <c r="M6219">
        <v>7764.75</v>
      </c>
      <c r="N6219">
        <v>5149.4440000000004</v>
      </c>
      <c r="O6219">
        <v>2574.7220000000002</v>
      </c>
      <c r="P6219">
        <v>123.25</v>
      </c>
      <c r="Q6219">
        <v>31.5</v>
      </c>
      <c r="R6219">
        <v>2615.306</v>
      </c>
      <c r="S6219">
        <v>2019</v>
      </c>
      <c r="T6219">
        <v>5</v>
      </c>
      <c r="U6219">
        <v>21</v>
      </c>
    </row>
    <row r="6220" spans="1:21" x14ac:dyDescent="0.3">
      <c r="A6220" s="5" t="s">
        <v>168</v>
      </c>
      <c r="B6220" s="5" t="s">
        <v>206</v>
      </c>
      <c r="C6220" s="5" t="s">
        <v>108</v>
      </c>
      <c r="D6220" s="5" t="s">
        <v>414</v>
      </c>
      <c r="E6220" s="5" t="s">
        <v>172</v>
      </c>
      <c r="F6220" s="6">
        <v>43606</v>
      </c>
      <c r="G6220" s="5" t="s">
        <v>148</v>
      </c>
      <c r="H6220" s="5" t="s">
        <v>173</v>
      </c>
      <c r="I6220">
        <v>43423</v>
      </c>
      <c r="J6220">
        <v>183</v>
      </c>
      <c r="K6220">
        <v>163.4</v>
      </c>
      <c r="L6220">
        <v>2</v>
      </c>
      <c r="M6220">
        <v>5555.6</v>
      </c>
      <c r="N6220">
        <v>2746.4490000000001</v>
      </c>
      <c r="O6220">
        <v>1373.2239999999999</v>
      </c>
      <c r="P6220">
        <v>81.7</v>
      </c>
      <c r="Q6220">
        <v>34</v>
      </c>
      <c r="R6220">
        <v>2809.1509999999998</v>
      </c>
      <c r="S6220">
        <v>2019</v>
      </c>
      <c r="T6220">
        <v>5</v>
      </c>
      <c r="U6220">
        <v>21</v>
      </c>
    </row>
    <row r="6221" spans="1:21" x14ac:dyDescent="0.3">
      <c r="A6221" s="5" t="s">
        <v>168</v>
      </c>
      <c r="B6221" s="5" t="s">
        <v>206</v>
      </c>
      <c r="C6221" s="5" t="s">
        <v>109</v>
      </c>
      <c r="D6221" s="5" t="s">
        <v>415</v>
      </c>
      <c r="E6221" s="5" t="s">
        <v>172</v>
      </c>
      <c r="F6221" s="6">
        <v>43606</v>
      </c>
      <c r="G6221" s="5" t="s">
        <v>148</v>
      </c>
      <c r="H6221" s="5" t="s">
        <v>194</v>
      </c>
      <c r="I6221">
        <v>43436</v>
      </c>
      <c r="J6221">
        <v>170</v>
      </c>
      <c r="K6221">
        <v>481.2</v>
      </c>
      <c r="L6221">
        <v>4</v>
      </c>
      <c r="M6221">
        <v>15157.8</v>
      </c>
      <c r="N6221">
        <v>10551.97</v>
      </c>
      <c r="O6221">
        <v>2637.9920000000002</v>
      </c>
      <c r="P6221">
        <v>120.3</v>
      </c>
      <c r="Q6221">
        <v>31.5</v>
      </c>
      <c r="R6221">
        <v>4605.83</v>
      </c>
      <c r="S6221">
        <v>2019</v>
      </c>
      <c r="T6221">
        <v>5</v>
      </c>
      <c r="U6221">
        <v>21</v>
      </c>
    </row>
    <row r="6222" spans="1:21" x14ac:dyDescent="0.3">
      <c r="A6222" s="5" t="s">
        <v>168</v>
      </c>
      <c r="B6222" s="5" t="s">
        <v>206</v>
      </c>
      <c r="C6222" s="5" t="s">
        <v>109</v>
      </c>
      <c r="D6222" s="5" t="s">
        <v>415</v>
      </c>
      <c r="E6222" s="5" t="s">
        <v>172</v>
      </c>
      <c r="F6222" s="6">
        <v>43606</v>
      </c>
      <c r="G6222" s="5" t="s">
        <v>148</v>
      </c>
      <c r="H6222" s="5" t="s">
        <v>208</v>
      </c>
      <c r="I6222">
        <v>43436</v>
      </c>
      <c r="J6222">
        <v>170</v>
      </c>
      <c r="K6222">
        <v>99</v>
      </c>
      <c r="L6222">
        <v>1</v>
      </c>
      <c r="M6222">
        <v>3118.5</v>
      </c>
      <c r="N6222">
        <v>2637.9920000000002</v>
      </c>
      <c r="O6222">
        <v>2637.9920000000002</v>
      </c>
      <c r="P6222">
        <v>99</v>
      </c>
      <c r="Q6222">
        <v>31.5</v>
      </c>
      <c r="R6222">
        <v>480.50799999999998</v>
      </c>
      <c r="S6222">
        <v>2019</v>
      </c>
      <c r="T6222">
        <v>5</v>
      </c>
      <c r="U6222">
        <v>21</v>
      </c>
    </row>
    <row r="6223" spans="1:21" x14ac:dyDescent="0.3">
      <c r="A6223" s="5" t="s">
        <v>168</v>
      </c>
      <c r="B6223" s="5" t="s">
        <v>206</v>
      </c>
      <c r="C6223" s="5" t="s">
        <v>109</v>
      </c>
      <c r="D6223" s="5" t="s">
        <v>415</v>
      </c>
      <c r="E6223" s="5" t="s">
        <v>172</v>
      </c>
      <c r="F6223" s="6">
        <v>43606</v>
      </c>
      <c r="G6223" s="5" t="s">
        <v>148</v>
      </c>
      <c r="H6223" s="5" t="s">
        <v>235</v>
      </c>
      <c r="I6223">
        <v>43436</v>
      </c>
      <c r="J6223">
        <v>170</v>
      </c>
      <c r="K6223">
        <v>107</v>
      </c>
      <c r="L6223">
        <v>1</v>
      </c>
      <c r="M6223">
        <v>3370.5</v>
      </c>
      <c r="N6223">
        <v>2637.9920000000002</v>
      </c>
      <c r="O6223">
        <v>2637.9920000000002</v>
      </c>
      <c r="P6223">
        <v>107</v>
      </c>
      <c r="Q6223">
        <v>31.5</v>
      </c>
      <c r="R6223">
        <v>732.50800000000004</v>
      </c>
      <c r="S6223">
        <v>2019</v>
      </c>
      <c r="T6223">
        <v>5</v>
      </c>
      <c r="U6223">
        <v>21</v>
      </c>
    </row>
    <row r="6224" spans="1:21" x14ac:dyDescent="0.3">
      <c r="A6224" s="5" t="s">
        <v>168</v>
      </c>
      <c r="B6224" s="5" t="s">
        <v>206</v>
      </c>
      <c r="C6224" s="5" t="s">
        <v>109</v>
      </c>
      <c r="D6224" s="5" t="s">
        <v>415</v>
      </c>
      <c r="E6224" s="5" t="s">
        <v>172</v>
      </c>
      <c r="F6224" s="6">
        <v>43606</v>
      </c>
      <c r="G6224" s="5" t="s">
        <v>148</v>
      </c>
      <c r="H6224" s="5" t="s">
        <v>173</v>
      </c>
      <c r="I6224">
        <v>43436</v>
      </c>
      <c r="J6224">
        <v>170</v>
      </c>
      <c r="K6224">
        <v>743.4</v>
      </c>
      <c r="L6224">
        <v>7</v>
      </c>
      <c r="M6224">
        <v>25275.599999999999</v>
      </c>
      <c r="N6224">
        <v>18465.947</v>
      </c>
      <c r="O6224">
        <v>2637.9920000000002</v>
      </c>
      <c r="P6224">
        <v>106.2</v>
      </c>
      <c r="Q6224">
        <v>34</v>
      </c>
      <c r="R6224">
        <v>6809.6530000000002</v>
      </c>
      <c r="S6224">
        <v>2019</v>
      </c>
      <c r="T6224">
        <v>5</v>
      </c>
      <c r="U6224">
        <v>21</v>
      </c>
    </row>
    <row r="6225" spans="1:21" x14ac:dyDescent="0.3">
      <c r="A6225" s="5" t="s">
        <v>168</v>
      </c>
      <c r="B6225" s="5" t="s">
        <v>206</v>
      </c>
      <c r="C6225" s="5" t="s">
        <v>109</v>
      </c>
      <c r="D6225" s="5" t="s">
        <v>415</v>
      </c>
      <c r="E6225" s="5" t="s">
        <v>172</v>
      </c>
      <c r="F6225" s="6">
        <v>43606</v>
      </c>
      <c r="G6225" s="5" t="s">
        <v>148</v>
      </c>
      <c r="H6225" s="5" t="s">
        <v>305</v>
      </c>
      <c r="I6225">
        <v>43436</v>
      </c>
      <c r="J6225">
        <v>170</v>
      </c>
      <c r="K6225">
        <v>1191</v>
      </c>
      <c r="L6225">
        <v>10</v>
      </c>
      <c r="M6225">
        <v>36325.5</v>
      </c>
      <c r="N6225">
        <v>26379.923999999999</v>
      </c>
      <c r="O6225">
        <v>2637.9920000000002</v>
      </c>
      <c r="P6225">
        <v>119.1</v>
      </c>
      <c r="Q6225">
        <v>30.5</v>
      </c>
      <c r="R6225">
        <v>9945.5759999999991</v>
      </c>
      <c r="S6225">
        <v>2019</v>
      </c>
      <c r="T6225">
        <v>5</v>
      </c>
      <c r="U6225">
        <v>21</v>
      </c>
    </row>
    <row r="6226" spans="1:21" x14ac:dyDescent="0.3">
      <c r="A6226" s="5" t="s">
        <v>168</v>
      </c>
      <c r="B6226" s="5" t="s">
        <v>206</v>
      </c>
      <c r="C6226" s="5" t="s">
        <v>109</v>
      </c>
      <c r="D6226" s="5" t="s">
        <v>415</v>
      </c>
      <c r="E6226" s="5" t="s">
        <v>172</v>
      </c>
      <c r="F6226" s="6">
        <v>43606</v>
      </c>
      <c r="G6226" s="5" t="s">
        <v>148</v>
      </c>
      <c r="H6226" s="5" t="s">
        <v>418</v>
      </c>
      <c r="I6226">
        <v>43436</v>
      </c>
      <c r="J6226">
        <v>170</v>
      </c>
      <c r="K6226">
        <v>3240</v>
      </c>
      <c r="L6226">
        <v>30</v>
      </c>
      <c r="M6226">
        <v>98820</v>
      </c>
      <c r="N6226">
        <v>79139.770999999993</v>
      </c>
      <c r="O6226">
        <v>2637.9920000000002</v>
      </c>
      <c r="P6226">
        <v>108</v>
      </c>
      <c r="Q6226">
        <v>30.5</v>
      </c>
      <c r="R6226">
        <v>19680.228999999999</v>
      </c>
      <c r="S6226">
        <v>2019</v>
      </c>
      <c r="T6226">
        <v>5</v>
      </c>
      <c r="U6226">
        <v>21</v>
      </c>
    </row>
    <row r="6227" spans="1:21" x14ac:dyDescent="0.3">
      <c r="A6227" s="5" t="s">
        <v>168</v>
      </c>
      <c r="B6227" s="5" t="s">
        <v>206</v>
      </c>
      <c r="C6227" s="5" t="s">
        <v>110</v>
      </c>
      <c r="D6227" s="5" t="s">
        <v>402</v>
      </c>
      <c r="E6227" s="5" t="s">
        <v>172</v>
      </c>
      <c r="F6227" s="6">
        <v>43606</v>
      </c>
      <c r="G6227" s="5" t="s">
        <v>148</v>
      </c>
      <c r="H6227" s="5" t="s">
        <v>178</v>
      </c>
      <c r="I6227">
        <v>43443</v>
      </c>
      <c r="J6227">
        <v>163</v>
      </c>
      <c r="K6227">
        <v>455.4</v>
      </c>
      <c r="L6227">
        <v>4</v>
      </c>
      <c r="M6227">
        <v>14345.1</v>
      </c>
      <c r="N6227">
        <v>11696.71</v>
      </c>
      <c r="O6227">
        <v>2924.1779999999999</v>
      </c>
      <c r="P6227">
        <v>113.85</v>
      </c>
      <c r="Q6227">
        <v>31.5</v>
      </c>
      <c r="R6227">
        <v>2648.39</v>
      </c>
      <c r="S6227">
        <v>2019</v>
      </c>
      <c r="T6227">
        <v>5</v>
      </c>
      <c r="U6227">
        <v>21</v>
      </c>
    </row>
    <row r="6228" spans="1:21" x14ac:dyDescent="0.3">
      <c r="A6228" s="5" t="s">
        <v>168</v>
      </c>
      <c r="B6228" s="5" t="s">
        <v>206</v>
      </c>
      <c r="C6228" s="5" t="s">
        <v>110</v>
      </c>
      <c r="D6228" s="5" t="s">
        <v>402</v>
      </c>
      <c r="E6228" s="5" t="s">
        <v>172</v>
      </c>
      <c r="F6228" s="6">
        <v>43606</v>
      </c>
      <c r="G6228" s="5" t="s">
        <v>148</v>
      </c>
      <c r="H6228" s="5" t="s">
        <v>198</v>
      </c>
      <c r="I6228">
        <v>43443</v>
      </c>
      <c r="J6228">
        <v>163</v>
      </c>
      <c r="K6228">
        <v>356.8</v>
      </c>
      <c r="L6228">
        <v>3</v>
      </c>
      <c r="M6228">
        <v>11239.2</v>
      </c>
      <c r="N6228">
        <v>8772.5329999999994</v>
      </c>
      <c r="O6228">
        <v>2924.1779999999999</v>
      </c>
      <c r="P6228">
        <v>118.93333333333334</v>
      </c>
      <c r="Q6228">
        <v>31.5</v>
      </c>
      <c r="R6228">
        <v>2466.6669999999999</v>
      </c>
      <c r="S6228">
        <v>2019</v>
      </c>
      <c r="T6228">
        <v>5</v>
      </c>
      <c r="U6228">
        <v>21</v>
      </c>
    </row>
    <row r="6229" spans="1:21" x14ac:dyDescent="0.3">
      <c r="A6229" s="5" t="s">
        <v>168</v>
      </c>
      <c r="B6229" s="5" t="s">
        <v>206</v>
      </c>
      <c r="C6229" s="5" t="s">
        <v>110</v>
      </c>
      <c r="D6229" s="5" t="s">
        <v>402</v>
      </c>
      <c r="E6229" s="5" t="s">
        <v>172</v>
      </c>
      <c r="F6229" s="6">
        <v>43606</v>
      </c>
      <c r="G6229" s="5" t="s">
        <v>148</v>
      </c>
      <c r="H6229" s="5" t="s">
        <v>197</v>
      </c>
      <c r="I6229">
        <v>43443</v>
      </c>
      <c r="J6229">
        <v>163</v>
      </c>
      <c r="K6229">
        <v>992.4</v>
      </c>
      <c r="L6229">
        <v>8</v>
      </c>
      <c r="M6229">
        <v>31260.6</v>
      </c>
      <c r="N6229">
        <v>23393.420999999998</v>
      </c>
      <c r="O6229">
        <v>2924.1779999999999</v>
      </c>
      <c r="P6229">
        <v>124.05</v>
      </c>
      <c r="Q6229">
        <v>31.5</v>
      </c>
      <c r="R6229">
        <v>7867.1790000000001</v>
      </c>
      <c r="S6229">
        <v>2019</v>
      </c>
      <c r="T6229">
        <v>5</v>
      </c>
      <c r="U6229">
        <v>21</v>
      </c>
    </row>
    <row r="6230" spans="1:21" x14ac:dyDescent="0.3">
      <c r="A6230" s="5" t="s">
        <v>168</v>
      </c>
      <c r="B6230" s="5" t="s">
        <v>206</v>
      </c>
      <c r="C6230" s="5" t="s">
        <v>110</v>
      </c>
      <c r="D6230" s="5" t="s">
        <v>402</v>
      </c>
      <c r="E6230" s="5" t="s">
        <v>172</v>
      </c>
      <c r="F6230" s="6">
        <v>43606</v>
      </c>
      <c r="G6230" s="5" t="s">
        <v>148</v>
      </c>
      <c r="H6230" s="5" t="s">
        <v>311</v>
      </c>
      <c r="I6230">
        <v>43443</v>
      </c>
      <c r="J6230">
        <v>163</v>
      </c>
      <c r="K6230">
        <v>121</v>
      </c>
      <c r="L6230">
        <v>1</v>
      </c>
      <c r="M6230">
        <v>3811.5</v>
      </c>
      <c r="N6230">
        <v>2924.1779999999999</v>
      </c>
      <c r="O6230">
        <v>2924.1779999999999</v>
      </c>
      <c r="P6230">
        <v>121</v>
      </c>
      <c r="Q6230">
        <v>31.5</v>
      </c>
      <c r="R6230">
        <v>887.322</v>
      </c>
      <c r="S6230">
        <v>2019</v>
      </c>
      <c r="T6230">
        <v>5</v>
      </c>
      <c r="U6230">
        <v>21</v>
      </c>
    </row>
    <row r="6231" spans="1:21" x14ac:dyDescent="0.3">
      <c r="A6231" s="5" t="s">
        <v>168</v>
      </c>
      <c r="B6231" s="5" t="s">
        <v>206</v>
      </c>
      <c r="C6231" s="5" t="s">
        <v>110</v>
      </c>
      <c r="D6231" s="5" t="s">
        <v>402</v>
      </c>
      <c r="E6231" s="5" t="s">
        <v>172</v>
      </c>
      <c r="F6231" s="6">
        <v>43606</v>
      </c>
      <c r="G6231" s="5" t="s">
        <v>148</v>
      </c>
      <c r="H6231" s="5" t="s">
        <v>235</v>
      </c>
      <c r="I6231">
        <v>43443</v>
      </c>
      <c r="J6231">
        <v>163</v>
      </c>
      <c r="K6231">
        <v>103.8</v>
      </c>
      <c r="L6231">
        <v>1</v>
      </c>
      <c r="M6231">
        <v>3269.7</v>
      </c>
      <c r="N6231">
        <v>2924.1779999999999</v>
      </c>
      <c r="O6231">
        <v>2924.1779999999999</v>
      </c>
      <c r="P6231">
        <v>103.8</v>
      </c>
      <c r="Q6231">
        <v>31.5</v>
      </c>
      <c r="R6231">
        <v>345.52199999999999</v>
      </c>
      <c r="S6231">
        <v>2019</v>
      </c>
      <c r="T6231">
        <v>5</v>
      </c>
      <c r="U6231">
        <v>21</v>
      </c>
    </row>
    <row r="6232" spans="1:21" x14ac:dyDescent="0.3">
      <c r="A6232" s="5" t="s">
        <v>168</v>
      </c>
      <c r="B6232" s="5" t="s">
        <v>206</v>
      </c>
      <c r="C6232" s="5" t="s">
        <v>110</v>
      </c>
      <c r="D6232" s="5" t="s">
        <v>402</v>
      </c>
      <c r="E6232" s="5" t="s">
        <v>172</v>
      </c>
      <c r="F6232" s="6">
        <v>43606</v>
      </c>
      <c r="G6232" s="5" t="s">
        <v>148</v>
      </c>
      <c r="H6232" s="5" t="s">
        <v>173</v>
      </c>
      <c r="I6232">
        <v>43443</v>
      </c>
      <c r="J6232">
        <v>163</v>
      </c>
      <c r="K6232">
        <v>143.6</v>
      </c>
      <c r="L6232">
        <v>1</v>
      </c>
      <c r="M6232">
        <v>4882.3999999999996</v>
      </c>
      <c r="N6232">
        <v>2924.1779999999999</v>
      </c>
      <c r="O6232">
        <v>2924.1779999999999</v>
      </c>
      <c r="P6232">
        <v>143.6</v>
      </c>
      <c r="Q6232">
        <v>34</v>
      </c>
      <c r="R6232">
        <v>1958.222</v>
      </c>
      <c r="S6232">
        <v>2019</v>
      </c>
      <c r="T6232">
        <v>5</v>
      </c>
      <c r="U6232">
        <v>21</v>
      </c>
    </row>
    <row r="6233" spans="1:21" x14ac:dyDescent="0.3">
      <c r="A6233" s="5" t="s">
        <v>168</v>
      </c>
      <c r="B6233" s="5" t="s">
        <v>175</v>
      </c>
      <c r="C6233" s="5" t="s">
        <v>87</v>
      </c>
      <c r="D6233" s="5" t="s">
        <v>417</v>
      </c>
      <c r="E6233" s="5" t="s">
        <v>172</v>
      </c>
      <c r="F6233" s="6">
        <v>43607</v>
      </c>
      <c r="G6233" s="5" t="s">
        <v>148</v>
      </c>
      <c r="H6233" s="5" t="s">
        <v>204</v>
      </c>
      <c r="I6233">
        <v>43449</v>
      </c>
      <c r="J6233">
        <v>158</v>
      </c>
      <c r="K6233">
        <v>474</v>
      </c>
      <c r="L6233">
        <v>5</v>
      </c>
      <c r="M6233">
        <v>15642</v>
      </c>
      <c r="N6233">
        <v>11632.106</v>
      </c>
      <c r="O6233">
        <v>2326.4209999999998</v>
      </c>
      <c r="P6233">
        <v>94.8</v>
      </c>
      <c r="Q6233">
        <v>33</v>
      </c>
      <c r="R6233">
        <v>4009.8939999999998</v>
      </c>
      <c r="S6233">
        <v>2019</v>
      </c>
      <c r="T6233">
        <v>5</v>
      </c>
      <c r="U6233">
        <v>21</v>
      </c>
    </row>
    <row r="6234" spans="1:21" x14ac:dyDescent="0.3">
      <c r="A6234" s="5" t="s">
        <v>168</v>
      </c>
      <c r="B6234" s="5" t="s">
        <v>175</v>
      </c>
      <c r="C6234" s="5" t="s">
        <v>87</v>
      </c>
      <c r="D6234" s="5" t="s">
        <v>417</v>
      </c>
      <c r="E6234" s="5" t="s">
        <v>172</v>
      </c>
      <c r="F6234" s="6">
        <v>43607</v>
      </c>
      <c r="G6234" s="5" t="s">
        <v>148</v>
      </c>
      <c r="H6234" s="5" t="s">
        <v>190</v>
      </c>
      <c r="I6234">
        <v>43449</v>
      </c>
      <c r="J6234">
        <v>158</v>
      </c>
      <c r="K6234">
        <v>103</v>
      </c>
      <c r="L6234">
        <v>1</v>
      </c>
      <c r="M6234">
        <v>3399</v>
      </c>
      <c r="N6234">
        <v>2326.4209999999998</v>
      </c>
      <c r="O6234">
        <v>2326.4209999999998</v>
      </c>
      <c r="P6234">
        <v>103</v>
      </c>
      <c r="Q6234">
        <v>33</v>
      </c>
      <c r="R6234">
        <v>1072.579</v>
      </c>
      <c r="S6234">
        <v>2019</v>
      </c>
      <c r="T6234">
        <v>5</v>
      </c>
      <c r="U6234">
        <v>21</v>
      </c>
    </row>
    <row r="6235" spans="1:21" x14ac:dyDescent="0.3">
      <c r="A6235" s="5" t="s">
        <v>168</v>
      </c>
      <c r="B6235" s="5" t="s">
        <v>175</v>
      </c>
      <c r="C6235" s="5" t="s">
        <v>87</v>
      </c>
      <c r="D6235" s="5" t="s">
        <v>417</v>
      </c>
      <c r="E6235" s="5" t="s">
        <v>172</v>
      </c>
      <c r="F6235" s="6">
        <v>43607</v>
      </c>
      <c r="G6235" s="5" t="s">
        <v>148</v>
      </c>
      <c r="H6235" s="5" t="s">
        <v>218</v>
      </c>
      <c r="I6235">
        <v>43449</v>
      </c>
      <c r="J6235">
        <v>158</v>
      </c>
      <c r="K6235">
        <v>412</v>
      </c>
      <c r="L6235">
        <v>4</v>
      </c>
      <c r="M6235">
        <v>13596</v>
      </c>
      <c r="N6235">
        <v>9305.6849999999995</v>
      </c>
      <c r="O6235">
        <v>2326.4209999999998</v>
      </c>
      <c r="P6235">
        <v>103</v>
      </c>
      <c r="Q6235">
        <v>33</v>
      </c>
      <c r="R6235">
        <v>4290.3149999999996</v>
      </c>
      <c r="S6235">
        <v>2019</v>
      </c>
      <c r="T6235">
        <v>5</v>
      </c>
      <c r="U6235">
        <v>21</v>
      </c>
    </row>
    <row r="6236" spans="1:21" x14ac:dyDescent="0.3">
      <c r="A6236" s="5" t="s">
        <v>168</v>
      </c>
      <c r="B6236" s="5" t="s">
        <v>175</v>
      </c>
      <c r="C6236" s="5" t="s">
        <v>87</v>
      </c>
      <c r="D6236" s="5" t="s">
        <v>417</v>
      </c>
      <c r="E6236" s="5" t="s">
        <v>172</v>
      </c>
      <c r="F6236" s="6">
        <v>43607</v>
      </c>
      <c r="G6236" s="5" t="s">
        <v>148</v>
      </c>
      <c r="H6236" s="5" t="s">
        <v>205</v>
      </c>
      <c r="I6236">
        <v>43449</v>
      </c>
      <c r="J6236">
        <v>158</v>
      </c>
      <c r="K6236">
        <v>410</v>
      </c>
      <c r="L6236">
        <v>4</v>
      </c>
      <c r="M6236">
        <v>13530</v>
      </c>
      <c r="N6236">
        <v>9305.6849999999995</v>
      </c>
      <c r="O6236">
        <v>2326.4209999999998</v>
      </c>
      <c r="P6236">
        <v>102.5</v>
      </c>
      <c r="Q6236">
        <v>33</v>
      </c>
      <c r="R6236">
        <v>4224.3149999999996</v>
      </c>
      <c r="S6236">
        <v>2019</v>
      </c>
      <c r="T6236">
        <v>5</v>
      </c>
      <c r="U6236">
        <v>21</v>
      </c>
    </row>
    <row r="6237" spans="1:21" x14ac:dyDescent="0.3">
      <c r="A6237" s="5" t="s">
        <v>168</v>
      </c>
      <c r="B6237" s="5" t="s">
        <v>175</v>
      </c>
      <c r="C6237" s="5" t="s">
        <v>87</v>
      </c>
      <c r="D6237" s="5" t="s">
        <v>417</v>
      </c>
      <c r="E6237" s="5" t="s">
        <v>172</v>
      </c>
      <c r="F6237" s="6">
        <v>43607</v>
      </c>
      <c r="G6237" s="5" t="s">
        <v>148</v>
      </c>
      <c r="H6237" s="5" t="s">
        <v>203</v>
      </c>
      <c r="I6237">
        <v>43449</v>
      </c>
      <c r="J6237">
        <v>158</v>
      </c>
      <c r="K6237">
        <v>101</v>
      </c>
      <c r="L6237">
        <v>1</v>
      </c>
      <c r="M6237">
        <v>3333</v>
      </c>
      <c r="N6237">
        <v>2326.4209999999998</v>
      </c>
      <c r="O6237">
        <v>2326.4209999999998</v>
      </c>
      <c r="P6237">
        <v>101</v>
      </c>
      <c r="Q6237">
        <v>33</v>
      </c>
      <c r="R6237">
        <v>1006.579</v>
      </c>
      <c r="S6237">
        <v>2019</v>
      </c>
      <c r="T6237">
        <v>5</v>
      </c>
      <c r="U6237">
        <v>21</v>
      </c>
    </row>
    <row r="6238" spans="1:21" x14ac:dyDescent="0.3">
      <c r="A6238" s="5" t="s">
        <v>168</v>
      </c>
      <c r="B6238" s="5" t="s">
        <v>175</v>
      </c>
      <c r="C6238" s="5" t="s">
        <v>87</v>
      </c>
      <c r="D6238" s="5" t="s">
        <v>417</v>
      </c>
      <c r="E6238" s="5" t="s">
        <v>172</v>
      </c>
      <c r="F6238" s="6">
        <v>43607</v>
      </c>
      <c r="G6238" s="5" t="s">
        <v>148</v>
      </c>
      <c r="H6238" s="5" t="s">
        <v>230</v>
      </c>
      <c r="I6238">
        <v>43449</v>
      </c>
      <c r="J6238">
        <v>158</v>
      </c>
      <c r="K6238">
        <v>1758</v>
      </c>
      <c r="L6238">
        <v>16</v>
      </c>
      <c r="M6238">
        <v>57135</v>
      </c>
      <c r="N6238">
        <v>37222.739000000001</v>
      </c>
      <c r="O6238">
        <v>2326.4209999999998</v>
      </c>
      <c r="P6238">
        <v>109.875</v>
      </c>
      <c r="Q6238">
        <v>32.5</v>
      </c>
      <c r="R6238">
        <v>19912.260999999999</v>
      </c>
      <c r="S6238">
        <v>2019</v>
      </c>
      <c r="T6238">
        <v>5</v>
      </c>
      <c r="U6238">
        <v>21</v>
      </c>
    </row>
    <row r="6239" spans="1:21" x14ac:dyDescent="0.3">
      <c r="A6239" s="5" t="s">
        <v>168</v>
      </c>
      <c r="B6239" s="5" t="s">
        <v>175</v>
      </c>
      <c r="C6239" s="5" t="s">
        <v>87</v>
      </c>
      <c r="D6239" s="5" t="s">
        <v>417</v>
      </c>
      <c r="E6239" s="5" t="s">
        <v>172</v>
      </c>
      <c r="F6239" s="6">
        <v>43607</v>
      </c>
      <c r="G6239" s="5" t="s">
        <v>148</v>
      </c>
      <c r="H6239" s="5" t="s">
        <v>180</v>
      </c>
      <c r="I6239">
        <v>43449</v>
      </c>
      <c r="J6239">
        <v>158</v>
      </c>
      <c r="K6239">
        <v>178</v>
      </c>
      <c r="L6239">
        <v>2</v>
      </c>
      <c r="M6239">
        <v>5874</v>
      </c>
      <c r="N6239">
        <v>4652.8419999999996</v>
      </c>
      <c r="O6239">
        <v>2326.4209999999998</v>
      </c>
      <c r="P6239">
        <v>89</v>
      </c>
      <c r="Q6239">
        <v>33</v>
      </c>
      <c r="R6239">
        <v>1221.1579999999999</v>
      </c>
      <c r="S6239">
        <v>2019</v>
      </c>
      <c r="T6239">
        <v>5</v>
      </c>
      <c r="U6239">
        <v>21</v>
      </c>
    </row>
    <row r="6240" spans="1:21" x14ac:dyDescent="0.3">
      <c r="A6240" s="5" t="s">
        <v>168</v>
      </c>
      <c r="B6240" s="5" t="s">
        <v>175</v>
      </c>
      <c r="C6240" s="5" t="s">
        <v>87</v>
      </c>
      <c r="D6240" s="5" t="s">
        <v>417</v>
      </c>
      <c r="E6240" s="5" t="s">
        <v>172</v>
      </c>
      <c r="F6240" s="6">
        <v>43607</v>
      </c>
      <c r="G6240" s="5" t="s">
        <v>148</v>
      </c>
      <c r="H6240" s="5" t="s">
        <v>220</v>
      </c>
      <c r="I6240">
        <v>43449</v>
      </c>
      <c r="J6240">
        <v>158</v>
      </c>
      <c r="K6240">
        <v>206</v>
      </c>
      <c r="L6240">
        <v>2</v>
      </c>
      <c r="M6240">
        <v>6798</v>
      </c>
      <c r="N6240">
        <v>4652.8419999999996</v>
      </c>
      <c r="O6240">
        <v>2326.4209999999998</v>
      </c>
      <c r="P6240">
        <v>103</v>
      </c>
      <c r="Q6240">
        <v>33</v>
      </c>
      <c r="R6240">
        <v>2145.1579999999999</v>
      </c>
      <c r="S6240">
        <v>2019</v>
      </c>
      <c r="T6240">
        <v>5</v>
      </c>
      <c r="U6240">
        <v>21</v>
      </c>
    </row>
    <row r="6241" spans="1:21" x14ac:dyDescent="0.3">
      <c r="A6241" s="5" t="s">
        <v>168</v>
      </c>
      <c r="B6241" s="5" t="s">
        <v>175</v>
      </c>
      <c r="C6241" s="5" t="s">
        <v>87</v>
      </c>
      <c r="D6241" s="5" t="s">
        <v>417</v>
      </c>
      <c r="E6241" s="5" t="s">
        <v>172</v>
      </c>
      <c r="F6241" s="6">
        <v>43607</v>
      </c>
      <c r="G6241" s="5" t="s">
        <v>148</v>
      </c>
      <c r="H6241" s="5" t="s">
        <v>216</v>
      </c>
      <c r="I6241">
        <v>43449</v>
      </c>
      <c r="J6241">
        <v>158</v>
      </c>
      <c r="K6241">
        <v>244</v>
      </c>
      <c r="L6241">
        <v>2</v>
      </c>
      <c r="M6241">
        <v>8052</v>
      </c>
      <c r="N6241">
        <v>4652.8419999999996</v>
      </c>
      <c r="O6241">
        <v>2326.4209999999998</v>
      </c>
      <c r="P6241">
        <v>122</v>
      </c>
      <c r="Q6241">
        <v>33</v>
      </c>
      <c r="R6241">
        <v>3399.1579999999999</v>
      </c>
      <c r="S6241">
        <v>2019</v>
      </c>
      <c r="T6241">
        <v>5</v>
      </c>
      <c r="U6241">
        <v>21</v>
      </c>
    </row>
    <row r="6242" spans="1:21" x14ac:dyDescent="0.3">
      <c r="A6242" s="5" t="s">
        <v>168</v>
      </c>
      <c r="B6242" s="5" t="s">
        <v>175</v>
      </c>
      <c r="C6242" s="5" t="s">
        <v>87</v>
      </c>
      <c r="D6242" s="5" t="s">
        <v>417</v>
      </c>
      <c r="E6242" s="5" t="s">
        <v>172</v>
      </c>
      <c r="F6242" s="6">
        <v>43607</v>
      </c>
      <c r="G6242" s="5" t="s">
        <v>148</v>
      </c>
      <c r="H6242" s="5" t="s">
        <v>222</v>
      </c>
      <c r="I6242">
        <v>43449</v>
      </c>
      <c r="J6242">
        <v>158</v>
      </c>
      <c r="K6242">
        <v>105</v>
      </c>
      <c r="L6242">
        <v>1</v>
      </c>
      <c r="M6242">
        <v>3465</v>
      </c>
      <c r="N6242">
        <v>2326.4209999999998</v>
      </c>
      <c r="O6242">
        <v>2326.4209999999998</v>
      </c>
      <c r="P6242">
        <v>105</v>
      </c>
      <c r="Q6242">
        <v>33</v>
      </c>
      <c r="R6242">
        <v>1138.579</v>
      </c>
      <c r="S6242">
        <v>2019</v>
      </c>
      <c r="T6242">
        <v>5</v>
      </c>
      <c r="U6242">
        <v>21</v>
      </c>
    </row>
    <row r="6243" spans="1:21" x14ac:dyDescent="0.3">
      <c r="A6243" s="5" t="s">
        <v>168</v>
      </c>
      <c r="B6243" s="5" t="s">
        <v>175</v>
      </c>
      <c r="C6243" s="5" t="s">
        <v>87</v>
      </c>
      <c r="D6243" s="5" t="s">
        <v>417</v>
      </c>
      <c r="E6243" s="5" t="s">
        <v>172</v>
      </c>
      <c r="F6243" s="6">
        <v>43607</v>
      </c>
      <c r="G6243" s="5" t="s">
        <v>148</v>
      </c>
      <c r="H6243" s="5" t="s">
        <v>181</v>
      </c>
      <c r="I6243">
        <v>43449</v>
      </c>
      <c r="J6243">
        <v>158</v>
      </c>
      <c r="K6243">
        <v>297</v>
      </c>
      <c r="L6243">
        <v>3</v>
      </c>
      <c r="M6243">
        <v>9801</v>
      </c>
      <c r="N6243">
        <v>6979.2640000000001</v>
      </c>
      <c r="O6243">
        <v>2326.4209999999998</v>
      </c>
      <c r="P6243">
        <v>99</v>
      </c>
      <c r="Q6243">
        <v>33</v>
      </c>
      <c r="R6243">
        <v>2821.7359999999999</v>
      </c>
      <c r="S6243">
        <v>2019</v>
      </c>
      <c r="T6243">
        <v>5</v>
      </c>
      <c r="U6243">
        <v>21</v>
      </c>
    </row>
    <row r="6244" spans="1:21" x14ac:dyDescent="0.3">
      <c r="A6244" s="5" t="s">
        <v>168</v>
      </c>
      <c r="B6244" s="5" t="s">
        <v>175</v>
      </c>
      <c r="C6244" s="5" t="s">
        <v>87</v>
      </c>
      <c r="D6244" s="5" t="s">
        <v>417</v>
      </c>
      <c r="E6244" s="5" t="s">
        <v>172</v>
      </c>
      <c r="F6244" s="6">
        <v>43607</v>
      </c>
      <c r="G6244" s="5" t="s">
        <v>148</v>
      </c>
      <c r="H6244" s="5" t="s">
        <v>182</v>
      </c>
      <c r="I6244">
        <v>43449</v>
      </c>
      <c r="J6244">
        <v>158</v>
      </c>
      <c r="K6244">
        <v>113</v>
      </c>
      <c r="L6244">
        <v>1</v>
      </c>
      <c r="M6244">
        <v>3729</v>
      </c>
      <c r="N6244">
        <v>2326.4209999999998</v>
      </c>
      <c r="O6244">
        <v>2326.4209999999998</v>
      </c>
      <c r="P6244">
        <v>113</v>
      </c>
      <c r="Q6244">
        <v>33</v>
      </c>
      <c r="R6244">
        <v>1402.579</v>
      </c>
      <c r="S6244">
        <v>2019</v>
      </c>
      <c r="T6244">
        <v>5</v>
      </c>
      <c r="U6244">
        <v>21</v>
      </c>
    </row>
    <row r="6245" spans="1:21" x14ac:dyDescent="0.3">
      <c r="A6245" s="5" t="s">
        <v>168</v>
      </c>
      <c r="B6245" s="5" t="s">
        <v>175</v>
      </c>
      <c r="C6245" s="5" t="s">
        <v>87</v>
      </c>
      <c r="D6245" s="5" t="s">
        <v>417</v>
      </c>
      <c r="E6245" s="5" t="s">
        <v>172</v>
      </c>
      <c r="F6245" s="6">
        <v>43607</v>
      </c>
      <c r="G6245" s="5" t="s">
        <v>148</v>
      </c>
      <c r="H6245" s="5" t="s">
        <v>246</v>
      </c>
      <c r="I6245">
        <v>43449</v>
      </c>
      <c r="J6245">
        <v>158</v>
      </c>
      <c r="K6245">
        <v>107</v>
      </c>
      <c r="L6245">
        <v>1</v>
      </c>
      <c r="M6245">
        <v>3531</v>
      </c>
      <c r="N6245">
        <v>2326.4209999999998</v>
      </c>
      <c r="O6245">
        <v>2326.4209999999998</v>
      </c>
      <c r="P6245">
        <v>107</v>
      </c>
      <c r="Q6245">
        <v>33</v>
      </c>
      <c r="R6245">
        <v>1204.579</v>
      </c>
      <c r="S6245">
        <v>2019</v>
      </c>
      <c r="T6245">
        <v>5</v>
      </c>
      <c r="U6245">
        <v>21</v>
      </c>
    </row>
    <row r="6246" spans="1:21" x14ac:dyDescent="0.3">
      <c r="A6246" s="5" t="s">
        <v>168</v>
      </c>
      <c r="B6246" s="5" t="s">
        <v>175</v>
      </c>
      <c r="C6246" s="5" t="s">
        <v>87</v>
      </c>
      <c r="D6246" s="5" t="s">
        <v>417</v>
      </c>
      <c r="E6246" s="5" t="s">
        <v>172</v>
      </c>
      <c r="F6246" s="6">
        <v>43607</v>
      </c>
      <c r="G6246" s="5" t="s">
        <v>148</v>
      </c>
      <c r="H6246" s="5" t="s">
        <v>184</v>
      </c>
      <c r="I6246">
        <v>43449</v>
      </c>
      <c r="J6246">
        <v>158</v>
      </c>
      <c r="K6246">
        <v>2294</v>
      </c>
      <c r="L6246">
        <v>20</v>
      </c>
      <c r="M6246">
        <v>74555</v>
      </c>
      <c r="N6246">
        <v>46528.423999999999</v>
      </c>
      <c r="O6246">
        <v>2326.4209999999998</v>
      </c>
      <c r="P6246">
        <v>114.7</v>
      </c>
      <c r="Q6246">
        <v>32.5</v>
      </c>
      <c r="R6246">
        <v>28026.576000000001</v>
      </c>
      <c r="S6246">
        <v>2019</v>
      </c>
      <c r="T6246">
        <v>5</v>
      </c>
      <c r="U6246">
        <v>21</v>
      </c>
    </row>
    <row r="6247" spans="1:21" x14ac:dyDescent="0.3">
      <c r="A6247" s="5" t="s">
        <v>168</v>
      </c>
      <c r="B6247" s="5" t="s">
        <v>175</v>
      </c>
      <c r="C6247" s="5" t="s">
        <v>87</v>
      </c>
      <c r="D6247" s="5" t="s">
        <v>417</v>
      </c>
      <c r="E6247" s="5" t="s">
        <v>172</v>
      </c>
      <c r="F6247" s="6">
        <v>43607</v>
      </c>
      <c r="G6247" s="5" t="s">
        <v>148</v>
      </c>
      <c r="H6247" s="5" t="s">
        <v>231</v>
      </c>
      <c r="I6247">
        <v>43449</v>
      </c>
      <c r="J6247">
        <v>158</v>
      </c>
      <c r="K6247">
        <v>102</v>
      </c>
      <c r="L6247">
        <v>1</v>
      </c>
      <c r="M6247">
        <v>3366</v>
      </c>
      <c r="N6247">
        <v>2326.4209999999998</v>
      </c>
      <c r="O6247">
        <v>2326.4209999999998</v>
      </c>
      <c r="P6247">
        <v>102</v>
      </c>
      <c r="Q6247">
        <v>33</v>
      </c>
      <c r="R6247">
        <v>1039.579</v>
      </c>
      <c r="S6247">
        <v>2019</v>
      </c>
      <c r="T6247">
        <v>5</v>
      </c>
      <c r="U6247">
        <v>21</v>
      </c>
    </row>
    <row r="6248" spans="1:21" x14ac:dyDescent="0.3">
      <c r="A6248" s="5" t="s">
        <v>168</v>
      </c>
      <c r="B6248" s="5" t="s">
        <v>175</v>
      </c>
      <c r="C6248" s="5" t="s">
        <v>87</v>
      </c>
      <c r="D6248" s="5" t="s">
        <v>417</v>
      </c>
      <c r="E6248" s="5" t="s">
        <v>172</v>
      </c>
      <c r="F6248" s="6">
        <v>43607</v>
      </c>
      <c r="G6248" s="5" t="s">
        <v>148</v>
      </c>
      <c r="H6248" s="5" t="s">
        <v>185</v>
      </c>
      <c r="I6248">
        <v>43449</v>
      </c>
      <c r="J6248">
        <v>158</v>
      </c>
      <c r="K6248">
        <v>404</v>
      </c>
      <c r="L6248">
        <v>4</v>
      </c>
      <c r="M6248">
        <v>13332</v>
      </c>
      <c r="N6248">
        <v>9305.6849999999995</v>
      </c>
      <c r="O6248">
        <v>2326.4209999999998</v>
      </c>
      <c r="P6248">
        <v>101</v>
      </c>
      <c r="Q6248">
        <v>33</v>
      </c>
      <c r="R6248">
        <v>4026.3150000000001</v>
      </c>
      <c r="S6248">
        <v>2019</v>
      </c>
      <c r="T6248">
        <v>5</v>
      </c>
      <c r="U6248">
        <v>21</v>
      </c>
    </row>
    <row r="6249" spans="1:21" x14ac:dyDescent="0.3">
      <c r="A6249" s="5" t="s">
        <v>168</v>
      </c>
      <c r="B6249" s="5" t="s">
        <v>175</v>
      </c>
      <c r="C6249" s="5" t="s">
        <v>87</v>
      </c>
      <c r="D6249" s="5" t="s">
        <v>417</v>
      </c>
      <c r="E6249" s="5" t="s">
        <v>172</v>
      </c>
      <c r="F6249" s="6">
        <v>43607</v>
      </c>
      <c r="G6249" s="5" t="s">
        <v>148</v>
      </c>
      <c r="H6249" s="5" t="s">
        <v>187</v>
      </c>
      <c r="I6249">
        <v>43449</v>
      </c>
      <c r="J6249">
        <v>158</v>
      </c>
      <c r="K6249">
        <v>190</v>
      </c>
      <c r="L6249">
        <v>2</v>
      </c>
      <c r="M6249">
        <v>6270</v>
      </c>
      <c r="N6249">
        <v>4652.8419999999996</v>
      </c>
      <c r="O6249">
        <v>2326.4209999999998</v>
      </c>
      <c r="P6249">
        <v>95</v>
      </c>
      <c r="Q6249">
        <v>33</v>
      </c>
      <c r="R6249">
        <v>1617.1579999999999</v>
      </c>
      <c r="S6249">
        <v>2019</v>
      </c>
      <c r="T6249">
        <v>5</v>
      </c>
      <c r="U6249">
        <v>21</v>
      </c>
    </row>
    <row r="6250" spans="1:21" x14ac:dyDescent="0.3">
      <c r="A6250" s="5" t="s">
        <v>168</v>
      </c>
      <c r="B6250" s="5" t="s">
        <v>175</v>
      </c>
      <c r="C6250" s="5" t="s">
        <v>87</v>
      </c>
      <c r="D6250" s="5" t="s">
        <v>417</v>
      </c>
      <c r="E6250" s="5" t="s">
        <v>172</v>
      </c>
      <c r="F6250" s="6">
        <v>43607</v>
      </c>
      <c r="G6250" s="5" t="s">
        <v>148</v>
      </c>
      <c r="H6250" s="5" t="s">
        <v>308</v>
      </c>
      <c r="I6250">
        <v>43449</v>
      </c>
      <c r="J6250">
        <v>158</v>
      </c>
      <c r="K6250">
        <v>90</v>
      </c>
      <c r="L6250">
        <v>1</v>
      </c>
      <c r="M6250">
        <v>2970</v>
      </c>
      <c r="N6250">
        <v>2326.4209999999998</v>
      </c>
      <c r="O6250">
        <v>2326.4209999999998</v>
      </c>
      <c r="P6250">
        <v>90</v>
      </c>
      <c r="Q6250">
        <v>33</v>
      </c>
      <c r="R6250">
        <v>643.57899999999995</v>
      </c>
      <c r="S6250">
        <v>2019</v>
      </c>
      <c r="T6250">
        <v>5</v>
      </c>
      <c r="U6250">
        <v>21</v>
      </c>
    </row>
    <row r="6251" spans="1:21" x14ac:dyDescent="0.3">
      <c r="A6251" s="5" t="s">
        <v>168</v>
      </c>
      <c r="B6251" s="5" t="s">
        <v>175</v>
      </c>
      <c r="C6251" s="5" t="s">
        <v>87</v>
      </c>
      <c r="D6251" s="5" t="s">
        <v>417</v>
      </c>
      <c r="E6251" s="5" t="s">
        <v>172</v>
      </c>
      <c r="F6251" s="6">
        <v>43607</v>
      </c>
      <c r="G6251" s="5" t="s">
        <v>148</v>
      </c>
      <c r="H6251" s="5" t="s">
        <v>344</v>
      </c>
      <c r="I6251">
        <v>43449</v>
      </c>
      <c r="J6251">
        <v>158</v>
      </c>
      <c r="K6251">
        <v>273</v>
      </c>
      <c r="L6251">
        <v>3</v>
      </c>
      <c r="M6251">
        <v>9009</v>
      </c>
      <c r="N6251">
        <v>6979.2640000000001</v>
      </c>
      <c r="O6251">
        <v>2326.4209999999998</v>
      </c>
      <c r="P6251">
        <v>91</v>
      </c>
      <c r="Q6251">
        <v>33</v>
      </c>
      <c r="R6251">
        <v>2029.7360000000001</v>
      </c>
      <c r="S6251">
        <v>2019</v>
      </c>
      <c r="T6251">
        <v>5</v>
      </c>
      <c r="U6251">
        <v>21</v>
      </c>
    </row>
    <row r="6252" spans="1:21" x14ac:dyDescent="0.3">
      <c r="A6252" s="5" t="s">
        <v>168</v>
      </c>
      <c r="B6252" s="5" t="s">
        <v>175</v>
      </c>
      <c r="C6252" s="5" t="s">
        <v>87</v>
      </c>
      <c r="D6252" s="5" t="s">
        <v>417</v>
      </c>
      <c r="E6252" s="5" t="s">
        <v>172</v>
      </c>
      <c r="F6252" s="6">
        <v>43607</v>
      </c>
      <c r="G6252" s="5" t="s">
        <v>148</v>
      </c>
      <c r="H6252" s="5" t="s">
        <v>190</v>
      </c>
      <c r="I6252">
        <v>43449</v>
      </c>
      <c r="J6252">
        <v>158</v>
      </c>
      <c r="K6252">
        <v>211</v>
      </c>
      <c r="L6252">
        <v>2</v>
      </c>
      <c r="M6252">
        <v>6963</v>
      </c>
      <c r="N6252">
        <v>4652.8419999999996</v>
      </c>
      <c r="O6252">
        <v>2326.4209999999998</v>
      </c>
      <c r="P6252">
        <v>105.5</v>
      </c>
      <c r="Q6252">
        <v>33</v>
      </c>
      <c r="R6252">
        <v>2310.1579999999999</v>
      </c>
      <c r="S6252">
        <v>2019</v>
      </c>
      <c r="T6252">
        <v>5</v>
      </c>
      <c r="U6252">
        <v>21</v>
      </c>
    </row>
    <row r="6253" spans="1:21" x14ac:dyDescent="0.3">
      <c r="A6253" s="5" t="s">
        <v>168</v>
      </c>
      <c r="B6253" s="5" t="s">
        <v>175</v>
      </c>
      <c r="C6253" s="5" t="s">
        <v>87</v>
      </c>
      <c r="D6253" s="5" t="s">
        <v>417</v>
      </c>
      <c r="E6253" s="5" t="s">
        <v>172</v>
      </c>
      <c r="F6253" s="6">
        <v>43607</v>
      </c>
      <c r="G6253" s="5" t="s">
        <v>148</v>
      </c>
      <c r="H6253" s="5" t="s">
        <v>189</v>
      </c>
      <c r="I6253">
        <v>43449</v>
      </c>
      <c r="J6253">
        <v>158</v>
      </c>
      <c r="K6253">
        <v>218</v>
      </c>
      <c r="L6253">
        <v>2</v>
      </c>
      <c r="M6253">
        <v>7194</v>
      </c>
      <c r="N6253">
        <v>4652.8419999999996</v>
      </c>
      <c r="O6253">
        <v>2326.4209999999998</v>
      </c>
      <c r="P6253">
        <v>109</v>
      </c>
      <c r="Q6253">
        <v>33</v>
      </c>
      <c r="R6253">
        <v>2541.1579999999999</v>
      </c>
      <c r="S6253">
        <v>2019</v>
      </c>
      <c r="T6253">
        <v>5</v>
      </c>
      <c r="U6253">
        <v>21</v>
      </c>
    </row>
    <row r="6254" spans="1:21" x14ac:dyDescent="0.3">
      <c r="A6254" s="5" t="s">
        <v>168</v>
      </c>
      <c r="B6254" s="5" t="s">
        <v>169</v>
      </c>
      <c r="C6254" s="5" t="s">
        <v>170</v>
      </c>
      <c r="D6254" s="5" t="s">
        <v>413</v>
      </c>
      <c r="E6254" s="5" t="s">
        <v>172</v>
      </c>
      <c r="F6254" s="6">
        <v>43608</v>
      </c>
      <c r="G6254" s="5" t="s">
        <v>148</v>
      </c>
      <c r="H6254" s="5" t="s">
        <v>371</v>
      </c>
      <c r="I6254">
        <v>43435</v>
      </c>
      <c r="J6254">
        <v>173</v>
      </c>
      <c r="K6254">
        <v>1040</v>
      </c>
      <c r="L6254">
        <v>10</v>
      </c>
      <c r="M6254">
        <v>32240</v>
      </c>
      <c r="N6254">
        <v>20597.775000000001</v>
      </c>
      <c r="O6254">
        <v>2059.777</v>
      </c>
      <c r="P6254">
        <v>104</v>
      </c>
      <c r="Q6254">
        <v>31</v>
      </c>
      <c r="R6254">
        <v>11642.225</v>
      </c>
      <c r="S6254">
        <v>2019</v>
      </c>
      <c r="T6254">
        <v>5</v>
      </c>
      <c r="U6254">
        <v>21</v>
      </c>
    </row>
    <row r="6255" spans="1:21" x14ac:dyDescent="0.3">
      <c r="A6255" s="5" t="s">
        <v>168</v>
      </c>
      <c r="B6255" s="5" t="s">
        <v>175</v>
      </c>
      <c r="C6255" s="5" t="s">
        <v>84</v>
      </c>
      <c r="D6255" s="5" t="s">
        <v>411</v>
      </c>
      <c r="E6255" s="5" t="s">
        <v>172</v>
      </c>
      <c r="F6255" s="6">
        <v>43608</v>
      </c>
      <c r="G6255" s="5" t="s">
        <v>148</v>
      </c>
      <c r="H6255" s="5" t="s">
        <v>263</v>
      </c>
      <c r="I6255">
        <v>43442</v>
      </c>
      <c r="J6255">
        <v>166</v>
      </c>
      <c r="K6255">
        <v>766</v>
      </c>
      <c r="L6255">
        <v>7</v>
      </c>
      <c r="M6255">
        <v>24512</v>
      </c>
      <c r="N6255">
        <v>21024.907999999999</v>
      </c>
      <c r="O6255">
        <v>3003.558</v>
      </c>
      <c r="P6255">
        <v>109.42857142857143</v>
      </c>
      <c r="Q6255">
        <v>32</v>
      </c>
      <c r="R6255">
        <v>3487.0920000000001</v>
      </c>
      <c r="S6255">
        <v>2019</v>
      </c>
      <c r="T6255">
        <v>5</v>
      </c>
      <c r="U6255">
        <v>21</v>
      </c>
    </row>
    <row r="6256" spans="1:21" x14ac:dyDescent="0.3">
      <c r="A6256" s="5" t="s">
        <v>168</v>
      </c>
      <c r="B6256" s="5" t="s">
        <v>206</v>
      </c>
      <c r="C6256" s="5" t="s">
        <v>110</v>
      </c>
      <c r="D6256" s="5" t="s">
        <v>402</v>
      </c>
      <c r="E6256" s="5" t="s">
        <v>172</v>
      </c>
      <c r="F6256" s="6">
        <v>43608</v>
      </c>
      <c r="G6256" s="5" t="s">
        <v>148</v>
      </c>
      <c r="H6256" s="5" t="s">
        <v>351</v>
      </c>
      <c r="I6256">
        <v>43443</v>
      </c>
      <c r="J6256">
        <v>165</v>
      </c>
      <c r="K6256">
        <v>197.8</v>
      </c>
      <c r="L6256">
        <v>2</v>
      </c>
      <c r="M6256">
        <v>6527.4</v>
      </c>
      <c r="N6256">
        <v>5890.8209999999999</v>
      </c>
      <c r="O6256">
        <v>2945.4110000000001</v>
      </c>
      <c r="P6256">
        <v>98.9</v>
      </c>
      <c r="Q6256">
        <v>33</v>
      </c>
      <c r="R6256">
        <v>636.57899999999995</v>
      </c>
      <c r="S6256">
        <v>2019</v>
      </c>
      <c r="T6256">
        <v>5</v>
      </c>
      <c r="U6256">
        <v>21</v>
      </c>
    </row>
    <row r="6257" spans="1:21" x14ac:dyDescent="0.3">
      <c r="A6257" s="5" t="s">
        <v>168</v>
      </c>
      <c r="B6257" s="5" t="s">
        <v>206</v>
      </c>
      <c r="C6257" s="5" t="s">
        <v>110</v>
      </c>
      <c r="D6257" s="5" t="s">
        <v>402</v>
      </c>
      <c r="E6257" s="5" t="s">
        <v>172</v>
      </c>
      <c r="F6257" s="6">
        <v>43608</v>
      </c>
      <c r="G6257" s="5" t="s">
        <v>148</v>
      </c>
      <c r="H6257" s="5" t="s">
        <v>173</v>
      </c>
      <c r="I6257">
        <v>43443</v>
      </c>
      <c r="J6257">
        <v>165</v>
      </c>
      <c r="K6257">
        <v>1231</v>
      </c>
      <c r="L6257">
        <v>12</v>
      </c>
      <c r="M6257">
        <v>43085</v>
      </c>
      <c r="N6257">
        <v>35344.925999999999</v>
      </c>
      <c r="O6257">
        <v>2945.4110000000001</v>
      </c>
      <c r="P6257">
        <v>102.58333333333333</v>
      </c>
      <c r="Q6257">
        <v>35</v>
      </c>
      <c r="R6257">
        <v>7740.0739999999996</v>
      </c>
      <c r="S6257">
        <v>2019</v>
      </c>
      <c r="T6257">
        <v>5</v>
      </c>
      <c r="U6257">
        <v>21</v>
      </c>
    </row>
    <row r="6258" spans="1:21" x14ac:dyDescent="0.3">
      <c r="A6258" s="5" t="s">
        <v>168</v>
      </c>
      <c r="B6258" s="5" t="s">
        <v>206</v>
      </c>
      <c r="C6258" s="5" t="s">
        <v>110</v>
      </c>
      <c r="D6258" s="5" t="s">
        <v>402</v>
      </c>
      <c r="E6258" s="5" t="s">
        <v>172</v>
      </c>
      <c r="F6258" s="6">
        <v>43608</v>
      </c>
      <c r="G6258" s="5" t="s">
        <v>148</v>
      </c>
      <c r="H6258" s="5" t="s">
        <v>178</v>
      </c>
      <c r="I6258">
        <v>43443</v>
      </c>
      <c r="J6258">
        <v>165</v>
      </c>
      <c r="K6258">
        <v>121.8</v>
      </c>
      <c r="L6258">
        <v>1</v>
      </c>
      <c r="M6258">
        <v>3958.5</v>
      </c>
      <c r="N6258">
        <v>2945.4110000000001</v>
      </c>
      <c r="O6258">
        <v>2945.4110000000001</v>
      </c>
      <c r="P6258">
        <v>121.8</v>
      </c>
      <c r="Q6258">
        <v>32.5</v>
      </c>
      <c r="R6258">
        <v>1013.0890000000001</v>
      </c>
      <c r="S6258">
        <v>2019</v>
      </c>
      <c r="T6258">
        <v>5</v>
      </c>
      <c r="U6258">
        <v>21</v>
      </c>
    </row>
    <row r="6259" spans="1:21" x14ac:dyDescent="0.3">
      <c r="A6259" s="5" t="s">
        <v>168</v>
      </c>
      <c r="B6259" s="5" t="s">
        <v>206</v>
      </c>
      <c r="C6259" s="5" t="s">
        <v>110</v>
      </c>
      <c r="D6259" s="5" t="s">
        <v>402</v>
      </c>
      <c r="E6259" s="5" t="s">
        <v>172</v>
      </c>
      <c r="F6259" s="6">
        <v>43608</v>
      </c>
      <c r="G6259" s="5" t="s">
        <v>148</v>
      </c>
      <c r="H6259" s="5" t="s">
        <v>197</v>
      </c>
      <c r="I6259">
        <v>43443</v>
      </c>
      <c r="J6259">
        <v>165</v>
      </c>
      <c r="K6259">
        <v>360</v>
      </c>
      <c r="L6259">
        <v>3</v>
      </c>
      <c r="M6259">
        <v>11700</v>
      </c>
      <c r="N6259">
        <v>8836.232</v>
      </c>
      <c r="O6259">
        <v>2945.4110000000001</v>
      </c>
      <c r="P6259">
        <v>120</v>
      </c>
      <c r="Q6259">
        <v>32.5</v>
      </c>
      <c r="R6259">
        <v>2863.768</v>
      </c>
      <c r="S6259">
        <v>2019</v>
      </c>
      <c r="T6259">
        <v>5</v>
      </c>
      <c r="U6259">
        <v>21</v>
      </c>
    </row>
    <row r="6260" spans="1:21" x14ac:dyDescent="0.3">
      <c r="A6260" s="5" t="s">
        <v>168</v>
      </c>
      <c r="B6260" s="5" t="s">
        <v>206</v>
      </c>
      <c r="C6260" s="5" t="s">
        <v>110</v>
      </c>
      <c r="D6260" s="5" t="s">
        <v>402</v>
      </c>
      <c r="E6260" s="5" t="s">
        <v>172</v>
      </c>
      <c r="F6260" s="6">
        <v>43608</v>
      </c>
      <c r="G6260" s="5" t="s">
        <v>148</v>
      </c>
      <c r="H6260" s="5" t="s">
        <v>311</v>
      </c>
      <c r="I6260">
        <v>43443</v>
      </c>
      <c r="J6260">
        <v>165</v>
      </c>
      <c r="K6260">
        <v>118.8</v>
      </c>
      <c r="L6260">
        <v>1</v>
      </c>
      <c r="M6260">
        <v>3861</v>
      </c>
      <c r="N6260">
        <v>2945.4110000000001</v>
      </c>
      <c r="O6260">
        <v>2945.4110000000001</v>
      </c>
      <c r="P6260">
        <v>118.8</v>
      </c>
      <c r="Q6260">
        <v>32.5</v>
      </c>
      <c r="R6260">
        <v>915.58900000000006</v>
      </c>
      <c r="S6260">
        <v>2019</v>
      </c>
      <c r="T6260">
        <v>5</v>
      </c>
      <c r="U6260">
        <v>21</v>
      </c>
    </row>
    <row r="6261" spans="1:21" x14ac:dyDescent="0.3">
      <c r="A6261" s="5" t="s">
        <v>168</v>
      </c>
      <c r="B6261" s="5" t="s">
        <v>206</v>
      </c>
      <c r="C6261" s="5" t="s">
        <v>110</v>
      </c>
      <c r="D6261" s="5" t="s">
        <v>402</v>
      </c>
      <c r="E6261" s="5" t="s">
        <v>172</v>
      </c>
      <c r="F6261" s="6">
        <v>43608</v>
      </c>
      <c r="G6261" s="5" t="s">
        <v>148</v>
      </c>
      <c r="H6261" s="5" t="s">
        <v>190</v>
      </c>
      <c r="I6261">
        <v>43443</v>
      </c>
      <c r="J6261">
        <v>165</v>
      </c>
      <c r="K6261">
        <v>117</v>
      </c>
      <c r="L6261">
        <v>1</v>
      </c>
      <c r="M6261">
        <v>3861</v>
      </c>
      <c r="N6261">
        <v>2945.4110000000001</v>
      </c>
      <c r="O6261">
        <v>2945.4110000000001</v>
      </c>
      <c r="P6261">
        <v>117</v>
      </c>
      <c r="Q6261">
        <v>33</v>
      </c>
      <c r="R6261">
        <v>915.58900000000006</v>
      </c>
      <c r="S6261">
        <v>2019</v>
      </c>
      <c r="T6261">
        <v>5</v>
      </c>
      <c r="U6261">
        <v>21</v>
      </c>
    </row>
    <row r="6262" spans="1:21" x14ac:dyDescent="0.3">
      <c r="A6262" s="5" t="s">
        <v>168</v>
      </c>
      <c r="B6262" s="5" t="s">
        <v>206</v>
      </c>
      <c r="C6262" s="5" t="s">
        <v>110</v>
      </c>
      <c r="D6262" s="5" t="s">
        <v>402</v>
      </c>
      <c r="E6262" s="5" t="s">
        <v>172</v>
      </c>
      <c r="F6262" s="6">
        <v>43608</v>
      </c>
      <c r="G6262" s="5" t="s">
        <v>148</v>
      </c>
      <c r="H6262" s="5" t="s">
        <v>178</v>
      </c>
      <c r="I6262">
        <v>43443</v>
      </c>
      <c r="J6262">
        <v>165</v>
      </c>
      <c r="K6262">
        <v>345.6</v>
      </c>
      <c r="L6262">
        <v>3</v>
      </c>
      <c r="M6262">
        <v>11232</v>
      </c>
      <c r="N6262">
        <v>8836.232</v>
      </c>
      <c r="O6262">
        <v>2945.4110000000001</v>
      </c>
      <c r="P6262">
        <v>115.2</v>
      </c>
      <c r="Q6262">
        <v>32.5</v>
      </c>
      <c r="R6262">
        <v>2395.768</v>
      </c>
      <c r="S6262">
        <v>2019</v>
      </c>
      <c r="T6262">
        <v>5</v>
      </c>
      <c r="U6262">
        <v>21</v>
      </c>
    </row>
    <row r="6263" spans="1:21" x14ac:dyDescent="0.3">
      <c r="A6263" s="5" t="s">
        <v>168</v>
      </c>
      <c r="B6263" s="5" t="s">
        <v>206</v>
      </c>
      <c r="C6263" s="5" t="s">
        <v>110</v>
      </c>
      <c r="D6263" s="5" t="s">
        <v>402</v>
      </c>
      <c r="E6263" s="5" t="s">
        <v>172</v>
      </c>
      <c r="F6263" s="6">
        <v>43608</v>
      </c>
      <c r="G6263" s="5" t="s">
        <v>148</v>
      </c>
      <c r="H6263" s="5" t="s">
        <v>197</v>
      </c>
      <c r="I6263">
        <v>43443</v>
      </c>
      <c r="J6263">
        <v>165</v>
      </c>
      <c r="K6263">
        <v>756</v>
      </c>
      <c r="L6263">
        <v>6</v>
      </c>
      <c r="M6263">
        <v>24570</v>
      </c>
      <c r="N6263">
        <v>17672.463</v>
      </c>
      <c r="O6263">
        <v>2945.4110000000001</v>
      </c>
      <c r="P6263">
        <v>126</v>
      </c>
      <c r="Q6263">
        <v>32.5</v>
      </c>
      <c r="R6263">
        <v>6897.5370000000003</v>
      </c>
      <c r="S6263">
        <v>2019</v>
      </c>
      <c r="T6263">
        <v>5</v>
      </c>
      <c r="U6263">
        <v>21</v>
      </c>
    </row>
    <row r="6264" spans="1:21" x14ac:dyDescent="0.3">
      <c r="A6264" s="5" t="s">
        <v>168</v>
      </c>
      <c r="B6264" s="5" t="s">
        <v>206</v>
      </c>
      <c r="C6264" s="5" t="s">
        <v>110</v>
      </c>
      <c r="D6264" s="5" t="s">
        <v>402</v>
      </c>
      <c r="E6264" s="5" t="s">
        <v>172</v>
      </c>
      <c r="F6264" s="6">
        <v>43608</v>
      </c>
      <c r="G6264" s="5" t="s">
        <v>148</v>
      </c>
      <c r="H6264" s="5" t="s">
        <v>311</v>
      </c>
      <c r="I6264">
        <v>43443</v>
      </c>
      <c r="J6264">
        <v>165</v>
      </c>
      <c r="K6264">
        <v>228.8</v>
      </c>
      <c r="L6264">
        <v>2</v>
      </c>
      <c r="M6264">
        <v>7436</v>
      </c>
      <c r="N6264">
        <v>5890.8209999999999</v>
      </c>
      <c r="O6264">
        <v>2945.4110000000001</v>
      </c>
      <c r="P6264">
        <v>114.4</v>
      </c>
      <c r="Q6264">
        <v>32.5</v>
      </c>
      <c r="R6264">
        <v>1545.1790000000001</v>
      </c>
      <c r="S6264">
        <v>2019</v>
      </c>
      <c r="T6264">
        <v>5</v>
      </c>
      <c r="U6264">
        <v>21</v>
      </c>
    </row>
    <row r="6265" spans="1:21" x14ac:dyDescent="0.3">
      <c r="A6265" s="5" t="s">
        <v>168</v>
      </c>
      <c r="B6265" s="5" t="s">
        <v>206</v>
      </c>
      <c r="C6265" s="5" t="s">
        <v>110</v>
      </c>
      <c r="D6265" s="5" t="s">
        <v>402</v>
      </c>
      <c r="E6265" s="5" t="s">
        <v>172</v>
      </c>
      <c r="F6265" s="6">
        <v>43608</v>
      </c>
      <c r="G6265" s="5" t="s">
        <v>148</v>
      </c>
      <c r="H6265" s="5" t="s">
        <v>173</v>
      </c>
      <c r="I6265">
        <v>43443</v>
      </c>
      <c r="J6265">
        <v>165</v>
      </c>
      <c r="K6265">
        <v>2490.4</v>
      </c>
      <c r="L6265">
        <v>24</v>
      </c>
      <c r="M6265">
        <v>87164</v>
      </c>
      <c r="N6265">
        <v>70689.851999999999</v>
      </c>
      <c r="O6265">
        <v>2945.4110000000001</v>
      </c>
      <c r="P6265">
        <v>103.76666666666667</v>
      </c>
      <c r="Q6265">
        <v>35</v>
      </c>
      <c r="R6265">
        <v>16474.148000000001</v>
      </c>
      <c r="S6265">
        <v>2019</v>
      </c>
      <c r="T6265">
        <v>5</v>
      </c>
      <c r="U6265">
        <v>21</v>
      </c>
    </row>
    <row r="6266" spans="1:21" x14ac:dyDescent="0.3">
      <c r="A6266" s="5" t="s">
        <v>168</v>
      </c>
      <c r="B6266" s="5" t="s">
        <v>206</v>
      </c>
      <c r="C6266" s="5" t="s">
        <v>110</v>
      </c>
      <c r="D6266" s="5" t="s">
        <v>402</v>
      </c>
      <c r="E6266" s="5" t="s">
        <v>172</v>
      </c>
      <c r="F6266" s="6">
        <v>43608</v>
      </c>
      <c r="G6266" s="5" t="s">
        <v>148</v>
      </c>
      <c r="H6266" s="5" t="s">
        <v>351</v>
      </c>
      <c r="I6266">
        <v>43443</v>
      </c>
      <c r="J6266">
        <v>165</v>
      </c>
      <c r="K6266">
        <v>235.4</v>
      </c>
      <c r="L6266">
        <v>2</v>
      </c>
      <c r="M6266">
        <v>7650.5</v>
      </c>
      <c r="N6266">
        <v>5890.8209999999999</v>
      </c>
      <c r="O6266">
        <v>2945.4110000000001</v>
      </c>
      <c r="P6266">
        <v>117.7</v>
      </c>
      <c r="Q6266">
        <v>32.5</v>
      </c>
      <c r="R6266">
        <v>1759.6790000000001</v>
      </c>
      <c r="S6266">
        <v>2019</v>
      </c>
      <c r="T6266">
        <v>5</v>
      </c>
      <c r="U6266">
        <v>21</v>
      </c>
    </row>
    <row r="6267" spans="1:21" x14ac:dyDescent="0.3">
      <c r="A6267" s="5" t="s">
        <v>168</v>
      </c>
      <c r="B6267" s="5" t="s">
        <v>206</v>
      </c>
      <c r="C6267" s="5" t="s">
        <v>110</v>
      </c>
      <c r="D6267" s="5" t="s">
        <v>402</v>
      </c>
      <c r="E6267" s="5" t="s">
        <v>172</v>
      </c>
      <c r="F6267" s="6">
        <v>43608</v>
      </c>
      <c r="G6267" s="5" t="s">
        <v>148</v>
      </c>
      <c r="H6267" s="5" t="s">
        <v>190</v>
      </c>
      <c r="I6267">
        <v>43443</v>
      </c>
      <c r="J6267">
        <v>165</v>
      </c>
      <c r="K6267">
        <v>112.8</v>
      </c>
      <c r="L6267">
        <v>1</v>
      </c>
      <c r="M6267">
        <v>3666</v>
      </c>
      <c r="N6267">
        <v>2945.4110000000001</v>
      </c>
      <c r="O6267">
        <v>2945.4110000000001</v>
      </c>
      <c r="P6267">
        <v>112.8</v>
      </c>
      <c r="Q6267">
        <v>32.5</v>
      </c>
      <c r="R6267">
        <v>720.58900000000006</v>
      </c>
      <c r="S6267">
        <v>2019</v>
      </c>
      <c r="T6267">
        <v>5</v>
      </c>
      <c r="U6267">
        <v>21</v>
      </c>
    </row>
    <row r="6268" spans="1:21" x14ac:dyDescent="0.3">
      <c r="A6268" s="5" t="s">
        <v>168</v>
      </c>
      <c r="B6268" s="5" t="s">
        <v>175</v>
      </c>
      <c r="C6268" s="5" t="s">
        <v>84</v>
      </c>
      <c r="D6268" s="5" t="s">
        <v>411</v>
      </c>
      <c r="E6268" s="5" t="s">
        <v>172</v>
      </c>
      <c r="F6268" s="6">
        <v>43610</v>
      </c>
      <c r="G6268" s="5" t="s">
        <v>148</v>
      </c>
      <c r="H6268" s="5" t="s">
        <v>173</v>
      </c>
      <c r="I6268">
        <v>43442</v>
      </c>
      <c r="J6268">
        <v>168</v>
      </c>
      <c r="K6268">
        <v>506</v>
      </c>
      <c r="L6268">
        <v>5</v>
      </c>
      <c r="M6268">
        <v>17710</v>
      </c>
      <c r="N6268">
        <v>15017.790999999999</v>
      </c>
      <c r="O6268">
        <v>3003.558</v>
      </c>
      <c r="P6268">
        <v>101.2</v>
      </c>
      <c r="Q6268">
        <v>35</v>
      </c>
      <c r="R6268">
        <v>2692.2089999999998</v>
      </c>
      <c r="S6268">
        <v>2019</v>
      </c>
      <c r="T6268">
        <v>5</v>
      </c>
      <c r="U6268">
        <v>21</v>
      </c>
    </row>
    <row r="6269" spans="1:21" x14ac:dyDescent="0.3">
      <c r="A6269" s="5" t="s">
        <v>168</v>
      </c>
      <c r="B6269" s="5" t="s">
        <v>175</v>
      </c>
      <c r="C6269" s="5" t="s">
        <v>86</v>
      </c>
      <c r="D6269" s="5" t="s">
        <v>419</v>
      </c>
      <c r="E6269" s="5" t="s">
        <v>172</v>
      </c>
      <c r="F6269" s="6">
        <v>43610</v>
      </c>
      <c r="G6269" s="5" t="s">
        <v>148</v>
      </c>
      <c r="H6269" s="5" t="s">
        <v>173</v>
      </c>
      <c r="I6269">
        <v>43456</v>
      </c>
      <c r="J6269">
        <v>154</v>
      </c>
      <c r="K6269">
        <v>402.5</v>
      </c>
      <c r="L6269">
        <v>5</v>
      </c>
      <c r="M6269">
        <v>14087.5</v>
      </c>
      <c r="N6269">
        <v>11588.273999999999</v>
      </c>
      <c r="O6269">
        <v>2317.6550000000002</v>
      </c>
      <c r="P6269">
        <v>80.5</v>
      </c>
      <c r="Q6269">
        <v>35</v>
      </c>
      <c r="R6269">
        <v>2499.2260000000001</v>
      </c>
      <c r="S6269">
        <v>2019</v>
      </c>
      <c r="T6269">
        <v>5</v>
      </c>
      <c r="U6269">
        <v>21</v>
      </c>
    </row>
    <row r="6270" spans="1:21" x14ac:dyDescent="0.3">
      <c r="A6270" s="5" t="s">
        <v>168</v>
      </c>
      <c r="B6270" s="5" t="s">
        <v>175</v>
      </c>
      <c r="C6270" s="5" t="s">
        <v>87</v>
      </c>
      <c r="D6270" s="5" t="s">
        <v>417</v>
      </c>
      <c r="E6270" s="5" t="s">
        <v>172</v>
      </c>
      <c r="F6270" s="6">
        <v>43610</v>
      </c>
      <c r="G6270" s="5" t="s">
        <v>148</v>
      </c>
      <c r="H6270" s="5" t="s">
        <v>178</v>
      </c>
      <c r="I6270">
        <v>43449</v>
      </c>
      <c r="J6270">
        <v>161</v>
      </c>
      <c r="K6270">
        <v>335.5</v>
      </c>
      <c r="L6270">
        <v>3</v>
      </c>
      <c r="M6270">
        <v>10903.75</v>
      </c>
      <c r="N6270">
        <v>6979.2640000000001</v>
      </c>
      <c r="O6270">
        <v>2326.4209999999998</v>
      </c>
      <c r="P6270">
        <v>111.83333333333333</v>
      </c>
      <c r="Q6270">
        <v>32.5</v>
      </c>
      <c r="R6270">
        <v>3924.4859999999999</v>
      </c>
      <c r="S6270">
        <v>2019</v>
      </c>
      <c r="T6270">
        <v>5</v>
      </c>
      <c r="U6270">
        <v>21</v>
      </c>
    </row>
    <row r="6271" spans="1:21" x14ac:dyDescent="0.3">
      <c r="A6271" s="5" t="s">
        <v>168</v>
      </c>
      <c r="B6271" s="5" t="s">
        <v>175</v>
      </c>
      <c r="C6271" s="5" t="s">
        <v>87</v>
      </c>
      <c r="D6271" s="5" t="s">
        <v>417</v>
      </c>
      <c r="E6271" s="5" t="s">
        <v>172</v>
      </c>
      <c r="F6271" s="6">
        <v>43610</v>
      </c>
      <c r="G6271" s="5" t="s">
        <v>148</v>
      </c>
      <c r="H6271" s="5" t="s">
        <v>198</v>
      </c>
      <c r="I6271">
        <v>43449</v>
      </c>
      <c r="J6271">
        <v>161</v>
      </c>
      <c r="K6271">
        <v>358.5</v>
      </c>
      <c r="L6271">
        <v>3</v>
      </c>
      <c r="M6271">
        <v>11651.25</v>
      </c>
      <c r="N6271">
        <v>6979.2640000000001</v>
      </c>
      <c r="O6271">
        <v>2326.4209999999998</v>
      </c>
      <c r="P6271">
        <v>119.5</v>
      </c>
      <c r="Q6271">
        <v>32.5</v>
      </c>
      <c r="R6271">
        <v>4671.9859999999999</v>
      </c>
      <c r="S6271">
        <v>2019</v>
      </c>
      <c r="T6271">
        <v>5</v>
      </c>
      <c r="U6271">
        <v>21</v>
      </c>
    </row>
    <row r="6272" spans="1:21" x14ac:dyDescent="0.3">
      <c r="A6272" s="5" t="s">
        <v>168</v>
      </c>
      <c r="B6272" s="5" t="s">
        <v>175</v>
      </c>
      <c r="C6272" s="5" t="s">
        <v>87</v>
      </c>
      <c r="D6272" s="5" t="s">
        <v>417</v>
      </c>
      <c r="E6272" s="5" t="s">
        <v>172</v>
      </c>
      <c r="F6272" s="6">
        <v>43610</v>
      </c>
      <c r="G6272" s="5" t="s">
        <v>148</v>
      </c>
      <c r="H6272" s="5" t="s">
        <v>197</v>
      </c>
      <c r="I6272">
        <v>43449</v>
      </c>
      <c r="J6272">
        <v>161</v>
      </c>
      <c r="K6272">
        <v>875</v>
      </c>
      <c r="L6272">
        <v>8</v>
      </c>
      <c r="M6272">
        <v>28437.5</v>
      </c>
      <c r="N6272">
        <v>18611.368999999999</v>
      </c>
      <c r="O6272">
        <v>2326.4209999999998</v>
      </c>
      <c r="P6272">
        <v>109.375</v>
      </c>
      <c r="Q6272">
        <v>32.5</v>
      </c>
      <c r="R6272">
        <v>9826.1309999999994</v>
      </c>
      <c r="S6272">
        <v>2019</v>
      </c>
      <c r="T6272">
        <v>5</v>
      </c>
      <c r="U6272">
        <v>21</v>
      </c>
    </row>
    <row r="6273" spans="1:21" x14ac:dyDescent="0.3">
      <c r="A6273" s="5" t="s">
        <v>168</v>
      </c>
      <c r="B6273" s="5" t="s">
        <v>175</v>
      </c>
      <c r="C6273" s="5" t="s">
        <v>87</v>
      </c>
      <c r="D6273" s="5" t="s">
        <v>417</v>
      </c>
      <c r="E6273" s="5" t="s">
        <v>172</v>
      </c>
      <c r="F6273" s="6">
        <v>43610</v>
      </c>
      <c r="G6273" s="5" t="s">
        <v>148</v>
      </c>
      <c r="H6273" s="5" t="s">
        <v>311</v>
      </c>
      <c r="I6273">
        <v>43449</v>
      </c>
      <c r="J6273">
        <v>161</v>
      </c>
      <c r="K6273">
        <v>102.5</v>
      </c>
      <c r="L6273">
        <v>1</v>
      </c>
      <c r="M6273">
        <v>3331.25</v>
      </c>
      <c r="N6273">
        <v>2326.4209999999998</v>
      </c>
      <c r="O6273">
        <v>2326.4209999999998</v>
      </c>
      <c r="P6273">
        <v>102.5</v>
      </c>
      <c r="Q6273">
        <v>32.5</v>
      </c>
      <c r="R6273">
        <v>1004.829</v>
      </c>
      <c r="S6273">
        <v>2019</v>
      </c>
      <c r="T6273">
        <v>5</v>
      </c>
      <c r="U6273">
        <v>21</v>
      </c>
    </row>
    <row r="6274" spans="1:21" x14ac:dyDescent="0.3">
      <c r="A6274" s="5" t="s">
        <v>168</v>
      </c>
      <c r="B6274" s="5" t="s">
        <v>175</v>
      </c>
      <c r="C6274" s="5" t="s">
        <v>87</v>
      </c>
      <c r="D6274" s="5" t="s">
        <v>417</v>
      </c>
      <c r="E6274" s="5" t="s">
        <v>172</v>
      </c>
      <c r="F6274" s="6">
        <v>43610</v>
      </c>
      <c r="G6274" s="5" t="s">
        <v>148</v>
      </c>
      <c r="H6274" s="5" t="s">
        <v>351</v>
      </c>
      <c r="I6274">
        <v>43449</v>
      </c>
      <c r="J6274">
        <v>161</v>
      </c>
      <c r="K6274">
        <v>348</v>
      </c>
      <c r="L6274">
        <v>3</v>
      </c>
      <c r="M6274">
        <v>11484</v>
      </c>
      <c r="N6274">
        <v>6979.2640000000001</v>
      </c>
      <c r="O6274">
        <v>2326.4209999999998</v>
      </c>
      <c r="P6274">
        <v>116</v>
      </c>
      <c r="Q6274">
        <v>33</v>
      </c>
      <c r="R6274">
        <v>4504.7359999999999</v>
      </c>
      <c r="S6274">
        <v>2019</v>
      </c>
      <c r="T6274">
        <v>5</v>
      </c>
      <c r="U6274">
        <v>21</v>
      </c>
    </row>
    <row r="6275" spans="1:21" x14ac:dyDescent="0.3">
      <c r="A6275" s="5" t="s">
        <v>168</v>
      </c>
      <c r="B6275" s="5" t="s">
        <v>175</v>
      </c>
      <c r="C6275" s="5" t="s">
        <v>87</v>
      </c>
      <c r="D6275" s="5" t="s">
        <v>417</v>
      </c>
      <c r="E6275" s="5" t="s">
        <v>172</v>
      </c>
      <c r="F6275" s="6">
        <v>43610</v>
      </c>
      <c r="G6275" s="5" t="s">
        <v>148</v>
      </c>
      <c r="H6275" s="5" t="s">
        <v>190</v>
      </c>
      <c r="I6275">
        <v>43449</v>
      </c>
      <c r="J6275">
        <v>161</v>
      </c>
      <c r="K6275">
        <v>98.5</v>
      </c>
      <c r="L6275">
        <v>1</v>
      </c>
      <c r="M6275">
        <v>3250.5</v>
      </c>
      <c r="N6275">
        <v>2326.4209999999998</v>
      </c>
      <c r="O6275">
        <v>2326.4209999999998</v>
      </c>
      <c r="P6275">
        <v>98.5</v>
      </c>
      <c r="Q6275">
        <v>33</v>
      </c>
      <c r="R6275">
        <v>924.07899999999995</v>
      </c>
      <c r="S6275">
        <v>2019</v>
      </c>
      <c r="T6275">
        <v>5</v>
      </c>
      <c r="U6275">
        <v>21</v>
      </c>
    </row>
    <row r="6276" spans="1:21" x14ac:dyDescent="0.3">
      <c r="A6276" s="5" t="s">
        <v>168</v>
      </c>
      <c r="B6276" s="5" t="s">
        <v>175</v>
      </c>
      <c r="C6276" s="5" t="s">
        <v>87</v>
      </c>
      <c r="D6276" s="5" t="s">
        <v>417</v>
      </c>
      <c r="E6276" s="5" t="s">
        <v>172</v>
      </c>
      <c r="F6276" s="6">
        <v>43610</v>
      </c>
      <c r="G6276" s="5" t="s">
        <v>148</v>
      </c>
      <c r="H6276" s="5" t="s">
        <v>173</v>
      </c>
      <c r="I6276">
        <v>43449</v>
      </c>
      <c r="J6276">
        <v>161</v>
      </c>
      <c r="K6276">
        <v>171</v>
      </c>
      <c r="L6276">
        <v>2</v>
      </c>
      <c r="M6276">
        <v>5985</v>
      </c>
      <c r="N6276">
        <v>4652.8419999999996</v>
      </c>
      <c r="O6276">
        <v>2326.4209999999998</v>
      </c>
      <c r="P6276">
        <v>85.5</v>
      </c>
      <c r="Q6276">
        <v>35</v>
      </c>
      <c r="R6276">
        <v>1332.1579999999999</v>
      </c>
      <c r="S6276">
        <v>2019</v>
      </c>
      <c r="T6276">
        <v>5</v>
      </c>
      <c r="U6276">
        <v>21</v>
      </c>
    </row>
    <row r="6277" spans="1:21" x14ac:dyDescent="0.3">
      <c r="A6277" s="5" t="s">
        <v>168</v>
      </c>
      <c r="B6277" s="5" t="s">
        <v>206</v>
      </c>
      <c r="C6277" s="5" t="s">
        <v>103</v>
      </c>
      <c r="D6277" s="5" t="s">
        <v>420</v>
      </c>
      <c r="E6277" s="5" t="s">
        <v>172</v>
      </c>
      <c r="F6277" s="6">
        <v>43612</v>
      </c>
      <c r="G6277" s="5" t="s">
        <v>148</v>
      </c>
      <c r="H6277" s="5" t="s">
        <v>202</v>
      </c>
      <c r="I6277">
        <v>43450</v>
      </c>
      <c r="J6277">
        <v>162</v>
      </c>
      <c r="K6277">
        <v>618</v>
      </c>
      <c r="L6277">
        <v>6</v>
      </c>
      <c r="M6277">
        <v>20394</v>
      </c>
      <c r="N6277">
        <v>15784.386</v>
      </c>
      <c r="O6277">
        <v>2630.7310000000002</v>
      </c>
      <c r="P6277">
        <v>103</v>
      </c>
      <c r="Q6277">
        <v>33</v>
      </c>
      <c r="R6277">
        <v>4609.6139999999996</v>
      </c>
      <c r="S6277">
        <v>2019</v>
      </c>
      <c r="T6277">
        <v>5</v>
      </c>
      <c r="U6277">
        <v>22</v>
      </c>
    </row>
    <row r="6278" spans="1:21" x14ac:dyDescent="0.3">
      <c r="A6278" s="5" t="s">
        <v>168</v>
      </c>
      <c r="B6278" s="5" t="s">
        <v>206</v>
      </c>
      <c r="C6278" s="5" t="s">
        <v>103</v>
      </c>
      <c r="D6278" s="5" t="s">
        <v>420</v>
      </c>
      <c r="E6278" s="5" t="s">
        <v>172</v>
      </c>
      <c r="F6278" s="6">
        <v>43612</v>
      </c>
      <c r="G6278" s="5" t="s">
        <v>148</v>
      </c>
      <c r="H6278" s="5" t="s">
        <v>204</v>
      </c>
      <c r="I6278">
        <v>43450</v>
      </c>
      <c r="J6278">
        <v>162</v>
      </c>
      <c r="K6278">
        <v>310</v>
      </c>
      <c r="L6278">
        <v>3</v>
      </c>
      <c r="M6278">
        <v>10230</v>
      </c>
      <c r="N6278">
        <v>7892.1930000000002</v>
      </c>
      <c r="O6278">
        <v>2630.7310000000002</v>
      </c>
      <c r="P6278">
        <v>103.33333333333333</v>
      </c>
      <c r="Q6278">
        <v>33</v>
      </c>
      <c r="R6278">
        <v>2337.8069999999998</v>
      </c>
      <c r="S6278">
        <v>2019</v>
      </c>
      <c r="T6278">
        <v>5</v>
      </c>
      <c r="U6278">
        <v>22</v>
      </c>
    </row>
    <row r="6279" spans="1:21" x14ac:dyDescent="0.3">
      <c r="A6279" s="5" t="s">
        <v>168</v>
      </c>
      <c r="B6279" s="5" t="s">
        <v>206</v>
      </c>
      <c r="C6279" s="5" t="s">
        <v>103</v>
      </c>
      <c r="D6279" s="5" t="s">
        <v>420</v>
      </c>
      <c r="E6279" s="5" t="s">
        <v>172</v>
      </c>
      <c r="F6279" s="6">
        <v>43612</v>
      </c>
      <c r="G6279" s="5" t="s">
        <v>148</v>
      </c>
      <c r="H6279" s="5" t="s">
        <v>205</v>
      </c>
      <c r="I6279">
        <v>43450</v>
      </c>
      <c r="J6279">
        <v>162</v>
      </c>
      <c r="K6279">
        <v>478</v>
      </c>
      <c r="L6279">
        <v>4</v>
      </c>
      <c r="M6279">
        <v>15774</v>
      </c>
      <c r="N6279">
        <v>10522.924000000001</v>
      </c>
      <c r="O6279">
        <v>2630.7310000000002</v>
      </c>
      <c r="P6279">
        <v>119.5</v>
      </c>
      <c r="Q6279">
        <v>33</v>
      </c>
      <c r="R6279">
        <v>5251.076</v>
      </c>
      <c r="S6279">
        <v>2019</v>
      </c>
      <c r="T6279">
        <v>5</v>
      </c>
      <c r="U6279">
        <v>22</v>
      </c>
    </row>
    <row r="6280" spans="1:21" x14ac:dyDescent="0.3">
      <c r="A6280" s="5" t="s">
        <v>168</v>
      </c>
      <c r="B6280" s="5" t="s">
        <v>206</v>
      </c>
      <c r="C6280" s="5" t="s">
        <v>103</v>
      </c>
      <c r="D6280" s="5" t="s">
        <v>420</v>
      </c>
      <c r="E6280" s="5" t="s">
        <v>172</v>
      </c>
      <c r="F6280" s="6">
        <v>43612</v>
      </c>
      <c r="G6280" s="5" t="s">
        <v>148</v>
      </c>
      <c r="H6280" s="5" t="s">
        <v>218</v>
      </c>
      <c r="I6280">
        <v>43450</v>
      </c>
      <c r="J6280">
        <v>162</v>
      </c>
      <c r="K6280">
        <v>390</v>
      </c>
      <c r="L6280">
        <v>4</v>
      </c>
      <c r="M6280">
        <v>12870</v>
      </c>
      <c r="N6280">
        <v>10522.924000000001</v>
      </c>
      <c r="O6280">
        <v>2630.7310000000002</v>
      </c>
      <c r="P6280">
        <v>97.5</v>
      </c>
      <c r="Q6280">
        <v>33</v>
      </c>
      <c r="R6280">
        <v>2347.076</v>
      </c>
      <c r="S6280">
        <v>2019</v>
      </c>
      <c r="T6280">
        <v>5</v>
      </c>
      <c r="U6280">
        <v>22</v>
      </c>
    </row>
    <row r="6281" spans="1:21" x14ac:dyDescent="0.3">
      <c r="A6281" s="5" t="s">
        <v>168</v>
      </c>
      <c r="B6281" s="5" t="s">
        <v>206</v>
      </c>
      <c r="C6281" s="5" t="s">
        <v>103</v>
      </c>
      <c r="D6281" s="5" t="s">
        <v>420</v>
      </c>
      <c r="E6281" s="5" t="s">
        <v>172</v>
      </c>
      <c r="F6281" s="6">
        <v>43612</v>
      </c>
      <c r="G6281" s="5" t="s">
        <v>148</v>
      </c>
      <c r="H6281" s="5" t="s">
        <v>226</v>
      </c>
      <c r="I6281">
        <v>43450</v>
      </c>
      <c r="J6281">
        <v>162</v>
      </c>
      <c r="K6281">
        <v>303</v>
      </c>
      <c r="L6281">
        <v>3</v>
      </c>
      <c r="M6281">
        <v>9999</v>
      </c>
      <c r="N6281">
        <v>7892.1930000000002</v>
      </c>
      <c r="O6281">
        <v>2630.7310000000002</v>
      </c>
      <c r="P6281">
        <v>101</v>
      </c>
      <c r="Q6281">
        <v>33</v>
      </c>
      <c r="R6281">
        <v>2106.8069999999998</v>
      </c>
      <c r="S6281">
        <v>2019</v>
      </c>
      <c r="T6281">
        <v>5</v>
      </c>
      <c r="U6281">
        <v>22</v>
      </c>
    </row>
    <row r="6282" spans="1:21" x14ac:dyDescent="0.3">
      <c r="A6282" s="5" t="s">
        <v>168</v>
      </c>
      <c r="B6282" s="5" t="s">
        <v>206</v>
      </c>
      <c r="C6282" s="5" t="s">
        <v>103</v>
      </c>
      <c r="D6282" s="5" t="s">
        <v>420</v>
      </c>
      <c r="E6282" s="5" t="s">
        <v>172</v>
      </c>
      <c r="F6282" s="6">
        <v>43612</v>
      </c>
      <c r="G6282" s="5" t="s">
        <v>148</v>
      </c>
      <c r="H6282" s="5" t="s">
        <v>191</v>
      </c>
      <c r="I6282">
        <v>43450</v>
      </c>
      <c r="J6282">
        <v>162</v>
      </c>
      <c r="K6282">
        <v>667</v>
      </c>
      <c r="L6282">
        <v>6</v>
      </c>
      <c r="M6282">
        <v>22011</v>
      </c>
      <c r="N6282">
        <v>15784.386</v>
      </c>
      <c r="O6282">
        <v>2630.7310000000002</v>
      </c>
      <c r="P6282">
        <v>111.16666666666667</v>
      </c>
      <c r="Q6282">
        <v>33</v>
      </c>
      <c r="R6282">
        <v>6226.6139999999996</v>
      </c>
      <c r="S6282">
        <v>2019</v>
      </c>
      <c r="T6282">
        <v>5</v>
      </c>
      <c r="U6282">
        <v>22</v>
      </c>
    </row>
    <row r="6283" spans="1:21" x14ac:dyDescent="0.3">
      <c r="A6283" s="5" t="s">
        <v>168</v>
      </c>
      <c r="B6283" s="5" t="s">
        <v>206</v>
      </c>
      <c r="C6283" s="5" t="s">
        <v>103</v>
      </c>
      <c r="D6283" s="5" t="s">
        <v>420</v>
      </c>
      <c r="E6283" s="5" t="s">
        <v>172</v>
      </c>
      <c r="F6283" s="6">
        <v>43612</v>
      </c>
      <c r="G6283" s="5" t="s">
        <v>148</v>
      </c>
      <c r="H6283" s="5" t="s">
        <v>187</v>
      </c>
      <c r="I6283">
        <v>43450</v>
      </c>
      <c r="J6283">
        <v>162</v>
      </c>
      <c r="K6283">
        <v>216</v>
      </c>
      <c r="L6283">
        <v>2</v>
      </c>
      <c r="M6283">
        <v>7128</v>
      </c>
      <c r="N6283">
        <v>5261.4620000000004</v>
      </c>
      <c r="O6283">
        <v>2630.7310000000002</v>
      </c>
      <c r="P6283">
        <v>108</v>
      </c>
      <c r="Q6283">
        <v>33</v>
      </c>
      <c r="R6283">
        <v>1866.538</v>
      </c>
      <c r="S6283">
        <v>2019</v>
      </c>
      <c r="T6283">
        <v>5</v>
      </c>
      <c r="U6283">
        <v>22</v>
      </c>
    </row>
    <row r="6284" spans="1:21" x14ac:dyDescent="0.3">
      <c r="A6284" s="5" t="s">
        <v>168</v>
      </c>
      <c r="B6284" s="5" t="s">
        <v>206</v>
      </c>
      <c r="C6284" s="5" t="s">
        <v>103</v>
      </c>
      <c r="D6284" s="5" t="s">
        <v>420</v>
      </c>
      <c r="E6284" s="5" t="s">
        <v>172</v>
      </c>
      <c r="F6284" s="6">
        <v>43612</v>
      </c>
      <c r="G6284" s="5" t="s">
        <v>148</v>
      </c>
      <c r="H6284" s="5" t="s">
        <v>321</v>
      </c>
      <c r="I6284">
        <v>43450</v>
      </c>
      <c r="J6284">
        <v>162</v>
      </c>
      <c r="K6284">
        <v>448</v>
      </c>
      <c r="L6284">
        <v>4</v>
      </c>
      <c r="M6284">
        <v>14560</v>
      </c>
      <c r="N6284">
        <v>10522.924000000001</v>
      </c>
      <c r="O6284">
        <v>2630.7310000000002</v>
      </c>
      <c r="P6284">
        <v>112</v>
      </c>
      <c r="Q6284">
        <v>32.5</v>
      </c>
      <c r="R6284">
        <v>4037.076</v>
      </c>
      <c r="S6284">
        <v>2019</v>
      </c>
      <c r="T6284">
        <v>5</v>
      </c>
      <c r="U6284">
        <v>22</v>
      </c>
    </row>
    <row r="6285" spans="1:21" x14ac:dyDescent="0.3">
      <c r="A6285" s="5" t="s">
        <v>168</v>
      </c>
      <c r="B6285" s="5" t="s">
        <v>206</v>
      </c>
      <c r="C6285" s="5" t="s">
        <v>103</v>
      </c>
      <c r="D6285" s="5" t="s">
        <v>420</v>
      </c>
      <c r="E6285" s="5" t="s">
        <v>172</v>
      </c>
      <c r="F6285" s="6">
        <v>43612</v>
      </c>
      <c r="G6285" s="5" t="s">
        <v>148</v>
      </c>
      <c r="H6285" s="5" t="s">
        <v>203</v>
      </c>
      <c r="I6285">
        <v>43450</v>
      </c>
      <c r="J6285">
        <v>162</v>
      </c>
      <c r="K6285">
        <v>208</v>
      </c>
      <c r="L6285">
        <v>2</v>
      </c>
      <c r="M6285">
        <v>6864</v>
      </c>
      <c r="N6285">
        <v>5261.4620000000004</v>
      </c>
      <c r="O6285">
        <v>2630.7310000000002</v>
      </c>
      <c r="P6285">
        <v>104</v>
      </c>
      <c r="Q6285">
        <v>33</v>
      </c>
      <c r="R6285">
        <v>1602.538</v>
      </c>
      <c r="S6285">
        <v>2019</v>
      </c>
      <c r="T6285">
        <v>5</v>
      </c>
      <c r="U6285">
        <v>22</v>
      </c>
    </row>
    <row r="6286" spans="1:21" x14ac:dyDescent="0.3">
      <c r="A6286" s="5" t="s">
        <v>168</v>
      </c>
      <c r="B6286" s="5" t="s">
        <v>206</v>
      </c>
      <c r="C6286" s="5" t="s">
        <v>103</v>
      </c>
      <c r="D6286" s="5" t="s">
        <v>420</v>
      </c>
      <c r="E6286" s="5" t="s">
        <v>172</v>
      </c>
      <c r="F6286" s="6">
        <v>43612</v>
      </c>
      <c r="G6286" s="5" t="s">
        <v>148</v>
      </c>
      <c r="H6286" s="5" t="s">
        <v>222</v>
      </c>
      <c r="I6286">
        <v>43450</v>
      </c>
      <c r="J6286">
        <v>162</v>
      </c>
      <c r="K6286">
        <v>101</v>
      </c>
      <c r="L6286">
        <v>1</v>
      </c>
      <c r="M6286">
        <v>3333</v>
      </c>
      <c r="N6286">
        <v>2630.7310000000002</v>
      </c>
      <c r="O6286">
        <v>2630.7310000000002</v>
      </c>
      <c r="P6286">
        <v>101</v>
      </c>
      <c r="Q6286">
        <v>33</v>
      </c>
      <c r="R6286">
        <v>702.26900000000001</v>
      </c>
      <c r="S6286">
        <v>2019</v>
      </c>
      <c r="T6286">
        <v>5</v>
      </c>
      <c r="U6286">
        <v>22</v>
      </c>
    </row>
    <row r="6287" spans="1:21" x14ac:dyDescent="0.3">
      <c r="A6287" s="5" t="s">
        <v>168</v>
      </c>
      <c r="B6287" s="5" t="s">
        <v>206</v>
      </c>
      <c r="C6287" s="5" t="s">
        <v>103</v>
      </c>
      <c r="D6287" s="5" t="s">
        <v>420</v>
      </c>
      <c r="E6287" s="5" t="s">
        <v>172</v>
      </c>
      <c r="F6287" s="6">
        <v>43612</v>
      </c>
      <c r="G6287" s="5" t="s">
        <v>148</v>
      </c>
      <c r="H6287" s="5" t="s">
        <v>181</v>
      </c>
      <c r="I6287">
        <v>43450</v>
      </c>
      <c r="J6287">
        <v>162</v>
      </c>
      <c r="K6287">
        <v>220</v>
      </c>
      <c r="L6287">
        <v>2</v>
      </c>
      <c r="M6287">
        <v>7260</v>
      </c>
      <c r="N6287">
        <v>5261.4620000000004</v>
      </c>
      <c r="O6287">
        <v>2630.7310000000002</v>
      </c>
      <c r="P6287">
        <v>110</v>
      </c>
      <c r="Q6287">
        <v>33</v>
      </c>
      <c r="R6287">
        <v>1998.538</v>
      </c>
      <c r="S6287">
        <v>2019</v>
      </c>
      <c r="T6287">
        <v>5</v>
      </c>
      <c r="U6287">
        <v>22</v>
      </c>
    </row>
    <row r="6288" spans="1:21" x14ac:dyDescent="0.3">
      <c r="A6288" s="5" t="s">
        <v>168</v>
      </c>
      <c r="B6288" s="5" t="s">
        <v>206</v>
      </c>
      <c r="C6288" s="5" t="s">
        <v>103</v>
      </c>
      <c r="D6288" s="5" t="s">
        <v>420</v>
      </c>
      <c r="E6288" s="5" t="s">
        <v>172</v>
      </c>
      <c r="F6288" s="6">
        <v>43612</v>
      </c>
      <c r="G6288" s="5" t="s">
        <v>148</v>
      </c>
      <c r="H6288" s="5" t="s">
        <v>182</v>
      </c>
      <c r="I6288">
        <v>43450</v>
      </c>
      <c r="J6288">
        <v>162</v>
      </c>
      <c r="K6288">
        <v>236</v>
      </c>
      <c r="L6288">
        <v>2</v>
      </c>
      <c r="M6288">
        <v>7788</v>
      </c>
      <c r="N6288">
        <v>5261.4620000000004</v>
      </c>
      <c r="O6288">
        <v>2630.7310000000002</v>
      </c>
      <c r="P6288">
        <v>118</v>
      </c>
      <c r="Q6288">
        <v>33</v>
      </c>
      <c r="R6288">
        <v>2526.538</v>
      </c>
      <c r="S6288">
        <v>2019</v>
      </c>
      <c r="T6288">
        <v>5</v>
      </c>
      <c r="U6288">
        <v>22</v>
      </c>
    </row>
    <row r="6289" spans="1:21" x14ac:dyDescent="0.3">
      <c r="A6289" s="5" t="s">
        <v>168</v>
      </c>
      <c r="B6289" s="5" t="s">
        <v>206</v>
      </c>
      <c r="C6289" s="5" t="s">
        <v>103</v>
      </c>
      <c r="D6289" s="5" t="s">
        <v>420</v>
      </c>
      <c r="E6289" s="5" t="s">
        <v>172</v>
      </c>
      <c r="F6289" s="6">
        <v>43612</v>
      </c>
      <c r="G6289" s="5" t="s">
        <v>148</v>
      </c>
      <c r="H6289" s="5" t="s">
        <v>246</v>
      </c>
      <c r="I6289">
        <v>43450</v>
      </c>
      <c r="J6289">
        <v>162</v>
      </c>
      <c r="K6289">
        <v>303</v>
      </c>
      <c r="L6289">
        <v>3</v>
      </c>
      <c r="M6289">
        <v>9999</v>
      </c>
      <c r="N6289">
        <v>7892.1930000000002</v>
      </c>
      <c r="O6289">
        <v>2630.7310000000002</v>
      </c>
      <c r="P6289">
        <v>101</v>
      </c>
      <c r="Q6289">
        <v>33</v>
      </c>
      <c r="R6289">
        <v>2106.8069999999998</v>
      </c>
      <c r="S6289">
        <v>2019</v>
      </c>
      <c r="T6289">
        <v>5</v>
      </c>
      <c r="U6289">
        <v>22</v>
      </c>
    </row>
    <row r="6290" spans="1:21" x14ac:dyDescent="0.3">
      <c r="A6290" s="5" t="s">
        <v>168</v>
      </c>
      <c r="B6290" s="5" t="s">
        <v>206</v>
      </c>
      <c r="C6290" s="5" t="s">
        <v>110</v>
      </c>
      <c r="D6290" s="5" t="s">
        <v>402</v>
      </c>
      <c r="E6290" s="5" t="s">
        <v>227</v>
      </c>
      <c r="F6290" s="6">
        <v>43612</v>
      </c>
      <c r="G6290" s="5" t="s">
        <v>148</v>
      </c>
      <c r="H6290" s="5" t="s">
        <v>351</v>
      </c>
      <c r="I6290">
        <v>43443</v>
      </c>
      <c r="J6290">
        <v>169</v>
      </c>
      <c r="K6290">
        <v>-235.4</v>
      </c>
      <c r="L6290">
        <v>-2</v>
      </c>
      <c r="M6290">
        <v>-7650.5</v>
      </c>
      <c r="N6290">
        <v>-5890.8209999999999</v>
      </c>
      <c r="O6290">
        <v>-2945.4110000000001</v>
      </c>
      <c r="P6290">
        <v>117.7</v>
      </c>
      <c r="Q6290">
        <v>32.5</v>
      </c>
      <c r="R6290">
        <v>-1759.6790000000001</v>
      </c>
      <c r="S6290">
        <v>2019</v>
      </c>
      <c r="T6290">
        <v>5</v>
      </c>
      <c r="U6290">
        <v>22</v>
      </c>
    </row>
    <row r="6291" spans="1:21" x14ac:dyDescent="0.3">
      <c r="A6291" s="5" t="s">
        <v>168</v>
      </c>
      <c r="B6291" s="5" t="s">
        <v>206</v>
      </c>
      <c r="C6291" s="5" t="s">
        <v>110</v>
      </c>
      <c r="D6291" s="5" t="s">
        <v>402</v>
      </c>
      <c r="E6291" s="5" t="s">
        <v>172</v>
      </c>
      <c r="F6291" s="6">
        <v>43612</v>
      </c>
      <c r="G6291" s="5" t="s">
        <v>148</v>
      </c>
      <c r="H6291" s="5" t="s">
        <v>351</v>
      </c>
      <c r="I6291">
        <v>43443</v>
      </c>
      <c r="J6291">
        <v>169</v>
      </c>
      <c r="K6291">
        <v>235.4</v>
      </c>
      <c r="L6291">
        <v>2</v>
      </c>
      <c r="M6291">
        <v>7768.2</v>
      </c>
      <c r="N6291">
        <v>5890.8209999999999</v>
      </c>
      <c r="O6291">
        <v>2945.4110000000001</v>
      </c>
      <c r="P6291">
        <v>117.7</v>
      </c>
      <c r="Q6291">
        <v>33</v>
      </c>
      <c r="R6291">
        <v>1877.3789999999999</v>
      </c>
      <c r="S6291">
        <v>2019</v>
      </c>
      <c r="T6291">
        <v>5</v>
      </c>
      <c r="U6291">
        <v>22</v>
      </c>
    </row>
    <row r="6292" spans="1:21" x14ac:dyDescent="0.3">
      <c r="A6292" s="5" t="s">
        <v>168</v>
      </c>
      <c r="B6292" s="5" t="s">
        <v>206</v>
      </c>
      <c r="C6292" s="5" t="s">
        <v>110</v>
      </c>
      <c r="D6292" s="5" t="s">
        <v>402</v>
      </c>
      <c r="E6292" s="5" t="s">
        <v>172</v>
      </c>
      <c r="F6292" s="6">
        <v>43612</v>
      </c>
      <c r="G6292" s="5" t="s">
        <v>148</v>
      </c>
      <c r="H6292" s="5" t="s">
        <v>238</v>
      </c>
      <c r="I6292">
        <v>43443</v>
      </c>
      <c r="J6292">
        <v>169</v>
      </c>
      <c r="K6292">
        <v>186</v>
      </c>
      <c r="L6292">
        <v>2</v>
      </c>
      <c r="M6292">
        <v>6138</v>
      </c>
      <c r="N6292">
        <v>5890.8209999999999</v>
      </c>
      <c r="O6292">
        <v>2945.4110000000001</v>
      </c>
      <c r="P6292">
        <v>93</v>
      </c>
      <c r="Q6292">
        <v>33</v>
      </c>
      <c r="R6292">
        <v>247.179</v>
      </c>
      <c r="S6292">
        <v>2019</v>
      </c>
      <c r="T6292">
        <v>5</v>
      </c>
      <c r="U6292">
        <v>22</v>
      </c>
    </row>
    <row r="6293" spans="1:21" x14ac:dyDescent="0.3">
      <c r="A6293" s="5" t="s">
        <v>168</v>
      </c>
      <c r="B6293" s="5" t="s">
        <v>206</v>
      </c>
      <c r="C6293" s="5" t="s">
        <v>110</v>
      </c>
      <c r="D6293" s="5" t="s">
        <v>402</v>
      </c>
      <c r="E6293" s="5" t="s">
        <v>172</v>
      </c>
      <c r="F6293" s="6">
        <v>43612</v>
      </c>
      <c r="G6293" s="5" t="s">
        <v>148</v>
      </c>
      <c r="H6293" s="5" t="s">
        <v>184</v>
      </c>
      <c r="I6293">
        <v>43443</v>
      </c>
      <c r="J6293">
        <v>169</v>
      </c>
      <c r="K6293">
        <v>3381</v>
      </c>
      <c r="L6293">
        <v>30</v>
      </c>
      <c r="M6293">
        <v>109882.5</v>
      </c>
      <c r="N6293">
        <v>88362.315000000002</v>
      </c>
      <c r="O6293">
        <v>2945.4110000000001</v>
      </c>
      <c r="P6293">
        <v>112.7</v>
      </c>
      <c r="Q6293">
        <v>32.5</v>
      </c>
      <c r="R6293">
        <v>21520.185000000001</v>
      </c>
      <c r="S6293">
        <v>2019</v>
      </c>
      <c r="T6293">
        <v>5</v>
      </c>
      <c r="U6293">
        <v>22</v>
      </c>
    </row>
    <row r="6294" spans="1:21" x14ac:dyDescent="0.3">
      <c r="A6294" s="5" t="s">
        <v>168</v>
      </c>
      <c r="B6294" s="5" t="s">
        <v>206</v>
      </c>
      <c r="C6294" s="5" t="s">
        <v>110</v>
      </c>
      <c r="D6294" s="5" t="s">
        <v>402</v>
      </c>
      <c r="E6294" s="5" t="s">
        <v>172</v>
      </c>
      <c r="F6294" s="6">
        <v>43612</v>
      </c>
      <c r="G6294" s="5" t="s">
        <v>148</v>
      </c>
      <c r="H6294" s="5" t="s">
        <v>269</v>
      </c>
      <c r="I6294">
        <v>43443</v>
      </c>
      <c r="J6294">
        <v>169</v>
      </c>
      <c r="K6294">
        <v>335</v>
      </c>
      <c r="L6294">
        <v>3</v>
      </c>
      <c r="M6294">
        <v>10887.5</v>
      </c>
      <c r="N6294">
        <v>8836.232</v>
      </c>
      <c r="O6294">
        <v>2945.4110000000001</v>
      </c>
      <c r="P6294">
        <v>111.66666666666667</v>
      </c>
      <c r="Q6294">
        <v>32.5</v>
      </c>
      <c r="R6294">
        <v>2051.268</v>
      </c>
      <c r="S6294">
        <v>2019</v>
      </c>
      <c r="T6294">
        <v>5</v>
      </c>
      <c r="U6294">
        <v>22</v>
      </c>
    </row>
    <row r="6295" spans="1:21" x14ac:dyDescent="0.3">
      <c r="A6295" s="5" t="s">
        <v>168</v>
      </c>
      <c r="B6295" s="5" t="s">
        <v>206</v>
      </c>
      <c r="C6295" s="5" t="s">
        <v>110</v>
      </c>
      <c r="D6295" s="5" t="s">
        <v>402</v>
      </c>
      <c r="E6295" s="5" t="s">
        <v>172</v>
      </c>
      <c r="F6295" s="6">
        <v>43612</v>
      </c>
      <c r="G6295" s="5" t="s">
        <v>148</v>
      </c>
      <c r="H6295" s="5" t="s">
        <v>217</v>
      </c>
      <c r="I6295">
        <v>43443</v>
      </c>
      <c r="J6295">
        <v>169</v>
      </c>
      <c r="K6295">
        <v>505</v>
      </c>
      <c r="L6295">
        <v>5</v>
      </c>
      <c r="M6295">
        <v>16665</v>
      </c>
      <c r="N6295">
        <v>14727.053</v>
      </c>
      <c r="O6295">
        <v>2945.4110000000001</v>
      </c>
      <c r="P6295">
        <v>101</v>
      </c>
      <c r="Q6295">
        <v>33</v>
      </c>
      <c r="R6295">
        <v>1937.9469999999999</v>
      </c>
      <c r="S6295">
        <v>2019</v>
      </c>
      <c r="T6295">
        <v>5</v>
      </c>
      <c r="U6295">
        <v>22</v>
      </c>
    </row>
    <row r="6296" spans="1:21" x14ac:dyDescent="0.3">
      <c r="A6296" s="5" t="s">
        <v>168</v>
      </c>
      <c r="B6296" s="5" t="s">
        <v>206</v>
      </c>
      <c r="C6296" s="5" t="s">
        <v>110</v>
      </c>
      <c r="D6296" s="5" t="s">
        <v>402</v>
      </c>
      <c r="E6296" s="5" t="s">
        <v>172</v>
      </c>
      <c r="F6296" s="6">
        <v>43612</v>
      </c>
      <c r="G6296" s="5" t="s">
        <v>148</v>
      </c>
      <c r="H6296" s="5" t="s">
        <v>212</v>
      </c>
      <c r="I6296">
        <v>43443</v>
      </c>
      <c r="J6296">
        <v>169</v>
      </c>
      <c r="K6296">
        <v>200</v>
      </c>
      <c r="L6296">
        <v>2</v>
      </c>
      <c r="M6296">
        <v>6600</v>
      </c>
      <c r="N6296">
        <v>5890.8209999999999</v>
      </c>
      <c r="O6296">
        <v>2945.4110000000001</v>
      </c>
      <c r="P6296">
        <v>100</v>
      </c>
      <c r="Q6296">
        <v>33</v>
      </c>
      <c r="R6296">
        <v>709.17899999999997</v>
      </c>
      <c r="S6296">
        <v>2019</v>
      </c>
      <c r="T6296">
        <v>5</v>
      </c>
      <c r="U6296">
        <v>22</v>
      </c>
    </row>
    <row r="6297" spans="1:21" x14ac:dyDescent="0.3">
      <c r="A6297" s="5" t="s">
        <v>168</v>
      </c>
      <c r="B6297" s="5" t="s">
        <v>206</v>
      </c>
      <c r="C6297" s="5" t="s">
        <v>110</v>
      </c>
      <c r="D6297" s="5" t="s">
        <v>402</v>
      </c>
      <c r="E6297" s="5" t="s">
        <v>172</v>
      </c>
      <c r="F6297" s="6">
        <v>43612</v>
      </c>
      <c r="G6297" s="5" t="s">
        <v>148</v>
      </c>
      <c r="H6297" s="5" t="s">
        <v>225</v>
      </c>
      <c r="I6297">
        <v>43443</v>
      </c>
      <c r="J6297">
        <v>169</v>
      </c>
      <c r="K6297">
        <v>234</v>
      </c>
      <c r="L6297">
        <v>2</v>
      </c>
      <c r="M6297">
        <v>7605</v>
      </c>
      <c r="N6297">
        <v>5890.8209999999999</v>
      </c>
      <c r="O6297">
        <v>2945.4110000000001</v>
      </c>
      <c r="P6297">
        <v>117</v>
      </c>
      <c r="Q6297">
        <v>32.5</v>
      </c>
      <c r="R6297">
        <v>1714.1790000000001</v>
      </c>
      <c r="S6297">
        <v>2019</v>
      </c>
      <c r="T6297">
        <v>5</v>
      </c>
      <c r="U6297">
        <v>22</v>
      </c>
    </row>
    <row r="6298" spans="1:21" x14ac:dyDescent="0.3">
      <c r="A6298" s="5" t="s">
        <v>168</v>
      </c>
      <c r="B6298" s="5" t="s">
        <v>206</v>
      </c>
      <c r="C6298" s="5" t="s">
        <v>110</v>
      </c>
      <c r="D6298" s="5" t="s">
        <v>402</v>
      </c>
      <c r="E6298" s="5" t="s">
        <v>227</v>
      </c>
      <c r="F6298" s="6">
        <v>43612</v>
      </c>
      <c r="G6298" s="5" t="s">
        <v>148</v>
      </c>
      <c r="H6298" s="5" t="s">
        <v>212</v>
      </c>
      <c r="I6298">
        <v>43443</v>
      </c>
      <c r="J6298">
        <v>169</v>
      </c>
      <c r="K6298">
        <v>-200</v>
      </c>
      <c r="L6298">
        <v>-2</v>
      </c>
      <c r="M6298">
        <v>-6600</v>
      </c>
      <c r="N6298">
        <v>-5890.8209999999999</v>
      </c>
      <c r="O6298">
        <v>-2945.4110000000001</v>
      </c>
      <c r="P6298">
        <v>100</v>
      </c>
      <c r="Q6298">
        <v>33</v>
      </c>
      <c r="R6298">
        <v>-709.17899999999997</v>
      </c>
      <c r="S6298">
        <v>2019</v>
      </c>
      <c r="T6298">
        <v>5</v>
      </c>
      <c r="U6298">
        <v>22</v>
      </c>
    </row>
    <row r="6299" spans="1:21" x14ac:dyDescent="0.3">
      <c r="A6299" s="5" t="s">
        <v>168</v>
      </c>
      <c r="B6299" s="5" t="s">
        <v>206</v>
      </c>
      <c r="C6299" s="5" t="s">
        <v>110</v>
      </c>
      <c r="D6299" s="5" t="s">
        <v>402</v>
      </c>
      <c r="E6299" s="5" t="s">
        <v>172</v>
      </c>
      <c r="F6299" s="6">
        <v>43612</v>
      </c>
      <c r="G6299" s="5" t="s">
        <v>148</v>
      </c>
      <c r="H6299" s="5" t="s">
        <v>189</v>
      </c>
      <c r="I6299">
        <v>43443</v>
      </c>
      <c r="J6299">
        <v>169</v>
      </c>
      <c r="K6299">
        <v>200</v>
      </c>
      <c r="L6299">
        <v>2</v>
      </c>
      <c r="M6299">
        <v>6600</v>
      </c>
      <c r="N6299">
        <v>5890.8209999999999</v>
      </c>
      <c r="O6299">
        <v>2945.4110000000001</v>
      </c>
      <c r="P6299">
        <v>100</v>
      </c>
      <c r="Q6299">
        <v>33</v>
      </c>
      <c r="R6299">
        <v>709.17899999999997</v>
      </c>
      <c r="S6299">
        <v>2019</v>
      </c>
      <c r="T6299">
        <v>5</v>
      </c>
      <c r="U6299">
        <v>22</v>
      </c>
    </row>
    <row r="6300" spans="1:21" x14ac:dyDescent="0.3">
      <c r="A6300" s="5" t="s">
        <v>168</v>
      </c>
      <c r="B6300" s="5" t="s">
        <v>169</v>
      </c>
      <c r="C6300" s="5" t="s">
        <v>170</v>
      </c>
      <c r="D6300" s="5" t="s">
        <v>421</v>
      </c>
      <c r="E6300" s="5" t="s">
        <v>172</v>
      </c>
      <c r="F6300" s="6">
        <v>43613</v>
      </c>
      <c r="G6300" s="5" t="s">
        <v>148</v>
      </c>
      <c r="H6300" s="5" t="s">
        <v>173</v>
      </c>
      <c r="I6300">
        <v>43505</v>
      </c>
      <c r="J6300">
        <v>108</v>
      </c>
      <c r="K6300">
        <v>88</v>
      </c>
      <c r="L6300">
        <v>1</v>
      </c>
      <c r="M6300">
        <v>1960</v>
      </c>
      <c r="N6300">
        <v>1372.2860000000001</v>
      </c>
      <c r="O6300">
        <v>1372.2860000000001</v>
      </c>
      <c r="P6300">
        <v>88</v>
      </c>
      <c r="Q6300">
        <v>22.2727</v>
      </c>
      <c r="R6300">
        <v>587.71400000000006</v>
      </c>
      <c r="S6300">
        <v>2019</v>
      </c>
      <c r="T6300">
        <v>5</v>
      </c>
      <c r="U6300">
        <v>22</v>
      </c>
    </row>
    <row r="6301" spans="1:21" x14ac:dyDescent="0.3">
      <c r="A6301" s="5" t="s">
        <v>168</v>
      </c>
      <c r="B6301" s="5" t="s">
        <v>169</v>
      </c>
      <c r="C6301" s="5" t="s">
        <v>170</v>
      </c>
      <c r="D6301" s="5" t="s">
        <v>422</v>
      </c>
      <c r="E6301" s="5" t="s">
        <v>172</v>
      </c>
      <c r="F6301" s="6">
        <v>43613</v>
      </c>
      <c r="G6301" s="5" t="s">
        <v>148</v>
      </c>
      <c r="H6301" s="5" t="s">
        <v>173</v>
      </c>
      <c r="I6301">
        <v>43519</v>
      </c>
      <c r="J6301">
        <v>94</v>
      </c>
      <c r="K6301">
        <v>88</v>
      </c>
      <c r="L6301">
        <v>1</v>
      </c>
      <c r="M6301">
        <v>1960</v>
      </c>
      <c r="N6301">
        <v>1315.424</v>
      </c>
      <c r="O6301">
        <v>1315.424</v>
      </c>
      <c r="P6301">
        <v>88</v>
      </c>
      <c r="Q6301">
        <v>22.2727</v>
      </c>
      <c r="R6301">
        <v>644.57600000000002</v>
      </c>
      <c r="S6301">
        <v>2019</v>
      </c>
      <c r="T6301">
        <v>5</v>
      </c>
      <c r="U6301">
        <v>22</v>
      </c>
    </row>
    <row r="6302" spans="1:21" x14ac:dyDescent="0.3">
      <c r="A6302" s="5" t="s">
        <v>168</v>
      </c>
      <c r="B6302" s="5" t="s">
        <v>169</v>
      </c>
      <c r="C6302" s="5" t="s">
        <v>170</v>
      </c>
      <c r="D6302" s="5" t="s">
        <v>390</v>
      </c>
      <c r="E6302" s="5" t="s">
        <v>172</v>
      </c>
      <c r="F6302" s="6">
        <v>43613</v>
      </c>
      <c r="G6302" s="5" t="s">
        <v>148</v>
      </c>
      <c r="H6302" s="5" t="s">
        <v>194</v>
      </c>
      <c r="I6302">
        <v>43424</v>
      </c>
      <c r="J6302">
        <v>189</v>
      </c>
      <c r="K6302">
        <v>234</v>
      </c>
      <c r="L6302">
        <v>2</v>
      </c>
      <c r="M6302">
        <v>7605</v>
      </c>
      <c r="N6302">
        <v>5232.2969999999996</v>
      </c>
      <c r="O6302">
        <v>2616.1480000000001</v>
      </c>
      <c r="P6302">
        <v>117</v>
      </c>
      <c r="Q6302">
        <v>32.5</v>
      </c>
      <c r="R6302">
        <v>2372.703</v>
      </c>
      <c r="S6302">
        <v>2019</v>
      </c>
      <c r="T6302">
        <v>5</v>
      </c>
      <c r="U6302">
        <v>22</v>
      </c>
    </row>
    <row r="6303" spans="1:21" x14ac:dyDescent="0.3">
      <c r="A6303" s="5" t="s">
        <v>168</v>
      </c>
      <c r="B6303" s="5" t="s">
        <v>169</v>
      </c>
      <c r="C6303" s="5" t="s">
        <v>170</v>
      </c>
      <c r="D6303" s="5" t="s">
        <v>390</v>
      </c>
      <c r="E6303" s="5" t="s">
        <v>172</v>
      </c>
      <c r="F6303" s="6">
        <v>43613</v>
      </c>
      <c r="G6303" s="5" t="s">
        <v>148</v>
      </c>
      <c r="H6303" s="5" t="s">
        <v>305</v>
      </c>
      <c r="I6303">
        <v>43424</v>
      </c>
      <c r="J6303">
        <v>189</v>
      </c>
      <c r="K6303">
        <v>1137</v>
      </c>
      <c r="L6303">
        <v>10</v>
      </c>
      <c r="M6303">
        <v>35815.5</v>
      </c>
      <c r="N6303">
        <v>26161.484</v>
      </c>
      <c r="O6303">
        <v>2616.1480000000001</v>
      </c>
      <c r="P6303">
        <v>113.7</v>
      </c>
      <c r="Q6303">
        <v>31.5</v>
      </c>
      <c r="R6303">
        <v>9654.0159999999996</v>
      </c>
      <c r="S6303">
        <v>2019</v>
      </c>
      <c r="T6303">
        <v>5</v>
      </c>
      <c r="U6303">
        <v>22</v>
      </c>
    </row>
    <row r="6304" spans="1:21" x14ac:dyDescent="0.3">
      <c r="A6304" s="5" t="s">
        <v>168</v>
      </c>
      <c r="B6304" s="5" t="s">
        <v>169</v>
      </c>
      <c r="C6304" s="5" t="s">
        <v>170</v>
      </c>
      <c r="D6304" s="5" t="s">
        <v>402</v>
      </c>
      <c r="E6304" s="5" t="s">
        <v>172</v>
      </c>
      <c r="F6304" s="6">
        <v>43613</v>
      </c>
      <c r="G6304" s="5" t="s">
        <v>148</v>
      </c>
      <c r="H6304" s="5" t="s">
        <v>194</v>
      </c>
      <c r="I6304">
        <v>43443</v>
      </c>
      <c r="J6304">
        <v>170</v>
      </c>
      <c r="K6304">
        <v>329.8</v>
      </c>
      <c r="L6304">
        <v>2</v>
      </c>
      <c r="M6304">
        <v>7145.6670000000004</v>
      </c>
      <c r="N6304">
        <v>5890.8209999999999</v>
      </c>
      <c r="O6304">
        <v>2945.4110000000001</v>
      </c>
      <c r="P6304">
        <v>164.9</v>
      </c>
      <c r="Q6304">
        <v>21.666699999999999</v>
      </c>
      <c r="R6304">
        <v>1254.846</v>
      </c>
      <c r="S6304">
        <v>2019</v>
      </c>
      <c r="T6304">
        <v>5</v>
      </c>
      <c r="U6304">
        <v>22</v>
      </c>
    </row>
    <row r="6305" spans="1:21" x14ac:dyDescent="0.3">
      <c r="A6305" s="5" t="s">
        <v>168</v>
      </c>
      <c r="B6305" s="5" t="s">
        <v>169</v>
      </c>
      <c r="C6305" s="5" t="s">
        <v>170</v>
      </c>
      <c r="D6305" s="5" t="s">
        <v>420</v>
      </c>
      <c r="E6305" s="5" t="s">
        <v>172</v>
      </c>
      <c r="F6305" s="6">
        <v>43613</v>
      </c>
      <c r="G6305" s="5" t="s">
        <v>148</v>
      </c>
      <c r="H6305" s="5" t="s">
        <v>194</v>
      </c>
      <c r="I6305">
        <v>43450</v>
      </c>
      <c r="J6305">
        <v>163</v>
      </c>
      <c r="K6305">
        <v>329.8</v>
      </c>
      <c r="L6305">
        <v>1</v>
      </c>
      <c r="M6305">
        <v>3572.8330000000001</v>
      </c>
      <c r="N6305">
        <v>2630.7310000000002</v>
      </c>
      <c r="O6305">
        <v>2630.7310000000002</v>
      </c>
      <c r="P6305">
        <v>329.8</v>
      </c>
      <c r="Q6305">
        <v>10.833299999999999</v>
      </c>
      <c r="R6305">
        <v>942.10199999999998</v>
      </c>
      <c r="S6305">
        <v>2019</v>
      </c>
      <c r="T6305">
        <v>5</v>
      </c>
      <c r="U6305">
        <v>22</v>
      </c>
    </row>
    <row r="6306" spans="1:21" x14ac:dyDescent="0.3">
      <c r="A6306" s="5" t="s">
        <v>168</v>
      </c>
      <c r="B6306" s="5" t="s">
        <v>175</v>
      </c>
      <c r="C6306" s="5" t="s">
        <v>80</v>
      </c>
      <c r="D6306" s="5" t="s">
        <v>423</v>
      </c>
      <c r="E6306" s="5" t="s">
        <v>172</v>
      </c>
      <c r="F6306" s="6">
        <v>43613</v>
      </c>
      <c r="G6306" s="5" t="s">
        <v>148</v>
      </c>
      <c r="H6306" s="5" t="s">
        <v>173</v>
      </c>
      <c r="I6306">
        <v>43484</v>
      </c>
      <c r="J6306">
        <v>129</v>
      </c>
      <c r="K6306">
        <v>50</v>
      </c>
      <c r="L6306">
        <v>1</v>
      </c>
      <c r="M6306">
        <v>1750</v>
      </c>
      <c r="N6306">
        <v>1951.355</v>
      </c>
      <c r="O6306">
        <v>1951.355</v>
      </c>
      <c r="P6306">
        <v>50</v>
      </c>
      <c r="Q6306">
        <v>35</v>
      </c>
      <c r="R6306">
        <v>-201.35499999999999</v>
      </c>
      <c r="S6306">
        <v>2019</v>
      </c>
      <c r="T6306">
        <v>5</v>
      </c>
      <c r="U6306">
        <v>22</v>
      </c>
    </row>
    <row r="6307" spans="1:21" x14ac:dyDescent="0.3">
      <c r="A6307" s="5" t="s">
        <v>168</v>
      </c>
      <c r="B6307" s="5" t="s">
        <v>175</v>
      </c>
      <c r="C6307" s="5" t="s">
        <v>84</v>
      </c>
      <c r="D6307" s="5" t="s">
        <v>411</v>
      </c>
      <c r="E6307" s="5" t="s">
        <v>172</v>
      </c>
      <c r="F6307" s="6">
        <v>43613</v>
      </c>
      <c r="G6307" s="5" t="s">
        <v>148</v>
      </c>
      <c r="H6307" s="5" t="s">
        <v>194</v>
      </c>
      <c r="I6307">
        <v>43442</v>
      </c>
      <c r="J6307">
        <v>171</v>
      </c>
      <c r="K6307">
        <v>226</v>
      </c>
      <c r="L6307">
        <v>2</v>
      </c>
      <c r="M6307">
        <v>7345</v>
      </c>
      <c r="N6307">
        <v>5730.5959999999995</v>
      </c>
      <c r="O6307">
        <v>2865.2979999999998</v>
      </c>
      <c r="P6307">
        <v>113</v>
      </c>
      <c r="Q6307">
        <v>32.5</v>
      </c>
      <c r="R6307">
        <v>1614.404</v>
      </c>
      <c r="S6307">
        <v>2019</v>
      </c>
      <c r="T6307">
        <v>5</v>
      </c>
      <c r="U6307">
        <v>22</v>
      </c>
    </row>
    <row r="6308" spans="1:21" x14ac:dyDescent="0.3">
      <c r="A6308" s="5" t="s">
        <v>168</v>
      </c>
      <c r="B6308" s="5" t="s">
        <v>175</v>
      </c>
      <c r="C6308" s="5" t="s">
        <v>87</v>
      </c>
      <c r="D6308" s="5" t="s">
        <v>417</v>
      </c>
      <c r="E6308" s="5" t="s">
        <v>172</v>
      </c>
      <c r="F6308" s="6">
        <v>43613</v>
      </c>
      <c r="G6308" s="5" t="s">
        <v>148</v>
      </c>
      <c r="H6308" s="5" t="s">
        <v>212</v>
      </c>
      <c r="I6308">
        <v>43449</v>
      </c>
      <c r="J6308">
        <v>164</v>
      </c>
      <c r="K6308">
        <v>101</v>
      </c>
      <c r="L6308">
        <v>1</v>
      </c>
      <c r="M6308">
        <v>3232</v>
      </c>
      <c r="N6308">
        <v>2326.4209999999998</v>
      </c>
      <c r="O6308">
        <v>2326.4209999999998</v>
      </c>
      <c r="P6308">
        <v>101</v>
      </c>
      <c r="Q6308">
        <v>32</v>
      </c>
      <c r="R6308">
        <v>905.57899999999995</v>
      </c>
      <c r="S6308">
        <v>2019</v>
      </c>
      <c r="T6308">
        <v>5</v>
      </c>
      <c r="U6308">
        <v>22</v>
      </c>
    </row>
    <row r="6309" spans="1:21" x14ac:dyDescent="0.3">
      <c r="A6309" s="5" t="s">
        <v>168</v>
      </c>
      <c r="B6309" s="5" t="s">
        <v>175</v>
      </c>
      <c r="C6309" s="5" t="s">
        <v>87</v>
      </c>
      <c r="D6309" s="5" t="s">
        <v>417</v>
      </c>
      <c r="E6309" s="5" t="s">
        <v>172</v>
      </c>
      <c r="F6309" s="6">
        <v>43613</v>
      </c>
      <c r="G6309" s="5" t="s">
        <v>148</v>
      </c>
      <c r="H6309" s="5" t="s">
        <v>395</v>
      </c>
      <c r="I6309">
        <v>43449</v>
      </c>
      <c r="J6309">
        <v>164</v>
      </c>
      <c r="K6309">
        <v>120.5</v>
      </c>
      <c r="L6309">
        <v>1</v>
      </c>
      <c r="M6309">
        <v>3976.5</v>
      </c>
      <c r="N6309">
        <v>2326.4209999999998</v>
      </c>
      <c r="O6309">
        <v>2326.4209999999998</v>
      </c>
      <c r="P6309">
        <v>120.5</v>
      </c>
      <c r="Q6309">
        <v>33</v>
      </c>
      <c r="R6309">
        <v>1650.079</v>
      </c>
      <c r="S6309">
        <v>2019</v>
      </c>
      <c r="T6309">
        <v>5</v>
      </c>
      <c r="U6309">
        <v>22</v>
      </c>
    </row>
    <row r="6310" spans="1:21" x14ac:dyDescent="0.3">
      <c r="A6310" s="5" t="s">
        <v>168</v>
      </c>
      <c r="B6310" s="5" t="s">
        <v>175</v>
      </c>
      <c r="C6310" s="5" t="s">
        <v>87</v>
      </c>
      <c r="D6310" s="5" t="s">
        <v>417</v>
      </c>
      <c r="E6310" s="5" t="s">
        <v>172</v>
      </c>
      <c r="F6310" s="6">
        <v>43613</v>
      </c>
      <c r="G6310" s="5" t="s">
        <v>148</v>
      </c>
      <c r="H6310" s="5" t="s">
        <v>208</v>
      </c>
      <c r="I6310">
        <v>43449</v>
      </c>
      <c r="J6310">
        <v>164</v>
      </c>
      <c r="K6310">
        <v>104</v>
      </c>
      <c r="L6310">
        <v>1</v>
      </c>
      <c r="M6310">
        <v>3380</v>
      </c>
      <c r="N6310">
        <v>2326.4209999999998</v>
      </c>
      <c r="O6310">
        <v>2326.4209999999998</v>
      </c>
      <c r="P6310">
        <v>104</v>
      </c>
      <c r="Q6310">
        <v>32.5</v>
      </c>
      <c r="R6310">
        <v>1053.579</v>
      </c>
      <c r="S6310">
        <v>2019</v>
      </c>
      <c r="T6310">
        <v>5</v>
      </c>
      <c r="U6310">
        <v>22</v>
      </c>
    </row>
    <row r="6311" spans="1:21" x14ac:dyDescent="0.3">
      <c r="A6311" s="5" t="s">
        <v>168</v>
      </c>
      <c r="B6311" s="5" t="s">
        <v>175</v>
      </c>
      <c r="C6311" s="5" t="s">
        <v>87</v>
      </c>
      <c r="D6311" s="5" t="s">
        <v>417</v>
      </c>
      <c r="E6311" s="5" t="s">
        <v>172</v>
      </c>
      <c r="F6311" s="6">
        <v>43613</v>
      </c>
      <c r="G6311" s="5" t="s">
        <v>148</v>
      </c>
      <c r="H6311" s="5" t="s">
        <v>235</v>
      </c>
      <c r="I6311">
        <v>43449</v>
      </c>
      <c r="J6311">
        <v>164</v>
      </c>
      <c r="K6311">
        <v>111.5</v>
      </c>
      <c r="L6311">
        <v>1</v>
      </c>
      <c r="M6311">
        <v>3623.75</v>
      </c>
      <c r="N6311">
        <v>2326.4209999999998</v>
      </c>
      <c r="O6311">
        <v>2326.4209999999998</v>
      </c>
      <c r="P6311">
        <v>111.5</v>
      </c>
      <c r="Q6311">
        <v>32.5</v>
      </c>
      <c r="R6311">
        <v>1297.329</v>
      </c>
      <c r="S6311">
        <v>2019</v>
      </c>
      <c r="T6311">
        <v>5</v>
      </c>
      <c r="U6311">
        <v>22</v>
      </c>
    </row>
    <row r="6312" spans="1:21" x14ac:dyDescent="0.3">
      <c r="A6312" s="5" t="s">
        <v>168</v>
      </c>
      <c r="B6312" s="5" t="s">
        <v>175</v>
      </c>
      <c r="C6312" s="5" t="s">
        <v>87</v>
      </c>
      <c r="D6312" s="5" t="s">
        <v>417</v>
      </c>
      <c r="E6312" s="5" t="s">
        <v>172</v>
      </c>
      <c r="F6312" s="6">
        <v>43613</v>
      </c>
      <c r="G6312" s="5" t="s">
        <v>148</v>
      </c>
      <c r="H6312" s="5" t="s">
        <v>258</v>
      </c>
      <c r="I6312">
        <v>43449</v>
      </c>
      <c r="J6312">
        <v>164</v>
      </c>
      <c r="K6312">
        <v>110</v>
      </c>
      <c r="L6312">
        <v>1</v>
      </c>
      <c r="M6312">
        <v>3630</v>
      </c>
      <c r="N6312">
        <v>2326.4209999999998</v>
      </c>
      <c r="O6312">
        <v>2326.4209999999998</v>
      </c>
      <c r="P6312">
        <v>110</v>
      </c>
      <c r="Q6312">
        <v>33</v>
      </c>
      <c r="R6312">
        <v>1303.579</v>
      </c>
      <c r="S6312">
        <v>2019</v>
      </c>
      <c r="T6312">
        <v>5</v>
      </c>
      <c r="U6312">
        <v>22</v>
      </c>
    </row>
    <row r="6313" spans="1:21" x14ac:dyDescent="0.3">
      <c r="A6313" s="5" t="s">
        <v>168</v>
      </c>
      <c r="B6313" s="5" t="s">
        <v>206</v>
      </c>
      <c r="C6313" s="5" t="s">
        <v>103</v>
      </c>
      <c r="D6313" s="5" t="s">
        <v>420</v>
      </c>
      <c r="E6313" s="5" t="s">
        <v>172</v>
      </c>
      <c r="F6313" s="6">
        <v>43613</v>
      </c>
      <c r="G6313" s="5" t="s">
        <v>148</v>
      </c>
      <c r="H6313" s="5" t="s">
        <v>212</v>
      </c>
      <c r="I6313">
        <v>43450</v>
      </c>
      <c r="J6313">
        <v>163</v>
      </c>
      <c r="K6313">
        <v>117.4</v>
      </c>
      <c r="L6313">
        <v>1</v>
      </c>
      <c r="M6313">
        <v>3815.5</v>
      </c>
      <c r="N6313">
        <v>2630.7310000000002</v>
      </c>
      <c r="O6313">
        <v>2630.7310000000002</v>
      </c>
      <c r="P6313">
        <v>117.4</v>
      </c>
      <c r="Q6313">
        <v>32.5</v>
      </c>
      <c r="R6313">
        <v>1184.769</v>
      </c>
      <c r="S6313">
        <v>2019</v>
      </c>
      <c r="T6313">
        <v>5</v>
      </c>
      <c r="U6313">
        <v>22</v>
      </c>
    </row>
    <row r="6314" spans="1:21" x14ac:dyDescent="0.3">
      <c r="A6314" s="5" t="s">
        <v>168</v>
      </c>
      <c r="B6314" s="5" t="s">
        <v>206</v>
      </c>
      <c r="C6314" s="5" t="s">
        <v>109</v>
      </c>
      <c r="D6314" s="5" t="s">
        <v>415</v>
      </c>
      <c r="E6314" s="5" t="s">
        <v>172</v>
      </c>
      <c r="F6314" s="6">
        <v>43613</v>
      </c>
      <c r="G6314" s="5" t="s">
        <v>148</v>
      </c>
      <c r="H6314" s="5" t="s">
        <v>173</v>
      </c>
      <c r="I6314">
        <v>43436</v>
      </c>
      <c r="J6314">
        <v>177</v>
      </c>
      <c r="K6314">
        <v>80</v>
      </c>
      <c r="L6314">
        <v>1</v>
      </c>
      <c r="M6314">
        <v>2800</v>
      </c>
      <c r="N6314">
        <v>2637.9920000000002</v>
      </c>
      <c r="O6314">
        <v>2637.9920000000002</v>
      </c>
      <c r="P6314">
        <v>80</v>
      </c>
      <c r="Q6314">
        <v>35</v>
      </c>
      <c r="R6314">
        <v>162.00800000000001</v>
      </c>
      <c r="S6314">
        <v>2019</v>
      </c>
      <c r="T6314">
        <v>5</v>
      </c>
      <c r="U6314">
        <v>22</v>
      </c>
    </row>
    <row r="6315" spans="1:21" x14ac:dyDescent="0.3">
      <c r="A6315" s="5" t="s">
        <v>168</v>
      </c>
      <c r="B6315" s="5" t="s">
        <v>206</v>
      </c>
      <c r="C6315" s="5" t="s">
        <v>110</v>
      </c>
      <c r="D6315" s="5" t="s">
        <v>402</v>
      </c>
      <c r="E6315" s="5" t="s">
        <v>172</v>
      </c>
      <c r="F6315" s="6">
        <v>43613</v>
      </c>
      <c r="G6315" s="5" t="s">
        <v>148</v>
      </c>
      <c r="H6315" s="5" t="s">
        <v>208</v>
      </c>
      <c r="I6315">
        <v>43443</v>
      </c>
      <c r="J6315">
        <v>170</v>
      </c>
      <c r="K6315">
        <v>103</v>
      </c>
      <c r="L6315">
        <v>1</v>
      </c>
      <c r="M6315">
        <v>3347.5</v>
      </c>
      <c r="N6315">
        <v>2945.4110000000001</v>
      </c>
      <c r="O6315">
        <v>2945.4110000000001</v>
      </c>
      <c r="P6315">
        <v>103</v>
      </c>
      <c r="Q6315">
        <v>32.5</v>
      </c>
      <c r="R6315">
        <v>402.089</v>
      </c>
      <c r="S6315">
        <v>2019</v>
      </c>
      <c r="T6315">
        <v>5</v>
      </c>
      <c r="U6315">
        <v>22</v>
      </c>
    </row>
    <row r="6316" spans="1:21" x14ac:dyDescent="0.3">
      <c r="A6316" s="5" t="s">
        <v>168</v>
      </c>
      <c r="B6316" s="5" t="s">
        <v>206</v>
      </c>
      <c r="C6316" s="5" t="s">
        <v>110</v>
      </c>
      <c r="D6316" s="5" t="s">
        <v>402</v>
      </c>
      <c r="E6316" s="5" t="s">
        <v>172</v>
      </c>
      <c r="F6316" s="6">
        <v>43613</v>
      </c>
      <c r="G6316" s="5" t="s">
        <v>148</v>
      </c>
      <c r="H6316" s="5" t="s">
        <v>235</v>
      </c>
      <c r="I6316">
        <v>43443</v>
      </c>
      <c r="J6316">
        <v>170</v>
      </c>
      <c r="K6316">
        <v>96.2</v>
      </c>
      <c r="L6316">
        <v>1</v>
      </c>
      <c r="M6316">
        <v>3126.5</v>
      </c>
      <c r="N6316">
        <v>2945.4110000000001</v>
      </c>
      <c r="O6316">
        <v>2945.4110000000001</v>
      </c>
      <c r="P6316">
        <v>96.2</v>
      </c>
      <c r="Q6316">
        <v>32.5</v>
      </c>
      <c r="R6316">
        <v>181.089</v>
      </c>
      <c r="S6316">
        <v>2019</v>
      </c>
      <c r="T6316">
        <v>5</v>
      </c>
      <c r="U6316">
        <v>22</v>
      </c>
    </row>
    <row r="6317" spans="1:21" x14ac:dyDescent="0.3">
      <c r="A6317" s="5" t="s">
        <v>168</v>
      </c>
      <c r="B6317" s="5" t="s">
        <v>206</v>
      </c>
      <c r="C6317" s="5" t="s">
        <v>110</v>
      </c>
      <c r="D6317" s="5" t="s">
        <v>402</v>
      </c>
      <c r="E6317" s="5" t="s">
        <v>172</v>
      </c>
      <c r="F6317" s="6">
        <v>43613</v>
      </c>
      <c r="G6317" s="5" t="s">
        <v>148</v>
      </c>
      <c r="H6317" s="5" t="s">
        <v>194</v>
      </c>
      <c r="I6317">
        <v>43443</v>
      </c>
      <c r="J6317">
        <v>170</v>
      </c>
      <c r="K6317">
        <v>274.2</v>
      </c>
      <c r="L6317">
        <v>2</v>
      </c>
      <c r="M6317">
        <v>8911.5</v>
      </c>
      <c r="N6317">
        <v>5890.8209999999999</v>
      </c>
      <c r="O6317">
        <v>2945.4110000000001</v>
      </c>
      <c r="P6317">
        <v>137.1</v>
      </c>
      <c r="Q6317">
        <v>32.5</v>
      </c>
      <c r="R6317">
        <v>3020.6790000000001</v>
      </c>
      <c r="S6317">
        <v>2019</v>
      </c>
      <c r="T6317">
        <v>5</v>
      </c>
      <c r="U6317">
        <v>22</v>
      </c>
    </row>
    <row r="6318" spans="1:21" x14ac:dyDescent="0.3">
      <c r="A6318" s="5" t="s">
        <v>168</v>
      </c>
      <c r="B6318" s="5" t="s">
        <v>206</v>
      </c>
      <c r="C6318" s="5" t="s">
        <v>110</v>
      </c>
      <c r="D6318" s="5" t="s">
        <v>402</v>
      </c>
      <c r="E6318" s="5" t="s">
        <v>172</v>
      </c>
      <c r="F6318" s="6">
        <v>43613</v>
      </c>
      <c r="G6318" s="5" t="s">
        <v>148</v>
      </c>
      <c r="H6318" s="5" t="s">
        <v>199</v>
      </c>
      <c r="I6318">
        <v>43443</v>
      </c>
      <c r="J6318">
        <v>170</v>
      </c>
      <c r="K6318">
        <v>438</v>
      </c>
      <c r="L6318">
        <v>4</v>
      </c>
      <c r="M6318">
        <v>14235</v>
      </c>
      <c r="N6318">
        <v>11781.642</v>
      </c>
      <c r="O6318">
        <v>2945.4110000000001</v>
      </c>
      <c r="P6318">
        <v>109.5</v>
      </c>
      <c r="Q6318">
        <v>32.5</v>
      </c>
      <c r="R6318">
        <v>2453.3580000000002</v>
      </c>
      <c r="S6318">
        <v>2019</v>
      </c>
      <c r="T6318">
        <v>5</v>
      </c>
      <c r="U6318">
        <v>22</v>
      </c>
    </row>
    <row r="6319" spans="1:21" x14ac:dyDescent="0.3">
      <c r="A6319" s="5" t="s">
        <v>168</v>
      </c>
      <c r="B6319" s="5" t="s">
        <v>206</v>
      </c>
      <c r="C6319" s="5" t="s">
        <v>110</v>
      </c>
      <c r="D6319" s="5" t="s">
        <v>402</v>
      </c>
      <c r="E6319" s="5" t="s">
        <v>172</v>
      </c>
      <c r="F6319" s="6">
        <v>43613</v>
      </c>
      <c r="G6319" s="5" t="s">
        <v>148</v>
      </c>
      <c r="H6319" s="5" t="s">
        <v>215</v>
      </c>
      <c r="I6319">
        <v>43443</v>
      </c>
      <c r="J6319">
        <v>170</v>
      </c>
      <c r="K6319">
        <v>542</v>
      </c>
      <c r="L6319">
        <v>5</v>
      </c>
      <c r="M6319">
        <v>17615</v>
      </c>
      <c r="N6319">
        <v>14727.053</v>
      </c>
      <c r="O6319">
        <v>2945.4110000000001</v>
      </c>
      <c r="P6319">
        <v>108.4</v>
      </c>
      <c r="Q6319">
        <v>32.5</v>
      </c>
      <c r="R6319">
        <v>2887.9470000000001</v>
      </c>
      <c r="S6319">
        <v>2019</v>
      </c>
      <c r="T6319">
        <v>5</v>
      </c>
      <c r="U6319">
        <v>22</v>
      </c>
    </row>
    <row r="6320" spans="1:21" x14ac:dyDescent="0.3">
      <c r="A6320" s="5" t="s">
        <v>168</v>
      </c>
      <c r="B6320" s="5" t="s">
        <v>206</v>
      </c>
      <c r="C6320" s="5" t="s">
        <v>110</v>
      </c>
      <c r="D6320" s="5" t="s">
        <v>402</v>
      </c>
      <c r="E6320" s="5" t="s">
        <v>172</v>
      </c>
      <c r="F6320" s="6">
        <v>43613</v>
      </c>
      <c r="G6320" s="5" t="s">
        <v>148</v>
      </c>
      <c r="H6320" s="5" t="s">
        <v>200</v>
      </c>
      <c r="I6320">
        <v>43443</v>
      </c>
      <c r="J6320">
        <v>170</v>
      </c>
      <c r="K6320">
        <v>1220</v>
      </c>
      <c r="L6320">
        <v>10</v>
      </c>
      <c r="M6320">
        <v>39650</v>
      </c>
      <c r="N6320">
        <v>29454.105</v>
      </c>
      <c r="O6320">
        <v>2945.4110000000001</v>
      </c>
      <c r="P6320">
        <v>122</v>
      </c>
      <c r="Q6320">
        <v>32.5</v>
      </c>
      <c r="R6320">
        <v>10195.895</v>
      </c>
      <c r="S6320">
        <v>2019</v>
      </c>
      <c r="T6320">
        <v>5</v>
      </c>
      <c r="U6320">
        <v>22</v>
      </c>
    </row>
    <row r="6321" spans="1:21" x14ac:dyDescent="0.3">
      <c r="A6321" s="5" t="s">
        <v>168</v>
      </c>
      <c r="B6321" s="5" t="s">
        <v>206</v>
      </c>
      <c r="C6321" s="5" t="s">
        <v>103</v>
      </c>
      <c r="D6321" s="5" t="s">
        <v>420</v>
      </c>
      <c r="E6321" s="5" t="s">
        <v>172</v>
      </c>
      <c r="F6321" s="6">
        <v>43614</v>
      </c>
      <c r="G6321" s="5" t="s">
        <v>148</v>
      </c>
      <c r="H6321" s="5" t="s">
        <v>204</v>
      </c>
      <c r="I6321">
        <v>43450</v>
      </c>
      <c r="J6321">
        <v>164</v>
      </c>
      <c r="K6321">
        <v>395</v>
      </c>
      <c r="L6321">
        <v>4</v>
      </c>
      <c r="M6321">
        <v>13232.5</v>
      </c>
      <c r="N6321">
        <v>10993.986999999999</v>
      </c>
      <c r="O6321">
        <v>2748.4969999999998</v>
      </c>
      <c r="P6321">
        <v>98.75</v>
      </c>
      <c r="Q6321">
        <v>33.5</v>
      </c>
      <c r="R6321">
        <v>2238.5129999999999</v>
      </c>
      <c r="S6321">
        <v>2019</v>
      </c>
      <c r="T6321">
        <v>5</v>
      </c>
      <c r="U6321">
        <v>22</v>
      </c>
    </row>
    <row r="6322" spans="1:21" x14ac:dyDescent="0.3">
      <c r="A6322" s="5" t="s">
        <v>168</v>
      </c>
      <c r="B6322" s="5" t="s">
        <v>206</v>
      </c>
      <c r="C6322" s="5" t="s">
        <v>103</v>
      </c>
      <c r="D6322" s="5" t="s">
        <v>420</v>
      </c>
      <c r="E6322" s="5" t="s">
        <v>172</v>
      </c>
      <c r="F6322" s="6">
        <v>43614</v>
      </c>
      <c r="G6322" s="5" t="s">
        <v>148</v>
      </c>
      <c r="H6322" s="5" t="s">
        <v>190</v>
      </c>
      <c r="I6322">
        <v>43450</v>
      </c>
      <c r="J6322">
        <v>164</v>
      </c>
      <c r="K6322">
        <v>100</v>
      </c>
      <c r="L6322">
        <v>1</v>
      </c>
      <c r="M6322">
        <v>3350</v>
      </c>
      <c r="N6322">
        <v>2748.4969999999998</v>
      </c>
      <c r="O6322">
        <v>2748.4969999999998</v>
      </c>
      <c r="P6322">
        <v>100</v>
      </c>
      <c r="Q6322">
        <v>33.5</v>
      </c>
      <c r="R6322">
        <v>601.50300000000004</v>
      </c>
      <c r="S6322">
        <v>2019</v>
      </c>
      <c r="T6322">
        <v>5</v>
      </c>
      <c r="U6322">
        <v>22</v>
      </c>
    </row>
    <row r="6323" spans="1:21" x14ac:dyDescent="0.3">
      <c r="A6323" s="5" t="s">
        <v>168</v>
      </c>
      <c r="B6323" s="5" t="s">
        <v>206</v>
      </c>
      <c r="C6323" s="5" t="s">
        <v>103</v>
      </c>
      <c r="D6323" s="5" t="s">
        <v>420</v>
      </c>
      <c r="E6323" s="5" t="s">
        <v>172</v>
      </c>
      <c r="F6323" s="6">
        <v>43614</v>
      </c>
      <c r="G6323" s="5" t="s">
        <v>148</v>
      </c>
      <c r="H6323" s="5" t="s">
        <v>218</v>
      </c>
      <c r="I6323">
        <v>43450</v>
      </c>
      <c r="J6323">
        <v>164</v>
      </c>
      <c r="K6323">
        <v>428</v>
      </c>
      <c r="L6323">
        <v>4</v>
      </c>
      <c r="M6323">
        <v>14338</v>
      </c>
      <c r="N6323">
        <v>10993.986999999999</v>
      </c>
      <c r="O6323">
        <v>2748.4969999999998</v>
      </c>
      <c r="P6323">
        <v>107</v>
      </c>
      <c r="Q6323">
        <v>33.5</v>
      </c>
      <c r="R6323">
        <v>3344.0129999999999</v>
      </c>
      <c r="S6323">
        <v>2019</v>
      </c>
      <c r="T6323">
        <v>5</v>
      </c>
      <c r="U6323">
        <v>22</v>
      </c>
    </row>
    <row r="6324" spans="1:21" x14ac:dyDescent="0.3">
      <c r="A6324" s="5" t="s">
        <v>168</v>
      </c>
      <c r="B6324" s="5" t="s">
        <v>206</v>
      </c>
      <c r="C6324" s="5" t="s">
        <v>103</v>
      </c>
      <c r="D6324" s="5" t="s">
        <v>420</v>
      </c>
      <c r="E6324" s="5" t="s">
        <v>172</v>
      </c>
      <c r="F6324" s="6">
        <v>43614</v>
      </c>
      <c r="G6324" s="5" t="s">
        <v>148</v>
      </c>
      <c r="H6324" s="5" t="s">
        <v>181</v>
      </c>
      <c r="I6324">
        <v>43450</v>
      </c>
      <c r="J6324">
        <v>164</v>
      </c>
      <c r="K6324">
        <v>198</v>
      </c>
      <c r="L6324">
        <v>2</v>
      </c>
      <c r="M6324">
        <v>6633</v>
      </c>
      <c r="N6324">
        <v>5496.9930000000004</v>
      </c>
      <c r="O6324">
        <v>2748.4969999999998</v>
      </c>
      <c r="P6324">
        <v>99</v>
      </c>
      <c r="Q6324">
        <v>33.5</v>
      </c>
      <c r="R6324">
        <v>1136.0070000000001</v>
      </c>
      <c r="S6324">
        <v>2019</v>
      </c>
      <c r="T6324">
        <v>5</v>
      </c>
      <c r="U6324">
        <v>22</v>
      </c>
    </row>
    <row r="6325" spans="1:21" x14ac:dyDescent="0.3">
      <c r="A6325" s="5" t="s">
        <v>168</v>
      </c>
      <c r="B6325" s="5" t="s">
        <v>206</v>
      </c>
      <c r="C6325" s="5" t="s">
        <v>103</v>
      </c>
      <c r="D6325" s="5" t="s">
        <v>420</v>
      </c>
      <c r="E6325" s="5" t="s">
        <v>172</v>
      </c>
      <c r="F6325" s="6">
        <v>43614</v>
      </c>
      <c r="G6325" s="5" t="s">
        <v>148</v>
      </c>
      <c r="H6325" s="5" t="s">
        <v>203</v>
      </c>
      <c r="I6325">
        <v>43450</v>
      </c>
      <c r="J6325">
        <v>164</v>
      </c>
      <c r="K6325">
        <v>110</v>
      </c>
      <c r="L6325">
        <v>1</v>
      </c>
      <c r="M6325">
        <v>3685</v>
      </c>
      <c r="N6325">
        <v>2748.4969999999998</v>
      </c>
      <c r="O6325">
        <v>2748.4969999999998</v>
      </c>
      <c r="P6325">
        <v>110</v>
      </c>
      <c r="Q6325">
        <v>33.5</v>
      </c>
      <c r="R6325">
        <v>936.50300000000004</v>
      </c>
      <c r="S6325">
        <v>2019</v>
      </c>
      <c r="T6325">
        <v>5</v>
      </c>
      <c r="U6325">
        <v>22</v>
      </c>
    </row>
    <row r="6326" spans="1:21" x14ac:dyDescent="0.3">
      <c r="A6326" s="5" t="s">
        <v>168</v>
      </c>
      <c r="B6326" s="5" t="s">
        <v>206</v>
      </c>
      <c r="C6326" s="5" t="s">
        <v>103</v>
      </c>
      <c r="D6326" s="5" t="s">
        <v>420</v>
      </c>
      <c r="E6326" s="5" t="s">
        <v>172</v>
      </c>
      <c r="F6326" s="6">
        <v>43614</v>
      </c>
      <c r="G6326" s="5" t="s">
        <v>148</v>
      </c>
      <c r="H6326" s="5" t="s">
        <v>230</v>
      </c>
      <c r="I6326">
        <v>43450</v>
      </c>
      <c r="J6326">
        <v>164</v>
      </c>
      <c r="K6326">
        <v>1995</v>
      </c>
      <c r="L6326">
        <v>17</v>
      </c>
      <c r="M6326">
        <v>65835</v>
      </c>
      <c r="N6326">
        <v>46724.445</v>
      </c>
      <c r="O6326">
        <v>2748.4969999999998</v>
      </c>
      <c r="P6326">
        <v>117.35294117647059</v>
      </c>
      <c r="Q6326">
        <v>33</v>
      </c>
      <c r="R6326">
        <v>19110.555</v>
      </c>
      <c r="S6326">
        <v>2019</v>
      </c>
      <c r="T6326">
        <v>5</v>
      </c>
      <c r="U6326">
        <v>22</v>
      </c>
    </row>
    <row r="6327" spans="1:21" x14ac:dyDescent="0.3">
      <c r="A6327" s="5" t="s">
        <v>168</v>
      </c>
      <c r="B6327" s="5" t="s">
        <v>206</v>
      </c>
      <c r="C6327" s="5" t="s">
        <v>103</v>
      </c>
      <c r="D6327" s="5" t="s">
        <v>420</v>
      </c>
      <c r="E6327" s="5" t="s">
        <v>172</v>
      </c>
      <c r="F6327" s="6">
        <v>43614</v>
      </c>
      <c r="G6327" s="5" t="s">
        <v>148</v>
      </c>
      <c r="H6327" s="5" t="s">
        <v>180</v>
      </c>
      <c r="I6327">
        <v>43450</v>
      </c>
      <c r="J6327">
        <v>164</v>
      </c>
      <c r="K6327">
        <v>98</v>
      </c>
      <c r="L6327">
        <v>1</v>
      </c>
      <c r="M6327">
        <v>3283</v>
      </c>
      <c r="N6327">
        <v>2748.4969999999998</v>
      </c>
      <c r="O6327">
        <v>2748.4969999999998</v>
      </c>
      <c r="P6327">
        <v>98</v>
      </c>
      <c r="Q6327">
        <v>33.5</v>
      </c>
      <c r="R6327">
        <v>534.50300000000004</v>
      </c>
      <c r="S6327">
        <v>2019</v>
      </c>
      <c r="T6327">
        <v>5</v>
      </c>
      <c r="U6327">
        <v>22</v>
      </c>
    </row>
    <row r="6328" spans="1:21" x14ac:dyDescent="0.3">
      <c r="A6328" s="5" t="s">
        <v>168</v>
      </c>
      <c r="B6328" s="5" t="s">
        <v>206</v>
      </c>
      <c r="C6328" s="5" t="s">
        <v>103</v>
      </c>
      <c r="D6328" s="5" t="s">
        <v>420</v>
      </c>
      <c r="E6328" s="5" t="s">
        <v>172</v>
      </c>
      <c r="F6328" s="6">
        <v>43614</v>
      </c>
      <c r="G6328" s="5" t="s">
        <v>148</v>
      </c>
      <c r="H6328" s="5" t="s">
        <v>205</v>
      </c>
      <c r="I6328">
        <v>43450</v>
      </c>
      <c r="J6328">
        <v>164</v>
      </c>
      <c r="K6328">
        <v>350</v>
      </c>
      <c r="L6328">
        <v>3</v>
      </c>
      <c r="M6328">
        <v>11725</v>
      </c>
      <c r="N6328">
        <v>8245.49</v>
      </c>
      <c r="O6328">
        <v>2748.4969999999998</v>
      </c>
      <c r="P6328">
        <v>116.66666666666667</v>
      </c>
      <c r="Q6328">
        <v>33.5</v>
      </c>
      <c r="R6328">
        <v>3479.51</v>
      </c>
      <c r="S6328">
        <v>2019</v>
      </c>
      <c r="T6328">
        <v>5</v>
      </c>
      <c r="U6328">
        <v>22</v>
      </c>
    </row>
    <row r="6329" spans="1:21" x14ac:dyDescent="0.3">
      <c r="A6329" s="5" t="s">
        <v>168</v>
      </c>
      <c r="B6329" s="5" t="s">
        <v>206</v>
      </c>
      <c r="C6329" s="5" t="s">
        <v>103</v>
      </c>
      <c r="D6329" s="5" t="s">
        <v>420</v>
      </c>
      <c r="E6329" s="5" t="s">
        <v>172</v>
      </c>
      <c r="F6329" s="6">
        <v>43614</v>
      </c>
      <c r="G6329" s="5" t="s">
        <v>148</v>
      </c>
      <c r="H6329" s="5" t="s">
        <v>216</v>
      </c>
      <c r="I6329">
        <v>43450</v>
      </c>
      <c r="J6329">
        <v>164</v>
      </c>
      <c r="K6329">
        <v>212</v>
      </c>
      <c r="L6329">
        <v>2</v>
      </c>
      <c r="M6329">
        <v>7102</v>
      </c>
      <c r="N6329">
        <v>5496.9930000000004</v>
      </c>
      <c r="O6329">
        <v>2748.4969999999998</v>
      </c>
      <c r="P6329">
        <v>106</v>
      </c>
      <c r="Q6329">
        <v>33.5</v>
      </c>
      <c r="R6329">
        <v>1605.0070000000001</v>
      </c>
      <c r="S6329">
        <v>2019</v>
      </c>
      <c r="T6329">
        <v>5</v>
      </c>
      <c r="U6329">
        <v>22</v>
      </c>
    </row>
    <row r="6330" spans="1:21" x14ac:dyDescent="0.3">
      <c r="A6330" s="5" t="s">
        <v>168</v>
      </c>
      <c r="B6330" s="5" t="s">
        <v>206</v>
      </c>
      <c r="C6330" s="5" t="s">
        <v>103</v>
      </c>
      <c r="D6330" s="5" t="s">
        <v>420</v>
      </c>
      <c r="E6330" s="5" t="s">
        <v>172</v>
      </c>
      <c r="F6330" s="6">
        <v>43614</v>
      </c>
      <c r="G6330" s="5" t="s">
        <v>148</v>
      </c>
      <c r="H6330" s="5" t="s">
        <v>185</v>
      </c>
      <c r="I6330">
        <v>43450</v>
      </c>
      <c r="J6330">
        <v>164</v>
      </c>
      <c r="K6330">
        <v>435</v>
      </c>
      <c r="L6330">
        <v>4</v>
      </c>
      <c r="M6330">
        <v>14572.5</v>
      </c>
      <c r="N6330">
        <v>10993.986999999999</v>
      </c>
      <c r="O6330">
        <v>2748.4969999999998</v>
      </c>
      <c r="P6330">
        <v>108.75</v>
      </c>
      <c r="Q6330">
        <v>33.5</v>
      </c>
      <c r="R6330">
        <v>3578.5129999999999</v>
      </c>
      <c r="S6330">
        <v>2019</v>
      </c>
      <c r="T6330">
        <v>5</v>
      </c>
      <c r="U6330">
        <v>22</v>
      </c>
    </row>
    <row r="6331" spans="1:21" x14ac:dyDescent="0.3">
      <c r="A6331" s="5" t="s">
        <v>168</v>
      </c>
      <c r="B6331" s="5" t="s">
        <v>206</v>
      </c>
      <c r="C6331" s="5" t="s">
        <v>103</v>
      </c>
      <c r="D6331" s="5" t="s">
        <v>420</v>
      </c>
      <c r="E6331" s="5" t="s">
        <v>172</v>
      </c>
      <c r="F6331" s="6">
        <v>43614</v>
      </c>
      <c r="G6331" s="5" t="s">
        <v>148</v>
      </c>
      <c r="H6331" s="5" t="s">
        <v>187</v>
      </c>
      <c r="I6331">
        <v>43450</v>
      </c>
      <c r="J6331">
        <v>164</v>
      </c>
      <c r="K6331">
        <v>242</v>
      </c>
      <c r="L6331">
        <v>2</v>
      </c>
      <c r="M6331">
        <v>8107</v>
      </c>
      <c r="N6331">
        <v>5496.9930000000004</v>
      </c>
      <c r="O6331">
        <v>2748.4969999999998</v>
      </c>
      <c r="P6331">
        <v>121</v>
      </c>
      <c r="Q6331">
        <v>33.5</v>
      </c>
      <c r="R6331">
        <v>2610.0070000000001</v>
      </c>
      <c r="S6331">
        <v>2019</v>
      </c>
      <c r="T6331">
        <v>5</v>
      </c>
      <c r="U6331">
        <v>22</v>
      </c>
    </row>
    <row r="6332" spans="1:21" x14ac:dyDescent="0.3">
      <c r="A6332" s="5" t="s">
        <v>168</v>
      </c>
      <c r="B6332" s="5" t="s">
        <v>206</v>
      </c>
      <c r="C6332" s="5" t="s">
        <v>103</v>
      </c>
      <c r="D6332" s="5" t="s">
        <v>420</v>
      </c>
      <c r="E6332" s="5" t="s">
        <v>172</v>
      </c>
      <c r="F6332" s="6">
        <v>43614</v>
      </c>
      <c r="G6332" s="5" t="s">
        <v>148</v>
      </c>
      <c r="H6332" s="5" t="s">
        <v>308</v>
      </c>
      <c r="I6332">
        <v>43450</v>
      </c>
      <c r="J6332">
        <v>164</v>
      </c>
      <c r="K6332">
        <v>92</v>
      </c>
      <c r="L6332">
        <v>1</v>
      </c>
      <c r="M6332">
        <v>3082</v>
      </c>
      <c r="N6332">
        <v>2748.4969999999998</v>
      </c>
      <c r="O6332">
        <v>2748.4969999999998</v>
      </c>
      <c r="P6332">
        <v>92</v>
      </c>
      <c r="Q6332">
        <v>33.5</v>
      </c>
      <c r="R6332">
        <v>333.50299999999999</v>
      </c>
      <c r="S6332">
        <v>2019</v>
      </c>
      <c r="T6332">
        <v>5</v>
      </c>
      <c r="U6332">
        <v>22</v>
      </c>
    </row>
    <row r="6333" spans="1:21" x14ac:dyDescent="0.3">
      <c r="A6333" s="5" t="s">
        <v>168</v>
      </c>
      <c r="B6333" s="5" t="s">
        <v>206</v>
      </c>
      <c r="C6333" s="5" t="s">
        <v>103</v>
      </c>
      <c r="D6333" s="5" t="s">
        <v>420</v>
      </c>
      <c r="E6333" s="5" t="s">
        <v>172</v>
      </c>
      <c r="F6333" s="6">
        <v>43614</v>
      </c>
      <c r="G6333" s="5" t="s">
        <v>148</v>
      </c>
      <c r="H6333" s="5" t="s">
        <v>190</v>
      </c>
      <c r="I6333">
        <v>43450</v>
      </c>
      <c r="J6333">
        <v>164</v>
      </c>
      <c r="K6333">
        <v>102</v>
      </c>
      <c r="L6333">
        <v>1</v>
      </c>
      <c r="M6333">
        <v>3417</v>
      </c>
      <c r="N6333">
        <v>2748.4969999999998</v>
      </c>
      <c r="O6333">
        <v>2748.4969999999998</v>
      </c>
      <c r="P6333">
        <v>102</v>
      </c>
      <c r="Q6333">
        <v>33.5</v>
      </c>
      <c r="R6333">
        <v>668.50300000000004</v>
      </c>
      <c r="S6333">
        <v>2019</v>
      </c>
      <c r="T6333">
        <v>5</v>
      </c>
      <c r="U6333">
        <v>22</v>
      </c>
    </row>
    <row r="6334" spans="1:21" x14ac:dyDescent="0.3">
      <c r="A6334" s="5" t="s">
        <v>168</v>
      </c>
      <c r="B6334" s="5" t="s">
        <v>206</v>
      </c>
      <c r="C6334" s="5" t="s">
        <v>103</v>
      </c>
      <c r="D6334" s="5" t="s">
        <v>420</v>
      </c>
      <c r="E6334" s="5" t="s">
        <v>172</v>
      </c>
      <c r="F6334" s="6">
        <v>43614</v>
      </c>
      <c r="G6334" s="5" t="s">
        <v>148</v>
      </c>
      <c r="H6334" s="5" t="s">
        <v>189</v>
      </c>
      <c r="I6334">
        <v>43450</v>
      </c>
      <c r="J6334">
        <v>164</v>
      </c>
      <c r="K6334">
        <v>108</v>
      </c>
      <c r="L6334">
        <v>1</v>
      </c>
      <c r="M6334">
        <v>3618</v>
      </c>
      <c r="N6334">
        <v>2748.4969999999998</v>
      </c>
      <c r="O6334">
        <v>2748.4969999999998</v>
      </c>
      <c r="P6334">
        <v>108</v>
      </c>
      <c r="Q6334">
        <v>33.5</v>
      </c>
      <c r="R6334">
        <v>869.50300000000004</v>
      </c>
      <c r="S6334">
        <v>2019</v>
      </c>
      <c r="T6334">
        <v>5</v>
      </c>
      <c r="U6334">
        <v>22</v>
      </c>
    </row>
    <row r="6335" spans="1:21" x14ac:dyDescent="0.3">
      <c r="A6335" s="5" t="s">
        <v>168</v>
      </c>
      <c r="B6335" s="5" t="s">
        <v>206</v>
      </c>
      <c r="C6335" s="5" t="s">
        <v>110</v>
      </c>
      <c r="D6335" s="5" t="s">
        <v>402</v>
      </c>
      <c r="E6335" s="5" t="s">
        <v>172</v>
      </c>
      <c r="F6335" s="6">
        <v>43614</v>
      </c>
      <c r="G6335" s="5" t="s">
        <v>148</v>
      </c>
      <c r="H6335" s="5" t="s">
        <v>222</v>
      </c>
      <c r="I6335">
        <v>43443</v>
      </c>
      <c r="J6335">
        <v>171</v>
      </c>
      <c r="K6335">
        <v>120</v>
      </c>
      <c r="L6335">
        <v>1</v>
      </c>
      <c r="M6335">
        <v>4020</v>
      </c>
      <c r="N6335">
        <v>3053.1039999999998</v>
      </c>
      <c r="O6335">
        <v>3053.1039999999998</v>
      </c>
      <c r="P6335">
        <v>120</v>
      </c>
      <c r="Q6335">
        <v>33.5</v>
      </c>
      <c r="R6335">
        <v>966.89599999999996</v>
      </c>
      <c r="S6335">
        <v>2019</v>
      </c>
      <c r="T6335">
        <v>5</v>
      </c>
      <c r="U6335">
        <v>22</v>
      </c>
    </row>
    <row r="6336" spans="1:21" x14ac:dyDescent="0.3">
      <c r="A6336" s="5" t="s">
        <v>168</v>
      </c>
      <c r="B6336" s="5" t="s">
        <v>206</v>
      </c>
      <c r="C6336" s="5" t="s">
        <v>110</v>
      </c>
      <c r="D6336" s="5" t="s">
        <v>402</v>
      </c>
      <c r="E6336" s="5" t="s">
        <v>172</v>
      </c>
      <c r="F6336" s="6">
        <v>43614</v>
      </c>
      <c r="G6336" s="5" t="s">
        <v>148</v>
      </c>
      <c r="H6336" s="5" t="s">
        <v>217</v>
      </c>
      <c r="I6336">
        <v>43443</v>
      </c>
      <c r="J6336">
        <v>171</v>
      </c>
      <c r="K6336">
        <v>1168</v>
      </c>
      <c r="L6336">
        <v>10</v>
      </c>
      <c r="M6336">
        <v>39128</v>
      </c>
      <c r="N6336">
        <v>30531.038</v>
      </c>
      <c r="O6336">
        <v>3053.1039999999998</v>
      </c>
      <c r="P6336">
        <v>116.8</v>
      </c>
      <c r="Q6336">
        <v>33.5</v>
      </c>
      <c r="R6336">
        <v>8596.9619999999995</v>
      </c>
      <c r="S6336">
        <v>2019</v>
      </c>
      <c r="T6336">
        <v>5</v>
      </c>
      <c r="U6336">
        <v>22</v>
      </c>
    </row>
    <row r="6337" spans="1:21" x14ac:dyDescent="0.3">
      <c r="A6337" s="5" t="s">
        <v>168</v>
      </c>
      <c r="B6337" s="5" t="s">
        <v>206</v>
      </c>
      <c r="C6337" s="5" t="s">
        <v>110</v>
      </c>
      <c r="D6337" s="5" t="s">
        <v>402</v>
      </c>
      <c r="E6337" s="5" t="s">
        <v>172</v>
      </c>
      <c r="F6337" s="6">
        <v>43614</v>
      </c>
      <c r="G6337" s="5" t="s">
        <v>148</v>
      </c>
      <c r="H6337" s="5" t="s">
        <v>184</v>
      </c>
      <c r="I6337">
        <v>43443</v>
      </c>
      <c r="J6337">
        <v>171</v>
      </c>
      <c r="K6337">
        <v>2320</v>
      </c>
      <c r="L6337">
        <v>20</v>
      </c>
      <c r="M6337">
        <v>76560</v>
      </c>
      <c r="N6337">
        <v>61062.076000000001</v>
      </c>
      <c r="O6337">
        <v>3053.1039999999998</v>
      </c>
      <c r="P6337">
        <v>116</v>
      </c>
      <c r="Q6337">
        <v>33</v>
      </c>
      <c r="R6337">
        <v>15497.924000000001</v>
      </c>
      <c r="S6337">
        <v>2019</v>
      </c>
      <c r="T6337">
        <v>5</v>
      </c>
      <c r="U6337">
        <v>22</v>
      </c>
    </row>
    <row r="6338" spans="1:21" x14ac:dyDescent="0.3">
      <c r="A6338" s="5" t="s">
        <v>168</v>
      </c>
      <c r="B6338" s="5" t="s">
        <v>169</v>
      </c>
      <c r="C6338" s="5" t="s">
        <v>170</v>
      </c>
      <c r="D6338" s="5" t="s">
        <v>413</v>
      </c>
      <c r="E6338" s="5" t="s">
        <v>227</v>
      </c>
      <c r="F6338" s="6">
        <v>43615</v>
      </c>
      <c r="G6338" s="5" t="s">
        <v>148</v>
      </c>
      <c r="H6338" s="5" t="s">
        <v>371</v>
      </c>
      <c r="I6338">
        <v>43435</v>
      </c>
      <c r="J6338">
        <v>180</v>
      </c>
      <c r="K6338">
        <v>-1040</v>
      </c>
      <c r="L6338">
        <v>-10</v>
      </c>
      <c r="M6338">
        <v>-32240</v>
      </c>
      <c r="N6338">
        <v>-20597.775000000001</v>
      </c>
      <c r="O6338">
        <v>-2059.777</v>
      </c>
      <c r="P6338">
        <v>104</v>
      </c>
      <c r="Q6338">
        <v>31</v>
      </c>
      <c r="R6338">
        <v>-11642.225</v>
      </c>
      <c r="S6338">
        <v>2019</v>
      </c>
      <c r="T6338">
        <v>5</v>
      </c>
      <c r="U6338">
        <v>22</v>
      </c>
    </row>
    <row r="6339" spans="1:21" x14ac:dyDescent="0.3">
      <c r="A6339" s="5" t="s">
        <v>168</v>
      </c>
      <c r="B6339" s="5" t="s">
        <v>169</v>
      </c>
      <c r="C6339" s="5" t="s">
        <v>170</v>
      </c>
      <c r="D6339" s="5" t="s">
        <v>413</v>
      </c>
      <c r="E6339" s="5" t="s">
        <v>172</v>
      </c>
      <c r="F6339" s="6">
        <v>43615</v>
      </c>
      <c r="G6339" s="5" t="s">
        <v>148</v>
      </c>
      <c r="H6339" s="5" t="s">
        <v>371</v>
      </c>
      <c r="I6339">
        <v>43435</v>
      </c>
      <c r="J6339">
        <v>180</v>
      </c>
      <c r="K6339">
        <v>1040</v>
      </c>
      <c r="L6339">
        <v>10</v>
      </c>
      <c r="M6339">
        <v>32240</v>
      </c>
      <c r="N6339">
        <v>20597.775000000001</v>
      </c>
      <c r="O6339">
        <v>2059.777</v>
      </c>
      <c r="P6339">
        <v>104</v>
      </c>
      <c r="Q6339">
        <v>31</v>
      </c>
      <c r="R6339">
        <v>11642.225</v>
      </c>
      <c r="S6339">
        <v>2019</v>
      </c>
      <c r="T6339">
        <v>5</v>
      </c>
      <c r="U6339">
        <v>22</v>
      </c>
    </row>
    <row r="6340" spans="1:21" x14ac:dyDescent="0.3">
      <c r="A6340" s="5" t="s">
        <v>168</v>
      </c>
      <c r="B6340" s="5" t="s">
        <v>206</v>
      </c>
      <c r="C6340" s="5" t="s">
        <v>103</v>
      </c>
      <c r="D6340" s="5" t="s">
        <v>420</v>
      </c>
      <c r="E6340" s="5" t="s">
        <v>172</v>
      </c>
      <c r="F6340" s="6">
        <v>43619</v>
      </c>
      <c r="G6340" s="5" t="s">
        <v>148</v>
      </c>
      <c r="H6340" s="5" t="s">
        <v>190</v>
      </c>
      <c r="I6340">
        <v>43450</v>
      </c>
      <c r="J6340">
        <v>169</v>
      </c>
      <c r="K6340">
        <v>110</v>
      </c>
      <c r="L6340">
        <v>1</v>
      </c>
      <c r="M6340">
        <v>3685</v>
      </c>
      <c r="N6340">
        <v>2748.4969999999998</v>
      </c>
      <c r="O6340">
        <v>2748.4969999999998</v>
      </c>
      <c r="P6340">
        <v>110</v>
      </c>
      <c r="Q6340">
        <v>33.5</v>
      </c>
      <c r="R6340">
        <v>936.50300000000004</v>
      </c>
      <c r="S6340">
        <v>2019</v>
      </c>
      <c r="T6340">
        <v>6</v>
      </c>
      <c r="U6340">
        <v>23</v>
      </c>
    </row>
    <row r="6341" spans="1:21" x14ac:dyDescent="0.3">
      <c r="A6341" s="5" t="s">
        <v>168</v>
      </c>
      <c r="B6341" s="5" t="s">
        <v>206</v>
      </c>
      <c r="C6341" s="5" t="s">
        <v>103</v>
      </c>
      <c r="D6341" s="5" t="s">
        <v>420</v>
      </c>
      <c r="E6341" s="5" t="s">
        <v>172</v>
      </c>
      <c r="F6341" s="6">
        <v>43619</v>
      </c>
      <c r="G6341" s="5" t="s">
        <v>148</v>
      </c>
      <c r="H6341" s="5" t="s">
        <v>190</v>
      </c>
      <c r="I6341">
        <v>43450</v>
      </c>
      <c r="J6341">
        <v>169</v>
      </c>
      <c r="K6341">
        <v>95</v>
      </c>
      <c r="L6341">
        <v>1</v>
      </c>
      <c r="M6341">
        <v>3182.5</v>
      </c>
      <c r="N6341">
        <v>2748.4969999999998</v>
      </c>
      <c r="O6341">
        <v>2748.4969999999998</v>
      </c>
      <c r="P6341">
        <v>95</v>
      </c>
      <c r="Q6341">
        <v>33.5</v>
      </c>
      <c r="R6341">
        <v>434.00299999999999</v>
      </c>
      <c r="S6341">
        <v>2019</v>
      </c>
      <c r="T6341">
        <v>6</v>
      </c>
      <c r="U6341">
        <v>23</v>
      </c>
    </row>
    <row r="6342" spans="1:21" x14ac:dyDescent="0.3">
      <c r="A6342" s="5" t="s">
        <v>168</v>
      </c>
      <c r="B6342" s="5" t="s">
        <v>206</v>
      </c>
      <c r="C6342" s="5" t="s">
        <v>103</v>
      </c>
      <c r="D6342" s="5" t="s">
        <v>420</v>
      </c>
      <c r="E6342" s="5" t="s">
        <v>172</v>
      </c>
      <c r="F6342" s="6">
        <v>43619</v>
      </c>
      <c r="G6342" s="5" t="s">
        <v>148</v>
      </c>
      <c r="H6342" s="5" t="s">
        <v>202</v>
      </c>
      <c r="I6342">
        <v>43450</v>
      </c>
      <c r="J6342">
        <v>169</v>
      </c>
      <c r="K6342">
        <v>690</v>
      </c>
      <c r="L6342">
        <v>6</v>
      </c>
      <c r="M6342">
        <v>23115</v>
      </c>
      <c r="N6342">
        <v>16490.98</v>
      </c>
      <c r="O6342">
        <v>2748.4969999999998</v>
      </c>
      <c r="P6342">
        <v>115</v>
      </c>
      <c r="Q6342">
        <v>33.5</v>
      </c>
      <c r="R6342">
        <v>6624.02</v>
      </c>
      <c r="S6342">
        <v>2019</v>
      </c>
      <c r="T6342">
        <v>6</v>
      </c>
      <c r="U6342">
        <v>23</v>
      </c>
    </row>
    <row r="6343" spans="1:21" x14ac:dyDescent="0.3">
      <c r="A6343" s="5" t="s">
        <v>168</v>
      </c>
      <c r="B6343" s="5" t="s">
        <v>206</v>
      </c>
      <c r="C6343" s="5" t="s">
        <v>103</v>
      </c>
      <c r="D6343" s="5" t="s">
        <v>420</v>
      </c>
      <c r="E6343" s="5" t="s">
        <v>172</v>
      </c>
      <c r="F6343" s="6">
        <v>43619</v>
      </c>
      <c r="G6343" s="5" t="s">
        <v>148</v>
      </c>
      <c r="H6343" s="5" t="s">
        <v>204</v>
      </c>
      <c r="I6343">
        <v>43450</v>
      </c>
      <c r="J6343">
        <v>169</v>
      </c>
      <c r="K6343">
        <v>484</v>
      </c>
      <c r="L6343">
        <v>5</v>
      </c>
      <c r="M6343">
        <v>16214</v>
      </c>
      <c r="N6343">
        <v>13742.484</v>
      </c>
      <c r="O6343">
        <v>2748.4969999999998</v>
      </c>
      <c r="P6343">
        <v>96.8</v>
      </c>
      <c r="Q6343">
        <v>33.5</v>
      </c>
      <c r="R6343">
        <v>2471.5160000000001</v>
      </c>
      <c r="S6343">
        <v>2019</v>
      </c>
      <c r="T6343">
        <v>6</v>
      </c>
      <c r="U6343">
        <v>23</v>
      </c>
    </row>
    <row r="6344" spans="1:21" x14ac:dyDescent="0.3">
      <c r="A6344" s="5" t="s">
        <v>168</v>
      </c>
      <c r="B6344" s="5" t="s">
        <v>206</v>
      </c>
      <c r="C6344" s="5" t="s">
        <v>103</v>
      </c>
      <c r="D6344" s="5" t="s">
        <v>420</v>
      </c>
      <c r="E6344" s="5" t="s">
        <v>172</v>
      </c>
      <c r="F6344" s="6">
        <v>43619</v>
      </c>
      <c r="G6344" s="5" t="s">
        <v>148</v>
      </c>
      <c r="H6344" s="5" t="s">
        <v>205</v>
      </c>
      <c r="I6344">
        <v>43450</v>
      </c>
      <c r="J6344">
        <v>169</v>
      </c>
      <c r="K6344">
        <v>440</v>
      </c>
      <c r="L6344">
        <v>4</v>
      </c>
      <c r="M6344">
        <v>14740</v>
      </c>
      <c r="N6344">
        <v>10993.986999999999</v>
      </c>
      <c r="O6344">
        <v>2748.4969999999998</v>
      </c>
      <c r="P6344">
        <v>110</v>
      </c>
      <c r="Q6344">
        <v>33.5</v>
      </c>
      <c r="R6344">
        <v>3746.0129999999999</v>
      </c>
      <c r="S6344">
        <v>2019</v>
      </c>
      <c r="T6344">
        <v>6</v>
      </c>
      <c r="U6344">
        <v>23</v>
      </c>
    </row>
    <row r="6345" spans="1:21" x14ac:dyDescent="0.3">
      <c r="A6345" s="5" t="s">
        <v>168</v>
      </c>
      <c r="B6345" s="5" t="s">
        <v>206</v>
      </c>
      <c r="C6345" s="5" t="s">
        <v>103</v>
      </c>
      <c r="D6345" s="5" t="s">
        <v>420</v>
      </c>
      <c r="E6345" s="5" t="s">
        <v>172</v>
      </c>
      <c r="F6345" s="6">
        <v>43619</v>
      </c>
      <c r="G6345" s="5" t="s">
        <v>148</v>
      </c>
      <c r="H6345" s="5" t="s">
        <v>226</v>
      </c>
      <c r="I6345">
        <v>43450</v>
      </c>
      <c r="J6345">
        <v>169</v>
      </c>
      <c r="K6345">
        <v>348</v>
      </c>
      <c r="L6345">
        <v>3</v>
      </c>
      <c r="M6345">
        <v>11658</v>
      </c>
      <c r="N6345">
        <v>8245.49</v>
      </c>
      <c r="O6345">
        <v>2748.4969999999998</v>
      </c>
      <c r="P6345">
        <v>116</v>
      </c>
      <c r="Q6345">
        <v>33.5</v>
      </c>
      <c r="R6345">
        <v>3412.51</v>
      </c>
      <c r="S6345">
        <v>2019</v>
      </c>
      <c r="T6345">
        <v>6</v>
      </c>
      <c r="U6345">
        <v>23</v>
      </c>
    </row>
    <row r="6346" spans="1:21" x14ac:dyDescent="0.3">
      <c r="A6346" s="5" t="s">
        <v>168</v>
      </c>
      <c r="B6346" s="5" t="s">
        <v>206</v>
      </c>
      <c r="C6346" s="5" t="s">
        <v>103</v>
      </c>
      <c r="D6346" s="5" t="s">
        <v>420</v>
      </c>
      <c r="E6346" s="5" t="s">
        <v>172</v>
      </c>
      <c r="F6346" s="6">
        <v>43619</v>
      </c>
      <c r="G6346" s="5" t="s">
        <v>148</v>
      </c>
      <c r="H6346" s="5" t="s">
        <v>191</v>
      </c>
      <c r="I6346">
        <v>43450</v>
      </c>
      <c r="J6346">
        <v>169</v>
      </c>
      <c r="K6346">
        <v>558</v>
      </c>
      <c r="L6346">
        <v>5</v>
      </c>
      <c r="M6346">
        <v>18693</v>
      </c>
      <c r="N6346">
        <v>13742.484</v>
      </c>
      <c r="O6346">
        <v>2748.4969999999998</v>
      </c>
      <c r="P6346">
        <v>111.6</v>
      </c>
      <c r="Q6346">
        <v>33.5</v>
      </c>
      <c r="R6346">
        <v>4950.5159999999996</v>
      </c>
      <c r="S6346">
        <v>2019</v>
      </c>
      <c r="T6346">
        <v>6</v>
      </c>
      <c r="U6346">
        <v>23</v>
      </c>
    </row>
    <row r="6347" spans="1:21" x14ac:dyDescent="0.3">
      <c r="A6347" s="5" t="s">
        <v>168</v>
      </c>
      <c r="B6347" s="5" t="s">
        <v>206</v>
      </c>
      <c r="C6347" s="5" t="s">
        <v>103</v>
      </c>
      <c r="D6347" s="5" t="s">
        <v>420</v>
      </c>
      <c r="E6347" s="5" t="s">
        <v>172</v>
      </c>
      <c r="F6347" s="6">
        <v>43619</v>
      </c>
      <c r="G6347" s="5" t="s">
        <v>148</v>
      </c>
      <c r="H6347" s="5" t="s">
        <v>187</v>
      </c>
      <c r="I6347">
        <v>43450</v>
      </c>
      <c r="J6347">
        <v>169</v>
      </c>
      <c r="K6347">
        <v>104</v>
      </c>
      <c r="L6347">
        <v>1</v>
      </c>
      <c r="M6347">
        <v>3484</v>
      </c>
      <c r="N6347">
        <v>2748.4969999999998</v>
      </c>
      <c r="O6347">
        <v>2748.4969999999998</v>
      </c>
      <c r="P6347">
        <v>104</v>
      </c>
      <c r="Q6347">
        <v>33.5</v>
      </c>
      <c r="R6347">
        <v>735.50300000000004</v>
      </c>
      <c r="S6347">
        <v>2019</v>
      </c>
      <c r="T6347">
        <v>6</v>
      </c>
      <c r="U6347">
        <v>23</v>
      </c>
    </row>
    <row r="6348" spans="1:21" x14ac:dyDescent="0.3">
      <c r="A6348" s="5" t="s">
        <v>168</v>
      </c>
      <c r="B6348" s="5" t="s">
        <v>206</v>
      </c>
      <c r="C6348" s="5" t="s">
        <v>103</v>
      </c>
      <c r="D6348" s="5" t="s">
        <v>420</v>
      </c>
      <c r="E6348" s="5" t="s">
        <v>172</v>
      </c>
      <c r="F6348" s="6">
        <v>43619</v>
      </c>
      <c r="G6348" s="5" t="s">
        <v>148</v>
      </c>
      <c r="H6348" s="5" t="s">
        <v>203</v>
      </c>
      <c r="I6348">
        <v>43450</v>
      </c>
      <c r="J6348">
        <v>169</v>
      </c>
      <c r="K6348">
        <v>210</v>
      </c>
      <c r="L6348">
        <v>2</v>
      </c>
      <c r="M6348">
        <v>7035</v>
      </c>
      <c r="N6348">
        <v>5496.9930000000004</v>
      </c>
      <c r="O6348">
        <v>2748.4969999999998</v>
      </c>
      <c r="P6348">
        <v>105</v>
      </c>
      <c r="Q6348">
        <v>33.5</v>
      </c>
      <c r="R6348">
        <v>1538.0070000000001</v>
      </c>
      <c r="S6348">
        <v>2019</v>
      </c>
      <c r="T6348">
        <v>6</v>
      </c>
      <c r="U6348">
        <v>23</v>
      </c>
    </row>
    <row r="6349" spans="1:21" x14ac:dyDescent="0.3">
      <c r="A6349" s="5" t="s">
        <v>168</v>
      </c>
      <c r="B6349" s="5" t="s">
        <v>206</v>
      </c>
      <c r="C6349" s="5" t="s">
        <v>103</v>
      </c>
      <c r="D6349" s="5" t="s">
        <v>420</v>
      </c>
      <c r="E6349" s="5" t="s">
        <v>172</v>
      </c>
      <c r="F6349" s="6">
        <v>43619</v>
      </c>
      <c r="G6349" s="5" t="s">
        <v>148</v>
      </c>
      <c r="H6349" s="5" t="s">
        <v>180</v>
      </c>
      <c r="I6349">
        <v>43450</v>
      </c>
      <c r="J6349">
        <v>169</v>
      </c>
      <c r="K6349">
        <v>190</v>
      </c>
      <c r="L6349">
        <v>2</v>
      </c>
      <c r="M6349">
        <v>6365</v>
      </c>
      <c r="N6349">
        <v>5496.9930000000004</v>
      </c>
      <c r="O6349">
        <v>2748.4969999999998</v>
      </c>
      <c r="P6349">
        <v>95</v>
      </c>
      <c r="Q6349">
        <v>33.5</v>
      </c>
      <c r="R6349">
        <v>868.00699999999995</v>
      </c>
      <c r="S6349">
        <v>2019</v>
      </c>
      <c r="T6349">
        <v>6</v>
      </c>
      <c r="U6349">
        <v>23</v>
      </c>
    </row>
    <row r="6350" spans="1:21" x14ac:dyDescent="0.3">
      <c r="A6350" s="5" t="s">
        <v>168</v>
      </c>
      <c r="B6350" s="5" t="s">
        <v>206</v>
      </c>
      <c r="C6350" s="5" t="s">
        <v>103</v>
      </c>
      <c r="D6350" s="5" t="s">
        <v>420</v>
      </c>
      <c r="E6350" s="5" t="s">
        <v>172</v>
      </c>
      <c r="F6350" s="6">
        <v>43619</v>
      </c>
      <c r="G6350" s="5" t="s">
        <v>148</v>
      </c>
      <c r="H6350" s="5" t="s">
        <v>216</v>
      </c>
      <c r="I6350">
        <v>43450</v>
      </c>
      <c r="J6350">
        <v>169</v>
      </c>
      <c r="K6350">
        <v>110</v>
      </c>
      <c r="L6350">
        <v>1</v>
      </c>
      <c r="M6350">
        <v>3685</v>
      </c>
      <c r="N6350">
        <v>2748.4969999999998</v>
      </c>
      <c r="O6350">
        <v>2748.4969999999998</v>
      </c>
      <c r="P6350">
        <v>110</v>
      </c>
      <c r="Q6350">
        <v>33.5</v>
      </c>
      <c r="R6350">
        <v>936.50300000000004</v>
      </c>
      <c r="S6350">
        <v>2019</v>
      </c>
      <c r="T6350">
        <v>6</v>
      </c>
      <c r="U6350">
        <v>23</v>
      </c>
    </row>
    <row r="6351" spans="1:21" x14ac:dyDescent="0.3">
      <c r="A6351" s="5" t="s">
        <v>168</v>
      </c>
      <c r="B6351" s="5" t="s">
        <v>206</v>
      </c>
      <c r="C6351" s="5" t="s">
        <v>103</v>
      </c>
      <c r="D6351" s="5" t="s">
        <v>420</v>
      </c>
      <c r="E6351" s="5" t="s">
        <v>172</v>
      </c>
      <c r="F6351" s="6">
        <v>43619</v>
      </c>
      <c r="G6351" s="5" t="s">
        <v>148</v>
      </c>
      <c r="H6351" s="5" t="s">
        <v>222</v>
      </c>
      <c r="I6351">
        <v>43450</v>
      </c>
      <c r="J6351">
        <v>169</v>
      </c>
      <c r="K6351">
        <v>110</v>
      </c>
      <c r="L6351">
        <v>1</v>
      </c>
      <c r="M6351">
        <v>3685</v>
      </c>
      <c r="N6351">
        <v>2748.4969999999998</v>
      </c>
      <c r="O6351">
        <v>2748.4969999999998</v>
      </c>
      <c r="P6351">
        <v>110</v>
      </c>
      <c r="Q6351">
        <v>33.5</v>
      </c>
      <c r="R6351">
        <v>936.50300000000004</v>
      </c>
      <c r="S6351">
        <v>2019</v>
      </c>
      <c r="T6351">
        <v>6</v>
      </c>
      <c r="U6351">
        <v>23</v>
      </c>
    </row>
    <row r="6352" spans="1:21" x14ac:dyDescent="0.3">
      <c r="A6352" s="5" t="s">
        <v>168</v>
      </c>
      <c r="B6352" s="5" t="s">
        <v>206</v>
      </c>
      <c r="C6352" s="5" t="s">
        <v>103</v>
      </c>
      <c r="D6352" s="5" t="s">
        <v>420</v>
      </c>
      <c r="E6352" s="5" t="s">
        <v>172</v>
      </c>
      <c r="F6352" s="6">
        <v>43619</v>
      </c>
      <c r="G6352" s="5" t="s">
        <v>148</v>
      </c>
      <c r="H6352" s="5" t="s">
        <v>181</v>
      </c>
      <c r="I6352">
        <v>43450</v>
      </c>
      <c r="J6352">
        <v>169</v>
      </c>
      <c r="K6352">
        <v>220</v>
      </c>
      <c r="L6352">
        <v>2</v>
      </c>
      <c r="M6352">
        <v>7370</v>
      </c>
      <c r="N6352">
        <v>5496.9930000000004</v>
      </c>
      <c r="O6352">
        <v>2748.4969999999998</v>
      </c>
      <c r="P6352">
        <v>110</v>
      </c>
      <c r="Q6352">
        <v>33.5</v>
      </c>
      <c r="R6352">
        <v>1873.0070000000001</v>
      </c>
      <c r="S6352">
        <v>2019</v>
      </c>
      <c r="T6352">
        <v>6</v>
      </c>
      <c r="U6352">
        <v>23</v>
      </c>
    </row>
    <row r="6353" spans="1:21" x14ac:dyDescent="0.3">
      <c r="A6353" s="5" t="s">
        <v>168</v>
      </c>
      <c r="B6353" s="5" t="s">
        <v>206</v>
      </c>
      <c r="C6353" s="5" t="s">
        <v>103</v>
      </c>
      <c r="D6353" s="5" t="s">
        <v>420</v>
      </c>
      <c r="E6353" s="5" t="s">
        <v>172</v>
      </c>
      <c r="F6353" s="6">
        <v>43619</v>
      </c>
      <c r="G6353" s="5" t="s">
        <v>148</v>
      </c>
      <c r="H6353" s="5" t="s">
        <v>182</v>
      </c>
      <c r="I6353">
        <v>43450</v>
      </c>
      <c r="J6353">
        <v>169</v>
      </c>
      <c r="K6353">
        <v>216</v>
      </c>
      <c r="L6353">
        <v>2</v>
      </c>
      <c r="M6353">
        <v>7236</v>
      </c>
      <c r="N6353">
        <v>5496.9930000000004</v>
      </c>
      <c r="O6353">
        <v>2748.4969999999998</v>
      </c>
      <c r="P6353">
        <v>108</v>
      </c>
      <c r="Q6353">
        <v>33.5</v>
      </c>
      <c r="R6353">
        <v>1739.0070000000001</v>
      </c>
      <c r="S6353">
        <v>2019</v>
      </c>
      <c r="T6353">
        <v>6</v>
      </c>
      <c r="U6353">
        <v>23</v>
      </c>
    </row>
    <row r="6354" spans="1:21" x14ac:dyDescent="0.3">
      <c r="A6354" s="5" t="s">
        <v>168</v>
      </c>
      <c r="B6354" s="5" t="s">
        <v>206</v>
      </c>
      <c r="C6354" s="5" t="s">
        <v>103</v>
      </c>
      <c r="D6354" s="5" t="s">
        <v>420</v>
      </c>
      <c r="E6354" s="5" t="s">
        <v>172</v>
      </c>
      <c r="F6354" s="6">
        <v>43619</v>
      </c>
      <c r="G6354" s="5" t="s">
        <v>148</v>
      </c>
      <c r="H6354" s="5" t="s">
        <v>246</v>
      </c>
      <c r="I6354">
        <v>43450</v>
      </c>
      <c r="J6354">
        <v>169</v>
      </c>
      <c r="K6354">
        <v>424</v>
      </c>
      <c r="L6354">
        <v>4</v>
      </c>
      <c r="M6354">
        <v>14204</v>
      </c>
      <c r="N6354">
        <v>10993.986999999999</v>
      </c>
      <c r="O6354">
        <v>2748.4969999999998</v>
      </c>
      <c r="P6354">
        <v>106</v>
      </c>
      <c r="Q6354">
        <v>33.5</v>
      </c>
      <c r="R6354">
        <v>3210.0129999999999</v>
      </c>
      <c r="S6354">
        <v>2019</v>
      </c>
      <c r="T6354">
        <v>6</v>
      </c>
      <c r="U6354">
        <v>23</v>
      </c>
    </row>
    <row r="6355" spans="1:21" x14ac:dyDescent="0.3">
      <c r="A6355" s="5" t="s">
        <v>168</v>
      </c>
      <c r="B6355" s="5" t="s">
        <v>206</v>
      </c>
      <c r="C6355" s="5" t="s">
        <v>103</v>
      </c>
      <c r="D6355" s="5" t="s">
        <v>420</v>
      </c>
      <c r="E6355" s="5" t="s">
        <v>172</v>
      </c>
      <c r="F6355" s="6">
        <v>43619</v>
      </c>
      <c r="G6355" s="5" t="s">
        <v>148</v>
      </c>
      <c r="H6355" s="5" t="s">
        <v>186</v>
      </c>
      <c r="I6355">
        <v>43450</v>
      </c>
      <c r="J6355">
        <v>169</v>
      </c>
      <c r="K6355">
        <v>112</v>
      </c>
      <c r="L6355">
        <v>1</v>
      </c>
      <c r="M6355">
        <v>3752</v>
      </c>
      <c r="N6355">
        <v>2748.4969999999998</v>
      </c>
      <c r="O6355">
        <v>2748.4969999999998</v>
      </c>
      <c r="P6355">
        <v>112</v>
      </c>
      <c r="Q6355">
        <v>33.5</v>
      </c>
      <c r="R6355">
        <v>1003.503</v>
      </c>
      <c r="S6355">
        <v>2019</v>
      </c>
      <c r="T6355">
        <v>6</v>
      </c>
      <c r="U6355">
        <v>23</v>
      </c>
    </row>
    <row r="6356" spans="1:21" x14ac:dyDescent="0.3">
      <c r="A6356" s="5" t="s">
        <v>168</v>
      </c>
      <c r="B6356" s="5" t="s">
        <v>206</v>
      </c>
      <c r="C6356" s="5" t="s">
        <v>103</v>
      </c>
      <c r="D6356" s="5" t="s">
        <v>420</v>
      </c>
      <c r="E6356" s="5" t="s">
        <v>172</v>
      </c>
      <c r="F6356" s="6">
        <v>43619</v>
      </c>
      <c r="G6356" s="5" t="s">
        <v>148</v>
      </c>
      <c r="H6356" s="5" t="s">
        <v>238</v>
      </c>
      <c r="I6356">
        <v>43450</v>
      </c>
      <c r="J6356">
        <v>169</v>
      </c>
      <c r="K6356">
        <v>113</v>
      </c>
      <c r="L6356">
        <v>1</v>
      </c>
      <c r="M6356">
        <v>3785.5</v>
      </c>
      <c r="N6356">
        <v>2748.4969999999998</v>
      </c>
      <c r="O6356">
        <v>2748.4969999999998</v>
      </c>
      <c r="P6356">
        <v>113</v>
      </c>
      <c r="Q6356">
        <v>33.5</v>
      </c>
      <c r="R6356">
        <v>1037.0029999999999</v>
      </c>
      <c r="S6356">
        <v>2019</v>
      </c>
      <c r="T6356">
        <v>6</v>
      </c>
      <c r="U6356">
        <v>23</v>
      </c>
    </row>
    <row r="6357" spans="1:21" x14ac:dyDescent="0.3">
      <c r="A6357" s="5" t="s">
        <v>168</v>
      </c>
      <c r="B6357" s="5" t="s">
        <v>206</v>
      </c>
      <c r="C6357" s="5" t="s">
        <v>103</v>
      </c>
      <c r="D6357" s="5" t="s">
        <v>420</v>
      </c>
      <c r="E6357" s="5" t="s">
        <v>172</v>
      </c>
      <c r="F6357" s="6">
        <v>43619</v>
      </c>
      <c r="G6357" s="5" t="s">
        <v>148</v>
      </c>
      <c r="H6357" s="5" t="s">
        <v>184</v>
      </c>
      <c r="I6357">
        <v>43450</v>
      </c>
      <c r="J6357">
        <v>169</v>
      </c>
      <c r="K6357">
        <v>3599</v>
      </c>
      <c r="L6357">
        <v>30</v>
      </c>
      <c r="M6357">
        <v>118767</v>
      </c>
      <c r="N6357">
        <v>82454.902000000002</v>
      </c>
      <c r="O6357">
        <v>2748.4969999999998</v>
      </c>
      <c r="P6357">
        <v>119.96666666666667</v>
      </c>
      <c r="Q6357">
        <v>33</v>
      </c>
      <c r="R6357">
        <v>36312.097999999998</v>
      </c>
      <c r="S6357">
        <v>2019</v>
      </c>
      <c r="T6357">
        <v>6</v>
      </c>
      <c r="U6357">
        <v>23</v>
      </c>
    </row>
    <row r="6358" spans="1:21" x14ac:dyDescent="0.3">
      <c r="A6358" s="5" t="s">
        <v>168</v>
      </c>
      <c r="B6358" s="5" t="s">
        <v>206</v>
      </c>
      <c r="C6358" s="5" t="s">
        <v>103</v>
      </c>
      <c r="D6358" s="5" t="s">
        <v>420</v>
      </c>
      <c r="E6358" s="5" t="s">
        <v>172</v>
      </c>
      <c r="F6358" s="6">
        <v>43619</v>
      </c>
      <c r="G6358" s="5" t="s">
        <v>148</v>
      </c>
      <c r="H6358" s="5" t="s">
        <v>231</v>
      </c>
      <c r="I6358">
        <v>43450</v>
      </c>
      <c r="J6358">
        <v>169</v>
      </c>
      <c r="K6358">
        <v>104</v>
      </c>
      <c r="L6358">
        <v>1</v>
      </c>
      <c r="M6358">
        <v>3484</v>
      </c>
      <c r="N6358">
        <v>2748.4969999999998</v>
      </c>
      <c r="O6358">
        <v>2748.4969999999998</v>
      </c>
      <c r="P6358">
        <v>104</v>
      </c>
      <c r="Q6358">
        <v>33.5</v>
      </c>
      <c r="R6358">
        <v>735.50300000000004</v>
      </c>
      <c r="S6358">
        <v>2019</v>
      </c>
      <c r="T6358">
        <v>6</v>
      </c>
      <c r="U6358">
        <v>23</v>
      </c>
    </row>
    <row r="6359" spans="1:21" x14ac:dyDescent="0.3">
      <c r="A6359" s="5" t="s">
        <v>168</v>
      </c>
      <c r="B6359" s="5" t="s">
        <v>206</v>
      </c>
      <c r="C6359" s="5" t="s">
        <v>103</v>
      </c>
      <c r="D6359" s="5" t="s">
        <v>420</v>
      </c>
      <c r="E6359" s="5" t="s">
        <v>172</v>
      </c>
      <c r="F6359" s="6">
        <v>43619</v>
      </c>
      <c r="G6359" s="5" t="s">
        <v>148</v>
      </c>
      <c r="H6359" s="5" t="s">
        <v>189</v>
      </c>
      <c r="I6359">
        <v>43450</v>
      </c>
      <c r="J6359">
        <v>169</v>
      </c>
      <c r="K6359">
        <v>214</v>
      </c>
      <c r="L6359">
        <v>2</v>
      </c>
      <c r="M6359">
        <v>7169</v>
      </c>
      <c r="N6359">
        <v>5496.9930000000004</v>
      </c>
      <c r="O6359">
        <v>2748.4969999999998</v>
      </c>
      <c r="P6359">
        <v>107</v>
      </c>
      <c r="Q6359">
        <v>33.5</v>
      </c>
      <c r="R6359">
        <v>1672.0070000000001</v>
      </c>
      <c r="S6359">
        <v>2019</v>
      </c>
      <c r="T6359">
        <v>6</v>
      </c>
      <c r="U6359">
        <v>23</v>
      </c>
    </row>
    <row r="6360" spans="1:21" x14ac:dyDescent="0.3">
      <c r="A6360" s="5" t="s">
        <v>168</v>
      </c>
      <c r="B6360" s="5" t="s">
        <v>175</v>
      </c>
      <c r="C6360" s="5" t="s">
        <v>86</v>
      </c>
      <c r="D6360" s="5" t="s">
        <v>419</v>
      </c>
      <c r="E6360" s="5" t="s">
        <v>172</v>
      </c>
      <c r="F6360" s="6">
        <v>43621</v>
      </c>
      <c r="G6360" s="5" t="s">
        <v>148</v>
      </c>
      <c r="H6360" s="5" t="s">
        <v>194</v>
      </c>
      <c r="I6360">
        <v>43456</v>
      </c>
      <c r="J6360">
        <v>165</v>
      </c>
      <c r="K6360">
        <v>457.5</v>
      </c>
      <c r="L6360">
        <v>4</v>
      </c>
      <c r="M6360">
        <v>15097.5</v>
      </c>
      <c r="N6360">
        <v>10035.995000000001</v>
      </c>
      <c r="O6360">
        <v>2508.9989999999998</v>
      </c>
      <c r="P6360">
        <v>114.375</v>
      </c>
      <c r="Q6360">
        <v>33</v>
      </c>
      <c r="R6360">
        <v>5061.5050000000001</v>
      </c>
      <c r="S6360">
        <v>2019</v>
      </c>
      <c r="T6360">
        <v>6</v>
      </c>
      <c r="U6360">
        <v>23</v>
      </c>
    </row>
    <row r="6361" spans="1:21" x14ac:dyDescent="0.3">
      <c r="A6361" s="5" t="s">
        <v>168</v>
      </c>
      <c r="B6361" s="5" t="s">
        <v>175</v>
      </c>
      <c r="C6361" s="5" t="s">
        <v>86</v>
      </c>
      <c r="D6361" s="5" t="s">
        <v>419</v>
      </c>
      <c r="E6361" s="5" t="s">
        <v>172</v>
      </c>
      <c r="F6361" s="6">
        <v>43621</v>
      </c>
      <c r="G6361" s="5" t="s">
        <v>148</v>
      </c>
      <c r="H6361" s="5" t="s">
        <v>212</v>
      </c>
      <c r="I6361">
        <v>43456</v>
      </c>
      <c r="J6361">
        <v>165</v>
      </c>
      <c r="K6361">
        <v>109</v>
      </c>
      <c r="L6361">
        <v>1</v>
      </c>
      <c r="M6361">
        <v>3597</v>
      </c>
      <c r="N6361">
        <v>2508.9989999999998</v>
      </c>
      <c r="O6361">
        <v>2508.9989999999998</v>
      </c>
      <c r="P6361">
        <v>109</v>
      </c>
      <c r="Q6361">
        <v>33</v>
      </c>
      <c r="R6361">
        <v>1088.001</v>
      </c>
      <c r="S6361">
        <v>2019</v>
      </c>
      <c r="T6361">
        <v>6</v>
      </c>
      <c r="U6361">
        <v>23</v>
      </c>
    </row>
    <row r="6362" spans="1:21" x14ac:dyDescent="0.3">
      <c r="A6362" s="5" t="s">
        <v>168</v>
      </c>
      <c r="B6362" s="5" t="s">
        <v>175</v>
      </c>
      <c r="C6362" s="5" t="s">
        <v>86</v>
      </c>
      <c r="D6362" s="5" t="s">
        <v>419</v>
      </c>
      <c r="E6362" s="5" t="s">
        <v>172</v>
      </c>
      <c r="F6362" s="6">
        <v>43621</v>
      </c>
      <c r="G6362" s="5" t="s">
        <v>148</v>
      </c>
      <c r="H6362" s="5" t="s">
        <v>190</v>
      </c>
      <c r="I6362">
        <v>43456</v>
      </c>
      <c r="J6362">
        <v>165</v>
      </c>
      <c r="K6362">
        <v>111</v>
      </c>
      <c r="L6362">
        <v>1</v>
      </c>
      <c r="M6362">
        <v>3774</v>
      </c>
      <c r="N6362">
        <v>2508.9989999999998</v>
      </c>
      <c r="O6362">
        <v>2508.9989999999998</v>
      </c>
      <c r="P6362">
        <v>111</v>
      </c>
      <c r="Q6362">
        <v>34</v>
      </c>
      <c r="R6362">
        <v>1265.001</v>
      </c>
      <c r="S6362">
        <v>2019</v>
      </c>
      <c r="T6362">
        <v>6</v>
      </c>
      <c r="U6362">
        <v>23</v>
      </c>
    </row>
    <row r="6363" spans="1:21" x14ac:dyDescent="0.3">
      <c r="A6363" s="5" t="s">
        <v>168</v>
      </c>
      <c r="B6363" s="5" t="s">
        <v>175</v>
      </c>
      <c r="C6363" s="5" t="s">
        <v>87</v>
      </c>
      <c r="D6363" s="5" t="s">
        <v>417</v>
      </c>
      <c r="E6363" s="5" t="s">
        <v>172</v>
      </c>
      <c r="F6363" s="6">
        <v>43621</v>
      </c>
      <c r="G6363" s="5" t="s">
        <v>148</v>
      </c>
      <c r="H6363" s="5" t="s">
        <v>178</v>
      </c>
      <c r="I6363">
        <v>43449</v>
      </c>
      <c r="J6363">
        <v>172</v>
      </c>
      <c r="K6363">
        <v>188</v>
      </c>
      <c r="L6363">
        <v>2</v>
      </c>
      <c r="M6363">
        <v>6204</v>
      </c>
      <c r="N6363">
        <v>4730.5860000000002</v>
      </c>
      <c r="O6363">
        <v>2365.2930000000001</v>
      </c>
      <c r="P6363">
        <v>94</v>
      </c>
      <c r="Q6363">
        <v>33</v>
      </c>
      <c r="R6363">
        <v>1473.414</v>
      </c>
      <c r="S6363">
        <v>2019</v>
      </c>
      <c r="T6363">
        <v>6</v>
      </c>
      <c r="U6363">
        <v>23</v>
      </c>
    </row>
    <row r="6364" spans="1:21" x14ac:dyDescent="0.3">
      <c r="A6364" s="5" t="s">
        <v>168</v>
      </c>
      <c r="B6364" s="5" t="s">
        <v>175</v>
      </c>
      <c r="C6364" s="5" t="s">
        <v>87</v>
      </c>
      <c r="D6364" s="5" t="s">
        <v>417</v>
      </c>
      <c r="E6364" s="5" t="s">
        <v>172</v>
      </c>
      <c r="F6364" s="6">
        <v>43621</v>
      </c>
      <c r="G6364" s="5" t="s">
        <v>148</v>
      </c>
      <c r="H6364" s="5" t="s">
        <v>197</v>
      </c>
      <c r="I6364">
        <v>43449</v>
      </c>
      <c r="J6364">
        <v>172</v>
      </c>
      <c r="K6364">
        <v>318</v>
      </c>
      <c r="L6364">
        <v>3</v>
      </c>
      <c r="M6364">
        <v>10494</v>
      </c>
      <c r="N6364">
        <v>7095.8779999999997</v>
      </c>
      <c r="O6364">
        <v>2365.2930000000001</v>
      </c>
      <c r="P6364">
        <v>106</v>
      </c>
      <c r="Q6364">
        <v>33</v>
      </c>
      <c r="R6364">
        <v>3398.1219999999998</v>
      </c>
      <c r="S6364">
        <v>2019</v>
      </c>
      <c r="T6364">
        <v>6</v>
      </c>
      <c r="U6364">
        <v>23</v>
      </c>
    </row>
    <row r="6365" spans="1:21" x14ac:dyDescent="0.3">
      <c r="A6365" s="5" t="s">
        <v>168</v>
      </c>
      <c r="B6365" s="5" t="s">
        <v>175</v>
      </c>
      <c r="C6365" s="5" t="s">
        <v>87</v>
      </c>
      <c r="D6365" s="5" t="s">
        <v>417</v>
      </c>
      <c r="E6365" s="5" t="s">
        <v>172</v>
      </c>
      <c r="F6365" s="6">
        <v>43621</v>
      </c>
      <c r="G6365" s="5" t="s">
        <v>148</v>
      </c>
      <c r="H6365" s="5" t="s">
        <v>311</v>
      </c>
      <c r="I6365">
        <v>43449</v>
      </c>
      <c r="J6365">
        <v>172</v>
      </c>
      <c r="K6365">
        <v>112</v>
      </c>
      <c r="L6365">
        <v>1</v>
      </c>
      <c r="M6365">
        <v>4026</v>
      </c>
      <c r="N6365">
        <v>2365.2930000000001</v>
      </c>
      <c r="O6365">
        <v>2365.2930000000001</v>
      </c>
      <c r="P6365">
        <v>112</v>
      </c>
      <c r="Q6365">
        <v>35.946399999999997</v>
      </c>
      <c r="R6365">
        <v>1660.7070000000001</v>
      </c>
      <c r="S6365">
        <v>2019</v>
      </c>
      <c r="T6365">
        <v>6</v>
      </c>
      <c r="U6365">
        <v>23</v>
      </c>
    </row>
    <row r="6366" spans="1:21" x14ac:dyDescent="0.3">
      <c r="A6366" s="5" t="s">
        <v>168</v>
      </c>
      <c r="B6366" s="5" t="s">
        <v>175</v>
      </c>
      <c r="C6366" s="5" t="s">
        <v>87</v>
      </c>
      <c r="D6366" s="5" t="s">
        <v>417</v>
      </c>
      <c r="E6366" s="5" t="s">
        <v>227</v>
      </c>
      <c r="F6366" s="6">
        <v>43621</v>
      </c>
      <c r="G6366" s="5" t="s">
        <v>148</v>
      </c>
      <c r="H6366" s="5" t="s">
        <v>311</v>
      </c>
      <c r="I6366">
        <v>43449</v>
      </c>
      <c r="J6366">
        <v>172</v>
      </c>
      <c r="K6366">
        <v>-112</v>
      </c>
      <c r="L6366">
        <v>-1</v>
      </c>
      <c r="M6366">
        <v>-4026</v>
      </c>
      <c r="N6366">
        <v>-2365.2930000000001</v>
      </c>
      <c r="O6366">
        <v>-2365.2930000000001</v>
      </c>
      <c r="P6366">
        <v>112</v>
      </c>
      <c r="Q6366">
        <v>35.946399999999997</v>
      </c>
      <c r="R6366">
        <v>-1660.7070000000001</v>
      </c>
      <c r="S6366">
        <v>2019</v>
      </c>
      <c r="T6366">
        <v>6</v>
      </c>
      <c r="U6366">
        <v>23</v>
      </c>
    </row>
    <row r="6367" spans="1:21" x14ac:dyDescent="0.3">
      <c r="A6367" s="5" t="s">
        <v>168</v>
      </c>
      <c r="B6367" s="5" t="s">
        <v>175</v>
      </c>
      <c r="C6367" s="5" t="s">
        <v>87</v>
      </c>
      <c r="D6367" s="5" t="s">
        <v>417</v>
      </c>
      <c r="E6367" s="5" t="s">
        <v>172</v>
      </c>
      <c r="F6367" s="6">
        <v>43621</v>
      </c>
      <c r="G6367" s="5" t="s">
        <v>148</v>
      </c>
      <c r="H6367" s="5" t="s">
        <v>311</v>
      </c>
      <c r="I6367">
        <v>43449</v>
      </c>
      <c r="J6367">
        <v>172</v>
      </c>
      <c r="K6367">
        <v>112</v>
      </c>
      <c r="L6367">
        <v>1</v>
      </c>
      <c r="M6367">
        <v>3696</v>
      </c>
      <c r="N6367">
        <v>2365.2930000000001</v>
      </c>
      <c r="O6367">
        <v>2365.2930000000001</v>
      </c>
      <c r="P6367">
        <v>112</v>
      </c>
      <c r="Q6367">
        <v>33</v>
      </c>
      <c r="R6367">
        <v>1330.7070000000001</v>
      </c>
      <c r="S6367">
        <v>2019</v>
      </c>
      <c r="T6367">
        <v>6</v>
      </c>
      <c r="U6367">
        <v>23</v>
      </c>
    </row>
    <row r="6368" spans="1:21" x14ac:dyDescent="0.3">
      <c r="A6368" s="5" t="s">
        <v>168</v>
      </c>
      <c r="B6368" s="5" t="s">
        <v>175</v>
      </c>
      <c r="C6368" s="5" t="s">
        <v>87</v>
      </c>
      <c r="D6368" s="5" t="s">
        <v>417</v>
      </c>
      <c r="E6368" s="5" t="s">
        <v>172</v>
      </c>
      <c r="F6368" s="6">
        <v>43621</v>
      </c>
      <c r="G6368" s="5" t="s">
        <v>148</v>
      </c>
      <c r="H6368" s="5" t="s">
        <v>235</v>
      </c>
      <c r="I6368">
        <v>43449</v>
      </c>
      <c r="J6368">
        <v>172</v>
      </c>
      <c r="K6368">
        <v>95.5</v>
      </c>
      <c r="L6368">
        <v>1</v>
      </c>
      <c r="M6368">
        <v>3151.5</v>
      </c>
      <c r="N6368">
        <v>2365.2930000000001</v>
      </c>
      <c r="O6368">
        <v>2365.2930000000001</v>
      </c>
      <c r="P6368">
        <v>95.5</v>
      </c>
      <c r="Q6368">
        <v>33</v>
      </c>
      <c r="R6368">
        <v>786.20699999999999</v>
      </c>
      <c r="S6368">
        <v>2019</v>
      </c>
      <c r="T6368">
        <v>6</v>
      </c>
      <c r="U6368">
        <v>23</v>
      </c>
    </row>
    <row r="6369" spans="1:21" x14ac:dyDescent="0.3">
      <c r="A6369" s="5" t="s">
        <v>168</v>
      </c>
      <c r="B6369" s="5" t="s">
        <v>175</v>
      </c>
      <c r="C6369" s="5" t="s">
        <v>87</v>
      </c>
      <c r="D6369" s="5" t="s">
        <v>417</v>
      </c>
      <c r="E6369" s="5" t="s">
        <v>172</v>
      </c>
      <c r="F6369" s="6">
        <v>43621</v>
      </c>
      <c r="G6369" s="5" t="s">
        <v>148</v>
      </c>
      <c r="H6369" s="5" t="s">
        <v>351</v>
      </c>
      <c r="I6369">
        <v>43449</v>
      </c>
      <c r="J6369">
        <v>172</v>
      </c>
      <c r="K6369">
        <v>122</v>
      </c>
      <c r="L6369">
        <v>1</v>
      </c>
      <c r="M6369">
        <v>4087</v>
      </c>
      <c r="N6369">
        <v>2365.2930000000001</v>
      </c>
      <c r="O6369">
        <v>2365.2930000000001</v>
      </c>
      <c r="P6369">
        <v>122</v>
      </c>
      <c r="Q6369">
        <v>33.5</v>
      </c>
      <c r="R6369">
        <v>1721.7070000000001</v>
      </c>
      <c r="S6369">
        <v>2019</v>
      </c>
      <c r="T6369">
        <v>6</v>
      </c>
      <c r="U6369">
        <v>23</v>
      </c>
    </row>
    <row r="6370" spans="1:21" x14ac:dyDescent="0.3">
      <c r="A6370" s="5" t="s">
        <v>168</v>
      </c>
      <c r="B6370" s="5" t="s">
        <v>175</v>
      </c>
      <c r="C6370" s="5" t="s">
        <v>87</v>
      </c>
      <c r="D6370" s="5" t="s">
        <v>417</v>
      </c>
      <c r="E6370" s="5" t="s">
        <v>172</v>
      </c>
      <c r="F6370" s="6">
        <v>43621</v>
      </c>
      <c r="G6370" s="5" t="s">
        <v>148</v>
      </c>
      <c r="H6370" s="5" t="s">
        <v>190</v>
      </c>
      <c r="I6370">
        <v>43449</v>
      </c>
      <c r="J6370">
        <v>172</v>
      </c>
      <c r="K6370">
        <v>114</v>
      </c>
      <c r="L6370">
        <v>1</v>
      </c>
      <c r="M6370">
        <v>3819</v>
      </c>
      <c r="N6370">
        <v>2365.2930000000001</v>
      </c>
      <c r="O6370">
        <v>2365.2930000000001</v>
      </c>
      <c r="P6370">
        <v>114</v>
      </c>
      <c r="Q6370">
        <v>33.5</v>
      </c>
      <c r="R6370">
        <v>1453.7070000000001</v>
      </c>
      <c r="S6370">
        <v>2019</v>
      </c>
      <c r="T6370">
        <v>6</v>
      </c>
      <c r="U6370">
        <v>23</v>
      </c>
    </row>
    <row r="6371" spans="1:21" x14ac:dyDescent="0.3">
      <c r="A6371" s="5" t="s">
        <v>168</v>
      </c>
      <c r="B6371" s="5" t="s">
        <v>206</v>
      </c>
      <c r="C6371" s="5" t="s">
        <v>103</v>
      </c>
      <c r="D6371" s="5" t="s">
        <v>420</v>
      </c>
      <c r="E6371" s="5" t="s">
        <v>172</v>
      </c>
      <c r="F6371" s="6">
        <v>43621</v>
      </c>
      <c r="G6371" s="5" t="s">
        <v>148</v>
      </c>
      <c r="H6371" s="5" t="s">
        <v>199</v>
      </c>
      <c r="I6371">
        <v>43450</v>
      </c>
      <c r="J6371">
        <v>171</v>
      </c>
      <c r="K6371">
        <v>474</v>
      </c>
      <c r="L6371">
        <v>4</v>
      </c>
      <c r="M6371">
        <v>15642</v>
      </c>
      <c r="N6371">
        <v>10993.986999999999</v>
      </c>
      <c r="O6371">
        <v>2748.4969999999998</v>
      </c>
      <c r="P6371">
        <v>118.5</v>
      </c>
      <c r="Q6371">
        <v>33</v>
      </c>
      <c r="R6371">
        <v>4648.0129999999999</v>
      </c>
      <c r="S6371">
        <v>2019</v>
      </c>
      <c r="T6371">
        <v>6</v>
      </c>
      <c r="U6371">
        <v>23</v>
      </c>
    </row>
    <row r="6372" spans="1:21" x14ac:dyDescent="0.3">
      <c r="A6372" s="5" t="s">
        <v>168</v>
      </c>
      <c r="B6372" s="5" t="s">
        <v>206</v>
      </c>
      <c r="C6372" s="5" t="s">
        <v>103</v>
      </c>
      <c r="D6372" s="5" t="s">
        <v>420</v>
      </c>
      <c r="E6372" s="5" t="s">
        <v>172</v>
      </c>
      <c r="F6372" s="6">
        <v>43621</v>
      </c>
      <c r="G6372" s="5" t="s">
        <v>148</v>
      </c>
      <c r="H6372" s="5" t="s">
        <v>215</v>
      </c>
      <c r="I6372">
        <v>43450</v>
      </c>
      <c r="J6372">
        <v>171</v>
      </c>
      <c r="K6372">
        <v>570</v>
      </c>
      <c r="L6372">
        <v>5</v>
      </c>
      <c r="M6372">
        <v>18810</v>
      </c>
      <c r="N6372">
        <v>13742.484</v>
      </c>
      <c r="O6372">
        <v>2748.4969999999998</v>
      </c>
      <c r="P6372">
        <v>114</v>
      </c>
      <c r="Q6372">
        <v>33</v>
      </c>
      <c r="R6372">
        <v>5067.5159999999996</v>
      </c>
      <c r="S6372">
        <v>2019</v>
      </c>
      <c r="T6372">
        <v>6</v>
      </c>
      <c r="U6372">
        <v>23</v>
      </c>
    </row>
    <row r="6373" spans="1:21" x14ac:dyDescent="0.3">
      <c r="A6373" s="5" t="s">
        <v>168</v>
      </c>
      <c r="B6373" s="5" t="s">
        <v>206</v>
      </c>
      <c r="C6373" s="5" t="s">
        <v>103</v>
      </c>
      <c r="D6373" s="5" t="s">
        <v>420</v>
      </c>
      <c r="E6373" s="5" t="s">
        <v>172</v>
      </c>
      <c r="F6373" s="6">
        <v>43621</v>
      </c>
      <c r="G6373" s="5" t="s">
        <v>148</v>
      </c>
      <c r="H6373" s="5" t="s">
        <v>200</v>
      </c>
      <c r="I6373">
        <v>43450</v>
      </c>
      <c r="J6373">
        <v>171</v>
      </c>
      <c r="K6373">
        <v>720</v>
      </c>
      <c r="L6373">
        <v>6</v>
      </c>
      <c r="M6373">
        <v>23760</v>
      </c>
      <c r="N6373">
        <v>16490.98</v>
      </c>
      <c r="O6373">
        <v>2748.4969999999998</v>
      </c>
      <c r="P6373">
        <v>120</v>
      </c>
      <c r="Q6373">
        <v>33</v>
      </c>
      <c r="R6373">
        <v>7269.02</v>
      </c>
      <c r="S6373">
        <v>2019</v>
      </c>
      <c r="T6373">
        <v>6</v>
      </c>
      <c r="U6373">
        <v>23</v>
      </c>
    </row>
    <row r="6374" spans="1:21" x14ac:dyDescent="0.3">
      <c r="A6374" s="5" t="s">
        <v>168</v>
      </c>
      <c r="B6374" s="5" t="s">
        <v>169</v>
      </c>
      <c r="C6374" s="5" t="s">
        <v>170</v>
      </c>
      <c r="D6374" s="5" t="s">
        <v>410</v>
      </c>
      <c r="E6374" s="5" t="s">
        <v>172</v>
      </c>
      <c r="F6374" s="6">
        <v>43622</v>
      </c>
      <c r="G6374" s="5" t="s">
        <v>148</v>
      </c>
      <c r="H6374" s="5" t="s">
        <v>198</v>
      </c>
      <c r="I6374">
        <v>43410</v>
      </c>
      <c r="J6374">
        <v>212</v>
      </c>
      <c r="K6374">
        <v>154.19999999999999</v>
      </c>
      <c r="L6374">
        <v>1</v>
      </c>
      <c r="M6374">
        <v>5088.6000000000004</v>
      </c>
      <c r="N6374">
        <v>1690.5350000000001</v>
      </c>
      <c r="O6374">
        <v>1690.5350000000001</v>
      </c>
      <c r="P6374">
        <v>154.19999999999999</v>
      </c>
      <c r="Q6374">
        <v>33</v>
      </c>
      <c r="R6374">
        <v>3398.0650000000001</v>
      </c>
      <c r="S6374">
        <v>2019</v>
      </c>
      <c r="T6374">
        <v>6</v>
      </c>
      <c r="U6374">
        <v>23</v>
      </c>
    </row>
    <row r="6375" spans="1:21" x14ac:dyDescent="0.3">
      <c r="A6375" s="5" t="s">
        <v>168</v>
      </c>
      <c r="B6375" s="5" t="s">
        <v>175</v>
      </c>
      <c r="C6375" s="5" t="s">
        <v>86</v>
      </c>
      <c r="D6375" s="5" t="s">
        <v>419</v>
      </c>
      <c r="E6375" s="5" t="s">
        <v>172</v>
      </c>
      <c r="F6375" s="6">
        <v>43622</v>
      </c>
      <c r="G6375" s="5" t="s">
        <v>148</v>
      </c>
      <c r="H6375" s="5" t="s">
        <v>173</v>
      </c>
      <c r="I6375">
        <v>43456</v>
      </c>
      <c r="J6375">
        <v>166</v>
      </c>
      <c r="K6375">
        <v>801.5</v>
      </c>
      <c r="L6375">
        <v>9</v>
      </c>
      <c r="M6375">
        <v>28052.5</v>
      </c>
      <c r="N6375">
        <v>22580.989000000001</v>
      </c>
      <c r="O6375">
        <v>2508.9989999999998</v>
      </c>
      <c r="P6375">
        <v>89.055555555555557</v>
      </c>
      <c r="Q6375">
        <v>35</v>
      </c>
      <c r="R6375">
        <v>5471.5110000000004</v>
      </c>
      <c r="S6375">
        <v>2019</v>
      </c>
      <c r="T6375">
        <v>6</v>
      </c>
      <c r="U6375">
        <v>23</v>
      </c>
    </row>
    <row r="6376" spans="1:21" x14ac:dyDescent="0.3">
      <c r="A6376" s="5" t="s">
        <v>168</v>
      </c>
      <c r="B6376" s="5" t="s">
        <v>175</v>
      </c>
      <c r="C6376" s="5" t="s">
        <v>86</v>
      </c>
      <c r="D6376" s="5" t="s">
        <v>419</v>
      </c>
      <c r="E6376" s="5" t="s">
        <v>172</v>
      </c>
      <c r="F6376" s="6">
        <v>43622</v>
      </c>
      <c r="G6376" s="5" t="s">
        <v>148</v>
      </c>
      <c r="H6376" s="5" t="s">
        <v>190</v>
      </c>
      <c r="I6376">
        <v>43456</v>
      </c>
      <c r="J6376">
        <v>166</v>
      </c>
      <c r="K6376">
        <v>350</v>
      </c>
      <c r="L6376">
        <v>3</v>
      </c>
      <c r="M6376">
        <v>11900</v>
      </c>
      <c r="N6376">
        <v>7526.9960000000001</v>
      </c>
      <c r="O6376">
        <v>2508.9989999999998</v>
      </c>
      <c r="P6376">
        <v>116.66666666666667</v>
      </c>
      <c r="Q6376">
        <v>34</v>
      </c>
      <c r="R6376">
        <v>4373.0039999999999</v>
      </c>
      <c r="S6376">
        <v>2019</v>
      </c>
      <c r="T6376">
        <v>6</v>
      </c>
      <c r="U6376">
        <v>23</v>
      </c>
    </row>
    <row r="6377" spans="1:21" x14ac:dyDescent="0.3">
      <c r="A6377" s="5" t="s">
        <v>168</v>
      </c>
      <c r="B6377" s="5" t="s">
        <v>175</v>
      </c>
      <c r="C6377" s="5" t="s">
        <v>86</v>
      </c>
      <c r="D6377" s="5" t="s">
        <v>419</v>
      </c>
      <c r="E6377" s="5" t="s">
        <v>172</v>
      </c>
      <c r="F6377" s="6">
        <v>43622</v>
      </c>
      <c r="G6377" s="5" t="s">
        <v>148</v>
      </c>
      <c r="H6377" s="5" t="s">
        <v>194</v>
      </c>
      <c r="I6377">
        <v>43456</v>
      </c>
      <c r="J6377">
        <v>166</v>
      </c>
      <c r="K6377">
        <v>225.5</v>
      </c>
      <c r="L6377">
        <v>2</v>
      </c>
      <c r="M6377">
        <v>7441.5</v>
      </c>
      <c r="N6377">
        <v>5017.9970000000003</v>
      </c>
      <c r="O6377">
        <v>2508.9989999999998</v>
      </c>
      <c r="P6377">
        <v>112.75</v>
      </c>
      <c r="Q6377">
        <v>33</v>
      </c>
      <c r="R6377">
        <v>2423.5030000000002</v>
      </c>
      <c r="S6377">
        <v>2019</v>
      </c>
      <c r="T6377">
        <v>6</v>
      </c>
      <c r="U6377">
        <v>23</v>
      </c>
    </row>
    <row r="6378" spans="1:21" x14ac:dyDescent="0.3">
      <c r="A6378" s="5" t="s">
        <v>168</v>
      </c>
      <c r="B6378" s="5" t="s">
        <v>175</v>
      </c>
      <c r="C6378" s="5" t="s">
        <v>86</v>
      </c>
      <c r="D6378" s="5" t="s">
        <v>419</v>
      </c>
      <c r="E6378" s="5" t="s">
        <v>172</v>
      </c>
      <c r="F6378" s="6">
        <v>43622</v>
      </c>
      <c r="G6378" s="5" t="s">
        <v>148</v>
      </c>
      <c r="H6378" s="5" t="s">
        <v>194</v>
      </c>
      <c r="I6378">
        <v>43456</v>
      </c>
      <c r="J6378">
        <v>166</v>
      </c>
      <c r="K6378">
        <v>432</v>
      </c>
      <c r="L6378">
        <v>4</v>
      </c>
      <c r="M6378">
        <v>14256</v>
      </c>
      <c r="N6378">
        <v>10035.995000000001</v>
      </c>
      <c r="O6378">
        <v>2508.9989999999998</v>
      </c>
      <c r="P6378">
        <v>108</v>
      </c>
      <c r="Q6378">
        <v>33</v>
      </c>
      <c r="R6378">
        <v>4220.0050000000001</v>
      </c>
      <c r="S6378">
        <v>2019</v>
      </c>
      <c r="T6378">
        <v>6</v>
      </c>
      <c r="U6378">
        <v>23</v>
      </c>
    </row>
    <row r="6379" spans="1:21" x14ac:dyDescent="0.3">
      <c r="A6379" s="5" t="s">
        <v>168</v>
      </c>
      <c r="B6379" s="5" t="s">
        <v>175</v>
      </c>
      <c r="C6379" s="5" t="s">
        <v>86</v>
      </c>
      <c r="D6379" s="5" t="s">
        <v>419</v>
      </c>
      <c r="E6379" s="5" t="s">
        <v>172</v>
      </c>
      <c r="F6379" s="6">
        <v>43622</v>
      </c>
      <c r="G6379" s="5" t="s">
        <v>148</v>
      </c>
      <c r="H6379" s="5" t="s">
        <v>190</v>
      </c>
      <c r="I6379">
        <v>43456</v>
      </c>
      <c r="J6379">
        <v>166</v>
      </c>
      <c r="K6379">
        <v>103</v>
      </c>
      <c r="L6379">
        <v>1</v>
      </c>
      <c r="M6379">
        <v>3502</v>
      </c>
      <c r="N6379">
        <v>2508.9989999999998</v>
      </c>
      <c r="O6379">
        <v>2508.9989999999998</v>
      </c>
      <c r="P6379">
        <v>103</v>
      </c>
      <c r="Q6379">
        <v>34</v>
      </c>
      <c r="R6379">
        <v>993.00099999999998</v>
      </c>
      <c r="S6379">
        <v>2019</v>
      </c>
      <c r="T6379">
        <v>6</v>
      </c>
      <c r="U6379">
        <v>23</v>
      </c>
    </row>
    <row r="6380" spans="1:21" x14ac:dyDescent="0.3">
      <c r="A6380" s="5" t="s">
        <v>168</v>
      </c>
      <c r="B6380" s="5" t="s">
        <v>175</v>
      </c>
      <c r="C6380" s="5" t="s">
        <v>86</v>
      </c>
      <c r="D6380" s="5" t="s">
        <v>419</v>
      </c>
      <c r="E6380" s="5" t="s">
        <v>172</v>
      </c>
      <c r="F6380" s="6">
        <v>43622</v>
      </c>
      <c r="G6380" s="5" t="s">
        <v>148</v>
      </c>
      <c r="H6380" s="5" t="s">
        <v>212</v>
      </c>
      <c r="I6380">
        <v>43456</v>
      </c>
      <c r="J6380">
        <v>166</v>
      </c>
      <c r="K6380">
        <v>115</v>
      </c>
      <c r="L6380">
        <v>1</v>
      </c>
      <c r="M6380">
        <v>3910</v>
      </c>
      <c r="N6380">
        <v>2508.9989999999998</v>
      </c>
      <c r="O6380">
        <v>2508.9989999999998</v>
      </c>
      <c r="P6380">
        <v>115</v>
      </c>
      <c r="Q6380">
        <v>34</v>
      </c>
      <c r="R6380">
        <v>1401.001</v>
      </c>
      <c r="S6380">
        <v>2019</v>
      </c>
      <c r="T6380">
        <v>6</v>
      </c>
      <c r="U6380">
        <v>23</v>
      </c>
    </row>
    <row r="6381" spans="1:21" x14ac:dyDescent="0.3">
      <c r="A6381" s="5" t="s">
        <v>168</v>
      </c>
      <c r="B6381" s="5" t="s">
        <v>175</v>
      </c>
      <c r="C6381" s="5" t="s">
        <v>86</v>
      </c>
      <c r="D6381" s="5" t="s">
        <v>419</v>
      </c>
      <c r="E6381" s="5" t="s">
        <v>172</v>
      </c>
      <c r="F6381" s="6">
        <v>43622</v>
      </c>
      <c r="G6381" s="5" t="s">
        <v>148</v>
      </c>
      <c r="H6381" s="5" t="s">
        <v>203</v>
      </c>
      <c r="I6381">
        <v>43456</v>
      </c>
      <c r="J6381">
        <v>166</v>
      </c>
      <c r="K6381">
        <v>105</v>
      </c>
      <c r="L6381">
        <v>1</v>
      </c>
      <c r="M6381">
        <v>3675</v>
      </c>
      <c r="N6381">
        <v>2508.9989999999998</v>
      </c>
      <c r="O6381">
        <v>2508.9989999999998</v>
      </c>
      <c r="P6381">
        <v>105</v>
      </c>
      <c r="Q6381">
        <v>35</v>
      </c>
      <c r="R6381">
        <v>1166.001</v>
      </c>
      <c r="S6381">
        <v>2019</v>
      </c>
      <c r="T6381">
        <v>6</v>
      </c>
      <c r="U6381">
        <v>23</v>
      </c>
    </row>
    <row r="6382" spans="1:21" x14ac:dyDescent="0.3">
      <c r="A6382" s="5" t="s">
        <v>168</v>
      </c>
      <c r="B6382" s="5" t="s">
        <v>175</v>
      </c>
      <c r="C6382" s="5" t="s">
        <v>86</v>
      </c>
      <c r="D6382" s="5" t="s">
        <v>419</v>
      </c>
      <c r="E6382" s="5" t="s">
        <v>172</v>
      </c>
      <c r="F6382" s="6">
        <v>43622</v>
      </c>
      <c r="G6382" s="5" t="s">
        <v>148</v>
      </c>
      <c r="H6382" s="5" t="s">
        <v>218</v>
      </c>
      <c r="I6382">
        <v>43456</v>
      </c>
      <c r="J6382">
        <v>166</v>
      </c>
      <c r="K6382">
        <v>398</v>
      </c>
      <c r="L6382">
        <v>4</v>
      </c>
      <c r="M6382">
        <v>13930</v>
      </c>
      <c r="N6382">
        <v>10035.995000000001</v>
      </c>
      <c r="O6382">
        <v>2508.9989999999998</v>
      </c>
      <c r="P6382">
        <v>99.5</v>
      </c>
      <c r="Q6382">
        <v>35</v>
      </c>
      <c r="R6382">
        <v>3894.0050000000001</v>
      </c>
      <c r="S6382">
        <v>2019</v>
      </c>
      <c r="T6382">
        <v>6</v>
      </c>
      <c r="U6382">
        <v>23</v>
      </c>
    </row>
    <row r="6383" spans="1:21" x14ac:dyDescent="0.3">
      <c r="A6383" s="5" t="s">
        <v>168</v>
      </c>
      <c r="B6383" s="5" t="s">
        <v>175</v>
      </c>
      <c r="C6383" s="5" t="s">
        <v>86</v>
      </c>
      <c r="D6383" s="5" t="s">
        <v>419</v>
      </c>
      <c r="E6383" s="5" t="s">
        <v>172</v>
      </c>
      <c r="F6383" s="6">
        <v>43622</v>
      </c>
      <c r="G6383" s="5" t="s">
        <v>148</v>
      </c>
      <c r="H6383" s="5" t="s">
        <v>184</v>
      </c>
      <c r="I6383">
        <v>43456</v>
      </c>
      <c r="J6383">
        <v>166</v>
      </c>
      <c r="K6383">
        <v>2232</v>
      </c>
      <c r="L6383">
        <v>20</v>
      </c>
      <c r="M6383">
        <v>77004</v>
      </c>
      <c r="N6383">
        <v>50179.974999999999</v>
      </c>
      <c r="O6383">
        <v>2508.9989999999998</v>
      </c>
      <c r="P6383">
        <v>111.6</v>
      </c>
      <c r="Q6383">
        <v>34.5</v>
      </c>
      <c r="R6383">
        <v>26824.025000000001</v>
      </c>
      <c r="S6383">
        <v>2019</v>
      </c>
      <c r="T6383">
        <v>6</v>
      </c>
      <c r="U6383">
        <v>23</v>
      </c>
    </row>
    <row r="6384" spans="1:21" x14ac:dyDescent="0.3">
      <c r="A6384" s="5" t="s">
        <v>168</v>
      </c>
      <c r="B6384" s="5" t="s">
        <v>175</v>
      </c>
      <c r="C6384" s="5" t="s">
        <v>86</v>
      </c>
      <c r="D6384" s="5" t="s">
        <v>419</v>
      </c>
      <c r="E6384" s="5" t="s">
        <v>172</v>
      </c>
      <c r="F6384" s="6">
        <v>43622</v>
      </c>
      <c r="G6384" s="5" t="s">
        <v>148</v>
      </c>
      <c r="H6384" s="5" t="s">
        <v>230</v>
      </c>
      <c r="I6384">
        <v>43456</v>
      </c>
      <c r="J6384">
        <v>166</v>
      </c>
      <c r="K6384">
        <v>1625</v>
      </c>
      <c r="L6384">
        <v>15</v>
      </c>
      <c r="M6384">
        <v>56062.5</v>
      </c>
      <c r="N6384">
        <v>37634.981</v>
      </c>
      <c r="O6384">
        <v>2508.9989999999998</v>
      </c>
      <c r="P6384">
        <v>108.33333333333333</v>
      </c>
      <c r="Q6384">
        <v>34.5</v>
      </c>
      <c r="R6384">
        <v>18427.519</v>
      </c>
      <c r="S6384">
        <v>2019</v>
      </c>
      <c r="T6384">
        <v>6</v>
      </c>
      <c r="U6384">
        <v>23</v>
      </c>
    </row>
    <row r="6385" spans="1:21" x14ac:dyDescent="0.3">
      <c r="A6385" s="5" t="s">
        <v>168</v>
      </c>
      <c r="B6385" s="5" t="s">
        <v>175</v>
      </c>
      <c r="C6385" s="5" t="s">
        <v>86</v>
      </c>
      <c r="D6385" s="5" t="s">
        <v>419</v>
      </c>
      <c r="E6385" s="5" t="s">
        <v>172</v>
      </c>
      <c r="F6385" s="6">
        <v>43622</v>
      </c>
      <c r="G6385" s="5" t="s">
        <v>148</v>
      </c>
      <c r="H6385" s="5" t="s">
        <v>216</v>
      </c>
      <c r="I6385">
        <v>43456</v>
      </c>
      <c r="J6385">
        <v>166</v>
      </c>
      <c r="K6385">
        <v>204</v>
      </c>
      <c r="L6385">
        <v>2</v>
      </c>
      <c r="M6385">
        <v>7140</v>
      </c>
      <c r="N6385">
        <v>5017.9970000000003</v>
      </c>
      <c r="O6385">
        <v>2508.9989999999998</v>
      </c>
      <c r="P6385">
        <v>102</v>
      </c>
      <c r="Q6385">
        <v>35</v>
      </c>
      <c r="R6385">
        <v>2122.0030000000002</v>
      </c>
      <c r="S6385">
        <v>2019</v>
      </c>
      <c r="T6385">
        <v>6</v>
      </c>
      <c r="U6385">
        <v>23</v>
      </c>
    </row>
    <row r="6386" spans="1:21" x14ac:dyDescent="0.3">
      <c r="A6386" s="5" t="s">
        <v>168</v>
      </c>
      <c r="B6386" s="5" t="s">
        <v>175</v>
      </c>
      <c r="C6386" s="5" t="s">
        <v>86</v>
      </c>
      <c r="D6386" s="5" t="s">
        <v>419</v>
      </c>
      <c r="E6386" s="5" t="s">
        <v>172</v>
      </c>
      <c r="F6386" s="6">
        <v>43622</v>
      </c>
      <c r="G6386" s="5" t="s">
        <v>148</v>
      </c>
      <c r="H6386" s="5" t="s">
        <v>222</v>
      </c>
      <c r="I6386">
        <v>43456</v>
      </c>
      <c r="J6386">
        <v>166</v>
      </c>
      <c r="K6386">
        <v>100</v>
      </c>
      <c r="L6386">
        <v>1</v>
      </c>
      <c r="M6386">
        <v>3500</v>
      </c>
      <c r="N6386">
        <v>2508.9989999999998</v>
      </c>
      <c r="O6386">
        <v>2508.9989999999998</v>
      </c>
      <c r="P6386">
        <v>100</v>
      </c>
      <c r="Q6386">
        <v>35</v>
      </c>
      <c r="R6386">
        <v>991.00099999999998</v>
      </c>
      <c r="S6386">
        <v>2019</v>
      </c>
      <c r="T6386">
        <v>6</v>
      </c>
      <c r="U6386">
        <v>23</v>
      </c>
    </row>
    <row r="6387" spans="1:21" x14ac:dyDescent="0.3">
      <c r="A6387" s="5" t="s">
        <v>168</v>
      </c>
      <c r="B6387" s="5" t="s">
        <v>175</v>
      </c>
      <c r="C6387" s="5" t="s">
        <v>86</v>
      </c>
      <c r="D6387" s="5" t="s">
        <v>419</v>
      </c>
      <c r="E6387" s="5" t="s">
        <v>172</v>
      </c>
      <c r="F6387" s="6">
        <v>43622</v>
      </c>
      <c r="G6387" s="5" t="s">
        <v>148</v>
      </c>
      <c r="H6387" s="5" t="s">
        <v>217</v>
      </c>
      <c r="I6387">
        <v>43456</v>
      </c>
      <c r="J6387">
        <v>166</v>
      </c>
      <c r="K6387">
        <v>1005</v>
      </c>
      <c r="L6387">
        <v>10</v>
      </c>
      <c r="M6387">
        <v>35175</v>
      </c>
      <c r="N6387">
        <v>25089.987000000001</v>
      </c>
      <c r="O6387">
        <v>2508.9989999999998</v>
      </c>
      <c r="P6387">
        <v>100.5</v>
      </c>
      <c r="Q6387">
        <v>35</v>
      </c>
      <c r="R6387">
        <v>10085.013000000001</v>
      </c>
      <c r="S6387">
        <v>2019</v>
      </c>
      <c r="T6387">
        <v>6</v>
      </c>
      <c r="U6387">
        <v>23</v>
      </c>
    </row>
    <row r="6388" spans="1:21" x14ac:dyDescent="0.3">
      <c r="A6388" s="5" t="s">
        <v>168</v>
      </c>
      <c r="B6388" s="5" t="s">
        <v>175</v>
      </c>
      <c r="C6388" s="5" t="s">
        <v>86</v>
      </c>
      <c r="D6388" s="5" t="s">
        <v>419</v>
      </c>
      <c r="E6388" s="5" t="s">
        <v>172</v>
      </c>
      <c r="F6388" s="6">
        <v>43622</v>
      </c>
      <c r="G6388" s="5" t="s">
        <v>148</v>
      </c>
      <c r="H6388" s="5" t="s">
        <v>181</v>
      </c>
      <c r="I6388">
        <v>43456</v>
      </c>
      <c r="J6388">
        <v>166</v>
      </c>
      <c r="K6388">
        <v>196</v>
      </c>
      <c r="L6388">
        <v>2</v>
      </c>
      <c r="M6388">
        <v>6860</v>
      </c>
      <c r="N6388">
        <v>5017.9970000000003</v>
      </c>
      <c r="O6388">
        <v>2508.9989999999998</v>
      </c>
      <c r="P6388">
        <v>98</v>
      </c>
      <c r="Q6388">
        <v>35</v>
      </c>
      <c r="R6388">
        <v>1842.0029999999999</v>
      </c>
      <c r="S6388">
        <v>2019</v>
      </c>
      <c r="T6388">
        <v>6</v>
      </c>
      <c r="U6388">
        <v>23</v>
      </c>
    </row>
    <row r="6389" spans="1:21" x14ac:dyDescent="0.3">
      <c r="A6389" s="5" t="s">
        <v>168</v>
      </c>
      <c r="B6389" s="5" t="s">
        <v>175</v>
      </c>
      <c r="C6389" s="5" t="s">
        <v>86</v>
      </c>
      <c r="D6389" s="5" t="s">
        <v>419</v>
      </c>
      <c r="E6389" s="5" t="s">
        <v>172</v>
      </c>
      <c r="F6389" s="6">
        <v>43622</v>
      </c>
      <c r="G6389" s="5" t="s">
        <v>148</v>
      </c>
      <c r="H6389" s="5" t="s">
        <v>183</v>
      </c>
      <c r="I6389">
        <v>43456</v>
      </c>
      <c r="J6389">
        <v>166</v>
      </c>
      <c r="K6389">
        <v>224</v>
      </c>
      <c r="L6389">
        <v>2</v>
      </c>
      <c r="M6389">
        <v>7840</v>
      </c>
      <c r="N6389">
        <v>5017.9970000000003</v>
      </c>
      <c r="O6389">
        <v>2508.9989999999998</v>
      </c>
      <c r="P6389">
        <v>112</v>
      </c>
      <c r="Q6389">
        <v>35</v>
      </c>
      <c r="R6389">
        <v>2822.0030000000002</v>
      </c>
      <c r="S6389">
        <v>2019</v>
      </c>
      <c r="T6389">
        <v>6</v>
      </c>
      <c r="U6389">
        <v>23</v>
      </c>
    </row>
    <row r="6390" spans="1:21" x14ac:dyDescent="0.3">
      <c r="A6390" s="5" t="s">
        <v>168</v>
      </c>
      <c r="B6390" s="5" t="s">
        <v>175</v>
      </c>
      <c r="C6390" s="5" t="s">
        <v>86</v>
      </c>
      <c r="D6390" s="5" t="s">
        <v>419</v>
      </c>
      <c r="E6390" s="5" t="s">
        <v>172</v>
      </c>
      <c r="F6390" s="6">
        <v>43622</v>
      </c>
      <c r="G6390" s="5" t="s">
        <v>148</v>
      </c>
      <c r="H6390" s="5" t="s">
        <v>182</v>
      </c>
      <c r="I6390">
        <v>43456</v>
      </c>
      <c r="J6390">
        <v>166</v>
      </c>
      <c r="K6390">
        <v>107</v>
      </c>
      <c r="L6390">
        <v>1</v>
      </c>
      <c r="M6390">
        <v>3745</v>
      </c>
      <c r="N6390">
        <v>2508.9989999999998</v>
      </c>
      <c r="O6390">
        <v>2508.9989999999998</v>
      </c>
      <c r="P6390">
        <v>107</v>
      </c>
      <c r="Q6390">
        <v>35</v>
      </c>
      <c r="R6390">
        <v>1236.001</v>
      </c>
      <c r="S6390">
        <v>2019</v>
      </c>
      <c r="T6390">
        <v>6</v>
      </c>
      <c r="U6390">
        <v>23</v>
      </c>
    </row>
    <row r="6391" spans="1:21" x14ac:dyDescent="0.3">
      <c r="A6391" s="5" t="s">
        <v>168</v>
      </c>
      <c r="B6391" s="5" t="s">
        <v>175</v>
      </c>
      <c r="C6391" s="5" t="s">
        <v>86</v>
      </c>
      <c r="D6391" s="5" t="s">
        <v>419</v>
      </c>
      <c r="E6391" s="5" t="s">
        <v>172</v>
      </c>
      <c r="F6391" s="6">
        <v>43622</v>
      </c>
      <c r="G6391" s="5" t="s">
        <v>148</v>
      </c>
      <c r="H6391" s="5" t="s">
        <v>185</v>
      </c>
      <c r="I6391">
        <v>43456</v>
      </c>
      <c r="J6391">
        <v>166</v>
      </c>
      <c r="K6391">
        <v>410</v>
      </c>
      <c r="L6391">
        <v>4</v>
      </c>
      <c r="M6391">
        <v>14350</v>
      </c>
      <c r="N6391">
        <v>10035.995000000001</v>
      </c>
      <c r="O6391">
        <v>2508.9989999999998</v>
      </c>
      <c r="P6391">
        <v>102.5</v>
      </c>
      <c r="Q6391">
        <v>35</v>
      </c>
      <c r="R6391">
        <v>4314.0050000000001</v>
      </c>
      <c r="S6391">
        <v>2019</v>
      </c>
      <c r="T6391">
        <v>6</v>
      </c>
      <c r="U6391">
        <v>23</v>
      </c>
    </row>
    <row r="6392" spans="1:21" x14ac:dyDescent="0.3">
      <c r="A6392" s="5" t="s">
        <v>168</v>
      </c>
      <c r="B6392" s="5" t="s">
        <v>175</v>
      </c>
      <c r="C6392" s="5" t="s">
        <v>86</v>
      </c>
      <c r="D6392" s="5" t="s">
        <v>419</v>
      </c>
      <c r="E6392" s="5" t="s">
        <v>172</v>
      </c>
      <c r="F6392" s="6">
        <v>43622</v>
      </c>
      <c r="G6392" s="5" t="s">
        <v>148</v>
      </c>
      <c r="H6392" s="5" t="s">
        <v>186</v>
      </c>
      <c r="I6392">
        <v>43456</v>
      </c>
      <c r="J6392">
        <v>166</v>
      </c>
      <c r="K6392">
        <v>110</v>
      </c>
      <c r="L6392">
        <v>1</v>
      </c>
      <c r="M6392">
        <v>3850</v>
      </c>
      <c r="N6392">
        <v>2508.9989999999998</v>
      </c>
      <c r="O6392">
        <v>2508.9989999999998</v>
      </c>
      <c r="P6392">
        <v>110</v>
      </c>
      <c r="Q6392">
        <v>35</v>
      </c>
      <c r="R6392">
        <v>1341.001</v>
      </c>
      <c r="S6392">
        <v>2019</v>
      </c>
      <c r="T6392">
        <v>6</v>
      </c>
      <c r="U6392">
        <v>23</v>
      </c>
    </row>
    <row r="6393" spans="1:21" x14ac:dyDescent="0.3">
      <c r="A6393" s="5" t="s">
        <v>168</v>
      </c>
      <c r="B6393" s="5" t="s">
        <v>175</v>
      </c>
      <c r="C6393" s="5" t="s">
        <v>86</v>
      </c>
      <c r="D6393" s="5" t="s">
        <v>419</v>
      </c>
      <c r="E6393" s="5" t="s">
        <v>172</v>
      </c>
      <c r="F6393" s="6">
        <v>43622</v>
      </c>
      <c r="G6393" s="5" t="s">
        <v>148</v>
      </c>
      <c r="H6393" s="5" t="s">
        <v>187</v>
      </c>
      <c r="I6393">
        <v>43456</v>
      </c>
      <c r="J6393">
        <v>166</v>
      </c>
      <c r="K6393">
        <v>222</v>
      </c>
      <c r="L6393">
        <v>2</v>
      </c>
      <c r="M6393">
        <v>7770</v>
      </c>
      <c r="N6393">
        <v>5017.9970000000003</v>
      </c>
      <c r="O6393">
        <v>2508.9989999999998</v>
      </c>
      <c r="P6393">
        <v>111</v>
      </c>
      <c r="Q6393">
        <v>35</v>
      </c>
      <c r="R6393">
        <v>2752.0030000000002</v>
      </c>
      <c r="S6393">
        <v>2019</v>
      </c>
      <c r="T6393">
        <v>6</v>
      </c>
      <c r="U6393">
        <v>23</v>
      </c>
    </row>
    <row r="6394" spans="1:21" x14ac:dyDescent="0.3">
      <c r="A6394" s="5" t="s">
        <v>168</v>
      </c>
      <c r="B6394" s="5" t="s">
        <v>175</v>
      </c>
      <c r="C6394" s="5" t="s">
        <v>86</v>
      </c>
      <c r="D6394" s="5" t="s">
        <v>419</v>
      </c>
      <c r="E6394" s="5" t="s">
        <v>172</v>
      </c>
      <c r="F6394" s="6">
        <v>43622</v>
      </c>
      <c r="G6394" s="5" t="s">
        <v>148</v>
      </c>
      <c r="H6394" s="5" t="s">
        <v>189</v>
      </c>
      <c r="I6394">
        <v>43456</v>
      </c>
      <c r="J6394">
        <v>166</v>
      </c>
      <c r="K6394">
        <v>108</v>
      </c>
      <c r="L6394">
        <v>1</v>
      </c>
      <c r="M6394">
        <v>3780</v>
      </c>
      <c r="N6394">
        <v>2508.9989999999998</v>
      </c>
      <c r="O6394">
        <v>2508.9989999999998</v>
      </c>
      <c r="P6394">
        <v>108</v>
      </c>
      <c r="Q6394">
        <v>35</v>
      </c>
      <c r="R6394">
        <v>1271.001</v>
      </c>
      <c r="S6394">
        <v>2019</v>
      </c>
      <c r="T6394">
        <v>6</v>
      </c>
      <c r="U6394">
        <v>23</v>
      </c>
    </row>
    <row r="6395" spans="1:21" x14ac:dyDescent="0.3">
      <c r="A6395" s="5" t="s">
        <v>168</v>
      </c>
      <c r="B6395" s="5" t="s">
        <v>175</v>
      </c>
      <c r="C6395" s="5" t="s">
        <v>86</v>
      </c>
      <c r="D6395" s="5" t="s">
        <v>419</v>
      </c>
      <c r="E6395" s="5" t="s">
        <v>172</v>
      </c>
      <c r="F6395" s="6">
        <v>43622</v>
      </c>
      <c r="G6395" s="5" t="s">
        <v>148</v>
      </c>
      <c r="H6395" s="5" t="s">
        <v>308</v>
      </c>
      <c r="I6395">
        <v>43456</v>
      </c>
      <c r="J6395">
        <v>166</v>
      </c>
      <c r="K6395">
        <v>84</v>
      </c>
      <c r="L6395">
        <v>1</v>
      </c>
      <c r="M6395">
        <v>2940</v>
      </c>
      <c r="N6395">
        <v>2508.9989999999998</v>
      </c>
      <c r="O6395">
        <v>2508.9989999999998</v>
      </c>
      <c r="P6395">
        <v>84</v>
      </c>
      <c r="Q6395">
        <v>35</v>
      </c>
      <c r="R6395">
        <v>431.00099999999998</v>
      </c>
      <c r="S6395">
        <v>2019</v>
      </c>
      <c r="T6395">
        <v>6</v>
      </c>
      <c r="U6395">
        <v>23</v>
      </c>
    </row>
    <row r="6396" spans="1:21" x14ac:dyDescent="0.3">
      <c r="A6396" s="5" t="s">
        <v>168</v>
      </c>
      <c r="B6396" s="5" t="s">
        <v>175</v>
      </c>
      <c r="C6396" s="5" t="s">
        <v>86</v>
      </c>
      <c r="D6396" s="5" t="s">
        <v>419</v>
      </c>
      <c r="E6396" s="5" t="s">
        <v>172</v>
      </c>
      <c r="F6396" s="6">
        <v>43622</v>
      </c>
      <c r="G6396" s="5" t="s">
        <v>148</v>
      </c>
      <c r="H6396" s="5" t="s">
        <v>190</v>
      </c>
      <c r="I6396">
        <v>43456</v>
      </c>
      <c r="J6396">
        <v>166</v>
      </c>
      <c r="K6396">
        <v>206</v>
      </c>
      <c r="L6396">
        <v>2</v>
      </c>
      <c r="M6396">
        <v>7210</v>
      </c>
      <c r="N6396">
        <v>5017.9970000000003</v>
      </c>
      <c r="O6396">
        <v>2508.9989999999998</v>
      </c>
      <c r="P6396">
        <v>103</v>
      </c>
      <c r="Q6396">
        <v>35</v>
      </c>
      <c r="R6396">
        <v>2192.0030000000002</v>
      </c>
      <c r="S6396">
        <v>2019</v>
      </c>
      <c r="T6396">
        <v>6</v>
      </c>
      <c r="U6396">
        <v>23</v>
      </c>
    </row>
    <row r="6397" spans="1:21" x14ac:dyDescent="0.3">
      <c r="A6397" s="5" t="s">
        <v>168</v>
      </c>
      <c r="B6397" s="5" t="s">
        <v>175</v>
      </c>
      <c r="C6397" s="5" t="s">
        <v>86</v>
      </c>
      <c r="D6397" s="5" t="s">
        <v>419</v>
      </c>
      <c r="E6397" s="5" t="s">
        <v>172</v>
      </c>
      <c r="F6397" s="6">
        <v>43622</v>
      </c>
      <c r="G6397" s="5" t="s">
        <v>148</v>
      </c>
      <c r="H6397" s="5" t="s">
        <v>344</v>
      </c>
      <c r="I6397">
        <v>43456</v>
      </c>
      <c r="J6397">
        <v>166</v>
      </c>
      <c r="K6397">
        <v>198</v>
      </c>
      <c r="L6397">
        <v>2</v>
      </c>
      <c r="M6397">
        <v>6930</v>
      </c>
      <c r="N6397">
        <v>5017.9970000000003</v>
      </c>
      <c r="O6397">
        <v>2508.9989999999998</v>
      </c>
      <c r="P6397">
        <v>99</v>
      </c>
      <c r="Q6397">
        <v>35</v>
      </c>
      <c r="R6397">
        <v>1912.0029999999999</v>
      </c>
      <c r="S6397">
        <v>2019</v>
      </c>
      <c r="T6397">
        <v>6</v>
      </c>
      <c r="U6397">
        <v>23</v>
      </c>
    </row>
    <row r="6398" spans="1:21" x14ac:dyDescent="0.3">
      <c r="A6398" s="5" t="s">
        <v>168</v>
      </c>
      <c r="B6398" s="5" t="s">
        <v>175</v>
      </c>
      <c r="C6398" s="5" t="s">
        <v>87</v>
      </c>
      <c r="D6398" s="5" t="s">
        <v>417</v>
      </c>
      <c r="E6398" s="5" t="s">
        <v>172</v>
      </c>
      <c r="F6398" s="6">
        <v>43622</v>
      </c>
      <c r="G6398" s="5" t="s">
        <v>148</v>
      </c>
      <c r="H6398" s="5" t="s">
        <v>173</v>
      </c>
      <c r="I6398">
        <v>43449</v>
      </c>
      <c r="J6398">
        <v>173</v>
      </c>
      <c r="K6398">
        <v>266.5</v>
      </c>
      <c r="L6398">
        <v>3</v>
      </c>
      <c r="M6398">
        <v>9327.5</v>
      </c>
      <c r="N6398">
        <v>7095.8779999999997</v>
      </c>
      <c r="O6398">
        <v>2365.2930000000001</v>
      </c>
      <c r="P6398">
        <v>88.833333333333329</v>
      </c>
      <c r="Q6398">
        <v>35</v>
      </c>
      <c r="R6398">
        <v>2231.6219999999998</v>
      </c>
      <c r="S6398">
        <v>2019</v>
      </c>
      <c r="T6398">
        <v>6</v>
      </c>
      <c r="U6398">
        <v>23</v>
      </c>
    </row>
    <row r="6399" spans="1:21" x14ac:dyDescent="0.3">
      <c r="A6399" s="5" t="s">
        <v>168</v>
      </c>
      <c r="B6399" s="5" t="s">
        <v>175</v>
      </c>
      <c r="C6399" s="5" t="s">
        <v>87</v>
      </c>
      <c r="D6399" s="5" t="s">
        <v>417</v>
      </c>
      <c r="E6399" s="5" t="s">
        <v>172</v>
      </c>
      <c r="F6399" s="6">
        <v>43622</v>
      </c>
      <c r="G6399" s="5" t="s">
        <v>148</v>
      </c>
      <c r="H6399" s="5" t="s">
        <v>212</v>
      </c>
      <c r="I6399">
        <v>43449</v>
      </c>
      <c r="J6399">
        <v>173</v>
      </c>
      <c r="K6399">
        <v>97.5</v>
      </c>
      <c r="L6399">
        <v>1</v>
      </c>
      <c r="M6399">
        <v>3315</v>
      </c>
      <c r="N6399">
        <v>2365.2930000000001</v>
      </c>
      <c r="O6399">
        <v>2365.2930000000001</v>
      </c>
      <c r="P6399">
        <v>97.5</v>
      </c>
      <c r="Q6399">
        <v>34</v>
      </c>
      <c r="R6399">
        <v>949.70699999999999</v>
      </c>
      <c r="S6399">
        <v>2019</v>
      </c>
      <c r="T6399">
        <v>6</v>
      </c>
      <c r="U6399">
        <v>23</v>
      </c>
    </row>
    <row r="6400" spans="1:21" x14ac:dyDescent="0.3">
      <c r="A6400" s="5" t="s">
        <v>168</v>
      </c>
      <c r="B6400" s="5" t="s">
        <v>175</v>
      </c>
      <c r="C6400" s="5" t="s">
        <v>88</v>
      </c>
      <c r="D6400" s="5" t="s">
        <v>424</v>
      </c>
      <c r="E6400" s="5" t="s">
        <v>172</v>
      </c>
      <c r="F6400" s="6">
        <v>43622</v>
      </c>
      <c r="G6400" s="5" t="s">
        <v>148</v>
      </c>
      <c r="H6400" s="5" t="s">
        <v>204</v>
      </c>
      <c r="I6400">
        <v>43463</v>
      </c>
      <c r="J6400">
        <v>159</v>
      </c>
      <c r="K6400">
        <v>400</v>
      </c>
      <c r="L6400">
        <v>4</v>
      </c>
      <c r="M6400">
        <v>14000</v>
      </c>
      <c r="N6400">
        <v>10086.245999999999</v>
      </c>
      <c r="O6400">
        <v>2521.5610000000001</v>
      </c>
      <c r="P6400">
        <v>100</v>
      </c>
      <c r="Q6400">
        <v>35</v>
      </c>
      <c r="R6400">
        <v>3913.7539999999999</v>
      </c>
      <c r="S6400">
        <v>2019</v>
      </c>
      <c r="T6400">
        <v>6</v>
      </c>
      <c r="U6400">
        <v>23</v>
      </c>
    </row>
    <row r="6401" spans="1:21" x14ac:dyDescent="0.3">
      <c r="A6401" s="5" t="s">
        <v>168</v>
      </c>
      <c r="B6401" s="5" t="s">
        <v>175</v>
      </c>
      <c r="C6401" s="5" t="s">
        <v>88</v>
      </c>
      <c r="D6401" s="5" t="s">
        <v>424</v>
      </c>
      <c r="E6401" s="5" t="s">
        <v>172</v>
      </c>
      <c r="F6401" s="6">
        <v>43622</v>
      </c>
      <c r="G6401" s="5" t="s">
        <v>148</v>
      </c>
      <c r="H6401" s="5" t="s">
        <v>205</v>
      </c>
      <c r="I6401">
        <v>43463</v>
      </c>
      <c r="J6401">
        <v>159</v>
      </c>
      <c r="K6401">
        <v>300</v>
      </c>
      <c r="L6401">
        <v>3</v>
      </c>
      <c r="M6401">
        <v>10500</v>
      </c>
      <c r="N6401">
        <v>7564.6840000000002</v>
      </c>
      <c r="O6401">
        <v>2521.5610000000001</v>
      </c>
      <c r="P6401">
        <v>100</v>
      </c>
      <c r="Q6401">
        <v>35</v>
      </c>
      <c r="R6401">
        <v>2935.3159999999998</v>
      </c>
      <c r="S6401">
        <v>2019</v>
      </c>
      <c r="T6401">
        <v>6</v>
      </c>
      <c r="U6401">
        <v>23</v>
      </c>
    </row>
    <row r="6402" spans="1:21" x14ac:dyDescent="0.3">
      <c r="A6402" s="5" t="s">
        <v>168</v>
      </c>
      <c r="B6402" s="5" t="s">
        <v>206</v>
      </c>
      <c r="C6402" s="5" t="s">
        <v>103</v>
      </c>
      <c r="D6402" s="5" t="s">
        <v>420</v>
      </c>
      <c r="E6402" s="5" t="s">
        <v>172</v>
      </c>
      <c r="F6402" s="6">
        <v>43622</v>
      </c>
      <c r="G6402" s="5" t="s">
        <v>148</v>
      </c>
      <c r="H6402" s="5" t="s">
        <v>178</v>
      </c>
      <c r="I6402">
        <v>43450</v>
      </c>
      <c r="J6402">
        <v>172</v>
      </c>
      <c r="K6402">
        <v>500.4</v>
      </c>
      <c r="L6402">
        <v>4</v>
      </c>
      <c r="M6402">
        <v>16513.2</v>
      </c>
      <c r="N6402">
        <v>10993.986999999999</v>
      </c>
      <c r="O6402">
        <v>2748.4969999999998</v>
      </c>
      <c r="P6402">
        <v>125.1</v>
      </c>
      <c r="Q6402">
        <v>33</v>
      </c>
      <c r="R6402">
        <v>5519.2129999999997</v>
      </c>
      <c r="S6402">
        <v>2019</v>
      </c>
      <c r="T6402">
        <v>6</v>
      </c>
      <c r="U6402">
        <v>23</v>
      </c>
    </row>
    <row r="6403" spans="1:21" x14ac:dyDescent="0.3">
      <c r="A6403" s="5" t="s">
        <v>168</v>
      </c>
      <c r="B6403" s="5" t="s">
        <v>206</v>
      </c>
      <c r="C6403" s="5" t="s">
        <v>103</v>
      </c>
      <c r="D6403" s="5" t="s">
        <v>420</v>
      </c>
      <c r="E6403" s="5" t="s">
        <v>172</v>
      </c>
      <c r="F6403" s="6">
        <v>43622</v>
      </c>
      <c r="G6403" s="5" t="s">
        <v>148</v>
      </c>
      <c r="H6403" s="5" t="s">
        <v>197</v>
      </c>
      <c r="I6403">
        <v>43450</v>
      </c>
      <c r="J6403">
        <v>172</v>
      </c>
      <c r="K6403">
        <v>363.6</v>
      </c>
      <c r="L6403">
        <v>3</v>
      </c>
      <c r="M6403">
        <v>11998.8</v>
      </c>
      <c r="N6403">
        <v>8245.49</v>
      </c>
      <c r="O6403">
        <v>2748.4969999999998</v>
      </c>
      <c r="P6403">
        <v>121.2</v>
      </c>
      <c r="Q6403">
        <v>33</v>
      </c>
      <c r="R6403">
        <v>3753.31</v>
      </c>
      <c r="S6403">
        <v>2019</v>
      </c>
      <c r="T6403">
        <v>6</v>
      </c>
      <c r="U6403">
        <v>23</v>
      </c>
    </row>
    <row r="6404" spans="1:21" x14ac:dyDescent="0.3">
      <c r="A6404" s="5" t="s">
        <v>168</v>
      </c>
      <c r="B6404" s="5" t="s">
        <v>206</v>
      </c>
      <c r="C6404" s="5" t="s">
        <v>103</v>
      </c>
      <c r="D6404" s="5" t="s">
        <v>420</v>
      </c>
      <c r="E6404" s="5" t="s">
        <v>172</v>
      </c>
      <c r="F6404" s="6">
        <v>43622</v>
      </c>
      <c r="G6404" s="5" t="s">
        <v>148</v>
      </c>
      <c r="H6404" s="5" t="s">
        <v>311</v>
      </c>
      <c r="I6404">
        <v>43450</v>
      </c>
      <c r="J6404">
        <v>172</v>
      </c>
      <c r="K6404">
        <v>133.80000000000001</v>
      </c>
      <c r="L6404">
        <v>1</v>
      </c>
      <c r="M6404">
        <v>4415.3999999999996</v>
      </c>
      <c r="N6404">
        <v>2748.4969999999998</v>
      </c>
      <c r="O6404">
        <v>2748.4969999999998</v>
      </c>
      <c r="P6404">
        <v>133.80000000000001</v>
      </c>
      <c r="Q6404">
        <v>33</v>
      </c>
      <c r="R6404">
        <v>1666.903</v>
      </c>
      <c r="S6404">
        <v>2019</v>
      </c>
      <c r="T6404">
        <v>6</v>
      </c>
      <c r="U6404">
        <v>23</v>
      </c>
    </row>
    <row r="6405" spans="1:21" x14ac:dyDescent="0.3">
      <c r="A6405" s="5" t="s">
        <v>168</v>
      </c>
      <c r="B6405" s="5" t="s">
        <v>206</v>
      </c>
      <c r="C6405" s="5" t="s">
        <v>103</v>
      </c>
      <c r="D6405" s="5" t="s">
        <v>420</v>
      </c>
      <c r="E6405" s="5" t="s">
        <v>172</v>
      </c>
      <c r="F6405" s="6">
        <v>43622</v>
      </c>
      <c r="G6405" s="5" t="s">
        <v>148</v>
      </c>
      <c r="H6405" s="5" t="s">
        <v>208</v>
      </c>
      <c r="I6405">
        <v>43450</v>
      </c>
      <c r="J6405">
        <v>172</v>
      </c>
      <c r="K6405">
        <v>98.8</v>
      </c>
      <c r="L6405">
        <v>1</v>
      </c>
      <c r="M6405">
        <v>3260.4</v>
      </c>
      <c r="N6405">
        <v>2748.4969999999998</v>
      </c>
      <c r="O6405">
        <v>2748.4969999999998</v>
      </c>
      <c r="P6405">
        <v>98.8</v>
      </c>
      <c r="Q6405">
        <v>33</v>
      </c>
      <c r="R6405">
        <v>511.90300000000002</v>
      </c>
      <c r="S6405">
        <v>2019</v>
      </c>
      <c r="T6405">
        <v>6</v>
      </c>
      <c r="U6405">
        <v>23</v>
      </c>
    </row>
    <row r="6406" spans="1:21" x14ac:dyDescent="0.3">
      <c r="A6406" s="5" t="s">
        <v>168</v>
      </c>
      <c r="B6406" s="5" t="s">
        <v>206</v>
      </c>
      <c r="C6406" s="5" t="s">
        <v>103</v>
      </c>
      <c r="D6406" s="5" t="s">
        <v>420</v>
      </c>
      <c r="E6406" s="5" t="s">
        <v>172</v>
      </c>
      <c r="F6406" s="6">
        <v>43622</v>
      </c>
      <c r="G6406" s="5" t="s">
        <v>148</v>
      </c>
      <c r="H6406" s="5" t="s">
        <v>351</v>
      </c>
      <c r="I6406">
        <v>43450</v>
      </c>
      <c r="J6406">
        <v>172</v>
      </c>
      <c r="K6406">
        <v>253.4</v>
      </c>
      <c r="L6406">
        <v>2</v>
      </c>
      <c r="M6406">
        <v>8488.9</v>
      </c>
      <c r="N6406">
        <v>5496.9930000000004</v>
      </c>
      <c r="O6406">
        <v>2748.4969999999998</v>
      </c>
      <c r="P6406">
        <v>126.7</v>
      </c>
      <c r="Q6406">
        <v>33.5</v>
      </c>
      <c r="R6406">
        <v>2991.9070000000002</v>
      </c>
      <c r="S6406">
        <v>2019</v>
      </c>
      <c r="T6406">
        <v>6</v>
      </c>
      <c r="U6406">
        <v>23</v>
      </c>
    </row>
    <row r="6407" spans="1:21" x14ac:dyDescent="0.3">
      <c r="A6407" s="5" t="s">
        <v>168</v>
      </c>
      <c r="B6407" s="5" t="s">
        <v>206</v>
      </c>
      <c r="C6407" s="5" t="s">
        <v>103</v>
      </c>
      <c r="D6407" s="5" t="s">
        <v>420</v>
      </c>
      <c r="E6407" s="5" t="s">
        <v>172</v>
      </c>
      <c r="F6407" s="6">
        <v>43622</v>
      </c>
      <c r="G6407" s="5" t="s">
        <v>148</v>
      </c>
      <c r="H6407" s="5" t="s">
        <v>173</v>
      </c>
      <c r="I6407">
        <v>43450</v>
      </c>
      <c r="J6407">
        <v>172</v>
      </c>
      <c r="K6407">
        <v>2003</v>
      </c>
      <c r="L6407">
        <v>20</v>
      </c>
      <c r="M6407">
        <v>70105</v>
      </c>
      <c r="N6407">
        <v>54969.934999999998</v>
      </c>
      <c r="O6407">
        <v>2748.4969999999998</v>
      </c>
      <c r="P6407">
        <v>100.15</v>
      </c>
      <c r="Q6407">
        <v>35</v>
      </c>
      <c r="R6407">
        <v>15135.065000000001</v>
      </c>
      <c r="S6407">
        <v>2019</v>
      </c>
      <c r="T6407">
        <v>6</v>
      </c>
      <c r="U6407">
        <v>23</v>
      </c>
    </row>
    <row r="6408" spans="1:21" x14ac:dyDescent="0.3">
      <c r="A6408" s="5" t="s">
        <v>168</v>
      </c>
      <c r="B6408" s="5" t="s">
        <v>206</v>
      </c>
      <c r="C6408" s="5" t="s">
        <v>103</v>
      </c>
      <c r="D6408" s="5" t="s">
        <v>420</v>
      </c>
      <c r="E6408" s="5" t="s">
        <v>172</v>
      </c>
      <c r="F6408" s="6">
        <v>43622</v>
      </c>
      <c r="G6408" s="5" t="s">
        <v>148</v>
      </c>
      <c r="H6408" s="5" t="s">
        <v>178</v>
      </c>
      <c r="I6408">
        <v>43450</v>
      </c>
      <c r="J6408">
        <v>172</v>
      </c>
      <c r="K6408">
        <v>325.39999999999998</v>
      </c>
      <c r="L6408">
        <v>3</v>
      </c>
      <c r="M6408">
        <v>10738.2</v>
      </c>
      <c r="N6408">
        <v>8245.49</v>
      </c>
      <c r="O6408">
        <v>2748.4969999999998</v>
      </c>
      <c r="P6408">
        <v>108.46666666666665</v>
      </c>
      <c r="Q6408">
        <v>33</v>
      </c>
      <c r="R6408">
        <v>2492.71</v>
      </c>
      <c r="S6408">
        <v>2019</v>
      </c>
      <c r="T6408">
        <v>6</v>
      </c>
      <c r="U6408">
        <v>23</v>
      </c>
    </row>
    <row r="6409" spans="1:21" x14ac:dyDescent="0.3">
      <c r="A6409" s="5" t="s">
        <v>168</v>
      </c>
      <c r="B6409" s="5" t="s">
        <v>206</v>
      </c>
      <c r="C6409" s="5" t="s">
        <v>103</v>
      </c>
      <c r="D6409" s="5" t="s">
        <v>420</v>
      </c>
      <c r="E6409" s="5" t="s">
        <v>172</v>
      </c>
      <c r="F6409" s="6">
        <v>43622</v>
      </c>
      <c r="G6409" s="5" t="s">
        <v>148</v>
      </c>
      <c r="H6409" s="5" t="s">
        <v>198</v>
      </c>
      <c r="I6409">
        <v>43450</v>
      </c>
      <c r="J6409">
        <v>172</v>
      </c>
      <c r="K6409">
        <v>361.8</v>
      </c>
      <c r="L6409">
        <v>3</v>
      </c>
      <c r="M6409">
        <v>11939.4</v>
      </c>
      <c r="N6409">
        <v>8245.49</v>
      </c>
      <c r="O6409">
        <v>2748.4969999999998</v>
      </c>
      <c r="P6409">
        <v>120.60000000000001</v>
      </c>
      <c r="Q6409">
        <v>33</v>
      </c>
      <c r="R6409">
        <v>3693.91</v>
      </c>
      <c r="S6409">
        <v>2019</v>
      </c>
      <c r="T6409">
        <v>6</v>
      </c>
      <c r="U6409">
        <v>23</v>
      </c>
    </row>
    <row r="6410" spans="1:21" x14ac:dyDescent="0.3">
      <c r="A6410" s="5" t="s">
        <v>168</v>
      </c>
      <c r="B6410" s="5" t="s">
        <v>206</v>
      </c>
      <c r="C6410" s="5" t="s">
        <v>103</v>
      </c>
      <c r="D6410" s="5" t="s">
        <v>420</v>
      </c>
      <c r="E6410" s="5" t="s">
        <v>172</v>
      </c>
      <c r="F6410" s="6">
        <v>43622</v>
      </c>
      <c r="G6410" s="5" t="s">
        <v>148</v>
      </c>
      <c r="H6410" s="5" t="s">
        <v>197</v>
      </c>
      <c r="I6410">
        <v>43450</v>
      </c>
      <c r="J6410">
        <v>172</v>
      </c>
      <c r="K6410">
        <v>677.6</v>
      </c>
      <c r="L6410">
        <v>6</v>
      </c>
      <c r="M6410">
        <v>22360.799999999999</v>
      </c>
      <c r="N6410">
        <v>16490.98</v>
      </c>
      <c r="O6410">
        <v>2748.4969999999998</v>
      </c>
      <c r="P6410">
        <v>112.93333333333334</v>
      </c>
      <c r="Q6410">
        <v>33</v>
      </c>
      <c r="R6410">
        <v>5869.82</v>
      </c>
      <c r="S6410">
        <v>2019</v>
      </c>
      <c r="T6410">
        <v>6</v>
      </c>
      <c r="U6410">
        <v>23</v>
      </c>
    </row>
    <row r="6411" spans="1:21" x14ac:dyDescent="0.3">
      <c r="A6411" s="5" t="s">
        <v>168</v>
      </c>
      <c r="B6411" s="5" t="s">
        <v>206</v>
      </c>
      <c r="C6411" s="5" t="s">
        <v>103</v>
      </c>
      <c r="D6411" s="5" t="s">
        <v>420</v>
      </c>
      <c r="E6411" s="5" t="s">
        <v>172</v>
      </c>
      <c r="F6411" s="6">
        <v>43622</v>
      </c>
      <c r="G6411" s="5" t="s">
        <v>148</v>
      </c>
      <c r="H6411" s="5" t="s">
        <v>311</v>
      </c>
      <c r="I6411">
        <v>43450</v>
      </c>
      <c r="J6411">
        <v>172</v>
      </c>
      <c r="K6411">
        <v>118.8</v>
      </c>
      <c r="L6411">
        <v>1</v>
      </c>
      <c r="M6411">
        <v>3920.4</v>
      </c>
      <c r="N6411">
        <v>2748.4969999999998</v>
      </c>
      <c r="O6411">
        <v>2748.4969999999998</v>
      </c>
      <c r="P6411">
        <v>118.8</v>
      </c>
      <c r="Q6411">
        <v>33</v>
      </c>
      <c r="R6411">
        <v>1171.903</v>
      </c>
      <c r="S6411">
        <v>2019</v>
      </c>
      <c r="T6411">
        <v>6</v>
      </c>
      <c r="U6411">
        <v>23</v>
      </c>
    </row>
    <row r="6412" spans="1:21" x14ac:dyDescent="0.3">
      <c r="A6412" s="5" t="s">
        <v>168</v>
      </c>
      <c r="B6412" s="5" t="s">
        <v>206</v>
      </c>
      <c r="C6412" s="5" t="s">
        <v>103</v>
      </c>
      <c r="D6412" s="5" t="s">
        <v>420</v>
      </c>
      <c r="E6412" s="5" t="s">
        <v>172</v>
      </c>
      <c r="F6412" s="6">
        <v>43622</v>
      </c>
      <c r="G6412" s="5" t="s">
        <v>148</v>
      </c>
      <c r="H6412" s="5" t="s">
        <v>235</v>
      </c>
      <c r="I6412">
        <v>43450</v>
      </c>
      <c r="J6412">
        <v>172</v>
      </c>
      <c r="K6412">
        <v>104.6</v>
      </c>
      <c r="L6412">
        <v>1</v>
      </c>
      <c r="M6412">
        <v>3451.8</v>
      </c>
      <c r="N6412">
        <v>2748.4969999999998</v>
      </c>
      <c r="O6412">
        <v>2748.4969999999998</v>
      </c>
      <c r="P6412">
        <v>104.6</v>
      </c>
      <c r="Q6412">
        <v>33</v>
      </c>
      <c r="R6412">
        <v>703.303</v>
      </c>
      <c r="S6412">
        <v>2019</v>
      </c>
      <c r="T6412">
        <v>6</v>
      </c>
      <c r="U6412">
        <v>23</v>
      </c>
    </row>
    <row r="6413" spans="1:21" x14ac:dyDescent="0.3">
      <c r="A6413" s="5" t="s">
        <v>168</v>
      </c>
      <c r="B6413" s="5" t="s">
        <v>206</v>
      </c>
      <c r="C6413" s="5" t="s">
        <v>103</v>
      </c>
      <c r="D6413" s="5" t="s">
        <v>420</v>
      </c>
      <c r="E6413" s="5" t="s">
        <v>172</v>
      </c>
      <c r="F6413" s="6">
        <v>43622</v>
      </c>
      <c r="G6413" s="5" t="s">
        <v>148</v>
      </c>
      <c r="H6413" s="5" t="s">
        <v>196</v>
      </c>
      <c r="I6413">
        <v>43450</v>
      </c>
      <c r="J6413">
        <v>172</v>
      </c>
      <c r="K6413">
        <v>209.2</v>
      </c>
      <c r="L6413">
        <v>2</v>
      </c>
      <c r="M6413">
        <v>6903.6</v>
      </c>
      <c r="N6413">
        <v>5496.9930000000004</v>
      </c>
      <c r="O6413">
        <v>2748.4969999999998</v>
      </c>
      <c r="P6413">
        <v>104.6</v>
      </c>
      <c r="Q6413">
        <v>33</v>
      </c>
      <c r="R6413">
        <v>1406.607</v>
      </c>
      <c r="S6413">
        <v>2019</v>
      </c>
      <c r="T6413">
        <v>6</v>
      </c>
      <c r="U6413">
        <v>23</v>
      </c>
    </row>
    <row r="6414" spans="1:21" x14ac:dyDescent="0.3">
      <c r="A6414" s="5" t="s">
        <v>168</v>
      </c>
      <c r="B6414" s="5" t="s">
        <v>206</v>
      </c>
      <c r="C6414" s="5" t="s">
        <v>103</v>
      </c>
      <c r="D6414" s="5" t="s">
        <v>420</v>
      </c>
      <c r="E6414" s="5" t="s">
        <v>172</v>
      </c>
      <c r="F6414" s="6">
        <v>43622</v>
      </c>
      <c r="G6414" s="5" t="s">
        <v>148</v>
      </c>
      <c r="H6414" s="5" t="s">
        <v>173</v>
      </c>
      <c r="I6414">
        <v>43450</v>
      </c>
      <c r="J6414">
        <v>172</v>
      </c>
      <c r="K6414">
        <v>1193.8</v>
      </c>
      <c r="L6414">
        <v>12</v>
      </c>
      <c r="M6414">
        <v>41783</v>
      </c>
      <c r="N6414">
        <v>32981.961000000003</v>
      </c>
      <c r="O6414">
        <v>2748.4969999999998</v>
      </c>
      <c r="P6414">
        <v>99.483333333333334</v>
      </c>
      <c r="Q6414">
        <v>35</v>
      </c>
      <c r="R6414">
        <v>8801.0390000000007</v>
      </c>
      <c r="S6414">
        <v>2019</v>
      </c>
      <c r="T6414">
        <v>6</v>
      </c>
      <c r="U6414">
        <v>23</v>
      </c>
    </row>
    <row r="6415" spans="1:21" x14ac:dyDescent="0.3">
      <c r="A6415" s="5" t="s">
        <v>168</v>
      </c>
      <c r="B6415" s="5" t="s">
        <v>206</v>
      </c>
      <c r="C6415" s="5" t="s">
        <v>104</v>
      </c>
      <c r="D6415" s="5" t="s">
        <v>401</v>
      </c>
      <c r="E6415" s="5" t="s">
        <v>172</v>
      </c>
      <c r="F6415" s="6">
        <v>43622</v>
      </c>
      <c r="G6415" s="5" t="s">
        <v>148</v>
      </c>
      <c r="H6415" s="5" t="s">
        <v>351</v>
      </c>
      <c r="I6415">
        <v>43457</v>
      </c>
      <c r="J6415">
        <v>165</v>
      </c>
      <c r="K6415">
        <v>314.2</v>
      </c>
      <c r="L6415">
        <v>3</v>
      </c>
      <c r="M6415">
        <v>10525.7</v>
      </c>
      <c r="N6415">
        <v>7644.6009999999997</v>
      </c>
      <c r="O6415">
        <v>2548.1999999999998</v>
      </c>
      <c r="P6415">
        <v>104.73333333333333</v>
      </c>
      <c r="Q6415">
        <v>33.5</v>
      </c>
      <c r="R6415">
        <v>2881.0990000000002</v>
      </c>
      <c r="S6415">
        <v>2019</v>
      </c>
      <c r="T6415">
        <v>6</v>
      </c>
      <c r="U6415">
        <v>23</v>
      </c>
    </row>
    <row r="6416" spans="1:21" x14ac:dyDescent="0.3">
      <c r="A6416" s="5" t="s">
        <v>168</v>
      </c>
      <c r="B6416" s="5" t="s">
        <v>206</v>
      </c>
      <c r="C6416" s="5" t="s">
        <v>110</v>
      </c>
      <c r="D6416" s="5" t="s">
        <v>402</v>
      </c>
      <c r="E6416" s="5" t="s">
        <v>172</v>
      </c>
      <c r="F6416" s="6">
        <v>43622</v>
      </c>
      <c r="G6416" s="5" t="s">
        <v>148</v>
      </c>
      <c r="H6416" s="5" t="s">
        <v>173</v>
      </c>
      <c r="I6416">
        <v>43443</v>
      </c>
      <c r="J6416">
        <v>179</v>
      </c>
      <c r="K6416">
        <v>347.4</v>
      </c>
      <c r="L6416">
        <v>4</v>
      </c>
      <c r="M6416">
        <v>12159</v>
      </c>
      <c r="N6416">
        <v>6106.2079999999996</v>
      </c>
      <c r="O6416">
        <v>1526.5519999999999</v>
      </c>
      <c r="P6416">
        <v>86.85</v>
      </c>
      <c r="Q6416">
        <v>35</v>
      </c>
      <c r="R6416">
        <v>6052.7920000000004</v>
      </c>
      <c r="S6416">
        <v>2019</v>
      </c>
      <c r="T6416">
        <v>6</v>
      </c>
      <c r="U6416">
        <v>23</v>
      </c>
    </row>
    <row r="6417" spans="1:21" x14ac:dyDescent="0.3">
      <c r="A6417" s="5" t="s">
        <v>168</v>
      </c>
      <c r="B6417" s="5" t="s">
        <v>206</v>
      </c>
      <c r="C6417" s="5" t="s">
        <v>104</v>
      </c>
      <c r="D6417" s="5" t="s">
        <v>401</v>
      </c>
      <c r="E6417" s="5" t="s">
        <v>172</v>
      </c>
      <c r="F6417" s="6">
        <v>43624</v>
      </c>
      <c r="G6417" s="5" t="s">
        <v>148</v>
      </c>
      <c r="H6417" s="5" t="s">
        <v>190</v>
      </c>
      <c r="I6417">
        <v>43457</v>
      </c>
      <c r="J6417">
        <v>167</v>
      </c>
      <c r="K6417">
        <v>106</v>
      </c>
      <c r="L6417">
        <v>1</v>
      </c>
      <c r="M6417">
        <v>3710</v>
      </c>
      <c r="N6417">
        <v>2689.248</v>
      </c>
      <c r="O6417">
        <v>2689.248</v>
      </c>
      <c r="P6417">
        <v>106</v>
      </c>
      <c r="Q6417">
        <v>35</v>
      </c>
      <c r="R6417">
        <v>1020.752</v>
      </c>
      <c r="S6417">
        <v>2019</v>
      </c>
      <c r="T6417">
        <v>6</v>
      </c>
      <c r="U6417">
        <v>23</v>
      </c>
    </row>
    <row r="6418" spans="1:21" x14ac:dyDescent="0.3">
      <c r="A6418" s="5" t="s">
        <v>168</v>
      </c>
      <c r="B6418" s="5" t="s">
        <v>206</v>
      </c>
      <c r="C6418" s="5" t="s">
        <v>104</v>
      </c>
      <c r="D6418" s="5" t="s">
        <v>401</v>
      </c>
      <c r="E6418" s="5" t="s">
        <v>172</v>
      </c>
      <c r="F6418" s="6">
        <v>43624</v>
      </c>
      <c r="G6418" s="5" t="s">
        <v>148</v>
      </c>
      <c r="H6418" s="5" t="s">
        <v>204</v>
      </c>
      <c r="I6418">
        <v>43457</v>
      </c>
      <c r="J6418">
        <v>167</v>
      </c>
      <c r="K6418">
        <v>516</v>
      </c>
      <c r="L6418">
        <v>5</v>
      </c>
      <c r="M6418">
        <v>18060</v>
      </c>
      <c r="N6418">
        <v>13446.242</v>
      </c>
      <c r="O6418">
        <v>2689.248</v>
      </c>
      <c r="P6418">
        <v>103.2</v>
      </c>
      <c r="Q6418">
        <v>35</v>
      </c>
      <c r="R6418">
        <v>4613.7579999999998</v>
      </c>
      <c r="S6418">
        <v>2019</v>
      </c>
      <c r="T6418">
        <v>6</v>
      </c>
      <c r="U6418">
        <v>23</v>
      </c>
    </row>
    <row r="6419" spans="1:21" x14ac:dyDescent="0.3">
      <c r="A6419" s="5" t="s">
        <v>168</v>
      </c>
      <c r="B6419" s="5" t="s">
        <v>206</v>
      </c>
      <c r="C6419" s="5" t="s">
        <v>104</v>
      </c>
      <c r="D6419" s="5" t="s">
        <v>401</v>
      </c>
      <c r="E6419" s="5" t="s">
        <v>172</v>
      </c>
      <c r="F6419" s="6">
        <v>43624</v>
      </c>
      <c r="G6419" s="5" t="s">
        <v>148</v>
      </c>
      <c r="H6419" s="5" t="s">
        <v>202</v>
      </c>
      <c r="I6419">
        <v>43457</v>
      </c>
      <c r="J6419">
        <v>167</v>
      </c>
      <c r="K6419">
        <v>812</v>
      </c>
      <c r="L6419">
        <v>8</v>
      </c>
      <c r="M6419">
        <v>29470</v>
      </c>
      <c r="N6419">
        <v>21513.987000000001</v>
      </c>
      <c r="O6419">
        <v>2689.248</v>
      </c>
      <c r="P6419">
        <v>101.5</v>
      </c>
      <c r="Q6419">
        <v>36.293100000000003</v>
      </c>
      <c r="R6419">
        <v>7956.0129999999999</v>
      </c>
      <c r="S6419">
        <v>2019</v>
      </c>
      <c r="T6419">
        <v>6</v>
      </c>
      <c r="U6419">
        <v>23</v>
      </c>
    </row>
    <row r="6420" spans="1:21" x14ac:dyDescent="0.3">
      <c r="A6420" s="5" t="s">
        <v>168</v>
      </c>
      <c r="B6420" s="5" t="s">
        <v>206</v>
      </c>
      <c r="C6420" s="5" t="s">
        <v>104</v>
      </c>
      <c r="D6420" s="5" t="s">
        <v>401</v>
      </c>
      <c r="E6420" s="5" t="s">
        <v>172</v>
      </c>
      <c r="F6420" s="6">
        <v>43624</v>
      </c>
      <c r="G6420" s="5" t="s">
        <v>148</v>
      </c>
      <c r="H6420" s="5" t="s">
        <v>205</v>
      </c>
      <c r="I6420">
        <v>43457</v>
      </c>
      <c r="J6420">
        <v>167</v>
      </c>
      <c r="K6420">
        <v>530</v>
      </c>
      <c r="L6420">
        <v>5</v>
      </c>
      <c r="M6420">
        <v>18550</v>
      </c>
      <c r="N6420">
        <v>13446.242</v>
      </c>
      <c r="O6420">
        <v>2689.248</v>
      </c>
      <c r="P6420">
        <v>106</v>
      </c>
      <c r="Q6420">
        <v>35</v>
      </c>
      <c r="R6420">
        <v>5103.7579999999998</v>
      </c>
      <c r="S6420">
        <v>2019</v>
      </c>
      <c r="T6420">
        <v>6</v>
      </c>
      <c r="U6420">
        <v>23</v>
      </c>
    </row>
    <row r="6421" spans="1:21" x14ac:dyDescent="0.3">
      <c r="A6421" s="5" t="s">
        <v>168</v>
      </c>
      <c r="B6421" s="5" t="s">
        <v>206</v>
      </c>
      <c r="C6421" s="5" t="s">
        <v>104</v>
      </c>
      <c r="D6421" s="5" t="s">
        <v>401</v>
      </c>
      <c r="E6421" s="5" t="s">
        <v>172</v>
      </c>
      <c r="F6421" s="6">
        <v>43624</v>
      </c>
      <c r="G6421" s="5" t="s">
        <v>148</v>
      </c>
      <c r="H6421" s="5" t="s">
        <v>226</v>
      </c>
      <c r="I6421">
        <v>43457</v>
      </c>
      <c r="J6421">
        <v>167</v>
      </c>
      <c r="K6421">
        <v>224</v>
      </c>
      <c r="L6421">
        <v>2</v>
      </c>
      <c r="M6421">
        <v>7840</v>
      </c>
      <c r="N6421">
        <v>5378.4970000000003</v>
      </c>
      <c r="O6421">
        <v>2689.248</v>
      </c>
      <c r="P6421">
        <v>112</v>
      </c>
      <c r="Q6421">
        <v>35</v>
      </c>
      <c r="R6421">
        <v>2461.5030000000002</v>
      </c>
      <c r="S6421">
        <v>2019</v>
      </c>
      <c r="T6421">
        <v>6</v>
      </c>
      <c r="U6421">
        <v>23</v>
      </c>
    </row>
    <row r="6422" spans="1:21" x14ac:dyDescent="0.3">
      <c r="A6422" s="5" t="s">
        <v>168</v>
      </c>
      <c r="B6422" s="5" t="s">
        <v>206</v>
      </c>
      <c r="C6422" s="5" t="s">
        <v>104</v>
      </c>
      <c r="D6422" s="5" t="s">
        <v>401</v>
      </c>
      <c r="E6422" s="5" t="s">
        <v>172</v>
      </c>
      <c r="F6422" s="6">
        <v>43624</v>
      </c>
      <c r="G6422" s="5" t="s">
        <v>148</v>
      </c>
      <c r="H6422" s="5" t="s">
        <v>191</v>
      </c>
      <c r="I6422">
        <v>43457</v>
      </c>
      <c r="J6422">
        <v>167</v>
      </c>
      <c r="K6422">
        <v>670</v>
      </c>
      <c r="L6422">
        <v>6</v>
      </c>
      <c r="M6422">
        <v>23450</v>
      </c>
      <c r="N6422">
        <v>16135.49</v>
      </c>
      <c r="O6422">
        <v>2689.248</v>
      </c>
      <c r="P6422">
        <v>111.66666666666667</v>
      </c>
      <c r="Q6422">
        <v>35</v>
      </c>
      <c r="R6422">
        <v>7314.51</v>
      </c>
      <c r="S6422">
        <v>2019</v>
      </c>
      <c r="T6422">
        <v>6</v>
      </c>
      <c r="U6422">
        <v>23</v>
      </c>
    </row>
    <row r="6423" spans="1:21" x14ac:dyDescent="0.3">
      <c r="A6423" s="5" t="s">
        <v>168</v>
      </c>
      <c r="B6423" s="5" t="s">
        <v>206</v>
      </c>
      <c r="C6423" s="5" t="s">
        <v>104</v>
      </c>
      <c r="D6423" s="5" t="s">
        <v>401</v>
      </c>
      <c r="E6423" s="5" t="s">
        <v>172</v>
      </c>
      <c r="F6423" s="6">
        <v>43624</v>
      </c>
      <c r="G6423" s="5" t="s">
        <v>148</v>
      </c>
      <c r="H6423" s="5" t="s">
        <v>187</v>
      </c>
      <c r="I6423">
        <v>43457</v>
      </c>
      <c r="J6423">
        <v>167</v>
      </c>
      <c r="K6423">
        <v>112</v>
      </c>
      <c r="L6423">
        <v>1</v>
      </c>
      <c r="M6423">
        <v>3920</v>
      </c>
      <c r="N6423">
        <v>2689.248</v>
      </c>
      <c r="O6423">
        <v>2689.248</v>
      </c>
      <c r="P6423">
        <v>112</v>
      </c>
      <c r="Q6423">
        <v>35</v>
      </c>
      <c r="R6423">
        <v>1230.752</v>
      </c>
      <c r="S6423">
        <v>2019</v>
      </c>
      <c r="T6423">
        <v>6</v>
      </c>
      <c r="U6423">
        <v>23</v>
      </c>
    </row>
    <row r="6424" spans="1:21" x14ac:dyDescent="0.3">
      <c r="A6424" s="5" t="s">
        <v>168</v>
      </c>
      <c r="B6424" s="5" t="s">
        <v>206</v>
      </c>
      <c r="C6424" s="5" t="s">
        <v>104</v>
      </c>
      <c r="D6424" s="5" t="s">
        <v>401</v>
      </c>
      <c r="E6424" s="5" t="s">
        <v>172</v>
      </c>
      <c r="F6424" s="6">
        <v>43624</v>
      </c>
      <c r="G6424" s="5" t="s">
        <v>148</v>
      </c>
      <c r="H6424" s="5" t="s">
        <v>321</v>
      </c>
      <c r="I6424">
        <v>43457</v>
      </c>
      <c r="J6424">
        <v>167</v>
      </c>
      <c r="K6424">
        <v>463</v>
      </c>
      <c r="L6424">
        <v>4</v>
      </c>
      <c r="M6424">
        <v>15973.5</v>
      </c>
      <c r="N6424">
        <v>10756.993</v>
      </c>
      <c r="O6424">
        <v>2689.248</v>
      </c>
      <c r="P6424">
        <v>115.75</v>
      </c>
      <c r="Q6424">
        <v>34.5</v>
      </c>
      <c r="R6424">
        <v>5216.5069999999996</v>
      </c>
      <c r="S6424">
        <v>2019</v>
      </c>
      <c r="T6424">
        <v>6</v>
      </c>
      <c r="U6424">
        <v>23</v>
      </c>
    </row>
    <row r="6425" spans="1:21" x14ac:dyDescent="0.3">
      <c r="A6425" s="5" t="s">
        <v>168</v>
      </c>
      <c r="B6425" s="5" t="s">
        <v>206</v>
      </c>
      <c r="C6425" s="5" t="s">
        <v>104</v>
      </c>
      <c r="D6425" s="5" t="s">
        <v>401</v>
      </c>
      <c r="E6425" s="5" t="s">
        <v>172</v>
      </c>
      <c r="F6425" s="6">
        <v>43624</v>
      </c>
      <c r="G6425" s="5" t="s">
        <v>148</v>
      </c>
      <c r="H6425" s="5" t="s">
        <v>203</v>
      </c>
      <c r="I6425">
        <v>43457</v>
      </c>
      <c r="J6425">
        <v>167</v>
      </c>
      <c r="K6425">
        <v>306</v>
      </c>
      <c r="L6425">
        <v>3</v>
      </c>
      <c r="M6425">
        <v>10710</v>
      </c>
      <c r="N6425">
        <v>8067.7449999999999</v>
      </c>
      <c r="O6425">
        <v>2689.248</v>
      </c>
      <c r="P6425">
        <v>102</v>
      </c>
      <c r="Q6425">
        <v>35</v>
      </c>
      <c r="R6425">
        <v>2642.2550000000001</v>
      </c>
      <c r="S6425">
        <v>2019</v>
      </c>
      <c r="T6425">
        <v>6</v>
      </c>
      <c r="U6425">
        <v>23</v>
      </c>
    </row>
    <row r="6426" spans="1:21" x14ac:dyDescent="0.3">
      <c r="A6426" s="5" t="s">
        <v>168</v>
      </c>
      <c r="B6426" s="5" t="s">
        <v>206</v>
      </c>
      <c r="C6426" s="5" t="s">
        <v>104</v>
      </c>
      <c r="D6426" s="5" t="s">
        <v>401</v>
      </c>
      <c r="E6426" s="5" t="s">
        <v>172</v>
      </c>
      <c r="F6426" s="6">
        <v>43624</v>
      </c>
      <c r="G6426" s="5" t="s">
        <v>148</v>
      </c>
      <c r="H6426" s="5" t="s">
        <v>180</v>
      </c>
      <c r="I6426">
        <v>43457</v>
      </c>
      <c r="J6426">
        <v>167</v>
      </c>
      <c r="K6426">
        <v>212</v>
      </c>
      <c r="L6426">
        <v>2</v>
      </c>
      <c r="M6426">
        <v>7420</v>
      </c>
      <c r="N6426">
        <v>5378.4970000000003</v>
      </c>
      <c r="O6426">
        <v>2689.248</v>
      </c>
      <c r="P6426">
        <v>106</v>
      </c>
      <c r="Q6426">
        <v>35</v>
      </c>
      <c r="R6426">
        <v>2041.5029999999999</v>
      </c>
      <c r="S6426">
        <v>2019</v>
      </c>
      <c r="T6426">
        <v>6</v>
      </c>
      <c r="U6426">
        <v>23</v>
      </c>
    </row>
    <row r="6427" spans="1:21" x14ac:dyDescent="0.3">
      <c r="A6427" s="5" t="s">
        <v>168</v>
      </c>
      <c r="B6427" s="5" t="s">
        <v>206</v>
      </c>
      <c r="C6427" s="5" t="s">
        <v>104</v>
      </c>
      <c r="D6427" s="5" t="s">
        <v>401</v>
      </c>
      <c r="E6427" s="5" t="s">
        <v>172</v>
      </c>
      <c r="F6427" s="6">
        <v>43624</v>
      </c>
      <c r="G6427" s="5" t="s">
        <v>148</v>
      </c>
      <c r="H6427" s="5" t="s">
        <v>216</v>
      </c>
      <c r="I6427">
        <v>43457</v>
      </c>
      <c r="J6427">
        <v>167</v>
      </c>
      <c r="K6427">
        <v>104</v>
      </c>
      <c r="L6427">
        <v>1</v>
      </c>
      <c r="M6427">
        <v>3640</v>
      </c>
      <c r="N6427">
        <v>2689.248</v>
      </c>
      <c r="O6427">
        <v>2689.248</v>
      </c>
      <c r="P6427">
        <v>104</v>
      </c>
      <c r="Q6427">
        <v>35</v>
      </c>
      <c r="R6427">
        <v>950.75199999999995</v>
      </c>
      <c r="S6427">
        <v>2019</v>
      </c>
      <c r="T6427">
        <v>6</v>
      </c>
      <c r="U6427">
        <v>23</v>
      </c>
    </row>
    <row r="6428" spans="1:21" x14ac:dyDescent="0.3">
      <c r="A6428" s="5" t="s">
        <v>168</v>
      </c>
      <c r="B6428" s="5" t="s">
        <v>206</v>
      </c>
      <c r="C6428" s="5" t="s">
        <v>104</v>
      </c>
      <c r="D6428" s="5" t="s">
        <v>401</v>
      </c>
      <c r="E6428" s="5" t="s">
        <v>172</v>
      </c>
      <c r="F6428" s="6">
        <v>43624</v>
      </c>
      <c r="G6428" s="5" t="s">
        <v>148</v>
      </c>
      <c r="H6428" s="5" t="s">
        <v>222</v>
      </c>
      <c r="I6428">
        <v>43457</v>
      </c>
      <c r="J6428">
        <v>167</v>
      </c>
      <c r="K6428">
        <v>208</v>
      </c>
      <c r="L6428">
        <v>2</v>
      </c>
      <c r="M6428">
        <v>7280</v>
      </c>
      <c r="N6428">
        <v>5378.4970000000003</v>
      </c>
      <c r="O6428">
        <v>2689.248</v>
      </c>
      <c r="P6428">
        <v>104</v>
      </c>
      <c r="Q6428">
        <v>35</v>
      </c>
      <c r="R6428">
        <v>1901.5029999999999</v>
      </c>
      <c r="S6428">
        <v>2019</v>
      </c>
      <c r="T6428">
        <v>6</v>
      </c>
      <c r="U6428">
        <v>23</v>
      </c>
    </row>
    <row r="6429" spans="1:21" x14ac:dyDescent="0.3">
      <c r="A6429" s="5" t="s">
        <v>168</v>
      </c>
      <c r="B6429" s="5" t="s">
        <v>206</v>
      </c>
      <c r="C6429" s="5" t="s">
        <v>104</v>
      </c>
      <c r="D6429" s="5" t="s">
        <v>401</v>
      </c>
      <c r="E6429" s="5" t="s">
        <v>172</v>
      </c>
      <c r="F6429" s="6">
        <v>43624</v>
      </c>
      <c r="G6429" s="5" t="s">
        <v>148</v>
      </c>
      <c r="H6429" s="5" t="s">
        <v>181</v>
      </c>
      <c r="I6429">
        <v>43457</v>
      </c>
      <c r="J6429">
        <v>167</v>
      </c>
      <c r="K6429">
        <v>210</v>
      </c>
      <c r="L6429">
        <v>2</v>
      </c>
      <c r="M6429">
        <v>7350</v>
      </c>
      <c r="N6429">
        <v>5378.4970000000003</v>
      </c>
      <c r="O6429">
        <v>2689.248</v>
      </c>
      <c r="P6429">
        <v>105</v>
      </c>
      <c r="Q6429">
        <v>35</v>
      </c>
      <c r="R6429">
        <v>1971.5029999999999</v>
      </c>
      <c r="S6429">
        <v>2019</v>
      </c>
      <c r="T6429">
        <v>6</v>
      </c>
      <c r="U6429">
        <v>23</v>
      </c>
    </row>
    <row r="6430" spans="1:21" x14ac:dyDescent="0.3">
      <c r="A6430" s="5" t="s">
        <v>168</v>
      </c>
      <c r="B6430" s="5" t="s">
        <v>206</v>
      </c>
      <c r="C6430" s="5" t="s">
        <v>104</v>
      </c>
      <c r="D6430" s="5" t="s">
        <v>401</v>
      </c>
      <c r="E6430" s="5" t="s">
        <v>172</v>
      </c>
      <c r="F6430" s="6">
        <v>43624</v>
      </c>
      <c r="G6430" s="5" t="s">
        <v>148</v>
      </c>
      <c r="H6430" s="5" t="s">
        <v>246</v>
      </c>
      <c r="I6430">
        <v>43457</v>
      </c>
      <c r="J6430">
        <v>167</v>
      </c>
      <c r="K6430">
        <v>455</v>
      </c>
      <c r="L6430">
        <v>4</v>
      </c>
      <c r="M6430">
        <v>15925</v>
      </c>
      <c r="N6430">
        <v>10756.993</v>
      </c>
      <c r="O6430">
        <v>2689.248</v>
      </c>
      <c r="P6430">
        <v>113.75</v>
      </c>
      <c r="Q6430">
        <v>35</v>
      </c>
      <c r="R6430">
        <v>5168.0069999999996</v>
      </c>
      <c r="S6430">
        <v>2019</v>
      </c>
      <c r="T6430">
        <v>6</v>
      </c>
      <c r="U6430">
        <v>23</v>
      </c>
    </row>
    <row r="6431" spans="1:21" x14ac:dyDescent="0.3">
      <c r="A6431" s="5" t="s">
        <v>168</v>
      </c>
      <c r="B6431" s="5" t="s">
        <v>206</v>
      </c>
      <c r="C6431" s="5" t="s">
        <v>104</v>
      </c>
      <c r="D6431" s="5" t="s">
        <v>401</v>
      </c>
      <c r="E6431" s="5" t="s">
        <v>172</v>
      </c>
      <c r="F6431" s="6">
        <v>43624</v>
      </c>
      <c r="G6431" s="5" t="s">
        <v>148</v>
      </c>
      <c r="H6431" s="5" t="s">
        <v>186</v>
      </c>
      <c r="I6431">
        <v>43457</v>
      </c>
      <c r="J6431">
        <v>167</v>
      </c>
      <c r="K6431">
        <v>112</v>
      </c>
      <c r="L6431">
        <v>1</v>
      </c>
      <c r="M6431">
        <v>3920</v>
      </c>
      <c r="N6431">
        <v>2689.248</v>
      </c>
      <c r="O6431">
        <v>2689.248</v>
      </c>
      <c r="P6431">
        <v>112</v>
      </c>
      <c r="Q6431">
        <v>35</v>
      </c>
      <c r="R6431">
        <v>1230.752</v>
      </c>
      <c r="S6431">
        <v>2019</v>
      </c>
      <c r="T6431">
        <v>6</v>
      </c>
      <c r="U6431">
        <v>23</v>
      </c>
    </row>
    <row r="6432" spans="1:21" x14ac:dyDescent="0.3">
      <c r="A6432" s="5" t="s">
        <v>168</v>
      </c>
      <c r="B6432" s="5" t="s">
        <v>206</v>
      </c>
      <c r="C6432" s="5" t="s">
        <v>104</v>
      </c>
      <c r="D6432" s="5" t="s">
        <v>401</v>
      </c>
      <c r="E6432" s="5" t="s">
        <v>172</v>
      </c>
      <c r="F6432" s="6">
        <v>43624</v>
      </c>
      <c r="G6432" s="5" t="s">
        <v>148</v>
      </c>
      <c r="H6432" s="5" t="s">
        <v>238</v>
      </c>
      <c r="I6432">
        <v>43457</v>
      </c>
      <c r="J6432">
        <v>167</v>
      </c>
      <c r="K6432">
        <v>94</v>
      </c>
      <c r="L6432">
        <v>1</v>
      </c>
      <c r="M6432">
        <v>3290</v>
      </c>
      <c r="N6432">
        <v>2689.248</v>
      </c>
      <c r="O6432">
        <v>2689.248</v>
      </c>
      <c r="P6432">
        <v>94</v>
      </c>
      <c r="Q6432">
        <v>35</v>
      </c>
      <c r="R6432">
        <v>600.75199999999995</v>
      </c>
      <c r="S6432">
        <v>2019</v>
      </c>
      <c r="T6432">
        <v>6</v>
      </c>
      <c r="U6432">
        <v>23</v>
      </c>
    </row>
    <row r="6433" spans="1:21" x14ac:dyDescent="0.3">
      <c r="A6433" s="5" t="s">
        <v>168</v>
      </c>
      <c r="B6433" s="5" t="s">
        <v>206</v>
      </c>
      <c r="C6433" s="5" t="s">
        <v>104</v>
      </c>
      <c r="D6433" s="5" t="s">
        <v>401</v>
      </c>
      <c r="E6433" s="5" t="s">
        <v>172</v>
      </c>
      <c r="F6433" s="6">
        <v>43624</v>
      </c>
      <c r="G6433" s="5" t="s">
        <v>148</v>
      </c>
      <c r="H6433" s="5" t="s">
        <v>184</v>
      </c>
      <c r="I6433">
        <v>43457</v>
      </c>
      <c r="J6433">
        <v>167</v>
      </c>
      <c r="K6433">
        <v>3348</v>
      </c>
      <c r="L6433">
        <v>30</v>
      </c>
      <c r="M6433">
        <v>324901.57</v>
      </c>
      <c r="N6433">
        <v>80677.45</v>
      </c>
      <c r="O6433">
        <v>2689.248</v>
      </c>
      <c r="P6433">
        <v>111.6</v>
      </c>
      <c r="Q6433">
        <v>97.043499999999995</v>
      </c>
      <c r="R6433">
        <v>244224.12</v>
      </c>
      <c r="S6433">
        <v>2019</v>
      </c>
      <c r="T6433">
        <v>6</v>
      </c>
      <c r="U6433">
        <v>23</v>
      </c>
    </row>
    <row r="6434" spans="1:21" x14ac:dyDescent="0.3">
      <c r="A6434" s="5" t="s">
        <v>168</v>
      </c>
      <c r="B6434" s="5" t="s">
        <v>206</v>
      </c>
      <c r="C6434" s="5" t="s">
        <v>104</v>
      </c>
      <c r="D6434" s="5" t="s">
        <v>401</v>
      </c>
      <c r="E6434" s="5" t="s">
        <v>227</v>
      </c>
      <c r="F6434" s="6">
        <v>43624</v>
      </c>
      <c r="G6434" s="5" t="s">
        <v>148</v>
      </c>
      <c r="H6434" s="5" t="s">
        <v>184</v>
      </c>
      <c r="I6434">
        <v>43457</v>
      </c>
      <c r="J6434">
        <v>167</v>
      </c>
      <c r="K6434">
        <v>-3348</v>
      </c>
      <c r="L6434">
        <v>-30</v>
      </c>
      <c r="M6434">
        <v>-324901.57</v>
      </c>
      <c r="N6434">
        <v>-80677.45</v>
      </c>
      <c r="O6434">
        <v>-2689.248</v>
      </c>
      <c r="P6434">
        <v>111.6</v>
      </c>
      <c r="Q6434">
        <v>97.043499999999995</v>
      </c>
      <c r="R6434">
        <v>-244224.12</v>
      </c>
      <c r="S6434">
        <v>2019</v>
      </c>
      <c r="T6434">
        <v>6</v>
      </c>
      <c r="U6434">
        <v>23</v>
      </c>
    </row>
    <row r="6435" spans="1:21" x14ac:dyDescent="0.3">
      <c r="A6435" s="5" t="s">
        <v>168</v>
      </c>
      <c r="B6435" s="5" t="s">
        <v>206</v>
      </c>
      <c r="C6435" s="5" t="s">
        <v>104</v>
      </c>
      <c r="D6435" s="5" t="s">
        <v>401</v>
      </c>
      <c r="E6435" s="5" t="s">
        <v>172</v>
      </c>
      <c r="F6435" s="6">
        <v>43624</v>
      </c>
      <c r="G6435" s="5" t="s">
        <v>148</v>
      </c>
      <c r="H6435" s="5" t="s">
        <v>184</v>
      </c>
      <c r="I6435">
        <v>43457</v>
      </c>
      <c r="J6435">
        <v>167</v>
      </c>
      <c r="K6435">
        <v>3348</v>
      </c>
      <c r="L6435">
        <v>30</v>
      </c>
      <c r="M6435">
        <v>115506</v>
      </c>
      <c r="N6435">
        <v>80677.45</v>
      </c>
      <c r="O6435">
        <v>2689.248</v>
      </c>
      <c r="P6435">
        <v>111.6</v>
      </c>
      <c r="Q6435">
        <v>34.5</v>
      </c>
      <c r="R6435">
        <v>34828.550000000003</v>
      </c>
      <c r="S6435">
        <v>2019</v>
      </c>
      <c r="T6435">
        <v>6</v>
      </c>
      <c r="U6435">
        <v>23</v>
      </c>
    </row>
    <row r="6436" spans="1:21" x14ac:dyDescent="0.3">
      <c r="A6436" s="5" t="s">
        <v>168</v>
      </c>
      <c r="B6436" s="5" t="s">
        <v>206</v>
      </c>
      <c r="C6436" s="5" t="s">
        <v>104</v>
      </c>
      <c r="D6436" s="5" t="s">
        <v>401</v>
      </c>
      <c r="E6436" s="5" t="s">
        <v>172</v>
      </c>
      <c r="F6436" s="6">
        <v>43624</v>
      </c>
      <c r="G6436" s="5" t="s">
        <v>148</v>
      </c>
      <c r="H6436" s="5" t="s">
        <v>189</v>
      </c>
      <c r="I6436">
        <v>43457</v>
      </c>
      <c r="J6436">
        <v>167</v>
      </c>
      <c r="K6436">
        <v>204</v>
      </c>
      <c r="L6436">
        <v>2</v>
      </c>
      <c r="M6436">
        <v>7140</v>
      </c>
      <c r="N6436">
        <v>5378.4970000000003</v>
      </c>
      <c r="O6436">
        <v>2689.248</v>
      </c>
      <c r="P6436">
        <v>102</v>
      </c>
      <c r="Q6436">
        <v>35</v>
      </c>
      <c r="R6436">
        <v>1761.5029999999999</v>
      </c>
      <c r="S6436">
        <v>2019</v>
      </c>
      <c r="T6436">
        <v>6</v>
      </c>
      <c r="U6436">
        <v>23</v>
      </c>
    </row>
    <row r="6437" spans="1:21" x14ac:dyDescent="0.3">
      <c r="A6437" s="5" t="s">
        <v>168</v>
      </c>
      <c r="B6437" s="5" t="s">
        <v>206</v>
      </c>
      <c r="C6437" s="5" t="s">
        <v>104</v>
      </c>
      <c r="D6437" s="5" t="s">
        <v>401</v>
      </c>
      <c r="E6437" s="5" t="s">
        <v>172</v>
      </c>
      <c r="F6437" s="6">
        <v>43624</v>
      </c>
      <c r="G6437" s="5" t="s">
        <v>148</v>
      </c>
      <c r="H6437" s="5" t="s">
        <v>344</v>
      </c>
      <c r="I6437">
        <v>43457</v>
      </c>
      <c r="J6437">
        <v>167</v>
      </c>
      <c r="K6437">
        <v>200</v>
      </c>
      <c r="L6437">
        <v>2</v>
      </c>
      <c r="M6437">
        <v>7000</v>
      </c>
      <c r="N6437">
        <v>5378.4970000000003</v>
      </c>
      <c r="O6437">
        <v>2689.248</v>
      </c>
      <c r="P6437">
        <v>100</v>
      </c>
      <c r="Q6437">
        <v>35</v>
      </c>
      <c r="R6437">
        <v>1621.5029999999999</v>
      </c>
      <c r="S6437">
        <v>2019</v>
      </c>
      <c r="T6437">
        <v>6</v>
      </c>
      <c r="U6437">
        <v>23</v>
      </c>
    </row>
    <row r="6438" spans="1:21" x14ac:dyDescent="0.3">
      <c r="A6438" s="5" t="s">
        <v>168</v>
      </c>
      <c r="B6438" s="5" t="s">
        <v>206</v>
      </c>
      <c r="C6438" s="5" t="s">
        <v>104</v>
      </c>
      <c r="D6438" s="5" t="s">
        <v>401</v>
      </c>
      <c r="E6438" s="5" t="s">
        <v>172</v>
      </c>
      <c r="F6438" s="6">
        <v>43624</v>
      </c>
      <c r="G6438" s="5" t="s">
        <v>148</v>
      </c>
      <c r="H6438" s="5" t="s">
        <v>308</v>
      </c>
      <c r="I6438">
        <v>43457</v>
      </c>
      <c r="J6438">
        <v>167</v>
      </c>
      <c r="K6438">
        <v>95</v>
      </c>
      <c r="L6438">
        <v>1</v>
      </c>
      <c r="M6438">
        <v>3325</v>
      </c>
      <c r="N6438">
        <v>2689.248</v>
      </c>
      <c r="O6438">
        <v>2689.248</v>
      </c>
      <c r="P6438">
        <v>95</v>
      </c>
      <c r="Q6438">
        <v>35</v>
      </c>
      <c r="R6438">
        <v>635.75199999999995</v>
      </c>
      <c r="S6438">
        <v>2019</v>
      </c>
      <c r="T6438">
        <v>6</v>
      </c>
      <c r="U6438">
        <v>23</v>
      </c>
    </row>
    <row r="6439" spans="1:21" x14ac:dyDescent="0.3">
      <c r="A6439" s="5" t="s">
        <v>168</v>
      </c>
      <c r="B6439" s="5" t="s">
        <v>175</v>
      </c>
      <c r="C6439" s="5" t="s">
        <v>86</v>
      </c>
      <c r="D6439" s="5" t="s">
        <v>419</v>
      </c>
      <c r="E6439" s="5" t="s">
        <v>172</v>
      </c>
      <c r="F6439" s="6">
        <v>43626</v>
      </c>
      <c r="G6439" s="5" t="s">
        <v>148</v>
      </c>
      <c r="H6439" s="5" t="s">
        <v>194</v>
      </c>
      <c r="I6439">
        <v>43456</v>
      </c>
      <c r="J6439">
        <v>170</v>
      </c>
      <c r="K6439">
        <v>452.5</v>
      </c>
      <c r="L6439">
        <v>4</v>
      </c>
      <c r="M6439">
        <v>15611.25</v>
      </c>
      <c r="N6439">
        <v>10143.786</v>
      </c>
      <c r="O6439">
        <v>2535.9470000000001</v>
      </c>
      <c r="P6439">
        <v>113.125</v>
      </c>
      <c r="Q6439">
        <v>34.5</v>
      </c>
      <c r="R6439">
        <v>5467.4639999999999</v>
      </c>
      <c r="S6439">
        <v>2019</v>
      </c>
      <c r="T6439">
        <v>6</v>
      </c>
      <c r="U6439">
        <v>24</v>
      </c>
    </row>
    <row r="6440" spans="1:21" x14ac:dyDescent="0.3">
      <c r="A6440" s="5" t="s">
        <v>168</v>
      </c>
      <c r="B6440" s="5" t="s">
        <v>175</v>
      </c>
      <c r="C6440" s="5" t="s">
        <v>86</v>
      </c>
      <c r="D6440" s="5" t="s">
        <v>419</v>
      </c>
      <c r="E6440" s="5" t="s">
        <v>172</v>
      </c>
      <c r="F6440" s="6">
        <v>43626</v>
      </c>
      <c r="G6440" s="5" t="s">
        <v>148</v>
      </c>
      <c r="H6440" s="5" t="s">
        <v>311</v>
      </c>
      <c r="I6440">
        <v>43456</v>
      </c>
      <c r="J6440">
        <v>170</v>
      </c>
      <c r="K6440">
        <v>107</v>
      </c>
      <c r="L6440">
        <v>1</v>
      </c>
      <c r="M6440">
        <v>3691.5</v>
      </c>
      <c r="N6440">
        <v>2535.9470000000001</v>
      </c>
      <c r="O6440">
        <v>2535.9470000000001</v>
      </c>
      <c r="P6440">
        <v>107</v>
      </c>
      <c r="Q6440">
        <v>34.5</v>
      </c>
      <c r="R6440">
        <v>1155.5530000000001</v>
      </c>
      <c r="S6440">
        <v>2019</v>
      </c>
      <c r="T6440">
        <v>6</v>
      </c>
      <c r="U6440">
        <v>24</v>
      </c>
    </row>
    <row r="6441" spans="1:21" x14ac:dyDescent="0.3">
      <c r="A6441" s="5" t="s">
        <v>168</v>
      </c>
      <c r="B6441" s="5" t="s">
        <v>175</v>
      </c>
      <c r="C6441" s="5" t="s">
        <v>86</v>
      </c>
      <c r="D6441" s="5" t="s">
        <v>419</v>
      </c>
      <c r="E6441" s="5" t="s">
        <v>172</v>
      </c>
      <c r="F6441" s="6">
        <v>43626</v>
      </c>
      <c r="G6441" s="5" t="s">
        <v>148</v>
      </c>
      <c r="H6441" s="5" t="s">
        <v>173</v>
      </c>
      <c r="I6441">
        <v>43456</v>
      </c>
      <c r="J6441">
        <v>170</v>
      </c>
      <c r="K6441">
        <v>590</v>
      </c>
      <c r="L6441">
        <v>6</v>
      </c>
      <c r="M6441">
        <v>21830</v>
      </c>
      <c r="N6441">
        <v>15215.68</v>
      </c>
      <c r="O6441">
        <v>2535.9470000000001</v>
      </c>
      <c r="P6441">
        <v>98.333333333333329</v>
      </c>
      <c r="Q6441">
        <v>37</v>
      </c>
      <c r="R6441">
        <v>6614.32</v>
      </c>
      <c r="S6441">
        <v>2019</v>
      </c>
      <c r="T6441">
        <v>6</v>
      </c>
      <c r="U6441">
        <v>24</v>
      </c>
    </row>
    <row r="6442" spans="1:21" x14ac:dyDescent="0.3">
      <c r="A6442" s="5" t="s">
        <v>168</v>
      </c>
      <c r="B6442" s="5" t="s">
        <v>175</v>
      </c>
      <c r="C6442" s="5" t="s">
        <v>86</v>
      </c>
      <c r="D6442" s="5" t="s">
        <v>419</v>
      </c>
      <c r="E6442" s="5" t="s">
        <v>172</v>
      </c>
      <c r="F6442" s="6">
        <v>43626</v>
      </c>
      <c r="G6442" s="5" t="s">
        <v>148</v>
      </c>
      <c r="H6442" s="5" t="s">
        <v>305</v>
      </c>
      <c r="I6442">
        <v>43456</v>
      </c>
      <c r="J6442">
        <v>170</v>
      </c>
      <c r="K6442">
        <v>1061</v>
      </c>
      <c r="L6442">
        <v>10</v>
      </c>
      <c r="M6442">
        <v>34482.5</v>
      </c>
      <c r="N6442">
        <v>25359.466</v>
      </c>
      <c r="O6442">
        <v>2535.9470000000001</v>
      </c>
      <c r="P6442">
        <v>106.1</v>
      </c>
      <c r="Q6442">
        <v>32.5</v>
      </c>
      <c r="R6442">
        <v>9123.0339999999997</v>
      </c>
      <c r="S6442">
        <v>2019</v>
      </c>
      <c r="T6442">
        <v>6</v>
      </c>
      <c r="U6442">
        <v>24</v>
      </c>
    </row>
    <row r="6443" spans="1:21" x14ac:dyDescent="0.3">
      <c r="A6443" s="5" t="s">
        <v>168</v>
      </c>
      <c r="B6443" s="5" t="s">
        <v>175</v>
      </c>
      <c r="C6443" s="5" t="s">
        <v>87</v>
      </c>
      <c r="D6443" s="5" t="s">
        <v>417</v>
      </c>
      <c r="E6443" s="5" t="s">
        <v>172</v>
      </c>
      <c r="F6443" s="6">
        <v>43626</v>
      </c>
      <c r="G6443" s="5" t="s">
        <v>148</v>
      </c>
      <c r="H6443" s="5" t="s">
        <v>190</v>
      </c>
      <c r="I6443">
        <v>43449</v>
      </c>
      <c r="J6443">
        <v>177</v>
      </c>
      <c r="K6443">
        <v>108</v>
      </c>
      <c r="L6443">
        <v>1</v>
      </c>
      <c r="M6443">
        <v>3780</v>
      </c>
      <c r="N6443">
        <v>2473.0839999999998</v>
      </c>
      <c r="O6443">
        <v>2473.0839999999998</v>
      </c>
      <c r="P6443">
        <v>108</v>
      </c>
      <c r="Q6443">
        <v>35</v>
      </c>
      <c r="R6443">
        <v>1306.9159999999999</v>
      </c>
      <c r="S6443">
        <v>2019</v>
      </c>
      <c r="T6443">
        <v>6</v>
      </c>
      <c r="U6443">
        <v>24</v>
      </c>
    </row>
    <row r="6444" spans="1:21" x14ac:dyDescent="0.3">
      <c r="A6444" s="5" t="s">
        <v>168</v>
      </c>
      <c r="B6444" s="5" t="s">
        <v>175</v>
      </c>
      <c r="C6444" s="5" t="s">
        <v>87</v>
      </c>
      <c r="D6444" s="5" t="s">
        <v>417</v>
      </c>
      <c r="E6444" s="5" t="s">
        <v>172</v>
      </c>
      <c r="F6444" s="6">
        <v>43626</v>
      </c>
      <c r="G6444" s="5" t="s">
        <v>148</v>
      </c>
      <c r="H6444" s="5" t="s">
        <v>173</v>
      </c>
      <c r="I6444">
        <v>43449</v>
      </c>
      <c r="J6444">
        <v>177</v>
      </c>
      <c r="K6444">
        <v>378</v>
      </c>
      <c r="L6444">
        <v>4</v>
      </c>
      <c r="M6444">
        <v>13986</v>
      </c>
      <c r="N6444">
        <v>9892.3369999999995</v>
      </c>
      <c r="O6444">
        <v>2473.0839999999998</v>
      </c>
      <c r="P6444">
        <v>94.5</v>
      </c>
      <c r="Q6444">
        <v>37</v>
      </c>
      <c r="R6444">
        <v>4093.663</v>
      </c>
      <c r="S6444">
        <v>2019</v>
      </c>
      <c r="T6444">
        <v>6</v>
      </c>
      <c r="U6444">
        <v>24</v>
      </c>
    </row>
    <row r="6445" spans="1:21" x14ac:dyDescent="0.3">
      <c r="A6445" s="5" t="s">
        <v>168</v>
      </c>
      <c r="B6445" s="5" t="s">
        <v>175</v>
      </c>
      <c r="C6445" s="5" t="s">
        <v>88</v>
      </c>
      <c r="D6445" s="5" t="s">
        <v>424</v>
      </c>
      <c r="E6445" s="5" t="s">
        <v>172</v>
      </c>
      <c r="F6445" s="6">
        <v>43626</v>
      </c>
      <c r="G6445" s="5" t="s">
        <v>148</v>
      </c>
      <c r="H6445" s="5" t="s">
        <v>178</v>
      </c>
      <c r="I6445">
        <v>43463</v>
      </c>
      <c r="J6445">
        <v>163</v>
      </c>
      <c r="K6445">
        <v>313</v>
      </c>
      <c r="L6445">
        <v>3</v>
      </c>
      <c r="M6445">
        <v>10798.5</v>
      </c>
      <c r="N6445">
        <v>7926.7290000000003</v>
      </c>
      <c r="O6445">
        <v>2642.2429999999999</v>
      </c>
      <c r="P6445">
        <v>104.33333333333333</v>
      </c>
      <c r="Q6445">
        <v>34.5</v>
      </c>
      <c r="R6445">
        <v>2871.7710000000002</v>
      </c>
      <c r="S6445">
        <v>2019</v>
      </c>
      <c r="T6445">
        <v>6</v>
      </c>
      <c r="U6445">
        <v>24</v>
      </c>
    </row>
    <row r="6446" spans="1:21" x14ac:dyDescent="0.3">
      <c r="A6446" s="5" t="s">
        <v>168</v>
      </c>
      <c r="B6446" s="5" t="s">
        <v>175</v>
      </c>
      <c r="C6446" s="5" t="s">
        <v>88</v>
      </c>
      <c r="D6446" s="5" t="s">
        <v>424</v>
      </c>
      <c r="E6446" s="5" t="s">
        <v>172</v>
      </c>
      <c r="F6446" s="6">
        <v>43626</v>
      </c>
      <c r="G6446" s="5" t="s">
        <v>148</v>
      </c>
      <c r="H6446" s="5" t="s">
        <v>197</v>
      </c>
      <c r="I6446">
        <v>43463</v>
      </c>
      <c r="J6446">
        <v>163</v>
      </c>
      <c r="K6446">
        <v>420</v>
      </c>
      <c r="L6446">
        <v>4</v>
      </c>
      <c r="M6446">
        <v>14490</v>
      </c>
      <c r="N6446">
        <v>10568.972</v>
      </c>
      <c r="O6446">
        <v>2642.2429999999999</v>
      </c>
      <c r="P6446">
        <v>105</v>
      </c>
      <c r="Q6446">
        <v>34.5</v>
      </c>
      <c r="R6446">
        <v>3921.0279999999998</v>
      </c>
      <c r="S6446">
        <v>2019</v>
      </c>
      <c r="T6446">
        <v>6</v>
      </c>
      <c r="U6446">
        <v>24</v>
      </c>
    </row>
    <row r="6447" spans="1:21" x14ac:dyDescent="0.3">
      <c r="A6447" s="5" t="s">
        <v>168</v>
      </c>
      <c r="B6447" s="5" t="s">
        <v>175</v>
      </c>
      <c r="C6447" s="5" t="s">
        <v>88</v>
      </c>
      <c r="D6447" s="5" t="s">
        <v>424</v>
      </c>
      <c r="E6447" s="5" t="s">
        <v>172</v>
      </c>
      <c r="F6447" s="6">
        <v>43626</v>
      </c>
      <c r="G6447" s="5" t="s">
        <v>148</v>
      </c>
      <c r="H6447" s="5" t="s">
        <v>351</v>
      </c>
      <c r="I6447">
        <v>43463</v>
      </c>
      <c r="J6447">
        <v>163</v>
      </c>
      <c r="K6447">
        <v>244</v>
      </c>
      <c r="L6447">
        <v>2</v>
      </c>
      <c r="M6447">
        <v>8540</v>
      </c>
      <c r="N6447">
        <v>5284.4859999999999</v>
      </c>
      <c r="O6447">
        <v>2642.2429999999999</v>
      </c>
      <c r="P6447">
        <v>122</v>
      </c>
      <c r="Q6447">
        <v>35</v>
      </c>
      <c r="R6447">
        <v>3255.5140000000001</v>
      </c>
      <c r="S6447">
        <v>2019</v>
      </c>
      <c r="T6447">
        <v>6</v>
      </c>
      <c r="U6447">
        <v>24</v>
      </c>
    </row>
    <row r="6448" spans="1:21" x14ac:dyDescent="0.3">
      <c r="A6448" s="5" t="s">
        <v>168</v>
      </c>
      <c r="B6448" s="5" t="s">
        <v>175</v>
      </c>
      <c r="C6448" s="5" t="s">
        <v>88</v>
      </c>
      <c r="D6448" s="5" t="s">
        <v>424</v>
      </c>
      <c r="E6448" s="5" t="s">
        <v>172</v>
      </c>
      <c r="F6448" s="6">
        <v>43626</v>
      </c>
      <c r="G6448" s="5" t="s">
        <v>148</v>
      </c>
      <c r="H6448" s="5" t="s">
        <v>173</v>
      </c>
      <c r="I6448">
        <v>43463</v>
      </c>
      <c r="J6448">
        <v>163</v>
      </c>
      <c r="K6448">
        <v>1434</v>
      </c>
      <c r="L6448">
        <v>14</v>
      </c>
      <c r="M6448">
        <v>53058</v>
      </c>
      <c r="N6448">
        <v>36991.402999999998</v>
      </c>
      <c r="O6448">
        <v>2642.2429999999999</v>
      </c>
      <c r="P6448">
        <v>102.42857142857143</v>
      </c>
      <c r="Q6448">
        <v>37</v>
      </c>
      <c r="R6448">
        <v>16066.597</v>
      </c>
      <c r="S6448">
        <v>2019</v>
      </c>
      <c r="T6448">
        <v>6</v>
      </c>
      <c r="U6448">
        <v>24</v>
      </c>
    </row>
    <row r="6449" spans="1:21" x14ac:dyDescent="0.3">
      <c r="A6449" s="5" t="s">
        <v>168</v>
      </c>
      <c r="B6449" s="5" t="s">
        <v>175</v>
      </c>
      <c r="C6449" s="5" t="s">
        <v>88</v>
      </c>
      <c r="D6449" s="5" t="s">
        <v>424</v>
      </c>
      <c r="E6449" s="5" t="s">
        <v>172</v>
      </c>
      <c r="F6449" s="6">
        <v>43626</v>
      </c>
      <c r="G6449" s="5" t="s">
        <v>148</v>
      </c>
      <c r="H6449" s="5" t="s">
        <v>194</v>
      </c>
      <c r="I6449">
        <v>43463</v>
      </c>
      <c r="J6449">
        <v>163</v>
      </c>
      <c r="K6449">
        <v>223</v>
      </c>
      <c r="L6449">
        <v>2</v>
      </c>
      <c r="M6449">
        <v>7693.5</v>
      </c>
      <c r="N6449">
        <v>5284.4859999999999</v>
      </c>
      <c r="O6449">
        <v>2642.2429999999999</v>
      </c>
      <c r="P6449">
        <v>111.5</v>
      </c>
      <c r="Q6449">
        <v>34.5</v>
      </c>
      <c r="R6449">
        <v>2409.0140000000001</v>
      </c>
      <c r="S6449">
        <v>2019</v>
      </c>
      <c r="T6449">
        <v>6</v>
      </c>
      <c r="U6449">
        <v>24</v>
      </c>
    </row>
    <row r="6450" spans="1:21" x14ac:dyDescent="0.3">
      <c r="A6450" s="5" t="s">
        <v>168</v>
      </c>
      <c r="B6450" s="5" t="s">
        <v>175</v>
      </c>
      <c r="C6450" s="5" t="s">
        <v>88</v>
      </c>
      <c r="D6450" s="5" t="s">
        <v>424</v>
      </c>
      <c r="E6450" s="5" t="s">
        <v>172</v>
      </c>
      <c r="F6450" s="6">
        <v>43626</v>
      </c>
      <c r="G6450" s="5" t="s">
        <v>148</v>
      </c>
      <c r="H6450" s="5" t="s">
        <v>194</v>
      </c>
      <c r="I6450">
        <v>43463</v>
      </c>
      <c r="J6450">
        <v>163</v>
      </c>
      <c r="K6450">
        <v>413.5</v>
      </c>
      <c r="L6450">
        <v>4</v>
      </c>
      <c r="M6450">
        <v>14265.75</v>
      </c>
      <c r="N6450">
        <v>10568.972</v>
      </c>
      <c r="O6450">
        <v>2642.2429999999999</v>
      </c>
      <c r="P6450">
        <v>103.375</v>
      </c>
      <c r="Q6450">
        <v>34.5</v>
      </c>
      <c r="R6450">
        <v>3696.7779999999998</v>
      </c>
      <c r="S6450">
        <v>2019</v>
      </c>
      <c r="T6450">
        <v>6</v>
      </c>
      <c r="U6450">
        <v>24</v>
      </c>
    </row>
    <row r="6451" spans="1:21" x14ac:dyDescent="0.3">
      <c r="A6451" s="5" t="s">
        <v>168</v>
      </c>
      <c r="B6451" s="5" t="s">
        <v>175</v>
      </c>
      <c r="C6451" s="5" t="s">
        <v>88</v>
      </c>
      <c r="D6451" s="5" t="s">
        <v>424</v>
      </c>
      <c r="E6451" s="5" t="s">
        <v>172</v>
      </c>
      <c r="F6451" s="6">
        <v>43626</v>
      </c>
      <c r="G6451" s="5" t="s">
        <v>148</v>
      </c>
      <c r="H6451" s="5" t="s">
        <v>215</v>
      </c>
      <c r="I6451">
        <v>43463</v>
      </c>
      <c r="J6451">
        <v>163</v>
      </c>
      <c r="K6451">
        <v>500</v>
      </c>
      <c r="L6451">
        <v>5</v>
      </c>
      <c r="M6451">
        <v>17250</v>
      </c>
      <c r="N6451">
        <v>13211.215</v>
      </c>
      <c r="O6451">
        <v>2642.2429999999999</v>
      </c>
      <c r="P6451">
        <v>100</v>
      </c>
      <c r="Q6451">
        <v>34.5</v>
      </c>
      <c r="R6451">
        <v>4038.7849999999999</v>
      </c>
      <c r="S6451">
        <v>2019</v>
      </c>
      <c r="T6451">
        <v>6</v>
      </c>
      <c r="U6451">
        <v>24</v>
      </c>
    </row>
    <row r="6452" spans="1:21" x14ac:dyDescent="0.3">
      <c r="A6452" s="5" t="s">
        <v>168</v>
      </c>
      <c r="B6452" s="5" t="s">
        <v>175</v>
      </c>
      <c r="C6452" s="5" t="s">
        <v>88</v>
      </c>
      <c r="D6452" s="5" t="s">
        <v>424</v>
      </c>
      <c r="E6452" s="5" t="s">
        <v>172</v>
      </c>
      <c r="F6452" s="6">
        <v>43626</v>
      </c>
      <c r="G6452" s="5" t="s">
        <v>148</v>
      </c>
      <c r="H6452" s="5" t="s">
        <v>199</v>
      </c>
      <c r="I6452">
        <v>43463</v>
      </c>
      <c r="J6452">
        <v>163</v>
      </c>
      <c r="K6452">
        <v>427</v>
      </c>
      <c r="L6452">
        <v>4</v>
      </c>
      <c r="M6452">
        <v>14731.5</v>
      </c>
      <c r="N6452">
        <v>10568.972</v>
      </c>
      <c r="O6452">
        <v>2642.2429999999999</v>
      </c>
      <c r="P6452">
        <v>106.75</v>
      </c>
      <c r="Q6452">
        <v>34.5</v>
      </c>
      <c r="R6452">
        <v>4162.5280000000002</v>
      </c>
      <c r="S6452">
        <v>2019</v>
      </c>
      <c r="T6452">
        <v>6</v>
      </c>
      <c r="U6452">
        <v>24</v>
      </c>
    </row>
    <row r="6453" spans="1:21" x14ac:dyDescent="0.3">
      <c r="A6453" s="5" t="s">
        <v>168</v>
      </c>
      <c r="B6453" s="5" t="s">
        <v>175</v>
      </c>
      <c r="C6453" s="5" t="s">
        <v>88</v>
      </c>
      <c r="D6453" s="5" t="s">
        <v>424</v>
      </c>
      <c r="E6453" s="5" t="s">
        <v>172</v>
      </c>
      <c r="F6453" s="6">
        <v>43626</v>
      </c>
      <c r="G6453" s="5" t="s">
        <v>148</v>
      </c>
      <c r="H6453" s="5" t="s">
        <v>200</v>
      </c>
      <c r="I6453">
        <v>43463</v>
      </c>
      <c r="J6453">
        <v>163</v>
      </c>
      <c r="K6453">
        <v>882</v>
      </c>
      <c r="L6453">
        <v>8</v>
      </c>
      <c r="M6453">
        <v>30429</v>
      </c>
      <c r="N6453">
        <v>21137.944</v>
      </c>
      <c r="O6453">
        <v>2642.2429999999999</v>
      </c>
      <c r="P6453">
        <v>110.25</v>
      </c>
      <c r="Q6453">
        <v>34.5</v>
      </c>
      <c r="R6453">
        <v>9291.0560000000005</v>
      </c>
      <c r="S6453">
        <v>2019</v>
      </c>
      <c r="T6453">
        <v>6</v>
      </c>
      <c r="U6453">
        <v>24</v>
      </c>
    </row>
    <row r="6454" spans="1:21" x14ac:dyDescent="0.3">
      <c r="A6454" s="5" t="s">
        <v>168</v>
      </c>
      <c r="B6454" s="5" t="s">
        <v>206</v>
      </c>
      <c r="C6454" s="5" t="s">
        <v>104</v>
      </c>
      <c r="D6454" s="5" t="s">
        <v>401</v>
      </c>
      <c r="E6454" s="5" t="s">
        <v>172</v>
      </c>
      <c r="F6454" s="6">
        <v>43626</v>
      </c>
      <c r="G6454" s="5" t="s">
        <v>148</v>
      </c>
      <c r="H6454" s="5" t="s">
        <v>173</v>
      </c>
      <c r="I6454">
        <v>43457</v>
      </c>
      <c r="J6454">
        <v>169</v>
      </c>
      <c r="K6454">
        <v>1110.2</v>
      </c>
      <c r="L6454">
        <v>11</v>
      </c>
      <c r="M6454">
        <v>41077.4</v>
      </c>
      <c r="N6454">
        <v>29581.731</v>
      </c>
      <c r="O6454">
        <v>2689.248</v>
      </c>
      <c r="P6454">
        <v>100.92727272727274</v>
      </c>
      <c r="Q6454">
        <v>37</v>
      </c>
      <c r="R6454">
        <v>11495.669</v>
      </c>
      <c r="S6454">
        <v>2019</v>
      </c>
      <c r="T6454">
        <v>6</v>
      </c>
      <c r="U6454">
        <v>24</v>
      </c>
    </row>
    <row r="6455" spans="1:21" x14ac:dyDescent="0.3">
      <c r="A6455" s="5" t="s">
        <v>168</v>
      </c>
      <c r="B6455" s="5" t="s">
        <v>206</v>
      </c>
      <c r="C6455" s="5" t="s">
        <v>104</v>
      </c>
      <c r="D6455" s="5" t="s">
        <v>401</v>
      </c>
      <c r="E6455" s="5" t="s">
        <v>172</v>
      </c>
      <c r="F6455" s="6">
        <v>43626</v>
      </c>
      <c r="G6455" s="5" t="s">
        <v>148</v>
      </c>
      <c r="H6455" s="5" t="s">
        <v>178</v>
      </c>
      <c r="I6455">
        <v>43457</v>
      </c>
      <c r="J6455">
        <v>169</v>
      </c>
      <c r="K6455">
        <v>203.4</v>
      </c>
      <c r="L6455">
        <v>2</v>
      </c>
      <c r="M6455">
        <v>7017.3</v>
      </c>
      <c r="N6455">
        <v>5378.4970000000003</v>
      </c>
      <c r="O6455">
        <v>2689.248</v>
      </c>
      <c r="P6455">
        <v>101.7</v>
      </c>
      <c r="Q6455">
        <v>34.5</v>
      </c>
      <c r="R6455">
        <v>1638.8030000000001</v>
      </c>
      <c r="S6455">
        <v>2019</v>
      </c>
      <c r="T6455">
        <v>6</v>
      </c>
      <c r="U6455">
        <v>24</v>
      </c>
    </row>
    <row r="6456" spans="1:21" x14ac:dyDescent="0.3">
      <c r="A6456" s="5" t="s">
        <v>168</v>
      </c>
      <c r="B6456" s="5" t="s">
        <v>206</v>
      </c>
      <c r="C6456" s="5" t="s">
        <v>104</v>
      </c>
      <c r="D6456" s="5" t="s">
        <v>401</v>
      </c>
      <c r="E6456" s="5" t="s">
        <v>172</v>
      </c>
      <c r="F6456" s="6">
        <v>43626</v>
      </c>
      <c r="G6456" s="5" t="s">
        <v>148</v>
      </c>
      <c r="H6456" s="5" t="s">
        <v>311</v>
      </c>
      <c r="I6456">
        <v>43457</v>
      </c>
      <c r="J6456">
        <v>169</v>
      </c>
      <c r="K6456">
        <v>118.4</v>
      </c>
      <c r="L6456">
        <v>1</v>
      </c>
      <c r="M6456">
        <v>4084.8</v>
      </c>
      <c r="N6456">
        <v>2689.248</v>
      </c>
      <c r="O6456">
        <v>2689.248</v>
      </c>
      <c r="P6456">
        <v>118.4</v>
      </c>
      <c r="Q6456">
        <v>34.5</v>
      </c>
      <c r="R6456">
        <v>1395.5519999999999</v>
      </c>
      <c r="S6456">
        <v>2019</v>
      </c>
      <c r="T6456">
        <v>6</v>
      </c>
      <c r="U6456">
        <v>24</v>
      </c>
    </row>
    <row r="6457" spans="1:21" x14ac:dyDescent="0.3">
      <c r="A6457" s="5" t="s">
        <v>168</v>
      </c>
      <c r="B6457" s="5" t="s">
        <v>206</v>
      </c>
      <c r="C6457" s="5" t="s">
        <v>104</v>
      </c>
      <c r="D6457" s="5" t="s">
        <v>401</v>
      </c>
      <c r="E6457" s="5" t="s">
        <v>172</v>
      </c>
      <c r="F6457" s="6">
        <v>43626</v>
      </c>
      <c r="G6457" s="5" t="s">
        <v>148</v>
      </c>
      <c r="H6457" s="5" t="s">
        <v>351</v>
      </c>
      <c r="I6457">
        <v>43457</v>
      </c>
      <c r="J6457">
        <v>169</v>
      </c>
      <c r="K6457">
        <v>102.8</v>
      </c>
      <c r="L6457">
        <v>1</v>
      </c>
      <c r="M6457">
        <v>3598</v>
      </c>
      <c r="N6457">
        <v>2689.248</v>
      </c>
      <c r="O6457">
        <v>2689.248</v>
      </c>
      <c r="P6457">
        <v>102.8</v>
      </c>
      <c r="Q6457">
        <v>35</v>
      </c>
      <c r="R6457">
        <v>908.75199999999995</v>
      </c>
      <c r="S6457">
        <v>2019</v>
      </c>
      <c r="T6457">
        <v>6</v>
      </c>
      <c r="U6457">
        <v>24</v>
      </c>
    </row>
    <row r="6458" spans="1:21" x14ac:dyDescent="0.3">
      <c r="A6458" s="5" t="s">
        <v>168</v>
      </c>
      <c r="B6458" s="5" t="s">
        <v>206</v>
      </c>
      <c r="C6458" s="5" t="s">
        <v>104</v>
      </c>
      <c r="D6458" s="5" t="s">
        <v>401</v>
      </c>
      <c r="E6458" s="5" t="s">
        <v>172</v>
      </c>
      <c r="F6458" s="6">
        <v>43626</v>
      </c>
      <c r="G6458" s="5" t="s">
        <v>148</v>
      </c>
      <c r="H6458" s="5" t="s">
        <v>190</v>
      </c>
      <c r="I6458">
        <v>43457</v>
      </c>
      <c r="J6458">
        <v>169</v>
      </c>
      <c r="K6458">
        <v>93.2</v>
      </c>
      <c r="L6458">
        <v>1</v>
      </c>
      <c r="M6458">
        <v>3262</v>
      </c>
      <c r="N6458">
        <v>2689.248</v>
      </c>
      <c r="O6458">
        <v>2689.248</v>
      </c>
      <c r="P6458">
        <v>93.2</v>
      </c>
      <c r="Q6458">
        <v>35</v>
      </c>
      <c r="R6458">
        <v>572.75199999999995</v>
      </c>
      <c r="S6458">
        <v>2019</v>
      </c>
      <c r="T6458">
        <v>6</v>
      </c>
      <c r="U6458">
        <v>24</v>
      </c>
    </row>
    <row r="6459" spans="1:21" x14ac:dyDescent="0.3">
      <c r="A6459" s="5" t="s">
        <v>168</v>
      </c>
      <c r="B6459" s="5" t="s">
        <v>206</v>
      </c>
      <c r="C6459" s="5" t="s">
        <v>104</v>
      </c>
      <c r="D6459" s="5" t="s">
        <v>401</v>
      </c>
      <c r="E6459" s="5" t="s">
        <v>172</v>
      </c>
      <c r="F6459" s="6">
        <v>43626</v>
      </c>
      <c r="G6459" s="5" t="s">
        <v>148</v>
      </c>
      <c r="H6459" s="5" t="s">
        <v>190</v>
      </c>
      <c r="I6459">
        <v>43457</v>
      </c>
      <c r="J6459">
        <v>169</v>
      </c>
      <c r="K6459">
        <v>96.4</v>
      </c>
      <c r="L6459">
        <v>1</v>
      </c>
      <c r="M6459">
        <v>3374</v>
      </c>
      <c r="N6459">
        <v>2689.248</v>
      </c>
      <c r="O6459">
        <v>2689.248</v>
      </c>
      <c r="P6459">
        <v>96.4</v>
      </c>
      <c r="Q6459">
        <v>35</v>
      </c>
      <c r="R6459">
        <v>684.75199999999995</v>
      </c>
      <c r="S6459">
        <v>2019</v>
      </c>
      <c r="T6459">
        <v>6</v>
      </c>
      <c r="U6459">
        <v>24</v>
      </c>
    </row>
    <row r="6460" spans="1:21" x14ac:dyDescent="0.3">
      <c r="A6460" s="5" t="s">
        <v>168</v>
      </c>
      <c r="B6460" s="5" t="s">
        <v>206</v>
      </c>
      <c r="C6460" s="5" t="s">
        <v>104</v>
      </c>
      <c r="D6460" s="5" t="s">
        <v>401</v>
      </c>
      <c r="E6460" s="5" t="s">
        <v>172</v>
      </c>
      <c r="F6460" s="6">
        <v>43626</v>
      </c>
      <c r="G6460" s="5" t="s">
        <v>148</v>
      </c>
      <c r="H6460" s="5" t="s">
        <v>305</v>
      </c>
      <c r="I6460">
        <v>43457</v>
      </c>
      <c r="J6460">
        <v>169</v>
      </c>
      <c r="K6460">
        <v>1166</v>
      </c>
      <c r="L6460">
        <v>10</v>
      </c>
      <c r="M6460">
        <v>38478</v>
      </c>
      <c r="N6460">
        <v>26892.483</v>
      </c>
      <c r="O6460">
        <v>2689.248</v>
      </c>
      <c r="P6460">
        <v>116.6</v>
      </c>
      <c r="Q6460">
        <v>33</v>
      </c>
      <c r="R6460">
        <v>11585.517</v>
      </c>
      <c r="S6460">
        <v>2019</v>
      </c>
      <c r="T6460">
        <v>6</v>
      </c>
      <c r="U6460">
        <v>24</v>
      </c>
    </row>
    <row r="6461" spans="1:21" x14ac:dyDescent="0.3">
      <c r="A6461" s="5" t="s">
        <v>168</v>
      </c>
      <c r="B6461" s="5" t="s">
        <v>206</v>
      </c>
      <c r="C6461" s="5" t="s">
        <v>104</v>
      </c>
      <c r="D6461" s="5" t="s">
        <v>401</v>
      </c>
      <c r="E6461" s="5" t="s">
        <v>172</v>
      </c>
      <c r="F6461" s="6">
        <v>43626</v>
      </c>
      <c r="G6461" s="5" t="s">
        <v>148</v>
      </c>
      <c r="H6461" s="5" t="s">
        <v>197</v>
      </c>
      <c r="I6461">
        <v>43457</v>
      </c>
      <c r="J6461">
        <v>169</v>
      </c>
      <c r="K6461">
        <v>571</v>
      </c>
      <c r="L6461">
        <v>5</v>
      </c>
      <c r="M6461">
        <v>19699.5</v>
      </c>
      <c r="N6461">
        <v>13446.242</v>
      </c>
      <c r="O6461">
        <v>2689.248</v>
      </c>
      <c r="P6461">
        <v>114.2</v>
      </c>
      <c r="Q6461">
        <v>34.5</v>
      </c>
      <c r="R6461">
        <v>6253.2579999999998</v>
      </c>
      <c r="S6461">
        <v>2019</v>
      </c>
      <c r="T6461">
        <v>6</v>
      </c>
      <c r="U6461">
        <v>24</v>
      </c>
    </row>
    <row r="6462" spans="1:21" x14ac:dyDescent="0.3">
      <c r="A6462" s="5" t="s">
        <v>168</v>
      </c>
      <c r="B6462" s="5" t="s">
        <v>206</v>
      </c>
      <c r="C6462" s="5" t="s">
        <v>104</v>
      </c>
      <c r="D6462" s="5" t="s">
        <v>401</v>
      </c>
      <c r="E6462" s="5" t="s">
        <v>172</v>
      </c>
      <c r="F6462" s="6">
        <v>43627</v>
      </c>
      <c r="G6462" s="5" t="s">
        <v>148</v>
      </c>
      <c r="H6462" s="5" t="s">
        <v>351</v>
      </c>
      <c r="I6462">
        <v>43457</v>
      </c>
      <c r="J6462">
        <v>170</v>
      </c>
      <c r="K6462">
        <v>303.60000000000002</v>
      </c>
      <c r="L6462">
        <v>3</v>
      </c>
      <c r="M6462">
        <v>10626</v>
      </c>
      <c r="N6462">
        <v>8067.7449999999999</v>
      </c>
      <c r="O6462">
        <v>2689.248</v>
      </c>
      <c r="P6462">
        <v>101.2</v>
      </c>
      <c r="Q6462">
        <v>35</v>
      </c>
      <c r="R6462">
        <v>2558.2550000000001</v>
      </c>
      <c r="S6462">
        <v>2019</v>
      </c>
      <c r="T6462">
        <v>6</v>
      </c>
      <c r="U6462">
        <v>24</v>
      </c>
    </row>
    <row r="6463" spans="1:21" x14ac:dyDescent="0.3">
      <c r="A6463" s="5" t="s">
        <v>168</v>
      </c>
      <c r="B6463" s="5" t="s">
        <v>175</v>
      </c>
      <c r="C6463" s="5" t="s">
        <v>86</v>
      </c>
      <c r="D6463" s="5" t="s">
        <v>419</v>
      </c>
      <c r="E6463" s="5" t="s">
        <v>172</v>
      </c>
      <c r="F6463" s="6">
        <v>43628</v>
      </c>
      <c r="G6463" s="5" t="s">
        <v>148</v>
      </c>
      <c r="H6463" s="5" t="s">
        <v>395</v>
      </c>
      <c r="I6463">
        <v>43456</v>
      </c>
      <c r="J6463">
        <v>172</v>
      </c>
      <c r="K6463">
        <v>124.5</v>
      </c>
      <c r="L6463">
        <v>1</v>
      </c>
      <c r="M6463">
        <v>4233</v>
      </c>
      <c r="N6463">
        <v>2535.9470000000001</v>
      </c>
      <c r="O6463">
        <v>2535.9470000000001</v>
      </c>
      <c r="P6463">
        <v>124.5</v>
      </c>
      <c r="Q6463">
        <v>34</v>
      </c>
      <c r="R6463">
        <v>1697.0530000000001</v>
      </c>
      <c r="S6463">
        <v>2019</v>
      </c>
      <c r="T6463">
        <v>6</v>
      </c>
      <c r="U6463">
        <v>24</v>
      </c>
    </row>
    <row r="6464" spans="1:21" x14ac:dyDescent="0.3">
      <c r="A6464" s="5" t="s">
        <v>168</v>
      </c>
      <c r="B6464" s="5" t="s">
        <v>175</v>
      </c>
      <c r="C6464" s="5" t="s">
        <v>88</v>
      </c>
      <c r="D6464" s="5" t="s">
        <v>424</v>
      </c>
      <c r="E6464" s="5" t="s">
        <v>172</v>
      </c>
      <c r="F6464" s="6">
        <v>43628</v>
      </c>
      <c r="G6464" s="5" t="s">
        <v>148</v>
      </c>
      <c r="H6464" s="5" t="s">
        <v>212</v>
      </c>
      <c r="I6464">
        <v>43463</v>
      </c>
      <c r="J6464">
        <v>165</v>
      </c>
      <c r="K6464">
        <v>114.5</v>
      </c>
      <c r="L6464">
        <v>1</v>
      </c>
      <c r="M6464">
        <v>3664</v>
      </c>
      <c r="N6464">
        <v>2642.2429999999999</v>
      </c>
      <c r="O6464">
        <v>2642.2429999999999</v>
      </c>
      <c r="P6464">
        <v>114.5</v>
      </c>
      <c r="Q6464">
        <v>32</v>
      </c>
      <c r="R6464">
        <v>1021.7569999999999</v>
      </c>
      <c r="S6464">
        <v>2019</v>
      </c>
      <c r="T6464">
        <v>6</v>
      </c>
      <c r="U6464">
        <v>24</v>
      </c>
    </row>
    <row r="6465" spans="1:21" x14ac:dyDescent="0.3">
      <c r="A6465" s="5" t="s">
        <v>168</v>
      </c>
      <c r="B6465" s="5" t="s">
        <v>175</v>
      </c>
      <c r="C6465" s="5" t="s">
        <v>88</v>
      </c>
      <c r="D6465" s="5" t="s">
        <v>424</v>
      </c>
      <c r="E6465" s="5" t="s">
        <v>172</v>
      </c>
      <c r="F6465" s="6">
        <v>43628</v>
      </c>
      <c r="G6465" s="5" t="s">
        <v>148</v>
      </c>
      <c r="H6465" s="5" t="s">
        <v>395</v>
      </c>
      <c r="I6465">
        <v>43463</v>
      </c>
      <c r="J6465">
        <v>165</v>
      </c>
      <c r="K6465">
        <v>91</v>
      </c>
      <c r="L6465">
        <v>1</v>
      </c>
      <c r="M6465">
        <v>3185</v>
      </c>
      <c r="N6465">
        <v>2642.2429999999999</v>
      </c>
      <c r="O6465">
        <v>2642.2429999999999</v>
      </c>
      <c r="P6465">
        <v>91</v>
      </c>
      <c r="Q6465">
        <v>35</v>
      </c>
      <c r="R6465">
        <v>542.75699999999995</v>
      </c>
      <c r="S6465">
        <v>2019</v>
      </c>
      <c r="T6465">
        <v>6</v>
      </c>
      <c r="U6465">
        <v>24</v>
      </c>
    </row>
    <row r="6466" spans="1:21" x14ac:dyDescent="0.3">
      <c r="A6466" s="5" t="s">
        <v>168</v>
      </c>
      <c r="B6466" s="5" t="s">
        <v>175</v>
      </c>
      <c r="C6466" s="5" t="s">
        <v>88</v>
      </c>
      <c r="D6466" s="5" t="s">
        <v>424</v>
      </c>
      <c r="E6466" s="5" t="s">
        <v>172</v>
      </c>
      <c r="F6466" s="6">
        <v>43628</v>
      </c>
      <c r="G6466" s="5" t="s">
        <v>148</v>
      </c>
      <c r="H6466" s="5" t="s">
        <v>212</v>
      </c>
      <c r="I6466">
        <v>43463</v>
      </c>
      <c r="J6466">
        <v>165</v>
      </c>
      <c r="K6466">
        <v>131.5</v>
      </c>
      <c r="L6466">
        <v>1</v>
      </c>
      <c r="M6466">
        <v>4208</v>
      </c>
      <c r="N6466">
        <v>2642.2429999999999</v>
      </c>
      <c r="O6466">
        <v>2642.2429999999999</v>
      </c>
      <c r="P6466">
        <v>131.5</v>
      </c>
      <c r="Q6466">
        <v>32</v>
      </c>
      <c r="R6466">
        <v>1565.7570000000001</v>
      </c>
      <c r="S6466">
        <v>2019</v>
      </c>
      <c r="T6466">
        <v>6</v>
      </c>
      <c r="U6466">
        <v>24</v>
      </c>
    </row>
    <row r="6467" spans="1:21" x14ac:dyDescent="0.3">
      <c r="A6467" s="5" t="s">
        <v>168</v>
      </c>
      <c r="B6467" s="5" t="s">
        <v>206</v>
      </c>
      <c r="C6467" s="5" t="s">
        <v>104</v>
      </c>
      <c r="D6467" s="5" t="s">
        <v>401</v>
      </c>
      <c r="E6467" s="5" t="s">
        <v>172</v>
      </c>
      <c r="F6467" s="6">
        <v>43628</v>
      </c>
      <c r="G6467" s="5" t="s">
        <v>148</v>
      </c>
      <c r="H6467" s="5" t="s">
        <v>235</v>
      </c>
      <c r="I6467">
        <v>43457</v>
      </c>
      <c r="J6467">
        <v>171</v>
      </c>
      <c r="K6467">
        <v>99.4</v>
      </c>
      <c r="L6467">
        <v>1</v>
      </c>
      <c r="M6467">
        <v>3429.3</v>
      </c>
      <c r="N6467">
        <v>2689.248</v>
      </c>
      <c r="O6467">
        <v>2689.248</v>
      </c>
      <c r="P6467">
        <v>99.4</v>
      </c>
      <c r="Q6467">
        <v>34.5</v>
      </c>
      <c r="R6467">
        <v>740.05200000000002</v>
      </c>
      <c r="S6467">
        <v>2019</v>
      </c>
      <c r="T6467">
        <v>6</v>
      </c>
      <c r="U6467">
        <v>24</v>
      </c>
    </row>
    <row r="6468" spans="1:21" x14ac:dyDescent="0.3">
      <c r="A6468" s="5" t="s">
        <v>168</v>
      </c>
      <c r="B6468" s="5" t="s">
        <v>206</v>
      </c>
      <c r="C6468" s="5" t="s">
        <v>104</v>
      </c>
      <c r="D6468" s="5" t="s">
        <v>401</v>
      </c>
      <c r="E6468" s="5" t="s">
        <v>172</v>
      </c>
      <c r="F6468" s="6">
        <v>43628</v>
      </c>
      <c r="G6468" s="5" t="s">
        <v>148</v>
      </c>
      <c r="H6468" s="5" t="s">
        <v>208</v>
      </c>
      <c r="I6468">
        <v>43457</v>
      </c>
      <c r="J6468">
        <v>171</v>
      </c>
      <c r="K6468">
        <v>102.4</v>
      </c>
      <c r="L6468">
        <v>1</v>
      </c>
      <c r="M6468">
        <v>3532.8</v>
      </c>
      <c r="N6468">
        <v>2689.248</v>
      </c>
      <c r="O6468">
        <v>2689.248</v>
      </c>
      <c r="P6468">
        <v>102.4</v>
      </c>
      <c r="Q6468">
        <v>34.5</v>
      </c>
      <c r="R6468">
        <v>843.55200000000002</v>
      </c>
      <c r="S6468">
        <v>2019</v>
      </c>
      <c r="T6468">
        <v>6</v>
      </c>
      <c r="U6468">
        <v>24</v>
      </c>
    </row>
    <row r="6469" spans="1:21" x14ac:dyDescent="0.3">
      <c r="A6469" s="5" t="s">
        <v>168</v>
      </c>
      <c r="B6469" s="5" t="s">
        <v>206</v>
      </c>
      <c r="C6469" s="5" t="s">
        <v>104</v>
      </c>
      <c r="D6469" s="5" t="s">
        <v>401</v>
      </c>
      <c r="E6469" s="5" t="s">
        <v>172</v>
      </c>
      <c r="F6469" s="6">
        <v>43628</v>
      </c>
      <c r="G6469" s="5" t="s">
        <v>148</v>
      </c>
      <c r="H6469" s="5" t="s">
        <v>173</v>
      </c>
      <c r="I6469">
        <v>43457</v>
      </c>
      <c r="J6469">
        <v>171</v>
      </c>
      <c r="K6469">
        <v>1313.8</v>
      </c>
      <c r="L6469">
        <v>12</v>
      </c>
      <c r="M6469">
        <v>48610.6</v>
      </c>
      <c r="N6469">
        <v>32270.98</v>
      </c>
      <c r="O6469">
        <v>2689.248</v>
      </c>
      <c r="P6469">
        <v>109.48333333333333</v>
      </c>
      <c r="Q6469">
        <v>37</v>
      </c>
      <c r="R6469">
        <v>16339.62</v>
      </c>
      <c r="S6469">
        <v>2019</v>
      </c>
      <c r="T6469">
        <v>6</v>
      </c>
      <c r="U6469">
        <v>24</v>
      </c>
    </row>
    <row r="6470" spans="1:21" x14ac:dyDescent="0.3">
      <c r="A6470" s="5" t="s">
        <v>168</v>
      </c>
      <c r="B6470" s="5" t="s">
        <v>206</v>
      </c>
      <c r="C6470" s="5" t="s">
        <v>104</v>
      </c>
      <c r="D6470" s="5" t="s">
        <v>401</v>
      </c>
      <c r="E6470" s="5" t="s">
        <v>172</v>
      </c>
      <c r="F6470" s="6">
        <v>43628</v>
      </c>
      <c r="G6470" s="5" t="s">
        <v>148</v>
      </c>
      <c r="H6470" s="5" t="s">
        <v>178</v>
      </c>
      <c r="I6470">
        <v>43457</v>
      </c>
      <c r="J6470">
        <v>171</v>
      </c>
      <c r="K6470">
        <v>434.4</v>
      </c>
      <c r="L6470">
        <v>4</v>
      </c>
      <c r="M6470">
        <v>14986.8</v>
      </c>
      <c r="N6470">
        <v>10756.993</v>
      </c>
      <c r="O6470">
        <v>2689.248</v>
      </c>
      <c r="P6470">
        <v>108.6</v>
      </c>
      <c r="Q6470">
        <v>34.5</v>
      </c>
      <c r="R6470">
        <v>4229.8069999999998</v>
      </c>
      <c r="S6470">
        <v>2019</v>
      </c>
      <c r="T6470">
        <v>6</v>
      </c>
      <c r="U6470">
        <v>24</v>
      </c>
    </row>
    <row r="6471" spans="1:21" x14ac:dyDescent="0.3">
      <c r="A6471" s="5" t="s">
        <v>168</v>
      </c>
      <c r="B6471" s="5" t="s">
        <v>206</v>
      </c>
      <c r="C6471" s="5" t="s">
        <v>104</v>
      </c>
      <c r="D6471" s="5" t="s">
        <v>401</v>
      </c>
      <c r="E6471" s="5" t="s">
        <v>172</v>
      </c>
      <c r="F6471" s="6">
        <v>43628</v>
      </c>
      <c r="G6471" s="5" t="s">
        <v>148</v>
      </c>
      <c r="H6471" s="5" t="s">
        <v>198</v>
      </c>
      <c r="I6471">
        <v>43457</v>
      </c>
      <c r="J6471">
        <v>171</v>
      </c>
      <c r="K6471">
        <v>316</v>
      </c>
      <c r="L6471">
        <v>3</v>
      </c>
      <c r="M6471">
        <v>10902</v>
      </c>
      <c r="N6471">
        <v>8067.7449999999999</v>
      </c>
      <c r="O6471">
        <v>2689.248</v>
      </c>
      <c r="P6471">
        <v>105.33333333333333</v>
      </c>
      <c r="Q6471">
        <v>34.5</v>
      </c>
      <c r="R6471">
        <v>2834.2550000000001</v>
      </c>
      <c r="S6471">
        <v>2019</v>
      </c>
      <c r="T6471">
        <v>6</v>
      </c>
      <c r="U6471">
        <v>24</v>
      </c>
    </row>
    <row r="6472" spans="1:21" x14ac:dyDescent="0.3">
      <c r="A6472" s="5" t="s">
        <v>168</v>
      </c>
      <c r="B6472" s="5" t="s">
        <v>206</v>
      </c>
      <c r="C6472" s="5" t="s">
        <v>104</v>
      </c>
      <c r="D6472" s="5" t="s">
        <v>401</v>
      </c>
      <c r="E6472" s="5" t="s">
        <v>172</v>
      </c>
      <c r="F6472" s="6">
        <v>43628</v>
      </c>
      <c r="G6472" s="5" t="s">
        <v>148</v>
      </c>
      <c r="H6472" s="5" t="s">
        <v>197</v>
      </c>
      <c r="I6472">
        <v>43457</v>
      </c>
      <c r="J6472">
        <v>171</v>
      </c>
      <c r="K6472">
        <v>772.6</v>
      </c>
      <c r="L6472">
        <v>7</v>
      </c>
      <c r="M6472">
        <v>26654.7</v>
      </c>
      <c r="N6472">
        <v>18824.738000000001</v>
      </c>
      <c r="O6472">
        <v>2689.248</v>
      </c>
      <c r="P6472">
        <v>110.37142857142858</v>
      </c>
      <c r="Q6472">
        <v>34.5</v>
      </c>
      <c r="R6472">
        <v>7829.9620000000004</v>
      </c>
      <c r="S6472">
        <v>2019</v>
      </c>
      <c r="T6472">
        <v>6</v>
      </c>
      <c r="U6472">
        <v>24</v>
      </c>
    </row>
    <row r="6473" spans="1:21" x14ac:dyDescent="0.3">
      <c r="A6473" s="5" t="s">
        <v>168</v>
      </c>
      <c r="B6473" s="5" t="s">
        <v>206</v>
      </c>
      <c r="C6473" s="5" t="s">
        <v>104</v>
      </c>
      <c r="D6473" s="5" t="s">
        <v>401</v>
      </c>
      <c r="E6473" s="5" t="s">
        <v>172</v>
      </c>
      <c r="F6473" s="6">
        <v>43628</v>
      </c>
      <c r="G6473" s="5" t="s">
        <v>148</v>
      </c>
      <c r="H6473" s="5" t="s">
        <v>311</v>
      </c>
      <c r="I6473">
        <v>43457</v>
      </c>
      <c r="J6473">
        <v>171</v>
      </c>
      <c r="K6473">
        <v>127.4</v>
      </c>
      <c r="L6473">
        <v>1</v>
      </c>
      <c r="M6473">
        <v>4395.3</v>
      </c>
      <c r="N6473">
        <v>2689.248</v>
      </c>
      <c r="O6473">
        <v>2689.248</v>
      </c>
      <c r="P6473">
        <v>127.4</v>
      </c>
      <c r="Q6473">
        <v>34.5</v>
      </c>
      <c r="R6473">
        <v>1706.0519999999999</v>
      </c>
      <c r="S6473">
        <v>2019</v>
      </c>
      <c r="T6473">
        <v>6</v>
      </c>
      <c r="U6473">
        <v>24</v>
      </c>
    </row>
    <row r="6474" spans="1:21" x14ac:dyDescent="0.3">
      <c r="A6474" s="5" t="s">
        <v>168</v>
      </c>
      <c r="B6474" s="5" t="s">
        <v>206</v>
      </c>
      <c r="C6474" s="5" t="s">
        <v>104</v>
      </c>
      <c r="D6474" s="5" t="s">
        <v>401</v>
      </c>
      <c r="E6474" s="5" t="s">
        <v>172</v>
      </c>
      <c r="F6474" s="6">
        <v>43628</v>
      </c>
      <c r="G6474" s="5" t="s">
        <v>148</v>
      </c>
      <c r="H6474" s="5" t="s">
        <v>235</v>
      </c>
      <c r="I6474">
        <v>43457</v>
      </c>
      <c r="J6474">
        <v>171</v>
      </c>
      <c r="K6474">
        <v>100.4</v>
      </c>
      <c r="L6474">
        <v>1</v>
      </c>
      <c r="M6474">
        <v>3463.8</v>
      </c>
      <c r="N6474">
        <v>2689.248</v>
      </c>
      <c r="O6474">
        <v>2689.248</v>
      </c>
      <c r="P6474">
        <v>100.4</v>
      </c>
      <c r="Q6474">
        <v>34.5</v>
      </c>
      <c r="R6474">
        <v>774.55200000000002</v>
      </c>
      <c r="S6474">
        <v>2019</v>
      </c>
      <c r="T6474">
        <v>6</v>
      </c>
      <c r="U6474">
        <v>24</v>
      </c>
    </row>
    <row r="6475" spans="1:21" x14ac:dyDescent="0.3">
      <c r="A6475" s="5" t="s">
        <v>168</v>
      </c>
      <c r="B6475" s="5" t="s">
        <v>206</v>
      </c>
      <c r="C6475" s="5" t="s">
        <v>104</v>
      </c>
      <c r="D6475" s="5" t="s">
        <v>401</v>
      </c>
      <c r="E6475" s="5" t="s">
        <v>172</v>
      </c>
      <c r="F6475" s="6">
        <v>43628</v>
      </c>
      <c r="G6475" s="5" t="s">
        <v>148</v>
      </c>
      <c r="H6475" s="5" t="s">
        <v>190</v>
      </c>
      <c r="I6475">
        <v>43457</v>
      </c>
      <c r="J6475">
        <v>171</v>
      </c>
      <c r="K6475">
        <v>104</v>
      </c>
      <c r="L6475">
        <v>1</v>
      </c>
      <c r="M6475">
        <v>3744</v>
      </c>
      <c r="N6475">
        <v>2752.1379999999999</v>
      </c>
      <c r="O6475">
        <v>2752.1379999999999</v>
      </c>
      <c r="P6475">
        <v>104</v>
      </c>
      <c r="Q6475">
        <v>36</v>
      </c>
      <c r="R6475">
        <v>991.86199999999997</v>
      </c>
      <c r="S6475">
        <v>2019</v>
      </c>
      <c r="T6475">
        <v>6</v>
      </c>
      <c r="U6475">
        <v>24</v>
      </c>
    </row>
    <row r="6476" spans="1:21" x14ac:dyDescent="0.3">
      <c r="A6476" s="5" t="s">
        <v>168</v>
      </c>
      <c r="B6476" s="5" t="s">
        <v>206</v>
      </c>
      <c r="C6476" s="5" t="s">
        <v>104</v>
      </c>
      <c r="D6476" s="5" t="s">
        <v>401</v>
      </c>
      <c r="E6476" s="5" t="s">
        <v>172</v>
      </c>
      <c r="F6476" s="6">
        <v>43628</v>
      </c>
      <c r="G6476" s="5" t="s">
        <v>148</v>
      </c>
      <c r="H6476" s="5" t="s">
        <v>204</v>
      </c>
      <c r="I6476">
        <v>43457</v>
      </c>
      <c r="J6476">
        <v>171</v>
      </c>
      <c r="K6476">
        <v>336</v>
      </c>
      <c r="L6476">
        <v>3</v>
      </c>
      <c r="M6476">
        <v>12096</v>
      </c>
      <c r="N6476">
        <v>8256.4130000000005</v>
      </c>
      <c r="O6476">
        <v>2752.1379999999999</v>
      </c>
      <c r="P6476">
        <v>112</v>
      </c>
      <c r="Q6476">
        <v>36</v>
      </c>
      <c r="R6476">
        <v>3839.587</v>
      </c>
      <c r="S6476">
        <v>2019</v>
      </c>
      <c r="T6476">
        <v>6</v>
      </c>
      <c r="U6476">
        <v>24</v>
      </c>
    </row>
    <row r="6477" spans="1:21" x14ac:dyDescent="0.3">
      <c r="A6477" s="5" t="s">
        <v>168</v>
      </c>
      <c r="B6477" s="5" t="s">
        <v>206</v>
      </c>
      <c r="C6477" s="5" t="s">
        <v>104</v>
      </c>
      <c r="D6477" s="5" t="s">
        <v>401</v>
      </c>
      <c r="E6477" s="5" t="s">
        <v>172</v>
      </c>
      <c r="F6477" s="6">
        <v>43628</v>
      </c>
      <c r="G6477" s="5" t="s">
        <v>148</v>
      </c>
      <c r="H6477" s="5" t="s">
        <v>205</v>
      </c>
      <c r="I6477">
        <v>43457</v>
      </c>
      <c r="J6477">
        <v>171</v>
      </c>
      <c r="K6477">
        <v>313</v>
      </c>
      <c r="L6477">
        <v>3</v>
      </c>
      <c r="M6477">
        <v>11268</v>
      </c>
      <c r="N6477">
        <v>8256.4130000000005</v>
      </c>
      <c r="O6477">
        <v>2752.1379999999999</v>
      </c>
      <c r="P6477">
        <v>104.33333333333333</v>
      </c>
      <c r="Q6477">
        <v>36</v>
      </c>
      <c r="R6477">
        <v>3011.587</v>
      </c>
      <c r="S6477">
        <v>2019</v>
      </c>
      <c r="T6477">
        <v>6</v>
      </c>
      <c r="U6477">
        <v>24</v>
      </c>
    </row>
    <row r="6478" spans="1:21" x14ac:dyDescent="0.3">
      <c r="A6478" s="5" t="s">
        <v>168</v>
      </c>
      <c r="B6478" s="5" t="s">
        <v>206</v>
      </c>
      <c r="C6478" s="5" t="s">
        <v>104</v>
      </c>
      <c r="D6478" s="5" t="s">
        <v>401</v>
      </c>
      <c r="E6478" s="5" t="s">
        <v>172</v>
      </c>
      <c r="F6478" s="6">
        <v>43628</v>
      </c>
      <c r="G6478" s="5" t="s">
        <v>148</v>
      </c>
      <c r="H6478" s="5" t="s">
        <v>184</v>
      </c>
      <c r="I6478">
        <v>43457</v>
      </c>
      <c r="J6478">
        <v>171</v>
      </c>
      <c r="K6478">
        <v>2234</v>
      </c>
      <c r="L6478">
        <v>20</v>
      </c>
      <c r="M6478">
        <v>79307</v>
      </c>
      <c r="N6478">
        <v>55042.756000000001</v>
      </c>
      <c r="O6478">
        <v>2752.1379999999999</v>
      </c>
      <c r="P6478">
        <v>111.7</v>
      </c>
      <c r="Q6478">
        <v>35.5</v>
      </c>
      <c r="R6478">
        <v>24264.243999999999</v>
      </c>
      <c r="S6478">
        <v>2019</v>
      </c>
      <c r="T6478">
        <v>6</v>
      </c>
      <c r="U6478">
        <v>24</v>
      </c>
    </row>
    <row r="6479" spans="1:21" x14ac:dyDescent="0.3">
      <c r="A6479" s="5" t="s">
        <v>168</v>
      </c>
      <c r="B6479" s="5" t="s">
        <v>206</v>
      </c>
      <c r="C6479" s="5" t="s">
        <v>104</v>
      </c>
      <c r="D6479" s="5" t="s">
        <v>401</v>
      </c>
      <c r="E6479" s="5" t="s">
        <v>172</v>
      </c>
      <c r="F6479" s="6">
        <v>43628</v>
      </c>
      <c r="G6479" s="5" t="s">
        <v>148</v>
      </c>
      <c r="H6479" s="5" t="s">
        <v>203</v>
      </c>
      <c r="I6479">
        <v>43457</v>
      </c>
      <c r="J6479">
        <v>171</v>
      </c>
      <c r="K6479">
        <v>102</v>
      </c>
      <c r="L6479">
        <v>1</v>
      </c>
      <c r="M6479">
        <v>3672</v>
      </c>
      <c r="N6479">
        <v>2752.1379999999999</v>
      </c>
      <c r="O6479">
        <v>2752.1379999999999</v>
      </c>
      <c r="P6479">
        <v>102</v>
      </c>
      <c r="Q6479">
        <v>36</v>
      </c>
      <c r="R6479">
        <v>919.86199999999997</v>
      </c>
      <c r="S6479">
        <v>2019</v>
      </c>
      <c r="T6479">
        <v>6</v>
      </c>
      <c r="U6479">
        <v>24</v>
      </c>
    </row>
    <row r="6480" spans="1:21" x14ac:dyDescent="0.3">
      <c r="A6480" s="5" t="s">
        <v>168</v>
      </c>
      <c r="B6480" s="5" t="s">
        <v>206</v>
      </c>
      <c r="C6480" s="5" t="s">
        <v>104</v>
      </c>
      <c r="D6480" s="5" t="s">
        <v>401</v>
      </c>
      <c r="E6480" s="5" t="s">
        <v>172</v>
      </c>
      <c r="F6480" s="6">
        <v>43628</v>
      </c>
      <c r="G6480" s="5" t="s">
        <v>148</v>
      </c>
      <c r="H6480" s="5" t="s">
        <v>230</v>
      </c>
      <c r="I6480">
        <v>43457</v>
      </c>
      <c r="J6480">
        <v>171</v>
      </c>
      <c r="K6480">
        <v>1706</v>
      </c>
      <c r="L6480">
        <v>15</v>
      </c>
      <c r="M6480">
        <v>60563</v>
      </c>
      <c r="N6480">
        <v>41282.067000000003</v>
      </c>
      <c r="O6480">
        <v>2752.1379999999999</v>
      </c>
      <c r="P6480">
        <v>113.73333333333333</v>
      </c>
      <c r="Q6480">
        <v>35.5</v>
      </c>
      <c r="R6480">
        <v>19280.933000000001</v>
      </c>
      <c r="S6480">
        <v>2019</v>
      </c>
      <c r="T6480">
        <v>6</v>
      </c>
      <c r="U6480">
        <v>24</v>
      </c>
    </row>
    <row r="6481" spans="1:21" x14ac:dyDescent="0.3">
      <c r="A6481" s="5" t="s">
        <v>168</v>
      </c>
      <c r="B6481" s="5" t="s">
        <v>206</v>
      </c>
      <c r="C6481" s="5" t="s">
        <v>104</v>
      </c>
      <c r="D6481" s="5" t="s">
        <v>401</v>
      </c>
      <c r="E6481" s="5" t="s">
        <v>172</v>
      </c>
      <c r="F6481" s="6">
        <v>43628</v>
      </c>
      <c r="G6481" s="5" t="s">
        <v>148</v>
      </c>
      <c r="H6481" s="5" t="s">
        <v>308</v>
      </c>
      <c r="I6481">
        <v>43457</v>
      </c>
      <c r="J6481">
        <v>171</v>
      </c>
      <c r="K6481">
        <v>124</v>
      </c>
      <c r="L6481">
        <v>1</v>
      </c>
      <c r="M6481">
        <v>4464</v>
      </c>
      <c r="N6481">
        <v>2752.1379999999999</v>
      </c>
      <c r="O6481">
        <v>2752.1379999999999</v>
      </c>
      <c r="P6481">
        <v>124</v>
      </c>
      <c r="Q6481">
        <v>36</v>
      </c>
      <c r="R6481">
        <v>1711.8620000000001</v>
      </c>
      <c r="S6481">
        <v>2019</v>
      </c>
      <c r="T6481">
        <v>6</v>
      </c>
      <c r="U6481">
        <v>24</v>
      </c>
    </row>
    <row r="6482" spans="1:21" x14ac:dyDescent="0.3">
      <c r="A6482" s="5" t="s">
        <v>168</v>
      </c>
      <c r="B6482" s="5" t="s">
        <v>206</v>
      </c>
      <c r="C6482" s="5" t="s">
        <v>104</v>
      </c>
      <c r="D6482" s="5" t="s">
        <v>401</v>
      </c>
      <c r="E6482" s="5" t="s">
        <v>172</v>
      </c>
      <c r="F6482" s="6">
        <v>43628</v>
      </c>
      <c r="G6482" s="5" t="s">
        <v>148</v>
      </c>
      <c r="H6482" s="5" t="s">
        <v>189</v>
      </c>
      <c r="I6482">
        <v>43457</v>
      </c>
      <c r="J6482">
        <v>171</v>
      </c>
      <c r="K6482">
        <v>104</v>
      </c>
      <c r="L6482">
        <v>1</v>
      </c>
      <c r="M6482">
        <v>3744</v>
      </c>
      <c r="N6482">
        <v>2752.1379999999999</v>
      </c>
      <c r="O6482">
        <v>2752.1379999999999</v>
      </c>
      <c r="P6482">
        <v>104</v>
      </c>
      <c r="Q6482">
        <v>36</v>
      </c>
      <c r="R6482">
        <v>991.86199999999997</v>
      </c>
      <c r="S6482">
        <v>2019</v>
      </c>
      <c r="T6482">
        <v>6</v>
      </c>
      <c r="U6482">
        <v>24</v>
      </c>
    </row>
    <row r="6483" spans="1:21" x14ac:dyDescent="0.3">
      <c r="A6483" s="5" t="s">
        <v>168</v>
      </c>
      <c r="B6483" s="5" t="s">
        <v>206</v>
      </c>
      <c r="C6483" s="5" t="s">
        <v>104</v>
      </c>
      <c r="D6483" s="5" t="s">
        <v>401</v>
      </c>
      <c r="E6483" s="5" t="s">
        <v>172</v>
      </c>
      <c r="F6483" s="6">
        <v>43628</v>
      </c>
      <c r="G6483" s="5" t="s">
        <v>148</v>
      </c>
      <c r="H6483" s="5" t="s">
        <v>344</v>
      </c>
      <c r="I6483">
        <v>43457</v>
      </c>
      <c r="J6483">
        <v>171</v>
      </c>
      <c r="K6483">
        <v>294</v>
      </c>
      <c r="L6483">
        <v>3</v>
      </c>
      <c r="M6483">
        <v>10584</v>
      </c>
      <c r="N6483">
        <v>8256.4130000000005</v>
      </c>
      <c r="O6483">
        <v>2752.1379999999999</v>
      </c>
      <c r="P6483">
        <v>98</v>
      </c>
      <c r="Q6483">
        <v>36</v>
      </c>
      <c r="R6483">
        <v>2327.587</v>
      </c>
      <c r="S6483">
        <v>2019</v>
      </c>
      <c r="T6483">
        <v>6</v>
      </c>
      <c r="U6483">
        <v>24</v>
      </c>
    </row>
    <row r="6484" spans="1:21" x14ac:dyDescent="0.3">
      <c r="A6484" s="5" t="s">
        <v>168</v>
      </c>
      <c r="B6484" s="5" t="s">
        <v>206</v>
      </c>
      <c r="C6484" s="5" t="s">
        <v>104</v>
      </c>
      <c r="D6484" s="5" t="s">
        <v>401</v>
      </c>
      <c r="E6484" s="5" t="s">
        <v>172</v>
      </c>
      <c r="F6484" s="6">
        <v>43628</v>
      </c>
      <c r="G6484" s="5" t="s">
        <v>148</v>
      </c>
      <c r="H6484" s="5" t="s">
        <v>190</v>
      </c>
      <c r="I6484">
        <v>43457</v>
      </c>
      <c r="J6484">
        <v>171</v>
      </c>
      <c r="K6484">
        <v>200</v>
      </c>
      <c r="L6484">
        <v>2</v>
      </c>
      <c r="M6484">
        <v>7200</v>
      </c>
      <c r="N6484">
        <v>5504.2759999999998</v>
      </c>
      <c r="O6484">
        <v>2752.1379999999999</v>
      </c>
      <c r="P6484">
        <v>100</v>
      </c>
      <c r="Q6484">
        <v>36</v>
      </c>
      <c r="R6484">
        <v>1695.7239999999999</v>
      </c>
      <c r="S6484">
        <v>2019</v>
      </c>
      <c r="T6484">
        <v>6</v>
      </c>
      <c r="U6484">
        <v>24</v>
      </c>
    </row>
    <row r="6485" spans="1:21" x14ac:dyDescent="0.3">
      <c r="A6485" s="5" t="s">
        <v>168</v>
      </c>
      <c r="B6485" s="5" t="s">
        <v>206</v>
      </c>
      <c r="C6485" s="5" t="s">
        <v>104</v>
      </c>
      <c r="D6485" s="5" t="s">
        <v>401</v>
      </c>
      <c r="E6485" s="5" t="s">
        <v>172</v>
      </c>
      <c r="F6485" s="6">
        <v>43628</v>
      </c>
      <c r="G6485" s="5" t="s">
        <v>148</v>
      </c>
      <c r="H6485" s="5" t="s">
        <v>222</v>
      </c>
      <c r="I6485">
        <v>43457</v>
      </c>
      <c r="J6485">
        <v>171</v>
      </c>
      <c r="K6485">
        <v>112</v>
      </c>
      <c r="L6485">
        <v>1</v>
      </c>
      <c r="M6485">
        <v>4032</v>
      </c>
      <c r="N6485">
        <v>2752.1379999999999</v>
      </c>
      <c r="O6485">
        <v>2752.1379999999999</v>
      </c>
      <c r="P6485">
        <v>112</v>
      </c>
      <c r="Q6485">
        <v>36</v>
      </c>
      <c r="R6485">
        <v>1279.8620000000001</v>
      </c>
      <c r="S6485">
        <v>2019</v>
      </c>
      <c r="T6485">
        <v>6</v>
      </c>
      <c r="U6485">
        <v>24</v>
      </c>
    </row>
    <row r="6486" spans="1:21" x14ac:dyDescent="0.3">
      <c r="A6486" s="5" t="s">
        <v>168</v>
      </c>
      <c r="B6486" s="5" t="s">
        <v>206</v>
      </c>
      <c r="C6486" s="5" t="s">
        <v>104</v>
      </c>
      <c r="D6486" s="5" t="s">
        <v>401</v>
      </c>
      <c r="E6486" s="5" t="s">
        <v>172</v>
      </c>
      <c r="F6486" s="6">
        <v>43628</v>
      </c>
      <c r="G6486" s="5" t="s">
        <v>148</v>
      </c>
      <c r="H6486" s="5" t="s">
        <v>181</v>
      </c>
      <c r="I6486">
        <v>43457</v>
      </c>
      <c r="J6486">
        <v>171</v>
      </c>
      <c r="K6486">
        <v>224</v>
      </c>
      <c r="L6486">
        <v>2</v>
      </c>
      <c r="M6486">
        <v>8064</v>
      </c>
      <c r="N6486">
        <v>5504.2759999999998</v>
      </c>
      <c r="O6486">
        <v>2752.1379999999999</v>
      </c>
      <c r="P6486">
        <v>112</v>
      </c>
      <c r="Q6486">
        <v>36</v>
      </c>
      <c r="R6486">
        <v>2559.7240000000002</v>
      </c>
      <c r="S6486">
        <v>2019</v>
      </c>
      <c r="T6486">
        <v>6</v>
      </c>
      <c r="U6486">
        <v>24</v>
      </c>
    </row>
    <row r="6487" spans="1:21" x14ac:dyDescent="0.3">
      <c r="A6487" s="5" t="s">
        <v>168</v>
      </c>
      <c r="B6487" s="5" t="s">
        <v>206</v>
      </c>
      <c r="C6487" s="5" t="s">
        <v>104</v>
      </c>
      <c r="D6487" s="5" t="s">
        <v>401</v>
      </c>
      <c r="E6487" s="5" t="s">
        <v>172</v>
      </c>
      <c r="F6487" s="6">
        <v>43628</v>
      </c>
      <c r="G6487" s="5" t="s">
        <v>148</v>
      </c>
      <c r="H6487" s="5" t="s">
        <v>183</v>
      </c>
      <c r="I6487">
        <v>43457</v>
      </c>
      <c r="J6487">
        <v>171</v>
      </c>
      <c r="K6487">
        <v>226</v>
      </c>
      <c r="L6487">
        <v>2</v>
      </c>
      <c r="M6487">
        <v>8136</v>
      </c>
      <c r="N6487">
        <v>5504.2759999999998</v>
      </c>
      <c r="O6487">
        <v>2752.1379999999999</v>
      </c>
      <c r="P6487">
        <v>113</v>
      </c>
      <c r="Q6487">
        <v>36</v>
      </c>
      <c r="R6487">
        <v>2631.7240000000002</v>
      </c>
      <c r="S6487">
        <v>2019</v>
      </c>
      <c r="T6487">
        <v>6</v>
      </c>
      <c r="U6487">
        <v>24</v>
      </c>
    </row>
    <row r="6488" spans="1:21" x14ac:dyDescent="0.3">
      <c r="A6488" s="5" t="s">
        <v>168</v>
      </c>
      <c r="B6488" s="5" t="s">
        <v>206</v>
      </c>
      <c r="C6488" s="5" t="s">
        <v>104</v>
      </c>
      <c r="D6488" s="5" t="s">
        <v>401</v>
      </c>
      <c r="E6488" s="5" t="s">
        <v>172</v>
      </c>
      <c r="F6488" s="6">
        <v>43628</v>
      </c>
      <c r="G6488" s="5" t="s">
        <v>148</v>
      </c>
      <c r="H6488" s="5" t="s">
        <v>321</v>
      </c>
      <c r="I6488">
        <v>43457</v>
      </c>
      <c r="J6488">
        <v>171</v>
      </c>
      <c r="K6488">
        <v>334</v>
      </c>
      <c r="L6488">
        <v>3</v>
      </c>
      <c r="M6488">
        <v>11857</v>
      </c>
      <c r="N6488">
        <v>8256.4130000000005</v>
      </c>
      <c r="O6488">
        <v>2752.1379999999999</v>
      </c>
      <c r="P6488">
        <v>111.33333333333333</v>
      </c>
      <c r="Q6488">
        <v>35.5</v>
      </c>
      <c r="R6488">
        <v>3600.587</v>
      </c>
      <c r="S6488">
        <v>2019</v>
      </c>
      <c r="T6488">
        <v>6</v>
      </c>
      <c r="U6488">
        <v>24</v>
      </c>
    </row>
    <row r="6489" spans="1:21" x14ac:dyDescent="0.3">
      <c r="A6489" s="5" t="s">
        <v>168</v>
      </c>
      <c r="B6489" s="5" t="s">
        <v>206</v>
      </c>
      <c r="C6489" s="5" t="s">
        <v>104</v>
      </c>
      <c r="D6489" s="5" t="s">
        <v>401</v>
      </c>
      <c r="E6489" s="5" t="s">
        <v>172</v>
      </c>
      <c r="F6489" s="6">
        <v>43628</v>
      </c>
      <c r="G6489" s="5" t="s">
        <v>148</v>
      </c>
      <c r="H6489" s="5" t="s">
        <v>187</v>
      </c>
      <c r="I6489">
        <v>43457</v>
      </c>
      <c r="J6489">
        <v>171</v>
      </c>
      <c r="K6489">
        <v>215</v>
      </c>
      <c r="L6489">
        <v>2</v>
      </c>
      <c r="M6489">
        <v>7740</v>
      </c>
      <c r="N6489">
        <v>5504.2759999999998</v>
      </c>
      <c r="O6489">
        <v>2752.1379999999999</v>
      </c>
      <c r="P6489">
        <v>107.5</v>
      </c>
      <c r="Q6489">
        <v>36</v>
      </c>
      <c r="R6489">
        <v>2235.7240000000002</v>
      </c>
      <c r="S6489">
        <v>2019</v>
      </c>
      <c r="T6489">
        <v>6</v>
      </c>
      <c r="U6489">
        <v>24</v>
      </c>
    </row>
    <row r="6490" spans="1:21" x14ac:dyDescent="0.3">
      <c r="A6490" s="5" t="s">
        <v>168</v>
      </c>
      <c r="B6490" s="5" t="s">
        <v>206</v>
      </c>
      <c r="C6490" s="5" t="s">
        <v>105</v>
      </c>
      <c r="D6490" s="5" t="s">
        <v>425</v>
      </c>
      <c r="E6490" s="5" t="s">
        <v>172</v>
      </c>
      <c r="F6490" s="6">
        <v>43628</v>
      </c>
      <c r="G6490" s="5" t="s">
        <v>148</v>
      </c>
      <c r="H6490" s="5" t="s">
        <v>217</v>
      </c>
      <c r="I6490">
        <v>43462</v>
      </c>
      <c r="J6490">
        <v>166</v>
      </c>
      <c r="K6490">
        <v>1078</v>
      </c>
      <c r="L6490">
        <v>10</v>
      </c>
      <c r="M6490">
        <v>38808</v>
      </c>
      <c r="N6490">
        <v>27490.248</v>
      </c>
      <c r="O6490">
        <v>2749.0250000000001</v>
      </c>
      <c r="P6490">
        <v>107.8</v>
      </c>
      <c r="Q6490">
        <v>36</v>
      </c>
      <c r="R6490">
        <v>11317.752</v>
      </c>
      <c r="S6490">
        <v>2019</v>
      </c>
      <c r="T6490">
        <v>6</v>
      </c>
      <c r="U6490">
        <v>24</v>
      </c>
    </row>
    <row r="6491" spans="1:21" x14ac:dyDescent="0.3">
      <c r="A6491" s="5" t="s">
        <v>168</v>
      </c>
      <c r="B6491" s="5" t="s">
        <v>206</v>
      </c>
      <c r="C6491" s="5" t="s">
        <v>105</v>
      </c>
      <c r="D6491" s="5" t="s">
        <v>425</v>
      </c>
      <c r="E6491" s="5" t="s">
        <v>172</v>
      </c>
      <c r="F6491" s="6">
        <v>43628</v>
      </c>
      <c r="G6491" s="5" t="s">
        <v>148</v>
      </c>
      <c r="H6491" s="5" t="s">
        <v>216</v>
      </c>
      <c r="I6491">
        <v>43462</v>
      </c>
      <c r="J6491">
        <v>166</v>
      </c>
      <c r="K6491">
        <v>206</v>
      </c>
      <c r="L6491">
        <v>2</v>
      </c>
      <c r="M6491">
        <v>7416</v>
      </c>
      <c r="N6491">
        <v>5498.05</v>
      </c>
      <c r="O6491">
        <v>2749.0250000000001</v>
      </c>
      <c r="P6491">
        <v>103</v>
      </c>
      <c r="Q6491">
        <v>36</v>
      </c>
      <c r="R6491">
        <v>1917.95</v>
      </c>
      <c r="S6491">
        <v>2019</v>
      </c>
      <c r="T6491">
        <v>6</v>
      </c>
      <c r="U6491">
        <v>24</v>
      </c>
    </row>
    <row r="6492" spans="1:21" x14ac:dyDescent="0.3">
      <c r="A6492" s="5" t="s">
        <v>168</v>
      </c>
      <c r="B6492" s="5" t="s">
        <v>206</v>
      </c>
      <c r="C6492" s="5" t="s">
        <v>104</v>
      </c>
      <c r="D6492" s="5" t="s">
        <v>401</v>
      </c>
      <c r="E6492" s="5" t="s">
        <v>172</v>
      </c>
      <c r="F6492" s="6">
        <v>43631</v>
      </c>
      <c r="G6492" s="5" t="s">
        <v>148</v>
      </c>
      <c r="H6492" s="5" t="s">
        <v>180</v>
      </c>
      <c r="I6492">
        <v>43457</v>
      </c>
      <c r="J6492">
        <v>174</v>
      </c>
      <c r="K6492">
        <v>219</v>
      </c>
      <c r="L6492">
        <v>2</v>
      </c>
      <c r="M6492">
        <v>7884</v>
      </c>
      <c r="N6492">
        <v>5504.2759999999998</v>
      </c>
      <c r="O6492">
        <v>2752.1379999999999</v>
      </c>
      <c r="P6492">
        <v>109.5</v>
      </c>
      <c r="Q6492">
        <v>36</v>
      </c>
      <c r="R6492">
        <v>2379.7240000000002</v>
      </c>
      <c r="S6492">
        <v>2019</v>
      </c>
      <c r="T6492">
        <v>6</v>
      </c>
      <c r="U6492">
        <v>24</v>
      </c>
    </row>
    <row r="6493" spans="1:21" x14ac:dyDescent="0.3">
      <c r="A6493" s="5" t="s">
        <v>168</v>
      </c>
      <c r="B6493" s="5" t="s">
        <v>206</v>
      </c>
      <c r="C6493" s="5" t="s">
        <v>104</v>
      </c>
      <c r="D6493" s="5" t="s">
        <v>401</v>
      </c>
      <c r="E6493" s="5" t="s">
        <v>172</v>
      </c>
      <c r="F6493" s="6">
        <v>43631</v>
      </c>
      <c r="G6493" s="5" t="s">
        <v>148</v>
      </c>
      <c r="H6493" s="5" t="s">
        <v>217</v>
      </c>
      <c r="I6493">
        <v>43457</v>
      </c>
      <c r="J6493">
        <v>174</v>
      </c>
      <c r="K6493">
        <v>1108</v>
      </c>
      <c r="L6493">
        <v>10</v>
      </c>
      <c r="M6493">
        <v>39888</v>
      </c>
      <c r="N6493">
        <v>27521.378000000001</v>
      </c>
      <c r="O6493">
        <v>2752.1379999999999</v>
      </c>
      <c r="P6493">
        <v>110.8</v>
      </c>
      <c r="Q6493">
        <v>36</v>
      </c>
      <c r="R6493">
        <v>12366.621999999999</v>
      </c>
      <c r="S6493">
        <v>2019</v>
      </c>
      <c r="T6493">
        <v>6</v>
      </c>
      <c r="U6493">
        <v>24</v>
      </c>
    </row>
    <row r="6494" spans="1:21" x14ac:dyDescent="0.3">
      <c r="A6494" s="5" t="s">
        <v>168</v>
      </c>
      <c r="B6494" s="5" t="s">
        <v>206</v>
      </c>
      <c r="C6494" s="5" t="s">
        <v>104</v>
      </c>
      <c r="D6494" s="5" t="s">
        <v>401</v>
      </c>
      <c r="E6494" s="5" t="s">
        <v>172</v>
      </c>
      <c r="F6494" s="6">
        <v>43631</v>
      </c>
      <c r="G6494" s="5" t="s">
        <v>148</v>
      </c>
      <c r="H6494" s="5" t="s">
        <v>189</v>
      </c>
      <c r="I6494">
        <v>43457</v>
      </c>
      <c r="J6494">
        <v>174</v>
      </c>
      <c r="K6494">
        <v>113</v>
      </c>
      <c r="L6494">
        <v>1</v>
      </c>
      <c r="M6494">
        <v>4068</v>
      </c>
      <c r="N6494">
        <v>2752.1379999999999</v>
      </c>
      <c r="O6494">
        <v>2752.1379999999999</v>
      </c>
      <c r="P6494">
        <v>113</v>
      </c>
      <c r="Q6494">
        <v>36</v>
      </c>
      <c r="R6494">
        <v>1315.8620000000001</v>
      </c>
      <c r="S6494">
        <v>2019</v>
      </c>
      <c r="T6494">
        <v>6</v>
      </c>
      <c r="U6494">
        <v>24</v>
      </c>
    </row>
    <row r="6495" spans="1:21" x14ac:dyDescent="0.3">
      <c r="A6495" s="5" t="s">
        <v>168</v>
      </c>
      <c r="B6495" s="5" t="s">
        <v>206</v>
      </c>
      <c r="C6495" s="5" t="s">
        <v>104</v>
      </c>
      <c r="D6495" s="5" t="s">
        <v>401</v>
      </c>
      <c r="E6495" s="5" t="s">
        <v>172</v>
      </c>
      <c r="F6495" s="6">
        <v>43631</v>
      </c>
      <c r="G6495" s="5" t="s">
        <v>148</v>
      </c>
      <c r="H6495" s="5" t="s">
        <v>344</v>
      </c>
      <c r="I6495">
        <v>43457</v>
      </c>
      <c r="J6495">
        <v>174</v>
      </c>
      <c r="K6495">
        <v>280</v>
      </c>
      <c r="L6495">
        <v>3</v>
      </c>
      <c r="M6495">
        <v>30240</v>
      </c>
      <c r="N6495">
        <v>8256.4130000000005</v>
      </c>
      <c r="O6495">
        <v>2752.1379999999999</v>
      </c>
      <c r="P6495">
        <v>93.333333333333329</v>
      </c>
      <c r="Q6495">
        <v>108</v>
      </c>
      <c r="R6495">
        <v>21983.587</v>
      </c>
      <c r="S6495">
        <v>2019</v>
      </c>
      <c r="T6495">
        <v>6</v>
      </c>
      <c r="U6495">
        <v>24</v>
      </c>
    </row>
    <row r="6496" spans="1:21" x14ac:dyDescent="0.3">
      <c r="A6496" s="5" t="s">
        <v>168</v>
      </c>
      <c r="B6496" s="5" t="s">
        <v>206</v>
      </c>
      <c r="C6496" s="5" t="s">
        <v>104</v>
      </c>
      <c r="D6496" s="5" t="s">
        <v>401</v>
      </c>
      <c r="E6496" s="5" t="s">
        <v>227</v>
      </c>
      <c r="F6496" s="6">
        <v>43631</v>
      </c>
      <c r="G6496" s="5" t="s">
        <v>148</v>
      </c>
      <c r="H6496" s="5" t="s">
        <v>344</v>
      </c>
      <c r="I6496">
        <v>43457</v>
      </c>
      <c r="J6496">
        <v>174</v>
      </c>
      <c r="K6496">
        <v>-280</v>
      </c>
      <c r="L6496">
        <v>-3</v>
      </c>
      <c r="M6496">
        <v>-30240</v>
      </c>
      <c r="N6496">
        <v>-8256.4130000000005</v>
      </c>
      <c r="O6496">
        <v>-2752.1379999999999</v>
      </c>
      <c r="P6496">
        <v>93.333333333333329</v>
      </c>
      <c r="Q6496">
        <v>108</v>
      </c>
      <c r="R6496">
        <v>-21983.587</v>
      </c>
      <c r="S6496">
        <v>2019</v>
      </c>
      <c r="T6496">
        <v>6</v>
      </c>
      <c r="U6496">
        <v>24</v>
      </c>
    </row>
    <row r="6497" spans="1:21" x14ac:dyDescent="0.3">
      <c r="A6497" s="5" t="s">
        <v>168</v>
      </c>
      <c r="B6497" s="5" t="s">
        <v>206</v>
      </c>
      <c r="C6497" s="5" t="s">
        <v>104</v>
      </c>
      <c r="D6497" s="5" t="s">
        <v>401</v>
      </c>
      <c r="E6497" s="5" t="s">
        <v>172</v>
      </c>
      <c r="F6497" s="6">
        <v>43631</v>
      </c>
      <c r="G6497" s="5" t="s">
        <v>148</v>
      </c>
      <c r="H6497" s="5" t="s">
        <v>344</v>
      </c>
      <c r="I6497">
        <v>43457</v>
      </c>
      <c r="J6497">
        <v>174</v>
      </c>
      <c r="K6497">
        <v>280</v>
      </c>
      <c r="L6497">
        <v>3</v>
      </c>
      <c r="M6497">
        <v>10080</v>
      </c>
      <c r="N6497">
        <v>8256.4130000000005</v>
      </c>
      <c r="O6497">
        <v>2752.1379999999999</v>
      </c>
      <c r="P6497">
        <v>93.333333333333329</v>
      </c>
      <c r="Q6497">
        <v>36</v>
      </c>
      <c r="R6497">
        <v>1823.587</v>
      </c>
      <c r="S6497">
        <v>2019</v>
      </c>
      <c r="T6497">
        <v>6</v>
      </c>
      <c r="U6497">
        <v>24</v>
      </c>
    </row>
    <row r="6498" spans="1:21" x14ac:dyDescent="0.3">
      <c r="A6498" s="5" t="s">
        <v>168</v>
      </c>
      <c r="B6498" s="5" t="s">
        <v>206</v>
      </c>
      <c r="C6498" s="5" t="s">
        <v>104</v>
      </c>
      <c r="D6498" s="5" t="s">
        <v>401</v>
      </c>
      <c r="E6498" s="5" t="s">
        <v>172</v>
      </c>
      <c r="F6498" s="6">
        <v>43631</v>
      </c>
      <c r="G6498" s="5" t="s">
        <v>148</v>
      </c>
      <c r="H6498" s="5" t="s">
        <v>185</v>
      </c>
      <c r="I6498">
        <v>43457</v>
      </c>
      <c r="J6498">
        <v>174</v>
      </c>
      <c r="K6498">
        <v>430</v>
      </c>
      <c r="L6498">
        <v>4</v>
      </c>
      <c r="M6498">
        <v>15480</v>
      </c>
      <c r="N6498">
        <v>11008.550999999999</v>
      </c>
      <c r="O6498">
        <v>2752.1379999999999</v>
      </c>
      <c r="P6498">
        <v>107.5</v>
      </c>
      <c r="Q6498">
        <v>36</v>
      </c>
      <c r="R6498">
        <v>4471.4489999999996</v>
      </c>
      <c r="S6498">
        <v>2019</v>
      </c>
      <c r="T6498">
        <v>6</v>
      </c>
      <c r="U6498">
        <v>24</v>
      </c>
    </row>
    <row r="6499" spans="1:21" x14ac:dyDescent="0.3">
      <c r="A6499" s="5" t="s">
        <v>168</v>
      </c>
      <c r="B6499" s="5" t="s">
        <v>206</v>
      </c>
      <c r="C6499" s="5" t="s">
        <v>104</v>
      </c>
      <c r="D6499" s="5" t="s">
        <v>401</v>
      </c>
      <c r="E6499" s="5" t="s">
        <v>172</v>
      </c>
      <c r="F6499" s="6">
        <v>43631</v>
      </c>
      <c r="G6499" s="5" t="s">
        <v>148</v>
      </c>
      <c r="H6499" s="5" t="s">
        <v>284</v>
      </c>
      <c r="I6499">
        <v>43457</v>
      </c>
      <c r="J6499">
        <v>174</v>
      </c>
      <c r="K6499">
        <v>203</v>
      </c>
      <c r="L6499">
        <v>2</v>
      </c>
      <c r="M6499">
        <v>7308</v>
      </c>
      <c r="N6499">
        <v>5504.2759999999998</v>
      </c>
      <c r="O6499">
        <v>2752.1379999999999</v>
      </c>
      <c r="P6499">
        <v>101.5</v>
      </c>
      <c r="Q6499">
        <v>36</v>
      </c>
      <c r="R6499">
        <v>1803.7239999999999</v>
      </c>
      <c r="S6499">
        <v>2019</v>
      </c>
      <c r="T6499">
        <v>6</v>
      </c>
      <c r="U6499">
        <v>24</v>
      </c>
    </row>
    <row r="6500" spans="1:21" x14ac:dyDescent="0.3">
      <c r="A6500" s="5" t="s">
        <v>168</v>
      </c>
      <c r="B6500" s="5" t="s">
        <v>206</v>
      </c>
      <c r="C6500" s="5" t="s">
        <v>105</v>
      </c>
      <c r="D6500" s="5" t="s">
        <v>425</v>
      </c>
      <c r="E6500" s="5" t="s">
        <v>172</v>
      </c>
      <c r="F6500" s="6">
        <v>43631</v>
      </c>
      <c r="G6500" s="5" t="s">
        <v>148</v>
      </c>
      <c r="H6500" s="5" t="s">
        <v>218</v>
      </c>
      <c r="I6500">
        <v>43462</v>
      </c>
      <c r="J6500">
        <v>169</v>
      </c>
      <c r="K6500">
        <v>580</v>
      </c>
      <c r="L6500">
        <v>6</v>
      </c>
      <c r="M6500">
        <v>20880</v>
      </c>
      <c r="N6500">
        <v>16494.149000000001</v>
      </c>
      <c r="O6500">
        <v>2749.0250000000001</v>
      </c>
      <c r="P6500">
        <v>96.666666666666671</v>
      </c>
      <c r="Q6500">
        <v>36</v>
      </c>
      <c r="R6500">
        <v>4385.8509999999997</v>
      </c>
      <c r="S6500">
        <v>2019</v>
      </c>
      <c r="T6500">
        <v>6</v>
      </c>
      <c r="U6500">
        <v>24</v>
      </c>
    </row>
    <row r="6501" spans="1:21" x14ac:dyDescent="0.3">
      <c r="A6501" s="5" t="s">
        <v>168</v>
      </c>
      <c r="B6501" s="5" t="s">
        <v>206</v>
      </c>
      <c r="C6501" s="5" t="s">
        <v>105</v>
      </c>
      <c r="D6501" s="5" t="s">
        <v>425</v>
      </c>
      <c r="E6501" s="5" t="s">
        <v>172</v>
      </c>
      <c r="F6501" s="6">
        <v>43631</v>
      </c>
      <c r="G6501" s="5" t="s">
        <v>148</v>
      </c>
      <c r="H6501" s="5" t="s">
        <v>190</v>
      </c>
      <c r="I6501">
        <v>43462</v>
      </c>
      <c r="J6501">
        <v>169</v>
      </c>
      <c r="K6501">
        <v>120</v>
      </c>
      <c r="L6501">
        <v>1</v>
      </c>
      <c r="M6501">
        <v>4320</v>
      </c>
      <c r="N6501">
        <v>2749.0250000000001</v>
      </c>
      <c r="O6501">
        <v>2749.0250000000001</v>
      </c>
      <c r="P6501">
        <v>120</v>
      </c>
      <c r="Q6501">
        <v>36</v>
      </c>
      <c r="R6501">
        <v>1570.9749999999999</v>
      </c>
      <c r="S6501">
        <v>2019</v>
      </c>
      <c r="T6501">
        <v>6</v>
      </c>
      <c r="U6501">
        <v>24</v>
      </c>
    </row>
    <row r="6502" spans="1:21" x14ac:dyDescent="0.3">
      <c r="A6502" s="5" t="s">
        <v>168</v>
      </c>
      <c r="B6502" s="5" t="s">
        <v>206</v>
      </c>
      <c r="C6502" s="5" t="s">
        <v>105</v>
      </c>
      <c r="D6502" s="5" t="s">
        <v>425</v>
      </c>
      <c r="E6502" s="5" t="s">
        <v>172</v>
      </c>
      <c r="F6502" s="6">
        <v>43631</v>
      </c>
      <c r="G6502" s="5" t="s">
        <v>148</v>
      </c>
      <c r="H6502" s="5" t="s">
        <v>205</v>
      </c>
      <c r="I6502">
        <v>43462</v>
      </c>
      <c r="J6502">
        <v>169</v>
      </c>
      <c r="K6502">
        <v>422</v>
      </c>
      <c r="L6502">
        <v>4</v>
      </c>
      <c r="M6502">
        <v>15192</v>
      </c>
      <c r="N6502">
        <v>10996.099</v>
      </c>
      <c r="O6502">
        <v>2749.0250000000001</v>
      </c>
      <c r="P6502">
        <v>105.5</v>
      </c>
      <c r="Q6502">
        <v>36</v>
      </c>
      <c r="R6502">
        <v>4195.9009999999998</v>
      </c>
      <c r="S6502">
        <v>2019</v>
      </c>
      <c r="T6502">
        <v>6</v>
      </c>
      <c r="U6502">
        <v>24</v>
      </c>
    </row>
    <row r="6503" spans="1:21" x14ac:dyDescent="0.3">
      <c r="A6503" s="5" t="s">
        <v>168</v>
      </c>
      <c r="B6503" s="5" t="s">
        <v>206</v>
      </c>
      <c r="C6503" s="5" t="s">
        <v>105</v>
      </c>
      <c r="D6503" s="5" t="s">
        <v>425</v>
      </c>
      <c r="E6503" s="5" t="s">
        <v>172</v>
      </c>
      <c r="F6503" s="6">
        <v>43631</v>
      </c>
      <c r="G6503" s="5" t="s">
        <v>148</v>
      </c>
      <c r="H6503" s="5" t="s">
        <v>204</v>
      </c>
      <c r="I6503">
        <v>43462</v>
      </c>
      <c r="J6503">
        <v>169</v>
      </c>
      <c r="K6503">
        <v>500</v>
      </c>
      <c r="L6503">
        <v>5</v>
      </c>
      <c r="M6503">
        <v>18000</v>
      </c>
      <c r="N6503">
        <v>13745.124</v>
      </c>
      <c r="O6503">
        <v>2749.0250000000001</v>
      </c>
      <c r="P6503">
        <v>100</v>
      </c>
      <c r="Q6503">
        <v>36</v>
      </c>
      <c r="R6503">
        <v>4254.8760000000002</v>
      </c>
      <c r="S6503">
        <v>2019</v>
      </c>
      <c r="T6503">
        <v>6</v>
      </c>
      <c r="U6503">
        <v>24</v>
      </c>
    </row>
    <row r="6504" spans="1:21" x14ac:dyDescent="0.3">
      <c r="A6504" s="5" t="s">
        <v>168</v>
      </c>
      <c r="B6504" s="5" t="s">
        <v>206</v>
      </c>
      <c r="C6504" s="5" t="s">
        <v>105</v>
      </c>
      <c r="D6504" s="5" t="s">
        <v>425</v>
      </c>
      <c r="E6504" s="5" t="s">
        <v>172</v>
      </c>
      <c r="F6504" s="6">
        <v>43631</v>
      </c>
      <c r="G6504" s="5" t="s">
        <v>148</v>
      </c>
      <c r="H6504" s="5" t="s">
        <v>202</v>
      </c>
      <c r="I6504">
        <v>43462</v>
      </c>
      <c r="J6504">
        <v>169</v>
      </c>
      <c r="K6504">
        <v>884</v>
      </c>
      <c r="L6504">
        <v>8</v>
      </c>
      <c r="M6504">
        <v>31824</v>
      </c>
      <c r="N6504">
        <v>21992.198</v>
      </c>
      <c r="O6504">
        <v>2749.0250000000001</v>
      </c>
      <c r="P6504">
        <v>110.5</v>
      </c>
      <c r="Q6504">
        <v>36</v>
      </c>
      <c r="R6504">
        <v>9831.8019999999997</v>
      </c>
      <c r="S6504">
        <v>2019</v>
      </c>
      <c r="T6504">
        <v>6</v>
      </c>
      <c r="U6504">
        <v>24</v>
      </c>
    </row>
    <row r="6505" spans="1:21" x14ac:dyDescent="0.3">
      <c r="A6505" s="5" t="s">
        <v>168</v>
      </c>
      <c r="B6505" s="5" t="s">
        <v>206</v>
      </c>
      <c r="C6505" s="5" t="s">
        <v>105</v>
      </c>
      <c r="D6505" s="5" t="s">
        <v>425</v>
      </c>
      <c r="E6505" s="5" t="s">
        <v>172</v>
      </c>
      <c r="F6505" s="6">
        <v>43631</v>
      </c>
      <c r="G6505" s="5" t="s">
        <v>148</v>
      </c>
      <c r="H6505" s="5" t="s">
        <v>216</v>
      </c>
      <c r="I6505">
        <v>43462</v>
      </c>
      <c r="J6505">
        <v>169</v>
      </c>
      <c r="K6505">
        <v>114</v>
      </c>
      <c r="L6505">
        <v>1</v>
      </c>
      <c r="M6505">
        <v>4104</v>
      </c>
      <c r="N6505">
        <v>2749.0250000000001</v>
      </c>
      <c r="O6505">
        <v>2749.0250000000001</v>
      </c>
      <c r="P6505">
        <v>114</v>
      </c>
      <c r="Q6505">
        <v>36</v>
      </c>
      <c r="R6505">
        <v>1354.9749999999999</v>
      </c>
      <c r="S6505">
        <v>2019</v>
      </c>
      <c r="T6505">
        <v>6</v>
      </c>
      <c r="U6505">
        <v>24</v>
      </c>
    </row>
    <row r="6506" spans="1:21" x14ac:dyDescent="0.3">
      <c r="A6506" s="5" t="s">
        <v>168</v>
      </c>
      <c r="B6506" s="5" t="s">
        <v>206</v>
      </c>
      <c r="C6506" s="5" t="s">
        <v>105</v>
      </c>
      <c r="D6506" s="5" t="s">
        <v>425</v>
      </c>
      <c r="E6506" s="5" t="s">
        <v>172</v>
      </c>
      <c r="F6506" s="6">
        <v>43631</v>
      </c>
      <c r="G6506" s="5" t="s">
        <v>148</v>
      </c>
      <c r="H6506" s="5" t="s">
        <v>203</v>
      </c>
      <c r="I6506">
        <v>43462</v>
      </c>
      <c r="J6506">
        <v>169</v>
      </c>
      <c r="K6506">
        <v>214</v>
      </c>
      <c r="L6506">
        <v>2</v>
      </c>
      <c r="M6506">
        <v>7704</v>
      </c>
      <c r="N6506">
        <v>5498.05</v>
      </c>
      <c r="O6506">
        <v>2749.0250000000001</v>
      </c>
      <c r="P6506">
        <v>107</v>
      </c>
      <c r="Q6506">
        <v>36</v>
      </c>
      <c r="R6506">
        <v>2205.9499999999998</v>
      </c>
      <c r="S6506">
        <v>2019</v>
      </c>
      <c r="T6506">
        <v>6</v>
      </c>
      <c r="U6506">
        <v>24</v>
      </c>
    </row>
    <row r="6507" spans="1:21" x14ac:dyDescent="0.3">
      <c r="A6507" s="5" t="s">
        <v>168</v>
      </c>
      <c r="B6507" s="5" t="s">
        <v>206</v>
      </c>
      <c r="C6507" s="5" t="s">
        <v>105</v>
      </c>
      <c r="D6507" s="5" t="s">
        <v>425</v>
      </c>
      <c r="E6507" s="5" t="s">
        <v>172</v>
      </c>
      <c r="F6507" s="6">
        <v>43631</v>
      </c>
      <c r="G6507" s="5" t="s">
        <v>148</v>
      </c>
      <c r="H6507" s="5" t="s">
        <v>226</v>
      </c>
      <c r="I6507">
        <v>43462</v>
      </c>
      <c r="J6507">
        <v>169</v>
      </c>
      <c r="K6507">
        <v>292</v>
      </c>
      <c r="L6507">
        <v>3</v>
      </c>
      <c r="M6507">
        <v>10512</v>
      </c>
      <c r="N6507">
        <v>8247.0740000000005</v>
      </c>
      <c r="O6507">
        <v>2749.0250000000001</v>
      </c>
      <c r="P6507">
        <v>97.333333333333329</v>
      </c>
      <c r="Q6507">
        <v>36</v>
      </c>
      <c r="R6507">
        <v>2264.9259999999999</v>
      </c>
      <c r="S6507">
        <v>2019</v>
      </c>
      <c r="T6507">
        <v>6</v>
      </c>
      <c r="U6507">
        <v>24</v>
      </c>
    </row>
    <row r="6508" spans="1:21" x14ac:dyDescent="0.3">
      <c r="A6508" s="5" t="s">
        <v>168</v>
      </c>
      <c r="B6508" s="5" t="s">
        <v>206</v>
      </c>
      <c r="C6508" s="5" t="s">
        <v>105</v>
      </c>
      <c r="D6508" s="5" t="s">
        <v>425</v>
      </c>
      <c r="E6508" s="5" t="s">
        <v>172</v>
      </c>
      <c r="F6508" s="6">
        <v>43631</v>
      </c>
      <c r="G6508" s="5" t="s">
        <v>148</v>
      </c>
      <c r="H6508" s="5" t="s">
        <v>191</v>
      </c>
      <c r="I6508">
        <v>43462</v>
      </c>
      <c r="J6508">
        <v>169</v>
      </c>
      <c r="K6508">
        <v>531</v>
      </c>
      <c r="L6508">
        <v>5</v>
      </c>
      <c r="M6508">
        <v>19116</v>
      </c>
      <c r="N6508">
        <v>13745.124</v>
      </c>
      <c r="O6508">
        <v>2749.0250000000001</v>
      </c>
      <c r="P6508">
        <v>106.2</v>
      </c>
      <c r="Q6508">
        <v>36</v>
      </c>
      <c r="R6508">
        <v>5370.8760000000002</v>
      </c>
      <c r="S6508">
        <v>2019</v>
      </c>
      <c r="T6508">
        <v>6</v>
      </c>
      <c r="U6508">
        <v>24</v>
      </c>
    </row>
    <row r="6509" spans="1:21" x14ac:dyDescent="0.3">
      <c r="A6509" s="5" t="s">
        <v>168</v>
      </c>
      <c r="B6509" s="5" t="s">
        <v>206</v>
      </c>
      <c r="C6509" s="5" t="s">
        <v>105</v>
      </c>
      <c r="D6509" s="5" t="s">
        <v>425</v>
      </c>
      <c r="E6509" s="5" t="s">
        <v>172</v>
      </c>
      <c r="F6509" s="6">
        <v>43631</v>
      </c>
      <c r="G6509" s="5" t="s">
        <v>148</v>
      </c>
      <c r="H6509" s="5" t="s">
        <v>187</v>
      </c>
      <c r="I6509">
        <v>43462</v>
      </c>
      <c r="J6509">
        <v>169</v>
      </c>
      <c r="K6509">
        <v>118</v>
      </c>
      <c r="L6509">
        <v>1</v>
      </c>
      <c r="M6509">
        <v>4248</v>
      </c>
      <c r="N6509">
        <v>2749.0250000000001</v>
      </c>
      <c r="O6509">
        <v>2749.0250000000001</v>
      </c>
      <c r="P6509">
        <v>118</v>
      </c>
      <c r="Q6509">
        <v>36</v>
      </c>
      <c r="R6509">
        <v>1498.9749999999999</v>
      </c>
      <c r="S6509">
        <v>2019</v>
      </c>
      <c r="T6509">
        <v>6</v>
      </c>
      <c r="U6509">
        <v>24</v>
      </c>
    </row>
    <row r="6510" spans="1:21" x14ac:dyDescent="0.3">
      <c r="A6510" s="5" t="s">
        <v>168</v>
      </c>
      <c r="B6510" s="5" t="s">
        <v>206</v>
      </c>
      <c r="C6510" s="5" t="s">
        <v>105</v>
      </c>
      <c r="D6510" s="5" t="s">
        <v>425</v>
      </c>
      <c r="E6510" s="5" t="s">
        <v>172</v>
      </c>
      <c r="F6510" s="6">
        <v>43631</v>
      </c>
      <c r="G6510" s="5" t="s">
        <v>148</v>
      </c>
      <c r="H6510" s="5" t="s">
        <v>321</v>
      </c>
      <c r="I6510">
        <v>43462</v>
      </c>
      <c r="J6510">
        <v>169</v>
      </c>
      <c r="K6510">
        <v>445</v>
      </c>
      <c r="L6510">
        <v>4</v>
      </c>
      <c r="M6510">
        <v>15797.5</v>
      </c>
      <c r="N6510">
        <v>10996.099</v>
      </c>
      <c r="O6510">
        <v>2749.0250000000001</v>
      </c>
      <c r="P6510">
        <v>111.25</v>
      </c>
      <c r="Q6510">
        <v>35.5</v>
      </c>
      <c r="R6510">
        <v>4801.4009999999998</v>
      </c>
      <c r="S6510">
        <v>2019</v>
      </c>
      <c r="T6510">
        <v>6</v>
      </c>
      <c r="U6510">
        <v>24</v>
      </c>
    </row>
    <row r="6511" spans="1:21" x14ac:dyDescent="0.3">
      <c r="A6511" s="5" t="s">
        <v>168</v>
      </c>
      <c r="B6511" s="5" t="s">
        <v>206</v>
      </c>
      <c r="C6511" s="5" t="s">
        <v>105</v>
      </c>
      <c r="D6511" s="5" t="s">
        <v>425</v>
      </c>
      <c r="E6511" s="5" t="s">
        <v>172</v>
      </c>
      <c r="F6511" s="6">
        <v>43631</v>
      </c>
      <c r="G6511" s="5" t="s">
        <v>148</v>
      </c>
      <c r="H6511" s="5" t="s">
        <v>222</v>
      </c>
      <c r="I6511">
        <v>43462</v>
      </c>
      <c r="J6511">
        <v>169</v>
      </c>
      <c r="K6511">
        <v>119</v>
      </c>
      <c r="L6511">
        <v>1</v>
      </c>
      <c r="M6511">
        <v>4284</v>
      </c>
      <c r="N6511">
        <v>2749.0250000000001</v>
      </c>
      <c r="O6511">
        <v>2749.0250000000001</v>
      </c>
      <c r="P6511">
        <v>119</v>
      </c>
      <c r="Q6511">
        <v>36</v>
      </c>
      <c r="R6511">
        <v>1534.9749999999999</v>
      </c>
      <c r="S6511">
        <v>2019</v>
      </c>
      <c r="T6511">
        <v>6</v>
      </c>
      <c r="U6511">
        <v>24</v>
      </c>
    </row>
    <row r="6512" spans="1:21" x14ac:dyDescent="0.3">
      <c r="A6512" s="5" t="s">
        <v>168</v>
      </c>
      <c r="B6512" s="5" t="s">
        <v>206</v>
      </c>
      <c r="C6512" s="5" t="s">
        <v>105</v>
      </c>
      <c r="D6512" s="5" t="s">
        <v>425</v>
      </c>
      <c r="E6512" s="5" t="s">
        <v>172</v>
      </c>
      <c r="F6512" s="6">
        <v>43631</v>
      </c>
      <c r="G6512" s="5" t="s">
        <v>148</v>
      </c>
      <c r="H6512" s="5" t="s">
        <v>181</v>
      </c>
      <c r="I6512">
        <v>43462</v>
      </c>
      <c r="J6512">
        <v>169</v>
      </c>
      <c r="K6512">
        <v>108</v>
      </c>
      <c r="L6512">
        <v>1</v>
      </c>
      <c r="M6512">
        <v>3888</v>
      </c>
      <c r="N6512">
        <v>2749.0250000000001</v>
      </c>
      <c r="O6512">
        <v>2749.0250000000001</v>
      </c>
      <c r="P6512">
        <v>108</v>
      </c>
      <c r="Q6512">
        <v>36</v>
      </c>
      <c r="R6512">
        <v>1138.9749999999999</v>
      </c>
      <c r="S6512">
        <v>2019</v>
      </c>
      <c r="T6512">
        <v>6</v>
      </c>
      <c r="U6512">
        <v>24</v>
      </c>
    </row>
    <row r="6513" spans="1:21" x14ac:dyDescent="0.3">
      <c r="A6513" s="5" t="s">
        <v>168</v>
      </c>
      <c r="B6513" s="5" t="s">
        <v>206</v>
      </c>
      <c r="C6513" s="5" t="s">
        <v>105</v>
      </c>
      <c r="D6513" s="5" t="s">
        <v>425</v>
      </c>
      <c r="E6513" s="5" t="s">
        <v>172</v>
      </c>
      <c r="F6513" s="6">
        <v>43631</v>
      </c>
      <c r="G6513" s="5" t="s">
        <v>148</v>
      </c>
      <c r="H6513" s="5" t="s">
        <v>246</v>
      </c>
      <c r="I6513">
        <v>43462</v>
      </c>
      <c r="J6513">
        <v>169</v>
      </c>
      <c r="K6513">
        <v>424</v>
      </c>
      <c r="L6513">
        <v>4</v>
      </c>
      <c r="M6513">
        <v>15264</v>
      </c>
      <c r="N6513">
        <v>10996.099</v>
      </c>
      <c r="O6513">
        <v>2749.0250000000001</v>
      </c>
      <c r="P6513">
        <v>106</v>
      </c>
      <c r="Q6513">
        <v>36</v>
      </c>
      <c r="R6513">
        <v>4267.9009999999998</v>
      </c>
      <c r="S6513">
        <v>2019</v>
      </c>
      <c r="T6513">
        <v>6</v>
      </c>
      <c r="U6513">
        <v>24</v>
      </c>
    </row>
    <row r="6514" spans="1:21" x14ac:dyDescent="0.3">
      <c r="A6514" s="5" t="s">
        <v>168</v>
      </c>
      <c r="B6514" s="5" t="s">
        <v>206</v>
      </c>
      <c r="C6514" s="5" t="s">
        <v>105</v>
      </c>
      <c r="D6514" s="5" t="s">
        <v>425</v>
      </c>
      <c r="E6514" s="5" t="s">
        <v>172</v>
      </c>
      <c r="F6514" s="6">
        <v>43631</v>
      </c>
      <c r="G6514" s="5" t="s">
        <v>148</v>
      </c>
      <c r="H6514" s="5" t="s">
        <v>238</v>
      </c>
      <c r="I6514">
        <v>43462</v>
      </c>
      <c r="J6514">
        <v>169</v>
      </c>
      <c r="K6514">
        <v>100</v>
      </c>
      <c r="L6514">
        <v>1</v>
      </c>
      <c r="M6514">
        <v>3600</v>
      </c>
      <c r="N6514">
        <v>2749.0250000000001</v>
      </c>
      <c r="O6514">
        <v>2749.0250000000001</v>
      </c>
      <c r="P6514">
        <v>100</v>
      </c>
      <c r="Q6514">
        <v>36</v>
      </c>
      <c r="R6514">
        <v>850.97500000000002</v>
      </c>
      <c r="S6514">
        <v>2019</v>
      </c>
      <c r="T6514">
        <v>6</v>
      </c>
      <c r="U6514">
        <v>24</v>
      </c>
    </row>
    <row r="6515" spans="1:21" x14ac:dyDescent="0.3">
      <c r="A6515" s="5" t="s">
        <v>168</v>
      </c>
      <c r="B6515" s="5" t="s">
        <v>206</v>
      </c>
      <c r="C6515" s="5" t="s">
        <v>105</v>
      </c>
      <c r="D6515" s="5" t="s">
        <v>425</v>
      </c>
      <c r="E6515" s="5" t="s">
        <v>172</v>
      </c>
      <c r="F6515" s="6">
        <v>43631</v>
      </c>
      <c r="G6515" s="5" t="s">
        <v>148</v>
      </c>
      <c r="H6515" s="5" t="s">
        <v>184</v>
      </c>
      <c r="I6515">
        <v>43462</v>
      </c>
      <c r="J6515">
        <v>169</v>
      </c>
      <c r="K6515">
        <v>3580</v>
      </c>
      <c r="L6515">
        <v>30</v>
      </c>
      <c r="M6515">
        <v>127090</v>
      </c>
      <c r="N6515">
        <v>82470.743000000002</v>
      </c>
      <c r="O6515">
        <v>2749.0250000000001</v>
      </c>
      <c r="P6515">
        <v>119.33333333333333</v>
      </c>
      <c r="Q6515">
        <v>35.5</v>
      </c>
      <c r="R6515">
        <v>44619.256999999998</v>
      </c>
      <c r="S6515">
        <v>2019</v>
      </c>
      <c r="T6515">
        <v>6</v>
      </c>
      <c r="U6515">
        <v>24</v>
      </c>
    </row>
    <row r="6516" spans="1:21" x14ac:dyDescent="0.3">
      <c r="A6516" s="5" t="s">
        <v>168</v>
      </c>
      <c r="B6516" s="5" t="s">
        <v>206</v>
      </c>
      <c r="C6516" s="5" t="s">
        <v>105</v>
      </c>
      <c r="D6516" s="5" t="s">
        <v>425</v>
      </c>
      <c r="E6516" s="5" t="s">
        <v>227</v>
      </c>
      <c r="F6516" s="6">
        <v>43631</v>
      </c>
      <c r="G6516" s="5" t="s">
        <v>148</v>
      </c>
      <c r="H6516" s="5" t="s">
        <v>217</v>
      </c>
      <c r="I6516">
        <v>43462</v>
      </c>
      <c r="J6516">
        <v>169</v>
      </c>
      <c r="K6516">
        <v>-1078</v>
      </c>
      <c r="L6516">
        <v>-10</v>
      </c>
      <c r="M6516">
        <v>-38808</v>
      </c>
      <c r="N6516">
        <v>-27490.248</v>
      </c>
      <c r="O6516">
        <v>-2749.0250000000001</v>
      </c>
      <c r="P6516">
        <v>107.8</v>
      </c>
      <c r="Q6516">
        <v>36</v>
      </c>
      <c r="R6516">
        <v>-11317.752</v>
      </c>
      <c r="S6516">
        <v>2019</v>
      </c>
      <c r="T6516">
        <v>6</v>
      </c>
      <c r="U6516">
        <v>24</v>
      </c>
    </row>
    <row r="6517" spans="1:21" x14ac:dyDescent="0.3">
      <c r="A6517" s="5" t="s">
        <v>168</v>
      </c>
      <c r="B6517" s="5" t="s">
        <v>175</v>
      </c>
      <c r="C6517" s="5" t="s">
        <v>88</v>
      </c>
      <c r="D6517" s="5" t="s">
        <v>424</v>
      </c>
      <c r="E6517" s="5" t="s">
        <v>172</v>
      </c>
      <c r="F6517" s="6">
        <v>43634</v>
      </c>
      <c r="G6517" s="5" t="s">
        <v>148</v>
      </c>
      <c r="H6517" s="5" t="s">
        <v>305</v>
      </c>
      <c r="I6517">
        <v>43463</v>
      </c>
      <c r="J6517">
        <v>171</v>
      </c>
      <c r="K6517">
        <v>1120</v>
      </c>
      <c r="L6517">
        <v>10</v>
      </c>
      <c r="M6517">
        <v>38640</v>
      </c>
      <c r="N6517">
        <v>26541.187000000002</v>
      </c>
      <c r="O6517">
        <v>2654.1190000000001</v>
      </c>
      <c r="P6517">
        <v>112</v>
      </c>
      <c r="Q6517">
        <v>34.5</v>
      </c>
      <c r="R6517">
        <v>12098.813</v>
      </c>
      <c r="S6517">
        <v>2019</v>
      </c>
      <c r="T6517">
        <v>6</v>
      </c>
      <c r="U6517">
        <v>25</v>
      </c>
    </row>
    <row r="6518" spans="1:21" x14ac:dyDescent="0.3">
      <c r="A6518" s="5" t="s">
        <v>168</v>
      </c>
      <c r="B6518" s="5" t="s">
        <v>206</v>
      </c>
      <c r="C6518" s="5" t="s">
        <v>105</v>
      </c>
      <c r="D6518" s="5" t="s">
        <v>425</v>
      </c>
      <c r="E6518" s="5" t="s">
        <v>172</v>
      </c>
      <c r="F6518" s="6">
        <v>43634</v>
      </c>
      <c r="G6518" s="5" t="s">
        <v>148</v>
      </c>
      <c r="H6518" s="5" t="s">
        <v>217</v>
      </c>
      <c r="I6518">
        <v>43462</v>
      </c>
      <c r="J6518">
        <v>172</v>
      </c>
      <c r="K6518">
        <v>1078</v>
      </c>
      <c r="L6518">
        <v>10</v>
      </c>
      <c r="M6518">
        <v>38808</v>
      </c>
      <c r="N6518">
        <v>27490.248</v>
      </c>
      <c r="O6518">
        <v>2749.0250000000001</v>
      </c>
      <c r="P6518">
        <v>107.8</v>
      </c>
      <c r="Q6518">
        <v>36</v>
      </c>
      <c r="R6518">
        <v>11317.752</v>
      </c>
      <c r="S6518">
        <v>2019</v>
      </c>
      <c r="T6518">
        <v>6</v>
      </c>
      <c r="U6518">
        <v>25</v>
      </c>
    </row>
    <row r="6519" spans="1:21" x14ac:dyDescent="0.3">
      <c r="A6519" s="5" t="s">
        <v>168</v>
      </c>
      <c r="B6519" s="5" t="s">
        <v>206</v>
      </c>
      <c r="C6519" s="5" t="s">
        <v>105</v>
      </c>
      <c r="D6519" s="5" t="s">
        <v>425</v>
      </c>
      <c r="E6519" s="5" t="s">
        <v>172</v>
      </c>
      <c r="F6519" s="6">
        <v>43634</v>
      </c>
      <c r="G6519" s="5" t="s">
        <v>148</v>
      </c>
      <c r="H6519" s="5" t="s">
        <v>426</v>
      </c>
      <c r="I6519">
        <v>43462</v>
      </c>
      <c r="J6519">
        <v>172</v>
      </c>
      <c r="K6519">
        <v>4545</v>
      </c>
      <c r="L6519">
        <v>40</v>
      </c>
      <c r="M6519">
        <v>159075</v>
      </c>
      <c r="N6519">
        <v>109960.99</v>
      </c>
      <c r="O6519">
        <v>2749.0250000000001</v>
      </c>
      <c r="P6519">
        <v>113.625</v>
      </c>
      <c r="Q6519">
        <v>35</v>
      </c>
      <c r="R6519">
        <v>49114.01</v>
      </c>
      <c r="S6519">
        <v>2019</v>
      </c>
      <c r="T6519">
        <v>6</v>
      </c>
      <c r="U6519">
        <v>25</v>
      </c>
    </row>
    <row r="6520" spans="1:21" x14ac:dyDescent="0.3">
      <c r="A6520" s="5" t="s">
        <v>168</v>
      </c>
      <c r="B6520" s="5" t="s">
        <v>206</v>
      </c>
      <c r="C6520" s="5" t="s">
        <v>105</v>
      </c>
      <c r="D6520" s="5" t="s">
        <v>425</v>
      </c>
      <c r="E6520" s="5" t="s">
        <v>172</v>
      </c>
      <c r="F6520" s="6">
        <v>43634</v>
      </c>
      <c r="G6520" s="5" t="s">
        <v>148</v>
      </c>
      <c r="H6520" s="5" t="s">
        <v>199</v>
      </c>
      <c r="I6520">
        <v>43462</v>
      </c>
      <c r="J6520">
        <v>172</v>
      </c>
      <c r="K6520">
        <v>644</v>
      </c>
      <c r="L6520">
        <v>6</v>
      </c>
      <c r="M6520">
        <v>22862</v>
      </c>
      <c r="N6520">
        <v>16494.149000000001</v>
      </c>
      <c r="O6520">
        <v>2749.0250000000001</v>
      </c>
      <c r="P6520">
        <v>107.33333333333333</v>
      </c>
      <c r="Q6520">
        <v>35.5</v>
      </c>
      <c r="R6520">
        <v>6367.8509999999997</v>
      </c>
      <c r="S6520">
        <v>2019</v>
      </c>
      <c r="T6520">
        <v>6</v>
      </c>
      <c r="U6520">
        <v>25</v>
      </c>
    </row>
    <row r="6521" spans="1:21" x14ac:dyDescent="0.3">
      <c r="A6521" s="5" t="s">
        <v>168</v>
      </c>
      <c r="B6521" s="5" t="s">
        <v>206</v>
      </c>
      <c r="C6521" s="5" t="s">
        <v>105</v>
      </c>
      <c r="D6521" s="5" t="s">
        <v>425</v>
      </c>
      <c r="E6521" s="5" t="s">
        <v>172</v>
      </c>
      <c r="F6521" s="6">
        <v>43634</v>
      </c>
      <c r="G6521" s="5" t="s">
        <v>148</v>
      </c>
      <c r="H6521" s="5" t="s">
        <v>215</v>
      </c>
      <c r="I6521">
        <v>43462</v>
      </c>
      <c r="J6521">
        <v>172</v>
      </c>
      <c r="K6521">
        <v>551</v>
      </c>
      <c r="L6521">
        <v>5</v>
      </c>
      <c r="M6521">
        <v>19560.5</v>
      </c>
      <c r="N6521">
        <v>13745.124</v>
      </c>
      <c r="O6521">
        <v>2749.0250000000001</v>
      </c>
      <c r="P6521">
        <v>110.2</v>
      </c>
      <c r="Q6521">
        <v>35.5</v>
      </c>
      <c r="R6521">
        <v>5815.3760000000002</v>
      </c>
      <c r="S6521">
        <v>2019</v>
      </c>
      <c r="T6521">
        <v>6</v>
      </c>
      <c r="U6521">
        <v>25</v>
      </c>
    </row>
    <row r="6522" spans="1:21" x14ac:dyDescent="0.3">
      <c r="A6522" s="5" t="s">
        <v>168</v>
      </c>
      <c r="B6522" s="5" t="s">
        <v>206</v>
      </c>
      <c r="C6522" s="5" t="s">
        <v>105</v>
      </c>
      <c r="D6522" s="5" t="s">
        <v>425</v>
      </c>
      <c r="E6522" s="5" t="s">
        <v>172</v>
      </c>
      <c r="F6522" s="6">
        <v>43634</v>
      </c>
      <c r="G6522" s="5" t="s">
        <v>148</v>
      </c>
      <c r="H6522" s="5" t="s">
        <v>200</v>
      </c>
      <c r="I6522">
        <v>43462</v>
      </c>
      <c r="J6522">
        <v>172</v>
      </c>
      <c r="K6522">
        <v>898</v>
      </c>
      <c r="L6522">
        <v>8</v>
      </c>
      <c r="M6522">
        <v>31879</v>
      </c>
      <c r="N6522">
        <v>21992.198</v>
      </c>
      <c r="O6522">
        <v>2749.0250000000001</v>
      </c>
      <c r="P6522">
        <v>112.25</v>
      </c>
      <c r="Q6522">
        <v>35.5</v>
      </c>
      <c r="R6522">
        <v>9886.8019999999997</v>
      </c>
      <c r="S6522">
        <v>2019</v>
      </c>
      <c r="T6522">
        <v>6</v>
      </c>
      <c r="U6522">
        <v>25</v>
      </c>
    </row>
    <row r="6523" spans="1:21" x14ac:dyDescent="0.3">
      <c r="A6523" s="5" t="s">
        <v>168</v>
      </c>
      <c r="B6523" s="5" t="s">
        <v>169</v>
      </c>
      <c r="C6523" s="5" t="s">
        <v>170</v>
      </c>
      <c r="D6523" s="5" t="s">
        <v>419</v>
      </c>
      <c r="E6523" s="5" t="s">
        <v>172</v>
      </c>
      <c r="F6523" s="6">
        <v>43635</v>
      </c>
      <c r="G6523" s="5" t="s">
        <v>148</v>
      </c>
      <c r="H6523" s="5" t="s">
        <v>351</v>
      </c>
      <c r="I6523">
        <v>43456</v>
      </c>
      <c r="J6523">
        <v>179</v>
      </c>
      <c r="K6523">
        <v>185</v>
      </c>
      <c r="L6523">
        <v>2</v>
      </c>
      <c r="M6523">
        <v>6567.5</v>
      </c>
      <c r="N6523">
        <v>5071.893</v>
      </c>
      <c r="O6523">
        <v>2535.9470000000001</v>
      </c>
      <c r="P6523">
        <v>92.5</v>
      </c>
      <c r="Q6523">
        <v>35.5</v>
      </c>
      <c r="R6523">
        <v>1495.607</v>
      </c>
      <c r="S6523">
        <v>2019</v>
      </c>
      <c r="T6523">
        <v>6</v>
      </c>
      <c r="U6523">
        <v>25</v>
      </c>
    </row>
    <row r="6524" spans="1:21" x14ac:dyDescent="0.3">
      <c r="A6524" s="5" t="s">
        <v>168</v>
      </c>
      <c r="B6524" s="5" t="s">
        <v>175</v>
      </c>
      <c r="C6524" s="5" t="s">
        <v>85</v>
      </c>
      <c r="D6524" s="5" t="s">
        <v>403</v>
      </c>
      <c r="E6524" s="5" t="s">
        <v>172</v>
      </c>
      <c r="F6524" s="6">
        <v>43635</v>
      </c>
      <c r="G6524" s="5" t="s">
        <v>148</v>
      </c>
      <c r="H6524" s="5" t="s">
        <v>173</v>
      </c>
      <c r="I6524">
        <v>43468</v>
      </c>
      <c r="J6524">
        <v>167</v>
      </c>
      <c r="K6524">
        <v>1661.5</v>
      </c>
      <c r="L6524">
        <v>16</v>
      </c>
      <c r="M6524">
        <v>61475.5</v>
      </c>
      <c r="N6524">
        <v>43144.839</v>
      </c>
      <c r="O6524">
        <v>2696.5520000000001</v>
      </c>
      <c r="P6524">
        <v>103.84375</v>
      </c>
      <c r="Q6524">
        <v>37</v>
      </c>
      <c r="R6524">
        <v>18330.661</v>
      </c>
      <c r="S6524">
        <v>2019</v>
      </c>
      <c r="T6524">
        <v>6</v>
      </c>
      <c r="U6524">
        <v>25</v>
      </c>
    </row>
    <row r="6525" spans="1:21" x14ac:dyDescent="0.3">
      <c r="A6525" s="5" t="s">
        <v>168</v>
      </c>
      <c r="B6525" s="5" t="s">
        <v>175</v>
      </c>
      <c r="C6525" s="5" t="s">
        <v>85</v>
      </c>
      <c r="D6525" s="5" t="s">
        <v>403</v>
      </c>
      <c r="E6525" s="5" t="s">
        <v>172</v>
      </c>
      <c r="F6525" s="6">
        <v>43635</v>
      </c>
      <c r="G6525" s="5" t="s">
        <v>148</v>
      </c>
      <c r="H6525" s="5" t="s">
        <v>212</v>
      </c>
      <c r="I6525">
        <v>43468</v>
      </c>
      <c r="J6525">
        <v>167</v>
      </c>
      <c r="K6525">
        <v>103.5</v>
      </c>
      <c r="L6525">
        <v>1</v>
      </c>
      <c r="M6525">
        <v>3312</v>
      </c>
      <c r="N6525">
        <v>2696.5520000000001</v>
      </c>
      <c r="O6525">
        <v>2696.5520000000001</v>
      </c>
      <c r="P6525">
        <v>103.5</v>
      </c>
      <c r="Q6525">
        <v>32</v>
      </c>
      <c r="R6525">
        <v>615.44799999999998</v>
      </c>
      <c r="S6525">
        <v>2019</v>
      </c>
      <c r="T6525">
        <v>6</v>
      </c>
      <c r="U6525">
        <v>25</v>
      </c>
    </row>
    <row r="6526" spans="1:21" x14ac:dyDescent="0.3">
      <c r="A6526" s="5" t="s">
        <v>168</v>
      </c>
      <c r="B6526" s="5" t="s">
        <v>175</v>
      </c>
      <c r="C6526" s="5" t="s">
        <v>85</v>
      </c>
      <c r="D6526" s="5" t="s">
        <v>403</v>
      </c>
      <c r="E6526" s="5" t="s">
        <v>172</v>
      </c>
      <c r="F6526" s="6">
        <v>43635</v>
      </c>
      <c r="G6526" s="5" t="s">
        <v>148</v>
      </c>
      <c r="H6526" s="5" t="s">
        <v>194</v>
      </c>
      <c r="I6526">
        <v>43468</v>
      </c>
      <c r="J6526">
        <v>167</v>
      </c>
      <c r="K6526">
        <v>468</v>
      </c>
      <c r="L6526">
        <v>4</v>
      </c>
      <c r="M6526">
        <v>16614</v>
      </c>
      <c r="N6526">
        <v>10786.21</v>
      </c>
      <c r="O6526">
        <v>2696.5520000000001</v>
      </c>
      <c r="P6526">
        <v>117</v>
      </c>
      <c r="Q6526">
        <v>35.5</v>
      </c>
      <c r="R6526">
        <v>5827.79</v>
      </c>
      <c r="S6526">
        <v>2019</v>
      </c>
      <c r="T6526">
        <v>6</v>
      </c>
      <c r="U6526">
        <v>25</v>
      </c>
    </row>
    <row r="6527" spans="1:21" x14ac:dyDescent="0.3">
      <c r="A6527" s="5" t="s">
        <v>168</v>
      </c>
      <c r="B6527" s="5" t="s">
        <v>175</v>
      </c>
      <c r="C6527" s="5" t="s">
        <v>85</v>
      </c>
      <c r="D6527" s="5" t="s">
        <v>403</v>
      </c>
      <c r="E6527" s="5" t="s">
        <v>172</v>
      </c>
      <c r="F6527" s="6">
        <v>43635</v>
      </c>
      <c r="G6527" s="5" t="s">
        <v>148</v>
      </c>
      <c r="H6527" s="5" t="s">
        <v>264</v>
      </c>
      <c r="I6527">
        <v>43468</v>
      </c>
      <c r="J6527">
        <v>167</v>
      </c>
      <c r="K6527">
        <v>867</v>
      </c>
      <c r="L6527">
        <v>8</v>
      </c>
      <c r="M6527">
        <v>30345</v>
      </c>
      <c r="N6527">
        <v>21572.42</v>
      </c>
      <c r="O6527">
        <v>2696.5520000000001</v>
      </c>
      <c r="P6527">
        <v>108.375</v>
      </c>
      <c r="Q6527">
        <v>35</v>
      </c>
      <c r="R6527">
        <v>8772.58</v>
      </c>
      <c r="S6527">
        <v>2019</v>
      </c>
      <c r="T6527">
        <v>6</v>
      </c>
      <c r="U6527">
        <v>25</v>
      </c>
    </row>
    <row r="6528" spans="1:21" x14ac:dyDescent="0.3">
      <c r="A6528" s="5" t="s">
        <v>168</v>
      </c>
      <c r="B6528" s="5" t="s">
        <v>175</v>
      </c>
      <c r="C6528" s="5" t="s">
        <v>85</v>
      </c>
      <c r="D6528" s="5" t="s">
        <v>403</v>
      </c>
      <c r="E6528" s="5" t="s">
        <v>172</v>
      </c>
      <c r="F6528" s="6">
        <v>43635</v>
      </c>
      <c r="G6528" s="5" t="s">
        <v>148</v>
      </c>
      <c r="H6528" s="5" t="s">
        <v>212</v>
      </c>
      <c r="I6528">
        <v>43468</v>
      </c>
      <c r="J6528">
        <v>167</v>
      </c>
      <c r="K6528">
        <v>106.5</v>
      </c>
      <c r="L6528">
        <v>1</v>
      </c>
      <c r="M6528">
        <v>3780.75</v>
      </c>
      <c r="N6528">
        <v>2696.5520000000001</v>
      </c>
      <c r="O6528">
        <v>2696.5520000000001</v>
      </c>
      <c r="P6528">
        <v>106.5</v>
      </c>
      <c r="Q6528">
        <v>35.5</v>
      </c>
      <c r="R6528">
        <v>1084.1980000000001</v>
      </c>
      <c r="S6528">
        <v>2019</v>
      </c>
      <c r="T6528">
        <v>6</v>
      </c>
      <c r="U6528">
        <v>25</v>
      </c>
    </row>
    <row r="6529" spans="1:21" x14ac:dyDescent="0.3">
      <c r="A6529" s="5" t="s">
        <v>168</v>
      </c>
      <c r="B6529" s="5" t="s">
        <v>175</v>
      </c>
      <c r="C6529" s="5" t="s">
        <v>85</v>
      </c>
      <c r="D6529" s="5" t="s">
        <v>403</v>
      </c>
      <c r="E6529" s="5" t="s">
        <v>172</v>
      </c>
      <c r="F6529" s="6">
        <v>43635</v>
      </c>
      <c r="G6529" s="5" t="s">
        <v>148</v>
      </c>
      <c r="H6529" s="5" t="s">
        <v>190</v>
      </c>
      <c r="I6529">
        <v>43468</v>
      </c>
      <c r="J6529">
        <v>167</v>
      </c>
      <c r="K6529">
        <v>90</v>
      </c>
      <c r="L6529">
        <v>1</v>
      </c>
      <c r="M6529">
        <v>3150</v>
      </c>
      <c r="N6529">
        <v>2696.5520000000001</v>
      </c>
      <c r="O6529">
        <v>2696.5520000000001</v>
      </c>
      <c r="P6529">
        <v>90</v>
      </c>
      <c r="Q6529">
        <v>35</v>
      </c>
      <c r="R6529">
        <v>453.44799999999998</v>
      </c>
      <c r="S6529">
        <v>2019</v>
      </c>
      <c r="T6529">
        <v>6</v>
      </c>
      <c r="U6529">
        <v>25</v>
      </c>
    </row>
    <row r="6530" spans="1:21" x14ac:dyDescent="0.3">
      <c r="A6530" s="5" t="s">
        <v>168</v>
      </c>
      <c r="B6530" s="5" t="s">
        <v>175</v>
      </c>
      <c r="C6530" s="5" t="s">
        <v>88</v>
      </c>
      <c r="D6530" s="5" t="s">
        <v>424</v>
      </c>
      <c r="E6530" s="5" t="s">
        <v>172</v>
      </c>
      <c r="F6530" s="6">
        <v>43635</v>
      </c>
      <c r="G6530" s="5" t="s">
        <v>148</v>
      </c>
      <c r="H6530" s="5" t="s">
        <v>194</v>
      </c>
      <c r="I6530">
        <v>43463</v>
      </c>
      <c r="J6530">
        <v>172</v>
      </c>
      <c r="K6530">
        <v>458</v>
      </c>
      <c r="L6530">
        <v>4</v>
      </c>
      <c r="M6530">
        <v>16259</v>
      </c>
      <c r="N6530">
        <v>10616.475</v>
      </c>
      <c r="O6530">
        <v>2654.1190000000001</v>
      </c>
      <c r="P6530">
        <v>114.5</v>
      </c>
      <c r="Q6530">
        <v>35.5</v>
      </c>
      <c r="R6530">
        <v>5642.5249999999996</v>
      </c>
      <c r="S6530">
        <v>2019</v>
      </c>
      <c r="T6530">
        <v>6</v>
      </c>
      <c r="U6530">
        <v>25</v>
      </c>
    </row>
    <row r="6531" spans="1:21" x14ac:dyDescent="0.3">
      <c r="A6531" s="5" t="s">
        <v>168</v>
      </c>
      <c r="B6531" s="5" t="s">
        <v>175</v>
      </c>
      <c r="C6531" s="5" t="s">
        <v>88</v>
      </c>
      <c r="D6531" s="5" t="s">
        <v>424</v>
      </c>
      <c r="E6531" s="5" t="s">
        <v>172</v>
      </c>
      <c r="F6531" s="6">
        <v>43635</v>
      </c>
      <c r="G6531" s="5" t="s">
        <v>148</v>
      </c>
      <c r="H6531" s="5" t="s">
        <v>197</v>
      </c>
      <c r="I6531">
        <v>43463</v>
      </c>
      <c r="J6531">
        <v>172</v>
      </c>
      <c r="K6531">
        <v>415</v>
      </c>
      <c r="L6531">
        <v>4</v>
      </c>
      <c r="M6531">
        <v>14732.5</v>
      </c>
      <c r="N6531">
        <v>10616.475</v>
      </c>
      <c r="O6531">
        <v>2654.1190000000001</v>
      </c>
      <c r="P6531">
        <v>103.75</v>
      </c>
      <c r="Q6531">
        <v>35.5</v>
      </c>
      <c r="R6531">
        <v>4116.0249999999996</v>
      </c>
      <c r="S6531">
        <v>2019</v>
      </c>
      <c r="T6531">
        <v>6</v>
      </c>
      <c r="U6531">
        <v>25</v>
      </c>
    </row>
    <row r="6532" spans="1:21" x14ac:dyDescent="0.3">
      <c r="A6532" s="5" t="s">
        <v>168</v>
      </c>
      <c r="B6532" s="5" t="s">
        <v>175</v>
      </c>
      <c r="C6532" s="5" t="s">
        <v>88</v>
      </c>
      <c r="D6532" s="5" t="s">
        <v>424</v>
      </c>
      <c r="E6532" s="5" t="s">
        <v>172</v>
      </c>
      <c r="F6532" s="6">
        <v>43635</v>
      </c>
      <c r="G6532" s="5" t="s">
        <v>148</v>
      </c>
      <c r="H6532" s="5" t="s">
        <v>311</v>
      </c>
      <c r="I6532">
        <v>43463</v>
      </c>
      <c r="J6532">
        <v>172</v>
      </c>
      <c r="K6532">
        <v>199.5</v>
      </c>
      <c r="L6532">
        <v>2</v>
      </c>
      <c r="M6532">
        <v>7082.25</v>
      </c>
      <c r="N6532">
        <v>5308.2370000000001</v>
      </c>
      <c r="O6532">
        <v>2654.1190000000001</v>
      </c>
      <c r="P6532">
        <v>99.75</v>
      </c>
      <c r="Q6532">
        <v>35.5</v>
      </c>
      <c r="R6532">
        <v>1774.0129999999999</v>
      </c>
      <c r="S6532">
        <v>2019</v>
      </c>
      <c r="T6532">
        <v>6</v>
      </c>
      <c r="U6532">
        <v>25</v>
      </c>
    </row>
    <row r="6533" spans="1:21" x14ac:dyDescent="0.3">
      <c r="A6533" s="5" t="s">
        <v>168</v>
      </c>
      <c r="B6533" s="5" t="s">
        <v>175</v>
      </c>
      <c r="C6533" s="5" t="s">
        <v>88</v>
      </c>
      <c r="D6533" s="5" t="s">
        <v>424</v>
      </c>
      <c r="E6533" s="5" t="s">
        <v>172</v>
      </c>
      <c r="F6533" s="6">
        <v>43635</v>
      </c>
      <c r="G6533" s="5" t="s">
        <v>148</v>
      </c>
      <c r="H6533" s="5" t="s">
        <v>235</v>
      </c>
      <c r="I6533">
        <v>43463</v>
      </c>
      <c r="J6533">
        <v>172</v>
      </c>
      <c r="K6533">
        <v>88</v>
      </c>
      <c r="L6533">
        <v>1</v>
      </c>
      <c r="M6533">
        <v>3124</v>
      </c>
      <c r="N6533">
        <v>2654.1190000000001</v>
      </c>
      <c r="O6533">
        <v>2654.1190000000001</v>
      </c>
      <c r="P6533">
        <v>88</v>
      </c>
      <c r="Q6533">
        <v>35.5</v>
      </c>
      <c r="R6533">
        <v>469.88099999999997</v>
      </c>
      <c r="S6533">
        <v>2019</v>
      </c>
      <c r="T6533">
        <v>6</v>
      </c>
      <c r="U6533">
        <v>25</v>
      </c>
    </row>
    <row r="6534" spans="1:21" x14ac:dyDescent="0.3">
      <c r="A6534" s="5" t="s">
        <v>168</v>
      </c>
      <c r="B6534" s="5" t="s">
        <v>175</v>
      </c>
      <c r="C6534" s="5" t="s">
        <v>88</v>
      </c>
      <c r="D6534" s="5" t="s">
        <v>424</v>
      </c>
      <c r="E6534" s="5" t="s">
        <v>172</v>
      </c>
      <c r="F6534" s="6">
        <v>43635</v>
      </c>
      <c r="G6534" s="5" t="s">
        <v>148</v>
      </c>
      <c r="H6534" s="5" t="s">
        <v>208</v>
      </c>
      <c r="I6534">
        <v>43463</v>
      </c>
      <c r="J6534">
        <v>172</v>
      </c>
      <c r="K6534">
        <v>91.5</v>
      </c>
      <c r="L6534">
        <v>1</v>
      </c>
      <c r="M6534">
        <v>3248.25</v>
      </c>
      <c r="N6534">
        <v>2654.1190000000001</v>
      </c>
      <c r="O6534">
        <v>2654.1190000000001</v>
      </c>
      <c r="P6534">
        <v>91.5</v>
      </c>
      <c r="Q6534">
        <v>35.5</v>
      </c>
      <c r="R6534">
        <v>594.13099999999997</v>
      </c>
      <c r="S6534">
        <v>2019</v>
      </c>
      <c r="T6534">
        <v>6</v>
      </c>
      <c r="U6534">
        <v>25</v>
      </c>
    </row>
    <row r="6535" spans="1:21" x14ac:dyDescent="0.3">
      <c r="A6535" s="5" t="s">
        <v>168</v>
      </c>
      <c r="B6535" s="5" t="s">
        <v>175</v>
      </c>
      <c r="C6535" s="5" t="s">
        <v>88</v>
      </c>
      <c r="D6535" s="5" t="s">
        <v>424</v>
      </c>
      <c r="E6535" s="5" t="s">
        <v>172</v>
      </c>
      <c r="F6535" s="6">
        <v>43635</v>
      </c>
      <c r="G6535" s="5" t="s">
        <v>148</v>
      </c>
      <c r="H6535" s="5" t="s">
        <v>240</v>
      </c>
      <c r="I6535">
        <v>43463</v>
      </c>
      <c r="J6535">
        <v>172</v>
      </c>
      <c r="K6535">
        <v>233.5</v>
      </c>
      <c r="L6535">
        <v>2</v>
      </c>
      <c r="M6535">
        <v>8289.25</v>
      </c>
      <c r="N6535">
        <v>5308.2370000000001</v>
      </c>
      <c r="O6535">
        <v>2654.1190000000001</v>
      </c>
      <c r="P6535">
        <v>116.75</v>
      </c>
      <c r="Q6535">
        <v>35.5</v>
      </c>
      <c r="R6535">
        <v>2981.0129999999999</v>
      </c>
      <c r="S6535">
        <v>2019</v>
      </c>
      <c r="T6535">
        <v>6</v>
      </c>
      <c r="U6535">
        <v>25</v>
      </c>
    </row>
    <row r="6536" spans="1:21" x14ac:dyDescent="0.3">
      <c r="A6536" s="5" t="s">
        <v>168</v>
      </c>
      <c r="B6536" s="5" t="s">
        <v>175</v>
      </c>
      <c r="C6536" s="5" t="s">
        <v>88</v>
      </c>
      <c r="D6536" s="5" t="s">
        <v>424</v>
      </c>
      <c r="E6536" s="5" t="s">
        <v>172</v>
      </c>
      <c r="F6536" s="6">
        <v>43635</v>
      </c>
      <c r="G6536" s="5" t="s">
        <v>148</v>
      </c>
      <c r="H6536" s="5" t="s">
        <v>190</v>
      </c>
      <c r="I6536">
        <v>43463</v>
      </c>
      <c r="J6536">
        <v>172</v>
      </c>
      <c r="K6536">
        <v>104</v>
      </c>
      <c r="L6536">
        <v>1</v>
      </c>
      <c r="M6536">
        <v>3692</v>
      </c>
      <c r="N6536">
        <v>2654.1190000000001</v>
      </c>
      <c r="O6536">
        <v>2654.1190000000001</v>
      </c>
      <c r="P6536">
        <v>104</v>
      </c>
      <c r="Q6536">
        <v>35.5</v>
      </c>
      <c r="R6536">
        <v>1037.8810000000001</v>
      </c>
      <c r="S6536">
        <v>2019</v>
      </c>
      <c r="T6536">
        <v>6</v>
      </c>
      <c r="U6536">
        <v>25</v>
      </c>
    </row>
    <row r="6537" spans="1:21" x14ac:dyDescent="0.3">
      <c r="A6537" s="5" t="s">
        <v>168</v>
      </c>
      <c r="B6537" s="5" t="s">
        <v>175</v>
      </c>
      <c r="C6537" s="5" t="s">
        <v>88</v>
      </c>
      <c r="D6537" s="5" t="s">
        <v>424</v>
      </c>
      <c r="E6537" s="5" t="s">
        <v>172</v>
      </c>
      <c r="F6537" s="6">
        <v>43635</v>
      </c>
      <c r="G6537" s="5" t="s">
        <v>148</v>
      </c>
      <c r="H6537" s="5" t="s">
        <v>173</v>
      </c>
      <c r="I6537">
        <v>43463</v>
      </c>
      <c r="J6537">
        <v>172</v>
      </c>
      <c r="K6537">
        <v>1247</v>
      </c>
      <c r="L6537">
        <v>12</v>
      </c>
      <c r="M6537">
        <v>46139</v>
      </c>
      <c r="N6537">
        <v>31849.424999999999</v>
      </c>
      <c r="O6537">
        <v>2654.1190000000001</v>
      </c>
      <c r="P6537">
        <v>103.91666666666667</v>
      </c>
      <c r="Q6537">
        <v>37</v>
      </c>
      <c r="R6537">
        <v>14289.575000000001</v>
      </c>
      <c r="S6537">
        <v>2019</v>
      </c>
      <c r="T6537">
        <v>6</v>
      </c>
      <c r="U6537">
        <v>25</v>
      </c>
    </row>
    <row r="6538" spans="1:21" x14ac:dyDescent="0.3">
      <c r="A6538" s="5" t="s">
        <v>168</v>
      </c>
      <c r="B6538" s="5" t="s">
        <v>175</v>
      </c>
      <c r="C6538" s="5" t="s">
        <v>88</v>
      </c>
      <c r="D6538" s="5" t="s">
        <v>424</v>
      </c>
      <c r="E6538" s="5" t="s">
        <v>172</v>
      </c>
      <c r="F6538" s="6">
        <v>43635</v>
      </c>
      <c r="G6538" s="5" t="s">
        <v>148</v>
      </c>
      <c r="H6538" s="5" t="s">
        <v>212</v>
      </c>
      <c r="I6538">
        <v>43463</v>
      </c>
      <c r="J6538">
        <v>172</v>
      </c>
      <c r="K6538">
        <v>95</v>
      </c>
      <c r="L6538">
        <v>1</v>
      </c>
      <c r="M6538">
        <v>3372.5</v>
      </c>
      <c r="N6538">
        <v>2654.1190000000001</v>
      </c>
      <c r="O6538">
        <v>2654.1190000000001</v>
      </c>
      <c r="P6538">
        <v>95</v>
      </c>
      <c r="Q6538">
        <v>35.5</v>
      </c>
      <c r="R6538">
        <v>718.38099999999997</v>
      </c>
      <c r="S6538">
        <v>2019</v>
      </c>
      <c r="T6538">
        <v>6</v>
      </c>
      <c r="U6538">
        <v>25</v>
      </c>
    </row>
    <row r="6539" spans="1:21" x14ac:dyDescent="0.3">
      <c r="A6539" s="5" t="s">
        <v>168</v>
      </c>
      <c r="B6539" s="5" t="s">
        <v>175</v>
      </c>
      <c r="C6539" s="5" t="s">
        <v>88</v>
      </c>
      <c r="D6539" s="5" t="s">
        <v>424</v>
      </c>
      <c r="E6539" s="5" t="s">
        <v>172</v>
      </c>
      <c r="F6539" s="6">
        <v>43635</v>
      </c>
      <c r="G6539" s="5" t="s">
        <v>148</v>
      </c>
      <c r="H6539" s="5" t="s">
        <v>395</v>
      </c>
      <c r="I6539">
        <v>43463</v>
      </c>
      <c r="J6539">
        <v>172</v>
      </c>
      <c r="K6539">
        <v>112</v>
      </c>
      <c r="L6539">
        <v>1</v>
      </c>
      <c r="M6539">
        <v>4331</v>
      </c>
      <c r="N6539">
        <v>2654.1190000000001</v>
      </c>
      <c r="O6539">
        <v>2654.1190000000001</v>
      </c>
      <c r="P6539">
        <v>112</v>
      </c>
      <c r="Q6539">
        <v>38.669600000000003</v>
      </c>
      <c r="R6539">
        <v>1676.8810000000001</v>
      </c>
      <c r="S6539">
        <v>2019</v>
      </c>
      <c r="T6539">
        <v>6</v>
      </c>
      <c r="U6539">
        <v>25</v>
      </c>
    </row>
    <row r="6540" spans="1:21" x14ac:dyDescent="0.3">
      <c r="A6540" s="5" t="s">
        <v>168</v>
      </c>
      <c r="B6540" s="5" t="s">
        <v>175</v>
      </c>
      <c r="C6540" s="5" t="s">
        <v>88</v>
      </c>
      <c r="D6540" s="5" t="s">
        <v>424</v>
      </c>
      <c r="E6540" s="5" t="s">
        <v>227</v>
      </c>
      <c r="F6540" s="6">
        <v>43635</v>
      </c>
      <c r="G6540" s="5" t="s">
        <v>148</v>
      </c>
      <c r="H6540" s="5" t="s">
        <v>395</v>
      </c>
      <c r="I6540">
        <v>43463</v>
      </c>
      <c r="J6540">
        <v>172</v>
      </c>
      <c r="K6540">
        <v>-112</v>
      </c>
      <c r="L6540">
        <v>-1</v>
      </c>
      <c r="M6540">
        <v>-4331</v>
      </c>
      <c r="N6540">
        <v>-2654.1190000000001</v>
      </c>
      <c r="O6540">
        <v>-2654.1190000000001</v>
      </c>
      <c r="P6540">
        <v>112</v>
      </c>
      <c r="Q6540">
        <v>38.669600000000003</v>
      </c>
      <c r="R6540">
        <v>-1676.8810000000001</v>
      </c>
      <c r="S6540">
        <v>2019</v>
      </c>
      <c r="T6540">
        <v>6</v>
      </c>
      <c r="U6540">
        <v>25</v>
      </c>
    </row>
    <row r="6541" spans="1:21" x14ac:dyDescent="0.3">
      <c r="A6541" s="5" t="s">
        <v>168</v>
      </c>
      <c r="B6541" s="5" t="s">
        <v>175</v>
      </c>
      <c r="C6541" s="5" t="s">
        <v>88</v>
      </c>
      <c r="D6541" s="5" t="s">
        <v>424</v>
      </c>
      <c r="E6541" s="5" t="s">
        <v>172</v>
      </c>
      <c r="F6541" s="6">
        <v>43635</v>
      </c>
      <c r="G6541" s="5" t="s">
        <v>148</v>
      </c>
      <c r="H6541" s="5" t="s">
        <v>395</v>
      </c>
      <c r="I6541">
        <v>43463</v>
      </c>
      <c r="J6541">
        <v>172</v>
      </c>
      <c r="K6541">
        <v>112</v>
      </c>
      <c r="L6541">
        <v>1</v>
      </c>
      <c r="M6541">
        <v>3976</v>
      </c>
      <c r="N6541">
        <v>2654.1190000000001</v>
      </c>
      <c r="O6541">
        <v>2654.1190000000001</v>
      </c>
      <c r="P6541">
        <v>112</v>
      </c>
      <c r="Q6541">
        <v>35.5</v>
      </c>
      <c r="R6541">
        <v>1321.8810000000001</v>
      </c>
      <c r="S6541">
        <v>2019</v>
      </c>
      <c r="T6541">
        <v>6</v>
      </c>
      <c r="U6541">
        <v>25</v>
      </c>
    </row>
    <row r="6542" spans="1:21" x14ac:dyDescent="0.3">
      <c r="A6542" s="5" t="s">
        <v>168</v>
      </c>
      <c r="B6542" s="5" t="s">
        <v>175</v>
      </c>
      <c r="C6542" s="5" t="s">
        <v>88</v>
      </c>
      <c r="D6542" s="5" t="s">
        <v>424</v>
      </c>
      <c r="E6542" s="5" t="s">
        <v>172</v>
      </c>
      <c r="F6542" s="6">
        <v>43635</v>
      </c>
      <c r="G6542" s="5" t="s">
        <v>148</v>
      </c>
      <c r="H6542" s="5" t="s">
        <v>178</v>
      </c>
      <c r="I6542">
        <v>43463</v>
      </c>
      <c r="J6542">
        <v>172</v>
      </c>
      <c r="K6542">
        <v>292</v>
      </c>
      <c r="L6542">
        <v>3</v>
      </c>
      <c r="M6542">
        <v>10366</v>
      </c>
      <c r="N6542">
        <v>7962.3559999999998</v>
      </c>
      <c r="O6542">
        <v>2654.1190000000001</v>
      </c>
      <c r="P6542">
        <v>97.333333333333329</v>
      </c>
      <c r="Q6542">
        <v>35.5</v>
      </c>
      <c r="R6542">
        <v>2403.6439999999998</v>
      </c>
      <c r="S6542">
        <v>2019</v>
      </c>
      <c r="T6542">
        <v>6</v>
      </c>
      <c r="U6542">
        <v>25</v>
      </c>
    </row>
    <row r="6543" spans="1:21" x14ac:dyDescent="0.3">
      <c r="A6543" s="5" t="s">
        <v>168</v>
      </c>
      <c r="B6543" s="5" t="s">
        <v>175</v>
      </c>
      <c r="C6543" s="5" t="s">
        <v>88</v>
      </c>
      <c r="D6543" s="5" t="s">
        <v>424</v>
      </c>
      <c r="E6543" s="5" t="s">
        <v>172</v>
      </c>
      <c r="F6543" s="6">
        <v>43635</v>
      </c>
      <c r="G6543" s="5" t="s">
        <v>148</v>
      </c>
      <c r="H6543" s="5" t="s">
        <v>197</v>
      </c>
      <c r="I6543">
        <v>43463</v>
      </c>
      <c r="J6543">
        <v>172</v>
      </c>
      <c r="K6543">
        <v>567</v>
      </c>
      <c r="L6543">
        <v>5</v>
      </c>
      <c r="M6543">
        <v>20128.5</v>
      </c>
      <c r="N6543">
        <v>13270.593999999999</v>
      </c>
      <c r="O6543">
        <v>2654.1190000000001</v>
      </c>
      <c r="P6543">
        <v>113.4</v>
      </c>
      <c r="Q6543">
        <v>35.5</v>
      </c>
      <c r="R6543">
        <v>6857.9059999999999</v>
      </c>
      <c r="S6543">
        <v>2019</v>
      </c>
      <c r="T6543">
        <v>6</v>
      </c>
      <c r="U6543">
        <v>25</v>
      </c>
    </row>
    <row r="6544" spans="1:21" x14ac:dyDescent="0.3">
      <c r="A6544" s="5" t="s">
        <v>168</v>
      </c>
      <c r="B6544" s="5" t="s">
        <v>175</v>
      </c>
      <c r="C6544" s="5" t="s">
        <v>88</v>
      </c>
      <c r="D6544" s="5" t="s">
        <v>424</v>
      </c>
      <c r="E6544" s="5" t="s">
        <v>172</v>
      </c>
      <c r="F6544" s="6">
        <v>43635</v>
      </c>
      <c r="G6544" s="5" t="s">
        <v>148</v>
      </c>
      <c r="H6544" s="5" t="s">
        <v>311</v>
      </c>
      <c r="I6544">
        <v>43463</v>
      </c>
      <c r="J6544">
        <v>172</v>
      </c>
      <c r="K6544">
        <v>113</v>
      </c>
      <c r="L6544">
        <v>1</v>
      </c>
      <c r="M6544">
        <v>4011.5</v>
      </c>
      <c r="N6544">
        <v>2654.1190000000001</v>
      </c>
      <c r="O6544">
        <v>2654.1190000000001</v>
      </c>
      <c r="P6544">
        <v>113</v>
      </c>
      <c r="Q6544">
        <v>35.5</v>
      </c>
      <c r="R6544">
        <v>1357.3810000000001</v>
      </c>
      <c r="S6544">
        <v>2019</v>
      </c>
      <c r="T6544">
        <v>6</v>
      </c>
      <c r="U6544">
        <v>25</v>
      </c>
    </row>
    <row r="6545" spans="1:21" x14ac:dyDescent="0.3">
      <c r="A6545" s="5" t="s">
        <v>168</v>
      </c>
      <c r="B6545" s="5" t="s">
        <v>175</v>
      </c>
      <c r="C6545" s="5" t="s">
        <v>88</v>
      </c>
      <c r="D6545" s="5" t="s">
        <v>424</v>
      </c>
      <c r="E6545" s="5" t="s">
        <v>172</v>
      </c>
      <c r="F6545" s="6">
        <v>43635</v>
      </c>
      <c r="G6545" s="5" t="s">
        <v>148</v>
      </c>
      <c r="H6545" s="5" t="s">
        <v>351</v>
      </c>
      <c r="I6545">
        <v>43463</v>
      </c>
      <c r="J6545">
        <v>172</v>
      </c>
      <c r="K6545">
        <v>208.5</v>
      </c>
      <c r="L6545">
        <v>2</v>
      </c>
      <c r="M6545">
        <v>7401.75</v>
      </c>
      <c r="N6545">
        <v>5308.2370000000001</v>
      </c>
      <c r="O6545">
        <v>2654.1190000000001</v>
      </c>
      <c r="P6545">
        <v>104.25</v>
      </c>
      <c r="Q6545">
        <v>35.5</v>
      </c>
      <c r="R6545">
        <v>2093.5129999999999</v>
      </c>
      <c r="S6545">
        <v>2019</v>
      </c>
      <c r="T6545">
        <v>6</v>
      </c>
      <c r="U6545">
        <v>25</v>
      </c>
    </row>
    <row r="6546" spans="1:21" x14ac:dyDescent="0.3">
      <c r="A6546" s="5" t="s">
        <v>168</v>
      </c>
      <c r="B6546" s="5" t="s">
        <v>175</v>
      </c>
      <c r="C6546" s="5" t="s">
        <v>88</v>
      </c>
      <c r="D6546" s="5" t="s">
        <v>424</v>
      </c>
      <c r="E6546" s="5" t="s">
        <v>172</v>
      </c>
      <c r="F6546" s="6">
        <v>43635</v>
      </c>
      <c r="G6546" s="5" t="s">
        <v>148</v>
      </c>
      <c r="H6546" s="5" t="s">
        <v>190</v>
      </c>
      <c r="I6546">
        <v>43463</v>
      </c>
      <c r="J6546">
        <v>172</v>
      </c>
      <c r="K6546">
        <v>95</v>
      </c>
      <c r="L6546">
        <v>1</v>
      </c>
      <c r="M6546">
        <v>3372.5</v>
      </c>
      <c r="N6546">
        <v>2654.1190000000001</v>
      </c>
      <c r="O6546">
        <v>2654.1190000000001</v>
      </c>
      <c r="P6546">
        <v>95</v>
      </c>
      <c r="Q6546">
        <v>35.5</v>
      </c>
      <c r="R6546">
        <v>718.38099999999997</v>
      </c>
      <c r="S6546">
        <v>2019</v>
      </c>
      <c r="T6546">
        <v>6</v>
      </c>
      <c r="U6546">
        <v>25</v>
      </c>
    </row>
    <row r="6547" spans="1:21" x14ac:dyDescent="0.3">
      <c r="A6547" s="5" t="s">
        <v>168</v>
      </c>
      <c r="B6547" s="5" t="s">
        <v>175</v>
      </c>
      <c r="C6547" s="5" t="s">
        <v>88</v>
      </c>
      <c r="D6547" s="5" t="s">
        <v>424</v>
      </c>
      <c r="E6547" s="5" t="s">
        <v>172</v>
      </c>
      <c r="F6547" s="6">
        <v>43635</v>
      </c>
      <c r="G6547" s="5" t="s">
        <v>148</v>
      </c>
      <c r="H6547" s="5" t="s">
        <v>173</v>
      </c>
      <c r="I6547">
        <v>43463</v>
      </c>
      <c r="J6547">
        <v>172</v>
      </c>
      <c r="K6547">
        <v>821.5</v>
      </c>
      <c r="L6547">
        <v>8</v>
      </c>
      <c r="M6547">
        <v>30395.5</v>
      </c>
      <c r="N6547">
        <v>21232.95</v>
      </c>
      <c r="O6547">
        <v>2654.1190000000001</v>
      </c>
      <c r="P6547">
        <v>102.6875</v>
      </c>
      <c r="Q6547">
        <v>37</v>
      </c>
      <c r="R6547">
        <v>9162.5499999999993</v>
      </c>
      <c r="S6547">
        <v>2019</v>
      </c>
      <c r="T6547">
        <v>6</v>
      </c>
      <c r="U6547">
        <v>25</v>
      </c>
    </row>
    <row r="6548" spans="1:21" x14ac:dyDescent="0.3">
      <c r="A6548" s="5" t="s">
        <v>168</v>
      </c>
      <c r="B6548" s="5" t="s">
        <v>175</v>
      </c>
      <c r="C6548" s="5" t="s">
        <v>88</v>
      </c>
      <c r="D6548" s="5" t="s">
        <v>424</v>
      </c>
      <c r="E6548" s="5" t="s">
        <v>172</v>
      </c>
      <c r="F6548" s="6">
        <v>43635</v>
      </c>
      <c r="G6548" s="5" t="s">
        <v>148</v>
      </c>
      <c r="H6548" s="5" t="s">
        <v>194</v>
      </c>
      <c r="I6548">
        <v>43463</v>
      </c>
      <c r="J6548">
        <v>172</v>
      </c>
      <c r="K6548">
        <v>218</v>
      </c>
      <c r="L6548">
        <v>2</v>
      </c>
      <c r="M6548">
        <v>7739</v>
      </c>
      <c r="N6548">
        <v>5308.2370000000001</v>
      </c>
      <c r="O6548">
        <v>2654.1190000000001</v>
      </c>
      <c r="P6548">
        <v>109</v>
      </c>
      <c r="Q6548">
        <v>35.5</v>
      </c>
      <c r="R6548">
        <v>2430.7629999999999</v>
      </c>
      <c r="S6548">
        <v>2019</v>
      </c>
      <c r="T6548">
        <v>6</v>
      </c>
      <c r="U6548">
        <v>25</v>
      </c>
    </row>
    <row r="6549" spans="1:21" x14ac:dyDescent="0.3">
      <c r="A6549" s="5" t="s">
        <v>168</v>
      </c>
      <c r="B6549" s="5" t="s">
        <v>206</v>
      </c>
      <c r="C6549" s="5" t="s">
        <v>103</v>
      </c>
      <c r="D6549" s="5" t="s">
        <v>420</v>
      </c>
      <c r="E6549" s="5" t="s">
        <v>172</v>
      </c>
      <c r="F6549" s="6">
        <v>43635</v>
      </c>
      <c r="G6549" s="5" t="s">
        <v>148</v>
      </c>
      <c r="H6549" s="5" t="s">
        <v>311</v>
      </c>
      <c r="I6549">
        <v>43450</v>
      </c>
      <c r="J6549">
        <v>185</v>
      </c>
      <c r="K6549">
        <v>97.6</v>
      </c>
      <c r="L6549">
        <v>1</v>
      </c>
      <c r="M6549">
        <v>3464.8</v>
      </c>
      <c r="N6549">
        <v>3435.6210000000001</v>
      </c>
      <c r="O6549">
        <v>3435.6210000000001</v>
      </c>
      <c r="P6549">
        <v>97.6</v>
      </c>
      <c r="Q6549">
        <v>35.5</v>
      </c>
      <c r="R6549">
        <v>29.178999999999998</v>
      </c>
      <c r="S6549">
        <v>2019</v>
      </c>
      <c r="T6549">
        <v>6</v>
      </c>
      <c r="U6549">
        <v>25</v>
      </c>
    </row>
    <row r="6550" spans="1:21" x14ac:dyDescent="0.3">
      <c r="A6550" s="5" t="s">
        <v>168</v>
      </c>
      <c r="B6550" s="5" t="s">
        <v>206</v>
      </c>
      <c r="C6550" s="5" t="s">
        <v>105</v>
      </c>
      <c r="D6550" s="5" t="s">
        <v>425</v>
      </c>
      <c r="E6550" s="5" t="s">
        <v>172</v>
      </c>
      <c r="F6550" s="6">
        <v>43635</v>
      </c>
      <c r="G6550" s="5" t="s">
        <v>148</v>
      </c>
      <c r="H6550" s="5" t="s">
        <v>178</v>
      </c>
      <c r="I6550">
        <v>43462</v>
      </c>
      <c r="J6550">
        <v>173</v>
      </c>
      <c r="K6550">
        <v>492.2</v>
      </c>
      <c r="L6550">
        <v>4</v>
      </c>
      <c r="M6550">
        <v>17473.099999999999</v>
      </c>
      <c r="N6550">
        <v>10996.099</v>
      </c>
      <c r="O6550">
        <v>2749.0250000000001</v>
      </c>
      <c r="P6550">
        <v>123.05</v>
      </c>
      <c r="Q6550">
        <v>35.5</v>
      </c>
      <c r="R6550">
        <v>6477.0010000000002</v>
      </c>
      <c r="S6550">
        <v>2019</v>
      </c>
      <c r="T6550">
        <v>6</v>
      </c>
      <c r="U6550">
        <v>25</v>
      </c>
    </row>
    <row r="6551" spans="1:21" x14ac:dyDescent="0.3">
      <c r="A6551" s="5" t="s">
        <v>168</v>
      </c>
      <c r="B6551" s="5" t="s">
        <v>206</v>
      </c>
      <c r="C6551" s="5" t="s">
        <v>105</v>
      </c>
      <c r="D6551" s="5" t="s">
        <v>425</v>
      </c>
      <c r="E6551" s="5" t="s">
        <v>172</v>
      </c>
      <c r="F6551" s="6">
        <v>43635</v>
      </c>
      <c r="G6551" s="5" t="s">
        <v>148</v>
      </c>
      <c r="H6551" s="5" t="s">
        <v>198</v>
      </c>
      <c r="I6551">
        <v>43462</v>
      </c>
      <c r="J6551">
        <v>173</v>
      </c>
      <c r="K6551">
        <v>337.2</v>
      </c>
      <c r="L6551">
        <v>3</v>
      </c>
      <c r="M6551">
        <v>11970.6</v>
      </c>
      <c r="N6551">
        <v>8247.0740000000005</v>
      </c>
      <c r="O6551">
        <v>2749.0250000000001</v>
      </c>
      <c r="P6551">
        <v>112.39999999999999</v>
      </c>
      <c r="Q6551">
        <v>35.5</v>
      </c>
      <c r="R6551">
        <v>3723.5259999999998</v>
      </c>
      <c r="S6551">
        <v>2019</v>
      </c>
      <c r="T6551">
        <v>6</v>
      </c>
      <c r="U6551">
        <v>25</v>
      </c>
    </row>
    <row r="6552" spans="1:21" x14ac:dyDescent="0.3">
      <c r="A6552" s="5" t="s">
        <v>168</v>
      </c>
      <c r="B6552" s="5" t="s">
        <v>206</v>
      </c>
      <c r="C6552" s="5" t="s">
        <v>105</v>
      </c>
      <c r="D6552" s="5" t="s">
        <v>425</v>
      </c>
      <c r="E6552" s="5" t="s">
        <v>172</v>
      </c>
      <c r="F6552" s="6">
        <v>43635</v>
      </c>
      <c r="G6552" s="5" t="s">
        <v>148</v>
      </c>
      <c r="H6552" s="5" t="s">
        <v>197</v>
      </c>
      <c r="I6552">
        <v>43462</v>
      </c>
      <c r="J6552">
        <v>173</v>
      </c>
      <c r="K6552">
        <v>1182.4000000000001</v>
      </c>
      <c r="L6552">
        <v>10</v>
      </c>
      <c r="M6552">
        <v>41975.199999999997</v>
      </c>
      <c r="N6552">
        <v>27490.248</v>
      </c>
      <c r="O6552">
        <v>2749.0250000000001</v>
      </c>
      <c r="P6552">
        <v>118.24000000000001</v>
      </c>
      <c r="Q6552">
        <v>35.5</v>
      </c>
      <c r="R6552">
        <v>14484.951999999999</v>
      </c>
      <c r="S6552">
        <v>2019</v>
      </c>
      <c r="T6552">
        <v>6</v>
      </c>
      <c r="U6552">
        <v>25</v>
      </c>
    </row>
    <row r="6553" spans="1:21" x14ac:dyDescent="0.3">
      <c r="A6553" s="5" t="s">
        <v>168</v>
      </c>
      <c r="B6553" s="5" t="s">
        <v>206</v>
      </c>
      <c r="C6553" s="5" t="s">
        <v>105</v>
      </c>
      <c r="D6553" s="5" t="s">
        <v>425</v>
      </c>
      <c r="E6553" s="5" t="s">
        <v>172</v>
      </c>
      <c r="F6553" s="6">
        <v>43635</v>
      </c>
      <c r="G6553" s="5" t="s">
        <v>148</v>
      </c>
      <c r="H6553" s="5" t="s">
        <v>197</v>
      </c>
      <c r="I6553">
        <v>43462</v>
      </c>
      <c r="J6553">
        <v>173</v>
      </c>
      <c r="K6553">
        <v>239</v>
      </c>
      <c r="L6553">
        <v>2</v>
      </c>
      <c r="M6553">
        <v>8484.5</v>
      </c>
      <c r="N6553">
        <v>5498.05</v>
      </c>
      <c r="O6553">
        <v>2749.0250000000001</v>
      </c>
      <c r="P6553">
        <v>119.5</v>
      </c>
      <c r="Q6553">
        <v>35.5</v>
      </c>
      <c r="R6553">
        <v>2986.45</v>
      </c>
      <c r="S6553">
        <v>2019</v>
      </c>
      <c r="T6553">
        <v>6</v>
      </c>
      <c r="U6553">
        <v>25</v>
      </c>
    </row>
    <row r="6554" spans="1:21" x14ac:dyDescent="0.3">
      <c r="A6554" s="5" t="s">
        <v>168</v>
      </c>
      <c r="B6554" s="5" t="s">
        <v>206</v>
      </c>
      <c r="C6554" s="5" t="s">
        <v>105</v>
      </c>
      <c r="D6554" s="5" t="s">
        <v>425</v>
      </c>
      <c r="E6554" s="5" t="s">
        <v>172</v>
      </c>
      <c r="F6554" s="6">
        <v>43635</v>
      </c>
      <c r="G6554" s="5" t="s">
        <v>148</v>
      </c>
      <c r="H6554" s="5" t="s">
        <v>235</v>
      </c>
      <c r="I6554">
        <v>43462</v>
      </c>
      <c r="J6554">
        <v>173</v>
      </c>
      <c r="K6554">
        <v>214.6</v>
      </c>
      <c r="L6554">
        <v>2</v>
      </c>
      <c r="M6554">
        <v>7618.3</v>
      </c>
      <c r="N6554">
        <v>5498.05</v>
      </c>
      <c r="O6554">
        <v>2749.0250000000001</v>
      </c>
      <c r="P6554">
        <v>107.3</v>
      </c>
      <c r="Q6554">
        <v>35.5</v>
      </c>
      <c r="R6554">
        <v>2120.25</v>
      </c>
      <c r="S6554">
        <v>2019</v>
      </c>
      <c r="T6554">
        <v>6</v>
      </c>
      <c r="U6554">
        <v>25</v>
      </c>
    </row>
    <row r="6555" spans="1:21" x14ac:dyDescent="0.3">
      <c r="A6555" s="5" t="s">
        <v>168</v>
      </c>
      <c r="B6555" s="5" t="s">
        <v>206</v>
      </c>
      <c r="C6555" s="5" t="s">
        <v>105</v>
      </c>
      <c r="D6555" s="5" t="s">
        <v>425</v>
      </c>
      <c r="E6555" s="5" t="s">
        <v>172</v>
      </c>
      <c r="F6555" s="6">
        <v>43635</v>
      </c>
      <c r="G6555" s="5" t="s">
        <v>148</v>
      </c>
      <c r="H6555" s="5" t="s">
        <v>351</v>
      </c>
      <c r="I6555">
        <v>43462</v>
      </c>
      <c r="J6555">
        <v>173</v>
      </c>
      <c r="K6555">
        <v>325.60000000000002</v>
      </c>
      <c r="L6555">
        <v>3</v>
      </c>
      <c r="M6555">
        <v>11558.8</v>
      </c>
      <c r="N6555">
        <v>8247.0740000000005</v>
      </c>
      <c r="O6555">
        <v>2749.0250000000001</v>
      </c>
      <c r="P6555">
        <v>108.53333333333335</v>
      </c>
      <c r="Q6555">
        <v>35.5</v>
      </c>
      <c r="R6555">
        <v>3311.7260000000001</v>
      </c>
      <c r="S6555">
        <v>2019</v>
      </c>
      <c r="T6555">
        <v>6</v>
      </c>
      <c r="U6555">
        <v>25</v>
      </c>
    </row>
    <row r="6556" spans="1:21" x14ac:dyDescent="0.3">
      <c r="A6556" s="5" t="s">
        <v>168</v>
      </c>
      <c r="B6556" s="5" t="s">
        <v>206</v>
      </c>
      <c r="C6556" s="5" t="s">
        <v>105</v>
      </c>
      <c r="D6556" s="5" t="s">
        <v>425</v>
      </c>
      <c r="E6556" s="5" t="s">
        <v>172</v>
      </c>
      <c r="F6556" s="6">
        <v>43635</v>
      </c>
      <c r="G6556" s="5" t="s">
        <v>148</v>
      </c>
      <c r="H6556" s="5" t="s">
        <v>196</v>
      </c>
      <c r="I6556">
        <v>43462</v>
      </c>
      <c r="J6556">
        <v>173</v>
      </c>
      <c r="K6556">
        <v>240.8</v>
      </c>
      <c r="L6556">
        <v>2</v>
      </c>
      <c r="M6556">
        <v>8548.4</v>
      </c>
      <c r="N6556">
        <v>5498.05</v>
      </c>
      <c r="O6556">
        <v>2749.0250000000001</v>
      </c>
      <c r="P6556">
        <v>120.4</v>
      </c>
      <c r="Q6556">
        <v>35.5</v>
      </c>
      <c r="R6556">
        <v>3050.35</v>
      </c>
      <c r="S6556">
        <v>2019</v>
      </c>
      <c r="T6556">
        <v>6</v>
      </c>
      <c r="U6556">
        <v>25</v>
      </c>
    </row>
    <row r="6557" spans="1:21" x14ac:dyDescent="0.3">
      <c r="A6557" s="5" t="s">
        <v>168</v>
      </c>
      <c r="B6557" s="5" t="s">
        <v>206</v>
      </c>
      <c r="C6557" s="5" t="s">
        <v>105</v>
      </c>
      <c r="D6557" s="5" t="s">
        <v>425</v>
      </c>
      <c r="E6557" s="5" t="s">
        <v>172</v>
      </c>
      <c r="F6557" s="6">
        <v>43635</v>
      </c>
      <c r="G6557" s="5" t="s">
        <v>148</v>
      </c>
      <c r="H6557" s="5" t="s">
        <v>173</v>
      </c>
      <c r="I6557">
        <v>43462</v>
      </c>
      <c r="J6557">
        <v>173</v>
      </c>
      <c r="K6557">
        <v>1223</v>
      </c>
      <c r="L6557">
        <v>12</v>
      </c>
      <c r="M6557">
        <v>45251</v>
      </c>
      <c r="N6557">
        <v>32988.296999999999</v>
      </c>
      <c r="O6557">
        <v>2749.0250000000001</v>
      </c>
      <c r="P6557">
        <v>101.91666666666667</v>
      </c>
      <c r="Q6557">
        <v>37</v>
      </c>
      <c r="R6557">
        <v>12262.703</v>
      </c>
      <c r="S6557">
        <v>2019</v>
      </c>
      <c r="T6557">
        <v>6</v>
      </c>
      <c r="U6557">
        <v>25</v>
      </c>
    </row>
    <row r="6558" spans="1:21" x14ac:dyDescent="0.3">
      <c r="A6558" s="5" t="s">
        <v>168</v>
      </c>
      <c r="B6558" s="5" t="s">
        <v>175</v>
      </c>
      <c r="C6558" s="5" t="s">
        <v>84</v>
      </c>
      <c r="D6558" s="5" t="s">
        <v>427</v>
      </c>
      <c r="E6558" s="5" t="s">
        <v>172</v>
      </c>
      <c r="F6558" s="6">
        <v>43636</v>
      </c>
      <c r="G6558" s="5" t="s">
        <v>148</v>
      </c>
      <c r="H6558" s="5" t="s">
        <v>173</v>
      </c>
      <c r="I6558">
        <v>43477</v>
      </c>
      <c r="J6558">
        <v>159</v>
      </c>
      <c r="K6558">
        <v>587.5</v>
      </c>
      <c r="L6558">
        <v>6</v>
      </c>
      <c r="M6558">
        <v>21737.5</v>
      </c>
      <c r="N6558">
        <v>16830.895</v>
      </c>
      <c r="O6558">
        <v>2805.1489999999999</v>
      </c>
      <c r="P6558">
        <v>97.916666666666671</v>
      </c>
      <c r="Q6558">
        <v>37</v>
      </c>
      <c r="R6558">
        <v>4906.6049999999996</v>
      </c>
      <c r="S6558">
        <v>2019</v>
      </c>
      <c r="T6558">
        <v>6</v>
      </c>
      <c r="U6558">
        <v>25</v>
      </c>
    </row>
    <row r="6559" spans="1:21" x14ac:dyDescent="0.3">
      <c r="A6559" s="5" t="s">
        <v>168</v>
      </c>
      <c r="B6559" s="5" t="s">
        <v>175</v>
      </c>
      <c r="C6559" s="5" t="s">
        <v>85</v>
      </c>
      <c r="D6559" s="5" t="s">
        <v>403</v>
      </c>
      <c r="E6559" s="5" t="s">
        <v>172</v>
      </c>
      <c r="F6559" s="6">
        <v>43636</v>
      </c>
      <c r="G6559" s="5" t="s">
        <v>148</v>
      </c>
      <c r="H6559" s="5" t="s">
        <v>351</v>
      </c>
      <c r="I6559">
        <v>43468</v>
      </c>
      <c r="J6559">
        <v>168</v>
      </c>
      <c r="K6559">
        <v>224.5</v>
      </c>
      <c r="L6559">
        <v>2</v>
      </c>
      <c r="M6559">
        <v>7969.75</v>
      </c>
      <c r="N6559">
        <v>5738.7979999999998</v>
      </c>
      <c r="O6559">
        <v>2869.3989999999999</v>
      </c>
      <c r="P6559">
        <v>112.25</v>
      </c>
      <c r="Q6559">
        <v>35.5</v>
      </c>
      <c r="R6559">
        <v>2230.9520000000002</v>
      </c>
      <c r="S6559">
        <v>2019</v>
      </c>
      <c r="T6559">
        <v>6</v>
      </c>
      <c r="U6559">
        <v>25</v>
      </c>
    </row>
    <row r="6560" spans="1:21" x14ac:dyDescent="0.3">
      <c r="A6560" s="5" t="s">
        <v>168</v>
      </c>
      <c r="B6560" s="5" t="s">
        <v>175</v>
      </c>
      <c r="C6560" s="5" t="s">
        <v>85</v>
      </c>
      <c r="D6560" s="5" t="s">
        <v>403</v>
      </c>
      <c r="E6560" s="5" t="s">
        <v>172</v>
      </c>
      <c r="F6560" s="6">
        <v>43636</v>
      </c>
      <c r="G6560" s="5" t="s">
        <v>148</v>
      </c>
      <c r="H6560" s="5" t="s">
        <v>194</v>
      </c>
      <c r="I6560">
        <v>43468</v>
      </c>
      <c r="J6560">
        <v>168</v>
      </c>
      <c r="K6560">
        <v>451.5</v>
      </c>
      <c r="L6560">
        <v>4</v>
      </c>
      <c r="M6560">
        <v>16028.25</v>
      </c>
      <c r="N6560">
        <v>11477.597</v>
      </c>
      <c r="O6560">
        <v>2869.3989999999999</v>
      </c>
      <c r="P6560">
        <v>112.875</v>
      </c>
      <c r="Q6560">
        <v>35.5</v>
      </c>
      <c r="R6560">
        <v>4550.6530000000002</v>
      </c>
      <c r="S6560">
        <v>2019</v>
      </c>
      <c r="T6560">
        <v>6</v>
      </c>
      <c r="U6560">
        <v>25</v>
      </c>
    </row>
    <row r="6561" spans="1:21" x14ac:dyDescent="0.3">
      <c r="A6561" s="5" t="s">
        <v>168</v>
      </c>
      <c r="B6561" s="5" t="s">
        <v>175</v>
      </c>
      <c r="C6561" s="5" t="s">
        <v>85</v>
      </c>
      <c r="D6561" s="5" t="s">
        <v>403</v>
      </c>
      <c r="E6561" s="5" t="s">
        <v>172</v>
      </c>
      <c r="F6561" s="6">
        <v>43636</v>
      </c>
      <c r="G6561" s="5" t="s">
        <v>148</v>
      </c>
      <c r="H6561" s="5" t="s">
        <v>178</v>
      </c>
      <c r="I6561">
        <v>43468</v>
      </c>
      <c r="J6561">
        <v>168</v>
      </c>
      <c r="K6561">
        <v>127</v>
      </c>
      <c r="L6561">
        <v>1</v>
      </c>
      <c r="M6561">
        <v>4508.5</v>
      </c>
      <c r="N6561">
        <v>2869.3989999999999</v>
      </c>
      <c r="O6561">
        <v>2869.3989999999999</v>
      </c>
      <c r="P6561">
        <v>127</v>
      </c>
      <c r="Q6561">
        <v>35.5</v>
      </c>
      <c r="R6561">
        <v>1639.1010000000001</v>
      </c>
      <c r="S6561">
        <v>2019</v>
      </c>
      <c r="T6561">
        <v>6</v>
      </c>
      <c r="U6561">
        <v>25</v>
      </c>
    </row>
    <row r="6562" spans="1:21" x14ac:dyDescent="0.3">
      <c r="A6562" s="5" t="s">
        <v>168</v>
      </c>
      <c r="B6562" s="5" t="s">
        <v>175</v>
      </c>
      <c r="C6562" s="5" t="s">
        <v>85</v>
      </c>
      <c r="D6562" s="5" t="s">
        <v>403</v>
      </c>
      <c r="E6562" s="5" t="s">
        <v>172</v>
      </c>
      <c r="F6562" s="6">
        <v>43636</v>
      </c>
      <c r="G6562" s="5" t="s">
        <v>148</v>
      </c>
      <c r="H6562" s="5" t="s">
        <v>197</v>
      </c>
      <c r="I6562">
        <v>43468</v>
      </c>
      <c r="J6562">
        <v>168</v>
      </c>
      <c r="K6562">
        <v>442</v>
      </c>
      <c r="L6562">
        <v>4</v>
      </c>
      <c r="M6562">
        <v>15691</v>
      </c>
      <c r="N6562">
        <v>11477.597</v>
      </c>
      <c r="O6562">
        <v>2869.3989999999999</v>
      </c>
      <c r="P6562">
        <v>110.5</v>
      </c>
      <c r="Q6562">
        <v>35.5</v>
      </c>
      <c r="R6562">
        <v>4213.4030000000002</v>
      </c>
      <c r="S6562">
        <v>2019</v>
      </c>
      <c r="T6562">
        <v>6</v>
      </c>
      <c r="U6562">
        <v>25</v>
      </c>
    </row>
    <row r="6563" spans="1:21" x14ac:dyDescent="0.3">
      <c r="A6563" s="5" t="s">
        <v>168</v>
      </c>
      <c r="B6563" s="5" t="s">
        <v>175</v>
      </c>
      <c r="C6563" s="5" t="s">
        <v>85</v>
      </c>
      <c r="D6563" s="5" t="s">
        <v>403</v>
      </c>
      <c r="E6563" s="5" t="s">
        <v>172</v>
      </c>
      <c r="F6563" s="6">
        <v>43636</v>
      </c>
      <c r="G6563" s="5" t="s">
        <v>148</v>
      </c>
      <c r="H6563" s="5" t="s">
        <v>311</v>
      </c>
      <c r="I6563">
        <v>43468</v>
      </c>
      <c r="J6563">
        <v>168</v>
      </c>
      <c r="K6563">
        <v>100.5</v>
      </c>
      <c r="L6563">
        <v>1</v>
      </c>
      <c r="M6563">
        <v>3567.75</v>
      </c>
      <c r="N6563">
        <v>2869.3989999999999</v>
      </c>
      <c r="O6563">
        <v>2869.3989999999999</v>
      </c>
      <c r="P6563">
        <v>100.5</v>
      </c>
      <c r="Q6563">
        <v>35.5</v>
      </c>
      <c r="R6563">
        <v>698.351</v>
      </c>
      <c r="S6563">
        <v>2019</v>
      </c>
      <c r="T6563">
        <v>6</v>
      </c>
      <c r="U6563">
        <v>25</v>
      </c>
    </row>
    <row r="6564" spans="1:21" x14ac:dyDescent="0.3">
      <c r="A6564" s="5" t="s">
        <v>168</v>
      </c>
      <c r="B6564" s="5" t="s">
        <v>175</v>
      </c>
      <c r="C6564" s="5" t="s">
        <v>85</v>
      </c>
      <c r="D6564" s="5" t="s">
        <v>403</v>
      </c>
      <c r="E6564" s="5" t="s">
        <v>172</v>
      </c>
      <c r="F6564" s="6">
        <v>43636</v>
      </c>
      <c r="G6564" s="5" t="s">
        <v>148</v>
      </c>
      <c r="H6564" s="5" t="s">
        <v>190</v>
      </c>
      <c r="I6564">
        <v>43468</v>
      </c>
      <c r="J6564">
        <v>168</v>
      </c>
      <c r="K6564">
        <v>124</v>
      </c>
      <c r="L6564">
        <v>1</v>
      </c>
      <c r="M6564">
        <v>4402</v>
      </c>
      <c r="N6564">
        <v>2869.3989999999999</v>
      </c>
      <c r="O6564">
        <v>2869.3989999999999</v>
      </c>
      <c r="P6564">
        <v>124</v>
      </c>
      <c r="Q6564">
        <v>35.5</v>
      </c>
      <c r="R6564">
        <v>1532.6010000000001</v>
      </c>
      <c r="S6564">
        <v>2019</v>
      </c>
      <c r="T6564">
        <v>6</v>
      </c>
      <c r="U6564">
        <v>25</v>
      </c>
    </row>
    <row r="6565" spans="1:21" x14ac:dyDescent="0.3">
      <c r="A6565" s="5" t="s">
        <v>168</v>
      </c>
      <c r="B6565" s="5" t="s">
        <v>175</v>
      </c>
      <c r="C6565" s="5" t="s">
        <v>85</v>
      </c>
      <c r="D6565" s="5" t="s">
        <v>403</v>
      </c>
      <c r="E6565" s="5" t="s">
        <v>172</v>
      </c>
      <c r="F6565" s="6">
        <v>43636</v>
      </c>
      <c r="G6565" s="5" t="s">
        <v>148</v>
      </c>
      <c r="H6565" s="5" t="s">
        <v>173</v>
      </c>
      <c r="I6565">
        <v>43468</v>
      </c>
      <c r="J6565">
        <v>168</v>
      </c>
      <c r="K6565">
        <v>795</v>
      </c>
      <c r="L6565">
        <v>8</v>
      </c>
      <c r="M6565">
        <v>29415</v>
      </c>
      <c r="N6565">
        <v>22955.192999999999</v>
      </c>
      <c r="O6565">
        <v>2869.3989999999999</v>
      </c>
      <c r="P6565">
        <v>99.375</v>
      </c>
      <c r="Q6565">
        <v>37</v>
      </c>
      <c r="R6565">
        <v>6459.8069999999998</v>
      </c>
      <c r="S6565">
        <v>2019</v>
      </c>
      <c r="T6565">
        <v>6</v>
      </c>
      <c r="U6565">
        <v>25</v>
      </c>
    </row>
    <row r="6566" spans="1:21" x14ac:dyDescent="0.3">
      <c r="A6566" s="5" t="s">
        <v>168</v>
      </c>
      <c r="B6566" s="5" t="s">
        <v>175</v>
      </c>
      <c r="C6566" s="5" t="s">
        <v>85</v>
      </c>
      <c r="D6566" s="5" t="s">
        <v>403</v>
      </c>
      <c r="E6566" s="5" t="s">
        <v>172</v>
      </c>
      <c r="F6566" s="6">
        <v>43636</v>
      </c>
      <c r="G6566" s="5" t="s">
        <v>148</v>
      </c>
      <c r="H6566" s="5" t="s">
        <v>204</v>
      </c>
      <c r="I6566">
        <v>43468</v>
      </c>
      <c r="J6566">
        <v>168</v>
      </c>
      <c r="K6566">
        <v>199</v>
      </c>
      <c r="L6566">
        <v>2</v>
      </c>
      <c r="M6566">
        <v>7164</v>
      </c>
      <c r="N6566">
        <v>5738.7979999999998</v>
      </c>
      <c r="O6566">
        <v>2869.3989999999999</v>
      </c>
      <c r="P6566">
        <v>99.5</v>
      </c>
      <c r="Q6566">
        <v>36</v>
      </c>
      <c r="R6566">
        <v>1425.202</v>
      </c>
      <c r="S6566">
        <v>2019</v>
      </c>
      <c r="T6566">
        <v>6</v>
      </c>
      <c r="U6566">
        <v>25</v>
      </c>
    </row>
    <row r="6567" spans="1:21" x14ac:dyDescent="0.3">
      <c r="A6567" s="5" t="s">
        <v>168</v>
      </c>
      <c r="B6567" s="5" t="s">
        <v>175</v>
      </c>
      <c r="C6567" s="5" t="s">
        <v>85</v>
      </c>
      <c r="D6567" s="5" t="s">
        <v>403</v>
      </c>
      <c r="E6567" s="5" t="s">
        <v>172</v>
      </c>
      <c r="F6567" s="6">
        <v>43636</v>
      </c>
      <c r="G6567" s="5" t="s">
        <v>148</v>
      </c>
      <c r="H6567" s="5" t="s">
        <v>203</v>
      </c>
      <c r="I6567">
        <v>43468</v>
      </c>
      <c r="J6567">
        <v>168</v>
      </c>
      <c r="K6567">
        <v>210</v>
      </c>
      <c r="L6567">
        <v>2</v>
      </c>
      <c r="M6567">
        <v>7560</v>
      </c>
      <c r="N6567">
        <v>5738.7979999999998</v>
      </c>
      <c r="O6567">
        <v>2869.3989999999999</v>
      </c>
      <c r="P6567">
        <v>105</v>
      </c>
      <c r="Q6567">
        <v>36</v>
      </c>
      <c r="R6567">
        <v>1821.202</v>
      </c>
      <c r="S6567">
        <v>2019</v>
      </c>
      <c r="T6567">
        <v>6</v>
      </c>
      <c r="U6567">
        <v>25</v>
      </c>
    </row>
    <row r="6568" spans="1:21" x14ac:dyDescent="0.3">
      <c r="A6568" s="5" t="s">
        <v>168</v>
      </c>
      <c r="B6568" s="5" t="s">
        <v>175</v>
      </c>
      <c r="C6568" s="5" t="s">
        <v>85</v>
      </c>
      <c r="D6568" s="5" t="s">
        <v>403</v>
      </c>
      <c r="E6568" s="5" t="s">
        <v>172</v>
      </c>
      <c r="F6568" s="6">
        <v>43636</v>
      </c>
      <c r="G6568" s="5" t="s">
        <v>148</v>
      </c>
      <c r="H6568" s="5" t="s">
        <v>230</v>
      </c>
      <c r="I6568">
        <v>43468</v>
      </c>
      <c r="J6568">
        <v>168</v>
      </c>
      <c r="K6568">
        <v>1682</v>
      </c>
      <c r="L6568">
        <v>15</v>
      </c>
      <c r="M6568">
        <v>59711</v>
      </c>
      <c r="N6568">
        <v>43040.987000000001</v>
      </c>
      <c r="O6568">
        <v>2869.3989999999999</v>
      </c>
      <c r="P6568">
        <v>112.13333333333334</v>
      </c>
      <c r="Q6568">
        <v>35.5</v>
      </c>
      <c r="R6568">
        <v>16670.012999999999</v>
      </c>
      <c r="S6568">
        <v>2019</v>
      </c>
      <c r="T6568">
        <v>6</v>
      </c>
      <c r="U6568">
        <v>25</v>
      </c>
    </row>
    <row r="6569" spans="1:21" x14ac:dyDescent="0.3">
      <c r="A6569" s="5" t="s">
        <v>168</v>
      </c>
      <c r="B6569" s="5" t="s">
        <v>175</v>
      </c>
      <c r="C6569" s="5" t="s">
        <v>85</v>
      </c>
      <c r="D6569" s="5" t="s">
        <v>403</v>
      </c>
      <c r="E6569" s="5" t="s">
        <v>172</v>
      </c>
      <c r="F6569" s="6">
        <v>43636</v>
      </c>
      <c r="G6569" s="5" t="s">
        <v>148</v>
      </c>
      <c r="H6569" s="5" t="s">
        <v>216</v>
      </c>
      <c r="I6569">
        <v>43468</v>
      </c>
      <c r="J6569">
        <v>168</v>
      </c>
      <c r="K6569">
        <v>200</v>
      </c>
      <c r="L6569">
        <v>2</v>
      </c>
      <c r="M6569">
        <v>7200</v>
      </c>
      <c r="N6569">
        <v>5738.7979999999998</v>
      </c>
      <c r="O6569">
        <v>2869.3989999999999</v>
      </c>
      <c r="P6569">
        <v>100</v>
      </c>
      <c r="Q6569">
        <v>36</v>
      </c>
      <c r="R6569">
        <v>1461.202</v>
      </c>
      <c r="S6569">
        <v>2019</v>
      </c>
      <c r="T6569">
        <v>6</v>
      </c>
      <c r="U6569">
        <v>25</v>
      </c>
    </row>
    <row r="6570" spans="1:21" x14ac:dyDescent="0.3">
      <c r="A6570" s="5" t="s">
        <v>168</v>
      </c>
      <c r="B6570" s="5" t="s">
        <v>175</v>
      </c>
      <c r="C6570" s="5" t="s">
        <v>85</v>
      </c>
      <c r="D6570" s="5" t="s">
        <v>403</v>
      </c>
      <c r="E6570" s="5" t="s">
        <v>172</v>
      </c>
      <c r="F6570" s="6">
        <v>43636</v>
      </c>
      <c r="G6570" s="5" t="s">
        <v>148</v>
      </c>
      <c r="H6570" s="5" t="s">
        <v>222</v>
      </c>
      <c r="I6570">
        <v>43468</v>
      </c>
      <c r="J6570">
        <v>168</v>
      </c>
      <c r="K6570">
        <v>104</v>
      </c>
      <c r="L6570">
        <v>1</v>
      </c>
      <c r="M6570">
        <v>3744</v>
      </c>
      <c r="N6570">
        <v>2869.3989999999999</v>
      </c>
      <c r="O6570">
        <v>2869.3989999999999</v>
      </c>
      <c r="P6570">
        <v>104</v>
      </c>
      <c r="Q6570">
        <v>36</v>
      </c>
      <c r="R6570">
        <v>874.601</v>
      </c>
      <c r="S6570">
        <v>2019</v>
      </c>
      <c r="T6570">
        <v>6</v>
      </c>
      <c r="U6570">
        <v>25</v>
      </c>
    </row>
    <row r="6571" spans="1:21" x14ac:dyDescent="0.3">
      <c r="A6571" s="5" t="s">
        <v>168</v>
      </c>
      <c r="B6571" s="5" t="s">
        <v>175</v>
      </c>
      <c r="C6571" s="5" t="s">
        <v>85</v>
      </c>
      <c r="D6571" s="5" t="s">
        <v>403</v>
      </c>
      <c r="E6571" s="5" t="s">
        <v>172</v>
      </c>
      <c r="F6571" s="6">
        <v>43636</v>
      </c>
      <c r="G6571" s="5" t="s">
        <v>148</v>
      </c>
      <c r="H6571" s="5" t="s">
        <v>181</v>
      </c>
      <c r="I6571">
        <v>43468</v>
      </c>
      <c r="J6571">
        <v>168</v>
      </c>
      <c r="K6571">
        <v>110</v>
      </c>
      <c r="L6571">
        <v>1</v>
      </c>
      <c r="M6571">
        <v>3960</v>
      </c>
      <c r="N6571">
        <v>2869.3989999999999</v>
      </c>
      <c r="O6571">
        <v>2869.3989999999999</v>
      </c>
      <c r="P6571">
        <v>110</v>
      </c>
      <c r="Q6571">
        <v>36</v>
      </c>
      <c r="R6571">
        <v>1090.6010000000001</v>
      </c>
      <c r="S6571">
        <v>2019</v>
      </c>
      <c r="T6571">
        <v>6</v>
      </c>
      <c r="U6571">
        <v>25</v>
      </c>
    </row>
    <row r="6572" spans="1:21" x14ac:dyDescent="0.3">
      <c r="A6572" s="5" t="s">
        <v>168</v>
      </c>
      <c r="B6572" s="5" t="s">
        <v>175</v>
      </c>
      <c r="C6572" s="5" t="s">
        <v>85</v>
      </c>
      <c r="D6572" s="5" t="s">
        <v>403</v>
      </c>
      <c r="E6572" s="5" t="s">
        <v>172</v>
      </c>
      <c r="F6572" s="6">
        <v>43636</v>
      </c>
      <c r="G6572" s="5" t="s">
        <v>148</v>
      </c>
      <c r="H6572" s="5" t="s">
        <v>183</v>
      </c>
      <c r="I6572">
        <v>43468</v>
      </c>
      <c r="J6572">
        <v>168</v>
      </c>
      <c r="K6572">
        <v>210</v>
      </c>
      <c r="L6572">
        <v>2</v>
      </c>
      <c r="M6572">
        <v>7560</v>
      </c>
      <c r="N6572">
        <v>5738.7979999999998</v>
      </c>
      <c r="O6572">
        <v>2869.3989999999999</v>
      </c>
      <c r="P6572">
        <v>105</v>
      </c>
      <c r="Q6572">
        <v>36</v>
      </c>
      <c r="R6572">
        <v>1821.202</v>
      </c>
      <c r="S6572">
        <v>2019</v>
      </c>
      <c r="T6572">
        <v>6</v>
      </c>
      <c r="U6572">
        <v>25</v>
      </c>
    </row>
    <row r="6573" spans="1:21" x14ac:dyDescent="0.3">
      <c r="A6573" s="5" t="s">
        <v>168</v>
      </c>
      <c r="B6573" s="5" t="s">
        <v>175</v>
      </c>
      <c r="C6573" s="5" t="s">
        <v>85</v>
      </c>
      <c r="D6573" s="5" t="s">
        <v>403</v>
      </c>
      <c r="E6573" s="5" t="s">
        <v>172</v>
      </c>
      <c r="F6573" s="6">
        <v>43636</v>
      </c>
      <c r="G6573" s="5" t="s">
        <v>148</v>
      </c>
      <c r="H6573" s="5" t="s">
        <v>184</v>
      </c>
      <c r="I6573">
        <v>43468</v>
      </c>
      <c r="J6573">
        <v>168</v>
      </c>
      <c r="K6573">
        <v>1729</v>
      </c>
      <c r="L6573">
        <v>15</v>
      </c>
      <c r="M6573">
        <v>61379.5</v>
      </c>
      <c r="N6573">
        <v>43040.987000000001</v>
      </c>
      <c r="O6573">
        <v>2869.3989999999999</v>
      </c>
      <c r="P6573">
        <v>115.26666666666667</v>
      </c>
      <c r="Q6573">
        <v>35.5</v>
      </c>
      <c r="R6573">
        <v>18338.512999999999</v>
      </c>
      <c r="S6573">
        <v>2019</v>
      </c>
      <c r="T6573">
        <v>6</v>
      </c>
      <c r="U6573">
        <v>25</v>
      </c>
    </row>
    <row r="6574" spans="1:21" x14ac:dyDescent="0.3">
      <c r="A6574" s="5" t="s">
        <v>168</v>
      </c>
      <c r="B6574" s="5" t="s">
        <v>175</v>
      </c>
      <c r="C6574" s="5" t="s">
        <v>85</v>
      </c>
      <c r="D6574" s="5" t="s">
        <v>403</v>
      </c>
      <c r="E6574" s="5" t="s">
        <v>172</v>
      </c>
      <c r="F6574" s="6">
        <v>43636</v>
      </c>
      <c r="G6574" s="5" t="s">
        <v>148</v>
      </c>
      <c r="H6574" s="5" t="s">
        <v>231</v>
      </c>
      <c r="I6574">
        <v>43468</v>
      </c>
      <c r="J6574">
        <v>168</v>
      </c>
      <c r="K6574">
        <v>105</v>
      </c>
      <c r="L6574">
        <v>1</v>
      </c>
      <c r="M6574">
        <v>3780</v>
      </c>
      <c r="N6574">
        <v>2869.3989999999999</v>
      </c>
      <c r="O6574">
        <v>2869.3989999999999</v>
      </c>
      <c r="P6574">
        <v>105</v>
      </c>
      <c r="Q6574">
        <v>36</v>
      </c>
      <c r="R6574">
        <v>910.601</v>
      </c>
      <c r="S6574">
        <v>2019</v>
      </c>
      <c r="T6574">
        <v>6</v>
      </c>
      <c r="U6574">
        <v>25</v>
      </c>
    </row>
    <row r="6575" spans="1:21" x14ac:dyDescent="0.3">
      <c r="A6575" s="5" t="s">
        <v>168</v>
      </c>
      <c r="B6575" s="5" t="s">
        <v>175</v>
      </c>
      <c r="C6575" s="5" t="s">
        <v>85</v>
      </c>
      <c r="D6575" s="5" t="s">
        <v>403</v>
      </c>
      <c r="E6575" s="5" t="s">
        <v>172</v>
      </c>
      <c r="F6575" s="6">
        <v>43636</v>
      </c>
      <c r="G6575" s="5" t="s">
        <v>148</v>
      </c>
      <c r="H6575" s="5" t="s">
        <v>187</v>
      </c>
      <c r="I6575">
        <v>43468</v>
      </c>
      <c r="J6575">
        <v>168</v>
      </c>
      <c r="K6575">
        <v>112</v>
      </c>
      <c r="L6575">
        <v>1</v>
      </c>
      <c r="M6575">
        <v>4032</v>
      </c>
      <c r="N6575">
        <v>2869.3989999999999</v>
      </c>
      <c r="O6575">
        <v>2869.3989999999999</v>
      </c>
      <c r="P6575">
        <v>112</v>
      </c>
      <c r="Q6575">
        <v>36</v>
      </c>
      <c r="R6575">
        <v>1162.6010000000001</v>
      </c>
      <c r="S6575">
        <v>2019</v>
      </c>
      <c r="T6575">
        <v>6</v>
      </c>
      <c r="U6575">
        <v>25</v>
      </c>
    </row>
    <row r="6576" spans="1:21" x14ac:dyDescent="0.3">
      <c r="A6576" s="5" t="s">
        <v>168</v>
      </c>
      <c r="B6576" s="5" t="s">
        <v>175</v>
      </c>
      <c r="C6576" s="5" t="s">
        <v>85</v>
      </c>
      <c r="D6576" s="5" t="s">
        <v>403</v>
      </c>
      <c r="E6576" s="5" t="s">
        <v>172</v>
      </c>
      <c r="F6576" s="6">
        <v>43636</v>
      </c>
      <c r="G6576" s="5" t="s">
        <v>148</v>
      </c>
      <c r="H6576" s="5" t="s">
        <v>344</v>
      </c>
      <c r="I6576">
        <v>43468</v>
      </c>
      <c r="J6576">
        <v>168</v>
      </c>
      <c r="K6576">
        <v>108</v>
      </c>
      <c r="L6576">
        <v>1</v>
      </c>
      <c r="M6576">
        <v>3888</v>
      </c>
      <c r="N6576">
        <v>2869.3989999999999</v>
      </c>
      <c r="O6576">
        <v>2869.3989999999999</v>
      </c>
      <c r="P6576">
        <v>108</v>
      </c>
      <c r="Q6576">
        <v>36</v>
      </c>
      <c r="R6576">
        <v>1018.601</v>
      </c>
      <c r="S6576">
        <v>2019</v>
      </c>
      <c r="T6576">
        <v>6</v>
      </c>
      <c r="U6576">
        <v>25</v>
      </c>
    </row>
    <row r="6577" spans="1:21" x14ac:dyDescent="0.3">
      <c r="A6577" s="5" t="s">
        <v>168</v>
      </c>
      <c r="B6577" s="5" t="s">
        <v>175</v>
      </c>
      <c r="C6577" s="5" t="s">
        <v>85</v>
      </c>
      <c r="D6577" s="5" t="s">
        <v>403</v>
      </c>
      <c r="E6577" s="5" t="s">
        <v>172</v>
      </c>
      <c r="F6577" s="6">
        <v>43636</v>
      </c>
      <c r="G6577" s="5" t="s">
        <v>148</v>
      </c>
      <c r="H6577" s="5" t="s">
        <v>190</v>
      </c>
      <c r="I6577">
        <v>43468</v>
      </c>
      <c r="J6577">
        <v>168</v>
      </c>
      <c r="K6577">
        <v>205</v>
      </c>
      <c r="L6577">
        <v>2</v>
      </c>
      <c r="M6577">
        <v>7380</v>
      </c>
      <c r="N6577">
        <v>5738.7979999999998</v>
      </c>
      <c r="O6577">
        <v>2869.3989999999999</v>
      </c>
      <c r="P6577">
        <v>102.5</v>
      </c>
      <c r="Q6577">
        <v>36</v>
      </c>
      <c r="R6577">
        <v>1641.202</v>
      </c>
      <c r="S6577">
        <v>2019</v>
      </c>
      <c r="T6577">
        <v>6</v>
      </c>
      <c r="U6577">
        <v>25</v>
      </c>
    </row>
    <row r="6578" spans="1:21" x14ac:dyDescent="0.3">
      <c r="A6578" s="5" t="s">
        <v>168</v>
      </c>
      <c r="B6578" s="5" t="s">
        <v>175</v>
      </c>
      <c r="C6578" s="5" t="s">
        <v>85</v>
      </c>
      <c r="D6578" s="5" t="s">
        <v>403</v>
      </c>
      <c r="E6578" s="5" t="s">
        <v>172</v>
      </c>
      <c r="F6578" s="6">
        <v>43636</v>
      </c>
      <c r="G6578" s="5" t="s">
        <v>148</v>
      </c>
      <c r="H6578" s="5" t="s">
        <v>190</v>
      </c>
      <c r="I6578">
        <v>43468</v>
      </c>
      <c r="J6578">
        <v>168</v>
      </c>
      <c r="K6578">
        <v>100</v>
      </c>
      <c r="L6578">
        <v>1</v>
      </c>
      <c r="M6578">
        <v>3600</v>
      </c>
      <c r="N6578">
        <v>2869.3989999999999</v>
      </c>
      <c r="O6578">
        <v>2869.3989999999999</v>
      </c>
      <c r="P6578">
        <v>100</v>
      </c>
      <c r="Q6578">
        <v>36</v>
      </c>
      <c r="R6578">
        <v>730.601</v>
      </c>
      <c r="S6578">
        <v>2019</v>
      </c>
      <c r="T6578">
        <v>6</v>
      </c>
      <c r="U6578">
        <v>25</v>
      </c>
    </row>
    <row r="6579" spans="1:21" x14ac:dyDescent="0.3">
      <c r="A6579" s="5" t="s">
        <v>168</v>
      </c>
      <c r="B6579" s="5" t="s">
        <v>175</v>
      </c>
      <c r="C6579" s="5" t="s">
        <v>79</v>
      </c>
      <c r="D6579" s="5" t="s">
        <v>428</v>
      </c>
      <c r="E6579" s="5" t="s">
        <v>172</v>
      </c>
      <c r="F6579" s="6">
        <v>43638</v>
      </c>
      <c r="G6579" s="5" t="s">
        <v>148</v>
      </c>
      <c r="H6579" s="5" t="s">
        <v>246</v>
      </c>
      <c r="I6579">
        <v>43540</v>
      </c>
      <c r="J6579">
        <v>98</v>
      </c>
      <c r="K6579">
        <v>332</v>
      </c>
      <c r="L6579">
        <v>3</v>
      </c>
      <c r="M6579">
        <v>11952</v>
      </c>
      <c r="N6579">
        <v>3285.0529999999999</v>
      </c>
      <c r="O6579">
        <v>1095.018</v>
      </c>
      <c r="P6579">
        <v>110.66666666666667</v>
      </c>
      <c r="Q6579">
        <v>36</v>
      </c>
      <c r="R6579">
        <v>8666.9470000000001</v>
      </c>
      <c r="S6579">
        <v>2019</v>
      </c>
      <c r="T6579">
        <v>6</v>
      </c>
      <c r="U6579">
        <v>25</v>
      </c>
    </row>
    <row r="6580" spans="1:21" x14ac:dyDescent="0.3">
      <c r="A6580" s="5" t="s">
        <v>168</v>
      </c>
      <c r="B6580" s="5" t="s">
        <v>206</v>
      </c>
      <c r="C6580" s="5" t="s">
        <v>105</v>
      </c>
      <c r="D6580" s="5" t="s">
        <v>425</v>
      </c>
      <c r="E6580" s="5" t="s">
        <v>172</v>
      </c>
      <c r="F6580" s="6">
        <v>43638</v>
      </c>
      <c r="G6580" s="5" t="s">
        <v>148</v>
      </c>
      <c r="H6580" s="5" t="s">
        <v>182</v>
      </c>
      <c r="I6580">
        <v>43462</v>
      </c>
      <c r="J6580">
        <v>176</v>
      </c>
      <c r="K6580">
        <v>220</v>
      </c>
      <c r="L6580">
        <v>2</v>
      </c>
      <c r="M6580">
        <v>7920</v>
      </c>
      <c r="N6580">
        <v>6712.1779999999999</v>
      </c>
      <c r="O6580">
        <v>3356.0889999999999</v>
      </c>
      <c r="P6580">
        <v>110</v>
      </c>
      <c r="Q6580">
        <v>36</v>
      </c>
      <c r="R6580">
        <v>1207.8219999999999</v>
      </c>
      <c r="S6580">
        <v>2019</v>
      </c>
      <c r="T6580">
        <v>6</v>
      </c>
      <c r="U6580">
        <v>25</v>
      </c>
    </row>
    <row r="6581" spans="1:21" x14ac:dyDescent="0.3">
      <c r="A6581" s="5" t="s">
        <v>168</v>
      </c>
      <c r="B6581" s="5" t="s">
        <v>206</v>
      </c>
      <c r="C6581" s="5" t="s">
        <v>105</v>
      </c>
      <c r="D6581" s="5" t="s">
        <v>425</v>
      </c>
      <c r="E6581" s="5" t="s">
        <v>172</v>
      </c>
      <c r="F6581" s="6">
        <v>43638</v>
      </c>
      <c r="G6581" s="5" t="s">
        <v>148</v>
      </c>
      <c r="H6581" s="5" t="s">
        <v>205</v>
      </c>
      <c r="I6581">
        <v>43462</v>
      </c>
      <c r="J6581">
        <v>176</v>
      </c>
      <c r="K6581">
        <v>450</v>
      </c>
      <c r="L6581">
        <v>4</v>
      </c>
      <c r="M6581">
        <v>16200</v>
      </c>
      <c r="N6581">
        <v>13424.357</v>
      </c>
      <c r="O6581">
        <v>3356.0889999999999</v>
      </c>
      <c r="P6581">
        <v>112.5</v>
      </c>
      <c r="Q6581">
        <v>36</v>
      </c>
      <c r="R6581">
        <v>2775.643</v>
      </c>
      <c r="S6581">
        <v>2019</v>
      </c>
      <c r="T6581">
        <v>6</v>
      </c>
      <c r="U6581">
        <v>25</v>
      </c>
    </row>
    <row r="6582" spans="1:21" x14ac:dyDescent="0.3">
      <c r="A6582" s="5" t="s">
        <v>168</v>
      </c>
      <c r="B6582" s="5" t="s">
        <v>206</v>
      </c>
      <c r="C6582" s="5" t="s">
        <v>105</v>
      </c>
      <c r="D6582" s="5" t="s">
        <v>425</v>
      </c>
      <c r="E6582" s="5" t="s">
        <v>172</v>
      </c>
      <c r="F6582" s="6">
        <v>43638</v>
      </c>
      <c r="G6582" s="5" t="s">
        <v>148</v>
      </c>
      <c r="H6582" s="5" t="s">
        <v>218</v>
      </c>
      <c r="I6582">
        <v>43462</v>
      </c>
      <c r="J6582">
        <v>176</v>
      </c>
      <c r="K6582">
        <v>900</v>
      </c>
      <c r="L6582">
        <v>8</v>
      </c>
      <c r="M6582">
        <v>32400</v>
      </c>
      <c r="N6582">
        <v>26848.714</v>
      </c>
      <c r="O6582">
        <v>3356.0889999999999</v>
      </c>
      <c r="P6582">
        <v>112.5</v>
      </c>
      <c r="Q6582">
        <v>36</v>
      </c>
      <c r="R6582">
        <v>5551.2860000000001</v>
      </c>
      <c r="S6582">
        <v>2019</v>
      </c>
      <c r="T6582">
        <v>6</v>
      </c>
      <c r="U6582">
        <v>25</v>
      </c>
    </row>
    <row r="6583" spans="1:21" x14ac:dyDescent="0.3">
      <c r="A6583" s="5" t="s">
        <v>168</v>
      </c>
      <c r="B6583" s="5" t="s">
        <v>206</v>
      </c>
      <c r="C6583" s="5" t="s">
        <v>106</v>
      </c>
      <c r="D6583" s="5" t="s">
        <v>405</v>
      </c>
      <c r="E6583" s="5" t="s">
        <v>172</v>
      </c>
      <c r="F6583" s="6">
        <v>43638</v>
      </c>
      <c r="G6583" s="5" t="s">
        <v>148</v>
      </c>
      <c r="H6583" s="5" t="s">
        <v>202</v>
      </c>
      <c r="I6583">
        <v>43469</v>
      </c>
      <c r="J6583">
        <v>169</v>
      </c>
      <c r="K6583">
        <v>984</v>
      </c>
      <c r="L6583">
        <v>9</v>
      </c>
      <c r="M6583">
        <v>35424</v>
      </c>
      <c r="N6583">
        <v>26647.282999999999</v>
      </c>
      <c r="O6583">
        <v>2960.8090000000002</v>
      </c>
      <c r="P6583">
        <v>109.33333333333333</v>
      </c>
      <c r="Q6583">
        <v>36</v>
      </c>
      <c r="R6583">
        <v>8776.7170000000006</v>
      </c>
      <c r="S6583">
        <v>2019</v>
      </c>
      <c r="T6583">
        <v>6</v>
      </c>
      <c r="U6583">
        <v>25</v>
      </c>
    </row>
    <row r="6584" spans="1:21" x14ac:dyDescent="0.3">
      <c r="A6584" s="5" t="s">
        <v>168</v>
      </c>
      <c r="B6584" s="5" t="s">
        <v>206</v>
      </c>
      <c r="C6584" s="5" t="s">
        <v>106</v>
      </c>
      <c r="D6584" s="5" t="s">
        <v>405</v>
      </c>
      <c r="E6584" s="5" t="s">
        <v>172</v>
      </c>
      <c r="F6584" s="6">
        <v>43638</v>
      </c>
      <c r="G6584" s="5" t="s">
        <v>148</v>
      </c>
      <c r="H6584" s="5" t="s">
        <v>204</v>
      </c>
      <c r="I6584">
        <v>43469</v>
      </c>
      <c r="J6584">
        <v>169</v>
      </c>
      <c r="K6584">
        <v>458</v>
      </c>
      <c r="L6584">
        <v>4</v>
      </c>
      <c r="M6584">
        <v>16488</v>
      </c>
      <c r="N6584">
        <v>11843.236999999999</v>
      </c>
      <c r="O6584">
        <v>2960.8090000000002</v>
      </c>
      <c r="P6584">
        <v>114.5</v>
      </c>
      <c r="Q6584">
        <v>36</v>
      </c>
      <c r="R6584">
        <v>4644.7629999999999</v>
      </c>
      <c r="S6584">
        <v>2019</v>
      </c>
      <c r="T6584">
        <v>6</v>
      </c>
      <c r="U6584">
        <v>25</v>
      </c>
    </row>
    <row r="6585" spans="1:21" x14ac:dyDescent="0.3">
      <c r="A6585" s="5" t="s">
        <v>168</v>
      </c>
      <c r="B6585" s="5" t="s">
        <v>206</v>
      </c>
      <c r="C6585" s="5" t="s">
        <v>106</v>
      </c>
      <c r="D6585" s="5" t="s">
        <v>405</v>
      </c>
      <c r="E6585" s="5" t="s">
        <v>172</v>
      </c>
      <c r="F6585" s="6">
        <v>43638</v>
      </c>
      <c r="G6585" s="5" t="s">
        <v>148</v>
      </c>
      <c r="H6585" s="5" t="s">
        <v>190</v>
      </c>
      <c r="I6585">
        <v>43469</v>
      </c>
      <c r="J6585">
        <v>169</v>
      </c>
      <c r="K6585">
        <v>120</v>
      </c>
      <c r="L6585">
        <v>1</v>
      </c>
      <c r="M6585">
        <v>4320</v>
      </c>
      <c r="N6585">
        <v>2960.8090000000002</v>
      </c>
      <c r="O6585">
        <v>2960.8090000000002</v>
      </c>
      <c r="P6585">
        <v>120</v>
      </c>
      <c r="Q6585">
        <v>36</v>
      </c>
      <c r="R6585">
        <v>1359.191</v>
      </c>
      <c r="S6585">
        <v>2019</v>
      </c>
      <c r="T6585">
        <v>6</v>
      </c>
      <c r="U6585">
        <v>25</v>
      </c>
    </row>
    <row r="6586" spans="1:21" x14ac:dyDescent="0.3">
      <c r="A6586" s="5" t="s">
        <v>168</v>
      </c>
      <c r="B6586" s="5" t="s">
        <v>206</v>
      </c>
      <c r="C6586" s="5" t="s">
        <v>106</v>
      </c>
      <c r="D6586" s="5" t="s">
        <v>405</v>
      </c>
      <c r="E6586" s="5" t="s">
        <v>172</v>
      </c>
      <c r="F6586" s="6">
        <v>43638</v>
      </c>
      <c r="G6586" s="5" t="s">
        <v>148</v>
      </c>
      <c r="H6586" s="5" t="s">
        <v>216</v>
      </c>
      <c r="I6586">
        <v>43469</v>
      </c>
      <c r="J6586">
        <v>169</v>
      </c>
      <c r="K6586">
        <v>108</v>
      </c>
      <c r="L6586">
        <v>1</v>
      </c>
      <c r="M6586">
        <v>3888</v>
      </c>
      <c r="N6586">
        <v>2960.8090000000002</v>
      </c>
      <c r="O6586">
        <v>2960.8090000000002</v>
      </c>
      <c r="P6586">
        <v>108</v>
      </c>
      <c r="Q6586">
        <v>36</v>
      </c>
      <c r="R6586">
        <v>927.19100000000003</v>
      </c>
      <c r="S6586">
        <v>2019</v>
      </c>
      <c r="T6586">
        <v>6</v>
      </c>
      <c r="U6586">
        <v>25</v>
      </c>
    </row>
    <row r="6587" spans="1:21" x14ac:dyDescent="0.3">
      <c r="A6587" s="5" t="s">
        <v>168</v>
      </c>
      <c r="B6587" s="5" t="s">
        <v>206</v>
      </c>
      <c r="C6587" s="5" t="s">
        <v>106</v>
      </c>
      <c r="D6587" s="5" t="s">
        <v>405</v>
      </c>
      <c r="E6587" s="5" t="s">
        <v>172</v>
      </c>
      <c r="F6587" s="6">
        <v>43638</v>
      </c>
      <c r="G6587" s="5" t="s">
        <v>148</v>
      </c>
      <c r="H6587" s="5" t="s">
        <v>226</v>
      </c>
      <c r="I6587">
        <v>43469</v>
      </c>
      <c r="J6587">
        <v>169</v>
      </c>
      <c r="K6587">
        <v>315</v>
      </c>
      <c r="L6587">
        <v>3</v>
      </c>
      <c r="M6587">
        <v>11340</v>
      </c>
      <c r="N6587">
        <v>8882.4279999999999</v>
      </c>
      <c r="O6587">
        <v>2960.8090000000002</v>
      </c>
      <c r="P6587">
        <v>105</v>
      </c>
      <c r="Q6587">
        <v>36</v>
      </c>
      <c r="R6587">
        <v>2457.5720000000001</v>
      </c>
      <c r="S6587">
        <v>2019</v>
      </c>
      <c r="T6587">
        <v>6</v>
      </c>
      <c r="U6587">
        <v>25</v>
      </c>
    </row>
    <row r="6588" spans="1:21" x14ac:dyDescent="0.3">
      <c r="A6588" s="5" t="s">
        <v>168</v>
      </c>
      <c r="B6588" s="5" t="s">
        <v>206</v>
      </c>
      <c r="C6588" s="5" t="s">
        <v>106</v>
      </c>
      <c r="D6588" s="5" t="s">
        <v>405</v>
      </c>
      <c r="E6588" s="5" t="s">
        <v>172</v>
      </c>
      <c r="F6588" s="6">
        <v>43638</v>
      </c>
      <c r="G6588" s="5" t="s">
        <v>148</v>
      </c>
      <c r="H6588" s="5" t="s">
        <v>191</v>
      </c>
      <c r="I6588">
        <v>43469</v>
      </c>
      <c r="J6588">
        <v>169</v>
      </c>
      <c r="K6588">
        <v>592</v>
      </c>
      <c r="L6588">
        <v>5</v>
      </c>
      <c r="M6588">
        <v>21312</v>
      </c>
      <c r="N6588">
        <v>14804.046</v>
      </c>
      <c r="O6588">
        <v>2960.8090000000002</v>
      </c>
      <c r="P6588">
        <v>118.4</v>
      </c>
      <c r="Q6588">
        <v>36</v>
      </c>
      <c r="R6588">
        <v>6507.9539999999997</v>
      </c>
      <c r="S6588">
        <v>2019</v>
      </c>
      <c r="T6588">
        <v>6</v>
      </c>
      <c r="U6588">
        <v>25</v>
      </c>
    </row>
    <row r="6589" spans="1:21" x14ac:dyDescent="0.3">
      <c r="A6589" s="5" t="s">
        <v>168</v>
      </c>
      <c r="B6589" s="5" t="s">
        <v>206</v>
      </c>
      <c r="C6589" s="5" t="s">
        <v>106</v>
      </c>
      <c r="D6589" s="5" t="s">
        <v>405</v>
      </c>
      <c r="E6589" s="5" t="s">
        <v>172</v>
      </c>
      <c r="F6589" s="6">
        <v>43638</v>
      </c>
      <c r="G6589" s="5" t="s">
        <v>148</v>
      </c>
      <c r="H6589" s="5" t="s">
        <v>187</v>
      </c>
      <c r="I6589">
        <v>43469</v>
      </c>
      <c r="J6589">
        <v>169</v>
      </c>
      <c r="K6589">
        <v>232</v>
      </c>
      <c r="L6589">
        <v>2</v>
      </c>
      <c r="M6589">
        <v>8352</v>
      </c>
      <c r="N6589">
        <v>5921.6180000000004</v>
      </c>
      <c r="O6589">
        <v>2960.8090000000002</v>
      </c>
      <c r="P6589">
        <v>116</v>
      </c>
      <c r="Q6589">
        <v>36</v>
      </c>
      <c r="R6589">
        <v>2430.3820000000001</v>
      </c>
      <c r="S6589">
        <v>2019</v>
      </c>
      <c r="T6589">
        <v>6</v>
      </c>
      <c r="U6589">
        <v>25</v>
      </c>
    </row>
    <row r="6590" spans="1:21" x14ac:dyDescent="0.3">
      <c r="A6590" s="5" t="s">
        <v>168</v>
      </c>
      <c r="B6590" s="5" t="s">
        <v>206</v>
      </c>
      <c r="C6590" s="5" t="s">
        <v>106</v>
      </c>
      <c r="D6590" s="5" t="s">
        <v>405</v>
      </c>
      <c r="E6590" s="5" t="s">
        <v>172</v>
      </c>
      <c r="F6590" s="6">
        <v>43638</v>
      </c>
      <c r="G6590" s="5" t="s">
        <v>148</v>
      </c>
      <c r="H6590" s="5" t="s">
        <v>321</v>
      </c>
      <c r="I6590">
        <v>43469</v>
      </c>
      <c r="J6590">
        <v>169</v>
      </c>
      <c r="K6590">
        <v>350</v>
      </c>
      <c r="L6590">
        <v>3</v>
      </c>
      <c r="M6590">
        <v>12425</v>
      </c>
      <c r="N6590">
        <v>8882.4279999999999</v>
      </c>
      <c r="O6590">
        <v>2960.8090000000002</v>
      </c>
      <c r="P6590">
        <v>116.66666666666667</v>
      </c>
      <c r="Q6590">
        <v>35.5</v>
      </c>
      <c r="R6590">
        <v>3542.5720000000001</v>
      </c>
      <c r="S6590">
        <v>2019</v>
      </c>
      <c r="T6590">
        <v>6</v>
      </c>
      <c r="U6590">
        <v>25</v>
      </c>
    </row>
    <row r="6591" spans="1:21" x14ac:dyDescent="0.3">
      <c r="A6591" s="5" t="s">
        <v>168</v>
      </c>
      <c r="B6591" s="5" t="s">
        <v>206</v>
      </c>
      <c r="C6591" s="5" t="s">
        <v>106</v>
      </c>
      <c r="D6591" s="5" t="s">
        <v>405</v>
      </c>
      <c r="E6591" s="5" t="s">
        <v>172</v>
      </c>
      <c r="F6591" s="6">
        <v>43638</v>
      </c>
      <c r="G6591" s="5" t="s">
        <v>148</v>
      </c>
      <c r="H6591" s="5" t="s">
        <v>203</v>
      </c>
      <c r="I6591">
        <v>43469</v>
      </c>
      <c r="J6591">
        <v>169</v>
      </c>
      <c r="K6591">
        <v>204</v>
      </c>
      <c r="L6591">
        <v>2</v>
      </c>
      <c r="M6591">
        <v>7344</v>
      </c>
      <c r="N6591">
        <v>5921.6180000000004</v>
      </c>
      <c r="O6591">
        <v>2960.8090000000002</v>
      </c>
      <c r="P6591">
        <v>102</v>
      </c>
      <c r="Q6591">
        <v>36</v>
      </c>
      <c r="R6591">
        <v>1422.3820000000001</v>
      </c>
      <c r="S6591">
        <v>2019</v>
      </c>
      <c r="T6591">
        <v>6</v>
      </c>
      <c r="U6591">
        <v>25</v>
      </c>
    </row>
    <row r="6592" spans="1:21" x14ac:dyDescent="0.3">
      <c r="A6592" s="5" t="s">
        <v>168</v>
      </c>
      <c r="B6592" s="5" t="s">
        <v>206</v>
      </c>
      <c r="C6592" s="5" t="s">
        <v>106</v>
      </c>
      <c r="D6592" s="5" t="s">
        <v>405</v>
      </c>
      <c r="E6592" s="5" t="s">
        <v>172</v>
      </c>
      <c r="F6592" s="6">
        <v>43638</v>
      </c>
      <c r="G6592" s="5" t="s">
        <v>148</v>
      </c>
      <c r="H6592" s="5" t="s">
        <v>222</v>
      </c>
      <c r="I6592">
        <v>43469</v>
      </c>
      <c r="J6592">
        <v>169</v>
      </c>
      <c r="K6592">
        <v>104</v>
      </c>
      <c r="L6592">
        <v>1</v>
      </c>
      <c r="M6592">
        <v>3744</v>
      </c>
      <c r="N6592">
        <v>2960.8090000000002</v>
      </c>
      <c r="O6592">
        <v>2960.8090000000002</v>
      </c>
      <c r="P6592">
        <v>104</v>
      </c>
      <c r="Q6592">
        <v>36</v>
      </c>
      <c r="R6592">
        <v>783.19100000000003</v>
      </c>
      <c r="S6592">
        <v>2019</v>
      </c>
      <c r="T6592">
        <v>6</v>
      </c>
      <c r="U6592">
        <v>25</v>
      </c>
    </row>
    <row r="6593" spans="1:21" x14ac:dyDescent="0.3">
      <c r="A6593" s="5" t="s">
        <v>168</v>
      </c>
      <c r="B6593" s="5" t="s">
        <v>206</v>
      </c>
      <c r="C6593" s="5" t="s">
        <v>106</v>
      </c>
      <c r="D6593" s="5" t="s">
        <v>405</v>
      </c>
      <c r="E6593" s="5" t="s">
        <v>172</v>
      </c>
      <c r="F6593" s="6">
        <v>43638</v>
      </c>
      <c r="G6593" s="5" t="s">
        <v>148</v>
      </c>
      <c r="H6593" s="5" t="s">
        <v>181</v>
      </c>
      <c r="I6593">
        <v>43469</v>
      </c>
      <c r="J6593">
        <v>169</v>
      </c>
      <c r="K6593">
        <v>108</v>
      </c>
      <c r="L6593">
        <v>1</v>
      </c>
      <c r="M6593">
        <v>3888</v>
      </c>
      <c r="N6593">
        <v>2960.8090000000002</v>
      </c>
      <c r="O6593">
        <v>2960.8090000000002</v>
      </c>
      <c r="P6593">
        <v>108</v>
      </c>
      <c r="Q6593">
        <v>36</v>
      </c>
      <c r="R6593">
        <v>927.19100000000003</v>
      </c>
      <c r="S6593">
        <v>2019</v>
      </c>
      <c r="T6593">
        <v>6</v>
      </c>
      <c r="U6593">
        <v>25</v>
      </c>
    </row>
    <row r="6594" spans="1:21" x14ac:dyDescent="0.3">
      <c r="A6594" s="5" t="s">
        <v>168</v>
      </c>
      <c r="B6594" s="5" t="s">
        <v>206</v>
      </c>
      <c r="C6594" s="5" t="s">
        <v>106</v>
      </c>
      <c r="D6594" s="5" t="s">
        <v>405</v>
      </c>
      <c r="E6594" s="5" t="s">
        <v>172</v>
      </c>
      <c r="F6594" s="6">
        <v>43638</v>
      </c>
      <c r="G6594" s="5" t="s">
        <v>148</v>
      </c>
      <c r="H6594" s="5" t="s">
        <v>238</v>
      </c>
      <c r="I6594">
        <v>43469</v>
      </c>
      <c r="J6594">
        <v>169</v>
      </c>
      <c r="K6594">
        <v>108</v>
      </c>
      <c r="L6594">
        <v>1</v>
      </c>
      <c r="M6594">
        <v>3888</v>
      </c>
      <c r="N6594">
        <v>2960.8090000000002</v>
      </c>
      <c r="O6594">
        <v>2960.8090000000002</v>
      </c>
      <c r="P6594">
        <v>108</v>
      </c>
      <c r="Q6594">
        <v>36</v>
      </c>
      <c r="R6594">
        <v>927.19100000000003</v>
      </c>
      <c r="S6594">
        <v>2019</v>
      </c>
      <c r="T6594">
        <v>6</v>
      </c>
      <c r="U6594">
        <v>25</v>
      </c>
    </row>
    <row r="6595" spans="1:21" x14ac:dyDescent="0.3">
      <c r="A6595" s="5" t="s">
        <v>168</v>
      </c>
      <c r="B6595" s="5" t="s">
        <v>206</v>
      </c>
      <c r="C6595" s="5" t="s">
        <v>106</v>
      </c>
      <c r="D6595" s="5" t="s">
        <v>405</v>
      </c>
      <c r="E6595" s="5" t="s">
        <v>172</v>
      </c>
      <c r="F6595" s="6">
        <v>43638</v>
      </c>
      <c r="G6595" s="5" t="s">
        <v>148</v>
      </c>
      <c r="H6595" s="5" t="s">
        <v>184</v>
      </c>
      <c r="I6595">
        <v>43469</v>
      </c>
      <c r="J6595">
        <v>169</v>
      </c>
      <c r="K6595">
        <v>3332</v>
      </c>
      <c r="L6595">
        <v>30</v>
      </c>
      <c r="M6595">
        <v>118286</v>
      </c>
      <c r="N6595">
        <v>88824.277000000002</v>
      </c>
      <c r="O6595">
        <v>2960.8090000000002</v>
      </c>
      <c r="P6595">
        <v>111.06666666666666</v>
      </c>
      <c r="Q6595">
        <v>35.5</v>
      </c>
      <c r="R6595">
        <v>29461.723000000002</v>
      </c>
      <c r="S6595">
        <v>2019</v>
      </c>
      <c r="T6595">
        <v>6</v>
      </c>
      <c r="U6595">
        <v>25</v>
      </c>
    </row>
    <row r="6596" spans="1:21" x14ac:dyDescent="0.3">
      <c r="A6596" s="5" t="s">
        <v>168</v>
      </c>
      <c r="B6596" s="5" t="s">
        <v>206</v>
      </c>
      <c r="C6596" s="5" t="s">
        <v>106</v>
      </c>
      <c r="D6596" s="5" t="s">
        <v>405</v>
      </c>
      <c r="E6596" s="5" t="s">
        <v>172</v>
      </c>
      <c r="F6596" s="6">
        <v>43638</v>
      </c>
      <c r="G6596" s="5" t="s">
        <v>148</v>
      </c>
      <c r="H6596" s="5" t="s">
        <v>217</v>
      </c>
      <c r="I6596">
        <v>43469</v>
      </c>
      <c r="J6596">
        <v>169</v>
      </c>
      <c r="K6596">
        <v>547</v>
      </c>
      <c r="L6596">
        <v>5</v>
      </c>
      <c r="M6596">
        <v>19692</v>
      </c>
      <c r="N6596">
        <v>14804.046</v>
      </c>
      <c r="O6596">
        <v>2960.8090000000002</v>
      </c>
      <c r="P6596">
        <v>109.4</v>
      </c>
      <c r="Q6596">
        <v>36</v>
      </c>
      <c r="R6596">
        <v>4887.9539999999997</v>
      </c>
      <c r="S6596">
        <v>2019</v>
      </c>
      <c r="T6596">
        <v>6</v>
      </c>
      <c r="U6596">
        <v>25</v>
      </c>
    </row>
    <row r="6597" spans="1:21" x14ac:dyDescent="0.3">
      <c r="A6597" s="5" t="s">
        <v>168</v>
      </c>
      <c r="B6597" s="5" t="s">
        <v>206</v>
      </c>
      <c r="C6597" s="5" t="s">
        <v>106</v>
      </c>
      <c r="D6597" s="5" t="s">
        <v>405</v>
      </c>
      <c r="E6597" s="5" t="s">
        <v>172</v>
      </c>
      <c r="F6597" s="6">
        <v>43638</v>
      </c>
      <c r="G6597" s="5" t="s">
        <v>148</v>
      </c>
      <c r="H6597" s="5" t="s">
        <v>189</v>
      </c>
      <c r="I6597">
        <v>43469</v>
      </c>
      <c r="J6597">
        <v>169</v>
      </c>
      <c r="K6597">
        <v>105</v>
      </c>
      <c r="L6597">
        <v>1</v>
      </c>
      <c r="M6597">
        <v>3780</v>
      </c>
      <c r="N6597">
        <v>2960.8090000000002</v>
      </c>
      <c r="O6597">
        <v>2960.8090000000002</v>
      </c>
      <c r="P6597">
        <v>105</v>
      </c>
      <c r="Q6597">
        <v>36</v>
      </c>
      <c r="R6597">
        <v>819.19100000000003</v>
      </c>
      <c r="S6597">
        <v>2019</v>
      </c>
      <c r="T6597">
        <v>6</v>
      </c>
      <c r="U6597">
        <v>25</v>
      </c>
    </row>
    <row r="6598" spans="1:21" x14ac:dyDescent="0.3">
      <c r="A6598" s="5" t="s">
        <v>168</v>
      </c>
      <c r="B6598" s="5" t="s">
        <v>206</v>
      </c>
      <c r="C6598" s="5" t="s">
        <v>106</v>
      </c>
      <c r="D6598" s="5" t="s">
        <v>405</v>
      </c>
      <c r="E6598" s="5" t="s">
        <v>172</v>
      </c>
      <c r="F6598" s="6">
        <v>43638</v>
      </c>
      <c r="G6598" s="5" t="s">
        <v>148</v>
      </c>
      <c r="H6598" s="5" t="s">
        <v>344</v>
      </c>
      <c r="I6598">
        <v>43469</v>
      </c>
      <c r="J6598">
        <v>169</v>
      </c>
      <c r="K6598">
        <v>96</v>
      </c>
      <c r="L6598">
        <v>1</v>
      </c>
      <c r="M6598">
        <v>3456</v>
      </c>
      <c r="N6598">
        <v>2960.8090000000002</v>
      </c>
      <c r="O6598">
        <v>2960.8090000000002</v>
      </c>
      <c r="P6598">
        <v>96</v>
      </c>
      <c r="Q6598">
        <v>36</v>
      </c>
      <c r="R6598">
        <v>495.19099999999997</v>
      </c>
      <c r="S6598">
        <v>2019</v>
      </c>
      <c r="T6598">
        <v>6</v>
      </c>
      <c r="U6598">
        <v>25</v>
      </c>
    </row>
    <row r="6599" spans="1:21" x14ac:dyDescent="0.3">
      <c r="A6599" s="5" t="s">
        <v>168</v>
      </c>
      <c r="B6599" s="5" t="s">
        <v>206</v>
      </c>
      <c r="C6599" s="5" t="s">
        <v>106</v>
      </c>
      <c r="D6599" s="5" t="s">
        <v>405</v>
      </c>
      <c r="E6599" s="5" t="s">
        <v>172</v>
      </c>
      <c r="F6599" s="6">
        <v>43638</v>
      </c>
      <c r="G6599" s="5" t="s">
        <v>148</v>
      </c>
      <c r="H6599" s="5" t="s">
        <v>284</v>
      </c>
      <c r="I6599">
        <v>43469</v>
      </c>
      <c r="J6599">
        <v>169</v>
      </c>
      <c r="K6599">
        <v>205</v>
      </c>
      <c r="L6599">
        <v>2</v>
      </c>
      <c r="M6599">
        <v>7380</v>
      </c>
      <c r="N6599">
        <v>5921.6180000000004</v>
      </c>
      <c r="O6599">
        <v>2960.8090000000002</v>
      </c>
      <c r="P6599">
        <v>102.5</v>
      </c>
      <c r="Q6599">
        <v>36</v>
      </c>
      <c r="R6599">
        <v>1458.3820000000001</v>
      </c>
      <c r="S6599">
        <v>2019</v>
      </c>
      <c r="T6599">
        <v>6</v>
      </c>
      <c r="U6599">
        <v>25</v>
      </c>
    </row>
    <row r="6600" spans="1:21" x14ac:dyDescent="0.3">
      <c r="A6600" s="5" t="s">
        <v>168</v>
      </c>
      <c r="B6600" s="5" t="s">
        <v>206</v>
      </c>
      <c r="C6600" s="5" t="s">
        <v>106</v>
      </c>
      <c r="D6600" s="5" t="s">
        <v>405</v>
      </c>
      <c r="E6600" s="5" t="s">
        <v>172</v>
      </c>
      <c r="F6600" s="6">
        <v>43638</v>
      </c>
      <c r="G6600" s="5" t="s">
        <v>148</v>
      </c>
      <c r="H6600" s="5" t="s">
        <v>308</v>
      </c>
      <c r="I6600">
        <v>43469</v>
      </c>
      <c r="J6600">
        <v>169</v>
      </c>
      <c r="K6600">
        <v>90</v>
      </c>
      <c r="L6600">
        <v>1</v>
      </c>
      <c r="M6600">
        <v>3240</v>
      </c>
      <c r="N6600">
        <v>2960.8090000000002</v>
      </c>
      <c r="O6600">
        <v>2960.8090000000002</v>
      </c>
      <c r="P6600">
        <v>90</v>
      </c>
      <c r="Q6600">
        <v>36</v>
      </c>
      <c r="R6600">
        <v>279.19099999999997</v>
      </c>
      <c r="S6600">
        <v>2019</v>
      </c>
      <c r="T6600">
        <v>6</v>
      </c>
      <c r="U6600">
        <v>25</v>
      </c>
    </row>
    <row r="6601" spans="1:21" x14ac:dyDescent="0.3">
      <c r="A6601" s="5" t="s">
        <v>168</v>
      </c>
      <c r="B6601" s="5" t="s">
        <v>206</v>
      </c>
      <c r="C6601" s="5" t="s">
        <v>106</v>
      </c>
      <c r="D6601" s="5" t="s">
        <v>405</v>
      </c>
      <c r="E6601" s="5" t="s">
        <v>172</v>
      </c>
      <c r="F6601" s="6">
        <v>43638</v>
      </c>
      <c r="G6601" s="5" t="s">
        <v>148</v>
      </c>
      <c r="H6601" s="5" t="s">
        <v>185</v>
      </c>
      <c r="I6601">
        <v>43469</v>
      </c>
      <c r="J6601">
        <v>169</v>
      </c>
      <c r="K6601">
        <v>216</v>
      </c>
      <c r="L6601">
        <v>2</v>
      </c>
      <c r="M6601">
        <v>7776</v>
      </c>
      <c r="N6601">
        <v>5921.6180000000004</v>
      </c>
      <c r="O6601">
        <v>2960.8090000000002</v>
      </c>
      <c r="P6601">
        <v>108</v>
      </c>
      <c r="Q6601">
        <v>36</v>
      </c>
      <c r="R6601">
        <v>1854.3820000000001</v>
      </c>
      <c r="S6601">
        <v>2019</v>
      </c>
      <c r="T6601">
        <v>6</v>
      </c>
      <c r="U6601">
        <v>25</v>
      </c>
    </row>
    <row r="6602" spans="1:21" x14ac:dyDescent="0.3">
      <c r="A6602" s="5" t="s">
        <v>168</v>
      </c>
      <c r="B6602" s="5" t="s">
        <v>169</v>
      </c>
      <c r="C6602" s="5" t="s">
        <v>170</v>
      </c>
      <c r="D6602" s="5" t="s">
        <v>403</v>
      </c>
      <c r="E6602" s="5" t="s">
        <v>172</v>
      </c>
      <c r="F6602" s="6">
        <v>43640</v>
      </c>
      <c r="G6602" s="5" t="s">
        <v>148</v>
      </c>
      <c r="H6602" s="5" t="s">
        <v>194</v>
      </c>
      <c r="I6602">
        <v>43468</v>
      </c>
      <c r="J6602">
        <v>172</v>
      </c>
      <c r="K6602">
        <v>451.5</v>
      </c>
      <c r="L6602">
        <v>3</v>
      </c>
      <c r="M6602">
        <v>12021.188</v>
      </c>
      <c r="N6602">
        <v>8608.1970000000001</v>
      </c>
      <c r="O6602">
        <v>2869.3989999999999</v>
      </c>
      <c r="P6602">
        <v>150.5</v>
      </c>
      <c r="Q6602">
        <v>26.625</v>
      </c>
      <c r="R6602">
        <v>3412.991</v>
      </c>
      <c r="S6602">
        <v>2019</v>
      </c>
      <c r="T6602">
        <v>6</v>
      </c>
      <c r="U6602">
        <v>26</v>
      </c>
    </row>
    <row r="6603" spans="1:21" x14ac:dyDescent="0.3">
      <c r="A6603" s="5" t="s">
        <v>168</v>
      </c>
      <c r="B6603" s="5" t="s">
        <v>169</v>
      </c>
      <c r="C6603" s="5" t="s">
        <v>170</v>
      </c>
      <c r="D6603" s="5" t="s">
        <v>382</v>
      </c>
      <c r="E6603" s="5" t="s">
        <v>172</v>
      </c>
      <c r="F6603" s="6">
        <v>43640</v>
      </c>
      <c r="G6603" s="5" t="s">
        <v>148</v>
      </c>
      <c r="H6603" s="5" t="s">
        <v>194</v>
      </c>
      <c r="I6603">
        <v>43396</v>
      </c>
      <c r="J6603">
        <v>244</v>
      </c>
      <c r="K6603">
        <v>451.5</v>
      </c>
      <c r="L6603">
        <v>1</v>
      </c>
      <c r="M6603">
        <v>4007.0630000000001</v>
      </c>
      <c r="N6603">
        <v>5107.54</v>
      </c>
      <c r="O6603">
        <v>5107.54</v>
      </c>
      <c r="P6603">
        <v>451.5</v>
      </c>
      <c r="Q6603">
        <v>8.875</v>
      </c>
      <c r="R6603">
        <v>-1100.4770000000001</v>
      </c>
      <c r="S6603">
        <v>2019</v>
      </c>
      <c r="T6603">
        <v>6</v>
      </c>
      <c r="U6603">
        <v>26</v>
      </c>
    </row>
    <row r="6604" spans="1:21" x14ac:dyDescent="0.3">
      <c r="A6604" s="5" t="s">
        <v>168</v>
      </c>
      <c r="B6604" s="5" t="s">
        <v>175</v>
      </c>
      <c r="C6604" s="5" t="s">
        <v>79</v>
      </c>
      <c r="D6604" s="5" t="s">
        <v>428</v>
      </c>
      <c r="E6604" s="5" t="s">
        <v>227</v>
      </c>
      <c r="F6604" s="6">
        <v>43640</v>
      </c>
      <c r="G6604" s="5" t="s">
        <v>148</v>
      </c>
      <c r="H6604" s="5" t="s">
        <v>246</v>
      </c>
      <c r="I6604">
        <v>43540</v>
      </c>
      <c r="J6604">
        <v>100</v>
      </c>
      <c r="K6604">
        <v>-332</v>
      </c>
      <c r="L6604">
        <v>-3</v>
      </c>
      <c r="M6604">
        <v>-11952</v>
      </c>
      <c r="N6604">
        <v>-3285.0529999999999</v>
      </c>
      <c r="O6604">
        <v>-1095.018</v>
      </c>
      <c r="P6604">
        <v>110.66666666666667</v>
      </c>
      <c r="Q6604">
        <v>36</v>
      </c>
      <c r="R6604">
        <v>-8666.9470000000001</v>
      </c>
      <c r="S6604">
        <v>2019</v>
      </c>
      <c r="T6604">
        <v>6</v>
      </c>
      <c r="U6604">
        <v>26</v>
      </c>
    </row>
    <row r="6605" spans="1:21" x14ac:dyDescent="0.3">
      <c r="A6605" s="5" t="s">
        <v>168</v>
      </c>
      <c r="B6605" s="5" t="s">
        <v>175</v>
      </c>
      <c r="C6605" s="5" t="s">
        <v>84</v>
      </c>
      <c r="D6605" s="5" t="s">
        <v>427</v>
      </c>
      <c r="E6605" s="5" t="s">
        <v>172</v>
      </c>
      <c r="F6605" s="6">
        <v>43640</v>
      </c>
      <c r="G6605" s="5" t="s">
        <v>148</v>
      </c>
      <c r="H6605" s="5" t="s">
        <v>194</v>
      </c>
      <c r="I6605">
        <v>43477</v>
      </c>
      <c r="J6605">
        <v>163</v>
      </c>
      <c r="K6605">
        <v>221</v>
      </c>
      <c r="L6605">
        <v>2</v>
      </c>
      <c r="M6605">
        <v>7845.5</v>
      </c>
      <c r="N6605">
        <v>5610.2979999999998</v>
      </c>
      <c r="O6605">
        <v>2805.1489999999999</v>
      </c>
      <c r="P6605">
        <v>110.5</v>
      </c>
      <c r="Q6605">
        <v>35.5</v>
      </c>
      <c r="R6605">
        <v>2235.2020000000002</v>
      </c>
      <c r="S6605">
        <v>2019</v>
      </c>
      <c r="T6605">
        <v>6</v>
      </c>
      <c r="U6605">
        <v>26</v>
      </c>
    </row>
    <row r="6606" spans="1:21" x14ac:dyDescent="0.3">
      <c r="A6606" s="5" t="s">
        <v>168</v>
      </c>
      <c r="B6606" s="5" t="s">
        <v>175</v>
      </c>
      <c r="C6606" s="5" t="s">
        <v>84</v>
      </c>
      <c r="D6606" s="5" t="s">
        <v>427</v>
      </c>
      <c r="E6606" s="5" t="s">
        <v>172</v>
      </c>
      <c r="F6606" s="6">
        <v>43640</v>
      </c>
      <c r="G6606" s="5" t="s">
        <v>148</v>
      </c>
      <c r="H6606" s="5" t="s">
        <v>194</v>
      </c>
      <c r="I6606">
        <v>43477</v>
      </c>
      <c r="J6606">
        <v>163</v>
      </c>
      <c r="K6606">
        <v>440.5</v>
      </c>
      <c r="L6606">
        <v>4</v>
      </c>
      <c r="M6606">
        <v>15637.75</v>
      </c>
      <c r="N6606">
        <v>11220.597</v>
      </c>
      <c r="O6606">
        <v>2805.1489999999999</v>
      </c>
      <c r="P6606">
        <v>110.125</v>
      </c>
      <c r="Q6606">
        <v>35.5</v>
      </c>
      <c r="R6606">
        <v>4417.1530000000002</v>
      </c>
      <c r="S6606">
        <v>2019</v>
      </c>
      <c r="T6606">
        <v>6</v>
      </c>
      <c r="U6606">
        <v>26</v>
      </c>
    </row>
    <row r="6607" spans="1:21" x14ac:dyDescent="0.3">
      <c r="A6607" s="5" t="s">
        <v>168</v>
      </c>
      <c r="B6607" s="5" t="s">
        <v>175</v>
      </c>
      <c r="C6607" s="5" t="s">
        <v>84</v>
      </c>
      <c r="D6607" s="5" t="s">
        <v>427</v>
      </c>
      <c r="E6607" s="5" t="s">
        <v>172</v>
      </c>
      <c r="F6607" s="6">
        <v>43640</v>
      </c>
      <c r="G6607" s="5" t="s">
        <v>148</v>
      </c>
      <c r="H6607" s="5" t="s">
        <v>178</v>
      </c>
      <c r="I6607">
        <v>43477</v>
      </c>
      <c r="J6607">
        <v>163</v>
      </c>
      <c r="K6607">
        <v>198.5</v>
      </c>
      <c r="L6607">
        <v>2</v>
      </c>
      <c r="M6607">
        <v>7046.75</v>
      </c>
      <c r="N6607">
        <v>5610.2979999999998</v>
      </c>
      <c r="O6607">
        <v>2805.1489999999999</v>
      </c>
      <c r="P6607">
        <v>99.25</v>
      </c>
      <c r="Q6607">
        <v>35.5</v>
      </c>
      <c r="R6607">
        <v>1436.452</v>
      </c>
      <c r="S6607">
        <v>2019</v>
      </c>
      <c r="T6607">
        <v>6</v>
      </c>
      <c r="U6607">
        <v>26</v>
      </c>
    </row>
    <row r="6608" spans="1:21" x14ac:dyDescent="0.3">
      <c r="A6608" s="5" t="s">
        <v>168</v>
      </c>
      <c r="B6608" s="5" t="s">
        <v>175</v>
      </c>
      <c r="C6608" s="5" t="s">
        <v>84</v>
      </c>
      <c r="D6608" s="5" t="s">
        <v>427</v>
      </c>
      <c r="E6608" s="5" t="s">
        <v>172</v>
      </c>
      <c r="F6608" s="6">
        <v>43640</v>
      </c>
      <c r="G6608" s="5" t="s">
        <v>148</v>
      </c>
      <c r="H6608" s="5" t="s">
        <v>198</v>
      </c>
      <c r="I6608">
        <v>43477</v>
      </c>
      <c r="J6608">
        <v>163</v>
      </c>
      <c r="K6608">
        <v>338</v>
      </c>
      <c r="L6608">
        <v>3</v>
      </c>
      <c r="M6608">
        <v>11999</v>
      </c>
      <c r="N6608">
        <v>8415.4480000000003</v>
      </c>
      <c r="O6608">
        <v>2805.1489999999999</v>
      </c>
      <c r="P6608">
        <v>112.66666666666667</v>
      </c>
      <c r="Q6608">
        <v>35.5</v>
      </c>
      <c r="R6608">
        <v>3583.5520000000001</v>
      </c>
      <c r="S6608">
        <v>2019</v>
      </c>
      <c r="T6608">
        <v>6</v>
      </c>
      <c r="U6608">
        <v>26</v>
      </c>
    </row>
    <row r="6609" spans="1:21" x14ac:dyDescent="0.3">
      <c r="A6609" s="5" t="s">
        <v>168</v>
      </c>
      <c r="B6609" s="5" t="s">
        <v>175</v>
      </c>
      <c r="C6609" s="5" t="s">
        <v>84</v>
      </c>
      <c r="D6609" s="5" t="s">
        <v>427</v>
      </c>
      <c r="E6609" s="5" t="s">
        <v>172</v>
      </c>
      <c r="F6609" s="6">
        <v>43640</v>
      </c>
      <c r="G6609" s="5" t="s">
        <v>148</v>
      </c>
      <c r="H6609" s="5" t="s">
        <v>197</v>
      </c>
      <c r="I6609">
        <v>43477</v>
      </c>
      <c r="J6609">
        <v>163</v>
      </c>
      <c r="K6609">
        <v>962</v>
      </c>
      <c r="L6609">
        <v>9</v>
      </c>
      <c r="M6609">
        <v>34151</v>
      </c>
      <c r="N6609">
        <v>25246.343000000001</v>
      </c>
      <c r="O6609">
        <v>2805.1489999999999</v>
      </c>
      <c r="P6609">
        <v>106.88888888888889</v>
      </c>
      <c r="Q6609">
        <v>35.5</v>
      </c>
      <c r="R6609">
        <v>8904.6569999999992</v>
      </c>
      <c r="S6609">
        <v>2019</v>
      </c>
      <c r="T6609">
        <v>6</v>
      </c>
      <c r="U6609">
        <v>26</v>
      </c>
    </row>
    <row r="6610" spans="1:21" x14ac:dyDescent="0.3">
      <c r="A6610" s="5" t="s">
        <v>168</v>
      </c>
      <c r="B6610" s="5" t="s">
        <v>175</v>
      </c>
      <c r="C6610" s="5" t="s">
        <v>84</v>
      </c>
      <c r="D6610" s="5" t="s">
        <v>427</v>
      </c>
      <c r="E6610" s="5" t="s">
        <v>172</v>
      </c>
      <c r="F6610" s="6">
        <v>43640</v>
      </c>
      <c r="G6610" s="5" t="s">
        <v>148</v>
      </c>
      <c r="H6610" s="5" t="s">
        <v>311</v>
      </c>
      <c r="I6610">
        <v>43477</v>
      </c>
      <c r="J6610">
        <v>163</v>
      </c>
      <c r="K6610">
        <v>179.5</v>
      </c>
      <c r="L6610">
        <v>2</v>
      </c>
      <c r="M6610">
        <v>6372.25</v>
      </c>
      <c r="N6610">
        <v>5610.2979999999998</v>
      </c>
      <c r="O6610">
        <v>2805.1489999999999</v>
      </c>
      <c r="P6610">
        <v>89.75</v>
      </c>
      <c r="Q6610">
        <v>35.5</v>
      </c>
      <c r="R6610">
        <v>761.952</v>
      </c>
      <c r="S6610">
        <v>2019</v>
      </c>
      <c r="T6610">
        <v>6</v>
      </c>
      <c r="U6610">
        <v>26</v>
      </c>
    </row>
    <row r="6611" spans="1:21" x14ac:dyDescent="0.3">
      <c r="A6611" s="5" t="s">
        <v>168</v>
      </c>
      <c r="B6611" s="5" t="s">
        <v>175</v>
      </c>
      <c r="C6611" s="5" t="s">
        <v>84</v>
      </c>
      <c r="D6611" s="5" t="s">
        <v>427</v>
      </c>
      <c r="E6611" s="5" t="s">
        <v>172</v>
      </c>
      <c r="F6611" s="6">
        <v>43640</v>
      </c>
      <c r="G6611" s="5" t="s">
        <v>148</v>
      </c>
      <c r="H6611" s="5" t="s">
        <v>351</v>
      </c>
      <c r="I6611">
        <v>43477</v>
      </c>
      <c r="J6611">
        <v>163</v>
      </c>
      <c r="K6611">
        <v>337</v>
      </c>
      <c r="L6611">
        <v>3</v>
      </c>
      <c r="M6611">
        <v>11963.5</v>
      </c>
      <c r="N6611">
        <v>8415.4480000000003</v>
      </c>
      <c r="O6611">
        <v>2805.1489999999999</v>
      </c>
      <c r="P6611">
        <v>112.33333333333333</v>
      </c>
      <c r="Q6611">
        <v>35.5</v>
      </c>
      <c r="R6611">
        <v>3548.0520000000001</v>
      </c>
      <c r="S6611">
        <v>2019</v>
      </c>
      <c r="T6611">
        <v>6</v>
      </c>
      <c r="U6611">
        <v>26</v>
      </c>
    </row>
    <row r="6612" spans="1:21" x14ac:dyDescent="0.3">
      <c r="A6612" s="5" t="s">
        <v>168</v>
      </c>
      <c r="B6612" s="5" t="s">
        <v>175</v>
      </c>
      <c r="C6612" s="5" t="s">
        <v>84</v>
      </c>
      <c r="D6612" s="5" t="s">
        <v>427</v>
      </c>
      <c r="E6612" s="5" t="s">
        <v>172</v>
      </c>
      <c r="F6612" s="6">
        <v>43640</v>
      </c>
      <c r="G6612" s="5" t="s">
        <v>148</v>
      </c>
      <c r="H6612" s="5" t="s">
        <v>173</v>
      </c>
      <c r="I6612">
        <v>43477</v>
      </c>
      <c r="J6612">
        <v>163</v>
      </c>
      <c r="K6612">
        <v>1009.5</v>
      </c>
      <c r="L6612">
        <v>10</v>
      </c>
      <c r="M6612">
        <v>37351.5</v>
      </c>
      <c r="N6612">
        <v>28051.491999999998</v>
      </c>
      <c r="O6612">
        <v>2805.1489999999999</v>
      </c>
      <c r="P6612">
        <v>100.95</v>
      </c>
      <c r="Q6612">
        <v>37</v>
      </c>
      <c r="R6612">
        <v>9300.0079999999998</v>
      </c>
      <c r="S6612">
        <v>2019</v>
      </c>
      <c r="T6612">
        <v>6</v>
      </c>
      <c r="U6612">
        <v>26</v>
      </c>
    </row>
    <row r="6613" spans="1:21" x14ac:dyDescent="0.3">
      <c r="A6613" s="5" t="s">
        <v>168</v>
      </c>
      <c r="B6613" s="5" t="s">
        <v>175</v>
      </c>
      <c r="C6613" s="5" t="s">
        <v>84</v>
      </c>
      <c r="D6613" s="5" t="s">
        <v>427</v>
      </c>
      <c r="E6613" s="5" t="s">
        <v>172</v>
      </c>
      <c r="F6613" s="6">
        <v>43640</v>
      </c>
      <c r="G6613" s="5" t="s">
        <v>148</v>
      </c>
      <c r="H6613" s="5" t="s">
        <v>215</v>
      </c>
      <c r="I6613">
        <v>43477</v>
      </c>
      <c r="J6613">
        <v>163</v>
      </c>
      <c r="K6613">
        <v>520</v>
      </c>
      <c r="L6613">
        <v>5</v>
      </c>
      <c r="M6613">
        <v>18460</v>
      </c>
      <c r="N6613">
        <v>14025.745999999999</v>
      </c>
      <c r="O6613">
        <v>2805.1489999999999</v>
      </c>
      <c r="P6613">
        <v>104</v>
      </c>
      <c r="Q6613">
        <v>35.5</v>
      </c>
      <c r="R6613">
        <v>4434.2539999999999</v>
      </c>
      <c r="S6613">
        <v>2019</v>
      </c>
      <c r="T6613">
        <v>6</v>
      </c>
      <c r="U6613">
        <v>26</v>
      </c>
    </row>
    <row r="6614" spans="1:21" x14ac:dyDescent="0.3">
      <c r="A6614" s="5" t="s">
        <v>168</v>
      </c>
      <c r="B6614" s="5" t="s">
        <v>175</v>
      </c>
      <c r="C6614" s="5" t="s">
        <v>84</v>
      </c>
      <c r="D6614" s="5" t="s">
        <v>427</v>
      </c>
      <c r="E6614" s="5" t="s">
        <v>172</v>
      </c>
      <c r="F6614" s="6">
        <v>43640</v>
      </c>
      <c r="G6614" s="5" t="s">
        <v>148</v>
      </c>
      <c r="H6614" s="5" t="s">
        <v>200</v>
      </c>
      <c r="I6614">
        <v>43477</v>
      </c>
      <c r="J6614">
        <v>163</v>
      </c>
      <c r="K6614">
        <v>454</v>
      </c>
      <c r="L6614">
        <v>4</v>
      </c>
      <c r="M6614">
        <v>16117</v>
      </c>
      <c r="N6614">
        <v>11220.597</v>
      </c>
      <c r="O6614">
        <v>2805.1489999999999</v>
      </c>
      <c r="P6614">
        <v>113.5</v>
      </c>
      <c r="Q6614">
        <v>35.5</v>
      </c>
      <c r="R6614">
        <v>4896.4030000000002</v>
      </c>
      <c r="S6614">
        <v>2019</v>
      </c>
      <c r="T6614">
        <v>6</v>
      </c>
      <c r="U6614">
        <v>26</v>
      </c>
    </row>
    <row r="6615" spans="1:21" x14ac:dyDescent="0.3">
      <c r="A6615" s="5" t="s">
        <v>168</v>
      </c>
      <c r="B6615" s="5" t="s">
        <v>175</v>
      </c>
      <c r="C6615" s="5" t="s">
        <v>84</v>
      </c>
      <c r="D6615" s="5" t="s">
        <v>427</v>
      </c>
      <c r="E6615" s="5" t="s">
        <v>172</v>
      </c>
      <c r="F6615" s="6">
        <v>43640</v>
      </c>
      <c r="G6615" s="5" t="s">
        <v>148</v>
      </c>
      <c r="H6615" s="5" t="s">
        <v>199</v>
      </c>
      <c r="I6615">
        <v>43477</v>
      </c>
      <c r="J6615">
        <v>163</v>
      </c>
      <c r="K6615">
        <v>1133</v>
      </c>
      <c r="L6615">
        <v>11</v>
      </c>
      <c r="M6615">
        <v>40221.5</v>
      </c>
      <c r="N6615">
        <v>30856.642</v>
      </c>
      <c r="O6615">
        <v>2805.1489999999999</v>
      </c>
      <c r="P6615">
        <v>103</v>
      </c>
      <c r="Q6615">
        <v>35.5</v>
      </c>
      <c r="R6615">
        <v>9364.8580000000002</v>
      </c>
      <c r="S6615">
        <v>2019</v>
      </c>
      <c r="T6615">
        <v>6</v>
      </c>
      <c r="U6615">
        <v>26</v>
      </c>
    </row>
    <row r="6616" spans="1:21" x14ac:dyDescent="0.3">
      <c r="A6616" s="5" t="s">
        <v>168</v>
      </c>
      <c r="B6616" s="5" t="s">
        <v>175</v>
      </c>
      <c r="C6616" s="5" t="s">
        <v>85</v>
      </c>
      <c r="D6616" s="5" t="s">
        <v>403</v>
      </c>
      <c r="E6616" s="5" t="s">
        <v>227</v>
      </c>
      <c r="F6616" s="6">
        <v>43640</v>
      </c>
      <c r="G6616" s="5" t="s">
        <v>148</v>
      </c>
      <c r="H6616" s="5" t="s">
        <v>194</v>
      </c>
      <c r="I6616">
        <v>43468</v>
      </c>
      <c r="J6616">
        <v>172</v>
      </c>
      <c r="K6616">
        <v>-451.5</v>
      </c>
      <c r="L6616">
        <v>-4</v>
      </c>
      <c r="M6616">
        <v>-16028.25</v>
      </c>
      <c r="N6616">
        <v>-11477.597</v>
      </c>
      <c r="O6616">
        <v>-2869.3989999999999</v>
      </c>
      <c r="P6616">
        <v>112.875</v>
      </c>
      <c r="Q6616">
        <v>35.5</v>
      </c>
      <c r="R6616">
        <v>-4550.6530000000002</v>
      </c>
      <c r="S6616">
        <v>2019</v>
      </c>
      <c r="T6616">
        <v>6</v>
      </c>
      <c r="U6616">
        <v>26</v>
      </c>
    </row>
    <row r="6617" spans="1:21" x14ac:dyDescent="0.3">
      <c r="A6617" s="5" t="s">
        <v>168</v>
      </c>
      <c r="B6617" s="5" t="s">
        <v>175</v>
      </c>
      <c r="C6617" s="5" t="s">
        <v>85</v>
      </c>
      <c r="D6617" s="5" t="s">
        <v>403</v>
      </c>
      <c r="E6617" s="5" t="s">
        <v>172</v>
      </c>
      <c r="F6617" s="6">
        <v>43640</v>
      </c>
      <c r="G6617" s="5" t="s">
        <v>148</v>
      </c>
      <c r="H6617" s="5" t="s">
        <v>305</v>
      </c>
      <c r="I6617">
        <v>43468</v>
      </c>
      <c r="J6617">
        <v>172</v>
      </c>
      <c r="K6617">
        <v>1090</v>
      </c>
      <c r="L6617">
        <v>10</v>
      </c>
      <c r="M6617">
        <v>38695</v>
      </c>
      <c r="N6617">
        <v>28693.991000000002</v>
      </c>
      <c r="O6617">
        <v>2869.3989999999999</v>
      </c>
      <c r="P6617">
        <v>109</v>
      </c>
      <c r="Q6617">
        <v>35.5</v>
      </c>
      <c r="R6617">
        <v>10001.009</v>
      </c>
      <c r="S6617">
        <v>2019</v>
      </c>
      <c r="T6617">
        <v>6</v>
      </c>
      <c r="U6617">
        <v>26</v>
      </c>
    </row>
    <row r="6618" spans="1:21" x14ac:dyDescent="0.3">
      <c r="A6618" s="5" t="s">
        <v>168</v>
      </c>
      <c r="B6618" s="5" t="s">
        <v>206</v>
      </c>
      <c r="C6618" s="5" t="s">
        <v>105</v>
      </c>
      <c r="D6618" s="5" t="s">
        <v>425</v>
      </c>
      <c r="E6618" s="5" t="s">
        <v>172</v>
      </c>
      <c r="F6618" s="6">
        <v>43640</v>
      </c>
      <c r="G6618" s="5" t="s">
        <v>148</v>
      </c>
      <c r="H6618" s="5" t="s">
        <v>178</v>
      </c>
      <c r="I6618">
        <v>43462</v>
      </c>
      <c r="J6618">
        <v>178</v>
      </c>
      <c r="K6618">
        <v>394.2</v>
      </c>
      <c r="L6618">
        <v>3</v>
      </c>
      <c r="M6618">
        <v>13994.1</v>
      </c>
      <c r="N6618">
        <v>10333.222</v>
      </c>
      <c r="O6618">
        <v>3444.4070000000002</v>
      </c>
      <c r="P6618">
        <v>131.4</v>
      </c>
      <c r="Q6618">
        <v>35.5</v>
      </c>
      <c r="R6618">
        <v>3660.8780000000002</v>
      </c>
      <c r="S6618">
        <v>2019</v>
      </c>
      <c r="T6618">
        <v>6</v>
      </c>
      <c r="U6618">
        <v>26</v>
      </c>
    </row>
    <row r="6619" spans="1:21" x14ac:dyDescent="0.3">
      <c r="A6619" s="5" t="s">
        <v>168</v>
      </c>
      <c r="B6619" s="5" t="s">
        <v>206</v>
      </c>
      <c r="C6619" s="5" t="s">
        <v>105</v>
      </c>
      <c r="D6619" s="5" t="s">
        <v>425</v>
      </c>
      <c r="E6619" s="5" t="s">
        <v>172</v>
      </c>
      <c r="F6619" s="6">
        <v>43640</v>
      </c>
      <c r="G6619" s="5" t="s">
        <v>148</v>
      </c>
      <c r="H6619" s="5" t="s">
        <v>311</v>
      </c>
      <c r="I6619">
        <v>43462</v>
      </c>
      <c r="J6619">
        <v>178</v>
      </c>
      <c r="K6619">
        <v>112.8</v>
      </c>
      <c r="L6619">
        <v>1</v>
      </c>
      <c r="M6619">
        <v>4004.4</v>
      </c>
      <c r="N6619">
        <v>3444.4070000000002</v>
      </c>
      <c r="O6619">
        <v>3444.4070000000002</v>
      </c>
      <c r="P6619">
        <v>112.8</v>
      </c>
      <c r="Q6619">
        <v>35.5</v>
      </c>
      <c r="R6619">
        <v>559.99300000000005</v>
      </c>
      <c r="S6619">
        <v>2019</v>
      </c>
      <c r="T6619">
        <v>6</v>
      </c>
      <c r="U6619">
        <v>26</v>
      </c>
    </row>
    <row r="6620" spans="1:21" x14ac:dyDescent="0.3">
      <c r="A6620" s="5" t="s">
        <v>168</v>
      </c>
      <c r="B6620" s="5" t="s">
        <v>206</v>
      </c>
      <c r="C6620" s="5" t="s">
        <v>105</v>
      </c>
      <c r="D6620" s="5" t="s">
        <v>425</v>
      </c>
      <c r="E6620" s="5" t="s">
        <v>172</v>
      </c>
      <c r="F6620" s="6">
        <v>43640</v>
      </c>
      <c r="G6620" s="5" t="s">
        <v>148</v>
      </c>
      <c r="H6620" s="5" t="s">
        <v>190</v>
      </c>
      <c r="I6620">
        <v>43462</v>
      </c>
      <c r="J6620">
        <v>178</v>
      </c>
      <c r="K6620">
        <v>129</v>
      </c>
      <c r="L6620">
        <v>1</v>
      </c>
      <c r="M6620">
        <v>4579.5</v>
      </c>
      <c r="N6620">
        <v>3444.4070000000002</v>
      </c>
      <c r="O6620">
        <v>3444.4070000000002</v>
      </c>
      <c r="P6620">
        <v>129</v>
      </c>
      <c r="Q6620">
        <v>35.5</v>
      </c>
      <c r="R6620">
        <v>1135.0930000000001</v>
      </c>
      <c r="S6620">
        <v>2019</v>
      </c>
      <c r="T6620">
        <v>6</v>
      </c>
      <c r="U6620">
        <v>26</v>
      </c>
    </row>
    <row r="6621" spans="1:21" x14ac:dyDescent="0.3">
      <c r="A6621" s="5" t="s">
        <v>168</v>
      </c>
      <c r="B6621" s="5" t="s">
        <v>206</v>
      </c>
      <c r="C6621" s="5" t="s">
        <v>105</v>
      </c>
      <c r="D6621" s="5" t="s">
        <v>425</v>
      </c>
      <c r="E6621" s="5" t="s">
        <v>172</v>
      </c>
      <c r="F6621" s="6">
        <v>43640</v>
      </c>
      <c r="G6621" s="5" t="s">
        <v>148</v>
      </c>
      <c r="H6621" s="5" t="s">
        <v>173</v>
      </c>
      <c r="I6621">
        <v>43462</v>
      </c>
      <c r="J6621">
        <v>178</v>
      </c>
      <c r="K6621">
        <v>2628.4</v>
      </c>
      <c r="L6621">
        <v>24</v>
      </c>
      <c r="M6621">
        <v>97250.8</v>
      </c>
      <c r="N6621">
        <v>82665.777000000002</v>
      </c>
      <c r="O6621">
        <v>3444.4070000000002</v>
      </c>
      <c r="P6621">
        <v>109.51666666666667</v>
      </c>
      <c r="Q6621">
        <v>37</v>
      </c>
      <c r="R6621">
        <v>14585.022999999999</v>
      </c>
      <c r="S6621">
        <v>2019</v>
      </c>
      <c r="T6621">
        <v>6</v>
      </c>
      <c r="U6621">
        <v>26</v>
      </c>
    </row>
    <row r="6622" spans="1:21" x14ac:dyDescent="0.3">
      <c r="A6622" s="5" t="s">
        <v>168</v>
      </c>
      <c r="B6622" s="5" t="s">
        <v>206</v>
      </c>
      <c r="C6622" s="5" t="s">
        <v>106</v>
      </c>
      <c r="D6622" s="5" t="s">
        <v>405</v>
      </c>
      <c r="E6622" s="5" t="s">
        <v>172</v>
      </c>
      <c r="F6622" s="6">
        <v>43640</v>
      </c>
      <c r="G6622" s="5" t="s">
        <v>148</v>
      </c>
      <c r="H6622" s="5" t="s">
        <v>246</v>
      </c>
      <c r="I6622">
        <v>43469</v>
      </c>
      <c r="J6622">
        <v>171</v>
      </c>
      <c r="K6622">
        <v>332</v>
      </c>
      <c r="L6622">
        <v>3</v>
      </c>
      <c r="M6622">
        <v>11952</v>
      </c>
      <c r="N6622">
        <v>8882.4279999999999</v>
      </c>
      <c r="O6622">
        <v>2960.8090000000002</v>
      </c>
      <c r="P6622">
        <v>110.66666666666667</v>
      </c>
      <c r="Q6622">
        <v>36</v>
      </c>
      <c r="R6622">
        <v>3069.5720000000001</v>
      </c>
      <c r="S6622">
        <v>2019</v>
      </c>
      <c r="T6622">
        <v>6</v>
      </c>
      <c r="U6622">
        <v>26</v>
      </c>
    </row>
    <row r="6623" spans="1:21" x14ac:dyDescent="0.3">
      <c r="A6623" s="5" t="s">
        <v>168</v>
      </c>
      <c r="B6623" s="5" t="s">
        <v>206</v>
      </c>
      <c r="C6623" s="5" t="s">
        <v>106</v>
      </c>
      <c r="D6623" s="5" t="s">
        <v>405</v>
      </c>
      <c r="E6623" s="5" t="s">
        <v>172</v>
      </c>
      <c r="F6623" s="6">
        <v>43640</v>
      </c>
      <c r="G6623" s="5" t="s">
        <v>148</v>
      </c>
      <c r="H6623" s="5" t="s">
        <v>197</v>
      </c>
      <c r="I6623">
        <v>43469</v>
      </c>
      <c r="J6623">
        <v>171</v>
      </c>
      <c r="K6623">
        <v>440</v>
      </c>
      <c r="L6623">
        <v>4</v>
      </c>
      <c r="M6623">
        <v>15620</v>
      </c>
      <c r="N6623">
        <v>11843.236999999999</v>
      </c>
      <c r="O6623">
        <v>2960.8090000000002</v>
      </c>
      <c r="P6623">
        <v>110</v>
      </c>
      <c r="Q6623">
        <v>35.5</v>
      </c>
      <c r="R6623">
        <v>3776.7629999999999</v>
      </c>
      <c r="S6623">
        <v>2019</v>
      </c>
      <c r="T6623">
        <v>6</v>
      </c>
      <c r="U6623">
        <v>26</v>
      </c>
    </row>
    <row r="6624" spans="1:21" x14ac:dyDescent="0.3">
      <c r="A6624" s="5" t="s">
        <v>168</v>
      </c>
      <c r="B6624" s="5" t="s">
        <v>206</v>
      </c>
      <c r="C6624" s="5" t="s">
        <v>106</v>
      </c>
      <c r="D6624" s="5" t="s">
        <v>405</v>
      </c>
      <c r="E6624" s="5" t="s">
        <v>172</v>
      </c>
      <c r="F6624" s="6">
        <v>43640</v>
      </c>
      <c r="G6624" s="5" t="s">
        <v>148</v>
      </c>
      <c r="H6624" s="5" t="s">
        <v>351</v>
      </c>
      <c r="I6624">
        <v>43469</v>
      </c>
      <c r="J6624">
        <v>171</v>
      </c>
      <c r="K6624">
        <v>222.6</v>
      </c>
      <c r="L6624">
        <v>2</v>
      </c>
      <c r="M6624">
        <v>7902.3</v>
      </c>
      <c r="N6624">
        <v>5921.6180000000004</v>
      </c>
      <c r="O6624">
        <v>2960.8090000000002</v>
      </c>
      <c r="P6624">
        <v>111.3</v>
      </c>
      <c r="Q6624">
        <v>35.5</v>
      </c>
      <c r="R6624">
        <v>1980.682</v>
      </c>
      <c r="S6624">
        <v>2019</v>
      </c>
      <c r="T6624">
        <v>6</v>
      </c>
      <c r="U6624">
        <v>26</v>
      </c>
    </row>
    <row r="6625" spans="1:21" x14ac:dyDescent="0.3">
      <c r="A6625" s="5" t="s">
        <v>168</v>
      </c>
      <c r="B6625" s="5" t="s">
        <v>175</v>
      </c>
      <c r="C6625" s="5" t="s">
        <v>84</v>
      </c>
      <c r="D6625" s="5" t="s">
        <v>427</v>
      </c>
      <c r="E6625" s="5" t="s">
        <v>172</v>
      </c>
      <c r="F6625" s="6">
        <v>43641</v>
      </c>
      <c r="G6625" s="5" t="s">
        <v>148</v>
      </c>
      <c r="H6625" s="5" t="s">
        <v>240</v>
      </c>
      <c r="I6625">
        <v>43477</v>
      </c>
      <c r="J6625">
        <v>164</v>
      </c>
      <c r="K6625">
        <v>213.5</v>
      </c>
      <c r="L6625">
        <v>2</v>
      </c>
      <c r="M6625">
        <v>7579.25</v>
      </c>
      <c r="N6625">
        <v>5610.2979999999998</v>
      </c>
      <c r="O6625">
        <v>2805.1489999999999</v>
      </c>
      <c r="P6625">
        <v>106.75</v>
      </c>
      <c r="Q6625">
        <v>35.5</v>
      </c>
      <c r="R6625">
        <v>1968.952</v>
      </c>
      <c r="S6625">
        <v>2019</v>
      </c>
      <c r="T6625">
        <v>6</v>
      </c>
      <c r="U6625">
        <v>26</v>
      </c>
    </row>
    <row r="6626" spans="1:21" x14ac:dyDescent="0.3">
      <c r="A6626" s="5" t="s">
        <v>168</v>
      </c>
      <c r="B6626" s="5" t="s">
        <v>175</v>
      </c>
      <c r="C6626" s="5" t="s">
        <v>84</v>
      </c>
      <c r="D6626" s="5" t="s">
        <v>427</v>
      </c>
      <c r="E6626" s="5" t="s">
        <v>172</v>
      </c>
      <c r="F6626" s="6">
        <v>43641</v>
      </c>
      <c r="G6626" s="5" t="s">
        <v>148</v>
      </c>
      <c r="H6626" s="5" t="s">
        <v>212</v>
      </c>
      <c r="I6626">
        <v>43477</v>
      </c>
      <c r="J6626">
        <v>164</v>
      </c>
      <c r="K6626">
        <v>114.5</v>
      </c>
      <c r="L6626">
        <v>1</v>
      </c>
      <c r="M6626">
        <v>4064.75</v>
      </c>
      <c r="N6626">
        <v>2805.1489999999999</v>
      </c>
      <c r="O6626">
        <v>2805.1489999999999</v>
      </c>
      <c r="P6626">
        <v>114.5</v>
      </c>
      <c r="Q6626">
        <v>35.5</v>
      </c>
      <c r="R6626">
        <v>1259.6010000000001</v>
      </c>
      <c r="S6626">
        <v>2019</v>
      </c>
      <c r="T6626">
        <v>6</v>
      </c>
      <c r="U6626">
        <v>26</v>
      </c>
    </row>
    <row r="6627" spans="1:21" x14ac:dyDescent="0.3">
      <c r="A6627" s="5" t="s">
        <v>168</v>
      </c>
      <c r="B6627" s="5" t="s">
        <v>175</v>
      </c>
      <c r="C6627" s="5" t="s">
        <v>84</v>
      </c>
      <c r="D6627" s="5" t="s">
        <v>427</v>
      </c>
      <c r="E6627" s="5" t="s">
        <v>172</v>
      </c>
      <c r="F6627" s="6">
        <v>43641</v>
      </c>
      <c r="G6627" s="5" t="s">
        <v>148</v>
      </c>
      <c r="H6627" s="5" t="s">
        <v>212</v>
      </c>
      <c r="I6627">
        <v>43477</v>
      </c>
      <c r="J6627">
        <v>164</v>
      </c>
      <c r="K6627">
        <v>88.5</v>
      </c>
      <c r="L6627">
        <v>1</v>
      </c>
      <c r="M6627">
        <v>3141.75</v>
      </c>
      <c r="N6627">
        <v>2805.1489999999999</v>
      </c>
      <c r="O6627">
        <v>2805.1489999999999</v>
      </c>
      <c r="P6627">
        <v>88.5</v>
      </c>
      <c r="Q6627">
        <v>35.5</v>
      </c>
      <c r="R6627">
        <v>336.601</v>
      </c>
      <c r="S6627">
        <v>2019</v>
      </c>
      <c r="T6627">
        <v>6</v>
      </c>
      <c r="U6627">
        <v>26</v>
      </c>
    </row>
    <row r="6628" spans="1:21" x14ac:dyDescent="0.3">
      <c r="A6628" s="5" t="s">
        <v>168</v>
      </c>
      <c r="B6628" s="5" t="s">
        <v>175</v>
      </c>
      <c r="C6628" s="5" t="s">
        <v>85</v>
      </c>
      <c r="D6628" s="5" t="s">
        <v>403</v>
      </c>
      <c r="E6628" s="5" t="s">
        <v>172</v>
      </c>
      <c r="F6628" s="6">
        <v>43641</v>
      </c>
      <c r="G6628" s="5" t="s">
        <v>148</v>
      </c>
      <c r="H6628" s="5" t="s">
        <v>235</v>
      </c>
      <c r="I6628">
        <v>43468</v>
      </c>
      <c r="J6628">
        <v>173</v>
      </c>
      <c r="K6628">
        <v>109.5</v>
      </c>
      <c r="L6628">
        <v>1</v>
      </c>
      <c r="M6628">
        <v>3887.25</v>
      </c>
      <c r="N6628">
        <v>2869.3989999999999</v>
      </c>
      <c r="O6628">
        <v>2869.3989999999999</v>
      </c>
      <c r="P6628">
        <v>109.5</v>
      </c>
      <c r="Q6628">
        <v>35.5</v>
      </c>
      <c r="R6628">
        <v>1017.851</v>
      </c>
      <c r="S6628">
        <v>2019</v>
      </c>
      <c r="T6628">
        <v>6</v>
      </c>
      <c r="U6628">
        <v>26</v>
      </c>
    </row>
    <row r="6629" spans="1:21" x14ac:dyDescent="0.3">
      <c r="A6629" s="5" t="s">
        <v>168</v>
      </c>
      <c r="B6629" s="5" t="s">
        <v>175</v>
      </c>
      <c r="C6629" s="5" t="s">
        <v>88</v>
      </c>
      <c r="D6629" s="5" t="s">
        <v>424</v>
      </c>
      <c r="E6629" s="5" t="s">
        <v>172</v>
      </c>
      <c r="F6629" s="6">
        <v>43641</v>
      </c>
      <c r="G6629" s="5" t="s">
        <v>148</v>
      </c>
      <c r="H6629" s="5" t="s">
        <v>395</v>
      </c>
      <c r="I6629">
        <v>43463</v>
      </c>
      <c r="J6629">
        <v>178</v>
      </c>
      <c r="K6629">
        <v>102.5</v>
      </c>
      <c r="L6629">
        <v>1</v>
      </c>
      <c r="M6629">
        <v>3638.75</v>
      </c>
      <c r="N6629">
        <v>0</v>
      </c>
      <c r="O6629">
        <v>0</v>
      </c>
      <c r="P6629">
        <v>102.5</v>
      </c>
      <c r="Q6629">
        <v>35.5</v>
      </c>
      <c r="R6629">
        <v>3638.75</v>
      </c>
      <c r="S6629">
        <v>2019</v>
      </c>
      <c r="T6629">
        <v>6</v>
      </c>
      <c r="U6629">
        <v>26</v>
      </c>
    </row>
    <row r="6630" spans="1:21" x14ac:dyDescent="0.3">
      <c r="A6630" s="5" t="s">
        <v>168</v>
      </c>
      <c r="B6630" s="5" t="s">
        <v>206</v>
      </c>
      <c r="C6630" s="5" t="s">
        <v>105</v>
      </c>
      <c r="D6630" s="5" t="s">
        <v>425</v>
      </c>
      <c r="E6630" s="5" t="s">
        <v>172</v>
      </c>
      <c r="F6630" s="6">
        <v>43641</v>
      </c>
      <c r="G6630" s="5" t="s">
        <v>148</v>
      </c>
      <c r="H6630" s="5" t="s">
        <v>235</v>
      </c>
      <c r="I6630">
        <v>43462</v>
      </c>
      <c r="J6630">
        <v>179</v>
      </c>
      <c r="K6630">
        <v>109.6</v>
      </c>
      <c r="L6630">
        <v>1</v>
      </c>
      <c r="M6630">
        <v>3890.8</v>
      </c>
      <c r="N6630">
        <v>3444.4070000000002</v>
      </c>
      <c r="O6630">
        <v>3444.4070000000002</v>
      </c>
      <c r="P6630">
        <v>109.6</v>
      </c>
      <c r="Q6630">
        <v>35.5</v>
      </c>
      <c r="R6630">
        <v>446.39299999999997</v>
      </c>
      <c r="S6630">
        <v>2019</v>
      </c>
      <c r="T6630">
        <v>6</v>
      </c>
      <c r="U6630">
        <v>26</v>
      </c>
    </row>
    <row r="6631" spans="1:21" x14ac:dyDescent="0.3">
      <c r="A6631" s="5" t="s">
        <v>168</v>
      </c>
      <c r="B6631" s="5" t="s">
        <v>206</v>
      </c>
      <c r="C6631" s="5" t="s">
        <v>106</v>
      </c>
      <c r="D6631" s="5" t="s">
        <v>405</v>
      </c>
      <c r="E6631" s="5" t="s">
        <v>172</v>
      </c>
      <c r="F6631" s="6">
        <v>43641</v>
      </c>
      <c r="G6631" s="5" t="s">
        <v>148</v>
      </c>
      <c r="H6631" s="5" t="s">
        <v>208</v>
      </c>
      <c r="I6631">
        <v>43469</v>
      </c>
      <c r="J6631">
        <v>172</v>
      </c>
      <c r="K6631">
        <v>98.8</v>
      </c>
      <c r="L6631">
        <v>1</v>
      </c>
      <c r="M6631">
        <v>3507.4</v>
      </c>
      <c r="N6631">
        <v>2960.8090000000002</v>
      </c>
      <c r="O6631">
        <v>2960.8090000000002</v>
      </c>
      <c r="P6631">
        <v>98.8</v>
      </c>
      <c r="Q6631">
        <v>35.5</v>
      </c>
      <c r="R6631">
        <v>546.59100000000001</v>
      </c>
      <c r="S6631">
        <v>2019</v>
      </c>
      <c r="T6631">
        <v>6</v>
      </c>
      <c r="U6631">
        <v>26</v>
      </c>
    </row>
    <row r="6632" spans="1:21" x14ac:dyDescent="0.3">
      <c r="A6632" s="5" t="s">
        <v>168</v>
      </c>
      <c r="B6632" s="5" t="s">
        <v>206</v>
      </c>
      <c r="C6632" s="5" t="s">
        <v>106</v>
      </c>
      <c r="D6632" s="5" t="s">
        <v>405</v>
      </c>
      <c r="E6632" s="5" t="s">
        <v>172</v>
      </c>
      <c r="F6632" s="6">
        <v>43643</v>
      </c>
      <c r="G6632" s="5" t="s">
        <v>148</v>
      </c>
      <c r="H6632" s="5" t="s">
        <v>204</v>
      </c>
      <c r="I6632">
        <v>43469</v>
      </c>
      <c r="J6632">
        <v>174</v>
      </c>
      <c r="K6632">
        <v>349</v>
      </c>
      <c r="L6632">
        <v>3</v>
      </c>
      <c r="M6632">
        <v>12564</v>
      </c>
      <c r="N6632">
        <v>8882.4279999999999</v>
      </c>
      <c r="O6632">
        <v>2960.8090000000002</v>
      </c>
      <c r="P6632">
        <v>116.33333333333333</v>
      </c>
      <c r="Q6632">
        <v>36</v>
      </c>
      <c r="R6632">
        <v>3681.5720000000001</v>
      </c>
      <c r="S6632">
        <v>2019</v>
      </c>
      <c r="T6632">
        <v>6</v>
      </c>
      <c r="U6632">
        <v>26</v>
      </c>
    </row>
    <row r="6633" spans="1:21" x14ac:dyDescent="0.3">
      <c r="A6633" s="5" t="s">
        <v>168</v>
      </c>
      <c r="B6633" s="5" t="s">
        <v>206</v>
      </c>
      <c r="C6633" s="5" t="s">
        <v>106</v>
      </c>
      <c r="D6633" s="5" t="s">
        <v>405</v>
      </c>
      <c r="E6633" s="5" t="s">
        <v>172</v>
      </c>
      <c r="F6633" s="6">
        <v>43643</v>
      </c>
      <c r="G6633" s="5" t="s">
        <v>148</v>
      </c>
      <c r="H6633" s="5" t="s">
        <v>182</v>
      </c>
      <c r="I6633">
        <v>43469</v>
      </c>
      <c r="J6633">
        <v>174</v>
      </c>
      <c r="K6633">
        <v>116</v>
      </c>
      <c r="L6633">
        <v>1</v>
      </c>
      <c r="M6633">
        <v>4176</v>
      </c>
      <c r="N6633">
        <v>2960.8090000000002</v>
      </c>
      <c r="O6633">
        <v>2960.8090000000002</v>
      </c>
      <c r="P6633">
        <v>116</v>
      </c>
      <c r="Q6633">
        <v>36</v>
      </c>
      <c r="R6633">
        <v>1215.191</v>
      </c>
      <c r="S6633">
        <v>2019</v>
      </c>
      <c r="T6633">
        <v>6</v>
      </c>
      <c r="U6633">
        <v>26</v>
      </c>
    </row>
    <row r="6634" spans="1:21" x14ac:dyDescent="0.3">
      <c r="A6634" s="5" t="s">
        <v>168</v>
      </c>
      <c r="B6634" s="5" t="s">
        <v>206</v>
      </c>
      <c r="C6634" s="5" t="s">
        <v>106</v>
      </c>
      <c r="D6634" s="5" t="s">
        <v>405</v>
      </c>
      <c r="E6634" s="5" t="s">
        <v>172</v>
      </c>
      <c r="F6634" s="6">
        <v>43643</v>
      </c>
      <c r="G6634" s="5" t="s">
        <v>148</v>
      </c>
      <c r="H6634" s="5" t="s">
        <v>205</v>
      </c>
      <c r="I6634">
        <v>43469</v>
      </c>
      <c r="J6634">
        <v>174</v>
      </c>
      <c r="K6634">
        <v>326</v>
      </c>
      <c r="L6634">
        <v>3</v>
      </c>
      <c r="M6634">
        <v>11736</v>
      </c>
      <c r="N6634">
        <v>8882.4279999999999</v>
      </c>
      <c r="O6634">
        <v>2960.8090000000002</v>
      </c>
      <c r="P6634">
        <v>108.66666666666667</v>
      </c>
      <c r="Q6634">
        <v>36</v>
      </c>
      <c r="R6634">
        <v>2853.5720000000001</v>
      </c>
      <c r="S6634">
        <v>2019</v>
      </c>
      <c r="T6634">
        <v>6</v>
      </c>
      <c r="U6634">
        <v>26</v>
      </c>
    </row>
    <row r="6635" spans="1:21" x14ac:dyDescent="0.3">
      <c r="A6635" s="5" t="s">
        <v>168</v>
      </c>
      <c r="B6635" s="5" t="s">
        <v>206</v>
      </c>
      <c r="C6635" s="5" t="s">
        <v>106</v>
      </c>
      <c r="D6635" s="5" t="s">
        <v>405</v>
      </c>
      <c r="E6635" s="5" t="s">
        <v>172</v>
      </c>
      <c r="F6635" s="6">
        <v>43643</v>
      </c>
      <c r="G6635" s="5" t="s">
        <v>148</v>
      </c>
      <c r="H6635" s="5" t="s">
        <v>216</v>
      </c>
      <c r="I6635">
        <v>43469</v>
      </c>
      <c r="J6635">
        <v>174</v>
      </c>
      <c r="K6635">
        <v>204</v>
      </c>
      <c r="L6635">
        <v>2</v>
      </c>
      <c r="M6635">
        <v>7344</v>
      </c>
      <c r="N6635">
        <v>5921.6180000000004</v>
      </c>
      <c r="O6635">
        <v>2960.8090000000002</v>
      </c>
      <c r="P6635">
        <v>102</v>
      </c>
      <c r="Q6635">
        <v>36</v>
      </c>
      <c r="R6635">
        <v>1422.3820000000001</v>
      </c>
      <c r="S6635">
        <v>2019</v>
      </c>
      <c r="T6635">
        <v>6</v>
      </c>
      <c r="U6635">
        <v>26</v>
      </c>
    </row>
    <row r="6636" spans="1:21" x14ac:dyDescent="0.3">
      <c r="A6636" s="5" t="s">
        <v>168</v>
      </c>
      <c r="B6636" s="5" t="s">
        <v>206</v>
      </c>
      <c r="C6636" s="5" t="s">
        <v>106</v>
      </c>
      <c r="D6636" s="5" t="s">
        <v>405</v>
      </c>
      <c r="E6636" s="5" t="s">
        <v>172</v>
      </c>
      <c r="F6636" s="6">
        <v>43643</v>
      </c>
      <c r="G6636" s="5" t="s">
        <v>148</v>
      </c>
      <c r="H6636" s="5" t="s">
        <v>203</v>
      </c>
      <c r="I6636">
        <v>43469</v>
      </c>
      <c r="J6636">
        <v>174</v>
      </c>
      <c r="K6636">
        <v>102</v>
      </c>
      <c r="L6636">
        <v>1</v>
      </c>
      <c r="M6636">
        <v>3672</v>
      </c>
      <c r="N6636">
        <v>2960.8090000000002</v>
      </c>
      <c r="O6636">
        <v>2960.8090000000002</v>
      </c>
      <c r="P6636">
        <v>102</v>
      </c>
      <c r="Q6636">
        <v>36</v>
      </c>
      <c r="R6636">
        <v>711.19100000000003</v>
      </c>
      <c r="S6636">
        <v>2019</v>
      </c>
      <c r="T6636">
        <v>6</v>
      </c>
      <c r="U6636">
        <v>26</v>
      </c>
    </row>
    <row r="6637" spans="1:21" x14ac:dyDescent="0.3">
      <c r="A6637" s="5" t="s">
        <v>168</v>
      </c>
      <c r="B6637" s="5" t="s">
        <v>206</v>
      </c>
      <c r="C6637" s="5" t="s">
        <v>106</v>
      </c>
      <c r="D6637" s="5" t="s">
        <v>405</v>
      </c>
      <c r="E6637" s="5" t="s">
        <v>172</v>
      </c>
      <c r="F6637" s="6">
        <v>43643</v>
      </c>
      <c r="G6637" s="5" t="s">
        <v>148</v>
      </c>
      <c r="H6637" s="5" t="s">
        <v>230</v>
      </c>
      <c r="I6637">
        <v>43469</v>
      </c>
      <c r="J6637">
        <v>174</v>
      </c>
      <c r="K6637">
        <v>1926</v>
      </c>
      <c r="L6637">
        <v>17</v>
      </c>
      <c r="M6637">
        <v>68373</v>
      </c>
      <c r="N6637">
        <v>50333.756999999998</v>
      </c>
      <c r="O6637">
        <v>2960.8090000000002</v>
      </c>
      <c r="P6637">
        <v>113.29411764705883</v>
      </c>
      <c r="Q6637">
        <v>35.5</v>
      </c>
      <c r="R6637">
        <v>18039.242999999999</v>
      </c>
      <c r="S6637">
        <v>2019</v>
      </c>
      <c r="T6637">
        <v>6</v>
      </c>
      <c r="U6637">
        <v>26</v>
      </c>
    </row>
    <row r="6638" spans="1:21" x14ac:dyDescent="0.3">
      <c r="A6638" s="5" t="s">
        <v>168</v>
      </c>
      <c r="B6638" s="5" t="s">
        <v>206</v>
      </c>
      <c r="C6638" s="5" t="s">
        <v>106</v>
      </c>
      <c r="D6638" s="5" t="s">
        <v>405</v>
      </c>
      <c r="E6638" s="5" t="s">
        <v>172</v>
      </c>
      <c r="F6638" s="6">
        <v>43643</v>
      </c>
      <c r="G6638" s="5" t="s">
        <v>148</v>
      </c>
      <c r="H6638" s="5" t="s">
        <v>180</v>
      </c>
      <c r="I6638">
        <v>43469</v>
      </c>
      <c r="J6638">
        <v>174</v>
      </c>
      <c r="K6638">
        <v>108</v>
      </c>
      <c r="L6638">
        <v>1</v>
      </c>
      <c r="M6638">
        <v>3888</v>
      </c>
      <c r="N6638">
        <v>2960.8090000000002</v>
      </c>
      <c r="O6638">
        <v>2960.8090000000002</v>
      </c>
      <c r="P6638">
        <v>108</v>
      </c>
      <c r="Q6638">
        <v>36</v>
      </c>
      <c r="R6638">
        <v>927.19100000000003</v>
      </c>
      <c r="S6638">
        <v>2019</v>
      </c>
      <c r="T6638">
        <v>6</v>
      </c>
      <c r="U6638">
        <v>26</v>
      </c>
    </row>
    <row r="6639" spans="1:21" x14ac:dyDescent="0.3">
      <c r="A6639" s="5" t="s">
        <v>168</v>
      </c>
      <c r="B6639" s="5" t="s">
        <v>206</v>
      </c>
      <c r="C6639" s="5" t="s">
        <v>106</v>
      </c>
      <c r="D6639" s="5" t="s">
        <v>405</v>
      </c>
      <c r="E6639" s="5" t="s">
        <v>172</v>
      </c>
      <c r="F6639" s="6">
        <v>43643</v>
      </c>
      <c r="G6639" s="5" t="s">
        <v>148</v>
      </c>
      <c r="H6639" s="5" t="s">
        <v>217</v>
      </c>
      <c r="I6639">
        <v>43469</v>
      </c>
      <c r="J6639">
        <v>174</v>
      </c>
      <c r="K6639">
        <v>1209</v>
      </c>
      <c r="L6639">
        <v>10</v>
      </c>
      <c r="M6639">
        <v>43524</v>
      </c>
      <c r="N6639">
        <v>29608.092000000001</v>
      </c>
      <c r="O6639">
        <v>2960.8090000000002</v>
      </c>
      <c r="P6639">
        <v>120.9</v>
      </c>
      <c r="Q6639">
        <v>36</v>
      </c>
      <c r="R6639">
        <v>13915.907999999999</v>
      </c>
      <c r="S6639">
        <v>2019</v>
      </c>
      <c r="T6639">
        <v>6</v>
      </c>
      <c r="U6639">
        <v>26</v>
      </c>
    </row>
    <row r="6640" spans="1:21" x14ac:dyDescent="0.3">
      <c r="A6640" s="5" t="s">
        <v>168</v>
      </c>
      <c r="B6640" s="5" t="s">
        <v>206</v>
      </c>
      <c r="C6640" s="5" t="s">
        <v>106</v>
      </c>
      <c r="D6640" s="5" t="s">
        <v>405</v>
      </c>
      <c r="E6640" s="5" t="s">
        <v>172</v>
      </c>
      <c r="F6640" s="6">
        <v>43643</v>
      </c>
      <c r="G6640" s="5" t="s">
        <v>148</v>
      </c>
      <c r="H6640" s="5" t="s">
        <v>181</v>
      </c>
      <c r="I6640">
        <v>43469</v>
      </c>
      <c r="J6640">
        <v>174</v>
      </c>
      <c r="K6640">
        <v>118</v>
      </c>
      <c r="L6640">
        <v>1</v>
      </c>
      <c r="M6640">
        <v>4248</v>
      </c>
      <c r="N6640">
        <v>2960.8090000000002</v>
      </c>
      <c r="O6640">
        <v>2960.8090000000002</v>
      </c>
      <c r="P6640">
        <v>118</v>
      </c>
      <c r="Q6640">
        <v>36</v>
      </c>
      <c r="R6640">
        <v>1287.191</v>
      </c>
      <c r="S6640">
        <v>2019</v>
      </c>
      <c r="T6640">
        <v>6</v>
      </c>
      <c r="U6640">
        <v>26</v>
      </c>
    </row>
    <row r="6641" spans="1:21" x14ac:dyDescent="0.3">
      <c r="A6641" s="5" t="s">
        <v>168</v>
      </c>
      <c r="B6641" s="5" t="s">
        <v>206</v>
      </c>
      <c r="C6641" s="5" t="s">
        <v>106</v>
      </c>
      <c r="D6641" s="5" t="s">
        <v>405</v>
      </c>
      <c r="E6641" s="5" t="s">
        <v>172</v>
      </c>
      <c r="F6641" s="6">
        <v>43643</v>
      </c>
      <c r="G6641" s="5" t="s">
        <v>148</v>
      </c>
      <c r="H6641" s="5" t="s">
        <v>183</v>
      </c>
      <c r="I6641">
        <v>43469</v>
      </c>
      <c r="J6641">
        <v>174</v>
      </c>
      <c r="K6641">
        <v>344</v>
      </c>
      <c r="L6641">
        <v>3</v>
      </c>
      <c r="M6641">
        <v>12384</v>
      </c>
      <c r="N6641">
        <v>8882.4279999999999</v>
      </c>
      <c r="O6641">
        <v>2960.8090000000002</v>
      </c>
      <c r="P6641">
        <v>114.66666666666667</v>
      </c>
      <c r="Q6641">
        <v>36</v>
      </c>
      <c r="R6641">
        <v>3501.5720000000001</v>
      </c>
      <c r="S6641">
        <v>2019</v>
      </c>
      <c r="T6641">
        <v>6</v>
      </c>
      <c r="U6641">
        <v>26</v>
      </c>
    </row>
    <row r="6642" spans="1:21" x14ac:dyDescent="0.3">
      <c r="A6642" s="5" t="s">
        <v>168</v>
      </c>
      <c r="B6642" s="5" t="s">
        <v>206</v>
      </c>
      <c r="C6642" s="5" t="s">
        <v>106</v>
      </c>
      <c r="D6642" s="5" t="s">
        <v>405</v>
      </c>
      <c r="E6642" s="5" t="s">
        <v>172</v>
      </c>
      <c r="F6642" s="6">
        <v>43643</v>
      </c>
      <c r="G6642" s="5" t="s">
        <v>148</v>
      </c>
      <c r="H6642" s="5" t="s">
        <v>222</v>
      </c>
      <c r="I6642">
        <v>43469</v>
      </c>
      <c r="J6642">
        <v>174</v>
      </c>
      <c r="K6642">
        <v>116</v>
      </c>
      <c r="L6642">
        <v>1</v>
      </c>
      <c r="M6642">
        <v>4176</v>
      </c>
      <c r="N6642">
        <v>2960.8090000000002</v>
      </c>
      <c r="O6642">
        <v>2960.8090000000002</v>
      </c>
      <c r="P6642">
        <v>116</v>
      </c>
      <c r="Q6642">
        <v>36</v>
      </c>
      <c r="R6642">
        <v>1215.191</v>
      </c>
      <c r="S6642">
        <v>2019</v>
      </c>
      <c r="T6642">
        <v>6</v>
      </c>
      <c r="U6642">
        <v>26</v>
      </c>
    </row>
    <row r="6643" spans="1:21" x14ac:dyDescent="0.3">
      <c r="A6643" s="5" t="s">
        <v>168</v>
      </c>
      <c r="B6643" s="5" t="s">
        <v>206</v>
      </c>
      <c r="C6643" s="5" t="s">
        <v>106</v>
      </c>
      <c r="D6643" s="5" t="s">
        <v>405</v>
      </c>
      <c r="E6643" s="5" t="s">
        <v>172</v>
      </c>
      <c r="F6643" s="6">
        <v>43643</v>
      </c>
      <c r="G6643" s="5" t="s">
        <v>148</v>
      </c>
      <c r="H6643" s="5" t="s">
        <v>184</v>
      </c>
      <c r="I6643">
        <v>43469</v>
      </c>
      <c r="J6643">
        <v>174</v>
      </c>
      <c r="K6643">
        <v>1738</v>
      </c>
      <c r="L6643">
        <v>15</v>
      </c>
      <c r="M6643">
        <v>61699</v>
      </c>
      <c r="N6643">
        <v>44412.137999999999</v>
      </c>
      <c r="O6643">
        <v>2960.8090000000002</v>
      </c>
      <c r="P6643">
        <v>115.86666666666666</v>
      </c>
      <c r="Q6643">
        <v>35.5</v>
      </c>
      <c r="R6643">
        <v>17286.862000000001</v>
      </c>
      <c r="S6643">
        <v>2019</v>
      </c>
      <c r="T6643">
        <v>6</v>
      </c>
      <c r="U6643">
        <v>26</v>
      </c>
    </row>
    <row r="6644" spans="1:21" x14ac:dyDescent="0.3">
      <c r="A6644" s="5" t="s">
        <v>168</v>
      </c>
      <c r="B6644" s="5" t="s">
        <v>206</v>
      </c>
      <c r="C6644" s="5" t="s">
        <v>106</v>
      </c>
      <c r="D6644" s="5" t="s">
        <v>405</v>
      </c>
      <c r="E6644" s="5" t="s">
        <v>172</v>
      </c>
      <c r="F6644" s="6">
        <v>43643</v>
      </c>
      <c r="G6644" s="5" t="s">
        <v>148</v>
      </c>
      <c r="H6644" s="5" t="s">
        <v>231</v>
      </c>
      <c r="I6644">
        <v>43469</v>
      </c>
      <c r="J6644">
        <v>174</v>
      </c>
      <c r="K6644">
        <v>126</v>
      </c>
      <c r="L6644">
        <v>1</v>
      </c>
      <c r="M6644">
        <v>4536</v>
      </c>
      <c r="N6644">
        <v>2960.8090000000002</v>
      </c>
      <c r="O6644">
        <v>2960.8090000000002</v>
      </c>
      <c r="P6644">
        <v>126</v>
      </c>
      <c r="Q6644">
        <v>36</v>
      </c>
      <c r="R6644">
        <v>1575.191</v>
      </c>
      <c r="S6644">
        <v>2019</v>
      </c>
      <c r="T6644">
        <v>6</v>
      </c>
      <c r="U6644">
        <v>26</v>
      </c>
    </row>
    <row r="6645" spans="1:21" x14ac:dyDescent="0.3">
      <c r="A6645" s="5" t="s">
        <v>168</v>
      </c>
      <c r="B6645" s="5" t="s">
        <v>206</v>
      </c>
      <c r="C6645" s="5" t="s">
        <v>106</v>
      </c>
      <c r="D6645" s="5" t="s">
        <v>405</v>
      </c>
      <c r="E6645" s="5" t="s">
        <v>172</v>
      </c>
      <c r="F6645" s="6">
        <v>43643</v>
      </c>
      <c r="G6645" s="5" t="s">
        <v>148</v>
      </c>
      <c r="H6645" s="5" t="s">
        <v>321</v>
      </c>
      <c r="I6645">
        <v>43469</v>
      </c>
      <c r="J6645">
        <v>174</v>
      </c>
      <c r="K6645">
        <v>338</v>
      </c>
      <c r="L6645">
        <v>3</v>
      </c>
      <c r="M6645">
        <v>11999</v>
      </c>
      <c r="N6645">
        <v>8882.4279999999999</v>
      </c>
      <c r="O6645">
        <v>2960.8090000000002</v>
      </c>
      <c r="P6645">
        <v>112.66666666666667</v>
      </c>
      <c r="Q6645">
        <v>35.5</v>
      </c>
      <c r="R6645">
        <v>3116.5720000000001</v>
      </c>
      <c r="S6645">
        <v>2019</v>
      </c>
      <c r="T6645">
        <v>6</v>
      </c>
      <c r="U6645">
        <v>26</v>
      </c>
    </row>
    <row r="6646" spans="1:21" x14ac:dyDescent="0.3">
      <c r="A6646" s="5" t="s">
        <v>168</v>
      </c>
      <c r="B6646" s="5" t="s">
        <v>206</v>
      </c>
      <c r="C6646" s="5" t="s">
        <v>106</v>
      </c>
      <c r="D6646" s="5" t="s">
        <v>405</v>
      </c>
      <c r="E6646" s="5" t="s">
        <v>172</v>
      </c>
      <c r="F6646" s="6">
        <v>43643</v>
      </c>
      <c r="G6646" s="5" t="s">
        <v>148</v>
      </c>
      <c r="H6646" s="5" t="s">
        <v>186</v>
      </c>
      <c r="I6646">
        <v>43469</v>
      </c>
      <c r="J6646">
        <v>174</v>
      </c>
      <c r="K6646">
        <v>120</v>
      </c>
      <c r="L6646">
        <v>1</v>
      </c>
      <c r="M6646">
        <v>4320</v>
      </c>
      <c r="N6646">
        <v>2960.8090000000002</v>
      </c>
      <c r="O6646">
        <v>2960.8090000000002</v>
      </c>
      <c r="P6646">
        <v>120</v>
      </c>
      <c r="Q6646">
        <v>36</v>
      </c>
      <c r="R6646">
        <v>1359.191</v>
      </c>
      <c r="S6646">
        <v>2019</v>
      </c>
      <c r="T6646">
        <v>6</v>
      </c>
      <c r="U6646">
        <v>26</v>
      </c>
    </row>
    <row r="6647" spans="1:21" x14ac:dyDescent="0.3">
      <c r="A6647" s="5" t="s">
        <v>168</v>
      </c>
      <c r="B6647" s="5" t="s">
        <v>206</v>
      </c>
      <c r="C6647" s="5" t="s">
        <v>106</v>
      </c>
      <c r="D6647" s="5" t="s">
        <v>405</v>
      </c>
      <c r="E6647" s="5" t="s">
        <v>172</v>
      </c>
      <c r="F6647" s="6">
        <v>43643</v>
      </c>
      <c r="G6647" s="5" t="s">
        <v>148</v>
      </c>
      <c r="H6647" s="5" t="s">
        <v>187</v>
      </c>
      <c r="I6647">
        <v>43469</v>
      </c>
      <c r="J6647">
        <v>174</v>
      </c>
      <c r="K6647">
        <v>248</v>
      </c>
      <c r="L6647">
        <v>2</v>
      </c>
      <c r="M6647">
        <v>8928</v>
      </c>
      <c r="N6647">
        <v>5921.6180000000004</v>
      </c>
      <c r="O6647">
        <v>2960.8090000000002</v>
      </c>
      <c r="P6647">
        <v>124</v>
      </c>
      <c r="Q6647">
        <v>36</v>
      </c>
      <c r="R6647">
        <v>3006.3820000000001</v>
      </c>
      <c r="S6647">
        <v>2019</v>
      </c>
      <c r="T6647">
        <v>6</v>
      </c>
      <c r="U6647">
        <v>26</v>
      </c>
    </row>
    <row r="6648" spans="1:21" x14ac:dyDescent="0.3">
      <c r="A6648" s="5" t="s">
        <v>168</v>
      </c>
      <c r="B6648" s="5" t="s">
        <v>206</v>
      </c>
      <c r="C6648" s="5" t="s">
        <v>106</v>
      </c>
      <c r="D6648" s="5" t="s">
        <v>405</v>
      </c>
      <c r="E6648" s="5" t="s">
        <v>172</v>
      </c>
      <c r="F6648" s="6">
        <v>43643</v>
      </c>
      <c r="G6648" s="5" t="s">
        <v>148</v>
      </c>
      <c r="H6648" s="5" t="s">
        <v>188</v>
      </c>
      <c r="I6648">
        <v>43469</v>
      </c>
      <c r="J6648">
        <v>174</v>
      </c>
      <c r="K6648">
        <v>300</v>
      </c>
      <c r="L6648">
        <v>3</v>
      </c>
      <c r="M6648">
        <v>10800</v>
      </c>
      <c r="N6648">
        <v>8882.4279999999999</v>
      </c>
      <c r="O6648">
        <v>2960.8090000000002</v>
      </c>
      <c r="P6648">
        <v>100</v>
      </c>
      <c r="Q6648">
        <v>36</v>
      </c>
      <c r="R6648">
        <v>1917.5719999999999</v>
      </c>
      <c r="S6648">
        <v>2019</v>
      </c>
      <c r="T6648">
        <v>6</v>
      </c>
      <c r="U6648">
        <v>26</v>
      </c>
    </row>
    <row r="6649" spans="1:21" x14ac:dyDescent="0.3">
      <c r="A6649" s="5" t="s">
        <v>168</v>
      </c>
      <c r="B6649" s="5" t="s">
        <v>206</v>
      </c>
      <c r="C6649" s="5" t="s">
        <v>106</v>
      </c>
      <c r="D6649" s="5" t="s">
        <v>405</v>
      </c>
      <c r="E6649" s="5" t="s">
        <v>172</v>
      </c>
      <c r="F6649" s="6">
        <v>43643</v>
      </c>
      <c r="G6649" s="5" t="s">
        <v>148</v>
      </c>
      <c r="H6649" s="5" t="s">
        <v>226</v>
      </c>
      <c r="I6649">
        <v>43469</v>
      </c>
      <c r="J6649">
        <v>174</v>
      </c>
      <c r="K6649">
        <v>128</v>
      </c>
      <c r="L6649">
        <v>1</v>
      </c>
      <c r="M6649">
        <v>4608</v>
      </c>
      <c r="N6649">
        <v>2960.8090000000002</v>
      </c>
      <c r="O6649">
        <v>2960.8090000000002</v>
      </c>
      <c r="P6649">
        <v>128</v>
      </c>
      <c r="Q6649">
        <v>36</v>
      </c>
      <c r="R6649">
        <v>1647.191</v>
      </c>
      <c r="S6649">
        <v>2019</v>
      </c>
      <c r="T6649">
        <v>6</v>
      </c>
      <c r="U6649">
        <v>26</v>
      </c>
    </row>
    <row r="6650" spans="1:21" x14ac:dyDescent="0.3">
      <c r="A6650" s="5" t="s">
        <v>168</v>
      </c>
      <c r="B6650" s="5" t="s">
        <v>206</v>
      </c>
      <c r="C6650" s="5" t="s">
        <v>106</v>
      </c>
      <c r="D6650" s="5" t="s">
        <v>405</v>
      </c>
      <c r="E6650" s="5" t="s">
        <v>172</v>
      </c>
      <c r="F6650" s="6">
        <v>43643</v>
      </c>
      <c r="G6650" s="5" t="s">
        <v>148</v>
      </c>
      <c r="H6650" s="5" t="s">
        <v>308</v>
      </c>
      <c r="I6650">
        <v>43469</v>
      </c>
      <c r="J6650">
        <v>174</v>
      </c>
      <c r="K6650">
        <v>105</v>
      </c>
      <c r="L6650">
        <v>1</v>
      </c>
      <c r="M6650">
        <v>3780</v>
      </c>
      <c r="N6650">
        <v>2960.8090000000002</v>
      </c>
      <c r="O6650">
        <v>2960.8090000000002</v>
      </c>
      <c r="P6650">
        <v>105</v>
      </c>
      <c r="Q6650">
        <v>36</v>
      </c>
      <c r="R6650">
        <v>819.19100000000003</v>
      </c>
      <c r="S6650">
        <v>2019</v>
      </c>
      <c r="T6650">
        <v>6</v>
      </c>
      <c r="U6650">
        <v>26</v>
      </c>
    </row>
    <row r="6651" spans="1:21" x14ac:dyDescent="0.3">
      <c r="A6651" s="5" t="s">
        <v>168</v>
      </c>
      <c r="B6651" s="5" t="s">
        <v>206</v>
      </c>
      <c r="C6651" s="5" t="s">
        <v>106</v>
      </c>
      <c r="D6651" s="5" t="s">
        <v>405</v>
      </c>
      <c r="E6651" s="5" t="s">
        <v>172</v>
      </c>
      <c r="F6651" s="6">
        <v>43643</v>
      </c>
      <c r="G6651" s="5" t="s">
        <v>148</v>
      </c>
      <c r="H6651" s="5" t="s">
        <v>344</v>
      </c>
      <c r="I6651">
        <v>43469</v>
      </c>
      <c r="J6651">
        <v>174</v>
      </c>
      <c r="K6651">
        <v>114</v>
      </c>
      <c r="L6651">
        <v>1</v>
      </c>
      <c r="M6651">
        <v>4104</v>
      </c>
      <c r="N6651">
        <v>2960.8090000000002</v>
      </c>
      <c r="O6651">
        <v>2960.8090000000002</v>
      </c>
      <c r="P6651">
        <v>114</v>
      </c>
      <c r="Q6651">
        <v>36</v>
      </c>
      <c r="R6651">
        <v>1143.191</v>
      </c>
      <c r="S6651">
        <v>2019</v>
      </c>
      <c r="T6651">
        <v>6</v>
      </c>
      <c r="U6651">
        <v>26</v>
      </c>
    </row>
    <row r="6652" spans="1:21" x14ac:dyDescent="0.3">
      <c r="A6652" s="5" t="s">
        <v>168</v>
      </c>
      <c r="B6652" s="5" t="s">
        <v>206</v>
      </c>
      <c r="C6652" s="5" t="s">
        <v>106</v>
      </c>
      <c r="D6652" s="5" t="s">
        <v>405</v>
      </c>
      <c r="E6652" s="5" t="s">
        <v>172</v>
      </c>
      <c r="F6652" s="6">
        <v>43643</v>
      </c>
      <c r="G6652" s="5" t="s">
        <v>148</v>
      </c>
      <c r="H6652" s="5" t="s">
        <v>190</v>
      </c>
      <c r="I6652">
        <v>43469</v>
      </c>
      <c r="J6652">
        <v>174</v>
      </c>
      <c r="K6652">
        <v>202</v>
      </c>
      <c r="L6652">
        <v>2</v>
      </c>
      <c r="M6652">
        <v>7272</v>
      </c>
      <c r="N6652">
        <v>5921.6180000000004</v>
      </c>
      <c r="O6652">
        <v>2960.8090000000002</v>
      </c>
      <c r="P6652">
        <v>101</v>
      </c>
      <c r="Q6652">
        <v>36</v>
      </c>
      <c r="R6652">
        <v>1350.3820000000001</v>
      </c>
      <c r="S6652">
        <v>2019</v>
      </c>
      <c r="T6652">
        <v>6</v>
      </c>
      <c r="U6652">
        <v>26</v>
      </c>
    </row>
    <row r="6653" spans="1:21" x14ac:dyDescent="0.3">
      <c r="A6653" s="5" t="s">
        <v>168</v>
      </c>
      <c r="B6653" s="5" t="s">
        <v>206</v>
      </c>
      <c r="C6653" s="5" t="s">
        <v>106</v>
      </c>
      <c r="D6653" s="5" t="s">
        <v>405</v>
      </c>
      <c r="E6653" s="5" t="s">
        <v>172</v>
      </c>
      <c r="F6653" s="6">
        <v>43643</v>
      </c>
      <c r="G6653" s="5" t="s">
        <v>148</v>
      </c>
      <c r="H6653" s="5" t="s">
        <v>189</v>
      </c>
      <c r="I6653">
        <v>43469</v>
      </c>
      <c r="J6653">
        <v>174</v>
      </c>
      <c r="K6653">
        <v>111</v>
      </c>
      <c r="L6653">
        <v>1</v>
      </c>
      <c r="M6653">
        <v>3996</v>
      </c>
      <c r="N6653">
        <v>2960.8090000000002</v>
      </c>
      <c r="O6653">
        <v>2960.8090000000002</v>
      </c>
      <c r="P6653">
        <v>111</v>
      </c>
      <c r="Q6653">
        <v>36</v>
      </c>
      <c r="R6653">
        <v>1035.191</v>
      </c>
      <c r="S6653">
        <v>2019</v>
      </c>
      <c r="T6653">
        <v>6</v>
      </c>
      <c r="U6653">
        <v>26</v>
      </c>
    </row>
    <row r="6654" spans="1:21" x14ac:dyDescent="0.3">
      <c r="A6654" s="5" t="s">
        <v>168</v>
      </c>
      <c r="B6654" s="5" t="s">
        <v>175</v>
      </c>
      <c r="C6654" s="5" t="s">
        <v>84</v>
      </c>
      <c r="D6654" s="5" t="s">
        <v>427</v>
      </c>
      <c r="E6654" s="5" t="s">
        <v>172</v>
      </c>
      <c r="F6654" s="6">
        <v>43645</v>
      </c>
      <c r="G6654" s="5" t="s">
        <v>148</v>
      </c>
      <c r="H6654" s="5" t="s">
        <v>395</v>
      </c>
      <c r="I6654">
        <v>43477</v>
      </c>
      <c r="J6654">
        <v>168</v>
      </c>
      <c r="K6654">
        <v>88.5</v>
      </c>
      <c r="L6654">
        <v>1</v>
      </c>
      <c r="M6654">
        <v>3141.75</v>
      </c>
      <c r="N6654">
        <v>2844.288</v>
      </c>
      <c r="O6654">
        <v>2844.288</v>
      </c>
      <c r="P6654">
        <v>88.5</v>
      </c>
      <c r="Q6654">
        <v>35.5</v>
      </c>
      <c r="R6654">
        <v>297.46199999999999</v>
      </c>
      <c r="S6654">
        <v>2019</v>
      </c>
      <c r="T6654">
        <v>6</v>
      </c>
      <c r="U6654">
        <v>26</v>
      </c>
    </row>
    <row r="6655" spans="1:21" x14ac:dyDescent="0.3">
      <c r="A6655" s="5" t="s">
        <v>168</v>
      </c>
      <c r="B6655" s="5" t="s">
        <v>175</v>
      </c>
      <c r="C6655" s="5" t="s">
        <v>84</v>
      </c>
      <c r="D6655" s="5" t="s">
        <v>427</v>
      </c>
      <c r="E6655" s="5" t="s">
        <v>172</v>
      </c>
      <c r="F6655" s="6">
        <v>43645</v>
      </c>
      <c r="G6655" s="5" t="s">
        <v>148</v>
      </c>
      <c r="H6655" s="5" t="s">
        <v>212</v>
      </c>
      <c r="I6655">
        <v>43477</v>
      </c>
      <c r="J6655">
        <v>168</v>
      </c>
      <c r="K6655">
        <v>109</v>
      </c>
      <c r="L6655">
        <v>1</v>
      </c>
      <c r="M6655">
        <v>3869.5</v>
      </c>
      <c r="N6655">
        <v>2844.288</v>
      </c>
      <c r="O6655">
        <v>2844.288</v>
      </c>
      <c r="P6655">
        <v>109</v>
      </c>
      <c r="Q6655">
        <v>35.5</v>
      </c>
      <c r="R6655">
        <v>1025.212</v>
      </c>
      <c r="S6655">
        <v>2019</v>
      </c>
      <c r="T6655">
        <v>6</v>
      </c>
      <c r="U6655">
        <v>26</v>
      </c>
    </row>
    <row r="6656" spans="1:21" x14ac:dyDescent="0.3">
      <c r="A6656" s="5" t="s">
        <v>168</v>
      </c>
      <c r="B6656" s="5" t="s">
        <v>175</v>
      </c>
      <c r="C6656" s="5" t="s">
        <v>84</v>
      </c>
      <c r="D6656" s="5" t="s">
        <v>427</v>
      </c>
      <c r="E6656" s="5" t="s">
        <v>172</v>
      </c>
      <c r="F6656" s="6">
        <v>43645</v>
      </c>
      <c r="G6656" s="5" t="s">
        <v>148</v>
      </c>
      <c r="H6656" s="5" t="s">
        <v>178</v>
      </c>
      <c r="I6656">
        <v>43477</v>
      </c>
      <c r="J6656">
        <v>168</v>
      </c>
      <c r="K6656">
        <v>186</v>
      </c>
      <c r="L6656">
        <v>2</v>
      </c>
      <c r="M6656">
        <v>6603</v>
      </c>
      <c r="N6656">
        <v>5688.5770000000002</v>
      </c>
      <c r="O6656">
        <v>2844.288</v>
      </c>
      <c r="P6656">
        <v>93</v>
      </c>
      <c r="Q6656">
        <v>35.5</v>
      </c>
      <c r="R6656">
        <v>914.423</v>
      </c>
      <c r="S6656">
        <v>2019</v>
      </c>
      <c r="T6656">
        <v>6</v>
      </c>
      <c r="U6656">
        <v>26</v>
      </c>
    </row>
    <row r="6657" spans="1:21" x14ac:dyDescent="0.3">
      <c r="A6657" s="5" t="s">
        <v>168</v>
      </c>
      <c r="B6657" s="5" t="s">
        <v>175</v>
      </c>
      <c r="C6657" s="5" t="s">
        <v>84</v>
      </c>
      <c r="D6657" s="5" t="s">
        <v>427</v>
      </c>
      <c r="E6657" s="5" t="s">
        <v>172</v>
      </c>
      <c r="F6657" s="6">
        <v>43645</v>
      </c>
      <c r="G6657" s="5" t="s">
        <v>148</v>
      </c>
      <c r="H6657" s="5" t="s">
        <v>197</v>
      </c>
      <c r="I6657">
        <v>43477</v>
      </c>
      <c r="J6657">
        <v>168</v>
      </c>
      <c r="K6657">
        <v>319.5</v>
      </c>
      <c r="L6657">
        <v>3</v>
      </c>
      <c r="M6657">
        <v>11342.25</v>
      </c>
      <c r="N6657">
        <v>8532.8649999999998</v>
      </c>
      <c r="O6657">
        <v>2844.288</v>
      </c>
      <c r="P6657">
        <v>106.5</v>
      </c>
      <c r="Q6657">
        <v>35.5</v>
      </c>
      <c r="R6657">
        <v>2809.3850000000002</v>
      </c>
      <c r="S6657">
        <v>2019</v>
      </c>
      <c r="T6657">
        <v>6</v>
      </c>
      <c r="U6657">
        <v>26</v>
      </c>
    </row>
    <row r="6658" spans="1:21" x14ac:dyDescent="0.3">
      <c r="A6658" s="5" t="s">
        <v>168</v>
      </c>
      <c r="B6658" s="5" t="s">
        <v>175</v>
      </c>
      <c r="C6658" s="5" t="s">
        <v>84</v>
      </c>
      <c r="D6658" s="5" t="s">
        <v>427</v>
      </c>
      <c r="E6658" s="5" t="s">
        <v>172</v>
      </c>
      <c r="F6658" s="6">
        <v>43645</v>
      </c>
      <c r="G6658" s="5" t="s">
        <v>148</v>
      </c>
      <c r="H6658" s="5" t="s">
        <v>311</v>
      </c>
      <c r="I6658">
        <v>43477</v>
      </c>
      <c r="J6658">
        <v>168</v>
      </c>
      <c r="K6658">
        <v>206</v>
      </c>
      <c r="L6658">
        <v>2</v>
      </c>
      <c r="M6658">
        <v>7313</v>
      </c>
      <c r="N6658">
        <v>5688.5770000000002</v>
      </c>
      <c r="O6658">
        <v>2844.288</v>
      </c>
      <c r="P6658">
        <v>103</v>
      </c>
      <c r="Q6658">
        <v>35.5</v>
      </c>
      <c r="R6658">
        <v>1624.423</v>
      </c>
      <c r="S6658">
        <v>2019</v>
      </c>
      <c r="T6658">
        <v>6</v>
      </c>
      <c r="U6658">
        <v>26</v>
      </c>
    </row>
    <row r="6659" spans="1:21" x14ac:dyDescent="0.3">
      <c r="A6659" s="5" t="s">
        <v>168</v>
      </c>
      <c r="B6659" s="5" t="s">
        <v>175</v>
      </c>
      <c r="C6659" s="5" t="s">
        <v>84</v>
      </c>
      <c r="D6659" s="5" t="s">
        <v>427</v>
      </c>
      <c r="E6659" s="5" t="s">
        <v>172</v>
      </c>
      <c r="F6659" s="6">
        <v>43645</v>
      </c>
      <c r="G6659" s="5" t="s">
        <v>148</v>
      </c>
      <c r="H6659" s="5" t="s">
        <v>235</v>
      </c>
      <c r="I6659">
        <v>43477</v>
      </c>
      <c r="J6659">
        <v>168</v>
      </c>
      <c r="K6659">
        <v>90.5</v>
      </c>
      <c r="L6659">
        <v>1</v>
      </c>
      <c r="M6659">
        <v>3212.75</v>
      </c>
      <c r="N6659">
        <v>2844.288</v>
      </c>
      <c r="O6659">
        <v>2844.288</v>
      </c>
      <c r="P6659">
        <v>90.5</v>
      </c>
      <c r="Q6659">
        <v>35.5</v>
      </c>
      <c r="R6659">
        <v>368.46199999999999</v>
      </c>
      <c r="S6659">
        <v>2019</v>
      </c>
      <c r="T6659">
        <v>6</v>
      </c>
      <c r="U6659">
        <v>26</v>
      </c>
    </row>
    <row r="6660" spans="1:21" x14ac:dyDescent="0.3">
      <c r="A6660" s="5" t="s">
        <v>168</v>
      </c>
      <c r="B6660" s="5" t="s">
        <v>175</v>
      </c>
      <c r="C6660" s="5" t="s">
        <v>84</v>
      </c>
      <c r="D6660" s="5" t="s">
        <v>427</v>
      </c>
      <c r="E6660" s="5" t="s">
        <v>172</v>
      </c>
      <c r="F6660" s="6">
        <v>43645</v>
      </c>
      <c r="G6660" s="5" t="s">
        <v>148</v>
      </c>
      <c r="H6660" s="5" t="s">
        <v>208</v>
      </c>
      <c r="I6660">
        <v>43477</v>
      </c>
      <c r="J6660">
        <v>168</v>
      </c>
      <c r="K6660">
        <v>97</v>
      </c>
      <c r="L6660">
        <v>1</v>
      </c>
      <c r="M6660">
        <v>3443.5</v>
      </c>
      <c r="N6660">
        <v>2844.288</v>
      </c>
      <c r="O6660">
        <v>2844.288</v>
      </c>
      <c r="P6660">
        <v>97</v>
      </c>
      <c r="Q6660">
        <v>35.5</v>
      </c>
      <c r="R6660">
        <v>599.21199999999999</v>
      </c>
      <c r="S6660">
        <v>2019</v>
      </c>
      <c r="T6660">
        <v>6</v>
      </c>
      <c r="U6660">
        <v>26</v>
      </c>
    </row>
    <row r="6661" spans="1:21" x14ac:dyDescent="0.3">
      <c r="A6661" s="5" t="s">
        <v>168</v>
      </c>
      <c r="B6661" s="5" t="s">
        <v>175</v>
      </c>
      <c r="C6661" s="5" t="s">
        <v>84</v>
      </c>
      <c r="D6661" s="5" t="s">
        <v>427</v>
      </c>
      <c r="E6661" s="5" t="s">
        <v>172</v>
      </c>
      <c r="F6661" s="6">
        <v>43645</v>
      </c>
      <c r="G6661" s="5" t="s">
        <v>148</v>
      </c>
      <c r="H6661" s="5" t="s">
        <v>351</v>
      </c>
      <c r="I6661">
        <v>43477</v>
      </c>
      <c r="J6661">
        <v>168</v>
      </c>
      <c r="K6661">
        <v>115.5</v>
      </c>
      <c r="L6661">
        <v>1</v>
      </c>
      <c r="M6661">
        <v>4100.25</v>
      </c>
      <c r="N6661">
        <v>2844.288</v>
      </c>
      <c r="O6661">
        <v>2844.288</v>
      </c>
      <c r="P6661">
        <v>115.5</v>
      </c>
      <c r="Q6661">
        <v>35.5</v>
      </c>
      <c r="R6661">
        <v>1255.962</v>
      </c>
      <c r="S6661">
        <v>2019</v>
      </c>
      <c r="T6661">
        <v>6</v>
      </c>
      <c r="U6661">
        <v>26</v>
      </c>
    </row>
    <row r="6662" spans="1:21" x14ac:dyDescent="0.3">
      <c r="A6662" s="5" t="s">
        <v>168</v>
      </c>
      <c r="B6662" s="5" t="s">
        <v>175</v>
      </c>
      <c r="C6662" s="5" t="s">
        <v>84</v>
      </c>
      <c r="D6662" s="5" t="s">
        <v>427</v>
      </c>
      <c r="E6662" s="5" t="s">
        <v>172</v>
      </c>
      <c r="F6662" s="6">
        <v>43645</v>
      </c>
      <c r="G6662" s="5" t="s">
        <v>148</v>
      </c>
      <c r="H6662" s="5" t="s">
        <v>173</v>
      </c>
      <c r="I6662">
        <v>43477</v>
      </c>
      <c r="J6662">
        <v>168</v>
      </c>
      <c r="K6662">
        <v>869.5</v>
      </c>
      <c r="L6662">
        <v>10</v>
      </c>
      <c r="M6662">
        <v>32171.5</v>
      </c>
      <c r="N6662">
        <v>28442.883000000002</v>
      </c>
      <c r="O6662">
        <v>2844.288</v>
      </c>
      <c r="P6662">
        <v>86.95</v>
      </c>
      <c r="Q6662">
        <v>37</v>
      </c>
      <c r="R6662">
        <v>3728.6170000000002</v>
      </c>
      <c r="S6662">
        <v>2019</v>
      </c>
      <c r="T6662">
        <v>6</v>
      </c>
      <c r="U6662">
        <v>26</v>
      </c>
    </row>
    <row r="6663" spans="1:21" x14ac:dyDescent="0.3">
      <c r="A6663" s="5" t="s">
        <v>168</v>
      </c>
      <c r="B6663" s="5" t="s">
        <v>206</v>
      </c>
      <c r="C6663" s="5" t="s">
        <v>106</v>
      </c>
      <c r="D6663" s="5" t="s">
        <v>405</v>
      </c>
      <c r="E6663" s="5" t="s">
        <v>172</v>
      </c>
      <c r="F6663" s="6">
        <v>43645</v>
      </c>
      <c r="G6663" s="5" t="s">
        <v>148</v>
      </c>
      <c r="H6663" s="5" t="s">
        <v>173</v>
      </c>
      <c r="I6663">
        <v>43469</v>
      </c>
      <c r="J6663">
        <v>176</v>
      </c>
      <c r="K6663">
        <v>2415.4</v>
      </c>
      <c r="L6663">
        <v>20</v>
      </c>
      <c r="M6663">
        <v>89369.8</v>
      </c>
      <c r="N6663">
        <v>59525.285000000003</v>
      </c>
      <c r="O6663">
        <v>2976.2640000000001</v>
      </c>
      <c r="P6663">
        <v>120.77000000000001</v>
      </c>
      <c r="Q6663">
        <v>37</v>
      </c>
      <c r="R6663">
        <v>29844.514999999999</v>
      </c>
      <c r="S6663">
        <v>2019</v>
      </c>
      <c r="T6663">
        <v>6</v>
      </c>
      <c r="U6663">
        <v>26</v>
      </c>
    </row>
    <row r="6664" spans="1:21" x14ac:dyDescent="0.3">
      <c r="A6664" s="5" t="s">
        <v>168</v>
      </c>
      <c r="B6664" s="5" t="s">
        <v>206</v>
      </c>
      <c r="C6664" s="5" t="s">
        <v>106</v>
      </c>
      <c r="D6664" s="5" t="s">
        <v>405</v>
      </c>
      <c r="E6664" s="5" t="s">
        <v>172</v>
      </c>
      <c r="F6664" s="6">
        <v>43645</v>
      </c>
      <c r="G6664" s="5" t="s">
        <v>148</v>
      </c>
      <c r="H6664" s="5" t="s">
        <v>178</v>
      </c>
      <c r="I6664">
        <v>43469</v>
      </c>
      <c r="J6664">
        <v>176</v>
      </c>
      <c r="K6664">
        <v>444.8</v>
      </c>
      <c r="L6664">
        <v>4</v>
      </c>
      <c r="M6664">
        <v>15790.4</v>
      </c>
      <c r="N6664">
        <v>11905.057000000001</v>
      </c>
      <c r="O6664">
        <v>2976.2640000000001</v>
      </c>
      <c r="P6664">
        <v>111.2</v>
      </c>
      <c r="Q6664">
        <v>35.5</v>
      </c>
      <c r="R6664">
        <v>3885.3429999999998</v>
      </c>
      <c r="S6664">
        <v>2019</v>
      </c>
      <c r="T6664">
        <v>6</v>
      </c>
      <c r="U6664">
        <v>26</v>
      </c>
    </row>
    <row r="6665" spans="1:21" x14ac:dyDescent="0.3">
      <c r="A6665" s="5" t="s">
        <v>168</v>
      </c>
      <c r="B6665" s="5" t="s">
        <v>206</v>
      </c>
      <c r="C6665" s="5" t="s">
        <v>106</v>
      </c>
      <c r="D6665" s="5" t="s">
        <v>405</v>
      </c>
      <c r="E6665" s="5" t="s">
        <v>172</v>
      </c>
      <c r="F6665" s="6">
        <v>43645</v>
      </c>
      <c r="G6665" s="5" t="s">
        <v>148</v>
      </c>
      <c r="H6665" s="5" t="s">
        <v>197</v>
      </c>
      <c r="I6665">
        <v>43469</v>
      </c>
      <c r="J6665">
        <v>176</v>
      </c>
      <c r="K6665">
        <v>431.4</v>
      </c>
      <c r="L6665">
        <v>4</v>
      </c>
      <c r="M6665">
        <v>15314.7</v>
      </c>
      <c r="N6665">
        <v>11905.057000000001</v>
      </c>
      <c r="O6665">
        <v>2976.2640000000001</v>
      </c>
      <c r="P6665">
        <v>107.85</v>
      </c>
      <c r="Q6665">
        <v>35.5</v>
      </c>
      <c r="R6665">
        <v>3409.643</v>
      </c>
      <c r="S6665">
        <v>2019</v>
      </c>
      <c r="T6665">
        <v>6</v>
      </c>
      <c r="U6665">
        <v>26</v>
      </c>
    </row>
    <row r="6666" spans="1:21" x14ac:dyDescent="0.3">
      <c r="A6666" s="5" t="s">
        <v>168</v>
      </c>
      <c r="B6666" s="5" t="s">
        <v>206</v>
      </c>
      <c r="C6666" s="5" t="s">
        <v>106</v>
      </c>
      <c r="D6666" s="5" t="s">
        <v>405</v>
      </c>
      <c r="E6666" s="5" t="s">
        <v>172</v>
      </c>
      <c r="F6666" s="6">
        <v>43645</v>
      </c>
      <c r="G6666" s="5" t="s">
        <v>148</v>
      </c>
      <c r="H6666" s="5" t="s">
        <v>311</v>
      </c>
      <c r="I6666">
        <v>43469</v>
      </c>
      <c r="J6666">
        <v>176</v>
      </c>
      <c r="K6666">
        <v>97.4</v>
      </c>
      <c r="L6666">
        <v>1</v>
      </c>
      <c r="M6666">
        <v>3457.7</v>
      </c>
      <c r="N6666">
        <v>2976.2640000000001</v>
      </c>
      <c r="O6666">
        <v>2976.2640000000001</v>
      </c>
      <c r="P6666">
        <v>97.4</v>
      </c>
      <c r="Q6666">
        <v>35.5</v>
      </c>
      <c r="R6666">
        <v>481.43599999999998</v>
      </c>
      <c r="S6666">
        <v>2019</v>
      </c>
      <c r="T6666">
        <v>6</v>
      </c>
      <c r="U6666">
        <v>26</v>
      </c>
    </row>
    <row r="6667" spans="1:21" x14ac:dyDescent="0.3">
      <c r="A6667" s="5" t="s">
        <v>168</v>
      </c>
      <c r="B6667" s="5" t="s">
        <v>206</v>
      </c>
      <c r="C6667" s="5" t="s">
        <v>106</v>
      </c>
      <c r="D6667" s="5" t="s">
        <v>405</v>
      </c>
      <c r="E6667" s="5" t="s">
        <v>172</v>
      </c>
      <c r="F6667" s="6">
        <v>43645</v>
      </c>
      <c r="G6667" s="5" t="s">
        <v>148</v>
      </c>
      <c r="H6667" s="5" t="s">
        <v>351</v>
      </c>
      <c r="I6667">
        <v>43469</v>
      </c>
      <c r="J6667">
        <v>176</v>
      </c>
      <c r="K6667">
        <v>214.4</v>
      </c>
      <c r="L6667">
        <v>2</v>
      </c>
      <c r="M6667">
        <v>7611.2</v>
      </c>
      <c r="N6667">
        <v>5952.5280000000002</v>
      </c>
      <c r="O6667">
        <v>2976.2640000000001</v>
      </c>
      <c r="P6667">
        <v>107.2</v>
      </c>
      <c r="Q6667">
        <v>35.5</v>
      </c>
      <c r="R6667">
        <v>1658.672</v>
      </c>
      <c r="S6667">
        <v>2019</v>
      </c>
      <c r="T6667">
        <v>6</v>
      </c>
      <c r="U6667">
        <v>26</v>
      </c>
    </row>
    <row r="6668" spans="1:21" x14ac:dyDescent="0.3">
      <c r="A6668" s="5" t="s">
        <v>168</v>
      </c>
      <c r="B6668" s="5" t="s">
        <v>206</v>
      </c>
      <c r="C6668" s="5" t="s">
        <v>106</v>
      </c>
      <c r="D6668" s="5" t="s">
        <v>405</v>
      </c>
      <c r="E6668" s="5" t="s">
        <v>172</v>
      </c>
      <c r="F6668" s="6">
        <v>43645</v>
      </c>
      <c r="G6668" s="5" t="s">
        <v>148</v>
      </c>
      <c r="H6668" s="5" t="s">
        <v>190</v>
      </c>
      <c r="I6668">
        <v>43469</v>
      </c>
      <c r="J6668">
        <v>176</v>
      </c>
      <c r="K6668">
        <v>97.4</v>
      </c>
      <c r="L6668">
        <v>1</v>
      </c>
      <c r="M6668">
        <v>3457.7</v>
      </c>
      <c r="N6668">
        <v>2976.2640000000001</v>
      </c>
      <c r="O6668">
        <v>2976.2640000000001</v>
      </c>
      <c r="P6668">
        <v>97.4</v>
      </c>
      <c r="Q6668">
        <v>35.5</v>
      </c>
      <c r="R6668">
        <v>481.43599999999998</v>
      </c>
      <c r="S6668">
        <v>2019</v>
      </c>
      <c r="T6668">
        <v>6</v>
      </c>
      <c r="U6668">
        <v>26</v>
      </c>
    </row>
    <row r="6669" spans="1:21" x14ac:dyDescent="0.3">
      <c r="A6669" s="5" t="s">
        <v>168</v>
      </c>
      <c r="B6669" s="5" t="s">
        <v>175</v>
      </c>
      <c r="C6669" s="5" t="s">
        <v>86</v>
      </c>
      <c r="D6669" s="5" t="s">
        <v>423</v>
      </c>
      <c r="E6669" s="5" t="s">
        <v>172</v>
      </c>
      <c r="F6669" s="6">
        <v>43647</v>
      </c>
      <c r="G6669" s="5" t="s">
        <v>148</v>
      </c>
      <c r="H6669" s="5" t="s">
        <v>426</v>
      </c>
      <c r="I6669">
        <v>43484</v>
      </c>
      <c r="J6669">
        <v>163</v>
      </c>
      <c r="K6669">
        <v>4145</v>
      </c>
      <c r="L6669">
        <v>40</v>
      </c>
      <c r="M6669">
        <v>145075</v>
      </c>
      <c r="N6669">
        <v>105010.90300000001</v>
      </c>
      <c r="O6669">
        <v>2625.2730000000001</v>
      </c>
      <c r="P6669">
        <v>103.625</v>
      </c>
      <c r="Q6669">
        <v>35</v>
      </c>
      <c r="R6669">
        <v>40064.097000000002</v>
      </c>
      <c r="S6669">
        <v>2019</v>
      </c>
      <c r="T6669">
        <v>7</v>
      </c>
      <c r="U6669">
        <v>27</v>
      </c>
    </row>
    <row r="6670" spans="1:21" x14ac:dyDescent="0.3">
      <c r="A6670" s="5" t="s">
        <v>168</v>
      </c>
      <c r="B6670" s="5" t="s">
        <v>206</v>
      </c>
      <c r="C6670" s="5" t="s">
        <v>103</v>
      </c>
      <c r="D6670" s="5" t="s">
        <v>429</v>
      </c>
      <c r="E6670" s="5" t="s">
        <v>172</v>
      </c>
      <c r="F6670" s="6">
        <v>43647</v>
      </c>
      <c r="G6670" s="5" t="s">
        <v>148</v>
      </c>
      <c r="H6670" s="5" t="s">
        <v>205</v>
      </c>
      <c r="I6670">
        <v>43560</v>
      </c>
      <c r="J6670">
        <v>87</v>
      </c>
      <c r="K6670">
        <v>312</v>
      </c>
      <c r="L6670">
        <v>3</v>
      </c>
      <c r="M6670">
        <v>11232</v>
      </c>
      <c r="N6670">
        <v>4730.3540000000003</v>
      </c>
      <c r="O6670">
        <v>1576.7850000000001</v>
      </c>
      <c r="P6670">
        <v>104</v>
      </c>
      <c r="Q6670">
        <v>36</v>
      </c>
      <c r="R6670">
        <v>6501.6459999999997</v>
      </c>
      <c r="S6670">
        <v>2019</v>
      </c>
      <c r="T6670">
        <v>7</v>
      </c>
      <c r="U6670">
        <v>27</v>
      </c>
    </row>
    <row r="6671" spans="1:21" x14ac:dyDescent="0.3">
      <c r="A6671" s="5" t="s">
        <v>168</v>
      </c>
      <c r="B6671" s="5" t="s">
        <v>206</v>
      </c>
      <c r="C6671" s="5" t="s">
        <v>103</v>
      </c>
      <c r="D6671" s="5" t="s">
        <v>429</v>
      </c>
      <c r="E6671" s="5" t="s">
        <v>227</v>
      </c>
      <c r="F6671" s="6">
        <v>43647</v>
      </c>
      <c r="G6671" s="5" t="s">
        <v>148</v>
      </c>
      <c r="H6671" s="5" t="s">
        <v>205</v>
      </c>
      <c r="I6671">
        <v>43560</v>
      </c>
      <c r="J6671">
        <v>87</v>
      </c>
      <c r="K6671">
        <v>-312</v>
      </c>
      <c r="L6671">
        <v>-3</v>
      </c>
      <c r="M6671">
        <v>-11232</v>
      </c>
      <c r="N6671">
        <v>-4730.3540000000003</v>
      </c>
      <c r="O6671">
        <v>-1576.7850000000001</v>
      </c>
      <c r="P6671">
        <v>104</v>
      </c>
      <c r="Q6671">
        <v>36</v>
      </c>
      <c r="R6671">
        <v>-6501.6459999999997</v>
      </c>
      <c r="S6671">
        <v>2019</v>
      </c>
      <c r="T6671">
        <v>7</v>
      </c>
      <c r="U6671">
        <v>27</v>
      </c>
    </row>
    <row r="6672" spans="1:21" x14ac:dyDescent="0.3">
      <c r="A6672" s="5" t="s">
        <v>168</v>
      </c>
      <c r="B6672" s="5" t="s">
        <v>206</v>
      </c>
      <c r="C6672" s="5" t="s">
        <v>106</v>
      </c>
      <c r="D6672" s="5" t="s">
        <v>405</v>
      </c>
      <c r="E6672" s="5" t="s">
        <v>172</v>
      </c>
      <c r="F6672" s="6">
        <v>43647</v>
      </c>
      <c r="G6672" s="5" t="s">
        <v>148</v>
      </c>
      <c r="H6672" s="5" t="s">
        <v>182</v>
      </c>
      <c r="I6672">
        <v>43469</v>
      </c>
      <c r="J6672">
        <v>178</v>
      </c>
      <c r="K6672">
        <v>235</v>
      </c>
      <c r="L6672">
        <v>2</v>
      </c>
      <c r="M6672">
        <v>8460</v>
      </c>
      <c r="N6672">
        <v>5952.5280000000002</v>
      </c>
      <c r="O6672">
        <v>2976.2640000000001</v>
      </c>
      <c r="P6672">
        <v>117.5</v>
      </c>
      <c r="Q6672">
        <v>36</v>
      </c>
      <c r="R6672">
        <v>2507.4720000000002</v>
      </c>
      <c r="S6672">
        <v>2019</v>
      </c>
      <c r="T6672">
        <v>7</v>
      </c>
      <c r="U6672">
        <v>27</v>
      </c>
    </row>
    <row r="6673" spans="1:21" x14ac:dyDescent="0.3">
      <c r="A6673" s="5" t="s">
        <v>168</v>
      </c>
      <c r="B6673" s="5" t="s">
        <v>206</v>
      </c>
      <c r="C6673" s="5" t="s">
        <v>106</v>
      </c>
      <c r="D6673" s="5" t="s">
        <v>405</v>
      </c>
      <c r="E6673" s="5" t="s">
        <v>172</v>
      </c>
      <c r="F6673" s="6">
        <v>43647</v>
      </c>
      <c r="G6673" s="5" t="s">
        <v>148</v>
      </c>
      <c r="H6673" s="5" t="s">
        <v>202</v>
      </c>
      <c r="I6673">
        <v>43469</v>
      </c>
      <c r="J6673">
        <v>178</v>
      </c>
      <c r="K6673">
        <v>1038</v>
      </c>
      <c r="L6673">
        <v>9</v>
      </c>
      <c r="M6673">
        <v>37368</v>
      </c>
      <c r="N6673">
        <v>26786.378000000001</v>
      </c>
      <c r="O6673">
        <v>2976.2640000000001</v>
      </c>
      <c r="P6673">
        <v>115.33333333333333</v>
      </c>
      <c r="Q6673">
        <v>36</v>
      </c>
      <c r="R6673">
        <v>10581.621999999999</v>
      </c>
      <c r="S6673">
        <v>2019</v>
      </c>
      <c r="T6673">
        <v>7</v>
      </c>
      <c r="U6673">
        <v>27</v>
      </c>
    </row>
    <row r="6674" spans="1:21" x14ac:dyDescent="0.3">
      <c r="A6674" s="5" t="s">
        <v>168</v>
      </c>
      <c r="B6674" s="5" t="s">
        <v>206</v>
      </c>
      <c r="C6674" s="5" t="s">
        <v>106</v>
      </c>
      <c r="D6674" s="5" t="s">
        <v>405</v>
      </c>
      <c r="E6674" s="5" t="s">
        <v>172</v>
      </c>
      <c r="F6674" s="6">
        <v>43647</v>
      </c>
      <c r="G6674" s="5" t="s">
        <v>148</v>
      </c>
      <c r="H6674" s="5" t="s">
        <v>204</v>
      </c>
      <c r="I6674">
        <v>43469</v>
      </c>
      <c r="J6674">
        <v>178</v>
      </c>
      <c r="K6674">
        <v>620</v>
      </c>
      <c r="L6674">
        <v>5</v>
      </c>
      <c r="M6674">
        <v>22320</v>
      </c>
      <c r="N6674">
        <v>14881.321</v>
      </c>
      <c r="O6674">
        <v>2976.2640000000001</v>
      </c>
      <c r="P6674">
        <v>124</v>
      </c>
      <c r="Q6674">
        <v>36</v>
      </c>
      <c r="R6674">
        <v>7438.6790000000001</v>
      </c>
      <c r="S6674">
        <v>2019</v>
      </c>
      <c r="T6674">
        <v>7</v>
      </c>
      <c r="U6674">
        <v>27</v>
      </c>
    </row>
    <row r="6675" spans="1:21" x14ac:dyDescent="0.3">
      <c r="A6675" s="5" t="s">
        <v>168</v>
      </c>
      <c r="B6675" s="5" t="s">
        <v>206</v>
      </c>
      <c r="C6675" s="5" t="s">
        <v>106</v>
      </c>
      <c r="D6675" s="5" t="s">
        <v>405</v>
      </c>
      <c r="E6675" s="5" t="s">
        <v>172</v>
      </c>
      <c r="F6675" s="6">
        <v>43647</v>
      </c>
      <c r="G6675" s="5" t="s">
        <v>148</v>
      </c>
      <c r="H6675" s="5" t="s">
        <v>190</v>
      </c>
      <c r="I6675">
        <v>43469</v>
      </c>
      <c r="J6675">
        <v>178</v>
      </c>
      <c r="K6675">
        <v>121</v>
      </c>
      <c r="L6675">
        <v>1</v>
      </c>
      <c r="M6675">
        <v>4356</v>
      </c>
      <c r="N6675">
        <v>2976.2640000000001</v>
      </c>
      <c r="O6675">
        <v>2976.2640000000001</v>
      </c>
      <c r="P6675">
        <v>121</v>
      </c>
      <c r="Q6675">
        <v>36</v>
      </c>
      <c r="R6675">
        <v>1379.7360000000001</v>
      </c>
      <c r="S6675">
        <v>2019</v>
      </c>
      <c r="T6675">
        <v>7</v>
      </c>
      <c r="U6675">
        <v>27</v>
      </c>
    </row>
    <row r="6676" spans="1:21" x14ac:dyDescent="0.3">
      <c r="A6676" s="5" t="s">
        <v>168</v>
      </c>
      <c r="B6676" s="5" t="s">
        <v>206</v>
      </c>
      <c r="C6676" s="5" t="s">
        <v>106</v>
      </c>
      <c r="D6676" s="5" t="s">
        <v>405</v>
      </c>
      <c r="E6676" s="5" t="s">
        <v>172</v>
      </c>
      <c r="F6676" s="6">
        <v>43647</v>
      </c>
      <c r="G6676" s="5" t="s">
        <v>148</v>
      </c>
      <c r="H6676" s="5" t="s">
        <v>216</v>
      </c>
      <c r="I6676">
        <v>43469</v>
      </c>
      <c r="J6676">
        <v>178</v>
      </c>
      <c r="K6676">
        <v>108</v>
      </c>
      <c r="L6676">
        <v>1</v>
      </c>
      <c r="M6676">
        <v>3888</v>
      </c>
      <c r="N6676">
        <v>2976.2640000000001</v>
      </c>
      <c r="O6676">
        <v>2976.2640000000001</v>
      </c>
      <c r="P6676">
        <v>108</v>
      </c>
      <c r="Q6676">
        <v>36</v>
      </c>
      <c r="R6676">
        <v>911.73599999999999</v>
      </c>
      <c r="S6676">
        <v>2019</v>
      </c>
      <c r="T6676">
        <v>7</v>
      </c>
      <c r="U6676">
        <v>27</v>
      </c>
    </row>
    <row r="6677" spans="1:21" x14ac:dyDescent="0.3">
      <c r="A6677" s="5" t="s">
        <v>168</v>
      </c>
      <c r="B6677" s="5" t="s">
        <v>206</v>
      </c>
      <c r="C6677" s="5" t="s">
        <v>106</v>
      </c>
      <c r="D6677" s="5" t="s">
        <v>405</v>
      </c>
      <c r="E6677" s="5" t="s">
        <v>172</v>
      </c>
      <c r="F6677" s="6">
        <v>43647</v>
      </c>
      <c r="G6677" s="5" t="s">
        <v>148</v>
      </c>
      <c r="H6677" s="5" t="s">
        <v>226</v>
      </c>
      <c r="I6677">
        <v>43469</v>
      </c>
      <c r="J6677">
        <v>178</v>
      </c>
      <c r="K6677">
        <v>324</v>
      </c>
      <c r="L6677">
        <v>3</v>
      </c>
      <c r="M6677">
        <v>11664</v>
      </c>
      <c r="N6677">
        <v>8928.7929999999997</v>
      </c>
      <c r="O6677">
        <v>2976.2640000000001</v>
      </c>
      <c r="P6677">
        <v>108</v>
      </c>
      <c r="Q6677">
        <v>36</v>
      </c>
      <c r="R6677">
        <v>2735.2069999999999</v>
      </c>
      <c r="S6677">
        <v>2019</v>
      </c>
      <c r="T6677">
        <v>7</v>
      </c>
      <c r="U6677">
        <v>27</v>
      </c>
    </row>
    <row r="6678" spans="1:21" x14ac:dyDescent="0.3">
      <c r="A6678" s="5" t="s">
        <v>168</v>
      </c>
      <c r="B6678" s="5" t="s">
        <v>206</v>
      </c>
      <c r="C6678" s="5" t="s">
        <v>106</v>
      </c>
      <c r="D6678" s="5" t="s">
        <v>405</v>
      </c>
      <c r="E6678" s="5" t="s">
        <v>172</v>
      </c>
      <c r="F6678" s="6">
        <v>43647</v>
      </c>
      <c r="G6678" s="5" t="s">
        <v>148</v>
      </c>
      <c r="H6678" s="5" t="s">
        <v>321</v>
      </c>
      <c r="I6678">
        <v>43469</v>
      </c>
      <c r="J6678">
        <v>178</v>
      </c>
      <c r="K6678">
        <v>350</v>
      </c>
      <c r="L6678">
        <v>3</v>
      </c>
      <c r="M6678">
        <v>12425</v>
      </c>
      <c r="N6678">
        <v>8928.7929999999997</v>
      </c>
      <c r="O6678">
        <v>2976.2640000000001</v>
      </c>
      <c r="P6678">
        <v>116.66666666666667</v>
      </c>
      <c r="Q6678">
        <v>35.5</v>
      </c>
      <c r="R6678">
        <v>3496.2069999999999</v>
      </c>
      <c r="S6678">
        <v>2019</v>
      </c>
      <c r="T6678">
        <v>7</v>
      </c>
      <c r="U6678">
        <v>27</v>
      </c>
    </row>
    <row r="6679" spans="1:21" x14ac:dyDescent="0.3">
      <c r="A6679" s="5" t="s">
        <v>168</v>
      </c>
      <c r="B6679" s="5" t="s">
        <v>206</v>
      </c>
      <c r="C6679" s="5" t="s">
        <v>106</v>
      </c>
      <c r="D6679" s="5" t="s">
        <v>405</v>
      </c>
      <c r="E6679" s="5" t="s">
        <v>172</v>
      </c>
      <c r="F6679" s="6">
        <v>43647</v>
      </c>
      <c r="G6679" s="5" t="s">
        <v>148</v>
      </c>
      <c r="H6679" s="5" t="s">
        <v>180</v>
      </c>
      <c r="I6679">
        <v>43469</v>
      </c>
      <c r="J6679">
        <v>178</v>
      </c>
      <c r="K6679">
        <v>108</v>
      </c>
      <c r="L6679">
        <v>1</v>
      </c>
      <c r="M6679">
        <v>3888</v>
      </c>
      <c r="N6679">
        <v>2976.2640000000001</v>
      </c>
      <c r="O6679">
        <v>2976.2640000000001</v>
      </c>
      <c r="P6679">
        <v>108</v>
      </c>
      <c r="Q6679">
        <v>36</v>
      </c>
      <c r="R6679">
        <v>911.73599999999999</v>
      </c>
      <c r="S6679">
        <v>2019</v>
      </c>
      <c r="T6679">
        <v>7</v>
      </c>
      <c r="U6679">
        <v>27</v>
      </c>
    </row>
    <row r="6680" spans="1:21" x14ac:dyDescent="0.3">
      <c r="A6680" s="5" t="s">
        <v>168</v>
      </c>
      <c r="B6680" s="5" t="s">
        <v>206</v>
      </c>
      <c r="C6680" s="5" t="s">
        <v>106</v>
      </c>
      <c r="D6680" s="5" t="s">
        <v>405</v>
      </c>
      <c r="E6680" s="5" t="s">
        <v>172</v>
      </c>
      <c r="F6680" s="6">
        <v>43647</v>
      </c>
      <c r="G6680" s="5" t="s">
        <v>148</v>
      </c>
      <c r="H6680" s="5" t="s">
        <v>205</v>
      </c>
      <c r="I6680">
        <v>43469</v>
      </c>
      <c r="J6680">
        <v>178</v>
      </c>
      <c r="K6680">
        <v>312</v>
      </c>
      <c r="L6680">
        <v>3</v>
      </c>
      <c r="M6680">
        <v>11232</v>
      </c>
      <c r="N6680">
        <v>8928.7929999999997</v>
      </c>
      <c r="O6680">
        <v>2976.2640000000001</v>
      </c>
      <c r="P6680">
        <v>104</v>
      </c>
      <c r="Q6680">
        <v>36</v>
      </c>
      <c r="R6680">
        <v>2303.2069999999999</v>
      </c>
      <c r="S6680">
        <v>2019</v>
      </c>
      <c r="T6680">
        <v>7</v>
      </c>
      <c r="U6680">
        <v>27</v>
      </c>
    </row>
    <row r="6681" spans="1:21" x14ac:dyDescent="0.3">
      <c r="A6681" s="5" t="s">
        <v>168</v>
      </c>
      <c r="B6681" s="5" t="s">
        <v>206</v>
      </c>
      <c r="C6681" s="5" t="s">
        <v>115</v>
      </c>
      <c r="D6681" s="5" t="s">
        <v>430</v>
      </c>
      <c r="E6681" s="5" t="s">
        <v>172</v>
      </c>
      <c r="F6681" s="6">
        <v>43647</v>
      </c>
      <c r="G6681" s="5" t="s">
        <v>148</v>
      </c>
      <c r="H6681" s="5" t="s">
        <v>187</v>
      </c>
      <c r="I6681">
        <v>43476</v>
      </c>
      <c r="J6681">
        <v>171</v>
      </c>
      <c r="K6681">
        <v>238</v>
      </c>
      <c r="L6681">
        <v>2</v>
      </c>
      <c r="M6681">
        <v>8568</v>
      </c>
      <c r="N6681">
        <v>5400.1970000000001</v>
      </c>
      <c r="O6681">
        <v>2700.098</v>
      </c>
      <c r="P6681">
        <v>119</v>
      </c>
      <c r="Q6681">
        <v>36</v>
      </c>
      <c r="R6681">
        <v>3167.8029999999999</v>
      </c>
      <c r="S6681">
        <v>2019</v>
      </c>
      <c r="T6681">
        <v>7</v>
      </c>
      <c r="U6681">
        <v>27</v>
      </c>
    </row>
    <row r="6682" spans="1:21" x14ac:dyDescent="0.3">
      <c r="A6682" s="5" t="s">
        <v>168</v>
      </c>
      <c r="B6682" s="5" t="s">
        <v>206</v>
      </c>
      <c r="C6682" s="5" t="s">
        <v>115</v>
      </c>
      <c r="D6682" s="5" t="s">
        <v>430</v>
      </c>
      <c r="E6682" s="5" t="s">
        <v>172</v>
      </c>
      <c r="F6682" s="6">
        <v>43647</v>
      </c>
      <c r="G6682" s="5" t="s">
        <v>148</v>
      </c>
      <c r="H6682" s="5" t="s">
        <v>191</v>
      </c>
      <c r="I6682">
        <v>43476</v>
      </c>
      <c r="J6682">
        <v>171</v>
      </c>
      <c r="K6682">
        <v>554</v>
      </c>
      <c r="L6682">
        <v>5</v>
      </c>
      <c r="M6682">
        <v>19944</v>
      </c>
      <c r="N6682">
        <v>13500.492</v>
      </c>
      <c r="O6682">
        <v>2700.098</v>
      </c>
      <c r="P6682">
        <v>110.8</v>
      </c>
      <c r="Q6682">
        <v>36</v>
      </c>
      <c r="R6682">
        <v>6443.5079999999998</v>
      </c>
      <c r="S6682">
        <v>2019</v>
      </c>
      <c r="T6682">
        <v>7</v>
      </c>
      <c r="U6682">
        <v>27</v>
      </c>
    </row>
    <row r="6683" spans="1:21" x14ac:dyDescent="0.3">
      <c r="A6683" s="5" t="s">
        <v>168</v>
      </c>
      <c r="B6683" s="5" t="s">
        <v>206</v>
      </c>
      <c r="C6683" s="5" t="s">
        <v>115</v>
      </c>
      <c r="D6683" s="5" t="s">
        <v>430</v>
      </c>
      <c r="E6683" s="5" t="s">
        <v>172</v>
      </c>
      <c r="F6683" s="6">
        <v>43647</v>
      </c>
      <c r="G6683" s="5" t="s">
        <v>148</v>
      </c>
      <c r="H6683" s="5" t="s">
        <v>222</v>
      </c>
      <c r="I6683">
        <v>43476</v>
      </c>
      <c r="J6683">
        <v>171</v>
      </c>
      <c r="K6683">
        <v>120</v>
      </c>
      <c r="L6683">
        <v>1</v>
      </c>
      <c r="M6683">
        <v>4320</v>
      </c>
      <c r="N6683">
        <v>2700.098</v>
      </c>
      <c r="O6683">
        <v>2700.098</v>
      </c>
      <c r="P6683">
        <v>120</v>
      </c>
      <c r="Q6683">
        <v>36</v>
      </c>
      <c r="R6683">
        <v>1619.902</v>
      </c>
      <c r="S6683">
        <v>2019</v>
      </c>
      <c r="T6683">
        <v>7</v>
      </c>
      <c r="U6683">
        <v>27</v>
      </c>
    </row>
    <row r="6684" spans="1:21" x14ac:dyDescent="0.3">
      <c r="A6684" s="5" t="s">
        <v>168</v>
      </c>
      <c r="B6684" s="5" t="s">
        <v>206</v>
      </c>
      <c r="C6684" s="5" t="s">
        <v>115</v>
      </c>
      <c r="D6684" s="5" t="s">
        <v>430</v>
      </c>
      <c r="E6684" s="5" t="s">
        <v>172</v>
      </c>
      <c r="F6684" s="6">
        <v>43647</v>
      </c>
      <c r="G6684" s="5" t="s">
        <v>148</v>
      </c>
      <c r="H6684" s="5" t="s">
        <v>181</v>
      </c>
      <c r="I6684">
        <v>43476</v>
      </c>
      <c r="J6684">
        <v>171</v>
      </c>
      <c r="K6684">
        <v>242</v>
      </c>
      <c r="L6684">
        <v>2</v>
      </c>
      <c r="M6684">
        <v>8712</v>
      </c>
      <c r="N6684">
        <v>5400.1970000000001</v>
      </c>
      <c r="O6684">
        <v>2700.098</v>
      </c>
      <c r="P6684">
        <v>121</v>
      </c>
      <c r="Q6684">
        <v>36</v>
      </c>
      <c r="R6684">
        <v>3311.8029999999999</v>
      </c>
      <c r="S6684">
        <v>2019</v>
      </c>
      <c r="T6684">
        <v>7</v>
      </c>
      <c r="U6684">
        <v>27</v>
      </c>
    </row>
    <row r="6685" spans="1:21" x14ac:dyDescent="0.3">
      <c r="A6685" s="5" t="s">
        <v>168</v>
      </c>
      <c r="B6685" s="5" t="s">
        <v>206</v>
      </c>
      <c r="C6685" s="5" t="s">
        <v>115</v>
      </c>
      <c r="D6685" s="5" t="s">
        <v>430</v>
      </c>
      <c r="E6685" s="5" t="s">
        <v>172</v>
      </c>
      <c r="F6685" s="6">
        <v>43647</v>
      </c>
      <c r="G6685" s="5" t="s">
        <v>148</v>
      </c>
      <c r="H6685" s="5" t="s">
        <v>183</v>
      </c>
      <c r="I6685">
        <v>43476</v>
      </c>
      <c r="J6685">
        <v>171</v>
      </c>
      <c r="K6685">
        <v>352</v>
      </c>
      <c r="L6685">
        <v>3</v>
      </c>
      <c r="M6685">
        <v>12672</v>
      </c>
      <c r="N6685">
        <v>8100.2950000000001</v>
      </c>
      <c r="O6685">
        <v>2700.098</v>
      </c>
      <c r="P6685">
        <v>117.33333333333333</v>
      </c>
      <c r="Q6685">
        <v>36</v>
      </c>
      <c r="R6685">
        <v>4571.7049999999999</v>
      </c>
      <c r="S6685">
        <v>2019</v>
      </c>
      <c r="T6685">
        <v>7</v>
      </c>
      <c r="U6685">
        <v>27</v>
      </c>
    </row>
    <row r="6686" spans="1:21" x14ac:dyDescent="0.3">
      <c r="A6686" s="5" t="s">
        <v>168</v>
      </c>
      <c r="B6686" s="5" t="s">
        <v>206</v>
      </c>
      <c r="C6686" s="5" t="s">
        <v>115</v>
      </c>
      <c r="D6686" s="5" t="s">
        <v>430</v>
      </c>
      <c r="E6686" s="5" t="s">
        <v>172</v>
      </c>
      <c r="F6686" s="6">
        <v>43647</v>
      </c>
      <c r="G6686" s="5" t="s">
        <v>148</v>
      </c>
      <c r="H6686" s="5" t="s">
        <v>246</v>
      </c>
      <c r="I6686">
        <v>43476</v>
      </c>
      <c r="J6686">
        <v>171</v>
      </c>
      <c r="K6686">
        <v>400</v>
      </c>
      <c r="L6686">
        <v>4</v>
      </c>
      <c r="M6686">
        <v>14400</v>
      </c>
      <c r="N6686">
        <v>10800.394</v>
      </c>
      <c r="O6686">
        <v>2700.098</v>
      </c>
      <c r="P6686">
        <v>100</v>
      </c>
      <c r="Q6686">
        <v>36</v>
      </c>
      <c r="R6686">
        <v>3599.6060000000002</v>
      </c>
      <c r="S6686">
        <v>2019</v>
      </c>
      <c r="T6686">
        <v>7</v>
      </c>
      <c r="U6686">
        <v>27</v>
      </c>
    </row>
    <row r="6687" spans="1:21" x14ac:dyDescent="0.3">
      <c r="A6687" s="5" t="s">
        <v>168</v>
      </c>
      <c r="B6687" s="5" t="s">
        <v>206</v>
      </c>
      <c r="C6687" s="5" t="s">
        <v>115</v>
      </c>
      <c r="D6687" s="5" t="s">
        <v>430</v>
      </c>
      <c r="E6687" s="5" t="s">
        <v>172</v>
      </c>
      <c r="F6687" s="6">
        <v>43647</v>
      </c>
      <c r="G6687" s="5" t="s">
        <v>148</v>
      </c>
      <c r="H6687" s="5" t="s">
        <v>186</v>
      </c>
      <c r="I6687">
        <v>43476</v>
      </c>
      <c r="J6687">
        <v>171</v>
      </c>
      <c r="K6687">
        <v>104</v>
      </c>
      <c r="L6687">
        <v>1</v>
      </c>
      <c r="M6687">
        <v>3744</v>
      </c>
      <c r="N6687">
        <v>2700.098</v>
      </c>
      <c r="O6687">
        <v>2700.098</v>
      </c>
      <c r="P6687">
        <v>104</v>
      </c>
      <c r="Q6687">
        <v>36</v>
      </c>
      <c r="R6687">
        <v>1043.902</v>
      </c>
      <c r="S6687">
        <v>2019</v>
      </c>
      <c r="T6687">
        <v>7</v>
      </c>
      <c r="U6687">
        <v>27</v>
      </c>
    </row>
    <row r="6688" spans="1:21" x14ac:dyDescent="0.3">
      <c r="A6688" s="5" t="s">
        <v>168</v>
      </c>
      <c r="B6688" s="5" t="s">
        <v>206</v>
      </c>
      <c r="C6688" s="5" t="s">
        <v>115</v>
      </c>
      <c r="D6688" s="5" t="s">
        <v>430</v>
      </c>
      <c r="E6688" s="5" t="s">
        <v>172</v>
      </c>
      <c r="F6688" s="6">
        <v>43647</v>
      </c>
      <c r="G6688" s="5" t="s">
        <v>148</v>
      </c>
      <c r="H6688" s="5" t="s">
        <v>238</v>
      </c>
      <c r="I6688">
        <v>43476</v>
      </c>
      <c r="J6688">
        <v>171</v>
      </c>
      <c r="K6688">
        <v>129</v>
      </c>
      <c r="L6688">
        <v>1</v>
      </c>
      <c r="M6688">
        <v>4644</v>
      </c>
      <c r="N6688">
        <v>2700.098</v>
      </c>
      <c r="O6688">
        <v>2700.098</v>
      </c>
      <c r="P6688">
        <v>129</v>
      </c>
      <c r="Q6688">
        <v>36</v>
      </c>
      <c r="R6688">
        <v>1943.902</v>
      </c>
      <c r="S6688">
        <v>2019</v>
      </c>
      <c r="T6688">
        <v>7</v>
      </c>
      <c r="U6688">
        <v>27</v>
      </c>
    </row>
    <row r="6689" spans="1:21" x14ac:dyDescent="0.3">
      <c r="A6689" s="5" t="s">
        <v>168</v>
      </c>
      <c r="B6689" s="5" t="s">
        <v>206</v>
      </c>
      <c r="C6689" s="5" t="s">
        <v>115</v>
      </c>
      <c r="D6689" s="5" t="s">
        <v>430</v>
      </c>
      <c r="E6689" s="5" t="s">
        <v>172</v>
      </c>
      <c r="F6689" s="6">
        <v>43647</v>
      </c>
      <c r="G6689" s="5" t="s">
        <v>148</v>
      </c>
      <c r="H6689" s="5" t="s">
        <v>184</v>
      </c>
      <c r="I6689">
        <v>43476</v>
      </c>
      <c r="J6689">
        <v>171</v>
      </c>
      <c r="K6689">
        <v>3433</v>
      </c>
      <c r="L6689">
        <v>30</v>
      </c>
      <c r="M6689">
        <v>121871.5</v>
      </c>
      <c r="N6689">
        <v>81002.953999999998</v>
      </c>
      <c r="O6689">
        <v>2700.098</v>
      </c>
      <c r="P6689">
        <v>114.43333333333334</v>
      </c>
      <c r="Q6689">
        <v>35.5</v>
      </c>
      <c r="R6689">
        <v>40868.546000000002</v>
      </c>
      <c r="S6689">
        <v>2019</v>
      </c>
      <c r="T6689">
        <v>7</v>
      </c>
      <c r="U6689">
        <v>27</v>
      </c>
    </row>
    <row r="6690" spans="1:21" x14ac:dyDescent="0.3">
      <c r="A6690" s="5" t="s">
        <v>168</v>
      </c>
      <c r="B6690" s="5" t="s">
        <v>206</v>
      </c>
      <c r="C6690" s="5" t="s">
        <v>115</v>
      </c>
      <c r="D6690" s="5" t="s">
        <v>430</v>
      </c>
      <c r="E6690" s="5" t="s">
        <v>172</v>
      </c>
      <c r="F6690" s="6">
        <v>43647</v>
      </c>
      <c r="G6690" s="5" t="s">
        <v>148</v>
      </c>
      <c r="H6690" s="5" t="s">
        <v>269</v>
      </c>
      <c r="I6690">
        <v>43476</v>
      </c>
      <c r="J6690">
        <v>171</v>
      </c>
      <c r="K6690">
        <v>330</v>
      </c>
      <c r="L6690">
        <v>3</v>
      </c>
      <c r="M6690">
        <v>11715</v>
      </c>
      <c r="N6690">
        <v>8100.2950000000001</v>
      </c>
      <c r="O6690">
        <v>2700.098</v>
      </c>
      <c r="P6690">
        <v>110</v>
      </c>
      <c r="Q6690">
        <v>35.5</v>
      </c>
      <c r="R6690">
        <v>3614.7049999999999</v>
      </c>
      <c r="S6690">
        <v>2019</v>
      </c>
      <c r="T6690">
        <v>7</v>
      </c>
      <c r="U6690">
        <v>27</v>
      </c>
    </row>
    <row r="6691" spans="1:21" x14ac:dyDescent="0.3">
      <c r="A6691" s="5" t="s">
        <v>168</v>
      </c>
      <c r="B6691" s="5" t="s">
        <v>206</v>
      </c>
      <c r="C6691" s="5" t="s">
        <v>115</v>
      </c>
      <c r="D6691" s="5" t="s">
        <v>430</v>
      </c>
      <c r="E6691" s="5" t="s">
        <v>172</v>
      </c>
      <c r="F6691" s="6">
        <v>43647</v>
      </c>
      <c r="G6691" s="5" t="s">
        <v>148</v>
      </c>
      <c r="H6691" s="5" t="s">
        <v>217</v>
      </c>
      <c r="I6691">
        <v>43476</v>
      </c>
      <c r="J6691">
        <v>171</v>
      </c>
      <c r="K6691">
        <v>576</v>
      </c>
      <c r="L6691">
        <v>5</v>
      </c>
      <c r="M6691">
        <v>20736</v>
      </c>
      <c r="N6691">
        <v>13500.492</v>
      </c>
      <c r="O6691">
        <v>2700.098</v>
      </c>
      <c r="P6691">
        <v>115.2</v>
      </c>
      <c r="Q6691">
        <v>36</v>
      </c>
      <c r="R6691">
        <v>7235.5079999999998</v>
      </c>
      <c r="S6691">
        <v>2019</v>
      </c>
      <c r="T6691">
        <v>7</v>
      </c>
      <c r="U6691">
        <v>27</v>
      </c>
    </row>
    <row r="6692" spans="1:21" x14ac:dyDescent="0.3">
      <c r="A6692" s="5" t="s">
        <v>168</v>
      </c>
      <c r="B6692" s="5" t="s">
        <v>206</v>
      </c>
      <c r="C6692" s="5" t="s">
        <v>115</v>
      </c>
      <c r="D6692" s="5" t="s">
        <v>430</v>
      </c>
      <c r="E6692" s="5" t="s">
        <v>172</v>
      </c>
      <c r="F6692" s="6">
        <v>43647</v>
      </c>
      <c r="G6692" s="5" t="s">
        <v>148</v>
      </c>
      <c r="H6692" s="5" t="s">
        <v>203</v>
      </c>
      <c r="I6692">
        <v>43476</v>
      </c>
      <c r="J6692">
        <v>171</v>
      </c>
      <c r="K6692">
        <v>204</v>
      </c>
      <c r="L6692">
        <v>2</v>
      </c>
      <c r="M6692">
        <v>7344</v>
      </c>
      <c r="N6692">
        <v>5400.1970000000001</v>
      </c>
      <c r="O6692">
        <v>2700.098</v>
      </c>
      <c r="P6692">
        <v>102</v>
      </c>
      <c r="Q6692">
        <v>36</v>
      </c>
      <c r="R6692">
        <v>1943.8030000000001</v>
      </c>
      <c r="S6692">
        <v>2019</v>
      </c>
      <c r="T6692">
        <v>7</v>
      </c>
      <c r="U6692">
        <v>27</v>
      </c>
    </row>
    <row r="6693" spans="1:21" x14ac:dyDescent="0.3">
      <c r="A6693" s="5" t="s">
        <v>168</v>
      </c>
      <c r="B6693" s="5" t="s">
        <v>206</v>
      </c>
      <c r="C6693" s="5" t="s">
        <v>115</v>
      </c>
      <c r="D6693" s="5" t="s">
        <v>430</v>
      </c>
      <c r="E6693" s="5" t="s">
        <v>172</v>
      </c>
      <c r="F6693" s="6">
        <v>43647</v>
      </c>
      <c r="G6693" s="5" t="s">
        <v>148</v>
      </c>
      <c r="H6693" s="5" t="s">
        <v>189</v>
      </c>
      <c r="I6693">
        <v>43476</v>
      </c>
      <c r="J6693">
        <v>171</v>
      </c>
      <c r="K6693">
        <v>100</v>
      </c>
      <c r="L6693">
        <v>1</v>
      </c>
      <c r="M6693">
        <v>3600</v>
      </c>
      <c r="N6693">
        <v>2700.098</v>
      </c>
      <c r="O6693">
        <v>2700.098</v>
      </c>
      <c r="P6693">
        <v>100</v>
      </c>
      <c r="Q6693">
        <v>36</v>
      </c>
      <c r="R6693">
        <v>899.90200000000004</v>
      </c>
      <c r="S6693">
        <v>2019</v>
      </c>
      <c r="T6693">
        <v>7</v>
      </c>
      <c r="U6693">
        <v>27</v>
      </c>
    </row>
    <row r="6694" spans="1:21" x14ac:dyDescent="0.3">
      <c r="A6694" s="5" t="s">
        <v>168</v>
      </c>
      <c r="B6694" s="5" t="s">
        <v>206</v>
      </c>
      <c r="C6694" s="5" t="s">
        <v>115</v>
      </c>
      <c r="D6694" s="5" t="s">
        <v>430</v>
      </c>
      <c r="E6694" s="5" t="s">
        <v>172</v>
      </c>
      <c r="F6694" s="6">
        <v>43647</v>
      </c>
      <c r="G6694" s="5" t="s">
        <v>148</v>
      </c>
      <c r="H6694" s="5" t="s">
        <v>344</v>
      </c>
      <c r="I6694">
        <v>43476</v>
      </c>
      <c r="J6694">
        <v>171</v>
      </c>
      <c r="K6694">
        <v>100</v>
      </c>
      <c r="L6694">
        <v>1</v>
      </c>
      <c r="M6694">
        <v>3600</v>
      </c>
      <c r="N6694">
        <v>2700.098</v>
      </c>
      <c r="O6694">
        <v>2700.098</v>
      </c>
      <c r="P6694">
        <v>100</v>
      </c>
      <c r="Q6694">
        <v>36</v>
      </c>
      <c r="R6694">
        <v>899.90200000000004</v>
      </c>
      <c r="S6694">
        <v>2019</v>
      </c>
      <c r="T6694">
        <v>7</v>
      </c>
      <c r="U6694">
        <v>27</v>
      </c>
    </row>
    <row r="6695" spans="1:21" x14ac:dyDescent="0.3">
      <c r="A6695" s="5" t="s">
        <v>168</v>
      </c>
      <c r="B6695" s="5" t="s">
        <v>206</v>
      </c>
      <c r="C6695" s="5" t="s">
        <v>115</v>
      </c>
      <c r="D6695" s="5" t="s">
        <v>430</v>
      </c>
      <c r="E6695" s="5" t="s">
        <v>172</v>
      </c>
      <c r="F6695" s="6">
        <v>43647</v>
      </c>
      <c r="G6695" s="5" t="s">
        <v>148</v>
      </c>
      <c r="H6695" s="5" t="s">
        <v>185</v>
      </c>
      <c r="I6695">
        <v>43476</v>
      </c>
      <c r="J6695">
        <v>171</v>
      </c>
      <c r="K6695">
        <v>200</v>
      </c>
      <c r="L6695">
        <v>2</v>
      </c>
      <c r="M6695">
        <v>7200</v>
      </c>
      <c r="N6695">
        <v>5400.1970000000001</v>
      </c>
      <c r="O6695">
        <v>2700.098</v>
      </c>
      <c r="P6695">
        <v>100</v>
      </c>
      <c r="Q6695">
        <v>36</v>
      </c>
      <c r="R6695">
        <v>1799.8030000000001</v>
      </c>
      <c r="S6695">
        <v>2019</v>
      </c>
      <c r="T6695">
        <v>7</v>
      </c>
      <c r="U6695">
        <v>27</v>
      </c>
    </row>
    <row r="6696" spans="1:21" x14ac:dyDescent="0.3">
      <c r="A6696" s="5" t="s">
        <v>168</v>
      </c>
      <c r="B6696" s="5" t="s">
        <v>175</v>
      </c>
      <c r="C6696" s="5" t="s">
        <v>84</v>
      </c>
      <c r="D6696" s="5" t="s">
        <v>427</v>
      </c>
      <c r="E6696" s="5" t="s">
        <v>172</v>
      </c>
      <c r="F6696" s="6">
        <v>43648</v>
      </c>
      <c r="G6696" s="5" t="s">
        <v>148</v>
      </c>
      <c r="H6696" s="5" t="s">
        <v>305</v>
      </c>
      <c r="I6696">
        <v>43477</v>
      </c>
      <c r="J6696">
        <v>171</v>
      </c>
      <c r="K6696">
        <v>1005</v>
      </c>
      <c r="L6696">
        <v>10</v>
      </c>
      <c r="M6696">
        <v>35677.5</v>
      </c>
      <c r="N6696">
        <v>28442.883000000002</v>
      </c>
      <c r="O6696">
        <v>2844.288</v>
      </c>
      <c r="P6696">
        <v>100.5</v>
      </c>
      <c r="Q6696">
        <v>35.5</v>
      </c>
      <c r="R6696">
        <v>7234.6170000000002</v>
      </c>
      <c r="S6696">
        <v>2019</v>
      </c>
      <c r="T6696">
        <v>7</v>
      </c>
      <c r="U6696">
        <v>27</v>
      </c>
    </row>
    <row r="6697" spans="1:21" x14ac:dyDescent="0.3">
      <c r="A6697" s="5" t="s">
        <v>168</v>
      </c>
      <c r="B6697" s="5" t="s">
        <v>175</v>
      </c>
      <c r="C6697" s="5" t="s">
        <v>86</v>
      </c>
      <c r="D6697" s="5" t="s">
        <v>423</v>
      </c>
      <c r="E6697" s="5" t="s">
        <v>172</v>
      </c>
      <c r="F6697" s="6">
        <v>43648</v>
      </c>
      <c r="G6697" s="5" t="s">
        <v>148</v>
      </c>
      <c r="H6697" s="5" t="s">
        <v>199</v>
      </c>
      <c r="I6697">
        <v>43484</v>
      </c>
      <c r="J6697">
        <v>164</v>
      </c>
      <c r="K6697">
        <v>1299</v>
      </c>
      <c r="L6697">
        <v>12</v>
      </c>
      <c r="M6697">
        <v>46114.5</v>
      </c>
      <c r="N6697">
        <v>31503.271000000001</v>
      </c>
      <c r="O6697">
        <v>2625.2730000000001</v>
      </c>
      <c r="P6697">
        <v>108.25</v>
      </c>
      <c r="Q6697">
        <v>35.5</v>
      </c>
      <c r="R6697">
        <v>14611.228999999999</v>
      </c>
      <c r="S6697">
        <v>2019</v>
      </c>
      <c r="T6697">
        <v>7</v>
      </c>
      <c r="U6697">
        <v>27</v>
      </c>
    </row>
    <row r="6698" spans="1:21" x14ac:dyDescent="0.3">
      <c r="A6698" s="5" t="s">
        <v>168</v>
      </c>
      <c r="B6698" s="5" t="s">
        <v>175</v>
      </c>
      <c r="C6698" s="5" t="s">
        <v>86</v>
      </c>
      <c r="D6698" s="5" t="s">
        <v>423</v>
      </c>
      <c r="E6698" s="5" t="s">
        <v>172</v>
      </c>
      <c r="F6698" s="6">
        <v>43648</v>
      </c>
      <c r="G6698" s="5" t="s">
        <v>148</v>
      </c>
      <c r="H6698" s="5" t="s">
        <v>200</v>
      </c>
      <c r="I6698">
        <v>43484</v>
      </c>
      <c r="J6698">
        <v>164</v>
      </c>
      <c r="K6698">
        <v>875</v>
      </c>
      <c r="L6698">
        <v>8</v>
      </c>
      <c r="M6698">
        <v>31062.5</v>
      </c>
      <c r="N6698">
        <v>21002.181</v>
      </c>
      <c r="O6698">
        <v>2625.2730000000001</v>
      </c>
      <c r="P6698">
        <v>109.375</v>
      </c>
      <c r="Q6698">
        <v>35.5</v>
      </c>
      <c r="R6698">
        <v>10060.319</v>
      </c>
      <c r="S6698">
        <v>2019</v>
      </c>
      <c r="T6698">
        <v>7</v>
      </c>
      <c r="U6698">
        <v>27</v>
      </c>
    </row>
    <row r="6699" spans="1:21" x14ac:dyDescent="0.3">
      <c r="A6699" s="5" t="s">
        <v>168</v>
      </c>
      <c r="B6699" s="5" t="s">
        <v>175</v>
      </c>
      <c r="C6699" s="5" t="s">
        <v>86</v>
      </c>
      <c r="D6699" s="5" t="s">
        <v>423</v>
      </c>
      <c r="E6699" s="5" t="s">
        <v>172</v>
      </c>
      <c r="F6699" s="6">
        <v>43648</v>
      </c>
      <c r="G6699" s="5" t="s">
        <v>148</v>
      </c>
      <c r="H6699" s="5" t="s">
        <v>215</v>
      </c>
      <c r="I6699">
        <v>43484</v>
      </c>
      <c r="J6699">
        <v>164</v>
      </c>
      <c r="K6699">
        <v>503</v>
      </c>
      <c r="L6699">
        <v>5</v>
      </c>
      <c r="M6699">
        <v>17856.5</v>
      </c>
      <c r="N6699">
        <v>13126.362999999999</v>
      </c>
      <c r="O6699">
        <v>2625.2730000000001</v>
      </c>
      <c r="P6699">
        <v>100.6</v>
      </c>
      <c r="Q6699">
        <v>35.5</v>
      </c>
      <c r="R6699">
        <v>4730.1369999999997</v>
      </c>
      <c r="S6699">
        <v>2019</v>
      </c>
      <c r="T6699">
        <v>7</v>
      </c>
      <c r="U6699">
        <v>27</v>
      </c>
    </row>
    <row r="6700" spans="1:21" x14ac:dyDescent="0.3">
      <c r="A6700" s="5" t="s">
        <v>168</v>
      </c>
      <c r="B6700" s="5" t="s">
        <v>169</v>
      </c>
      <c r="C6700" s="5" t="s">
        <v>170</v>
      </c>
      <c r="D6700" s="5" t="s">
        <v>403</v>
      </c>
      <c r="E6700" s="5" t="s">
        <v>172</v>
      </c>
      <c r="F6700" s="6">
        <v>43649</v>
      </c>
      <c r="G6700" s="5" t="s">
        <v>148</v>
      </c>
      <c r="H6700" s="5" t="s">
        <v>194</v>
      </c>
      <c r="I6700">
        <v>43468</v>
      </c>
      <c r="J6700">
        <v>181</v>
      </c>
      <c r="K6700">
        <v>310</v>
      </c>
      <c r="L6700">
        <v>3</v>
      </c>
      <c r="M6700">
        <v>11005</v>
      </c>
      <c r="N6700">
        <v>8608.1970000000001</v>
      </c>
      <c r="O6700">
        <v>2869.3989999999999</v>
      </c>
      <c r="P6700">
        <v>103.33333333333333</v>
      </c>
      <c r="Q6700">
        <v>35.5</v>
      </c>
      <c r="R6700">
        <v>2396.8029999999999</v>
      </c>
      <c r="S6700">
        <v>2019</v>
      </c>
      <c r="T6700">
        <v>7</v>
      </c>
      <c r="U6700">
        <v>27</v>
      </c>
    </row>
    <row r="6701" spans="1:21" x14ac:dyDescent="0.3">
      <c r="A6701" s="5" t="s">
        <v>168</v>
      </c>
      <c r="B6701" s="5" t="s">
        <v>169</v>
      </c>
      <c r="C6701" s="5" t="s">
        <v>170</v>
      </c>
      <c r="D6701" s="5" t="s">
        <v>417</v>
      </c>
      <c r="E6701" s="5" t="s">
        <v>172</v>
      </c>
      <c r="F6701" s="6">
        <v>43649</v>
      </c>
      <c r="G6701" s="5" t="s">
        <v>148</v>
      </c>
      <c r="H6701" s="5" t="s">
        <v>194</v>
      </c>
      <c r="I6701">
        <v>43449</v>
      </c>
      <c r="J6701">
        <v>200</v>
      </c>
      <c r="K6701">
        <v>108</v>
      </c>
      <c r="L6701">
        <v>1</v>
      </c>
      <c r="M6701">
        <v>3834</v>
      </c>
      <c r="N6701">
        <v>2473.0839999999998</v>
      </c>
      <c r="O6701">
        <v>2473.0839999999998</v>
      </c>
      <c r="P6701">
        <v>108</v>
      </c>
      <c r="Q6701">
        <v>35.5</v>
      </c>
      <c r="R6701">
        <v>1360.9159999999999</v>
      </c>
      <c r="S6701">
        <v>2019</v>
      </c>
      <c r="T6701">
        <v>7</v>
      </c>
      <c r="U6701">
        <v>27</v>
      </c>
    </row>
    <row r="6702" spans="1:21" x14ac:dyDescent="0.3">
      <c r="A6702" s="5" t="s">
        <v>168</v>
      </c>
      <c r="B6702" s="5" t="s">
        <v>175</v>
      </c>
      <c r="C6702" s="5" t="s">
        <v>84</v>
      </c>
      <c r="D6702" s="5" t="s">
        <v>427</v>
      </c>
      <c r="E6702" s="5" t="s">
        <v>172</v>
      </c>
      <c r="F6702" s="6">
        <v>43649</v>
      </c>
      <c r="G6702" s="5" t="s">
        <v>148</v>
      </c>
      <c r="H6702" s="5" t="s">
        <v>194</v>
      </c>
      <c r="I6702">
        <v>43477</v>
      </c>
      <c r="J6702">
        <v>172</v>
      </c>
      <c r="K6702">
        <v>446</v>
      </c>
      <c r="L6702">
        <v>4</v>
      </c>
      <c r="M6702">
        <v>15833</v>
      </c>
      <c r="N6702">
        <v>11377.153</v>
      </c>
      <c r="O6702">
        <v>2844.288</v>
      </c>
      <c r="P6702">
        <v>111.5</v>
      </c>
      <c r="Q6702">
        <v>35.5</v>
      </c>
      <c r="R6702">
        <v>4455.8469999999998</v>
      </c>
      <c r="S6702">
        <v>2019</v>
      </c>
      <c r="T6702">
        <v>7</v>
      </c>
      <c r="U6702">
        <v>27</v>
      </c>
    </row>
    <row r="6703" spans="1:21" x14ac:dyDescent="0.3">
      <c r="A6703" s="5" t="s">
        <v>168</v>
      </c>
      <c r="B6703" s="5" t="s">
        <v>175</v>
      </c>
      <c r="C6703" s="5" t="s">
        <v>87</v>
      </c>
      <c r="D6703" s="5" t="s">
        <v>431</v>
      </c>
      <c r="E6703" s="5" t="s">
        <v>172</v>
      </c>
      <c r="F6703" s="6">
        <v>43649</v>
      </c>
      <c r="G6703" s="5" t="s">
        <v>148</v>
      </c>
      <c r="H6703" s="5" t="s">
        <v>194</v>
      </c>
      <c r="I6703">
        <v>43491</v>
      </c>
      <c r="J6703">
        <v>158</v>
      </c>
      <c r="K6703">
        <v>219</v>
      </c>
      <c r="L6703">
        <v>2</v>
      </c>
      <c r="M6703">
        <v>7774.5</v>
      </c>
      <c r="N6703">
        <v>5023.9669999999996</v>
      </c>
      <c r="O6703">
        <v>2511.9830000000002</v>
      </c>
      <c r="P6703">
        <v>109.5</v>
      </c>
      <c r="Q6703">
        <v>35.5</v>
      </c>
      <c r="R6703">
        <v>2750.5329999999999</v>
      </c>
      <c r="S6703">
        <v>2019</v>
      </c>
      <c r="T6703">
        <v>7</v>
      </c>
      <c r="U6703">
        <v>27</v>
      </c>
    </row>
    <row r="6704" spans="1:21" x14ac:dyDescent="0.3">
      <c r="A6704" s="5" t="s">
        <v>168</v>
      </c>
      <c r="B6704" s="5" t="s">
        <v>175</v>
      </c>
      <c r="C6704" s="5" t="s">
        <v>87</v>
      </c>
      <c r="D6704" s="5" t="s">
        <v>431</v>
      </c>
      <c r="E6704" s="5" t="s">
        <v>172</v>
      </c>
      <c r="F6704" s="6">
        <v>43649</v>
      </c>
      <c r="G6704" s="5" t="s">
        <v>148</v>
      </c>
      <c r="H6704" s="5" t="s">
        <v>264</v>
      </c>
      <c r="I6704">
        <v>43491</v>
      </c>
      <c r="J6704">
        <v>158</v>
      </c>
      <c r="K6704">
        <v>800</v>
      </c>
      <c r="L6704">
        <v>8</v>
      </c>
      <c r="M6704">
        <v>28000</v>
      </c>
      <c r="N6704">
        <v>20095.866000000002</v>
      </c>
      <c r="O6704">
        <v>2511.9830000000002</v>
      </c>
      <c r="P6704">
        <v>100</v>
      </c>
      <c r="Q6704">
        <v>35</v>
      </c>
      <c r="R6704">
        <v>7904.134</v>
      </c>
      <c r="S6704">
        <v>2019</v>
      </c>
      <c r="T6704">
        <v>7</v>
      </c>
      <c r="U6704">
        <v>27</v>
      </c>
    </row>
    <row r="6705" spans="1:21" x14ac:dyDescent="0.3">
      <c r="A6705" s="5" t="s">
        <v>168</v>
      </c>
      <c r="B6705" s="5" t="s">
        <v>175</v>
      </c>
      <c r="C6705" s="5" t="s">
        <v>87</v>
      </c>
      <c r="D6705" s="5" t="s">
        <v>431</v>
      </c>
      <c r="E6705" s="5" t="s">
        <v>172</v>
      </c>
      <c r="F6705" s="6">
        <v>43649</v>
      </c>
      <c r="G6705" s="5" t="s">
        <v>148</v>
      </c>
      <c r="H6705" s="5" t="s">
        <v>395</v>
      </c>
      <c r="I6705">
        <v>43491</v>
      </c>
      <c r="J6705">
        <v>158</v>
      </c>
      <c r="K6705">
        <v>90.5</v>
      </c>
      <c r="L6705">
        <v>1</v>
      </c>
      <c r="M6705">
        <v>3212.75</v>
      </c>
      <c r="N6705">
        <v>2511.9830000000002</v>
      </c>
      <c r="O6705">
        <v>2511.9830000000002</v>
      </c>
      <c r="P6705">
        <v>90.5</v>
      </c>
      <c r="Q6705">
        <v>35.5</v>
      </c>
      <c r="R6705">
        <v>700.76700000000005</v>
      </c>
      <c r="S6705">
        <v>2019</v>
      </c>
      <c r="T6705">
        <v>7</v>
      </c>
      <c r="U6705">
        <v>27</v>
      </c>
    </row>
    <row r="6706" spans="1:21" x14ac:dyDescent="0.3">
      <c r="A6706" s="5" t="s">
        <v>168</v>
      </c>
      <c r="B6706" s="5" t="s">
        <v>206</v>
      </c>
      <c r="C6706" s="5" t="s">
        <v>106</v>
      </c>
      <c r="D6706" s="5" t="s">
        <v>405</v>
      </c>
      <c r="E6706" s="5" t="s">
        <v>172</v>
      </c>
      <c r="F6706" s="6">
        <v>43649</v>
      </c>
      <c r="G6706" s="5" t="s">
        <v>148</v>
      </c>
      <c r="H6706" s="5" t="s">
        <v>173</v>
      </c>
      <c r="I6706">
        <v>43469</v>
      </c>
      <c r="J6706">
        <v>180</v>
      </c>
      <c r="K6706">
        <v>1088.2</v>
      </c>
      <c r="L6706">
        <v>10</v>
      </c>
      <c r="M6706">
        <v>40263.4</v>
      </c>
      <c r="N6706">
        <v>29762.642</v>
      </c>
      <c r="O6706">
        <v>2976.2640000000001</v>
      </c>
      <c r="P6706">
        <v>108.82000000000001</v>
      </c>
      <c r="Q6706">
        <v>37</v>
      </c>
      <c r="R6706">
        <v>10500.758</v>
      </c>
      <c r="S6706">
        <v>2019</v>
      </c>
      <c r="T6706">
        <v>7</v>
      </c>
      <c r="U6706">
        <v>27</v>
      </c>
    </row>
    <row r="6707" spans="1:21" x14ac:dyDescent="0.3">
      <c r="A6707" s="5" t="s">
        <v>168</v>
      </c>
      <c r="B6707" s="5" t="s">
        <v>206</v>
      </c>
      <c r="C6707" s="5" t="s">
        <v>106</v>
      </c>
      <c r="D6707" s="5" t="s">
        <v>405</v>
      </c>
      <c r="E6707" s="5" t="s">
        <v>172</v>
      </c>
      <c r="F6707" s="6">
        <v>43649</v>
      </c>
      <c r="G6707" s="5" t="s">
        <v>148</v>
      </c>
      <c r="H6707" s="5" t="s">
        <v>311</v>
      </c>
      <c r="I6707">
        <v>43469</v>
      </c>
      <c r="J6707">
        <v>180</v>
      </c>
      <c r="K6707">
        <v>102</v>
      </c>
      <c r="L6707">
        <v>1</v>
      </c>
      <c r="M6707">
        <v>3621</v>
      </c>
      <c r="N6707">
        <v>2976.2640000000001</v>
      </c>
      <c r="O6707">
        <v>2976.2640000000001</v>
      </c>
      <c r="P6707">
        <v>102</v>
      </c>
      <c r="Q6707">
        <v>35.5</v>
      </c>
      <c r="R6707">
        <v>644.73599999999999</v>
      </c>
      <c r="S6707">
        <v>2019</v>
      </c>
      <c r="T6707">
        <v>7</v>
      </c>
      <c r="U6707">
        <v>27</v>
      </c>
    </row>
    <row r="6708" spans="1:21" x14ac:dyDescent="0.3">
      <c r="A6708" s="5" t="s">
        <v>168</v>
      </c>
      <c r="B6708" s="5" t="s">
        <v>206</v>
      </c>
      <c r="C6708" s="5" t="s">
        <v>106</v>
      </c>
      <c r="D6708" s="5" t="s">
        <v>405</v>
      </c>
      <c r="E6708" s="5" t="s">
        <v>172</v>
      </c>
      <c r="F6708" s="6">
        <v>43649</v>
      </c>
      <c r="G6708" s="5" t="s">
        <v>148</v>
      </c>
      <c r="H6708" s="5" t="s">
        <v>178</v>
      </c>
      <c r="I6708">
        <v>43469</v>
      </c>
      <c r="J6708">
        <v>180</v>
      </c>
      <c r="K6708">
        <v>242</v>
      </c>
      <c r="L6708">
        <v>2</v>
      </c>
      <c r="M6708">
        <v>8591</v>
      </c>
      <c r="N6708">
        <v>5952.5280000000002</v>
      </c>
      <c r="O6708">
        <v>2976.2640000000001</v>
      </c>
      <c r="P6708">
        <v>121</v>
      </c>
      <c r="Q6708">
        <v>35.5</v>
      </c>
      <c r="R6708">
        <v>2638.4720000000002</v>
      </c>
      <c r="S6708">
        <v>2019</v>
      </c>
      <c r="T6708">
        <v>7</v>
      </c>
      <c r="U6708">
        <v>27</v>
      </c>
    </row>
    <row r="6709" spans="1:21" x14ac:dyDescent="0.3">
      <c r="A6709" s="5" t="s">
        <v>168</v>
      </c>
      <c r="B6709" s="5" t="s">
        <v>206</v>
      </c>
      <c r="C6709" s="5" t="s">
        <v>106</v>
      </c>
      <c r="D6709" s="5" t="s">
        <v>405</v>
      </c>
      <c r="E6709" s="5" t="s">
        <v>172</v>
      </c>
      <c r="F6709" s="6">
        <v>43649</v>
      </c>
      <c r="G6709" s="5" t="s">
        <v>148</v>
      </c>
      <c r="H6709" s="5" t="s">
        <v>351</v>
      </c>
      <c r="I6709">
        <v>43469</v>
      </c>
      <c r="J6709">
        <v>180</v>
      </c>
      <c r="K6709">
        <v>371.4</v>
      </c>
      <c r="L6709">
        <v>3</v>
      </c>
      <c r="M6709">
        <v>13184.7</v>
      </c>
      <c r="N6709">
        <v>8928.7929999999997</v>
      </c>
      <c r="O6709">
        <v>2976.2640000000001</v>
      </c>
      <c r="P6709">
        <v>123.8</v>
      </c>
      <c r="Q6709">
        <v>35.5</v>
      </c>
      <c r="R6709">
        <v>4255.9070000000002</v>
      </c>
      <c r="S6709">
        <v>2019</v>
      </c>
      <c r="T6709">
        <v>7</v>
      </c>
      <c r="U6709">
        <v>27</v>
      </c>
    </row>
    <row r="6710" spans="1:21" x14ac:dyDescent="0.3">
      <c r="A6710" s="5" t="s">
        <v>168</v>
      </c>
      <c r="B6710" s="5" t="s">
        <v>206</v>
      </c>
      <c r="C6710" s="5" t="s">
        <v>106</v>
      </c>
      <c r="D6710" s="5" t="s">
        <v>405</v>
      </c>
      <c r="E6710" s="5" t="s">
        <v>172</v>
      </c>
      <c r="F6710" s="6">
        <v>43649</v>
      </c>
      <c r="G6710" s="5" t="s">
        <v>148</v>
      </c>
      <c r="H6710" s="5" t="s">
        <v>235</v>
      </c>
      <c r="I6710">
        <v>43469</v>
      </c>
      <c r="J6710">
        <v>180</v>
      </c>
      <c r="K6710">
        <v>104.6</v>
      </c>
      <c r="L6710">
        <v>1</v>
      </c>
      <c r="M6710">
        <v>3713.3</v>
      </c>
      <c r="N6710">
        <v>2976.2640000000001</v>
      </c>
      <c r="O6710">
        <v>2976.2640000000001</v>
      </c>
      <c r="P6710">
        <v>104.6</v>
      </c>
      <c r="Q6710">
        <v>35.5</v>
      </c>
      <c r="R6710">
        <v>737.03599999999994</v>
      </c>
      <c r="S6710">
        <v>2019</v>
      </c>
      <c r="T6710">
        <v>7</v>
      </c>
      <c r="U6710">
        <v>27</v>
      </c>
    </row>
    <row r="6711" spans="1:21" x14ac:dyDescent="0.3">
      <c r="A6711" s="5" t="s">
        <v>168</v>
      </c>
      <c r="B6711" s="5" t="s">
        <v>206</v>
      </c>
      <c r="C6711" s="5" t="s">
        <v>115</v>
      </c>
      <c r="D6711" s="5" t="s">
        <v>430</v>
      </c>
      <c r="E6711" s="5" t="s">
        <v>172</v>
      </c>
      <c r="F6711" s="6">
        <v>43649</v>
      </c>
      <c r="G6711" s="5" t="s">
        <v>148</v>
      </c>
      <c r="H6711" s="5" t="s">
        <v>198</v>
      </c>
      <c r="I6711">
        <v>43476</v>
      </c>
      <c r="J6711">
        <v>173</v>
      </c>
      <c r="K6711">
        <v>338</v>
      </c>
      <c r="L6711">
        <v>3</v>
      </c>
      <c r="M6711">
        <v>11999</v>
      </c>
      <c r="N6711">
        <v>8100.2950000000001</v>
      </c>
      <c r="O6711">
        <v>2700.098</v>
      </c>
      <c r="P6711">
        <v>112.66666666666667</v>
      </c>
      <c r="Q6711">
        <v>35.5</v>
      </c>
      <c r="R6711">
        <v>3898.7049999999999</v>
      </c>
      <c r="S6711">
        <v>2019</v>
      </c>
      <c r="T6711">
        <v>7</v>
      </c>
      <c r="U6711">
        <v>27</v>
      </c>
    </row>
    <row r="6712" spans="1:21" x14ac:dyDescent="0.3">
      <c r="A6712" s="5" t="s">
        <v>168</v>
      </c>
      <c r="B6712" s="5" t="s">
        <v>206</v>
      </c>
      <c r="C6712" s="5" t="s">
        <v>115</v>
      </c>
      <c r="D6712" s="5" t="s">
        <v>430</v>
      </c>
      <c r="E6712" s="5" t="s">
        <v>172</v>
      </c>
      <c r="F6712" s="6">
        <v>43649</v>
      </c>
      <c r="G6712" s="5" t="s">
        <v>148</v>
      </c>
      <c r="H6712" s="5" t="s">
        <v>197</v>
      </c>
      <c r="I6712">
        <v>43476</v>
      </c>
      <c r="J6712">
        <v>173</v>
      </c>
      <c r="K6712">
        <v>1058</v>
      </c>
      <c r="L6712">
        <v>9</v>
      </c>
      <c r="M6712">
        <v>37559</v>
      </c>
      <c r="N6712">
        <v>24300.885999999999</v>
      </c>
      <c r="O6712">
        <v>2700.098</v>
      </c>
      <c r="P6712">
        <v>117.55555555555556</v>
      </c>
      <c r="Q6712">
        <v>35.5</v>
      </c>
      <c r="R6712">
        <v>13258.114</v>
      </c>
      <c r="S6712">
        <v>2019</v>
      </c>
      <c r="T6712">
        <v>7</v>
      </c>
      <c r="U6712">
        <v>27</v>
      </c>
    </row>
    <row r="6713" spans="1:21" x14ac:dyDescent="0.3">
      <c r="A6713" s="5" t="s">
        <v>168</v>
      </c>
      <c r="B6713" s="5" t="s">
        <v>206</v>
      </c>
      <c r="C6713" s="5" t="s">
        <v>115</v>
      </c>
      <c r="D6713" s="5" t="s">
        <v>430</v>
      </c>
      <c r="E6713" s="5" t="s">
        <v>172</v>
      </c>
      <c r="F6713" s="6">
        <v>43649</v>
      </c>
      <c r="G6713" s="5" t="s">
        <v>148</v>
      </c>
      <c r="H6713" s="5" t="s">
        <v>190</v>
      </c>
      <c r="I6713">
        <v>43476</v>
      </c>
      <c r="J6713">
        <v>173</v>
      </c>
      <c r="K6713">
        <v>110</v>
      </c>
      <c r="L6713">
        <v>1</v>
      </c>
      <c r="M6713">
        <v>3905</v>
      </c>
      <c r="N6713">
        <v>2700.098</v>
      </c>
      <c r="O6713">
        <v>2700.098</v>
      </c>
      <c r="P6713">
        <v>110</v>
      </c>
      <c r="Q6713">
        <v>35.5</v>
      </c>
      <c r="R6713">
        <v>1204.902</v>
      </c>
      <c r="S6713">
        <v>2019</v>
      </c>
      <c r="T6713">
        <v>7</v>
      </c>
      <c r="U6713">
        <v>27</v>
      </c>
    </row>
    <row r="6714" spans="1:21" x14ac:dyDescent="0.3">
      <c r="A6714" s="5" t="s">
        <v>168</v>
      </c>
      <c r="B6714" s="5" t="s">
        <v>206</v>
      </c>
      <c r="C6714" s="5" t="s">
        <v>115</v>
      </c>
      <c r="D6714" s="5" t="s">
        <v>430</v>
      </c>
      <c r="E6714" s="5" t="s">
        <v>172</v>
      </c>
      <c r="F6714" s="6">
        <v>43649</v>
      </c>
      <c r="G6714" s="5" t="s">
        <v>148</v>
      </c>
      <c r="H6714" s="5" t="s">
        <v>204</v>
      </c>
      <c r="I6714">
        <v>43476</v>
      </c>
      <c r="J6714">
        <v>173</v>
      </c>
      <c r="K6714">
        <v>530</v>
      </c>
      <c r="L6714">
        <v>5</v>
      </c>
      <c r="M6714">
        <v>18815</v>
      </c>
      <c r="N6714">
        <v>13500.492</v>
      </c>
      <c r="O6714">
        <v>2700.098</v>
      </c>
      <c r="P6714">
        <v>106</v>
      </c>
      <c r="Q6714">
        <v>35.5</v>
      </c>
      <c r="R6714">
        <v>5314.5079999999998</v>
      </c>
      <c r="S6714">
        <v>2019</v>
      </c>
      <c r="T6714">
        <v>7</v>
      </c>
      <c r="U6714">
        <v>27</v>
      </c>
    </row>
    <row r="6715" spans="1:21" x14ac:dyDescent="0.3">
      <c r="A6715" s="5" t="s">
        <v>168</v>
      </c>
      <c r="B6715" s="5" t="s">
        <v>206</v>
      </c>
      <c r="C6715" s="5" t="s">
        <v>115</v>
      </c>
      <c r="D6715" s="5" t="s">
        <v>430</v>
      </c>
      <c r="E6715" s="5" t="s">
        <v>172</v>
      </c>
      <c r="F6715" s="6">
        <v>43649</v>
      </c>
      <c r="G6715" s="5" t="s">
        <v>148</v>
      </c>
      <c r="H6715" s="5" t="s">
        <v>203</v>
      </c>
      <c r="I6715">
        <v>43476</v>
      </c>
      <c r="J6715">
        <v>173</v>
      </c>
      <c r="K6715">
        <v>212</v>
      </c>
      <c r="L6715">
        <v>2</v>
      </c>
      <c r="M6715">
        <v>7526</v>
      </c>
      <c r="N6715">
        <v>5400.1970000000001</v>
      </c>
      <c r="O6715">
        <v>2700.098</v>
      </c>
      <c r="P6715">
        <v>106</v>
      </c>
      <c r="Q6715">
        <v>35.5</v>
      </c>
      <c r="R6715">
        <v>2125.8029999999999</v>
      </c>
      <c r="S6715">
        <v>2019</v>
      </c>
      <c r="T6715">
        <v>7</v>
      </c>
      <c r="U6715">
        <v>27</v>
      </c>
    </row>
    <row r="6716" spans="1:21" x14ac:dyDescent="0.3">
      <c r="A6716" s="5" t="s">
        <v>168</v>
      </c>
      <c r="B6716" s="5" t="s">
        <v>206</v>
      </c>
      <c r="C6716" s="5" t="s">
        <v>115</v>
      </c>
      <c r="D6716" s="5" t="s">
        <v>430</v>
      </c>
      <c r="E6716" s="5" t="s">
        <v>172</v>
      </c>
      <c r="F6716" s="6">
        <v>43649</v>
      </c>
      <c r="G6716" s="5" t="s">
        <v>148</v>
      </c>
      <c r="H6716" s="5" t="s">
        <v>230</v>
      </c>
      <c r="I6716">
        <v>43476</v>
      </c>
      <c r="J6716">
        <v>173</v>
      </c>
      <c r="K6716">
        <v>1959</v>
      </c>
      <c r="L6716">
        <v>17</v>
      </c>
      <c r="M6716">
        <v>68565</v>
      </c>
      <c r="N6716">
        <v>45901.673999999999</v>
      </c>
      <c r="O6716">
        <v>2700.098</v>
      </c>
      <c r="P6716">
        <v>115.23529411764706</v>
      </c>
      <c r="Q6716">
        <v>35</v>
      </c>
      <c r="R6716">
        <v>22663.326000000001</v>
      </c>
      <c r="S6716">
        <v>2019</v>
      </c>
      <c r="T6716">
        <v>7</v>
      </c>
      <c r="U6716">
        <v>27</v>
      </c>
    </row>
    <row r="6717" spans="1:21" x14ac:dyDescent="0.3">
      <c r="A6717" s="5" t="s">
        <v>168</v>
      </c>
      <c r="B6717" s="5" t="s">
        <v>206</v>
      </c>
      <c r="C6717" s="5" t="s">
        <v>115</v>
      </c>
      <c r="D6717" s="5" t="s">
        <v>430</v>
      </c>
      <c r="E6717" s="5" t="s">
        <v>172</v>
      </c>
      <c r="F6717" s="6">
        <v>43649</v>
      </c>
      <c r="G6717" s="5" t="s">
        <v>148</v>
      </c>
      <c r="H6717" s="5" t="s">
        <v>180</v>
      </c>
      <c r="I6717">
        <v>43476</v>
      </c>
      <c r="J6717">
        <v>173</v>
      </c>
      <c r="K6717">
        <v>202</v>
      </c>
      <c r="L6717">
        <v>2</v>
      </c>
      <c r="M6717">
        <v>7171</v>
      </c>
      <c r="N6717">
        <v>5400.1970000000001</v>
      </c>
      <c r="O6717">
        <v>2700.098</v>
      </c>
      <c r="P6717">
        <v>101</v>
      </c>
      <c r="Q6717">
        <v>35.5</v>
      </c>
      <c r="R6717">
        <v>1770.8030000000001</v>
      </c>
      <c r="S6717">
        <v>2019</v>
      </c>
      <c r="T6717">
        <v>7</v>
      </c>
      <c r="U6717">
        <v>27</v>
      </c>
    </row>
    <row r="6718" spans="1:21" x14ac:dyDescent="0.3">
      <c r="A6718" s="5" t="s">
        <v>168</v>
      </c>
      <c r="B6718" s="5" t="s">
        <v>206</v>
      </c>
      <c r="C6718" s="5" t="s">
        <v>115</v>
      </c>
      <c r="D6718" s="5" t="s">
        <v>430</v>
      </c>
      <c r="E6718" s="5" t="s">
        <v>172</v>
      </c>
      <c r="F6718" s="6">
        <v>43649</v>
      </c>
      <c r="G6718" s="5" t="s">
        <v>148</v>
      </c>
      <c r="H6718" s="5" t="s">
        <v>216</v>
      </c>
      <c r="I6718">
        <v>43476</v>
      </c>
      <c r="J6718">
        <v>173</v>
      </c>
      <c r="K6718">
        <v>204</v>
      </c>
      <c r="L6718">
        <v>2</v>
      </c>
      <c r="M6718">
        <v>7242</v>
      </c>
      <c r="N6718">
        <v>5400.1970000000001</v>
      </c>
      <c r="O6718">
        <v>2700.098</v>
      </c>
      <c r="P6718">
        <v>102</v>
      </c>
      <c r="Q6718">
        <v>35.5</v>
      </c>
      <c r="R6718">
        <v>1841.8030000000001</v>
      </c>
      <c r="S6718">
        <v>2019</v>
      </c>
      <c r="T6718">
        <v>7</v>
      </c>
      <c r="U6718">
        <v>27</v>
      </c>
    </row>
    <row r="6719" spans="1:21" x14ac:dyDescent="0.3">
      <c r="A6719" s="5" t="s">
        <v>168</v>
      </c>
      <c r="B6719" s="5" t="s">
        <v>206</v>
      </c>
      <c r="C6719" s="5" t="s">
        <v>115</v>
      </c>
      <c r="D6719" s="5" t="s">
        <v>430</v>
      </c>
      <c r="E6719" s="5" t="s">
        <v>172</v>
      </c>
      <c r="F6719" s="6">
        <v>43649</v>
      </c>
      <c r="G6719" s="5" t="s">
        <v>148</v>
      </c>
      <c r="H6719" s="5" t="s">
        <v>222</v>
      </c>
      <c r="I6719">
        <v>43476</v>
      </c>
      <c r="J6719">
        <v>173</v>
      </c>
      <c r="K6719">
        <v>124</v>
      </c>
      <c r="L6719">
        <v>1</v>
      </c>
      <c r="M6719">
        <v>4402</v>
      </c>
      <c r="N6719">
        <v>2700.098</v>
      </c>
      <c r="O6719">
        <v>2700.098</v>
      </c>
      <c r="P6719">
        <v>124</v>
      </c>
      <c r="Q6719">
        <v>35.5</v>
      </c>
      <c r="R6719">
        <v>1701.902</v>
      </c>
      <c r="S6719">
        <v>2019</v>
      </c>
      <c r="T6719">
        <v>7</v>
      </c>
      <c r="U6719">
        <v>27</v>
      </c>
    </row>
    <row r="6720" spans="1:21" x14ac:dyDescent="0.3">
      <c r="A6720" s="5" t="s">
        <v>168</v>
      </c>
      <c r="B6720" s="5" t="s">
        <v>206</v>
      </c>
      <c r="C6720" s="5" t="s">
        <v>115</v>
      </c>
      <c r="D6720" s="5" t="s">
        <v>430</v>
      </c>
      <c r="E6720" s="5" t="s">
        <v>172</v>
      </c>
      <c r="F6720" s="6">
        <v>43649</v>
      </c>
      <c r="G6720" s="5" t="s">
        <v>148</v>
      </c>
      <c r="H6720" s="5" t="s">
        <v>217</v>
      </c>
      <c r="I6720">
        <v>43476</v>
      </c>
      <c r="J6720">
        <v>173</v>
      </c>
      <c r="K6720">
        <v>1120</v>
      </c>
      <c r="L6720">
        <v>10</v>
      </c>
      <c r="M6720">
        <v>39760</v>
      </c>
      <c r="N6720">
        <v>27000.985000000001</v>
      </c>
      <c r="O6720">
        <v>2700.098</v>
      </c>
      <c r="P6720">
        <v>112</v>
      </c>
      <c r="Q6720">
        <v>35.5</v>
      </c>
      <c r="R6720">
        <v>12759.014999999999</v>
      </c>
      <c r="S6720">
        <v>2019</v>
      </c>
      <c r="T6720">
        <v>7</v>
      </c>
      <c r="U6720">
        <v>27</v>
      </c>
    </row>
    <row r="6721" spans="1:21" x14ac:dyDescent="0.3">
      <c r="A6721" s="5" t="s">
        <v>168</v>
      </c>
      <c r="B6721" s="5" t="s">
        <v>206</v>
      </c>
      <c r="C6721" s="5" t="s">
        <v>115</v>
      </c>
      <c r="D6721" s="5" t="s">
        <v>430</v>
      </c>
      <c r="E6721" s="5" t="s">
        <v>172</v>
      </c>
      <c r="F6721" s="6">
        <v>43649</v>
      </c>
      <c r="G6721" s="5" t="s">
        <v>148</v>
      </c>
      <c r="H6721" s="5" t="s">
        <v>181</v>
      </c>
      <c r="I6721">
        <v>43476</v>
      </c>
      <c r="J6721">
        <v>173</v>
      </c>
      <c r="K6721">
        <v>258</v>
      </c>
      <c r="L6721">
        <v>2</v>
      </c>
      <c r="M6721">
        <v>9159</v>
      </c>
      <c r="N6721">
        <v>5400.1970000000001</v>
      </c>
      <c r="O6721">
        <v>2700.098</v>
      </c>
      <c r="P6721">
        <v>129</v>
      </c>
      <c r="Q6721">
        <v>35.5</v>
      </c>
      <c r="R6721">
        <v>3758.8029999999999</v>
      </c>
      <c r="S6721">
        <v>2019</v>
      </c>
      <c r="T6721">
        <v>7</v>
      </c>
      <c r="U6721">
        <v>27</v>
      </c>
    </row>
    <row r="6722" spans="1:21" x14ac:dyDescent="0.3">
      <c r="A6722" s="5" t="s">
        <v>168</v>
      </c>
      <c r="B6722" s="5" t="s">
        <v>206</v>
      </c>
      <c r="C6722" s="5" t="s">
        <v>115</v>
      </c>
      <c r="D6722" s="5" t="s">
        <v>430</v>
      </c>
      <c r="E6722" s="5" t="s">
        <v>172</v>
      </c>
      <c r="F6722" s="6">
        <v>43649</v>
      </c>
      <c r="G6722" s="5" t="s">
        <v>148</v>
      </c>
      <c r="H6722" s="5" t="s">
        <v>183</v>
      </c>
      <c r="I6722">
        <v>43476</v>
      </c>
      <c r="J6722">
        <v>173</v>
      </c>
      <c r="K6722">
        <v>328</v>
      </c>
      <c r="L6722">
        <v>3</v>
      </c>
      <c r="M6722">
        <v>11644</v>
      </c>
      <c r="N6722">
        <v>8100.2950000000001</v>
      </c>
      <c r="O6722">
        <v>2700.098</v>
      </c>
      <c r="P6722">
        <v>109.33333333333333</v>
      </c>
      <c r="Q6722">
        <v>35.5</v>
      </c>
      <c r="R6722">
        <v>3543.7049999999999</v>
      </c>
      <c r="S6722">
        <v>2019</v>
      </c>
      <c r="T6722">
        <v>7</v>
      </c>
      <c r="U6722">
        <v>27</v>
      </c>
    </row>
    <row r="6723" spans="1:21" x14ac:dyDescent="0.3">
      <c r="A6723" s="5" t="s">
        <v>168</v>
      </c>
      <c r="B6723" s="5" t="s">
        <v>206</v>
      </c>
      <c r="C6723" s="5" t="s">
        <v>115</v>
      </c>
      <c r="D6723" s="5" t="s">
        <v>430</v>
      </c>
      <c r="E6723" s="5" t="s">
        <v>172</v>
      </c>
      <c r="F6723" s="6">
        <v>43649</v>
      </c>
      <c r="G6723" s="5" t="s">
        <v>148</v>
      </c>
      <c r="H6723" s="5" t="s">
        <v>182</v>
      </c>
      <c r="I6723">
        <v>43476</v>
      </c>
      <c r="J6723">
        <v>173</v>
      </c>
      <c r="K6723">
        <v>240</v>
      </c>
      <c r="L6723">
        <v>2</v>
      </c>
      <c r="M6723">
        <v>8520</v>
      </c>
      <c r="N6723">
        <v>5400.1970000000001</v>
      </c>
      <c r="O6723">
        <v>2700.098</v>
      </c>
      <c r="P6723">
        <v>120</v>
      </c>
      <c r="Q6723">
        <v>35.5</v>
      </c>
      <c r="R6723">
        <v>3119.8029999999999</v>
      </c>
      <c r="S6723">
        <v>2019</v>
      </c>
      <c r="T6723">
        <v>7</v>
      </c>
      <c r="U6723">
        <v>27</v>
      </c>
    </row>
    <row r="6724" spans="1:21" x14ac:dyDescent="0.3">
      <c r="A6724" s="5" t="s">
        <v>168</v>
      </c>
      <c r="B6724" s="5" t="s">
        <v>206</v>
      </c>
      <c r="C6724" s="5" t="s">
        <v>115</v>
      </c>
      <c r="D6724" s="5" t="s">
        <v>430</v>
      </c>
      <c r="E6724" s="5" t="s">
        <v>172</v>
      </c>
      <c r="F6724" s="6">
        <v>43649</v>
      </c>
      <c r="G6724" s="5" t="s">
        <v>148</v>
      </c>
      <c r="H6724" s="5" t="s">
        <v>246</v>
      </c>
      <c r="I6724">
        <v>43476</v>
      </c>
      <c r="J6724">
        <v>173</v>
      </c>
      <c r="K6724">
        <v>215</v>
      </c>
      <c r="L6724">
        <v>2</v>
      </c>
      <c r="M6724">
        <v>7632.5</v>
      </c>
      <c r="N6724">
        <v>5400.1970000000001</v>
      </c>
      <c r="O6724">
        <v>2700.098</v>
      </c>
      <c r="P6724">
        <v>107.5</v>
      </c>
      <c r="Q6724">
        <v>35.5</v>
      </c>
      <c r="R6724">
        <v>2232.3029999999999</v>
      </c>
      <c r="S6724">
        <v>2019</v>
      </c>
      <c r="T6724">
        <v>7</v>
      </c>
      <c r="U6724">
        <v>27</v>
      </c>
    </row>
    <row r="6725" spans="1:21" x14ac:dyDescent="0.3">
      <c r="A6725" s="5" t="s">
        <v>168</v>
      </c>
      <c r="B6725" s="5" t="s">
        <v>206</v>
      </c>
      <c r="C6725" s="5" t="s">
        <v>115</v>
      </c>
      <c r="D6725" s="5" t="s">
        <v>430</v>
      </c>
      <c r="E6725" s="5" t="s">
        <v>172</v>
      </c>
      <c r="F6725" s="6">
        <v>43649</v>
      </c>
      <c r="G6725" s="5" t="s">
        <v>148</v>
      </c>
      <c r="H6725" s="5" t="s">
        <v>184</v>
      </c>
      <c r="I6725">
        <v>43476</v>
      </c>
      <c r="J6725">
        <v>173</v>
      </c>
      <c r="K6725">
        <v>1738</v>
      </c>
      <c r="L6725">
        <v>15</v>
      </c>
      <c r="M6725">
        <v>60830</v>
      </c>
      <c r="N6725">
        <v>40501.476999999999</v>
      </c>
      <c r="O6725">
        <v>2700.098</v>
      </c>
      <c r="P6725">
        <v>115.86666666666666</v>
      </c>
      <c r="Q6725">
        <v>35</v>
      </c>
      <c r="R6725">
        <v>20328.523000000001</v>
      </c>
      <c r="S6725">
        <v>2019</v>
      </c>
      <c r="T6725">
        <v>7</v>
      </c>
      <c r="U6725">
        <v>27</v>
      </c>
    </row>
    <row r="6726" spans="1:21" x14ac:dyDescent="0.3">
      <c r="A6726" s="5" t="s">
        <v>168</v>
      </c>
      <c r="B6726" s="5" t="s">
        <v>206</v>
      </c>
      <c r="C6726" s="5" t="s">
        <v>115</v>
      </c>
      <c r="D6726" s="5" t="s">
        <v>430</v>
      </c>
      <c r="E6726" s="5" t="s">
        <v>172</v>
      </c>
      <c r="F6726" s="6">
        <v>43649</v>
      </c>
      <c r="G6726" s="5" t="s">
        <v>148</v>
      </c>
      <c r="H6726" s="5" t="s">
        <v>231</v>
      </c>
      <c r="I6726">
        <v>43476</v>
      </c>
      <c r="J6726">
        <v>173</v>
      </c>
      <c r="K6726">
        <v>108</v>
      </c>
      <c r="L6726">
        <v>1</v>
      </c>
      <c r="M6726">
        <v>3834</v>
      </c>
      <c r="N6726">
        <v>2700.098</v>
      </c>
      <c r="O6726">
        <v>2700.098</v>
      </c>
      <c r="P6726">
        <v>108</v>
      </c>
      <c r="Q6726">
        <v>35.5</v>
      </c>
      <c r="R6726">
        <v>1133.902</v>
      </c>
      <c r="S6726">
        <v>2019</v>
      </c>
      <c r="T6726">
        <v>7</v>
      </c>
      <c r="U6726">
        <v>27</v>
      </c>
    </row>
    <row r="6727" spans="1:21" x14ac:dyDescent="0.3">
      <c r="A6727" s="5" t="s">
        <v>168</v>
      </c>
      <c r="B6727" s="5" t="s">
        <v>206</v>
      </c>
      <c r="C6727" s="5" t="s">
        <v>115</v>
      </c>
      <c r="D6727" s="5" t="s">
        <v>430</v>
      </c>
      <c r="E6727" s="5" t="s">
        <v>172</v>
      </c>
      <c r="F6727" s="6">
        <v>43649</v>
      </c>
      <c r="G6727" s="5" t="s">
        <v>148</v>
      </c>
      <c r="H6727" s="5" t="s">
        <v>321</v>
      </c>
      <c r="I6727">
        <v>43476</v>
      </c>
      <c r="J6727">
        <v>173</v>
      </c>
      <c r="K6727">
        <v>340</v>
      </c>
      <c r="L6727">
        <v>3</v>
      </c>
      <c r="M6727">
        <v>11900</v>
      </c>
      <c r="N6727">
        <v>8100.2950000000001</v>
      </c>
      <c r="O6727">
        <v>2700.098</v>
      </c>
      <c r="P6727">
        <v>113.33333333333333</v>
      </c>
      <c r="Q6727">
        <v>35</v>
      </c>
      <c r="R6727">
        <v>3799.7049999999999</v>
      </c>
      <c r="S6727">
        <v>2019</v>
      </c>
      <c r="T6727">
        <v>7</v>
      </c>
      <c r="U6727">
        <v>27</v>
      </c>
    </row>
    <row r="6728" spans="1:21" x14ac:dyDescent="0.3">
      <c r="A6728" s="5" t="s">
        <v>168</v>
      </c>
      <c r="B6728" s="5" t="s">
        <v>206</v>
      </c>
      <c r="C6728" s="5" t="s">
        <v>115</v>
      </c>
      <c r="D6728" s="5" t="s">
        <v>430</v>
      </c>
      <c r="E6728" s="5" t="s">
        <v>172</v>
      </c>
      <c r="F6728" s="6">
        <v>43649</v>
      </c>
      <c r="G6728" s="5" t="s">
        <v>148</v>
      </c>
      <c r="H6728" s="5" t="s">
        <v>189</v>
      </c>
      <c r="I6728">
        <v>43476</v>
      </c>
      <c r="J6728">
        <v>173</v>
      </c>
      <c r="K6728">
        <v>110</v>
      </c>
      <c r="L6728">
        <v>1</v>
      </c>
      <c r="M6728">
        <v>3905</v>
      </c>
      <c r="N6728">
        <v>2700.098</v>
      </c>
      <c r="O6728">
        <v>2700.098</v>
      </c>
      <c r="P6728">
        <v>110</v>
      </c>
      <c r="Q6728">
        <v>35.5</v>
      </c>
      <c r="R6728">
        <v>1204.902</v>
      </c>
      <c r="S6728">
        <v>2019</v>
      </c>
      <c r="T6728">
        <v>7</v>
      </c>
      <c r="U6728">
        <v>27</v>
      </c>
    </row>
    <row r="6729" spans="1:21" x14ac:dyDescent="0.3">
      <c r="A6729" s="5" t="s">
        <v>168</v>
      </c>
      <c r="B6729" s="5" t="s">
        <v>206</v>
      </c>
      <c r="C6729" s="5" t="s">
        <v>115</v>
      </c>
      <c r="D6729" s="5" t="s">
        <v>430</v>
      </c>
      <c r="E6729" s="5" t="s">
        <v>172</v>
      </c>
      <c r="F6729" s="6">
        <v>43649</v>
      </c>
      <c r="G6729" s="5" t="s">
        <v>148</v>
      </c>
      <c r="H6729" s="5" t="s">
        <v>308</v>
      </c>
      <c r="I6729">
        <v>43476</v>
      </c>
      <c r="J6729">
        <v>173</v>
      </c>
      <c r="K6729">
        <v>210</v>
      </c>
      <c r="L6729">
        <v>2</v>
      </c>
      <c r="M6729">
        <v>7455</v>
      </c>
      <c r="N6729">
        <v>5400.1970000000001</v>
      </c>
      <c r="O6729">
        <v>2700.098</v>
      </c>
      <c r="P6729">
        <v>105</v>
      </c>
      <c r="Q6729">
        <v>35.5</v>
      </c>
      <c r="R6729">
        <v>2054.8029999999999</v>
      </c>
      <c r="S6729">
        <v>2019</v>
      </c>
      <c r="T6729">
        <v>7</v>
      </c>
      <c r="U6729">
        <v>27</v>
      </c>
    </row>
    <row r="6730" spans="1:21" x14ac:dyDescent="0.3">
      <c r="A6730" s="5" t="s">
        <v>168</v>
      </c>
      <c r="B6730" s="5" t="s">
        <v>206</v>
      </c>
      <c r="C6730" s="5" t="s">
        <v>115</v>
      </c>
      <c r="D6730" s="5" t="s">
        <v>430</v>
      </c>
      <c r="E6730" s="5" t="s">
        <v>172</v>
      </c>
      <c r="F6730" s="6">
        <v>43649</v>
      </c>
      <c r="G6730" s="5" t="s">
        <v>148</v>
      </c>
      <c r="H6730" s="5" t="s">
        <v>190</v>
      </c>
      <c r="I6730">
        <v>43476</v>
      </c>
      <c r="J6730">
        <v>173</v>
      </c>
      <c r="K6730">
        <v>111</v>
      </c>
      <c r="L6730">
        <v>1</v>
      </c>
      <c r="M6730">
        <v>3940.5</v>
      </c>
      <c r="N6730">
        <v>2700.098</v>
      </c>
      <c r="O6730">
        <v>2700.098</v>
      </c>
      <c r="P6730">
        <v>111</v>
      </c>
      <c r="Q6730">
        <v>35.5</v>
      </c>
      <c r="R6730">
        <v>1240.402</v>
      </c>
      <c r="S6730">
        <v>2019</v>
      </c>
      <c r="T6730">
        <v>7</v>
      </c>
      <c r="U6730">
        <v>27</v>
      </c>
    </row>
    <row r="6731" spans="1:21" x14ac:dyDescent="0.3">
      <c r="A6731" s="5" t="s">
        <v>168</v>
      </c>
      <c r="B6731" s="5" t="s">
        <v>175</v>
      </c>
      <c r="C6731" s="5" t="s">
        <v>86</v>
      </c>
      <c r="D6731" s="5" t="s">
        <v>423</v>
      </c>
      <c r="E6731" s="5" t="s">
        <v>172</v>
      </c>
      <c r="F6731" s="6">
        <v>43651</v>
      </c>
      <c r="G6731" s="5" t="s">
        <v>148</v>
      </c>
      <c r="H6731" s="5" t="s">
        <v>351</v>
      </c>
      <c r="I6731">
        <v>43484</v>
      </c>
      <c r="J6731">
        <v>167</v>
      </c>
      <c r="K6731">
        <v>204</v>
      </c>
      <c r="L6731">
        <v>2</v>
      </c>
      <c r="M6731">
        <v>7242</v>
      </c>
      <c r="N6731">
        <v>5272.5529999999999</v>
      </c>
      <c r="O6731">
        <v>2636.2759999999998</v>
      </c>
      <c r="P6731">
        <v>102</v>
      </c>
      <c r="Q6731">
        <v>35.5</v>
      </c>
      <c r="R6731">
        <v>1969.4469999999999</v>
      </c>
      <c r="S6731">
        <v>2019</v>
      </c>
      <c r="T6731">
        <v>7</v>
      </c>
      <c r="U6731">
        <v>27</v>
      </c>
    </row>
    <row r="6732" spans="1:21" x14ac:dyDescent="0.3">
      <c r="A6732" s="5" t="s">
        <v>168</v>
      </c>
      <c r="B6732" s="5" t="s">
        <v>175</v>
      </c>
      <c r="C6732" s="5" t="s">
        <v>86</v>
      </c>
      <c r="D6732" s="5" t="s">
        <v>423</v>
      </c>
      <c r="E6732" s="5" t="s">
        <v>172</v>
      </c>
      <c r="F6732" s="6">
        <v>43651</v>
      </c>
      <c r="G6732" s="5" t="s">
        <v>148</v>
      </c>
      <c r="H6732" s="5" t="s">
        <v>190</v>
      </c>
      <c r="I6732">
        <v>43484</v>
      </c>
      <c r="J6732">
        <v>167</v>
      </c>
      <c r="K6732">
        <v>84</v>
      </c>
      <c r="L6732">
        <v>1</v>
      </c>
      <c r="M6732">
        <v>3337</v>
      </c>
      <c r="N6732">
        <v>2636.2759999999998</v>
      </c>
      <c r="O6732">
        <v>2636.2759999999998</v>
      </c>
      <c r="P6732">
        <v>84</v>
      </c>
      <c r="Q6732">
        <v>39.726199999999999</v>
      </c>
      <c r="R6732">
        <v>700.72400000000005</v>
      </c>
      <c r="S6732">
        <v>2019</v>
      </c>
      <c r="T6732">
        <v>7</v>
      </c>
      <c r="U6732">
        <v>27</v>
      </c>
    </row>
    <row r="6733" spans="1:21" x14ac:dyDescent="0.3">
      <c r="A6733" s="5" t="s">
        <v>168</v>
      </c>
      <c r="B6733" s="5" t="s">
        <v>175</v>
      </c>
      <c r="C6733" s="5" t="s">
        <v>86</v>
      </c>
      <c r="D6733" s="5" t="s">
        <v>423</v>
      </c>
      <c r="E6733" s="5" t="s">
        <v>227</v>
      </c>
      <c r="F6733" s="6">
        <v>43651</v>
      </c>
      <c r="G6733" s="5" t="s">
        <v>148</v>
      </c>
      <c r="H6733" s="5" t="s">
        <v>190</v>
      </c>
      <c r="I6733">
        <v>43484</v>
      </c>
      <c r="J6733">
        <v>167</v>
      </c>
      <c r="K6733">
        <v>-84</v>
      </c>
      <c r="L6733">
        <v>-1</v>
      </c>
      <c r="M6733">
        <v>-3337</v>
      </c>
      <c r="N6733">
        <v>-2636.2759999999998</v>
      </c>
      <c r="O6733">
        <v>-2636.2759999999998</v>
      </c>
      <c r="P6733">
        <v>84</v>
      </c>
      <c r="Q6733">
        <v>39.726199999999999</v>
      </c>
      <c r="R6733">
        <v>-700.72400000000005</v>
      </c>
      <c r="S6733">
        <v>2019</v>
      </c>
      <c r="T6733">
        <v>7</v>
      </c>
      <c r="U6733">
        <v>27</v>
      </c>
    </row>
    <row r="6734" spans="1:21" x14ac:dyDescent="0.3">
      <c r="A6734" s="5" t="s">
        <v>168</v>
      </c>
      <c r="B6734" s="5" t="s">
        <v>175</v>
      </c>
      <c r="C6734" s="5" t="s">
        <v>86</v>
      </c>
      <c r="D6734" s="5" t="s">
        <v>423</v>
      </c>
      <c r="E6734" s="5" t="s">
        <v>172</v>
      </c>
      <c r="F6734" s="6">
        <v>43651</v>
      </c>
      <c r="G6734" s="5" t="s">
        <v>148</v>
      </c>
      <c r="H6734" s="5" t="s">
        <v>190</v>
      </c>
      <c r="I6734">
        <v>43484</v>
      </c>
      <c r="J6734">
        <v>167</v>
      </c>
      <c r="K6734">
        <v>84</v>
      </c>
      <c r="L6734">
        <v>1</v>
      </c>
      <c r="M6734">
        <v>2982</v>
      </c>
      <c r="N6734">
        <v>2636.2759999999998</v>
      </c>
      <c r="O6734">
        <v>2636.2759999999998</v>
      </c>
      <c r="P6734">
        <v>84</v>
      </c>
      <c r="Q6734">
        <v>35.5</v>
      </c>
      <c r="R6734">
        <v>345.72399999999999</v>
      </c>
      <c r="S6734">
        <v>2019</v>
      </c>
      <c r="T6734">
        <v>7</v>
      </c>
      <c r="U6734">
        <v>27</v>
      </c>
    </row>
    <row r="6735" spans="1:21" x14ac:dyDescent="0.3">
      <c r="A6735" s="5" t="s">
        <v>168</v>
      </c>
      <c r="B6735" s="5" t="s">
        <v>175</v>
      </c>
      <c r="C6735" s="5" t="s">
        <v>86</v>
      </c>
      <c r="D6735" s="5" t="s">
        <v>423</v>
      </c>
      <c r="E6735" s="5" t="s">
        <v>172</v>
      </c>
      <c r="F6735" s="6">
        <v>43651</v>
      </c>
      <c r="G6735" s="5" t="s">
        <v>148</v>
      </c>
      <c r="H6735" s="5" t="s">
        <v>178</v>
      </c>
      <c r="I6735">
        <v>43484</v>
      </c>
      <c r="J6735">
        <v>167</v>
      </c>
      <c r="K6735">
        <v>170</v>
      </c>
      <c r="L6735">
        <v>2</v>
      </c>
      <c r="M6735">
        <v>6035</v>
      </c>
      <c r="N6735">
        <v>5272.5529999999999</v>
      </c>
      <c r="O6735">
        <v>2636.2759999999998</v>
      </c>
      <c r="P6735">
        <v>85</v>
      </c>
      <c r="Q6735">
        <v>35.5</v>
      </c>
      <c r="R6735">
        <v>762.447</v>
      </c>
      <c r="S6735">
        <v>2019</v>
      </c>
      <c r="T6735">
        <v>7</v>
      </c>
      <c r="U6735">
        <v>27</v>
      </c>
    </row>
    <row r="6736" spans="1:21" x14ac:dyDescent="0.3">
      <c r="A6736" s="5" t="s">
        <v>168</v>
      </c>
      <c r="B6736" s="5" t="s">
        <v>175</v>
      </c>
      <c r="C6736" s="5" t="s">
        <v>86</v>
      </c>
      <c r="D6736" s="5" t="s">
        <v>423</v>
      </c>
      <c r="E6736" s="5" t="s">
        <v>172</v>
      </c>
      <c r="F6736" s="6">
        <v>43651</v>
      </c>
      <c r="G6736" s="5" t="s">
        <v>148</v>
      </c>
      <c r="H6736" s="5" t="s">
        <v>311</v>
      </c>
      <c r="I6736">
        <v>43484</v>
      </c>
      <c r="J6736">
        <v>167</v>
      </c>
      <c r="K6736">
        <v>112</v>
      </c>
      <c r="L6736">
        <v>1</v>
      </c>
      <c r="M6736">
        <v>3976</v>
      </c>
      <c r="N6736">
        <v>2636.2759999999998</v>
      </c>
      <c r="O6736">
        <v>2636.2759999999998</v>
      </c>
      <c r="P6736">
        <v>112</v>
      </c>
      <c r="Q6736">
        <v>35.5</v>
      </c>
      <c r="R6736">
        <v>1339.7239999999999</v>
      </c>
      <c r="S6736">
        <v>2019</v>
      </c>
      <c r="T6736">
        <v>7</v>
      </c>
      <c r="U6736">
        <v>27</v>
      </c>
    </row>
    <row r="6737" spans="1:21" x14ac:dyDescent="0.3">
      <c r="A6737" s="5" t="s">
        <v>168</v>
      </c>
      <c r="B6737" s="5" t="s">
        <v>175</v>
      </c>
      <c r="C6737" s="5" t="s">
        <v>86</v>
      </c>
      <c r="D6737" s="5" t="s">
        <v>423</v>
      </c>
      <c r="E6737" s="5" t="s">
        <v>172</v>
      </c>
      <c r="F6737" s="6">
        <v>43651</v>
      </c>
      <c r="G6737" s="5" t="s">
        <v>148</v>
      </c>
      <c r="H6737" s="5" t="s">
        <v>173</v>
      </c>
      <c r="I6737">
        <v>43484</v>
      </c>
      <c r="J6737">
        <v>167</v>
      </c>
      <c r="K6737">
        <v>831</v>
      </c>
      <c r="L6737">
        <v>8</v>
      </c>
      <c r="M6737">
        <v>30747</v>
      </c>
      <c r="N6737">
        <v>21090.212</v>
      </c>
      <c r="O6737">
        <v>2636.2759999999998</v>
      </c>
      <c r="P6737">
        <v>103.875</v>
      </c>
      <c r="Q6737">
        <v>37</v>
      </c>
      <c r="R6737">
        <v>9656.7880000000005</v>
      </c>
      <c r="S6737">
        <v>2019</v>
      </c>
      <c r="T6737">
        <v>7</v>
      </c>
      <c r="U6737">
        <v>27</v>
      </c>
    </row>
    <row r="6738" spans="1:21" x14ac:dyDescent="0.3">
      <c r="A6738" s="5" t="s">
        <v>168</v>
      </c>
      <c r="B6738" s="5" t="s">
        <v>175</v>
      </c>
      <c r="C6738" s="5" t="s">
        <v>87</v>
      </c>
      <c r="D6738" s="5" t="s">
        <v>431</v>
      </c>
      <c r="E6738" s="5" t="s">
        <v>172</v>
      </c>
      <c r="F6738" s="6">
        <v>43651</v>
      </c>
      <c r="G6738" s="5" t="s">
        <v>148</v>
      </c>
      <c r="H6738" s="5" t="s">
        <v>197</v>
      </c>
      <c r="I6738">
        <v>43491</v>
      </c>
      <c r="J6738">
        <v>160</v>
      </c>
      <c r="K6738">
        <v>338</v>
      </c>
      <c r="L6738">
        <v>3</v>
      </c>
      <c r="M6738">
        <v>11999</v>
      </c>
      <c r="N6738">
        <v>7927.6949999999997</v>
      </c>
      <c r="O6738">
        <v>2642.5650000000001</v>
      </c>
      <c r="P6738">
        <v>112.66666666666667</v>
      </c>
      <c r="Q6738">
        <v>35.5</v>
      </c>
      <c r="R6738">
        <v>4071.3049999999998</v>
      </c>
      <c r="S6738">
        <v>2019</v>
      </c>
      <c r="T6738">
        <v>7</v>
      </c>
      <c r="U6738">
        <v>27</v>
      </c>
    </row>
    <row r="6739" spans="1:21" x14ac:dyDescent="0.3">
      <c r="A6739" s="5" t="s">
        <v>168</v>
      </c>
      <c r="B6739" s="5" t="s">
        <v>206</v>
      </c>
      <c r="C6739" s="5" t="s">
        <v>115</v>
      </c>
      <c r="D6739" s="5" t="s">
        <v>430</v>
      </c>
      <c r="E6739" s="5" t="s">
        <v>172</v>
      </c>
      <c r="F6739" s="6">
        <v>43652</v>
      </c>
      <c r="G6739" s="5" t="s">
        <v>148</v>
      </c>
      <c r="H6739" s="5" t="s">
        <v>202</v>
      </c>
      <c r="I6739">
        <v>43476</v>
      </c>
      <c r="J6739">
        <v>176</v>
      </c>
      <c r="K6739">
        <v>542</v>
      </c>
      <c r="L6739">
        <v>5</v>
      </c>
      <c r="M6739">
        <v>19241</v>
      </c>
      <c r="N6739">
        <v>15141.486000000001</v>
      </c>
      <c r="O6739">
        <v>3028.297</v>
      </c>
      <c r="P6739">
        <v>108.4</v>
      </c>
      <c r="Q6739">
        <v>35.5</v>
      </c>
      <c r="R6739">
        <v>4099.5140000000001</v>
      </c>
      <c r="S6739">
        <v>2019</v>
      </c>
      <c r="T6739">
        <v>7</v>
      </c>
      <c r="U6739">
        <v>27</v>
      </c>
    </row>
    <row r="6740" spans="1:21" x14ac:dyDescent="0.3">
      <c r="A6740" s="5" t="s">
        <v>168</v>
      </c>
      <c r="B6740" s="5" t="s">
        <v>206</v>
      </c>
      <c r="C6740" s="5" t="s">
        <v>115</v>
      </c>
      <c r="D6740" s="5" t="s">
        <v>430</v>
      </c>
      <c r="E6740" s="5" t="s">
        <v>172</v>
      </c>
      <c r="F6740" s="6">
        <v>43652</v>
      </c>
      <c r="G6740" s="5" t="s">
        <v>148</v>
      </c>
      <c r="H6740" s="5" t="s">
        <v>204</v>
      </c>
      <c r="I6740">
        <v>43476</v>
      </c>
      <c r="J6740">
        <v>176</v>
      </c>
      <c r="K6740">
        <v>350</v>
      </c>
      <c r="L6740">
        <v>3</v>
      </c>
      <c r="M6740">
        <v>12425</v>
      </c>
      <c r="N6740">
        <v>9084.8919999999998</v>
      </c>
      <c r="O6740">
        <v>3028.297</v>
      </c>
      <c r="P6740">
        <v>116.66666666666667</v>
      </c>
      <c r="Q6740">
        <v>35.5</v>
      </c>
      <c r="R6740">
        <v>3340.1080000000002</v>
      </c>
      <c r="S6740">
        <v>2019</v>
      </c>
      <c r="T6740">
        <v>7</v>
      </c>
      <c r="U6740">
        <v>27</v>
      </c>
    </row>
    <row r="6741" spans="1:21" x14ac:dyDescent="0.3">
      <c r="A6741" s="5" t="s">
        <v>168</v>
      </c>
      <c r="B6741" s="5" t="s">
        <v>206</v>
      </c>
      <c r="C6741" s="5" t="s">
        <v>115</v>
      </c>
      <c r="D6741" s="5" t="s">
        <v>430</v>
      </c>
      <c r="E6741" s="5" t="s">
        <v>172</v>
      </c>
      <c r="F6741" s="6">
        <v>43652</v>
      </c>
      <c r="G6741" s="5" t="s">
        <v>148</v>
      </c>
      <c r="H6741" s="5" t="s">
        <v>190</v>
      </c>
      <c r="I6741">
        <v>43476</v>
      </c>
      <c r="J6741">
        <v>176</v>
      </c>
      <c r="K6741">
        <v>116</v>
      </c>
      <c r="L6741">
        <v>1</v>
      </c>
      <c r="M6741">
        <v>4118</v>
      </c>
      <c r="N6741">
        <v>3028.297</v>
      </c>
      <c r="O6741">
        <v>3028.297</v>
      </c>
      <c r="P6741">
        <v>116</v>
      </c>
      <c r="Q6741">
        <v>35.5</v>
      </c>
      <c r="R6741">
        <v>1089.703</v>
      </c>
      <c r="S6741">
        <v>2019</v>
      </c>
      <c r="T6741">
        <v>7</v>
      </c>
      <c r="U6741">
        <v>27</v>
      </c>
    </row>
    <row r="6742" spans="1:21" x14ac:dyDescent="0.3">
      <c r="A6742" s="5" t="s">
        <v>168</v>
      </c>
      <c r="B6742" s="5" t="s">
        <v>206</v>
      </c>
      <c r="C6742" s="5" t="s">
        <v>115</v>
      </c>
      <c r="D6742" s="5" t="s">
        <v>430</v>
      </c>
      <c r="E6742" s="5" t="s">
        <v>172</v>
      </c>
      <c r="F6742" s="6">
        <v>43652</v>
      </c>
      <c r="G6742" s="5" t="s">
        <v>148</v>
      </c>
      <c r="H6742" s="5" t="s">
        <v>218</v>
      </c>
      <c r="I6742">
        <v>43476</v>
      </c>
      <c r="J6742">
        <v>176</v>
      </c>
      <c r="K6742">
        <v>962</v>
      </c>
      <c r="L6742">
        <v>8</v>
      </c>
      <c r="M6742">
        <v>34151</v>
      </c>
      <c r="N6742">
        <v>24226.378000000001</v>
      </c>
      <c r="O6742">
        <v>3028.297</v>
      </c>
      <c r="P6742">
        <v>120.25</v>
      </c>
      <c r="Q6742">
        <v>35.5</v>
      </c>
      <c r="R6742">
        <v>9924.6219999999994</v>
      </c>
      <c r="S6742">
        <v>2019</v>
      </c>
      <c r="T6742">
        <v>7</v>
      </c>
      <c r="U6742">
        <v>27</v>
      </c>
    </row>
    <row r="6743" spans="1:21" x14ac:dyDescent="0.3">
      <c r="A6743" s="5" t="s">
        <v>168</v>
      </c>
      <c r="B6743" s="5" t="s">
        <v>206</v>
      </c>
      <c r="C6743" s="5" t="s">
        <v>115</v>
      </c>
      <c r="D6743" s="5" t="s">
        <v>430</v>
      </c>
      <c r="E6743" s="5" t="s">
        <v>172</v>
      </c>
      <c r="F6743" s="6">
        <v>43652</v>
      </c>
      <c r="G6743" s="5" t="s">
        <v>148</v>
      </c>
      <c r="H6743" s="5" t="s">
        <v>205</v>
      </c>
      <c r="I6743">
        <v>43476</v>
      </c>
      <c r="J6743">
        <v>176</v>
      </c>
      <c r="K6743">
        <v>448</v>
      </c>
      <c r="L6743">
        <v>4</v>
      </c>
      <c r="M6743">
        <v>15904</v>
      </c>
      <c r="N6743">
        <v>12113.189</v>
      </c>
      <c r="O6743">
        <v>3028.297</v>
      </c>
      <c r="P6743">
        <v>112</v>
      </c>
      <c r="Q6743">
        <v>35.5</v>
      </c>
      <c r="R6743">
        <v>3790.8110000000001</v>
      </c>
      <c r="S6743">
        <v>2019</v>
      </c>
      <c r="T6743">
        <v>7</v>
      </c>
      <c r="U6743">
        <v>27</v>
      </c>
    </row>
    <row r="6744" spans="1:21" x14ac:dyDescent="0.3">
      <c r="A6744" s="5" t="s">
        <v>168</v>
      </c>
      <c r="B6744" s="5" t="s">
        <v>206</v>
      </c>
      <c r="C6744" s="5" t="s">
        <v>115</v>
      </c>
      <c r="D6744" s="5" t="s">
        <v>430</v>
      </c>
      <c r="E6744" s="5" t="s">
        <v>172</v>
      </c>
      <c r="F6744" s="6">
        <v>43652</v>
      </c>
      <c r="G6744" s="5" t="s">
        <v>148</v>
      </c>
      <c r="H6744" s="5" t="s">
        <v>182</v>
      </c>
      <c r="I6744">
        <v>43476</v>
      </c>
      <c r="J6744">
        <v>176</v>
      </c>
      <c r="K6744">
        <v>122</v>
      </c>
      <c r="L6744">
        <v>1</v>
      </c>
      <c r="M6744">
        <v>4331</v>
      </c>
      <c r="N6744">
        <v>3028.297</v>
      </c>
      <c r="O6744">
        <v>3028.297</v>
      </c>
      <c r="P6744">
        <v>122</v>
      </c>
      <c r="Q6744">
        <v>35.5</v>
      </c>
      <c r="R6744">
        <v>1302.703</v>
      </c>
      <c r="S6744">
        <v>2019</v>
      </c>
      <c r="T6744">
        <v>7</v>
      </c>
      <c r="U6744">
        <v>27</v>
      </c>
    </row>
    <row r="6745" spans="1:21" x14ac:dyDescent="0.3">
      <c r="A6745" s="5" t="s">
        <v>168</v>
      </c>
      <c r="B6745" s="5" t="s">
        <v>206</v>
      </c>
      <c r="C6745" s="5" t="s">
        <v>115</v>
      </c>
      <c r="D6745" s="5" t="s">
        <v>430</v>
      </c>
      <c r="E6745" s="5" t="s">
        <v>172</v>
      </c>
      <c r="F6745" s="6">
        <v>43652</v>
      </c>
      <c r="G6745" s="5" t="s">
        <v>148</v>
      </c>
      <c r="H6745" s="5" t="s">
        <v>216</v>
      </c>
      <c r="I6745">
        <v>43476</v>
      </c>
      <c r="J6745">
        <v>176</v>
      </c>
      <c r="K6745">
        <v>125</v>
      </c>
      <c r="L6745">
        <v>1</v>
      </c>
      <c r="M6745">
        <v>4437.5</v>
      </c>
      <c r="N6745">
        <v>3028.297</v>
      </c>
      <c r="O6745">
        <v>3028.297</v>
      </c>
      <c r="P6745">
        <v>125</v>
      </c>
      <c r="Q6745">
        <v>35.5</v>
      </c>
      <c r="R6745">
        <v>1409.203</v>
      </c>
      <c r="S6745">
        <v>2019</v>
      </c>
      <c r="T6745">
        <v>7</v>
      </c>
      <c r="U6745">
        <v>27</v>
      </c>
    </row>
    <row r="6746" spans="1:21" x14ac:dyDescent="0.3">
      <c r="A6746" s="5" t="s">
        <v>168</v>
      </c>
      <c r="B6746" s="5" t="s">
        <v>206</v>
      </c>
      <c r="C6746" s="5" t="s">
        <v>115</v>
      </c>
      <c r="D6746" s="5" t="s">
        <v>430</v>
      </c>
      <c r="E6746" s="5" t="s">
        <v>172</v>
      </c>
      <c r="F6746" s="6">
        <v>43652</v>
      </c>
      <c r="G6746" s="5" t="s">
        <v>148</v>
      </c>
      <c r="H6746" s="5" t="s">
        <v>226</v>
      </c>
      <c r="I6746">
        <v>43476</v>
      </c>
      <c r="J6746">
        <v>176</v>
      </c>
      <c r="K6746">
        <v>363</v>
      </c>
      <c r="L6746">
        <v>3</v>
      </c>
      <c r="M6746">
        <v>12886.5</v>
      </c>
      <c r="N6746">
        <v>9084.8919999999998</v>
      </c>
      <c r="O6746">
        <v>3028.297</v>
      </c>
      <c r="P6746">
        <v>121</v>
      </c>
      <c r="Q6746">
        <v>35.5</v>
      </c>
      <c r="R6746">
        <v>3801.6080000000002</v>
      </c>
      <c r="S6746">
        <v>2019</v>
      </c>
      <c r="T6746">
        <v>7</v>
      </c>
      <c r="U6746">
        <v>27</v>
      </c>
    </row>
    <row r="6747" spans="1:21" x14ac:dyDescent="0.3">
      <c r="A6747" s="5" t="s">
        <v>168</v>
      </c>
      <c r="B6747" s="5" t="s">
        <v>206</v>
      </c>
      <c r="C6747" s="5" t="s">
        <v>115</v>
      </c>
      <c r="D6747" s="5" t="s">
        <v>430</v>
      </c>
      <c r="E6747" s="5" t="s">
        <v>172</v>
      </c>
      <c r="F6747" s="6">
        <v>43652</v>
      </c>
      <c r="G6747" s="5" t="s">
        <v>148</v>
      </c>
      <c r="H6747" s="5" t="s">
        <v>187</v>
      </c>
      <c r="I6747">
        <v>43476</v>
      </c>
      <c r="J6747">
        <v>176</v>
      </c>
      <c r="K6747">
        <v>243</v>
      </c>
      <c r="L6747">
        <v>2</v>
      </c>
      <c r="M6747">
        <v>8626.5</v>
      </c>
      <c r="N6747">
        <v>6056.5950000000003</v>
      </c>
      <c r="O6747">
        <v>3028.297</v>
      </c>
      <c r="P6747">
        <v>121.5</v>
      </c>
      <c r="Q6747">
        <v>35.5</v>
      </c>
      <c r="R6747">
        <v>2569.9050000000002</v>
      </c>
      <c r="S6747">
        <v>2019</v>
      </c>
      <c r="T6747">
        <v>7</v>
      </c>
      <c r="U6747">
        <v>27</v>
      </c>
    </row>
    <row r="6748" spans="1:21" x14ac:dyDescent="0.3">
      <c r="A6748" s="5" t="s">
        <v>168</v>
      </c>
      <c r="B6748" s="5" t="s">
        <v>206</v>
      </c>
      <c r="C6748" s="5" t="s">
        <v>115</v>
      </c>
      <c r="D6748" s="5" t="s">
        <v>430</v>
      </c>
      <c r="E6748" s="5" t="s">
        <v>172</v>
      </c>
      <c r="F6748" s="6">
        <v>43652</v>
      </c>
      <c r="G6748" s="5" t="s">
        <v>148</v>
      </c>
      <c r="H6748" s="5" t="s">
        <v>321</v>
      </c>
      <c r="I6748">
        <v>43476</v>
      </c>
      <c r="J6748">
        <v>176</v>
      </c>
      <c r="K6748">
        <v>399</v>
      </c>
      <c r="L6748">
        <v>3</v>
      </c>
      <c r="M6748">
        <v>13965</v>
      </c>
      <c r="N6748">
        <v>9084.8919999999998</v>
      </c>
      <c r="O6748">
        <v>3028.297</v>
      </c>
      <c r="P6748">
        <v>133</v>
      </c>
      <c r="Q6748">
        <v>35</v>
      </c>
      <c r="R6748">
        <v>4880.1080000000002</v>
      </c>
      <c r="S6748">
        <v>2019</v>
      </c>
      <c r="T6748">
        <v>7</v>
      </c>
      <c r="U6748">
        <v>27</v>
      </c>
    </row>
    <row r="6749" spans="1:21" x14ac:dyDescent="0.3">
      <c r="A6749" s="5" t="s">
        <v>168</v>
      </c>
      <c r="B6749" s="5" t="s">
        <v>206</v>
      </c>
      <c r="C6749" s="5" t="s">
        <v>115</v>
      </c>
      <c r="D6749" s="5" t="s">
        <v>430</v>
      </c>
      <c r="E6749" s="5" t="s">
        <v>172</v>
      </c>
      <c r="F6749" s="6">
        <v>43652</v>
      </c>
      <c r="G6749" s="5" t="s">
        <v>148</v>
      </c>
      <c r="H6749" s="5" t="s">
        <v>203</v>
      </c>
      <c r="I6749">
        <v>43476</v>
      </c>
      <c r="J6749">
        <v>176</v>
      </c>
      <c r="K6749">
        <v>202</v>
      </c>
      <c r="L6749">
        <v>2</v>
      </c>
      <c r="M6749">
        <v>7171</v>
      </c>
      <c r="N6749">
        <v>6056.5950000000003</v>
      </c>
      <c r="O6749">
        <v>3028.297</v>
      </c>
      <c r="P6749">
        <v>101</v>
      </c>
      <c r="Q6749">
        <v>35.5</v>
      </c>
      <c r="R6749">
        <v>1114.405</v>
      </c>
      <c r="S6749">
        <v>2019</v>
      </c>
      <c r="T6749">
        <v>7</v>
      </c>
      <c r="U6749">
        <v>27</v>
      </c>
    </row>
    <row r="6750" spans="1:21" x14ac:dyDescent="0.3">
      <c r="A6750" s="5" t="s">
        <v>168</v>
      </c>
      <c r="B6750" s="5" t="s">
        <v>206</v>
      </c>
      <c r="C6750" s="5" t="s">
        <v>115</v>
      </c>
      <c r="D6750" s="5" t="s">
        <v>430</v>
      </c>
      <c r="E6750" s="5" t="s">
        <v>172</v>
      </c>
      <c r="F6750" s="6">
        <v>43652</v>
      </c>
      <c r="G6750" s="5" t="s">
        <v>148</v>
      </c>
      <c r="H6750" s="5" t="s">
        <v>222</v>
      </c>
      <c r="I6750">
        <v>43476</v>
      </c>
      <c r="J6750">
        <v>176</v>
      </c>
      <c r="K6750">
        <v>281</v>
      </c>
      <c r="L6750">
        <v>2</v>
      </c>
      <c r="M6750">
        <v>9975.5</v>
      </c>
      <c r="N6750">
        <v>6056.5950000000003</v>
      </c>
      <c r="O6750">
        <v>3028.297</v>
      </c>
      <c r="P6750">
        <v>140.5</v>
      </c>
      <c r="Q6750">
        <v>35.5</v>
      </c>
      <c r="R6750">
        <v>3918.9050000000002</v>
      </c>
      <c r="S6750">
        <v>2019</v>
      </c>
      <c r="T6750">
        <v>7</v>
      </c>
      <c r="U6750">
        <v>27</v>
      </c>
    </row>
    <row r="6751" spans="1:21" x14ac:dyDescent="0.3">
      <c r="A6751" s="5" t="s">
        <v>168</v>
      </c>
      <c r="B6751" s="5" t="s">
        <v>206</v>
      </c>
      <c r="C6751" s="5" t="s">
        <v>115</v>
      </c>
      <c r="D6751" s="5" t="s">
        <v>430</v>
      </c>
      <c r="E6751" s="5" t="s">
        <v>172</v>
      </c>
      <c r="F6751" s="6">
        <v>43652</v>
      </c>
      <c r="G6751" s="5" t="s">
        <v>148</v>
      </c>
      <c r="H6751" s="5" t="s">
        <v>181</v>
      </c>
      <c r="I6751">
        <v>43476</v>
      </c>
      <c r="J6751">
        <v>176</v>
      </c>
      <c r="K6751">
        <v>224</v>
      </c>
      <c r="L6751">
        <v>2</v>
      </c>
      <c r="M6751">
        <v>7952</v>
      </c>
      <c r="N6751">
        <v>6056.5950000000003</v>
      </c>
      <c r="O6751">
        <v>3028.297</v>
      </c>
      <c r="P6751">
        <v>112</v>
      </c>
      <c r="Q6751">
        <v>35.5</v>
      </c>
      <c r="R6751">
        <v>1895.405</v>
      </c>
      <c r="S6751">
        <v>2019</v>
      </c>
      <c r="T6751">
        <v>7</v>
      </c>
      <c r="U6751">
        <v>27</v>
      </c>
    </row>
    <row r="6752" spans="1:21" x14ac:dyDescent="0.3">
      <c r="A6752" s="5" t="s">
        <v>168</v>
      </c>
      <c r="B6752" s="5" t="s">
        <v>206</v>
      </c>
      <c r="C6752" s="5" t="s">
        <v>115</v>
      </c>
      <c r="D6752" s="5" t="s">
        <v>430</v>
      </c>
      <c r="E6752" s="5" t="s">
        <v>172</v>
      </c>
      <c r="F6752" s="6">
        <v>43652</v>
      </c>
      <c r="G6752" s="5" t="s">
        <v>148</v>
      </c>
      <c r="H6752" s="5" t="s">
        <v>246</v>
      </c>
      <c r="I6752">
        <v>43476</v>
      </c>
      <c r="J6752">
        <v>176</v>
      </c>
      <c r="K6752">
        <v>310</v>
      </c>
      <c r="L6752">
        <v>3</v>
      </c>
      <c r="M6752">
        <v>11005</v>
      </c>
      <c r="N6752">
        <v>9084.8919999999998</v>
      </c>
      <c r="O6752">
        <v>3028.297</v>
      </c>
      <c r="P6752">
        <v>103.33333333333333</v>
      </c>
      <c r="Q6752">
        <v>35.5</v>
      </c>
      <c r="R6752">
        <v>1920.1079999999999</v>
      </c>
      <c r="S6752">
        <v>2019</v>
      </c>
      <c r="T6752">
        <v>7</v>
      </c>
      <c r="U6752">
        <v>27</v>
      </c>
    </row>
    <row r="6753" spans="1:21" x14ac:dyDescent="0.3">
      <c r="A6753" s="5" t="s">
        <v>168</v>
      </c>
      <c r="B6753" s="5" t="s">
        <v>206</v>
      </c>
      <c r="C6753" s="5" t="s">
        <v>115</v>
      </c>
      <c r="D6753" s="5" t="s">
        <v>430</v>
      </c>
      <c r="E6753" s="5" t="s">
        <v>172</v>
      </c>
      <c r="F6753" s="6">
        <v>43652</v>
      </c>
      <c r="G6753" s="5" t="s">
        <v>148</v>
      </c>
      <c r="H6753" s="5" t="s">
        <v>238</v>
      </c>
      <c r="I6753">
        <v>43476</v>
      </c>
      <c r="J6753">
        <v>176</v>
      </c>
      <c r="K6753">
        <v>251</v>
      </c>
      <c r="L6753">
        <v>2</v>
      </c>
      <c r="M6753">
        <v>8910.5</v>
      </c>
      <c r="N6753">
        <v>6056.5950000000003</v>
      </c>
      <c r="O6753">
        <v>3028.297</v>
      </c>
      <c r="P6753">
        <v>125.5</v>
      </c>
      <c r="Q6753">
        <v>35.5</v>
      </c>
      <c r="R6753">
        <v>2853.9050000000002</v>
      </c>
      <c r="S6753">
        <v>2019</v>
      </c>
      <c r="T6753">
        <v>7</v>
      </c>
      <c r="U6753">
        <v>27</v>
      </c>
    </row>
    <row r="6754" spans="1:21" x14ac:dyDescent="0.3">
      <c r="A6754" s="5" t="s">
        <v>168</v>
      </c>
      <c r="B6754" s="5" t="s">
        <v>206</v>
      </c>
      <c r="C6754" s="5" t="s">
        <v>115</v>
      </c>
      <c r="D6754" s="5" t="s">
        <v>430</v>
      </c>
      <c r="E6754" s="5" t="s">
        <v>172</v>
      </c>
      <c r="F6754" s="6">
        <v>43652</v>
      </c>
      <c r="G6754" s="5" t="s">
        <v>148</v>
      </c>
      <c r="H6754" s="5" t="s">
        <v>184</v>
      </c>
      <c r="I6754">
        <v>43476</v>
      </c>
      <c r="J6754">
        <v>176</v>
      </c>
      <c r="K6754">
        <v>3056</v>
      </c>
      <c r="L6754">
        <v>25</v>
      </c>
      <c r="M6754">
        <v>106960</v>
      </c>
      <c r="N6754">
        <v>75707.432000000001</v>
      </c>
      <c r="O6754">
        <v>3028.297</v>
      </c>
      <c r="P6754">
        <v>122.24</v>
      </c>
      <c r="Q6754">
        <v>35</v>
      </c>
      <c r="R6754">
        <v>31252.567999999999</v>
      </c>
      <c r="S6754">
        <v>2019</v>
      </c>
      <c r="T6754">
        <v>7</v>
      </c>
      <c r="U6754">
        <v>27</v>
      </c>
    </row>
    <row r="6755" spans="1:21" x14ac:dyDescent="0.3">
      <c r="A6755" s="5" t="s">
        <v>168</v>
      </c>
      <c r="B6755" s="5" t="s">
        <v>206</v>
      </c>
      <c r="C6755" s="5" t="s">
        <v>115</v>
      </c>
      <c r="D6755" s="5" t="s">
        <v>430</v>
      </c>
      <c r="E6755" s="5" t="s">
        <v>172</v>
      </c>
      <c r="F6755" s="6">
        <v>43652</v>
      </c>
      <c r="G6755" s="5" t="s">
        <v>148</v>
      </c>
      <c r="H6755" s="5" t="s">
        <v>217</v>
      </c>
      <c r="I6755">
        <v>43476</v>
      </c>
      <c r="J6755">
        <v>176</v>
      </c>
      <c r="K6755">
        <v>300</v>
      </c>
      <c r="L6755">
        <v>3</v>
      </c>
      <c r="M6755">
        <v>10650</v>
      </c>
      <c r="N6755">
        <v>9084.8919999999998</v>
      </c>
      <c r="O6755">
        <v>3028.297</v>
      </c>
      <c r="P6755">
        <v>100</v>
      </c>
      <c r="Q6755">
        <v>35.5</v>
      </c>
      <c r="R6755">
        <v>1565.1079999999999</v>
      </c>
      <c r="S6755">
        <v>2019</v>
      </c>
      <c r="T6755">
        <v>7</v>
      </c>
      <c r="U6755">
        <v>27</v>
      </c>
    </row>
    <row r="6756" spans="1:21" x14ac:dyDescent="0.3">
      <c r="A6756" s="5" t="s">
        <v>168</v>
      </c>
      <c r="B6756" s="5" t="s">
        <v>206</v>
      </c>
      <c r="C6756" s="5" t="s">
        <v>115</v>
      </c>
      <c r="D6756" s="5" t="s">
        <v>430</v>
      </c>
      <c r="E6756" s="5" t="s">
        <v>172</v>
      </c>
      <c r="F6756" s="6">
        <v>43652</v>
      </c>
      <c r="G6756" s="5" t="s">
        <v>148</v>
      </c>
      <c r="H6756" s="5" t="s">
        <v>191</v>
      </c>
      <c r="I6756">
        <v>43476</v>
      </c>
      <c r="J6756">
        <v>176</v>
      </c>
      <c r="K6756">
        <v>310</v>
      </c>
      <c r="L6756">
        <v>3</v>
      </c>
      <c r="M6756">
        <v>11005</v>
      </c>
      <c r="N6756">
        <v>9084.8919999999998</v>
      </c>
      <c r="O6756">
        <v>3028.297</v>
      </c>
      <c r="P6756">
        <v>103.33333333333333</v>
      </c>
      <c r="Q6756">
        <v>35.5</v>
      </c>
      <c r="R6756">
        <v>1920.1079999999999</v>
      </c>
      <c r="S6756">
        <v>2019</v>
      </c>
      <c r="T6756">
        <v>7</v>
      </c>
      <c r="U6756">
        <v>27</v>
      </c>
    </row>
    <row r="6757" spans="1:21" x14ac:dyDescent="0.3">
      <c r="A6757" s="5" t="s">
        <v>168</v>
      </c>
      <c r="B6757" s="5" t="s">
        <v>206</v>
      </c>
      <c r="C6757" s="5" t="s">
        <v>115</v>
      </c>
      <c r="D6757" s="5" t="s">
        <v>430</v>
      </c>
      <c r="E6757" s="5" t="s">
        <v>172</v>
      </c>
      <c r="F6757" s="6">
        <v>43652</v>
      </c>
      <c r="G6757" s="5" t="s">
        <v>148</v>
      </c>
      <c r="H6757" s="5" t="s">
        <v>189</v>
      </c>
      <c r="I6757">
        <v>43476</v>
      </c>
      <c r="J6757">
        <v>176</v>
      </c>
      <c r="K6757">
        <v>106</v>
      </c>
      <c r="L6757">
        <v>1</v>
      </c>
      <c r="M6757">
        <v>3763</v>
      </c>
      <c r="N6757">
        <v>3028.297</v>
      </c>
      <c r="O6757">
        <v>3028.297</v>
      </c>
      <c r="P6757">
        <v>106</v>
      </c>
      <c r="Q6757">
        <v>35.5</v>
      </c>
      <c r="R6757">
        <v>734.70299999999997</v>
      </c>
      <c r="S6757">
        <v>2019</v>
      </c>
      <c r="T6757">
        <v>7</v>
      </c>
      <c r="U6757">
        <v>27</v>
      </c>
    </row>
    <row r="6758" spans="1:21" x14ac:dyDescent="0.3">
      <c r="A6758" s="5" t="s">
        <v>168</v>
      </c>
      <c r="B6758" s="5" t="s">
        <v>175</v>
      </c>
      <c r="C6758" s="5" t="s">
        <v>86</v>
      </c>
      <c r="D6758" s="5" t="s">
        <v>423</v>
      </c>
      <c r="E6758" s="5" t="s">
        <v>172</v>
      </c>
      <c r="F6758" s="6">
        <v>43654</v>
      </c>
      <c r="G6758" s="5" t="s">
        <v>148</v>
      </c>
      <c r="H6758" s="5" t="s">
        <v>208</v>
      </c>
      <c r="I6758">
        <v>43484</v>
      </c>
      <c r="J6758">
        <v>170</v>
      </c>
      <c r="K6758">
        <v>94</v>
      </c>
      <c r="L6758">
        <v>1</v>
      </c>
      <c r="M6758">
        <v>3337</v>
      </c>
      <c r="N6758">
        <v>2636.2759999999998</v>
      </c>
      <c r="O6758">
        <v>2636.2759999999998</v>
      </c>
      <c r="P6758">
        <v>94</v>
      </c>
      <c r="Q6758">
        <v>35.5</v>
      </c>
      <c r="R6758">
        <v>700.72400000000005</v>
      </c>
      <c r="S6758">
        <v>2019</v>
      </c>
      <c r="T6758">
        <v>7</v>
      </c>
      <c r="U6758">
        <v>28</v>
      </c>
    </row>
    <row r="6759" spans="1:21" x14ac:dyDescent="0.3">
      <c r="A6759" s="5" t="s">
        <v>168</v>
      </c>
      <c r="B6759" s="5" t="s">
        <v>175</v>
      </c>
      <c r="C6759" s="5" t="s">
        <v>86</v>
      </c>
      <c r="D6759" s="5" t="s">
        <v>423</v>
      </c>
      <c r="E6759" s="5" t="s">
        <v>172</v>
      </c>
      <c r="F6759" s="6">
        <v>43654</v>
      </c>
      <c r="G6759" s="5" t="s">
        <v>148</v>
      </c>
      <c r="H6759" s="5" t="s">
        <v>235</v>
      </c>
      <c r="I6759">
        <v>43484</v>
      </c>
      <c r="J6759">
        <v>170</v>
      </c>
      <c r="K6759">
        <v>87</v>
      </c>
      <c r="L6759">
        <v>1</v>
      </c>
      <c r="M6759">
        <v>3088.5</v>
      </c>
      <c r="N6759">
        <v>2636.2759999999998</v>
      </c>
      <c r="O6759">
        <v>2636.2759999999998</v>
      </c>
      <c r="P6759">
        <v>87</v>
      </c>
      <c r="Q6759">
        <v>35.5</v>
      </c>
      <c r="R6759">
        <v>452.22399999999999</v>
      </c>
      <c r="S6759">
        <v>2019</v>
      </c>
      <c r="T6759">
        <v>7</v>
      </c>
      <c r="U6759">
        <v>28</v>
      </c>
    </row>
    <row r="6760" spans="1:21" x14ac:dyDescent="0.3">
      <c r="A6760" s="5" t="s">
        <v>168</v>
      </c>
      <c r="B6760" s="5" t="s">
        <v>175</v>
      </c>
      <c r="C6760" s="5" t="s">
        <v>86</v>
      </c>
      <c r="D6760" s="5" t="s">
        <v>423</v>
      </c>
      <c r="E6760" s="5" t="s">
        <v>172</v>
      </c>
      <c r="F6760" s="6">
        <v>43654</v>
      </c>
      <c r="G6760" s="5" t="s">
        <v>148</v>
      </c>
      <c r="H6760" s="5" t="s">
        <v>190</v>
      </c>
      <c r="I6760">
        <v>43484</v>
      </c>
      <c r="J6760">
        <v>170</v>
      </c>
      <c r="K6760">
        <v>86</v>
      </c>
      <c r="L6760">
        <v>1</v>
      </c>
      <c r="M6760">
        <v>3053</v>
      </c>
      <c r="N6760">
        <v>2636.2759999999998</v>
      </c>
      <c r="O6760">
        <v>2636.2759999999998</v>
      </c>
      <c r="P6760">
        <v>86</v>
      </c>
      <c r="Q6760">
        <v>35.5</v>
      </c>
      <c r="R6760">
        <v>416.72399999999999</v>
      </c>
      <c r="S6760">
        <v>2019</v>
      </c>
      <c r="T6760">
        <v>7</v>
      </c>
      <c r="U6760">
        <v>28</v>
      </c>
    </row>
    <row r="6761" spans="1:21" x14ac:dyDescent="0.3">
      <c r="A6761" s="5" t="s">
        <v>168</v>
      </c>
      <c r="B6761" s="5" t="s">
        <v>175</v>
      </c>
      <c r="C6761" s="5" t="s">
        <v>86</v>
      </c>
      <c r="D6761" s="5" t="s">
        <v>423</v>
      </c>
      <c r="E6761" s="5" t="s">
        <v>172</v>
      </c>
      <c r="F6761" s="6">
        <v>43654</v>
      </c>
      <c r="G6761" s="5" t="s">
        <v>148</v>
      </c>
      <c r="H6761" s="5" t="s">
        <v>173</v>
      </c>
      <c r="I6761">
        <v>43484</v>
      </c>
      <c r="J6761">
        <v>170</v>
      </c>
      <c r="K6761">
        <v>2077</v>
      </c>
      <c r="L6761">
        <v>18</v>
      </c>
      <c r="M6761">
        <v>76849</v>
      </c>
      <c r="N6761">
        <v>47452.976999999999</v>
      </c>
      <c r="O6761">
        <v>2636.2759999999998</v>
      </c>
      <c r="P6761">
        <v>115.38888888888889</v>
      </c>
      <c r="Q6761">
        <v>37</v>
      </c>
      <c r="R6761">
        <v>29396.023000000001</v>
      </c>
      <c r="S6761">
        <v>2019</v>
      </c>
      <c r="T6761">
        <v>7</v>
      </c>
      <c r="U6761">
        <v>28</v>
      </c>
    </row>
    <row r="6762" spans="1:21" x14ac:dyDescent="0.3">
      <c r="A6762" s="5" t="s">
        <v>168</v>
      </c>
      <c r="B6762" s="5" t="s">
        <v>175</v>
      </c>
      <c r="C6762" s="5" t="s">
        <v>87</v>
      </c>
      <c r="D6762" s="5" t="s">
        <v>431</v>
      </c>
      <c r="E6762" s="5" t="s">
        <v>172</v>
      </c>
      <c r="F6762" s="6">
        <v>43654</v>
      </c>
      <c r="G6762" s="5" t="s">
        <v>148</v>
      </c>
      <c r="H6762" s="5" t="s">
        <v>194</v>
      </c>
      <c r="I6762">
        <v>43491</v>
      </c>
      <c r="J6762">
        <v>163</v>
      </c>
      <c r="K6762">
        <v>417</v>
      </c>
      <c r="L6762">
        <v>4</v>
      </c>
      <c r="M6762">
        <v>14803.5</v>
      </c>
      <c r="N6762">
        <v>10570.26</v>
      </c>
      <c r="O6762">
        <v>2642.5650000000001</v>
      </c>
      <c r="P6762">
        <v>104.25</v>
      </c>
      <c r="Q6762">
        <v>35.5</v>
      </c>
      <c r="R6762">
        <v>4233.24</v>
      </c>
      <c r="S6762">
        <v>2019</v>
      </c>
      <c r="T6762">
        <v>7</v>
      </c>
      <c r="U6762">
        <v>28</v>
      </c>
    </row>
    <row r="6763" spans="1:21" x14ac:dyDescent="0.3">
      <c r="A6763" s="5" t="s">
        <v>168</v>
      </c>
      <c r="B6763" s="5" t="s">
        <v>175</v>
      </c>
      <c r="C6763" s="5" t="s">
        <v>87</v>
      </c>
      <c r="D6763" s="5" t="s">
        <v>431</v>
      </c>
      <c r="E6763" s="5" t="s">
        <v>172</v>
      </c>
      <c r="F6763" s="6">
        <v>43654</v>
      </c>
      <c r="G6763" s="5" t="s">
        <v>148</v>
      </c>
      <c r="H6763" s="5" t="s">
        <v>212</v>
      </c>
      <c r="I6763">
        <v>43491</v>
      </c>
      <c r="J6763">
        <v>163</v>
      </c>
      <c r="K6763">
        <v>114</v>
      </c>
      <c r="L6763">
        <v>1</v>
      </c>
      <c r="M6763">
        <v>3648</v>
      </c>
      <c r="N6763">
        <v>2642.5650000000001</v>
      </c>
      <c r="O6763">
        <v>2642.5650000000001</v>
      </c>
      <c r="P6763">
        <v>114</v>
      </c>
      <c r="Q6763">
        <v>32</v>
      </c>
      <c r="R6763">
        <v>1005.4349999999999</v>
      </c>
      <c r="S6763">
        <v>2019</v>
      </c>
      <c r="T6763">
        <v>7</v>
      </c>
      <c r="U6763">
        <v>28</v>
      </c>
    </row>
    <row r="6764" spans="1:21" x14ac:dyDescent="0.3">
      <c r="A6764" s="5" t="s">
        <v>168</v>
      </c>
      <c r="B6764" s="5" t="s">
        <v>175</v>
      </c>
      <c r="C6764" s="5" t="s">
        <v>87</v>
      </c>
      <c r="D6764" s="5" t="s">
        <v>431</v>
      </c>
      <c r="E6764" s="5" t="s">
        <v>172</v>
      </c>
      <c r="F6764" s="6">
        <v>43654</v>
      </c>
      <c r="G6764" s="5" t="s">
        <v>148</v>
      </c>
      <c r="H6764" s="5" t="s">
        <v>371</v>
      </c>
      <c r="I6764">
        <v>43491</v>
      </c>
      <c r="J6764">
        <v>163</v>
      </c>
      <c r="K6764">
        <v>1100</v>
      </c>
      <c r="L6764">
        <v>10</v>
      </c>
      <c r="M6764">
        <v>38500</v>
      </c>
      <c r="N6764">
        <v>26425.65</v>
      </c>
      <c r="O6764">
        <v>2642.5650000000001</v>
      </c>
      <c r="P6764">
        <v>110</v>
      </c>
      <c r="Q6764">
        <v>35</v>
      </c>
      <c r="R6764">
        <v>12074.35</v>
      </c>
      <c r="S6764">
        <v>2019</v>
      </c>
      <c r="T6764">
        <v>7</v>
      </c>
      <c r="U6764">
        <v>28</v>
      </c>
    </row>
    <row r="6765" spans="1:21" x14ac:dyDescent="0.3">
      <c r="A6765" s="5" t="s">
        <v>168</v>
      </c>
      <c r="B6765" s="5" t="s">
        <v>175</v>
      </c>
      <c r="C6765" s="5" t="s">
        <v>87</v>
      </c>
      <c r="D6765" s="5" t="s">
        <v>431</v>
      </c>
      <c r="E6765" s="5" t="s">
        <v>172</v>
      </c>
      <c r="F6765" s="6">
        <v>43654</v>
      </c>
      <c r="G6765" s="5" t="s">
        <v>148</v>
      </c>
      <c r="H6765" s="5" t="s">
        <v>395</v>
      </c>
      <c r="I6765">
        <v>43491</v>
      </c>
      <c r="J6765">
        <v>163</v>
      </c>
      <c r="K6765">
        <v>95</v>
      </c>
      <c r="L6765">
        <v>1</v>
      </c>
      <c r="M6765">
        <v>3372.5</v>
      </c>
      <c r="N6765">
        <v>2642.5650000000001</v>
      </c>
      <c r="O6765">
        <v>2642.5650000000001</v>
      </c>
      <c r="P6765">
        <v>95</v>
      </c>
      <c r="Q6765">
        <v>35.5</v>
      </c>
      <c r="R6765">
        <v>729.93499999999995</v>
      </c>
      <c r="S6765">
        <v>2019</v>
      </c>
      <c r="T6765">
        <v>7</v>
      </c>
      <c r="U6765">
        <v>28</v>
      </c>
    </row>
    <row r="6766" spans="1:21" x14ac:dyDescent="0.3">
      <c r="A6766" s="5" t="s">
        <v>168</v>
      </c>
      <c r="B6766" s="5" t="s">
        <v>175</v>
      </c>
      <c r="C6766" s="5" t="s">
        <v>87</v>
      </c>
      <c r="D6766" s="5" t="s">
        <v>431</v>
      </c>
      <c r="E6766" s="5" t="s">
        <v>172</v>
      </c>
      <c r="F6766" s="6">
        <v>43654</v>
      </c>
      <c r="G6766" s="5" t="s">
        <v>148</v>
      </c>
      <c r="H6766" s="5" t="s">
        <v>194</v>
      </c>
      <c r="I6766">
        <v>43491</v>
      </c>
      <c r="J6766">
        <v>163</v>
      </c>
      <c r="K6766">
        <v>304</v>
      </c>
      <c r="L6766">
        <v>3</v>
      </c>
      <c r="M6766">
        <v>10792</v>
      </c>
      <c r="N6766">
        <v>7927.6949999999997</v>
      </c>
      <c r="O6766">
        <v>2642.5650000000001</v>
      </c>
      <c r="P6766">
        <v>101.33333333333333</v>
      </c>
      <c r="Q6766">
        <v>35.5</v>
      </c>
      <c r="R6766">
        <v>2864.3049999999998</v>
      </c>
      <c r="S6766">
        <v>2019</v>
      </c>
      <c r="T6766">
        <v>7</v>
      </c>
      <c r="U6766">
        <v>28</v>
      </c>
    </row>
    <row r="6767" spans="1:21" x14ac:dyDescent="0.3">
      <c r="A6767" s="5" t="s">
        <v>168</v>
      </c>
      <c r="B6767" s="5" t="s">
        <v>175</v>
      </c>
      <c r="C6767" s="5" t="s">
        <v>87</v>
      </c>
      <c r="D6767" s="5" t="s">
        <v>431</v>
      </c>
      <c r="E6767" s="5" t="s">
        <v>172</v>
      </c>
      <c r="F6767" s="6">
        <v>43654</v>
      </c>
      <c r="G6767" s="5" t="s">
        <v>148</v>
      </c>
      <c r="H6767" s="5" t="s">
        <v>178</v>
      </c>
      <c r="I6767">
        <v>43491</v>
      </c>
      <c r="J6767">
        <v>163</v>
      </c>
      <c r="K6767">
        <v>314</v>
      </c>
      <c r="L6767">
        <v>3</v>
      </c>
      <c r="M6767">
        <v>11147</v>
      </c>
      <c r="N6767">
        <v>7927.6949999999997</v>
      </c>
      <c r="O6767">
        <v>2642.5650000000001</v>
      </c>
      <c r="P6767">
        <v>104.66666666666667</v>
      </c>
      <c r="Q6767">
        <v>35.5</v>
      </c>
      <c r="R6767">
        <v>3219.3049999999998</v>
      </c>
      <c r="S6767">
        <v>2019</v>
      </c>
      <c r="T6767">
        <v>7</v>
      </c>
      <c r="U6767">
        <v>28</v>
      </c>
    </row>
    <row r="6768" spans="1:21" x14ac:dyDescent="0.3">
      <c r="A6768" s="5" t="s">
        <v>168</v>
      </c>
      <c r="B6768" s="5" t="s">
        <v>175</v>
      </c>
      <c r="C6768" s="5" t="s">
        <v>87</v>
      </c>
      <c r="D6768" s="5" t="s">
        <v>431</v>
      </c>
      <c r="E6768" s="5" t="s">
        <v>172</v>
      </c>
      <c r="F6768" s="6">
        <v>43654</v>
      </c>
      <c r="G6768" s="5" t="s">
        <v>148</v>
      </c>
      <c r="H6768" s="5" t="s">
        <v>197</v>
      </c>
      <c r="I6768">
        <v>43491</v>
      </c>
      <c r="J6768">
        <v>163</v>
      </c>
      <c r="K6768">
        <v>683</v>
      </c>
      <c r="L6768">
        <v>6</v>
      </c>
      <c r="M6768">
        <v>24246.5</v>
      </c>
      <c r="N6768">
        <v>15855.39</v>
      </c>
      <c r="O6768">
        <v>2642.5650000000001</v>
      </c>
      <c r="P6768">
        <v>113.83333333333333</v>
      </c>
      <c r="Q6768">
        <v>35.5</v>
      </c>
      <c r="R6768">
        <v>8391.11</v>
      </c>
      <c r="S6768">
        <v>2019</v>
      </c>
      <c r="T6768">
        <v>7</v>
      </c>
      <c r="U6768">
        <v>28</v>
      </c>
    </row>
    <row r="6769" spans="1:21" x14ac:dyDescent="0.3">
      <c r="A6769" s="5" t="s">
        <v>168</v>
      </c>
      <c r="B6769" s="5" t="s">
        <v>175</v>
      </c>
      <c r="C6769" s="5" t="s">
        <v>87</v>
      </c>
      <c r="D6769" s="5" t="s">
        <v>431</v>
      </c>
      <c r="E6769" s="5" t="s">
        <v>172</v>
      </c>
      <c r="F6769" s="6">
        <v>43654</v>
      </c>
      <c r="G6769" s="5" t="s">
        <v>148</v>
      </c>
      <c r="H6769" s="5" t="s">
        <v>311</v>
      </c>
      <c r="I6769">
        <v>43491</v>
      </c>
      <c r="J6769">
        <v>163</v>
      </c>
      <c r="K6769">
        <v>121</v>
      </c>
      <c r="L6769">
        <v>1</v>
      </c>
      <c r="M6769">
        <v>4295.5</v>
      </c>
      <c r="N6769">
        <v>2642.5650000000001</v>
      </c>
      <c r="O6769">
        <v>2642.5650000000001</v>
      </c>
      <c r="P6769">
        <v>121</v>
      </c>
      <c r="Q6769">
        <v>35.5</v>
      </c>
      <c r="R6769">
        <v>1652.9349999999999</v>
      </c>
      <c r="S6769">
        <v>2019</v>
      </c>
      <c r="T6769">
        <v>7</v>
      </c>
      <c r="U6769">
        <v>28</v>
      </c>
    </row>
    <row r="6770" spans="1:21" x14ac:dyDescent="0.3">
      <c r="A6770" s="5" t="s">
        <v>168</v>
      </c>
      <c r="B6770" s="5" t="s">
        <v>175</v>
      </c>
      <c r="C6770" s="5" t="s">
        <v>87</v>
      </c>
      <c r="D6770" s="5" t="s">
        <v>431</v>
      </c>
      <c r="E6770" s="5" t="s">
        <v>172</v>
      </c>
      <c r="F6770" s="6">
        <v>43654</v>
      </c>
      <c r="G6770" s="5" t="s">
        <v>148</v>
      </c>
      <c r="H6770" s="5" t="s">
        <v>235</v>
      </c>
      <c r="I6770">
        <v>43491</v>
      </c>
      <c r="J6770">
        <v>163</v>
      </c>
      <c r="K6770">
        <v>103</v>
      </c>
      <c r="L6770">
        <v>1</v>
      </c>
      <c r="M6770">
        <v>3656.5</v>
      </c>
      <c r="N6770">
        <v>2642.5650000000001</v>
      </c>
      <c r="O6770">
        <v>2642.5650000000001</v>
      </c>
      <c r="P6770">
        <v>103</v>
      </c>
      <c r="Q6770">
        <v>35.5</v>
      </c>
      <c r="R6770">
        <v>1013.9349999999999</v>
      </c>
      <c r="S6770">
        <v>2019</v>
      </c>
      <c r="T6770">
        <v>7</v>
      </c>
      <c r="U6770">
        <v>28</v>
      </c>
    </row>
    <row r="6771" spans="1:21" x14ac:dyDescent="0.3">
      <c r="A6771" s="5" t="s">
        <v>168</v>
      </c>
      <c r="B6771" s="5" t="s">
        <v>175</v>
      </c>
      <c r="C6771" s="5" t="s">
        <v>87</v>
      </c>
      <c r="D6771" s="5" t="s">
        <v>431</v>
      </c>
      <c r="E6771" s="5" t="s">
        <v>172</v>
      </c>
      <c r="F6771" s="6">
        <v>43654</v>
      </c>
      <c r="G6771" s="5" t="s">
        <v>148</v>
      </c>
      <c r="H6771" s="5" t="s">
        <v>351</v>
      </c>
      <c r="I6771">
        <v>43491</v>
      </c>
      <c r="J6771">
        <v>163</v>
      </c>
      <c r="K6771">
        <v>230</v>
      </c>
      <c r="L6771">
        <v>2</v>
      </c>
      <c r="M6771">
        <v>8165</v>
      </c>
      <c r="N6771">
        <v>5285.13</v>
      </c>
      <c r="O6771">
        <v>2642.5650000000001</v>
      </c>
      <c r="P6771">
        <v>115</v>
      </c>
      <c r="Q6771">
        <v>35.5</v>
      </c>
      <c r="R6771">
        <v>2879.87</v>
      </c>
      <c r="S6771">
        <v>2019</v>
      </c>
      <c r="T6771">
        <v>7</v>
      </c>
      <c r="U6771">
        <v>28</v>
      </c>
    </row>
    <row r="6772" spans="1:21" x14ac:dyDescent="0.3">
      <c r="A6772" s="5" t="s">
        <v>168</v>
      </c>
      <c r="B6772" s="5" t="s">
        <v>175</v>
      </c>
      <c r="C6772" s="5" t="s">
        <v>87</v>
      </c>
      <c r="D6772" s="5" t="s">
        <v>431</v>
      </c>
      <c r="E6772" s="5" t="s">
        <v>172</v>
      </c>
      <c r="F6772" s="6">
        <v>43654</v>
      </c>
      <c r="G6772" s="5" t="s">
        <v>148</v>
      </c>
      <c r="H6772" s="5" t="s">
        <v>229</v>
      </c>
      <c r="I6772">
        <v>43491</v>
      </c>
      <c r="J6772">
        <v>163</v>
      </c>
      <c r="K6772">
        <v>823.5</v>
      </c>
      <c r="L6772">
        <v>8</v>
      </c>
      <c r="M6772">
        <v>28822.5</v>
      </c>
      <c r="N6772">
        <v>21140.52</v>
      </c>
      <c r="O6772">
        <v>2642.5650000000001</v>
      </c>
      <c r="P6772">
        <v>102.9375</v>
      </c>
      <c r="Q6772">
        <v>35</v>
      </c>
      <c r="R6772">
        <v>7681.98</v>
      </c>
      <c r="S6772">
        <v>2019</v>
      </c>
      <c r="T6772">
        <v>7</v>
      </c>
      <c r="U6772">
        <v>28</v>
      </c>
    </row>
    <row r="6773" spans="1:21" x14ac:dyDescent="0.3">
      <c r="A6773" s="5" t="s">
        <v>168</v>
      </c>
      <c r="B6773" s="5" t="s">
        <v>175</v>
      </c>
      <c r="C6773" s="5" t="s">
        <v>87</v>
      </c>
      <c r="D6773" s="5" t="s">
        <v>431</v>
      </c>
      <c r="E6773" s="5" t="s">
        <v>172</v>
      </c>
      <c r="F6773" s="6">
        <v>43654</v>
      </c>
      <c r="G6773" s="5" t="s">
        <v>148</v>
      </c>
      <c r="H6773" s="5" t="s">
        <v>190</v>
      </c>
      <c r="I6773">
        <v>43491</v>
      </c>
      <c r="J6773">
        <v>163</v>
      </c>
      <c r="K6773">
        <v>87</v>
      </c>
      <c r="L6773">
        <v>1</v>
      </c>
      <c r="M6773">
        <v>3088.5</v>
      </c>
      <c r="N6773">
        <v>2642.5650000000001</v>
      </c>
      <c r="O6773">
        <v>2642.5650000000001</v>
      </c>
      <c r="P6773">
        <v>87</v>
      </c>
      <c r="Q6773">
        <v>35.5</v>
      </c>
      <c r="R6773">
        <v>445.935</v>
      </c>
      <c r="S6773">
        <v>2019</v>
      </c>
      <c r="T6773">
        <v>7</v>
      </c>
      <c r="U6773">
        <v>28</v>
      </c>
    </row>
    <row r="6774" spans="1:21" x14ac:dyDescent="0.3">
      <c r="A6774" s="5" t="s">
        <v>168</v>
      </c>
      <c r="B6774" s="5" t="s">
        <v>175</v>
      </c>
      <c r="C6774" s="5" t="s">
        <v>87</v>
      </c>
      <c r="D6774" s="5" t="s">
        <v>431</v>
      </c>
      <c r="E6774" s="5" t="s">
        <v>172</v>
      </c>
      <c r="F6774" s="6">
        <v>43654</v>
      </c>
      <c r="G6774" s="5" t="s">
        <v>148</v>
      </c>
      <c r="H6774" s="5" t="s">
        <v>194</v>
      </c>
      <c r="I6774">
        <v>43491</v>
      </c>
      <c r="J6774">
        <v>163</v>
      </c>
      <c r="K6774">
        <v>483</v>
      </c>
      <c r="L6774">
        <v>4</v>
      </c>
      <c r="M6774">
        <v>15456</v>
      </c>
      <c r="N6774">
        <v>10570.26</v>
      </c>
      <c r="O6774">
        <v>2642.5650000000001</v>
      </c>
      <c r="P6774">
        <v>120.75</v>
      </c>
      <c r="Q6774">
        <v>32</v>
      </c>
      <c r="R6774">
        <v>4885.74</v>
      </c>
      <c r="S6774">
        <v>2019</v>
      </c>
      <c r="T6774">
        <v>7</v>
      </c>
      <c r="U6774">
        <v>28</v>
      </c>
    </row>
    <row r="6775" spans="1:21" x14ac:dyDescent="0.3">
      <c r="A6775" s="5" t="s">
        <v>168</v>
      </c>
      <c r="B6775" s="5" t="s">
        <v>175</v>
      </c>
      <c r="C6775" s="5" t="s">
        <v>87</v>
      </c>
      <c r="D6775" s="5" t="s">
        <v>431</v>
      </c>
      <c r="E6775" s="5" t="s">
        <v>172</v>
      </c>
      <c r="F6775" s="6">
        <v>43654</v>
      </c>
      <c r="G6775" s="5" t="s">
        <v>148</v>
      </c>
      <c r="H6775" s="5" t="s">
        <v>212</v>
      </c>
      <c r="I6775">
        <v>43491</v>
      </c>
      <c r="J6775">
        <v>163</v>
      </c>
      <c r="K6775">
        <v>114</v>
      </c>
      <c r="L6775">
        <v>1</v>
      </c>
      <c r="M6775">
        <v>3648</v>
      </c>
      <c r="N6775">
        <v>2642.5650000000001</v>
      </c>
      <c r="O6775">
        <v>2642.5650000000001</v>
      </c>
      <c r="P6775">
        <v>114</v>
      </c>
      <c r="Q6775">
        <v>32</v>
      </c>
      <c r="R6775">
        <v>1005.4349999999999</v>
      </c>
      <c r="S6775">
        <v>2019</v>
      </c>
      <c r="T6775">
        <v>7</v>
      </c>
      <c r="U6775">
        <v>28</v>
      </c>
    </row>
    <row r="6776" spans="1:21" x14ac:dyDescent="0.3">
      <c r="A6776" s="5" t="s">
        <v>168</v>
      </c>
      <c r="B6776" s="5" t="s">
        <v>206</v>
      </c>
      <c r="C6776" s="5" t="s">
        <v>115</v>
      </c>
      <c r="D6776" s="5" t="s">
        <v>430</v>
      </c>
      <c r="E6776" s="5" t="s">
        <v>172</v>
      </c>
      <c r="F6776" s="6">
        <v>43654</v>
      </c>
      <c r="G6776" s="5" t="s">
        <v>148</v>
      </c>
      <c r="H6776" s="5" t="s">
        <v>173</v>
      </c>
      <c r="I6776">
        <v>43476</v>
      </c>
      <c r="J6776">
        <v>178</v>
      </c>
      <c r="K6776">
        <v>1577</v>
      </c>
      <c r="L6776">
        <v>13</v>
      </c>
      <c r="M6776">
        <v>58349</v>
      </c>
      <c r="N6776">
        <v>39367.864999999998</v>
      </c>
      <c r="O6776">
        <v>3028.297</v>
      </c>
      <c r="P6776">
        <v>121.30769230769231</v>
      </c>
      <c r="Q6776">
        <v>37</v>
      </c>
      <c r="R6776">
        <v>18981.134999999998</v>
      </c>
      <c r="S6776">
        <v>2019</v>
      </c>
      <c r="T6776">
        <v>7</v>
      </c>
      <c r="U6776">
        <v>28</v>
      </c>
    </row>
    <row r="6777" spans="1:21" x14ac:dyDescent="0.3">
      <c r="A6777" s="5" t="s">
        <v>168</v>
      </c>
      <c r="B6777" s="5" t="s">
        <v>206</v>
      </c>
      <c r="C6777" s="5" t="s">
        <v>115</v>
      </c>
      <c r="D6777" s="5" t="s">
        <v>430</v>
      </c>
      <c r="E6777" s="5" t="s">
        <v>172</v>
      </c>
      <c r="F6777" s="6">
        <v>43654</v>
      </c>
      <c r="G6777" s="5" t="s">
        <v>148</v>
      </c>
      <c r="H6777" s="5" t="s">
        <v>190</v>
      </c>
      <c r="I6777">
        <v>43476</v>
      </c>
      <c r="J6777">
        <v>178</v>
      </c>
      <c r="K6777">
        <v>110</v>
      </c>
      <c r="L6777">
        <v>1</v>
      </c>
      <c r="M6777">
        <v>4070</v>
      </c>
      <c r="N6777">
        <v>3028.297</v>
      </c>
      <c r="O6777">
        <v>3028.297</v>
      </c>
      <c r="P6777">
        <v>110</v>
      </c>
      <c r="Q6777">
        <v>37</v>
      </c>
      <c r="R6777">
        <v>1041.703</v>
      </c>
      <c r="S6777">
        <v>2019</v>
      </c>
      <c r="T6777">
        <v>7</v>
      </c>
      <c r="U6777">
        <v>28</v>
      </c>
    </row>
    <row r="6778" spans="1:21" x14ac:dyDescent="0.3">
      <c r="A6778" s="5" t="s">
        <v>168</v>
      </c>
      <c r="B6778" s="5" t="s">
        <v>206</v>
      </c>
      <c r="C6778" s="5" t="s">
        <v>115</v>
      </c>
      <c r="D6778" s="5" t="s">
        <v>430</v>
      </c>
      <c r="E6778" s="5" t="s">
        <v>172</v>
      </c>
      <c r="F6778" s="6">
        <v>43654</v>
      </c>
      <c r="G6778" s="5" t="s">
        <v>148</v>
      </c>
      <c r="H6778" s="5" t="s">
        <v>178</v>
      </c>
      <c r="I6778">
        <v>43476</v>
      </c>
      <c r="J6778">
        <v>178</v>
      </c>
      <c r="K6778">
        <v>490.4</v>
      </c>
      <c r="L6778">
        <v>4</v>
      </c>
      <c r="M6778">
        <v>17409.2</v>
      </c>
      <c r="N6778">
        <v>12113.189</v>
      </c>
      <c r="O6778">
        <v>3028.297</v>
      </c>
      <c r="P6778">
        <v>122.6</v>
      </c>
      <c r="Q6778">
        <v>35.5</v>
      </c>
      <c r="R6778">
        <v>5296.0110000000004</v>
      </c>
      <c r="S6778">
        <v>2019</v>
      </c>
      <c r="T6778">
        <v>7</v>
      </c>
      <c r="U6778">
        <v>28</v>
      </c>
    </row>
    <row r="6779" spans="1:21" x14ac:dyDescent="0.3">
      <c r="A6779" s="5" t="s">
        <v>168</v>
      </c>
      <c r="B6779" s="5" t="s">
        <v>206</v>
      </c>
      <c r="C6779" s="5" t="s">
        <v>115</v>
      </c>
      <c r="D6779" s="5" t="s">
        <v>430</v>
      </c>
      <c r="E6779" s="5" t="s">
        <v>172</v>
      </c>
      <c r="F6779" s="6">
        <v>43654</v>
      </c>
      <c r="G6779" s="5" t="s">
        <v>148</v>
      </c>
      <c r="H6779" s="5" t="s">
        <v>198</v>
      </c>
      <c r="I6779">
        <v>43476</v>
      </c>
      <c r="J6779">
        <v>178</v>
      </c>
      <c r="K6779">
        <v>324.8</v>
      </c>
      <c r="L6779">
        <v>3</v>
      </c>
      <c r="M6779">
        <v>11530.4</v>
      </c>
      <c r="N6779">
        <v>9084.8919999999998</v>
      </c>
      <c r="O6779">
        <v>3028.297</v>
      </c>
      <c r="P6779">
        <v>108.26666666666667</v>
      </c>
      <c r="Q6779">
        <v>35.5</v>
      </c>
      <c r="R6779">
        <v>2445.5079999999998</v>
      </c>
      <c r="S6779">
        <v>2019</v>
      </c>
      <c r="T6779">
        <v>7</v>
      </c>
      <c r="U6779">
        <v>28</v>
      </c>
    </row>
    <row r="6780" spans="1:21" x14ac:dyDescent="0.3">
      <c r="A6780" s="5" t="s">
        <v>168</v>
      </c>
      <c r="B6780" s="5" t="s">
        <v>206</v>
      </c>
      <c r="C6780" s="5" t="s">
        <v>115</v>
      </c>
      <c r="D6780" s="5" t="s">
        <v>430</v>
      </c>
      <c r="E6780" s="5" t="s">
        <v>172</v>
      </c>
      <c r="F6780" s="6">
        <v>43654</v>
      </c>
      <c r="G6780" s="5" t="s">
        <v>148</v>
      </c>
      <c r="H6780" s="5" t="s">
        <v>311</v>
      </c>
      <c r="I6780">
        <v>43476</v>
      </c>
      <c r="J6780">
        <v>178</v>
      </c>
      <c r="K6780">
        <v>237.8</v>
      </c>
      <c r="L6780">
        <v>2</v>
      </c>
      <c r="M6780">
        <v>8441.9</v>
      </c>
      <c r="N6780">
        <v>6056.5950000000003</v>
      </c>
      <c r="O6780">
        <v>3028.297</v>
      </c>
      <c r="P6780">
        <v>118.9</v>
      </c>
      <c r="Q6780">
        <v>35.5</v>
      </c>
      <c r="R6780">
        <v>2385.3049999999998</v>
      </c>
      <c r="S6780">
        <v>2019</v>
      </c>
      <c r="T6780">
        <v>7</v>
      </c>
      <c r="U6780">
        <v>28</v>
      </c>
    </row>
    <row r="6781" spans="1:21" x14ac:dyDescent="0.3">
      <c r="A6781" s="5" t="s">
        <v>168</v>
      </c>
      <c r="B6781" s="5" t="s">
        <v>206</v>
      </c>
      <c r="C6781" s="5" t="s">
        <v>115</v>
      </c>
      <c r="D6781" s="5" t="s">
        <v>430</v>
      </c>
      <c r="E6781" s="5" t="s">
        <v>172</v>
      </c>
      <c r="F6781" s="6">
        <v>43654</v>
      </c>
      <c r="G6781" s="5" t="s">
        <v>148</v>
      </c>
      <c r="H6781" s="5" t="s">
        <v>351</v>
      </c>
      <c r="I6781">
        <v>43476</v>
      </c>
      <c r="J6781">
        <v>178</v>
      </c>
      <c r="K6781">
        <v>226.4</v>
      </c>
      <c r="L6781">
        <v>2</v>
      </c>
      <c r="M6781">
        <v>8037.2</v>
      </c>
      <c r="N6781">
        <v>6056.5950000000003</v>
      </c>
      <c r="O6781">
        <v>3028.297</v>
      </c>
      <c r="P6781">
        <v>113.2</v>
      </c>
      <c r="Q6781">
        <v>35.5</v>
      </c>
      <c r="R6781">
        <v>1980.605</v>
      </c>
      <c r="S6781">
        <v>2019</v>
      </c>
      <c r="T6781">
        <v>7</v>
      </c>
      <c r="U6781">
        <v>28</v>
      </c>
    </row>
    <row r="6782" spans="1:21" x14ac:dyDescent="0.3">
      <c r="A6782" s="5" t="s">
        <v>168</v>
      </c>
      <c r="B6782" s="5" t="s">
        <v>206</v>
      </c>
      <c r="C6782" s="5" t="s">
        <v>116</v>
      </c>
      <c r="D6782" s="5" t="s">
        <v>406</v>
      </c>
      <c r="E6782" s="5" t="s">
        <v>172</v>
      </c>
      <c r="F6782" s="6">
        <v>43654</v>
      </c>
      <c r="G6782" s="5" t="s">
        <v>148</v>
      </c>
      <c r="H6782" s="5" t="s">
        <v>197</v>
      </c>
      <c r="I6782">
        <v>43483</v>
      </c>
      <c r="J6782">
        <v>171</v>
      </c>
      <c r="K6782">
        <v>1116.8</v>
      </c>
      <c r="L6782">
        <v>9</v>
      </c>
      <c r="M6782">
        <v>39646.400000000001</v>
      </c>
      <c r="N6782">
        <v>24672.558000000001</v>
      </c>
      <c r="O6782">
        <v>2741.395</v>
      </c>
      <c r="P6782">
        <v>124.08888888888889</v>
      </c>
      <c r="Q6782">
        <v>35.5</v>
      </c>
      <c r="R6782">
        <v>14973.842000000001</v>
      </c>
      <c r="S6782">
        <v>2019</v>
      </c>
      <c r="T6782">
        <v>7</v>
      </c>
      <c r="U6782">
        <v>28</v>
      </c>
    </row>
    <row r="6783" spans="1:21" x14ac:dyDescent="0.3">
      <c r="A6783" s="5" t="s">
        <v>168</v>
      </c>
      <c r="B6783" s="5" t="s">
        <v>175</v>
      </c>
      <c r="C6783" s="5" t="s">
        <v>87</v>
      </c>
      <c r="D6783" s="5" t="s">
        <v>431</v>
      </c>
      <c r="E6783" s="5" t="s">
        <v>172</v>
      </c>
      <c r="F6783" s="6">
        <v>43655</v>
      </c>
      <c r="G6783" s="5" t="s">
        <v>148</v>
      </c>
      <c r="H6783" s="5" t="s">
        <v>305</v>
      </c>
      <c r="I6783">
        <v>43491</v>
      </c>
      <c r="J6783">
        <v>164</v>
      </c>
      <c r="K6783">
        <v>1070</v>
      </c>
      <c r="L6783">
        <v>10</v>
      </c>
      <c r="M6783">
        <v>37985</v>
      </c>
      <c r="N6783">
        <v>26425.65</v>
      </c>
      <c r="O6783">
        <v>2642.5650000000001</v>
      </c>
      <c r="P6783">
        <v>107</v>
      </c>
      <c r="Q6783">
        <v>35.5</v>
      </c>
      <c r="R6783">
        <v>11559.35</v>
      </c>
      <c r="S6783">
        <v>2019</v>
      </c>
      <c r="T6783">
        <v>7</v>
      </c>
      <c r="U6783">
        <v>28</v>
      </c>
    </row>
    <row r="6784" spans="1:21" x14ac:dyDescent="0.3">
      <c r="A6784" s="5" t="s">
        <v>168</v>
      </c>
      <c r="B6784" s="5" t="s">
        <v>175</v>
      </c>
      <c r="C6784" s="5" t="s">
        <v>87</v>
      </c>
      <c r="D6784" s="5" t="s">
        <v>431</v>
      </c>
      <c r="E6784" s="5" t="s">
        <v>172</v>
      </c>
      <c r="F6784" s="6">
        <v>43655</v>
      </c>
      <c r="G6784" s="5" t="s">
        <v>148</v>
      </c>
      <c r="H6784" s="5" t="s">
        <v>199</v>
      </c>
      <c r="I6784">
        <v>43491</v>
      </c>
      <c r="J6784">
        <v>164</v>
      </c>
      <c r="K6784">
        <v>1124</v>
      </c>
      <c r="L6784">
        <v>12</v>
      </c>
      <c r="M6784">
        <v>39902</v>
      </c>
      <c r="N6784">
        <v>31710.78</v>
      </c>
      <c r="O6784">
        <v>2642.5650000000001</v>
      </c>
      <c r="P6784">
        <v>93.666666666666671</v>
      </c>
      <c r="Q6784">
        <v>35.5</v>
      </c>
      <c r="R6784">
        <v>8191.22</v>
      </c>
      <c r="S6784">
        <v>2019</v>
      </c>
      <c r="T6784">
        <v>7</v>
      </c>
      <c r="U6784">
        <v>28</v>
      </c>
    </row>
    <row r="6785" spans="1:21" x14ac:dyDescent="0.3">
      <c r="A6785" s="5" t="s">
        <v>168</v>
      </c>
      <c r="B6785" s="5" t="s">
        <v>175</v>
      </c>
      <c r="C6785" s="5" t="s">
        <v>87</v>
      </c>
      <c r="D6785" s="5" t="s">
        <v>431</v>
      </c>
      <c r="E6785" s="5" t="s">
        <v>172</v>
      </c>
      <c r="F6785" s="6">
        <v>43655</v>
      </c>
      <c r="G6785" s="5" t="s">
        <v>148</v>
      </c>
      <c r="H6785" s="5" t="s">
        <v>215</v>
      </c>
      <c r="I6785">
        <v>43491</v>
      </c>
      <c r="J6785">
        <v>164</v>
      </c>
      <c r="K6785">
        <v>410</v>
      </c>
      <c r="L6785">
        <v>4</v>
      </c>
      <c r="M6785">
        <v>14555</v>
      </c>
      <c r="N6785">
        <v>10570.26</v>
      </c>
      <c r="O6785">
        <v>2642.5650000000001</v>
      </c>
      <c r="P6785">
        <v>102.5</v>
      </c>
      <c r="Q6785">
        <v>35.5</v>
      </c>
      <c r="R6785">
        <v>3984.74</v>
      </c>
      <c r="S6785">
        <v>2019</v>
      </c>
      <c r="T6785">
        <v>7</v>
      </c>
      <c r="U6785">
        <v>28</v>
      </c>
    </row>
    <row r="6786" spans="1:21" x14ac:dyDescent="0.3">
      <c r="A6786" s="5" t="s">
        <v>168</v>
      </c>
      <c r="B6786" s="5" t="s">
        <v>175</v>
      </c>
      <c r="C6786" s="5" t="s">
        <v>87</v>
      </c>
      <c r="D6786" s="5" t="s">
        <v>431</v>
      </c>
      <c r="E6786" s="5" t="s">
        <v>172</v>
      </c>
      <c r="F6786" s="6">
        <v>43655</v>
      </c>
      <c r="G6786" s="5" t="s">
        <v>148</v>
      </c>
      <c r="H6786" s="5" t="s">
        <v>200</v>
      </c>
      <c r="I6786">
        <v>43491</v>
      </c>
      <c r="J6786">
        <v>164</v>
      </c>
      <c r="K6786">
        <v>824</v>
      </c>
      <c r="L6786">
        <v>8</v>
      </c>
      <c r="M6786">
        <v>29252</v>
      </c>
      <c r="N6786">
        <v>21140.52</v>
      </c>
      <c r="O6786">
        <v>2642.5650000000001</v>
      </c>
      <c r="P6786">
        <v>103</v>
      </c>
      <c r="Q6786">
        <v>35.5</v>
      </c>
      <c r="R6786">
        <v>8111.48</v>
      </c>
      <c r="S6786">
        <v>2019</v>
      </c>
      <c r="T6786">
        <v>7</v>
      </c>
      <c r="U6786">
        <v>28</v>
      </c>
    </row>
    <row r="6787" spans="1:21" x14ac:dyDescent="0.3">
      <c r="A6787" s="5" t="s">
        <v>168</v>
      </c>
      <c r="B6787" s="5" t="s">
        <v>206</v>
      </c>
      <c r="C6787" s="5" t="s">
        <v>116</v>
      </c>
      <c r="D6787" s="5" t="s">
        <v>406</v>
      </c>
      <c r="E6787" s="5" t="s">
        <v>172</v>
      </c>
      <c r="F6787" s="6">
        <v>43657</v>
      </c>
      <c r="G6787" s="5" t="s">
        <v>148</v>
      </c>
      <c r="H6787" s="5" t="s">
        <v>204</v>
      </c>
      <c r="I6787">
        <v>43483</v>
      </c>
      <c r="J6787">
        <v>174</v>
      </c>
      <c r="K6787">
        <v>540</v>
      </c>
      <c r="L6787">
        <v>5</v>
      </c>
      <c r="M6787">
        <v>19170</v>
      </c>
      <c r="N6787">
        <v>14463.907999999999</v>
      </c>
      <c r="O6787">
        <v>2892.7820000000002</v>
      </c>
      <c r="P6787">
        <v>108</v>
      </c>
      <c r="Q6787">
        <v>35.5</v>
      </c>
      <c r="R6787">
        <v>4706.0919999999996</v>
      </c>
      <c r="S6787">
        <v>2019</v>
      </c>
      <c r="T6787">
        <v>7</v>
      </c>
      <c r="U6787">
        <v>28</v>
      </c>
    </row>
    <row r="6788" spans="1:21" x14ac:dyDescent="0.3">
      <c r="A6788" s="5" t="s">
        <v>168</v>
      </c>
      <c r="B6788" s="5" t="s">
        <v>206</v>
      </c>
      <c r="C6788" s="5" t="s">
        <v>116</v>
      </c>
      <c r="D6788" s="5" t="s">
        <v>406</v>
      </c>
      <c r="E6788" s="5" t="s">
        <v>172</v>
      </c>
      <c r="F6788" s="6">
        <v>43657</v>
      </c>
      <c r="G6788" s="5" t="s">
        <v>148</v>
      </c>
      <c r="H6788" s="5" t="s">
        <v>203</v>
      </c>
      <c r="I6788">
        <v>43483</v>
      </c>
      <c r="J6788">
        <v>174</v>
      </c>
      <c r="K6788">
        <v>218</v>
      </c>
      <c r="L6788">
        <v>2</v>
      </c>
      <c r="M6788">
        <v>7739</v>
      </c>
      <c r="N6788">
        <v>5785.5630000000001</v>
      </c>
      <c r="O6788">
        <v>2892.7820000000002</v>
      </c>
      <c r="P6788">
        <v>109</v>
      </c>
      <c r="Q6788">
        <v>35.5</v>
      </c>
      <c r="R6788">
        <v>1953.4369999999999</v>
      </c>
      <c r="S6788">
        <v>2019</v>
      </c>
      <c r="T6788">
        <v>7</v>
      </c>
      <c r="U6788">
        <v>28</v>
      </c>
    </row>
    <row r="6789" spans="1:21" x14ac:dyDescent="0.3">
      <c r="A6789" s="5" t="s">
        <v>168</v>
      </c>
      <c r="B6789" s="5" t="s">
        <v>206</v>
      </c>
      <c r="C6789" s="5" t="s">
        <v>116</v>
      </c>
      <c r="D6789" s="5" t="s">
        <v>406</v>
      </c>
      <c r="E6789" s="5" t="s">
        <v>172</v>
      </c>
      <c r="F6789" s="6">
        <v>43657</v>
      </c>
      <c r="G6789" s="5" t="s">
        <v>148</v>
      </c>
      <c r="H6789" s="5" t="s">
        <v>230</v>
      </c>
      <c r="I6789">
        <v>43483</v>
      </c>
      <c r="J6789">
        <v>174</v>
      </c>
      <c r="K6789">
        <v>1658</v>
      </c>
      <c r="L6789">
        <v>14</v>
      </c>
      <c r="M6789">
        <v>58030</v>
      </c>
      <c r="N6789">
        <v>40498.942000000003</v>
      </c>
      <c r="O6789">
        <v>2892.7820000000002</v>
      </c>
      <c r="P6789">
        <v>118.42857142857143</v>
      </c>
      <c r="Q6789">
        <v>35</v>
      </c>
      <c r="R6789">
        <v>17531.058000000001</v>
      </c>
      <c r="S6789">
        <v>2019</v>
      </c>
      <c r="T6789">
        <v>7</v>
      </c>
      <c r="U6789">
        <v>28</v>
      </c>
    </row>
    <row r="6790" spans="1:21" x14ac:dyDescent="0.3">
      <c r="A6790" s="5" t="s">
        <v>168</v>
      </c>
      <c r="B6790" s="5" t="s">
        <v>206</v>
      </c>
      <c r="C6790" s="5" t="s">
        <v>116</v>
      </c>
      <c r="D6790" s="5" t="s">
        <v>406</v>
      </c>
      <c r="E6790" s="5" t="s">
        <v>172</v>
      </c>
      <c r="F6790" s="6">
        <v>43657</v>
      </c>
      <c r="G6790" s="5" t="s">
        <v>148</v>
      </c>
      <c r="H6790" s="5" t="s">
        <v>180</v>
      </c>
      <c r="I6790">
        <v>43483</v>
      </c>
      <c r="J6790">
        <v>174</v>
      </c>
      <c r="K6790">
        <v>220</v>
      </c>
      <c r="L6790">
        <v>2</v>
      </c>
      <c r="M6790">
        <v>7810</v>
      </c>
      <c r="N6790">
        <v>5785.5630000000001</v>
      </c>
      <c r="O6790">
        <v>2892.7820000000002</v>
      </c>
      <c r="P6790">
        <v>110</v>
      </c>
      <c r="Q6790">
        <v>35.5</v>
      </c>
      <c r="R6790">
        <v>2024.4369999999999</v>
      </c>
      <c r="S6790">
        <v>2019</v>
      </c>
      <c r="T6790">
        <v>7</v>
      </c>
      <c r="U6790">
        <v>28</v>
      </c>
    </row>
    <row r="6791" spans="1:21" x14ac:dyDescent="0.3">
      <c r="A6791" s="5" t="s">
        <v>168</v>
      </c>
      <c r="B6791" s="5" t="s">
        <v>206</v>
      </c>
      <c r="C6791" s="5" t="s">
        <v>116</v>
      </c>
      <c r="D6791" s="5" t="s">
        <v>406</v>
      </c>
      <c r="E6791" s="5" t="s">
        <v>172</v>
      </c>
      <c r="F6791" s="6">
        <v>43657</v>
      </c>
      <c r="G6791" s="5" t="s">
        <v>148</v>
      </c>
      <c r="H6791" s="5" t="s">
        <v>220</v>
      </c>
      <c r="I6791">
        <v>43483</v>
      </c>
      <c r="J6791">
        <v>174</v>
      </c>
      <c r="K6791">
        <v>200</v>
      </c>
      <c r="L6791">
        <v>2</v>
      </c>
      <c r="M6791">
        <v>7100</v>
      </c>
      <c r="N6791">
        <v>5785.5630000000001</v>
      </c>
      <c r="O6791">
        <v>2892.7820000000002</v>
      </c>
      <c r="P6791">
        <v>100</v>
      </c>
      <c r="Q6791">
        <v>35.5</v>
      </c>
      <c r="R6791">
        <v>1314.4369999999999</v>
      </c>
      <c r="S6791">
        <v>2019</v>
      </c>
      <c r="T6791">
        <v>7</v>
      </c>
      <c r="U6791">
        <v>28</v>
      </c>
    </row>
    <row r="6792" spans="1:21" x14ac:dyDescent="0.3">
      <c r="A6792" s="5" t="s">
        <v>168</v>
      </c>
      <c r="B6792" s="5" t="s">
        <v>206</v>
      </c>
      <c r="C6792" s="5" t="s">
        <v>116</v>
      </c>
      <c r="D6792" s="5" t="s">
        <v>406</v>
      </c>
      <c r="E6792" s="5" t="s">
        <v>172</v>
      </c>
      <c r="F6792" s="6">
        <v>43657</v>
      </c>
      <c r="G6792" s="5" t="s">
        <v>148</v>
      </c>
      <c r="H6792" s="5" t="s">
        <v>205</v>
      </c>
      <c r="I6792">
        <v>43483</v>
      </c>
      <c r="J6792">
        <v>174</v>
      </c>
      <c r="K6792">
        <v>228</v>
      </c>
      <c r="L6792">
        <v>2</v>
      </c>
      <c r="M6792">
        <v>8094</v>
      </c>
      <c r="N6792">
        <v>5785.5630000000001</v>
      </c>
      <c r="O6792">
        <v>2892.7820000000002</v>
      </c>
      <c r="P6792">
        <v>114</v>
      </c>
      <c r="Q6792">
        <v>35.5</v>
      </c>
      <c r="R6792">
        <v>2308.4369999999999</v>
      </c>
      <c r="S6792">
        <v>2019</v>
      </c>
      <c r="T6792">
        <v>7</v>
      </c>
      <c r="U6792">
        <v>28</v>
      </c>
    </row>
    <row r="6793" spans="1:21" x14ac:dyDescent="0.3">
      <c r="A6793" s="5" t="s">
        <v>168</v>
      </c>
      <c r="B6793" s="5" t="s">
        <v>206</v>
      </c>
      <c r="C6793" s="5" t="s">
        <v>116</v>
      </c>
      <c r="D6793" s="5" t="s">
        <v>406</v>
      </c>
      <c r="E6793" s="5" t="s">
        <v>172</v>
      </c>
      <c r="F6793" s="6">
        <v>43657</v>
      </c>
      <c r="G6793" s="5" t="s">
        <v>148</v>
      </c>
      <c r="H6793" s="5" t="s">
        <v>216</v>
      </c>
      <c r="I6793">
        <v>43483</v>
      </c>
      <c r="J6793">
        <v>174</v>
      </c>
      <c r="K6793">
        <v>210</v>
      </c>
      <c r="L6793">
        <v>2</v>
      </c>
      <c r="M6793">
        <v>7455</v>
      </c>
      <c r="N6793">
        <v>5785.5630000000001</v>
      </c>
      <c r="O6793">
        <v>2892.7820000000002</v>
      </c>
      <c r="P6793">
        <v>105</v>
      </c>
      <c r="Q6793">
        <v>35.5</v>
      </c>
      <c r="R6793">
        <v>1669.4369999999999</v>
      </c>
      <c r="S6793">
        <v>2019</v>
      </c>
      <c r="T6793">
        <v>7</v>
      </c>
      <c r="U6793">
        <v>28</v>
      </c>
    </row>
    <row r="6794" spans="1:21" x14ac:dyDescent="0.3">
      <c r="A6794" s="5" t="s">
        <v>168</v>
      </c>
      <c r="B6794" s="5" t="s">
        <v>206</v>
      </c>
      <c r="C6794" s="5" t="s">
        <v>116</v>
      </c>
      <c r="D6794" s="5" t="s">
        <v>406</v>
      </c>
      <c r="E6794" s="5" t="s">
        <v>172</v>
      </c>
      <c r="F6794" s="6">
        <v>43657</v>
      </c>
      <c r="G6794" s="5" t="s">
        <v>148</v>
      </c>
      <c r="H6794" s="5" t="s">
        <v>222</v>
      </c>
      <c r="I6794">
        <v>43483</v>
      </c>
      <c r="J6794">
        <v>174</v>
      </c>
      <c r="K6794">
        <v>120</v>
      </c>
      <c r="L6794">
        <v>1</v>
      </c>
      <c r="M6794">
        <v>4260</v>
      </c>
      <c r="N6794">
        <v>2892.7820000000002</v>
      </c>
      <c r="O6794">
        <v>2892.7820000000002</v>
      </c>
      <c r="P6794">
        <v>120</v>
      </c>
      <c r="Q6794">
        <v>35.5</v>
      </c>
      <c r="R6794">
        <v>1367.2180000000001</v>
      </c>
      <c r="S6794">
        <v>2019</v>
      </c>
      <c r="T6794">
        <v>7</v>
      </c>
      <c r="U6794">
        <v>28</v>
      </c>
    </row>
    <row r="6795" spans="1:21" x14ac:dyDescent="0.3">
      <c r="A6795" s="5" t="s">
        <v>168</v>
      </c>
      <c r="B6795" s="5" t="s">
        <v>206</v>
      </c>
      <c r="C6795" s="5" t="s">
        <v>116</v>
      </c>
      <c r="D6795" s="5" t="s">
        <v>406</v>
      </c>
      <c r="E6795" s="5" t="s">
        <v>172</v>
      </c>
      <c r="F6795" s="6">
        <v>43657</v>
      </c>
      <c r="G6795" s="5" t="s">
        <v>148</v>
      </c>
      <c r="H6795" s="5" t="s">
        <v>217</v>
      </c>
      <c r="I6795">
        <v>43483</v>
      </c>
      <c r="J6795">
        <v>174</v>
      </c>
      <c r="K6795">
        <v>1064</v>
      </c>
      <c r="L6795">
        <v>10</v>
      </c>
      <c r="M6795">
        <v>37772</v>
      </c>
      <c r="N6795">
        <v>28927.814999999999</v>
      </c>
      <c r="O6795">
        <v>2892.7820000000002</v>
      </c>
      <c r="P6795">
        <v>106.4</v>
      </c>
      <c r="Q6795">
        <v>35.5</v>
      </c>
      <c r="R6795">
        <v>8844.1849999999995</v>
      </c>
      <c r="S6795">
        <v>2019</v>
      </c>
      <c r="T6795">
        <v>7</v>
      </c>
      <c r="U6795">
        <v>28</v>
      </c>
    </row>
    <row r="6796" spans="1:21" x14ac:dyDescent="0.3">
      <c r="A6796" s="5" t="s">
        <v>168</v>
      </c>
      <c r="B6796" s="5" t="s">
        <v>206</v>
      </c>
      <c r="C6796" s="5" t="s">
        <v>116</v>
      </c>
      <c r="D6796" s="5" t="s">
        <v>406</v>
      </c>
      <c r="E6796" s="5" t="s">
        <v>172</v>
      </c>
      <c r="F6796" s="6">
        <v>43657</v>
      </c>
      <c r="G6796" s="5" t="s">
        <v>148</v>
      </c>
      <c r="H6796" s="5" t="s">
        <v>181</v>
      </c>
      <c r="I6796">
        <v>43483</v>
      </c>
      <c r="J6796">
        <v>174</v>
      </c>
      <c r="K6796">
        <v>114</v>
      </c>
      <c r="L6796">
        <v>1</v>
      </c>
      <c r="M6796">
        <v>4047</v>
      </c>
      <c r="N6796">
        <v>2892.7820000000002</v>
      </c>
      <c r="O6796">
        <v>2892.7820000000002</v>
      </c>
      <c r="P6796">
        <v>114</v>
      </c>
      <c r="Q6796">
        <v>35.5</v>
      </c>
      <c r="R6796">
        <v>1154.2180000000001</v>
      </c>
      <c r="S6796">
        <v>2019</v>
      </c>
      <c r="T6796">
        <v>7</v>
      </c>
      <c r="U6796">
        <v>28</v>
      </c>
    </row>
    <row r="6797" spans="1:21" x14ac:dyDescent="0.3">
      <c r="A6797" s="5" t="s">
        <v>168</v>
      </c>
      <c r="B6797" s="5" t="s">
        <v>206</v>
      </c>
      <c r="C6797" s="5" t="s">
        <v>116</v>
      </c>
      <c r="D6797" s="5" t="s">
        <v>406</v>
      </c>
      <c r="E6797" s="5" t="s">
        <v>172</v>
      </c>
      <c r="F6797" s="6">
        <v>43657</v>
      </c>
      <c r="G6797" s="5" t="s">
        <v>148</v>
      </c>
      <c r="H6797" s="5" t="s">
        <v>246</v>
      </c>
      <c r="I6797">
        <v>43483</v>
      </c>
      <c r="J6797">
        <v>174</v>
      </c>
      <c r="K6797">
        <v>114</v>
      </c>
      <c r="L6797">
        <v>1</v>
      </c>
      <c r="M6797">
        <v>4047</v>
      </c>
      <c r="N6797">
        <v>2892.7820000000002</v>
      </c>
      <c r="O6797">
        <v>2892.7820000000002</v>
      </c>
      <c r="P6797">
        <v>114</v>
      </c>
      <c r="Q6797">
        <v>35.5</v>
      </c>
      <c r="R6797">
        <v>1154.2180000000001</v>
      </c>
      <c r="S6797">
        <v>2019</v>
      </c>
      <c r="T6797">
        <v>7</v>
      </c>
      <c r="U6797">
        <v>28</v>
      </c>
    </row>
    <row r="6798" spans="1:21" x14ac:dyDescent="0.3">
      <c r="A6798" s="5" t="s">
        <v>168</v>
      </c>
      <c r="B6798" s="5" t="s">
        <v>206</v>
      </c>
      <c r="C6798" s="5" t="s">
        <v>116</v>
      </c>
      <c r="D6798" s="5" t="s">
        <v>406</v>
      </c>
      <c r="E6798" s="5" t="s">
        <v>172</v>
      </c>
      <c r="F6798" s="6">
        <v>43657</v>
      </c>
      <c r="G6798" s="5" t="s">
        <v>148</v>
      </c>
      <c r="H6798" s="5" t="s">
        <v>184</v>
      </c>
      <c r="I6798">
        <v>43483</v>
      </c>
      <c r="J6798">
        <v>174</v>
      </c>
      <c r="K6798">
        <v>2420</v>
      </c>
      <c r="L6798">
        <v>20</v>
      </c>
      <c r="M6798">
        <v>84700</v>
      </c>
      <c r="N6798">
        <v>57855.631000000001</v>
      </c>
      <c r="O6798">
        <v>2892.7820000000002</v>
      </c>
      <c r="P6798">
        <v>121</v>
      </c>
      <c r="Q6798">
        <v>35</v>
      </c>
      <c r="R6798">
        <v>26844.368999999999</v>
      </c>
      <c r="S6798">
        <v>2019</v>
      </c>
      <c r="T6798">
        <v>7</v>
      </c>
      <c r="U6798">
        <v>28</v>
      </c>
    </row>
    <row r="6799" spans="1:21" x14ac:dyDescent="0.3">
      <c r="A6799" s="5" t="s">
        <v>168</v>
      </c>
      <c r="B6799" s="5" t="s">
        <v>206</v>
      </c>
      <c r="C6799" s="5" t="s">
        <v>116</v>
      </c>
      <c r="D6799" s="5" t="s">
        <v>406</v>
      </c>
      <c r="E6799" s="5" t="s">
        <v>172</v>
      </c>
      <c r="F6799" s="6">
        <v>43657</v>
      </c>
      <c r="G6799" s="5" t="s">
        <v>148</v>
      </c>
      <c r="H6799" s="5" t="s">
        <v>231</v>
      </c>
      <c r="I6799">
        <v>43483</v>
      </c>
      <c r="J6799">
        <v>174</v>
      </c>
      <c r="K6799">
        <v>110</v>
      </c>
      <c r="L6799">
        <v>1</v>
      </c>
      <c r="M6799">
        <v>3905</v>
      </c>
      <c r="N6799">
        <v>2892.7820000000002</v>
      </c>
      <c r="O6799">
        <v>2892.7820000000002</v>
      </c>
      <c r="P6799">
        <v>110</v>
      </c>
      <c r="Q6799">
        <v>35.5</v>
      </c>
      <c r="R6799">
        <v>1012.218</v>
      </c>
      <c r="S6799">
        <v>2019</v>
      </c>
      <c r="T6799">
        <v>7</v>
      </c>
      <c r="U6799">
        <v>28</v>
      </c>
    </row>
    <row r="6800" spans="1:21" x14ac:dyDescent="0.3">
      <c r="A6800" s="5" t="s">
        <v>168</v>
      </c>
      <c r="B6800" s="5" t="s">
        <v>206</v>
      </c>
      <c r="C6800" s="5" t="s">
        <v>116</v>
      </c>
      <c r="D6800" s="5" t="s">
        <v>406</v>
      </c>
      <c r="E6800" s="5" t="s">
        <v>172</v>
      </c>
      <c r="F6800" s="6">
        <v>43657</v>
      </c>
      <c r="G6800" s="5" t="s">
        <v>148</v>
      </c>
      <c r="H6800" s="5" t="s">
        <v>321</v>
      </c>
      <c r="I6800">
        <v>43483</v>
      </c>
      <c r="J6800">
        <v>174</v>
      </c>
      <c r="K6800">
        <v>330</v>
      </c>
      <c r="L6800">
        <v>3</v>
      </c>
      <c r="M6800">
        <v>11550</v>
      </c>
      <c r="N6800">
        <v>8678.3449999999993</v>
      </c>
      <c r="O6800">
        <v>2892.7820000000002</v>
      </c>
      <c r="P6800">
        <v>110</v>
      </c>
      <c r="Q6800">
        <v>35</v>
      </c>
      <c r="R6800">
        <v>2871.6550000000002</v>
      </c>
      <c r="S6800">
        <v>2019</v>
      </c>
      <c r="T6800">
        <v>7</v>
      </c>
      <c r="U6800">
        <v>28</v>
      </c>
    </row>
    <row r="6801" spans="1:21" x14ac:dyDescent="0.3">
      <c r="A6801" s="5" t="s">
        <v>168</v>
      </c>
      <c r="B6801" s="5" t="s">
        <v>206</v>
      </c>
      <c r="C6801" s="5" t="s">
        <v>116</v>
      </c>
      <c r="D6801" s="5" t="s">
        <v>406</v>
      </c>
      <c r="E6801" s="5" t="s">
        <v>172</v>
      </c>
      <c r="F6801" s="6">
        <v>43657</v>
      </c>
      <c r="G6801" s="5" t="s">
        <v>148</v>
      </c>
      <c r="H6801" s="5" t="s">
        <v>187</v>
      </c>
      <c r="I6801">
        <v>43483</v>
      </c>
      <c r="J6801">
        <v>174</v>
      </c>
      <c r="K6801">
        <v>202</v>
      </c>
      <c r="L6801">
        <v>2</v>
      </c>
      <c r="M6801">
        <v>7171</v>
      </c>
      <c r="N6801">
        <v>5785.5630000000001</v>
      </c>
      <c r="O6801">
        <v>2892.7820000000002</v>
      </c>
      <c r="P6801">
        <v>101</v>
      </c>
      <c r="Q6801">
        <v>35.5</v>
      </c>
      <c r="R6801">
        <v>1385.4369999999999</v>
      </c>
      <c r="S6801">
        <v>2019</v>
      </c>
      <c r="T6801">
        <v>7</v>
      </c>
      <c r="U6801">
        <v>28</v>
      </c>
    </row>
    <row r="6802" spans="1:21" x14ac:dyDescent="0.3">
      <c r="A6802" s="5" t="s">
        <v>168</v>
      </c>
      <c r="B6802" s="5" t="s">
        <v>206</v>
      </c>
      <c r="C6802" s="5" t="s">
        <v>116</v>
      </c>
      <c r="D6802" s="5" t="s">
        <v>406</v>
      </c>
      <c r="E6802" s="5" t="s">
        <v>172</v>
      </c>
      <c r="F6802" s="6">
        <v>43657</v>
      </c>
      <c r="G6802" s="5" t="s">
        <v>148</v>
      </c>
      <c r="H6802" s="5" t="s">
        <v>184</v>
      </c>
      <c r="I6802">
        <v>43483</v>
      </c>
      <c r="J6802">
        <v>174</v>
      </c>
      <c r="K6802">
        <v>250</v>
      </c>
      <c r="L6802">
        <v>2</v>
      </c>
      <c r="M6802">
        <v>8875</v>
      </c>
      <c r="N6802">
        <v>5785.5630000000001</v>
      </c>
      <c r="O6802">
        <v>2892.7820000000002</v>
      </c>
      <c r="P6802">
        <v>125</v>
      </c>
      <c r="Q6802">
        <v>35.5</v>
      </c>
      <c r="R6802">
        <v>3089.4369999999999</v>
      </c>
      <c r="S6802">
        <v>2019</v>
      </c>
      <c r="T6802">
        <v>7</v>
      </c>
      <c r="U6802">
        <v>28</v>
      </c>
    </row>
    <row r="6803" spans="1:21" x14ac:dyDescent="0.3">
      <c r="A6803" s="5" t="s">
        <v>168</v>
      </c>
      <c r="B6803" s="5" t="s">
        <v>206</v>
      </c>
      <c r="C6803" s="5" t="s">
        <v>116</v>
      </c>
      <c r="D6803" s="5" t="s">
        <v>406</v>
      </c>
      <c r="E6803" s="5" t="s">
        <v>172</v>
      </c>
      <c r="F6803" s="6">
        <v>43657</v>
      </c>
      <c r="G6803" s="5" t="s">
        <v>148</v>
      </c>
      <c r="H6803" s="5" t="s">
        <v>189</v>
      </c>
      <c r="I6803">
        <v>43483</v>
      </c>
      <c r="J6803">
        <v>174</v>
      </c>
      <c r="K6803">
        <v>102</v>
      </c>
      <c r="L6803">
        <v>1</v>
      </c>
      <c r="M6803">
        <v>3621</v>
      </c>
      <c r="N6803">
        <v>2892.7820000000002</v>
      </c>
      <c r="O6803">
        <v>2892.7820000000002</v>
      </c>
      <c r="P6803">
        <v>102</v>
      </c>
      <c r="Q6803">
        <v>35.5</v>
      </c>
      <c r="R6803">
        <v>728.21799999999996</v>
      </c>
      <c r="S6803">
        <v>2019</v>
      </c>
      <c r="T6803">
        <v>7</v>
      </c>
      <c r="U6803">
        <v>28</v>
      </c>
    </row>
    <row r="6804" spans="1:21" x14ac:dyDescent="0.3">
      <c r="A6804" s="5" t="s">
        <v>168</v>
      </c>
      <c r="B6804" s="5" t="s">
        <v>206</v>
      </c>
      <c r="C6804" s="5" t="s">
        <v>115</v>
      </c>
      <c r="D6804" s="5" t="s">
        <v>430</v>
      </c>
      <c r="E6804" s="5" t="s">
        <v>172</v>
      </c>
      <c r="F6804" s="6">
        <v>43659</v>
      </c>
      <c r="G6804" s="5" t="s">
        <v>148</v>
      </c>
      <c r="H6804" s="5" t="s">
        <v>190</v>
      </c>
      <c r="I6804">
        <v>43476</v>
      </c>
      <c r="J6804">
        <v>183</v>
      </c>
      <c r="K6804">
        <v>115</v>
      </c>
      <c r="L6804">
        <v>1</v>
      </c>
      <c r="M6804">
        <v>4082.5</v>
      </c>
      <c r="N6804">
        <v>3348.953</v>
      </c>
      <c r="O6804">
        <v>3348.953</v>
      </c>
      <c r="P6804">
        <v>115</v>
      </c>
      <c r="Q6804">
        <v>35.5</v>
      </c>
      <c r="R6804">
        <v>733.54700000000003</v>
      </c>
      <c r="S6804">
        <v>2019</v>
      </c>
      <c r="T6804">
        <v>7</v>
      </c>
      <c r="U6804">
        <v>28</v>
      </c>
    </row>
    <row r="6805" spans="1:21" x14ac:dyDescent="0.3">
      <c r="A6805" s="5" t="s">
        <v>168</v>
      </c>
      <c r="B6805" s="5" t="s">
        <v>206</v>
      </c>
      <c r="C6805" s="5" t="s">
        <v>116</v>
      </c>
      <c r="D6805" s="5" t="s">
        <v>406</v>
      </c>
      <c r="E6805" s="5" t="s">
        <v>172</v>
      </c>
      <c r="F6805" s="6">
        <v>43659</v>
      </c>
      <c r="G6805" s="5" t="s">
        <v>148</v>
      </c>
      <c r="H6805" s="5" t="s">
        <v>182</v>
      </c>
      <c r="I6805">
        <v>43483</v>
      </c>
      <c r="J6805">
        <v>176</v>
      </c>
      <c r="K6805">
        <v>322</v>
      </c>
      <c r="L6805">
        <v>3</v>
      </c>
      <c r="M6805">
        <v>11431</v>
      </c>
      <c r="N6805">
        <v>8678.3449999999993</v>
      </c>
      <c r="O6805">
        <v>2892.7820000000002</v>
      </c>
      <c r="P6805">
        <v>107.33333333333333</v>
      </c>
      <c r="Q6805">
        <v>35.5</v>
      </c>
      <c r="R6805">
        <v>2752.6550000000002</v>
      </c>
      <c r="S6805">
        <v>2019</v>
      </c>
      <c r="T6805">
        <v>7</v>
      </c>
      <c r="U6805">
        <v>28</v>
      </c>
    </row>
    <row r="6806" spans="1:21" x14ac:dyDescent="0.3">
      <c r="A6806" s="5" t="s">
        <v>168</v>
      </c>
      <c r="B6806" s="5" t="s">
        <v>206</v>
      </c>
      <c r="C6806" s="5" t="s">
        <v>116</v>
      </c>
      <c r="D6806" s="5" t="s">
        <v>406</v>
      </c>
      <c r="E6806" s="5" t="s">
        <v>172</v>
      </c>
      <c r="F6806" s="6">
        <v>43659</v>
      </c>
      <c r="G6806" s="5" t="s">
        <v>148</v>
      </c>
      <c r="H6806" s="5" t="s">
        <v>205</v>
      </c>
      <c r="I6806">
        <v>43483</v>
      </c>
      <c r="J6806">
        <v>176</v>
      </c>
      <c r="K6806">
        <v>334</v>
      </c>
      <c r="L6806">
        <v>3</v>
      </c>
      <c r="M6806">
        <v>11857</v>
      </c>
      <c r="N6806">
        <v>8678.3449999999993</v>
      </c>
      <c r="O6806">
        <v>2892.7820000000002</v>
      </c>
      <c r="P6806">
        <v>111.33333333333333</v>
      </c>
      <c r="Q6806">
        <v>35.5</v>
      </c>
      <c r="R6806">
        <v>3178.6550000000002</v>
      </c>
      <c r="S6806">
        <v>2019</v>
      </c>
      <c r="T6806">
        <v>7</v>
      </c>
      <c r="U6806">
        <v>28</v>
      </c>
    </row>
    <row r="6807" spans="1:21" x14ac:dyDescent="0.3">
      <c r="A6807" s="5" t="s">
        <v>168</v>
      </c>
      <c r="B6807" s="5" t="s">
        <v>206</v>
      </c>
      <c r="C6807" s="5" t="s">
        <v>116</v>
      </c>
      <c r="D6807" s="5" t="s">
        <v>406</v>
      </c>
      <c r="E6807" s="5" t="s">
        <v>172</v>
      </c>
      <c r="F6807" s="6">
        <v>43659</v>
      </c>
      <c r="G6807" s="5" t="s">
        <v>148</v>
      </c>
      <c r="H6807" s="5" t="s">
        <v>202</v>
      </c>
      <c r="I6807">
        <v>43483</v>
      </c>
      <c r="J6807">
        <v>176</v>
      </c>
      <c r="K6807">
        <v>990</v>
      </c>
      <c r="L6807">
        <v>9</v>
      </c>
      <c r="M6807">
        <v>35145</v>
      </c>
      <c r="N6807">
        <v>26035.034</v>
      </c>
      <c r="O6807">
        <v>2892.7820000000002</v>
      </c>
      <c r="P6807">
        <v>110</v>
      </c>
      <c r="Q6807">
        <v>35.5</v>
      </c>
      <c r="R6807">
        <v>9109.9660000000003</v>
      </c>
      <c r="S6807">
        <v>2019</v>
      </c>
      <c r="T6807">
        <v>7</v>
      </c>
      <c r="U6807">
        <v>28</v>
      </c>
    </row>
    <row r="6808" spans="1:21" x14ac:dyDescent="0.3">
      <c r="A6808" s="5" t="s">
        <v>168</v>
      </c>
      <c r="B6808" s="5" t="s">
        <v>206</v>
      </c>
      <c r="C6808" s="5" t="s">
        <v>116</v>
      </c>
      <c r="D6808" s="5" t="s">
        <v>406</v>
      </c>
      <c r="E6808" s="5" t="s">
        <v>172</v>
      </c>
      <c r="F6808" s="6">
        <v>43659</v>
      </c>
      <c r="G6808" s="5" t="s">
        <v>148</v>
      </c>
      <c r="H6808" s="5" t="s">
        <v>204</v>
      </c>
      <c r="I6808">
        <v>43483</v>
      </c>
      <c r="J6808">
        <v>176</v>
      </c>
      <c r="K6808">
        <v>564</v>
      </c>
      <c r="L6808">
        <v>5</v>
      </c>
      <c r="M6808">
        <v>20022</v>
      </c>
      <c r="N6808">
        <v>14463.907999999999</v>
      </c>
      <c r="O6808">
        <v>2892.7820000000002</v>
      </c>
      <c r="P6808">
        <v>112.8</v>
      </c>
      <c r="Q6808">
        <v>35.5</v>
      </c>
      <c r="R6808">
        <v>5558.0919999999996</v>
      </c>
      <c r="S6808">
        <v>2019</v>
      </c>
      <c r="T6808">
        <v>7</v>
      </c>
      <c r="U6808">
        <v>28</v>
      </c>
    </row>
    <row r="6809" spans="1:21" x14ac:dyDescent="0.3">
      <c r="A6809" s="5" t="s">
        <v>168</v>
      </c>
      <c r="B6809" s="5" t="s">
        <v>206</v>
      </c>
      <c r="C6809" s="5" t="s">
        <v>116</v>
      </c>
      <c r="D6809" s="5" t="s">
        <v>406</v>
      </c>
      <c r="E6809" s="5" t="s">
        <v>172</v>
      </c>
      <c r="F6809" s="6">
        <v>43659</v>
      </c>
      <c r="G6809" s="5" t="s">
        <v>148</v>
      </c>
      <c r="H6809" s="5" t="s">
        <v>190</v>
      </c>
      <c r="I6809">
        <v>43483</v>
      </c>
      <c r="J6809">
        <v>176</v>
      </c>
      <c r="K6809">
        <v>113</v>
      </c>
      <c r="L6809">
        <v>1</v>
      </c>
      <c r="M6809">
        <v>4011.5</v>
      </c>
      <c r="N6809">
        <v>2892.7820000000002</v>
      </c>
      <c r="O6809">
        <v>2892.7820000000002</v>
      </c>
      <c r="P6809">
        <v>113</v>
      </c>
      <c r="Q6809">
        <v>35.5</v>
      </c>
      <c r="R6809">
        <v>1118.7180000000001</v>
      </c>
      <c r="S6809">
        <v>2019</v>
      </c>
      <c r="T6809">
        <v>7</v>
      </c>
      <c r="U6809">
        <v>28</v>
      </c>
    </row>
    <row r="6810" spans="1:21" x14ac:dyDescent="0.3">
      <c r="A6810" s="5" t="s">
        <v>168</v>
      </c>
      <c r="B6810" s="5" t="s">
        <v>206</v>
      </c>
      <c r="C6810" s="5" t="s">
        <v>116</v>
      </c>
      <c r="D6810" s="5" t="s">
        <v>406</v>
      </c>
      <c r="E6810" s="5" t="s">
        <v>172</v>
      </c>
      <c r="F6810" s="6">
        <v>43659</v>
      </c>
      <c r="G6810" s="5" t="s">
        <v>148</v>
      </c>
      <c r="H6810" s="5" t="s">
        <v>216</v>
      </c>
      <c r="I6810">
        <v>43483</v>
      </c>
      <c r="J6810">
        <v>176</v>
      </c>
      <c r="K6810">
        <v>106</v>
      </c>
      <c r="L6810">
        <v>1</v>
      </c>
      <c r="M6810">
        <v>3763</v>
      </c>
      <c r="N6810">
        <v>2892.7820000000002</v>
      </c>
      <c r="O6810">
        <v>2892.7820000000002</v>
      </c>
      <c r="P6810">
        <v>106</v>
      </c>
      <c r="Q6810">
        <v>35.5</v>
      </c>
      <c r="R6810">
        <v>870.21799999999996</v>
      </c>
      <c r="S6810">
        <v>2019</v>
      </c>
      <c r="T6810">
        <v>7</v>
      </c>
      <c r="U6810">
        <v>28</v>
      </c>
    </row>
    <row r="6811" spans="1:21" x14ac:dyDescent="0.3">
      <c r="A6811" s="5" t="s">
        <v>168</v>
      </c>
      <c r="B6811" s="5" t="s">
        <v>206</v>
      </c>
      <c r="C6811" s="5" t="s">
        <v>116</v>
      </c>
      <c r="D6811" s="5" t="s">
        <v>406</v>
      </c>
      <c r="E6811" s="5" t="s">
        <v>172</v>
      </c>
      <c r="F6811" s="6">
        <v>43659</v>
      </c>
      <c r="G6811" s="5" t="s">
        <v>148</v>
      </c>
      <c r="H6811" s="5" t="s">
        <v>191</v>
      </c>
      <c r="I6811">
        <v>43483</v>
      </c>
      <c r="J6811">
        <v>176</v>
      </c>
      <c r="K6811">
        <v>360</v>
      </c>
      <c r="L6811">
        <v>3</v>
      </c>
      <c r="M6811">
        <v>12780</v>
      </c>
      <c r="N6811">
        <v>8678.3449999999993</v>
      </c>
      <c r="O6811">
        <v>2892.7820000000002</v>
      </c>
      <c r="P6811">
        <v>120</v>
      </c>
      <c r="Q6811">
        <v>35.5</v>
      </c>
      <c r="R6811">
        <v>4101.6549999999997</v>
      </c>
      <c r="S6811">
        <v>2019</v>
      </c>
      <c r="T6811">
        <v>7</v>
      </c>
      <c r="U6811">
        <v>28</v>
      </c>
    </row>
    <row r="6812" spans="1:21" x14ac:dyDescent="0.3">
      <c r="A6812" s="5" t="s">
        <v>168</v>
      </c>
      <c r="B6812" s="5" t="s">
        <v>206</v>
      </c>
      <c r="C6812" s="5" t="s">
        <v>116</v>
      </c>
      <c r="D6812" s="5" t="s">
        <v>406</v>
      </c>
      <c r="E6812" s="5" t="s">
        <v>172</v>
      </c>
      <c r="F6812" s="6">
        <v>43659</v>
      </c>
      <c r="G6812" s="5" t="s">
        <v>148</v>
      </c>
      <c r="H6812" s="5" t="s">
        <v>203</v>
      </c>
      <c r="I6812">
        <v>43483</v>
      </c>
      <c r="J6812">
        <v>176</v>
      </c>
      <c r="K6812">
        <v>205</v>
      </c>
      <c r="L6812">
        <v>2</v>
      </c>
      <c r="M6812">
        <v>7277.5</v>
      </c>
      <c r="N6812">
        <v>5785.5630000000001</v>
      </c>
      <c r="O6812">
        <v>2892.7820000000002</v>
      </c>
      <c r="P6812">
        <v>102.5</v>
      </c>
      <c r="Q6812">
        <v>35.5</v>
      </c>
      <c r="R6812">
        <v>1491.9369999999999</v>
      </c>
      <c r="S6812">
        <v>2019</v>
      </c>
      <c r="T6812">
        <v>7</v>
      </c>
      <c r="U6812">
        <v>28</v>
      </c>
    </row>
    <row r="6813" spans="1:21" x14ac:dyDescent="0.3">
      <c r="A6813" s="5" t="s">
        <v>168</v>
      </c>
      <c r="B6813" s="5" t="s">
        <v>206</v>
      </c>
      <c r="C6813" s="5" t="s">
        <v>116</v>
      </c>
      <c r="D6813" s="5" t="s">
        <v>406</v>
      </c>
      <c r="E6813" s="5" t="s">
        <v>172</v>
      </c>
      <c r="F6813" s="6">
        <v>43659</v>
      </c>
      <c r="G6813" s="5" t="s">
        <v>148</v>
      </c>
      <c r="H6813" s="5" t="s">
        <v>189</v>
      </c>
      <c r="I6813">
        <v>43483</v>
      </c>
      <c r="J6813">
        <v>176</v>
      </c>
      <c r="K6813">
        <v>216</v>
      </c>
      <c r="L6813">
        <v>2</v>
      </c>
      <c r="M6813">
        <v>7668</v>
      </c>
      <c r="N6813">
        <v>5785.5630000000001</v>
      </c>
      <c r="O6813">
        <v>2892.7820000000002</v>
      </c>
      <c r="P6813">
        <v>108</v>
      </c>
      <c r="Q6813">
        <v>35.5</v>
      </c>
      <c r="R6813">
        <v>1882.4369999999999</v>
      </c>
      <c r="S6813">
        <v>2019</v>
      </c>
      <c r="T6813">
        <v>7</v>
      </c>
      <c r="U6813">
        <v>28</v>
      </c>
    </row>
    <row r="6814" spans="1:21" x14ac:dyDescent="0.3">
      <c r="A6814" s="5" t="s">
        <v>168</v>
      </c>
      <c r="B6814" s="5" t="s">
        <v>206</v>
      </c>
      <c r="C6814" s="5" t="s">
        <v>116</v>
      </c>
      <c r="D6814" s="5" t="s">
        <v>406</v>
      </c>
      <c r="E6814" s="5" t="s">
        <v>172</v>
      </c>
      <c r="F6814" s="6">
        <v>43659</v>
      </c>
      <c r="G6814" s="5" t="s">
        <v>148</v>
      </c>
      <c r="H6814" s="5" t="s">
        <v>217</v>
      </c>
      <c r="I6814">
        <v>43483</v>
      </c>
      <c r="J6814">
        <v>176</v>
      </c>
      <c r="K6814">
        <v>540</v>
      </c>
      <c r="L6814">
        <v>5</v>
      </c>
      <c r="M6814">
        <v>19170</v>
      </c>
      <c r="N6814">
        <v>14463.907999999999</v>
      </c>
      <c r="O6814">
        <v>2892.7820000000002</v>
      </c>
      <c r="P6814">
        <v>108</v>
      </c>
      <c r="Q6814">
        <v>35.5</v>
      </c>
      <c r="R6814">
        <v>4706.0919999999996</v>
      </c>
      <c r="S6814">
        <v>2019</v>
      </c>
      <c r="T6814">
        <v>7</v>
      </c>
      <c r="U6814">
        <v>28</v>
      </c>
    </row>
    <row r="6815" spans="1:21" x14ac:dyDescent="0.3">
      <c r="A6815" s="5" t="s">
        <v>168</v>
      </c>
      <c r="B6815" s="5" t="s">
        <v>206</v>
      </c>
      <c r="C6815" s="5" t="s">
        <v>116</v>
      </c>
      <c r="D6815" s="5" t="s">
        <v>406</v>
      </c>
      <c r="E6815" s="5" t="s">
        <v>172</v>
      </c>
      <c r="F6815" s="6">
        <v>43659</v>
      </c>
      <c r="G6815" s="5" t="s">
        <v>148</v>
      </c>
      <c r="H6815" s="5" t="s">
        <v>187</v>
      </c>
      <c r="I6815">
        <v>43483</v>
      </c>
      <c r="J6815">
        <v>176</v>
      </c>
      <c r="K6815">
        <v>254</v>
      </c>
      <c r="L6815">
        <v>2</v>
      </c>
      <c r="M6815">
        <v>9017</v>
      </c>
      <c r="N6815">
        <v>5785.5630000000001</v>
      </c>
      <c r="O6815">
        <v>2892.7820000000002</v>
      </c>
      <c r="P6815">
        <v>127</v>
      </c>
      <c r="Q6815">
        <v>35.5</v>
      </c>
      <c r="R6815">
        <v>3231.4369999999999</v>
      </c>
      <c r="S6815">
        <v>2019</v>
      </c>
      <c r="T6815">
        <v>7</v>
      </c>
      <c r="U6815">
        <v>28</v>
      </c>
    </row>
    <row r="6816" spans="1:21" x14ac:dyDescent="0.3">
      <c r="A6816" s="5" t="s">
        <v>168</v>
      </c>
      <c r="B6816" s="5" t="s">
        <v>206</v>
      </c>
      <c r="C6816" s="5" t="s">
        <v>116</v>
      </c>
      <c r="D6816" s="5" t="s">
        <v>406</v>
      </c>
      <c r="E6816" s="5" t="s">
        <v>172</v>
      </c>
      <c r="F6816" s="6">
        <v>43659</v>
      </c>
      <c r="G6816" s="5" t="s">
        <v>148</v>
      </c>
      <c r="H6816" s="5" t="s">
        <v>321</v>
      </c>
      <c r="I6816">
        <v>43483</v>
      </c>
      <c r="J6816">
        <v>176</v>
      </c>
      <c r="K6816">
        <v>244</v>
      </c>
      <c r="L6816">
        <v>2</v>
      </c>
      <c r="M6816">
        <v>8540</v>
      </c>
      <c r="N6816">
        <v>5785.5630000000001</v>
      </c>
      <c r="O6816">
        <v>2892.7820000000002</v>
      </c>
      <c r="P6816">
        <v>122</v>
      </c>
      <c r="Q6816">
        <v>35</v>
      </c>
      <c r="R6816">
        <v>2754.4369999999999</v>
      </c>
      <c r="S6816">
        <v>2019</v>
      </c>
      <c r="T6816">
        <v>7</v>
      </c>
      <c r="U6816">
        <v>28</v>
      </c>
    </row>
    <row r="6817" spans="1:21" x14ac:dyDescent="0.3">
      <c r="A6817" s="5" t="s">
        <v>168</v>
      </c>
      <c r="B6817" s="5" t="s">
        <v>206</v>
      </c>
      <c r="C6817" s="5" t="s">
        <v>116</v>
      </c>
      <c r="D6817" s="5" t="s">
        <v>406</v>
      </c>
      <c r="E6817" s="5" t="s">
        <v>172</v>
      </c>
      <c r="F6817" s="6">
        <v>43659</v>
      </c>
      <c r="G6817" s="5" t="s">
        <v>148</v>
      </c>
      <c r="H6817" s="5" t="s">
        <v>222</v>
      </c>
      <c r="I6817">
        <v>43483</v>
      </c>
      <c r="J6817">
        <v>176</v>
      </c>
      <c r="K6817">
        <v>100</v>
      </c>
      <c r="L6817">
        <v>1</v>
      </c>
      <c r="M6817">
        <v>3550</v>
      </c>
      <c r="N6817">
        <v>2892.7820000000002</v>
      </c>
      <c r="O6817">
        <v>2892.7820000000002</v>
      </c>
      <c r="P6817">
        <v>100</v>
      </c>
      <c r="Q6817">
        <v>35.5</v>
      </c>
      <c r="R6817">
        <v>657.21799999999996</v>
      </c>
      <c r="S6817">
        <v>2019</v>
      </c>
      <c r="T6817">
        <v>7</v>
      </c>
      <c r="U6817">
        <v>28</v>
      </c>
    </row>
    <row r="6818" spans="1:21" x14ac:dyDescent="0.3">
      <c r="A6818" s="5" t="s">
        <v>168</v>
      </c>
      <c r="B6818" s="5" t="s">
        <v>206</v>
      </c>
      <c r="C6818" s="5" t="s">
        <v>116</v>
      </c>
      <c r="D6818" s="5" t="s">
        <v>406</v>
      </c>
      <c r="E6818" s="5" t="s">
        <v>172</v>
      </c>
      <c r="F6818" s="6">
        <v>43659</v>
      </c>
      <c r="G6818" s="5" t="s">
        <v>148</v>
      </c>
      <c r="H6818" s="5" t="s">
        <v>246</v>
      </c>
      <c r="I6818">
        <v>43483</v>
      </c>
      <c r="J6818">
        <v>176</v>
      </c>
      <c r="K6818">
        <v>440</v>
      </c>
      <c r="L6818">
        <v>4</v>
      </c>
      <c r="M6818">
        <v>15620</v>
      </c>
      <c r="N6818">
        <v>11571.126</v>
      </c>
      <c r="O6818">
        <v>2892.7820000000002</v>
      </c>
      <c r="P6818">
        <v>110</v>
      </c>
      <c r="Q6818">
        <v>35.5</v>
      </c>
      <c r="R6818">
        <v>4048.8739999999998</v>
      </c>
      <c r="S6818">
        <v>2019</v>
      </c>
      <c r="T6818">
        <v>7</v>
      </c>
      <c r="U6818">
        <v>28</v>
      </c>
    </row>
    <row r="6819" spans="1:21" x14ac:dyDescent="0.3">
      <c r="A6819" s="5" t="s">
        <v>168</v>
      </c>
      <c r="B6819" s="5" t="s">
        <v>206</v>
      </c>
      <c r="C6819" s="5" t="s">
        <v>116</v>
      </c>
      <c r="D6819" s="5" t="s">
        <v>406</v>
      </c>
      <c r="E6819" s="5" t="s">
        <v>172</v>
      </c>
      <c r="F6819" s="6">
        <v>43659</v>
      </c>
      <c r="G6819" s="5" t="s">
        <v>148</v>
      </c>
      <c r="H6819" s="5" t="s">
        <v>184</v>
      </c>
      <c r="I6819">
        <v>43483</v>
      </c>
      <c r="J6819">
        <v>176</v>
      </c>
      <c r="K6819">
        <v>3098</v>
      </c>
      <c r="L6819">
        <v>25</v>
      </c>
      <c r="M6819">
        <v>108430</v>
      </c>
      <c r="N6819">
        <v>72319.538</v>
      </c>
      <c r="O6819">
        <v>2892.7820000000002</v>
      </c>
      <c r="P6819">
        <v>123.92</v>
      </c>
      <c r="Q6819">
        <v>35</v>
      </c>
      <c r="R6819">
        <v>36110.462</v>
      </c>
      <c r="S6819">
        <v>2019</v>
      </c>
      <c r="T6819">
        <v>7</v>
      </c>
      <c r="U6819">
        <v>28</v>
      </c>
    </row>
    <row r="6820" spans="1:21" x14ac:dyDescent="0.3">
      <c r="A6820" s="5" t="s">
        <v>168</v>
      </c>
      <c r="B6820" s="5" t="s">
        <v>206</v>
      </c>
      <c r="C6820" s="5" t="s">
        <v>116</v>
      </c>
      <c r="D6820" s="5" t="s">
        <v>406</v>
      </c>
      <c r="E6820" s="5" t="s">
        <v>172</v>
      </c>
      <c r="F6820" s="6">
        <v>43659</v>
      </c>
      <c r="G6820" s="5" t="s">
        <v>148</v>
      </c>
      <c r="H6820" s="5" t="s">
        <v>226</v>
      </c>
      <c r="I6820">
        <v>43483</v>
      </c>
      <c r="J6820">
        <v>176</v>
      </c>
      <c r="K6820">
        <v>216</v>
      </c>
      <c r="L6820">
        <v>2</v>
      </c>
      <c r="M6820">
        <v>7668</v>
      </c>
      <c r="N6820">
        <v>5785.5630000000001</v>
      </c>
      <c r="O6820">
        <v>2892.7820000000002</v>
      </c>
      <c r="P6820">
        <v>108</v>
      </c>
      <c r="Q6820">
        <v>35.5</v>
      </c>
      <c r="R6820">
        <v>1882.4369999999999</v>
      </c>
      <c r="S6820">
        <v>2019</v>
      </c>
      <c r="T6820">
        <v>7</v>
      </c>
      <c r="U6820">
        <v>28</v>
      </c>
    </row>
    <row r="6821" spans="1:21" x14ac:dyDescent="0.3">
      <c r="A6821" s="5" t="s">
        <v>168</v>
      </c>
      <c r="B6821" s="5" t="s">
        <v>206</v>
      </c>
      <c r="C6821" s="5" t="s">
        <v>116</v>
      </c>
      <c r="D6821" s="5" t="s">
        <v>406</v>
      </c>
      <c r="E6821" s="5" t="s">
        <v>172</v>
      </c>
      <c r="F6821" s="6">
        <v>43661</v>
      </c>
      <c r="G6821" s="5" t="s">
        <v>148</v>
      </c>
      <c r="H6821" s="5" t="s">
        <v>199</v>
      </c>
      <c r="I6821">
        <v>43483</v>
      </c>
      <c r="J6821">
        <v>178</v>
      </c>
      <c r="K6821">
        <v>857</v>
      </c>
      <c r="L6821">
        <v>7</v>
      </c>
      <c r="M6821">
        <v>30423.5</v>
      </c>
      <c r="N6821">
        <v>20249.471000000001</v>
      </c>
      <c r="O6821">
        <v>2892.7820000000002</v>
      </c>
      <c r="P6821">
        <v>122.42857142857143</v>
      </c>
      <c r="Q6821">
        <v>35.5</v>
      </c>
      <c r="R6821">
        <v>10174.029</v>
      </c>
      <c r="S6821">
        <v>2019</v>
      </c>
      <c r="T6821">
        <v>7</v>
      </c>
      <c r="U6821">
        <v>29</v>
      </c>
    </row>
    <row r="6822" spans="1:21" x14ac:dyDescent="0.3">
      <c r="A6822" s="5" t="s">
        <v>168</v>
      </c>
      <c r="B6822" s="5" t="s">
        <v>206</v>
      </c>
      <c r="C6822" s="5" t="s">
        <v>116</v>
      </c>
      <c r="D6822" s="5" t="s">
        <v>406</v>
      </c>
      <c r="E6822" s="5" t="s">
        <v>172</v>
      </c>
      <c r="F6822" s="6">
        <v>43661</v>
      </c>
      <c r="G6822" s="5" t="s">
        <v>148</v>
      </c>
      <c r="H6822" s="5" t="s">
        <v>215</v>
      </c>
      <c r="I6822">
        <v>43483</v>
      </c>
      <c r="J6822">
        <v>178</v>
      </c>
      <c r="K6822">
        <v>581</v>
      </c>
      <c r="L6822">
        <v>5</v>
      </c>
      <c r="M6822">
        <v>20625.5</v>
      </c>
      <c r="N6822">
        <v>14463.907999999999</v>
      </c>
      <c r="O6822">
        <v>2892.7820000000002</v>
      </c>
      <c r="P6822">
        <v>116.2</v>
      </c>
      <c r="Q6822">
        <v>35.5</v>
      </c>
      <c r="R6822">
        <v>6161.5919999999996</v>
      </c>
      <c r="S6822">
        <v>2019</v>
      </c>
      <c r="T6822">
        <v>7</v>
      </c>
      <c r="U6822">
        <v>29</v>
      </c>
    </row>
    <row r="6823" spans="1:21" x14ac:dyDescent="0.3">
      <c r="A6823" s="5" t="s">
        <v>168</v>
      </c>
      <c r="B6823" s="5" t="s">
        <v>206</v>
      </c>
      <c r="C6823" s="5" t="s">
        <v>116</v>
      </c>
      <c r="D6823" s="5" t="s">
        <v>406</v>
      </c>
      <c r="E6823" s="5" t="s">
        <v>172</v>
      </c>
      <c r="F6823" s="6">
        <v>43661</v>
      </c>
      <c r="G6823" s="5" t="s">
        <v>148</v>
      </c>
      <c r="H6823" s="5" t="s">
        <v>200</v>
      </c>
      <c r="I6823">
        <v>43483</v>
      </c>
      <c r="J6823">
        <v>178</v>
      </c>
      <c r="K6823">
        <v>892</v>
      </c>
      <c r="L6823">
        <v>8</v>
      </c>
      <c r="M6823">
        <v>31666</v>
      </c>
      <c r="N6823">
        <v>23142.252</v>
      </c>
      <c r="O6823">
        <v>2892.7820000000002</v>
      </c>
      <c r="P6823">
        <v>111.5</v>
      </c>
      <c r="Q6823">
        <v>35.5</v>
      </c>
      <c r="R6823">
        <v>8523.7479999999996</v>
      </c>
      <c r="S6823">
        <v>2019</v>
      </c>
      <c r="T6823">
        <v>7</v>
      </c>
      <c r="U6823">
        <v>29</v>
      </c>
    </row>
    <row r="6824" spans="1:21" x14ac:dyDescent="0.3">
      <c r="A6824" s="5" t="s">
        <v>168</v>
      </c>
      <c r="B6824" s="5" t="s">
        <v>175</v>
      </c>
      <c r="C6824" s="5" t="s">
        <v>85</v>
      </c>
      <c r="D6824" s="5" t="s">
        <v>432</v>
      </c>
      <c r="E6824" s="5" t="s">
        <v>172</v>
      </c>
      <c r="F6824" s="6">
        <v>43662</v>
      </c>
      <c r="G6824" s="5" t="s">
        <v>148</v>
      </c>
      <c r="H6824" s="5" t="s">
        <v>194</v>
      </c>
      <c r="I6824">
        <v>43498</v>
      </c>
      <c r="J6824">
        <v>164</v>
      </c>
      <c r="K6824">
        <v>471</v>
      </c>
      <c r="L6824">
        <v>4</v>
      </c>
      <c r="M6824">
        <v>16720.5</v>
      </c>
      <c r="N6824">
        <v>11216.993</v>
      </c>
      <c r="O6824">
        <v>2804.248</v>
      </c>
      <c r="P6824">
        <v>117.75</v>
      </c>
      <c r="Q6824">
        <v>35.5</v>
      </c>
      <c r="R6824">
        <v>5503.5069999999996</v>
      </c>
      <c r="S6824">
        <v>2019</v>
      </c>
      <c r="T6824">
        <v>7</v>
      </c>
      <c r="U6824">
        <v>29</v>
      </c>
    </row>
    <row r="6825" spans="1:21" x14ac:dyDescent="0.3">
      <c r="A6825" s="5" t="s">
        <v>168</v>
      </c>
      <c r="B6825" s="5" t="s">
        <v>175</v>
      </c>
      <c r="C6825" s="5" t="s">
        <v>85</v>
      </c>
      <c r="D6825" s="5" t="s">
        <v>432</v>
      </c>
      <c r="E6825" s="5" t="s">
        <v>172</v>
      </c>
      <c r="F6825" s="6">
        <v>43662</v>
      </c>
      <c r="G6825" s="5" t="s">
        <v>148</v>
      </c>
      <c r="H6825" s="5" t="s">
        <v>178</v>
      </c>
      <c r="I6825">
        <v>43498</v>
      </c>
      <c r="J6825">
        <v>164</v>
      </c>
      <c r="K6825">
        <v>275</v>
      </c>
      <c r="L6825">
        <v>3</v>
      </c>
      <c r="M6825">
        <v>9762.5</v>
      </c>
      <c r="N6825">
        <v>8412.7450000000008</v>
      </c>
      <c r="O6825">
        <v>2804.248</v>
      </c>
      <c r="P6825">
        <v>91.666666666666671</v>
      </c>
      <c r="Q6825">
        <v>35.5</v>
      </c>
      <c r="R6825">
        <v>1349.7550000000001</v>
      </c>
      <c r="S6825">
        <v>2019</v>
      </c>
      <c r="T6825">
        <v>7</v>
      </c>
      <c r="U6825">
        <v>29</v>
      </c>
    </row>
    <row r="6826" spans="1:21" x14ac:dyDescent="0.3">
      <c r="A6826" s="5" t="s">
        <v>168</v>
      </c>
      <c r="B6826" s="5" t="s">
        <v>175</v>
      </c>
      <c r="C6826" s="5" t="s">
        <v>85</v>
      </c>
      <c r="D6826" s="5" t="s">
        <v>432</v>
      </c>
      <c r="E6826" s="5" t="s">
        <v>172</v>
      </c>
      <c r="F6826" s="6">
        <v>43662</v>
      </c>
      <c r="G6826" s="5" t="s">
        <v>148</v>
      </c>
      <c r="H6826" s="5" t="s">
        <v>197</v>
      </c>
      <c r="I6826">
        <v>43498</v>
      </c>
      <c r="J6826">
        <v>164</v>
      </c>
      <c r="K6826">
        <v>450</v>
      </c>
      <c r="L6826">
        <v>4</v>
      </c>
      <c r="M6826">
        <v>15975</v>
      </c>
      <c r="N6826">
        <v>11216.993</v>
      </c>
      <c r="O6826">
        <v>2804.248</v>
      </c>
      <c r="P6826">
        <v>112.5</v>
      </c>
      <c r="Q6826">
        <v>35.5</v>
      </c>
      <c r="R6826">
        <v>4758.0069999999996</v>
      </c>
      <c r="S6826">
        <v>2019</v>
      </c>
      <c r="T6826">
        <v>7</v>
      </c>
      <c r="U6826">
        <v>29</v>
      </c>
    </row>
    <row r="6827" spans="1:21" x14ac:dyDescent="0.3">
      <c r="A6827" s="5" t="s">
        <v>168</v>
      </c>
      <c r="B6827" s="5" t="s">
        <v>175</v>
      </c>
      <c r="C6827" s="5" t="s">
        <v>85</v>
      </c>
      <c r="D6827" s="5" t="s">
        <v>432</v>
      </c>
      <c r="E6827" s="5" t="s">
        <v>172</v>
      </c>
      <c r="F6827" s="6">
        <v>43662</v>
      </c>
      <c r="G6827" s="5" t="s">
        <v>148</v>
      </c>
      <c r="H6827" s="5" t="s">
        <v>311</v>
      </c>
      <c r="I6827">
        <v>43498</v>
      </c>
      <c r="J6827">
        <v>164</v>
      </c>
      <c r="K6827">
        <v>87</v>
      </c>
      <c r="L6827">
        <v>1</v>
      </c>
      <c r="M6827">
        <v>3088.5</v>
      </c>
      <c r="N6827">
        <v>2804.248</v>
      </c>
      <c r="O6827">
        <v>2804.248</v>
      </c>
      <c r="P6827">
        <v>87</v>
      </c>
      <c r="Q6827">
        <v>35.5</v>
      </c>
      <c r="R6827">
        <v>284.25200000000001</v>
      </c>
      <c r="S6827">
        <v>2019</v>
      </c>
      <c r="T6827">
        <v>7</v>
      </c>
      <c r="U6827">
        <v>29</v>
      </c>
    </row>
    <row r="6828" spans="1:21" x14ac:dyDescent="0.3">
      <c r="A6828" s="5" t="s">
        <v>168</v>
      </c>
      <c r="B6828" s="5" t="s">
        <v>175</v>
      </c>
      <c r="C6828" s="5" t="s">
        <v>85</v>
      </c>
      <c r="D6828" s="5" t="s">
        <v>432</v>
      </c>
      <c r="E6828" s="5" t="s">
        <v>172</v>
      </c>
      <c r="F6828" s="6">
        <v>43662</v>
      </c>
      <c r="G6828" s="5" t="s">
        <v>148</v>
      </c>
      <c r="H6828" s="5" t="s">
        <v>235</v>
      </c>
      <c r="I6828">
        <v>43498</v>
      </c>
      <c r="J6828">
        <v>164</v>
      </c>
      <c r="K6828">
        <v>105</v>
      </c>
      <c r="L6828">
        <v>1</v>
      </c>
      <c r="M6828">
        <v>3727.5</v>
      </c>
      <c r="N6828">
        <v>2804.248</v>
      </c>
      <c r="O6828">
        <v>2804.248</v>
      </c>
      <c r="P6828">
        <v>105</v>
      </c>
      <c r="Q6828">
        <v>35.5</v>
      </c>
      <c r="R6828">
        <v>923.25199999999995</v>
      </c>
      <c r="S6828">
        <v>2019</v>
      </c>
      <c r="T6828">
        <v>7</v>
      </c>
      <c r="U6828">
        <v>29</v>
      </c>
    </row>
    <row r="6829" spans="1:21" x14ac:dyDescent="0.3">
      <c r="A6829" s="5" t="s">
        <v>168</v>
      </c>
      <c r="B6829" s="5" t="s">
        <v>175</v>
      </c>
      <c r="C6829" s="5" t="s">
        <v>85</v>
      </c>
      <c r="D6829" s="5" t="s">
        <v>432</v>
      </c>
      <c r="E6829" s="5" t="s">
        <v>172</v>
      </c>
      <c r="F6829" s="6">
        <v>43662</v>
      </c>
      <c r="G6829" s="5" t="s">
        <v>148</v>
      </c>
      <c r="H6829" s="5" t="s">
        <v>194</v>
      </c>
      <c r="I6829">
        <v>43498</v>
      </c>
      <c r="J6829">
        <v>164</v>
      </c>
      <c r="K6829">
        <v>458</v>
      </c>
      <c r="L6829">
        <v>4</v>
      </c>
      <c r="M6829">
        <v>16259</v>
      </c>
      <c r="N6829">
        <v>11216.993</v>
      </c>
      <c r="O6829">
        <v>2804.248</v>
      </c>
      <c r="P6829">
        <v>114.5</v>
      </c>
      <c r="Q6829">
        <v>35.5</v>
      </c>
      <c r="R6829">
        <v>5042.0069999999996</v>
      </c>
      <c r="S6829">
        <v>2019</v>
      </c>
      <c r="T6829">
        <v>7</v>
      </c>
      <c r="U6829">
        <v>29</v>
      </c>
    </row>
    <row r="6830" spans="1:21" x14ac:dyDescent="0.3">
      <c r="A6830" s="5" t="s">
        <v>168</v>
      </c>
      <c r="B6830" s="5" t="s">
        <v>175</v>
      </c>
      <c r="C6830" s="5" t="s">
        <v>85</v>
      </c>
      <c r="D6830" s="5" t="s">
        <v>432</v>
      </c>
      <c r="E6830" s="5" t="s">
        <v>172</v>
      </c>
      <c r="F6830" s="6">
        <v>43662</v>
      </c>
      <c r="G6830" s="5" t="s">
        <v>148</v>
      </c>
      <c r="H6830" s="5" t="s">
        <v>212</v>
      </c>
      <c r="I6830">
        <v>43498</v>
      </c>
      <c r="J6830">
        <v>164</v>
      </c>
      <c r="K6830">
        <v>113</v>
      </c>
      <c r="L6830">
        <v>1</v>
      </c>
      <c r="M6830">
        <v>3616</v>
      </c>
      <c r="N6830">
        <v>2804.248</v>
      </c>
      <c r="O6830">
        <v>2804.248</v>
      </c>
      <c r="P6830">
        <v>113</v>
      </c>
      <c r="Q6830">
        <v>32</v>
      </c>
      <c r="R6830">
        <v>811.75199999999995</v>
      </c>
      <c r="S6830">
        <v>2019</v>
      </c>
      <c r="T6830">
        <v>7</v>
      </c>
      <c r="U6830">
        <v>29</v>
      </c>
    </row>
    <row r="6831" spans="1:21" x14ac:dyDescent="0.3">
      <c r="A6831" s="5" t="s">
        <v>168</v>
      </c>
      <c r="B6831" s="5" t="s">
        <v>175</v>
      </c>
      <c r="C6831" s="5" t="s">
        <v>85</v>
      </c>
      <c r="D6831" s="5" t="s">
        <v>432</v>
      </c>
      <c r="E6831" s="5" t="s">
        <v>172</v>
      </c>
      <c r="F6831" s="6">
        <v>43662</v>
      </c>
      <c r="G6831" s="5" t="s">
        <v>148</v>
      </c>
      <c r="H6831" s="5" t="s">
        <v>229</v>
      </c>
      <c r="I6831">
        <v>43498</v>
      </c>
      <c r="J6831">
        <v>164</v>
      </c>
      <c r="K6831">
        <v>932.5</v>
      </c>
      <c r="L6831">
        <v>8</v>
      </c>
      <c r="M6831">
        <v>32637.5</v>
      </c>
      <c r="N6831">
        <v>22433.986000000001</v>
      </c>
      <c r="O6831">
        <v>2804.248</v>
      </c>
      <c r="P6831">
        <v>116.5625</v>
      </c>
      <c r="Q6831">
        <v>35</v>
      </c>
      <c r="R6831">
        <v>10203.513999999999</v>
      </c>
      <c r="S6831">
        <v>2019</v>
      </c>
      <c r="T6831">
        <v>7</v>
      </c>
      <c r="U6831">
        <v>29</v>
      </c>
    </row>
    <row r="6832" spans="1:21" x14ac:dyDescent="0.3">
      <c r="A6832" s="5" t="s">
        <v>168</v>
      </c>
      <c r="B6832" s="5" t="s">
        <v>175</v>
      </c>
      <c r="C6832" s="5" t="s">
        <v>85</v>
      </c>
      <c r="D6832" s="5" t="s">
        <v>432</v>
      </c>
      <c r="E6832" s="5" t="s">
        <v>172</v>
      </c>
      <c r="F6832" s="6">
        <v>43662</v>
      </c>
      <c r="G6832" s="5" t="s">
        <v>148</v>
      </c>
      <c r="H6832" s="5" t="s">
        <v>178</v>
      </c>
      <c r="I6832">
        <v>43498</v>
      </c>
      <c r="J6832">
        <v>164</v>
      </c>
      <c r="K6832">
        <v>471</v>
      </c>
      <c r="L6832">
        <v>4</v>
      </c>
      <c r="M6832">
        <v>16720.5</v>
      </c>
      <c r="N6832">
        <v>11216.993</v>
      </c>
      <c r="O6832">
        <v>2804.248</v>
      </c>
      <c r="P6832">
        <v>117.75</v>
      </c>
      <c r="Q6832">
        <v>35.5</v>
      </c>
      <c r="R6832">
        <v>5503.5069999999996</v>
      </c>
      <c r="S6832">
        <v>2019</v>
      </c>
      <c r="T6832">
        <v>7</v>
      </c>
      <c r="U6832">
        <v>29</v>
      </c>
    </row>
    <row r="6833" spans="1:21" x14ac:dyDescent="0.3">
      <c r="A6833" s="5" t="s">
        <v>168</v>
      </c>
      <c r="B6833" s="5" t="s">
        <v>175</v>
      </c>
      <c r="C6833" s="5" t="s">
        <v>85</v>
      </c>
      <c r="D6833" s="5" t="s">
        <v>432</v>
      </c>
      <c r="E6833" s="5" t="s">
        <v>172</v>
      </c>
      <c r="F6833" s="6">
        <v>43662</v>
      </c>
      <c r="G6833" s="5" t="s">
        <v>148</v>
      </c>
      <c r="H6833" s="5" t="s">
        <v>198</v>
      </c>
      <c r="I6833">
        <v>43498</v>
      </c>
      <c r="J6833">
        <v>164</v>
      </c>
      <c r="K6833">
        <v>396</v>
      </c>
      <c r="L6833">
        <v>3</v>
      </c>
      <c r="M6833">
        <v>14058</v>
      </c>
      <c r="N6833">
        <v>8412.7450000000008</v>
      </c>
      <c r="O6833">
        <v>2804.248</v>
      </c>
      <c r="P6833">
        <v>132</v>
      </c>
      <c r="Q6833">
        <v>35.5</v>
      </c>
      <c r="R6833">
        <v>5645.2550000000001</v>
      </c>
      <c r="S6833">
        <v>2019</v>
      </c>
      <c r="T6833">
        <v>7</v>
      </c>
      <c r="U6833">
        <v>29</v>
      </c>
    </row>
    <row r="6834" spans="1:21" x14ac:dyDescent="0.3">
      <c r="A6834" s="5" t="s">
        <v>168</v>
      </c>
      <c r="B6834" s="5" t="s">
        <v>175</v>
      </c>
      <c r="C6834" s="5" t="s">
        <v>85</v>
      </c>
      <c r="D6834" s="5" t="s">
        <v>432</v>
      </c>
      <c r="E6834" s="5" t="s">
        <v>172</v>
      </c>
      <c r="F6834" s="6">
        <v>43662</v>
      </c>
      <c r="G6834" s="5" t="s">
        <v>148</v>
      </c>
      <c r="H6834" s="5" t="s">
        <v>311</v>
      </c>
      <c r="I6834">
        <v>43498</v>
      </c>
      <c r="J6834">
        <v>164</v>
      </c>
      <c r="K6834">
        <v>98</v>
      </c>
      <c r="L6834">
        <v>1</v>
      </c>
      <c r="M6834">
        <v>3479</v>
      </c>
      <c r="N6834">
        <v>2804.248</v>
      </c>
      <c r="O6834">
        <v>2804.248</v>
      </c>
      <c r="P6834">
        <v>98</v>
      </c>
      <c r="Q6834">
        <v>35.5</v>
      </c>
      <c r="R6834">
        <v>674.75199999999995</v>
      </c>
      <c r="S6834">
        <v>2019</v>
      </c>
      <c r="T6834">
        <v>7</v>
      </c>
      <c r="U6834">
        <v>29</v>
      </c>
    </row>
    <row r="6835" spans="1:21" x14ac:dyDescent="0.3">
      <c r="A6835" s="5" t="s">
        <v>168</v>
      </c>
      <c r="B6835" s="5" t="s">
        <v>175</v>
      </c>
      <c r="C6835" s="5" t="s">
        <v>85</v>
      </c>
      <c r="D6835" s="5" t="s">
        <v>432</v>
      </c>
      <c r="E6835" s="5" t="s">
        <v>172</v>
      </c>
      <c r="F6835" s="6">
        <v>43662</v>
      </c>
      <c r="G6835" s="5" t="s">
        <v>148</v>
      </c>
      <c r="H6835" s="5" t="s">
        <v>235</v>
      </c>
      <c r="I6835">
        <v>43498</v>
      </c>
      <c r="J6835">
        <v>164</v>
      </c>
      <c r="K6835">
        <v>108</v>
      </c>
      <c r="L6835">
        <v>1</v>
      </c>
      <c r="M6835">
        <v>3834</v>
      </c>
      <c r="N6835">
        <v>2804.248</v>
      </c>
      <c r="O6835">
        <v>2804.248</v>
      </c>
      <c r="P6835">
        <v>108</v>
      </c>
      <c r="Q6835">
        <v>35.5</v>
      </c>
      <c r="R6835">
        <v>1029.752</v>
      </c>
      <c r="S6835">
        <v>2019</v>
      </c>
      <c r="T6835">
        <v>7</v>
      </c>
      <c r="U6835">
        <v>29</v>
      </c>
    </row>
    <row r="6836" spans="1:21" x14ac:dyDescent="0.3">
      <c r="A6836" s="5" t="s">
        <v>168</v>
      </c>
      <c r="B6836" s="5" t="s">
        <v>175</v>
      </c>
      <c r="C6836" s="5" t="s">
        <v>85</v>
      </c>
      <c r="D6836" s="5" t="s">
        <v>432</v>
      </c>
      <c r="E6836" s="5" t="s">
        <v>172</v>
      </c>
      <c r="F6836" s="6">
        <v>43662</v>
      </c>
      <c r="G6836" s="5" t="s">
        <v>148</v>
      </c>
      <c r="H6836" s="5" t="s">
        <v>208</v>
      </c>
      <c r="I6836">
        <v>43498</v>
      </c>
      <c r="J6836">
        <v>164</v>
      </c>
      <c r="K6836">
        <v>92</v>
      </c>
      <c r="L6836">
        <v>1</v>
      </c>
      <c r="M6836">
        <v>3266</v>
      </c>
      <c r="N6836">
        <v>2804.248</v>
      </c>
      <c r="O6836">
        <v>2804.248</v>
      </c>
      <c r="P6836">
        <v>92</v>
      </c>
      <c r="Q6836">
        <v>35.5</v>
      </c>
      <c r="R6836">
        <v>461.75200000000001</v>
      </c>
      <c r="S6836">
        <v>2019</v>
      </c>
      <c r="T6836">
        <v>7</v>
      </c>
      <c r="U6836">
        <v>29</v>
      </c>
    </row>
    <row r="6837" spans="1:21" x14ac:dyDescent="0.3">
      <c r="A6837" s="5" t="s">
        <v>168</v>
      </c>
      <c r="B6837" s="5" t="s">
        <v>175</v>
      </c>
      <c r="C6837" s="5" t="s">
        <v>85</v>
      </c>
      <c r="D6837" s="5" t="s">
        <v>432</v>
      </c>
      <c r="E6837" s="5" t="s">
        <v>172</v>
      </c>
      <c r="F6837" s="6">
        <v>43662</v>
      </c>
      <c r="G6837" s="5" t="s">
        <v>148</v>
      </c>
      <c r="H6837" s="5" t="s">
        <v>351</v>
      </c>
      <c r="I6837">
        <v>43498</v>
      </c>
      <c r="J6837">
        <v>164</v>
      </c>
      <c r="K6837">
        <v>449</v>
      </c>
      <c r="L6837">
        <v>4</v>
      </c>
      <c r="M6837">
        <v>15939.5</v>
      </c>
      <c r="N6837">
        <v>11216.993</v>
      </c>
      <c r="O6837">
        <v>2804.248</v>
      </c>
      <c r="P6837">
        <v>112.25</v>
      </c>
      <c r="Q6837">
        <v>35.5</v>
      </c>
      <c r="R6837">
        <v>4722.5069999999996</v>
      </c>
      <c r="S6837">
        <v>2019</v>
      </c>
      <c r="T6837">
        <v>7</v>
      </c>
      <c r="U6837">
        <v>29</v>
      </c>
    </row>
    <row r="6838" spans="1:21" x14ac:dyDescent="0.3">
      <c r="A6838" s="5" t="s">
        <v>168</v>
      </c>
      <c r="B6838" s="5" t="s">
        <v>175</v>
      </c>
      <c r="C6838" s="5" t="s">
        <v>85</v>
      </c>
      <c r="D6838" s="5" t="s">
        <v>432</v>
      </c>
      <c r="E6838" s="5" t="s">
        <v>172</v>
      </c>
      <c r="F6838" s="6">
        <v>43662</v>
      </c>
      <c r="G6838" s="5" t="s">
        <v>148</v>
      </c>
      <c r="H6838" s="5" t="s">
        <v>173</v>
      </c>
      <c r="I6838">
        <v>43498</v>
      </c>
      <c r="J6838">
        <v>164</v>
      </c>
      <c r="K6838">
        <v>1551</v>
      </c>
      <c r="L6838">
        <v>14</v>
      </c>
      <c r="M6838">
        <v>57387</v>
      </c>
      <c r="N6838">
        <v>39259.476000000002</v>
      </c>
      <c r="O6838">
        <v>2804.248</v>
      </c>
      <c r="P6838">
        <v>110.78571428571429</v>
      </c>
      <c r="Q6838">
        <v>37</v>
      </c>
      <c r="R6838">
        <v>18127.524000000001</v>
      </c>
      <c r="S6838">
        <v>2019</v>
      </c>
      <c r="T6838">
        <v>7</v>
      </c>
      <c r="U6838">
        <v>29</v>
      </c>
    </row>
    <row r="6839" spans="1:21" x14ac:dyDescent="0.3">
      <c r="A6839" s="5" t="s">
        <v>168</v>
      </c>
      <c r="B6839" s="5" t="s">
        <v>175</v>
      </c>
      <c r="C6839" s="5" t="s">
        <v>85</v>
      </c>
      <c r="D6839" s="5" t="s">
        <v>432</v>
      </c>
      <c r="E6839" s="5" t="s">
        <v>172</v>
      </c>
      <c r="F6839" s="6">
        <v>43662</v>
      </c>
      <c r="G6839" s="5" t="s">
        <v>148</v>
      </c>
      <c r="H6839" s="5" t="s">
        <v>194</v>
      </c>
      <c r="I6839">
        <v>43498</v>
      </c>
      <c r="J6839">
        <v>164</v>
      </c>
      <c r="K6839">
        <v>251</v>
      </c>
      <c r="L6839">
        <v>2</v>
      </c>
      <c r="M6839">
        <v>8910.5</v>
      </c>
      <c r="N6839">
        <v>5608.4970000000003</v>
      </c>
      <c r="O6839">
        <v>2804.248</v>
      </c>
      <c r="P6839">
        <v>125.5</v>
      </c>
      <c r="Q6839">
        <v>35.5</v>
      </c>
      <c r="R6839">
        <v>3302.0030000000002</v>
      </c>
      <c r="S6839">
        <v>2019</v>
      </c>
      <c r="T6839">
        <v>7</v>
      </c>
      <c r="U6839">
        <v>29</v>
      </c>
    </row>
    <row r="6840" spans="1:21" x14ac:dyDescent="0.3">
      <c r="A6840" s="5" t="s">
        <v>168</v>
      </c>
      <c r="B6840" s="5" t="s">
        <v>175</v>
      </c>
      <c r="C6840" s="5" t="s">
        <v>86</v>
      </c>
      <c r="D6840" s="5" t="s">
        <v>423</v>
      </c>
      <c r="E6840" s="5" t="s">
        <v>172</v>
      </c>
      <c r="F6840" s="6">
        <v>43662</v>
      </c>
      <c r="G6840" s="5" t="s">
        <v>148</v>
      </c>
      <c r="H6840" s="5" t="s">
        <v>173</v>
      </c>
      <c r="I6840">
        <v>43484</v>
      </c>
      <c r="J6840">
        <v>178</v>
      </c>
      <c r="K6840">
        <v>479</v>
      </c>
      <c r="L6840">
        <v>4</v>
      </c>
      <c r="M6840">
        <v>17723</v>
      </c>
      <c r="N6840">
        <v>10657.946</v>
      </c>
      <c r="O6840">
        <v>2664.4859999999999</v>
      </c>
      <c r="P6840">
        <v>119.75</v>
      </c>
      <c r="Q6840">
        <v>37</v>
      </c>
      <c r="R6840">
        <v>7065.0540000000001</v>
      </c>
      <c r="S6840">
        <v>2019</v>
      </c>
      <c r="T6840">
        <v>7</v>
      </c>
      <c r="U6840">
        <v>29</v>
      </c>
    </row>
    <row r="6841" spans="1:21" x14ac:dyDescent="0.3">
      <c r="A6841" s="5" t="s">
        <v>168</v>
      </c>
      <c r="B6841" s="5" t="s">
        <v>175</v>
      </c>
      <c r="C6841" s="5" t="s">
        <v>87</v>
      </c>
      <c r="D6841" s="5" t="s">
        <v>431</v>
      </c>
      <c r="E6841" s="5" t="s">
        <v>172</v>
      </c>
      <c r="F6841" s="6">
        <v>43662</v>
      </c>
      <c r="G6841" s="5" t="s">
        <v>148</v>
      </c>
      <c r="H6841" s="5" t="s">
        <v>212</v>
      </c>
      <c r="I6841">
        <v>43491</v>
      </c>
      <c r="J6841">
        <v>171</v>
      </c>
      <c r="K6841">
        <v>112.5</v>
      </c>
      <c r="L6841">
        <v>1</v>
      </c>
      <c r="M6841">
        <v>3600</v>
      </c>
      <c r="N6841">
        <v>2667.39</v>
      </c>
      <c r="O6841">
        <v>2667.39</v>
      </c>
      <c r="P6841">
        <v>112.5</v>
      </c>
      <c r="Q6841">
        <v>32</v>
      </c>
      <c r="R6841">
        <v>932.61</v>
      </c>
      <c r="S6841">
        <v>2019</v>
      </c>
      <c r="T6841">
        <v>7</v>
      </c>
      <c r="U6841">
        <v>29</v>
      </c>
    </row>
    <row r="6842" spans="1:21" x14ac:dyDescent="0.3">
      <c r="A6842" s="5" t="s">
        <v>168</v>
      </c>
      <c r="B6842" s="5" t="s">
        <v>175</v>
      </c>
      <c r="C6842" s="5" t="s">
        <v>87</v>
      </c>
      <c r="D6842" s="5" t="s">
        <v>431</v>
      </c>
      <c r="E6842" s="5" t="s">
        <v>172</v>
      </c>
      <c r="F6842" s="6">
        <v>43662</v>
      </c>
      <c r="G6842" s="5" t="s">
        <v>148</v>
      </c>
      <c r="H6842" s="5" t="s">
        <v>198</v>
      </c>
      <c r="I6842">
        <v>43491</v>
      </c>
      <c r="J6842">
        <v>171</v>
      </c>
      <c r="K6842">
        <v>120</v>
      </c>
      <c r="L6842">
        <v>1</v>
      </c>
      <c r="M6842">
        <v>4260</v>
      </c>
      <c r="N6842">
        <v>2667.39</v>
      </c>
      <c r="O6842">
        <v>2667.39</v>
      </c>
      <c r="P6842">
        <v>120</v>
      </c>
      <c r="Q6842">
        <v>35.5</v>
      </c>
      <c r="R6842">
        <v>1592.61</v>
      </c>
      <c r="S6842">
        <v>2019</v>
      </c>
      <c r="T6842">
        <v>7</v>
      </c>
      <c r="U6842">
        <v>29</v>
      </c>
    </row>
    <row r="6843" spans="1:21" x14ac:dyDescent="0.3">
      <c r="A6843" s="5" t="s">
        <v>168</v>
      </c>
      <c r="B6843" s="5" t="s">
        <v>175</v>
      </c>
      <c r="C6843" s="5" t="s">
        <v>87</v>
      </c>
      <c r="D6843" s="5" t="s">
        <v>431</v>
      </c>
      <c r="E6843" s="5" t="s">
        <v>172</v>
      </c>
      <c r="F6843" s="6">
        <v>43662</v>
      </c>
      <c r="G6843" s="5" t="s">
        <v>148</v>
      </c>
      <c r="H6843" s="5" t="s">
        <v>190</v>
      </c>
      <c r="I6843">
        <v>43491</v>
      </c>
      <c r="J6843">
        <v>171</v>
      </c>
      <c r="K6843">
        <v>92</v>
      </c>
      <c r="L6843">
        <v>1</v>
      </c>
      <c r="M6843">
        <v>3266</v>
      </c>
      <c r="N6843">
        <v>2667.39</v>
      </c>
      <c r="O6843">
        <v>2667.39</v>
      </c>
      <c r="P6843">
        <v>92</v>
      </c>
      <c r="Q6843">
        <v>35.5</v>
      </c>
      <c r="R6843">
        <v>598.61</v>
      </c>
      <c r="S6843">
        <v>2019</v>
      </c>
      <c r="T6843">
        <v>7</v>
      </c>
      <c r="U6843">
        <v>29</v>
      </c>
    </row>
    <row r="6844" spans="1:21" x14ac:dyDescent="0.3">
      <c r="A6844" s="5" t="s">
        <v>168</v>
      </c>
      <c r="B6844" s="5" t="s">
        <v>175</v>
      </c>
      <c r="C6844" s="5" t="s">
        <v>87</v>
      </c>
      <c r="D6844" s="5" t="s">
        <v>431</v>
      </c>
      <c r="E6844" s="5" t="s">
        <v>172</v>
      </c>
      <c r="F6844" s="6">
        <v>43662</v>
      </c>
      <c r="G6844" s="5" t="s">
        <v>148</v>
      </c>
      <c r="H6844" s="5" t="s">
        <v>173</v>
      </c>
      <c r="I6844">
        <v>43491</v>
      </c>
      <c r="J6844">
        <v>171</v>
      </c>
      <c r="K6844">
        <v>1714</v>
      </c>
      <c r="L6844">
        <v>16</v>
      </c>
      <c r="M6844">
        <v>63418</v>
      </c>
      <c r="N6844">
        <v>42678.235999999997</v>
      </c>
      <c r="O6844">
        <v>2667.39</v>
      </c>
      <c r="P6844">
        <v>107.125</v>
      </c>
      <c r="Q6844">
        <v>37</v>
      </c>
      <c r="R6844">
        <v>20739.763999999999</v>
      </c>
      <c r="S6844">
        <v>2019</v>
      </c>
      <c r="T6844">
        <v>7</v>
      </c>
      <c r="U6844">
        <v>29</v>
      </c>
    </row>
    <row r="6845" spans="1:21" x14ac:dyDescent="0.3">
      <c r="A6845" s="5" t="s">
        <v>168</v>
      </c>
      <c r="B6845" s="5" t="s">
        <v>175</v>
      </c>
      <c r="C6845" s="5" t="s">
        <v>88</v>
      </c>
      <c r="D6845" s="5" t="s">
        <v>421</v>
      </c>
      <c r="E6845" s="5" t="s">
        <v>172</v>
      </c>
      <c r="F6845" s="6">
        <v>43662</v>
      </c>
      <c r="G6845" s="5" t="s">
        <v>148</v>
      </c>
      <c r="H6845" s="5" t="s">
        <v>197</v>
      </c>
      <c r="I6845">
        <v>43505</v>
      </c>
      <c r="J6845">
        <v>157</v>
      </c>
      <c r="K6845">
        <v>993</v>
      </c>
      <c r="L6845">
        <v>9</v>
      </c>
      <c r="M6845">
        <v>35251.5</v>
      </c>
      <c r="N6845">
        <v>21147.001</v>
      </c>
      <c r="O6845">
        <v>2349.6669999999999</v>
      </c>
      <c r="P6845">
        <v>110.33333333333333</v>
      </c>
      <c r="Q6845">
        <v>35.5</v>
      </c>
      <c r="R6845">
        <v>14104.499</v>
      </c>
      <c r="S6845">
        <v>2019</v>
      </c>
      <c r="T6845">
        <v>7</v>
      </c>
      <c r="U6845">
        <v>29</v>
      </c>
    </row>
    <row r="6846" spans="1:21" x14ac:dyDescent="0.3">
      <c r="A6846" s="5" t="s">
        <v>168</v>
      </c>
      <c r="B6846" s="5" t="s">
        <v>206</v>
      </c>
      <c r="C6846" s="5" t="s">
        <v>115</v>
      </c>
      <c r="D6846" s="5" t="s">
        <v>430</v>
      </c>
      <c r="E6846" s="5" t="s">
        <v>172</v>
      </c>
      <c r="F6846" s="6">
        <v>43662</v>
      </c>
      <c r="G6846" s="5" t="s">
        <v>148</v>
      </c>
      <c r="H6846" s="5" t="s">
        <v>173</v>
      </c>
      <c r="I6846">
        <v>43476</v>
      </c>
      <c r="J6846">
        <v>186</v>
      </c>
      <c r="K6846">
        <v>1118</v>
      </c>
      <c r="L6846">
        <v>10</v>
      </c>
      <c r="M6846">
        <v>41366</v>
      </c>
      <c r="N6846">
        <v>33489.525999999998</v>
      </c>
      <c r="O6846">
        <v>3348.953</v>
      </c>
      <c r="P6846">
        <v>111.8</v>
      </c>
      <c r="Q6846">
        <v>37</v>
      </c>
      <c r="R6846">
        <v>7876.4740000000002</v>
      </c>
      <c r="S6846">
        <v>2019</v>
      </c>
      <c r="T6846">
        <v>7</v>
      </c>
      <c r="U6846">
        <v>29</v>
      </c>
    </row>
    <row r="6847" spans="1:21" x14ac:dyDescent="0.3">
      <c r="A6847" s="5" t="s">
        <v>168</v>
      </c>
      <c r="B6847" s="5" t="s">
        <v>206</v>
      </c>
      <c r="C6847" s="5" t="s">
        <v>115</v>
      </c>
      <c r="D6847" s="5" t="s">
        <v>430</v>
      </c>
      <c r="E6847" s="5" t="s">
        <v>172</v>
      </c>
      <c r="F6847" s="6">
        <v>43662</v>
      </c>
      <c r="G6847" s="5" t="s">
        <v>148</v>
      </c>
      <c r="H6847" s="5" t="s">
        <v>197</v>
      </c>
      <c r="I6847">
        <v>43476</v>
      </c>
      <c r="J6847">
        <v>186</v>
      </c>
      <c r="K6847">
        <v>122.2</v>
      </c>
      <c r="L6847">
        <v>1</v>
      </c>
      <c r="M6847">
        <v>4338.1000000000004</v>
      </c>
      <c r="N6847">
        <v>3348.953</v>
      </c>
      <c r="O6847">
        <v>3348.953</v>
      </c>
      <c r="P6847">
        <v>122.2</v>
      </c>
      <c r="Q6847">
        <v>35.5</v>
      </c>
      <c r="R6847">
        <v>989.14700000000005</v>
      </c>
      <c r="S6847">
        <v>2019</v>
      </c>
      <c r="T6847">
        <v>7</v>
      </c>
      <c r="U6847">
        <v>29</v>
      </c>
    </row>
    <row r="6848" spans="1:21" x14ac:dyDescent="0.3">
      <c r="A6848" s="5" t="s">
        <v>168</v>
      </c>
      <c r="B6848" s="5" t="s">
        <v>206</v>
      </c>
      <c r="C6848" s="5" t="s">
        <v>115</v>
      </c>
      <c r="D6848" s="5" t="s">
        <v>430</v>
      </c>
      <c r="E6848" s="5" t="s">
        <v>172</v>
      </c>
      <c r="F6848" s="6">
        <v>43662</v>
      </c>
      <c r="G6848" s="5" t="s">
        <v>148</v>
      </c>
      <c r="H6848" s="5" t="s">
        <v>208</v>
      </c>
      <c r="I6848">
        <v>43476</v>
      </c>
      <c r="J6848">
        <v>186</v>
      </c>
      <c r="K6848">
        <v>102.2</v>
      </c>
      <c r="L6848">
        <v>1</v>
      </c>
      <c r="M6848">
        <v>3628.1</v>
      </c>
      <c r="N6848">
        <v>3348.953</v>
      </c>
      <c r="O6848">
        <v>3348.953</v>
      </c>
      <c r="P6848">
        <v>102.2</v>
      </c>
      <c r="Q6848">
        <v>35.5</v>
      </c>
      <c r="R6848">
        <v>279.14699999999999</v>
      </c>
      <c r="S6848">
        <v>2019</v>
      </c>
      <c r="T6848">
        <v>7</v>
      </c>
      <c r="U6848">
        <v>29</v>
      </c>
    </row>
    <row r="6849" spans="1:21" x14ac:dyDescent="0.3">
      <c r="A6849" s="5" t="s">
        <v>168</v>
      </c>
      <c r="B6849" s="5" t="s">
        <v>206</v>
      </c>
      <c r="C6849" s="5" t="s">
        <v>115</v>
      </c>
      <c r="D6849" s="5" t="s">
        <v>430</v>
      </c>
      <c r="E6849" s="5" t="s">
        <v>172</v>
      </c>
      <c r="F6849" s="6">
        <v>43662</v>
      </c>
      <c r="G6849" s="5" t="s">
        <v>148</v>
      </c>
      <c r="H6849" s="5" t="s">
        <v>311</v>
      </c>
      <c r="I6849">
        <v>43476</v>
      </c>
      <c r="J6849">
        <v>186</v>
      </c>
      <c r="K6849">
        <v>137</v>
      </c>
      <c r="L6849">
        <v>1</v>
      </c>
      <c r="M6849">
        <v>4863.5</v>
      </c>
      <c r="N6849">
        <v>3348.953</v>
      </c>
      <c r="O6849">
        <v>3348.953</v>
      </c>
      <c r="P6849">
        <v>137</v>
      </c>
      <c r="Q6849">
        <v>35.5</v>
      </c>
      <c r="R6849">
        <v>1514.547</v>
      </c>
      <c r="S6849">
        <v>2019</v>
      </c>
      <c r="T6849">
        <v>7</v>
      </c>
      <c r="U6849">
        <v>29</v>
      </c>
    </row>
    <row r="6850" spans="1:21" x14ac:dyDescent="0.3">
      <c r="A6850" s="5" t="s">
        <v>168</v>
      </c>
      <c r="B6850" s="5" t="s">
        <v>206</v>
      </c>
      <c r="C6850" s="5" t="s">
        <v>115</v>
      </c>
      <c r="D6850" s="5" t="s">
        <v>430</v>
      </c>
      <c r="E6850" s="5" t="s">
        <v>172</v>
      </c>
      <c r="F6850" s="6">
        <v>43662</v>
      </c>
      <c r="G6850" s="5" t="s">
        <v>148</v>
      </c>
      <c r="H6850" s="5" t="s">
        <v>190</v>
      </c>
      <c r="I6850">
        <v>43476</v>
      </c>
      <c r="J6850">
        <v>186</v>
      </c>
      <c r="K6850">
        <v>119.4</v>
      </c>
      <c r="L6850">
        <v>1</v>
      </c>
      <c r="M6850">
        <v>4238.7</v>
      </c>
      <c r="N6850">
        <v>3348.953</v>
      </c>
      <c r="O6850">
        <v>3348.953</v>
      </c>
      <c r="P6850">
        <v>119.4</v>
      </c>
      <c r="Q6850">
        <v>35.5</v>
      </c>
      <c r="R6850">
        <v>889.74699999999996</v>
      </c>
      <c r="S6850">
        <v>2019</v>
      </c>
      <c r="T6850">
        <v>7</v>
      </c>
      <c r="U6850">
        <v>29</v>
      </c>
    </row>
    <row r="6851" spans="1:21" x14ac:dyDescent="0.3">
      <c r="A6851" s="5" t="s">
        <v>168</v>
      </c>
      <c r="B6851" s="5" t="s">
        <v>206</v>
      </c>
      <c r="C6851" s="5" t="s">
        <v>116</v>
      </c>
      <c r="D6851" s="5" t="s">
        <v>406</v>
      </c>
      <c r="E6851" s="5" t="s">
        <v>172</v>
      </c>
      <c r="F6851" s="6">
        <v>43662</v>
      </c>
      <c r="G6851" s="5" t="s">
        <v>148</v>
      </c>
      <c r="H6851" s="5" t="s">
        <v>178</v>
      </c>
      <c r="I6851">
        <v>43483</v>
      </c>
      <c r="J6851">
        <v>179</v>
      </c>
      <c r="K6851">
        <v>105.4</v>
      </c>
      <c r="L6851">
        <v>1</v>
      </c>
      <c r="M6851">
        <v>3741.7</v>
      </c>
      <c r="N6851">
        <v>2892.7820000000002</v>
      </c>
      <c r="O6851">
        <v>2892.7820000000002</v>
      </c>
      <c r="P6851">
        <v>105.4</v>
      </c>
      <c r="Q6851">
        <v>35.5</v>
      </c>
      <c r="R6851">
        <v>848.91800000000001</v>
      </c>
      <c r="S6851">
        <v>2019</v>
      </c>
      <c r="T6851">
        <v>7</v>
      </c>
      <c r="U6851">
        <v>29</v>
      </c>
    </row>
    <row r="6852" spans="1:21" x14ac:dyDescent="0.3">
      <c r="A6852" s="5" t="s">
        <v>168</v>
      </c>
      <c r="B6852" s="5" t="s">
        <v>206</v>
      </c>
      <c r="C6852" s="5" t="s">
        <v>116</v>
      </c>
      <c r="D6852" s="5" t="s">
        <v>406</v>
      </c>
      <c r="E6852" s="5" t="s">
        <v>172</v>
      </c>
      <c r="F6852" s="6">
        <v>43662</v>
      </c>
      <c r="G6852" s="5" t="s">
        <v>148</v>
      </c>
      <c r="H6852" s="5" t="s">
        <v>235</v>
      </c>
      <c r="I6852">
        <v>43483</v>
      </c>
      <c r="J6852">
        <v>179</v>
      </c>
      <c r="K6852">
        <v>104.2</v>
      </c>
      <c r="L6852">
        <v>1</v>
      </c>
      <c r="M6852">
        <v>3699.1</v>
      </c>
      <c r="N6852">
        <v>2892.7820000000002</v>
      </c>
      <c r="O6852">
        <v>2892.7820000000002</v>
      </c>
      <c r="P6852">
        <v>104.2</v>
      </c>
      <c r="Q6852">
        <v>35.5</v>
      </c>
      <c r="R6852">
        <v>806.31799999999998</v>
      </c>
      <c r="S6852">
        <v>2019</v>
      </c>
      <c r="T6852">
        <v>7</v>
      </c>
      <c r="U6852">
        <v>29</v>
      </c>
    </row>
    <row r="6853" spans="1:21" x14ac:dyDescent="0.3">
      <c r="A6853" s="5" t="s">
        <v>168</v>
      </c>
      <c r="B6853" s="5" t="s">
        <v>206</v>
      </c>
      <c r="C6853" s="5" t="s">
        <v>116</v>
      </c>
      <c r="D6853" s="5" t="s">
        <v>406</v>
      </c>
      <c r="E6853" s="5" t="s">
        <v>172</v>
      </c>
      <c r="F6853" s="6">
        <v>43662</v>
      </c>
      <c r="G6853" s="5" t="s">
        <v>148</v>
      </c>
      <c r="H6853" s="5" t="s">
        <v>197</v>
      </c>
      <c r="I6853">
        <v>43483</v>
      </c>
      <c r="J6853">
        <v>179</v>
      </c>
      <c r="K6853">
        <v>374.8</v>
      </c>
      <c r="L6853">
        <v>3</v>
      </c>
      <c r="M6853">
        <v>13305.4</v>
      </c>
      <c r="N6853">
        <v>8678.3449999999993</v>
      </c>
      <c r="O6853">
        <v>2892.7820000000002</v>
      </c>
      <c r="P6853">
        <v>124.93333333333334</v>
      </c>
      <c r="Q6853">
        <v>35.5</v>
      </c>
      <c r="R6853">
        <v>4627.0550000000003</v>
      </c>
      <c r="S6853">
        <v>2019</v>
      </c>
      <c r="T6853">
        <v>7</v>
      </c>
      <c r="U6853">
        <v>29</v>
      </c>
    </row>
    <row r="6854" spans="1:21" x14ac:dyDescent="0.3">
      <c r="A6854" s="5" t="s">
        <v>168</v>
      </c>
      <c r="B6854" s="5" t="s">
        <v>175</v>
      </c>
      <c r="C6854" s="5" t="s">
        <v>85</v>
      </c>
      <c r="D6854" s="5" t="s">
        <v>432</v>
      </c>
      <c r="E6854" s="5" t="s">
        <v>172</v>
      </c>
      <c r="F6854" s="6">
        <v>43664</v>
      </c>
      <c r="G6854" s="5" t="s">
        <v>148</v>
      </c>
      <c r="H6854" s="5" t="s">
        <v>311</v>
      </c>
      <c r="I6854">
        <v>43498</v>
      </c>
      <c r="J6854">
        <v>166</v>
      </c>
      <c r="K6854">
        <v>120</v>
      </c>
      <c r="L6854">
        <v>1</v>
      </c>
      <c r="M6854">
        <v>4200</v>
      </c>
      <c r="N6854">
        <v>2819.0479999999998</v>
      </c>
      <c r="O6854">
        <v>2819.0479999999998</v>
      </c>
      <c r="P6854">
        <v>120</v>
      </c>
      <c r="Q6854">
        <v>35</v>
      </c>
      <c r="R6854">
        <v>1380.952</v>
      </c>
      <c r="S6854">
        <v>2019</v>
      </c>
      <c r="T6854">
        <v>7</v>
      </c>
      <c r="U6854">
        <v>29</v>
      </c>
    </row>
    <row r="6855" spans="1:21" x14ac:dyDescent="0.3">
      <c r="A6855" s="5" t="s">
        <v>168</v>
      </c>
      <c r="B6855" s="5" t="s">
        <v>175</v>
      </c>
      <c r="C6855" s="5" t="s">
        <v>85</v>
      </c>
      <c r="D6855" s="5" t="s">
        <v>432</v>
      </c>
      <c r="E6855" s="5" t="s">
        <v>172</v>
      </c>
      <c r="F6855" s="6">
        <v>43664</v>
      </c>
      <c r="G6855" s="5" t="s">
        <v>148</v>
      </c>
      <c r="H6855" s="5" t="s">
        <v>351</v>
      </c>
      <c r="I6855">
        <v>43498</v>
      </c>
      <c r="J6855">
        <v>166</v>
      </c>
      <c r="K6855">
        <v>140</v>
      </c>
      <c r="L6855">
        <v>1</v>
      </c>
      <c r="M6855">
        <v>4900</v>
      </c>
      <c r="N6855">
        <v>2819.0479999999998</v>
      </c>
      <c r="O6855">
        <v>2819.0479999999998</v>
      </c>
      <c r="P6855">
        <v>140</v>
      </c>
      <c r="Q6855">
        <v>35</v>
      </c>
      <c r="R6855">
        <v>2080.9520000000002</v>
      </c>
      <c r="S6855">
        <v>2019</v>
      </c>
      <c r="T6855">
        <v>7</v>
      </c>
      <c r="U6855">
        <v>29</v>
      </c>
    </row>
    <row r="6856" spans="1:21" x14ac:dyDescent="0.3">
      <c r="A6856" s="5" t="s">
        <v>168</v>
      </c>
      <c r="B6856" s="5" t="s">
        <v>175</v>
      </c>
      <c r="C6856" s="5" t="s">
        <v>85</v>
      </c>
      <c r="D6856" s="5" t="s">
        <v>432</v>
      </c>
      <c r="E6856" s="5" t="s">
        <v>172</v>
      </c>
      <c r="F6856" s="6">
        <v>43664</v>
      </c>
      <c r="G6856" s="5" t="s">
        <v>148</v>
      </c>
      <c r="H6856" s="5" t="s">
        <v>190</v>
      </c>
      <c r="I6856">
        <v>43498</v>
      </c>
      <c r="J6856">
        <v>166</v>
      </c>
      <c r="K6856">
        <v>96</v>
      </c>
      <c r="L6856">
        <v>1</v>
      </c>
      <c r="M6856">
        <v>3360</v>
      </c>
      <c r="N6856">
        <v>2819.0479999999998</v>
      </c>
      <c r="O6856">
        <v>2819.0479999999998</v>
      </c>
      <c r="P6856">
        <v>96</v>
      </c>
      <c r="Q6856">
        <v>35</v>
      </c>
      <c r="R6856">
        <v>540.952</v>
      </c>
      <c r="S6856">
        <v>2019</v>
      </c>
      <c r="T6856">
        <v>7</v>
      </c>
      <c r="U6856">
        <v>29</v>
      </c>
    </row>
    <row r="6857" spans="1:21" x14ac:dyDescent="0.3">
      <c r="A6857" s="5" t="s">
        <v>168</v>
      </c>
      <c r="B6857" s="5" t="s">
        <v>175</v>
      </c>
      <c r="C6857" s="5" t="s">
        <v>85</v>
      </c>
      <c r="D6857" s="5" t="s">
        <v>432</v>
      </c>
      <c r="E6857" s="5" t="s">
        <v>172</v>
      </c>
      <c r="F6857" s="6">
        <v>43664</v>
      </c>
      <c r="G6857" s="5" t="s">
        <v>148</v>
      </c>
      <c r="H6857" s="5" t="s">
        <v>173</v>
      </c>
      <c r="I6857">
        <v>43498</v>
      </c>
      <c r="J6857">
        <v>166</v>
      </c>
      <c r="K6857">
        <v>1389</v>
      </c>
      <c r="L6857">
        <v>12</v>
      </c>
      <c r="M6857">
        <v>51393</v>
      </c>
      <c r="N6857">
        <v>33828.574999999997</v>
      </c>
      <c r="O6857">
        <v>2819.0479999999998</v>
      </c>
      <c r="P6857">
        <v>115.75</v>
      </c>
      <c r="Q6857">
        <v>37</v>
      </c>
      <c r="R6857">
        <v>17564.424999999999</v>
      </c>
      <c r="S6857">
        <v>2019</v>
      </c>
      <c r="T6857">
        <v>7</v>
      </c>
      <c r="U6857">
        <v>29</v>
      </c>
    </row>
    <row r="6858" spans="1:21" x14ac:dyDescent="0.3">
      <c r="A6858" s="5" t="s">
        <v>168</v>
      </c>
      <c r="B6858" s="5" t="s">
        <v>175</v>
      </c>
      <c r="C6858" s="5" t="s">
        <v>85</v>
      </c>
      <c r="D6858" s="5" t="s">
        <v>432</v>
      </c>
      <c r="E6858" s="5" t="s">
        <v>172</v>
      </c>
      <c r="F6858" s="6">
        <v>43664</v>
      </c>
      <c r="G6858" s="5" t="s">
        <v>148</v>
      </c>
      <c r="H6858" s="5" t="s">
        <v>173</v>
      </c>
      <c r="I6858">
        <v>43498</v>
      </c>
      <c r="J6858">
        <v>166</v>
      </c>
      <c r="K6858">
        <v>1957</v>
      </c>
      <c r="L6858">
        <v>16</v>
      </c>
      <c r="M6858">
        <v>72409</v>
      </c>
      <c r="N6858">
        <v>45104.767</v>
      </c>
      <c r="O6858">
        <v>2819.0479999999998</v>
      </c>
      <c r="P6858">
        <v>122.3125</v>
      </c>
      <c r="Q6858">
        <v>37</v>
      </c>
      <c r="R6858">
        <v>27304.233</v>
      </c>
      <c r="S6858">
        <v>2019</v>
      </c>
      <c r="T6858">
        <v>7</v>
      </c>
      <c r="U6858">
        <v>29</v>
      </c>
    </row>
    <row r="6859" spans="1:21" x14ac:dyDescent="0.3">
      <c r="A6859" s="5" t="s">
        <v>168</v>
      </c>
      <c r="B6859" s="5" t="s">
        <v>175</v>
      </c>
      <c r="C6859" s="5" t="s">
        <v>88</v>
      </c>
      <c r="D6859" s="5" t="s">
        <v>421</v>
      </c>
      <c r="E6859" s="5" t="s">
        <v>172</v>
      </c>
      <c r="F6859" s="6">
        <v>43664</v>
      </c>
      <c r="G6859" s="5" t="s">
        <v>148</v>
      </c>
      <c r="H6859" s="5" t="s">
        <v>178</v>
      </c>
      <c r="I6859">
        <v>43505</v>
      </c>
      <c r="J6859">
        <v>159</v>
      </c>
      <c r="K6859">
        <v>99</v>
      </c>
      <c r="L6859">
        <v>1</v>
      </c>
      <c r="M6859">
        <v>3465</v>
      </c>
      <c r="N6859">
        <v>2514.252</v>
      </c>
      <c r="O6859">
        <v>2514.252</v>
      </c>
      <c r="P6859">
        <v>99</v>
      </c>
      <c r="Q6859">
        <v>35</v>
      </c>
      <c r="R6859">
        <v>950.74800000000005</v>
      </c>
      <c r="S6859">
        <v>2019</v>
      </c>
      <c r="T6859">
        <v>7</v>
      </c>
      <c r="U6859">
        <v>29</v>
      </c>
    </row>
    <row r="6860" spans="1:21" x14ac:dyDescent="0.3">
      <c r="A6860" s="5" t="s">
        <v>168</v>
      </c>
      <c r="B6860" s="5" t="s">
        <v>175</v>
      </c>
      <c r="C6860" s="5" t="s">
        <v>88</v>
      </c>
      <c r="D6860" s="5" t="s">
        <v>421</v>
      </c>
      <c r="E6860" s="5" t="s">
        <v>172</v>
      </c>
      <c r="F6860" s="6">
        <v>43664</v>
      </c>
      <c r="G6860" s="5" t="s">
        <v>148</v>
      </c>
      <c r="H6860" s="5" t="s">
        <v>197</v>
      </c>
      <c r="I6860">
        <v>43505</v>
      </c>
      <c r="J6860">
        <v>159</v>
      </c>
      <c r="K6860">
        <v>334</v>
      </c>
      <c r="L6860">
        <v>3</v>
      </c>
      <c r="M6860">
        <v>11690</v>
      </c>
      <c r="N6860">
        <v>7542.7550000000001</v>
      </c>
      <c r="O6860">
        <v>2514.252</v>
      </c>
      <c r="P6860">
        <v>111.33333333333333</v>
      </c>
      <c r="Q6860">
        <v>35</v>
      </c>
      <c r="R6860">
        <v>4147.2449999999999</v>
      </c>
      <c r="S6860">
        <v>2019</v>
      </c>
      <c r="T6860">
        <v>7</v>
      </c>
      <c r="U6860">
        <v>29</v>
      </c>
    </row>
    <row r="6861" spans="1:21" x14ac:dyDescent="0.3">
      <c r="A6861" s="5" t="s">
        <v>168</v>
      </c>
      <c r="B6861" s="5" t="s">
        <v>175</v>
      </c>
      <c r="C6861" s="5" t="s">
        <v>88</v>
      </c>
      <c r="D6861" s="5" t="s">
        <v>421</v>
      </c>
      <c r="E6861" s="5" t="s">
        <v>172</v>
      </c>
      <c r="F6861" s="6">
        <v>43664</v>
      </c>
      <c r="G6861" s="5" t="s">
        <v>148</v>
      </c>
      <c r="H6861" s="5" t="s">
        <v>178</v>
      </c>
      <c r="I6861">
        <v>43505</v>
      </c>
      <c r="J6861">
        <v>159</v>
      </c>
      <c r="K6861">
        <v>306</v>
      </c>
      <c r="L6861">
        <v>3</v>
      </c>
      <c r="M6861">
        <v>10710</v>
      </c>
      <c r="N6861">
        <v>7542.7550000000001</v>
      </c>
      <c r="O6861">
        <v>2514.252</v>
      </c>
      <c r="P6861">
        <v>102</v>
      </c>
      <c r="Q6861">
        <v>35</v>
      </c>
      <c r="R6861">
        <v>3167.2449999999999</v>
      </c>
      <c r="S6861">
        <v>2019</v>
      </c>
      <c r="T6861">
        <v>7</v>
      </c>
      <c r="U6861">
        <v>29</v>
      </c>
    </row>
    <row r="6862" spans="1:21" x14ac:dyDescent="0.3">
      <c r="A6862" s="5" t="s">
        <v>168</v>
      </c>
      <c r="B6862" s="5" t="s">
        <v>175</v>
      </c>
      <c r="C6862" s="5" t="s">
        <v>88</v>
      </c>
      <c r="D6862" s="5" t="s">
        <v>421</v>
      </c>
      <c r="E6862" s="5" t="s">
        <v>172</v>
      </c>
      <c r="F6862" s="6">
        <v>43664</v>
      </c>
      <c r="G6862" s="5" t="s">
        <v>148</v>
      </c>
      <c r="H6862" s="5" t="s">
        <v>178</v>
      </c>
      <c r="I6862">
        <v>43505</v>
      </c>
      <c r="J6862">
        <v>159</v>
      </c>
      <c r="K6862">
        <v>306</v>
      </c>
      <c r="L6862">
        <v>3</v>
      </c>
      <c r="M6862">
        <v>10710</v>
      </c>
      <c r="N6862">
        <v>7542.7550000000001</v>
      </c>
      <c r="O6862">
        <v>2514.252</v>
      </c>
      <c r="P6862">
        <v>102</v>
      </c>
      <c r="Q6862">
        <v>35</v>
      </c>
      <c r="R6862">
        <v>3167.2449999999999</v>
      </c>
      <c r="S6862">
        <v>2019</v>
      </c>
      <c r="T6862">
        <v>7</v>
      </c>
      <c r="U6862">
        <v>29</v>
      </c>
    </row>
    <row r="6863" spans="1:21" x14ac:dyDescent="0.3">
      <c r="A6863" s="5" t="s">
        <v>168</v>
      </c>
      <c r="B6863" s="5" t="s">
        <v>175</v>
      </c>
      <c r="C6863" s="5" t="s">
        <v>88</v>
      </c>
      <c r="D6863" s="5" t="s">
        <v>421</v>
      </c>
      <c r="E6863" s="5" t="s">
        <v>172</v>
      </c>
      <c r="F6863" s="6">
        <v>43664</v>
      </c>
      <c r="G6863" s="5" t="s">
        <v>148</v>
      </c>
      <c r="H6863" s="5" t="s">
        <v>197</v>
      </c>
      <c r="I6863">
        <v>43505</v>
      </c>
      <c r="J6863">
        <v>159</v>
      </c>
      <c r="K6863">
        <v>576</v>
      </c>
      <c r="L6863">
        <v>5</v>
      </c>
      <c r="M6863">
        <v>20160</v>
      </c>
      <c r="N6863">
        <v>12571.259</v>
      </c>
      <c r="O6863">
        <v>2514.252</v>
      </c>
      <c r="P6863">
        <v>115.2</v>
      </c>
      <c r="Q6863">
        <v>35</v>
      </c>
      <c r="R6863">
        <v>7588.741</v>
      </c>
      <c r="S6863">
        <v>2019</v>
      </c>
      <c r="T6863">
        <v>7</v>
      </c>
      <c r="U6863">
        <v>29</v>
      </c>
    </row>
    <row r="6864" spans="1:21" x14ac:dyDescent="0.3">
      <c r="A6864" s="5" t="s">
        <v>168</v>
      </c>
      <c r="B6864" s="5" t="s">
        <v>175</v>
      </c>
      <c r="C6864" s="5" t="s">
        <v>88</v>
      </c>
      <c r="D6864" s="5" t="s">
        <v>421</v>
      </c>
      <c r="E6864" s="5" t="s">
        <v>172</v>
      </c>
      <c r="F6864" s="6">
        <v>43664</v>
      </c>
      <c r="G6864" s="5" t="s">
        <v>148</v>
      </c>
      <c r="H6864" s="5" t="s">
        <v>311</v>
      </c>
      <c r="I6864">
        <v>43505</v>
      </c>
      <c r="J6864">
        <v>159</v>
      </c>
      <c r="K6864">
        <v>111</v>
      </c>
      <c r="L6864">
        <v>1</v>
      </c>
      <c r="M6864">
        <v>3885</v>
      </c>
      <c r="N6864">
        <v>2514.252</v>
      </c>
      <c r="O6864">
        <v>2514.252</v>
      </c>
      <c r="P6864">
        <v>111</v>
      </c>
      <c r="Q6864">
        <v>35</v>
      </c>
      <c r="R6864">
        <v>1370.748</v>
      </c>
      <c r="S6864">
        <v>2019</v>
      </c>
      <c r="T6864">
        <v>7</v>
      </c>
      <c r="U6864">
        <v>29</v>
      </c>
    </row>
    <row r="6865" spans="1:21" x14ac:dyDescent="0.3">
      <c r="A6865" s="5" t="s">
        <v>168</v>
      </c>
      <c r="B6865" s="5" t="s">
        <v>175</v>
      </c>
      <c r="C6865" s="5" t="s">
        <v>88</v>
      </c>
      <c r="D6865" s="5" t="s">
        <v>421</v>
      </c>
      <c r="E6865" s="5" t="s">
        <v>172</v>
      </c>
      <c r="F6865" s="6">
        <v>43664</v>
      </c>
      <c r="G6865" s="5" t="s">
        <v>148</v>
      </c>
      <c r="H6865" s="5" t="s">
        <v>351</v>
      </c>
      <c r="I6865">
        <v>43505</v>
      </c>
      <c r="J6865">
        <v>159</v>
      </c>
      <c r="K6865">
        <v>203</v>
      </c>
      <c r="L6865">
        <v>2</v>
      </c>
      <c r="M6865">
        <v>7105</v>
      </c>
      <c r="N6865">
        <v>5028.5039999999999</v>
      </c>
      <c r="O6865">
        <v>2514.252</v>
      </c>
      <c r="P6865">
        <v>101.5</v>
      </c>
      <c r="Q6865">
        <v>35</v>
      </c>
      <c r="R6865">
        <v>2076.4960000000001</v>
      </c>
      <c r="S6865">
        <v>2019</v>
      </c>
      <c r="T6865">
        <v>7</v>
      </c>
      <c r="U6865">
        <v>29</v>
      </c>
    </row>
    <row r="6866" spans="1:21" x14ac:dyDescent="0.3">
      <c r="A6866" s="5" t="s">
        <v>168</v>
      </c>
      <c r="B6866" s="5" t="s">
        <v>175</v>
      </c>
      <c r="C6866" s="5" t="s">
        <v>88</v>
      </c>
      <c r="D6866" s="5" t="s">
        <v>421</v>
      </c>
      <c r="E6866" s="5" t="s">
        <v>172</v>
      </c>
      <c r="F6866" s="6">
        <v>43664</v>
      </c>
      <c r="G6866" s="5" t="s">
        <v>148</v>
      </c>
      <c r="H6866" s="5" t="s">
        <v>190</v>
      </c>
      <c r="I6866">
        <v>43505</v>
      </c>
      <c r="J6866">
        <v>159</v>
      </c>
      <c r="K6866">
        <v>101</v>
      </c>
      <c r="L6866">
        <v>1</v>
      </c>
      <c r="M6866">
        <v>3535</v>
      </c>
      <c r="N6866">
        <v>2514.252</v>
      </c>
      <c r="O6866">
        <v>2514.252</v>
      </c>
      <c r="P6866">
        <v>101</v>
      </c>
      <c r="Q6866">
        <v>35</v>
      </c>
      <c r="R6866">
        <v>1020.748</v>
      </c>
      <c r="S6866">
        <v>2019</v>
      </c>
      <c r="T6866">
        <v>7</v>
      </c>
      <c r="U6866">
        <v>29</v>
      </c>
    </row>
    <row r="6867" spans="1:21" x14ac:dyDescent="0.3">
      <c r="A6867" s="5" t="s">
        <v>168</v>
      </c>
      <c r="B6867" s="5" t="s">
        <v>175</v>
      </c>
      <c r="C6867" s="5" t="s">
        <v>88</v>
      </c>
      <c r="D6867" s="5" t="s">
        <v>421</v>
      </c>
      <c r="E6867" s="5" t="s">
        <v>227</v>
      </c>
      <c r="F6867" s="6">
        <v>43664</v>
      </c>
      <c r="G6867" s="5" t="s">
        <v>148</v>
      </c>
      <c r="H6867" s="5" t="s">
        <v>178</v>
      </c>
      <c r="I6867">
        <v>43505</v>
      </c>
      <c r="J6867">
        <v>159</v>
      </c>
      <c r="K6867">
        <v>-306</v>
      </c>
      <c r="L6867">
        <v>-3</v>
      </c>
      <c r="M6867">
        <v>-10710</v>
      </c>
      <c r="N6867">
        <v>-7542.7550000000001</v>
      </c>
      <c r="O6867">
        <v>-2514.252</v>
      </c>
      <c r="P6867">
        <v>102</v>
      </c>
      <c r="Q6867">
        <v>35</v>
      </c>
      <c r="R6867">
        <v>-3167.2449999999999</v>
      </c>
      <c r="S6867">
        <v>2019</v>
      </c>
      <c r="T6867">
        <v>7</v>
      </c>
      <c r="U6867">
        <v>29</v>
      </c>
    </row>
    <row r="6868" spans="1:21" x14ac:dyDescent="0.3">
      <c r="A6868" s="5" t="s">
        <v>168</v>
      </c>
      <c r="B6868" s="5" t="s">
        <v>206</v>
      </c>
      <c r="C6868" s="5" t="s">
        <v>116</v>
      </c>
      <c r="D6868" s="5" t="s">
        <v>406</v>
      </c>
      <c r="E6868" s="5" t="s">
        <v>172</v>
      </c>
      <c r="F6868" s="6">
        <v>43664</v>
      </c>
      <c r="G6868" s="5" t="s">
        <v>148</v>
      </c>
      <c r="H6868" s="5" t="s">
        <v>222</v>
      </c>
      <c r="I6868">
        <v>43483</v>
      </c>
      <c r="J6868">
        <v>181</v>
      </c>
      <c r="K6868">
        <v>124</v>
      </c>
      <c r="L6868">
        <v>1</v>
      </c>
      <c r="M6868">
        <v>4402</v>
      </c>
      <c r="N6868">
        <v>2928.0590000000002</v>
      </c>
      <c r="O6868">
        <v>2928.0590000000002</v>
      </c>
      <c r="P6868">
        <v>124</v>
      </c>
      <c r="Q6868">
        <v>35.5</v>
      </c>
      <c r="R6868">
        <v>1473.941</v>
      </c>
      <c r="S6868">
        <v>2019</v>
      </c>
      <c r="T6868">
        <v>7</v>
      </c>
      <c r="U6868">
        <v>29</v>
      </c>
    </row>
    <row r="6869" spans="1:21" x14ac:dyDescent="0.3">
      <c r="A6869" s="5" t="s">
        <v>168</v>
      </c>
      <c r="B6869" s="5" t="s">
        <v>206</v>
      </c>
      <c r="C6869" s="5" t="s">
        <v>116</v>
      </c>
      <c r="D6869" s="5" t="s">
        <v>406</v>
      </c>
      <c r="E6869" s="5" t="s">
        <v>172</v>
      </c>
      <c r="F6869" s="6">
        <v>43664</v>
      </c>
      <c r="G6869" s="5" t="s">
        <v>148</v>
      </c>
      <c r="H6869" s="5" t="s">
        <v>180</v>
      </c>
      <c r="I6869">
        <v>43483</v>
      </c>
      <c r="J6869">
        <v>181</v>
      </c>
      <c r="K6869">
        <v>220</v>
      </c>
      <c r="L6869">
        <v>2</v>
      </c>
      <c r="M6869">
        <v>7810</v>
      </c>
      <c r="N6869">
        <v>5856.1189999999997</v>
      </c>
      <c r="O6869">
        <v>2928.0590000000002</v>
      </c>
      <c r="P6869">
        <v>110</v>
      </c>
      <c r="Q6869">
        <v>35.5</v>
      </c>
      <c r="R6869">
        <v>1953.8810000000001</v>
      </c>
      <c r="S6869">
        <v>2019</v>
      </c>
      <c r="T6869">
        <v>7</v>
      </c>
      <c r="U6869">
        <v>29</v>
      </c>
    </row>
    <row r="6870" spans="1:21" x14ac:dyDescent="0.3">
      <c r="A6870" s="5" t="s">
        <v>168</v>
      </c>
      <c r="B6870" s="5" t="s">
        <v>206</v>
      </c>
      <c r="C6870" s="5" t="s">
        <v>116</v>
      </c>
      <c r="D6870" s="5" t="s">
        <v>406</v>
      </c>
      <c r="E6870" s="5" t="s">
        <v>172</v>
      </c>
      <c r="F6870" s="6">
        <v>43664</v>
      </c>
      <c r="G6870" s="5" t="s">
        <v>148</v>
      </c>
      <c r="H6870" s="5" t="s">
        <v>181</v>
      </c>
      <c r="I6870">
        <v>43483</v>
      </c>
      <c r="J6870">
        <v>181</v>
      </c>
      <c r="K6870">
        <v>264</v>
      </c>
      <c r="L6870">
        <v>2</v>
      </c>
      <c r="M6870">
        <v>9372</v>
      </c>
      <c r="N6870">
        <v>5856.1189999999997</v>
      </c>
      <c r="O6870">
        <v>2928.0590000000002</v>
      </c>
      <c r="P6870">
        <v>132</v>
      </c>
      <c r="Q6870">
        <v>35.5</v>
      </c>
      <c r="R6870">
        <v>3515.8809999999999</v>
      </c>
      <c r="S6870">
        <v>2019</v>
      </c>
      <c r="T6870">
        <v>7</v>
      </c>
      <c r="U6870">
        <v>29</v>
      </c>
    </row>
    <row r="6871" spans="1:21" x14ac:dyDescent="0.3">
      <c r="A6871" s="5" t="s">
        <v>168</v>
      </c>
      <c r="B6871" s="5" t="s">
        <v>206</v>
      </c>
      <c r="C6871" s="5" t="s">
        <v>116</v>
      </c>
      <c r="D6871" s="5" t="s">
        <v>406</v>
      </c>
      <c r="E6871" s="5" t="s">
        <v>172</v>
      </c>
      <c r="F6871" s="6">
        <v>43664</v>
      </c>
      <c r="G6871" s="5" t="s">
        <v>148</v>
      </c>
      <c r="H6871" s="5" t="s">
        <v>183</v>
      </c>
      <c r="I6871">
        <v>43483</v>
      </c>
      <c r="J6871">
        <v>181</v>
      </c>
      <c r="K6871">
        <v>352</v>
      </c>
      <c r="L6871">
        <v>3</v>
      </c>
      <c r="M6871">
        <v>12496</v>
      </c>
      <c r="N6871">
        <v>8784.1779999999999</v>
      </c>
      <c r="O6871">
        <v>2928.0590000000002</v>
      </c>
      <c r="P6871">
        <v>117.33333333333333</v>
      </c>
      <c r="Q6871">
        <v>35.5</v>
      </c>
      <c r="R6871">
        <v>3711.8220000000001</v>
      </c>
      <c r="S6871">
        <v>2019</v>
      </c>
      <c r="T6871">
        <v>7</v>
      </c>
      <c r="U6871">
        <v>29</v>
      </c>
    </row>
    <row r="6872" spans="1:21" x14ac:dyDescent="0.3">
      <c r="A6872" s="5" t="s">
        <v>168</v>
      </c>
      <c r="B6872" s="5" t="s">
        <v>206</v>
      </c>
      <c r="C6872" s="5" t="s">
        <v>116</v>
      </c>
      <c r="D6872" s="5" t="s">
        <v>406</v>
      </c>
      <c r="E6872" s="5" t="s">
        <v>172</v>
      </c>
      <c r="F6872" s="6">
        <v>43664</v>
      </c>
      <c r="G6872" s="5" t="s">
        <v>148</v>
      </c>
      <c r="H6872" s="5" t="s">
        <v>182</v>
      </c>
      <c r="I6872">
        <v>43483</v>
      </c>
      <c r="J6872">
        <v>181</v>
      </c>
      <c r="K6872">
        <v>130</v>
      </c>
      <c r="L6872">
        <v>1</v>
      </c>
      <c r="M6872">
        <v>4615</v>
      </c>
      <c r="N6872">
        <v>2928.0590000000002</v>
      </c>
      <c r="O6872">
        <v>2928.0590000000002</v>
      </c>
      <c r="P6872">
        <v>130</v>
      </c>
      <c r="Q6872">
        <v>35.5</v>
      </c>
      <c r="R6872">
        <v>1686.941</v>
      </c>
      <c r="S6872">
        <v>2019</v>
      </c>
      <c r="T6872">
        <v>7</v>
      </c>
      <c r="U6872">
        <v>29</v>
      </c>
    </row>
    <row r="6873" spans="1:21" x14ac:dyDescent="0.3">
      <c r="A6873" s="5" t="s">
        <v>168</v>
      </c>
      <c r="B6873" s="5" t="s">
        <v>206</v>
      </c>
      <c r="C6873" s="5" t="s">
        <v>116</v>
      </c>
      <c r="D6873" s="5" t="s">
        <v>406</v>
      </c>
      <c r="E6873" s="5" t="s">
        <v>172</v>
      </c>
      <c r="F6873" s="6">
        <v>43664</v>
      </c>
      <c r="G6873" s="5" t="s">
        <v>148</v>
      </c>
      <c r="H6873" s="5" t="s">
        <v>238</v>
      </c>
      <c r="I6873">
        <v>43483</v>
      </c>
      <c r="J6873">
        <v>181</v>
      </c>
      <c r="K6873">
        <v>116</v>
      </c>
      <c r="L6873">
        <v>1</v>
      </c>
      <c r="M6873">
        <v>4118</v>
      </c>
      <c r="N6873">
        <v>2928.0590000000002</v>
      </c>
      <c r="O6873">
        <v>2928.0590000000002</v>
      </c>
      <c r="P6873">
        <v>116</v>
      </c>
      <c r="Q6873">
        <v>35.5</v>
      </c>
      <c r="R6873">
        <v>1189.941</v>
      </c>
      <c r="S6873">
        <v>2019</v>
      </c>
      <c r="T6873">
        <v>7</v>
      </c>
      <c r="U6873">
        <v>29</v>
      </c>
    </row>
    <row r="6874" spans="1:21" x14ac:dyDescent="0.3">
      <c r="A6874" s="5" t="s">
        <v>168</v>
      </c>
      <c r="B6874" s="5" t="s">
        <v>206</v>
      </c>
      <c r="C6874" s="5" t="s">
        <v>116</v>
      </c>
      <c r="D6874" s="5" t="s">
        <v>406</v>
      </c>
      <c r="E6874" s="5" t="s">
        <v>172</v>
      </c>
      <c r="F6874" s="6">
        <v>43664</v>
      </c>
      <c r="G6874" s="5" t="s">
        <v>148</v>
      </c>
      <c r="H6874" s="5" t="s">
        <v>184</v>
      </c>
      <c r="I6874">
        <v>43483</v>
      </c>
      <c r="J6874">
        <v>181</v>
      </c>
      <c r="K6874">
        <v>2161</v>
      </c>
      <c r="L6874">
        <v>18</v>
      </c>
      <c r="M6874">
        <v>75635</v>
      </c>
      <c r="N6874">
        <v>52705.069000000003</v>
      </c>
      <c r="O6874">
        <v>2928.0590000000002</v>
      </c>
      <c r="P6874">
        <v>120.05555555555556</v>
      </c>
      <c r="Q6874">
        <v>35</v>
      </c>
      <c r="R6874">
        <v>22929.931</v>
      </c>
      <c r="S6874">
        <v>2019</v>
      </c>
      <c r="T6874">
        <v>7</v>
      </c>
      <c r="U6874">
        <v>29</v>
      </c>
    </row>
    <row r="6875" spans="1:21" x14ac:dyDescent="0.3">
      <c r="A6875" s="5" t="s">
        <v>168</v>
      </c>
      <c r="B6875" s="5" t="s">
        <v>206</v>
      </c>
      <c r="C6875" s="5" t="s">
        <v>116</v>
      </c>
      <c r="D6875" s="5" t="s">
        <v>406</v>
      </c>
      <c r="E6875" s="5" t="s">
        <v>172</v>
      </c>
      <c r="F6875" s="6">
        <v>43664</v>
      </c>
      <c r="G6875" s="5" t="s">
        <v>148</v>
      </c>
      <c r="H6875" s="5" t="s">
        <v>321</v>
      </c>
      <c r="I6875">
        <v>43483</v>
      </c>
      <c r="J6875">
        <v>181</v>
      </c>
      <c r="K6875">
        <v>340</v>
      </c>
      <c r="L6875">
        <v>3</v>
      </c>
      <c r="M6875">
        <v>11900</v>
      </c>
      <c r="N6875">
        <v>8784.1779999999999</v>
      </c>
      <c r="O6875">
        <v>2928.0590000000002</v>
      </c>
      <c r="P6875">
        <v>113.33333333333333</v>
      </c>
      <c r="Q6875">
        <v>35</v>
      </c>
      <c r="R6875">
        <v>3115.8220000000001</v>
      </c>
      <c r="S6875">
        <v>2019</v>
      </c>
      <c r="T6875">
        <v>7</v>
      </c>
      <c r="U6875">
        <v>29</v>
      </c>
    </row>
    <row r="6876" spans="1:21" x14ac:dyDescent="0.3">
      <c r="A6876" s="5" t="s">
        <v>168</v>
      </c>
      <c r="B6876" s="5" t="s">
        <v>206</v>
      </c>
      <c r="C6876" s="5" t="s">
        <v>116</v>
      </c>
      <c r="D6876" s="5" t="s">
        <v>406</v>
      </c>
      <c r="E6876" s="5" t="s">
        <v>172</v>
      </c>
      <c r="F6876" s="6">
        <v>43664</v>
      </c>
      <c r="G6876" s="5" t="s">
        <v>148</v>
      </c>
      <c r="H6876" s="5" t="s">
        <v>187</v>
      </c>
      <c r="I6876">
        <v>43483</v>
      </c>
      <c r="J6876">
        <v>181</v>
      </c>
      <c r="K6876">
        <v>240</v>
      </c>
      <c r="L6876">
        <v>2</v>
      </c>
      <c r="M6876">
        <v>8520</v>
      </c>
      <c r="N6876">
        <v>5856.1189999999997</v>
      </c>
      <c r="O6876">
        <v>2928.0590000000002</v>
      </c>
      <c r="P6876">
        <v>120</v>
      </c>
      <c r="Q6876">
        <v>35.5</v>
      </c>
      <c r="R6876">
        <v>2663.8809999999999</v>
      </c>
      <c r="S6876">
        <v>2019</v>
      </c>
      <c r="T6876">
        <v>7</v>
      </c>
      <c r="U6876">
        <v>29</v>
      </c>
    </row>
    <row r="6877" spans="1:21" x14ac:dyDescent="0.3">
      <c r="A6877" s="5" t="s">
        <v>168</v>
      </c>
      <c r="B6877" s="5" t="s">
        <v>206</v>
      </c>
      <c r="C6877" s="5" t="s">
        <v>116</v>
      </c>
      <c r="D6877" s="5" t="s">
        <v>406</v>
      </c>
      <c r="E6877" s="5" t="s">
        <v>172</v>
      </c>
      <c r="F6877" s="6">
        <v>43664</v>
      </c>
      <c r="G6877" s="5" t="s">
        <v>148</v>
      </c>
      <c r="H6877" s="5" t="s">
        <v>308</v>
      </c>
      <c r="I6877">
        <v>43483</v>
      </c>
      <c r="J6877">
        <v>181</v>
      </c>
      <c r="K6877">
        <v>110</v>
      </c>
      <c r="L6877">
        <v>1</v>
      </c>
      <c r="M6877">
        <v>3905</v>
      </c>
      <c r="N6877">
        <v>2928.0590000000002</v>
      </c>
      <c r="O6877">
        <v>2928.0590000000002</v>
      </c>
      <c r="P6877">
        <v>110</v>
      </c>
      <c r="Q6877">
        <v>35.5</v>
      </c>
      <c r="R6877">
        <v>976.94100000000003</v>
      </c>
      <c r="S6877">
        <v>2019</v>
      </c>
      <c r="T6877">
        <v>7</v>
      </c>
      <c r="U6877">
        <v>29</v>
      </c>
    </row>
    <row r="6878" spans="1:21" x14ac:dyDescent="0.3">
      <c r="A6878" s="5" t="s">
        <v>168</v>
      </c>
      <c r="B6878" s="5" t="s">
        <v>206</v>
      </c>
      <c r="C6878" s="5" t="s">
        <v>116</v>
      </c>
      <c r="D6878" s="5" t="s">
        <v>406</v>
      </c>
      <c r="E6878" s="5" t="s">
        <v>172</v>
      </c>
      <c r="F6878" s="6">
        <v>43664</v>
      </c>
      <c r="G6878" s="5" t="s">
        <v>148</v>
      </c>
      <c r="H6878" s="5" t="s">
        <v>190</v>
      </c>
      <c r="I6878">
        <v>43483</v>
      </c>
      <c r="J6878">
        <v>181</v>
      </c>
      <c r="K6878">
        <v>218</v>
      </c>
      <c r="L6878">
        <v>2</v>
      </c>
      <c r="M6878">
        <v>7739</v>
      </c>
      <c r="N6878">
        <v>5856.1189999999997</v>
      </c>
      <c r="O6878">
        <v>2928.0590000000002</v>
      </c>
      <c r="P6878">
        <v>109</v>
      </c>
      <c r="Q6878">
        <v>35.5</v>
      </c>
      <c r="R6878">
        <v>1882.8810000000001</v>
      </c>
      <c r="S6878">
        <v>2019</v>
      </c>
      <c r="T6878">
        <v>7</v>
      </c>
      <c r="U6878">
        <v>29</v>
      </c>
    </row>
    <row r="6879" spans="1:21" x14ac:dyDescent="0.3">
      <c r="A6879" s="5" t="s">
        <v>168</v>
      </c>
      <c r="B6879" s="5" t="s">
        <v>206</v>
      </c>
      <c r="C6879" s="5" t="s">
        <v>117</v>
      </c>
      <c r="D6879" s="5" t="s">
        <v>433</v>
      </c>
      <c r="E6879" s="5" t="s">
        <v>172</v>
      </c>
      <c r="F6879" s="6">
        <v>43664</v>
      </c>
      <c r="G6879" s="5" t="s">
        <v>148</v>
      </c>
      <c r="H6879" s="5" t="s">
        <v>203</v>
      </c>
      <c r="I6879">
        <v>43490</v>
      </c>
      <c r="J6879">
        <v>174</v>
      </c>
      <c r="K6879">
        <v>215</v>
      </c>
      <c r="L6879">
        <v>2</v>
      </c>
      <c r="M6879">
        <v>7632.5</v>
      </c>
      <c r="N6879">
        <v>6214.05</v>
      </c>
      <c r="O6879">
        <v>3107.0250000000001</v>
      </c>
      <c r="P6879">
        <v>107.5</v>
      </c>
      <c r="Q6879">
        <v>35.5</v>
      </c>
      <c r="R6879">
        <v>1418.45</v>
      </c>
      <c r="S6879">
        <v>2019</v>
      </c>
      <c r="T6879">
        <v>7</v>
      </c>
      <c r="U6879">
        <v>29</v>
      </c>
    </row>
    <row r="6880" spans="1:21" x14ac:dyDescent="0.3">
      <c r="A6880" s="5" t="s">
        <v>168</v>
      </c>
      <c r="B6880" s="5" t="s">
        <v>206</v>
      </c>
      <c r="C6880" s="5" t="s">
        <v>117</v>
      </c>
      <c r="D6880" s="5" t="s">
        <v>433</v>
      </c>
      <c r="E6880" s="5" t="s">
        <v>172</v>
      </c>
      <c r="F6880" s="6">
        <v>43664</v>
      </c>
      <c r="G6880" s="5" t="s">
        <v>148</v>
      </c>
      <c r="H6880" s="5" t="s">
        <v>204</v>
      </c>
      <c r="I6880">
        <v>43490</v>
      </c>
      <c r="J6880">
        <v>174</v>
      </c>
      <c r="K6880">
        <v>530</v>
      </c>
      <c r="L6880">
        <v>5</v>
      </c>
      <c r="M6880">
        <v>18815</v>
      </c>
      <c r="N6880">
        <v>15535.124</v>
      </c>
      <c r="O6880">
        <v>3107.0250000000001</v>
      </c>
      <c r="P6880">
        <v>106</v>
      </c>
      <c r="Q6880">
        <v>35.5</v>
      </c>
      <c r="R6880">
        <v>3279.8760000000002</v>
      </c>
      <c r="S6880">
        <v>2019</v>
      </c>
      <c r="T6880">
        <v>7</v>
      </c>
      <c r="U6880">
        <v>29</v>
      </c>
    </row>
    <row r="6881" spans="1:21" x14ac:dyDescent="0.3">
      <c r="A6881" s="5" t="s">
        <v>168</v>
      </c>
      <c r="B6881" s="5" t="s">
        <v>206</v>
      </c>
      <c r="C6881" s="5" t="s">
        <v>117</v>
      </c>
      <c r="D6881" s="5" t="s">
        <v>433</v>
      </c>
      <c r="E6881" s="5" t="s">
        <v>172</v>
      </c>
      <c r="F6881" s="6">
        <v>43664</v>
      </c>
      <c r="G6881" s="5" t="s">
        <v>148</v>
      </c>
      <c r="H6881" s="5" t="s">
        <v>218</v>
      </c>
      <c r="I6881">
        <v>43490</v>
      </c>
      <c r="J6881">
        <v>174</v>
      </c>
      <c r="K6881">
        <v>457</v>
      </c>
      <c r="L6881">
        <v>4</v>
      </c>
      <c r="M6881">
        <v>16223.5</v>
      </c>
      <c r="N6881">
        <v>12428.099</v>
      </c>
      <c r="O6881">
        <v>3107.0250000000001</v>
      </c>
      <c r="P6881">
        <v>114.25</v>
      </c>
      <c r="Q6881">
        <v>35.5</v>
      </c>
      <c r="R6881">
        <v>3795.4009999999998</v>
      </c>
      <c r="S6881">
        <v>2019</v>
      </c>
      <c r="T6881">
        <v>7</v>
      </c>
      <c r="U6881">
        <v>29</v>
      </c>
    </row>
    <row r="6882" spans="1:21" x14ac:dyDescent="0.3">
      <c r="A6882" s="5" t="s">
        <v>168</v>
      </c>
      <c r="B6882" s="5" t="s">
        <v>206</v>
      </c>
      <c r="C6882" s="5" t="s">
        <v>117</v>
      </c>
      <c r="D6882" s="5" t="s">
        <v>433</v>
      </c>
      <c r="E6882" s="5" t="s">
        <v>172</v>
      </c>
      <c r="F6882" s="6">
        <v>43664</v>
      </c>
      <c r="G6882" s="5" t="s">
        <v>148</v>
      </c>
      <c r="H6882" s="5" t="s">
        <v>205</v>
      </c>
      <c r="I6882">
        <v>43490</v>
      </c>
      <c r="J6882">
        <v>174</v>
      </c>
      <c r="K6882">
        <v>210</v>
      </c>
      <c r="L6882">
        <v>2</v>
      </c>
      <c r="M6882">
        <v>7455</v>
      </c>
      <c r="N6882">
        <v>6214.05</v>
      </c>
      <c r="O6882">
        <v>3107.0250000000001</v>
      </c>
      <c r="P6882">
        <v>105</v>
      </c>
      <c r="Q6882">
        <v>35.5</v>
      </c>
      <c r="R6882">
        <v>1240.95</v>
      </c>
      <c r="S6882">
        <v>2019</v>
      </c>
      <c r="T6882">
        <v>7</v>
      </c>
      <c r="U6882">
        <v>29</v>
      </c>
    </row>
    <row r="6883" spans="1:21" x14ac:dyDescent="0.3">
      <c r="A6883" s="5" t="s">
        <v>168</v>
      </c>
      <c r="B6883" s="5" t="s">
        <v>206</v>
      </c>
      <c r="C6883" s="5" t="s">
        <v>117</v>
      </c>
      <c r="D6883" s="5" t="s">
        <v>433</v>
      </c>
      <c r="E6883" s="5" t="s">
        <v>172</v>
      </c>
      <c r="F6883" s="6">
        <v>43664</v>
      </c>
      <c r="G6883" s="5" t="s">
        <v>148</v>
      </c>
      <c r="H6883" s="5" t="s">
        <v>216</v>
      </c>
      <c r="I6883">
        <v>43490</v>
      </c>
      <c r="J6883">
        <v>174</v>
      </c>
      <c r="K6883">
        <v>220</v>
      </c>
      <c r="L6883">
        <v>2</v>
      </c>
      <c r="M6883">
        <v>7810</v>
      </c>
      <c r="N6883">
        <v>6214.05</v>
      </c>
      <c r="O6883">
        <v>3107.0250000000001</v>
      </c>
      <c r="P6883">
        <v>110</v>
      </c>
      <c r="Q6883">
        <v>35.5</v>
      </c>
      <c r="R6883">
        <v>1595.95</v>
      </c>
      <c r="S6883">
        <v>2019</v>
      </c>
      <c r="T6883">
        <v>7</v>
      </c>
      <c r="U6883">
        <v>29</v>
      </c>
    </row>
    <row r="6884" spans="1:21" x14ac:dyDescent="0.3">
      <c r="A6884" s="5" t="s">
        <v>168</v>
      </c>
      <c r="B6884" s="5" t="s">
        <v>206</v>
      </c>
      <c r="C6884" s="5" t="s">
        <v>117</v>
      </c>
      <c r="D6884" s="5" t="s">
        <v>433</v>
      </c>
      <c r="E6884" s="5" t="s">
        <v>172</v>
      </c>
      <c r="F6884" s="6">
        <v>43664</v>
      </c>
      <c r="G6884" s="5" t="s">
        <v>148</v>
      </c>
      <c r="H6884" s="5" t="s">
        <v>230</v>
      </c>
      <c r="I6884">
        <v>43490</v>
      </c>
      <c r="J6884">
        <v>174</v>
      </c>
      <c r="K6884">
        <v>1570</v>
      </c>
      <c r="L6884">
        <v>13</v>
      </c>
      <c r="M6884">
        <v>54950</v>
      </c>
      <c r="N6884">
        <v>40391.322</v>
      </c>
      <c r="O6884">
        <v>3107.0250000000001</v>
      </c>
      <c r="P6884">
        <v>120.76923076923077</v>
      </c>
      <c r="Q6884">
        <v>35</v>
      </c>
      <c r="R6884">
        <v>14558.678</v>
      </c>
      <c r="S6884">
        <v>2019</v>
      </c>
      <c r="T6884">
        <v>7</v>
      </c>
      <c r="U6884">
        <v>29</v>
      </c>
    </row>
    <row r="6885" spans="1:21" x14ac:dyDescent="0.3">
      <c r="A6885" s="5" t="s">
        <v>168</v>
      </c>
      <c r="B6885" s="5" t="s">
        <v>206</v>
      </c>
      <c r="C6885" s="5" t="s">
        <v>117</v>
      </c>
      <c r="D6885" s="5" t="s">
        <v>433</v>
      </c>
      <c r="E6885" s="5" t="s">
        <v>172</v>
      </c>
      <c r="F6885" s="6">
        <v>43664</v>
      </c>
      <c r="G6885" s="5" t="s">
        <v>148</v>
      </c>
      <c r="H6885" s="5" t="s">
        <v>217</v>
      </c>
      <c r="I6885">
        <v>43490</v>
      </c>
      <c r="J6885">
        <v>174</v>
      </c>
      <c r="K6885">
        <v>1189</v>
      </c>
      <c r="L6885">
        <v>10</v>
      </c>
      <c r="M6885">
        <v>42209.5</v>
      </c>
      <c r="N6885">
        <v>31070.248</v>
      </c>
      <c r="O6885">
        <v>3107.0250000000001</v>
      </c>
      <c r="P6885">
        <v>118.9</v>
      </c>
      <c r="Q6885">
        <v>35.5</v>
      </c>
      <c r="R6885">
        <v>11139.252</v>
      </c>
      <c r="S6885">
        <v>2019</v>
      </c>
      <c r="T6885">
        <v>7</v>
      </c>
      <c r="U6885">
        <v>29</v>
      </c>
    </row>
    <row r="6886" spans="1:21" x14ac:dyDescent="0.3">
      <c r="A6886" s="5" t="s">
        <v>168</v>
      </c>
      <c r="B6886" s="5" t="s">
        <v>206</v>
      </c>
      <c r="C6886" s="5" t="s">
        <v>117</v>
      </c>
      <c r="D6886" s="5" t="s">
        <v>433</v>
      </c>
      <c r="E6886" s="5" t="s">
        <v>172</v>
      </c>
      <c r="F6886" s="6">
        <v>43665</v>
      </c>
      <c r="G6886" s="5" t="s">
        <v>148</v>
      </c>
      <c r="H6886" s="5" t="s">
        <v>190</v>
      </c>
      <c r="I6886">
        <v>43490</v>
      </c>
      <c r="J6886">
        <v>175</v>
      </c>
      <c r="K6886">
        <v>114</v>
      </c>
      <c r="L6886">
        <v>1</v>
      </c>
      <c r="M6886">
        <v>4047</v>
      </c>
      <c r="N6886">
        <v>3110.5459999999998</v>
      </c>
      <c r="O6886">
        <v>3110.5459999999998</v>
      </c>
      <c r="P6886">
        <v>114</v>
      </c>
      <c r="Q6886">
        <v>35.5</v>
      </c>
      <c r="R6886">
        <v>936.45399999999995</v>
      </c>
      <c r="S6886">
        <v>2019</v>
      </c>
      <c r="T6886">
        <v>7</v>
      </c>
      <c r="U6886">
        <v>29</v>
      </c>
    </row>
    <row r="6887" spans="1:21" x14ac:dyDescent="0.3">
      <c r="A6887" s="5" t="s">
        <v>168</v>
      </c>
      <c r="B6887" s="5" t="s">
        <v>206</v>
      </c>
      <c r="C6887" s="5" t="s">
        <v>117</v>
      </c>
      <c r="D6887" s="5" t="s">
        <v>433</v>
      </c>
      <c r="E6887" s="5" t="s">
        <v>172</v>
      </c>
      <c r="F6887" s="6">
        <v>43665</v>
      </c>
      <c r="G6887" s="5" t="s">
        <v>148</v>
      </c>
      <c r="H6887" s="5" t="s">
        <v>204</v>
      </c>
      <c r="I6887">
        <v>43490</v>
      </c>
      <c r="J6887">
        <v>175</v>
      </c>
      <c r="K6887">
        <v>560</v>
      </c>
      <c r="L6887">
        <v>5</v>
      </c>
      <c r="M6887">
        <v>19880</v>
      </c>
      <c r="N6887">
        <v>15552.727999999999</v>
      </c>
      <c r="O6887">
        <v>3110.5459999999998</v>
      </c>
      <c r="P6887">
        <v>112</v>
      </c>
      <c r="Q6887">
        <v>35.5</v>
      </c>
      <c r="R6887">
        <v>4327.2719999999999</v>
      </c>
      <c r="S6887">
        <v>2019</v>
      </c>
      <c r="T6887">
        <v>7</v>
      </c>
      <c r="U6887">
        <v>29</v>
      </c>
    </row>
    <row r="6888" spans="1:21" x14ac:dyDescent="0.3">
      <c r="A6888" s="5" t="s">
        <v>168</v>
      </c>
      <c r="B6888" s="5" t="s">
        <v>206</v>
      </c>
      <c r="C6888" s="5" t="s">
        <v>117</v>
      </c>
      <c r="D6888" s="5" t="s">
        <v>433</v>
      </c>
      <c r="E6888" s="5" t="s">
        <v>172</v>
      </c>
      <c r="F6888" s="6">
        <v>43665</v>
      </c>
      <c r="G6888" s="5" t="s">
        <v>148</v>
      </c>
      <c r="H6888" s="5" t="s">
        <v>218</v>
      </c>
      <c r="I6888">
        <v>43490</v>
      </c>
      <c r="J6888">
        <v>175</v>
      </c>
      <c r="K6888">
        <v>465</v>
      </c>
      <c r="L6888">
        <v>4</v>
      </c>
      <c r="M6888">
        <v>16507.5</v>
      </c>
      <c r="N6888">
        <v>12442.182000000001</v>
      </c>
      <c r="O6888">
        <v>3110.5459999999998</v>
      </c>
      <c r="P6888">
        <v>116.25</v>
      </c>
      <c r="Q6888">
        <v>35.5</v>
      </c>
      <c r="R6888">
        <v>4065.3180000000002</v>
      </c>
      <c r="S6888">
        <v>2019</v>
      </c>
      <c r="T6888">
        <v>7</v>
      </c>
      <c r="U6888">
        <v>29</v>
      </c>
    </row>
    <row r="6889" spans="1:21" x14ac:dyDescent="0.3">
      <c r="A6889" s="5" t="s">
        <v>168</v>
      </c>
      <c r="B6889" s="5" t="s">
        <v>206</v>
      </c>
      <c r="C6889" s="5" t="s">
        <v>117</v>
      </c>
      <c r="D6889" s="5" t="s">
        <v>433</v>
      </c>
      <c r="E6889" s="5" t="s">
        <v>172</v>
      </c>
      <c r="F6889" s="6">
        <v>43665</v>
      </c>
      <c r="G6889" s="5" t="s">
        <v>148</v>
      </c>
      <c r="H6889" s="5" t="s">
        <v>205</v>
      </c>
      <c r="I6889">
        <v>43490</v>
      </c>
      <c r="J6889">
        <v>175</v>
      </c>
      <c r="K6889">
        <v>364</v>
      </c>
      <c r="L6889">
        <v>3</v>
      </c>
      <c r="M6889">
        <v>12922</v>
      </c>
      <c r="N6889">
        <v>9331.6370000000006</v>
      </c>
      <c r="O6889">
        <v>3110.5459999999998</v>
      </c>
      <c r="P6889">
        <v>121.33333333333333</v>
      </c>
      <c r="Q6889">
        <v>35.5</v>
      </c>
      <c r="R6889">
        <v>3590.3629999999998</v>
      </c>
      <c r="S6889">
        <v>2019</v>
      </c>
      <c r="T6889">
        <v>7</v>
      </c>
      <c r="U6889">
        <v>29</v>
      </c>
    </row>
    <row r="6890" spans="1:21" x14ac:dyDescent="0.3">
      <c r="A6890" s="5" t="s">
        <v>168</v>
      </c>
      <c r="B6890" s="5" t="s">
        <v>206</v>
      </c>
      <c r="C6890" s="5" t="s">
        <v>117</v>
      </c>
      <c r="D6890" s="5" t="s">
        <v>433</v>
      </c>
      <c r="E6890" s="5" t="s">
        <v>172</v>
      </c>
      <c r="F6890" s="6">
        <v>43665</v>
      </c>
      <c r="G6890" s="5" t="s">
        <v>148</v>
      </c>
      <c r="H6890" s="5" t="s">
        <v>216</v>
      </c>
      <c r="I6890">
        <v>43490</v>
      </c>
      <c r="J6890">
        <v>175</v>
      </c>
      <c r="K6890">
        <v>110</v>
      </c>
      <c r="L6890">
        <v>1</v>
      </c>
      <c r="M6890">
        <v>3905</v>
      </c>
      <c r="N6890">
        <v>3110.5459999999998</v>
      </c>
      <c r="O6890">
        <v>3110.5459999999998</v>
      </c>
      <c r="P6890">
        <v>110</v>
      </c>
      <c r="Q6890">
        <v>35.5</v>
      </c>
      <c r="R6890">
        <v>794.45399999999995</v>
      </c>
      <c r="S6890">
        <v>2019</v>
      </c>
      <c r="T6890">
        <v>7</v>
      </c>
      <c r="U6890">
        <v>29</v>
      </c>
    </row>
    <row r="6891" spans="1:21" x14ac:dyDescent="0.3">
      <c r="A6891" s="5" t="s">
        <v>168</v>
      </c>
      <c r="B6891" s="5" t="s">
        <v>206</v>
      </c>
      <c r="C6891" s="5" t="s">
        <v>117</v>
      </c>
      <c r="D6891" s="5" t="s">
        <v>433</v>
      </c>
      <c r="E6891" s="5" t="s">
        <v>172</v>
      </c>
      <c r="F6891" s="6">
        <v>43665</v>
      </c>
      <c r="G6891" s="5" t="s">
        <v>148</v>
      </c>
      <c r="H6891" s="5" t="s">
        <v>191</v>
      </c>
      <c r="I6891">
        <v>43490</v>
      </c>
      <c r="J6891">
        <v>175</v>
      </c>
      <c r="K6891">
        <v>372</v>
      </c>
      <c r="L6891">
        <v>3</v>
      </c>
      <c r="M6891">
        <v>13206</v>
      </c>
      <c r="N6891">
        <v>9331.6370000000006</v>
      </c>
      <c r="O6891">
        <v>3110.5459999999998</v>
      </c>
      <c r="P6891">
        <v>124</v>
      </c>
      <c r="Q6891">
        <v>35.5</v>
      </c>
      <c r="R6891">
        <v>3874.3629999999998</v>
      </c>
      <c r="S6891">
        <v>2019</v>
      </c>
      <c r="T6891">
        <v>7</v>
      </c>
      <c r="U6891">
        <v>29</v>
      </c>
    </row>
    <row r="6892" spans="1:21" x14ac:dyDescent="0.3">
      <c r="A6892" s="5" t="s">
        <v>168</v>
      </c>
      <c r="B6892" s="5" t="s">
        <v>206</v>
      </c>
      <c r="C6892" s="5" t="s">
        <v>117</v>
      </c>
      <c r="D6892" s="5" t="s">
        <v>433</v>
      </c>
      <c r="E6892" s="5" t="s">
        <v>172</v>
      </c>
      <c r="F6892" s="6">
        <v>43665</v>
      </c>
      <c r="G6892" s="5" t="s">
        <v>148</v>
      </c>
      <c r="H6892" s="5" t="s">
        <v>226</v>
      </c>
      <c r="I6892">
        <v>43490</v>
      </c>
      <c r="J6892">
        <v>175</v>
      </c>
      <c r="K6892">
        <v>370</v>
      </c>
      <c r="L6892">
        <v>3</v>
      </c>
      <c r="M6892">
        <v>13135</v>
      </c>
      <c r="N6892">
        <v>9331.6370000000006</v>
      </c>
      <c r="O6892">
        <v>3110.5459999999998</v>
      </c>
      <c r="P6892">
        <v>123.33333333333333</v>
      </c>
      <c r="Q6892">
        <v>35.5</v>
      </c>
      <c r="R6892">
        <v>3803.3629999999998</v>
      </c>
      <c r="S6892">
        <v>2019</v>
      </c>
      <c r="T6892">
        <v>7</v>
      </c>
      <c r="U6892">
        <v>29</v>
      </c>
    </row>
    <row r="6893" spans="1:21" x14ac:dyDescent="0.3">
      <c r="A6893" s="5" t="s">
        <v>168</v>
      </c>
      <c r="B6893" s="5" t="s">
        <v>206</v>
      </c>
      <c r="C6893" s="5" t="s">
        <v>117</v>
      </c>
      <c r="D6893" s="5" t="s">
        <v>433</v>
      </c>
      <c r="E6893" s="5" t="s">
        <v>172</v>
      </c>
      <c r="F6893" s="6">
        <v>43665</v>
      </c>
      <c r="G6893" s="5" t="s">
        <v>148</v>
      </c>
      <c r="H6893" s="5" t="s">
        <v>187</v>
      </c>
      <c r="I6893">
        <v>43490</v>
      </c>
      <c r="J6893">
        <v>175</v>
      </c>
      <c r="K6893">
        <v>232</v>
      </c>
      <c r="L6893">
        <v>2</v>
      </c>
      <c r="M6893">
        <v>8236</v>
      </c>
      <c r="N6893">
        <v>6221.0910000000003</v>
      </c>
      <c r="O6893">
        <v>3110.5459999999998</v>
      </c>
      <c r="P6893">
        <v>116</v>
      </c>
      <c r="Q6893">
        <v>35.5</v>
      </c>
      <c r="R6893">
        <v>2014.9090000000001</v>
      </c>
      <c r="S6893">
        <v>2019</v>
      </c>
      <c r="T6893">
        <v>7</v>
      </c>
      <c r="U6893">
        <v>29</v>
      </c>
    </row>
    <row r="6894" spans="1:21" x14ac:dyDescent="0.3">
      <c r="A6894" s="5" t="s">
        <v>168</v>
      </c>
      <c r="B6894" s="5" t="s">
        <v>206</v>
      </c>
      <c r="C6894" s="5" t="s">
        <v>117</v>
      </c>
      <c r="D6894" s="5" t="s">
        <v>433</v>
      </c>
      <c r="E6894" s="5" t="s">
        <v>172</v>
      </c>
      <c r="F6894" s="6">
        <v>43665</v>
      </c>
      <c r="G6894" s="5" t="s">
        <v>148</v>
      </c>
      <c r="H6894" s="5" t="s">
        <v>321</v>
      </c>
      <c r="I6894">
        <v>43490</v>
      </c>
      <c r="J6894">
        <v>175</v>
      </c>
      <c r="K6894">
        <v>360</v>
      </c>
      <c r="L6894">
        <v>3</v>
      </c>
      <c r="M6894">
        <v>12780</v>
      </c>
      <c r="N6894">
        <v>9331.6370000000006</v>
      </c>
      <c r="O6894">
        <v>3110.5459999999998</v>
      </c>
      <c r="P6894">
        <v>120</v>
      </c>
      <c r="Q6894">
        <v>35.5</v>
      </c>
      <c r="R6894">
        <v>3448.3629999999998</v>
      </c>
      <c r="S6894">
        <v>2019</v>
      </c>
      <c r="T6894">
        <v>7</v>
      </c>
      <c r="U6894">
        <v>29</v>
      </c>
    </row>
    <row r="6895" spans="1:21" x14ac:dyDescent="0.3">
      <c r="A6895" s="5" t="s">
        <v>168</v>
      </c>
      <c r="B6895" s="5" t="s">
        <v>206</v>
      </c>
      <c r="C6895" s="5" t="s">
        <v>117</v>
      </c>
      <c r="D6895" s="5" t="s">
        <v>433</v>
      </c>
      <c r="E6895" s="5" t="s">
        <v>172</v>
      </c>
      <c r="F6895" s="6">
        <v>43665</v>
      </c>
      <c r="G6895" s="5" t="s">
        <v>148</v>
      </c>
      <c r="H6895" s="5" t="s">
        <v>203</v>
      </c>
      <c r="I6895">
        <v>43490</v>
      </c>
      <c r="J6895">
        <v>175</v>
      </c>
      <c r="K6895">
        <v>220</v>
      </c>
      <c r="L6895">
        <v>2</v>
      </c>
      <c r="M6895">
        <v>7810</v>
      </c>
      <c r="N6895">
        <v>6221.0910000000003</v>
      </c>
      <c r="O6895">
        <v>3110.5459999999998</v>
      </c>
      <c r="P6895">
        <v>110</v>
      </c>
      <c r="Q6895">
        <v>35.5</v>
      </c>
      <c r="R6895">
        <v>1588.9090000000001</v>
      </c>
      <c r="S6895">
        <v>2019</v>
      </c>
      <c r="T6895">
        <v>7</v>
      </c>
      <c r="U6895">
        <v>29</v>
      </c>
    </row>
    <row r="6896" spans="1:21" x14ac:dyDescent="0.3">
      <c r="A6896" s="5" t="s">
        <v>168</v>
      </c>
      <c r="B6896" s="5" t="s">
        <v>206</v>
      </c>
      <c r="C6896" s="5" t="s">
        <v>117</v>
      </c>
      <c r="D6896" s="5" t="s">
        <v>433</v>
      </c>
      <c r="E6896" s="5" t="s">
        <v>172</v>
      </c>
      <c r="F6896" s="6">
        <v>43665</v>
      </c>
      <c r="G6896" s="5" t="s">
        <v>148</v>
      </c>
      <c r="H6896" s="5" t="s">
        <v>222</v>
      </c>
      <c r="I6896">
        <v>43490</v>
      </c>
      <c r="J6896">
        <v>175</v>
      </c>
      <c r="K6896">
        <v>123</v>
      </c>
      <c r="L6896">
        <v>1</v>
      </c>
      <c r="M6896">
        <v>4366.5</v>
      </c>
      <c r="N6896">
        <v>3110.5459999999998</v>
      </c>
      <c r="O6896">
        <v>3110.5459999999998</v>
      </c>
      <c r="P6896">
        <v>123</v>
      </c>
      <c r="Q6896">
        <v>35.5</v>
      </c>
      <c r="R6896">
        <v>1255.954</v>
      </c>
      <c r="S6896">
        <v>2019</v>
      </c>
      <c r="T6896">
        <v>7</v>
      </c>
      <c r="U6896">
        <v>29</v>
      </c>
    </row>
    <row r="6897" spans="1:21" x14ac:dyDescent="0.3">
      <c r="A6897" s="5" t="s">
        <v>168</v>
      </c>
      <c r="B6897" s="5" t="s">
        <v>206</v>
      </c>
      <c r="C6897" s="5" t="s">
        <v>117</v>
      </c>
      <c r="D6897" s="5" t="s">
        <v>433</v>
      </c>
      <c r="E6897" s="5" t="s">
        <v>172</v>
      </c>
      <c r="F6897" s="6">
        <v>43665</v>
      </c>
      <c r="G6897" s="5" t="s">
        <v>148</v>
      </c>
      <c r="H6897" s="5" t="s">
        <v>181</v>
      </c>
      <c r="I6897">
        <v>43490</v>
      </c>
      <c r="J6897">
        <v>175</v>
      </c>
      <c r="K6897">
        <v>230</v>
      </c>
      <c r="L6897">
        <v>2</v>
      </c>
      <c r="M6897">
        <v>8165</v>
      </c>
      <c r="N6897">
        <v>6221.0910000000003</v>
      </c>
      <c r="O6897">
        <v>3110.5459999999998</v>
      </c>
      <c r="P6897">
        <v>115</v>
      </c>
      <c r="Q6897">
        <v>35.5</v>
      </c>
      <c r="R6897">
        <v>1943.9090000000001</v>
      </c>
      <c r="S6897">
        <v>2019</v>
      </c>
      <c r="T6897">
        <v>7</v>
      </c>
      <c r="U6897">
        <v>29</v>
      </c>
    </row>
    <row r="6898" spans="1:21" x14ac:dyDescent="0.3">
      <c r="A6898" s="5" t="s">
        <v>168</v>
      </c>
      <c r="B6898" s="5" t="s">
        <v>206</v>
      </c>
      <c r="C6898" s="5" t="s">
        <v>117</v>
      </c>
      <c r="D6898" s="5" t="s">
        <v>433</v>
      </c>
      <c r="E6898" s="5" t="s">
        <v>172</v>
      </c>
      <c r="F6898" s="6">
        <v>43665</v>
      </c>
      <c r="G6898" s="5" t="s">
        <v>148</v>
      </c>
      <c r="H6898" s="5" t="s">
        <v>183</v>
      </c>
      <c r="I6898">
        <v>43490</v>
      </c>
      <c r="J6898">
        <v>175</v>
      </c>
      <c r="K6898">
        <v>210</v>
      </c>
      <c r="L6898">
        <v>2</v>
      </c>
      <c r="M6898">
        <v>7455</v>
      </c>
      <c r="N6898">
        <v>6221.0910000000003</v>
      </c>
      <c r="O6898">
        <v>3110.5459999999998</v>
      </c>
      <c r="P6898">
        <v>105</v>
      </c>
      <c r="Q6898">
        <v>35.5</v>
      </c>
      <c r="R6898">
        <v>1233.9090000000001</v>
      </c>
      <c r="S6898">
        <v>2019</v>
      </c>
      <c r="T6898">
        <v>7</v>
      </c>
      <c r="U6898">
        <v>29</v>
      </c>
    </row>
    <row r="6899" spans="1:21" x14ac:dyDescent="0.3">
      <c r="A6899" s="5" t="s">
        <v>168</v>
      </c>
      <c r="B6899" s="5" t="s">
        <v>206</v>
      </c>
      <c r="C6899" s="5" t="s">
        <v>117</v>
      </c>
      <c r="D6899" s="5" t="s">
        <v>433</v>
      </c>
      <c r="E6899" s="5" t="s">
        <v>172</v>
      </c>
      <c r="F6899" s="6">
        <v>43665</v>
      </c>
      <c r="G6899" s="5" t="s">
        <v>148</v>
      </c>
      <c r="H6899" s="5" t="s">
        <v>182</v>
      </c>
      <c r="I6899">
        <v>43490</v>
      </c>
      <c r="J6899">
        <v>175</v>
      </c>
      <c r="K6899">
        <v>200</v>
      </c>
      <c r="L6899">
        <v>2</v>
      </c>
      <c r="M6899">
        <v>7100</v>
      </c>
      <c r="N6899">
        <v>6221.0910000000003</v>
      </c>
      <c r="O6899">
        <v>3110.5459999999998</v>
      </c>
      <c r="P6899">
        <v>100</v>
      </c>
      <c r="Q6899">
        <v>35.5</v>
      </c>
      <c r="R6899">
        <v>878.90899999999999</v>
      </c>
      <c r="S6899">
        <v>2019</v>
      </c>
      <c r="T6899">
        <v>7</v>
      </c>
      <c r="U6899">
        <v>29</v>
      </c>
    </row>
    <row r="6900" spans="1:21" x14ac:dyDescent="0.3">
      <c r="A6900" s="5" t="s">
        <v>168</v>
      </c>
      <c r="B6900" s="5" t="s">
        <v>206</v>
      </c>
      <c r="C6900" s="5" t="s">
        <v>117</v>
      </c>
      <c r="D6900" s="5" t="s">
        <v>433</v>
      </c>
      <c r="E6900" s="5" t="s">
        <v>172</v>
      </c>
      <c r="F6900" s="6">
        <v>43665</v>
      </c>
      <c r="G6900" s="5" t="s">
        <v>148</v>
      </c>
      <c r="H6900" s="5" t="s">
        <v>246</v>
      </c>
      <c r="I6900">
        <v>43490</v>
      </c>
      <c r="J6900">
        <v>175</v>
      </c>
      <c r="K6900">
        <v>420</v>
      </c>
      <c r="L6900">
        <v>4</v>
      </c>
      <c r="M6900">
        <v>14910</v>
      </c>
      <c r="N6900">
        <v>12442.182000000001</v>
      </c>
      <c r="O6900">
        <v>3110.5459999999998</v>
      </c>
      <c r="P6900">
        <v>105</v>
      </c>
      <c r="Q6900">
        <v>35.5</v>
      </c>
      <c r="R6900">
        <v>2467.8180000000002</v>
      </c>
      <c r="S6900">
        <v>2019</v>
      </c>
      <c r="T6900">
        <v>7</v>
      </c>
      <c r="U6900">
        <v>29</v>
      </c>
    </row>
    <row r="6901" spans="1:21" x14ac:dyDescent="0.3">
      <c r="A6901" s="5" t="s">
        <v>168</v>
      </c>
      <c r="B6901" s="5" t="s">
        <v>206</v>
      </c>
      <c r="C6901" s="5" t="s">
        <v>117</v>
      </c>
      <c r="D6901" s="5" t="s">
        <v>433</v>
      </c>
      <c r="E6901" s="5" t="s">
        <v>172</v>
      </c>
      <c r="F6901" s="6">
        <v>43665</v>
      </c>
      <c r="G6901" s="5" t="s">
        <v>148</v>
      </c>
      <c r="H6901" s="5" t="s">
        <v>238</v>
      </c>
      <c r="I6901">
        <v>43490</v>
      </c>
      <c r="J6901">
        <v>175</v>
      </c>
      <c r="K6901">
        <v>106</v>
      </c>
      <c r="L6901">
        <v>1</v>
      </c>
      <c r="M6901">
        <v>3763</v>
      </c>
      <c r="N6901">
        <v>3110.5459999999998</v>
      </c>
      <c r="O6901">
        <v>3110.5459999999998</v>
      </c>
      <c r="P6901">
        <v>106</v>
      </c>
      <c r="Q6901">
        <v>35.5</v>
      </c>
      <c r="R6901">
        <v>652.45399999999995</v>
      </c>
      <c r="S6901">
        <v>2019</v>
      </c>
      <c r="T6901">
        <v>7</v>
      </c>
      <c r="U6901">
        <v>29</v>
      </c>
    </row>
    <row r="6902" spans="1:21" x14ac:dyDescent="0.3">
      <c r="A6902" s="5" t="s">
        <v>168</v>
      </c>
      <c r="B6902" s="5" t="s">
        <v>206</v>
      </c>
      <c r="C6902" s="5" t="s">
        <v>117</v>
      </c>
      <c r="D6902" s="5" t="s">
        <v>433</v>
      </c>
      <c r="E6902" s="5" t="s">
        <v>172</v>
      </c>
      <c r="F6902" s="6">
        <v>43665</v>
      </c>
      <c r="G6902" s="5" t="s">
        <v>148</v>
      </c>
      <c r="H6902" s="5" t="s">
        <v>184</v>
      </c>
      <c r="I6902">
        <v>43490</v>
      </c>
      <c r="J6902">
        <v>175</v>
      </c>
      <c r="K6902">
        <v>3652</v>
      </c>
      <c r="L6902">
        <v>30</v>
      </c>
      <c r="M6902">
        <v>127820</v>
      </c>
      <c r="N6902">
        <v>93316.369000000006</v>
      </c>
      <c r="O6902">
        <v>3110.5459999999998</v>
      </c>
      <c r="P6902">
        <v>121.73333333333333</v>
      </c>
      <c r="Q6902">
        <v>35</v>
      </c>
      <c r="R6902">
        <v>34503.631000000001</v>
      </c>
      <c r="S6902">
        <v>2019</v>
      </c>
      <c r="T6902">
        <v>7</v>
      </c>
      <c r="U6902">
        <v>29</v>
      </c>
    </row>
    <row r="6903" spans="1:21" x14ac:dyDescent="0.3">
      <c r="A6903" s="5" t="s">
        <v>168</v>
      </c>
      <c r="B6903" s="5" t="s">
        <v>206</v>
      </c>
      <c r="C6903" s="5" t="s">
        <v>117</v>
      </c>
      <c r="D6903" s="5" t="s">
        <v>433</v>
      </c>
      <c r="E6903" s="5" t="s">
        <v>172</v>
      </c>
      <c r="F6903" s="6">
        <v>43665</v>
      </c>
      <c r="G6903" s="5" t="s">
        <v>148</v>
      </c>
      <c r="H6903" s="5" t="s">
        <v>217</v>
      </c>
      <c r="I6903">
        <v>43490</v>
      </c>
      <c r="J6903">
        <v>175</v>
      </c>
      <c r="K6903">
        <v>606</v>
      </c>
      <c r="L6903">
        <v>5</v>
      </c>
      <c r="M6903">
        <v>21513</v>
      </c>
      <c r="N6903">
        <v>15552.727999999999</v>
      </c>
      <c r="O6903">
        <v>3110.5459999999998</v>
      </c>
      <c r="P6903">
        <v>121.2</v>
      </c>
      <c r="Q6903">
        <v>35.5</v>
      </c>
      <c r="R6903">
        <v>5960.2719999999999</v>
      </c>
      <c r="S6903">
        <v>2019</v>
      </c>
      <c r="T6903">
        <v>7</v>
      </c>
      <c r="U6903">
        <v>29</v>
      </c>
    </row>
    <row r="6904" spans="1:21" x14ac:dyDescent="0.3">
      <c r="A6904" s="5" t="s">
        <v>168</v>
      </c>
      <c r="B6904" s="5" t="s">
        <v>206</v>
      </c>
      <c r="C6904" s="5" t="s">
        <v>117</v>
      </c>
      <c r="D6904" s="5" t="s">
        <v>433</v>
      </c>
      <c r="E6904" s="5" t="s">
        <v>172</v>
      </c>
      <c r="F6904" s="6">
        <v>43665</v>
      </c>
      <c r="G6904" s="5" t="s">
        <v>148</v>
      </c>
      <c r="H6904" s="5" t="s">
        <v>231</v>
      </c>
      <c r="I6904">
        <v>43490</v>
      </c>
      <c r="J6904">
        <v>175</v>
      </c>
      <c r="K6904">
        <v>150</v>
      </c>
      <c r="L6904">
        <v>1</v>
      </c>
      <c r="M6904">
        <v>5325</v>
      </c>
      <c r="N6904">
        <v>3110.5459999999998</v>
      </c>
      <c r="O6904">
        <v>3110.5459999999998</v>
      </c>
      <c r="P6904">
        <v>150</v>
      </c>
      <c r="Q6904">
        <v>35.5</v>
      </c>
      <c r="R6904">
        <v>2214.4540000000002</v>
      </c>
      <c r="S6904">
        <v>2019</v>
      </c>
      <c r="T6904">
        <v>7</v>
      </c>
      <c r="U6904">
        <v>29</v>
      </c>
    </row>
    <row r="6905" spans="1:21" x14ac:dyDescent="0.3">
      <c r="A6905" s="5" t="s">
        <v>168</v>
      </c>
      <c r="B6905" s="5" t="s">
        <v>206</v>
      </c>
      <c r="C6905" s="5" t="s">
        <v>117</v>
      </c>
      <c r="D6905" s="5" t="s">
        <v>433</v>
      </c>
      <c r="E6905" s="5" t="s">
        <v>172</v>
      </c>
      <c r="F6905" s="6">
        <v>43665</v>
      </c>
      <c r="G6905" s="5" t="s">
        <v>148</v>
      </c>
      <c r="H6905" s="5" t="s">
        <v>189</v>
      </c>
      <c r="I6905">
        <v>43490</v>
      </c>
      <c r="J6905">
        <v>175</v>
      </c>
      <c r="K6905">
        <v>220</v>
      </c>
      <c r="L6905">
        <v>2</v>
      </c>
      <c r="M6905">
        <v>7810</v>
      </c>
      <c r="N6905">
        <v>6221.0910000000003</v>
      </c>
      <c r="O6905">
        <v>3110.5459999999998</v>
      </c>
      <c r="P6905">
        <v>110</v>
      </c>
      <c r="Q6905">
        <v>35.5</v>
      </c>
      <c r="R6905">
        <v>1588.9090000000001</v>
      </c>
      <c r="S6905">
        <v>2019</v>
      </c>
      <c r="T6905">
        <v>7</v>
      </c>
      <c r="U6905">
        <v>29</v>
      </c>
    </row>
    <row r="6906" spans="1:21" x14ac:dyDescent="0.3">
      <c r="A6906" s="5" t="s">
        <v>168</v>
      </c>
      <c r="B6906" s="5" t="s">
        <v>175</v>
      </c>
      <c r="C6906" s="5" t="s">
        <v>88</v>
      </c>
      <c r="D6906" s="5" t="s">
        <v>421</v>
      </c>
      <c r="E6906" s="5" t="s">
        <v>172</v>
      </c>
      <c r="F6906" s="6">
        <v>43668</v>
      </c>
      <c r="G6906" s="5" t="s">
        <v>148</v>
      </c>
      <c r="H6906" s="5" t="s">
        <v>194</v>
      </c>
      <c r="I6906">
        <v>43505</v>
      </c>
      <c r="J6906">
        <v>163</v>
      </c>
      <c r="K6906">
        <v>486</v>
      </c>
      <c r="L6906">
        <v>4</v>
      </c>
      <c r="M6906">
        <v>17010</v>
      </c>
      <c r="N6906">
        <v>10057.007</v>
      </c>
      <c r="O6906">
        <v>2514.252</v>
      </c>
      <c r="P6906">
        <v>121.5</v>
      </c>
      <c r="Q6906">
        <v>35</v>
      </c>
      <c r="R6906">
        <v>6952.9930000000004</v>
      </c>
      <c r="S6906">
        <v>2019</v>
      </c>
      <c r="T6906">
        <v>7</v>
      </c>
      <c r="U6906">
        <v>30</v>
      </c>
    </row>
    <row r="6907" spans="1:21" x14ac:dyDescent="0.3">
      <c r="A6907" s="5" t="s">
        <v>168</v>
      </c>
      <c r="B6907" s="5" t="s">
        <v>175</v>
      </c>
      <c r="C6907" s="5" t="s">
        <v>88</v>
      </c>
      <c r="D6907" s="5" t="s">
        <v>421</v>
      </c>
      <c r="E6907" s="5" t="s">
        <v>172</v>
      </c>
      <c r="F6907" s="6">
        <v>43668</v>
      </c>
      <c r="G6907" s="5" t="s">
        <v>148</v>
      </c>
      <c r="H6907" s="5" t="s">
        <v>194</v>
      </c>
      <c r="I6907">
        <v>43505</v>
      </c>
      <c r="J6907">
        <v>163</v>
      </c>
      <c r="K6907">
        <v>228</v>
      </c>
      <c r="L6907">
        <v>2</v>
      </c>
      <c r="M6907">
        <v>7980</v>
      </c>
      <c r="N6907">
        <v>5028.5039999999999</v>
      </c>
      <c r="O6907">
        <v>2514.252</v>
      </c>
      <c r="P6907">
        <v>114</v>
      </c>
      <c r="Q6907">
        <v>35</v>
      </c>
      <c r="R6907">
        <v>2951.4960000000001</v>
      </c>
      <c r="S6907">
        <v>2019</v>
      </c>
      <c r="T6907">
        <v>7</v>
      </c>
      <c r="U6907">
        <v>30</v>
      </c>
    </row>
    <row r="6908" spans="1:21" x14ac:dyDescent="0.3">
      <c r="A6908" s="5" t="s">
        <v>168</v>
      </c>
      <c r="B6908" s="5" t="s">
        <v>175</v>
      </c>
      <c r="C6908" s="5" t="s">
        <v>88</v>
      </c>
      <c r="D6908" s="5" t="s">
        <v>421</v>
      </c>
      <c r="E6908" s="5" t="s">
        <v>172</v>
      </c>
      <c r="F6908" s="6">
        <v>43668</v>
      </c>
      <c r="G6908" s="5" t="s">
        <v>148</v>
      </c>
      <c r="H6908" s="5" t="s">
        <v>194</v>
      </c>
      <c r="I6908">
        <v>43505</v>
      </c>
      <c r="J6908">
        <v>163</v>
      </c>
      <c r="K6908">
        <v>454</v>
      </c>
      <c r="L6908">
        <v>4</v>
      </c>
      <c r="M6908">
        <v>15890</v>
      </c>
      <c r="N6908">
        <v>10057.007</v>
      </c>
      <c r="O6908">
        <v>2514.252</v>
      </c>
      <c r="P6908">
        <v>113.5</v>
      </c>
      <c r="Q6908">
        <v>35</v>
      </c>
      <c r="R6908">
        <v>5832.9930000000004</v>
      </c>
      <c r="S6908">
        <v>2019</v>
      </c>
      <c r="T6908">
        <v>7</v>
      </c>
      <c r="U6908">
        <v>30</v>
      </c>
    </row>
    <row r="6909" spans="1:21" x14ac:dyDescent="0.3">
      <c r="A6909" s="5" t="s">
        <v>168</v>
      </c>
      <c r="B6909" s="5" t="s">
        <v>175</v>
      </c>
      <c r="C6909" s="5" t="s">
        <v>88</v>
      </c>
      <c r="D6909" s="5" t="s">
        <v>421</v>
      </c>
      <c r="E6909" s="5" t="s">
        <v>172</v>
      </c>
      <c r="F6909" s="6">
        <v>43668</v>
      </c>
      <c r="G6909" s="5" t="s">
        <v>148</v>
      </c>
      <c r="H6909" s="5" t="s">
        <v>229</v>
      </c>
      <c r="I6909">
        <v>43505</v>
      </c>
      <c r="J6909">
        <v>163</v>
      </c>
      <c r="K6909">
        <v>819</v>
      </c>
      <c r="L6909">
        <v>8</v>
      </c>
      <c r="M6909">
        <v>28255.5</v>
      </c>
      <c r="N6909">
        <v>20114.013999999999</v>
      </c>
      <c r="O6909">
        <v>2514.252</v>
      </c>
      <c r="P6909">
        <v>102.375</v>
      </c>
      <c r="Q6909">
        <v>34.5</v>
      </c>
      <c r="R6909">
        <v>8141.4859999999999</v>
      </c>
      <c r="S6909">
        <v>2019</v>
      </c>
      <c r="T6909">
        <v>7</v>
      </c>
      <c r="U6909">
        <v>30</v>
      </c>
    </row>
    <row r="6910" spans="1:21" x14ac:dyDescent="0.3">
      <c r="A6910" s="5" t="s">
        <v>168</v>
      </c>
      <c r="B6910" s="5" t="s">
        <v>175</v>
      </c>
      <c r="C6910" s="5" t="s">
        <v>93</v>
      </c>
      <c r="D6910" s="5" t="s">
        <v>434</v>
      </c>
      <c r="E6910" s="5" t="s">
        <v>172</v>
      </c>
      <c r="F6910" s="6">
        <v>43668</v>
      </c>
      <c r="G6910" s="5" t="s">
        <v>148</v>
      </c>
      <c r="H6910" s="5" t="s">
        <v>190</v>
      </c>
      <c r="I6910">
        <v>43596</v>
      </c>
      <c r="J6910">
        <v>72</v>
      </c>
      <c r="K6910">
        <v>21</v>
      </c>
      <c r="L6910">
        <v>1</v>
      </c>
      <c r="M6910">
        <v>1221</v>
      </c>
      <c r="N6910">
        <v>863.10900000000004</v>
      </c>
      <c r="O6910">
        <v>863.10900000000004</v>
      </c>
      <c r="P6910">
        <v>21</v>
      </c>
      <c r="Q6910">
        <v>58.142899999999997</v>
      </c>
      <c r="R6910">
        <v>357.89100000000002</v>
      </c>
      <c r="S6910">
        <v>2019</v>
      </c>
      <c r="T6910">
        <v>7</v>
      </c>
      <c r="U6910">
        <v>30</v>
      </c>
    </row>
    <row r="6911" spans="1:21" x14ac:dyDescent="0.3">
      <c r="A6911" s="5" t="s">
        <v>168</v>
      </c>
      <c r="B6911" s="5" t="s">
        <v>206</v>
      </c>
      <c r="C6911" s="5" t="s">
        <v>115</v>
      </c>
      <c r="D6911" s="5" t="s">
        <v>430</v>
      </c>
      <c r="E6911" s="5" t="s">
        <v>227</v>
      </c>
      <c r="F6911" s="6">
        <v>43668</v>
      </c>
      <c r="G6911" s="5" t="s">
        <v>148</v>
      </c>
      <c r="H6911" s="5" t="s">
        <v>190</v>
      </c>
      <c r="I6911">
        <v>43476</v>
      </c>
      <c r="J6911">
        <v>192</v>
      </c>
      <c r="K6911">
        <v>-115</v>
      </c>
      <c r="L6911">
        <v>-1</v>
      </c>
      <c r="M6911">
        <v>-4082.5</v>
      </c>
      <c r="N6911">
        <v>-3348.953</v>
      </c>
      <c r="O6911">
        <v>-3348.953</v>
      </c>
      <c r="P6911">
        <v>115</v>
      </c>
      <c r="Q6911">
        <v>35.5</v>
      </c>
      <c r="R6911">
        <v>-733.54700000000003</v>
      </c>
      <c r="S6911">
        <v>2019</v>
      </c>
      <c r="T6911">
        <v>7</v>
      </c>
      <c r="U6911">
        <v>30</v>
      </c>
    </row>
    <row r="6912" spans="1:21" x14ac:dyDescent="0.3">
      <c r="A6912" s="5" t="s">
        <v>168</v>
      </c>
      <c r="B6912" s="5" t="s">
        <v>206</v>
      </c>
      <c r="C6912" s="5" t="s">
        <v>116</v>
      </c>
      <c r="D6912" s="5" t="s">
        <v>406</v>
      </c>
      <c r="E6912" s="5" t="s">
        <v>172</v>
      </c>
      <c r="F6912" s="6">
        <v>43668</v>
      </c>
      <c r="G6912" s="5" t="s">
        <v>148</v>
      </c>
      <c r="H6912" s="5" t="s">
        <v>190</v>
      </c>
      <c r="I6912">
        <v>43483</v>
      </c>
      <c r="J6912">
        <v>185</v>
      </c>
      <c r="K6912">
        <v>115</v>
      </c>
      <c r="L6912">
        <v>1</v>
      </c>
      <c r="M6912">
        <v>4082.5</v>
      </c>
      <c r="N6912">
        <v>2928.0590000000002</v>
      </c>
      <c r="O6912">
        <v>2928.0590000000002</v>
      </c>
      <c r="P6912">
        <v>115</v>
      </c>
      <c r="Q6912">
        <v>35.5</v>
      </c>
      <c r="R6912">
        <v>1154.441</v>
      </c>
      <c r="S6912">
        <v>2019</v>
      </c>
      <c r="T6912">
        <v>7</v>
      </c>
      <c r="U6912">
        <v>30</v>
      </c>
    </row>
    <row r="6913" spans="1:21" x14ac:dyDescent="0.3">
      <c r="A6913" s="5" t="s">
        <v>168</v>
      </c>
      <c r="B6913" s="5" t="s">
        <v>206</v>
      </c>
      <c r="C6913" s="5" t="s">
        <v>116</v>
      </c>
      <c r="D6913" s="5" t="s">
        <v>406</v>
      </c>
      <c r="E6913" s="5" t="s">
        <v>172</v>
      </c>
      <c r="F6913" s="6">
        <v>43668</v>
      </c>
      <c r="G6913" s="5" t="s">
        <v>148</v>
      </c>
      <c r="H6913" s="5" t="s">
        <v>371</v>
      </c>
      <c r="I6913">
        <v>43483</v>
      </c>
      <c r="J6913">
        <v>185</v>
      </c>
      <c r="K6913">
        <v>1040.8</v>
      </c>
      <c r="L6913">
        <v>10</v>
      </c>
      <c r="M6913">
        <v>35907.599999999999</v>
      </c>
      <c r="N6913">
        <v>29280.594000000001</v>
      </c>
      <c r="O6913">
        <v>2928.0590000000002</v>
      </c>
      <c r="P6913">
        <v>104.08</v>
      </c>
      <c r="Q6913">
        <v>34.5</v>
      </c>
      <c r="R6913">
        <v>6627.0060000000003</v>
      </c>
      <c r="S6913">
        <v>2019</v>
      </c>
      <c r="T6913">
        <v>7</v>
      </c>
      <c r="U6913">
        <v>30</v>
      </c>
    </row>
    <row r="6914" spans="1:21" x14ac:dyDescent="0.3">
      <c r="A6914" s="5" t="s">
        <v>168</v>
      </c>
      <c r="B6914" s="5" t="s">
        <v>206</v>
      </c>
      <c r="C6914" s="5" t="s">
        <v>116</v>
      </c>
      <c r="D6914" s="5" t="s">
        <v>406</v>
      </c>
      <c r="E6914" s="5" t="s">
        <v>172</v>
      </c>
      <c r="F6914" s="6">
        <v>43668</v>
      </c>
      <c r="G6914" s="5" t="s">
        <v>148</v>
      </c>
      <c r="H6914" s="5" t="s">
        <v>173</v>
      </c>
      <c r="I6914">
        <v>43483</v>
      </c>
      <c r="J6914">
        <v>185</v>
      </c>
      <c r="K6914">
        <v>1307.5999999999999</v>
      </c>
      <c r="L6914">
        <v>12</v>
      </c>
      <c r="M6914">
        <v>48381.2</v>
      </c>
      <c r="N6914">
        <v>35136.712</v>
      </c>
      <c r="O6914">
        <v>2928.0590000000002</v>
      </c>
      <c r="P6914">
        <v>108.96666666666665</v>
      </c>
      <c r="Q6914">
        <v>37</v>
      </c>
      <c r="R6914">
        <v>13244.487999999999</v>
      </c>
      <c r="S6914">
        <v>2019</v>
      </c>
      <c r="T6914">
        <v>7</v>
      </c>
      <c r="U6914">
        <v>30</v>
      </c>
    </row>
    <row r="6915" spans="1:21" x14ac:dyDescent="0.3">
      <c r="A6915" s="5" t="s">
        <v>168</v>
      </c>
      <c r="B6915" s="5" t="s">
        <v>206</v>
      </c>
      <c r="C6915" s="5" t="s">
        <v>116</v>
      </c>
      <c r="D6915" s="5" t="s">
        <v>406</v>
      </c>
      <c r="E6915" s="5" t="s">
        <v>172</v>
      </c>
      <c r="F6915" s="6">
        <v>43668</v>
      </c>
      <c r="G6915" s="5" t="s">
        <v>148</v>
      </c>
      <c r="H6915" s="5" t="s">
        <v>178</v>
      </c>
      <c r="I6915">
        <v>43483</v>
      </c>
      <c r="J6915">
        <v>185</v>
      </c>
      <c r="K6915">
        <v>290.39999999999998</v>
      </c>
      <c r="L6915">
        <v>3</v>
      </c>
      <c r="M6915">
        <v>10164</v>
      </c>
      <c r="N6915">
        <v>8784.1779999999999</v>
      </c>
      <c r="O6915">
        <v>2928.0590000000002</v>
      </c>
      <c r="P6915">
        <v>96.8</v>
      </c>
      <c r="Q6915">
        <v>35</v>
      </c>
      <c r="R6915">
        <v>1379.8219999999999</v>
      </c>
      <c r="S6915">
        <v>2019</v>
      </c>
      <c r="T6915">
        <v>7</v>
      </c>
      <c r="U6915">
        <v>30</v>
      </c>
    </row>
    <row r="6916" spans="1:21" x14ac:dyDescent="0.3">
      <c r="A6916" s="5" t="s">
        <v>168</v>
      </c>
      <c r="B6916" s="5" t="s">
        <v>206</v>
      </c>
      <c r="C6916" s="5" t="s">
        <v>116</v>
      </c>
      <c r="D6916" s="5" t="s">
        <v>406</v>
      </c>
      <c r="E6916" s="5" t="s">
        <v>172</v>
      </c>
      <c r="F6916" s="6">
        <v>43668</v>
      </c>
      <c r="G6916" s="5" t="s">
        <v>148</v>
      </c>
      <c r="H6916" s="5" t="s">
        <v>198</v>
      </c>
      <c r="I6916">
        <v>43483</v>
      </c>
      <c r="J6916">
        <v>185</v>
      </c>
      <c r="K6916">
        <v>333.6</v>
      </c>
      <c r="L6916">
        <v>3</v>
      </c>
      <c r="M6916">
        <v>11676</v>
      </c>
      <c r="N6916">
        <v>8784.1779999999999</v>
      </c>
      <c r="O6916">
        <v>2928.0590000000002</v>
      </c>
      <c r="P6916">
        <v>111.2</v>
      </c>
      <c r="Q6916">
        <v>35</v>
      </c>
      <c r="R6916">
        <v>2891.8220000000001</v>
      </c>
      <c r="S6916">
        <v>2019</v>
      </c>
      <c r="T6916">
        <v>7</v>
      </c>
      <c r="U6916">
        <v>30</v>
      </c>
    </row>
    <row r="6917" spans="1:21" x14ac:dyDescent="0.3">
      <c r="A6917" s="5" t="s">
        <v>168</v>
      </c>
      <c r="B6917" s="5" t="s">
        <v>206</v>
      </c>
      <c r="C6917" s="5" t="s">
        <v>116</v>
      </c>
      <c r="D6917" s="5" t="s">
        <v>406</v>
      </c>
      <c r="E6917" s="5" t="s">
        <v>172</v>
      </c>
      <c r="F6917" s="6">
        <v>43668</v>
      </c>
      <c r="G6917" s="5" t="s">
        <v>148</v>
      </c>
      <c r="H6917" s="5" t="s">
        <v>197</v>
      </c>
      <c r="I6917">
        <v>43483</v>
      </c>
      <c r="J6917">
        <v>185</v>
      </c>
      <c r="K6917">
        <v>847.6</v>
      </c>
      <c r="L6917">
        <v>8</v>
      </c>
      <c r="M6917">
        <v>29666</v>
      </c>
      <c r="N6917">
        <v>23424.474999999999</v>
      </c>
      <c r="O6917">
        <v>2928.0590000000002</v>
      </c>
      <c r="P6917">
        <v>105.95</v>
      </c>
      <c r="Q6917">
        <v>35</v>
      </c>
      <c r="R6917">
        <v>6241.5249999999996</v>
      </c>
      <c r="S6917">
        <v>2019</v>
      </c>
      <c r="T6917">
        <v>7</v>
      </c>
      <c r="U6917">
        <v>30</v>
      </c>
    </row>
    <row r="6918" spans="1:21" x14ac:dyDescent="0.3">
      <c r="A6918" s="5" t="s">
        <v>168</v>
      </c>
      <c r="B6918" s="5" t="s">
        <v>206</v>
      </c>
      <c r="C6918" s="5" t="s">
        <v>116</v>
      </c>
      <c r="D6918" s="5" t="s">
        <v>406</v>
      </c>
      <c r="E6918" s="5" t="s">
        <v>172</v>
      </c>
      <c r="F6918" s="6">
        <v>43668</v>
      </c>
      <c r="G6918" s="5" t="s">
        <v>148</v>
      </c>
      <c r="H6918" s="5" t="s">
        <v>311</v>
      </c>
      <c r="I6918">
        <v>43483</v>
      </c>
      <c r="J6918">
        <v>185</v>
      </c>
      <c r="K6918">
        <v>120</v>
      </c>
      <c r="L6918">
        <v>1</v>
      </c>
      <c r="M6918">
        <v>4200</v>
      </c>
      <c r="N6918">
        <v>2928.0590000000002</v>
      </c>
      <c r="O6918">
        <v>2928.0590000000002</v>
      </c>
      <c r="P6918">
        <v>120</v>
      </c>
      <c r="Q6918">
        <v>35</v>
      </c>
      <c r="R6918">
        <v>1271.941</v>
      </c>
      <c r="S6918">
        <v>2019</v>
      </c>
      <c r="T6918">
        <v>7</v>
      </c>
      <c r="U6918">
        <v>30</v>
      </c>
    </row>
    <row r="6919" spans="1:21" x14ac:dyDescent="0.3">
      <c r="A6919" s="5" t="s">
        <v>168</v>
      </c>
      <c r="B6919" s="5" t="s">
        <v>206</v>
      </c>
      <c r="C6919" s="5" t="s">
        <v>116</v>
      </c>
      <c r="D6919" s="5" t="s">
        <v>406</v>
      </c>
      <c r="E6919" s="5" t="s">
        <v>172</v>
      </c>
      <c r="F6919" s="6">
        <v>43668</v>
      </c>
      <c r="G6919" s="5" t="s">
        <v>148</v>
      </c>
      <c r="H6919" s="5" t="s">
        <v>351</v>
      </c>
      <c r="I6919">
        <v>43483</v>
      </c>
      <c r="J6919">
        <v>185</v>
      </c>
      <c r="K6919">
        <v>454</v>
      </c>
      <c r="L6919">
        <v>4</v>
      </c>
      <c r="M6919">
        <v>15890</v>
      </c>
      <c r="N6919">
        <v>11712.236999999999</v>
      </c>
      <c r="O6919">
        <v>2928.0590000000002</v>
      </c>
      <c r="P6919">
        <v>113.5</v>
      </c>
      <c r="Q6919">
        <v>35</v>
      </c>
      <c r="R6919">
        <v>4177.7629999999999</v>
      </c>
      <c r="S6919">
        <v>2019</v>
      </c>
      <c r="T6919">
        <v>7</v>
      </c>
      <c r="U6919">
        <v>30</v>
      </c>
    </row>
    <row r="6920" spans="1:21" x14ac:dyDescent="0.3">
      <c r="A6920" s="5" t="s">
        <v>168</v>
      </c>
      <c r="B6920" s="5" t="s">
        <v>206</v>
      </c>
      <c r="C6920" s="5" t="s">
        <v>116</v>
      </c>
      <c r="D6920" s="5" t="s">
        <v>406</v>
      </c>
      <c r="E6920" s="5" t="s">
        <v>172</v>
      </c>
      <c r="F6920" s="6">
        <v>43668</v>
      </c>
      <c r="G6920" s="5" t="s">
        <v>148</v>
      </c>
      <c r="H6920" s="5" t="s">
        <v>190</v>
      </c>
      <c r="I6920">
        <v>43483</v>
      </c>
      <c r="J6920">
        <v>185</v>
      </c>
      <c r="K6920">
        <v>76.599999999999994</v>
      </c>
      <c r="L6920">
        <v>1</v>
      </c>
      <c r="M6920">
        <v>2834.2</v>
      </c>
      <c r="N6920">
        <v>2928.0590000000002</v>
      </c>
      <c r="O6920">
        <v>2928.0590000000002</v>
      </c>
      <c r="P6920">
        <v>76.599999999999994</v>
      </c>
      <c r="Q6920">
        <v>37</v>
      </c>
      <c r="R6920">
        <v>-93.858999999999995</v>
      </c>
      <c r="S6920">
        <v>2019</v>
      </c>
      <c r="T6920">
        <v>7</v>
      </c>
      <c r="U6920">
        <v>30</v>
      </c>
    </row>
    <row r="6921" spans="1:21" x14ac:dyDescent="0.3">
      <c r="A6921" s="5" t="s">
        <v>168</v>
      </c>
      <c r="B6921" s="5" t="s">
        <v>169</v>
      </c>
      <c r="C6921" s="5" t="s">
        <v>170</v>
      </c>
      <c r="D6921" s="5" t="s">
        <v>432</v>
      </c>
      <c r="E6921" s="5" t="s">
        <v>172</v>
      </c>
      <c r="F6921" s="6">
        <v>43669</v>
      </c>
      <c r="G6921" s="5" t="s">
        <v>148</v>
      </c>
      <c r="H6921" s="5" t="s">
        <v>305</v>
      </c>
      <c r="I6921">
        <v>43498</v>
      </c>
      <c r="J6921">
        <v>171</v>
      </c>
      <c r="K6921">
        <v>1090</v>
      </c>
      <c r="L6921">
        <v>8</v>
      </c>
      <c r="M6921">
        <v>30956</v>
      </c>
      <c r="N6921">
        <v>22552.383000000002</v>
      </c>
      <c r="O6921">
        <v>2819.0479999999998</v>
      </c>
      <c r="P6921">
        <v>136.25</v>
      </c>
      <c r="Q6921">
        <v>28.4</v>
      </c>
      <c r="R6921">
        <v>8403.6170000000002</v>
      </c>
      <c r="S6921">
        <v>2019</v>
      </c>
      <c r="T6921">
        <v>7</v>
      </c>
      <c r="U6921">
        <v>30</v>
      </c>
    </row>
    <row r="6922" spans="1:21" x14ac:dyDescent="0.3">
      <c r="A6922" s="5" t="s">
        <v>168</v>
      </c>
      <c r="B6922" s="5" t="s">
        <v>169</v>
      </c>
      <c r="C6922" s="5" t="s">
        <v>170</v>
      </c>
      <c r="D6922" s="5" t="s">
        <v>421</v>
      </c>
      <c r="E6922" s="5" t="s">
        <v>172</v>
      </c>
      <c r="F6922" s="6">
        <v>43669</v>
      </c>
      <c r="G6922" s="5" t="s">
        <v>148</v>
      </c>
      <c r="H6922" s="5" t="s">
        <v>305</v>
      </c>
      <c r="I6922">
        <v>43505</v>
      </c>
      <c r="J6922">
        <v>164</v>
      </c>
      <c r="K6922">
        <v>1090</v>
      </c>
      <c r="L6922">
        <v>2</v>
      </c>
      <c r="M6922">
        <v>7739</v>
      </c>
      <c r="N6922">
        <v>5028.5039999999999</v>
      </c>
      <c r="O6922">
        <v>2514.252</v>
      </c>
      <c r="P6922">
        <v>545</v>
      </c>
      <c r="Q6922">
        <v>7.1</v>
      </c>
      <c r="R6922">
        <v>2710.4960000000001</v>
      </c>
      <c r="S6922">
        <v>2019</v>
      </c>
      <c r="T6922">
        <v>7</v>
      </c>
      <c r="U6922">
        <v>30</v>
      </c>
    </row>
    <row r="6923" spans="1:21" x14ac:dyDescent="0.3">
      <c r="A6923" s="5" t="s">
        <v>168</v>
      </c>
      <c r="B6923" s="5" t="s">
        <v>169</v>
      </c>
      <c r="C6923" s="5" t="s">
        <v>170</v>
      </c>
      <c r="D6923" s="5" t="s">
        <v>421</v>
      </c>
      <c r="E6923" s="5" t="s">
        <v>172</v>
      </c>
      <c r="F6923" s="6">
        <v>43669</v>
      </c>
      <c r="G6923" s="5" t="s">
        <v>148</v>
      </c>
      <c r="H6923" s="5" t="s">
        <v>190</v>
      </c>
      <c r="I6923">
        <v>43505</v>
      </c>
      <c r="J6923">
        <v>164</v>
      </c>
      <c r="K6923">
        <v>328</v>
      </c>
      <c r="L6923">
        <v>3</v>
      </c>
      <c r="M6923">
        <v>11644</v>
      </c>
      <c r="N6923">
        <v>7542.7550000000001</v>
      </c>
      <c r="O6923">
        <v>2514.252</v>
      </c>
      <c r="P6923">
        <v>109.33333333333333</v>
      </c>
      <c r="Q6923">
        <v>35.5</v>
      </c>
      <c r="R6923">
        <v>4101.2449999999999</v>
      </c>
      <c r="S6923">
        <v>2019</v>
      </c>
      <c r="T6923">
        <v>7</v>
      </c>
      <c r="U6923">
        <v>30</v>
      </c>
    </row>
    <row r="6924" spans="1:21" x14ac:dyDescent="0.3">
      <c r="A6924" s="5" t="s">
        <v>168</v>
      </c>
      <c r="B6924" s="5" t="s">
        <v>169</v>
      </c>
      <c r="C6924" s="5" t="s">
        <v>170</v>
      </c>
      <c r="D6924" s="5" t="s">
        <v>421</v>
      </c>
      <c r="E6924" s="5" t="s">
        <v>172</v>
      </c>
      <c r="F6924" s="6">
        <v>43669</v>
      </c>
      <c r="G6924" s="5" t="s">
        <v>148</v>
      </c>
      <c r="H6924" s="5" t="s">
        <v>262</v>
      </c>
      <c r="I6924">
        <v>43505</v>
      </c>
      <c r="J6924">
        <v>164</v>
      </c>
      <c r="K6924">
        <v>343</v>
      </c>
      <c r="L6924">
        <v>3</v>
      </c>
      <c r="M6924">
        <v>12176.5</v>
      </c>
      <c r="N6924">
        <v>7542.7550000000001</v>
      </c>
      <c r="O6924">
        <v>2514.252</v>
      </c>
      <c r="P6924">
        <v>114.33333333333333</v>
      </c>
      <c r="Q6924">
        <v>35.5</v>
      </c>
      <c r="R6924">
        <v>4633.7449999999999</v>
      </c>
      <c r="S6924">
        <v>2019</v>
      </c>
      <c r="T6924">
        <v>7</v>
      </c>
      <c r="U6924">
        <v>30</v>
      </c>
    </row>
    <row r="6925" spans="1:21" x14ac:dyDescent="0.3">
      <c r="A6925" s="5" t="s">
        <v>168</v>
      </c>
      <c r="B6925" s="5" t="s">
        <v>206</v>
      </c>
      <c r="C6925" s="5" t="s">
        <v>117</v>
      </c>
      <c r="D6925" s="5" t="s">
        <v>433</v>
      </c>
      <c r="E6925" s="5" t="s">
        <v>172</v>
      </c>
      <c r="F6925" s="6">
        <v>43669</v>
      </c>
      <c r="G6925" s="5" t="s">
        <v>148</v>
      </c>
      <c r="H6925" s="5" t="s">
        <v>199</v>
      </c>
      <c r="I6925">
        <v>43490</v>
      </c>
      <c r="J6925">
        <v>179</v>
      </c>
      <c r="K6925">
        <v>1069</v>
      </c>
      <c r="L6925">
        <v>9</v>
      </c>
      <c r="M6925">
        <v>37415</v>
      </c>
      <c r="N6925">
        <v>27994.911</v>
      </c>
      <c r="O6925">
        <v>3110.5459999999998</v>
      </c>
      <c r="P6925">
        <v>118.77777777777777</v>
      </c>
      <c r="Q6925">
        <v>35</v>
      </c>
      <c r="R6925">
        <v>9420.0889999999999</v>
      </c>
      <c r="S6925">
        <v>2019</v>
      </c>
      <c r="T6925">
        <v>7</v>
      </c>
      <c r="U6925">
        <v>30</v>
      </c>
    </row>
    <row r="6926" spans="1:21" x14ac:dyDescent="0.3">
      <c r="A6926" s="5" t="s">
        <v>168</v>
      </c>
      <c r="B6926" s="5" t="s">
        <v>206</v>
      </c>
      <c r="C6926" s="5" t="s">
        <v>117</v>
      </c>
      <c r="D6926" s="5" t="s">
        <v>433</v>
      </c>
      <c r="E6926" s="5" t="s">
        <v>172</v>
      </c>
      <c r="F6926" s="6">
        <v>43669</v>
      </c>
      <c r="G6926" s="5" t="s">
        <v>148</v>
      </c>
      <c r="H6926" s="5" t="s">
        <v>200</v>
      </c>
      <c r="I6926">
        <v>43490</v>
      </c>
      <c r="J6926">
        <v>179</v>
      </c>
      <c r="K6926">
        <v>735</v>
      </c>
      <c r="L6926">
        <v>6</v>
      </c>
      <c r="M6926">
        <v>25725</v>
      </c>
      <c r="N6926">
        <v>18663.274000000001</v>
      </c>
      <c r="O6926">
        <v>3110.5459999999998</v>
      </c>
      <c r="P6926">
        <v>122.5</v>
      </c>
      <c r="Q6926">
        <v>35</v>
      </c>
      <c r="R6926">
        <v>7061.7259999999997</v>
      </c>
      <c r="S6926">
        <v>2019</v>
      </c>
      <c r="T6926">
        <v>7</v>
      </c>
      <c r="U6926">
        <v>30</v>
      </c>
    </row>
    <row r="6927" spans="1:21" x14ac:dyDescent="0.3">
      <c r="A6927" s="5" t="s">
        <v>168</v>
      </c>
      <c r="B6927" s="5" t="s">
        <v>206</v>
      </c>
      <c r="C6927" s="5" t="s">
        <v>117</v>
      </c>
      <c r="D6927" s="5" t="s">
        <v>433</v>
      </c>
      <c r="E6927" s="5" t="s">
        <v>172</v>
      </c>
      <c r="F6927" s="6">
        <v>43669</v>
      </c>
      <c r="G6927" s="5" t="s">
        <v>148</v>
      </c>
      <c r="H6927" s="5" t="s">
        <v>215</v>
      </c>
      <c r="I6927">
        <v>43490</v>
      </c>
      <c r="J6927">
        <v>179</v>
      </c>
      <c r="K6927">
        <v>564</v>
      </c>
      <c r="L6927">
        <v>5</v>
      </c>
      <c r="M6927">
        <v>19740</v>
      </c>
      <c r="N6927">
        <v>15552.727999999999</v>
      </c>
      <c r="O6927">
        <v>3110.5459999999998</v>
      </c>
      <c r="P6927">
        <v>112.8</v>
      </c>
      <c r="Q6927">
        <v>35</v>
      </c>
      <c r="R6927">
        <v>4187.2719999999999</v>
      </c>
      <c r="S6927">
        <v>2019</v>
      </c>
      <c r="T6927">
        <v>7</v>
      </c>
      <c r="U6927">
        <v>30</v>
      </c>
    </row>
    <row r="6928" spans="1:21" x14ac:dyDescent="0.3">
      <c r="A6928" s="5" t="s">
        <v>168</v>
      </c>
      <c r="B6928" s="5" t="s">
        <v>175</v>
      </c>
      <c r="C6928" s="5" t="s">
        <v>85</v>
      </c>
      <c r="D6928" s="5" t="s">
        <v>432</v>
      </c>
      <c r="E6928" s="5" t="s">
        <v>172</v>
      </c>
      <c r="F6928" s="6">
        <v>43670</v>
      </c>
      <c r="G6928" s="5" t="s">
        <v>148</v>
      </c>
      <c r="H6928" s="5" t="s">
        <v>208</v>
      </c>
      <c r="I6928">
        <v>43498</v>
      </c>
      <c r="J6928">
        <v>172</v>
      </c>
      <c r="K6928">
        <v>97</v>
      </c>
      <c r="L6928">
        <v>1</v>
      </c>
      <c r="M6928">
        <v>3395</v>
      </c>
      <c r="N6928">
        <v>2819.0479999999998</v>
      </c>
      <c r="O6928">
        <v>2819.0479999999998</v>
      </c>
      <c r="P6928">
        <v>97</v>
      </c>
      <c r="Q6928">
        <v>35</v>
      </c>
      <c r="R6928">
        <v>575.952</v>
      </c>
      <c r="S6928">
        <v>2019</v>
      </c>
      <c r="T6928">
        <v>7</v>
      </c>
      <c r="U6928">
        <v>30</v>
      </c>
    </row>
    <row r="6929" spans="1:21" x14ac:dyDescent="0.3">
      <c r="A6929" s="5" t="s">
        <v>168</v>
      </c>
      <c r="B6929" s="5" t="s">
        <v>175</v>
      </c>
      <c r="C6929" s="5" t="s">
        <v>85</v>
      </c>
      <c r="D6929" s="5" t="s">
        <v>432</v>
      </c>
      <c r="E6929" s="5" t="s">
        <v>172</v>
      </c>
      <c r="F6929" s="6">
        <v>43670</v>
      </c>
      <c r="G6929" s="5" t="s">
        <v>148</v>
      </c>
      <c r="H6929" s="5" t="s">
        <v>395</v>
      </c>
      <c r="I6929">
        <v>43498</v>
      </c>
      <c r="J6929">
        <v>172</v>
      </c>
      <c r="K6929">
        <v>90</v>
      </c>
      <c r="L6929">
        <v>1</v>
      </c>
      <c r="M6929">
        <v>3150</v>
      </c>
      <c r="N6929">
        <v>2819.0479999999998</v>
      </c>
      <c r="O6929">
        <v>2819.0479999999998</v>
      </c>
      <c r="P6929">
        <v>90</v>
      </c>
      <c r="Q6929">
        <v>35</v>
      </c>
      <c r="R6929">
        <v>330.952</v>
      </c>
      <c r="S6929">
        <v>2019</v>
      </c>
      <c r="T6929">
        <v>7</v>
      </c>
      <c r="U6929">
        <v>30</v>
      </c>
    </row>
    <row r="6930" spans="1:21" x14ac:dyDescent="0.3">
      <c r="A6930" s="5" t="s">
        <v>168</v>
      </c>
      <c r="B6930" s="5" t="s">
        <v>175</v>
      </c>
      <c r="C6930" s="5" t="s">
        <v>85</v>
      </c>
      <c r="D6930" s="5" t="s">
        <v>432</v>
      </c>
      <c r="E6930" s="5" t="s">
        <v>172</v>
      </c>
      <c r="F6930" s="6">
        <v>43670</v>
      </c>
      <c r="G6930" s="5" t="s">
        <v>148</v>
      </c>
      <c r="H6930" s="5" t="s">
        <v>212</v>
      </c>
      <c r="I6930">
        <v>43498</v>
      </c>
      <c r="J6930">
        <v>172</v>
      </c>
      <c r="K6930">
        <v>113</v>
      </c>
      <c r="L6930">
        <v>1</v>
      </c>
      <c r="M6930">
        <v>3616</v>
      </c>
      <c r="N6930">
        <v>2819.0479999999998</v>
      </c>
      <c r="O6930">
        <v>2819.0479999999998</v>
      </c>
      <c r="P6930">
        <v>113</v>
      </c>
      <c r="Q6930">
        <v>32</v>
      </c>
      <c r="R6930">
        <v>796.952</v>
      </c>
      <c r="S6930">
        <v>2019</v>
      </c>
      <c r="T6930">
        <v>7</v>
      </c>
      <c r="U6930">
        <v>30</v>
      </c>
    </row>
    <row r="6931" spans="1:21" x14ac:dyDescent="0.3">
      <c r="A6931" s="5" t="s">
        <v>168</v>
      </c>
      <c r="B6931" s="5" t="s">
        <v>175</v>
      </c>
      <c r="C6931" s="5" t="s">
        <v>88</v>
      </c>
      <c r="D6931" s="5" t="s">
        <v>421</v>
      </c>
      <c r="E6931" s="5" t="s">
        <v>172</v>
      </c>
      <c r="F6931" s="6">
        <v>43670</v>
      </c>
      <c r="G6931" s="5" t="s">
        <v>148</v>
      </c>
      <c r="H6931" s="5" t="s">
        <v>212</v>
      </c>
      <c r="I6931">
        <v>43505</v>
      </c>
      <c r="J6931">
        <v>165</v>
      </c>
      <c r="K6931">
        <v>117.5</v>
      </c>
      <c r="L6931">
        <v>1</v>
      </c>
      <c r="M6931">
        <v>3760</v>
      </c>
      <c r="N6931">
        <v>2514.252</v>
      </c>
      <c r="O6931">
        <v>2514.252</v>
      </c>
      <c r="P6931">
        <v>117.5</v>
      </c>
      <c r="Q6931">
        <v>32</v>
      </c>
      <c r="R6931">
        <v>1245.748</v>
      </c>
      <c r="S6931">
        <v>2019</v>
      </c>
      <c r="T6931">
        <v>7</v>
      </c>
      <c r="U6931">
        <v>30</v>
      </c>
    </row>
    <row r="6932" spans="1:21" x14ac:dyDescent="0.3">
      <c r="A6932" s="5" t="s">
        <v>168</v>
      </c>
      <c r="B6932" s="5" t="s">
        <v>175</v>
      </c>
      <c r="C6932" s="5" t="s">
        <v>88</v>
      </c>
      <c r="D6932" s="5" t="s">
        <v>421</v>
      </c>
      <c r="E6932" s="5" t="s">
        <v>172</v>
      </c>
      <c r="F6932" s="6">
        <v>43670</v>
      </c>
      <c r="G6932" s="5" t="s">
        <v>148</v>
      </c>
      <c r="H6932" s="5" t="s">
        <v>235</v>
      </c>
      <c r="I6932">
        <v>43505</v>
      </c>
      <c r="J6932">
        <v>165</v>
      </c>
      <c r="K6932">
        <v>107</v>
      </c>
      <c r="L6932">
        <v>1</v>
      </c>
      <c r="M6932">
        <v>3745</v>
      </c>
      <c r="N6932">
        <v>2514.252</v>
      </c>
      <c r="O6932">
        <v>2514.252</v>
      </c>
      <c r="P6932">
        <v>107</v>
      </c>
      <c r="Q6932">
        <v>35</v>
      </c>
      <c r="R6932">
        <v>1230.748</v>
      </c>
      <c r="S6932">
        <v>2019</v>
      </c>
      <c r="T6932">
        <v>7</v>
      </c>
      <c r="U6932">
        <v>30</v>
      </c>
    </row>
    <row r="6933" spans="1:21" x14ac:dyDescent="0.3">
      <c r="A6933" s="5" t="s">
        <v>168</v>
      </c>
      <c r="B6933" s="5" t="s">
        <v>175</v>
      </c>
      <c r="C6933" s="5" t="s">
        <v>88</v>
      </c>
      <c r="D6933" s="5" t="s">
        <v>421</v>
      </c>
      <c r="E6933" s="5" t="s">
        <v>172</v>
      </c>
      <c r="F6933" s="6">
        <v>43670</v>
      </c>
      <c r="G6933" s="5" t="s">
        <v>148</v>
      </c>
      <c r="H6933" s="5" t="s">
        <v>235</v>
      </c>
      <c r="I6933">
        <v>43505</v>
      </c>
      <c r="J6933">
        <v>165</v>
      </c>
      <c r="K6933">
        <v>102</v>
      </c>
      <c r="L6933">
        <v>1</v>
      </c>
      <c r="M6933">
        <v>3570</v>
      </c>
      <c r="N6933">
        <v>2514.252</v>
      </c>
      <c r="O6933">
        <v>2514.252</v>
      </c>
      <c r="P6933">
        <v>102</v>
      </c>
      <c r="Q6933">
        <v>35</v>
      </c>
      <c r="R6933">
        <v>1055.748</v>
      </c>
      <c r="S6933">
        <v>2019</v>
      </c>
      <c r="T6933">
        <v>7</v>
      </c>
      <c r="U6933">
        <v>30</v>
      </c>
    </row>
    <row r="6934" spans="1:21" x14ac:dyDescent="0.3">
      <c r="A6934" s="5" t="s">
        <v>168</v>
      </c>
      <c r="B6934" s="5" t="s">
        <v>206</v>
      </c>
      <c r="C6934" s="5" t="s">
        <v>116</v>
      </c>
      <c r="D6934" s="5" t="s">
        <v>406</v>
      </c>
      <c r="E6934" s="5" t="s">
        <v>172</v>
      </c>
      <c r="F6934" s="6">
        <v>43670</v>
      </c>
      <c r="G6934" s="5" t="s">
        <v>148</v>
      </c>
      <c r="H6934" s="5" t="s">
        <v>208</v>
      </c>
      <c r="I6934">
        <v>43483</v>
      </c>
      <c r="J6934">
        <v>187</v>
      </c>
      <c r="K6934">
        <v>94.6</v>
      </c>
      <c r="L6934">
        <v>1</v>
      </c>
      <c r="M6934">
        <v>3311</v>
      </c>
      <c r="N6934">
        <v>2928.0590000000002</v>
      </c>
      <c r="O6934">
        <v>2928.0590000000002</v>
      </c>
      <c r="P6934">
        <v>94.6</v>
      </c>
      <c r="Q6934">
        <v>35</v>
      </c>
      <c r="R6934">
        <v>382.94099999999997</v>
      </c>
      <c r="S6934">
        <v>2019</v>
      </c>
      <c r="T6934">
        <v>7</v>
      </c>
      <c r="U6934">
        <v>30</v>
      </c>
    </row>
    <row r="6935" spans="1:21" x14ac:dyDescent="0.3">
      <c r="A6935" s="5" t="s">
        <v>168</v>
      </c>
      <c r="B6935" s="5" t="s">
        <v>206</v>
      </c>
      <c r="C6935" s="5" t="s">
        <v>117</v>
      </c>
      <c r="D6935" s="5" t="s">
        <v>433</v>
      </c>
      <c r="E6935" s="5" t="s">
        <v>172</v>
      </c>
      <c r="F6935" s="6">
        <v>43670</v>
      </c>
      <c r="G6935" s="5" t="s">
        <v>148</v>
      </c>
      <c r="H6935" s="5" t="s">
        <v>235</v>
      </c>
      <c r="I6935">
        <v>43490</v>
      </c>
      <c r="J6935">
        <v>180</v>
      </c>
      <c r="K6935">
        <v>101.2</v>
      </c>
      <c r="L6935">
        <v>1</v>
      </c>
      <c r="M6935">
        <v>3542</v>
      </c>
      <c r="N6935">
        <v>3110.5459999999998</v>
      </c>
      <c r="O6935">
        <v>3110.5459999999998</v>
      </c>
      <c r="P6935">
        <v>101.2</v>
      </c>
      <c r="Q6935">
        <v>35</v>
      </c>
      <c r="R6935">
        <v>431.45400000000001</v>
      </c>
      <c r="S6935">
        <v>2019</v>
      </c>
      <c r="T6935">
        <v>7</v>
      </c>
      <c r="U6935">
        <v>30</v>
      </c>
    </row>
    <row r="6936" spans="1:21" x14ac:dyDescent="0.3">
      <c r="A6936" s="5" t="s">
        <v>168</v>
      </c>
      <c r="B6936" s="5" t="s">
        <v>206</v>
      </c>
      <c r="C6936" s="5" t="s">
        <v>117</v>
      </c>
      <c r="D6936" s="5" t="s">
        <v>433</v>
      </c>
      <c r="E6936" s="5" t="s">
        <v>172</v>
      </c>
      <c r="F6936" s="6">
        <v>43671</v>
      </c>
      <c r="G6936" s="5" t="s">
        <v>148</v>
      </c>
      <c r="H6936" s="5" t="s">
        <v>190</v>
      </c>
      <c r="I6936">
        <v>43490</v>
      </c>
      <c r="J6936">
        <v>181</v>
      </c>
      <c r="K6936">
        <v>212</v>
      </c>
      <c r="L6936">
        <v>2</v>
      </c>
      <c r="M6936">
        <v>7420</v>
      </c>
      <c r="N6936">
        <v>6678.384</v>
      </c>
      <c r="O6936">
        <v>3339.192</v>
      </c>
      <c r="P6936">
        <v>106</v>
      </c>
      <c r="Q6936">
        <v>35</v>
      </c>
      <c r="R6936">
        <v>741.61599999999999</v>
      </c>
      <c r="S6936">
        <v>2019</v>
      </c>
      <c r="T6936">
        <v>7</v>
      </c>
      <c r="U6936">
        <v>30</v>
      </c>
    </row>
    <row r="6937" spans="1:21" x14ac:dyDescent="0.3">
      <c r="A6937" s="5" t="s">
        <v>168</v>
      </c>
      <c r="B6937" s="5" t="s">
        <v>206</v>
      </c>
      <c r="C6937" s="5" t="s">
        <v>117</v>
      </c>
      <c r="D6937" s="5" t="s">
        <v>433</v>
      </c>
      <c r="E6937" s="5" t="s">
        <v>172</v>
      </c>
      <c r="F6937" s="6">
        <v>43671</v>
      </c>
      <c r="G6937" s="5" t="s">
        <v>148</v>
      </c>
      <c r="H6937" s="5" t="s">
        <v>308</v>
      </c>
      <c r="I6937">
        <v>43490</v>
      </c>
      <c r="J6937">
        <v>181</v>
      </c>
      <c r="K6937">
        <v>108</v>
      </c>
      <c r="L6937">
        <v>1</v>
      </c>
      <c r="M6937">
        <v>3780</v>
      </c>
      <c r="N6937">
        <v>3339.192</v>
      </c>
      <c r="O6937">
        <v>3339.192</v>
      </c>
      <c r="P6937">
        <v>108</v>
      </c>
      <c r="Q6937">
        <v>35</v>
      </c>
      <c r="R6937">
        <v>440.80799999999999</v>
      </c>
      <c r="S6937">
        <v>2019</v>
      </c>
      <c r="T6937">
        <v>7</v>
      </c>
      <c r="U6937">
        <v>30</v>
      </c>
    </row>
    <row r="6938" spans="1:21" x14ac:dyDescent="0.3">
      <c r="A6938" s="5" t="s">
        <v>168</v>
      </c>
      <c r="B6938" s="5" t="s">
        <v>206</v>
      </c>
      <c r="C6938" s="5" t="s">
        <v>117</v>
      </c>
      <c r="D6938" s="5" t="s">
        <v>433</v>
      </c>
      <c r="E6938" s="5" t="s">
        <v>172</v>
      </c>
      <c r="F6938" s="6">
        <v>43671</v>
      </c>
      <c r="G6938" s="5" t="s">
        <v>148</v>
      </c>
      <c r="H6938" s="5" t="s">
        <v>203</v>
      </c>
      <c r="I6938">
        <v>43490</v>
      </c>
      <c r="J6938">
        <v>181</v>
      </c>
      <c r="K6938">
        <v>230</v>
      </c>
      <c r="L6938">
        <v>2</v>
      </c>
      <c r="M6938">
        <v>8050</v>
      </c>
      <c r="N6938">
        <v>6678.384</v>
      </c>
      <c r="O6938">
        <v>3339.192</v>
      </c>
      <c r="P6938">
        <v>115</v>
      </c>
      <c r="Q6938">
        <v>35</v>
      </c>
      <c r="R6938">
        <v>1371.616</v>
      </c>
      <c r="S6938">
        <v>2019</v>
      </c>
      <c r="T6938">
        <v>7</v>
      </c>
      <c r="U6938">
        <v>30</v>
      </c>
    </row>
    <row r="6939" spans="1:21" x14ac:dyDescent="0.3">
      <c r="A6939" s="5" t="s">
        <v>168</v>
      </c>
      <c r="B6939" s="5" t="s">
        <v>206</v>
      </c>
      <c r="C6939" s="5" t="s">
        <v>117</v>
      </c>
      <c r="D6939" s="5" t="s">
        <v>433</v>
      </c>
      <c r="E6939" s="5" t="s">
        <v>172</v>
      </c>
      <c r="F6939" s="6">
        <v>43671</v>
      </c>
      <c r="G6939" s="5" t="s">
        <v>148</v>
      </c>
      <c r="H6939" s="5" t="s">
        <v>220</v>
      </c>
      <c r="I6939">
        <v>43490</v>
      </c>
      <c r="J6939">
        <v>181</v>
      </c>
      <c r="K6939">
        <v>228</v>
      </c>
      <c r="L6939">
        <v>2</v>
      </c>
      <c r="M6939">
        <v>7980</v>
      </c>
      <c r="N6939">
        <v>6678.384</v>
      </c>
      <c r="O6939">
        <v>3339.192</v>
      </c>
      <c r="P6939">
        <v>114</v>
      </c>
      <c r="Q6939">
        <v>35</v>
      </c>
      <c r="R6939">
        <v>1301.616</v>
      </c>
      <c r="S6939">
        <v>2019</v>
      </c>
      <c r="T6939">
        <v>7</v>
      </c>
      <c r="U6939">
        <v>30</v>
      </c>
    </row>
    <row r="6940" spans="1:21" x14ac:dyDescent="0.3">
      <c r="A6940" s="5" t="s">
        <v>168</v>
      </c>
      <c r="B6940" s="5" t="s">
        <v>206</v>
      </c>
      <c r="C6940" s="5" t="s">
        <v>117</v>
      </c>
      <c r="D6940" s="5" t="s">
        <v>433</v>
      </c>
      <c r="E6940" s="5" t="s">
        <v>172</v>
      </c>
      <c r="F6940" s="6">
        <v>43671</v>
      </c>
      <c r="G6940" s="5" t="s">
        <v>148</v>
      </c>
      <c r="H6940" s="5" t="s">
        <v>182</v>
      </c>
      <c r="I6940">
        <v>43490</v>
      </c>
      <c r="J6940">
        <v>181</v>
      </c>
      <c r="K6940">
        <v>130</v>
      </c>
      <c r="L6940">
        <v>1</v>
      </c>
      <c r="M6940">
        <v>4550</v>
      </c>
      <c r="N6940">
        <v>3339.192</v>
      </c>
      <c r="O6940">
        <v>3339.192</v>
      </c>
      <c r="P6940">
        <v>130</v>
      </c>
      <c r="Q6940">
        <v>35</v>
      </c>
      <c r="R6940">
        <v>1210.808</v>
      </c>
      <c r="S6940">
        <v>2019</v>
      </c>
      <c r="T6940">
        <v>7</v>
      </c>
      <c r="U6940">
        <v>30</v>
      </c>
    </row>
    <row r="6941" spans="1:21" x14ac:dyDescent="0.3">
      <c r="A6941" s="5" t="s">
        <v>168</v>
      </c>
      <c r="B6941" s="5" t="s">
        <v>206</v>
      </c>
      <c r="C6941" s="5" t="s">
        <v>117</v>
      </c>
      <c r="D6941" s="5" t="s">
        <v>433</v>
      </c>
      <c r="E6941" s="5" t="s">
        <v>172</v>
      </c>
      <c r="F6941" s="6">
        <v>43671</v>
      </c>
      <c r="G6941" s="5" t="s">
        <v>148</v>
      </c>
      <c r="H6941" s="5" t="s">
        <v>216</v>
      </c>
      <c r="I6941">
        <v>43490</v>
      </c>
      <c r="J6941">
        <v>181</v>
      </c>
      <c r="K6941">
        <v>235</v>
      </c>
      <c r="L6941">
        <v>2</v>
      </c>
      <c r="M6941">
        <v>8225</v>
      </c>
      <c r="N6941">
        <v>6678.384</v>
      </c>
      <c r="O6941">
        <v>3339.192</v>
      </c>
      <c r="P6941">
        <v>117.5</v>
      </c>
      <c r="Q6941">
        <v>35</v>
      </c>
      <c r="R6941">
        <v>1546.616</v>
      </c>
      <c r="S6941">
        <v>2019</v>
      </c>
      <c r="T6941">
        <v>7</v>
      </c>
      <c r="U6941">
        <v>30</v>
      </c>
    </row>
    <row r="6942" spans="1:21" x14ac:dyDescent="0.3">
      <c r="A6942" s="5" t="s">
        <v>168</v>
      </c>
      <c r="B6942" s="5" t="s">
        <v>206</v>
      </c>
      <c r="C6942" s="5" t="s">
        <v>117</v>
      </c>
      <c r="D6942" s="5" t="s">
        <v>433</v>
      </c>
      <c r="E6942" s="5" t="s">
        <v>172</v>
      </c>
      <c r="F6942" s="6">
        <v>43671</v>
      </c>
      <c r="G6942" s="5" t="s">
        <v>148</v>
      </c>
      <c r="H6942" s="5" t="s">
        <v>217</v>
      </c>
      <c r="I6942">
        <v>43490</v>
      </c>
      <c r="J6942">
        <v>181</v>
      </c>
      <c r="K6942">
        <v>1200</v>
      </c>
      <c r="L6942">
        <v>10</v>
      </c>
      <c r="M6942">
        <v>42000</v>
      </c>
      <c r="N6942">
        <v>33391.921000000002</v>
      </c>
      <c r="O6942">
        <v>3339.192</v>
      </c>
      <c r="P6942">
        <v>120</v>
      </c>
      <c r="Q6942">
        <v>35</v>
      </c>
      <c r="R6942">
        <v>8608.0789999999997</v>
      </c>
      <c r="S6942">
        <v>2019</v>
      </c>
      <c r="T6942">
        <v>7</v>
      </c>
      <c r="U6942">
        <v>30</v>
      </c>
    </row>
    <row r="6943" spans="1:21" x14ac:dyDescent="0.3">
      <c r="A6943" s="5" t="s">
        <v>168</v>
      </c>
      <c r="B6943" s="5" t="s">
        <v>206</v>
      </c>
      <c r="C6943" s="5" t="s">
        <v>117</v>
      </c>
      <c r="D6943" s="5" t="s">
        <v>433</v>
      </c>
      <c r="E6943" s="5" t="s">
        <v>172</v>
      </c>
      <c r="F6943" s="6">
        <v>43671</v>
      </c>
      <c r="G6943" s="5" t="s">
        <v>148</v>
      </c>
      <c r="H6943" s="5" t="s">
        <v>217</v>
      </c>
      <c r="I6943">
        <v>43490</v>
      </c>
      <c r="J6943">
        <v>181</v>
      </c>
      <c r="K6943">
        <v>277</v>
      </c>
      <c r="L6943">
        <v>2</v>
      </c>
      <c r="M6943">
        <v>9695</v>
      </c>
      <c r="N6943">
        <v>6678.384</v>
      </c>
      <c r="O6943">
        <v>3339.192</v>
      </c>
      <c r="P6943">
        <v>138.5</v>
      </c>
      <c r="Q6943">
        <v>35</v>
      </c>
      <c r="R6943">
        <v>3016.616</v>
      </c>
      <c r="S6943">
        <v>2019</v>
      </c>
      <c r="T6943">
        <v>7</v>
      </c>
      <c r="U6943">
        <v>30</v>
      </c>
    </row>
    <row r="6944" spans="1:21" x14ac:dyDescent="0.3">
      <c r="A6944" s="5" t="s">
        <v>168</v>
      </c>
      <c r="B6944" s="5" t="s">
        <v>206</v>
      </c>
      <c r="C6944" s="5" t="s">
        <v>117</v>
      </c>
      <c r="D6944" s="5" t="s">
        <v>433</v>
      </c>
      <c r="E6944" s="5" t="s">
        <v>172</v>
      </c>
      <c r="F6944" s="6">
        <v>43671</v>
      </c>
      <c r="G6944" s="5" t="s">
        <v>148</v>
      </c>
      <c r="H6944" s="5" t="s">
        <v>222</v>
      </c>
      <c r="I6944">
        <v>43490</v>
      </c>
      <c r="J6944">
        <v>181</v>
      </c>
      <c r="K6944">
        <v>100</v>
      </c>
      <c r="L6944">
        <v>1</v>
      </c>
      <c r="M6944">
        <v>3500</v>
      </c>
      <c r="N6944">
        <v>3339.192</v>
      </c>
      <c r="O6944">
        <v>3339.192</v>
      </c>
      <c r="P6944">
        <v>100</v>
      </c>
      <c r="Q6944">
        <v>35</v>
      </c>
      <c r="R6944">
        <v>160.80799999999999</v>
      </c>
      <c r="S6944">
        <v>2019</v>
      </c>
      <c r="T6944">
        <v>7</v>
      </c>
      <c r="U6944">
        <v>30</v>
      </c>
    </row>
    <row r="6945" spans="1:21" x14ac:dyDescent="0.3">
      <c r="A6945" s="5" t="s">
        <v>168</v>
      </c>
      <c r="B6945" s="5" t="s">
        <v>206</v>
      </c>
      <c r="C6945" s="5" t="s">
        <v>117</v>
      </c>
      <c r="D6945" s="5" t="s">
        <v>433</v>
      </c>
      <c r="E6945" s="5" t="s">
        <v>172</v>
      </c>
      <c r="F6945" s="6">
        <v>43671</v>
      </c>
      <c r="G6945" s="5" t="s">
        <v>148</v>
      </c>
      <c r="H6945" s="5" t="s">
        <v>246</v>
      </c>
      <c r="I6945">
        <v>43490</v>
      </c>
      <c r="J6945">
        <v>181</v>
      </c>
      <c r="K6945">
        <v>120</v>
      </c>
      <c r="L6945">
        <v>1</v>
      </c>
      <c r="M6945">
        <v>4200</v>
      </c>
      <c r="N6945">
        <v>3339.192</v>
      </c>
      <c r="O6945">
        <v>3339.192</v>
      </c>
      <c r="P6945">
        <v>120</v>
      </c>
      <c r="Q6945">
        <v>35</v>
      </c>
      <c r="R6945">
        <v>860.80799999999999</v>
      </c>
      <c r="S6945">
        <v>2019</v>
      </c>
      <c r="T6945">
        <v>7</v>
      </c>
      <c r="U6945">
        <v>30</v>
      </c>
    </row>
    <row r="6946" spans="1:21" x14ac:dyDescent="0.3">
      <c r="A6946" s="5" t="s">
        <v>168</v>
      </c>
      <c r="B6946" s="5" t="s">
        <v>206</v>
      </c>
      <c r="C6946" s="5" t="s">
        <v>117</v>
      </c>
      <c r="D6946" s="5" t="s">
        <v>433</v>
      </c>
      <c r="E6946" s="5" t="s">
        <v>172</v>
      </c>
      <c r="F6946" s="6">
        <v>43671</v>
      </c>
      <c r="G6946" s="5" t="s">
        <v>148</v>
      </c>
      <c r="H6946" s="5" t="s">
        <v>321</v>
      </c>
      <c r="I6946">
        <v>43490</v>
      </c>
      <c r="J6946">
        <v>181</v>
      </c>
      <c r="K6946">
        <v>365</v>
      </c>
      <c r="L6946">
        <v>3</v>
      </c>
      <c r="M6946">
        <v>12592.5</v>
      </c>
      <c r="N6946">
        <v>10017.575999999999</v>
      </c>
      <c r="O6946">
        <v>3339.192</v>
      </c>
      <c r="P6946">
        <v>121.66666666666667</v>
      </c>
      <c r="Q6946">
        <v>34.5</v>
      </c>
      <c r="R6946">
        <v>2574.924</v>
      </c>
      <c r="S6946">
        <v>2019</v>
      </c>
      <c r="T6946">
        <v>7</v>
      </c>
      <c r="U6946">
        <v>30</v>
      </c>
    </row>
    <row r="6947" spans="1:21" x14ac:dyDescent="0.3">
      <c r="A6947" s="5" t="s">
        <v>168</v>
      </c>
      <c r="B6947" s="5" t="s">
        <v>206</v>
      </c>
      <c r="C6947" s="5" t="s">
        <v>117</v>
      </c>
      <c r="D6947" s="5" t="s">
        <v>433</v>
      </c>
      <c r="E6947" s="5" t="s">
        <v>172</v>
      </c>
      <c r="F6947" s="6">
        <v>43671</v>
      </c>
      <c r="G6947" s="5" t="s">
        <v>148</v>
      </c>
      <c r="H6947" s="5" t="s">
        <v>185</v>
      </c>
      <c r="I6947">
        <v>43490</v>
      </c>
      <c r="J6947">
        <v>181</v>
      </c>
      <c r="K6947">
        <v>467</v>
      </c>
      <c r="L6947">
        <v>4</v>
      </c>
      <c r="M6947">
        <v>16345</v>
      </c>
      <c r="N6947">
        <v>13356.768</v>
      </c>
      <c r="O6947">
        <v>3339.192</v>
      </c>
      <c r="P6947">
        <v>116.75</v>
      </c>
      <c r="Q6947">
        <v>35</v>
      </c>
      <c r="R6947">
        <v>2988.232</v>
      </c>
      <c r="S6947">
        <v>2019</v>
      </c>
      <c r="T6947">
        <v>7</v>
      </c>
      <c r="U6947">
        <v>30</v>
      </c>
    </row>
    <row r="6948" spans="1:21" x14ac:dyDescent="0.3">
      <c r="A6948" s="5" t="s">
        <v>168</v>
      </c>
      <c r="B6948" s="5" t="s">
        <v>206</v>
      </c>
      <c r="C6948" s="5" t="s">
        <v>117</v>
      </c>
      <c r="D6948" s="5" t="s">
        <v>433</v>
      </c>
      <c r="E6948" s="5" t="s">
        <v>172</v>
      </c>
      <c r="F6948" s="6">
        <v>43671</v>
      </c>
      <c r="G6948" s="5" t="s">
        <v>148</v>
      </c>
      <c r="H6948" s="5" t="s">
        <v>186</v>
      </c>
      <c r="I6948">
        <v>43490</v>
      </c>
      <c r="J6948">
        <v>181</v>
      </c>
      <c r="K6948">
        <v>120</v>
      </c>
      <c r="L6948">
        <v>1</v>
      </c>
      <c r="M6948">
        <v>4200</v>
      </c>
      <c r="N6948">
        <v>3339.192</v>
      </c>
      <c r="O6948">
        <v>3339.192</v>
      </c>
      <c r="P6948">
        <v>120</v>
      </c>
      <c r="Q6948">
        <v>35</v>
      </c>
      <c r="R6948">
        <v>860.80799999999999</v>
      </c>
      <c r="S6948">
        <v>2019</v>
      </c>
      <c r="T6948">
        <v>7</v>
      </c>
      <c r="U6948">
        <v>30</v>
      </c>
    </row>
    <row r="6949" spans="1:21" x14ac:dyDescent="0.3">
      <c r="A6949" s="5" t="s">
        <v>168</v>
      </c>
      <c r="B6949" s="5" t="s">
        <v>206</v>
      </c>
      <c r="C6949" s="5" t="s">
        <v>117</v>
      </c>
      <c r="D6949" s="5" t="s">
        <v>433</v>
      </c>
      <c r="E6949" s="5" t="s">
        <v>172</v>
      </c>
      <c r="F6949" s="6">
        <v>43671</v>
      </c>
      <c r="G6949" s="5" t="s">
        <v>148</v>
      </c>
      <c r="H6949" s="5" t="s">
        <v>187</v>
      </c>
      <c r="I6949">
        <v>43490</v>
      </c>
      <c r="J6949">
        <v>181</v>
      </c>
      <c r="K6949">
        <v>247</v>
      </c>
      <c r="L6949">
        <v>2</v>
      </c>
      <c r="M6949">
        <v>8645</v>
      </c>
      <c r="N6949">
        <v>6678.384</v>
      </c>
      <c r="O6949">
        <v>3339.192</v>
      </c>
      <c r="P6949">
        <v>123.5</v>
      </c>
      <c r="Q6949">
        <v>35</v>
      </c>
      <c r="R6949">
        <v>1966.616</v>
      </c>
      <c r="S6949">
        <v>2019</v>
      </c>
      <c r="T6949">
        <v>7</v>
      </c>
      <c r="U6949">
        <v>30</v>
      </c>
    </row>
    <row r="6950" spans="1:21" x14ac:dyDescent="0.3">
      <c r="A6950" s="5" t="s">
        <v>168</v>
      </c>
      <c r="B6950" s="5" t="s">
        <v>206</v>
      </c>
      <c r="C6950" s="5" t="s">
        <v>117</v>
      </c>
      <c r="D6950" s="5" t="s">
        <v>433</v>
      </c>
      <c r="E6950" s="5" t="s">
        <v>227</v>
      </c>
      <c r="F6950" s="6">
        <v>43671</v>
      </c>
      <c r="G6950" s="5" t="s">
        <v>148</v>
      </c>
      <c r="H6950" s="5" t="s">
        <v>217</v>
      </c>
      <c r="I6950">
        <v>43490</v>
      </c>
      <c r="J6950">
        <v>181</v>
      </c>
      <c r="K6950">
        <v>-277</v>
      </c>
      <c r="L6950">
        <v>-2</v>
      </c>
      <c r="M6950">
        <v>-9695</v>
      </c>
      <c r="N6950">
        <v>-6678.384</v>
      </c>
      <c r="O6950">
        <v>-3339.192</v>
      </c>
      <c r="P6950">
        <v>138.5</v>
      </c>
      <c r="Q6950">
        <v>35</v>
      </c>
      <c r="R6950">
        <v>-3016.616</v>
      </c>
      <c r="S6950">
        <v>2019</v>
      </c>
      <c r="T6950">
        <v>7</v>
      </c>
      <c r="U6950">
        <v>30</v>
      </c>
    </row>
    <row r="6951" spans="1:21" x14ac:dyDescent="0.3">
      <c r="A6951" s="5" t="s">
        <v>168</v>
      </c>
      <c r="B6951" s="5" t="s">
        <v>206</v>
      </c>
      <c r="C6951" s="5" t="s">
        <v>117</v>
      </c>
      <c r="D6951" s="5" t="s">
        <v>433</v>
      </c>
      <c r="E6951" s="5" t="s">
        <v>172</v>
      </c>
      <c r="F6951" s="6">
        <v>43671</v>
      </c>
      <c r="G6951" s="5" t="s">
        <v>148</v>
      </c>
      <c r="H6951" s="5" t="s">
        <v>181</v>
      </c>
      <c r="I6951">
        <v>43490</v>
      </c>
      <c r="J6951">
        <v>181</v>
      </c>
      <c r="K6951">
        <v>277</v>
      </c>
      <c r="L6951">
        <v>2</v>
      </c>
      <c r="M6951">
        <v>9695</v>
      </c>
      <c r="N6951">
        <v>6678.384</v>
      </c>
      <c r="O6951">
        <v>3339.192</v>
      </c>
      <c r="P6951">
        <v>138.5</v>
      </c>
      <c r="Q6951">
        <v>35</v>
      </c>
      <c r="R6951">
        <v>3016.616</v>
      </c>
      <c r="S6951">
        <v>2019</v>
      </c>
      <c r="T6951">
        <v>7</v>
      </c>
      <c r="U6951">
        <v>30</v>
      </c>
    </row>
    <row r="6952" spans="1:21" x14ac:dyDescent="0.3">
      <c r="A6952" s="5" t="s">
        <v>168</v>
      </c>
      <c r="B6952" s="5" t="s">
        <v>206</v>
      </c>
      <c r="C6952" s="5" t="s">
        <v>118</v>
      </c>
      <c r="D6952" s="5" t="s">
        <v>435</v>
      </c>
      <c r="E6952" s="5" t="s">
        <v>172</v>
      </c>
      <c r="F6952" s="6">
        <v>43671</v>
      </c>
      <c r="G6952" s="5" t="s">
        <v>148</v>
      </c>
      <c r="H6952" s="5" t="s">
        <v>230</v>
      </c>
      <c r="I6952">
        <v>43491</v>
      </c>
      <c r="J6952">
        <v>180</v>
      </c>
      <c r="K6952">
        <v>2037</v>
      </c>
      <c r="L6952">
        <v>17</v>
      </c>
      <c r="M6952">
        <v>70276.5</v>
      </c>
      <c r="N6952">
        <v>50564.391000000003</v>
      </c>
      <c r="O6952">
        <v>2974.3760000000002</v>
      </c>
      <c r="P6952">
        <v>119.82352941176471</v>
      </c>
      <c r="Q6952">
        <v>34.5</v>
      </c>
      <c r="R6952">
        <v>19712.109</v>
      </c>
      <c r="S6952">
        <v>2019</v>
      </c>
      <c r="T6952">
        <v>7</v>
      </c>
      <c r="U6952">
        <v>30</v>
      </c>
    </row>
    <row r="6953" spans="1:21" x14ac:dyDescent="0.3">
      <c r="A6953" s="5" t="s">
        <v>168</v>
      </c>
      <c r="B6953" s="5" t="s">
        <v>206</v>
      </c>
      <c r="C6953" s="5" t="s">
        <v>118</v>
      </c>
      <c r="D6953" s="5" t="s">
        <v>435</v>
      </c>
      <c r="E6953" s="5" t="s">
        <v>172</v>
      </c>
      <c r="F6953" s="6">
        <v>43671</v>
      </c>
      <c r="G6953" s="5" t="s">
        <v>148</v>
      </c>
      <c r="H6953" s="5" t="s">
        <v>184</v>
      </c>
      <c r="I6953">
        <v>43491</v>
      </c>
      <c r="J6953">
        <v>180</v>
      </c>
      <c r="K6953">
        <v>2593</v>
      </c>
      <c r="L6953">
        <v>19</v>
      </c>
      <c r="M6953">
        <v>89458.5</v>
      </c>
      <c r="N6953">
        <v>56513.142999999996</v>
      </c>
      <c r="O6953">
        <v>2974.3760000000002</v>
      </c>
      <c r="P6953">
        <v>136.47368421052633</v>
      </c>
      <c r="Q6953">
        <v>34.5</v>
      </c>
      <c r="R6953">
        <v>32945.357000000004</v>
      </c>
      <c r="S6953">
        <v>2019</v>
      </c>
      <c r="T6953">
        <v>7</v>
      </c>
      <c r="U6953">
        <v>30</v>
      </c>
    </row>
    <row r="6954" spans="1:21" x14ac:dyDescent="0.3">
      <c r="A6954" s="5" t="s">
        <v>168</v>
      </c>
      <c r="B6954" s="5" t="s">
        <v>169</v>
      </c>
      <c r="C6954" s="5" t="s">
        <v>170</v>
      </c>
      <c r="D6954" s="5" t="s">
        <v>432</v>
      </c>
      <c r="E6954" s="5" t="s">
        <v>172</v>
      </c>
      <c r="F6954" s="6">
        <v>43672</v>
      </c>
      <c r="G6954" s="5" t="s">
        <v>148</v>
      </c>
      <c r="H6954" s="5" t="s">
        <v>351</v>
      </c>
      <c r="I6954">
        <v>43498</v>
      </c>
      <c r="J6954">
        <v>174</v>
      </c>
      <c r="K6954">
        <v>114</v>
      </c>
      <c r="L6954">
        <v>1</v>
      </c>
      <c r="M6954">
        <v>3933</v>
      </c>
      <c r="N6954">
        <v>2819.0479999999998</v>
      </c>
      <c r="O6954">
        <v>2819.0479999999998</v>
      </c>
      <c r="P6954">
        <v>114</v>
      </c>
      <c r="Q6954">
        <v>34.5</v>
      </c>
      <c r="R6954">
        <v>1113.952</v>
      </c>
      <c r="S6954">
        <v>2019</v>
      </c>
      <c r="T6954">
        <v>7</v>
      </c>
      <c r="U6954">
        <v>30</v>
      </c>
    </row>
    <row r="6955" spans="1:21" x14ac:dyDescent="0.3">
      <c r="A6955" s="5" t="s">
        <v>168</v>
      </c>
      <c r="B6955" s="5" t="s">
        <v>169</v>
      </c>
      <c r="C6955" s="5" t="s">
        <v>170</v>
      </c>
      <c r="D6955" s="5" t="s">
        <v>432</v>
      </c>
      <c r="E6955" s="5" t="s">
        <v>172</v>
      </c>
      <c r="F6955" s="6">
        <v>43672</v>
      </c>
      <c r="G6955" s="5" t="s">
        <v>148</v>
      </c>
      <c r="H6955" s="5" t="s">
        <v>190</v>
      </c>
      <c r="I6955">
        <v>43498</v>
      </c>
      <c r="J6955">
        <v>174</v>
      </c>
      <c r="K6955">
        <v>96.5</v>
      </c>
      <c r="L6955">
        <v>1</v>
      </c>
      <c r="M6955">
        <v>3329.25</v>
      </c>
      <c r="N6955">
        <v>2819.0479999999998</v>
      </c>
      <c r="O6955">
        <v>2819.0479999999998</v>
      </c>
      <c r="P6955">
        <v>96.5</v>
      </c>
      <c r="Q6955">
        <v>34.5</v>
      </c>
      <c r="R6955">
        <v>510.202</v>
      </c>
      <c r="S6955">
        <v>2019</v>
      </c>
      <c r="T6955">
        <v>7</v>
      </c>
      <c r="U6955">
        <v>30</v>
      </c>
    </row>
    <row r="6956" spans="1:21" x14ac:dyDescent="0.3">
      <c r="A6956" s="5" t="s">
        <v>168</v>
      </c>
      <c r="B6956" s="5" t="s">
        <v>175</v>
      </c>
      <c r="C6956" s="5" t="s">
        <v>88</v>
      </c>
      <c r="D6956" s="5" t="s">
        <v>421</v>
      </c>
      <c r="E6956" s="5" t="s">
        <v>172</v>
      </c>
      <c r="F6956" s="6">
        <v>43672</v>
      </c>
      <c r="G6956" s="5" t="s">
        <v>148</v>
      </c>
      <c r="H6956" s="5" t="s">
        <v>178</v>
      </c>
      <c r="I6956">
        <v>43505</v>
      </c>
      <c r="J6956">
        <v>167</v>
      </c>
      <c r="K6956">
        <v>211.5</v>
      </c>
      <c r="L6956">
        <v>2</v>
      </c>
      <c r="M6956">
        <v>7296.75</v>
      </c>
      <c r="N6956">
        <v>5467.3410000000003</v>
      </c>
      <c r="O6956">
        <v>2733.67</v>
      </c>
      <c r="P6956">
        <v>105.75</v>
      </c>
      <c r="Q6956">
        <v>34.5</v>
      </c>
      <c r="R6956">
        <v>1829.4090000000001</v>
      </c>
      <c r="S6956">
        <v>2019</v>
      </c>
      <c r="T6956">
        <v>7</v>
      </c>
      <c r="U6956">
        <v>30</v>
      </c>
    </row>
    <row r="6957" spans="1:21" x14ac:dyDescent="0.3">
      <c r="A6957" s="5" t="s">
        <v>168</v>
      </c>
      <c r="B6957" s="5" t="s">
        <v>175</v>
      </c>
      <c r="C6957" s="5" t="s">
        <v>88</v>
      </c>
      <c r="D6957" s="5" t="s">
        <v>421</v>
      </c>
      <c r="E6957" s="5" t="s">
        <v>172</v>
      </c>
      <c r="F6957" s="6">
        <v>43672</v>
      </c>
      <c r="G6957" s="5" t="s">
        <v>148</v>
      </c>
      <c r="H6957" s="5" t="s">
        <v>197</v>
      </c>
      <c r="I6957">
        <v>43505</v>
      </c>
      <c r="J6957">
        <v>167</v>
      </c>
      <c r="K6957">
        <v>242.5</v>
      </c>
      <c r="L6957">
        <v>2</v>
      </c>
      <c r="M6957">
        <v>5941.25</v>
      </c>
      <c r="N6957">
        <v>5467.3410000000003</v>
      </c>
      <c r="O6957">
        <v>2733.67</v>
      </c>
      <c r="P6957">
        <v>121.25</v>
      </c>
      <c r="Q6957">
        <v>24.5</v>
      </c>
      <c r="R6957">
        <v>473.90899999999999</v>
      </c>
      <c r="S6957">
        <v>2019</v>
      </c>
      <c r="T6957">
        <v>7</v>
      </c>
      <c r="U6957">
        <v>30</v>
      </c>
    </row>
    <row r="6958" spans="1:21" x14ac:dyDescent="0.3">
      <c r="A6958" s="5" t="s">
        <v>168</v>
      </c>
      <c r="B6958" s="5" t="s">
        <v>175</v>
      </c>
      <c r="C6958" s="5" t="s">
        <v>88</v>
      </c>
      <c r="D6958" s="5" t="s">
        <v>421</v>
      </c>
      <c r="E6958" s="5" t="s">
        <v>227</v>
      </c>
      <c r="F6958" s="6">
        <v>43672</v>
      </c>
      <c r="G6958" s="5" t="s">
        <v>148</v>
      </c>
      <c r="H6958" s="5" t="s">
        <v>197</v>
      </c>
      <c r="I6958">
        <v>43505</v>
      </c>
      <c r="J6958">
        <v>167</v>
      </c>
      <c r="K6958">
        <v>-242.5</v>
      </c>
      <c r="L6958">
        <v>-2</v>
      </c>
      <c r="M6958">
        <v>-5941.25</v>
      </c>
      <c r="N6958">
        <v>-5467.3410000000003</v>
      </c>
      <c r="O6958">
        <v>-2733.67</v>
      </c>
      <c r="P6958">
        <v>121.25</v>
      </c>
      <c r="Q6958">
        <v>24.5</v>
      </c>
      <c r="R6958">
        <v>-473.90899999999999</v>
      </c>
      <c r="S6958">
        <v>2019</v>
      </c>
      <c r="T6958">
        <v>7</v>
      </c>
      <c r="U6958">
        <v>30</v>
      </c>
    </row>
    <row r="6959" spans="1:21" x14ac:dyDescent="0.3">
      <c r="A6959" s="5" t="s">
        <v>168</v>
      </c>
      <c r="B6959" s="5" t="s">
        <v>175</v>
      </c>
      <c r="C6959" s="5" t="s">
        <v>88</v>
      </c>
      <c r="D6959" s="5" t="s">
        <v>421</v>
      </c>
      <c r="E6959" s="5" t="s">
        <v>172</v>
      </c>
      <c r="F6959" s="6">
        <v>43672</v>
      </c>
      <c r="G6959" s="5" t="s">
        <v>148</v>
      </c>
      <c r="H6959" s="5" t="s">
        <v>197</v>
      </c>
      <c r="I6959">
        <v>43505</v>
      </c>
      <c r="J6959">
        <v>167</v>
      </c>
      <c r="K6959">
        <v>242.5</v>
      </c>
      <c r="L6959">
        <v>2</v>
      </c>
      <c r="M6959">
        <v>8366.25</v>
      </c>
      <c r="N6959">
        <v>5467.3410000000003</v>
      </c>
      <c r="O6959">
        <v>2733.67</v>
      </c>
      <c r="P6959">
        <v>121.25</v>
      </c>
      <c r="Q6959">
        <v>34.5</v>
      </c>
      <c r="R6959">
        <v>2898.9090000000001</v>
      </c>
      <c r="S6959">
        <v>2019</v>
      </c>
      <c r="T6959">
        <v>7</v>
      </c>
      <c r="U6959">
        <v>30</v>
      </c>
    </row>
    <row r="6960" spans="1:21" x14ac:dyDescent="0.3">
      <c r="A6960" s="5" t="s">
        <v>168</v>
      </c>
      <c r="B6960" s="5" t="s">
        <v>175</v>
      </c>
      <c r="C6960" s="5" t="s">
        <v>88</v>
      </c>
      <c r="D6960" s="5" t="s">
        <v>421</v>
      </c>
      <c r="E6960" s="5" t="s">
        <v>172</v>
      </c>
      <c r="F6960" s="6">
        <v>43672</v>
      </c>
      <c r="G6960" s="5" t="s">
        <v>148</v>
      </c>
      <c r="H6960" s="5" t="s">
        <v>311</v>
      </c>
      <c r="I6960">
        <v>43505</v>
      </c>
      <c r="J6960">
        <v>167</v>
      </c>
      <c r="K6960">
        <v>102</v>
      </c>
      <c r="L6960">
        <v>1</v>
      </c>
      <c r="M6960">
        <v>3519</v>
      </c>
      <c r="N6960">
        <v>2733.67</v>
      </c>
      <c r="O6960">
        <v>2733.67</v>
      </c>
      <c r="P6960">
        <v>102</v>
      </c>
      <c r="Q6960">
        <v>34.5</v>
      </c>
      <c r="R6960">
        <v>785.33</v>
      </c>
      <c r="S6960">
        <v>2019</v>
      </c>
      <c r="T6960">
        <v>7</v>
      </c>
      <c r="U6960">
        <v>30</v>
      </c>
    </row>
    <row r="6961" spans="1:21" x14ac:dyDescent="0.3">
      <c r="A6961" s="5" t="s">
        <v>168</v>
      </c>
      <c r="B6961" s="5" t="s">
        <v>175</v>
      </c>
      <c r="C6961" s="5" t="s">
        <v>88</v>
      </c>
      <c r="D6961" s="5" t="s">
        <v>421</v>
      </c>
      <c r="E6961" s="5" t="s">
        <v>172</v>
      </c>
      <c r="F6961" s="6">
        <v>43672</v>
      </c>
      <c r="G6961" s="5" t="s">
        <v>148</v>
      </c>
      <c r="H6961" s="5" t="s">
        <v>173</v>
      </c>
      <c r="I6961">
        <v>43505</v>
      </c>
      <c r="J6961">
        <v>167</v>
      </c>
      <c r="K6961">
        <v>988.5</v>
      </c>
      <c r="L6961">
        <v>8</v>
      </c>
      <c r="M6961">
        <v>36574.5</v>
      </c>
      <c r="N6961">
        <v>21869.362000000001</v>
      </c>
      <c r="O6961">
        <v>2733.67</v>
      </c>
      <c r="P6961">
        <v>123.5625</v>
      </c>
      <c r="Q6961">
        <v>37</v>
      </c>
      <c r="R6961">
        <v>14705.138000000001</v>
      </c>
      <c r="S6961">
        <v>2019</v>
      </c>
      <c r="T6961">
        <v>7</v>
      </c>
      <c r="U6961">
        <v>30</v>
      </c>
    </row>
    <row r="6962" spans="1:21" x14ac:dyDescent="0.3">
      <c r="A6962" s="5" t="s">
        <v>168</v>
      </c>
      <c r="B6962" s="5" t="s">
        <v>206</v>
      </c>
      <c r="C6962" s="5" t="s">
        <v>117</v>
      </c>
      <c r="D6962" s="5" t="s">
        <v>433</v>
      </c>
      <c r="E6962" s="5" t="s">
        <v>172</v>
      </c>
      <c r="F6962" s="6">
        <v>43672</v>
      </c>
      <c r="G6962" s="5" t="s">
        <v>148</v>
      </c>
      <c r="H6962" s="5" t="s">
        <v>173</v>
      </c>
      <c r="I6962">
        <v>43490</v>
      </c>
      <c r="J6962">
        <v>182</v>
      </c>
      <c r="K6962">
        <v>2118.6</v>
      </c>
      <c r="L6962">
        <v>16</v>
      </c>
      <c r="M6962">
        <v>78388.2</v>
      </c>
      <c r="N6962">
        <v>53427.072999999997</v>
      </c>
      <c r="O6962">
        <v>3339.192</v>
      </c>
      <c r="P6962">
        <v>132.41249999999999</v>
      </c>
      <c r="Q6962">
        <v>37</v>
      </c>
      <c r="R6962">
        <v>24961.127</v>
      </c>
      <c r="S6962">
        <v>2019</v>
      </c>
      <c r="T6962">
        <v>7</v>
      </c>
      <c r="U6962">
        <v>30</v>
      </c>
    </row>
    <row r="6963" spans="1:21" x14ac:dyDescent="0.3">
      <c r="A6963" s="5" t="s">
        <v>168</v>
      </c>
      <c r="B6963" s="5" t="s">
        <v>206</v>
      </c>
      <c r="C6963" s="5" t="s">
        <v>117</v>
      </c>
      <c r="D6963" s="5" t="s">
        <v>433</v>
      </c>
      <c r="E6963" s="5" t="s">
        <v>172</v>
      </c>
      <c r="F6963" s="6">
        <v>43672</v>
      </c>
      <c r="G6963" s="5" t="s">
        <v>148</v>
      </c>
      <c r="H6963" s="5" t="s">
        <v>197</v>
      </c>
      <c r="I6963">
        <v>43490</v>
      </c>
      <c r="J6963">
        <v>182</v>
      </c>
      <c r="K6963">
        <v>268.8</v>
      </c>
      <c r="L6963">
        <v>3</v>
      </c>
      <c r="M6963">
        <v>9273.6</v>
      </c>
      <c r="N6963">
        <v>10017.575999999999</v>
      </c>
      <c r="O6963">
        <v>3339.192</v>
      </c>
      <c r="P6963">
        <v>89.600000000000009</v>
      </c>
      <c r="Q6963">
        <v>34.5</v>
      </c>
      <c r="R6963">
        <v>-743.976</v>
      </c>
      <c r="S6963">
        <v>2019</v>
      </c>
      <c r="T6963">
        <v>7</v>
      </c>
      <c r="U6963">
        <v>30</v>
      </c>
    </row>
    <row r="6964" spans="1:21" x14ac:dyDescent="0.3">
      <c r="A6964" s="5" t="s">
        <v>168</v>
      </c>
      <c r="B6964" s="5" t="s">
        <v>206</v>
      </c>
      <c r="C6964" s="5" t="s">
        <v>117</v>
      </c>
      <c r="D6964" s="5" t="s">
        <v>433</v>
      </c>
      <c r="E6964" s="5" t="s">
        <v>172</v>
      </c>
      <c r="F6964" s="6">
        <v>43672</v>
      </c>
      <c r="G6964" s="5" t="s">
        <v>148</v>
      </c>
      <c r="H6964" s="5" t="s">
        <v>311</v>
      </c>
      <c r="I6964">
        <v>43490</v>
      </c>
      <c r="J6964">
        <v>182</v>
      </c>
      <c r="K6964">
        <v>241.2</v>
      </c>
      <c r="L6964">
        <v>2</v>
      </c>
      <c r="M6964">
        <v>8321.4</v>
      </c>
      <c r="N6964">
        <v>6678.384</v>
      </c>
      <c r="O6964">
        <v>3339.192</v>
      </c>
      <c r="P6964">
        <v>120.6</v>
      </c>
      <c r="Q6964">
        <v>34.5</v>
      </c>
      <c r="R6964">
        <v>1643.0160000000001</v>
      </c>
      <c r="S6964">
        <v>2019</v>
      </c>
      <c r="T6964">
        <v>7</v>
      </c>
      <c r="U6964">
        <v>30</v>
      </c>
    </row>
    <row r="6965" spans="1:21" x14ac:dyDescent="0.3">
      <c r="A6965" s="5" t="s">
        <v>168</v>
      </c>
      <c r="B6965" s="5" t="s">
        <v>206</v>
      </c>
      <c r="C6965" s="5" t="s">
        <v>117</v>
      </c>
      <c r="D6965" s="5" t="s">
        <v>433</v>
      </c>
      <c r="E6965" s="5" t="s">
        <v>172</v>
      </c>
      <c r="F6965" s="6">
        <v>43672</v>
      </c>
      <c r="G6965" s="5" t="s">
        <v>148</v>
      </c>
      <c r="H6965" s="5" t="s">
        <v>351</v>
      </c>
      <c r="I6965">
        <v>43490</v>
      </c>
      <c r="J6965">
        <v>182</v>
      </c>
      <c r="K6965">
        <v>202.4</v>
      </c>
      <c r="L6965">
        <v>2</v>
      </c>
      <c r="M6965">
        <v>6982.8</v>
      </c>
      <c r="N6965">
        <v>6678.384</v>
      </c>
      <c r="O6965">
        <v>3339.192</v>
      </c>
      <c r="P6965">
        <v>101.2</v>
      </c>
      <c r="Q6965">
        <v>34.5</v>
      </c>
      <c r="R6965">
        <v>304.416</v>
      </c>
      <c r="S6965">
        <v>2019</v>
      </c>
      <c r="T6965">
        <v>7</v>
      </c>
      <c r="U6965">
        <v>30</v>
      </c>
    </row>
    <row r="6966" spans="1:21" x14ac:dyDescent="0.3">
      <c r="A6966" s="5" t="s">
        <v>168</v>
      </c>
      <c r="B6966" s="5" t="s">
        <v>206</v>
      </c>
      <c r="C6966" s="5" t="s">
        <v>117</v>
      </c>
      <c r="D6966" s="5" t="s">
        <v>433</v>
      </c>
      <c r="E6966" s="5" t="s">
        <v>172</v>
      </c>
      <c r="F6966" s="6">
        <v>43672</v>
      </c>
      <c r="G6966" s="5" t="s">
        <v>148</v>
      </c>
      <c r="H6966" s="5" t="s">
        <v>190</v>
      </c>
      <c r="I6966">
        <v>43490</v>
      </c>
      <c r="J6966">
        <v>182</v>
      </c>
      <c r="K6966">
        <v>121.8</v>
      </c>
      <c r="L6966">
        <v>1</v>
      </c>
      <c r="M6966">
        <v>4202.1000000000004</v>
      </c>
      <c r="N6966">
        <v>3339.192</v>
      </c>
      <c r="O6966">
        <v>3339.192</v>
      </c>
      <c r="P6966">
        <v>121.8</v>
      </c>
      <c r="Q6966">
        <v>34.5</v>
      </c>
      <c r="R6966">
        <v>862.90800000000002</v>
      </c>
      <c r="S6966">
        <v>2019</v>
      </c>
      <c r="T6966">
        <v>7</v>
      </c>
      <c r="U6966">
        <v>30</v>
      </c>
    </row>
    <row r="6967" spans="1:21" x14ac:dyDescent="0.3">
      <c r="A6967" s="5" t="s">
        <v>168</v>
      </c>
      <c r="B6967" s="5" t="s">
        <v>206</v>
      </c>
      <c r="C6967" s="5" t="s">
        <v>118</v>
      </c>
      <c r="D6967" s="5" t="s">
        <v>435</v>
      </c>
      <c r="E6967" s="5" t="s">
        <v>172</v>
      </c>
      <c r="F6967" s="6">
        <v>43672</v>
      </c>
      <c r="G6967" s="5" t="s">
        <v>148</v>
      </c>
      <c r="H6967" s="5" t="s">
        <v>371</v>
      </c>
      <c r="I6967">
        <v>43491</v>
      </c>
      <c r="J6967">
        <v>181</v>
      </c>
      <c r="K6967">
        <v>1183.5999999999999</v>
      </c>
      <c r="L6967">
        <v>10</v>
      </c>
      <c r="M6967">
        <v>40834.199999999997</v>
      </c>
      <c r="N6967">
        <v>29743.758999999998</v>
      </c>
      <c r="O6967">
        <v>2974.3760000000002</v>
      </c>
      <c r="P6967">
        <v>118.35999999999999</v>
      </c>
      <c r="Q6967">
        <v>34.5</v>
      </c>
      <c r="R6967">
        <v>11090.441000000001</v>
      </c>
      <c r="S6967">
        <v>2019</v>
      </c>
      <c r="T6967">
        <v>7</v>
      </c>
      <c r="U6967">
        <v>30</v>
      </c>
    </row>
    <row r="6968" spans="1:21" x14ac:dyDescent="0.3">
      <c r="A6968" s="5" t="s">
        <v>168</v>
      </c>
      <c r="B6968" s="5" t="s">
        <v>206</v>
      </c>
      <c r="C6968" s="5" t="s">
        <v>118</v>
      </c>
      <c r="D6968" s="5" t="s">
        <v>435</v>
      </c>
      <c r="E6968" s="5" t="s">
        <v>172</v>
      </c>
      <c r="F6968" s="6">
        <v>43672</v>
      </c>
      <c r="G6968" s="5" t="s">
        <v>148</v>
      </c>
      <c r="H6968" s="5" t="s">
        <v>178</v>
      </c>
      <c r="I6968">
        <v>43491</v>
      </c>
      <c r="J6968">
        <v>181</v>
      </c>
      <c r="K6968">
        <v>349.4</v>
      </c>
      <c r="L6968">
        <v>3</v>
      </c>
      <c r="M6968">
        <v>12054.3</v>
      </c>
      <c r="N6968">
        <v>8923.1280000000006</v>
      </c>
      <c r="O6968">
        <v>2974.3760000000002</v>
      </c>
      <c r="P6968">
        <v>116.46666666666665</v>
      </c>
      <c r="Q6968">
        <v>34.5</v>
      </c>
      <c r="R6968">
        <v>3131.172</v>
      </c>
      <c r="S6968">
        <v>2019</v>
      </c>
      <c r="T6968">
        <v>7</v>
      </c>
      <c r="U6968">
        <v>30</v>
      </c>
    </row>
    <row r="6969" spans="1:21" x14ac:dyDescent="0.3">
      <c r="A6969" s="5" t="s">
        <v>168</v>
      </c>
      <c r="B6969" s="5" t="s">
        <v>206</v>
      </c>
      <c r="C6969" s="5" t="s">
        <v>118</v>
      </c>
      <c r="D6969" s="5" t="s">
        <v>435</v>
      </c>
      <c r="E6969" s="5" t="s">
        <v>172</v>
      </c>
      <c r="F6969" s="6">
        <v>43675</v>
      </c>
      <c r="G6969" s="5" t="s">
        <v>148</v>
      </c>
      <c r="H6969" s="5" t="s">
        <v>204</v>
      </c>
      <c r="I6969">
        <v>43491</v>
      </c>
      <c r="J6969">
        <v>184</v>
      </c>
      <c r="K6969">
        <v>590</v>
      </c>
      <c r="L6969">
        <v>5</v>
      </c>
      <c r="M6969">
        <v>20650</v>
      </c>
      <c r="N6969">
        <v>14871.88</v>
      </c>
      <c r="O6969">
        <v>2974.3760000000002</v>
      </c>
      <c r="P6969">
        <v>118</v>
      </c>
      <c r="Q6969">
        <v>35</v>
      </c>
      <c r="R6969">
        <v>5778.12</v>
      </c>
      <c r="S6969">
        <v>2019</v>
      </c>
      <c r="T6969">
        <v>7</v>
      </c>
      <c r="U6969">
        <v>31</v>
      </c>
    </row>
    <row r="6970" spans="1:21" x14ac:dyDescent="0.3">
      <c r="A6970" s="5" t="s">
        <v>168</v>
      </c>
      <c r="B6970" s="5" t="s">
        <v>206</v>
      </c>
      <c r="C6970" s="5" t="s">
        <v>118</v>
      </c>
      <c r="D6970" s="5" t="s">
        <v>435</v>
      </c>
      <c r="E6970" s="5" t="s">
        <v>172</v>
      </c>
      <c r="F6970" s="6">
        <v>43675</v>
      </c>
      <c r="G6970" s="5" t="s">
        <v>148</v>
      </c>
      <c r="H6970" s="5" t="s">
        <v>205</v>
      </c>
      <c r="I6970">
        <v>43491</v>
      </c>
      <c r="J6970">
        <v>184</v>
      </c>
      <c r="K6970">
        <v>332</v>
      </c>
      <c r="L6970">
        <v>3</v>
      </c>
      <c r="M6970">
        <v>11620</v>
      </c>
      <c r="N6970">
        <v>8923.1280000000006</v>
      </c>
      <c r="O6970">
        <v>2974.3760000000002</v>
      </c>
      <c r="P6970">
        <v>110.66666666666667</v>
      </c>
      <c r="Q6970">
        <v>35</v>
      </c>
      <c r="R6970">
        <v>2696.8719999999998</v>
      </c>
      <c r="S6970">
        <v>2019</v>
      </c>
      <c r="T6970">
        <v>7</v>
      </c>
      <c r="U6970">
        <v>31</v>
      </c>
    </row>
    <row r="6971" spans="1:21" x14ac:dyDescent="0.3">
      <c r="A6971" s="5" t="s">
        <v>168</v>
      </c>
      <c r="B6971" s="5" t="s">
        <v>206</v>
      </c>
      <c r="C6971" s="5" t="s">
        <v>118</v>
      </c>
      <c r="D6971" s="5" t="s">
        <v>435</v>
      </c>
      <c r="E6971" s="5" t="s">
        <v>172</v>
      </c>
      <c r="F6971" s="6">
        <v>43675</v>
      </c>
      <c r="G6971" s="5" t="s">
        <v>148</v>
      </c>
      <c r="H6971" s="5" t="s">
        <v>182</v>
      </c>
      <c r="I6971">
        <v>43491</v>
      </c>
      <c r="J6971">
        <v>184</v>
      </c>
      <c r="K6971">
        <v>110</v>
      </c>
      <c r="L6971">
        <v>1</v>
      </c>
      <c r="M6971">
        <v>3850</v>
      </c>
      <c r="N6971">
        <v>2974.3760000000002</v>
      </c>
      <c r="O6971">
        <v>2974.3760000000002</v>
      </c>
      <c r="P6971">
        <v>110</v>
      </c>
      <c r="Q6971">
        <v>35</v>
      </c>
      <c r="R6971">
        <v>875.62400000000002</v>
      </c>
      <c r="S6971">
        <v>2019</v>
      </c>
      <c r="T6971">
        <v>7</v>
      </c>
      <c r="U6971">
        <v>31</v>
      </c>
    </row>
    <row r="6972" spans="1:21" x14ac:dyDescent="0.3">
      <c r="A6972" s="5" t="s">
        <v>168</v>
      </c>
      <c r="B6972" s="5" t="s">
        <v>206</v>
      </c>
      <c r="C6972" s="5" t="s">
        <v>118</v>
      </c>
      <c r="D6972" s="5" t="s">
        <v>435</v>
      </c>
      <c r="E6972" s="5" t="s">
        <v>172</v>
      </c>
      <c r="F6972" s="6">
        <v>43675</v>
      </c>
      <c r="G6972" s="5" t="s">
        <v>148</v>
      </c>
      <c r="H6972" s="5" t="s">
        <v>218</v>
      </c>
      <c r="I6972">
        <v>43491</v>
      </c>
      <c r="J6972">
        <v>184</v>
      </c>
      <c r="K6972">
        <v>1175</v>
      </c>
      <c r="L6972">
        <v>10</v>
      </c>
      <c r="M6972">
        <v>41125</v>
      </c>
      <c r="N6972">
        <v>29743.758999999998</v>
      </c>
      <c r="O6972">
        <v>2974.3760000000002</v>
      </c>
      <c r="P6972">
        <v>117.5</v>
      </c>
      <c r="Q6972">
        <v>35</v>
      </c>
      <c r="R6972">
        <v>11381.241</v>
      </c>
      <c r="S6972">
        <v>2019</v>
      </c>
      <c r="T6972">
        <v>7</v>
      </c>
      <c r="U6972">
        <v>31</v>
      </c>
    </row>
    <row r="6973" spans="1:21" x14ac:dyDescent="0.3">
      <c r="A6973" s="5" t="s">
        <v>168</v>
      </c>
      <c r="B6973" s="5" t="s">
        <v>206</v>
      </c>
      <c r="C6973" s="5" t="s">
        <v>118</v>
      </c>
      <c r="D6973" s="5" t="s">
        <v>435</v>
      </c>
      <c r="E6973" s="5" t="s">
        <v>172</v>
      </c>
      <c r="F6973" s="6">
        <v>43675</v>
      </c>
      <c r="G6973" s="5" t="s">
        <v>148</v>
      </c>
      <c r="H6973" s="5" t="s">
        <v>190</v>
      </c>
      <c r="I6973">
        <v>43491</v>
      </c>
      <c r="J6973">
        <v>184</v>
      </c>
      <c r="K6973">
        <v>100</v>
      </c>
      <c r="L6973">
        <v>1</v>
      </c>
      <c r="M6973">
        <v>3500</v>
      </c>
      <c r="N6973">
        <v>2974.3760000000002</v>
      </c>
      <c r="O6973">
        <v>2974.3760000000002</v>
      </c>
      <c r="P6973">
        <v>100</v>
      </c>
      <c r="Q6973">
        <v>35</v>
      </c>
      <c r="R6973">
        <v>525.62400000000002</v>
      </c>
      <c r="S6973">
        <v>2019</v>
      </c>
      <c r="T6973">
        <v>7</v>
      </c>
      <c r="U6973">
        <v>31</v>
      </c>
    </row>
    <row r="6974" spans="1:21" x14ac:dyDescent="0.3">
      <c r="A6974" s="5" t="s">
        <v>168</v>
      </c>
      <c r="B6974" s="5" t="s">
        <v>206</v>
      </c>
      <c r="C6974" s="5" t="s">
        <v>118</v>
      </c>
      <c r="D6974" s="5" t="s">
        <v>435</v>
      </c>
      <c r="E6974" s="5" t="s">
        <v>172</v>
      </c>
      <c r="F6974" s="6">
        <v>43675</v>
      </c>
      <c r="G6974" s="5" t="s">
        <v>148</v>
      </c>
      <c r="H6974" s="5" t="s">
        <v>216</v>
      </c>
      <c r="I6974">
        <v>43491</v>
      </c>
      <c r="J6974">
        <v>184</v>
      </c>
      <c r="K6974">
        <v>212</v>
      </c>
      <c r="L6974">
        <v>2</v>
      </c>
      <c r="M6974">
        <v>7420</v>
      </c>
      <c r="N6974">
        <v>5948.7520000000004</v>
      </c>
      <c r="O6974">
        <v>2974.3760000000002</v>
      </c>
      <c r="P6974">
        <v>106</v>
      </c>
      <c r="Q6974">
        <v>35</v>
      </c>
      <c r="R6974">
        <v>1471.248</v>
      </c>
      <c r="S6974">
        <v>2019</v>
      </c>
      <c r="T6974">
        <v>7</v>
      </c>
      <c r="U6974">
        <v>31</v>
      </c>
    </row>
    <row r="6975" spans="1:21" x14ac:dyDescent="0.3">
      <c r="A6975" s="5" t="s">
        <v>168</v>
      </c>
      <c r="B6975" s="5" t="s">
        <v>206</v>
      </c>
      <c r="C6975" s="5" t="s">
        <v>118</v>
      </c>
      <c r="D6975" s="5" t="s">
        <v>435</v>
      </c>
      <c r="E6975" s="5" t="s">
        <v>172</v>
      </c>
      <c r="F6975" s="6">
        <v>43675</v>
      </c>
      <c r="G6975" s="5" t="s">
        <v>148</v>
      </c>
      <c r="H6975" s="5" t="s">
        <v>191</v>
      </c>
      <c r="I6975">
        <v>43491</v>
      </c>
      <c r="J6975">
        <v>184</v>
      </c>
      <c r="K6975">
        <v>352</v>
      </c>
      <c r="L6975">
        <v>3</v>
      </c>
      <c r="M6975">
        <v>12320</v>
      </c>
      <c r="N6975">
        <v>8923.1280000000006</v>
      </c>
      <c r="O6975">
        <v>2974.3760000000002</v>
      </c>
      <c r="P6975">
        <v>117.33333333333333</v>
      </c>
      <c r="Q6975">
        <v>35</v>
      </c>
      <c r="R6975">
        <v>3396.8719999999998</v>
      </c>
      <c r="S6975">
        <v>2019</v>
      </c>
      <c r="T6975">
        <v>7</v>
      </c>
      <c r="U6975">
        <v>31</v>
      </c>
    </row>
    <row r="6976" spans="1:21" x14ac:dyDescent="0.3">
      <c r="A6976" s="5" t="s">
        <v>168</v>
      </c>
      <c r="B6976" s="5" t="s">
        <v>206</v>
      </c>
      <c r="C6976" s="5" t="s">
        <v>118</v>
      </c>
      <c r="D6976" s="5" t="s">
        <v>435</v>
      </c>
      <c r="E6976" s="5" t="s">
        <v>172</v>
      </c>
      <c r="F6976" s="6">
        <v>43675</v>
      </c>
      <c r="G6976" s="5" t="s">
        <v>148</v>
      </c>
      <c r="H6976" s="5" t="s">
        <v>203</v>
      </c>
      <c r="I6976">
        <v>43491</v>
      </c>
      <c r="J6976">
        <v>184</v>
      </c>
      <c r="K6976">
        <v>312</v>
      </c>
      <c r="L6976">
        <v>3</v>
      </c>
      <c r="M6976">
        <v>10920</v>
      </c>
      <c r="N6976">
        <v>8923.1280000000006</v>
      </c>
      <c r="O6976">
        <v>2974.3760000000002</v>
      </c>
      <c r="P6976">
        <v>104</v>
      </c>
      <c r="Q6976">
        <v>35</v>
      </c>
      <c r="R6976">
        <v>1996.8720000000001</v>
      </c>
      <c r="S6976">
        <v>2019</v>
      </c>
      <c r="T6976">
        <v>7</v>
      </c>
      <c r="U6976">
        <v>31</v>
      </c>
    </row>
    <row r="6977" spans="1:21" x14ac:dyDescent="0.3">
      <c r="A6977" s="5" t="s">
        <v>168</v>
      </c>
      <c r="B6977" s="5" t="s">
        <v>206</v>
      </c>
      <c r="C6977" s="5" t="s">
        <v>118</v>
      </c>
      <c r="D6977" s="5" t="s">
        <v>435</v>
      </c>
      <c r="E6977" s="5" t="s">
        <v>172</v>
      </c>
      <c r="F6977" s="6">
        <v>43675</v>
      </c>
      <c r="G6977" s="5" t="s">
        <v>148</v>
      </c>
      <c r="H6977" s="5" t="s">
        <v>226</v>
      </c>
      <c r="I6977">
        <v>43491</v>
      </c>
      <c r="J6977">
        <v>184</v>
      </c>
      <c r="K6977">
        <v>228</v>
      </c>
      <c r="L6977">
        <v>2</v>
      </c>
      <c r="M6977">
        <v>7980</v>
      </c>
      <c r="N6977">
        <v>5948.7520000000004</v>
      </c>
      <c r="O6977">
        <v>2974.3760000000002</v>
      </c>
      <c r="P6977">
        <v>114</v>
      </c>
      <c r="Q6977">
        <v>35</v>
      </c>
      <c r="R6977">
        <v>2031.248</v>
      </c>
      <c r="S6977">
        <v>2019</v>
      </c>
      <c r="T6977">
        <v>7</v>
      </c>
      <c r="U6977">
        <v>31</v>
      </c>
    </row>
    <row r="6978" spans="1:21" x14ac:dyDescent="0.3">
      <c r="A6978" s="5" t="s">
        <v>168</v>
      </c>
      <c r="B6978" s="5" t="s">
        <v>206</v>
      </c>
      <c r="C6978" s="5" t="s">
        <v>118</v>
      </c>
      <c r="D6978" s="5" t="s">
        <v>435</v>
      </c>
      <c r="E6978" s="5" t="s">
        <v>172</v>
      </c>
      <c r="F6978" s="6">
        <v>43675</v>
      </c>
      <c r="G6978" s="5" t="s">
        <v>148</v>
      </c>
      <c r="H6978" s="5" t="s">
        <v>187</v>
      </c>
      <c r="I6978">
        <v>43491</v>
      </c>
      <c r="J6978">
        <v>184</v>
      </c>
      <c r="K6978">
        <v>425</v>
      </c>
      <c r="L6978">
        <v>3</v>
      </c>
      <c r="M6978">
        <v>14875</v>
      </c>
      <c r="N6978">
        <v>8923.1280000000006</v>
      </c>
      <c r="O6978">
        <v>2974.3760000000002</v>
      </c>
      <c r="P6978">
        <v>141.66666666666666</v>
      </c>
      <c r="Q6978">
        <v>35</v>
      </c>
      <c r="R6978">
        <v>5951.8720000000003</v>
      </c>
      <c r="S6978">
        <v>2019</v>
      </c>
      <c r="T6978">
        <v>7</v>
      </c>
      <c r="U6978">
        <v>31</v>
      </c>
    </row>
    <row r="6979" spans="1:21" x14ac:dyDescent="0.3">
      <c r="A6979" s="5" t="s">
        <v>168</v>
      </c>
      <c r="B6979" s="5" t="s">
        <v>206</v>
      </c>
      <c r="C6979" s="5" t="s">
        <v>118</v>
      </c>
      <c r="D6979" s="5" t="s">
        <v>435</v>
      </c>
      <c r="E6979" s="5" t="s">
        <v>172</v>
      </c>
      <c r="F6979" s="6">
        <v>43675</v>
      </c>
      <c r="G6979" s="5" t="s">
        <v>148</v>
      </c>
      <c r="H6979" s="5" t="s">
        <v>321</v>
      </c>
      <c r="I6979">
        <v>43491</v>
      </c>
      <c r="J6979">
        <v>184</v>
      </c>
      <c r="K6979">
        <v>244</v>
      </c>
      <c r="L6979">
        <v>2</v>
      </c>
      <c r="M6979">
        <v>8418</v>
      </c>
      <c r="N6979">
        <v>5948.7520000000004</v>
      </c>
      <c r="O6979">
        <v>2974.3760000000002</v>
      </c>
      <c r="P6979">
        <v>122</v>
      </c>
      <c r="Q6979">
        <v>34.5</v>
      </c>
      <c r="R6979">
        <v>2469.248</v>
      </c>
      <c r="S6979">
        <v>2019</v>
      </c>
      <c r="T6979">
        <v>7</v>
      </c>
      <c r="U6979">
        <v>31</v>
      </c>
    </row>
    <row r="6980" spans="1:21" x14ac:dyDescent="0.3">
      <c r="A6980" s="5" t="s">
        <v>168</v>
      </c>
      <c r="B6980" s="5" t="s">
        <v>206</v>
      </c>
      <c r="C6980" s="5" t="s">
        <v>118</v>
      </c>
      <c r="D6980" s="5" t="s">
        <v>435</v>
      </c>
      <c r="E6980" s="5" t="s">
        <v>172</v>
      </c>
      <c r="F6980" s="6">
        <v>43675</v>
      </c>
      <c r="G6980" s="5" t="s">
        <v>148</v>
      </c>
      <c r="H6980" s="5" t="s">
        <v>180</v>
      </c>
      <c r="I6980">
        <v>43491</v>
      </c>
      <c r="J6980">
        <v>184</v>
      </c>
      <c r="K6980">
        <v>204</v>
      </c>
      <c r="L6980">
        <v>2</v>
      </c>
      <c r="M6980">
        <v>7140</v>
      </c>
      <c r="N6980">
        <v>5948.7520000000004</v>
      </c>
      <c r="O6980">
        <v>2974.3760000000002</v>
      </c>
      <c r="P6980">
        <v>102</v>
      </c>
      <c r="Q6980">
        <v>35</v>
      </c>
      <c r="R6980">
        <v>1191.248</v>
      </c>
      <c r="S6980">
        <v>2019</v>
      </c>
      <c r="T6980">
        <v>7</v>
      </c>
      <c r="U6980">
        <v>31</v>
      </c>
    </row>
    <row r="6981" spans="1:21" x14ac:dyDescent="0.3">
      <c r="A6981" s="5" t="s">
        <v>168</v>
      </c>
      <c r="B6981" s="5" t="s">
        <v>206</v>
      </c>
      <c r="C6981" s="5" t="s">
        <v>118</v>
      </c>
      <c r="D6981" s="5" t="s">
        <v>435</v>
      </c>
      <c r="E6981" s="5" t="s">
        <v>172</v>
      </c>
      <c r="F6981" s="6">
        <v>43675</v>
      </c>
      <c r="G6981" s="5" t="s">
        <v>148</v>
      </c>
      <c r="H6981" s="5" t="s">
        <v>222</v>
      </c>
      <c r="I6981">
        <v>43491</v>
      </c>
      <c r="J6981">
        <v>184</v>
      </c>
      <c r="K6981">
        <v>113</v>
      </c>
      <c r="L6981">
        <v>1</v>
      </c>
      <c r="M6981">
        <v>3955</v>
      </c>
      <c r="N6981">
        <v>2974.3760000000002</v>
      </c>
      <c r="O6981">
        <v>2974.3760000000002</v>
      </c>
      <c r="P6981">
        <v>113</v>
      </c>
      <c r="Q6981">
        <v>35</v>
      </c>
      <c r="R6981">
        <v>980.62400000000002</v>
      </c>
      <c r="S6981">
        <v>2019</v>
      </c>
      <c r="T6981">
        <v>7</v>
      </c>
      <c r="U6981">
        <v>31</v>
      </c>
    </row>
    <row r="6982" spans="1:21" x14ac:dyDescent="0.3">
      <c r="A6982" s="5" t="s">
        <v>168</v>
      </c>
      <c r="B6982" s="5" t="s">
        <v>206</v>
      </c>
      <c r="C6982" s="5" t="s">
        <v>118</v>
      </c>
      <c r="D6982" s="5" t="s">
        <v>435</v>
      </c>
      <c r="E6982" s="5" t="s">
        <v>172</v>
      </c>
      <c r="F6982" s="6">
        <v>43675</v>
      </c>
      <c r="G6982" s="5" t="s">
        <v>148</v>
      </c>
      <c r="H6982" s="5" t="s">
        <v>181</v>
      </c>
      <c r="I6982">
        <v>43491</v>
      </c>
      <c r="J6982">
        <v>184</v>
      </c>
      <c r="K6982">
        <v>252</v>
      </c>
      <c r="L6982">
        <v>2</v>
      </c>
      <c r="M6982">
        <v>8820</v>
      </c>
      <c r="N6982">
        <v>5948.7520000000004</v>
      </c>
      <c r="O6982">
        <v>2974.3760000000002</v>
      </c>
      <c r="P6982">
        <v>126</v>
      </c>
      <c r="Q6982">
        <v>35</v>
      </c>
      <c r="R6982">
        <v>2871.248</v>
      </c>
      <c r="S6982">
        <v>2019</v>
      </c>
      <c r="T6982">
        <v>7</v>
      </c>
      <c r="U6982">
        <v>31</v>
      </c>
    </row>
    <row r="6983" spans="1:21" x14ac:dyDescent="0.3">
      <c r="A6983" s="5" t="s">
        <v>168</v>
      </c>
      <c r="B6983" s="5" t="s">
        <v>206</v>
      </c>
      <c r="C6983" s="5" t="s">
        <v>118</v>
      </c>
      <c r="D6983" s="5" t="s">
        <v>435</v>
      </c>
      <c r="E6983" s="5" t="s">
        <v>172</v>
      </c>
      <c r="F6983" s="6">
        <v>43675</v>
      </c>
      <c r="G6983" s="5" t="s">
        <v>148</v>
      </c>
      <c r="H6983" s="5" t="s">
        <v>183</v>
      </c>
      <c r="I6983">
        <v>43491</v>
      </c>
      <c r="J6983">
        <v>184</v>
      </c>
      <c r="K6983">
        <v>250</v>
      </c>
      <c r="L6983">
        <v>2</v>
      </c>
      <c r="M6983">
        <v>8750</v>
      </c>
      <c r="N6983">
        <v>5948.7520000000004</v>
      </c>
      <c r="O6983">
        <v>2974.3760000000002</v>
      </c>
      <c r="P6983">
        <v>125</v>
      </c>
      <c r="Q6983">
        <v>35</v>
      </c>
      <c r="R6983">
        <v>2801.248</v>
      </c>
      <c r="S6983">
        <v>2019</v>
      </c>
      <c r="T6983">
        <v>7</v>
      </c>
      <c r="U6983">
        <v>31</v>
      </c>
    </row>
    <row r="6984" spans="1:21" x14ac:dyDescent="0.3">
      <c r="A6984" s="5" t="s">
        <v>168</v>
      </c>
      <c r="B6984" s="5" t="s">
        <v>206</v>
      </c>
      <c r="C6984" s="5" t="s">
        <v>118</v>
      </c>
      <c r="D6984" s="5" t="s">
        <v>435</v>
      </c>
      <c r="E6984" s="5" t="s">
        <v>172</v>
      </c>
      <c r="F6984" s="6">
        <v>43675</v>
      </c>
      <c r="G6984" s="5" t="s">
        <v>148</v>
      </c>
      <c r="H6984" s="5" t="s">
        <v>246</v>
      </c>
      <c r="I6984">
        <v>43491</v>
      </c>
      <c r="J6984">
        <v>184</v>
      </c>
      <c r="K6984">
        <v>467</v>
      </c>
      <c r="L6984">
        <v>4</v>
      </c>
      <c r="M6984">
        <v>16345</v>
      </c>
      <c r="N6984">
        <v>11897.504000000001</v>
      </c>
      <c r="O6984">
        <v>2974.3760000000002</v>
      </c>
      <c r="P6984">
        <v>116.75</v>
      </c>
      <c r="Q6984">
        <v>35</v>
      </c>
      <c r="R6984">
        <v>4447.4960000000001</v>
      </c>
      <c r="S6984">
        <v>2019</v>
      </c>
      <c r="T6984">
        <v>7</v>
      </c>
      <c r="U6984">
        <v>31</v>
      </c>
    </row>
    <row r="6985" spans="1:21" x14ac:dyDescent="0.3">
      <c r="A6985" s="5" t="s">
        <v>168</v>
      </c>
      <c r="B6985" s="5" t="s">
        <v>206</v>
      </c>
      <c r="C6985" s="5" t="s">
        <v>118</v>
      </c>
      <c r="D6985" s="5" t="s">
        <v>435</v>
      </c>
      <c r="E6985" s="5" t="s">
        <v>172</v>
      </c>
      <c r="F6985" s="6">
        <v>43675</v>
      </c>
      <c r="G6985" s="5" t="s">
        <v>148</v>
      </c>
      <c r="H6985" s="5" t="s">
        <v>186</v>
      </c>
      <c r="I6985">
        <v>43491</v>
      </c>
      <c r="J6985">
        <v>184</v>
      </c>
      <c r="K6985">
        <v>98</v>
      </c>
      <c r="L6985">
        <v>1</v>
      </c>
      <c r="M6985">
        <v>3430</v>
      </c>
      <c r="N6985">
        <v>2974.3760000000002</v>
      </c>
      <c r="O6985">
        <v>2974.3760000000002</v>
      </c>
      <c r="P6985">
        <v>98</v>
      </c>
      <c r="Q6985">
        <v>35</v>
      </c>
      <c r="R6985">
        <v>455.62400000000002</v>
      </c>
      <c r="S6985">
        <v>2019</v>
      </c>
      <c r="T6985">
        <v>7</v>
      </c>
      <c r="U6985">
        <v>31</v>
      </c>
    </row>
    <row r="6986" spans="1:21" x14ac:dyDescent="0.3">
      <c r="A6986" s="5" t="s">
        <v>168</v>
      </c>
      <c r="B6986" s="5" t="s">
        <v>206</v>
      </c>
      <c r="C6986" s="5" t="s">
        <v>118</v>
      </c>
      <c r="D6986" s="5" t="s">
        <v>435</v>
      </c>
      <c r="E6986" s="5" t="s">
        <v>172</v>
      </c>
      <c r="F6986" s="6">
        <v>43675</v>
      </c>
      <c r="G6986" s="5" t="s">
        <v>148</v>
      </c>
      <c r="H6986" s="5" t="s">
        <v>238</v>
      </c>
      <c r="I6986">
        <v>43491</v>
      </c>
      <c r="J6986">
        <v>184</v>
      </c>
      <c r="K6986">
        <v>120</v>
      </c>
      <c r="L6986">
        <v>1</v>
      </c>
      <c r="M6986">
        <v>4200</v>
      </c>
      <c r="N6986">
        <v>2974.3760000000002</v>
      </c>
      <c r="O6986">
        <v>2974.3760000000002</v>
      </c>
      <c r="P6986">
        <v>120</v>
      </c>
      <c r="Q6986">
        <v>35</v>
      </c>
      <c r="R6986">
        <v>1225.624</v>
      </c>
      <c r="S6986">
        <v>2019</v>
      </c>
      <c r="T6986">
        <v>7</v>
      </c>
      <c r="U6986">
        <v>31</v>
      </c>
    </row>
    <row r="6987" spans="1:21" x14ac:dyDescent="0.3">
      <c r="A6987" s="5" t="s">
        <v>168</v>
      </c>
      <c r="B6987" s="5" t="s">
        <v>206</v>
      </c>
      <c r="C6987" s="5" t="s">
        <v>118</v>
      </c>
      <c r="D6987" s="5" t="s">
        <v>435</v>
      </c>
      <c r="E6987" s="5" t="s">
        <v>172</v>
      </c>
      <c r="F6987" s="6">
        <v>43675</v>
      </c>
      <c r="G6987" s="5" t="s">
        <v>148</v>
      </c>
      <c r="H6987" s="5" t="s">
        <v>184</v>
      </c>
      <c r="I6987">
        <v>43491</v>
      </c>
      <c r="J6987">
        <v>184</v>
      </c>
      <c r="K6987">
        <v>3207</v>
      </c>
      <c r="L6987">
        <v>25</v>
      </c>
      <c r="M6987">
        <v>110641.5</v>
      </c>
      <c r="N6987">
        <v>74359.398000000001</v>
      </c>
      <c r="O6987">
        <v>2974.3760000000002</v>
      </c>
      <c r="P6987">
        <v>128.28</v>
      </c>
      <c r="Q6987">
        <v>34.5</v>
      </c>
      <c r="R6987">
        <v>36282.101999999999</v>
      </c>
      <c r="S6987">
        <v>2019</v>
      </c>
      <c r="T6987">
        <v>7</v>
      </c>
      <c r="U6987">
        <v>31</v>
      </c>
    </row>
    <row r="6988" spans="1:21" x14ac:dyDescent="0.3">
      <c r="A6988" s="5" t="s">
        <v>168</v>
      </c>
      <c r="B6988" s="5" t="s">
        <v>206</v>
      </c>
      <c r="C6988" s="5" t="s">
        <v>118</v>
      </c>
      <c r="D6988" s="5" t="s">
        <v>435</v>
      </c>
      <c r="E6988" s="5" t="s">
        <v>172</v>
      </c>
      <c r="F6988" s="6">
        <v>43675</v>
      </c>
      <c r="G6988" s="5" t="s">
        <v>148</v>
      </c>
      <c r="H6988" s="5" t="s">
        <v>231</v>
      </c>
      <c r="I6988">
        <v>43491</v>
      </c>
      <c r="J6988">
        <v>184</v>
      </c>
      <c r="K6988">
        <v>140</v>
      </c>
      <c r="L6988">
        <v>1</v>
      </c>
      <c r="M6988">
        <v>4900</v>
      </c>
      <c r="N6988">
        <v>2974.3760000000002</v>
      </c>
      <c r="O6988">
        <v>2974.3760000000002</v>
      </c>
      <c r="P6988">
        <v>140</v>
      </c>
      <c r="Q6988">
        <v>35</v>
      </c>
      <c r="R6988">
        <v>1925.624</v>
      </c>
      <c r="S6988">
        <v>2019</v>
      </c>
      <c r="T6988">
        <v>7</v>
      </c>
      <c r="U6988">
        <v>31</v>
      </c>
    </row>
    <row r="6989" spans="1:21" x14ac:dyDescent="0.3">
      <c r="A6989" s="5" t="s">
        <v>168</v>
      </c>
      <c r="B6989" s="5" t="s">
        <v>206</v>
      </c>
      <c r="C6989" s="5" t="s">
        <v>118</v>
      </c>
      <c r="D6989" s="5" t="s">
        <v>435</v>
      </c>
      <c r="E6989" s="5" t="s">
        <v>172</v>
      </c>
      <c r="F6989" s="6">
        <v>43675</v>
      </c>
      <c r="G6989" s="5" t="s">
        <v>148</v>
      </c>
      <c r="H6989" s="5" t="s">
        <v>217</v>
      </c>
      <c r="I6989">
        <v>43491</v>
      </c>
      <c r="J6989">
        <v>184</v>
      </c>
      <c r="K6989">
        <v>595</v>
      </c>
      <c r="L6989">
        <v>5</v>
      </c>
      <c r="M6989">
        <v>20825</v>
      </c>
      <c r="N6989">
        <v>14871.88</v>
      </c>
      <c r="O6989">
        <v>2974.3760000000002</v>
      </c>
      <c r="P6989">
        <v>119</v>
      </c>
      <c r="Q6989">
        <v>35</v>
      </c>
      <c r="R6989">
        <v>5953.12</v>
      </c>
      <c r="S6989">
        <v>2019</v>
      </c>
      <c r="T6989">
        <v>7</v>
      </c>
      <c r="U6989">
        <v>31</v>
      </c>
    </row>
    <row r="6990" spans="1:21" x14ac:dyDescent="0.3">
      <c r="A6990" s="5" t="s">
        <v>168</v>
      </c>
      <c r="B6990" s="5" t="s">
        <v>206</v>
      </c>
      <c r="C6990" s="5" t="s">
        <v>118</v>
      </c>
      <c r="D6990" s="5" t="s">
        <v>435</v>
      </c>
      <c r="E6990" s="5" t="s">
        <v>172</v>
      </c>
      <c r="F6990" s="6">
        <v>43675</v>
      </c>
      <c r="G6990" s="5" t="s">
        <v>148</v>
      </c>
      <c r="H6990" s="5" t="s">
        <v>189</v>
      </c>
      <c r="I6990">
        <v>43491</v>
      </c>
      <c r="J6990">
        <v>184</v>
      </c>
      <c r="K6990">
        <v>122</v>
      </c>
      <c r="L6990">
        <v>1</v>
      </c>
      <c r="M6990">
        <v>4270</v>
      </c>
      <c r="N6990">
        <v>2974.3760000000002</v>
      </c>
      <c r="O6990">
        <v>2974.3760000000002</v>
      </c>
      <c r="P6990">
        <v>122</v>
      </c>
      <c r="Q6990">
        <v>35</v>
      </c>
      <c r="R6990">
        <v>1295.624</v>
      </c>
      <c r="S6990">
        <v>2019</v>
      </c>
      <c r="T6990">
        <v>7</v>
      </c>
      <c r="U6990">
        <v>31</v>
      </c>
    </row>
    <row r="6991" spans="1:21" x14ac:dyDescent="0.3">
      <c r="A6991" s="5" t="s">
        <v>168</v>
      </c>
      <c r="B6991" s="5" t="s">
        <v>206</v>
      </c>
      <c r="C6991" s="5" t="s">
        <v>118</v>
      </c>
      <c r="D6991" s="5" t="s">
        <v>435</v>
      </c>
      <c r="E6991" s="5" t="s">
        <v>172</v>
      </c>
      <c r="F6991" s="6">
        <v>43675</v>
      </c>
      <c r="G6991" s="5" t="s">
        <v>148</v>
      </c>
      <c r="H6991" s="5" t="s">
        <v>284</v>
      </c>
      <c r="I6991">
        <v>43491</v>
      </c>
      <c r="J6991">
        <v>184</v>
      </c>
      <c r="K6991">
        <v>220</v>
      </c>
      <c r="L6991">
        <v>2</v>
      </c>
      <c r="M6991">
        <v>7700</v>
      </c>
      <c r="N6991">
        <v>5948.7520000000004</v>
      </c>
      <c r="O6991">
        <v>2974.3760000000002</v>
      </c>
      <c r="P6991">
        <v>110</v>
      </c>
      <c r="Q6991">
        <v>35</v>
      </c>
      <c r="R6991">
        <v>1751.248</v>
      </c>
      <c r="S6991">
        <v>2019</v>
      </c>
      <c r="T6991">
        <v>7</v>
      </c>
      <c r="U6991">
        <v>31</v>
      </c>
    </row>
    <row r="6992" spans="1:21" x14ac:dyDescent="0.3">
      <c r="A6992" s="5" t="s">
        <v>168</v>
      </c>
      <c r="B6992" s="5" t="s">
        <v>169</v>
      </c>
      <c r="C6992" s="5" t="s">
        <v>170</v>
      </c>
      <c r="D6992" s="5" t="s">
        <v>423</v>
      </c>
      <c r="E6992" s="5" t="s">
        <v>172</v>
      </c>
      <c r="F6992" s="6">
        <v>43677</v>
      </c>
      <c r="G6992" s="5" t="s">
        <v>148</v>
      </c>
      <c r="H6992" s="5" t="s">
        <v>229</v>
      </c>
      <c r="I6992">
        <v>43484</v>
      </c>
      <c r="J6992">
        <v>193</v>
      </c>
      <c r="K6992">
        <v>915.5</v>
      </c>
      <c r="L6992">
        <v>7</v>
      </c>
      <c r="M6992">
        <v>27236.125</v>
      </c>
      <c r="N6992">
        <v>18651.404999999999</v>
      </c>
      <c r="O6992">
        <v>2664.4859999999999</v>
      </c>
      <c r="P6992">
        <v>130.78571428571428</v>
      </c>
      <c r="Q6992">
        <v>29.75</v>
      </c>
      <c r="R6992">
        <v>8584.7199999999993</v>
      </c>
      <c r="S6992">
        <v>2019</v>
      </c>
      <c r="T6992">
        <v>7</v>
      </c>
      <c r="U6992">
        <v>31</v>
      </c>
    </row>
    <row r="6993" spans="1:21" x14ac:dyDescent="0.3">
      <c r="A6993" s="5" t="s">
        <v>168</v>
      </c>
      <c r="B6993" s="5" t="s">
        <v>169</v>
      </c>
      <c r="C6993" s="5" t="s">
        <v>170</v>
      </c>
      <c r="D6993" s="5" t="s">
        <v>423</v>
      </c>
      <c r="E6993" s="5" t="s">
        <v>172</v>
      </c>
      <c r="F6993" s="6">
        <v>43677</v>
      </c>
      <c r="G6993" s="5" t="s">
        <v>148</v>
      </c>
      <c r="H6993" s="5" t="s">
        <v>173</v>
      </c>
      <c r="I6993">
        <v>43484</v>
      </c>
      <c r="J6993">
        <v>193</v>
      </c>
      <c r="K6993">
        <v>90</v>
      </c>
      <c r="L6993">
        <v>1</v>
      </c>
      <c r="M6993">
        <v>3240</v>
      </c>
      <c r="N6993">
        <v>2664.4859999999999</v>
      </c>
      <c r="O6993">
        <v>2664.4859999999999</v>
      </c>
      <c r="P6993">
        <v>90</v>
      </c>
      <c r="Q6993">
        <v>36</v>
      </c>
      <c r="R6993">
        <v>575.51400000000001</v>
      </c>
      <c r="S6993">
        <v>2019</v>
      </c>
      <c r="T6993">
        <v>7</v>
      </c>
      <c r="U6993">
        <v>31</v>
      </c>
    </row>
    <row r="6994" spans="1:21" x14ac:dyDescent="0.3">
      <c r="A6994" s="5" t="s">
        <v>168</v>
      </c>
      <c r="B6994" s="5" t="s">
        <v>169</v>
      </c>
      <c r="C6994" s="5" t="s">
        <v>170</v>
      </c>
      <c r="D6994" s="5" t="s">
        <v>432</v>
      </c>
      <c r="E6994" s="5" t="s">
        <v>172</v>
      </c>
      <c r="F6994" s="6">
        <v>43677</v>
      </c>
      <c r="G6994" s="5" t="s">
        <v>148</v>
      </c>
      <c r="H6994" s="5" t="s">
        <v>173</v>
      </c>
      <c r="I6994">
        <v>43498</v>
      </c>
      <c r="J6994">
        <v>179</v>
      </c>
      <c r="K6994">
        <v>60</v>
      </c>
      <c r="L6994">
        <v>1</v>
      </c>
      <c r="M6994">
        <v>2160</v>
      </c>
      <c r="N6994">
        <v>2819.0479999999998</v>
      </c>
      <c r="O6994">
        <v>2819.0479999999998</v>
      </c>
      <c r="P6994">
        <v>60</v>
      </c>
      <c r="Q6994">
        <v>36</v>
      </c>
      <c r="R6994">
        <v>-659.048</v>
      </c>
      <c r="S6994">
        <v>2019</v>
      </c>
      <c r="T6994">
        <v>7</v>
      </c>
      <c r="U6994">
        <v>31</v>
      </c>
    </row>
    <row r="6995" spans="1:21" x14ac:dyDescent="0.3">
      <c r="A6995" s="5" t="s">
        <v>168</v>
      </c>
      <c r="B6995" s="5" t="s">
        <v>169</v>
      </c>
      <c r="C6995" s="5" t="s">
        <v>170</v>
      </c>
      <c r="D6995" s="5" t="s">
        <v>421</v>
      </c>
      <c r="E6995" s="5" t="s">
        <v>172</v>
      </c>
      <c r="F6995" s="6">
        <v>43677</v>
      </c>
      <c r="G6995" s="5" t="s">
        <v>148</v>
      </c>
      <c r="H6995" s="5" t="s">
        <v>229</v>
      </c>
      <c r="I6995">
        <v>43505</v>
      </c>
      <c r="J6995">
        <v>172</v>
      </c>
      <c r="K6995">
        <v>915.5</v>
      </c>
      <c r="L6995">
        <v>1</v>
      </c>
      <c r="M6995">
        <v>3890.875</v>
      </c>
      <c r="N6995">
        <v>2733.67</v>
      </c>
      <c r="O6995">
        <v>2733.67</v>
      </c>
      <c r="P6995">
        <v>915.5</v>
      </c>
      <c r="Q6995">
        <v>4.25</v>
      </c>
      <c r="R6995">
        <v>1157.2049999999999</v>
      </c>
      <c r="S6995">
        <v>2019</v>
      </c>
      <c r="T6995">
        <v>7</v>
      </c>
      <c r="U6995">
        <v>31</v>
      </c>
    </row>
    <row r="6996" spans="1:21" x14ac:dyDescent="0.3">
      <c r="A6996" s="5" t="s">
        <v>168</v>
      </c>
      <c r="B6996" s="5" t="s">
        <v>175</v>
      </c>
      <c r="C6996" s="5" t="s">
        <v>88</v>
      </c>
      <c r="D6996" s="5" t="s">
        <v>421</v>
      </c>
      <c r="E6996" s="5" t="s">
        <v>172</v>
      </c>
      <c r="F6996" s="6">
        <v>43677</v>
      </c>
      <c r="G6996" s="5" t="s">
        <v>148</v>
      </c>
      <c r="H6996" s="5" t="s">
        <v>194</v>
      </c>
      <c r="I6996">
        <v>43505</v>
      </c>
      <c r="J6996">
        <v>172</v>
      </c>
      <c r="K6996">
        <v>468</v>
      </c>
      <c r="L6996">
        <v>4</v>
      </c>
      <c r="M6996">
        <v>15912</v>
      </c>
      <c r="N6996">
        <v>10934.681</v>
      </c>
      <c r="O6996">
        <v>2733.67</v>
      </c>
      <c r="P6996">
        <v>117</v>
      </c>
      <c r="Q6996">
        <v>34</v>
      </c>
      <c r="R6996">
        <v>4977.3190000000004</v>
      </c>
      <c r="S6996">
        <v>2019</v>
      </c>
      <c r="T6996">
        <v>7</v>
      </c>
      <c r="U6996">
        <v>31</v>
      </c>
    </row>
    <row r="6997" spans="1:21" x14ac:dyDescent="0.3">
      <c r="A6997" s="5" t="s">
        <v>168</v>
      </c>
      <c r="B6997" s="5" t="s">
        <v>175</v>
      </c>
      <c r="C6997" s="5" t="s">
        <v>88</v>
      </c>
      <c r="D6997" s="5" t="s">
        <v>421</v>
      </c>
      <c r="E6997" s="5" t="s">
        <v>172</v>
      </c>
      <c r="F6997" s="6">
        <v>43677</v>
      </c>
      <c r="G6997" s="5" t="s">
        <v>148</v>
      </c>
      <c r="H6997" s="5" t="s">
        <v>212</v>
      </c>
      <c r="I6997">
        <v>43505</v>
      </c>
      <c r="J6997">
        <v>172</v>
      </c>
      <c r="K6997">
        <v>125</v>
      </c>
      <c r="L6997">
        <v>1</v>
      </c>
      <c r="M6997">
        <v>4000</v>
      </c>
      <c r="N6997">
        <v>2733.67</v>
      </c>
      <c r="O6997">
        <v>2733.67</v>
      </c>
      <c r="P6997">
        <v>125</v>
      </c>
      <c r="Q6997">
        <v>32</v>
      </c>
      <c r="R6997">
        <v>1266.33</v>
      </c>
      <c r="S6997">
        <v>2019</v>
      </c>
      <c r="T6997">
        <v>7</v>
      </c>
      <c r="U6997">
        <v>31</v>
      </c>
    </row>
    <row r="6998" spans="1:21" x14ac:dyDescent="0.3">
      <c r="A6998" s="5" t="s">
        <v>168</v>
      </c>
      <c r="B6998" s="5" t="s">
        <v>175</v>
      </c>
      <c r="C6998" s="5" t="s">
        <v>88</v>
      </c>
      <c r="D6998" s="5" t="s">
        <v>421</v>
      </c>
      <c r="E6998" s="5" t="s">
        <v>172</v>
      </c>
      <c r="F6998" s="6">
        <v>43677</v>
      </c>
      <c r="G6998" s="5" t="s">
        <v>148</v>
      </c>
      <c r="H6998" s="5" t="s">
        <v>395</v>
      </c>
      <c r="I6998">
        <v>43505</v>
      </c>
      <c r="J6998">
        <v>172</v>
      </c>
      <c r="K6998">
        <v>95</v>
      </c>
      <c r="L6998">
        <v>1</v>
      </c>
      <c r="M6998">
        <v>3040</v>
      </c>
      <c r="N6998">
        <v>2733.67</v>
      </c>
      <c r="O6998">
        <v>2733.67</v>
      </c>
      <c r="P6998">
        <v>95</v>
      </c>
      <c r="Q6998">
        <v>32</v>
      </c>
      <c r="R6998">
        <v>306.33</v>
      </c>
      <c r="S6998">
        <v>2019</v>
      </c>
      <c r="T6998">
        <v>7</v>
      </c>
      <c r="U6998">
        <v>31</v>
      </c>
    </row>
    <row r="6999" spans="1:21" x14ac:dyDescent="0.3">
      <c r="A6999" s="5" t="s">
        <v>168</v>
      </c>
      <c r="B6999" s="5" t="s">
        <v>175</v>
      </c>
      <c r="C6999" s="5" t="s">
        <v>88</v>
      </c>
      <c r="D6999" s="5" t="s">
        <v>421</v>
      </c>
      <c r="E6999" s="5" t="s">
        <v>172</v>
      </c>
      <c r="F6999" s="6">
        <v>43677</v>
      </c>
      <c r="G6999" s="5" t="s">
        <v>148</v>
      </c>
      <c r="H6999" s="5" t="s">
        <v>235</v>
      </c>
      <c r="I6999">
        <v>43505</v>
      </c>
      <c r="J6999">
        <v>172</v>
      </c>
      <c r="K6999">
        <v>108.5</v>
      </c>
      <c r="L6999">
        <v>1</v>
      </c>
      <c r="M6999">
        <v>3743.25</v>
      </c>
      <c r="N6999">
        <v>2733.67</v>
      </c>
      <c r="O6999">
        <v>2733.67</v>
      </c>
      <c r="P6999">
        <v>108.5</v>
      </c>
      <c r="Q6999">
        <v>34.5</v>
      </c>
      <c r="R6999">
        <v>1009.58</v>
      </c>
      <c r="S6999">
        <v>2019</v>
      </c>
      <c r="T6999">
        <v>7</v>
      </c>
      <c r="U6999">
        <v>31</v>
      </c>
    </row>
    <row r="7000" spans="1:21" x14ac:dyDescent="0.3">
      <c r="A7000" s="5" t="s">
        <v>168</v>
      </c>
      <c r="B7000" s="5" t="s">
        <v>175</v>
      </c>
      <c r="C7000" s="5" t="s">
        <v>88</v>
      </c>
      <c r="D7000" s="5" t="s">
        <v>421</v>
      </c>
      <c r="E7000" s="5" t="s">
        <v>172</v>
      </c>
      <c r="F7000" s="6">
        <v>43677</v>
      </c>
      <c r="G7000" s="5" t="s">
        <v>148</v>
      </c>
      <c r="H7000" s="5" t="s">
        <v>208</v>
      </c>
      <c r="I7000">
        <v>43505</v>
      </c>
      <c r="J7000">
        <v>172</v>
      </c>
      <c r="K7000">
        <v>104</v>
      </c>
      <c r="L7000">
        <v>1</v>
      </c>
      <c r="M7000">
        <v>3588</v>
      </c>
      <c r="N7000">
        <v>2733.67</v>
      </c>
      <c r="O7000">
        <v>2733.67</v>
      </c>
      <c r="P7000">
        <v>104</v>
      </c>
      <c r="Q7000">
        <v>34.5</v>
      </c>
      <c r="R7000">
        <v>854.33</v>
      </c>
      <c r="S7000">
        <v>2019</v>
      </c>
      <c r="T7000">
        <v>7</v>
      </c>
      <c r="U7000">
        <v>31</v>
      </c>
    </row>
    <row r="7001" spans="1:21" x14ac:dyDescent="0.3">
      <c r="A7001" s="5" t="s">
        <v>168</v>
      </c>
      <c r="B7001" s="5" t="s">
        <v>175</v>
      </c>
      <c r="C7001" s="5" t="s">
        <v>88</v>
      </c>
      <c r="D7001" s="5" t="s">
        <v>421</v>
      </c>
      <c r="E7001" s="5" t="s">
        <v>172</v>
      </c>
      <c r="F7001" s="6">
        <v>43677</v>
      </c>
      <c r="G7001" s="5" t="s">
        <v>148</v>
      </c>
      <c r="H7001" s="5" t="s">
        <v>253</v>
      </c>
      <c r="I7001">
        <v>43505</v>
      </c>
      <c r="J7001">
        <v>172</v>
      </c>
      <c r="K7001">
        <v>195</v>
      </c>
      <c r="L7001">
        <v>2</v>
      </c>
      <c r="M7001">
        <v>6727.5</v>
      </c>
      <c r="N7001">
        <v>5467.3410000000003</v>
      </c>
      <c r="O7001">
        <v>2733.67</v>
      </c>
      <c r="P7001">
        <v>97.5</v>
      </c>
      <c r="Q7001">
        <v>34.5</v>
      </c>
      <c r="R7001">
        <v>1260.1590000000001</v>
      </c>
      <c r="S7001">
        <v>2019</v>
      </c>
      <c r="T7001">
        <v>7</v>
      </c>
      <c r="U7001">
        <v>31</v>
      </c>
    </row>
    <row r="7002" spans="1:21" x14ac:dyDescent="0.3">
      <c r="A7002" s="5" t="s">
        <v>168</v>
      </c>
      <c r="B7002" s="5" t="s">
        <v>175</v>
      </c>
      <c r="C7002" s="5" t="s">
        <v>88</v>
      </c>
      <c r="D7002" s="5" t="s">
        <v>421</v>
      </c>
      <c r="E7002" s="5" t="s">
        <v>172</v>
      </c>
      <c r="F7002" s="6">
        <v>43677</v>
      </c>
      <c r="G7002" s="5" t="s">
        <v>148</v>
      </c>
      <c r="H7002" s="5" t="s">
        <v>194</v>
      </c>
      <c r="I7002">
        <v>43505</v>
      </c>
      <c r="J7002">
        <v>172</v>
      </c>
      <c r="K7002">
        <v>235</v>
      </c>
      <c r="L7002">
        <v>2</v>
      </c>
      <c r="M7002">
        <v>8107.5</v>
      </c>
      <c r="N7002">
        <v>5467.3410000000003</v>
      </c>
      <c r="O7002">
        <v>2733.67</v>
      </c>
      <c r="P7002">
        <v>117.5</v>
      </c>
      <c r="Q7002">
        <v>34.5</v>
      </c>
      <c r="R7002">
        <v>2640.1590000000001</v>
      </c>
      <c r="S7002">
        <v>2019</v>
      </c>
      <c r="T7002">
        <v>7</v>
      </c>
      <c r="U7002">
        <v>31</v>
      </c>
    </row>
    <row r="7003" spans="1:21" x14ac:dyDescent="0.3">
      <c r="A7003" s="5" t="s">
        <v>168</v>
      </c>
      <c r="B7003" s="5" t="s">
        <v>175</v>
      </c>
      <c r="C7003" s="5" t="s">
        <v>88</v>
      </c>
      <c r="D7003" s="5" t="s">
        <v>421</v>
      </c>
      <c r="E7003" s="5" t="s">
        <v>172</v>
      </c>
      <c r="F7003" s="6">
        <v>43677</v>
      </c>
      <c r="G7003" s="5" t="s">
        <v>148</v>
      </c>
      <c r="H7003" s="5" t="s">
        <v>194</v>
      </c>
      <c r="I7003">
        <v>43505</v>
      </c>
      <c r="J7003">
        <v>172</v>
      </c>
      <c r="K7003">
        <v>472</v>
      </c>
      <c r="L7003">
        <v>4</v>
      </c>
      <c r="M7003">
        <v>16284</v>
      </c>
      <c r="N7003">
        <v>10934.681</v>
      </c>
      <c r="O7003">
        <v>2733.67</v>
      </c>
      <c r="P7003">
        <v>118</v>
      </c>
      <c r="Q7003">
        <v>34.5</v>
      </c>
      <c r="R7003">
        <v>5349.3190000000004</v>
      </c>
      <c r="S7003">
        <v>2019</v>
      </c>
      <c r="T7003">
        <v>7</v>
      </c>
      <c r="U7003">
        <v>31</v>
      </c>
    </row>
    <row r="7004" spans="1:21" x14ac:dyDescent="0.3">
      <c r="A7004" s="5" t="s">
        <v>168</v>
      </c>
      <c r="B7004" s="5" t="s">
        <v>175</v>
      </c>
      <c r="C7004" s="5" t="s">
        <v>88</v>
      </c>
      <c r="D7004" s="5" t="s">
        <v>421</v>
      </c>
      <c r="E7004" s="5" t="s">
        <v>172</v>
      </c>
      <c r="F7004" s="6">
        <v>43677</v>
      </c>
      <c r="G7004" s="5" t="s">
        <v>148</v>
      </c>
      <c r="H7004" s="5" t="s">
        <v>212</v>
      </c>
      <c r="I7004">
        <v>43505</v>
      </c>
      <c r="J7004">
        <v>172</v>
      </c>
      <c r="K7004">
        <v>109.5</v>
      </c>
      <c r="L7004">
        <v>1</v>
      </c>
      <c r="M7004">
        <v>3777.75</v>
      </c>
      <c r="N7004">
        <v>2733.67</v>
      </c>
      <c r="O7004">
        <v>2733.67</v>
      </c>
      <c r="P7004">
        <v>109.5</v>
      </c>
      <c r="Q7004">
        <v>34.5</v>
      </c>
      <c r="R7004">
        <v>1044.08</v>
      </c>
      <c r="S7004">
        <v>2019</v>
      </c>
      <c r="T7004">
        <v>7</v>
      </c>
      <c r="U7004">
        <v>31</v>
      </c>
    </row>
    <row r="7005" spans="1:21" x14ac:dyDescent="0.3">
      <c r="A7005" s="5" t="s">
        <v>168</v>
      </c>
      <c r="B7005" s="5" t="s">
        <v>175</v>
      </c>
      <c r="C7005" s="5" t="s">
        <v>88</v>
      </c>
      <c r="D7005" s="5" t="s">
        <v>421</v>
      </c>
      <c r="E7005" s="5" t="s">
        <v>172</v>
      </c>
      <c r="F7005" s="6">
        <v>43677</v>
      </c>
      <c r="G7005" s="5" t="s">
        <v>148</v>
      </c>
      <c r="H7005" s="5" t="s">
        <v>395</v>
      </c>
      <c r="I7005">
        <v>43505</v>
      </c>
      <c r="J7005">
        <v>172</v>
      </c>
      <c r="K7005">
        <v>90.5</v>
      </c>
      <c r="L7005">
        <v>1</v>
      </c>
      <c r="M7005">
        <v>3122.25</v>
      </c>
      <c r="N7005">
        <v>2733.67</v>
      </c>
      <c r="O7005">
        <v>2733.67</v>
      </c>
      <c r="P7005">
        <v>90.5</v>
      </c>
      <c r="Q7005">
        <v>34.5</v>
      </c>
      <c r="R7005">
        <v>388.58</v>
      </c>
      <c r="S7005">
        <v>2019</v>
      </c>
      <c r="T7005">
        <v>7</v>
      </c>
      <c r="U7005">
        <v>31</v>
      </c>
    </row>
    <row r="7006" spans="1:21" x14ac:dyDescent="0.3">
      <c r="A7006" s="5" t="s">
        <v>168</v>
      </c>
      <c r="B7006" s="5" t="s">
        <v>175</v>
      </c>
      <c r="C7006" s="5" t="s">
        <v>88</v>
      </c>
      <c r="D7006" s="5" t="s">
        <v>421</v>
      </c>
      <c r="E7006" s="5" t="s">
        <v>172</v>
      </c>
      <c r="F7006" s="6">
        <v>43677</v>
      </c>
      <c r="G7006" s="5" t="s">
        <v>148</v>
      </c>
      <c r="H7006" s="5" t="s">
        <v>371</v>
      </c>
      <c r="I7006">
        <v>43505</v>
      </c>
      <c r="J7006">
        <v>172</v>
      </c>
      <c r="K7006">
        <v>1398</v>
      </c>
      <c r="L7006">
        <v>12</v>
      </c>
      <c r="M7006">
        <v>48231</v>
      </c>
      <c r="N7006">
        <v>32804.044000000002</v>
      </c>
      <c r="O7006">
        <v>2733.67</v>
      </c>
      <c r="P7006">
        <v>116.5</v>
      </c>
      <c r="Q7006">
        <v>34.5</v>
      </c>
      <c r="R7006">
        <v>15426.956</v>
      </c>
      <c r="S7006">
        <v>2019</v>
      </c>
      <c r="T7006">
        <v>7</v>
      </c>
      <c r="U7006">
        <v>31</v>
      </c>
    </row>
    <row r="7007" spans="1:21" x14ac:dyDescent="0.3">
      <c r="A7007" s="5" t="s">
        <v>168</v>
      </c>
      <c r="B7007" s="5" t="s">
        <v>206</v>
      </c>
      <c r="C7007" s="5" t="s">
        <v>116</v>
      </c>
      <c r="D7007" s="5" t="s">
        <v>406</v>
      </c>
      <c r="E7007" s="5" t="s">
        <v>172</v>
      </c>
      <c r="F7007" s="6">
        <v>43677</v>
      </c>
      <c r="G7007" s="5" t="s">
        <v>148</v>
      </c>
      <c r="H7007" s="5" t="s">
        <v>173</v>
      </c>
      <c r="I7007">
        <v>43483</v>
      </c>
      <c r="J7007">
        <v>194</v>
      </c>
      <c r="K7007">
        <v>238.2</v>
      </c>
      <c r="L7007">
        <v>2</v>
      </c>
      <c r="M7007">
        <v>8575.2000000000007</v>
      </c>
      <c r="N7007">
        <v>5856.1189999999997</v>
      </c>
      <c r="O7007">
        <v>2928.0590000000002</v>
      </c>
      <c r="P7007">
        <v>119.1</v>
      </c>
      <c r="Q7007">
        <v>36</v>
      </c>
      <c r="R7007">
        <v>2719.0810000000001</v>
      </c>
      <c r="S7007">
        <v>2019</v>
      </c>
      <c r="T7007">
        <v>7</v>
      </c>
      <c r="U7007">
        <v>31</v>
      </c>
    </row>
    <row r="7008" spans="1:21" x14ac:dyDescent="0.3">
      <c r="A7008" s="5" t="s">
        <v>168</v>
      </c>
      <c r="B7008" s="5" t="s">
        <v>206</v>
      </c>
      <c r="C7008" s="5" t="s">
        <v>117</v>
      </c>
      <c r="D7008" s="5" t="s">
        <v>433</v>
      </c>
      <c r="E7008" s="5" t="s">
        <v>172</v>
      </c>
      <c r="F7008" s="6">
        <v>43677</v>
      </c>
      <c r="G7008" s="5" t="s">
        <v>148</v>
      </c>
      <c r="H7008" s="5" t="s">
        <v>235</v>
      </c>
      <c r="I7008">
        <v>43490</v>
      </c>
      <c r="J7008">
        <v>187</v>
      </c>
      <c r="K7008">
        <v>88.6</v>
      </c>
      <c r="L7008">
        <v>1</v>
      </c>
      <c r="M7008">
        <v>3056.7</v>
      </c>
      <c r="N7008">
        <v>3339.192</v>
      </c>
      <c r="O7008">
        <v>3339.192</v>
      </c>
      <c r="P7008">
        <v>88.6</v>
      </c>
      <c r="Q7008">
        <v>34.5</v>
      </c>
      <c r="R7008">
        <v>-282.49200000000002</v>
      </c>
      <c r="S7008">
        <v>2019</v>
      </c>
      <c r="T7008">
        <v>7</v>
      </c>
      <c r="U7008">
        <v>31</v>
      </c>
    </row>
    <row r="7009" spans="1:21" x14ac:dyDescent="0.3">
      <c r="A7009" s="5" t="s">
        <v>168</v>
      </c>
      <c r="B7009" s="5" t="s">
        <v>206</v>
      </c>
      <c r="C7009" s="5" t="s">
        <v>117</v>
      </c>
      <c r="D7009" s="5" t="s">
        <v>433</v>
      </c>
      <c r="E7009" s="5" t="s">
        <v>172</v>
      </c>
      <c r="F7009" s="6">
        <v>43677</v>
      </c>
      <c r="G7009" s="5" t="s">
        <v>148</v>
      </c>
      <c r="H7009" s="5" t="s">
        <v>311</v>
      </c>
      <c r="I7009">
        <v>43490</v>
      </c>
      <c r="J7009">
        <v>187</v>
      </c>
      <c r="K7009">
        <v>146.19999999999999</v>
      </c>
      <c r="L7009">
        <v>1</v>
      </c>
      <c r="M7009">
        <v>5043.8999999999996</v>
      </c>
      <c r="N7009">
        <v>3339.192</v>
      </c>
      <c r="O7009">
        <v>3339.192</v>
      </c>
      <c r="P7009">
        <v>146.19999999999999</v>
      </c>
      <c r="Q7009">
        <v>34.5</v>
      </c>
      <c r="R7009">
        <v>1704.7080000000001</v>
      </c>
      <c r="S7009">
        <v>2019</v>
      </c>
      <c r="T7009">
        <v>7</v>
      </c>
      <c r="U7009">
        <v>31</v>
      </c>
    </row>
    <row r="7010" spans="1:21" x14ac:dyDescent="0.3">
      <c r="A7010" s="5" t="s">
        <v>168</v>
      </c>
      <c r="B7010" s="5" t="s">
        <v>206</v>
      </c>
      <c r="C7010" s="5" t="s">
        <v>117</v>
      </c>
      <c r="D7010" s="5" t="s">
        <v>433</v>
      </c>
      <c r="E7010" s="5" t="s">
        <v>172</v>
      </c>
      <c r="F7010" s="6">
        <v>43677</v>
      </c>
      <c r="G7010" s="5" t="s">
        <v>148</v>
      </c>
      <c r="H7010" s="5" t="s">
        <v>208</v>
      </c>
      <c r="I7010">
        <v>43490</v>
      </c>
      <c r="J7010">
        <v>187</v>
      </c>
      <c r="K7010">
        <v>94.4</v>
      </c>
      <c r="L7010">
        <v>1</v>
      </c>
      <c r="M7010">
        <v>3256.8</v>
      </c>
      <c r="N7010">
        <v>3339.192</v>
      </c>
      <c r="O7010">
        <v>3339.192</v>
      </c>
      <c r="P7010">
        <v>94.4</v>
      </c>
      <c r="Q7010">
        <v>34.5</v>
      </c>
      <c r="R7010">
        <v>-82.391999999999996</v>
      </c>
      <c r="S7010">
        <v>2019</v>
      </c>
      <c r="T7010">
        <v>7</v>
      </c>
      <c r="U7010">
        <v>31</v>
      </c>
    </row>
    <row r="7011" spans="1:21" x14ac:dyDescent="0.3">
      <c r="A7011" s="5" t="s">
        <v>168</v>
      </c>
      <c r="B7011" s="5" t="s">
        <v>206</v>
      </c>
      <c r="C7011" s="5" t="s">
        <v>117</v>
      </c>
      <c r="D7011" s="5" t="s">
        <v>433</v>
      </c>
      <c r="E7011" s="5" t="s">
        <v>172</v>
      </c>
      <c r="F7011" s="6">
        <v>43677</v>
      </c>
      <c r="G7011" s="5" t="s">
        <v>148</v>
      </c>
      <c r="H7011" s="5" t="s">
        <v>235</v>
      </c>
      <c r="I7011">
        <v>43490</v>
      </c>
      <c r="J7011">
        <v>187</v>
      </c>
      <c r="K7011">
        <v>110.2</v>
      </c>
      <c r="L7011">
        <v>1</v>
      </c>
      <c r="M7011">
        <v>3801.9</v>
      </c>
      <c r="N7011">
        <v>3339.192</v>
      </c>
      <c r="O7011">
        <v>3339.192</v>
      </c>
      <c r="P7011">
        <v>110.2</v>
      </c>
      <c r="Q7011">
        <v>34.5</v>
      </c>
      <c r="R7011">
        <v>462.70800000000003</v>
      </c>
      <c r="S7011">
        <v>2019</v>
      </c>
      <c r="T7011">
        <v>7</v>
      </c>
      <c r="U7011">
        <v>31</v>
      </c>
    </row>
    <row r="7012" spans="1:21" x14ac:dyDescent="0.3">
      <c r="A7012" s="5" t="s">
        <v>168</v>
      </c>
      <c r="B7012" s="5" t="s">
        <v>206</v>
      </c>
      <c r="C7012" s="5" t="s">
        <v>117</v>
      </c>
      <c r="D7012" s="5" t="s">
        <v>433</v>
      </c>
      <c r="E7012" s="5" t="s">
        <v>172</v>
      </c>
      <c r="F7012" s="6">
        <v>43677</v>
      </c>
      <c r="G7012" s="5" t="s">
        <v>148</v>
      </c>
      <c r="H7012" s="5" t="s">
        <v>173</v>
      </c>
      <c r="I7012">
        <v>43490</v>
      </c>
      <c r="J7012">
        <v>187</v>
      </c>
      <c r="K7012">
        <v>814</v>
      </c>
      <c r="L7012">
        <v>6</v>
      </c>
      <c r="M7012">
        <v>29304</v>
      </c>
      <c r="N7012">
        <v>20035.151999999998</v>
      </c>
      <c r="O7012">
        <v>3339.192</v>
      </c>
      <c r="P7012">
        <v>135.66666666666666</v>
      </c>
      <c r="Q7012">
        <v>36</v>
      </c>
      <c r="R7012">
        <v>9268.848</v>
      </c>
      <c r="S7012">
        <v>2019</v>
      </c>
      <c r="T7012">
        <v>7</v>
      </c>
      <c r="U7012">
        <v>31</v>
      </c>
    </row>
    <row r="7013" spans="1:21" x14ac:dyDescent="0.3">
      <c r="A7013" s="5" t="s">
        <v>168</v>
      </c>
      <c r="B7013" s="5" t="s">
        <v>206</v>
      </c>
      <c r="C7013" s="5" t="s">
        <v>117</v>
      </c>
      <c r="D7013" s="5" t="s">
        <v>433</v>
      </c>
      <c r="E7013" s="5" t="s">
        <v>172</v>
      </c>
      <c r="F7013" s="6">
        <v>43677</v>
      </c>
      <c r="G7013" s="5" t="s">
        <v>148</v>
      </c>
      <c r="H7013" s="5" t="s">
        <v>305</v>
      </c>
      <c r="I7013">
        <v>43490</v>
      </c>
      <c r="J7013">
        <v>187</v>
      </c>
      <c r="K7013">
        <v>1295</v>
      </c>
      <c r="L7013">
        <v>10</v>
      </c>
      <c r="M7013">
        <v>45325</v>
      </c>
      <c r="N7013">
        <v>33391.921000000002</v>
      </c>
      <c r="O7013">
        <v>3339.192</v>
      </c>
      <c r="P7013">
        <v>129.5</v>
      </c>
      <c r="Q7013">
        <v>35</v>
      </c>
      <c r="R7013">
        <v>11933.079</v>
      </c>
      <c r="S7013">
        <v>2019</v>
      </c>
      <c r="T7013">
        <v>7</v>
      </c>
      <c r="U7013">
        <v>31</v>
      </c>
    </row>
    <row r="7014" spans="1:21" x14ac:dyDescent="0.3">
      <c r="A7014" s="5" t="s">
        <v>168</v>
      </c>
      <c r="B7014" s="5" t="s">
        <v>206</v>
      </c>
      <c r="C7014" s="5" t="s">
        <v>117</v>
      </c>
      <c r="D7014" s="5" t="s">
        <v>433</v>
      </c>
      <c r="E7014" s="5" t="s">
        <v>172</v>
      </c>
      <c r="F7014" s="6">
        <v>43677</v>
      </c>
      <c r="G7014" s="5" t="s">
        <v>148</v>
      </c>
      <c r="H7014" s="5" t="s">
        <v>190</v>
      </c>
      <c r="I7014">
        <v>43490</v>
      </c>
      <c r="J7014">
        <v>187</v>
      </c>
      <c r="K7014">
        <v>250</v>
      </c>
      <c r="L7014">
        <v>2</v>
      </c>
      <c r="M7014">
        <v>8750</v>
      </c>
      <c r="N7014">
        <v>6678.384</v>
      </c>
      <c r="O7014">
        <v>3339.192</v>
      </c>
      <c r="P7014">
        <v>125</v>
      </c>
      <c r="Q7014">
        <v>35</v>
      </c>
      <c r="R7014">
        <v>2071.616</v>
      </c>
      <c r="S7014">
        <v>2019</v>
      </c>
      <c r="T7014">
        <v>7</v>
      </c>
      <c r="U7014">
        <v>31</v>
      </c>
    </row>
    <row r="7015" spans="1:21" x14ac:dyDescent="0.3">
      <c r="A7015" s="5" t="s">
        <v>168</v>
      </c>
      <c r="B7015" s="5" t="s">
        <v>206</v>
      </c>
      <c r="C7015" s="5" t="s">
        <v>118</v>
      </c>
      <c r="D7015" s="5" t="s">
        <v>435</v>
      </c>
      <c r="E7015" s="5" t="s">
        <v>172</v>
      </c>
      <c r="F7015" s="6">
        <v>43677</v>
      </c>
      <c r="G7015" s="5" t="s">
        <v>148</v>
      </c>
      <c r="H7015" s="5" t="s">
        <v>178</v>
      </c>
      <c r="I7015">
        <v>43491</v>
      </c>
      <c r="J7015">
        <v>186</v>
      </c>
      <c r="K7015">
        <v>344.8</v>
      </c>
      <c r="L7015">
        <v>3</v>
      </c>
      <c r="M7015">
        <v>11895.6</v>
      </c>
      <c r="N7015">
        <v>8923.1280000000006</v>
      </c>
      <c r="O7015">
        <v>2974.3760000000002</v>
      </c>
      <c r="P7015">
        <v>114.93333333333334</v>
      </c>
      <c r="Q7015">
        <v>34.5</v>
      </c>
      <c r="R7015">
        <v>2972.4720000000002</v>
      </c>
      <c r="S7015">
        <v>2019</v>
      </c>
      <c r="T7015">
        <v>7</v>
      </c>
      <c r="U7015">
        <v>31</v>
      </c>
    </row>
    <row r="7016" spans="1:21" x14ac:dyDescent="0.3">
      <c r="A7016" s="5" t="s">
        <v>168</v>
      </c>
      <c r="B7016" s="5" t="s">
        <v>206</v>
      </c>
      <c r="C7016" s="5" t="s">
        <v>118</v>
      </c>
      <c r="D7016" s="5" t="s">
        <v>435</v>
      </c>
      <c r="E7016" s="5" t="s">
        <v>172</v>
      </c>
      <c r="F7016" s="6">
        <v>43677</v>
      </c>
      <c r="G7016" s="5" t="s">
        <v>148</v>
      </c>
      <c r="H7016" s="5" t="s">
        <v>198</v>
      </c>
      <c r="I7016">
        <v>43491</v>
      </c>
      <c r="J7016">
        <v>186</v>
      </c>
      <c r="K7016">
        <v>300.8</v>
      </c>
      <c r="L7016">
        <v>3</v>
      </c>
      <c r="M7016">
        <v>10377.6</v>
      </c>
      <c r="N7016">
        <v>8923.1280000000006</v>
      </c>
      <c r="O7016">
        <v>2974.3760000000002</v>
      </c>
      <c r="P7016">
        <v>100.26666666666667</v>
      </c>
      <c r="Q7016">
        <v>34.5</v>
      </c>
      <c r="R7016">
        <v>1454.472</v>
      </c>
      <c r="S7016">
        <v>2019</v>
      </c>
      <c r="T7016">
        <v>7</v>
      </c>
      <c r="U7016">
        <v>31</v>
      </c>
    </row>
    <row r="7017" spans="1:21" x14ac:dyDescent="0.3">
      <c r="A7017" s="5" t="s">
        <v>168</v>
      </c>
      <c r="B7017" s="5" t="s">
        <v>206</v>
      </c>
      <c r="C7017" s="5" t="s">
        <v>118</v>
      </c>
      <c r="D7017" s="5" t="s">
        <v>435</v>
      </c>
      <c r="E7017" s="5" t="s">
        <v>172</v>
      </c>
      <c r="F7017" s="6">
        <v>43677</v>
      </c>
      <c r="G7017" s="5" t="s">
        <v>148</v>
      </c>
      <c r="H7017" s="5" t="s">
        <v>197</v>
      </c>
      <c r="I7017">
        <v>43491</v>
      </c>
      <c r="J7017">
        <v>186</v>
      </c>
      <c r="K7017">
        <v>858.6</v>
      </c>
      <c r="L7017">
        <v>7</v>
      </c>
      <c r="M7017">
        <v>29621.7</v>
      </c>
      <c r="N7017">
        <v>20820.632000000001</v>
      </c>
      <c r="O7017">
        <v>2974.3760000000002</v>
      </c>
      <c r="P7017">
        <v>122.65714285714286</v>
      </c>
      <c r="Q7017">
        <v>34.5</v>
      </c>
      <c r="R7017">
        <v>8801.0679999999993</v>
      </c>
      <c r="S7017">
        <v>2019</v>
      </c>
      <c r="T7017">
        <v>7</v>
      </c>
      <c r="U7017">
        <v>31</v>
      </c>
    </row>
    <row r="7018" spans="1:21" x14ac:dyDescent="0.3">
      <c r="A7018" s="5" t="s">
        <v>168</v>
      </c>
      <c r="B7018" s="5" t="s">
        <v>206</v>
      </c>
      <c r="C7018" s="5" t="s">
        <v>118</v>
      </c>
      <c r="D7018" s="5" t="s">
        <v>435</v>
      </c>
      <c r="E7018" s="5" t="s">
        <v>172</v>
      </c>
      <c r="F7018" s="6">
        <v>43677</v>
      </c>
      <c r="G7018" s="5" t="s">
        <v>148</v>
      </c>
      <c r="H7018" s="5" t="s">
        <v>351</v>
      </c>
      <c r="I7018">
        <v>43491</v>
      </c>
      <c r="J7018">
        <v>186</v>
      </c>
      <c r="K7018">
        <v>326</v>
      </c>
      <c r="L7018">
        <v>3</v>
      </c>
      <c r="M7018">
        <v>11247</v>
      </c>
      <c r="N7018">
        <v>8923.1280000000006</v>
      </c>
      <c r="O7018">
        <v>2974.3760000000002</v>
      </c>
      <c r="P7018">
        <v>108.66666666666667</v>
      </c>
      <c r="Q7018">
        <v>34.5</v>
      </c>
      <c r="R7018">
        <v>2323.8719999999998</v>
      </c>
      <c r="S7018">
        <v>2019</v>
      </c>
      <c r="T7018">
        <v>7</v>
      </c>
      <c r="U7018">
        <v>31</v>
      </c>
    </row>
    <row r="7019" spans="1:21" x14ac:dyDescent="0.3">
      <c r="A7019" s="5" t="s">
        <v>168</v>
      </c>
      <c r="B7019" s="5" t="s">
        <v>206</v>
      </c>
      <c r="C7019" s="5" t="s">
        <v>118</v>
      </c>
      <c r="D7019" s="5" t="s">
        <v>435</v>
      </c>
      <c r="E7019" s="5" t="s">
        <v>172</v>
      </c>
      <c r="F7019" s="6">
        <v>43677</v>
      </c>
      <c r="G7019" s="5" t="s">
        <v>148</v>
      </c>
      <c r="H7019" s="5" t="s">
        <v>199</v>
      </c>
      <c r="I7019">
        <v>43491</v>
      </c>
      <c r="J7019">
        <v>186</v>
      </c>
      <c r="K7019">
        <v>909</v>
      </c>
      <c r="L7019">
        <v>8</v>
      </c>
      <c r="M7019">
        <v>31360.5</v>
      </c>
      <c r="N7019">
        <v>24865.584999999999</v>
      </c>
      <c r="O7019">
        <v>3108.1979999999999</v>
      </c>
      <c r="P7019">
        <v>113.625</v>
      </c>
      <c r="Q7019">
        <v>34.5</v>
      </c>
      <c r="R7019">
        <v>6494.915</v>
      </c>
      <c r="S7019">
        <v>2019</v>
      </c>
      <c r="T7019">
        <v>7</v>
      </c>
      <c r="U7019">
        <v>31</v>
      </c>
    </row>
    <row r="7020" spans="1:21" x14ac:dyDescent="0.3">
      <c r="A7020" s="5" t="s">
        <v>168</v>
      </c>
      <c r="B7020" s="5" t="s">
        <v>206</v>
      </c>
      <c r="C7020" s="5" t="s">
        <v>118</v>
      </c>
      <c r="D7020" s="5" t="s">
        <v>435</v>
      </c>
      <c r="E7020" s="5" t="s">
        <v>172</v>
      </c>
      <c r="F7020" s="6">
        <v>43677</v>
      </c>
      <c r="G7020" s="5" t="s">
        <v>148</v>
      </c>
      <c r="H7020" s="5" t="s">
        <v>200</v>
      </c>
      <c r="I7020">
        <v>43491</v>
      </c>
      <c r="J7020">
        <v>186</v>
      </c>
      <c r="K7020">
        <v>614</v>
      </c>
      <c r="L7020">
        <v>5</v>
      </c>
      <c r="M7020">
        <v>21183</v>
      </c>
      <c r="N7020">
        <v>15540.99</v>
      </c>
      <c r="O7020">
        <v>3108.1979999999999</v>
      </c>
      <c r="P7020">
        <v>122.8</v>
      </c>
      <c r="Q7020">
        <v>34.5</v>
      </c>
      <c r="R7020">
        <v>5642.01</v>
      </c>
      <c r="S7020">
        <v>2019</v>
      </c>
      <c r="T7020">
        <v>7</v>
      </c>
      <c r="U7020">
        <v>31</v>
      </c>
    </row>
    <row r="7021" spans="1:21" x14ac:dyDescent="0.3">
      <c r="A7021" s="5" t="s">
        <v>168</v>
      </c>
      <c r="B7021" s="5" t="s">
        <v>206</v>
      </c>
      <c r="C7021" s="5" t="s">
        <v>118</v>
      </c>
      <c r="D7021" s="5" t="s">
        <v>435</v>
      </c>
      <c r="E7021" s="5" t="s">
        <v>172</v>
      </c>
      <c r="F7021" s="6">
        <v>43677</v>
      </c>
      <c r="G7021" s="5" t="s">
        <v>148</v>
      </c>
      <c r="H7021" s="5" t="s">
        <v>215</v>
      </c>
      <c r="I7021">
        <v>43491</v>
      </c>
      <c r="J7021">
        <v>186</v>
      </c>
      <c r="K7021">
        <v>570</v>
      </c>
      <c r="L7021">
        <v>5</v>
      </c>
      <c r="M7021">
        <v>19665</v>
      </c>
      <c r="N7021">
        <v>15540.99</v>
      </c>
      <c r="O7021">
        <v>3108.1979999999999</v>
      </c>
      <c r="P7021">
        <v>114</v>
      </c>
      <c r="Q7021">
        <v>34.5</v>
      </c>
      <c r="R7021">
        <v>4124.01</v>
      </c>
      <c r="S7021">
        <v>2019</v>
      </c>
      <c r="T7021">
        <v>7</v>
      </c>
      <c r="U7021">
        <v>31</v>
      </c>
    </row>
    <row r="7022" spans="1:21" x14ac:dyDescent="0.3">
      <c r="A7022" s="5" t="s">
        <v>168</v>
      </c>
      <c r="B7022" s="5" t="s">
        <v>206</v>
      </c>
      <c r="C7022" s="5" t="s">
        <v>122</v>
      </c>
      <c r="D7022" s="5" t="s">
        <v>436</v>
      </c>
      <c r="E7022" s="5" t="s">
        <v>172</v>
      </c>
      <c r="F7022" s="6">
        <v>43677</v>
      </c>
      <c r="G7022" s="5" t="s">
        <v>148</v>
      </c>
      <c r="H7022" s="5" t="s">
        <v>233</v>
      </c>
      <c r="I7022">
        <v>43597</v>
      </c>
      <c r="J7022">
        <v>80</v>
      </c>
      <c r="K7022">
        <v>25.6</v>
      </c>
      <c r="L7022">
        <v>1</v>
      </c>
      <c r="M7022">
        <v>1278.4000000000001</v>
      </c>
      <c r="N7022">
        <v>1307.902</v>
      </c>
      <c r="O7022">
        <v>1307.902</v>
      </c>
      <c r="P7022">
        <v>25.6</v>
      </c>
      <c r="Q7022">
        <v>49.9375</v>
      </c>
      <c r="R7022">
        <v>-29.501999999999999</v>
      </c>
      <c r="S7022">
        <v>2019</v>
      </c>
      <c r="T7022">
        <v>7</v>
      </c>
      <c r="U7022">
        <v>31</v>
      </c>
    </row>
    <row r="7023" spans="1:21" x14ac:dyDescent="0.3">
      <c r="A7023" s="5" t="s">
        <v>168</v>
      </c>
      <c r="B7023" s="5" t="s">
        <v>206</v>
      </c>
      <c r="C7023" s="5" t="s">
        <v>111</v>
      </c>
      <c r="D7023" s="5" t="s">
        <v>437</v>
      </c>
      <c r="E7023" s="5" t="s">
        <v>172</v>
      </c>
      <c r="F7023" s="6">
        <v>43678</v>
      </c>
      <c r="G7023" s="5" t="s">
        <v>148</v>
      </c>
      <c r="H7023" s="5" t="s">
        <v>204</v>
      </c>
      <c r="I7023">
        <v>43504</v>
      </c>
      <c r="J7023">
        <v>174</v>
      </c>
      <c r="K7023">
        <v>658</v>
      </c>
      <c r="L7023">
        <v>6</v>
      </c>
      <c r="M7023">
        <v>22701</v>
      </c>
      <c r="N7023">
        <v>18050.569</v>
      </c>
      <c r="O7023">
        <v>3008.4279999999999</v>
      </c>
      <c r="P7023">
        <v>109.66666666666667</v>
      </c>
      <c r="Q7023">
        <v>34.5</v>
      </c>
      <c r="R7023">
        <v>4650.4309999999996</v>
      </c>
      <c r="S7023">
        <v>2019</v>
      </c>
      <c r="T7023">
        <v>8</v>
      </c>
      <c r="U7023">
        <v>31</v>
      </c>
    </row>
    <row r="7024" spans="1:21" x14ac:dyDescent="0.3">
      <c r="A7024" s="5" t="s">
        <v>168</v>
      </c>
      <c r="B7024" s="5" t="s">
        <v>206</v>
      </c>
      <c r="C7024" s="5" t="s">
        <v>111</v>
      </c>
      <c r="D7024" s="5" t="s">
        <v>437</v>
      </c>
      <c r="E7024" s="5" t="s">
        <v>172</v>
      </c>
      <c r="F7024" s="6">
        <v>43678</v>
      </c>
      <c r="G7024" s="5" t="s">
        <v>148</v>
      </c>
      <c r="H7024" s="5" t="s">
        <v>205</v>
      </c>
      <c r="I7024">
        <v>43504</v>
      </c>
      <c r="J7024">
        <v>174</v>
      </c>
      <c r="K7024">
        <v>430</v>
      </c>
      <c r="L7024">
        <v>4</v>
      </c>
      <c r="M7024">
        <v>14835</v>
      </c>
      <c r="N7024">
        <v>12033.713</v>
      </c>
      <c r="O7024">
        <v>3008.4279999999999</v>
      </c>
      <c r="P7024">
        <v>107.5</v>
      </c>
      <c r="Q7024">
        <v>34.5</v>
      </c>
      <c r="R7024">
        <v>2801.2869999999998</v>
      </c>
      <c r="S7024">
        <v>2019</v>
      </c>
      <c r="T7024">
        <v>8</v>
      </c>
      <c r="U7024">
        <v>31</v>
      </c>
    </row>
    <row r="7025" spans="1:21" x14ac:dyDescent="0.3">
      <c r="A7025" s="5" t="s">
        <v>168</v>
      </c>
      <c r="B7025" s="5" t="s">
        <v>206</v>
      </c>
      <c r="C7025" s="5" t="s">
        <v>111</v>
      </c>
      <c r="D7025" s="5" t="s">
        <v>437</v>
      </c>
      <c r="E7025" s="5" t="s">
        <v>172</v>
      </c>
      <c r="F7025" s="6">
        <v>43678</v>
      </c>
      <c r="G7025" s="5" t="s">
        <v>148</v>
      </c>
      <c r="H7025" s="5" t="s">
        <v>333</v>
      </c>
      <c r="I7025">
        <v>43504</v>
      </c>
      <c r="J7025">
        <v>174</v>
      </c>
      <c r="K7025">
        <v>188</v>
      </c>
      <c r="L7025">
        <v>2</v>
      </c>
      <c r="M7025">
        <v>6486</v>
      </c>
      <c r="N7025">
        <v>6016.8559999999998</v>
      </c>
      <c r="O7025">
        <v>3008.4279999999999</v>
      </c>
      <c r="P7025">
        <v>94</v>
      </c>
      <c r="Q7025">
        <v>34.5</v>
      </c>
      <c r="R7025">
        <v>469.14400000000001</v>
      </c>
      <c r="S7025">
        <v>2019</v>
      </c>
      <c r="T7025">
        <v>8</v>
      </c>
      <c r="U7025">
        <v>31</v>
      </c>
    </row>
    <row r="7026" spans="1:21" x14ac:dyDescent="0.3">
      <c r="A7026" s="5" t="s">
        <v>168</v>
      </c>
      <c r="B7026" s="5" t="s">
        <v>206</v>
      </c>
      <c r="C7026" s="5" t="s">
        <v>111</v>
      </c>
      <c r="D7026" s="5" t="s">
        <v>437</v>
      </c>
      <c r="E7026" s="5" t="s">
        <v>172</v>
      </c>
      <c r="F7026" s="6">
        <v>43678</v>
      </c>
      <c r="G7026" s="5" t="s">
        <v>148</v>
      </c>
      <c r="H7026" s="5" t="s">
        <v>184</v>
      </c>
      <c r="I7026">
        <v>43504</v>
      </c>
      <c r="J7026">
        <v>174</v>
      </c>
      <c r="K7026">
        <v>1807</v>
      </c>
      <c r="L7026">
        <v>16</v>
      </c>
      <c r="M7026">
        <v>61438</v>
      </c>
      <c r="N7026">
        <v>48134.85</v>
      </c>
      <c r="O7026">
        <v>3008.4279999999999</v>
      </c>
      <c r="P7026">
        <v>112.9375</v>
      </c>
      <c r="Q7026">
        <v>34</v>
      </c>
      <c r="R7026">
        <v>13303.15</v>
      </c>
      <c r="S7026">
        <v>2019</v>
      </c>
      <c r="T7026">
        <v>8</v>
      </c>
      <c r="U7026">
        <v>31</v>
      </c>
    </row>
    <row r="7027" spans="1:21" x14ac:dyDescent="0.3">
      <c r="A7027" s="5" t="s">
        <v>168</v>
      </c>
      <c r="B7027" s="5" t="s">
        <v>206</v>
      </c>
      <c r="C7027" s="5" t="s">
        <v>111</v>
      </c>
      <c r="D7027" s="5" t="s">
        <v>437</v>
      </c>
      <c r="E7027" s="5" t="s">
        <v>172</v>
      </c>
      <c r="F7027" s="6">
        <v>43678</v>
      </c>
      <c r="G7027" s="5" t="s">
        <v>148</v>
      </c>
      <c r="H7027" s="5" t="s">
        <v>191</v>
      </c>
      <c r="I7027">
        <v>43504</v>
      </c>
      <c r="J7027">
        <v>174</v>
      </c>
      <c r="K7027">
        <v>121</v>
      </c>
      <c r="L7027">
        <v>1</v>
      </c>
      <c r="M7027">
        <v>4174.5</v>
      </c>
      <c r="N7027">
        <v>3008.4279999999999</v>
      </c>
      <c r="O7027">
        <v>3008.4279999999999</v>
      </c>
      <c r="P7027">
        <v>121</v>
      </c>
      <c r="Q7027">
        <v>34.5</v>
      </c>
      <c r="R7027">
        <v>1166.0719999999999</v>
      </c>
      <c r="S7027">
        <v>2019</v>
      </c>
      <c r="T7027">
        <v>8</v>
      </c>
      <c r="U7027">
        <v>31</v>
      </c>
    </row>
    <row r="7028" spans="1:21" x14ac:dyDescent="0.3">
      <c r="A7028" s="5" t="s">
        <v>168</v>
      </c>
      <c r="B7028" s="5" t="s">
        <v>206</v>
      </c>
      <c r="C7028" s="5" t="s">
        <v>111</v>
      </c>
      <c r="D7028" s="5" t="s">
        <v>437</v>
      </c>
      <c r="E7028" s="5" t="s">
        <v>172</v>
      </c>
      <c r="F7028" s="6">
        <v>43678</v>
      </c>
      <c r="G7028" s="5" t="s">
        <v>148</v>
      </c>
      <c r="H7028" s="5" t="s">
        <v>203</v>
      </c>
      <c r="I7028">
        <v>43504</v>
      </c>
      <c r="J7028">
        <v>174</v>
      </c>
      <c r="K7028">
        <v>108</v>
      </c>
      <c r="L7028">
        <v>1</v>
      </c>
      <c r="M7028">
        <v>3726</v>
      </c>
      <c r="N7028">
        <v>3008.4279999999999</v>
      </c>
      <c r="O7028">
        <v>3008.4279999999999</v>
      </c>
      <c r="P7028">
        <v>108</v>
      </c>
      <c r="Q7028">
        <v>34.5</v>
      </c>
      <c r="R7028">
        <v>717.572</v>
      </c>
      <c r="S7028">
        <v>2019</v>
      </c>
      <c r="T7028">
        <v>8</v>
      </c>
      <c r="U7028">
        <v>31</v>
      </c>
    </row>
    <row r="7029" spans="1:21" x14ac:dyDescent="0.3">
      <c r="A7029" s="5" t="s">
        <v>168</v>
      </c>
      <c r="B7029" s="5" t="s">
        <v>206</v>
      </c>
      <c r="C7029" s="5" t="s">
        <v>111</v>
      </c>
      <c r="D7029" s="5" t="s">
        <v>437</v>
      </c>
      <c r="E7029" s="5" t="s">
        <v>172</v>
      </c>
      <c r="F7029" s="6">
        <v>43678</v>
      </c>
      <c r="G7029" s="5" t="s">
        <v>148</v>
      </c>
      <c r="H7029" s="5" t="s">
        <v>230</v>
      </c>
      <c r="I7029">
        <v>43504</v>
      </c>
      <c r="J7029">
        <v>174</v>
      </c>
      <c r="K7029">
        <v>1271</v>
      </c>
      <c r="L7029">
        <v>12</v>
      </c>
      <c r="M7029">
        <v>43214</v>
      </c>
      <c r="N7029">
        <v>36101.137999999999</v>
      </c>
      <c r="O7029">
        <v>3008.4279999999999</v>
      </c>
      <c r="P7029">
        <v>105.91666666666667</v>
      </c>
      <c r="Q7029">
        <v>34</v>
      </c>
      <c r="R7029">
        <v>7112.8620000000001</v>
      </c>
      <c r="S7029">
        <v>2019</v>
      </c>
      <c r="T7029">
        <v>8</v>
      </c>
      <c r="U7029">
        <v>31</v>
      </c>
    </row>
    <row r="7030" spans="1:21" x14ac:dyDescent="0.3">
      <c r="A7030" s="5" t="s">
        <v>168</v>
      </c>
      <c r="B7030" s="5" t="s">
        <v>206</v>
      </c>
      <c r="C7030" s="5" t="s">
        <v>111</v>
      </c>
      <c r="D7030" s="5" t="s">
        <v>437</v>
      </c>
      <c r="E7030" s="5" t="s">
        <v>172</v>
      </c>
      <c r="F7030" s="6">
        <v>43678</v>
      </c>
      <c r="G7030" s="5" t="s">
        <v>148</v>
      </c>
      <c r="H7030" s="5" t="s">
        <v>222</v>
      </c>
      <c r="I7030">
        <v>43504</v>
      </c>
      <c r="J7030">
        <v>174</v>
      </c>
      <c r="K7030">
        <v>120</v>
      </c>
      <c r="L7030">
        <v>1</v>
      </c>
      <c r="M7030">
        <v>4140</v>
      </c>
      <c r="N7030">
        <v>3008.4279999999999</v>
      </c>
      <c r="O7030">
        <v>3008.4279999999999</v>
      </c>
      <c r="P7030">
        <v>120</v>
      </c>
      <c r="Q7030">
        <v>34.5</v>
      </c>
      <c r="R7030">
        <v>1131.5719999999999</v>
      </c>
      <c r="S7030">
        <v>2019</v>
      </c>
      <c r="T7030">
        <v>8</v>
      </c>
      <c r="U7030">
        <v>31</v>
      </c>
    </row>
    <row r="7031" spans="1:21" x14ac:dyDescent="0.3">
      <c r="A7031" s="5" t="s">
        <v>168</v>
      </c>
      <c r="B7031" s="5" t="s">
        <v>206</v>
      </c>
      <c r="C7031" s="5" t="s">
        <v>111</v>
      </c>
      <c r="D7031" s="5" t="s">
        <v>437</v>
      </c>
      <c r="E7031" s="5" t="s">
        <v>172</v>
      </c>
      <c r="F7031" s="6">
        <v>43678</v>
      </c>
      <c r="G7031" s="5" t="s">
        <v>148</v>
      </c>
      <c r="H7031" s="5" t="s">
        <v>217</v>
      </c>
      <c r="I7031">
        <v>43504</v>
      </c>
      <c r="J7031">
        <v>174</v>
      </c>
      <c r="K7031">
        <v>1096</v>
      </c>
      <c r="L7031">
        <v>10</v>
      </c>
      <c r="M7031">
        <v>37812</v>
      </c>
      <c r="N7031">
        <v>30084.280999999999</v>
      </c>
      <c r="O7031">
        <v>3008.4279999999999</v>
      </c>
      <c r="P7031">
        <v>109.6</v>
      </c>
      <c r="Q7031">
        <v>34.5</v>
      </c>
      <c r="R7031">
        <v>7727.7190000000001</v>
      </c>
      <c r="S7031">
        <v>2019</v>
      </c>
      <c r="T7031">
        <v>8</v>
      </c>
      <c r="U7031">
        <v>31</v>
      </c>
    </row>
    <row r="7032" spans="1:21" x14ac:dyDescent="0.3">
      <c r="A7032" s="5" t="s">
        <v>168</v>
      </c>
      <c r="B7032" s="5" t="s">
        <v>206</v>
      </c>
      <c r="C7032" s="5" t="s">
        <v>111</v>
      </c>
      <c r="D7032" s="5" t="s">
        <v>437</v>
      </c>
      <c r="E7032" s="5" t="s">
        <v>172</v>
      </c>
      <c r="F7032" s="6">
        <v>43678</v>
      </c>
      <c r="G7032" s="5" t="s">
        <v>148</v>
      </c>
      <c r="H7032" s="5" t="s">
        <v>181</v>
      </c>
      <c r="I7032">
        <v>43504</v>
      </c>
      <c r="J7032">
        <v>174</v>
      </c>
      <c r="K7032">
        <v>214</v>
      </c>
      <c r="L7032">
        <v>2</v>
      </c>
      <c r="M7032">
        <v>7383</v>
      </c>
      <c r="N7032">
        <v>6016.8559999999998</v>
      </c>
      <c r="O7032">
        <v>3008.4279999999999</v>
      </c>
      <c r="P7032">
        <v>107</v>
      </c>
      <c r="Q7032">
        <v>34.5</v>
      </c>
      <c r="R7032">
        <v>1366.144</v>
      </c>
      <c r="S7032">
        <v>2019</v>
      </c>
      <c r="T7032">
        <v>8</v>
      </c>
      <c r="U7032">
        <v>31</v>
      </c>
    </row>
    <row r="7033" spans="1:21" x14ac:dyDescent="0.3">
      <c r="A7033" s="5" t="s">
        <v>168</v>
      </c>
      <c r="B7033" s="5" t="s">
        <v>206</v>
      </c>
      <c r="C7033" s="5" t="s">
        <v>111</v>
      </c>
      <c r="D7033" s="5" t="s">
        <v>437</v>
      </c>
      <c r="E7033" s="5" t="s">
        <v>172</v>
      </c>
      <c r="F7033" s="6">
        <v>43678</v>
      </c>
      <c r="G7033" s="5" t="s">
        <v>148</v>
      </c>
      <c r="H7033" s="5" t="s">
        <v>183</v>
      </c>
      <c r="I7033">
        <v>43504</v>
      </c>
      <c r="J7033">
        <v>174</v>
      </c>
      <c r="K7033">
        <v>312</v>
      </c>
      <c r="L7033">
        <v>3</v>
      </c>
      <c r="M7033">
        <v>10764</v>
      </c>
      <c r="N7033">
        <v>9025.2839999999997</v>
      </c>
      <c r="O7033">
        <v>3008.4279999999999</v>
      </c>
      <c r="P7033">
        <v>104</v>
      </c>
      <c r="Q7033">
        <v>34.5</v>
      </c>
      <c r="R7033">
        <v>1738.7159999999999</v>
      </c>
      <c r="S7033">
        <v>2019</v>
      </c>
      <c r="T7033">
        <v>8</v>
      </c>
      <c r="U7033">
        <v>31</v>
      </c>
    </row>
    <row r="7034" spans="1:21" x14ac:dyDescent="0.3">
      <c r="A7034" s="5" t="s">
        <v>168</v>
      </c>
      <c r="B7034" s="5" t="s">
        <v>206</v>
      </c>
      <c r="C7034" s="5" t="s">
        <v>111</v>
      </c>
      <c r="D7034" s="5" t="s">
        <v>437</v>
      </c>
      <c r="E7034" s="5" t="s">
        <v>172</v>
      </c>
      <c r="F7034" s="6">
        <v>43678</v>
      </c>
      <c r="G7034" s="5" t="s">
        <v>148</v>
      </c>
      <c r="H7034" s="5" t="s">
        <v>321</v>
      </c>
      <c r="I7034">
        <v>43504</v>
      </c>
      <c r="J7034">
        <v>174</v>
      </c>
      <c r="K7034">
        <v>368</v>
      </c>
      <c r="L7034">
        <v>3</v>
      </c>
      <c r="M7034">
        <v>12512</v>
      </c>
      <c r="N7034">
        <v>9025.2839999999997</v>
      </c>
      <c r="O7034">
        <v>3008.4279999999999</v>
      </c>
      <c r="P7034">
        <v>122.66666666666667</v>
      </c>
      <c r="Q7034">
        <v>34</v>
      </c>
      <c r="R7034">
        <v>3486.7159999999999</v>
      </c>
      <c r="S7034">
        <v>2019</v>
      </c>
      <c r="T7034">
        <v>8</v>
      </c>
      <c r="U7034">
        <v>31</v>
      </c>
    </row>
    <row r="7035" spans="1:21" x14ac:dyDescent="0.3">
      <c r="A7035" s="5" t="s">
        <v>168</v>
      </c>
      <c r="B7035" s="5" t="s">
        <v>206</v>
      </c>
      <c r="C7035" s="5" t="s">
        <v>111</v>
      </c>
      <c r="D7035" s="5" t="s">
        <v>437</v>
      </c>
      <c r="E7035" s="5" t="s">
        <v>172</v>
      </c>
      <c r="F7035" s="6">
        <v>43678</v>
      </c>
      <c r="G7035" s="5" t="s">
        <v>148</v>
      </c>
      <c r="H7035" s="5" t="s">
        <v>185</v>
      </c>
      <c r="I7035">
        <v>43504</v>
      </c>
      <c r="J7035">
        <v>174</v>
      </c>
      <c r="K7035">
        <v>430</v>
      </c>
      <c r="L7035">
        <v>4</v>
      </c>
      <c r="M7035">
        <v>14835</v>
      </c>
      <c r="N7035">
        <v>12033.713</v>
      </c>
      <c r="O7035">
        <v>3008.4279999999999</v>
      </c>
      <c r="P7035">
        <v>107.5</v>
      </c>
      <c r="Q7035">
        <v>34.5</v>
      </c>
      <c r="R7035">
        <v>2801.2869999999998</v>
      </c>
      <c r="S7035">
        <v>2019</v>
      </c>
      <c r="T7035">
        <v>8</v>
      </c>
      <c r="U7035">
        <v>31</v>
      </c>
    </row>
    <row r="7036" spans="1:21" x14ac:dyDescent="0.3">
      <c r="A7036" s="5" t="s">
        <v>168</v>
      </c>
      <c r="B7036" s="5" t="s">
        <v>206</v>
      </c>
      <c r="C7036" s="5" t="s">
        <v>111</v>
      </c>
      <c r="D7036" s="5" t="s">
        <v>437</v>
      </c>
      <c r="E7036" s="5" t="s">
        <v>172</v>
      </c>
      <c r="F7036" s="6">
        <v>43678</v>
      </c>
      <c r="G7036" s="5" t="s">
        <v>148</v>
      </c>
      <c r="H7036" s="5" t="s">
        <v>186</v>
      </c>
      <c r="I7036">
        <v>43504</v>
      </c>
      <c r="J7036">
        <v>174</v>
      </c>
      <c r="K7036">
        <v>109</v>
      </c>
      <c r="L7036">
        <v>1</v>
      </c>
      <c r="M7036">
        <v>3760.5</v>
      </c>
      <c r="N7036">
        <v>3008.4279999999999</v>
      </c>
      <c r="O7036">
        <v>3008.4279999999999</v>
      </c>
      <c r="P7036">
        <v>109</v>
      </c>
      <c r="Q7036">
        <v>34.5</v>
      </c>
      <c r="R7036">
        <v>752.072</v>
      </c>
      <c r="S7036">
        <v>2019</v>
      </c>
      <c r="T7036">
        <v>8</v>
      </c>
      <c r="U7036">
        <v>31</v>
      </c>
    </row>
    <row r="7037" spans="1:21" x14ac:dyDescent="0.3">
      <c r="A7037" s="5" t="s">
        <v>168</v>
      </c>
      <c r="B7037" s="5" t="s">
        <v>206</v>
      </c>
      <c r="C7037" s="5" t="s">
        <v>111</v>
      </c>
      <c r="D7037" s="5" t="s">
        <v>437</v>
      </c>
      <c r="E7037" s="5" t="s">
        <v>172</v>
      </c>
      <c r="F7037" s="6">
        <v>43678</v>
      </c>
      <c r="G7037" s="5" t="s">
        <v>148</v>
      </c>
      <c r="H7037" s="5" t="s">
        <v>187</v>
      </c>
      <c r="I7037">
        <v>43504</v>
      </c>
      <c r="J7037">
        <v>174</v>
      </c>
      <c r="K7037">
        <v>210</v>
      </c>
      <c r="L7037">
        <v>2</v>
      </c>
      <c r="M7037">
        <v>7245</v>
      </c>
      <c r="N7037">
        <v>6016.8559999999998</v>
      </c>
      <c r="O7037">
        <v>3008.4279999999999</v>
      </c>
      <c r="P7037">
        <v>105</v>
      </c>
      <c r="Q7037">
        <v>34.5</v>
      </c>
      <c r="R7037">
        <v>1228.144</v>
      </c>
      <c r="S7037">
        <v>2019</v>
      </c>
      <c r="T7037">
        <v>8</v>
      </c>
      <c r="U7037">
        <v>31</v>
      </c>
    </row>
    <row r="7038" spans="1:21" x14ac:dyDescent="0.3">
      <c r="A7038" s="5" t="s">
        <v>168</v>
      </c>
      <c r="B7038" s="5" t="s">
        <v>206</v>
      </c>
      <c r="C7038" s="5" t="s">
        <v>111</v>
      </c>
      <c r="D7038" s="5" t="s">
        <v>437</v>
      </c>
      <c r="E7038" s="5" t="s">
        <v>172</v>
      </c>
      <c r="F7038" s="6">
        <v>43678</v>
      </c>
      <c r="G7038" s="5" t="s">
        <v>148</v>
      </c>
      <c r="H7038" s="5" t="s">
        <v>308</v>
      </c>
      <c r="I7038">
        <v>43504</v>
      </c>
      <c r="J7038">
        <v>174</v>
      </c>
      <c r="K7038">
        <v>121</v>
      </c>
      <c r="L7038">
        <v>1</v>
      </c>
      <c r="M7038">
        <v>4174.5</v>
      </c>
      <c r="N7038">
        <v>3008.4279999999999</v>
      </c>
      <c r="O7038">
        <v>3008.4279999999999</v>
      </c>
      <c r="P7038">
        <v>121</v>
      </c>
      <c r="Q7038">
        <v>34.5</v>
      </c>
      <c r="R7038">
        <v>1166.0719999999999</v>
      </c>
      <c r="S7038">
        <v>2019</v>
      </c>
      <c r="T7038">
        <v>8</v>
      </c>
      <c r="U7038">
        <v>31</v>
      </c>
    </row>
    <row r="7039" spans="1:21" x14ac:dyDescent="0.3">
      <c r="A7039" s="5" t="s">
        <v>168</v>
      </c>
      <c r="B7039" s="5" t="s">
        <v>206</v>
      </c>
      <c r="C7039" s="5" t="s">
        <v>111</v>
      </c>
      <c r="D7039" s="5" t="s">
        <v>437</v>
      </c>
      <c r="E7039" s="5" t="s">
        <v>172</v>
      </c>
      <c r="F7039" s="6">
        <v>43678</v>
      </c>
      <c r="G7039" s="5" t="s">
        <v>148</v>
      </c>
      <c r="H7039" s="5" t="s">
        <v>190</v>
      </c>
      <c r="I7039">
        <v>43504</v>
      </c>
      <c r="J7039">
        <v>174</v>
      </c>
      <c r="K7039">
        <v>200</v>
      </c>
      <c r="L7039">
        <v>2</v>
      </c>
      <c r="M7039">
        <v>6900</v>
      </c>
      <c r="N7039">
        <v>6016.8559999999998</v>
      </c>
      <c r="O7039">
        <v>3008.4279999999999</v>
      </c>
      <c r="P7039">
        <v>100</v>
      </c>
      <c r="Q7039">
        <v>34.5</v>
      </c>
      <c r="R7039">
        <v>883.14400000000001</v>
      </c>
      <c r="S7039">
        <v>2019</v>
      </c>
      <c r="T7039">
        <v>8</v>
      </c>
      <c r="U7039">
        <v>31</v>
      </c>
    </row>
    <row r="7040" spans="1:21" x14ac:dyDescent="0.3">
      <c r="A7040" s="5" t="s">
        <v>168</v>
      </c>
      <c r="B7040" s="5" t="s">
        <v>206</v>
      </c>
      <c r="C7040" s="5" t="s">
        <v>111</v>
      </c>
      <c r="D7040" s="5" t="s">
        <v>437</v>
      </c>
      <c r="E7040" s="5" t="s">
        <v>172</v>
      </c>
      <c r="F7040" s="6">
        <v>43678</v>
      </c>
      <c r="G7040" s="5" t="s">
        <v>148</v>
      </c>
      <c r="H7040" s="5" t="s">
        <v>203</v>
      </c>
      <c r="I7040">
        <v>43504</v>
      </c>
      <c r="J7040">
        <v>174</v>
      </c>
      <c r="K7040">
        <v>100</v>
      </c>
      <c r="L7040">
        <v>1</v>
      </c>
      <c r="M7040">
        <v>2000</v>
      </c>
      <c r="N7040">
        <v>3008.4279999999999</v>
      </c>
      <c r="O7040">
        <v>3008.4279999999999</v>
      </c>
      <c r="P7040">
        <v>100</v>
      </c>
      <c r="Q7040">
        <v>20</v>
      </c>
      <c r="R7040">
        <v>-1008.428</v>
      </c>
      <c r="S7040">
        <v>2019</v>
      </c>
      <c r="T7040">
        <v>8</v>
      </c>
      <c r="U7040">
        <v>31</v>
      </c>
    </row>
    <row r="7041" spans="1:21" x14ac:dyDescent="0.3">
      <c r="A7041" s="5" t="s">
        <v>168</v>
      </c>
      <c r="B7041" s="5" t="s">
        <v>206</v>
      </c>
      <c r="C7041" s="5" t="s">
        <v>111</v>
      </c>
      <c r="D7041" s="5" t="s">
        <v>437</v>
      </c>
      <c r="E7041" s="5" t="s">
        <v>172</v>
      </c>
      <c r="F7041" s="6">
        <v>43679</v>
      </c>
      <c r="G7041" s="5" t="s">
        <v>148</v>
      </c>
      <c r="H7041" s="5" t="s">
        <v>264</v>
      </c>
      <c r="I7041">
        <v>43504</v>
      </c>
      <c r="J7041">
        <v>175</v>
      </c>
      <c r="K7041">
        <v>1385</v>
      </c>
      <c r="L7041">
        <v>12</v>
      </c>
      <c r="M7041">
        <v>45705</v>
      </c>
      <c r="N7041">
        <v>36101.137999999999</v>
      </c>
      <c r="O7041">
        <v>3008.4279999999999</v>
      </c>
      <c r="P7041">
        <v>115.41666666666667</v>
      </c>
      <c r="Q7041">
        <v>33</v>
      </c>
      <c r="R7041">
        <v>9603.8619999999992</v>
      </c>
      <c r="S7041">
        <v>2019</v>
      </c>
      <c r="T7041">
        <v>8</v>
      </c>
      <c r="U7041">
        <v>31</v>
      </c>
    </row>
    <row r="7042" spans="1:21" x14ac:dyDescent="0.3">
      <c r="A7042" s="5" t="s">
        <v>168</v>
      </c>
      <c r="B7042" s="5" t="s">
        <v>169</v>
      </c>
      <c r="C7042" s="5" t="s">
        <v>170</v>
      </c>
      <c r="D7042" s="5" t="s">
        <v>427</v>
      </c>
      <c r="E7042" s="5" t="s">
        <v>172</v>
      </c>
      <c r="F7042" s="6">
        <v>43680</v>
      </c>
      <c r="G7042" s="5" t="s">
        <v>148</v>
      </c>
      <c r="H7042" s="5" t="s">
        <v>173</v>
      </c>
      <c r="I7042">
        <v>43477</v>
      </c>
      <c r="J7042">
        <v>203</v>
      </c>
      <c r="K7042">
        <v>256.5</v>
      </c>
      <c r="L7042">
        <v>2</v>
      </c>
      <c r="M7042">
        <v>9234</v>
      </c>
      <c r="N7042">
        <v>5688.5770000000002</v>
      </c>
      <c r="O7042">
        <v>2844.288</v>
      </c>
      <c r="P7042">
        <v>128.25</v>
      </c>
      <c r="Q7042">
        <v>36</v>
      </c>
      <c r="R7042">
        <v>3545.4229999999998</v>
      </c>
      <c r="S7042">
        <v>2019</v>
      </c>
      <c r="T7042">
        <v>8</v>
      </c>
      <c r="U7042">
        <v>31</v>
      </c>
    </row>
    <row r="7043" spans="1:21" x14ac:dyDescent="0.3">
      <c r="A7043" s="5" t="s">
        <v>168</v>
      </c>
      <c r="B7043" s="5" t="s">
        <v>169</v>
      </c>
      <c r="C7043" s="5" t="s">
        <v>170</v>
      </c>
      <c r="D7043" s="5" t="s">
        <v>423</v>
      </c>
      <c r="E7043" s="5" t="s">
        <v>172</v>
      </c>
      <c r="F7043" s="6">
        <v>43680</v>
      </c>
      <c r="G7043" s="5" t="s">
        <v>148</v>
      </c>
      <c r="H7043" s="5" t="s">
        <v>266</v>
      </c>
      <c r="I7043">
        <v>43484</v>
      </c>
      <c r="J7043">
        <v>196</v>
      </c>
      <c r="K7043">
        <v>4754.5</v>
      </c>
      <c r="L7043">
        <v>7</v>
      </c>
      <c r="M7043">
        <v>24961.125</v>
      </c>
      <c r="N7043">
        <v>18651.404999999999</v>
      </c>
      <c r="O7043">
        <v>2664.4859999999999</v>
      </c>
      <c r="P7043">
        <v>679.21428571428567</v>
      </c>
      <c r="Q7043">
        <v>5.25</v>
      </c>
      <c r="R7043">
        <v>6309.72</v>
      </c>
      <c r="S7043">
        <v>2019</v>
      </c>
      <c r="T7043">
        <v>8</v>
      </c>
      <c r="U7043">
        <v>31</v>
      </c>
    </row>
    <row r="7044" spans="1:21" x14ac:dyDescent="0.3">
      <c r="A7044" s="5" t="s">
        <v>168</v>
      </c>
      <c r="B7044" s="5" t="s">
        <v>169</v>
      </c>
      <c r="C7044" s="5" t="s">
        <v>170</v>
      </c>
      <c r="D7044" s="5" t="s">
        <v>423</v>
      </c>
      <c r="E7044" s="5" t="s">
        <v>172</v>
      </c>
      <c r="F7044" s="6">
        <v>43680</v>
      </c>
      <c r="G7044" s="5" t="s">
        <v>148</v>
      </c>
      <c r="H7044" s="5" t="s">
        <v>190</v>
      </c>
      <c r="I7044">
        <v>43484</v>
      </c>
      <c r="J7044">
        <v>196</v>
      </c>
      <c r="K7044">
        <v>112.5</v>
      </c>
      <c r="L7044">
        <v>1</v>
      </c>
      <c r="M7044">
        <v>3825</v>
      </c>
      <c r="N7044">
        <v>2664.4859999999999</v>
      </c>
      <c r="O7044">
        <v>2664.4859999999999</v>
      </c>
      <c r="P7044">
        <v>112.5</v>
      </c>
      <c r="Q7044">
        <v>34</v>
      </c>
      <c r="R7044">
        <v>1160.5139999999999</v>
      </c>
      <c r="S7044">
        <v>2019</v>
      </c>
      <c r="T7044">
        <v>8</v>
      </c>
      <c r="U7044">
        <v>31</v>
      </c>
    </row>
    <row r="7045" spans="1:21" x14ac:dyDescent="0.3">
      <c r="A7045" s="5" t="s">
        <v>168</v>
      </c>
      <c r="B7045" s="5" t="s">
        <v>169</v>
      </c>
      <c r="C7045" s="5" t="s">
        <v>170</v>
      </c>
      <c r="D7045" s="5" t="s">
        <v>431</v>
      </c>
      <c r="E7045" s="5" t="s">
        <v>172</v>
      </c>
      <c r="F7045" s="6">
        <v>43680</v>
      </c>
      <c r="G7045" s="5" t="s">
        <v>148</v>
      </c>
      <c r="H7045" s="5" t="s">
        <v>266</v>
      </c>
      <c r="I7045">
        <v>43491</v>
      </c>
      <c r="J7045">
        <v>189</v>
      </c>
      <c r="K7045">
        <v>4754.5</v>
      </c>
      <c r="L7045">
        <v>6</v>
      </c>
      <c r="M7045">
        <v>21395.25</v>
      </c>
      <c r="N7045">
        <v>17408.925999999999</v>
      </c>
      <c r="O7045">
        <v>2901.4879999999998</v>
      </c>
      <c r="P7045">
        <v>792.41666666666663</v>
      </c>
      <c r="Q7045">
        <v>4.5</v>
      </c>
      <c r="R7045">
        <v>3986.3240000000001</v>
      </c>
      <c r="S7045">
        <v>2019</v>
      </c>
      <c r="T7045">
        <v>8</v>
      </c>
      <c r="U7045">
        <v>31</v>
      </c>
    </row>
    <row r="7046" spans="1:21" x14ac:dyDescent="0.3">
      <c r="A7046" s="5" t="s">
        <v>168</v>
      </c>
      <c r="B7046" s="5" t="s">
        <v>169</v>
      </c>
      <c r="C7046" s="5" t="s">
        <v>170</v>
      </c>
      <c r="D7046" s="5" t="s">
        <v>421</v>
      </c>
      <c r="E7046" s="5" t="s">
        <v>172</v>
      </c>
      <c r="F7046" s="6">
        <v>43680</v>
      </c>
      <c r="G7046" s="5" t="s">
        <v>148</v>
      </c>
      <c r="H7046" s="5" t="s">
        <v>266</v>
      </c>
      <c r="I7046">
        <v>43505</v>
      </c>
      <c r="J7046">
        <v>175</v>
      </c>
      <c r="K7046">
        <v>4754.5</v>
      </c>
      <c r="L7046">
        <v>25</v>
      </c>
      <c r="M7046">
        <v>89146.875</v>
      </c>
      <c r="N7046">
        <v>68341.758000000002</v>
      </c>
      <c r="O7046">
        <v>2733.67</v>
      </c>
      <c r="P7046">
        <v>190.18</v>
      </c>
      <c r="Q7046">
        <v>18.75</v>
      </c>
      <c r="R7046">
        <v>20805.116999999998</v>
      </c>
      <c r="S7046">
        <v>2019</v>
      </c>
      <c r="T7046">
        <v>8</v>
      </c>
      <c r="U7046">
        <v>31</v>
      </c>
    </row>
    <row r="7047" spans="1:21" x14ac:dyDescent="0.3">
      <c r="A7047" s="5" t="s">
        <v>168</v>
      </c>
      <c r="B7047" s="5" t="s">
        <v>169</v>
      </c>
      <c r="C7047" s="5" t="s">
        <v>170</v>
      </c>
      <c r="D7047" s="5" t="s">
        <v>438</v>
      </c>
      <c r="E7047" s="5" t="s">
        <v>172</v>
      </c>
      <c r="F7047" s="6">
        <v>43680</v>
      </c>
      <c r="G7047" s="5" t="s">
        <v>148</v>
      </c>
      <c r="H7047" s="5" t="s">
        <v>266</v>
      </c>
      <c r="I7047">
        <v>43512</v>
      </c>
      <c r="J7047">
        <v>168</v>
      </c>
      <c r="K7047">
        <v>4754.5</v>
      </c>
      <c r="L7047">
        <v>2</v>
      </c>
      <c r="M7047">
        <v>7131.75</v>
      </c>
      <c r="N7047">
        <v>6008.8130000000001</v>
      </c>
      <c r="O7047">
        <v>3004.4070000000002</v>
      </c>
      <c r="P7047">
        <v>2377.25</v>
      </c>
      <c r="Q7047">
        <v>1.5</v>
      </c>
      <c r="R7047">
        <v>1122.9369999999999</v>
      </c>
      <c r="S7047">
        <v>2019</v>
      </c>
      <c r="T7047">
        <v>8</v>
      </c>
      <c r="U7047">
        <v>31</v>
      </c>
    </row>
    <row r="7048" spans="1:21" x14ac:dyDescent="0.3">
      <c r="A7048" s="5" t="s">
        <v>168</v>
      </c>
      <c r="B7048" s="5" t="s">
        <v>175</v>
      </c>
      <c r="C7048" s="5" t="s">
        <v>84</v>
      </c>
      <c r="D7048" s="5" t="s">
        <v>438</v>
      </c>
      <c r="E7048" s="5" t="s">
        <v>172</v>
      </c>
      <c r="F7048" s="6">
        <v>43680</v>
      </c>
      <c r="G7048" s="5" t="s">
        <v>148</v>
      </c>
      <c r="H7048" s="5" t="s">
        <v>178</v>
      </c>
      <c r="I7048">
        <v>43512</v>
      </c>
      <c r="J7048">
        <v>168</v>
      </c>
      <c r="K7048">
        <v>108.5</v>
      </c>
      <c r="L7048">
        <v>1</v>
      </c>
      <c r="M7048">
        <v>3689</v>
      </c>
      <c r="N7048">
        <v>3175.4070000000002</v>
      </c>
      <c r="O7048">
        <v>3175.4070000000002</v>
      </c>
      <c r="P7048">
        <v>108.5</v>
      </c>
      <c r="Q7048">
        <v>34</v>
      </c>
      <c r="R7048">
        <v>513.59299999999996</v>
      </c>
      <c r="S7048">
        <v>2019</v>
      </c>
      <c r="T7048">
        <v>8</v>
      </c>
      <c r="U7048">
        <v>31</v>
      </c>
    </row>
    <row r="7049" spans="1:21" x14ac:dyDescent="0.3">
      <c r="A7049" s="5" t="s">
        <v>168</v>
      </c>
      <c r="B7049" s="5" t="s">
        <v>175</v>
      </c>
      <c r="C7049" s="5" t="s">
        <v>84</v>
      </c>
      <c r="D7049" s="5" t="s">
        <v>438</v>
      </c>
      <c r="E7049" s="5" t="s">
        <v>172</v>
      </c>
      <c r="F7049" s="6">
        <v>43680</v>
      </c>
      <c r="G7049" s="5" t="s">
        <v>148</v>
      </c>
      <c r="H7049" s="5" t="s">
        <v>197</v>
      </c>
      <c r="I7049">
        <v>43512</v>
      </c>
      <c r="J7049">
        <v>168</v>
      </c>
      <c r="K7049">
        <v>257</v>
      </c>
      <c r="L7049">
        <v>2</v>
      </c>
      <c r="M7049">
        <v>8738</v>
      </c>
      <c r="N7049">
        <v>6350.8140000000003</v>
      </c>
      <c r="O7049">
        <v>3175.4070000000002</v>
      </c>
      <c r="P7049">
        <v>128.5</v>
      </c>
      <c r="Q7049">
        <v>34</v>
      </c>
      <c r="R7049">
        <v>2387.1860000000001</v>
      </c>
      <c r="S7049">
        <v>2019</v>
      </c>
      <c r="T7049">
        <v>8</v>
      </c>
      <c r="U7049">
        <v>31</v>
      </c>
    </row>
    <row r="7050" spans="1:21" x14ac:dyDescent="0.3">
      <c r="A7050" s="5" t="s">
        <v>168</v>
      </c>
      <c r="B7050" s="5" t="s">
        <v>175</v>
      </c>
      <c r="C7050" s="5" t="s">
        <v>84</v>
      </c>
      <c r="D7050" s="5" t="s">
        <v>438</v>
      </c>
      <c r="E7050" s="5" t="s">
        <v>172</v>
      </c>
      <c r="F7050" s="6">
        <v>43680</v>
      </c>
      <c r="G7050" s="5" t="s">
        <v>148</v>
      </c>
      <c r="H7050" s="5" t="s">
        <v>311</v>
      </c>
      <c r="I7050">
        <v>43512</v>
      </c>
      <c r="J7050">
        <v>168</v>
      </c>
      <c r="K7050">
        <v>103.5</v>
      </c>
      <c r="L7050">
        <v>1</v>
      </c>
      <c r="M7050">
        <v>3519</v>
      </c>
      <c r="N7050">
        <v>3175.4070000000002</v>
      </c>
      <c r="O7050">
        <v>3175.4070000000002</v>
      </c>
      <c r="P7050">
        <v>103.5</v>
      </c>
      <c r="Q7050">
        <v>34</v>
      </c>
      <c r="R7050">
        <v>343.59300000000002</v>
      </c>
      <c r="S7050">
        <v>2019</v>
      </c>
      <c r="T7050">
        <v>8</v>
      </c>
      <c r="U7050">
        <v>31</v>
      </c>
    </row>
    <row r="7051" spans="1:21" x14ac:dyDescent="0.3">
      <c r="A7051" s="5" t="s">
        <v>168</v>
      </c>
      <c r="B7051" s="5" t="s">
        <v>175</v>
      </c>
      <c r="C7051" s="5" t="s">
        <v>84</v>
      </c>
      <c r="D7051" s="5" t="s">
        <v>438</v>
      </c>
      <c r="E7051" s="5" t="s">
        <v>172</v>
      </c>
      <c r="F7051" s="6">
        <v>43680</v>
      </c>
      <c r="G7051" s="5" t="s">
        <v>148</v>
      </c>
      <c r="H7051" s="5" t="s">
        <v>173</v>
      </c>
      <c r="I7051">
        <v>43512</v>
      </c>
      <c r="J7051">
        <v>168</v>
      </c>
      <c r="K7051">
        <v>897.5</v>
      </c>
      <c r="L7051">
        <v>8</v>
      </c>
      <c r="M7051">
        <v>32310</v>
      </c>
      <c r="N7051">
        <v>25403.258000000002</v>
      </c>
      <c r="O7051">
        <v>3175.4070000000002</v>
      </c>
      <c r="P7051">
        <v>112.1875</v>
      </c>
      <c r="Q7051">
        <v>36</v>
      </c>
      <c r="R7051">
        <v>6906.7420000000002</v>
      </c>
      <c r="S7051">
        <v>2019</v>
      </c>
      <c r="T7051">
        <v>8</v>
      </c>
      <c r="U7051">
        <v>31</v>
      </c>
    </row>
    <row r="7052" spans="1:21" x14ac:dyDescent="0.3">
      <c r="A7052" s="5" t="s">
        <v>168</v>
      </c>
      <c r="B7052" s="5" t="s">
        <v>175</v>
      </c>
      <c r="C7052" s="5" t="s">
        <v>84</v>
      </c>
      <c r="D7052" s="5" t="s">
        <v>438</v>
      </c>
      <c r="E7052" s="5" t="s">
        <v>172</v>
      </c>
      <c r="F7052" s="6">
        <v>43680</v>
      </c>
      <c r="G7052" s="5" t="s">
        <v>148</v>
      </c>
      <c r="H7052" s="5" t="s">
        <v>197</v>
      </c>
      <c r="I7052">
        <v>43512</v>
      </c>
      <c r="J7052">
        <v>168</v>
      </c>
      <c r="K7052">
        <v>476</v>
      </c>
      <c r="L7052">
        <v>4</v>
      </c>
      <c r="M7052">
        <v>16184</v>
      </c>
      <c r="N7052">
        <v>12701.629000000001</v>
      </c>
      <c r="O7052">
        <v>3175.4070000000002</v>
      </c>
      <c r="P7052">
        <v>119</v>
      </c>
      <c r="Q7052">
        <v>34</v>
      </c>
      <c r="R7052">
        <v>3482.3710000000001</v>
      </c>
      <c r="S7052">
        <v>2019</v>
      </c>
      <c r="T7052">
        <v>8</v>
      </c>
      <c r="U7052">
        <v>31</v>
      </c>
    </row>
    <row r="7053" spans="1:21" x14ac:dyDescent="0.3">
      <c r="A7053" s="5" t="s">
        <v>168</v>
      </c>
      <c r="B7053" s="5" t="s">
        <v>175</v>
      </c>
      <c r="C7053" s="5" t="s">
        <v>84</v>
      </c>
      <c r="D7053" s="5" t="s">
        <v>438</v>
      </c>
      <c r="E7053" s="5" t="s">
        <v>172</v>
      </c>
      <c r="F7053" s="6">
        <v>43680</v>
      </c>
      <c r="G7053" s="5" t="s">
        <v>148</v>
      </c>
      <c r="H7053" s="5" t="s">
        <v>311</v>
      </c>
      <c r="I7053">
        <v>43512</v>
      </c>
      <c r="J7053">
        <v>168</v>
      </c>
      <c r="K7053">
        <v>101.5</v>
      </c>
      <c r="L7053">
        <v>1</v>
      </c>
      <c r="M7053">
        <v>3451</v>
      </c>
      <c r="N7053">
        <v>3175.4070000000002</v>
      </c>
      <c r="O7053">
        <v>3175.4070000000002</v>
      </c>
      <c r="P7053">
        <v>101.5</v>
      </c>
      <c r="Q7053">
        <v>34</v>
      </c>
      <c r="R7053">
        <v>275.59300000000002</v>
      </c>
      <c r="S7053">
        <v>2019</v>
      </c>
      <c r="T7053">
        <v>8</v>
      </c>
      <c r="U7053">
        <v>31</v>
      </c>
    </row>
    <row r="7054" spans="1:21" x14ac:dyDescent="0.3">
      <c r="A7054" s="5" t="s">
        <v>168</v>
      </c>
      <c r="B7054" s="5" t="s">
        <v>175</v>
      </c>
      <c r="C7054" s="5" t="s">
        <v>84</v>
      </c>
      <c r="D7054" s="5" t="s">
        <v>438</v>
      </c>
      <c r="E7054" s="5" t="s">
        <v>172</v>
      </c>
      <c r="F7054" s="6">
        <v>43680</v>
      </c>
      <c r="G7054" s="5" t="s">
        <v>148</v>
      </c>
      <c r="H7054" s="5" t="s">
        <v>351</v>
      </c>
      <c r="I7054">
        <v>43512</v>
      </c>
      <c r="J7054">
        <v>168</v>
      </c>
      <c r="K7054">
        <v>231.5</v>
      </c>
      <c r="L7054">
        <v>2</v>
      </c>
      <c r="M7054">
        <v>7871</v>
      </c>
      <c r="N7054">
        <v>6350.8140000000003</v>
      </c>
      <c r="O7054">
        <v>3175.4070000000002</v>
      </c>
      <c r="P7054">
        <v>115.75</v>
      </c>
      <c r="Q7054">
        <v>34</v>
      </c>
      <c r="R7054">
        <v>1520.1859999999999</v>
      </c>
      <c r="S7054">
        <v>2019</v>
      </c>
      <c r="T7054">
        <v>8</v>
      </c>
      <c r="U7054">
        <v>31</v>
      </c>
    </row>
    <row r="7055" spans="1:21" x14ac:dyDescent="0.3">
      <c r="A7055" s="5" t="s">
        <v>168</v>
      </c>
      <c r="B7055" s="5" t="s">
        <v>175</v>
      </c>
      <c r="C7055" s="5" t="s">
        <v>84</v>
      </c>
      <c r="D7055" s="5" t="s">
        <v>438</v>
      </c>
      <c r="E7055" s="5" t="s">
        <v>172</v>
      </c>
      <c r="F7055" s="6">
        <v>43680</v>
      </c>
      <c r="G7055" s="5" t="s">
        <v>148</v>
      </c>
      <c r="H7055" s="5" t="s">
        <v>178</v>
      </c>
      <c r="I7055">
        <v>43512</v>
      </c>
      <c r="J7055">
        <v>168</v>
      </c>
      <c r="K7055">
        <v>338.5</v>
      </c>
      <c r="L7055">
        <v>3</v>
      </c>
      <c r="M7055">
        <v>11509</v>
      </c>
      <c r="N7055">
        <v>9526.2219999999998</v>
      </c>
      <c r="O7055">
        <v>3175.4070000000002</v>
      </c>
      <c r="P7055">
        <v>112.83333333333333</v>
      </c>
      <c r="Q7055">
        <v>34</v>
      </c>
      <c r="R7055">
        <v>1982.778</v>
      </c>
      <c r="S7055">
        <v>2019</v>
      </c>
      <c r="T7055">
        <v>8</v>
      </c>
      <c r="U7055">
        <v>31</v>
      </c>
    </row>
    <row r="7056" spans="1:21" x14ac:dyDescent="0.3">
      <c r="A7056" s="5" t="s">
        <v>168</v>
      </c>
      <c r="B7056" s="5" t="s">
        <v>175</v>
      </c>
      <c r="C7056" s="5" t="s">
        <v>84</v>
      </c>
      <c r="D7056" s="5" t="s">
        <v>438</v>
      </c>
      <c r="E7056" s="5" t="s">
        <v>172</v>
      </c>
      <c r="F7056" s="6">
        <v>43680</v>
      </c>
      <c r="G7056" s="5" t="s">
        <v>148</v>
      </c>
      <c r="H7056" s="5" t="s">
        <v>173</v>
      </c>
      <c r="I7056">
        <v>43512</v>
      </c>
      <c r="J7056">
        <v>168</v>
      </c>
      <c r="K7056">
        <v>2178.5</v>
      </c>
      <c r="L7056">
        <v>18</v>
      </c>
      <c r="M7056">
        <v>78426</v>
      </c>
      <c r="N7056">
        <v>57157.33</v>
      </c>
      <c r="O7056">
        <v>3175.4070000000002</v>
      </c>
      <c r="P7056">
        <v>121.02777777777777</v>
      </c>
      <c r="Q7056">
        <v>36</v>
      </c>
      <c r="R7056">
        <v>21268.67</v>
      </c>
      <c r="S7056">
        <v>2019</v>
      </c>
      <c r="T7056">
        <v>8</v>
      </c>
      <c r="U7056">
        <v>31</v>
      </c>
    </row>
    <row r="7057" spans="1:21" x14ac:dyDescent="0.3">
      <c r="A7057" s="5" t="s">
        <v>168</v>
      </c>
      <c r="B7057" s="5" t="s">
        <v>206</v>
      </c>
      <c r="C7057" s="5" t="s">
        <v>111</v>
      </c>
      <c r="D7057" s="5" t="s">
        <v>437</v>
      </c>
      <c r="E7057" s="5" t="s">
        <v>172</v>
      </c>
      <c r="F7057" s="6">
        <v>43680</v>
      </c>
      <c r="G7057" s="5" t="s">
        <v>148</v>
      </c>
      <c r="H7057" s="5" t="s">
        <v>202</v>
      </c>
      <c r="I7057">
        <v>43504</v>
      </c>
      <c r="J7057">
        <v>176</v>
      </c>
      <c r="K7057">
        <v>1020</v>
      </c>
      <c r="L7057">
        <v>9</v>
      </c>
      <c r="M7057">
        <v>34680</v>
      </c>
      <c r="N7057">
        <v>27075.852999999999</v>
      </c>
      <c r="O7057">
        <v>3008.4279999999999</v>
      </c>
      <c r="P7057">
        <v>113.33333333333333</v>
      </c>
      <c r="Q7057">
        <v>34</v>
      </c>
      <c r="R7057">
        <v>7604.1469999999999</v>
      </c>
      <c r="S7057">
        <v>2019</v>
      </c>
      <c r="T7057">
        <v>8</v>
      </c>
      <c r="U7057">
        <v>31</v>
      </c>
    </row>
    <row r="7058" spans="1:21" x14ac:dyDescent="0.3">
      <c r="A7058" s="5" t="s">
        <v>168</v>
      </c>
      <c r="B7058" s="5" t="s">
        <v>206</v>
      </c>
      <c r="C7058" s="5" t="s">
        <v>111</v>
      </c>
      <c r="D7058" s="5" t="s">
        <v>437</v>
      </c>
      <c r="E7058" s="5" t="s">
        <v>172</v>
      </c>
      <c r="F7058" s="6">
        <v>43680</v>
      </c>
      <c r="G7058" s="5" t="s">
        <v>148</v>
      </c>
      <c r="H7058" s="5" t="s">
        <v>205</v>
      </c>
      <c r="I7058">
        <v>43504</v>
      </c>
      <c r="J7058">
        <v>176</v>
      </c>
      <c r="K7058">
        <v>554</v>
      </c>
      <c r="L7058">
        <v>5</v>
      </c>
      <c r="M7058">
        <v>19113</v>
      </c>
      <c r="N7058">
        <v>15042.141</v>
      </c>
      <c r="O7058">
        <v>3008.4279999999999</v>
      </c>
      <c r="P7058">
        <v>110.8</v>
      </c>
      <c r="Q7058">
        <v>34.5</v>
      </c>
      <c r="R7058">
        <v>4070.8589999999999</v>
      </c>
      <c r="S7058">
        <v>2019</v>
      </c>
      <c r="T7058">
        <v>8</v>
      </c>
      <c r="U7058">
        <v>31</v>
      </c>
    </row>
    <row r="7059" spans="1:21" x14ac:dyDescent="0.3">
      <c r="A7059" s="5" t="s">
        <v>168</v>
      </c>
      <c r="B7059" s="5" t="s">
        <v>206</v>
      </c>
      <c r="C7059" s="5" t="s">
        <v>111</v>
      </c>
      <c r="D7059" s="5" t="s">
        <v>437</v>
      </c>
      <c r="E7059" s="5" t="s">
        <v>172</v>
      </c>
      <c r="F7059" s="6">
        <v>43680</v>
      </c>
      <c r="G7059" s="5" t="s">
        <v>148</v>
      </c>
      <c r="H7059" s="5" t="s">
        <v>182</v>
      </c>
      <c r="I7059">
        <v>43504</v>
      </c>
      <c r="J7059">
        <v>176</v>
      </c>
      <c r="K7059">
        <v>236</v>
      </c>
      <c r="L7059">
        <v>2</v>
      </c>
      <c r="M7059">
        <v>8142</v>
      </c>
      <c r="N7059">
        <v>6016.8559999999998</v>
      </c>
      <c r="O7059">
        <v>3008.4279999999999</v>
      </c>
      <c r="P7059">
        <v>118</v>
      </c>
      <c r="Q7059">
        <v>34.5</v>
      </c>
      <c r="R7059">
        <v>2125.1439999999998</v>
      </c>
      <c r="S7059">
        <v>2019</v>
      </c>
      <c r="T7059">
        <v>8</v>
      </c>
      <c r="U7059">
        <v>31</v>
      </c>
    </row>
    <row r="7060" spans="1:21" x14ac:dyDescent="0.3">
      <c r="A7060" s="5" t="s">
        <v>168</v>
      </c>
      <c r="B7060" s="5" t="s">
        <v>206</v>
      </c>
      <c r="C7060" s="5" t="s">
        <v>111</v>
      </c>
      <c r="D7060" s="5" t="s">
        <v>437</v>
      </c>
      <c r="E7060" s="5" t="s">
        <v>172</v>
      </c>
      <c r="F7060" s="6">
        <v>43680</v>
      </c>
      <c r="G7060" s="5" t="s">
        <v>148</v>
      </c>
      <c r="H7060" s="5" t="s">
        <v>216</v>
      </c>
      <c r="I7060">
        <v>43504</v>
      </c>
      <c r="J7060">
        <v>176</v>
      </c>
      <c r="K7060">
        <v>102</v>
      </c>
      <c r="L7060">
        <v>1</v>
      </c>
      <c r="M7060">
        <v>3519</v>
      </c>
      <c r="N7060">
        <v>3008.4279999999999</v>
      </c>
      <c r="O7060">
        <v>3008.4279999999999</v>
      </c>
      <c r="P7060">
        <v>102</v>
      </c>
      <c r="Q7060">
        <v>34.5</v>
      </c>
      <c r="R7060">
        <v>510.572</v>
      </c>
      <c r="S7060">
        <v>2019</v>
      </c>
      <c r="T7060">
        <v>8</v>
      </c>
      <c r="U7060">
        <v>31</v>
      </c>
    </row>
    <row r="7061" spans="1:21" x14ac:dyDescent="0.3">
      <c r="A7061" s="5" t="s">
        <v>168</v>
      </c>
      <c r="B7061" s="5" t="s">
        <v>206</v>
      </c>
      <c r="C7061" s="5" t="s">
        <v>111</v>
      </c>
      <c r="D7061" s="5" t="s">
        <v>437</v>
      </c>
      <c r="E7061" s="5" t="s">
        <v>172</v>
      </c>
      <c r="F7061" s="6">
        <v>43680</v>
      </c>
      <c r="G7061" s="5" t="s">
        <v>148</v>
      </c>
      <c r="H7061" s="5" t="s">
        <v>191</v>
      </c>
      <c r="I7061">
        <v>43504</v>
      </c>
      <c r="J7061">
        <v>176</v>
      </c>
      <c r="K7061">
        <v>354</v>
      </c>
      <c r="L7061">
        <v>3</v>
      </c>
      <c r="M7061">
        <v>12213</v>
      </c>
      <c r="N7061">
        <v>9025.2839999999997</v>
      </c>
      <c r="O7061">
        <v>3008.4279999999999</v>
      </c>
      <c r="P7061">
        <v>118</v>
      </c>
      <c r="Q7061">
        <v>34.5</v>
      </c>
      <c r="R7061">
        <v>3187.7159999999999</v>
      </c>
      <c r="S7061">
        <v>2019</v>
      </c>
      <c r="T7061">
        <v>8</v>
      </c>
      <c r="U7061">
        <v>31</v>
      </c>
    </row>
    <row r="7062" spans="1:21" x14ac:dyDescent="0.3">
      <c r="A7062" s="5" t="s">
        <v>168</v>
      </c>
      <c r="B7062" s="5" t="s">
        <v>206</v>
      </c>
      <c r="C7062" s="5" t="s">
        <v>111</v>
      </c>
      <c r="D7062" s="5" t="s">
        <v>437</v>
      </c>
      <c r="E7062" s="5" t="s">
        <v>172</v>
      </c>
      <c r="F7062" s="6">
        <v>43680</v>
      </c>
      <c r="G7062" s="5" t="s">
        <v>148</v>
      </c>
      <c r="H7062" s="5" t="s">
        <v>203</v>
      </c>
      <c r="I7062">
        <v>43504</v>
      </c>
      <c r="J7062">
        <v>176</v>
      </c>
      <c r="K7062">
        <v>200</v>
      </c>
      <c r="L7062">
        <v>2</v>
      </c>
      <c r="M7062">
        <v>6900</v>
      </c>
      <c r="N7062">
        <v>6016.8559999999998</v>
      </c>
      <c r="O7062">
        <v>3008.4279999999999</v>
      </c>
      <c r="P7062">
        <v>100</v>
      </c>
      <c r="Q7062">
        <v>34.5</v>
      </c>
      <c r="R7062">
        <v>883.14400000000001</v>
      </c>
      <c r="S7062">
        <v>2019</v>
      </c>
      <c r="T7062">
        <v>8</v>
      </c>
      <c r="U7062">
        <v>31</v>
      </c>
    </row>
    <row r="7063" spans="1:21" x14ac:dyDescent="0.3">
      <c r="A7063" s="5" t="s">
        <v>168</v>
      </c>
      <c r="B7063" s="5" t="s">
        <v>206</v>
      </c>
      <c r="C7063" s="5" t="s">
        <v>111</v>
      </c>
      <c r="D7063" s="5" t="s">
        <v>437</v>
      </c>
      <c r="E7063" s="5" t="s">
        <v>172</v>
      </c>
      <c r="F7063" s="6">
        <v>43680</v>
      </c>
      <c r="G7063" s="5" t="s">
        <v>148</v>
      </c>
      <c r="H7063" s="5" t="s">
        <v>226</v>
      </c>
      <c r="I7063">
        <v>43504</v>
      </c>
      <c r="J7063">
        <v>176</v>
      </c>
      <c r="K7063">
        <v>340</v>
      </c>
      <c r="L7063">
        <v>3</v>
      </c>
      <c r="M7063">
        <v>11730</v>
      </c>
      <c r="N7063">
        <v>9025.2839999999997</v>
      </c>
      <c r="O7063">
        <v>3008.4279999999999</v>
      </c>
      <c r="P7063">
        <v>113.33333333333333</v>
      </c>
      <c r="Q7063">
        <v>34.5</v>
      </c>
      <c r="R7063">
        <v>2704.7159999999999</v>
      </c>
      <c r="S7063">
        <v>2019</v>
      </c>
      <c r="T7063">
        <v>8</v>
      </c>
      <c r="U7063">
        <v>31</v>
      </c>
    </row>
    <row r="7064" spans="1:21" x14ac:dyDescent="0.3">
      <c r="A7064" s="5" t="s">
        <v>168</v>
      </c>
      <c r="B7064" s="5" t="s">
        <v>206</v>
      </c>
      <c r="C7064" s="5" t="s">
        <v>111</v>
      </c>
      <c r="D7064" s="5" t="s">
        <v>437</v>
      </c>
      <c r="E7064" s="5" t="s">
        <v>172</v>
      </c>
      <c r="F7064" s="6">
        <v>43680</v>
      </c>
      <c r="G7064" s="5" t="s">
        <v>148</v>
      </c>
      <c r="H7064" s="5" t="s">
        <v>187</v>
      </c>
      <c r="I7064">
        <v>43504</v>
      </c>
      <c r="J7064">
        <v>176</v>
      </c>
      <c r="K7064">
        <v>215</v>
      </c>
      <c r="L7064">
        <v>2</v>
      </c>
      <c r="M7064">
        <v>7417.5</v>
      </c>
      <c r="N7064">
        <v>6016.8559999999998</v>
      </c>
      <c r="O7064">
        <v>3008.4279999999999</v>
      </c>
      <c r="P7064">
        <v>107.5</v>
      </c>
      <c r="Q7064">
        <v>34.5</v>
      </c>
      <c r="R7064">
        <v>1400.644</v>
      </c>
      <c r="S7064">
        <v>2019</v>
      </c>
      <c r="T7064">
        <v>8</v>
      </c>
      <c r="U7064">
        <v>31</v>
      </c>
    </row>
    <row r="7065" spans="1:21" x14ac:dyDescent="0.3">
      <c r="A7065" s="5" t="s">
        <v>168</v>
      </c>
      <c r="B7065" s="5" t="s">
        <v>206</v>
      </c>
      <c r="C7065" s="5" t="s">
        <v>111</v>
      </c>
      <c r="D7065" s="5" t="s">
        <v>437</v>
      </c>
      <c r="E7065" s="5" t="s">
        <v>172</v>
      </c>
      <c r="F7065" s="6">
        <v>43680</v>
      </c>
      <c r="G7065" s="5" t="s">
        <v>148</v>
      </c>
      <c r="H7065" s="5" t="s">
        <v>321</v>
      </c>
      <c r="I7065">
        <v>43504</v>
      </c>
      <c r="J7065">
        <v>176</v>
      </c>
      <c r="K7065">
        <v>350</v>
      </c>
      <c r="L7065">
        <v>3</v>
      </c>
      <c r="M7065">
        <v>11900</v>
      </c>
      <c r="N7065">
        <v>9025.2839999999997</v>
      </c>
      <c r="O7065">
        <v>3008.4279999999999</v>
      </c>
      <c r="P7065">
        <v>116.66666666666667</v>
      </c>
      <c r="Q7065">
        <v>34</v>
      </c>
      <c r="R7065">
        <v>2874.7159999999999</v>
      </c>
      <c r="S7065">
        <v>2019</v>
      </c>
      <c r="T7065">
        <v>8</v>
      </c>
      <c r="U7065">
        <v>31</v>
      </c>
    </row>
    <row r="7066" spans="1:21" x14ac:dyDescent="0.3">
      <c r="A7066" s="5" t="s">
        <v>168</v>
      </c>
      <c r="B7066" s="5" t="s">
        <v>206</v>
      </c>
      <c r="C7066" s="5" t="s">
        <v>111</v>
      </c>
      <c r="D7066" s="5" t="s">
        <v>437</v>
      </c>
      <c r="E7066" s="5" t="s">
        <v>172</v>
      </c>
      <c r="F7066" s="6">
        <v>43680</v>
      </c>
      <c r="G7066" s="5" t="s">
        <v>148</v>
      </c>
      <c r="H7066" s="5" t="s">
        <v>204</v>
      </c>
      <c r="I7066">
        <v>43504</v>
      </c>
      <c r="J7066">
        <v>176</v>
      </c>
      <c r="K7066">
        <v>250</v>
      </c>
      <c r="L7066">
        <v>2</v>
      </c>
      <c r="M7066">
        <v>8625</v>
      </c>
      <c r="N7066">
        <v>6016.8559999999998</v>
      </c>
      <c r="O7066">
        <v>3008.4279999999999</v>
      </c>
      <c r="P7066">
        <v>125</v>
      </c>
      <c r="Q7066">
        <v>34.5</v>
      </c>
      <c r="R7066">
        <v>2608.1439999999998</v>
      </c>
      <c r="S7066">
        <v>2019</v>
      </c>
      <c r="T7066">
        <v>8</v>
      </c>
      <c r="U7066">
        <v>31</v>
      </c>
    </row>
    <row r="7067" spans="1:21" x14ac:dyDescent="0.3">
      <c r="A7067" s="5" t="s">
        <v>168</v>
      </c>
      <c r="B7067" s="5" t="s">
        <v>206</v>
      </c>
      <c r="C7067" s="5" t="s">
        <v>111</v>
      </c>
      <c r="D7067" s="5" t="s">
        <v>437</v>
      </c>
      <c r="E7067" s="5" t="s">
        <v>172</v>
      </c>
      <c r="F7067" s="6">
        <v>43680</v>
      </c>
      <c r="G7067" s="5" t="s">
        <v>148</v>
      </c>
      <c r="H7067" s="5" t="s">
        <v>180</v>
      </c>
      <c r="I7067">
        <v>43504</v>
      </c>
      <c r="J7067">
        <v>176</v>
      </c>
      <c r="K7067">
        <v>88</v>
      </c>
      <c r="L7067">
        <v>1</v>
      </c>
      <c r="M7067">
        <v>3036</v>
      </c>
      <c r="N7067">
        <v>3008.4279999999999</v>
      </c>
      <c r="O7067">
        <v>3008.4279999999999</v>
      </c>
      <c r="P7067">
        <v>88</v>
      </c>
      <c r="Q7067">
        <v>34.5</v>
      </c>
      <c r="R7067">
        <v>27.571999999999999</v>
      </c>
      <c r="S7067">
        <v>2019</v>
      </c>
      <c r="T7067">
        <v>8</v>
      </c>
      <c r="U7067">
        <v>31</v>
      </c>
    </row>
    <row r="7068" spans="1:21" x14ac:dyDescent="0.3">
      <c r="A7068" s="5" t="s">
        <v>168</v>
      </c>
      <c r="B7068" s="5" t="s">
        <v>206</v>
      </c>
      <c r="C7068" s="5" t="s">
        <v>111</v>
      </c>
      <c r="D7068" s="5" t="s">
        <v>437</v>
      </c>
      <c r="E7068" s="5" t="s">
        <v>172</v>
      </c>
      <c r="F7068" s="6">
        <v>43680</v>
      </c>
      <c r="G7068" s="5" t="s">
        <v>148</v>
      </c>
      <c r="H7068" s="5" t="s">
        <v>222</v>
      </c>
      <c r="I7068">
        <v>43504</v>
      </c>
      <c r="J7068">
        <v>176</v>
      </c>
      <c r="K7068">
        <v>118</v>
      </c>
      <c r="L7068">
        <v>1</v>
      </c>
      <c r="M7068">
        <v>4071</v>
      </c>
      <c r="N7068">
        <v>3008.4279999999999</v>
      </c>
      <c r="O7068">
        <v>3008.4279999999999</v>
      </c>
      <c r="P7068">
        <v>118</v>
      </c>
      <c r="Q7068">
        <v>34.5</v>
      </c>
      <c r="R7068">
        <v>1062.5719999999999</v>
      </c>
      <c r="S7068">
        <v>2019</v>
      </c>
      <c r="T7068">
        <v>8</v>
      </c>
      <c r="U7068">
        <v>31</v>
      </c>
    </row>
    <row r="7069" spans="1:21" x14ac:dyDescent="0.3">
      <c r="A7069" s="5" t="s">
        <v>168</v>
      </c>
      <c r="B7069" s="5" t="s">
        <v>206</v>
      </c>
      <c r="C7069" s="5" t="s">
        <v>111</v>
      </c>
      <c r="D7069" s="5" t="s">
        <v>437</v>
      </c>
      <c r="E7069" s="5" t="s">
        <v>172</v>
      </c>
      <c r="F7069" s="6">
        <v>43680</v>
      </c>
      <c r="G7069" s="5" t="s">
        <v>148</v>
      </c>
      <c r="H7069" s="5" t="s">
        <v>181</v>
      </c>
      <c r="I7069">
        <v>43504</v>
      </c>
      <c r="J7069">
        <v>176</v>
      </c>
      <c r="K7069">
        <v>200</v>
      </c>
      <c r="L7069">
        <v>2</v>
      </c>
      <c r="M7069">
        <v>6900</v>
      </c>
      <c r="N7069">
        <v>6016.8559999999998</v>
      </c>
      <c r="O7069">
        <v>3008.4279999999999</v>
      </c>
      <c r="P7069">
        <v>100</v>
      </c>
      <c r="Q7069">
        <v>34.5</v>
      </c>
      <c r="R7069">
        <v>883.14400000000001</v>
      </c>
      <c r="S7069">
        <v>2019</v>
      </c>
      <c r="T7069">
        <v>8</v>
      </c>
      <c r="U7069">
        <v>31</v>
      </c>
    </row>
    <row r="7070" spans="1:21" x14ac:dyDescent="0.3">
      <c r="A7070" s="5" t="s">
        <v>168</v>
      </c>
      <c r="B7070" s="5" t="s">
        <v>206</v>
      </c>
      <c r="C7070" s="5" t="s">
        <v>111</v>
      </c>
      <c r="D7070" s="5" t="s">
        <v>437</v>
      </c>
      <c r="E7070" s="5" t="s">
        <v>172</v>
      </c>
      <c r="F7070" s="6">
        <v>43680</v>
      </c>
      <c r="G7070" s="5" t="s">
        <v>148</v>
      </c>
      <c r="H7070" s="5" t="s">
        <v>183</v>
      </c>
      <c r="I7070">
        <v>43504</v>
      </c>
      <c r="J7070">
        <v>176</v>
      </c>
      <c r="K7070">
        <v>462</v>
      </c>
      <c r="L7070">
        <v>4</v>
      </c>
      <c r="M7070">
        <v>15939</v>
      </c>
      <c r="N7070">
        <v>12033.713</v>
      </c>
      <c r="O7070">
        <v>3008.4279999999999</v>
      </c>
      <c r="P7070">
        <v>115.5</v>
      </c>
      <c r="Q7070">
        <v>34.5</v>
      </c>
      <c r="R7070">
        <v>3905.2869999999998</v>
      </c>
      <c r="S7070">
        <v>2019</v>
      </c>
      <c r="T7070">
        <v>8</v>
      </c>
      <c r="U7070">
        <v>31</v>
      </c>
    </row>
    <row r="7071" spans="1:21" x14ac:dyDescent="0.3">
      <c r="A7071" s="5" t="s">
        <v>168</v>
      </c>
      <c r="B7071" s="5" t="s">
        <v>206</v>
      </c>
      <c r="C7071" s="5" t="s">
        <v>111</v>
      </c>
      <c r="D7071" s="5" t="s">
        <v>437</v>
      </c>
      <c r="E7071" s="5" t="s">
        <v>172</v>
      </c>
      <c r="F7071" s="6">
        <v>43680</v>
      </c>
      <c r="G7071" s="5" t="s">
        <v>148</v>
      </c>
      <c r="H7071" s="5" t="s">
        <v>246</v>
      </c>
      <c r="I7071">
        <v>43504</v>
      </c>
      <c r="J7071">
        <v>176</v>
      </c>
      <c r="K7071">
        <v>399</v>
      </c>
      <c r="L7071">
        <v>4</v>
      </c>
      <c r="M7071">
        <v>13765.5</v>
      </c>
      <c r="N7071">
        <v>12033.713</v>
      </c>
      <c r="O7071">
        <v>3008.4279999999999</v>
      </c>
      <c r="P7071">
        <v>99.75</v>
      </c>
      <c r="Q7071">
        <v>34.5</v>
      </c>
      <c r="R7071">
        <v>1731.787</v>
      </c>
      <c r="S7071">
        <v>2019</v>
      </c>
      <c r="T7071">
        <v>8</v>
      </c>
      <c r="U7071">
        <v>31</v>
      </c>
    </row>
    <row r="7072" spans="1:21" x14ac:dyDescent="0.3">
      <c r="A7072" s="5" t="s">
        <v>168</v>
      </c>
      <c r="B7072" s="5" t="s">
        <v>206</v>
      </c>
      <c r="C7072" s="5" t="s">
        <v>111</v>
      </c>
      <c r="D7072" s="5" t="s">
        <v>437</v>
      </c>
      <c r="E7072" s="5" t="s">
        <v>172</v>
      </c>
      <c r="F7072" s="6">
        <v>43680</v>
      </c>
      <c r="G7072" s="5" t="s">
        <v>148</v>
      </c>
      <c r="H7072" s="5" t="s">
        <v>238</v>
      </c>
      <c r="I7072">
        <v>43504</v>
      </c>
      <c r="J7072">
        <v>176</v>
      </c>
      <c r="K7072">
        <v>212</v>
      </c>
      <c r="L7072">
        <v>2</v>
      </c>
      <c r="M7072">
        <v>7314</v>
      </c>
      <c r="N7072">
        <v>6016.8559999999998</v>
      </c>
      <c r="O7072">
        <v>3008.4279999999999</v>
      </c>
      <c r="P7072">
        <v>106</v>
      </c>
      <c r="Q7072">
        <v>34.5</v>
      </c>
      <c r="R7072">
        <v>1297.144</v>
      </c>
      <c r="S7072">
        <v>2019</v>
      </c>
      <c r="T7072">
        <v>8</v>
      </c>
      <c r="U7072">
        <v>31</v>
      </c>
    </row>
    <row r="7073" spans="1:21" x14ac:dyDescent="0.3">
      <c r="A7073" s="5" t="s">
        <v>168</v>
      </c>
      <c r="B7073" s="5" t="s">
        <v>206</v>
      </c>
      <c r="C7073" s="5" t="s">
        <v>111</v>
      </c>
      <c r="D7073" s="5" t="s">
        <v>437</v>
      </c>
      <c r="E7073" s="5" t="s">
        <v>172</v>
      </c>
      <c r="F7073" s="6">
        <v>43680</v>
      </c>
      <c r="G7073" s="5" t="s">
        <v>148</v>
      </c>
      <c r="H7073" s="5" t="s">
        <v>231</v>
      </c>
      <c r="I7073">
        <v>43504</v>
      </c>
      <c r="J7073">
        <v>176</v>
      </c>
      <c r="K7073">
        <v>130</v>
      </c>
      <c r="L7073">
        <v>1</v>
      </c>
      <c r="M7073">
        <v>4485</v>
      </c>
      <c r="N7073">
        <v>3008.4279999999999</v>
      </c>
      <c r="O7073">
        <v>3008.4279999999999</v>
      </c>
      <c r="P7073">
        <v>130</v>
      </c>
      <c r="Q7073">
        <v>34.5</v>
      </c>
      <c r="R7073">
        <v>1476.5719999999999</v>
      </c>
      <c r="S7073">
        <v>2019</v>
      </c>
      <c r="T7073">
        <v>8</v>
      </c>
      <c r="U7073">
        <v>31</v>
      </c>
    </row>
    <row r="7074" spans="1:21" x14ac:dyDescent="0.3">
      <c r="A7074" s="5" t="s">
        <v>168</v>
      </c>
      <c r="B7074" s="5" t="s">
        <v>206</v>
      </c>
      <c r="C7074" s="5" t="s">
        <v>111</v>
      </c>
      <c r="D7074" s="5" t="s">
        <v>437</v>
      </c>
      <c r="E7074" s="5" t="s">
        <v>172</v>
      </c>
      <c r="F7074" s="6">
        <v>43680</v>
      </c>
      <c r="G7074" s="5" t="s">
        <v>148</v>
      </c>
      <c r="H7074" s="5" t="s">
        <v>188</v>
      </c>
      <c r="I7074">
        <v>43504</v>
      </c>
      <c r="J7074">
        <v>176</v>
      </c>
      <c r="K7074">
        <v>444</v>
      </c>
      <c r="L7074">
        <v>4</v>
      </c>
      <c r="M7074">
        <v>15318</v>
      </c>
      <c r="N7074">
        <v>12033.713</v>
      </c>
      <c r="O7074">
        <v>3008.4279999999999</v>
      </c>
      <c r="P7074">
        <v>111</v>
      </c>
      <c r="Q7074">
        <v>34.5</v>
      </c>
      <c r="R7074">
        <v>3284.2869999999998</v>
      </c>
      <c r="S7074">
        <v>2019</v>
      </c>
      <c r="T7074">
        <v>8</v>
      </c>
      <c r="U7074">
        <v>31</v>
      </c>
    </row>
    <row r="7075" spans="1:21" x14ac:dyDescent="0.3">
      <c r="A7075" s="5" t="s">
        <v>168</v>
      </c>
      <c r="B7075" s="5" t="s">
        <v>206</v>
      </c>
      <c r="C7075" s="5" t="s">
        <v>111</v>
      </c>
      <c r="D7075" s="5" t="s">
        <v>437</v>
      </c>
      <c r="E7075" s="5" t="s">
        <v>172</v>
      </c>
      <c r="F7075" s="6">
        <v>43680</v>
      </c>
      <c r="G7075" s="5" t="s">
        <v>148</v>
      </c>
      <c r="H7075" s="5" t="s">
        <v>217</v>
      </c>
      <c r="I7075">
        <v>43504</v>
      </c>
      <c r="J7075">
        <v>176</v>
      </c>
      <c r="K7075">
        <v>552</v>
      </c>
      <c r="L7075">
        <v>5</v>
      </c>
      <c r="M7075">
        <v>19044</v>
      </c>
      <c r="N7075">
        <v>15042.141</v>
      </c>
      <c r="O7075">
        <v>3008.4279999999999</v>
      </c>
      <c r="P7075">
        <v>110.4</v>
      </c>
      <c r="Q7075">
        <v>34.5</v>
      </c>
      <c r="R7075">
        <v>4001.8589999999999</v>
      </c>
      <c r="S7075">
        <v>2019</v>
      </c>
      <c r="T7075">
        <v>8</v>
      </c>
      <c r="U7075">
        <v>31</v>
      </c>
    </row>
    <row r="7076" spans="1:21" x14ac:dyDescent="0.3">
      <c r="A7076" s="5" t="s">
        <v>168</v>
      </c>
      <c r="B7076" s="5" t="s">
        <v>206</v>
      </c>
      <c r="C7076" s="5" t="s">
        <v>111</v>
      </c>
      <c r="D7076" s="5" t="s">
        <v>437</v>
      </c>
      <c r="E7076" s="5" t="s">
        <v>172</v>
      </c>
      <c r="F7076" s="6">
        <v>43680</v>
      </c>
      <c r="G7076" s="5" t="s">
        <v>148</v>
      </c>
      <c r="H7076" s="5" t="s">
        <v>189</v>
      </c>
      <c r="I7076">
        <v>43504</v>
      </c>
      <c r="J7076">
        <v>176</v>
      </c>
      <c r="K7076">
        <v>112</v>
      </c>
      <c r="L7076">
        <v>1</v>
      </c>
      <c r="M7076">
        <v>3864</v>
      </c>
      <c r="N7076">
        <v>3008.4279999999999</v>
      </c>
      <c r="O7076">
        <v>3008.4279999999999</v>
      </c>
      <c r="P7076">
        <v>112</v>
      </c>
      <c r="Q7076">
        <v>34.5</v>
      </c>
      <c r="R7076">
        <v>855.572</v>
      </c>
      <c r="S7076">
        <v>2019</v>
      </c>
      <c r="T7076">
        <v>8</v>
      </c>
      <c r="U7076">
        <v>31</v>
      </c>
    </row>
    <row r="7077" spans="1:21" x14ac:dyDescent="0.3">
      <c r="A7077" s="5" t="s">
        <v>168</v>
      </c>
      <c r="B7077" s="5" t="s">
        <v>206</v>
      </c>
      <c r="C7077" s="5" t="s">
        <v>111</v>
      </c>
      <c r="D7077" s="5" t="s">
        <v>437</v>
      </c>
      <c r="E7077" s="5" t="s">
        <v>172</v>
      </c>
      <c r="F7077" s="6">
        <v>43680</v>
      </c>
      <c r="G7077" s="5" t="s">
        <v>148</v>
      </c>
      <c r="H7077" s="5" t="s">
        <v>284</v>
      </c>
      <c r="I7077">
        <v>43504</v>
      </c>
      <c r="J7077">
        <v>176</v>
      </c>
      <c r="K7077">
        <v>241</v>
      </c>
      <c r="L7077">
        <v>2</v>
      </c>
      <c r="M7077">
        <v>8314.5</v>
      </c>
      <c r="N7077">
        <v>6016.8559999999998</v>
      </c>
      <c r="O7077">
        <v>3008.4279999999999</v>
      </c>
      <c r="P7077">
        <v>120.5</v>
      </c>
      <c r="Q7077">
        <v>34.5</v>
      </c>
      <c r="R7077">
        <v>2297.6439999999998</v>
      </c>
      <c r="S7077">
        <v>2019</v>
      </c>
      <c r="T7077">
        <v>8</v>
      </c>
      <c r="U7077">
        <v>31</v>
      </c>
    </row>
    <row r="7078" spans="1:21" x14ac:dyDescent="0.3">
      <c r="A7078" s="5" t="s">
        <v>168</v>
      </c>
      <c r="B7078" s="5" t="s">
        <v>206</v>
      </c>
      <c r="C7078" s="5" t="s">
        <v>111</v>
      </c>
      <c r="D7078" s="5" t="s">
        <v>437</v>
      </c>
      <c r="E7078" s="5" t="s">
        <v>172</v>
      </c>
      <c r="F7078" s="6">
        <v>43680</v>
      </c>
      <c r="G7078" s="5" t="s">
        <v>148</v>
      </c>
      <c r="H7078" s="5" t="s">
        <v>190</v>
      </c>
      <c r="I7078">
        <v>43504</v>
      </c>
      <c r="J7078">
        <v>176</v>
      </c>
      <c r="K7078">
        <v>110</v>
      </c>
      <c r="L7078">
        <v>1</v>
      </c>
      <c r="M7078">
        <v>0</v>
      </c>
      <c r="N7078">
        <v>3008.4279999999999</v>
      </c>
      <c r="O7078">
        <v>3008.4279999999999</v>
      </c>
      <c r="P7078">
        <v>110</v>
      </c>
      <c r="Q7078">
        <v>0</v>
      </c>
      <c r="R7078">
        <v>-3008.4279999999999</v>
      </c>
      <c r="S7078">
        <v>2019</v>
      </c>
      <c r="T7078">
        <v>8</v>
      </c>
      <c r="U7078">
        <v>31</v>
      </c>
    </row>
    <row r="7079" spans="1:21" x14ac:dyDescent="0.3">
      <c r="A7079" s="5" t="s">
        <v>168</v>
      </c>
      <c r="B7079" s="5" t="s">
        <v>206</v>
      </c>
      <c r="C7079" s="5" t="s">
        <v>112</v>
      </c>
      <c r="D7079" s="5" t="s">
        <v>439</v>
      </c>
      <c r="E7079" s="5" t="s">
        <v>172</v>
      </c>
      <c r="F7079" s="6">
        <v>43680</v>
      </c>
      <c r="G7079" s="5" t="s">
        <v>148</v>
      </c>
      <c r="H7079" s="5" t="s">
        <v>184</v>
      </c>
      <c r="I7079">
        <v>43511</v>
      </c>
      <c r="J7079">
        <v>169</v>
      </c>
      <c r="K7079">
        <v>3200</v>
      </c>
      <c r="L7079">
        <v>28</v>
      </c>
      <c r="M7079">
        <v>108800</v>
      </c>
      <c r="N7079">
        <v>78249.547000000006</v>
      </c>
      <c r="O7079">
        <v>2794.627</v>
      </c>
      <c r="P7079">
        <v>114.28571428571429</v>
      </c>
      <c r="Q7079">
        <v>34</v>
      </c>
      <c r="R7079">
        <v>30550.453000000001</v>
      </c>
      <c r="S7079">
        <v>2019</v>
      </c>
      <c r="T7079">
        <v>8</v>
      </c>
      <c r="U7079">
        <v>31</v>
      </c>
    </row>
    <row r="7080" spans="1:21" x14ac:dyDescent="0.3">
      <c r="A7080" s="5" t="s">
        <v>168</v>
      </c>
      <c r="B7080" s="5" t="s">
        <v>169</v>
      </c>
      <c r="C7080" s="5" t="s">
        <v>170</v>
      </c>
      <c r="D7080" s="5" t="s">
        <v>432</v>
      </c>
      <c r="E7080" s="5" t="s">
        <v>172</v>
      </c>
      <c r="F7080" s="6">
        <v>43683</v>
      </c>
      <c r="G7080" s="5" t="s">
        <v>148</v>
      </c>
      <c r="H7080" s="5" t="s">
        <v>395</v>
      </c>
      <c r="I7080">
        <v>43498</v>
      </c>
      <c r="J7080">
        <v>185</v>
      </c>
      <c r="K7080">
        <v>95.5</v>
      </c>
      <c r="L7080">
        <v>1</v>
      </c>
      <c r="M7080">
        <v>3294.75</v>
      </c>
      <c r="N7080">
        <v>2819.0479999999998</v>
      </c>
      <c r="O7080">
        <v>2819.0479999999998</v>
      </c>
      <c r="P7080">
        <v>95.5</v>
      </c>
      <c r="Q7080">
        <v>34.5</v>
      </c>
      <c r="R7080">
        <v>475.702</v>
      </c>
      <c r="S7080">
        <v>2019</v>
      </c>
      <c r="T7080">
        <v>8</v>
      </c>
      <c r="U7080">
        <v>32</v>
      </c>
    </row>
    <row r="7081" spans="1:21" x14ac:dyDescent="0.3">
      <c r="A7081" s="5" t="s">
        <v>168</v>
      </c>
      <c r="B7081" s="5" t="s">
        <v>169</v>
      </c>
      <c r="C7081" s="5" t="s">
        <v>170</v>
      </c>
      <c r="D7081" s="5" t="s">
        <v>432</v>
      </c>
      <c r="E7081" s="5" t="s">
        <v>172</v>
      </c>
      <c r="F7081" s="6">
        <v>43683</v>
      </c>
      <c r="G7081" s="5" t="s">
        <v>148</v>
      </c>
      <c r="H7081" s="5" t="s">
        <v>351</v>
      </c>
      <c r="I7081">
        <v>43498</v>
      </c>
      <c r="J7081">
        <v>185</v>
      </c>
      <c r="K7081">
        <v>118</v>
      </c>
      <c r="L7081">
        <v>1</v>
      </c>
      <c r="M7081">
        <v>4012</v>
      </c>
      <c r="N7081">
        <v>2819.0479999999998</v>
      </c>
      <c r="O7081">
        <v>2819.0479999999998</v>
      </c>
      <c r="P7081">
        <v>118</v>
      </c>
      <c r="Q7081">
        <v>34</v>
      </c>
      <c r="R7081">
        <v>1192.952</v>
      </c>
      <c r="S7081">
        <v>2019</v>
      </c>
      <c r="T7081">
        <v>8</v>
      </c>
      <c r="U7081">
        <v>32</v>
      </c>
    </row>
    <row r="7082" spans="1:21" x14ac:dyDescent="0.3">
      <c r="A7082" s="5" t="s">
        <v>168</v>
      </c>
      <c r="B7082" s="5" t="s">
        <v>169</v>
      </c>
      <c r="C7082" s="5" t="s">
        <v>170</v>
      </c>
      <c r="D7082" s="5" t="s">
        <v>421</v>
      </c>
      <c r="E7082" s="5" t="s">
        <v>172</v>
      </c>
      <c r="F7082" s="6">
        <v>43683</v>
      </c>
      <c r="G7082" s="5" t="s">
        <v>148</v>
      </c>
      <c r="H7082" s="5" t="s">
        <v>194</v>
      </c>
      <c r="I7082">
        <v>43505</v>
      </c>
      <c r="J7082">
        <v>178</v>
      </c>
      <c r="K7082">
        <v>443</v>
      </c>
      <c r="L7082">
        <v>4</v>
      </c>
      <c r="M7082">
        <v>15062</v>
      </c>
      <c r="N7082">
        <v>10934.681</v>
      </c>
      <c r="O7082">
        <v>2733.67</v>
      </c>
      <c r="P7082">
        <v>110.75</v>
      </c>
      <c r="Q7082">
        <v>34</v>
      </c>
      <c r="R7082">
        <v>4127.3190000000004</v>
      </c>
      <c r="S7082">
        <v>2019</v>
      </c>
      <c r="T7082">
        <v>8</v>
      </c>
      <c r="U7082">
        <v>32</v>
      </c>
    </row>
    <row r="7083" spans="1:21" x14ac:dyDescent="0.3">
      <c r="A7083" s="5" t="s">
        <v>168</v>
      </c>
      <c r="B7083" s="5" t="s">
        <v>169</v>
      </c>
      <c r="C7083" s="5" t="s">
        <v>170</v>
      </c>
      <c r="D7083" s="5" t="s">
        <v>421</v>
      </c>
      <c r="E7083" s="5" t="s">
        <v>172</v>
      </c>
      <c r="F7083" s="6">
        <v>43683</v>
      </c>
      <c r="G7083" s="5" t="s">
        <v>148</v>
      </c>
      <c r="H7083" s="5" t="s">
        <v>235</v>
      </c>
      <c r="I7083">
        <v>43505</v>
      </c>
      <c r="J7083">
        <v>178</v>
      </c>
      <c r="K7083">
        <v>107</v>
      </c>
      <c r="L7083">
        <v>1</v>
      </c>
      <c r="M7083">
        <v>3638</v>
      </c>
      <c r="N7083">
        <v>2733.67</v>
      </c>
      <c r="O7083">
        <v>2733.67</v>
      </c>
      <c r="P7083">
        <v>107</v>
      </c>
      <c r="Q7083">
        <v>34</v>
      </c>
      <c r="R7083">
        <v>904.33</v>
      </c>
      <c r="S7083">
        <v>2019</v>
      </c>
      <c r="T7083">
        <v>8</v>
      </c>
      <c r="U7083">
        <v>32</v>
      </c>
    </row>
    <row r="7084" spans="1:21" x14ac:dyDescent="0.3">
      <c r="A7084" s="5" t="s">
        <v>168</v>
      </c>
      <c r="B7084" s="5" t="s">
        <v>169</v>
      </c>
      <c r="C7084" s="5" t="s">
        <v>170</v>
      </c>
      <c r="D7084" s="5" t="s">
        <v>421</v>
      </c>
      <c r="E7084" s="5" t="s">
        <v>172</v>
      </c>
      <c r="F7084" s="6">
        <v>43683</v>
      </c>
      <c r="G7084" s="5" t="s">
        <v>148</v>
      </c>
      <c r="H7084" s="5" t="s">
        <v>208</v>
      </c>
      <c r="I7084">
        <v>43505</v>
      </c>
      <c r="J7084">
        <v>178</v>
      </c>
      <c r="K7084">
        <v>104</v>
      </c>
      <c r="L7084">
        <v>1</v>
      </c>
      <c r="M7084">
        <v>3536</v>
      </c>
      <c r="N7084">
        <v>2733.67</v>
      </c>
      <c r="O7084">
        <v>2733.67</v>
      </c>
      <c r="P7084">
        <v>104</v>
      </c>
      <c r="Q7084">
        <v>34</v>
      </c>
      <c r="R7084">
        <v>802.33</v>
      </c>
      <c r="S7084">
        <v>2019</v>
      </c>
      <c r="T7084">
        <v>8</v>
      </c>
      <c r="U7084">
        <v>32</v>
      </c>
    </row>
    <row r="7085" spans="1:21" x14ac:dyDescent="0.3">
      <c r="A7085" s="5" t="s">
        <v>168</v>
      </c>
      <c r="B7085" s="5" t="s">
        <v>169</v>
      </c>
      <c r="C7085" s="5" t="s">
        <v>170</v>
      </c>
      <c r="D7085" s="5" t="s">
        <v>421</v>
      </c>
      <c r="E7085" s="5" t="s">
        <v>172</v>
      </c>
      <c r="F7085" s="6">
        <v>43683</v>
      </c>
      <c r="G7085" s="5" t="s">
        <v>148</v>
      </c>
      <c r="H7085" s="5" t="s">
        <v>190</v>
      </c>
      <c r="I7085">
        <v>43505</v>
      </c>
      <c r="J7085">
        <v>178</v>
      </c>
      <c r="K7085">
        <v>106.5</v>
      </c>
      <c r="L7085">
        <v>1</v>
      </c>
      <c r="M7085">
        <v>3621</v>
      </c>
      <c r="N7085">
        <v>2733.67</v>
      </c>
      <c r="O7085">
        <v>2733.67</v>
      </c>
      <c r="P7085">
        <v>106.5</v>
      </c>
      <c r="Q7085">
        <v>34</v>
      </c>
      <c r="R7085">
        <v>887.33</v>
      </c>
      <c r="S7085">
        <v>2019</v>
      </c>
      <c r="T7085">
        <v>8</v>
      </c>
      <c r="U7085">
        <v>32</v>
      </c>
    </row>
    <row r="7086" spans="1:21" x14ac:dyDescent="0.3">
      <c r="A7086" s="5" t="s">
        <v>168</v>
      </c>
      <c r="B7086" s="5" t="s">
        <v>175</v>
      </c>
      <c r="C7086" s="5" t="s">
        <v>84</v>
      </c>
      <c r="D7086" s="5" t="s">
        <v>438</v>
      </c>
      <c r="E7086" s="5" t="s">
        <v>172</v>
      </c>
      <c r="F7086" s="6">
        <v>43683</v>
      </c>
      <c r="G7086" s="5" t="s">
        <v>148</v>
      </c>
      <c r="H7086" s="5" t="s">
        <v>212</v>
      </c>
      <c r="I7086">
        <v>43512</v>
      </c>
      <c r="J7086">
        <v>171</v>
      </c>
      <c r="K7086">
        <v>114</v>
      </c>
      <c r="L7086">
        <v>1</v>
      </c>
      <c r="M7086">
        <v>3648</v>
      </c>
      <c r="N7086">
        <v>3175.4070000000002</v>
      </c>
      <c r="O7086">
        <v>3175.4070000000002</v>
      </c>
      <c r="P7086">
        <v>114</v>
      </c>
      <c r="Q7086">
        <v>32</v>
      </c>
      <c r="R7086">
        <v>472.59300000000002</v>
      </c>
      <c r="S7086">
        <v>2019</v>
      </c>
      <c r="T7086">
        <v>8</v>
      </c>
      <c r="U7086">
        <v>32</v>
      </c>
    </row>
    <row r="7087" spans="1:21" x14ac:dyDescent="0.3">
      <c r="A7087" s="5" t="s">
        <v>168</v>
      </c>
      <c r="B7087" s="5" t="s">
        <v>175</v>
      </c>
      <c r="C7087" s="5" t="s">
        <v>84</v>
      </c>
      <c r="D7087" s="5" t="s">
        <v>438</v>
      </c>
      <c r="E7087" s="5" t="s">
        <v>172</v>
      </c>
      <c r="F7087" s="6">
        <v>43683</v>
      </c>
      <c r="G7087" s="5" t="s">
        <v>148</v>
      </c>
      <c r="H7087" s="5" t="s">
        <v>371</v>
      </c>
      <c r="I7087">
        <v>43512</v>
      </c>
      <c r="J7087">
        <v>171</v>
      </c>
      <c r="K7087">
        <v>1121</v>
      </c>
      <c r="L7087">
        <v>10</v>
      </c>
      <c r="M7087">
        <v>38114</v>
      </c>
      <c r="N7087">
        <v>31754.072</v>
      </c>
      <c r="O7087">
        <v>3175.4070000000002</v>
      </c>
      <c r="P7087">
        <v>112.1</v>
      </c>
      <c r="Q7087">
        <v>34</v>
      </c>
      <c r="R7087">
        <v>6359.9279999999999</v>
      </c>
      <c r="S7087">
        <v>2019</v>
      </c>
      <c r="T7087">
        <v>8</v>
      </c>
      <c r="U7087">
        <v>32</v>
      </c>
    </row>
    <row r="7088" spans="1:21" x14ac:dyDescent="0.3">
      <c r="A7088" s="5" t="s">
        <v>168</v>
      </c>
      <c r="B7088" s="5" t="s">
        <v>175</v>
      </c>
      <c r="C7088" s="5" t="s">
        <v>84</v>
      </c>
      <c r="D7088" s="5" t="s">
        <v>438</v>
      </c>
      <c r="E7088" s="5" t="s">
        <v>172</v>
      </c>
      <c r="F7088" s="6">
        <v>43683</v>
      </c>
      <c r="G7088" s="5" t="s">
        <v>148</v>
      </c>
      <c r="H7088" s="5" t="s">
        <v>194</v>
      </c>
      <c r="I7088">
        <v>43512</v>
      </c>
      <c r="J7088">
        <v>171</v>
      </c>
      <c r="K7088">
        <v>260</v>
      </c>
      <c r="L7088">
        <v>2</v>
      </c>
      <c r="M7088">
        <v>8840</v>
      </c>
      <c r="N7088">
        <v>6350.8140000000003</v>
      </c>
      <c r="O7088">
        <v>3175.4070000000002</v>
      </c>
      <c r="P7088">
        <v>130</v>
      </c>
      <c r="Q7088">
        <v>34</v>
      </c>
      <c r="R7088">
        <v>2489.1860000000001</v>
      </c>
      <c r="S7088">
        <v>2019</v>
      </c>
      <c r="T7088">
        <v>8</v>
      </c>
      <c r="U7088">
        <v>32</v>
      </c>
    </row>
    <row r="7089" spans="1:21" x14ac:dyDescent="0.3">
      <c r="A7089" s="5" t="s">
        <v>168</v>
      </c>
      <c r="B7089" s="5" t="s">
        <v>175</v>
      </c>
      <c r="C7089" s="5" t="s">
        <v>84</v>
      </c>
      <c r="D7089" s="5" t="s">
        <v>438</v>
      </c>
      <c r="E7089" s="5" t="s">
        <v>172</v>
      </c>
      <c r="F7089" s="6">
        <v>43683</v>
      </c>
      <c r="G7089" s="5" t="s">
        <v>148</v>
      </c>
      <c r="H7089" s="5" t="s">
        <v>194</v>
      </c>
      <c r="I7089">
        <v>43512</v>
      </c>
      <c r="J7089">
        <v>171</v>
      </c>
      <c r="K7089">
        <v>494</v>
      </c>
      <c r="L7089">
        <v>4</v>
      </c>
      <c r="M7089">
        <v>16796</v>
      </c>
      <c r="N7089">
        <v>12701.629000000001</v>
      </c>
      <c r="O7089">
        <v>3175.4070000000002</v>
      </c>
      <c r="P7089">
        <v>123.5</v>
      </c>
      <c r="Q7089">
        <v>34</v>
      </c>
      <c r="R7089">
        <v>4094.3710000000001</v>
      </c>
      <c r="S7089">
        <v>2019</v>
      </c>
      <c r="T7089">
        <v>8</v>
      </c>
      <c r="U7089">
        <v>32</v>
      </c>
    </row>
    <row r="7090" spans="1:21" x14ac:dyDescent="0.3">
      <c r="A7090" s="5" t="s">
        <v>168</v>
      </c>
      <c r="B7090" s="5" t="s">
        <v>175</v>
      </c>
      <c r="C7090" s="5" t="s">
        <v>84</v>
      </c>
      <c r="D7090" s="5" t="s">
        <v>438</v>
      </c>
      <c r="E7090" s="5" t="s">
        <v>172</v>
      </c>
      <c r="F7090" s="6">
        <v>43683</v>
      </c>
      <c r="G7090" s="5" t="s">
        <v>148</v>
      </c>
      <c r="H7090" s="5" t="s">
        <v>371</v>
      </c>
      <c r="I7090">
        <v>43512</v>
      </c>
      <c r="J7090">
        <v>171</v>
      </c>
      <c r="K7090">
        <v>1095</v>
      </c>
      <c r="L7090">
        <v>10</v>
      </c>
      <c r="M7090">
        <v>37230</v>
      </c>
      <c r="N7090">
        <v>31754.072</v>
      </c>
      <c r="O7090">
        <v>3175.4070000000002</v>
      </c>
      <c r="P7090">
        <v>109.5</v>
      </c>
      <c r="Q7090">
        <v>34</v>
      </c>
      <c r="R7090">
        <v>5475.9279999999999</v>
      </c>
      <c r="S7090">
        <v>2019</v>
      </c>
      <c r="T7090">
        <v>8</v>
      </c>
      <c r="U7090">
        <v>32</v>
      </c>
    </row>
    <row r="7091" spans="1:21" x14ac:dyDescent="0.3">
      <c r="A7091" s="5" t="s">
        <v>168</v>
      </c>
      <c r="B7091" s="5" t="s">
        <v>175</v>
      </c>
      <c r="C7091" s="5" t="s">
        <v>84</v>
      </c>
      <c r="D7091" s="5" t="s">
        <v>438</v>
      </c>
      <c r="E7091" s="5" t="s">
        <v>172</v>
      </c>
      <c r="F7091" s="6">
        <v>43683</v>
      </c>
      <c r="G7091" s="5" t="s">
        <v>148</v>
      </c>
      <c r="H7091" s="5" t="s">
        <v>229</v>
      </c>
      <c r="I7091">
        <v>43512</v>
      </c>
      <c r="J7091">
        <v>171</v>
      </c>
      <c r="K7091">
        <v>918</v>
      </c>
      <c r="L7091">
        <v>8</v>
      </c>
      <c r="M7091">
        <v>30753</v>
      </c>
      <c r="N7091">
        <v>25403.258000000002</v>
      </c>
      <c r="O7091">
        <v>3175.4070000000002</v>
      </c>
      <c r="P7091">
        <v>114.75</v>
      </c>
      <c r="Q7091">
        <v>33.5</v>
      </c>
      <c r="R7091">
        <v>5349.7420000000002</v>
      </c>
      <c r="S7091">
        <v>2019</v>
      </c>
      <c r="T7091">
        <v>8</v>
      </c>
      <c r="U7091">
        <v>32</v>
      </c>
    </row>
    <row r="7092" spans="1:21" x14ac:dyDescent="0.3">
      <c r="A7092" s="5" t="s">
        <v>168</v>
      </c>
      <c r="B7092" s="5" t="s">
        <v>175</v>
      </c>
      <c r="C7092" s="5" t="s">
        <v>84</v>
      </c>
      <c r="D7092" s="5" t="s">
        <v>438</v>
      </c>
      <c r="E7092" s="5" t="s">
        <v>172</v>
      </c>
      <c r="F7092" s="6">
        <v>43683</v>
      </c>
      <c r="G7092" s="5" t="s">
        <v>148</v>
      </c>
      <c r="H7092" s="5" t="s">
        <v>395</v>
      </c>
      <c r="I7092">
        <v>43512</v>
      </c>
      <c r="J7092">
        <v>171</v>
      </c>
      <c r="K7092">
        <v>100.5</v>
      </c>
      <c r="L7092">
        <v>1</v>
      </c>
      <c r="M7092">
        <v>3417</v>
      </c>
      <c r="N7092">
        <v>3175.4070000000002</v>
      </c>
      <c r="O7092">
        <v>3175.4070000000002</v>
      </c>
      <c r="P7092">
        <v>100.5</v>
      </c>
      <c r="Q7092">
        <v>34</v>
      </c>
      <c r="R7092">
        <v>241.59299999999999</v>
      </c>
      <c r="S7092">
        <v>2019</v>
      </c>
      <c r="T7092">
        <v>8</v>
      </c>
      <c r="U7092">
        <v>32</v>
      </c>
    </row>
    <row r="7093" spans="1:21" x14ac:dyDescent="0.3">
      <c r="A7093" s="5" t="s">
        <v>168</v>
      </c>
      <c r="B7093" s="5" t="s">
        <v>175</v>
      </c>
      <c r="C7093" s="5" t="s">
        <v>84</v>
      </c>
      <c r="D7093" s="5" t="s">
        <v>438</v>
      </c>
      <c r="E7093" s="5" t="s">
        <v>172</v>
      </c>
      <c r="F7093" s="6">
        <v>43683</v>
      </c>
      <c r="G7093" s="5" t="s">
        <v>148</v>
      </c>
      <c r="H7093" s="5" t="s">
        <v>173</v>
      </c>
      <c r="I7093">
        <v>43512</v>
      </c>
      <c r="J7093">
        <v>171</v>
      </c>
      <c r="K7093">
        <v>1185</v>
      </c>
      <c r="L7093">
        <v>10</v>
      </c>
      <c r="M7093">
        <v>42660</v>
      </c>
      <c r="N7093">
        <v>31754.072</v>
      </c>
      <c r="O7093">
        <v>3175.4070000000002</v>
      </c>
      <c r="P7093">
        <v>118.5</v>
      </c>
      <c r="Q7093">
        <v>36</v>
      </c>
      <c r="R7093">
        <v>10905.928</v>
      </c>
      <c r="S7093">
        <v>2019</v>
      </c>
      <c r="T7093">
        <v>8</v>
      </c>
      <c r="U7093">
        <v>32</v>
      </c>
    </row>
    <row r="7094" spans="1:21" x14ac:dyDescent="0.3">
      <c r="A7094" s="5" t="s">
        <v>168</v>
      </c>
      <c r="B7094" s="5" t="s">
        <v>175</v>
      </c>
      <c r="C7094" s="5" t="s">
        <v>86</v>
      </c>
      <c r="D7094" s="5" t="s">
        <v>422</v>
      </c>
      <c r="E7094" s="5" t="s">
        <v>172</v>
      </c>
      <c r="F7094" s="6">
        <v>43683</v>
      </c>
      <c r="G7094" s="5" t="s">
        <v>148</v>
      </c>
      <c r="H7094" s="5" t="s">
        <v>178</v>
      </c>
      <c r="I7094">
        <v>43519</v>
      </c>
      <c r="J7094">
        <v>164</v>
      </c>
      <c r="K7094">
        <v>317</v>
      </c>
      <c r="L7094">
        <v>3</v>
      </c>
      <c r="M7094">
        <v>10778</v>
      </c>
      <c r="N7094">
        <v>7903.991</v>
      </c>
      <c r="O7094">
        <v>2634.6640000000002</v>
      </c>
      <c r="P7094">
        <v>105.66666666666667</v>
      </c>
      <c r="Q7094">
        <v>34</v>
      </c>
      <c r="R7094">
        <v>2874.009</v>
      </c>
      <c r="S7094">
        <v>2019</v>
      </c>
      <c r="T7094">
        <v>8</v>
      </c>
      <c r="U7094">
        <v>32</v>
      </c>
    </row>
    <row r="7095" spans="1:21" x14ac:dyDescent="0.3">
      <c r="A7095" s="5" t="s">
        <v>168</v>
      </c>
      <c r="B7095" s="5" t="s">
        <v>175</v>
      </c>
      <c r="C7095" s="5" t="s">
        <v>86</v>
      </c>
      <c r="D7095" s="5" t="s">
        <v>422</v>
      </c>
      <c r="E7095" s="5" t="s">
        <v>172</v>
      </c>
      <c r="F7095" s="6">
        <v>43683</v>
      </c>
      <c r="G7095" s="5" t="s">
        <v>148</v>
      </c>
      <c r="H7095" s="5" t="s">
        <v>198</v>
      </c>
      <c r="I7095">
        <v>43519</v>
      </c>
      <c r="J7095">
        <v>164</v>
      </c>
      <c r="K7095">
        <v>352.5</v>
      </c>
      <c r="L7095">
        <v>3</v>
      </c>
      <c r="M7095">
        <v>11985</v>
      </c>
      <c r="N7095">
        <v>7903.991</v>
      </c>
      <c r="O7095">
        <v>2634.6640000000002</v>
      </c>
      <c r="P7095">
        <v>117.5</v>
      </c>
      <c r="Q7095">
        <v>34</v>
      </c>
      <c r="R7095">
        <v>4081.009</v>
      </c>
      <c r="S7095">
        <v>2019</v>
      </c>
      <c r="T7095">
        <v>8</v>
      </c>
      <c r="U7095">
        <v>32</v>
      </c>
    </row>
    <row r="7096" spans="1:21" x14ac:dyDescent="0.3">
      <c r="A7096" s="5" t="s">
        <v>168</v>
      </c>
      <c r="B7096" s="5" t="s">
        <v>175</v>
      </c>
      <c r="C7096" s="5" t="s">
        <v>86</v>
      </c>
      <c r="D7096" s="5" t="s">
        <v>422</v>
      </c>
      <c r="E7096" s="5" t="s">
        <v>172</v>
      </c>
      <c r="F7096" s="6">
        <v>43683</v>
      </c>
      <c r="G7096" s="5" t="s">
        <v>148</v>
      </c>
      <c r="H7096" s="5" t="s">
        <v>197</v>
      </c>
      <c r="I7096">
        <v>43519</v>
      </c>
      <c r="J7096">
        <v>164</v>
      </c>
      <c r="K7096">
        <v>697</v>
      </c>
      <c r="L7096">
        <v>6</v>
      </c>
      <c r="M7096">
        <v>23698</v>
      </c>
      <c r="N7096">
        <v>15807.982</v>
      </c>
      <c r="O7096">
        <v>2634.6640000000002</v>
      </c>
      <c r="P7096">
        <v>116.16666666666667</v>
      </c>
      <c r="Q7096">
        <v>34</v>
      </c>
      <c r="R7096">
        <v>7890.018</v>
      </c>
      <c r="S7096">
        <v>2019</v>
      </c>
      <c r="T7096">
        <v>8</v>
      </c>
      <c r="U7096">
        <v>32</v>
      </c>
    </row>
    <row r="7097" spans="1:21" x14ac:dyDescent="0.3">
      <c r="A7097" s="5" t="s">
        <v>168</v>
      </c>
      <c r="B7097" s="5" t="s">
        <v>175</v>
      </c>
      <c r="C7097" s="5" t="s">
        <v>86</v>
      </c>
      <c r="D7097" s="5" t="s">
        <v>422</v>
      </c>
      <c r="E7097" s="5" t="s">
        <v>172</v>
      </c>
      <c r="F7097" s="6">
        <v>43683</v>
      </c>
      <c r="G7097" s="5" t="s">
        <v>148</v>
      </c>
      <c r="H7097" s="5" t="s">
        <v>311</v>
      </c>
      <c r="I7097">
        <v>43519</v>
      </c>
      <c r="J7097">
        <v>164</v>
      </c>
      <c r="K7097">
        <v>109.5</v>
      </c>
      <c r="L7097">
        <v>1</v>
      </c>
      <c r="M7097">
        <v>3723</v>
      </c>
      <c r="N7097">
        <v>2634.6640000000002</v>
      </c>
      <c r="O7097">
        <v>2634.6640000000002</v>
      </c>
      <c r="P7097">
        <v>109.5</v>
      </c>
      <c r="Q7097">
        <v>34</v>
      </c>
      <c r="R7097">
        <v>1088.336</v>
      </c>
      <c r="S7097">
        <v>2019</v>
      </c>
      <c r="T7097">
        <v>8</v>
      </c>
      <c r="U7097">
        <v>32</v>
      </c>
    </row>
    <row r="7098" spans="1:21" x14ac:dyDescent="0.3">
      <c r="A7098" s="5" t="s">
        <v>168</v>
      </c>
      <c r="B7098" s="5" t="s">
        <v>175</v>
      </c>
      <c r="C7098" s="5" t="s">
        <v>86</v>
      </c>
      <c r="D7098" s="5" t="s">
        <v>422</v>
      </c>
      <c r="E7098" s="5" t="s">
        <v>172</v>
      </c>
      <c r="F7098" s="6">
        <v>43683</v>
      </c>
      <c r="G7098" s="5" t="s">
        <v>148</v>
      </c>
      <c r="H7098" s="5" t="s">
        <v>235</v>
      </c>
      <c r="I7098">
        <v>43519</v>
      </c>
      <c r="J7098">
        <v>164</v>
      </c>
      <c r="K7098">
        <v>209</v>
      </c>
      <c r="L7098">
        <v>2</v>
      </c>
      <c r="M7098">
        <v>7106</v>
      </c>
      <c r="N7098">
        <v>5269.3270000000002</v>
      </c>
      <c r="O7098">
        <v>2634.6640000000002</v>
      </c>
      <c r="P7098">
        <v>104.5</v>
      </c>
      <c r="Q7098">
        <v>34</v>
      </c>
      <c r="R7098">
        <v>1836.673</v>
      </c>
      <c r="S7098">
        <v>2019</v>
      </c>
      <c r="T7098">
        <v>8</v>
      </c>
      <c r="U7098">
        <v>32</v>
      </c>
    </row>
    <row r="7099" spans="1:21" x14ac:dyDescent="0.3">
      <c r="A7099" s="5" t="s">
        <v>168</v>
      </c>
      <c r="B7099" s="5" t="s">
        <v>175</v>
      </c>
      <c r="C7099" s="5" t="s">
        <v>86</v>
      </c>
      <c r="D7099" s="5" t="s">
        <v>422</v>
      </c>
      <c r="E7099" s="5" t="s">
        <v>172</v>
      </c>
      <c r="F7099" s="6">
        <v>43683</v>
      </c>
      <c r="G7099" s="5" t="s">
        <v>148</v>
      </c>
      <c r="H7099" s="5" t="s">
        <v>208</v>
      </c>
      <c r="I7099">
        <v>43519</v>
      </c>
      <c r="J7099">
        <v>164</v>
      </c>
      <c r="K7099">
        <v>95</v>
      </c>
      <c r="L7099">
        <v>1</v>
      </c>
      <c r="M7099">
        <v>3230</v>
      </c>
      <c r="N7099">
        <v>2634.6640000000002</v>
      </c>
      <c r="O7099">
        <v>2634.6640000000002</v>
      </c>
      <c r="P7099">
        <v>95</v>
      </c>
      <c r="Q7099">
        <v>34</v>
      </c>
      <c r="R7099">
        <v>595.33600000000001</v>
      </c>
      <c r="S7099">
        <v>2019</v>
      </c>
      <c r="T7099">
        <v>8</v>
      </c>
      <c r="U7099">
        <v>32</v>
      </c>
    </row>
    <row r="7100" spans="1:21" x14ac:dyDescent="0.3">
      <c r="A7100" s="5" t="s">
        <v>168</v>
      </c>
      <c r="B7100" s="5" t="s">
        <v>175</v>
      </c>
      <c r="C7100" s="5" t="s">
        <v>86</v>
      </c>
      <c r="D7100" s="5" t="s">
        <v>422</v>
      </c>
      <c r="E7100" s="5" t="s">
        <v>172</v>
      </c>
      <c r="F7100" s="6">
        <v>43683</v>
      </c>
      <c r="G7100" s="5" t="s">
        <v>148</v>
      </c>
      <c r="H7100" s="5" t="s">
        <v>351</v>
      </c>
      <c r="I7100">
        <v>43519</v>
      </c>
      <c r="J7100">
        <v>164</v>
      </c>
      <c r="K7100">
        <v>325.5</v>
      </c>
      <c r="L7100">
        <v>3</v>
      </c>
      <c r="M7100">
        <v>11067</v>
      </c>
      <c r="N7100">
        <v>7903.991</v>
      </c>
      <c r="O7100">
        <v>2634.6640000000002</v>
      </c>
      <c r="P7100">
        <v>108.5</v>
      </c>
      <c r="Q7100">
        <v>34</v>
      </c>
      <c r="R7100">
        <v>3163.009</v>
      </c>
      <c r="S7100">
        <v>2019</v>
      </c>
      <c r="T7100">
        <v>8</v>
      </c>
      <c r="U7100">
        <v>32</v>
      </c>
    </row>
    <row r="7101" spans="1:21" x14ac:dyDescent="0.3">
      <c r="A7101" s="5" t="s">
        <v>168</v>
      </c>
      <c r="B7101" s="5" t="s">
        <v>175</v>
      </c>
      <c r="C7101" s="5" t="s">
        <v>95</v>
      </c>
      <c r="D7101" s="5" t="s">
        <v>440</v>
      </c>
      <c r="E7101" s="5" t="s">
        <v>172</v>
      </c>
      <c r="F7101" s="6">
        <v>43683</v>
      </c>
      <c r="G7101" s="5" t="s">
        <v>148</v>
      </c>
      <c r="H7101" s="5" t="s">
        <v>190</v>
      </c>
      <c r="I7101">
        <v>43610</v>
      </c>
      <c r="J7101">
        <v>73</v>
      </c>
      <c r="K7101">
        <v>23</v>
      </c>
      <c r="L7101">
        <v>1</v>
      </c>
      <c r="M7101">
        <v>1295</v>
      </c>
      <c r="N7101">
        <v>1135.94</v>
      </c>
      <c r="O7101">
        <v>1135.94</v>
      </c>
      <c r="P7101">
        <v>23</v>
      </c>
      <c r="Q7101">
        <v>56.304299999999998</v>
      </c>
      <c r="R7101">
        <v>159.06</v>
      </c>
      <c r="S7101">
        <v>2019</v>
      </c>
      <c r="T7101">
        <v>8</v>
      </c>
      <c r="U7101">
        <v>32</v>
      </c>
    </row>
    <row r="7102" spans="1:21" x14ac:dyDescent="0.3">
      <c r="A7102" s="5" t="s">
        <v>168</v>
      </c>
      <c r="B7102" s="5" t="s">
        <v>206</v>
      </c>
      <c r="C7102" s="5" t="s">
        <v>118</v>
      </c>
      <c r="D7102" s="5" t="s">
        <v>435</v>
      </c>
      <c r="E7102" s="5" t="s">
        <v>172</v>
      </c>
      <c r="F7102" s="6">
        <v>43683</v>
      </c>
      <c r="G7102" s="5" t="s">
        <v>148</v>
      </c>
      <c r="H7102" s="5" t="s">
        <v>212</v>
      </c>
      <c r="I7102">
        <v>43491</v>
      </c>
      <c r="J7102">
        <v>192</v>
      </c>
      <c r="K7102">
        <v>117.2</v>
      </c>
      <c r="L7102">
        <v>1</v>
      </c>
      <c r="M7102">
        <v>3750.4</v>
      </c>
      <c r="N7102">
        <v>3297.1979999999999</v>
      </c>
      <c r="O7102">
        <v>3297.1979999999999</v>
      </c>
      <c r="P7102">
        <v>117.2</v>
      </c>
      <c r="Q7102">
        <v>32</v>
      </c>
      <c r="R7102">
        <v>453.202</v>
      </c>
      <c r="S7102">
        <v>2019</v>
      </c>
      <c r="T7102">
        <v>8</v>
      </c>
      <c r="U7102">
        <v>32</v>
      </c>
    </row>
    <row r="7103" spans="1:21" x14ac:dyDescent="0.3">
      <c r="A7103" s="5" t="s">
        <v>168</v>
      </c>
      <c r="B7103" s="5" t="s">
        <v>206</v>
      </c>
      <c r="C7103" s="5" t="s">
        <v>111</v>
      </c>
      <c r="D7103" s="5" t="s">
        <v>437</v>
      </c>
      <c r="E7103" s="5" t="s">
        <v>172</v>
      </c>
      <c r="F7103" s="6">
        <v>43684</v>
      </c>
      <c r="G7103" s="5" t="s">
        <v>148</v>
      </c>
      <c r="H7103" s="5" t="s">
        <v>305</v>
      </c>
      <c r="I7103">
        <v>43504</v>
      </c>
      <c r="J7103">
        <v>180</v>
      </c>
      <c r="K7103">
        <v>1144</v>
      </c>
      <c r="L7103">
        <v>10</v>
      </c>
      <c r="M7103">
        <v>39468</v>
      </c>
      <c r="N7103">
        <v>30238.97</v>
      </c>
      <c r="O7103">
        <v>3023.8969999999999</v>
      </c>
      <c r="P7103">
        <v>114.4</v>
      </c>
      <c r="Q7103">
        <v>34.5</v>
      </c>
      <c r="R7103">
        <v>9229.0300000000007</v>
      </c>
      <c r="S7103">
        <v>2019</v>
      </c>
      <c r="T7103">
        <v>8</v>
      </c>
      <c r="U7103">
        <v>32</v>
      </c>
    </row>
    <row r="7104" spans="1:21" x14ac:dyDescent="0.3">
      <c r="A7104" s="5" t="s">
        <v>168</v>
      </c>
      <c r="B7104" s="5" t="s">
        <v>206</v>
      </c>
      <c r="C7104" s="5" t="s">
        <v>111</v>
      </c>
      <c r="D7104" s="5" t="s">
        <v>437</v>
      </c>
      <c r="E7104" s="5" t="s">
        <v>172</v>
      </c>
      <c r="F7104" s="6">
        <v>43684</v>
      </c>
      <c r="G7104" s="5" t="s">
        <v>148</v>
      </c>
      <c r="H7104" s="5" t="s">
        <v>190</v>
      </c>
      <c r="I7104">
        <v>43504</v>
      </c>
      <c r="J7104">
        <v>180</v>
      </c>
      <c r="K7104">
        <v>212</v>
      </c>
      <c r="L7104">
        <v>2</v>
      </c>
      <c r="M7104">
        <v>7314</v>
      </c>
      <c r="N7104">
        <v>6047.7939999999999</v>
      </c>
      <c r="O7104">
        <v>3023.8969999999999</v>
      </c>
      <c r="P7104">
        <v>106</v>
      </c>
      <c r="Q7104">
        <v>34.5</v>
      </c>
      <c r="R7104">
        <v>1266.2059999999999</v>
      </c>
      <c r="S7104">
        <v>2019</v>
      </c>
      <c r="T7104">
        <v>8</v>
      </c>
      <c r="U7104">
        <v>32</v>
      </c>
    </row>
    <row r="7105" spans="1:21" x14ac:dyDescent="0.3">
      <c r="A7105" s="5" t="s">
        <v>168</v>
      </c>
      <c r="B7105" s="5" t="s">
        <v>206</v>
      </c>
      <c r="C7105" s="5" t="s">
        <v>111</v>
      </c>
      <c r="D7105" s="5" t="s">
        <v>437</v>
      </c>
      <c r="E7105" s="5" t="s">
        <v>172</v>
      </c>
      <c r="F7105" s="6">
        <v>43684</v>
      </c>
      <c r="G7105" s="5" t="s">
        <v>148</v>
      </c>
      <c r="H7105" s="5" t="s">
        <v>215</v>
      </c>
      <c r="I7105">
        <v>43504</v>
      </c>
      <c r="J7105">
        <v>180</v>
      </c>
      <c r="K7105">
        <v>506</v>
      </c>
      <c r="L7105">
        <v>5</v>
      </c>
      <c r="M7105">
        <v>17204</v>
      </c>
      <c r="N7105">
        <v>15119.485000000001</v>
      </c>
      <c r="O7105">
        <v>3023.8969999999999</v>
      </c>
      <c r="P7105">
        <v>101.2</v>
      </c>
      <c r="Q7105">
        <v>34</v>
      </c>
      <c r="R7105">
        <v>2084.5149999999999</v>
      </c>
      <c r="S7105">
        <v>2019</v>
      </c>
      <c r="T7105">
        <v>8</v>
      </c>
      <c r="U7105">
        <v>32</v>
      </c>
    </row>
    <row r="7106" spans="1:21" x14ac:dyDescent="0.3">
      <c r="A7106" s="5" t="s">
        <v>168</v>
      </c>
      <c r="B7106" s="5" t="s">
        <v>206</v>
      </c>
      <c r="C7106" s="5" t="s">
        <v>111</v>
      </c>
      <c r="D7106" s="5" t="s">
        <v>437</v>
      </c>
      <c r="E7106" s="5" t="s">
        <v>172</v>
      </c>
      <c r="F7106" s="6">
        <v>43684</v>
      </c>
      <c r="G7106" s="5" t="s">
        <v>148</v>
      </c>
      <c r="H7106" s="5" t="s">
        <v>200</v>
      </c>
      <c r="I7106">
        <v>43504</v>
      </c>
      <c r="J7106">
        <v>180</v>
      </c>
      <c r="K7106">
        <v>882</v>
      </c>
      <c r="L7106">
        <v>8</v>
      </c>
      <c r="M7106">
        <v>29988</v>
      </c>
      <c r="N7106">
        <v>24191.175999999999</v>
      </c>
      <c r="O7106">
        <v>3023.8969999999999</v>
      </c>
      <c r="P7106">
        <v>110.25</v>
      </c>
      <c r="Q7106">
        <v>34</v>
      </c>
      <c r="R7106">
        <v>5796.8239999999996</v>
      </c>
      <c r="S7106">
        <v>2019</v>
      </c>
      <c r="T7106">
        <v>8</v>
      </c>
      <c r="U7106">
        <v>32</v>
      </c>
    </row>
    <row r="7107" spans="1:21" x14ac:dyDescent="0.3">
      <c r="A7107" s="5" t="s">
        <v>168</v>
      </c>
      <c r="B7107" s="5" t="s">
        <v>206</v>
      </c>
      <c r="C7107" s="5" t="s">
        <v>111</v>
      </c>
      <c r="D7107" s="5" t="s">
        <v>437</v>
      </c>
      <c r="E7107" s="5" t="s">
        <v>172</v>
      </c>
      <c r="F7107" s="6">
        <v>43684</v>
      </c>
      <c r="G7107" s="5" t="s">
        <v>148</v>
      </c>
      <c r="H7107" s="5" t="s">
        <v>199</v>
      </c>
      <c r="I7107">
        <v>43504</v>
      </c>
      <c r="J7107">
        <v>180</v>
      </c>
      <c r="K7107">
        <v>1155</v>
      </c>
      <c r="L7107">
        <v>10</v>
      </c>
      <c r="M7107">
        <v>39270</v>
      </c>
      <c r="N7107">
        <v>30238.97</v>
      </c>
      <c r="O7107">
        <v>3023.8969999999999</v>
      </c>
      <c r="P7107">
        <v>115.5</v>
      </c>
      <c r="Q7107">
        <v>34</v>
      </c>
      <c r="R7107">
        <v>9031.0300000000007</v>
      </c>
      <c r="S7107">
        <v>2019</v>
      </c>
      <c r="T7107">
        <v>8</v>
      </c>
      <c r="U7107">
        <v>32</v>
      </c>
    </row>
    <row r="7108" spans="1:21" x14ac:dyDescent="0.3">
      <c r="A7108" s="5" t="s">
        <v>168</v>
      </c>
      <c r="B7108" s="5" t="s">
        <v>206</v>
      </c>
      <c r="C7108" s="5" t="s">
        <v>111</v>
      </c>
      <c r="D7108" s="5" t="s">
        <v>437</v>
      </c>
      <c r="E7108" s="5" t="s">
        <v>172</v>
      </c>
      <c r="F7108" s="6">
        <v>43685</v>
      </c>
      <c r="G7108" s="5" t="s">
        <v>148</v>
      </c>
      <c r="H7108" s="5" t="s">
        <v>222</v>
      </c>
      <c r="I7108">
        <v>43504</v>
      </c>
      <c r="J7108">
        <v>181</v>
      </c>
      <c r="K7108">
        <v>116</v>
      </c>
      <c r="L7108">
        <v>1</v>
      </c>
      <c r="M7108">
        <v>4002</v>
      </c>
      <c r="N7108">
        <v>3023.8969999999999</v>
      </c>
      <c r="O7108">
        <v>3023.8969999999999</v>
      </c>
      <c r="P7108">
        <v>116</v>
      </c>
      <c r="Q7108">
        <v>34.5</v>
      </c>
      <c r="R7108">
        <v>978.10299999999995</v>
      </c>
      <c r="S7108">
        <v>2019</v>
      </c>
      <c r="T7108">
        <v>8</v>
      </c>
      <c r="U7108">
        <v>32</v>
      </c>
    </row>
    <row r="7109" spans="1:21" x14ac:dyDescent="0.3">
      <c r="A7109" s="5" t="s">
        <v>168</v>
      </c>
      <c r="B7109" s="5" t="s">
        <v>206</v>
      </c>
      <c r="C7109" s="5" t="s">
        <v>111</v>
      </c>
      <c r="D7109" s="5" t="s">
        <v>437</v>
      </c>
      <c r="E7109" s="5" t="s">
        <v>172</v>
      </c>
      <c r="F7109" s="6">
        <v>43685</v>
      </c>
      <c r="G7109" s="5" t="s">
        <v>148</v>
      </c>
      <c r="H7109" s="5" t="s">
        <v>246</v>
      </c>
      <c r="I7109">
        <v>43504</v>
      </c>
      <c r="J7109">
        <v>181</v>
      </c>
      <c r="K7109">
        <v>88</v>
      </c>
      <c r="L7109">
        <v>1</v>
      </c>
      <c r="M7109">
        <v>3036</v>
      </c>
      <c r="N7109">
        <v>3023.8969999999999</v>
      </c>
      <c r="O7109">
        <v>3023.8969999999999</v>
      </c>
      <c r="P7109">
        <v>88</v>
      </c>
      <c r="Q7109">
        <v>34.5</v>
      </c>
      <c r="R7109">
        <v>12.103</v>
      </c>
      <c r="S7109">
        <v>2019</v>
      </c>
      <c r="T7109">
        <v>8</v>
      </c>
      <c r="U7109">
        <v>32</v>
      </c>
    </row>
    <row r="7110" spans="1:21" x14ac:dyDescent="0.3">
      <c r="A7110" s="5" t="s">
        <v>168</v>
      </c>
      <c r="B7110" s="5" t="s">
        <v>206</v>
      </c>
      <c r="C7110" s="5" t="s">
        <v>111</v>
      </c>
      <c r="D7110" s="5" t="s">
        <v>437</v>
      </c>
      <c r="E7110" s="5" t="s">
        <v>172</v>
      </c>
      <c r="F7110" s="6">
        <v>43685</v>
      </c>
      <c r="G7110" s="5" t="s">
        <v>148</v>
      </c>
      <c r="H7110" s="5" t="s">
        <v>321</v>
      </c>
      <c r="I7110">
        <v>43504</v>
      </c>
      <c r="J7110">
        <v>181</v>
      </c>
      <c r="K7110">
        <v>256</v>
      </c>
      <c r="L7110">
        <v>2</v>
      </c>
      <c r="M7110">
        <v>8704</v>
      </c>
      <c r="N7110">
        <v>6047.7939999999999</v>
      </c>
      <c r="O7110">
        <v>3023.8969999999999</v>
      </c>
      <c r="P7110">
        <v>128</v>
      </c>
      <c r="Q7110">
        <v>34</v>
      </c>
      <c r="R7110">
        <v>2656.2060000000001</v>
      </c>
      <c r="S7110">
        <v>2019</v>
      </c>
      <c r="T7110">
        <v>8</v>
      </c>
      <c r="U7110">
        <v>32</v>
      </c>
    </row>
    <row r="7111" spans="1:21" x14ac:dyDescent="0.3">
      <c r="A7111" s="5" t="s">
        <v>168</v>
      </c>
      <c r="B7111" s="5" t="s">
        <v>206</v>
      </c>
      <c r="C7111" s="5" t="s">
        <v>111</v>
      </c>
      <c r="D7111" s="5" t="s">
        <v>437</v>
      </c>
      <c r="E7111" s="5" t="s">
        <v>172</v>
      </c>
      <c r="F7111" s="6">
        <v>43685</v>
      </c>
      <c r="G7111" s="5" t="s">
        <v>148</v>
      </c>
      <c r="H7111" s="5" t="s">
        <v>186</v>
      </c>
      <c r="I7111">
        <v>43504</v>
      </c>
      <c r="J7111">
        <v>181</v>
      </c>
      <c r="K7111">
        <v>104</v>
      </c>
      <c r="L7111">
        <v>1</v>
      </c>
      <c r="M7111">
        <v>3588</v>
      </c>
      <c r="N7111">
        <v>3023.8969999999999</v>
      </c>
      <c r="O7111">
        <v>3023.8969999999999</v>
      </c>
      <c r="P7111">
        <v>104</v>
      </c>
      <c r="Q7111">
        <v>34.5</v>
      </c>
      <c r="R7111">
        <v>564.10299999999995</v>
      </c>
      <c r="S7111">
        <v>2019</v>
      </c>
      <c r="T7111">
        <v>8</v>
      </c>
      <c r="U7111">
        <v>32</v>
      </c>
    </row>
    <row r="7112" spans="1:21" x14ac:dyDescent="0.3">
      <c r="A7112" s="5" t="s">
        <v>168</v>
      </c>
      <c r="B7112" s="5" t="s">
        <v>206</v>
      </c>
      <c r="C7112" s="5" t="s">
        <v>111</v>
      </c>
      <c r="D7112" s="5" t="s">
        <v>437</v>
      </c>
      <c r="E7112" s="5" t="s">
        <v>172</v>
      </c>
      <c r="F7112" s="6">
        <v>43685</v>
      </c>
      <c r="G7112" s="5" t="s">
        <v>148</v>
      </c>
      <c r="H7112" s="5" t="s">
        <v>187</v>
      </c>
      <c r="I7112">
        <v>43504</v>
      </c>
      <c r="J7112">
        <v>181</v>
      </c>
      <c r="K7112">
        <v>238</v>
      </c>
      <c r="L7112">
        <v>2</v>
      </c>
      <c r="M7112">
        <v>8211</v>
      </c>
      <c r="N7112">
        <v>6047.7939999999999</v>
      </c>
      <c r="O7112">
        <v>3023.8969999999999</v>
      </c>
      <c r="P7112">
        <v>119</v>
      </c>
      <c r="Q7112">
        <v>34.5</v>
      </c>
      <c r="R7112">
        <v>2163.2060000000001</v>
      </c>
      <c r="S7112">
        <v>2019</v>
      </c>
      <c r="T7112">
        <v>8</v>
      </c>
      <c r="U7112">
        <v>32</v>
      </c>
    </row>
    <row r="7113" spans="1:21" x14ac:dyDescent="0.3">
      <c r="A7113" s="5" t="s">
        <v>168</v>
      </c>
      <c r="B7113" s="5" t="s">
        <v>206</v>
      </c>
      <c r="C7113" s="5" t="s">
        <v>111</v>
      </c>
      <c r="D7113" s="5" t="s">
        <v>437</v>
      </c>
      <c r="E7113" s="5" t="s">
        <v>172</v>
      </c>
      <c r="F7113" s="6">
        <v>43685</v>
      </c>
      <c r="G7113" s="5" t="s">
        <v>148</v>
      </c>
      <c r="H7113" s="5" t="s">
        <v>217</v>
      </c>
      <c r="I7113">
        <v>43504</v>
      </c>
      <c r="J7113">
        <v>181</v>
      </c>
      <c r="K7113">
        <v>258</v>
      </c>
      <c r="L7113">
        <v>2</v>
      </c>
      <c r="M7113">
        <v>8901</v>
      </c>
      <c r="N7113">
        <v>6047.7939999999999</v>
      </c>
      <c r="O7113">
        <v>3023.8969999999999</v>
      </c>
      <c r="P7113">
        <v>129</v>
      </c>
      <c r="Q7113">
        <v>34.5</v>
      </c>
      <c r="R7113">
        <v>2853.2060000000001</v>
      </c>
      <c r="S7113">
        <v>2019</v>
      </c>
      <c r="T7113">
        <v>8</v>
      </c>
      <c r="U7113">
        <v>32</v>
      </c>
    </row>
    <row r="7114" spans="1:21" x14ac:dyDescent="0.3">
      <c r="A7114" s="5" t="s">
        <v>168</v>
      </c>
      <c r="B7114" s="5" t="s">
        <v>206</v>
      </c>
      <c r="C7114" s="5" t="s">
        <v>112</v>
      </c>
      <c r="D7114" s="5" t="s">
        <v>439</v>
      </c>
      <c r="E7114" s="5" t="s">
        <v>172</v>
      </c>
      <c r="F7114" s="6">
        <v>43685</v>
      </c>
      <c r="G7114" s="5" t="s">
        <v>148</v>
      </c>
      <c r="H7114" s="5" t="s">
        <v>204</v>
      </c>
      <c r="I7114">
        <v>43511</v>
      </c>
      <c r="J7114">
        <v>174</v>
      </c>
      <c r="K7114">
        <v>350</v>
      </c>
      <c r="L7114">
        <v>3</v>
      </c>
      <c r="M7114">
        <v>12075</v>
      </c>
      <c r="N7114">
        <v>8851.0210000000006</v>
      </c>
      <c r="O7114">
        <v>2950.34</v>
      </c>
      <c r="P7114">
        <v>116.66666666666667</v>
      </c>
      <c r="Q7114">
        <v>34.5</v>
      </c>
      <c r="R7114">
        <v>3223.9789999999998</v>
      </c>
      <c r="S7114">
        <v>2019</v>
      </c>
      <c r="T7114">
        <v>8</v>
      </c>
      <c r="U7114">
        <v>32</v>
      </c>
    </row>
    <row r="7115" spans="1:21" x14ac:dyDescent="0.3">
      <c r="A7115" s="5" t="s">
        <v>168</v>
      </c>
      <c r="B7115" s="5" t="s">
        <v>206</v>
      </c>
      <c r="C7115" s="5" t="s">
        <v>112</v>
      </c>
      <c r="D7115" s="5" t="s">
        <v>439</v>
      </c>
      <c r="E7115" s="5" t="s">
        <v>172</v>
      </c>
      <c r="F7115" s="6">
        <v>43685</v>
      </c>
      <c r="G7115" s="5" t="s">
        <v>148</v>
      </c>
      <c r="H7115" s="5" t="s">
        <v>205</v>
      </c>
      <c r="I7115">
        <v>43511</v>
      </c>
      <c r="J7115">
        <v>174</v>
      </c>
      <c r="K7115">
        <v>324</v>
      </c>
      <c r="L7115">
        <v>3</v>
      </c>
      <c r="M7115">
        <v>11178</v>
      </c>
      <c r="N7115">
        <v>8851.0210000000006</v>
      </c>
      <c r="O7115">
        <v>2950.34</v>
      </c>
      <c r="P7115">
        <v>108</v>
      </c>
      <c r="Q7115">
        <v>34.5</v>
      </c>
      <c r="R7115">
        <v>2326.9789999999998</v>
      </c>
      <c r="S7115">
        <v>2019</v>
      </c>
      <c r="T7115">
        <v>8</v>
      </c>
      <c r="U7115">
        <v>32</v>
      </c>
    </row>
    <row r="7116" spans="1:21" x14ac:dyDescent="0.3">
      <c r="A7116" s="5" t="s">
        <v>168</v>
      </c>
      <c r="B7116" s="5" t="s">
        <v>206</v>
      </c>
      <c r="C7116" s="5" t="s">
        <v>112</v>
      </c>
      <c r="D7116" s="5" t="s">
        <v>439</v>
      </c>
      <c r="E7116" s="5" t="s">
        <v>172</v>
      </c>
      <c r="F7116" s="6">
        <v>43685</v>
      </c>
      <c r="G7116" s="5" t="s">
        <v>148</v>
      </c>
      <c r="H7116" s="5" t="s">
        <v>184</v>
      </c>
      <c r="I7116">
        <v>43511</v>
      </c>
      <c r="J7116">
        <v>174</v>
      </c>
      <c r="K7116">
        <v>2335</v>
      </c>
      <c r="L7116">
        <v>20</v>
      </c>
      <c r="M7116">
        <v>79390</v>
      </c>
      <c r="N7116">
        <v>59006.807999999997</v>
      </c>
      <c r="O7116">
        <v>2950.34</v>
      </c>
      <c r="P7116">
        <v>116.75</v>
      </c>
      <c r="Q7116">
        <v>34</v>
      </c>
      <c r="R7116">
        <v>20383.191999999999</v>
      </c>
      <c r="S7116">
        <v>2019</v>
      </c>
      <c r="T7116">
        <v>8</v>
      </c>
      <c r="U7116">
        <v>32</v>
      </c>
    </row>
    <row r="7117" spans="1:21" x14ac:dyDescent="0.3">
      <c r="A7117" s="5" t="s">
        <v>168</v>
      </c>
      <c r="B7117" s="5" t="s">
        <v>206</v>
      </c>
      <c r="C7117" s="5" t="s">
        <v>112</v>
      </c>
      <c r="D7117" s="5" t="s">
        <v>439</v>
      </c>
      <c r="E7117" s="5" t="s">
        <v>172</v>
      </c>
      <c r="F7117" s="6">
        <v>43685</v>
      </c>
      <c r="G7117" s="5" t="s">
        <v>148</v>
      </c>
      <c r="H7117" s="5" t="s">
        <v>216</v>
      </c>
      <c r="I7117">
        <v>43511</v>
      </c>
      <c r="J7117">
        <v>174</v>
      </c>
      <c r="K7117">
        <v>226</v>
      </c>
      <c r="L7117">
        <v>2</v>
      </c>
      <c r="M7117">
        <v>7797</v>
      </c>
      <c r="N7117">
        <v>5900.6809999999996</v>
      </c>
      <c r="O7117">
        <v>2950.34</v>
      </c>
      <c r="P7117">
        <v>113</v>
      </c>
      <c r="Q7117">
        <v>34.5</v>
      </c>
      <c r="R7117">
        <v>1896.319</v>
      </c>
      <c r="S7117">
        <v>2019</v>
      </c>
      <c r="T7117">
        <v>8</v>
      </c>
      <c r="U7117">
        <v>32</v>
      </c>
    </row>
    <row r="7118" spans="1:21" x14ac:dyDescent="0.3">
      <c r="A7118" s="5" t="s">
        <v>168</v>
      </c>
      <c r="B7118" s="5" t="s">
        <v>206</v>
      </c>
      <c r="C7118" s="5" t="s">
        <v>112</v>
      </c>
      <c r="D7118" s="5" t="s">
        <v>439</v>
      </c>
      <c r="E7118" s="5" t="s">
        <v>172</v>
      </c>
      <c r="F7118" s="6">
        <v>43685</v>
      </c>
      <c r="G7118" s="5" t="s">
        <v>148</v>
      </c>
      <c r="H7118" s="5" t="s">
        <v>203</v>
      </c>
      <c r="I7118">
        <v>43511</v>
      </c>
      <c r="J7118">
        <v>174</v>
      </c>
      <c r="K7118">
        <v>202</v>
      </c>
      <c r="L7118">
        <v>2</v>
      </c>
      <c r="M7118">
        <v>6969</v>
      </c>
      <c r="N7118">
        <v>5900.6809999999996</v>
      </c>
      <c r="O7118">
        <v>2950.34</v>
      </c>
      <c r="P7118">
        <v>101</v>
      </c>
      <c r="Q7118">
        <v>34.5</v>
      </c>
      <c r="R7118">
        <v>1068.319</v>
      </c>
      <c r="S7118">
        <v>2019</v>
      </c>
      <c r="T7118">
        <v>8</v>
      </c>
      <c r="U7118">
        <v>32</v>
      </c>
    </row>
    <row r="7119" spans="1:21" x14ac:dyDescent="0.3">
      <c r="A7119" s="5" t="s">
        <v>168</v>
      </c>
      <c r="B7119" s="5" t="s">
        <v>206</v>
      </c>
      <c r="C7119" s="5" t="s">
        <v>112</v>
      </c>
      <c r="D7119" s="5" t="s">
        <v>439</v>
      </c>
      <c r="E7119" s="5" t="s">
        <v>172</v>
      </c>
      <c r="F7119" s="6">
        <v>43685</v>
      </c>
      <c r="G7119" s="5" t="s">
        <v>148</v>
      </c>
      <c r="H7119" s="5" t="s">
        <v>308</v>
      </c>
      <c r="I7119">
        <v>43511</v>
      </c>
      <c r="J7119">
        <v>174</v>
      </c>
      <c r="K7119">
        <v>120</v>
      </c>
      <c r="L7119">
        <v>1</v>
      </c>
      <c r="M7119">
        <v>4140</v>
      </c>
      <c r="N7119">
        <v>2950.34</v>
      </c>
      <c r="O7119">
        <v>2950.34</v>
      </c>
      <c r="P7119">
        <v>120</v>
      </c>
      <c r="Q7119">
        <v>34.5</v>
      </c>
      <c r="R7119">
        <v>1189.6600000000001</v>
      </c>
      <c r="S7119">
        <v>2019</v>
      </c>
      <c r="T7119">
        <v>8</v>
      </c>
      <c r="U7119">
        <v>32</v>
      </c>
    </row>
    <row r="7120" spans="1:21" x14ac:dyDescent="0.3">
      <c r="A7120" s="5" t="s">
        <v>168</v>
      </c>
      <c r="B7120" s="5" t="s">
        <v>206</v>
      </c>
      <c r="C7120" s="5" t="s">
        <v>112</v>
      </c>
      <c r="D7120" s="5" t="s">
        <v>439</v>
      </c>
      <c r="E7120" s="5" t="s">
        <v>172</v>
      </c>
      <c r="F7120" s="6">
        <v>43685</v>
      </c>
      <c r="G7120" s="5" t="s">
        <v>148</v>
      </c>
      <c r="H7120" s="5" t="s">
        <v>217</v>
      </c>
      <c r="I7120">
        <v>43511</v>
      </c>
      <c r="J7120">
        <v>174</v>
      </c>
      <c r="K7120">
        <v>1180</v>
      </c>
      <c r="L7120">
        <v>10</v>
      </c>
      <c r="M7120">
        <v>40710</v>
      </c>
      <c r="N7120">
        <v>29503.403999999999</v>
      </c>
      <c r="O7120">
        <v>2950.34</v>
      </c>
      <c r="P7120">
        <v>118</v>
      </c>
      <c r="Q7120">
        <v>34.5</v>
      </c>
      <c r="R7120">
        <v>11206.596</v>
      </c>
      <c r="S7120">
        <v>2019</v>
      </c>
      <c r="T7120">
        <v>8</v>
      </c>
      <c r="U7120">
        <v>32</v>
      </c>
    </row>
    <row r="7121" spans="1:21" x14ac:dyDescent="0.3">
      <c r="A7121" s="5" t="s">
        <v>168</v>
      </c>
      <c r="B7121" s="5" t="s">
        <v>206</v>
      </c>
      <c r="C7121" s="5" t="s">
        <v>112</v>
      </c>
      <c r="D7121" s="5" t="s">
        <v>439</v>
      </c>
      <c r="E7121" s="5" t="s">
        <v>172</v>
      </c>
      <c r="F7121" s="6">
        <v>43685</v>
      </c>
      <c r="G7121" s="5" t="s">
        <v>148</v>
      </c>
      <c r="H7121" s="5" t="s">
        <v>190</v>
      </c>
      <c r="I7121">
        <v>43511</v>
      </c>
      <c r="J7121">
        <v>174</v>
      </c>
      <c r="K7121">
        <v>210</v>
      </c>
      <c r="L7121">
        <v>2</v>
      </c>
      <c r="M7121">
        <v>7245</v>
      </c>
      <c r="N7121">
        <v>5900.6809999999996</v>
      </c>
      <c r="O7121">
        <v>2950.34</v>
      </c>
      <c r="P7121">
        <v>105</v>
      </c>
      <c r="Q7121">
        <v>34.5</v>
      </c>
      <c r="R7121">
        <v>1344.319</v>
      </c>
      <c r="S7121">
        <v>2019</v>
      </c>
      <c r="T7121">
        <v>8</v>
      </c>
      <c r="U7121">
        <v>32</v>
      </c>
    </row>
    <row r="7122" spans="1:21" x14ac:dyDescent="0.3">
      <c r="A7122" s="5" t="s">
        <v>168</v>
      </c>
      <c r="B7122" s="5" t="s">
        <v>206</v>
      </c>
      <c r="C7122" s="5" t="s">
        <v>112</v>
      </c>
      <c r="D7122" s="5" t="s">
        <v>439</v>
      </c>
      <c r="E7122" s="5" t="s">
        <v>172</v>
      </c>
      <c r="F7122" s="6">
        <v>43685</v>
      </c>
      <c r="G7122" s="5" t="s">
        <v>148</v>
      </c>
      <c r="H7122" s="5" t="s">
        <v>181</v>
      </c>
      <c r="I7122">
        <v>43511</v>
      </c>
      <c r="J7122">
        <v>174</v>
      </c>
      <c r="K7122">
        <v>250</v>
      </c>
      <c r="L7122">
        <v>2</v>
      </c>
      <c r="M7122">
        <v>8625</v>
      </c>
      <c r="N7122">
        <v>5900.6809999999996</v>
      </c>
      <c r="O7122">
        <v>2950.34</v>
      </c>
      <c r="P7122">
        <v>125</v>
      </c>
      <c r="Q7122">
        <v>34.5</v>
      </c>
      <c r="R7122">
        <v>2724.319</v>
      </c>
      <c r="S7122">
        <v>2019</v>
      </c>
      <c r="T7122">
        <v>8</v>
      </c>
      <c r="U7122">
        <v>32</v>
      </c>
    </row>
    <row r="7123" spans="1:21" x14ac:dyDescent="0.3">
      <c r="A7123" s="5" t="s">
        <v>168</v>
      </c>
      <c r="B7123" s="5" t="s">
        <v>206</v>
      </c>
      <c r="C7123" s="5" t="s">
        <v>112</v>
      </c>
      <c r="D7123" s="5" t="s">
        <v>439</v>
      </c>
      <c r="E7123" s="5" t="s">
        <v>172</v>
      </c>
      <c r="F7123" s="6">
        <v>43685</v>
      </c>
      <c r="G7123" s="5" t="s">
        <v>148</v>
      </c>
      <c r="H7123" s="5" t="s">
        <v>230</v>
      </c>
      <c r="I7123">
        <v>43511</v>
      </c>
      <c r="J7123">
        <v>174</v>
      </c>
      <c r="K7123">
        <v>1831</v>
      </c>
      <c r="L7123">
        <v>16</v>
      </c>
      <c r="M7123">
        <v>62254</v>
      </c>
      <c r="N7123">
        <v>47205.446000000004</v>
      </c>
      <c r="O7123">
        <v>2950.34</v>
      </c>
      <c r="P7123">
        <v>114.4375</v>
      </c>
      <c r="Q7123">
        <v>34</v>
      </c>
      <c r="R7123">
        <v>15048.554</v>
      </c>
      <c r="S7123">
        <v>2019</v>
      </c>
      <c r="T7123">
        <v>8</v>
      </c>
      <c r="U7123">
        <v>32</v>
      </c>
    </row>
    <row r="7124" spans="1:21" x14ac:dyDescent="0.3">
      <c r="A7124" s="5" t="s">
        <v>168</v>
      </c>
      <c r="B7124" s="5" t="s">
        <v>206</v>
      </c>
      <c r="C7124" s="5" t="s">
        <v>112</v>
      </c>
      <c r="D7124" s="5" t="s">
        <v>439</v>
      </c>
      <c r="E7124" s="5" t="s">
        <v>172</v>
      </c>
      <c r="F7124" s="6">
        <v>43685</v>
      </c>
      <c r="G7124" s="5" t="s">
        <v>148</v>
      </c>
      <c r="H7124" s="5" t="s">
        <v>180</v>
      </c>
      <c r="I7124">
        <v>43511</v>
      </c>
      <c r="J7124">
        <v>174</v>
      </c>
      <c r="K7124">
        <v>165</v>
      </c>
      <c r="L7124">
        <v>2</v>
      </c>
      <c r="M7124">
        <v>5692.5</v>
      </c>
      <c r="N7124">
        <v>5900.6809999999996</v>
      </c>
      <c r="O7124">
        <v>2950.34</v>
      </c>
      <c r="P7124">
        <v>82.5</v>
      </c>
      <c r="Q7124">
        <v>34.5</v>
      </c>
      <c r="R7124">
        <v>-208.18100000000001</v>
      </c>
      <c r="S7124">
        <v>2019</v>
      </c>
      <c r="T7124">
        <v>8</v>
      </c>
      <c r="U7124">
        <v>32</v>
      </c>
    </row>
    <row r="7125" spans="1:21" x14ac:dyDescent="0.3">
      <c r="A7125" s="5" t="s">
        <v>168</v>
      </c>
      <c r="B7125" s="5" t="s">
        <v>175</v>
      </c>
      <c r="C7125" s="5" t="s">
        <v>84</v>
      </c>
      <c r="D7125" s="5" t="s">
        <v>438</v>
      </c>
      <c r="E7125" s="5" t="s">
        <v>172</v>
      </c>
      <c r="F7125" s="6">
        <v>43686</v>
      </c>
      <c r="G7125" s="5" t="s">
        <v>148</v>
      </c>
      <c r="H7125" s="5" t="s">
        <v>197</v>
      </c>
      <c r="I7125">
        <v>43512</v>
      </c>
      <c r="J7125">
        <v>174</v>
      </c>
      <c r="K7125">
        <v>260.5</v>
      </c>
      <c r="L7125">
        <v>2</v>
      </c>
      <c r="M7125">
        <v>8857</v>
      </c>
      <c r="N7125">
        <v>7409.2839999999997</v>
      </c>
      <c r="O7125">
        <v>3704.6419999999998</v>
      </c>
      <c r="P7125">
        <v>130.25</v>
      </c>
      <c r="Q7125">
        <v>34</v>
      </c>
      <c r="R7125">
        <v>1447.7159999999999</v>
      </c>
      <c r="S7125">
        <v>2019</v>
      </c>
      <c r="T7125">
        <v>8</v>
      </c>
      <c r="U7125">
        <v>32</v>
      </c>
    </row>
    <row r="7126" spans="1:21" x14ac:dyDescent="0.3">
      <c r="A7126" s="5" t="s">
        <v>168</v>
      </c>
      <c r="B7126" s="5" t="s">
        <v>175</v>
      </c>
      <c r="C7126" s="5" t="s">
        <v>84</v>
      </c>
      <c r="D7126" s="5" t="s">
        <v>438</v>
      </c>
      <c r="E7126" s="5" t="s">
        <v>172</v>
      </c>
      <c r="F7126" s="6">
        <v>43686</v>
      </c>
      <c r="G7126" s="5" t="s">
        <v>148</v>
      </c>
      <c r="H7126" s="5" t="s">
        <v>173</v>
      </c>
      <c r="I7126">
        <v>43512</v>
      </c>
      <c r="J7126">
        <v>174</v>
      </c>
      <c r="K7126">
        <v>867.5</v>
      </c>
      <c r="L7126">
        <v>7</v>
      </c>
      <c r="M7126">
        <v>31230</v>
      </c>
      <c r="N7126">
        <v>25932.491999999998</v>
      </c>
      <c r="O7126">
        <v>3704.6419999999998</v>
      </c>
      <c r="P7126">
        <v>123.92857142857143</v>
      </c>
      <c r="Q7126">
        <v>36</v>
      </c>
      <c r="R7126">
        <v>5297.5079999999998</v>
      </c>
      <c r="S7126">
        <v>2019</v>
      </c>
      <c r="T7126">
        <v>8</v>
      </c>
      <c r="U7126">
        <v>32</v>
      </c>
    </row>
    <row r="7127" spans="1:21" x14ac:dyDescent="0.3">
      <c r="A7127" s="5" t="s">
        <v>168</v>
      </c>
      <c r="B7127" s="5" t="s">
        <v>175</v>
      </c>
      <c r="C7127" s="5" t="s">
        <v>86</v>
      </c>
      <c r="D7127" s="5" t="s">
        <v>422</v>
      </c>
      <c r="E7127" s="5" t="s">
        <v>172</v>
      </c>
      <c r="F7127" s="6">
        <v>43686</v>
      </c>
      <c r="G7127" s="5" t="s">
        <v>148</v>
      </c>
      <c r="H7127" s="5" t="s">
        <v>178</v>
      </c>
      <c r="I7127">
        <v>43519</v>
      </c>
      <c r="J7127">
        <v>167</v>
      </c>
      <c r="K7127">
        <v>179.5</v>
      </c>
      <c r="L7127">
        <v>2</v>
      </c>
      <c r="M7127">
        <v>6103</v>
      </c>
      <c r="N7127">
        <v>5671.7460000000001</v>
      </c>
      <c r="O7127">
        <v>2835.873</v>
      </c>
      <c r="P7127">
        <v>89.75</v>
      </c>
      <c r="Q7127">
        <v>34</v>
      </c>
      <c r="R7127">
        <v>431.25400000000002</v>
      </c>
      <c r="S7127">
        <v>2019</v>
      </c>
      <c r="T7127">
        <v>8</v>
      </c>
      <c r="U7127">
        <v>32</v>
      </c>
    </row>
    <row r="7128" spans="1:21" x14ac:dyDescent="0.3">
      <c r="A7128" s="5" t="s">
        <v>168</v>
      </c>
      <c r="B7128" s="5" t="s">
        <v>175</v>
      </c>
      <c r="C7128" s="5" t="s">
        <v>86</v>
      </c>
      <c r="D7128" s="5" t="s">
        <v>422</v>
      </c>
      <c r="E7128" s="5" t="s">
        <v>172</v>
      </c>
      <c r="F7128" s="6">
        <v>43686</v>
      </c>
      <c r="G7128" s="5" t="s">
        <v>148</v>
      </c>
      <c r="H7128" s="5" t="s">
        <v>311</v>
      </c>
      <c r="I7128">
        <v>43519</v>
      </c>
      <c r="J7128">
        <v>167</v>
      </c>
      <c r="K7128">
        <v>100</v>
      </c>
      <c r="L7128">
        <v>1</v>
      </c>
      <c r="M7128">
        <v>3400</v>
      </c>
      <c r="N7128">
        <v>2835.873</v>
      </c>
      <c r="O7128">
        <v>2835.873</v>
      </c>
      <c r="P7128">
        <v>100</v>
      </c>
      <c r="Q7128">
        <v>34</v>
      </c>
      <c r="R7128">
        <v>564.12699999999995</v>
      </c>
      <c r="S7128">
        <v>2019</v>
      </c>
      <c r="T7128">
        <v>8</v>
      </c>
      <c r="U7128">
        <v>32</v>
      </c>
    </row>
    <row r="7129" spans="1:21" x14ac:dyDescent="0.3">
      <c r="A7129" s="5" t="s">
        <v>168</v>
      </c>
      <c r="B7129" s="5" t="s">
        <v>175</v>
      </c>
      <c r="C7129" s="5" t="s">
        <v>86</v>
      </c>
      <c r="D7129" s="5" t="s">
        <v>422</v>
      </c>
      <c r="E7129" s="5" t="s">
        <v>172</v>
      </c>
      <c r="F7129" s="6">
        <v>43686</v>
      </c>
      <c r="G7129" s="5" t="s">
        <v>148</v>
      </c>
      <c r="H7129" s="5" t="s">
        <v>351</v>
      </c>
      <c r="I7129">
        <v>43519</v>
      </c>
      <c r="J7129">
        <v>167</v>
      </c>
      <c r="K7129">
        <v>127</v>
      </c>
      <c r="L7129">
        <v>1</v>
      </c>
      <c r="M7129">
        <v>4318</v>
      </c>
      <c r="N7129">
        <v>2835.873</v>
      </c>
      <c r="O7129">
        <v>2835.873</v>
      </c>
      <c r="P7129">
        <v>127</v>
      </c>
      <c r="Q7129">
        <v>34</v>
      </c>
      <c r="R7129">
        <v>1482.127</v>
      </c>
      <c r="S7129">
        <v>2019</v>
      </c>
      <c r="T7129">
        <v>8</v>
      </c>
      <c r="U7129">
        <v>32</v>
      </c>
    </row>
    <row r="7130" spans="1:21" x14ac:dyDescent="0.3">
      <c r="A7130" s="5" t="s">
        <v>168</v>
      </c>
      <c r="B7130" s="5" t="s">
        <v>175</v>
      </c>
      <c r="C7130" s="5" t="s">
        <v>86</v>
      </c>
      <c r="D7130" s="5" t="s">
        <v>422</v>
      </c>
      <c r="E7130" s="5" t="s">
        <v>172</v>
      </c>
      <c r="F7130" s="6">
        <v>43686</v>
      </c>
      <c r="G7130" s="5" t="s">
        <v>148</v>
      </c>
      <c r="H7130" s="5" t="s">
        <v>190</v>
      </c>
      <c r="I7130">
        <v>43519</v>
      </c>
      <c r="J7130">
        <v>167</v>
      </c>
      <c r="K7130">
        <v>106</v>
      </c>
      <c r="L7130">
        <v>1</v>
      </c>
      <c r="M7130">
        <v>3604</v>
      </c>
      <c r="N7130">
        <v>2835.873</v>
      </c>
      <c r="O7130">
        <v>2835.873</v>
      </c>
      <c r="P7130">
        <v>106</v>
      </c>
      <c r="Q7130">
        <v>34</v>
      </c>
      <c r="R7130">
        <v>768.12699999999995</v>
      </c>
      <c r="S7130">
        <v>2019</v>
      </c>
      <c r="T7130">
        <v>8</v>
      </c>
      <c r="U7130">
        <v>32</v>
      </c>
    </row>
    <row r="7131" spans="1:21" x14ac:dyDescent="0.3">
      <c r="A7131" s="5" t="s">
        <v>168</v>
      </c>
      <c r="B7131" s="5" t="s">
        <v>175</v>
      </c>
      <c r="C7131" s="5" t="s">
        <v>86</v>
      </c>
      <c r="D7131" s="5" t="s">
        <v>422</v>
      </c>
      <c r="E7131" s="5" t="s">
        <v>172</v>
      </c>
      <c r="F7131" s="6">
        <v>43686</v>
      </c>
      <c r="G7131" s="5" t="s">
        <v>148</v>
      </c>
      <c r="H7131" s="5" t="s">
        <v>173</v>
      </c>
      <c r="I7131">
        <v>43519</v>
      </c>
      <c r="J7131">
        <v>167</v>
      </c>
      <c r="K7131">
        <v>348.5</v>
      </c>
      <c r="L7131">
        <v>3</v>
      </c>
      <c r="M7131">
        <v>12546</v>
      </c>
      <c r="N7131">
        <v>8507.6190000000006</v>
      </c>
      <c r="O7131">
        <v>2835.873</v>
      </c>
      <c r="P7131">
        <v>116.16666666666667</v>
      </c>
      <c r="Q7131">
        <v>36</v>
      </c>
      <c r="R7131">
        <v>4038.3809999999999</v>
      </c>
      <c r="S7131">
        <v>2019</v>
      </c>
      <c r="T7131">
        <v>8</v>
      </c>
      <c r="U7131">
        <v>32</v>
      </c>
    </row>
    <row r="7132" spans="1:21" x14ac:dyDescent="0.3">
      <c r="A7132" s="5" t="s">
        <v>168</v>
      </c>
      <c r="B7132" s="5" t="s">
        <v>175</v>
      </c>
      <c r="C7132" s="5" t="s">
        <v>86</v>
      </c>
      <c r="D7132" s="5" t="s">
        <v>422</v>
      </c>
      <c r="E7132" s="5" t="s">
        <v>172</v>
      </c>
      <c r="F7132" s="6">
        <v>43686</v>
      </c>
      <c r="G7132" s="5" t="s">
        <v>148</v>
      </c>
      <c r="H7132" s="5" t="s">
        <v>178</v>
      </c>
      <c r="I7132">
        <v>43519</v>
      </c>
      <c r="J7132">
        <v>167</v>
      </c>
      <c r="K7132">
        <v>288</v>
      </c>
      <c r="L7132">
        <v>3</v>
      </c>
      <c r="M7132">
        <v>9792</v>
      </c>
      <c r="N7132">
        <v>8507.6190000000006</v>
      </c>
      <c r="O7132">
        <v>2835.873</v>
      </c>
      <c r="P7132">
        <v>96</v>
      </c>
      <c r="Q7132">
        <v>34</v>
      </c>
      <c r="R7132">
        <v>1284.3810000000001</v>
      </c>
      <c r="S7132">
        <v>2019</v>
      </c>
      <c r="T7132">
        <v>8</v>
      </c>
      <c r="U7132">
        <v>32</v>
      </c>
    </row>
    <row r="7133" spans="1:21" x14ac:dyDescent="0.3">
      <c r="A7133" s="5" t="s">
        <v>168</v>
      </c>
      <c r="B7133" s="5" t="s">
        <v>175</v>
      </c>
      <c r="C7133" s="5" t="s">
        <v>86</v>
      </c>
      <c r="D7133" s="5" t="s">
        <v>422</v>
      </c>
      <c r="E7133" s="5" t="s">
        <v>172</v>
      </c>
      <c r="F7133" s="6">
        <v>43686</v>
      </c>
      <c r="G7133" s="5" t="s">
        <v>148</v>
      </c>
      <c r="H7133" s="5" t="s">
        <v>197</v>
      </c>
      <c r="I7133">
        <v>43519</v>
      </c>
      <c r="J7133">
        <v>167</v>
      </c>
      <c r="K7133">
        <v>392</v>
      </c>
      <c r="L7133">
        <v>3</v>
      </c>
      <c r="M7133">
        <v>13328</v>
      </c>
      <c r="N7133">
        <v>8507.6190000000006</v>
      </c>
      <c r="O7133">
        <v>2835.873</v>
      </c>
      <c r="P7133">
        <v>130.66666666666666</v>
      </c>
      <c r="Q7133">
        <v>34</v>
      </c>
      <c r="R7133">
        <v>4820.3810000000003</v>
      </c>
      <c r="S7133">
        <v>2019</v>
      </c>
      <c r="T7133">
        <v>8</v>
      </c>
      <c r="U7133">
        <v>32</v>
      </c>
    </row>
    <row r="7134" spans="1:21" x14ac:dyDescent="0.3">
      <c r="A7134" s="5" t="s">
        <v>168</v>
      </c>
      <c r="B7134" s="5" t="s">
        <v>175</v>
      </c>
      <c r="C7134" s="5" t="s">
        <v>86</v>
      </c>
      <c r="D7134" s="5" t="s">
        <v>422</v>
      </c>
      <c r="E7134" s="5" t="s">
        <v>172</v>
      </c>
      <c r="F7134" s="6">
        <v>43686</v>
      </c>
      <c r="G7134" s="5" t="s">
        <v>148</v>
      </c>
      <c r="H7134" s="5" t="s">
        <v>311</v>
      </c>
      <c r="I7134">
        <v>43519</v>
      </c>
      <c r="J7134">
        <v>167</v>
      </c>
      <c r="K7134">
        <v>117.5</v>
      </c>
      <c r="L7134">
        <v>1</v>
      </c>
      <c r="M7134">
        <v>3995</v>
      </c>
      <c r="N7134">
        <v>2835.873</v>
      </c>
      <c r="O7134">
        <v>2835.873</v>
      </c>
      <c r="P7134">
        <v>117.5</v>
      </c>
      <c r="Q7134">
        <v>34</v>
      </c>
      <c r="R7134">
        <v>1159.127</v>
      </c>
      <c r="S7134">
        <v>2019</v>
      </c>
      <c r="T7134">
        <v>8</v>
      </c>
      <c r="U7134">
        <v>32</v>
      </c>
    </row>
    <row r="7135" spans="1:21" x14ac:dyDescent="0.3">
      <c r="A7135" s="5" t="s">
        <v>168</v>
      </c>
      <c r="B7135" s="5" t="s">
        <v>175</v>
      </c>
      <c r="C7135" s="5" t="s">
        <v>86</v>
      </c>
      <c r="D7135" s="5" t="s">
        <v>422</v>
      </c>
      <c r="E7135" s="5" t="s">
        <v>172</v>
      </c>
      <c r="F7135" s="6">
        <v>43686</v>
      </c>
      <c r="G7135" s="5" t="s">
        <v>148</v>
      </c>
      <c r="H7135" s="5" t="s">
        <v>351</v>
      </c>
      <c r="I7135">
        <v>43519</v>
      </c>
      <c r="J7135">
        <v>167</v>
      </c>
      <c r="K7135">
        <v>263.5</v>
      </c>
      <c r="L7135">
        <v>2</v>
      </c>
      <c r="M7135">
        <v>8959</v>
      </c>
      <c r="N7135">
        <v>5671.7460000000001</v>
      </c>
      <c r="O7135">
        <v>2835.873</v>
      </c>
      <c r="P7135">
        <v>131.75</v>
      </c>
      <c r="Q7135">
        <v>34</v>
      </c>
      <c r="R7135">
        <v>3287.2539999999999</v>
      </c>
      <c r="S7135">
        <v>2019</v>
      </c>
      <c r="T7135">
        <v>8</v>
      </c>
      <c r="U7135">
        <v>32</v>
      </c>
    </row>
    <row r="7136" spans="1:21" x14ac:dyDescent="0.3">
      <c r="A7136" s="5" t="s">
        <v>168</v>
      </c>
      <c r="B7136" s="5" t="s">
        <v>175</v>
      </c>
      <c r="C7136" s="5" t="s">
        <v>86</v>
      </c>
      <c r="D7136" s="5" t="s">
        <v>422</v>
      </c>
      <c r="E7136" s="5" t="s">
        <v>172</v>
      </c>
      <c r="F7136" s="6">
        <v>43686</v>
      </c>
      <c r="G7136" s="5" t="s">
        <v>148</v>
      </c>
      <c r="H7136" s="5" t="s">
        <v>190</v>
      </c>
      <c r="I7136">
        <v>43519</v>
      </c>
      <c r="J7136">
        <v>167</v>
      </c>
      <c r="K7136">
        <v>105</v>
      </c>
      <c r="L7136">
        <v>1</v>
      </c>
      <c r="M7136">
        <v>3570</v>
      </c>
      <c r="N7136">
        <v>2835.873</v>
      </c>
      <c r="O7136">
        <v>2835.873</v>
      </c>
      <c r="P7136">
        <v>105</v>
      </c>
      <c r="Q7136">
        <v>34</v>
      </c>
      <c r="R7136">
        <v>734.12699999999995</v>
      </c>
      <c r="S7136">
        <v>2019</v>
      </c>
      <c r="T7136">
        <v>8</v>
      </c>
      <c r="U7136">
        <v>32</v>
      </c>
    </row>
    <row r="7137" spans="1:21" x14ac:dyDescent="0.3">
      <c r="A7137" s="5" t="s">
        <v>168</v>
      </c>
      <c r="B7137" s="5" t="s">
        <v>175</v>
      </c>
      <c r="C7137" s="5" t="s">
        <v>86</v>
      </c>
      <c r="D7137" s="5" t="s">
        <v>422</v>
      </c>
      <c r="E7137" s="5" t="s">
        <v>172</v>
      </c>
      <c r="F7137" s="6">
        <v>43686</v>
      </c>
      <c r="G7137" s="5" t="s">
        <v>148</v>
      </c>
      <c r="H7137" s="5" t="s">
        <v>173</v>
      </c>
      <c r="I7137">
        <v>43519</v>
      </c>
      <c r="J7137">
        <v>167</v>
      </c>
      <c r="K7137">
        <v>2281.5</v>
      </c>
      <c r="L7137">
        <v>20</v>
      </c>
      <c r="M7137">
        <v>82134</v>
      </c>
      <c r="N7137">
        <v>56717.457999999999</v>
      </c>
      <c r="O7137">
        <v>2835.873</v>
      </c>
      <c r="P7137">
        <v>114.075</v>
      </c>
      <c r="Q7137">
        <v>36</v>
      </c>
      <c r="R7137">
        <v>25416.542000000001</v>
      </c>
      <c r="S7137">
        <v>2019</v>
      </c>
      <c r="T7137">
        <v>8</v>
      </c>
      <c r="U7137">
        <v>32</v>
      </c>
    </row>
    <row r="7138" spans="1:21" x14ac:dyDescent="0.3">
      <c r="A7138" s="5" t="s">
        <v>168</v>
      </c>
      <c r="B7138" s="5" t="s">
        <v>206</v>
      </c>
      <c r="C7138" s="5" t="s">
        <v>112</v>
      </c>
      <c r="D7138" s="5" t="s">
        <v>439</v>
      </c>
      <c r="E7138" s="5" t="s">
        <v>172</v>
      </c>
      <c r="F7138" s="6">
        <v>43686</v>
      </c>
      <c r="G7138" s="5" t="s">
        <v>148</v>
      </c>
      <c r="H7138" s="5" t="s">
        <v>371</v>
      </c>
      <c r="I7138">
        <v>43511</v>
      </c>
      <c r="J7138">
        <v>175</v>
      </c>
      <c r="K7138">
        <v>1145.5999999999999</v>
      </c>
      <c r="L7138">
        <v>10</v>
      </c>
      <c r="M7138">
        <v>38950.400000000001</v>
      </c>
      <c r="N7138">
        <v>29503.403999999999</v>
      </c>
      <c r="O7138">
        <v>2950.34</v>
      </c>
      <c r="P7138">
        <v>114.55999999999999</v>
      </c>
      <c r="Q7138">
        <v>34</v>
      </c>
      <c r="R7138">
        <v>9446.9959999999992</v>
      </c>
      <c r="S7138">
        <v>2019</v>
      </c>
      <c r="T7138">
        <v>8</v>
      </c>
      <c r="U7138">
        <v>32</v>
      </c>
    </row>
    <row r="7139" spans="1:21" x14ac:dyDescent="0.3">
      <c r="A7139" s="5" t="s">
        <v>168</v>
      </c>
      <c r="B7139" s="5" t="s">
        <v>206</v>
      </c>
      <c r="C7139" s="5" t="s">
        <v>118</v>
      </c>
      <c r="D7139" s="5" t="s">
        <v>435</v>
      </c>
      <c r="E7139" s="5" t="s">
        <v>172</v>
      </c>
      <c r="F7139" s="6">
        <v>43686</v>
      </c>
      <c r="G7139" s="5" t="s">
        <v>148</v>
      </c>
      <c r="H7139" s="5" t="s">
        <v>266</v>
      </c>
      <c r="I7139">
        <v>43491</v>
      </c>
      <c r="J7139">
        <v>195</v>
      </c>
      <c r="K7139">
        <v>5328.2</v>
      </c>
      <c r="L7139">
        <v>40</v>
      </c>
      <c r="M7139">
        <v>159846</v>
      </c>
      <c r="N7139">
        <v>150471.11499999999</v>
      </c>
      <c r="O7139">
        <v>3761.7779999999998</v>
      </c>
      <c r="P7139">
        <v>133.20499999999998</v>
      </c>
      <c r="Q7139">
        <v>30</v>
      </c>
      <c r="R7139">
        <v>9374.8850000000002</v>
      </c>
      <c r="S7139">
        <v>2019</v>
      </c>
      <c r="T7139">
        <v>8</v>
      </c>
      <c r="U7139">
        <v>32</v>
      </c>
    </row>
    <row r="7140" spans="1:21" x14ac:dyDescent="0.3">
      <c r="A7140" s="5" t="s">
        <v>168</v>
      </c>
      <c r="B7140" s="5" t="s">
        <v>206</v>
      </c>
      <c r="C7140" s="5" t="s">
        <v>112</v>
      </c>
      <c r="D7140" s="5" t="s">
        <v>439</v>
      </c>
      <c r="E7140" s="5" t="s">
        <v>172</v>
      </c>
      <c r="F7140" s="6">
        <v>43687</v>
      </c>
      <c r="G7140" s="5" t="s">
        <v>148</v>
      </c>
      <c r="H7140" s="5" t="s">
        <v>218</v>
      </c>
      <c r="I7140">
        <v>43511</v>
      </c>
      <c r="J7140">
        <v>176</v>
      </c>
      <c r="K7140">
        <v>1222</v>
      </c>
      <c r="L7140">
        <v>10</v>
      </c>
      <c r="M7140">
        <v>42159</v>
      </c>
      <c r="N7140">
        <v>29503.403999999999</v>
      </c>
      <c r="O7140">
        <v>2950.34</v>
      </c>
      <c r="P7140">
        <v>122.2</v>
      </c>
      <c r="Q7140">
        <v>34.5</v>
      </c>
      <c r="R7140">
        <v>12655.596</v>
      </c>
      <c r="S7140">
        <v>2019</v>
      </c>
      <c r="T7140">
        <v>8</v>
      </c>
      <c r="U7140">
        <v>32</v>
      </c>
    </row>
    <row r="7141" spans="1:21" x14ac:dyDescent="0.3">
      <c r="A7141" s="5" t="s">
        <v>168</v>
      </c>
      <c r="B7141" s="5" t="s">
        <v>206</v>
      </c>
      <c r="C7141" s="5" t="s">
        <v>112</v>
      </c>
      <c r="D7141" s="5" t="s">
        <v>439</v>
      </c>
      <c r="E7141" s="5" t="s">
        <v>172</v>
      </c>
      <c r="F7141" s="6">
        <v>43687</v>
      </c>
      <c r="G7141" s="5" t="s">
        <v>148</v>
      </c>
      <c r="H7141" s="5" t="s">
        <v>204</v>
      </c>
      <c r="I7141">
        <v>43511</v>
      </c>
      <c r="J7141">
        <v>176</v>
      </c>
      <c r="K7141">
        <v>590</v>
      </c>
      <c r="L7141">
        <v>5</v>
      </c>
      <c r="M7141">
        <v>20355</v>
      </c>
      <c r="N7141">
        <v>14751.701999999999</v>
      </c>
      <c r="O7141">
        <v>2950.34</v>
      </c>
      <c r="P7141">
        <v>118</v>
      </c>
      <c r="Q7141">
        <v>34.5</v>
      </c>
      <c r="R7141">
        <v>5603.2979999999998</v>
      </c>
      <c r="S7141">
        <v>2019</v>
      </c>
      <c r="T7141">
        <v>8</v>
      </c>
      <c r="U7141">
        <v>32</v>
      </c>
    </row>
    <row r="7142" spans="1:21" x14ac:dyDescent="0.3">
      <c r="A7142" s="5" t="s">
        <v>168</v>
      </c>
      <c r="B7142" s="5" t="s">
        <v>206</v>
      </c>
      <c r="C7142" s="5" t="s">
        <v>112</v>
      </c>
      <c r="D7142" s="5" t="s">
        <v>439</v>
      </c>
      <c r="E7142" s="5" t="s">
        <v>172</v>
      </c>
      <c r="F7142" s="6">
        <v>43687</v>
      </c>
      <c r="G7142" s="5" t="s">
        <v>148</v>
      </c>
      <c r="H7142" s="5" t="s">
        <v>205</v>
      </c>
      <c r="I7142">
        <v>43511</v>
      </c>
      <c r="J7142">
        <v>176</v>
      </c>
      <c r="K7142">
        <v>448</v>
      </c>
      <c r="L7142">
        <v>4</v>
      </c>
      <c r="M7142">
        <v>15456</v>
      </c>
      <c r="N7142">
        <v>11801.361999999999</v>
      </c>
      <c r="O7142">
        <v>2950.34</v>
      </c>
      <c r="P7142">
        <v>112</v>
      </c>
      <c r="Q7142">
        <v>34.5</v>
      </c>
      <c r="R7142">
        <v>3654.6379999999999</v>
      </c>
      <c r="S7142">
        <v>2019</v>
      </c>
      <c r="T7142">
        <v>8</v>
      </c>
      <c r="U7142">
        <v>32</v>
      </c>
    </row>
    <row r="7143" spans="1:21" x14ac:dyDescent="0.3">
      <c r="A7143" s="5" t="s">
        <v>168</v>
      </c>
      <c r="B7143" s="5" t="s">
        <v>206</v>
      </c>
      <c r="C7143" s="5" t="s">
        <v>112</v>
      </c>
      <c r="D7143" s="5" t="s">
        <v>439</v>
      </c>
      <c r="E7143" s="5" t="s">
        <v>172</v>
      </c>
      <c r="F7143" s="6">
        <v>43687</v>
      </c>
      <c r="G7143" s="5" t="s">
        <v>148</v>
      </c>
      <c r="H7143" s="5" t="s">
        <v>216</v>
      </c>
      <c r="I7143">
        <v>43511</v>
      </c>
      <c r="J7143">
        <v>176</v>
      </c>
      <c r="K7143">
        <v>122</v>
      </c>
      <c r="L7143">
        <v>1</v>
      </c>
      <c r="M7143">
        <v>4209</v>
      </c>
      <c r="N7143">
        <v>2950.34</v>
      </c>
      <c r="O7143">
        <v>2950.34</v>
      </c>
      <c r="P7143">
        <v>122</v>
      </c>
      <c r="Q7143">
        <v>34.5</v>
      </c>
      <c r="R7143">
        <v>1258.6600000000001</v>
      </c>
      <c r="S7143">
        <v>2019</v>
      </c>
      <c r="T7143">
        <v>8</v>
      </c>
      <c r="U7143">
        <v>32</v>
      </c>
    </row>
    <row r="7144" spans="1:21" x14ac:dyDescent="0.3">
      <c r="A7144" s="5" t="s">
        <v>168</v>
      </c>
      <c r="B7144" s="5" t="s">
        <v>206</v>
      </c>
      <c r="C7144" s="5" t="s">
        <v>112</v>
      </c>
      <c r="D7144" s="5" t="s">
        <v>439</v>
      </c>
      <c r="E7144" s="5" t="s">
        <v>172</v>
      </c>
      <c r="F7144" s="6">
        <v>43687</v>
      </c>
      <c r="G7144" s="5" t="s">
        <v>148</v>
      </c>
      <c r="H7144" s="5" t="s">
        <v>191</v>
      </c>
      <c r="I7144">
        <v>43511</v>
      </c>
      <c r="J7144">
        <v>176</v>
      </c>
      <c r="K7144">
        <v>360</v>
      </c>
      <c r="L7144">
        <v>3</v>
      </c>
      <c r="M7144">
        <v>12420</v>
      </c>
      <c r="N7144">
        <v>8851.0210000000006</v>
      </c>
      <c r="O7144">
        <v>2950.34</v>
      </c>
      <c r="P7144">
        <v>120</v>
      </c>
      <c r="Q7144">
        <v>34.5</v>
      </c>
      <c r="R7144">
        <v>3568.9789999999998</v>
      </c>
      <c r="S7144">
        <v>2019</v>
      </c>
      <c r="T7144">
        <v>8</v>
      </c>
      <c r="U7144">
        <v>32</v>
      </c>
    </row>
    <row r="7145" spans="1:21" x14ac:dyDescent="0.3">
      <c r="A7145" s="5" t="s">
        <v>168</v>
      </c>
      <c r="B7145" s="5" t="s">
        <v>206</v>
      </c>
      <c r="C7145" s="5" t="s">
        <v>112</v>
      </c>
      <c r="D7145" s="5" t="s">
        <v>439</v>
      </c>
      <c r="E7145" s="5" t="s">
        <v>172</v>
      </c>
      <c r="F7145" s="6">
        <v>43687</v>
      </c>
      <c r="G7145" s="5" t="s">
        <v>148</v>
      </c>
      <c r="H7145" s="5" t="s">
        <v>226</v>
      </c>
      <c r="I7145">
        <v>43511</v>
      </c>
      <c r="J7145">
        <v>176</v>
      </c>
      <c r="K7145">
        <v>345</v>
      </c>
      <c r="L7145">
        <v>3</v>
      </c>
      <c r="M7145">
        <v>11902.5</v>
      </c>
      <c r="N7145">
        <v>8851.0210000000006</v>
      </c>
      <c r="O7145">
        <v>2950.34</v>
      </c>
      <c r="P7145">
        <v>115</v>
      </c>
      <c r="Q7145">
        <v>34.5</v>
      </c>
      <c r="R7145">
        <v>3051.4789999999998</v>
      </c>
      <c r="S7145">
        <v>2019</v>
      </c>
      <c r="T7145">
        <v>8</v>
      </c>
      <c r="U7145">
        <v>32</v>
      </c>
    </row>
    <row r="7146" spans="1:21" x14ac:dyDescent="0.3">
      <c r="A7146" s="5" t="s">
        <v>168</v>
      </c>
      <c r="B7146" s="5" t="s">
        <v>206</v>
      </c>
      <c r="C7146" s="5" t="s">
        <v>112</v>
      </c>
      <c r="D7146" s="5" t="s">
        <v>439</v>
      </c>
      <c r="E7146" s="5" t="s">
        <v>172</v>
      </c>
      <c r="F7146" s="6">
        <v>43687</v>
      </c>
      <c r="G7146" s="5" t="s">
        <v>148</v>
      </c>
      <c r="H7146" s="5" t="s">
        <v>187</v>
      </c>
      <c r="I7146">
        <v>43511</v>
      </c>
      <c r="J7146">
        <v>176</v>
      </c>
      <c r="K7146">
        <v>210</v>
      </c>
      <c r="L7146">
        <v>2</v>
      </c>
      <c r="M7146">
        <v>7245</v>
      </c>
      <c r="N7146">
        <v>5900.6809999999996</v>
      </c>
      <c r="O7146">
        <v>2950.34</v>
      </c>
      <c r="P7146">
        <v>105</v>
      </c>
      <c r="Q7146">
        <v>34.5</v>
      </c>
      <c r="R7146">
        <v>1344.319</v>
      </c>
      <c r="S7146">
        <v>2019</v>
      </c>
      <c r="T7146">
        <v>8</v>
      </c>
      <c r="U7146">
        <v>32</v>
      </c>
    </row>
    <row r="7147" spans="1:21" x14ac:dyDescent="0.3">
      <c r="A7147" s="5" t="s">
        <v>168</v>
      </c>
      <c r="B7147" s="5" t="s">
        <v>206</v>
      </c>
      <c r="C7147" s="5" t="s">
        <v>112</v>
      </c>
      <c r="D7147" s="5" t="s">
        <v>439</v>
      </c>
      <c r="E7147" s="5" t="s">
        <v>172</v>
      </c>
      <c r="F7147" s="6">
        <v>43687</v>
      </c>
      <c r="G7147" s="5" t="s">
        <v>148</v>
      </c>
      <c r="H7147" s="5" t="s">
        <v>203</v>
      </c>
      <c r="I7147">
        <v>43511</v>
      </c>
      <c r="J7147">
        <v>176</v>
      </c>
      <c r="K7147">
        <v>212</v>
      </c>
      <c r="L7147">
        <v>2</v>
      </c>
      <c r="M7147">
        <v>7314</v>
      </c>
      <c r="N7147">
        <v>5900.6809999999996</v>
      </c>
      <c r="O7147">
        <v>2950.34</v>
      </c>
      <c r="P7147">
        <v>106</v>
      </c>
      <c r="Q7147">
        <v>34.5</v>
      </c>
      <c r="R7147">
        <v>1413.319</v>
      </c>
      <c r="S7147">
        <v>2019</v>
      </c>
      <c r="T7147">
        <v>8</v>
      </c>
      <c r="U7147">
        <v>32</v>
      </c>
    </row>
    <row r="7148" spans="1:21" x14ac:dyDescent="0.3">
      <c r="A7148" s="5" t="s">
        <v>168</v>
      </c>
      <c r="B7148" s="5" t="s">
        <v>206</v>
      </c>
      <c r="C7148" s="5" t="s">
        <v>112</v>
      </c>
      <c r="D7148" s="5" t="s">
        <v>439</v>
      </c>
      <c r="E7148" s="5" t="s">
        <v>172</v>
      </c>
      <c r="F7148" s="6">
        <v>43687</v>
      </c>
      <c r="G7148" s="5" t="s">
        <v>148</v>
      </c>
      <c r="H7148" s="5" t="s">
        <v>222</v>
      </c>
      <c r="I7148">
        <v>43511</v>
      </c>
      <c r="J7148">
        <v>176</v>
      </c>
      <c r="K7148">
        <v>110</v>
      </c>
      <c r="L7148">
        <v>1</v>
      </c>
      <c r="M7148">
        <v>3795</v>
      </c>
      <c r="N7148">
        <v>2950.34</v>
      </c>
      <c r="O7148">
        <v>2950.34</v>
      </c>
      <c r="P7148">
        <v>110</v>
      </c>
      <c r="Q7148">
        <v>34.5</v>
      </c>
      <c r="R7148">
        <v>844.66</v>
      </c>
      <c r="S7148">
        <v>2019</v>
      </c>
      <c r="T7148">
        <v>8</v>
      </c>
      <c r="U7148">
        <v>32</v>
      </c>
    </row>
    <row r="7149" spans="1:21" x14ac:dyDescent="0.3">
      <c r="A7149" s="5" t="s">
        <v>168</v>
      </c>
      <c r="B7149" s="5" t="s">
        <v>206</v>
      </c>
      <c r="C7149" s="5" t="s">
        <v>112</v>
      </c>
      <c r="D7149" s="5" t="s">
        <v>439</v>
      </c>
      <c r="E7149" s="5" t="s">
        <v>172</v>
      </c>
      <c r="F7149" s="6">
        <v>43687</v>
      </c>
      <c r="G7149" s="5" t="s">
        <v>148</v>
      </c>
      <c r="H7149" s="5" t="s">
        <v>181</v>
      </c>
      <c r="I7149">
        <v>43511</v>
      </c>
      <c r="J7149">
        <v>176</v>
      </c>
      <c r="K7149">
        <v>200</v>
      </c>
      <c r="L7149">
        <v>2</v>
      </c>
      <c r="M7149">
        <v>6900</v>
      </c>
      <c r="N7149">
        <v>5900.6809999999996</v>
      </c>
      <c r="O7149">
        <v>2950.34</v>
      </c>
      <c r="P7149">
        <v>100</v>
      </c>
      <c r="Q7149">
        <v>34.5</v>
      </c>
      <c r="R7149">
        <v>999.31899999999996</v>
      </c>
      <c r="S7149">
        <v>2019</v>
      </c>
      <c r="T7149">
        <v>8</v>
      </c>
      <c r="U7149">
        <v>32</v>
      </c>
    </row>
    <row r="7150" spans="1:21" x14ac:dyDescent="0.3">
      <c r="A7150" s="5" t="s">
        <v>168</v>
      </c>
      <c r="B7150" s="5" t="s">
        <v>206</v>
      </c>
      <c r="C7150" s="5" t="s">
        <v>112</v>
      </c>
      <c r="D7150" s="5" t="s">
        <v>439</v>
      </c>
      <c r="E7150" s="5" t="s">
        <v>172</v>
      </c>
      <c r="F7150" s="6">
        <v>43687</v>
      </c>
      <c r="G7150" s="5" t="s">
        <v>148</v>
      </c>
      <c r="H7150" s="5" t="s">
        <v>246</v>
      </c>
      <c r="I7150">
        <v>43511</v>
      </c>
      <c r="J7150">
        <v>176</v>
      </c>
      <c r="K7150">
        <v>400</v>
      </c>
      <c r="L7150">
        <v>4</v>
      </c>
      <c r="M7150">
        <v>13800</v>
      </c>
      <c r="N7150">
        <v>11801.361999999999</v>
      </c>
      <c r="O7150">
        <v>2950.34</v>
      </c>
      <c r="P7150">
        <v>100</v>
      </c>
      <c r="Q7150">
        <v>34.5</v>
      </c>
      <c r="R7150">
        <v>1998.6379999999999</v>
      </c>
      <c r="S7150">
        <v>2019</v>
      </c>
      <c r="T7150">
        <v>8</v>
      </c>
      <c r="U7150">
        <v>32</v>
      </c>
    </row>
    <row r="7151" spans="1:21" x14ac:dyDescent="0.3">
      <c r="A7151" s="5" t="s">
        <v>168</v>
      </c>
      <c r="B7151" s="5" t="s">
        <v>206</v>
      </c>
      <c r="C7151" s="5" t="s">
        <v>112</v>
      </c>
      <c r="D7151" s="5" t="s">
        <v>439</v>
      </c>
      <c r="E7151" s="5" t="s">
        <v>172</v>
      </c>
      <c r="F7151" s="6">
        <v>43687</v>
      </c>
      <c r="G7151" s="5" t="s">
        <v>148</v>
      </c>
      <c r="H7151" s="5" t="s">
        <v>184</v>
      </c>
      <c r="I7151">
        <v>43511</v>
      </c>
      <c r="J7151">
        <v>176</v>
      </c>
      <c r="K7151">
        <v>3296</v>
      </c>
      <c r="L7151">
        <v>28</v>
      </c>
      <c r="M7151">
        <v>112064</v>
      </c>
      <c r="N7151">
        <v>82609.531000000003</v>
      </c>
      <c r="O7151">
        <v>2950.34</v>
      </c>
      <c r="P7151">
        <v>117.71428571428571</v>
      </c>
      <c r="Q7151">
        <v>34</v>
      </c>
      <c r="R7151">
        <v>29454.469000000001</v>
      </c>
      <c r="S7151">
        <v>2019</v>
      </c>
      <c r="T7151">
        <v>8</v>
      </c>
      <c r="U7151">
        <v>32</v>
      </c>
    </row>
    <row r="7152" spans="1:21" x14ac:dyDescent="0.3">
      <c r="A7152" s="5" t="s">
        <v>168</v>
      </c>
      <c r="B7152" s="5" t="s">
        <v>206</v>
      </c>
      <c r="C7152" s="5" t="s">
        <v>112</v>
      </c>
      <c r="D7152" s="5" t="s">
        <v>439</v>
      </c>
      <c r="E7152" s="5" t="s">
        <v>172</v>
      </c>
      <c r="F7152" s="6">
        <v>43687</v>
      </c>
      <c r="G7152" s="5" t="s">
        <v>148</v>
      </c>
      <c r="H7152" s="5" t="s">
        <v>231</v>
      </c>
      <c r="I7152">
        <v>43511</v>
      </c>
      <c r="J7152">
        <v>176</v>
      </c>
      <c r="K7152">
        <v>130</v>
      </c>
      <c r="L7152">
        <v>1</v>
      </c>
      <c r="M7152">
        <v>4485</v>
      </c>
      <c r="N7152">
        <v>2950.34</v>
      </c>
      <c r="O7152">
        <v>2950.34</v>
      </c>
      <c r="P7152">
        <v>130</v>
      </c>
      <c r="Q7152">
        <v>34.5</v>
      </c>
      <c r="R7152">
        <v>1534.66</v>
      </c>
      <c r="S7152">
        <v>2019</v>
      </c>
      <c r="T7152">
        <v>8</v>
      </c>
      <c r="U7152">
        <v>32</v>
      </c>
    </row>
    <row r="7153" spans="1:21" x14ac:dyDescent="0.3">
      <c r="A7153" s="5" t="s">
        <v>168</v>
      </c>
      <c r="B7153" s="5" t="s">
        <v>206</v>
      </c>
      <c r="C7153" s="5" t="s">
        <v>112</v>
      </c>
      <c r="D7153" s="5" t="s">
        <v>439</v>
      </c>
      <c r="E7153" s="5" t="s">
        <v>172</v>
      </c>
      <c r="F7153" s="6">
        <v>43687</v>
      </c>
      <c r="G7153" s="5" t="s">
        <v>148</v>
      </c>
      <c r="H7153" s="5" t="s">
        <v>188</v>
      </c>
      <c r="I7153">
        <v>43511</v>
      </c>
      <c r="J7153">
        <v>176</v>
      </c>
      <c r="K7153">
        <v>456</v>
      </c>
      <c r="L7153">
        <v>4</v>
      </c>
      <c r="M7153">
        <v>15732</v>
      </c>
      <c r="N7153">
        <v>11801.361999999999</v>
      </c>
      <c r="O7153">
        <v>2950.34</v>
      </c>
      <c r="P7153">
        <v>114</v>
      </c>
      <c r="Q7153">
        <v>34.5</v>
      </c>
      <c r="R7153">
        <v>3930.6379999999999</v>
      </c>
      <c r="S7153">
        <v>2019</v>
      </c>
      <c r="T7153">
        <v>8</v>
      </c>
      <c r="U7153">
        <v>32</v>
      </c>
    </row>
    <row r="7154" spans="1:21" x14ac:dyDescent="0.3">
      <c r="A7154" s="5" t="s">
        <v>168</v>
      </c>
      <c r="B7154" s="5" t="s">
        <v>206</v>
      </c>
      <c r="C7154" s="5" t="s">
        <v>112</v>
      </c>
      <c r="D7154" s="5" t="s">
        <v>439</v>
      </c>
      <c r="E7154" s="5" t="s">
        <v>172</v>
      </c>
      <c r="F7154" s="6">
        <v>43687</v>
      </c>
      <c r="G7154" s="5" t="s">
        <v>148</v>
      </c>
      <c r="H7154" s="5" t="s">
        <v>189</v>
      </c>
      <c r="I7154">
        <v>43511</v>
      </c>
      <c r="J7154">
        <v>176</v>
      </c>
      <c r="K7154">
        <v>104</v>
      </c>
      <c r="L7154">
        <v>1</v>
      </c>
      <c r="M7154">
        <v>3588</v>
      </c>
      <c r="N7154">
        <v>2950.34</v>
      </c>
      <c r="O7154">
        <v>2950.34</v>
      </c>
      <c r="P7154">
        <v>104</v>
      </c>
      <c r="Q7154">
        <v>34.5</v>
      </c>
      <c r="R7154">
        <v>637.66</v>
      </c>
      <c r="S7154">
        <v>2019</v>
      </c>
      <c r="T7154">
        <v>8</v>
      </c>
      <c r="U7154">
        <v>32</v>
      </c>
    </row>
    <row r="7155" spans="1:21" x14ac:dyDescent="0.3">
      <c r="A7155" s="5" t="s">
        <v>168</v>
      </c>
      <c r="B7155" s="5" t="s">
        <v>206</v>
      </c>
      <c r="C7155" s="5" t="s">
        <v>112</v>
      </c>
      <c r="D7155" s="5" t="s">
        <v>439</v>
      </c>
      <c r="E7155" s="5" t="s">
        <v>172</v>
      </c>
      <c r="F7155" s="6">
        <v>43687</v>
      </c>
      <c r="G7155" s="5" t="s">
        <v>148</v>
      </c>
      <c r="H7155" s="5" t="s">
        <v>182</v>
      </c>
      <c r="I7155">
        <v>43511</v>
      </c>
      <c r="J7155">
        <v>176</v>
      </c>
      <c r="K7155">
        <v>142</v>
      </c>
      <c r="L7155">
        <v>1</v>
      </c>
      <c r="M7155">
        <v>4899</v>
      </c>
      <c r="N7155">
        <v>2950.34</v>
      </c>
      <c r="O7155">
        <v>2950.34</v>
      </c>
      <c r="P7155">
        <v>142</v>
      </c>
      <c r="Q7155">
        <v>34.5</v>
      </c>
      <c r="R7155">
        <v>1948.66</v>
      </c>
      <c r="S7155">
        <v>2019</v>
      </c>
      <c r="T7155">
        <v>8</v>
      </c>
      <c r="U7155">
        <v>32</v>
      </c>
    </row>
    <row r="7156" spans="1:21" x14ac:dyDescent="0.3">
      <c r="A7156" s="5" t="s">
        <v>168</v>
      </c>
      <c r="B7156" s="5" t="s">
        <v>206</v>
      </c>
      <c r="C7156" s="5" t="s">
        <v>112</v>
      </c>
      <c r="D7156" s="5" t="s">
        <v>439</v>
      </c>
      <c r="E7156" s="5" t="s">
        <v>172</v>
      </c>
      <c r="F7156" s="6">
        <v>43687</v>
      </c>
      <c r="G7156" s="5" t="s">
        <v>148</v>
      </c>
      <c r="H7156" s="5" t="s">
        <v>284</v>
      </c>
      <c r="I7156">
        <v>43511</v>
      </c>
      <c r="J7156">
        <v>176</v>
      </c>
      <c r="K7156">
        <v>100</v>
      </c>
      <c r="L7156">
        <v>1</v>
      </c>
      <c r="M7156">
        <v>3450</v>
      </c>
      <c r="N7156">
        <v>2950.34</v>
      </c>
      <c r="O7156">
        <v>2950.34</v>
      </c>
      <c r="P7156">
        <v>100</v>
      </c>
      <c r="Q7156">
        <v>34.5</v>
      </c>
      <c r="R7156">
        <v>499.66</v>
      </c>
      <c r="S7156">
        <v>2019</v>
      </c>
      <c r="T7156">
        <v>8</v>
      </c>
      <c r="U7156">
        <v>32</v>
      </c>
    </row>
    <row r="7157" spans="1:21" x14ac:dyDescent="0.3">
      <c r="A7157" s="5" t="s">
        <v>168</v>
      </c>
      <c r="B7157" s="5" t="s">
        <v>206</v>
      </c>
      <c r="C7157" s="5" t="s">
        <v>112</v>
      </c>
      <c r="D7157" s="5" t="s">
        <v>439</v>
      </c>
      <c r="E7157" s="5" t="s">
        <v>172</v>
      </c>
      <c r="F7157" s="6">
        <v>43687</v>
      </c>
      <c r="G7157" s="5" t="s">
        <v>148</v>
      </c>
      <c r="H7157" s="5" t="s">
        <v>321</v>
      </c>
      <c r="I7157">
        <v>43511</v>
      </c>
      <c r="J7157">
        <v>176</v>
      </c>
      <c r="K7157">
        <v>262</v>
      </c>
      <c r="L7157">
        <v>2</v>
      </c>
      <c r="M7157">
        <v>8908</v>
      </c>
      <c r="N7157">
        <v>5900.6809999999996</v>
      </c>
      <c r="O7157">
        <v>2950.34</v>
      </c>
      <c r="P7157">
        <v>131</v>
      </c>
      <c r="Q7157">
        <v>34</v>
      </c>
      <c r="R7157">
        <v>3007.319</v>
      </c>
      <c r="S7157">
        <v>2019</v>
      </c>
      <c r="T7157">
        <v>8</v>
      </c>
      <c r="U7157">
        <v>32</v>
      </c>
    </row>
    <row r="7158" spans="1:21" x14ac:dyDescent="0.3">
      <c r="A7158" s="5" t="s">
        <v>168</v>
      </c>
      <c r="B7158" s="5" t="s">
        <v>175</v>
      </c>
      <c r="C7158" s="5" t="s">
        <v>86</v>
      </c>
      <c r="D7158" s="5" t="s">
        <v>422</v>
      </c>
      <c r="E7158" s="5" t="s">
        <v>172</v>
      </c>
      <c r="F7158" s="6">
        <v>43689</v>
      </c>
      <c r="G7158" s="5" t="s">
        <v>148</v>
      </c>
      <c r="H7158" s="5" t="s">
        <v>305</v>
      </c>
      <c r="I7158">
        <v>43519</v>
      </c>
      <c r="J7158">
        <v>170</v>
      </c>
      <c r="K7158">
        <v>1093</v>
      </c>
      <c r="L7158">
        <v>10</v>
      </c>
      <c r="M7158">
        <v>37162</v>
      </c>
      <c r="N7158">
        <v>28358.728999999999</v>
      </c>
      <c r="O7158">
        <v>2835.873</v>
      </c>
      <c r="P7158">
        <v>109.3</v>
      </c>
      <c r="Q7158">
        <v>34</v>
      </c>
      <c r="R7158">
        <v>8803.2710000000006</v>
      </c>
      <c r="S7158">
        <v>2019</v>
      </c>
      <c r="T7158">
        <v>8</v>
      </c>
      <c r="U7158">
        <v>33</v>
      </c>
    </row>
    <row r="7159" spans="1:21" x14ac:dyDescent="0.3">
      <c r="A7159" s="5" t="s">
        <v>168</v>
      </c>
      <c r="B7159" s="5" t="s">
        <v>175</v>
      </c>
      <c r="C7159" s="5" t="s">
        <v>86</v>
      </c>
      <c r="D7159" s="5" t="s">
        <v>422</v>
      </c>
      <c r="E7159" s="5" t="s">
        <v>172</v>
      </c>
      <c r="F7159" s="6">
        <v>43689</v>
      </c>
      <c r="G7159" s="5" t="s">
        <v>148</v>
      </c>
      <c r="H7159" s="5" t="s">
        <v>190</v>
      </c>
      <c r="I7159">
        <v>43519</v>
      </c>
      <c r="J7159">
        <v>170</v>
      </c>
      <c r="K7159">
        <v>224</v>
      </c>
      <c r="L7159">
        <v>2</v>
      </c>
      <c r="M7159">
        <v>7616</v>
      </c>
      <c r="N7159">
        <v>5671.7460000000001</v>
      </c>
      <c r="O7159">
        <v>2835.873</v>
      </c>
      <c r="P7159">
        <v>112</v>
      </c>
      <c r="Q7159">
        <v>34</v>
      </c>
      <c r="R7159">
        <v>1944.2539999999999</v>
      </c>
      <c r="S7159">
        <v>2019</v>
      </c>
      <c r="T7159">
        <v>8</v>
      </c>
      <c r="U7159">
        <v>33</v>
      </c>
    </row>
    <row r="7160" spans="1:21" x14ac:dyDescent="0.3">
      <c r="A7160" s="5" t="s">
        <v>168</v>
      </c>
      <c r="B7160" s="5" t="s">
        <v>206</v>
      </c>
      <c r="C7160" s="5" t="s">
        <v>112</v>
      </c>
      <c r="D7160" s="5" t="s">
        <v>439</v>
      </c>
      <c r="E7160" s="5" t="s">
        <v>172</v>
      </c>
      <c r="F7160" s="6">
        <v>43689</v>
      </c>
      <c r="G7160" s="5" t="s">
        <v>148</v>
      </c>
      <c r="H7160" s="5" t="s">
        <v>199</v>
      </c>
      <c r="I7160">
        <v>43511</v>
      </c>
      <c r="J7160">
        <v>178</v>
      </c>
      <c r="K7160">
        <v>1078</v>
      </c>
      <c r="L7160">
        <v>9</v>
      </c>
      <c r="M7160">
        <v>36652</v>
      </c>
      <c r="N7160">
        <v>26553.062999999998</v>
      </c>
      <c r="O7160">
        <v>2950.34</v>
      </c>
      <c r="P7160">
        <v>119.77777777777777</v>
      </c>
      <c r="Q7160">
        <v>34</v>
      </c>
      <c r="R7160">
        <v>10098.937</v>
      </c>
      <c r="S7160">
        <v>2019</v>
      </c>
      <c r="T7160">
        <v>8</v>
      </c>
      <c r="U7160">
        <v>33</v>
      </c>
    </row>
    <row r="7161" spans="1:21" x14ac:dyDescent="0.3">
      <c r="A7161" s="5" t="s">
        <v>168</v>
      </c>
      <c r="B7161" s="5" t="s">
        <v>169</v>
      </c>
      <c r="C7161" s="5" t="s">
        <v>170</v>
      </c>
      <c r="D7161" s="5" t="s">
        <v>433</v>
      </c>
      <c r="E7161" s="5" t="s">
        <v>172</v>
      </c>
      <c r="F7161" s="6">
        <v>43690</v>
      </c>
      <c r="G7161" s="5" t="s">
        <v>148</v>
      </c>
      <c r="H7161" s="5" t="s">
        <v>311</v>
      </c>
      <c r="I7161">
        <v>43490</v>
      </c>
      <c r="J7161">
        <v>200</v>
      </c>
      <c r="K7161">
        <v>132.19999999999999</v>
      </c>
      <c r="L7161">
        <v>1</v>
      </c>
      <c r="M7161">
        <v>4494.8</v>
      </c>
      <c r="N7161">
        <v>3673.1109999999999</v>
      </c>
      <c r="O7161">
        <v>3673.1109999999999</v>
      </c>
      <c r="P7161">
        <v>132.19999999999999</v>
      </c>
      <c r="Q7161">
        <v>34</v>
      </c>
      <c r="R7161">
        <v>821.68899999999996</v>
      </c>
      <c r="S7161">
        <v>2019</v>
      </c>
      <c r="T7161">
        <v>8</v>
      </c>
      <c r="U7161">
        <v>33</v>
      </c>
    </row>
    <row r="7162" spans="1:21" x14ac:dyDescent="0.3">
      <c r="A7162" s="5" t="s">
        <v>168</v>
      </c>
      <c r="B7162" s="5" t="s">
        <v>169</v>
      </c>
      <c r="C7162" s="5" t="s">
        <v>170</v>
      </c>
      <c r="D7162" s="5" t="s">
        <v>433</v>
      </c>
      <c r="E7162" s="5" t="s">
        <v>172</v>
      </c>
      <c r="F7162" s="6">
        <v>43690</v>
      </c>
      <c r="G7162" s="5" t="s">
        <v>148</v>
      </c>
      <c r="H7162" s="5" t="s">
        <v>173</v>
      </c>
      <c r="I7162">
        <v>43490</v>
      </c>
      <c r="J7162">
        <v>200</v>
      </c>
      <c r="K7162">
        <v>1068.2</v>
      </c>
      <c r="L7162">
        <v>8</v>
      </c>
      <c r="M7162">
        <v>51273.599999999999</v>
      </c>
      <c r="N7162">
        <v>29384.89</v>
      </c>
      <c r="O7162">
        <v>3673.1109999999999</v>
      </c>
      <c r="P7162">
        <v>133.52500000000001</v>
      </c>
      <c r="Q7162">
        <v>48</v>
      </c>
      <c r="R7162">
        <v>21888.71</v>
      </c>
      <c r="S7162">
        <v>2019</v>
      </c>
      <c r="T7162">
        <v>8</v>
      </c>
      <c r="U7162">
        <v>33</v>
      </c>
    </row>
    <row r="7163" spans="1:21" x14ac:dyDescent="0.3">
      <c r="A7163" s="5" t="s">
        <v>168</v>
      </c>
      <c r="B7163" s="5" t="s">
        <v>175</v>
      </c>
      <c r="C7163" s="5" t="s">
        <v>84</v>
      </c>
      <c r="D7163" s="5" t="s">
        <v>438</v>
      </c>
      <c r="E7163" s="5" t="s">
        <v>172</v>
      </c>
      <c r="F7163" s="6">
        <v>43690</v>
      </c>
      <c r="G7163" s="5" t="s">
        <v>148</v>
      </c>
      <c r="H7163" s="5" t="s">
        <v>208</v>
      </c>
      <c r="I7163">
        <v>43512</v>
      </c>
      <c r="J7163">
        <v>178</v>
      </c>
      <c r="K7163">
        <v>93.5</v>
      </c>
      <c r="L7163">
        <v>1</v>
      </c>
      <c r="M7163">
        <v>3179</v>
      </c>
      <c r="N7163">
        <v>3704.6419999999998</v>
      </c>
      <c r="O7163">
        <v>3704.6419999999998</v>
      </c>
      <c r="P7163">
        <v>93.5</v>
      </c>
      <c r="Q7163">
        <v>34</v>
      </c>
      <c r="R7163">
        <v>-525.64200000000005</v>
      </c>
      <c r="S7163">
        <v>2019</v>
      </c>
      <c r="T7163">
        <v>8</v>
      </c>
      <c r="U7163">
        <v>33</v>
      </c>
    </row>
    <row r="7164" spans="1:21" x14ac:dyDescent="0.3">
      <c r="A7164" s="5" t="s">
        <v>168</v>
      </c>
      <c r="B7164" s="5" t="s">
        <v>175</v>
      </c>
      <c r="C7164" s="5" t="s">
        <v>86</v>
      </c>
      <c r="D7164" s="5" t="s">
        <v>422</v>
      </c>
      <c r="E7164" s="5" t="s">
        <v>172</v>
      </c>
      <c r="F7164" s="6">
        <v>43690</v>
      </c>
      <c r="G7164" s="5" t="s">
        <v>148</v>
      </c>
      <c r="H7164" s="5" t="s">
        <v>194</v>
      </c>
      <c r="I7164">
        <v>43519</v>
      </c>
      <c r="J7164">
        <v>171</v>
      </c>
      <c r="K7164">
        <v>249</v>
      </c>
      <c r="L7164">
        <v>2</v>
      </c>
      <c r="M7164">
        <v>8466</v>
      </c>
      <c r="N7164">
        <v>5671.7460000000001</v>
      </c>
      <c r="O7164">
        <v>2835.873</v>
      </c>
      <c r="P7164">
        <v>124.5</v>
      </c>
      <c r="Q7164">
        <v>34</v>
      </c>
      <c r="R7164">
        <v>2794.2539999999999</v>
      </c>
      <c r="S7164">
        <v>2019</v>
      </c>
      <c r="T7164">
        <v>8</v>
      </c>
      <c r="U7164">
        <v>33</v>
      </c>
    </row>
    <row r="7165" spans="1:21" x14ac:dyDescent="0.3">
      <c r="A7165" s="5" t="s">
        <v>168</v>
      </c>
      <c r="B7165" s="5" t="s">
        <v>175</v>
      </c>
      <c r="C7165" s="5" t="s">
        <v>86</v>
      </c>
      <c r="D7165" s="5" t="s">
        <v>422</v>
      </c>
      <c r="E7165" s="5" t="s">
        <v>172</v>
      </c>
      <c r="F7165" s="6">
        <v>43690</v>
      </c>
      <c r="G7165" s="5" t="s">
        <v>148</v>
      </c>
      <c r="H7165" s="5" t="s">
        <v>235</v>
      </c>
      <c r="I7165">
        <v>43519</v>
      </c>
      <c r="J7165">
        <v>171</v>
      </c>
      <c r="K7165">
        <v>107</v>
      </c>
      <c r="L7165">
        <v>1</v>
      </c>
      <c r="M7165">
        <v>3638</v>
      </c>
      <c r="N7165">
        <v>2835.873</v>
      </c>
      <c r="O7165">
        <v>2835.873</v>
      </c>
      <c r="P7165">
        <v>107</v>
      </c>
      <c r="Q7165">
        <v>34</v>
      </c>
      <c r="R7165">
        <v>802.12699999999995</v>
      </c>
      <c r="S7165">
        <v>2019</v>
      </c>
      <c r="T7165">
        <v>8</v>
      </c>
      <c r="U7165">
        <v>33</v>
      </c>
    </row>
    <row r="7166" spans="1:21" x14ac:dyDescent="0.3">
      <c r="A7166" s="5" t="s">
        <v>168</v>
      </c>
      <c r="B7166" s="5" t="s">
        <v>175</v>
      </c>
      <c r="C7166" s="5" t="s">
        <v>86</v>
      </c>
      <c r="D7166" s="5" t="s">
        <v>422</v>
      </c>
      <c r="E7166" s="5" t="s">
        <v>172</v>
      </c>
      <c r="F7166" s="6">
        <v>43690</v>
      </c>
      <c r="G7166" s="5" t="s">
        <v>148</v>
      </c>
      <c r="H7166" s="5" t="s">
        <v>194</v>
      </c>
      <c r="I7166">
        <v>43519</v>
      </c>
      <c r="J7166">
        <v>171</v>
      </c>
      <c r="K7166">
        <v>257</v>
      </c>
      <c r="L7166">
        <v>2</v>
      </c>
      <c r="M7166">
        <v>8738</v>
      </c>
      <c r="N7166">
        <v>5671.7460000000001</v>
      </c>
      <c r="O7166">
        <v>2835.873</v>
      </c>
      <c r="P7166">
        <v>128.5</v>
      </c>
      <c r="Q7166">
        <v>34</v>
      </c>
      <c r="R7166">
        <v>3066.2539999999999</v>
      </c>
      <c r="S7166">
        <v>2019</v>
      </c>
      <c r="T7166">
        <v>8</v>
      </c>
      <c r="U7166">
        <v>33</v>
      </c>
    </row>
    <row r="7167" spans="1:21" x14ac:dyDescent="0.3">
      <c r="A7167" s="5" t="s">
        <v>168</v>
      </c>
      <c r="B7167" s="5" t="s">
        <v>175</v>
      </c>
      <c r="C7167" s="5" t="s">
        <v>86</v>
      </c>
      <c r="D7167" s="5" t="s">
        <v>422</v>
      </c>
      <c r="E7167" s="5" t="s">
        <v>172</v>
      </c>
      <c r="F7167" s="6">
        <v>43690</v>
      </c>
      <c r="G7167" s="5" t="s">
        <v>148</v>
      </c>
      <c r="H7167" s="5" t="s">
        <v>212</v>
      </c>
      <c r="I7167">
        <v>43519</v>
      </c>
      <c r="J7167">
        <v>171</v>
      </c>
      <c r="K7167">
        <v>100</v>
      </c>
      <c r="L7167">
        <v>1</v>
      </c>
      <c r="M7167">
        <v>3200</v>
      </c>
      <c r="N7167">
        <v>2835.873</v>
      </c>
      <c r="O7167">
        <v>2835.873</v>
      </c>
      <c r="P7167">
        <v>100</v>
      </c>
      <c r="Q7167">
        <v>32</v>
      </c>
      <c r="R7167">
        <v>364.12700000000001</v>
      </c>
      <c r="S7167">
        <v>2019</v>
      </c>
      <c r="T7167">
        <v>8</v>
      </c>
      <c r="U7167">
        <v>33</v>
      </c>
    </row>
    <row r="7168" spans="1:21" x14ac:dyDescent="0.3">
      <c r="A7168" s="5" t="s">
        <v>168</v>
      </c>
      <c r="B7168" s="5" t="s">
        <v>175</v>
      </c>
      <c r="C7168" s="5" t="s">
        <v>86</v>
      </c>
      <c r="D7168" s="5" t="s">
        <v>422</v>
      </c>
      <c r="E7168" s="5" t="s">
        <v>172</v>
      </c>
      <c r="F7168" s="6">
        <v>43690</v>
      </c>
      <c r="G7168" s="5" t="s">
        <v>148</v>
      </c>
      <c r="H7168" s="5" t="s">
        <v>395</v>
      </c>
      <c r="I7168">
        <v>43519</v>
      </c>
      <c r="J7168">
        <v>171</v>
      </c>
      <c r="K7168">
        <v>88.5</v>
      </c>
      <c r="L7168">
        <v>1</v>
      </c>
      <c r="M7168">
        <v>3009</v>
      </c>
      <c r="N7168">
        <v>2835.873</v>
      </c>
      <c r="O7168">
        <v>2835.873</v>
      </c>
      <c r="P7168">
        <v>88.5</v>
      </c>
      <c r="Q7168">
        <v>34</v>
      </c>
      <c r="R7168">
        <v>173.12700000000001</v>
      </c>
      <c r="S7168">
        <v>2019</v>
      </c>
      <c r="T7168">
        <v>8</v>
      </c>
      <c r="U7168">
        <v>33</v>
      </c>
    </row>
    <row r="7169" spans="1:21" x14ac:dyDescent="0.3">
      <c r="A7169" s="5" t="s">
        <v>168</v>
      </c>
      <c r="B7169" s="5" t="s">
        <v>175</v>
      </c>
      <c r="C7169" s="5" t="s">
        <v>86</v>
      </c>
      <c r="D7169" s="5" t="s">
        <v>422</v>
      </c>
      <c r="E7169" s="5" t="s">
        <v>172</v>
      </c>
      <c r="F7169" s="6">
        <v>43690</v>
      </c>
      <c r="G7169" s="5" t="s">
        <v>148</v>
      </c>
      <c r="H7169" s="5" t="s">
        <v>235</v>
      </c>
      <c r="I7169">
        <v>43519</v>
      </c>
      <c r="J7169">
        <v>171</v>
      </c>
      <c r="K7169">
        <v>103</v>
      </c>
      <c r="L7169">
        <v>1</v>
      </c>
      <c r="M7169">
        <v>3502</v>
      </c>
      <c r="N7169">
        <v>2835.873</v>
      </c>
      <c r="O7169">
        <v>2835.873</v>
      </c>
      <c r="P7169">
        <v>103</v>
      </c>
      <c r="Q7169">
        <v>34</v>
      </c>
      <c r="R7169">
        <v>666.12699999999995</v>
      </c>
      <c r="S7169">
        <v>2019</v>
      </c>
      <c r="T7169">
        <v>8</v>
      </c>
      <c r="U7169">
        <v>33</v>
      </c>
    </row>
    <row r="7170" spans="1:21" x14ac:dyDescent="0.3">
      <c r="A7170" s="5" t="s">
        <v>168</v>
      </c>
      <c r="B7170" s="5" t="s">
        <v>175</v>
      </c>
      <c r="C7170" s="5" t="s">
        <v>86</v>
      </c>
      <c r="D7170" s="5" t="s">
        <v>422</v>
      </c>
      <c r="E7170" s="5" t="s">
        <v>172</v>
      </c>
      <c r="F7170" s="6">
        <v>43690</v>
      </c>
      <c r="G7170" s="5" t="s">
        <v>148</v>
      </c>
      <c r="H7170" s="5" t="s">
        <v>190</v>
      </c>
      <c r="I7170">
        <v>43519</v>
      </c>
      <c r="J7170">
        <v>171</v>
      </c>
      <c r="K7170">
        <v>238</v>
      </c>
      <c r="L7170">
        <v>2</v>
      </c>
      <c r="M7170">
        <v>7616</v>
      </c>
      <c r="N7170">
        <v>5671.7460000000001</v>
      </c>
      <c r="O7170">
        <v>2835.873</v>
      </c>
      <c r="P7170">
        <v>119</v>
      </c>
      <c r="Q7170">
        <v>32</v>
      </c>
      <c r="R7170">
        <v>1944.2539999999999</v>
      </c>
      <c r="S7170">
        <v>2019</v>
      </c>
      <c r="T7170">
        <v>8</v>
      </c>
      <c r="U7170">
        <v>33</v>
      </c>
    </row>
    <row r="7171" spans="1:21" x14ac:dyDescent="0.3">
      <c r="A7171" s="5" t="s">
        <v>168</v>
      </c>
      <c r="B7171" s="5" t="s">
        <v>175</v>
      </c>
      <c r="C7171" s="5" t="s">
        <v>86</v>
      </c>
      <c r="D7171" s="5" t="s">
        <v>422</v>
      </c>
      <c r="E7171" s="5" t="s">
        <v>172</v>
      </c>
      <c r="F7171" s="6">
        <v>43690</v>
      </c>
      <c r="G7171" s="5" t="s">
        <v>148</v>
      </c>
      <c r="H7171" s="5" t="s">
        <v>194</v>
      </c>
      <c r="I7171">
        <v>43519</v>
      </c>
      <c r="J7171">
        <v>171</v>
      </c>
      <c r="K7171">
        <v>505</v>
      </c>
      <c r="L7171">
        <v>4</v>
      </c>
      <c r="M7171">
        <v>17170</v>
      </c>
      <c r="N7171">
        <v>11343.492</v>
      </c>
      <c r="O7171">
        <v>2835.873</v>
      </c>
      <c r="P7171">
        <v>126.25</v>
      </c>
      <c r="Q7171">
        <v>34</v>
      </c>
      <c r="R7171">
        <v>5826.5079999999998</v>
      </c>
      <c r="S7171">
        <v>2019</v>
      </c>
      <c r="T7171">
        <v>8</v>
      </c>
      <c r="U7171">
        <v>33</v>
      </c>
    </row>
    <row r="7172" spans="1:21" x14ac:dyDescent="0.3">
      <c r="A7172" s="5" t="s">
        <v>168</v>
      </c>
      <c r="B7172" s="5" t="s">
        <v>175</v>
      </c>
      <c r="C7172" s="5" t="s">
        <v>86</v>
      </c>
      <c r="D7172" s="5" t="s">
        <v>422</v>
      </c>
      <c r="E7172" s="5" t="s">
        <v>172</v>
      </c>
      <c r="F7172" s="6">
        <v>43690</v>
      </c>
      <c r="G7172" s="5" t="s">
        <v>148</v>
      </c>
      <c r="H7172" s="5" t="s">
        <v>212</v>
      </c>
      <c r="I7172">
        <v>43519</v>
      </c>
      <c r="J7172">
        <v>171</v>
      </c>
      <c r="K7172">
        <v>102.5</v>
      </c>
      <c r="L7172">
        <v>1</v>
      </c>
      <c r="M7172">
        <v>3280</v>
      </c>
      <c r="N7172">
        <v>2835.873</v>
      </c>
      <c r="O7172">
        <v>2835.873</v>
      </c>
      <c r="P7172">
        <v>102.5</v>
      </c>
      <c r="Q7172">
        <v>32</v>
      </c>
      <c r="R7172">
        <v>444.12700000000001</v>
      </c>
      <c r="S7172">
        <v>2019</v>
      </c>
      <c r="T7172">
        <v>8</v>
      </c>
      <c r="U7172">
        <v>33</v>
      </c>
    </row>
    <row r="7173" spans="1:21" x14ac:dyDescent="0.3">
      <c r="A7173" s="5" t="s">
        <v>168</v>
      </c>
      <c r="B7173" s="5" t="s">
        <v>206</v>
      </c>
      <c r="C7173" s="5" t="s">
        <v>112</v>
      </c>
      <c r="D7173" s="5" t="s">
        <v>439</v>
      </c>
      <c r="E7173" s="5" t="s">
        <v>172</v>
      </c>
      <c r="F7173" s="6">
        <v>43690</v>
      </c>
      <c r="G7173" s="5" t="s">
        <v>148</v>
      </c>
      <c r="H7173" s="5" t="s">
        <v>178</v>
      </c>
      <c r="I7173">
        <v>43511</v>
      </c>
      <c r="J7173">
        <v>179</v>
      </c>
      <c r="K7173">
        <v>369</v>
      </c>
      <c r="L7173">
        <v>3</v>
      </c>
      <c r="M7173">
        <v>12546</v>
      </c>
      <c r="N7173">
        <v>8851.0210000000006</v>
      </c>
      <c r="O7173">
        <v>2950.34</v>
      </c>
      <c r="P7173">
        <v>123</v>
      </c>
      <c r="Q7173">
        <v>34</v>
      </c>
      <c r="R7173">
        <v>3694.9789999999998</v>
      </c>
      <c r="S7173">
        <v>2019</v>
      </c>
      <c r="T7173">
        <v>8</v>
      </c>
      <c r="U7173">
        <v>33</v>
      </c>
    </row>
    <row r="7174" spans="1:21" x14ac:dyDescent="0.3">
      <c r="A7174" s="5" t="s">
        <v>168</v>
      </c>
      <c r="B7174" s="5" t="s">
        <v>206</v>
      </c>
      <c r="C7174" s="5" t="s">
        <v>112</v>
      </c>
      <c r="D7174" s="5" t="s">
        <v>439</v>
      </c>
      <c r="E7174" s="5" t="s">
        <v>172</v>
      </c>
      <c r="F7174" s="6">
        <v>43690</v>
      </c>
      <c r="G7174" s="5" t="s">
        <v>148</v>
      </c>
      <c r="H7174" s="5" t="s">
        <v>198</v>
      </c>
      <c r="I7174">
        <v>43511</v>
      </c>
      <c r="J7174">
        <v>179</v>
      </c>
      <c r="K7174">
        <v>380.8</v>
      </c>
      <c r="L7174">
        <v>3</v>
      </c>
      <c r="M7174">
        <v>12947.2</v>
      </c>
      <c r="N7174">
        <v>8851.0210000000006</v>
      </c>
      <c r="O7174">
        <v>2950.34</v>
      </c>
      <c r="P7174">
        <v>126.93333333333334</v>
      </c>
      <c r="Q7174">
        <v>34</v>
      </c>
      <c r="R7174">
        <v>4096.1790000000001</v>
      </c>
      <c r="S7174">
        <v>2019</v>
      </c>
      <c r="T7174">
        <v>8</v>
      </c>
      <c r="U7174">
        <v>33</v>
      </c>
    </row>
    <row r="7175" spans="1:21" x14ac:dyDescent="0.3">
      <c r="A7175" s="5" t="s">
        <v>168</v>
      </c>
      <c r="B7175" s="5" t="s">
        <v>206</v>
      </c>
      <c r="C7175" s="5" t="s">
        <v>112</v>
      </c>
      <c r="D7175" s="5" t="s">
        <v>439</v>
      </c>
      <c r="E7175" s="5" t="s">
        <v>172</v>
      </c>
      <c r="F7175" s="6">
        <v>43690</v>
      </c>
      <c r="G7175" s="5" t="s">
        <v>148</v>
      </c>
      <c r="H7175" s="5" t="s">
        <v>197</v>
      </c>
      <c r="I7175">
        <v>43511</v>
      </c>
      <c r="J7175">
        <v>179</v>
      </c>
      <c r="K7175">
        <v>620.20000000000005</v>
      </c>
      <c r="L7175">
        <v>5</v>
      </c>
      <c r="M7175">
        <v>21086.799999999999</v>
      </c>
      <c r="N7175">
        <v>14751.701999999999</v>
      </c>
      <c r="O7175">
        <v>2950.34</v>
      </c>
      <c r="P7175">
        <v>124.04</v>
      </c>
      <c r="Q7175">
        <v>34</v>
      </c>
      <c r="R7175">
        <v>6335.098</v>
      </c>
      <c r="S7175">
        <v>2019</v>
      </c>
      <c r="T7175">
        <v>8</v>
      </c>
      <c r="U7175">
        <v>33</v>
      </c>
    </row>
    <row r="7176" spans="1:21" x14ac:dyDescent="0.3">
      <c r="A7176" s="5" t="s">
        <v>168</v>
      </c>
      <c r="B7176" s="5" t="s">
        <v>206</v>
      </c>
      <c r="C7176" s="5" t="s">
        <v>112</v>
      </c>
      <c r="D7176" s="5" t="s">
        <v>439</v>
      </c>
      <c r="E7176" s="5" t="s">
        <v>172</v>
      </c>
      <c r="F7176" s="6">
        <v>43690</v>
      </c>
      <c r="G7176" s="5" t="s">
        <v>148</v>
      </c>
      <c r="H7176" s="5" t="s">
        <v>235</v>
      </c>
      <c r="I7176">
        <v>43511</v>
      </c>
      <c r="J7176">
        <v>179</v>
      </c>
      <c r="K7176">
        <v>113.4</v>
      </c>
      <c r="L7176">
        <v>1</v>
      </c>
      <c r="M7176">
        <v>3855.6</v>
      </c>
      <c r="N7176">
        <v>2950.34</v>
      </c>
      <c r="O7176">
        <v>2950.34</v>
      </c>
      <c r="P7176">
        <v>113.4</v>
      </c>
      <c r="Q7176">
        <v>34</v>
      </c>
      <c r="R7176">
        <v>905.26</v>
      </c>
      <c r="S7176">
        <v>2019</v>
      </c>
      <c r="T7176">
        <v>8</v>
      </c>
      <c r="U7176">
        <v>33</v>
      </c>
    </row>
    <row r="7177" spans="1:21" x14ac:dyDescent="0.3">
      <c r="A7177" s="5" t="s">
        <v>168</v>
      </c>
      <c r="B7177" s="5" t="s">
        <v>206</v>
      </c>
      <c r="C7177" s="5" t="s">
        <v>112</v>
      </c>
      <c r="D7177" s="5" t="s">
        <v>439</v>
      </c>
      <c r="E7177" s="5" t="s">
        <v>172</v>
      </c>
      <c r="F7177" s="6">
        <v>43690</v>
      </c>
      <c r="G7177" s="5" t="s">
        <v>148</v>
      </c>
      <c r="H7177" s="5" t="s">
        <v>351</v>
      </c>
      <c r="I7177">
        <v>43511</v>
      </c>
      <c r="J7177">
        <v>179</v>
      </c>
      <c r="K7177">
        <v>349.2</v>
      </c>
      <c r="L7177">
        <v>3</v>
      </c>
      <c r="M7177">
        <v>11872.8</v>
      </c>
      <c r="N7177">
        <v>8851.0210000000006</v>
      </c>
      <c r="O7177">
        <v>2950.34</v>
      </c>
      <c r="P7177">
        <v>116.39999999999999</v>
      </c>
      <c r="Q7177">
        <v>34</v>
      </c>
      <c r="R7177">
        <v>3021.779</v>
      </c>
      <c r="S7177">
        <v>2019</v>
      </c>
      <c r="T7177">
        <v>8</v>
      </c>
      <c r="U7177">
        <v>33</v>
      </c>
    </row>
    <row r="7178" spans="1:21" x14ac:dyDescent="0.3">
      <c r="A7178" s="5" t="s">
        <v>168</v>
      </c>
      <c r="B7178" s="5" t="s">
        <v>206</v>
      </c>
      <c r="C7178" s="5" t="s">
        <v>112</v>
      </c>
      <c r="D7178" s="5" t="s">
        <v>439</v>
      </c>
      <c r="E7178" s="5" t="s">
        <v>172</v>
      </c>
      <c r="F7178" s="6">
        <v>43690</v>
      </c>
      <c r="G7178" s="5" t="s">
        <v>148</v>
      </c>
      <c r="H7178" s="5" t="s">
        <v>173</v>
      </c>
      <c r="I7178">
        <v>43511</v>
      </c>
      <c r="J7178">
        <v>179</v>
      </c>
      <c r="K7178">
        <v>244.4</v>
      </c>
      <c r="L7178">
        <v>2</v>
      </c>
      <c r="M7178">
        <v>8798.4</v>
      </c>
      <c r="N7178">
        <v>5900.6809999999996</v>
      </c>
      <c r="O7178">
        <v>2950.34</v>
      </c>
      <c r="P7178">
        <v>122.2</v>
      </c>
      <c r="Q7178">
        <v>36</v>
      </c>
      <c r="R7178">
        <v>2897.7190000000001</v>
      </c>
      <c r="S7178">
        <v>2019</v>
      </c>
      <c r="T7178">
        <v>8</v>
      </c>
      <c r="U7178">
        <v>33</v>
      </c>
    </row>
    <row r="7179" spans="1:21" x14ac:dyDescent="0.3">
      <c r="A7179" s="5" t="s">
        <v>168</v>
      </c>
      <c r="B7179" s="5" t="s">
        <v>206</v>
      </c>
      <c r="C7179" s="5" t="s">
        <v>112</v>
      </c>
      <c r="D7179" s="5" t="s">
        <v>439</v>
      </c>
      <c r="E7179" s="5" t="s">
        <v>172</v>
      </c>
      <c r="F7179" s="6">
        <v>43690</v>
      </c>
      <c r="G7179" s="5" t="s">
        <v>148</v>
      </c>
      <c r="H7179" s="5" t="s">
        <v>371</v>
      </c>
      <c r="I7179">
        <v>43511</v>
      </c>
      <c r="J7179">
        <v>179</v>
      </c>
      <c r="K7179">
        <v>1192.4000000000001</v>
      </c>
      <c r="L7179">
        <v>10</v>
      </c>
      <c r="M7179">
        <v>39945.4</v>
      </c>
      <c r="N7179">
        <v>29503.403999999999</v>
      </c>
      <c r="O7179">
        <v>2950.34</v>
      </c>
      <c r="P7179">
        <v>119.24000000000001</v>
      </c>
      <c r="Q7179">
        <v>33.5</v>
      </c>
      <c r="R7179">
        <v>10441.995999999999</v>
      </c>
      <c r="S7179">
        <v>2019</v>
      </c>
      <c r="T7179">
        <v>8</v>
      </c>
      <c r="U7179">
        <v>33</v>
      </c>
    </row>
    <row r="7180" spans="1:21" x14ac:dyDescent="0.3">
      <c r="A7180" s="5" t="s">
        <v>168</v>
      </c>
      <c r="B7180" s="5" t="s">
        <v>206</v>
      </c>
      <c r="C7180" s="5" t="s">
        <v>111</v>
      </c>
      <c r="D7180" s="5" t="s">
        <v>437</v>
      </c>
      <c r="E7180" s="5" t="s">
        <v>172</v>
      </c>
      <c r="F7180" s="6">
        <v>43691</v>
      </c>
      <c r="G7180" s="5" t="s">
        <v>148</v>
      </c>
      <c r="H7180" s="5" t="s">
        <v>204</v>
      </c>
      <c r="I7180">
        <v>43504</v>
      </c>
      <c r="J7180">
        <v>187</v>
      </c>
      <c r="K7180">
        <v>330</v>
      </c>
      <c r="L7180">
        <v>3</v>
      </c>
      <c r="M7180">
        <v>10725</v>
      </c>
      <c r="N7180">
        <v>9885.277</v>
      </c>
      <c r="O7180">
        <v>3295.0920000000001</v>
      </c>
      <c r="P7180">
        <v>110</v>
      </c>
      <c r="Q7180">
        <v>32.5</v>
      </c>
      <c r="R7180">
        <v>839.72299999999996</v>
      </c>
      <c r="S7180">
        <v>2019</v>
      </c>
      <c r="T7180">
        <v>8</v>
      </c>
      <c r="U7180">
        <v>33</v>
      </c>
    </row>
    <row r="7181" spans="1:21" x14ac:dyDescent="0.3">
      <c r="A7181" s="5" t="s">
        <v>168</v>
      </c>
      <c r="B7181" s="5" t="s">
        <v>206</v>
      </c>
      <c r="C7181" s="5" t="s">
        <v>111</v>
      </c>
      <c r="D7181" s="5" t="s">
        <v>437</v>
      </c>
      <c r="E7181" s="5" t="s">
        <v>172</v>
      </c>
      <c r="F7181" s="6">
        <v>43691</v>
      </c>
      <c r="G7181" s="5" t="s">
        <v>148</v>
      </c>
      <c r="H7181" s="5" t="s">
        <v>184</v>
      </c>
      <c r="I7181">
        <v>43504</v>
      </c>
      <c r="J7181">
        <v>187</v>
      </c>
      <c r="K7181">
        <v>2374</v>
      </c>
      <c r="L7181">
        <v>20</v>
      </c>
      <c r="M7181">
        <v>75968</v>
      </c>
      <c r="N7181">
        <v>65901.849000000002</v>
      </c>
      <c r="O7181">
        <v>3295.0920000000001</v>
      </c>
      <c r="P7181">
        <v>118.7</v>
      </c>
      <c r="Q7181">
        <v>32</v>
      </c>
      <c r="R7181">
        <v>10066.151</v>
      </c>
      <c r="S7181">
        <v>2019</v>
      </c>
      <c r="T7181">
        <v>8</v>
      </c>
      <c r="U7181">
        <v>33</v>
      </c>
    </row>
    <row r="7182" spans="1:21" x14ac:dyDescent="0.3">
      <c r="A7182" s="5" t="s">
        <v>168</v>
      </c>
      <c r="B7182" s="5" t="s">
        <v>206</v>
      </c>
      <c r="C7182" s="5" t="s">
        <v>111</v>
      </c>
      <c r="D7182" s="5" t="s">
        <v>437</v>
      </c>
      <c r="E7182" s="5" t="s">
        <v>172</v>
      </c>
      <c r="F7182" s="6">
        <v>43691</v>
      </c>
      <c r="G7182" s="5" t="s">
        <v>148</v>
      </c>
      <c r="H7182" s="5" t="s">
        <v>216</v>
      </c>
      <c r="I7182">
        <v>43504</v>
      </c>
      <c r="J7182">
        <v>187</v>
      </c>
      <c r="K7182">
        <v>216</v>
      </c>
      <c r="L7182">
        <v>2</v>
      </c>
      <c r="M7182">
        <v>7020</v>
      </c>
      <c r="N7182">
        <v>6590.1850000000004</v>
      </c>
      <c r="O7182">
        <v>3295.0920000000001</v>
      </c>
      <c r="P7182">
        <v>108</v>
      </c>
      <c r="Q7182">
        <v>32.5</v>
      </c>
      <c r="R7182">
        <v>429.815</v>
      </c>
      <c r="S7182">
        <v>2019</v>
      </c>
      <c r="T7182">
        <v>8</v>
      </c>
      <c r="U7182">
        <v>33</v>
      </c>
    </row>
    <row r="7183" spans="1:21" x14ac:dyDescent="0.3">
      <c r="A7183" s="5" t="s">
        <v>168</v>
      </c>
      <c r="B7183" s="5" t="s">
        <v>206</v>
      </c>
      <c r="C7183" s="5" t="s">
        <v>111</v>
      </c>
      <c r="D7183" s="5" t="s">
        <v>437</v>
      </c>
      <c r="E7183" s="5" t="s">
        <v>172</v>
      </c>
      <c r="F7183" s="6">
        <v>43691</v>
      </c>
      <c r="G7183" s="5" t="s">
        <v>148</v>
      </c>
      <c r="H7183" s="5" t="s">
        <v>203</v>
      </c>
      <c r="I7183">
        <v>43504</v>
      </c>
      <c r="J7183">
        <v>187</v>
      </c>
      <c r="K7183">
        <v>210</v>
      </c>
      <c r="L7183">
        <v>2</v>
      </c>
      <c r="M7183">
        <v>6825</v>
      </c>
      <c r="N7183">
        <v>6590.1850000000004</v>
      </c>
      <c r="O7183">
        <v>3295.0920000000001</v>
      </c>
      <c r="P7183">
        <v>105</v>
      </c>
      <c r="Q7183">
        <v>32.5</v>
      </c>
      <c r="R7183">
        <v>234.815</v>
      </c>
      <c r="S7183">
        <v>2019</v>
      </c>
      <c r="T7183">
        <v>8</v>
      </c>
      <c r="U7183">
        <v>33</v>
      </c>
    </row>
    <row r="7184" spans="1:21" x14ac:dyDescent="0.3">
      <c r="A7184" s="5" t="s">
        <v>168</v>
      </c>
      <c r="B7184" s="5" t="s">
        <v>206</v>
      </c>
      <c r="C7184" s="5" t="s">
        <v>113</v>
      </c>
      <c r="D7184" s="5" t="s">
        <v>441</v>
      </c>
      <c r="E7184" s="5" t="s">
        <v>172</v>
      </c>
      <c r="F7184" s="6">
        <v>43691</v>
      </c>
      <c r="G7184" s="5" t="s">
        <v>148</v>
      </c>
      <c r="H7184" s="5" t="s">
        <v>205</v>
      </c>
      <c r="I7184">
        <v>43518</v>
      </c>
      <c r="J7184">
        <v>173</v>
      </c>
      <c r="K7184">
        <v>305</v>
      </c>
      <c r="L7184">
        <v>3</v>
      </c>
      <c r="M7184">
        <v>9912.5</v>
      </c>
      <c r="N7184">
        <v>9557.1129999999994</v>
      </c>
      <c r="O7184">
        <v>3185.7040000000002</v>
      </c>
      <c r="P7184">
        <v>101.66666666666667</v>
      </c>
      <c r="Q7184">
        <v>32.5</v>
      </c>
      <c r="R7184">
        <v>355.387</v>
      </c>
      <c r="S7184">
        <v>2019</v>
      </c>
      <c r="T7184">
        <v>8</v>
      </c>
      <c r="U7184">
        <v>33</v>
      </c>
    </row>
    <row r="7185" spans="1:21" x14ac:dyDescent="0.3">
      <c r="A7185" s="5" t="s">
        <v>168</v>
      </c>
      <c r="B7185" s="5" t="s">
        <v>206</v>
      </c>
      <c r="C7185" s="5" t="s">
        <v>113</v>
      </c>
      <c r="D7185" s="5" t="s">
        <v>441</v>
      </c>
      <c r="E7185" s="5" t="s">
        <v>172</v>
      </c>
      <c r="F7185" s="6">
        <v>43691</v>
      </c>
      <c r="G7185" s="5" t="s">
        <v>148</v>
      </c>
      <c r="H7185" s="5" t="s">
        <v>230</v>
      </c>
      <c r="I7185">
        <v>43518</v>
      </c>
      <c r="J7185">
        <v>173</v>
      </c>
      <c r="K7185">
        <v>1846</v>
      </c>
      <c r="L7185">
        <v>15</v>
      </c>
      <c r="M7185">
        <v>59072</v>
      </c>
      <c r="N7185">
        <v>47785.565000000002</v>
      </c>
      <c r="O7185">
        <v>3185.7040000000002</v>
      </c>
      <c r="P7185">
        <v>123.06666666666666</v>
      </c>
      <c r="Q7185">
        <v>32</v>
      </c>
      <c r="R7185">
        <v>11286.434999999999</v>
      </c>
      <c r="S7185">
        <v>2019</v>
      </c>
      <c r="T7185">
        <v>8</v>
      </c>
      <c r="U7185">
        <v>33</v>
      </c>
    </row>
    <row r="7186" spans="1:21" x14ac:dyDescent="0.3">
      <c r="A7186" s="5" t="s">
        <v>168</v>
      </c>
      <c r="B7186" s="5" t="s">
        <v>206</v>
      </c>
      <c r="C7186" s="5" t="s">
        <v>113</v>
      </c>
      <c r="D7186" s="5" t="s">
        <v>441</v>
      </c>
      <c r="E7186" s="5" t="s">
        <v>172</v>
      </c>
      <c r="F7186" s="6">
        <v>43691</v>
      </c>
      <c r="G7186" s="5" t="s">
        <v>148</v>
      </c>
      <c r="H7186" s="5" t="s">
        <v>180</v>
      </c>
      <c r="I7186">
        <v>43518</v>
      </c>
      <c r="J7186">
        <v>173</v>
      </c>
      <c r="K7186">
        <v>236</v>
      </c>
      <c r="L7186">
        <v>2</v>
      </c>
      <c r="M7186">
        <v>7670</v>
      </c>
      <c r="N7186">
        <v>6371.4089999999997</v>
      </c>
      <c r="O7186">
        <v>3185.7040000000002</v>
      </c>
      <c r="P7186">
        <v>118</v>
      </c>
      <c r="Q7186">
        <v>32.5</v>
      </c>
      <c r="R7186">
        <v>1298.5909999999999</v>
      </c>
      <c r="S7186">
        <v>2019</v>
      </c>
      <c r="T7186">
        <v>8</v>
      </c>
      <c r="U7186">
        <v>33</v>
      </c>
    </row>
    <row r="7187" spans="1:21" x14ac:dyDescent="0.3">
      <c r="A7187" s="5" t="s">
        <v>168</v>
      </c>
      <c r="B7187" s="5" t="s">
        <v>206</v>
      </c>
      <c r="C7187" s="5" t="s">
        <v>113</v>
      </c>
      <c r="D7187" s="5" t="s">
        <v>441</v>
      </c>
      <c r="E7187" s="5" t="s">
        <v>172</v>
      </c>
      <c r="F7187" s="6">
        <v>43691</v>
      </c>
      <c r="G7187" s="5" t="s">
        <v>148</v>
      </c>
      <c r="H7187" s="5" t="s">
        <v>222</v>
      </c>
      <c r="I7187">
        <v>43518</v>
      </c>
      <c r="J7187">
        <v>173</v>
      </c>
      <c r="K7187">
        <v>128</v>
      </c>
      <c r="L7187">
        <v>1</v>
      </c>
      <c r="M7187">
        <v>4160</v>
      </c>
      <c r="N7187">
        <v>3185.7040000000002</v>
      </c>
      <c r="O7187">
        <v>3185.7040000000002</v>
      </c>
      <c r="P7187">
        <v>128</v>
      </c>
      <c r="Q7187">
        <v>32.5</v>
      </c>
      <c r="R7187">
        <v>974.29600000000005</v>
      </c>
      <c r="S7187">
        <v>2019</v>
      </c>
      <c r="T7187">
        <v>8</v>
      </c>
      <c r="U7187">
        <v>33</v>
      </c>
    </row>
    <row r="7188" spans="1:21" x14ac:dyDescent="0.3">
      <c r="A7188" s="5" t="s">
        <v>168</v>
      </c>
      <c r="B7188" s="5" t="s">
        <v>206</v>
      </c>
      <c r="C7188" s="5" t="s">
        <v>113</v>
      </c>
      <c r="D7188" s="5" t="s">
        <v>441</v>
      </c>
      <c r="E7188" s="5" t="s">
        <v>172</v>
      </c>
      <c r="F7188" s="6">
        <v>43691</v>
      </c>
      <c r="G7188" s="5" t="s">
        <v>148</v>
      </c>
      <c r="H7188" s="5" t="s">
        <v>217</v>
      </c>
      <c r="I7188">
        <v>43518</v>
      </c>
      <c r="J7188">
        <v>173</v>
      </c>
      <c r="K7188">
        <v>1038</v>
      </c>
      <c r="L7188">
        <v>9</v>
      </c>
      <c r="M7188">
        <v>33735</v>
      </c>
      <c r="N7188">
        <v>28671.339</v>
      </c>
      <c r="O7188">
        <v>3185.7040000000002</v>
      </c>
      <c r="P7188">
        <v>115.33333333333333</v>
      </c>
      <c r="Q7188">
        <v>32.5</v>
      </c>
      <c r="R7188">
        <v>5063.6610000000001</v>
      </c>
      <c r="S7188">
        <v>2019</v>
      </c>
      <c r="T7188">
        <v>8</v>
      </c>
      <c r="U7188">
        <v>33</v>
      </c>
    </row>
    <row r="7189" spans="1:21" x14ac:dyDescent="0.3">
      <c r="A7189" s="5" t="s">
        <v>168</v>
      </c>
      <c r="B7189" s="5" t="s">
        <v>206</v>
      </c>
      <c r="C7189" s="5" t="s">
        <v>113</v>
      </c>
      <c r="D7189" s="5" t="s">
        <v>441</v>
      </c>
      <c r="E7189" s="5" t="s">
        <v>172</v>
      </c>
      <c r="F7189" s="6">
        <v>43691</v>
      </c>
      <c r="G7189" s="5" t="s">
        <v>148</v>
      </c>
      <c r="H7189" s="5" t="s">
        <v>181</v>
      </c>
      <c r="I7189">
        <v>43518</v>
      </c>
      <c r="J7189">
        <v>173</v>
      </c>
      <c r="K7189">
        <v>220</v>
      </c>
      <c r="L7189">
        <v>2</v>
      </c>
      <c r="M7189">
        <v>7150</v>
      </c>
      <c r="N7189">
        <v>6371.4089999999997</v>
      </c>
      <c r="O7189">
        <v>3185.7040000000002</v>
      </c>
      <c r="P7189">
        <v>110</v>
      </c>
      <c r="Q7189">
        <v>32.5</v>
      </c>
      <c r="R7189">
        <v>778.59100000000001</v>
      </c>
      <c r="S7189">
        <v>2019</v>
      </c>
      <c r="T7189">
        <v>8</v>
      </c>
      <c r="U7189">
        <v>33</v>
      </c>
    </row>
    <row r="7190" spans="1:21" x14ac:dyDescent="0.3">
      <c r="A7190" s="5" t="s">
        <v>168</v>
      </c>
      <c r="B7190" s="5" t="s">
        <v>206</v>
      </c>
      <c r="C7190" s="5" t="s">
        <v>113</v>
      </c>
      <c r="D7190" s="5" t="s">
        <v>441</v>
      </c>
      <c r="E7190" s="5" t="s">
        <v>172</v>
      </c>
      <c r="F7190" s="6">
        <v>43691</v>
      </c>
      <c r="G7190" s="5" t="s">
        <v>148</v>
      </c>
      <c r="H7190" s="5" t="s">
        <v>183</v>
      </c>
      <c r="I7190">
        <v>43518</v>
      </c>
      <c r="J7190">
        <v>173</v>
      </c>
      <c r="K7190">
        <v>376</v>
      </c>
      <c r="L7190">
        <v>3</v>
      </c>
      <c r="M7190">
        <v>12220</v>
      </c>
      <c r="N7190">
        <v>9557.1129999999994</v>
      </c>
      <c r="O7190">
        <v>3185.7040000000002</v>
      </c>
      <c r="P7190">
        <v>125.33333333333333</v>
      </c>
      <c r="Q7190">
        <v>32.5</v>
      </c>
      <c r="R7190">
        <v>2662.8870000000002</v>
      </c>
      <c r="S7190">
        <v>2019</v>
      </c>
      <c r="T7190">
        <v>8</v>
      </c>
      <c r="U7190">
        <v>33</v>
      </c>
    </row>
    <row r="7191" spans="1:21" x14ac:dyDescent="0.3">
      <c r="A7191" s="5" t="s">
        <v>168</v>
      </c>
      <c r="B7191" s="5" t="s">
        <v>206</v>
      </c>
      <c r="C7191" s="5" t="s">
        <v>113</v>
      </c>
      <c r="D7191" s="5" t="s">
        <v>441</v>
      </c>
      <c r="E7191" s="5" t="s">
        <v>172</v>
      </c>
      <c r="F7191" s="6">
        <v>43691</v>
      </c>
      <c r="G7191" s="5" t="s">
        <v>148</v>
      </c>
      <c r="H7191" s="5" t="s">
        <v>182</v>
      </c>
      <c r="I7191">
        <v>43518</v>
      </c>
      <c r="J7191">
        <v>173</v>
      </c>
      <c r="K7191">
        <v>126</v>
      </c>
      <c r="L7191">
        <v>1</v>
      </c>
      <c r="M7191">
        <v>4095</v>
      </c>
      <c r="N7191">
        <v>3185.7040000000002</v>
      </c>
      <c r="O7191">
        <v>3185.7040000000002</v>
      </c>
      <c r="P7191">
        <v>126</v>
      </c>
      <c r="Q7191">
        <v>32.5</v>
      </c>
      <c r="R7191">
        <v>909.29600000000005</v>
      </c>
      <c r="S7191">
        <v>2019</v>
      </c>
      <c r="T7191">
        <v>8</v>
      </c>
      <c r="U7191">
        <v>33</v>
      </c>
    </row>
    <row r="7192" spans="1:21" x14ac:dyDescent="0.3">
      <c r="A7192" s="5" t="s">
        <v>168</v>
      </c>
      <c r="B7192" s="5" t="s">
        <v>206</v>
      </c>
      <c r="C7192" s="5" t="s">
        <v>113</v>
      </c>
      <c r="D7192" s="5" t="s">
        <v>441</v>
      </c>
      <c r="E7192" s="5" t="s">
        <v>172</v>
      </c>
      <c r="F7192" s="6">
        <v>43691</v>
      </c>
      <c r="G7192" s="5" t="s">
        <v>148</v>
      </c>
      <c r="H7192" s="5" t="s">
        <v>238</v>
      </c>
      <c r="I7192">
        <v>43518</v>
      </c>
      <c r="J7192">
        <v>173</v>
      </c>
      <c r="K7192">
        <v>230</v>
      </c>
      <c r="L7192">
        <v>2</v>
      </c>
      <c r="M7192">
        <v>7475</v>
      </c>
      <c r="N7192">
        <v>6371.4089999999997</v>
      </c>
      <c r="O7192">
        <v>3185.7040000000002</v>
      </c>
      <c r="P7192">
        <v>115</v>
      </c>
      <c r="Q7192">
        <v>32.5</v>
      </c>
      <c r="R7192">
        <v>1103.5909999999999</v>
      </c>
      <c r="S7192">
        <v>2019</v>
      </c>
      <c r="T7192">
        <v>8</v>
      </c>
      <c r="U7192">
        <v>33</v>
      </c>
    </row>
    <row r="7193" spans="1:21" x14ac:dyDescent="0.3">
      <c r="A7193" s="5" t="s">
        <v>168</v>
      </c>
      <c r="B7193" s="5" t="s">
        <v>206</v>
      </c>
      <c r="C7193" s="5" t="s">
        <v>113</v>
      </c>
      <c r="D7193" s="5" t="s">
        <v>441</v>
      </c>
      <c r="E7193" s="5" t="s">
        <v>172</v>
      </c>
      <c r="F7193" s="6">
        <v>43691</v>
      </c>
      <c r="G7193" s="5" t="s">
        <v>148</v>
      </c>
      <c r="H7193" s="5" t="s">
        <v>321</v>
      </c>
      <c r="I7193">
        <v>43518</v>
      </c>
      <c r="J7193">
        <v>173</v>
      </c>
      <c r="K7193">
        <v>378</v>
      </c>
      <c r="L7193">
        <v>3</v>
      </c>
      <c r="M7193">
        <v>12096</v>
      </c>
      <c r="N7193">
        <v>9557.1129999999994</v>
      </c>
      <c r="O7193">
        <v>3185.7040000000002</v>
      </c>
      <c r="P7193">
        <v>126</v>
      </c>
      <c r="Q7193">
        <v>32</v>
      </c>
      <c r="R7193">
        <v>2538.8870000000002</v>
      </c>
      <c r="S7193">
        <v>2019</v>
      </c>
      <c r="T7193">
        <v>8</v>
      </c>
      <c r="U7193">
        <v>33</v>
      </c>
    </row>
    <row r="7194" spans="1:21" x14ac:dyDescent="0.3">
      <c r="A7194" s="5" t="s">
        <v>168</v>
      </c>
      <c r="B7194" s="5" t="s">
        <v>206</v>
      </c>
      <c r="C7194" s="5" t="s">
        <v>113</v>
      </c>
      <c r="D7194" s="5" t="s">
        <v>441</v>
      </c>
      <c r="E7194" s="5" t="s">
        <v>172</v>
      </c>
      <c r="F7194" s="6">
        <v>43691</v>
      </c>
      <c r="G7194" s="5" t="s">
        <v>148</v>
      </c>
      <c r="H7194" s="5" t="s">
        <v>187</v>
      </c>
      <c r="I7194">
        <v>43518</v>
      </c>
      <c r="J7194">
        <v>173</v>
      </c>
      <c r="K7194">
        <v>128</v>
      </c>
      <c r="L7194">
        <v>1</v>
      </c>
      <c r="M7194">
        <v>4160</v>
      </c>
      <c r="N7194">
        <v>3185.7040000000002</v>
      </c>
      <c r="O7194">
        <v>3185.7040000000002</v>
      </c>
      <c r="P7194">
        <v>128</v>
      </c>
      <c r="Q7194">
        <v>32.5</v>
      </c>
      <c r="R7194">
        <v>974.29600000000005</v>
      </c>
      <c r="S7194">
        <v>2019</v>
      </c>
      <c r="T7194">
        <v>8</v>
      </c>
      <c r="U7194">
        <v>33</v>
      </c>
    </row>
    <row r="7195" spans="1:21" x14ac:dyDescent="0.3">
      <c r="A7195" s="5" t="s">
        <v>168</v>
      </c>
      <c r="B7195" s="5" t="s">
        <v>206</v>
      </c>
      <c r="C7195" s="5" t="s">
        <v>113</v>
      </c>
      <c r="D7195" s="5" t="s">
        <v>441</v>
      </c>
      <c r="E7195" s="5" t="s">
        <v>172</v>
      </c>
      <c r="F7195" s="6">
        <v>43691</v>
      </c>
      <c r="G7195" s="5" t="s">
        <v>148</v>
      </c>
      <c r="H7195" s="5" t="s">
        <v>308</v>
      </c>
      <c r="I7195">
        <v>43518</v>
      </c>
      <c r="J7195">
        <v>173</v>
      </c>
      <c r="K7195">
        <v>106</v>
      </c>
      <c r="L7195">
        <v>1</v>
      </c>
      <c r="M7195">
        <v>3445</v>
      </c>
      <c r="N7195">
        <v>3185.7040000000002</v>
      </c>
      <c r="O7195">
        <v>3185.7040000000002</v>
      </c>
      <c r="P7195">
        <v>106</v>
      </c>
      <c r="Q7195">
        <v>32.5</v>
      </c>
      <c r="R7195">
        <v>259.29599999999999</v>
      </c>
      <c r="S7195">
        <v>2019</v>
      </c>
      <c r="T7195">
        <v>8</v>
      </c>
      <c r="U7195">
        <v>33</v>
      </c>
    </row>
    <row r="7196" spans="1:21" x14ac:dyDescent="0.3">
      <c r="A7196" s="5" t="s">
        <v>168</v>
      </c>
      <c r="B7196" s="5" t="s">
        <v>206</v>
      </c>
      <c r="C7196" s="5" t="s">
        <v>113</v>
      </c>
      <c r="D7196" s="5" t="s">
        <v>441</v>
      </c>
      <c r="E7196" s="5" t="s">
        <v>172</v>
      </c>
      <c r="F7196" s="6">
        <v>43691</v>
      </c>
      <c r="G7196" s="5" t="s">
        <v>148</v>
      </c>
      <c r="H7196" s="5" t="s">
        <v>190</v>
      </c>
      <c r="I7196">
        <v>43518</v>
      </c>
      <c r="J7196">
        <v>173</v>
      </c>
      <c r="K7196">
        <v>226</v>
      </c>
      <c r="L7196">
        <v>2</v>
      </c>
      <c r="M7196">
        <v>7345</v>
      </c>
      <c r="N7196">
        <v>6371.4089999999997</v>
      </c>
      <c r="O7196">
        <v>3185.7040000000002</v>
      </c>
      <c r="P7196">
        <v>113</v>
      </c>
      <c r="Q7196">
        <v>32.5</v>
      </c>
      <c r="R7196">
        <v>973.59100000000001</v>
      </c>
      <c r="S7196">
        <v>2019</v>
      </c>
      <c r="T7196">
        <v>8</v>
      </c>
      <c r="U7196">
        <v>33</v>
      </c>
    </row>
    <row r="7197" spans="1:21" x14ac:dyDescent="0.3">
      <c r="A7197" s="5" t="s">
        <v>168</v>
      </c>
      <c r="B7197" s="5" t="s">
        <v>175</v>
      </c>
      <c r="C7197" s="5" t="s">
        <v>85</v>
      </c>
      <c r="D7197" s="5" t="s">
        <v>416</v>
      </c>
      <c r="E7197" s="5" t="s">
        <v>172</v>
      </c>
      <c r="F7197" s="6">
        <v>43694</v>
      </c>
      <c r="G7197" s="5" t="s">
        <v>148</v>
      </c>
      <c r="H7197" s="5" t="s">
        <v>178</v>
      </c>
      <c r="I7197">
        <v>43526</v>
      </c>
      <c r="J7197">
        <v>168</v>
      </c>
      <c r="K7197">
        <v>260</v>
      </c>
      <c r="L7197">
        <v>3</v>
      </c>
      <c r="M7197">
        <v>8450</v>
      </c>
      <c r="N7197">
        <v>7546.5529999999999</v>
      </c>
      <c r="O7197">
        <v>2515.518</v>
      </c>
      <c r="P7197">
        <v>86.666666666666671</v>
      </c>
      <c r="Q7197">
        <v>32.5</v>
      </c>
      <c r="R7197">
        <v>903.447</v>
      </c>
      <c r="S7197">
        <v>2019</v>
      </c>
      <c r="T7197">
        <v>8</v>
      </c>
      <c r="U7197">
        <v>33</v>
      </c>
    </row>
    <row r="7198" spans="1:21" x14ac:dyDescent="0.3">
      <c r="A7198" s="5" t="s">
        <v>168</v>
      </c>
      <c r="B7198" s="5" t="s">
        <v>175</v>
      </c>
      <c r="C7198" s="5" t="s">
        <v>85</v>
      </c>
      <c r="D7198" s="5" t="s">
        <v>416</v>
      </c>
      <c r="E7198" s="5" t="s">
        <v>172</v>
      </c>
      <c r="F7198" s="6">
        <v>43694</v>
      </c>
      <c r="G7198" s="5" t="s">
        <v>148</v>
      </c>
      <c r="H7198" s="5" t="s">
        <v>197</v>
      </c>
      <c r="I7198">
        <v>43526</v>
      </c>
      <c r="J7198">
        <v>168</v>
      </c>
      <c r="K7198">
        <v>375.5</v>
      </c>
      <c r="L7198">
        <v>4</v>
      </c>
      <c r="M7198">
        <v>12203.75</v>
      </c>
      <c r="N7198">
        <v>10062.071</v>
      </c>
      <c r="O7198">
        <v>2515.518</v>
      </c>
      <c r="P7198">
        <v>93.875</v>
      </c>
      <c r="Q7198">
        <v>32.5</v>
      </c>
      <c r="R7198">
        <v>2141.6790000000001</v>
      </c>
      <c r="S7198">
        <v>2019</v>
      </c>
      <c r="T7198">
        <v>8</v>
      </c>
      <c r="U7198">
        <v>33</v>
      </c>
    </row>
    <row r="7199" spans="1:21" x14ac:dyDescent="0.3">
      <c r="A7199" s="5" t="s">
        <v>168</v>
      </c>
      <c r="B7199" s="5" t="s">
        <v>175</v>
      </c>
      <c r="C7199" s="5" t="s">
        <v>85</v>
      </c>
      <c r="D7199" s="5" t="s">
        <v>416</v>
      </c>
      <c r="E7199" s="5" t="s">
        <v>172</v>
      </c>
      <c r="F7199" s="6">
        <v>43694</v>
      </c>
      <c r="G7199" s="5" t="s">
        <v>148</v>
      </c>
      <c r="H7199" s="5" t="s">
        <v>311</v>
      </c>
      <c r="I7199">
        <v>43526</v>
      </c>
      <c r="J7199">
        <v>168</v>
      </c>
      <c r="K7199">
        <v>103.5</v>
      </c>
      <c r="L7199">
        <v>1</v>
      </c>
      <c r="M7199">
        <v>3363.75</v>
      </c>
      <c r="N7199">
        <v>2515.518</v>
      </c>
      <c r="O7199">
        <v>2515.518</v>
      </c>
      <c r="P7199">
        <v>103.5</v>
      </c>
      <c r="Q7199">
        <v>32.5</v>
      </c>
      <c r="R7199">
        <v>848.23199999999997</v>
      </c>
      <c r="S7199">
        <v>2019</v>
      </c>
      <c r="T7199">
        <v>8</v>
      </c>
      <c r="U7199">
        <v>33</v>
      </c>
    </row>
    <row r="7200" spans="1:21" x14ac:dyDescent="0.3">
      <c r="A7200" s="5" t="s">
        <v>168</v>
      </c>
      <c r="B7200" s="5" t="s">
        <v>175</v>
      </c>
      <c r="C7200" s="5" t="s">
        <v>85</v>
      </c>
      <c r="D7200" s="5" t="s">
        <v>416</v>
      </c>
      <c r="E7200" s="5" t="s">
        <v>172</v>
      </c>
      <c r="F7200" s="6">
        <v>43694</v>
      </c>
      <c r="G7200" s="5" t="s">
        <v>148</v>
      </c>
      <c r="H7200" s="5" t="s">
        <v>351</v>
      </c>
      <c r="I7200">
        <v>43526</v>
      </c>
      <c r="J7200">
        <v>168</v>
      </c>
      <c r="K7200">
        <v>207.5</v>
      </c>
      <c r="L7200">
        <v>2</v>
      </c>
      <c r="M7200">
        <v>6743.75</v>
      </c>
      <c r="N7200">
        <v>5031.0349999999999</v>
      </c>
      <c r="O7200">
        <v>2515.518</v>
      </c>
      <c r="P7200">
        <v>103.75</v>
      </c>
      <c r="Q7200">
        <v>32.5</v>
      </c>
      <c r="R7200">
        <v>1712.7149999999999</v>
      </c>
      <c r="S7200">
        <v>2019</v>
      </c>
      <c r="T7200">
        <v>8</v>
      </c>
      <c r="U7200">
        <v>33</v>
      </c>
    </row>
    <row r="7201" spans="1:21" x14ac:dyDescent="0.3">
      <c r="A7201" s="5" t="s">
        <v>168</v>
      </c>
      <c r="B7201" s="5" t="s">
        <v>175</v>
      </c>
      <c r="C7201" s="5" t="s">
        <v>85</v>
      </c>
      <c r="D7201" s="5" t="s">
        <v>416</v>
      </c>
      <c r="E7201" s="5" t="s">
        <v>172</v>
      </c>
      <c r="F7201" s="6">
        <v>43694</v>
      </c>
      <c r="G7201" s="5" t="s">
        <v>148</v>
      </c>
      <c r="H7201" s="5" t="s">
        <v>190</v>
      </c>
      <c r="I7201">
        <v>43526</v>
      </c>
      <c r="J7201">
        <v>168</v>
      </c>
      <c r="K7201">
        <v>97.5</v>
      </c>
      <c r="L7201">
        <v>1</v>
      </c>
      <c r="M7201">
        <v>3168.75</v>
      </c>
      <c r="N7201">
        <v>2515.518</v>
      </c>
      <c r="O7201">
        <v>2515.518</v>
      </c>
      <c r="P7201">
        <v>97.5</v>
      </c>
      <c r="Q7201">
        <v>32.5</v>
      </c>
      <c r="R7201">
        <v>653.23199999999997</v>
      </c>
      <c r="S7201">
        <v>2019</v>
      </c>
      <c r="T7201">
        <v>8</v>
      </c>
      <c r="U7201">
        <v>33</v>
      </c>
    </row>
    <row r="7202" spans="1:21" x14ac:dyDescent="0.3">
      <c r="A7202" s="5" t="s">
        <v>168</v>
      </c>
      <c r="B7202" s="5" t="s">
        <v>175</v>
      </c>
      <c r="C7202" s="5" t="s">
        <v>85</v>
      </c>
      <c r="D7202" s="5" t="s">
        <v>416</v>
      </c>
      <c r="E7202" s="5" t="s">
        <v>172</v>
      </c>
      <c r="F7202" s="6">
        <v>43694</v>
      </c>
      <c r="G7202" s="5" t="s">
        <v>148</v>
      </c>
      <c r="H7202" s="5" t="s">
        <v>173</v>
      </c>
      <c r="I7202">
        <v>43526</v>
      </c>
      <c r="J7202">
        <v>168</v>
      </c>
      <c r="K7202">
        <v>903</v>
      </c>
      <c r="L7202">
        <v>9</v>
      </c>
      <c r="M7202">
        <v>31605</v>
      </c>
      <c r="N7202">
        <v>22639.659</v>
      </c>
      <c r="O7202">
        <v>2515.518</v>
      </c>
      <c r="P7202">
        <v>100.33333333333333</v>
      </c>
      <c r="Q7202">
        <v>35</v>
      </c>
      <c r="R7202">
        <v>8965.3410000000003</v>
      </c>
      <c r="S7202">
        <v>2019</v>
      </c>
      <c r="T7202">
        <v>8</v>
      </c>
      <c r="U7202">
        <v>33</v>
      </c>
    </row>
    <row r="7203" spans="1:21" x14ac:dyDescent="0.3">
      <c r="A7203" s="5" t="s">
        <v>168</v>
      </c>
      <c r="B7203" s="5" t="s">
        <v>175</v>
      </c>
      <c r="C7203" s="5" t="s">
        <v>86</v>
      </c>
      <c r="D7203" s="5" t="s">
        <v>422</v>
      </c>
      <c r="E7203" s="5" t="s">
        <v>172</v>
      </c>
      <c r="F7203" s="6">
        <v>43694</v>
      </c>
      <c r="G7203" s="5" t="s">
        <v>148</v>
      </c>
      <c r="H7203" s="5" t="s">
        <v>178</v>
      </c>
      <c r="I7203">
        <v>43519</v>
      </c>
      <c r="J7203">
        <v>175</v>
      </c>
      <c r="K7203">
        <v>94.5</v>
      </c>
      <c r="L7203">
        <v>1</v>
      </c>
      <c r="M7203">
        <v>3071.25</v>
      </c>
      <c r="N7203">
        <v>2851.7550000000001</v>
      </c>
      <c r="O7203">
        <v>2851.7550000000001</v>
      </c>
      <c r="P7203">
        <v>94.5</v>
      </c>
      <c r="Q7203">
        <v>32.5</v>
      </c>
      <c r="R7203">
        <v>219.495</v>
      </c>
      <c r="S7203">
        <v>2019</v>
      </c>
      <c r="T7203">
        <v>8</v>
      </c>
      <c r="U7203">
        <v>33</v>
      </c>
    </row>
    <row r="7204" spans="1:21" x14ac:dyDescent="0.3">
      <c r="A7204" s="5" t="s">
        <v>168</v>
      </c>
      <c r="B7204" s="5" t="s">
        <v>175</v>
      </c>
      <c r="C7204" s="5" t="s">
        <v>86</v>
      </c>
      <c r="D7204" s="5" t="s">
        <v>422</v>
      </c>
      <c r="E7204" s="5" t="s">
        <v>172</v>
      </c>
      <c r="F7204" s="6">
        <v>43694</v>
      </c>
      <c r="G7204" s="5" t="s">
        <v>148</v>
      </c>
      <c r="H7204" s="5" t="s">
        <v>197</v>
      </c>
      <c r="I7204">
        <v>43519</v>
      </c>
      <c r="J7204">
        <v>175</v>
      </c>
      <c r="K7204">
        <v>231.5</v>
      </c>
      <c r="L7204">
        <v>2</v>
      </c>
      <c r="M7204">
        <v>7523.75</v>
      </c>
      <c r="N7204">
        <v>5703.5110000000004</v>
      </c>
      <c r="O7204">
        <v>2851.7550000000001</v>
      </c>
      <c r="P7204">
        <v>115.75</v>
      </c>
      <c r="Q7204">
        <v>32.5</v>
      </c>
      <c r="R7204">
        <v>1820.239</v>
      </c>
      <c r="S7204">
        <v>2019</v>
      </c>
      <c r="T7204">
        <v>8</v>
      </c>
      <c r="U7204">
        <v>33</v>
      </c>
    </row>
    <row r="7205" spans="1:21" x14ac:dyDescent="0.3">
      <c r="A7205" s="5" t="s">
        <v>168</v>
      </c>
      <c r="B7205" s="5" t="s">
        <v>175</v>
      </c>
      <c r="C7205" s="5" t="s">
        <v>86</v>
      </c>
      <c r="D7205" s="5" t="s">
        <v>422</v>
      </c>
      <c r="E7205" s="5" t="s">
        <v>172</v>
      </c>
      <c r="F7205" s="6">
        <v>43694</v>
      </c>
      <c r="G7205" s="5" t="s">
        <v>148</v>
      </c>
      <c r="H7205" s="5" t="s">
        <v>311</v>
      </c>
      <c r="I7205">
        <v>43519</v>
      </c>
      <c r="J7205">
        <v>175</v>
      </c>
      <c r="K7205">
        <v>118.5</v>
      </c>
      <c r="L7205">
        <v>1</v>
      </c>
      <c r="M7205">
        <v>3851.25</v>
      </c>
      <c r="N7205">
        <v>2851.7550000000001</v>
      </c>
      <c r="O7205">
        <v>2851.7550000000001</v>
      </c>
      <c r="P7205">
        <v>118.5</v>
      </c>
      <c r="Q7205">
        <v>32.5</v>
      </c>
      <c r="R7205">
        <v>999.495</v>
      </c>
      <c r="S7205">
        <v>2019</v>
      </c>
      <c r="T7205">
        <v>8</v>
      </c>
      <c r="U7205">
        <v>33</v>
      </c>
    </row>
    <row r="7206" spans="1:21" x14ac:dyDescent="0.3">
      <c r="A7206" s="5" t="s">
        <v>168</v>
      </c>
      <c r="B7206" s="5" t="s">
        <v>175</v>
      </c>
      <c r="C7206" s="5" t="s">
        <v>86</v>
      </c>
      <c r="D7206" s="5" t="s">
        <v>422</v>
      </c>
      <c r="E7206" s="5" t="s">
        <v>172</v>
      </c>
      <c r="F7206" s="6">
        <v>43694</v>
      </c>
      <c r="G7206" s="5" t="s">
        <v>148</v>
      </c>
      <c r="H7206" s="5" t="s">
        <v>351</v>
      </c>
      <c r="I7206">
        <v>43519</v>
      </c>
      <c r="J7206">
        <v>175</v>
      </c>
      <c r="K7206">
        <v>123</v>
      </c>
      <c r="L7206">
        <v>1</v>
      </c>
      <c r="M7206">
        <v>3997.5</v>
      </c>
      <c r="N7206">
        <v>2851.7550000000001</v>
      </c>
      <c r="O7206">
        <v>2851.7550000000001</v>
      </c>
      <c r="P7206">
        <v>123</v>
      </c>
      <c r="Q7206">
        <v>32.5</v>
      </c>
      <c r="R7206">
        <v>1145.7449999999999</v>
      </c>
      <c r="S7206">
        <v>2019</v>
      </c>
      <c r="T7206">
        <v>8</v>
      </c>
      <c r="U7206">
        <v>33</v>
      </c>
    </row>
    <row r="7207" spans="1:21" x14ac:dyDescent="0.3">
      <c r="A7207" s="5" t="s">
        <v>168</v>
      </c>
      <c r="B7207" s="5" t="s">
        <v>175</v>
      </c>
      <c r="C7207" s="5" t="s">
        <v>86</v>
      </c>
      <c r="D7207" s="5" t="s">
        <v>422</v>
      </c>
      <c r="E7207" s="5" t="s">
        <v>172</v>
      </c>
      <c r="F7207" s="6">
        <v>43694</v>
      </c>
      <c r="G7207" s="5" t="s">
        <v>148</v>
      </c>
      <c r="H7207" s="5" t="s">
        <v>190</v>
      </c>
      <c r="I7207">
        <v>43519</v>
      </c>
      <c r="J7207">
        <v>175</v>
      </c>
      <c r="K7207">
        <v>106</v>
      </c>
      <c r="L7207">
        <v>1</v>
      </c>
      <c r="M7207">
        <v>3445</v>
      </c>
      <c r="N7207">
        <v>2851.7550000000001</v>
      </c>
      <c r="O7207">
        <v>2851.7550000000001</v>
      </c>
      <c r="P7207">
        <v>106</v>
      </c>
      <c r="Q7207">
        <v>32.5</v>
      </c>
      <c r="R7207">
        <v>593.245</v>
      </c>
      <c r="S7207">
        <v>2019</v>
      </c>
      <c r="T7207">
        <v>8</v>
      </c>
      <c r="U7207">
        <v>33</v>
      </c>
    </row>
    <row r="7208" spans="1:21" x14ac:dyDescent="0.3">
      <c r="A7208" s="5" t="s">
        <v>168</v>
      </c>
      <c r="B7208" s="5" t="s">
        <v>175</v>
      </c>
      <c r="C7208" s="5" t="s">
        <v>86</v>
      </c>
      <c r="D7208" s="5" t="s">
        <v>422</v>
      </c>
      <c r="E7208" s="5" t="s">
        <v>172</v>
      </c>
      <c r="F7208" s="6">
        <v>43694</v>
      </c>
      <c r="G7208" s="5" t="s">
        <v>148</v>
      </c>
      <c r="H7208" s="5" t="s">
        <v>173</v>
      </c>
      <c r="I7208">
        <v>43519</v>
      </c>
      <c r="J7208">
        <v>175</v>
      </c>
      <c r="K7208">
        <v>1243</v>
      </c>
      <c r="L7208">
        <v>10</v>
      </c>
      <c r="M7208">
        <v>43505</v>
      </c>
      <c r="N7208">
        <v>28517.553</v>
      </c>
      <c r="O7208">
        <v>2851.7550000000001</v>
      </c>
      <c r="P7208">
        <v>124.3</v>
      </c>
      <c r="Q7208">
        <v>35</v>
      </c>
      <c r="R7208">
        <v>14987.447</v>
      </c>
      <c r="S7208">
        <v>2019</v>
      </c>
      <c r="T7208">
        <v>8</v>
      </c>
      <c r="U7208">
        <v>33</v>
      </c>
    </row>
    <row r="7209" spans="1:21" x14ac:dyDescent="0.3">
      <c r="A7209" s="5" t="s">
        <v>168</v>
      </c>
      <c r="B7209" s="5" t="s">
        <v>175</v>
      </c>
      <c r="C7209" s="5" t="s">
        <v>88</v>
      </c>
      <c r="D7209" s="5" t="s">
        <v>442</v>
      </c>
      <c r="E7209" s="5" t="s">
        <v>172</v>
      </c>
      <c r="F7209" s="6">
        <v>43694</v>
      </c>
      <c r="G7209" s="5" t="s">
        <v>148</v>
      </c>
      <c r="H7209" s="5" t="s">
        <v>173</v>
      </c>
      <c r="I7209">
        <v>43533</v>
      </c>
      <c r="J7209">
        <v>161</v>
      </c>
      <c r="K7209">
        <v>1117</v>
      </c>
      <c r="L7209">
        <v>11</v>
      </c>
      <c r="M7209">
        <v>39095</v>
      </c>
      <c r="N7209">
        <v>26594.046999999999</v>
      </c>
      <c r="O7209">
        <v>2417.6410000000001</v>
      </c>
      <c r="P7209">
        <v>101.54545454545455</v>
      </c>
      <c r="Q7209">
        <v>35</v>
      </c>
      <c r="R7209">
        <v>12500.953</v>
      </c>
      <c r="S7209">
        <v>2019</v>
      </c>
      <c r="T7209">
        <v>8</v>
      </c>
      <c r="U7209">
        <v>33</v>
      </c>
    </row>
    <row r="7210" spans="1:21" x14ac:dyDescent="0.3">
      <c r="A7210" s="5" t="s">
        <v>168</v>
      </c>
      <c r="B7210" s="5" t="s">
        <v>206</v>
      </c>
      <c r="C7210" s="5" t="s">
        <v>113</v>
      </c>
      <c r="D7210" s="5" t="s">
        <v>441</v>
      </c>
      <c r="E7210" s="5" t="s">
        <v>172</v>
      </c>
      <c r="F7210" s="6">
        <v>43694</v>
      </c>
      <c r="G7210" s="5" t="s">
        <v>148</v>
      </c>
      <c r="H7210" s="5" t="s">
        <v>204</v>
      </c>
      <c r="I7210">
        <v>43518</v>
      </c>
      <c r="J7210">
        <v>176</v>
      </c>
      <c r="K7210">
        <v>599</v>
      </c>
      <c r="L7210">
        <v>5</v>
      </c>
      <c r="M7210">
        <v>19467.5</v>
      </c>
      <c r="N7210">
        <v>15928.522000000001</v>
      </c>
      <c r="O7210">
        <v>3185.7040000000002</v>
      </c>
      <c r="P7210">
        <v>119.8</v>
      </c>
      <c r="Q7210">
        <v>32.5</v>
      </c>
      <c r="R7210">
        <v>3538.9780000000001</v>
      </c>
      <c r="S7210">
        <v>2019</v>
      </c>
      <c r="T7210">
        <v>8</v>
      </c>
      <c r="U7210">
        <v>33</v>
      </c>
    </row>
    <row r="7211" spans="1:21" x14ac:dyDescent="0.3">
      <c r="A7211" s="5" t="s">
        <v>168</v>
      </c>
      <c r="B7211" s="5" t="s">
        <v>206</v>
      </c>
      <c r="C7211" s="5" t="s">
        <v>113</v>
      </c>
      <c r="D7211" s="5" t="s">
        <v>441</v>
      </c>
      <c r="E7211" s="5" t="s">
        <v>172</v>
      </c>
      <c r="F7211" s="6">
        <v>43694</v>
      </c>
      <c r="G7211" s="5" t="s">
        <v>148</v>
      </c>
      <c r="H7211" s="5" t="s">
        <v>205</v>
      </c>
      <c r="I7211">
        <v>43518</v>
      </c>
      <c r="J7211">
        <v>176</v>
      </c>
      <c r="K7211">
        <v>341</v>
      </c>
      <c r="L7211">
        <v>3</v>
      </c>
      <c r="M7211">
        <v>11082.5</v>
      </c>
      <c r="N7211">
        <v>9557.1129999999994</v>
      </c>
      <c r="O7211">
        <v>3185.7040000000002</v>
      </c>
      <c r="P7211">
        <v>113.66666666666667</v>
      </c>
      <c r="Q7211">
        <v>32.5</v>
      </c>
      <c r="R7211">
        <v>1525.3869999999999</v>
      </c>
      <c r="S7211">
        <v>2019</v>
      </c>
      <c r="T7211">
        <v>8</v>
      </c>
      <c r="U7211">
        <v>33</v>
      </c>
    </row>
    <row r="7212" spans="1:21" x14ac:dyDescent="0.3">
      <c r="A7212" s="5" t="s">
        <v>168</v>
      </c>
      <c r="B7212" s="5" t="s">
        <v>206</v>
      </c>
      <c r="C7212" s="5" t="s">
        <v>113</v>
      </c>
      <c r="D7212" s="5" t="s">
        <v>441</v>
      </c>
      <c r="E7212" s="5" t="s">
        <v>172</v>
      </c>
      <c r="F7212" s="6">
        <v>43694</v>
      </c>
      <c r="G7212" s="5" t="s">
        <v>148</v>
      </c>
      <c r="H7212" s="5" t="s">
        <v>191</v>
      </c>
      <c r="I7212">
        <v>43518</v>
      </c>
      <c r="J7212">
        <v>176</v>
      </c>
      <c r="K7212">
        <v>374</v>
      </c>
      <c r="L7212">
        <v>3</v>
      </c>
      <c r="M7212">
        <v>12155</v>
      </c>
      <c r="N7212">
        <v>9557.1129999999994</v>
      </c>
      <c r="O7212">
        <v>3185.7040000000002</v>
      </c>
      <c r="P7212">
        <v>124.66666666666667</v>
      </c>
      <c r="Q7212">
        <v>32.5</v>
      </c>
      <c r="R7212">
        <v>2597.8870000000002</v>
      </c>
      <c r="S7212">
        <v>2019</v>
      </c>
      <c r="T7212">
        <v>8</v>
      </c>
      <c r="U7212">
        <v>33</v>
      </c>
    </row>
    <row r="7213" spans="1:21" x14ac:dyDescent="0.3">
      <c r="A7213" s="5" t="s">
        <v>168</v>
      </c>
      <c r="B7213" s="5" t="s">
        <v>206</v>
      </c>
      <c r="C7213" s="5" t="s">
        <v>113</v>
      </c>
      <c r="D7213" s="5" t="s">
        <v>441</v>
      </c>
      <c r="E7213" s="5" t="s">
        <v>172</v>
      </c>
      <c r="F7213" s="6">
        <v>43694</v>
      </c>
      <c r="G7213" s="5" t="s">
        <v>148</v>
      </c>
      <c r="H7213" s="5" t="s">
        <v>216</v>
      </c>
      <c r="I7213">
        <v>43518</v>
      </c>
      <c r="J7213">
        <v>176</v>
      </c>
      <c r="K7213">
        <v>124</v>
      </c>
      <c r="L7213">
        <v>1</v>
      </c>
      <c r="M7213">
        <v>4030</v>
      </c>
      <c r="N7213">
        <v>3185.7040000000002</v>
      </c>
      <c r="O7213">
        <v>3185.7040000000002</v>
      </c>
      <c r="P7213">
        <v>124</v>
      </c>
      <c r="Q7213">
        <v>32.5</v>
      </c>
      <c r="R7213">
        <v>844.29600000000005</v>
      </c>
      <c r="S7213">
        <v>2019</v>
      </c>
      <c r="T7213">
        <v>8</v>
      </c>
      <c r="U7213">
        <v>33</v>
      </c>
    </row>
    <row r="7214" spans="1:21" x14ac:dyDescent="0.3">
      <c r="A7214" s="5" t="s">
        <v>168</v>
      </c>
      <c r="B7214" s="5" t="s">
        <v>206</v>
      </c>
      <c r="C7214" s="5" t="s">
        <v>113</v>
      </c>
      <c r="D7214" s="5" t="s">
        <v>441</v>
      </c>
      <c r="E7214" s="5" t="s">
        <v>172</v>
      </c>
      <c r="F7214" s="6">
        <v>43694</v>
      </c>
      <c r="G7214" s="5" t="s">
        <v>148</v>
      </c>
      <c r="H7214" s="5" t="s">
        <v>231</v>
      </c>
      <c r="I7214">
        <v>43518</v>
      </c>
      <c r="J7214">
        <v>176</v>
      </c>
      <c r="K7214">
        <v>120</v>
      </c>
      <c r="L7214">
        <v>1</v>
      </c>
      <c r="M7214">
        <v>3900</v>
      </c>
      <c r="N7214">
        <v>3185.7040000000002</v>
      </c>
      <c r="O7214">
        <v>3185.7040000000002</v>
      </c>
      <c r="P7214">
        <v>120</v>
      </c>
      <c r="Q7214">
        <v>32.5</v>
      </c>
      <c r="R7214">
        <v>714.29600000000005</v>
      </c>
      <c r="S7214">
        <v>2019</v>
      </c>
      <c r="T7214">
        <v>8</v>
      </c>
      <c r="U7214">
        <v>33</v>
      </c>
    </row>
    <row r="7215" spans="1:21" x14ac:dyDescent="0.3">
      <c r="A7215" s="5" t="s">
        <v>168</v>
      </c>
      <c r="B7215" s="5" t="s">
        <v>206</v>
      </c>
      <c r="C7215" s="5" t="s">
        <v>113</v>
      </c>
      <c r="D7215" s="5" t="s">
        <v>441</v>
      </c>
      <c r="E7215" s="5" t="s">
        <v>172</v>
      </c>
      <c r="F7215" s="6">
        <v>43694</v>
      </c>
      <c r="G7215" s="5" t="s">
        <v>148</v>
      </c>
      <c r="H7215" s="5" t="s">
        <v>226</v>
      </c>
      <c r="I7215">
        <v>43518</v>
      </c>
      <c r="J7215">
        <v>176</v>
      </c>
      <c r="K7215">
        <v>238</v>
      </c>
      <c r="L7215">
        <v>2</v>
      </c>
      <c r="M7215">
        <v>7735</v>
      </c>
      <c r="N7215">
        <v>6371.4089999999997</v>
      </c>
      <c r="O7215">
        <v>3185.7040000000002</v>
      </c>
      <c r="P7215">
        <v>119</v>
      </c>
      <c r="Q7215">
        <v>32.5</v>
      </c>
      <c r="R7215">
        <v>1363.5909999999999</v>
      </c>
      <c r="S7215">
        <v>2019</v>
      </c>
      <c r="T7215">
        <v>8</v>
      </c>
      <c r="U7215">
        <v>33</v>
      </c>
    </row>
    <row r="7216" spans="1:21" x14ac:dyDescent="0.3">
      <c r="A7216" s="5" t="s">
        <v>168</v>
      </c>
      <c r="B7216" s="5" t="s">
        <v>206</v>
      </c>
      <c r="C7216" s="5" t="s">
        <v>113</v>
      </c>
      <c r="D7216" s="5" t="s">
        <v>441</v>
      </c>
      <c r="E7216" s="5" t="s">
        <v>172</v>
      </c>
      <c r="F7216" s="6">
        <v>43694</v>
      </c>
      <c r="G7216" s="5" t="s">
        <v>148</v>
      </c>
      <c r="H7216" s="5" t="s">
        <v>321</v>
      </c>
      <c r="I7216">
        <v>43518</v>
      </c>
      <c r="J7216">
        <v>176</v>
      </c>
      <c r="K7216">
        <v>358</v>
      </c>
      <c r="L7216">
        <v>3</v>
      </c>
      <c r="M7216">
        <v>11635</v>
      </c>
      <c r="N7216">
        <v>9557.1129999999994</v>
      </c>
      <c r="O7216">
        <v>3185.7040000000002</v>
      </c>
      <c r="P7216">
        <v>119.33333333333333</v>
      </c>
      <c r="Q7216">
        <v>32.5</v>
      </c>
      <c r="R7216">
        <v>2077.8870000000002</v>
      </c>
      <c r="S7216">
        <v>2019</v>
      </c>
      <c r="T7216">
        <v>8</v>
      </c>
      <c r="U7216">
        <v>33</v>
      </c>
    </row>
    <row r="7217" spans="1:21" x14ac:dyDescent="0.3">
      <c r="A7217" s="5" t="s">
        <v>168</v>
      </c>
      <c r="B7217" s="5" t="s">
        <v>206</v>
      </c>
      <c r="C7217" s="5" t="s">
        <v>113</v>
      </c>
      <c r="D7217" s="5" t="s">
        <v>441</v>
      </c>
      <c r="E7217" s="5" t="s">
        <v>172</v>
      </c>
      <c r="F7217" s="6">
        <v>43694</v>
      </c>
      <c r="G7217" s="5" t="s">
        <v>148</v>
      </c>
      <c r="H7217" s="5" t="s">
        <v>203</v>
      </c>
      <c r="I7217">
        <v>43518</v>
      </c>
      <c r="J7217">
        <v>176</v>
      </c>
      <c r="K7217">
        <v>210</v>
      </c>
      <c r="L7217">
        <v>2</v>
      </c>
      <c r="M7217">
        <v>6825</v>
      </c>
      <c r="N7217">
        <v>6371.4089999999997</v>
      </c>
      <c r="O7217">
        <v>3185.7040000000002</v>
      </c>
      <c r="P7217">
        <v>105</v>
      </c>
      <c r="Q7217">
        <v>32.5</v>
      </c>
      <c r="R7217">
        <v>453.59100000000001</v>
      </c>
      <c r="S7217">
        <v>2019</v>
      </c>
      <c r="T7217">
        <v>8</v>
      </c>
      <c r="U7217">
        <v>33</v>
      </c>
    </row>
    <row r="7218" spans="1:21" x14ac:dyDescent="0.3">
      <c r="A7218" s="5" t="s">
        <v>168</v>
      </c>
      <c r="B7218" s="5" t="s">
        <v>206</v>
      </c>
      <c r="C7218" s="5" t="s">
        <v>113</v>
      </c>
      <c r="D7218" s="5" t="s">
        <v>441</v>
      </c>
      <c r="E7218" s="5" t="s">
        <v>172</v>
      </c>
      <c r="F7218" s="6">
        <v>43694</v>
      </c>
      <c r="G7218" s="5" t="s">
        <v>148</v>
      </c>
      <c r="H7218" s="5" t="s">
        <v>220</v>
      </c>
      <c r="I7218">
        <v>43518</v>
      </c>
      <c r="J7218">
        <v>176</v>
      </c>
      <c r="K7218">
        <v>220</v>
      </c>
      <c r="L7218">
        <v>2</v>
      </c>
      <c r="M7218">
        <v>7150</v>
      </c>
      <c r="N7218">
        <v>6371.4089999999997</v>
      </c>
      <c r="O7218">
        <v>3185.7040000000002</v>
      </c>
      <c r="P7218">
        <v>110</v>
      </c>
      <c r="Q7218">
        <v>32.5</v>
      </c>
      <c r="R7218">
        <v>778.59100000000001</v>
      </c>
      <c r="S7218">
        <v>2019</v>
      </c>
      <c r="T7218">
        <v>8</v>
      </c>
      <c r="U7218">
        <v>33</v>
      </c>
    </row>
    <row r="7219" spans="1:21" x14ac:dyDescent="0.3">
      <c r="A7219" s="5" t="s">
        <v>168</v>
      </c>
      <c r="B7219" s="5" t="s">
        <v>206</v>
      </c>
      <c r="C7219" s="5" t="s">
        <v>113</v>
      </c>
      <c r="D7219" s="5" t="s">
        <v>441</v>
      </c>
      <c r="E7219" s="5" t="s">
        <v>172</v>
      </c>
      <c r="F7219" s="6">
        <v>43694</v>
      </c>
      <c r="G7219" s="5" t="s">
        <v>148</v>
      </c>
      <c r="H7219" s="5" t="s">
        <v>222</v>
      </c>
      <c r="I7219">
        <v>43518</v>
      </c>
      <c r="J7219">
        <v>176</v>
      </c>
      <c r="K7219">
        <v>130</v>
      </c>
      <c r="L7219">
        <v>1</v>
      </c>
      <c r="M7219">
        <v>4225</v>
      </c>
      <c r="N7219">
        <v>3185.7040000000002</v>
      </c>
      <c r="O7219">
        <v>3185.7040000000002</v>
      </c>
      <c r="P7219">
        <v>130</v>
      </c>
      <c r="Q7219">
        <v>32.5</v>
      </c>
      <c r="R7219">
        <v>1039.296</v>
      </c>
      <c r="S7219">
        <v>2019</v>
      </c>
      <c r="T7219">
        <v>8</v>
      </c>
      <c r="U7219">
        <v>33</v>
      </c>
    </row>
    <row r="7220" spans="1:21" x14ac:dyDescent="0.3">
      <c r="A7220" s="5" t="s">
        <v>168</v>
      </c>
      <c r="B7220" s="5" t="s">
        <v>206</v>
      </c>
      <c r="C7220" s="5" t="s">
        <v>113</v>
      </c>
      <c r="D7220" s="5" t="s">
        <v>441</v>
      </c>
      <c r="E7220" s="5" t="s">
        <v>172</v>
      </c>
      <c r="F7220" s="6">
        <v>43694</v>
      </c>
      <c r="G7220" s="5" t="s">
        <v>148</v>
      </c>
      <c r="H7220" s="5" t="s">
        <v>181</v>
      </c>
      <c r="I7220">
        <v>43518</v>
      </c>
      <c r="J7220">
        <v>176</v>
      </c>
      <c r="K7220">
        <v>240</v>
      </c>
      <c r="L7220">
        <v>2</v>
      </c>
      <c r="M7220">
        <v>7800</v>
      </c>
      <c r="N7220">
        <v>6371.4089999999997</v>
      </c>
      <c r="O7220">
        <v>3185.7040000000002</v>
      </c>
      <c r="P7220">
        <v>120</v>
      </c>
      <c r="Q7220">
        <v>32.5</v>
      </c>
      <c r="R7220">
        <v>1428.5909999999999</v>
      </c>
      <c r="S7220">
        <v>2019</v>
      </c>
      <c r="T7220">
        <v>8</v>
      </c>
      <c r="U7220">
        <v>33</v>
      </c>
    </row>
    <row r="7221" spans="1:21" x14ac:dyDescent="0.3">
      <c r="A7221" s="5" t="s">
        <v>168</v>
      </c>
      <c r="B7221" s="5" t="s">
        <v>206</v>
      </c>
      <c r="C7221" s="5" t="s">
        <v>113</v>
      </c>
      <c r="D7221" s="5" t="s">
        <v>441</v>
      </c>
      <c r="E7221" s="5" t="s">
        <v>172</v>
      </c>
      <c r="F7221" s="6">
        <v>43694</v>
      </c>
      <c r="G7221" s="5" t="s">
        <v>148</v>
      </c>
      <c r="H7221" s="5" t="s">
        <v>183</v>
      </c>
      <c r="I7221">
        <v>43518</v>
      </c>
      <c r="J7221">
        <v>176</v>
      </c>
      <c r="K7221">
        <v>494</v>
      </c>
      <c r="L7221">
        <v>4</v>
      </c>
      <c r="M7221">
        <v>16055</v>
      </c>
      <c r="N7221">
        <v>12742.816999999999</v>
      </c>
      <c r="O7221">
        <v>3185.7040000000002</v>
      </c>
      <c r="P7221">
        <v>123.5</v>
      </c>
      <c r="Q7221">
        <v>32.5</v>
      </c>
      <c r="R7221">
        <v>3312.183</v>
      </c>
      <c r="S7221">
        <v>2019</v>
      </c>
      <c r="T7221">
        <v>8</v>
      </c>
      <c r="U7221">
        <v>33</v>
      </c>
    </row>
    <row r="7222" spans="1:21" x14ac:dyDescent="0.3">
      <c r="A7222" s="5" t="s">
        <v>168</v>
      </c>
      <c r="B7222" s="5" t="s">
        <v>206</v>
      </c>
      <c r="C7222" s="5" t="s">
        <v>113</v>
      </c>
      <c r="D7222" s="5" t="s">
        <v>441</v>
      </c>
      <c r="E7222" s="5" t="s">
        <v>172</v>
      </c>
      <c r="F7222" s="6">
        <v>43694</v>
      </c>
      <c r="G7222" s="5" t="s">
        <v>148</v>
      </c>
      <c r="H7222" s="5" t="s">
        <v>182</v>
      </c>
      <c r="I7222">
        <v>43518</v>
      </c>
      <c r="J7222">
        <v>176</v>
      </c>
      <c r="K7222">
        <v>232</v>
      </c>
      <c r="L7222">
        <v>2</v>
      </c>
      <c r="M7222">
        <v>7540</v>
      </c>
      <c r="N7222">
        <v>6371.4089999999997</v>
      </c>
      <c r="O7222">
        <v>3185.7040000000002</v>
      </c>
      <c r="P7222">
        <v>116</v>
      </c>
      <c r="Q7222">
        <v>32.5</v>
      </c>
      <c r="R7222">
        <v>1168.5909999999999</v>
      </c>
      <c r="S7222">
        <v>2019</v>
      </c>
      <c r="T7222">
        <v>8</v>
      </c>
      <c r="U7222">
        <v>33</v>
      </c>
    </row>
    <row r="7223" spans="1:21" x14ac:dyDescent="0.3">
      <c r="A7223" s="5" t="s">
        <v>168</v>
      </c>
      <c r="B7223" s="5" t="s">
        <v>206</v>
      </c>
      <c r="C7223" s="5" t="s">
        <v>113</v>
      </c>
      <c r="D7223" s="5" t="s">
        <v>441</v>
      </c>
      <c r="E7223" s="5" t="s">
        <v>172</v>
      </c>
      <c r="F7223" s="6">
        <v>43694</v>
      </c>
      <c r="G7223" s="5" t="s">
        <v>148</v>
      </c>
      <c r="H7223" s="5" t="s">
        <v>246</v>
      </c>
      <c r="I7223">
        <v>43518</v>
      </c>
      <c r="J7223">
        <v>176</v>
      </c>
      <c r="K7223">
        <v>220</v>
      </c>
      <c r="L7223">
        <v>2</v>
      </c>
      <c r="M7223">
        <v>7150</v>
      </c>
      <c r="N7223">
        <v>6371.4089999999997</v>
      </c>
      <c r="O7223">
        <v>3185.7040000000002</v>
      </c>
      <c r="P7223">
        <v>110</v>
      </c>
      <c r="Q7223">
        <v>32.5</v>
      </c>
      <c r="R7223">
        <v>778.59100000000001</v>
      </c>
      <c r="S7223">
        <v>2019</v>
      </c>
      <c r="T7223">
        <v>8</v>
      </c>
      <c r="U7223">
        <v>33</v>
      </c>
    </row>
    <row r="7224" spans="1:21" x14ac:dyDescent="0.3">
      <c r="A7224" s="5" t="s">
        <v>168</v>
      </c>
      <c r="B7224" s="5" t="s">
        <v>206</v>
      </c>
      <c r="C7224" s="5" t="s">
        <v>113</v>
      </c>
      <c r="D7224" s="5" t="s">
        <v>441</v>
      </c>
      <c r="E7224" s="5" t="s">
        <v>172</v>
      </c>
      <c r="F7224" s="6">
        <v>43694</v>
      </c>
      <c r="G7224" s="5" t="s">
        <v>148</v>
      </c>
      <c r="H7224" s="5" t="s">
        <v>184</v>
      </c>
      <c r="I7224">
        <v>43518</v>
      </c>
      <c r="J7224">
        <v>176</v>
      </c>
      <c r="K7224">
        <v>3130</v>
      </c>
      <c r="L7224">
        <v>25</v>
      </c>
      <c r="M7224">
        <v>100160</v>
      </c>
      <c r="N7224">
        <v>79642.608999999997</v>
      </c>
      <c r="O7224">
        <v>3185.7040000000002</v>
      </c>
      <c r="P7224">
        <v>125.2</v>
      </c>
      <c r="Q7224">
        <v>32</v>
      </c>
      <c r="R7224">
        <v>20517.391</v>
      </c>
      <c r="S7224">
        <v>2019</v>
      </c>
      <c r="T7224">
        <v>8</v>
      </c>
      <c r="U7224">
        <v>33</v>
      </c>
    </row>
    <row r="7225" spans="1:21" x14ac:dyDescent="0.3">
      <c r="A7225" s="5" t="s">
        <v>168</v>
      </c>
      <c r="B7225" s="5" t="s">
        <v>206</v>
      </c>
      <c r="C7225" s="5" t="s">
        <v>113</v>
      </c>
      <c r="D7225" s="5" t="s">
        <v>441</v>
      </c>
      <c r="E7225" s="5" t="s">
        <v>172</v>
      </c>
      <c r="F7225" s="6">
        <v>43694</v>
      </c>
      <c r="G7225" s="5" t="s">
        <v>148</v>
      </c>
      <c r="H7225" s="5" t="s">
        <v>188</v>
      </c>
      <c r="I7225">
        <v>43518</v>
      </c>
      <c r="J7225">
        <v>176</v>
      </c>
      <c r="K7225">
        <v>448</v>
      </c>
      <c r="L7225">
        <v>4</v>
      </c>
      <c r="M7225">
        <v>14560</v>
      </c>
      <c r="N7225">
        <v>12742.816999999999</v>
      </c>
      <c r="O7225">
        <v>3185.7040000000002</v>
      </c>
      <c r="P7225">
        <v>112</v>
      </c>
      <c r="Q7225">
        <v>32.5</v>
      </c>
      <c r="R7225">
        <v>1817.183</v>
      </c>
      <c r="S7225">
        <v>2019</v>
      </c>
      <c r="T7225">
        <v>8</v>
      </c>
      <c r="U7225">
        <v>33</v>
      </c>
    </row>
    <row r="7226" spans="1:21" x14ac:dyDescent="0.3">
      <c r="A7226" s="5" t="s">
        <v>168</v>
      </c>
      <c r="B7226" s="5" t="s">
        <v>206</v>
      </c>
      <c r="C7226" s="5" t="s">
        <v>113</v>
      </c>
      <c r="D7226" s="5" t="s">
        <v>441</v>
      </c>
      <c r="E7226" s="5" t="s">
        <v>172</v>
      </c>
      <c r="F7226" s="6">
        <v>43694</v>
      </c>
      <c r="G7226" s="5" t="s">
        <v>148</v>
      </c>
      <c r="H7226" s="5" t="s">
        <v>217</v>
      </c>
      <c r="I7226">
        <v>43518</v>
      </c>
      <c r="J7226">
        <v>176</v>
      </c>
      <c r="K7226">
        <v>628</v>
      </c>
      <c r="L7226">
        <v>5</v>
      </c>
      <c r="M7226">
        <v>20410</v>
      </c>
      <c r="N7226">
        <v>15928.522000000001</v>
      </c>
      <c r="O7226">
        <v>3185.7040000000002</v>
      </c>
      <c r="P7226">
        <v>125.6</v>
      </c>
      <c r="Q7226">
        <v>32.5</v>
      </c>
      <c r="R7226">
        <v>4481.4780000000001</v>
      </c>
      <c r="S7226">
        <v>2019</v>
      </c>
      <c r="T7226">
        <v>8</v>
      </c>
      <c r="U7226">
        <v>33</v>
      </c>
    </row>
    <row r="7227" spans="1:21" x14ac:dyDescent="0.3">
      <c r="A7227" s="5" t="s">
        <v>168</v>
      </c>
      <c r="B7227" s="5" t="s">
        <v>206</v>
      </c>
      <c r="C7227" s="5" t="s">
        <v>113</v>
      </c>
      <c r="D7227" s="5" t="s">
        <v>441</v>
      </c>
      <c r="E7227" s="5" t="s">
        <v>172</v>
      </c>
      <c r="F7227" s="6">
        <v>43694</v>
      </c>
      <c r="G7227" s="5" t="s">
        <v>148</v>
      </c>
      <c r="H7227" s="5" t="s">
        <v>230</v>
      </c>
      <c r="I7227">
        <v>43518</v>
      </c>
      <c r="J7227">
        <v>176</v>
      </c>
      <c r="K7227">
        <v>520</v>
      </c>
      <c r="L7227">
        <v>5</v>
      </c>
      <c r="M7227">
        <v>16640</v>
      </c>
      <c r="N7227">
        <v>15928.522000000001</v>
      </c>
      <c r="O7227">
        <v>3185.7040000000002</v>
      </c>
      <c r="P7227">
        <v>104</v>
      </c>
      <c r="Q7227">
        <v>32</v>
      </c>
      <c r="R7227">
        <v>711.47799999999995</v>
      </c>
      <c r="S7227">
        <v>2019</v>
      </c>
      <c r="T7227">
        <v>8</v>
      </c>
      <c r="U7227">
        <v>33</v>
      </c>
    </row>
    <row r="7228" spans="1:21" x14ac:dyDescent="0.3">
      <c r="A7228" s="5" t="s">
        <v>168</v>
      </c>
      <c r="B7228" s="5" t="s">
        <v>206</v>
      </c>
      <c r="C7228" s="5" t="s">
        <v>113</v>
      </c>
      <c r="D7228" s="5" t="s">
        <v>441</v>
      </c>
      <c r="E7228" s="5" t="s">
        <v>172</v>
      </c>
      <c r="F7228" s="6">
        <v>43694</v>
      </c>
      <c r="G7228" s="5" t="s">
        <v>148</v>
      </c>
      <c r="H7228" s="5" t="s">
        <v>284</v>
      </c>
      <c r="I7228">
        <v>43518</v>
      </c>
      <c r="J7228">
        <v>176</v>
      </c>
      <c r="K7228">
        <v>266</v>
      </c>
      <c r="L7228">
        <v>2</v>
      </c>
      <c r="M7228">
        <v>8645</v>
      </c>
      <c r="N7228">
        <v>6371.4089999999997</v>
      </c>
      <c r="O7228">
        <v>3185.7040000000002</v>
      </c>
      <c r="P7228">
        <v>133</v>
      </c>
      <c r="Q7228">
        <v>32.5</v>
      </c>
      <c r="R7228">
        <v>2273.5909999999999</v>
      </c>
      <c r="S7228">
        <v>2019</v>
      </c>
      <c r="T7228">
        <v>8</v>
      </c>
      <c r="U7228">
        <v>33</v>
      </c>
    </row>
    <row r="7229" spans="1:21" x14ac:dyDescent="0.3">
      <c r="A7229" s="5" t="s">
        <v>168</v>
      </c>
      <c r="B7229" s="5" t="s">
        <v>206</v>
      </c>
      <c r="C7229" s="5" t="s">
        <v>113</v>
      </c>
      <c r="D7229" s="5" t="s">
        <v>441</v>
      </c>
      <c r="E7229" s="5" t="s">
        <v>172</v>
      </c>
      <c r="F7229" s="6">
        <v>43694</v>
      </c>
      <c r="G7229" s="5" t="s">
        <v>148</v>
      </c>
      <c r="H7229" s="5" t="s">
        <v>185</v>
      </c>
      <c r="I7229">
        <v>43518</v>
      </c>
      <c r="J7229">
        <v>176</v>
      </c>
      <c r="K7229">
        <v>350</v>
      </c>
      <c r="L7229">
        <v>3</v>
      </c>
      <c r="M7229">
        <v>11375</v>
      </c>
      <c r="N7229">
        <v>9557.1129999999994</v>
      </c>
      <c r="O7229">
        <v>3185.7040000000002</v>
      </c>
      <c r="P7229">
        <v>116.66666666666667</v>
      </c>
      <c r="Q7229">
        <v>32.5</v>
      </c>
      <c r="R7229">
        <v>1817.8869999999999</v>
      </c>
      <c r="S7229">
        <v>2019</v>
      </c>
      <c r="T7229">
        <v>8</v>
      </c>
      <c r="U7229">
        <v>33</v>
      </c>
    </row>
    <row r="7230" spans="1:21" x14ac:dyDescent="0.3">
      <c r="A7230" s="5" t="s">
        <v>168</v>
      </c>
      <c r="B7230" s="5" t="s">
        <v>206</v>
      </c>
      <c r="C7230" s="5" t="s">
        <v>113</v>
      </c>
      <c r="D7230" s="5" t="s">
        <v>441</v>
      </c>
      <c r="E7230" s="5" t="s">
        <v>172</v>
      </c>
      <c r="F7230" s="6">
        <v>43694</v>
      </c>
      <c r="G7230" s="5" t="s">
        <v>148</v>
      </c>
      <c r="H7230" s="5" t="s">
        <v>190</v>
      </c>
      <c r="I7230">
        <v>43518</v>
      </c>
      <c r="J7230">
        <v>176</v>
      </c>
      <c r="K7230">
        <v>115</v>
      </c>
      <c r="L7230">
        <v>1</v>
      </c>
      <c r="M7230">
        <v>1500</v>
      </c>
      <c r="N7230">
        <v>3185.7040000000002</v>
      </c>
      <c r="O7230">
        <v>3185.7040000000002</v>
      </c>
      <c r="P7230">
        <v>115</v>
      </c>
      <c r="Q7230">
        <v>13.0435</v>
      </c>
      <c r="R7230">
        <v>-1685.704</v>
      </c>
      <c r="S7230">
        <v>2019</v>
      </c>
      <c r="T7230">
        <v>8</v>
      </c>
      <c r="U7230">
        <v>33</v>
      </c>
    </row>
    <row r="7231" spans="1:21" x14ac:dyDescent="0.3">
      <c r="A7231" s="5" t="s">
        <v>168</v>
      </c>
      <c r="B7231" s="5" t="s">
        <v>206</v>
      </c>
      <c r="C7231" s="5" t="s">
        <v>113</v>
      </c>
      <c r="D7231" s="5" t="s">
        <v>441</v>
      </c>
      <c r="E7231" s="5" t="s">
        <v>172</v>
      </c>
      <c r="F7231" s="6">
        <v>43696</v>
      </c>
      <c r="G7231" s="5" t="s">
        <v>148</v>
      </c>
      <c r="H7231" s="5" t="s">
        <v>190</v>
      </c>
      <c r="I7231">
        <v>43518</v>
      </c>
      <c r="J7231">
        <v>178</v>
      </c>
      <c r="K7231">
        <v>115</v>
      </c>
      <c r="L7231">
        <v>1</v>
      </c>
      <c r="M7231">
        <v>0</v>
      </c>
      <c r="N7231">
        <v>3185.7040000000002</v>
      </c>
      <c r="O7231">
        <v>3185.7040000000002</v>
      </c>
      <c r="P7231">
        <v>115</v>
      </c>
      <c r="Q7231">
        <v>0</v>
      </c>
      <c r="R7231">
        <v>-3185.7040000000002</v>
      </c>
      <c r="S7231">
        <v>2019</v>
      </c>
      <c r="T7231">
        <v>8</v>
      </c>
      <c r="U7231">
        <v>34</v>
      </c>
    </row>
    <row r="7232" spans="1:21" x14ac:dyDescent="0.3">
      <c r="A7232" s="5" t="s">
        <v>168</v>
      </c>
      <c r="B7232" s="5" t="s">
        <v>175</v>
      </c>
      <c r="C7232" s="5" t="s">
        <v>85</v>
      </c>
      <c r="D7232" s="5" t="s">
        <v>416</v>
      </c>
      <c r="E7232" s="5" t="s">
        <v>172</v>
      </c>
      <c r="F7232" s="6">
        <v>43697</v>
      </c>
      <c r="G7232" s="5" t="s">
        <v>148</v>
      </c>
      <c r="H7232" s="5" t="s">
        <v>199</v>
      </c>
      <c r="I7232">
        <v>43526</v>
      </c>
      <c r="J7232">
        <v>171</v>
      </c>
      <c r="K7232">
        <v>800</v>
      </c>
      <c r="L7232">
        <v>7</v>
      </c>
      <c r="M7232">
        <v>25600</v>
      </c>
      <c r="N7232">
        <v>17608.624</v>
      </c>
      <c r="O7232">
        <v>2515.518</v>
      </c>
      <c r="P7232">
        <v>114.28571428571429</v>
      </c>
      <c r="Q7232">
        <v>32</v>
      </c>
      <c r="R7232">
        <v>7991.3760000000002</v>
      </c>
      <c r="S7232">
        <v>2019</v>
      </c>
      <c r="T7232">
        <v>8</v>
      </c>
      <c r="U7232">
        <v>34</v>
      </c>
    </row>
    <row r="7233" spans="1:21" x14ac:dyDescent="0.3">
      <c r="A7233" s="5" t="s">
        <v>168</v>
      </c>
      <c r="B7233" s="5" t="s">
        <v>175</v>
      </c>
      <c r="C7233" s="5" t="s">
        <v>85</v>
      </c>
      <c r="D7233" s="5" t="s">
        <v>416</v>
      </c>
      <c r="E7233" s="5" t="s">
        <v>172</v>
      </c>
      <c r="F7233" s="6">
        <v>43697</v>
      </c>
      <c r="G7233" s="5" t="s">
        <v>148</v>
      </c>
      <c r="H7233" s="5" t="s">
        <v>215</v>
      </c>
      <c r="I7233">
        <v>43526</v>
      </c>
      <c r="J7233">
        <v>171</v>
      </c>
      <c r="K7233">
        <v>520</v>
      </c>
      <c r="L7233">
        <v>5</v>
      </c>
      <c r="M7233">
        <v>16640</v>
      </c>
      <c r="N7233">
        <v>12577.589</v>
      </c>
      <c r="O7233">
        <v>2515.518</v>
      </c>
      <c r="P7233">
        <v>104</v>
      </c>
      <c r="Q7233">
        <v>32</v>
      </c>
      <c r="R7233">
        <v>4062.4110000000001</v>
      </c>
      <c r="S7233">
        <v>2019</v>
      </c>
      <c r="T7233">
        <v>8</v>
      </c>
      <c r="U7233">
        <v>34</v>
      </c>
    </row>
    <row r="7234" spans="1:21" x14ac:dyDescent="0.3">
      <c r="A7234" s="5" t="s">
        <v>168</v>
      </c>
      <c r="B7234" s="5" t="s">
        <v>175</v>
      </c>
      <c r="C7234" s="5" t="s">
        <v>85</v>
      </c>
      <c r="D7234" s="5" t="s">
        <v>416</v>
      </c>
      <c r="E7234" s="5" t="s">
        <v>172</v>
      </c>
      <c r="F7234" s="6">
        <v>43697</v>
      </c>
      <c r="G7234" s="5" t="s">
        <v>148</v>
      </c>
      <c r="H7234" s="5" t="s">
        <v>200</v>
      </c>
      <c r="I7234">
        <v>43526</v>
      </c>
      <c r="J7234">
        <v>171</v>
      </c>
      <c r="K7234">
        <v>580</v>
      </c>
      <c r="L7234">
        <v>5</v>
      </c>
      <c r="M7234">
        <v>18560</v>
      </c>
      <c r="N7234">
        <v>12577.589</v>
      </c>
      <c r="O7234">
        <v>2515.518</v>
      </c>
      <c r="P7234">
        <v>116</v>
      </c>
      <c r="Q7234">
        <v>32</v>
      </c>
      <c r="R7234">
        <v>5982.4110000000001</v>
      </c>
      <c r="S7234">
        <v>2019</v>
      </c>
      <c r="T7234">
        <v>8</v>
      </c>
      <c r="U7234">
        <v>34</v>
      </c>
    </row>
    <row r="7235" spans="1:21" x14ac:dyDescent="0.3">
      <c r="A7235" s="5" t="s">
        <v>168</v>
      </c>
      <c r="B7235" s="5" t="s">
        <v>175</v>
      </c>
      <c r="C7235" s="5" t="s">
        <v>86</v>
      </c>
      <c r="D7235" s="5" t="s">
        <v>434</v>
      </c>
      <c r="E7235" s="5" t="s">
        <v>172</v>
      </c>
      <c r="F7235" s="6">
        <v>43697</v>
      </c>
      <c r="G7235" s="5" t="s">
        <v>148</v>
      </c>
      <c r="H7235" s="5" t="s">
        <v>305</v>
      </c>
      <c r="I7235">
        <v>43596</v>
      </c>
      <c r="J7235">
        <v>101</v>
      </c>
      <c r="K7235">
        <v>1185</v>
      </c>
      <c r="L7235">
        <v>10</v>
      </c>
      <c r="M7235">
        <v>40290</v>
      </c>
      <c r="N7235">
        <v>11752.06</v>
      </c>
      <c r="O7235">
        <v>1175.2059999999999</v>
      </c>
      <c r="P7235">
        <v>118.5</v>
      </c>
      <c r="Q7235">
        <v>34</v>
      </c>
      <c r="R7235">
        <v>28537.94</v>
      </c>
      <c r="S7235">
        <v>2019</v>
      </c>
      <c r="T7235">
        <v>8</v>
      </c>
      <c r="U7235">
        <v>34</v>
      </c>
    </row>
    <row r="7236" spans="1:21" x14ac:dyDescent="0.3">
      <c r="A7236" s="5" t="s">
        <v>168</v>
      </c>
      <c r="B7236" s="5" t="s">
        <v>169</v>
      </c>
      <c r="C7236" s="5" t="s">
        <v>170</v>
      </c>
      <c r="D7236" s="5" t="s">
        <v>423</v>
      </c>
      <c r="E7236" s="5" t="s">
        <v>172</v>
      </c>
      <c r="F7236" s="6">
        <v>43698</v>
      </c>
      <c r="G7236" s="5" t="s">
        <v>148</v>
      </c>
      <c r="H7236" s="5" t="s">
        <v>194</v>
      </c>
      <c r="I7236">
        <v>43484</v>
      </c>
      <c r="J7236">
        <v>214</v>
      </c>
      <c r="K7236">
        <v>131</v>
      </c>
      <c r="L7236">
        <v>1</v>
      </c>
      <c r="M7236">
        <v>4257.5</v>
      </c>
      <c r="N7236">
        <v>2664.4859999999999</v>
      </c>
      <c r="O7236">
        <v>2664.4859999999999</v>
      </c>
      <c r="P7236">
        <v>131</v>
      </c>
      <c r="Q7236">
        <v>32.5</v>
      </c>
      <c r="R7236">
        <v>1593.0139999999999</v>
      </c>
      <c r="S7236">
        <v>2019</v>
      </c>
      <c r="T7236">
        <v>8</v>
      </c>
      <c r="U7236">
        <v>34</v>
      </c>
    </row>
    <row r="7237" spans="1:21" x14ac:dyDescent="0.3">
      <c r="A7237" s="5" t="s">
        <v>168</v>
      </c>
      <c r="B7237" s="5" t="s">
        <v>169</v>
      </c>
      <c r="C7237" s="5" t="s">
        <v>170</v>
      </c>
      <c r="D7237" s="5" t="s">
        <v>423</v>
      </c>
      <c r="E7237" s="5" t="s">
        <v>172</v>
      </c>
      <c r="F7237" s="6">
        <v>43698</v>
      </c>
      <c r="G7237" s="5" t="s">
        <v>148</v>
      </c>
      <c r="H7237" s="5" t="s">
        <v>194</v>
      </c>
      <c r="I7237">
        <v>43484</v>
      </c>
      <c r="J7237">
        <v>214</v>
      </c>
      <c r="K7237">
        <v>135</v>
      </c>
      <c r="L7237">
        <v>1</v>
      </c>
      <c r="M7237">
        <v>4387.5</v>
      </c>
      <c r="N7237">
        <v>2664.4859999999999</v>
      </c>
      <c r="O7237">
        <v>2664.4859999999999</v>
      </c>
      <c r="P7237">
        <v>135</v>
      </c>
      <c r="Q7237">
        <v>32.5</v>
      </c>
      <c r="R7237">
        <v>1723.0139999999999</v>
      </c>
      <c r="S7237">
        <v>2019</v>
      </c>
      <c r="T7237">
        <v>8</v>
      </c>
      <c r="U7237">
        <v>34</v>
      </c>
    </row>
    <row r="7238" spans="1:21" x14ac:dyDescent="0.3">
      <c r="A7238" s="5" t="s">
        <v>168</v>
      </c>
      <c r="B7238" s="5" t="s">
        <v>169</v>
      </c>
      <c r="C7238" s="5" t="s">
        <v>170</v>
      </c>
      <c r="D7238" s="5" t="s">
        <v>438</v>
      </c>
      <c r="E7238" s="5" t="s">
        <v>172</v>
      </c>
      <c r="F7238" s="6">
        <v>43698</v>
      </c>
      <c r="G7238" s="5" t="s">
        <v>148</v>
      </c>
      <c r="H7238" s="5" t="s">
        <v>212</v>
      </c>
      <c r="I7238">
        <v>43512</v>
      </c>
      <c r="J7238">
        <v>186</v>
      </c>
      <c r="K7238">
        <v>104.5</v>
      </c>
      <c r="L7238">
        <v>1</v>
      </c>
      <c r="M7238">
        <v>3030.5</v>
      </c>
      <c r="N7238">
        <v>3704.6419999999998</v>
      </c>
      <c r="O7238">
        <v>3704.6419999999998</v>
      </c>
      <c r="P7238">
        <v>104.5</v>
      </c>
      <c r="Q7238">
        <v>29</v>
      </c>
      <c r="R7238">
        <v>-674.14200000000005</v>
      </c>
      <c r="S7238">
        <v>2019</v>
      </c>
      <c r="T7238">
        <v>8</v>
      </c>
      <c r="U7238">
        <v>34</v>
      </c>
    </row>
    <row r="7239" spans="1:21" x14ac:dyDescent="0.3">
      <c r="A7239" s="5" t="s">
        <v>168</v>
      </c>
      <c r="B7239" s="5" t="s">
        <v>169</v>
      </c>
      <c r="C7239" s="5" t="s">
        <v>170</v>
      </c>
      <c r="D7239" s="5" t="s">
        <v>422</v>
      </c>
      <c r="E7239" s="5" t="s">
        <v>172</v>
      </c>
      <c r="F7239" s="6">
        <v>43698</v>
      </c>
      <c r="G7239" s="5" t="s">
        <v>148</v>
      </c>
      <c r="H7239" s="5" t="s">
        <v>229</v>
      </c>
      <c r="I7239">
        <v>43519</v>
      </c>
      <c r="J7239">
        <v>179</v>
      </c>
      <c r="K7239">
        <v>890</v>
      </c>
      <c r="L7239">
        <v>8</v>
      </c>
      <c r="M7239">
        <v>28925</v>
      </c>
      <c r="N7239">
        <v>22814.042000000001</v>
      </c>
      <c r="O7239">
        <v>2851.7550000000001</v>
      </c>
      <c r="P7239">
        <v>111.25</v>
      </c>
      <c r="Q7239">
        <v>32.5</v>
      </c>
      <c r="R7239">
        <v>6110.9579999999996</v>
      </c>
      <c r="S7239">
        <v>2019</v>
      </c>
      <c r="T7239">
        <v>8</v>
      </c>
      <c r="U7239">
        <v>34</v>
      </c>
    </row>
    <row r="7240" spans="1:21" x14ac:dyDescent="0.3">
      <c r="A7240" s="5" t="s">
        <v>168</v>
      </c>
      <c r="B7240" s="5" t="s">
        <v>169</v>
      </c>
      <c r="C7240" s="5" t="s">
        <v>170</v>
      </c>
      <c r="D7240" s="5" t="s">
        <v>422</v>
      </c>
      <c r="E7240" s="5" t="s">
        <v>172</v>
      </c>
      <c r="F7240" s="6">
        <v>43698</v>
      </c>
      <c r="G7240" s="5" t="s">
        <v>148</v>
      </c>
      <c r="H7240" s="5" t="s">
        <v>194</v>
      </c>
      <c r="I7240">
        <v>43519</v>
      </c>
      <c r="J7240">
        <v>179</v>
      </c>
      <c r="K7240">
        <v>523.5</v>
      </c>
      <c r="L7240">
        <v>4</v>
      </c>
      <c r="M7240">
        <v>17013.75</v>
      </c>
      <c r="N7240">
        <v>11407.021000000001</v>
      </c>
      <c r="O7240">
        <v>2851.7550000000001</v>
      </c>
      <c r="P7240">
        <v>130.875</v>
      </c>
      <c r="Q7240">
        <v>32.5</v>
      </c>
      <c r="R7240">
        <v>5606.7290000000003</v>
      </c>
      <c r="S7240">
        <v>2019</v>
      </c>
      <c r="T7240">
        <v>8</v>
      </c>
      <c r="U7240">
        <v>34</v>
      </c>
    </row>
    <row r="7241" spans="1:21" x14ac:dyDescent="0.3">
      <c r="A7241" s="5" t="s">
        <v>168</v>
      </c>
      <c r="B7241" s="5" t="s">
        <v>169</v>
      </c>
      <c r="C7241" s="5" t="s">
        <v>170</v>
      </c>
      <c r="D7241" s="5" t="s">
        <v>422</v>
      </c>
      <c r="E7241" s="5" t="s">
        <v>172</v>
      </c>
      <c r="F7241" s="6">
        <v>43698</v>
      </c>
      <c r="G7241" s="5" t="s">
        <v>148</v>
      </c>
      <c r="H7241" s="5" t="s">
        <v>208</v>
      </c>
      <c r="I7241">
        <v>43519</v>
      </c>
      <c r="J7241">
        <v>179</v>
      </c>
      <c r="K7241">
        <v>105</v>
      </c>
      <c r="L7241">
        <v>1</v>
      </c>
      <c r="M7241">
        <v>3412.5</v>
      </c>
      <c r="N7241">
        <v>2851.7550000000001</v>
      </c>
      <c r="O7241">
        <v>2851.7550000000001</v>
      </c>
      <c r="P7241">
        <v>105</v>
      </c>
      <c r="Q7241">
        <v>32.5</v>
      </c>
      <c r="R7241">
        <v>560.745</v>
      </c>
      <c r="S7241">
        <v>2019</v>
      </c>
      <c r="T7241">
        <v>8</v>
      </c>
      <c r="U7241">
        <v>34</v>
      </c>
    </row>
    <row r="7242" spans="1:21" x14ac:dyDescent="0.3">
      <c r="A7242" s="5" t="s">
        <v>168</v>
      </c>
      <c r="B7242" s="5" t="s">
        <v>169</v>
      </c>
      <c r="C7242" s="5" t="s">
        <v>170</v>
      </c>
      <c r="D7242" s="5" t="s">
        <v>422</v>
      </c>
      <c r="E7242" s="5" t="s">
        <v>172</v>
      </c>
      <c r="F7242" s="6">
        <v>43698</v>
      </c>
      <c r="G7242" s="5" t="s">
        <v>148</v>
      </c>
      <c r="H7242" s="5" t="s">
        <v>395</v>
      </c>
      <c r="I7242">
        <v>43519</v>
      </c>
      <c r="J7242">
        <v>179</v>
      </c>
      <c r="K7242">
        <v>95</v>
      </c>
      <c r="L7242">
        <v>1</v>
      </c>
      <c r="M7242">
        <v>3230</v>
      </c>
      <c r="N7242">
        <v>2851.7550000000001</v>
      </c>
      <c r="O7242">
        <v>2851.7550000000001</v>
      </c>
      <c r="P7242">
        <v>95</v>
      </c>
      <c r="Q7242">
        <v>34</v>
      </c>
      <c r="R7242">
        <v>378.245</v>
      </c>
      <c r="S7242">
        <v>2019</v>
      </c>
      <c r="T7242">
        <v>8</v>
      </c>
      <c r="U7242">
        <v>34</v>
      </c>
    </row>
    <row r="7243" spans="1:21" x14ac:dyDescent="0.3">
      <c r="A7243" s="5" t="s">
        <v>168</v>
      </c>
      <c r="B7243" s="5" t="s">
        <v>169</v>
      </c>
      <c r="C7243" s="5" t="s">
        <v>170</v>
      </c>
      <c r="D7243" s="5" t="s">
        <v>422</v>
      </c>
      <c r="E7243" s="5" t="s">
        <v>172</v>
      </c>
      <c r="F7243" s="6">
        <v>43698</v>
      </c>
      <c r="G7243" s="5" t="s">
        <v>148</v>
      </c>
      <c r="H7243" s="5" t="s">
        <v>235</v>
      </c>
      <c r="I7243">
        <v>43519</v>
      </c>
      <c r="J7243">
        <v>179</v>
      </c>
      <c r="K7243">
        <v>88.5</v>
      </c>
      <c r="L7243">
        <v>1</v>
      </c>
      <c r="M7243">
        <v>2876.25</v>
      </c>
      <c r="N7243">
        <v>2851.7550000000001</v>
      </c>
      <c r="O7243">
        <v>2851.7550000000001</v>
      </c>
      <c r="P7243">
        <v>88.5</v>
      </c>
      <c r="Q7243">
        <v>32.5</v>
      </c>
      <c r="R7243">
        <v>24.495000000000001</v>
      </c>
      <c r="S7243">
        <v>2019</v>
      </c>
      <c r="T7243">
        <v>8</v>
      </c>
      <c r="U7243">
        <v>34</v>
      </c>
    </row>
    <row r="7244" spans="1:21" x14ac:dyDescent="0.3">
      <c r="A7244" s="5" t="s">
        <v>168</v>
      </c>
      <c r="B7244" s="5" t="s">
        <v>169</v>
      </c>
      <c r="C7244" s="5" t="s">
        <v>170</v>
      </c>
      <c r="D7244" s="5" t="s">
        <v>435</v>
      </c>
      <c r="E7244" s="5" t="s">
        <v>172</v>
      </c>
      <c r="F7244" s="6">
        <v>43698</v>
      </c>
      <c r="G7244" s="5" t="s">
        <v>148</v>
      </c>
      <c r="H7244" s="5" t="s">
        <v>367</v>
      </c>
      <c r="I7244">
        <v>43491</v>
      </c>
      <c r="J7244">
        <v>207</v>
      </c>
      <c r="K7244">
        <v>5417.4</v>
      </c>
      <c r="L7244">
        <v>20</v>
      </c>
      <c r="M7244">
        <v>78552.3</v>
      </c>
      <c r="N7244">
        <v>75235.558000000005</v>
      </c>
      <c r="O7244">
        <v>3761.7779999999998</v>
      </c>
      <c r="P7244">
        <v>270.87</v>
      </c>
      <c r="Q7244">
        <v>14.5</v>
      </c>
      <c r="R7244">
        <v>3316.7420000000002</v>
      </c>
      <c r="S7244">
        <v>2019</v>
      </c>
      <c r="T7244">
        <v>8</v>
      </c>
      <c r="U7244">
        <v>34</v>
      </c>
    </row>
    <row r="7245" spans="1:21" x14ac:dyDescent="0.3">
      <c r="A7245" s="5" t="s">
        <v>168</v>
      </c>
      <c r="B7245" s="5" t="s">
        <v>169</v>
      </c>
      <c r="C7245" s="5" t="s">
        <v>170</v>
      </c>
      <c r="D7245" s="5" t="s">
        <v>437</v>
      </c>
      <c r="E7245" s="5" t="s">
        <v>172</v>
      </c>
      <c r="F7245" s="6">
        <v>43698</v>
      </c>
      <c r="G7245" s="5" t="s">
        <v>148</v>
      </c>
      <c r="H7245" s="5" t="s">
        <v>367</v>
      </c>
      <c r="I7245">
        <v>43504</v>
      </c>
      <c r="J7245">
        <v>194</v>
      </c>
      <c r="K7245">
        <v>7242</v>
      </c>
      <c r="L7245">
        <v>30</v>
      </c>
      <c r="M7245">
        <v>105009</v>
      </c>
      <c r="N7245">
        <v>98852.773000000001</v>
      </c>
      <c r="O7245">
        <v>3295.0920000000001</v>
      </c>
      <c r="P7245">
        <v>241.4</v>
      </c>
      <c r="Q7245">
        <v>14.5</v>
      </c>
      <c r="R7245">
        <v>6156.2269999999999</v>
      </c>
      <c r="S7245">
        <v>2019</v>
      </c>
      <c r="T7245">
        <v>8</v>
      </c>
      <c r="U7245">
        <v>34</v>
      </c>
    </row>
    <row r="7246" spans="1:21" x14ac:dyDescent="0.3">
      <c r="A7246" s="5" t="s">
        <v>168</v>
      </c>
      <c r="B7246" s="5" t="s">
        <v>169</v>
      </c>
      <c r="C7246" s="5" t="s">
        <v>170</v>
      </c>
      <c r="D7246" s="5" t="s">
        <v>441</v>
      </c>
      <c r="E7246" s="5" t="s">
        <v>172</v>
      </c>
      <c r="F7246" s="6">
        <v>43698</v>
      </c>
      <c r="G7246" s="5" t="s">
        <v>148</v>
      </c>
      <c r="H7246" s="5" t="s">
        <v>367</v>
      </c>
      <c r="I7246">
        <v>43518</v>
      </c>
      <c r="J7246">
        <v>180</v>
      </c>
      <c r="K7246">
        <v>7242</v>
      </c>
      <c r="L7246">
        <v>30</v>
      </c>
      <c r="M7246">
        <v>105009</v>
      </c>
      <c r="N7246">
        <v>95571.13</v>
      </c>
      <c r="O7246">
        <v>3185.7040000000002</v>
      </c>
      <c r="P7246">
        <v>241.4</v>
      </c>
      <c r="Q7246">
        <v>14.5</v>
      </c>
      <c r="R7246">
        <v>9437.8700000000008</v>
      </c>
      <c r="S7246">
        <v>2019</v>
      </c>
      <c r="T7246">
        <v>8</v>
      </c>
      <c r="U7246">
        <v>34</v>
      </c>
    </row>
    <row r="7247" spans="1:21" x14ac:dyDescent="0.3">
      <c r="A7247" s="5" t="s">
        <v>168</v>
      </c>
      <c r="B7247" s="5" t="s">
        <v>169</v>
      </c>
      <c r="C7247" s="5" t="s">
        <v>170</v>
      </c>
      <c r="D7247" s="5" t="s">
        <v>441</v>
      </c>
      <c r="E7247" s="5" t="s">
        <v>172</v>
      </c>
      <c r="F7247" s="6">
        <v>43698</v>
      </c>
      <c r="G7247" s="5" t="s">
        <v>148</v>
      </c>
      <c r="H7247" s="5" t="s">
        <v>367</v>
      </c>
      <c r="I7247">
        <v>43518</v>
      </c>
      <c r="J7247">
        <v>180</v>
      </c>
      <c r="K7247">
        <v>5417.4</v>
      </c>
      <c r="L7247">
        <v>20</v>
      </c>
      <c r="M7247">
        <v>78552.3</v>
      </c>
      <c r="N7247">
        <v>63714.087</v>
      </c>
      <c r="O7247">
        <v>3185.7040000000002</v>
      </c>
      <c r="P7247">
        <v>270.87</v>
      </c>
      <c r="Q7247">
        <v>14.5</v>
      </c>
      <c r="R7247">
        <v>14838.213</v>
      </c>
      <c r="S7247">
        <v>2019</v>
      </c>
      <c r="T7247">
        <v>8</v>
      </c>
      <c r="U7247">
        <v>34</v>
      </c>
    </row>
    <row r="7248" spans="1:21" x14ac:dyDescent="0.3">
      <c r="A7248" s="5" t="s">
        <v>168</v>
      </c>
      <c r="B7248" s="5" t="s">
        <v>175</v>
      </c>
      <c r="C7248" s="5" t="s">
        <v>85</v>
      </c>
      <c r="D7248" s="5" t="s">
        <v>416</v>
      </c>
      <c r="E7248" s="5" t="s">
        <v>172</v>
      </c>
      <c r="F7248" s="6">
        <v>43698</v>
      </c>
      <c r="G7248" s="5" t="s">
        <v>148</v>
      </c>
      <c r="H7248" s="5" t="s">
        <v>426</v>
      </c>
      <c r="I7248">
        <v>43526</v>
      </c>
      <c r="J7248">
        <v>172</v>
      </c>
      <c r="K7248">
        <v>3420</v>
      </c>
      <c r="L7248">
        <v>30</v>
      </c>
      <c r="M7248">
        <v>109440</v>
      </c>
      <c r="N7248">
        <v>75657.967000000004</v>
      </c>
      <c r="O7248">
        <v>2521.9319999999998</v>
      </c>
      <c r="P7248">
        <v>114</v>
      </c>
      <c r="Q7248">
        <v>32</v>
      </c>
      <c r="R7248">
        <v>33782.033000000003</v>
      </c>
      <c r="S7248">
        <v>2019</v>
      </c>
      <c r="T7248">
        <v>8</v>
      </c>
      <c r="U7248">
        <v>34</v>
      </c>
    </row>
    <row r="7249" spans="1:21" x14ac:dyDescent="0.3">
      <c r="A7249" s="5" t="s">
        <v>168</v>
      </c>
      <c r="B7249" s="5" t="s">
        <v>175</v>
      </c>
      <c r="C7249" s="5" t="s">
        <v>85</v>
      </c>
      <c r="D7249" s="5" t="s">
        <v>416</v>
      </c>
      <c r="E7249" s="5" t="s">
        <v>172</v>
      </c>
      <c r="F7249" s="6">
        <v>43698</v>
      </c>
      <c r="G7249" s="5" t="s">
        <v>148</v>
      </c>
      <c r="H7249" s="5" t="s">
        <v>194</v>
      </c>
      <c r="I7249">
        <v>43526</v>
      </c>
      <c r="J7249">
        <v>172</v>
      </c>
      <c r="K7249">
        <v>237</v>
      </c>
      <c r="L7249">
        <v>2</v>
      </c>
      <c r="M7249">
        <v>7702.5</v>
      </c>
      <c r="N7249">
        <v>5043.8639999999996</v>
      </c>
      <c r="O7249">
        <v>2521.9319999999998</v>
      </c>
      <c r="P7249">
        <v>118.5</v>
      </c>
      <c r="Q7249">
        <v>32.5</v>
      </c>
      <c r="R7249">
        <v>2658.636</v>
      </c>
      <c r="S7249">
        <v>2019</v>
      </c>
      <c r="T7249">
        <v>8</v>
      </c>
      <c r="U7249">
        <v>34</v>
      </c>
    </row>
    <row r="7250" spans="1:21" x14ac:dyDescent="0.3">
      <c r="A7250" s="5" t="s">
        <v>168</v>
      </c>
      <c r="B7250" s="5" t="s">
        <v>175</v>
      </c>
      <c r="C7250" s="5" t="s">
        <v>85</v>
      </c>
      <c r="D7250" s="5" t="s">
        <v>416</v>
      </c>
      <c r="E7250" s="5" t="s">
        <v>172</v>
      </c>
      <c r="F7250" s="6">
        <v>43698</v>
      </c>
      <c r="G7250" s="5" t="s">
        <v>148</v>
      </c>
      <c r="H7250" s="5" t="s">
        <v>253</v>
      </c>
      <c r="I7250">
        <v>43526</v>
      </c>
      <c r="J7250">
        <v>172</v>
      </c>
      <c r="K7250">
        <v>170</v>
      </c>
      <c r="L7250">
        <v>2</v>
      </c>
      <c r="M7250">
        <v>5525</v>
      </c>
      <c r="N7250">
        <v>5043.8639999999996</v>
      </c>
      <c r="O7250">
        <v>2521.9319999999998</v>
      </c>
      <c r="P7250">
        <v>85</v>
      </c>
      <c r="Q7250">
        <v>32.5</v>
      </c>
      <c r="R7250">
        <v>481.13600000000002</v>
      </c>
      <c r="S7250">
        <v>2019</v>
      </c>
      <c r="T7250">
        <v>8</v>
      </c>
      <c r="U7250">
        <v>34</v>
      </c>
    </row>
    <row r="7251" spans="1:21" x14ac:dyDescent="0.3">
      <c r="A7251" s="5" t="s">
        <v>168</v>
      </c>
      <c r="B7251" s="5" t="s">
        <v>175</v>
      </c>
      <c r="C7251" s="5" t="s">
        <v>85</v>
      </c>
      <c r="D7251" s="5" t="s">
        <v>416</v>
      </c>
      <c r="E7251" s="5" t="s">
        <v>172</v>
      </c>
      <c r="F7251" s="6">
        <v>43698</v>
      </c>
      <c r="G7251" s="5" t="s">
        <v>148</v>
      </c>
      <c r="H7251" s="5" t="s">
        <v>212</v>
      </c>
      <c r="I7251">
        <v>43526</v>
      </c>
      <c r="J7251">
        <v>172</v>
      </c>
      <c r="K7251">
        <v>114</v>
      </c>
      <c r="L7251">
        <v>1</v>
      </c>
      <c r="M7251">
        <v>3306</v>
      </c>
      <c r="N7251">
        <v>2521.9319999999998</v>
      </c>
      <c r="O7251">
        <v>2521.9319999999998</v>
      </c>
      <c r="P7251">
        <v>114</v>
      </c>
      <c r="Q7251">
        <v>29</v>
      </c>
      <c r="R7251">
        <v>784.06799999999998</v>
      </c>
      <c r="S7251">
        <v>2019</v>
      </c>
      <c r="T7251">
        <v>8</v>
      </c>
      <c r="U7251">
        <v>34</v>
      </c>
    </row>
    <row r="7252" spans="1:21" x14ac:dyDescent="0.3">
      <c r="A7252" s="5" t="s">
        <v>168</v>
      </c>
      <c r="B7252" s="5" t="s">
        <v>175</v>
      </c>
      <c r="C7252" s="5" t="s">
        <v>85</v>
      </c>
      <c r="D7252" s="5" t="s">
        <v>416</v>
      </c>
      <c r="E7252" s="5" t="s">
        <v>172</v>
      </c>
      <c r="F7252" s="6">
        <v>43698</v>
      </c>
      <c r="G7252" s="5" t="s">
        <v>148</v>
      </c>
      <c r="H7252" s="5" t="s">
        <v>235</v>
      </c>
      <c r="I7252">
        <v>43526</v>
      </c>
      <c r="J7252">
        <v>172</v>
      </c>
      <c r="K7252">
        <v>105</v>
      </c>
      <c r="L7252">
        <v>1</v>
      </c>
      <c r="M7252">
        <v>3412.5</v>
      </c>
      <c r="N7252">
        <v>2521.9319999999998</v>
      </c>
      <c r="O7252">
        <v>2521.9319999999998</v>
      </c>
      <c r="P7252">
        <v>105</v>
      </c>
      <c r="Q7252">
        <v>32.5</v>
      </c>
      <c r="R7252">
        <v>890.56799999999998</v>
      </c>
      <c r="S7252">
        <v>2019</v>
      </c>
      <c r="T7252">
        <v>8</v>
      </c>
      <c r="U7252">
        <v>34</v>
      </c>
    </row>
    <row r="7253" spans="1:21" x14ac:dyDescent="0.3">
      <c r="A7253" s="5" t="s">
        <v>168</v>
      </c>
      <c r="B7253" s="5" t="s">
        <v>175</v>
      </c>
      <c r="C7253" s="5" t="s">
        <v>85</v>
      </c>
      <c r="D7253" s="5" t="s">
        <v>416</v>
      </c>
      <c r="E7253" s="5" t="s">
        <v>172</v>
      </c>
      <c r="F7253" s="6">
        <v>43698</v>
      </c>
      <c r="G7253" s="5" t="s">
        <v>148</v>
      </c>
      <c r="H7253" s="5" t="s">
        <v>190</v>
      </c>
      <c r="I7253">
        <v>43526</v>
      </c>
      <c r="J7253">
        <v>172</v>
      </c>
      <c r="K7253">
        <v>100</v>
      </c>
      <c r="L7253">
        <v>1</v>
      </c>
      <c r="M7253">
        <v>3250</v>
      </c>
      <c r="N7253">
        <v>2521.9319999999998</v>
      </c>
      <c r="O7253">
        <v>2521.9319999999998</v>
      </c>
      <c r="P7253">
        <v>100</v>
      </c>
      <c r="Q7253">
        <v>32.5</v>
      </c>
      <c r="R7253">
        <v>728.06799999999998</v>
      </c>
      <c r="S7253">
        <v>2019</v>
      </c>
      <c r="T7253">
        <v>8</v>
      </c>
      <c r="U7253">
        <v>34</v>
      </c>
    </row>
    <row r="7254" spans="1:21" x14ac:dyDescent="0.3">
      <c r="A7254" s="5" t="s">
        <v>168</v>
      </c>
      <c r="B7254" s="5" t="s">
        <v>175</v>
      </c>
      <c r="C7254" s="5" t="s">
        <v>85</v>
      </c>
      <c r="D7254" s="5" t="s">
        <v>416</v>
      </c>
      <c r="E7254" s="5" t="s">
        <v>172</v>
      </c>
      <c r="F7254" s="6">
        <v>43698</v>
      </c>
      <c r="G7254" s="5" t="s">
        <v>148</v>
      </c>
      <c r="H7254" s="5" t="s">
        <v>371</v>
      </c>
      <c r="I7254">
        <v>43526</v>
      </c>
      <c r="J7254">
        <v>172</v>
      </c>
      <c r="K7254">
        <v>1143.5</v>
      </c>
      <c r="L7254">
        <v>10</v>
      </c>
      <c r="M7254">
        <v>36592</v>
      </c>
      <c r="N7254">
        <v>25219.322</v>
      </c>
      <c r="O7254">
        <v>2521.9319999999998</v>
      </c>
      <c r="P7254">
        <v>114.35</v>
      </c>
      <c r="Q7254">
        <v>32</v>
      </c>
      <c r="R7254">
        <v>11372.678</v>
      </c>
      <c r="S7254">
        <v>2019</v>
      </c>
      <c r="T7254">
        <v>8</v>
      </c>
      <c r="U7254">
        <v>34</v>
      </c>
    </row>
    <row r="7255" spans="1:21" x14ac:dyDescent="0.3">
      <c r="A7255" s="5" t="s">
        <v>168</v>
      </c>
      <c r="B7255" s="5" t="s">
        <v>175</v>
      </c>
      <c r="C7255" s="5" t="s">
        <v>87</v>
      </c>
      <c r="D7255" s="5" t="s">
        <v>428</v>
      </c>
      <c r="E7255" s="5" t="s">
        <v>172</v>
      </c>
      <c r="F7255" s="6">
        <v>43698</v>
      </c>
      <c r="G7255" s="5" t="s">
        <v>148</v>
      </c>
      <c r="H7255" s="5" t="s">
        <v>173</v>
      </c>
      <c r="I7255">
        <v>43540</v>
      </c>
      <c r="J7255">
        <v>158</v>
      </c>
      <c r="K7255">
        <v>140</v>
      </c>
      <c r="L7255">
        <v>2</v>
      </c>
      <c r="M7255">
        <v>4900</v>
      </c>
      <c r="N7255">
        <v>4533.4089999999997</v>
      </c>
      <c r="O7255">
        <v>2266.7049999999999</v>
      </c>
      <c r="P7255">
        <v>70</v>
      </c>
      <c r="Q7255">
        <v>35</v>
      </c>
      <c r="R7255">
        <v>366.59100000000001</v>
      </c>
      <c r="S7255">
        <v>2019</v>
      </c>
      <c r="T7255">
        <v>8</v>
      </c>
      <c r="U7255">
        <v>34</v>
      </c>
    </row>
    <row r="7256" spans="1:21" x14ac:dyDescent="0.3">
      <c r="A7256" s="5" t="s">
        <v>168</v>
      </c>
      <c r="B7256" s="5" t="s">
        <v>206</v>
      </c>
      <c r="C7256" s="5" t="s">
        <v>113</v>
      </c>
      <c r="D7256" s="5" t="s">
        <v>441</v>
      </c>
      <c r="E7256" s="5" t="s">
        <v>172</v>
      </c>
      <c r="F7256" s="6">
        <v>43698</v>
      </c>
      <c r="G7256" s="5" t="s">
        <v>148</v>
      </c>
      <c r="H7256" s="5" t="s">
        <v>371</v>
      </c>
      <c r="I7256">
        <v>43518</v>
      </c>
      <c r="J7256">
        <v>180</v>
      </c>
      <c r="K7256">
        <v>1285.8</v>
      </c>
      <c r="L7256">
        <v>10</v>
      </c>
      <c r="M7256">
        <v>41788.5</v>
      </c>
      <c r="N7256">
        <v>35032.163</v>
      </c>
      <c r="O7256">
        <v>3503.2159999999999</v>
      </c>
      <c r="P7256">
        <v>128.57999999999998</v>
      </c>
      <c r="Q7256">
        <v>32.5</v>
      </c>
      <c r="R7256">
        <v>6756.3370000000004</v>
      </c>
      <c r="S7256">
        <v>2019</v>
      </c>
      <c r="T7256">
        <v>8</v>
      </c>
      <c r="U7256">
        <v>34</v>
      </c>
    </row>
    <row r="7257" spans="1:21" x14ac:dyDescent="0.3">
      <c r="A7257" s="5" t="s">
        <v>168</v>
      </c>
      <c r="B7257" s="5" t="s">
        <v>206</v>
      </c>
      <c r="C7257" s="5" t="s">
        <v>113</v>
      </c>
      <c r="D7257" s="5" t="s">
        <v>441</v>
      </c>
      <c r="E7257" s="5" t="s">
        <v>172</v>
      </c>
      <c r="F7257" s="6">
        <v>43698</v>
      </c>
      <c r="G7257" s="5" t="s">
        <v>148</v>
      </c>
      <c r="H7257" s="5" t="s">
        <v>178</v>
      </c>
      <c r="I7257">
        <v>43518</v>
      </c>
      <c r="J7257">
        <v>180</v>
      </c>
      <c r="K7257">
        <v>459</v>
      </c>
      <c r="L7257">
        <v>11</v>
      </c>
      <c r="M7257">
        <v>41023.129999999997</v>
      </c>
      <c r="N7257">
        <v>38535.379000000001</v>
      </c>
      <c r="O7257">
        <v>3503.2159999999999</v>
      </c>
      <c r="P7257">
        <v>41.727272727272727</v>
      </c>
      <c r="Q7257">
        <v>89.375</v>
      </c>
      <c r="R7257">
        <v>2487.7510000000002</v>
      </c>
      <c r="S7257">
        <v>2019</v>
      </c>
      <c r="T7257">
        <v>8</v>
      </c>
      <c r="U7257">
        <v>34</v>
      </c>
    </row>
    <row r="7258" spans="1:21" x14ac:dyDescent="0.3">
      <c r="A7258" s="5" t="s">
        <v>168</v>
      </c>
      <c r="B7258" s="5" t="s">
        <v>206</v>
      </c>
      <c r="C7258" s="5" t="s">
        <v>113</v>
      </c>
      <c r="D7258" s="5" t="s">
        <v>441</v>
      </c>
      <c r="E7258" s="5" t="s">
        <v>227</v>
      </c>
      <c r="F7258" s="6">
        <v>43698</v>
      </c>
      <c r="G7258" s="5" t="s">
        <v>148</v>
      </c>
      <c r="H7258" s="5" t="s">
        <v>178</v>
      </c>
      <c r="I7258">
        <v>43518</v>
      </c>
      <c r="J7258">
        <v>180</v>
      </c>
      <c r="K7258">
        <v>-459</v>
      </c>
      <c r="L7258">
        <v>-11</v>
      </c>
      <c r="M7258">
        <v>-41023.129999999997</v>
      </c>
      <c r="N7258">
        <v>-38535.379000000001</v>
      </c>
      <c r="O7258">
        <v>-3503.2159999999999</v>
      </c>
      <c r="P7258">
        <v>41.727272727272727</v>
      </c>
      <c r="Q7258">
        <v>89.375</v>
      </c>
      <c r="R7258">
        <v>-2487.7510000000002</v>
      </c>
      <c r="S7258">
        <v>2019</v>
      </c>
      <c r="T7258">
        <v>8</v>
      </c>
      <c r="U7258">
        <v>34</v>
      </c>
    </row>
    <row r="7259" spans="1:21" x14ac:dyDescent="0.3">
      <c r="A7259" s="5" t="s">
        <v>168</v>
      </c>
      <c r="B7259" s="5" t="s">
        <v>206</v>
      </c>
      <c r="C7259" s="5" t="s">
        <v>113</v>
      </c>
      <c r="D7259" s="5" t="s">
        <v>441</v>
      </c>
      <c r="E7259" s="5" t="s">
        <v>172</v>
      </c>
      <c r="F7259" s="6">
        <v>43698</v>
      </c>
      <c r="G7259" s="5" t="s">
        <v>148</v>
      </c>
      <c r="H7259" s="5" t="s">
        <v>178</v>
      </c>
      <c r="I7259">
        <v>43518</v>
      </c>
      <c r="J7259">
        <v>180</v>
      </c>
      <c r="K7259">
        <v>459</v>
      </c>
      <c r="L7259">
        <v>4</v>
      </c>
      <c r="M7259">
        <v>14917.5</v>
      </c>
      <c r="N7259">
        <v>14012.865</v>
      </c>
      <c r="O7259">
        <v>3503.2159999999999</v>
      </c>
      <c r="P7259">
        <v>114.75</v>
      </c>
      <c r="Q7259">
        <v>32.5</v>
      </c>
      <c r="R7259">
        <v>904.63499999999999</v>
      </c>
      <c r="S7259">
        <v>2019</v>
      </c>
      <c r="T7259">
        <v>8</v>
      </c>
      <c r="U7259">
        <v>34</v>
      </c>
    </row>
    <row r="7260" spans="1:21" x14ac:dyDescent="0.3">
      <c r="A7260" s="5" t="s">
        <v>168</v>
      </c>
      <c r="B7260" s="5" t="s">
        <v>206</v>
      </c>
      <c r="C7260" s="5" t="s">
        <v>113</v>
      </c>
      <c r="D7260" s="5" t="s">
        <v>441</v>
      </c>
      <c r="E7260" s="5" t="s">
        <v>172</v>
      </c>
      <c r="F7260" s="6">
        <v>43698</v>
      </c>
      <c r="G7260" s="5" t="s">
        <v>148</v>
      </c>
      <c r="H7260" s="5" t="s">
        <v>198</v>
      </c>
      <c r="I7260">
        <v>43518</v>
      </c>
      <c r="J7260">
        <v>180</v>
      </c>
      <c r="K7260">
        <v>129.4</v>
      </c>
      <c r="L7260">
        <v>1</v>
      </c>
      <c r="M7260">
        <v>4205.5</v>
      </c>
      <c r="N7260">
        <v>3503.2159999999999</v>
      </c>
      <c r="O7260">
        <v>3503.2159999999999</v>
      </c>
      <c r="P7260">
        <v>129.4</v>
      </c>
      <c r="Q7260">
        <v>32.5</v>
      </c>
      <c r="R7260">
        <v>702.28399999999999</v>
      </c>
      <c r="S7260">
        <v>2019</v>
      </c>
      <c r="T7260">
        <v>8</v>
      </c>
      <c r="U7260">
        <v>34</v>
      </c>
    </row>
    <row r="7261" spans="1:21" x14ac:dyDescent="0.3">
      <c r="A7261" s="5" t="s">
        <v>168</v>
      </c>
      <c r="B7261" s="5" t="s">
        <v>206</v>
      </c>
      <c r="C7261" s="5" t="s">
        <v>113</v>
      </c>
      <c r="D7261" s="5" t="s">
        <v>441</v>
      </c>
      <c r="E7261" s="5" t="s">
        <v>172</v>
      </c>
      <c r="F7261" s="6">
        <v>43698</v>
      </c>
      <c r="G7261" s="5" t="s">
        <v>148</v>
      </c>
      <c r="H7261" s="5" t="s">
        <v>197</v>
      </c>
      <c r="I7261">
        <v>43518</v>
      </c>
      <c r="J7261">
        <v>180</v>
      </c>
      <c r="K7261">
        <v>915.2</v>
      </c>
      <c r="L7261">
        <v>7</v>
      </c>
      <c r="M7261">
        <v>29744</v>
      </c>
      <c r="N7261">
        <v>24522.513999999999</v>
      </c>
      <c r="O7261">
        <v>3503.2159999999999</v>
      </c>
      <c r="P7261">
        <v>130.74285714285716</v>
      </c>
      <c r="Q7261">
        <v>32.5</v>
      </c>
      <c r="R7261">
        <v>5221.4859999999999</v>
      </c>
      <c r="S7261">
        <v>2019</v>
      </c>
      <c r="T7261">
        <v>8</v>
      </c>
      <c r="U7261">
        <v>34</v>
      </c>
    </row>
    <row r="7262" spans="1:21" x14ac:dyDescent="0.3">
      <c r="A7262" s="5" t="s">
        <v>168</v>
      </c>
      <c r="B7262" s="5" t="s">
        <v>206</v>
      </c>
      <c r="C7262" s="5" t="s">
        <v>113</v>
      </c>
      <c r="D7262" s="5" t="s">
        <v>441</v>
      </c>
      <c r="E7262" s="5" t="s">
        <v>172</v>
      </c>
      <c r="F7262" s="6">
        <v>43698</v>
      </c>
      <c r="G7262" s="5" t="s">
        <v>148</v>
      </c>
      <c r="H7262" s="5" t="s">
        <v>311</v>
      </c>
      <c r="I7262">
        <v>43518</v>
      </c>
      <c r="J7262">
        <v>180</v>
      </c>
      <c r="K7262">
        <v>93.4</v>
      </c>
      <c r="L7262">
        <v>1</v>
      </c>
      <c r="M7262">
        <v>3035.5</v>
      </c>
      <c r="N7262">
        <v>3503.2159999999999</v>
      </c>
      <c r="O7262">
        <v>3503.2159999999999</v>
      </c>
      <c r="P7262">
        <v>93.4</v>
      </c>
      <c r="Q7262">
        <v>32.5</v>
      </c>
      <c r="R7262">
        <v>-467.71600000000001</v>
      </c>
      <c r="S7262">
        <v>2019</v>
      </c>
      <c r="T7262">
        <v>8</v>
      </c>
      <c r="U7262">
        <v>34</v>
      </c>
    </row>
    <row r="7263" spans="1:21" x14ac:dyDescent="0.3">
      <c r="A7263" s="5" t="s">
        <v>168</v>
      </c>
      <c r="B7263" s="5" t="s">
        <v>206</v>
      </c>
      <c r="C7263" s="5" t="s">
        <v>113</v>
      </c>
      <c r="D7263" s="5" t="s">
        <v>441</v>
      </c>
      <c r="E7263" s="5" t="s">
        <v>172</v>
      </c>
      <c r="F7263" s="6">
        <v>43698</v>
      </c>
      <c r="G7263" s="5" t="s">
        <v>148</v>
      </c>
      <c r="H7263" s="5" t="s">
        <v>208</v>
      </c>
      <c r="I7263">
        <v>43518</v>
      </c>
      <c r="J7263">
        <v>180</v>
      </c>
      <c r="K7263">
        <v>95.6</v>
      </c>
      <c r="L7263">
        <v>1</v>
      </c>
      <c r="M7263">
        <v>3107</v>
      </c>
      <c r="N7263">
        <v>3503.2159999999999</v>
      </c>
      <c r="O7263">
        <v>3503.2159999999999</v>
      </c>
      <c r="P7263">
        <v>95.6</v>
      </c>
      <c r="Q7263">
        <v>32.5</v>
      </c>
      <c r="R7263">
        <v>-396.21600000000001</v>
      </c>
      <c r="S7263">
        <v>2019</v>
      </c>
      <c r="T7263">
        <v>8</v>
      </c>
      <c r="U7263">
        <v>34</v>
      </c>
    </row>
    <row r="7264" spans="1:21" x14ac:dyDescent="0.3">
      <c r="A7264" s="5" t="s">
        <v>168</v>
      </c>
      <c r="B7264" s="5" t="s">
        <v>206</v>
      </c>
      <c r="C7264" s="5" t="s">
        <v>113</v>
      </c>
      <c r="D7264" s="5" t="s">
        <v>441</v>
      </c>
      <c r="E7264" s="5" t="s">
        <v>172</v>
      </c>
      <c r="F7264" s="6">
        <v>43698</v>
      </c>
      <c r="G7264" s="5" t="s">
        <v>148</v>
      </c>
      <c r="H7264" s="5" t="s">
        <v>235</v>
      </c>
      <c r="I7264">
        <v>43518</v>
      </c>
      <c r="J7264">
        <v>180</v>
      </c>
      <c r="K7264">
        <v>96.6</v>
      </c>
      <c r="L7264">
        <v>1</v>
      </c>
      <c r="M7264">
        <v>3139.5</v>
      </c>
      <c r="N7264">
        <v>3503.2159999999999</v>
      </c>
      <c r="O7264">
        <v>3503.2159999999999</v>
      </c>
      <c r="P7264">
        <v>96.6</v>
      </c>
      <c r="Q7264">
        <v>32.5</v>
      </c>
      <c r="R7264">
        <v>-363.71600000000001</v>
      </c>
      <c r="S7264">
        <v>2019</v>
      </c>
      <c r="T7264">
        <v>8</v>
      </c>
      <c r="U7264">
        <v>34</v>
      </c>
    </row>
    <row r="7265" spans="1:21" x14ac:dyDescent="0.3">
      <c r="A7265" s="5" t="s">
        <v>168</v>
      </c>
      <c r="B7265" s="5" t="s">
        <v>206</v>
      </c>
      <c r="C7265" s="5" t="s">
        <v>113</v>
      </c>
      <c r="D7265" s="5" t="s">
        <v>441</v>
      </c>
      <c r="E7265" s="5" t="s">
        <v>172</v>
      </c>
      <c r="F7265" s="6">
        <v>43698</v>
      </c>
      <c r="G7265" s="5" t="s">
        <v>148</v>
      </c>
      <c r="H7265" s="5" t="s">
        <v>351</v>
      </c>
      <c r="I7265">
        <v>43518</v>
      </c>
      <c r="J7265">
        <v>180</v>
      </c>
      <c r="K7265">
        <v>496.6</v>
      </c>
      <c r="L7265">
        <v>4</v>
      </c>
      <c r="M7265">
        <v>16139.5</v>
      </c>
      <c r="N7265">
        <v>14012.865</v>
      </c>
      <c r="O7265">
        <v>3503.2159999999999</v>
      </c>
      <c r="P7265">
        <v>124.15</v>
      </c>
      <c r="Q7265">
        <v>32.5</v>
      </c>
      <c r="R7265">
        <v>2126.6350000000002</v>
      </c>
      <c r="S7265">
        <v>2019</v>
      </c>
      <c r="T7265">
        <v>8</v>
      </c>
      <c r="U7265">
        <v>34</v>
      </c>
    </row>
    <row r="7266" spans="1:21" x14ac:dyDescent="0.3">
      <c r="A7266" s="5" t="s">
        <v>168</v>
      </c>
      <c r="B7266" s="5" t="s">
        <v>206</v>
      </c>
      <c r="C7266" s="5" t="s">
        <v>113</v>
      </c>
      <c r="D7266" s="5" t="s">
        <v>441</v>
      </c>
      <c r="E7266" s="5" t="s">
        <v>172</v>
      </c>
      <c r="F7266" s="6">
        <v>43698</v>
      </c>
      <c r="G7266" s="5" t="s">
        <v>148</v>
      </c>
      <c r="H7266" s="5" t="s">
        <v>190</v>
      </c>
      <c r="I7266">
        <v>43518</v>
      </c>
      <c r="J7266">
        <v>180</v>
      </c>
      <c r="K7266">
        <v>91</v>
      </c>
      <c r="L7266">
        <v>1</v>
      </c>
      <c r="M7266">
        <v>2957.5</v>
      </c>
      <c r="N7266">
        <v>3503.2159999999999</v>
      </c>
      <c r="O7266">
        <v>3503.2159999999999</v>
      </c>
      <c r="P7266">
        <v>91</v>
      </c>
      <c r="Q7266">
        <v>32.5</v>
      </c>
      <c r="R7266">
        <v>-545.71600000000001</v>
      </c>
      <c r="S7266">
        <v>2019</v>
      </c>
      <c r="T7266">
        <v>8</v>
      </c>
      <c r="U7266">
        <v>34</v>
      </c>
    </row>
    <row r="7267" spans="1:21" x14ac:dyDescent="0.3">
      <c r="A7267" s="5" t="s">
        <v>168</v>
      </c>
      <c r="B7267" s="5" t="s">
        <v>175</v>
      </c>
      <c r="C7267" s="5" t="s">
        <v>85</v>
      </c>
      <c r="D7267" s="5" t="s">
        <v>416</v>
      </c>
      <c r="E7267" s="5" t="s">
        <v>172</v>
      </c>
      <c r="F7267" s="6">
        <v>43699</v>
      </c>
      <c r="G7267" s="5" t="s">
        <v>148</v>
      </c>
      <c r="H7267" s="5" t="s">
        <v>182</v>
      </c>
      <c r="I7267">
        <v>43526</v>
      </c>
      <c r="J7267">
        <v>173</v>
      </c>
      <c r="K7267">
        <v>110</v>
      </c>
      <c r="L7267">
        <v>1</v>
      </c>
      <c r="M7267">
        <v>3355</v>
      </c>
      <c r="N7267">
        <v>2521.9319999999998</v>
      </c>
      <c r="O7267">
        <v>2521.9319999999998</v>
      </c>
      <c r="P7267">
        <v>110</v>
      </c>
      <c r="Q7267">
        <v>30.5</v>
      </c>
      <c r="R7267">
        <v>833.06799999999998</v>
      </c>
      <c r="S7267">
        <v>2019</v>
      </c>
      <c r="T7267">
        <v>8</v>
      </c>
      <c r="U7267">
        <v>34</v>
      </c>
    </row>
    <row r="7268" spans="1:21" x14ac:dyDescent="0.3">
      <c r="A7268" s="5" t="s">
        <v>168</v>
      </c>
      <c r="B7268" s="5" t="s">
        <v>175</v>
      </c>
      <c r="C7268" s="5" t="s">
        <v>85</v>
      </c>
      <c r="D7268" s="5" t="s">
        <v>416</v>
      </c>
      <c r="E7268" s="5" t="s">
        <v>172</v>
      </c>
      <c r="F7268" s="6">
        <v>43699</v>
      </c>
      <c r="G7268" s="5" t="s">
        <v>148</v>
      </c>
      <c r="H7268" s="5" t="s">
        <v>321</v>
      </c>
      <c r="I7268">
        <v>43526</v>
      </c>
      <c r="J7268">
        <v>173</v>
      </c>
      <c r="K7268">
        <v>238</v>
      </c>
      <c r="L7268">
        <v>2</v>
      </c>
      <c r="M7268">
        <v>7140</v>
      </c>
      <c r="N7268">
        <v>5043.8639999999996</v>
      </c>
      <c r="O7268">
        <v>2521.9319999999998</v>
      </c>
      <c r="P7268">
        <v>119</v>
      </c>
      <c r="Q7268">
        <v>30</v>
      </c>
      <c r="R7268">
        <v>2096.136</v>
      </c>
      <c r="S7268">
        <v>2019</v>
      </c>
      <c r="T7268">
        <v>8</v>
      </c>
      <c r="U7268">
        <v>34</v>
      </c>
    </row>
    <row r="7269" spans="1:21" x14ac:dyDescent="0.3">
      <c r="A7269" s="5" t="s">
        <v>168</v>
      </c>
      <c r="B7269" s="5" t="s">
        <v>175</v>
      </c>
      <c r="C7269" s="5" t="s">
        <v>85</v>
      </c>
      <c r="D7269" s="5" t="s">
        <v>416</v>
      </c>
      <c r="E7269" s="5" t="s">
        <v>172</v>
      </c>
      <c r="F7269" s="6">
        <v>43699</v>
      </c>
      <c r="G7269" s="5" t="s">
        <v>148</v>
      </c>
      <c r="H7269" s="5" t="s">
        <v>269</v>
      </c>
      <c r="I7269">
        <v>43526</v>
      </c>
      <c r="J7269">
        <v>173</v>
      </c>
      <c r="K7269">
        <v>1990</v>
      </c>
      <c r="L7269">
        <v>20</v>
      </c>
      <c r="M7269">
        <v>59700</v>
      </c>
      <c r="N7269">
        <v>50438.644999999997</v>
      </c>
      <c r="O7269">
        <v>2521.9319999999998</v>
      </c>
      <c r="P7269">
        <v>99.5</v>
      </c>
      <c r="Q7269">
        <v>30</v>
      </c>
      <c r="R7269">
        <v>9261.3549999999996</v>
      </c>
      <c r="S7269">
        <v>2019</v>
      </c>
      <c r="T7269">
        <v>8</v>
      </c>
      <c r="U7269">
        <v>34</v>
      </c>
    </row>
    <row r="7270" spans="1:21" x14ac:dyDescent="0.3">
      <c r="A7270" s="5" t="s">
        <v>168</v>
      </c>
      <c r="B7270" s="5" t="s">
        <v>206</v>
      </c>
      <c r="C7270" s="5" t="s">
        <v>114</v>
      </c>
      <c r="D7270" s="5" t="s">
        <v>443</v>
      </c>
      <c r="E7270" s="5" t="s">
        <v>172</v>
      </c>
      <c r="F7270" s="6">
        <v>43699</v>
      </c>
      <c r="G7270" s="5" t="s">
        <v>148</v>
      </c>
      <c r="H7270" s="5" t="s">
        <v>204</v>
      </c>
      <c r="I7270">
        <v>43525</v>
      </c>
      <c r="J7270">
        <v>174</v>
      </c>
      <c r="K7270">
        <v>344</v>
      </c>
      <c r="L7270">
        <v>3</v>
      </c>
      <c r="M7270">
        <v>10492</v>
      </c>
      <c r="N7270">
        <v>9110.4920000000002</v>
      </c>
      <c r="O7270">
        <v>3036.8310000000001</v>
      </c>
      <c r="P7270">
        <v>114.66666666666667</v>
      </c>
      <c r="Q7270">
        <v>30.5</v>
      </c>
      <c r="R7270">
        <v>1381.508</v>
      </c>
      <c r="S7270">
        <v>2019</v>
      </c>
      <c r="T7270">
        <v>8</v>
      </c>
      <c r="U7270">
        <v>34</v>
      </c>
    </row>
    <row r="7271" spans="1:21" x14ac:dyDescent="0.3">
      <c r="A7271" s="5" t="s">
        <v>168</v>
      </c>
      <c r="B7271" s="5" t="s">
        <v>206</v>
      </c>
      <c r="C7271" s="5" t="s">
        <v>114</v>
      </c>
      <c r="D7271" s="5" t="s">
        <v>443</v>
      </c>
      <c r="E7271" s="5" t="s">
        <v>172</v>
      </c>
      <c r="F7271" s="6">
        <v>43699</v>
      </c>
      <c r="G7271" s="5" t="s">
        <v>148</v>
      </c>
      <c r="H7271" s="5" t="s">
        <v>221</v>
      </c>
      <c r="I7271">
        <v>43525</v>
      </c>
      <c r="J7271">
        <v>174</v>
      </c>
      <c r="K7271">
        <v>207</v>
      </c>
      <c r="L7271">
        <v>2</v>
      </c>
      <c r="M7271">
        <v>6313.5</v>
      </c>
      <c r="N7271">
        <v>6073.6610000000001</v>
      </c>
      <c r="O7271">
        <v>3036.8310000000001</v>
      </c>
      <c r="P7271">
        <v>103.5</v>
      </c>
      <c r="Q7271">
        <v>30.5</v>
      </c>
      <c r="R7271">
        <v>239.839</v>
      </c>
      <c r="S7271">
        <v>2019</v>
      </c>
      <c r="T7271">
        <v>8</v>
      </c>
      <c r="U7271">
        <v>34</v>
      </c>
    </row>
    <row r="7272" spans="1:21" x14ac:dyDescent="0.3">
      <c r="A7272" s="5" t="s">
        <v>168</v>
      </c>
      <c r="B7272" s="5" t="s">
        <v>206</v>
      </c>
      <c r="C7272" s="5" t="s">
        <v>114</v>
      </c>
      <c r="D7272" s="5" t="s">
        <v>443</v>
      </c>
      <c r="E7272" s="5" t="s">
        <v>172</v>
      </c>
      <c r="F7272" s="6">
        <v>43699</v>
      </c>
      <c r="G7272" s="5" t="s">
        <v>148</v>
      </c>
      <c r="H7272" s="5" t="s">
        <v>205</v>
      </c>
      <c r="I7272">
        <v>43525</v>
      </c>
      <c r="J7272">
        <v>174</v>
      </c>
      <c r="K7272">
        <v>322</v>
      </c>
      <c r="L7272">
        <v>3</v>
      </c>
      <c r="M7272">
        <v>9821</v>
      </c>
      <c r="N7272">
        <v>9110.4920000000002</v>
      </c>
      <c r="O7272">
        <v>3036.8310000000001</v>
      </c>
      <c r="P7272">
        <v>107.33333333333333</v>
      </c>
      <c r="Q7272">
        <v>30.5</v>
      </c>
      <c r="R7272">
        <v>710.50800000000004</v>
      </c>
      <c r="S7272">
        <v>2019</v>
      </c>
      <c r="T7272">
        <v>8</v>
      </c>
      <c r="U7272">
        <v>34</v>
      </c>
    </row>
    <row r="7273" spans="1:21" x14ac:dyDescent="0.3">
      <c r="A7273" s="5" t="s">
        <v>168</v>
      </c>
      <c r="B7273" s="5" t="s">
        <v>206</v>
      </c>
      <c r="C7273" s="5" t="s">
        <v>114</v>
      </c>
      <c r="D7273" s="5" t="s">
        <v>443</v>
      </c>
      <c r="E7273" s="5" t="s">
        <v>172</v>
      </c>
      <c r="F7273" s="6">
        <v>43699</v>
      </c>
      <c r="G7273" s="5" t="s">
        <v>148</v>
      </c>
      <c r="H7273" s="5" t="s">
        <v>216</v>
      </c>
      <c r="I7273">
        <v>43525</v>
      </c>
      <c r="J7273">
        <v>174</v>
      </c>
      <c r="K7273">
        <v>216</v>
      </c>
      <c r="L7273">
        <v>2</v>
      </c>
      <c r="M7273">
        <v>6588</v>
      </c>
      <c r="N7273">
        <v>6073.6610000000001</v>
      </c>
      <c r="O7273">
        <v>3036.8310000000001</v>
      </c>
      <c r="P7273">
        <v>108</v>
      </c>
      <c r="Q7273">
        <v>30.5</v>
      </c>
      <c r="R7273">
        <v>514.33900000000006</v>
      </c>
      <c r="S7273">
        <v>2019</v>
      </c>
      <c r="T7273">
        <v>8</v>
      </c>
      <c r="U7273">
        <v>34</v>
      </c>
    </row>
    <row r="7274" spans="1:21" x14ac:dyDescent="0.3">
      <c r="A7274" s="5" t="s">
        <v>168</v>
      </c>
      <c r="B7274" s="5" t="s">
        <v>206</v>
      </c>
      <c r="C7274" s="5" t="s">
        <v>114</v>
      </c>
      <c r="D7274" s="5" t="s">
        <v>443</v>
      </c>
      <c r="E7274" s="5" t="s">
        <v>172</v>
      </c>
      <c r="F7274" s="6">
        <v>43699</v>
      </c>
      <c r="G7274" s="5" t="s">
        <v>148</v>
      </c>
      <c r="H7274" s="5" t="s">
        <v>184</v>
      </c>
      <c r="I7274">
        <v>43525</v>
      </c>
      <c r="J7274">
        <v>174</v>
      </c>
      <c r="K7274">
        <v>2168</v>
      </c>
      <c r="L7274">
        <v>18</v>
      </c>
      <c r="M7274">
        <v>65040</v>
      </c>
      <c r="N7274">
        <v>54662.951999999997</v>
      </c>
      <c r="O7274">
        <v>3036.8310000000001</v>
      </c>
      <c r="P7274">
        <v>120.44444444444444</v>
      </c>
      <c r="Q7274">
        <v>30</v>
      </c>
      <c r="R7274">
        <v>10377.048000000001</v>
      </c>
      <c r="S7274">
        <v>2019</v>
      </c>
      <c r="T7274">
        <v>8</v>
      </c>
      <c r="U7274">
        <v>34</v>
      </c>
    </row>
    <row r="7275" spans="1:21" x14ac:dyDescent="0.3">
      <c r="A7275" s="5" t="s">
        <v>168</v>
      </c>
      <c r="B7275" s="5" t="s">
        <v>206</v>
      </c>
      <c r="C7275" s="5" t="s">
        <v>114</v>
      </c>
      <c r="D7275" s="5" t="s">
        <v>443</v>
      </c>
      <c r="E7275" s="5" t="s">
        <v>172</v>
      </c>
      <c r="F7275" s="6">
        <v>43699</v>
      </c>
      <c r="G7275" s="5" t="s">
        <v>148</v>
      </c>
      <c r="H7275" s="5" t="s">
        <v>203</v>
      </c>
      <c r="I7275">
        <v>43525</v>
      </c>
      <c r="J7275">
        <v>174</v>
      </c>
      <c r="K7275">
        <v>114</v>
      </c>
      <c r="L7275">
        <v>1</v>
      </c>
      <c r="M7275">
        <v>3477</v>
      </c>
      <c r="N7275">
        <v>3036.8310000000001</v>
      </c>
      <c r="O7275">
        <v>3036.8310000000001</v>
      </c>
      <c r="P7275">
        <v>114</v>
      </c>
      <c r="Q7275">
        <v>30.5</v>
      </c>
      <c r="R7275">
        <v>440.16899999999998</v>
      </c>
      <c r="S7275">
        <v>2019</v>
      </c>
      <c r="T7275">
        <v>8</v>
      </c>
      <c r="U7275">
        <v>34</v>
      </c>
    </row>
    <row r="7276" spans="1:21" x14ac:dyDescent="0.3">
      <c r="A7276" s="5" t="s">
        <v>168</v>
      </c>
      <c r="B7276" s="5" t="s">
        <v>206</v>
      </c>
      <c r="C7276" s="5" t="s">
        <v>114</v>
      </c>
      <c r="D7276" s="5" t="s">
        <v>443</v>
      </c>
      <c r="E7276" s="5" t="s">
        <v>172</v>
      </c>
      <c r="F7276" s="6">
        <v>43699</v>
      </c>
      <c r="G7276" s="5" t="s">
        <v>148</v>
      </c>
      <c r="H7276" s="5" t="s">
        <v>230</v>
      </c>
      <c r="I7276">
        <v>43525</v>
      </c>
      <c r="J7276">
        <v>174</v>
      </c>
      <c r="K7276">
        <v>2104</v>
      </c>
      <c r="L7276">
        <v>18</v>
      </c>
      <c r="M7276">
        <v>63120</v>
      </c>
      <c r="N7276">
        <v>54662.951999999997</v>
      </c>
      <c r="O7276">
        <v>3036.8310000000001</v>
      </c>
      <c r="P7276">
        <v>116.88888888888889</v>
      </c>
      <c r="Q7276">
        <v>30</v>
      </c>
      <c r="R7276">
        <v>8457.0480000000007</v>
      </c>
      <c r="S7276">
        <v>2019</v>
      </c>
      <c r="T7276">
        <v>8</v>
      </c>
      <c r="U7276">
        <v>34</v>
      </c>
    </row>
    <row r="7277" spans="1:21" x14ac:dyDescent="0.3">
      <c r="A7277" s="5" t="s">
        <v>168</v>
      </c>
      <c r="B7277" s="5" t="s">
        <v>206</v>
      </c>
      <c r="C7277" s="5" t="s">
        <v>114</v>
      </c>
      <c r="D7277" s="5" t="s">
        <v>443</v>
      </c>
      <c r="E7277" s="5" t="s">
        <v>172</v>
      </c>
      <c r="F7277" s="6">
        <v>43699</v>
      </c>
      <c r="G7277" s="5" t="s">
        <v>148</v>
      </c>
      <c r="H7277" s="5" t="s">
        <v>180</v>
      </c>
      <c r="I7277">
        <v>43525</v>
      </c>
      <c r="J7277">
        <v>174</v>
      </c>
      <c r="K7277">
        <v>90</v>
      </c>
      <c r="L7277">
        <v>1</v>
      </c>
      <c r="M7277">
        <v>2745</v>
      </c>
      <c r="N7277">
        <v>3036.8310000000001</v>
      </c>
      <c r="O7277">
        <v>3036.8310000000001</v>
      </c>
      <c r="P7277">
        <v>90</v>
      </c>
      <c r="Q7277">
        <v>30.5</v>
      </c>
      <c r="R7277">
        <v>-291.83100000000002</v>
      </c>
      <c r="S7277">
        <v>2019</v>
      </c>
      <c r="T7277">
        <v>8</v>
      </c>
      <c r="U7277">
        <v>34</v>
      </c>
    </row>
    <row r="7278" spans="1:21" x14ac:dyDescent="0.3">
      <c r="A7278" s="5" t="s">
        <v>168</v>
      </c>
      <c r="B7278" s="5" t="s">
        <v>206</v>
      </c>
      <c r="C7278" s="5" t="s">
        <v>114</v>
      </c>
      <c r="D7278" s="5" t="s">
        <v>443</v>
      </c>
      <c r="E7278" s="5" t="s">
        <v>172</v>
      </c>
      <c r="F7278" s="6">
        <v>43699</v>
      </c>
      <c r="G7278" s="5" t="s">
        <v>148</v>
      </c>
      <c r="H7278" s="5" t="s">
        <v>222</v>
      </c>
      <c r="I7278">
        <v>43525</v>
      </c>
      <c r="J7278">
        <v>174</v>
      </c>
      <c r="K7278">
        <v>148</v>
      </c>
      <c r="L7278">
        <v>1</v>
      </c>
      <c r="M7278">
        <v>4514</v>
      </c>
      <c r="N7278">
        <v>3036.8310000000001</v>
      </c>
      <c r="O7278">
        <v>3036.8310000000001</v>
      </c>
      <c r="P7278">
        <v>148</v>
      </c>
      <c r="Q7278">
        <v>30.5</v>
      </c>
      <c r="R7278">
        <v>1477.1690000000001</v>
      </c>
      <c r="S7278">
        <v>2019</v>
      </c>
      <c r="T7278">
        <v>8</v>
      </c>
      <c r="U7278">
        <v>34</v>
      </c>
    </row>
    <row r="7279" spans="1:21" x14ac:dyDescent="0.3">
      <c r="A7279" s="5" t="s">
        <v>168</v>
      </c>
      <c r="B7279" s="5" t="s">
        <v>206</v>
      </c>
      <c r="C7279" s="5" t="s">
        <v>114</v>
      </c>
      <c r="D7279" s="5" t="s">
        <v>443</v>
      </c>
      <c r="E7279" s="5" t="s">
        <v>172</v>
      </c>
      <c r="F7279" s="6">
        <v>43699</v>
      </c>
      <c r="G7279" s="5" t="s">
        <v>148</v>
      </c>
      <c r="H7279" s="5" t="s">
        <v>217</v>
      </c>
      <c r="I7279">
        <v>43525</v>
      </c>
      <c r="J7279">
        <v>174</v>
      </c>
      <c r="K7279">
        <v>1198</v>
      </c>
      <c r="L7279">
        <v>10</v>
      </c>
      <c r="M7279">
        <v>36539</v>
      </c>
      <c r="N7279">
        <v>30368.306</v>
      </c>
      <c r="O7279">
        <v>3036.8310000000001</v>
      </c>
      <c r="P7279">
        <v>119.8</v>
      </c>
      <c r="Q7279">
        <v>30.5</v>
      </c>
      <c r="R7279">
        <v>6170.6940000000004</v>
      </c>
      <c r="S7279">
        <v>2019</v>
      </c>
      <c r="T7279">
        <v>8</v>
      </c>
      <c r="U7279">
        <v>34</v>
      </c>
    </row>
    <row r="7280" spans="1:21" x14ac:dyDescent="0.3">
      <c r="A7280" s="5" t="s">
        <v>168</v>
      </c>
      <c r="B7280" s="5" t="s">
        <v>206</v>
      </c>
      <c r="C7280" s="5" t="s">
        <v>114</v>
      </c>
      <c r="D7280" s="5" t="s">
        <v>443</v>
      </c>
      <c r="E7280" s="5" t="s">
        <v>172</v>
      </c>
      <c r="F7280" s="6">
        <v>43699</v>
      </c>
      <c r="G7280" s="5" t="s">
        <v>148</v>
      </c>
      <c r="H7280" s="5" t="s">
        <v>181</v>
      </c>
      <c r="I7280">
        <v>43525</v>
      </c>
      <c r="J7280">
        <v>174</v>
      </c>
      <c r="K7280">
        <v>240</v>
      </c>
      <c r="L7280">
        <v>2</v>
      </c>
      <c r="M7280">
        <v>7320</v>
      </c>
      <c r="N7280">
        <v>6073.6610000000001</v>
      </c>
      <c r="O7280">
        <v>3036.8310000000001</v>
      </c>
      <c r="P7280">
        <v>120</v>
      </c>
      <c r="Q7280">
        <v>30.5</v>
      </c>
      <c r="R7280">
        <v>1246.3389999999999</v>
      </c>
      <c r="S7280">
        <v>2019</v>
      </c>
      <c r="T7280">
        <v>8</v>
      </c>
      <c r="U7280">
        <v>34</v>
      </c>
    </row>
    <row r="7281" spans="1:21" x14ac:dyDescent="0.3">
      <c r="A7281" s="5" t="s">
        <v>168</v>
      </c>
      <c r="B7281" s="5" t="s">
        <v>206</v>
      </c>
      <c r="C7281" s="5" t="s">
        <v>114</v>
      </c>
      <c r="D7281" s="5" t="s">
        <v>443</v>
      </c>
      <c r="E7281" s="5" t="s">
        <v>172</v>
      </c>
      <c r="F7281" s="6">
        <v>43699</v>
      </c>
      <c r="G7281" s="5" t="s">
        <v>148</v>
      </c>
      <c r="H7281" s="5" t="s">
        <v>183</v>
      </c>
      <c r="I7281">
        <v>43525</v>
      </c>
      <c r="J7281">
        <v>174</v>
      </c>
      <c r="K7281">
        <v>220</v>
      </c>
      <c r="L7281">
        <v>2</v>
      </c>
      <c r="M7281">
        <v>6710</v>
      </c>
      <c r="N7281">
        <v>6073.6610000000001</v>
      </c>
      <c r="O7281">
        <v>3036.8310000000001</v>
      </c>
      <c r="P7281">
        <v>110</v>
      </c>
      <c r="Q7281">
        <v>30.5</v>
      </c>
      <c r="R7281">
        <v>636.33900000000006</v>
      </c>
      <c r="S7281">
        <v>2019</v>
      </c>
      <c r="T7281">
        <v>8</v>
      </c>
      <c r="U7281">
        <v>34</v>
      </c>
    </row>
    <row r="7282" spans="1:21" x14ac:dyDescent="0.3">
      <c r="A7282" s="5" t="s">
        <v>168</v>
      </c>
      <c r="B7282" s="5" t="s">
        <v>206</v>
      </c>
      <c r="C7282" s="5" t="s">
        <v>114</v>
      </c>
      <c r="D7282" s="5" t="s">
        <v>443</v>
      </c>
      <c r="E7282" s="5" t="s">
        <v>172</v>
      </c>
      <c r="F7282" s="6">
        <v>43699</v>
      </c>
      <c r="G7282" s="5" t="s">
        <v>148</v>
      </c>
      <c r="H7282" s="5" t="s">
        <v>185</v>
      </c>
      <c r="I7282">
        <v>43525</v>
      </c>
      <c r="J7282">
        <v>174</v>
      </c>
      <c r="K7282">
        <v>240</v>
      </c>
      <c r="L7282">
        <v>2</v>
      </c>
      <c r="M7282">
        <v>7320</v>
      </c>
      <c r="N7282">
        <v>6073.6610000000001</v>
      </c>
      <c r="O7282">
        <v>3036.8310000000001</v>
      </c>
      <c r="P7282">
        <v>120</v>
      </c>
      <c r="Q7282">
        <v>30.5</v>
      </c>
      <c r="R7282">
        <v>1246.3389999999999</v>
      </c>
      <c r="S7282">
        <v>2019</v>
      </c>
      <c r="T7282">
        <v>8</v>
      </c>
      <c r="U7282">
        <v>34</v>
      </c>
    </row>
    <row r="7283" spans="1:21" x14ac:dyDescent="0.3">
      <c r="A7283" s="5" t="s">
        <v>168</v>
      </c>
      <c r="B7283" s="5" t="s">
        <v>206</v>
      </c>
      <c r="C7283" s="5" t="s">
        <v>114</v>
      </c>
      <c r="D7283" s="5" t="s">
        <v>443</v>
      </c>
      <c r="E7283" s="5" t="s">
        <v>172</v>
      </c>
      <c r="F7283" s="6">
        <v>43699</v>
      </c>
      <c r="G7283" s="5" t="s">
        <v>148</v>
      </c>
      <c r="H7283" s="5" t="s">
        <v>187</v>
      </c>
      <c r="I7283">
        <v>43525</v>
      </c>
      <c r="J7283">
        <v>174</v>
      </c>
      <c r="K7283">
        <v>250</v>
      </c>
      <c r="L7283">
        <v>2</v>
      </c>
      <c r="M7283">
        <v>7625</v>
      </c>
      <c r="N7283">
        <v>6073.6610000000001</v>
      </c>
      <c r="O7283">
        <v>3036.8310000000001</v>
      </c>
      <c r="P7283">
        <v>125</v>
      </c>
      <c r="Q7283">
        <v>30.5</v>
      </c>
      <c r="R7283">
        <v>1551.3389999999999</v>
      </c>
      <c r="S7283">
        <v>2019</v>
      </c>
      <c r="T7283">
        <v>8</v>
      </c>
      <c r="U7283">
        <v>34</v>
      </c>
    </row>
    <row r="7284" spans="1:21" x14ac:dyDescent="0.3">
      <c r="A7284" s="5" t="s">
        <v>168</v>
      </c>
      <c r="B7284" s="5" t="s">
        <v>206</v>
      </c>
      <c r="C7284" s="5" t="s">
        <v>114</v>
      </c>
      <c r="D7284" s="5" t="s">
        <v>443</v>
      </c>
      <c r="E7284" s="5" t="s">
        <v>172</v>
      </c>
      <c r="F7284" s="6">
        <v>43699</v>
      </c>
      <c r="G7284" s="5" t="s">
        <v>148</v>
      </c>
      <c r="H7284" s="5" t="s">
        <v>284</v>
      </c>
      <c r="I7284">
        <v>43525</v>
      </c>
      <c r="J7284">
        <v>174</v>
      </c>
      <c r="K7284">
        <v>128</v>
      </c>
      <c r="L7284">
        <v>1</v>
      </c>
      <c r="M7284">
        <v>3904</v>
      </c>
      <c r="N7284">
        <v>3036.8310000000001</v>
      </c>
      <c r="O7284">
        <v>3036.8310000000001</v>
      </c>
      <c r="P7284">
        <v>128</v>
      </c>
      <c r="Q7284">
        <v>30.5</v>
      </c>
      <c r="R7284">
        <v>867.16899999999998</v>
      </c>
      <c r="S7284">
        <v>2019</v>
      </c>
      <c r="T7284">
        <v>8</v>
      </c>
      <c r="U7284">
        <v>34</v>
      </c>
    </row>
    <row r="7285" spans="1:21" x14ac:dyDescent="0.3">
      <c r="A7285" s="5" t="s">
        <v>168</v>
      </c>
      <c r="B7285" s="5" t="s">
        <v>206</v>
      </c>
      <c r="C7285" s="5" t="s">
        <v>114</v>
      </c>
      <c r="D7285" s="5" t="s">
        <v>443</v>
      </c>
      <c r="E7285" s="5" t="s">
        <v>172</v>
      </c>
      <c r="F7285" s="6">
        <v>43699</v>
      </c>
      <c r="G7285" s="5" t="s">
        <v>148</v>
      </c>
      <c r="H7285" s="5" t="s">
        <v>189</v>
      </c>
      <c r="I7285">
        <v>43525</v>
      </c>
      <c r="J7285">
        <v>174</v>
      </c>
      <c r="K7285">
        <v>112</v>
      </c>
      <c r="L7285">
        <v>1</v>
      </c>
      <c r="M7285">
        <v>3416</v>
      </c>
      <c r="N7285">
        <v>3036.8310000000001</v>
      </c>
      <c r="O7285">
        <v>3036.8310000000001</v>
      </c>
      <c r="P7285">
        <v>112</v>
      </c>
      <c r="Q7285">
        <v>30.5</v>
      </c>
      <c r="R7285">
        <v>379.16899999999998</v>
      </c>
      <c r="S7285">
        <v>2019</v>
      </c>
      <c r="T7285">
        <v>8</v>
      </c>
      <c r="U7285">
        <v>34</v>
      </c>
    </row>
    <row r="7286" spans="1:21" x14ac:dyDescent="0.3">
      <c r="A7286" s="5" t="s">
        <v>168</v>
      </c>
      <c r="B7286" s="5" t="s">
        <v>206</v>
      </c>
      <c r="C7286" s="5" t="s">
        <v>114</v>
      </c>
      <c r="D7286" s="5" t="s">
        <v>443</v>
      </c>
      <c r="E7286" s="5" t="s">
        <v>172</v>
      </c>
      <c r="F7286" s="6">
        <v>43699</v>
      </c>
      <c r="G7286" s="5" t="s">
        <v>148</v>
      </c>
      <c r="H7286" s="5" t="s">
        <v>308</v>
      </c>
      <c r="I7286">
        <v>43525</v>
      </c>
      <c r="J7286">
        <v>174</v>
      </c>
      <c r="K7286">
        <v>120</v>
      </c>
      <c r="L7286">
        <v>1</v>
      </c>
      <c r="M7286">
        <v>3660</v>
      </c>
      <c r="N7286">
        <v>3036.8310000000001</v>
      </c>
      <c r="O7286">
        <v>3036.8310000000001</v>
      </c>
      <c r="P7286">
        <v>120</v>
      </c>
      <c r="Q7286">
        <v>30.5</v>
      </c>
      <c r="R7286">
        <v>623.16899999999998</v>
      </c>
      <c r="S7286">
        <v>2019</v>
      </c>
      <c r="T7286">
        <v>8</v>
      </c>
      <c r="U7286">
        <v>34</v>
      </c>
    </row>
    <row r="7287" spans="1:21" x14ac:dyDescent="0.3">
      <c r="A7287" s="5" t="s">
        <v>168</v>
      </c>
      <c r="B7287" s="5" t="s">
        <v>206</v>
      </c>
      <c r="C7287" s="5" t="s">
        <v>114</v>
      </c>
      <c r="D7287" s="5" t="s">
        <v>443</v>
      </c>
      <c r="E7287" s="5" t="s">
        <v>172</v>
      </c>
      <c r="F7287" s="6">
        <v>43699</v>
      </c>
      <c r="G7287" s="5" t="s">
        <v>148</v>
      </c>
      <c r="H7287" s="5" t="s">
        <v>190</v>
      </c>
      <c r="I7287">
        <v>43525</v>
      </c>
      <c r="J7287">
        <v>174</v>
      </c>
      <c r="K7287">
        <v>214</v>
      </c>
      <c r="L7287">
        <v>2</v>
      </c>
      <c r="M7287">
        <v>6527</v>
      </c>
      <c r="N7287">
        <v>6073.6610000000001</v>
      </c>
      <c r="O7287">
        <v>3036.8310000000001</v>
      </c>
      <c r="P7287">
        <v>107</v>
      </c>
      <c r="Q7287">
        <v>30.5</v>
      </c>
      <c r="R7287">
        <v>453.339</v>
      </c>
      <c r="S7287">
        <v>2019</v>
      </c>
      <c r="T7287">
        <v>8</v>
      </c>
      <c r="U7287">
        <v>34</v>
      </c>
    </row>
    <row r="7288" spans="1:21" x14ac:dyDescent="0.3">
      <c r="A7288" s="5" t="s">
        <v>168</v>
      </c>
      <c r="B7288" s="5" t="s">
        <v>169</v>
      </c>
      <c r="C7288" s="5" t="s">
        <v>170</v>
      </c>
      <c r="D7288" s="5" t="s">
        <v>435</v>
      </c>
      <c r="E7288" s="5" t="s">
        <v>172</v>
      </c>
      <c r="F7288" s="6">
        <v>43701</v>
      </c>
      <c r="G7288" s="5" t="s">
        <v>148</v>
      </c>
      <c r="H7288" s="5" t="s">
        <v>311</v>
      </c>
      <c r="I7288">
        <v>43491</v>
      </c>
      <c r="J7288">
        <v>210</v>
      </c>
      <c r="K7288">
        <v>135.80000000000001</v>
      </c>
      <c r="L7288">
        <v>1</v>
      </c>
      <c r="M7288">
        <v>4413.5</v>
      </c>
      <c r="N7288">
        <v>3761.7779999999998</v>
      </c>
      <c r="O7288">
        <v>3761.7779999999998</v>
      </c>
      <c r="P7288">
        <v>135.80000000000001</v>
      </c>
      <c r="Q7288">
        <v>32.5</v>
      </c>
      <c r="R7288">
        <v>651.72199999999998</v>
      </c>
      <c r="S7288">
        <v>2019</v>
      </c>
      <c r="T7288">
        <v>8</v>
      </c>
      <c r="U7288">
        <v>34</v>
      </c>
    </row>
    <row r="7289" spans="1:21" x14ac:dyDescent="0.3">
      <c r="A7289" s="5" t="s">
        <v>168</v>
      </c>
      <c r="B7289" s="5" t="s">
        <v>169</v>
      </c>
      <c r="C7289" s="5" t="s">
        <v>170</v>
      </c>
      <c r="D7289" s="5" t="s">
        <v>435</v>
      </c>
      <c r="E7289" s="5" t="s">
        <v>172</v>
      </c>
      <c r="F7289" s="6">
        <v>43701</v>
      </c>
      <c r="G7289" s="5" t="s">
        <v>148</v>
      </c>
      <c r="H7289" s="5" t="s">
        <v>173</v>
      </c>
      <c r="I7289">
        <v>43491</v>
      </c>
      <c r="J7289">
        <v>210</v>
      </c>
      <c r="K7289">
        <v>1097.2</v>
      </c>
      <c r="L7289">
        <v>7</v>
      </c>
      <c r="M7289">
        <v>38402</v>
      </c>
      <c r="N7289">
        <v>26332.445</v>
      </c>
      <c r="O7289">
        <v>3761.7779999999998</v>
      </c>
      <c r="P7289">
        <v>156.74285714285716</v>
      </c>
      <c r="Q7289">
        <v>35</v>
      </c>
      <c r="R7289">
        <v>12069.555</v>
      </c>
      <c r="S7289">
        <v>2019</v>
      </c>
      <c r="T7289">
        <v>8</v>
      </c>
      <c r="U7289">
        <v>34</v>
      </c>
    </row>
    <row r="7290" spans="1:21" x14ac:dyDescent="0.3">
      <c r="A7290" s="5" t="s">
        <v>168</v>
      </c>
      <c r="B7290" s="5" t="s">
        <v>175</v>
      </c>
      <c r="C7290" s="5" t="s">
        <v>82</v>
      </c>
      <c r="D7290" s="5" t="s">
        <v>444</v>
      </c>
      <c r="E7290" s="5" t="s">
        <v>172</v>
      </c>
      <c r="F7290" s="6">
        <v>43701</v>
      </c>
      <c r="G7290" s="5" t="s">
        <v>148</v>
      </c>
      <c r="H7290" s="5" t="s">
        <v>190</v>
      </c>
      <c r="I7290">
        <v>43547</v>
      </c>
      <c r="J7290">
        <v>154</v>
      </c>
      <c r="K7290">
        <v>74</v>
      </c>
      <c r="L7290">
        <v>1</v>
      </c>
      <c r="M7290">
        <v>2590</v>
      </c>
      <c r="N7290">
        <v>2027.62</v>
      </c>
      <c r="O7290">
        <v>2027.62</v>
      </c>
      <c r="P7290">
        <v>74</v>
      </c>
      <c r="Q7290">
        <v>35</v>
      </c>
      <c r="R7290">
        <v>562.38</v>
      </c>
      <c r="S7290">
        <v>2019</v>
      </c>
      <c r="T7290">
        <v>8</v>
      </c>
      <c r="U7290">
        <v>34</v>
      </c>
    </row>
    <row r="7291" spans="1:21" x14ac:dyDescent="0.3">
      <c r="A7291" s="5" t="s">
        <v>168</v>
      </c>
      <c r="B7291" s="5" t="s">
        <v>175</v>
      </c>
      <c r="C7291" s="5" t="s">
        <v>85</v>
      </c>
      <c r="D7291" s="5" t="s">
        <v>416</v>
      </c>
      <c r="E7291" s="5" t="s">
        <v>172</v>
      </c>
      <c r="F7291" s="6">
        <v>43701</v>
      </c>
      <c r="G7291" s="5" t="s">
        <v>148</v>
      </c>
      <c r="H7291" s="5" t="s">
        <v>190</v>
      </c>
      <c r="I7291">
        <v>43526</v>
      </c>
      <c r="J7291">
        <v>175</v>
      </c>
      <c r="K7291">
        <v>92</v>
      </c>
      <c r="L7291">
        <v>1</v>
      </c>
      <c r="M7291">
        <v>2990</v>
      </c>
      <c r="N7291">
        <v>2521.9319999999998</v>
      </c>
      <c r="O7291">
        <v>2521.9319999999998</v>
      </c>
      <c r="P7291">
        <v>92</v>
      </c>
      <c r="Q7291">
        <v>32.5</v>
      </c>
      <c r="R7291">
        <v>468.06799999999998</v>
      </c>
      <c r="S7291">
        <v>2019</v>
      </c>
      <c r="T7291">
        <v>8</v>
      </c>
      <c r="U7291">
        <v>34</v>
      </c>
    </row>
    <row r="7292" spans="1:21" x14ac:dyDescent="0.3">
      <c r="A7292" s="5" t="s">
        <v>168</v>
      </c>
      <c r="B7292" s="5" t="s">
        <v>175</v>
      </c>
      <c r="C7292" s="5" t="s">
        <v>87</v>
      </c>
      <c r="D7292" s="5" t="s">
        <v>428</v>
      </c>
      <c r="E7292" s="5" t="s">
        <v>172</v>
      </c>
      <c r="F7292" s="6">
        <v>43701</v>
      </c>
      <c r="G7292" s="5" t="s">
        <v>148</v>
      </c>
      <c r="H7292" s="5" t="s">
        <v>178</v>
      </c>
      <c r="I7292">
        <v>43540</v>
      </c>
      <c r="J7292">
        <v>161</v>
      </c>
      <c r="K7292">
        <v>351.5</v>
      </c>
      <c r="L7292">
        <v>3</v>
      </c>
      <c r="M7292">
        <v>11423.75</v>
      </c>
      <c r="N7292">
        <v>6800.1139999999996</v>
      </c>
      <c r="O7292">
        <v>2266.7049999999999</v>
      </c>
      <c r="P7292">
        <v>117.16666666666667</v>
      </c>
      <c r="Q7292">
        <v>32.5</v>
      </c>
      <c r="R7292">
        <v>4623.6360000000004</v>
      </c>
      <c r="S7292">
        <v>2019</v>
      </c>
      <c r="T7292">
        <v>8</v>
      </c>
      <c r="U7292">
        <v>34</v>
      </c>
    </row>
    <row r="7293" spans="1:21" x14ac:dyDescent="0.3">
      <c r="A7293" s="5" t="s">
        <v>168</v>
      </c>
      <c r="B7293" s="5" t="s">
        <v>175</v>
      </c>
      <c r="C7293" s="5" t="s">
        <v>87</v>
      </c>
      <c r="D7293" s="5" t="s">
        <v>428</v>
      </c>
      <c r="E7293" s="5" t="s">
        <v>172</v>
      </c>
      <c r="F7293" s="6">
        <v>43701</v>
      </c>
      <c r="G7293" s="5" t="s">
        <v>148</v>
      </c>
      <c r="H7293" s="5" t="s">
        <v>198</v>
      </c>
      <c r="I7293">
        <v>43540</v>
      </c>
      <c r="J7293">
        <v>161</v>
      </c>
      <c r="K7293">
        <v>117.5</v>
      </c>
      <c r="L7293">
        <v>1</v>
      </c>
      <c r="M7293">
        <v>3818.75</v>
      </c>
      <c r="N7293">
        <v>2266.7049999999999</v>
      </c>
      <c r="O7293">
        <v>2266.7049999999999</v>
      </c>
      <c r="P7293">
        <v>117.5</v>
      </c>
      <c r="Q7293">
        <v>32.5</v>
      </c>
      <c r="R7293">
        <v>1552.0450000000001</v>
      </c>
      <c r="S7293">
        <v>2019</v>
      </c>
      <c r="T7293">
        <v>8</v>
      </c>
      <c r="U7293">
        <v>34</v>
      </c>
    </row>
    <row r="7294" spans="1:21" x14ac:dyDescent="0.3">
      <c r="A7294" s="5" t="s">
        <v>168</v>
      </c>
      <c r="B7294" s="5" t="s">
        <v>175</v>
      </c>
      <c r="C7294" s="5" t="s">
        <v>87</v>
      </c>
      <c r="D7294" s="5" t="s">
        <v>428</v>
      </c>
      <c r="E7294" s="5" t="s">
        <v>172</v>
      </c>
      <c r="F7294" s="6">
        <v>43701</v>
      </c>
      <c r="G7294" s="5" t="s">
        <v>148</v>
      </c>
      <c r="H7294" s="5" t="s">
        <v>311</v>
      </c>
      <c r="I7294">
        <v>43540</v>
      </c>
      <c r="J7294">
        <v>161</v>
      </c>
      <c r="K7294">
        <v>116.5</v>
      </c>
      <c r="L7294">
        <v>1</v>
      </c>
      <c r="M7294">
        <v>3786.25</v>
      </c>
      <c r="N7294">
        <v>2266.7049999999999</v>
      </c>
      <c r="O7294">
        <v>2266.7049999999999</v>
      </c>
      <c r="P7294">
        <v>116.5</v>
      </c>
      <c r="Q7294">
        <v>32.5</v>
      </c>
      <c r="R7294">
        <v>1519.5450000000001</v>
      </c>
      <c r="S7294">
        <v>2019</v>
      </c>
      <c r="T7294">
        <v>8</v>
      </c>
      <c r="U7294">
        <v>34</v>
      </c>
    </row>
    <row r="7295" spans="1:21" x14ac:dyDescent="0.3">
      <c r="A7295" s="5" t="s">
        <v>168</v>
      </c>
      <c r="B7295" s="5" t="s">
        <v>175</v>
      </c>
      <c r="C7295" s="5" t="s">
        <v>87</v>
      </c>
      <c r="D7295" s="5" t="s">
        <v>428</v>
      </c>
      <c r="E7295" s="5" t="s">
        <v>172</v>
      </c>
      <c r="F7295" s="6">
        <v>43701</v>
      </c>
      <c r="G7295" s="5" t="s">
        <v>148</v>
      </c>
      <c r="H7295" s="5" t="s">
        <v>351</v>
      </c>
      <c r="I7295">
        <v>43540</v>
      </c>
      <c r="J7295">
        <v>161</v>
      </c>
      <c r="K7295">
        <v>238.5</v>
      </c>
      <c r="L7295">
        <v>2</v>
      </c>
      <c r="M7295">
        <v>7751.25</v>
      </c>
      <c r="N7295">
        <v>4533.4089999999997</v>
      </c>
      <c r="O7295">
        <v>2266.7049999999999</v>
      </c>
      <c r="P7295">
        <v>119.25</v>
      </c>
      <c r="Q7295">
        <v>32.5</v>
      </c>
      <c r="R7295">
        <v>3217.8409999999999</v>
      </c>
      <c r="S7295">
        <v>2019</v>
      </c>
      <c r="T7295">
        <v>8</v>
      </c>
      <c r="U7295">
        <v>34</v>
      </c>
    </row>
    <row r="7296" spans="1:21" x14ac:dyDescent="0.3">
      <c r="A7296" s="5" t="s">
        <v>168</v>
      </c>
      <c r="B7296" s="5" t="s">
        <v>175</v>
      </c>
      <c r="C7296" s="5" t="s">
        <v>87</v>
      </c>
      <c r="D7296" s="5" t="s">
        <v>428</v>
      </c>
      <c r="E7296" s="5" t="s">
        <v>172</v>
      </c>
      <c r="F7296" s="6">
        <v>43701</v>
      </c>
      <c r="G7296" s="5" t="s">
        <v>148</v>
      </c>
      <c r="H7296" s="5" t="s">
        <v>173</v>
      </c>
      <c r="I7296">
        <v>43540</v>
      </c>
      <c r="J7296">
        <v>161</v>
      </c>
      <c r="K7296">
        <v>2499.5</v>
      </c>
      <c r="L7296">
        <v>24</v>
      </c>
      <c r="M7296">
        <v>87482.5</v>
      </c>
      <c r="N7296">
        <v>54400.913999999997</v>
      </c>
      <c r="O7296">
        <v>2266.7049999999999</v>
      </c>
      <c r="P7296">
        <v>104.14583333333333</v>
      </c>
      <c r="Q7296">
        <v>35</v>
      </c>
      <c r="R7296">
        <v>33081.586000000003</v>
      </c>
      <c r="S7296">
        <v>2019</v>
      </c>
      <c r="T7296">
        <v>8</v>
      </c>
      <c r="U7296">
        <v>34</v>
      </c>
    </row>
    <row r="7297" spans="1:21" x14ac:dyDescent="0.3">
      <c r="A7297" s="5" t="s">
        <v>168</v>
      </c>
      <c r="B7297" s="5" t="s">
        <v>175</v>
      </c>
      <c r="C7297" s="5" t="s">
        <v>87</v>
      </c>
      <c r="D7297" s="5" t="s">
        <v>428</v>
      </c>
      <c r="E7297" s="5" t="s">
        <v>172</v>
      </c>
      <c r="F7297" s="6">
        <v>43701</v>
      </c>
      <c r="G7297" s="5" t="s">
        <v>148</v>
      </c>
      <c r="H7297" s="5" t="s">
        <v>190</v>
      </c>
      <c r="I7297">
        <v>43540</v>
      </c>
      <c r="J7297">
        <v>161</v>
      </c>
      <c r="K7297">
        <v>338</v>
      </c>
      <c r="L7297">
        <v>3</v>
      </c>
      <c r="M7297">
        <v>10309</v>
      </c>
      <c r="N7297">
        <v>6800.1139999999996</v>
      </c>
      <c r="O7297">
        <v>2266.7049999999999</v>
      </c>
      <c r="P7297">
        <v>112.66666666666667</v>
      </c>
      <c r="Q7297">
        <v>30.5</v>
      </c>
      <c r="R7297">
        <v>3508.886</v>
      </c>
      <c r="S7297">
        <v>2019</v>
      </c>
      <c r="T7297">
        <v>8</v>
      </c>
      <c r="U7297">
        <v>34</v>
      </c>
    </row>
    <row r="7298" spans="1:21" x14ac:dyDescent="0.3">
      <c r="A7298" s="5" t="s">
        <v>168</v>
      </c>
      <c r="B7298" s="5" t="s">
        <v>175</v>
      </c>
      <c r="C7298" s="5" t="s">
        <v>87</v>
      </c>
      <c r="D7298" s="5" t="s">
        <v>428</v>
      </c>
      <c r="E7298" s="5" t="s">
        <v>172</v>
      </c>
      <c r="F7298" s="6">
        <v>43701</v>
      </c>
      <c r="G7298" s="5" t="s">
        <v>148</v>
      </c>
      <c r="H7298" s="5" t="s">
        <v>205</v>
      </c>
      <c r="I7298">
        <v>43540</v>
      </c>
      <c r="J7298">
        <v>161</v>
      </c>
      <c r="K7298">
        <v>440</v>
      </c>
      <c r="L7298">
        <v>4</v>
      </c>
      <c r="M7298">
        <v>13420</v>
      </c>
      <c r="N7298">
        <v>9066.8189999999995</v>
      </c>
      <c r="O7298">
        <v>2266.7049999999999</v>
      </c>
      <c r="P7298">
        <v>110</v>
      </c>
      <c r="Q7298">
        <v>30.5</v>
      </c>
      <c r="R7298">
        <v>4353.1809999999996</v>
      </c>
      <c r="S7298">
        <v>2019</v>
      </c>
      <c r="T7298">
        <v>8</v>
      </c>
      <c r="U7298">
        <v>34</v>
      </c>
    </row>
    <row r="7299" spans="1:21" x14ac:dyDescent="0.3">
      <c r="A7299" s="5" t="s">
        <v>168</v>
      </c>
      <c r="B7299" s="5" t="s">
        <v>175</v>
      </c>
      <c r="C7299" s="5" t="s">
        <v>87</v>
      </c>
      <c r="D7299" s="5" t="s">
        <v>428</v>
      </c>
      <c r="E7299" s="5" t="s">
        <v>172</v>
      </c>
      <c r="F7299" s="6">
        <v>43701</v>
      </c>
      <c r="G7299" s="5" t="s">
        <v>148</v>
      </c>
      <c r="H7299" s="5" t="s">
        <v>204</v>
      </c>
      <c r="I7299">
        <v>43540</v>
      </c>
      <c r="J7299">
        <v>161</v>
      </c>
      <c r="K7299">
        <v>624</v>
      </c>
      <c r="L7299">
        <v>5</v>
      </c>
      <c r="M7299">
        <v>19032</v>
      </c>
      <c r="N7299">
        <v>11333.523999999999</v>
      </c>
      <c r="O7299">
        <v>2266.7049999999999</v>
      </c>
      <c r="P7299">
        <v>124.8</v>
      </c>
      <c r="Q7299">
        <v>30.5</v>
      </c>
      <c r="R7299">
        <v>7698.4759999999997</v>
      </c>
      <c r="S7299">
        <v>2019</v>
      </c>
      <c r="T7299">
        <v>8</v>
      </c>
      <c r="U7299">
        <v>34</v>
      </c>
    </row>
    <row r="7300" spans="1:21" x14ac:dyDescent="0.3">
      <c r="A7300" s="5" t="s">
        <v>168</v>
      </c>
      <c r="B7300" s="5" t="s">
        <v>175</v>
      </c>
      <c r="C7300" s="5" t="s">
        <v>87</v>
      </c>
      <c r="D7300" s="5" t="s">
        <v>428</v>
      </c>
      <c r="E7300" s="5" t="s">
        <v>172</v>
      </c>
      <c r="F7300" s="6">
        <v>43701</v>
      </c>
      <c r="G7300" s="5" t="s">
        <v>148</v>
      </c>
      <c r="H7300" s="5" t="s">
        <v>202</v>
      </c>
      <c r="I7300">
        <v>43540</v>
      </c>
      <c r="J7300">
        <v>161</v>
      </c>
      <c r="K7300">
        <v>968</v>
      </c>
      <c r="L7300">
        <v>9</v>
      </c>
      <c r="M7300">
        <v>29524</v>
      </c>
      <c r="N7300">
        <v>20400.343000000001</v>
      </c>
      <c r="O7300">
        <v>2266.7049999999999</v>
      </c>
      <c r="P7300">
        <v>107.55555555555556</v>
      </c>
      <c r="Q7300">
        <v>30.5</v>
      </c>
      <c r="R7300">
        <v>9123.6569999999992</v>
      </c>
      <c r="S7300">
        <v>2019</v>
      </c>
      <c r="T7300">
        <v>8</v>
      </c>
      <c r="U7300">
        <v>34</v>
      </c>
    </row>
    <row r="7301" spans="1:21" x14ac:dyDescent="0.3">
      <c r="A7301" s="5" t="s">
        <v>168</v>
      </c>
      <c r="B7301" s="5" t="s">
        <v>175</v>
      </c>
      <c r="C7301" s="5" t="s">
        <v>88</v>
      </c>
      <c r="D7301" s="5" t="s">
        <v>442</v>
      </c>
      <c r="E7301" s="5" t="s">
        <v>172</v>
      </c>
      <c r="F7301" s="6">
        <v>43701</v>
      </c>
      <c r="G7301" s="5" t="s">
        <v>148</v>
      </c>
      <c r="H7301" s="5" t="s">
        <v>197</v>
      </c>
      <c r="I7301">
        <v>43533</v>
      </c>
      <c r="J7301">
        <v>168</v>
      </c>
      <c r="K7301">
        <v>224.5</v>
      </c>
      <c r="L7301">
        <v>2</v>
      </c>
      <c r="M7301">
        <v>7296.25</v>
      </c>
      <c r="N7301">
        <v>4883.2060000000001</v>
      </c>
      <c r="O7301">
        <v>2441.6030000000001</v>
      </c>
      <c r="P7301">
        <v>112.25</v>
      </c>
      <c r="Q7301">
        <v>32.5</v>
      </c>
      <c r="R7301">
        <v>2413.0439999999999</v>
      </c>
      <c r="S7301">
        <v>2019</v>
      </c>
      <c r="T7301">
        <v>8</v>
      </c>
      <c r="U7301">
        <v>34</v>
      </c>
    </row>
    <row r="7302" spans="1:21" x14ac:dyDescent="0.3">
      <c r="A7302" s="5" t="s">
        <v>168</v>
      </c>
      <c r="B7302" s="5" t="s">
        <v>175</v>
      </c>
      <c r="C7302" s="5" t="s">
        <v>88</v>
      </c>
      <c r="D7302" s="5" t="s">
        <v>442</v>
      </c>
      <c r="E7302" s="5" t="s">
        <v>172</v>
      </c>
      <c r="F7302" s="6">
        <v>43701</v>
      </c>
      <c r="G7302" s="5" t="s">
        <v>148</v>
      </c>
      <c r="H7302" s="5" t="s">
        <v>190</v>
      </c>
      <c r="I7302">
        <v>43533</v>
      </c>
      <c r="J7302">
        <v>168</v>
      </c>
      <c r="K7302">
        <v>95</v>
      </c>
      <c r="L7302">
        <v>1</v>
      </c>
      <c r="M7302">
        <v>2280</v>
      </c>
      <c r="N7302">
        <v>2441.6030000000001</v>
      </c>
      <c r="O7302">
        <v>2441.6030000000001</v>
      </c>
      <c r="P7302">
        <v>95</v>
      </c>
      <c r="Q7302">
        <v>24</v>
      </c>
      <c r="R7302">
        <v>-161.60300000000001</v>
      </c>
      <c r="S7302">
        <v>2019</v>
      </c>
      <c r="T7302">
        <v>8</v>
      </c>
      <c r="U7302">
        <v>34</v>
      </c>
    </row>
    <row r="7303" spans="1:21" x14ac:dyDescent="0.3">
      <c r="A7303" s="5" t="s">
        <v>168</v>
      </c>
      <c r="B7303" s="5" t="s">
        <v>206</v>
      </c>
      <c r="C7303" s="5" t="s">
        <v>112</v>
      </c>
      <c r="D7303" s="5" t="s">
        <v>439</v>
      </c>
      <c r="E7303" s="5" t="s">
        <v>172</v>
      </c>
      <c r="F7303" s="6">
        <v>43701</v>
      </c>
      <c r="G7303" s="5" t="s">
        <v>148</v>
      </c>
      <c r="H7303" s="5" t="s">
        <v>197</v>
      </c>
      <c r="I7303">
        <v>43511</v>
      </c>
      <c r="J7303">
        <v>190</v>
      </c>
      <c r="K7303">
        <v>372.4</v>
      </c>
      <c r="L7303">
        <v>2</v>
      </c>
      <c r="M7303">
        <v>8885.5</v>
      </c>
      <c r="N7303">
        <v>7114.5469999999996</v>
      </c>
      <c r="O7303">
        <v>3557.2730000000001</v>
      </c>
      <c r="P7303">
        <v>186.2</v>
      </c>
      <c r="Q7303">
        <v>23.860099999999999</v>
      </c>
      <c r="R7303">
        <v>1770.953</v>
      </c>
      <c r="S7303">
        <v>2019</v>
      </c>
      <c r="T7303">
        <v>8</v>
      </c>
      <c r="U7303">
        <v>34</v>
      </c>
    </row>
    <row r="7304" spans="1:21" x14ac:dyDescent="0.3">
      <c r="A7304" s="5" t="s">
        <v>168</v>
      </c>
      <c r="B7304" s="5" t="s">
        <v>206</v>
      </c>
      <c r="C7304" s="5" t="s">
        <v>112</v>
      </c>
      <c r="D7304" s="5" t="s">
        <v>439</v>
      </c>
      <c r="E7304" s="5" t="s">
        <v>172</v>
      </c>
      <c r="F7304" s="6">
        <v>43701</v>
      </c>
      <c r="G7304" s="5" t="s">
        <v>148</v>
      </c>
      <c r="H7304" s="5" t="s">
        <v>190</v>
      </c>
      <c r="I7304">
        <v>43511</v>
      </c>
      <c r="J7304">
        <v>190</v>
      </c>
      <c r="K7304">
        <v>123.2</v>
      </c>
      <c r="L7304">
        <v>1</v>
      </c>
      <c r="M7304">
        <v>4004</v>
      </c>
      <c r="N7304">
        <v>3557.2730000000001</v>
      </c>
      <c r="O7304">
        <v>3557.2730000000001</v>
      </c>
      <c r="P7304">
        <v>123.2</v>
      </c>
      <c r="Q7304">
        <v>32.5</v>
      </c>
      <c r="R7304">
        <v>446.72699999999998</v>
      </c>
      <c r="S7304">
        <v>2019</v>
      </c>
      <c r="T7304">
        <v>8</v>
      </c>
      <c r="U7304">
        <v>34</v>
      </c>
    </row>
    <row r="7305" spans="1:21" x14ac:dyDescent="0.3">
      <c r="A7305" s="5" t="s">
        <v>168</v>
      </c>
      <c r="B7305" s="5" t="s">
        <v>206</v>
      </c>
      <c r="C7305" s="5" t="s">
        <v>112</v>
      </c>
      <c r="D7305" s="5" t="s">
        <v>439</v>
      </c>
      <c r="E7305" s="5" t="s">
        <v>172</v>
      </c>
      <c r="F7305" s="6">
        <v>43701</v>
      </c>
      <c r="G7305" s="5" t="s">
        <v>148</v>
      </c>
      <c r="H7305" s="5" t="s">
        <v>173</v>
      </c>
      <c r="I7305">
        <v>43511</v>
      </c>
      <c r="J7305">
        <v>190</v>
      </c>
      <c r="K7305">
        <v>144.19999999999999</v>
      </c>
      <c r="L7305">
        <v>1</v>
      </c>
      <c r="M7305">
        <v>5047</v>
      </c>
      <c r="N7305">
        <v>3557.2730000000001</v>
      </c>
      <c r="O7305">
        <v>3557.2730000000001</v>
      </c>
      <c r="P7305">
        <v>144.19999999999999</v>
      </c>
      <c r="Q7305">
        <v>35</v>
      </c>
      <c r="R7305">
        <v>1489.7270000000001</v>
      </c>
      <c r="S7305">
        <v>2019</v>
      </c>
      <c r="T7305">
        <v>8</v>
      </c>
      <c r="U7305">
        <v>34</v>
      </c>
    </row>
    <row r="7306" spans="1:21" x14ac:dyDescent="0.3">
      <c r="A7306" s="5" t="s">
        <v>168</v>
      </c>
      <c r="B7306" s="5" t="s">
        <v>206</v>
      </c>
      <c r="C7306" s="5" t="s">
        <v>114</v>
      </c>
      <c r="D7306" s="5" t="s">
        <v>443</v>
      </c>
      <c r="E7306" s="5" t="s">
        <v>172</v>
      </c>
      <c r="F7306" s="6">
        <v>43701</v>
      </c>
      <c r="G7306" s="5" t="s">
        <v>148</v>
      </c>
      <c r="H7306" s="5" t="s">
        <v>218</v>
      </c>
      <c r="I7306">
        <v>43525</v>
      </c>
      <c r="J7306">
        <v>176</v>
      </c>
      <c r="K7306">
        <v>602</v>
      </c>
      <c r="L7306">
        <v>5</v>
      </c>
      <c r="M7306">
        <v>18361</v>
      </c>
      <c r="N7306">
        <v>15184.153</v>
      </c>
      <c r="O7306">
        <v>3036.8310000000001</v>
      </c>
      <c r="P7306">
        <v>120.4</v>
      </c>
      <c r="Q7306">
        <v>30.5</v>
      </c>
      <c r="R7306">
        <v>3176.8470000000002</v>
      </c>
      <c r="S7306">
        <v>2019</v>
      </c>
      <c r="T7306">
        <v>8</v>
      </c>
      <c r="U7306">
        <v>34</v>
      </c>
    </row>
    <row r="7307" spans="1:21" x14ac:dyDescent="0.3">
      <c r="A7307" s="5" t="s">
        <v>168</v>
      </c>
      <c r="B7307" s="5" t="s">
        <v>206</v>
      </c>
      <c r="C7307" s="5" t="s">
        <v>114</v>
      </c>
      <c r="D7307" s="5" t="s">
        <v>443</v>
      </c>
      <c r="E7307" s="5" t="s">
        <v>172</v>
      </c>
      <c r="F7307" s="6">
        <v>43701</v>
      </c>
      <c r="G7307" s="5" t="s">
        <v>148</v>
      </c>
      <c r="H7307" s="5" t="s">
        <v>216</v>
      </c>
      <c r="I7307">
        <v>43525</v>
      </c>
      <c r="J7307">
        <v>176</v>
      </c>
      <c r="K7307">
        <v>120</v>
      </c>
      <c r="L7307">
        <v>1</v>
      </c>
      <c r="M7307">
        <v>3660</v>
      </c>
      <c r="N7307">
        <v>3036.8310000000001</v>
      </c>
      <c r="O7307">
        <v>3036.8310000000001</v>
      </c>
      <c r="P7307">
        <v>120</v>
      </c>
      <c r="Q7307">
        <v>30.5</v>
      </c>
      <c r="R7307">
        <v>623.16899999999998</v>
      </c>
      <c r="S7307">
        <v>2019</v>
      </c>
      <c r="T7307">
        <v>8</v>
      </c>
      <c r="U7307">
        <v>34</v>
      </c>
    </row>
    <row r="7308" spans="1:21" x14ac:dyDescent="0.3">
      <c r="A7308" s="5" t="s">
        <v>168</v>
      </c>
      <c r="B7308" s="5" t="s">
        <v>206</v>
      </c>
      <c r="C7308" s="5" t="s">
        <v>114</v>
      </c>
      <c r="D7308" s="5" t="s">
        <v>443</v>
      </c>
      <c r="E7308" s="5" t="s">
        <v>172</v>
      </c>
      <c r="F7308" s="6">
        <v>43701</v>
      </c>
      <c r="G7308" s="5" t="s">
        <v>148</v>
      </c>
      <c r="H7308" s="5" t="s">
        <v>231</v>
      </c>
      <c r="I7308">
        <v>43525</v>
      </c>
      <c r="J7308">
        <v>176</v>
      </c>
      <c r="K7308">
        <v>190</v>
      </c>
      <c r="L7308">
        <v>2</v>
      </c>
      <c r="M7308">
        <v>5795</v>
      </c>
      <c r="N7308">
        <v>6073.6610000000001</v>
      </c>
      <c r="O7308">
        <v>3036.8310000000001</v>
      </c>
      <c r="P7308">
        <v>95</v>
      </c>
      <c r="Q7308">
        <v>30.5</v>
      </c>
      <c r="R7308">
        <v>-278.661</v>
      </c>
      <c r="S7308">
        <v>2019</v>
      </c>
      <c r="T7308">
        <v>8</v>
      </c>
      <c r="U7308">
        <v>34</v>
      </c>
    </row>
    <row r="7309" spans="1:21" x14ac:dyDescent="0.3">
      <c r="A7309" s="5" t="s">
        <v>168</v>
      </c>
      <c r="B7309" s="5" t="s">
        <v>206</v>
      </c>
      <c r="C7309" s="5" t="s">
        <v>114</v>
      </c>
      <c r="D7309" s="5" t="s">
        <v>443</v>
      </c>
      <c r="E7309" s="5" t="s">
        <v>172</v>
      </c>
      <c r="F7309" s="6">
        <v>43701</v>
      </c>
      <c r="G7309" s="5" t="s">
        <v>148</v>
      </c>
      <c r="H7309" s="5" t="s">
        <v>203</v>
      </c>
      <c r="I7309">
        <v>43525</v>
      </c>
      <c r="J7309">
        <v>176</v>
      </c>
      <c r="K7309">
        <v>222</v>
      </c>
      <c r="L7309">
        <v>2</v>
      </c>
      <c r="M7309">
        <v>6771</v>
      </c>
      <c r="N7309">
        <v>6073.6610000000001</v>
      </c>
      <c r="O7309">
        <v>3036.8310000000001</v>
      </c>
      <c r="P7309">
        <v>111</v>
      </c>
      <c r="Q7309">
        <v>30.5</v>
      </c>
      <c r="R7309">
        <v>697.33900000000006</v>
      </c>
      <c r="S7309">
        <v>2019</v>
      </c>
      <c r="T7309">
        <v>8</v>
      </c>
      <c r="U7309">
        <v>34</v>
      </c>
    </row>
    <row r="7310" spans="1:21" x14ac:dyDescent="0.3">
      <c r="A7310" s="5" t="s">
        <v>168</v>
      </c>
      <c r="B7310" s="5" t="s">
        <v>206</v>
      </c>
      <c r="C7310" s="5" t="s">
        <v>114</v>
      </c>
      <c r="D7310" s="5" t="s">
        <v>443</v>
      </c>
      <c r="E7310" s="5" t="s">
        <v>172</v>
      </c>
      <c r="F7310" s="6">
        <v>43701</v>
      </c>
      <c r="G7310" s="5" t="s">
        <v>148</v>
      </c>
      <c r="H7310" s="5" t="s">
        <v>226</v>
      </c>
      <c r="I7310">
        <v>43525</v>
      </c>
      <c r="J7310">
        <v>176</v>
      </c>
      <c r="K7310">
        <v>118</v>
      </c>
      <c r="L7310">
        <v>1</v>
      </c>
      <c r="M7310">
        <v>3599</v>
      </c>
      <c r="N7310">
        <v>3036.8310000000001</v>
      </c>
      <c r="O7310">
        <v>3036.8310000000001</v>
      </c>
      <c r="P7310">
        <v>118</v>
      </c>
      <c r="Q7310">
        <v>30.5</v>
      </c>
      <c r="R7310">
        <v>562.16899999999998</v>
      </c>
      <c r="S7310">
        <v>2019</v>
      </c>
      <c r="T7310">
        <v>8</v>
      </c>
      <c r="U7310">
        <v>34</v>
      </c>
    </row>
    <row r="7311" spans="1:21" x14ac:dyDescent="0.3">
      <c r="A7311" s="5" t="s">
        <v>168</v>
      </c>
      <c r="B7311" s="5" t="s">
        <v>206</v>
      </c>
      <c r="C7311" s="5" t="s">
        <v>114</v>
      </c>
      <c r="D7311" s="5" t="s">
        <v>443</v>
      </c>
      <c r="E7311" s="5" t="s">
        <v>172</v>
      </c>
      <c r="F7311" s="6">
        <v>43701</v>
      </c>
      <c r="G7311" s="5" t="s">
        <v>148</v>
      </c>
      <c r="H7311" s="5" t="s">
        <v>191</v>
      </c>
      <c r="I7311">
        <v>43525</v>
      </c>
      <c r="J7311">
        <v>176</v>
      </c>
      <c r="K7311">
        <v>490</v>
      </c>
      <c r="L7311">
        <v>4</v>
      </c>
      <c r="M7311">
        <v>14945</v>
      </c>
      <c r="N7311">
        <v>12147.323</v>
      </c>
      <c r="O7311">
        <v>3036.8310000000001</v>
      </c>
      <c r="P7311">
        <v>122.5</v>
      </c>
      <c r="Q7311">
        <v>30.5</v>
      </c>
      <c r="R7311">
        <v>2797.6770000000001</v>
      </c>
      <c r="S7311">
        <v>2019</v>
      </c>
      <c r="T7311">
        <v>8</v>
      </c>
      <c r="U7311">
        <v>34</v>
      </c>
    </row>
    <row r="7312" spans="1:21" x14ac:dyDescent="0.3">
      <c r="A7312" s="5" t="s">
        <v>168</v>
      </c>
      <c r="B7312" s="5" t="s">
        <v>206</v>
      </c>
      <c r="C7312" s="5" t="s">
        <v>114</v>
      </c>
      <c r="D7312" s="5" t="s">
        <v>443</v>
      </c>
      <c r="E7312" s="5" t="s">
        <v>172</v>
      </c>
      <c r="F7312" s="6">
        <v>43701</v>
      </c>
      <c r="G7312" s="5" t="s">
        <v>148</v>
      </c>
      <c r="H7312" s="5" t="s">
        <v>187</v>
      </c>
      <c r="I7312">
        <v>43525</v>
      </c>
      <c r="J7312">
        <v>176</v>
      </c>
      <c r="K7312">
        <v>366</v>
      </c>
      <c r="L7312">
        <v>3</v>
      </c>
      <c r="M7312">
        <v>11163</v>
      </c>
      <c r="N7312">
        <v>9110.4920000000002</v>
      </c>
      <c r="O7312">
        <v>3036.8310000000001</v>
      </c>
      <c r="P7312">
        <v>122</v>
      </c>
      <c r="Q7312">
        <v>30.5</v>
      </c>
      <c r="R7312">
        <v>2052.5079999999998</v>
      </c>
      <c r="S7312">
        <v>2019</v>
      </c>
      <c r="T7312">
        <v>8</v>
      </c>
      <c r="U7312">
        <v>34</v>
      </c>
    </row>
    <row r="7313" spans="1:21" x14ac:dyDescent="0.3">
      <c r="A7313" s="5" t="s">
        <v>168</v>
      </c>
      <c r="B7313" s="5" t="s">
        <v>206</v>
      </c>
      <c r="C7313" s="5" t="s">
        <v>114</v>
      </c>
      <c r="D7313" s="5" t="s">
        <v>443</v>
      </c>
      <c r="E7313" s="5" t="s">
        <v>172</v>
      </c>
      <c r="F7313" s="6">
        <v>43701</v>
      </c>
      <c r="G7313" s="5" t="s">
        <v>148</v>
      </c>
      <c r="H7313" s="5" t="s">
        <v>321</v>
      </c>
      <c r="I7313">
        <v>43525</v>
      </c>
      <c r="J7313">
        <v>176</v>
      </c>
      <c r="K7313">
        <v>318</v>
      </c>
      <c r="L7313">
        <v>3</v>
      </c>
      <c r="M7313">
        <v>9540</v>
      </c>
      <c r="N7313">
        <v>9110.4920000000002</v>
      </c>
      <c r="O7313">
        <v>3036.8310000000001</v>
      </c>
      <c r="P7313">
        <v>106</v>
      </c>
      <c r="Q7313">
        <v>30</v>
      </c>
      <c r="R7313">
        <v>429.50799999999998</v>
      </c>
      <c r="S7313">
        <v>2019</v>
      </c>
      <c r="T7313">
        <v>8</v>
      </c>
      <c r="U7313">
        <v>34</v>
      </c>
    </row>
    <row r="7314" spans="1:21" x14ac:dyDescent="0.3">
      <c r="A7314" s="5" t="s">
        <v>168</v>
      </c>
      <c r="B7314" s="5" t="s">
        <v>206</v>
      </c>
      <c r="C7314" s="5" t="s">
        <v>114</v>
      </c>
      <c r="D7314" s="5" t="s">
        <v>443</v>
      </c>
      <c r="E7314" s="5" t="s">
        <v>172</v>
      </c>
      <c r="F7314" s="6">
        <v>43701</v>
      </c>
      <c r="G7314" s="5" t="s">
        <v>148</v>
      </c>
      <c r="H7314" s="5" t="s">
        <v>222</v>
      </c>
      <c r="I7314">
        <v>43525</v>
      </c>
      <c r="J7314">
        <v>176</v>
      </c>
      <c r="K7314">
        <v>128</v>
      </c>
      <c r="L7314">
        <v>1</v>
      </c>
      <c r="M7314">
        <v>3904</v>
      </c>
      <c r="N7314">
        <v>3036.8310000000001</v>
      </c>
      <c r="O7314">
        <v>3036.8310000000001</v>
      </c>
      <c r="P7314">
        <v>128</v>
      </c>
      <c r="Q7314">
        <v>30.5</v>
      </c>
      <c r="R7314">
        <v>867.16899999999998</v>
      </c>
      <c r="S7314">
        <v>2019</v>
      </c>
      <c r="T7314">
        <v>8</v>
      </c>
      <c r="U7314">
        <v>34</v>
      </c>
    </row>
    <row r="7315" spans="1:21" x14ac:dyDescent="0.3">
      <c r="A7315" s="5" t="s">
        <v>168</v>
      </c>
      <c r="B7315" s="5" t="s">
        <v>206</v>
      </c>
      <c r="C7315" s="5" t="s">
        <v>114</v>
      </c>
      <c r="D7315" s="5" t="s">
        <v>443</v>
      </c>
      <c r="E7315" s="5" t="s">
        <v>172</v>
      </c>
      <c r="F7315" s="6">
        <v>43701</v>
      </c>
      <c r="G7315" s="5" t="s">
        <v>148</v>
      </c>
      <c r="H7315" s="5" t="s">
        <v>181</v>
      </c>
      <c r="I7315">
        <v>43525</v>
      </c>
      <c r="J7315">
        <v>176</v>
      </c>
      <c r="K7315">
        <v>261</v>
      </c>
      <c r="L7315">
        <v>2</v>
      </c>
      <c r="M7315">
        <v>7960.5</v>
      </c>
      <c r="N7315">
        <v>6073.6610000000001</v>
      </c>
      <c r="O7315">
        <v>3036.8310000000001</v>
      </c>
      <c r="P7315">
        <v>130.5</v>
      </c>
      <c r="Q7315">
        <v>30.5</v>
      </c>
      <c r="R7315">
        <v>1886.8389999999999</v>
      </c>
      <c r="S7315">
        <v>2019</v>
      </c>
      <c r="T7315">
        <v>8</v>
      </c>
      <c r="U7315">
        <v>34</v>
      </c>
    </row>
    <row r="7316" spans="1:21" x14ac:dyDescent="0.3">
      <c r="A7316" s="5" t="s">
        <v>168</v>
      </c>
      <c r="B7316" s="5" t="s">
        <v>206</v>
      </c>
      <c r="C7316" s="5" t="s">
        <v>114</v>
      </c>
      <c r="D7316" s="5" t="s">
        <v>443</v>
      </c>
      <c r="E7316" s="5" t="s">
        <v>172</v>
      </c>
      <c r="F7316" s="6">
        <v>43701</v>
      </c>
      <c r="G7316" s="5" t="s">
        <v>148</v>
      </c>
      <c r="H7316" s="5" t="s">
        <v>183</v>
      </c>
      <c r="I7316">
        <v>43525</v>
      </c>
      <c r="J7316">
        <v>176</v>
      </c>
      <c r="K7316">
        <v>499</v>
      </c>
      <c r="L7316">
        <v>4</v>
      </c>
      <c r="M7316">
        <v>15219.5</v>
      </c>
      <c r="N7316">
        <v>12147.323</v>
      </c>
      <c r="O7316">
        <v>3036.8310000000001</v>
      </c>
      <c r="P7316">
        <v>124.75</v>
      </c>
      <c r="Q7316">
        <v>30.5</v>
      </c>
      <c r="R7316">
        <v>3072.1770000000001</v>
      </c>
      <c r="S7316">
        <v>2019</v>
      </c>
      <c r="T7316">
        <v>8</v>
      </c>
      <c r="U7316">
        <v>34</v>
      </c>
    </row>
    <row r="7317" spans="1:21" x14ac:dyDescent="0.3">
      <c r="A7317" s="5" t="s">
        <v>168</v>
      </c>
      <c r="B7317" s="5" t="s">
        <v>206</v>
      </c>
      <c r="C7317" s="5" t="s">
        <v>114</v>
      </c>
      <c r="D7317" s="5" t="s">
        <v>443</v>
      </c>
      <c r="E7317" s="5" t="s">
        <v>172</v>
      </c>
      <c r="F7317" s="6">
        <v>43701</v>
      </c>
      <c r="G7317" s="5" t="s">
        <v>148</v>
      </c>
      <c r="H7317" s="5" t="s">
        <v>182</v>
      </c>
      <c r="I7317">
        <v>43525</v>
      </c>
      <c r="J7317">
        <v>176</v>
      </c>
      <c r="K7317">
        <v>240</v>
      </c>
      <c r="L7317">
        <v>2</v>
      </c>
      <c r="M7317">
        <v>7320</v>
      </c>
      <c r="N7317">
        <v>6073.6610000000001</v>
      </c>
      <c r="O7317">
        <v>3036.8310000000001</v>
      </c>
      <c r="P7317">
        <v>120</v>
      </c>
      <c r="Q7317">
        <v>30.5</v>
      </c>
      <c r="R7317">
        <v>1246.3389999999999</v>
      </c>
      <c r="S7317">
        <v>2019</v>
      </c>
      <c r="T7317">
        <v>8</v>
      </c>
      <c r="U7317">
        <v>34</v>
      </c>
    </row>
    <row r="7318" spans="1:21" x14ac:dyDescent="0.3">
      <c r="A7318" s="5" t="s">
        <v>168</v>
      </c>
      <c r="B7318" s="5" t="s">
        <v>206</v>
      </c>
      <c r="C7318" s="5" t="s">
        <v>114</v>
      </c>
      <c r="D7318" s="5" t="s">
        <v>443</v>
      </c>
      <c r="E7318" s="5" t="s">
        <v>172</v>
      </c>
      <c r="F7318" s="6">
        <v>43701</v>
      </c>
      <c r="G7318" s="5" t="s">
        <v>148</v>
      </c>
      <c r="H7318" s="5" t="s">
        <v>246</v>
      </c>
      <c r="I7318">
        <v>43525</v>
      </c>
      <c r="J7318">
        <v>176</v>
      </c>
      <c r="K7318">
        <v>408</v>
      </c>
      <c r="L7318">
        <v>4</v>
      </c>
      <c r="M7318">
        <v>12444</v>
      </c>
      <c r="N7318">
        <v>12147.323</v>
      </c>
      <c r="O7318">
        <v>3036.8310000000001</v>
      </c>
      <c r="P7318">
        <v>102</v>
      </c>
      <c r="Q7318">
        <v>30.5</v>
      </c>
      <c r="R7318">
        <v>296.67700000000002</v>
      </c>
      <c r="S7318">
        <v>2019</v>
      </c>
      <c r="T7318">
        <v>8</v>
      </c>
      <c r="U7318">
        <v>34</v>
      </c>
    </row>
    <row r="7319" spans="1:21" x14ac:dyDescent="0.3">
      <c r="A7319" s="5" t="s">
        <v>168</v>
      </c>
      <c r="B7319" s="5" t="s">
        <v>206</v>
      </c>
      <c r="C7319" s="5" t="s">
        <v>114</v>
      </c>
      <c r="D7319" s="5" t="s">
        <v>443</v>
      </c>
      <c r="E7319" s="5" t="s">
        <v>172</v>
      </c>
      <c r="F7319" s="6">
        <v>43701</v>
      </c>
      <c r="G7319" s="5" t="s">
        <v>148</v>
      </c>
      <c r="H7319" s="5" t="s">
        <v>238</v>
      </c>
      <c r="I7319">
        <v>43525</v>
      </c>
      <c r="J7319">
        <v>176</v>
      </c>
      <c r="K7319">
        <v>200</v>
      </c>
      <c r="L7319">
        <v>2</v>
      </c>
      <c r="M7319">
        <v>6100</v>
      </c>
      <c r="N7319">
        <v>6073.6610000000001</v>
      </c>
      <c r="O7319">
        <v>3036.8310000000001</v>
      </c>
      <c r="P7319">
        <v>100</v>
      </c>
      <c r="Q7319">
        <v>30.5</v>
      </c>
      <c r="R7319">
        <v>26.338999999999999</v>
      </c>
      <c r="S7319">
        <v>2019</v>
      </c>
      <c r="T7319">
        <v>8</v>
      </c>
      <c r="U7319">
        <v>34</v>
      </c>
    </row>
    <row r="7320" spans="1:21" x14ac:dyDescent="0.3">
      <c r="A7320" s="5" t="s">
        <v>168</v>
      </c>
      <c r="B7320" s="5" t="s">
        <v>206</v>
      </c>
      <c r="C7320" s="5" t="s">
        <v>114</v>
      </c>
      <c r="D7320" s="5" t="s">
        <v>443</v>
      </c>
      <c r="E7320" s="5" t="s">
        <v>172</v>
      </c>
      <c r="F7320" s="6">
        <v>43701</v>
      </c>
      <c r="G7320" s="5" t="s">
        <v>148</v>
      </c>
      <c r="H7320" s="5" t="s">
        <v>184</v>
      </c>
      <c r="I7320">
        <v>43525</v>
      </c>
      <c r="J7320">
        <v>176</v>
      </c>
      <c r="K7320">
        <v>3072</v>
      </c>
      <c r="L7320">
        <v>25</v>
      </c>
      <c r="M7320">
        <v>92160</v>
      </c>
      <c r="N7320">
        <v>75920.766000000003</v>
      </c>
      <c r="O7320">
        <v>3036.8310000000001</v>
      </c>
      <c r="P7320">
        <v>122.88</v>
      </c>
      <c r="Q7320">
        <v>30</v>
      </c>
      <c r="R7320">
        <v>16239.234</v>
      </c>
      <c r="S7320">
        <v>2019</v>
      </c>
      <c r="T7320">
        <v>8</v>
      </c>
      <c r="U7320">
        <v>34</v>
      </c>
    </row>
    <row r="7321" spans="1:21" x14ac:dyDescent="0.3">
      <c r="A7321" s="5" t="s">
        <v>168</v>
      </c>
      <c r="B7321" s="5" t="s">
        <v>206</v>
      </c>
      <c r="C7321" s="5" t="s">
        <v>114</v>
      </c>
      <c r="D7321" s="5" t="s">
        <v>443</v>
      </c>
      <c r="E7321" s="5" t="s">
        <v>172</v>
      </c>
      <c r="F7321" s="6">
        <v>43701</v>
      </c>
      <c r="G7321" s="5" t="s">
        <v>148</v>
      </c>
      <c r="H7321" s="5" t="s">
        <v>188</v>
      </c>
      <c r="I7321">
        <v>43525</v>
      </c>
      <c r="J7321">
        <v>176</v>
      </c>
      <c r="K7321">
        <v>426</v>
      </c>
      <c r="L7321">
        <v>4</v>
      </c>
      <c r="M7321">
        <v>12993</v>
      </c>
      <c r="N7321">
        <v>12147.323</v>
      </c>
      <c r="O7321">
        <v>3036.8310000000001</v>
      </c>
      <c r="P7321">
        <v>106.5</v>
      </c>
      <c r="Q7321">
        <v>30.5</v>
      </c>
      <c r="R7321">
        <v>845.67700000000002</v>
      </c>
      <c r="S7321">
        <v>2019</v>
      </c>
      <c r="T7321">
        <v>8</v>
      </c>
      <c r="U7321">
        <v>34</v>
      </c>
    </row>
    <row r="7322" spans="1:21" x14ac:dyDescent="0.3">
      <c r="A7322" s="5" t="s">
        <v>168</v>
      </c>
      <c r="B7322" s="5" t="s">
        <v>206</v>
      </c>
      <c r="C7322" s="5" t="s">
        <v>114</v>
      </c>
      <c r="D7322" s="5" t="s">
        <v>443</v>
      </c>
      <c r="E7322" s="5" t="s">
        <v>172</v>
      </c>
      <c r="F7322" s="6">
        <v>43701</v>
      </c>
      <c r="G7322" s="5" t="s">
        <v>148</v>
      </c>
      <c r="H7322" s="5" t="s">
        <v>189</v>
      </c>
      <c r="I7322">
        <v>43525</v>
      </c>
      <c r="J7322">
        <v>176</v>
      </c>
      <c r="K7322">
        <v>110</v>
      </c>
      <c r="L7322">
        <v>1</v>
      </c>
      <c r="M7322">
        <v>3355</v>
      </c>
      <c r="N7322">
        <v>3036.8310000000001</v>
      </c>
      <c r="O7322">
        <v>3036.8310000000001</v>
      </c>
      <c r="P7322">
        <v>110</v>
      </c>
      <c r="Q7322">
        <v>30.5</v>
      </c>
      <c r="R7322">
        <v>318.16899999999998</v>
      </c>
      <c r="S7322">
        <v>2019</v>
      </c>
      <c r="T7322">
        <v>8</v>
      </c>
      <c r="U7322">
        <v>34</v>
      </c>
    </row>
    <row r="7323" spans="1:21" x14ac:dyDescent="0.3">
      <c r="A7323" s="5" t="s">
        <v>168</v>
      </c>
      <c r="B7323" s="5" t="s">
        <v>169</v>
      </c>
      <c r="C7323" s="5" t="s">
        <v>170</v>
      </c>
      <c r="D7323" s="5" t="s">
        <v>422</v>
      </c>
      <c r="E7323" s="5" t="s">
        <v>172</v>
      </c>
      <c r="F7323" s="6">
        <v>43704</v>
      </c>
      <c r="G7323" s="5" t="s">
        <v>148</v>
      </c>
      <c r="H7323" s="5" t="s">
        <v>305</v>
      </c>
      <c r="I7323">
        <v>43519</v>
      </c>
      <c r="J7323">
        <v>185</v>
      </c>
      <c r="K7323">
        <v>1185</v>
      </c>
      <c r="L7323">
        <v>10</v>
      </c>
      <c r="M7323">
        <v>40290</v>
      </c>
      <c r="N7323">
        <v>28517.553</v>
      </c>
      <c r="O7323">
        <v>2851.7550000000001</v>
      </c>
      <c r="P7323">
        <v>118.5</v>
      </c>
      <c r="Q7323">
        <v>34</v>
      </c>
      <c r="R7323">
        <v>11772.447</v>
      </c>
      <c r="S7323">
        <v>2019</v>
      </c>
      <c r="T7323">
        <v>8</v>
      </c>
      <c r="U7323">
        <v>35</v>
      </c>
    </row>
    <row r="7324" spans="1:21" x14ac:dyDescent="0.3">
      <c r="A7324" s="5" t="s">
        <v>168</v>
      </c>
      <c r="B7324" s="5" t="s">
        <v>169</v>
      </c>
      <c r="C7324" s="5" t="s">
        <v>170</v>
      </c>
      <c r="D7324" s="5" t="s">
        <v>442</v>
      </c>
      <c r="E7324" s="5" t="s">
        <v>172</v>
      </c>
      <c r="F7324" s="6">
        <v>43704</v>
      </c>
      <c r="G7324" s="5" t="s">
        <v>148</v>
      </c>
      <c r="H7324" s="5" t="s">
        <v>367</v>
      </c>
      <c r="I7324">
        <v>43533</v>
      </c>
      <c r="J7324">
        <v>171</v>
      </c>
      <c r="K7324">
        <v>7299.5</v>
      </c>
      <c r="L7324">
        <v>20</v>
      </c>
      <c r="M7324">
        <v>66912.082999999999</v>
      </c>
      <c r="N7324">
        <v>48832.063000000002</v>
      </c>
      <c r="O7324">
        <v>2441.6030000000001</v>
      </c>
      <c r="P7324">
        <v>364.97500000000002</v>
      </c>
      <c r="Q7324">
        <v>9.1667000000000005</v>
      </c>
      <c r="R7324">
        <v>18080.02</v>
      </c>
      <c r="S7324">
        <v>2019</v>
      </c>
      <c r="T7324">
        <v>8</v>
      </c>
      <c r="U7324">
        <v>35</v>
      </c>
    </row>
    <row r="7325" spans="1:21" x14ac:dyDescent="0.3">
      <c r="A7325" s="5" t="s">
        <v>168</v>
      </c>
      <c r="B7325" s="5" t="s">
        <v>169</v>
      </c>
      <c r="C7325" s="5" t="s">
        <v>170</v>
      </c>
      <c r="D7325" s="5" t="s">
        <v>441</v>
      </c>
      <c r="E7325" s="5" t="s">
        <v>172</v>
      </c>
      <c r="F7325" s="6">
        <v>43704</v>
      </c>
      <c r="G7325" s="5" t="s">
        <v>148</v>
      </c>
      <c r="H7325" s="5" t="s">
        <v>367</v>
      </c>
      <c r="I7325">
        <v>43518</v>
      </c>
      <c r="J7325">
        <v>186</v>
      </c>
      <c r="K7325">
        <v>7299.5</v>
      </c>
      <c r="L7325">
        <v>30</v>
      </c>
      <c r="M7325">
        <v>100368.125</v>
      </c>
      <c r="N7325">
        <v>105096.488</v>
      </c>
      <c r="O7325">
        <v>3503.2159999999999</v>
      </c>
      <c r="P7325">
        <v>243.31666666666666</v>
      </c>
      <c r="Q7325">
        <v>13.75</v>
      </c>
      <c r="R7325">
        <v>-4728.3630000000003</v>
      </c>
      <c r="S7325">
        <v>2019</v>
      </c>
      <c r="T7325">
        <v>8</v>
      </c>
      <c r="U7325">
        <v>35</v>
      </c>
    </row>
    <row r="7326" spans="1:21" x14ac:dyDescent="0.3">
      <c r="A7326" s="5" t="s">
        <v>168</v>
      </c>
      <c r="B7326" s="5" t="s">
        <v>169</v>
      </c>
      <c r="C7326" s="5" t="s">
        <v>170</v>
      </c>
      <c r="D7326" s="5" t="s">
        <v>443</v>
      </c>
      <c r="E7326" s="5" t="s">
        <v>172</v>
      </c>
      <c r="F7326" s="6">
        <v>43704</v>
      </c>
      <c r="G7326" s="5" t="s">
        <v>148</v>
      </c>
      <c r="H7326" s="5" t="s">
        <v>367</v>
      </c>
      <c r="I7326">
        <v>43525</v>
      </c>
      <c r="J7326">
        <v>179</v>
      </c>
      <c r="K7326">
        <v>7299.5</v>
      </c>
      <c r="L7326">
        <v>10</v>
      </c>
      <c r="M7326">
        <v>33456.042000000001</v>
      </c>
      <c r="N7326">
        <v>30368.306</v>
      </c>
      <c r="O7326">
        <v>3036.8310000000001</v>
      </c>
      <c r="P7326">
        <v>729.95</v>
      </c>
      <c r="Q7326">
        <v>4.5833000000000004</v>
      </c>
      <c r="R7326">
        <v>3087.7359999999999</v>
      </c>
      <c r="S7326">
        <v>2019</v>
      </c>
      <c r="T7326">
        <v>8</v>
      </c>
      <c r="U7326">
        <v>35</v>
      </c>
    </row>
    <row r="7327" spans="1:21" x14ac:dyDescent="0.3">
      <c r="A7327" s="5" t="s">
        <v>168</v>
      </c>
      <c r="B7327" s="5" t="s">
        <v>175</v>
      </c>
      <c r="C7327" s="5" t="s">
        <v>85</v>
      </c>
      <c r="D7327" s="5" t="s">
        <v>416</v>
      </c>
      <c r="E7327" s="5" t="s">
        <v>172</v>
      </c>
      <c r="F7327" s="6">
        <v>43704</v>
      </c>
      <c r="G7327" s="5" t="s">
        <v>148</v>
      </c>
      <c r="H7327" s="5" t="s">
        <v>194</v>
      </c>
      <c r="I7327">
        <v>43526</v>
      </c>
      <c r="J7327">
        <v>178</v>
      </c>
      <c r="K7327">
        <v>475.5</v>
      </c>
      <c r="L7327">
        <v>4</v>
      </c>
      <c r="M7327">
        <v>15453.75</v>
      </c>
      <c r="N7327">
        <v>10087.728999999999</v>
      </c>
      <c r="O7327">
        <v>2521.9319999999998</v>
      </c>
      <c r="P7327">
        <v>118.875</v>
      </c>
      <c r="Q7327">
        <v>32.5</v>
      </c>
      <c r="R7327">
        <v>5366.0209999999997</v>
      </c>
      <c r="S7327">
        <v>2019</v>
      </c>
      <c r="T7327">
        <v>8</v>
      </c>
      <c r="U7327">
        <v>35</v>
      </c>
    </row>
    <row r="7328" spans="1:21" x14ac:dyDescent="0.3">
      <c r="A7328" s="5" t="s">
        <v>168</v>
      </c>
      <c r="B7328" s="5" t="s">
        <v>175</v>
      </c>
      <c r="C7328" s="5" t="s">
        <v>85</v>
      </c>
      <c r="D7328" s="5" t="s">
        <v>416</v>
      </c>
      <c r="E7328" s="5" t="s">
        <v>172</v>
      </c>
      <c r="F7328" s="6">
        <v>43704</v>
      </c>
      <c r="G7328" s="5" t="s">
        <v>148</v>
      </c>
      <c r="H7328" s="5" t="s">
        <v>190</v>
      </c>
      <c r="I7328">
        <v>43526</v>
      </c>
      <c r="J7328">
        <v>178</v>
      </c>
      <c r="K7328">
        <v>118.5</v>
      </c>
      <c r="L7328">
        <v>1</v>
      </c>
      <c r="M7328">
        <v>3851.25</v>
      </c>
      <c r="N7328">
        <v>2521.9319999999998</v>
      </c>
      <c r="O7328">
        <v>2521.9319999999998</v>
      </c>
      <c r="P7328">
        <v>118.5</v>
      </c>
      <c r="Q7328">
        <v>32.5</v>
      </c>
      <c r="R7328">
        <v>1329.318</v>
      </c>
      <c r="S7328">
        <v>2019</v>
      </c>
      <c r="T7328">
        <v>8</v>
      </c>
      <c r="U7328">
        <v>35</v>
      </c>
    </row>
    <row r="7329" spans="1:21" x14ac:dyDescent="0.3">
      <c r="A7329" s="5" t="s">
        <v>168</v>
      </c>
      <c r="B7329" s="5" t="s">
        <v>175</v>
      </c>
      <c r="C7329" s="5" t="s">
        <v>85</v>
      </c>
      <c r="D7329" s="5" t="s">
        <v>416</v>
      </c>
      <c r="E7329" s="5" t="s">
        <v>172</v>
      </c>
      <c r="F7329" s="6">
        <v>43704</v>
      </c>
      <c r="G7329" s="5" t="s">
        <v>148</v>
      </c>
      <c r="H7329" s="5" t="s">
        <v>194</v>
      </c>
      <c r="I7329">
        <v>43526</v>
      </c>
      <c r="J7329">
        <v>178</v>
      </c>
      <c r="K7329">
        <v>226.5</v>
      </c>
      <c r="L7329">
        <v>2</v>
      </c>
      <c r="M7329">
        <v>7361.25</v>
      </c>
      <c r="N7329">
        <v>5043.8639999999996</v>
      </c>
      <c r="O7329">
        <v>2521.9319999999998</v>
      </c>
      <c r="P7329">
        <v>113.25</v>
      </c>
      <c r="Q7329">
        <v>32.5</v>
      </c>
      <c r="R7329">
        <v>2317.386</v>
      </c>
      <c r="S7329">
        <v>2019</v>
      </c>
      <c r="T7329">
        <v>8</v>
      </c>
      <c r="U7329">
        <v>35</v>
      </c>
    </row>
    <row r="7330" spans="1:21" x14ac:dyDescent="0.3">
      <c r="A7330" s="5" t="s">
        <v>168</v>
      </c>
      <c r="B7330" s="5" t="s">
        <v>175</v>
      </c>
      <c r="C7330" s="5" t="s">
        <v>85</v>
      </c>
      <c r="D7330" s="5" t="s">
        <v>416</v>
      </c>
      <c r="E7330" s="5" t="s">
        <v>172</v>
      </c>
      <c r="F7330" s="6">
        <v>43704</v>
      </c>
      <c r="G7330" s="5" t="s">
        <v>148</v>
      </c>
      <c r="H7330" s="5" t="s">
        <v>208</v>
      </c>
      <c r="I7330">
        <v>43526</v>
      </c>
      <c r="J7330">
        <v>178</v>
      </c>
      <c r="K7330">
        <v>103</v>
      </c>
      <c r="L7330">
        <v>1</v>
      </c>
      <c r="M7330">
        <v>3347.5</v>
      </c>
      <c r="N7330">
        <v>2521.9319999999998</v>
      </c>
      <c r="O7330">
        <v>2521.9319999999998</v>
      </c>
      <c r="P7330">
        <v>103</v>
      </c>
      <c r="Q7330">
        <v>32.5</v>
      </c>
      <c r="R7330">
        <v>825.56799999999998</v>
      </c>
      <c r="S7330">
        <v>2019</v>
      </c>
      <c r="T7330">
        <v>8</v>
      </c>
      <c r="U7330">
        <v>35</v>
      </c>
    </row>
    <row r="7331" spans="1:21" x14ac:dyDescent="0.3">
      <c r="A7331" s="5" t="s">
        <v>168</v>
      </c>
      <c r="B7331" s="5" t="s">
        <v>175</v>
      </c>
      <c r="C7331" s="5" t="s">
        <v>86</v>
      </c>
      <c r="D7331" s="5" t="s">
        <v>434</v>
      </c>
      <c r="E7331" s="5" t="s">
        <v>227</v>
      </c>
      <c r="F7331" s="6">
        <v>43704</v>
      </c>
      <c r="G7331" s="5" t="s">
        <v>148</v>
      </c>
      <c r="H7331" s="5" t="s">
        <v>305</v>
      </c>
      <c r="I7331">
        <v>43596</v>
      </c>
      <c r="J7331">
        <v>108</v>
      </c>
      <c r="K7331">
        <v>-1185</v>
      </c>
      <c r="L7331">
        <v>-10</v>
      </c>
      <c r="M7331">
        <v>-40290</v>
      </c>
      <c r="N7331">
        <v>-11752.06</v>
      </c>
      <c r="O7331">
        <v>-1175.2059999999999</v>
      </c>
      <c r="P7331">
        <v>118.5</v>
      </c>
      <c r="Q7331">
        <v>34</v>
      </c>
      <c r="R7331">
        <v>-28537.94</v>
      </c>
      <c r="S7331">
        <v>2019</v>
      </c>
      <c r="T7331">
        <v>8</v>
      </c>
      <c r="U7331">
        <v>35</v>
      </c>
    </row>
    <row r="7332" spans="1:21" x14ac:dyDescent="0.3">
      <c r="A7332" s="5" t="s">
        <v>168</v>
      </c>
      <c r="B7332" s="5" t="s">
        <v>175</v>
      </c>
      <c r="C7332" s="5" t="s">
        <v>87</v>
      </c>
      <c r="D7332" s="5" t="s">
        <v>428</v>
      </c>
      <c r="E7332" s="5" t="s">
        <v>172</v>
      </c>
      <c r="F7332" s="6">
        <v>43704</v>
      </c>
      <c r="G7332" s="5" t="s">
        <v>148</v>
      </c>
      <c r="H7332" s="5" t="s">
        <v>235</v>
      </c>
      <c r="I7332">
        <v>43540</v>
      </c>
      <c r="J7332">
        <v>164</v>
      </c>
      <c r="K7332">
        <v>103</v>
      </c>
      <c r="L7332">
        <v>1</v>
      </c>
      <c r="M7332">
        <v>3347.5</v>
      </c>
      <c r="N7332">
        <v>2266.7049999999999</v>
      </c>
      <c r="O7332">
        <v>2266.7049999999999</v>
      </c>
      <c r="P7332">
        <v>103</v>
      </c>
      <c r="Q7332">
        <v>32.5</v>
      </c>
      <c r="R7332">
        <v>1080.7950000000001</v>
      </c>
      <c r="S7332">
        <v>2019</v>
      </c>
      <c r="T7332">
        <v>8</v>
      </c>
      <c r="U7332">
        <v>35</v>
      </c>
    </row>
    <row r="7333" spans="1:21" x14ac:dyDescent="0.3">
      <c r="A7333" s="5" t="s">
        <v>168</v>
      </c>
      <c r="B7333" s="5" t="s">
        <v>175</v>
      </c>
      <c r="C7333" s="5" t="s">
        <v>88</v>
      </c>
      <c r="D7333" s="5" t="s">
        <v>442</v>
      </c>
      <c r="E7333" s="5" t="s">
        <v>172</v>
      </c>
      <c r="F7333" s="6">
        <v>43704</v>
      </c>
      <c r="G7333" s="5" t="s">
        <v>148</v>
      </c>
      <c r="H7333" s="5" t="s">
        <v>212</v>
      </c>
      <c r="I7333">
        <v>43533</v>
      </c>
      <c r="J7333">
        <v>171</v>
      </c>
      <c r="K7333">
        <v>110.5</v>
      </c>
      <c r="L7333">
        <v>1</v>
      </c>
      <c r="M7333">
        <v>3204.5</v>
      </c>
      <c r="N7333">
        <v>2441.6030000000001</v>
      </c>
      <c r="O7333">
        <v>2441.6030000000001</v>
      </c>
      <c r="P7333">
        <v>110.5</v>
      </c>
      <c r="Q7333">
        <v>29</v>
      </c>
      <c r="R7333">
        <v>762.89700000000005</v>
      </c>
      <c r="S7333">
        <v>2019</v>
      </c>
      <c r="T7333">
        <v>8</v>
      </c>
      <c r="U7333">
        <v>35</v>
      </c>
    </row>
    <row r="7334" spans="1:21" x14ac:dyDescent="0.3">
      <c r="A7334" s="5" t="s">
        <v>168</v>
      </c>
      <c r="B7334" s="5" t="s">
        <v>175</v>
      </c>
      <c r="C7334" s="5" t="s">
        <v>88</v>
      </c>
      <c r="D7334" s="5" t="s">
        <v>442</v>
      </c>
      <c r="E7334" s="5" t="s">
        <v>172</v>
      </c>
      <c r="F7334" s="6">
        <v>43704</v>
      </c>
      <c r="G7334" s="5" t="s">
        <v>148</v>
      </c>
      <c r="H7334" s="5" t="s">
        <v>235</v>
      </c>
      <c r="I7334">
        <v>43533</v>
      </c>
      <c r="J7334">
        <v>171</v>
      </c>
      <c r="K7334">
        <v>98</v>
      </c>
      <c r="L7334">
        <v>1</v>
      </c>
      <c r="M7334">
        <v>3185</v>
      </c>
      <c r="N7334">
        <v>2441.6030000000001</v>
      </c>
      <c r="O7334">
        <v>2441.6030000000001</v>
      </c>
      <c r="P7334">
        <v>98</v>
      </c>
      <c r="Q7334">
        <v>32.5</v>
      </c>
      <c r="R7334">
        <v>743.39700000000005</v>
      </c>
      <c r="S7334">
        <v>2019</v>
      </c>
      <c r="T7334">
        <v>8</v>
      </c>
      <c r="U7334">
        <v>35</v>
      </c>
    </row>
    <row r="7335" spans="1:21" x14ac:dyDescent="0.3">
      <c r="A7335" s="5" t="s">
        <v>168</v>
      </c>
      <c r="B7335" s="5" t="s">
        <v>175</v>
      </c>
      <c r="C7335" s="5" t="s">
        <v>88</v>
      </c>
      <c r="D7335" s="5" t="s">
        <v>442</v>
      </c>
      <c r="E7335" s="5" t="s">
        <v>172</v>
      </c>
      <c r="F7335" s="6">
        <v>43704</v>
      </c>
      <c r="G7335" s="5" t="s">
        <v>148</v>
      </c>
      <c r="H7335" s="5" t="s">
        <v>190</v>
      </c>
      <c r="I7335">
        <v>43533</v>
      </c>
      <c r="J7335">
        <v>171</v>
      </c>
      <c r="K7335">
        <v>109.5</v>
      </c>
      <c r="L7335">
        <v>1</v>
      </c>
      <c r="M7335">
        <v>3175.5</v>
      </c>
      <c r="N7335">
        <v>2441.6030000000001</v>
      </c>
      <c r="O7335">
        <v>2441.6030000000001</v>
      </c>
      <c r="P7335">
        <v>109.5</v>
      </c>
      <c r="Q7335">
        <v>29</v>
      </c>
      <c r="R7335">
        <v>733.89700000000005</v>
      </c>
      <c r="S7335">
        <v>2019</v>
      </c>
      <c r="T7335">
        <v>8</v>
      </c>
      <c r="U7335">
        <v>35</v>
      </c>
    </row>
    <row r="7336" spans="1:21" x14ac:dyDescent="0.3">
      <c r="A7336" s="5" t="s">
        <v>168</v>
      </c>
      <c r="B7336" s="5" t="s">
        <v>175</v>
      </c>
      <c r="C7336" s="5" t="s">
        <v>88</v>
      </c>
      <c r="D7336" s="5" t="s">
        <v>442</v>
      </c>
      <c r="E7336" s="5" t="s">
        <v>172</v>
      </c>
      <c r="F7336" s="6">
        <v>43704</v>
      </c>
      <c r="G7336" s="5" t="s">
        <v>148</v>
      </c>
      <c r="H7336" s="5" t="s">
        <v>371</v>
      </c>
      <c r="I7336">
        <v>43533</v>
      </c>
      <c r="J7336">
        <v>171</v>
      </c>
      <c r="K7336">
        <v>1101.5</v>
      </c>
      <c r="L7336">
        <v>10</v>
      </c>
      <c r="M7336">
        <v>35248</v>
      </c>
      <c r="N7336">
        <v>24416.030999999999</v>
      </c>
      <c r="O7336">
        <v>2441.6030000000001</v>
      </c>
      <c r="P7336">
        <v>110.15</v>
      </c>
      <c r="Q7336">
        <v>32</v>
      </c>
      <c r="R7336">
        <v>10831.968999999999</v>
      </c>
      <c r="S7336">
        <v>2019</v>
      </c>
      <c r="T7336">
        <v>8</v>
      </c>
      <c r="U7336">
        <v>35</v>
      </c>
    </row>
    <row r="7337" spans="1:21" x14ac:dyDescent="0.3">
      <c r="A7337" s="5" t="s">
        <v>168</v>
      </c>
      <c r="B7337" s="5" t="s">
        <v>175</v>
      </c>
      <c r="C7337" s="5" t="s">
        <v>88</v>
      </c>
      <c r="D7337" s="5" t="s">
        <v>442</v>
      </c>
      <c r="E7337" s="5" t="s">
        <v>172</v>
      </c>
      <c r="F7337" s="6">
        <v>43704</v>
      </c>
      <c r="G7337" s="5" t="s">
        <v>148</v>
      </c>
      <c r="H7337" s="5" t="s">
        <v>212</v>
      </c>
      <c r="I7337">
        <v>43533</v>
      </c>
      <c r="J7337">
        <v>171</v>
      </c>
      <c r="K7337">
        <v>105.5</v>
      </c>
      <c r="L7337">
        <v>1</v>
      </c>
      <c r="M7337">
        <v>3059.5</v>
      </c>
      <c r="N7337">
        <v>2441.6030000000001</v>
      </c>
      <c r="O7337">
        <v>2441.6030000000001</v>
      </c>
      <c r="P7337">
        <v>105.5</v>
      </c>
      <c r="Q7337">
        <v>29</v>
      </c>
      <c r="R7337">
        <v>617.89700000000005</v>
      </c>
      <c r="S7337">
        <v>2019</v>
      </c>
      <c r="T7337">
        <v>8</v>
      </c>
      <c r="U7337">
        <v>35</v>
      </c>
    </row>
    <row r="7338" spans="1:21" x14ac:dyDescent="0.3">
      <c r="A7338" s="5" t="s">
        <v>168</v>
      </c>
      <c r="B7338" s="5" t="s">
        <v>175</v>
      </c>
      <c r="C7338" s="5" t="s">
        <v>85</v>
      </c>
      <c r="D7338" s="5" t="s">
        <v>416</v>
      </c>
      <c r="E7338" s="5" t="s">
        <v>172</v>
      </c>
      <c r="F7338" s="6">
        <v>43705</v>
      </c>
      <c r="G7338" s="5" t="s">
        <v>148</v>
      </c>
      <c r="H7338" s="5" t="s">
        <v>199</v>
      </c>
      <c r="I7338">
        <v>43526</v>
      </c>
      <c r="J7338">
        <v>179</v>
      </c>
      <c r="K7338">
        <v>999</v>
      </c>
      <c r="L7338">
        <v>9</v>
      </c>
      <c r="M7338">
        <v>31468.5</v>
      </c>
      <c r="N7338">
        <v>22697.39</v>
      </c>
      <c r="O7338">
        <v>2521.9319999999998</v>
      </c>
      <c r="P7338">
        <v>111</v>
      </c>
      <c r="Q7338">
        <v>31.5</v>
      </c>
      <c r="R7338">
        <v>8771.11</v>
      </c>
      <c r="S7338">
        <v>2019</v>
      </c>
      <c r="T7338">
        <v>8</v>
      </c>
      <c r="U7338">
        <v>35</v>
      </c>
    </row>
    <row r="7339" spans="1:21" x14ac:dyDescent="0.3">
      <c r="A7339" s="5" t="s">
        <v>168</v>
      </c>
      <c r="B7339" s="5" t="s">
        <v>175</v>
      </c>
      <c r="C7339" s="5" t="s">
        <v>85</v>
      </c>
      <c r="D7339" s="5" t="s">
        <v>416</v>
      </c>
      <c r="E7339" s="5" t="s">
        <v>172</v>
      </c>
      <c r="F7339" s="6">
        <v>43705</v>
      </c>
      <c r="G7339" s="5" t="s">
        <v>148</v>
      </c>
      <c r="H7339" s="5" t="s">
        <v>215</v>
      </c>
      <c r="I7339">
        <v>43526</v>
      </c>
      <c r="J7339">
        <v>179</v>
      </c>
      <c r="K7339">
        <v>637</v>
      </c>
      <c r="L7339">
        <v>5</v>
      </c>
      <c r="M7339">
        <v>20065.5</v>
      </c>
      <c r="N7339">
        <v>12609.661</v>
      </c>
      <c r="O7339">
        <v>2521.9319999999998</v>
      </c>
      <c r="P7339">
        <v>127.4</v>
      </c>
      <c r="Q7339">
        <v>31.5</v>
      </c>
      <c r="R7339">
        <v>7455.8389999999999</v>
      </c>
      <c r="S7339">
        <v>2019</v>
      </c>
      <c r="T7339">
        <v>8</v>
      </c>
      <c r="U7339">
        <v>35</v>
      </c>
    </row>
    <row r="7340" spans="1:21" x14ac:dyDescent="0.3">
      <c r="A7340" s="5" t="s">
        <v>168</v>
      </c>
      <c r="B7340" s="5" t="s">
        <v>175</v>
      </c>
      <c r="C7340" s="5" t="s">
        <v>85</v>
      </c>
      <c r="D7340" s="5" t="s">
        <v>416</v>
      </c>
      <c r="E7340" s="5" t="s">
        <v>172</v>
      </c>
      <c r="F7340" s="6">
        <v>43705</v>
      </c>
      <c r="G7340" s="5" t="s">
        <v>148</v>
      </c>
      <c r="H7340" s="5" t="s">
        <v>200</v>
      </c>
      <c r="I7340">
        <v>43526</v>
      </c>
      <c r="J7340">
        <v>179</v>
      </c>
      <c r="K7340">
        <v>895</v>
      </c>
      <c r="L7340">
        <v>8</v>
      </c>
      <c r="M7340">
        <v>28192.5</v>
      </c>
      <c r="N7340">
        <v>20175.457999999999</v>
      </c>
      <c r="O7340">
        <v>2521.9319999999998</v>
      </c>
      <c r="P7340">
        <v>111.875</v>
      </c>
      <c r="Q7340">
        <v>31.5</v>
      </c>
      <c r="R7340">
        <v>8017.0420000000004</v>
      </c>
      <c r="S7340">
        <v>2019</v>
      </c>
      <c r="T7340">
        <v>8</v>
      </c>
      <c r="U7340">
        <v>35</v>
      </c>
    </row>
    <row r="7341" spans="1:21" x14ac:dyDescent="0.3">
      <c r="A7341" s="5" t="s">
        <v>168</v>
      </c>
      <c r="B7341" s="5" t="s">
        <v>175</v>
      </c>
      <c r="C7341" s="5" t="s">
        <v>88</v>
      </c>
      <c r="D7341" s="5" t="s">
        <v>442</v>
      </c>
      <c r="E7341" s="5" t="s">
        <v>172</v>
      </c>
      <c r="F7341" s="6">
        <v>43705</v>
      </c>
      <c r="G7341" s="5" t="s">
        <v>148</v>
      </c>
      <c r="H7341" s="5" t="s">
        <v>351</v>
      </c>
      <c r="I7341">
        <v>43533</v>
      </c>
      <c r="J7341">
        <v>172</v>
      </c>
      <c r="K7341">
        <v>430.5</v>
      </c>
      <c r="L7341">
        <v>4</v>
      </c>
      <c r="M7341">
        <v>13991.25</v>
      </c>
      <c r="N7341">
        <v>9766.4130000000005</v>
      </c>
      <c r="O7341">
        <v>2441.6030000000001</v>
      </c>
      <c r="P7341">
        <v>107.625</v>
      </c>
      <c r="Q7341">
        <v>32.5</v>
      </c>
      <c r="R7341">
        <v>4224.8370000000004</v>
      </c>
      <c r="S7341">
        <v>2019</v>
      </c>
      <c r="T7341">
        <v>8</v>
      </c>
      <c r="U7341">
        <v>35</v>
      </c>
    </row>
    <row r="7342" spans="1:21" x14ac:dyDescent="0.3">
      <c r="A7342" s="5" t="s">
        <v>168</v>
      </c>
      <c r="B7342" s="5" t="s">
        <v>169</v>
      </c>
      <c r="C7342" s="5" t="s">
        <v>170</v>
      </c>
      <c r="D7342" s="5" t="s">
        <v>437</v>
      </c>
      <c r="E7342" s="5" t="s">
        <v>172</v>
      </c>
      <c r="F7342" s="6">
        <v>43706</v>
      </c>
      <c r="G7342" s="5" t="s">
        <v>148</v>
      </c>
      <c r="H7342" s="5" t="s">
        <v>266</v>
      </c>
      <c r="I7342">
        <v>43504</v>
      </c>
      <c r="J7342">
        <v>202</v>
      </c>
      <c r="K7342">
        <v>5327.4</v>
      </c>
      <c r="L7342">
        <v>10</v>
      </c>
      <c r="M7342">
        <v>38623.65</v>
      </c>
      <c r="N7342">
        <v>32950.923999999999</v>
      </c>
      <c r="O7342">
        <v>3295.0920000000001</v>
      </c>
      <c r="P7342">
        <v>532.74</v>
      </c>
      <c r="Q7342">
        <v>7.25</v>
      </c>
      <c r="R7342">
        <v>5672.7259999999997</v>
      </c>
      <c r="S7342">
        <v>2019</v>
      </c>
      <c r="T7342">
        <v>8</v>
      </c>
      <c r="U7342">
        <v>35</v>
      </c>
    </row>
    <row r="7343" spans="1:21" x14ac:dyDescent="0.3">
      <c r="A7343" s="5" t="s">
        <v>168</v>
      </c>
      <c r="B7343" s="5" t="s">
        <v>169</v>
      </c>
      <c r="C7343" s="5" t="s">
        <v>170</v>
      </c>
      <c r="D7343" s="5" t="s">
        <v>439</v>
      </c>
      <c r="E7343" s="5" t="s">
        <v>172</v>
      </c>
      <c r="F7343" s="6">
        <v>43706</v>
      </c>
      <c r="G7343" s="5" t="s">
        <v>148</v>
      </c>
      <c r="H7343" s="5" t="s">
        <v>266</v>
      </c>
      <c r="I7343">
        <v>43511</v>
      </c>
      <c r="J7343">
        <v>195</v>
      </c>
      <c r="K7343">
        <v>5327.4</v>
      </c>
      <c r="L7343">
        <v>25</v>
      </c>
      <c r="M7343">
        <v>96559.125</v>
      </c>
      <c r="N7343">
        <v>88931.834000000003</v>
      </c>
      <c r="O7343">
        <v>3557.2730000000001</v>
      </c>
      <c r="P7343">
        <v>213.09599999999998</v>
      </c>
      <c r="Q7343">
        <v>18.125</v>
      </c>
      <c r="R7343">
        <v>7627.2910000000002</v>
      </c>
      <c r="S7343">
        <v>2019</v>
      </c>
      <c r="T7343">
        <v>8</v>
      </c>
      <c r="U7343">
        <v>35</v>
      </c>
    </row>
    <row r="7344" spans="1:21" x14ac:dyDescent="0.3">
      <c r="A7344" s="5" t="s">
        <v>168</v>
      </c>
      <c r="B7344" s="5" t="s">
        <v>169</v>
      </c>
      <c r="C7344" s="5" t="s">
        <v>170</v>
      </c>
      <c r="D7344" s="5" t="s">
        <v>441</v>
      </c>
      <c r="E7344" s="5" t="s">
        <v>172</v>
      </c>
      <c r="F7344" s="6">
        <v>43706</v>
      </c>
      <c r="G7344" s="5" t="s">
        <v>148</v>
      </c>
      <c r="H7344" s="5" t="s">
        <v>266</v>
      </c>
      <c r="I7344">
        <v>43518</v>
      </c>
      <c r="J7344">
        <v>188</v>
      </c>
      <c r="K7344">
        <v>5327.4</v>
      </c>
      <c r="L7344">
        <v>5</v>
      </c>
      <c r="M7344">
        <v>19311.825000000001</v>
      </c>
      <c r="N7344">
        <v>17516.080999999998</v>
      </c>
      <c r="O7344">
        <v>3503.2159999999999</v>
      </c>
      <c r="P7344">
        <v>1065.48</v>
      </c>
      <c r="Q7344">
        <v>3.625</v>
      </c>
      <c r="R7344">
        <v>1795.7439999999999</v>
      </c>
      <c r="S7344">
        <v>2019</v>
      </c>
      <c r="T7344">
        <v>8</v>
      </c>
      <c r="U7344">
        <v>35</v>
      </c>
    </row>
    <row r="7345" spans="1:21" x14ac:dyDescent="0.3">
      <c r="A7345" s="5" t="s">
        <v>168</v>
      </c>
      <c r="B7345" s="5" t="s">
        <v>175</v>
      </c>
      <c r="C7345" s="5" t="s">
        <v>87</v>
      </c>
      <c r="D7345" s="5" t="s">
        <v>428</v>
      </c>
      <c r="E7345" s="5" t="s">
        <v>172</v>
      </c>
      <c r="F7345" s="6">
        <v>43706</v>
      </c>
      <c r="G7345" s="5" t="s">
        <v>148</v>
      </c>
      <c r="H7345" s="5" t="s">
        <v>178</v>
      </c>
      <c r="I7345">
        <v>43540</v>
      </c>
      <c r="J7345">
        <v>166</v>
      </c>
      <c r="K7345">
        <v>440.5</v>
      </c>
      <c r="L7345">
        <v>4</v>
      </c>
      <c r="M7345">
        <v>14316.25</v>
      </c>
      <c r="N7345">
        <v>9066.8189999999995</v>
      </c>
      <c r="O7345">
        <v>2266.7049999999999</v>
      </c>
      <c r="P7345">
        <v>110.125</v>
      </c>
      <c r="Q7345">
        <v>32.5</v>
      </c>
      <c r="R7345">
        <v>5249.4309999999996</v>
      </c>
      <c r="S7345">
        <v>2019</v>
      </c>
      <c r="T7345">
        <v>8</v>
      </c>
      <c r="U7345">
        <v>35</v>
      </c>
    </row>
    <row r="7346" spans="1:21" x14ac:dyDescent="0.3">
      <c r="A7346" s="5" t="s">
        <v>168</v>
      </c>
      <c r="B7346" s="5" t="s">
        <v>175</v>
      </c>
      <c r="C7346" s="5" t="s">
        <v>87</v>
      </c>
      <c r="D7346" s="5" t="s">
        <v>428</v>
      </c>
      <c r="E7346" s="5" t="s">
        <v>172</v>
      </c>
      <c r="F7346" s="6">
        <v>43706</v>
      </c>
      <c r="G7346" s="5" t="s">
        <v>148</v>
      </c>
      <c r="H7346" s="5" t="s">
        <v>198</v>
      </c>
      <c r="I7346">
        <v>43540</v>
      </c>
      <c r="J7346">
        <v>166</v>
      </c>
      <c r="K7346">
        <v>113</v>
      </c>
      <c r="L7346">
        <v>1</v>
      </c>
      <c r="M7346">
        <v>3672.5</v>
      </c>
      <c r="N7346">
        <v>2266.7049999999999</v>
      </c>
      <c r="O7346">
        <v>2266.7049999999999</v>
      </c>
      <c r="P7346">
        <v>113</v>
      </c>
      <c r="Q7346">
        <v>32.5</v>
      </c>
      <c r="R7346">
        <v>1405.7950000000001</v>
      </c>
      <c r="S7346">
        <v>2019</v>
      </c>
      <c r="T7346">
        <v>8</v>
      </c>
      <c r="U7346">
        <v>35</v>
      </c>
    </row>
    <row r="7347" spans="1:21" x14ac:dyDescent="0.3">
      <c r="A7347" s="5" t="s">
        <v>168</v>
      </c>
      <c r="B7347" s="5" t="s">
        <v>175</v>
      </c>
      <c r="C7347" s="5" t="s">
        <v>87</v>
      </c>
      <c r="D7347" s="5" t="s">
        <v>428</v>
      </c>
      <c r="E7347" s="5" t="s">
        <v>172</v>
      </c>
      <c r="F7347" s="6">
        <v>43706</v>
      </c>
      <c r="G7347" s="5" t="s">
        <v>148</v>
      </c>
      <c r="H7347" s="5" t="s">
        <v>311</v>
      </c>
      <c r="I7347">
        <v>43540</v>
      </c>
      <c r="J7347">
        <v>166</v>
      </c>
      <c r="K7347">
        <v>100</v>
      </c>
      <c r="L7347">
        <v>1</v>
      </c>
      <c r="M7347">
        <v>3250</v>
      </c>
      <c r="N7347">
        <v>2266.7049999999999</v>
      </c>
      <c r="O7347">
        <v>2266.7049999999999</v>
      </c>
      <c r="P7347">
        <v>100</v>
      </c>
      <c r="Q7347">
        <v>32.5</v>
      </c>
      <c r="R7347">
        <v>983.29499999999996</v>
      </c>
      <c r="S7347">
        <v>2019</v>
      </c>
      <c r="T7347">
        <v>8</v>
      </c>
      <c r="U7347">
        <v>35</v>
      </c>
    </row>
    <row r="7348" spans="1:21" x14ac:dyDescent="0.3">
      <c r="A7348" s="5" t="s">
        <v>168</v>
      </c>
      <c r="B7348" s="5" t="s">
        <v>175</v>
      </c>
      <c r="C7348" s="5" t="s">
        <v>87</v>
      </c>
      <c r="D7348" s="5" t="s">
        <v>428</v>
      </c>
      <c r="E7348" s="5" t="s">
        <v>172</v>
      </c>
      <c r="F7348" s="6">
        <v>43706</v>
      </c>
      <c r="G7348" s="5" t="s">
        <v>148</v>
      </c>
      <c r="H7348" s="5" t="s">
        <v>173</v>
      </c>
      <c r="I7348">
        <v>43540</v>
      </c>
      <c r="J7348">
        <v>166</v>
      </c>
      <c r="K7348">
        <v>1048</v>
      </c>
      <c r="L7348">
        <v>10</v>
      </c>
      <c r="M7348">
        <v>36680</v>
      </c>
      <c r="N7348">
        <v>22667.046999999999</v>
      </c>
      <c r="O7348">
        <v>2266.7049999999999</v>
      </c>
      <c r="P7348">
        <v>104.8</v>
      </c>
      <c r="Q7348">
        <v>35</v>
      </c>
      <c r="R7348">
        <v>14012.953</v>
      </c>
      <c r="S7348">
        <v>2019</v>
      </c>
      <c r="T7348">
        <v>8</v>
      </c>
      <c r="U7348">
        <v>35</v>
      </c>
    </row>
    <row r="7349" spans="1:21" x14ac:dyDescent="0.3">
      <c r="A7349" s="5" t="s">
        <v>168</v>
      </c>
      <c r="B7349" s="5" t="s">
        <v>175</v>
      </c>
      <c r="C7349" s="5" t="s">
        <v>88</v>
      </c>
      <c r="D7349" s="5" t="s">
        <v>442</v>
      </c>
      <c r="E7349" s="5" t="s">
        <v>172</v>
      </c>
      <c r="F7349" s="6">
        <v>43706</v>
      </c>
      <c r="G7349" s="5" t="s">
        <v>148</v>
      </c>
      <c r="H7349" s="5" t="s">
        <v>197</v>
      </c>
      <c r="I7349">
        <v>43533</v>
      </c>
      <c r="J7349">
        <v>173</v>
      </c>
      <c r="K7349">
        <v>742.5</v>
      </c>
      <c r="L7349">
        <v>6</v>
      </c>
      <c r="M7349">
        <v>24131.25</v>
      </c>
      <c r="N7349">
        <v>14649.619000000001</v>
      </c>
      <c r="O7349">
        <v>2441.6030000000001</v>
      </c>
      <c r="P7349">
        <v>123.75</v>
      </c>
      <c r="Q7349">
        <v>32.5</v>
      </c>
      <c r="R7349">
        <v>9481.6309999999994</v>
      </c>
      <c r="S7349">
        <v>2019</v>
      </c>
      <c r="T7349">
        <v>8</v>
      </c>
      <c r="U7349">
        <v>35</v>
      </c>
    </row>
    <row r="7350" spans="1:21" x14ac:dyDescent="0.3">
      <c r="A7350" s="5" t="s">
        <v>168</v>
      </c>
      <c r="B7350" s="5" t="s">
        <v>206</v>
      </c>
      <c r="C7350" s="5" t="s">
        <v>114</v>
      </c>
      <c r="D7350" s="5" t="s">
        <v>443</v>
      </c>
      <c r="E7350" s="5" t="s">
        <v>172</v>
      </c>
      <c r="F7350" s="6">
        <v>43706</v>
      </c>
      <c r="G7350" s="5" t="s">
        <v>148</v>
      </c>
      <c r="H7350" s="5" t="s">
        <v>202</v>
      </c>
      <c r="I7350">
        <v>43525</v>
      </c>
      <c r="J7350">
        <v>181</v>
      </c>
      <c r="K7350">
        <v>700</v>
      </c>
      <c r="L7350">
        <v>6</v>
      </c>
      <c r="M7350">
        <v>21350</v>
      </c>
      <c r="N7350">
        <v>18462.867999999999</v>
      </c>
      <c r="O7350">
        <v>3077.145</v>
      </c>
      <c r="P7350">
        <v>116.66666666666667</v>
      </c>
      <c r="Q7350">
        <v>30.5</v>
      </c>
      <c r="R7350">
        <v>2887.1320000000001</v>
      </c>
      <c r="S7350">
        <v>2019</v>
      </c>
      <c r="T7350">
        <v>8</v>
      </c>
      <c r="U7350">
        <v>35</v>
      </c>
    </row>
    <row r="7351" spans="1:21" x14ac:dyDescent="0.3">
      <c r="A7351" s="5" t="s">
        <v>168</v>
      </c>
      <c r="B7351" s="5" t="s">
        <v>206</v>
      </c>
      <c r="C7351" s="5" t="s">
        <v>114</v>
      </c>
      <c r="D7351" s="5" t="s">
        <v>443</v>
      </c>
      <c r="E7351" s="5" t="s">
        <v>172</v>
      </c>
      <c r="F7351" s="6">
        <v>43706</v>
      </c>
      <c r="G7351" s="5" t="s">
        <v>148</v>
      </c>
      <c r="H7351" s="5" t="s">
        <v>204</v>
      </c>
      <c r="I7351">
        <v>43525</v>
      </c>
      <c r="J7351">
        <v>181</v>
      </c>
      <c r="K7351">
        <v>242</v>
      </c>
      <c r="L7351">
        <v>2</v>
      </c>
      <c r="M7351">
        <v>7381</v>
      </c>
      <c r="N7351">
        <v>6154.2889999999998</v>
      </c>
      <c r="O7351">
        <v>3077.145</v>
      </c>
      <c r="P7351">
        <v>121</v>
      </c>
      <c r="Q7351">
        <v>30.5</v>
      </c>
      <c r="R7351">
        <v>1226.711</v>
      </c>
      <c r="S7351">
        <v>2019</v>
      </c>
      <c r="T7351">
        <v>8</v>
      </c>
      <c r="U7351">
        <v>35</v>
      </c>
    </row>
    <row r="7352" spans="1:21" x14ac:dyDescent="0.3">
      <c r="A7352" s="5" t="s">
        <v>168</v>
      </c>
      <c r="B7352" s="5" t="s">
        <v>206</v>
      </c>
      <c r="C7352" s="5" t="s">
        <v>114</v>
      </c>
      <c r="D7352" s="5" t="s">
        <v>443</v>
      </c>
      <c r="E7352" s="5" t="s">
        <v>172</v>
      </c>
      <c r="F7352" s="6">
        <v>43706</v>
      </c>
      <c r="G7352" s="5" t="s">
        <v>148</v>
      </c>
      <c r="H7352" s="5" t="s">
        <v>205</v>
      </c>
      <c r="I7352">
        <v>43525</v>
      </c>
      <c r="J7352">
        <v>181</v>
      </c>
      <c r="K7352">
        <v>350</v>
      </c>
      <c r="L7352">
        <v>3</v>
      </c>
      <c r="M7352">
        <v>10675</v>
      </c>
      <c r="N7352">
        <v>9231.4339999999993</v>
      </c>
      <c r="O7352">
        <v>3077.145</v>
      </c>
      <c r="P7352">
        <v>116.66666666666667</v>
      </c>
      <c r="Q7352">
        <v>30.5</v>
      </c>
      <c r="R7352">
        <v>1443.566</v>
      </c>
      <c r="S7352">
        <v>2019</v>
      </c>
      <c r="T7352">
        <v>8</v>
      </c>
      <c r="U7352">
        <v>35</v>
      </c>
    </row>
    <row r="7353" spans="1:21" x14ac:dyDescent="0.3">
      <c r="A7353" s="5" t="s">
        <v>168</v>
      </c>
      <c r="B7353" s="5" t="s">
        <v>206</v>
      </c>
      <c r="C7353" s="5" t="s">
        <v>114</v>
      </c>
      <c r="D7353" s="5" t="s">
        <v>443</v>
      </c>
      <c r="E7353" s="5" t="s">
        <v>172</v>
      </c>
      <c r="F7353" s="6">
        <v>43706</v>
      </c>
      <c r="G7353" s="5" t="s">
        <v>148</v>
      </c>
      <c r="H7353" s="5" t="s">
        <v>184</v>
      </c>
      <c r="I7353">
        <v>43525</v>
      </c>
      <c r="J7353">
        <v>181</v>
      </c>
      <c r="K7353">
        <v>2235</v>
      </c>
      <c r="L7353">
        <v>18</v>
      </c>
      <c r="M7353">
        <v>67050</v>
      </c>
      <c r="N7353">
        <v>55388.605000000003</v>
      </c>
      <c r="O7353">
        <v>3077.145</v>
      </c>
      <c r="P7353">
        <v>124.16666666666667</v>
      </c>
      <c r="Q7353">
        <v>30</v>
      </c>
      <c r="R7353">
        <v>11661.395</v>
      </c>
      <c r="S7353">
        <v>2019</v>
      </c>
      <c r="T7353">
        <v>8</v>
      </c>
      <c r="U7353">
        <v>35</v>
      </c>
    </row>
    <row r="7354" spans="1:21" x14ac:dyDescent="0.3">
      <c r="A7354" s="5" t="s">
        <v>168</v>
      </c>
      <c r="B7354" s="5" t="s">
        <v>206</v>
      </c>
      <c r="C7354" s="5" t="s">
        <v>114</v>
      </c>
      <c r="D7354" s="5" t="s">
        <v>443</v>
      </c>
      <c r="E7354" s="5" t="s">
        <v>172</v>
      </c>
      <c r="F7354" s="6">
        <v>43706</v>
      </c>
      <c r="G7354" s="5" t="s">
        <v>148</v>
      </c>
      <c r="H7354" s="5" t="s">
        <v>216</v>
      </c>
      <c r="I7354">
        <v>43525</v>
      </c>
      <c r="J7354">
        <v>181</v>
      </c>
      <c r="K7354">
        <v>242</v>
      </c>
      <c r="L7354">
        <v>2</v>
      </c>
      <c r="M7354">
        <v>7381</v>
      </c>
      <c r="N7354">
        <v>6154.2889999999998</v>
      </c>
      <c r="O7354">
        <v>3077.145</v>
      </c>
      <c r="P7354">
        <v>121</v>
      </c>
      <c r="Q7354">
        <v>30.5</v>
      </c>
      <c r="R7354">
        <v>1226.711</v>
      </c>
      <c r="S7354">
        <v>2019</v>
      </c>
      <c r="T7354">
        <v>8</v>
      </c>
      <c r="U7354">
        <v>35</v>
      </c>
    </row>
    <row r="7355" spans="1:21" x14ac:dyDescent="0.3">
      <c r="A7355" s="5" t="s">
        <v>168</v>
      </c>
      <c r="B7355" s="5" t="s">
        <v>206</v>
      </c>
      <c r="C7355" s="5" t="s">
        <v>114</v>
      </c>
      <c r="D7355" s="5" t="s">
        <v>443</v>
      </c>
      <c r="E7355" s="5" t="s">
        <v>172</v>
      </c>
      <c r="F7355" s="6">
        <v>43706</v>
      </c>
      <c r="G7355" s="5" t="s">
        <v>148</v>
      </c>
      <c r="H7355" s="5" t="s">
        <v>190</v>
      </c>
      <c r="I7355">
        <v>43525</v>
      </c>
      <c r="J7355">
        <v>181</v>
      </c>
      <c r="K7355">
        <v>230</v>
      </c>
      <c r="L7355">
        <v>2</v>
      </c>
      <c r="M7355">
        <v>7015</v>
      </c>
      <c r="N7355">
        <v>6154.2889999999998</v>
      </c>
      <c r="O7355">
        <v>3077.145</v>
      </c>
      <c r="P7355">
        <v>115</v>
      </c>
      <c r="Q7355">
        <v>30.5</v>
      </c>
      <c r="R7355">
        <v>860.71100000000001</v>
      </c>
      <c r="S7355">
        <v>2019</v>
      </c>
      <c r="T7355">
        <v>8</v>
      </c>
      <c r="U7355">
        <v>35</v>
      </c>
    </row>
    <row r="7356" spans="1:21" x14ac:dyDescent="0.3">
      <c r="A7356" s="5" t="s">
        <v>168</v>
      </c>
      <c r="B7356" s="5" t="s">
        <v>206</v>
      </c>
      <c r="C7356" s="5" t="s">
        <v>114</v>
      </c>
      <c r="D7356" s="5" t="s">
        <v>443</v>
      </c>
      <c r="E7356" s="5" t="s">
        <v>172</v>
      </c>
      <c r="F7356" s="6">
        <v>43706</v>
      </c>
      <c r="G7356" s="5" t="s">
        <v>148</v>
      </c>
      <c r="H7356" s="5" t="s">
        <v>182</v>
      </c>
      <c r="I7356">
        <v>43525</v>
      </c>
      <c r="J7356">
        <v>181</v>
      </c>
      <c r="K7356">
        <v>120</v>
      </c>
      <c r="L7356">
        <v>1</v>
      </c>
      <c r="M7356">
        <v>3660</v>
      </c>
      <c r="N7356">
        <v>3077.145</v>
      </c>
      <c r="O7356">
        <v>3077.145</v>
      </c>
      <c r="P7356">
        <v>120</v>
      </c>
      <c r="Q7356">
        <v>30.5</v>
      </c>
      <c r="R7356">
        <v>582.85500000000002</v>
      </c>
      <c r="S7356">
        <v>2019</v>
      </c>
      <c r="T7356">
        <v>8</v>
      </c>
      <c r="U7356">
        <v>35</v>
      </c>
    </row>
    <row r="7357" spans="1:21" x14ac:dyDescent="0.3">
      <c r="A7357" s="5" t="s">
        <v>168</v>
      </c>
      <c r="B7357" s="5" t="s">
        <v>206</v>
      </c>
      <c r="C7357" s="5" t="s">
        <v>114</v>
      </c>
      <c r="D7357" s="5" t="s">
        <v>443</v>
      </c>
      <c r="E7357" s="5" t="s">
        <v>172</v>
      </c>
      <c r="F7357" s="6">
        <v>43706</v>
      </c>
      <c r="G7357" s="5" t="s">
        <v>148</v>
      </c>
      <c r="H7357" s="5" t="s">
        <v>203</v>
      </c>
      <c r="I7357">
        <v>43525</v>
      </c>
      <c r="J7357">
        <v>181</v>
      </c>
      <c r="K7357">
        <v>220</v>
      </c>
      <c r="L7357">
        <v>2</v>
      </c>
      <c r="M7357">
        <v>6710</v>
      </c>
      <c r="N7357">
        <v>6154.2889999999998</v>
      </c>
      <c r="O7357">
        <v>3077.145</v>
      </c>
      <c r="P7357">
        <v>110</v>
      </c>
      <c r="Q7357">
        <v>30.5</v>
      </c>
      <c r="R7357">
        <v>555.71100000000001</v>
      </c>
      <c r="S7357">
        <v>2019</v>
      </c>
      <c r="T7357">
        <v>8</v>
      </c>
      <c r="U7357">
        <v>35</v>
      </c>
    </row>
    <row r="7358" spans="1:21" x14ac:dyDescent="0.3">
      <c r="A7358" s="5" t="s">
        <v>168</v>
      </c>
      <c r="B7358" s="5" t="s">
        <v>206</v>
      </c>
      <c r="C7358" s="5" t="s">
        <v>114</v>
      </c>
      <c r="D7358" s="5" t="s">
        <v>443</v>
      </c>
      <c r="E7358" s="5" t="s">
        <v>172</v>
      </c>
      <c r="F7358" s="6">
        <v>43706</v>
      </c>
      <c r="G7358" s="5" t="s">
        <v>148</v>
      </c>
      <c r="H7358" s="5" t="s">
        <v>230</v>
      </c>
      <c r="I7358">
        <v>43525</v>
      </c>
      <c r="J7358">
        <v>181</v>
      </c>
      <c r="K7358">
        <v>2504</v>
      </c>
      <c r="L7358">
        <v>20</v>
      </c>
      <c r="M7358">
        <v>75120</v>
      </c>
      <c r="N7358">
        <v>61542.894</v>
      </c>
      <c r="O7358">
        <v>3077.145</v>
      </c>
      <c r="P7358">
        <v>125.2</v>
      </c>
      <c r="Q7358">
        <v>30</v>
      </c>
      <c r="R7358">
        <v>13577.106</v>
      </c>
      <c r="S7358">
        <v>2019</v>
      </c>
      <c r="T7358">
        <v>8</v>
      </c>
      <c r="U7358">
        <v>35</v>
      </c>
    </row>
    <row r="7359" spans="1:21" x14ac:dyDescent="0.3">
      <c r="A7359" s="5" t="s">
        <v>168</v>
      </c>
      <c r="B7359" s="5" t="s">
        <v>206</v>
      </c>
      <c r="C7359" s="5" t="s">
        <v>114</v>
      </c>
      <c r="D7359" s="5" t="s">
        <v>443</v>
      </c>
      <c r="E7359" s="5" t="s">
        <v>172</v>
      </c>
      <c r="F7359" s="6">
        <v>43706</v>
      </c>
      <c r="G7359" s="5" t="s">
        <v>148</v>
      </c>
      <c r="H7359" s="5" t="s">
        <v>180</v>
      </c>
      <c r="I7359">
        <v>43525</v>
      </c>
      <c r="J7359">
        <v>181</v>
      </c>
      <c r="K7359">
        <v>220</v>
      </c>
      <c r="L7359">
        <v>2</v>
      </c>
      <c r="M7359">
        <v>6710</v>
      </c>
      <c r="N7359">
        <v>6154.2889999999998</v>
      </c>
      <c r="O7359">
        <v>3077.145</v>
      </c>
      <c r="P7359">
        <v>110</v>
      </c>
      <c r="Q7359">
        <v>30.5</v>
      </c>
      <c r="R7359">
        <v>555.71100000000001</v>
      </c>
      <c r="S7359">
        <v>2019</v>
      </c>
      <c r="T7359">
        <v>8</v>
      </c>
      <c r="U7359">
        <v>35</v>
      </c>
    </row>
    <row r="7360" spans="1:21" x14ac:dyDescent="0.3">
      <c r="A7360" s="5" t="s">
        <v>168</v>
      </c>
      <c r="B7360" s="5" t="s">
        <v>206</v>
      </c>
      <c r="C7360" s="5" t="s">
        <v>114</v>
      </c>
      <c r="D7360" s="5" t="s">
        <v>443</v>
      </c>
      <c r="E7360" s="5" t="s">
        <v>172</v>
      </c>
      <c r="F7360" s="6">
        <v>43706</v>
      </c>
      <c r="G7360" s="5" t="s">
        <v>148</v>
      </c>
      <c r="H7360" s="5" t="s">
        <v>222</v>
      </c>
      <c r="I7360">
        <v>43525</v>
      </c>
      <c r="J7360">
        <v>181</v>
      </c>
      <c r="K7360">
        <v>112</v>
      </c>
      <c r="L7360">
        <v>1</v>
      </c>
      <c r="M7360">
        <v>3416</v>
      </c>
      <c r="N7360">
        <v>3077.145</v>
      </c>
      <c r="O7360">
        <v>3077.145</v>
      </c>
      <c r="P7360">
        <v>112</v>
      </c>
      <c r="Q7360">
        <v>30.5</v>
      </c>
      <c r="R7360">
        <v>338.85500000000002</v>
      </c>
      <c r="S7360">
        <v>2019</v>
      </c>
      <c r="T7360">
        <v>8</v>
      </c>
      <c r="U7360">
        <v>35</v>
      </c>
    </row>
    <row r="7361" spans="1:21" x14ac:dyDescent="0.3">
      <c r="A7361" s="5" t="s">
        <v>168</v>
      </c>
      <c r="B7361" s="5" t="s">
        <v>206</v>
      </c>
      <c r="C7361" s="5" t="s">
        <v>114</v>
      </c>
      <c r="D7361" s="5" t="s">
        <v>443</v>
      </c>
      <c r="E7361" s="5" t="s">
        <v>172</v>
      </c>
      <c r="F7361" s="6">
        <v>43706</v>
      </c>
      <c r="G7361" s="5" t="s">
        <v>148</v>
      </c>
      <c r="H7361" s="5" t="s">
        <v>217</v>
      </c>
      <c r="I7361">
        <v>43525</v>
      </c>
      <c r="J7361">
        <v>181</v>
      </c>
      <c r="K7361">
        <v>640</v>
      </c>
      <c r="L7361">
        <v>5</v>
      </c>
      <c r="M7361">
        <v>19520</v>
      </c>
      <c r="N7361">
        <v>15385.724</v>
      </c>
      <c r="O7361">
        <v>3077.145</v>
      </c>
      <c r="P7361">
        <v>128</v>
      </c>
      <c r="Q7361">
        <v>30.5</v>
      </c>
      <c r="R7361">
        <v>4134.2759999999998</v>
      </c>
      <c r="S7361">
        <v>2019</v>
      </c>
      <c r="T7361">
        <v>8</v>
      </c>
      <c r="U7361">
        <v>35</v>
      </c>
    </row>
    <row r="7362" spans="1:21" x14ac:dyDescent="0.3">
      <c r="A7362" s="5" t="s">
        <v>168</v>
      </c>
      <c r="B7362" s="5" t="s">
        <v>206</v>
      </c>
      <c r="C7362" s="5" t="s">
        <v>114</v>
      </c>
      <c r="D7362" s="5" t="s">
        <v>443</v>
      </c>
      <c r="E7362" s="5" t="s">
        <v>172</v>
      </c>
      <c r="F7362" s="6">
        <v>43706</v>
      </c>
      <c r="G7362" s="5" t="s">
        <v>148</v>
      </c>
      <c r="H7362" s="5" t="s">
        <v>181</v>
      </c>
      <c r="I7362">
        <v>43525</v>
      </c>
      <c r="J7362">
        <v>181</v>
      </c>
      <c r="K7362">
        <v>220</v>
      </c>
      <c r="L7362">
        <v>2</v>
      </c>
      <c r="M7362">
        <v>6710</v>
      </c>
      <c r="N7362">
        <v>6154.2889999999998</v>
      </c>
      <c r="O7362">
        <v>3077.145</v>
      </c>
      <c r="P7362">
        <v>110</v>
      </c>
      <c r="Q7362">
        <v>30.5</v>
      </c>
      <c r="R7362">
        <v>555.71100000000001</v>
      </c>
      <c r="S7362">
        <v>2019</v>
      </c>
      <c r="T7362">
        <v>8</v>
      </c>
      <c r="U7362">
        <v>35</v>
      </c>
    </row>
    <row r="7363" spans="1:21" x14ac:dyDescent="0.3">
      <c r="A7363" s="5" t="s">
        <v>168</v>
      </c>
      <c r="B7363" s="5" t="s">
        <v>206</v>
      </c>
      <c r="C7363" s="5" t="s">
        <v>114</v>
      </c>
      <c r="D7363" s="5" t="s">
        <v>443</v>
      </c>
      <c r="E7363" s="5" t="s">
        <v>172</v>
      </c>
      <c r="F7363" s="6">
        <v>43706</v>
      </c>
      <c r="G7363" s="5" t="s">
        <v>148</v>
      </c>
      <c r="H7363" s="5" t="s">
        <v>321</v>
      </c>
      <c r="I7363">
        <v>43525</v>
      </c>
      <c r="J7363">
        <v>181</v>
      </c>
      <c r="K7363">
        <v>262</v>
      </c>
      <c r="L7363">
        <v>2</v>
      </c>
      <c r="M7363">
        <v>7860</v>
      </c>
      <c r="N7363">
        <v>6154.2889999999998</v>
      </c>
      <c r="O7363">
        <v>3077.145</v>
      </c>
      <c r="P7363">
        <v>131</v>
      </c>
      <c r="Q7363">
        <v>30</v>
      </c>
      <c r="R7363">
        <v>1705.711</v>
      </c>
      <c r="S7363">
        <v>2019</v>
      </c>
      <c r="T7363">
        <v>8</v>
      </c>
      <c r="U7363">
        <v>35</v>
      </c>
    </row>
    <row r="7364" spans="1:21" x14ac:dyDescent="0.3">
      <c r="A7364" s="5" t="s">
        <v>168</v>
      </c>
      <c r="B7364" s="5" t="s">
        <v>206</v>
      </c>
      <c r="C7364" s="5" t="s">
        <v>114</v>
      </c>
      <c r="D7364" s="5" t="s">
        <v>443</v>
      </c>
      <c r="E7364" s="5" t="s">
        <v>172</v>
      </c>
      <c r="F7364" s="6">
        <v>43706</v>
      </c>
      <c r="G7364" s="5" t="s">
        <v>148</v>
      </c>
      <c r="H7364" s="5" t="s">
        <v>187</v>
      </c>
      <c r="I7364">
        <v>43525</v>
      </c>
      <c r="J7364">
        <v>181</v>
      </c>
      <c r="K7364">
        <v>240</v>
      </c>
      <c r="L7364">
        <v>2</v>
      </c>
      <c r="M7364">
        <v>7320</v>
      </c>
      <c r="N7364">
        <v>6154.2889999999998</v>
      </c>
      <c r="O7364">
        <v>3077.145</v>
      </c>
      <c r="P7364">
        <v>120</v>
      </c>
      <c r="Q7364">
        <v>30.5</v>
      </c>
      <c r="R7364">
        <v>1165.711</v>
      </c>
      <c r="S7364">
        <v>2019</v>
      </c>
      <c r="T7364">
        <v>8</v>
      </c>
      <c r="U7364">
        <v>35</v>
      </c>
    </row>
    <row r="7365" spans="1:21" x14ac:dyDescent="0.3">
      <c r="A7365" s="5" t="s">
        <v>168</v>
      </c>
      <c r="B7365" s="5" t="s">
        <v>206</v>
      </c>
      <c r="C7365" s="5" t="s">
        <v>114</v>
      </c>
      <c r="D7365" s="5" t="s">
        <v>443</v>
      </c>
      <c r="E7365" s="5" t="s">
        <v>172</v>
      </c>
      <c r="F7365" s="6">
        <v>43706</v>
      </c>
      <c r="G7365" s="5" t="s">
        <v>148</v>
      </c>
      <c r="H7365" s="5" t="s">
        <v>284</v>
      </c>
      <c r="I7365">
        <v>43525</v>
      </c>
      <c r="J7365">
        <v>181</v>
      </c>
      <c r="K7365">
        <v>270</v>
      </c>
      <c r="L7365">
        <v>2</v>
      </c>
      <c r="M7365">
        <v>8235</v>
      </c>
      <c r="N7365">
        <v>6154.2889999999998</v>
      </c>
      <c r="O7365">
        <v>3077.145</v>
      </c>
      <c r="P7365">
        <v>135</v>
      </c>
      <c r="Q7365">
        <v>30.5</v>
      </c>
      <c r="R7365">
        <v>2080.7109999999998</v>
      </c>
      <c r="S7365">
        <v>2019</v>
      </c>
      <c r="T7365">
        <v>8</v>
      </c>
      <c r="U7365">
        <v>35</v>
      </c>
    </row>
    <row r="7366" spans="1:21" x14ac:dyDescent="0.3">
      <c r="A7366" s="5" t="s">
        <v>168</v>
      </c>
      <c r="B7366" s="5" t="s">
        <v>206</v>
      </c>
      <c r="C7366" s="5" t="s">
        <v>114</v>
      </c>
      <c r="D7366" s="5" t="s">
        <v>443</v>
      </c>
      <c r="E7366" s="5" t="s">
        <v>172</v>
      </c>
      <c r="F7366" s="6">
        <v>43706</v>
      </c>
      <c r="G7366" s="5" t="s">
        <v>148</v>
      </c>
      <c r="H7366" s="5" t="s">
        <v>226</v>
      </c>
      <c r="I7366">
        <v>43525</v>
      </c>
      <c r="J7366">
        <v>181</v>
      </c>
      <c r="K7366">
        <v>119</v>
      </c>
      <c r="L7366">
        <v>1</v>
      </c>
      <c r="M7366">
        <v>3629.5</v>
      </c>
      <c r="N7366">
        <v>3077.145</v>
      </c>
      <c r="O7366">
        <v>3077.145</v>
      </c>
      <c r="P7366">
        <v>119</v>
      </c>
      <c r="Q7366">
        <v>30.5</v>
      </c>
      <c r="R7366">
        <v>552.35500000000002</v>
      </c>
      <c r="S7366">
        <v>2019</v>
      </c>
      <c r="T7366">
        <v>8</v>
      </c>
      <c r="U7366">
        <v>35</v>
      </c>
    </row>
    <row r="7367" spans="1:21" x14ac:dyDescent="0.3">
      <c r="A7367" s="5" t="s">
        <v>168</v>
      </c>
      <c r="B7367" s="5" t="s">
        <v>206</v>
      </c>
      <c r="C7367" s="5" t="s">
        <v>114</v>
      </c>
      <c r="D7367" s="5" t="s">
        <v>443</v>
      </c>
      <c r="E7367" s="5" t="s">
        <v>172</v>
      </c>
      <c r="F7367" s="6">
        <v>43706</v>
      </c>
      <c r="G7367" s="5" t="s">
        <v>148</v>
      </c>
      <c r="H7367" s="5" t="s">
        <v>189</v>
      </c>
      <c r="I7367">
        <v>43525</v>
      </c>
      <c r="J7367">
        <v>181</v>
      </c>
      <c r="K7367">
        <v>109</v>
      </c>
      <c r="L7367">
        <v>1</v>
      </c>
      <c r="M7367">
        <v>3324.5</v>
      </c>
      <c r="N7367">
        <v>3077.145</v>
      </c>
      <c r="O7367">
        <v>3077.145</v>
      </c>
      <c r="P7367">
        <v>109</v>
      </c>
      <c r="Q7367">
        <v>30.5</v>
      </c>
      <c r="R7367">
        <v>247.35499999999999</v>
      </c>
      <c r="S7367">
        <v>2019</v>
      </c>
      <c r="T7367">
        <v>8</v>
      </c>
      <c r="U7367">
        <v>35</v>
      </c>
    </row>
    <row r="7368" spans="1:21" x14ac:dyDescent="0.3">
      <c r="A7368" s="5" t="s">
        <v>168</v>
      </c>
      <c r="B7368" s="5" t="s">
        <v>206</v>
      </c>
      <c r="C7368" s="5" t="s">
        <v>114</v>
      </c>
      <c r="D7368" s="5" t="s">
        <v>443</v>
      </c>
      <c r="E7368" s="5" t="s">
        <v>172</v>
      </c>
      <c r="F7368" s="6">
        <v>43706</v>
      </c>
      <c r="G7368" s="5" t="s">
        <v>148</v>
      </c>
      <c r="H7368" s="5" t="s">
        <v>308</v>
      </c>
      <c r="I7368">
        <v>43525</v>
      </c>
      <c r="J7368">
        <v>181</v>
      </c>
      <c r="K7368">
        <v>120</v>
      </c>
      <c r="L7368">
        <v>1</v>
      </c>
      <c r="M7368">
        <v>3660</v>
      </c>
      <c r="N7368">
        <v>3077.145</v>
      </c>
      <c r="O7368">
        <v>3077.145</v>
      </c>
      <c r="P7368">
        <v>120</v>
      </c>
      <c r="Q7368">
        <v>30.5</v>
      </c>
      <c r="R7368">
        <v>582.85500000000002</v>
      </c>
      <c r="S7368">
        <v>2019</v>
      </c>
      <c r="T7368">
        <v>8</v>
      </c>
      <c r="U7368">
        <v>35</v>
      </c>
    </row>
    <row r="7369" spans="1:21" x14ac:dyDescent="0.3">
      <c r="A7369" s="5" t="s">
        <v>168</v>
      </c>
      <c r="B7369" s="5" t="s">
        <v>206</v>
      </c>
      <c r="C7369" s="5" t="s">
        <v>114</v>
      </c>
      <c r="D7369" s="5" t="s">
        <v>443</v>
      </c>
      <c r="E7369" s="5" t="s">
        <v>172</v>
      </c>
      <c r="F7369" s="6">
        <v>43706</v>
      </c>
      <c r="G7369" s="5" t="s">
        <v>148</v>
      </c>
      <c r="H7369" s="5" t="s">
        <v>225</v>
      </c>
      <c r="I7369">
        <v>43525</v>
      </c>
      <c r="J7369">
        <v>181</v>
      </c>
      <c r="K7369">
        <v>222</v>
      </c>
      <c r="L7369">
        <v>2</v>
      </c>
      <c r="M7369">
        <v>6660</v>
      </c>
      <c r="N7369">
        <v>6154.2889999999998</v>
      </c>
      <c r="O7369">
        <v>3077.145</v>
      </c>
      <c r="P7369">
        <v>111</v>
      </c>
      <c r="Q7369">
        <v>30</v>
      </c>
      <c r="R7369">
        <v>505.71100000000001</v>
      </c>
      <c r="S7369">
        <v>2019</v>
      </c>
      <c r="T7369">
        <v>8</v>
      </c>
      <c r="U7369">
        <v>35</v>
      </c>
    </row>
    <row r="7370" spans="1:21" x14ac:dyDescent="0.3">
      <c r="A7370" s="5" t="s">
        <v>168</v>
      </c>
      <c r="B7370" s="5" t="s">
        <v>206</v>
      </c>
      <c r="C7370" s="5" t="s">
        <v>114</v>
      </c>
      <c r="D7370" s="5" t="s">
        <v>443</v>
      </c>
      <c r="E7370" s="5" t="s">
        <v>172</v>
      </c>
      <c r="F7370" s="6">
        <v>43706</v>
      </c>
      <c r="G7370" s="5" t="s">
        <v>148</v>
      </c>
      <c r="H7370" s="5" t="s">
        <v>185</v>
      </c>
      <c r="I7370">
        <v>43525</v>
      </c>
      <c r="J7370">
        <v>181</v>
      </c>
      <c r="K7370">
        <v>234</v>
      </c>
      <c r="L7370">
        <v>2</v>
      </c>
      <c r="M7370">
        <v>7137</v>
      </c>
      <c r="N7370">
        <v>6154.2889999999998</v>
      </c>
      <c r="O7370">
        <v>3077.145</v>
      </c>
      <c r="P7370">
        <v>117</v>
      </c>
      <c r="Q7370">
        <v>30.5</v>
      </c>
      <c r="R7370">
        <v>982.71100000000001</v>
      </c>
      <c r="S7370">
        <v>2019</v>
      </c>
      <c r="T7370">
        <v>8</v>
      </c>
      <c r="U7370">
        <v>35</v>
      </c>
    </row>
    <row r="7371" spans="1:21" x14ac:dyDescent="0.3">
      <c r="A7371" s="5" t="s">
        <v>168</v>
      </c>
      <c r="B7371" s="5" t="s">
        <v>169</v>
      </c>
      <c r="C7371" s="5" t="s">
        <v>170</v>
      </c>
      <c r="D7371" s="5" t="s">
        <v>390</v>
      </c>
      <c r="E7371" s="5" t="s">
        <v>172</v>
      </c>
      <c r="F7371" s="6">
        <v>43710</v>
      </c>
      <c r="G7371" s="5" t="s">
        <v>148</v>
      </c>
      <c r="H7371" s="5" t="s">
        <v>194</v>
      </c>
      <c r="I7371">
        <v>43424</v>
      </c>
      <c r="J7371">
        <v>286</v>
      </c>
      <c r="K7371">
        <v>315.5</v>
      </c>
      <c r="L7371">
        <v>2</v>
      </c>
      <c r="M7371">
        <v>9149.5</v>
      </c>
      <c r="N7371">
        <v>5232.2969999999996</v>
      </c>
      <c r="O7371">
        <v>2616.1480000000001</v>
      </c>
      <c r="P7371">
        <v>157.75</v>
      </c>
      <c r="Q7371">
        <v>29</v>
      </c>
      <c r="R7371">
        <v>3917.203</v>
      </c>
      <c r="S7371">
        <v>2019</v>
      </c>
      <c r="T7371">
        <v>9</v>
      </c>
      <c r="U7371">
        <v>36</v>
      </c>
    </row>
    <row r="7372" spans="1:21" x14ac:dyDescent="0.3">
      <c r="A7372" s="5" t="s">
        <v>168</v>
      </c>
      <c r="B7372" s="5" t="s">
        <v>169</v>
      </c>
      <c r="C7372" s="5" t="s">
        <v>170</v>
      </c>
      <c r="D7372" s="5" t="s">
        <v>437</v>
      </c>
      <c r="E7372" s="5" t="s">
        <v>172</v>
      </c>
      <c r="F7372" s="6">
        <v>43710</v>
      </c>
      <c r="G7372" s="5" t="s">
        <v>148</v>
      </c>
      <c r="H7372" s="5" t="s">
        <v>198</v>
      </c>
      <c r="I7372">
        <v>43504</v>
      </c>
      <c r="J7372">
        <v>206</v>
      </c>
      <c r="K7372">
        <v>32</v>
      </c>
      <c r="L7372">
        <v>2</v>
      </c>
      <c r="M7372">
        <v>7225.6</v>
      </c>
      <c r="N7372">
        <v>6590.1850000000004</v>
      </c>
      <c r="O7372">
        <v>3295.0920000000001</v>
      </c>
      <c r="P7372">
        <v>16</v>
      </c>
      <c r="Q7372">
        <v>225.8</v>
      </c>
      <c r="R7372">
        <v>635.41499999999996</v>
      </c>
      <c r="S7372">
        <v>2019</v>
      </c>
      <c r="T7372">
        <v>9</v>
      </c>
      <c r="U7372">
        <v>36</v>
      </c>
    </row>
    <row r="7373" spans="1:21" x14ac:dyDescent="0.3">
      <c r="A7373" s="5" t="s">
        <v>168</v>
      </c>
      <c r="B7373" s="5" t="s">
        <v>175</v>
      </c>
      <c r="C7373" s="5" t="s">
        <v>82</v>
      </c>
      <c r="D7373" s="5" t="s">
        <v>444</v>
      </c>
      <c r="E7373" s="5" t="s">
        <v>172</v>
      </c>
      <c r="F7373" s="6">
        <v>43710</v>
      </c>
      <c r="G7373" s="5" t="s">
        <v>148</v>
      </c>
      <c r="H7373" s="5" t="s">
        <v>217</v>
      </c>
      <c r="I7373">
        <v>43547</v>
      </c>
      <c r="J7373">
        <v>163</v>
      </c>
      <c r="K7373">
        <v>551</v>
      </c>
      <c r="L7373">
        <v>6</v>
      </c>
      <c r="M7373">
        <v>16805.5</v>
      </c>
      <c r="N7373">
        <v>12842.385</v>
      </c>
      <c r="O7373">
        <v>2140.3980000000001</v>
      </c>
      <c r="P7373">
        <v>91.833333333333329</v>
      </c>
      <c r="Q7373">
        <v>30.5</v>
      </c>
      <c r="R7373">
        <v>3963.1149999999998</v>
      </c>
      <c r="S7373">
        <v>2019</v>
      </c>
      <c r="T7373">
        <v>9</v>
      </c>
      <c r="U7373">
        <v>36</v>
      </c>
    </row>
    <row r="7374" spans="1:21" x14ac:dyDescent="0.3">
      <c r="A7374" s="5" t="s">
        <v>168</v>
      </c>
      <c r="B7374" s="5" t="s">
        <v>175</v>
      </c>
      <c r="C7374" s="5" t="s">
        <v>82</v>
      </c>
      <c r="D7374" s="5" t="s">
        <v>444</v>
      </c>
      <c r="E7374" s="5" t="s">
        <v>172</v>
      </c>
      <c r="F7374" s="6">
        <v>43710</v>
      </c>
      <c r="G7374" s="5" t="s">
        <v>148</v>
      </c>
      <c r="H7374" s="5" t="s">
        <v>184</v>
      </c>
      <c r="I7374">
        <v>43547</v>
      </c>
      <c r="J7374">
        <v>163</v>
      </c>
      <c r="K7374">
        <v>3154</v>
      </c>
      <c r="L7374">
        <v>25</v>
      </c>
      <c r="M7374">
        <v>94620</v>
      </c>
      <c r="N7374">
        <v>53509.938999999998</v>
      </c>
      <c r="O7374">
        <v>2140.3980000000001</v>
      </c>
      <c r="P7374">
        <v>126.16</v>
      </c>
      <c r="Q7374">
        <v>30</v>
      </c>
      <c r="R7374">
        <v>41110.061000000002</v>
      </c>
      <c r="S7374">
        <v>2019</v>
      </c>
      <c r="T7374">
        <v>9</v>
      </c>
      <c r="U7374">
        <v>36</v>
      </c>
    </row>
    <row r="7375" spans="1:21" x14ac:dyDescent="0.3">
      <c r="A7375" s="5" t="s">
        <v>168</v>
      </c>
      <c r="B7375" s="5" t="s">
        <v>175</v>
      </c>
      <c r="C7375" s="5" t="s">
        <v>82</v>
      </c>
      <c r="D7375" s="5" t="s">
        <v>444</v>
      </c>
      <c r="E7375" s="5" t="s">
        <v>172</v>
      </c>
      <c r="F7375" s="6">
        <v>43710</v>
      </c>
      <c r="G7375" s="5" t="s">
        <v>148</v>
      </c>
      <c r="H7375" s="5" t="s">
        <v>173</v>
      </c>
      <c r="I7375">
        <v>43547</v>
      </c>
      <c r="J7375">
        <v>163</v>
      </c>
      <c r="K7375">
        <v>1738</v>
      </c>
      <c r="L7375">
        <v>18</v>
      </c>
      <c r="M7375">
        <v>60830</v>
      </c>
      <c r="N7375">
        <v>38527.156000000003</v>
      </c>
      <c r="O7375">
        <v>2140.3980000000001</v>
      </c>
      <c r="P7375">
        <v>96.555555555555557</v>
      </c>
      <c r="Q7375">
        <v>35</v>
      </c>
      <c r="R7375">
        <v>22302.844000000001</v>
      </c>
      <c r="S7375">
        <v>2019</v>
      </c>
      <c r="T7375">
        <v>9</v>
      </c>
      <c r="U7375">
        <v>36</v>
      </c>
    </row>
    <row r="7376" spans="1:21" x14ac:dyDescent="0.3">
      <c r="A7376" s="5" t="s">
        <v>168</v>
      </c>
      <c r="B7376" s="5" t="s">
        <v>175</v>
      </c>
      <c r="C7376" s="5" t="s">
        <v>87</v>
      </c>
      <c r="D7376" s="5" t="s">
        <v>428</v>
      </c>
      <c r="E7376" s="5" t="s">
        <v>172</v>
      </c>
      <c r="F7376" s="6">
        <v>43710</v>
      </c>
      <c r="G7376" s="5" t="s">
        <v>148</v>
      </c>
      <c r="H7376" s="5" t="s">
        <v>212</v>
      </c>
      <c r="I7376">
        <v>43540</v>
      </c>
      <c r="J7376">
        <v>170</v>
      </c>
      <c r="K7376">
        <v>98</v>
      </c>
      <c r="L7376">
        <v>1</v>
      </c>
      <c r="M7376">
        <v>2842</v>
      </c>
      <c r="N7376">
        <v>2510.4259999999999</v>
      </c>
      <c r="O7376">
        <v>2510.4259999999999</v>
      </c>
      <c r="P7376">
        <v>98</v>
      </c>
      <c r="Q7376">
        <v>29</v>
      </c>
      <c r="R7376">
        <v>331.57400000000001</v>
      </c>
      <c r="S7376">
        <v>2019</v>
      </c>
      <c r="T7376">
        <v>9</v>
      </c>
      <c r="U7376">
        <v>36</v>
      </c>
    </row>
    <row r="7377" spans="1:21" x14ac:dyDescent="0.3">
      <c r="A7377" s="5" t="s">
        <v>168</v>
      </c>
      <c r="B7377" s="5" t="s">
        <v>175</v>
      </c>
      <c r="C7377" s="5" t="s">
        <v>87</v>
      </c>
      <c r="D7377" s="5" t="s">
        <v>428</v>
      </c>
      <c r="E7377" s="5" t="s">
        <v>172</v>
      </c>
      <c r="F7377" s="6">
        <v>43710</v>
      </c>
      <c r="G7377" s="5" t="s">
        <v>148</v>
      </c>
      <c r="H7377" s="5" t="s">
        <v>198</v>
      </c>
      <c r="I7377">
        <v>43540</v>
      </c>
      <c r="J7377">
        <v>170</v>
      </c>
      <c r="K7377">
        <v>117</v>
      </c>
      <c r="L7377">
        <v>1</v>
      </c>
      <c r="M7377">
        <v>3744</v>
      </c>
      <c r="N7377">
        <v>2510.4259999999999</v>
      </c>
      <c r="O7377">
        <v>2510.4259999999999</v>
      </c>
      <c r="P7377">
        <v>117</v>
      </c>
      <c r="Q7377">
        <v>32</v>
      </c>
      <c r="R7377">
        <v>1233.5740000000001</v>
      </c>
      <c r="S7377">
        <v>2019</v>
      </c>
      <c r="T7377">
        <v>9</v>
      </c>
      <c r="U7377">
        <v>36</v>
      </c>
    </row>
    <row r="7378" spans="1:21" x14ac:dyDescent="0.3">
      <c r="A7378" s="5" t="s">
        <v>168</v>
      </c>
      <c r="B7378" s="5" t="s">
        <v>175</v>
      </c>
      <c r="C7378" s="5" t="s">
        <v>87</v>
      </c>
      <c r="D7378" s="5" t="s">
        <v>428</v>
      </c>
      <c r="E7378" s="5" t="s">
        <v>172</v>
      </c>
      <c r="F7378" s="6">
        <v>43710</v>
      </c>
      <c r="G7378" s="5" t="s">
        <v>148</v>
      </c>
      <c r="H7378" s="5" t="s">
        <v>173</v>
      </c>
      <c r="I7378">
        <v>43540</v>
      </c>
      <c r="J7378">
        <v>170</v>
      </c>
      <c r="K7378">
        <v>366.5</v>
      </c>
      <c r="L7378">
        <v>3</v>
      </c>
      <c r="M7378">
        <v>12827.5</v>
      </c>
      <c r="N7378">
        <v>7531.2780000000002</v>
      </c>
      <c r="O7378">
        <v>2510.4259999999999</v>
      </c>
      <c r="P7378">
        <v>122.16666666666667</v>
      </c>
      <c r="Q7378">
        <v>35</v>
      </c>
      <c r="R7378">
        <v>5296.2219999999998</v>
      </c>
      <c r="S7378">
        <v>2019</v>
      </c>
      <c r="T7378">
        <v>9</v>
      </c>
      <c r="U7378">
        <v>36</v>
      </c>
    </row>
    <row r="7379" spans="1:21" x14ac:dyDescent="0.3">
      <c r="A7379" s="5" t="s">
        <v>168</v>
      </c>
      <c r="B7379" s="5" t="s">
        <v>175</v>
      </c>
      <c r="C7379" s="5" t="s">
        <v>87</v>
      </c>
      <c r="D7379" s="5" t="s">
        <v>428</v>
      </c>
      <c r="E7379" s="5" t="s">
        <v>172</v>
      </c>
      <c r="F7379" s="6">
        <v>43710</v>
      </c>
      <c r="G7379" s="5" t="s">
        <v>148</v>
      </c>
      <c r="H7379" s="5" t="s">
        <v>178</v>
      </c>
      <c r="I7379">
        <v>43540</v>
      </c>
      <c r="J7379">
        <v>170</v>
      </c>
      <c r="K7379">
        <v>343</v>
      </c>
      <c r="L7379">
        <v>3</v>
      </c>
      <c r="M7379">
        <v>10976</v>
      </c>
      <c r="N7379">
        <v>7531.2780000000002</v>
      </c>
      <c r="O7379">
        <v>2510.4259999999999</v>
      </c>
      <c r="P7379">
        <v>114.33333333333333</v>
      </c>
      <c r="Q7379">
        <v>32</v>
      </c>
      <c r="R7379">
        <v>3444.7220000000002</v>
      </c>
      <c r="S7379">
        <v>2019</v>
      </c>
      <c r="T7379">
        <v>9</v>
      </c>
      <c r="U7379">
        <v>36</v>
      </c>
    </row>
    <row r="7380" spans="1:21" x14ac:dyDescent="0.3">
      <c r="A7380" s="5" t="s">
        <v>168</v>
      </c>
      <c r="B7380" s="5" t="s">
        <v>175</v>
      </c>
      <c r="C7380" s="5" t="s">
        <v>87</v>
      </c>
      <c r="D7380" s="5" t="s">
        <v>428</v>
      </c>
      <c r="E7380" s="5" t="s">
        <v>172</v>
      </c>
      <c r="F7380" s="6">
        <v>43710</v>
      </c>
      <c r="G7380" s="5" t="s">
        <v>148</v>
      </c>
      <c r="H7380" s="5" t="s">
        <v>197</v>
      </c>
      <c r="I7380">
        <v>43540</v>
      </c>
      <c r="J7380">
        <v>170</v>
      </c>
      <c r="K7380">
        <v>371</v>
      </c>
      <c r="L7380">
        <v>3</v>
      </c>
      <c r="M7380">
        <v>11872</v>
      </c>
      <c r="N7380">
        <v>7531.2780000000002</v>
      </c>
      <c r="O7380">
        <v>2510.4259999999999</v>
      </c>
      <c r="P7380">
        <v>123.66666666666667</v>
      </c>
      <c r="Q7380">
        <v>32</v>
      </c>
      <c r="R7380">
        <v>4340.7219999999998</v>
      </c>
      <c r="S7380">
        <v>2019</v>
      </c>
      <c r="T7380">
        <v>9</v>
      </c>
      <c r="U7380">
        <v>36</v>
      </c>
    </row>
    <row r="7381" spans="1:21" x14ac:dyDescent="0.3">
      <c r="A7381" s="5" t="s">
        <v>168</v>
      </c>
      <c r="B7381" s="5" t="s">
        <v>175</v>
      </c>
      <c r="C7381" s="5" t="s">
        <v>87</v>
      </c>
      <c r="D7381" s="5" t="s">
        <v>428</v>
      </c>
      <c r="E7381" s="5" t="s">
        <v>172</v>
      </c>
      <c r="F7381" s="6">
        <v>43710</v>
      </c>
      <c r="G7381" s="5" t="s">
        <v>148</v>
      </c>
      <c r="H7381" s="5" t="s">
        <v>311</v>
      </c>
      <c r="I7381">
        <v>43540</v>
      </c>
      <c r="J7381">
        <v>170</v>
      </c>
      <c r="K7381">
        <v>110.5</v>
      </c>
      <c r="L7381">
        <v>1</v>
      </c>
      <c r="M7381">
        <v>3536</v>
      </c>
      <c r="N7381">
        <v>2510.4259999999999</v>
      </c>
      <c r="O7381">
        <v>2510.4259999999999</v>
      </c>
      <c r="P7381">
        <v>110.5</v>
      </c>
      <c r="Q7381">
        <v>32</v>
      </c>
      <c r="R7381">
        <v>1025.5740000000001</v>
      </c>
      <c r="S7381">
        <v>2019</v>
      </c>
      <c r="T7381">
        <v>9</v>
      </c>
      <c r="U7381">
        <v>36</v>
      </c>
    </row>
    <row r="7382" spans="1:21" x14ac:dyDescent="0.3">
      <c r="A7382" s="5" t="s">
        <v>168</v>
      </c>
      <c r="B7382" s="5" t="s">
        <v>175</v>
      </c>
      <c r="C7382" s="5" t="s">
        <v>87</v>
      </c>
      <c r="D7382" s="5" t="s">
        <v>428</v>
      </c>
      <c r="E7382" s="5" t="s">
        <v>172</v>
      </c>
      <c r="F7382" s="6">
        <v>43710</v>
      </c>
      <c r="G7382" s="5" t="s">
        <v>148</v>
      </c>
      <c r="H7382" s="5" t="s">
        <v>208</v>
      </c>
      <c r="I7382">
        <v>43540</v>
      </c>
      <c r="J7382">
        <v>170</v>
      </c>
      <c r="K7382">
        <v>101.5</v>
      </c>
      <c r="L7382">
        <v>1</v>
      </c>
      <c r="M7382">
        <v>3248</v>
      </c>
      <c r="N7382">
        <v>2510.4259999999999</v>
      </c>
      <c r="O7382">
        <v>2510.4259999999999</v>
      </c>
      <c r="P7382">
        <v>101.5</v>
      </c>
      <c r="Q7382">
        <v>32</v>
      </c>
      <c r="R7382">
        <v>737.57399999999996</v>
      </c>
      <c r="S7382">
        <v>2019</v>
      </c>
      <c r="T7382">
        <v>9</v>
      </c>
      <c r="U7382">
        <v>36</v>
      </c>
    </row>
    <row r="7383" spans="1:21" x14ac:dyDescent="0.3">
      <c r="A7383" s="5" t="s">
        <v>168</v>
      </c>
      <c r="B7383" s="5" t="s">
        <v>175</v>
      </c>
      <c r="C7383" s="5" t="s">
        <v>88</v>
      </c>
      <c r="D7383" s="5" t="s">
        <v>442</v>
      </c>
      <c r="E7383" s="5" t="s">
        <v>172</v>
      </c>
      <c r="F7383" s="6">
        <v>43710</v>
      </c>
      <c r="G7383" s="5" t="s">
        <v>148</v>
      </c>
      <c r="H7383" s="5" t="s">
        <v>194</v>
      </c>
      <c r="I7383">
        <v>43533</v>
      </c>
      <c r="J7383">
        <v>177</v>
      </c>
      <c r="K7383">
        <v>256</v>
      </c>
      <c r="L7383">
        <v>2</v>
      </c>
      <c r="M7383">
        <v>8192</v>
      </c>
      <c r="N7383">
        <v>4901.1880000000001</v>
      </c>
      <c r="O7383">
        <v>2450.5940000000001</v>
      </c>
      <c r="P7383">
        <v>128</v>
      </c>
      <c r="Q7383">
        <v>32</v>
      </c>
      <c r="R7383">
        <v>3290.8119999999999</v>
      </c>
      <c r="S7383">
        <v>2019</v>
      </c>
      <c r="T7383">
        <v>9</v>
      </c>
      <c r="U7383">
        <v>36</v>
      </c>
    </row>
    <row r="7384" spans="1:21" x14ac:dyDescent="0.3">
      <c r="A7384" s="5" t="s">
        <v>168</v>
      </c>
      <c r="B7384" s="5" t="s">
        <v>175</v>
      </c>
      <c r="C7384" s="5" t="s">
        <v>88</v>
      </c>
      <c r="D7384" s="5" t="s">
        <v>442</v>
      </c>
      <c r="E7384" s="5" t="s">
        <v>172</v>
      </c>
      <c r="F7384" s="6">
        <v>43710</v>
      </c>
      <c r="G7384" s="5" t="s">
        <v>148</v>
      </c>
      <c r="H7384" s="5" t="s">
        <v>229</v>
      </c>
      <c r="I7384">
        <v>43533</v>
      </c>
      <c r="J7384">
        <v>177</v>
      </c>
      <c r="K7384">
        <v>896</v>
      </c>
      <c r="L7384">
        <v>8</v>
      </c>
      <c r="M7384">
        <v>28672</v>
      </c>
      <c r="N7384">
        <v>19604.751</v>
      </c>
      <c r="O7384">
        <v>2450.5940000000001</v>
      </c>
      <c r="P7384">
        <v>112</v>
      </c>
      <c r="Q7384">
        <v>32</v>
      </c>
      <c r="R7384">
        <v>9067.2489999999998</v>
      </c>
      <c r="S7384">
        <v>2019</v>
      </c>
      <c r="T7384">
        <v>9</v>
      </c>
      <c r="U7384">
        <v>36</v>
      </c>
    </row>
    <row r="7385" spans="1:21" x14ac:dyDescent="0.3">
      <c r="A7385" s="5" t="s">
        <v>168</v>
      </c>
      <c r="B7385" s="5" t="s">
        <v>175</v>
      </c>
      <c r="C7385" s="5" t="s">
        <v>88</v>
      </c>
      <c r="D7385" s="5" t="s">
        <v>442</v>
      </c>
      <c r="E7385" s="5" t="s">
        <v>172</v>
      </c>
      <c r="F7385" s="6">
        <v>43710</v>
      </c>
      <c r="G7385" s="5" t="s">
        <v>148</v>
      </c>
      <c r="H7385" s="5" t="s">
        <v>178</v>
      </c>
      <c r="I7385">
        <v>43533</v>
      </c>
      <c r="J7385">
        <v>177</v>
      </c>
      <c r="K7385">
        <v>103</v>
      </c>
      <c r="L7385">
        <v>1</v>
      </c>
      <c r="M7385">
        <v>3296</v>
      </c>
      <c r="N7385">
        <v>2450.5940000000001</v>
      </c>
      <c r="O7385">
        <v>2450.5940000000001</v>
      </c>
      <c r="P7385">
        <v>103</v>
      </c>
      <c r="Q7385">
        <v>32</v>
      </c>
      <c r="R7385">
        <v>845.40599999999995</v>
      </c>
      <c r="S7385">
        <v>2019</v>
      </c>
      <c r="T7385">
        <v>9</v>
      </c>
      <c r="U7385">
        <v>36</v>
      </c>
    </row>
    <row r="7386" spans="1:21" x14ac:dyDescent="0.3">
      <c r="A7386" s="5" t="s">
        <v>168</v>
      </c>
      <c r="B7386" s="5" t="s">
        <v>175</v>
      </c>
      <c r="C7386" s="5" t="s">
        <v>88</v>
      </c>
      <c r="D7386" s="5" t="s">
        <v>442</v>
      </c>
      <c r="E7386" s="5" t="s">
        <v>172</v>
      </c>
      <c r="F7386" s="6">
        <v>43710</v>
      </c>
      <c r="G7386" s="5" t="s">
        <v>148</v>
      </c>
      <c r="H7386" s="5" t="s">
        <v>197</v>
      </c>
      <c r="I7386">
        <v>43533</v>
      </c>
      <c r="J7386">
        <v>177</v>
      </c>
      <c r="K7386">
        <v>241.5</v>
      </c>
      <c r="L7386">
        <v>2</v>
      </c>
      <c r="M7386">
        <v>7728</v>
      </c>
      <c r="N7386">
        <v>4901.1880000000001</v>
      </c>
      <c r="O7386">
        <v>2450.5940000000001</v>
      </c>
      <c r="P7386">
        <v>120.75</v>
      </c>
      <c r="Q7386">
        <v>32</v>
      </c>
      <c r="R7386">
        <v>2826.8119999999999</v>
      </c>
      <c r="S7386">
        <v>2019</v>
      </c>
      <c r="T7386">
        <v>9</v>
      </c>
      <c r="U7386">
        <v>36</v>
      </c>
    </row>
    <row r="7387" spans="1:21" x14ac:dyDescent="0.3">
      <c r="A7387" s="5" t="s">
        <v>168</v>
      </c>
      <c r="B7387" s="5" t="s">
        <v>175</v>
      </c>
      <c r="C7387" s="5" t="s">
        <v>88</v>
      </c>
      <c r="D7387" s="5" t="s">
        <v>442</v>
      </c>
      <c r="E7387" s="5" t="s">
        <v>172</v>
      </c>
      <c r="F7387" s="6">
        <v>43710</v>
      </c>
      <c r="G7387" s="5" t="s">
        <v>148</v>
      </c>
      <c r="H7387" s="5" t="s">
        <v>311</v>
      </c>
      <c r="I7387">
        <v>43533</v>
      </c>
      <c r="J7387">
        <v>177</v>
      </c>
      <c r="K7387">
        <v>224</v>
      </c>
      <c r="L7387">
        <v>2</v>
      </c>
      <c r="M7387">
        <v>7168</v>
      </c>
      <c r="N7387">
        <v>4901.1880000000001</v>
      </c>
      <c r="O7387">
        <v>2450.5940000000001</v>
      </c>
      <c r="P7387">
        <v>112</v>
      </c>
      <c r="Q7387">
        <v>32</v>
      </c>
      <c r="R7387">
        <v>2266.8119999999999</v>
      </c>
      <c r="S7387">
        <v>2019</v>
      </c>
      <c r="T7387">
        <v>9</v>
      </c>
      <c r="U7387">
        <v>36</v>
      </c>
    </row>
    <row r="7388" spans="1:21" x14ac:dyDescent="0.3">
      <c r="A7388" s="5" t="s">
        <v>168</v>
      </c>
      <c r="B7388" s="5" t="s">
        <v>175</v>
      </c>
      <c r="C7388" s="5" t="s">
        <v>88</v>
      </c>
      <c r="D7388" s="5" t="s">
        <v>442</v>
      </c>
      <c r="E7388" s="5" t="s">
        <v>172</v>
      </c>
      <c r="F7388" s="6">
        <v>43710</v>
      </c>
      <c r="G7388" s="5" t="s">
        <v>148</v>
      </c>
      <c r="H7388" s="5" t="s">
        <v>190</v>
      </c>
      <c r="I7388">
        <v>43533</v>
      </c>
      <c r="J7388">
        <v>177</v>
      </c>
      <c r="K7388">
        <v>121</v>
      </c>
      <c r="L7388">
        <v>1</v>
      </c>
      <c r="M7388">
        <v>3872</v>
      </c>
      <c r="N7388">
        <v>2450.5940000000001</v>
      </c>
      <c r="O7388">
        <v>2450.5940000000001</v>
      </c>
      <c r="P7388">
        <v>121</v>
      </c>
      <c r="Q7388">
        <v>32</v>
      </c>
      <c r="R7388">
        <v>1421.4059999999999</v>
      </c>
      <c r="S7388">
        <v>2019</v>
      </c>
      <c r="T7388">
        <v>9</v>
      </c>
      <c r="U7388">
        <v>36</v>
      </c>
    </row>
    <row r="7389" spans="1:21" x14ac:dyDescent="0.3">
      <c r="A7389" s="5" t="s">
        <v>168</v>
      </c>
      <c r="B7389" s="5" t="s">
        <v>175</v>
      </c>
      <c r="C7389" s="5" t="s">
        <v>88</v>
      </c>
      <c r="D7389" s="5" t="s">
        <v>442</v>
      </c>
      <c r="E7389" s="5" t="s">
        <v>172</v>
      </c>
      <c r="F7389" s="6">
        <v>43710</v>
      </c>
      <c r="G7389" s="5" t="s">
        <v>148</v>
      </c>
      <c r="H7389" s="5" t="s">
        <v>190</v>
      </c>
      <c r="I7389">
        <v>43533</v>
      </c>
      <c r="J7389">
        <v>177</v>
      </c>
      <c r="K7389">
        <v>91</v>
      </c>
      <c r="L7389">
        <v>1</v>
      </c>
      <c r="M7389">
        <v>2912</v>
      </c>
      <c r="N7389">
        <v>2450.5940000000001</v>
      </c>
      <c r="O7389">
        <v>2450.5940000000001</v>
      </c>
      <c r="P7389">
        <v>91</v>
      </c>
      <c r="Q7389">
        <v>32</v>
      </c>
      <c r="R7389">
        <v>461.40600000000001</v>
      </c>
      <c r="S7389">
        <v>2019</v>
      </c>
      <c r="T7389">
        <v>9</v>
      </c>
      <c r="U7389">
        <v>36</v>
      </c>
    </row>
    <row r="7390" spans="1:21" x14ac:dyDescent="0.3">
      <c r="A7390" s="5" t="s">
        <v>168</v>
      </c>
      <c r="B7390" s="5" t="s">
        <v>175</v>
      </c>
      <c r="C7390" s="5" t="s">
        <v>88</v>
      </c>
      <c r="D7390" s="5" t="s">
        <v>442</v>
      </c>
      <c r="E7390" s="5" t="s">
        <v>172</v>
      </c>
      <c r="F7390" s="6">
        <v>43710</v>
      </c>
      <c r="G7390" s="5" t="s">
        <v>148</v>
      </c>
      <c r="H7390" s="5" t="s">
        <v>173</v>
      </c>
      <c r="I7390">
        <v>43533</v>
      </c>
      <c r="J7390">
        <v>177</v>
      </c>
      <c r="K7390">
        <v>1028.5</v>
      </c>
      <c r="L7390">
        <v>9</v>
      </c>
      <c r="M7390">
        <v>35997.5</v>
      </c>
      <c r="N7390">
        <v>22055.345000000001</v>
      </c>
      <c r="O7390">
        <v>2450.5940000000001</v>
      </c>
      <c r="P7390">
        <v>114.27777777777777</v>
      </c>
      <c r="Q7390">
        <v>35</v>
      </c>
      <c r="R7390">
        <v>13942.155000000001</v>
      </c>
      <c r="S7390">
        <v>2019</v>
      </c>
      <c r="T7390">
        <v>9</v>
      </c>
      <c r="U7390">
        <v>36</v>
      </c>
    </row>
    <row r="7391" spans="1:21" x14ac:dyDescent="0.3">
      <c r="A7391" s="5" t="s">
        <v>168</v>
      </c>
      <c r="B7391" s="5" t="s">
        <v>175</v>
      </c>
      <c r="C7391" s="5" t="s">
        <v>88</v>
      </c>
      <c r="D7391" s="5" t="s">
        <v>442</v>
      </c>
      <c r="E7391" s="5" t="s">
        <v>172</v>
      </c>
      <c r="F7391" s="6">
        <v>43710</v>
      </c>
      <c r="G7391" s="5" t="s">
        <v>148</v>
      </c>
      <c r="H7391" s="5" t="s">
        <v>371</v>
      </c>
      <c r="I7391">
        <v>43533</v>
      </c>
      <c r="J7391">
        <v>177</v>
      </c>
      <c r="K7391">
        <v>1144</v>
      </c>
      <c r="L7391">
        <v>10</v>
      </c>
      <c r="M7391">
        <v>36036</v>
      </c>
      <c r="N7391">
        <v>24505.937999999998</v>
      </c>
      <c r="O7391">
        <v>2450.5940000000001</v>
      </c>
      <c r="P7391">
        <v>114.4</v>
      </c>
      <c r="Q7391">
        <v>31.5</v>
      </c>
      <c r="R7391">
        <v>11530.062</v>
      </c>
      <c r="S7391">
        <v>2019</v>
      </c>
      <c r="T7391">
        <v>9</v>
      </c>
      <c r="U7391">
        <v>36</v>
      </c>
    </row>
    <row r="7392" spans="1:21" x14ac:dyDescent="0.3">
      <c r="A7392" s="5" t="s">
        <v>168</v>
      </c>
      <c r="B7392" s="5" t="s">
        <v>175</v>
      </c>
      <c r="C7392" s="5" t="s">
        <v>88</v>
      </c>
      <c r="D7392" s="5" t="s">
        <v>442</v>
      </c>
      <c r="E7392" s="5" t="s">
        <v>172</v>
      </c>
      <c r="F7392" s="6">
        <v>43710</v>
      </c>
      <c r="G7392" s="5" t="s">
        <v>148</v>
      </c>
      <c r="H7392" s="5" t="s">
        <v>235</v>
      </c>
      <c r="I7392">
        <v>43533</v>
      </c>
      <c r="J7392">
        <v>177</v>
      </c>
      <c r="K7392">
        <v>116</v>
      </c>
      <c r="L7392">
        <v>1</v>
      </c>
      <c r="M7392">
        <v>3712</v>
      </c>
      <c r="N7392">
        <v>2450.5940000000001</v>
      </c>
      <c r="O7392">
        <v>2450.5940000000001</v>
      </c>
      <c r="P7392">
        <v>116</v>
      </c>
      <c r="Q7392">
        <v>32</v>
      </c>
      <c r="R7392">
        <v>1261.4059999999999</v>
      </c>
      <c r="S7392">
        <v>2019</v>
      </c>
      <c r="T7392">
        <v>9</v>
      </c>
      <c r="U7392">
        <v>36</v>
      </c>
    </row>
    <row r="7393" spans="1:21" x14ac:dyDescent="0.3">
      <c r="A7393" s="5" t="s">
        <v>168</v>
      </c>
      <c r="B7393" s="5" t="s">
        <v>175</v>
      </c>
      <c r="C7393" s="5" t="s">
        <v>88</v>
      </c>
      <c r="D7393" s="5" t="s">
        <v>442</v>
      </c>
      <c r="E7393" s="5" t="s">
        <v>172</v>
      </c>
      <c r="F7393" s="6">
        <v>43710</v>
      </c>
      <c r="G7393" s="5" t="s">
        <v>148</v>
      </c>
      <c r="H7393" s="5" t="s">
        <v>351</v>
      </c>
      <c r="I7393">
        <v>43533</v>
      </c>
      <c r="J7393">
        <v>177</v>
      </c>
      <c r="K7393">
        <v>242</v>
      </c>
      <c r="L7393">
        <v>2</v>
      </c>
      <c r="M7393">
        <v>15488</v>
      </c>
      <c r="N7393">
        <v>4901.1880000000001</v>
      </c>
      <c r="O7393">
        <v>2450.5940000000001</v>
      </c>
      <c r="P7393">
        <v>121</v>
      </c>
      <c r="Q7393">
        <v>64</v>
      </c>
      <c r="R7393">
        <v>10586.812</v>
      </c>
      <c r="S7393">
        <v>2019</v>
      </c>
      <c r="T7393">
        <v>9</v>
      </c>
      <c r="U7393">
        <v>36</v>
      </c>
    </row>
    <row r="7394" spans="1:21" x14ac:dyDescent="0.3">
      <c r="A7394" s="5" t="s">
        <v>168</v>
      </c>
      <c r="B7394" s="5" t="s">
        <v>175</v>
      </c>
      <c r="C7394" s="5" t="s">
        <v>88</v>
      </c>
      <c r="D7394" s="5" t="s">
        <v>442</v>
      </c>
      <c r="E7394" s="5" t="s">
        <v>172</v>
      </c>
      <c r="F7394" s="6">
        <v>43710</v>
      </c>
      <c r="G7394" s="5" t="s">
        <v>148</v>
      </c>
      <c r="H7394" s="5" t="s">
        <v>190</v>
      </c>
      <c r="I7394">
        <v>43533</v>
      </c>
      <c r="J7394">
        <v>177</v>
      </c>
      <c r="K7394">
        <v>119</v>
      </c>
      <c r="L7394">
        <v>1</v>
      </c>
      <c r="M7394">
        <v>3808</v>
      </c>
      <c r="N7394">
        <v>2450.5940000000001</v>
      </c>
      <c r="O7394">
        <v>2450.5940000000001</v>
      </c>
      <c r="P7394">
        <v>119</v>
      </c>
      <c r="Q7394">
        <v>32</v>
      </c>
      <c r="R7394">
        <v>1357.4059999999999</v>
      </c>
      <c r="S7394">
        <v>2019</v>
      </c>
      <c r="T7394">
        <v>9</v>
      </c>
      <c r="U7394">
        <v>36</v>
      </c>
    </row>
    <row r="7395" spans="1:21" x14ac:dyDescent="0.3">
      <c r="A7395" s="5" t="s">
        <v>168</v>
      </c>
      <c r="B7395" s="5" t="s">
        <v>175</v>
      </c>
      <c r="C7395" s="5" t="s">
        <v>88</v>
      </c>
      <c r="D7395" s="5" t="s">
        <v>442</v>
      </c>
      <c r="E7395" s="5" t="s">
        <v>172</v>
      </c>
      <c r="F7395" s="6">
        <v>43710</v>
      </c>
      <c r="G7395" s="5" t="s">
        <v>148</v>
      </c>
      <c r="H7395" s="5" t="s">
        <v>173</v>
      </c>
      <c r="I7395">
        <v>43533</v>
      </c>
      <c r="J7395">
        <v>177</v>
      </c>
      <c r="K7395">
        <v>269</v>
      </c>
      <c r="L7395">
        <v>2</v>
      </c>
      <c r="M7395">
        <v>9415</v>
      </c>
      <c r="N7395">
        <v>4901.1880000000001</v>
      </c>
      <c r="O7395">
        <v>2450.5940000000001</v>
      </c>
      <c r="P7395">
        <v>134.5</v>
      </c>
      <c r="Q7395">
        <v>35</v>
      </c>
      <c r="R7395">
        <v>4513.8119999999999</v>
      </c>
      <c r="S7395">
        <v>2019</v>
      </c>
      <c r="T7395">
        <v>9</v>
      </c>
      <c r="U7395">
        <v>36</v>
      </c>
    </row>
    <row r="7396" spans="1:21" x14ac:dyDescent="0.3">
      <c r="A7396" s="5" t="s">
        <v>168</v>
      </c>
      <c r="B7396" s="5" t="s">
        <v>175</v>
      </c>
      <c r="C7396" s="5" t="s">
        <v>88</v>
      </c>
      <c r="D7396" s="5" t="s">
        <v>442</v>
      </c>
      <c r="E7396" s="5" t="s">
        <v>172</v>
      </c>
      <c r="F7396" s="6">
        <v>43710</v>
      </c>
      <c r="G7396" s="5" t="s">
        <v>148</v>
      </c>
      <c r="H7396" s="5" t="s">
        <v>194</v>
      </c>
      <c r="I7396">
        <v>43533</v>
      </c>
      <c r="J7396">
        <v>177</v>
      </c>
      <c r="K7396">
        <v>255</v>
      </c>
      <c r="L7396">
        <v>2</v>
      </c>
      <c r="M7396">
        <v>8160</v>
      </c>
      <c r="N7396">
        <v>4901.1880000000001</v>
      </c>
      <c r="O7396">
        <v>2450.5940000000001</v>
      </c>
      <c r="P7396">
        <v>127.5</v>
      </c>
      <c r="Q7396">
        <v>32</v>
      </c>
      <c r="R7396">
        <v>3258.8119999999999</v>
      </c>
      <c r="S7396">
        <v>2019</v>
      </c>
      <c r="T7396">
        <v>9</v>
      </c>
      <c r="U7396">
        <v>36</v>
      </c>
    </row>
    <row r="7397" spans="1:21" x14ac:dyDescent="0.3">
      <c r="A7397" s="5" t="s">
        <v>168</v>
      </c>
      <c r="B7397" s="5" t="s">
        <v>175</v>
      </c>
      <c r="C7397" s="5" t="s">
        <v>88</v>
      </c>
      <c r="D7397" s="5" t="s">
        <v>442</v>
      </c>
      <c r="E7397" s="5" t="s">
        <v>172</v>
      </c>
      <c r="F7397" s="6">
        <v>43710</v>
      </c>
      <c r="G7397" s="5" t="s">
        <v>148</v>
      </c>
      <c r="H7397" s="5" t="s">
        <v>194</v>
      </c>
      <c r="I7397">
        <v>43533</v>
      </c>
      <c r="J7397">
        <v>177</v>
      </c>
      <c r="K7397">
        <v>249</v>
      </c>
      <c r="L7397">
        <v>2</v>
      </c>
      <c r="M7397">
        <v>7968</v>
      </c>
      <c r="N7397">
        <v>4901.1880000000001</v>
      </c>
      <c r="O7397">
        <v>2450.5940000000001</v>
      </c>
      <c r="P7397">
        <v>124.5</v>
      </c>
      <c r="Q7397">
        <v>32</v>
      </c>
      <c r="R7397">
        <v>3066.8119999999999</v>
      </c>
      <c r="S7397">
        <v>2019</v>
      </c>
      <c r="T7397">
        <v>9</v>
      </c>
      <c r="U7397">
        <v>36</v>
      </c>
    </row>
    <row r="7398" spans="1:21" x14ac:dyDescent="0.3">
      <c r="A7398" s="5" t="s">
        <v>168</v>
      </c>
      <c r="B7398" s="5" t="s">
        <v>175</v>
      </c>
      <c r="C7398" s="5" t="s">
        <v>91</v>
      </c>
      <c r="D7398" s="5" t="s">
        <v>445</v>
      </c>
      <c r="E7398" s="5" t="s">
        <v>172</v>
      </c>
      <c r="F7398" s="6">
        <v>43710</v>
      </c>
      <c r="G7398" s="5" t="s">
        <v>148</v>
      </c>
      <c r="H7398" s="5" t="s">
        <v>190</v>
      </c>
      <c r="I7398">
        <v>43645</v>
      </c>
      <c r="J7398">
        <v>65</v>
      </c>
      <c r="K7398">
        <v>21</v>
      </c>
      <c r="L7398">
        <v>1</v>
      </c>
      <c r="M7398">
        <v>1056</v>
      </c>
      <c r="N7398">
        <v>1077.808</v>
      </c>
      <c r="O7398">
        <v>1077.808</v>
      </c>
      <c r="P7398">
        <v>21</v>
      </c>
      <c r="Q7398">
        <v>50.285699999999999</v>
      </c>
      <c r="R7398">
        <v>-21.808</v>
      </c>
      <c r="S7398">
        <v>2019</v>
      </c>
      <c r="T7398">
        <v>9</v>
      </c>
      <c r="U7398">
        <v>36</v>
      </c>
    </row>
    <row r="7399" spans="1:21" x14ac:dyDescent="0.3">
      <c r="A7399" s="5" t="s">
        <v>168</v>
      </c>
      <c r="B7399" s="5" t="s">
        <v>206</v>
      </c>
      <c r="C7399" s="5" t="s">
        <v>107</v>
      </c>
      <c r="D7399" s="5" t="s">
        <v>446</v>
      </c>
      <c r="E7399" s="5" t="s">
        <v>172</v>
      </c>
      <c r="F7399" s="6">
        <v>43710</v>
      </c>
      <c r="G7399" s="5" t="s">
        <v>148</v>
      </c>
      <c r="H7399" s="5" t="s">
        <v>205</v>
      </c>
      <c r="I7399">
        <v>43539</v>
      </c>
      <c r="J7399">
        <v>171</v>
      </c>
      <c r="K7399">
        <v>326</v>
      </c>
      <c r="L7399">
        <v>3</v>
      </c>
      <c r="M7399">
        <v>9943</v>
      </c>
      <c r="N7399">
        <v>8997.1970000000001</v>
      </c>
      <c r="O7399">
        <v>2999.0659999999998</v>
      </c>
      <c r="P7399">
        <v>108.66666666666667</v>
      </c>
      <c r="Q7399">
        <v>30.5</v>
      </c>
      <c r="R7399">
        <v>945.803</v>
      </c>
      <c r="S7399">
        <v>2019</v>
      </c>
      <c r="T7399">
        <v>9</v>
      </c>
      <c r="U7399">
        <v>36</v>
      </c>
    </row>
    <row r="7400" spans="1:21" x14ac:dyDescent="0.3">
      <c r="A7400" s="5" t="s">
        <v>168</v>
      </c>
      <c r="B7400" s="5" t="s">
        <v>206</v>
      </c>
      <c r="C7400" s="5" t="s">
        <v>107</v>
      </c>
      <c r="D7400" s="5" t="s">
        <v>446</v>
      </c>
      <c r="E7400" s="5" t="s">
        <v>172</v>
      </c>
      <c r="F7400" s="6">
        <v>43710</v>
      </c>
      <c r="G7400" s="5" t="s">
        <v>148</v>
      </c>
      <c r="H7400" s="5" t="s">
        <v>218</v>
      </c>
      <c r="I7400">
        <v>43539</v>
      </c>
      <c r="J7400">
        <v>171</v>
      </c>
      <c r="K7400">
        <v>570</v>
      </c>
      <c r="L7400">
        <v>5</v>
      </c>
      <c r="M7400">
        <v>17385</v>
      </c>
      <c r="N7400">
        <v>14995.328</v>
      </c>
      <c r="O7400">
        <v>2999.0659999999998</v>
      </c>
      <c r="P7400">
        <v>114</v>
      </c>
      <c r="Q7400">
        <v>30.5</v>
      </c>
      <c r="R7400">
        <v>2389.672</v>
      </c>
      <c r="S7400">
        <v>2019</v>
      </c>
      <c r="T7400">
        <v>9</v>
      </c>
      <c r="U7400">
        <v>36</v>
      </c>
    </row>
    <row r="7401" spans="1:21" x14ac:dyDescent="0.3">
      <c r="A7401" s="5" t="s">
        <v>168</v>
      </c>
      <c r="B7401" s="5" t="s">
        <v>206</v>
      </c>
      <c r="C7401" s="5" t="s">
        <v>107</v>
      </c>
      <c r="D7401" s="5" t="s">
        <v>446</v>
      </c>
      <c r="E7401" s="5" t="s">
        <v>172</v>
      </c>
      <c r="F7401" s="6">
        <v>43710</v>
      </c>
      <c r="G7401" s="5" t="s">
        <v>148</v>
      </c>
      <c r="H7401" s="5" t="s">
        <v>204</v>
      </c>
      <c r="I7401">
        <v>43539</v>
      </c>
      <c r="J7401">
        <v>171</v>
      </c>
      <c r="K7401">
        <v>596</v>
      </c>
      <c r="L7401">
        <v>5</v>
      </c>
      <c r="M7401">
        <v>18178</v>
      </c>
      <c r="N7401">
        <v>14995.328</v>
      </c>
      <c r="O7401">
        <v>2999.0659999999998</v>
      </c>
      <c r="P7401">
        <v>119.2</v>
      </c>
      <c r="Q7401">
        <v>30.5</v>
      </c>
      <c r="R7401">
        <v>3182.672</v>
      </c>
      <c r="S7401">
        <v>2019</v>
      </c>
      <c r="T7401">
        <v>9</v>
      </c>
      <c r="U7401">
        <v>36</v>
      </c>
    </row>
    <row r="7402" spans="1:21" x14ac:dyDescent="0.3">
      <c r="A7402" s="5" t="s">
        <v>168</v>
      </c>
      <c r="B7402" s="5" t="s">
        <v>206</v>
      </c>
      <c r="C7402" s="5" t="s">
        <v>107</v>
      </c>
      <c r="D7402" s="5" t="s">
        <v>446</v>
      </c>
      <c r="E7402" s="5" t="s">
        <v>172</v>
      </c>
      <c r="F7402" s="6">
        <v>43710</v>
      </c>
      <c r="G7402" s="5" t="s">
        <v>148</v>
      </c>
      <c r="H7402" s="5" t="s">
        <v>202</v>
      </c>
      <c r="I7402">
        <v>43539</v>
      </c>
      <c r="J7402">
        <v>171</v>
      </c>
      <c r="K7402">
        <v>776</v>
      </c>
      <c r="L7402">
        <v>8</v>
      </c>
      <c r="M7402">
        <v>23668</v>
      </c>
      <c r="N7402">
        <v>23992.524000000001</v>
      </c>
      <c r="O7402">
        <v>2999.0659999999998</v>
      </c>
      <c r="P7402">
        <v>97</v>
      </c>
      <c r="Q7402">
        <v>30.5</v>
      </c>
      <c r="R7402">
        <v>-324.524</v>
      </c>
      <c r="S7402">
        <v>2019</v>
      </c>
      <c r="T7402">
        <v>9</v>
      </c>
      <c r="U7402">
        <v>36</v>
      </c>
    </row>
    <row r="7403" spans="1:21" x14ac:dyDescent="0.3">
      <c r="A7403" s="5" t="s">
        <v>168</v>
      </c>
      <c r="B7403" s="5" t="s">
        <v>206</v>
      </c>
      <c r="C7403" s="5" t="s">
        <v>107</v>
      </c>
      <c r="D7403" s="5" t="s">
        <v>446</v>
      </c>
      <c r="E7403" s="5" t="s">
        <v>172</v>
      </c>
      <c r="F7403" s="6">
        <v>43710</v>
      </c>
      <c r="G7403" s="5" t="s">
        <v>148</v>
      </c>
      <c r="H7403" s="5" t="s">
        <v>191</v>
      </c>
      <c r="I7403">
        <v>43539</v>
      </c>
      <c r="J7403">
        <v>171</v>
      </c>
      <c r="K7403">
        <v>505</v>
      </c>
      <c r="L7403">
        <v>4</v>
      </c>
      <c r="M7403">
        <v>15402.5</v>
      </c>
      <c r="N7403">
        <v>11996.262000000001</v>
      </c>
      <c r="O7403">
        <v>2999.0659999999998</v>
      </c>
      <c r="P7403">
        <v>126.25</v>
      </c>
      <c r="Q7403">
        <v>30.5</v>
      </c>
      <c r="R7403">
        <v>3406.2379999999998</v>
      </c>
      <c r="S7403">
        <v>2019</v>
      </c>
      <c r="T7403">
        <v>9</v>
      </c>
      <c r="U7403">
        <v>36</v>
      </c>
    </row>
    <row r="7404" spans="1:21" x14ac:dyDescent="0.3">
      <c r="A7404" s="5" t="s">
        <v>168</v>
      </c>
      <c r="B7404" s="5" t="s">
        <v>206</v>
      </c>
      <c r="C7404" s="5" t="s">
        <v>107</v>
      </c>
      <c r="D7404" s="5" t="s">
        <v>446</v>
      </c>
      <c r="E7404" s="5" t="s">
        <v>172</v>
      </c>
      <c r="F7404" s="6">
        <v>43710</v>
      </c>
      <c r="G7404" s="5" t="s">
        <v>148</v>
      </c>
      <c r="H7404" s="5" t="s">
        <v>308</v>
      </c>
      <c r="I7404">
        <v>43539</v>
      </c>
      <c r="J7404">
        <v>171</v>
      </c>
      <c r="K7404">
        <v>106</v>
      </c>
      <c r="L7404">
        <v>1</v>
      </c>
      <c r="M7404">
        <v>3233</v>
      </c>
      <c r="N7404">
        <v>2999.0659999999998</v>
      </c>
      <c r="O7404">
        <v>2999.0659999999998</v>
      </c>
      <c r="P7404">
        <v>106</v>
      </c>
      <c r="Q7404">
        <v>30.5</v>
      </c>
      <c r="R7404">
        <v>233.934</v>
      </c>
      <c r="S7404">
        <v>2019</v>
      </c>
      <c r="T7404">
        <v>9</v>
      </c>
      <c r="U7404">
        <v>36</v>
      </c>
    </row>
    <row r="7405" spans="1:21" x14ac:dyDescent="0.3">
      <c r="A7405" s="5" t="s">
        <v>168</v>
      </c>
      <c r="B7405" s="5" t="s">
        <v>206</v>
      </c>
      <c r="C7405" s="5" t="s">
        <v>107</v>
      </c>
      <c r="D7405" s="5" t="s">
        <v>446</v>
      </c>
      <c r="E7405" s="5" t="s">
        <v>172</v>
      </c>
      <c r="F7405" s="6">
        <v>43710</v>
      </c>
      <c r="G7405" s="5" t="s">
        <v>148</v>
      </c>
      <c r="H7405" s="5" t="s">
        <v>203</v>
      </c>
      <c r="I7405">
        <v>43539</v>
      </c>
      <c r="J7405">
        <v>171</v>
      </c>
      <c r="K7405">
        <v>210</v>
      </c>
      <c r="L7405">
        <v>2</v>
      </c>
      <c r="M7405">
        <v>6405</v>
      </c>
      <c r="N7405">
        <v>5998.1310000000003</v>
      </c>
      <c r="O7405">
        <v>2999.0659999999998</v>
      </c>
      <c r="P7405">
        <v>105</v>
      </c>
      <c r="Q7405">
        <v>30.5</v>
      </c>
      <c r="R7405">
        <v>406.86900000000003</v>
      </c>
      <c r="S7405">
        <v>2019</v>
      </c>
      <c r="T7405">
        <v>9</v>
      </c>
      <c r="U7405">
        <v>36</v>
      </c>
    </row>
    <row r="7406" spans="1:21" x14ac:dyDescent="0.3">
      <c r="A7406" s="5" t="s">
        <v>168</v>
      </c>
      <c r="B7406" s="5" t="s">
        <v>206</v>
      </c>
      <c r="C7406" s="5" t="s">
        <v>107</v>
      </c>
      <c r="D7406" s="5" t="s">
        <v>446</v>
      </c>
      <c r="E7406" s="5" t="s">
        <v>172</v>
      </c>
      <c r="F7406" s="6">
        <v>43710</v>
      </c>
      <c r="G7406" s="5" t="s">
        <v>148</v>
      </c>
      <c r="H7406" s="5" t="s">
        <v>181</v>
      </c>
      <c r="I7406">
        <v>43539</v>
      </c>
      <c r="J7406">
        <v>171</v>
      </c>
      <c r="K7406">
        <v>257</v>
      </c>
      <c r="L7406">
        <v>2</v>
      </c>
      <c r="M7406">
        <v>7838.5</v>
      </c>
      <c r="N7406">
        <v>5998.1310000000003</v>
      </c>
      <c r="O7406">
        <v>2999.0659999999998</v>
      </c>
      <c r="P7406">
        <v>128.5</v>
      </c>
      <c r="Q7406">
        <v>30.5</v>
      </c>
      <c r="R7406">
        <v>1840.3689999999999</v>
      </c>
      <c r="S7406">
        <v>2019</v>
      </c>
      <c r="T7406">
        <v>9</v>
      </c>
      <c r="U7406">
        <v>36</v>
      </c>
    </row>
    <row r="7407" spans="1:21" x14ac:dyDescent="0.3">
      <c r="A7407" s="5" t="s">
        <v>168</v>
      </c>
      <c r="B7407" s="5" t="s">
        <v>206</v>
      </c>
      <c r="C7407" s="5" t="s">
        <v>107</v>
      </c>
      <c r="D7407" s="5" t="s">
        <v>446</v>
      </c>
      <c r="E7407" s="5" t="s">
        <v>172</v>
      </c>
      <c r="F7407" s="6">
        <v>43710</v>
      </c>
      <c r="G7407" s="5" t="s">
        <v>148</v>
      </c>
      <c r="H7407" s="5" t="s">
        <v>226</v>
      </c>
      <c r="I7407">
        <v>43539</v>
      </c>
      <c r="J7407">
        <v>171</v>
      </c>
      <c r="K7407">
        <v>210</v>
      </c>
      <c r="L7407">
        <v>2</v>
      </c>
      <c r="M7407">
        <v>6405</v>
      </c>
      <c r="N7407">
        <v>5998.1310000000003</v>
      </c>
      <c r="O7407">
        <v>2999.0659999999998</v>
      </c>
      <c r="P7407">
        <v>105</v>
      </c>
      <c r="Q7407">
        <v>30.5</v>
      </c>
      <c r="R7407">
        <v>406.86900000000003</v>
      </c>
      <c r="S7407">
        <v>2019</v>
      </c>
      <c r="T7407">
        <v>9</v>
      </c>
      <c r="U7407">
        <v>36</v>
      </c>
    </row>
    <row r="7408" spans="1:21" x14ac:dyDescent="0.3">
      <c r="A7408" s="5" t="s">
        <v>168</v>
      </c>
      <c r="B7408" s="5" t="s">
        <v>206</v>
      </c>
      <c r="C7408" s="5" t="s">
        <v>107</v>
      </c>
      <c r="D7408" s="5" t="s">
        <v>446</v>
      </c>
      <c r="E7408" s="5" t="s">
        <v>172</v>
      </c>
      <c r="F7408" s="6">
        <v>43710</v>
      </c>
      <c r="G7408" s="5" t="s">
        <v>148</v>
      </c>
      <c r="H7408" s="5" t="s">
        <v>187</v>
      </c>
      <c r="I7408">
        <v>43539</v>
      </c>
      <c r="J7408">
        <v>171</v>
      </c>
      <c r="K7408">
        <v>370</v>
      </c>
      <c r="L7408">
        <v>3</v>
      </c>
      <c r="M7408">
        <v>11285</v>
      </c>
      <c r="N7408">
        <v>8997.1970000000001</v>
      </c>
      <c r="O7408">
        <v>2999.0659999999998</v>
      </c>
      <c r="P7408">
        <v>123.33333333333333</v>
      </c>
      <c r="Q7408">
        <v>30.5</v>
      </c>
      <c r="R7408">
        <v>2287.8029999999999</v>
      </c>
      <c r="S7408">
        <v>2019</v>
      </c>
      <c r="T7408">
        <v>9</v>
      </c>
      <c r="U7408">
        <v>36</v>
      </c>
    </row>
    <row r="7409" spans="1:21" x14ac:dyDescent="0.3">
      <c r="A7409" s="5" t="s">
        <v>168</v>
      </c>
      <c r="B7409" s="5" t="s">
        <v>206</v>
      </c>
      <c r="C7409" s="5" t="s">
        <v>107</v>
      </c>
      <c r="D7409" s="5" t="s">
        <v>446</v>
      </c>
      <c r="E7409" s="5" t="s">
        <v>172</v>
      </c>
      <c r="F7409" s="6">
        <v>43710</v>
      </c>
      <c r="G7409" s="5" t="s">
        <v>148</v>
      </c>
      <c r="H7409" s="5" t="s">
        <v>321</v>
      </c>
      <c r="I7409">
        <v>43539</v>
      </c>
      <c r="J7409">
        <v>171</v>
      </c>
      <c r="K7409">
        <v>494</v>
      </c>
      <c r="L7409">
        <v>4</v>
      </c>
      <c r="M7409">
        <v>14820</v>
      </c>
      <c r="N7409">
        <v>11996.262000000001</v>
      </c>
      <c r="O7409">
        <v>2999.0659999999998</v>
      </c>
      <c r="P7409">
        <v>123.5</v>
      </c>
      <c r="Q7409">
        <v>30</v>
      </c>
      <c r="R7409">
        <v>2823.7379999999998</v>
      </c>
      <c r="S7409">
        <v>2019</v>
      </c>
      <c r="T7409">
        <v>9</v>
      </c>
      <c r="U7409">
        <v>36</v>
      </c>
    </row>
    <row r="7410" spans="1:21" x14ac:dyDescent="0.3">
      <c r="A7410" s="5" t="s">
        <v>168</v>
      </c>
      <c r="B7410" s="5" t="s">
        <v>206</v>
      </c>
      <c r="C7410" s="5" t="s">
        <v>107</v>
      </c>
      <c r="D7410" s="5" t="s">
        <v>446</v>
      </c>
      <c r="E7410" s="5" t="s">
        <v>172</v>
      </c>
      <c r="F7410" s="6">
        <v>43710</v>
      </c>
      <c r="G7410" s="5" t="s">
        <v>148</v>
      </c>
      <c r="H7410" s="5" t="s">
        <v>180</v>
      </c>
      <c r="I7410">
        <v>43539</v>
      </c>
      <c r="J7410">
        <v>171</v>
      </c>
      <c r="K7410">
        <v>90</v>
      </c>
      <c r="L7410">
        <v>1</v>
      </c>
      <c r="M7410">
        <v>2745</v>
      </c>
      <c r="N7410">
        <v>2999.0659999999998</v>
      </c>
      <c r="O7410">
        <v>2999.0659999999998</v>
      </c>
      <c r="P7410">
        <v>90</v>
      </c>
      <c r="Q7410">
        <v>30.5</v>
      </c>
      <c r="R7410">
        <v>-254.066</v>
      </c>
      <c r="S7410">
        <v>2019</v>
      </c>
      <c r="T7410">
        <v>9</v>
      </c>
      <c r="U7410">
        <v>36</v>
      </c>
    </row>
    <row r="7411" spans="1:21" x14ac:dyDescent="0.3">
      <c r="A7411" s="5" t="s">
        <v>168</v>
      </c>
      <c r="B7411" s="5" t="s">
        <v>206</v>
      </c>
      <c r="C7411" s="5" t="s">
        <v>107</v>
      </c>
      <c r="D7411" s="5" t="s">
        <v>446</v>
      </c>
      <c r="E7411" s="5" t="s">
        <v>172</v>
      </c>
      <c r="F7411" s="6">
        <v>43710</v>
      </c>
      <c r="G7411" s="5" t="s">
        <v>148</v>
      </c>
      <c r="H7411" s="5" t="s">
        <v>222</v>
      </c>
      <c r="I7411">
        <v>43539</v>
      </c>
      <c r="J7411">
        <v>171</v>
      </c>
      <c r="K7411">
        <v>110</v>
      </c>
      <c r="L7411">
        <v>1</v>
      </c>
      <c r="M7411">
        <v>3355</v>
      </c>
      <c r="N7411">
        <v>2999.0659999999998</v>
      </c>
      <c r="O7411">
        <v>2999.0659999999998</v>
      </c>
      <c r="P7411">
        <v>110</v>
      </c>
      <c r="Q7411">
        <v>30.5</v>
      </c>
      <c r="R7411">
        <v>355.93400000000003</v>
      </c>
      <c r="S7411">
        <v>2019</v>
      </c>
      <c r="T7411">
        <v>9</v>
      </c>
      <c r="U7411">
        <v>36</v>
      </c>
    </row>
    <row r="7412" spans="1:21" x14ac:dyDescent="0.3">
      <c r="A7412" s="5" t="s">
        <v>168</v>
      </c>
      <c r="B7412" s="5" t="s">
        <v>206</v>
      </c>
      <c r="C7412" s="5" t="s">
        <v>107</v>
      </c>
      <c r="D7412" s="5" t="s">
        <v>446</v>
      </c>
      <c r="E7412" s="5" t="s">
        <v>172</v>
      </c>
      <c r="F7412" s="6">
        <v>43710</v>
      </c>
      <c r="G7412" s="5" t="s">
        <v>148</v>
      </c>
      <c r="H7412" s="5" t="s">
        <v>183</v>
      </c>
      <c r="I7412">
        <v>43539</v>
      </c>
      <c r="J7412">
        <v>171</v>
      </c>
      <c r="K7412">
        <v>394</v>
      </c>
      <c r="L7412">
        <v>3</v>
      </c>
      <c r="M7412">
        <v>12017</v>
      </c>
      <c r="N7412">
        <v>8997.1970000000001</v>
      </c>
      <c r="O7412">
        <v>2999.0659999999998</v>
      </c>
      <c r="P7412">
        <v>131.33333333333334</v>
      </c>
      <c r="Q7412">
        <v>30.5</v>
      </c>
      <c r="R7412">
        <v>3019.8029999999999</v>
      </c>
      <c r="S7412">
        <v>2019</v>
      </c>
      <c r="T7412">
        <v>9</v>
      </c>
      <c r="U7412">
        <v>36</v>
      </c>
    </row>
    <row r="7413" spans="1:21" x14ac:dyDescent="0.3">
      <c r="A7413" s="5" t="s">
        <v>168</v>
      </c>
      <c r="B7413" s="5" t="s">
        <v>206</v>
      </c>
      <c r="C7413" s="5" t="s">
        <v>107</v>
      </c>
      <c r="D7413" s="5" t="s">
        <v>446</v>
      </c>
      <c r="E7413" s="5" t="s">
        <v>172</v>
      </c>
      <c r="F7413" s="6">
        <v>43710</v>
      </c>
      <c r="G7413" s="5" t="s">
        <v>148</v>
      </c>
      <c r="H7413" s="5" t="s">
        <v>246</v>
      </c>
      <c r="I7413">
        <v>43539</v>
      </c>
      <c r="J7413">
        <v>171</v>
      </c>
      <c r="K7413">
        <v>414</v>
      </c>
      <c r="L7413">
        <v>4</v>
      </c>
      <c r="M7413">
        <v>12627</v>
      </c>
      <c r="N7413">
        <v>11996.262000000001</v>
      </c>
      <c r="O7413">
        <v>2999.0659999999998</v>
      </c>
      <c r="P7413">
        <v>103.5</v>
      </c>
      <c r="Q7413">
        <v>30.5</v>
      </c>
      <c r="R7413">
        <v>630.73800000000006</v>
      </c>
      <c r="S7413">
        <v>2019</v>
      </c>
      <c r="T7413">
        <v>9</v>
      </c>
      <c r="U7413">
        <v>36</v>
      </c>
    </row>
    <row r="7414" spans="1:21" x14ac:dyDescent="0.3">
      <c r="A7414" s="5" t="s">
        <v>168</v>
      </c>
      <c r="B7414" s="5" t="s">
        <v>206</v>
      </c>
      <c r="C7414" s="5" t="s">
        <v>107</v>
      </c>
      <c r="D7414" s="5" t="s">
        <v>446</v>
      </c>
      <c r="E7414" s="5" t="s">
        <v>172</v>
      </c>
      <c r="F7414" s="6">
        <v>43710</v>
      </c>
      <c r="G7414" s="5" t="s">
        <v>148</v>
      </c>
      <c r="H7414" s="5" t="s">
        <v>238</v>
      </c>
      <c r="I7414">
        <v>43539</v>
      </c>
      <c r="J7414">
        <v>171</v>
      </c>
      <c r="K7414">
        <v>122</v>
      </c>
      <c r="L7414">
        <v>1</v>
      </c>
      <c r="M7414">
        <v>3721</v>
      </c>
      <c r="N7414">
        <v>2999.0659999999998</v>
      </c>
      <c r="O7414">
        <v>2999.0659999999998</v>
      </c>
      <c r="P7414">
        <v>122</v>
      </c>
      <c r="Q7414">
        <v>30.5</v>
      </c>
      <c r="R7414">
        <v>721.93399999999997</v>
      </c>
      <c r="S7414">
        <v>2019</v>
      </c>
      <c r="T7414">
        <v>9</v>
      </c>
      <c r="U7414">
        <v>36</v>
      </c>
    </row>
    <row r="7415" spans="1:21" x14ac:dyDescent="0.3">
      <c r="A7415" s="5" t="s">
        <v>168</v>
      </c>
      <c r="B7415" s="5" t="s">
        <v>206</v>
      </c>
      <c r="C7415" s="5" t="s">
        <v>107</v>
      </c>
      <c r="D7415" s="5" t="s">
        <v>446</v>
      </c>
      <c r="E7415" s="5" t="s">
        <v>172</v>
      </c>
      <c r="F7415" s="6">
        <v>43710</v>
      </c>
      <c r="G7415" s="5" t="s">
        <v>148</v>
      </c>
      <c r="H7415" s="5" t="s">
        <v>269</v>
      </c>
      <c r="I7415">
        <v>43539</v>
      </c>
      <c r="J7415">
        <v>171</v>
      </c>
      <c r="K7415">
        <v>817</v>
      </c>
      <c r="L7415">
        <v>8</v>
      </c>
      <c r="M7415">
        <v>24510</v>
      </c>
      <c r="N7415">
        <v>23992.524000000001</v>
      </c>
      <c r="O7415">
        <v>2999.0659999999998</v>
      </c>
      <c r="P7415">
        <v>102.125</v>
      </c>
      <c r="Q7415">
        <v>30</v>
      </c>
      <c r="R7415">
        <v>517.476</v>
      </c>
      <c r="S7415">
        <v>2019</v>
      </c>
      <c r="T7415">
        <v>9</v>
      </c>
      <c r="U7415">
        <v>36</v>
      </c>
    </row>
    <row r="7416" spans="1:21" x14ac:dyDescent="0.3">
      <c r="A7416" s="5" t="s">
        <v>168</v>
      </c>
      <c r="B7416" s="5" t="s">
        <v>206</v>
      </c>
      <c r="C7416" s="5" t="s">
        <v>107</v>
      </c>
      <c r="D7416" s="5" t="s">
        <v>446</v>
      </c>
      <c r="E7416" s="5" t="s">
        <v>172</v>
      </c>
      <c r="F7416" s="6">
        <v>43710</v>
      </c>
      <c r="G7416" s="5" t="s">
        <v>148</v>
      </c>
      <c r="H7416" s="5" t="s">
        <v>188</v>
      </c>
      <c r="I7416">
        <v>43539</v>
      </c>
      <c r="J7416">
        <v>171</v>
      </c>
      <c r="K7416">
        <v>340</v>
      </c>
      <c r="L7416">
        <v>4</v>
      </c>
      <c r="M7416">
        <v>10370</v>
      </c>
      <c r="N7416">
        <v>11996.262000000001</v>
      </c>
      <c r="O7416">
        <v>2999.0659999999998</v>
      </c>
      <c r="P7416">
        <v>85</v>
      </c>
      <c r="Q7416">
        <v>30.5</v>
      </c>
      <c r="R7416">
        <v>-1626.2619999999999</v>
      </c>
      <c r="S7416">
        <v>2019</v>
      </c>
      <c r="T7416">
        <v>9</v>
      </c>
      <c r="U7416">
        <v>36</v>
      </c>
    </row>
    <row r="7417" spans="1:21" x14ac:dyDescent="0.3">
      <c r="A7417" s="5" t="s">
        <v>168</v>
      </c>
      <c r="B7417" s="5" t="s">
        <v>206</v>
      </c>
      <c r="C7417" s="5" t="s">
        <v>107</v>
      </c>
      <c r="D7417" s="5" t="s">
        <v>446</v>
      </c>
      <c r="E7417" s="5" t="s">
        <v>172</v>
      </c>
      <c r="F7417" s="6">
        <v>43710</v>
      </c>
      <c r="G7417" s="5" t="s">
        <v>148</v>
      </c>
      <c r="H7417" s="5" t="s">
        <v>284</v>
      </c>
      <c r="I7417">
        <v>43539</v>
      </c>
      <c r="J7417">
        <v>171</v>
      </c>
      <c r="K7417">
        <v>230</v>
      </c>
      <c r="L7417">
        <v>2</v>
      </c>
      <c r="M7417">
        <v>7015</v>
      </c>
      <c r="N7417">
        <v>5998.1310000000003</v>
      </c>
      <c r="O7417">
        <v>2999.0659999999998</v>
      </c>
      <c r="P7417">
        <v>115</v>
      </c>
      <c r="Q7417">
        <v>30.5</v>
      </c>
      <c r="R7417">
        <v>1016.869</v>
      </c>
      <c r="S7417">
        <v>2019</v>
      </c>
      <c r="T7417">
        <v>9</v>
      </c>
      <c r="U7417">
        <v>36</v>
      </c>
    </row>
    <row r="7418" spans="1:21" x14ac:dyDescent="0.3">
      <c r="A7418" s="5" t="s">
        <v>168</v>
      </c>
      <c r="B7418" s="5" t="s">
        <v>206</v>
      </c>
      <c r="C7418" s="5" t="s">
        <v>107</v>
      </c>
      <c r="D7418" s="5" t="s">
        <v>446</v>
      </c>
      <c r="E7418" s="5" t="s">
        <v>172</v>
      </c>
      <c r="F7418" s="6">
        <v>43710</v>
      </c>
      <c r="G7418" s="5" t="s">
        <v>148</v>
      </c>
      <c r="H7418" s="5" t="s">
        <v>225</v>
      </c>
      <c r="I7418">
        <v>43539</v>
      </c>
      <c r="J7418">
        <v>171</v>
      </c>
      <c r="K7418">
        <v>200</v>
      </c>
      <c r="L7418">
        <v>2</v>
      </c>
      <c r="M7418">
        <v>6000</v>
      </c>
      <c r="N7418">
        <v>5998.1310000000003</v>
      </c>
      <c r="O7418">
        <v>2999.0659999999998</v>
      </c>
      <c r="P7418">
        <v>100</v>
      </c>
      <c r="Q7418">
        <v>30</v>
      </c>
      <c r="R7418">
        <v>1.869</v>
      </c>
      <c r="S7418">
        <v>2019</v>
      </c>
      <c r="T7418">
        <v>9</v>
      </c>
      <c r="U7418">
        <v>36</v>
      </c>
    </row>
    <row r="7419" spans="1:21" x14ac:dyDescent="0.3">
      <c r="A7419" s="5" t="s">
        <v>168</v>
      </c>
      <c r="B7419" s="5" t="s">
        <v>206</v>
      </c>
      <c r="C7419" s="5" t="s">
        <v>107</v>
      </c>
      <c r="D7419" s="5" t="s">
        <v>446</v>
      </c>
      <c r="E7419" s="5" t="s">
        <v>172</v>
      </c>
      <c r="F7419" s="6">
        <v>43710</v>
      </c>
      <c r="G7419" s="5" t="s">
        <v>148</v>
      </c>
      <c r="H7419" s="5" t="s">
        <v>173</v>
      </c>
      <c r="I7419">
        <v>43539</v>
      </c>
      <c r="J7419">
        <v>171</v>
      </c>
      <c r="K7419">
        <v>130</v>
      </c>
      <c r="L7419">
        <v>1</v>
      </c>
      <c r="M7419">
        <v>4550</v>
      </c>
      <c r="N7419">
        <v>2999.0659999999998</v>
      </c>
      <c r="O7419">
        <v>2999.0659999999998</v>
      </c>
      <c r="P7419">
        <v>130</v>
      </c>
      <c r="Q7419">
        <v>35</v>
      </c>
      <c r="R7419">
        <v>1550.934</v>
      </c>
      <c r="S7419">
        <v>2019</v>
      </c>
      <c r="T7419">
        <v>9</v>
      </c>
      <c r="U7419">
        <v>36</v>
      </c>
    </row>
    <row r="7420" spans="1:21" x14ac:dyDescent="0.3">
      <c r="A7420" s="5" t="s">
        <v>168</v>
      </c>
      <c r="B7420" s="5" t="s">
        <v>206</v>
      </c>
      <c r="C7420" s="5" t="s">
        <v>107</v>
      </c>
      <c r="D7420" s="5" t="s">
        <v>446</v>
      </c>
      <c r="E7420" s="5" t="s">
        <v>172</v>
      </c>
      <c r="F7420" s="6">
        <v>43710</v>
      </c>
      <c r="G7420" s="5" t="s">
        <v>148</v>
      </c>
      <c r="H7420" s="5" t="s">
        <v>197</v>
      </c>
      <c r="I7420">
        <v>43539</v>
      </c>
      <c r="J7420">
        <v>171</v>
      </c>
      <c r="K7420">
        <v>695</v>
      </c>
      <c r="L7420">
        <v>6</v>
      </c>
      <c r="M7420">
        <v>22240</v>
      </c>
      <c r="N7420">
        <v>17994.393</v>
      </c>
      <c r="O7420">
        <v>2999.0659999999998</v>
      </c>
      <c r="P7420">
        <v>115.83333333333333</v>
      </c>
      <c r="Q7420">
        <v>32</v>
      </c>
      <c r="R7420">
        <v>4245.607</v>
      </c>
      <c r="S7420">
        <v>2019</v>
      </c>
      <c r="T7420">
        <v>9</v>
      </c>
      <c r="U7420">
        <v>36</v>
      </c>
    </row>
    <row r="7421" spans="1:21" x14ac:dyDescent="0.3">
      <c r="A7421" s="5" t="s">
        <v>168</v>
      </c>
      <c r="B7421" s="5" t="s">
        <v>206</v>
      </c>
      <c r="C7421" s="5" t="s">
        <v>107</v>
      </c>
      <c r="D7421" s="5" t="s">
        <v>446</v>
      </c>
      <c r="E7421" s="5" t="s">
        <v>172</v>
      </c>
      <c r="F7421" s="6">
        <v>43710</v>
      </c>
      <c r="G7421" s="5" t="s">
        <v>148</v>
      </c>
      <c r="H7421" s="5" t="s">
        <v>311</v>
      </c>
      <c r="I7421">
        <v>43539</v>
      </c>
      <c r="J7421">
        <v>171</v>
      </c>
      <c r="K7421">
        <v>120.8</v>
      </c>
      <c r="L7421">
        <v>1</v>
      </c>
      <c r="M7421">
        <v>3865.6</v>
      </c>
      <c r="N7421">
        <v>2999.0659999999998</v>
      </c>
      <c r="O7421">
        <v>2999.0659999999998</v>
      </c>
      <c r="P7421">
        <v>120.8</v>
      </c>
      <c r="Q7421">
        <v>32</v>
      </c>
      <c r="R7421">
        <v>866.53399999999999</v>
      </c>
      <c r="S7421">
        <v>2019</v>
      </c>
      <c r="T7421">
        <v>9</v>
      </c>
      <c r="U7421">
        <v>36</v>
      </c>
    </row>
    <row r="7422" spans="1:21" x14ac:dyDescent="0.3">
      <c r="A7422" s="5" t="s">
        <v>168</v>
      </c>
      <c r="B7422" s="5" t="s">
        <v>206</v>
      </c>
      <c r="C7422" s="5" t="s">
        <v>107</v>
      </c>
      <c r="D7422" s="5" t="s">
        <v>446</v>
      </c>
      <c r="E7422" s="5" t="s">
        <v>172</v>
      </c>
      <c r="F7422" s="6">
        <v>43710</v>
      </c>
      <c r="G7422" s="5" t="s">
        <v>148</v>
      </c>
      <c r="H7422" s="5" t="s">
        <v>351</v>
      </c>
      <c r="I7422">
        <v>43539</v>
      </c>
      <c r="J7422">
        <v>171</v>
      </c>
      <c r="K7422">
        <v>498.2</v>
      </c>
      <c r="L7422">
        <v>4</v>
      </c>
      <c r="M7422">
        <v>15942.4</v>
      </c>
      <c r="N7422">
        <v>11996.262000000001</v>
      </c>
      <c r="O7422">
        <v>2999.0659999999998</v>
      </c>
      <c r="P7422">
        <v>124.55</v>
      </c>
      <c r="Q7422">
        <v>32</v>
      </c>
      <c r="R7422">
        <v>3946.1379999999999</v>
      </c>
      <c r="S7422">
        <v>2019</v>
      </c>
      <c r="T7422">
        <v>9</v>
      </c>
      <c r="U7422">
        <v>36</v>
      </c>
    </row>
    <row r="7423" spans="1:21" x14ac:dyDescent="0.3">
      <c r="A7423" s="5" t="s">
        <v>168</v>
      </c>
      <c r="B7423" s="5" t="s">
        <v>206</v>
      </c>
      <c r="C7423" s="5" t="s">
        <v>107</v>
      </c>
      <c r="D7423" s="5" t="s">
        <v>446</v>
      </c>
      <c r="E7423" s="5" t="s">
        <v>172</v>
      </c>
      <c r="F7423" s="6">
        <v>43710</v>
      </c>
      <c r="G7423" s="5" t="s">
        <v>148</v>
      </c>
      <c r="H7423" s="5" t="s">
        <v>173</v>
      </c>
      <c r="I7423">
        <v>43539</v>
      </c>
      <c r="J7423">
        <v>171</v>
      </c>
      <c r="K7423">
        <v>1184.5999999999999</v>
      </c>
      <c r="L7423">
        <v>10</v>
      </c>
      <c r="M7423">
        <v>41461</v>
      </c>
      <c r="N7423">
        <v>29990.654999999999</v>
      </c>
      <c r="O7423">
        <v>2999.0659999999998</v>
      </c>
      <c r="P7423">
        <v>118.46</v>
      </c>
      <c r="Q7423">
        <v>35</v>
      </c>
      <c r="R7423">
        <v>11470.344999999999</v>
      </c>
      <c r="S7423">
        <v>2019</v>
      </c>
      <c r="T7423">
        <v>9</v>
      </c>
      <c r="U7423">
        <v>36</v>
      </c>
    </row>
    <row r="7424" spans="1:21" x14ac:dyDescent="0.3">
      <c r="A7424" s="5" t="s">
        <v>168</v>
      </c>
      <c r="B7424" s="5" t="s">
        <v>206</v>
      </c>
      <c r="C7424" s="5" t="s">
        <v>107</v>
      </c>
      <c r="D7424" s="5" t="s">
        <v>446</v>
      </c>
      <c r="E7424" s="5" t="s">
        <v>172</v>
      </c>
      <c r="F7424" s="6">
        <v>43710</v>
      </c>
      <c r="G7424" s="5" t="s">
        <v>148</v>
      </c>
      <c r="H7424" s="5" t="s">
        <v>371</v>
      </c>
      <c r="I7424">
        <v>43539</v>
      </c>
      <c r="J7424">
        <v>171</v>
      </c>
      <c r="K7424">
        <v>1200.8</v>
      </c>
      <c r="L7424">
        <v>10</v>
      </c>
      <c r="M7424">
        <v>37825.199999999997</v>
      </c>
      <c r="N7424">
        <v>29990.654999999999</v>
      </c>
      <c r="O7424">
        <v>2999.0659999999998</v>
      </c>
      <c r="P7424">
        <v>120.08</v>
      </c>
      <c r="Q7424">
        <v>31.5</v>
      </c>
      <c r="R7424">
        <v>7834.5450000000001</v>
      </c>
      <c r="S7424">
        <v>2019</v>
      </c>
      <c r="T7424">
        <v>9</v>
      </c>
      <c r="U7424">
        <v>36</v>
      </c>
    </row>
    <row r="7425" spans="1:21" x14ac:dyDescent="0.3">
      <c r="A7425" s="5" t="s">
        <v>168</v>
      </c>
      <c r="B7425" s="5" t="s">
        <v>206</v>
      </c>
      <c r="C7425" s="5" t="s">
        <v>113</v>
      </c>
      <c r="D7425" s="5" t="s">
        <v>441</v>
      </c>
      <c r="E7425" s="5" t="s">
        <v>172</v>
      </c>
      <c r="F7425" s="6">
        <v>43710</v>
      </c>
      <c r="G7425" s="5" t="s">
        <v>148</v>
      </c>
      <c r="H7425" s="5" t="s">
        <v>235</v>
      </c>
      <c r="I7425">
        <v>43518</v>
      </c>
      <c r="J7425">
        <v>192</v>
      </c>
      <c r="K7425">
        <v>94</v>
      </c>
      <c r="L7425">
        <v>1</v>
      </c>
      <c r="M7425">
        <v>3008</v>
      </c>
      <c r="N7425">
        <v>3503.2159999999999</v>
      </c>
      <c r="O7425">
        <v>3503.2159999999999</v>
      </c>
      <c r="P7425">
        <v>94</v>
      </c>
      <c r="Q7425">
        <v>32</v>
      </c>
      <c r="R7425">
        <v>-495.21600000000001</v>
      </c>
      <c r="S7425">
        <v>2019</v>
      </c>
      <c r="T7425">
        <v>9</v>
      </c>
      <c r="U7425">
        <v>36</v>
      </c>
    </row>
    <row r="7426" spans="1:21" x14ac:dyDescent="0.3">
      <c r="A7426" s="5" t="s">
        <v>168</v>
      </c>
      <c r="B7426" s="5" t="s">
        <v>206</v>
      </c>
      <c r="C7426" s="5" t="s">
        <v>114</v>
      </c>
      <c r="D7426" s="5" t="s">
        <v>443</v>
      </c>
      <c r="E7426" s="5" t="s">
        <v>172</v>
      </c>
      <c r="F7426" s="6">
        <v>43710</v>
      </c>
      <c r="G7426" s="5" t="s">
        <v>148</v>
      </c>
      <c r="H7426" s="5" t="s">
        <v>178</v>
      </c>
      <c r="I7426">
        <v>43525</v>
      </c>
      <c r="J7426">
        <v>185</v>
      </c>
      <c r="K7426">
        <v>341.2</v>
      </c>
      <c r="L7426">
        <v>3</v>
      </c>
      <c r="M7426">
        <v>10918.4</v>
      </c>
      <c r="N7426">
        <v>9231.4339999999993</v>
      </c>
      <c r="O7426">
        <v>3077.145</v>
      </c>
      <c r="P7426">
        <v>113.73333333333333</v>
      </c>
      <c r="Q7426">
        <v>32</v>
      </c>
      <c r="R7426">
        <v>1686.9659999999999</v>
      </c>
      <c r="S7426">
        <v>2019</v>
      </c>
      <c r="T7426">
        <v>9</v>
      </c>
      <c r="U7426">
        <v>36</v>
      </c>
    </row>
    <row r="7427" spans="1:21" x14ac:dyDescent="0.3">
      <c r="A7427" s="5" t="s">
        <v>168</v>
      </c>
      <c r="B7427" s="5" t="s">
        <v>175</v>
      </c>
      <c r="C7427" s="5" t="s">
        <v>88</v>
      </c>
      <c r="D7427" s="5" t="s">
        <v>442</v>
      </c>
      <c r="E7427" s="5" t="s">
        <v>172</v>
      </c>
      <c r="F7427" s="6">
        <v>43711</v>
      </c>
      <c r="G7427" s="5" t="s">
        <v>148</v>
      </c>
      <c r="H7427" s="5" t="s">
        <v>305</v>
      </c>
      <c r="I7427">
        <v>43533</v>
      </c>
      <c r="J7427">
        <v>178</v>
      </c>
      <c r="K7427">
        <v>1229</v>
      </c>
      <c r="L7427">
        <v>10</v>
      </c>
      <c r="M7427">
        <v>38713.5</v>
      </c>
      <c r="N7427">
        <v>24505.937999999998</v>
      </c>
      <c r="O7427">
        <v>2450.5940000000001</v>
      </c>
      <c r="P7427">
        <v>122.9</v>
      </c>
      <c r="Q7427">
        <v>31.5</v>
      </c>
      <c r="R7427">
        <v>14207.562</v>
      </c>
      <c r="S7427">
        <v>2019</v>
      </c>
      <c r="T7427">
        <v>9</v>
      </c>
      <c r="U7427">
        <v>36</v>
      </c>
    </row>
    <row r="7428" spans="1:21" x14ac:dyDescent="0.3">
      <c r="A7428" s="5" t="s">
        <v>168</v>
      </c>
      <c r="B7428" s="5" t="s">
        <v>175</v>
      </c>
      <c r="C7428" s="5" t="s">
        <v>88</v>
      </c>
      <c r="D7428" s="5" t="s">
        <v>442</v>
      </c>
      <c r="E7428" s="5" t="s">
        <v>172</v>
      </c>
      <c r="F7428" s="6">
        <v>43711</v>
      </c>
      <c r="G7428" s="5" t="s">
        <v>148</v>
      </c>
      <c r="H7428" s="5" t="s">
        <v>199</v>
      </c>
      <c r="I7428">
        <v>43533</v>
      </c>
      <c r="J7428">
        <v>178</v>
      </c>
      <c r="K7428">
        <v>565</v>
      </c>
      <c r="L7428">
        <v>5</v>
      </c>
      <c r="M7428">
        <v>17797.5</v>
      </c>
      <c r="N7428">
        <v>12252.968999999999</v>
      </c>
      <c r="O7428">
        <v>2450.5940000000001</v>
      </c>
      <c r="P7428">
        <v>113</v>
      </c>
      <c r="Q7428">
        <v>31.5</v>
      </c>
      <c r="R7428">
        <v>5544.5309999999999</v>
      </c>
      <c r="S7428">
        <v>2019</v>
      </c>
      <c r="T7428">
        <v>9</v>
      </c>
      <c r="U7428">
        <v>36</v>
      </c>
    </row>
    <row r="7429" spans="1:21" x14ac:dyDescent="0.3">
      <c r="A7429" s="5" t="s">
        <v>168</v>
      </c>
      <c r="B7429" s="5" t="s">
        <v>175</v>
      </c>
      <c r="C7429" s="5" t="s">
        <v>88</v>
      </c>
      <c r="D7429" s="5" t="s">
        <v>442</v>
      </c>
      <c r="E7429" s="5" t="s">
        <v>172</v>
      </c>
      <c r="F7429" s="6">
        <v>43711</v>
      </c>
      <c r="G7429" s="5" t="s">
        <v>148</v>
      </c>
      <c r="H7429" s="5" t="s">
        <v>215</v>
      </c>
      <c r="I7429">
        <v>43533</v>
      </c>
      <c r="J7429">
        <v>178</v>
      </c>
      <c r="K7429">
        <v>446</v>
      </c>
      <c r="L7429">
        <v>4</v>
      </c>
      <c r="M7429">
        <v>14049</v>
      </c>
      <c r="N7429">
        <v>9802.375</v>
      </c>
      <c r="O7429">
        <v>2450.5940000000001</v>
      </c>
      <c r="P7429">
        <v>111.5</v>
      </c>
      <c r="Q7429">
        <v>31.5</v>
      </c>
      <c r="R7429">
        <v>4246.625</v>
      </c>
      <c r="S7429">
        <v>2019</v>
      </c>
      <c r="T7429">
        <v>9</v>
      </c>
      <c r="U7429">
        <v>36</v>
      </c>
    </row>
    <row r="7430" spans="1:21" x14ac:dyDescent="0.3">
      <c r="A7430" s="5" t="s">
        <v>168</v>
      </c>
      <c r="B7430" s="5" t="s">
        <v>175</v>
      </c>
      <c r="C7430" s="5" t="s">
        <v>88</v>
      </c>
      <c r="D7430" s="5" t="s">
        <v>442</v>
      </c>
      <c r="E7430" s="5" t="s">
        <v>172</v>
      </c>
      <c r="F7430" s="6">
        <v>43711</v>
      </c>
      <c r="G7430" s="5" t="s">
        <v>148</v>
      </c>
      <c r="H7430" s="5" t="s">
        <v>200</v>
      </c>
      <c r="I7430">
        <v>43533</v>
      </c>
      <c r="J7430">
        <v>178</v>
      </c>
      <c r="K7430">
        <v>465</v>
      </c>
      <c r="L7430">
        <v>4</v>
      </c>
      <c r="M7430">
        <v>14647.5</v>
      </c>
      <c r="N7430">
        <v>9802.375</v>
      </c>
      <c r="O7430">
        <v>2450.5940000000001</v>
      </c>
      <c r="P7430">
        <v>116.25</v>
      </c>
      <c r="Q7430">
        <v>31.5</v>
      </c>
      <c r="R7430">
        <v>4845.125</v>
      </c>
      <c r="S7430">
        <v>2019</v>
      </c>
      <c r="T7430">
        <v>9</v>
      </c>
      <c r="U7430">
        <v>36</v>
      </c>
    </row>
    <row r="7431" spans="1:21" x14ac:dyDescent="0.3">
      <c r="A7431" s="5" t="s">
        <v>168</v>
      </c>
      <c r="B7431" s="5" t="s">
        <v>175</v>
      </c>
      <c r="C7431" s="5" t="s">
        <v>88</v>
      </c>
      <c r="D7431" s="5" t="s">
        <v>442</v>
      </c>
      <c r="E7431" s="5" t="s">
        <v>227</v>
      </c>
      <c r="F7431" s="6">
        <v>43711</v>
      </c>
      <c r="G7431" s="5" t="s">
        <v>148</v>
      </c>
      <c r="H7431" s="5" t="s">
        <v>351</v>
      </c>
      <c r="I7431">
        <v>43533</v>
      </c>
      <c r="J7431">
        <v>178</v>
      </c>
      <c r="K7431">
        <v>-242</v>
      </c>
      <c r="L7431">
        <v>-2</v>
      </c>
      <c r="M7431">
        <v>-15488</v>
      </c>
      <c r="N7431">
        <v>-4901.1880000000001</v>
      </c>
      <c r="O7431">
        <v>-2450.5940000000001</v>
      </c>
      <c r="P7431">
        <v>121</v>
      </c>
      <c r="Q7431">
        <v>64</v>
      </c>
      <c r="R7431">
        <v>-10586.812</v>
      </c>
      <c r="S7431">
        <v>2019</v>
      </c>
      <c r="T7431">
        <v>9</v>
      </c>
      <c r="U7431">
        <v>36</v>
      </c>
    </row>
    <row r="7432" spans="1:21" x14ac:dyDescent="0.3">
      <c r="A7432" s="5" t="s">
        <v>168</v>
      </c>
      <c r="B7432" s="5" t="s">
        <v>175</v>
      </c>
      <c r="C7432" s="5" t="s">
        <v>88</v>
      </c>
      <c r="D7432" s="5" t="s">
        <v>442</v>
      </c>
      <c r="E7432" s="5" t="s">
        <v>172</v>
      </c>
      <c r="F7432" s="6">
        <v>43711</v>
      </c>
      <c r="G7432" s="5" t="s">
        <v>148</v>
      </c>
      <c r="H7432" s="5" t="s">
        <v>351</v>
      </c>
      <c r="I7432">
        <v>43533</v>
      </c>
      <c r="J7432">
        <v>178</v>
      </c>
      <c r="K7432">
        <v>242</v>
      </c>
      <c r="L7432">
        <v>2</v>
      </c>
      <c r="M7432">
        <v>7744</v>
      </c>
      <c r="N7432">
        <v>4901.1880000000001</v>
      </c>
      <c r="O7432">
        <v>2450.5940000000001</v>
      </c>
      <c r="P7432">
        <v>121</v>
      </c>
      <c r="Q7432">
        <v>32</v>
      </c>
      <c r="R7432">
        <v>2842.8119999999999</v>
      </c>
      <c r="S7432">
        <v>2019</v>
      </c>
      <c r="T7432">
        <v>9</v>
      </c>
      <c r="U7432">
        <v>36</v>
      </c>
    </row>
    <row r="7433" spans="1:21" x14ac:dyDescent="0.3">
      <c r="A7433" s="5" t="s">
        <v>168</v>
      </c>
      <c r="B7433" s="5" t="s">
        <v>169</v>
      </c>
      <c r="C7433" s="5" t="s">
        <v>170</v>
      </c>
      <c r="D7433" s="5" t="s">
        <v>443</v>
      </c>
      <c r="E7433" s="5" t="s">
        <v>172</v>
      </c>
      <c r="F7433" s="6">
        <v>43712</v>
      </c>
      <c r="G7433" s="5" t="s">
        <v>148</v>
      </c>
      <c r="H7433" s="5" t="s">
        <v>447</v>
      </c>
      <c r="I7433">
        <v>43525</v>
      </c>
      <c r="J7433">
        <v>187</v>
      </c>
      <c r="K7433">
        <v>9845.4</v>
      </c>
      <c r="L7433">
        <v>20</v>
      </c>
      <c r="M7433">
        <v>71379.149999999994</v>
      </c>
      <c r="N7433">
        <v>61542.894</v>
      </c>
      <c r="O7433">
        <v>3077.145</v>
      </c>
      <c r="P7433">
        <v>492.27</v>
      </c>
      <c r="Q7433">
        <v>7.25</v>
      </c>
      <c r="R7433">
        <v>9836.2559999999994</v>
      </c>
      <c r="S7433">
        <v>2019</v>
      </c>
      <c r="T7433">
        <v>9</v>
      </c>
      <c r="U7433">
        <v>36</v>
      </c>
    </row>
    <row r="7434" spans="1:21" x14ac:dyDescent="0.3">
      <c r="A7434" s="5" t="s">
        <v>168</v>
      </c>
      <c r="B7434" s="5" t="s">
        <v>169</v>
      </c>
      <c r="C7434" s="5" t="s">
        <v>170</v>
      </c>
      <c r="D7434" s="5" t="s">
        <v>446</v>
      </c>
      <c r="E7434" s="5" t="s">
        <v>172</v>
      </c>
      <c r="F7434" s="6">
        <v>43712</v>
      </c>
      <c r="G7434" s="5" t="s">
        <v>148</v>
      </c>
      <c r="H7434" s="5" t="s">
        <v>447</v>
      </c>
      <c r="I7434">
        <v>43539</v>
      </c>
      <c r="J7434">
        <v>173</v>
      </c>
      <c r="K7434">
        <v>9845.4</v>
      </c>
      <c r="L7434">
        <v>60</v>
      </c>
      <c r="M7434">
        <v>214137.45</v>
      </c>
      <c r="N7434">
        <v>179943.932</v>
      </c>
      <c r="O7434">
        <v>2999.0659999999998</v>
      </c>
      <c r="P7434">
        <v>164.09</v>
      </c>
      <c r="Q7434">
        <v>21.75</v>
      </c>
      <c r="R7434">
        <v>34193.517999999996</v>
      </c>
      <c r="S7434">
        <v>2019</v>
      </c>
      <c r="T7434">
        <v>9</v>
      </c>
      <c r="U7434">
        <v>36</v>
      </c>
    </row>
    <row r="7435" spans="1:21" x14ac:dyDescent="0.3">
      <c r="A7435" s="5" t="s">
        <v>168</v>
      </c>
      <c r="B7435" s="5" t="s">
        <v>206</v>
      </c>
      <c r="C7435" s="5" t="s">
        <v>107</v>
      </c>
      <c r="D7435" s="5" t="s">
        <v>446</v>
      </c>
      <c r="E7435" s="5" t="s">
        <v>172</v>
      </c>
      <c r="F7435" s="6">
        <v>43712</v>
      </c>
      <c r="G7435" s="5" t="s">
        <v>148</v>
      </c>
      <c r="H7435" s="5" t="s">
        <v>190</v>
      </c>
      <c r="I7435">
        <v>43539</v>
      </c>
      <c r="J7435">
        <v>173</v>
      </c>
      <c r="K7435">
        <v>354</v>
      </c>
      <c r="L7435">
        <v>3</v>
      </c>
      <c r="M7435">
        <v>10797</v>
      </c>
      <c r="N7435">
        <v>9027.3230000000003</v>
      </c>
      <c r="O7435">
        <v>3009.1080000000002</v>
      </c>
      <c r="P7435">
        <v>118</v>
      </c>
      <c r="Q7435">
        <v>30.5</v>
      </c>
      <c r="R7435">
        <v>1769.6769999999999</v>
      </c>
      <c r="S7435">
        <v>2019</v>
      </c>
      <c r="T7435">
        <v>9</v>
      </c>
      <c r="U7435">
        <v>36</v>
      </c>
    </row>
    <row r="7436" spans="1:21" x14ac:dyDescent="0.3">
      <c r="A7436" s="5" t="s">
        <v>168</v>
      </c>
      <c r="B7436" s="5" t="s">
        <v>206</v>
      </c>
      <c r="C7436" s="5" t="s">
        <v>107</v>
      </c>
      <c r="D7436" s="5" t="s">
        <v>446</v>
      </c>
      <c r="E7436" s="5" t="s">
        <v>172</v>
      </c>
      <c r="F7436" s="6">
        <v>43712</v>
      </c>
      <c r="G7436" s="5" t="s">
        <v>148</v>
      </c>
      <c r="H7436" s="5" t="s">
        <v>204</v>
      </c>
      <c r="I7436">
        <v>43539</v>
      </c>
      <c r="J7436">
        <v>173</v>
      </c>
      <c r="K7436">
        <v>232</v>
      </c>
      <c r="L7436">
        <v>2</v>
      </c>
      <c r="M7436">
        <v>7076</v>
      </c>
      <c r="N7436">
        <v>6018.2150000000001</v>
      </c>
      <c r="O7436">
        <v>3009.1080000000002</v>
      </c>
      <c r="P7436">
        <v>116</v>
      </c>
      <c r="Q7436">
        <v>30.5</v>
      </c>
      <c r="R7436">
        <v>1057.7850000000001</v>
      </c>
      <c r="S7436">
        <v>2019</v>
      </c>
      <c r="T7436">
        <v>9</v>
      </c>
      <c r="U7436">
        <v>36</v>
      </c>
    </row>
    <row r="7437" spans="1:21" x14ac:dyDescent="0.3">
      <c r="A7437" s="5" t="s">
        <v>168</v>
      </c>
      <c r="B7437" s="5" t="s">
        <v>206</v>
      </c>
      <c r="C7437" s="5" t="s">
        <v>107</v>
      </c>
      <c r="D7437" s="5" t="s">
        <v>446</v>
      </c>
      <c r="E7437" s="5" t="s">
        <v>172</v>
      </c>
      <c r="F7437" s="6">
        <v>43712</v>
      </c>
      <c r="G7437" s="5" t="s">
        <v>148</v>
      </c>
      <c r="H7437" s="5" t="s">
        <v>202</v>
      </c>
      <c r="I7437">
        <v>43539</v>
      </c>
      <c r="J7437">
        <v>173</v>
      </c>
      <c r="K7437">
        <v>603</v>
      </c>
      <c r="L7437">
        <v>6</v>
      </c>
      <c r="M7437">
        <v>18391.5</v>
      </c>
      <c r="N7437">
        <v>18054.646000000001</v>
      </c>
      <c r="O7437">
        <v>3009.1080000000002</v>
      </c>
      <c r="P7437">
        <v>100.5</v>
      </c>
      <c r="Q7437">
        <v>30.5</v>
      </c>
      <c r="R7437">
        <v>336.85399999999998</v>
      </c>
      <c r="S7437">
        <v>2019</v>
      </c>
      <c r="T7437">
        <v>9</v>
      </c>
      <c r="U7437">
        <v>36</v>
      </c>
    </row>
    <row r="7438" spans="1:21" x14ac:dyDescent="0.3">
      <c r="A7438" s="5" t="s">
        <v>168</v>
      </c>
      <c r="B7438" s="5" t="s">
        <v>206</v>
      </c>
      <c r="C7438" s="5" t="s">
        <v>107</v>
      </c>
      <c r="D7438" s="5" t="s">
        <v>446</v>
      </c>
      <c r="E7438" s="5" t="s">
        <v>172</v>
      </c>
      <c r="F7438" s="6">
        <v>43712</v>
      </c>
      <c r="G7438" s="5" t="s">
        <v>148</v>
      </c>
      <c r="H7438" s="5" t="s">
        <v>205</v>
      </c>
      <c r="I7438">
        <v>43539</v>
      </c>
      <c r="J7438">
        <v>173</v>
      </c>
      <c r="K7438">
        <v>330</v>
      </c>
      <c r="L7438">
        <v>3</v>
      </c>
      <c r="M7438">
        <v>10065</v>
      </c>
      <c r="N7438">
        <v>9027.3230000000003</v>
      </c>
      <c r="O7438">
        <v>3009.1080000000002</v>
      </c>
      <c r="P7438">
        <v>110</v>
      </c>
      <c r="Q7438">
        <v>30.5</v>
      </c>
      <c r="R7438">
        <v>1037.6769999999999</v>
      </c>
      <c r="S7438">
        <v>2019</v>
      </c>
      <c r="T7438">
        <v>9</v>
      </c>
      <c r="U7438">
        <v>36</v>
      </c>
    </row>
    <row r="7439" spans="1:21" x14ac:dyDescent="0.3">
      <c r="A7439" s="5" t="s">
        <v>168</v>
      </c>
      <c r="B7439" s="5" t="s">
        <v>206</v>
      </c>
      <c r="C7439" s="5" t="s">
        <v>107</v>
      </c>
      <c r="D7439" s="5" t="s">
        <v>446</v>
      </c>
      <c r="E7439" s="5" t="s">
        <v>172</v>
      </c>
      <c r="F7439" s="6">
        <v>43712</v>
      </c>
      <c r="G7439" s="5" t="s">
        <v>148</v>
      </c>
      <c r="H7439" s="5" t="s">
        <v>220</v>
      </c>
      <c r="I7439">
        <v>43539</v>
      </c>
      <c r="J7439">
        <v>173</v>
      </c>
      <c r="K7439">
        <v>240</v>
      </c>
      <c r="L7439">
        <v>2</v>
      </c>
      <c r="M7439">
        <v>7320</v>
      </c>
      <c r="N7439">
        <v>6018.2150000000001</v>
      </c>
      <c r="O7439">
        <v>3009.1080000000002</v>
      </c>
      <c r="P7439">
        <v>120</v>
      </c>
      <c r="Q7439">
        <v>30.5</v>
      </c>
      <c r="R7439">
        <v>1301.7850000000001</v>
      </c>
      <c r="S7439">
        <v>2019</v>
      </c>
      <c r="T7439">
        <v>9</v>
      </c>
      <c r="U7439">
        <v>36</v>
      </c>
    </row>
    <row r="7440" spans="1:21" x14ac:dyDescent="0.3">
      <c r="A7440" s="5" t="s">
        <v>168</v>
      </c>
      <c r="B7440" s="5" t="s">
        <v>206</v>
      </c>
      <c r="C7440" s="5" t="s">
        <v>107</v>
      </c>
      <c r="D7440" s="5" t="s">
        <v>446</v>
      </c>
      <c r="E7440" s="5" t="s">
        <v>172</v>
      </c>
      <c r="F7440" s="6">
        <v>43712</v>
      </c>
      <c r="G7440" s="5" t="s">
        <v>148</v>
      </c>
      <c r="H7440" s="5" t="s">
        <v>216</v>
      </c>
      <c r="I7440">
        <v>43539</v>
      </c>
      <c r="J7440">
        <v>173</v>
      </c>
      <c r="K7440">
        <v>216</v>
      </c>
      <c r="L7440">
        <v>2</v>
      </c>
      <c r="M7440">
        <v>6588</v>
      </c>
      <c r="N7440">
        <v>6018.2150000000001</v>
      </c>
      <c r="O7440">
        <v>3009.1080000000002</v>
      </c>
      <c r="P7440">
        <v>108</v>
      </c>
      <c r="Q7440">
        <v>30.5</v>
      </c>
      <c r="R7440">
        <v>569.78499999999997</v>
      </c>
      <c r="S7440">
        <v>2019</v>
      </c>
      <c r="T7440">
        <v>9</v>
      </c>
      <c r="U7440">
        <v>36</v>
      </c>
    </row>
    <row r="7441" spans="1:21" x14ac:dyDescent="0.3">
      <c r="A7441" s="5" t="s">
        <v>168</v>
      </c>
      <c r="B7441" s="5" t="s">
        <v>206</v>
      </c>
      <c r="C7441" s="5" t="s">
        <v>107</v>
      </c>
      <c r="D7441" s="5" t="s">
        <v>446</v>
      </c>
      <c r="E7441" s="5" t="s">
        <v>172</v>
      </c>
      <c r="F7441" s="6">
        <v>43712</v>
      </c>
      <c r="G7441" s="5" t="s">
        <v>148</v>
      </c>
      <c r="H7441" s="5" t="s">
        <v>183</v>
      </c>
      <c r="I7441">
        <v>43539</v>
      </c>
      <c r="J7441">
        <v>173</v>
      </c>
      <c r="K7441">
        <v>316</v>
      </c>
      <c r="L7441">
        <v>3</v>
      </c>
      <c r="M7441">
        <v>9638</v>
      </c>
      <c r="N7441">
        <v>9027.3230000000003</v>
      </c>
      <c r="O7441">
        <v>3009.1080000000002</v>
      </c>
      <c r="P7441">
        <v>105.33333333333333</v>
      </c>
      <c r="Q7441">
        <v>30.5</v>
      </c>
      <c r="R7441">
        <v>610.67700000000002</v>
      </c>
      <c r="S7441">
        <v>2019</v>
      </c>
      <c r="T7441">
        <v>9</v>
      </c>
      <c r="U7441">
        <v>36</v>
      </c>
    </row>
    <row r="7442" spans="1:21" x14ac:dyDescent="0.3">
      <c r="A7442" s="5" t="s">
        <v>168</v>
      </c>
      <c r="B7442" s="5" t="s">
        <v>206</v>
      </c>
      <c r="C7442" s="5" t="s">
        <v>107</v>
      </c>
      <c r="D7442" s="5" t="s">
        <v>446</v>
      </c>
      <c r="E7442" s="5" t="s">
        <v>172</v>
      </c>
      <c r="F7442" s="6">
        <v>43712</v>
      </c>
      <c r="G7442" s="5" t="s">
        <v>148</v>
      </c>
      <c r="H7442" s="5" t="s">
        <v>246</v>
      </c>
      <c r="I7442">
        <v>43539</v>
      </c>
      <c r="J7442">
        <v>173</v>
      </c>
      <c r="K7442">
        <v>110</v>
      </c>
      <c r="L7442">
        <v>1</v>
      </c>
      <c r="M7442">
        <v>3355</v>
      </c>
      <c r="N7442">
        <v>3009.1080000000002</v>
      </c>
      <c r="O7442">
        <v>3009.1080000000002</v>
      </c>
      <c r="P7442">
        <v>110</v>
      </c>
      <c r="Q7442">
        <v>30.5</v>
      </c>
      <c r="R7442">
        <v>345.892</v>
      </c>
      <c r="S7442">
        <v>2019</v>
      </c>
      <c r="T7442">
        <v>9</v>
      </c>
      <c r="U7442">
        <v>36</v>
      </c>
    </row>
    <row r="7443" spans="1:21" x14ac:dyDescent="0.3">
      <c r="A7443" s="5" t="s">
        <v>168</v>
      </c>
      <c r="B7443" s="5" t="s">
        <v>206</v>
      </c>
      <c r="C7443" s="5" t="s">
        <v>107</v>
      </c>
      <c r="D7443" s="5" t="s">
        <v>446</v>
      </c>
      <c r="E7443" s="5" t="s">
        <v>172</v>
      </c>
      <c r="F7443" s="6">
        <v>43712</v>
      </c>
      <c r="G7443" s="5" t="s">
        <v>148</v>
      </c>
      <c r="H7443" s="5" t="s">
        <v>231</v>
      </c>
      <c r="I7443">
        <v>43539</v>
      </c>
      <c r="J7443">
        <v>173</v>
      </c>
      <c r="K7443">
        <v>120</v>
      </c>
      <c r="L7443">
        <v>1</v>
      </c>
      <c r="M7443">
        <v>3660</v>
      </c>
      <c r="N7443">
        <v>3009.1080000000002</v>
      </c>
      <c r="O7443">
        <v>3009.1080000000002</v>
      </c>
      <c r="P7443">
        <v>120</v>
      </c>
      <c r="Q7443">
        <v>30.5</v>
      </c>
      <c r="R7443">
        <v>650.89200000000005</v>
      </c>
      <c r="S7443">
        <v>2019</v>
      </c>
      <c r="T7443">
        <v>9</v>
      </c>
      <c r="U7443">
        <v>36</v>
      </c>
    </row>
    <row r="7444" spans="1:21" x14ac:dyDescent="0.3">
      <c r="A7444" s="5" t="s">
        <v>168</v>
      </c>
      <c r="B7444" s="5" t="s">
        <v>206</v>
      </c>
      <c r="C7444" s="5" t="s">
        <v>107</v>
      </c>
      <c r="D7444" s="5" t="s">
        <v>446</v>
      </c>
      <c r="E7444" s="5" t="s">
        <v>172</v>
      </c>
      <c r="F7444" s="6">
        <v>43712</v>
      </c>
      <c r="G7444" s="5" t="s">
        <v>148</v>
      </c>
      <c r="H7444" s="5" t="s">
        <v>321</v>
      </c>
      <c r="I7444">
        <v>43539</v>
      </c>
      <c r="J7444">
        <v>173</v>
      </c>
      <c r="K7444">
        <v>132</v>
      </c>
      <c r="L7444">
        <v>1</v>
      </c>
      <c r="M7444">
        <v>3960</v>
      </c>
      <c r="N7444">
        <v>3009.1080000000002</v>
      </c>
      <c r="O7444">
        <v>3009.1080000000002</v>
      </c>
      <c r="P7444">
        <v>132</v>
      </c>
      <c r="Q7444">
        <v>30</v>
      </c>
      <c r="R7444">
        <v>950.89200000000005</v>
      </c>
      <c r="S7444">
        <v>2019</v>
      </c>
      <c r="T7444">
        <v>9</v>
      </c>
      <c r="U7444">
        <v>36</v>
      </c>
    </row>
    <row r="7445" spans="1:21" x14ac:dyDescent="0.3">
      <c r="A7445" s="5" t="s">
        <v>168</v>
      </c>
      <c r="B7445" s="5" t="s">
        <v>206</v>
      </c>
      <c r="C7445" s="5" t="s">
        <v>107</v>
      </c>
      <c r="D7445" s="5" t="s">
        <v>446</v>
      </c>
      <c r="E7445" s="5" t="s">
        <v>172</v>
      </c>
      <c r="F7445" s="6">
        <v>43712</v>
      </c>
      <c r="G7445" s="5" t="s">
        <v>148</v>
      </c>
      <c r="H7445" s="5" t="s">
        <v>321</v>
      </c>
      <c r="I7445">
        <v>43539</v>
      </c>
      <c r="J7445">
        <v>173</v>
      </c>
      <c r="K7445">
        <v>132</v>
      </c>
      <c r="L7445">
        <v>1</v>
      </c>
      <c r="M7445">
        <v>3960</v>
      </c>
      <c r="N7445">
        <v>3009.1080000000002</v>
      </c>
      <c r="O7445">
        <v>3009.1080000000002</v>
      </c>
      <c r="P7445">
        <v>132</v>
      </c>
      <c r="Q7445">
        <v>30</v>
      </c>
      <c r="R7445">
        <v>950.89200000000005</v>
      </c>
      <c r="S7445">
        <v>2019</v>
      </c>
      <c r="T7445">
        <v>9</v>
      </c>
      <c r="U7445">
        <v>36</v>
      </c>
    </row>
    <row r="7446" spans="1:21" x14ac:dyDescent="0.3">
      <c r="A7446" s="5" t="s">
        <v>168</v>
      </c>
      <c r="B7446" s="5" t="s">
        <v>206</v>
      </c>
      <c r="C7446" s="5" t="s">
        <v>107</v>
      </c>
      <c r="D7446" s="5" t="s">
        <v>446</v>
      </c>
      <c r="E7446" s="5" t="s">
        <v>227</v>
      </c>
      <c r="F7446" s="6">
        <v>43712</v>
      </c>
      <c r="G7446" s="5" t="s">
        <v>148</v>
      </c>
      <c r="H7446" s="5" t="s">
        <v>321</v>
      </c>
      <c r="I7446">
        <v>43539</v>
      </c>
      <c r="J7446">
        <v>173</v>
      </c>
      <c r="K7446">
        <v>-132</v>
      </c>
      <c r="L7446">
        <v>-1</v>
      </c>
      <c r="M7446">
        <v>-3960</v>
      </c>
      <c r="N7446">
        <v>-3009.1080000000002</v>
      </c>
      <c r="O7446">
        <v>-3009.1080000000002</v>
      </c>
      <c r="P7446">
        <v>132</v>
      </c>
      <c r="Q7446">
        <v>30</v>
      </c>
      <c r="R7446">
        <v>-950.89200000000005</v>
      </c>
      <c r="S7446">
        <v>2019</v>
      </c>
      <c r="T7446">
        <v>9</v>
      </c>
      <c r="U7446">
        <v>36</v>
      </c>
    </row>
    <row r="7447" spans="1:21" x14ac:dyDescent="0.3">
      <c r="A7447" s="5" t="s">
        <v>168</v>
      </c>
      <c r="B7447" s="5" t="s">
        <v>206</v>
      </c>
      <c r="C7447" s="5" t="s">
        <v>107</v>
      </c>
      <c r="D7447" s="5" t="s">
        <v>446</v>
      </c>
      <c r="E7447" s="5" t="s">
        <v>172</v>
      </c>
      <c r="F7447" s="6">
        <v>43712</v>
      </c>
      <c r="G7447" s="5" t="s">
        <v>148</v>
      </c>
      <c r="H7447" s="5" t="s">
        <v>269</v>
      </c>
      <c r="I7447">
        <v>43539</v>
      </c>
      <c r="J7447">
        <v>173</v>
      </c>
      <c r="K7447">
        <v>750</v>
      </c>
      <c r="L7447">
        <v>7</v>
      </c>
      <c r="M7447">
        <v>22500</v>
      </c>
      <c r="N7447">
        <v>21063.754000000001</v>
      </c>
      <c r="O7447">
        <v>3009.1080000000002</v>
      </c>
      <c r="P7447">
        <v>107.14285714285714</v>
      </c>
      <c r="Q7447">
        <v>30</v>
      </c>
      <c r="R7447">
        <v>1436.2460000000001</v>
      </c>
      <c r="S7447">
        <v>2019</v>
      </c>
      <c r="T7447">
        <v>9</v>
      </c>
      <c r="U7447">
        <v>36</v>
      </c>
    </row>
    <row r="7448" spans="1:21" x14ac:dyDescent="0.3">
      <c r="A7448" s="5" t="s">
        <v>168</v>
      </c>
      <c r="B7448" s="5" t="s">
        <v>206</v>
      </c>
      <c r="C7448" s="5" t="s">
        <v>107</v>
      </c>
      <c r="D7448" s="5" t="s">
        <v>446</v>
      </c>
      <c r="E7448" s="5" t="s">
        <v>172</v>
      </c>
      <c r="F7448" s="6">
        <v>43712</v>
      </c>
      <c r="G7448" s="5" t="s">
        <v>148</v>
      </c>
      <c r="H7448" s="5" t="s">
        <v>185</v>
      </c>
      <c r="I7448">
        <v>43539</v>
      </c>
      <c r="J7448">
        <v>173</v>
      </c>
      <c r="K7448">
        <v>412</v>
      </c>
      <c r="L7448">
        <v>4</v>
      </c>
      <c r="M7448">
        <v>12566</v>
      </c>
      <c r="N7448">
        <v>12036.431</v>
      </c>
      <c r="O7448">
        <v>3009.1080000000002</v>
      </c>
      <c r="P7448">
        <v>103</v>
      </c>
      <c r="Q7448">
        <v>30.5</v>
      </c>
      <c r="R7448">
        <v>529.56899999999996</v>
      </c>
      <c r="S7448">
        <v>2019</v>
      </c>
      <c r="T7448">
        <v>9</v>
      </c>
      <c r="U7448">
        <v>36</v>
      </c>
    </row>
    <row r="7449" spans="1:21" x14ac:dyDescent="0.3">
      <c r="A7449" s="5" t="s">
        <v>168</v>
      </c>
      <c r="B7449" s="5" t="s">
        <v>206</v>
      </c>
      <c r="C7449" s="5" t="s">
        <v>107</v>
      </c>
      <c r="D7449" s="5" t="s">
        <v>446</v>
      </c>
      <c r="E7449" s="5" t="s">
        <v>172</v>
      </c>
      <c r="F7449" s="6">
        <v>43712</v>
      </c>
      <c r="G7449" s="5" t="s">
        <v>148</v>
      </c>
      <c r="H7449" s="5" t="s">
        <v>187</v>
      </c>
      <c r="I7449">
        <v>43539</v>
      </c>
      <c r="J7449">
        <v>173</v>
      </c>
      <c r="K7449">
        <v>240</v>
      </c>
      <c r="L7449">
        <v>2</v>
      </c>
      <c r="M7449">
        <v>7320</v>
      </c>
      <c r="N7449">
        <v>6018.2150000000001</v>
      </c>
      <c r="O7449">
        <v>3009.1080000000002</v>
      </c>
      <c r="P7449">
        <v>120</v>
      </c>
      <c r="Q7449">
        <v>30.5</v>
      </c>
      <c r="R7449">
        <v>1301.7850000000001</v>
      </c>
      <c r="S7449">
        <v>2019</v>
      </c>
      <c r="T7449">
        <v>9</v>
      </c>
      <c r="U7449">
        <v>36</v>
      </c>
    </row>
    <row r="7450" spans="1:21" x14ac:dyDescent="0.3">
      <c r="A7450" s="5" t="s">
        <v>168</v>
      </c>
      <c r="B7450" s="5" t="s">
        <v>206</v>
      </c>
      <c r="C7450" s="5" t="s">
        <v>107</v>
      </c>
      <c r="D7450" s="5" t="s">
        <v>446</v>
      </c>
      <c r="E7450" s="5" t="s">
        <v>172</v>
      </c>
      <c r="F7450" s="6">
        <v>43712</v>
      </c>
      <c r="G7450" s="5" t="s">
        <v>148</v>
      </c>
      <c r="H7450" s="5" t="s">
        <v>284</v>
      </c>
      <c r="I7450">
        <v>43539</v>
      </c>
      <c r="J7450">
        <v>173</v>
      </c>
      <c r="K7450">
        <v>252</v>
      </c>
      <c r="L7450">
        <v>2</v>
      </c>
      <c r="M7450">
        <v>7686</v>
      </c>
      <c r="N7450">
        <v>6018.2150000000001</v>
      </c>
      <c r="O7450">
        <v>3009.1080000000002</v>
      </c>
      <c r="P7450">
        <v>126</v>
      </c>
      <c r="Q7450">
        <v>30.5</v>
      </c>
      <c r="R7450">
        <v>1667.7850000000001</v>
      </c>
      <c r="S7450">
        <v>2019</v>
      </c>
      <c r="T7450">
        <v>9</v>
      </c>
      <c r="U7450">
        <v>36</v>
      </c>
    </row>
    <row r="7451" spans="1:21" x14ac:dyDescent="0.3">
      <c r="A7451" s="5" t="s">
        <v>168</v>
      </c>
      <c r="B7451" s="5" t="s">
        <v>206</v>
      </c>
      <c r="C7451" s="5" t="s">
        <v>107</v>
      </c>
      <c r="D7451" s="5" t="s">
        <v>446</v>
      </c>
      <c r="E7451" s="5" t="s">
        <v>172</v>
      </c>
      <c r="F7451" s="6">
        <v>43712</v>
      </c>
      <c r="G7451" s="5" t="s">
        <v>148</v>
      </c>
      <c r="H7451" s="5" t="s">
        <v>189</v>
      </c>
      <c r="I7451">
        <v>43539</v>
      </c>
      <c r="J7451">
        <v>173</v>
      </c>
      <c r="K7451">
        <v>132</v>
      </c>
      <c r="L7451">
        <v>1</v>
      </c>
      <c r="M7451">
        <v>4026</v>
      </c>
      <c r="N7451">
        <v>3009.1080000000002</v>
      </c>
      <c r="O7451">
        <v>3009.1080000000002</v>
      </c>
      <c r="P7451">
        <v>132</v>
      </c>
      <c r="Q7451">
        <v>30.5</v>
      </c>
      <c r="R7451">
        <v>1016.8920000000001</v>
      </c>
      <c r="S7451">
        <v>2019</v>
      </c>
      <c r="T7451">
        <v>9</v>
      </c>
      <c r="U7451">
        <v>36</v>
      </c>
    </row>
    <row r="7452" spans="1:21" x14ac:dyDescent="0.3">
      <c r="A7452" s="5" t="s">
        <v>168</v>
      </c>
      <c r="B7452" s="5" t="s">
        <v>206</v>
      </c>
      <c r="C7452" s="5" t="s">
        <v>107</v>
      </c>
      <c r="D7452" s="5" t="s">
        <v>446</v>
      </c>
      <c r="E7452" s="5" t="s">
        <v>172</v>
      </c>
      <c r="F7452" s="6">
        <v>43712</v>
      </c>
      <c r="G7452" s="5" t="s">
        <v>148</v>
      </c>
      <c r="H7452" s="5" t="s">
        <v>225</v>
      </c>
      <c r="I7452">
        <v>43539</v>
      </c>
      <c r="J7452">
        <v>173</v>
      </c>
      <c r="K7452">
        <v>114</v>
      </c>
      <c r="L7452">
        <v>1</v>
      </c>
      <c r="M7452">
        <v>3420</v>
      </c>
      <c r="N7452">
        <v>3009.1080000000002</v>
      </c>
      <c r="O7452">
        <v>3009.1080000000002</v>
      </c>
      <c r="P7452">
        <v>114</v>
      </c>
      <c r="Q7452">
        <v>30</v>
      </c>
      <c r="R7452">
        <v>410.892</v>
      </c>
      <c r="S7452">
        <v>2019</v>
      </c>
      <c r="T7452">
        <v>9</v>
      </c>
      <c r="U7452">
        <v>36</v>
      </c>
    </row>
    <row r="7453" spans="1:21" x14ac:dyDescent="0.3">
      <c r="A7453" s="5" t="s">
        <v>168</v>
      </c>
      <c r="B7453" s="5" t="s">
        <v>206</v>
      </c>
      <c r="C7453" s="5" t="s">
        <v>107</v>
      </c>
      <c r="D7453" s="5" t="s">
        <v>446</v>
      </c>
      <c r="E7453" s="5" t="s">
        <v>172</v>
      </c>
      <c r="F7453" s="6">
        <v>43712</v>
      </c>
      <c r="G7453" s="5" t="s">
        <v>148</v>
      </c>
      <c r="H7453" s="5" t="s">
        <v>190</v>
      </c>
      <c r="I7453">
        <v>43539</v>
      </c>
      <c r="J7453">
        <v>173</v>
      </c>
      <c r="K7453">
        <v>134</v>
      </c>
      <c r="L7453">
        <v>1</v>
      </c>
      <c r="M7453">
        <v>4087</v>
      </c>
      <c r="N7453">
        <v>3009.1080000000002</v>
      </c>
      <c r="O7453">
        <v>3009.1080000000002</v>
      </c>
      <c r="P7453">
        <v>134</v>
      </c>
      <c r="Q7453">
        <v>30.5</v>
      </c>
      <c r="R7453">
        <v>1077.8920000000001</v>
      </c>
      <c r="S7453">
        <v>2019</v>
      </c>
      <c r="T7453">
        <v>9</v>
      </c>
      <c r="U7453">
        <v>36</v>
      </c>
    </row>
    <row r="7454" spans="1:21" x14ac:dyDescent="0.3">
      <c r="A7454" s="5" t="s">
        <v>168</v>
      </c>
      <c r="B7454" s="5" t="s">
        <v>206</v>
      </c>
      <c r="C7454" s="5" t="s">
        <v>108</v>
      </c>
      <c r="D7454" s="5" t="s">
        <v>448</v>
      </c>
      <c r="E7454" s="5" t="s">
        <v>172</v>
      </c>
      <c r="F7454" s="6">
        <v>43712</v>
      </c>
      <c r="G7454" s="5" t="s">
        <v>148</v>
      </c>
      <c r="H7454" s="5" t="s">
        <v>184</v>
      </c>
      <c r="I7454">
        <v>43546</v>
      </c>
      <c r="J7454">
        <v>166</v>
      </c>
      <c r="K7454">
        <v>2012</v>
      </c>
      <c r="L7454">
        <v>17</v>
      </c>
      <c r="M7454">
        <v>60360</v>
      </c>
      <c r="N7454">
        <v>51501.368000000002</v>
      </c>
      <c r="O7454">
        <v>3029.4920000000002</v>
      </c>
      <c r="P7454">
        <v>118.35294117647059</v>
      </c>
      <c r="Q7454">
        <v>30</v>
      </c>
      <c r="R7454">
        <v>8858.6319999999996</v>
      </c>
      <c r="S7454">
        <v>2019</v>
      </c>
      <c r="T7454">
        <v>9</v>
      </c>
      <c r="U7454">
        <v>36</v>
      </c>
    </row>
    <row r="7455" spans="1:21" x14ac:dyDescent="0.3">
      <c r="A7455" s="5" t="s">
        <v>168</v>
      </c>
      <c r="B7455" s="5" t="s">
        <v>206</v>
      </c>
      <c r="C7455" s="5" t="s">
        <v>108</v>
      </c>
      <c r="D7455" s="5" t="s">
        <v>448</v>
      </c>
      <c r="E7455" s="5" t="s">
        <v>172</v>
      </c>
      <c r="F7455" s="6">
        <v>43712</v>
      </c>
      <c r="G7455" s="5" t="s">
        <v>148</v>
      </c>
      <c r="H7455" s="5" t="s">
        <v>203</v>
      </c>
      <c r="I7455">
        <v>43546</v>
      </c>
      <c r="J7455">
        <v>166</v>
      </c>
      <c r="K7455">
        <v>234</v>
      </c>
      <c r="L7455">
        <v>2</v>
      </c>
      <c r="M7455">
        <v>7137</v>
      </c>
      <c r="N7455">
        <v>6058.9849999999997</v>
      </c>
      <c r="O7455">
        <v>3029.4920000000002</v>
      </c>
      <c r="P7455">
        <v>117</v>
      </c>
      <c r="Q7455">
        <v>30.5</v>
      </c>
      <c r="R7455">
        <v>1078.0150000000001</v>
      </c>
      <c r="S7455">
        <v>2019</v>
      </c>
      <c r="T7455">
        <v>9</v>
      </c>
      <c r="U7455">
        <v>36</v>
      </c>
    </row>
    <row r="7456" spans="1:21" x14ac:dyDescent="0.3">
      <c r="A7456" s="5" t="s">
        <v>168</v>
      </c>
      <c r="B7456" s="5" t="s">
        <v>206</v>
      </c>
      <c r="C7456" s="5" t="s">
        <v>108</v>
      </c>
      <c r="D7456" s="5" t="s">
        <v>448</v>
      </c>
      <c r="E7456" s="5" t="s">
        <v>172</v>
      </c>
      <c r="F7456" s="6">
        <v>43712</v>
      </c>
      <c r="G7456" s="5" t="s">
        <v>148</v>
      </c>
      <c r="H7456" s="5" t="s">
        <v>190</v>
      </c>
      <c r="I7456">
        <v>43546</v>
      </c>
      <c r="J7456">
        <v>166</v>
      </c>
      <c r="K7456">
        <v>242</v>
      </c>
      <c r="L7456">
        <v>2</v>
      </c>
      <c r="M7456">
        <v>7381</v>
      </c>
      <c r="N7456">
        <v>6058.9849999999997</v>
      </c>
      <c r="O7456">
        <v>3029.4920000000002</v>
      </c>
      <c r="P7456">
        <v>121</v>
      </c>
      <c r="Q7456">
        <v>30.5</v>
      </c>
      <c r="R7456">
        <v>1322.0150000000001</v>
      </c>
      <c r="S7456">
        <v>2019</v>
      </c>
      <c r="T7456">
        <v>9</v>
      </c>
      <c r="U7456">
        <v>36</v>
      </c>
    </row>
    <row r="7457" spans="1:21" x14ac:dyDescent="0.3">
      <c r="A7457" s="5" t="s">
        <v>168</v>
      </c>
      <c r="B7457" s="5" t="s">
        <v>206</v>
      </c>
      <c r="C7457" s="5" t="s">
        <v>108</v>
      </c>
      <c r="D7457" s="5" t="s">
        <v>448</v>
      </c>
      <c r="E7457" s="5" t="s">
        <v>172</v>
      </c>
      <c r="F7457" s="6">
        <v>43712</v>
      </c>
      <c r="G7457" s="5" t="s">
        <v>148</v>
      </c>
      <c r="H7457" s="5" t="s">
        <v>230</v>
      </c>
      <c r="I7457">
        <v>43546</v>
      </c>
      <c r="J7457">
        <v>166</v>
      </c>
      <c r="K7457">
        <v>2356</v>
      </c>
      <c r="L7457">
        <v>20</v>
      </c>
      <c r="M7457">
        <v>70680</v>
      </c>
      <c r="N7457">
        <v>60589.845000000001</v>
      </c>
      <c r="O7457">
        <v>3029.4920000000002</v>
      </c>
      <c r="P7457">
        <v>117.8</v>
      </c>
      <c r="Q7457">
        <v>30</v>
      </c>
      <c r="R7457">
        <v>10090.155000000001</v>
      </c>
      <c r="S7457">
        <v>2019</v>
      </c>
      <c r="T7457">
        <v>9</v>
      </c>
      <c r="U7457">
        <v>36</v>
      </c>
    </row>
    <row r="7458" spans="1:21" x14ac:dyDescent="0.3">
      <c r="A7458" s="5" t="s">
        <v>168</v>
      </c>
      <c r="B7458" s="5" t="s">
        <v>206</v>
      </c>
      <c r="C7458" s="5" t="s">
        <v>108</v>
      </c>
      <c r="D7458" s="5" t="s">
        <v>448</v>
      </c>
      <c r="E7458" s="5" t="s">
        <v>172</v>
      </c>
      <c r="F7458" s="6">
        <v>43712</v>
      </c>
      <c r="G7458" s="5" t="s">
        <v>148</v>
      </c>
      <c r="H7458" s="5" t="s">
        <v>222</v>
      </c>
      <c r="I7458">
        <v>43546</v>
      </c>
      <c r="J7458">
        <v>166</v>
      </c>
      <c r="K7458">
        <v>130</v>
      </c>
      <c r="L7458">
        <v>1</v>
      </c>
      <c r="M7458">
        <v>3965</v>
      </c>
      <c r="N7458">
        <v>3029.4920000000002</v>
      </c>
      <c r="O7458">
        <v>3029.4920000000002</v>
      </c>
      <c r="P7458">
        <v>130</v>
      </c>
      <c r="Q7458">
        <v>30.5</v>
      </c>
      <c r="R7458">
        <v>935.50800000000004</v>
      </c>
      <c r="S7458">
        <v>2019</v>
      </c>
      <c r="T7458">
        <v>9</v>
      </c>
      <c r="U7458">
        <v>36</v>
      </c>
    </row>
    <row r="7459" spans="1:21" x14ac:dyDescent="0.3">
      <c r="A7459" s="5" t="s">
        <v>168</v>
      </c>
      <c r="B7459" s="5" t="s">
        <v>206</v>
      </c>
      <c r="C7459" s="5" t="s">
        <v>108</v>
      </c>
      <c r="D7459" s="5" t="s">
        <v>448</v>
      </c>
      <c r="E7459" s="5" t="s">
        <v>172</v>
      </c>
      <c r="F7459" s="6">
        <v>43712</v>
      </c>
      <c r="G7459" s="5" t="s">
        <v>148</v>
      </c>
      <c r="H7459" s="5" t="s">
        <v>217</v>
      </c>
      <c r="I7459">
        <v>43546</v>
      </c>
      <c r="J7459">
        <v>166</v>
      </c>
      <c r="K7459">
        <v>1182</v>
      </c>
      <c r="L7459">
        <v>10</v>
      </c>
      <c r="M7459">
        <v>36051</v>
      </c>
      <c r="N7459">
        <v>30294.922999999999</v>
      </c>
      <c r="O7459">
        <v>3029.4920000000002</v>
      </c>
      <c r="P7459">
        <v>118.2</v>
      </c>
      <c r="Q7459">
        <v>30.5</v>
      </c>
      <c r="R7459">
        <v>5756.0770000000002</v>
      </c>
      <c r="S7459">
        <v>2019</v>
      </c>
      <c r="T7459">
        <v>9</v>
      </c>
      <c r="U7459">
        <v>36</v>
      </c>
    </row>
    <row r="7460" spans="1:21" x14ac:dyDescent="0.3">
      <c r="A7460" s="5" t="s">
        <v>168</v>
      </c>
      <c r="B7460" s="5" t="s">
        <v>175</v>
      </c>
      <c r="C7460" s="5" t="s">
        <v>82</v>
      </c>
      <c r="D7460" s="5" t="s">
        <v>444</v>
      </c>
      <c r="E7460" s="5" t="s">
        <v>172</v>
      </c>
      <c r="F7460" s="6">
        <v>43713</v>
      </c>
      <c r="G7460" s="5" t="s">
        <v>148</v>
      </c>
      <c r="H7460" s="5" t="s">
        <v>173</v>
      </c>
      <c r="I7460">
        <v>43547</v>
      </c>
      <c r="J7460">
        <v>166</v>
      </c>
      <c r="K7460">
        <v>221.5</v>
      </c>
      <c r="L7460">
        <v>2</v>
      </c>
      <c r="M7460">
        <v>7752.5</v>
      </c>
      <c r="N7460">
        <v>4629.6589999999997</v>
      </c>
      <c r="O7460">
        <v>2314.8290000000002</v>
      </c>
      <c r="P7460">
        <v>110.75</v>
      </c>
      <c r="Q7460">
        <v>35</v>
      </c>
      <c r="R7460">
        <v>3122.8409999999999</v>
      </c>
      <c r="S7460">
        <v>2019</v>
      </c>
      <c r="T7460">
        <v>9</v>
      </c>
      <c r="U7460">
        <v>36</v>
      </c>
    </row>
    <row r="7461" spans="1:21" x14ac:dyDescent="0.3">
      <c r="A7461" s="5" t="s">
        <v>168</v>
      </c>
      <c r="B7461" s="5" t="s">
        <v>175</v>
      </c>
      <c r="C7461" s="5" t="s">
        <v>87</v>
      </c>
      <c r="D7461" s="5" t="s">
        <v>428</v>
      </c>
      <c r="E7461" s="5" t="s">
        <v>172</v>
      </c>
      <c r="F7461" s="6">
        <v>43713</v>
      </c>
      <c r="G7461" s="5" t="s">
        <v>148</v>
      </c>
      <c r="H7461" s="5" t="s">
        <v>178</v>
      </c>
      <c r="I7461">
        <v>43540</v>
      </c>
      <c r="J7461">
        <v>173</v>
      </c>
      <c r="K7461">
        <v>105</v>
      </c>
      <c r="L7461">
        <v>1</v>
      </c>
      <c r="M7461">
        <v>3307.5</v>
      </c>
      <c r="N7461">
        <v>2582.8470000000002</v>
      </c>
      <c r="O7461">
        <v>2582.8470000000002</v>
      </c>
      <c r="P7461">
        <v>105</v>
      </c>
      <c r="Q7461">
        <v>31.5</v>
      </c>
      <c r="R7461">
        <v>724.65300000000002</v>
      </c>
      <c r="S7461">
        <v>2019</v>
      </c>
      <c r="T7461">
        <v>9</v>
      </c>
      <c r="U7461">
        <v>36</v>
      </c>
    </row>
    <row r="7462" spans="1:21" x14ac:dyDescent="0.3">
      <c r="A7462" s="5" t="s">
        <v>168</v>
      </c>
      <c r="B7462" s="5" t="s">
        <v>175</v>
      </c>
      <c r="C7462" s="5" t="s">
        <v>87</v>
      </c>
      <c r="D7462" s="5" t="s">
        <v>428</v>
      </c>
      <c r="E7462" s="5" t="s">
        <v>172</v>
      </c>
      <c r="F7462" s="6">
        <v>43713</v>
      </c>
      <c r="G7462" s="5" t="s">
        <v>148</v>
      </c>
      <c r="H7462" s="5" t="s">
        <v>197</v>
      </c>
      <c r="I7462">
        <v>43540</v>
      </c>
      <c r="J7462">
        <v>173</v>
      </c>
      <c r="K7462">
        <v>353</v>
      </c>
      <c r="L7462">
        <v>3</v>
      </c>
      <c r="M7462">
        <v>11119.5</v>
      </c>
      <c r="N7462">
        <v>7748.5410000000002</v>
      </c>
      <c r="O7462">
        <v>2582.8470000000002</v>
      </c>
      <c r="P7462">
        <v>117.66666666666667</v>
      </c>
      <c r="Q7462">
        <v>31.5</v>
      </c>
      <c r="R7462">
        <v>3370.9589999999998</v>
      </c>
      <c r="S7462">
        <v>2019</v>
      </c>
      <c r="T7462">
        <v>9</v>
      </c>
      <c r="U7462">
        <v>36</v>
      </c>
    </row>
    <row r="7463" spans="1:21" x14ac:dyDescent="0.3">
      <c r="A7463" s="5" t="s">
        <v>168</v>
      </c>
      <c r="B7463" s="5" t="s">
        <v>175</v>
      </c>
      <c r="C7463" s="5" t="s">
        <v>87</v>
      </c>
      <c r="D7463" s="5" t="s">
        <v>428</v>
      </c>
      <c r="E7463" s="5" t="s">
        <v>172</v>
      </c>
      <c r="F7463" s="6">
        <v>43713</v>
      </c>
      <c r="G7463" s="5" t="s">
        <v>148</v>
      </c>
      <c r="H7463" s="5" t="s">
        <v>311</v>
      </c>
      <c r="I7463">
        <v>43540</v>
      </c>
      <c r="J7463">
        <v>173</v>
      </c>
      <c r="K7463">
        <v>116</v>
      </c>
      <c r="L7463">
        <v>1</v>
      </c>
      <c r="M7463">
        <v>3654</v>
      </c>
      <c r="N7463">
        <v>2582.8470000000002</v>
      </c>
      <c r="O7463">
        <v>2582.8470000000002</v>
      </c>
      <c r="P7463">
        <v>116</v>
      </c>
      <c r="Q7463">
        <v>31.5</v>
      </c>
      <c r="R7463">
        <v>1071.153</v>
      </c>
      <c r="S7463">
        <v>2019</v>
      </c>
      <c r="T7463">
        <v>9</v>
      </c>
      <c r="U7463">
        <v>36</v>
      </c>
    </row>
    <row r="7464" spans="1:21" x14ac:dyDescent="0.3">
      <c r="A7464" s="5" t="s">
        <v>168</v>
      </c>
      <c r="B7464" s="5" t="s">
        <v>175</v>
      </c>
      <c r="C7464" s="5" t="s">
        <v>87</v>
      </c>
      <c r="D7464" s="5" t="s">
        <v>428</v>
      </c>
      <c r="E7464" s="5" t="s">
        <v>172</v>
      </c>
      <c r="F7464" s="6">
        <v>43713</v>
      </c>
      <c r="G7464" s="5" t="s">
        <v>148</v>
      </c>
      <c r="H7464" s="5" t="s">
        <v>190</v>
      </c>
      <c r="I7464">
        <v>43540</v>
      </c>
      <c r="J7464">
        <v>173</v>
      </c>
      <c r="K7464">
        <v>110</v>
      </c>
      <c r="L7464">
        <v>1</v>
      </c>
      <c r="M7464">
        <v>3465</v>
      </c>
      <c r="N7464">
        <v>2582.8470000000002</v>
      </c>
      <c r="O7464">
        <v>2582.8470000000002</v>
      </c>
      <c r="P7464">
        <v>110</v>
      </c>
      <c r="Q7464">
        <v>31.5</v>
      </c>
      <c r="R7464">
        <v>882.15300000000002</v>
      </c>
      <c r="S7464">
        <v>2019</v>
      </c>
      <c r="T7464">
        <v>9</v>
      </c>
      <c r="U7464">
        <v>36</v>
      </c>
    </row>
    <row r="7465" spans="1:21" x14ac:dyDescent="0.3">
      <c r="A7465" s="5" t="s">
        <v>168</v>
      </c>
      <c r="B7465" s="5" t="s">
        <v>175</v>
      </c>
      <c r="C7465" s="5" t="s">
        <v>87</v>
      </c>
      <c r="D7465" s="5" t="s">
        <v>428</v>
      </c>
      <c r="E7465" s="5" t="s">
        <v>172</v>
      </c>
      <c r="F7465" s="6">
        <v>43713</v>
      </c>
      <c r="G7465" s="5" t="s">
        <v>148</v>
      </c>
      <c r="H7465" s="5" t="s">
        <v>173</v>
      </c>
      <c r="I7465">
        <v>43540</v>
      </c>
      <c r="J7465">
        <v>173</v>
      </c>
      <c r="K7465">
        <v>458</v>
      </c>
      <c r="L7465">
        <v>4</v>
      </c>
      <c r="M7465">
        <v>16030</v>
      </c>
      <c r="N7465">
        <v>10331.387000000001</v>
      </c>
      <c r="O7465">
        <v>2582.8470000000002</v>
      </c>
      <c r="P7465">
        <v>114.5</v>
      </c>
      <c r="Q7465">
        <v>35</v>
      </c>
      <c r="R7465">
        <v>5698.6130000000003</v>
      </c>
      <c r="S7465">
        <v>2019</v>
      </c>
      <c r="T7465">
        <v>9</v>
      </c>
      <c r="U7465">
        <v>36</v>
      </c>
    </row>
    <row r="7466" spans="1:21" x14ac:dyDescent="0.3">
      <c r="A7466" s="5" t="s">
        <v>168</v>
      </c>
      <c r="B7466" s="5" t="s">
        <v>175</v>
      </c>
      <c r="C7466" s="5" t="s">
        <v>87</v>
      </c>
      <c r="D7466" s="5" t="s">
        <v>428</v>
      </c>
      <c r="E7466" s="5" t="s">
        <v>172</v>
      </c>
      <c r="F7466" s="6">
        <v>43713</v>
      </c>
      <c r="G7466" s="5" t="s">
        <v>148</v>
      </c>
      <c r="H7466" s="5" t="s">
        <v>371</v>
      </c>
      <c r="I7466">
        <v>43540</v>
      </c>
      <c r="J7466">
        <v>173</v>
      </c>
      <c r="K7466">
        <v>1119</v>
      </c>
      <c r="L7466">
        <v>10</v>
      </c>
      <c r="M7466">
        <v>34689</v>
      </c>
      <c r="N7466">
        <v>25828.468000000001</v>
      </c>
      <c r="O7466">
        <v>2582.8470000000002</v>
      </c>
      <c r="P7466">
        <v>111.9</v>
      </c>
      <c r="Q7466">
        <v>31</v>
      </c>
      <c r="R7466">
        <v>8860.5319999999992</v>
      </c>
      <c r="S7466">
        <v>2019</v>
      </c>
      <c r="T7466">
        <v>9</v>
      </c>
      <c r="U7466">
        <v>36</v>
      </c>
    </row>
    <row r="7467" spans="1:21" x14ac:dyDescent="0.3">
      <c r="A7467" s="5" t="s">
        <v>168</v>
      </c>
      <c r="B7467" s="5" t="s">
        <v>175</v>
      </c>
      <c r="C7467" s="5" t="s">
        <v>88</v>
      </c>
      <c r="D7467" s="5" t="s">
        <v>442</v>
      </c>
      <c r="E7467" s="5" t="s">
        <v>172</v>
      </c>
      <c r="F7467" s="6">
        <v>43713</v>
      </c>
      <c r="G7467" s="5" t="s">
        <v>148</v>
      </c>
      <c r="H7467" s="5" t="s">
        <v>173</v>
      </c>
      <c r="I7467">
        <v>43533</v>
      </c>
      <c r="J7467">
        <v>180</v>
      </c>
      <c r="K7467">
        <v>671.5</v>
      </c>
      <c r="L7467">
        <v>6</v>
      </c>
      <c r="M7467">
        <v>23502.5</v>
      </c>
      <c r="N7467">
        <v>14948.754999999999</v>
      </c>
      <c r="O7467">
        <v>2491.4589999999998</v>
      </c>
      <c r="P7467">
        <v>111.91666666666667</v>
      </c>
      <c r="Q7467">
        <v>35</v>
      </c>
      <c r="R7467">
        <v>8553.7450000000008</v>
      </c>
      <c r="S7467">
        <v>2019</v>
      </c>
      <c r="T7467">
        <v>9</v>
      </c>
      <c r="U7467">
        <v>36</v>
      </c>
    </row>
    <row r="7468" spans="1:21" x14ac:dyDescent="0.3">
      <c r="A7468" s="5" t="s">
        <v>168</v>
      </c>
      <c r="B7468" s="5" t="s">
        <v>206</v>
      </c>
      <c r="C7468" s="5" t="s">
        <v>107</v>
      </c>
      <c r="D7468" s="5" t="s">
        <v>446</v>
      </c>
      <c r="E7468" s="5" t="s">
        <v>172</v>
      </c>
      <c r="F7468" s="6">
        <v>43713</v>
      </c>
      <c r="G7468" s="5" t="s">
        <v>148</v>
      </c>
      <c r="H7468" s="5" t="s">
        <v>178</v>
      </c>
      <c r="I7468">
        <v>43539</v>
      </c>
      <c r="J7468">
        <v>174</v>
      </c>
      <c r="K7468">
        <v>358.2</v>
      </c>
      <c r="L7468">
        <v>3</v>
      </c>
      <c r="M7468">
        <v>11283.3</v>
      </c>
      <c r="N7468">
        <v>9027.3230000000003</v>
      </c>
      <c r="O7468">
        <v>3009.1080000000002</v>
      </c>
      <c r="P7468">
        <v>119.39999999999999</v>
      </c>
      <c r="Q7468">
        <v>31.5</v>
      </c>
      <c r="R7468">
        <v>2255.9769999999999</v>
      </c>
      <c r="S7468">
        <v>2019</v>
      </c>
      <c r="T7468">
        <v>9</v>
      </c>
      <c r="U7468">
        <v>36</v>
      </c>
    </row>
    <row r="7469" spans="1:21" x14ac:dyDescent="0.3">
      <c r="A7469" s="5" t="s">
        <v>168</v>
      </c>
      <c r="B7469" s="5" t="s">
        <v>206</v>
      </c>
      <c r="C7469" s="5" t="s">
        <v>107</v>
      </c>
      <c r="D7469" s="5" t="s">
        <v>446</v>
      </c>
      <c r="E7469" s="5" t="s">
        <v>172</v>
      </c>
      <c r="F7469" s="6">
        <v>43713</v>
      </c>
      <c r="G7469" s="5" t="s">
        <v>148</v>
      </c>
      <c r="H7469" s="5" t="s">
        <v>198</v>
      </c>
      <c r="I7469">
        <v>43539</v>
      </c>
      <c r="J7469">
        <v>174</v>
      </c>
      <c r="K7469">
        <v>144.4</v>
      </c>
      <c r="L7469">
        <v>1</v>
      </c>
      <c r="M7469">
        <v>4548.6000000000004</v>
      </c>
      <c r="N7469">
        <v>3009.1080000000002</v>
      </c>
      <c r="O7469">
        <v>3009.1080000000002</v>
      </c>
      <c r="P7469">
        <v>144.4</v>
      </c>
      <c r="Q7469">
        <v>31.5</v>
      </c>
      <c r="R7469">
        <v>1539.492</v>
      </c>
      <c r="S7469">
        <v>2019</v>
      </c>
      <c r="T7469">
        <v>9</v>
      </c>
      <c r="U7469">
        <v>36</v>
      </c>
    </row>
    <row r="7470" spans="1:21" x14ac:dyDescent="0.3">
      <c r="A7470" s="5" t="s">
        <v>168</v>
      </c>
      <c r="B7470" s="5" t="s">
        <v>206</v>
      </c>
      <c r="C7470" s="5" t="s">
        <v>107</v>
      </c>
      <c r="D7470" s="5" t="s">
        <v>446</v>
      </c>
      <c r="E7470" s="5" t="s">
        <v>172</v>
      </c>
      <c r="F7470" s="6">
        <v>43713</v>
      </c>
      <c r="G7470" s="5" t="s">
        <v>148</v>
      </c>
      <c r="H7470" s="5" t="s">
        <v>197</v>
      </c>
      <c r="I7470">
        <v>43539</v>
      </c>
      <c r="J7470">
        <v>174</v>
      </c>
      <c r="K7470">
        <v>532.4</v>
      </c>
      <c r="L7470">
        <v>4</v>
      </c>
      <c r="M7470">
        <v>16770.599999999999</v>
      </c>
      <c r="N7470">
        <v>12036.431</v>
      </c>
      <c r="O7470">
        <v>3009.1080000000002</v>
      </c>
      <c r="P7470">
        <v>133.1</v>
      </c>
      <c r="Q7470">
        <v>31.5</v>
      </c>
      <c r="R7470">
        <v>4734.1689999999999</v>
      </c>
      <c r="S7470">
        <v>2019</v>
      </c>
      <c r="T7470">
        <v>9</v>
      </c>
      <c r="U7470">
        <v>36</v>
      </c>
    </row>
    <row r="7471" spans="1:21" x14ac:dyDescent="0.3">
      <c r="A7471" s="5" t="s">
        <v>168</v>
      </c>
      <c r="B7471" s="5" t="s">
        <v>206</v>
      </c>
      <c r="C7471" s="5" t="s">
        <v>107</v>
      </c>
      <c r="D7471" s="5" t="s">
        <v>446</v>
      </c>
      <c r="E7471" s="5" t="s">
        <v>172</v>
      </c>
      <c r="F7471" s="6">
        <v>43713</v>
      </c>
      <c r="G7471" s="5" t="s">
        <v>148</v>
      </c>
      <c r="H7471" s="5" t="s">
        <v>311</v>
      </c>
      <c r="I7471">
        <v>43539</v>
      </c>
      <c r="J7471">
        <v>174</v>
      </c>
      <c r="K7471">
        <v>101.2</v>
      </c>
      <c r="L7471">
        <v>1</v>
      </c>
      <c r="M7471">
        <v>3187.8</v>
      </c>
      <c r="N7471">
        <v>3009.1080000000002</v>
      </c>
      <c r="O7471">
        <v>3009.1080000000002</v>
      </c>
      <c r="P7471">
        <v>101.2</v>
      </c>
      <c r="Q7471">
        <v>31.5</v>
      </c>
      <c r="R7471">
        <v>178.69200000000001</v>
      </c>
      <c r="S7471">
        <v>2019</v>
      </c>
      <c r="T7471">
        <v>9</v>
      </c>
      <c r="U7471">
        <v>36</v>
      </c>
    </row>
    <row r="7472" spans="1:21" x14ac:dyDescent="0.3">
      <c r="A7472" s="5" t="s">
        <v>168</v>
      </c>
      <c r="B7472" s="5" t="s">
        <v>206</v>
      </c>
      <c r="C7472" s="5" t="s">
        <v>107</v>
      </c>
      <c r="D7472" s="5" t="s">
        <v>446</v>
      </c>
      <c r="E7472" s="5" t="s">
        <v>172</v>
      </c>
      <c r="F7472" s="6">
        <v>43713</v>
      </c>
      <c r="G7472" s="5" t="s">
        <v>148</v>
      </c>
      <c r="H7472" s="5" t="s">
        <v>351</v>
      </c>
      <c r="I7472">
        <v>43539</v>
      </c>
      <c r="J7472">
        <v>174</v>
      </c>
      <c r="K7472">
        <v>241.6</v>
      </c>
      <c r="L7472">
        <v>2</v>
      </c>
      <c r="M7472">
        <v>7610.4</v>
      </c>
      <c r="N7472">
        <v>6018.2150000000001</v>
      </c>
      <c r="O7472">
        <v>3009.1080000000002</v>
      </c>
      <c r="P7472">
        <v>120.8</v>
      </c>
      <c r="Q7472">
        <v>31.5</v>
      </c>
      <c r="R7472">
        <v>1592.1849999999999</v>
      </c>
      <c r="S7472">
        <v>2019</v>
      </c>
      <c r="T7472">
        <v>9</v>
      </c>
      <c r="U7472">
        <v>36</v>
      </c>
    </row>
    <row r="7473" spans="1:21" x14ac:dyDescent="0.3">
      <c r="A7473" s="5" t="s">
        <v>168</v>
      </c>
      <c r="B7473" s="5" t="s">
        <v>206</v>
      </c>
      <c r="C7473" s="5" t="s">
        <v>107</v>
      </c>
      <c r="D7473" s="5" t="s">
        <v>446</v>
      </c>
      <c r="E7473" s="5" t="s">
        <v>172</v>
      </c>
      <c r="F7473" s="6">
        <v>43713</v>
      </c>
      <c r="G7473" s="5" t="s">
        <v>148</v>
      </c>
      <c r="H7473" s="5" t="s">
        <v>173</v>
      </c>
      <c r="I7473">
        <v>43539</v>
      </c>
      <c r="J7473">
        <v>174</v>
      </c>
      <c r="K7473">
        <v>2298.8000000000002</v>
      </c>
      <c r="L7473">
        <v>20</v>
      </c>
      <c r="M7473">
        <v>80458</v>
      </c>
      <c r="N7473">
        <v>60182.152999999998</v>
      </c>
      <c r="O7473">
        <v>3009.1080000000002</v>
      </c>
      <c r="P7473">
        <v>114.94000000000001</v>
      </c>
      <c r="Q7473">
        <v>35</v>
      </c>
      <c r="R7473">
        <v>20275.847000000002</v>
      </c>
      <c r="S7473">
        <v>2019</v>
      </c>
      <c r="T7473">
        <v>9</v>
      </c>
      <c r="U7473">
        <v>36</v>
      </c>
    </row>
    <row r="7474" spans="1:21" x14ac:dyDescent="0.3">
      <c r="A7474" s="5" t="s">
        <v>168</v>
      </c>
      <c r="B7474" s="5" t="s">
        <v>206</v>
      </c>
      <c r="C7474" s="5" t="s">
        <v>114</v>
      </c>
      <c r="D7474" s="5" t="s">
        <v>449</v>
      </c>
      <c r="E7474" s="5" t="s">
        <v>172</v>
      </c>
      <c r="F7474" s="6">
        <v>43713</v>
      </c>
      <c r="G7474" s="5" t="s">
        <v>148</v>
      </c>
      <c r="H7474" s="5" t="s">
        <v>190</v>
      </c>
      <c r="I7474">
        <v>43632</v>
      </c>
      <c r="J7474">
        <v>81</v>
      </c>
      <c r="K7474">
        <v>135.19999999999999</v>
      </c>
      <c r="L7474">
        <v>1</v>
      </c>
      <c r="M7474">
        <v>4258.8</v>
      </c>
      <c r="N7474">
        <v>1396.8520000000001</v>
      </c>
      <c r="O7474">
        <v>1396.8520000000001</v>
      </c>
      <c r="P7474">
        <v>135.19999999999999</v>
      </c>
      <c r="Q7474">
        <v>31.5</v>
      </c>
      <c r="R7474">
        <v>2861.9479999999999</v>
      </c>
      <c r="S7474">
        <v>2019</v>
      </c>
      <c r="T7474">
        <v>9</v>
      </c>
      <c r="U7474">
        <v>36</v>
      </c>
    </row>
    <row r="7475" spans="1:21" x14ac:dyDescent="0.3">
      <c r="A7475" s="5" t="s">
        <v>168</v>
      </c>
      <c r="B7475" s="5" t="s">
        <v>206</v>
      </c>
      <c r="C7475" s="5" t="s">
        <v>107</v>
      </c>
      <c r="D7475" s="5" t="s">
        <v>446</v>
      </c>
      <c r="E7475" s="5" t="s">
        <v>172</v>
      </c>
      <c r="F7475" s="6">
        <v>43715</v>
      </c>
      <c r="G7475" s="5" t="s">
        <v>148</v>
      </c>
      <c r="H7475" s="5" t="s">
        <v>225</v>
      </c>
      <c r="I7475">
        <v>43539</v>
      </c>
      <c r="J7475">
        <v>176</v>
      </c>
      <c r="K7475">
        <v>314</v>
      </c>
      <c r="L7475">
        <v>3</v>
      </c>
      <c r="M7475">
        <v>9420</v>
      </c>
      <c r="N7475">
        <v>9027.3230000000003</v>
      </c>
      <c r="O7475">
        <v>3009.1080000000002</v>
      </c>
      <c r="P7475">
        <v>104.66666666666667</v>
      </c>
      <c r="Q7475">
        <v>30</v>
      </c>
      <c r="R7475">
        <v>392.67700000000002</v>
      </c>
      <c r="S7475">
        <v>2019</v>
      </c>
      <c r="T7475">
        <v>9</v>
      </c>
      <c r="U7475">
        <v>36</v>
      </c>
    </row>
    <row r="7476" spans="1:21" x14ac:dyDescent="0.3">
      <c r="A7476" s="5" t="s">
        <v>168</v>
      </c>
      <c r="B7476" s="5" t="s">
        <v>206</v>
      </c>
      <c r="C7476" s="5" t="s">
        <v>107</v>
      </c>
      <c r="D7476" s="5" t="s">
        <v>446</v>
      </c>
      <c r="E7476" s="5" t="s">
        <v>172</v>
      </c>
      <c r="F7476" s="6">
        <v>43715</v>
      </c>
      <c r="G7476" s="5" t="s">
        <v>148</v>
      </c>
      <c r="H7476" s="5" t="s">
        <v>321</v>
      </c>
      <c r="I7476">
        <v>43539</v>
      </c>
      <c r="J7476">
        <v>176</v>
      </c>
      <c r="K7476">
        <v>360</v>
      </c>
      <c r="L7476">
        <v>3</v>
      </c>
      <c r="M7476">
        <v>10800</v>
      </c>
      <c r="N7476">
        <v>9027.3230000000003</v>
      </c>
      <c r="O7476">
        <v>3009.1080000000002</v>
      </c>
      <c r="P7476">
        <v>120</v>
      </c>
      <c r="Q7476">
        <v>30</v>
      </c>
      <c r="R7476">
        <v>1772.6769999999999</v>
      </c>
      <c r="S7476">
        <v>2019</v>
      </c>
      <c r="T7476">
        <v>9</v>
      </c>
      <c r="U7476">
        <v>36</v>
      </c>
    </row>
    <row r="7477" spans="1:21" x14ac:dyDescent="0.3">
      <c r="A7477" s="5" t="s">
        <v>168</v>
      </c>
      <c r="B7477" s="5" t="s">
        <v>206</v>
      </c>
      <c r="C7477" s="5" t="s">
        <v>107</v>
      </c>
      <c r="D7477" s="5" t="s">
        <v>446</v>
      </c>
      <c r="E7477" s="5" t="s">
        <v>172</v>
      </c>
      <c r="F7477" s="6">
        <v>43715</v>
      </c>
      <c r="G7477" s="5" t="s">
        <v>148</v>
      </c>
      <c r="H7477" s="5" t="s">
        <v>246</v>
      </c>
      <c r="I7477">
        <v>43539</v>
      </c>
      <c r="J7477">
        <v>176</v>
      </c>
      <c r="K7477">
        <v>460</v>
      </c>
      <c r="L7477">
        <v>4</v>
      </c>
      <c r="M7477">
        <v>14030</v>
      </c>
      <c r="N7477">
        <v>12036.431</v>
      </c>
      <c r="O7477">
        <v>3009.1080000000002</v>
      </c>
      <c r="P7477">
        <v>115</v>
      </c>
      <c r="Q7477">
        <v>30.5</v>
      </c>
      <c r="R7477">
        <v>1993.569</v>
      </c>
      <c r="S7477">
        <v>2019</v>
      </c>
      <c r="T7477">
        <v>9</v>
      </c>
      <c r="U7477">
        <v>36</v>
      </c>
    </row>
    <row r="7478" spans="1:21" x14ac:dyDescent="0.3">
      <c r="A7478" s="5" t="s">
        <v>168</v>
      </c>
      <c r="B7478" s="5" t="s">
        <v>206</v>
      </c>
      <c r="C7478" s="5" t="s">
        <v>108</v>
      </c>
      <c r="D7478" s="5" t="s">
        <v>448</v>
      </c>
      <c r="E7478" s="5" t="s">
        <v>172</v>
      </c>
      <c r="F7478" s="6">
        <v>43715</v>
      </c>
      <c r="G7478" s="5" t="s">
        <v>148</v>
      </c>
      <c r="H7478" s="5" t="s">
        <v>321</v>
      </c>
      <c r="I7478">
        <v>43546</v>
      </c>
      <c r="J7478">
        <v>169</v>
      </c>
      <c r="K7478">
        <v>360</v>
      </c>
      <c r="L7478">
        <v>3</v>
      </c>
      <c r="M7478">
        <v>10800</v>
      </c>
      <c r="N7478">
        <v>9088.4770000000008</v>
      </c>
      <c r="O7478">
        <v>3029.4920000000002</v>
      </c>
      <c r="P7478">
        <v>120</v>
      </c>
      <c r="Q7478">
        <v>30</v>
      </c>
      <c r="R7478">
        <v>1711.5229999999999</v>
      </c>
      <c r="S7478">
        <v>2019</v>
      </c>
      <c r="T7478">
        <v>9</v>
      </c>
      <c r="U7478">
        <v>36</v>
      </c>
    </row>
    <row r="7479" spans="1:21" x14ac:dyDescent="0.3">
      <c r="A7479" s="5" t="s">
        <v>168</v>
      </c>
      <c r="B7479" s="5" t="s">
        <v>206</v>
      </c>
      <c r="C7479" s="5" t="s">
        <v>108</v>
      </c>
      <c r="D7479" s="5" t="s">
        <v>448</v>
      </c>
      <c r="E7479" s="5" t="s">
        <v>227</v>
      </c>
      <c r="F7479" s="6">
        <v>43715</v>
      </c>
      <c r="G7479" s="5" t="s">
        <v>148</v>
      </c>
      <c r="H7479" s="5" t="s">
        <v>321</v>
      </c>
      <c r="I7479">
        <v>43546</v>
      </c>
      <c r="J7479">
        <v>169</v>
      </c>
      <c r="K7479">
        <v>-360</v>
      </c>
      <c r="L7479">
        <v>-3</v>
      </c>
      <c r="M7479">
        <v>-10800</v>
      </c>
      <c r="N7479">
        <v>-9088.4770000000008</v>
      </c>
      <c r="O7479">
        <v>-3029.4920000000002</v>
      </c>
      <c r="P7479">
        <v>120</v>
      </c>
      <c r="Q7479">
        <v>30</v>
      </c>
      <c r="R7479">
        <v>-1711.5229999999999</v>
      </c>
      <c r="S7479">
        <v>2019</v>
      </c>
      <c r="T7479">
        <v>9</v>
      </c>
      <c r="U7479">
        <v>36</v>
      </c>
    </row>
    <row r="7480" spans="1:21" x14ac:dyDescent="0.3">
      <c r="A7480" s="5" t="s">
        <v>168</v>
      </c>
      <c r="B7480" s="5" t="s">
        <v>206</v>
      </c>
      <c r="C7480" s="5" t="s">
        <v>108</v>
      </c>
      <c r="D7480" s="5" t="s">
        <v>448</v>
      </c>
      <c r="E7480" s="5" t="s">
        <v>172</v>
      </c>
      <c r="F7480" s="6">
        <v>43715</v>
      </c>
      <c r="G7480" s="5" t="s">
        <v>148</v>
      </c>
      <c r="H7480" s="5" t="s">
        <v>284</v>
      </c>
      <c r="I7480">
        <v>43546</v>
      </c>
      <c r="J7480">
        <v>169</v>
      </c>
      <c r="K7480">
        <v>278</v>
      </c>
      <c r="L7480">
        <v>2</v>
      </c>
      <c r="M7480">
        <v>8479</v>
      </c>
      <c r="N7480">
        <v>6058.9849999999997</v>
      </c>
      <c r="O7480">
        <v>3029.4920000000002</v>
      </c>
      <c r="P7480">
        <v>139</v>
      </c>
      <c r="Q7480">
        <v>30.5</v>
      </c>
      <c r="R7480">
        <v>2420.0149999999999</v>
      </c>
      <c r="S7480">
        <v>2019</v>
      </c>
      <c r="T7480">
        <v>9</v>
      </c>
      <c r="U7480">
        <v>36</v>
      </c>
    </row>
    <row r="7481" spans="1:21" x14ac:dyDescent="0.3">
      <c r="A7481" s="5" t="s">
        <v>168</v>
      </c>
      <c r="B7481" s="5" t="s">
        <v>206</v>
      </c>
      <c r="C7481" s="5" t="s">
        <v>108</v>
      </c>
      <c r="D7481" s="5" t="s">
        <v>448</v>
      </c>
      <c r="E7481" s="5" t="s">
        <v>172</v>
      </c>
      <c r="F7481" s="6">
        <v>43715</v>
      </c>
      <c r="G7481" s="5" t="s">
        <v>148</v>
      </c>
      <c r="H7481" s="5" t="s">
        <v>217</v>
      </c>
      <c r="I7481">
        <v>43546</v>
      </c>
      <c r="J7481">
        <v>169</v>
      </c>
      <c r="K7481">
        <v>610</v>
      </c>
      <c r="L7481">
        <v>5</v>
      </c>
      <c r="M7481">
        <v>18605</v>
      </c>
      <c r="N7481">
        <v>15147.460999999999</v>
      </c>
      <c r="O7481">
        <v>3029.4920000000002</v>
      </c>
      <c r="P7481">
        <v>122</v>
      </c>
      <c r="Q7481">
        <v>30.5</v>
      </c>
      <c r="R7481">
        <v>3457.5390000000002</v>
      </c>
      <c r="S7481">
        <v>2019</v>
      </c>
      <c r="T7481">
        <v>9</v>
      </c>
      <c r="U7481">
        <v>36</v>
      </c>
    </row>
    <row r="7482" spans="1:21" x14ac:dyDescent="0.3">
      <c r="A7482" s="5" t="s">
        <v>168</v>
      </c>
      <c r="B7482" s="5" t="s">
        <v>206</v>
      </c>
      <c r="C7482" s="5" t="s">
        <v>108</v>
      </c>
      <c r="D7482" s="5" t="s">
        <v>448</v>
      </c>
      <c r="E7482" s="5" t="s">
        <v>172</v>
      </c>
      <c r="F7482" s="6">
        <v>43715</v>
      </c>
      <c r="G7482" s="5" t="s">
        <v>148</v>
      </c>
      <c r="H7482" s="5" t="s">
        <v>188</v>
      </c>
      <c r="I7482">
        <v>43546</v>
      </c>
      <c r="J7482">
        <v>169</v>
      </c>
      <c r="K7482">
        <v>404</v>
      </c>
      <c r="L7482">
        <v>4</v>
      </c>
      <c r="M7482">
        <v>12322</v>
      </c>
      <c r="N7482">
        <v>12117.968999999999</v>
      </c>
      <c r="O7482">
        <v>3029.4920000000002</v>
      </c>
      <c r="P7482">
        <v>101</v>
      </c>
      <c r="Q7482">
        <v>30.5</v>
      </c>
      <c r="R7482">
        <v>204.03100000000001</v>
      </c>
      <c r="S7482">
        <v>2019</v>
      </c>
      <c r="T7482">
        <v>9</v>
      </c>
      <c r="U7482">
        <v>36</v>
      </c>
    </row>
    <row r="7483" spans="1:21" x14ac:dyDescent="0.3">
      <c r="A7483" s="5" t="s">
        <v>168</v>
      </c>
      <c r="B7483" s="5" t="s">
        <v>206</v>
      </c>
      <c r="C7483" s="5" t="s">
        <v>108</v>
      </c>
      <c r="D7483" s="5" t="s">
        <v>448</v>
      </c>
      <c r="E7483" s="5" t="s">
        <v>172</v>
      </c>
      <c r="F7483" s="6">
        <v>43715</v>
      </c>
      <c r="G7483" s="5" t="s">
        <v>148</v>
      </c>
      <c r="H7483" s="5" t="s">
        <v>269</v>
      </c>
      <c r="I7483">
        <v>43546</v>
      </c>
      <c r="J7483">
        <v>169</v>
      </c>
      <c r="K7483">
        <v>516</v>
      </c>
      <c r="L7483">
        <v>5</v>
      </c>
      <c r="M7483">
        <v>15480</v>
      </c>
      <c r="N7483">
        <v>15147.460999999999</v>
      </c>
      <c r="O7483">
        <v>3029.4920000000002</v>
      </c>
      <c r="P7483">
        <v>103.2</v>
      </c>
      <c r="Q7483">
        <v>30</v>
      </c>
      <c r="R7483">
        <v>332.53899999999999</v>
      </c>
      <c r="S7483">
        <v>2019</v>
      </c>
      <c r="T7483">
        <v>9</v>
      </c>
      <c r="U7483">
        <v>36</v>
      </c>
    </row>
    <row r="7484" spans="1:21" x14ac:dyDescent="0.3">
      <c r="A7484" s="5" t="s">
        <v>168</v>
      </c>
      <c r="B7484" s="5" t="s">
        <v>206</v>
      </c>
      <c r="C7484" s="5" t="s">
        <v>108</v>
      </c>
      <c r="D7484" s="5" t="s">
        <v>448</v>
      </c>
      <c r="E7484" s="5" t="s">
        <v>172</v>
      </c>
      <c r="F7484" s="6">
        <v>43715</v>
      </c>
      <c r="G7484" s="5" t="s">
        <v>148</v>
      </c>
      <c r="H7484" s="5" t="s">
        <v>184</v>
      </c>
      <c r="I7484">
        <v>43546</v>
      </c>
      <c r="J7484">
        <v>169</v>
      </c>
      <c r="K7484">
        <v>2988</v>
      </c>
      <c r="L7484">
        <v>25</v>
      </c>
      <c r="M7484">
        <v>89640</v>
      </c>
      <c r="N7484">
        <v>75737.305999999997</v>
      </c>
      <c r="O7484">
        <v>3029.4920000000002</v>
      </c>
      <c r="P7484">
        <v>119.52</v>
      </c>
      <c r="Q7484">
        <v>30</v>
      </c>
      <c r="R7484">
        <v>13902.694</v>
      </c>
      <c r="S7484">
        <v>2019</v>
      </c>
      <c r="T7484">
        <v>9</v>
      </c>
      <c r="U7484">
        <v>36</v>
      </c>
    </row>
    <row r="7485" spans="1:21" x14ac:dyDescent="0.3">
      <c r="A7485" s="5" t="s">
        <v>168</v>
      </c>
      <c r="B7485" s="5" t="s">
        <v>206</v>
      </c>
      <c r="C7485" s="5" t="s">
        <v>108</v>
      </c>
      <c r="D7485" s="5" t="s">
        <v>448</v>
      </c>
      <c r="E7485" s="5" t="s">
        <v>172</v>
      </c>
      <c r="F7485" s="6">
        <v>43715</v>
      </c>
      <c r="G7485" s="5" t="s">
        <v>148</v>
      </c>
      <c r="H7485" s="5" t="s">
        <v>238</v>
      </c>
      <c r="I7485">
        <v>43546</v>
      </c>
      <c r="J7485">
        <v>169</v>
      </c>
      <c r="K7485">
        <v>220</v>
      </c>
      <c r="L7485">
        <v>2</v>
      </c>
      <c r="M7485">
        <v>6710</v>
      </c>
      <c r="N7485">
        <v>6058.9849999999997</v>
      </c>
      <c r="O7485">
        <v>3029.4920000000002</v>
      </c>
      <c r="P7485">
        <v>110</v>
      </c>
      <c r="Q7485">
        <v>30.5</v>
      </c>
      <c r="R7485">
        <v>651.01499999999999</v>
      </c>
      <c r="S7485">
        <v>2019</v>
      </c>
      <c r="T7485">
        <v>9</v>
      </c>
      <c r="U7485">
        <v>36</v>
      </c>
    </row>
    <row r="7486" spans="1:21" x14ac:dyDescent="0.3">
      <c r="A7486" s="5" t="s">
        <v>168</v>
      </c>
      <c r="B7486" s="5" t="s">
        <v>206</v>
      </c>
      <c r="C7486" s="5" t="s">
        <v>108</v>
      </c>
      <c r="D7486" s="5" t="s">
        <v>448</v>
      </c>
      <c r="E7486" s="5" t="s">
        <v>172</v>
      </c>
      <c r="F7486" s="6">
        <v>43715</v>
      </c>
      <c r="G7486" s="5" t="s">
        <v>148</v>
      </c>
      <c r="H7486" s="5" t="s">
        <v>183</v>
      </c>
      <c r="I7486">
        <v>43546</v>
      </c>
      <c r="J7486">
        <v>169</v>
      </c>
      <c r="K7486">
        <v>350</v>
      </c>
      <c r="L7486">
        <v>3</v>
      </c>
      <c r="M7486">
        <v>10675</v>
      </c>
      <c r="N7486">
        <v>9088.4770000000008</v>
      </c>
      <c r="O7486">
        <v>3029.4920000000002</v>
      </c>
      <c r="P7486">
        <v>116.66666666666667</v>
      </c>
      <c r="Q7486">
        <v>30.5</v>
      </c>
      <c r="R7486">
        <v>1586.5229999999999</v>
      </c>
      <c r="S7486">
        <v>2019</v>
      </c>
      <c r="T7486">
        <v>9</v>
      </c>
      <c r="U7486">
        <v>36</v>
      </c>
    </row>
    <row r="7487" spans="1:21" x14ac:dyDescent="0.3">
      <c r="A7487" s="5" t="s">
        <v>168</v>
      </c>
      <c r="B7487" s="5" t="s">
        <v>206</v>
      </c>
      <c r="C7487" s="5" t="s">
        <v>108</v>
      </c>
      <c r="D7487" s="5" t="s">
        <v>448</v>
      </c>
      <c r="E7487" s="5" t="s">
        <v>172</v>
      </c>
      <c r="F7487" s="6">
        <v>43715</v>
      </c>
      <c r="G7487" s="5" t="s">
        <v>148</v>
      </c>
      <c r="H7487" s="5" t="s">
        <v>222</v>
      </c>
      <c r="I7487">
        <v>43546</v>
      </c>
      <c r="J7487">
        <v>169</v>
      </c>
      <c r="K7487">
        <v>134</v>
      </c>
      <c r="L7487">
        <v>1</v>
      </c>
      <c r="M7487">
        <v>4087</v>
      </c>
      <c r="N7487">
        <v>3029.4920000000002</v>
      </c>
      <c r="O7487">
        <v>3029.4920000000002</v>
      </c>
      <c r="P7487">
        <v>134</v>
      </c>
      <c r="Q7487">
        <v>30.5</v>
      </c>
      <c r="R7487">
        <v>1057.508</v>
      </c>
      <c r="S7487">
        <v>2019</v>
      </c>
      <c r="T7487">
        <v>9</v>
      </c>
      <c r="U7487">
        <v>36</v>
      </c>
    </row>
    <row r="7488" spans="1:21" x14ac:dyDescent="0.3">
      <c r="A7488" s="5" t="s">
        <v>168</v>
      </c>
      <c r="B7488" s="5" t="s">
        <v>206</v>
      </c>
      <c r="C7488" s="5" t="s">
        <v>108</v>
      </c>
      <c r="D7488" s="5" t="s">
        <v>448</v>
      </c>
      <c r="E7488" s="5" t="s">
        <v>172</v>
      </c>
      <c r="F7488" s="6">
        <v>43715</v>
      </c>
      <c r="G7488" s="5" t="s">
        <v>148</v>
      </c>
      <c r="H7488" s="5" t="s">
        <v>180</v>
      </c>
      <c r="I7488">
        <v>43546</v>
      </c>
      <c r="J7488">
        <v>169</v>
      </c>
      <c r="K7488">
        <v>216</v>
      </c>
      <c r="L7488">
        <v>2</v>
      </c>
      <c r="M7488">
        <v>6588</v>
      </c>
      <c r="N7488">
        <v>6058.9849999999997</v>
      </c>
      <c r="O7488">
        <v>3029.4920000000002</v>
      </c>
      <c r="P7488">
        <v>108</v>
      </c>
      <c r="Q7488">
        <v>30.5</v>
      </c>
      <c r="R7488">
        <v>529.01499999999999</v>
      </c>
      <c r="S7488">
        <v>2019</v>
      </c>
      <c r="T7488">
        <v>9</v>
      </c>
      <c r="U7488">
        <v>36</v>
      </c>
    </row>
    <row r="7489" spans="1:21" x14ac:dyDescent="0.3">
      <c r="A7489" s="5" t="s">
        <v>168</v>
      </c>
      <c r="B7489" s="5" t="s">
        <v>206</v>
      </c>
      <c r="C7489" s="5" t="s">
        <v>108</v>
      </c>
      <c r="D7489" s="5" t="s">
        <v>448</v>
      </c>
      <c r="E7489" s="5" t="s">
        <v>172</v>
      </c>
      <c r="F7489" s="6">
        <v>43715</v>
      </c>
      <c r="G7489" s="5" t="s">
        <v>148</v>
      </c>
      <c r="H7489" s="5" t="s">
        <v>187</v>
      </c>
      <c r="I7489">
        <v>43546</v>
      </c>
      <c r="J7489">
        <v>169</v>
      </c>
      <c r="K7489">
        <v>220</v>
      </c>
      <c r="L7489">
        <v>2</v>
      </c>
      <c r="M7489">
        <v>6710</v>
      </c>
      <c r="N7489">
        <v>6058.9849999999997</v>
      </c>
      <c r="O7489">
        <v>3029.4920000000002</v>
      </c>
      <c r="P7489">
        <v>110</v>
      </c>
      <c r="Q7489">
        <v>30.5</v>
      </c>
      <c r="R7489">
        <v>651.01499999999999</v>
      </c>
      <c r="S7489">
        <v>2019</v>
      </c>
      <c r="T7489">
        <v>9</v>
      </c>
      <c r="U7489">
        <v>36</v>
      </c>
    </row>
    <row r="7490" spans="1:21" x14ac:dyDescent="0.3">
      <c r="A7490" s="5" t="s">
        <v>168</v>
      </c>
      <c r="B7490" s="5" t="s">
        <v>206</v>
      </c>
      <c r="C7490" s="5" t="s">
        <v>108</v>
      </c>
      <c r="D7490" s="5" t="s">
        <v>448</v>
      </c>
      <c r="E7490" s="5" t="s">
        <v>172</v>
      </c>
      <c r="F7490" s="6">
        <v>43715</v>
      </c>
      <c r="G7490" s="5" t="s">
        <v>148</v>
      </c>
      <c r="H7490" s="5" t="s">
        <v>226</v>
      </c>
      <c r="I7490">
        <v>43546</v>
      </c>
      <c r="J7490">
        <v>169</v>
      </c>
      <c r="K7490">
        <v>324</v>
      </c>
      <c r="L7490">
        <v>3</v>
      </c>
      <c r="M7490">
        <v>9882</v>
      </c>
      <c r="N7490">
        <v>9088.4770000000008</v>
      </c>
      <c r="O7490">
        <v>3029.4920000000002</v>
      </c>
      <c r="P7490">
        <v>108</v>
      </c>
      <c r="Q7490">
        <v>30.5</v>
      </c>
      <c r="R7490">
        <v>793.52300000000002</v>
      </c>
      <c r="S7490">
        <v>2019</v>
      </c>
      <c r="T7490">
        <v>9</v>
      </c>
      <c r="U7490">
        <v>36</v>
      </c>
    </row>
    <row r="7491" spans="1:21" x14ac:dyDescent="0.3">
      <c r="A7491" s="5" t="s">
        <v>168</v>
      </c>
      <c r="B7491" s="5" t="s">
        <v>206</v>
      </c>
      <c r="C7491" s="5" t="s">
        <v>108</v>
      </c>
      <c r="D7491" s="5" t="s">
        <v>448</v>
      </c>
      <c r="E7491" s="5" t="s">
        <v>172</v>
      </c>
      <c r="F7491" s="6">
        <v>43715</v>
      </c>
      <c r="G7491" s="5" t="s">
        <v>148</v>
      </c>
      <c r="H7491" s="5" t="s">
        <v>203</v>
      </c>
      <c r="I7491">
        <v>43546</v>
      </c>
      <c r="J7491">
        <v>169</v>
      </c>
      <c r="K7491">
        <v>202</v>
      </c>
      <c r="L7491">
        <v>2</v>
      </c>
      <c r="M7491">
        <v>6161</v>
      </c>
      <c r="N7491">
        <v>6058.9849999999997</v>
      </c>
      <c r="O7491">
        <v>3029.4920000000002</v>
      </c>
      <c r="P7491">
        <v>101</v>
      </c>
      <c r="Q7491">
        <v>30.5</v>
      </c>
      <c r="R7491">
        <v>102.015</v>
      </c>
      <c r="S7491">
        <v>2019</v>
      </c>
      <c r="T7491">
        <v>9</v>
      </c>
      <c r="U7491">
        <v>36</v>
      </c>
    </row>
    <row r="7492" spans="1:21" x14ac:dyDescent="0.3">
      <c r="A7492" s="5" t="s">
        <v>168</v>
      </c>
      <c r="B7492" s="5" t="s">
        <v>206</v>
      </c>
      <c r="C7492" s="5" t="s">
        <v>108</v>
      </c>
      <c r="D7492" s="5" t="s">
        <v>448</v>
      </c>
      <c r="E7492" s="5" t="s">
        <v>172</v>
      </c>
      <c r="F7492" s="6">
        <v>43715</v>
      </c>
      <c r="G7492" s="5" t="s">
        <v>148</v>
      </c>
      <c r="H7492" s="5" t="s">
        <v>182</v>
      </c>
      <c r="I7492">
        <v>43546</v>
      </c>
      <c r="J7492">
        <v>169</v>
      </c>
      <c r="K7492">
        <v>216</v>
      </c>
      <c r="L7492">
        <v>2</v>
      </c>
      <c r="M7492">
        <v>6588</v>
      </c>
      <c r="N7492">
        <v>6058.9849999999997</v>
      </c>
      <c r="O7492">
        <v>3029.4920000000002</v>
      </c>
      <c r="P7492">
        <v>108</v>
      </c>
      <c r="Q7492">
        <v>30.5</v>
      </c>
      <c r="R7492">
        <v>529.01499999999999</v>
      </c>
      <c r="S7492">
        <v>2019</v>
      </c>
      <c r="T7492">
        <v>9</v>
      </c>
      <c r="U7492">
        <v>36</v>
      </c>
    </row>
    <row r="7493" spans="1:21" x14ac:dyDescent="0.3">
      <c r="A7493" s="5" t="s">
        <v>168</v>
      </c>
      <c r="B7493" s="5" t="s">
        <v>206</v>
      </c>
      <c r="C7493" s="5" t="s">
        <v>108</v>
      </c>
      <c r="D7493" s="5" t="s">
        <v>448</v>
      </c>
      <c r="E7493" s="5" t="s">
        <v>172</v>
      </c>
      <c r="F7493" s="6">
        <v>43715</v>
      </c>
      <c r="G7493" s="5" t="s">
        <v>148</v>
      </c>
      <c r="H7493" s="5" t="s">
        <v>205</v>
      </c>
      <c r="I7493">
        <v>43546</v>
      </c>
      <c r="J7493">
        <v>169</v>
      </c>
      <c r="K7493">
        <v>470</v>
      </c>
      <c r="L7493">
        <v>4</v>
      </c>
      <c r="M7493">
        <v>14335</v>
      </c>
      <c r="N7493">
        <v>12117.968999999999</v>
      </c>
      <c r="O7493">
        <v>3029.4920000000002</v>
      </c>
      <c r="P7493">
        <v>117.5</v>
      </c>
      <c r="Q7493">
        <v>30.5</v>
      </c>
      <c r="R7493">
        <v>2217.0309999999999</v>
      </c>
      <c r="S7493">
        <v>2019</v>
      </c>
      <c r="T7493">
        <v>9</v>
      </c>
      <c r="U7493">
        <v>36</v>
      </c>
    </row>
    <row r="7494" spans="1:21" x14ac:dyDescent="0.3">
      <c r="A7494" s="5" t="s">
        <v>168</v>
      </c>
      <c r="B7494" s="5" t="s">
        <v>206</v>
      </c>
      <c r="C7494" s="5" t="s">
        <v>108</v>
      </c>
      <c r="D7494" s="5" t="s">
        <v>448</v>
      </c>
      <c r="E7494" s="5" t="s">
        <v>172</v>
      </c>
      <c r="F7494" s="6">
        <v>43715</v>
      </c>
      <c r="G7494" s="5" t="s">
        <v>148</v>
      </c>
      <c r="H7494" s="5" t="s">
        <v>190</v>
      </c>
      <c r="I7494">
        <v>43546</v>
      </c>
      <c r="J7494">
        <v>169</v>
      </c>
      <c r="K7494">
        <v>116</v>
      </c>
      <c r="L7494">
        <v>1</v>
      </c>
      <c r="M7494">
        <v>3538</v>
      </c>
      <c r="N7494">
        <v>3029.4920000000002</v>
      </c>
      <c r="O7494">
        <v>3029.4920000000002</v>
      </c>
      <c r="P7494">
        <v>116</v>
      </c>
      <c r="Q7494">
        <v>30.5</v>
      </c>
      <c r="R7494">
        <v>508.50799999999998</v>
      </c>
      <c r="S7494">
        <v>2019</v>
      </c>
      <c r="T7494">
        <v>9</v>
      </c>
      <c r="U7494">
        <v>36</v>
      </c>
    </row>
    <row r="7495" spans="1:21" x14ac:dyDescent="0.3">
      <c r="A7495" s="5" t="s">
        <v>168</v>
      </c>
      <c r="B7495" s="5" t="s">
        <v>206</v>
      </c>
      <c r="C7495" s="5" t="s">
        <v>108</v>
      </c>
      <c r="D7495" s="5" t="s">
        <v>448</v>
      </c>
      <c r="E7495" s="5" t="s">
        <v>172</v>
      </c>
      <c r="F7495" s="6">
        <v>43715</v>
      </c>
      <c r="G7495" s="5" t="s">
        <v>148</v>
      </c>
      <c r="H7495" s="5" t="s">
        <v>218</v>
      </c>
      <c r="I7495">
        <v>43546</v>
      </c>
      <c r="J7495">
        <v>169</v>
      </c>
      <c r="K7495">
        <v>630</v>
      </c>
      <c r="L7495">
        <v>5</v>
      </c>
      <c r="M7495">
        <v>19215</v>
      </c>
      <c r="N7495">
        <v>15147.460999999999</v>
      </c>
      <c r="O7495">
        <v>3029.4920000000002</v>
      </c>
      <c r="P7495">
        <v>126</v>
      </c>
      <c r="Q7495">
        <v>30.5</v>
      </c>
      <c r="R7495">
        <v>4067.5390000000002</v>
      </c>
      <c r="S7495">
        <v>2019</v>
      </c>
      <c r="T7495">
        <v>9</v>
      </c>
      <c r="U7495">
        <v>36</v>
      </c>
    </row>
    <row r="7496" spans="1:21" x14ac:dyDescent="0.3">
      <c r="A7496" s="5" t="s">
        <v>168</v>
      </c>
      <c r="B7496" s="5" t="s">
        <v>206</v>
      </c>
      <c r="C7496" s="5" t="s">
        <v>108</v>
      </c>
      <c r="D7496" s="5" t="s">
        <v>448</v>
      </c>
      <c r="E7496" s="5" t="s">
        <v>172</v>
      </c>
      <c r="F7496" s="6">
        <v>43715</v>
      </c>
      <c r="G7496" s="5" t="s">
        <v>148</v>
      </c>
      <c r="H7496" s="5" t="s">
        <v>202</v>
      </c>
      <c r="I7496">
        <v>43546</v>
      </c>
      <c r="J7496">
        <v>169</v>
      </c>
      <c r="K7496">
        <v>702</v>
      </c>
      <c r="L7496">
        <v>7</v>
      </c>
      <c r="M7496">
        <v>21411</v>
      </c>
      <c r="N7496">
        <v>21206.446</v>
      </c>
      <c r="O7496">
        <v>3029.4920000000002</v>
      </c>
      <c r="P7496">
        <v>100.28571428571429</v>
      </c>
      <c r="Q7496">
        <v>30.5</v>
      </c>
      <c r="R7496">
        <v>204.554</v>
      </c>
      <c r="S7496">
        <v>2019</v>
      </c>
      <c r="T7496">
        <v>9</v>
      </c>
      <c r="U7496">
        <v>36</v>
      </c>
    </row>
    <row r="7497" spans="1:21" x14ac:dyDescent="0.3">
      <c r="A7497" s="5" t="s">
        <v>168</v>
      </c>
      <c r="B7497" s="5" t="s">
        <v>206</v>
      </c>
      <c r="C7497" s="5" t="s">
        <v>108</v>
      </c>
      <c r="D7497" s="5" t="s">
        <v>448</v>
      </c>
      <c r="E7497" s="5" t="s">
        <v>172</v>
      </c>
      <c r="F7497" s="6">
        <v>43715</v>
      </c>
      <c r="G7497" s="5" t="s">
        <v>148</v>
      </c>
      <c r="H7497" s="5" t="s">
        <v>204</v>
      </c>
      <c r="I7497">
        <v>43546</v>
      </c>
      <c r="J7497">
        <v>169</v>
      </c>
      <c r="K7497">
        <v>566</v>
      </c>
      <c r="L7497">
        <v>5</v>
      </c>
      <c r="M7497">
        <v>17263</v>
      </c>
      <c r="N7497">
        <v>15147.460999999999</v>
      </c>
      <c r="O7497">
        <v>3029.4920000000002</v>
      </c>
      <c r="P7497">
        <v>113.2</v>
      </c>
      <c r="Q7497">
        <v>30.5</v>
      </c>
      <c r="R7497">
        <v>2115.5390000000002</v>
      </c>
      <c r="S7497">
        <v>2019</v>
      </c>
      <c r="T7497">
        <v>9</v>
      </c>
      <c r="U7497">
        <v>36</v>
      </c>
    </row>
    <row r="7498" spans="1:21" x14ac:dyDescent="0.3">
      <c r="A7498" s="5" t="s">
        <v>168</v>
      </c>
      <c r="B7498" s="5" t="s">
        <v>206</v>
      </c>
      <c r="C7498" s="5" t="s">
        <v>108</v>
      </c>
      <c r="D7498" s="5" t="s">
        <v>448</v>
      </c>
      <c r="E7498" s="5" t="s">
        <v>172</v>
      </c>
      <c r="F7498" s="6">
        <v>43715</v>
      </c>
      <c r="G7498" s="5" t="s">
        <v>148</v>
      </c>
      <c r="H7498" s="5" t="s">
        <v>191</v>
      </c>
      <c r="I7498">
        <v>43546</v>
      </c>
      <c r="J7498">
        <v>169</v>
      </c>
      <c r="K7498">
        <v>442</v>
      </c>
      <c r="L7498">
        <v>4</v>
      </c>
      <c r="M7498">
        <v>13481</v>
      </c>
      <c r="N7498">
        <v>12117.968999999999</v>
      </c>
      <c r="O7498">
        <v>3029.4920000000002</v>
      </c>
      <c r="P7498">
        <v>110.5</v>
      </c>
      <c r="Q7498">
        <v>30.5</v>
      </c>
      <c r="R7498">
        <v>1363.0309999999999</v>
      </c>
      <c r="S7498">
        <v>2019</v>
      </c>
      <c r="T7498">
        <v>9</v>
      </c>
      <c r="U7498">
        <v>36</v>
      </c>
    </row>
    <row r="7499" spans="1:21" x14ac:dyDescent="0.3">
      <c r="A7499" s="5" t="s">
        <v>168</v>
      </c>
      <c r="B7499" s="5" t="s">
        <v>206</v>
      </c>
      <c r="C7499" s="5" t="s">
        <v>108</v>
      </c>
      <c r="D7499" s="5" t="s">
        <v>448</v>
      </c>
      <c r="E7499" s="5" t="s">
        <v>172</v>
      </c>
      <c r="F7499" s="6">
        <v>43715</v>
      </c>
      <c r="G7499" s="5" t="s">
        <v>148</v>
      </c>
      <c r="H7499" s="5" t="s">
        <v>190</v>
      </c>
      <c r="I7499">
        <v>43546</v>
      </c>
      <c r="J7499">
        <v>169</v>
      </c>
      <c r="K7499">
        <v>108</v>
      </c>
      <c r="L7499">
        <v>1</v>
      </c>
      <c r="M7499">
        <v>3294</v>
      </c>
      <c r="N7499">
        <v>3029.4920000000002</v>
      </c>
      <c r="O7499">
        <v>3029.4920000000002</v>
      </c>
      <c r="P7499">
        <v>108</v>
      </c>
      <c r="Q7499">
        <v>30.5</v>
      </c>
      <c r="R7499">
        <v>264.50799999999998</v>
      </c>
      <c r="S7499">
        <v>2019</v>
      </c>
      <c r="T7499">
        <v>9</v>
      </c>
      <c r="U7499">
        <v>36</v>
      </c>
    </row>
    <row r="7500" spans="1:21" x14ac:dyDescent="0.3">
      <c r="A7500" s="5" t="s">
        <v>168</v>
      </c>
      <c r="B7500" s="5" t="s">
        <v>206</v>
      </c>
      <c r="C7500" s="5" t="s">
        <v>108</v>
      </c>
      <c r="D7500" s="5" t="s">
        <v>448</v>
      </c>
      <c r="E7500" s="5" t="s">
        <v>172</v>
      </c>
      <c r="F7500" s="6">
        <v>43715</v>
      </c>
      <c r="G7500" s="5" t="s">
        <v>148</v>
      </c>
      <c r="H7500" s="5" t="s">
        <v>308</v>
      </c>
      <c r="I7500">
        <v>43546</v>
      </c>
      <c r="J7500">
        <v>169</v>
      </c>
      <c r="K7500">
        <v>124</v>
      </c>
      <c r="L7500">
        <v>1</v>
      </c>
      <c r="M7500">
        <v>3782</v>
      </c>
      <c r="N7500">
        <v>3029.4920000000002</v>
      </c>
      <c r="O7500">
        <v>3029.4920000000002</v>
      </c>
      <c r="P7500">
        <v>124</v>
      </c>
      <c r="Q7500">
        <v>30.5</v>
      </c>
      <c r="R7500">
        <v>752.50800000000004</v>
      </c>
      <c r="S7500">
        <v>2019</v>
      </c>
      <c r="T7500">
        <v>9</v>
      </c>
      <c r="U7500">
        <v>36</v>
      </c>
    </row>
    <row r="7501" spans="1:21" x14ac:dyDescent="0.3">
      <c r="A7501" s="5" t="s">
        <v>168</v>
      </c>
      <c r="B7501" s="5" t="s">
        <v>206</v>
      </c>
      <c r="C7501" s="5" t="s">
        <v>108</v>
      </c>
      <c r="D7501" s="5" t="s">
        <v>448</v>
      </c>
      <c r="E7501" s="5" t="s">
        <v>172</v>
      </c>
      <c r="F7501" s="6">
        <v>43715</v>
      </c>
      <c r="G7501" s="5" t="s">
        <v>148</v>
      </c>
      <c r="H7501" s="5" t="s">
        <v>189</v>
      </c>
      <c r="I7501">
        <v>43546</v>
      </c>
      <c r="J7501">
        <v>169</v>
      </c>
      <c r="K7501">
        <v>130</v>
      </c>
      <c r="L7501">
        <v>1</v>
      </c>
      <c r="M7501">
        <v>3965</v>
      </c>
      <c r="N7501">
        <v>3029.4920000000002</v>
      </c>
      <c r="O7501">
        <v>3029.4920000000002</v>
      </c>
      <c r="P7501">
        <v>130</v>
      </c>
      <c r="Q7501">
        <v>30.5</v>
      </c>
      <c r="R7501">
        <v>935.50800000000004</v>
      </c>
      <c r="S7501">
        <v>2019</v>
      </c>
      <c r="T7501">
        <v>9</v>
      </c>
      <c r="U7501">
        <v>36</v>
      </c>
    </row>
    <row r="7502" spans="1:21" x14ac:dyDescent="0.3">
      <c r="A7502" s="5" t="s">
        <v>168</v>
      </c>
      <c r="B7502" s="5" t="s">
        <v>169</v>
      </c>
      <c r="C7502" s="5" t="s">
        <v>170</v>
      </c>
      <c r="D7502" s="5" t="s">
        <v>439</v>
      </c>
      <c r="E7502" s="5" t="s">
        <v>172</v>
      </c>
      <c r="F7502" s="6">
        <v>43718</v>
      </c>
      <c r="G7502" s="5" t="s">
        <v>148</v>
      </c>
      <c r="H7502" s="5" t="s">
        <v>190</v>
      </c>
      <c r="I7502">
        <v>43511</v>
      </c>
      <c r="J7502">
        <v>207</v>
      </c>
      <c r="K7502">
        <v>135.19999999999999</v>
      </c>
      <c r="L7502">
        <v>1</v>
      </c>
      <c r="M7502">
        <v>4258.8</v>
      </c>
      <c r="N7502">
        <v>3557.2730000000001</v>
      </c>
      <c r="O7502">
        <v>3557.2730000000001</v>
      </c>
      <c r="P7502">
        <v>135.19999999999999</v>
      </c>
      <c r="Q7502">
        <v>31.5</v>
      </c>
      <c r="R7502">
        <v>701.52700000000004</v>
      </c>
      <c r="S7502">
        <v>2019</v>
      </c>
      <c r="T7502">
        <v>9</v>
      </c>
      <c r="U7502">
        <v>37</v>
      </c>
    </row>
    <row r="7503" spans="1:21" x14ac:dyDescent="0.3">
      <c r="A7503" s="5" t="s">
        <v>168</v>
      </c>
      <c r="B7503" s="5" t="s">
        <v>175</v>
      </c>
      <c r="C7503" s="5" t="s">
        <v>82</v>
      </c>
      <c r="D7503" s="5" t="s">
        <v>444</v>
      </c>
      <c r="E7503" s="5" t="s">
        <v>172</v>
      </c>
      <c r="F7503" s="6">
        <v>43718</v>
      </c>
      <c r="G7503" s="5" t="s">
        <v>148</v>
      </c>
      <c r="H7503" s="5" t="s">
        <v>371</v>
      </c>
      <c r="I7503">
        <v>43547</v>
      </c>
      <c r="J7503">
        <v>171</v>
      </c>
      <c r="K7503">
        <v>977.5</v>
      </c>
      <c r="L7503">
        <v>10</v>
      </c>
      <c r="M7503">
        <v>30302.5</v>
      </c>
      <c r="N7503">
        <v>23148.293000000001</v>
      </c>
      <c r="O7503">
        <v>2314.8290000000002</v>
      </c>
      <c r="P7503">
        <v>97.75</v>
      </c>
      <c r="Q7503">
        <v>31</v>
      </c>
      <c r="R7503">
        <v>7154.2070000000003</v>
      </c>
      <c r="S7503">
        <v>2019</v>
      </c>
      <c r="T7503">
        <v>9</v>
      </c>
      <c r="U7503">
        <v>37</v>
      </c>
    </row>
    <row r="7504" spans="1:21" x14ac:dyDescent="0.3">
      <c r="A7504" s="5" t="s">
        <v>168</v>
      </c>
      <c r="B7504" s="5" t="s">
        <v>175</v>
      </c>
      <c r="C7504" s="5" t="s">
        <v>82</v>
      </c>
      <c r="D7504" s="5" t="s">
        <v>444</v>
      </c>
      <c r="E7504" s="5" t="s">
        <v>172</v>
      </c>
      <c r="F7504" s="6">
        <v>43718</v>
      </c>
      <c r="G7504" s="5" t="s">
        <v>148</v>
      </c>
      <c r="H7504" s="5" t="s">
        <v>199</v>
      </c>
      <c r="I7504">
        <v>43547</v>
      </c>
      <c r="J7504">
        <v>171</v>
      </c>
      <c r="K7504">
        <v>899</v>
      </c>
      <c r="L7504">
        <v>9</v>
      </c>
      <c r="M7504">
        <v>28318.5</v>
      </c>
      <c r="N7504">
        <v>20833.463</v>
      </c>
      <c r="O7504">
        <v>2314.8290000000002</v>
      </c>
      <c r="P7504">
        <v>99.888888888888886</v>
      </c>
      <c r="Q7504">
        <v>31.5</v>
      </c>
      <c r="R7504">
        <v>7485.0370000000003</v>
      </c>
      <c r="S7504">
        <v>2019</v>
      </c>
      <c r="T7504">
        <v>9</v>
      </c>
      <c r="U7504">
        <v>37</v>
      </c>
    </row>
    <row r="7505" spans="1:21" x14ac:dyDescent="0.3">
      <c r="A7505" s="5" t="s">
        <v>168</v>
      </c>
      <c r="B7505" s="5" t="s">
        <v>175</v>
      </c>
      <c r="C7505" s="5" t="s">
        <v>82</v>
      </c>
      <c r="D7505" s="5" t="s">
        <v>444</v>
      </c>
      <c r="E7505" s="5" t="s">
        <v>172</v>
      </c>
      <c r="F7505" s="6">
        <v>43718</v>
      </c>
      <c r="G7505" s="5" t="s">
        <v>148</v>
      </c>
      <c r="H7505" s="5" t="s">
        <v>200</v>
      </c>
      <c r="I7505">
        <v>43547</v>
      </c>
      <c r="J7505">
        <v>171</v>
      </c>
      <c r="K7505">
        <v>438</v>
      </c>
      <c r="L7505">
        <v>4</v>
      </c>
      <c r="M7505">
        <v>13797</v>
      </c>
      <c r="N7505">
        <v>9259.3169999999991</v>
      </c>
      <c r="O7505">
        <v>2314.8290000000002</v>
      </c>
      <c r="P7505">
        <v>109.5</v>
      </c>
      <c r="Q7505">
        <v>31.5</v>
      </c>
      <c r="R7505">
        <v>4537.683</v>
      </c>
      <c r="S7505">
        <v>2019</v>
      </c>
      <c r="T7505">
        <v>9</v>
      </c>
      <c r="U7505">
        <v>37</v>
      </c>
    </row>
    <row r="7506" spans="1:21" x14ac:dyDescent="0.3">
      <c r="A7506" s="5" t="s">
        <v>168</v>
      </c>
      <c r="B7506" s="5" t="s">
        <v>175</v>
      </c>
      <c r="C7506" s="5" t="s">
        <v>82</v>
      </c>
      <c r="D7506" s="5" t="s">
        <v>444</v>
      </c>
      <c r="E7506" s="5" t="s">
        <v>172</v>
      </c>
      <c r="F7506" s="6">
        <v>43718</v>
      </c>
      <c r="G7506" s="5" t="s">
        <v>148</v>
      </c>
      <c r="H7506" s="5" t="s">
        <v>212</v>
      </c>
      <c r="I7506">
        <v>43547</v>
      </c>
      <c r="J7506">
        <v>171</v>
      </c>
      <c r="K7506">
        <v>101</v>
      </c>
      <c r="L7506">
        <v>1</v>
      </c>
      <c r="M7506">
        <v>2929</v>
      </c>
      <c r="N7506">
        <v>2314.8290000000002</v>
      </c>
      <c r="O7506">
        <v>2314.8290000000002</v>
      </c>
      <c r="P7506">
        <v>101</v>
      </c>
      <c r="Q7506">
        <v>29</v>
      </c>
      <c r="R7506">
        <v>614.17100000000005</v>
      </c>
      <c r="S7506">
        <v>2019</v>
      </c>
      <c r="T7506">
        <v>9</v>
      </c>
      <c r="U7506">
        <v>37</v>
      </c>
    </row>
    <row r="7507" spans="1:21" x14ac:dyDescent="0.3">
      <c r="A7507" s="5" t="s">
        <v>168</v>
      </c>
      <c r="B7507" s="5" t="s">
        <v>175</v>
      </c>
      <c r="C7507" s="5" t="s">
        <v>82</v>
      </c>
      <c r="D7507" s="5" t="s">
        <v>444</v>
      </c>
      <c r="E7507" s="5" t="s">
        <v>172</v>
      </c>
      <c r="F7507" s="6">
        <v>43718</v>
      </c>
      <c r="G7507" s="5" t="s">
        <v>148</v>
      </c>
      <c r="H7507" s="5" t="s">
        <v>194</v>
      </c>
      <c r="I7507">
        <v>43547</v>
      </c>
      <c r="J7507">
        <v>171</v>
      </c>
      <c r="K7507">
        <v>422</v>
      </c>
      <c r="L7507">
        <v>4</v>
      </c>
      <c r="M7507">
        <v>13293</v>
      </c>
      <c r="N7507">
        <v>9259.3169999999991</v>
      </c>
      <c r="O7507">
        <v>2314.8290000000002</v>
      </c>
      <c r="P7507">
        <v>105.5</v>
      </c>
      <c r="Q7507">
        <v>31.5</v>
      </c>
      <c r="R7507">
        <v>4033.683</v>
      </c>
      <c r="S7507">
        <v>2019</v>
      </c>
      <c r="T7507">
        <v>9</v>
      </c>
      <c r="U7507">
        <v>37</v>
      </c>
    </row>
    <row r="7508" spans="1:21" x14ac:dyDescent="0.3">
      <c r="A7508" s="5" t="s">
        <v>168</v>
      </c>
      <c r="B7508" s="5" t="s">
        <v>175</v>
      </c>
      <c r="C7508" s="5" t="s">
        <v>82</v>
      </c>
      <c r="D7508" s="5" t="s">
        <v>444</v>
      </c>
      <c r="E7508" s="5" t="s">
        <v>172</v>
      </c>
      <c r="F7508" s="6">
        <v>43718</v>
      </c>
      <c r="G7508" s="5" t="s">
        <v>148</v>
      </c>
      <c r="H7508" s="5" t="s">
        <v>229</v>
      </c>
      <c r="I7508">
        <v>43547</v>
      </c>
      <c r="J7508">
        <v>171</v>
      </c>
      <c r="K7508">
        <v>709</v>
      </c>
      <c r="L7508">
        <v>7</v>
      </c>
      <c r="M7508">
        <v>21979</v>
      </c>
      <c r="N7508">
        <v>16203.805</v>
      </c>
      <c r="O7508">
        <v>2314.8290000000002</v>
      </c>
      <c r="P7508">
        <v>101.28571428571429</v>
      </c>
      <c r="Q7508">
        <v>31</v>
      </c>
      <c r="R7508">
        <v>5775.1949999999997</v>
      </c>
      <c r="S7508">
        <v>2019</v>
      </c>
      <c r="T7508">
        <v>9</v>
      </c>
      <c r="U7508">
        <v>37</v>
      </c>
    </row>
    <row r="7509" spans="1:21" x14ac:dyDescent="0.3">
      <c r="A7509" s="5" t="s">
        <v>168</v>
      </c>
      <c r="B7509" s="5" t="s">
        <v>175</v>
      </c>
      <c r="C7509" s="5" t="s">
        <v>82</v>
      </c>
      <c r="D7509" s="5" t="s">
        <v>444</v>
      </c>
      <c r="E7509" s="5" t="s">
        <v>172</v>
      </c>
      <c r="F7509" s="6">
        <v>43718</v>
      </c>
      <c r="G7509" s="5" t="s">
        <v>148</v>
      </c>
      <c r="H7509" s="5" t="s">
        <v>190</v>
      </c>
      <c r="I7509">
        <v>43547</v>
      </c>
      <c r="J7509">
        <v>171</v>
      </c>
      <c r="K7509">
        <v>212.5</v>
      </c>
      <c r="L7509">
        <v>2</v>
      </c>
      <c r="M7509">
        <v>6162.5</v>
      </c>
      <c r="N7509">
        <v>4629.6589999999997</v>
      </c>
      <c r="O7509">
        <v>2314.8290000000002</v>
      </c>
      <c r="P7509">
        <v>106.25</v>
      </c>
      <c r="Q7509">
        <v>29</v>
      </c>
      <c r="R7509">
        <v>1532.8409999999999</v>
      </c>
      <c r="S7509">
        <v>2019</v>
      </c>
      <c r="T7509">
        <v>9</v>
      </c>
      <c r="U7509">
        <v>37</v>
      </c>
    </row>
    <row r="7510" spans="1:21" x14ac:dyDescent="0.3">
      <c r="A7510" s="5" t="s">
        <v>168</v>
      </c>
      <c r="B7510" s="5" t="s">
        <v>175</v>
      </c>
      <c r="C7510" s="5" t="s">
        <v>82</v>
      </c>
      <c r="D7510" s="5" t="s">
        <v>444</v>
      </c>
      <c r="E7510" s="5" t="s">
        <v>172</v>
      </c>
      <c r="F7510" s="6">
        <v>43718</v>
      </c>
      <c r="G7510" s="5" t="s">
        <v>148</v>
      </c>
      <c r="H7510" s="5" t="s">
        <v>178</v>
      </c>
      <c r="I7510">
        <v>43547</v>
      </c>
      <c r="J7510">
        <v>171</v>
      </c>
      <c r="K7510">
        <v>190</v>
      </c>
      <c r="L7510">
        <v>2</v>
      </c>
      <c r="M7510">
        <v>5985</v>
      </c>
      <c r="N7510">
        <v>4629.6589999999997</v>
      </c>
      <c r="O7510">
        <v>2314.8290000000002</v>
      </c>
      <c r="P7510">
        <v>95</v>
      </c>
      <c r="Q7510">
        <v>31.5</v>
      </c>
      <c r="R7510">
        <v>1355.3409999999999</v>
      </c>
      <c r="S7510">
        <v>2019</v>
      </c>
      <c r="T7510">
        <v>9</v>
      </c>
      <c r="U7510">
        <v>37</v>
      </c>
    </row>
    <row r="7511" spans="1:21" x14ac:dyDescent="0.3">
      <c r="A7511" s="5" t="s">
        <v>168</v>
      </c>
      <c r="B7511" s="5" t="s">
        <v>175</v>
      </c>
      <c r="C7511" s="5" t="s">
        <v>82</v>
      </c>
      <c r="D7511" s="5" t="s">
        <v>444</v>
      </c>
      <c r="E7511" s="5" t="s">
        <v>172</v>
      </c>
      <c r="F7511" s="6">
        <v>43718</v>
      </c>
      <c r="G7511" s="5" t="s">
        <v>148</v>
      </c>
      <c r="H7511" s="5" t="s">
        <v>198</v>
      </c>
      <c r="I7511">
        <v>43547</v>
      </c>
      <c r="J7511">
        <v>171</v>
      </c>
      <c r="K7511">
        <v>102.5</v>
      </c>
      <c r="L7511">
        <v>1</v>
      </c>
      <c r="M7511">
        <v>3228.75</v>
      </c>
      <c r="N7511">
        <v>2314.8290000000002</v>
      </c>
      <c r="O7511">
        <v>2314.8290000000002</v>
      </c>
      <c r="P7511">
        <v>102.5</v>
      </c>
      <c r="Q7511">
        <v>31.5</v>
      </c>
      <c r="R7511">
        <v>913.92100000000005</v>
      </c>
      <c r="S7511">
        <v>2019</v>
      </c>
      <c r="T7511">
        <v>9</v>
      </c>
      <c r="U7511">
        <v>37</v>
      </c>
    </row>
    <row r="7512" spans="1:21" x14ac:dyDescent="0.3">
      <c r="A7512" s="5" t="s">
        <v>168</v>
      </c>
      <c r="B7512" s="5" t="s">
        <v>175</v>
      </c>
      <c r="C7512" s="5" t="s">
        <v>82</v>
      </c>
      <c r="D7512" s="5" t="s">
        <v>444</v>
      </c>
      <c r="E7512" s="5" t="s">
        <v>172</v>
      </c>
      <c r="F7512" s="6">
        <v>43718</v>
      </c>
      <c r="G7512" s="5" t="s">
        <v>148</v>
      </c>
      <c r="H7512" s="5" t="s">
        <v>197</v>
      </c>
      <c r="I7512">
        <v>43547</v>
      </c>
      <c r="J7512">
        <v>171</v>
      </c>
      <c r="K7512">
        <v>552.5</v>
      </c>
      <c r="L7512">
        <v>5</v>
      </c>
      <c r="M7512">
        <v>17403.75</v>
      </c>
      <c r="N7512">
        <v>11574.146000000001</v>
      </c>
      <c r="O7512">
        <v>2314.8290000000002</v>
      </c>
      <c r="P7512">
        <v>110.5</v>
      </c>
      <c r="Q7512">
        <v>31.5</v>
      </c>
      <c r="R7512">
        <v>5829.6040000000003</v>
      </c>
      <c r="S7512">
        <v>2019</v>
      </c>
      <c r="T7512">
        <v>9</v>
      </c>
      <c r="U7512">
        <v>37</v>
      </c>
    </row>
    <row r="7513" spans="1:21" x14ac:dyDescent="0.3">
      <c r="A7513" s="5" t="s">
        <v>168</v>
      </c>
      <c r="B7513" s="5" t="s">
        <v>175</v>
      </c>
      <c r="C7513" s="5" t="s">
        <v>82</v>
      </c>
      <c r="D7513" s="5" t="s">
        <v>444</v>
      </c>
      <c r="E7513" s="5" t="s">
        <v>172</v>
      </c>
      <c r="F7513" s="6">
        <v>43718</v>
      </c>
      <c r="G7513" s="5" t="s">
        <v>148</v>
      </c>
      <c r="H7513" s="5" t="s">
        <v>311</v>
      </c>
      <c r="I7513">
        <v>43547</v>
      </c>
      <c r="J7513">
        <v>171</v>
      </c>
      <c r="K7513">
        <v>101.5</v>
      </c>
      <c r="L7513">
        <v>1</v>
      </c>
      <c r="M7513">
        <v>3197.25</v>
      </c>
      <c r="N7513">
        <v>2314.8290000000002</v>
      </c>
      <c r="O7513">
        <v>2314.8290000000002</v>
      </c>
      <c r="P7513">
        <v>101.5</v>
      </c>
      <c r="Q7513">
        <v>31.5</v>
      </c>
      <c r="R7513">
        <v>882.42100000000005</v>
      </c>
      <c r="S7513">
        <v>2019</v>
      </c>
      <c r="T7513">
        <v>9</v>
      </c>
      <c r="U7513">
        <v>37</v>
      </c>
    </row>
    <row r="7514" spans="1:21" x14ac:dyDescent="0.3">
      <c r="A7514" s="5" t="s">
        <v>168</v>
      </c>
      <c r="B7514" s="5" t="s">
        <v>175</v>
      </c>
      <c r="C7514" s="5" t="s">
        <v>82</v>
      </c>
      <c r="D7514" s="5" t="s">
        <v>444</v>
      </c>
      <c r="E7514" s="5" t="s">
        <v>172</v>
      </c>
      <c r="F7514" s="6">
        <v>43718</v>
      </c>
      <c r="G7514" s="5" t="s">
        <v>148</v>
      </c>
      <c r="H7514" s="5" t="s">
        <v>235</v>
      </c>
      <c r="I7514">
        <v>43547</v>
      </c>
      <c r="J7514">
        <v>171</v>
      </c>
      <c r="K7514">
        <v>95</v>
      </c>
      <c r="L7514">
        <v>1</v>
      </c>
      <c r="M7514">
        <v>2992.5</v>
      </c>
      <c r="N7514">
        <v>2314.8290000000002</v>
      </c>
      <c r="O7514">
        <v>2314.8290000000002</v>
      </c>
      <c r="P7514">
        <v>95</v>
      </c>
      <c r="Q7514">
        <v>31.5</v>
      </c>
      <c r="R7514">
        <v>677.67100000000005</v>
      </c>
      <c r="S7514">
        <v>2019</v>
      </c>
      <c r="T7514">
        <v>9</v>
      </c>
      <c r="U7514">
        <v>37</v>
      </c>
    </row>
    <row r="7515" spans="1:21" x14ac:dyDescent="0.3">
      <c r="A7515" s="5" t="s">
        <v>168</v>
      </c>
      <c r="B7515" s="5" t="s">
        <v>175</v>
      </c>
      <c r="C7515" s="5" t="s">
        <v>82</v>
      </c>
      <c r="D7515" s="5" t="s">
        <v>444</v>
      </c>
      <c r="E7515" s="5" t="s">
        <v>172</v>
      </c>
      <c r="F7515" s="6">
        <v>43718</v>
      </c>
      <c r="G7515" s="5" t="s">
        <v>148</v>
      </c>
      <c r="H7515" s="5" t="s">
        <v>208</v>
      </c>
      <c r="I7515">
        <v>43547</v>
      </c>
      <c r="J7515">
        <v>171</v>
      </c>
      <c r="K7515">
        <v>100.5</v>
      </c>
      <c r="L7515">
        <v>1</v>
      </c>
      <c r="M7515">
        <v>3165.75</v>
      </c>
      <c r="N7515">
        <v>2314.8290000000002</v>
      </c>
      <c r="O7515">
        <v>2314.8290000000002</v>
      </c>
      <c r="P7515">
        <v>100.5</v>
      </c>
      <c r="Q7515">
        <v>31.5</v>
      </c>
      <c r="R7515">
        <v>850.92100000000005</v>
      </c>
      <c r="S7515">
        <v>2019</v>
      </c>
      <c r="T7515">
        <v>9</v>
      </c>
      <c r="U7515">
        <v>37</v>
      </c>
    </row>
    <row r="7516" spans="1:21" x14ac:dyDescent="0.3">
      <c r="A7516" s="5" t="s">
        <v>168</v>
      </c>
      <c r="B7516" s="5" t="s">
        <v>175</v>
      </c>
      <c r="C7516" s="5" t="s">
        <v>82</v>
      </c>
      <c r="D7516" s="5" t="s">
        <v>444</v>
      </c>
      <c r="E7516" s="5" t="s">
        <v>172</v>
      </c>
      <c r="F7516" s="6">
        <v>43718</v>
      </c>
      <c r="G7516" s="5" t="s">
        <v>148</v>
      </c>
      <c r="H7516" s="5" t="s">
        <v>351</v>
      </c>
      <c r="I7516">
        <v>43547</v>
      </c>
      <c r="J7516">
        <v>171</v>
      </c>
      <c r="K7516">
        <v>420.5</v>
      </c>
      <c r="L7516">
        <v>4</v>
      </c>
      <c r="M7516">
        <v>13245.75</v>
      </c>
      <c r="N7516">
        <v>9259.3169999999991</v>
      </c>
      <c r="O7516">
        <v>2314.8290000000002</v>
      </c>
      <c r="P7516">
        <v>105.125</v>
      </c>
      <c r="Q7516">
        <v>31.5</v>
      </c>
      <c r="R7516">
        <v>3986.433</v>
      </c>
      <c r="S7516">
        <v>2019</v>
      </c>
      <c r="T7516">
        <v>9</v>
      </c>
      <c r="U7516">
        <v>37</v>
      </c>
    </row>
    <row r="7517" spans="1:21" x14ac:dyDescent="0.3">
      <c r="A7517" s="5" t="s">
        <v>168</v>
      </c>
      <c r="B7517" s="5" t="s">
        <v>175</v>
      </c>
      <c r="C7517" s="5" t="s">
        <v>82</v>
      </c>
      <c r="D7517" s="5" t="s">
        <v>444</v>
      </c>
      <c r="E7517" s="5" t="s">
        <v>172</v>
      </c>
      <c r="F7517" s="6">
        <v>43718</v>
      </c>
      <c r="G7517" s="5" t="s">
        <v>148</v>
      </c>
      <c r="H7517" s="5" t="s">
        <v>173</v>
      </c>
      <c r="I7517">
        <v>43547</v>
      </c>
      <c r="J7517">
        <v>171</v>
      </c>
      <c r="K7517">
        <v>1257.5</v>
      </c>
      <c r="L7517">
        <v>12</v>
      </c>
      <c r="M7517">
        <v>44012.5</v>
      </c>
      <c r="N7517">
        <v>27777.951000000001</v>
      </c>
      <c r="O7517">
        <v>2314.8290000000002</v>
      </c>
      <c r="P7517">
        <v>104.79166666666667</v>
      </c>
      <c r="Q7517">
        <v>35</v>
      </c>
      <c r="R7517">
        <v>16234.549000000001</v>
      </c>
      <c r="S7517">
        <v>2019</v>
      </c>
      <c r="T7517">
        <v>9</v>
      </c>
      <c r="U7517">
        <v>37</v>
      </c>
    </row>
    <row r="7518" spans="1:21" x14ac:dyDescent="0.3">
      <c r="A7518" s="5" t="s">
        <v>168</v>
      </c>
      <c r="B7518" s="5" t="s">
        <v>175</v>
      </c>
      <c r="C7518" s="5" t="s">
        <v>87</v>
      </c>
      <c r="D7518" s="5" t="s">
        <v>428</v>
      </c>
      <c r="E7518" s="5" t="s">
        <v>172</v>
      </c>
      <c r="F7518" s="6">
        <v>43718</v>
      </c>
      <c r="G7518" s="5" t="s">
        <v>148</v>
      </c>
      <c r="H7518" s="5" t="s">
        <v>194</v>
      </c>
      <c r="I7518">
        <v>43540</v>
      </c>
      <c r="J7518">
        <v>178</v>
      </c>
      <c r="K7518">
        <v>526.5</v>
      </c>
      <c r="L7518">
        <v>4</v>
      </c>
      <c r="M7518">
        <v>16584.75</v>
      </c>
      <c r="N7518">
        <v>10331.387000000001</v>
      </c>
      <c r="O7518">
        <v>2582.8470000000002</v>
      </c>
      <c r="P7518">
        <v>131.625</v>
      </c>
      <c r="Q7518">
        <v>31.5</v>
      </c>
      <c r="R7518">
        <v>6253.3630000000003</v>
      </c>
      <c r="S7518">
        <v>2019</v>
      </c>
      <c r="T7518">
        <v>9</v>
      </c>
      <c r="U7518">
        <v>37</v>
      </c>
    </row>
    <row r="7519" spans="1:21" x14ac:dyDescent="0.3">
      <c r="A7519" s="5" t="s">
        <v>168</v>
      </c>
      <c r="B7519" s="5" t="s">
        <v>175</v>
      </c>
      <c r="C7519" s="5" t="s">
        <v>87</v>
      </c>
      <c r="D7519" s="5" t="s">
        <v>428</v>
      </c>
      <c r="E7519" s="5" t="s">
        <v>172</v>
      </c>
      <c r="F7519" s="6">
        <v>43718</v>
      </c>
      <c r="G7519" s="5" t="s">
        <v>148</v>
      </c>
      <c r="H7519" s="5" t="s">
        <v>235</v>
      </c>
      <c r="I7519">
        <v>43540</v>
      </c>
      <c r="J7519">
        <v>178</v>
      </c>
      <c r="K7519">
        <v>118.5</v>
      </c>
      <c r="L7519">
        <v>1</v>
      </c>
      <c r="M7519">
        <v>3732.75</v>
      </c>
      <c r="N7519">
        <v>2582.8470000000002</v>
      </c>
      <c r="O7519">
        <v>2582.8470000000002</v>
      </c>
      <c r="P7519">
        <v>118.5</v>
      </c>
      <c r="Q7519">
        <v>31.5</v>
      </c>
      <c r="R7519">
        <v>1149.903</v>
      </c>
      <c r="S7519">
        <v>2019</v>
      </c>
      <c r="T7519">
        <v>9</v>
      </c>
      <c r="U7519">
        <v>37</v>
      </c>
    </row>
    <row r="7520" spans="1:21" x14ac:dyDescent="0.3">
      <c r="A7520" s="5" t="s">
        <v>168</v>
      </c>
      <c r="B7520" s="5" t="s">
        <v>175</v>
      </c>
      <c r="C7520" s="5" t="s">
        <v>87</v>
      </c>
      <c r="D7520" s="5" t="s">
        <v>428</v>
      </c>
      <c r="E7520" s="5" t="s">
        <v>172</v>
      </c>
      <c r="F7520" s="6">
        <v>43718</v>
      </c>
      <c r="G7520" s="5" t="s">
        <v>148</v>
      </c>
      <c r="H7520" s="5" t="s">
        <v>208</v>
      </c>
      <c r="I7520">
        <v>43540</v>
      </c>
      <c r="J7520">
        <v>178</v>
      </c>
      <c r="K7520">
        <v>104</v>
      </c>
      <c r="L7520">
        <v>1</v>
      </c>
      <c r="M7520">
        <v>3276</v>
      </c>
      <c r="N7520">
        <v>2582.8470000000002</v>
      </c>
      <c r="O7520">
        <v>2582.8470000000002</v>
      </c>
      <c r="P7520">
        <v>104</v>
      </c>
      <c r="Q7520">
        <v>31.5</v>
      </c>
      <c r="R7520">
        <v>693.15300000000002</v>
      </c>
      <c r="S7520">
        <v>2019</v>
      </c>
      <c r="T7520">
        <v>9</v>
      </c>
      <c r="U7520">
        <v>37</v>
      </c>
    </row>
    <row r="7521" spans="1:21" x14ac:dyDescent="0.3">
      <c r="A7521" s="5" t="s">
        <v>168</v>
      </c>
      <c r="B7521" s="5" t="s">
        <v>175</v>
      </c>
      <c r="C7521" s="5" t="s">
        <v>87</v>
      </c>
      <c r="D7521" s="5" t="s">
        <v>428</v>
      </c>
      <c r="E7521" s="5" t="s">
        <v>172</v>
      </c>
      <c r="F7521" s="6">
        <v>43718</v>
      </c>
      <c r="G7521" s="5" t="s">
        <v>148</v>
      </c>
      <c r="H7521" s="5" t="s">
        <v>194</v>
      </c>
      <c r="I7521">
        <v>43540</v>
      </c>
      <c r="J7521">
        <v>178</v>
      </c>
      <c r="K7521">
        <v>231</v>
      </c>
      <c r="L7521">
        <v>2</v>
      </c>
      <c r="M7521">
        <v>7276.5</v>
      </c>
      <c r="N7521">
        <v>5165.6940000000004</v>
      </c>
      <c r="O7521">
        <v>2582.8470000000002</v>
      </c>
      <c r="P7521">
        <v>115.5</v>
      </c>
      <c r="Q7521">
        <v>31.5</v>
      </c>
      <c r="R7521">
        <v>2110.806</v>
      </c>
      <c r="S7521">
        <v>2019</v>
      </c>
      <c r="T7521">
        <v>9</v>
      </c>
      <c r="U7521">
        <v>37</v>
      </c>
    </row>
    <row r="7522" spans="1:21" x14ac:dyDescent="0.3">
      <c r="A7522" s="5" t="s">
        <v>168</v>
      </c>
      <c r="B7522" s="5" t="s">
        <v>175</v>
      </c>
      <c r="C7522" s="5" t="s">
        <v>88</v>
      </c>
      <c r="D7522" s="5" t="s">
        <v>442</v>
      </c>
      <c r="E7522" s="5" t="s">
        <v>172</v>
      </c>
      <c r="F7522" s="6">
        <v>43718</v>
      </c>
      <c r="G7522" s="5" t="s">
        <v>148</v>
      </c>
      <c r="H7522" s="5" t="s">
        <v>305</v>
      </c>
      <c r="I7522">
        <v>43533</v>
      </c>
      <c r="J7522">
        <v>185</v>
      </c>
      <c r="K7522">
        <v>1099</v>
      </c>
      <c r="L7522">
        <v>10</v>
      </c>
      <c r="M7522">
        <v>34618.5</v>
      </c>
      <c r="N7522">
        <v>17440.215</v>
      </c>
      <c r="O7522">
        <v>1744.021</v>
      </c>
      <c r="P7522">
        <v>109.9</v>
      </c>
      <c r="Q7522">
        <v>31.5</v>
      </c>
      <c r="R7522">
        <v>17178.285</v>
      </c>
      <c r="S7522">
        <v>2019</v>
      </c>
      <c r="T7522">
        <v>9</v>
      </c>
      <c r="U7522">
        <v>37</v>
      </c>
    </row>
    <row r="7523" spans="1:21" x14ac:dyDescent="0.3">
      <c r="A7523" s="5" t="s">
        <v>168</v>
      </c>
      <c r="B7523" s="5" t="s">
        <v>206</v>
      </c>
      <c r="C7523" s="5" t="s">
        <v>107</v>
      </c>
      <c r="D7523" s="5" t="s">
        <v>446</v>
      </c>
      <c r="E7523" s="5" t="s">
        <v>227</v>
      </c>
      <c r="F7523" s="6">
        <v>43718</v>
      </c>
      <c r="G7523" s="5" t="s">
        <v>148</v>
      </c>
      <c r="H7523" s="5" t="s">
        <v>246</v>
      </c>
      <c r="I7523">
        <v>43539</v>
      </c>
      <c r="J7523">
        <v>179</v>
      </c>
      <c r="K7523">
        <v>-460</v>
      </c>
      <c r="L7523">
        <v>-4</v>
      </c>
      <c r="M7523">
        <v>-14030</v>
      </c>
      <c r="N7523">
        <v>-12036.431</v>
      </c>
      <c r="O7523">
        <v>-3009.1080000000002</v>
      </c>
      <c r="P7523">
        <v>115</v>
      </c>
      <c r="Q7523">
        <v>30.5</v>
      </c>
      <c r="R7523">
        <v>-1993.569</v>
      </c>
      <c r="S7523">
        <v>2019</v>
      </c>
      <c r="T7523">
        <v>9</v>
      </c>
      <c r="U7523">
        <v>37</v>
      </c>
    </row>
    <row r="7524" spans="1:21" x14ac:dyDescent="0.3">
      <c r="A7524" s="5" t="s">
        <v>168</v>
      </c>
      <c r="B7524" s="5" t="s">
        <v>206</v>
      </c>
      <c r="C7524" s="5" t="s">
        <v>107</v>
      </c>
      <c r="D7524" s="5" t="s">
        <v>446</v>
      </c>
      <c r="E7524" s="5" t="s">
        <v>172</v>
      </c>
      <c r="F7524" s="6">
        <v>43718</v>
      </c>
      <c r="G7524" s="5" t="s">
        <v>148</v>
      </c>
      <c r="H7524" s="5" t="s">
        <v>235</v>
      </c>
      <c r="I7524">
        <v>43539</v>
      </c>
      <c r="J7524">
        <v>179</v>
      </c>
      <c r="K7524">
        <v>107.4</v>
      </c>
      <c r="L7524">
        <v>1</v>
      </c>
      <c r="M7524">
        <v>3383.1</v>
      </c>
      <c r="N7524">
        <v>3009.1080000000002</v>
      </c>
      <c r="O7524">
        <v>3009.1080000000002</v>
      </c>
      <c r="P7524">
        <v>107.4</v>
      </c>
      <c r="Q7524">
        <v>31.5</v>
      </c>
      <c r="R7524">
        <v>373.99200000000002</v>
      </c>
      <c r="S7524">
        <v>2019</v>
      </c>
      <c r="T7524">
        <v>9</v>
      </c>
      <c r="U7524">
        <v>37</v>
      </c>
    </row>
    <row r="7525" spans="1:21" x14ac:dyDescent="0.3">
      <c r="A7525" s="5" t="s">
        <v>168</v>
      </c>
      <c r="B7525" s="5" t="s">
        <v>206</v>
      </c>
      <c r="C7525" s="5" t="s">
        <v>108</v>
      </c>
      <c r="D7525" s="5" t="s">
        <v>448</v>
      </c>
      <c r="E7525" s="5" t="s">
        <v>172</v>
      </c>
      <c r="F7525" s="6">
        <v>43718</v>
      </c>
      <c r="G7525" s="5" t="s">
        <v>148</v>
      </c>
      <c r="H7525" s="5" t="s">
        <v>246</v>
      </c>
      <c r="I7525">
        <v>43546</v>
      </c>
      <c r="J7525">
        <v>172</v>
      </c>
      <c r="K7525">
        <v>460</v>
      </c>
      <c r="L7525">
        <v>4</v>
      </c>
      <c r="M7525">
        <v>14030</v>
      </c>
      <c r="N7525">
        <v>12117.968999999999</v>
      </c>
      <c r="O7525">
        <v>3029.4920000000002</v>
      </c>
      <c r="P7525">
        <v>115</v>
      </c>
      <c r="Q7525">
        <v>30.5</v>
      </c>
      <c r="R7525">
        <v>1912.0309999999999</v>
      </c>
      <c r="S7525">
        <v>2019</v>
      </c>
      <c r="T7525">
        <v>9</v>
      </c>
      <c r="U7525">
        <v>37</v>
      </c>
    </row>
    <row r="7526" spans="1:21" x14ac:dyDescent="0.3">
      <c r="A7526" s="5" t="s">
        <v>168</v>
      </c>
      <c r="B7526" s="5" t="s">
        <v>206</v>
      </c>
      <c r="C7526" s="5" t="s">
        <v>109</v>
      </c>
      <c r="D7526" s="5" t="s">
        <v>450</v>
      </c>
      <c r="E7526" s="5" t="s">
        <v>172</v>
      </c>
      <c r="F7526" s="6">
        <v>43718</v>
      </c>
      <c r="G7526" s="5" t="s">
        <v>148</v>
      </c>
      <c r="H7526" s="5" t="s">
        <v>371</v>
      </c>
      <c r="I7526">
        <v>43553</v>
      </c>
      <c r="J7526">
        <v>165</v>
      </c>
      <c r="K7526">
        <v>1341.4</v>
      </c>
      <c r="L7526">
        <v>10</v>
      </c>
      <c r="M7526">
        <v>41583.4</v>
      </c>
      <c r="N7526">
        <v>32854.69</v>
      </c>
      <c r="O7526">
        <v>3285.4690000000001</v>
      </c>
      <c r="P7526">
        <v>134.14000000000001</v>
      </c>
      <c r="Q7526">
        <v>31</v>
      </c>
      <c r="R7526">
        <v>8728.7099999999991</v>
      </c>
      <c r="S7526">
        <v>2019</v>
      </c>
      <c r="T7526">
        <v>9</v>
      </c>
      <c r="U7526">
        <v>37</v>
      </c>
    </row>
    <row r="7527" spans="1:21" x14ac:dyDescent="0.3">
      <c r="A7527" s="5" t="s">
        <v>168</v>
      </c>
      <c r="B7527" s="5" t="s">
        <v>206</v>
      </c>
      <c r="C7527" s="5" t="s">
        <v>114</v>
      </c>
      <c r="D7527" s="5" t="s">
        <v>449</v>
      </c>
      <c r="E7527" s="5" t="s">
        <v>227</v>
      </c>
      <c r="F7527" s="6">
        <v>43718</v>
      </c>
      <c r="G7527" s="5" t="s">
        <v>148</v>
      </c>
      <c r="H7527" s="5" t="s">
        <v>190</v>
      </c>
      <c r="I7527">
        <v>43632</v>
      </c>
      <c r="J7527">
        <v>86</v>
      </c>
      <c r="K7527">
        <v>-135.19999999999999</v>
      </c>
      <c r="L7527">
        <v>-1</v>
      </c>
      <c r="M7527">
        <v>-4258.8</v>
      </c>
      <c r="N7527">
        <v>-1396.8520000000001</v>
      </c>
      <c r="O7527">
        <v>-1396.8520000000001</v>
      </c>
      <c r="P7527">
        <v>135.19999999999999</v>
      </c>
      <c r="Q7527">
        <v>31.5</v>
      </c>
      <c r="R7527">
        <v>-2861.9479999999999</v>
      </c>
      <c r="S7527">
        <v>2019</v>
      </c>
      <c r="T7527">
        <v>9</v>
      </c>
      <c r="U7527">
        <v>37</v>
      </c>
    </row>
    <row r="7528" spans="1:21" x14ac:dyDescent="0.3">
      <c r="A7528" s="5" t="s">
        <v>168</v>
      </c>
      <c r="B7528" s="5" t="s">
        <v>206</v>
      </c>
      <c r="C7528" s="5" t="s">
        <v>108</v>
      </c>
      <c r="D7528" s="5" t="s">
        <v>448</v>
      </c>
      <c r="E7528" s="5" t="s">
        <v>172</v>
      </c>
      <c r="F7528" s="6">
        <v>43720</v>
      </c>
      <c r="G7528" s="5" t="s">
        <v>148</v>
      </c>
      <c r="H7528" s="5" t="s">
        <v>202</v>
      </c>
      <c r="I7528">
        <v>43546</v>
      </c>
      <c r="J7528">
        <v>174</v>
      </c>
      <c r="K7528">
        <v>880</v>
      </c>
      <c r="L7528">
        <v>8</v>
      </c>
      <c r="M7528">
        <v>26840</v>
      </c>
      <c r="N7528">
        <v>24371.091</v>
      </c>
      <c r="O7528">
        <v>3046.386</v>
      </c>
      <c r="P7528">
        <v>110</v>
      </c>
      <c r="Q7528">
        <v>30.5</v>
      </c>
      <c r="R7528">
        <v>2468.9090000000001</v>
      </c>
      <c r="S7528">
        <v>2019</v>
      </c>
      <c r="T7528">
        <v>9</v>
      </c>
      <c r="U7528">
        <v>37</v>
      </c>
    </row>
    <row r="7529" spans="1:21" x14ac:dyDescent="0.3">
      <c r="A7529" s="5" t="s">
        <v>168</v>
      </c>
      <c r="B7529" s="5" t="s">
        <v>206</v>
      </c>
      <c r="C7529" s="5" t="s">
        <v>108</v>
      </c>
      <c r="D7529" s="5" t="s">
        <v>448</v>
      </c>
      <c r="E7529" s="5" t="s">
        <v>172</v>
      </c>
      <c r="F7529" s="6">
        <v>43720</v>
      </c>
      <c r="G7529" s="5" t="s">
        <v>148</v>
      </c>
      <c r="H7529" s="5" t="s">
        <v>204</v>
      </c>
      <c r="I7529">
        <v>43546</v>
      </c>
      <c r="J7529">
        <v>174</v>
      </c>
      <c r="K7529">
        <v>350</v>
      </c>
      <c r="L7529">
        <v>3</v>
      </c>
      <c r="M7529">
        <v>10675</v>
      </c>
      <c r="N7529">
        <v>9139.1589999999997</v>
      </c>
      <c r="O7529">
        <v>3046.386</v>
      </c>
      <c r="P7529">
        <v>116.66666666666667</v>
      </c>
      <c r="Q7529">
        <v>30.5</v>
      </c>
      <c r="R7529">
        <v>1535.8409999999999</v>
      </c>
      <c r="S7529">
        <v>2019</v>
      </c>
      <c r="T7529">
        <v>9</v>
      </c>
      <c r="U7529">
        <v>37</v>
      </c>
    </row>
    <row r="7530" spans="1:21" x14ac:dyDescent="0.3">
      <c r="A7530" s="5" t="s">
        <v>168</v>
      </c>
      <c r="B7530" s="5" t="s">
        <v>206</v>
      </c>
      <c r="C7530" s="5" t="s">
        <v>108</v>
      </c>
      <c r="D7530" s="5" t="s">
        <v>448</v>
      </c>
      <c r="E7530" s="5" t="s">
        <v>172</v>
      </c>
      <c r="F7530" s="6">
        <v>43720</v>
      </c>
      <c r="G7530" s="5" t="s">
        <v>148</v>
      </c>
      <c r="H7530" s="5" t="s">
        <v>184</v>
      </c>
      <c r="I7530">
        <v>43546</v>
      </c>
      <c r="J7530">
        <v>174</v>
      </c>
      <c r="K7530">
        <v>2240</v>
      </c>
      <c r="L7530">
        <v>18</v>
      </c>
      <c r="M7530">
        <v>67200</v>
      </c>
      <c r="N7530">
        <v>54834.955000000002</v>
      </c>
      <c r="O7530">
        <v>3046.386</v>
      </c>
      <c r="P7530">
        <v>124.44444444444444</v>
      </c>
      <c r="Q7530">
        <v>30</v>
      </c>
      <c r="R7530">
        <v>12365.045</v>
      </c>
      <c r="S7530">
        <v>2019</v>
      </c>
      <c r="T7530">
        <v>9</v>
      </c>
      <c r="U7530">
        <v>37</v>
      </c>
    </row>
    <row r="7531" spans="1:21" x14ac:dyDescent="0.3">
      <c r="A7531" s="5" t="s">
        <v>168</v>
      </c>
      <c r="B7531" s="5" t="s">
        <v>206</v>
      </c>
      <c r="C7531" s="5" t="s">
        <v>108</v>
      </c>
      <c r="D7531" s="5" t="s">
        <v>448</v>
      </c>
      <c r="E7531" s="5" t="s">
        <v>172</v>
      </c>
      <c r="F7531" s="6">
        <v>43720</v>
      </c>
      <c r="G7531" s="5" t="s">
        <v>148</v>
      </c>
      <c r="H7531" s="5" t="s">
        <v>230</v>
      </c>
      <c r="I7531">
        <v>43546</v>
      </c>
      <c r="J7531">
        <v>174</v>
      </c>
      <c r="K7531">
        <v>2350</v>
      </c>
      <c r="L7531">
        <v>20</v>
      </c>
      <c r="M7531">
        <v>70500</v>
      </c>
      <c r="N7531">
        <v>60927.728000000003</v>
      </c>
      <c r="O7531">
        <v>3046.386</v>
      </c>
      <c r="P7531">
        <v>117.5</v>
      </c>
      <c r="Q7531">
        <v>30</v>
      </c>
      <c r="R7531">
        <v>9572.2720000000008</v>
      </c>
      <c r="S7531">
        <v>2019</v>
      </c>
      <c r="T7531">
        <v>9</v>
      </c>
      <c r="U7531">
        <v>37</v>
      </c>
    </row>
    <row r="7532" spans="1:21" x14ac:dyDescent="0.3">
      <c r="A7532" s="5" t="s">
        <v>168</v>
      </c>
      <c r="B7532" s="5" t="s">
        <v>206</v>
      </c>
      <c r="C7532" s="5" t="s">
        <v>108</v>
      </c>
      <c r="D7532" s="5" t="s">
        <v>448</v>
      </c>
      <c r="E7532" s="5" t="s">
        <v>172</v>
      </c>
      <c r="F7532" s="6">
        <v>43720</v>
      </c>
      <c r="G7532" s="5" t="s">
        <v>148</v>
      </c>
      <c r="H7532" s="5" t="s">
        <v>203</v>
      </c>
      <c r="I7532">
        <v>43546</v>
      </c>
      <c r="J7532">
        <v>174</v>
      </c>
      <c r="K7532">
        <v>104</v>
      </c>
      <c r="L7532">
        <v>1</v>
      </c>
      <c r="M7532">
        <v>3172</v>
      </c>
      <c r="N7532">
        <v>3046.386</v>
      </c>
      <c r="O7532">
        <v>3046.386</v>
      </c>
      <c r="P7532">
        <v>104</v>
      </c>
      <c r="Q7532">
        <v>30.5</v>
      </c>
      <c r="R7532">
        <v>125.614</v>
      </c>
      <c r="S7532">
        <v>2019</v>
      </c>
      <c r="T7532">
        <v>9</v>
      </c>
      <c r="U7532">
        <v>37</v>
      </c>
    </row>
    <row r="7533" spans="1:21" x14ac:dyDescent="0.3">
      <c r="A7533" s="5" t="s">
        <v>168</v>
      </c>
      <c r="B7533" s="5" t="s">
        <v>206</v>
      </c>
      <c r="C7533" s="5" t="s">
        <v>108</v>
      </c>
      <c r="D7533" s="5" t="s">
        <v>448</v>
      </c>
      <c r="E7533" s="5" t="s">
        <v>172</v>
      </c>
      <c r="F7533" s="6">
        <v>43720</v>
      </c>
      <c r="G7533" s="5" t="s">
        <v>148</v>
      </c>
      <c r="H7533" s="5" t="s">
        <v>216</v>
      </c>
      <c r="I7533">
        <v>43546</v>
      </c>
      <c r="J7533">
        <v>174</v>
      </c>
      <c r="K7533">
        <v>220</v>
      </c>
      <c r="L7533">
        <v>2</v>
      </c>
      <c r="M7533">
        <v>6710.44</v>
      </c>
      <c r="N7533">
        <v>6092.7730000000001</v>
      </c>
      <c r="O7533">
        <v>3046.386</v>
      </c>
      <c r="P7533">
        <v>110</v>
      </c>
      <c r="Q7533">
        <v>30.501999999999999</v>
      </c>
      <c r="R7533">
        <v>617.66700000000003</v>
      </c>
      <c r="S7533">
        <v>2019</v>
      </c>
      <c r="T7533">
        <v>9</v>
      </c>
      <c r="U7533">
        <v>37</v>
      </c>
    </row>
    <row r="7534" spans="1:21" x14ac:dyDescent="0.3">
      <c r="A7534" s="5" t="s">
        <v>168</v>
      </c>
      <c r="B7534" s="5" t="s">
        <v>206</v>
      </c>
      <c r="C7534" s="5" t="s">
        <v>108</v>
      </c>
      <c r="D7534" s="5" t="s">
        <v>448</v>
      </c>
      <c r="E7534" s="5" t="s">
        <v>172</v>
      </c>
      <c r="F7534" s="6">
        <v>43720</v>
      </c>
      <c r="G7534" s="5" t="s">
        <v>148</v>
      </c>
      <c r="H7534" s="5" t="s">
        <v>222</v>
      </c>
      <c r="I7534">
        <v>43546</v>
      </c>
      <c r="J7534">
        <v>174</v>
      </c>
      <c r="K7534">
        <v>100</v>
      </c>
      <c r="L7534">
        <v>1</v>
      </c>
      <c r="M7534">
        <v>3050</v>
      </c>
      <c r="N7534">
        <v>3046.386</v>
      </c>
      <c r="O7534">
        <v>3046.386</v>
      </c>
      <c r="P7534">
        <v>100</v>
      </c>
      <c r="Q7534">
        <v>30.5</v>
      </c>
      <c r="R7534">
        <v>3.6139999999999999</v>
      </c>
      <c r="S7534">
        <v>2019</v>
      </c>
      <c r="T7534">
        <v>9</v>
      </c>
      <c r="U7534">
        <v>37</v>
      </c>
    </row>
    <row r="7535" spans="1:21" x14ac:dyDescent="0.3">
      <c r="A7535" s="5" t="s">
        <v>168</v>
      </c>
      <c r="B7535" s="5" t="s">
        <v>206</v>
      </c>
      <c r="C7535" s="5" t="s">
        <v>108</v>
      </c>
      <c r="D7535" s="5" t="s">
        <v>448</v>
      </c>
      <c r="E7535" s="5" t="s">
        <v>172</v>
      </c>
      <c r="F7535" s="6">
        <v>43720</v>
      </c>
      <c r="G7535" s="5" t="s">
        <v>148</v>
      </c>
      <c r="H7535" s="5" t="s">
        <v>182</v>
      </c>
      <c r="I7535">
        <v>43546</v>
      </c>
      <c r="J7535">
        <v>174</v>
      </c>
      <c r="K7535">
        <v>95</v>
      </c>
      <c r="L7535">
        <v>1</v>
      </c>
      <c r="M7535">
        <v>2897.5</v>
      </c>
      <c r="N7535">
        <v>3046.386</v>
      </c>
      <c r="O7535">
        <v>3046.386</v>
      </c>
      <c r="P7535">
        <v>95</v>
      </c>
      <c r="Q7535">
        <v>30.5</v>
      </c>
      <c r="R7535">
        <v>-148.886</v>
      </c>
      <c r="S7535">
        <v>2019</v>
      </c>
      <c r="T7535">
        <v>9</v>
      </c>
      <c r="U7535">
        <v>37</v>
      </c>
    </row>
    <row r="7536" spans="1:21" x14ac:dyDescent="0.3">
      <c r="A7536" s="5" t="s">
        <v>168</v>
      </c>
      <c r="B7536" s="5" t="s">
        <v>206</v>
      </c>
      <c r="C7536" s="5" t="s">
        <v>109</v>
      </c>
      <c r="D7536" s="5" t="s">
        <v>450</v>
      </c>
      <c r="E7536" s="5" t="s">
        <v>172</v>
      </c>
      <c r="F7536" s="6">
        <v>43720</v>
      </c>
      <c r="G7536" s="5" t="s">
        <v>148</v>
      </c>
      <c r="H7536" s="5" t="s">
        <v>217</v>
      </c>
      <c r="I7536">
        <v>43553</v>
      </c>
      <c r="J7536">
        <v>167</v>
      </c>
      <c r="K7536">
        <v>1168</v>
      </c>
      <c r="L7536">
        <v>10</v>
      </c>
      <c r="M7536">
        <v>35624</v>
      </c>
      <c r="N7536">
        <v>34273.938000000002</v>
      </c>
      <c r="O7536">
        <v>3427.3939999999998</v>
      </c>
      <c r="P7536">
        <v>116.8</v>
      </c>
      <c r="Q7536">
        <v>30.5</v>
      </c>
      <c r="R7536">
        <v>1350.0619999999999</v>
      </c>
      <c r="S7536">
        <v>2019</v>
      </c>
      <c r="T7536">
        <v>9</v>
      </c>
      <c r="U7536">
        <v>37</v>
      </c>
    </row>
    <row r="7537" spans="1:21" x14ac:dyDescent="0.3">
      <c r="A7537" s="5" t="s">
        <v>168</v>
      </c>
      <c r="B7537" s="5" t="s">
        <v>206</v>
      </c>
      <c r="C7537" s="5" t="s">
        <v>109</v>
      </c>
      <c r="D7537" s="5" t="s">
        <v>450</v>
      </c>
      <c r="E7537" s="5" t="s">
        <v>172</v>
      </c>
      <c r="F7537" s="6">
        <v>43720</v>
      </c>
      <c r="G7537" s="5" t="s">
        <v>148</v>
      </c>
      <c r="H7537" s="5" t="s">
        <v>181</v>
      </c>
      <c r="I7537">
        <v>43553</v>
      </c>
      <c r="J7537">
        <v>167</v>
      </c>
      <c r="K7537">
        <v>210</v>
      </c>
      <c r="L7537">
        <v>2</v>
      </c>
      <c r="M7537">
        <v>6405</v>
      </c>
      <c r="N7537">
        <v>6854.7879999999996</v>
      </c>
      <c r="O7537">
        <v>3427.3939999999998</v>
      </c>
      <c r="P7537">
        <v>105</v>
      </c>
      <c r="Q7537">
        <v>30.5</v>
      </c>
      <c r="R7537">
        <v>-449.78800000000001</v>
      </c>
      <c r="S7537">
        <v>2019</v>
      </c>
      <c r="T7537">
        <v>9</v>
      </c>
      <c r="U7537">
        <v>37</v>
      </c>
    </row>
    <row r="7538" spans="1:21" x14ac:dyDescent="0.3">
      <c r="A7538" s="5" t="s">
        <v>168</v>
      </c>
      <c r="B7538" s="5" t="s">
        <v>206</v>
      </c>
      <c r="C7538" s="5" t="s">
        <v>109</v>
      </c>
      <c r="D7538" s="5" t="s">
        <v>450</v>
      </c>
      <c r="E7538" s="5" t="s">
        <v>172</v>
      </c>
      <c r="F7538" s="6">
        <v>43720</v>
      </c>
      <c r="G7538" s="5" t="s">
        <v>148</v>
      </c>
      <c r="H7538" s="5" t="s">
        <v>321</v>
      </c>
      <c r="I7538">
        <v>43553</v>
      </c>
      <c r="J7538">
        <v>167</v>
      </c>
      <c r="K7538">
        <v>372</v>
      </c>
      <c r="L7538">
        <v>3</v>
      </c>
      <c r="M7538">
        <v>11160</v>
      </c>
      <c r="N7538">
        <v>10282.181</v>
      </c>
      <c r="O7538">
        <v>3427.3939999999998</v>
      </c>
      <c r="P7538">
        <v>124</v>
      </c>
      <c r="Q7538">
        <v>30</v>
      </c>
      <c r="R7538">
        <v>877.81899999999996</v>
      </c>
      <c r="S7538">
        <v>2019</v>
      </c>
      <c r="T7538">
        <v>9</v>
      </c>
      <c r="U7538">
        <v>37</v>
      </c>
    </row>
    <row r="7539" spans="1:21" x14ac:dyDescent="0.3">
      <c r="A7539" s="5" t="s">
        <v>168</v>
      </c>
      <c r="B7539" s="5" t="s">
        <v>206</v>
      </c>
      <c r="C7539" s="5" t="s">
        <v>109</v>
      </c>
      <c r="D7539" s="5" t="s">
        <v>450</v>
      </c>
      <c r="E7539" s="5" t="s">
        <v>172</v>
      </c>
      <c r="F7539" s="6">
        <v>43720</v>
      </c>
      <c r="G7539" s="5" t="s">
        <v>148</v>
      </c>
      <c r="H7539" s="5" t="s">
        <v>269</v>
      </c>
      <c r="I7539">
        <v>43553</v>
      </c>
      <c r="J7539">
        <v>167</v>
      </c>
      <c r="K7539">
        <v>414</v>
      </c>
      <c r="L7539">
        <v>4</v>
      </c>
      <c r="M7539">
        <v>12420</v>
      </c>
      <c r="N7539">
        <v>13709.575000000001</v>
      </c>
      <c r="O7539">
        <v>3427.3939999999998</v>
      </c>
      <c r="P7539">
        <v>103.5</v>
      </c>
      <c r="Q7539">
        <v>30</v>
      </c>
      <c r="R7539">
        <v>-1289.575</v>
      </c>
      <c r="S7539">
        <v>2019</v>
      </c>
      <c r="T7539">
        <v>9</v>
      </c>
      <c r="U7539">
        <v>37</v>
      </c>
    </row>
    <row r="7540" spans="1:21" x14ac:dyDescent="0.3">
      <c r="A7540" s="5" t="s">
        <v>168</v>
      </c>
      <c r="B7540" s="5" t="s">
        <v>206</v>
      </c>
      <c r="C7540" s="5" t="s">
        <v>109</v>
      </c>
      <c r="D7540" s="5" t="s">
        <v>450</v>
      </c>
      <c r="E7540" s="5" t="s">
        <v>172</v>
      </c>
      <c r="F7540" s="6">
        <v>43720</v>
      </c>
      <c r="G7540" s="5" t="s">
        <v>148</v>
      </c>
      <c r="H7540" s="5" t="s">
        <v>185</v>
      </c>
      <c r="I7540">
        <v>43553</v>
      </c>
      <c r="J7540">
        <v>167</v>
      </c>
      <c r="K7540">
        <v>492</v>
      </c>
      <c r="L7540">
        <v>4</v>
      </c>
      <c r="M7540">
        <v>15006</v>
      </c>
      <c r="N7540">
        <v>13709.575000000001</v>
      </c>
      <c r="O7540">
        <v>3427.3939999999998</v>
      </c>
      <c r="P7540">
        <v>123</v>
      </c>
      <c r="Q7540">
        <v>30.5</v>
      </c>
      <c r="R7540">
        <v>1296.425</v>
      </c>
      <c r="S7540">
        <v>2019</v>
      </c>
      <c r="T7540">
        <v>9</v>
      </c>
      <c r="U7540">
        <v>37</v>
      </c>
    </row>
    <row r="7541" spans="1:21" x14ac:dyDescent="0.3">
      <c r="A7541" s="5" t="s">
        <v>168</v>
      </c>
      <c r="B7541" s="5" t="s">
        <v>206</v>
      </c>
      <c r="C7541" s="5" t="s">
        <v>109</v>
      </c>
      <c r="D7541" s="5" t="s">
        <v>450</v>
      </c>
      <c r="E7541" s="5" t="s">
        <v>172</v>
      </c>
      <c r="F7541" s="6">
        <v>43720</v>
      </c>
      <c r="G7541" s="5" t="s">
        <v>148</v>
      </c>
      <c r="H7541" s="5" t="s">
        <v>186</v>
      </c>
      <c r="I7541">
        <v>43553</v>
      </c>
      <c r="J7541">
        <v>167</v>
      </c>
      <c r="K7541">
        <v>117</v>
      </c>
      <c r="L7541">
        <v>1</v>
      </c>
      <c r="M7541">
        <v>3568.5</v>
      </c>
      <c r="N7541">
        <v>3427.3939999999998</v>
      </c>
      <c r="O7541">
        <v>3427.3939999999998</v>
      </c>
      <c r="P7541">
        <v>117</v>
      </c>
      <c r="Q7541">
        <v>30.5</v>
      </c>
      <c r="R7541">
        <v>141.10599999999999</v>
      </c>
      <c r="S7541">
        <v>2019</v>
      </c>
      <c r="T7541">
        <v>9</v>
      </c>
      <c r="U7541">
        <v>37</v>
      </c>
    </row>
    <row r="7542" spans="1:21" x14ac:dyDescent="0.3">
      <c r="A7542" s="5" t="s">
        <v>168</v>
      </c>
      <c r="B7542" s="5" t="s">
        <v>206</v>
      </c>
      <c r="C7542" s="5" t="s">
        <v>109</v>
      </c>
      <c r="D7542" s="5" t="s">
        <v>450</v>
      </c>
      <c r="E7542" s="5" t="s">
        <v>172</v>
      </c>
      <c r="F7542" s="6">
        <v>43720</v>
      </c>
      <c r="G7542" s="5" t="s">
        <v>148</v>
      </c>
      <c r="H7542" s="5" t="s">
        <v>187</v>
      </c>
      <c r="I7542">
        <v>43553</v>
      </c>
      <c r="J7542">
        <v>167</v>
      </c>
      <c r="K7542">
        <v>114</v>
      </c>
      <c r="L7542">
        <v>1</v>
      </c>
      <c r="M7542">
        <v>3477</v>
      </c>
      <c r="N7542">
        <v>3427.3939999999998</v>
      </c>
      <c r="O7542">
        <v>3427.3939999999998</v>
      </c>
      <c r="P7542">
        <v>114</v>
      </c>
      <c r="Q7542">
        <v>30.5</v>
      </c>
      <c r="R7542">
        <v>49.606000000000002</v>
      </c>
      <c r="S7542">
        <v>2019</v>
      </c>
      <c r="T7542">
        <v>9</v>
      </c>
      <c r="U7542">
        <v>37</v>
      </c>
    </row>
    <row r="7543" spans="1:21" x14ac:dyDescent="0.3">
      <c r="A7543" s="5" t="s">
        <v>168</v>
      </c>
      <c r="B7543" s="5" t="s">
        <v>206</v>
      </c>
      <c r="C7543" s="5" t="s">
        <v>109</v>
      </c>
      <c r="D7543" s="5" t="s">
        <v>450</v>
      </c>
      <c r="E7543" s="5" t="s">
        <v>172</v>
      </c>
      <c r="F7543" s="6">
        <v>43720</v>
      </c>
      <c r="G7543" s="5" t="s">
        <v>148</v>
      </c>
      <c r="H7543" s="5" t="s">
        <v>284</v>
      </c>
      <c r="I7543">
        <v>43553</v>
      </c>
      <c r="J7543">
        <v>167</v>
      </c>
      <c r="K7543">
        <v>249</v>
      </c>
      <c r="L7543">
        <v>2</v>
      </c>
      <c r="M7543">
        <v>7594.5</v>
      </c>
      <c r="N7543">
        <v>6854.7879999999996</v>
      </c>
      <c r="O7543">
        <v>3427.3939999999998</v>
      </c>
      <c r="P7543">
        <v>124.5</v>
      </c>
      <c r="Q7543">
        <v>30.5</v>
      </c>
      <c r="R7543">
        <v>739.71199999999999</v>
      </c>
      <c r="S7543">
        <v>2019</v>
      </c>
      <c r="T7543">
        <v>9</v>
      </c>
      <c r="U7543">
        <v>37</v>
      </c>
    </row>
    <row r="7544" spans="1:21" x14ac:dyDescent="0.3">
      <c r="A7544" s="5" t="s">
        <v>168</v>
      </c>
      <c r="B7544" s="5" t="s">
        <v>175</v>
      </c>
      <c r="C7544" s="5" t="s">
        <v>84</v>
      </c>
      <c r="D7544" s="5" t="s">
        <v>451</v>
      </c>
      <c r="E7544" s="5" t="s">
        <v>172</v>
      </c>
      <c r="F7544" s="6">
        <v>43721</v>
      </c>
      <c r="G7544" s="5" t="s">
        <v>148</v>
      </c>
      <c r="H7544" s="5" t="s">
        <v>194</v>
      </c>
      <c r="I7544">
        <v>43554</v>
      </c>
      <c r="J7544">
        <v>167</v>
      </c>
      <c r="K7544">
        <v>483</v>
      </c>
      <c r="L7544">
        <v>4</v>
      </c>
      <c r="M7544">
        <v>14731.5</v>
      </c>
      <c r="N7544">
        <v>9768.3639999999996</v>
      </c>
      <c r="O7544">
        <v>2442.0909999999999</v>
      </c>
      <c r="P7544">
        <v>120.75</v>
      </c>
      <c r="Q7544">
        <v>30.5</v>
      </c>
      <c r="R7544">
        <v>4963.1360000000004</v>
      </c>
      <c r="S7544">
        <v>2019</v>
      </c>
      <c r="T7544">
        <v>9</v>
      </c>
      <c r="U7544">
        <v>37</v>
      </c>
    </row>
    <row r="7545" spans="1:21" x14ac:dyDescent="0.3">
      <c r="A7545" s="5" t="s">
        <v>168</v>
      </c>
      <c r="B7545" s="5" t="s">
        <v>175</v>
      </c>
      <c r="C7545" s="5" t="s">
        <v>84</v>
      </c>
      <c r="D7545" s="5" t="s">
        <v>451</v>
      </c>
      <c r="E7545" s="5" t="s">
        <v>172</v>
      </c>
      <c r="F7545" s="6">
        <v>43721</v>
      </c>
      <c r="G7545" s="5" t="s">
        <v>148</v>
      </c>
      <c r="H7545" s="5" t="s">
        <v>371</v>
      </c>
      <c r="I7545">
        <v>43554</v>
      </c>
      <c r="J7545">
        <v>167</v>
      </c>
      <c r="K7545">
        <v>1123</v>
      </c>
      <c r="L7545">
        <v>10</v>
      </c>
      <c r="M7545">
        <v>34251.5</v>
      </c>
      <c r="N7545">
        <v>24420.91</v>
      </c>
      <c r="O7545">
        <v>2442.0909999999999</v>
      </c>
      <c r="P7545">
        <v>112.3</v>
      </c>
      <c r="Q7545">
        <v>30.5</v>
      </c>
      <c r="R7545">
        <v>9830.59</v>
      </c>
      <c r="S7545">
        <v>2019</v>
      </c>
      <c r="T7545">
        <v>9</v>
      </c>
      <c r="U7545">
        <v>37</v>
      </c>
    </row>
    <row r="7546" spans="1:21" x14ac:dyDescent="0.3">
      <c r="A7546" s="5" t="s">
        <v>168</v>
      </c>
      <c r="B7546" s="5" t="s">
        <v>206</v>
      </c>
      <c r="C7546" s="5" t="s">
        <v>107</v>
      </c>
      <c r="D7546" s="5" t="s">
        <v>452</v>
      </c>
      <c r="E7546" s="5" t="s">
        <v>172</v>
      </c>
      <c r="F7546" s="6">
        <v>43721</v>
      </c>
      <c r="G7546" s="5" t="s">
        <v>148</v>
      </c>
      <c r="H7546" s="5" t="s">
        <v>178</v>
      </c>
      <c r="I7546">
        <v>43639</v>
      </c>
      <c r="J7546">
        <v>82</v>
      </c>
      <c r="K7546">
        <v>106.4</v>
      </c>
      <c r="L7546">
        <v>1</v>
      </c>
      <c r="M7546">
        <v>3245.2</v>
      </c>
      <c r="N7546">
        <v>1321.4480000000001</v>
      </c>
      <c r="O7546">
        <v>1321.4480000000001</v>
      </c>
      <c r="P7546">
        <v>106.4</v>
      </c>
      <c r="Q7546">
        <v>30.5</v>
      </c>
      <c r="R7546">
        <v>1923.752</v>
      </c>
      <c r="S7546">
        <v>2019</v>
      </c>
      <c r="T7546">
        <v>9</v>
      </c>
      <c r="U7546">
        <v>37</v>
      </c>
    </row>
    <row r="7547" spans="1:21" x14ac:dyDescent="0.3">
      <c r="A7547" s="5" t="s">
        <v>168</v>
      </c>
      <c r="B7547" s="5" t="s">
        <v>206</v>
      </c>
      <c r="C7547" s="5" t="s">
        <v>107</v>
      </c>
      <c r="D7547" s="5" t="s">
        <v>452</v>
      </c>
      <c r="E7547" s="5" t="s">
        <v>172</v>
      </c>
      <c r="F7547" s="6">
        <v>43721</v>
      </c>
      <c r="G7547" s="5" t="s">
        <v>148</v>
      </c>
      <c r="H7547" s="5" t="s">
        <v>198</v>
      </c>
      <c r="I7547">
        <v>43639</v>
      </c>
      <c r="J7547">
        <v>82</v>
      </c>
      <c r="K7547">
        <v>130.19999999999999</v>
      </c>
      <c r="L7547">
        <v>1</v>
      </c>
      <c r="M7547">
        <v>3971.1</v>
      </c>
      <c r="N7547">
        <v>1321.4480000000001</v>
      </c>
      <c r="O7547">
        <v>1321.4480000000001</v>
      </c>
      <c r="P7547">
        <v>130.19999999999999</v>
      </c>
      <c r="Q7547">
        <v>30.5</v>
      </c>
      <c r="R7547">
        <v>2649.652</v>
      </c>
      <c r="S7547">
        <v>2019</v>
      </c>
      <c r="T7547">
        <v>9</v>
      </c>
      <c r="U7547">
        <v>37</v>
      </c>
    </row>
    <row r="7548" spans="1:21" x14ac:dyDescent="0.3">
      <c r="A7548" s="5" t="s">
        <v>168</v>
      </c>
      <c r="B7548" s="5" t="s">
        <v>206</v>
      </c>
      <c r="C7548" s="5" t="s">
        <v>107</v>
      </c>
      <c r="D7548" s="5" t="s">
        <v>452</v>
      </c>
      <c r="E7548" s="5" t="s">
        <v>172</v>
      </c>
      <c r="F7548" s="6">
        <v>43721</v>
      </c>
      <c r="G7548" s="5" t="s">
        <v>148</v>
      </c>
      <c r="H7548" s="5" t="s">
        <v>190</v>
      </c>
      <c r="I7548">
        <v>43639</v>
      </c>
      <c r="J7548">
        <v>82</v>
      </c>
      <c r="K7548">
        <v>86</v>
      </c>
      <c r="L7548">
        <v>1</v>
      </c>
      <c r="M7548">
        <v>2623</v>
      </c>
      <c r="N7548">
        <v>1321.4480000000001</v>
      </c>
      <c r="O7548">
        <v>1321.4480000000001</v>
      </c>
      <c r="P7548">
        <v>86</v>
      </c>
      <c r="Q7548">
        <v>30.5</v>
      </c>
      <c r="R7548">
        <v>1301.5519999999999</v>
      </c>
      <c r="S7548">
        <v>2019</v>
      </c>
      <c r="T7548">
        <v>9</v>
      </c>
      <c r="U7548">
        <v>37</v>
      </c>
    </row>
    <row r="7549" spans="1:21" x14ac:dyDescent="0.3">
      <c r="A7549" s="5" t="s">
        <v>168</v>
      </c>
      <c r="B7549" s="5" t="s">
        <v>206</v>
      </c>
      <c r="C7549" s="5" t="s">
        <v>107</v>
      </c>
      <c r="D7549" s="5" t="s">
        <v>452</v>
      </c>
      <c r="E7549" s="5" t="s">
        <v>172</v>
      </c>
      <c r="F7549" s="6">
        <v>43721</v>
      </c>
      <c r="G7549" s="5" t="s">
        <v>148</v>
      </c>
      <c r="H7549" s="5" t="s">
        <v>173</v>
      </c>
      <c r="I7549">
        <v>43639</v>
      </c>
      <c r="J7549">
        <v>82</v>
      </c>
      <c r="K7549">
        <v>811</v>
      </c>
      <c r="L7549">
        <v>7</v>
      </c>
      <c r="M7549">
        <v>28385</v>
      </c>
      <c r="N7549">
        <v>9250.134</v>
      </c>
      <c r="O7549">
        <v>1321.4480000000001</v>
      </c>
      <c r="P7549">
        <v>115.85714285714286</v>
      </c>
      <c r="Q7549">
        <v>35</v>
      </c>
      <c r="R7549">
        <v>19134.866000000002</v>
      </c>
      <c r="S7549">
        <v>2019</v>
      </c>
      <c r="T7549">
        <v>9</v>
      </c>
      <c r="U7549">
        <v>37</v>
      </c>
    </row>
    <row r="7550" spans="1:21" x14ac:dyDescent="0.3">
      <c r="A7550" s="5" t="s">
        <v>168</v>
      </c>
      <c r="B7550" s="5" t="s">
        <v>206</v>
      </c>
      <c r="C7550" s="5" t="s">
        <v>107</v>
      </c>
      <c r="D7550" s="5" t="s">
        <v>452</v>
      </c>
      <c r="E7550" s="5" t="s">
        <v>172</v>
      </c>
      <c r="F7550" s="6">
        <v>43721</v>
      </c>
      <c r="G7550" s="5" t="s">
        <v>148</v>
      </c>
      <c r="H7550" s="5" t="s">
        <v>311</v>
      </c>
      <c r="I7550">
        <v>43639</v>
      </c>
      <c r="J7550">
        <v>82</v>
      </c>
      <c r="K7550">
        <v>103.8</v>
      </c>
      <c r="L7550">
        <v>1</v>
      </c>
      <c r="M7550">
        <v>3165.9</v>
      </c>
      <c r="N7550">
        <v>1321.4480000000001</v>
      </c>
      <c r="O7550">
        <v>1321.4480000000001</v>
      </c>
      <c r="P7550">
        <v>103.8</v>
      </c>
      <c r="Q7550">
        <v>30.5</v>
      </c>
      <c r="R7550">
        <v>1844.452</v>
      </c>
      <c r="S7550">
        <v>2019</v>
      </c>
      <c r="T7550">
        <v>9</v>
      </c>
      <c r="U7550">
        <v>37</v>
      </c>
    </row>
    <row r="7551" spans="1:21" x14ac:dyDescent="0.3">
      <c r="A7551" s="5" t="s">
        <v>168</v>
      </c>
      <c r="B7551" s="5" t="s">
        <v>206</v>
      </c>
      <c r="C7551" s="5" t="s">
        <v>107</v>
      </c>
      <c r="D7551" s="5" t="s">
        <v>452</v>
      </c>
      <c r="E7551" s="5" t="s">
        <v>172</v>
      </c>
      <c r="F7551" s="6">
        <v>43721</v>
      </c>
      <c r="G7551" s="5" t="s">
        <v>148</v>
      </c>
      <c r="H7551" s="5" t="s">
        <v>190</v>
      </c>
      <c r="I7551">
        <v>43639</v>
      </c>
      <c r="J7551">
        <v>82</v>
      </c>
      <c r="K7551">
        <v>123</v>
      </c>
      <c r="L7551">
        <v>1</v>
      </c>
      <c r="M7551">
        <v>3751.5</v>
      </c>
      <c r="N7551">
        <v>1321.4480000000001</v>
      </c>
      <c r="O7551">
        <v>1321.4480000000001</v>
      </c>
      <c r="P7551">
        <v>123</v>
      </c>
      <c r="Q7551">
        <v>30.5</v>
      </c>
      <c r="R7551">
        <v>2430.0520000000001</v>
      </c>
      <c r="S7551">
        <v>2019</v>
      </c>
      <c r="T7551">
        <v>9</v>
      </c>
      <c r="U7551">
        <v>37</v>
      </c>
    </row>
    <row r="7552" spans="1:21" x14ac:dyDescent="0.3">
      <c r="A7552" s="5" t="s">
        <v>168</v>
      </c>
      <c r="B7552" s="5" t="s">
        <v>206</v>
      </c>
      <c r="C7552" s="5" t="s">
        <v>107</v>
      </c>
      <c r="D7552" s="5" t="s">
        <v>452</v>
      </c>
      <c r="E7552" s="5" t="s">
        <v>172</v>
      </c>
      <c r="F7552" s="6">
        <v>43721</v>
      </c>
      <c r="G7552" s="5" t="s">
        <v>148</v>
      </c>
      <c r="H7552" s="5" t="s">
        <v>173</v>
      </c>
      <c r="I7552">
        <v>43639</v>
      </c>
      <c r="J7552">
        <v>82</v>
      </c>
      <c r="K7552">
        <v>447.8</v>
      </c>
      <c r="L7552">
        <v>4</v>
      </c>
      <c r="M7552">
        <v>15673</v>
      </c>
      <c r="N7552">
        <v>5285.7910000000002</v>
      </c>
      <c r="O7552">
        <v>1321.4480000000001</v>
      </c>
      <c r="P7552">
        <v>111.95</v>
      </c>
      <c r="Q7552">
        <v>35</v>
      </c>
      <c r="R7552">
        <v>10387.209000000001</v>
      </c>
      <c r="S7552">
        <v>2019</v>
      </c>
      <c r="T7552">
        <v>9</v>
      </c>
      <c r="U7552">
        <v>37</v>
      </c>
    </row>
    <row r="7553" spans="1:21" x14ac:dyDescent="0.3">
      <c r="A7553" s="5" t="s">
        <v>168</v>
      </c>
      <c r="B7553" s="5" t="s">
        <v>206</v>
      </c>
      <c r="C7553" s="5" t="s">
        <v>108</v>
      </c>
      <c r="D7553" s="5" t="s">
        <v>448</v>
      </c>
      <c r="E7553" s="5" t="s">
        <v>172</v>
      </c>
      <c r="F7553" s="6">
        <v>43721</v>
      </c>
      <c r="G7553" s="5" t="s">
        <v>148</v>
      </c>
      <c r="H7553" s="5" t="s">
        <v>197</v>
      </c>
      <c r="I7553">
        <v>43546</v>
      </c>
      <c r="J7553">
        <v>175</v>
      </c>
      <c r="K7553">
        <v>397.8</v>
      </c>
      <c r="L7553">
        <v>3</v>
      </c>
      <c r="M7553">
        <v>12132.9</v>
      </c>
      <c r="N7553">
        <v>9139.1589999999997</v>
      </c>
      <c r="O7553">
        <v>3046.386</v>
      </c>
      <c r="P7553">
        <v>132.6</v>
      </c>
      <c r="Q7553">
        <v>30.5</v>
      </c>
      <c r="R7553">
        <v>2993.741</v>
      </c>
      <c r="S7553">
        <v>2019</v>
      </c>
      <c r="T7553">
        <v>9</v>
      </c>
      <c r="U7553">
        <v>37</v>
      </c>
    </row>
    <row r="7554" spans="1:21" x14ac:dyDescent="0.3">
      <c r="A7554" s="5" t="s">
        <v>168</v>
      </c>
      <c r="B7554" s="5" t="s">
        <v>206</v>
      </c>
      <c r="C7554" s="5" t="s">
        <v>108</v>
      </c>
      <c r="D7554" s="5" t="s">
        <v>448</v>
      </c>
      <c r="E7554" s="5" t="s">
        <v>172</v>
      </c>
      <c r="F7554" s="6">
        <v>43721</v>
      </c>
      <c r="G7554" s="5" t="s">
        <v>148</v>
      </c>
      <c r="H7554" s="5" t="s">
        <v>311</v>
      </c>
      <c r="I7554">
        <v>43546</v>
      </c>
      <c r="J7554">
        <v>175</v>
      </c>
      <c r="K7554">
        <v>116.8</v>
      </c>
      <c r="L7554">
        <v>1</v>
      </c>
      <c r="M7554">
        <v>3562.4</v>
      </c>
      <c r="N7554">
        <v>3046.386</v>
      </c>
      <c r="O7554">
        <v>3046.386</v>
      </c>
      <c r="P7554">
        <v>116.8</v>
      </c>
      <c r="Q7554">
        <v>30.5</v>
      </c>
      <c r="R7554">
        <v>516.01400000000001</v>
      </c>
      <c r="S7554">
        <v>2019</v>
      </c>
      <c r="T7554">
        <v>9</v>
      </c>
      <c r="U7554">
        <v>37</v>
      </c>
    </row>
    <row r="7555" spans="1:21" x14ac:dyDescent="0.3">
      <c r="A7555" s="5" t="s">
        <v>168</v>
      </c>
      <c r="B7555" s="5" t="s">
        <v>206</v>
      </c>
      <c r="C7555" s="5" t="s">
        <v>108</v>
      </c>
      <c r="D7555" s="5" t="s">
        <v>448</v>
      </c>
      <c r="E7555" s="5" t="s">
        <v>172</v>
      </c>
      <c r="F7555" s="6">
        <v>43721</v>
      </c>
      <c r="G7555" s="5" t="s">
        <v>148</v>
      </c>
      <c r="H7555" s="5" t="s">
        <v>178</v>
      </c>
      <c r="I7555">
        <v>43546</v>
      </c>
      <c r="J7555">
        <v>175</v>
      </c>
      <c r="K7555">
        <v>293.60000000000002</v>
      </c>
      <c r="L7555">
        <v>3</v>
      </c>
      <c r="M7555">
        <v>8954.7999999999993</v>
      </c>
      <c r="N7555">
        <v>9139.1589999999997</v>
      </c>
      <c r="O7555">
        <v>3046.386</v>
      </c>
      <c r="P7555">
        <v>97.866666666666674</v>
      </c>
      <c r="Q7555">
        <v>30.5</v>
      </c>
      <c r="R7555">
        <v>-184.35900000000001</v>
      </c>
      <c r="S7555">
        <v>2019</v>
      </c>
      <c r="T7555">
        <v>9</v>
      </c>
      <c r="U7555">
        <v>37</v>
      </c>
    </row>
    <row r="7556" spans="1:21" x14ac:dyDescent="0.3">
      <c r="A7556" s="5" t="s">
        <v>168</v>
      </c>
      <c r="B7556" s="5" t="s">
        <v>206</v>
      </c>
      <c r="C7556" s="5" t="s">
        <v>108</v>
      </c>
      <c r="D7556" s="5" t="s">
        <v>448</v>
      </c>
      <c r="E7556" s="5" t="s">
        <v>172</v>
      </c>
      <c r="F7556" s="6">
        <v>43721</v>
      </c>
      <c r="G7556" s="5" t="s">
        <v>148</v>
      </c>
      <c r="H7556" s="5" t="s">
        <v>197</v>
      </c>
      <c r="I7556">
        <v>43546</v>
      </c>
      <c r="J7556">
        <v>175</v>
      </c>
      <c r="K7556">
        <v>348.4</v>
      </c>
      <c r="L7556">
        <v>3</v>
      </c>
      <c r="M7556">
        <v>10626.2</v>
      </c>
      <c r="N7556">
        <v>9139.1589999999997</v>
      </c>
      <c r="O7556">
        <v>3046.386</v>
      </c>
      <c r="P7556">
        <v>116.13333333333333</v>
      </c>
      <c r="Q7556">
        <v>30.5</v>
      </c>
      <c r="R7556">
        <v>1487.0409999999999</v>
      </c>
      <c r="S7556">
        <v>2019</v>
      </c>
      <c r="T7556">
        <v>9</v>
      </c>
      <c r="U7556">
        <v>37</v>
      </c>
    </row>
    <row r="7557" spans="1:21" x14ac:dyDescent="0.3">
      <c r="A7557" s="5" t="s">
        <v>168</v>
      </c>
      <c r="B7557" s="5" t="s">
        <v>206</v>
      </c>
      <c r="C7557" s="5" t="s">
        <v>108</v>
      </c>
      <c r="D7557" s="5" t="s">
        <v>448</v>
      </c>
      <c r="E7557" s="5" t="s">
        <v>172</v>
      </c>
      <c r="F7557" s="6">
        <v>43721</v>
      </c>
      <c r="G7557" s="5" t="s">
        <v>148</v>
      </c>
      <c r="H7557" s="5" t="s">
        <v>351</v>
      </c>
      <c r="I7557">
        <v>43546</v>
      </c>
      <c r="J7557">
        <v>175</v>
      </c>
      <c r="K7557">
        <v>190.4</v>
      </c>
      <c r="L7557">
        <v>2</v>
      </c>
      <c r="M7557">
        <v>5807.2</v>
      </c>
      <c r="N7557">
        <v>6092.7730000000001</v>
      </c>
      <c r="O7557">
        <v>3046.386</v>
      </c>
      <c r="P7557">
        <v>95.2</v>
      </c>
      <c r="Q7557">
        <v>30.5</v>
      </c>
      <c r="R7557">
        <v>-285.57299999999998</v>
      </c>
      <c r="S7557">
        <v>2019</v>
      </c>
      <c r="T7557">
        <v>9</v>
      </c>
      <c r="U7557">
        <v>37</v>
      </c>
    </row>
    <row r="7558" spans="1:21" x14ac:dyDescent="0.3">
      <c r="A7558" s="5" t="s">
        <v>168</v>
      </c>
      <c r="B7558" s="5" t="s">
        <v>206</v>
      </c>
      <c r="C7558" s="5" t="s">
        <v>108</v>
      </c>
      <c r="D7558" s="5" t="s">
        <v>448</v>
      </c>
      <c r="E7558" s="5" t="s">
        <v>172</v>
      </c>
      <c r="F7558" s="6">
        <v>43721</v>
      </c>
      <c r="G7558" s="5" t="s">
        <v>148</v>
      </c>
      <c r="H7558" s="5" t="s">
        <v>173</v>
      </c>
      <c r="I7558">
        <v>43546</v>
      </c>
      <c r="J7558">
        <v>175</v>
      </c>
      <c r="K7558">
        <v>463.6</v>
      </c>
      <c r="L7558">
        <v>4</v>
      </c>
      <c r="M7558">
        <v>16226</v>
      </c>
      <c r="N7558">
        <v>12185.546</v>
      </c>
      <c r="O7558">
        <v>3046.386</v>
      </c>
      <c r="P7558">
        <v>115.9</v>
      </c>
      <c r="Q7558">
        <v>35</v>
      </c>
      <c r="R7558">
        <v>4040.4540000000002</v>
      </c>
      <c r="S7558">
        <v>2019</v>
      </c>
      <c r="T7558">
        <v>9</v>
      </c>
      <c r="U7558">
        <v>37</v>
      </c>
    </row>
    <row r="7559" spans="1:21" x14ac:dyDescent="0.3">
      <c r="A7559" s="5" t="s">
        <v>168</v>
      </c>
      <c r="B7559" s="5" t="s">
        <v>206</v>
      </c>
      <c r="C7559" s="5" t="s">
        <v>109</v>
      </c>
      <c r="D7559" s="5" t="s">
        <v>450</v>
      </c>
      <c r="E7559" s="5" t="s">
        <v>172</v>
      </c>
      <c r="F7559" s="6">
        <v>43721</v>
      </c>
      <c r="G7559" s="5" t="s">
        <v>148</v>
      </c>
      <c r="H7559" s="5" t="s">
        <v>221</v>
      </c>
      <c r="I7559">
        <v>43553</v>
      </c>
      <c r="J7559">
        <v>168</v>
      </c>
      <c r="K7559">
        <v>110</v>
      </c>
      <c r="L7559">
        <v>1</v>
      </c>
      <c r="M7559">
        <v>3355</v>
      </c>
      <c r="N7559">
        <v>3427.3939999999998</v>
      </c>
      <c r="O7559">
        <v>3427.3939999999998</v>
      </c>
      <c r="P7559">
        <v>110</v>
      </c>
      <c r="Q7559">
        <v>30.5</v>
      </c>
      <c r="R7559">
        <v>-72.394000000000005</v>
      </c>
      <c r="S7559">
        <v>2019</v>
      </c>
      <c r="T7559">
        <v>9</v>
      </c>
      <c r="U7559">
        <v>37</v>
      </c>
    </row>
    <row r="7560" spans="1:21" x14ac:dyDescent="0.3">
      <c r="A7560" s="5" t="s">
        <v>168</v>
      </c>
      <c r="B7560" s="5" t="s">
        <v>206</v>
      </c>
      <c r="C7560" s="5" t="s">
        <v>109</v>
      </c>
      <c r="D7560" s="5" t="s">
        <v>450</v>
      </c>
      <c r="E7560" s="5" t="s">
        <v>172</v>
      </c>
      <c r="F7560" s="6">
        <v>43721</v>
      </c>
      <c r="G7560" s="5" t="s">
        <v>148</v>
      </c>
      <c r="H7560" s="5" t="s">
        <v>218</v>
      </c>
      <c r="I7560">
        <v>43553</v>
      </c>
      <c r="J7560">
        <v>168</v>
      </c>
      <c r="K7560">
        <v>736</v>
      </c>
      <c r="L7560">
        <v>6</v>
      </c>
      <c r="M7560">
        <v>22448</v>
      </c>
      <c r="N7560">
        <v>20564.363000000001</v>
      </c>
      <c r="O7560">
        <v>3427.3939999999998</v>
      </c>
      <c r="P7560">
        <v>122.66666666666667</v>
      </c>
      <c r="Q7560">
        <v>30.5</v>
      </c>
      <c r="R7560">
        <v>1883.6369999999999</v>
      </c>
      <c r="S7560">
        <v>2019</v>
      </c>
      <c r="T7560">
        <v>9</v>
      </c>
      <c r="U7560">
        <v>37</v>
      </c>
    </row>
    <row r="7561" spans="1:21" x14ac:dyDescent="0.3">
      <c r="A7561" s="5" t="s">
        <v>168</v>
      </c>
      <c r="B7561" s="5" t="s">
        <v>206</v>
      </c>
      <c r="C7561" s="5" t="s">
        <v>109</v>
      </c>
      <c r="D7561" s="5" t="s">
        <v>450</v>
      </c>
      <c r="E7561" s="5" t="s">
        <v>172</v>
      </c>
      <c r="F7561" s="6">
        <v>43721</v>
      </c>
      <c r="G7561" s="5" t="s">
        <v>148</v>
      </c>
      <c r="H7561" s="5" t="s">
        <v>205</v>
      </c>
      <c r="I7561">
        <v>43553</v>
      </c>
      <c r="J7561">
        <v>168</v>
      </c>
      <c r="K7561">
        <v>420</v>
      </c>
      <c r="L7561">
        <v>3</v>
      </c>
      <c r="M7561">
        <v>12810</v>
      </c>
      <c r="N7561">
        <v>10282.181</v>
      </c>
      <c r="O7561">
        <v>3427.3939999999998</v>
      </c>
      <c r="P7561">
        <v>140</v>
      </c>
      <c r="Q7561">
        <v>30.5</v>
      </c>
      <c r="R7561">
        <v>2527.819</v>
      </c>
      <c r="S7561">
        <v>2019</v>
      </c>
      <c r="T7561">
        <v>9</v>
      </c>
      <c r="U7561">
        <v>37</v>
      </c>
    </row>
    <row r="7562" spans="1:21" x14ac:dyDescent="0.3">
      <c r="A7562" s="5" t="s">
        <v>168</v>
      </c>
      <c r="B7562" s="5" t="s">
        <v>206</v>
      </c>
      <c r="C7562" s="5" t="s">
        <v>109</v>
      </c>
      <c r="D7562" s="5" t="s">
        <v>450</v>
      </c>
      <c r="E7562" s="5" t="s">
        <v>172</v>
      </c>
      <c r="F7562" s="6">
        <v>43721</v>
      </c>
      <c r="G7562" s="5" t="s">
        <v>148</v>
      </c>
      <c r="H7562" s="5" t="s">
        <v>202</v>
      </c>
      <c r="I7562">
        <v>43553</v>
      </c>
      <c r="J7562">
        <v>168</v>
      </c>
      <c r="K7562">
        <v>768</v>
      </c>
      <c r="L7562">
        <v>7</v>
      </c>
      <c r="M7562">
        <v>23424</v>
      </c>
      <c r="N7562">
        <v>23991.756000000001</v>
      </c>
      <c r="O7562">
        <v>3427.3939999999998</v>
      </c>
      <c r="P7562">
        <v>109.71428571428571</v>
      </c>
      <c r="Q7562">
        <v>30.5</v>
      </c>
      <c r="R7562">
        <v>-567.75599999999997</v>
      </c>
      <c r="S7562">
        <v>2019</v>
      </c>
      <c r="T7562">
        <v>9</v>
      </c>
      <c r="U7562">
        <v>37</v>
      </c>
    </row>
    <row r="7563" spans="1:21" x14ac:dyDescent="0.3">
      <c r="A7563" s="5" t="s">
        <v>168</v>
      </c>
      <c r="B7563" s="5" t="s">
        <v>206</v>
      </c>
      <c r="C7563" s="5" t="s">
        <v>109</v>
      </c>
      <c r="D7563" s="5" t="s">
        <v>450</v>
      </c>
      <c r="E7563" s="5" t="s">
        <v>172</v>
      </c>
      <c r="F7563" s="6">
        <v>43721</v>
      </c>
      <c r="G7563" s="5" t="s">
        <v>148</v>
      </c>
      <c r="H7563" s="5" t="s">
        <v>204</v>
      </c>
      <c r="I7563">
        <v>43553</v>
      </c>
      <c r="J7563">
        <v>168</v>
      </c>
      <c r="K7563">
        <v>526</v>
      </c>
      <c r="L7563">
        <v>4</v>
      </c>
      <c r="M7563">
        <v>16043</v>
      </c>
      <c r="N7563">
        <v>13709.575000000001</v>
      </c>
      <c r="O7563">
        <v>3427.3939999999998</v>
      </c>
      <c r="P7563">
        <v>131.5</v>
      </c>
      <c r="Q7563">
        <v>30.5</v>
      </c>
      <c r="R7563">
        <v>2333.4250000000002</v>
      </c>
      <c r="S7563">
        <v>2019</v>
      </c>
      <c r="T7563">
        <v>9</v>
      </c>
      <c r="U7563">
        <v>37</v>
      </c>
    </row>
    <row r="7564" spans="1:21" x14ac:dyDescent="0.3">
      <c r="A7564" s="5" t="s">
        <v>168</v>
      </c>
      <c r="B7564" s="5" t="s">
        <v>206</v>
      </c>
      <c r="C7564" s="5" t="s">
        <v>109</v>
      </c>
      <c r="D7564" s="5" t="s">
        <v>450</v>
      </c>
      <c r="E7564" s="5" t="s">
        <v>172</v>
      </c>
      <c r="F7564" s="6">
        <v>43721</v>
      </c>
      <c r="G7564" s="5" t="s">
        <v>148</v>
      </c>
      <c r="H7564" s="5" t="s">
        <v>216</v>
      </c>
      <c r="I7564">
        <v>43553</v>
      </c>
      <c r="J7564">
        <v>168</v>
      </c>
      <c r="K7564">
        <v>124</v>
      </c>
      <c r="L7564">
        <v>1</v>
      </c>
      <c r="M7564">
        <v>3782</v>
      </c>
      <c r="N7564">
        <v>3427.3939999999998</v>
      </c>
      <c r="O7564">
        <v>3427.3939999999998</v>
      </c>
      <c r="P7564">
        <v>124</v>
      </c>
      <c r="Q7564">
        <v>30.5</v>
      </c>
      <c r="R7564">
        <v>354.60599999999999</v>
      </c>
      <c r="S7564">
        <v>2019</v>
      </c>
      <c r="T7564">
        <v>9</v>
      </c>
      <c r="U7564">
        <v>37</v>
      </c>
    </row>
    <row r="7565" spans="1:21" x14ac:dyDescent="0.3">
      <c r="A7565" s="5" t="s">
        <v>168</v>
      </c>
      <c r="B7565" s="5" t="s">
        <v>206</v>
      </c>
      <c r="C7565" s="5" t="s">
        <v>109</v>
      </c>
      <c r="D7565" s="5" t="s">
        <v>450</v>
      </c>
      <c r="E7565" s="5" t="s">
        <v>172</v>
      </c>
      <c r="F7565" s="6">
        <v>43721</v>
      </c>
      <c r="G7565" s="5" t="s">
        <v>148</v>
      </c>
      <c r="H7565" s="5" t="s">
        <v>190</v>
      </c>
      <c r="I7565">
        <v>43553</v>
      </c>
      <c r="J7565">
        <v>168</v>
      </c>
      <c r="K7565">
        <v>125</v>
      </c>
      <c r="L7565">
        <v>1</v>
      </c>
      <c r="M7565">
        <v>3812.5</v>
      </c>
      <c r="N7565">
        <v>3427.3939999999998</v>
      </c>
      <c r="O7565">
        <v>3427.3939999999998</v>
      </c>
      <c r="P7565">
        <v>125</v>
      </c>
      <c r="Q7565">
        <v>30.5</v>
      </c>
      <c r="R7565">
        <v>385.10599999999999</v>
      </c>
      <c r="S7565">
        <v>2019</v>
      </c>
      <c r="T7565">
        <v>9</v>
      </c>
      <c r="U7565">
        <v>37</v>
      </c>
    </row>
    <row r="7566" spans="1:21" x14ac:dyDescent="0.3">
      <c r="A7566" s="5" t="s">
        <v>168</v>
      </c>
      <c r="B7566" s="5" t="s">
        <v>206</v>
      </c>
      <c r="C7566" s="5" t="s">
        <v>109</v>
      </c>
      <c r="D7566" s="5" t="s">
        <v>450</v>
      </c>
      <c r="E7566" s="5" t="s">
        <v>172</v>
      </c>
      <c r="F7566" s="6">
        <v>43721</v>
      </c>
      <c r="G7566" s="5" t="s">
        <v>148</v>
      </c>
      <c r="H7566" s="5" t="s">
        <v>182</v>
      </c>
      <c r="I7566">
        <v>43553</v>
      </c>
      <c r="J7566">
        <v>168</v>
      </c>
      <c r="K7566">
        <v>270</v>
      </c>
      <c r="L7566">
        <v>2</v>
      </c>
      <c r="M7566">
        <v>8235</v>
      </c>
      <c r="N7566">
        <v>6854.7879999999996</v>
      </c>
      <c r="O7566">
        <v>3427.3939999999998</v>
      </c>
      <c r="P7566">
        <v>135</v>
      </c>
      <c r="Q7566">
        <v>30.5</v>
      </c>
      <c r="R7566">
        <v>1380.212</v>
      </c>
      <c r="S7566">
        <v>2019</v>
      </c>
      <c r="T7566">
        <v>9</v>
      </c>
      <c r="U7566">
        <v>37</v>
      </c>
    </row>
    <row r="7567" spans="1:21" x14ac:dyDescent="0.3">
      <c r="A7567" s="5" t="s">
        <v>168</v>
      </c>
      <c r="B7567" s="5" t="s">
        <v>206</v>
      </c>
      <c r="C7567" s="5" t="s">
        <v>109</v>
      </c>
      <c r="D7567" s="5" t="s">
        <v>450</v>
      </c>
      <c r="E7567" s="5" t="s">
        <v>172</v>
      </c>
      <c r="F7567" s="6">
        <v>43721</v>
      </c>
      <c r="G7567" s="5" t="s">
        <v>148</v>
      </c>
      <c r="H7567" s="5" t="s">
        <v>226</v>
      </c>
      <c r="I7567">
        <v>43553</v>
      </c>
      <c r="J7567">
        <v>168</v>
      </c>
      <c r="K7567">
        <v>358</v>
      </c>
      <c r="L7567">
        <v>3</v>
      </c>
      <c r="M7567">
        <v>10919</v>
      </c>
      <c r="N7567">
        <v>10282.181</v>
      </c>
      <c r="O7567">
        <v>3427.3939999999998</v>
      </c>
      <c r="P7567">
        <v>119.33333333333333</v>
      </c>
      <c r="Q7567">
        <v>30.5</v>
      </c>
      <c r="R7567">
        <v>636.81899999999996</v>
      </c>
      <c r="S7567">
        <v>2019</v>
      </c>
      <c r="T7567">
        <v>9</v>
      </c>
      <c r="U7567">
        <v>37</v>
      </c>
    </row>
    <row r="7568" spans="1:21" x14ac:dyDescent="0.3">
      <c r="A7568" s="5" t="s">
        <v>168</v>
      </c>
      <c r="B7568" s="5" t="s">
        <v>206</v>
      </c>
      <c r="C7568" s="5" t="s">
        <v>109</v>
      </c>
      <c r="D7568" s="5" t="s">
        <v>450</v>
      </c>
      <c r="E7568" s="5" t="s">
        <v>172</v>
      </c>
      <c r="F7568" s="6">
        <v>43721</v>
      </c>
      <c r="G7568" s="5" t="s">
        <v>148</v>
      </c>
      <c r="H7568" s="5" t="s">
        <v>191</v>
      </c>
      <c r="I7568">
        <v>43553</v>
      </c>
      <c r="J7568">
        <v>168</v>
      </c>
      <c r="K7568">
        <v>558</v>
      </c>
      <c r="L7568">
        <v>4</v>
      </c>
      <c r="M7568">
        <v>17019</v>
      </c>
      <c r="N7568">
        <v>13709.575000000001</v>
      </c>
      <c r="O7568">
        <v>3427.3939999999998</v>
      </c>
      <c r="P7568">
        <v>139.5</v>
      </c>
      <c r="Q7568">
        <v>30.5</v>
      </c>
      <c r="R7568">
        <v>3309.4250000000002</v>
      </c>
      <c r="S7568">
        <v>2019</v>
      </c>
      <c r="T7568">
        <v>9</v>
      </c>
      <c r="U7568">
        <v>37</v>
      </c>
    </row>
    <row r="7569" spans="1:21" x14ac:dyDescent="0.3">
      <c r="A7569" s="5" t="s">
        <v>168</v>
      </c>
      <c r="B7569" s="5" t="s">
        <v>206</v>
      </c>
      <c r="C7569" s="5" t="s">
        <v>109</v>
      </c>
      <c r="D7569" s="5" t="s">
        <v>450</v>
      </c>
      <c r="E7569" s="5" t="s">
        <v>172</v>
      </c>
      <c r="F7569" s="6">
        <v>43721</v>
      </c>
      <c r="G7569" s="5" t="s">
        <v>148</v>
      </c>
      <c r="H7569" s="5" t="s">
        <v>187</v>
      </c>
      <c r="I7569">
        <v>43553</v>
      </c>
      <c r="J7569">
        <v>168</v>
      </c>
      <c r="K7569">
        <v>280</v>
      </c>
      <c r="L7569">
        <v>2</v>
      </c>
      <c r="M7569">
        <v>8540</v>
      </c>
      <c r="N7569">
        <v>6854.7879999999996</v>
      </c>
      <c r="O7569">
        <v>3427.3939999999998</v>
      </c>
      <c r="P7569">
        <v>140</v>
      </c>
      <c r="Q7569">
        <v>30.5</v>
      </c>
      <c r="R7569">
        <v>1685.212</v>
      </c>
      <c r="S7569">
        <v>2019</v>
      </c>
      <c r="T7569">
        <v>9</v>
      </c>
      <c r="U7569">
        <v>37</v>
      </c>
    </row>
    <row r="7570" spans="1:21" x14ac:dyDescent="0.3">
      <c r="A7570" s="5" t="s">
        <v>168</v>
      </c>
      <c r="B7570" s="5" t="s">
        <v>206</v>
      </c>
      <c r="C7570" s="5" t="s">
        <v>109</v>
      </c>
      <c r="D7570" s="5" t="s">
        <v>450</v>
      </c>
      <c r="E7570" s="5" t="s">
        <v>172</v>
      </c>
      <c r="F7570" s="6">
        <v>43721</v>
      </c>
      <c r="G7570" s="5" t="s">
        <v>148</v>
      </c>
      <c r="H7570" s="5" t="s">
        <v>321</v>
      </c>
      <c r="I7570">
        <v>43553</v>
      </c>
      <c r="J7570">
        <v>168</v>
      </c>
      <c r="K7570">
        <v>232</v>
      </c>
      <c r="L7570">
        <v>2</v>
      </c>
      <c r="M7570">
        <v>6960</v>
      </c>
      <c r="N7570">
        <v>6854.7879999999996</v>
      </c>
      <c r="O7570">
        <v>3427.3939999999998</v>
      </c>
      <c r="P7570">
        <v>116</v>
      </c>
      <c r="Q7570">
        <v>30</v>
      </c>
      <c r="R7570">
        <v>105.212</v>
      </c>
      <c r="S7570">
        <v>2019</v>
      </c>
      <c r="T7570">
        <v>9</v>
      </c>
      <c r="U7570">
        <v>37</v>
      </c>
    </row>
    <row r="7571" spans="1:21" x14ac:dyDescent="0.3">
      <c r="A7571" s="5" t="s">
        <v>168</v>
      </c>
      <c r="B7571" s="5" t="s">
        <v>206</v>
      </c>
      <c r="C7571" s="5" t="s">
        <v>109</v>
      </c>
      <c r="D7571" s="5" t="s">
        <v>450</v>
      </c>
      <c r="E7571" s="5" t="s">
        <v>172</v>
      </c>
      <c r="F7571" s="6">
        <v>43721</v>
      </c>
      <c r="G7571" s="5" t="s">
        <v>148</v>
      </c>
      <c r="H7571" s="5" t="s">
        <v>203</v>
      </c>
      <c r="I7571">
        <v>43553</v>
      </c>
      <c r="J7571">
        <v>168</v>
      </c>
      <c r="K7571">
        <v>242</v>
      </c>
      <c r="L7571">
        <v>2</v>
      </c>
      <c r="M7571">
        <v>7381</v>
      </c>
      <c r="N7571">
        <v>6854.7879999999996</v>
      </c>
      <c r="O7571">
        <v>3427.3939999999998</v>
      </c>
      <c r="P7571">
        <v>121</v>
      </c>
      <c r="Q7571">
        <v>30.5</v>
      </c>
      <c r="R7571">
        <v>526.21199999999999</v>
      </c>
      <c r="S7571">
        <v>2019</v>
      </c>
      <c r="T7571">
        <v>9</v>
      </c>
      <c r="U7571">
        <v>37</v>
      </c>
    </row>
    <row r="7572" spans="1:21" x14ac:dyDescent="0.3">
      <c r="A7572" s="5" t="s">
        <v>168</v>
      </c>
      <c r="B7572" s="5" t="s">
        <v>206</v>
      </c>
      <c r="C7572" s="5" t="s">
        <v>109</v>
      </c>
      <c r="D7572" s="5" t="s">
        <v>450</v>
      </c>
      <c r="E7572" s="5" t="s">
        <v>172</v>
      </c>
      <c r="F7572" s="6">
        <v>43721</v>
      </c>
      <c r="G7572" s="5" t="s">
        <v>148</v>
      </c>
      <c r="H7572" s="5" t="s">
        <v>180</v>
      </c>
      <c r="I7572">
        <v>43553</v>
      </c>
      <c r="J7572">
        <v>168</v>
      </c>
      <c r="K7572">
        <v>216</v>
      </c>
      <c r="L7572">
        <v>2</v>
      </c>
      <c r="M7572">
        <v>6588</v>
      </c>
      <c r="N7572">
        <v>6854.7879999999996</v>
      </c>
      <c r="O7572">
        <v>3427.3939999999998</v>
      </c>
      <c r="P7572">
        <v>108</v>
      </c>
      <c r="Q7572">
        <v>30.5</v>
      </c>
      <c r="R7572">
        <v>-266.78800000000001</v>
      </c>
      <c r="S7572">
        <v>2019</v>
      </c>
      <c r="T7572">
        <v>9</v>
      </c>
      <c r="U7572">
        <v>37</v>
      </c>
    </row>
    <row r="7573" spans="1:21" x14ac:dyDescent="0.3">
      <c r="A7573" s="5" t="s">
        <v>168</v>
      </c>
      <c r="B7573" s="5" t="s">
        <v>206</v>
      </c>
      <c r="C7573" s="5" t="s">
        <v>109</v>
      </c>
      <c r="D7573" s="5" t="s">
        <v>450</v>
      </c>
      <c r="E7573" s="5" t="s">
        <v>172</v>
      </c>
      <c r="F7573" s="6">
        <v>43721</v>
      </c>
      <c r="G7573" s="5" t="s">
        <v>148</v>
      </c>
      <c r="H7573" s="5" t="s">
        <v>222</v>
      </c>
      <c r="I7573">
        <v>43553</v>
      </c>
      <c r="J7573">
        <v>168</v>
      </c>
      <c r="K7573">
        <v>140</v>
      </c>
      <c r="L7573">
        <v>1</v>
      </c>
      <c r="M7573">
        <v>4270</v>
      </c>
      <c r="N7573">
        <v>3427.3939999999998</v>
      </c>
      <c r="O7573">
        <v>3427.3939999999998</v>
      </c>
      <c r="P7573">
        <v>140</v>
      </c>
      <c r="Q7573">
        <v>30.5</v>
      </c>
      <c r="R7573">
        <v>842.60599999999999</v>
      </c>
      <c r="S7573">
        <v>2019</v>
      </c>
      <c r="T7573">
        <v>9</v>
      </c>
      <c r="U7573">
        <v>37</v>
      </c>
    </row>
    <row r="7574" spans="1:21" x14ac:dyDescent="0.3">
      <c r="A7574" s="5" t="s">
        <v>168</v>
      </c>
      <c r="B7574" s="5" t="s">
        <v>206</v>
      </c>
      <c r="C7574" s="5" t="s">
        <v>109</v>
      </c>
      <c r="D7574" s="5" t="s">
        <v>450</v>
      </c>
      <c r="E7574" s="5" t="s">
        <v>172</v>
      </c>
      <c r="F7574" s="6">
        <v>43721</v>
      </c>
      <c r="G7574" s="5" t="s">
        <v>148</v>
      </c>
      <c r="H7574" s="5" t="s">
        <v>181</v>
      </c>
      <c r="I7574">
        <v>43553</v>
      </c>
      <c r="J7574">
        <v>168</v>
      </c>
      <c r="K7574">
        <v>120</v>
      </c>
      <c r="L7574">
        <v>1</v>
      </c>
      <c r="M7574">
        <v>3660</v>
      </c>
      <c r="N7574">
        <v>3427.3939999999998</v>
      </c>
      <c r="O7574">
        <v>3427.3939999999998</v>
      </c>
      <c r="P7574">
        <v>120</v>
      </c>
      <c r="Q7574">
        <v>30.5</v>
      </c>
      <c r="R7574">
        <v>232.60599999999999</v>
      </c>
      <c r="S7574">
        <v>2019</v>
      </c>
      <c r="T7574">
        <v>9</v>
      </c>
      <c r="U7574">
        <v>37</v>
      </c>
    </row>
    <row r="7575" spans="1:21" x14ac:dyDescent="0.3">
      <c r="A7575" s="5" t="s">
        <v>168</v>
      </c>
      <c r="B7575" s="5" t="s">
        <v>206</v>
      </c>
      <c r="C7575" s="5" t="s">
        <v>109</v>
      </c>
      <c r="D7575" s="5" t="s">
        <v>450</v>
      </c>
      <c r="E7575" s="5" t="s">
        <v>172</v>
      </c>
      <c r="F7575" s="6">
        <v>43721</v>
      </c>
      <c r="G7575" s="5" t="s">
        <v>148</v>
      </c>
      <c r="H7575" s="5" t="s">
        <v>183</v>
      </c>
      <c r="I7575">
        <v>43553</v>
      </c>
      <c r="J7575">
        <v>168</v>
      </c>
      <c r="K7575">
        <v>250</v>
      </c>
      <c r="L7575">
        <v>2</v>
      </c>
      <c r="M7575">
        <v>7625</v>
      </c>
      <c r="N7575">
        <v>6854.7879999999996</v>
      </c>
      <c r="O7575">
        <v>3427.3939999999998</v>
      </c>
      <c r="P7575">
        <v>125</v>
      </c>
      <c r="Q7575">
        <v>30.5</v>
      </c>
      <c r="R7575">
        <v>770.21199999999999</v>
      </c>
      <c r="S7575">
        <v>2019</v>
      </c>
      <c r="T7575">
        <v>9</v>
      </c>
      <c r="U7575">
        <v>37</v>
      </c>
    </row>
    <row r="7576" spans="1:21" x14ac:dyDescent="0.3">
      <c r="A7576" s="5" t="s">
        <v>168</v>
      </c>
      <c r="B7576" s="5" t="s">
        <v>206</v>
      </c>
      <c r="C7576" s="5" t="s">
        <v>109</v>
      </c>
      <c r="D7576" s="5" t="s">
        <v>450</v>
      </c>
      <c r="E7576" s="5" t="s">
        <v>172</v>
      </c>
      <c r="F7576" s="6">
        <v>43721</v>
      </c>
      <c r="G7576" s="5" t="s">
        <v>148</v>
      </c>
      <c r="H7576" s="5" t="s">
        <v>246</v>
      </c>
      <c r="I7576">
        <v>43553</v>
      </c>
      <c r="J7576">
        <v>168</v>
      </c>
      <c r="K7576">
        <v>403</v>
      </c>
      <c r="L7576">
        <v>3</v>
      </c>
      <c r="M7576">
        <v>12291.5</v>
      </c>
      <c r="N7576">
        <v>10282.181</v>
      </c>
      <c r="O7576">
        <v>3427.3939999999998</v>
      </c>
      <c r="P7576">
        <v>134.33333333333334</v>
      </c>
      <c r="Q7576">
        <v>30.5</v>
      </c>
      <c r="R7576">
        <v>2009.319</v>
      </c>
      <c r="S7576">
        <v>2019</v>
      </c>
      <c r="T7576">
        <v>9</v>
      </c>
      <c r="U7576">
        <v>37</v>
      </c>
    </row>
    <row r="7577" spans="1:21" x14ac:dyDescent="0.3">
      <c r="A7577" s="5" t="s">
        <v>168</v>
      </c>
      <c r="B7577" s="5" t="s">
        <v>206</v>
      </c>
      <c r="C7577" s="5" t="s">
        <v>109</v>
      </c>
      <c r="D7577" s="5" t="s">
        <v>450</v>
      </c>
      <c r="E7577" s="5" t="s">
        <v>172</v>
      </c>
      <c r="F7577" s="6">
        <v>43721</v>
      </c>
      <c r="G7577" s="5" t="s">
        <v>148</v>
      </c>
      <c r="H7577" s="5" t="s">
        <v>186</v>
      </c>
      <c r="I7577">
        <v>43553</v>
      </c>
      <c r="J7577">
        <v>168</v>
      </c>
      <c r="K7577">
        <v>128</v>
      </c>
      <c r="L7577">
        <v>1</v>
      </c>
      <c r="M7577">
        <v>3904</v>
      </c>
      <c r="N7577">
        <v>3427.3939999999998</v>
      </c>
      <c r="O7577">
        <v>3427.3939999999998</v>
      </c>
      <c r="P7577">
        <v>128</v>
      </c>
      <c r="Q7577">
        <v>30.5</v>
      </c>
      <c r="R7577">
        <v>476.60599999999999</v>
      </c>
      <c r="S7577">
        <v>2019</v>
      </c>
      <c r="T7577">
        <v>9</v>
      </c>
      <c r="U7577">
        <v>37</v>
      </c>
    </row>
    <row r="7578" spans="1:21" x14ac:dyDescent="0.3">
      <c r="A7578" s="5" t="s">
        <v>168</v>
      </c>
      <c r="B7578" s="5" t="s">
        <v>206</v>
      </c>
      <c r="C7578" s="5" t="s">
        <v>109</v>
      </c>
      <c r="D7578" s="5" t="s">
        <v>450</v>
      </c>
      <c r="E7578" s="5" t="s">
        <v>172</v>
      </c>
      <c r="F7578" s="6">
        <v>43721</v>
      </c>
      <c r="G7578" s="5" t="s">
        <v>148</v>
      </c>
      <c r="H7578" s="5" t="s">
        <v>238</v>
      </c>
      <c r="I7578">
        <v>43553</v>
      </c>
      <c r="J7578">
        <v>168</v>
      </c>
      <c r="K7578">
        <v>236</v>
      </c>
      <c r="L7578">
        <v>2</v>
      </c>
      <c r="M7578">
        <v>7198</v>
      </c>
      <c r="N7578">
        <v>6854.7879999999996</v>
      </c>
      <c r="O7578">
        <v>3427.3939999999998</v>
      </c>
      <c r="P7578">
        <v>118</v>
      </c>
      <c r="Q7578">
        <v>30.5</v>
      </c>
      <c r="R7578">
        <v>343.21199999999999</v>
      </c>
      <c r="S7578">
        <v>2019</v>
      </c>
      <c r="T7578">
        <v>9</v>
      </c>
      <c r="U7578">
        <v>37</v>
      </c>
    </row>
    <row r="7579" spans="1:21" x14ac:dyDescent="0.3">
      <c r="A7579" s="5" t="s">
        <v>168</v>
      </c>
      <c r="B7579" s="5" t="s">
        <v>206</v>
      </c>
      <c r="C7579" s="5" t="s">
        <v>109</v>
      </c>
      <c r="D7579" s="5" t="s">
        <v>450</v>
      </c>
      <c r="E7579" s="5" t="s">
        <v>172</v>
      </c>
      <c r="F7579" s="6">
        <v>43721</v>
      </c>
      <c r="G7579" s="5" t="s">
        <v>148</v>
      </c>
      <c r="H7579" s="5" t="s">
        <v>184</v>
      </c>
      <c r="I7579">
        <v>43553</v>
      </c>
      <c r="J7579">
        <v>168</v>
      </c>
      <c r="K7579">
        <v>3350</v>
      </c>
      <c r="L7579">
        <v>25</v>
      </c>
      <c r="M7579">
        <v>100500</v>
      </c>
      <c r="N7579">
        <v>85684.843999999997</v>
      </c>
      <c r="O7579">
        <v>3427.3939999999998</v>
      </c>
      <c r="P7579">
        <v>134</v>
      </c>
      <c r="Q7579">
        <v>30</v>
      </c>
      <c r="R7579">
        <v>14815.156000000001</v>
      </c>
      <c r="S7579">
        <v>2019</v>
      </c>
      <c r="T7579">
        <v>9</v>
      </c>
      <c r="U7579">
        <v>37</v>
      </c>
    </row>
    <row r="7580" spans="1:21" x14ac:dyDescent="0.3">
      <c r="A7580" s="5" t="s">
        <v>168</v>
      </c>
      <c r="B7580" s="5" t="s">
        <v>206</v>
      </c>
      <c r="C7580" s="5" t="s">
        <v>109</v>
      </c>
      <c r="D7580" s="5" t="s">
        <v>450</v>
      </c>
      <c r="E7580" s="5" t="s">
        <v>172</v>
      </c>
      <c r="F7580" s="6">
        <v>43721</v>
      </c>
      <c r="G7580" s="5" t="s">
        <v>148</v>
      </c>
      <c r="H7580" s="5" t="s">
        <v>269</v>
      </c>
      <c r="I7580">
        <v>43553</v>
      </c>
      <c r="J7580">
        <v>168</v>
      </c>
      <c r="K7580">
        <v>1062</v>
      </c>
      <c r="L7580">
        <v>9</v>
      </c>
      <c r="M7580">
        <v>31860</v>
      </c>
      <c r="N7580">
        <v>30846.544000000002</v>
      </c>
      <c r="O7580">
        <v>3427.3939999999998</v>
      </c>
      <c r="P7580">
        <v>118</v>
      </c>
      <c r="Q7580">
        <v>30</v>
      </c>
      <c r="R7580">
        <v>1013.456</v>
      </c>
      <c r="S7580">
        <v>2019</v>
      </c>
      <c r="T7580">
        <v>9</v>
      </c>
      <c r="U7580">
        <v>37</v>
      </c>
    </row>
    <row r="7581" spans="1:21" x14ac:dyDescent="0.3">
      <c r="A7581" s="5" t="s">
        <v>168</v>
      </c>
      <c r="B7581" s="5" t="s">
        <v>206</v>
      </c>
      <c r="C7581" s="5" t="s">
        <v>109</v>
      </c>
      <c r="D7581" s="5" t="s">
        <v>450</v>
      </c>
      <c r="E7581" s="5" t="s">
        <v>172</v>
      </c>
      <c r="F7581" s="6">
        <v>43721</v>
      </c>
      <c r="G7581" s="5" t="s">
        <v>148</v>
      </c>
      <c r="H7581" s="5" t="s">
        <v>225</v>
      </c>
      <c r="I7581">
        <v>43553</v>
      </c>
      <c r="J7581">
        <v>168</v>
      </c>
      <c r="K7581">
        <v>330</v>
      </c>
      <c r="L7581">
        <v>3</v>
      </c>
      <c r="M7581">
        <v>9900</v>
      </c>
      <c r="N7581">
        <v>10282.181</v>
      </c>
      <c r="O7581">
        <v>3427.3939999999998</v>
      </c>
      <c r="P7581">
        <v>110</v>
      </c>
      <c r="Q7581">
        <v>30</v>
      </c>
      <c r="R7581">
        <v>-382.18099999999998</v>
      </c>
      <c r="S7581">
        <v>2019</v>
      </c>
      <c r="T7581">
        <v>9</v>
      </c>
      <c r="U7581">
        <v>37</v>
      </c>
    </row>
    <row r="7582" spans="1:21" x14ac:dyDescent="0.3">
      <c r="A7582" s="5" t="s">
        <v>168</v>
      </c>
      <c r="B7582" s="5" t="s">
        <v>206</v>
      </c>
      <c r="C7582" s="5" t="s">
        <v>109</v>
      </c>
      <c r="D7582" s="5" t="s">
        <v>450</v>
      </c>
      <c r="E7582" s="5" t="s">
        <v>172</v>
      </c>
      <c r="F7582" s="6">
        <v>43721</v>
      </c>
      <c r="G7582" s="5" t="s">
        <v>148</v>
      </c>
      <c r="H7582" s="5" t="s">
        <v>189</v>
      </c>
      <c r="I7582">
        <v>43553</v>
      </c>
      <c r="J7582">
        <v>168</v>
      </c>
      <c r="K7582">
        <v>120</v>
      </c>
      <c r="L7582">
        <v>1</v>
      </c>
      <c r="M7582">
        <v>3660</v>
      </c>
      <c r="N7582">
        <v>3427.3939999999998</v>
      </c>
      <c r="O7582">
        <v>3427.3939999999998</v>
      </c>
      <c r="P7582">
        <v>120</v>
      </c>
      <c r="Q7582">
        <v>30.5</v>
      </c>
      <c r="R7582">
        <v>232.60599999999999</v>
      </c>
      <c r="S7582">
        <v>2019</v>
      </c>
      <c r="T7582">
        <v>9</v>
      </c>
      <c r="U7582">
        <v>37</v>
      </c>
    </row>
    <row r="7583" spans="1:21" x14ac:dyDescent="0.3">
      <c r="A7583" s="5" t="s">
        <v>168</v>
      </c>
      <c r="B7583" s="5" t="s">
        <v>169</v>
      </c>
      <c r="C7583" s="5" t="s">
        <v>170</v>
      </c>
      <c r="D7583" s="5" t="s">
        <v>446</v>
      </c>
      <c r="E7583" s="5" t="s">
        <v>172</v>
      </c>
      <c r="F7583" s="6">
        <v>43726</v>
      </c>
      <c r="G7583" s="5" t="s">
        <v>148</v>
      </c>
      <c r="H7583" s="5" t="s">
        <v>208</v>
      </c>
      <c r="I7583">
        <v>43539</v>
      </c>
      <c r="J7583">
        <v>187</v>
      </c>
      <c r="K7583">
        <v>100.6</v>
      </c>
      <c r="L7583">
        <v>1</v>
      </c>
      <c r="M7583">
        <v>3068.3</v>
      </c>
      <c r="N7583">
        <v>3009.1080000000002</v>
      </c>
      <c r="O7583">
        <v>3009.1080000000002</v>
      </c>
      <c r="P7583">
        <v>100.6</v>
      </c>
      <c r="Q7583">
        <v>30.5</v>
      </c>
      <c r="R7583">
        <v>59.192</v>
      </c>
      <c r="S7583">
        <v>2019</v>
      </c>
      <c r="T7583">
        <v>9</v>
      </c>
      <c r="U7583">
        <v>38</v>
      </c>
    </row>
    <row r="7584" spans="1:21" x14ac:dyDescent="0.3">
      <c r="A7584" s="5" t="s">
        <v>168</v>
      </c>
      <c r="B7584" s="5" t="s">
        <v>169</v>
      </c>
      <c r="C7584" s="5" t="s">
        <v>170</v>
      </c>
      <c r="D7584" s="5" t="s">
        <v>448</v>
      </c>
      <c r="E7584" s="5" t="s">
        <v>172</v>
      </c>
      <c r="F7584" s="6">
        <v>43726</v>
      </c>
      <c r="G7584" s="5" t="s">
        <v>148</v>
      </c>
      <c r="H7584" s="5" t="s">
        <v>367</v>
      </c>
      <c r="I7584">
        <v>43546</v>
      </c>
      <c r="J7584">
        <v>180</v>
      </c>
      <c r="K7584">
        <v>7033</v>
      </c>
      <c r="L7584">
        <v>23</v>
      </c>
      <c r="M7584">
        <v>70095.566999999995</v>
      </c>
      <c r="N7584">
        <v>70066.887000000002</v>
      </c>
      <c r="O7584">
        <v>3046.386</v>
      </c>
      <c r="P7584">
        <v>305.78260869565219</v>
      </c>
      <c r="Q7584">
        <v>9.9666999999999994</v>
      </c>
      <c r="R7584">
        <v>28.68</v>
      </c>
      <c r="S7584">
        <v>2019</v>
      </c>
      <c r="T7584">
        <v>9</v>
      </c>
      <c r="U7584">
        <v>38</v>
      </c>
    </row>
    <row r="7585" spans="1:21" x14ac:dyDescent="0.3">
      <c r="A7585" s="5" t="s">
        <v>168</v>
      </c>
      <c r="B7585" s="5" t="s">
        <v>169</v>
      </c>
      <c r="C7585" s="5" t="s">
        <v>170</v>
      </c>
      <c r="D7585" s="5" t="s">
        <v>450</v>
      </c>
      <c r="E7585" s="5" t="s">
        <v>172</v>
      </c>
      <c r="F7585" s="6">
        <v>43726</v>
      </c>
      <c r="G7585" s="5" t="s">
        <v>148</v>
      </c>
      <c r="H7585" s="5" t="s">
        <v>367</v>
      </c>
      <c r="I7585">
        <v>43553</v>
      </c>
      <c r="J7585">
        <v>173</v>
      </c>
      <c r="K7585">
        <v>7033</v>
      </c>
      <c r="L7585">
        <v>7</v>
      </c>
      <c r="M7585">
        <v>21333.433000000001</v>
      </c>
      <c r="N7585">
        <v>23991.756000000001</v>
      </c>
      <c r="O7585">
        <v>3427.3939999999998</v>
      </c>
      <c r="P7585">
        <v>1004.7142857142857</v>
      </c>
      <c r="Q7585">
        <v>3.0333000000000001</v>
      </c>
      <c r="R7585">
        <v>-2658.3229999999999</v>
      </c>
      <c r="S7585">
        <v>2019</v>
      </c>
      <c r="T7585">
        <v>9</v>
      </c>
      <c r="U7585">
        <v>38</v>
      </c>
    </row>
    <row r="7586" spans="1:21" x14ac:dyDescent="0.3">
      <c r="A7586" s="5" t="s">
        <v>168</v>
      </c>
      <c r="B7586" s="5" t="s">
        <v>169</v>
      </c>
      <c r="C7586" s="5" t="s">
        <v>170</v>
      </c>
      <c r="D7586" s="5" t="s">
        <v>453</v>
      </c>
      <c r="E7586" s="5" t="s">
        <v>172</v>
      </c>
      <c r="F7586" s="6">
        <v>43726</v>
      </c>
      <c r="G7586" s="5" t="s">
        <v>148</v>
      </c>
      <c r="H7586" s="5" t="s">
        <v>367</v>
      </c>
      <c r="I7586">
        <v>43555</v>
      </c>
      <c r="J7586">
        <v>171</v>
      </c>
      <c r="K7586">
        <v>7033</v>
      </c>
      <c r="L7586">
        <v>16</v>
      </c>
      <c r="M7586">
        <v>48762.133000000002</v>
      </c>
      <c r="N7586">
        <v>45739.360999999997</v>
      </c>
      <c r="O7586">
        <v>2858.71</v>
      </c>
      <c r="P7586">
        <v>439.5625</v>
      </c>
      <c r="Q7586">
        <v>6.9333</v>
      </c>
      <c r="R7586">
        <v>3022.7719999999999</v>
      </c>
      <c r="S7586">
        <v>2019</v>
      </c>
      <c r="T7586">
        <v>9</v>
      </c>
      <c r="U7586">
        <v>38</v>
      </c>
    </row>
    <row r="7587" spans="1:21" x14ac:dyDescent="0.3">
      <c r="A7587" s="5" t="s">
        <v>168</v>
      </c>
      <c r="B7587" s="5" t="s">
        <v>169</v>
      </c>
      <c r="C7587" s="5" t="s">
        <v>170</v>
      </c>
      <c r="D7587" s="5" t="s">
        <v>429</v>
      </c>
      <c r="E7587" s="5" t="s">
        <v>172</v>
      </c>
      <c r="F7587" s="6">
        <v>43726</v>
      </c>
      <c r="G7587" s="5" t="s">
        <v>148</v>
      </c>
      <c r="H7587" s="5" t="s">
        <v>367</v>
      </c>
      <c r="I7587">
        <v>43560</v>
      </c>
      <c r="J7587">
        <v>166</v>
      </c>
      <c r="K7587">
        <v>7033</v>
      </c>
      <c r="L7587">
        <v>14</v>
      </c>
      <c r="M7587">
        <v>42666.866999999998</v>
      </c>
      <c r="N7587">
        <v>41540.815000000002</v>
      </c>
      <c r="O7587">
        <v>2967.201</v>
      </c>
      <c r="P7587">
        <v>502.35714285714283</v>
      </c>
      <c r="Q7587">
        <v>6.0667</v>
      </c>
      <c r="R7587">
        <v>1126.0519999999999</v>
      </c>
      <c r="S7587">
        <v>2019</v>
      </c>
      <c r="T7587">
        <v>9</v>
      </c>
      <c r="U7587">
        <v>38</v>
      </c>
    </row>
    <row r="7588" spans="1:21" x14ac:dyDescent="0.3">
      <c r="A7588" s="5" t="s">
        <v>168</v>
      </c>
      <c r="B7588" s="5" t="s">
        <v>175</v>
      </c>
      <c r="C7588" s="5" t="s">
        <v>82</v>
      </c>
      <c r="D7588" s="5" t="s">
        <v>444</v>
      </c>
      <c r="E7588" s="5" t="s">
        <v>172</v>
      </c>
      <c r="F7588" s="6">
        <v>43726</v>
      </c>
      <c r="G7588" s="5" t="s">
        <v>148</v>
      </c>
      <c r="H7588" s="5" t="s">
        <v>173</v>
      </c>
      <c r="I7588">
        <v>43547</v>
      </c>
      <c r="J7588">
        <v>179</v>
      </c>
      <c r="K7588">
        <v>100</v>
      </c>
      <c r="L7588">
        <v>1</v>
      </c>
      <c r="M7588">
        <v>3400</v>
      </c>
      <c r="N7588">
        <v>2314.8290000000002</v>
      </c>
      <c r="O7588">
        <v>2314.8290000000002</v>
      </c>
      <c r="P7588">
        <v>100</v>
      </c>
      <c r="Q7588">
        <v>34</v>
      </c>
      <c r="R7588">
        <v>1085.171</v>
      </c>
      <c r="S7588">
        <v>2019</v>
      </c>
      <c r="T7588">
        <v>9</v>
      </c>
      <c r="U7588">
        <v>38</v>
      </c>
    </row>
    <row r="7589" spans="1:21" x14ac:dyDescent="0.3">
      <c r="A7589" s="5" t="s">
        <v>168</v>
      </c>
      <c r="B7589" s="5" t="s">
        <v>175</v>
      </c>
      <c r="C7589" s="5" t="s">
        <v>82</v>
      </c>
      <c r="D7589" s="5" t="s">
        <v>444</v>
      </c>
      <c r="E7589" s="5" t="s">
        <v>172</v>
      </c>
      <c r="F7589" s="6">
        <v>43726</v>
      </c>
      <c r="G7589" s="5" t="s">
        <v>148</v>
      </c>
      <c r="H7589" s="5" t="s">
        <v>212</v>
      </c>
      <c r="I7589">
        <v>43547</v>
      </c>
      <c r="J7589">
        <v>179</v>
      </c>
      <c r="K7589">
        <v>117</v>
      </c>
      <c r="L7589">
        <v>1</v>
      </c>
      <c r="M7589">
        <v>3276</v>
      </c>
      <c r="N7589">
        <v>2314.8290000000002</v>
      </c>
      <c r="O7589">
        <v>2314.8290000000002</v>
      </c>
      <c r="P7589">
        <v>117</v>
      </c>
      <c r="Q7589">
        <v>28</v>
      </c>
      <c r="R7589">
        <v>961.17100000000005</v>
      </c>
      <c r="S7589">
        <v>2019</v>
      </c>
      <c r="T7589">
        <v>9</v>
      </c>
      <c r="U7589">
        <v>38</v>
      </c>
    </row>
    <row r="7590" spans="1:21" x14ac:dyDescent="0.3">
      <c r="A7590" s="5" t="s">
        <v>168</v>
      </c>
      <c r="B7590" s="5" t="s">
        <v>175</v>
      </c>
      <c r="C7590" s="5" t="s">
        <v>82</v>
      </c>
      <c r="D7590" s="5" t="s">
        <v>444</v>
      </c>
      <c r="E7590" s="5" t="s">
        <v>172</v>
      </c>
      <c r="F7590" s="6">
        <v>43726</v>
      </c>
      <c r="G7590" s="5" t="s">
        <v>148</v>
      </c>
      <c r="H7590" s="5" t="s">
        <v>190</v>
      </c>
      <c r="I7590">
        <v>43547</v>
      </c>
      <c r="J7590">
        <v>179</v>
      </c>
      <c r="K7590">
        <v>258.5</v>
      </c>
      <c r="L7590">
        <v>2</v>
      </c>
      <c r="M7590">
        <v>7238</v>
      </c>
      <c r="N7590">
        <v>4629.6589999999997</v>
      </c>
      <c r="O7590">
        <v>2314.8290000000002</v>
      </c>
      <c r="P7590">
        <v>129.25</v>
      </c>
      <c r="Q7590">
        <v>28</v>
      </c>
      <c r="R7590">
        <v>2608.3409999999999</v>
      </c>
      <c r="S7590">
        <v>2019</v>
      </c>
      <c r="T7590">
        <v>9</v>
      </c>
      <c r="U7590">
        <v>38</v>
      </c>
    </row>
    <row r="7591" spans="1:21" x14ac:dyDescent="0.3">
      <c r="A7591" s="5" t="s">
        <v>168</v>
      </c>
      <c r="B7591" s="5" t="s">
        <v>175</v>
      </c>
      <c r="C7591" s="5" t="s">
        <v>82</v>
      </c>
      <c r="D7591" s="5" t="s">
        <v>444</v>
      </c>
      <c r="E7591" s="5" t="s">
        <v>172</v>
      </c>
      <c r="F7591" s="6">
        <v>43726</v>
      </c>
      <c r="G7591" s="5" t="s">
        <v>148</v>
      </c>
      <c r="H7591" s="5" t="s">
        <v>194</v>
      </c>
      <c r="I7591">
        <v>43547</v>
      </c>
      <c r="J7591">
        <v>179</v>
      </c>
      <c r="K7591">
        <v>476.5</v>
      </c>
      <c r="L7591">
        <v>4</v>
      </c>
      <c r="M7591">
        <v>14533.25</v>
      </c>
      <c r="N7591">
        <v>9259.3169999999991</v>
      </c>
      <c r="O7591">
        <v>2314.8290000000002</v>
      </c>
      <c r="P7591">
        <v>119.125</v>
      </c>
      <c r="Q7591">
        <v>30.5</v>
      </c>
      <c r="R7591">
        <v>5273.933</v>
      </c>
      <c r="S7591">
        <v>2019</v>
      </c>
      <c r="T7591">
        <v>9</v>
      </c>
      <c r="U7591">
        <v>38</v>
      </c>
    </row>
    <row r="7592" spans="1:21" x14ac:dyDescent="0.3">
      <c r="A7592" s="5" t="s">
        <v>168</v>
      </c>
      <c r="B7592" s="5" t="s">
        <v>175</v>
      </c>
      <c r="C7592" s="5" t="s">
        <v>82</v>
      </c>
      <c r="D7592" s="5" t="s">
        <v>444</v>
      </c>
      <c r="E7592" s="5" t="s">
        <v>172</v>
      </c>
      <c r="F7592" s="6">
        <v>43726</v>
      </c>
      <c r="G7592" s="5" t="s">
        <v>148</v>
      </c>
      <c r="H7592" s="5" t="s">
        <v>351</v>
      </c>
      <c r="I7592">
        <v>43547</v>
      </c>
      <c r="J7592">
        <v>179</v>
      </c>
      <c r="K7592">
        <v>433.5</v>
      </c>
      <c r="L7592">
        <v>4</v>
      </c>
      <c r="M7592">
        <v>13221.75</v>
      </c>
      <c r="N7592">
        <v>9259.3169999999991</v>
      </c>
      <c r="O7592">
        <v>2314.8290000000002</v>
      </c>
      <c r="P7592">
        <v>108.375</v>
      </c>
      <c r="Q7592">
        <v>30.5</v>
      </c>
      <c r="R7592">
        <v>3962.433</v>
      </c>
      <c r="S7592">
        <v>2019</v>
      </c>
      <c r="T7592">
        <v>9</v>
      </c>
      <c r="U7592">
        <v>38</v>
      </c>
    </row>
    <row r="7593" spans="1:21" x14ac:dyDescent="0.3">
      <c r="A7593" s="5" t="s">
        <v>168</v>
      </c>
      <c r="B7593" s="5" t="s">
        <v>175</v>
      </c>
      <c r="C7593" s="5" t="s">
        <v>82</v>
      </c>
      <c r="D7593" s="5" t="s">
        <v>444</v>
      </c>
      <c r="E7593" s="5" t="s">
        <v>172</v>
      </c>
      <c r="F7593" s="6">
        <v>43726</v>
      </c>
      <c r="G7593" s="5" t="s">
        <v>148</v>
      </c>
      <c r="H7593" s="5" t="s">
        <v>173</v>
      </c>
      <c r="I7593">
        <v>43547</v>
      </c>
      <c r="J7593">
        <v>179</v>
      </c>
      <c r="K7593">
        <v>616</v>
      </c>
      <c r="L7593">
        <v>7</v>
      </c>
      <c r="M7593">
        <v>20944</v>
      </c>
      <c r="N7593">
        <v>16203.805</v>
      </c>
      <c r="O7593">
        <v>2314.8290000000002</v>
      </c>
      <c r="P7593">
        <v>88</v>
      </c>
      <c r="Q7593">
        <v>34</v>
      </c>
      <c r="R7593">
        <v>4740.1949999999997</v>
      </c>
      <c r="S7593">
        <v>2019</v>
      </c>
      <c r="T7593">
        <v>9</v>
      </c>
      <c r="U7593">
        <v>38</v>
      </c>
    </row>
    <row r="7594" spans="1:21" x14ac:dyDescent="0.3">
      <c r="A7594" s="5" t="s">
        <v>168</v>
      </c>
      <c r="B7594" s="5" t="s">
        <v>175</v>
      </c>
      <c r="C7594" s="5" t="s">
        <v>84</v>
      </c>
      <c r="D7594" s="5" t="s">
        <v>451</v>
      </c>
      <c r="E7594" s="5" t="s">
        <v>172</v>
      </c>
      <c r="F7594" s="6">
        <v>43726</v>
      </c>
      <c r="G7594" s="5" t="s">
        <v>148</v>
      </c>
      <c r="H7594" s="5" t="s">
        <v>178</v>
      </c>
      <c r="I7594">
        <v>43554</v>
      </c>
      <c r="J7594">
        <v>172</v>
      </c>
      <c r="K7594">
        <v>190</v>
      </c>
      <c r="L7594">
        <v>2</v>
      </c>
      <c r="M7594">
        <v>5795</v>
      </c>
      <c r="N7594">
        <v>4884.1819999999998</v>
      </c>
      <c r="O7594">
        <v>2442.0909999999999</v>
      </c>
      <c r="P7594">
        <v>95</v>
      </c>
      <c r="Q7594">
        <v>30.5</v>
      </c>
      <c r="R7594">
        <v>910.81799999999998</v>
      </c>
      <c r="S7594">
        <v>2019</v>
      </c>
      <c r="T7594">
        <v>9</v>
      </c>
      <c r="U7594">
        <v>38</v>
      </c>
    </row>
    <row r="7595" spans="1:21" x14ac:dyDescent="0.3">
      <c r="A7595" s="5" t="s">
        <v>168</v>
      </c>
      <c r="B7595" s="5" t="s">
        <v>175</v>
      </c>
      <c r="C7595" s="5" t="s">
        <v>84</v>
      </c>
      <c r="D7595" s="5" t="s">
        <v>451</v>
      </c>
      <c r="E7595" s="5" t="s">
        <v>172</v>
      </c>
      <c r="F7595" s="6">
        <v>43726</v>
      </c>
      <c r="G7595" s="5" t="s">
        <v>148</v>
      </c>
      <c r="H7595" s="5" t="s">
        <v>305</v>
      </c>
      <c r="I7595">
        <v>43554</v>
      </c>
      <c r="J7595">
        <v>172</v>
      </c>
      <c r="K7595">
        <v>1109.5</v>
      </c>
      <c r="L7595">
        <v>10</v>
      </c>
      <c r="M7595">
        <v>34949.25</v>
      </c>
      <c r="N7595">
        <v>24420.91</v>
      </c>
      <c r="O7595">
        <v>2442.0909999999999</v>
      </c>
      <c r="P7595">
        <v>110.95</v>
      </c>
      <c r="Q7595">
        <v>31.5</v>
      </c>
      <c r="R7595">
        <v>10528.34</v>
      </c>
      <c r="S7595">
        <v>2019</v>
      </c>
      <c r="T7595">
        <v>9</v>
      </c>
      <c r="U7595">
        <v>38</v>
      </c>
    </row>
    <row r="7596" spans="1:21" x14ac:dyDescent="0.3">
      <c r="A7596" s="5" t="s">
        <v>168</v>
      </c>
      <c r="B7596" s="5" t="s">
        <v>175</v>
      </c>
      <c r="C7596" s="5" t="s">
        <v>84</v>
      </c>
      <c r="D7596" s="5" t="s">
        <v>451</v>
      </c>
      <c r="E7596" s="5" t="s">
        <v>172</v>
      </c>
      <c r="F7596" s="6">
        <v>43726</v>
      </c>
      <c r="G7596" s="5" t="s">
        <v>148</v>
      </c>
      <c r="H7596" s="5" t="s">
        <v>194</v>
      </c>
      <c r="I7596">
        <v>43554</v>
      </c>
      <c r="J7596">
        <v>172</v>
      </c>
      <c r="K7596">
        <v>461</v>
      </c>
      <c r="L7596">
        <v>4</v>
      </c>
      <c r="M7596">
        <v>14060.5</v>
      </c>
      <c r="N7596">
        <v>9768.3639999999996</v>
      </c>
      <c r="O7596">
        <v>2442.0909999999999</v>
      </c>
      <c r="P7596">
        <v>115.25</v>
      </c>
      <c r="Q7596">
        <v>30.5</v>
      </c>
      <c r="R7596">
        <v>4292.1360000000004</v>
      </c>
      <c r="S7596">
        <v>2019</v>
      </c>
      <c r="T7596">
        <v>9</v>
      </c>
      <c r="U7596">
        <v>38</v>
      </c>
    </row>
    <row r="7597" spans="1:21" x14ac:dyDescent="0.3">
      <c r="A7597" s="5" t="s">
        <v>168</v>
      </c>
      <c r="B7597" s="5" t="s">
        <v>175</v>
      </c>
      <c r="C7597" s="5" t="s">
        <v>84</v>
      </c>
      <c r="D7597" s="5" t="s">
        <v>451</v>
      </c>
      <c r="E7597" s="5" t="s">
        <v>172</v>
      </c>
      <c r="F7597" s="6">
        <v>43726</v>
      </c>
      <c r="G7597" s="5" t="s">
        <v>148</v>
      </c>
      <c r="H7597" s="5" t="s">
        <v>371</v>
      </c>
      <c r="I7597">
        <v>43554</v>
      </c>
      <c r="J7597">
        <v>172</v>
      </c>
      <c r="K7597">
        <v>1040.5</v>
      </c>
      <c r="L7597">
        <v>10</v>
      </c>
      <c r="M7597">
        <v>31735.25</v>
      </c>
      <c r="N7597">
        <v>24420.91</v>
      </c>
      <c r="O7597">
        <v>2442.0909999999999</v>
      </c>
      <c r="P7597">
        <v>104.05</v>
      </c>
      <c r="Q7597">
        <v>30.5</v>
      </c>
      <c r="R7597">
        <v>7314.34</v>
      </c>
      <c r="S7597">
        <v>2019</v>
      </c>
      <c r="T7597">
        <v>9</v>
      </c>
      <c r="U7597">
        <v>38</v>
      </c>
    </row>
    <row r="7598" spans="1:21" x14ac:dyDescent="0.3">
      <c r="A7598" s="5" t="s">
        <v>168</v>
      </c>
      <c r="B7598" s="5" t="s">
        <v>175</v>
      </c>
      <c r="C7598" s="5" t="s">
        <v>84</v>
      </c>
      <c r="D7598" s="5" t="s">
        <v>451</v>
      </c>
      <c r="E7598" s="5" t="s">
        <v>172</v>
      </c>
      <c r="F7598" s="6">
        <v>43726</v>
      </c>
      <c r="G7598" s="5" t="s">
        <v>148</v>
      </c>
      <c r="H7598" s="5" t="s">
        <v>198</v>
      </c>
      <c r="I7598">
        <v>43554</v>
      </c>
      <c r="J7598">
        <v>172</v>
      </c>
      <c r="K7598">
        <v>121</v>
      </c>
      <c r="L7598">
        <v>1</v>
      </c>
      <c r="M7598">
        <v>3690.5</v>
      </c>
      <c r="N7598">
        <v>2442.0909999999999</v>
      </c>
      <c r="O7598">
        <v>2442.0909999999999</v>
      </c>
      <c r="P7598">
        <v>121</v>
      </c>
      <c r="Q7598">
        <v>30.5</v>
      </c>
      <c r="R7598">
        <v>1248.4090000000001</v>
      </c>
      <c r="S7598">
        <v>2019</v>
      </c>
      <c r="T7598">
        <v>9</v>
      </c>
      <c r="U7598">
        <v>38</v>
      </c>
    </row>
    <row r="7599" spans="1:21" x14ac:dyDescent="0.3">
      <c r="A7599" s="5" t="s">
        <v>168</v>
      </c>
      <c r="B7599" s="5" t="s">
        <v>175</v>
      </c>
      <c r="C7599" s="5" t="s">
        <v>84</v>
      </c>
      <c r="D7599" s="5" t="s">
        <v>451</v>
      </c>
      <c r="E7599" s="5" t="s">
        <v>172</v>
      </c>
      <c r="F7599" s="6">
        <v>43726</v>
      </c>
      <c r="G7599" s="5" t="s">
        <v>148</v>
      </c>
      <c r="H7599" s="5" t="s">
        <v>197</v>
      </c>
      <c r="I7599">
        <v>43554</v>
      </c>
      <c r="J7599">
        <v>172</v>
      </c>
      <c r="K7599">
        <v>748.5</v>
      </c>
      <c r="L7599">
        <v>7</v>
      </c>
      <c r="M7599">
        <v>22829.25</v>
      </c>
      <c r="N7599">
        <v>17094.636999999999</v>
      </c>
      <c r="O7599">
        <v>2442.0909999999999</v>
      </c>
      <c r="P7599">
        <v>106.92857142857143</v>
      </c>
      <c r="Q7599">
        <v>30.5</v>
      </c>
      <c r="R7599">
        <v>5734.6130000000003</v>
      </c>
      <c r="S7599">
        <v>2019</v>
      </c>
      <c r="T7599">
        <v>9</v>
      </c>
      <c r="U7599">
        <v>38</v>
      </c>
    </row>
    <row r="7600" spans="1:21" x14ac:dyDescent="0.3">
      <c r="A7600" s="5" t="s">
        <v>168</v>
      </c>
      <c r="B7600" s="5" t="s">
        <v>175</v>
      </c>
      <c r="C7600" s="5" t="s">
        <v>84</v>
      </c>
      <c r="D7600" s="5" t="s">
        <v>451</v>
      </c>
      <c r="E7600" s="5" t="s">
        <v>172</v>
      </c>
      <c r="F7600" s="6">
        <v>43726</v>
      </c>
      <c r="G7600" s="5" t="s">
        <v>148</v>
      </c>
      <c r="H7600" s="5" t="s">
        <v>311</v>
      </c>
      <c r="I7600">
        <v>43554</v>
      </c>
      <c r="J7600">
        <v>172</v>
      </c>
      <c r="K7600">
        <v>115.5</v>
      </c>
      <c r="L7600">
        <v>1</v>
      </c>
      <c r="M7600">
        <v>3522.75</v>
      </c>
      <c r="N7600">
        <v>2442.0909999999999</v>
      </c>
      <c r="O7600">
        <v>2442.0909999999999</v>
      </c>
      <c r="P7600">
        <v>115.5</v>
      </c>
      <c r="Q7600">
        <v>30.5</v>
      </c>
      <c r="R7600">
        <v>1080.6590000000001</v>
      </c>
      <c r="S7600">
        <v>2019</v>
      </c>
      <c r="T7600">
        <v>9</v>
      </c>
      <c r="U7600">
        <v>38</v>
      </c>
    </row>
    <row r="7601" spans="1:21" x14ac:dyDescent="0.3">
      <c r="A7601" s="5" t="s">
        <v>168</v>
      </c>
      <c r="B7601" s="5" t="s">
        <v>175</v>
      </c>
      <c r="C7601" s="5" t="s">
        <v>84</v>
      </c>
      <c r="D7601" s="5" t="s">
        <v>451</v>
      </c>
      <c r="E7601" s="5" t="s">
        <v>172</v>
      </c>
      <c r="F7601" s="6">
        <v>43726</v>
      </c>
      <c r="G7601" s="5" t="s">
        <v>148</v>
      </c>
      <c r="H7601" s="5" t="s">
        <v>235</v>
      </c>
      <c r="I7601">
        <v>43554</v>
      </c>
      <c r="J7601">
        <v>172</v>
      </c>
      <c r="K7601">
        <v>108.5</v>
      </c>
      <c r="L7601">
        <v>1</v>
      </c>
      <c r="M7601">
        <v>3309.25</v>
      </c>
      <c r="N7601">
        <v>2442.0909999999999</v>
      </c>
      <c r="O7601">
        <v>2442.0909999999999</v>
      </c>
      <c r="P7601">
        <v>108.5</v>
      </c>
      <c r="Q7601">
        <v>30.5</v>
      </c>
      <c r="R7601">
        <v>867.15899999999999</v>
      </c>
      <c r="S7601">
        <v>2019</v>
      </c>
      <c r="T7601">
        <v>9</v>
      </c>
      <c r="U7601">
        <v>38</v>
      </c>
    </row>
    <row r="7602" spans="1:21" x14ac:dyDescent="0.3">
      <c r="A7602" s="5" t="s">
        <v>168</v>
      </c>
      <c r="B7602" s="5" t="s">
        <v>175</v>
      </c>
      <c r="C7602" s="5" t="s">
        <v>84</v>
      </c>
      <c r="D7602" s="5" t="s">
        <v>451</v>
      </c>
      <c r="E7602" s="5" t="s">
        <v>172</v>
      </c>
      <c r="F7602" s="6">
        <v>43726</v>
      </c>
      <c r="G7602" s="5" t="s">
        <v>148</v>
      </c>
      <c r="H7602" s="5" t="s">
        <v>173</v>
      </c>
      <c r="I7602">
        <v>43554</v>
      </c>
      <c r="J7602">
        <v>172</v>
      </c>
      <c r="K7602">
        <v>509.5</v>
      </c>
      <c r="L7602">
        <v>5</v>
      </c>
      <c r="M7602">
        <v>17323</v>
      </c>
      <c r="N7602">
        <v>12210.455</v>
      </c>
      <c r="O7602">
        <v>2442.0909999999999</v>
      </c>
      <c r="P7602">
        <v>101.9</v>
      </c>
      <c r="Q7602">
        <v>34</v>
      </c>
      <c r="R7602">
        <v>5112.5450000000001</v>
      </c>
      <c r="S7602">
        <v>2019</v>
      </c>
      <c r="T7602">
        <v>9</v>
      </c>
      <c r="U7602">
        <v>38</v>
      </c>
    </row>
    <row r="7603" spans="1:21" x14ac:dyDescent="0.3">
      <c r="A7603" s="5" t="s">
        <v>168</v>
      </c>
      <c r="B7603" s="5" t="s">
        <v>206</v>
      </c>
      <c r="C7603" s="5" t="s">
        <v>108</v>
      </c>
      <c r="D7603" s="5" t="s">
        <v>448</v>
      </c>
      <c r="E7603" s="5" t="s">
        <v>172</v>
      </c>
      <c r="F7603" s="6">
        <v>43726</v>
      </c>
      <c r="G7603" s="5" t="s">
        <v>148</v>
      </c>
      <c r="H7603" s="5" t="s">
        <v>235</v>
      </c>
      <c r="I7603">
        <v>43546</v>
      </c>
      <c r="J7603">
        <v>180</v>
      </c>
      <c r="K7603">
        <v>103.6</v>
      </c>
      <c r="L7603">
        <v>1</v>
      </c>
      <c r="M7603">
        <v>3159.8</v>
      </c>
      <c r="N7603">
        <v>3046.386</v>
      </c>
      <c r="O7603">
        <v>3046.386</v>
      </c>
      <c r="P7603">
        <v>103.6</v>
      </c>
      <c r="Q7603">
        <v>30.5</v>
      </c>
      <c r="R7603">
        <v>113.414</v>
      </c>
      <c r="S7603">
        <v>2019</v>
      </c>
      <c r="T7603">
        <v>9</v>
      </c>
      <c r="U7603">
        <v>38</v>
      </c>
    </row>
    <row r="7604" spans="1:21" x14ac:dyDescent="0.3">
      <c r="A7604" s="5" t="s">
        <v>168</v>
      </c>
      <c r="B7604" s="5" t="s">
        <v>206</v>
      </c>
      <c r="C7604" s="5" t="s">
        <v>108</v>
      </c>
      <c r="D7604" s="5" t="s">
        <v>448</v>
      </c>
      <c r="E7604" s="5" t="s">
        <v>172</v>
      </c>
      <c r="F7604" s="6">
        <v>43726</v>
      </c>
      <c r="G7604" s="5" t="s">
        <v>148</v>
      </c>
      <c r="H7604" s="5" t="s">
        <v>173</v>
      </c>
      <c r="I7604">
        <v>43546</v>
      </c>
      <c r="J7604">
        <v>180</v>
      </c>
      <c r="K7604">
        <v>90.2</v>
      </c>
      <c r="L7604">
        <v>1</v>
      </c>
      <c r="M7604">
        <v>3066.8</v>
      </c>
      <c r="N7604">
        <v>3046.386</v>
      </c>
      <c r="O7604">
        <v>3046.386</v>
      </c>
      <c r="P7604">
        <v>90.2</v>
      </c>
      <c r="Q7604">
        <v>34</v>
      </c>
      <c r="R7604">
        <v>20.414000000000001</v>
      </c>
      <c r="S7604">
        <v>2019</v>
      </c>
      <c r="T7604">
        <v>9</v>
      </c>
      <c r="U7604">
        <v>38</v>
      </c>
    </row>
    <row r="7605" spans="1:21" x14ac:dyDescent="0.3">
      <c r="A7605" s="5" t="s">
        <v>168</v>
      </c>
      <c r="B7605" s="5" t="s">
        <v>206</v>
      </c>
      <c r="C7605" s="5" t="s">
        <v>109</v>
      </c>
      <c r="D7605" s="5" t="s">
        <v>450</v>
      </c>
      <c r="E7605" s="5" t="s">
        <v>172</v>
      </c>
      <c r="F7605" s="6">
        <v>43726</v>
      </c>
      <c r="G7605" s="5" t="s">
        <v>148</v>
      </c>
      <c r="H7605" s="5" t="s">
        <v>199</v>
      </c>
      <c r="I7605">
        <v>43553</v>
      </c>
      <c r="J7605">
        <v>173</v>
      </c>
      <c r="K7605">
        <v>1108</v>
      </c>
      <c r="L7605">
        <v>9</v>
      </c>
      <c r="M7605">
        <v>34348</v>
      </c>
      <c r="N7605">
        <v>30846.544000000002</v>
      </c>
      <c r="O7605">
        <v>3427.3939999999998</v>
      </c>
      <c r="P7605">
        <v>123.11111111111111</v>
      </c>
      <c r="Q7605">
        <v>31</v>
      </c>
      <c r="R7605">
        <v>3501.4560000000001</v>
      </c>
      <c r="S7605">
        <v>2019</v>
      </c>
      <c r="T7605">
        <v>9</v>
      </c>
      <c r="U7605">
        <v>38</v>
      </c>
    </row>
    <row r="7606" spans="1:21" x14ac:dyDescent="0.3">
      <c r="A7606" s="5" t="s">
        <v>168</v>
      </c>
      <c r="B7606" s="5" t="s">
        <v>206</v>
      </c>
      <c r="C7606" s="5" t="s">
        <v>109</v>
      </c>
      <c r="D7606" s="5" t="s">
        <v>450</v>
      </c>
      <c r="E7606" s="5" t="s">
        <v>172</v>
      </c>
      <c r="F7606" s="6">
        <v>43726</v>
      </c>
      <c r="G7606" s="5" t="s">
        <v>148</v>
      </c>
      <c r="H7606" s="5" t="s">
        <v>200</v>
      </c>
      <c r="I7606">
        <v>43553</v>
      </c>
      <c r="J7606">
        <v>173</v>
      </c>
      <c r="K7606">
        <v>754</v>
      </c>
      <c r="L7606">
        <v>6</v>
      </c>
      <c r="M7606">
        <v>23374</v>
      </c>
      <c r="N7606">
        <v>20564.363000000001</v>
      </c>
      <c r="O7606">
        <v>3427.3939999999998</v>
      </c>
      <c r="P7606">
        <v>125.66666666666667</v>
      </c>
      <c r="Q7606">
        <v>31</v>
      </c>
      <c r="R7606">
        <v>2809.6370000000002</v>
      </c>
      <c r="S7606">
        <v>2019</v>
      </c>
      <c r="T7606">
        <v>9</v>
      </c>
      <c r="U7606">
        <v>38</v>
      </c>
    </row>
    <row r="7607" spans="1:21" x14ac:dyDescent="0.3">
      <c r="A7607" s="5" t="s">
        <v>168</v>
      </c>
      <c r="B7607" s="5" t="s">
        <v>206</v>
      </c>
      <c r="C7607" s="5" t="s">
        <v>109</v>
      </c>
      <c r="D7607" s="5" t="s">
        <v>450</v>
      </c>
      <c r="E7607" s="5" t="s">
        <v>172</v>
      </c>
      <c r="F7607" s="6">
        <v>43726</v>
      </c>
      <c r="G7607" s="5" t="s">
        <v>148</v>
      </c>
      <c r="H7607" s="5" t="s">
        <v>215</v>
      </c>
      <c r="I7607">
        <v>43553</v>
      </c>
      <c r="J7607">
        <v>173</v>
      </c>
      <c r="K7607">
        <v>475</v>
      </c>
      <c r="L7607">
        <v>4</v>
      </c>
      <c r="M7607">
        <v>14725</v>
      </c>
      <c r="N7607">
        <v>13709.575000000001</v>
      </c>
      <c r="O7607">
        <v>3427.3939999999998</v>
      </c>
      <c r="P7607">
        <v>118.75</v>
      </c>
      <c r="Q7607">
        <v>31</v>
      </c>
      <c r="R7607">
        <v>1015.425</v>
      </c>
      <c r="S7607">
        <v>2019</v>
      </c>
      <c r="T7607">
        <v>9</v>
      </c>
      <c r="U7607">
        <v>38</v>
      </c>
    </row>
    <row r="7608" spans="1:21" x14ac:dyDescent="0.3">
      <c r="A7608" s="5" t="s">
        <v>168</v>
      </c>
      <c r="B7608" s="5" t="s">
        <v>169</v>
      </c>
      <c r="C7608" s="5" t="s">
        <v>170</v>
      </c>
      <c r="D7608" s="5" t="s">
        <v>405</v>
      </c>
      <c r="E7608" s="5" t="s">
        <v>172</v>
      </c>
      <c r="F7608" s="6">
        <v>43727</v>
      </c>
      <c r="G7608" s="5" t="s">
        <v>148</v>
      </c>
      <c r="H7608" s="5" t="s">
        <v>173</v>
      </c>
      <c r="I7608">
        <v>43469</v>
      </c>
      <c r="J7608">
        <v>258</v>
      </c>
      <c r="K7608">
        <v>447.8</v>
      </c>
      <c r="L7608">
        <v>2</v>
      </c>
      <c r="M7608">
        <v>7836.5</v>
      </c>
      <c r="N7608">
        <v>5952.5280000000002</v>
      </c>
      <c r="O7608">
        <v>2976.2640000000001</v>
      </c>
      <c r="P7608">
        <v>223.9</v>
      </c>
      <c r="Q7608">
        <v>17.5</v>
      </c>
      <c r="R7608">
        <v>1883.972</v>
      </c>
      <c r="S7608">
        <v>2019</v>
      </c>
      <c r="T7608">
        <v>9</v>
      </c>
      <c r="U7608">
        <v>38</v>
      </c>
    </row>
    <row r="7609" spans="1:21" x14ac:dyDescent="0.3">
      <c r="A7609" s="5" t="s">
        <v>168</v>
      </c>
      <c r="B7609" s="5" t="s">
        <v>169</v>
      </c>
      <c r="C7609" s="5" t="s">
        <v>170</v>
      </c>
      <c r="D7609" s="5" t="s">
        <v>446</v>
      </c>
      <c r="E7609" s="5" t="s">
        <v>172</v>
      </c>
      <c r="F7609" s="6">
        <v>43727</v>
      </c>
      <c r="G7609" s="5" t="s">
        <v>148</v>
      </c>
      <c r="H7609" s="5" t="s">
        <v>173</v>
      </c>
      <c r="I7609">
        <v>43539</v>
      </c>
      <c r="J7609">
        <v>188</v>
      </c>
      <c r="K7609">
        <v>811</v>
      </c>
      <c r="L7609">
        <v>7</v>
      </c>
      <c r="M7609">
        <v>28385</v>
      </c>
      <c r="N7609">
        <v>21063.754000000001</v>
      </c>
      <c r="O7609">
        <v>3009.1080000000002</v>
      </c>
      <c r="P7609">
        <v>115.85714285714286</v>
      </c>
      <c r="Q7609">
        <v>35</v>
      </c>
      <c r="R7609">
        <v>7321.2460000000001</v>
      </c>
      <c r="S7609">
        <v>2019</v>
      </c>
      <c r="T7609">
        <v>9</v>
      </c>
      <c r="U7609">
        <v>38</v>
      </c>
    </row>
    <row r="7610" spans="1:21" x14ac:dyDescent="0.3">
      <c r="A7610" s="5" t="s">
        <v>168</v>
      </c>
      <c r="B7610" s="5" t="s">
        <v>169</v>
      </c>
      <c r="C7610" s="5" t="s">
        <v>170</v>
      </c>
      <c r="D7610" s="5" t="s">
        <v>446</v>
      </c>
      <c r="E7610" s="5" t="s">
        <v>172</v>
      </c>
      <c r="F7610" s="6">
        <v>43727</v>
      </c>
      <c r="G7610" s="5" t="s">
        <v>148</v>
      </c>
      <c r="H7610" s="5" t="s">
        <v>311</v>
      </c>
      <c r="I7610">
        <v>43539</v>
      </c>
      <c r="J7610">
        <v>188</v>
      </c>
      <c r="K7610">
        <v>103.8</v>
      </c>
      <c r="L7610">
        <v>1</v>
      </c>
      <c r="M7610">
        <v>3165.9</v>
      </c>
      <c r="N7610">
        <v>3009.1080000000002</v>
      </c>
      <c r="O7610">
        <v>3009.1080000000002</v>
      </c>
      <c r="P7610">
        <v>103.8</v>
      </c>
      <c r="Q7610">
        <v>30.5</v>
      </c>
      <c r="R7610">
        <v>156.792</v>
      </c>
      <c r="S7610">
        <v>2019</v>
      </c>
      <c r="T7610">
        <v>9</v>
      </c>
      <c r="U7610">
        <v>38</v>
      </c>
    </row>
    <row r="7611" spans="1:21" x14ac:dyDescent="0.3">
      <c r="A7611" s="5" t="s">
        <v>168</v>
      </c>
      <c r="B7611" s="5" t="s">
        <v>169</v>
      </c>
      <c r="C7611" s="5" t="s">
        <v>170</v>
      </c>
      <c r="D7611" s="5" t="s">
        <v>446</v>
      </c>
      <c r="E7611" s="5" t="s">
        <v>172</v>
      </c>
      <c r="F7611" s="6">
        <v>43727</v>
      </c>
      <c r="G7611" s="5" t="s">
        <v>148</v>
      </c>
      <c r="H7611" s="5" t="s">
        <v>190</v>
      </c>
      <c r="I7611">
        <v>43539</v>
      </c>
      <c r="J7611">
        <v>188</v>
      </c>
      <c r="K7611">
        <v>123</v>
      </c>
      <c r="L7611">
        <v>1</v>
      </c>
      <c r="M7611">
        <v>3751.5</v>
      </c>
      <c r="N7611">
        <v>3009.1080000000002</v>
      </c>
      <c r="O7611">
        <v>3009.1080000000002</v>
      </c>
      <c r="P7611">
        <v>123</v>
      </c>
      <c r="Q7611">
        <v>30.5</v>
      </c>
      <c r="R7611">
        <v>742.39200000000005</v>
      </c>
      <c r="S7611">
        <v>2019</v>
      </c>
      <c r="T7611">
        <v>9</v>
      </c>
      <c r="U7611">
        <v>38</v>
      </c>
    </row>
    <row r="7612" spans="1:21" x14ac:dyDescent="0.3">
      <c r="A7612" s="5" t="s">
        <v>168</v>
      </c>
      <c r="B7612" s="5" t="s">
        <v>169</v>
      </c>
      <c r="C7612" s="5" t="s">
        <v>170</v>
      </c>
      <c r="D7612" s="5" t="s">
        <v>446</v>
      </c>
      <c r="E7612" s="5" t="s">
        <v>172</v>
      </c>
      <c r="F7612" s="6">
        <v>43727</v>
      </c>
      <c r="G7612" s="5" t="s">
        <v>148</v>
      </c>
      <c r="H7612" s="5" t="s">
        <v>173</v>
      </c>
      <c r="I7612">
        <v>43539</v>
      </c>
      <c r="J7612">
        <v>188</v>
      </c>
      <c r="K7612">
        <v>447.8</v>
      </c>
      <c r="L7612">
        <v>2</v>
      </c>
      <c r="M7612">
        <v>7836.5</v>
      </c>
      <c r="N7612">
        <v>6018.2150000000001</v>
      </c>
      <c r="O7612">
        <v>3009.1080000000002</v>
      </c>
      <c r="P7612">
        <v>223.9</v>
      </c>
      <c r="Q7612">
        <v>17.5</v>
      </c>
      <c r="R7612">
        <v>1818.2850000000001</v>
      </c>
      <c r="S7612">
        <v>2019</v>
      </c>
      <c r="T7612">
        <v>9</v>
      </c>
      <c r="U7612">
        <v>38</v>
      </c>
    </row>
    <row r="7613" spans="1:21" x14ac:dyDescent="0.3">
      <c r="A7613" s="5" t="s">
        <v>168</v>
      </c>
      <c r="B7613" s="5" t="s">
        <v>169</v>
      </c>
      <c r="C7613" s="5" t="s">
        <v>170</v>
      </c>
      <c r="D7613" s="5" t="s">
        <v>446</v>
      </c>
      <c r="E7613" s="5" t="s">
        <v>172</v>
      </c>
      <c r="F7613" s="6">
        <v>43727</v>
      </c>
      <c r="G7613" s="5" t="s">
        <v>148</v>
      </c>
      <c r="H7613" s="5" t="s">
        <v>178</v>
      </c>
      <c r="I7613">
        <v>43539</v>
      </c>
      <c r="J7613">
        <v>188</v>
      </c>
      <c r="K7613">
        <v>106.4</v>
      </c>
      <c r="L7613">
        <v>1</v>
      </c>
      <c r="M7613">
        <v>3245.2</v>
      </c>
      <c r="N7613">
        <v>3009.1080000000002</v>
      </c>
      <c r="O7613">
        <v>3009.1080000000002</v>
      </c>
      <c r="P7613">
        <v>106.4</v>
      </c>
      <c r="Q7613">
        <v>30.5</v>
      </c>
      <c r="R7613">
        <v>236.09200000000001</v>
      </c>
      <c r="S7613">
        <v>2019</v>
      </c>
      <c r="T7613">
        <v>9</v>
      </c>
      <c r="U7613">
        <v>38</v>
      </c>
    </row>
    <row r="7614" spans="1:21" x14ac:dyDescent="0.3">
      <c r="A7614" s="5" t="s">
        <v>168</v>
      </c>
      <c r="B7614" s="5" t="s">
        <v>169</v>
      </c>
      <c r="C7614" s="5" t="s">
        <v>170</v>
      </c>
      <c r="D7614" s="5" t="s">
        <v>446</v>
      </c>
      <c r="E7614" s="5" t="s">
        <v>172</v>
      </c>
      <c r="F7614" s="6">
        <v>43727</v>
      </c>
      <c r="G7614" s="5" t="s">
        <v>148</v>
      </c>
      <c r="H7614" s="5" t="s">
        <v>198</v>
      </c>
      <c r="I7614">
        <v>43539</v>
      </c>
      <c r="J7614">
        <v>188</v>
      </c>
      <c r="K7614">
        <v>130.19999999999999</v>
      </c>
      <c r="L7614">
        <v>1</v>
      </c>
      <c r="M7614">
        <v>3971.1</v>
      </c>
      <c r="N7614">
        <v>3009.1080000000002</v>
      </c>
      <c r="O7614">
        <v>3009.1080000000002</v>
      </c>
      <c r="P7614">
        <v>130.19999999999999</v>
      </c>
      <c r="Q7614">
        <v>30.5</v>
      </c>
      <c r="R7614">
        <v>961.99199999999996</v>
      </c>
      <c r="S7614">
        <v>2019</v>
      </c>
      <c r="T7614">
        <v>9</v>
      </c>
      <c r="U7614">
        <v>38</v>
      </c>
    </row>
    <row r="7615" spans="1:21" x14ac:dyDescent="0.3">
      <c r="A7615" s="5" t="s">
        <v>168</v>
      </c>
      <c r="B7615" s="5" t="s">
        <v>169</v>
      </c>
      <c r="C7615" s="5" t="s">
        <v>170</v>
      </c>
      <c r="D7615" s="5" t="s">
        <v>446</v>
      </c>
      <c r="E7615" s="5" t="s">
        <v>172</v>
      </c>
      <c r="F7615" s="6">
        <v>43727</v>
      </c>
      <c r="G7615" s="5" t="s">
        <v>148</v>
      </c>
      <c r="H7615" s="5" t="s">
        <v>190</v>
      </c>
      <c r="I7615">
        <v>43539</v>
      </c>
      <c r="J7615">
        <v>188</v>
      </c>
      <c r="K7615">
        <v>86</v>
      </c>
      <c r="L7615">
        <v>1</v>
      </c>
      <c r="M7615">
        <v>2623</v>
      </c>
      <c r="N7615">
        <v>3009.1080000000002</v>
      </c>
      <c r="O7615">
        <v>3009.1080000000002</v>
      </c>
      <c r="P7615">
        <v>86</v>
      </c>
      <c r="Q7615">
        <v>30.5</v>
      </c>
      <c r="R7615">
        <v>-386.108</v>
      </c>
      <c r="S7615">
        <v>2019</v>
      </c>
      <c r="T7615">
        <v>9</v>
      </c>
      <c r="U7615">
        <v>38</v>
      </c>
    </row>
    <row r="7616" spans="1:21" x14ac:dyDescent="0.3">
      <c r="A7616" s="5" t="s">
        <v>168</v>
      </c>
      <c r="B7616" s="5" t="s">
        <v>206</v>
      </c>
      <c r="C7616" s="5" t="s">
        <v>107</v>
      </c>
      <c r="D7616" s="5" t="s">
        <v>452</v>
      </c>
      <c r="E7616" s="5" t="s">
        <v>227</v>
      </c>
      <c r="F7616" s="6">
        <v>43727</v>
      </c>
      <c r="G7616" s="5" t="s">
        <v>148</v>
      </c>
      <c r="H7616" s="5" t="s">
        <v>178</v>
      </c>
      <c r="I7616">
        <v>43639</v>
      </c>
      <c r="J7616">
        <v>88</v>
      </c>
      <c r="K7616">
        <v>-106.4</v>
      </c>
      <c r="L7616">
        <v>-1</v>
      </c>
      <c r="M7616">
        <v>-3245.2</v>
      </c>
      <c r="N7616">
        <v>-1321.4480000000001</v>
      </c>
      <c r="O7616">
        <v>-1321.4480000000001</v>
      </c>
      <c r="P7616">
        <v>106.4</v>
      </c>
      <c r="Q7616">
        <v>30.5</v>
      </c>
      <c r="R7616">
        <v>-1923.752</v>
      </c>
      <c r="S7616">
        <v>2019</v>
      </c>
      <c r="T7616">
        <v>9</v>
      </c>
      <c r="U7616">
        <v>38</v>
      </c>
    </row>
    <row r="7617" spans="1:21" x14ac:dyDescent="0.3">
      <c r="A7617" s="5" t="s">
        <v>168</v>
      </c>
      <c r="B7617" s="5" t="s">
        <v>206</v>
      </c>
      <c r="C7617" s="5" t="s">
        <v>107</v>
      </c>
      <c r="D7617" s="5" t="s">
        <v>452</v>
      </c>
      <c r="E7617" s="5" t="s">
        <v>227</v>
      </c>
      <c r="F7617" s="6">
        <v>43727</v>
      </c>
      <c r="G7617" s="5" t="s">
        <v>148</v>
      </c>
      <c r="H7617" s="5" t="s">
        <v>198</v>
      </c>
      <c r="I7617">
        <v>43639</v>
      </c>
      <c r="J7617">
        <v>88</v>
      </c>
      <c r="K7617">
        <v>-130.19999999999999</v>
      </c>
      <c r="L7617">
        <v>-1</v>
      </c>
      <c r="M7617">
        <v>-3971.1</v>
      </c>
      <c r="N7617">
        <v>-1321.4480000000001</v>
      </c>
      <c r="O7617">
        <v>-1321.4480000000001</v>
      </c>
      <c r="P7617">
        <v>130.19999999999999</v>
      </c>
      <c r="Q7617">
        <v>30.5</v>
      </c>
      <c r="R7617">
        <v>-2649.652</v>
      </c>
      <c r="S7617">
        <v>2019</v>
      </c>
      <c r="T7617">
        <v>9</v>
      </c>
      <c r="U7617">
        <v>38</v>
      </c>
    </row>
    <row r="7618" spans="1:21" x14ac:dyDescent="0.3">
      <c r="A7618" s="5" t="s">
        <v>168</v>
      </c>
      <c r="B7618" s="5" t="s">
        <v>206</v>
      </c>
      <c r="C7618" s="5" t="s">
        <v>107</v>
      </c>
      <c r="D7618" s="5" t="s">
        <v>452</v>
      </c>
      <c r="E7618" s="5" t="s">
        <v>227</v>
      </c>
      <c r="F7618" s="6">
        <v>43727</v>
      </c>
      <c r="G7618" s="5" t="s">
        <v>148</v>
      </c>
      <c r="H7618" s="5" t="s">
        <v>173</v>
      </c>
      <c r="I7618">
        <v>43639</v>
      </c>
      <c r="J7618">
        <v>88</v>
      </c>
      <c r="K7618">
        <v>-811</v>
      </c>
      <c r="L7618">
        <v>-7</v>
      </c>
      <c r="M7618">
        <v>-28385</v>
      </c>
      <c r="N7618">
        <v>-9250.134</v>
      </c>
      <c r="O7618">
        <v>-1321.4480000000001</v>
      </c>
      <c r="P7618">
        <v>115.85714285714286</v>
      </c>
      <c r="Q7618">
        <v>35</v>
      </c>
      <c r="R7618">
        <v>-19134.866000000002</v>
      </c>
      <c r="S7618">
        <v>2019</v>
      </c>
      <c r="T7618">
        <v>9</v>
      </c>
      <c r="U7618">
        <v>38</v>
      </c>
    </row>
    <row r="7619" spans="1:21" x14ac:dyDescent="0.3">
      <c r="A7619" s="5" t="s">
        <v>168</v>
      </c>
      <c r="B7619" s="5" t="s">
        <v>206</v>
      </c>
      <c r="C7619" s="5" t="s">
        <v>107</v>
      </c>
      <c r="D7619" s="5" t="s">
        <v>452</v>
      </c>
      <c r="E7619" s="5" t="s">
        <v>227</v>
      </c>
      <c r="F7619" s="6">
        <v>43727</v>
      </c>
      <c r="G7619" s="5" t="s">
        <v>148</v>
      </c>
      <c r="H7619" s="5" t="s">
        <v>311</v>
      </c>
      <c r="I7619">
        <v>43639</v>
      </c>
      <c r="J7619">
        <v>88</v>
      </c>
      <c r="K7619">
        <v>-103.8</v>
      </c>
      <c r="L7619">
        <v>-1</v>
      </c>
      <c r="M7619">
        <v>-3165.9</v>
      </c>
      <c r="N7619">
        <v>-1321.4480000000001</v>
      </c>
      <c r="O7619">
        <v>-1321.4480000000001</v>
      </c>
      <c r="P7619">
        <v>103.8</v>
      </c>
      <c r="Q7619">
        <v>30.5</v>
      </c>
      <c r="R7619">
        <v>-1844.452</v>
      </c>
      <c r="S7619">
        <v>2019</v>
      </c>
      <c r="T7619">
        <v>9</v>
      </c>
      <c r="U7619">
        <v>38</v>
      </c>
    </row>
    <row r="7620" spans="1:21" x14ac:dyDescent="0.3">
      <c r="A7620" s="5" t="s">
        <v>168</v>
      </c>
      <c r="B7620" s="5" t="s">
        <v>206</v>
      </c>
      <c r="C7620" s="5" t="s">
        <v>107</v>
      </c>
      <c r="D7620" s="5" t="s">
        <v>452</v>
      </c>
      <c r="E7620" s="5" t="s">
        <v>227</v>
      </c>
      <c r="F7620" s="6">
        <v>43727</v>
      </c>
      <c r="G7620" s="5" t="s">
        <v>148</v>
      </c>
      <c r="H7620" s="5" t="s">
        <v>190</v>
      </c>
      <c r="I7620">
        <v>43639</v>
      </c>
      <c r="J7620">
        <v>88</v>
      </c>
      <c r="K7620">
        <v>-123</v>
      </c>
      <c r="L7620">
        <v>-1</v>
      </c>
      <c r="M7620">
        <v>-3751.5</v>
      </c>
      <c r="N7620">
        <v>-1321.4480000000001</v>
      </c>
      <c r="O7620">
        <v>-1321.4480000000001</v>
      </c>
      <c r="P7620">
        <v>123</v>
      </c>
      <c r="Q7620">
        <v>30.5</v>
      </c>
      <c r="R7620">
        <v>-2430.0520000000001</v>
      </c>
      <c r="S7620">
        <v>2019</v>
      </c>
      <c r="T7620">
        <v>9</v>
      </c>
      <c r="U7620">
        <v>38</v>
      </c>
    </row>
    <row r="7621" spans="1:21" x14ac:dyDescent="0.3">
      <c r="A7621" s="5" t="s">
        <v>168</v>
      </c>
      <c r="B7621" s="5" t="s">
        <v>206</v>
      </c>
      <c r="C7621" s="5" t="s">
        <v>107</v>
      </c>
      <c r="D7621" s="5" t="s">
        <v>452</v>
      </c>
      <c r="E7621" s="5" t="s">
        <v>227</v>
      </c>
      <c r="F7621" s="6">
        <v>43727</v>
      </c>
      <c r="G7621" s="5" t="s">
        <v>148</v>
      </c>
      <c r="H7621" s="5" t="s">
        <v>173</v>
      </c>
      <c r="I7621">
        <v>43639</v>
      </c>
      <c r="J7621">
        <v>88</v>
      </c>
      <c r="K7621">
        <v>-447.8</v>
      </c>
      <c r="L7621">
        <v>-4</v>
      </c>
      <c r="M7621">
        <v>-15673</v>
      </c>
      <c r="N7621">
        <v>-5285.7910000000002</v>
      </c>
      <c r="O7621">
        <v>-1321.4480000000001</v>
      </c>
      <c r="P7621">
        <v>111.95</v>
      </c>
      <c r="Q7621">
        <v>35</v>
      </c>
      <c r="R7621">
        <v>-10387.209000000001</v>
      </c>
      <c r="S7621">
        <v>2019</v>
      </c>
      <c r="T7621">
        <v>9</v>
      </c>
      <c r="U7621">
        <v>38</v>
      </c>
    </row>
    <row r="7622" spans="1:21" x14ac:dyDescent="0.3">
      <c r="A7622" s="5" t="s">
        <v>168</v>
      </c>
      <c r="B7622" s="5" t="s">
        <v>206</v>
      </c>
      <c r="C7622" s="5" t="s">
        <v>107</v>
      </c>
      <c r="D7622" s="5" t="s">
        <v>452</v>
      </c>
      <c r="E7622" s="5" t="s">
        <v>227</v>
      </c>
      <c r="F7622" s="6">
        <v>43727</v>
      </c>
      <c r="G7622" s="5" t="s">
        <v>148</v>
      </c>
      <c r="H7622" s="5" t="s">
        <v>190</v>
      </c>
      <c r="I7622">
        <v>43639</v>
      </c>
      <c r="J7622">
        <v>88</v>
      </c>
      <c r="K7622">
        <v>-86</v>
      </c>
      <c r="L7622">
        <v>-1</v>
      </c>
      <c r="M7622">
        <v>-2623</v>
      </c>
      <c r="N7622">
        <v>-1321.4480000000001</v>
      </c>
      <c r="O7622">
        <v>-1321.4480000000001</v>
      </c>
      <c r="P7622">
        <v>86</v>
      </c>
      <c r="Q7622">
        <v>30.5</v>
      </c>
      <c r="R7622">
        <v>-1301.5519999999999</v>
      </c>
      <c r="S7622">
        <v>2019</v>
      </c>
      <c r="T7622">
        <v>9</v>
      </c>
      <c r="U7622">
        <v>38</v>
      </c>
    </row>
    <row r="7623" spans="1:21" x14ac:dyDescent="0.3">
      <c r="A7623" s="5" t="s">
        <v>168</v>
      </c>
      <c r="B7623" s="5" t="s">
        <v>206</v>
      </c>
      <c r="C7623" s="5" t="s">
        <v>110</v>
      </c>
      <c r="D7623" s="5" t="s">
        <v>453</v>
      </c>
      <c r="E7623" s="5" t="s">
        <v>172</v>
      </c>
      <c r="F7623" s="6">
        <v>43727</v>
      </c>
      <c r="G7623" s="5" t="s">
        <v>148</v>
      </c>
      <c r="H7623" s="5" t="s">
        <v>218</v>
      </c>
      <c r="I7623">
        <v>43555</v>
      </c>
      <c r="J7623">
        <v>172</v>
      </c>
      <c r="K7623">
        <v>514</v>
      </c>
      <c r="L7623">
        <v>4</v>
      </c>
      <c r="M7623">
        <v>15677</v>
      </c>
      <c r="N7623">
        <v>11942.425999999999</v>
      </c>
      <c r="O7623">
        <v>2985.6060000000002</v>
      </c>
      <c r="P7623">
        <v>128.5</v>
      </c>
      <c r="Q7623">
        <v>30.5</v>
      </c>
      <c r="R7623">
        <v>3734.5740000000001</v>
      </c>
      <c r="S7623">
        <v>2019</v>
      </c>
      <c r="T7623">
        <v>9</v>
      </c>
      <c r="U7623">
        <v>38</v>
      </c>
    </row>
    <row r="7624" spans="1:21" x14ac:dyDescent="0.3">
      <c r="A7624" s="5" t="s">
        <v>168</v>
      </c>
      <c r="B7624" s="5" t="s">
        <v>206</v>
      </c>
      <c r="C7624" s="5" t="s">
        <v>110</v>
      </c>
      <c r="D7624" s="5" t="s">
        <v>453</v>
      </c>
      <c r="E7624" s="5" t="s">
        <v>172</v>
      </c>
      <c r="F7624" s="6">
        <v>43727</v>
      </c>
      <c r="G7624" s="5" t="s">
        <v>148</v>
      </c>
      <c r="H7624" s="5" t="s">
        <v>204</v>
      </c>
      <c r="I7624">
        <v>43555</v>
      </c>
      <c r="J7624">
        <v>172</v>
      </c>
      <c r="K7624">
        <v>376</v>
      </c>
      <c r="L7624">
        <v>3</v>
      </c>
      <c r="M7624">
        <v>11468</v>
      </c>
      <c r="N7624">
        <v>8956.8189999999995</v>
      </c>
      <c r="O7624">
        <v>2985.6060000000002</v>
      </c>
      <c r="P7624">
        <v>125.33333333333333</v>
      </c>
      <c r="Q7624">
        <v>30.5</v>
      </c>
      <c r="R7624">
        <v>2511.181</v>
      </c>
      <c r="S7624">
        <v>2019</v>
      </c>
      <c r="T7624">
        <v>9</v>
      </c>
      <c r="U7624">
        <v>38</v>
      </c>
    </row>
    <row r="7625" spans="1:21" x14ac:dyDescent="0.3">
      <c r="A7625" s="5" t="s">
        <v>168</v>
      </c>
      <c r="B7625" s="5" t="s">
        <v>206</v>
      </c>
      <c r="C7625" s="5" t="s">
        <v>110</v>
      </c>
      <c r="D7625" s="5" t="s">
        <v>453</v>
      </c>
      <c r="E7625" s="5" t="s">
        <v>172</v>
      </c>
      <c r="F7625" s="6">
        <v>43727</v>
      </c>
      <c r="G7625" s="5" t="s">
        <v>148</v>
      </c>
      <c r="H7625" s="5" t="s">
        <v>202</v>
      </c>
      <c r="I7625">
        <v>43555</v>
      </c>
      <c r="J7625">
        <v>172</v>
      </c>
      <c r="K7625">
        <v>820</v>
      </c>
      <c r="L7625">
        <v>7</v>
      </c>
      <c r="M7625">
        <v>25010</v>
      </c>
      <c r="N7625">
        <v>20899.244999999999</v>
      </c>
      <c r="O7625">
        <v>2985.6060000000002</v>
      </c>
      <c r="P7625">
        <v>117.14285714285714</v>
      </c>
      <c r="Q7625">
        <v>30.5</v>
      </c>
      <c r="R7625">
        <v>4110.7550000000001</v>
      </c>
      <c r="S7625">
        <v>2019</v>
      </c>
      <c r="T7625">
        <v>9</v>
      </c>
      <c r="U7625">
        <v>38</v>
      </c>
    </row>
    <row r="7626" spans="1:21" x14ac:dyDescent="0.3">
      <c r="A7626" s="5" t="s">
        <v>168</v>
      </c>
      <c r="B7626" s="5" t="s">
        <v>206</v>
      </c>
      <c r="C7626" s="5" t="s">
        <v>110</v>
      </c>
      <c r="D7626" s="5" t="s">
        <v>453</v>
      </c>
      <c r="E7626" s="5" t="s">
        <v>172</v>
      </c>
      <c r="F7626" s="6">
        <v>43727</v>
      </c>
      <c r="G7626" s="5" t="s">
        <v>148</v>
      </c>
      <c r="H7626" s="5" t="s">
        <v>216</v>
      </c>
      <c r="I7626">
        <v>43555</v>
      </c>
      <c r="J7626">
        <v>172</v>
      </c>
      <c r="K7626">
        <v>224</v>
      </c>
      <c r="L7626">
        <v>2</v>
      </c>
      <c r="M7626">
        <v>6832</v>
      </c>
      <c r="N7626">
        <v>5971.2129999999997</v>
      </c>
      <c r="O7626">
        <v>2985.6060000000002</v>
      </c>
      <c r="P7626">
        <v>112</v>
      </c>
      <c r="Q7626">
        <v>30.5</v>
      </c>
      <c r="R7626">
        <v>860.78700000000003</v>
      </c>
      <c r="S7626">
        <v>2019</v>
      </c>
      <c r="T7626">
        <v>9</v>
      </c>
      <c r="U7626">
        <v>38</v>
      </c>
    </row>
    <row r="7627" spans="1:21" x14ac:dyDescent="0.3">
      <c r="A7627" s="5" t="s">
        <v>168</v>
      </c>
      <c r="B7627" s="5" t="s">
        <v>206</v>
      </c>
      <c r="C7627" s="5" t="s">
        <v>110</v>
      </c>
      <c r="D7627" s="5" t="s">
        <v>453</v>
      </c>
      <c r="E7627" s="5" t="s">
        <v>172</v>
      </c>
      <c r="F7627" s="6">
        <v>43727</v>
      </c>
      <c r="G7627" s="5" t="s">
        <v>148</v>
      </c>
      <c r="H7627" s="5" t="s">
        <v>230</v>
      </c>
      <c r="I7627">
        <v>43555</v>
      </c>
      <c r="J7627">
        <v>172</v>
      </c>
      <c r="K7627">
        <v>2662</v>
      </c>
      <c r="L7627">
        <v>22</v>
      </c>
      <c r="M7627">
        <v>79860</v>
      </c>
      <c r="N7627">
        <v>65683.341</v>
      </c>
      <c r="O7627">
        <v>2985.6060000000002</v>
      </c>
      <c r="P7627">
        <v>121</v>
      </c>
      <c r="Q7627">
        <v>30</v>
      </c>
      <c r="R7627">
        <v>14176.659</v>
      </c>
      <c r="S7627">
        <v>2019</v>
      </c>
      <c r="T7627">
        <v>9</v>
      </c>
      <c r="U7627">
        <v>38</v>
      </c>
    </row>
    <row r="7628" spans="1:21" x14ac:dyDescent="0.3">
      <c r="A7628" s="5" t="s">
        <v>168</v>
      </c>
      <c r="B7628" s="5" t="s">
        <v>206</v>
      </c>
      <c r="C7628" s="5" t="s">
        <v>110</v>
      </c>
      <c r="D7628" s="5" t="s">
        <v>453</v>
      </c>
      <c r="E7628" s="5" t="s">
        <v>172</v>
      </c>
      <c r="F7628" s="6">
        <v>43727</v>
      </c>
      <c r="G7628" s="5" t="s">
        <v>148</v>
      </c>
      <c r="H7628" s="5" t="s">
        <v>184</v>
      </c>
      <c r="I7628">
        <v>43555</v>
      </c>
      <c r="J7628">
        <v>172</v>
      </c>
      <c r="K7628">
        <v>2177</v>
      </c>
      <c r="L7628">
        <v>18</v>
      </c>
      <c r="M7628">
        <v>65310</v>
      </c>
      <c r="N7628">
        <v>53740.915000000001</v>
      </c>
      <c r="O7628">
        <v>2985.6060000000002</v>
      </c>
      <c r="P7628">
        <v>120.94444444444444</v>
      </c>
      <c r="Q7628">
        <v>30</v>
      </c>
      <c r="R7628">
        <v>11569.084999999999</v>
      </c>
      <c r="S7628">
        <v>2019</v>
      </c>
      <c r="T7628">
        <v>9</v>
      </c>
      <c r="U7628">
        <v>38</v>
      </c>
    </row>
    <row r="7629" spans="1:21" x14ac:dyDescent="0.3">
      <c r="A7629" s="5" t="s">
        <v>168</v>
      </c>
      <c r="B7629" s="5" t="s">
        <v>206</v>
      </c>
      <c r="C7629" s="5" t="s">
        <v>110</v>
      </c>
      <c r="D7629" s="5" t="s">
        <v>453</v>
      </c>
      <c r="E7629" s="5" t="s">
        <v>172</v>
      </c>
      <c r="F7629" s="6">
        <v>43727</v>
      </c>
      <c r="G7629" s="5" t="s">
        <v>148</v>
      </c>
      <c r="H7629" s="5" t="s">
        <v>203</v>
      </c>
      <c r="I7629">
        <v>43555</v>
      </c>
      <c r="J7629">
        <v>172</v>
      </c>
      <c r="K7629">
        <v>146</v>
      </c>
      <c r="L7629">
        <v>1</v>
      </c>
      <c r="M7629">
        <v>4453</v>
      </c>
      <c r="N7629">
        <v>2985.6060000000002</v>
      </c>
      <c r="O7629">
        <v>2985.6060000000002</v>
      </c>
      <c r="P7629">
        <v>146</v>
      </c>
      <c r="Q7629">
        <v>30.5</v>
      </c>
      <c r="R7629">
        <v>1467.394</v>
      </c>
      <c r="S7629">
        <v>2019</v>
      </c>
      <c r="T7629">
        <v>9</v>
      </c>
      <c r="U7629">
        <v>38</v>
      </c>
    </row>
    <row r="7630" spans="1:21" x14ac:dyDescent="0.3">
      <c r="A7630" s="5" t="s">
        <v>168</v>
      </c>
      <c r="B7630" s="5" t="s">
        <v>206</v>
      </c>
      <c r="C7630" s="5" t="s">
        <v>110</v>
      </c>
      <c r="D7630" s="5" t="s">
        <v>453</v>
      </c>
      <c r="E7630" s="5" t="s">
        <v>172</v>
      </c>
      <c r="F7630" s="6">
        <v>43727</v>
      </c>
      <c r="G7630" s="5" t="s">
        <v>148</v>
      </c>
      <c r="H7630" s="5" t="s">
        <v>217</v>
      </c>
      <c r="I7630">
        <v>43555</v>
      </c>
      <c r="J7630">
        <v>172</v>
      </c>
      <c r="K7630">
        <v>596</v>
      </c>
      <c r="L7630">
        <v>5</v>
      </c>
      <c r="M7630">
        <v>18178</v>
      </c>
      <c r="N7630">
        <v>14928.031999999999</v>
      </c>
      <c r="O7630">
        <v>2985.6060000000002</v>
      </c>
      <c r="P7630">
        <v>119.2</v>
      </c>
      <c r="Q7630">
        <v>30.5</v>
      </c>
      <c r="R7630">
        <v>3249.9679999999998</v>
      </c>
      <c r="S7630">
        <v>2019</v>
      </c>
      <c r="T7630">
        <v>9</v>
      </c>
      <c r="U7630">
        <v>38</v>
      </c>
    </row>
    <row r="7631" spans="1:21" x14ac:dyDescent="0.3">
      <c r="A7631" s="5" t="s">
        <v>168</v>
      </c>
      <c r="B7631" s="5" t="s">
        <v>206</v>
      </c>
      <c r="C7631" s="5" t="s">
        <v>110</v>
      </c>
      <c r="D7631" s="5" t="s">
        <v>453</v>
      </c>
      <c r="E7631" s="5" t="s">
        <v>172</v>
      </c>
      <c r="F7631" s="6">
        <v>43727</v>
      </c>
      <c r="G7631" s="5" t="s">
        <v>148</v>
      </c>
      <c r="H7631" s="5" t="s">
        <v>190</v>
      </c>
      <c r="I7631">
        <v>43555</v>
      </c>
      <c r="J7631">
        <v>172</v>
      </c>
      <c r="K7631">
        <v>240</v>
      </c>
      <c r="L7631">
        <v>2</v>
      </c>
      <c r="M7631">
        <v>7320</v>
      </c>
      <c r="N7631">
        <v>5971.2129999999997</v>
      </c>
      <c r="O7631">
        <v>2985.6060000000002</v>
      </c>
      <c r="P7631">
        <v>120</v>
      </c>
      <c r="Q7631">
        <v>30.5</v>
      </c>
      <c r="R7631">
        <v>1348.787</v>
      </c>
      <c r="S7631">
        <v>2019</v>
      </c>
      <c r="T7631">
        <v>9</v>
      </c>
      <c r="U7631">
        <v>38</v>
      </c>
    </row>
    <row r="7632" spans="1:21" x14ac:dyDescent="0.3">
      <c r="A7632" s="5" t="s">
        <v>168</v>
      </c>
      <c r="B7632" s="5" t="s">
        <v>206</v>
      </c>
      <c r="C7632" s="5" t="s">
        <v>110</v>
      </c>
      <c r="D7632" s="5" t="s">
        <v>453</v>
      </c>
      <c r="E7632" s="5" t="s">
        <v>172</v>
      </c>
      <c r="F7632" s="6">
        <v>43727</v>
      </c>
      <c r="G7632" s="5" t="s">
        <v>148</v>
      </c>
      <c r="H7632" s="5" t="s">
        <v>182</v>
      </c>
      <c r="I7632">
        <v>43555</v>
      </c>
      <c r="J7632">
        <v>172</v>
      </c>
      <c r="K7632">
        <v>115</v>
      </c>
      <c r="L7632">
        <v>1</v>
      </c>
      <c r="M7632">
        <v>3507.5</v>
      </c>
      <c r="N7632">
        <v>2985.6060000000002</v>
      </c>
      <c r="O7632">
        <v>2985.6060000000002</v>
      </c>
      <c r="P7632">
        <v>115</v>
      </c>
      <c r="Q7632">
        <v>30.5</v>
      </c>
      <c r="R7632">
        <v>521.89400000000001</v>
      </c>
      <c r="S7632">
        <v>2019</v>
      </c>
      <c r="T7632">
        <v>9</v>
      </c>
      <c r="U7632">
        <v>38</v>
      </c>
    </row>
    <row r="7633" spans="1:21" x14ac:dyDescent="0.3">
      <c r="A7633" s="5" t="s">
        <v>168</v>
      </c>
      <c r="B7633" s="5" t="s">
        <v>206</v>
      </c>
      <c r="C7633" s="5" t="s">
        <v>110</v>
      </c>
      <c r="D7633" s="5" t="s">
        <v>453</v>
      </c>
      <c r="E7633" s="5" t="s">
        <v>172</v>
      </c>
      <c r="F7633" s="6">
        <v>43727</v>
      </c>
      <c r="G7633" s="5" t="s">
        <v>148</v>
      </c>
      <c r="H7633" s="5" t="s">
        <v>321</v>
      </c>
      <c r="I7633">
        <v>43555</v>
      </c>
      <c r="J7633">
        <v>172</v>
      </c>
      <c r="K7633">
        <v>338</v>
      </c>
      <c r="L7633">
        <v>3</v>
      </c>
      <c r="M7633">
        <v>10140</v>
      </c>
      <c r="N7633">
        <v>8956.8189999999995</v>
      </c>
      <c r="O7633">
        <v>2985.6060000000002</v>
      </c>
      <c r="P7633">
        <v>112.66666666666667</v>
      </c>
      <c r="Q7633">
        <v>30</v>
      </c>
      <c r="R7633">
        <v>1183.181</v>
      </c>
      <c r="S7633">
        <v>2019</v>
      </c>
      <c r="T7633">
        <v>9</v>
      </c>
      <c r="U7633">
        <v>38</v>
      </c>
    </row>
    <row r="7634" spans="1:21" x14ac:dyDescent="0.3">
      <c r="A7634" s="5" t="s">
        <v>168</v>
      </c>
      <c r="B7634" s="5" t="s">
        <v>206</v>
      </c>
      <c r="C7634" s="5" t="s">
        <v>110</v>
      </c>
      <c r="D7634" s="5" t="s">
        <v>453</v>
      </c>
      <c r="E7634" s="5" t="s">
        <v>172</v>
      </c>
      <c r="F7634" s="6">
        <v>43727</v>
      </c>
      <c r="G7634" s="5" t="s">
        <v>148</v>
      </c>
      <c r="H7634" s="5" t="s">
        <v>185</v>
      </c>
      <c r="I7634">
        <v>43555</v>
      </c>
      <c r="J7634">
        <v>172</v>
      </c>
      <c r="K7634">
        <v>256</v>
      </c>
      <c r="L7634">
        <v>2</v>
      </c>
      <c r="M7634">
        <v>7808</v>
      </c>
      <c r="N7634">
        <v>5971.2129999999997</v>
      </c>
      <c r="O7634">
        <v>2985.6060000000002</v>
      </c>
      <c r="P7634">
        <v>128</v>
      </c>
      <c r="Q7634">
        <v>30.5</v>
      </c>
      <c r="R7634">
        <v>1836.787</v>
      </c>
      <c r="S7634">
        <v>2019</v>
      </c>
      <c r="T7634">
        <v>9</v>
      </c>
      <c r="U7634">
        <v>38</v>
      </c>
    </row>
    <row r="7635" spans="1:21" x14ac:dyDescent="0.3">
      <c r="A7635" s="5" t="s">
        <v>168</v>
      </c>
      <c r="B7635" s="5" t="s">
        <v>206</v>
      </c>
      <c r="C7635" s="5" t="s">
        <v>110</v>
      </c>
      <c r="D7635" s="5" t="s">
        <v>453</v>
      </c>
      <c r="E7635" s="5" t="s">
        <v>172</v>
      </c>
      <c r="F7635" s="6">
        <v>43727</v>
      </c>
      <c r="G7635" s="5" t="s">
        <v>148</v>
      </c>
      <c r="H7635" s="5" t="s">
        <v>308</v>
      </c>
      <c r="I7635">
        <v>43555</v>
      </c>
      <c r="J7635">
        <v>172</v>
      </c>
      <c r="K7635">
        <v>100</v>
      </c>
      <c r="L7635">
        <v>1</v>
      </c>
      <c r="M7635">
        <v>3050</v>
      </c>
      <c r="N7635">
        <v>2985.6060000000002</v>
      </c>
      <c r="O7635">
        <v>2985.6060000000002</v>
      </c>
      <c r="P7635">
        <v>100</v>
      </c>
      <c r="Q7635">
        <v>30.5</v>
      </c>
      <c r="R7635">
        <v>64.394000000000005</v>
      </c>
      <c r="S7635">
        <v>2019</v>
      </c>
      <c r="T7635">
        <v>9</v>
      </c>
      <c r="U7635">
        <v>38</v>
      </c>
    </row>
    <row r="7636" spans="1:21" x14ac:dyDescent="0.3">
      <c r="A7636" s="5" t="s">
        <v>168</v>
      </c>
      <c r="B7636" s="5" t="s">
        <v>206</v>
      </c>
      <c r="C7636" s="5" t="s">
        <v>110</v>
      </c>
      <c r="D7636" s="5" t="s">
        <v>453</v>
      </c>
      <c r="E7636" s="5" t="s">
        <v>172</v>
      </c>
      <c r="F7636" s="6">
        <v>43727</v>
      </c>
      <c r="G7636" s="5" t="s">
        <v>148</v>
      </c>
      <c r="H7636" s="5" t="s">
        <v>187</v>
      </c>
      <c r="I7636">
        <v>43555</v>
      </c>
      <c r="J7636">
        <v>172</v>
      </c>
      <c r="K7636">
        <v>124</v>
      </c>
      <c r="L7636">
        <v>1</v>
      </c>
      <c r="M7636">
        <v>3782</v>
      </c>
      <c r="N7636">
        <v>2985.6060000000002</v>
      </c>
      <c r="O7636">
        <v>2985.6060000000002</v>
      </c>
      <c r="P7636">
        <v>124</v>
      </c>
      <c r="Q7636">
        <v>30.5</v>
      </c>
      <c r="R7636">
        <v>796.39400000000001</v>
      </c>
      <c r="S7636">
        <v>2019</v>
      </c>
      <c r="T7636">
        <v>9</v>
      </c>
      <c r="U7636">
        <v>38</v>
      </c>
    </row>
    <row r="7637" spans="1:21" x14ac:dyDescent="0.3">
      <c r="A7637" s="5" t="s">
        <v>168</v>
      </c>
      <c r="B7637" s="5" t="s">
        <v>206</v>
      </c>
      <c r="C7637" s="5" t="s">
        <v>110</v>
      </c>
      <c r="D7637" s="5" t="s">
        <v>453</v>
      </c>
      <c r="E7637" s="5" t="s">
        <v>172</v>
      </c>
      <c r="F7637" s="6">
        <v>43727</v>
      </c>
      <c r="G7637" s="5" t="s">
        <v>148</v>
      </c>
      <c r="H7637" s="5" t="s">
        <v>284</v>
      </c>
      <c r="I7637">
        <v>43555</v>
      </c>
      <c r="J7637">
        <v>172</v>
      </c>
      <c r="K7637">
        <v>260</v>
      </c>
      <c r="L7637">
        <v>2</v>
      </c>
      <c r="M7637">
        <v>7930</v>
      </c>
      <c r="N7637">
        <v>5971.2129999999997</v>
      </c>
      <c r="O7637">
        <v>2985.6060000000002</v>
      </c>
      <c r="P7637">
        <v>130</v>
      </c>
      <c r="Q7637">
        <v>30.5</v>
      </c>
      <c r="R7637">
        <v>1958.787</v>
      </c>
      <c r="S7637">
        <v>2019</v>
      </c>
      <c r="T7637">
        <v>9</v>
      </c>
      <c r="U7637">
        <v>38</v>
      </c>
    </row>
    <row r="7638" spans="1:21" x14ac:dyDescent="0.3">
      <c r="A7638" s="5" t="s">
        <v>168</v>
      </c>
      <c r="B7638" s="5" t="s">
        <v>206</v>
      </c>
      <c r="C7638" s="5" t="s">
        <v>110</v>
      </c>
      <c r="D7638" s="5" t="s">
        <v>453</v>
      </c>
      <c r="E7638" s="5" t="s">
        <v>172</v>
      </c>
      <c r="F7638" s="6">
        <v>43727</v>
      </c>
      <c r="G7638" s="5" t="s">
        <v>148</v>
      </c>
      <c r="H7638" s="5" t="s">
        <v>189</v>
      </c>
      <c r="I7638">
        <v>43555</v>
      </c>
      <c r="J7638">
        <v>172</v>
      </c>
      <c r="K7638">
        <v>122</v>
      </c>
      <c r="L7638">
        <v>1</v>
      </c>
      <c r="M7638">
        <v>3721</v>
      </c>
      <c r="N7638">
        <v>2985.6060000000002</v>
      </c>
      <c r="O7638">
        <v>2985.6060000000002</v>
      </c>
      <c r="P7638">
        <v>122</v>
      </c>
      <c r="Q7638">
        <v>30.5</v>
      </c>
      <c r="R7638">
        <v>735.39400000000001</v>
      </c>
      <c r="S7638">
        <v>2019</v>
      </c>
      <c r="T7638">
        <v>9</v>
      </c>
      <c r="U7638">
        <v>38</v>
      </c>
    </row>
    <row r="7639" spans="1:21" x14ac:dyDescent="0.3">
      <c r="A7639" s="5" t="s">
        <v>168</v>
      </c>
      <c r="B7639" s="5" t="s">
        <v>206</v>
      </c>
      <c r="C7639" s="5" t="s">
        <v>110</v>
      </c>
      <c r="D7639" s="5" t="s">
        <v>453</v>
      </c>
      <c r="E7639" s="5" t="s">
        <v>172</v>
      </c>
      <c r="F7639" s="6">
        <v>43727</v>
      </c>
      <c r="G7639" s="5" t="s">
        <v>148</v>
      </c>
      <c r="H7639" s="5" t="s">
        <v>225</v>
      </c>
      <c r="I7639">
        <v>43555</v>
      </c>
      <c r="J7639">
        <v>172</v>
      </c>
      <c r="K7639">
        <v>350</v>
      </c>
      <c r="L7639">
        <v>3</v>
      </c>
      <c r="M7639">
        <v>10500</v>
      </c>
      <c r="N7639">
        <v>8956.8189999999995</v>
      </c>
      <c r="O7639">
        <v>2985.6060000000002</v>
      </c>
      <c r="P7639">
        <v>116.66666666666667</v>
      </c>
      <c r="Q7639">
        <v>30</v>
      </c>
      <c r="R7639">
        <v>1543.181</v>
      </c>
      <c r="S7639">
        <v>2019</v>
      </c>
      <c r="T7639">
        <v>9</v>
      </c>
      <c r="U7639">
        <v>38</v>
      </c>
    </row>
    <row r="7640" spans="1:21" x14ac:dyDescent="0.3">
      <c r="A7640" s="5" t="s">
        <v>168</v>
      </c>
      <c r="B7640" s="5" t="s">
        <v>206</v>
      </c>
      <c r="C7640" s="5" t="s">
        <v>110</v>
      </c>
      <c r="D7640" s="5" t="s">
        <v>453</v>
      </c>
      <c r="E7640" s="5" t="s">
        <v>172</v>
      </c>
      <c r="F7640" s="6">
        <v>43727</v>
      </c>
      <c r="G7640" s="5" t="s">
        <v>148</v>
      </c>
      <c r="H7640" s="5" t="s">
        <v>269</v>
      </c>
      <c r="I7640">
        <v>43555</v>
      </c>
      <c r="J7640">
        <v>172</v>
      </c>
      <c r="K7640">
        <v>624</v>
      </c>
      <c r="L7640">
        <v>6</v>
      </c>
      <c r="M7640">
        <v>18720</v>
      </c>
      <c r="N7640">
        <v>17913.637999999999</v>
      </c>
      <c r="O7640">
        <v>2985.6060000000002</v>
      </c>
      <c r="P7640">
        <v>104</v>
      </c>
      <c r="Q7640">
        <v>30</v>
      </c>
      <c r="R7640">
        <v>806.36199999999997</v>
      </c>
      <c r="S7640">
        <v>2019</v>
      </c>
      <c r="T7640">
        <v>9</v>
      </c>
      <c r="U7640">
        <v>38</v>
      </c>
    </row>
    <row r="7641" spans="1:21" x14ac:dyDescent="0.3">
      <c r="A7641" s="5" t="s">
        <v>168</v>
      </c>
      <c r="B7641" s="5" t="s">
        <v>206</v>
      </c>
      <c r="C7641" s="5" t="s">
        <v>115</v>
      </c>
      <c r="D7641" s="5" t="s">
        <v>454</v>
      </c>
      <c r="E7641" s="5" t="s">
        <v>172</v>
      </c>
      <c r="F7641" s="6">
        <v>43727</v>
      </c>
      <c r="G7641" s="5" t="s">
        <v>148</v>
      </c>
      <c r="H7641" s="5" t="s">
        <v>333</v>
      </c>
      <c r="I7641">
        <v>43590</v>
      </c>
      <c r="J7641">
        <v>137</v>
      </c>
      <c r="K7641">
        <v>430</v>
      </c>
      <c r="L7641">
        <v>4</v>
      </c>
      <c r="M7641">
        <v>13115</v>
      </c>
      <c r="N7641">
        <v>7903.4309999999996</v>
      </c>
      <c r="O7641">
        <v>1975.8579999999999</v>
      </c>
      <c r="P7641">
        <v>107.5</v>
      </c>
      <c r="Q7641">
        <v>30.5</v>
      </c>
      <c r="R7641">
        <v>5211.5690000000004</v>
      </c>
      <c r="S7641">
        <v>2019</v>
      </c>
      <c r="T7641">
        <v>9</v>
      </c>
      <c r="U7641">
        <v>38</v>
      </c>
    </row>
    <row r="7642" spans="1:21" x14ac:dyDescent="0.3">
      <c r="A7642" s="5" t="s">
        <v>168</v>
      </c>
      <c r="B7642" s="5" t="s">
        <v>169</v>
      </c>
      <c r="C7642" s="5" t="s">
        <v>170</v>
      </c>
      <c r="D7642" s="5" t="s">
        <v>448</v>
      </c>
      <c r="E7642" s="5" t="s">
        <v>172</v>
      </c>
      <c r="F7642" s="6">
        <v>43731</v>
      </c>
      <c r="G7642" s="5" t="s">
        <v>148</v>
      </c>
      <c r="H7642" s="5" t="s">
        <v>194</v>
      </c>
      <c r="I7642">
        <v>43546</v>
      </c>
      <c r="J7642">
        <v>185</v>
      </c>
      <c r="K7642">
        <v>540.20000000000005</v>
      </c>
      <c r="L7642">
        <v>4</v>
      </c>
      <c r="M7642">
        <v>16206</v>
      </c>
      <c r="N7642">
        <v>12185.546</v>
      </c>
      <c r="O7642">
        <v>3046.386</v>
      </c>
      <c r="P7642">
        <v>135.05000000000001</v>
      </c>
      <c r="Q7642">
        <v>30</v>
      </c>
      <c r="R7642">
        <v>4020.4540000000002</v>
      </c>
      <c r="S7642">
        <v>2019</v>
      </c>
      <c r="T7642">
        <v>9</v>
      </c>
      <c r="U7642">
        <v>39</v>
      </c>
    </row>
    <row r="7643" spans="1:21" x14ac:dyDescent="0.3">
      <c r="A7643" s="5" t="s">
        <v>168</v>
      </c>
      <c r="B7643" s="5" t="s">
        <v>206</v>
      </c>
      <c r="C7643" s="5" t="s">
        <v>109</v>
      </c>
      <c r="D7643" s="5" t="s">
        <v>450</v>
      </c>
      <c r="E7643" s="5" t="s">
        <v>172</v>
      </c>
      <c r="F7643" s="6">
        <v>43731</v>
      </c>
      <c r="G7643" s="5" t="s">
        <v>148</v>
      </c>
      <c r="H7643" s="5" t="s">
        <v>191</v>
      </c>
      <c r="I7643">
        <v>43553</v>
      </c>
      <c r="J7643">
        <v>178</v>
      </c>
      <c r="K7643">
        <v>516</v>
      </c>
      <c r="L7643">
        <v>4</v>
      </c>
      <c r="M7643">
        <v>15738</v>
      </c>
      <c r="N7643">
        <v>14515.272999999999</v>
      </c>
      <c r="O7643">
        <v>3628.8180000000002</v>
      </c>
      <c r="P7643">
        <v>129</v>
      </c>
      <c r="Q7643">
        <v>30.5</v>
      </c>
      <c r="R7643">
        <v>1222.7270000000001</v>
      </c>
      <c r="S7643">
        <v>2019</v>
      </c>
      <c r="T7643">
        <v>9</v>
      </c>
      <c r="U7643">
        <v>39</v>
      </c>
    </row>
    <row r="7644" spans="1:21" x14ac:dyDescent="0.3">
      <c r="A7644" s="5" t="s">
        <v>168</v>
      </c>
      <c r="B7644" s="5" t="s">
        <v>206</v>
      </c>
      <c r="C7644" s="5" t="s">
        <v>109</v>
      </c>
      <c r="D7644" s="5" t="s">
        <v>450</v>
      </c>
      <c r="E7644" s="5" t="s">
        <v>172</v>
      </c>
      <c r="F7644" s="6">
        <v>43731</v>
      </c>
      <c r="G7644" s="5" t="s">
        <v>148</v>
      </c>
      <c r="H7644" s="5" t="s">
        <v>194</v>
      </c>
      <c r="I7644">
        <v>43553</v>
      </c>
      <c r="J7644">
        <v>178</v>
      </c>
      <c r="K7644">
        <v>527.4</v>
      </c>
      <c r="L7644">
        <v>4</v>
      </c>
      <c r="M7644">
        <v>15822</v>
      </c>
      <c r="N7644">
        <v>14515.272999999999</v>
      </c>
      <c r="O7644">
        <v>3628.8180000000002</v>
      </c>
      <c r="P7644">
        <v>131.85</v>
      </c>
      <c r="Q7644">
        <v>30</v>
      </c>
      <c r="R7644">
        <v>1306.7270000000001</v>
      </c>
      <c r="S7644">
        <v>2019</v>
      </c>
      <c r="T7644">
        <v>9</v>
      </c>
      <c r="U7644">
        <v>39</v>
      </c>
    </row>
    <row r="7645" spans="1:21" x14ac:dyDescent="0.3">
      <c r="A7645" s="5" t="s">
        <v>168</v>
      </c>
      <c r="B7645" s="5" t="s">
        <v>206</v>
      </c>
      <c r="C7645" s="5" t="s">
        <v>110</v>
      </c>
      <c r="D7645" s="5" t="s">
        <v>453</v>
      </c>
      <c r="E7645" s="5" t="s">
        <v>172</v>
      </c>
      <c r="F7645" s="6">
        <v>43731</v>
      </c>
      <c r="G7645" s="5" t="s">
        <v>148</v>
      </c>
      <c r="H7645" s="5" t="s">
        <v>202</v>
      </c>
      <c r="I7645">
        <v>43555</v>
      </c>
      <c r="J7645">
        <v>176</v>
      </c>
      <c r="K7645">
        <v>667</v>
      </c>
      <c r="L7645">
        <v>6</v>
      </c>
      <c r="M7645">
        <v>20343.5</v>
      </c>
      <c r="N7645">
        <v>17913.637999999999</v>
      </c>
      <c r="O7645">
        <v>2985.6060000000002</v>
      </c>
      <c r="P7645">
        <v>111.16666666666667</v>
      </c>
      <c r="Q7645">
        <v>30.5</v>
      </c>
      <c r="R7645">
        <v>2429.8620000000001</v>
      </c>
      <c r="S7645">
        <v>2019</v>
      </c>
      <c r="T7645">
        <v>9</v>
      </c>
      <c r="U7645">
        <v>39</v>
      </c>
    </row>
    <row r="7646" spans="1:21" x14ac:dyDescent="0.3">
      <c r="A7646" s="5" t="s">
        <v>168</v>
      </c>
      <c r="B7646" s="5" t="s">
        <v>206</v>
      </c>
      <c r="C7646" s="5" t="s">
        <v>110</v>
      </c>
      <c r="D7646" s="5" t="s">
        <v>453</v>
      </c>
      <c r="E7646" s="5" t="s">
        <v>172</v>
      </c>
      <c r="F7646" s="6">
        <v>43731</v>
      </c>
      <c r="G7646" s="5" t="s">
        <v>148</v>
      </c>
      <c r="H7646" s="5" t="s">
        <v>204</v>
      </c>
      <c r="I7646">
        <v>43555</v>
      </c>
      <c r="J7646">
        <v>176</v>
      </c>
      <c r="K7646">
        <v>563</v>
      </c>
      <c r="L7646">
        <v>5</v>
      </c>
      <c r="M7646">
        <v>17171.5</v>
      </c>
      <c r="N7646">
        <v>14928.031999999999</v>
      </c>
      <c r="O7646">
        <v>2985.6060000000002</v>
      </c>
      <c r="P7646">
        <v>112.6</v>
      </c>
      <c r="Q7646">
        <v>30.5</v>
      </c>
      <c r="R7646">
        <v>2243.4679999999998</v>
      </c>
      <c r="S7646">
        <v>2019</v>
      </c>
      <c r="T7646">
        <v>9</v>
      </c>
      <c r="U7646">
        <v>39</v>
      </c>
    </row>
    <row r="7647" spans="1:21" x14ac:dyDescent="0.3">
      <c r="A7647" s="5" t="s">
        <v>168</v>
      </c>
      <c r="B7647" s="5" t="s">
        <v>206</v>
      </c>
      <c r="C7647" s="5" t="s">
        <v>110</v>
      </c>
      <c r="D7647" s="5" t="s">
        <v>453</v>
      </c>
      <c r="E7647" s="5" t="s">
        <v>172</v>
      </c>
      <c r="F7647" s="6">
        <v>43731</v>
      </c>
      <c r="G7647" s="5" t="s">
        <v>148</v>
      </c>
      <c r="H7647" s="5" t="s">
        <v>226</v>
      </c>
      <c r="I7647">
        <v>43555</v>
      </c>
      <c r="J7647">
        <v>176</v>
      </c>
      <c r="K7647">
        <v>250</v>
      </c>
      <c r="L7647">
        <v>2</v>
      </c>
      <c r="M7647">
        <v>7625</v>
      </c>
      <c r="N7647">
        <v>5971.2129999999997</v>
      </c>
      <c r="O7647">
        <v>2985.6060000000002</v>
      </c>
      <c r="P7647">
        <v>125</v>
      </c>
      <c r="Q7647">
        <v>30.5</v>
      </c>
      <c r="R7647">
        <v>1653.787</v>
      </c>
      <c r="S7647">
        <v>2019</v>
      </c>
      <c r="T7647">
        <v>9</v>
      </c>
      <c r="U7647">
        <v>39</v>
      </c>
    </row>
    <row r="7648" spans="1:21" x14ac:dyDescent="0.3">
      <c r="A7648" s="5" t="s">
        <v>168</v>
      </c>
      <c r="B7648" s="5" t="s">
        <v>206</v>
      </c>
      <c r="C7648" s="5" t="s">
        <v>110</v>
      </c>
      <c r="D7648" s="5" t="s">
        <v>453</v>
      </c>
      <c r="E7648" s="5" t="s">
        <v>172</v>
      </c>
      <c r="F7648" s="6">
        <v>43731</v>
      </c>
      <c r="G7648" s="5" t="s">
        <v>148</v>
      </c>
      <c r="H7648" s="5" t="s">
        <v>187</v>
      </c>
      <c r="I7648">
        <v>43555</v>
      </c>
      <c r="J7648">
        <v>176</v>
      </c>
      <c r="K7648">
        <v>136</v>
      </c>
      <c r="L7648">
        <v>1</v>
      </c>
      <c r="M7648">
        <v>4148</v>
      </c>
      <c r="N7648">
        <v>2985.6060000000002</v>
      </c>
      <c r="O7648">
        <v>2985.6060000000002</v>
      </c>
      <c r="P7648">
        <v>136</v>
      </c>
      <c r="Q7648">
        <v>30.5</v>
      </c>
      <c r="R7648">
        <v>1162.394</v>
      </c>
      <c r="S7648">
        <v>2019</v>
      </c>
      <c r="T7648">
        <v>9</v>
      </c>
      <c r="U7648">
        <v>39</v>
      </c>
    </row>
    <row r="7649" spans="1:21" x14ac:dyDescent="0.3">
      <c r="A7649" s="5" t="s">
        <v>168</v>
      </c>
      <c r="B7649" s="5" t="s">
        <v>206</v>
      </c>
      <c r="C7649" s="5" t="s">
        <v>110</v>
      </c>
      <c r="D7649" s="5" t="s">
        <v>453</v>
      </c>
      <c r="E7649" s="5" t="s">
        <v>172</v>
      </c>
      <c r="F7649" s="6">
        <v>43731</v>
      </c>
      <c r="G7649" s="5" t="s">
        <v>148</v>
      </c>
      <c r="H7649" s="5" t="s">
        <v>321</v>
      </c>
      <c r="I7649">
        <v>43555</v>
      </c>
      <c r="J7649">
        <v>176</v>
      </c>
      <c r="K7649">
        <v>250</v>
      </c>
      <c r="L7649">
        <v>2</v>
      </c>
      <c r="M7649">
        <v>7625</v>
      </c>
      <c r="N7649">
        <v>5971.2129999999997</v>
      </c>
      <c r="O7649">
        <v>2985.6060000000002</v>
      </c>
      <c r="P7649">
        <v>125</v>
      </c>
      <c r="Q7649">
        <v>30.5</v>
      </c>
      <c r="R7649">
        <v>1653.787</v>
      </c>
      <c r="S7649">
        <v>2019</v>
      </c>
      <c r="T7649">
        <v>9</v>
      </c>
      <c r="U7649">
        <v>39</v>
      </c>
    </row>
    <row r="7650" spans="1:21" x14ac:dyDescent="0.3">
      <c r="A7650" s="5" t="s">
        <v>168</v>
      </c>
      <c r="B7650" s="5" t="s">
        <v>206</v>
      </c>
      <c r="C7650" s="5" t="s">
        <v>110</v>
      </c>
      <c r="D7650" s="5" t="s">
        <v>453</v>
      </c>
      <c r="E7650" s="5" t="s">
        <v>172</v>
      </c>
      <c r="F7650" s="6">
        <v>43731</v>
      </c>
      <c r="G7650" s="5" t="s">
        <v>148</v>
      </c>
      <c r="H7650" s="5" t="s">
        <v>203</v>
      </c>
      <c r="I7650">
        <v>43555</v>
      </c>
      <c r="J7650">
        <v>176</v>
      </c>
      <c r="K7650">
        <v>220</v>
      </c>
      <c r="L7650">
        <v>2</v>
      </c>
      <c r="M7650">
        <v>6710</v>
      </c>
      <c r="N7650">
        <v>5971.2129999999997</v>
      </c>
      <c r="O7650">
        <v>2985.6060000000002</v>
      </c>
      <c r="P7650">
        <v>110</v>
      </c>
      <c r="Q7650">
        <v>30.5</v>
      </c>
      <c r="R7650">
        <v>738.78700000000003</v>
      </c>
      <c r="S7650">
        <v>2019</v>
      </c>
      <c r="T7650">
        <v>9</v>
      </c>
      <c r="U7650">
        <v>39</v>
      </c>
    </row>
    <row r="7651" spans="1:21" x14ac:dyDescent="0.3">
      <c r="A7651" s="5" t="s">
        <v>168</v>
      </c>
      <c r="B7651" s="5" t="s">
        <v>206</v>
      </c>
      <c r="C7651" s="5" t="s">
        <v>110</v>
      </c>
      <c r="D7651" s="5" t="s">
        <v>453</v>
      </c>
      <c r="E7651" s="5" t="s">
        <v>172</v>
      </c>
      <c r="F7651" s="6">
        <v>43731</v>
      </c>
      <c r="G7651" s="5" t="s">
        <v>148</v>
      </c>
      <c r="H7651" s="5" t="s">
        <v>180</v>
      </c>
      <c r="I7651">
        <v>43555</v>
      </c>
      <c r="J7651">
        <v>176</v>
      </c>
      <c r="K7651">
        <v>100</v>
      </c>
      <c r="L7651">
        <v>1</v>
      </c>
      <c r="M7651">
        <v>3050</v>
      </c>
      <c r="N7651">
        <v>2985.6060000000002</v>
      </c>
      <c r="O7651">
        <v>2985.6060000000002</v>
      </c>
      <c r="P7651">
        <v>100</v>
      </c>
      <c r="Q7651">
        <v>30.5</v>
      </c>
      <c r="R7651">
        <v>64.394000000000005</v>
      </c>
      <c r="S7651">
        <v>2019</v>
      </c>
      <c r="T7651">
        <v>9</v>
      </c>
      <c r="U7651">
        <v>39</v>
      </c>
    </row>
    <row r="7652" spans="1:21" x14ac:dyDescent="0.3">
      <c r="A7652" s="5" t="s">
        <v>168</v>
      </c>
      <c r="B7652" s="5" t="s">
        <v>206</v>
      </c>
      <c r="C7652" s="5" t="s">
        <v>110</v>
      </c>
      <c r="D7652" s="5" t="s">
        <v>453</v>
      </c>
      <c r="E7652" s="5" t="s">
        <v>172</v>
      </c>
      <c r="F7652" s="6">
        <v>43731</v>
      </c>
      <c r="G7652" s="5" t="s">
        <v>148</v>
      </c>
      <c r="H7652" s="5" t="s">
        <v>182</v>
      </c>
      <c r="I7652">
        <v>43555</v>
      </c>
      <c r="J7652">
        <v>176</v>
      </c>
      <c r="K7652">
        <v>258</v>
      </c>
      <c r="L7652">
        <v>2</v>
      </c>
      <c r="M7652">
        <v>7869</v>
      </c>
      <c r="N7652">
        <v>5971.2129999999997</v>
      </c>
      <c r="O7652">
        <v>2985.6060000000002</v>
      </c>
      <c r="P7652">
        <v>129</v>
      </c>
      <c r="Q7652">
        <v>30.5</v>
      </c>
      <c r="R7652">
        <v>1897.787</v>
      </c>
      <c r="S7652">
        <v>2019</v>
      </c>
      <c r="T7652">
        <v>9</v>
      </c>
      <c r="U7652">
        <v>39</v>
      </c>
    </row>
    <row r="7653" spans="1:21" x14ac:dyDescent="0.3">
      <c r="A7653" s="5" t="s">
        <v>168</v>
      </c>
      <c r="B7653" s="5" t="s">
        <v>206</v>
      </c>
      <c r="C7653" s="5" t="s">
        <v>110</v>
      </c>
      <c r="D7653" s="5" t="s">
        <v>453</v>
      </c>
      <c r="E7653" s="5" t="s">
        <v>172</v>
      </c>
      <c r="F7653" s="6">
        <v>43731</v>
      </c>
      <c r="G7653" s="5" t="s">
        <v>148</v>
      </c>
      <c r="H7653" s="5" t="s">
        <v>246</v>
      </c>
      <c r="I7653">
        <v>43555</v>
      </c>
      <c r="J7653">
        <v>176</v>
      </c>
      <c r="K7653">
        <v>580</v>
      </c>
      <c r="L7653">
        <v>5</v>
      </c>
      <c r="M7653">
        <v>17690</v>
      </c>
      <c r="N7653">
        <v>14928.031999999999</v>
      </c>
      <c r="O7653">
        <v>2985.6060000000002</v>
      </c>
      <c r="P7653">
        <v>116</v>
      </c>
      <c r="Q7653">
        <v>30.5</v>
      </c>
      <c r="R7653">
        <v>2761.9679999999998</v>
      </c>
      <c r="S7653">
        <v>2019</v>
      </c>
      <c r="T7653">
        <v>9</v>
      </c>
      <c r="U7653">
        <v>39</v>
      </c>
    </row>
    <row r="7654" spans="1:21" x14ac:dyDescent="0.3">
      <c r="A7654" s="5" t="s">
        <v>168</v>
      </c>
      <c r="B7654" s="5" t="s">
        <v>206</v>
      </c>
      <c r="C7654" s="5" t="s">
        <v>110</v>
      </c>
      <c r="D7654" s="5" t="s">
        <v>453</v>
      </c>
      <c r="E7654" s="5" t="s">
        <v>172</v>
      </c>
      <c r="F7654" s="6">
        <v>43731</v>
      </c>
      <c r="G7654" s="5" t="s">
        <v>148</v>
      </c>
      <c r="H7654" s="5" t="s">
        <v>184</v>
      </c>
      <c r="I7654">
        <v>43555</v>
      </c>
      <c r="J7654">
        <v>176</v>
      </c>
      <c r="K7654">
        <v>2562</v>
      </c>
      <c r="L7654">
        <v>20</v>
      </c>
      <c r="M7654">
        <v>76860</v>
      </c>
      <c r="N7654">
        <v>59712.127999999997</v>
      </c>
      <c r="O7654">
        <v>2985.6060000000002</v>
      </c>
      <c r="P7654">
        <v>128.1</v>
      </c>
      <c r="Q7654">
        <v>30</v>
      </c>
      <c r="R7654">
        <v>17147.871999999999</v>
      </c>
      <c r="S7654">
        <v>2019</v>
      </c>
      <c r="T7654">
        <v>9</v>
      </c>
      <c r="U7654">
        <v>39</v>
      </c>
    </row>
    <row r="7655" spans="1:21" x14ac:dyDescent="0.3">
      <c r="A7655" s="5" t="s">
        <v>168</v>
      </c>
      <c r="B7655" s="5" t="s">
        <v>206</v>
      </c>
      <c r="C7655" s="5" t="s">
        <v>110</v>
      </c>
      <c r="D7655" s="5" t="s">
        <v>453</v>
      </c>
      <c r="E7655" s="5" t="s">
        <v>172</v>
      </c>
      <c r="F7655" s="6">
        <v>43731</v>
      </c>
      <c r="G7655" s="5" t="s">
        <v>148</v>
      </c>
      <c r="H7655" s="5" t="s">
        <v>231</v>
      </c>
      <c r="I7655">
        <v>43555</v>
      </c>
      <c r="J7655">
        <v>176</v>
      </c>
      <c r="K7655">
        <v>146</v>
      </c>
      <c r="L7655">
        <v>1</v>
      </c>
      <c r="M7655">
        <v>4453</v>
      </c>
      <c r="N7655">
        <v>2985.6060000000002</v>
      </c>
      <c r="O7655">
        <v>2985.6060000000002</v>
      </c>
      <c r="P7655">
        <v>146</v>
      </c>
      <c r="Q7655">
        <v>30.5</v>
      </c>
      <c r="R7655">
        <v>1467.394</v>
      </c>
      <c r="S7655">
        <v>2019</v>
      </c>
      <c r="T7655">
        <v>9</v>
      </c>
      <c r="U7655">
        <v>39</v>
      </c>
    </row>
    <row r="7656" spans="1:21" x14ac:dyDescent="0.3">
      <c r="A7656" s="5" t="s">
        <v>168</v>
      </c>
      <c r="B7656" s="5" t="s">
        <v>206</v>
      </c>
      <c r="C7656" s="5" t="s">
        <v>110</v>
      </c>
      <c r="D7656" s="5" t="s">
        <v>453</v>
      </c>
      <c r="E7656" s="5" t="s">
        <v>172</v>
      </c>
      <c r="F7656" s="6">
        <v>43731</v>
      </c>
      <c r="G7656" s="5" t="s">
        <v>148</v>
      </c>
      <c r="H7656" s="5" t="s">
        <v>269</v>
      </c>
      <c r="I7656">
        <v>43555</v>
      </c>
      <c r="J7656">
        <v>176</v>
      </c>
      <c r="K7656">
        <v>552</v>
      </c>
      <c r="L7656">
        <v>5</v>
      </c>
      <c r="M7656">
        <v>16560</v>
      </c>
      <c r="N7656">
        <v>14928.031999999999</v>
      </c>
      <c r="O7656">
        <v>2985.6060000000002</v>
      </c>
      <c r="P7656">
        <v>110.4</v>
      </c>
      <c r="Q7656">
        <v>30</v>
      </c>
      <c r="R7656">
        <v>1631.9680000000001</v>
      </c>
      <c r="S7656">
        <v>2019</v>
      </c>
      <c r="T7656">
        <v>9</v>
      </c>
      <c r="U7656">
        <v>39</v>
      </c>
    </row>
    <row r="7657" spans="1:21" x14ac:dyDescent="0.3">
      <c r="A7657" s="5" t="s">
        <v>168</v>
      </c>
      <c r="B7657" s="5" t="s">
        <v>206</v>
      </c>
      <c r="C7657" s="5" t="s">
        <v>110</v>
      </c>
      <c r="D7657" s="5" t="s">
        <v>453</v>
      </c>
      <c r="E7657" s="5" t="s">
        <v>172</v>
      </c>
      <c r="F7657" s="6">
        <v>43731</v>
      </c>
      <c r="G7657" s="5" t="s">
        <v>148</v>
      </c>
      <c r="H7657" s="5" t="s">
        <v>217</v>
      </c>
      <c r="I7657">
        <v>43555</v>
      </c>
      <c r="J7657">
        <v>176</v>
      </c>
      <c r="K7657">
        <v>1200</v>
      </c>
      <c r="L7657">
        <v>10</v>
      </c>
      <c r="M7657">
        <v>36600</v>
      </c>
      <c r="N7657">
        <v>29856.063999999998</v>
      </c>
      <c r="O7657">
        <v>2985.6060000000002</v>
      </c>
      <c r="P7657">
        <v>120</v>
      </c>
      <c r="Q7657">
        <v>30.5</v>
      </c>
      <c r="R7657">
        <v>6743.9359999999997</v>
      </c>
      <c r="S7657">
        <v>2019</v>
      </c>
      <c r="T7657">
        <v>9</v>
      </c>
      <c r="U7657">
        <v>39</v>
      </c>
    </row>
    <row r="7658" spans="1:21" x14ac:dyDescent="0.3">
      <c r="A7658" s="5" t="s">
        <v>168</v>
      </c>
      <c r="B7658" s="5" t="s">
        <v>206</v>
      </c>
      <c r="C7658" s="5" t="s">
        <v>110</v>
      </c>
      <c r="D7658" s="5" t="s">
        <v>453</v>
      </c>
      <c r="E7658" s="5" t="s">
        <v>172</v>
      </c>
      <c r="F7658" s="6">
        <v>43731</v>
      </c>
      <c r="G7658" s="5" t="s">
        <v>148</v>
      </c>
      <c r="H7658" s="5" t="s">
        <v>190</v>
      </c>
      <c r="I7658">
        <v>43555</v>
      </c>
      <c r="J7658">
        <v>176</v>
      </c>
      <c r="K7658">
        <v>110</v>
      </c>
      <c r="L7658">
        <v>1</v>
      </c>
      <c r="M7658">
        <v>3355</v>
      </c>
      <c r="N7658">
        <v>2985.6060000000002</v>
      </c>
      <c r="O7658">
        <v>2985.6060000000002</v>
      </c>
      <c r="P7658">
        <v>110</v>
      </c>
      <c r="Q7658">
        <v>30.5</v>
      </c>
      <c r="R7658">
        <v>369.39400000000001</v>
      </c>
      <c r="S7658">
        <v>2019</v>
      </c>
      <c r="T7658">
        <v>9</v>
      </c>
      <c r="U7658">
        <v>39</v>
      </c>
    </row>
    <row r="7659" spans="1:21" x14ac:dyDescent="0.3">
      <c r="A7659" s="5" t="s">
        <v>168</v>
      </c>
      <c r="B7659" s="5" t="s">
        <v>206</v>
      </c>
      <c r="C7659" s="5" t="s">
        <v>110</v>
      </c>
      <c r="D7659" s="5" t="s">
        <v>453</v>
      </c>
      <c r="E7659" s="5" t="s">
        <v>172</v>
      </c>
      <c r="F7659" s="6">
        <v>43731</v>
      </c>
      <c r="G7659" s="5" t="s">
        <v>148</v>
      </c>
      <c r="H7659" s="5" t="s">
        <v>190</v>
      </c>
      <c r="I7659">
        <v>43555</v>
      </c>
      <c r="J7659">
        <v>176</v>
      </c>
      <c r="K7659">
        <v>120</v>
      </c>
      <c r="L7659">
        <v>1</v>
      </c>
      <c r="M7659">
        <v>3660</v>
      </c>
      <c r="N7659">
        <v>2985.6060000000002</v>
      </c>
      <c r="O7659">
        <v>2985.6060000000002</v>
      </c>
      <c r="P7659">
        <v>120</v>
      </c>
      <c r="Q7659">
        <v>30.5</v>
      </c>
      <c r="R7659">
        <v>674.39400000000001</v>
      </c>
      <c r="S7659">
        <v>2019</v>
      </c>
      <c r="T7659">
        <v>9</v>
      </c>
      <c r="U7659">
        <v>39</v>
      </c>
    </row>
    <row r="7660" spans="1:21" x14ac:dyDescent="0.3">
      <c r="A7660" s="5" t="s">
        <v>168</v>
      </c>
      <c r="B7660" s="5" t="s">
        <v>206</v>
      </c>
      <c r="C7660" s="5" t="s">
        <v>110</v>
      </c>
      <c r="D7660" s="5" t="s">
        <v>453</v>
      </c>
      <c r="E7660" s="5" t="s">
        <v>172</v>
      </c>
      <c r="F7660" s="6">
        <v>43731</v>
      </c>
      <c r="G7660" s="5" t="s">
        <v>148</v>
      </c>
      <c r="H7660" s="5" t="s">
        <v>284</v>
      </c>
      <c r="I7660">
        <v>43555</v>
      </c>
      <c r="J7660">
        <v>176</v>
      </c>
      <c r="K7660">
        <v>258</v>
      </c>
      <c r="L7660">
        <v>2</v>
      </c>
      <c r="M7660">
        <v>7869</v>
      </c>
      <c r="N7660">
        <v>5971.2129999999997</v>
      </c>
      <c r="O7660">
        <v>2985.6060000000002</v>
      </c>
      <c r="P7660">
        <v>129</v>
      </c>
      <c r="Q7660">
        <v>30.5</v>
      </c>
      <c r="R7660">
        <v>1897.787</v>
      </c>
      <c r="S7660">
        <v>2019</v>
      </c>
      <c r="T7660">
        <v>9</v>
      </c>
      <c r="U7660">
        <v>39</v>
      </c>
    </row>
    <row r="7661" spans="1:21" x14ac:dyDescent="0.3">
      <c r="A7661" s="5" t="s">
        <v>168</v>
      </c>
      <c r="B7661" s="5" t="s">
        <v>206</v>
      </c>
      <c r="C7661" s="5" t="s">
        <v>110</v>
      </c>
      <c r="D7661" s="5" t="s">
        <v>453</v>
      </c>
      <c r="E7661" s="5" t="s">
        <v>172</v>
      </c>
      <c r="F7661" s="6">
        <v>43731</v>
      </c>
      <c r="G7661" s="5" t="s">
        <v>148</v>
      </c>
      <c r="H7661" s="5" t="s">
        <v>225</v>
      </c>
      <c r="I7661">
        <v>43555</v>
      </c>
      <c r="J7661">
        <v>176</v>
      </c>
      <c r="K7661">
        <v>364</v>
      </c>
      <c r="L7661">
        <v>3</v>
      </c>
      <c r="M7661">
        <v>10920</v>
      </c>
      <c r="N7661">
        <v>8956.8189999999995</v>
      </c>
      <c r="O7661">
        <v>2985.6060000000002</v>
      </c>
      <c r="P7661">
        <v>121.33333333333333</v>
      </c>
      <c r="Q7661">
        <v>30</v>
      </c>
      <c r="R7661">
        <v>1963.181</v>
      </c>
      <c r="S7661">
        <v>2019</v>
      </c>
      <c r="T7661">
        <v>9</v>
      </c>
      <c r="U7661">
        <v>39</v>
      </c>
    </row>
    <row r="7662" spans="1:21" x14ac:dyDescent="0.3">
      <c r="A7662" s="5" t="s">
        <v>168</v>
      </c>
      <c r="B7662" s="5" t="s">
        <v>206</v>
      </c>
      <c r="C7662" s="5" t="s">
        <v>110</v>
      </c>
      <c r="D7662" s="5" t="s">
        <v>453</v>
      </c>
      <c r="E7662" s="5" t="s">
        <v>172</v>
      </c>
      <c r="F7662" s="6">
        <v>43731</v>
      </c>
      <c r="G7662" s="5" t="s">
        <v>148</v>
      </c>
      <c r="H7662" s="5" t="s">
        <v>333</v>
      </c>
      <c r="I7662">
        <v>43555</v>
      </c>
      <c r="J7662">
        <v>176</v>
      </c>
      <c r="K7662">
        <v>430</v>
      </c>
      <c r="L7662">
        <v>4</v>
      </c>
      <c r="M7662">
        <v>13115</v>
      </c>
      <c r="N7662">
        <v>11942.425999999999</v>
      </c>
      <c r="O7662">
        <v>2985.6060000000002</v>
      </c>
      <c r="P7662">
        <v>107.5</v>
      </c>
      <c r="Q7662">
        <v>30.5</v>
      </c>
      <c r="R7662">
        <v>1172.5740000000001</v>
      </c>
      <c r="S7662">
        <v>2019</v>
      </c>
      <c r="T7662">
        <v>9</v>
      </c>
      <c r="U7662">
        <v>39</v>
      </c>
    </row>
    <row r="7663" spans="1:21" x14ac:dyDescent="0.3">
      <c r="A7663" s="5" t="s">
        <v>168</v>
      </c>
      <c r="B7663" s="5" t="s">
        <v>206</v>
      </c>
      <c r="C7663" s="5" t="s">
        <v>115</v>
      </c>
      <c r="D7663" s="5" t="s">
        <v>454</v>
      </c>
      <c r="E7663" s="5" t="s">
        <v>227</v>
      </c>
      <c r="F7663" s="6">
        <v>43731</v>
      </c>
      <c r="G7663" s="5" t="s">
        <v>148</v>
      </c>
      <c r="H7663" s="5" t="s">
        <v>333</v>
      </c>
      <c r="I7663">
        <v>43590</v>
      </c>
      <c r="J7663">
        <v>141</v>
      </c>
      <c r="K7663">
        <v>-430</v>
      </c>
      <c r="L7663">
        <v>-4</v>
      </c>
      <c r="M7663">
        <v>-13115</v>
      </c>
      <c r="N7663">
        <v>-7903.4309999999996</v>
      </c>
      <c r="O7663">
        <v>-1975.8579999999999</v>
      </c>
      <c r="P7663">
        <v>107.5</v>
      </c>
      <c r="Q7663">
        <v>30.5</v>
      </c>
      <c r="R7663">
        <v>-5211.5690000000004</v>
      </c>
      <c r="S7663">
        <v>2019</v>
      </c>
      <c r="T7663">
        <v>9</v>
      </c>
      <c r="U7663">
        <v>39</v>
      </c>
    </row>
    <row r="7664" spans="1:21" x14ac:dyDescent="0.3">
      <c r="A7664" s="5" t="s">
        <v>168</v>
      </c>
      <c r="B7664" s="5" t="s">
        <v>169</v>
      </c>
      <c r="C7664" s="5" t="s">
        <v>170</v>
      </c>
      <c r="D7664" s="5" t="s">
        <v>448</v>
      </c>
      <c r="E7664" s="5" t="s">
        <v>172</v>
      </c>
      <c r="F7664" s="6">
        <v>43732</v>
      </c>
      <c r="G7664" s="5" t="s">
        <v>148</v>
      </c>
      <c r="H7664" s="5" t="s">
        <v>311</v>
      </c>
      <c r="I7664">
        <v>43546</v>
      </c>
      <c r="J7664">
        <v>186</v>
      </c>
      <c r="K7664">
        <v>108.2</v>
      </c>
      <c r="L7664">
        <v>1</v>
      </c>
      <c r="M7664">
        <v>3246</v>
      </c>
      <c r="N7664">
        <v>3046.386</v>
      </c>
      <c r="O7664">
        <v>3046.386</v>
      </c>
      <c r="P7664">
        <v>108.2</v>
      </c>
      <c r="Q7664">
        <v>30</v>
      </c>
      <c r="R7664">
        <v>199.614</v>
      </c>
      <c r="S7664">
        <v>2019</v>
      </c>
      <c r="T7664">
        <v>9</v>
      </c>
      <c r="U7664">
        <v>39</v>
      </c>
    </row>
    <row r="7665" spans="1:21" x14ac:dyDescent="0.3">
      <c r="A7665" s="5" t="s">
        <v>168</v>
      </c>
      <c r="B7665" s="5" t="s">
        <v>169</v>
      </c>
      <c r="C7665" s="5" t="s">
        <v>170</v>
      </c>
      <c r="D7665" s="5" t="s">
        <v>448</v>
      </c>
      <c r="E7665" s="5" t="s">
        <v>172</v>
      </c>
      <c r="F7665" s="6">
        <v>43732</v>
      </c>
      <c r="G7665" s="5" t="s">
        <v>148</v>
      </c>
      <c r="H7665" s="5" t="s">
        <v>190</v>
      </c>
      <c r="I7665">
        <v>43546</v>
      </c>
      <c r="J7665">
        <v>186</v>
      </c>
      <c r="K7665">
        <v>104.6</v>
      </c>
      <c r="L7665">
        <v>1</v>
      </c>
      <c r="M7665">
        <v>3138</v>
      </c>
      <c r="N7665">
        <v>3046.386</v>
      </c>
      <c r="O7665">
        <v>3046.386</v>
      </c>
      <c r="P7665">
        <v>104.6</v>
      </c>
      <c r="Q7665">
        <v>30</v>
      </c>
      <c r="R7665">
        <v>91.614000000000004</v>
      </c>
      <c r="S7665">
        <v>2019</v>
      </c>
      <c r="T7665">
        <v>9</v>
      </c>
      <c r="U7665">
        <v>39</v>
      </c>
    </row>
    <row r="7666" spans="1:21" x14ac:dyDescent="0.3">
      <c r="A7666" s="5" t="s">
        <v>168</v>
      </c>
      <c r="B7666" s="5" t="s">
        <v>175</v>
      </c>
      <c r="C7666" s="5" t="s">
        <v>82</v>
      </c>
      <c r="D7666" s="5" t="s">
        <v>444</v>
      </c>
      <c r="E7666" s="5" t="s">
        <v>172</v>
      </c>
      <c r="F7666" s="6">
        <v>43732</v>
      </c>
      <c r="G7666" s="5" t="s">
        <v>148</v>
      </c>
      <c r="H7666" s="5" t="s">
        <v>173</v>
      </c>
      <c r="I7666">
        <v>43547</v>
      </c>
      <c r="J7666">
        <v>185</v>
      </c>
      <c r="K7666">
        <v>116.5</v>
      </c>
      <c r="L7666">
        <v>1</v>
      </c>
      <c r="M7666">
        <v>3961</v>
      </c>
      <c r="N7666">
        <v>2608.2950000000001</v>
      </c>
      <c r="O7666">
        <v>2608.2950000000001</v>
      </c>
      <c r="P7666">
        <v>116.5</v>
      </c>
      <c r="Q7666">
        <v>34</v>
      </c>
      <c r="R7666">
        <v>1352.7049999999999</v>
      </c>
      <c r="S7666">
        <v>2019</v>
      </c>
      <c r="T7666">
        <v>9</v>
      </c>
      <c r="U7666">
        <v>39</v>
      </c>
    </row>
    <row r="7667" spans="1:21" x14ac:dyDescent="0.3">
      <c r="A7667" s="5" t="s">
        <v>168</v>
      </c>
      <c r="B7667" s="5" t="s">
        <v>175</v>
      </c>
      <c r="C7667" s="5" t="s">
        <v>82</v>
      </c>
      <c r="D7667" s="5" t="s">
        <v>444</v>
      </c>
      <c r="E7667" s="5" t="s">
        <v>172</v>
      </c>
      <c r="F7667" s="6">
        <v>43732</v>
      </c>
      <c r="G7667" s="5" t="s">
        <v>148</v>
      </c>
      <c r="H7667" s="5" t="s">
        <v>190</v>
      </c>
      <c r="I7667">
        <v>43547</v>
      </c>
      <c r="J7667">
        <v>185</v>
      </c>
      <c r="K7667">
        <v>85</v>
      </c>
      <c r="L7667">
        <v>1</v>
      </c>
      <c r="M7667">
        <v>2550</v>
      </c>
      <c r="N7667">
        <v>2608.2950000000001</v>
      </c>
      <c r="O7667">
        <v>2608.2950000000001</v>
      </c>
      <c r="P7667">
        <v>85</v>
      </c>
      <c r="Q7667">
        <v>30</v>
      </c>
      <c r="R7667">
        <v>-58.295000000000002</v>
      </c>
      <c r="S7667">
        <v>2019</v>
      </c>
      <c r="T7667">
        <v>9</v>
      </c>
      <c r="U7667">
        <v>39</v>
      </c>
    </row>
    <row r="7668" spans="1:21" x14ac:dyDescent="0.3">
      <c r="A7668" s="5" t="s">
        <v>168</v>
      </c>
      <c r="B7668" s="5" t="s">
        <v>175</v>
      </c>
      <c r="C7668" s="5" t="s">
        <v>84</v>
      </c>
      <c r="D7668" s="5" t="s">
        <v>451</v>
      </c>
      <c r="E7668" s="5" t="s">
        <v>172</v>
      </c>
      <c r="F7668" s="6">
        <v>43732</v>
      </c>
      <c r="G7668" s="5" t="s">
        <v>148</v>
      </c>
      <c r="H7668" s="5" t="s">
        <v>178</v>
      </c>
      <c r="I7668">
        <v>43554</v>
      </c>
      <c r="J7668">
        <v>178</v>
      </c>
      <c r="K7668">
        <v>399</v>
      </c>
      <c r="L7668">
        <v>4</v>
      </c>
      <c r="M7668">
        <v>11970</v>
      </c>
      <c r="N7668">
        <v>10595.467000000001</v>
      </c>
      <c r="O7668">
        <v>2648.8670000000002</v>
      </c>
      <c r="P7668">
        <v>99.75</v>
      </c>
      <c r="Q7668">
        <v>30</v>
      </c>
      <c r="R7668">
        <v>1374.5329999999999</v>
      </c>
      <c r="S7668">
        <v>2019</v>
      </c>
      <c r="T7668">
        <v>9</v>
      </c>
      <c r="U7668">
        <v>39</v>
      </c>
    </row>
    <row r="7669" spans="1:21" x14ac:dyDescent="0.3">
      <c r="A7669" s="5" t="s">
        <v>168</v>
      </c>
      <c r="B7669" s="5" t="s">
        <v>175</v>
      </c>
      <c r="C7669" s="5" t="s">
        <v>84</v>
      </c>
      <c r="D7669" s="5" t="s">
        <v>451</v>
      </c>
      <c r="E7669" s="5" t="s">
        <v>172</v>
      </c>
      <c r="F7669" s="6">
        <v>43732</v>
      </c>
      <c r="G7669" s="5" t="s">
        <v>148</v>
      </c>
      <c r="H7669" s="5" t="s">
        <v>198</v>
      </c>
      <c r="I7669">
        <v>43554</v>
      </c>
      <c r="J7669">
        <v>178</v>
      </c>
      <c r="K7669">
        <v>109.5</v>
      </c>
      <c r="L7669">
        <v>1</v>
      </c>
      <c r="M7669">
        <v>3285</v>
      </c>
      <c r="N7669">
        <v>2648.8670000000002</v>
      </c>
      <c r="O7669">
        <v>2648.8670000000002</v>
      </c>
      <c r="P7669">
        <v>109.5</v>
      </c>
      <c r="Q7669">
        <v>30</v>
      </c>
      <c r="R7669">
        <v>636.13300000000004</v>
      </c>
      <c r="S7669">
        <v>2019</v>
      </c>
      <c r="T7669">
        <v>9</v>
      </c>
      <c r="U7669">
        <v>39</v>
      </c>
    </row>
    <row r="7670" spans="1:21" x14ac:dyDescent="0.3">
      <c r="A7670" s="5" t="s">
        <v>168</v>
      </c>
      <c r="B7670" s="5" t="s">
        <v>175</v>
      </c>
      <c r="C7670" s="5" t="s">
        <v>84</v>
      </c>
      <c r="D7670" s="5" t="s">
        <v>451</v>
      </c>
      <c r="E7670" s="5" t="s">
        <v>172</v>
      </c>
      <c r="F7670" s="6">
        <v>43732</v>
      </c>
      <c r="G7670" s="5" t="s">
        <v>148</v>
      </c>
      <c r="H7670" s="5" t="s">
        <v>197</v>
      </c>
      <c r="I7670">
        <v>43554</v>
      </c>
      <c r="J7670">
        <v>178</v>
      </c>
      <c r="K7670">
        <v>330</v>
      </c>
      <c r="L7670">
        <v>3</v>
      </c>
      <c r="M7670">
        <v>9900</v>
      </c>
      <c r="N7670">
        <v>7946.6</v>
      </c>
      <c r="O7670">
        <v>2648.8670000000002</v>
      </c>
      <c r="P7670">
        <v>110</v>
      </c>
      <c r="Q7670">
        <v>30</v>
      </c>
      <c r="R7670">
        <v>1953.4</v>
      </c>
      <c r="S7670">
        <v>2019</v>
      </c>
      <c r="T7670">
        <v>9</v>
      </c>
      <c r="U7670">
        <v>39</v>
      </c>
    </row>
    <row r="7671" spans="1:21" x14ac:dyDescent="0.3">
      <c r="A7671" s="5" t="s">
        <v>168</v>
      </c>
      <c r="B7671" s="5" t="s">
        <v>175</v>
      </c>
      <c r="C7671" s="5" t="s">
        <v>84</v>
      </c>
      <c r="D7671" s="5" t="s">
        <v>451</v>
      </c>
      <c r="E7671" s="5" t="s">
        <v>172</v>
      </c>
      <c r="F7671" s="6">
        <v>43732</v>
      </c>
      <c r="G7671" s="5" t="s">
        <v>148</v>
      </c>
      <c r="H7671" s="5" t="s">
        <v>311</v>
      </c>
      <c r="I7671">
        <v>43554</v>
      </c>
      <c r="J7671">
        <v>178</v>
      </c>
      <c r="K7671">
        <v>95</v>
      </c>
      <c r="L7671">
        <v>1</v>
      </c>
      <c r="M7671">
        <v>2850</v>
      </c>
      <c r="N7671">
        <v>2648.8670000000002</v>
      </c>
      <c r="O7671">
        <v>2648.8670000000002</v>
      </c>
      <c r="P7671">
        <v>95</v>
      </c>
      <c r="Q7671">
        <v>30</v>
      </c>
      <c r="R7671">
        <v>201.13300000000001</v>
      </c>
      <c r="S7671">
        <v>2019</v>
      </c>
      <c r="T7671">
        <v>9</v>
      </c>
      <c r="U7671">
        <v>39</v>
      </c>
    </row>
    <row r="7672" spans="1:21" x14ac:dyDescent="0.3">
      <c r="A7672" s="5" t="s">
        <v>168</v>
      </c>
      <c r="B7672" s="5" t="s">
        <v>175</v>
      </c>
      <c r="C7672" s="5" t="s">
        <v>84</v>
      </c>
      <c r="D7672" s="5" t="s">
        <v>451</v>
      </c>
      <c r="E7672" s="5" t="s">
        <v>172</v>
      </c>
      <c r="F7672" s="6">
        <v>43732</v>
      </c>
      <c r="G7672" s="5" t="s">
        <v>148</v>
      </c>
      <c r="H7672" s="5" t="s">
        <v>235</v>
      </c>
      <c r="I7672">
        <v>43554</v>
      </c>
      <c r="J7672">
        <v>178</v>
      </c>
      <c r="K7672">
        <v>109</v>
      </c>
      <c r="L7672">
        <v>1</v>
      </c>
      <c r="M7672">
        <v>3270</v>
      </c>
      <c r="N7672">
        <v>2648.8670000000002</v>
      </c>
      <c r="O7672">
        <v>2648.8670000000002</v>
      </c>
      <c r="P7672">
        <v>109</v>
      </c>
      <c r="Q7672">
        <v>30</v>
      </c>
      <c r="R7672">
        <v>621.13300000000004</v>
      </c>
      <c r="S7672">
        <v>2019</v>
      </c>
      <c r="T7672">
        <v>9</v>
      </c>
      <c r="U7672">
        <v>39</v>
      </c>
    </row>
    <row r="7673" spans="1:21" x14ac:dyDescent="0.3">
      <c r="A7673" s="5" t="s">
        <v>168</v>
      </c>
      <c r="B7673" s="5" t="s">
        <v>175</v>
      </c>
      <c r="C7673" s="5" t="s">
        <v>84</v>
      </c>
      <c r="D7673" s="5" t="s">
        <v>451</v>
      </c>
      <c r="E7673" s="5" t="s">
        <v>172</v>
      </c>
      <c r="F7673" s="6">
        <v>43732</v>
      </c>
      <c r="G7673" s="5" t="s">
        <v>148</v>
      </c>
      <c r="H7673" s="5" t="s">
        <v>351</v>
      </c>
      <c r="I7673">
        <v>43554</v>
      </c>
      <c r="J7673">
        <v>178</v>
      </c>
      <c r="K7673">
        <v>220.5</v>
      </c>
      <c r="L7673">
        <v>2</v>
      </c>
      <c r="M7673">
        <v>6615</v>
      </c>
      <c r="N7673">
        <v>5297.7340000000004</v>
      </c>
      <c r="O7673">
        <v>2648.8670000000002</v>
      </c>
      <c r="P7673">
        <v>110.25</v>
      </c>
      <c r="Q7673">
        <v>30</v>
      </c>
      <c r="R7673">
        <v>1317.2660000000001</v>
      </c>
      <c r="S7673">
        <v>2019</v>
      </c>
      <c r="T7673">
        <v>9</v>
      </c>
      <c r="U7673">
        <v>39</v>
      </c>
    </row>
    <row r="7674" spans="1:21" x14ac:dyDescent="0.3">
      <c r="A7674" s="5" t="s">
        <v>168</v>
      </c>
      <c r="B7674" s="5" t="s">
        <v>175</v>
      </c>
      <c r="C7674" s="5" t="s">
        <v>84</v>
      </c>
      <c r="D7674" s="5" t="s">
        <v>451</v>
      </c>
      <c r="E7674" s="5" t="s">
        <v>172</v>
      </c>
      <c r="F7674" s="6">
        <v>43732</v>
      </c>
      <c r="G7674" s="5" t="s">
        <v>148</v>
      </c>
      <c r="H7674" s="5" t="s">
        <v>173</v>
      </c>
      <c r="I7674">
        <v>43554</v>
      </c>
      <c r="J7674">
        <v>178</v>
      </c>
      <c r="K7674">
        <v>656.5</v>
      </c>
      <c r="L7674">
        <v>6</v>
      </c>
      <c r="M7674">
        <v>22321</v>
      </c>
      <c r="N7674">
        <v>15893.200999999999</v>
      </c>
      <c r="O7674">
        <v>2648.8670000000002</v>
      </c>
      <c r="P7674">
        <v>109.41666666666667</v>
      </c>
      <c r="Q7674">
        <v>34</v>
      </c>
      <c r="R7674">
        <v>6427.799</v>
      </c>
      <c r="S7674">
        <v>2019</v>
      </c>
      <c r="T7674">
        <v>9</v>
      </c>
      <c r="U7674">
        <v>39</v>
      </c>
    </row>
    <row r="7675" spans="1:21" x14ac:dyDescent="0.3">
      <c r="A7675" s="5" t="s">
        <v>168</v>
      </c>
      <c r="B7675" s="5" t="s">
        <v>175</v>
      </c>
      <c r="C7675" s="5" t="s">
        <v>84</v>
      </c>
      <c r="D7675" s="5" t="s">
        <v>451</v>
      </c>
      <c r="E7675" s="5" t="s">
        <v>172</v>
      </c>
      <c r="F7675" s="6">
        <v>43732</v>
      </c>
      <c r="G7675" s="5" t="s">
        <v>148</v>
      </c>
      <c r="H7675" s="5" t="s">
        <v>235</v>
      </c>
      <c r="I7675">
        <v>43554</v>
      </c>
      <c r="J7675">
        <v>178</v>
      </c>
      <c r="K7675">
        <v>103.5</v>
      </c>
      <c r="L7675">
        <v>1</v>
      </c>
      <c r="M7675">
        <v>3105</v>
      </c>
      <c r="N7675">
        <v>2648.8670000000002</v>
      </c>
      <c r="O7675">
        <v>2648.8670000000002</v>
      </c>
      <c r="P7675">
        <v>103.5</v>
      </c>
      <c r="Q7675">
        <v>30</v>
      </c>
      <c r="R7675">
        <v>456.13299999999998</v>
      </c>
      <c r="S7675">
        <v>2019</v>
      </c>
      <c r="T7675">
        <v>9</v>
      </c>
      <c r="U7675">
        <v>39</v>
      </c>
    </row>
    <row r="7676" spans="1:21" x14ac:dyDescent="0.3">
      <c r="A7676" s="5" t="s">
        <v>168</v>
      </c>
      <c r="B7676" s="5" t="s">
        <v>175</v>
      </c>
      <c r="C7676" s="5" t="s">
        <v>85</v>
      </c>
      <c r="D7676" s="5" t="s">
        <v>455</v>
      </c>
      <c r="E7676" s="5" t="s">
        <v>172</v>
      </c>
      <c r="F7676" s="6">
        <v>43732</v>
      </c>
      <c r="G7676" s="5" t="s">
        <v>148</v>
      </c>
      <c r="H7676" s="5" t="s">
        <v>173</v>
      </c>
      <c r="I7676">
        <v>43561</v>
      </c>
      <c r="J7676">
        <v>171</v>
      </c>
      <c r="K7676">
        <v>921.5</v>
      </c>
      <c r="L7676">
        <v>9</v>
      </c>
      <c r="M7676">
        <v>31331</v>
      </c>
      <c r="N7676">
        <v>20767.527999999998</v>
      </c>
      <c r="O7676">
        <v>2307.5030000000002</v>
      </c>
      <c r="P7676">
        <v>102.38888888888889</v>
      </c>
      <c r="Q7676">
        <v>34</v>
      </c>
      <c r="R7676">
        <v>10563.472</v>
      </c>
      <c r="S7676">
        <v>2019</v>
      </c>
      <c r="T7676">
        <v>9</v>
      </c>
      <c r="U7676">
        <v>39</v>
      </c>
    </row>
    <row r="7677" spans="1:21" x14ac:dyDescent="0.3">
      <c r="A7677" s="5" t="s">
        <v>168</v>
      </c>
      <c r="B7677" s="5" t="s">
        <v>175</v>
      </c>
      <c r="C7677" s="5" t="s">
        <v>99</v>
      </c>
      <c r="D7677" s="5" t="s">
        <v>456</v>
      </c>
      <c r="E7677" s="5" t="s">
        <v>172</v>
      </c>
      <c r="F7677" s="6">
        <v>43732</v>
      </c>
      <c r="G7677" s="5" t="s">
        <v>148</v>
      </c>
      <c r="H7677" s="5" t="s">
        <v>190</v>
      </c>
      <c r="I7677">
        <v>43638</v>
      </c>
      <c r="J7677">
        <v>94</v>
      </c>
      <c r="K7677">
        <v>30</v>
      </c>
      <c r="L7677">
        <v>1</v>
      </c>
      <c r="M7677">
        <v>1323</v>
      </c>
      <c r="N7677">
        <v>1351.751</v>
      </c>
      <c r="O7677">
        <v>1351.751</v>
      </c>
      <c r="P7677">
        <v>30</v>
      </c>
      <c r="Q7677">
        <v>44.1</v>
      </c>
      <c r="R7677">
        <v>-28.751000000000001</v>
      </c>
      <c r="S7677">
        <v>2019</v>
      </c>
      <c r="T7677">
        <v>9</v>
      </c>
      <c r="U7677">
        <v>39</v>
      </c>
    </row>
    <row r="7678" spans="1:21" x14ac:dyDescent="0.3">
      <c r="A7678" s="5" t="s">
        <v>168</v>
      </c>
      <c r="B7678" s="5" t="s">
        <v>206</v>
      </c>
      <c r="C7678" s="5" t="s">
        <v>103</v>
      </c>
      <c r="D7678" s="5" t="s">
        <v>429</v>
      </c>
      <c r="E7678" s="5" t="s">
        <v>172</v>
      </c>
      <c r="F7678" s="6">
        <v>43732</v>
      </c>
      <c r="G7678" s="5" t="s">
        <v>148</v>
      </c>
      <c r="H7678" s="5" t="s">
        <v>371</v>
      </c>
      <c r="I7678">
        <v>43560</v>
      </c>
      <c r="J7678">
        <v>172</v>
      </c>
      <c r="K7678">
        <v>1188</v>
      </c>
      <c r="L7678">
        <v>10</v>
      </c>
      <c r="M7678">
        <v>35640</v>
      </c>
      <c r="N7678">
        <v>29812.636999999999</v>
      </c>
      <c r="O7678">
        <v>2981.2640000000001</v>
      </c>
      <c r="P7678">
        <v>118.8</v>
      </c>
      <c r="Q7678">
        <v>30</v>
      </c>
      <c r="R7678">
        <v>5827.3630000000003</v>
      </c>
      <c r="S7678">
        <v>2019</v>
      </c>
      <c r="T7678">
        <v>9</v>
      </c>
      <c r="U7678">
        <v>39</v>
      </c>
    </row>
    <row r="7679" spans="1:21" x14ac:dyDescent="0.3">
      <c r="A7679" s="5" t="s">
        <v>168</v>
      </c>
      <c r="B7679" s="5" t="s">
        <v>206</v>
      </c>
      <c r="C7679" s="5" t="s">
        <v>108</v>
      </c>
      <c r="D7679" s="5" t="s">
        <v>457</v>
      </c>
      <c r="E7679" s="5" t="s">
        <v>172</v>
      </c>
      <c r="F7679" s="6">
        <v>43732</v>
      </c>
      <c r="G7679" s="5" t="s">
        <v>148</v>
      </c>
      <c r="H7679" s="5" t="s">
        <v>190</v>
      </c>
      <c r="I7679">
        <v>43645</v>
      </c>
      <c r="J7679">
        <v>87</v>
      </c>
      <c r="K7679">
        <v>228.6</v>
      </c>
      <c r="L7679">
        <v>2</v>
      </c>
      <c r="M7679">
        <v>7086.6</v>
      </c>
      <c r="N7679">
        <v>2361.0349999999999</v>
      </c>
      <c r="O7679">
        <v>1180.518</v>
      </c>
      <c r="P7679">
        <v>114.3</v>
      </c>
      <c r="Q7679">
        <v>31</v>
      </c>
      <c r="R7679">
        <v>4725.5649999999996</v>
      </c>
      <c r="S7679">
        <v>2019</v>
      </c>
      <c r="T7679">
        <v>9</v>
      </c>
      <c r="U7679">
        <v>39</v>
      </c>
    </row>
    <row r="7680" spans="1:21" x14ac:dyDescent="0.3">
      <c r="A7680" s="5" t="s">
        <v>168</v>
      </c>
      <c r="B7680" s="5" t="s">
        <v>206</v>
      </c>
      <c r="C7680" s="5" t="s">
        <v>109</v>
      </c>
      <c r="D7680" s="5" t="s">
        <v>450</v>
      </c>
      <c r="E7680" s="5" t="s">
        <v>172</v>
      </c>
      <c r="F7680" s="6">
        <v>43732</v>
      </c>
      <c r="G7680" s="5" t="s">
        <v>148</v>
      </c>
      <c r="H7680" s="5" t="s">
        <v>178</v>
      </c>
      <c r="I7680">
        <v>43553</v>
      </c>
      <c r="J7680">
        <v>179</v>
      </c>
      <c r="K7680">
        <v>210.4</v>
      </c>
      <c r="L7680">
        <v>2</v>
      </c>
      <c r="M7680">
        <v>6312</v>
      </c>
      <c r="N7680">
        <v>7257.6360000000004</v>
      </c>
      <c r="O7680">
        <v>3628.8180000000002</v>
      </c>
      <c r="P7680">
        <v>105.2</v>
      </c>
      <c r="Q7680">
        <v>30</v>
      </c>
      <c r="R7680">
        <v>-945.63599999999997</v>
      </c>
      <c r="S7680">
        <v>2019</v>
      </c>
      <c r="T7680">
        <v>9</v>
      </c>
      <c r="U7680">
        <v>39</v>
      </c>
    </row>
    <row r="7681" spans="1:21" x14ac:dyDescent="0.3">
      <c r="A7681" s="5" t="s">
        <v>168</v>
      </c>
      <c r="B7681" s="5" t="s">
        <v>206</v>
      </c>
      <c r="C7681" s="5" t="s">
        <v>109</v>
      </c>
      <c r="D7681" s="5" t="s">
        <v>450</v>
      </c>
      <c r="E7681" s="5" t="s">
        <v>172</v>
      </c>
      <c r="F7681" s="6">
        <v>43732</v>
      </c>
      <c r="G7681" s="5" t="s">
        <v>148</v>
      </c>
      <c r="H7681" s="5" t="s">
        <v>197</v>
      </c>
      <c r="I7681">
        <v>43553</v>
      </c>
      <c r="J7681">
        <v>179</v>
      </c>
      <c r="K7681">
        <v>388.2</v>
      </c>
      <c r="L7681">
        <v>3</v>
      </c>
      <c r="M7681">
        <v>11646</v>
      </c>
      <c r="N7681">
        <v>10886.455</v>
      </c>
      <c r="O7681">
        <v>3628.8180000000002</v>
      </c>
      <c r="P7681">
        <v>129.4</v>
      </c>
      <c r="Q7681">
        <v>30</v>
      </c>
      <c r="R7681">
        <v>759.54499999999996</v>
      </c>
      <c r="S7681">
        <v>2019</v>
      </c>
      <c r="T7681">
        <v>9</v>
      </c>
      <c r="U7681">
        <v>39</v>
      </c>
    </row>
    <row r="7682" spans="1:21" x14ac:dyDescent="0.3">
      <c r="A7682" s="5" t="s">
        <v>168</v>
      </c>
      <c r="B7682" s="5" t="s">
        <v>206</v>
      </c>
      <c r="C7682" s="5" t="s">
        <v>109</v>
      </c>
      <c r="D7682" s="5" t="s">
        <v>450</v>
      </c>
      <c r="E7682" s="5" t="s">
        <v>172</v>
      </c>
      <c r="F7682" s="6">
        <v>43732</v>
      </c>
      <c r="G7682" s="5" t="s">
        <v>148</v>
      </c>
      <c r="H7682" s="5" t="s">
        <v>208</v>
      </c>
      <c r="I7682">
        <v>43553</v>
      </c>
      <c r="J7682">
        <v>179</v>
      </c>
      <c r="K7682">
        <v>111.8</v>
      </c>
      <c r="L7682">
        <v>1</v>
      </c>
      <c r="M7682">
        <v>3354</v>
      </c>
      <c r="N7682">
        <v>3628.8180000000002</v>
      </c>
      <c r="O7682">
        <v>3628.8180000000002</v>
      </c>
      <c r="P7682">
        <v>111.8</v>
      </c>
      <c r="Q7682">
        <v>30</v>
      </c>
      <c r="R7682">
        <v>-274.81799999999998</v>
      </c>
      <c r="S7682">
        <v>2019</v>
      </c>
      <c r="T7682">
        <v>9</v>
      </c>
      <c r="U7682">
        <v>39</v>
      </c>
    </row>
    <row r="7683" spans="1:21" x14ac:dyDescent="0.3">
      <c r="A7683" s="5" t="s">
        <v>168</v>
      </c>
      <c r="B7683" s="5" t="s">
        <v>206</v>
      </c>
      <c r="C7683" s="5" t="s">
        <v>109</v>
      </c>
      <c r="D7683" s="5" t="s">
        <v>450</v>
      </c>
      <c r="E7683" s="5" t="s">
        <v>172</v>
      </c>
      <c r="F7683" s="6">
        <v>43732</v>
      </c>
      <c r="G7683" s="5" t="s">
        <v>148</v>
      </c>
      <c r="H7683" s="5" t="s">
        <v>173</v>
      </c>
      <c r="I7683">
        <v>43553</v>
      </c>
      <c r="J7683">
        <v>179</v>
      </c>
      <c r="K7683">
        <v>899</v>
      </c>
      <c r="L7683">
        <v>8</v>
      </c>
      <c r="M7683">
        <v>30566</v>
      </c>
      <c r="N7683">
        <v>29030.545999999998</v>
      </c>
      <c r="O7683">
        <v>3628.8180000000002</v>
      </c>
      <c r="P7683">
        <v>112.375</v>
      </c>
      <c r="Q7683">
        <v>34</v>
      </c>
      <c r="R7683">
        <v>1535.454</v>
      </c>
      <c r="S7683">
        <v>2019</v>
      </c>
      <c r="T7683">
        <v>9</v>
      </c>
      <c r="U7683">
        <v>39</v>
      </c>
    </row>
    <row r="7684" spans="1:21" x14ac:dyDescent="0.3">
      <c r="A7684" s="5" t="s">
        <v>168</v>
      </c>
      <c r="B7684" s="5" t="s">
        <v>206</v>
      </c>
      <c r="C7684" s="5" t="s">
        <v>110</v>
      </c>
      <c r="D7684" s="5" t="s">
        <v>453</v>
      </c>
      <c r="E7684" s="5" t="s">
        <v>172</v>
      </c>
      <c r="F7684" s="6">
        <v>43732</v>
      </c>
      <c r="G7684" s="5" t="s">
        <v>148</v>
      </c>
      <c r="H7684" s="5" t="s">
        <v>212</v>
      </c>
      <c r="I7684">
        <v>43555</v>
      </c>
      <c r="J7684">
        <v>177</v>
      </c>
      <c r="K7684">
        <v>120.4</v>
      </c>
      <c r="L7684">
        <v>1</v>
      </c>
      <c r="M7684">
        <v>3250.8</v>
      </c>
      <c r="N7684">
        <v>2985.6060000000002</v>
      </c>
      <c r="O7684">
        <v>2985.6060000000002</v>
      </c>
      <c r="P7684">
        <v>120.4</v>
      </c>
      <c r="Q7684">
        <v>27</v>
      </c>
      <c r="R7684">
        <v>265.19400000000002</v>
      </c>
      <c r="S7684">
        <v>2019</v>
      </c>
      <c r="T7684">
        <v>9</v>
      </c>
      <c r="U7684">
        <v>39</v>
      </c>
    </row>
    <row r="7685" spans="1:21" x14ac:dyDescent="0.3">
      <c r="A7685" s="5" t="s">
        <v>168</v>
      </c>
      <c r="B7685" s="5" t="s">
        <v>206</v>
      </c>
      <c r="C7685" s="5" t="s">
        <v>110</v>
      </c>
      <c r="D7685" s="5" t="s">
        <v>453</v>
      </c>
      <c r="E7685" s="5" t="s">
        <v>172</v>
      </c>
      <c r="F7685" s="6">
        <v>43732</v>
      </c>
      <c r="G7685" s="5" t="s">
        <v>148</v>
      </c>
      <c r="H7685" s="5" t="s">
        <v>371</v>
      </c>
      <c r="I7685">
        <v>43555</v>
      </c>
      <c r="J7685">
        <v>177</v>
      </c>
      <c r="K7685">
        <v>1309</v>
      </c>
      <c r="L7685">
        <v>10</v>
      </c>
      <c r="M7685">
        <v>39270</v>
      </c>
      <c r="N7685">
        <v>29856.063999999998</v>
      </c>
      <c r="O7685">
        <v>2985.6060000000002</v>
      </c>
      <c r="P7685">
        <v>130.9</v>
      </c>
      <c r="Q7685">
        <v>30</v>
      </c>
      <c r="R7685">
        <v>9413.9359999999997</v>
      </c>
      <c r="S7685">
        <v>2019</v>
      </c>
      <c r="T7685">
        <v>9</v>
      </c>
      <c r="U7685">
        <v>39</v>
      </c>
    </row>
    <row r="7686" spans="1:21" x14ac:dyDescent="0.3">
      <c r="A7686" s="5" t="s">
        <v>168</v>
      </c>
      <c r="B7686" s="5" t="s">
        <v>206</v>
      </c>
      <c r="C7686" s="5" t="s">
        <v>110</v>
      </c>
      <c r="D7686" s="5" t="s">
        <v>453</v>
      </c>
      <c r="E7686" s="5" t="s">
        <v>172</v>
      </c>
      <c r="F7686" s="6">
        <v>43732</v>
      </c>
      <c r="G7686" s="5" t="s">
        <v>148</v>
      </c>
      <c r="H7686" s="5" t="s">
        <v>199</v>
      </c>
      <c r="I7686">
        <v>43555</v>
      </c>
      <c r="J7686">
        <v>177</v>
      </c>
      <c r="K7686">
        <v>866</v>
      </c>
      <c r="L7686">
        <v>7</v>
      </c>
      <c r="M7686">
        <v>25980</v>
      </c>
      <c r="N7686">
        <v>20899.244999999999</v>
      </c>
      <c r="O7686">
        <v>2985.6060000000002</v>
      </c>
      <c r="P7686">
        <v>123.71428571428571</v>
      </c>
      <c r="Q7686">
        <v>30</v>
      </c>
      <c r="R7686">
        <v>5080.7550000000001</v>
      </c>
      <c r="S7686">
        <v>2019</v>
      </c>
      <c r="T7686">
        <v>9</v>
      </c>
      <c r="U7686">
        <v>39</v>
      </c>
    </row>
    <row r="7687" spans="1:21" x14ac:dyDescent="0.3">
      <c r="A7687" s="5" t="s">
        <v>168</v>
      </c>
      <c r="B7687" s="5" t="s">
        <v>206</v>
      </c>
      <c r="C7687" s="5" t="s">
        <v>110</v>
      </c>
      <c r="D7687" s="5" t="s">
        <v>453</v>
      </c>
      <c r="E7687" s="5" t="s">
        <v>172</v>
      </c>
      <c r="F7687" s="6">
        <v>43732</v>
      </c>
      <c r="G7687" s="5" t="s">
        <v>148</v>
      </c>
      <c r="H7687" s="5" t="s">
        <v>215</v>
      </c>
      <c r="I7687">
        <v>43555</v>
      </c>
      <c r="J7687">
        <v>177</v>
      </c>
      <c r="K7687">
        <v>479</v>
      </c>
      <c r="L7687">
        <v>4</v>
      </c>
      <c r="M7687">
        <v>14370</v>
      </c>
      <c r="N7687">
        <v>11942.425999999999</v>
      </c>
      <c r="O7687">
        <v>2985.6060000000002</v>
      </c>
      <c r="P7687">
        <v>119.75</v>
      </c>
      <c r="Q7687">
        <v>30</v>
      </c>
      <c r="R7687">
        <v>2427.5740000000001</v>
      </c>
      <c r="S7687">
        <v>2019</v>
      </c>
      <c r="T7687">
        <v>9</v>
      </c>
      <c r="U7687">
        <v>39</v>
      </c>
    </row>
    <row r="7688" spans="1:21" x14ac:dyDescent="0.3">
      <c r="A7688" s="5" t="s">
        <v>168</v>
      </c>
      <c r="B7688" s="5" t="s">
        <v>206</v>
      </c>
      <c r="C7688" s="5" t="s">
        <v>110</v>
      </c>
      <c r="D7688" s="5" t="s">
        <v>453</v>
      </c>
      <c r="E7688" s="5" t="s">
        <v>172</v>
      </c>
      <c r="F7688" s="6">
        <v>43732</v>
      </c>
      <c r="G7688" s="5" t="s">
        <v>148</v>
      </c>
      <c r="H7688" s="5" t="s">
        <v>200</v>
      </c>
      <c r="I7688">
        <v>43555</v>
      </c>
      <c r="J7688">
        <v>177</v>
      </c>
      <c r="K7688">
        <v>388</v>
      </c>
      <c r="L7688">
        <v>3</v>
      </c>
      <c r="M7688">
        <v>11640</v>
      </c>
      <c r="N7688">
        <v>8956.8189999999995</v>
      </c>
      <c r="O7688">
        <v>2985.6060000000002</v>
      </c>
      <c r="P7688">
        <v>129.33333333333334</v>
      </c>
      <c r="Q7688">
        <v>30</v>
      </c>
      <c r="R7688">
        <v>2683.181</v>
      </c>
      <c r="S7688">
        <v>2019</v>
      </c>
      <c r="T7688">
        <v>9</v>
      </c>
      <c r="U7688">
        <v>39</v>
      </c>
    </row>
    <row r="7689" spans="1:21" x14ac:dyDescent="0.3">
      <c r="A7689" s="5" t="s">
        <v>168</v>
      </c>
      <c r="B7689" s="5" t="s">
        <v>175</v>
      </c>
      <c r="C7689" s="5" t="s">
        <v>84</v>
      </c>
      <c r="D7689" s="5" t="s">
        <v>451</v>
      </c>
      <c r="E7689" s="5" t="s">
        <v>172</v>
      </c>
      <c r="F7689" s="6">
        <v>43733</v>
      </c>
      <c r="G7689" s="5" t="s">
        <v>148</v>
      </c>
      <c r="H7689" s="5" t="s">
        <v>351</v>
      </c>
      <c r="I7689">
        <v>43554</v>
      </c>
      <c r="J7689">
        <v>179</v>
      </c>
      <c r="K7689">
        <v>445.5</v>
      </c>
      <c r="L7689">
        <v>4</v>
      </c>
      <c r="M7689">
        <v>13365</v>
      </c>
      <c r="N7689">
        <v>10595.467000000001</v>
      </c>
      <c r="O7689">
        <v>2648.8670000000002</v>
      </c>
      <c r="P7689">
        <v>111.375</v>
      </c>
      <c r="Q7689">
        <v>30</v>
      </c>
      <c r="R7689">
        <v>2769.5329999999999</v>
      </c>
      <c r="S7689">
        <v>2019</v>
      </c>
      <c r="T7689">
        <v>9</v>
      </c>
      <c r="U7689">
        <v>39</v>
      </c>
    </row>
    <row r="7690" spans="1:21" x14ac:dyDescent="0.3">
      <c r="A7690" s="5" t="s">
        <v>168</v>
      </c>
      <c r="B7690" s="5" t="s">
        <v>206</v>
      </c>
      <c r="C7690" s="5" t="s">
        <v>109</v>
      </c>
      <c r="D7690" s="5" t="s">
        <v>450</v>
      </c>
      <c r="E7690" s="5" t="s">
        <v>172</v>
      </c>
      <c r="F7690" s="6">
        <v>43733</v>
      </c>
      <c r="G7690" s="5" t="s">
        <v>148</v>
      </c>
      <c r="H7690" s="5" t="s">
        <v>200</v>
      </c>
      <c r="I7690">
        <v>43553</v>
      </c>
      <c r="J7690">
        <v>180</v>
      </c>
      <c r="K7690">
        <v>860</v>
      </c>
      <c r="L7690">
        <v>6</v>
      </c>
      <c r="M7690">
        <v>25800</v>
      </c>
      <c r="N7690">
        <v>21772.909</v>
      </c>
      <c r="O7690">
        <v>3628.8180000000002</v>
      </c>
      <c r="P7690">
        <v>143.33333333333334</v>
      </c>
      <c r="Q7690">
        <v>30</v>
      </c>
      <c r="R7690">
        <v>4027.0909999999999</v>
      </c>
      <c r="S7690">
        <v>2019</v>
      </c>
      <c r="T7690">
        <v>9</v>
      </c>
      <c r="U7690">
        <v>39</v>
      </c>
    </row>
    <row r="7691" spans="1:21" x14ac:dyDescent="0.3">
      <c r="A7691" s="5" t="s">
        <v>168</v>
      </c>
      <c r="B7691" s="5" t="s">
        <v>206</v>
      </c>
      <c r="C7691" s="5" t="s">
        <v>110</v>
      </c>
      <c r="D7691" s="5" t="s">
        <v>453</v>
      </c>
      <c r="E7691" s="5" t="s">
        <v>172</v>
      </c>
      <c r="F7691" s="6">
        <v>43733</v>
      </c>
      <c r="G7691" s="5" t="s">
        <v>148</v>
      </c>
      <c r="H7691" s="5" t="s">
        <v>418</v>
      </c>
      <c r="I7691">
        <v>43555</v>
      </c>
      <c r="J7691">
        <v>178</v>
      </c>
      <c r="K7691">
        <v>3738</v>
      </c>
      <c r="L7691">
        <v>30</v>
      </c>
      <c r="M7691">
        <v>108402</v>
      </c>
      <c r="N7691">
        <v>89568.191999999995</v>
      </c>
      <c r="O7691">
        <v>2985.6060000000002</v>
      </c>
      <c r="P7691">
        <v>124.6</v>
      </c>
      <c r="Q7691">
        <v>29</v>
      </c>
      <c r="R7691">
        <v>18833.808000000001</v>
      </c>
      <c r="S7691">
        <v>2019</v>
      </c>
      <c r="T7691">
        <v>9</v>
      </c>
      <c r="U7691">
        <v>39</v>
      </c>
    </row>
    <row r="7692" spans="1:21" x14ac:dyDescent="0.3">
      <c r="A7692" s="5" t="s">
        <v>168</v>
      </c>
      <c r="B7692" s="5" t="s">
        <v>206</v>
      </c>
      <c r="C7692" s="5" t="s">
        <v>103</v>
      </c>
      <c r="D7692" s="5" t="s">
        <v>429</v>
      </c>
      <c r="E7692" s="5" t="s">
        <v>172</v>
      </c>
      <c r="F7692" s="6">
        <v>43734</v>
      </c>
      <c r="G7692" s="5" t="s">
        <v>148</v>
      </c>
      <c r="H7692" s="5" t="s">
        <v>202</v>
      </c>
      <c r="I7692">
        <v>43560</v>
      </c>
      <c r="J7692">
        <v>174</v>
      </c>
      <c r="K7692">
        <v>848</v>
      </c>
      <c r="L7692">
        <v>7</v>
      </c>
      <c r="M7692">
        <v>25864</v>
      </c>
      <c r="N7692">
        <v>22646.334999999999</v>
      </c>
      <c r="O7692">
        <v>3235.1909999999998</v>
      </c>
      <c r="P7692">
        <v>121.14285714285714</v>
      </c>
      <c r="Q7692">
        <v>30.5</v>
      </c>
      <c r="R7692">
        <v>3217.665</v>
      </c>
      <c r="S7692">
        <v>2019</v>
      </c>
      <c r="T7692">
        <v>9</v>
      </c>
      <c r="U7692">
        <v>39</v>
      </c>
    </row>
    <row r="7693" spans="1:21" x14ac:dyDescent="0.3">
      <c r="A7693" s="5" t="s">
        <v>168</v>
      </c>
      <c r="B7693" s="5" t="s">
        <v>206</v>
      </c>
      <c r="C7693" s="5" t="s">
        <v>103</v>
      </c>
      <c r="D7693" s="5" t="s">
        <v>429</v>
      </c>
      <c r="E7693" s="5" t="s">
        <v>172</v>
      </c>
      <c r="F7693" s="6">
        <v>43734</v>
      </c>
      <c r="G7693" s="5" t="s">
        <v>148</v>
      </c>
      <c r="H7693" s="5" t="s">
        <v>218</v>
      </c>
      <c r="I7693">
        <v>43560</v>
      </c>
      <c r="J7693">
        <v>174</v>
      </c>
      <c r="K7693">
        <v>460</v>
      </c>
      <c r="L7693">
        <v>4</v>
      </c>
      <c r="M7693">
        <v>14030</v>
      </c>
      <c r="N7693">
        <v>12940.763000000001</v>
      </c>
      <c r="O7693">
        <v>3235.1909999999998</v>
      </c>
      <c r="P7693">
        <v>115</v>
      </c>
      <c r="Q7693">
        <v>30.5</v>
      </c>
      <c r="R7693">
        <v>1089.2370000000001</v>
      </c>
      <c r="S7693">
        <v>2019</v>
      </c>
      <c r="T7693">
        <v>9</v>
      </c>
      <c r="U7693">
        <v>39</v>
      </c>
    </row>
    <row r="7694" spans="1:21" x14ac:dyDescent="0.3">
      <c r="A7694" s="5" t="s">
        <v>168</v>
      </c>
      <c r="B7694" s="5" t="s">
        <v>206</v>
      </c>
      <c r="C7694" s="5" t="s">
        <v>103</v>
      </c>
      <c r="D7694" s="5" t="s">
        <v>429</v>
      </c>
      <c r="E7694" s="5" t="s">
        <v>172</v>
      </c>
      <c r="F7694" s="6">
        <v>43734</v>
      </c>
      <c r="G7694" s="5" t="s">
        <v>148</v>
      </c>
      <c r="H7694" s="5" t="s">
        <v>203</v>
      </c>
      <c r="I7694">
        <v>43560</v>
      </c>
      <c r="J7694">
        <v>174</v>
      </c>
      <c r="K7694">
        <v>220</v>
      </c>
      <c r="L7694">
        <v>2</v>
      </c>
      <c r="M7694">
        <v>6710</v>
      </c>
      <c r="N7694">
        <v>6470.3810000000003</v>
      </c>
      <c r="O7694">
        <v>3235.1909999999998</v>
      </c>
      <c r="P7694">
        <v>110</v>
      </c>
      <c r="Q7694">
        <v>30.5</v>
      </c>
      <c r="R7694">
        <v>239.619</v>
      </c>
      <c r="S7694">
        <v>2019</v>
      </c>
      <c r="T7694">
        <v>9</v>
      </c>
      <c r="U7694">
        <v>39</v>
      </c>
    </row>
    <row r="7695" spans="1:21" x14ac:dyDescent="0.3">
      <c r="A7695" s="5" t="s">
        <v>168</v>
      </c>
      <c r="B7695" s="5" t="s">
        <v>206</v>
      </c>
      <c r="C7695" s="5" t="s">
        <v>103</v>
      </c>
      <c r="D7695" s="5" t="s">
        <v>429</v>
      </c>
      <c r="E7695" s="5" t="s">
        <v>172</v>
      </c>
      <c r="F7695" s="6">
        <v>43734</v>
      </c>
      <c r="G7695" s="5" t="s">
        <v>148</v>
      </c>
      <c r="H7695" s="5" t="s">
        <v>333</v>
      </c>
      <c r="I7695">
        <v>43560</v>
      </c>
      <c r="J7695">
        <v>174</v>
      </c>
      <c r="K7695">
        <v>486</v>
      </c>
      <c r="L7695">
        <v>4</v>
      </c>
      <c r="M7695">
        <v>14823</v>
      </c>
      <c r="N7695">
        <v>12940.763000000001</v>
      </c>
      <c r="O7695">
        <v>3235.1909999999998</v>
      </c>
      <c r="P7695">
        <v>121.5</v>
      </c>
      <c r="Q7695">
        <v>30.5</v>
      </c>
      <c r="R7695">
        <v>1882.2370000000001</v>
      </c>
      <c r="S7695">
        <v>2019</v>
      </c>
      <c r="T7695">
        <v>9</v>
      </c>
      <c r="U7695">
        <v>39</v>
      </c>
    </row>
    <row r="7696" spans="1:21" x14ac:dyDescent="0.3">
      <c r="A7696" s="5" t="s">
        <v>168</v>
      </c>
      <c r="B7696" s="5" t="s">
        <v>206</v>
      </c>
      <c r="C7696" s="5" t="s">
        <v>103</v>
      </c>
      <c r="D7696" s="5" t="s">
        <v>429</v>
      </c>
      <c r="E7696" s="5" t="s">
        <v>172</v>
      </c>
      <c r="F7696" s="6">
        <v>43734</v>
      </c>
      <c r="G7696" s="5" t="s">
        <v>148</v>
      </c>
      <c r="H7696" s="5" t="s">
        <v>218</v>
      </c>
      <c r="I7696">
        <v>43560</v>
      </c>
      <c r="J7696">
        <v>174</v>
      </c>
      <c r="K7696">
        <v>130</v>
      </c>
      <c r="L7696">
        <v>1</v>
      </c>
      <c r="M7696">
        <v>3965</v>
      </c>
      <c r="N7696">
        <v>3235.1909999999998</v>
      </c>
      <c r="O7696">
        <v>3235.1909999999998</v>
      </c>
      <c r="P7696">
        <v>130</v>
      </c>
      <c r="Q7696">
        <v>30.5</v>
      </c>
      <c r="R7696">
        <v>729.80899999999997</v>
      </c>
      <c r="S7696">
        <v>2019</v>
      </c>
      <c r="T7696">
        <v>9</v>
      </c>
      <c r="U7696">
        <v>39</v>
      </c>
    </row>
    <row r="7697" spans="1:21" x14ac:dyDescent="0.3">
      <c r="A7697" s="5" t="s">
        <v>168</v>
      </c>
      <c r="B7697" s="5" t="s">
        <v>206</v>
      </c>
      <c r="C7697" s="5" t="s">
        <v>103</v>
      </c>
      <c r="D7697" s="5" t="s">
        <v>429</v>
      </c>
      <c r="E7697" s="5" t="s">
        <v>172</v>
      </c>
      <c r="F7697" s="6">
        <v>43734</v>
      </c>
      <c r="G7697" s="5" t="s">
        <v>148</v>
      </c>
      <c r="H7697" s="5" t="s">
        <v>220</v>
      </c>
      <c r="I7697">
        <v>43560</v>
      </c>
      <c r="J7697">
        <v>174</v>
      </c>
      <c r="K7697">
        <v>250</v>
      </c>
      <c r="L7697">
        <v>2</v>
      </c>
      <c r="M7697">
        <v>7625</v>
      </c>
      <c r="N7697">
        <v>6470.3810000000003</v>
      </c>
      <c r="O7697">
        <v>3235.1909999999998</v>
      </c>
      <c r="P7697">
        <v>125</v>
      </c>
      <c r="Q7697">
        <v>30.5</v>
      </c>
      <c r="R7697">
        <v>1154.6189999999999</v>
      </c>
      <c r="S7697">
        <v>2019</v>
      </c>
      <c r="T7697">
        <v>9</v>
      </c>
      <c r="U7697">
        <v>39</v>
      </c>
    </row>
    <row r="7698" spans="1:21" x14ac:dyDescent="0.3">
      <c r="A7698" s="5" t="s">
        <v>168</v>
      </c>
      <c r="B7698" s="5" t="s">
        <v>206</v>
      </c>
      <c r="C7698" s="5" t="s">
        <v>103</v>
      </c>
      <c r="D7698" s="5" t="s">
        <v>429</v>
      </c>
      <c r="E7698" s="5" t="s">
        <v>172</v>
      </c>
      <c r="F7698" s="6">
        <v>43734</v>
      </c>
      <c r="G7698" s="5" t="s">
        <v>148</v>
      </c>
      <c r="H7698" s="5" t="s">
        <v>184</v>
      </c>
      <c r="I7698">
        <v>43560</v>
      </c>
      <c r="J7698">
        <v>174</v>
      </c>
      <c r="K7698">
        <v>1890</v>
      </c>
      <c r="L7698">
        <v>15</v>
      </c>
      <c r="M7698">
        <v>56700</v>
      </c>
      <c r="N7698">
        <v>48527.86</v>
      </c>
      <c r="O7698">
        <v>3235.1909999999998</v>
      </c>
      <c r="P7698">
        <v>126</v>
      </c>
      <c r="Q7698">
        <v>30</v>
      </c>
      <c r="R7698">
        <v>8172.14</v>
      </c>
      <c r="S7698">
        <v>2019</v>
      </c>
      <c r="T7698">
        <v>9</v>
      </c>
      <c r="U7698">
        <v>39</v>
      </c>
    </row>
    <row r="7699" spans="1:21" x14ac:dyDescent="0.3">
      <c r="A7699" s="5" t="s">
        <v>168</v>
      </c>
      <c r="B7699" s="5" t="s">
        <v>206</v>
      </c>
      <c r="C7699" s="5" t="s">
        <v>103</v>
      </c>
      <c r="D7699" s="5" t="s">
        <v>429</v>
      </c>
      <c r="E7699" s="5" t="s">
        <v>172</v>
      </c>
      <c r="F7699" s="6">
        <v>43734</v>
      </c>
      <c r="G7699" s="5" t="s">
        <v>148</v>
      </c>
      <c r="H7699" s="5" t="s">
        <v>190</v>
      </c>
      <c r="I7699">
        <v>43560</v>
      </c>
      <c r="J7699">
        <v>174</v>
      </c>
      <c r="K7699">
        <v>268</v>
      </c>
      <c r="L7699">
        <v>2</v>
      </c>
      <c r="M7699">
        <v>8174</v>
      </c>
      <c r="N7699">
        <v>6470.3810000000003</v>
      </c>
      <c r="O7699">
        <v>3235.1909999999998</v>
      </c>
      <c r="P7699">
        <v>134</v>
      </c>
      <c r="Q7699">
        <v>30.5</v>
      </c>
      <c r="R7699">
        <v>1703.6189999999999</v>
      </c>
      <c r="S7699">
        <v>2019</v>
      </c>
      <c r="T7699">
        <v>9</v>
      </c>
      <c r="U7699">
        <v>39</v>
      </c>
    </row>
    <row r="7700" spans="1:21" x14ac:dyDescent="0.3">
      <c r="A7700" s="5" t="s">
        <v>168</v>
      </c>
      <c r="B7700" s="5" t="s">
        <v>206</v>
      </c>
      <c r="C7700" s="5" t="s">
        <v>103</v>
      </c>
      <c r="D7700" s="5" t="s">
        <v>429</v>
      </c>
      <c r="E7700" s="5" t="s">
        <v>172</v>
      </c>
      <c r="F7700" s="6">
        <v>43734</v>
      </c>
      <c r="G7700" s="5" t="s">
        <v>148</v>
      </c>
      <c r="H7700" s="5" t="s">
        <v>190</v>
      </c>
      <c r="I7700">
        <v>43560</v>
      </c>
      <c r="J7700">
        <v>174</v>
      </c>
      <c r="K7700">
        <v>323</v>
      </c>
      <c r="L7700">
        <v>3</v>
      </c>
      <c r="M7700">
        <v>9851.5</v>
      </c>
      <c r="N7700">
        <v>9705.5720000000001</v>
      </c>
      <c r="O7700">
        <v>3235.1909999999998</v>
      </c>
      <c r="P7700">
        <v>107.66666666666667</v>
      </c>
      <c r="Q7700">
        <v>30.5</v>
      </c>
      <c r="R7700">
        <v>145.928</v>
      </c>
      <c r="S7700">
        <v>2019</v>
      </c>
      <c r="T7700">
        <v>9</v>
      </c>
      <c r="U7700">
        <v>39</v>
      </c>
    </row>
    <row r="7701" spans="1:21" x14ac:dyDescent="0.3">
      <c r="A7701" s="5" t="s">
        <v>168</v>
      </c>
      <c r="B7701" s="5" t="s">
        <v>206</v>
      </c>
      <c r="C7701" s="5" t="s">
        <v>103</v>
      </c>
      <c r="D7701" s="5" t="s">
        <v>429</v>
      </c>
      <c r="E7701" s="5" t="s">
        <v>172</v>
      </c>
      <c r="F7701" s="6">
        <v>43734</v>
      </c>
      <c r="G7701" s="5" t="s">
        <v>148</v>
      </c>
      <c r="H7701" s="5" t="s">
        <v>230</v>
      </c>
      <c r="I7701">
        <v>43560</v>
      </c>
      <c r="J7701">
        <v>174</v>
      </c>
      <c r="K7701">
        <v>2715</v>
      </c>
      <c r="L7701">
        <v>22</v>
      </c>
      <c r="M7701">
        <v>81450</v>
      </c>
      <c r="N7701">
        <v>71174.195000000007</v>
      </c>
      <c r="O7701">
        <v>3235.1909999999998</v>
      </c>
      <c r="P7701">
        <v>123.40909090909091</v>
      </c>
      <c r="Q7701">
        <v>30</v>
      </c>
      <c r="R7701">
        <v>10275.805</v>
      </c>
      <c r="S7701">
        <v>2019</v>
      </c>
      <c r="T7701">
        <v>9</v>
      </c>
      <c r="U7701">
        <v>39</v>
      </c>
    </row>
    <row r="7702" spans="1:21" x14ac:dyDescent="0.3">
      <c r="A7702" s="5" t="s">
        <v>168</v>
      </c>
      <c r="B7702" s="5" t="s">
        <v>206</v>
      </c>
      <c r="C7702" s="5" t="s">
        <v>103</v>
      </c>
      <c r="D7702" s="5" t="s">
        <v>429</v>
      </c>
      <c r="E7702" s="5" t="s">
        <v>172</v>
      </c>
      <c r="F7702" s="6">
        <v>43734</v>
      </c>
      <c r="G7702" s="5" t="s">
        <v>148</v>
      </c>
      <c r="H7702" s="5" t="s">
        <v>180</v>
      </c>
      <c r="I7702">
        <v>43560</v>
      </c>
      <c r="J7702">
        <v>174</v>
      </c>
      <c r="K7702">
        <v>192</v>
      </c>
      <c r="L7702">
        <v>2</v>
      </c>
      <c r="M7702">
        <v>5856</v>
      </c>
      <c r="N7702">
        <v>6470.3810000000003</v>
      </c>
      <c r="O7702">
        <v>3235.1909999999998</v>
      </c>
      <c r="P7702">
        <v>96</v>
      </c>
      <c r="Q7702">
        <v>30.5</v>
      </c>
      <c r="R7702">
        <v>-614.38099999999997</v>
      </c>
      <c r="S7702">
        <v>2019</v>
      </c>
      <c r="T7702">
        <v>9</v>
      </c>
      <c r="U7702">
        <v>39</v>
      </c>
    </row>
    <row r="7703" spans="1:21" x14ac:dyDescent="0.3">
      <c r="A7703" s="5" t="s">
        <v>168</v>
      </c>
      <c r="B7703" s="5" t="s">
        <v>206</v>
      </c>
      <c r="C7703" s="5" t="s">
        <v>103</v>
      </c>
      <c r="D7703" s="5" t="s">
        <v>429</v>
      </c>
      <c r="E7703" s="5" t="s">
        <v>172</v>
      </c>
      <c r="F7703" s="6">
        <v>43734</v>
      </c>
      <c r="G7703" s="5" t="s">
        <v>148</v>
      </c>
      <c r="H7703" s="5" t="s">
        <v>216</v>
      </c>
      <c r="I7703">
        <v>43560</v>
      </c>
      <c r="J7703">
        <v>174</v>
      </c>
      <c r="K7703">
        <v>235</v>
      </c>
      <c r="L7703">
        <v>2</v>
      </c>
      <c r="M7703">
        <v>7167.5</v>
      </c>
      <c r="N7703">
        <v>6470.3810000000003</v>
      </c>
      <c r="O7703">
        <v>3235.1909999999998</v>
      </c>
      <c r="P7703">
        <v>117.5</v>
      </c>
      <c r="Q7703">
        <v>30.5</v>
      </c>
      <c r="R7703">
        <v>697.11900000000003</v>
      </c>
      <c r="S7703">
        <v>2019</v>
      </c>
      <c r="T7703">
        <v>9</v>
      </c>
      <c r="U7703">
        <v>39</v>
      </c>
    </row>
    <row r="7704" spans="1:21" x14ac:dyDescent="0.3">
      <c r="A7704" s="5" t="s">
        <v>168</v>
      </c>
      <c r="B7704" s="5" t="s">
        <v>206</v>
      </c>
      <c r="C7704" s="5" t="s">
        <v>103</v>
      </c>
      <c r="D7704" s="5" t="s">
        <v>429</v>
      </c>
      <c r="E7704" s="5" t="s">
        <v>172</v>
      </c>
      <c r="F7704" s="6">
        <v>43734</v>
      </c>
      <c r="G7704" s="5" t="s">
        <v>148</v>
      </c>
      <c r="H7704" s="5" t="s">
        <v>222</v>
      </c>
      <c r="I7704">
        <v>43560</v>
      </c>
      <c r="J7704">
        <v>174</v>
      </c>
      <c r="K7704">
        <v>142</v>
      </c>
      <c r="L7704">
        <v>1</v>
      </c>
      <c r="M7704">
        <v>4331</v>
      </c>
      <c r="N7704">
        <v>3235.1909999999998</v>
      </c>
      <c r="O7704">
        <v>3235.1909999999998</v>
      </c>
      <c r="P7704">
        <v>142</v>
      </c>
      <c r="Q7704">
        <v>30.5</v>
      </c>
      <c r="R7704">
        <v>1095.809</v>
      </c>
      <c r="S7704">
        <v>2019</v>
      </c>
      <c r="T7704">
        <v>9</v>
      </c>
      <c r="U7704">
        <v>39</v>
      </c>
    </row>
    <row r="7705" spans="1:21" x14ac:dyDescent="0.3">
      <c r="A7705" s="5" t="s">
        <v>168</v>
      </c>
      <c r="B7705" s="5" t="s">
        <v>206</v>
      </c>
      <c r="C7705" s="5" t="s">
        <v>103</v>
      </c>
      <c r="D7705" s="5" t="s">
        <v>429</v>
      </c>
      <c r="E7705" s="5" t="s">
        <v>172</v>
      </c>
      <c r="F7705" s="6">
        <v>43734</v>
      </c>
      <c r="G7705" s="5" t="s">
        <v>148</v>
      </c>
      <c r="H7705" s="5" t="s">
        <v>217</v>
      </c>
      <c r="I7705">
        <v>43560</v>
      </c>
      <c r="J7705">
        <v>174</v>
      </c>
      <c r="K7705">
        <v>665</v>
      </c>
      <c r="L7705">
        <v>5</v>
      </c>
      <c r="M7705">
        <v>20282.5</v>
      </c>
      <c r="N7705">
        <v>16175.953</v>
      </c>
      <c r="O7705">
        <v>3235.1909999999998</v>
      </c>
      <c r="P7705">
        <v>133</v>
      </c>
      <c r="Q7705">
        <v>30.5</v>
      </c>
      <c r="R7705">
        <v>4106.5469999999996</v>
      </c>
      <c r="S7705">
        <v>2019</v>
      </c>
      <c r="T7705">
        <v>9</v>
      </c>
      <c r="U7705">
        <v>39</v>
      </c>
    </row>
    <row r="7706" spans="1:21" x14ac:dyDescent="0.3">
      <c r="A7706" s="5" t="s">
        <v>168</v>
      </c>
      <c r="B7706" s="5" t="s">
        <v>206</v>
      </c>
      <c r="C7706" s="5" t="s">
        <v>103</v>
      </c>
      <c r="D7706" s="5" t="s">
        <v>429</v>
      </c>
      <c r="E7706" s="5" t="s">
        <v>172</v>
      </c>
      <c r="F7706" s="6">
        <v>43734</v>
      </c>
      <c r="G7706" s="5" t="s">
        <v>148</v>
      </c>
      <c r="H7706" s="5" t="s">
        <v>181</v>
      </c>
      <c r="I7706">
        <v>43560</v>
      </c>
      <c r="J7706">
        <v>174</v>
      </c>
      <c r="K7706">
        <v>242</v>
      </c>
      <c r="L7706">
        <v>2</v>
      </c>
      <c r="M7706">
        <v>7381</v>
      </c>
      <c r="N7706">
        <v>6470.3810000000003</v>
      </c>
      <c r="O7706">
        <v>3235.1909999999998</v>
      </c>
      <c r="P7706">
        <v>121</v>
      </c>
      <c r="Q7706">
        <v>30.5</v>
      </c>
      <c r="R7706">
        <v>910.61900000000003</v>
      </c>
      <c r="S7706">
        <v>2019</v>
      </c>
      <c r="T7706">
        <v>9</v>
      </c>
      <c r="U7706">
        <v>39</v>
      </c>
    </row>
    <row r="7707" spans="1:21" x14ac:dyDescent="0.3">
      <c r="A7707" s="5" t="s">
        <v>168</v>
      </c>
      <c r="B7707" s="5" t="s">
        <v>206</v>
      </c>
      <c r="C7707" s="5" t="s">
        <v>103</v>
      </c>
      <c r="D7707" s="5" t="s">
        <v>429</v>
      </c>
      <c r="E7707" s="5" t="s">
        <v>172</v>
      </c>
      <c r="F7707" s="6">
        <v>43734</v>
      </c>
      <c r="G7707" s="5" t="s">
        <v>148</v>
      </c>
      <c r="H7707" s="5" t="s">
        <v>183</v>
      </c>
      <c r="I7707">
        <v>43560</v>
      </c>
      <c r="J7707">
        <v>174</v>
      </c>
      <c r="K7707">
        <v>358</v>
      </c>
      <c r="L7707">
        <v>3</v>
      </c>
      <c r="M7707">
        <v>10919</v>
      </c>
      <c r="N7707">
        <v>9705.5720000000001</v>
      </c>
      <c r="O7707">
        <v>3235.1909999999998</v>
      </c>
      <c r="P7707">
        <v>119.33333333333333</v>
      </c>
      <c r="Q7707">
        <v>30.5</v>
      </c>
      <c r="R7707">
        <v>1213.4280000000001</v>
      </c>
      <c r="S7707">
        <v>2019</v>
      </c>
      <c r="T7707">
        <v>9</v>
      </c>
      <c r="U7707">
        <v>39</v>
      </c>
    </row>
    <row r="7708" spans="1:21" x14ac:dyDescent="0.3">
      <c r="A7708" s="5" t="s">
        <v>168</v>
      </c>
      <c r="B7708" s="5" t="s">
        <v>206</v>
      </c>
      <c r="C7708" s="5" t="s">
        <v>103</v>
      </c>
      <c r="D7708" s="5" t="s">
        <v>429</v>
      </c>
      <c r="E7708" s="5" t="s">
        <v>172</v>
      </c>
      <c r="F7708" s="6">
        <v>43734</v>
      </c>
      <c r="G7708" s="5" t="s">
        <v>148</v>
      </c>
      <c r="H7708" s="5" t="s">
        <v>238</v>
      </c>
      <c r="I7708">
        <v>43560</v>
      </c>
      <c r="J7708">
        <v>174</v>
      </c>
      <c r="K7708">
        <v>132</v>
      </c>
      <c r="L7708">
        <v>1</v>
      </c>
      <c r="M7708">
        <v>4026</v>
      </c>
      <c r="N7708">
        <v>3235.1909999999998</v>
      </c>
      <c r="O7708">
        <v>3235.1909999999998</v>
      </c>
      <c r="P7708">
        <v>132</v>
      </c>
      <c r="Q7708">
        <v>30.5</v>
      </c>
      <c r="R7708">
        <v>790.80899999999997</v>
      </c>
      <c r="S7708">
        <v>2019</v>
      </c>
      <c r="T7708">
        <v>9</v>
      </c>
      <c r="U7708">
        <v>39</v>
      </c>
    </row>
    <row r="7709" spans="1:21" x14ac:dyDescent="0.3">
      <c r="A7709" s="5" t="s">
        <v>168</v>
      </c>
      <c r="B7709" s="5" t="s">
        <v>206</v>
      </c>
      <c r="C7709" s="5" t="s">
        <v>103</v>
      </c>
      <c r="D7709" s="5" t="s">
        <v>429</v>
      </c>
      <c r="E7709" s="5" t="s">
        <v>172</v>
      </c>
      <c r="F7709" s="6">
        <v>43734</v>
      </c>
      <c r="G7709" s="5" t="s">
        <v>148</v>
      </c>
      <c r="H7709" s="5" t="s">
        <v>321</v>
      </c>
      <c r="I7709">
        <v>43560</v>
      </c>
      <c r="J7709">
        <v>174</v>
      </c>
      <c r="K7709">
        <v>236</v>
      </c>
      <c r="L7709">
        <v>2</v>
      </c>
      <c r="M7709">
        <v>7080</v>
      </c>
      <c r="N7709">
        <v>6470.3810000000003</v>
      </c>
      <c r="O7709">
        <v>3235.1909999999998</v>
      </c>
      <c r="P7709">
        <v>118</v>
      </c>
      <c r="Q7709">
        <v>30</v>
      </c>
      <c r="R7709">
        <v>609.61900000000003</v>
      </c>
      <c r="S7709">
        <v>2019</v>
      </c>
      <c r="T7709">
        <v>9</v>
      </c>
      <c r="U7709">
        <v>39</v>
      </c>
    </row>
    <row r="7710" spans="1:21" x14ac:dyDescent="0.3">
      <c r="A7710" s="5" t="s">
        <v>168</v>
      </c>
      <c r="B7710" s="5" t="s">
        <v>206</v>
      </c>
      <c r="C7710" s="5" t="s">
        <v>103</v>
      </c>
      <c r="D7710" s="5" t="s">
        <v>429</v>
      </c>
      <c r="E7710" s="5" t="s">
        <v>172</v>
      </c>
      <c r="F7710" s="6">
        <v>43734</v>
      </c>
      <c r="G7710" s="5" t="s">
        <v>148</v>
      </c>
      <c r="H7710" s="5" t="s">
        <v>269</v>
      </c>
      <c r="I7710">
        <v>43560</v>
      </c>
      <c r="J7710">
        <v>174</v>
      </c>
      <c r="K7710">
        <v>546</v>
      </c>
      <c r="L7710">
        <v>5</v>
      </c>
      <c r="M7710">
        <v>16380</v>
      </c>
      <c r="N7710">
        <v>16175.953</v>
      </c>
      <c r="O7710">
        <v>3235.1909999999998</v>
      </c>
      <c r="P7710">
        <v>109.2</v>
      </c>
      <c r="Q7710">
        <v>30</v>
      </c>
      <c r="R7710">
        <v>204.047</v>
      </c>
      <c r="S7710">
        <v>2019</v>
      </c>
      <c r="T7710">
        <v>9</v>
      </c>
      <c r="U7710">
        <v>39</v>
      </c>
    </row>
    <row r="7711" spans="1:21" x14ac:dyDescent="0.3">
      <c r="A7711" s="5" t="s">
        <v>168</v>
      </c>
      <c r="B7711" s="5" t="s">
        <v>206</v>
      </c>
      <c r="C7711" s="5" t="s">
        <v>103</v>
      </c>
      <c r="D7711" s="5" t="s">
        <v>429</v>
      </c>
      <c r="E7711" s="5" t="s">
        <v>172</v>
      </c>
      <c r="F7711" s="6">
        <v>43734</v>
      </c>
      <c r="G7711" s="5" t="s">
        <v>148</v>
      </c>
      <c r="H7711" s="5" t="s">
        <v>186</v>
      </c>
      <c r="I7711">
        <v>43560</v>
      </c>
      <c r="J7711">
        <v>174</v>
      </c>
      <c r="K7711">
        <v>120</v>
      </c>
      <c r="L7711">
        <v>1</v>
      </c>
      <c r="M7711">
        <v>3660</v>
      </c>
      <c r="N7711">
        <v>3235.1909999999998</v>
      </c>
      <c r="O7711">
        <v>3235.1909999999998</v>
      </c>
      <c r="P7711">
        <v>120</v>
      </c>
      <c r="Q7711">
        <v>30.5</v>
      </c>
      <c r="R7711">
        <v>424.80900000000003</v>
      </c>
      <c r="S7711">
        <v>2019</v>
      </c>
      <c r="T7711">
        <v>9</v>
      </c>
      <c r="U7711">
        <v>39</v>
      </c>
    </row>
    <row r="7712" spans="1:21" x14ac:dyDescent="0.3">
      <c r="A7712" s="5" t="s">
        <v>168</v>
      </c>
      <c r="B7712" s="5" t="s">
        <v>206</v>
      </c>
      <c r="C7712" s="5" t="s">
        <v>103</v>
      </c>
      <c r="D7712" s="5" t="s">
        <v>429</v>
      </c>
      <c r="E7712" s="5" t="s">
        <v>172</v>
      </c>
      <c r="F7712" s="6">
        <v>43734</v>
      </c>
      <c r="G7712" s="5" t="s">
        <v>148</v>
      </c>
      <c r="H7712" s="5" t="s">
        <v>187</v>
      </c>
      <c r="I7712">
        <v>43560</v>
      </c>
      <c r="J7712">
        <v>174</v>
      </c>
      <c r="K7712">
        <v>242</v>
      </c>
      <c r="L7712">
        <v>2</v>
      </c>
      <c r="M7712">
        <v>7381</v>
      </c>
      <c r="N7712">
        <v>6470.3810000000003</v>
      </c>
      <c r="O7712">
        <v>3235.1909999999998</v>
      </c>
      <c r="P7712">
        <v>121</v>
      </c>
      <c r="Q7712">
        <v>30.5</v>
      </c>
      <c r="R7712">
        <v>910.61900000000003</v>
      </c>
      <c r="S7712">
        <v>2019</v>
      </c>
      <c r="T7712">
        <v>9</v>
      </c>
      <c r="U7712">
        <v>39</v>
      </c>
    </row>
    <row r="7713" spans="1:21" x14ac:dyDescent="0.3">
      <c r="A7713" s="5" t="s">
        <v>168</v>
      </c>
      <c r="B7713" s="5" t="s">
        <v>206</v>
      </c>
      <c r="C7713" s="5" t="s">
        <v>103</v>
      </c>
      <c r="D7713" s="5" t="s">
        <v>429</v>
      </c>
      <c r="E7713" s="5" t="s">
        <v>172</v>
      </c>
      <c r="F7713" s="6">
        <v>43734</v>
      </c>
      <c r="G7713" s="5" t="s">
        <v>148</v>
      </c>
      <c r="H7713" s="5" t="s">
        <v>189</v>
      </c>
      <c r="I7713">
        <v>43560</v>
      </c>
      <c r="J7713">
        <v>174</v>
      </c>
      <c r="K7713">
        <v>136</v>
      </c>
      <c r="L7713">
        <v>1</v>
      </c>
      <c r="M7713">
        <v>4148</v>
      </c>
      <c r="N7713">
        <v>3235.1909999999998</v>
      </c>
      <c r="O7713">
        <v>3235.1909999999998</v>
      </c>
      <c r="P7713">
        <v>136</v>
      </c>
      <c r="Q7713">
        <v>30.5</v>
      </c>
      <c r="R7713">
        <v>912.80899999999997</v>
      </c>
      <c r="S7713">
        <v>2019</v>
      </c>
      <c r="T7713">
        <v>9</v>
      </c>
      <c r="U7713">
        <v>39</v>
      </c>
    </row>
    <row r="7714" spans="1:21" x14ac:dyDescent="0.3">
      <c r="A7714" s="5" t="s">
        <v>168</v>
      </c>
      <c r="B7714" s="5" t="s">
        <v>206</v>
      </c>
      <c r="C7714" s="5" t="s">
        <v>103</v>
      </c>
      <c r="D7714" s="5" t="s">
        <v>429</v>
      </c>
      <c r="E7714" s="5" t="s">
        <v>172</v>
      </c>
      <c r="F7714" s="6">
        <v>43734</v>
      </c>
      <c r="G7714" s="5" t="s">
        <v>148</v>
      </c>
      <c r="H7714" s="5" t="s">
        <v>308</v>
      </c>
      <c r="I7714">
        <v>43560</v>
      </c>
      <c r="J7714">
        <v>174</v>
      </c>
      <c r="K7714">
        <v>122</v>
      </c>
      <c r="L7714">
        <v>1</v>
      </c>
      <c r="M7714">
        <v>3721</v>
      </c>
      <c r="N7714">
        <v>3235.1909999999998</v>
      </c>
      <c r="O7714">
        <v>3235.1909999999998</v>
      </c>
      <c r="P7714">
        <v>122</v>
      </c>
      <c r="Q7714">
        <v>30.5</v>
      </c>
      <c r="R7714">
        <v>485.80900000000003</v>
      </c>
      <c r="S7714">
        <v>2019</v>
      </c>
      <c r="T7714">
        <v>9</v>
      </c>
      <c r="U7714">
        <v>39</v>
      </c>
    </row>
    <row r="7715" spans="1:21" x14ac:dyDescent="0.3">
      <c r="A7715" s="5" t="s">
        <v>168</v>
      </c>
      <c r="B7715" s="5" t="s">
        <v>206</v>
      </c>
      <c r="C7715" s="5" t="s">
        <v>103</v>
      </c>
      <c r="D7715" s="5" t="s">
        <v>429</v>
      </c>
      <c r="E7715" s="5" t="s">
        <v>172</v>
      </c>
      <c r="F7715" s="6">
        <v>43734</v>
      </c>
      <c r="G7715" s="5" t="s">
        <v>148</v>
      </c>
      <c r="H7715" s="5" t="s">
        <v>190</v>
      </c>
      <c r="I7715">
        <v>43560</v>
      </c>
      <c r="J7715">
        <v>174</v>
      </c>
      <c r="K7715">
        <v>130</v>
      </c>
      <c r="L7715">
        <v>1</v>
      </c>
      <c r="M7715">
        <v>3965</v>
      </c>
      <c r="N7715">
        <v>3235.1909999999998</v>
      </c>
      <c r="O7715">
        <v>3235.1909999999998</v>
      </c>
      <c r="P7715">
        <v>130</v>
      </c>
      <c r="Q7715">
        <v>30.5</v>
      </c>
      <c r="R7715">
        <v>729.80899999999997</v>
      </c>
      <c r="S7715">
        <v>2019</v>
      </c>
      <c r="T7715">
        <v>9</v>
      </c>
      <c r="U7715">
        <v>39</v>
      </c>
    </row>
    <row r="7716" spans="1:21" x14ac:dyDescent="0.3">
      <c r="A7716" s="5" t="s">
        <v>168</v>
      </c>
      <c r="B7716" s="5" t="s">
        <v>169</v>
      </c>
      <c r="C7716" s="5" t="s">
        <v>170</v>
      </c>
      <c r="D7716" s="5" t="s">
        <v>444</v>
      </c>
      <c r="E7716" s="5" t="s">
        <v>172</v>
      </c>
      <c r="F7716" s="6">
        <v>43736</v>
      </c>
      <c r="G7716" s="5" t="s">
        <v>148</v>
      </c>
      <c r="H7716" s="5" t="s">
        <v>198</v>
      </c>
      <c r="I7716">
        <v>43547</v>
      </c>
      <c r="J7716">
        <v>189</v>
      </c>
      <c r="K7716">
        <v>118</v>
      </c>
      <c r="L7716">
        <v>1</v>
      </c>
      <c r="M7716">
        <v>3540</v>
      </c>
      <c r="N7716">
        <v>2608.2950000000001</v>
      </c>
      <c r="O7716">
        <v>2608.2950000000001</v>
      </c>
      <c r="P7716">
        <v>118</v>
      </c>
      <c r="Q7716">
        <v>30</v>
      </c>
      <c r="R7716">
        <v>931.70500000000004</v>
      </c>
      <c r="S7716">
        <v>2019</v>
      </c>
      <c r="T7716">
        <v>9</v>
      </c>
      <c r="U7716">
        <v>39</v>
      </c>
    </row>
    <row r="7717" spans="1:21" x14ac:dyDescent="0.3">
      <c r="A7717" s="5" t="s">
        <v>168</v>
      </c>
      <c r="B7717" s="5" t="s">
        <v>169</v>
      </c>
      <c r="C7717" s="5" t="s">
        <v>170</v>
      </c>
      <c r="D7717" s="5" t="s">
        <v>444</v>
      </c>
      <c r="E7717" s="5" t="s">
        <v>172</v>
      </c>
      <c r="F7717" s="6">
        <v>43736</v>
      </c>
      <c r="G7717" s="5" t="s">
        <v>148</v>
      </c>
      <c r="H7717" s="5" t="s">
        <v>311</v>
      </c>
      <c r="I7717">
        <v>43547</v>
      </c>
      <c r="J7717">
        <v>189</v>
      </c>
      <c r="K7717">
        <v>91</v>
      </c>
      <c r="L7717">
        <v>1</v>
      </c>
      <c r="M7717">
        <v>2730</v>
      </c>
      <c r="N7717">
        <v>2608.2950000000001</v>
      </c>
      <c r="O7717">
        <v>2608.2950000000001</v>
      </c>
      <c r="P7717">
        <v>91</v>
      </c>
      <c r="Q7717">
        <v>30</v>
      </c>
      <c r="R7717">
        <v>121.705</v>
      </c>
      <c r="S7717">
        <v>2019</v>
      </c>
      <c r="T7717">
        <v>9</v>
      </c>
      <c r="U7717">
        <v>39</v>
      </c>
    </row>
    <row r="7718" spans="1:21" x14ac:dyDescent="0.3">
      <c r="A7718" s="5" t="s">
        <v>168</v>
      </c>
      <c r="B7718" s="5" t="s">
        <v>169</v>
      </c>
      <c r="C7718" s="5" t="s">
        <v>170</v>
      </c>
      <c r="D7718" s="5" t="s">
        <v>444</v>
      </c>
      <c r="E7718" s="5" t="s">
        <v>172</v>
      </c>
      <c r="F7718" s="6">
        <v>43736</v>
      </c>
      <c r="G7718" s="5" t="s">
        <v>148</v>
      </c>
      <c r="H7718" s="5" t="s">
        <v>190</v>
      </c>
      <c r="I7718">
        <v>43547</v>
      </c>
      <c r="J7718">
        <v>189</v>
      </c>
      <c r="K7718">
        <v>93</v>
      </c>
      <c r="L7718">
        <v>1</v>
      </c>
      <c r="M7718">
        <v>2790</v>
      </c>
      <c r="N7718">
        <v>2608.2950000000001</v>
      </c>
      <c r="O7718">
        <v>2608.2950000000001</v>
      </c>
      <c r="P7718">
        <v>93</v>
      </c>
      <c r="Q7718">
        <v>30</v>
      </c>
      <c r="R7718">
        <v>181.70500000000001</v>
      </c>
      <c r="S7718">
        <v>2019</v>
      </c>
      <c r="T7718">
        <v>9</v>
      </c>
      <c r="U7718">
        <v>39</v>
      </c>
    </row>
    <row r="7719" spans="1:21" x14ac:dyDescent="0.3">
      <c r="A7719" s="5" t="s">
        <v>168</v>
      </c>
      <c r="B7719" s="5" t="s">
        <v>169</v>
      </c>
      <c r="C7719" s="5" t="s">
        <v>170</v>
      </c>
      <c r="D7719" s="5" t="s">
        <v>439</v>
      </c>
      <c r="E7719" s="5" t="s">
        <v>172</v>
      </c>
      <c r="F7719" s="6">
        <v>43736</v>
      </c>
      <c r="G7719" s="5" t="s">
        <v>148</v>
      </c>
      <c r="H7719" s="5" t="s">
        <v>447</v>
      </c>
      <c r="I7719">
        <v>43511</v>
      </c>
      <c r="J7719">
        <v>225</v>
      </c>
      <c r="K7719">
        <v>13478</v>
      </c>
      <c r="L7719">
        <v>16</v>
      </c>
      <c r="M7719">
        <v>53912</v>
      </c>
      <c r="N7719">
        <v>56916.374000000003</v>
      </c>
      <c r="O7719">
        <v>3557.2730000000001</v>
      </c>
      <c r="P7719">
        <v>842.375</v>
      </c>
      <c r="Q7719">
        <v>4</v>
      </c>
      <c r="R7719">
        <v>-3004.3739999999998</v>
      </c>
      <c r="S7719">
        <v>2019</v>
      </c>
      <c r="T7719">
        <v>9</v>
      </c>
      <c r="U7719">
        <v>39</v>
      </c>
    </row>
    <row r="7720" spans="1:21" x14ac:dyDescent="0.3">
      <c r="A7720" s="5" t="s">
        <v>168</v>
      </c>
      <c r="B7720" s="5" t="s">
        <v>169</v>
      </c>
      <c r="C7720" s="5" t="s">
        <v>170</v>
      </c>
      <c r="D7720" s="5" t="s">
        <v>450</v>
      </c>
      <c r="E7720" s="5" t="s">
        <v>172</v>
      </c>
      <c r="F7720" s="6">
        <v>43736</v>
      </c>
      <c r="G7720" s="5" t="s">
        <v>148</v>
      </c>
      <c r="H7720" s="5" t="s">
        <v>447</v>
      </c>
      <c r="I7720">
        <v>43553</v>
      </c>
      <c r="J7720">
        <v>183</v>
      </c>
      <c r="K7720">
        <v>13478</v>
      </c>
      <c r="L7720">
        <v>44</v>
      </c>
      <c r="M7720">
        <v>148258</v>
      </c>
      <c r="N7720">
        <v>163296.821</v>
      </c>
      <c r="O7720">
        <v>3711.2910000000002</v>
      </c>
      <c r="P7720">
        <v>306.31818181818181</v>
      </c>
      <c r="Q7720">
        <v>11</v>
      </c>
      <c r="R7720">
        <v>-15038.821</v>
      </c>
      <c r="S7720">
        <v>2019</v>
      </c>
      <c r="T7720">
        <v>9</v>
      </c>
      <c r="U7720">
        <v>39</v>
      </c>
    </row>
    <row r="7721" spans="1:21" x14ac:dyDescent="0.3">
      <c r="A7721" s="5" t="s">
        <v>168</v>
      </c>
      <c r="B7721" s="5" t="s">
        <v>169</v>
      </c>
      <c r="C7721" s="5" t="s">
        <v>170</v>
      </c>
      <c r="D7721" s="5" t="s">
        <v>453</v>
      </c>
      <c r="E7721" s="5" t="s">
        <v>172</v>
      </c>
      <c r="F7721" s="6">
        <v>43736</v>
      </c>
      <c r="G7721" s="5" t="s">
        <v>148</v>
      </c>
      <c r="H7721" s="5" t="s">
        <v>447</v>
      </c>
      <c r="I7721">
        <v>43555</v>
      </c>
      <c r="J7721">
        <v>181</v>
      </c>
      <c r="K7721">
        <v>13478</v>
      </c>
      <c r="L7721">
        <v>48</v>
      </c>
      <c r="M7721">
        <v>161736</v>
      </c>
      <c r="N7721">
        <v>143309.10800000001</v>
      </c>
      <c r="O7721">
        <v>2985.6060000000002</v>
      </c>
      <c r="P7721">
        <v>280.79166666666669</v>
      </c>
      <c r="Q7721">
        <v>12</v>
      </c>
      <c r="R7721">
        <v>18426.892</v>
      </c>
      <c r="S7721">
        <v>2019</v>
      </c>
      <c r="T7721">
        <v>9</v>
      </c>
      <c r="U7721">
        <v>39</v>
      </c>
    </row>
    <row r="7722" spans="1:21" x14ac:dyDescent="0.3">
      <c r="A7722" s="5" t="s">
        <v>168</v>
      </c>
      <c r="B7722" s="5" t="s">
        <v>175</v>
      </c>
      <c r="C7722" s="5" t="s">
        <v>84</v>
      </c>
      <c r="D7722" s="5" t="s">
        <v>451</v>
      </c>
      <c r="E7722" s="5" t="s">
        <v>172</v>
      </c>
      <c r="F7722" s="6">
        <v>43736</v>
      </c>
      <c r="G7722" s="5" t="s">
        <v>148</v>
      </c>
      <c r="H7722" s="5" t="s">
        <v>178</v>
      </c>
      <c r="I7722">
        <v>43554</v>
      </c>
      <c r="J7722">
        <v>182</v>
      </c>
      <c r="K7722">
        <v>107</v>
      </c>
      <c r="L7722">
        <v>4</v>
      </c>
      <c r="M7722">
        <v>12840</v>
      </c>
      <c r="N7722">
        <v>11532.700999999999</v>
      </c>
      <c r="O7722">
        <v>2883.1750000000002</v>
      </c>
      <c r="P7722">
        <v>26.75</v>
      </c>
      <c r="Q7722">
        <v>120</v>
      </c>
      <c r="R7722">
        <v>1307.299</v>
      </c>
      <c r="S7722">
        <v>2019</v>
      </c>
      <c r="T7722">
        <v>9</v>
      </c>
      <c r="U7722">
        <v>39</v>
      </c>
    </row>
    <row r="7723" spans="1:21" x14ac:dyDescent="0.3">
      <c r="A7723" s="5" t="s">
        <v>168</v>
      </c>
      <c r="B7723" s="5" t="s">
        <v>175</v>
      </c>
      <c r="C7723" s="5" t="s">
        <v>84</v>
      </c>
      <c r="D7723" s="5" t="s">
        <v>451</v>
      </c>
      <c r="E7723" s="5" t="s">
        <v>172</v>
      </c>
      <c r="F7723" s="6">
        <v>43736</v>
      </c>
      <c r="G7723" s="5" t="s">
        <v>148</v>
      </c>
      <c r="H7723" s="5" t="s">
        <v>198</v>
      </c>
      <c r="I7723">
        <v>43554</v>
      </c>
      <c r="J7723">
        <v>182</v>
      </c>
      <c r="K7723">
        <v>107</v>
      </c>
      <c r="L7723">
        <v>1</v>
      </c>
      <c r="M7723">
        <v>3210</v>
      </c>
      <c r="N7723">
        <v>2883.1750000000002</v>
      </c>
      <c r="O7723">
        <v>2883.1750000000002</v>
      </c>
      <c r="P7723">
        <v>107</v>
      </c>
      <c r="Q7723">
        <v>30</v>
      </c>
      <c r="R7723">
        <v>326.82499999999999</v>
      </c>
      <c r="S7723">
        <v>2019</v>
      </c>
      <c r="T7723">
        <v>9</v>
      </c>
      <c r="U7723">
        <v>39</v>
      </c>
    </row>
    <row r="7724" spans="1:21" x14ac:dyDescent="0.3">
      <c r="A7724" s="5" t="s">
        <v>168</v>
      </c>
      <c r="B7724" s="5" t="s">
        <v>175</v>
      </c>
      <c r="C7724" s="5" t="s">
        <v>84</v>
      </c>
      <c r="D7724" s="5" t="s">
        <v>451</v>
      </c>
      <c r="E7724" s="5" t="s">
        <v>172</v>
      </c>
      <c r="F7724" s="6">
        <v>43736</v>
      </c>
      <c r="G7724" s="5" t="s">
        <v>148</v>
      </c>
      <c r="H7724" s="5" t="s">
        <v>197</v>
      </c>
      <c r="I7724">
        <v>43554</v>
      </c>
      <c r="J7724">
        <v>182</v>
      </c>
      <c r="K7724">
        <v>728.5</v>
      </c>
      <c r="L7724">
        <v>6</v>
      </c>
      <c r="M7724">
        <v>21855</v>
      </c>
      <c r="N7724">
        <v>17299.050999999999</v>
      </c>
      <c r="O7724">
        <v>2883.1750000000002</v>
      </c>
      <c r="P7724">
        <v>121.41666666666667</v>
      </c>
      <c r="Q7724">
        <v>30</v>
      </c>
      <c r="R7724">
        <v>4555.9489999999996</v>
      </c>
      <c r="S7724">
        <v>2019</v>
      </c>
      <c r="T7724">
        <v>9</v>
      </c>
      <c r="U7724">
        <v>39</v>
      </c>
    </row>
    <row r="7725" spans="1:21" x14ac:dyDescent="0.3">
      <c r="A7725" s="5" t="s">
        <v>168</v>
      </c>
      <c r="B7725" s="5" t="s">
        <v>175</v>
      </c>
      <c r="C7725" s="5" t="s">
        <v>84</v>
      </c>
      <c r="D7725" s="5" t="s">
        <v>451</v>
      </c>
      <c r="E7725" s="5" t="s">
        <v>172</v>
      </c>
      <c r="F7725" s="6">
        <v>43736</v>
      </c>
      <c r="G7725" s="5" t="s">
        <v>148</v>
      </c>
      <c r="H7725" s="5" t="s">
        <v>311</v>
      </c>
      <c r="I7725">
        <v>43554</v>
      </c>
      <c r="J7725">
        <v>182</v>
      </c>
      <c r="K7725">
        <v>98</v>
      </c>
      <c r="L7725">
        <v>1</v>
      </c>
      <c r="M7725">
        <v>2940</v>
      </c>
      <c r="N7725">
        <v>2883.1750000000002</v>
      </c>
      <c r="O7725">
        <v>2883.1750000000002</v>
      </c>
      <c r="P7725">
        <v>98</v>
      </c>
      <c r="Q7725">
        <v>30</v>
      </c>
      <c r="R7725">
        <v>56.825000000000003</v>
      </c>
      <c r="S7725">
        <v>2019</v>
      </c>
      <c r="T7725">
        <v>9</v>
      </c>
      <c r="U7725">
        <v>39</v>
      </c>
    </row>
    <row r="7726" spans="1:21" x14ac:dyDescent="0.3">
      <c r="A7726" s="5" t="s">
        <v>168</v>
      </c>
      <c r="B7726" s="5" t="s">
        <v>175</v>
      </c>
      <c r="C7726" s="5" t="s">
        <v>84</v>
      </c>
      <c r="D7726" s="5" t="s">
        <v>451</v>
      </c>
      <c r="E7726" s="5" t="s">
        <v>172</v>
      </c>
      <c r="F7726" s="6">
        <v>43736</v>
      </c>
      <c r="G7726" s="5" t="s">
        <v>148</v>
      </c>
      <c r="H7726" s="5" t="s">
        <v>371</v>
      </c>
      <c r="I7726">
        <v>43554</v>
      </c>
      <c r="J7726">
        <v>182</v>
      </c>
      <c r="K7726">
        <v>1110.5</v>
      </c>
      <c r="L7726">
        <v>10</v>
      </c>
      <c r="M7726">
        <v>32759.75</v>
      </c>
      <c r="N7726">
        <v>28831.752</v>
      </c>
      <c r="O7726">
        <v>2883.1750000000002</v>
      </c>
      <c r="P7726">
        <v>111.05</v>
      </c>
      <c r="Q7726">
        <v>29.5</v>
      </c>
      <c r="R7726">
        <v>3927.998</v>
      </c>
      <c r="S7726">
        <v>2019</v>
      </c>
      <c r="T7726">
        <v>9</v>
      </c>
      <c r="U7726">
        <v>39</v>
      </c>
    </row>
    <row r="7727" spans="1:21" x14ac:dyDescent="0.3">
      <c r="A7727" s="5" t="s">
        <v>168</v>
      </c>
      <c r="B7727" s="5" t="s">
        <v>175</v>
      </c>
      <c r="C7727" s="5" t="s">
        <v>84</v>
      </c>
      <c r="D7727" s="5" t="s">
        <v>451</v>
      </c>
      <c r="E7727" s="5" t="s">
        <v>172</v>
      </c>
      <c r="F7727" s="6">
        <v>43736</v>
      </c>
      <c r="G7727" s="5" t="s">
        <v>148</v>
      </c>
      <c r="H7727" s="5" t="s">
        <v>197</v>
      </c>
      <c r="I7727">
        <v>43554</v>
      </c>
      <c r="J7727">
        <v>182</v>
      </c>
      <c r="K7727">
        <v>332</v>
      </c>
      <c r="L7727">
        <v>3</v>
      </c>
      <c r="M7727">
        <v>9960</v>
      </c>
      <c r="N7727">
        <v>8649.5259999999998</v>
      </c>
      <c r="O7727">
        <v>2883.1750000000002</v>
      </c>
      <c r="P7727">
        <v>110.66666666666667</v>
      </c>
      <c r="Q7727">
        <v>30</v>
      </c>
      <c r="R7727">
        <v>1310.4739999999999</v>
      </c>
      <c r="S7727">
        <v>2019</v>
      </c>
      <c r="T7727">
        <v>9</v>
      </c>
      <c r="U7727">
        <v>39</v>
      </c>
    </row>
    <row r="7728" spans="1:21" x14ac:dyDescent="0.3">
      <c r="A7728" s="5" t="s">
        <v>168</v>
      </c>
      <c r="B7728" s="5" t="s">
        <v>175</v>
      </c>
      <c r="C7728" s="5" t="s">
        <v>84</v>
      </c>
      <c r="D7728" s="5" t="s">
        <v>451</v>
      </c>
      <c r="E7728" s="5" t="s">
        <v>172</v>
      </c>
      <c r="F7728" s="6">
        <v>43736</v>
      </c>
      <c r="G7728" s="5" t="s">
        <v>148</v>
      </c>
      <c r="H7728" s="5" t="s">
        <v>229</v>
      </c>
      <c r="I7728">
        <v>43554</v>
      </c>
      <c r="J7728">
        <v>182</v>
      </c>
      <c r="K7728">
        <v>776.5</v>
      </c>
      <c r="L7728">
        <v>7</v>
      </c>
      <c r="M7728">
        <v>22906.75</v>
      </c>
      <c r="N7728">
        <v>20182.226999999999</v>
      </c>
      <c r="O7728">
        <v>2883.1750000000002</v>
      </c>
      <c r="P7728">
        <v>110.92857142857143</v>
      </c>
      <c r="Q7728">
        <v>29.5</v>
      </c>
      <c r="R7728">
        <v>2724.5230000000001</v>
      </c>
      <c r="S7728">
        <v>2019</v>
      </c>
      <c r="T7728">
        <v>9</v>
      </c>
      <c r="U7728">
        <v>39</v>
      </c>
    </row>
    <row r="7729" spans="1:21" x14ac:dyDescent="0.3">
      <c r="A7729" s="5" t="s">
        <v>168</v>
      </c>
      <c r="B7729" s="5" t="s">
        <v>175</v>
      </c>
      <c r="C7729" s="5" t="s">
        <v>84</v>
      </c>
      <c r="D7729" s="5" t="s">
        <v>451</v>
      </c>
      <c r="E7729" s="5" t="s">
        <v>172</v>
      </c>
      <c r="F7729" s="6">
        <v>43736</v>
      </c>
      <c r="G7729" s="5" t="s">
        <v>148</v>
      </c>
      <c r="H7729" s="5" t="s">
        <v>178</v>
      </c>
      <c r="I7729">
        <v>43554</v>
      </c>
      <c r="J7729">
        <v>182</v>
      </c>
      <c r="K7729">
        <v>335</v>
      </c>
      <c r="L7729">
        <v>3</v>
      </c>
      <c r="M7729">
        <v>10050</v>
      </c>
      <c r="N7729">
        <v>8649.5259999999998</v>
      </c>
      <c r="O7729">
        <v>2883.1750000000002</v>
      </c>
      <c r="P7729">
        <v>111.66666666666667</v>
      </c>
      <c r="Q7729">
        <v>30</v>
      </c>
      <c r="R7729">
        <v>1400.4739999999999</v>
      </c>
      <c r="S7729">
        <v>2019</v>
      </c>
      <c r="T7729">
        <v>9</v>
      </c>
      <c r="U7729">
        <v>39</v>
      </c>
    </row>
    <row r="7730" spans="1:21" x14ac:dyDescent="0.3">
      <c r="A7730" s="5" t="s">
        <v>168</v>
      </c>
      <c r="B7730" s="5" t="s">
        <v>175</v>
      </c>
      <c r="C7730" s="5" t="s">
        <v>84</v>
      </c>
      <c r="D7730" s="5" t="s">
        <v>451</v>
      </c>
      <c r="E7730" s="5" t="s">
        <v>172</v>
      </c>
      <c r="F7730" s="6">
        <v>43736</v>
      </c>
      <c r="G7730" s="5" t="s">
        <v>148</v>
      </c>
      <c r="H7730" s="5" t="s">
        <v>197</v>
      </c>
      <c r="I7730">
        <v>43554</v>
      </c>
      <c r="J7730">
        <v>182</v>
      </c>
      <c r="K7730">
        <v>338.5</v>
      </c>
      <c r="L7730">
        <v>3</v>
      </c>
      <c r="M7730">
        <v>11655</v>
      </c>
      <c r="N7730">
        <v>8649.5259999999998</v>
      </c>
      <c r="O7730">
        <v>2883.1750000000002</v>
      </c>
      <c r="P7730">
        <v>112.83333333333333</v>
      </c>
      <c r="Q7730">
        <v>34.4313</v>
      </c>
      <c r="R7730">
        <v>3005.4740000000002</v>
      </c>
      <c r="S7730">
        <v>2019</v>
      </c>
      <c r="T7730">
        <v>9</v>
      </c>
      <c r="U7730">
        <v>39</v>
      </c>
    </row>
    <row r="7731" spans="1:21" x14ac:dyDescent="0.3">
      <c r="A7731" s="5" t="s">
        <v>168</v>
      </c>
      <c r="B7731" s="5" t="s">
        <v>175</v>
      </c>
      <c r="C7731" s="5" t="s">
        <v>84</v>
      </c>
      <c r="D7731" s="5" t="s">
        <v>451</v>
      </c>
      <c r="E7731" s="5" t="s">
        <v>172</v>
      </c>
      <c r="F7731" s="6">
        <v>43736</v>
      </c>
      <c r="G7731" s="5" t="s">
        <v>148</v>
      </c>
      <c r="H7731" s="5" t="s">
        <v>311</v>
      </c>
      <c r="I7731">
        <v>43554</v>
      </c>
      <c r="J7731">
        <v>182</v>
      </c>
      <c r="K7731">
        <v>104</v>
      </c>
      <c r="L7731">
        <v>1</v>
      </c>
      <c r="M7731">
        <v>3120</v>
      </c>
      <c r="N7731">
        <v>2883.1750000000002</v>
      </c>
      <c r="O7731">
        <v>2883.1750000000002</v>
      </c>
      <c r="P7731">
        <v>104</v>
      </c>
      <c r="Q7731">
        <v>30</v>
      </c>
      <c r="R7731">
        <v>236.82499999999999</v>
      </c>
      <c r="S7731">
        <v>2019</v>
      </c>
      <c r="T7731">
        <v>9</v>
      </c>
      <c r="U7731">
        <v>39</v>
      </c>
    </row>
    <row r="7732" spans="1:21" x14ac:dyDescent="0.3">
      <c r="A7732" s="5" t="s">
        <v>168</v>
      </c>
      <c r="B7732" s="5" t="s">
        <v>175</v>
      </c>
      <c r="C7732" s="5" t="s">
        <v>84</v>
      </c>
      <c r="D7732" s="5" t="s">
        <v>451</v>
      </c>
      <c r="E7732" s="5" t="s">
        <v>172</v>
      </c>
      <c r="F7732" s="6">
        <v>43736</v>
      </c>
      <c r="G7732" s="5" t="s">
        <v>148</v>
      </c>
      <c r="H7732" s="5" t="s">
        <v>351</v>
      </c>
      <c r="I7732">
        <v>43554</v>
      </c>
      <c r="J7732">
        <v>182</v>
      </c>
      <c r="K7732">
        <v>253.5</v>
      </c>
      <c r="L7732">
        <v>2</v>
      </c>
      <c r="M7732">
        <v>7605</v>
      </c>
      <c r="N7732">
        <v>5766.35</v>
      </c>
      <c r="O7732">
        <v>2883.1750000000002</v>
      </c>
      <c r="P7732">
        <v>126.75</v>
      </c>
      <c r="Q7732">
        <v>30</v>
      </c>
      <c r="R7732">
        <v>1838.65</v>
      </c>
      <c r="S7732">
        <v>2019</v>
      </c>
      <c r="T7732">
        <v>9</v>
      </c>
      <c r="U7732">
        <v>39</v>
      </c>
    </row>
    <row r="7733" spans="1:21" x14ac:dyDescent="0.3">
      <c r="A7733" s="5" t="s">
        <v>168</v>
      </c>
      <c r="B7733" s="5" t="s">
        <v>175</v>
      </c>
      <c r="C7733" s="5" t="s">
        <v>84</v>
      </c>
      <c r="D7733" s="5" t="s">
        <v>451</v>
      </c>
      <c r="E7733" s="5" t="s">
        <v>172</v>
      </c>
      <c r="F7733" s="6">
        <v>43736</v>
      </c>
      <c r="G7733" s="5" t="s">
        <v>148</v>
      </c>
      <c r="H7733" s="5" t="s">
        <v>190</v>
      </c>
      <c r="I7733">
        <v>43554</v>
      </c>
      <c r="J7733">
        <v>182</v>
      </c>
      <c r="K7733">
        <v>98</v>
      </c>
      <c r="L7733">
        <v>1</v>
      </c>
      <c r="M7733">
        <v>2940</v>
      </c>
      <c r="N7733">
        <v>2883.1750000000002</v>
      </c>
      <c r="O7733">
        <v>2883.1750000000002</v>
      </c>
      <c r="P7733">
        <v>98</v>
      </c>
      <c r="Q7733">
        <v>30</v>
      </c>
      <c r="R7733">
        <v>56.825000000000003</v>
      </c>
      <c r="S7733">
        <v>2019</v>
      </c>
      <c r="T7733">
        <v>9</v>
      </c>
      <c r="U7733">
        <v>39</v>
      </c>
    </row>
    <row r="7734" spans="1:21" x14ac:dyDescent="0.3">
      <c r="A7734" s="5" t="s">
        <v>168</v>
      </c>
      <c r="B7734" s="5" t="s">
        <v>175</v>
      </c>
      <c r="C7734" s="5" t="s">
        <v>84</v>
      </c>
      <c r="D7734" s="5" t="s">
        <v>451</v>
      </c>
      <c r="E7734" s="5" t="s">
        <v>172</v>
      </c>
      <c r="F7734" s="6">
        <v>43736</v>
      </c>
      <c r="G7734" s="5" t="s">
        <v>148</v>
      </c>
      <c r="H7734" s="5" t="s">
        <v>194</v>
      </c>
      <c r="I7734">
        <v>43554</v>
      </c>
      <c r="J7734">
        <v>182</v>
      </c>
      <c r="K7734">
        <v>478</v>
      </c>
      <c r="L7734">
        <v>4</v>
      </c>
      <c r="M7734">
        <v>14340</v>
      </c>
      <c r="N7734">
        <v>11532.700999999999</v>
      </c>
      <c r="O7734">
        <v>2883.1750000000002</v>
      </c>
      <c r="P7734">
        <v>119.5</v>
      </c>
      <c r="Q7734">
        <v>30</v>
      </c>
      <c r="R7734">
        <v>2807.299</v>
      </c>
      <c r="S7734">
        <v>2019</v>
      </c>
      <c r="T7734">
        <v>9</v>
      </c>
      <c r="U7734">
        <v>39</v>
      </c>
    </row>
    <row r="7735" spans="1:21" x14ac:dyDescent="0.3">
      <c r="A7735" s="5" t="s">
        <v>168</v>
      </c>
      <c r="B7735" s="5" t="s">
        <v>175</v>
      </c>
      <c r="C7735" s="5" t="s">
        <v>85</v>
      </c>
      <c r="D7735" s="5" t="s">
        <v>455</v>
      </c>
      <c r="E7735" s="5" t="s">
        <v>172</v>
      </c>
      <c r="F7735" s="6">
        <v>43736</v>
      </c>
      <c r="G7735" s="5" t="s">
        <v>148</v>
      </c>
      <c r="H7735" s="5" t="s">
        <v>173</v>
      </c>
      <c r="I7735">
        <v>43561</v>
      </c>
      <c r="J7735">
        <v>175</v>
      </c>
      <c r="K7735">
        <v>674.5</v>
      </c>
      <c r="L7735">
        <v>8</v>
      </c>
      <c r="M7735">
        <v>22933</v>
      </c>
      <c r="N7735">
        <v>19330.84</v>
      </c>
      <c r="O7735">
        <v>2416.355</v>
      </c>
      <c r="P7735">
        <v>84.3125</v>
      </c>
      <c r="Q7735">
        <v>34</v>
      </c>
      <c r="R7735">
        <v>3602.16</v>
      </c>
      <c r="S7735">
        <v>2019</v>
      </c>
      <c r="T7735">
        <v>9</v>
      </c>
      <c r="U7735">
        <v>39</v>
      </c>
    </row>
    <row r="7736" spans="1:21" x14ac:dyDescent="0.3">
      <c r="A7736" s="5" t="s">
        <v>168</v>
      </c>
      <c r="B7736" s="5" t="s">
        <v>175</v>
      </c>
      <c r="C7736" s="5" t="s">
        <v>85</v>
      </c>
      <c r="D7736" s="5" t="s">
        <v>455</v>
      </c>
      <c r="E7736" s="5" t="s">
        <v>172</v>
      </c>
      <c r="F7736" s="6">
        <v>43736</v>
      </c>
      <c r="G7736" s="5" t="s">
        <v>148</v>
      </c>
      <c r="H7736" s="5" t="s">
        <v>173</v>
      </c>
      <c r="I7736">
        <v>43561</v>
      </c>
      <c r="J7736">
        <v>175</v>
      </c>
      <c r="K7736">
        <v>541.5</v>
      </c>
      <c r="L7736">
        <v>5</v>
      </c>
      <c r="M7736">
        <v>18411</v>
      </c>
      <c r="N7736">
        <v>12081.775</v>
      </c>
      <c r="O7736">
        <v>2416.355</v>
      </c>
      <c r="P7736">
        <v>108.3</v>
      </c>
      <c r="Q7736">
        <v>34</v>
      </c>
      <c r="R7736">
        <v>6329.2250000000004</v>
      </c>
      <c r="S7736">
        <v>2019</v>
      </c>
      <c r="T7736">
        <v>9</v>
      </c>
      <c r="U7736">
        <v>39</v>
      </c>
    </row>
    <row r="7737" spans="1:21" x14ac:dyDescent="0.3">
      <c r="A7737" s="5" t="s">
        <v>168</v>
      </c>
      <c r="B7737" s="5" t="s">
        <v>175</v>
      </c>
      <c r="C7737" s="5" t="s">
        <v>87</v>
      </c>
      <c r="D7737" s="5" t="s">
        <v>458</v>
      </c>
      <c r="E7737" s="5" t="s">
        <v>172</v>
      </c>
      <c r="F7737" s="6">
        <v>43736</v>
      </c>
      <c r="G7737" s="5" t="s">
        <v>148</v>
      </c>
      <c r="H7737" s="5" t="s">
        <v>173</v>
      </c>
      <c r="I7737">
        <v>43575</v>
      </c>
      <c r="J7737">
        <v>161</v>
      </c>
      <c r="K7737">
        <v>672.5</v>
      </c>
      <c r="L7737">
        <v>8</v>
      </c>
      <c r="M7737">
        <v>22865</v>
      </c>
      <c r="N7737">
        <v>16997.23</v>
      </c>
      <c r="O7737">
        <v>2124.654</v>
      </c>
      <c r="P7737">
        <v>84.0625</v>
      </c>
      <c r="Q7737">
        <v>34</v>
      </c>
      <c r="R7737">
        <v>5867.77</v>
      </c>
      <c r="S7737">
        <v>2019</v>
      </c>
      <c r="T7737">
        <v>9</v>
      </c>
      <c r="U7737">
        <v>39</v>
      </c>
    </row>
    <row r="7738" spans="1:21" x14ac:dyDescent="0.3">
      <c r="A7738" s="5" t="s">
        <v>168</v>
      </c>
      <c r="B7738" s="5" t="s">
        <v>175</v>
      </c>
      <c r="C7738" s="5" t="s">
        <v>87</v>
      </c>
      <c r="D7738" s="5" t="s">
        <v>458</v>
      </c>
      <c r="E7738" s="5" t="s">
        <v>172</v>
      </c>
      <c r="F7738" s="6">
        <v>43736</v>
      </c>
      <c r="G7738" s="5" t="s">
        <v>148</v>
      </c>
      <c r="H7738" s="5" t="s">
        <v>173</v>
      </c>
      <c r="I7738">
        <v>43575</v>
      </c>
      <c r="J7738">
        <v>161</v>
      </c>
      <c r="K7738">
        <v>433</v>
      </c>
      <c r="L7738">
        <v>5</v>
      </c>
      <c r="M7738">
        <v>14722</v>
      </c>
      <c r="N7738">
        <v>10623.268</v>
      </c>
      <c r="O7738">
        <v>2124.654</v>
      </c>
      <c r="P7738">
        <v>86.6</v>
      </c>
      <c r="Q7738">
        <v>34</v>
      </c>
      <c r="R7738">
        <v>4098.732</v>
      </c>
      <c r="S7738">
        <v>2019</v>
      </c>
      <c r="T7738">
        <v>9</v>
      </c>
      <c r="U7738">
        <v>39</v>
      </c>
    </row>
    <row r="7739" spans="1:21" x14ac:dyDescent="0.3">
      <c r="A7739" s="5" t="s">
        <v>168</v>
      </c>
      <c r="B7739" s="5" t="s">
        <v>206</v>
      </c>
      <c r="C7739" s="5" t="s">
        <v>103</v>
      </c>
      <c r="D7739" s="5" t="s">
        <v>429</v>
      </c>
      <c r="E7739" s="5" t="s">
        <v>172</v>
      </c>
      <c r="F7739" s="6">
        <v>43736</v>
      </c>
      <c r="G7739" s="5" t="s">
        <v>148</v>
      </c>
      <c r="H7739" s="5" t="s">
        <v>371</v>
      </c>
      <c r="I7739">
        <v>43560</v>
      </c>
      <c r="J7739">
        <v>176</v>
      </c>
      <c r="K7739">
        <v>1174</v>
      </c>
      <c r="L7739">
        <v>10</v>
      </c>
      <c r="M7739">
        <v>35220</v>
      </c>
      <c r="N7739">
        <v>32351.906999999999</v>
      </c>
      <c r="O7739">
        <v>3235.1909999999998</v>
      </c>
      <c r="P7739">
        <v>117.4</v>
      </c>
      <c r="Q7739">
        <v>30</v>
      </c>
      <c r="R7739">
        <v>2868.0929999999998</v>
      </c>
      <c r="S7739">
        <v>2019</v>
      </c>
      <c r="T7739">
        <v>9</v>
      </c>
      <c r="U7739">
        <v>39</v>
      </c>
    </row>
    <row r="7740" spans="1:21" x14ac:dyDescent="0.3">
      <c r="A7740" s="5" t="s">
        <v>168</v>
      </c>
      <c r="B7740" s="5" t="s">
        <v>206</v>
      </c>
      <c r="C7740" s="5" t="s">
        <v>103</v>
      </c>
      <c r="D7740" s="5" t="s">
        <v>429</v>
      </c>
      <c r="E7740" s="5" t="s">
        <v>172</v>
      </c>
      <c r="F7740" s="6">
        <v>43736</v>
      </c>
      <c r="G7740" s="5" t="s">
        <v>148</v>
      </c>
      <c r="H7740" s="5" t="s">
        <v>173</v>
      </c>
      <c r="I7740">
        <v>43560</v>
      </c>
      <c r="J7740">
        <v>176</v>
      </c>
      <c r="K7740">
        <v>889</v>
      </c>
      <c r="L7740">
        <v>9</v>
      </c>
      <c r="M7740">
        <v>30226</v>
      </c>
      <c r="N7740">
        <v>29116.716</v>
      </c>
      <c r="O7740">
        <v>3235.1909999999998</v>
      </c>
      <c r="P7740">
        <v>98.777777777777771</v>
      </c>
      <c r="Q7740">
        <v>34</v>
      </c>
      <c r="R7740">
        <v>1109.2840000000001</v>
      </c>
      <c r="S7740">
        <v>2019</v>
      </c>
      <c r="T7740">
        <v>9</v>
      </c>
      <c r="U7740">
        <v>39</v>
      </c>
    </row>
    <row r="7741" spans="1:21" x14ac:dyDescent="0.3">
      <c r="A7741" s="5" t="s">
        <v>168</v>
      </c>
      <c r="B7741" s="5" t="s">
        <v>206</v>
      </c>
      <c r="C7741" s="5" t="s">
        <v>104</v>
      </c>
      <c r="D7741" s="5" t="s">
        <v>459</v>
      </c>
      <c r="E7741" s="5" t="s">
        <v>172</v>
      </c>
      <c r="F7741" s="6">
        <v>43736</v>
      </c>
      <c r="G7741" s="5" t="s">
        <v>148</v>
      </c>
      <c r="H7741" s="5" t="s">
        <v>194</v>
      </c>
      <c r="I7741">
        <v>43567</v>
      </c>
      <c r="J7741">
        <v>169</v>
      </c>
      <c r="K7741">
        <v>524.6</v>
      </c>
      <c r="L7741">
        <v>4</v>
      </c>
      <c r="M7741">
        <v>15738</v>
      </c>
      <c r="N7741">
        <v>12607.317999999999</v>
      </c>
      <c r="O7741">
        <v>3151.83</v>
      </c>
      <c r="P7741">
        <v>131.15</v>
      </c>
      <c r="Q7741">
        <v>30</v>
      </c>
      <c r="R7741">
        <v>3130.6819999999998</v>
      </c>
      <c r="S7741">
        <v>2019</v>
      </c>
      <c r="T7741">
        <v>9</v>
      </c>
      <c r="U7741">
        <v>39</v>
      </c>
    </row>
    <row r="7742" spans="1:21" x14ac:dyDescent="0.3">
      <c r="A7742" s="5" t="s">
        <v>168</v>
      </c>
      <c r="B7742" s="5" t="s">
        <v>206</v>
      </c>
      <c r="C7742" s="5" t="s">
        <v>104</v>
      </c>
      <c r="D7742" s="5" t="s">
        <v>459</v>
      </c>
      <c r="E7742" s="5" t="s">
        <v>172</v>
      </c>
      <c r="F7742" s="6">
        <v>43736</v>
      </c>
      <c r="G7742" s="5" t="s">
        <v>148</v>
      </c>
      <c r="H7742" s="5" t="s">
        <v>178</v>
      </c>
      <c r="I7742">
        <v>43567</v>
      </c>
      <c r="J7742">
        <v>169</v>
      </c>
      <c r="K7742">
        <v>395.4</v>
      </c>
      <c r="L7742">
        <v>3</v>
      </c>
      <c r="M7742">
        <v>11862</v>
      </c>
      <c r="N7742">
        <v>9455.4889999999996</v>
      </c>
      <c r="O7742">
        <v>3151.83</v>
      </c>
      <c r="P7742">
        <v>131.79999999999998</v>
      </c>
      <c r="Q7742">
        <v>30</v>
      </c>
      <c r="R7742">
        <v>2406.511</v>
      </c>
      <c r="S7742">
        <v>2019</v>
      </c>
      <c r="T7742">
        <v>9</v>
      </c>
      <c r="U7742">
        <v>39</v>
      </c>
    </row>
    <row r="7743" spans="1:21" x14ac:dyDescent="0.3">
      <c r="A7743" s="5" t="s">
        <v>168</v>
      </c>
      <c r="B7743" s="5" t="s">
        <v>206</v>
      </c>
      <c r="C7743" s="5" t="s">
        <v>104</v>
      </c>
      <c r="D7743" s="5" t="s">
        <v>459</v>
      </c>
      <c r="E7743" s="5" t="s">
        <v>172</v>
      </c>
      <c r="F7743" s="6">
        <v>43736</v>
      </c>
      <c r="G7743" s="5" t="s">
        <v>148</v>
      </c>
      <c r="H7743" s="5" t="s">
        <v>198</v>
      </c>
      <c r="I7743">
        <v>43567</v>
      </c>
      <c r="J7743">
        <v>169</v>
      </c>
      <c r="K7743">
        <v>117.4</v>
      </c>
      <c r="L7743">
        <v>1</v>
      </c>
      <c r="M7743">
        <v>3522</v>
      </c>
      <c r="N7743">
        <v>3151.83</v>
      </c>
      <c r="O7743">
        <v>3151.83</v>
      </c>
      <c r="P7743">
        <v>117.4</v>
      </c>
      <c r="Q7743">
        <v>30</v>
      </c>
      <c r="R7743">
        <v>370.17</v>
      </c>
      <c r="S7743">
        <v>2019</v>
      </c>
      <c r="T7743">
        <v>9</v>
      </c>
      <c r="U7743">
        <v>39</v>
      </c>
    </row>
    <row r="7744" spans="1:21" x14ac:dyDescent="0.3">
      <c r="A7744" s="5" t="s">
        <v>168</v>
      </c>
      <c r="B7744" s="5" t="s">
        <v>206</v>
      </c>
      <c r="C7744" s="5" t="s">
        <v>104</v>
      </c>
      <c r="D7744" s="5" t="s">
        <v>459</v>
      </c>
      <c r="E7744" s="5" t="s">
        <v>172</v>
      </c>
      <c r="F7744" s="6">
        <v>43736</v>
      </c>
      <c r="G7744" s="5" t="s">
        <v>148</v>
      </c>
      <c r="H7744" s="5" t="s">
        <v>197</v>
      </c>
      <c r="I7744">
        <v>43567</v>
      </c>
      <c r="J7744">
        <v>169</v>
      </c>
      <c r="K7744">
        <v>720.2</v>
      </c>
      <c r="L7744">
        <v>6</v>
      </c>
      <c r="M7744">
        <v>21606</v>
      </c>
      <c r="N7744">
        <v>18910.976999999999</v>
      </c>
      <c r="O7744">
        <v>3151.83</v>
      </c>
      <c r="P7744">
        <v>120.03333333333335</v>
      </c>
      <c r="Q7744">
        <v>30</v>
      </c>
      <c r="R7744">
        <v>2695.0230000000001</v>
      </c>
      <c r="S7744">
        <v>2019</v>
      </c>
      <c r="T7744">
        <v>9</v>
      </c>
      <c r="U7744">
        <v>39</v>
      </c>
    </row>
    <row r="7745" spans="1:21" x14ac:dyDescent="0.3">
      <c r="A7745" s="5" t="s">
        <v>168</v>
      </c>
      <c r="B7745" s="5" t="s">
        <v>206</v>
      </c>
      <c r="C7745" s="5" t="s">
        <v>104</v>
      </c>
      <c r="D7745" s="5" t="s">
        <v>459</v>
      </c>
      <c r="E7745" s="5" t="s">
        <v>172</v>
      </c>
      <c r="F7745" s="6">
        <v>43736</v>
      </c>
      <c r="G7745" s="5" t="s">
        <v>148</v>
      </c>
      <c r="H7745" s="5" t="s">
        <v>311</v>
      </c>
      <c r="I7745">
        <v>43567</v>
      </c>
      <c r="J7745">
        <v>169</v>
      </c>
      <c r="K7745">
        <v>109.8</v>
      </c>
      <c r="L7745">
        <v>1</v>
      </c>
      <c r="M7745">
        <v>3294</v>
      </c>
      <c r="N7745">
        <v>3151.83</v>
      </c>
      <c r="O7745">
        <v>3151.83</v>
      </c>
      <c r="P7745">
        <v>109.8</v>
      </c>
      <c r="Q7745">
        <v>30</v>
      </c>
      <c r="R7745">
        <v>142.16999999999999</v>
      </c>
      <c r="S7745">
        <v>2019</v>
      </c>
      <c r="T7745">
        <v>9</v>
      </c>
      <c r="U7745">
        <v>39</v>
      </c>
    </row>
    <row r="7746" spans="1:21" x14ac:dyDescent="0.3">
      <c r="A7746" s="5" t="s">
        <v>168</v>
      </c>
      <c r="B7746" s="5" t="s">
        <v>206</v>
      </c>
      <c r="C7746" s="5" t="s">
        <v>104</v>
      </c>
      <c r="D7746" s="5" t="s">
        <v>459</v>
      </c>
      <c r="E7746" s="5" t="s">
        <v>172</v>
      </c>
      <c r="F7746" s="6">
        <v>43736</v>
      </c>
      <c r="G7746" s="5" t="s">
        <v>148</v>
      </c>
      <c r="H7746" s="5" t="s">
        <v>178</v>
      </c>
      <c r="I7746">
        <v>43567</v>
      </c>
      <c r="J7746">
        <v>169</v>
      </c>
      <c r="K7746">
        <v>111.6</v>
      </c>
      <c r="L7746">
        <v>1</v>
      </c>
      <c r="M7746">
        <v>3348</v>
      </c>
      <c r="N7746">
        <v>3151.83</v>
      </c>
      <c r="O7746">
        <v>3151.83</v>
      </c>
      <c r="P7746">
        <v>111.6</v>
      </c>
      <c r="Q7746">
        <v>30</v>
      </c>
      <c r="R7746">
        <v>196.17</v>
      </c>
      <c r="S7746">
        <v>2019</v>
      </c>
      <c r="T7746">
        <v>9</v>
      </c>
      <c r="U7746">
        <v>39</v>
      </c>
    </row>
    <row r="7747" spans="1:21" x14ac:dyDescent="0.3">
      <c r="A7747" s="5" t="s">
        <v>168</v>
      </c>
      <c r="B7747" s="5" t="s">
        <v>206</v>
      </c>
      <c r="C7747" s="5" t="s">
        <v>104</v>
      </c>
      <c r="D7747" s="5" t="s">
        <v>459</v>
      </c>
      <c r="E7747" s="5" t="s">
        <v>172</v>
      </c>
      <c r="F7747" s="6">
        <v>43736</v>
      </c>
      <c r="G7747" s="5" t="s">
        <v>148</v>
      </c>
      <c r="H7747" s="5" t="s">
        <v>351</v>
      </c>
      <c r="I7747">
        <v>43567</v>
      </c>
      <c r="J7747">
        <v>169</v>
      </c>
      <c r="K7747">
        <v>416.2</v>
      </c>
      <c r="L7747">
        <v>4</v>
      </c>
      <c r="M7747">
        <v>12486</v>
      </c>
      <c r="N7747">
        <v>12607.317999999999</v>
      </c>
      <c r="O7747">
        <v>3151.83</v>
      </c>
      <c r="P7747">
        <v>104.05</v>
      </c>
      <c r="Q7747">
        <v>30</v>
      </c>
      <c r="R7747">
        <v>-121.318</v>
      </c>
      <c r="S7747">
        <v>2019</v>
      </c>
      <c r="T7747">
        <v>9</v>
      </c>
      <c r="U7747">
        <v>39</v>
      </c>
    </row>
    <row r="7748" spans="1:21" x14ac:dyDescent="0.3">
      <c r="A7748" s="5" t="s">
        <v>168</v>
      </c>
      <c r="B7748" s="5" t="s">
        <v>206</v>
      </c>
      <c r="C7748" s="5" t="s">
        <v>110</v>
      </c>
      <c r="D7748" s="5" t="s">
        <v>453</v>
      </c>
      <c r="E7748" s="5" t="s">
        <v>172</v>
      </c>
      <c r="F7748" s="6">
        <v>43736</v>
      </c>
      <c r="G7748" s="5" t="s">
        <v>148</v>
      </c>
      <c r="H7748" s="5" t="s">
        <v>173</v>
      </c>
      <c r="I7748">
        <v>43555</v>
      </c>
      <c r="J7748">
        <v>181</v>
      </c>
      <c r="K7748">
        <v>616</v>
      </c>
      <c r="L7748">
        <v>6</v>
      </c>
      <c r="M7748">
        <v>20944</v>
      </c>
      <c r="N7748">
        <v>19091.891</v>
      </c>
      <c r="O7748">
        <v>3181.982</v>
      </c>
      <c r="P7748">
        <v>102.66666666666667</v>
      </c>
      <c r="Q7748">
        <v>34</v>
      </c>
      <c r="R7748">
        <v>1852.1089999999999</v>
      </c>
      <c r="S7748">
        <v>2019</v>
      </c>
      <c r="T7748">
        <v>9</v>
      </c>
      <c r="U7748">
        <v>39</v>
      </c>
    </row>
    <row r="7749" spans="1:21" x14ac:dyDescent="0.3">
      <c r="A7749" s="5" t="s">
        <v>168</v>
      </c>
      <c r="B7749" s="5" t="s">
        <v>175</v>
      </c>
      <c r="C7749" s="5" t="s">
        <v>84</v>
      </c>
      <c r="D7749" s="5" t="s">
        <v>451</v>
      </c>
      <c r="E7749" s="5" t="s">
        <v>227</v>
      </c>
      <c r="F7749" s="6">
        <v>43737</v>
      </c>
      <c r="G7749" s="5" t="s">
        <v>148</v>
      </c>
      <c r="H7749" s="5" t="s">
        <v>178</v>
      </c>
      <c r="I7749">
        <v>43554</v>
      </c>
      <c r="J7749">
        <v>183</v>
      </c>
      <c r="K7749">
        <v>-107</v>
      </c>
      <c r="L7749">
        <v>-4</v>
      </c>
      <c r="M7749">
        <v>-12840</v>
      </c>
      <c r="N7749">
        <v>-11532.700999999999</v>
      </c>
      <c r="O7749">
        <v>-2883.1750000000002</v>
      </c>
      <c r="P7749">
        <v>26.75</v>
      </c>
      <c r="Q7749">
        <v>120</v>
      </c>
      <c r="R7749">
        <v>-1307.299</v>
      </c>
      <c r="S7749">
        <v>2019</v>
      </c>
      <c r="T7749">
        <v>9</v>
      </c>
      <c r="U7749">
        <v>40</v>
      </c>
    </row>
    <row r="7750" spans="1:21" x14ac:dyDescent="0.3">
      <c r="A7750" s="5" t="s">
        <v>168</v>
      </c>
      <c r="B7750" s="5" t="s">
        <v>175</v>
      </c>
      <c r="C7750" s="5" t="s">
        <v>84</v>
      </c>
      <c r="D7750" s="5" t="s">
        <v>451</v>
      </c>
      <c r="E7750" s="5" t="s">
        <v>172</v>
      </c>
      <c r="F7750" s="6">
        <v>43737</v>
      </c>
      <c r="G7750" s="5" t="s">
        <v>148</v>
      </c>
      <c r="H7750" s="5" t="s">
        <v>178</v>
      </c>
      <c r="I7750">
        <v>43554</v>
      </c>
      <c r="J7750">
        <v>183</v>
      </c>
      <c r="K7750">
        <v>388</v>
      </c>
      <c r="L7750">
        <v>4</v>
      </c>
      <c r="M7750">
        <v>11640</v>
      </c>
      <c r="N7750">
        <v>11532.700999999999</v>
      </c>
      <c r="O7750">
        <v>2883.1750000000002</v>
      </c>
      <c r="P7750">
        <v>97</v>
      </c>
      <c r="Q7750">
        <v>30</v>
      </c>
      <c r="R7750">
        <v>107.29900000000001</v>
      </c>
      <c r="S7750">
        <v>2019</v>
      </c>
      <c r="T7750">
        <v>9</v>
      </c>
      <c r="U7750">
        <v>40</v>
      </c>
    </row>
    <row r="7751" spans="1:21" x14ac:dyDescent="0.3">
      <c r="A7751" s="5" t="s">
        <v>168</v>
      </c>
      <c r="B7751" s="5" t="s">
        <v>206</v>
      </c>
      <c r="C7751" s="5" t="s">
        <v>103</v>
      </c>
      <c r="D7751" s="5" t="s">
        <v>429</v>
      </c>
      <c r="E7751" s="5" t="s">
        <v>172</v>
      </c>
      <c r="F7751" s="6">
        <v>43738</v>
      </c>
      <c r="G7751" s="5" t="s">
        <v>148</v>
      </c>
      <c r="H7751" s="5" t="s">
        <v>371</v>
      </c>
      <c r="I7751">
        <v>43560</v>
      </c>
      <c r="J7751">
        <v>178</v>
      </c>
      <c r="K7751">
        <v>1174</v>
      </c>
      <c r="L7751">
        <v>10</v>
      </c>
      <c r="M7751">
        <v>34633</v>
      </c>
      <c r="N7751">
        <v>32351.906999999999</v>
      </c>
      <c r="O7751">
        <v>3235.1909999999998</v>
      </c>
      <c r="P7751">
        <v>117.4</v>
      </c>
      <c r="Q7751">
        <v>29.5</v>
      </c>
      <c r="R7751">
        <v>2281.0929999999998</v>
      </c>
      <c r="S7751">
        <v>2019</v>
      </c>
      <c r="T7751">
        <v>9</v>
      </c>
      <c r="U7751">
        <v>40</v>
      </c>
    </row>
    <row r="7752" spans="1:21" x14ac:dyDescent="0.3">
      <c r="A7752" s="5" t="s">
        <v>168</v>
      </c>
      <c r="B7752" s="5" t="s">
        <v>206</v>
      </c>
      <c r="C7752" s="5" t="s">
        <v>104</v>
      </c>
      <c r="D7752" s="5" t="s">
        <v>459</v>
      </c>
      <c r="E7752" s="5" t="s">
        <v>172</v>
      </c>
      <c r="F7752" s="6">
        <v>43738</v>
      </c>
      <c r="G7752" s="5" t="s">
        <v>148</v>
      </c>
      <c r="H7752" s="5" t="s">
        <v>205</v>
      </c>
      <c r="I7752">
        <v>43567</v>
      </c>
      <c r="J7752">
        <v>171</v>
      </c>
      <c r="K7752">
        <v>464</v>
      </c>
      <c r="L7752">
        <v>4</v>
      </c>
      <c r="M7752">
        <v>14152</v>
      </c>
      <c r="N7752">
        <v>12607.317999999999</v>
      </c>
      <c r="O7752">
        <v>3151.83</v>
      </c>
      <c r="P7752">
        <v>116</v>
      </c>
      <c r="Q7752">
        <v>30.5</v>
      </c>
      <c r="R7752">
        <v>1544.682</v>
      </c>
      <c r="S7752">
        <v>2019</v>
      </c>
      <c r="T7752">
        <v>9</v>
      </c>
      <c r="U7752">
        <v>40</v>
      </c>
    </row>
    <row r="7753" spans="1:21" x14ac:dyDescent="0.3">
      <c r="A7753" s="5" t="s">
        <v>168</v>
      </c>
      <c r="B7753" s="5" t="s">
        <v>206</v>
      </c>
      <c r="C7753" s="5" t="s">
        <v>104</v>
      </c>
      <c r="D7753" s="5" t="s">
        <v>459</v>
      </c>
      <c r="E7753" s="5" t="s">
        <v>172</v>
      </c>
      <c r="F7753" s="6">
        <v>43738</v>
      </c>
      <c r="G7753" s="5" t="s">
        <v>148</v>
      </c>
      <c r="H7753" s="5" t="s">
        <v>204</v>
      </c>
      <c r="I7753">
        <v>43567</v>
      </c>
      <c r="J7753">
        <v>171</v>
      </c>
      <c r="K7753">
        <v>524</v>
      </c>
      <c r="L7753">
        <v>5</v>
      </c>
      <c r="M7753">
        <v>15982</v>
      </c>
      <c r="N7753">
        <v>15759.147999999999</v>
      </c>
      <c r="O7753">
        <v>3151.83</v>
      </c>
      <c r="P7753">
        <v>104.8</v>
      </c>
      <c r="Q7753">
        <v>30.5</v>
      </c>
      <c r="R7753">
        <v>222.852</v>
      </c>
      <c r="S7753">
        <v>2019</v>
      </c>
      <c r="T7753">
        <v>9</v>
      </c>
      <c r="U7753">
        <v>40</v>
      </c>
    </row>
    <row r="7754" spans="1:21" x14ac:dyDescent="0.3">
      <c r="A7754" s="5" t="s">
        <v>168</v>
      </c>
      <c r="B7754" s="5" t="s">
        <v>206</v>
      </c>
      <c r="C7754" s="5" t="s">
        <v>104</v>
      </c>
      <c r="D7754" s="5" t="s">
        <v>459</v>
      </c>
      <c r="E7754" s="5" t="s">
        <v>172</v>
      </c>
      <c r="F7754" s="6">
        <v>43738</v>
      </c>
      <c r="G7754" s="5" t="s">
        <v>148</v>
      </c>
      <c r="H7754" s="5" t="s">
        <v>202</v>
      </c>
      <c r="I7754">
        <v>43567</v>
      </c>
      <c r="J7754">
        <v>171</v>
      </c>
      <c r="K7754">
        <v>740</v>
      </c>
      <c r="L7754">
        <v>7</v>
      </c>
      <c r="M7754">
        <v>22570</v>
      </c>
      <c r="N7754">
        <v>22062.807000000001</v>
      </c>
      <c r="O7754">
        <v>3151.83</v>
      </c>
      <c r="P7754">
        <v>105.71428571428571</v>
      </c>
      <c r="Q7754">
        <v>30.5</v>
      </c>
      <c r="R7754">
        <v>507.19299999999998</v>
      </c>
      <c r="S7754">
        <v>2019</v>
      </c>
      <c r="T7754">
        <v>9</v>
      </c>
      <c r="U7754">
        <v>40</v>
      </c>
    </row>
    <row r="7755" spans="1:21" x14ac:dyDescent="0.3">
      <c r="A7755" s="5" t="s">
        <v>168</v>
      </c>
      <c r="B7755" s="5" t="s">
        <v>206</v>
      </c>
      <c r="C7755" s="5" t="s">
        <v>104</v>
      </c>
      <c r="D7755" s="5" t="s">
        <v>459</v>
      </c>
      <c r="E7755" s="5" t="s">
        <v>172</v>
      </c>
      <c r="F7755" s="6">
        <v>43738</v>
      </c>
      <c r="G7755" s="5" t="s">
        <v>148</v>
      </c>
      <c r="H7755" s="5" t="s">
        <v>216</v>
      </c>
      <c r="I7755">
        <v>43567</v>
      </c>
      <c r="J7755">
        <v>171</v>
      </c>
      <c r="K7755">
        <v>115</v>
      </c>
      <c r="L7755">
        <v>1</v>
      </c>
      <c r="M7755">
        <v>3507.5</v>
      </c>
      <c r="N7755">
        <v>3151.83</v>
      </c>
      <c r="O7755">
        <v>3151.83</v>
      </c>
      <c r="P7755">
        <v>115</v>
      </c>
      <c r="Q7755">
        <v>30.5</v>
      </c>
      <c r="R7755">
        <v>355.67</v>
      </c>
      <c r="S7755">
        <v>2019</v>
      </c>
      <c r="T7755">
        <v>9</v>
      </c>
      <c r="U7755">
        <v>40</v>
      </c>
    </row>
    <row r="7756" spans="1:21" x14ac:dyDescent="0.3">
      <c r="A7756" s="5" t="s">
        <v>168</v>
      </c>
      <c r="B7756" s="5" t="s">
        <v>206</v>
      </c>
      <c r="C7756" s="5" t="s">
        <v>104</v>
      </c>
      <c r="D7756" s="5" t="s">
        <v>459</v>
      </c>
      <c r="E7756" s="5" t="s">
        <v>172</v>
      </c>
      <c r="F7756" s="6">
        <v>43738</v>
      </c>
      <c r="G7756" s="5" t="s">
        <v>148</v>
      </c>
      <c r="H7756" s="5" t="s">
        <v>246</v>
      </c>
      <c r="I7756">
        <v>43567</v>
      </c>
      <c r="J7756">
        <v>171</v>
      </c>
      <c r="K7756">
        <v>460</v>
      </c>
      <c r="L7756">
        <v>4</v>
      </c>
      <c r="M7756">
        <v>14030</v>
      </c>
      <c r="N7756">
        <v>12607.317999999999</v>
      </c>
      <c r="O7756">
        <v>3151.83</v>
      </c>
      <c r="P7756">
        <v>115</v>
      </c>
      <c r="Q7756">
        <v>30.5</v>
      </c>
      <c r="R7756">
        <v>1422.682</v>
      </c>
      <c r="S7756">
        <v>2019</v>
      </c>
      <c r="T7756">
        <v>9</v>
      </c>
      <c r="U7756">
        <v>40</v>
      </c>
    </row>
    <row r="7757" spans="1:21" x14ac:dyDescent="0.3">
      <c r="A7757" s="5" t="s">
        <v>168</v>
      </c>
      <c r="B7757" s="5" t="s">
        <v>206</v>
      </c>
      <c r="C7757" s="5" t="s">
        <v>104</v>
      </c>
      <c r="D7757" s="5" t="s">
        <v>459</v>
      </c>
      <c r="E7757" s="5" t="s">
        <v>172</v>
      </c>
      <c r="F7757" s="6">
        <v>43738</v>
      </c>
      <c r="G7757" s="5" t="s">
        <v>148</v>
      </c>
      <c r="H7757" s="5" t="s">
        <v>226</v>
      </c>
      <c r="I7757">
        <v>43567</v>
      </c>
      <c r="J7757">
        <v>171</v>
      </c>
      <c r="K7757">
        <v>220</v>
      </c>
      <c r="L7757">
        <v>2</v>
      </c>
      <c r="M7757">
        <v>6710</v>
      </c>
      <c r="N7757">
        <v>6303.6589999999997</v>
      </c>
      <c r="O7757">
        <v>3151.83</v>
      </c>
      <c r="P7757">
        <v>110</v>
      </c>
      <c r="Q7757">
        <v>30.5</v>
      </c>
      <c r="R7757">
        <v>406.34100000000001</v>
      </c>
      <c r="S7757">
        <v>2019</v>
      </c>
      <c r="T7757">
        <v>9</v>
      </c>
      <c r="U7757">
        <v>40</v>
      </c>
    </row>
    <row r="7758" spans="1:21" x14ac:dyDescent="0.3">
      <c r="A7758" s="5" t="s">
        <v>168</v>
      </c>
      <c r="B7758" s="5" t="s">
        <v>206</v>
      </c>
      <c r="C7758" s="5" t="s">
        <v>104</v>
      </c>
      <c r="D7758" s="5" t="s">
        <v>459</v>
      </c>
      <c r="E7758" s="5" t="s">
        <v>172</v>
      </c>
      <c r="F7758" s="6">
        <v>43738</v>
      </c>
      <c r="G7758" s="5" t="s">
        <v>148</v>
      </c>
      <c r="H7758" s="5" t="s">
        <v>191</v>
      </c>
      <c r="I7758">
        <v>43567</v>
      </c>
      <c r="J7758">
        <v>171</v>
      </c>
      <c r="K7758">
        <v>360</v>
      </c>
      <c r="L7758">
        <v>3</v>
      </c>
      <c r="M7758">
        <v>10980</v>
      </c>
      <c r="N7758">
        <v>9455.4889999999996</v>
      </c>
      <c r="O7758">
        <v>3151.83</v>
      </c>
      <c r="P7758">
        <v>120</v>
      </c>
      <c r="Q7758">
        <v>30.5</v>
      </c>
      <c r="R7758">
        <v>1524.511</v>
      </c>
      <c r="S7758">
        <v>2019</v>
      </c>
      <c r="T7758">
        <v>9</v>
      </c>
      <c r="U7758">
        <v>40</v>
      </c>
    </row>
    <row r="7759" spans="1:21" x14ac:dyDescent="0.3">
      <c r="A7759" s="5" t="s">
        <v>168</v>
      </c>
      <c r="B7759" s="5" t="s">
        <v>206</v>
      </c>
      <c r="C7759" s="5" t="s">
        <v>104</v>
      </c>
      <c r="D7759" s="5" t="s">
        <v>459</v>
      </c>
      <c r="E7759" s="5" t="s">
        <v>172</v>
      </c>
      <c r="F7759" s="6">
        <v>43738</v>
      </c>
      <c r="G7759" s="5" t="s">
        <v>148</v>
      </c>
      <c r="H7759" s="5" t="s">
        <v>187</v>
      </c>
      <c r="I7759">
        <v>43567</v>
      </c>
      <c r="J7759">
        <v>171</v>
      </c>
      <c r="K7759">
        <v>383</v>
      </c>
      <c r="L7759">
        <v>3</v>
      </c>
      <c r="M7759">
        <v>11490</v>
      </c>
      <c r="N7759">
        <v>9455.4889999999996</v>
      </c>
      <c r="O7759">
        <v>3151.83</v>
      </c>
      <c r="P7759">
        <v>127.66666666666667</v>
      </c>
      <c r="Q7759">
        <v>30</v>
      </c>
      <c r="R7759">
        <v>2034.511</v>
      </c>
      <c r="S7759">
        <v>2019</v>
      </c>
      <c r="T7759">
        <v>9</v>
      </c>
      <c r="U7759">
        <v>40</v>
      </c>
    </row>
    <row r="7760" spans="1:21" x14ac:dyDescent="0.3">
      <c r="A7760" s="5" t="s">
        <v>168</v>
      </c>
      <c r="B7760" s="5" t="s">
        <v>206</v>
      </c>
      <c r="C7760" s="5" t="s">
        <v>104</v>
      </c>
      <c r="D7760" s="5" t="s">
        <v>459</v>
      </c>
      <c r="E7760" s="5" t="s">
        <v>172</v>
      </c>
      <c r="F7760" s="6">
        <v>43738</v>
      </c>
      <c r="G7760" s="5" t="s">
        <v>148</v>
      </c>
      <c r="H7760" s="5" t="s">
        <v>321</v>
      </c>
      <c r="I7760">
        <v>43567</v>
      </c>
      <c r="J7760">
        <v>171</v>
      </c>
      <c r="K7760">
        <v>369</v>
      </c>
      <c r="L7760">
        <v>3</v>
      </c>
      <c r="M7760">
        <v>11070</v>
      </c>
      <c r="N7760">
        <v>9455.4889999999996</v>
      </c>
      <c r="O7760">
        <v>3151.83</v>
      </c>
      <c r="P7760">
        <v>123</v>
      </c>
      <c r="Q7760">
        <v>30</v>
      </c>
      <c r="R7760">
        <v>1614.511</v>
      </c>
      <c r="S7760">
        <v>2019</v>
      </c>
      <c r="T7760">
        <v>9</v>
      </c>
      <c r="U7760">
        <v>40</v>
      </c>
    </row>
    <row r="7761" spans="1:21" x14ac:dyDescent="0.3">
      <c r="A7761" s="5" t="s">
        <v>168</v>
      </c>
      <c r="B7761" s="5" t="s">
        <v>206</v>
      </c>
      <c r="C7761" s="5" t="s">
        <v>104</v>
      </c>
      <c r="D7761" s="5" t="s">
        <v>459</v>
      </c>
      <c r="E7761" s="5" t="s">
        <v>172</v>
      </c>
      <c r="F7761" s="6">
        <v>43738</v>
      </c>
      <c r="G7761" s="5" t="s">
        <v>148</v>
      </c>
      <c r="H7761" s="5" t="s">
        <v>181</v>
      </c>
      <c r="I7761">
        <v>43567</v>
      </c>
      <c r="J7761">
        <v>171</v>
      </c>
      <c r="K7761">
        <v>252</v>
      </c>
      <c r="L7761">
        <v>2</v>
      </c>
      <c r="M7761">
        <v>7686</v>
      </c>
      <c r="N7761">
        <v>6303.6589999999997</v>
      </c>
      <c r="O7761">
        <v>3151.83</v>
      </c>
      <c r="P7761">
        <v>126</v>
      </c>
      <c r="Q7761">
        <v>30.5</v>
      </c>
      <c r="R7761">
        <v>1382.3409999999999</v>
      </c>
      <c r="S7761">
        <v>2019</v>
      </c>
      <c r="T7761">
        <v>9</v>
      </c>
      <c r="U7761">
        <v>40</v>
      </c>
    </row>
    <row r="7762" spans="1:21" x14ac:dyDescent="0.3">
      <c r="A7762" s="5" t="s">
        <v>168</v>
      </c>
      <c r="B7762" s="5" t="s">
        <v>206</v>
      </c>
      <c r="C7762" s="5" t="s">
        <v>104</v>
      </c>
      <c r="D7762" s="5" t="s">
        <v>459</v>
      </c>
      <c r="E7762" s="5" t="s">
        <v>172</v>
      </c>
      <c r="F7762" s="6">
        <v>43738</v>
      </c>
      <c r="G7762" s="5" t="s">
        <v>148</v>
      </c>
      <c r="H7762" s="5" t="s">
        <v>182</v>
      </c>
      <c r="I7762">
        <v>43567</v>
      </c>
      <c r="J7762">
        <v>171</v>
      </c>
      <c r="K7762">
        <v>218</v>
      </c>
      <c r="L7762">
        <v>2</v>
      </c>
      <c r="M7762">
        <v>6649</v>
      </c>
      <c r="N7762">
        <v>6303.6589999999997</v>
      </c>
      <c r="O7762">
        <v>3151.83</v>
      </c>
      <c r="P7762">
        <v>109</v>
      </c>
      <c r="Q7762">
        <v>30.5</v>
      </c>
      <c r="R7762">
        <v>345.34100000000001</v>
      </c>
      <c r="S7762">
        <v>2019</v>
      </c>
      <c r="T7762">
        <v>9</v>
      </c>
      <c r="U7762">
        <v>40</v>
      </c>
    </row>
    <row r="7763" spans="1:21" x14ac:dyDescent="0.3">
      <c r="A7763" s="5" t="s">
        <v>168</v>
      </c>
      <c r="B7763" s="5" t="s">
        <v>206</v>
      </c>
      <c r="C7763" s="5" t="s">
        <v>104</v>
      </c>
      <c r="D7763" s="5" t="s">
        <v>459</v>
      </c>
      <c r="E7763" s="5" t="s">
        <v>172</v>
      </c>
      <c r="F7763" s="6">
        <v>43738</v>
      </c>
      <c r="G7763" s="5" t="s">
        <v>148</v>
      </c>
      <c r="H7763" s="5" t="s">
        <v>238</v>
      </c>
      <c r="I7763">
        <v>43567</v>
      </c>
      <c r="J7763">
        <v>171</v>
      </c>
      <c r="K7763">
        <v>326</v>
      </c>
      <c r="L7763">
        <v>3</v>
      </c>
      <c r="M7763">
        <v>9943</v>
      </c>
      <c r="N7763">
        <v>9455.4889999999996</v>
      </c>
      <c r="O7763">
        <v>3151.83</v>
      </c>
      <c r="P7763">
        <v>108.66666666666667</v>
      </c>
      <c r="Q7763">
        <v>30.5</v>
      </c>
      <c r="R7763">
        <v>487.51100000000002</v>
      </c>
      <c r="S7763">
        <v>2019</v>
      </c>
      <c r="T7763">
        <v>9</v>
      </c>
      <c r="U7763">
        <v>40</v>
      </c>
    </row>
    <row r="7764" spans="1:21" x14ac:dyDescent="0.3">
      <c r="A7764" s="5" t="s">
        <v>168</v>
      </c>
      <c r="B7764" s="5" t="s">
        <v>206</v>
      </c>
      <c r="C7764" s="5" t="s">
        <v>104</v>
      </c>
      <c r="D7764" s="5" t="s">
        <v>459</v>
      </c>
      <c r="E7764" s="5" t="s">
        <v>172</v>
      </c>
      <c r="F7764" s="6">
        <v>43738</v>
      </c>
      <c r="G7764" s="5" t="s">
        <v>148</v>
      </c>
      <c r="H7764" s="5" t="s">
        <v>184</v>
      </c>
      <c r="I7764">
        <v>43567</v>
      </c>
      <c r="J7764">
        <v>171</v>
      </c>
      <c r="K7764">
        <v>2903</v>
      </c>
      <c r="L7764">
        <v>25</v>
      </c>
      <c r="M7764">
        <v>87090</v>
      </c>
      <c r="N7764">
        <v>78795.737999999998</v>
      </c>
      <c r="O7764">
        <v>3151.83</v>
      </c>
      <c r="P7764">
        <v>116.12</v>
      </c>
      <c r="Q7764">
        <v>30</v>
      </c>
      <c r="R7764">
        <v>8294.2620000000006</v>
      </c>
      <c r="S7764">
        <v>2019</v>
      </c>
      <c r="T7764">
        <v>9</v>
      </c>
      <c r="U7764">
        <v>40</v>
      </c>
    </row>
    <row r="7765" spans="1:21" x14ac:dyDescent="0.3">
      <c r="A7765" s="5" t="s">
        <v>168</v>
      </c>
      <c r="B7765" s="5" t="s">
        <v>206</v>
      </c>
      <c r="C7765" s="5" t="s">
        <v>104</v>
      </c>
      <c r="D7765" s="5" t="s">
        <v>459</v>
      </c>
      <c r="E7765" s="5" t="s">
        <v>172</v>
      </c>
      <c r="F7765" s="6">
        <v>43738</v>
      </c>
      <c r="G7765" s="5" t="s">
        <v>148</v>
      </c>
      <c r="H7765" s="5" t="s">
        <v>269</v>
      </c>
      <c r="I7765">
        <v>43567</v>
      </c>
      <c r="J7765">
        <v>171</v>
      </c>
      <c r="K7765">
        <v>769</v>
      </c>
      <c r="L7765">
        <v>7</v>
      </c>
      <c r="M7765">
        <v>23070</v>
      </c>
      <c r="N7765">
        <v>22062.807000000001</v>
      </c>
      <c r="O7765">
        <v>3151.83</v>
      </c>
      <c r="P7765">
        <v>109.85714285714286</v>
      </c>
      <c r="Q7765">
        <v>30</v>
      </c>
      <c r="R7765">
        <v>1007.193</v>
      </c>
      <c r="S7765">
        <v>2019</v>
      </c>
      <c r="T7765">
        <v>9</v>
      </c>
      <c r="U7765">
        <v>40</v>
      </c>
    </row>
    <row r="7766" spans="1:21" x14ac:dyDescent="0.3">
      <c r="A7766" s="5" t="s">
        <v>168</v>
      </c>
      <c r="B7766" s="5" t="s">
        <v>206</v>
      </c>
      <c r="C7766" s="5" t="s">
        <v>104</v>
      </c>
      <c r="D7766" s="5" t="s">
        <v>459</v>
      </c>
      <c r="E7766" s="5" t="s">
        <v>172</v>
      </c>
      <c r="F7766" s="6">
        <v>43738</v>
      </c>
      <c r="G7766" s="5" t="s">
        <v>148</v>
      </c>
      <c r="H7766" s="5" t="s">
        <v>217</v>
      </c>
      <c r="I7766">
        <v>43567</v>
      </c>
      <c r="J7766">
        <v>171</v>
      </c>
      <c r="K7766">
        <v>1130</v>
      </c>
      <c r="L7766">
        <v>10</v>
      </c>
      <c r="M7766">
        <v>34465</v>
      </c>
      <c r="N7766">
        <v>31518.294999999998</v>
      </c>
      <c r="O7766">
        <v>3151.83</v>
      </c>
      <c r="P7766">
        <v>113</v>
      </c>
      <c r="Q7766">
        <v>30.5</v>
      </c>
      <c r="R7766">
        <v>2946.7049999999999</v>
      </c>
      <c r="S7766">
        <v>2019</v>
      </c>
      <c r="T7766">
        <v>9</v>
      </c>
      <c r="U7766">
        <v>40</v>
      </c>
    </row>
    <row r="7767" spans="1:21" x14ac:dyDescent="0.3">
      <c r="A7767" s="5" t="s">
        <v>168</v>
      </c>
      <c r="B7767" s="5" t="s">
        <v>206</v>
      </c>
      <c r="C7767" s="5" t="s">
        <v>104</v>
      </c>
      <c r="D7767" s="5" t="s">
        <v>459</v>
      </c>
      <c r="E7767" s="5" t="s">
        <v>172</v>
      </c>
      <c r="F7767" s="6">
        <v>43738</v>
      </c>
      <c r="G7767" s="5" t="s">
        <v>148</v>
      </c>
      <c r="H7767" s="5" t="s">
        <v>225</v>
      </c>
      <c r="I7767">
        <v>43567</v>
      </c>
      <c r="J7767">
        <v>171</v>
      </c>
      <c r="K7767">
        <v>216</v>
      </c>
      <c r="L7767">
        <v>2</v>
      </c>
      <c r="M7767">
        <v>6480</v>
      </c>
      <c r="N7767">
        <v>6303.6589999999997</v>
      </c>
      <c r="O7767">
        <v>3151.83</v>
      </c>
      <c r="P7767">
        <v>108</v>
      </c>
      <c r="Q7767">
        <v>30</v>
      </c>
      <c r="R7767">
        <v>176.34100000000001</v>
      </c>
      <c r="S7767">
        <v>2019</v>
      </c>
      <c r="T7767">
        <v>9</v>
      </c>
      <c r="U7767">
        <v>40</v>
      </c>
    </row>
    <row r="7768" spans="1:21" x14ac:dyDescent="0.3">
      <c r="A7768" s="5" t="s">
        <v>168</v>
      </c>
      <c r="B7768" s="5" t="s">
        <v>206</v>
      </c>
      <c r="C7768" s="5" t="s">
        <v>104</v>
      </c>
      <c r="D7768" s="5" t="s">
        <v>459</v>
      </c>
      <c r="E7768" s="5" t="s">
        <v>172</v>
      </c>
      <c r="F7768" s="6">
        <v>43738</v>
      </c>
      <c r="G7768" s="5" t="s">
        <v>148</v>
      </c>
      <c r="H7768" s="5" t="s">
        <v>185</v>
      </c>
      <c r="I7768">
        <v>43567</v>
      </c>
      <c r="J7768">
        <v>171</v>
      </c>
      <c r="K7768">
        <v>354</v>
      </c>
      <c r="L7768">
        <v>3</v>
      </c>
      <c r="M7768">
        <v>10797</v>
      </c>
      <c r="N7768">
        <v>9455.4889999999996</v>
      </c>
      <c r="O7768">
        <v>3151.83</v>
      </c>
      <c r="P7768">
        <v>118</v>
      </c>
      <c r="Q7768">
        <v>30.5</v>
      </c>
      <c r="R7768">
        <v>1341.511</v>
      </c>
      <c r="S7768">
        <v>2019</v>
      </c>
      <c r="T7768">
        <v>9</v>
      </c>
      <c r="U7768">
        <v>40</v>
      </c>
    </row>
    <row r="7769" spans="1:21" x14ac:dyDescent="0.3">
      <c r="A7769" s="5" t="s">
        <v>168</v>
      </c>
      <c r="B7769" s="5" t="s">
        <v>206</v>
      </c>
      <c r="C7769" s="5" t="s">
        <v>104</v>
      </c>
      <c r="D7769" s="5" t="s">
        <v>459</v>
      </c>
      <c r="E7769" s="5" t="s">
        <v>172</v>
      </c>
      <c r="F7769" s="6">
        <v>43738</v>
      </c>
      <c r="G7769" s="5" t="s">
        <v>148</v>
      </c>
      <c r="H7769" s="5" t="s">
        <v>190</v>
      </c>
      <c r="I7769">
        <v>43567</v>
      </c>
      <c r="J7769">
        <v>171</v>
      </c>
      <c r="K7769">
        <v>238</v>
      </c>
      <c r="L7769">
        <v>2</v>
      </c>
      <c r="M7769">
        <v>7259</v>
      </c>
      <c r="N7769">
        <v>6303.6589999999997</v>
      </c>
      <c r="O7769">
        <v>3151.83</v>
      </c>
      <c r="P7769">
        <v>119</v>
      </c>
      <c r="Q7769">
        <v>30.5</v>
      </c>
      <c r="R7769">
        <v>955.34100000000001</v>
      </c>
      <c r="S7769">
        <v>2019</v>
      </c>
      <c r="T7769">
        <v>9</v>
      </c>
      <c r="U7769">
        <v>40</v>
      </c>
    </row>
    <row r="7770" spans="1:21" x14ac:dyDescent="0.3">
      <c r="A7770" s="5" t="s">
        <v>168</v>
      </c>
      <c r="B7770" s="5" t="s">
        <v>206</v>
      </c>
      <c r="C7770" s="5" t="s">
        <v>104</v>
      </c>
      <c r="D7770" s="5" t="s">
        <v>459</v>
      </c>
      <c r="E7770" s="5" t="s">
        <v>172</v>
      </c>
      <c r="F7770" s="6">
        <v>43738</v>
      </c>
      <c r="G7770" s="5" t="s">
        <v>148</v>
      </c>
      <c r="H7770" s="5" t="s">
        <v>190</v>
      </c>
      <c r="I7770">
        <v>43567</v>
      </c>
      <c r="J7770">
        <v>171</v>
      </c>
      <c r="K7770">
        <v>110</v>
      </c>
      <c r="L7770">
        <v>1</v>
      </c>
      <c r="M7770">
        <v>3355</v>
      </c>
      <c r="N7770">
        <v>3151.83</v>
      </c>
      <c r="O7770">
        <v>3151.83</v>
      </c>
      <c r="P7770">
        <v>110</v>
      </c>
      <c r="Q7770">
        <v>30.5</v>
      </c>
      <c r="R7770">
        <v>203.17</v>
      </c>
      <c r="S7770">
        <v>2019</v>
      </c>
      <c r="T7770">
        <v>9</v>
      </c>
      <c r="U7770">
        <v>40</v>
      </c>
    </row>
    <row r="7771" spans="1:21" x14ac:dyDescent="0.3">
      <c r="A7771" s="5" t="s">
        <v>168</v>
      </c>
      <c r="B7771" s="5" t="s">
        <v>206</v>
      </c>
      <c r="C7771" s="5" t="s">
        <v>104</v>
      </c>
      <c r="D7771" s="5" t="s">
        <v>459</v>
      </c>
      <c r="E7771" s="5" t="s">
        <v>172</v>
      </c>
      <c r="F7771" s="6">
        <v>43738</v>
      </c>
      <c r="G7771" s="5" t="s">
        <v>148</v>
      </c>
      <c r="H7771" s="5" t="s">
        <v>189</v>
      </c>
      <c r="I7771">
        <v>43567</v>
      </c>
      <c r="J7771">
        <v>171</v>
      </c>
      <c r="K7771">
        <v>106</v>
      </c>
      <c r="L7771">
        <v>1</v>
      </c>
      <c r="M7771">
        <v>3233</v>
      </c>
      <c r="N7771">
        <v>3151.83</v>
      </c>
      <c r="O7771">
        <v>3151.83</v>
      </c>
      <c r="P7771">
        <v>106</v>
      </c>
      <c r="Q7771">
        <v>30.5</v>
      </c>
      <c r="R7771">
        <v>81.17</v>
      </c>
      <c r="S7771">
        <v>2019</v>
      </c>
      <c r="T7771">
        <v>9</v>
      </c>
      <c r="U7771">
        <v>40</v>
      </c>
    </row>
    <row r="7772" spans="1:21" x14ac:dyDescent="0.3">
      <c r="A7772" s="5" t="s">
        <v>168</v>
      </c>
      <c r="B7772" s="5" t="s">
        <v>206</v>
      </c>
      <c r="C7772" s="5" t="s">
        <v>104</v>
      </c>
      <c r="D7772" s="5" t="s">
        <v>459</v>
      </c>
      <c r="E7772" s="5" t="s">
        <v>172</v>
      </c>
      <c r="F7772" s="6">
        <v>43738</v>
      </c>
      <c r="G7772" s="5" t="s">
        <v>148</v>
      </c>
      <c r="H7772" s="5" t="s">
        <v>203</v>
      </c>
      <c r="I7772">
        <v>43567</v>
      </c>
      <c r="J7772">
        <v>171</v>
      </c>
      <c r="K7772">
        <v>210</v>
      </c>
      <c r="L7772">
        <v>2</v>
      </c>
      <c r="M7772">
        <v>6405</v>
      </c>
      <c r="N7772">
        <v>6303.6589999999997</v>
      </c>
      <c r="O7772">
        <v>3151.83</v>
      </c>
      <c r="P7772">
        <v>105</v>
      </c>
      <c r="Q7772">
        <v>30.5</v>
      </c>
      <c r="R7772">
        <v>101.34099999999999</v>
      </c>
      <c r="S7772">
        <v>2019</v>
      </c>
      <c r="T7772">
        <v>9</v>
      </c>
      <c r="U7772">
        <v>40</v>
      </c>
    </row>
    <row r="7773" spans="1:21" x14ac:dyDescent="0.3">
      <c r="A7773" s="5" t="s">
        <v>168</v>
      </c>
      <c r="B7773" s="5" t="s">
        <v>206</v>
      </c>
      <c r="C7773" s="5" t="s">
        <v>104</v>
      </c>
      <c r="D7773" s="5" t="s">
        <v>459</v>
      </c>
      <c r="E7773" s="5" t="s">
        <v>172</v>
      </c>
      <c r="F7773" s="6">
        <v>43738</v>
      </c>
      <c r="G7773" s="5" t="s">
        <v>148</v>
      </c>
      <c r="H7773" s="5" t="s">
        <v>231</v>
      </c>
      <c r="I7773">
        <v>43567</v>
      </c>
      <c r="J7773">
        <v>171</v>
      </c>
      <c r="K7773">
        <v>107</v>
      </c>
      <c r="L7773">
        <v>1</v>
      </c>
      <c r="M7773">
        <v>3263.5</v>
      </c>
      <c r="N7773">
        <v>3151.83</v>
      </c>
      <c r="O7773">
        <v>3151.83</v>
      </c>
      <c r="P7773">
        <v>107</v>
      </c>
      <c r="Q7773">
        <v>30.5</v>
      </c>
      <c r="R7773">
        <v>111.67</v>
      </c>
      <c r="S7773">
        <v>2019</v>
      </c>
      <c r="T7773">
        <v>9</v>
      </c>
      <c r="U7773">
        <v>40</v>
      </c>
    </row>
    <row r="7774" spans="1:21" x14ac:dyDescent="0.3">
      <c r="A7774" s="5" t="s">
        <v>168</v>
      </c>
      <c r="B7774" s="5" t="s">
        <v>206</v>
      </c>
      <c r="C7774" s="5" t="s">
        <v>103</v>
      </c>
      <c r="D7774" s="5" t="s">
        <v>429</v>
      </c>
      <c r="E7774" s="5" t="s">
        <v>227</v>
      </c>
      <c r="F7774" s="6">
        <v>43739</v>
      </c>
      <c r="G7774" s="5" t="s">
        <v>148</v>
      </c>
      <c r="H7774" s="5" t="s">
        <v>371</v>
      </c>
      <c r="I7774">
        <v>43560</v>
      </c>
      <c r="J7774">
        <v>179</v>
      </c>
      <c r="K7774">
        <v>-1174</v>
      </c>
      <c r="L7774">
        <v>-10</v>
      </c>
      <c r="M7774">
        <v>-35220</v>
      </c>
      <c r="N7774">
        <v>-32351.906999999999</v>
      </c>
      <c r="O7774">
        <v>-3235.1909999999998</v>
      </c>
      <c r="P7774">
        <v>117.4</v>
      </c>
      <c r="Q7774">
        <v>30</v>
      </c>
      <c r="R7774">
        <v>-2868.0929999999998</v>
      </c>
      <c r="S7774">
        <v>2019</v>
      </c>
      <c r="T7774">
        <v>10</v>
      </c>
      <c r="U7774">
        <v>40</v>
      </c>
    </row>
    <row r="7775" spans="1:21" x14ac:dyDescent="0.3">
      <c r="A7775" s="5" t="s">
        <v>168</v>
      </c>
      <c r="B7775" s="5" t="s">
        <v>206</v>
      </c>
      <c r="C7775" s="5" t="s">
        <v>103</v>
      </c>
      <c r="D7775" s="5" t="s">
        <v>429</v>
      </c>
      <c r="E7775" s="5" t="s">
        <v>172</v>
      </c>
      <c r="F7775" s="6">
        <v>43739</v>
      </c>
      <c r="G7775" s="5" t="s">
        <v>148</v>
      </c>
      <c r="H7775" s="5" t="s">
        <v>296</v>
      </c>
      <c r="I7775">
        <v>43560</v>
      </c>
      <c r="J7775">
        <v>179</v>
      </c>
      <c r="K7775">
        <v>7785</v>
      </c>
      <c r="L7775">
        <v>64</v>
      </c>
      <c r="M7775">
        <v>229657.5</v>
      </c>
      <c r="N7775">
        <v>207052.20300000001</v>
      </c>
      <c r="O7775">
        <v>3235.1909999999998</v>
      </c>
      <c r="P7775">
        <v>121.640625</v>
      </c>
      <c r="Q7775">
        <v>29.5</v>
      </c>
      <c r="R7775">
        <v>22605.296999999999</v>
      </c>
      <c r="S7775">
        <v>2019</v>
      </c>
      <c r="T7775">
        <v>10</v>
      </c>
      <c r="U7775">
        <v>40</v>
      </c>
    </row>
    <row r="7776" spans="1:21" x14ac:dyDescent="0.3">
      <c r="A7776" s="5" t="s">
        <v>168</v>
      </c>
      <c r="B7776" s="5" t="s">
        <v>206</v>
      </c>
      <c r="C7776" s="5" t="s">
        <v>103</v>
      </c>
      <c r="D7776" s="5" t="s">
        <v>429</v>
      </c>
      <c r="E7776" s="5" t="s">
        <v>172</v>
      </c>
      <c r="F7776" s="6">
        <v>43739</v>
      </c>
      <c r="G7776" s="5" t="s">
        <v>148</v>
      </c>
      <c r="H7776" s="5" t="s">
        <v>305</v>
      </c>
      <c r="I7776">
        <v>43560</v>
      </c>
      <c r="J7776">
        <v>179</v>
      </c>
      <c r="K7776">
        <v>1242</v>
      </c>
      <c r="L7776">
        <v>10</v>
      </c>
      <c r="M7776">
        <v>37260</v>
      </c>
      <c r="N7776">
        <v>32351.906999999999</v>
      </c>
      <c r="O7776">
        <v>3235.1909999999998</v>
      </c>
      <c r="P7776">
        <v>124.2</v>
      </c>
      <c r="Q7776">
        <v>30</v>
      </c>
      <c r="R7776">
        <v>4908.0929999999998</v>
      </c>
      <c r="S7776">
        <v>2019</v>
      </c>
      <c r="T7776">
        <v>10</v>
      </c>
      <c r="U7776">
        <v>40</v>
      </c>
    </row>
    <row r="7777" spans="1:21" x14ac:dyDescent="0.3">
      <c r="A7777" s="5" t="s">
        <v>168</v>
      </c>
      <c r="B7777" s="5" t="s">
        <v>206</v>
      </c>
      <c r="C7777" s="5" t="s">
        <v>104</v>
      </c>
      <c r="D7777" s="5" t="s">
        <v>459</v>
      </c>
      <c r="E7777" s="5" t="s">
        <v>172</v>
      </c>
      <c r="F7777" s="6">
        <v>43739</v>
      </c>
      <c r="G7777" s="5" t="s">
        <v>148</v>
      </c>
      <c r="H7777" s="5" t="s">
        <v>199</v>
      </c>
      <c r="I7777">
        <v>43567</v>
      </c>
      <c r="J7777">
        <v>172</v>
      </c>
      <c r="K7777">
        <v>916</v>
      </c>
      <c r="L7777">
        <v>8</v>
      </c>
      <c r="M7777">
        <v>27480</v>
      </c>
      <c r="N7777">
        <v>25214.635999999999</v>
      </c>
      <c r="O7777">
        <v>3151.83</v>
      </c>
      <c r="P7777">
        <v>114.5</v>
      </c>
      <c r="Q7777">
        <v>30</v>
      </c>
      <c r="R7777">
        <v>2265.364</v>
      </c>
      <c r="S7777">
        <v>2019</v>
      </c>
      <c r="T7777">
        <v>10</v>
      </c>
      <c r="U7777">
        <v>40</v>
      </c>
    </row>
    <row r="7778" spans="1:21" x14ac:dyDescent="0.3">
      <c r="A7778" s="5" t="s">
        <v>168</v>
      </c>
      <c r="B7778" s="5" t="s">
        <v>206</v>
      </c>
      <c r="C7778" s="5" t="s">
        <v>104</v>
      </c>
      <c r="D7778" s="5" t="s">
        <v>459</v>
      </c>
      <c r="E7778" s="5" t="s">
        <v>172</v>
      </c>
      <c r="F7778" s="6">
        <v>43739</v>
      </c>
      <c r="G7778" s="5" t="s">
        <v>148</v>
      </c>
      <c r="H7778" s="5" t="s">
        <v>200</v>
      </c>
      <c r="I7778">
        <v>43567</v>
      </c>
      <c r="J7778">
        <v>172</v>
      </c>
      <c r="K7778">
        <v>947</v>
      </c>
      <c r="L7778">
        <v>8</v>
      </c>
      <c r="M7778">
        <v>28410</v>
      </c>
      <c r="N7778">
        <v>25214.635999999999</v>
      </c>
      <c r="O7778">
        <v>3151.83</v>
      </c>
      <c r="P7778">
        <v>118.375</v>
      </c>
      <c r="Q7778">
        <v>30</v>
      </c>
      <c r="R7778">
        <v>3195.364</v>
      </c>
      <c r="S7778">
        <v>2019</v>
      </c>
      <c r="T7778">
        <v>10</v>
      </c>
      <c r="U7778">
        <v>40</v>
      </c>
    </row>
    <row r="7779" spans="1:21" x14ac:dyDescent="0.3">
      <c r="A7779" s="5" t="s">
        <v>168</v>
      </c>
      <c r="B7779" s="5" t="s">
        <v>206</v>
      </c>
      <c r="C7779" s="5" t="s">
        <v>103</v>
      </c>
      <c r="D7779" s="5" t="s">
        <v>429</v>
      </c>
      <c r="E7779" s="5" t="s">
        <v>172</v>
      </c>
      <c r="F7779" s="6">
        <v>43740</v>
      </c>
      <c r="G7779" s="5" t="s">
        <v>148</v>
      </c>
      <c r="H7779" s="5" t="s">
        <v>194</v>
      </c>
      <c r="I7779">
        <v>43560</v>
      </c>
      <c r="J7779">
        <v>180</v>
      </c>
      <c r="K7779">
        <v>484.4</v>
      </c>
      <c r="L7779">
        <v>4</v>
      </c>
      <c r="M7779">
        <v>14532</v>
      </c>
      <c r="N7779">
        <v>12940.763000000001</v>
      </c>
      <c r="O7779">
        <v>3235.1909999999998</v>
      </c>
      <c r="P7779">
        <v>121.1</v>
      </c>
      <c r="Q7779">
        <v>30</v>
      </c>
      <c r="R7779">
        <v>1591.2370000000001</v>
      </c>
      <c r="S7779">
        <v>2019</v>
      </c>
      <c r="T7779">
        <v>10</v>
      </c>
      <c r="U7779">
        <v>40</v>
      </c>
    </row>
    <row r="7780" spans="1:21" x14ac:dyDescent="0.3">
      <c r="A7780" s="5" t="s">
        <v>168</v>
      </c>
      <c r="B7780" s="5" t="s">
        <v>169</v>
      </c>
      <c r="C7780" s="5" t="s">
        <v>170</v>
      </c>
      <c r="D7780" s="5" t="s">
        <v>403</v>
      </c>
      <c r="E7780" s="5" t="s">
        <v>172</v>
      </c>
      <c r="F7780" s="6">
        <v>43741</v>
      </c>
      <c r="G7780" s="5" t="s">
        <v>148</v>
      </c>
      <c r="H7780" s="5" t="s">
        <v>190</v>
      </c>
      <c r="I7780">
        <v>43468</v>
      </c>
      <c r="J7780">
        <v>273</v>
      </c>
      <c r="K7780">
        <v>140.4</v>
      </c>
      <c r="L7780">
        <v>1</v>
      </c>
      <c r="M7780">
        <v>3790.8</v>
      </c>
      <c r="N7780">
        <v>2869.3989999999999</v>
      </c>
      <c r="O7780">
        <v>2869.3989999999999</v>
      </c>
      <c r="P7780">
        <v>140.4</v>
      </c>
      <c r="Q7780">
        <v>27</v>
      </c>
      <c r="R7780">
        <v>921.40099999999995</v>
      </c>
      <c r="S7780">
        <v>2019</v>
      </c>
      <c r="T7780">
        <v>10</v>
      </c>
      <c r="U7780">
        <v>40</v>
      </c>
    </row>
    <row r="7781" spans="1:21" x14ac:dyDescent="0.3">
      <c r="A7781" s="5" t="s">
        <v>168</v>
      </c>
      <c r="B7781" s="5" t="s">
        <v>169</v>
      </c>
      <c r="C7781" s="5" t="s">
        <v>170</v>
      </c>
      <c r="D7781" s="5" t="s">
        <v>403</v>
      </c>
      <c r="E7781" s="5" t="s">
        <v>172</v>
      </c>
      <c r="F7781" s="6">
        <v>43741</v>
      </c>
      <c r="G7781" s="5" t="s">
        <v>148</v>
      </c>
      <c r="H7781" s="5" t="s">
        <v>173</v>
      </c>
      <c r="I7781">
        <v>43468</v>
      </c>
      <c r="J7781">
        <v>273</v>
      </c>
      <c r="K7781">
        <v>327.5</v>
      </c>
      <c r="L7781">
        <v>1</v>
      </c>
      <c r="M7781">
        <v>5567.5</v>
      </c>
      <c r="N7781">
        <v>2869.3989999999999</v>
      </c>
      <c r="O7781">
        <v>2869.3989999999999</v>
      </c>
      <c r="P7781">
        <v>327.5</v>
      </c>
      <c r="Q7781">
        <v>17</v>
      </c>
      <c r="R7781">
        <v>2698.1010000000001</v>
      </c>
      <c r="S7781">
        <v>2019</v>
      </c>
      <c r="T7781">
        <v>10</v>
      </c>
      <c r="U7781">
        <v>40</v>
      </c>
    </row>
    <row r="7782" spans="1:21" x14ac:dyDescent="0.3">
      <c r="A7782" s="5" t="s">
        <v>168</v>
      </c>
      <c r="B7782" s="5" t="s">
        <v>169</v>
      </c>
      <c r="C7782" s="5" t="s">
        <v>170</v>
      </c>
      <c r="D7782" s="5" t="s">
        <v>427</v>
      </c>
      <c r="E7782" s="5" t="s">
        <v>172</v>
      </c>
      <c r="F7782" s="6">
        <v>43741</v>
      </c>
      <c r="G7782" s="5" t="s">
        <v>148</v>
      </c>
      <c r="H7782" s="5" t="s">
        <v>173</v>
      </c>
      <c r="I7782">
        <v>43477</v>
      </c>
      <c r="J7782">
        <v>264</v>
      </c>
      <c r="K7782">
        <v>327.5</v>
      </c>
      <c r="L7782">
        <v>1</v>
      </c>
      <c r="M7782">
        <v>5567.5</v>
      </c>
      <c r="N7782">
        <v>2844.288</v>
      </c>
      <c r="O7782">
        <v>2844.288</v>
      </c>
      <c r="P7782">
        <v>327.5</v>
      </c>
      <c r="Q7782">
        <v>17</v>
      </c>
      <c r="R7782">
        <v>2723.212</v>
      </c>
      <c r="S7782">
        <v>2019</v>
      </c>
      <c r="T7782">
        <v>10</v>
      </c>
      <c r="U7782">
        <v>40</v>
      </c>
    </row>
    <row r="7783" spans="1:21" x14ac:dyDescent="0.3">
      <c r="A7783" s="5" t="s">
        <v>168</v>
      </c>
      <c r="B7783" s="5" t="s">
        <v>169</v>
      </c>
      <c r="C7783" s="5" t="s">
        <v>170</v>
      </c>
      <c r="D7783" s="5" t="s">
        <v>451</v>
      </c>
      <c r="E7783" s="5" t="s">
        <v>172</v>
      </c>
      <c r="F7783" s="6">
        <v>43741</v>
      </c>
      <c r="G7783" s="5" t="s">
        <v>148</v>
      </c>
      <c r="H7783" s="5" t="s">
        <v>208</v>
      </c>
      <c r="I7783">
        <v>43554</v>
      </c>
      <c r="J7783">
        <v>187</v>
      </c>
      <c r="K7783">
        <v>103</v>
      </c>
      <c r="L7783">
        <v>1</v>
      </c>
      <c r="M7783">
        <v>3090</v>
      </c>
      <c r="N7783">
        <v>2883.1750000000002</v>
      </c>
      <c r="O7783">
        <v>2883.1750000000002</v>
      </c>
      <c r="P7783">
        <v>103</v>
      </c>
      <c r="Q7783">
        <v>30</v>
      </c>
      <c r="R7783">
        <v>206.82499999999999</v>
      </c>
      <c r="S7783">
        <v>2019</v>
      </c>
      <c r="T7783">
        <v>10</v>
      </c>
      <c r="U7783">
        <v>40</v>
      </c>
    </row>
    <row r="7784" spans="1:21" x14ac:dyDescent="0.3">
      <c r="A7784" s="5" t="s">
        <v>168</v>
      </c>
      <c r="B7784" s="5" t="s">
        <v>169</v>
      </c>
      <c r="C7784" s="5" t="s">
        <v>170</v>
      </c>
      <c r="D7784" s="5" t="s">
        <v>451</v>
      </c>
      <c r="E7784" s="5" t="s">
        <v>172</v>
      </c>
      <c r="F7784" s="6">
        <v>43741</v>
      </c>
      <c r="G7784" s="5" t="s">
        <v>148</v>
      </c>
      <c r="H7784" s="5" t="s">
        <v>235</v>
      </c>
      <c r="I7784">
        <v>43554</v>
      </c>
      <c r="J7784">
        <v>187</v>
      </c>
      <c r="K7784">
        <v>208.5</v>
      </c>
      <c r="L7784">
        <v>2</v>
      </c>
      <c r="M7784">
        <v>6255</v>
      </c>
      <c r="N7784">
        <v>5766.35</v>
      </c>
      <c r="O7784">
        <v>2883.1750000000002</v>
      </c>
      <c r="P7784">
        <v>104.25</v>
      </c>
      <c r="Q7784">
        <v>30</v>
      </c>
      <c r="R7784">
        <v>488.65</v>
      </c>
      <c r="S7784">
        <v>2019</v>
      </c>
      <c r="T7784">
        <v>10</v>
      </c>
      <c r="U7784">
        <v>40</v>
      </c>
    </row>
    <row r="7785" spans="1:21" x14ac:dyDescent="0.3">
      <c r="A7785" s="5" t="s">
        <v>168</v>
      </c>
      <c r="B7785" s="5" t="s">
        <v>169</v>
      </c>
      <c r="C7785" s="5" t="s">
        <v>170</v>
      </c>
      <c r="D7785" s="5" t="s">
        <v>451</v>
      </c>
      <c r="E7785" s="5" t="s">
        <v>172</v>
      </c>
      <c r="F7785" s="6">
        <v>43741</v>
      </c>
      <c r="G7785" s="5" t="s">
        <v>148</v>
      </c>
      <c r="H7785" s="5" t="s">
        <v>197</v>
      </c>
      <c r="I7785">
        <v>43554</v>
      </c>
      <c r="J7785">
        <v>187</v>
      </c>
      <c r="K7785">
        <v>357</v>
      </c>
      <c r="L7785">
        <v>3</v>
      </c>
      <c r="M7785">
        <v>10710</v>
      </c>
      <c r="N7785">
        <v>8649.5259999999998</v>
      </c>
      <c r="O7785">
        <v>2883.1750000000002</v>
      </c>
      <c r="P7785">
        <v>119</v>
      </c>
      <c r="Q7785">
        <v>30</v>
      </c>
      <c r="R7785">
        <v>2060.4740000000002</v>
      </c>
      <c r="S7785">
        <v>2019</v>
      </c>
      <c r="T7785">
        <v>10</v>
      </c>
      <c r="U7785">
        <v>40</v>
      </c>
    </row>
    <row r="7786" spans="1:21" x14ac:dyDescent="0.3">
      <c r="A7786" s="5" t="s">
        <v>168</v>
      </c>
      <c r="B7786" s="5" t="s">
        <v>169</v>
      </c>
      <c r="C7786" s="5" t="s">
        <v>170</v>
      </c>
      <c r="D7786" s="5" t="s">
        <v>451</v>
      </c>
      <c r="E7786" s="5" t="s">
        <v>172</v>
      </c>
      <c r="F7786" s="6">
        <v>43741</v>
      </c>
      <c r="G7786" s="5" t="s">
        <v>148</v>
      </c>
      <c r="H7786" s="5" t="s">
        <v>190</v>
      </c>
      <c r="I7786">
        <v>43554</v>
      </c>
      <c r="J7786">
        <v>187</v>
      </c>
      <c r="K7786">
        <v>118</v>
      </c>
      <c r="L7786">
        <v>1</v>
      </c>
      <c r="M7786">
        <v>3540</v>
      </c>
      <c r="N7786">
        <v>2883.1750000000002</v>
      </c>
      <c r="O7786">
        <v>2883.1750000000002</v>
      </c>
      <c r="P7786">
        <v>118</v>
      </c>
      <c r="Q7786">
        <v>30</v>
      </c>
      <c r="R7786">
        <v>656.82500000000005</v>
      </c>
      <c r="S7786">
        <v>2019</v>
      </c>
      <c r="T7786">
        <v>10</v>
      </c>
      <c r="U7786">
        <v>40</v>
      </c>
    </row>
    <row r="7787" spans="1:21" x14ac:dyDescent="0.3">
      <c r="A7787" s="5" t="s">
        <v>168</v>
      </c>
      <c r="B7787" s="5" t="s">
        <v>169</v>
      </c>
      <c r="C7787" s="5" t="s">
        <v>170</v>
      </c>
      <c r="D7787" s="5" t="s">
        <v>451</v>
      </c>
      <c r="E7787" s="5" t="s">
        <v>172</v>
      </c>
      <c r="F7787" s="6">
        <v>43741</v>
      </c>
      <c r="G7787" s="5" t="s">
        <v>148</v>
      </c>
      <c r="H7787" s="5" t="s">
        <v>173</v>
      </c>
      <c r="I7787">
        <v>43554</v>
      </c>
      <c r="J7787">
        <v>187</v>
      </c>
      <c r="K7787">
        <v>258.5</v>
      </c>
      <c r="L7787">
        <v>2</v>
      </c>
      <c r="M7787">
        <v>8789</v>
      </c>
      <c r="N7787">
        <v>5766.35</v>
      </c>
      <c r="O7787">
        <v>2883.1750000000002</v>
      </c>
      <c r="P7787">
        <v>129.25</v>
      </c>
      <c r="Q7787">
        <v>34</v>
      </c>
      <c r="R7787">
        <v>3022.65</v>
      </c>
      <c r="S7787">
        <v>2019</v>
      </c>
      <c r="T7787">
        <v>10</v>
      </c>
      <c r="U7787">
        <v>40</v>
      </c>
    </row>
    <row r="7788" spans="1:21" x14ac:dyDescent="0.3">
      <c r="A7788" s="5" t="s">
        <v>168</v>
      </c>
      <c r="B7788" s="5" t="s">
        <v>169</v>
      </c>
      <c r="C7788" s="5" t="s">
        <v>170</v>
      </c>
      <c r="D7788" s="5" t="s">
        <v>448</v>
      </c>
      <c r="E7788" s="5" t="s">
        <v>172</v>
      </c>
      <c r="F7788" s="6">
        <v>43741</v>
      </c>
      <c r="G7788" s="5" t="s">
        <v>148</v>
      </c>
      <c r="H7788" s="5" t="s">
        <v>208</v>
      </c>
      <c r="I7788">
        <v>43546</v>
      </c>
      <c r="J7788">
        <v>195</v>
      </c>
      <c r="K7788">
        <v>111</v>
      </c>
      <c r="L7788">
        <v>1</v>
      </c>
      <c r="M7788">
        <v>3330</v>
      </c>
      <c r="N7788">
        <v>3046.386</v>
      </c>
      <c r="O7788">
        <v>3046.386</v>
      </c>
      <c r="P7788">
        <v>111</v>
      </c>
      <c r="Q7788">
        <v>30</v>
      </c>
      <c r="R7788">
        <v>283.61399999999998</v>
      </c>
      <c r="S7788">
        <v>2019</v>
      </c>
      <c r="T7788">
        <v>10</v>
      </c>
      <c r="U7788">
        <v>40</v>
      </c>
    </row>
    <row r="7789" spans="1:21" x14ac:dyDescent="0.3">
      <c r="A7789" s="5" t="s">
        <v>168</v>
      </c>
      <c r="B7789" s="5" t="s">
        <v>175</v>
      </c>
      <c r="C7789" s="5" t="s">
        <v>85</v>
      </c>
      <c r="D7789" s="5" t="s">
        <v>455</v>
      </c>
      <c r="E7789" s="5" t="s">
        <v>172</v>
      </c>
      <c r="F7789" s="6">
        <v>43741</v>
      </c>
      <c r="G7789" s="5" t="s">
        <v>148</v>
      </c>
      <c r="H7789" s="5" t="s">
        <v>205</v>
      </c>
      <c r="I7789">
        <v>43561</v>
      </c>
      <c r="J7789">
        <v>180</v>
      </c>
      <c r="K7789">
        <v>234</v>
      </c>
      <c r="L7789">
        <v>2</v>
      </c>
      <c r="M7789">
        <v>7137</v>
      </c>
      <c r="N7789">
        <v>4832.71</v>
      </c>
      <c r="O7789">
        <v>2416.355</v>
      </c>
      <c r="P7789">
        <v>117</v>
      </c>
      <c r="Q7789">
        <v>30.5</v>
      </c>
      <c r="R7789">
        <v>2304.29</v>
      </c>
      <c r="S7789">
        <v>2019</v>
      </c>
      <c r="T7789">
        <v>10</v>
      </c>
      <c r="U7789">
        <v>40</v>
      </c>
    </row>
    <row r="7790" spans="1:21" x14ac:dyDescent="0.3">
      <c r="A7790" s="5" t="s">
        <v>168</v>
      </c>
      <c r="B7790" s="5" t="s">
        <v>175</v>
      </c>
      <c r="C7790" s="5" t="s">
        <v>85</v>
      </c>
      <c r="D7790" s="5" t="s">
        <v>455</v>
      </c>
      <c r="E7790" s="5" t="s">
        <v>172</v>
      </c>
      <c r="F7790" s="6">
        <v>43741</v>
      </c>
      <c r="G7790" s="5" t="s">
        <v>148</v>
      </c>
      <c r="H7790" s="5" t="s">
        <v>202</v>
      </c>
      <c r="I7790">
        <v>43561</v>
      </c>
      <c r="J7790">
        <v>180</v>
      </c>
      <c r="K7790">
        <v>830</v>
      </c>
      <c r="L7790">
        <v>8</v>
      </c>
      <c r="M7790">
        <v>25315</v>
      </c>
      <c r="N7790">
        <v>19330.84</v>
      </c>
      <c r="O7790">
        <v>2416.355</v>
      </c>
      <c r="P7790">
        <v>103.75</v>
      </c>
      <c r="Q7790">
        <v>30.5</v>
      </c>
      <c r="R7790">
        <v>5984.16</v>
      </c>
      <c r="S7790">
        <v>2019</v>
      </c>
      <c r="T7790">
        <v>10</v>
      </c>
      <c r="U7790">
        <v>40</v>
      </c>
    </row>
    <row r="7791" spans="1:21" x14ac:dyDescent="0.3">
      <c r="A7791" s="5" t="s">
        <v>168</v>
      </c>
      <c r="B7791" s="5" t="s">
        <v>175</v>
      </c>
      <c r="C7791" s="5" t="s">
        <v>85</v>
      </c>
      <c r="D7791" s="5" t="s">
        <v>455</v>
      </c>
      <c r="E7791" s="5" t="s">
        <v>172</v>
      </c>
      <c r="F7791" s="6">
        <v>43741</v>
      </c>
      <c r="G7791" s="5" t="s">
        <v>148</v>
      </c>
      <c r="H7791" s="5" t="s">
        <v>204</v>
      </c>
      <c r="I7791">
        <v>43561</v>
      </c>
      <c r="J7791">
        <v>180</v>
      </c>
      <c r="K7791">
        <v>346</v>
      </c>
      <c r="L7791">
        <v>3</v>
      </c>
      <c r="M7791">
        <v>10553</v>
      </c>
      <c r="N7791">
        <v>7249.0649999999996</v>
      </c>
      <c r="O7791">
        <v>2416.355</v>
      </c>
      <c r="P7791">
        <v>115.33333333333333</v>
      </c>
      <c r="Q7791">
        <v>30.5</v>
      </c>
      <c r="R7791">
        <v>3303.9349999999999</v>
      </c>
      <c r="S7791">
        <v>2019</v>
      </c>
      <c r="T7791">
        <v>10</v>
      </c>
      <c r="U7791">
        <v>40</v>
      </c>
    </row>
    <row r="7792" spans="1:21" x14ac:dyDescent="0.3">
      <c r="A7792" s="5" t="s">
        <v>168</v>
      </c>
      <c r="B7792" s="5" t="s">
        <v>175</v>
      </c>
      <c r="C7792" s="5" t="s">
        <v>85</v>
      </c>
      <c r="D7792" s="5" t="s">
        <v>455</v>
      </c>
      <c r="E7792" s="5" t="s">
        <v>172</v>
      </c>
      <c r="F7792" s="6">
        <v>43741</v>
      </c>
      <c r="G7792" s="5" t="s">
        <v>148</v>
      </c>
      <c r="H7792" s="5" t="s">
        <v>230</v>
      </c>
      <c r="I7792">
        <v>43561</v>
      </c>
      <c r="J7792">
        <v>180</v>
      </c>
      <c r="K7792">
        <v>2307</v>
      </c>
      <c r="L7792">
        <v>20</v>
      </c>
      <c r="M7792">
        <v>69210</v>
      </c>
      <c r="N7792">
        <v>48327.101000000002</v>
      </c>
      <c r="O7792">
        <v>2416.355</v>
      </c>
      <c r="P7792">
        <v>115.35</v>
      </c>
      <c r="Q7792">
        <v>30</v>
      </c>
      <c r="R7792">
        <v>20882.899000000001</v>
      </c>
      <c r="S7792">
        <v>2019</v>
      </c>
      <c r="T7792">
        <v>10</v>
      </c>
      <c r="U7792">
        <v>40</v>
      </c>
    </row>
    <row r="7793" spans="1:21" x14ac:dyDescent="0.3">
      <c r="A7793" s="5" t="s">
        <v>168</v>
      </c>
      <c r="B7793" s="5" t="s">
        <v>175</v>
      </c>
      <c r="C7793" s="5" t="s">
        <v>85</v>
      </c>
      <c r="D7793" s="5" t="s">
        <v>455</v>
      </c>
      <c r="E7793" s="5" t="s">
        <v>172</v>
      </c>
      <c r="F7793" s="6">
        <v>43741</v>
      </c>
      <c r="G7793" s="5" t="s">
        <v>148</v>
      </c>
      <c r="H7793" s="5" t="s">
        <v>184</v>
      </c>
      <c r="I7793">
        <v>43561</v>
      </c>
      <c r="J7793">
        <v>180</v>
      </c>
      <c r="K7793">
        <v>1184</v>
      </c>
      <c r="L7793">
        <v>10</v>
      </c>
      <c r="M7793">
        <v>35520</v>
      </c>
      <c r="N7793">
        <v>24163.55</v>
      </c>
      <c r="O7793">
        <v>2416.355</v>
      </c>
      <c r="P7793">
        <v>118.4</v>
      </c>
      <c r="Q7793">
        <v>30</v>
      </c>
      <c r="R7793">
        <v>11356.45</v>
      </c>
      <c r="S7793">
        <v>2019</v>
      </c>
      <c r="T7793">
        <v>10</v>
      </c>
      <c r="U7793">
        <v>40</v>
      </c>
    </row>
    <row r="7794" spans="1:21" x14ac:dyDescent="0.3">
      <c r="A7794" s="5" t="s">
        <v>168</v>
      </c>
      <c r="B7794" s="5" t="s">
        <v>175</v>
      </c>
      <c r="C7794" s="5" t="s">
        <v>85</v>
      </c>
      <c r="D7794" s="5" t="s">
        <v>455</v>
      </c>
      <c r="E7794" s="5" t="s">
        <v>172</v>
      </c>
      <c r="F7794" s="6">
        <v>43741</v>
      </c>
      <c r="G7794" s="5" t="s">
        <v>148</v>
      </c>
      <c r="H7794" s="5" t="s">
        <v>203</v>
      </c>
      <c r="I7794">
        <v>43561</v>
      </c>
      <c r="J7794">
        <v>180</v>
      </c>
      <c r="K7794">
        <v>205</v>
      </c>
      <c r="L7794">
        <v>2</v>
      </c>
      <c r="M7794">
        <v>6252.5</v>
      </c>
      <c r="N7794">
        <v>4832.71</v>
      </c>
      <c r="O7794">
        <v>2416.355</v>
      </c>
      <c r="P7794">
        <v>102.5</v>
      </c>
      <c r="Q7794">
        <v>30.5</v>
      </c>
      <c r="R7794">
        <v>1419.79</v>
      </c>
      <c r="S7794">
        <v>2019</v>
      </c>
      <c r="T7794">
        <v>10</v>
      </c>
      <c r="U7794">
        <v>40</v>
      </c>
    </row>
    <row r="7795" spans="1:21" x14ac:dyDescent="0.3">
      <c r="A7795" s="5" t="s">
        <v>168</v>
      </c>
      <c r="B7795" s="5" t="s">
        <v>175</v>
      </c>
      <c r="C7795" s="5" t="s">
        <v>85</v>
      </c>
      <c r="D7795" s="5" t="s">
        <v>455</v>
      </c>
      <c r="E7795" s="5" t="s">
        <v>172</v>
      </c>
      <c r="F7795" s="6">
        <v>43741</v>
      </c>
      <c r="G7795" s="5" t="s">
        <v>148</v>
      </c>
      <c r="H7795" s="5" t="s">
        <v>180</v>
      </c>
      <c r="I7795">
        <v>43561</v>
      </c>
      <c r="J7795">
        <v>180</v>
      </c>
      <c r="K7795">
        <v>206</v>
      </c>
      <c r="L7795">
        <v>2</v>
      </c>
      <c r="M7795">
        <v>6283</v>
      </c>
      <c r="N7795">
        <v>4832.71</v>
      </c>
      <c r="O7795">
        <v>2416.355</v>
      </c>
      <c r="P7795">
        <v>103</v>
      </c>
      <c r="Q7795">
        <v>30.5</v>
      </c>
      <c r="R7795">
        <v>1450.29</v>
      </c>
      <c r="S7795">
        <v>2019</v>
      </c>
      <c r="T7795">
        <v>10</v>
      </c>
      <c r="U7795">
        <v>40</v>
      </c>
    </row>
    <row r="7796" spans="1:21" x14ac:dyDescent="0.3">
      <c r="A7796" s="5" t="s">
        <v>168</v>
      </c>
      <c r="B7796" s="5" t="s">
        <v>175</v>
      </c>
      <c r="C7796" s="5" t="s">
        <v>85</v>
      </c>
      <c r="D7796" s="5" t="s">
        <v>455</v>
      </c>
      <c r="E7796" s="5" t="s">
        <v>172</v>
      </c>
      <c r="F7796" s="6">
        <v>43741</v>
      </c>
      <c r="G7796" s="5" t="s">
        <v>148</v>
      </c>
      <c r="H7796" s="5" t="s">
        <v>216</v>
      </c>
      <c r="I7796">
        <v>43561</v>
      </c>
      <c r="J7796">
        <v>180</v>
      </c>
      <c r="K7796">
        <v>225</v>
      </c>
      <c r="L7796">
        <v>2</v>
      </c>
      <c r="M7796">
        <v>6862.5</v>
      </c>
      <c r="N7796">
        <v>4832.71</v>
      </c>
      <c r="O7796">
        <v>2416.355</v>
      </c>
      <c r="P7796">
        <v>112.5</v>
      </c>
      <c r="Q7796">
        <v>30.5</v>
      </c>
      <c r="R7796">
        <v>2029.79</v>
      </c>
      <c r="S7796">
        <v>2019</v>
      </c>
      <c r="T7796">
        <v>10</v>
      </c>
      <c r="U7796">
        <v>40</v>
      </c>
    </row>
    <row r="7797" spans="1:21" x14ac:dyDescent="0.3">
      <c r="A7797" s="5" t="s">
        <v>168</v>
      </c>
      <c r="B7797" s="5" t="s">
        <v>175</v>
      </c>
      <c r="C7797" s="5" t="s">
        <v>85</v>
      </c>
      <c r="D7797" s="5" t="s">
        <v>455</v>
      </c>
      <c r="E7797" s="5" t="s">
        <v>172</v>
      </c>
      <c r="F7797" s="6">
        <v>43741</v>
      </c>
      <c r="G7797" s="5" t="s">
        <v>148</v>
      </c>
      <c r="H7797" s="5" t="s">
        <v>222</v>
      </c>
      <c r="I7797">
        <v>43561</v>
      </c>
      <c r="J7797">
        <v>180</v>
      </c>
      <c r="K7797">
        <v>118</v>
      </c>
      <c r="L7797">
        <v>1</v>
      </c>
      <c r="M7797">
        <v>3599</v>
      </c>
      <c r="N7797">
        <v>2416.355</v>
      </c>
      <c r="O7797">
        <v>2416.355</v>
      </c>
      <c r="P7797">
        <v>118</v>
      </c>
      <c r="Q7797">
        <v>30.5</v>
      </c>
      <c r="R7797">
        <v>1182.645</v>
      </c>
      <c r="S7797">
        <v>2019</v>
      </c>
      <c r="T7797">
        <v>10</v>
      </c>
      <c r="U7797">
        <v>40</v>
      </c>
    </row>
    <row r="7798" spans="1:21" x14ac:dyDescent="0.3">
      <c r="A7798" s="5" t="s">
        <v>168</v>
      </c>
      <c r="B7798" s="5" t="s">
        <v>175</v>
      </c>
      <c r="C7798" s="5" t="s">
        <v>85</v>
      </c>
      <c r="D7798" s="5" t="s">
        <v>455</v>
      </c>
      <c r="E7798" s="5" t="s">
        <v>172</v>
      </c>
      <c r="F7798" s="6">
        <v>43741</v>
      </c>
      <c r="G7798" s="5" t="s">
        <v>148</v>
      </c>
      <c r="H7798" s="5" t="s">
        <v>181</v>
      </c>
      <c r="I7798">
        <v>43561</v>
      </c>
      <c r="J7798">
        <v>180</v>
      </c>
      <c r="K7798">
        <v>240</v>
      </c>
      <c r="L7798">
        <v>2</v>
      </c>
      <c r="M7798">
        <v>7320</v>
      </c>
      <c r="N7798">
        <v>4832.71</v>
      </c>
      <c r="O7798">
        <v>2416.355</v>
      </c>
      <c r="P7798">
        <v>120</v>
      </c>
      <c r="Q7798">
        <v>30.5</v>
      </c>
      <c r="R7798">
        <v>2487.29</v>
      </c>
      <c r="S7798">
        <v>2019</v>
      </c>
      <c r="T7798">
        <v>10</v>
      </c>
      <c r="U7798">
        <v>40</v>
      </c>
    </row>
    <row r="7799" spans="1:21" x14ac:dyDescent="0.3">
      <c r="A7799" s="5" t="s">
        <v>168</v>
      </c>
      <c r="B7799" s="5" t="s">
        <v>175</v>
      </c>
      <c r="C7799" s="5" t="s">
        <v>85</v>
      </c>
      <c r="D7799" s="5" t="s">
        <v>455</v>
      </c>
      <c r="E7799" s="5" t="s">
        <v>172</v>
      </c>
      <c r="F7799" s="6">
        <v>43741</v>
      </c>
      <c r="G7799" s="5" t="s">
        <v>148</v>
      </c>
      <c r="H7799" s="5" t="s">
        <v>183</v>
      </c>
      <c r="I7799">
        <v>43561</v>
      </c>
      <c r="J7799">
        <v>180</v>
      </c>
      <c r="K7799">
        <v>460</v>
      </c>
      <c r="L7799">
        <v>4</v>
      </c>
      <c r="M7799">
        <v>14030</v>
      </c>
      <c r="N7799">
        <v>9665.42</v>
      </c>
      <c r="O7799">
        <v>2416.355</v>
      </c>
      <c r="P7799">
        <v>115</v>
      </c>
      <c r="Q7799">
        <v>30.5</v>
      </c>
      <c r="R7799">
        <v>4364.58</v>
      </c>
      <c r="S7799">
        <v>2019</v>
      </c>
      <c r="T7799">
        <v>10</v>
      </c>
      <c r="U7799">
        <v>40</v>
      </c>
    </row>
    <row r="7800" spans="1:21" x14ac:dyDescent="0.3">
      <c r="A7800" s="5" t="s">
        <v>168</v>
      </c>
      <c r="B7800" s="5" t="s">
        <v>175</v>
      </c>
      <c r="C7800" s="5" t="s">
        <v>85</v>
      </c>
      <c r="D7800" s="5" t="s">
        <v>455</v>
      </c>
      <c r="E7800" s="5" t="s">
        <v>172</v>
      </c>
      <c r="F7800" s="6">
        <v>43741</v>
      </c>
      <c r="G7800" s="5" t="s">
        <v>148</v>
      </c>
      <c r="H7800" s="5" t="s">
        <v>246</v>
      </c>
      <c r="I7800">
        <v>43561</v>
      </c>
      <c r="J7800">
        <v>180</v>
      </c>
      <c r="K7800">
        <v>92</v>
      </c>
      <c r="L7800">
        <v>1</v>
      </c>
      <c r="M7800">
        <v>2806</v>
      </c>
      <c r="N7800">
        <v>2416.355</v>
      </c>
      <c r="O7800">
        <v>2416.355</v>
      </c>
      <c r="P7800">
        <v>92</v>
      </c>
      <c r="Q7800">
        <v>30.5</v>
      </c>
      <c r="R7800">
        <v>389.64499999999998</v>
      </c>
      <c r="S7800">
        <v>2019</v>
      </c>
      <c r="T7800">
        <v>10</v>
      </c>
      <c r="U7800">
        <v>40</v>
      </c>
    </row>
    <row r="7801" spans="1:21" x14ac:dyDescent="0.3">
      <c r="A7801" s="5" t="s">
        <v>168</v>
      </c>
      <c r="B7801" s="5" t="s">
        <v>175</v>
      </c>
      <c r="C7801" s="5" t="s">
        <v>85</v>
      </c>
      <c r="D7801" s="5" t="s">
        <v>455</v>
      </c>
      <c r="E7801" s="5" t="s">
        <v>172</v>
      </c>
      <c r="F7801" s="6">
        <v>43741</v>
      </c>
      <c r="G7801" s="5" t="s">
        <v>148</v>
      </c>
      <c r="H7801" s="5" t="s">
        <v>218</v>
      </c>
      <c r="I7801">
        <v>43561</v>
      </c>
      <c r="J7801">
        <v>180</v>
      </c>
      <c r="K7801">
        <v>460</v>
      </c>
      <c r="L7801">
        <v>4</v>
      </c>
      <c r="M7801">
        <v>14030</v>
      </c>
      <c r="N7801">
        <v>9665.42</v>
      </c>
      <c r="O7801">
        <v>2416.355</v>
      </c>
      <c r="P7801">
        <v>115</v>
      </c>
      <c r="Q7801">
        <v>30.5</v>
      </c>
      <c r="R7801">
        <v>4364.58</v>
      </c>
      <c r="S7801">
        <v>2019</v>
      </c>
      <c r="T7801">
        <v>10</v>
      </c>
      <c r="U7801">
        <v>40</v>
      </c>
    </row>
    <row r="7802" spans="1:21" x14ac:dyDescent="0.3">
      <c r="A7802" s="5" t="s">
        <v>168</v>
      </c>
      <c r="B7802" s="5" t="s">
        <v>175</v>
      </c>
      <c r="C7802" s="5" t="s">
        <v>85</v>
      </c>
      <c r="D7802" s="5" t="s">
        <v>455</v>
      </c>
      <c r="E7802" s="5" t="s">
        <v>172</v>
      </c>
      <c r="F7802" s="6">
        <v>43741</v>
      </c>
      <c r="G7802" s="5" t="s">
        <v>148</v>
      </c>
      <c r="H7802" s="5" t="s">
        <v>321</v>
      </c>
      <c r="I7802">
        <v>43561</v>
      </c>
      <c r="J7802">
        <v>180</v>
      </c>
      <c r="K7802">
        <v>138</v>
      </c>
      <c r="L7802">
        <v>1</v>
      </c>
      <c r="M7802">
        <v>4140</v>
      </c>
      <c r="N7802">
        <v>2416.355</v>
      </c>
      <c r="O7802">
        <v>2416.355</v>
      </c>
      <c r="P7802">
        <v>138</v>
      </c>
      <c r="Q7802">
        <v>30</v>
      </c>
      <c r="R7802">
        <v>1723.645</v>
      </c>
      <c r="S7802">
        <v>2019</v>
      </c>
      <c r="T7802">
        <v>10</v>
      </c>
      <c r="U7802">
        <v>40</v>
      </c>
    </row>
    <row r="7803" spans="1:21" x14ac:dyDescent="0.3">
      <c r="A7803" s="5" t="s">
        <v>168</v>
      </c>
      <c r="B7803" s="5" t="s">
        <v>175</v>
      </c>
      <c r="C7803" s="5" t="s">
        <v>85</v>
      </c>
      <c r="D7803" s="5" t="s">
        <v>455</v>
      </c>
      <c r="E7803" s="5" t="s">
        <v>172</v>
      </c>
      <c r="F7803" s="6">
        <v>43741</v>
      </c>
      <c r="G7803" s="5" t="s">
        <v>148</v>
      </c>
      <c r="H7803" s="5" t="s">
        <v>269</v>
      </c>
      <c r="I7803">
        <v>43561</v>
      </c>
      <c r="J7803">
        <v>180</v>
      </c>
      <c r="K7803">
        <v>320</v>
      </c>
      <c r="L7803">
        <v>3</v>
      </c>
      <c r="M7803">
        <v>9600</v>
      </c>
      <c r="N7803">
        <v>7249.0649999999996</v>
      </c>
      <c r="O7803">
        <v>2416.355</v>
      </c>
      <c r="P7803">
        <v>106.66666666666667</v>
      </c>
      <c r="Q7803">
        <v>30</v>
      </c>
      <c r="R7803">
        <v>2350.9349999999999</v>
      </c>
      <c r="S7803">
        <v>2019</v>
      </c>
      <c r="T7803">
        <v>10</v>
      </c>
      <c r="U7803">
        <v>40</v>
      </c>
    </row>
    <row r="7804" spans="1:21" x14ac:dyDescent="0.3">
      <c r="A7804" s="5" t="s">
        <v>168</v>
      </c>
      <c r="B7804" s="5" t="s">
        <v>175</v>
      </c>
      <c r="C7804" s="5" t="s">
        <v>85</v>
      </c>
      <c r="D7804" s="5" t="s">
        <v>455</v>
      </c>
      <c r="E7804" s="5" t="s">
        <v>172</v>
      </c>
      <c r="F7804" s="6">
        <v>43741</v>
      </c>
      <c r="G7804" s="5" t="s">
        <v>148</v>
      </c>
      <c r="H7804" s="5" t="s">
        <v>187</v>
      </c>
      <c r="I7804">
        <v>43561</v>
      </c>
      <c r="J7804">
        <v>180</v>
      </c>
      <c r="K7804">
        <v>220</v>
      </c>
      <c r="L7804">
        <v>2</v>
      </c>
      <c r="M7804">
        <v>6710</v>
      </c>
      <c r="N7804">
        <v>4832.71</v>
      </c>
      <c r="O7804">
        <v>2416.355</v>
      </c>
      <c r="P7804">
        <v>110</v>
      </c>
      <c r="Q7804">
        <v>30.5</v>
      </c>
      <c r="R7804">
        <v>1877.29</v>
      </c>
      <c r="S7804">
        <v>2019</v>
      </c>
      <c r="T7804">
        <v>10</v>
      </c>
      <c r="U7804">
        <v>40</v>
      </c>
    </row>
    <row r="7805" spans="1:21" x14ac:dyDescent="0.3">
      <c r="A7805" s="5" t="s">
        <v>168</v>
      </c>
      <c r="B7805" s="5" t="s">
        <v>175</v>
      </c>
      <c r="C7805" s="5" t="s">
        <v>85</v>
      </c>
      <c r="D7805" s="5" t="s">
        <v>455</v>
      </c>
      <c r="E7805" s="5" t="s">
        <v>172</v>
      </c>
      <c r="F7805" s="6">
        <v>43741</v>
      </c>
      <c r="G7805" s="5" t="s">
        <v>148</v>
      </c>
      <c r="H7805" s="5" t="s">
        <v>186</v>
      </c>
      <c r="I7805">
        <v>43561</v>
      </c>
      <c r="J7805">
        <v>180</v>
      </c>
      <c r="K7805">
        <v>110</v>
      </c>
      <c r="L7805">
        <v>1</v>
      </c>
      <c r="M7805">
        <v>3355</v>
      </c>
      <c r="N7805">
        <v>2416.355</v>
      </c>
      <c r="O7805">
        <v>2416.355</v>
      </c>
      <c r="P7805">
        <v>110</v>
      </c>
      <c r="Q7805">
        <v>30.5</v>
      </c>
      <c r="R7805">
        <v>938.64499999999998</v>
      </c>
      <c r="S7805">
        <v>2019</v>
      </c>
      <c r="T7805">
        <v>10</v>
      </c>
      <c r="U7805">
        <v>40</v>
      </c>
    </row>
    <row r="7806" spans="1:21" x14ac:dyDescent="0.3">
      <c r="A7806" s="5" t="s">
        <v>168</v>
      </c>
      <c r="B7806" s="5" t="s">
        <v>175</v>
      </c>
      <c r="C7806" s="5" t="s">
        <v>85</v>
      </c>
      <c r="D7806" s="5" t="s">
        <v>455</v>
      </c>
      <c r="E7806" s="5" t="s">
        <v>172</v>
      </c>
      <c r="F7806" s="6">
        <v>43741</v>
      </c>
      <c r="G7806" s="5" t="s">
        <v>148</v>
      </c>
      <c r="H7806" s="5" t="s">
        <v>189</v>
      </c>
      <c r="I7806">
        <v>43561</v>
      </c>
      <c r="J7806">
        <v>180</v>
      </c>
      <c r="K7806">
        <v>130</v>
      </c>
      <c r="L7806">
        <v>1</v>
      </c>
      <c r="M7806">
        <v>3965</v>
      </c>
      <c r="N7806">
        <v>2416.355</v>
      </c>
      <c r="O7806">
        <v>2416.355</v>
      </c>
      <c r="P7806">
        <v>130</v>
      </c>
      <c r="Q7806">
        <v>30.5</v>
      </c>
      <c r="R7806">
        <v>1548.645</v>
      </c>
      <c r="S7806">
        <v>2019</v>
      </c>
      <c r="T7806">
        <v>10</v>
      </c>
      <c r="U7806">
        <v>40</v>
      </c>
    </row>
    <row r="7807" spans="1:21" x14ac:dyDescent="0.3">
      <c r="A7807" s="5" t="s">
        <v>168</v>
      </c>
      <c r="B7807" s="5" t="s">
        <v>175</v>
      </c>
      <c r="C7807" s="5" t="s">
        <v>85</v>
      </c>
      <c r="D7807" s="5" t="s">
        <v>455</v>
      </c>
      <c r="E7807" s="5" t="s">
        <v>172</v>
      </c>
      <c r="F7807" s="6">
        <v>43741</v>
      </c>
      <c r="G7807" s="5" t="s">
        <v>148</v>
      </c>
      <c r="H7807" s="5" t="s">
        <v>308</v>
      </c>
      <c r="I7807">
        <v>43561</v>
      </c>
      <c r="J7807">
        <v>180</v>
      </c>
      <c r="K7807">
        <v>106</v>
      </c>
      <c r="L7807">
        <v>1</v>
      </c>
      <c r="M7807">
        <v>3233</v>
      </c>
      <c r="N7807">
        <v>2416.355</v>
      </c>
      <c r="O7807">
        <v>2416.355</v>
      </c>
      <c r="P7807">
        <v>106</v>
      </c>
      <c r="Q7807">
        <v>30.5</v>
      </c>
      <c r="R7807">
        <v>816.64499999999998</v>
      </c>
      <c r="S7807">
        <v>2019</v>
      </c>
      <c r="T7807">
        <v>10</v>
      </c>
      <c r="U7807">
        <v>40</v>
      </c>
    </row>
    <row r="7808" spans="1:21" x14ac:dyDescent="0.3">
      <c r="A7808" s="5" t="s">
        <v>168</v>
      </c>
      <c r="B7808" s="5" t="s">
        <v>175</v>
      </c>
      <c r="C7808" s="5" t="s">
        <v>85</v>
      </c>
      <c r="D7808" s="5" t="s">
        <v>455</v>
      </c>
      <c r="E7808" s="5" t="s">
        <v>172</v>
      </c>
      <c r="F7808" s="6">
        <v>43741</v>
      </c>
      <c r="G7808" s="5" t="s">
        <v>148</v>
      </c>
      <c r="H7808" s="5" t="s">
        <v>185</v>
      </c>
      <c r="I7808">
        <v>43561</v>
      </c>
      <c r="J7808">
        <v>180</v>
      </c>
      <c r="K7808">
        <v>117</v>
      </c>
      <c r="L7808">
        <v>1</v>
      </c>
      <c r="M7808">
        <v>3568.5</v>
      </c>
      <c r="N7808">
        <v>2416.355</v>
      </c>
      <c r="O7808">
        <v>2416.355</v>
      </c>
      <c r="P7808">
        <v>117</v>
      </c>
      <c r="Q7808">
        <v>30.5</v>
      </c>
      <c r="R7808">
        <v>1152.145</v>
      </c>
      <c r="S7808">
        <v>2019</v>
      </c>
      <c r="T7808">
        <v>10</v>
      </c>
      <c r="U7808">
        <v>40</v>
      </c>
    </row>
    <row r="7809" spans="1:21" x14ac:dyDescent="0.3">
      <c r="A7809" s="5" t="s">
        <v>168</v>
      </c>
      <c r="B7809" s="5" t="s">
        <v>175</v>
      </c>
      <c r="C7809" s="5" t="s">
        <v>85</v>
      </c>
      <c r="D7809" s="5" t="s">
        <v>455</v>
      </c>
      <c r="E7809" s="5" t="s">
        <v>172</v>
      </c>
      <c r="F7809" s="6">
        <v>43741</v>
      </c>
      <c r="G7809" s="5" t="s">
        <v>148</v>
      </c>
      <c r="H7809" s="5" t="s">
        <v>190</v>
      </c>
      <c r="I7809">
        <v>43561</v>
      </c>
      <c r="J7809">
        <v>180</v>
      </c>
      <c r="K7809">
        <v>218</v>
      </c>
      <c r="L7809">
        <v>2</v>
      </c>
      <c r="M7809">
        <v>6649</v>
      </c>
      <c r="N7809">
        <v>4832.71</v>
      </c>
      <c r="O7809">
        <v>2416.355</v>
      </c>
      <c r="P7809">
        <v>109</v>
      </c>
      <c r="Q7809">
        <v>30.5</v>
      </c>
      <c r="R7809">
        <v>1816.29</v>
      </c>
      <c r="S7809">
        <v>2019</v>
      </c>
      <c r="T7809">
        <v>10</v>
      </c>
      <c r="U7809">
        <v>40</v>
      </c>
    </row>
    <row r="7810" spans="1:21" x14ac:dyDescent="0.3">
      <c r="A7810" s="5" t="s">
        <v>168</v>
      </c>
      <c r="B7810" s="5" t="s">
        <v>175</v>
      </c>
      <c r="C7810" s="5" t="s">
        <v>85</v>
      </c>
      <c r="D7810" s="5" t="s">
        <v>455</v>
      </c>
      <c r="E7810" s="5" t="s">
        <v>172</v>
      </c>
      <c r="F7810" s="6">
        <v>43741</v>
      </c>
      <c r="G7810" s="5" t="s">
        <v>148</v>
      </c>
      <c r="H7810" s="5" t="s">
        <v>190</v>
      </c>
      <c r="I7810">
        <v>43561</v>
      </c>
      <c r="J7810">
        <v>180</v>
      </c>
      <c r="K7810">
        <v>106</v>
      </c>
      <c r="L7810">
        <v>1</v>
      </c>
      <c r="M7810">
        <v>3233</v>
      </c>
      <c r="N7810">
        <v>2416.355</v>
      </c>
      <c r="O7810">
        <v>2416.355</v>
      </c>
      <c r="P7810">
        <v>106</v>
      </c>
      <c r="Q7810">
        <v>30.5</v>
      </c>
      <c r="R7810">
        <v>816.64499999999998</v>
      </c>
      <c r="S7810">
        <v>2019</v>
      </c>
      <c r="T7810">
        <v>10</v>
      </c>
      <c r="U7810">
        <v>40</v>
      </c>
    </row>
    <row r="7811" spans="1:21" x14ac:dyDescent="0.3">
      <c r="A7811" s="5" t="s">
        <v>168</v>
      </c>
      <c r="B7811" s="5" t="s">
        <v>175</v>
      </c>
      <c r="C7811" s="5" t="s">
        <v>85</v>
      </c>
      <c r="D7811" s="5" t="s">
        <v>455</v>
      </c>
      <c r="E7811" s="5" t="s">
        <v>172</v>
      </c>
      <c r="F7811" s="6">
        <v>43741</v>
      </c>
      <c r="G7811" s="5" t="s">
        <v>148</v>
      </c>
      <c r="H7811" s="5" t="s">
        <v>235</v>
      </c>
      <c r="I7811">
        <v>43561</v>
      </c>
      <c r="J7811">
        <v>180</v>
      </c>
      <c r="K7811">
        <v>100.4</v>
      </c>
      <c r="L7811">
        <v>1</v>
      </c>
      <c r="M7811">
        <v>3012</v>
      </c>
      <c r="N7811">
        <v>2431.6990000000001</v>
      </c>
      <c r="O7811">
        <v>2431.6990000000001</v>
      </c>
      <c r="P7811">
        <v>100.4</v>
      </c>
      <c r="Q7811">
        <v>30</v>
      </c>
      <c r="R7811">
        <v>580.30100000000004</v>
      </c>
      <c r="S7811">
        <v>2019</v>
      </c>
      <c r="T7811">
        <v>10</v>
      </c>
      <c r="U7811">
        <v>40</v>
      </c>
    </row>
    <row r="7812" spans="1:21" x14ac:dyDescent="0.3">
      <c r="A7812" s="5" t="s">
        <v>168</v>
      </c>
      <c r="B7812" s="5" t="s">
        <v>175</v>
      </c>
      <c r="C7812" s="5" t="s">
        <v>85</v>
      </c>
      <c r="D7812" s="5" t="s">
        <v>455</v>
      </c>
      <c r="E7812" s="5" t="s">
        <v>172</v>
      </c>
      <c r="F7812" s="6">
        <v>43741</v>
      </c>
      <c r="G7812" s="5" t="s">
        <v>148</v>
      </c>
      <c r="H7812" s="5" t="s">
        <v>371</v>
      </c>
      <c r="I7812">
        <v>43561</v>
      </c>
      <c r="J7812">
        <v>180</v>
      </c>
      <c r="K7812">
        <v>1169.5</v>
      </c>
      <c r="L7812">
        <v>10</v>
      </c>
      <c r="M7812">
        <v>34500.25</v>
      </c>
      <c r="N7812">
        <v>24316.986000000001</v>
      </c>
      <c r="O7812">
        <v>2431.6990000000001</v>
      </c>
      <c r="P7812">
        <v>116.95</v>
      </c>
      <c r="Q7812">
        <v>29.5</v>
      </c>
      <c r="R7812">
        <v>10183.263999999999</v>
      </c>
      <c r="S7812">
        <v>2019</v>
      </c>
      <c r="T7812">
        <v>10</v>
      </c>
      <c r="U7812">
        <v>40</v>
      </c>
    </row>
    <row r="7813" spans="1:21" x14ac:dyDescent="0.3">
      <c r="A7813" s="5" t="s">
        <v>168</v>
      </c>
      <c r="B7813" s="5" t="s">
        <v>175</v>
      </c>
      <c r="C7813" s="5" t="s">
        <v>85</v>
      </c>
      <c r="D7813" s="5" t="s">
        <v>455</v>
      </c>
      <c r="E7813" s="5" t="s">
        <v>172</v>
      </c>
      <c r="F7813" s="6">
        <v>43741</v>
      </c>
      <c r="G7813" s="5" t="s">
        <v>148</v>
      </c>
      <c r="H7813" s="5" t="s">
        <v>178</v>
      </c>
      <c r="I7813">
        <v>43561</v>
      </c>
      <c r="J7813">
        <v>180</v>
      </c>
      <c r="K7813">
        <v>104.5</v>
      </c>
      <c r="L7813">
        <v>1</v>
      </c>
      <c r="M7813">
        <v>3135</v>
      </c>
      <c r="N7813">
        <v>2431.6990000000001</v>
      </c>
      <c r="O7813">
        <v>2431.6990000000001</v>
      </c>
      <c r="P7813">
        <v>104.5</v>
      </c>
      <c r="Q7813">
        <v>30</v>
      </c>
      <c r="R7813">
        <v>703.30100000000004</v>
      </c>
      <c r="S7813">
        <v>2019</v>
      </c>
      <c r="T7813">
        <v>10</v>
      </c>
      <c r="U7813">
        <v>40</v>
      </c>
    </row>
    <row r="7814" spans="1:21" x14ac:dyDescent="0.3">
      <c r="A7814" s="5" t="s">
        <v>168</v>
      </c>
      <c r="B7814" s="5" t="s">
        <v>175</v>
      </c>
      <c r="C7814" s="5" t="s">
        <v>85</v>
      </c>
      <c r="D7814" s="5" t="s">
        <v>455</v>
      </c>
      <c r="E7814" s="5" t="s">
        <v>172</v>
      </c>
      <c r="F7814" s="6">
        <v>43741</v>
      </c>
      <c r="G7814" s="5" t="s">
        <v>148</v>
      </c>
      <c r="H7814" s="5" t="s">
        <v>198</v>
      </c>
      <c r="I7814">
        <v>43561</v>
      </c>
      <c r="J7814">
        <v>180</v>
      </c>
      <c r="K7814">
        <v>121</v>
      </c>
      <c r="L7814">
        <v>1</v>
      </c>
      <c r="M7814">
        <v>3630</v>
      </c>
      <c r="N7814">
        <v>2431.6990000000001</v>
      </c>
      <c r="O7814">
        <v>2431.6990000000001</v>
      </c>
      <c r="P7814">
        <v>121</v>
      </c>
      <c r="Q7814">
        <v>30</v>
      </c>
      <c r="R7814">
        <v>1198.3009999999999</v>
      </c>
      <c r="S7814">
        <v>2019</v>
      </c>
      <c r="T7814">
        <v>10</v>
      </c>
      <c r="U7814">
        <v>40</v>
      </c>
    </row>
    <row r="7815" spans="1:21" x14ac:dyDescent="0.3">
      <c r="A7815" s="5" t="s">
        <v>168</v>
      </c>
      <c r="B7815" s="5" t="s">
        <v>175</v>
      </c>
      <c r="C7815" s="5" t="s">
        <v>85</v>
      </c>
      <c r="D7815" s="5" t="s">
        <v>455</v>
      </c>
      <c r="E7815" s="5" t="s">
        <v>172</v>
      </c>
      <c r="F7815" s="6">
        <v>43741</v>
      </c>
      <c r="G7815" s="5" t="s">
        <v>148</v>
      </c>
      <c r="H7815" s="5" t="s">
        <v>311</v>
      </c>
      <c r="I7815">
        <v>43561</v>
      </c>
      <c r="J7815">
        <v>180</v>
      </c>
      <c r="K7815">
        <v>113.5</v>
      </c>
      <c r="L7815">
        <v>1</v>
      </c>
      <c r="M7815">
        <v>3405</v>
      </c>
      <c r="N7815">
        <v>2431.6990000000001</v>
      </c>
      <c r="O7815">
        <v>2431.6990000000001</v>
      </c>
      <c r="P7815">
        <v>113.5</v>
      </c>
      <c r="Q7815">
        <v>30</v>
      </c>
      <c r="R7815">
        <v>973.30100000000004</v>
      </c>
      <c r="S7815">
        <v>2019</v>
      </c>
      <c r="T7815">
        <v>10</v>
      </c>
      <c r="U7815">
        <v>40</v>
      </c>
    </row>
    <row r="7816" spans="1:21" x14ac:dyDescent="0.3">
      <c r="A7816" s="5" t="s">
        <v>168</v>
      </c>
      <c r="B7816" s="5" t="s">
        <v>175</v>
      </c>
      <c r="C7816" s="5" t="s">
        <v>85</v>
      </c>
      <c r="D7816" s="5" t="s">
        <v>455</v>
      </c>
      <c r="E7816" s="5" t="s">
        <v>172</v>
      </c>
      <c r="F7816" s="6">
        <v>43741</v>
      </c>
      <c r="G7816" s="5" t="s">
        <v>148</v>
      </c>
      <c r="H7816" s="5" t="s">
        <v>173</v>
      </c>
      <c r="I7816">
        <v>43561</v>
      </c>
      <c r="J7816">
        <v>180</v>
      </c>
      <c r="K7816">
        <v>128</v>
      </c>
      <c r="L7816">
        <v>1</v>
      </c>
      <c r="M7816">
        <v>4352</v>
      </c>
      <c r="N7816">
        <v>2431.6990000000001</v>
      </c>
      <c r="O7816">
        <v>2431.6990000000001</v>
      </c>
      <c r="P7816">
        <v>128</v>
      </c>
      <c r="Q7816">
        <v>34</v>
      </c>
      <c r="R7816">
        <v>1920.3009999999999</v>
      </c>
      <c r="S7816">
        <v>2019</v>
      </c>
      <c r="T7816">
        <v>10</v>
      </c>
      <c r="U7816">
        <v>40</v>
      </c>
    </row>
    <row r="7817" spans="1:21" x14ac:dyDescent="0.3">
      <c r="A7817" s="5" t="s">
        <v>168</v>
      </c>
      <c r="B7817" s="5" t="s">
        <v>175</v>
      </c>
      <c r="C7817" s="5" t="s">
        <v>85</v>
      </c>
      <c r="D7817" s="5" t="s">
        <v>455</v>
      </c>
      <c r="E7817" s="5" t="s">
        <v>172</v>
      </c>
      <c r="F7817" s="6">
        <v>43741</v>
      </c>
      <c r="G7817" s="5" t="s">
        <v>148</v>
      </c>
      <c r="H7817" s="5" t="s">
        <v>371</v>
      </c>
      <c r="I7817">
        <v>43561</v>
      </c>
      <c r="J7817">
        <v>180</v>
      </c>
      <c r="K7817">
        <v>1154</v>
      </c>
      <c r="L7817">
        <v>10</v>
      </c>
      <c r="M7817">
        <v>33466</v>
      </c>
      <c r="N7817">
        <v>24316.986000000001</v>
      </c>
      <c r="O7817">
        <v>2431.6990000000001</v>
      </c>
      <c r="P7817">
        <v>115.4</v>
      </c>
      <c r="Q7817">
        <v>29</v>
      </c>
      <c r="R7817">
        <v>9149.0139999999992</v>
      </c>
      <c r="S7817">
        <v>2019</v>
      </c>
      <c r="T7817">
        <v>10</v>
      </c>
      <c r="U7817">
        <v>40</v>
      </c>
    </row>
    <row r="7818" spans="1:21" x14ac:dyDescent="0.3">
      <c r="A7818" s="5" t="s">
        <v>168</v>
      </c>
      <c r="B7818" s="5" t="s">
        <v>175</v>
      </c>
      <c r="C7818" s="5" t="s">
        <v>85</v>
      </c>
      <c r="D7818" s="5" t="s">
        <v>455</v>
      </c>
      <c r="E7818" s="5" t="s">
        <v>172</v>
      </c>
      <c r="F7818" s="6">
        <v>43741</v>
      </c>
      <c r="G7818" s="5" t="s">
        <v>148</v>
      </c>
      <c r="H7818" s="5" t="s">
        <v>178</v>
      </c>
      <c r="I7818">
        <v>43561</v>
      </c>
      <c r="J7818">
        <v>180</v>
      </c>
      <c r="K7818">
        <v>300</v>
      </c>
      <c r="L7818">
        <v>3</v>
      </c>
      <c r="M7818">
        <v>8850</v>
      </c>
      <c r="N7818">
        <v>7295.0959999999995</v>
      </c>
      <c r="O7818">
        <v>2431.6990000000001</v>
      </c>
      <c r="P7818">
        <v>100</v>
      </c>
      <c r="Q7818">
        <v>29.5</v>
      </c>
      <c r="R7818">
        <v>1554.904</v>
      </c>
      <c r="S7818">
        <v>2019</v>
      </c>
      <c r="T7818">
        <v>10</v>
      </c>
      <c r="U7818">
        <v>40</v>
      </c>
    </row>
    <row r="7819" spans="1:21" x14ac:dyDescent="0.3">
      <c r="A7819" s="5" t="s">
        <v>168</v>
      </c>
      <c r="B7819" s="5" t="s">
        <v>175</v>
      </c>
      <c r="C7819" s="5" t="s">
        <v>85</v>
      </c>
      <c r="D7819" s="5" t="s">
        <v>455</v>
      </c>
      <c r="E7819" s="5" t="s">
        <v>172</v>
      </c>
      <c r="F7819" s="6">
        <v>43741</v>
      </c>
      <c r="G7819" s="5" t="s">
        <v>148</v>
      </c>
      <c r="H7819" s="5" t="s">
        <v>198</v>
      </c>
      <c r="I7819">
        <v>43561</v>
      </c>
      <c r="J7819">
        <v>180</v>
      </c>
      <c r="K7819">
        <v>130</v>
      </c>
      <c r="L7819">
        <v>1</v>
      </c>
      <c r="M7819">
        <v>3835</v>
      </c>
      <c r="N7819">
        <v>2431.6990000000001</v>
      </c>
      <c r="O7819">
        <v>2431.6990000000001</v>
      </c>
      <c r="P7819">
        <v>130</v>
      </c>
      <c r="Q7819">
        <v>29.5</v>
      </c>
      <c r="R7819">
        <v>1403.3009999999999</v>
      </c>
      <c r="S7819">
        <v>2019</v>
      </c>
      <c r="T7819">
        <v>10</v>
      </c>
      <c r="U7819">
        <v>40</v>
      </c>
    </row>
    <row r="7820" spans="1:21" x14ac:dyDescent="0.3">
      <c r="A7820" s="5" t="s">
        <v>168</v>
      </c>
      <c r="B7820" s="5" t="s">
        <v>175</v>
      </c>
      <c r="C7820" s="5" t="s">
        <v>85</v>
      </c>
      <c r="D7820" s="5" t="s">
        <v>455</v>
      </c>
      <c r="E7820" s="5" t="s">
        <v>172</v>
      </c>
      <c r="F7820" s="6">
        <v>43741</v>
      </c>
      <c r="G7820" s="5" t="s">
        <v>148</v>
      </c>
      <c r="H7820" s="5" t="s">
        <v>197</v>
      </c>
      <c r="I7820">
        <v>43561</v>
      </c>
      <c r="J7820">
        <v>180</v>
      </c>
      <c r="K7820">
        <v>516</v>
      </c>
      <c r="L7820">
        <v>4</v>
      </c>
      <c r="M7820">
        <v>15222</v>
      </c>
      <c r="N7820">
        <v>9726.7939999999999</v>
      </c>
      <c r="O7820">
        <v>2431.6990000000001</v>
      </c>
      <c r="P7820">
        <v>129</v>
      </c>
      <c r="Q7820">
        <v>29.5</v>
      </c>
      <c r="R7820">
        <v>5495.2060000000001</v>
      </c>
      <c r="S7820">
        <v>2019</v>
      </c>
      <c r="T7820">
        <v>10</v>
      </c>
      <c r="U7820">
        <v>40</v>
      </c>
    </row>
    <row r="7821" spans="1:21" x14ac:dyDescent="0.3">
      <c r="A7821" s="5" t="s">
        <v>168</v>
      </c>
      <c r="B7821" s="5" t="s">
        <v>175</v>
      </c>
      <c r="C7821" s="5" t="s">
        <v>85</v>
      </c>
      <c r="D7821" s="5" t="s">
        <v>455</v>
      </c>
      <c r="E7821" s="5" t="s">
        <v>172</v>
      </c>
      <c r="F7821" s="6">
        <v>43741</v>
      </c>
      <c r="G7821" s="5" t="s">
        <v>148</v>
      </c>
      <c r="H7821" s="5" t="s">
        <v>311</v>
      </c>
      <c r="I7821">
        <v>43561</v>
      </c>
      <c r="J7821">
        <v>180</v>
      </c>
      <c r="K7821">
        <v>103</v>
      </c>
      <c r="L7821">
        <v>1</v>
      </c>
      <c r="M7821">
        <v>3038.5</v>
      </c>
      <c r="N7821">
        <v>2431.6990000000001</v>
      </c>
      <c r="O7821">
        <v>2431.6990000000001</v>
      </c>
      <c r="P7821">
        <v>103</v>
      </c>
      <c r="Q7821">
        <v>29.5</v>
      </c>
      <c r="R7821">
        <v>606.80100000000004</v>
      </c>
      <c r="S7821">
        <v>2019</v>
      </c>
      <c r="T7821">
        <v>10</v>
      </c>
      <c r="U7821">
        <v>40</v>
      </c>
    </row>
    <row r="7822" spans="1:21" x14ac:dyDescent="0.3">
      <c r="A7822" s="5" t="s">
        <v>168</v>
      </c>
      <c r="B7822" s="5" t="s">
        <v>175</v>
      </c>
      <c r="C7822" s="5" t="s">
        <v>85</v>
      </c>
      <c r="D7822" s="5" t="s">
        <v>455</v>
      </c>
      <c r="E7822" s="5" t="s">
        <v>172</v>
      </c>
      <c r="F7822" s="6">
        <v>43741</v>
      </c>
      <c r="G7822" s="5" t="s">
        <v>148</v>
      </c>
      <c r="H7822" s="5" t="s">
        <v>351</v>
      </c>
      <c r="I7822">
        <v>43561</v>
      </c>
      <c r="J7822">
        <v>180</v>
      </c>
      <c r="K7822">
        <v>224</v>
      </c>
      <c r="L7822">
        <v>2</v>
      </c>
      <c r="M7822">
        <v>6608</v>
      </c>
      <c r="N7822">
        <v>4863.3969999999999</v>
      </c>
      <c r="O7822">
        <v>2431.6990000000001</v>
      </c>
      <c r="P7822">
        <v>112</v>
      </c>
      <c r="Q7822">
        <v>29.5</v>
      </c>
      <c r="R7822">
        <v>1744.6030000000001</v>
      </c>
      <c r="S7822">
        <v>2019</v>
      </c>
      <c r="T7822">
        <v>10</v>
      </c>
      <c r="U7822">
        <v>40</v>
      </c>
    </row>
    <row r="7823" spans="1:21" x14ac:dyDescent="0.3">
      <c r="A7823" s="5" t="s">
        <v>168</v>
      </c>
      <c r="B7823" s="5" t="s">
        <v>175</v>
      </c>
      <c r="C7823" s="5" t="s">
        <v>85</v>
      </c>
      <c r="D7823" s="5" t="s">
        <v>455</v>
      </c>
      <c r="E7823" s="5" t="s">
        <v>172</v>
      </c>
      <c r="F7823" s="6">
        <v>43741</v>
      </c>
      <c r="G7823" s="5" t="s">
        <v>148</v>
      </c>
      <c r="H7823" s="5" t="s">
        <v>190</v>
      </c>
      <c r="I7823">
        <v>43561</v>
      </c>
      <c r="J7823">
        <v>180</v>
      </c>
      <c r="K7823">
        <v>104</v>
      </c>
      <c r="L7823">
        <v>1</v>
      </c>
      <c r="M7823">
        <v>3068</v>
      </c>
      <c r="N7823">
        <v>2431.6990000000001</v>
      </c>
      <c r="O7823">
        <v>2431.6990000000001</v>
      </c>
      <c r="P7823">
        <v>104</v>
      </c>
      <c r="Q7823">
        <v>29.5</v>
      </c>
      <c r="R7823">
        <v>636.30100000000004</v>
      </c>
      <c r="S7823">
        <v>2019</v>
      </c>
      <c r="T7823">
        <v>10</v>
      </c>
      <c r="U7823">
        <v>40</v>
      </c>
    </row>
    <row r="7824" spans="1:21" x14ac:dyDescent="0.3">
      <c r="A7824" s="5" t="s">
        <v>168</v>
      </c>
      <c r="B7824" s="5" t="s">
        <v>175</v>
      </c>
      <c r="C7824" s="5" t="s">
        <v>87</v>
      </c>
      <c r="D7824" s="5" t="s">
        <v>458</v>
      </c>
      <c r="E7824" s="5" t="s">
        <v>172</v>
      </c>
      <c r="F7824" s="6">
        <v>43741</v>
      </c>
      <c r="G7824" s="5" t="s">
        <v>148</v>
      </c>
      <c r="H7824" s="5" t="s">
        <v>173</v>
      </c>
      <c r="I7824">
        <v>43575</v>
      </c>
      <c r="J7824">
        <v>166</v>
      </c>
      <c r="K7824">
        <v>970</v>
      </c>
      <c r="L7824">
        <v>10</v>
      </c>
      <c r="M7824">
        <v>32980</v>
      </c>
      <c r="N7824">
        <v>22986.77</v>
      </c>
      <c r="O7824">
        <v>2298.6770000000001</v>
      </c>
      <c r="P7824">
        <v>97</v>
      </c>
      <c r="Q7824">
        <v>34</v>
      </c>
      <c r="R7824">
        <v>9993.23</v>
      </c>
      <c r="S7824">
        <v>2019</v>
      </c>
      <c r="T7824">
        <v>10</v>
      </c>
      <c r="U7824">
        <v>40</v>
      </c>
    </row>
    <row r="7825" spans="1:21" x14ac:dyDescent="0.3">
      <c r="A7825" s="5" t="s">
        <v>168</v>
      </c>
      <c r="B7825" s="5" t="s">
        <v>206</v>
      </c>
      <c r="C7825" s="5" t="s">
        <v>104</v>
      </c>
      <c r="D7825" s="5" t="s">
        <v>459</v>
      </c>
      <c r="E7825" s="5" t="s">
        <v>172</v>
      </c>
      <c r="F7825" s="6">
        <v>43743</v>
      </c>
      <c r="G7825" s="5" t="s">
        <v>148</v>
      </c>
      <c r="H7825" s="5" t="s">
        <v>202</v>
      </c>
      <c r="I7825">
        <v>43567</v>
      </c>
      <c r="J7825">
        <v>176</v>
      </c>
      <c r="K7825">
        <v>620</v>
      </c>
      <c r="L7825">
        <v>6</v>
      </c>
      <c r="M7825">
        <v>18600</v>
      </c>
      <c r="N7825">
        <v>18987.333999999999</v>
      </c>
      <c r="O7825">
        <v>3164.556</v>
      </c>
      <c r="P7825">
        <v>103.33333333333333</v>
      </c>
      <c r="Q7825">
        <v>30</v>
      </c>
      <c r="R7825">
        <v>-387.334</v>
      </c>
      <c r="S7825">
        <v>2019</v>
      </c>
      <c r="T7825">
        <v>10</v>
      </c>
      <c r="U7825">
        <v>40</v>
      </c>
    </row>
    <row r="7826" spans="1:21" x14ac:dyDescent="0.3">
      <c r="A7826" s="5" t="s">
        <v>168</v>
      </c>
      <c r="B7826" s="5" t="s">
        <v>206</v>
      </c>
      <c r="C7826" s="5" t="s">
        <v>104</v>
      </c>
      <c r="D7826" s="5" t="s">
        <v>459</v>
      </c>
      <c r="E7826" s="5" t="s">
        <v>172</v>
      </c>
      <c r="F7826" s="6">
        <v>43743</v>
      </c>
      <c r="G7826" s="5" t="s">
        <v>148</v>
      </c>
      <c r="H7826" s="5" t="s">
        <v>204</v>
      </c>
      <c r="I7826">
        <v>43567</v>
      </c>
      <c r="J7826">
        <v>176</v>
      </c>
      <c r="K7826">
        <v>530</v>
      </c>
      <c r="L7826">
        <v>5</v>
      </c>
      <c r="M7826">
        <v>15900</v>
      </c>
      <c r="N7826">
        <v>15822.778</v>
      </c>
      <c r="O7826">
        <v>3164.556</v>
      </c>
      <c r="P7826">
        <v>106</v>
      </c>
      <c r="Q7826">
        <v>30</v>
      </c>
      <c r="R7826">
        <v>77.221999999999994</v>
      </c>
      <c r="S7826">
        <v>2019</v>
      </c>
      <c r="T7826">
        <v>10</v>
      </c>
      <c r="U7826">
        <v>40</v>
      </c>
    </row>
    <row r="7827" spans="1:21" x14ac:dyDescent="0.3">
      <c r="A7827" s="5" t="s">
        <v>168</v>
      </c>
      <c r="B7827" s="5" t="s">
        <v>206</v>
      </c>
      <c r="C7827" s="5" t="s">
        <v>104</v>
      </c>
      <c r="D7827" s="5" t="s">
        <v>459</v>
      </c>
      <c r="E7827" s="5" t="s">
        <v>172</v>
      </c>
      <c r="F7827" s="6">
        <v>43743</v>
      </c>
      <c r="G7827" s="5" t="s">
        <v>148</v>
      </c>
      <c r="H7827" s="5" t="s">
        <v>205</v>
      </c>
      <c r="I7827">
        <v>43567</v>
      </c>
      <c r="J7827">
        <v>176</v>
      </c>
      <c r="K7827">
        <v>310</v>
      </c>
      <c r="L7827">
        <v>3</v>
      </c>
      <c r="M7827">
        <v>9300</v>
      </c>
      <c r="N7827">
        <v>9493.6669999999995</v>
      </c>
      <c r="O7827">
        <v>3164.556</v>
      </c>
      <c r="P7827">
        <v>103.33333333333333</v>
      </c>
      <c r="Q7827">
        <v>30</v>
      </c>
      <c r="R7827">
        <v>-193.667</v>
      </c>
      <c r="S7827">
        <v>2019</v>
      </c>
      <c r="T7827">
        <v>10</v>
      </c>
      <c r="U7827">
        <v>40</v>
      </c>
    </row>
    <row r="7828" spans="1:21" x14ac:dyDescent="0.3">
      <c r="A7828" s="5" t="s">
        <v>168</v>
      </c>
      <c r="B7828" s="5" t="s">
        <v>206</v>
      </c>
      <c r="C7828" s="5" t="s">
        <v>104</v>
      </c>
      <c r="D7828" s="5" t="s">
        <v>459</v>
      </c>
      <c r="E7828" s="5" t="s">
        <v>172</v>
      </c>
      <c r="F7828" s="6">
        <v>43743</v>
      </c>
      <c r="G7828" s="5" t="s">
        <v>148</v>
      </c>
      <c r="H7828" s="5" t="s">
        <v>216</v>
      </c>
      <c r="I7828">
        <v>43567</v>
      </c>
      <c r="J7828">
        <v>176</v>
      </c>
      <c r="K7828">
        <v>115</v>
      </c>
      <c r="L7828">
        <v>1</v>
      </c>
      <c r="M7828">
        <v>3450</v>
      </c>
      <c r="N7828">
        <v>3164.556</v>
      </c>
      <c r="O7828">
        <v>3164.556</v>
      </c>
      <c r="P7828">
        <v>115</v>
      </c>
      <c r="Q7828">
        <v>30</v>
      </c>
      <c r="R7828">
        <v>285.44400000000002</v>
      </c>
      <c r="S7828">
        <v>2019</v>
      </c>
      <c r="T7828">
        <v>10</v>
      </c>
      <c r="U7828">
        <v>40</v>
      </c>
    </row>
    <row r="7829" spans="1:21" x14ac:dyDescent="0.3">
      <c r="A7829" s="5" t="s">
        <v>168</v>
      </c>
      <c r="B7829" s="5" t="s">
        <v>206</v>
      </c>
      <c r="C7829" s="5" t="s">
        <v>104</v>
      </c>
      <c r="D7829" s="5" t="s">
        <v>459</v>
      </c>
      <c r="E7829" s="5" t="s">
        <v>172</v>
      </c>
      <c r="F7829" s="6">
        <v>43743</v>
      </c>
      <c r="G7829" s="5" t="s">
        <v>148</v>
      </c>
      <c r="H7829" s="5" t="s">
        <v>180</v>
      </c>
      <c r="I7829">
        <v>43567</v>
      </c>
      <c r="J7829">
        <v>176</v>
      </c>
      <c r="K7829">
        <v>102</v>
      </c>
      <c r="L7829">
        <v>1</v>
      </c>
      <c r="M7829">
        <v>3060</v>
      </c>
      <c r="N7829">
        <v>3164.556</v>
      </c>
      <c r="O7829">
        <v>3164.556</v>
      </c>
      <c r="P7829">
        <v>102</v>
      </c>
      <c r="Q7829">
        <v>30</v>
      </c>
      <c r="R7829">
        <v>-104.556</v>
      </c>
      <c r="S7829">
        <v>2019</v>
      </c>
      <c r="T7829">
        <v>10</v>
      </c>
      <c r="U7829">
        <v>40</v>
      </c>
    </row>
    <row r="7830" spans="1:21" x14ac:dyDescent="0.3">
      <c r="A7830" s="5" t="s">
        <v>168</v>
      </c>
      <c r="B7830" s="5" t="s">
        <v>206</v>
      </c>
      <c r="C7830" s="5" t="s">
        <v>104</v>
      </c>
      <c r="D7830" s="5" t="s">
        <v>459</v>
      </c>
      <c r="E7830" s="5" t="s">
        <v>172</v>
      </c>
      <c r="F7830" s="6">
        <v>43743</v>
      </c>
      <c r="G7830" s="5" t="s">
        <v>148</v>
      </c>
      <c r="H7830" s="5" t="s">
        <v>217</v>
      </c>
      <c r="I7830">
        <v>43567</v>
      </c>
      <c r="J7830">
        <v>176</v>
      </c>
      <c r="K7830">
        <v>1190</v>
      </c>
      <c r="L7830">
        <v>10</v>
      </c>
      <c r="M7830">
        <v>35700</v>
      </c>
      <c r="N7830">
        <v>31645.557000000001</v>
      </c>
      <c r="O7830">
        <v>3164.556</v>
      </c>
      <c r="P7830">
        <v>119</v>
      </c>
      <c r="Q7830">
        <v>30</v>
      </c>
      <c r="R7830">
        <v>4054.4430000000002</v>
      </c>
      <c r="S7830">
        <v>2019</v>
      </c>
      <c r="T7830">
        <v>10</v>
      </c>
      <c r="U7830">
        <v>40</v>
      </c>
    </row>
    <row r="7831" spans="1:21" x14ac:dyDescent="0.3">
      <c r="A7831" s="5" t="s">
        <v>168</v>
      </c>
      <c r="B7831" s="5" t="s">
        <v>206</v>
      </c>
      <c r="C7831" s="5" t="s">
        <v>104</v>
      </c>
      <c r="D7831" s="5" t="s">
        <v>459</v>
      </c>
      <c r="E7831" s="5" t="s">
        <v>172</v>
      </c>
      <c r="F7831" s="6">
        <v>43743</v>
      </c>
      <c r="G7831" s="5" t="s">
        <v>148</v>
      </c>
      <c r="H7831" s="5" t="s">
        <v>182</v>
      </c>
      <c r="I7831">
        <v>43567</v>
      </c>
      <c r="J7831">
        <v>176</v>
      </c>
      <c r="K7831">
        <v>240</v>
      </c>
      <c r="L7831">
        <v>2</v>
      </c>
      <c r="M7831">
        <v>7200</v>
      </c>
      <c r="N7831">
        <v>6329.1109999999999</v>
      </c>
      <c r="O7831">
        <v>3164.556</v>
      </c>
      <c r="P7831">
        <v>120</v>
      </c>
      <c r="Q7831">
        <v>30</v>
      </c>
      <c r="R7831">
        <v>870.88900000000001</v>
      </c>
      <c r="S7831">
        <v>2019</v>
      </c>
      <c r="T7831">
        <v>10</v>
      </c>
      <c r="U7831">
        <v>40</v>
      </c>
    </row>
    <row r="7832" spans="1:21" x14ac:dyDescent="0.3">
      <c r="A7832" s="5" t="s">
        <v>168</v>
      </c>
      <c r="B7832" s="5" t="s">
        <v>206</v>
      </c>
      <c r="C7832" s="5" t="s">
        <v>104</v>
      </c>
      <c r="D7832" s="5" t="s">
        <v>459</v>
      </c>
      <c r="E7832" s="5" t="s">
        <v>172</v>
      </c>
      <c r="F7832" s="6">
        <v>43743</v>
      </c>
      <c r="G7832" s="5" t="s">
        <v>148</v>
      </c>
      <c r="H7832" s="5" t="s">
        <v>238</v>
      </c>
      <c r="I7832">
        <v>43567</v>
      </c>
      <c r="J7832">
        <v>176</v>
      </c>
      <c r="K7832">
        <v>130</v>
      </c>
      <c r="L7832">
        <v>1</v>
      </c>
      <c r="M7832">
        <v>3900</v>
      </c>
      <c r="N7832">
        <v>3164.556</v>
      </c>
      <c r="O7832">
        <v>3164.556</v>
      </c>
      <c r="P7832">
        <v>130</v>
      </c>
      <c r="Q7832">
        <v>30</v>
      </c>
      <c r="R7832">
        <v>735.44399999999996</v>
      </c>
      <c r="S7832">
        <v>2019</v>
      </c>
      <c r="T7832">
        <v>10</v>
      </c>
      <c r="U7832">
        <v>40</v>
      </c>
    </row>
    <row r="7833" spans="1:21" x14ac:dyDescent="0.3">
      <c r="A7833" s="5" t="s">
        <v>168</v>
      </c>
      <c r="B7833" s="5" t="s">
        <v>206</v>
      </c>
      <c r="C7833" s="5" t="s">
        <v>104</v>
      </c>
      <c r="D7833" s="5" t="s">
        <v>459</v>
      </c>
      <c r="E7833" s="5" t="s">
        <v>172</v>
      </c>
      <c r="F7833" s="6">
        <v>43743</v>
      </c>
      <c r="G7833" s="5" t="s">
        <v>148</v>
      </c>
      <c r="H7833" s="5" t="s">
        <v>189</v>
      </c>
      <c r="I7833">
        <v>43567</v>
      </c>
      <c r="J7833">
        <v>176</v>
      </c>
      <c r="K7833">
        <v>112</v>
      </c>
      <c r="L7833">
        <v>1</v>
      </c>
      <c r="M7833">
        <v>3360</v>
      </c>
      <c r="N7833">
        <v>3164.556</v>
      </c>
      <c r="O7833">
        <v>3164.556</v>
      </c>
      <c r="P7833">
        <v>112</v>
      </c>
      <c r="Q7833">
        <v>30</v>
      </c>
      <c r="R7833">
        <v>195.44399999999999</v>
      </c>
      <c r="S7833">
        <v>2019</v>
      </c>
      <c r="T7833">
        <v>10</v>
      </c>
      <c r="U7833">
        <v>40</v>
      </c>
    </row>
    <row r="7834" spans="1:21" x14ac:dyDescent="0.3">
      <c r="A7834" s="5" t="s">
        <v>168</v>
      </c>
      <c r="B7834" s="5" t="s">
        <v>206</v>
      </c>
      <c r="C7834" s="5" t="s">
        <v>104</v>
      </c>
      <c r="D7834" s="5" t="s">
        <v>459</v>
      </c>
      <c r="E7834" s="5" t="s">
        <v>172</v>
      </c>
      <c r="F7834" s="6">
        <v>43743</v>
      </c>
      <c r="G7834" s="5" t="s">
        <v>148</v>
      </c>
      <c r="H7834" s="5" t="s">
        <v>203</v>
      </c>
      <c r="I7834">
        <v>43567</v>
      </c>
      <c r="J7834">
        <v>176</v>
      </c>
      <c r="K7834">
        <v>205</v>
      </c>
      <c r="L7834">
        <v>2</v>
      </c>
      <c r="M7834">
        <v>6150</v>
      </c>
      <c r="N7834">
        <v>6329.1109999999999</v>
      </c>
      <c r="O7834">
        <v>3164.556</v>
      </c>
      <c r="P7834">
        <v>102.5</v>
      </c>
      <c r="Q7834">
        <v>30</v>
      </c>
      <c r="R7834">
        <v>-179.11099999999999</v>
      </c>
      <c r="S7834">
        <v>2019</v>
      </c>
      <c r="T7834">
        <v>10</v>
      </c>
      <c r="U7834">
        <v>40</v>
      </c>
    </row>
    <row r="7835" spans="1:21" x14ac:dyDescent="0.3">
      <c r="A7835" s="5" t="s">
        <v>168</v>
      </c>
      <c r="B7835" s="5" t="s">
        <v>206</v>
      </c>
      <c r="C7835" s="5" t="s">
        <v>104</v>
      </c>
      <c r="D7835" s="5" t="s">
        <v>459</v>
      </c>
      <c r="E7835" s="5" t="s">
        <v>172</v>
      </c>
      <c r="F7835" s="6">
        <v>43743</v>
      </c>
      <c r="G7835" s="5" t="s">
        <v>148</v>
      </c>
      <c r="H7835" s="5" t="s">
        <v>225</v>
      </c>
      <c r="I7835">
        <v>43567</v>
      </c>
      <c r="J7835">
        <v>176</v>
      </c>
      <c r="K7835">
        <v>466</v>
      </c>
      <c r="L7835">
        <v>4</v>
      </c>
      <c r="M7835">
        <v>13980</v>
      </c>
      <c r="N7835">
        <v>12658.223</v>
      </c>
      <c r="O7835">
        <v>3164.556</v>
      </c>
      <c r="P7835">
        <v>116.5</v>
      </c>
      <c r="Q7835">
        <v>30</v>
      </c>
      <c r="R7835">
        <v>1321.777</v>
      </c>
      <c r="S7835">
        <v>2019</v>
      </c>
      <c r="T7835">
        <v>10</v>
      </c>
      <c r="U7835">
        <v>40</v>
      </c>
    </row>
    <row r="7836" spans="1:21" x14ac:dyDescent="0.3">
      <c r="A7836" s="5" t="s">
        <v>168</v>
      </c>
      <c r="B7836" s="5" t="s">
        <v>206</v>
      </c>
      <c r="C7836" s="5" t="s">
        <v>105</v>
      </c>
      <c r="D7836" s="5" t="s">
        <v>460</v>
      </c>
      <c r="E7836" s="5" t="s">
        <v>172</v>
      </c>
      <c r="F7836" s="6">
        <v>43743</v>
      </c>
      <c r="G7836" s="5" t="s">
        <v>148</v>
      </c>
      <c r="H7836" s="5" t="s">
        <v>184</v>
      </c>
      <c r="I7836">
        <v>43574</v>
      </c>
      <c r="J7836">
        <v>169</v>
      </c>
      <c r="K7836">
        <v>3010</v>
      </c>
      <c r="L7836">
        <v>25</v>
      </c>
      <c r="M7836">
        <v>88795</v>
      </c>
      <c r="N7836">
        <v>79138.240000000005</v>
      </c>
      <c r="O7836">
        <v>3165.53</v>
      </c>
      <c r="P7836">
        <v>120.4</v>
      </c>
      <c r="Q7836">
        <v>29.5</v>
      </c>
      <c r="R7836">
        <v>9656.76</v>
      </c>
      <c r="S7836">
        <v>2019</v>
      </c>
      <c r="T7836">
        <v>10</v>
      </c>
      <c r="U7836">
        <v>40</v>
      </c>
    </row>
    <row r="7837" spans="1:21" x14ac:dyDescent="0.3">
      <c r="A7837" s="5" t="s">
        <v>168</v>
      </c>
      <c r="B7837" s="5" t="s">
        <v>206</v>
      </c>
      <c r="C7837" s="5" t="s">
        <v>105</v>
      </c>
      <c r="D7837" s="5" t="s">
        <v>460</v>
      </c>
      <c r="E7837" s="5" t="s">
        <v>172</v>
      </c>
      <c r="F7837" s="6">
        <v>43743</v>
      </c>
      <c r="G7837" s="5" t="s">
        <v>148</v>
      </c>
      <c r="H7837" s="5" t="s">
        <v>226</v>
      </c>
      <c r="I7837">
        <v>43574</v>
      </c>
      <c r="J7837">
        <v>169</v>
      </c>
      <c r="K7837">
        <v>250</v>
      </c>
      <c r="L7837">
        <v>2</v>
      </c>
      <c r="M7837">
        <v>7500</v>
      </c>
      <c r="N7837">
        <v>6331.0590000000002</v>
      </c>
      <c r="O7837">
        <v>3165.53</v>
      </c>
      <c r="P7837">
        <v>125</v>
      </c>
      <c r="Q7837">
        <v>30</v>
      </c>
      <c r="R7837">
        <v>1168.941</v>
      </c>
      <c r="S7837">
        <v>2019</v>
      </c>
      <c r="T7837">
        <v>10</v>
      </c>
      <c r="U7837">
        <v>40</v>
      </c>
    </row>
    <row r="7838" spans="1:21" x14ac:dyDescent="0.3">
      <c r="A7838" s="5" t="s">
        <v>168</v>
      </c>
      <c r="B7838" s="5" t="s">
        <v>206</v>
      </c>
      <c r="C7838" s="5" t="s">
        <v>105</v>
      </c>
      <c r="D7838" s="5" t="s">
        <v>460</v>
      </c>
      <c r="E7838" s="5" t="s">
        <v>172</v>
      </c>
      <c r="F7838" s="6">
        <v>43743</v>
      </c>
      <c r="G7838" s="5" t="s">
        <v>148</v>
      </c>
      <c r="H7838" s="5" t="s">
        <v>191</v>
      </c>
      <c r="I7838">
        <v>43574</v>
      </c>
      <c r="J7838">
        <v>169</v>
      </c>
      <c r="K7838">
        <v>362</v>
      </c>
      <c r="L7838">
        <v>3</v>
      </c>
      <c r="M7838">
        <v>10860</v>
      </c>
      <c r="N7838">
        <v>9496.5889999999999</v>
      </c>
      <c r="O7838">
        <v>3165.53</v>
      </c>
      <c r="P7838">
        <v>120.66666666666667</v>
      </c>
      <c r="Q7838">
        <v>30</v>
      </c>
      <c r="R7838">
        <v>1363.4110000000001</v>
      </c>
      <c r="S7838">
        <v>2019</v>
      </c>
      <c r="T7838">
        <v>10</v>
      </c>
      <c r="U7838">
        <v>40</v>
      </c>
    </row>
    <row r="7839" spans="1:21" x14ac:dyDescent="0.3">
      <c r="A7839" s="5" t="s">
        <v>168</v>
      </c>
      <c r="B7839" s="5" t="s">
        <v>206</v>
      </c>
      <c r="C7839" s="5" t="s">
        <v>105</v>
      </c>
      <c r="D7839" s="5" t="s">
        <v>460</v>
      </c>
      <c r="E7839" s="5" t="s">
        <v>172</v>
      </c>
      <c r="F7839" s="6">
        <v>43743</v>
      </c>
      <c r="G7839" s="5" t="s">
        <v>148</v>
      </c>
      <c r="H7839" s="5" t="s">
        <v>187</v>
      </c>
      <c r="I7839">
        <v>43574</v>
      </c>
      <c r="J7839">
        <v>169</v>
      </c>
      <c r="K7839">
        <v>258</v>
      </c>
      <c r="L7839">
        <v>2</v>
      </c>
      <c r="M7839">
        <v>7740</v>
      </c>
      <c r="N7839">
        <v>6331.0590000000002</v>
      </c>
      <c r="O7839">
        <v>3165.53</v>
      </c>
      <c r="P7839">
        <v>129</v>
      </c>
      <c r="Q7839">
        <v>30</v>
      </c>
      <c r="R7839">
        <v>1408.941</v>
      </c>
      <c r="S7839">
        <v>2019</v>
      </c>
      <c r="T7839">
        <v>10</v>
      </c>
      <c r="U7839">
        <v>40</v>
      </c>
    </row>
    <row r="7840" spans="1:21" x14ac:dyDescent="0.3">
      <c r="A7840" s="5" t="s">
        <v>168</v>
      </c>
      <c r="B7840" s="5" t="s">
        <v>206</v>
      </c>
      <c r="C7840" s="5" t="s">
        <v>105</v>
      </c>
      <c r="D7840" s="5" t="s">
        <v>460</v>
      </c>
      <c r="E7840" s="5" t="s">
        <v>172</v>
      </c>
      <c r="F7840" s="6">
        <v>43743</v>
      </c>
      <c r="G7840" s="5" t="s">
        <v>148</v>
      </c>
      <c r="H7840" s="5" t="s">
        <v>321</v>
      </c>
      <c r="I7840">
        <v>43574</v>
      </c>
      <c r="J7840">
        <v>169</v>
      </c>
      <c r="K7840">
        <v>404</v>
      </c>
      <c r="L7840">
        <v>3</v>
      </c>
      <c r="M7840">
        <v>11918</v>
      </c>
      <c r="N7840">
        <v>9496.5889999999999</v>
      </c>
      <c r="O7840">
        <v>3165.53</v>
      </c>
      <c r="P7840">
        <v>134.66666666666666</v>
      </c>
      <c r="Q7840">
        <v>29.5</v>
      </c>
      <c r="R7840">
        <v>2421.4110000000001</v>
      </c>
      <c r="S7840">
        <v>2019</v>
      </c>
      <c r="T7840">
        <v>10</v>
      </c>
      <c r="U7840">
        <v>40</v>
      </c>
    </row>
    <row r="7841" spans="1:21" x14ac:dyDescent="0.3">
      <c r="A7841" s="5" t="s">
        <v>168</v>
      </c>
      <c r="B7841" s="5" t="s">
        <v>206</v>
      </c>
      <c r="C7841" s="5" t="s">
        <v>105</v>
      </c>
      <c r="D7841" s="5" t="s">
        <v>460</v>
      </c>
      <c r="E7841" s="5" t="s">
        <v>172</v>
      </c>
      <c r="F7841" s="6">
        <v>43743</v>
      </c>
      <c r="G7841" s="5" t="s">
        <v>148</v>
      </c>
      <c r="H7841" s="5" t="s">
        <v>246</v>
      </c>
      <c r="I7841">
        <v>43574</v>
      </c>
      <c r="J7841">
        <v>169</v>
      </c>
      <c r="K7841">
        <v>474</v>
      </c>
      <c r="L7841">
        <v>4</v>
      </c>
      <c r="M7841">
        <v>14220</v>
      </c>
      <c r="N7841">
        <v>12662.118</v>
      </c>
      <c r="O7841">
        <v>3165.53</v>
      </c>
      <c r="P7841">
        <v>118.5</v>
      </c>
      <c r="Q7841">
        <v>30</v>
      </c>
      <c r="R7841">
        <v>1557.8820000000001</v>
      </c>
      <c r="S7841">
        <v>2019</v>
      </c>
      <c r="T7841">
        <v>10</v>
      </c>
      <c r="U7841">
        <v>40</v>
      </c>
    </row>
    <row r="7842" spans="1:21" x14ac:dyDescent="0.3">
      <c r="A7842" s="5" t="s">
        <v>168</v>
      </c>
      <c r="B7842" s="5" t="s">
        <v>206</v>
      </c>
      <c r="C7842" s="5" t="s">
        <v>105</v>
      </c>
      <c r="D7842" s="5" t="s">
        <v>460</v>
      </c>
      <c r="E7842" s="5" t="s">
        <v>172</v>
      </c>
      <c r="F7842" s="6">
        <v>43743</v>
      </c>
      <c r="G7842" s="5" t="s">
        <v>148</v>
      </c>
      <c r="H7842" s="5" t="s">
        <v>269</v>
      </c>
      <c r="I7842">
        <v>43574</v>
      </c>
      <c r="J7842">
        <v>169</v>
      </c>
      <c r="K7842">
        <v>880</v>
      </c>
      <c r="L7842">
        <v>8</v>
      </c>
      <c r="M7842">
        <v>25960</v>
      </c>
      <c r="N7842">
        <v>25324.237000000001</v>
      </c>
      <c r="O7842">
        <v>3165.53</v>
      </c>
      <c r="P7842">
        <v>110</v>
      </c>
      <c r="Q7842">
        <v>29.5</v>
      </c>
      <c r="R7842">
        <v>635.76300000000003</v>
      </c>
      <c r="S7842">
        <v>2019</v>
      </c>
      <c r="T7842">
        <v>10</v>
      </c>
      <c r="U7842">
        <v>40</v>
      </c>
    </row>
    <row r="7843" spans="1:21" x14ac:dyDescent="0.3">
      <c r="A7843" s="5" t="s">
        <v>168</v>
      </c>
      <c r="B7843" s="5" t="s">
        <v>206</v>
      </c>
      <c r="C7843" s="5" t="s">
        <v>105</v>
      </c>
      <c r="D7843" s="5" t="s">
        <v>460</v>
      </c>
      <c r="E7843" s="5" t="s">
        <v>172</v>
      </c>
      <c r="F7843" s="6">
        <v>43743</v>
      </c>
      <c r="G7843" s="5" t="s">
        <v>148</v>
      </c>
      <c r="H7843" s="5" t="s">
        <v>190</v>
      </c>
      <c r="I7843">
        <v>43574</v>
      </c>
      <c r="J7843">
        <v>169</v>
      </c>
      <c r="K7843">
        <v>114</v>
      </c>
      <c r="L7843">
        <v>1</v>
      </c>
      <c r="M7843">
        <v>3420</v>
      </c>
      <c r="N7843">
        <v>3165.53</v>
      </c>
      <c r="O7843">
        <v>3165.53</v>
      </c>
      <c r="P7843">
        <v>114</v>
      </c>
      <c r="Q7843">
        <v>30</v>
      </c>
      <c r="R7843">
        <v>254.47</v>
      </c>
      <c r="S7843">
        <v>2019</v>
      </c>
      <c r="T7843">
        <v>10</v>
      </c>
      <c r="U7843">
        <v>40</v>
      </c>
    </row>
    <row r="7844" spans="1:21" x14ac:dyDescent="0.3">
      <c r="A7844" s="5" t="s">
        <v>168</v>
      </c>
      <c r="B7844" s="5" t="s">
        <v>206</v>
      </c>
      <c r="C7844" s="5" t="s">
        <v>105</v>
      </c>
      <c r="D7844" s="5" t="s">
        <v>460</v>
      </c>
      <c r="E7844" s="5" t="s">
        <v>172</v>
      </c>
      <c r="F7844" s="6">
        <v>43743</v>
      </c>
      <c r="G7844" s="5" t="s">
        <v>148</v>
      </c>
      <c r="H7844" s="5" t="s">
        <v>231</v>
      </c>
      <c r="I7844">
        <v>43574</v>
      </c>
      <c r="J7844">
        <v>169</v>
      </c>
      <c r="K7844">
        <v>110</v>
      </c>
      <c r="L7844">
        <v>1</v>
      </c>
      <c r="M7844">
        <v>3300</v>
      </c>
      <c r="N7844">
        <v>3165.53</v>
      </c>
      <c r="O7844">
        <v>3165.53</v>
      </c>
      <c r="P7844">
        <v>110</v>
      </c>
      <c r="Q7844">
        <v>30</v>
      </c>
      <c r="R7844">
        <v>134.47</v>
      </c>
      <c r="S7844">
        <v>2019</v>
      </c>
      <c r="T7844">
        <v>10</v>
      </c>
      <c r="U7844">
        <v>40</v>
      </c>
    </row>
    <row r="7845" spans="1:21" x14ac:dyDescent="0.3">
      <c r="A7845" s="5" t="s">
        <v>168</v>
      </c>
      <c r="B7845" s="5" t="s">
        <v>169</v>
      </c>
      <c r="C7845" s="5" t="s">
        <v>170</v>
      </c>
      <c r="D7845" s="5" t="s">
        <v>448</v>
      </c>
      <c r="E7845" s="5" t="s">
        <v>172</v>
      </c>
      <c r="F7845" s="6">
        <v>43745</v>
      </c>
      <c r="G7845" s="5" t="s">
        <v>148</v>
      </c>
      <c r="H7845" s="5" t="s">
        <v>190</v>
      </c>
      <c r="I7845">
        <v>43546</v>
      </c>
      <c r="J7845">
        <v>199</v>
      </c>
      <c r="K7845">
        <v>228.6</v>
      </c>
      <c r="L7845">
        <v>2</v>
      </c>
      <c r="M7845">
        <v>7086.6</v>
      </c>
      <c r="N7845">
        <v>6092.7730000000001</v>
      </c>
      <c r="O7845">
        <v>3046.386</v>
      </c>
      <c r="P7845">
        <v>114.3</v>
      </c>
      <c r="Q7845">
        <v>31</v>
      </c>
      <c r="R7845">
        <v>993.827</v>
      </c>
      <c r="S7845">
        <v>2019</v>
      </c>
      <c r="T7845">
        <v>10</v>
      </c>
      <c r="U7845">
        <v>41</v>
      </c>
    </row>
    <row r="7846" spans="1:21" x14ac:dyDescent="0.3">
      <c r="A7846" s="5" t="s">
        <v>168</v>
      </c>
      <c r="B7846" s="5" t="s">
        <v>206</v>
      </c>
      <c r="C7846" s="5" t="s">
        <v>108</v>
      </c>
      <c r="D7846" s="5" t="s">
        <v>457</v>
      </c>
      <c r="E7846" s="5" t="s">
        <v>227</v>
      </c>
      <c r="F7846" s="6">
        <v>43745</v>
      </c>
      <c r="G7846" s="5" t="s">
        <v>148</v>
      </c>
      <c r="H7846" s="5" t="s">
        <v>190</v>
      </c>
      <c r="I7846">
        <v>43645</v>
      </c>
      <c r="J7846">
        <v>100</v>
      </c>
      <c r="K7846">
        <v>-228.6</v>
      </c>
      <c r="L7846">
        <v>-2</v>
      </c>
      <c r="M7846">
        <v>-7086.6</v>
      </c>
      <c r="N7846">
        <v>-2361.0349999999999</v>
      </c>
      <c r="O7846">
        <v>-1180.518</v>
      </c>
      <c r="P7846">
        <v>114.3</v>
      </c>
      <c r="Q7846">
        <v>31</v>
      </c>
      <c r="R7846">
        <v>-4725.5649999999996</v>
      </c>
      <c r="S7846">
        <v>2019</v>
      </c>
      <c r="T7846">
        <v>10</v>
      </c>
      <c r="U7846">
        <v>41</v>
      </c>
    </row>
    <row r="7847" spans="1:21" x14ac:dyDescent="0.3">
      <c r="A7847" s="5" t="s">
        <v>168</v>
      </c>
      <c r="B7847" s="5" t="s">
        <v>169</v>
      </c>
      <c r="C7847" s="5" t="s">
        <v>170</v>
      </c>
      <c r="D7847" s="5" t="s">
        <v>403</v>
      </c>
      <c r="E7847" s="5" t="s">
        <v>227</v>
      </c>
      <c r="F7847" s="6">
        <v>43746</v>
      </c>
      <c r="G7847" s="5" t="s">
        <v>148</v>
      </c>
      <c r="H7847" s="5" t="s">
        <v>190</v>
      </c>
      <c r="I7847">
        <v>43468</v>
      </c>
      <c r="J7847">
        <v>278</v>
      </c>
      <c r="K7847">
        <v>-140.4</v>
      </c>
      <c r="L7847">
        <v>-1</v>
      </c>
      <c r="M7847">
        <v>-3790.8</v>
      </c>
      <c r="N7847">
        <v>-2869.3989999999999</v>
      </c>
      <c r="O7847">
        <v>-2869.3989999999999</v>
      </c>
      <c r="P7847">
        <v>140.4</v>
      </c>
      <c r="Q7847">
        <v>27</v>
      </c>
      <c r="R7847">
        <v>-921.40099999999995</v>
      </c>
      <c r="S7847">
        <v>2019</v>
      </c>
      <c r="T7847">
        <v>10</v>
      </c>
      <c r="U7847">
        <v>41</v>
      </c>
    </row>
    <row r="7848" spans="1:21" x14ac:dyDescent="0.3">
      <c r="A7848" s="5" t="s">
        <v>168</v>
      </c>
      <c r="B7848" s="5" t="s">
        <v>169</v>
      </c>
      <c r="C7848" s="5" t="s">
        <v>170</v>
      </c>
      <c r="D7848" s="5" t="s">
        <v>403</v>
      </c>
      <c r="E7848" s="5" t="s">
        <v>172</v>
      </c>
      <c r="F7848" s="6">
        <v>43746</v>
      </c>
      <c r="G7848" s="5" t="s">
        <v>148</v>
      </c>
      <c r="H7848" s="5" t="s">
        <v>208</v>
      </c>
      <c r="I7848">
        <v>43468</v>
      </c>
      <c r="J7848">
        <v>278</v>
      </c>
      <c r="K7848">
        <v>103</v>
      </c>
      <c r="L7848">
        <v>1</v>
      </c>
      <c r="M7848">
        <v>3038.5</v>
      </c>
      <c r="N7848">
        <v>2869.3989999999999</v>
      </c>
      <c r="O7848">
        <v>2869.3989999999999</v>
      </c>
      <c r="P7848">
        <v>103</v>
      </c>
      <c r="Q7848">
        <v>29.5</v>
      </c>
      <c r="R7848">
        <v>169.101</v>
      </c>
      <c r="S7848">
        <v>2019</v>
      </c>
      <c r="T7848">
        <v>10</v>
      </c>
      <c r="U7848">
        <v>41</v>
      </c>
    </row>
    <row r="7849" spans="1:21" x14ac:dyDescent="0.3">
      <c r="A7849" s="5" t="s">
        <v>168</v>
      </c>
      <c r="B7849" s="5" t="s">
        <v>169</v>
      </c>
      <c r="C7849" s="5" t="s">
        <v>170</v>
      </c>
      <c r="D7849" s="5" t="s">
        <v>451</v>
      </c>
      <c r="E7849" s="5" t="s">
        <v>172</v>
      </c>
      <c r="F7849" s="6">
        <v>43746</v>
      </c>
      <c r="G7849" s="5" t="s">
        <v>148</v>
      </c>
      <c r="H7849" s="5" t="s">
        <v>190</v>
      </c>
      <c r="I7849">
        <v>43554</v>
      </c>
      <c r="J7849">
        <v>192</v>
      </c>
      <c r="K7849">
        <v>95.5</v>
      </c>
      <c r="L7849">
        <v>1</v>
      </c>
      <c r="M7849">
        <v>3247</v>
      </c>
      <c r="N7849">
        <v>2883.1750000000002</v>
      </c>
      <c r="O7849">
        <v>2883.1750000000002</v>
      </c>
      <c r="P7849">
        <v>95.5</v>
      </c>
      <c r="Q7849">
        <v>34</v>
      </c>
      <c r="R7849">
        <v>363.82499999999999</v>
      </c>
      <c r="S7849">
        <v>2019</v>
      </c>
      <c r="T7849">
        <v>10</v>
      </c>
      <c r="U7849">
        <v>41</v>
      </c>
    </row>
    <row r="7850" spans="1:21" x14ac:dyDescent="0.3">
      <c r="A7850" s="5" t="s">
        <v>168</v>
      </c>
      <c r="B7850" s="5" t="s">
        <v>169</v>
      </c>
      <c r="C7850" s="5" t="s">
        <v>170</v>
      </c>
      <c r="D7850" s="5" t="s">
        <v>439</v>
      </c>
      <c r="E7850" s="5" t="s">
        <v>172</v>
      </c>
      <c r="F7850" s="6">
        <v>43746</v>
      </c>
      <c r="G7850" s="5" t="s">
        <v>148</v>
      </c>
      <c r="H7850" s="5" t="s">
        <v>190</v>
      </c>
      <c r="I7850">
        <v>43511</v>
      </c>
      <c r="J7850">
        <v>235</v>
      </c>
      <c r="K7850">
        <v>140.4</v>
      </c>
      <c r="L7850">
        <v>1</v>
      </c>
      <c r="M7850">
        <v>3790.8</v>
      </c>
      <c r="N7850">
        <v>3557.2730000000001</v>
      </c>
      <c r="O7850">
        <v>3557.2730000000001</v>
      </c>
      <c r="P7850">
        <v>140.4</v>
      </c>
      <c r="Q7850">
        <v>27</v>
      </c>
      <c r="R7850">
        <v>233.52699999999999</v>
      </c>
      <c r="S7850">
        <v>2019</v>
      </c>
      <c r="T7850">
        <v>10</v>
      </c>
      <c r="U7850">
        <v>41</v>
      </c>
    </row>
    <row r="7851" spans="1:21" x14ac:dyDescent="0.3">
      <c r="A7851" s="5" t="s">
        <v>168</v>
      </c>
      <c r="B7851" s="5" t="s">
        <v>175</v>
      </c>
      <c r="C7851" s="5" t="s">
        <v>85</v>
      </c>
      <c r="D7851" s="5" t="s">
        <v>455</v>
      </c>
      <c r="E7851" s="5" t="s">
        <v>172</v>
      </c>
      <c r="F7851" s="6">
        <v>43746</v>
      </c>
      <c r="G7851" s="5" t="s">
        <v>148</v>
      </c>
      <c r="H7851" s="5" t="s">
        <v>173</v>
      </c>
      <c r="I7851">
        <v>43561</v>
      </c>
      <c r="J7851">
        <v>185</v>
      </c>
      <c r="K7851">
        <v>100</v>
      </c>
      <c r="L7851">
        <v>1</v>
      </c>
      <c r="M7851">
        <v>3400</v>
      </c>
      <c r="N7851">
        <v>2431.6990000000001</v>
      </c>
      <c r="O7851">
        <v>2431.6990000000001</v>
      </c>
      <c r="P7851">
        <v>100</v>
      </c>
      <c r="Q7851">
        <v>34</v>
      </c>
      <c r="R7851">
        <v>968.30100000000004</v>
      </c>
      <c r="S7851">
        <v>2019</v>
      </c>
      <c r="T7851">
        <v>10</v>
      </c>
      <c r="U7851">
        <v>41</v>
      </c>
    </row>
    <row r="7852" spans="1:21" x14ac:dyDescent="0.3">
      <c r="A7852" s="5" t="s">
        <v>168</v>
      </c>
      <c r="B7852" s="5" t="s">
        <v>175</v>
      </c>
      <c r="C7852" s="5" t="s">
        <v>85</v>
      </c>
      <c r="D7852" s="5" t="s">
        <v>455</v>
      </c>
      <c r="E7852" s="5" t="s">
        <v>172</v>
      </c>
      <c r="F7852" s="6">
        <v>43746</v>
      </c>
      <c r="G7852" s="5" t="s">
        <v>148</v>
      </c>
      <c r="H7852" s="5" t="s">
        <v>235</v>
      </c>
      <c r="I7852">
        <v>43561</v>
      </c>
      <c r="J7852">
        <v>185</v>
      </c>
      <c r="K7852">
        <v>110</v>
      </c>
      <c r="L7852">
        <v>1</v>
      </c>
      <c r="M7852">
        <v>3245</v>
      </c>
      <c r="N7852">
        <v>2431.6990000000001</v>
      </c>
      <c r="O7852">
        <v>2431.6990000000001</v>
      </c>
      <c r="P7852">
        <v>110</v>
      </c>
      <c r="Q7852">
        <v>29.5</v>
      </c>
      <c r="R7852">
        <v>813.30100000000004</v>
      </c>
      <c r="S7852">
        <v>2019</v>
      </c>
      <c r="T7852">
        <v>10</v>
      </c>
      <c r="U7852">
        <v>41</v>
      </c>
    </row>
    <row r="7853" spans="1:21" x14ac:dyDescent="0.3">
      <c r="A7853" s="5" t="s">
        <v>168</v>
      </c>
      <c r="B7853" s="5" t="s">
        <v>175</v>
      </c>
      <c r="C7853" s="5" t="s">
        <v>85</v>
      </c>
      <c r="D7853" s="5" t="s">
        <v>455</v>
      </c>
      <c r="E7853" s="5" t="s">
        <v>227</v>
      </c>
      <c r="F7853" s="6">
        <v>43746</v>
      </c>
      <c r="G7853" s="5" t="s">
        <v>148</v>
      </c>
      <c r="H7853" s="5" t="s">
        <v>371</v>
      </c>
      <c r="I7853">
        <v>43561</v>
      </c>
      <c r="J7853">
        <v>185</v>
      </c>
      <c r="K7853">
        <v>-1154</v>
      </c>
      <c r="L7853">
        <v>-10</v>
      </c>
      <c r="M7853">
        <v>-33466</v>
      </c>
      <c r="N7853">
        <v>-24316.986000000001</v>
      </c>
      <c r="O7853">
        <v>-2431.6990000000001</v>
      </c>
      <c r="P7853">
        <v>115.4</v>
      </c>
      <c r="Q7853">
        <v>29</v>
      </c>
      <c r="R7853">
        <v>-9149.0139999999992</v>
      </c>
      <c r="S7853">
        <v>2019</v>
      </c>
      <c r="T7853">
        <v>10</v>
      </c>
      <c r="U7853">
        <v>41</v>
      </c>
    </row>
    <row r="7854" spans="1:21" x14ac:dyDescent="0.3">
      <c r="A7854" s="5" t="s">
        <v>168</v>
      </c>
      <c r="B7854" s="5" t="s">
        <v>175</v>
      </c>
      <c r="C7854" s="5" t="s">
        <v>85</v>
      </c>
      <c r="D7854" s="5" t="s">
        <v>455</v>
      </c>
      <c r="E7854" s="5" t="s">
        <v>227</v>
      </c>
      <c r="F7854" s="6">
        <v>43746</v>
      </c>
      <c r="G7854" s="5" t="s">
        <v>148</v>
      </c>
      <c r="H7854" s="5" t="s">
        <v>235</v>
      </c>
      <c r="I7854">
        <v>43561</v>
      </c>
      <c r="J7854">
        <v>185</v>
      </c>
      <c r="K7854">
        <v>-100.4</v>
      </c>
      <c r="L7854">
        <v>-1</v>
      </c>
      <c r="M7854">
        <v>-3012</v>
      </c>
      <c r="N7854">
        <v>-2431.6990000000001</v>
      </c>
      <c r="O7854">
        <v>-2431.6990000000001</v>
      </c>
      <c r="P7854">
        <v>100.4</v>
      </c>
      <c r="Q7854">
        <v>30</v>
      </c>
      <c r="R7854">
        <v>-580.30100000000004</v>
      </c>
      <c r="S7854">
        <v>2019</v>
      </c>
      <c r="T7854">
        <v>10</v>
      </c>
      <c r="U7854">
        <v>41</v>
      </c>
    </row>
    <row r="7855" spans="1:21" x14ac:dyDescent="0.3">
      <c r="A7855" s="5" t="s">
        <v>168</v>
      </c>
      <c r="B7855" s="5" t="s">
        <v>175</v>
      </c>
      <c r="C7855" s="5" t="s">
        <v>85</v>
      </c>
      <c r="D7855" s="5" t="s">
        <v>455</v>
      </c>
      <c r="E7855" s="5" t="s">
        <v>172</v>
      </c>
      <c r="F7855" s="6">
        <v>43746</v>
      </c>
      <c r="G7855" s="5" t="s">
        <v>148</v>
      </c>
      <c r="H7855" s="5" t="s">
        <v>212</v>
      </c>
      <c r="I7855">
        <v>43561</v>
      </c>
      <c r="J7855">
        <v>185</v>
      </c>
      <c r="K7855">
        <v>114.5</v>
      </c>
      <c r="L7855">
        <v>1</v>
      </c>
      <c r="M7855">
        <v>3435</v>
      </c>
      <c r="N7855">
        <v>2431.6990000000001</v>
      </c>
      <c r="O7855">
        <v>2431.6990000000001</v>
      </c>
      <c r="P7855">
        <v>114.5</v>
      </c>
      <c r="Q7855">
        <v>30</v>
      </c>
      <c r="R7855">
        <v>1003.301</v>
      </c>
      <c r="S7855">
        <v>2019</v>
      </c>
      <c r="T7855">
        <v>10</v>
      </c>
      <c r="U7855">
        <v>41</v>
      </c>
    </row>
    <row r="7856" spans="1:21" x14ac:dyDescent="0.3">
      <c r="A7856" s="5" t="s">
        <v>168</v>
      </c>
      <c r="B7856" s="5" t="s">
        <v>175</v>
      </c>
      <c r="C7856" s="5" t="s">
        <v>87</v>
      </c>
      <c r="D7856" s="5" t="s">
        <v>458</v>
      </c>
      <c r="E7856" s="5" t="s">
        <v>172</v>
      </c>
      <c r="F7856" s="6">
        <v>43746</v>
      </c>
      <c r="G7856" s="5" t="s">
        <v>148</v>
      </c>
      <c r="H7856" s="5" t="s">
        <v>253</v>
      </c>
      <c r="I7856">
        <v>43575</v>
      </c>
      <c r="J7856">
        <v>171</v>
      </c>
      <c r="K7856">
        <v>193</v>
      </c>
      <c r="L7856">
        <v>2</v>
      </c>
      <c r="M7856">
        <v>5693.5</v>
      </c>
      <c r="N7856">
        <v>4597.3540000000003</v>
      </c>
      <c r="O7856">
        <v>2298.6770000000001</v>
      </c>
      <c r="P7856">
        <v>96.5</v>
      </c>
      <c r="Q7856">
        <v>29.5</v>
      </c>
      <c r="R7856">
        <v>1096.146</v>
      </c>
      <c r="S7856">
        <v>2019</v>
      </c>
      <c r="T7856">
        <v>10</v>
      </c>
      <c r="U7856">
        <v>41</v>
      </c>
    </row>
    <row r="7857" spans="1:21" x14ac:dyDescent="0.3">
      <c r="A7857" s="5" t="s">
        <v>168</v>
      </c>
      <c r="B7857" s="5" t="s">
        <v>175</v>
      </c>
      <c r="C7857" s="5" t="s">
        <v>88</v>
      </c>
      <c r="D7857" s="5" t="s">
        <v>461</v>
      </c>
      <c r="E7857" s="5" t="s">
        <v>172</v>
      </c>
      <c r="F7857" s="6">
        <v>43746</v>
      </c>
      <c r="G7857" s="5" t="s">
        <v>148</v>
      </c>
      <c r="H7857" s="5" t="s">
        <v>194</v>
      </c>
      <c r="I7857">
        <v>43568</v>
      </c>
      <c r="J7857">
        <v>178</v>
      </c>
      <c r="K7857">
        <v>253</v>
      </c>
      <c r="L7857">
        <v>2</v>
      </c>
      <c r="M7857">
        <v>7463.5</v>
      </c>
      <c r="N7857">
        <v>5048.2290000000003</v>
      </c>
      <c r="O7857">
        <v>2524.1149999999998</v>
      </c>
      <c r="P7857">
        <v>126.5</v>
      </c>
      <c r="Q7857">
        <v>29.5</v>
      </c>
      <c r="R7857">
        <v>2415.2710000000002</v>
      </c>
      <c r="S7857">
        <v>2019</v>
      </c>
      <c r="T7857">
        <v>10</v>
      </c>
      <c r="U7857">
        <v>41</v>
      </c>
    </row>
    <row r="7858" spans="1:21" x14ac:dyDescent="0.3">
      <c r="A7858" s="5" t="s">
        <v>168</v>
      </c>
      <c r="B7858" s="5" t="s">
        <v>206</v>
      </c>
      <c r="C7858" s="5" t="s">
        <v>103</v>
      </c>
      <c r="D7858" s="5" t="s">
        <v>429</v>
      </c>
      <c r="E7858" s="5" t="s">
        <v>172</v>
      </c>
      <c r="F7858" s="6">
        <v>43746</v>
      </c>
      <c r="G7858" s="5" t="s">
        <v>148</v>
      </c>
      <c r="H7858" s="5" t="s">
        <v>173</v>
      </c>
      <c r="I7858">
        <v>43560</v>
      </c>
      <c r="J7858">
        <v>186</v>
      </c>
      <c r="K7858">
        <v>845</v>
      </c>
      <c r="L7858">
        <v>7</v>
      </c>
      <c r="M7858">
        <v>28730</v>
      </c>
      <c r="N7858">
        <v>22646.334999999999</v>
      </c>
      <c r="O7858">
        <v>3235.1909999999998</v>
      </c>
      <c r="P7858">
        <v>120.71428571428571</v>
      </c>
      <c r="Q7858">
        <v>34</v>
      </c>
      <c r="R7858">
        <v>6083.665</v>
      </c>
      <c r="S7858">
        <v>2019</v>
      </c>
      <c r="T7858">
        <v>10</v>
      </c>
      <c r="U7858">
        <v>41</v>
      </c>
    </row>
    <row r="7859" spans="1:21" x14ac:dyDescent="0.3">
      <c r="A7859" s="5" t="s">
        <v>168</v>
      </c>
      <c r="B7859" s="5" t="s">
        <v>206</v>
      </c>
      <c r="C7859" s="5" t="s">
        <v>103</v>
      </c>
      <c r="D7859" s="5" t="s">
        <v>429</v>
      </c>
      <c r="E7859" s="5" t="s">
        <v>172</v>
      </c>
      <c r="F7859" s="6">
        <v>43746</v>
      </c>
      <c r="G7859" s="5" t="s">
        <v>148</v>
      </c>
      <c r="H7859" s="5" t="s">
        <v>212</v>
      </c>
      <c r="I7859">
        <v>43560</v>
      </c>
      <c r="J7859">
        <v>186</v>
      </c>
      <c r="K7859">
        <v>114</v>
      </c>
      <c r="L7859">
        <v>1</v>
      </c>
      <c r="M7859">
        <v>2964</v>
      </c>
      <c r="N7859">
        <v>3235.1909999999998</v>
      </c>
      <c r="O7859">
        <v>3235.1909999999998</v>
      </c>
      <c r="P7859">
        <v>114</v>
      </c>
      <c r="Q7859">
        <v>26</v>
      </c>
      <c r="R7859">
        <v>-271.19099999999997</v>
      </c>
      <c r="S7859">
        <v>2019</v>
      </c>
      <c r="T7859">
        <v>10</v>
      </c>
      <c r="U7859">
        <v>41</v>
      </c>
    </row>
    <row r="7860" spans="1:21" x14ac:dyDescent="0.3">
      <c r="A7860" s="5" t="s">
        <v>168</v>
      </c>
      <c r="B7860" s="5" t="s">
        <v>206</v>
      </c>
      <c r="C7860" s="5" t="s">
        <v>103</v>
      </c>
      <c r="D7860" s="5" t="s">
        <v>429</v>
      </c>
      <c r="E7860" s="5" t="s">
        <v>172</v>
      </c>
      <c r="F7860" s="6">
        <v>43746</v>
      </c>
      <c r="G7860" s="5" t="s">
        <v>148</v>
      </c>
      <c r="H7860" s="5" t="s">
        <v>235</v>
      </c>
      <c r="I7860">
        <v>43560</v>
      </c>
      <c r="J7860">
        <v>186</v>
      </c>
      <c r="K7860">
        <v>104.2</v>
      </c>
      <c r="L7860">
        <v>1</v>
      </c>
      <c r="M7860">
        <v>3073.9</v>
      </c>
      <c r="N7860">
        <v>3235.1909999999998</v>
      </c>
      <c r="O7860">
        <v>3235.1909999999998</v>
      </c>
      <c r="P7860">
        <v>104.2</v>
      </c>
      <c r="Q7860">
        <v>29.5</v>
      </c>
      <c r="R7860">
        <v>-161.291</v>
      </c>
      <c r="S7860">
        <v>2019</v>
      </c>
      <c r="T7860">
        <v>10</v>
      </c>
      <c r="U7860">
        <v>41</v>
      </c>
    </row>
    <row r="7861" spans="1:21" x14ac:dyDescent="0.3">
      <c r="A7861" s="5" t="s">
        <v>168</v>
      </c>
      <c r="B7861" s="5" t="s">
        <v>206</v>
      </c>
      <c r="C7861" s="5" t="s">
        <v>104</v>
      </c>
      <c r="D7861" s="5" t="s">
        <v>459</v>
      </c>
      <c r="E7861" s="5" t="s">
        <v>172</v>
      </c>
      <c r="F7861" s="6">
        <v>43746</v>
      </c>
      <c r="G7861" s="5" t="s">
        <v>148</v>
      </c>
      <c r="H7861" s="5" t="s">
        <v>194</v>
      </c>
      <c r="I7861">
        <v>43567</v>
      </c>
      <c r="J7861">
        <v>179</v>
      </c>
      <c r="K7861">
        <v>472.2</v>
      </c>
      <c r="L7861">
        <v>4</v>
      </c>
      <c r="M7861">
        <v>14166</v>
      </c>
      <c r="N7861">
        <v>12658.223</v>
      </c>
      <c r="O7861">
        <v>3164.556</v>
      </c>
      <c r="P7861">
        <v>118.05</v>
      </c>
      <c r="Q7861">
        <v>30</v>
      </c>
      <c r="R7861">
        <v>1507.777</v>
      </c>
      <c r="S7861">
        <v>2019</v>
      </c>
      <c r="T7861">
        <v>10</v>
      </c>
      <c r="U7861">
        <v>41</v>
      </c>
    </row>
    <row r="7862" spans="1:21" x14ac:dyDescent="0.3">
      <c r="A7862" s="5" t="s">
        <v>168</v>
      </c>
      <c r="B7862" s="5" t="s">
        <v>206</v>
      </c>
      <c r="C7862" s="5" t="s">
        <v>104</v>
      </c>
      <c r="D7862" s="5" t="s">
        <v>459</v>
      </c>
      <c r="E7862" s="5" t="s">
        <v>172</v>
      </c>
      <c r="F7862" s="6">
        <v>43746</v>
      </c>
      <c r="G7862" s="5" t="s">
        <v>148</v>
      </c>
      <c r="H7862" s="5" t="s">
        <v>173</v>
      </c>
      <c r="I7862">
        <v>43567</v>
      </c>
      <c r="J7862">
        <v>179</v>
      </c>
      <c r="K7862">
        <v>110</v>
      </c>
      <c r="L7862">
        <v>1</v>
      </c>
      <c r="M7862">
        <v>3740</v>
      </c>
      <c r="N7862">
        <v>3164.556</v>
      </c>
      <c r="O7862">
        <v>3164.556</v>
      </c>
      <c r="P7862">
        <v>110</v>
      </c>
      <c r="Q7862">
        <v>34</v>
      </c>
      <c r="R7862">
        <v>575.44399999999996</v>
      </c>
      <c r="S7862">
        <v>2019</v>
      </c>
      <c r="T7862">
        <v>10</v>
      </c>
      <c r="U7862">
        <v>41</v>
      </c>
    </row>
    <row r="7863" spans="1:21" x14ac:dyDescent="0.3">
      <c r="A7863" s="5" t="s">
        <v>168</v>
      </c>
      <c r="B7863" s="5" t="s">
        <v>206</v>
      </c>
      <c r="C7863" s="5" t="s">
        <v>104</v>
      </c>
      <c r="D7863" s="5" t="s">
        <v>459</v>
      </c>
      <c r="E7863" s="5" t="s">
        <v>172</v>
      </c>
      <c r="F7863" s="6">
        <v>43746</v>
      </c>
      <c r="G7863" s="5" t="s">
        <v>148</v>
      </c>
      <c r="H7863" s="5" t="s">
        <v>371</v>
      </c>
      <c r="I7863">
        <v>43567</v>
      </c>
      <c r="J7863">
        <v>179</v>
      </c>
      <c r="K7863">
        <v>1127.4000000000001</v>
      </c>
      <c r="L7863">
        <v>10</v>
      </c>
      <c r="M7863">
        <v>33258.300000000003</v>
      </c>
      <c r="N7863">
        <v>31645.557000000001</v>
      </c>
      <c r="O7863">
        <v>3164.556</v>
      </c>
      <c r="P7863">
        <v>112.74000000000001</v>
      </c>
      <c r="Q7863">
        <v>29.5</v>
      </c>
      <c r="R7863">
        <v>1612.7429999999999</v>
      </c>
      <c r="S7863">
        <v>2019</v>
      </c>
      <c r="T7863">
        <v>10</v>
      </c>
      <c r="U7863">
        <v>41</v>
      </c>
    </row>
    <row r="7864" spans="1:21" x14ac:dyDescent="0.3">
      <c r="A7864" s="5" t="s">
        <v>168</v>
      </c>
      <c r="B7864" s="5" t="s">
        <v>206</v>
      </c>
      <c r="C7864" s="5" t="s">
        <v>104</v>
      </c>
      <c r="D7864" s="5" t="s">
        <v>459</v>
      </c>
      <c r="E7864" s="5" t="s">
        <v>172</v>
      </c>
      <c r="F7864" s="6">
        <v>43746</v>
      </c>
      <c r="G7864" s="5" t="s">
        <v>148</v>
      </c>
      <c r="H7864" s="5" t="s">
        <v>178</v>
      </c>
      <c r="I7864">
        <v>43567</v>
      </c>
      <c r="J7864">
        <v>179</v>
      </c>
      <c r="K7864">
        <v>410.8</v>
      </c>
      <c r="L7864">
        <v>4</v>
      </c>
      <c r="M7864">
        <v>12118.6</v>
      </c>
      <c r="N7864">
        <v>12658.223</v>
      </c>
      <c r="O7864">
        <v>3164.556</v>
      </c>
      <c r="P7864">
        <v>102.7</v>
      </c>
      <c r="Q7864">
        <v>29.5</v>
      </c>
      <c r="R7864">
        <v>-539.62300000000005</v>
      </c>
      <c r="S7864">
        <v>2019</v>
      </c>
      <c r="T7864">
        <v>10</v>
      </c>
      <c r="U7864">
        <v>41</v>
      </c>
    </row>
    <row r="7865" spans="1:21" x14ac:dyDescent="0.3">
      <c r="A7865" s="5" t="s">
        <v>168</v>
      </c>
      <c r="B7865" s="5" t="s">
        <v>206</v>
      </c>
      <c r="C7865" s="5" t="s">
        <v>104</v>
      </c>
      <c r="D7865" s="5" t="s">
        <v>459</v>
      </c>
      <c r="E7865" s="5" t="s">
        <v>172</v>
      </c>
      <c r="F7865" s="6">
        <v>43746</v>
      </c>
      <c r="G7865" s="5" t="s">
        <v>148</v>
      </c>
      <c r="H7865" s="5" t="s">
        <v>198</v>
      </c>
      <c r="I7865">
        <v>43567</v>
      </c>
      <c r="J7865">
        <v>179</v>
      </c>
      <c r="K7865">
        <v>131.19999999999999</v>
      </c>
      <c r="L7865">
        <v>1</v>
      </c>
      <c r="M7865">
        <v>3870.4</v>
      </c>
      <c r="N7865">
        <v>3164.556</v>
      </c>
      <c r="O7865">
        <v>3164.556</v>
      </c>
      <c r="P7865">
        <v>131.19999999999999</v>
      </c>
      <c r="Q7865">
        <v>29.5</v>
      </c>
      <c r="R7865">
        <v>705.84400000000005</v>
      </c>
      <c r="S7865">
        <v>2019</v>
      </c>
      <c r="T7865">
        <v>10</v>
      </c>
      <c r="U7865">
        <v>41</v>
      </c>
    </row>
    <row r="7866" spans="1:21" x14ac:dyDescent="0.3">
      <c r="A7866" s="5" t="s">
        <v>168</v>
      </c>
      <c r="B7866" s="5" t="s">
        <v>206</v>
      </c>
      <c r="C7866" s="5" t="s">
        <v>104</v>
      </c>
      <c r="D7866" s="5" t="s">
        <v>459</v>
      </c>
      <c r="E7866" s="5" t="s">
        <v>172</v>
      </c>
      <c r="F7866" s="6">
        <v>43746</v>
      </c>
      <c r="G7866" s="5" t="s">
        <v>148</v>
      </c>
      <c r="H7866" s="5" t="s">
        <v>197</v>
      </c>
      <c r="I7866">
        <v>43567</v>
      </c>
      <c r="J7866">
        <v>179</v>
      </c>
      <c r="K7866">
        <v>833.4</v>
      </c>
      <c r="L7866">
        <v>7</v>
      </c>
      <c r="M7866">
        <v>24585.3</v>
      </c>
      <c r="N7866">
        <v>22151.89</v>
      </c>
      <c r="O7866">
        <v>3164.556</v>
      </c>
      <c r="P7866">
        <v>119.05714285714285</v>
      </c>
      <c r="Q7866">
        <v>29.5</v>
      </c>
      <c r="R7866">
        <v>2433.41</v>
      </c>
      <c r="S7866">
        <v>2019</v>
      </c>
      <c r="T7866">
        <v>10</v>
      </c>
      <c r="U7866">
        <v>41</v>
      </c>
    </row>
    <row r="7867" spans="1:21" x14ac:dyDescent="0.3">
      <c r="A7867" s="5" t="s">
        <v>168</v>
      </c>
      <c r="B7867" s="5" t="s">
        <v>206</v>
      </c>
      <c r="C7867" s="5" t="s">
        <v>104</v>
      </c>
      <c r="D7867" s="5" t="s">
        <v>459</v>
      </c>
      <c r="E7867" s="5" t="s">
        <v>172</v>
      </c>
      <c r="F7867" s="6">
        <v>43746</v>
      </c>
      <c r="G7867" s="5" t="s">
        <v>148</v>
      </c>
      <c r="H7867" s="5" t="s">
        <v>311</v>
      </c>
      <c r="I7867">
        <v>43567</v>
      </c>
      <c r="J7867">
        <v>179</v>
      </c>
      <c r="K7867">
        <v>92</v>
      </c>
      <c r="L7867">
        <v>1</v>
      </c>
      <c r="M7867">
        <v>2714</v>
      </c>
      <c r="N7867">
        <v>3164.556</v>
      </c>
      <c r="O7867">
        <v>3164.556</v>
      </c>
      <c r="P7867">
        <v>92</v>
      </c>
      <c r="Q7867">
        <v>29.5</v>
      </c>
      <c r="R7867">
        <v>-450.55599999999998</v>
      </c>
      <c r="S7867">
        <v>2019</v>
      </c>
      <c r="T7867">
        <v>10</v>
      </c>
      <c r="U7867">
        <v>41</v>
      </c>
    </row>
    <row r="7868" spans="1:21" x14ac:dyDescent="0.3">
      <c r="A7868" s="5" t="s">
        <v>168</v>
      </c>
      <c r="B7868" s="5" t="s">
        <v>206</v>
      </c>
      <c r="C7868" s="5" t="s">
        <v>104</v>
      </c>
      <c r="D7868" s="5" t="s">
        <v>459</v>
      </c>
      <c r="E7868" s="5" t="s">
        <v>172</v>
      </c>
      <c r="F7868" s="6">
        <v>43746</v>
      </c>
      <c r="G7868" s="5" t="s">
        <v>148</v>
      </c>
      <c r="H7868" s="5" t="s">
        <v>351</v>
      </c>
      <c r="I7868">
        <v>43567</v>
      </c>
      <c r="J7868">
        <v>179</v>
      </c>
      <c r="K7868">
        <v>467.4</v>
      </c>
      <c r="L7868">
        <v>4</v>
      </c>
      <c r="M7868">
        <v>13788.3</v>
      </c>
      <c r="N7868">
        <v>12658.223</v>
      </c>
      <c r="O7868">
        <v>3164.556</v>
      </c>
      <c r="P7868">
        <v>116.85</v>
      </c>
      <c r="Q7868">
        <v>29.5</v>
      </c>
      <c r="R7868">
        <v>1130.077</v>
      </c>
      <c r="S7868">
        <v>2019</v>
      </c>
      <c r="T7868">
        <v>10</v>
      </c>
      <c r="U7868">
        <v>41</v>
      </c>
    </row>
    <row r="7869" spans="1:21" x14ac:dyDescent="0.3">
      <c r="A7869" s="5" t="s">
        <v>168</v>
      </c>
      <c r="B7869" s="5" t="s">
        <v>206</v>
      </c>
      <c r="C7869" s="5" t="s">
        <v>104</v>
      </c>
      <c r="D7869" s="5" t="s">
        <v>459</v>
      </c>
      <c r="E7869" s="5" t="s">
        <v>172</v>
      </c>
      <c r="F7869" s="6">
        <v>43746</v>
      </c>
      <c r="G7869" s="5" t="s">
        <v>148</v>
      </c>
      <c r="H7869" s="5" t="s">
        <v>173</v>
      </c>
      <c r="I7869">
        <v>43567</v>
      </c>
      <c r="J7869">
        <v>179</v>
      </c>
      <c r="K7869">
        <v>845</v>
      </c>
      <c r="L7869">
        <v>7</v>
      </c>
      <c r="M7869">
        <v>28730</v>
      </c>
      <c r="N7869">
        <v>22151.89</v>
      </c>
      <c r="O7869">
        <v>3164.556</v>
      </c>
      <c r="P7869">
        <v>120.71428571428571</v>
      </c>
      <c r="Q7869">
        <v>34</v>
      </c>
      <c r="R7869">
        <v>6578.11</v>
      </c>
      <c r="S7869">
        <v>2019</v>
      </c>
      <c r="T7869">
        <v>10</v>
      </c>
      <c r="U7869">
        <v>41</v>
      </c>
    </row>
    <row r="7870" spans="1:21" x14ac:dyDescent="0.3">
      <c r="A7870" s="5" t="s">
        <v>168</v>
      </c>
      <c r="B7870" s="5" t="s">
        <v>206</v>
      </c>
      <c r="C7870" s="5" t="s">
        <v>104</v>
      </c>
      <c r="D7870" s="5" t="s">
        <v>459</v>
      </c>
      <c r="E7870" s="5" t="s">
        <v>172</v>
      </c>
      <c r="F7870" s="6">
        <v>43746</v>
      </c>
      <c r="G7870" s="5" t="s">
        <v>148</v>
      </c>
      <c r="H7870" s="5" t="s">
        <v>173</v>
      </c>
      <c r="I7870">
        <v>43567</v>
      </c>
      <c r="J7870">
        <v>179</v>
      </c>
      <c r="K7870">
        <v>807.4</v>
      </c>
      <c r="L7870">
        <v>8</v>
      </c>
      <c r="M7870">
        <v>27451.599999999999</v>
      </c>
      <c r="N7870">
        <v>25316.445</v>
      </c>
      <c r="O7870">
        <v>3164.556</v>
      </c>
      <c r="P7870">
        <v>100.925</v>
      </c>
      <c r="Q7870">
        <v>34</v>
      </c>
      <c r="R7870">
        <v>2135.1550000000002</v>
      </c>
      <c r="S7870">
        <v>2019</v>
      </c>
      <c r="T7870">
        <v>10</v>
      </c>
      <c r="U7870">
        <v>41</v>
      </c>
    </row>
    <row r="7871" spans="1:21" x14ac:dyDescent="0.3">
      <c r="A7871" s="5" t="s">
        <v>168</v>
      </c>
      <c r="B7871" s="5" t="s">
        <v>206</v>
      </c>
      <c r="C7871" s="5" t="s">
        <v>104</v>
      </c>
      <c r="D7871" s="5" t="s">
        <v>459</v>
      </c>
      <c r="E7871" s="5" t="s">
        <v>172</v>
      </c>
      <c r="F7871" s="6">
        <v>43746</v>
      </c>
      <c r="G7871" s="5" t="s">
        <v>148</v>
      </c>
      <c r="H7871" s="5" t="s">
        <v>199</v>
      </c>
      <c r="I7871">
        <v>43567</v>
      </c>
      <c r="J7871">
        <v>179</v>
      </c>
      <c r="K7871">
        <v>1032</v>
      </c>
      <c r="L7871">
        <v>9</v>
      </c>
      <c r="M7871">
        <v>30444</v>
      </c>
      <c r="N7871">
        <v>28481.001</v>
      </c>
      <c r="O7871">
        <v>3164.556</v>
      </c>
      <c r="P7871">
        <v>114.66666666666667</v>
      </c>
      <c r="Q7871">
        <v>29.5</v>
      </c>
      <c r="R7871">
        <v>1962.999</v>
      </c>
      <c r="S7871">
        <v>2019</v>
      </c>
      <c r="T7871">
        <v>10</v>
      </c>
      <c r="U7871">
        <v>41</v>
      </c>
    </row>
    <row r="7872" spans="1:21" x14ac:dyDescent="0.3">
      <c r="A7872" s="5" t="s">
        <v>168</v>
      </c>
      <c r="B7872" s="5" t="s">
        <v>206</v>
      </c>
      <c r="C7872" s="5" t="s">
        <v>104</v>
      </c>
      <c r="D7872" s="5" t="s">
        <v>459</v>
      </c>
      <c r="E7872" s="5" t="s">
        <v>172</v>
      </c>
      <c r="F7872" s="6">
        <v>43746</v>
      </c>
      <c r="G7872" s="5" t="s">
        <v>148</v>
      </c>
      <c r="H7872" s="5" t="s">
        <v>190</v>
      </c>
      <c r="I7872">
        <v>43567</v>
      </c>
      <c r="J7872">
        <v>179</v>
      </c>
      <c r="K7872">
        <v>105</v>
      </c>
      <c r="L7872">
        <v>1</v>
      </c>
      <c r="M7872">
        <v>3097.5</v>
      </c>
      <c r="N7872">
        <v>3164.556</v>
      </c>
      <c r="O7872">
        <v>3164.556</v>
      </c>
      <c r="P7872">
        <v>105</v>
      </c>
      <c r="Q7872">
        <v>29.5</v>
      </c>
      <c r="R7872">
        <v>-67.055999999999997</v>
      </c>
      <c r="S7872">
        <v>2019</v>
      </c>
      <c r="T7872">
        <v>10</v>
      </c>
      <c r="U7872">
        <v>41</v>
      </c>
    </row>
    <row r="7873" spans="1:21" x14ac:dyDescent="0.3">
      <c r="A7873" s="5" t="s">
        <v>168</v>
      </c>
      <c r="B7873" s="5" t="s">
        <v>206</v>
      </c>
      <c r="C7873" s="5" t="s">
        <v>104</v>
      </c>
      <c r="D7873" s="5" t="s">
        <v>459</v>
      </c>
      <c r="E7873" s="5" t="s">
        <v>227</v>
      </c>
      <c r="F7873" s="6">
        <v>43746</v>
      </c>
      <c r="G7873" s="5" t="s">
        <v>148</v>
      </c>
      <c r="H7873" s="5" t="s">
        <v>178</v>
      </c>
      <c r="I7873">
        <v>43567</v>
      </c>
      <c r="J7873">
        <v>179</v>
      </c>
      <c r="K7873">
        <v>-410.8</v>
      </c>
      <c r="L7873">
        <v>-4</v>
      </c>
      <c r="M7873">
        <v>-12118.6</v>
      </c>
      <c r="N7873">
        <v>-12658.223</v>
      </c>
      <c r="O7873">
        <v>-3164.556</v>
      </c>
      <c r="P7873">
        <v>102.7</v>
      </c>
      <c r="Q7873">
        <v>29.5</v>
      </c>
      <c r="R7873">
        <v>539.62300000000005</v>
      </c>
      <c r="S7873">
        <v>2019</v>
      </c>
      <c r="T7873">
        <v>10</v>
      </c>
      <c r="U7873">
        <v>41</v>
      </c>
    </row>
    <row r="7874" spans="1:21" x14ac:dyDescent="0.3">
      <c r="A7874" s="5" t="s">
        <v>168</v>
      </c>
      <c r="B7874" s="5" t="s">
        <v>206</v>
      </c>
      <c r="C7874" s="5" t="s">
        <v>104</v>
      </c>
      <c r="D7874" s="5" t="s">
        <v>459</v>
      </c>
      <c r="E7874" s="5" t="s">
        <v>227</v>
      </c>
      <c r="F7874" s="6">
        <v>43746</v>
      </c>
      <c r="G7874" s="5" t="s">
        <v>148</v>
      </c>
      <c r="H7874" s="5" t="s">
        <v>198</v>
      </c>
      <c r="I7874">
        <v>43567</v>
      </c>
      <c r="J7874">
        <v>179</v>
      </c>
      <c r="K7874">
        <v>-131.19999999999999</v>
      </c>
      <c r="L7874">
        <v>-1</v>
      </c>
      <c r="M7874">
        <v>-3870.4</v>
      </c>
      <c r="N7874">
        <v>-3164.556</v>
      </c>
      <c r="O7874">
        <v>-3164.556</v>
      </c>
      <c r="P7874">
        <v>131.19999999999999</v>
      </c>
      <c r="Q7874">
        <v>29.5</v>
      </c>
      <c r="R7874">
        <v>-705.84400000000005</v>
      </c>
      <c r="S7874">
        <v>2019</v>
      </c>
      <c r="T7874">
        <v>10</v>
      </c>
      <c r="U7874">
        <v>41</v>
      </c>
    </row>
    <row r="7875" spans="1:21" x14ac:dyDescent="0.3">
      <c r="A7875" s="5" t="s">
        <v>168</v>
      </c>
      <c r="B7875" s="5" t="s">
        <v>206</v>
      </c>
      <c r="C7875" s="5" t="s">
        <v>104</v>
      </c>
      <c r="D7875" s="5" t="s">
        <v>459</v>
      </c>
      <c r="E7875" s="5" t="s">
        <v>227</v>
      </c>
      <c r="F7875" s="6">
        <v>43746</v>
      </c>
      <c r="G7875" s="5" t="s">
        <v>148</v>
      </c>
      <c r="H7875" s="5" t="s">
        <v>197</v>
      </c>
      <c r="I7875">
        <v>43567</v>
      </c>
      <c r="J7875">
        <v>179</v>
      </c>
      <c r="K7875">
        <v>-833.4</v>
      </c>
      <c r="L7875">
        <v>-7</v>
      </c>
      <c r="M7875">
        <v>-24585.3</v>
      </c>
      <c r="N7875">
        <v>-22151.89</v>
      </c>
      <c r="O7875">
        <v>-3164.556</v>
      </c>
      <c r="P7875">
        <v>119.05714285714285</v>
      </c>
      <c r="Q7875">
        <v>29.5</v>
      </c>
      <c r="R7875">
        <v>-2433.41</v>
      </c>
      <c r="S7875">
        <v>2019</v>
      </c>
      <c r="T7875">
        <v>10</v>
      </c>
      <c r="U7875">
        <v>41</v>
      </c>
    </row>
    <row r="7876" spans="1:21" x14ac:dyDescent="0.3">
      <c r="A7876" s="5" t="s">
        <v>168</v>
      </c>
      <c r="B7876" s="5" t="s">
        <v>206</v>
      </c>
      <c r="C7876" s="5" t="s">
        <v>104</v>
      </c>
      <c r="D7876" s="5" t="s">
        <v>459</v>
      </c>
      <c r="E7876" s="5" t="s">
        <v>227</v>
      </c>
      <c r="F7876" s="6">
        <v>43746</v>
      </c>
      <c r="G7876" s="5" t="s">
        <v>148</v>
      </c>
      <c r="H7876" s="5" t="s">
        <v>351</v>
      </c>
      <c r="I7876">
        <v>43567</v>
      </c>
      <c r="J7876">
        <v>179</v>
      </c>
      <c r="K7876">
        <v>-467.4</v>
      </c>
      <c r="L7876">
        <v>-4</v>
      </c>
      <c r="M7876">
        <v>-13788.3</v>
      </c>
      <c r="N7876">
        <v>-12658.223</v>
      </c>
      <c r="O7876">
        <v>-3164.556</v>
      </c>
      <c r="P7876">
        <v>116.85</v>
      </c>
      <c r="Q7876">
        <v>29.5</v>
      </c>
      <c r="R7876">
        <v>-1130.077</v>
      </c>
      <c r="S7876">
        <v>2019</v>
      </c>
      <c r="T7876">
        <v>10</v>
      </c>
      <c r="U7876">
        <v>41</v>
      </c>
    </row>
    <row r="7877" spans="1:21" x14ac:dyDescent="0.3">
      <c r="A7877" s="5" t="s">
        <v>168</v>
      </c>
      <c r="B7877" s="5" t="s">
        <v>206</v>
      </c>
      <c r="C7877" s="5" t="s">
        <v>104</v>
      </c>
      <c r="D7877" s="5" t="s">
        <v>459</v>
      </c>
      <c r="E7877" s="5" t="s">
        <v>227</v>
      </c>
      <c r="F7877" s="6">
        <v>43746</v>
      </c>
      <c r="G7877" s="5" t="s">
        <v>148</v>
      </c>
      <c r="H7877" s="5" t="s">
        <v>173</v>
      </c>
      <c r="I7877">
        <v>43567</v>
      </c>
      <c r="J7877">
        <v>179</v>
      </c>
      <c r="K7877">
        <v>-845</v>
      </c>
      <c r="L7877">
        <v>-7</v>
      </c>
      <c r="M7877">
        <v>-28730</v>
      </c>
      <c r="N7877">
        <v>-22151.89</v>
      </c>
      <c r="O7877">
        <v>-3164.556</v>
      </c>
      <c r="P7877">
        <v>120.71428571428571</v>
      </c>
      <c r="Q7877">
        <v>34</v>
      </c>
      <c r="R7877">
        <v>-6578.11</v>
      </c>
      <c r="S7877">
        <v>2019</v>
      </c>
      <c r="T7877">
        <v>10</v>
      </c>
      <c r="U7877">
        <v>41</v>
      </c>
    </row>
    <row r="7878" spans="1:21" x14ac:dyDescent="0.3">
      <c r="A7878" s="5" t="s">
        <v>168</v>
      </c>
      <c r="B7878" s="5" t="s">
        <v>206</v>
      </c>
      <c r="C7878" s="5" t="s">
        <v>104</v>
      </c>
      <c r="D7878" s="5" t="s">
        <v>459</v>
      </c>
      <c r="E7878" s="5" t="s">
        <v>172</v>
      </c>
      <c r="F7878" s="6">
        <v>43746</v>
      </c>
      <c r="G7878" s="5" t="s">
        <v>148</v>
      </c>
      <c r="H7878" s="5" t="s">
        <v>215</v>
      </c>
      <c r="I7878">
        <v>43567</v>
      </c>
      <c r="J7878">
        <v>179</v>
      </c>
      <c r="K7878">
        <v>310</v>
      </c>
      <c r="L7878">
        <v>3</v>
      </c>
      <c r="M7878">
        <v>9145</v>
      </c>
      <c r="N7878">
        <v>9493.6669999999995</v>
      </c>
      <c r="O7878">
        <v>3164.556</v>
      </c>
      <c r="P7878">
        <v>103.33333333333333</v>
      </c>
      <c r="Q7878">
        <v>29.5</v>
      </c>
      <c r="R7878">
        <v>-348.66699999999997</v>
      </c>
      <c r="S7878">
        <v>2019</v>
      </c>
      <c r="T7878">
        <v>10</v>
      </c>
      <c r="U7878">
        <v>41</v>
      </c>
    </row>
    <row r="7879" spans="1:21" x14ac:dyDescent="0.3">
      <c r="A7879" s="5" t="s">
        <v>168</v>
      </c>
      <c r="B7879" s="5" t="s">
        <v>206</v>
      </c>
      <c r="C7879" s="5" t="s">
        <v>104</v>
      </c>
      <c r="D7879" s="5" t="s">
        <v>459</v>
      </c>
      <c r="E7879" s="5" t="s">
        <v>172</v>
      </c>
      <c r="F7879" s="6">
        <v>43746</v>
      </c>
      <c r="G7879" s="5" t="s">
        <v>148</v>
      </c>
      <c r="H7879" s="5" t="s">
        <v>200</v>
      </c>
      <c r="I7879">
        <v>43567</v>
      </c>
      <c r="J7879">
        <v>179</v>
      </c>
      <c r="K7879">
        <v>945</v>
      </c>
      <c r="L7879">
        <v>8</v>
      </c>
      <c r="M7879">
        <v>27775</v>
      </c>
      <c r="N7879">
        <v>25316.445</v>
      </c>
      <c r="O7879">
        <v>3164.556</v>
      </c>
      <c r="P7879">
        <v>118.125</v>
      </c>
      <c r="Q7879">
        <v>29.391500000000001</v>
      </c>
      <c r="R7879">
        <v>2458.5549999999998</v>
      </c>
      <c r="S7879">
        <v>2019</v>
      </c>
      <c r="T7879">
        <v>10</v>
      </c>
      <c r="U7879">
        <v>41</v>
      </c>
    </row>
    <row r="7880" spans="1:21" x14ac:dyDescent="0.3">
      <c r="A7880" s="5" t="s">
        <v>168</v>
      </c>
      <c r="B7880" s="5" t="s">
        <v>206</v>
      </c>
      <c r="C7880" s="5" t="s">
        <v>104</v>
      </c>
      <c r="D7880" s="5" t="s">
        <v>459</v>
      </c>
      <c r="E7880" s="5" t="s">
        <v>172</v>
      </c>
      <c r="F7880" s="6">
        <v>43746</v>
      </c>
      <c r="G7880" s="5" t="s">
        <v>148</v>
      </c>
      <c r="H7880" s="5" t="s">
        <v>190</v>
      </c>
      <c r="I7880">
        <v>43567</v>
      </c>
      <c r="J7880">
        <v>179</v>
      </c>
      <c r="K7880">
        <v>104.2</v>
      </c>
      <c r="L7880">
        <v>1</v>
      </c>
      <c r="M7880">
        <v>3230.2</v>
      </c>
      <c r="N7880">
        <v>3164.556</v>
      </c>
      <c r="O7880">
        <v>3164.556</v>
      </c>
      <c r="P7880">
        <v>104.2</v>
      </c>
      <c r="Q7880">
        <v>31</v>
      </c>
      <c r="R7880">
        <v>65.644000000000005</v>
      </c>
      <c r="S7880">
        <v>2019</v>
      </c>
      <c r="T7880">
        <v>10</v>
      </c>
      <c r="U7880">
        <v>41</v>
      </c>
    </row>
    <row r="7881" spans="1:21" x14ac:dyDescent="0.3">
      <c r="A7881" s="5" t="s">
        <v>168</v>
      </c>
      <c r="B7881" s="5" t="s">
        <v>206</v>
      </c>
      <c r="C7881" s="5" t="s">
        <v>104</v>
      </c>
      <c r="D7881" s="5" t="s">
        <v>459</v>
      </c>
      <c r="E7881" s="5" t="s">
        <v>172</v>
      </c>
      <c r="F7881" s="6">
        <v>43746</v>
      </c>
      <c r="G7881" s="5" t="s">
        <v>148</v>
      </c>
      <c r="H7881" s="5" t="s">
        <v>371</v>
      </c>
      <c r="I7881">
        <v>43567</v>
      </c>
      <c r="J7881">
        <v>179</v>
      </c>
      <c r="K7881">
        <v>1154</v>
      </c>
      <c r="L7881">
        <v>10</v>
      </c>
      <c r="M7881">
        <v>33466</v>
      </c>
      <c r="N7881">
        <v>31645.557000000001</v>
      </c>
      <c r="O7881">
        <v>3164.556</v>
      </c>
      <c r="P7881">
        <v>115.4</v>
      </c>
      <c r="Q7881">
        <v>29</v>
      </c>
      <c r="R7881">
        <v>1820.443</v>
      </c>
      <c r="S7881">
        <v>2019</v>
      </c>
      <c r="T7881">
        <v>10</v>
      </c>
      <c r="U7881">
        <v>41</v>
      </c>
    </row>
    <row r="7882" spans="1:21" x14ac:dyDescent="0.3">
      <c r="A7882" s="5" t="s">
        <v>168</v>
      </c>
      <c r="B7882" s="5" t="s">
        <v>206</v>
      </c>
      <c r="C7882" s="5" t="s">
        <v>104</v>
      </c>
      <c r="D7882" s="5" t="s">
        <v>459</v>
      </c>
      <c r="E7882" s="5" t="s">
        <v>172</v>
      </c>
      <c r="F7882" s="6">
        <v>43746</v>
      </c>
      <c r="G7882" s="5" t="s">
        <v>148</v>
      </c>
      <c r="H7882" s="5" t="s">
        <v>235</v>
      </c>
      <c r="I7882">
        <v>43567</v>
      </c>
      <c r="J7882">
        <v>179</v>
      </c>
      <c r="K7882">
        <v>100.4</v>
      </c>
      <c r="L7882">
        <v>1</v>
      </c>
      <c r="M7882">
        <v>3012</v>
      </c>
      <c r="N7882">
        <v>3164.556</v>
      </c>
      <c r="O7882">
        <v>3164.556</v>
      </c>
      <c r="P7882">
        <v>100.4</v>
      </c>
      <c r="Q7882">
        <v>30</v>
      </c>
      <c r="R7882">
        <v>-152.55600000000001</v>
      </c>
      <c r="S7882">
        <v>2019</v>
      </c>
      <c r="T7882">
        <v>10</v>
      </c>
      <c r="U7882">
        <v>41</v>
      </c>
    </row>
    <row r="7883" spans="1:21" x14ac:dyDescent="0.3">
      <c r="A7883" s="5" t="s">
        <v>168</v>
      </c>
      <c r="B7883" s="5" t="s">
        <v>206</v>
      </c>
      <c r="C7883" s="5" t="s">
        <v>105</v>
      </c>
      <c r="D7883" s="5" t="s">
        <v>460</v>
      </c>
      <c r="E7883" s="5" t="s">
        <v>172</v>
      </c>
      <c r="F7883" s="6">
        <v>43746</v>
      </c>
      <c r="G7883" s="5" t="s">
        <v>148</v>
      </c>
      <c r="H7883" s="5" t="s">
        <v>178</v>
      </c>
      <c r="I7883">
        <v>43574</v>
      </c>
      <c r="J7883">
        <v>172</v>
      </c>
      <c r="K7883">
        <v>410.8</v>
      </c>
      <c r="L7883">
        <v>4</v>
      </c>
      <c r="M7883">
        <v>12118.6</v>
      </c>
      <c r="N7883">
        <v>12662.118</v>
      </c>
      <c r="O7883">
        <v>3165.53</v>
      </c>
      <c r="P7883">
        <v>102.7</v>
      </c>
      <c r="Q7883">
        <v>29.5</v>
      </c>
      <c r="R7883">
        <v>-543.51800000000003</v>
      </c>
      <c r="S7883">
        <v>2019</v>
      </c>
      <c r="T7883">
        <v>10</v>
      </c>
      <c r="U7883">
        <v>41</v>
      </c>
    </row>
    <row r="7884" spans="1:21" x14ac:dyDescent="0.3">
      <c r="A7884" s="5" t="s">
        <v>168</v>
      </c>
      <c r="B7884" s="5" t="s">
        <v>206</v>
      </c>
      <c r="C7884" s="5" t="s">
        <v>105</v>
      </c>
      <c r="D7884" s="5" t="s">
        <v>460</v>
      </c>
      <c r="E7884" s="5" t="s">
        <v>172</v>
      </c>
      <c r="F7884" s="6">
        <v>43746</v>
      </c>
      <c r="G7884" s="5" t="s">
        <v>148</v>
      </c>
      <c r="H7884" s="5" t="s">
        <v>198</v>
      </c>
      <c r="I7884">
        <v>43574</v>
      </c>
      <c r="J7884">
        <v>172</v>
      </c>
      <c r="K7884">
        <v>131.19999999999999</v>
      </c>
      <c r="L7884">
        <v>1</v>
      </c>
      <c r="M7884">
        <v>3870.4</v>
      </c>
      <c r="N7884">
        <v>3165.53</v>
      </c>
      <c r="O7884">
        <v>3165.53</v>
      </c>
      <c r="P7884">
        <v>131.19999999999999</v>
      </c>
      <c r="Q7884">
        <v>29.5</v>
      </c>
      <c r="R7884">
        <v>704.87</v>
      </c>
      <c r="S7884">
        <v>2019</v>
      </c>
      <c r="T7884">
        <v>10</v>
      </c>
      <c r="U7884">
        <v>41</v>
      </c>
    </row>
    <row r="7885" spans="1:21" x14ac:dyDescent="0.3">
      <c r="A7885" s="5" t="s">
        <v>168</v>
      </c>
      <c r="B7885" s="5" t="s">
        <v>206</v>
      </c>
      <c r="C7885" s="5" t="s">
        <v>105</v>
      </c>
      <c r="D7885" s="5" t="s">
        <v>460</v>
      </c>
      <c r="E7885" s="5" t="s">
        <v>172</v>
      </c>
      <c r="F7885" s="6">
        <v>43746</v>
      </c>
      <c r="G7885" s="5" t="s">
        <v>148</v>
      </c>
      <c r="H7885" s="5" t="s">
        <v>197</v>
      </c>
      <c r="I7885">
        <v>43574</v>
      </c>
      <c r="J7885">
        <v>172</v>
      </c>
      <c r="K7885">
        <v>833.4</v>
      </c>
      <c r="L7885">
        <v>7</v>
      </c>
      <c r="M7885">
        <v>24585.3</v>
      </c>
      <c r="N7885">
        <v>22158.706999999999</v>
      </c>
      <c r="O7885">
        <v>3165.53</v>
      </c>
      <c r="P7885">
        <v>119.05714285714285</v>
      </c>
      <c r="Q7885">
        <v>29.5</v>
      </c>
      <c r="R7885">
        <v>2426.5929999999998</v>
      </c>
      <c r="S7885">
        <v>2019</v>
      </c>
      <c r="T7885">
        <v>10</v>
      </c>
      <c r="U7885">
        <v>41</v>
      </c>
    </row>
    <row r="7886" spans="1:21" x14ac:dyDescent="0.3">
      <c r="A7886" s="5" t="s">
        <v>168</v>
      </c>
      <c r="B7886" s="5" t="s">
        <v>206</v>
      </c>
      <c r="C7886" s="5" t="s">
        <v>105</v>
      </c>
      <c r="D7886" s="5" t="s">
        <v>460</v>
      </c>
      <c r="E7886" s="5" t="s">
        <v>172</v>
      </c>
      <c r="F7886" s="6">
        <v>43746</v>
      </c>
      <c r="G7886" s="5" t="s">
        <v>148</v>
      </c>
      <c r="H7886" s="5" t="s">
        <v>351</v>
      </c>
      <c r="I7886">
        <v>43574</v>
      </c>
      <c r="J7886">
        <v>172</v>
      </c>
      <c r="K7886">
        <v>467.4</v>
      </c>
      <c r="L7886">
        <v>4</v>
      </c>
      <c r="M7886">
        <v>13788.3</v>
      </c>
      <c r="N7886">
        <v>12662.118</v>
      </c>
      <c r="O7886">
        <v>3165.53</v>
      </c>
      <c r="P7886">
        <v>116.85</v>
      </c>
      <c r="Q7886">
        <v>29.5</v>
      </c>
      <c r="R7886">
        <v>1126.182</v>
      </c>
      <c r="S7886">
        <v>2019</v>
      </c>
      <c r="T7886">
        <v>10</v>
      </c>
      <c r="U7886">
        <v>41</v>
      </c>
    </row>
    <row r="7887" spans="1:21" x14ac:dyDescent="0.3">
      <c r="A7887" s="5" t="s">
        <v>168</v>
      </c>
      <c r="B7887" s="5" t="s">
        <v>169</v>
      </c>
      <c r="C7887" s="5" t="s">
        <v>170</v>
      </c>
      <c r="D7887" s="5" t="s">
        <v>416</v>
      </c>
      <c r="E7887" s="5" t="s">
        <v>172</v>
      </c>
      <c r="F7887" s="6">
        <v>43749</v>
      </c>
      <c r="G7887" s="5" t="s">
        <v>148</v>
      </c>
      <c r="H7887" s="5" t="s">
        <v>371</v>
      </c>
      <c r="I7887">
        <v>43526</v>
      </c>
      <c r="J7887">
        <v>223</v>
      </c>
      <c r="K7887">
        <v>1364</v>
      </c>
      <c r="L7887">
        <v>4</v>
      </c>
      <c r="M7887">
        <v>16095.2</v>
      </c>
      <c r="N7887">
        <v>10087.728999999999</v>
      </c>
      <c r="O7887">
        <v>2521.9319999999998</v>
      </c>
      <c r="P7887">
        <v>341</v>
      </c>
      <c r="Q7887">
        <v>11.8</v>
      </c>
      <c r="R7887">
        <v>6007.4709999999995</v>
      </c>
      <c r="S7887">
        <v>2019</v>
      </c>
      <c r="T7887">
        <v>10</v>
      </c>
      <c r="U7887">
        <v>41</v>
      </c>
    </row>
    <row r="7888" spans="1:21" x14ac:dyDescent="0.3">
      <c r="A7888" s="5" t="s">
        <v>168</v>
      </c>
      <c r="B7888" s="5" t="s">
        <v>169</v>
      </c>
      <c r="C7888" s="5" t="s">
        <v>170</v>
      </c>
      <c r="D7888" s="5" t="s">
        <v>428</v>
      </c>
      <c r="E7888" s="5" t="s">
        <v>172</v>
      </c>
      <c r="F7888" s="6">
        <v>43749</v>
      </c>
      <c r="G7888" s="5" t="s">
        <v>148</v>
      </c>
      <c r="H7888" s="5" t="s">
        <v>371</v>
      </c>
      <c r="I7888">
        <v>43540</v>
      </c>
      <c r="J7888">
        <v>209</v>
      </c>
      <c r="K7888">
        <v>1364</v>
      </c>
      <c r="L7888">
        <v>6</v>
      </c>
      <c r="M7888">
        <v>24142.799999999999</v>
      </c>
      <c r="N7888">
        <v>15497.081</v>
      </c>
      <c r="O7888">
        <v>2582.8470000000002</v>
      </c>
      <c r="P7888">
        <v>227.33333333333334</v>
      </c>
      <c r="Q7888">
        <v>17.7</v>
      </c>
      <c r="R7888">
        <v>8645.7189999999991</v>
      </c>
      <c r="S7888">
        <v>2019</v>
      </c>
      <c r="T7888">
        <v>10</v>
      </c>
      <c r="U7888">
        <v>41</v>
      </c>
    </row>
    <row r="7889" spans="1:21" x14ac:dyDescent="0.3">
      <c r="A7889" s="5" t="s">
        <v>168</v>
      </c>
      <c r="B7889" s="5" t="s">
        <v>169</v>
      </c>
      <c r="C7889" s="5" t="s">
        <v>170</v>
      </c>
      <c r="D7889" s="5" t="s">
        <v>433</v>
      </c>
      <c r="E7889" s="5" t="s">
        <v>172</v>
      </c>
      <c r="F7889" s="6">
        <v>43749</v>
      </c>
      <c r="G7889" s="5" t="s">
        <v>148</v>
      </c>
      <c r="H7889" s="5" t="s">
        <v>173</v>
      </c>
      <c r="I7889">
        <v>43490</v>
      </c>
      <c r="J7889">
        <v>259</v>
      </c>
      <c r="K7889">
        <v>377</v>
      </c>
      <c r="L7889">
        <v>1</v>
      </c>
      <c r="M7889">
        <v>2780.375</v>
      </c>
      <c r="N7889">
        <v>3673.1109999999999</v>
      </c>
      <c r="O7889">
        <v>3673.1109999999999</v>
      </c>
      <c r="P7889">
        <v>377</v>
      </c>
      <c r="Q7889">
        <v>7.375</v>
      </c>
      <c r="R7889">
        <v>-892.73599999999999</v>
      </c>
      <c r="S7889">
        <v>2019</v>
      </c>
      <c r="T7889">
        <v>10</v>
      </c>
      <c r="U7889">
        <v>41</v>
      </c>
    </row>
    <row r="7890" spans="1:21" x14ac:dyDescent="0.3">
      <c r="A7890" s="5" t="s">
        <v>168</v>
      </c>
      <c r="B7890" s="5" t="s">
        <v>169</v>
      </c>
      <c r="C7890" s="5" t="s">
        <v>170</v>
      </c>
      <c r="D7890" s="5" t="s">
        <v>429</v>
      </c>
      <c r="E7890" s="5" t="s">
        <v>172</v>
      </c>
      <c r="F7890" s="6">
        <v>43749</v>
      </c>
      <c r="G7890" s="5" t="s">
        <v>148</v>
      </c>
      <c r="H7890" s="5" t="s">
        <v>173</v>
      </c>
      <c r="I7890">
        <v>43560</v>
      </c>
      <c r="J7890">
        <v>189</v>
      </c>
      <c r="K7890">
        <v>377</v>
      </c>
      <c r="L7890">
        <v>3</v>
      </c>
      <c r="M7890">
        <v>8341.125</v>
      </c>
      <c r="N7890">
        <v>9705.5720000000001</v>
      </c>
      <c r="O7890">
        <v>3235.1909999999998</v>
      </c>
      <c r="P7890">
        <v>125.66666666666667</v>
      </c>
      <c r="Q7890">
        <v>22.125</v>
      </c>
      <c r="R7890">
        <v>-1364.4469999999999</v>
      </c>
      <c r="S7890">
        <v>2019</v>
      </c>
      <c r="T7890">
        <v>10</v>
      </c>
      <c r="U7890">
        <v>41</v>
      </c>
    </row>
    <row r="7891" spans="1:21" x14ac:dyDescent="0.3">
      <c r="A7891" s="5" t="s">
        <v>168</v>
      </c>
      <c r="B7891" s="5" t="s">
        <v>175</v>
      </c>
      <c r="C7891" s="5" t="s">
        <v>87</v>
      </c>
      <c r="D7891" s="5" t="s">
        <v>458</v>
      </c>
      <c r="E7891" s="5" t="s">
        <v>172</v>
      </c>
      <c r="F7891" s="6">
        <v>43749</v>
      </c>
      <c r="G7891" s="5" t="s">
        <v>148</v>
      </c>
      <c r="H7891" s="5" t="s">
        <v>178</v>
      </c>
      <c r="I7891">
        <v>43575</v>
      </c>
      <c r="J7891">
        <v>174</v>
      </c>
      <c r="K7891">
        <v>96</v>
      </c>
      <c r="L7891">
        <v>1</v>
      </c>
      <c r="M7891">
        <v>2832</v>
      </c>
      <c r="N7891">
        <v>2411.3069999999998</v>
      </c>
      <c r="O7891">
        <v>2411.3069999999998</v>
      </c>
      <c r="P7891">
        <v>96</v>
      </c>
      <c r="Q7891">
        <v>29.5</v>
      </c>
      <c r="R7891">
        <v>420.69299999999998</v>
      </c>
      <c r="S7891">
        <v>2019</v>
      </c>
      <c r="T7891">
        <v>10</v>
      </c>
      <c r="U7891">
        <v>41</v>
      </c>
    </row>
    <row r="7892" spans="1:21" x14ac:dyDescent="0.3">
      <c r="A7892" s="5" t="s">
        <v>168</v>
      </c>
      <c r="B7892" s="5" t="s">
        <v>175</v>
      </c>
      <c r="C7892" s="5" t="s">
        <v>87</v>
      </c>
      <c r="D7892" s="5" t="s">
        <v>458</v>
      </c>
      <c r="E7892" s="5" t="s">
        <v>172</v>
      </c>
      <c r="F7892" s="6">
        <v>43749</v>
      </c>
      <c r="G7892" s="5" t="s">
        <v>148</v>
      </c>
      <c r="H7892" s="5" t="s">
        <v>197</v>
      </c>
      <c r="I7892">
        <v>43575</v>
      </c>
      <c r="J7892">
        <v>174</v>
      </c>
      <c r="K7892">
        <v>209.5</v>
      </c>
      <c r="L7892">
        <v>2</v>
      </c>
      <c r="M7892">
        <v>6180.25</v>
      </c>
      <c r="N7892">
        <v>4822.6139999999996</v>
      </c>
      <c r="O7892">
        <v>2411.3069999999998</v>
      </c>
      <c r="P7892">
        <v>104.75</v>
      </c>
      <c r="Q7892">
        <v>29.5</v>
      </c>
      <c r="R7892">
        <v>1357.636</v>
      </c>
      <c r="S7892">
        <v>2019</v>
      </c>
      <c r="T7892">
        <v>10</v>
      </c>
      <c r="U7892">
        <v>41</v>
      </c>
    </row>
    <row r="7893" spans="1:21" x14ac:dyDescent="0.3">
      <c r="A7893" s="5" t="s">
        <v>168</v>
      </c>
      <c r="B7893" s="5" t="s">
        <v>175</v>
      </c>
      <c r="C7893" s="5" t="s">
        <v>87</v>
      </c>
      <c r="D7893" s="5" t="s">
        <v>458</v>
      </c>
      <c r="E7893" s="5" t="s">
        <v>172</v>
      </c>
      <c r="F7893" s="6">
        <v>43749</v>
      </c>
      <c r="G7893" s="5" t="s">
        <v>148</v>
      </c>
      <c r="H7893" s="5" t="s">
        <v>311</v>
      </c>
      <c r="I7893">
        <v>43575</v>
      </c>
      <c r="J7893">
        <v>174</v>
      </c>
      <c r="K7893">
        <v>200</v>
      </c>
      <c r="L7893">
        <v>2</v>
      </c>
      <c r="M7893">
        <v>5900</v>
      </c>
      <c r="N7893">
        <v>4822.6139999999996</v>
      </c>
      <c r="O7893">
        <v>2411.3069999999998</v>
      </c>
      <c r="P7893">
        <v>100</v>
      </c>
      <c r="Q7893">
        <v>29.5</v>
      </c>
      <c r="R7893">
        <v>1077.386</v>
      </c>
      <c r="S7893">
        <v>2019</v>
      </c>
      <c r="T7893">
        <v>10</v>
      </c>
      <c r="U7893">
        <v>41</v>
      </c>
    </row>
    <row r="7894" spans="1:21" x14ac:dyDescent="0.3">
      <c r="A7894" s="5" t="s">
        <v>168</v>
      </c>
      <c r="B7894" s="5" t="s">
        <v>175</v>
      </c>
      <c r="C7894" s="5" t="s">
        <v>87</v>
      </c>
      <c r="D7894" s="5" t="s">
        <v>458</v>
      </c>
      <c r="E7894" s="5" t="s">
        <v>172</v>
      </c>
      <c r="F7894" s="6">
        <v>43749</v>
      </c>
      <c r="G7894" s="5" t="s">
        <v>148</v>
      </c>
      <c r="H7894" s="5" t="s">
        <v>190</v>
      </c>
      <c r="I7894">
        <v>43575</v>
      </c>
      <c r="J7894">
        <v>174</v>
      </c>
      <c r="K7894">
        <v>91</v>
      </c>
      <c r="L7894">
        <v>1</v>
      </c>
      <c r="M7894">
        <v>2684.5</v>
      </c>
      <c r="N7894">
        <v>2411.3069999999998</v>
      </c>
      <c r="O7894">
        <v>2411.3069999999998</v>
      </c>
      <c r="P7894">
        <v>91</v>
      </c>
      <c r="Q7894">
        <v>29.5</v>
      </c>
      <c r="R7894">
        <v>273.19299999999998</v>
      </c>
      <c r="S7894">
        <v>2019</v>
      </c>
      <c r="T7894">
        <v>10</v>
      </c>
      <c r="U7894">
        <v>41</v>
      </c>
    </row>
    <row r="7895" spans="1:21" x14ac:dyDescent="0.3">
      <c r="A7895" s="5" t="s">
        <v>168</v>
      </c>
      <c r="B7895" s="5" t="s">
        <v>175</v>
      </c>
      <c r="C7895" s="5" t="s">
        <v>87</v>
      </c>
      <c r="D7895" s="5" t="s">
        <v>458</v>
      </c>
      <c r="E7895" s="5" t="s">
        <v>172</v>
      </c>
      <c r="F7895" s="6">
        <v>43749</v>
      </c>
      <c r="G7895" s="5" t="s">
        <v>148</v>
      </c>
      <c r="H7895" s="5" t="s">
        <v>173</v>
      </c>
      <c r="I7895">
        <v>43575</v>
      </c>
      <c r="J7895">
        <v>174</v>
      </c>
      <c r="K7895">
        <v>641</v>
      </c>
      <c r="L7895">
        <v>7</v>
      </c>
      <c r="M7895">
        <v>18909.5</v>
      </c>
      <c r="N7895">
        <v>16879.150000000001</v>
      </c>
      <c r="O7895">
        <v>2411.3069999999998</v>
      </c>
      <c r="P7895">
        <v>91.571428571428569</v>
      </c>
      <c r="Q7895">
        <v>29.5</v>
      </c>
      <c r="R7895">
        <v>2030.35</v>
      </c>
      <c r="S7895">
        <v>2019</v>
      </c>
      <c r="T7895">
        <v>10</v>
      </c>
      <c r="U7895">
        <v>41</v>
      </c>
    </row>
    <row r="7896" spans="1:21" x14ac:dyDescent="0.3">
      <c r="A7896" s="5" t="s">
        <v>168</v>
      </c>
      <c r="B7896" s="5" t="s">
        <v>175</v>
      </c>
      <c r="C7896" s="5" t="s">
        <v>87</v>
      </c>
      <c r="D7896" s="5" t="s">
        <v>458</v>
      </c>
      <c r="E7896" s="5" t="s">
        <v>172</v>
      </c>
      <c r="F7896" s="6">
        <v>43749</v>
      </c>
      <c r="G7896" s="5" t="s">
        <v>148</v>
      </c>
      <c r="H7896" s="5" t="s">
        <v>178</v>
      </c>
      <c r="I7896">
        <v>43575</v>
      </c>
      <c r="J7896">
        <v>174</v>
      </c>
      <c r="K7896">
        <v>469.8</v>
      </c>
      <c r="L7896">
        <v>4</v>
      </c>
      <c r="M7896">
        <v>13859.1</v>
      </c>
      <c r="N7896">
        <v>9645.2279999999992</v>
      </c>
      <c r="O7896">
        <v>2411.3069999999998</v>
      </c>
      <c r="P7896">
        <v>117.45</v>
      </c>
      <c r="Q7896">
        <v>29.5</v>
      </c>
      <c r="R7896">
        <v>4213.8720000000003</v>
      </c>
      <c r="S7896">
        <v>2019</v>
      </c>
      <c r="T7896">
        <v>10</v>
      </c>
      <c r="U7896">
        <v>41</v>
      </c>
    </row>
    <row r="7897" spans="1:21" x14ac:dyDescent="0.3">
      <c r="A7897" s="5" t="s">
        <v>168</v>
      </c>
      <c r="B7897" s="5" t="s">
        <v>175</v>
      </c>
      <c r="C7897" s="5" t="s">
        <v>87</v>
      </c>
      <c r="D7897" s="5" t="s">
        <v>458</v>
      </c>
      <c r="E7897" s="5" t="s">
        <v>227</v>
      </c>
      <c r="F7897" s="6">
        <v>43749</v>
      </c>
      <c r="G7897" s="5" t="s">
        <v>148</v>
      </c>
      <c r="H7897" s="5" t="s">
        <v>178</v>
      </c>
      <c r="I7897">
        <v>43575</v>
      </c>
      <c r="J7897">
        <v>174</v>
      </c>
      <c r="K7897">
        <v>-469.8</v>
      </c>
      <c r="L7897">
        <v>-4</v>
      </c>
      <c r="M7897">
        <v>-13859.1</v>
      </c>
      <c r="N7897">
        <v>-9645.2279999999992</v>
      </c>
      <c r="O7897">
        <v>-2411.3069999999998</v>
      </c>
      <c r="P7897">
        <v>117.45</v>
      </c>
      <c r="Q7897">
        <v>29.5</v>
      </c>
      <c r="R7897">
        <v>-4213.8720000000003</v>
      </c>
      <c r="S7897">
        <v>2019</v>
      </c>
      <c r="T7897">
        <v>10</v>
      </c>
      <c r="U7897">
        <v>41</v>
      </c>
    </row>
    <row r="7898" spans="1:21" x14ac:dyDescent="0.3">
      <c r="A7898" s="5" t="s">
        <v>168</v>
      </c>
      <c r="B7898" s="5" t="s">
        <v>175</v>
      </c>
      <c r="C7898" s="5" t="s">
        <v>88</v>
      </c>
      <c r="D7898" s="5" t="s">
        <v>461</v>
      </c>
      <c r="E7898" s="5" t="s">
        <v>172</v>
      </c>
      <c r="F7898" s="6">
        <v>43749</v>
      </c>
      <c r="G7898" s="5" t="s">
        <v>148</v>
      </c>
      <c r="H7898" s="5" t="s">
        <v>218</v>
      </c>
      <c r="I7898">
        <v>43568</v>
      </c>
      <c r="J7898">
        <v>181</v>
      </c>
      <c r="K7898">
        <v>409</v>
      </c>
      <c r="L7898">
        <v>4</v>
      </c>
      <c r="M7898">
        <v>12270</v>
      </c>
      <c r="N7898">
        <v>10505.392</v>
      </c>
      <c r="O7898">
        <v>2626.348</v>
      </c>
      <c r="P7898">
        <v>102.25</v>
      </c>
      <c r="Q7898">
        <v>30</v>
      </c>
      <c r="R7898">
        <v>1764.6079999999999</v>
      </c>
      <c r="S7898">
        <v>2019</v>
      </c>
      <c r="T7898">
        <v>10</v>
      </c>
      <c r="U7898">
        <v>41</v>
      </c>
    </row>
    <row r="7899" spans="1:21" x14ac:dyDescent="0.3">
      <c r="A7899" s="5" t="s">
        <v>168</v>
      </c>
      <c r="B7899" s="5" t="s">
        <v>175</v>
      </c>
      <c r="C7899" s="5" t="s">
        <v>88</v>
      </c>
      <c r="D7899" s="5" t="s">
        <v>461</v>
      </c>
      <c r="E7899" s="5" t="s">
        <v>172</v>
      </c>
      <c r="F7899" s="6">
        <v>43749</v>
      </c>
      <c r="G7899" s="5" t="s">
        <v>148</v>
      </c>
      <c r="H7899" s="5" t="s">
        <v>202</v>
      </c>
      <c r="I7899">
        <v>43568</v>
      </c>
      <c r="J7899">
        <v>181</v>
      </c>
      <c r="K7899">
        <v>879</v>
      </c>
      <c r="L7899">
        <v>8</v>
      </c>
      <c r="M7899">
        <v>26370</v>
      </c>
      <c r="N7899">
        <v>21010.785</v>
      </c>
      <c r="O7899">
        <v>2626.348</v>
      </c>
      <c r="P7899">
        <v>109.875</v>
      </c>
      <c r="Q7899">
        <v>30</v>
      </c>
      <c r="R7899">
        <v>5359.2150000000001</v>
      </c>
      <c r="S7899">
        <v>2019</v>
      </c>
      <c r="T7899">
        <v>10</v>
      </c>
      <c r="U7899">
        <v>41</v>
      </c>
    </row>
    <row r="7900" spans="1:21" x14ac:dyDescent="0.3">
      <c r="A7900" s="5" t="s">
        <v>168</v>
      </c>
      <c r="B7900" s="5" t="s">
        <v>175</v>
      </c>
      <c r="C7900" s="5" t="s">
        <v>88</v>
      </c>
      <c r="D7900" s="5" t="s">
        <v>461</v>
      </c>
      <c r="E7900" s="5" t="s">
        <v>172</v>
      </c>
      <c r="F7900" s="6">
        <v>43749</v>
      </c>
      <c r="G7900" s="5" t="s">
        <v>148</v>
      </c>
      <c r="H7900" s="5" t="s">
        <v>204</v>
      </c>
      <c r="I7900">
        <v>43568</v>
      </c>
      <c r="J7900">
        <v>181</v>
      </c>
      <c r="K7900">
        <v>222</v>
      </c>
      <c r="L7900">
        <v>2</v>
      </c>
      <c r="M7900">
        <v>6660</v>
      </c>
      <c r="N7900">
        <v>5252.6959999999999</v>
      </c>
      <c r="O7900">
        <v>2626.348</v>
      </c>
      <c r="P7900">
        <v>111</v>
      </c>
      <c r="Q7900">
        <v>30</v>
      </c>
      <c r="R7900">
        <v>1407.3040000000001</v>
      </c>
      <c r="S7900">
        <v>2019</v>
      </c>
      <c r="T7900">
        <v>10</v>
      </c>
      <c r="U7900">
        <v>41</v>
      </c>
    </row>
    <row r="7901" spans="1:21" x14ac:dyDescent="0.3">
      <c r="A7901" s="5" t="s">
        <v>168</v>
      </c>
      <c r="B7901" s="5" t="s">
        <v>175</v>
      </c>
      <c r="C7901" s="5" t="s">
        <v>88</v>
      </c>
      <c r="D7901" s="5" t="s">
        <v>461</v>
      </c>
      <c r="E7901" s="5" t="s">
        <v>172</v>
      </c>
      <c r="F7901" s="6">
        <v>43749</v>
      </c>
      <c r="G7901" s="5" t="s">
        <v>148</v>
      </c>
      <c r="H7901" s="5" t="s">
        <v>205</v>
      </c>
      <c r="I7901">
        <v>43568</v>
      </c>
      <c r="J7901">
        <v>181</v>
      </c>
      <c r="K7901">
        <v>410</v>
      </c>
      <c r="L7901">
        <v>4</v>
      </c>
      <c r="M7901">
        <v>12300</v>
      </c>
      <c r="N7901">
        <v>10505.392</v>
      </c>
      <c r="O7901">
        <v>2626.348</v>
      </c>
      <c r="P7901">
        <v>102.5</v>
      </c>
      <c r="Q7901">
        <v>30</v>
      </c>
      <c r="R7901">
        <v>1794.6079999999999</v>
      </c>
      <c r="S7901">
        <v>2019</v>
      </c>
      <c r="T7901">
        <v>10</v>
      </c>
      <c r="U7901">
        <v>41</v>
      </c>
    </row>
    <row r="7902" spans="1:21" x14ac:dyDescent="0.3">
      <c r="A7902" s="5" t="s">
        <v>168</v>
      </c>
      <c r="B7902" s="5" t="s">
        <v>175</v>
      </c>
      <c r="C7902" s="5" t="s">
        <v>88</v>
      </c>
      <c r="D7902" s="5" t="s">
        <v>461</v>
      </c>
      <c r="E7902" s="5" t="s">
        <v>172</v>
      </c>
      <c r="F7902" s="6">
        <v>43749</v>
      </c>
      <c r="G7902" s="5" t="s">
        <v>148</v>
      </c>
      <c r="H7902" s="5" t="s">
        <v>230</v>
      </c>
      <c r="I7902">
        <v>43568</v>
      </c>
      <c r="J7902">
        <v>181</v>
      </c>
      <c r="K7902">
        <v>1690</v>
      </c>
      <c r="L7902">
        <v>15</v>
      </c>
      <c r="M7902">
        <v>49855</v>
      </c>
      <c r="N7902">
        <v>39395.222000000002</v>
      </c>
      <c r="O7902">
        <v>2626.348</v>
      </c>
      <c r="P7902">
        <v>112.66666666666667</v>
      </c>
      <c r="Q7902">
        <v>29.5</v>
      </c>
      <c r="R7902">
        <v>10459.778</v>
      </c>
      <c r="S7902">
        <v>2019</v>
      </c>
      <c r="T7902">
        <v>10</v>
      </c>
      <c r="U7902">
        <v>41</v>
      </c>
    </row>
    <row r="7903" spans="1:21" x14ac:dyDescent="0.3">
      <c r="A7903" s="5" t="s">
        <v>168</v>
      </c>
      <c r="B7903" s="5" t="s">
        <v>175</v>
      </c>
      <c r="C7903" s="5" t="s">
        <v>88</v>
      </c>
      <c r="D7903" s="5" t="s">
        <v>461</v>
      </c>
      <c r="E7903" s="5" t="s">
        <v>172</v>
      </c>
      <c r="F7903" s="6">
        <v>43749</v>
      </c>
      <c r="G7903" s="5" t="s">
        <v>148</v>
      </c>
      <c r="H7903" s="5" t="s">
        <v>203</v>
      </c>
      <c r="I7903">
        <v>43568</v>
      </c>
      <c r="J7903">
        <v>181</v>
      </c>
      <c r="K7903">
        <v>105</v>
      </c>
      <c r="L7903">
        <v>1</v>
      </c>
      <c r="M7903">
        <v>3150</v>
      </c>
      <c r="N7903">
        <v>2626.348</v>
      </c>
      <c r="O7903">
        <v>2626.348</v>
      </c>
      <c r="P7903">
        <v>105</v>
      </c>
      <c r="Q7903">
        <v>30</v>
      </c>
      <c r="R7903">
        <v>523.65200000000004</v>
      </c>
      <c r="S7903">
        <v>2019</v>
      </c>
      <c r="T7903">
        <v>10</v>
      </c>
      <c r="U7903">
        <v>41</v>
      </c>
    </row>
    <row r="7904" spans="1:21" x14ac:dyDescent="0.3">
      <c r="A7904" s="5" t="s">
        <v>168</v>
      </c>
      <c r="B7904" s="5" t="s">
        <v>175</v>
      </c>
      <c r="C7904" s="5" t="s">
        <v>88</v>
      </c>
      <c r="D7904" s="5" t="s">
        <v>461</v>
      </c>
      <c r="E7904" s="5" t="s">
        <v>172</v>
      </c>
      <c r="F7904" s="6">
        <v>43749</v>
      </c>
      <c r="G7904" s="5" t="s">
        <v>148</v>
      </c>
      <c r="H7904" s="5" t="s">
        <v>180</v>
      </c>
      <c r="I7904">
        <v>43568</v>
      </c>
      <c r="J7904">
        <v>181</v>
      </c>
      <c r="K7904">
        <v>206</v>
      </c>
      <c r="L7904">
        <v>2</v>
      </c>
      <c r="M7904">
        <v>6180</v>
      </c>
      <c r="N7904">
        <v>5252.6959999999999</v>
      </c>
      <c r="O7904">
        <v>2626.348</v>
      </c>
      <c r="P7904">
        <v>103</v>
      </c>
      <c r="Q7904">
        <v>30</v>
      </c>
      <c r="R7904">
        <v>927.30399999999997</v>
      </c>
      <c r="S7904">
        <v>2019</v>
      </c>
      <c r="T7904">
        <v>10</v>
      </c>
      <c r="U7904">
        <v>41</v>
      </c>
    </row>
    <row r="7905" spans="1:21" x14ac:dyDescent="0.3">
      <c r="A7905" s="5" t="s">
        <v>168</v>
      </c>
      <c r="B7905" s="5" t="s">
        <v>175</v>
      </c>
      <c r="C7905" s="5" t="s">
        <v>88</v>
      </c>
      <c r="D7905" s="5" t="s">
        <v>461</v>
      </c>
      <c r="E7905" s="5" t="s">
        <v>172</v>
      </c>
      <c r="F7905" s="6">
        <v>43749</v>
      </c>
      <c r="G7905" s="5" t="s">
        <v>148</v>
      </c>
      <c r="H7905" s="5" t="s">
        <v>333</v>
      </c>
      <c r="I7905">
        <v>43568</v>
      </c>
      <c r="J7905">
        <v>181</v>
      </c>
      <c r="K7905">
        <v>200</v>
      </c>
      <c r="L7905">
        <v>2</v>
      </c>
      <c r="M7905">
        <v>6000</v>
      </c>
      <c r="N7905">
        <v>5252.6959999999999</v>
      </c>
      <c r="O7905">
        <v>2626.348</v>
      </c>
      <c r="P7905">
        <v>100</v>
      </c>
      <c r="Q7905">
        <v>30</v>
      </c>
      <c r="R7905">
        <v>747.30399999999997</v>
      </c>
      <c r="S7905">
        <v>2019</v>
      </c>
      <c r="T7905">
        <v>10</v>
      </c>
      <c r="U7905">
        <v>41</v>
      </c>
    </row>
    <row r="7906" spans="1:21" x14ac:dyDescent="0.3">
      <c r="A7906" s="5" t="s">
        <v>168</v>
      </c>
      <c r="B7906" s="5" t="s">
        <v>175</v>
      </c>
      <c r="C7906" s="5" t="s">
        <v>88</v>
      </c>
      <c r="D7906" s="5" t="s">
        <v>461</v>
      </c>
      <c r="E7906" s="5" t="s">
        <v>172</v>
      </c>
      <c r="F7906" s="6">
        <v>43749</v>
      </c>
      <c r="G7906" s="5" t="s">
        <v>148</v>
      </c>
      <c r="H7906" s="5" t="s">
        <v>216</v>
      </c>
      <c r="I7906">
        <v>43568</v>
      </c>
      <c r="J7906">
        <v>181</v>
      </c>
      <c r="K7906">
        <v>205</v>
      </c>
      <c r="L7906">
        <v>2</v>
      </c>
      <c r="M7906">
        <v>6150</v>
      </c>
      <c r="N7906">
        <v>5252.6959999999999</v>
      </c>
      <c r="O7906">
        <v>2626.348</v>
      </c>
      <c r="P7906">
        <v>102.5</v>
      </c>
      <c r="Q7906">
        <v>30</v>
      </c>
      <c r="R7906">
        <v>897.30399999999997</v>
      </c>
      <c r="S7906">
        <v>2019</v>
      </c>
      <c r="T7906">
        <v>10</v>
      </c>
      <c r="U7906">
        <v>41</v>
      </c>
    </row>
    <row r="7907" spans="1:21" x14ac:dyDescent="0.3">
      <c r="A7907" s="5" t="s">
        <v>168</v>
      </c>
      <c r="B7907" s="5" t="s">
        <v>175</v>
      </c>
      <c r="C7907" s="5" t="s">
        <v>88</v>
      </c>
      <c r="D7907" s="5" t="s">
        <v>461</v>
      </c>
      <c r="E7907" s="5" t="s">
        <v>172</v>
      </c>
      <c r="F7907" s="6">
        <v>43749</v>
      </c>
      <c r="G7907" s="5" t="s">
        <v>148</v>
      </c>
      <c r="H7907" s="5" t="s">
        <v>222</v>
      </c>
      <c r="I7907">
        <v>43568</v>
      </c>
      <c r="J7907">
        <v>181</v>
      </c>
      <c r="K7907">
        <v>111</v>
      </c>
      <c r="L7907">
        <v>1</v>
      </c>
      <c r="M7907">
        <v>3330</v>
      </c>
      <c r="N7907">
        <v>2626.348</v>
      </c>
      <c r="O7907">
        <v>2626.348</v>
      </c>
      <c r="P7907">
        <v>111</v>
      </c>
      <c r="Q7907">
        <v>30</v>
      </c>
      <c r="R7907">
        <v>703.65200000000004</v>
      </c>
      <c r="S7907">
        <v>2019</v>
      </c>
      <c r="T7907">
        <v>10</v>
      </c>
      <c r="U7907">
        <v>41</v>
      </c>
    </row>
    <row r="7908" spans="1:21" x14ac:dyDescent="0.3">
      <c r="A7908" s="5" t="s">
        <v>168</v>
      </c>
      <c r="B7908" s="5" t="s">
        <v>175</v>
      </c>
      <c r="C7908" s="5" t="s">
        <v>88</v>
      </c>
      <c r="D7908" s="5" t="s">
        <v>461</v>
      </c>
      <c r="E7908" s="5" t="s">
        <v>172</v>
      </c>
      <c r="F7908" s="6">
        <v>43749</v>
      </c>
      <c r="G7908" s="5" t="s">
        <v>148</v>
      </c>
      <c r="H7908" s="5" t="s">
        <v>181</v>
      </c>
      <c r="I7908">
        <v>43568</v>
      </c>
      <c r="J7908">
        <v>181</v>
      </c>
      <c r="K7908">
        <v>240</v>
      </c>
      <c r="L7908">
        <v>2</v>
      </c>
      <c r="M7908">
        <v>7200</v>
      </c>
      <c r="N7908">
        <v>5252.6959999999999</v>
      </c>
      <c r="O7908">
        <v>2626.348</v>
      </c>
      <c r="P7908">
        <v>120</v>
      </c>
      <c r="Q7908">
        <v>30</v>
      </c>
      <c r="R7908">
        <v>1947.3040000000001</v>
      </c>
      <c r="S7908">
        <v>2019</v>
      </c>
      <c r="T7908">
        <v>10</v>
      </c>
      <c r="U7908">
        <v>41</v>
      </c>
    </row>
    <row r="7909" spans="1:21" x14ac:dyDescent="0.3">
      <c r="A7909" s="5" t="s">
        <v>168</v>
      </c>
      <c r="B7909" s="5" t="s">
        <v>175</v>
      </c>
      <c r="C7909" s="5" t="s">
        <v>88</v>
      </c>
      <c r="D7909" s="5" t="s">
        <v>461</v>
      </c>
      <c r="E7909" s="5" t="s">
        <v>172</v>
      </c>
      <c r="F7909" s="6">
        <v>43749</v>
      </c>
      <c r="G7909" s="5" t="s">
        <v>148</v>
      </c>
      <c r="H7909" s="5" t="s">
        <v>246</v>
      </c>
      <c r="I7909">
        <v>43568</v>
      </c>
      <c r="J7909">
        <v>181</v>
      </c>
      <c r="K7909">
        <v>106</v>
      </c>
      <c r="L7909">
        <v>1</v>
      </c>
      <c r="M7909">
        <v>3180</v>
      </c>
      <c r="N7909">
        <v>2626.348</v>
      </c>
      <c r="O7909">
        <v>2626.348</v>
      </c>
      <c r="P7909">
        <v>106</v>
      </c>
      <c r="Q7909">
        <v>30</v>
      </c>
      <c r="R7909">
        <v>553.65200000000004</v>
      </c>
      <c r="S7909">
        <v>2019</v>
      </c>
      <c r="T7909">
        <v>10</v>
      </c>
      <c r="U7909">
        <v>41</v>
      </c>
    </row>
    <row r="7910" spans="1:21" x14ac:dyDescent="0.3">
      <c r="A7910" s="5" t="s">
        <v>168</v>
      </c>
      <c r="B7910" s="5" t="s">
        <v>175</v>
      </c>
      <c r="C7910" s="5" t="s">
        <v>88</v>
      </c>
      <c r="D7910" s="5" t="s">
        <v>461</v>
      </c>
      <c r="E7910" s="5" t="s">
        <v>172</v>
      </c>
      <c r="F7910" s="6">
        <v>43749</v>
      </c>
      <c r="G7910" s="5" t="s">
        <v>148</v>
      </c>
      <c r="H7910" s="5" t="s">
        <v>238</v>
      </c>
      <c r="I7910">
        <v>43568</v>
      </c>
      <c r="J7910">
        <v>181</v>
      </c>
      <c r="K7910">
        <v>106</v>
      </c>
      <c r="L7910">
        <v>1</v>
      </c>
      <c r="M7910">
        <v>3180</v>
      </c>
      <c r="N7910">
        <v>2626.348</v>
      </c>
      <c r="O7910">
        <v>2626.348</v>
      </c>
      <c r="P7910">
        <v>106</v>
      </c>
      <c r="Q7910">
        <v>30</v>
      </c>
      <c r="R7910">
        <v>553.65200000000004</v>
      </c>
      <c r="S7910">
        <v>2019</v>
      </c>
      <c r="T7910">
        <v>10</v>
      </c>
      <c r="U7910">
        <v>41</v>
      </c>
    </row>
    <row r="7911" spans="1:21" x14ac:dyDescent="0.3">
      <c r="A7911" s="5" t="s">
        <v>168</v>
      </c>
      <c r="B7911" s="5" t="s">
        <v>175</v>
      </c>
      <c r="C7911" s="5" t="s">
        <v>88</v>
      </c>
      <c r="D7911" s="5" t="s">
        <v>461</v>
      </c>
      <c r="E7911" s="5" t="s">
        <v>172</v>
      </c>
      <c r="F7911" s="6">
        <v>43749</v>
      </c>
      <c r="G7911" s="5" t="s">
        <v>148</v>
      </c>
      <c r="H7911" s="5" t="s">
        <v>184</v>
      </c>
      <c r="I7911">
        <v>43568</v>
      </c>
      <c r="J7911">
        <v>181</v>
      </c>
      <c r="K7911">
        <v>2403</v>
      </c>
      <c r="L7911">
        <v>20</v>
      </c>
      <c r="M7911">
        <v>70888.5</v>
      </c>
      <c r="N7911">
        <v>52526.962</v>
      </c>
      <c r="O7911">
        <v>2626.348</v>
      </c>
      <c r="P7911">
        <v>120.15</v>
      </c>
      <c r="Q7911">
        <v>29.5</v>
      </c>
      <c r="R7911">
        <v>18361.538</v>
      </c>
      <c r="S7911">
        <v>2019</v>
      </c>
      <c r="T7911">
        <v>10</v>
      </c>
      <c r="U7911">
        <v>41</v>
      </c>
    </row>
    <row r="7912" spans="1:21" x14ac:dyDescent="0.3">
      <c r="A7912" s="5" t="s">
        <v>168</v>
      </c>
      <c r="B7912" s="5" t="s">
        <v>175</v>
      </c>
      <c r="C7912" s="5" t="s">
        <v>88</v>
      </c>
      <c r="D7912" s="5" t="s">
        <v>461</v>
      </c>
      <c r="E7912" s="5" t="s">
        <v>172</v>
      </c>
      <c r="F7912" s="6">
        <v>43749</v>
      </c>
      <c r="G7912" s="5" t="s">
        <v>148</v>
      </c>
      <c r="H7912" s="5" t="s">
        <v>321</v>
      </c>
      <c r="I7912">
        <v>43568</v>
      </c>
      <c r="J7912">
        <v>181</v>
      </c>
      <c r="K7912">
        <v>234</v>
      </c>
      <c r="L7912">
        <v>2</v>
      </c>
      <c r="M7912">
        <v>6903</v>
      </c>
      <c r="N7912">
        <v>5252.6959999999999</v>
      </c>
      <c r="O7912">
        <v>2626.348</v>
      </c>
      <c r="P7912">
        <v>117</v>
      </c>
      <c r="Q7912">
        <v>29.5</v>
      </c>
      <c r="R7912">
        <v>1650.3040000000001</v>
      </c>
      <c r="S7912">
        <v>2019</v>
      </c>
      <c r="T7912">
        <v>10</v>
      </c>
      <c r="U7912">
        <v>41</v>
      </c>
    </row>
    <row r="7913" spans="1:21" x14ac:dyDescent="0.3">
      <c r="A7913" s="5" t="s">
        <v>168</v>
      </c>
      <c r="B7913" s="5" t="s">
        <v>175</v>
      </c>
      <c r="C7913" s="5" t="s">
        <v>88</v>
      </c>
      <c r="D7913" s="5" t="s">
        <v>461</v>
      </c>
      <c r="E7913" s="5" t="s">
        <v>172</v>
      </c>
      <c r="F7913" s="6">
        <v>43749</v>
      </c>
      <c r="G7913" s="5" t="s">
        <v>148</v>
      </c>
      <c r="H7913" s="5" t="s">
        <v>269</v>
      </c>
      <c r="I7913">
        <v>43568</v>
      </c>
      <c r="J7913">
        <v>181</v>
      </c>
      <c r="K7913">
        <v>540</v>
      </c>
      <c r="L7913">
        <v>5</v>
      </c>
      <c r="M7913">
        <v>15930</v>
      </c>
      <c r="N7913">
        <v>13131.741</v>
      </c>
      <c r="O7913">
        <v>2626.348</v>
      </c>
      <c r="P7913">
        <v>108</v>
      </c>
      <c r="Q7913">
        <v>29.5</v>
      </c>
      <c r="R7913">
        <v>2798.259</v>
      </c>
      <c r="S7913">
        <v>2019</v>
      </c>
      <c r="T7913">
        <v>10</v>
      </c>
      <c r="U7913">
        <v>41</v>
      </c>
    </row>
    <row r="7914" spans="1:21" x14ac:dyDescent="0.3">
      <c r="A7914" s="5" t="s">
        <v>168</v>
      </c>
      <c r="B7914" s="5" t="s">
        <v>175</v>
      </c>
      <c r="C7914" s="5" t="s">
        <v>88</v>
      </c>
      <c r="D7914" s="5" t="s">
        <v>461</v>
      </c>
      <c r="E7914" s="5" t="s">
        <v>172</v>
      </c>
      <c r="F7914" s="6">
        <v>43749</v>
      </c>
      <c r="G7914" s="5" t="s">
        <v>148</v>
      </c>
      <c r="H7914" s="5" t="s">
        <v>185</v>
      </c>
      <c r="I7914">
        <v>43568</v>
      </c>
      <c r="J7914">
        <v>181</v>
      </c>
      <c r="K7914">
        <v>432</v>
      </c>
      <c r="L7914">
        <v>4</v>
      </c>
      <c r="M7914">
        <v>12960</v>
      </c>
      <c r="N7914">
        <v>10505.392</v>
      </c>
      <c r="O7914">
        <v>2626.348</v>
      </c>
      <c r="P7914">
        <v>108</v>
      </c>
      <c r="Q7914">
        <v>30</v>
      </c>
      <c r="R7914">
        <v>2454.6080000000002</v>
      </c>
      <c r="S7914">
        <v>2019</v>
      </c>
      <c r="T7914">
        <v>10</v>
      </c>
      <c r="U7914">
        <v>41</v>
      </c>
    </row>
    <row r="7915" spans="1:21" x14ac:dyDescent="0.3">
      <c r="A7915" s="5" t="s">
        <v>168</v>
      </c>
      <c r="B7915" s="5" t="s">
        <v>175</v>
      </c>
      <c r="C7915" s="5" t="s">
        <v>88</v>
      </c>
      <c r="D7915" s="5" t="s">
        <v>461</v>
      </c>
      <c r="E7915" s="5" t="s">
        <v>172</v>
      </c>
      <c r="F7915" s="6">
        <v>43749</v>
      </c>
      <c r="G7915" s="5" t="s">
        <v>148</v>
      </c>
      <c r="H7915" s="5" t="s">
        <v>190</v>
      </c>
      <c r="I7915">
        <v>43568</v>
      </c>
      <c r="J7915">
        <v>181</v>
      </c>
      <c r="K7915">
        <v>109</v>
      </c>
      <c r="L7915">
        <v>1</v>
      </c>
      <c r="M7915">
        <v>3270</v>
      </c>
      <c r="N7915">
        <v>2626.348</v>
      </c>
      <c r="O7915">
        <v>2626.348</v>
      </c>
      <c r="P7915">
        <v>109</v>
      </c>
      <c r="Q7915">
        <v>30</v>
      </c>
      <c r="R7915">
        <v>643.65200000000004</v>
      </c>
      <c r="S7915">
        <v>2019</v>
      </c>
      <c r="T7915">
        <v>10</v>
      </c>
      <c r="U7915">
        <v>41</v>
      </c>
    </row>
    <row r="7916" spans="1:21" x14ac:dyDescent="0.3">
      <c r="A7916" s="5" t="s">
        <v>168</v>
      </c>
      <c r="B7916" s="5" t="s">
        <v>175</v>
      </c>
      <c r="C7916" s="5" t="s">
        <v>88</v>
      </c>
      <c r="D7916" s="5" t="s">
        <v>461</v>
      </c>
      <c r="E7916" s="5" t="s">
        <v>172</v>
      </c>
      <c r="F7916" s="6">
        <v>43749</v>
      </c>
      <c r="G7916" s="5" t="s">
        <v>148</v>
      </c>
      <c r="H7916" s="5" t="s">
        <v>187</v>
      </c>
      <c r="I7916">
        <v>43568</v>
      </c>
      <c r="J7916">
        <v>181</v>
      </c>
      <c r="K7916">
        <v>98</v>
      </c>
      <c r="L7916">
        <v>1</v>
      </c>
      <c r="M7916">
        <v>2940</v>
      </c>
      <c r="N7916">
        <v>2626.348</v>
      </c>
      <c r="O7916">
        <v>2626.348</v>
      </c>
      <c r="P7916">
        <v>98</v>
      </c>
      <c r="Q7916">
        <v>30</v>
      </c>
      <c r="R7916">
        <v>313.65199999999999</v>
      </c>
      <c r="S7916">
        <v>2019</v>
      </c>
      <c r="T7916">
        <v>10</v>
      </c>
      <c r="U7916">
        <v>41</v>
      </c>
    </row>
    <row r="7917" spans="1:21" x14ac:dyDescent="0.3">
      <c r="A7917" s="5" t="s">
        <v>168</v>
      </c>
      <c r="B7917" s="5" t="s">
        <v>175</v>
      </c>
      <c r="C7917" s="5" t="s">
        <v>88</v>
      </c>
      <c r="D7917" s="5" t="s">
        <v>461</v>
      </c>
      <c r="E7917" s="5" t="s">
        <v>172</v>
      </c>
      <c r="F7917" s="6">
        <v>43749</v>
      </c>
      <c r="G7917" s="5" t="s">
        <v>148</v>
      </c>
      <c r="H7917" s="5" t="s">
        <v>308</v>
      </c>
      <c r="I7917">
        <v>43568</v>
      </c>
      <c r="J7917">
        <v>181</v>
      </c>
      <c r="K7917">
        <v>108</v>
      </c>
      <c r="L7917">
        <v>1</v>
      </c>
      <c r="M7917">
        <v>3240</v>
      </c>
      <c r="N7917">
        <v>2626.348</v>
      </c>
      <c r="O7917">
        <v>2626.348</v>
      </c>
      <c r="P7917">
        <v>108</v>
      </c>
      <c r="Q7917">
        <v>30</v>
      </c>
      <c r="R7917">
        <v>613.65200000000004</v>
      </c>
      <c r="S7917">
        <v>2019</v>
      </c>
      <c r="T7917">
        <v>10</v>
      </c>
      <c r="U7917">
        <v>41</v>
      </c>
    </row>
    <row r="7918" spans="1:21" x14ac:dyDescent="0.3">
      <c r="A7918" s="5" t="s">
        <v>168</v>
      </c>
      <c r="B7918" s="5" t="s">
        <v>175</v>
      </c>
      <c r="C7918" s="5" t="s">
        <v>88</v>
      </c>
      <c r="D7918" s="5" t="s">
        <v>461</v>
      </c>
      <c r="E7918" s="5" t="s">
        <v>172</v>
      </c>
      <c r="F7918" s="6">
        <v>43749</v>
      </c>
      <c r="G7918" s="5" t="s">
        <v>148</v>
      </c>
      <c r="H7918" s="5" t="s">
        <v>225</v>
      </c>
      <c r="I7918">
        <v>43568</v>
      </c>
      <c r="J7918">
        <v>181</v>
      </c>
      <c r="K7918">
        <v>210</v>
      </c>
      <c r="L7918">
        <v>2</v>
      </c>
      <c r="M7918">
        <v>6195</v>
      </c>
      <c r="N7918">
        <v>5252.6959999999999</v>
      </c>
      <c r="O7918">
        <v>2626.348</v>
      </c>
      <c r="P7918">
        <v>105</v>
      </c>
      <c r="Q7918">
        <v>29.5</v>
      </c>
      <c r="R7918">
        <v>942.30399999999997</v>
      </c>
      <c r="S7918">
        <v>2019</v>
      </c>
      <c r="T7918">
        <v>10</v>
      </c>
      <c r="U7918">
        <v>41</v>
      </c>
    </row>
    <row r="7919" spans="1:21" x14ac:dyDescent="0.3">
      <c r="A7919" s="5" t="s">
        <v>168</v>
      </c>
      <c r="B7919" s="5" t="s">
        <v>175</v>
      </c>
      <c r="C7919" s="5" t="s">
        <v>88</v>
      </c>
      <c r="D7919" s="5" t="s">
        <v>461</v>
      </c>
      <c r="E7919" s="5" t="s">
        <v>172</v>
      </c>
      <c r="F7919" s="6">
        <v>43749</v>
      </c>
      <c r="G7919" s="5" t="s">
        <v>148</v>
      </c>
      <c r="H7919" s="5" t="s">
        <v>190</v>
      </c>
      <c r="I7919">
        <v>43568</v>
      </c>
      <c r="J7919">
        <v>181</v>
      </c>
      <c r="K7919">
        <v>340</v>
      </c>
      <c r="L7919">
        <v>3</v>
      </c>
      <c r="M7919">
        <v>10200</v>
      </c>
      <c r="N7919">
        <v>7879.0439999999999</v>
      </c>
      <c r="O7919">
        <v>2626.348</v>
      </c>
      <c r="P7919">
        <v>113.33333333333333</v>
      </c>
      <c r="Q7919">
        <v>30</v>
      </c>
      <c r="R7919">
        <v>2320.9560000000001</v>
      </c>
      <c r="S7919">
        <v>2019</v>
      </c>
      <c r="T7919">
        <v>10</v>
      </c>
      <c r="U7919">
        <v>41</v>
      </c>
    </row>
    <row r="7920" spans="1:21" x14ac:dyDescent="0.3">
      <c r="A7920" s="5" t="s">
        <v>168</v>
      </c>
      <c r="B7920" s="5" t="s">
        <v>175</v>
      </c>
      <c r="C7920" s="5" t="s">
        <v>88</v>
      </c>
      <c r="D7920" s="5" t="s">
        <v>461</v>
      </c>
      <c r="E7920" s="5" t="s">
        <v>172</v>
      </c>
      <c r="F7920" s="6">
        <v>43749</v>
      </c>
      <c r="G7920" s="5" t="s">
        <v>148</v>
      </c>
      <c r="H7920" s="5" t="s">
        <v>189</v>
      </c>
      <c r="I7920">
        <v>43568</v>
      </c>
      <c r="J7920">
        <v>181</v>
      </c>
      <c r="K7920">
        <v>208</v>
      </c>
      <c r="L7920">
        <v>2</v>
      </c>
      <c r="M7920">
        <v>6240</v>
      </c>
      <c r="N7920">
        <v>5252.6959999999999</v>
      </c>
      <c r="O7920">
        <v>2626.348</v>
      </c>
      <c r="P7920">
        <v>104</v>
      </c>
      <c r="Q7920">
        <v>30</v>
      </c>
      <c r="R7920">
        <v>987.30399999999997</v>
      </c>
      <c r="S7920">
        <v>2019</v>
      </c>
      <c r="T7920">
        <v>10</v>
      </c>
      <c r="U7920">
        <v>41</v>
      </c>
    </row>
    <row r="7921" spans="1:21" x14ac:dyDescent="0.3">
      <c r="A7921" s="5" t="s">
        <v>168</v>
      </c>
      <c r="B7921" s="5" t="s">
        <v>175</v>
      </c>
      <c r="C7921" s="5" t="s">
        <v>89</v>
      </c>
      <c r="D7921" s="5" t="s">
        <v>455</v>
      </c>
      <c r="E7921" s="5" t="s">
        <v>172</v>
      </c>
      <c r="F7921" s="6">
        <v>43749</v>
      </c>
      <c r="G7921" s="5" t="s">
        <v>148</v>
      </c>
      <c r="H7921" s="5" t="s">
        <v>173</v>
      </c>
      <c r="I7921">
        <v>43561</v>
      </c>
      <c r="J7921">
        <v>188</v>
      </c>
      <c r="K7921">
        <v>79.5</v>
      </c>
      <c r="L7921">
        <v>1</v>
      </c>
      <c r="M7921">
        <v>2345.25</v>
      </c>
      <c r="N7921">
        <v>2552.8310000000001</v>
      </c>
      <c r="O7921">
        <v>2552.8310000000001</v>
      </c>
      <c r="P7921">
        <v>79.5</v>
      </c>
      <c r="Q7921">
        <v>29.5</v>
      </c>
      <c r="R7921">
        <v>-207.58099999999999</v>
      </c>
      <c r="S7921">
        <v>2019</v>
      </c>
      <c r="T7921">
        <v>10</v>
      </c>
      <c r="U7921">
        <v>41</v>
      </c>
    </row>
    <row r="7922" spans="1:21" x14ac:dyDescent="0.3">
      <c r="A7922" s="5" t="s">
        <v>168</v>
      </c>
      <c r="B7922" s="5" t="s">
        <v>206</v>
      </c>
      <c r="C7922" s="5" t="s">
        <v>105</v>
      </c>
      <c r="D7922" s="5" t="s">
        <v>460</v>
      </c>
      <c r="E7922" s="5" t="s">
        <v>172</v>
      </c>
      <c r="F7922" s="6">
        <v>43749</v>
      </c>
      <c r="G7922" s="5" t="s">
        <v>148</v>
      </c>
      <c r="H7922" s="5" t="s">
        <v>178</v>
      </c>
      <c r="I7922">
        <v>43574</v>
      </c>
      <c r="J7922">
        <v>175</v>
      </c>
      <c r="K7922">
        <v>469.8</v>
      </c>
      <c r="L7922">
        <v>4</v>
      </c>
      <c r="M7922">
        <v>13859.1</v>
      </c>
      <c r="N7922">
        <v>13185.239</v>
      </c>
      <c r="O7922">
        <v>3296.31</v>
      </c>
      <c r="P7922">
        <v>117.45</v>
      </c>
      <c r="Q7922">
        <v>29.5</v>
      </c>
      <c r="R7922">
        <v>673.86099999999999</v>
      </c>
      <c r="S7922">
        <v>2019</v>
      </c>
      <c r="T7922">
        <v>10</v>
      </c>
      <c r="U7922">
        <v>41</v>
      </c>
    </row>
    <row r="7923" spans="1:21" x14ac:dyDescent="0.3">
      <c r="A7923" s="5" t="s">
        <v>168</v>
      </c>
      <c r="B7923" s="5" t="s">
        <v>206</v>
      </c>
      <c r="C7923" s="5" t="s">
        <v>105</v>
      </c>
      <c r="D7923" s="5" t="s">
        <v>460</v>
      </c>
      <c r="E7923" s="5" t="s">
        <v>172</v>
      </c>
      <c r="F7923" s="6">
        <v>43749</v>
      </c>
      <c r="G7923" s="5" t="s">
        <v>148</v>
      </c>
      <c r="H7923" s="5" t="s">
        <v>198</v>
      </c>
      <c r="I7923">
        <v>43574</v>
      </c>
      <c r="J7923">
        <v>175</v>
      </c>
      <c r="K7923">
        <v>258</v>
      </c>
      <c r="L7923">
        <v>2</v>
      </c>
      <c r="M7923">
        <v>7611</v>
      </c>
      <c r="N7923">
        <v>6592.62</v>
      </c>
      <c r="O7923">
        <v>3296.31</v>
      </c>
      <c r="P7923">
        <v>129</v>
      </c>
      <c r="Q7923">
        <v>29.5</v>
      </c>
      <c r="R7923">
        <v>1018.38</v>
      </c>
      <c r="S7923">
        <v>2019</v>
      </c>
      <c r="T7923">
        <v>10</v>
      </c>
      <c r="U7923">
        <v>41</v>
      </c>
    </row>
    <row r="7924" spans="1:21" x14ac:dyDescent="0.3">
      <c r="A7924" s="5" t="s">
        <v>168</v>
      </c>
      <c r="B7924" s="5" t="s">
        <v>206</v>
      </c>
      <c r="C7924" s="5" t="s">
        <v>105</v>
      </c>
      <c r="D7924" s="5" t="s">
        <v>460</v>
      </c>
      <c r="E7924" s="5" t="s">
        <v>172</v>
      </c>
      <c r="F7924" s="6">
        <v>43749</v>
      </c>
      <c r="G7924" s="5" t="s">
        <v>148</v>
      </c>
      <c r="H7924" s="5" t="s">
        <v>197</v>
      </c>
      <c r="I7924">
        <v>43574</v>
      </c>
      <c r="J7924">
        <v>175</v>
      </c>
      <c r="K7924">
        <v>485.6</v>
      </c>
      <c r="L7924">
        <v>4</v>
      </c>
      <c r="M7924">
        <v>14325.2</v>
      </c>
      <c r="N7924">
        <v>13185.239</v>
      </c>
      <c r="O7924">
        <v>3296.31</v>
      </c>
      <c r="P7924">
        <v>121.4</v>
      </c>
      <c r="Q7924">
        <v>29.5</v>
      </c>
      <c r="R7924">
        <v>1139.961</v>
      </c>
      <c r="S7924">
        <v>2019</v>
      </c>
      <c r="T7924">
        <v>10</v>
      </c>
      <c r="U7924">
        <v>41</v>
      </c>
    </row>
    <row r="7925" spans="1:21" x14ac:dyDescent="0.3">
      <c r="A7925" s="5" t="s">
        <v>168</v>
      </c>
      <c r="B7925" s="5" t="s">
        <v>206</v>
      </c>
      <c r="C7925" s="5" t="s">
        <v>105</v>
      </c>
      <c r="D7925" s="5" t="s">
        <v>460</v>
      </c>
      <c r="E7925" s="5" t="s">
        <v>172</v>
      </c>
      <c r="F7925" s="6">
        <v>43749</v>
      </c>
      <c r="G7925" s="5" t="s">
        <v>148</v>
      </c>
      <c r="H7925" s="5" t="s">
        <v>311</v>
      </c>
      <c r="I7925">
        <v>43574</v>
      </c>
      <c r="J7925">
        <v>175</v>
      </c>
      <c r="K7925">
        <v>117.4</v>
      </c>
      <c r="L7925">
        <v>1</v>
      </c>
      <c r="M7925">
        <v>3463.3</v>
      </c>
      <c r="N7925">
        <v>3296.31</v>
      </c>
      <c r="O7925">
        <v>3296.31</v>
      </c>
      <c r="P7925">
        <v>117.4</v>
      </c>
      <c r="Q7925">
        <v>29.5</v>
      </c>
      <c r="R7925">
        <v>166.99</v>
      </c>
      <c r="S7925">
        <v>2019</v>
      </c>
      <c r="T7925">
        <v>10</v>
      </c>
      <c r="U7925">
        <v>41</v>
      </c>
    </row>
    <row r="7926" spans="1:21" x14ac:dyDescent="0.3">
      <c r="A7926" s="5" t="s">
        <v>168</v>
      </c>
      <c r="B7926" s="5" t="s">
        <v>206</v>
      </c>
      <c r="C7926" s="5" t="s">
        <v>105</v>
      </c>
      <c r="D7926" s="5" t="s">
        <v>460</v>
      </c>
      <c r="E7926" s="5" t="s">
        <v>172</v>
      </c>
      <c r="F7926" s="6">
        <v>43749</v>
      </c>
      <c r="G7926" s="5" t="s">
        <v>148</v>
      </c>
      <c r="H7926" s="5" t="s">
        <v>351</v>
      </c>
      <c r="I7926">
        <v>43574</v>
      </c>
      <c r="J7926">
        <v>175</v>
      </c>
      <c r="K7926">
        <v>239.8</v>
      </c>
      <c r="L7926">
        <v>2</v>
      </c>
      <c r="M7926">
        <v>7074.1</v>
      </c>
      <c r="N7926">
        <v>6592.62</v>
      </c>
      <c r="O7926">
        <v>3296.31</v>
      </c>
      <c r="P7926">
        <v>119.9</v>
      </c>
      <c r="Q7926">
        <v>29.5</v>
      </c>
      <c r="R7926">
        <v>481.48</v>
      </c>
      <c r="S7926">
        <v>2019</v>
      </c>
      <c r="T7926">
        <v>10</v>
      </c>
      <c r="U7926">
        <v>41</v>
      </c>
    </row>
    <row r="7927" spans="1:21" x14ac:dyDescent="0.3">
      <c r="A7927" s="5" t="s">
        <v>168</v>
      </c>
      <c r="B7927" s="5" t="s">
        <v>206</v>
      </c>
      <c r="C7927" s="5" t="s">
        <v>105</v>
      </c>
      <c r="D7927" s="5" t="s">
        <v>460</v>
      </c>
      <c r="E7927" s="5" t="s">
        <v>172</v>
      </c>
      <c r="F7927" s="6">
        <v>43749</v>
      </c>
      <c r="G7927" s="5" t="s">
        <v>148</v>
      </c>
      <c r="H7927" s="5" t="s">
        <v>190</v>
      </c>
      <c r="I7927">
        <v>43574</v>
      </c>
      <c r="J7927">
        <v>175</v>
      </c>
      <c r="K7927">
        <v>94.2</v>
      </c>
      <c r="L7927">
        <v>1</v>
      </c>
      <c r="M7927">
        <v>2778.9</v>
      </c>
      <c r="N7927">
        <v>3296.31</v>
      </c>
      <c r="O7927">
        <v>3296.31</v>
      </c>
      <c r="P7927">
        <v>94.2</v>
      </c>
      <c r="Q7927">
        <v>29.5</v>
      </c>
      <c r="R7927">
        <v>-517.41</v>
      </c>
      <c r="S7927">
        <v>2019</v>
      </c>
      <c r="T7927">
        <v>10</v>
      </c>
      <c r="U7927">
        <v>41</v>
      </c>
    </row>
    <row r="7928" spans="1:21" x14ac:dyDescent="0.3">
      <c r="A7928" s="5" t="s">
        <v>168</v>
      </c>
      <c r="B7928" s="5" t="s">
        <v>206</v>
      </c>
      <c r="C7928" s="5" t="s">
        <v>105</v>
      </c>
      <c r="D7928" s="5" t="s">
        <v>460</v>
      </c>
      <c r="E7928" s="5" t="s">
        <v>172</v>
      </c>
      <c r="F7928" s="6">
        <v>43749</v>
      </c>
      <c r="G7928" s="5" t="s">
        <v>148</v>
      </c>
      <c r="H7928" s="5" t="s">
        <v>173</v>
      </c>
      <c r="I7928">
        <v>43574</v>
      </c>
      <c r="J7928">
        <v>175</v>
      </c>
      <c r="K7928">
        <v>635.79999999999995</v>
      </c>
      <c r="L7928">
        <v>6</v>
      </c>
      <c r="M7928">
        <v>18756.099999999999</v>
      </c>
      <c r="N7928">
        <v>19777.859</v>
      </c>
      <c r="O7928">
        <v>3296.31</v>
      </c>
      <c r="P7928">
        <v>105.96666666666665</v>
      </c>
      <c r="Q7928">
        <v>29.5</v>
      </c>
      <c r="R7928">
        <v>-1021.759</v>
      </c>
      <c r="S7928">
        <v>2019</v>
      </c>
      <c r="T7928">
        <v>10</v>
      </c>
      <c r="U7928">
        <v>41</v>
      </c>
    </row>
    <row r="7929" spans="1:21" x14ac:dyDescent="0.3">
      <c r="A7929" s="5" t="s">
        <v>168</v>
      </c>
      <c r="B7929" s="5" t="s">
        <v>206</v>
      </c>
      <c r="C7929" s="5" t="s">
        <v>106</v>
      </c>
      <c r="D7929" s="5" t="s">
        <v>462</v>
      </c>
      <c r="E7929" s="5" t="s">
        <v>172</v>
      </c>
      <c r="F7929" s="6">
        <v>43749</v>
      </c>
      <c r="G7929" s="5" t="s">
        <v>148</v>
      </c>
      <c r="H7929" s="5" t="s">
        <v>190</v>
      </c>
      <c r="I7929">
        <v>43581</v>
      </c>
      <c r="J7929">
        <v>168</v>
      </c>
      <c r="K7929">
        <v>107</v>
      </c>
      <c r="L7929">
        <v>1</v>
      </c>
      <c r="M7929">
        <v>3210</v>
      </c>
      <c r="N7929">
        <v>3227.1379999999999</v>
      </c>
      <c r="O7929">
        <v>3227.1379999999999</v>
      </c>
      <c r="P7929">
        <v>107</v>
      </c>
      <c r="Q7929">
        <v>30</v>
      </c>
      <c r="R7929">
        <v>-17.138000000000002</v>
      </c>
      <c r="S7929">
        <v>2019</v>
      </c>
      <c r="T7929">
        <v>10</v>
      </c>
      <c r="U7929">
        <v>41</v>
      </c>
    </row>
    <row r="7930" spans="1:21" x14ac:dyDescent="0.3">
      <c r="A7930" s="5" t="s">
        <v>168</v>
      </c>
      <c r="B7930" s="5" t="s">
        <v>206</v>
      </c>
      <c r="C7930" s="5" t="s">
        <v>106</v>
      </c>
      <c r="D7930" s="5" t="s">
        <v>462</v>
      </c>
      <c r="E7930" s="5" t="s">
        <v>172</v>
      </c>
      <c r="F7930" s="6">
        <v>43749</v>
      </c>
      <c r="G7930" s="5" t="s">
        <v>148</v>
      </c>
      <c r="H7930" s="5" t="s">
        <v>230</v>
      </c>
      <c r="I7930">
        <v>43581</v>
      </c>
      <c r="J7930">
        <v>168</v>
      </c>
      <c r="K7930">
        <v>744</v>
      </c>
      <c r="L7930">
        <v>7</v>
      </c>
      <c r="M7930">
        <v>21948</v>
      </c>
      <c r="N7930">
        <v>22589.963</v>
      </c>
      <c r="O7930">
        <v>3227.1379999999999</v>
      </c>
      <c r="P7930">
        <v>106.28571428571429</v>
      </c>
      <c r="Q7930">
        <v>29.5</v>
      </c>
      <c r="R7930">
        <v>-641.96299999999997</v>
      </c>
      <c r="S7930">
        <v>2019</v>
      </c>
      <c r="T7930">
        <v>10</v>
      </c>
      <c r="U7930">
        <v>41</v>
      </c>
    </row>
    <row r="7931" spans="1:21" x14ac:dyDescent="0.3">
      <c r="A7931" s="5" t="s">
        <v>168</v>
      </c>
      <c r="B7931" s="5" t="s">
        <v>206</v>
      </c>
      <c r="C7931" s="5" t="s">
        <v>106</v>
      </c>
      <c r="D7931" s="5" t="s">
        <v>462</v>
      </c>
      <c r="E7931" s="5" t="s">
        <v>172</v>
      </c>
      <c r="F7931" s="6">
        <v>43749</v>
      </c>
      <c r="G7931" s="5" t="s">
        <v>148</v>
      </c>
      <c r="H7931" s="5" t="s">
        <v>269</v>
      </c>
      <c r="I7931">
        <v>43581</v>
      </c>
      <c r="J7931">
        <v>168</v>
      </c>
      <c r="K7931">
        <v>530</v>
      </c>
      <c r="L7931">
        <v>5</v>
      </c>
      <c r="M7931">
        <v>15635</v>
      </c>
      <c r="N7931">
        <v>16135.688</v>
      </c>
      <c r="O7931">
        <v>3227.1379999999999</v>
      </c>
      <c r="P7931">
        <v>106</v>
      </c>
      <c r="Q7931">
        <v>29.5</v>
      </c>
      <c r="R7931">
        <v>-500.68799999999999</v>
      </c>
      <c r="S7931">
        <v>2019</v>
      </c>
      <c r="T7931">
        <v>10</v>
      </c>
      <c r="U7931">
        <v>41</v>
      </c>
    </row>
    <row r="7932" spans="1:21" x14ac:dyDescent="0.3">
      <c r="A7932" s="5" t="s">
        <v>168</v>
      </c>
      <c r="B7932" s="5" t="s">
        <v>206</v>
      </c>
      <c r="C7932" s="5" t="s">
        <v>106</v>
      </c>
      <c r="D7932" s="5" t="s">
        <v>462</v>
      </c>
      <c r="E7932" s="5" t="s">
        <v>172</v>
      </c>
      <c r="F7932" s="6">
        <v>43749</v>
      </c>
      <c r="G7932" s="5" t="s">
        <v>148</v>
      </c>
      <c r="H7932" s="5" t="s">
        <v>246</v>
      </c>
      <c r="I7932">
        <v>43581</v>
      </c>
      <c r="J7932">
        <v>168</v>
      </c>
      <c r="K7932">
        <v>440</v>
      </c>
      <c r="L7932">
        <v>4</v>
      </c>
      <c r="M7932">
        <v>13200</v>
      </c>
      <c r="N7932">
        <v>12908.55</v>
      </c>
      <c r="O7932">
        <v>3227.1379999999999</v>
      </c>
      <c r="P7932">
        <v>110</v>
      </c>
      <c r="Q7932">
        <v>30</v>
      </c>
      <c r="R7932">
        <v>291.45</v>
      </c>
      <c r="S7932">
        <v>2019</v>
      </c>
      <c r="T7932">
        <v>10</v>
      </c>
      <c r="U7932">
        <v>41</v>
      </c>
    </row>
    <row r="7933" spans="1:21" x14ac:dyDescent="0.3">
      <c r="A7933" s="5" t="s">
        <v>168</v>
      </c>
      <c r="B7933" s="5" t="s">
        <v>206</v>
      </c>
      <c r="C7933" s="5" t="s">
        <v>106</v>
      </c>
      <c r="D7933" s="5" t="s">
        <v>462</v>
      </c>
      <c r="E7933" s="5" t="s">
        <v>172</v>
      </c>
      <c r="F7933" s="6">
        <v>43749</v>
      </c>
      <c r="G7933" s="5" t="s">
        <v>148</v>
      </c>
      <c r="H7933" s="5" t="s">
        <v>183</v>
      </c>
      <c r="I7933">
        <v>43581</v>
      </c>
      <c r="J7933">
        <v>168</v>
      </c>
      <c r="K7933">
        <v>326</v>
      </c>
      <c r="L7933">
        <v>3</v>
      </c>
      <c r="M7933">
        <v>9780</v>
      </c>
      <c r="N7933">
        <v>9681.4130000000005</v>
      </c>
      <c r="O7933">
        <v>3227.1379999999999</v>
      </c>
      <c r="P7933">
        <v>108.66666666666667</v>
      </c>
      <c r="Q7933">
        <v>30</v>
      </c>
      <c r="R7933">
        <v>98.587000000000003</v>
      </c>
      <c r="S7933">
        <v>2019</v>
      </c>
      <c r="T7933">
        <v>10</v>
      </c>
      <c r="U7933">
        <v>41</v>
      </c>
    </row>
    <row r="7934" spans="1:21" x14ac:dyDescent="0.3">
      <c r="A7934" s="5" t="s">
        <v>168</v>
      </c>
      <c r="B7934" s="5" t="s">
        <v>169</v>
      </c>
      <c r="C7934" s="5" t="s">
        <v>170</v>
      </c>
      <c r="D7934" s="5" t="s">
        <v>433</v>
      </c>
      <c r="E7934" s="5" t="s">
        <v>227</v>
      </c>
      <c r="F7934" s="6">
        <v>43750</v>
      </c>
      <c r="G7934" s="5" t="s">
        <v>148</v>
      </c>
      <c r="H7934" s="5" t="s">
        <v>173</v>
      </c>
      <c r="I7934">
        <v>43490</v>
      </c>
      <c r="J7934">
        <v>260</v>
      </c>
      <c r="K7934">
        <v>-377</v>
      </c>
      <c r="L7934">
        <v>-1</v>
      </c>
      <c r="M7934">
        <v>-2780.375</v>
      </c>
      <c r="N7934">
        <v>-3673.1109999999999</v>
      </c>
      <c r="O7934">
        <v>-3673.1109999999999</v>
      </c>
      <c r="P7934">
        <v>377</v>
      </c>
      <c r="Q7934">
        <v>7.375</v>
      </c>
      <c r="R7934">
        <v>892.73599999999999</v>
      </c>
      <c r="S7934">
        <v>2019</v>
      </c>
      <c r="T7934">
        <v>10</v>
      </c>
      <c r="U7934">
        <v>41</v>
      </c>
    </row>
    <row r="7935" spans="1:21" x14ac:dyDescent="0.3">
      <c r="A7935" s="5" t="s">
        <v>168</v>
      </c>
      <c r="B7935" s="5" t="s">
        <v>169</v>
      </c>
      <c r="C7935" s="5" t="s">
        <v>170</v>
      </c>
      <c r="D7935" s="5" t="s">
        <v>433</v>
      </c>
      <c r="E7935" s="5" t="s">
        <v>172</v>
      </c>
      <c r="F7935" s="6">
        <v>43750</v>
      </c>
      <c r="G7935" s="5" t="s">
        <v>148</v>
      </c>
      <c r="H7935" s="5" t="s">
        <v>173</v>
      </c>
      <c r="I7935">
        <v>43490</v>
      </c>
      <c r="J7935">
        <v>260</v>
      </c>
      <c r="K7935">
        <v>377</v>
      </c>
      <c r="L7935">
        <v>1</v>
      </c>
      <c r="M7935">
        <v>3204.5</v>
      </c>
      <c r="N7935">
        <v>3673.1109999999999</v>
      </c>
      <c r="O7935">
        <v>3673.1109999999999</v>
      </c>
      <c r="P7935">
        <v>377</v>
      </c>
      <c r="Q7935">
        <v>8.5</v>
      </c>
      <c r="R7935">
        <v>-468.61099999999999</v>
      </c>
      <c r="S7935">
        <v>2019</v>
      </c>
      <c r="T7935">
        <v>10</v>
      </c>
      <c r="U7935">
        <v>41</v>
      </c>
    </row>
    <row r="7936" spans="1:21" x14ac:dyDescent="0.3">
      <c r="A7936" s="5" t="s">
        <v>168</v>
      </c>
      <c r="B7936" s="5" t="s">
        <v>169</v>
      </c>
      <c r="C7936" s="5" t="s">
        <v>170</v>
      </c>
      <c r="D7936" s="5" t="s">
        <v>429</v>
      </c>
      <c r="E7936" s="5" t="s">
        <v>227</v>
      </c>
      <c r="F7936" s="6">
        <v>43750</v>
      </c>
      <c r="G7936" s="5" t="s">
        <v>148</v>
      </c>
      <c r="H7936" s="5" t="s">
        <v>173</v>
      </c>
      <c r="I7936">
        <v>43560</v>
      </c>
      <c r="J7936">
        <v>190</v>
      </c>
      <c r="K7936">
        <v>-377</v>
      </c>
      <c r="L7936">
        <v>-3</v>
      </c>
      <c r="M7936">
        <v>-8341.125</v>
      </c>
      <c r="N7936">
        <v>-9705.5720000000001</v>
      </c>
      <c r="O7936">
        <v>-3235.1909999999998</v>
      </c>
      <c r="P7936">
        <v>125.66666666666667</v>
      </c>
      <c r="Q7936">
        <v>22.125</v>
      </c>
      <c r="R7936">
        <v>1364.4469999999999</v>
      </c>
      <c r="S7936">
        <v>2019</v>
      </c>
      <c r="T7936">
        <v>10</v>
      </c>
      <c r="U7936">
        <v>41</v>
      </c>
    </row>
    <row r="7937" spans="1:21" x14ac:dyDescent="0.3">
      <c r="A7937" s="5" t="s">
        <v>168</v>
      </c>
      <c r="B7937" s="5" t="s">
        <v>169</v>
      </c>
      <c r="C7937" s="5" t="s">
        <v>170</v>
      </c>
      <c r="D7937" s="5" t="s">
        <v>429</v>
      </c>
      <c r="E7937" s="5" t="s">
        <v>172</v>
      </c>
      <c r="F7937" s="6">
        <v>43750</v>
      </c>
      <c r="G7937" s="5" t="s">
        <v>148</v>
      </c>
      <c r="H7937" s="5" t="s">
        <v>173</v>
      </c>
      <c r="I7937">
        <v>43560</v>
      </c>
      <c r="J7937">
        <v>190</v>
      </c>
      <c r="K7937">
        <v>377</v>
      </c>
      <c r="L7937">
        <v>3</v>
      </c>
      <c r="M7937">
        <v>9613.5</v>
      </c>
      <c r="N7937">
        <v>9705.5720000000001</v>
      </c>
      <c r="O7937">
        <v>3235.1909999999998</v>
      </c>
      <c r="P7937">
        <v>125.66666666666667</v>
      </c>
      <c r="Q7937">
        <v>25.5</v>
      </c>
      <c r="R7937">
        <v>-92.072000000000003</v>
      </c>
      <c r="S7937">
        <v>2019</v>
      </c>
      <c r="T7937">
        <v>10</v>
      </c>
      <c r="U7937">
        <v>41</v>
      </c>
    </row>
    <row r="7938" spans="1:21" x14ac:dyDescent="0.3">
      <c r="A7938" s="5" t="s">
        <v>168</v>
      </c>
      <c r="B7938" s="5" t="s">
        <v>175</v>
      </c>
      <c r="C7938" s="5" t="s">
        <v>87</v>
      </c>
      <c r="D7938" s="5" t="s">
        <v>458</v>
      </c>
      <c r="E7938" s="5" t="s">
        <v>172</v>
      </c>
      <c r="F7938" s="6">
        <v>43750</v>
      </c>
      <c r="G7938" s="5" t="s">
        <v>148</v>
      </c>
      <c r="H7938" s="5" t="s">
        <v>178</v>
      </c>
      <c r="I7938">
        <v>43575</v>
      </c>
      <c r="J7938">
        <v>175</v>
      </c>
      <c r="K7938">
        <v>213.5</v>
      </c>
      <c r="L7938">
        <v>2</v>
      </c>
      <c r="M7938">
        <v>6298.25</v>
      </c>
      <c r="N7938">
        <v>4822.6139999999996</v>
      </c>
      <c r="O7938">
        <v>2411.3069999999998</v>
      </c>
      <c r="P7938">
        <v>106.75</v>
      </c>
      <c r="Q7938">
        <v>29.5</v>
      </c>
      <c r="R7938">
        <v>1475.636</v>
      </c>
      <c r="S7938">
        <v>2019</v>
      </c>
      <c r="T7938">
        <v>10</v>
      </c>
      <c r="U7938">
        <v>41</v>
      </c>
    </row>
    <row r="7939" spans="1:21" x14ac:dyDescent="0.3">
      <c r="A7939" s="5" t="s">
        <v>168</v>
      </c>
      <c r="B7939" s="5" t="s">
        <v>175</v>
      </c>
      <c r="C7939" s="5" t="s">
        <v>87</v>
      </c>
      <c r="D7939" s="5" t="s">
        <v>458</v>
      </c>
      <c r="E7939" s="5" t="s">
        <v>172</v>
      </c>
      <c r="F7939" s="6">
        <v>43750</v>
      </c>
      <c r="G7939" s="5" t="s">
        <v>148</v>
      </c>
      <c r="H7939" s="5" t="s">
        <v>198</v>
      </c>
      <c r="I7939">
        <v>43575</v>
      </c>
      <c r="J7939">
        <v>175</v>
      </c>
      <c r="K7939">
        <v>138</v>
      </c>
      <c r="L7939">
        <v>1</v>
      </c>
      <c r="M7939">
        <v>4071</v>
      </c>
      <c r="N7939">
        <v>2411.3069999999998</v>
      </c>
      <c r="O7939">
        <v>2411.3069999999998</v>
      </c>
      <c r="P7939">
        <v>138</v>
      </c>
      <c r="Q7939">
        <v>29.5</v>
      </c>
      <c r="R7939">
        <v>1659.693</v>
      </c>
      <c r="S7939">
        <v>2019</v>
      </c>
      <c r="T7939">
        <v>10</v>
      </c>
      <c r="U7939">
        <v>41</v>
      </c>
    </row>
    <row r="7940" spans="1:21" x14ac:dyDescent="0.3">
      <c r="A7940" s="5" t="s">
        <v>168</v>
      </c>
      <c r="B7940" s="5" t="s">
        <v>175</v>
      </c>
      <c r="C7940" s="5" t="s">
        <v>87</v>
      </c>
      <c r="D7940" s="5" t="s">
        <v>458</v>
      </c>
      <c r="E7940" s="5" t="s">
        <v>172</v>
      </c>
      <c r="F7940" s="6">
        <v>43750</v>
      </c>
      <c r="G7940" s="5" t="s">
        <v>148</v>
      </c>
      <c r="H7940" s="5" t="s">
        <v>351</v>
      </c>
      <c r="I7940">
        <v>43575</v>
      </c>
      <c r="J7940">
        <v>175</v>
      </c>
      <c r="K7940">
        <v>447</v>
      </c>
      <c r="L7940">
        <v>4</v>
      </c>
      <c r="M7940">
        <v>13186.5</v>
      </c>
      <c r="N7940">
        <v>9645.2279999999992</v>
      </c>
      <c r="O7940">
        <v>2411.3069999999998</v>
      </c>
      <c r="P7940">
        <v>111.75</v>
      </c>
      <c r="Q7940">
        <v>29.5</v>
      </c>
      <c r="R7940">
        <v>3541.2719999999999</v>
      </c>
      <c r="S7940">
        <v>2019</v>
      </c>
      <c r="T7940">
        <v>10</v>
      </c>
      <c r="U7940">
        <v>41</v>
      </c>
    </row>
    <row r="7941" spans="1:21" x14ac:dyDescent="0.3">
      <c r="A7941" s="5" t="s">
        <v>168</v>
      </c>
      <c r="B7941" s="5" t="s">
        <v>175</v>
      </c>
      <c r="C7941" s="5" t="s">
        <v>87</v>
      </c>
      <c r="D7941" s="5" t="s">
        <v>458</v>
      </c>
      <c r="E7941" s="5" t="s">
        <v>172</v>
      </c>
      <c r="F7941" s="6">
        <v>43750</v>
      </c>
      <c r="G7941" s="5" t="s">
        <v>148</v>
      </c>
      <c r="H7941" s="5" t="s">
        <v>173</v>
      </c>
      <c r="I7941">
        <v>43575</v>
      </c>
      <c r="J7941">
        <v>175</v>
      </c>
      <c r="K7941">
        <v>1424</v>
      </c>
      <c r="L7941">
        <v>14</v>
      </c>
      <c r="M7941">
        <v>42008</v>
      </c>
      <c r="N7941">
        <v>33758.300000000003</v>
      </c>
      <c r="O7941">
        <v>2411.3069999999998</v>
      </c>
      <c r="P7941">
        <v>101.71428571428571</v>
      </c>
      <c r="Q7941">
        <v>29.5</v>
      </c>
      <c r="R7941">
        <v>8249.7000000000007</v>
      </c>
      <c r="S7941">
        <v>2019</v>
      </c>
      <c r="T7941">
        <v>10</v>
      </c>
      <c r="U7941">
        <v>41</v>
      </c>
    </row>
    <row r="7942" spans="1:21" x14ac:dyDescent="0.3">
      <c r="A7942" s="5" t="s">
        <v>168</v>
      </c>
      <c r="B7942" s="5" t="s">
        <v>175</v>
      </c>
      <c r="C7942" s="5" t="s">
        <v>87</v>
      </c>
      <c r="D7942" s="5" t="s">
        <v>458</v>
      </c>
      <c r="E7942" s="5" t="s">
        <v>227</v>
      </c>
      <c r="F7942" s="6">
        <v>43750</v>
      </c>
      <c r="G7942" s="5" t="s">
        <v>148</v>
      </c>
      <c r="H7942" s="5" t="s">
        <v>173</v>
      </c>
      <c r="I7942">
        <v>43575</v>
      </c>
      <c r="J7942">
        <v>175</v>
      </c>
      <c r="K7942">
        <v>-641</v>
      </c>
      <c r="L7942">
        <v>-7</v>
      </c>
      <c r="M7942">
        <v>-18909.5</v>
      </c>
      <c r="N7942">
        <v>-16879.150000000001</v>
      </c>
      <c r="O7942">
        <v>-2411.3069999999998</v>
      </c>
      <c r="P7942">
        <v>91.571428571428569</v>
      </c>
      <c r="Q7942">
        <v>29.5</v>
      </c>
      <c r="R7942">
        <v>-2030.35</v>
      </c>
      <c r="S7942">
        <v>2019</v>
      </c>
      <c r="T7942">
        <v>10</v>
      </c>
      <c r="U7942">
        <v>41</v>
      </c>
    </row>
    <row r="7943" spans="1:21" x14ac:dyDescent="0.3">
      <c r="A7943" s="5" t="s">
        <v>168</v>
      </c>
      <c r="B7943" s="5" t="s">
        <v>175</v>
      </c>
      <c r="C7943" s="5" t="s">
        <v>87</v>
      </c>
      <c r="D7943" s="5" t="s">
        <v>458</v>
      </c>
      <c r="E7943" s="5" t="s">
        <v>172</v>
      </c>
      <c r="F7943" s="6">
        <v>43750</v>
      </c>
      <c r="G7943" s="5" t="s">
        <v>148</v>
      </c>
      <c r="H7943" s="5" t="s">
        <v>173</v>
      </c>
      <c r="I7943">
        <v>43575</v>
      </c>
      <c r="J7943">
        <v>175</v>
      </c>
      <c r="K7943">
        <v>641</v>
      </c>
      <c r="L7943">
        <v>7</v>
      </c>
      <c r="M7943">
        <v>21794</v>
      </c>
      <c r="N7943">
        <v>16879.150000000001</v>
      </c>
      <c r="O7943">
        <v>2411.3069999999998</v>
      </c>
      <c r="P7943">
        <v>91.571428571428569</v>
      </c>
      <c r="Q7943">
        <v>34</v>
      </c>
      <c r="R7943">
        <v>4914.8500000000004</v>
      </c>
      <c r="S7943">
        <v>2019</v>
      </c>
      <c r="T7943">
        <v>10</v>
      </c>
      <c r="U7943">
        <v>41</v>
      </c>
    </row>
    <row r="7944" spans="1:21" x14ac:dyDescent="0.3">
      <c r="A7944" s="5" t="s">
        <v>168</v>
      </c>
      <c r="B7944" s="5" t="s">
        <v>175</v>
      </c>
      <c r="C7944" s="5" t="s">
        <v>87</v>
      </c>
      <c r="D7944" s="5" t="s">
        <v>458</v>
      </c>
      <c r="E7944" s="5" t="s">
        <v>227</v>
      </c>
      <c r="F7944" s="6">
        <v>43750</v>
      </c>
      <c r="G7944" s="5" t="s">
        <v>148</v>
      </c>
      <c r="H7944" s="5" t="s">
        <v>173</v>
      </c>
      <c r="I7944">
        <v>43575</v>
      </c>
      <c r="J7944">
        <v>175</v>
      </c>
      <c r="K7944">
        <v>-1424</v>
      </c>
      <c r="L7944">
        <v>-14</v>
      </c>
      <c r="M7944">
        <v>-42008</v>
      </c>
      <c r="N7944">
        <v>-33758.300000000003</v>
      </c>
      <c r="O7944">
        <v>-2411.3069999999998</v>
      </c>
      <c r="P7944">
        <v>101.71428571428571</v>
      </c>
      <c r="Q7944">
        <v>29.5</v>
      </c>
      <c r="R7944">
        <v>-8249.7000000000007</v>
      </c>
      <c r="S7944">
        <v>2019</v>
      </c>
      <c r="T7944">
        <v>10</v>
      </c>
      <c r="U7944">
        <v>41</v>
      </c>
    </row>
    <row r="7945" spans="1:21" x14ac:dyDescent="0.3">
      <c r="A7945" s="5" t="s">
        <v>168</v>
      </c>
      <c r="B7945" s="5" t="s">
        <v>175</v>
      </c>
      <c r="C7945" s="5" t="s">
        <v>87</v>
      </c>
      <c r="D7945" s="5" t="s">
        <v>458</v>
      </c>
      <c r="E7945" s="5" t="s">
        <v>172</v>
      </c>
      <c r="F7945" s="6">
        <v>43750</v>
      </c>
      <c r="G7945" s="5" t="s">
        <v>148</v>
      </c>
      <c r="H7945" s="5" t="s">
        <v>173</v>
      </c>
      <c r="I7945">
        <v>43575</v>
      </c>
      <c r="J7945">
        <v>175</v>
      </c>
      <c r="K7945">
        <v>1424</v>
      </c>
      <c r="L7945">
        <v>14</v>
      </c>
      <c r="M7945">
        <v>48416</v>
      </c>
      <c r="N7945">
        <v>33758.300000000003</v>
      </c>
      <c r="O7945">
        <v>2411.3069999999998</v>
      </c>
      <c r="P7945">
        <v>101.71428571428571</v>
      </c>
      <c r="Q7945">
        <v>34</v>
      </c>
      <c r="R7945">
        <v>14657.7</v>
      </c>
      <c r="S7945">
        <v>2019</v>
      </c>
      <c r="T7945">
        <v>10</v>
      </c>
      <c r="U7945">
        <v>41</v>
      </c>
    </row>
    <row r="7946" spans="1:21" x14ac:dyDescent="0.3">
      <c r="A7946" s="5" t="s">
        <v>168</v>
      </c>
      <c r="B7946" s="5" t="s">
        <v>175</v>
      </c>
      <c r="C7946" s="5" t="s">
        <v>88</v>
      </c>
      <c r="D7946" s="5" t="s">
        <v>461</v>
      </c>
      <c r="E7946" s="5" t="s">
        <v>172</v>
      </c>
      <c r="F7946" s="6">
        <v>43750</v>
      </c>
      <c r="G7946" s="5" t="s">
        <v>148</v>
      </c>
      <c r="H7946" s="5" t="s">
        <v>264</v>
      </c>
      <c r="I7946">
        <v>43568</v>
      </c>
      <c r="J7946">
        <v>182</v>
      </c>
      <c r="K7946">
        <v>1750</v>
      </c>
      <c r="L7946">
        <v>15</v>
      </c>
      <c r="M7946">
        <v>50750</v>
      </c>
      <c r="N7946">
        <v>39395.222000000002</v>
      </c>
      <c r="O7946">
        <v>2626.348</v>
      </c>
      <c r="P7946">
        <v>116.66666666666667</v>
      </c>
      <c r="Q7946">
        <v>29</v>
      </c>
      <c r="R7946">
        <v>11354.778</v>
      </c>
      <c r="S7946">
        <v>2019</v>
      </c>
      <c r="T7946">
        <v>10</v>
      </c>
      <c r="U7946">
        <v>41</v>
      </c>
    </row>
    <row r="7947" spans="1:21" x14ac:dyDescent="0.3">
      <c r="A7947" s="5" t="s">
        <v>168</v>
      </c>
      <c r="B7947" s="5" t="s">
        <v>175</v>
      </c>
      <c r="C7947" s="5" t="s">
        <v>88</v>
      </c>
      <c r="D7947" s="5" t="s">
        <v>461</v>
      </c>
      <c r="E7947" s="5" t="s">
        <v>172</v>
      </c>
      <c r="F7947" s="6">
        <v>43750</v>
      </c>
      <c r="G7947" s="5" t="s">
        <v>148</v>
      </c>
      <c r="H7947" s="5" t="s">
        <v>371</v>
      </c>
      <c r="I7947">
        <v>43568</v>
      </c>
      <c r="J7947">
        <v>182</v>
      </c>
      <c r="K7947">
        <v>1136.5</v>
      </c>
      <c r="L7947">
        <v>10</v>
      </c>
      <c r="M7947">
        <v>33526.75</v>
      </c>
      <c r="N7947">
        <v>26263.481</v>
      </c>
      <c r="O7947">
        <v>2626.348</v>
      </c>
      <c r="P7947">
        <v>113.65</v>
      </c>
      <c r="Q7947">
        <v>29.5</v>
      </c>
      <c r="R7947">
        <v>7263.2690000000002</v>
      </c>
      <c r="S7947">
        <v>2019</v>
      </c>
      <c r="T7947">
        <v>10</v>
      </c>
      <c r="U7947">
        <v>41</v>
      </c>
    </row>
    <row r="7948" spans="1:21" x14ac:dyDescent="0.3">
      <c r="A7948" s="5" t="s">
        <v>168</v>
      </c>
      <c r="B7948" s="5" t="s">
        <v>175</v>
      </c>
      <c r="C7948" s="5" t="s">
        <v>88</v>
      </c>
      <c r="D7948" s="5" t="s">
        <v>461</v>
      </c>
      <c r="E7948" s="5" t="s">
        <v>172</v>
      </c>
      <c r="F7948" s="6">
        <v>43750</v>
      </c>
      <c r="G7948" s="5" t="s">
        <v>148</v>
      </c>
      <c r="H7948" s="5" t="s">
        <v>197</v>
      </c>
      <c r="I7948">
        <v>43568</v>
      </c>
      <c r="J7948">
        <v>182</v>
      </c>
      <c r="K7948">
        <v>809.5</v>
      </c>
      <c r="L7948">
        <v>7</v>
      </c>
      <c r="M7948">
        <v>23880.25</v>
      </c>
      <c r="N7948">
        <v>18384.437000000002</v>
      </c>
      <c r="O7948">
        <v>2626.348</v>
      </c>
      <c r="P7948">
        <v>115.64285714285714</v>
      </c>
      <c r="Q7948">
        <v>29.5</v>
      </c>
      <c r="R7948">
        <v>5495.8130000000001</v>
      </c>
      <c r="S7948">
        <v>2019</v>
      </c>
      <c r="T7948">
        <v>10</v>
      </c>
      <c r="U7948">
        <v>41</v>
      </c>
    </row>
    <row r="7949" spans="1:21" x14ac:dyDescent="0.3">
      <c r="A7949" s="5" t="s">
        <v>168</v>
      </c>
      <c r="B7949" s="5" t="s">
        <v>175</v>
      </c>
      <c r="C7949" s="5" t="s">
        <v>88</v>
      </c>
      <c r="D7949" s="5" t="s">
        <v>461</v>
      </c>
      <c r="E7949" s="5" t="s">
        <v>172</v>
      </c>
      <c r="F7949" s="6">
        <v>43750</v>
      </c>
      <c r="G7949" s="5" t="s">
        <v>148</v>
      </c>
      <c r="H7949" s="5" t="s">
        <v>311</v>
      </c>
      <c r="I7949">
        <v>43568</v>
      </c>
      <c r="J7949">
        <v>182</v>
      </c>
      <c r="K7949">
        <v>94.5</v>
      </c>
      <c r="L7949">
        <v>1</v>
      </c>
      <c r="M7949">
        <v>2787.75</v>
      </c>
      <c r="N7949">
        <v>2626.348</v>
      </c>
      <c r="O7949">
        <v>2626.348</v>
      </c>
      <c r="P7949">
        <v>94.5</v>
      </c>
      <c r="Q7949">
        <v>29.5</v>
      </c>
      <c r="R7949">
        <v>161.40199999999999</v>
      </c>
      <c r="S7949">
        <v>2019</v>
      </c>
      <c r="T7949">
        <v>10</v>
      </c>
      <c r="U7949">
        <v>41</v>
      </c>
    </row>
    <row r="7950" spans="1:21" x14ac:dyDescent="0.3">
      <c r="A7950" s="5" t="s">
        <v>168</v>
      </c>
      <c r="B7950" s="5" t="s">
        <v>175</v>
      </c>
      <c r="C7950" s="5" t="s">
        <v>88</v>
      </c>
      <c r="D7950" s="5" t="s">
        <v>461</v>
      </c>
      <c r="E7950" s="5" t="s">
        <v>172</v>
      </c>
      <c r="F7950" s="6">
        <v>43750</v>
      </c>
      <c r="G7950" s="5" t="s">
        <v>148</v>
      </c>
      <c r="H7950" s="5" t="s">
        <v>173</v>
      </c>
      <c r="I7950">
        <v>43568</v>
      </c>
      <c r="J7950">
        <v>182</v>
      </c>
      <c r="K7950">
        <v>115.5</v>
      </c>
      <c r="L7950">
        <v>1</v>
      </c>
      <c r="M7950">
        <v>3407.25</v>
      </c>
      <c r="N7950">
        <v>2626.348</v>
      </c>
      <c r="O7950">
        <v>2626.348</v>
      </c>
      <c r="P7950">
        <v>115.5</v>
      </c>
      <c r="Q7950">
        <v>29.5</v>
      </c>
      <c r="R7950">
        <v>780.90200000000004</v>
      </c>
      <c r="S7950">
        <v>2019</v>
      </c>
      <c r="T7950">
        <v>10</v>
      </c>
      <c r="U7950">
        <v>41</v>
      </c>
    </row>
    <row r="7951" spans="1:21" x14ac:dyDescent="0.3">
      <c r="A7951" s="5" t="s">
        <v>168</v>
      </c>
      <c r="B7951" s="5" t="s">
        <v>175</v>
      </c>
      <c r="C7951" s="5" t="s">
        <v>89</v>
      </c>
      <c r="D7951" s="5" t="s">
        <v>455</v>
      </c>
      <c r="E7951" s="5" t="s">
        <v>227</v>
      </c>
      <c r="F7951" s="6">
        <v>43750</v>
      </c>
      <c r="G7951" s="5" t="s">
        <v>148</v>
      </c>
      <c r="H7951" s="5" t="s">
        <v>173</v>
      </c>
      <c r="I7951">
        <v>43561</v>
      </c>
      <c r="J7951">
        <v>189</v>
      </c>
      <c r="K7951">
        <v>-79.5</v>
      </c>
      <c r="L7951">
        <v>-1</v>
      </c>
      <c r="M7951">
        <v>-2345.25</v>
      </c>
      <c r="N7951">
        <v>-2552.8310000000001</v>
      </c>
      <c r="O7951">
        <v>-2552.8310000000001</v>
      </c>
      <c r="P7951">
        <v>79.5</v>
      </c>
      <c r="Q7951">
        <v>29.5</v>
      </c>
      <c r="R7951">
        <v>207.58099999999999</v>
      </c>
      <c r="S7951">
        <v>2019</v>
      </c>
      <c r="T7951">
        <v>10</v>
      </c>
      <c r="U7951">
        <v>41</v>
      </c>
    </row>
    <row r="7952" spans="1:21" x14ac:dyDescent="0.3">
      <c r="A7952" s="5" t="s">
        <v>168</v>
      </c>
      <c r="B7952" s="5" t="s">
        <v>175</v>
      </c>
      <c r="C7952" s="5" t="s">
        <v>89</v>
      </c>
      <c r="D7952" s="5" t="s">
        <v>455</v>
      </c>
      <c r="E7952" s="5" t="s">
        <v>172</v>
      </c>
      <c r="F7952" s="6">
        <v>43750</v>
      </c>
      <c r="G7952" s="5" t="s">
        <v>148</v>
      </c>
      <c r="H7952" s="5" t="s">
        <v>173</v>
      </c>
      <c r="I7952">
        <v>43561</v>
      </c>
      <c r="J7952">
        <v>189</v>
      </c>
      <c r="K7952">
        <v>79.5</v>
      </c>
      <c r="L7952">
        <v>1</v>
      </c>
      <c r="M7952">
        <v>2703</v>
      </c>
      <c r="N7952">
        <v>2552.8310000000001</v>
      </c>
      <c r="O7952">
        <v>2552.8310000000001</v>
      </c>
      <c r="P7952">
        <v>79.5</v>
      </c>
      <c r="Q7952">
        <v>34</v>
      </c>
      <c r="R7952">
        <v>150.16900000000001</v>
      </c>
      <c r="S7952">
        <v>2019</v>
      </c>
      <c r="T7952">
        <v>10</v>
      </c>
      <c r="U7952">
        <v>41</v>
      </c>
    </row>
    <row r="7953" spans="1:21" x14ac:dyDescent="0.3">
      <c r="A7953" s="5" t="s">
        <v>168</v>
      </c>
      <c r="B7953" s="5" t="s">
        <v>206</v>
      </c>
      <c r="C7953" s="5" t="s">
        <v>105</v>
      </c>
      <c r="D7953" s="5" t="s">
        <v>460</v>
      </c>
      <c r="E7953" s="5" t="s">
        <v>227</v>
      </c>
      <c r="F7953" s="6">
        <v>43750</v>
      </c>
      <c r="G7953" s="5" t="s">
        <v>148</v>
      </c>
      <c r="H7953" s="5" t="s">
        <v>173</v>
      </c>
      <c r="I7953">
        <v>43574</v>
      </c>
      <c r="J7953">
        <v>176</v>
      </c>
      <c r="K7953">
        <v>-635.79999999999995</v>
      </c>
      <c r="L7953">
        <v>-6</v>
      </c>
      <c r="M7953">
        <v>-18756.099999999999</v>
      </c>
      <c r="N7953">
        <v>-19777.859</v>
      </c>
      <c r="O7953">
        <v>-3296.31</v>
      </c>
      <c r="P7953">
        <v>105.96666666666665</v>
      </c>
      <c r="Q7953">
        <v>29.5</v>
      </c>
      <c r="R7953">
        <v>1021.759</v>
      </c>
      <c r="S7953">
        <v>2019</v>
      </c>
      <c r="T7953">
        <v>10</v>
      </c>
      <c r="U7953">
        <v>41</v>
      </c>
    </row>
    <row r="7954" spans="1:21" x14ac:dyDescent="0.3">
      <c r="A7954" s="5" t="s">
        <v>168</v>
      </c>
      <c r="B7954" s="5" t="s">
        <v>206</v>
      </c>
      <c r="C7954" s="5" t="s">
        <v>105</v>
      </c>
      <c r="D7954" s="5" t="s">
        <v>460</v>
      </c>
      <c r="E7954" s="5" t="s">
        <v>172</v>
      </c>
      <c r="F7954" s="6">
        <v>43750</v>
      </c>
      <c r="G7954" s="5" t="s">
        <v>148</v>
      </c>
      <c r="H7954" s="5" t="s">
        <v>173</v>
      </c>
      <c r="I7954">
        <v>43574</v>
      </c>
      <c r="J7954">
        <v>176</v>
      </c>
      <c r="K7954">
        <v>635.79999999999995</v>
      </c>
      <c r="L7954">
        <v>6</v>
      </c>
      <c r="M7954">
        <v>21617.200000000001</v>
      </c>
      <c r="N7954">
        <v>19777.859</v>
      </c>
      <c r="O7954">
        <v>3296.31</v>
      </c>
      <c r="P7954">
        <v>105.96666666666665</v>
      </c>
      <c r="Q7954">
        <v>34</v>
      </c>
      <c r="R7954">
        <v>1839.3409999999999</v>
      </c>
      <c r="S7954">
        <v>2019</v>
      </c>
      <c r="T7954">
        <v>10</v>
      </c>
      <c r="U7954">
        <v>41</v>
      </c>
    </row>
    <row r="7955" spans="1:21" x14ac:dyDescent="0.3">
      <c r="A7955" s="5" t="s">
        <v>168</v>
      </c>
      <c r="B7955" s="5" t="s">
        <v>206</v>
      </c>
      <c r="C7955" s="5" t="s">
        <v>106</v>
      </c>
      <c r="D7955" s="5" t="s">
        <v>462</v>
      </c>
      <c r="E7955" s="5" t="s">
        <v>172</v>
      </c>
      <c r="F7955" s="6">
        <v>43750</v>
      </c>
      <c r="G7955" s="5" t="s">
        <v>148</v>
      </c>
      <c r="H7955" s="5" t="s">
        <v>181</v>
      </c>
      <c r="I7955">
        <v>43581</v>
      </c>
      <c r="J7955">
        <v>169</v>
      </c>
      <c r="K7955">
        <v>218</v>
      </c>
      <c r="L7955">
        <v>2</v>
      </c>
      <c r="M7955">
        <v>6540</v>
      </c>
      <c r="N7955">
        <v>6454.2749999999996</v>
      </c>
      <c r="O7955">
        <v>3227.1379999999999</v>
      </c>
      <c r="P7955">
        <v>109</v>
      </c>
      <c r="Q7955">
        <v>30</v>
      </c>
      <c r="R7955">
        <v>85.724999999999994</v>
      </c>
      <c r="S7955">
        <v>2019</v>
      </c>
      <c r="T7955">
        <v>10</v>
      </c>
      <c r="U7955">
        <v>41</v>
      </c>
    </row>
    <row r="7956" spans="1:21" x14ac:dyDescent="0.3">
      <c r="A7956" s="5" t="s">
        <v>168</v>
      </c>
      <c r="B7956" s="5" t="s">
        <v>206</v>
      </c>
      <c r="C7956" s="5" t="s">
        <v>106</v>
      </c>
      <c r="D7956" s="5" t="s">
        <v>462</v>
      </c>
      <c r="E7956" s="5" t="s">
        <v>172</v>
      </c>
      <c r="F7956" s="6">
        <v>43750</v>
      </c>
      <c r="G7956" s="5" t="s">
        <v>148</v>
      </c>
      <c r="H7956" s="5" t="s">
        <v>216</v>
      </c>
      <c r="I7956">
        <v>43581</v>
      </c>
      <c r="J7956">
        <v>169</v>
      </c>
      <c r="K7956">
        <v>121</v>
      </c>
      <c r="L7956">
        <v>1</v>
      </c>
      <c r="M7956">
        <v>3630</v>
      </c>
      <c r="N7956">
        <v>3227.1379999999999</v>
      </c>
      <c r="O7956">
        <v>3227.1379999999999</v>
      </c>
      <c r="P7956">
        <v>121</v>
      </c>
      <c r="Q7956">
        <v>30</v>
      </c>
      <c r="R7956">
        <v>402.86200000000002</v>
      </c>
      <c r="S7956">
        <v>2019</v>
      </c>
      <c r="T7956">
        <v>10</v>
      </c>
      <c r="U7956">
        <v>41</v>
      </c>
    </row>
    <row r="7957" spans="1:21" x14ac:dyDescent="0.3">
      <c r="A7957" s="5" t="s">
        <v>168</v>
      </c>
      <c r="B7957" s="5" t="s">
        <v>206</v>
      </c>
      <c r="C7957" s="5" t="s">
        <v>106</v>
      </c>
      <c r="D7957" s="5" t="s">
        <v>462</v>
      </c>
      <c r="E7957" s="5" t="s">
        <v>172</v>
      </c>
      <c r="F7957" s="6">
        <v>43750</v>
      </c>
      <c r="G7957" s="5" t="s">
        <v>148</v>
      </c>
      <c r="H7957" s="5" t="s">
        <v>203</v>
      </c>
      <c r="I7957">
        <v>43581</v>
      </c>
      <c r="J7957">
        <v>169</v>
      </c>
      <c r="K7957">
        <v>210</v>
      </c>
      <c r="L7957">
        <v>2</v>
      </c>
      <c r="M7957">
        <v>6300</v>
      </c>
      <c r="N7957">
        <v>6454.2749999999996</v>
      </c>
      <c r="O7957">
        <v>3227.1379999999999</v>
      </c>
      <c r="P7957">
        <v>105</v>
      </c>
      <c r="Q7957">
        <v>30</v>
      </c>
      <c r="R7957">
        <v>-154.27500000000001</v>
      </c>
      <c r="S7957">
        <v>2019</v>
      </c>
      <c r="T7957">
        <v>10</v>
      </c>
      <c r="U7957">
        <v>41</v>
      </c>
    </row>
    <row r="7958" spans="1:21" x14ac:dyDescent="0.3">
      <c r="A7958" s="5" t="s">
        <v>168</v>
      </c>
      <c r="B7958" s="5" t="s">
        <v>206</v>
      </c>
      <c r="C7958" s="5" t="s">
        <v>106</v>
      </c>
      <c r="D7958" s="5" t="s">
        <v>462</v>
      </c>
      <c r="E7958" s="5" t="s">
        <v>172</v>
      </c>
      <c r="F7958" s="6">
        <v>43750</v>
      </c>
      <c r="G7958" s="5" t="s">
        <v>148</v>
      </c>
      <c r="H7958" s="5" t="s">
        <v>321</v>
      </c>
      <c r="I7958">
        <v>43581</v>
      </c>
      <c r="J7958">
        <v>169</v>
      </c>
      <c r="K7958">
        <v>250</v>
      </c>
      <c r="L7958">
        <v>2</v>
      </c>
      <c r="M7958">
        <v>7375</v>
      </c>
      <c r="N7958">
        <v>6454.2749999999996</v>
      </c>
      <c r="O7958">
        <v>3227.1379999999999</v>
      </c>
      <c r="P7958">
        <v>125</v>
      </c>
      <c r="Q7958">
        <v>29.5</v>
      </c>
      <c r="R7958">
        <v>920.72500000000002</v>
      </c>
      <c r="S7958">
        <v>2019</v>
      </c>
      <c r="T7958">
        <v>10</v>
      </c>
      <c r="U7958">
        <v>41</v>
      </c>
    </row>
    <row r="7959" spans="1:21" x14ac:dyDescent="0.3">
      <c r="A7959" s="5" t="s">
        <v>168</v>
      </c>
      <c r="B7959" s="5" t="s">
        <v>206</v>
      </c>
      <c r="C7959" s="5" t="s">
        <v>106</v>
      </c>
      <c r="D7959" s="5" t="s">
        <v>462</v>
      </c>
      <c r="E7959" s="5" t="s">
        <v>172</v>
      </c>
      <c r="F7959" s="6">
        <v>43750</v>
      </c>
      <c r="G7959" s="5" t="s">
        <v>148</v>
      </c>
      <c r="H7959" s="5" t="s">
        <v>187</v>
      </c>
      <c r="I7959">
        <v>43581</v>
      </c>
      <c r="J7959">
        <v>169</v>
      </c>
      <c r="K7959">
        <v>242</v>
      </c>
      <c r="L7959">
        <v>2</v>
      </c>
      <c r="M7959">
        <v>7260</v>
      </c>
      <c r="N7959">
        <v>6454.2749999999996</v>
      </c>
      <c r="O7959">
        <v>3227.1379999999999</v>
      </c>
      <c r="P7959">
        <v>121</v>
      </c>
      <c r="Q7959">
        <v>30</v>
      </c>
      <c r="R7959">
        <v>805.72500000000002</v>
      </c>
      <c r="S7959">
        <v>2019</v>
      </c>
      <c r="T7959">
        <v>10</v>
      </c>
      <c r="U7959">
        <v>41</v>
      </c>
    </row>
    <row r="7960" spans="1:21" x14ac:dyDescent="0.3">
      <c r="A7960" s="5" t="s">
        <v>168</v>
      </c>
      <c r="B7960" s="5" t="s">
        <v>206</v>
      </c>
      <c r="C7960" s="5" t="s">
        <v>106</v>
      </c>
      <c r="D7960" s="5" t="s">
        <v>462</v>
      </c>
      <c r="E7960" s="5" t="s">
        <v>172</v>
      </c>
      <c r="F7960" s="6">
        <v>43750</v>
      </c>
      <c r="G7960" s="5" t="s">
        <v>148</v>
      </c>
      <c r="H7960" s="5" t="s">
        <v>191</v>
      </c>
      <c r="I7960">
        <v>43581</v>
      </c>
      <c r="J7960">
        <v>169</v>
      </c>
      <c r="K7960">
        <v>458</v>
      </c>
      <c r="L7960">
        <v>4</v>
      </c>
      <c r="M7960">
        <v>13740</v>
      </c>
      <c r="N7960">
        <v>12908.55</v>
      </c>
      <c r="O7960">
        <v>3227.1379999999999</v>
      </c>
      <c r="P7960">
        <v>114.5</v>
      </c>
      <c r="Q7960">
        <v>30</v>
      </c>
      <c r="R7960">
        <v>831.45</v>
      </c>
      <c r="S7960">
        <v>2019</v>
      </c>
      <c r="T7960">
        <v>10</v>
      </c>
      <c r="U7960">
        <v>41</v>
      </c>
    </row>
    <row r="7961" spans="1:21" x14ac:dyDescent="0.3">
      <c r="A7961" s="5" t="s">
        <v>168</v>
      </c>
      <c r="B7961" s="5" t="s">
        <v>206</v>
      </c>
      <c r="C7961" s="5" t="s">
        <v>106</v>
      </c>
      <c r="D7961" s="5" t="s">
        <v>462</v>
      </c>
      <c r="E7961" s="5" t="s">
        <v>172</v>
      </c>
      <c r="F7961" s="6">
        <v>43750</v>
      </c>
      <c r="G7961" s="5" t="s">
        <v>148</v>
      </c>
      <c r="H7961" s="5" t="s">
        <v>190</v>
      </c>
      <c r="I7961">
        <v>43581</v>
      </c>
      <c r="J7961">
        <v>169</v>
      </c>
      <c r="K7961">
        <v>92</v>
      </c>
      <c r="L7961">
        <v>1</v>
      </c>
      <c r="M7961">
        <v>2760</v>
      </c>
      <c r="N7961">
        <v>3227.1379999999999</v>
      </c>
      <c r="O7961">
        <v>3227.1379999999999</v>
      </c>
      <c r="P7961">
        <v>92</v>
      </c>
      <c r="Q7961">
        <v>30</v>
      </c>
      <c r="R7961">
        <v>-467.13799999999998</v>
      </c>
      <c r="S7961">
        <v>2019</v>
      </c>
      <c r="T7961">
        <v>10</v>
      </c>
      <c r="U7961">
        <v>41</v>
      </c>
    </row>
    <row r="7962" spans="1:21" x14ac:dyDescent="0.3">
      <c r="A7962" s="5" t="s">
        <v>168</v>
      </c>
      <c r="B7962" s="5" t="s">
        <v>206</v>
      </c>
      <c r="C7962" s="5" t="s">
        <v>106</v>
      </c>
      <c r="D7962" s="5" t="s">
        <v>462</v>
      </c>
      <c r="E7962" s="5" t="s">
        <v>172</v>
      </c>
      <c r="F7962" s="6">
        <v>43750</v>
      </c>
      <c r="G7962" s="5" t="s">
        <v>148</v>
      </c>
      <c r="H7962" s="5" t="s">
        <v>205</v>
      </c>
      <c r="I7962">
        <v>43581</v>
      </c>
      <c r="J7962">
        <v>169</v>
      </c>
      <c r="K7962">
        <v>312</v>
      </c>
      <c r="L7962">
        <v>3</v>
      </c>
      <c r="M7962">
        <v>9360</v>
      </c>
      <c r="N7962">
        <v>9681.4130000000005</v>
      </c>
      <c r="O7962">
        <v>3227.1379999999999</v>
      </c>
      <c r="P7962">
        <v>104</v>
      </c>
      <c r="Q7962">
        <v>30</v>
      </c>
      <c r="R7962">
        <v>-321.41300000000001</v>
      </c>
      <c r="S7962">
        <v>2019</v>
      </c>
      <c r="T7962">
        <v>10</v>
      </c>
      <c r="U7962">
        <v>41</v>
      </c>
    </row>
    <row r="7963" spans="1:21" x14ac:dyDescent="0.3">
      <c r="A7963" s="5" t="s">
        <v>168</v>
      </c>
      <c r="B7963" s="5" t="s">
        <v>206</v>
      </c>
      <c r="C7963" s="5" t="s">
        <v>106</v>
      </c>
      <c r="D7963" s="5" t="s">
        <v>462</v>
      </c>
      <c r="E7963" s="5" t="s">
        <v>172</v>
      </c>
      <c r="F7963" s="6">
        <v>43750</v>
      </c>
      <c r="G7963" s="5" t="s">
        <v>148</v>
      </c>
      <c r="H7963" s="5" t="s">
        <v>202</v>
      </c>
      <c r="I7963">
        <v>43581</v>
      </c>
      <c r="J7963">
        <v>169</v>
      </c>
      <c r="K7963">
        <v>718</v>
      </c>
      <c r="L7963">
        <v>7</v>
      </c>
      <c r="M7963">
        <v>21540</v>
      </c>
      <c r="N7963">
        <v>22589.963</v>
      </c>
      <c r="O7963">
        <v>3227.1379999999999</v>
      </c>
      <c r="P7963">
        <v>102.57142857142857</v>
      </c>
      <c r="Q7963">
        <v>30</v>
      </c>
      <c r="R7963">
        <v>-1049.963</v>
      </c>
      <c r="S7963">
        <v>2019</v>
      </c>
      <c r="T7963">
        <v>10</v>
      </c>
      <c r="U7963">
        <v>41</v>
      </c>
    </row>
    <row r="7964" spans="1:21" x14ac:dyDescent="0.3">
      <c r="A7964" s="5" t="s">
        <v>168</v>
      </c>
      <c r="B7964" s="5" t="s">
        <v>206</v>
      </c>
      <c r="C7964" s="5" t="s">
        <v>106</v>
      </c>
      <c r="D7964" s="5" t="s">
        <v>462</v>
      </c>
      <c r="E7964" s="5" t="s">
        <v>172</v>
      </c>
      <c r="F7964" s="6">
        <v>43750</v>
      </c>
      <c r="G7964" s="5" t="s">
        <v>148</v>
      </c>
      <c r="H7964" s="5" t="s">
        <v>204</v>
      </c>
      <c r="I7964">
        <v>43581</v>
      </c>
      <c r="J7964">
        <v>169</v>
      </c>
      <c r="K7964">
        <v>430</v>
      </c>
      <c r="L7964">
        <v>4</v>
      </c>
      <c r="M7964">
        <v>12900</v>
      </c>
      <c r="N7964">
        <v>12908.55</v>
      </c>
      <c r="O7964">
        <v>3227.1379999999999</v>
      </c>
      <c r="P7964">
        <v>107.5</v>
      </c>
      <c r="Q7964">
        <v>30</v>
      </c>
      <c r="R7964">
        <v>-8.5500000000000007</v>
      </c>
      <c r="S7964">
        <v>2019</v>
      </c>
      <c r="T7964">
        <v>10</v>
      </c>
      <c r="U7964">
        <v>41</v>
      </c>
    </row>
    <row r="7965" spans="1:21" x14ac:dyDescent="0.3">
      <c r="A7965" s="5" t="s">
        <v>168</v>
      </c>
      <c r="B7965" s="5" t="s">
        <v>206</v>
      </c>
      <c r="C7965" s="5" t="s">
        <v>106</v>
      </c>
      <c r="D7965" s="5" t="s">
        <v>462</v>
      </c>
      <c r="E7965" s="5" t="s">
        <v>172</v>
      </c>
      <c r="F7965" s="6">
        <v>43750</v>
      </c>
      <c r="G7965" s="5" t="s">
        <v>148</v>
      </c>
      <c r="H7965" s="5" t="s">
        <v>222</v>
      </c>
      <c r="I7965">
        <v>43581</v>
      </c>
      <c r="J7965">
        <v>169</v>
      </c>
      <c r="K7965">
        <v>116</v>
      </c>
      <c r="L7965">
        <v>1</v>
      </c>
      <c r="M7965">
        <v>3480</v>
      </c>
      <c r="N7965">
        <v>3227.1379999999999</v>
      </c>
      <c r="O7965">
        <v>3227.1379999999999</v>
      </c>
      <c r="P7965">
        <v>116</v>
      </c>
      <c r="Q7965">
        <v>30</v>
      </c>
      <c r="R7965">
        <v>252.86199999999999</v>
      </c>
      <c r="S7965">
        <v>2019</v>
      </c>
      <c r="T7965">
        <v>10</v>
      </c>
      <c r="U7965">
        <v>41</v>
      </c>
    </row>
    <row r="7966" spans="1:21" x14ac:dyDescent="0.3">
      <c r="A7966" s="5" t="s">
        <v>168</v>
      </c>
      <c r="B7966" s="5" t="s">
        <v>206</v>
      </c>
      <c r="C7966" s="5" t="s">
        <v>106</v>
      </c>
      <c r="D7966" s="5" t="s">
        <v>462</v>
      </c>
      <c r="E7966" s="5" t="s">
        <v>172</v>
      </c>
      <c r="F7966" s="6">
        <v>43750</v>
      </c>
      <c r="G7966" s="5" t="s">
        <v>148</v>
      </c>
      <c r="H7966" s="5" t="s">
        <v>217</v>
      </c>
      <c r="I7966">
        <v>43581</v>
      </c>
      <c r="J7966">
        <v>169</v>
      </c>
      <c r="K7966">
        <v>1142</v>
      </c>
      <c r="L7966">
        <v>10</v>
      </c>
      <c r="M7966">
        <v>34260</v>
      </c>
      <c r="N7966">
        <v>32271.375</v>
      </c>
      <c r="O7966">
        <v>3227.1379999999999</v>
      </c>
      <c r="P7966">
        <v>114.2</v>
      </c>
      <c r="Q7966">
        <v>30</v>
      </c>
      <c r="R7966">
        <v>1988.625</v>
      </c>
      <c r="S7966">
        <v>2019</v>
      </c>
      <c r="T7966">
        <v>10</v>
      </c>
      <c r="U7966">
        <v>41</v>
      </c>
    </row>
    <row r="7967" spans="1:21" x14ac:dyDescent="0.3">
      <c r="A7967" s="5" t="s">
        <v>168</v>
      </c>
      <c r="B7967" s="5" t="s">
        <v>206</v>
      </c>
      <c r="C7967" s="5" t="s">
        <v>106</v>
      </c>
      <c r="D7967" s="5" t="s">
        <v>462</v>
      </c>
      <c r="E7967" s="5" t="s">
        <v>172</v>
      </c>
      <c r="F7967" s="6">
        <v>43750</v>
      </c>
      <c r="G7967" s="5" t="s">
        <v>148</v>
      </c>
      <c r="H7967" s="5" t="s">
        <v>184</v>
      </c>
      <c r="I7967">
        <v>43581</v>
      </c>
      <c r="J7967">
        <v>169</v>
      </c>
      <c r="K7967">
        <v>2794</v>
      </c>
      <c r="L7967">
        <v>25</v>
      </c>
      <c r="M7967">
        <v>82423</v>
      </c>
      <c r="N7967">
        <v>80678.437999999995</v>
      </c>
      <c r="O7967">
        <v>3227.1379999999999</v>
      </c>
      <c r="P7967">
        <v>111.76</v>
      </c>
      <c r="Q7967">
        <v>29.5</v>
      </c>
      <c r="R7967">
        <v>1744.5619999999999</v>
      </c>
      <c r="S7967">
        <v>2019</v>
      </c>
      <c r="T7967">
        <v>10</v>
      </c>
      <c r="U7967">
        <v>41</v>
      </c>
    </row>
    <row r="7968" spans="1:21" x14ac:dyDescent="0.3">
      <c r="A7968" s="5" t="s">
        <v>168</v>
      </c>
      <c r="B7968" s="5" t="s">
        <v>206</v>
      </c>
      <c r="C7968" s="5" t="s">
        <v>106</v>
      </c>
      <c r="D7968" s="5" t="s">
        <v>462</v>
      </c>
      <c r="E7968" s="5" t="s">
        <v>172</v>
      </c>
      <c r="F7968" s="6">
        <v>43750</v>
      </c>
      <c r="G7968" s="5" t="s">
        <v>148</v>
      </c>
      <c r="H7968" s="5" t="s">
        <v>189</v>
      </c>
      <c r="I7968">
        <v>43581</v>
      </c>
      <c r="J7968">
        <v>169</v>
      </c>
      <c r="K7968">
        <v>114</v>
      </c>
      <c r="L7968">
        <v>1</v>
      </c>
      <c r="M7968">
        <v>3420</v>
      </c>
      <c r="N7968">
        <v>3227.1379999999999</v>
      </c>
      <c r="O7968">
        <v>3227.1379999999999</v>
      </c>
      <c r="P7968">
        <v>114</v>
      </c>
      <c r="Q7968">
        <v>30</v>
      </c>
      <c r="R7968">
        <v>192.86199999999999</v>
      </c>
      <c r="S7968">
        <v>2019</v>
      </c>
      <c r="T7968">
        <v>10</v>
      </c>
      <c r="U7968">
        <v>41</v>
      </c>
    </row>
    <row r="7969" spans="1:21" x14ac:dyDescent="0.3">
      <c r="A7969" s="5" t="s">
        <v>168</v>
      </c>
      <c r="B7969" s="5" t="s">
        <v>206</v>
      </c>
      <c r="C7969" s="5" t="s">
        <v>106</v>
      </c>
      <c r="D7969" s="5" t="s">
        <v>462</v>
      </c>
      <c r="E7969" s="5" t="s">
        <v>172</v>
      </c>
      <c r="F7969" s="6">
        <v>43750</v>
      </c>
      <c r="G7969" s="5" t="s">
        <v>148</v>
      </c>
      <c r="H7969" s="5" t="s">
        <v>231</v>
      </c>
      <c r="I7969">
        <v>43581</v>
      </c>
      <c r="J7969">
        <v>169</v>
      </c>
      <c r="K7969">
        <v>102</v>
      </c>
      <c r="L7969">
        <v>1</v>
      </c>
      <c r="M7969">
        <v>3060</v>
      </c>
      <c r="N7969">
        <v>3227.1379999999999</v>
      </c>
      <c r="O7969">
        <v>3227.1379999999999</v>
      </c>
      <c r="P7969">
        <v>102</v>
      </c>
      <c r="Q7969">
        <v>30</v>
      </c>
      <c r="R7969">
        <v>-167.13800000000001</v>
      </c>
      <c r="S7969">
        <v>2019</v>
      </c>
      <c r="T7969">
        <v>10</v>
      </c>
      <c r="U7969">
        <v>41</v>
      </c>
    </row>
    <row r="7970" spans="1:21" x14ac:dyDescent="0.3">
      <c r="A7970" s="5" t="s">
        <v>168</v>
      </c>
      <c r="B7970" s="5" t="s">
        <v>206</v>
      </c>
      <c r="C7970" s="5" t="s">
        <v>106</v>
      </c>
      <c r="D7970" s="5" t="s">
        <v>462</v>
      </c>
      <c r="E7970" s="5" t="s">
        <v>172</v>
      </c>
      <c r="F7970" s="6">
        <v>43750</v>
      </c>
      <c r="G7970" s="5" t="s">
        <v>148</v>
      </c>
      <c r="H7970" s="5" t="s">
        <v>225</v>
      </c>
      <c r="I7970">
        <v>43581</v>
      </c>
      <c r="J7970">
        <v>169</v>
      </c>
      <c r="K7970">
        <v>230</v>
      </c>
      <c r="L7970">
        <v>2</v>
      </c>
      <c r="M7970">
        <v>6785</v>
      </c>
      <c r="N7970">
        <v>6454.2749999999996</v>
      </c>
      <c r="O7970">
        <v>3227.1379999999999</v>
      </c>
      <c r="P7970">
        <v>115</v>
      </c>
      <c r="Q7970">
        <v>29.5</v>
      </c>
      <c r="R7970">
        <v>330.72500000000002</v>
      </c>
      <c r="S7970">
        <v>2019</v>
      </c>
      <c r="T7970">
        <v>10</v>
      </c>
      <c r="U7970">
        <v>41</v>
      </c>
    </row>
    <row r="7971" spans="1:21" x14ac:dyDescent="0.3">
      <c r="A7971" s="5" t="s">
        <v>168</v>
      </c>
      <c r="B7971" s="5" t="s">
        <v>206</v>
      </c>
      <c r="C7971" s="5" t="s">
        <v>106</v>
      </c>
      <c r="D7971" s="5" t="s">
        <v>462</v>
      </c>
      <c r="E7971" s="5" t="s">
        <v>172</v>
      </c>
      <c r="F7971" s="6">
        <v>43750</v>
      </c>
      <c r="G7971" s="5" t="s">
        <v>148</v>
      </c>
      <c r="H7971" s="5" t="s">
        <v>226</v>
      </c>
      <c r="I7971">
        <v>43581</v>
      </c>
      <c r="J7971">
        <v>169</v>
      </c>
      <c r="K7971">
        <v>320</v>
      </c>
      <c r="L7971">
        <v>3</v>
      </c>
      <c r="M7971">
        <v>9600</v>
      </c>
      <c r="N7971">
        <v>9681.4130000000005</v>
      </c>
      <c r="O7971">
        <v>3227.1379999999999</v>
      </c>
      <c r="P7971">
        <v>106.66666666666667</v>
      </c>
      <c r="Q7971">
        <v>30</v>
      </c>
      <c r="R7971">
        <v>-81.412999999999997</v>
      </c>
      <c r="S7971">
        <v>2019</v>
      </c>
      <c r="T7971">
        <v>10</v>
      </c>
      <c r="U7971">
        <v>41</v>
      </c>
    </row>
    <row r="7972" spans="1:21" x14ac:dyDescent="0.3">
      <c r="A7972" s="5" t="s">
        <v>168</v>
      </c>
      <c r="B7972" s="5" t="s">
        <v>169</v>
      </c>
      <c r="C7972" s="5" t="s">
        <v>170</v>
      </c>
      <c r="D7972" s="5" t="s">
        <v>435</v>
      </c>
      <c r="E7972" s="5" t="s">
        <v>172</v>
      </c>
      <c r="F7972" s="6">
        <v>43752</v>
      </c>
      <c r="G7972" s="5" t="s">
        <v>148</v>
      </c>
      <c r="H7972" s="5" t="s">
        <v>212</v>
      </c>
      <c r="I7972">
        <v>43491</v>
      </c>
      <c r="J7972">
        <v>261</v>
      </c>
      <c r="K7972">
        <v>96.2</v>
      </c>
      <c r="L7972">
        <v>1</v>
      </c>
      <c r="M7972">
        <v>2501.1999999999998</v>
      </c>
      <c r="N7972">
        <v>3761.7779999999998</v>
      </c>
      <c r="O7972">
        <v>3761.7779999999998</v>
      </c>
      <c r="P7972">
        <v>96.2</v>
      </c>
      <c r="Q7972">
        <v>26</v>
      </c>
      <c r="R7972">
        <v>-1260.578</v>
      </c>
      <c r="S7972">
        <v>2019</v>
      </c>
      <c r="T7972">
        <v>10</v>
      </c>
      <c r="U7972">
        <v>42</v>
      </c>
    </row>
    <row r="7973" spans="1:21" x14ac:dyDescent="0.3">
      <c r="A7973" s="5" t="s">
        <v>168</v>
      </c>
      <c r="B7973" s="5" t="s">
        <v>175</v>
      </c>
      <c r="C7973" s="5" t="s">
        <v>87</v>
      </c>
      <c r="D7973" s="5" t="s">
        <v>458</v>
      </c>
      <c r="E7973" s="5" t="s">
        <v>172</v>
      </c>
      <c r="F7973" s="6">
        <v>43752</v>
      </c>
      <c r="G7973" s="5" t="s">
        <v>148</v>
      </c>
      <c r="H7973" s="5" t="s">
        <v>208</v>
      </c>
      <c r="I7973">
        <v>43575</v>
      </c>
      <c r="J7973">
        <v>177</v>
      </c>
      <c r="K7973">
        <v>99</v>
      </c>
      <c r="L7973">
        <v>1</v>
      </c>
      <c r="M7973">
        <v>2920.5</v>
      </c>
      <c r="N7973">
        <v>2411.3069999999998</v>
      </c>
      <c r="O7973">
        <v>2411.3069999999998</v>
      </c>
      <c r="P7973">
        <v>99</v>
      </c>
      <c r="Q7973">
        <v>29.5</v>
      </c>
      <c r="R7973">
        <v>509.19299999999998</v>
      </c>
      <c r="S7973">
        <v>2019</v>
      </c>
      <c r="T7973">
        <v>10</v>
      </c>
      <c r="U7973">
        <v>42</v>
      </c>
    </row>
    <row r="7974" spans="1:21" x14ac:dyDescent="0.3">
      <c r="A7974" s="5" t="s">
        <v>168</v>
      </c>
      <c r="B7974" s="5" t="s">
        <v>175</v>
      </c>
      <c r="C7974" s="5" t="s">
        <v>87</v>
      </c>
      <c r="D7974" s="5" t="s">
        <v>458</v>
      </c>
      <c r="E7974" s="5" t="s">
        <v>172</v>
      </c>
      <c r="F7974" s="6">
        <v>43752</v>
      </c>
      <c r="G7974" s="5" t="s">
        <v>148</v>
      </c>
      <c r="H7974" s="5" t="s">
        <v>235</v>
      </c>
      <c r="I7974">
        <v>43575</v>
      </c>
      <c r="J7974">
        <v>177</v>
      </c>
      <c r="K7974">
        <v>98</v>
      </c>
      <c r="L7974">
        <v>1</v>
      </c>
      <c r="M7974">
        <v>2891</v>
      </c>
      <c r="N7974">
        <v>2411.3069999999998</v>
      </c>
      <c r="O7974">
        <v>2411.3069999999998</v>
      </c>
      <c r="P7974">
        <v>98</v>
      </c>
      <c r="Q7974">
        <v>29.5</v>
      </c>
      <c r="R7974">
        <v>479.69299999999998</v>
      </c>
      <c r="S7974">
        <v>2019</v>
      </c>
      <c r="T7974">
        <v>10</v>
      </c>
      <c r="U7974">
        <v>42</v>
      </c>
    </row>
    <row r="7975" spans="1:21" x14ac:dyDescent="0.3">
      <c r="A7975" s="5" t="s">
        <v>168</v>
      </c>
      <c r="B7975" s="5" t="s">
        <v>175</v>
      </c>
      <c r="C7975" s="5" t="s">
        <v>87</v>
      </c>
      <c r="D7975" s="5" t="s">
        <v>458</v>
      </c>
      <c r="E7975" s="5" t="s">
        <v>172</v>
      </c>
      <c r="F7975" s="6">
        <v>43752</v>
      </c>
      <c r="G7975" s="5" t="s">
        <v>148</v>
      </c>
      <c r="H7975" s="5" t="s">
        <v>194</v>
      </c>
      <c r="I7975">
        <v>43575</v>
      </c>
      <c r="J7975">
        <v>177</v>
      </c>
      <c r="K7975">
        <v>235</v>
      </c>
      <c r="L7975">
        <v>2</v>
      </c>
      <c r="M7975">
        <v>6932.5</v>
      </c>
      <c r="N7975">
        <v>4822.6139999999996</v>
      </c>
      <c r="O7975">
        <v>2411.3069999999998</v>
      </c>
      <c r="P7975">
        <v>117.5</v>
      </c>
      <c r="Q7975">
        <v>29.5</v>
      </c>
      <c r="R7975">
        <v>2109.886</v>
      </c>
      <c r="S7975">
        <v>2019</v>
      </c>
      <c r="T7975">
        <v>10</v>
      </c>
      <c r="U7975">
        <v>42</v>
      </c>
    </row>
    <row r="7976" spans="1:21" x14ac:dyDescent="0.3">
      <c r="A7976" s="5" t="s">
        <v>168</v>
      </c>
      <c r="B7976" s="5" t="s">
        <v>175</v>
      </c>
      <c r="C7976" s="5" t="s">
        <v>88</v>
      </c>
      <c r="D7976" s="5" t="s">
        <v>461</v>
      </c>
      <c r="E7976" s="5" t="s">
        <v>172</v>
      </c>
      <c r="F7976" s="6">
        <v>43752</v>
      </c>
      <c r="G7976" s="5" t="s">
        <v>148</v>
      </c>
      <c r="H7976" s="5" t="s">
        <v>190</v>
      </c>
      <c r="I7976">
        <v>43568</v>
      </c>
      <c r="J7976">
        <v>184</v>
      </c>
      <c r="K7976">
        <v>116.5</v>
      </c>
      <c r="L7976">
        <v>1</v>
      </c>
      <c r="M7976">
        <v>3495</v>
      </c>
      <c r="N7976">
        <v>2626.348</v>
      </c>
      <c r="O7976">
        <v>2626.348</v>
      </c>
      <c r="P7976">
        <v>116.5</v>
      </c>
      <c r="Q7976">
        <v>30</v>
      </c>
      <c r="R7976">
        <v>868.65200000000004</v>
      </c>
      <c r="S7976">
        <v>2019</v>
      </c>
      <c r="T7976">
        <v>10</v>
      </c>
      <c r="U7976">
        <v>42</v>
      </c>
    </row>
    <row r="7977" spans="1:21" x14ac:dyDescent="0.3">
      <c r="A7977" s="5" t="s">
        <v>168</v>
      </c>
      <c r="B7977" s="5" t="s">
        <v>175</v>
      </c>
      <c r="C7977" s="5" t="s">
        <v>88</v>
      </c>
      <c r="D7977" s="5" t="s">
        <v>461</v>
      </c>
      <c r="E7977" s="5" t="s">
        <v>172</v>
      </c>
      <c r="F7977" s="6">
        <v>43752</v>
      </c>
      <c r="G7977" s="5" t="s">
        <v>148</v>
      </c>
      <c r="H7977" s="5" t="s">
        <v>212</v>
      </c>
      <c r="I7977">
        <v>43568</v>
      </c>
      <c r="J7977">
        <v>184</v>
      </c>
      <c r="K7977">
        <v>121.5</v>
      </c>
      <c r="L7977">
        <v>1</v>
      </c>
      <c r="M7977">
        <v>3645</v>
      </c>
      <c r="N7977">
        <v>2626.348</v>
      </c>
      <c r="O7977">
        <v>2626.348</v>
      </c>
      <c r="P7977">
        <v>121.5</v>
      </c>
      <c r="Q7977">
        <v>30</v>
      </c>
      <c r="R7977">
        <v>1018.652</v>
      </c>
      <c r="S7977">
        <v>2019</v>
      </c>
      <c r="T7977">
        <v>10</v>
      </c>
      <c r="U7977">
        <v>42</v>
      </c>
    </row>
    <row r="7978" spans="1:21" x14ac:dyDescent="0.3">
      <c r="A7978" s="5" t="s">
        <v>168</v>
      </c>
      <c r="B7978" s="5" t="s">
        <v>206</v>
      </c>
      <c r="C7978" s="5" t="s">
        <v>105</v>
      </c>
      <c r="D7978" s="5" t="s">
        <v>460</v>
      </c>
      <c r="E7978" s="5" t="s">
        <v>172</v>
      </c>
      <c r="F7978" s="6">
        <v>43752</v>
      </c>
      <c r="G7978" s="5" t="s">
        <v>148</v>
      </c>
      <c r="H7978" s="5" t="s">
        <v>235</v>
      </c>
      <c r="I7978">
        <v>43574</v>
      </c>
      <c r="J7978">
        <v>178</v>
      </c>
      <c r="K7978">
        <v>100.8</v>
      </c>
      <c r="L7978">
        <v>1</v>
      </c>
      <c r="M7978">
        <v>2973.6</v>
      </c>
      <c r="N7978">
        <v>3296.31</v>
      </c>
      <c r="O7978">
        <v>3296.31</v>
      </c>
      <c r="P7978">
        <v>100.8</v>
      </c>
      <c r="Q7978">
        <v>29.5</v>
      </c>
      <c r="R7978">
        <v>-322.70999999999998</v>
      </c>
      <c r="S7978">
        <v>2019</v>
      </c>
      <c r="T7978">
        <v>10</v>
      </c>
      <c r="U7978">
        <v>42</v>
      </c>
    </row>
    <row r="7979" spans="1:21" x14ac:dyDescent="0.3">
      <c r="A7979" s="5" t="s">
        <v>168</v>
      </c>
      <c r="B7979" s="5" t="s">
        <v>206</v>
      </c>
      <c r="C7979" s="5" t="s">
        <v>105</v>
      </c>
      <c r="D7979" s="5" t="s">
        <v>460</v>
      </c>
      <c r="E7979" s="5" t="s">
        <v>172</v>
      </c>
      <c r="F7979" s="6">
        <v>43752</v>
      </c>
      <c r="G7979" s="5" t="s">
        <v>148</v>
      </c>
      <c r="H7979" s="5" t="s">
        <v>194</v>
      </c>
      <c r="I7979">
        <v>43574</v>
      </c>
      <c r="J7979">
        <v>178</v>
      </c>
      <c r="K7979">
        <v>506.4</v>
      </c>
      <c r="L7979">
        <v>4</v>
      </c>
      <c r="M7979">
        <v>14938.8</v>
      </c>
      <c r="N7979">
        <v>13185.239</v>
      </c>
      <c r="O7979">
        <v>3296.31</v>
      </c>
      <c r="P7979">
        <v>126.6</v>
      </c>
      <c r="Q7979">
        <v>29.5</v>
      </c>
      <c r="R7979">
        <v>1753.5609999999999</v>
      </c>
      <c r="S7979">
        <v>2019</v>
      </c>
      <c r="T7979">
        <v>10</v>
      </c>
      <c r="U7979">
        <v>42</v>
      </c>
    </row>
    <row r="7980" spans="1:21" x14ac:dyDescent="0.3">
      <c r="A7980" s="5" t="s">
        <v>168</v>
      </c>
      <c r="B7980" s="5" t="s">
        <v>206</v>
      </c>
      <c r="C7980" s="5" t="s">
        <v>105</v>
      </c>
      <c r="D7980" s="5" t="s">
        <v>460</v>
      </c>
      <c r="E7980" s="5" t="s">
        <v>172</v>
      </c>
      <c r="F7980" s="6">
        <v>43752</v>
      </c>
      <c r="G7980" s="5" t="s">
        <v>148</v>
      </c>
      <c r="H7980" s="5" t="s">
        <v>194</v>
      </c>
      <c r="I7980">
        <v>43574</v>
      </c>
      <c r="J7980">
        <v>178</v>
      </c>
      <c r="K7980">
        <v>355.4</v>
      </c>
      <c r="L7980">
        <v>3</v>
      </c>
      <c r="M7980">
        <v>10484.299999999999</v>
      </c>
      <c r="N7980">
        <v>9888.9290000000001</v>
      </c>
      <c r="O7980">
        <v>3296.31</v>
      </c>
      <c r="P7980">
        <v>118.46666666666665</v>
      </c>
      <c r="Q7980">
        <v>29.5</v>
      </c>
      <c r="R7980">
        <v>595.37099999999998</v>
      </c>
      <c r="S7980">
        <v>2019</v>
      </c>
      <c r="T7980">
        <v>10</v>
      </c>
      <c r="U7980">
        <v>42</v>
      </c>
    </row>
    <row r="7981" spans="1:21" x14ac:dyDescent="0.3">
      <c r="A7981" s="5" t="s">
        <v>168</v>
      </c>
      <c r="B7981" s="5" t="s">
        <v>206</v>
      </c>
      <c r="C7981" s="5" t="s">
        <v>105</v>
      </c>
      <c r="D7981" s="5" t="s">
        <v>460</v>
      </c>
      <c r="E7981" s="5" t="s">
        <v>172</v>
      </c>
      <c r="F7981" s="6">
        <v>43752</v>
      </c>
      <c r="G7981" s="5" t="s">
        <v>148</v>
      </c>
      <c r="H7981" s="5" t="s">
        <v>296</v>
      </c>
      <c r="I7981">
        <v>43574</v>
      </c>
      <c r="J7981">
        <v>178</v>
      </c>
      <c r="K7981">
        <v>7570</v>
      </c>
      <c r="L7981">
        <v>64</v>
      </c>
      <c r="M7981">
        <v>219530</v>
      </c>
      <c r="N7981">
        <v>210963.826</v>
      </c>
      <c r="O7981">
        <v>3296.31</v>
      </c>
      <c r="P7981">
        <v>118.28125</v>
      </c>
      <c r="Q7981">
        <v>29</v>
      </c>
      <c r="R7981">
        <v>8566.1740000000009</v>
      </c>
      <c r="S7981">
        <v>2019</v>
      </c>
      <c r="T7981">
        <v>10</v>
      </c>
      <c r="U7981">
        <v>42</v>
      </c>
    </row>
    <row r="7982" spans="1:21" x14ac:dyDescent="0.3">
      <c r="A7982" s="5" t="s">
        <v>168</v>
      </c>
      <c r="B7982" s="5" t="s">
        <v>206</v>
      </c>
      <c r="C7982" s="5" t="s">
        <v>105</v>
      </c>
      <c r="D7982" s="5" t="s">
        <v>460</v>
      </c>
      <c r="E7982" s="5" t="s">
        <v>172</v>
      </c>
      <c r="F7982" s="6">
        <v>43752</v>
      </c>
      <c r="G7982" s="5" t="s">
        <v>148</v>
      </c>
      <c r="H7982" s="5" t="s">
        <v>266</v>
      </c>
      <c r="I7982">
        <v>43574</v>
      </c>
      <c r="J7982">
        <v>178</v>
      </c>
      <c r="K7982">
        <v>2236.6</v>
      </c>
      <c r="L7982">
        <v>20</v>
      </c>
      <c r="M7982">
        <v>65979.7</v>
      </c>
      <c r="N7982">
        <v>65926.195999999996</v>
      </c>
      <c r="O7982">
        <v>3296.31</v>
      </c>
      <c r="P7982">
        <v>111.83</v>
      </c>
      <c r="Q7982">
        <v>29.5</v>
      </c>
      <c r="R7982">
        <v>53.503999999999998</v>
      </c>
      <c r="S7982">
        <v>2019</v>
      </c>
      <c r="T7982">
        <v>10</v>
      </c>
      <c r="U7982">
        <v>42</v>
      </c>
    </row>
    <row r="7983" spans="1:21" x14ac:dyDescent="0.3">
      <c r="A7983" s="5" t="s">
        <v>168</v>
      </c>
      <c r="B7983" s="5" t="s">
        <v>206</v>
      </c>
      <c r="C7983" s="5" t="s">
        <v>105</v>
      </c>
      <c r="D7983" s="5" t="s">
        <v>460</v>
      </c>
      <c r="E7983" s="5" t="s">
        <v>172</v>
      </c>
      <c r="F7983" s="6">
        <v>43752</v>
      </c>
      <c r="G7983" s="5" t="s">
        <v>148</v>
      </c>
      <c r="H7983" s="5" t="s">
        <v>190</v>
      </c>
      <c r="I7983">
        <v>43574</v>
      </c>
      <c r="J7983">
        <v>178</v>
      </c>
      <c r="K7983">
        <v>689</v>
      </c>
      <c r="L7983">
        <v>6</v>
      </c>
      <c r="M7983">
        <v>20325.5</v>
      </c>
      <c r="N7983">
        <v>19777.859</v>
      </c>
      <c r="O7983">
        <v>3296.31</v>
      </c>
      <c r="P7983">
        <v>114.83333333333333</v>
      </c>
      <c r="Q7983">
        <v>29.5</v>
      </c>
      <c r="R7983">
        <v>547.64099999999996</v>
      </c>
      <c r="S7983">
        <v>2019</v>
      </c>
      <c r="T7983">
        <v>10</v>
      </c>
      <c r="U7983">
        <v>42</v>
      </c>
    </row>
    <row r="7984" spans="1:21" x14ac:dyDescent="0.3">
      <c r="A7984" s="5" t="s">
        <v>168</v>
      </c>
      <c r="B7984" s="5" t="s">
        <v>206</v>
      </c>
      <c r="C7984" s="5" t="s">
        <v>105</v>
      </c>
      <c r="D7984" s="5" t="s">
        <v>460</v>
      </c>
      <c r="E7984" s="5" t="s">
        <v>172</v>
      </c>
      <c r="F7984" s="6">
        <v>43752</v>
      </c>
      <c r="G7984" s="5" t="s">
        <v>148</v>
      </c>
      <c r="H7984" s="5" t="s">
        <v>215</v>
      </c>
      <c r="I7984">
        <v>43574</v>
      </c>
      <c r="J7984">
        <v>178</v>
      </c>
      <c r="K7984">
        <v>490</v>
      </c>
      <c r="L7984">
        <v>4</v>
      </c>
      <c r="M7984">
        <v>14455</v>
      </c>
      <c r="N7984">
        <v>13185.239</v>
      </c>
      <c r="O7984">
        <v>3296.31</v>
      </c>
      <c r="P7984">
        <v>122.5</v>
      </c>
      <c r="Q7984">
        <v>29.5</v>
      </c>
      <c r="R7984">
        <v>1269.761</v>
      </c>
      <c r="S7984">
        <v>2019</v>
      </c>
      <c r="T7984">
        <v>10</v>
      </c>
      <c r="U7984">
        <v>42</v>
      </c>
    </row>
    <row r="7985" spans="1:21" x14ac:dyDescent="0.3">
      <c r="A7985" s="5" t="s">
        <v>168</v>
      </c>
      <c r="B7985" s="5" t="s">
        <v>206</v>
      </c>
      <c r="C7985" s="5" t="s">
        <v>105</v>
      </c>
      <c r="D7985" s="5" t="s">
        <v>460</v>
      </c>
      <c r="E7985" s="5" t="s">
        <v>172</v>
      </c>
      <c r="F7985" s="6">
        <v>43752</v>
      </c>
      <c r="G7985" s="5" t="s">
        <v>148</v>
      </c>
      <c r="H7985" s="5" t="s">
        <v>199</v>
      </c>
      <c r="I7985">
        <v>43574</v>
      </c>
      <c r="J7985">
        <v>178</v>
      </c>
      <c r="K7985">
        <v>938</v>
      </c>
      <c r="L7985">
        <v>8</v>
      </c>
      <c r="M7985">
        <v>27671</v>
      </c>
      <c r="N7985">
        <v>26370.477999999999</v>
      </c>
      <c r="O7985">
        <v>3296.31</v>
      </c>
      <c r="P7985">
        <v>117.25</v>
      </c>
      <c r="Q7985">
        <v>29.5</v>
      </c>
      <c r="R7985">
        <v>1300.5219999999999</v>
      </c>
      <c r="S7985">
        <v>2019</v>
      </c>
      <c r="T7985">
        <v>10</v>
      </c>
      <c r="U7985">
        <v>42</v>
      </c>
    </row>
    <row r="7986" spans="1:21" x14ac:dyDescent="0.3">
      <c r="A7986" s="5" t="s">
        <v>168</v>
      </c>
      <c r="B7986" s="5" t="s">
        <v>206</v>
      </c>
      <c r="C7986" s="5" t="s">
        <v>105</v>
      </c>
      <c r="D7986" s="5" t="s">
        <v>460</v>
      </c>
      <c r="E7986" s="5" t="s">
        <v>172</v>
      </c>
      <c r="F7986" s="6">
        <v>43752</v>
      </c>
      <c r="G7986" s="5" t="s">
        <v>148</v>
      </c>
      <c r="H7986" s="5" t="s">
        <v>200</v>
      </c>
      <c r="I7986">
        <v>43574</v>
      </c>
      <c r="J7986">
        <v>178</v>
      </c>
      <c r="K7986">
        <v>678</v>
      </c>
      <c r="L7986">
        <v>6</v>
      </c>
      <c r="M7986">
        <v>20001</v>
      </c>
      <c r="N7986">
        <v>19777.859</v>
      </c>
      <c r="O7986">
        <v>3296.31</v>
      </c>
      <c r="P7986">
        <v>113</v>
      </c>
      <c r="Q7986">
        <v>29.5</v>
      </c>
      <c r="R7986">
        <v>223.14099999999999</v>
      </c>
      <c r="S7986">
        <v>2019</v>
      </c>
      <c r="T7986">
        <v>10</v>
      </c>
      <c r="U7986">
        <v>42</v>
      </c>
    </row>
    <row r="7987" spans="1:21" x14ac:dyDescent="0.3">
      <c r="A7987" s="5" t="s">
        <v>168</v>
      </c>
      <c r="B7987" s="5" t="s">
        <v>175</v>
      </c>
      <c r="C7987" s="5" t="s">
        <v>84</v>
      </c>
      <c r="D7987" s="5" t="s">
        <v>463</v>
      </c>
      <c r="E7987" s="5" t="s">
        <v>172</v>
      </c>
      <c r="F7987" s="6">
        <v>43753</v>
      </c>
      <c r="G7987" s="5" t="s">
        <v>148</v>
      </c>
      <c r="H7987" s="5" t="s">
        <v>184</v>
      </c>
      <c r="I7987">
        <v>43582</v>
      </c>
      <c r="J7987">
        <v>171</v>
      </c>
      <c r="K7987">
        <v>1574</v>
      </c>
      <c r="L7987">
        <v>15</v>
      </c>
      <c r="M7987">
        <v>46433</v>
      </c>
      <c r="N7987">
        <v>34534.673000000003</v>
      </c>
      <c r="O7987">
        <v>2302.3119999999999</v>
      </c>
      <c r="P7987">
        <v>104.93333333333334</v>
      </c>
      <c r="Q7987">
        <v>29.5</v>
      </c>
      <c r="R7987">
        <v>11898.326999999999</v>
      </c>
      <c r="S7987">
        <v>2019</v>
      </c>
      <c r="T7987">
        <v>10</v>
      </c>
      <c r="U7987">
        <v>42</v>
      </c>
    </row>
    <row r="7988" spans="1:21" x14ac:dyDescent="0.3">
      <c r="A7988" s="5" t="s">
        <v>168</v>
      </c>
      <c r="B7988" s="5" t="s">
        <v>175</v>
      </c>
      <c r="C7988" s="5" t="s">
        <v>84</v>
      </c>
      <c r="D7988" s="5" t="s">
        <v>463</v>
      </c>
      <c r="E7988" s="5" t="s">
        <v>172</v>
      </c>
      <c r="F7988" s="6">
        <v>43753</v>
      </c>
      <c r="G7988" s="5" t="s">
        <v>148</v>
      </c>
      <c r="H7988" s="5" t="s">
        <v>222</v>
      </c>
      <c r="I7988">
        <v>43582</v>
      </c>
      <c r="J7988">
        <v>171</v>
      </c>
      <c r="K7988">
        <v>120</v>
      </c>
      <c r="L7988">
        <v>1</v>
      </c>
      <c r="M7988">
        <v>3600</v>
      </c>
      <c r="N7988">
        <v>2302.3119999999999</v>
      </c>
      <c r="O7988">
        <v>2302.3119999999999</v>
      </c>
      <c r="P7988">
        <v>120</v>
      </c>
      <c r="Q7988">
        <v>30</v>
      </c>
      <c r="R7988">
        <v>1297.6880000000001</v>
      </c>
      <c r="S7988">
        <v>2019</v>
      </c>
      <c r="T7988">
        <v>10</v>
      </c>
      <c r="U7988">
        <v>42</v>
      </c>
    </row>
    <row r="7989" spans="1:21" x14ac:dyDescent="0.3">
      <c r="A7989" s="5" t="s">
        <v>168</v>
      </c>
      <c r="B7989" s="5" t="s">
        <v>175</v>
      </c>
      <c r="C7989" s="5" t="s">
        <v>84</v>
      </c>
      <c r="D7989" s="5" t="s">
        <v>463</v>
      </c>
      <c r="E7989" s="5" t="s">
        <v>172</v>
      </c>
      <c r="F7989" s="6">
        <v>43753</v>
      </c>
      <c r="G7989" s="5" t="s">
        <v>148</v>
      </c>
      <c r="H7989" s="5" t="s">
        <v>181</v>
      </c>
      <c r="I7989">
        <v>43582</v>
      </c>
      <c r="J7989">
        <v>171</v>
      </c>
      <c r="K7989">
        <v>192</v>
      </c>
      <c r="L7989">
        <v>2</v>
      </c>
      <c r="M7989">
        <v>5760</v>
      </c>
      <c r="N7989">
        <v>4604.6229999999996</v>
      </c>
      <c r="O7989">
        <v>2302.3119999999999</v>
      </c>
      <c r="P7989">
        <v>96</v>
      </c>
      <c r="Q7989">
        <v>30</v>
      </c>
      <c r="R7989">
        <v>1155.377</v>
      </c>
      <c r="S7989">
        <v>2019</v>
      </c>
      <c r="T7989">
        <v>10</v>
      </c>
      <c r="U7989">
        <v>42</v>
      </c>
    </row>
    <row r="7990" spans="1:21" x14ac:dyDescent="0.3">
      <c r="A7990" s="5" t="s">
        <v>168</v>
      </c>
      <c r="B7990" s="5" t="s">
        <v>175</v>
      </c>
      <c r="C7990" s="5" t="s">
        <v>84</v>
      </c>
      <c r="D7990" s="5" t="s">
        <v>463</v>
      </c>
      <c r="E7990" s="5" t="s">
        <v>172</v>
      </c>
      <c r="F7990" s="6">
        <v>43753</v>
      </c>
      <c r="G7990" s="5" t="s">
        <v>148</v>
      </c>
      <c r="H7990" s="5" t="s">
        <v>321</v>
      </c>
      <c r="I7990">
        <v>43582</v>
      </c>
      <c r="J7990">
        <v>171</v>
      </c>
      <c r="K7990">
        <v>324</v>
      </c>
      <c r="L7990">
        <v>3</v>
      </c>
      <c r="M7990">
        <v>9558</v>
      </c>
      <c r="N7990">
        <v>6906.9350000000004</v>
      </c>
      <c r="O7990">
        <v>2302.3119999999999</v>
      </c>
      <c r="P7990">
        <v>108</v>
      </c>
      <c r="Q7990">
        <v>29.5</v>
      </c>
      <c r="R7990">
        <v>2651.0650000000001</v>
      </c>
      <c r="S7990">
        <v>2019</v>
      </c>
      <c r="T7990">
        <v>10</v>
      </c>
      <c r="U7990">
        <v>42</v>
      </c>
    </row>
    <row r="7991" spans="1:21" x14ac:dyDescent="0.3">
      <c r="A7991" s="5" t="s">
        <v>168</v>
      </c>
      <c r="B7991" s="5" t="s">
        <v>175</v>
      </c>
      <c r="C7991" s="5" t="s">
        <v>84</v>
      </c>
      <c r="D7991" s="5" t="s">
        <v>463</v>
      </c>
      <c r="E7991" s="5" t="s">
        <v>172</v>
      </c>
      <c r="F7991" s="6">
        <v>43753</v>
      </c>
      <c r="G7991" s="5" t="s">
        <v>148</v>
      </c>
      <c r="H7991" s="5" t="s">
        <v>269</v>
      </c>
      <c r="I7991">
        <v>43582</v>
      </c>
      <c r="J7991">
        <v>171</v>
      </c>
      <c r="K7991">
        <v>420</v>
      </c>
      <c r="L7991">
        <v>4</v>
      </c>
      <c r="M7991">
        <v>12390</v>
      </c>
      <c r="N7991">
        <v>9209.2459999999992</v>
      </c>
      <c r="O7991">
        <v>2302.3119999999999</v>
      </c>
      <c r="P7991">
        <v>105</v>
      </c>
      <c r="Q7991">
        <v>29.5</v>
      </c>
      <c r="R7991">
        <v>3180.7539999999999</v>
      </c>
      <c r="S7991">
        <v>2019</v>
      </c>
      <c r="T7991">
        <v>10</v>
      </c>
      <c r="U7991">
        <v>42</v>
      </c>
    </row>
    <row r="7992" spans="1:21" x14ac:dyDescent="0.3">
      <c r="A7992" s="5" t="s">
        <v>168</v>
      </c>
      <c r="B7992" s="5" t="s">
        <v>175</v>
      </c>
      <c r="C7992" s="5" t="s">
        <v>84</v>
      </c>
      <c r="D7992" s="5" t="s">
        <v>463</v>
      </c>
      <c r="E7992" s="5" t="s">
        <v>172</v>
      </c>
      <c r="F7992" s="6">
        <v>43753</v>
      </c>
      <c r="G7992" s="5" t="s">
        <v>148</v>
      </c>
      <c r="H7992" s="5" t="s">
        <v>185</v>
      </c>
      <c r="I7992">
        <v>43582</v>
      </c>
      <c r="J7992">
        <v>171</v>
      </c>
      <c r="K7992">
        <v>372</v>
      </c>
      <c r="L7992">
        <v>4</v>
      </c>
      <c r="M7992">
        <v>11160</v>
      </c>
      <c r="N7992">
        <v>9209.2459999999992</v>
      </c>
      <c r="O7992">
        <v>2302.3119999999999</v>
      </c>
      <c r="P7992">
        <v>93</v>
      </c>
      <c r="Q7992">
        <v>30</v>
      </c>
      <c r="R7992">
        <v>1950.7539999999999</v>
      </c>
      <c r="S7992">
        <v>2019</v>
      </c>
      <c r="T7992">
        <v>10</v>
      </c>
      <c r="U7992">
        <v>42</v>
      </c>
    </row>
    <row r="7993" spans="1:21" x14ac:dyDescent="0.3">
      <c r="A7993" s="5" t="s">
        <v>168</v>
      </c>
      <c r="B7993" s="5" t="s">
        <v>175</v>
      </c>
      <c r="C7993" s="5" t="s">
        <v>84</v>
      </c>
      <c r="D7993" s="5" t="s">
        <v>463</v>
      </c>
      <c r="E7993" s="5" t="s">
        <v>172</v>
      </c>
      <c r="F7993" s="6">
        <v>43753</v>
      </c>
      <c r="G7993" s="5" t="s">
        <v>148</v>
      </c>
      <c r="H7993" s="5" t="s">
        <v>186</v>
      </c>
      <c r="I7993">
        <v>43582</v>
      </c>
      <c r="J7993">
        <v>171</v>
      </c>
      <c r="K7993">
        <v>98</v>
      </c>
      <c r="L7993">
        <v>1</v>
      </c>
      <c r="M7993">
        <v>2940</v>
      </c>
      <c r="N7993">
        <v>2302.3119999999999</v>
      </c>
      <c r="O7993">
        <v>2302.3119999999999</v>
      </c>
      <c r="P7993">
        <v>98</v>
      </c>
      <c r="Q7993">
        <v>30</v>
      </c>
      <c r="R7993">
        <v>637.68799999999999</v>
      </c>
      <c r="S7993">
        <v>2019</v>
      </c>
      <c r="T7993">
        <v>10</v>
      </c>
      <c r="U7993">
        <v>42</v>
      </c>
    </row>
    <row r="7994" spans="1:21" x14ac:dyDescent="0.3">
      <c r="A7994" s="5" t="s">
        <v>168</v>
      </c>
      <c r="B7994" s="5" t="s">
        <v>175</v>
      </c>
      <c r="C7994" s="5" t="s">
        <v>84</v>
      </c>
      <c r="D7994" s="5" t="s">
        <v>463</v>
      </c>
      <c r="E7994" s="5" t="s">
        <v>172</v>
      </c>
      <c r="F7994" s="6">
        <v>43753</v>
      </c>
      <c r="G7994" s="5" t="s">
        <v>148</v>
      </c>
      <c r="H7994" s="5" t="s">
        <v>187</v>
      </c>
      <c r="I7994">
        <v>43582</v>
      </c>
      <c r="J7994">
        <v>171</v>
      </c>
      <c r="K7994">
        <v>208</v>
      </c>
      <c r="L7994">
        <v>2</v>
      </c>
      <c r="M7994">
        <v>6240</v>
      </c>
      <c r="N7994">
        <v>4604.6229999999996</v>
      </c>
      <c r="O7994">
        <v>2302.3119999999999</v>
      </c>
      <c r="P7994">
        <v>104</v>
      </c>
      <c r="Q7994">
        <v>30</v>
      </c>
      <c r="R7994">
        <v>1635.377</v>
      </c>
      <c r="S7994">
        <v>2019</v>
      </c>
      <c r="T7994">
        <v>10</v>
      </c>
      <c r="U7994">
        <v>42</v>
      </c>
    </row>
    <row r="7995" spans="1:21" x14ac:dyDescent="0.3">
      <c r="A7995" s="5" t="s">
        <v>168</v>
      </c>
      <c r="B7995" s="5" t="s">
        <v>175</v>
      </c>
      <c r="C7995" s="5" t="s">
        <v>84</v>
      </c>
      <c r="D7995" s="5" t="s">
        <v>463</v>
      </c>
      <c r="E7995" s="5" t="s">
        <v>172</v>
      </c>
      <c r="F7995" s="6">
        <v>43753</v>
      </c>
      <c r="G7995" s="5" t="s">
        <v>148</v>
      </c>
      <c r="H7995" s="5" t="s">
        <v>308</v>
      </c>
      <c r="I7995">
        <v>43582</v>
      </c>
      <c r="J7995">
        <v>171</v>
      </c>
      <c r="K7995">
        <v>104</v>
      </c>
      <c r="L7995">
        <v>1</v>
      </c>
      <c r="M7995">
        <v>3120</v>
      </c>
      <c r="N7995">
        <v>2302.3119999999999</v>
      </c>
      <c r="O7995">
        <v>2302.3119999999999</v>
      </c>
      <c r="P7995">
        <v>104</v>
      </c>
      <c r="Q7995">
        <v>30</v>
      </c>
      <c r="R7995">
        <v>817.68799999999999</v>
      </c>
      <c r="S7995">
        <v>2019</v>
      </c>
      <c r="T7995">
        <v>10</v>
      </c>
      <c r="U7995">
        <v>42</v>
      </c>
    </row>
    <row r="7996" spans="1:21" x14ac:dyDescent="0.3">
      <c r="A7996" s="5" t="s">
        <v>168</v>
      </c>
      <c r="B7996" s="5" t="s">
        <v>175</v>
      </c>
      <c r="C7996" s="5" t="s">
        <v>84</v>
      </c>
      <c r="D7996" s="5" t="s">
        <v>463</v>
      </c>
      <c r="E7996" s="5" t="s">
        <v>172</v>
      </c>
      <c r="F7996" s="6">
        <v>43753</v>
      </c>
      <c r="G7996" s="5" t="s">
        <v>148</v>
      </c>
      <c r="H7996" s="5" t="s">
        <v>225</v>
      </c>
      <c r="I7996">
        <v>43582</v>
      </c>
      <c r="J7996">
        <v>171</v>
      </c>
      <c r="K7996">
        <v>115</v>
      </c>
      <c r="L7996">
        <v>1</v>
      </c>
      <c r="M7996">
        <v>3392.5</v>
      </c>
      <c r="N7996">
        <v>2302.3119999999999</v>
      </c>
      <c r="O7996">
        <v>2302.3119999999999</v>
      </c>
      <c r="P7996">
        <v>115</v>
      </c>
      <c r="Q7996">
        <v>29.5</v>
      </c>
      <c r="R7996">
        <v>1090.1880000000001</v>
      </c>
      <c r="S7996">
        <v>2019</v>
      </c>
      <c r="T7996">
        <v>10</v>
      </c>
      <c r="U7996">
        <v>42</v>
      </c>
    </row>
    <row r="7997" spans="1:21" x14ac:dyDescent="0.3">
      <c r="A7997" s="5" t="s">
        <v>168</v>
      </c>
      <c r="B7997" s="5" t="s">
        <v>175</v>
      </c>
      <c r="C7997" s="5" t="s">
        <v>84</v>
      </c>
      <c r="D7997" s="5" t="s">
        <v>463</v>
      </c>
      <c r="E7997" s="5" t="s">
        <v>172</v>
      </c>
      <c r="F7997" s="6">
        <v>43753</v>
      </c>
      <c r="G7997" s="5" t="s">
        <v>148</v>
      </c>
      <c r="H7997" s="5" t="s">
        <v>190</v>
      </c>
      <c r="I7997">
        <v>43582</v>
      </c>
      <c r="J7997">
        <v>171</v>
      </c>
      <c r="K7997">
        <v>205</v>
      </c>
      <c r="L7997">
        <v>2</v>
      </c>
      <c r="M7997">
        <v>6150</v>
      </c>
      <c r="N7997">
        <v>4604.6229999999996</v>
      </c>
      <c r="O7997">
        <v>2302.3119999999999</v>
      </c>
      <c r="P7997">
        <v>102.5</v>
      </c>
      <c r="Q7997">
        <v>30</v>
      </c>
      <c r="R7997">
        <v>1545.377</v>
      </c>
      <c r="S7997">
        <v>2019</v>
      </c>
      <c r="T7997">
        <v>10</v>
      </c>
      <c r="U7997">
        <v>42</v>
      </c>
    </row>
    <row r="7998" spans="1:21" x14ac:dyDescent="0.3">
      <c r="A7998" s="5" t="s">
        <v>168</v>
      </c>
      <c r="B7998" s="5" t="s">
        <v>175</v>
      </c>
      <c r="C7998" s="5" t="s">
        <v>84</v>
      </c>
      <c r="D7998" s="5" t="s">
        <v>463</v>
      </c>
      <c r="E7998" s="5" t="s">
        <v>172</v>
      </c>
      <c r="F7998" s="6">
        <v>43753</v>
      </c>
      <c r="G7998" s="5" t="s">
        <v>148</v>
      </c>
      <c r="H7998" s="5" t="s">
        <v>190</v>
      </c>
      <c r="I7998">
        <v>43582</v>
      </c>
      <c r="J7998">
        <v>171</v>
      </c>
      <c r="K7998">
        <v>198</v>
      </c>
      <c r="L7998">
        <v>2</v>
      </c>
      <c r="M7998">
        <v>5940</v>
      </c>
      <c r="N7998">
        <v>4604.6229999999996</v>
      </c>
      <c r="O7998">
        <v>2302.3119999999999</v>
      </c>
      <c r="P7998">
        <v>99</v>
      </c>
      <c r="Q7998">
        <v>30</v>
      </c>
      <c r="R7998">
        <v>1335.377</v>
      </c>
      <c r="S7998">
        <v>2019</v>
      </c>
      <c r="T7998">
        <v>10</v>
      </c>
      <c r="U7998">
        <v>42</v>
      </c>
    </row>
    <row r="7999" spans="1:21" x14ac:dyDescent="0.3">
      <c r="A7999" s="5" t="s">
        <v>168</v>
      </c>
      <c r="B7999" s="5" t="s">
        <v>175</v>
      </c>
      <c r="C7999" s="5" t="s">
        <v>84</v>
      </c>
      <c r="D7999" s="5" t="s">
        <v>463</v>
      </c>
      <c r="E7999" s="5" t="s">
        <v>172</v>
      </c>
      <c r="F7999" s="6">
        <v>43753</v>
      </c>
      <c r="G7999" s="5" t="s">
        <v>148</v>
      </c>
      <c r="H7999" s="5" t="s">
        <v>189</v>
      </c>
      <c r="I7999">
        <v>43582</v>
      </c>
      <c r="J7999">
        <v>171</v>
      </c>
      <c r="K7999">
        <v>100</v>
      </c>
      <c r="L7999">
        <v>1</v>
      </c>
      <c r="M7999">
        <v>3000</v>
      </c>
      <c r="N7999">
        <v>2302.3119999999999</v>
      </c>
      <c r="O7999">
        <v>2302.3119999999999</v>
      </c>
      <c r="P7999">
        <v>100</v>
      </c>
      <c r="Q7999">
        <v>30</v>
      </c>
      <c r="R7999">
        <v>697.68799999999999</v>
      </c>
      <c r="S7999">
        <v>2019</v>
      </c>
      <c r="T7999">
        <v>10</v>
      </c>
      <c r="U7999">
        <v>42</v>
      </c>
    </row>
    <row r="8000" spans="1:21" x14ac:dyDescent="0.3">
      <c r="A8000" s="5" t="s">
        <v>168</v>
      </c>
      <c r="B8000" s="5" t="s">
        <v>175</v>
      </c>
      <c r="C8000" s="5" t="s">
        <v>87</v>
      </c>
      <c r="D8000" s="5" t="s">
        <v>458</v>
      </c>
      <c r="E8000" s="5" t="s">
        <v>172</v>
      </c>
      <c r="F8000" s="6">
        <v>43753</v>
      </c>
      <c r="G8000" s="5" t="s">
        <v>148</v>
      </c>
      <c r="H8000" s="5" t="s">
        <v>202</v>
      </c>
      <c r="I8000">
        <v>43575</v>
      </c>
      <c r="J8000">
        <v>178</v>
      </c>
      <c r="K8000">
        <v>766</v>
      </c>
      <c r="L8000">
        <v>8</v>
      </c>
      <c r="M8000">
        <v>22980</v>
      </c>
      <c r="N8000">
        <v>20318.374</v>
      </c>
      <c r="O8000">
        <v>2539.797</v>
      </c>
      <c r="P8000">
        <v>95.75</v>
      </c>
      <c r="Q8000">
        <v>30</v>
      </c>
      <c r="R8000">
        <v>2661.6260000000002</v>
      </c>
      <c r="S8000">
        <v>2019</v>
      </c>
      <c r="T8000">
        <v>10</v>
      </c>
      <c r="U8000">
        <v>42</v>
      </c>
    </row>
    <row r="8001" spans="1:21" x14ac:dyDescent="0.3">
      <c r="A8001" s="5" t="s">
        <v>168</v>
      </c>
      <c r="B8001" s="5" t="s">
        <v>175</v>
      </c>
      <c r="C8001" s="5" t="s">
        <v>87</v>
      </c>
      <c r="D8001" s="5" t="s">
        <v>458</v>
      </c>
      <c r="E8001" s="5" t="s">
        <v>172</v>
      </c>
      <c r="F8001" s="6">
        <v>43753</v>
      </c>
      <c r="G8001" s="5" t="s">
        <v>148</v>
      </c>
      <c r="H8001" s="5" t="s">
        <v>204</v>
      </c>
      <c r="I8001">
        <v>43575</v>
      </c>
      <c r="J8001">
        <v>178</v>
      </c>
      <c r="K8001">
        <v>308</v>
      </c>
      <c r="L8001">
        <v>3</v>
      </c>
      <c r="M8001">
        <v>9240</v>
      </c>
      <c r="N8001">
        <v>7619.39</v>
      </c>
      <c r="O8001">
        <v>2539.797</v>
      </c>
      <c r="P8001">
        <v>102.66666666666667</v>
      </c>
      <c r="Q8001">
        <v>30</v>
      </c>
      <c r="R8001">
        <v>1620.61</v>
      </c>
      <c r="S8001">
        <v>2019</v>
      </c>
      <c r="T8001">
        <v>10</v>
      </c>
      <c r="U8001">
        <v>42</v>
      </c>
    </row>
    <row r="8002" spans="1:21" x14ac:dyDescent="0.3">
      <c r="A8002" s="5" t="s">
        <v>168</v>
      </c>
      <c r="B8002" s="5" t="s">
        <v>175</v>
      </c>
      <c r="C8002" s="5" t="s">
        <v>87</v>
      </c>
      <c r="D8002" s="5" t="s">
        <v>458</v>
      </c>
      <c r="E8002" s="5" t="s">
        <v>172</v>
      </c>
      <c r="F8002" s="6">
        <v>43753</v>
      </c>
      <c r="G8002" s="5" t="s">
        <v>148</v>
      </c>
      <c r="H8002" s="5" t="s">
        <v>218</v>
      </c>
      <c r="I8002">
        <v>43575</v>
      </c>
      <c r="J8002">
        <v>178</v>
      </c>
      <c r="K8002">
        <v>555</v>
      </c>
      <c r="L8002">
        <v>5</v>
      </c>
      <c r="M8002">
        <v>16650</v>
      </c>
      <c r="N8002">
        <v>12698.984</v>
      </c>
      <c r="O8002">
        <v>2539.797</v>
      </c>
      <c r="P8002">
        <v>111</v>
      </c>
      <c r="Q8002">
        <v>30</v>
      </c>
      <c r="R8002">
        <v>3951.0160000000001</v>
      </c>
      <c r="S8002">
        <v>2019</v>
      </c>
      <c r="T8002">
        <v>10</v>
      </c>
      <c r="U8002">
        <v>42</v>
      </c>
    </row>
    <row r="8003" spans="1:21" x14ac:dyDescent="0.3">
      <c r="A8003" s="5" t="s">
        <v>168</v>
      </c>
      <c r="B8003" s="5" t="s">
        <v>175</v>
      </c>
      <c r="C8003" s="5" t="s">
        <v>87</v>
      </c>
      <c r="D8003" s="5" t="s">
        <v>458</v>
      </c>
      <c r="E8003" s="5" t="s">
        <v>172</v>
      </c>
      <c r="F8003" s="6">
        <v>43753</v>
      </c>
      <c r="G8003" s="5" t="s">
        <v>148</v>
      </c>
      <c r="H8003" s="5" t="s">
        <v>205</v>
      </c>
      <c r="I8003">
        <v>43575</v>
      </c>
      <c r="J8003">
        <v>178</v>
      </c>
      <c r="K8003">
        <v>192</v>
      </c>
      <c r="L8003">
        <v>2</v>
      </c>
      <c r="M8003">
        <v>5760</v>
      </c>
      <c r="N8003">
        <v>5079.5940000000001</v>
      </c>
      <c r="O8003">
        <v>2539.797</v>
      </c>
      <c r="P8003">
        <v>96</v>
      </c>
      <c r="Q8003">
        <v>30</v>
      </c>
      <c r="R8003">
        <v>680.40599999999995</v>
      </c>
      <c r="S8003">
        <v>2019</v>
      </c>
      <c r="T8003">
        <v>10</v>
      </c>
      <c r="U8003">
        <v>42</v>
      </c>
    </row>
    <row r="8004" spans="1:21" x14ac:dyDescent="0.3">
      <c r="A8004" s="5" t="s">
        <v>168</v>
      </c>
      <c r="B8004" s="5" t="s">
        <v>175</v>
      </c>
      <c r="C8004" s="5" t="s">
        <v>87</v>
      </c>
      <c r="D8004" s="5" t="s">
        <v>458</v>
      </c>
      <c r="E8004" s="5" t="s">
        <v>172</v>
      </c>
      <c r="F8004" s="6">
        <v>43753</v>
      </c>
      <c r="G8004" s="5" t="s">
        <v>148</v>
      </c>
      <c r="H8004" s="5" t="s">
        <v>216</v>
      </c>
      <c r="I8004">
        <v>43575</v>
      </c>
      <c r="J8004">
        <v>178</v>
      </c>
      <c r="K8004">
        <v>217</v>
      </c>
      <c r="L8004">
        <v>2</v>
      </c>
      <c r="M8004">
        <v>6510</v>
      </c>
      <c r="N8004">
        <v>5079.5940000000001</v>
      </c>
      <c r="O8004">
        <v>2539.797</v>
      </c>
      <c r="P8004">
        <v>108.5</v>
      </c>
      <c r="Q8004">
        <v>30</v>
      </c>
      <c r="R8004">
        <v>1430.4059999999999</v>
      </c>
      <c r="S8004">
        <v>2019</v>
      </c>
      <c r="T8004">
        <v>10</v>
      </c>
      <c r="U8004">
        <v>42</v>
      </c>
    </row>
    <row r="8005" spans="1:21" x14ac:dyDescent="0.3">
      <c r="A8005" s="5" t="s">
        <v>168</v>
      </c>
      <c r="B8005" s="5" t="s">
        <v>175</v>
      </c>
      <c r="C8005" s="5" t="s">
        <v>87</v>
      </c>
      <c r="D8005" s="5" t="s">
        <v>458</v>
      </c>
      <c r="E8005" s="5" t="s">
        <v>172</v>
      </c>
      <c r="F8005" s="6">
        <v>43753</v>
      </c>
      <c r="G8005" s="5" t="s">
        <v>148</v>
      </c>
      <c r="H8005" s="5" t="s">
        <v>230</v>
      </c>
      <c r="I8005">
        <v>43575</v>
      </c>
      <c r="J8005">
        <v>178</v>
      </c>
      <c r="K8005">
        <v>2594</v>
      </c>
      <c r="L8005">
        <v>23</v>
      </c>
      <c r="M8005">
        <v>76523</v>
      </c>
      <c r="N8005">
        <v>58415.324999999997</v>
      </c>
      <c r="O8005">
        <v>2539.797</v>
      </c>
      <c r="P8005">
        <v>112.78260869565217</v>
      </c>
      <c r="Q8005">
        <v>29.5</v>
      </c>
      <c r="R8005">
        <v>18107.674999999999</v>
      </c>
      <c r="S8005">
        <v>2019</v>
      </c>
      <c r="T8005">
        <v>10</v>
      </c>
      <c r="U8005">
        <v>42</v>
      </c>
    </row>
    <row r="8006" spans="1:21" x14ac:dyDescent="0.3">
      <c r="A8006" s="5" t="s">
        <v>168</v>
      </c>
      <c r="B8006" s="5" t="s">
        <v>175</v>
      </c>
      <c r="C8006" s="5" t="s">
        <v>84</v>
      </c>
      <c r="D8006" s="5" t="s">
        <v>463</v>
      </c>
      <c r="E8006" s="5" t="s">
        <v>172</v>
      </c>
      <c r="F8006" s="6">
        <v>43754</v>
      </c>
      <c r="G8006" s="5" t="s">
        <v>148</v>
      </c>
      <c r="H8006" s="5" t="s">
        <v>173</v>
      </c>
      <c r="I8006">
        <v>43582</v>
      </c>
      <c r="J8006">
        <v>172</v>
      </c>
      <c r="K8006">
        <v>982</v>
      </c>
      <c r="L8006">
        <v>10</v>
      </c>
      <c r="M8006">
        <v>33388</v>
      </c>
      <c r="N8006">
        <v>23023.115000000002</v>
      </c>
      <c r="O8006">
        <v>2302.3119999999999</v>
      </c>
      <c r="P8006">
        <v>98.2</v>
      </c>
      <c r="Q8006">
        <v>34</v>
      </c>
      <c r="R8006">
        <v>10364.885</v>
      </c>
      <c r="S8006">
        <v>2019</v>
      </c>
      <c r="T8006">
        <v>10</v>
      </c>
      <c r="U8006">
        <v>42</v>
      </c>
    </row>
    <row r="8007" spans="1:21" x14ac:dyDescent="0.3">
      <c r="A8007" s="5" t="s">
        <v>168</v>
      </c>
      <c r="B8007" s="5" t="s">
        <v>175</v>
      </c>
      <c r="C8007" s="5" t="s">
        <v>87</v>
      </c>
      <c r="D8007" s="5" t="s">
        <v>458</v>
      </c>
      <c r="E8007" s="5" t="s">
        <v>172</v>
      </c>
      <c r="F8007" s="6">
        <v>43754</v>
      </c>
      <c r="G8007" s="5" t="s">
        <v>148</v>
      </c>
      <c r="H8007" s="5" t="s">
        <v>371</v>
      </c>
      <c r="I8007">
        <v>43575</v>
      </c>
      <c r="J8007">
        <v>179</v>
      </c>
      <c r="K8007">
        <v>1264.5</v>
      </c>
      <c r="L8007">
        <v>10</v>
      </c>
      <c r="M8007">
        <v>36670.5</v>
      </c>
      <c r="N8007">
        <v>25397.968000000001</v>
      </c>
      <c r="O8007">
        <v>2539.797</v>
      </c>
      <c r="P8007">
        <v>126.45</v>
      </c>
      <c r="Q8007">
        <v>29</v>
      </c>
      <c r="R8007">
        <v>11272.531999999999</v>
      </c>
      <c r="S8007">
        <v>2019</v>
      </c>
      <c r="T8007">
        <v>10</v>
      </c>
      <c r="U8007">
        <v>42</v>
      </c>
    </row>
    <row r="8008" spans="1:21" x14ac:dyDescent="0.3">
      <c r="A8008" s="5" t="s">
        <v>168</v>
      </c>
      <c r="B8008" s="5" t="s">
        <v>175</v>
      </c>
      <c r="C8008" s="5" t="s">
        <v>87</v>
      </c>
      <c r="D8008" s="5" t="s">
        <v>458</v>
      </c>
      <c r="E8008" s="5" t="s">
        <v>172</v>
      </c>
      <c r="F8008" s="6">
        <v>43754</v>
      </c>
      <c r="G8008" s="5" t="s">
        <v>148</v>
      </c>
      <c r="H8008" s="5" t="s">
        <v>178</v>
      </c>
      <c r="I8008">
        <v>43575</v>
      </c>
      <c r="J8008">
        <v>179</v>
      </c>
      <c r="K8008">
        <v>107.5</v>
      </c>
      <c r="L8008">
        <v>1</v>
      </c>
      <c r="M8008">
        <v>3171.25</v>
      </c>
      <c r="N8008">
        <v>2539.797</v>
      </c>
      <c r="O8008">
        <v>2539.797</v>
      </c>
      <c r="P8008">
        <v>107.5</v>
      </c>
      <c r="Q8008">
        <v>29.5</v>
      </c>
      <c r="R8008">
        <v>631.45299999999997</v>
      </c>
      <c r="S8008">
        <v>2019</v>
      </c>
      <c r="T8008">
        <v>10</v>
      </c>
      <c r="U8008">
        <v>42</v>
      </c>
    </row>
    <row r="8009" spans="1:21" x14ac:dyDescent="0.3">
      <c r="A8009" s="5" t="s">
        <v>168</v>
      </c>
      <c r="B8009" s="5" t="s">
        <v>175</v>
      </c>
      <c r="C8009" s="5" t="s">
        <v>87</v>
      </c>
      <c r="D8009" s="5" t="s">
        <v>458</v>
      </c>
      <c r="E8009" s="5" t="s">
        <v>172</v>
      </c>
      <c r="F8009" s="6">
        <v>43754</v>
      </c>
      <c r="G8009" s="5" t="s">
        <v>148</v>
      </c>
      <c r="H8009" s="5" t="s">
        <v>197</v>
      </c>
      <c r="I8009">
        <v>43575</v>
      </c>
      <c r="J8009">
        <v>179</v>
      </c>
      <c r="K8009">
        <v>679.5</v>
      </c>
      <c r="L8009">
        <v>6</v>
      </c>
      <c r="M8009">
        <v>20045.25</v>
      </c>
      <c r="N8009">
        <v>15238.781000000001</v>
      </c>
      <c r="O8009">
        <v>2539.797</v>
      </c>
      <c r="P8009">
        <v>113.25</v>
      </c>
      <c r="Q8009">
        <v>29.5</v>
      </c>
      <c r="R8009">
        <v>4806.4690000000001</v>
      </c>
      <c r="S8009">
        <v>2019</v>
      </c>
      <c r="T8009">
        <v>10</v>
      </c>
      <c r="U8009">
        <v>42</v>
      </c>
    </row>
    <row r="8010" spans="1:21" x14ac:dyDescent="0.3">
      <c r="A8010" s="5" t="s">
        <v>168</v>
      </c>
      <c r="B8010" s="5" t="s">
        <v>175</v>
      </c>
      <c r="C8010" s="5" t="s">
        <v>87</v>
      </c>
      <c r="D8010" s="5" t="s">
        <v>458</v>
      </c>
      <c r="E8010" s="5" t="s">
        <v>172</v>
      </c>
      <c r="F8010" s="6">
        <v>43754</v>
      </c>
      <c r="G8010" s="5" t="s">
        <v>148</v>
      </c>
      <c r="H8010" s="5" t="s">
        <v>311</v>
      </c>
      <c r="I8010">
        <v>43575</v>
      </c>
      <c r="J8010">
        <v>179</v>
      </c>
      <c r="K8010">
        <v>191</v>
      </c>
      <c r="L8010">
        <v>2</v>
      </c>
      <c r="M8010">
        <v>5634.5</v>
      </c>
      <c r="N8010">
        <v>5079.5940000000001</v>
      </c>
      <c r="O8010">
        <v>2539.797</v>
      </c>
      <c r="P8010">
        <v>95.5</v>
      </c>
      <c r="Q8010">
        <v>29.5</v>
      </c>
      <c r="R8010">
        <v>554.90599999999995</v>
      </c>
      <c r="S8010">
        <v>2019</v>
      </c>
      <c r="T8010">
        <v>10</v>
      </c>
      <c r="U8010">
        <v>42</v>
      </c>
    </row>
    <row r="8011" spans="1:21" x14ac:dyDescent="0.3">
      <c r="A8011" s="5" t="s">
        <v>168</v>
      </c>
      <c r="B8011" s="5" t="s">
        <v>175</v>
      </c>
      <c r="C8011" s="5" t="s">
        <v>87</v>
      </c>
      <c r="D8011" s="5" t="s">
        <v>458</v>
      </c>
      <c r="E8011" s="5" t="s">
        <v>172</v>
      </c>
      <c r="F8011" s="6">
        <v>43754</v>
      </c>
      <c r="G8011" s="5" t="s">
        <v>148</v>
      </c>
      <c r="H8011" s="5" t="s">
        <v>351</v>
      </c>
      <c r="I8011">
        <v>43575</v>
      </c>
      <c r="J8011">
        <v>179</v>
      </c>
      <c r="K8011">
        <v>120.5</v>
      </c>
      <c r="L8011">
        <v>1</v>
      </c>
      <c r="M8011">
        <v>3554.75</v>
      </c>
      <c r="N8011">
        <v>2539.797</v>
      </c>
      <c r="O8011">
        <v>2539.797</v>
      </c>
      <c r="P8011">
        <v>120.5</v>
      </c>
      <c r="Q8011">
        <v>29.5</v>
      </c>
      <c r="R8011">
        <v>1014.953</v>
      </c>
      <c r="S8011">
        <v>2019</v>
      </c>
      <c r="T8011">
        <v>10</v>
      </c>
      <c r="U8011">
        <v>42</v>
      </c>
    </row>
    <row r="8012" spans="1:21" x14ac:dyDescent="0.3">
      <c r="A8012" s="5" t="s">
        <v>168</v>
      </c>
      <c r="B8012" s="5" t="s">
        <v>175</v>
      </c>
      <c r="C8012" s="5" t="s">
        <v>87</v>
      </c>
      <c r="D8012" s="5" t="s">
        <v>458</v>
      </c>
      <c r="E8012" s="5" t="s">
        <v>172</v>
      </c>
      <c r="F8012" s="6">
        <v>43754</v>
      </c>
      <c r="G8012" s="5" t="s">
        <v>148</v>
      </c>
      <c r="H8012" s="5" t="s">
        <v>190</v>
      </c>
      <c r="I8012">
        <v>43575</v>
      </c>
      <c r="J8012">
        <v>179</v>
      </c>
      <c r="K8012">
        <v>114</v>
      </c>
      <c r="L8012">
        <v>1</v>
      </c>
      <c r="M8012">
        <v>3363</v>
      </c>
      <c r="N8012">
        <v>2539.797</v>
      </c>
      <c r="O8012">
        <v>2539.797</v>
      </c>
      <c r="P8012">
        <v>114</v>
      </c>
      <c r="Q8012">
        <v>29.5</v>
      </c>
      <c r="R8012">
        <v>823.20299999999997</v>
      </c>
      <c r="S8012">
        <v>2019</v>
      </c>
      <c r="T8012">
        <v>10</v>
      </c>
      <c r="U8012">
        <v>42</v>
      </c>
    </row>
    <row r="8013" spans="1:21" x14ac:dyDescent="0.3">
      <c r="A8013" s="5" t="s">
        <v>168</v>
      </c>
      <c r="B8013" s="5" t="s">
        <v>206</v>
      </c>
      <c r="C8013" s="5" t="s">
        <v>105</v>
      </c>
      <c r="D8013" s="5" t="s">
        <v>460</v>
      </c>
      <c r="E8013" s="5" t="s">
        <v>172</v>
      </c>
      <c r="F8013" s="6">
        <v>43754</v>
      </c>
      <c r="G8013" s="5" t="s">
        <v>148</v>
      </c>
      <c r="H8013" s="5" t="s">
        <v>190</v>
      </c>
      <c r="I8013">
        <v>43574</v>
      </c>
      <c r="J8013">
        <v>180</v>
      </c>
      <c r="K8013">
        <v>1100</v>
      </c>
      <c r="L8013">
        <v>10</v>
      </c>
      <c r="M8013">
        <v>31900</v>
      </c>
      <c r="N8013">
        <v>44735.633000000002</v>
      </c>
      <c r="O8013">
        <v>4473.5630000000001</v>
      </c>
      <c r="P8013">
        <v>110</v>
      </c>
      <c r="Q8013">
        <v>29</v>
      </c>
      <c r="R8013">
        <v>-12835.633</v>
      </c>
      <c r="S8013">
        <v>2019</v>
      </c>
      <c r="T8013">
        <v>10</v>
      </c>
      <c r="U8013">
        <v>42</v>
      </c>
    </row>
    <row r="8014" spans="1:21" x14ac:dyDescent="0.3">
      <c r="A8014" s="5" t="s">
        <v>168</v>
      </c>
      <c r="B8014" s="5" t="s">
        <v>175</v>
      </c>
      <c r="C8014" s="5" t="s">
        <v>84</v>
      </c>
      <c r="D8014" s="5" t="s">
        <v>463</v>
      </c>
      <c r="E8014" s="5" t="s">
        <v>172</v>
      </c>
      <c r="F8014" s="6">
        <v>43756</v>
      </c>
      <c r="G8014" s="5" t="s">
        <v>148</v>
      </c>
      <c r="H8014" s="5" t="s">
        <v>178</v>
      </c>
      <c r="I8014">
        <v>43582</v>
      </c>
      <c r="J8014">
        <v>174</v>
      </c>
      <c r="K8014">
        <v>278</v>
      </c>
      <c r="L8014">
        <v>3</v>
      </c>
      <c r="M8014">
        <v>8201</v>
      </c>
      <c r="N8014">
        <v>6906.9350000000004</v>
      </c>
      <c r="O8014">
        <v>2302.3119999999999</v>
      </c>
      <c r="P8014">
        <v>92.666666666666671</v>
      </c>
      <c r="Q8014">
        <v>29.5</v>
      </c>
      <c r="R8014">
        <v>1294.0650000000001</v>
      </c>
      <c r="S8014">
        <v>2019</v>
      </c>
      <c r="T8014">
        <v>10</v>
      </c>
      <c r="U8014">
        <v>42</v>
      </c>
    </row>
    <row r="8015" spans="1:21" x14ac:dyDescent="0.3">
      <c r="A8015" s="5" t="s">
        <v>168</v>
      </c>
      <c r="B8015" s="5" t="s">
        <v>175</v>
      </c>
      <c r="C8015" s="5" t="s">
        <v>84</v>
      </c>
      <c r="D8015" s="5" t="s">
        <v>463</v>
      </c>
      <c r="E8015" s="5" t="s">
        <v>172</v>
      </c>
      <c r="F8015" s="6">
        <v>43756</v>
      </c>
      <c r="G8015" s="5" t="s">
        <v>148</v>
      </c>
      <c r="H8015" s="5" t="s">
        <v>198</v>
      </c>
      <c r="I8015">
        <v>43582</v>
      </c>
      <c r="J8015">
        <v>174</v>
      </c>
      <c r="K8015">
        <v>115.5</v>
      </c>
      <c r="L8015">
        <v>1</v>
      </c>
      <c r="M8015">
        <v>3407.25</v>
      </c>
      <c r="N8015">
        <v>2302.3119999999999</v>
      </c>
      <c r="O8015">
        <v>2302.3119999999999</v>
      </c>
      <c r="P8015">
        <v>115.5</v>
      </c>
      <c r="Q8015">
        <v>29.5</v>
      </c>
      <c r="R8015">
        <v>1104.9380000000001</v>
      </c>
      <c r="S8015">
        <v>2019</v>
      </c>
      <c r="T8015">
        <v>10</v>
      </c>
      <c r="U8015">
        <v>42</v>
      </c>
    </row>
    <row r="8016" spans="1:21" x14ac:dyDescent="0.3">
      <c r="A8016" s="5" t="s">
        <v>168</v>
      </c>
      <c r="B8016" s="5" t="s">
        <v>175</v>
      </c>
      <c r="C8016" s="5" t="s">
        <v>84</v>
      </c>
      <c r="D8016" s="5" t="s">
        <v>463</v>
      </c>
      <c r="E8016" s="5" t="s">
        <v>172</v>
      </c>
      <c r="F8016" s="6">
        <v>43756</v>
      </c>
      <c r="G8016" s="5" t="s">
        <v>148</v>
      </c>
      <c r="H8016" s="5" t="s">
        <v>197</v>
      </c>
      <c r="I8016">
        <v>43582</v>
      </c>
      <c r="J8016">
        <v>174</v>
      </c>
      <c r="K8016">
        <v>324.5</v>
      </c>
      <c r="L8016">
        <v>3</v>
      </c>
      <c r="M8016">
        <v>9572.75</v>
      </c>
      <c r="N8016">
        <v>6906.9350000000004</v>
      </c>
      <c r="O8016">
        <v>2302.3119999999999</v>
      </c>
      <c r="P8016">
        <v>108.16666666666667</v>
      </c>
      <c r="Q8016">
        <v>29.5</v>
      </c>
      <c r="R8016">
        <v>2665.8150000000001</v>
      </c>
      <c r="S8016">
        <v>2019</v>
      </c>
      <c r="T8016">
        <v>10</v>
      </c>
      <c r="U8016">
        <v>42</v>
      </c>
    </row>
    <row r="8017" spans="1:21" x14ac:dyDescent="0.3">
      <c r="A8017" s="5" t="s">
        <v>168</v>
      </c>
      <c r="B8017" s="5" t="s">
        <v>175</v>
      </c>
      <c r="C8017" s="5" t="s">
        <v>84</v>
      </c>
      <c r="D8017" s="5" t="s">
        <v>463</v>
      </c>
      <c r="E8017" s="5" t="s">
        <v>172</v>
      </c>
      <c r="F8017" s="6">
        <v>43756</v>
      </c>
      <c r="G8017" s="5" t="s">
        <v>148</v>
      </c>
      <c r="H8017" s="5" t="s">
        <v>311</v>
      </c>
      <c r="I8017">
        <v>43582</v>
      </c>
      <c r="J8017">
        <v>174</v>
      </c>
      <c r="K8017">
        <v>116.5</v>
      </c>
      <c r="L8017">
        <v>1</v>
      </c>
      <c r="M8017">
        <v>3436.75</v>
      </c>
      <c r="N8017">
        <v>2302.3119999999999</v>
      </c>
      <c r="O8017">
        <v>2302.3119999999999</v>
      </c>
      <c r="P8017">
        <v>116.5</v>
      </c>
      <c r="Q8017">
        <v>29.5</v>
      </c>
      <c r="R8017">
        <v>1134.4380000000001</v>
      </c>
      <c r="S8017">
        <v>2019</v>
      </c>
      <c r="T8017">
        <v>10</v>
      </c>
      <c r="U8017">
        <v>42</v>
      </c>
    </row>
    <row r="8018" spans="1:21" x14ac:dyDescent="0.3">
      <c r="A8018" s="5" t="s">
        <v>168</v>
      </c>
      <c r="B8018" s="5" t="s">
        <v>175</v>
      </c>
      <c r="C8018" s="5" t="s">
        <v>84</v>
      </c>
      <c r="D8018" s="5" t="s">
        <v>463</v>
      </c>
      <c r="E8018" s="5" t="s">
        <v>172</v>
      </c>
      <c r="F8018" s="6">
        <v>43756</v>
      </c>
      <c r="G8018" s="5" t="s">
        <v>148</v>
      </c>
      <c r="H8018" s="5" t="s">
        <v>351</v>
      </c>
      <c r="I8018">
        <v>43582</v>
      </c>
      <c r="J8018">
        <v>174</v>
      </c>
      <c r="K8018">
        <v>223</v>
      </c>
      <c r="L8018">
        <v>2</v>
      </c>
      <c r="M8018">
        <v>6578.5</v>
      </c>
      <c r="N8018">
        <v>4604.6229999999996</v>
      </c>
      <c r="O8018">
        <v>2302.3119999999999</v>
      </c>
      <c r="P8018">
        <v>111.5</v>
      </c>
      <c r="Q8018">
        <v>29.5</v>
      </c>
      <c r="R8018">
        <v>1973.877</v>
      </c>
      <c r="S8018">
        <v>2019</v>
      </c>
      <c r="T8018">
        <v>10</v>
      </c>
      <c r="U8018">
        <v>42</v>
      </c>
    </row>
    <row r="8019" spans="1:21" x14ac:dyDescent="0.3">
      <c r="A8019" s="5" t="s">
        <v>168</v>
      </c>
      <c r="B8019" s="5" t="s">
        <v>175</v>
      </c>
      <c r="C8019" s="5" t="s">
        <v>84</v>
      </c>
      <c r="D8019" s="5" t="s">
        <v>463</v>
      </c>
      <c r="E8019" s="5" t="s">
        <v>172</v>
      </c>
      <c r="F8019" s="6">
        <v>43756</v>
      </c>
      <c r="G8019" s="5" t="s">
        <v>148</v>
      </c>
      <c r="H8019" s="5" t="s">
        <v>190</v>
      </c>
      <c r="I8019">
        <v>43582</v>
      </c>
      <c r="J8019">
        <v>174</v>
      </c>
      <c r="K8019">
        <v>99</v>
      </c>
      <c r="L8019">
        <v>1</v>
      </c>
      <c r="M8019">
        <v>2920.5</v>
      </c>
      <c r="N8019">
        <v>2302.3119999999999</v>
      </c>
      <c r="O8019">
        <v>2302.3119999999999</v>
      </c>
      <c r="P8019">
        <v>99</v>
      </c>
      <c r="Q8019">
        <v>29.5</v>
      </c>
      <c r="R8019">
        <v>618.18799999999999</v>
      </c>
      <c r="S8019">
        <v>2019</v>
      </c>
      <c r="T8019">
        <v>10</v>
      </c>
      <c r="U8019">
        <v>42</v>
      </c>
    </row>
    <row r="8020" spans="1:21" x14ac:dyDescent="0.3">
      <c r="A8020" s="5" t="s">
        <v>168</v>
      </c>
      <c r="B8020" s="5" t="s">
        <v>175</v>
      </c>
      <c r="C8020" s="5" t="s">
        <v>84</v>
      </c>
      <c r="D8020" s="5" t="s">
        <v>463</v>
      </c>
      <c r="E8020" s="5" t="s">
        <v>172</v>
      </c>
      <c r="F8020" s="6">
        <v>43756</v>
      </c>
      <c r="G8020" s="5" t="s">
        <v>148</v>
      </c>
      <c r="H8020" s="5" t="s">
        <v>173</v>
      </c>
      <c r="I8020">
        <v>43582</v>
      </c>
      <c r="J8020">
        <v>174</v>
      </c>
      <c r="K8020">
        <v>578</v>
      </c>
      <c r="L8020">
        <v>6</v>
      </c>
      <c r="M8020">
        <v>19652</v>
      </c>
      <c r="N8020">
        <v>13813.869000000001</v>
      </c>
      <c r="O8020">
        <v>2302.3119999999999</v>
      </c>
      <c r="P8020">
        <v>96.333333333333329</v>
      </c>
      <c r="Q8020">
        <v>34</v>
      </c>
      <c r="R8020">
        <v>5838.1310000000003</v>
      </c>
      <c r="S8020">
        <v>2019</v>
      </c>
      <c r="T8020">
        <v>10</v>
      </c>
      <c r="U8020">
        <v>42</v>
      </c>
    </row>
    <row r="8021" spans="1:21" x14ac:dyDescent="0.3">
      <c r="A8021" s="5" t="s">
        <v>168</v>
      </c>
      <c r="B8021" s="5" t="s">
        <v>175</v>
      </c>
      <c r="C8021" s="5" t="s">
        <v>87</v>
      </c>
      <c r="D8021" s="5" t="s">
        <v>458</v>
      </c>
      <c r="E8021" s="5" t="s">
        <v>172</v>
      </c>
      <c r="F8021" s="6">
        <v>43756</v>
      </c>
      <c r="G8021" s="5" t="s">
        <v>148</v>
      </c>
      <c r="H8021" s="5" t="s">
        <v>173</v>
      </c>
      <c r="I8021">
        <v>43575</v>
      </c>
      <c r="J8021">
        <v>181</v>
      </c>
      <c r="K8021">
        <v>363</v>
      </c>
      <c r="L8021">
        <v>4</v>
      </c>
      <c r="M8021">
        <v>12342</v>
      </c>
      <c r="N8021">
        <v>10159.187</v>
      </c>
      <c r="O8021">
        <v>2539.797</v>
      </c>
      <c r="P8021">
        <v>90.75</v>
      </c>
      <c r="Q8021">
        <v>34</v>
      </c>
      <c r="R8021">
        <v>2182.8130000000001</v>
      </c>
      <c r="S8021">
        <v>2019</v>
      </c>
      <c r="T8021">
        <v>10</v>
      </c>
      <c r="U8021">
        <v>42</v>
      </c>
    </row>
    <row r="8022" spans="1:21" x14ac:dyDescent="0.3">
      <c r="A8022" s="5" t="s">
        <v>168</v>
      </c>
      <c r="B8022" s="5" t="s">
        <v>206</v>
      </c>
      <c r="C8022" s="5" t="s">
        <v>106</v>
      </c>
      <c r="D8022" s="5" t="s">
        <v>462</v>
      </c>
      <c r="E8022" s="5" t="s">
        <v>172</v>
      </c>
      <c r="F8022" s="6">
        <v>43756</v>
      </c>
      <c r="G8022" s="5" t="s">
        <v>148</v>
      </c>
      <c r="H8022" s="5" t="s">
        <v>189</v>
      </c>
      <c r="I8022">
        <v>43581</v>
      </c>
      <c r="J8022">
        <v>175</v>
      </c>
      <c r="K8022">
        <v>110</v>
      </c>
      <c r="L8022">
        <v>1</v>
      </c>
      <c r="M8022">
        <v>3300</v>
      </c>
      <c r="N8022">
        <v>3261.4</v>
      </c>
      <c r="O8022">
        <v>3261.4</v>
      </c>
      <c r="P8022">
        <v>110</v>
      </c>
      <c r="Q8022">
        <v>30</v>
      </c>
      <c r="R8022">
        <v>38.6</v>
      </c>
      <c r="S8022">
        <v>2019</v>
      </c>
      <c r="T8022">
        <v>10</v>
      </c>
      <c r="U8022">
        <v>42</v>
      </c>
    </row>
    <row r="8023" spans="1:21" x14ac:dyDescent="0.3">
      <c r="A8023" s="5" t="s">
        <v>168</v>
      </c>
      <c r="B8023" s="5" t="s">
        <v>206</v>
      </c>
      <c r="C8023" s="5" t="s">
        <v>106</v>
      </c>
      <c r="D8023" s="5" t="s">
        <v>462</v>
      </c>
      <c r="E8023" s="5" t="s">
        <v>172</v>
      </c>
      <c r="F8023" s="6">
        <v>43756</v>
      </c>
      <c r="G8023" s="5" t="s">
        <v>148</v>
      </c>
      <c r="H8023" s="5" t="s">
        <v>203</v>
      </c>
      <c r="I8023">
        <v>43581</v>
      </c>
      <c r="J8023">
        <v>175</v>
      </c>
      <c r="K8023">
        <v>210</v>
      </c>
      <c r="L8023">
        <v>2</v>
      </c>
      <c r="M8023">
        <v>6300</v>
      </c>
      <c r="N8023">
        <v>6522.8010000000004</v>
      </c>
      <c r="O8023">
        <v>3261.4</v>
      </c>
      <c r="P8023">
        <v>105</v>
      </c>
      <c r="Q8023">
        <v>30</v>
      </c>
      <c r="R8023">
        <v>-222.80099999999999</v>
      </c>
      <c r="S8023">
        <v>2019</v>
      </c>
      <c r="T8023">
        <v>10</v>
      </c>
      <c r="U8023">
        <v>42</v>
      </c>
    </row>
    <row r="8024" spans="1:21" x14ac:dyDescent="0.3">
      <c r="A8024" s="5" t="s">
        <v>168</v>
      </c>
      <c r="B8024" s="5" t="s">
        <v>206</v>
      </c>
      <c r="C8024" s="5" t="s">
        <v>106</v>
      </c>
      <c r="D8024" s="5" t="s">
        <v>462</v>
      </c>
      <c r="E8024" s="5" t="s">
        <v>172</v>
      </c>
      <c r="F8024" s="6">
        <v>43756</v>
      </c>
      <c r="G8024" s="5" t="s">
        <v>148</v>
      </c>
      <c r="H8024" s="5" t="s">
        <v>190</v>
      </c>
      <c r="I8024">
        <v>43581</v>
      </c>
      <c r="J8024">
        <v>175</v>
      </c>
      <c r="K8024">
        <v>206</v>
      </c>
      <c r="L8024">
        <v>2</v>
      </c>
      <c r="M8024">
        <v>6180</v>
      </c>
      <c r="N8024">
        <v>6522.8010000000004</v>
      </c>
      <c r="O8024">
        <v>3261.4</v>
      </c>
      <c r="P8024">
        <v>103</v>
      </c>
      <c r="Q8024">
        <v>30</v>
      </c>
      <c r="R8024">
        <v>-342.80099999999999</v>
      </c>
      <c r="S8024">
        <v>2019</v>
      </c>
      <c r="T8024">
        <v>10</v>
      </c>
      <c r="U8024">
        <v>42</v>
      </c>
    </row>
    <row r="8025" spans="1:21" x14ac:dyDescent="0.3">
      <c r="A8025" s="5" t="s">
        <v>168</v>
      </c>
      <c r="B8025" s="5" t="s">
        <v>206</v>
      </c>
      <c r="C8025" s="5" t="s">
        <v>106</v>
      </c>
      <c r="D8025" s="5" t="s">
        <v>462</v>
      </c>
      <c r="E8025" s="5" t="s">
        <v>172</v>
      </c>
      <c r="F8025" s="6">
        <v>43756</v>
      </c>
      <c r="G8025" s="5" t="s">
        <v>148</v>
      </c>
      <c r="H8025" s="5" t="s">
        <v>225</v>
      </c>
      <c r="I8025">
        <v>43581</v>
      </c>
      <c r="J8025">
        <v>175</v>
      </c>
      <c r="K8025">
        <v>306</v>
      </c>
      <c r="L8025">
        <v>3</v>
      </c>
      <c r="M8025">
        <v>9027</v>
      </c>
      <c r="N8025">
        <v>9784.2009999999991</v>
      </c>
      <c r="O8025">
        <v>3261.4</v>
      </c>
      <c r="P8025">
        <v>102</v>
      </c>
      <c r="Q8025">
        <v>29.5</v>
      </c>
      <c r="R8025">
        <v>-757.20100000000002</v>
      </c>
      <c r="S8025">
        <v>2019</v>
      </c>
      <c r="T8025">
        <v>10</v>
      </c>
      <c r="U8025">
        <v>42</v>
      </c>
    </row>
    <row r="8026" spans="1:21" x14ac:dyDescent="0.3">
      <c r="A8026" s="5" t="s">
        <v>168</v>
      </c>
      <c r="B8026" s="5" t="s">
        <v>206</v>
      </c>
      <c r="C8026" s="5" t="s">
        <v>106</v>
      </c>
      <c r="D8026" s="5" t="s">
        <v>462</v>
      </c>
      <c r="E8026" s="5" t="s">
        <v>172</v>
      </c>
      <c r="F8026" s="6">
        <v>43756</v>
      </c>
      <c r="G8026" s="5" t="s">
        <v>148</v>
      </c>
      <c r="H8026" s="5" t="s">
        <v>226</v>
      </c>
      <c r="I8026">
        <v>43581</v>
      </c>
      <c r="J8026">
        <v>175</v>
      </c>
      <c r="K8026">
        <v>304</v>
      </c>
      <c r="L8026">
        <v>3</v>
      </c>
      <c r="M8026">
        <v>9120</v>
      </c>
      <c r="N8026">
        <v>9784.2009999999991</v>
      </c>
      <c r="O8026">
        <v>3261.4</v>
      </c>
      <c r="P8026">
        <v>101.33333333333333</v>
      </c>
      <c r="Q8026">
        <v>30</v>
      </c>
      <c r="R8026">
        <v>-664.20100000000002</v>
      </c>
      <c r="S8026">
        <v>2019</v>
      </c>
      <c r="T8026">
        <v>10</v>
      </c>
      <c r="U8026">
        <v>42</v>
      </c>
    </row>
    <row r="8027" spans="1:21" x14ac:dyDescent="0.3">
      <c r="A8027" s="5" t="s">
        <v>168</v>
      </c>
      <c r="B8027" s="5" t="s">
        <v>206</v>
      </c>
      <c r="C8027" s="5" t="s">
        <v>106</v>
      </c>
      <c r="D8027" s="5" t="s">
        <v>462</v>
      </c>
      <c r="E8027" s="5" t="s">
        <v>172</v>
      </c>
      <c r="F8027" s="6">
        <v>43756</v>
      </c>
      <c r="G8027" s="5" t="s">
        <v>148</v>
      </c>
      <c r="H8027" s="5" t="s">
        <v>191</v>
      </c>
      <c r="I8027">
        <v>43581</v>
      </c>
      <c r="J8027">
        <v>175</v>
      </c>
      <c r="K8027">
        <v>480</v>
      </c>
      <c r="L8027">
        <v>4</v>
      </c>
      <c r="M8027">
        <v>14400</v>
      </c>
      <c r="N8027">
        <v>13045.601000000001</v>
      </c>
      <c r="O8027">
        <v>3261.4</v>
      </c>
      <c r="P8027">
        <v>120</v>
      </c>
      <c r="Q8027">
        <v>30</v>
      </c>
      <c r="R8027">
        <v>1354.3989999999999</v>
      </c>
      <c r="S8027">
        <v>2019</v>
      </c>
      <c r="T8027">
        <v>10</v>
      </c>
      <c r="U8027">
        <v>42</v>
      </c>
    </row>
    <row r="8028" spans="1:21" x14ac:dyDescent="0.3">
      <c r="A8028" s="5" t="s">
        <v>168</v>
      </c>
      <c r="B8028" s="5" t="s">
        <v>206</v>
      </c>
      <c r="C8028" s="5" t="s">
        <v>106</v>
      </c>
      <c r="D8028" s="5" t="s">
        <v>462</v>
      </c>
      <c r="E8028" s="5" t="s">
        <v>172</v>
      </c>
      <c r="F8028" s="6">
        <v>43756</v>
      </c>
      <c r="G8028" s="5" t="s">
        <v>148</v>
      </c>
      <c r="H8028" s="5" t="s">
        <v>187</v>
      </c>
      <c r="I8028">
        <v>43581</v>
      </c>
      <c r="J8028">
        <v>175</v>
      </c>
      <c r="K8028">
        <v>334</v>
      </c>
      <c r="L8028">
        <v>3</v>
      </c>
      <c r="M8028">
        <v>10020</v>
      </c>
      <c r="N8028">
        <v>9784.2009999999991</v>
      </c>
      <c r="O8028">
        <v>3261.4</v>
      </c>
      <c r="P8028">
        <v>111.33333333333333</v>
      </c>
      <c r="Q8028">
        <v>30</v>
      </c>
      <c r="R8028">
        <v>235.79900000000001</v>
      </c>
      <c r="S8028">
        <v>2019</v>
      </c>
      <c r="T8028">
        <v>10</v>
      </c>
      <c r="U8028">
        <v>42</v>
      </c>
    </row>
    <row r="8029" spans="1:21" x14ac:dyDescent="0.3">
      <c r="A8029" s="5" t="s">
        <v>168</v>
      </c>
      <c r="B8029" s="5" t="s">
        <v>206</v>
      </c>
      <c r="C8029" s="5" t="s">
        <v>106</v>
      </c>
      <c r="D8029" s="5" t="s">
        <v>462</v>
      </c>
      <c r="E8029" s="5" t="s">
        <v>172</v>
      </c>
      <c r="F8029" s="6">
        <v>43756</v>
      </c>
      <c r="G8029" s="5" t="s">
        <v>148</v>
      </c>
      <c r="H8029" s="5" t="s">
        <v>321</v>
      </c>
      <c r="I8029">
        <v>43581</v>
      </c>
      <c r="J8029">
        <v>175</v>
      </c>
      <c r="K8029">
        <v>358</v>
      </c>
      <c r="L8029">
        <v>3</v>
      </c>
      <c r="M8029">
        <v>10561</v>
      </c>
      <c r="N8029">
        <v>9784.2009999999991</v>
      </c>
      <c r="O8029">
        <v>3261.4</v>
      </c>
      <c r="P8029">
        <v>119.33333333333333</v>
      </c>
      <c r="Q8029">
        <v>29.5</v>
      </c>
      <c r="R8029">
        <v>776.79899999999998</v>
      </c>
      <c r="S8029">
        <v>2019</v>
      </c>
      <c r="T8029">
        <v>10</v>
      </c>
      <c r="U8029">
        <v>42</v>
      </c>
    </row>
    <row r="8030" spans="1:21" x14ac:dyDescent="0.3">
      <c r="A8030" s="5" t="s">
        <v>168</v>
      </c>
      <c r="B8030" s="5" t="s">
        <v>206</v>
      </c>
      <c r="C8030" s="5" t="s">
        <v>106</v>
      </c>
      <c r="D8030" s="5" t="s">
        <v>462</v>
      </c>
      <c r="E8030" s="5" t="s">
        <v>172</v>
      </c>
      <c r="F8030" s="6">
        <v>43756</v>
      </c>
      <c r="G8030" s="5" t="s">
        <v>148</v>
      </c>
      <c r="H8030" s="5" t="s">
        <v>216</v>
      </c>
      <c r="I8030">
        <v>43581</v>
      </c>
      <c r="J8030">
        <v>175</v>
      </c>
      <c r="K8030">
        <v>102</v>
      </c>
      <c r="L8030">
        <v>1</v>
      </c>
      <c r="M8030">
        <v>3060</v>
      </c>
      <c r="N8030">
        <v>3261.4</v>
      </c>
      <c r="O8030">
        <v>3261.4</v>
      </c>
      <c r="P8030">
        <v>102</v>
      </c>
      <c r="Q8030">
        <v>30</v>
      </c>
      <c r="R8030">
        <v>-201.4</v>
      </c>
      <c r="S8030">
        <v>2019</v>
      </c>
      <c r="T8030">
        <v>10</v>
      </c>
      <c r="U8030">
        <v>42</v>
      </c>
    </row>
    <row r="8031" spans="1:21" x14ac:dyDescent="0.3">
      <c r="A8031" s="5" t="s">
        <v>168</v>
      </c>
      <c r="B8031" s="5" t="s">
        <v>206</v>
      </c>
      <c r="C8031" s="5" t="s">
        <v>106</v>
      </c>
      <c r="D8031" s="5" t="s">
        <v>462</v>
      </c>
      <c r="E8031" s="5" t="s">
        <v>172</v>
      </c>
      <c r="F8031" s="6">
        <v>43756</v>
      </c>
      <c r="G8031" s="5" t="s">
        <v>148</v>
      </c>
      <c r="H8031" s="5" t="s">
        <v>181</v>
      </c>
      <c r="I8031">
        <v>43581</v>
      </c>
      <c r="J8031">
        <v>175</v>
      </c>
      <c r="K8031">
        <v>112</v>
      </c>
      <c r="L8031">
        <v>1</v>
      </c>
      <c r="M8031">
        <v>3360</v>
      </c>
      <c r="N8031">
        <v>3261.4</v>
      </c>
      <c r="O8031">
        <v>3261.4</v>
      </c>
      <c r="P8031">
        <v>112</v>
      </c>
      <c r="Q8031">
        <v>30</v>
      </c>
      <c r="R8031">
        <v>98.6</v>
      </c>
      <c r="S8031">
        <v>2019</v>
      </c>
      <c r="T8031">
        <v>10</v>
      </c>
      <c r="U8031">
        <v>42</v>
      </c>
    </row>
    <row r="8032" spans="1:21" x14ac:dyDescent="0.3">
      <c r="A8032" s="5" t="s">
        <v>168</v>
      </c>
      <c r="B8032" s="5" t="s">
        <v>206</v>
      </c>
      <c r="C8032" s="5" t="s">
        <v>106</v>
      </c>
      <c r="D8032" s="5" t="s">
        <v>462</v>
      </c>
      <c r="E8032" s="5" t="s">
        <v>172</v>
      </c>
      <c r="F8032" s="6">
        <v>43756</v>
      </c>
      <c r="G8032" s="5" t="s">
        <v>148</v>
      </c>
      <c r="H8032" s="5" t="s">
        <v>183</v>
      </c>
      <c r="I8032">
        <v>43581</v>
      </c>
      <c r="J8032">
        <v>175</v>
      </c>
      <c r="K8032">
        <v>337</v>
      </c>
      <c r="L8032">
        <v>3</v>
      </c>
      <c r="M8032">
        <v>10110</v>
      </c>
      <c r="N8032">
        <v>9784.2009999999991</v>
      </c>
      <c r="O8032">
        <v>3261.4</v>
      </c>
      <c r="P8032">
        <v>112.33333333333333</v>
      </c>
      <c r="Q8032">
        <v>30</v>
      </c>
      <c r="R8032">
        <v>325.79899999999998</v>
      </c>
      <c r="S8032">
        <v>2019</v>
      </c>
      <c r="T8032">
        <v>10</v>
      </c>
      <c r="U8032">
        <v>42</v>
      </c>
    </row>
    <row r="8033" spans="1:21" x14ac:dyDescent="0.3">
      <c r="A8033" s="5" t="s">
        <v>168</v>
      </c>
      <c r="B8033" s="5" t="s">
        <v>206</v>
      </c>
      <c r="C8033" s="5" t="s">
        <v>106</v>
      </c>
      <c r="D8033" s="5" t="s">
        <v>462</v>
      </c>
      <c r="E8033" s="5" t="s">
        <v>172</v>
      </c>
      <c r="F8033" s="6">
        <v>43756</v>
      </c>
      <c r="G8033" s="5" t="s">
        <v>148</v>
      </c>
      <c r="H8033" s="5" t="s">
        <v>246</v>
      </c>
      <c r="I8033">
        <v>43581</v>
      </c>
      <c r="J8033">
        <v>175</v>
      </c>
      <c r="K8033">
        <v>465</v>
      </c>
      <c r="L8033">
        <v>4</v>
      </c>
      <c r="M8033">
        <v>13950</v>
      </c>
      <c r="N8033">
        <v>13045.601000000001</v>
      </c>
      <c r="O8033">
        <v>3261.4</v>
      </c>
      <c r="P8033">
        <v>116.25</v>
      </c>
      <c r="Q8033">
        <v>30</v>
      </c>
      <c r="R8033">
        <v>904.399</v>
      </c>
      <c r="S8033">
        <v>2019</v>
      </c>
      <c r="T8033">
        <v>10</v>
      </c>
      <c r="U8033">
        <v>42</v>
      </c>
    </row>
    <row r="8034" spans="1:21" x14ac:dyDescent="0.3">
      <c r="A8034" s="5" t="s">
        <v>168</v>
      </c>
      <c r="B8034" s="5" t="s">
        <v>206</v>
      </c>
      <c r="C8034" s="5" t="s">
        <v>106</v>
      </c>
      <c r="D8034" s="5" t="s">
        <v>462</v>
      </c>
      <c r="E8034" s="5" t="s">
        <v>172</v>
      </c>
      <c r="F8034" s="6">
        <v>43756</v>
      </c>
      <c r="G8034" s="5" t="s">
        <v>148</v>
      </c>
      <c r="H8034" s="5" t="s">
        <v>269</v>
      </c>
      <c r="I8034">
        <v>43581</v>
      </c>
      <c r="J8034">
        <v>175</v>
      </c>
      <c r="K8034">
        <v>870</v>
      </c>
      <c r="L8034">
        <v>8</v>
      </c>
      <c r="M8034">
        <v>25665</v>
      </c>
      <c r="N8034">
        <v>26091.203000000001</v>
      </c>
      <c r="O8034">
        <v>3261.4</v>
      </c>
      <c r="P8034">
        <v>108.75</v>
      </c>
      <c r="Q8034">
        <v>29.5</v>
      </c>
      <c r="R8034">
        <v>-426.20299999999997</v>
      </c>
      <c r="S8034">
        <v>2019</v>
      </c>
      <c r="T8034">
        <v>10</v>
      </c>
      <c r="U8034">
        <v>42</v>
      </c>
    </row>
    <row r="8035" spans="1:21" x14ac:dyDescent="0.3">
      <c r="A8035" s="5" t="s">
        <v>168</v>
      </c>
      <c r="B8035" s="5" t="s">
        <v>206</v>
      </c>
      <c r="C8035" s="5" t="s">
        <v>106</v>
      </c>
      <c r="D8035" s="5" t="s">
        <v>462</v>
      </c>
      <c r="E8035" s="5" t="s">
        <v>172</v>
      </c>
      <c r="F8035" s="6">
        <v>43756</v>
      </c>
      <c r="G8035" s="5" t="s">
        <v>148</v>
      </c>
      <c r="H8035" s="5" t="s">
        <v>190</v>
      </c>
      <c r="I8035">
        <v>43581</v>
      </c>
      <c r="J8035">
        <v>175</v>
      </c>
      <c r="K8035">
        <v>113</v>
      </c>
      <c r="L8035">
        <v>1</v>
      </c>
      <c r="M8035">
        <v>3390</v>
      </c>
      <c r="N8035">
        <v>3261.4</v>
      </c>
      <c r="O8035">
        <v>3261.4</v>
      </c>
      <c r="P8035">
        <v>113</v>
      </c>
      <c r="Q8035">
        <v>30</v>
      </c>
      <c r="R8035">
        <v>128.6</v>
      </c>
      <c r="S8035">
        <v>2019</v>
      </c>
      <c r="T8035">
        <v>10</v>
      </c>
      <c r="U8035">
        <v>42</v>
      </c>
    </row>
    <row r="8036" spans="1:21" x14ac:dyDescent="0.3">
      <c r="A8036" s="5" t="s">
        <v>168</v>
      </c>
      <c r="B8036" s="5" t="s">
        <v>206</v>
      </c>
      <c r="C8036" s="5" t="s">
        <v>106</v>
      </c>
      <c r="D8036" s="5" t="s">
        <v>462</v>
      </c>
      <c r="E8036" s="5" t="s">
        <v>172</v>
      </c>
      <c r="F8036" s="6">
        <v>43756</v>
      </c>
      <c r="G8036" s="5" t="s">
        <v>148</v>
      </c>
      <c r="H8036" s="5" t="s">
        <v>190</v>
      </c>
      <c r="I8036">
        <v>43581</v>
      </c>
      <c r="J8036">
        <v>175</v>
      </c>
      <c r="K8036">
        <v>226</v>
      </c>
      <c r="L8036">
        <v>2</v>
      </c>
      <c r="M8036">
        <v>6780</v>
      </c>
      <c r="N8036">
        <v>6522.8010000000004</v>
      </c>
      <c r="O8036">
        <v>3261.4</v>
      </c>
      <c r="P8036">
        <v>113</v>
      </c>
      <c r="Q8036">
        <v>30</v>
      </c>
      <c r="R8036">
        <v>257.19900000000001</v>
      </c>
      <c r="S8036">
        <v>2019</v>
      </c>
      <c r="T8036">
        <v>10</v>
      </c>
      <c r="U8036">
        <v>42</v>
      </c>
    </row>
    <row r="8037" spans="1:21" x14ac:dyDescent="0.3">
      <c r="A8037" s="5" t="s">
        <v>168</v>
      </c>
      <c r="B8037" s="5" t="s">
        <v>206</v>
      </c>
      <c r="C8037" s="5" t="s">
        <v>106</v>
      </c>
      <c r="D8037" s="5" t="s">
        <v>462</v>
      </c>
      <c r="E8037" s="5" t="s">
        <v>172</v>
      </c>
      <c r="F8037" s="6">
        <v>43756</v>
      </c>
      <c r="G8037" s="5" t="s">
        <v>148</v>
      </c>
      <c r="H8037" s="5" t="s">
        <v>190</v>
      </c>
      <c r="I8037">
        <v>43581</v>
      </c>
      <c r="J8037">
        <v>175</v>
      </c>
      <c r="K8037">
        <v>105</v>
      </c>
      <c r="L8037">
        <v>1</v>
      </c>
      <c r="M8037">
        <v>1500</v>
      </c>
      <c r="N8037">
        <v>3261.4</v>
      </c>
      <c r="O8037">
        <v>3261.4</v>
      </c>
      <c r="P8037">
        <v>105</v>
      </c>
      <c r="Q8037">
        <v>14.2857</v>
      </c>
      <c r="R8037">
        <v>-1761.4</v>
      </c>
      <c r="S8037">
        <v>2019</v>
      </c>
      <c r="T8037">
        <v>10</v>
      </c>
      <c r="U8037">
        <v>42</v>
      </c>
    </row>
    <row r="8038" spans="1:21" x14ac:dyDescent="0.3">
      <c r="A8038" s="5" t="s">
        <v>168</v>
      </c>
      <c r="B8038" s="5" t="s">
        <v>206</v>
      </c>
      <c r="C8038" s="5" t="s">
        <v>115</v>
      </c>
      <c r="D8038" s="5" t="s">
        <v>454</v>
      </c>
      <c r="E8038" s="5" t="s">
        <v>172</v>
      </c>
      <c r="F8038" s="6">
        <v>43756</v>
      </c>
      <c r="G8038" s="5" t="s">
        <v>148</v>
      </c>
      <c r="H8038" s="5" t="s">
        <v>190</v>
      </c>
      <c r="I8038">
        <v>43590</v>
      </c>
      <c r="J8038">
        <v>166</v>
      </c>
      <c r="K8038">
        <v>76</v>
      </c>
      <c r="L8038">
        <v>1</v>
      </c>
      <c r="M8038">
        <v>2280</v>
      </c>
      <c r="N8038">
        <v>2905.5970000000002</v>
      </c>
      <c r="O8038">
        <v>2905.5970000000002</v>
      </c>
      <c r="P8038">
        <v>76</v>
      </c>
      <c r="Q8038">
        <v>30</v>
      </c>
      <c r="R8038">
        <v>-625.59699999999998</v>
      </c>
      <c r="S8038">
        <v>2019</v>
      </c>
      <c r="T8038">
        <v>10</v>
      </c>
      <c r="U8038">
        <v>42</v>
      </c>
    </row>
    <row r="8039" spans="1:21" x14ac:dyDescent="0.3">
      <c r="A8039" s="5" t="s">
        <v>168</v>
      </c>
      <c r="B8039" s="5" t="s">
        <v>206</v>
      </c>
      <c r="C8039" s="5" t="s">
        <v>115</v>
      </c>
      <c r="D8039" s="5" t="s">
        <v>454</v>
      </c>
      <c r="E8039" s="5" t="s">
        <v>172</v>
      </c>
      <c r="F8039" s="6">
        <v>43756</v>
      </c>
      <c r="G8039" s="5" t="s">
        <v>148</v>
      </c>
      <c r="H8039" s="5" t="s">
        <v>202</v>
      </c>
      <c r="I8039">
        <v>43590</v>
      </c>
      <c r="J8039">
        <v>166</v>
      </c>
      <c r="K8039">
        <v>488</v>
      </c>
      <c r="L8039">
        <v>5</v>
      </c>
      <c r="M8039">
        <v>14640</v>
      </c>
      <c r="N8039">
        <v>14527.984</v>
      </c>
      <c r="O8039">
        <v>2905.5970000000002</v>
      </c>
      <c r="P8039">
        <v>97.6</v>
      </c>
      <c r="Q8039">
        <v>30</v>
      </c>
      <c r="R8039">
        <v>112.01600000000001</v>
      </c>
      <c r="S8039">
        <v>2019</v>
      </c>
      <c r="T8039">
        <v>10</v>
      </c>
      <c r="U8039">
        <v>42</v>
      </c>
    </row>
    <row r="8040" spans="1:21" x14ac:dyDescent="0.3">
      <c r="A8040" s="5" t="s">
        <v>168</v>
      </c>
      <c r="B8040" s="5" t="s">
        <v>206</v>
      </c>
      <c r="C8040" s="5" t="s">
        <v>115</v>
      </c>
      <c r="D8040" s="5" t="s">
        <v>454</v>
      </c>
      <c r="E8040" s="5" t="s">
        <v>172</v>
      </c>
      <c r="F8040" s="6">
        <v>43756</v>
      </c>
      <c r="G8040" s="5" t="s">
        <v>148</v>
      </c>
      <c r="H8040" s="5" t="s">
        <v>204</v>
      </c>
      <c r="I8040">
        <v>43590</v>
      </c>
      <c r="J8040">
        <v>166</v>
      </c>
      <c r="K8040">
        <v>472</v>
      </c>
      <c r="L8040">
        <v>4</v>
      </c>
      <c r="M8040">
        <v>14160</v>
      </c>
      <c r="N8040">
        <v>11622.387000000001</v>
      </c>
      <c r="O8040">
        <v>2905.5970000000002</v>
      </c>
      <c r="P8040">
        <v>118</v>
      </c>
      <c r="Q8040">
        <v>30</v>
      </c>
      <c r="R8040">
        <v>2537.6129999999998</v>
      </c>
      <c r="S8040">
        <v>2019</v>
      </c>
      <c r="T8040">
        <v>10</v>
      </c>
      <c r="U8040">
        <v>42</v>
      </c>
    </row>
    <row r="8041" spans="1:21" x14ac:dyDescent="0.3">
      <c r="A8041" s="5" t="s">
        <v>168</v>
      </c>
      <c r="B8041" s="5" t="s">
        <v>206</v>
      </c>
      <c r="C8041" s="5" t="s">
        <v>115</v>
      </c>
      <c r="D8041" s="5" t="s">
        <v>454</v>
      </c>
      <c r="E8041" s="5" t="s">
        <v>172</v>
      </c>
      <c r="F8041" s="6">
        <v>43756</v>
      </c>
      <c r="G8041" s="5" t="s">
        <v>148</v>
      </c>
      <c r="H8041" s="5" t="s">
        <v>205</v>
      </c>
      <c r="I8041">
        <v>43590</v>
      </c>
      <c r="J8041">
        <v>166</v>
      </c>
      <c r="K8041">
        <v>320</v>
      </c>
      <c r="L8041">
        <v>3</v>
      </c>
      <c r="M8041">
        <v>9600</v>
      </c>
      <c r="N8041">
        <v>8716.7900000000009</v>
      </c>
      <c r="O8041">
        <v>2905.5970000000002</v>
      </c>
      <c r="P8041">
        <v>106.66666666666667</v>
      </c>
      <c r="Q8041">
        <v>30</v>
      </c>
      <c r="R8041">
        <v>883.21</v>
      </c>
      <c r="S8041">
        <v>2019</v>
      </c>
      <c r="T8041">
        <v>10</v>
      </c>
      <c r="U8041">
        <v>42</v>
      </c>
    </row>
    <row r="8042" spans="1:21" x14ac:dyDescent="0.3">
      <c r="A8042" s="5" t="s">
        <v>168</v>
      </c>
      <c r="B8042" s="5" t="s">
        <v>206</v>
      </c>
      <c r="C8042" s="5" t="s">
        <v>115</v>
      </c>
      <c r="D8042" s="5" t="s">
        <v>454</v>
      </c>
      <c r="E8042" s="5" t="s">
        <v>172</v>
      </c>
      <c r="F8042" s="6">
        <v>43756</v>
      </c>
      <c r="G8042" s="5" t="s">
        <v>148</v>
      </c>
      <c r="H8042" s="5" t="s">
        <v>220</v>
      </c>
      <c r="I8042">
        <v>43590</v>
      </c>
      <c r="J8042">
        <v>166</v>
      </c>
      <c r="K8042">
        <v>234</v>
      </c>
      <c r="L8042">
        <v>2</v>
      </c>
      <c r="M8042">
        <v>7020</v>
      </c>
      <c r="N8042">
        <v>5811.1940000000004</v>
      </c>
      <c r="O8042">
        <v>2905.5970000000002</v>
      </c>
      <c r="P8042">
        <v>117</v>
      </c>
      <c r="Q8042">
        <v>30</v>
      </c>
      <c r="R8042">
        <v>1208.806</v>
      </c>
      <c r="S8042">
        <v>2019</v>
      </c>
      <c r="T8042">
        <v>10</v>
      </c>
      <c r="U8042">
        <v>42</v>
      </c>
    </row>
    <row r="8043" spans="1:21" x14ac:dyDescent="0.3">
      <c r="A8043" s="5" t="s">
        <v>168</v>
      </c>
      <c r="B8043" s="5" t="s">
        <v>206</v>
      </c>
      <c r="C8043" s="5" t="s">
        <v>115</v>
      </c>
      <c r="D8043" s="5" t="s">
        <v>454</v>
      </c>
      <c r="E8043" s="5" t="s">
        <v>172</v>
      </c>
      <c r="F8043" s="6">
        <v>43756</v>
      </c>
      <c r="G8043" s="5" t="s">
        <v>148</v>
      </c>
      <c r="H8043" s="5" t="s">
        <v>222</v>
      </c>
      <c r="I8043">
        <v>43590</v>
      </c>
      <c r="J8043">
        <v>166</v>
      </c>
      <c r="K8043">
        <v>138</v>
      </c>
      <c r="L8043">
        <v>1</v>
      </c>
      <c r="M8043">
        <v>4140</v>
      </c>
      <c r="N8043">
        <v>2905.5970000000002</v>
      </c>
      <c r="O8043">
        <v>2905.5970000000002</v>
      </c>
      <c r="P8043">
        <v>138</v>
      </c>
      <c r="Q8043">
        <v>30</v>
      </c>
      <c r="R8043">
        <v>1234.403</v>
      </c>
      <c r="S8043">
        <v>2019</v>
      </c>
      <c r="T8043">
        <v>10</v>
      </c>
      <c r="U8043">
        <v>42</v>
      </c>
    </row>
    <row r="8044" spans="1:21" x14ac:dyDescent="0.3">
      <c r="A8044" s="5" t="s">
        <v>168</v>
      </c>
      <c r="B8044" s="5" t="s">
        <v>206</v>
      </c>
      <c r="C8044" s="5" t="s">
        <v>115</v>
      </c>
      <c r="D8044" s="5" t="s">
        <v>454</v>
      </c>
      <c r="E8044" s="5" t="s">
        <v>172</v>
      </c>
      <c r="F8044" s="6">
        <v>43756</v>
      </c>
      <c r="G8044" s="5" t="s">
        <v>148</v>
      </c>
      <c r="H8044" s="5" t="s">
        <v>217</v>
      </c>
      <c r="I8044">
        <v>43590</v>
      </c>
      <c r="J8044">
        <v>166</v>
      </c>
      <c r="K8044">
        <v>1192</v>
      </c>
      <c r="L8044">
        <v>10</v>
      </c>
      <c r="M8044">
        <v>35760</v>
      </c>
      <c r="N8044">
        <v>29055.968000000001</v>
      </c>
      <c r="O8044">
        <v>2905.5970000000002</v>
      </c>
      <c r="P8044">
        <v>119.2</v>
      </c>
      <c r="Q8044">
        <v>30</v>
      </c>
      <c r="R8044">
        <v>6704.0320000000002</v>
      </c>
      <c r="S8044">
        <v>2019</v>
      </c>
      <c r="T8044">
        <v>10</v>
      </c>
      <c r="U8044">
        <v>42</v>
      </c>
    </row>
    <row r="8045" spans="1:21" x14ac:dyDescent="0.3">
      <c r="A8045" s="5" t="s">
        <v>168</v>
      </c>
      <c r="B8045" s="5" t="s">
        <v>206</v>
      </c>
      <c r="C8045" s="5" t="s">
        <v>115</v>
      </c>
      <c r="D8045" s="5" t="s">
        <v>454</v>
      </c>
      <c r="E8045" s="5" t="s">
        <v>172</v>
      </c>
      <c r="F8045" s="6">
        <v>43756</v>
      </c>
      <c r="G8045" s="5" t="s">
        <v>148</v>
      </c>
      <c r="H8045" s="5" t="s">
        <v>238</v>
      </c>
      <c r="I8045">
        <v>43590</v>
      </c>
      <c r="J8045">
        <v>166</v>
      </c>
      <c r="K8045">
        <v>113</v>
      </c>
      <c r="L8045">
        <v>1</v>
      </c>
      <c r="M8045">
        <v>3390</v>
      </c>
      <c r="N8045">
        <v>2905.5970000000002</v>
      </c>
      <c r="O8045">
        <v>2905.5970000000002</v>
      </c>
      <c r="P8045">
        <v>113</v>
      </c>
      <c r="Q8045">
        <v>30</v>
      </c>
      <c r="R8045">
        <v>484.40300000000002</v>
      </c>
      <c r="S8045">
        <v>2019</v>
      </c>
      <c r="T8045">
        <v>10</v>
      </c>
      <c r="U8045">
        <v>42</v>
      </c>
    </row>
    <row r="8046" spans="1:21" x14ac:dyDescent="0.3">
      <c r="A8046" s="5" t="s">
        <v>168</v>
      </c>
      <c r="B8046" s="5" t="s">
        <v>206</v>
      </c>
      <c r="C8046" s="5" t="s">
        <v>115</v>
      </c>
      <c r="D8046" s="5" t="s">
        <v>454</v>
      </c>
      <c r="E8046" s="5" t="s">
        <v>172</v>
      </c>
      <c r="F8046" s="6">
        <v>43756</v>
      </c>
      <c r="G8046" s="5" t="s">
        <v>148</v>
      </c>
      <c r="H8046" s="5" t="s">
        <v>184</v>
      </c>
      <c r="I8046">
        <v>43590</v>
      </c>
      <c r="J8046">
        <v>166</v>
      </c>
      <c r="K8046">
        <v>2910</v>
      </c>
      <c r="L8046">
        <v>25</v>
      </c>
      <c r="M8046">
        <v>85845</v>
      </c>
      <c r="N8046">
        <v>72639.921000000002</v>
      </c>
      <c r="O8046">
        <v>2905.5970000000002</v>
      </c>
      <c r="P8046">
        <v>116.4</v>
      </c>
      <c r="Q8046">
        <v>29.5</v>
      </c>
      <c r="R8046">
        <v>13205.079</v>
      </c>
      <c r="S8046">
        <v>2019</v>
      </c>
      <c r="T8046">
        <v>10</v>
      </c>
      <c r="U8046">
        <v>42</v>
      </c>
    </row>
    <row r="8047" spans="1:21" x14ac:dyDescent="0.3">
      <c r="A8047" s="5" t="s">
        <v>168</v>
      </c>
      <c r="B8047" s="5" t="s">
        <v>175</v>
      </c>
      <c r="C8047" s="5" t="s">
        <v>84</v>
      </c>
      <c r="D8047" s="5" t="s">
        <v>463</v>
      </c>
      <c r="E8047" s="5" t="s">
        <v>172</v>
      </c>
      <c r="F8047" s="6">
        <v>43759</v>
      </c>
      <c r="G8047" s="5" t="s">
        <v>148</v>
      </c>
      <c r="H8047" s="5" t="s">
        <v>190</v>
      </c>
      <c r="I8047">
        <v>43582</v>
      </c>
      <c r="J8047">
        <v>177</v>
      </c>
      <c r="K8047">
        <v>218.5</v>
      </c>
      <c r="L8047">
        <v>2</v>
      </c>
      <c r="M8047">
        <v>5681</v>
      </c>
      <c r="N8047">
        <v>4604.6229999999996</v>
      </c>
      <c r="O8047">
        <v>2302.3119999999999</v>
      </c>
      <c r="P8047">
        <v>109.25</v>
      </c>
      <c r="Q8047">
        <v>26</v>
      </c>
      <c r="R8047">
        <v>1076.377</v>
      </c>
      <c r="S8047">
        <v>2019</v>
      </c>
      <c r="T8047">
        <v>10</v>
      </c>
      <c r="U8047">
        <v>43</v>
      </c>
    </row>
    <row r="8048" spans="1:21" x14ac:dyDescent="0.3">
      <c r="A8048" s="5" t="s">
        <v>168</v>
      </c>
      <c r="B8048" s="5" t="s">
        <v>175</v>
      </c>
      <c r="C8048" s="5" t="s">
        <v>84</v>
      </c>
      <c r="D8048" s="5" t="s">
        <v>463</v>
      </c>
      <c r="E8048" s="5" t="s">
        <v>172</v>
      </c>
      <c r="F8048" s="6">
        <v>43759</v>
      </c>
      <c r="G8048" s="5" t="s">
        <v>148</v>
      </c>
      <c r="H8048" s="5" t="s">
        <v>235</v>
      </c>
      <c r="I8048">
        <v>43582</v>
      </c>
      <c r="J8048">
        <v>177</v>
      </c>
      <c r="K8048">
        <v>100</v>
      </c>
      <c r="L8048">
        <v>1</v>
      </c>
      <c r="M8048">
        <v>2950</v>
      </c>
      <c r="N8048">
        <v>2302.3119999999999</v>
      </c>
      <c r="O8048">
        <v>2302.3119999999999</v>
      </c>
      <c r="P8048">
        <v>100</v>
      </c>
      <c r="Q8048">
        <v>29.5</v>
      </c>
      <c r="R8048">
        <v>647.68799999999999</v>
      </c>
      <c r="S8048">
        <v>2019</v>
      </c>
      <c r="T8048">
        <v>10</v>
      </c>
      <c r="U8048">
        <v>43</v>
      </c>
    </row>
    <row r="8049" spans="1:21" x14ac:dyDescent="0.3">
      <c r="A8049" s="5" t="s">
        <v>168</v>
      </c>
      <c r="B8049" s="5" t="s">
        <v>175</v>
      </c>
      <c r="C8049" s="5" t="s">
        <v>84</v>
      </c>
      <c r="D8049" s="5" t="s">
        <v>463</v>
      </c>
      <c r="E8049" s="5" t="s">
        <v>172</v>
      </c>
      <c r="F8049" s="6">
        <v>43759</v>
      </c>
      <c r="G8049" s="5" t="s">
        <v>148</v>
      </c>
      <c r="H8049" s="5" t="s">
        <v>194</v>
      </c>
      <c r="I8049">
        <v>43582</v>
      </c>
      <c r="J8049">
        <v>177</v>
      </c>
      <c r="K8049">
        <v>476.5</v>
      </c>
      <c r="L8049">
        <v>4</v>
      </c>
      <c r="M8049">
        <v>14056.75</v>
      </c>
      <c r="N8049">
        <v>9209.2459999999992</v>
      </c>
      <c r="O8049">
        <v>2302.3119999999999</v>
      </c>
      <c r="P8049">
        <v>119.125</v>
      </c>
      <c r="Q8049">
        <v>29.5</v>
      </c>
      <c r="R8049">
        <v>4847.5039999999999</v>
      </c>
      <c r="S8049">
        <v>2019</v>
      </c>
      <c r="T8049">
        <v>10</v>
      </c>
      <c r="U8049">
        <v>43</v>
      </c>
    </row>
    <row r="8050" spans="1:21" x14ac:dyDescent="0.3">
      <c r="A8050" s="5" t="s">
        <v>168</v>
      </c>
      <c r="B8050" s="5" t="s">
        <v>175</v>
      </c>
      <c r="C8050" s="5" t="s">
        <v>84</v>
      </c>
      <c r="D8050" s="5" t="s">
        <v>463</v>
      </c>
      <c r="E8050" s="5" t="s">
        <v>172</v>
      </c>
      <c r="F8050" s="6">
        <v>43759</v>
      </c>
      <c r="G8050" s="5" t="s">
        <v>148</v>
      </c>
      <c r="H8050" s="5" t="s">
        <v>229</v>
      </c>
      <c r="I8050">
        <v>43582</v>
      </c>
      <c r="J8050">
        <v>177</v>
      </c>
      <c r="K8050">
        <v>750</v>
      </c>
      <c r="L8050">
        <v>7</v>
      </c>
      <c r="M8050">
        <v>21750</v>
      </c>
      <c r="N8050">
        <v>16116.181</v>
      </c>
      <c r="O8050">
        <v>2302.3119999999999</v>
      </c>
      <c r="P8050">
        <v>107.14285714285714</v>
      </c>
      <c r="Q8050">
        <v>29</v>
      </c>
      <c r="R8050">
        <v>5633.8190000000004</v>
      </c>
      <c r="S8050">
        <v>2019</v>
      </c>
      <c r="T8050">
        <v>10</v>
      </c>
      <c r="U8050">
        <v>43</v>
      </c>
    </row>
    <row r="8051" spans="1:21" x14ac:dyDescent="0.3">
      <c r="A8051" s="5" t="s">
        <v>168</v>
      </c>
      <c r="B8051" s="5" t="s">
        <v>175</v>
      </c>
      <c r="C8051" s="5" t="s">
        <v>84</v>
      </c>
      <c r="D8051" s="5" t="s">
        <v>463</v>
      </c>
      <c r="E8051" s="5" t="s">
        <v>172</v>
      </c>
      <c r="F8051" s="6">
        <v>43759</v>
      </c>
      <c r="G8051" s="5" t="s">
        <v>148</v>
      </c>
      <c r="H8051" s="5" t="s">
        <v>197</v>
      </c>
      <c r="I8051">
        <v>43582</v>
      </c>
      <c r="J8051">
        <v>177</v>
      </c>
      <c r="K8051">
        <v>758.5</v>
      </c>
      <c r="L8051">
        <v>7</v>
      </c>
      <c r="M8051">
        <v>22375.75</v>
      </c>
      <c r="N8051">
        <v>16116.181</v>
      </c>
      <c r="O8051">
        <v>2302.3119999999999</v>
      </c>
      <c r="P8051">
        <v>108.35714285714286</v>
      </c>
      <c r="Q8051">
        <v>29.5</v>
      </c>
      <c r="R8051">
        <v>6259.5690000000004</v>
      </c>
      <c r="S8051">
        <v>2019</v>
      </c>
      <c r="T8051">
        <v>10</v>
      </c>
      <c r="U8051">
        <v>43</v>
      </c>
    </row>
    <row r="8052" spans="1:21" x14ac:dyDescent="0.3">
      <c r="A8052" s="5" t="s">
        <v>168</v>
      </c>
      <c r="B8052" s="5" t="s">
        <v>175</v>
      </c>
      <c r="C8052" s="5" t="s">
        <v>84</v>
      </c>
      <c r="D8052" s="5" t="s">
        <v>463</v>
      </c>
      <c r="E8052" s="5" t="s">
        <v>172</v>
      </c>
      <c r="F8052" s="6">
        <v>43759</v>
      </c>
      <c r="G8052" s="5" t="s">
        <v>148</v>
      </c>
      <c r="H8052" s="5" t="s">
        <v>235</v>
      </c>
      <c r="I8052">
        <v>43582</v>
      </c>
      <c r="J8052">
        <v>177</v>
      </c>
      <c r="K8052">
        <v>98.5</v>
      </c>
      <c r="L8052">
        <v>1</v>
      </c>
      <c r="M8052">
        <v>2905.75</v>
      </c>
      <c r="N8052">
        <v>2302.3119999999999</v>
      </c>
      <c r="O8052">
        <v>2302.3119999999999</v>
      </c>
      <c r="P8052">
        <v>98.5</v>
      </c>
      <c r="Q8052">
        <v>29.5</v>
      </c>
      <c r="R8052">
        <v>603.43799999999999</v>
      </c>
      <c r="S8052">
        <v>2019</v>
      </c>
      <c r="T8052">
        <v>10</v>
      </c>
      <c r="U8052">
        <v>43</v>
      </c>
    </row>
    <row r="8053" spans="1:21" x14ac:dyDescent="0.3">
      <c r="A8053" s="5" t="s">
        <v>168</v>
      </c>
      <c r="B8053" s="5" t="s">
        <v>175</v>
      </c>
      <c r="C8053" s="5" t="s">
        <v>84</v>
      </c>
      <c r="D8053" s="5" t="s">
        <v>463</v>
      </c>
      <c r="E8053" s="5" t="s">
        <v>172</v>
      </c>
      <c r="F8053" s="6">
        <v>43759</v>
      </c>
      <c r="G8053" s="5" t="s">
        <v>148</v>
      </c>
      <c r="H8053" s="5" t="s">
        <v>208</v>
      </c>
      <c r="I8053">
        <v>43582</v>
      </c>
      <c r="J8053">
        <v>177</v>
      </c>
      <c r="K8053">
        <v>100</v>
      </c>
      <c r="L8053">
        <v>1</v>
      </c>
      <c r="M8053">
        <v>2950</v>
      </c>
      <c r="N8053">
        <v>2302.3119999999999</v>
      </c>
      <c r="O8053">
        <v>2302.3119999999999</v>
      </c>
      <c r="P8053">
        <v>100</v>
      </c>
      <c r="Q8053">
        <v>29.5</v>
      </c>
      <c r="R8053">
        <v>647.68799999999999</v>
      </c>
      <c r="S8053">
        <v>2019</v>
      </c>
      <c r="T8053">
        <v>10</v>
      </c>
      <c r="U8053">
        <v>43</v>
      </c>
    </row>
    <row r="8054" spans="1:21" x14ac:dyDescent="0.3">
      <c r="A8054" s="5" t="s">
        <v>168</v>
      </c>
      <c r="B8054" s="5" t="s">
        <v>175</v>
      </c>
      <c r="C8054" s="5" t="s">
        <v>84</v>
      </c>
      <c r="D8054" s="5" t="s">
        <v>463</v>
      </c>
      <c r="E8054" s="5" t="s">
        <v>172</v>
      </c>
      <c r="F8054" s="6">
        <v>43759</v>
      </c>
      <c r="G8054" s="5" t="s">
        <v>148</v>
      </c>
      <c r="H8054" s="5" t="s">
        <v>351</v>
      </c>
      <c r="I8054">
        <v>43582</v>
      </c>
      <c r="J8054">
        <v>177</v>
      </c>
      <c r="K8054">
        <v>446</v>
      </c>
      <c r="L8054">
        <v>4</v>
      </c>
      <c r="M8054">
        <v>13157</v>
      </c>
      <c r="N8054">
        <v>9209.2459999999992</v>
      </c>
      <c r="O8054">
        <v>2302.3119999999999</v>
      </c>
      <c r="P8054">
        <v>111.5</v>
      </c>
      <c r="Q8054">
        <v>29.5</v>
      </c>
      <c r="R8054">
        <v>3947.7539999999999</v>
      </c>
      <c r="S8054">
        <v>2019</v>
      </c>
      <c r="T8054">
        <v>10</v>
      </c>
      <c r="U8054">
        <v>43</v>
      </c>
    </row>
    <row r="8055" spans="1:21" x14ac:dyDescent="0.3">
      <c r="A8055" s="5" t="s">
        <v>168</v>
      </c>
      <c r="B8055" s="5" t="s">
        <v>175</v>
      </c>
      <c r="C8055" s="5" t="s">
        <v>84</v>
      </c>
      <c r="D8055" s="5" t="s">
        <v>463</v>
      </c>
      <c r="E8055" s="5" t="s">
        <v>172</v>
      </c>
      <c r="F8055" s="6">
        <v>43759</v>
      </c>
      <c r="G8055" s="5" t="s">
        <v>148</v>
      </c>
      <c r="H8055" s="5" t="s">
        <v>173</v>
      </c>
      <c r="I8055">
        <v>43582</v>
      </c>
      <c r="J8055">
        <v>177</v>
      </c>
      <c r="K8055">
        <v>1581</v>
      </c>
      <c r="L8055">
        <v>15</v>
      </c>
      <c r="M8055">
        <v>53754</v>
      </c>
      <c r="N8055">
        <v>34534.673000000003</v>
      </c>
      <c r="O8055">
        <v>2302.3119999999999</v>
      </c>
      <c r="P8055">
        <v>105.4</v>
      </c>
      <c r="Q8055">
        <v>34</v>
      </c>
      <c r="R8055">
        <v>19219.327000000001</v>
      </c>
      <c r="S8055">
        <v>2019</v>
      </c>
      <c r="T8055">
        <v>10</v>
      </c>
      <c r="U8055">
        <v>43</v>
      </c>
    </row>
    <row r="8056" spans="1:21" x14ac:dyDescent="0.3">
      <c r="A8056" s="5" t="s">
        <v>168</v>
      </c>
      <c r="B8056" s="5" t="s">
        <v>175</v>
      </c>
      <c r="C8056" s="5" t="s">
        <v>84</v>
      </c>
      <c r="D8056" s="5" t="s">
        <v>463</v>
      </c>
      <c r="E8056" s="5" t="s">
        <v>172</v>
      </c>
      <c r="F8056" s="6">
        <v>43759</v>
      </c>
      <c r="G8056" s="5" t="s">
        <v>148</v>
      </c>
      <c r="H8056" s="5" t="s">
        <v>371</v>
      </c>
      <c r="I8056">
        <v>43582</v>
      </c>
      <c r="J8056">
        <v>177</v>
      </c>
      <c r="K8056">
        <v>1180</v>
      </c>
      <c r="L8056">
        <v>10</v>
      </c>
      <c r="M8056">
        <v>33984</v>
      </c>
      <c r="N8056">
        <v>23023.115000000002</v>
      </c>
      <c r="O8056">
        <v>2302.3119999999999</v>
      </c>
      <c r="P8056">
        <v>118</v>
      </c>
      <c r="Q8056">
        <v>28.8</v>
      </c>
      <c r="R8056">
        <v>10960.885</v>
      </c>
      <c r="S8056">
        <v>2019</v>
      </c>
      <c r="T8056">
        <v>10</v>
      </c>
      <c r="U8056">
        <v>43</v>
      </c>
    </row>
    <row r="8057" spans="1:21" x14ac:dyDescent="0.3">
      <c r="A8057" s="5" t="s">
        <v>168</v>
      </c>
      <c r="B8057" s="5" t="s">
        <v>175</v>
      </c>
      <c r="C8057" s="5" t="s">
        <v>87</v>
      </c>
      <c r="D8057" s="5" t="s">
        <v>458</v>
      </c>
      <c r="E8057" s="5" t="s">
        <v>172</v>
      </c>
      <c r="F8057" s="6">
        <v>43759</v>
      </c>
      <c r="G8057" s="5" t="s">
        <v>148</v>
      </c>
      <c r="H8057" s="5" t="s">
        <v>194</v>
      </c>
      <c r="I8057">
        <v>43575</v>
      </c>
      <c r="J8057">
        <v>184</v>
      </c>
      <c r="K8057">
        <v>511.5</v>
      </c>
      <c r="L8057">
        <v>4</v>
      </c>
      <c r="M8057">
        <v>15089.25</v>
      </c>
      <c r="N8057">
        <v>10159.187</v>
      </c>
      <c r="O8057">
        <v>2539.797</v>
      </c>
      <c r="P8057">
        <v>127.875</v>
      </c>
      <c r="Q8057">
        <v>29.5</v>
      </c>
      <c r="R8057">
        <v>4930.0630000000001</v>
      </c>
      <c r="S8057">
        <v>2019</v>
      </c>
      <c r="T8057">
        <v>10</v>
      </c>
      <c r="U8057">
        <v>43</v>
      </c>
    </row>
    <row r="8058" spans="1:21" x14ac:dyDescent="0.3">
      <c r="A8058" s="5" t="s">
        <v>168</v>
      </c>
      <c r="B8058" s="5" t="s">
        <v>175</v>
      </c>
      <c r="C8058" s="5" t="s">
        <v>87</v>
      </c>
      <c r="D8058" s="5" t="s">
        <v>458</v>
      </c>
      <c r="E8058" s="5" t="s">
        <v>172</v>
      </c>
      <c r="F8058" s="6">
        <v>43759</v>
      </c>
      <c r="G8058" s="5" t="s">
        <v>148</v>
      </c>
      <c r="H8058" s="5" t="s">
        <v>235</v>
      </c>
      <c r="I8058">
        <v>43575</v>
      </c>
      <c r="J8058">
        <v>184</v>
      </c>
      <c r="K8058">
        <v>109</v>
      </c>
      <c r="L8058">
        <v>1</v>
      </c>
      <c r="M8058">
        <v>3215.5</v>
      </c>
      <c r="N8058">
        <v>2539.797</v>
      </c>
      <c r="O8058">
        <v>2539.797</v>
      </c>
      <c r="P8058">
        <v>109</v>
      </c>
      <c r="Q8058">
        <v>29.5</v>
      </c>
      <c r="R8058">
        <v>675.70299999999997</v>
      </c>
      <c r="S8058">
        <v>2019</v>
      </c>
      <c r="T8058">
        <v>10</v>
      </c>
      <c r="U8058">
        <v>43</v>
      </c>
    </row>
    <row r="8059" spans="1:21" x14ac:dyDescent="0.3">
      <c r="A8059" s="5" t="s">
        <v>168</v>
      </c>
      <c r="B8059" s="5" t="s">
        <v>175</v>
      </c>
      <c r="C8059" s="5" t="s">
        <v>87</v>
      </c>
      <c r="D8059" s="5" t="s">
        <v>458</v>
      </c>
      <c r="E8059" s="5" t="s">
        <v>172</v>
      </c>
      <c r="F8059" s="6">
        <v>43759</v>
      </c>
      <c r="G8059" s="5" t="s">
        <v>148</v>
      </c>
      <c r="H8059" s="5" t="s">
        <v>208</v>
      </c>
      <c r="I8059">
        <v>43575</v>
      </c>
      <c r="J8059">
        <v>184</v>
      </c>
      <c r="K8059">
        <v>105.5</v>
      </c>
      <c r="L8059">
        <v>1</v>
      </c>
      <c r="M8059">
        <v>3112.25</v>
      </c>
      <c r="N8059">
        <v>2539.797</v>
      </c>
      <c r="O8059">
        <v>2539.797</v>
      </c>
      <c r="P8059">
        <v>105.5</v>
      </c>
      <c r="Q8059">
        <v>29.5</v>
      </c>
      <c r="R8059">
        <v>572.45299999999997</v>
      </c>
      <c r="S8059">
        <v>2019</v>
      </c>
      <c r="T8059">
        <v>10</v>
      </c>
      <c r="U8059">
        <v>43</v>
      </c>
    </row>
    <row r="8060" spans="1:21" x14ac:dyDescent="0.3">
      <c r="A8060" s="5" t="s">
        <v>168</v>
      </c>
      <c r="B8060" s="5" t="s">
        <v>175</v>
      </c>
      <c r="C8060" s="5" t="s">
        <v>87</v>
      </c>
      <c r="D8060" s="5" t="s">
        <v>458</v>
      </c>
      <c r="E8060" s="5" t="s">
        <v>172</v>
      </c>
      <c r="F8060" s="6">
        <v>43759</v>
      </c>
      <c r="G8060" s="5" t="s">
        <v>148</v>
      </c>
      <c r="H8060" s="5" t="s">
        <v>178</v>
      </c>
      <c r="I8060">
        <v>43575</v>
      </c>
      <c r="J8060">
        <v>184</v>
      </c>
      <c r="K8060">
        <v>408</v>
      </c>
      <c r="L8060">
        <v>4</v>
      </c>
      <c r="M8060">
        <v>12036</v>
      </c>
      <c r="N8060">
        <v>10159.187</v>
      </c>
      <c r="O8060">
        <v>2539.797</v>
      </c>
      <c r="P8060">
        <v>102</v>
      </c>
      <c r="Q8060">
        <v>29.5</v>
      </c>
      <c r="R8060">
        <v>1876.8130000000001</v>
      </c>
      <c r="S8060">
        <v>2019</v>
      </c>
      <c r="T8060">
        <v>10</v>
      </c>
      <c r="U8060">
        <v>43</v>
      </c>
    </row>
    <row r="8061" spans="1:21" x14ac:dyDescent="0.3">
      <c r="A8061" s="5" t="s">
        <v>168</v>
      </c>
      <c r="B8061" s="5" t="s">
        <v>175</v>
      </c>
      <c r="C8061" s="5" t="s">
        <v>87</v>
      </c>
      <c r="D8061" s="5" t="s">
        <v>458</v>
      </c>
      <c r="E8061" s="5" t="s">
        <v>172</v>
      </c>
      <c r="F8061" s="6">
        <v>43759</v>
      </c>
      <c r="G8061" s="5" t="s">
        <v>148</v>
      </c>
      <c r="H8061" s="5" t="s">
        <v>198</v>
      </c>
      <c r="I8061">
        <v>43575</v>
      </c>
      <c r="J8061">
        <v>184</v>
      </c>
      <c r="K8061">
        <v>111.5</v>
      </c>
      <c r="L8061">
        <v>1</v>
      </c>
      <c r="M8061">
        <v>3289.25</v>
      </c>
      <c r="N8061">
        <v>2539.797</v>
      </c>
      <c r="O8061">
        <v>2539.797</v>
      </c>
      <c r="P8061">
        <v>111.5</v>
      </c>
      <c r="Q8061">
        <v>29.5</v>
      </c>
      <c r="R8061">
        <v>749.45299999999997</v>
      </c>
      <c r="S8061">
        <v>2019</v>
      </c>
      <c r="T8061">
        <v>10</v>
      </c>
      <c r="U8061">
        <v>43</v>
      </c>
    </row>
    <row r="8062" spans="1:21" x14ac:dyDescent="0.3">
      <c r="A8062" s="5" t="s">
        <v>168</v>
      </c>
      <c r="B8062" s="5" t="s">
        <v>175</v>
      </c>
      <c r="C8062" s="5" t="s">
        <v>87</v>
      </c>
      <c r="D8062" s="5" t="s">
        <v>458</v>
      </c>
      <c r="E8062" s="5" t="s">
        <v>172</v>
      </c>
      <c r="F8062" s="6">
        <v>43759</v>
      </c>
      <c r="G8062" s="5" t="s">
        <v>148</v>
      </c>
      <c r="H8062" s="5" t="s">
        <v>311</v>
      </c>
      <c r="I8062">
        <v>43575</v>
      </c>
      <c r="J8062">
        <v>184</v>
      </c>
      <c r="K8062">
        <v>112</v>
      </c>
      <c r="L8062">
        <v>1</v>
      </c>
      <c r="M8062">
        <v>3304</v>
      </c>
      <c r="N8062">
        <v>2539.797</v>
      </c>
      <c r="O8062">
        <v>2539.797</v>
      </c>
      <c r="P8062">
        <v>112</v>
      </c>
      <c r="Q8062">
        <v>29.5</v>
      </c>
      <c r="R8062">
        <v>764.20299999999997</v>
      </c>
      <c r="S8062">
        <v>2019</v>
      </c>
      <c r="T8062">
        <v>10</v>
      </c>
      <c r="U8062">
        <v>43</v>
      </c>
    </row>
    <row r="8063" spans="1:21" x14ac:dyDescent="0.3">
      <c r="A8063" s="5" t="s">
        <v>168</v>
      </c>
      <c r="B8063" s="5" t="s">
        <v>206</v>
      </c>
      <c r="C8063" s="5" t="s">
        <v>106</v>
      </c>
      <c r="D8063" s="5" t="s">
        <v>462</v>
      </c>
      <c r="E8063" s="5" t="s">
        <v>172</v>
      </c>
      <c r="F8063" s="6">
        <v>43759</v>
      </c>
      <c r="G8063" s="5" t="s">
        <v>148</v>
      </c>
      <c r="H8063" s="5" t="s">
        <v>296</v>
      </c>
      <c r="I8063">
        <v>43581</v>
      </c>
      <c r="J8063">
        <v>178</v>
      </c>
      <c r="K8063">
        <v>7370</v>
      </c>
      <c r="L8063">
        <v>64</v>
      </c>
      <c r="M8063">
        <v>213730</v>
      </c>
      <c r="N8063">
        <v>208729.62299999999</v>
      </c>
      <c r="O8063">
        <v>3261.4</v>
      </c>
      <c r="P8063">
        <v>115.15625</v>
      </c>
      <c r="Q8063">
        <v>29</v>
      </c>
      <c r="R8063">
        <v>5000.3770000000004</v>
      </c>
      <c r="S8063">
        <v>2019</v>
      </c>
      <c r="T8063">
        <v>10</v>
      </c>
      <c r="U8063">
        <v>43</v>
      </c>
    </row>
    <row r="8064" spans="1:21" x14ac:dyDescent="0.3">
      <c r="A8064" s="5" t="s">
        <v>168</v>
      </c>
      <c r="B8064" s="5" t="s">
        <v>206</v>
      </c>
      <c r="C8064" s="5" t="s">
        <v>106</v>
      </c>
      <c r="D8064" s="5" t="s">
        <v>462</v>
      </c>
      <c r="E8064" s="5" t="s">
        <v>172</v>
      </c>
      <c r="F8064" s="6">
        <v>43759</v>
      </c>
      <c r="G8064" s="5" t="s">
        <v>148</v>
      </c>
      <c r="H8064" s="5" t="s">
        <v>190</v>
      </c>
      <c r="I8064">
        <v>43581</v>
      </c>
      <c r="J8064">
        <v>178</v>
      </c>
      <c r="K8064">
        <v>460</v>
      </c>
      <c r="L8064">
        <v>4</v>
      </c>
      <c r="M8064">
        <v>13570</v>
      </c>
      <c r="N8064">
        <v>13045.601000000001</v>
      </c>
      <c r="O8064">
        <v>3261.4</v>
      </c>
      <c r="P8064">
        <v>115</v>
      </c>
      <c r="Q8064">
        <v>29.5</v>
      </c>
      <c r="R8064">
        <v>524.399</v>
      </c>
      <c r="S8064">
        <v>2019</v>
      </c>
      <c r="T8064">
        <v>10</v>
      </c>
      <c r="U8064">
        <v>43</v>
      </c>
    </row>
    <row r="8065" spans="1:21" x14ac:dyDescent="0.3">
      <c r="A8065" s="5" t="s">
        <v>168</v>
      </c>
      <c r="B8065" s="5" t="s">
        <v>206</v>
      </c>
      <c r="C8065" s="5" t="s">
        <v>106</v>
      </c>
      <c r="D8065" s="5" t="s">
        <v>462</v>
      </c>
      <c r="E8065" s="5" t="s">
        <v>172</v>
      </c>
      <c r="F8065" s="6">
        <v>43759</v>
      </c>
      <c r="G8065" s="5" t="s">
        <v>148</v>
      </c>
      <c r="H8065" s="5" t="s">
        <v>214</v>
      </c>
      <c r="I8065">
        <v>43581</v>
      </c>
      <c r="J8065">
        <v>178</v>
      </c>
      <c r="K8065">
        <v>454</v>
      </c>
      <c r="L8065">
        <v>4</v>
      </c>
      <c r="M8065">
        <v>13393</v>
      </c>
      <c r="N8065">
        <v>13045.601000000001</v>
      </c>
      <c r="O8065">
        <v>3261.4</v>
      </c>
      <c r="P8065">
        <v>113.5</v>
      </c>
      <c r="Q8065">
        <v>29.5</v>
      </c>
      <c r="R8065">
        <v>347.399</v>
      </c>
      <c r="S8065">
        <v>2019</v>
      </c>
      <c r="T8065">
        <v>10</v>
      </c>
      <c r="U8065">
        <v>43</v>
      </c>
    </row>
    <row r="8066" spans="1:21" x14ac:dyDescent="0.3">
      <c r="A8066" s="5" t="s">
        <v>168</v>
      </c>
      <c r="B8066" s="5" t="s">
        <v>206</v>
      </c>
      <c r="C8066" s="5" t="s">
        <v>106</v>
      </c>
      <c r="D8066" s="5" t="s">
        <v>462</v>
      </c>
      <c r="E8066" s="5" t="s">
        <v>172</v>
      </c>
      <c r="F8066" s="6">
        <v>43759</v>
      </c>
      <c r="G8066" s="5" t="s">
        <v>148</v>
      </c>
      <c r="H8066" s="5" t="s">
        <v>215</v>
      </c>
      <c r="I8066">
        <v>43581</v>
      </c>
      <c r="J8066">
        <v>178</v>
      </c>
      <c r="K8066">
        <v>428.5</v>
      </c>
      <c r="L8066">
        <v>4</v>
      </c>
      <c r="M8066">
        <v>12640.75</v>
      </c>
      <c r="N8066">
        <v>13045.601000000001</v>
      </c>
      <c r="O8066">
        <v>3261.4</v>
      </c>
      <c r="P8066">
        <v>107.125</v>
      </c>
      <c r="Q8066">
        <v>29.5</v>
      </c>
      <c r="R8066">
        <v>-404.851</v>
      </c>
      <c r="S8066">
        <v>2019</v>
      </c>
      <c r="T8066">
        <v>10</v>
      </c>
      <c r="U8066">
        <v>43</v>
      </c>
    </row>
    <row r="8067" spans="1:21" x14ac:dyDescent="0.3">
      <c r="A8067" s="5" t="s">
        <v>168</v>
      </c>
      <c r="B8067" s="5" t="s">
        <v>206</v>
      </c>
      <c r="C8067" s="5" t="s">
        <v>106</v>
      </c>
      <c r="D8067" s="5" t="s">
        <v>462</v>
      </c>
      <c r="E8067" s="5" t="s">
        <v>172</v>
      </c>
      <c r="F8067" s="6">
        <v>43759</v>
      </c>
      <c r="G8067" s="5" t="s">
        <v>148</v>
      </c>
      <c r="H8067" s="5" t="s">
        <v>199</v>
      </c>
      <c r="I8067">
        <v>43581</v>
      </c>
      <c r="J8067">
        <v>178</v>
      </c>
      <c r="K8067">
        <v>672</v>
      </c>
      <c r="L8067">
        <v>6</v>
      </c>
      <c r="M8067">
        <v>19824</v>
      </c>
      <c r="N8067">
        <v>19568.401999999998</v>
      </c>
      <c r="O8067">
        <v>3261.4</v>
      </c>
      <c r="P8067">
        <v>112</v>
      </c>
      <c r="Q8067">
        <v>29.5</v>
      </c>
      <c r="R8067">
        <v>255.59800000000001</v>
      </c>
      <c r="S8067">
        <v>2019</v>
      </c>
      <c r="T8067">
        <v>10</v>
      </c>
      <c r="U8067">
        <v>43</v>
      </c>
    </row>
    <row r="8068" spans="1:21" x14ac:dyDescent="0.3">
      <c r="A8068" s="5" t="s">
        <v>168</v>
      </c>
      <c r="B8068" s="5" t="s">
        <v>206</v>
      </c>
      <c r="C8068" s="5" t="s">
        <v>115</v>
      </c>
      <c r="D8068" s="5" t="s">
        <v>454</v>
      </c>
      <c r="E8068" s="5" t="s">
        <v>172</v>
      </c>
      <c r="F8068" s="6">
        <v>43759</v>
      </c>
      <c r="G8068" s="5" t="s">
        <v>148</v>
      </c>
      <c r="H8068" s="5" t="s">
        <v>264</v>
      </c>
      <c r="I8068">
        <v>43590</v>
      </c>
      <c r="J8068">
        <v>169</v>
      </c>
      <c r="K8068">
        <v>1685</v>
      </c>
      <c r="L8068">
        <v>15</v>
      </c>
      <c r="M8068">
        <v>48865</v>
      </c>
      <c r="N8068">
        <v>43583.951999999997</v>
      </c>
      <c r="O8068">
        <v>2905.5970000000002</v>
      </c>
      <c r="P8068">
        <v>112.33333333333333</v>
      </c>
      <c r="Q8068">
        <v>29</v>
      </c>
      <c r="R8068">
        <v>5281.0479999999998</v>
      </c>
      <c r="S8068">
        <v>2019</v>
      </c>
      <c r="T8068">
        <v>10</v>
      </c>
      <c r="U8068">
        <v>43</v>
      </c>
    </row>
    <row r="8069" spans="1:21" x14ac:dyDescent="0.3">
      <c r="A8069" s="5" t="s">
        <v>168</v>
      </c>
      <c r="B8069" s="5" t="s">
        <v>175</v>
      </c>
      <c r="C8069" s="5" t="s">
        <v>85</v>
      </c>
      <c r="D8069" s="5" t="s">
        <v>464</v>
      </c>
      <c r="E8069" s="5" t="s">
        <v>172</v>
      </c>
      <c r="F8069" s="6">
        <v>43761</v>
      </c>
      <c r="G8069" s="5" t="s">
        <v>148</v>
      </c>
      <c r="H8069" s="5" t="s">
        <v>202</v>
      </c>
      <c r="I8069">
        <v>43589</v>
      </c>
      <c r="J8069">
        <v>172</v>
      </c>
      <c r="K8069">
        <v>681</v>
      </c>
      <c r="L8069">
        <v>7</v>
      </c>
      <c r="M8069">
        <v>20430</v>
      </c>
      <c r="N8069">
        <v>14866.418</v>
      </c>
      <c r="O8069">
        <v>2123.7739999999999</v>
      </c>
      <c r="P8069">
        <v>97.285714285714292</v>
      </c>
      <c r="Q8069">
        <v>30</v>
      </c>
      <c r="R8069">
        <v>5563.5820000000003</v>
      </c>
      <c r="S8069">
        <v>2019</v>
      </c>
      <c r="T8069">
        <v>10</v>
      </c>
      <c r="U8069">
        <v>43</v>
      </c>
    </row>
    <row r="8070" spans="1:21" x14ac:dyDescent="0.3">
      <c r="A8070" s="5" t="s">
        <v>168</v>
      </c>
      <c r="B8070" s="5" t="s">
        <v>175</v>
      </c>
      <c r="C8070" s="5" t="s">
        <v>85</v>
      </c>
      <c r="D8070" s="5" t="s">
        <v>464</v>
      </c>
      <c r="E8070" s="5" t="s">
        <v>172</v>
      </c>
      <c r="F8070" s="6">
        <v>43761</v>
      </c>
      <c r="G8070" s="5" t="s">
        <v>148</v>
      </c>
      <c r="H8070" s="5" t="s">
        <v>204</v>
      </c>
      <c r="I8070">
        <v>43589</v>
      </c>
      <c r="J8070">
        <v>172</v>
      </c>
      <c r="K8070">
        <v>190</v>
      </c>
      <c r="L8070">
        <v>2</v>
      </c>
      <c r="M8070">
        <v>5700</v>
      </c>
      <c r="N8070">
        <v>4247.5479999999998</v>
      </c>
      <c r="O8070">
        <v>2123.7739999999999</v>
      </c>
      <c r="P8070">
        <v>95</v>
      </c>
      <c r="Q8070">
        <v>30</v>
      </c>
      <c r="R8070">
        <v>1452.452</v>
      </c>
      <c r="S8070">
        <v>2019</v>
      </c>
      <c r="T8070">
        <v>10</v>
      </c>
      <c r="U8070">
        <v>43</v>
      </c>
    </row>
    <row r="8071" spans="1:21" x14ac:dyDescent="0.3">
      <c r="A8071" s="5" t="s">
        <v>168</v>
      </c>
      <c r="B8071" s="5" t="s">
        <v>175</v>
      </c>
      <c r="C8071" s="5" t="s">
        <v>85</v>
      </c>
      <c r="D8071" s="5" t="s">
        <v>464</v>
      </c>
      <c r="E8071" s="5" t="s">
        <v>172</v>
      </c>
      <c r="F8071" s="6">
        <v>43761</v>
      </c>
      <c r="G8071" s="5" t="s">
        <v>148</v>
      </c>
      <c r="H8071" s="5" t="s">
        <v>205</v>
      </c>
      <c r="I8071">
        <v>43589</v>
      </c>
      <c r="J8071">
        <v>172</v>
      </c>
      <c r="K8071">
        <v>302</v>
      </c>
      <c r="L8071">
        <v>3</v>
      </c>
      <c r="M8071">
        <v>9060</v>
      </c>
      <c r="N8071">
        <v>6371.3220000000001</v>
      </c>
      <c r="O8071">
        <v>2123.7739999999999</v>
      </c>
      <c r="P8071">
        <v>100.66666666666667</v>
      </c>
      <c r="Q8071">
        <v>30</v>
      </c>
      <c r="R8071">
        <v>2688.6779999999999</v>
      </c>
      <c r="S8071">
        <v>2019</v>
      </c>
      <c r="T8071">
        <v>10</v>
      </c>
      <c r="U8071">
        <v>43</v>
      </c>
    </row>
    <row r="8072" spans="1:21" x14ac:dyDescent="0.3">
      <c r="A8072" s="5" t="s">
        <v>168</v>
      </c>
      <c r="B8072" s="5" t="s">
        <v>175</v>
      </c>
      <c r="C8072" s="5" t="s">
        <v>85</v>
      </c>
      <c r="D8072" s="5" t="s">
        <v>464</v>
      </c>
      <c r="E8072" s="5" t="s">
        <v>172</v>
      </c>
      <c r="F8072" s="6">
        <v>43761</v>
      </c>
      <c r="G8072" s="5" t="s">
        <v>148</v>
      </c>
      <c r="H8072" s="5" t="s">
        <v>216</v>
      </c>
      <c r="I8072">
        <v>43589</v>
      </c>
      <c r="J8072">
        <v>172</v>
      </c>
      <c r="K8072">
        <v>215</v>
      </c>
      <c r="L8072">
        <v>2</v>
      </c>
      <c r="M8072">
        <v>6450</v>
      </c>
      <c r="N8072">
        <v>4247.5479999999998</v>
      </c>
      <c r="O8072">
        <v>2123.7739999999999</v>
      </c>
      <c r="P8072">
        <v>107.5</v>
      </c>
      <c r="Q8072">
        <v>30</v>
      </c>
      <c r="R8072">
        <v>2202.4520000000002</v>
      </c>
      <c r="S8072">
        <v>2019</v>
      </c>
      <c r="T8072">
        <v>10</v>
      </c>
      <c r="U8072">
        <v>43</v>
      </c>
    </row>
    <row r="8073" spans="1:21" x14ac:dyDescent="0.3">
      <c r="A8073" s="5" t="s">
        <v>168</v>
      </c>
      <c r="B8073" s="5" t="s">
        <v>175</v>
      </c>
      <c r="C8073" s="5" t="s">
        <v>85</v>
      </c>
      <c r="D8073" s="5" t="s">
        <v>464</v>
      </c>
      <c r="E8073" s="5" t="s">
        <v>172</v>
      </c>
      <c r="F8073" s="6">
        <v>43761</v>
      </c>
      <c r="G8073" s="5" t="s">
        <v>148</v>
      </c>
      <c r="H8073" s="5" t="s">
        <v>184</v>
      </c>
      <c r="I8073">
        <v>43589</v>
      </c>
      <c r="J8073">
        <v>172</v>
      </c>
      <c r="K8073">
        <v>1689</v>
      </c>
      <c r="L8073">
        <v>16</v>
      </c>
      <c r="M8073">
        <v>49825.5</v>
      </c>
      <c r="N8073">
        <v>33980.383000000002</v>
      </c>
      <c r="O8073">
        <v>2123.7739999999999</v>
      </c>
      <c r="P8073">
        <v>105.5625</v>
      </c>
      <c r="Q8073">
        <v>29.5</v>
      </c>
      <c r="R8073">
        <v>15845.117</v>
      </c>
      <c r="S8073">
        <v>2019</v>
      </c>
      <c r="T8073">
        <v>10</v>
      </c>
      <c r="U8073">
        <v>43</v>
      </c>
    </row>
    <row r="8074" spans="1:21" x14ac:dyDescent="0.3">
      <c r="A8074" s="5" t="s">
        <v>168</v>
      </c>
      <c r="B8074" s="5" t="s">
        <v>175</v>
      </c>
      <c r="C8074" s="5" t="s">
        <v>85</v>
      </c>
      <c r="D8074" s="5" t="s">
        <v>464</v>
      </c>
      <c r="E8074" s="5" t="s">
        <v>172</v>
      </c>
      <c r="F8074" s="6">
        <v>43761</v>
      </c>
      <c r="G8074" s="5" t="s">
        <v>148</v>
      </c>
      <c r="H8074" s="5" t="s">
        <v>203</v>
      </c>
      <c r="I8074">
        <v>43589</v>
      </c>
      <c r="J8074">
        <v>172</v>
      </c>
      <c r="K8074">
        <v>194</v>
      </c>
      <c r="L8074">
        <v>2</v>
      </c>
      <c r="M8074">
        <v>5820</v>
      </c>
      <c r="N8074">
        <v>4247.5479999999998</v>
      </c>
      <c r="O8074">
        <v>2123.7739999999999</v>
      </c>
      <c r="P8074">
        <v>97</v>
      </c>
      <c r="Q8074">
        <v>30</v>
      </c>
      <c r="R8074">
        <v>1572.452</v>
      </c>
      <c r="S8074">
        <v>2019</v>
      </c>
      <c r="T8074">
        <v>10</v>
      </c>
      <c r="U8074">
        <v>43</v>
      </c>
    </row>
    <row r="8075" spans="1:21" x14ac:dyDescent="0.3">
      <c r="A8075" s="5" t="s">
        <v>168</v>
      </c>
      <c r="B8075" s="5" t="s">
        <v>175</v>
      </c>
      <c r="C8075" s="5" t="s">
        <v>85</v>
      </c>
      <c r="D8075" s="5" t="s">
        <v>464</v>
      </c>
      <c r="E8075" s="5" t="s">
        <v>172</v>
      </c>
      <c r="F8075" s="6">
        <v>43761</v>
      </c>
      <c r="G8075" s="5" t="s">
        <v>148</v>
      </c>
      <c r="H8075" s="5" t="s">
        <v>230</v>
      </c>
      <c r="I8075">
        <v>43589</v>
      </c>
      <c r="J8075">
        <v>172</v>
      </c>
      <c r="K8075">
        <v>2160</v>
      </c>
      <c r="L8075">
        <v>20</v>
      </c>
      <c r="M8075">
        <v>63720</v>
      </c>
      <c r="N8075">
        <v>42475.478999999999</v>
      </c>
      <c r="O8075">
        <v>2123.7739999999999</v>
      </c>
      <c r="P8075">
        <v>108</v>
      </c>
      <c r="Q8075">
        <v>29.5</v>
      </c>
      <c r="R8075">
        <v>21244.521000000001</v>
      </c>
      <c r="S8075">
        <v>2019</v>
      </c>
      <c r="T8075">
        <v>10</v>
      </c>
      <c r="U8075">
        <v>43</v>
      </c>
    </row>
    <row r="8076" spans="1:21" x14ac:dyDescent="0.3">
      <c r="A8076" s="5" t="s">
        <v>168</v>
      </c>
      <c r="B8076" s="5" t="s">
        <v>175</v>
      </c>
      <c r="C8076" s="5" t="s">
        <v>85</v>
      </c>
      <c r="D8076" s="5" t="s">
        <v>464</v>
      </c>
      <c r="E8076" s="5" t="s">
        <v>172</v>
      </c>
      <c r="F8076" s="6">
        <v>43761</v>
      </c>
      <c r="G8076" s="5" t="s">
        <v>148</v>
      </c>
      <c r="H8076" s="5" t="s">
        <v>222</v>
      </c>
      <c r="I8076">
        <v>43589</v>
      </c>
      <c r="J8076">
        <v>172</v>
      </c>
      <c r="K8076">
        <v>92</v>
      </c>
      <c r="L8076">
        <v>1</v>
      </c>
      <c r="M8076">
        <v>2760</v>
      </c>
      <c r="N8076">
        <v>2123.7739999999999</v>
      </c>
      <c r="O8076">
        <v>2123.7739999999999</v>
      </c>
      <c r="P8076">
        <v>92</v>
      </c>
      <c r="Q8076">
        <v>30</v>
      </c>
      <c r="R8076">
        <v>636.226</v>
      </c>
      <c r="S8076">
        <v>2019</v>
      </c>
      <c r="T8076">
        <v>10</v>
      </c>
      <c r="U8076">
        <v>43</v>
      </c>
    </row>
    <row r="8077" spans="1:21" x14ac:dyDescent="0.3">
      <c r="A8077" s="5" t="s">
        <v>168</v>
      </c>
      <c r="B8077" s="5" t="s">
        <v>175</v>
      </c>
      <c r="C8077" s="5" t="s">
        <v>85</v>
      </c>
      <c r="D8077" s="5" t="s">
        <v>464</v>
      </c>
      <c r="E8077" s="5" t="s">
        <v>172</v>
      </c>
      <c r="F8077" s="6">
        <v>43761</v>
      </c>
      <c r="G8077" s="5" t="s">
        <v>148</v>
      </c>
      <c r="H8077" s="5" t="s">
        <v>181</v>
      </c>
      <c r="I8077">
        <v>43589</v>
      </c>
      <c r="J8077">
        <v>172</v>
      </c>
      <c r="K8077">
        <v>100</v>
      </c>
      <c r="L8077">
        <v>1</v>
      </c>
      <c r="M8077">
        <v>3000</v>
      </c>
      <c r="N8077">
        <v>2123.7739999999999</v>
      </c>
      <c r="O8077">
        <v>2123.7739999999999</v>
      </c>
      <c r="P8077">
        <v>100</v>
      </c>
      <c r="Q8077">
        <v>30</v>
      </c>
      <c r="R8077">
        <v>876.226</v>
      </c>
      <c r="S8077">
        <v>2019</v>
      </c>
      <c r="T8077">
        <v>10</v>
      </c>
      <c r="U8077">
        <v>43</v>
      </c>
    </row>
    <row r="8078" spans="1:21" x14ac:dyDescent="0.3">
      <c r="A8078" s="5" t="s">
        <v>168</v>
      </c>
      <c r="B8078" s="5" t="s">
        <v>175</v>
      </c>
      <c r="C8078" s="5" t="s">
        <v>85</v>
      </c>
      <c r="D8078" s="5" t="s">
        <v>464</v>
      </c>
      <c r="E8078" s="5" t="s">
        <v>172</v>
      </c>
      <c r="F8078" s="6">
        <v>43761</v>
      </c>
      <c r="G8078" s="5" t="s">
        <v>148</v>
      </c>
      <c r="H8078" s="5" t="s">
        <v>321</v>
      </c>
      <c r="I8078">
        <v>43589</v>
      </c>
      <c r="J8078">
        <v>172</v>
      </c>
      <c r="K8078">
        <v>304</v>
      </c>
      <c r="L8078">
        <v>3</v>
      </c>
      <c r="M8078">
        <v>8968</v>
      </c>
      <c r="N8078">
        <v>6371.3220000000001</v>
      </c>
      <c r="O8078">
        <v>2123.7739999999999</v>
      </c>
      <c r="P8078">
        <v>101.33333333333333</v>
      </c>
      <c r="Q8078">
        <v>29.5</v>
      </c>
      <c r="R8078">
        <v>2596.6779999999999</v>
      </c>
      <c r="S8078">
        <v>2019</v>
      </c>
      <c r="T8078">
        <v>10</v>
      </c>
      <c r="U8078">
        <v>43</v>
      </c>
    </row>
    <row r="8079" spans="1:21" x14ac:dyDescent="0.3">
      <c r="A8079" s="5" t="s">
        <v>168</v>
      </c>
      <c r="B8079" s="5" t="s">
        <v>175</v>
      </c>
      <c r="C8079" s="5" t="s">
        <v>85</v>
      </c>
      <c r="D8079" s="5" t="s">
        <v>464</v>
      </c>
      <c r="E8079" s="5" t="s">
        <v>172</v>
      </c>
      <c r="F8079" s="6">
        <v>43761</v>
      </c>
      <c r="G8079" s="5" t="s">
        <v>148</v>
      </c>
      <c r="H8079" s="5" t="s">
        <v>269</v>
      </c>
      <c r="I8079">
        <v>43589</v>
      </c>
      <c r="J8079">
        <v>172</v>
      </c>
      <c r="K8079">
        <v>415</v>
      </c>
      <c r="L8079">
        <v>4</v>
      </c>
      <c r="M8079">
        <v>12242.5</v>
      </c>
      <c r="N8079">
        <v>8495.0959999999995</v>
      </c>
      <c r="O8079">
        <v>2123.7739999999999</v>
      </c>
      <c r="P8079">
        <v>103.75</v>
      </c>
      <c r="Q8079">
        <v>29.5</v>
      </c>
      <c r="R8079">
        <v>3747.404</v>
      </c>
      <c r="S8079">
        <v>2019</v>
      </c>
      <c r="T8079">
        <v>10</v>
      </c>
      <c r="U8079">
        <v>43</v>
      </c>
    </row>
    <row r="8080" spans="1:21" x14ac:dyDescent="0.3">
      <c r="A8080" s="5" t="s">
        <v>168</v>
      </c>
      <c r="B8080" s="5" t="s">
        <v>175</v>
      </c>
      <c r="C8080" s="5" t="s">
        <v>85</v>
      </c>
      <c r="D8080" s="5" t="s">
        <v>464</v>
      </c>
      <c r="E8080" s="5" t="s">
        <v>172</v>
      </c>
      <c r="F8080" s="6">
        <v>43761</v>
      </c>
      <c r="G8080" s="5" t="s">
        <v>148</v>
      </c>
      <c r="H8080" s="5" t="s">
        <v>185</v>
      </c>
      <c r="I8080">
        <v>43589</v>
      </c>
      <c r="J8080">
        <v>172</v>
      </c>
      <c r="K8080">
        <v>404</v>
      </c>
      <c r="L8080">
        <v>4</v>
      </c>
      <c r="M8080">
        <v>12120</v>
      </c>
      <c r="N8080">
        <v>8495.0959999999995</v>
      </c>
      <c r="O8080">
        <v>2123.7739999999999</v>
      </c>
      <c r="P8080">
        <v>101</v>
      </c>
      <c r="Q8080">
        <v>30</v>
      </c>
      <c r="R8080">
        <v>3624.904</v>
      </c>
      <c r="S8080">
        <v>2019</v>
      </c>
      <c r="T8080">
        <v>10</v>
      </c>
      <c r="U8080">
        <v>43</v>
      </c>
    </row>
    <row r="8081" spans="1:21" x14ac:dyDescent="0.3">
      <c r="A8081" s="5" t="s">
        <v>168</v>
      </c>
      <c r="B8081" s="5" t="s">
        <v>175</v>
      </c>
      <c r="C8081" s="5" t="s">
        <v>85</v>
      </c>
      <c r="D8081" s="5" t="s">
        <v>464</v>
      </c>
      <c r="E8081" s="5" t="s">
        <v>172</v>
      </c>
      <c r="F8081" s="6">
        <v>43761</v>
      </c>
      <c r="G8081" s="5" t="s">
        <v>148</v>
      </c>
      <c r="H8081" s="5" t="s">
        <v>186</v>
      </c>
      <c r="I8081">
        <v>43589</v>
      </c>
      <c r="J8081">
        <v>172</v>
      </c>
      <c r="K8081">
        <v>98</v>
      </c>
      <c r="L8081">
        <v>1</v>
      </c>
      <c r="M8081">
        <v>2940</v>
      </c>
      <c r="N8081">
        <v>2123.7739999999999</v>
      </c>
      <c r="O8081">
        <v>2123.7739999999999</v>
      </c>
      <c r="P8081">
        <v>98</v>
      </c>
      <c r="Q8081">
        <v>30</v>
      </c>
      <c r="R8081">
        <v>816.226</v>
      </c>
      <c r="S8081">
        <v>2019</v>
      </c>
      <c r="T8081">
        <v>10</v>
      </c>
      <c r="U8081">
        <v>43</v>
      </c>
    </row>
    <row r="8082" spans="1:21" x14ac:dyDescent="0.3">
      <c r="A8082" s="5" t="s">
        <v>168</v>
      </c>
      <c r="B8082" s="5" t="s">
        <v>175</v>
      </c>
      <c r="C8082" s="5" t="s">
        <v>85</v>
      </c>
      <c r="D8082" s="5" t="s">
        <v>464</v>
      </c>
      <c r="E8082" s="5" t="s">
        <v>172</v>
      </c>
      <c r="F8082" s="6">
        <v>43761</v>
      </c>
      <c r="G8082" s="5" t="s">
        <v>148</v>
      </c>
      <c r="H8082" s="5" t="s">
        <v>187</v>
      </c>
      <c r="I8082">
        <v>43589</v>
      </c>
      <c r="J8082">
        <v>172</v>
      </c>
      <c r="K8082">
        <v>196</v>
      </c>
      <c r="L8082">
        <v>2</v>
      </c>
      <c r="M8082">
        <v>5880</v>
      </c>
      <c r="N8082">
        <v>4247.5479999999998</v>
      </c>
      <c r="O8082">
        <v>2123.7739999999999</v>
      </c>
      <c r="P8082">
        <v>98</v>
      </c>
      <c r="Q8082">
        <v>30</v>
      </c>
      <c r="R8082">
        <v>1632.452</v>
      </c>
      <c r="S8082">
        <v>2019</v>
      </c>
      <c r="T8082">
        <v>10</v>
      </c>
      <c r="U8082">
        <v>43</v>
      </c>
    </row>
    <row r="8083" spans="1:21" x14ac:dyDescent="0.3">
      <c r="A8083" s="5" t="s">
        <v>168</v>
      </c>
      <c r="B8083" s="5" t="s">
        <v>175</v>
      </c>
      <c r="C8083" s="5" t="s">
        <v>85</v>
      </c>
      <c r="D8083" s="5" t="s">
        <v>464</v>
      </c>
      <c r="E8083" s="5" t="s">
        <v>172</v>
      </c>
      <c r="F8083" s="6">
        <v>43761</v>
      </c>
      <c r="G8083" s="5" t="s">
        <v>148</v>
      </c>
      <c r="H8083" s="5" t="s">
        <v>225</v>
      </c>
      <c r="I8083">
        <v>43589</v>
      </c>
      <c r="J8083">
        <v>172</v>
      </c>
      <c r="K8083">
        <v>106</v>
      </c>
      <c r="L8083">
        <v>1</v>
      </c>
      <c r="M8083">
        <v>3127</v>
      </c>
      <c r="N8083">
        <v>2123.7739999999999</v>
      </c>
      <c r="O8083">
        <v>2123.7739999999999</v>
      </c>
      <c r="P8083">
        <v>106</v>
      </c>
      <c r="Q8083">
        <v>29.5</v>
      </c>
      <c r="R8083">
        <v>1003.226</v>
      </c>
      <c r="S8083">
        <v>2019</v>
      </c>
      <c r="T8083">
        <v>10</v>
      </c>
      <c r="U8083">
        <v>43</v>
      </c>
    </row>
    <row r="8084" spans="1:21" x14ac:dyDescent="0.3">
      <c r="A8084" s="5" t="s">
        <v>168</v>
      </c>
      <c r="B8084" s="5" t="s">
        <v>175</v>
      </c>
      <c r="C8084" s="5" t="s">
        <v>85</v>
      </c>
      <c r="D8084" s="5" t="s">
        <v>464</v>
      </c>
      <c r="E8084" s="5" t="s">
        <v>172</v>
      </c>
      <c r="F8084" s="6">
        <v>43761</v>
      </c>
      <c r="G8084" s="5" t="s">
        <v>148</v>
      </c>
      <c r="H8084" s="5" t="s">
        <v>190</v>
      </c>
      <c r="I8084">
        <v>43589</v>
      </c>
      <c r="J8084">
        <v>172</v>
      </c>
      <c r="K8084">
        <v>102</v>
      </c>
      <c r="L8084">
        <v>1</v>
      </c>
      <c r="M8084">
        <v>3060</v>
      </c>
      <c r="N8084">
        <v>2123.7739999999999</v>
      </c>
      <c r="O8084">
        <v>2123.7739999999999</v>
      </c>
      <c r="P8084">
        <v>102</v>
      </c>
      <c r="Q8084">
        <v>30</v>
      </c>
      <c r="R8084">
        <v>936.226</v>
      </c>
      <c r="S8084">
        <v>2019</v>
      </c>
      <c r="T8084">
        <v>10</v>
      </c>
      <c r="U8084">
        <v>43</v>
      </c>
    </row>
    <row r="8085" spans="1:21" x14ac:dyDescent="0.3">
      <c r="A8085" s="5" t="s">
        <v>168</v>
      </c>
      <c r="B8085" s="5" t="s">
        <v>175</v>
      </c>
      <c r="C8085" s="5" t="s">
        <v>85</v>
      </c>
      <c r="D8085" s="5" t="s">
        <v>464</v>
      </c>
      <c r="E8085" s="5" t="s">
        <v>172</v>
      </c>
      <c r="F8085" s="6">
        <v>43761</v>
      </c>
      <c r="G8085" s="5" t="s">
        <v>148</v>
      </c>
      <c r="H8085" s="5" t="s">
        <v>190</v>
      </c>
      <c r="I8085">
        <v>43589</v>
      </c>
      <c r="J8085">
        <v>172</v>
      </c>
      <c r="K8085">
        <v>192</v>
      </c>
      <c r="L8085">
        <v>2</v>
      </c>
      <c r="M8085">
        <v>5760</v>
      </c>
      <c r="N8085">
        <v>4247.5479999999998</v>
      </c>
      <c r="O8085">
        <v>2123.7739999999999</v>
      </c>
      <c r="P8085">
        <v>96</v>
      </c>
      <c r="Q8085">
        <v>30</v>
      </c>
      <c r="R8085">
        <v>1512.452</v>
      </c>
      <c r="S8085">
        <v>2019</v>
      </c>
      <c r="T8085">
        <v>10</v>
      </c>
      <c r="U8085">
        <v>43</v>
      </c>
    </row>
    <row r="8086" spans="1:21" x14ac:dyDescent="0.3">
      <c r="A8086" s="5" t="s">
        <v>168</v>
      </c>
      <c r="B8086" s="5" t="s">
        <v>175</v>
      </c>
      <c r="C8086" s="5" t="s">
        <v>85</v>
      </c>
      <c r="D8086" s="5" t="s">
        <v>464</v>
      </c>
      <c r="E8086" s="5" t="s">
        <v>172</v>
      </c>
      <c r="F8086" s="6">
        <v>43761</v>
      </c>
      <c r="G8086" s="5" t="s">
        <v>148</v>
      </c>
      <c r="H8086" s="5" t="s">
        <v>189</v>
      </c>
      <c r="I8086">
        <v>43589</v>
      </c>
      <c r="J8086">
        <v>172</v>
      </c>
      <c r="K8086">
        <v>196</v>
      </c>
      <c r="L8086">
        <v>2</v>
      </c>
      <c r="M8086">
        <v>5880</v>
      </c>
      <c r="N8086">
        <v>4247.5479999999998</v>
      </c>
      <c r="O8086">
        <v>2123.7739999999999</v>
      </c>
      <c r="P8086">
        <v>98</v>
      </c>
      <c r="Q8086">
        <v>30</v>
      </c>
      <c r="R8086">
        <v>1632.452</v>
      </c>
      <c r="S8086">
        <v>2019</v>
      </c>
      <c r="T8086">
        <v>10</v>
      </c>
      <c r="U8086">
        <v>43</v>
      </c>
    </row>
    <row r="8087" spans="1:21" x14ac:dyDescent="0.3">
      <c r="A8087" s="5" t="s">
        <v>168</v>
      </c>
      <c r="B8087" s="5" t="s">
        <v>206</v>
      </c>
      <c r="C8087" s="5" t="s">
        <v>115</v>
      </c>
      <c r="D8087" s="5" t="s">
        <v>454</v>
      </c>
      <c r="E8087" s="5" t="s">
        <v>172</v>
      </c>
      <c r="F8087" s="6">
        <v>43761</v>
      </c>
      <c r="G8087" s="5" t="s">
        <v>148</v>
      </c>
      <c r="H8087" s="5" t="s">
        <v>371</v>
      </c>
      <c r="I8087">
        <v>43590</v>
      </c>
      <c r="J8087">
        <v>171</v>
      </c>
      <c r="K8087">
        <v>1142.8</v>
      </c>
      <c r="L8087">
        <v>10</v>
      </c>
      <c r="M8087">
        <v>32912.639999999999</v>
      </c>
      <c r="N8087">
        <v>29189.214</v>
      </c>
      <c r="O8087">
        <v>2918.9209999999998</v>
      </c>
      <c r="P8087">
        <v>114.28</v>
      </c>
      <c r="Q8087">
        <v>28.8</v>
      </c>
      <c r="R8087">
        <v>3723.4259999999999</v>
      </c>
      <c r="S8087">
        <v>2019</v>
      </c>
      <c r="T8087">
        <v>10</v>
      </c>
      <c r="U8087">
        <v>43</v>
      </c>
    </row>
    <row r="8088" spans="1:21" x14ac:dyDescent="0.3">
      <c r="A8088" s="5" t="s">
        <v>168</v>
      </c>
      <c r="B8088" s="5" t="s">
        <v>175</v>
      </c>
      <c r="C8088" s="5" t="s">
        <v>85</v>
      </c>
      <c r="D8088" s="5" t="s">
        <v>464</v>
      </c>
      <c r="E8088" s="5" t="s">
        <v>172</v>
      </c>
      <c r="F8088" s="6">
        <v>43762</v>
      </c>
      <c r="G8088" s="5" t="s">
        <v>148</v>
      </c>
      <c r="H8088" s="5" t="s">
        <v>178</v>
      </c>
      <c r="I8088">
        <v>43589</v>
      </c>
      <c r="J8088">
        <v>173</v>
      </c>
      <c r="K8088">
        <v>398</v>
      </c>
      <c r="L8088">
        <v>4</v>
      </c>
      <c r="M8088">
        <v>11741</v>
      </c>
      <c r="N8088">
        <v>8495.0959999999995</v>
      </c>
      <c r="O8088">
        <v>2123.7739999999999</v>
      </c>
      <c r="P8088">
        <v>99.5</v>
      </c>
      <c r="Q8088">
        <v>29.5</v>
      </c>
      <c r="R8088">
        <v>3245.904</v>
      </c>
      <c r="S8088">
        <v>2019</v>
      </c>
      <c r="T8088">
        <v>10</v>
      </c>
      <c r="U8088">
        <v>43</v>
      </c>
    </row>
    <row r="8089" spans="1:21" x14ac:dyDescent="0.3">
      <c r="A8089" s="5" t="s">
        <v>168</v>
      </c>
      <c r="B8089" s="5" t="s">
        <v>175</v>
      </c>
      <c r="C8089" s="5" t="s">
        <v>85</v>
      </c>
      <c r="D8089" s="5" t="s">
        <v>464</v>
      </c>
      <c r="E8089" s="5" t="s">
        <v>172</v>
      </c>
      <c r="F8089" s="6">
        <v>43762</v>
      </c>
      <c r="G8089" s="5" t="s">
        <v>148</v>
      </c>
      <c r="H8089" s="5" t="s">
        <v>198</v>
      </c>
      <c r="I8089">
        <v>43589</v>
      </c>
      <c r="J8089">
        <v>173</v>
      </c>
      <c r="K8089">
        <v>94.5</v>
      </c>
      <c r="L8089">
        <v>1</v>
      </c>
      <c r="M8089">
        <v>2787.75</v>
      </c>
      <c r="N8089">
        <v>2123.7739999999999</v>
      </c>
      <c r="O8089">
        <v>2123.7739999999999</v>
      </c>
      <c r="P8089">
        <v>94.5</v>
      </c>
      <c r="Q8089">
        <v>29.5</v>
      </c>
      <c r="R8089">
        <v>663.976</v>
      </c>
      <c r="S8089">
        <v>2019</v>
      </c>
      <c r="T8089">
        <v>10</v>
      </c>
      <c r="U8089">
        <v>43</v>
      </c>
    </row>
    <row r="8090" spans="1:21" x14ac:dyDescent="0.3">
      <c r="A8090" s="5" t="s">
        <v>168</v>
      </c>
      <c r="B8090" s="5" t="s">
        <v>175</v>
      </c>
      <c r="C8090" s="5" t="s">
        <v>85</v>
      </c>
      <c r="D8090" s="5" t="s">
        <v>464</v>
      </c>
      <c r="E8090" s="5" t="s">
        <v>172</v>
      </c>
      <c r="F8090" s="6">
        <v>43762</v>
      </c>
      <c r="G8090" s="5" t="s">
        <v>148</v>
      </c>
      <c r="H8090" s="5" t="s">
        <v>197</v>
      </c>
      <c r="I8090">
        <v>43589</v>
      </c>
      <c r="J8090">
        <v>173</v>
      </c>
      <c r="K8090">
        <v>439.5</v>
      </c>
      <c r="L8090">
        <v>4</v>
      </c>
      <c r="M8090">
        <v>12965.25</v>
      </c>
      <c r="N8090">
        <v>8495.0959999999995</v>
      </c>
      <c r="O8090">
        <v>2123.7739999999999</v>
      </c>
      <c r="P8090">
        <v>109.875</v>
      </c>
      <c r="Q8090">
        <v>29.5</v>
      </c>
      <c r="R8090">
        <v>4470.1540000000005</v>
      </c>
      <c r="S8090">
        <v>2019</v>
      </c>
      <c r="T8090">
        <v>10</v>
      </c>
      <c r="U8090">
        <v>43</v>
      </c>
    </row>
    <row r="8091" spans="1:21" x14ac:dyDescent="0.3">
      <c r="A8091" s="5" t="s">
        <v>168</v>
      </c>
      <c r="B8091" s="5" t="s">
        <v>175</v>
      </c>
      <c r="C8091" s="5" t="s">
        <v>85</v>
      </c>
      <c r="D8091" s="5" t="s">
        <v>464</v>
      </c>
      <c r="E8091" s="5" t="s">
        <v>172</v>
      </c>
      <c r="F8091" s="6">
        <v>43762</v>
      </c>
      <c r="G8091" s="5" t="s">
        <v>148</v>
      </c>
      <c r="H8091" s="5" t="s">
        <v>311</v>
      </c>
      <c r="I8091">
        <v>43589</v>
      </c>
      <c r="J8091">
        <v>173</v>
      </c>
      <c r="K8091">
        <v>100</v>
      </c>
      <c r="L8091">
        <v>1</v>
      </c>
      <c r="M8091">
        <v>2950</v>
      </c>
      <c r="N8091">
        <v>2123.7739999999999</v>
      </c>
      <c r="O8091">
        <v>2123.7739999999999</v>
      </c>
      <c r="P8091">
        <v>100</v>
      </c>
      <c r="Q8091">
        <v>29.5</v>
      </c>
      <c r="R8091">
        <v>826.226</v>
      </c>
      <c r="S8091">
        <v>2019</v>
      </c>
      <c r="T8091">
        <v>10</v>
      </c>
      <c r="U8091">
        <v>43</v>
      </c>
    </row>
    <row r="8092" spans="1:21" x14ac:dyDescent="0.3">
      <c r="A8092" s="5" t="s">
        <v>168</v>
      </c>
      <c r="B8092" s="5" t="s">
        <v>175</v>
      </c>
      <c r="C8092" s="5" t="s">
        <v>85</v>
      </c>
      <c r="D8092" s="5" t="s">
        <v>464</v>
      </c>
      <c r="E8092" s="5" t="s">
        <v>172</v>
      </c>
      <c r="F8092" s="6">
        <v>43762</v>
      </c>
      <c r="G8092" s="5" t="s">
        <v>148</v>
      </c>
      <c r="H8092" s="5" t="s">
        <v>351</v>
      </c>
      <c r="I8092">
        <v>43589</v>
      </c>
      <c r="J8092">
        <v>173</v>
      </c>
      <c r="K8092">
        <v>194.5</v>
      </c>
      <c r="L8092">
        <v>2</v>
      </c>
      <c r="M8092">
        <v>5737.75</v>
      </c>
      <c r="N8092">
        <v>4247.5479999999998</v>
      </c>
      <c r="O8092">
        <v>2123.7739999999999</v>
      </c>
      <c r="P8092">
        <v>97.25</v>
      </c>
      <c r="Q8092">
        <v>29.5</v>
      </c>
      <c r="R8092">
        <v>1490.202</v>
      </c>
      <c r="S8092">
        <v>2019</v>
      </c>
      <c r="T8092">
        <v>10</v>
      </c>
      <c r="U8092">
        <v>43</v>
      </c>
    </row>
    <row r="8093" spans="1:21" x14ac:dyDescent="0.3">
      <c r="A8093" s="5" t="s">
        <v>168</v>
      </c>
      <c r="B8093" s="5" t="s">
        <v>175</v>
      </c>
      <c r="C8093" s="5" t="s">
        <v>85</v>
      </c>
      <c r="D8093" s="5" t="s">
        <v>464</v>
      </c>
      <c r="E8093" s="5" t="s">
        <v>172</v>
      </c>
      <c r="F8093" s="6">
        <v>43762</v>
      </c>
      <c r="G8093" s="5" t="s">
        <v>148</v>
      </c>
      <c r="H8093" s="5" t="s">
        <v>190</v>
      </c>
      <c r="I8093">
        <v>43589</v>
      </c>
      <c r="J8093">
        <v>173</v>
      </c>
      <c r="K8093">
        <v>101</v>
      </c>
      <c r="L8093">
        <v>1</v>
      </c>
      <c r="M8093">
        <v>2979.5</v>
      </c>
      <c r="N8093">
        <v>2123.7739999999999</v>
      </c>
      <c r="O8093">
        <v>2123.7739999999999</v>
      </c>
      <c r="P8093">
        <v>101</v>
      </c>
      <c r="Q8093">
        <v>29.5</v>
      </c>
      <c r="R8093">
        <v>855.726</v>
      </c>
      <c r="S8093">
        <v>2019</v>
      </c>
      <c r="T8093">
        <v>10</v>
      </c>
      <c r="U8093">
        <v>43</v>
      </c>
    </row>
    <row r="8094" spans="1:21" x14ac:dyDescent="0.3">
      <c r="A8094" s="5" t="s">
        <v>168</v>
      </c>
      <c r="B8094" s="5" t="s">
        <v>175</v>
      </c>
      <c r="C8094" s="5" t="s">
        <v>85</v>
      </c>
      <c r="D8094" s="5" t="s">
        <v>464</v>
      </c>
      <c r="E8094" s="5" t="s">
        <v>172</v>
      </c>
      <c r="F8094" s="6">
        <v>43762</v>
      </c>
      <c r="G8094" s="5" t="s">
        <v>148</v>
      </c>
      <c r="H8094" s="5" t="s">
        <v>173</v>
      </c>
      <c r="I8094">
        <v>43589</v>
      </c>
      <c r="J8094">
        <v>173</v>
      </c>
      <c r="K8094">
        <v>681</v>
      </c>
      <c r="L8094">
        <v>7</v>
      </c>
      <c r="M8094">
        <v>23154</v>
      </c>
      <c r="N8094">
        <v>14866.418</v>
      </c>
      <c r="O8094">
        <v>2123.7739999999999</v>
      </c>
      <c r="P8094">
        <v>97.285714285714292</v>
      </c>
      <c r="Q8094">
        <v>34</v>
      </c>
      <c r="R8094">
        <v>8287.5820000000003</v>
      </c>
      <c r="S8094">
        <v>2019</v>
      </c>
      <c r="T8094">
        <v>10</v>
      </c>
      <c r="U8094">
        <v>43</v>
      </c>
    </row>
    <row r="8095" spans="1:21" x14ac:dyDescent="0.3">
      <c r="A8095" s="5" t="s">
        <v>168</v>
      </c>
      <c r="B8095" s="5" t="s">
        <v>175</v>
      </c>
      <c r="C8095" s="5" t="s">
        <v>84</v>
      </c>
      <c r="D8095" s="5" t="s">
        <v>463</v>
      </c>
      <c r="E8095" s="5" t="s">
        <v>172</v>
      </c>
      <c r="F8095" s="6">
        <v>43763</v>
      </c>
      <c r="G8095" s="5" t="s">
        <v>148</v>
      </c>
      <c r="H8095" s="5" t="s">
        <v>194</v>
      </c>
      <c r="I8095">
        <v>43582</v>
      </c>
      <c r="J8095">
        <v>181</v>
      </c>
      <c r="K8095">
        <v>450</v>
      </c>
      <c r="L8095">
        <v>4</v>
      </c>
      <c r="M8095">
        <v>13275</v>
      </c>
      <c r="N8095">
        <v>9322.5239999999994</v>
      </c>
      <c r="O8095">
        <v>2330.6309999999999</v>
      </c>
      <c r="P8095">
        <v>112.5</v>
      </c>
      <c r="Q8095">
        <v>29.5</v>
      </c>
      <c r="R8095">
        <v>3952.4760000000001</v>
      </c>
      <c r="S8095">
        <v>2019</v>
      </c>
      <c r="T8095">
        <v>10</v>
      </c>
      <c r="U8095">
        <v>43</v>
      </c>
    </row>
    <row r="8096" spans="1:21" x14ac:dyDescent="0.3">
      <c r="A8096" s="5" t="s">
        <v>168</v>
      </c>
      <c r="B8096" s="5" t="s">
        <v>175</v>
      </c>
      <c r="C8096" s="5" t="s">
        <v>84</v>
      </c>
      <c r="D8096" s="5" t="s">
        <v>463</v>
      </c>
      <c r="E8096" s="5" t="s">
        <v>172</v>
      </c>
      <c r="F8096" s="6">
        <v>43763</v>
      </c>
      <c r="G8096" s="5" t="s">
        <v>148</v>
      </c>
      <c r="H8096" s="5" t="s">
        <v>178</v>
      </c>
      <c r="I8096">
        <v>43582</v>
      </c>
      <c r="J8096">
        <v>181</v>
      </c>
      <c r="K8096">
        <v>105.5</v>
      </c>
      <c r="L8096">
        <v>1</v>
      </c>
      <c r="M8096">
        <v>3112.25</v>
      </c>
      <c r="N8096">
        <v>2330.6309999999999</v>
      </c>
      <c r="O8096">
        <v>2330.6309999999999</v>
      </c>
      <c r="P8096">
        <v>105.5</v>
      </c>
      <c r="Q8096">
        <v>29.5</v>
      </c>
      <c r="R8096">
        <v>781.61900000000003</v>
      </c>
      <c r="S8096">
        <v>2019</v>
      </c>
      <c r="T8096">
        <v>10</v>
      </c>
      <c r="U8096">
        <v>43</v>
      </c>
    </row>
    <row r="8097" spans="1:21" x14ac:dyDescent="0.3">
      <c r="A8097" s="5" t="s">
        <v>168</v>
      </c>
      <c r="B8097" s="5" t="s">
        <v>175</v>
      </c>
      <c r="C8097" s="5" t="s">
        <v>84</v>
      </c>
      <c r="D8097" s="5" t="s">
        <v>463</v>
      </c>
      <c r="E8097" s="5" t="s">
        <v>172</v>
      </c>
      <c r="F8097" s="6">
        <v>43763</v>
      </c>
      <c r="G8097" s="5" t="s">
        <v>148</v>
      </c>
      <c r="H8097" s="5" t="s">
        <v>197</v>
      </c>
      <c r="I8097">
        <v>43582</v>
      </c>
      <c r="J8097">
        <v>181</v>
      </c>
      <c r="K8097">
        <v>314</v>
      </c>
      <c r="L8097">
        <v>3</v>
      </c>
      <c r="M8097">
        <v>9263</v>
      </c>
      <c r="N8097">
        <v>6991.893</v>
      </c>
      <c r="O8097">
        <v>2330.6309999999999</v>
      </c>
      <c r="P8097">
        <v>104.66666666666667</v>
      </c>
      <c r="Q8097">
        <v>29.5</v>
      </c>
      <c r="R8097">
        <v>2271.107</v>
      </c>
      <c r="S8097">
        <v>2019</v>
      </c>
      <c r="T8097">
        <v>10</v>
      </c>
      <c r="U8097">
        <v>43</v>
      </c>
    </row>
    <row r="8098" spans="1:21" x14ac:dyDescent="0.3">
      <c r="A8098" s="5" t="s">
        <v>168</v>
      </c>
      <c r="B8098" s="5" t="s">
        <v>175</v>
      </c>
      <c r="C8098" s="5" t="s">
        <v>84</v>
      </c>
      <c r="D8098" s="5" t="s">
        <v>463</v>
      </c>
      <c r="E8098" s="5" t="s">
        <v>172</v>
      </c>
      <c r="F8098" s="6">
        <v>43763</v>
      </c>
      <c r="G8098" s="5" t="s">
        <v>148</v>
      </c>
      <c r="H8098" s="5" t="s">
        <v>198</v>
      </c>
      <c r="I8098">
        <v>43582</v>
      </c>
      <c r="J8098">
        <v>181</v>
      </c>
      <c r="K8098">
        <v>124</v>
      </c>
      <c r="L8098">
        <v>1</v>
      </c>
      <c r="M8098">
        <v>3658</v>
      </c>
      <c r="N8098">
        <v>2330.6309999999999</v>
      </c>
      <c r="O8098">
        <v>2330.6309999999999</v>
      </c>
      <c r="P8098">
        <v>124</v>
      </c>
      <c r="Q8098">
        <v>29.5</v>
      </c>
      <c r="R8098">
        <v>1327.3689999999999</v>
      </c>
      <c r="S8098">
        <v>2019</v>
      </c>
      <c r="T8098">
        <v>10</v>
      </c>
      <c r="U8098">
        <v>43</v>
      </c>
    </row>
    <row r="8099" spans="1:21" x14ac:dyDescent="0.3">
      <c r="A8099" s="5" t="s">
        <v>168</v>
      </c>
      <c r="B8099" s="5" t="s">
        <v>175</v>
      </c>
      <c r="C8099" s="5" t="s">
        <v>84</v>
      </c>
      <c r="D8099" s="5" t="s">
        <v>463</v>
      </c>
      <c r="E8099" s="5" t="s">
        <v>172</v>
      </c>
      <c r="F8099" s="6">
        <v>43763</v>
      </c>
      <c r="G8099" s="5" t="s">
        <v>148</v>
      </c>
      <c r="H8099" s="5" t="s">
        <v>311</v>
      </c>
      <c r="I8099">
        <v>43582</v>
      </c>
      <c r="J8099">
        <v>181</v>
      </c>
      <c r="K8099">
        <v>115.5</v>
      </c>
      <c r="L8099">
        <v>1</v>
      </c>
      <c r="M8099">
        <v>3407.25</v>
      </c>
      <c r="N8099">
        <v>2330.6309999999999</v>
      </c>
      <c r="O8099">
        <v>2330.6309999999999</v>
      </c>
      <c r="P8099">
        <v>115.5</v>
      </c>
      <c r="Q8099">
        <v>29.5</v>
      </c>
      <c r="R8099">
        <v>1076.6189999999999</v>
      </c>
      <c r="S8099">
        <v>2019</v>
      </c>
      <c r="T8099">
        <v>10</v>
      </c>
      <c r="U8099">
        <v>43</v>
      </c>
    </row>
    <row r="8100" spans="1:21" x14ac:dyDescent="0.3">
      <c r="A8100" s="5" t="s">
        <v>168</v>
      </c>
      <c r="B8100" s="5" t="s">
        <v>175</v>
      </c>
      <c r="C8100" s="5" t="s">
        <v>84</v>
      </c>
      <c r="D8100" s="5" t="s">
        <v>463</v>
      </c>
      <c r="E8100" s="5" t="s">
        <v>172</v>
      </c>
      <c r="F8100" s="6">
        <v>43763</v>
      </c>
      <c r="G8100" s="5" t="s">
        <v>148</v>
      </c>
      <c r="H8100" s="5" t="s">
        <v>235</v>
      </c>
      <c r="I8100">
        <v>43582</v>
      </c>
      <c r="J8100">
        <v>181</v>
      </c>
      <c r="K8100">
        <v>105.5</v>
      </c>
      <c r="L8100">
        <v>1</v>
      </c>
      <c r="M8100">
        <v>3112.25</v>
      </c>
      <c r="N8100">
        <v>2330.6309999999999</v>
      </c>
      <c r="O8100">
        <v>2330.6309999999999</v>
      </c>
      <c r="P8100">
        <v>105.5</v>
      </c>
      <c r="Q8100">
        <v>29.5</v>
      </c>
      <c r="R8100">
        <v>781.61900000000003</v>
      </c>
      <c r="S8100">
        <v>2019</v>
      </c>
      <c r="T8100">
        <v>10</v>
      </c>
      <c r="U8100">
        <v>43</v>
      </c>
    </row>
    <row r="8101" spans="1:21" x14ac:dyDescent="0.3">
      <c r="A8101" s="5" t="s">
        <v>168</v>
      </c>
      <c r="B8101" s="5" t="s">
        <v>175</v>
      </c>
      <c r="C8101" s="5" t="s">
        <v>84</v>
      </c>
      <c r="D8101" s="5" t="s">
        <v>463</v>
      </c>
      <c r="E8101" s="5" t="s">
        <v>172</v>
      </c>
      <c r="F8101" s="6">
        <v>43763</v>
      </c>
      <c r="G8101" s="5" t="s">
        <v>148</v>
      </c>
      <c r="H8101" s="5" t="s">
        <v>190</v>
      </c>
      <c r="I8101">
        <v>43582</v>
      </c>
      <c r="J8101">
        <v>181</v>
      </c>
      <c r="K8101">
        <v>114.5</v>
      </c>
      <c r="L8101">
        <v>1</v>
      </c>
      <c r="M8101">
        <v>3377.75</v>
      </c>
      <c r="N8101">
        <v>2330.6309999999999</v>
      </c>
      <c r="O8101">
        <v>2330.6309999999999</v>
      </c>
      <c r="P8101">
        <v>114.5</v>
      </c>
      <c r="Q8101">
        <v>29.5</v>
      </c>
      <c r="R8101">
        <v>1047.1189999999999</v>
      </c>
      <c r="S8101">
        <v>2019</v>
      </c>
      <c r="T8101">
        <v>10</v>
      </c>
      <c r="U8101">
        <v>43</v>
      </c>
    </row>
    <row r="8102" spans="1:21" x14ac:dyDescent="0.3">
      <c r="A8102" s="5" t="s">
        <v>168</v>
      </c>
      <c r="B8102" s="5" t="s">
        <v>175</v>
      </c>
      <c r="C8102" s="5" t="s">
        <v>84</v>
      </c>
      <c r="D8102" s="5" t="s">
        <v>463</v>
      </c>
      <c r="E8102" s="5" t="s">
        <v>172</v>
      </c>
      <c r="F8102" s="6">
        <v>43763</v>
      </c>
      <c r="G8102" s="5" t="s">
        <v>148</v>
      </c>
      <c r="H8102" s="5" t="s">
        <v>173</v>
      </c>
      <c r="I8102">
        <v>43582</v>
      </c>
      <c r="J8102">
        <v>181</v>
      </c>
      <c r="K8102">
        <v>447</v>
      </c>
      <c r="L8102">
        <v>4</v>
      </c>
      <c r="M8102">
        <v>15198</v>
      </c>
      <c r="N8102">
        <v>9322.5239999999994</v>
      </c>
      <c r="O8102">
        <v>2330.6309999999999</v>
      </c>
      <c r="P8102">
        <v>111.75</v>
      </c>
      <c r="Q8102">
        <v>34</v>
      </c>
      <c r="R8102">
        <v>5875.4759999999997</v>
      </c>
      <c r="S8102">
        <v>2019</v>
      </c>
      <c r="T8102">
        <v>10</v>
      </c>
      <c r="U8102">
        <v>43</v>
      </c>
    </row>
    <row r="8103" spans="1:21" x14ac:dyDescent="0.3">
      <c r="A8103" s="5" t="s">
        <v>168</v>
      </c>
      <c r="B8103" s="5" t="s">
        <v>175</v>
      </c>
      <c r="C8103" s="5" t="s">
        <v>84</v>
      </c>
      <c r="D8103" s="5" t="s">
        <v>463</v>
      </c>
      <c r="E8103" s="5" t="s">
        <v>172</v>
      </c>
      <c r="F8103" s="6">
        <v>43763</v>
      </c>
      <c r="G8103" s="5" t="s">
        <v>148</v>
      </c>
      <c r="H8103" s="5" t="s">
        <v>173</v>
      </c>
      <c r="I8103">
        <v>43582</v>
      </c>
      <c r="J8103">
        <v>181</v>
      </c>
      <c r="K8103">
        <v>410.5</v>
      </c>
      <c r="L8103">
        <v>4</v>
      </c>
      <c r="M8103">
        <v>13957</v>
      </c>
      <c r="N8103">
        <v>9322.5239999999994</v>
      </c>
      <c r="O8103">
        <v>2330.6309999999999</v>
      </c>
      <c r="P8103">
        <v>102.625</v>
      </c>
      <c r="Q8103">
        <v>34</v>
      </c>
      <c r="R8103">
        <v>4634.4759999999997</v>
      </c>
      <c r="S8103">
        <v>2019</v>
      </c>
      <c r="T8103">
        <v>10</v>
      </c>
      <c r="U8103">
        <v>43</v>
      </c>
    </row>
    <row r="8104" spans="1:21" x14ac:dyDescent="0.3">
      <c r="A8104" s="5" t="s">
        <v>168</v>
      </c>
      <c r="B8104" s="5" t="s">
        <v>175</v>
      </c>
      <c r="C8104" s="5" t="s">
        <v>84</v>
      </c>
      <c r="D8104" s="5" t="s">
        <v>463</v>
      </c>
      <c r="E8104" s="5" t="s">
        <v>227</v>
      </c>
      <c r="F8104" s="6">
        <v>43763</v>
      </c>
      <c r="G8104" s="5" t="s">
        <v>148</v>
      </c>
      <c r="H8104" s="5" t="s">
        <v>173</v>
      </c>
      <c r="I8104">
        <v>43582</v>
      </c>
      <c r="J8104">
        <v>181</v>
      </c>
      <c r="K8104">
        <v>-410.5</v>
      </c>
      <c r="L8104">
        <v>-4</v>
      </c>
      <c r="M8104">
        <v>-13957</v>
      </c>
      <c r="N8104">
        <v>-9322.5239999999994</v>
      </c>
      <c r="O8104">
        <v>-2330.6309999999999</v>
      </c>
      <c r="P8104">
        <v>102.625</v>
      </c>
      <c r="Q8104">
        <v>34</v>
      </c>
      <c r="R8104">
        <v>-4634.4759999999997</v>
      </c>
      <c r="S8104">
        <v>2019</v>
      </c>
      <c r="T8104">
        <v>10</v>
      </c>
      <c r="U8104">
        <v>43</v>
      </c>
    </row>
    <row r="8105" spans="1:21" x14ac:dyDescent="0.3">
      <c r="A8105" s="5" t="s">
        <v>168</v>
      </c>
      <c r="B8105" s="5" t="s">
        <v>175</v>
      </c>
      <c r="C8105" s="5" t="s">
        <v>85</v>
      </c>
      <c r="D8105" s="5" t="s">
        <v>464</v>
      </c>
      <c r="E8105" s="5" t="s">
        <v>172</v>
      </c>
      <c r="F8105" s="6">
        <v>43763</v>
      </c>
      <c r="G8105" s="5" t="s">
        <v>148</v>
      </c>
      <c r="H8105" s="5" t="s">
        <v>235</v>
      </c>
      <c r="I8105">
        <v>43589</v>
      </c>
      <c r="J8105">
        <v>174</v>
      </c>
      <c r="K8105">
        <v>98</v>
      </c>
      <c r="L8105">
        <v>1</v>
      </c>
      <c r="M8105">
        <v>2891</v>
      </c>
      <c r="N8105">
        <v>2123.7739999999999</v>
      </c>
      <c r="O8105">
        <v>2123.7739999999999</v>
      </c>
      <c r="P8105">
        <v>98</v>
      </c>
      <c r="Q8105">
        <v>29.5</v>
      </c>
      <c r="R8105">
        <v>767.226</v>
      </c>
      <c r="S8105">
        <v>2019</v>
      </c>
      <c r="T8105">
        <v>10</v>
      </c>
      <c r="U8105">
        <v>43</v>
      </c>
    </row>
    <row r="8106" spans="1:21" x14ac:dyDescent="0.3">
      <c r="A8106" s="5" t="s">
        <v>168</v>
      </c>
      <c r="B8106" s="5" t="s">
        <v>175</v>
      </c>
      <c r="C8106" s="5" t="s">
        <v>85</v>
      </c>
      <c r="D8106" s="5" t="s">
        <v>464</v>
      </c>
      <c r="E8106" s="5" t="s">
        <v>172</v>
      </c>
      <c r="F8106" s="6">
        <v>43763</v>
      </c>
      <c r="G8106" s="5" t="s">
        <v>148</v>
      </c>
      <c r="H8106" s="5" t="s">
        <v>208</v>
      </c>
      <c r="I8106">
        <v>43589</v>
      </c>
      <c r="J8106">
        <v>174</v>
      </c>
      <c r="K8106">
        <v>98.5</v>
      </c>
      <c r="L8106">
        <v>1</v>
      </c>
      <c r="M8106">
        <v>2905.75</v>
      </c>
      <c r="N8106">
        <v>2123.7739999999999</v>
      </c>
      <c r="O8106">
        <v>2123.7739999999999</v>
      </c>
      <c r="P8106">
        <v>98.5</v>
      </c>
      <c r="Q8106">
        <v>29.5</v>
      </c>
      <c r="R8106">
        <v>781.976</v>
      </c>
      <c r="S8106">
        <v>2019</v>
      </c>
      <c r="T8106">
        <v>10</v>
      </c>
      <c r="U8106">
        <v>43</v>
      </c>
    </row>
    <row r="8107" spans="1:21" x14ac:dyDescent="0.3">
      <c r="A8107" s="5" t="s">
        <v>168</v>
      </c>
      <c r="B8107" s="5" t="s">
        <v>175</v>
      </c>
      <c r="C8107" s="5" t="s">
        <v>85</v>
      </c>
      <c r="D8107" s="5" t="s">
        <v>464</v>
      </c>
      <c r="E8107" s="5" t="s">
        <v>172</v>
      </c>
      <c r="F8107" s="6">
        <v>43763</v>
      </c>
      <c r="G8107" s="5" t="s">
        <v>148</v>
      </c>
      <c r="H8107" s="5" t="s">
        <v>173</v>
      </c>
      <c r="I8107">
        <v>43589</v>
      </c>
      <c r="J8107">
        <v>174</v>
      </c>
      <c r="K8107">
        <v>410.5</v>
      </c>
      <c r="L8107">
        <v>4</v>
      </c>
      <c r="M8107">
        <v>96</v>
      </c>
      <c r="N8107">
        <v>8495.0959999999995</v>
      </c>
      <c r="O8107">
        <v>2123.7739999999999</v>
      </c>
      <c r="P8107">
        <v>102.625</v>
      </c>
      <c r="Q8107">
        <v>0.2339</v>
      </c>
      <c r="R8107">
        <v>-8399.0959999999995</v>
      </c>
      <c r="S8107">
        <v>2019</v>
      </c>
      <c r="T8107">
        <v>10</v>
      </c>
      <c r="U8107">
        <v>43</v>
      </c>
    </row>
    <row r="8108" spans="1:21" x14ac:dyDescent="0.3">
      <c r="A8108" s="5" t="s">
        <v>168</v>
      </c>
      <c r="B8108" s="5" t="s">
        <v>175</v>
      </c>
      <c r="C8108" s="5" t="s">
        <v>85</v>
      </c>
      <c r="D8108" s="5" t="s">
        <v>464</v>
      </c>
      <c r="E8108" s="5" t="s">
        <v>227</v>
      </c>
      <c r="F8108" s="6">
        <v>43763</v>
      </c>
      <c r="G8108" s="5" t="s">
        <v>148</v>
      </c>
      <c r="H8108" s="5" t="s">
        <v>173</v>
      </c>
      <c r="I8108">
        <v>43589</v>
      </c>
      <c r="J8108">
        <v>174</v>
      </c>
      <c r="K8108">
        <v>-410.5</v>
      </c>
      <c r="L8108">
        <v>-4</v>
      </c>
      <c r="M8108">
        <v>-96</v>
      </c>
      <c r="N8108">
        <v>-8495.0959999999995</v>
      </c>
      <c r="O8108">
        <v>-2123.7739999999999</v>
      </c>
      <c r="P8108">
        <v>102.625</v>
      </c>
      <c r="Q8108">
        <v>0.2339</v>
      </c>
      <c r="R8108">
        <v>8399.0959999999995</v>
      </c>
      <c r="S8108">
        <v>2019</v>
      </c>
      <c r="T8108">
        <v>10</v>
      </c>
      <c r="U8108">
        <v>43</v>
      </c>
    </row>
    <row r="8109" spans="1:21" x14ac:dyDescent="0.3">
      <c r="A8109" s="5" t="s">
        <v>168</v>
      </c>
      <c r="B8109" s="5" t="s">
        <v>175</v>
      </c>
      <c r="C8109" s="5" t="s">
        <v>85</v>
      </c>
      <c r="D8109" s="5" t="s">
        <v>464</v>
      </c>
      <c r="E8109" s="5" t="s">
        <v>172</v>
      </c>
      <c r="F8109" s="6">
        <v>43763</v>
      </c>
      <c r="G8109" s="5" t="s">
        <v>148</v>
      </c>
      <c r="H8109" s="5" t="s">
        <v>173</v>
      </c>
      <c r="I8109">
        <v>43589</v>
      </c>
      <c r="J8109">
        <v>174</v>
      </c>
      <c r="K8109">
        <v>410.5</v>
      </c>
      <c r="L8109">
        <v>4</v>
      </c>
      <c r="M8109">
        <v>13957</v>
      </c>
      <c r="N8109">
        <v>8495.0959999999995</v>
      </c>
      <c r="O8109">
        <v>2123.7739999999999</v>
      </c>
      <c r="P8109">
        <v>102.625</v>
      </c>
      <c r="Q8109">
        <v>34</v>
      </c>
      <c r="R8109">
        <v>5461.9040000000005</v>
      </c>
      <c r="S8109">
        <v>2019</v>
      </c>
      <c r="T8109">
        <v>10</v>
      </c>
      <c r="U8109">
        <v>43</v>
      </c>
    </row>
    <row r="8110" spans="1:21" x14ac:dyDescent="0.3">
      <c r="A8110" s="5" t="s">
        <v>168</v>
      </c>
      <c r="B8110" s="5" t="s">
        <v>206</v>
      </c>
      <c r="C8110" s="5" t="s">
        <v>106</v>
      </c>
      <c r="D8110" s="5" t="s">
        <v>462</v>
      </c>
      <c r="E8110" s="5" t="s">
        <v>172</v>
      </c>
      <c r="F8110" s="6">
        <v>43763</v>
      </c>
      <c r="G8110" s="5" t="s">
        <v>148</v>
      </c>
      <c r="H8110" s="5" t="s">
        <v>190</v>
      </c>
      <c r="I8110">
        <v>43581</v>
      </c>
      <c r="J8110">
        <v>182</v>
      </c>
      <c r="K8110">
        <v>130</v>
      </c>
      <c r="L8110">
        <v>2</v>
      </c>
      <c r="M8110">
        <v>3380</v>
      </c>
      <c r="N8110">
        <v>6522.8010000000004</v>
      </c>
      <c r="O8110">
        <v>3261.4</v>
      </c>
      <c r="P8110">
        <v>65</v>
      </c>
      <c r="Q8110">
        <v>26</v>
      </c>
      <c r="R8110">
        <v>-3142.8009999999999</v>
      </c>
      <c r="S8110">
        <v>2019</v>
      </c>
      <c r="T8110">
        <v>10</v>
      </c>
      <c r="U8110">
        <v>43</v>
      </c>
    </row>
    <row r="8111" spans="1:21" x14ac:dyDescent="0.3">
      <c r="A8111" s="5" t="s">
        <v>168</v>
      </c>
      <c r="B8111" s="5" t="s">
        <v>206</v>
      </c>
      <c r="C8111" s="5" t="s">
        <v>106</v>
      </c>
      <c r="D8111" s="5" t="s">
        <v>462</v>
      </c>
      <c r="E8111" s="5" t="s">
        <v>172</v>
      </c>
      <c r="F8111" s="6">
        <v>43763</v>
      </c>
      <c r="G8111" s="5" t="s">
        <v>148</v>
      </c>
      <c r="H8111" s="5" t="s">
        <v>212</v>
      </c>
      <c r="I8111">
        <v>43581</v>
      </c>
      <c r="J8111">
        <v>182</v>
      </c>
      <c r="K8111">
        <v>119.4</v>
      </c>
      <c r="L8111">
        <v>1</v>
      </c>
      <c r="M8111">
        <v>3104.4</v>
      </c>
      <c r="N8111">
        <v>3261.4</v>
      </c>
      <c r="O8111">
        <v>3261.4</v>
      </c>
      <c r="P8111">
        <v>119.4</v>
      </c>
      <c r="Q8111">
        <v>26</v>
      </c>
      <c r="R8111">
        <v>-157</v>
      </c>
      <c r="S8111">
        <v>2019</v>
      </c>
      <c r="T8111">
        <v>10</v>
      </c>
      <c r="U8111">
        <v>43</v>
      </c>
    </row>
    <row r="8112" spans="1:21" x14ac:dyDescent="0.3">
      <c r="A8112" s="5" t="s">
        <v>168</v>
      </c>
      <c r="B8112" s="5" t="s">
        <v>206</v>
      </c>
      <c r="C8112" s="5" t="s">
        <v>115</v>
      </c>
      <c r="D8112" s="5" t="s">
        <v>454</v>
      </c>
      <c r="E8112" s="5" t="s">
        <v>172</v>
      </c>
      <c r="F8112" s="6">
        <v>43763</v>
      </c>
      <c r="G8112" s="5" t="s">
        <v>148</v>
      </c>
      <c r="H8112" s="5" t="s">
        <v>194</v>
      </c>
      <c r="I8112">
        <v>43590</v>
      </c>
      <c r="J8112">
        <v>173</v>
      </c>
      <c r="K8112">
        <v>449.4</v>
      </c>
      <c r="L8112">
        <v>4</v>
      </c>
      <c r="M8112">
        <v>13257.3</v>
      </c>
      <c r="N8112">
        <v>11675.686</v>
      </c>
      <c r="O8112">
        <v>2918.9209999999998</v>
      </c>
      <c r="P8112">
        <v>112.35</v>
      </c>
      <c r="Q8112">
        <v>29.5</v>
      </c>
      <c r="R8112">
        <v>1581.614</v>
      </c>
      <c r="S8112">
        <v>2019</v>
      </c>
      <c r="T8112">
        <v>10</v>
      </c>
      <c r="U8112">
        <v>43</v>
      </c>
    </row>
    <row r="8113" spans="1:21" x14ac:dyDescent="0.3">
      <c r="A8113" s="5" t="s">
        <v>168</v>
      </c>
      <c r="B8113" s="5" t="s">
        <v>169</v>
      </c>
      <c r="C8113" s="5" t="s">
        <v>170</v>
      </c>
      <c r="D8113" s="5" t="s">
        <v>435</v>
      </c>
      <c r="E8113" s="5" t="s">
        <v>172</v>
      </c>
      <c r="F8113" s="6">
        <v>43766</v>
      </c>
      <c r="G8113" s="5" t="s">
        <v>148</v>
      </c>
      <c r="H8113" s="5" t="s">
        <v>173</v>
      </c>
      <c r="I8113">
        <v>43491</v>
      </c>
      <c r="J8113">
        <v>275</v>
      </c>
      <c r="K8113">
        <v>354.8</v>
      </c>
      <c r="L8113">
        <v>3</v>
      </c>
      <c r="M8113">
        <v>9047.4</v>
      </c>
      <c r="N8113">
        <v>11285.334000000001</v>
      </c>
      <c r="O8113">
        <v>3761.7779999999998</v>
      </c>
      <c r="P8113">
        <v>118.26666666666667</v>
      </c>
      <c r="Q8113">
        <v>25.5</v>
      </c>
      <c r="R8113">
        <v>-2237.9340000000002</v>
      </c>
      <c r="S8113">
        <v>2019</v>
      </c>
      <c r="T8113">
        <v>10</v>
      </c>
      <c r="U8113">
        <v>44</v>
      </c>
    </row>
    <row r="8114" spans="1:21" x14ac:dyDescent="0.3">
      <c r="A8114" s="5" t="s">
        <v>168</v>
      </c>
      <c r="B8114" s="5" t="s">
        <v>169</v>
      </c>
      <c r="C8114" s="5" t="s">
        <v>170</v>
      </c>
      <c r="D8114" s="5" t="s">
        <v>462</v>
      </c>
      <c r="E8114" s="5" t="s">
        <v>172</v>
      </c>
      <c r="F8114" s="6">
        <v>43766</v>
      </c>
      <c r="G8114" s="5" t="s">
        <v>148</v>
      </c>
      <c r="H8114" s="5" t="s">
        <v>173</v>
      </c>
      <c r="I8114">
        <v>43581</v>
      </c>
      <c r="J8114">
        <v>185</v>
      </c>
      <c r="K8114">
        <v>354.8</v>
      </c>
      <c r="L8114">
        <v>1</v>
      </c>
      <c r="M8114">
        <v>3015.8</v>
      </c>
      <c r="N8114">
        <v>3261.4</v>
      </c>
      <c r="O8114">
        <v>3261.4</v>
      </c>
      <c r="P8114">
        <v>354.8</v>
      </c>
      <c r="Q8114">
        <v>8.5</v>
      </c>
      <c r="R8114">
        <v>-245.6</v>
      </c>
      <c r="S8114">
        <v>2019</v>
      </c>
      <c r="T8114">
        <v>10</v>
      </c>
      <c r="U8114">
        <v>44</v>
      </c>
    </row>
    <row r="8115" spans="1:21" x14ac:dyDescent="0.3">
      <c r="A8115" s="5" t="s">
        <v>168</v>
      </c>
      <c r="B8115" s="5" t="s">
        <v>206</v>
      </c>
      <c r="C8115" s="5" t="s">
        <v>105</v>
      </c>
      <c r="D8115" s="5" t="s">
        <v>465</v>
      </c>
      <c r="E8115" s="5" t="s">
        <v>172</v>
      </c>
      <c r="F8115" s="6">
        <v>43766</v>
      </c>
      <c r="G8115" s="5" t="s">
        <v>148</v>
      </c>
      <c r="H8115" s="5" t="s">
        <v>311</v>
      </c>
      <c r="I8115">
        <v>43680</v>
      </c>
      <c r="J8115">
        <v>86</v>
      </c>
      <c r="K8115">
        <v>116.4</v>
      </c>
      <c r="L8115">
        <v>1</v>
      </c>
      <c r="M8115">
        <v>3433.8</v>
      </c>
      <c r="N8115">
        <v>1148.586</v>
      </c>
      <c r="O8115">
        <v>1148.586</v>
      </c>
      <c r="P8115">
        <v>116.4</v>
      </c>
      <c r="Q8115">
        <v>29.5</v>
      </c>
      <c r="R8115">
        <v>2285.2139999999999</v>
      </c>
      <c r="S8115">
        <v>2019</v>
      </c>
      <c r="T8115">
        <v>10</v>
      </c>
      <c r="U8115">
        <v>44</v>
      </c>
    </row>
    <row r="8116" spans="1:21" x14ac:dyDescent="0.3">
      <c r="A8116" s="5" t="s">
        <v>168</v>
      </c>
      <c r="B8116" s="5" t="s">
        <v>206</v>
      </c>
      <c r="C8116" s="5" t="s">
        <v>106</v>
      </c>
      <c r="D8116" s="5" t="s">
        <v>462</v>
      </c>
      <c r="E8116" s="5" t="s">
        <v>172</v>
      </c>
      <c r="F8116" s="6">
        <v>43766</v>
      </c>
      <c r="G8116" s="5" t="s">
        <v>148</v>
      </c>
      <c r="H8116" s="5" t="s">
        <v>351</v>
      </c>
      <c r="I8116">
        <v>43581</v>
      </c>
      <c r="J8116">
        <v>185</v>
      </c>
      <c r="K8116">
        <v>354.8</v>
      </c>
      <c r="L8116">
        <v>2</v>
      </c>
      <c r="M8116">
        <v>6543.1</v>
      </c>
      <c r="N8116">
        <v>6522.8010000000004</v>
      </c>
      <c r="O8116">
        <v>3261.4</v>
      </c>
      <c r="P8116">
        <v>177.4</v>
      </c>
      <c r="Q8116">
        <v>18.441700000000001</v>
      </c>
      <c r="R8116">
        <v>20.298999999999999</v>
      </c>
      <c r="S8116">
        <v>2019</v>
      </c>
      <c r="T8116">
        <v>10</v>
      </c>
      <c r="U8116">
        <v>44</v>
      </c>
    </row>
    <row r="8117" spans="1:21" x14ac:dyDescent="0.3">
      <c r="A8117" s="5" t="s">
        <v>168</v>
      </c>
      <c r="B8117" s="5" t="s">
        <v>206</v>
      </c>
      <c r="C8117" s="5" t="s">
        <v>115</v>
      </c>
      <c r="D8117" s="5" t="s">
        <v>454</v>
      </c>
      <c r="E8117" s="5" t="s">
        <v>172</v>
      </c>
      <c r="F8117" s="6">
        <v>43766</v>
      </c>
      <c r="G8117" s="5" t="s">
        <v>148</v>
      </c>
      <c r="H8117" s="5" t="s">
        <v>222</v>
      </c>
      <c r="I8117">
        <v>43590</v>
      </c>
      <c r="J8117">
        <v>176</v>
      </c>
      <c r="K8117">
        <v>118</v>
      </c>
      <c r="L8117">
        <v>1</v>
      </c>
      <c r="M8117">
        <v>3540</v>
      </c>
      <c r="N8117">
        <v>2918.9209999999998</v>
      </c>
      <c r="O8117">
        <v>2918.9209999999998</v>
      </c>
      <c r="P8117">
        <v>118</v>
      </c>
      <c r="Q8117">
        <v>30</v>
      </c>
      <c r="R8117">
        <v>621.07899999999995</v>
      </c>
      <c r="S8117">
        <v>2019</v>
      </c>
      <c r="T8117">
        <v>10</v>
      </c>
      <c r="U8117">
        <v>44</v>
      </c>
    </row>
    <row r="8118" spans="1:21" x14ac:dyDescent="0.3">
      <c r="A8118" s="5" t="s">
        <v>168</v>
      </c>
      <c r="B8118" s="5" t="s">
        <v>206</v>
      </c>
      <c r="C8118" s="5" t="s">
        <v>115</v>
      </c>
      <c r="D8118" s="5" t="s">
        <v>454</v>
      </c>
      <c r="E8118" s="5" t="s">
        <v>172</v>
      </c>
      <c r="F8118" s="6">
        <v>43766</v>
      </c>
      <c r="G8118" s="5" t="s">
        <v>148</v>
      </c>
      <c r="H8118" s="5" t="s">
        <v>217</v>
      </c>
      <c r="I8118">
        <v>43590</v>
      </c>
      <c r="J8118">
        <v>176</v>
      </c>
      <c r="K8118">
        <v>949</v>
      </c>
      <c r="L8118">
        <v>8</v>
      </c>
      <c r="M8118">
        <v>28470</v>
      </c>
      <c r="N8118">
        <v>23351.370999999999</v>
      </c>
      <c r="O8118">
        <v>2918.9209999999998</v>
      </c>
      <c r="P8118">
        <v>118.625</v>
      </c>
      <c r="Q8118">
        <v>30</v>
      </c>
      <c r="R8118">
        <v>5118.6289999999999</v>
      </c>
      <c r="S8118">
        <v>2019</v>
      </c>
      <c r="T8118">
        <v>10</v>
      </c>
      <c r="U8118">
        <v>44</v>
      </c>
    </row>
    <row r="8119" spans="1:21" x14ac:dyDescent="0.3">
      <c r="A8119" s="5" t="s">
        <v>168</v>
      </c>
      <c r="B8119" s="5" t="s">
        <v>206</v>
      </c>
      <c r="C8119" s="5" t="s">
        <v>115</v>
      </c>
      <c r="D8119" s="5" t="s">
        <v>454</v>
      </c>
      <c r="E8119" s="5" t="s">
        <v>172</v>
      </c>
      <c r="F8119" s="6">
        <v>43766</v>
      </c>
      <c r="G8119" s="5" t="s">
        <v>148</v>
      </c>
      <c r="H8119" s="5" t="s">
        <v>182</v>
      </c>
      <c r="I8119">
        <v>43590</v>
      </c>
      <c r="J8119">
        <v>176</v>
      </c>
      <c r="K8119">
        <v>116</v>
      </c>
      <c r="L8119">
        <v>1</v>
      </c>
      <c r="M8119">
        <v>3480</v>
      </c>
      <c r="N8119">
        <v>2918.9209999999998</v>
      </c>
      <c r="O8119">
        <v>2918.9209999999998</v>
      </c>
      <c r="P8119">
        <v>116</v>
      </c>
      <c r="Q8119">
        <v>30</v>
      </c>
      <c r="R8119">
        <v>561.07899999999995</v>
      </c>
      <c r="S8119">
        <v>2019</v>
      </c>
      <c r="T8119">
        <v>10</v>
      </c>
      <c r="U8119">
        <v>44</v>
      </c>
    </row>
    <row r="8120" spans="1:21" x14ac:dyDescent="0.3">
      <c r="A8120" s="5" t="s">
        <v>168</v>
      </c>
      <c r="B8120" s="5" t="s">
        <v>206</v>
      </c>
      <c r="C8120" s="5" t="s">
        <v>115</v>
      </c>
      <c r="D8120" s="5" t="s">
        <v>454</v>
      </c>
      <c r="E8120" s="5" t="s">
        <v>172</v>
      </c>
      <c r="F8120" s="6">
        <v>43766</v>
      </c>
      <c r="G8120" s="5" t="s">
        <v>148</v>
      </c>
      <c r="H8120" s="5" t="s">
        <v>238</v>
      </c>
      <c r="I8120">
        <v>43590</v>
      </c>
      <c r="J8120">
        <v>176</v>
      </c>
      <c r="K8120">
        <v>206</v>
      </c>
      <c r="L8120">
        <v>2</v>
      </c>
      <c r="M8120">
        <v>6180</v>
      </c>
      <c r="N8120">
        <v>5837.8429999999998</v>
      </c>
      <c r="O8120">
        <v>2918.9209999999998</v>
      </c>
      <c r="P8120">
        <v>103</v>
      </c>
      <c r="Q8120">
        <v>30</v>
      </c>
      <c r="R8120">
        <v>342.15699999999998</v>
      </c>
      <c r="S8120">
        <v>2019</v>
      </c>
      <c r="T8120">
        <v>10</v>
      </c>
      <c r="U8120">
        <v>44</v>
      </c>
    </row>
    <row r="8121" spans="1:21" x14ac:dyDescent="0.3">
      <c r="A8121" s="5" t="s">
        <v>168</v>
      </c>
      <c r="B8121" s="5" t="s">
        <v>206</v>
      </c>
      <c r="C8121" s="5" t="s">
        <v>115</v>
      </c>
      <c r="D8121" s="5" t="s">
        <v>454</v>
      </c>
      <c r="E8121" s="5" t="s">
        <v>172</v>
      </c>
      <c r="F8121" s="6">
        <v>43766</v>
      </c>
      <c r="G8121" s="5" t="s">
        <v>148</v>
      </c>
      <c r="H8121" s="5" t="s">
        <v>184</v>
      </c>
      <c r="I8121">
        <v>43590</v>
      </c>
      <c r="J8121">
        <v>176</v>
      </c>
      <c r="K8121">
        <v>3102</v>
      </c>
      <c r="L8121">
        <v>27</v>
      </c>
      <c r="M8121">
        <v>91509</v>
      </c>
      <c r="N8121">
        <v>78810.877999999997</v>
      </c>
      <c r="O8121">
        <v>2918.9209999999998</v>
      </c>
      <c r="P8121">
        <v>114.88888888888889</v>
      </c>
      <c r="Q8121">
        <v>29.5</v>
      </c>
      <c r="R8121">
        <v>12698.121999999999</v>
      </c>
      <c r="S8121">
        <v>2019</v>
      </c>
      <c r="T8121">
        <v>10</v>
      </c>
      <c r="U8121">
        <v>44</v>
      </c>
    </row>
    <row r="8122" spans="1:21" x14ac:dyDescent="0.3">
      <c r="A8122" s="5" t="s">
        <v>168</v>
      </c>
      <c r="B8122" s="5" t="s">
        <v>206</v>
      </c>
      <c r="C8122" s="5" t="s">
        <v>115</v>
      </c>
      <c r="D8122" s="5" t="s">
        <v>454</v>
      </c>
      <c r="E8122" s="5" t="s">
        <v>172</v>
      </c>
      <c r="F8122" s="6">
        <v>43766</v>
      </c>
      <c r="G8122" s="5" t="s">
        <v>148</v>
      </c>
      <c r="H8122" s="5" t="s">
        <v>231</v>
      </c>
      <c r="I8122">
        <v>43590</v>
      </c>
      <c r="J8122">
        <v>176</v>
      </c>
      <c r="K8122">
        <v>108</v>
      </c>
      <c r="L8122">
        <v>1</v>
      </c>
      <c r="M8122">
        <v>3240</v>
      </c>
      <c r="N8122">
        <v>2918.9209999999998</v>
      </c>
      <c r="O8122">
        <v>2918.9209999999998</v>
      </c>
      <c r="P8122">
        <v>108</v>
      </c>
      <c r="Q8122">
        <v>30</v>
      </c>
      <c r="R8122">
        <v>321.07900000000001</v>
      </c>
      <c r="S8122">
        <v>2019</v>
      </c>
      <c r="T8122">
        <v>10</v>
      </c>
      <c r="U8122">
        <v>44</v>
      </c>
    </row>
    <row r="8123" spans="1:21" x14ac:dyDescent="0.3">
      <c r="A8123" s="5" t="s">
        <v>168</v>
      </c>
      <c r="B8123" s="5" t="s">
        <v>206</v>
      </c>
      <c r="C8123" s="5" t="s">
        <v>115</v>
      </c>
      <c r="D8123" s="5" t="s">
        <v>454</v>
      </c>
      <c r="E8123" s="5" t="s">
        <v>172</v>
      </c>
      <c r="F8123" s="6">
        <v>43766</v>
      </c>
      <c r="G8123" s="5" t="s">
        <v>148</v>
      </c>
      <c r="H8123" s="5" t="s">
        <v>189</v>
      </c>
      <c r="I8123">
        <v>43590</v>
      </c>
      <c r="J8123">
        <v>176</v>
      </c>
      <c r="K8123">
        <v>103</v>
      </c>
      <c r="L8123">
        <v>1</v>
      </c>
      <c r="M8123">
        <v>3090</v>
      </c>
      <c r="N8123">
        <v>2918.9209999999998</v>
      </c>
      <c r="O8123">
        <v>2918.9209999999998</v>
      </c>
      <c r="P8123">
        <v>103</v>
      </c>
      <c r="Q8123">
        <v>30</v>
      </c>
      <c r="R8123">
        <v>171.07900000000001</v>
      </c>
      <c r="S8123">
        <v>2019</v>
      </c>
      <c r="T8123">
        <v>10</v>
      </c>
      <c r="U8123">
        <v>44</v>
      </c>
    </row>
    <row r="8124" spans="1:21" x14ac:dyDescent="0.3">
      <c r="A8124" s="5" t="s">
        <v>168</v>
      </c>
      <c r="B8124" s="5" t="s">
        <v>206</v>
      </c>
      <c r="C8124" s="5" t="s">
        <v>115</v>
      </c>
      <c r="D8124" s="5" t="s">
        <v>454</v>
      </c>
      <c r="E8124" s="5" t="s">
        <v>172</v>
      </c>
      <c r="F8124" s="6">
        <v>43766</v>
      </c>
      <c r="G8124" s="5" t="s">
        <v>148</v>
      </c>
      <c r="H8124" s="5" t="s">
        <v>225</v>
      </c>
      <c r="I8124">
        <v>43590</v>
      </c>
      <c r="J8124">
        <v>176</v>
      </c>
      <c r="K8124">
        <v>358</v>
      </c>
      <c r="L8124">
        <v>3</v>
      </c>
      <c r="M8124">
        <v>10561</v>
      </c>
      <c r="N8124">
        <v>8756.7639999999992</v>
      </c>
      <c r="O8124">
        <v>2918.9209999999998</v>
      </c>
      <c r="P8124">
        <v>119.33333333333333</v>
      </c>
      <c r="Q8124">
        <v>29.5</v>
      </c>
      <c r="R8124">
        <v>1804.2360000000001</v>
      </c>
      <c r="S8124">
        <v>2019</v>
      </c>
      <c r="T8124">
        <v>10</v>
      </c>
      <c r="U8124">
        <v>44</v>
      </c>
    </row>
    <row r="8125" spans="1:21" x14ac:dyDescent="0.3">
      <c r="A8125" s="5" t="s">
        <v>168</v>
      </c>
      <c r="B8125" s="5" t="s">
        <v>206</v>
      </c>
      <c r="C8125" s="5" t="s">
        <v>115</v>
      </c>
      <c r="D8125" s="5" t="s">
        <v>454</v>
      </c>
      <c r="E8125" s="5" t="s">
        <v>172</v>
      </c>
      <c r="F8125" s="6">
        <v>43766</v>
      </c>
      <c r="G8125" s="5" t="s">
        <v>148</v>
      </c>
      <c r="H8125" s="5" t="s">
        <v>226</v>
      </c>
      <c r="I8125">
        <v>43590</v>
      </c>
      <c r="J8125">
        <v>176</v>
      </c>
      <c r="K8125">
        <v>370</v>
      </c>
      <c r="L8125">
        <v>3</v>
      </c>
      <c r="M8125">
        <v>11100</v>
      </c>
      <c r="N8125">
        <v>8756.7639999999992</v>
      </c>
      <c r="O8125">
        <v>2918.9209999999998</v>
      </c>
      <c r="P8125">
        <v>123.33333333333333</v>
      </c>
      <c r="Q8125">
        <v>30</v>
      </c>
      <c r="R8125">
        <v>2343.2359999999999</v>
      </c>
      <c r="S8125">
        <v>2019</v>
      </c>
      <c r="T8125">
        <v>10</v>
      </c>
      <c r="U8125">
        <v>44</v>
      </c>
    </row>
    <row r="8126" spans="1:21" x14ac:dyDescent="0.3">
      <c r="A8126" s="5" t="s">
        <v>168</v>
      </c>
      <c r="B8126" s="5" t="s">
        <v>206</v>
      </c>
      <c r="C8126" s="5" t="s">
        <v>115</v>
      </c>
      <c r="D8126" s="5" t="s">
        <v>454</v>
      </c>
      <c r="E8126" s="5" t="s">
        <v>172</v>
      </c>
      <c r="F8126" s="6">
        <v>43766</v>
      </c>
      <c r="G8126" s="5" t="s">
        <v>148</v>
      </c>
      <c r="H8126" s="5" t="s">
        <v>191</v>
      </c>
      <c r="I8126">
        <v>43590</v>
      </c>
      <c r="J8126">
        <v>176</v>
      </c>
      <c r="K8126">
        <v>516</v>
      </c>
      <c r="L8126">
        <v>4</v>
      </c>
      <c r="M8126">
        <v>15480</v>
      </c>
      <c r="N8126">
        <v>11675.686</v>
      </c>
      <c r="O8126">
        <v>2918.9209999999998</v>
      </c>
      <c r="P8126">
        <v>129</v>
      </c>
      <c r="Q8126">
        <v>30</v>
      </c>
      <c r="R8126">
        <v>3804.3139999999999</v>
      </c>
      <c r="S8126">
        <v>2019</v>
      </c>
      <c r="T8126">
        <v>10</v>
      </c>
      <c r="U8126">
        <v>44</v>
      </c>
    </row>
    <row r="8127" spans="1:21" x14ac:dyDescent="0.3">
      <c r="A8127" s="5" t="s">
        <v>168</v>
      </c>
      <c r="B8127" s="5" t="s">
        <v>206</v>
      </c>
      <c r="C8127" s="5" t="s">
        <v>115</v>
      </c>
      <c r="D8127" s="5" t="s">
        <v>454</v>
      </c>
      <c r="E8127" s="5" t="s">
        <v>172</v>
      </c>
      <c r="F8127" s="6">
        <v>43766</v>
      </c>
      <c r="G8127" s="5" t="s">
        <v>148</v>
      </c>
      <c r="H8127" s="5" t="s">
        <v>187</v>
      </c>
      <c r="I8127">
        <v>43590</v>
      </c>
      <c r="J8127">
        <v>176</v>
      </c>
      <c r="K8127">
        <v>230</v>
      </c>
      <c r="L8127">
        <v>2</v>
      </c>
      <c r="M8127">
        <v>6900</v>
      </c>
      <c r="N8127">
        <v>5837.8429999999998</v>
      </c>
      <c r="O8127">
        <v>2918.9209999999998</v>
      </c>
      <c r="P8127">
        <v>115</v>
      </c>
      <c r="Q8127">
        <v>30</v>
      </c>
      <c r="R8127">
        <v>1062.1569999999999</v>
      </c>
      <c r="S8127">
        <v>2019</v>
      </c>
      <c r="T8127">
        <v>10</v>
      </c>
      <c r="U8127">
        <v>44</v>
      </c>
    </row>
    <row r="8128" spans="1:21" x14ac:dyDescent="0.3">
      <c r="A8128" s="5" t="s">
        <v>168</v>
      </c>
      <c r="B8128" s="5" t="s">
        <v>206</v>
      </c>
      <c r="C8128" s="5" t="s">
        <v>115</v>
      </c>
      <c r="D8128" s="5" t="s">
        <v>454</v>
      </c>
      <c r="E8128" s="5" t="s">
        <v>172</v>
      </c>
      <c r="F8128" s="6">
        <v>43766</v>
      </c>
      <c r="G8128" s="5" t="s">
        <v>148</v>
      </c>
      <c r="H8128" s="5" t="s">
        <v>321</v>
      </c>
      <c r="I8128">
        <v>43590</v>
      </c>
      <c r="J8128">
        <v>176</v>
      </c>
      <c r="K8128">
        <v>370</v>
      </c>
      <c r="L8128">
        <v>3</v>
      </c>
      <c r="M8128">
        <v>10915</v>
      </c>
      <c r="N8128">
        <v>8756.7639999999992</v>
      </c>
      <c r="O8128">
        <v>2918.9209999999998</v>
      </c>
      <c r="P8128">
        <v>123.33333333333333</v>
      </c>
      <c r="Q8128">
        <v>29.5</v>
      </c>
      <c r="R8128">
        <v>2158.2359999999999</v>
      </c>
      <c r="S8128">
        <v>2019</v>
      </c>
      <c r="T8128">
        <v>10</v>
      </c>
      <c r="U8128">
        <v>44</v>
      </c>
    </row>
    <row r="8129" spans="1:21" x14ac:dyDescent="0.3">
      <c r="A8129" s="5" t="s">
        <v>168</v>
      </c>
      <c r="B8129" s="5" t="s">
        <v>206</v>
      </c>
      <c r="C8129" s="5" t="s">
        <v>115</v>
      </c>
      <c r="D8129" s="5" t="s">
        <v>454</v>
      </c>
      <c r="E8129" s="5" t="s">
        <v>172</v>
      </c>
      <c r="F8129" s="6">
        <v>43766</v>
      </c>
      <c r="G8129" s="5" t="s">
        <v>148</v>
      </c>
      <c r="H8129" s="5" t="s">
        <v>183</v>
      </c>
      <c r="I8129">
        <v>43590</v>
      </c>
      <c r="J8129">
        <v>176</v>
      </c>
      <c r="K8129">
        <v>100</v>
      </c>
      <c r="L8129">
        <v>1</v>
      </c>
      <c r="M8129">
        <v>1500</v>
      </c>
      <c r="N8129">
        <v>2918.9209999999998</v>
      </c>
      <c r="O8129">
        <v>2918.9209999999998</v>
      </c>
      <c r="P8129">
        <v>100</v>
      </c>
      <c r="Q8129">
        <v>15</v>
      </c>
      <c r="R8129">
        <v>-1418.921</v>
      </c>
      <c r="S8129">
        <v>2019</v>
      </c>
      <c r="T8129">
        <v>10</v>
      </c>
      <c r="U8129">
        <v>44</v>
      </c>
    </row>
    <row r="8130" spans="1:21" x14ac:dyDescent="0.3">
      <c r="A8130" s="5" t="s">
        <v>168</v>
      </c>
      <c r="B8130" s="5" t="s">
        <v>206</v>
      </c>
      <c r="C8130" s="5" t="s">
        <v>115</v>
      </c>
      <c r="D8130" s="5" t="s">
        <v>454</v>
      </c>
      <c r="E8130" s="5" t="s">
        <v>172</v>
      </c>
      <c r="F8130" s="6">
        <v>43766</v>
      </c>
      <c r="G8130" s="5" t="s">
        <v>148</v>
      </c>
      <c r="H8130" s="5" t="s">
        <v>181</v>
      </c>
      <c r="I8130">
        <v>43590</v>
      </c>
      <c r="J8130">
        <v>176</v>
      </c>
      <c r="K8130">
        <v>108</v>
      </c>
      <c r="L8130">
        <v>1</v>
      </c>
      <c r="M8130">
        <v>3240</v>
      </c>
      <c r="N8130">
        <v>2918.9209999999998</v>
      </c>
      <c r="O8130">
        <v>2918.9209999999998</v>
      </c>
      <c r="P8130">
        <v>108</v>
      </c>
      <c r="Q8130">
        <v>30</v>
      </c>
      <c r="R8130">
        <v>321.07900000000001</v>
      </c>
      <c r="S8130">
        <v>2019</v>
      </c>
      <c r="T8130">
        <v>10</v>
      </c>
      <c r="U8130">
        <v>44</v>
      </c>
    </row>
    <row r="8131" spans="1:21" x14ac:dyDescent="0.3">
      <c r="A8131" s="5" t="s">
        <v>168</v>
      </c>
      <c r="B8131" s="5" t="s">
        <v>206</v>
      </c>
      <c r="C8131" s="5" t="s">
        <v>115</v>
      </c>
      <c r="D8131" s="5" t="s">
        <v>454</v>
      </c>
      <c r="E8131" s="5" t="s">
        <v>172</v>
      </c>
      <c r="F8131" s="6">
        <v>43766</v>
      </c>
      <c r="G8131" s="5" t="s">
        <v>148</v>
      </c>
      <c r="H8131" s="5" t="s">
        <v>183</v>
      </c>
      <c r="I8131">
        <v>43590</v>
      </c>
      <c r="J8131">
        <v>176</v>
      </c>
      <c r="K8131">
        <v>240</v>
      </c>
      <c r="L8131">
        <v>2</v>
      </c>
      <c r="M8131">
        <v>7200</v>
      </c>
      <c r="N8131">
        <v>5837.8429999999998</v>
      </c>
      <c r="O8131">
        <v>2918.9209999999998</v>
      </c>
      <c r="P8131">
        <v>120</v>
      </c>
      <c r="Q8131">
        <v>30</v>
      </c>
      <c r="R8131">
        <v>1362.1569999999999</v>
      </c>
      <c r="S8131">
        <v>2019</v>
      </c>
      <c r="T8131">
        <v>10</v>
      </c>
      <c r="U8131">
        <v>44</v>
      </c>
    </row>
    <row r="8132" spans="1:21" x14ac:dyDescent="0.3">
      <c r="A8132" s="5" t="s">
        <v>168</v>
      </c>
      <c r="B8132" s="5" t="s">
        <v>206</v>
      </c>
      <c r="C8132" s="5" t="s">
        <v>115</v>
      </c>
      <c r="D8132" s="5" t="s">
        <v>454</v>
      </c>
      <c r="E8132" s="5" t="s">
        <v>172</v>
      </c>
      <c r="F8132" s="6">
        <v>43766</v>
      </c>
      <c r="G8132" s="5" t="s">
        <v>148</v>
      </c>
      <c r="H8132" s="5" t="s">
        <v>246</v>
      </c>
      <c r="I8132">
        <v>43590</v>
      </c>
      <c r="J8132">
        <v>176</v>
      </c>
      <c r="K8132">
        <v>458</v>
      </c>
      <c r="L8132">
        <v>4</v>
      </c>
      <c r="M8132">
        <v>13740</v>
      </c>
      <c r="N8132">
        <v>11675.686</v>
      </c>
      <c r="O8132">
        <v>2918.9209999999998</v>
      </c>
      <c r="P8132">
        <v>114.5</v>
      </c>
      <c r="Q8132">
        <v>30</v>
      </c>
      <c r="R8132">
        <v>2064.3139999999999</v>
      </c>
      <c r="S8132">
        <v>2019</v>
      </c>
      <c r="T8132">
        <v>10</v>
      </c>
      <c r="U8132">
        <v>44</v>
      </c>
    </row>
    <row r="8133" spans="1:21" x14ac:dyDescent="0.3">
      <c r="A8133" s="5" t="s">
        <v>168</v>
      </c>
      <c r="B8133" s="5" t="s">
        <v>206</v>
      </c>
      <c r="C8133" s="5" t="s">
        <v>115</v>
      </c>
      <c r="D8133" s="5" t="s">
        <v>454</v>
      </c>
      <c r="E8133" s="5" t="s">
        <v>172</v>
      </c>
      <c r="F8133" s="6">
        <v>43766</v>
      </c>
      <c r="G8133" s="5" t="s">
        <v>148</v>
      </c>
      <c r="H8133" s="5" t="s">
        <v>269</v>
      </c>
      <c r="I8133">
        <v>43590</v>
      </c>
      <c r="J8133">
        <v>176</v>
      </c>
      <c r="K8133">
        <v>858</v>
      </c>
      <c r="L8133">
        <v>8</v>
      </c>
      <c r="M8133">
        <v>25311</v>
      </c>
      <c r="N8133">
        <v>23351.370999999999</v>
      </c>
      <c r="O8133">
        <v>2918.9209999999998</v>
      </c>
      <c r="P8133">
        <v>107.25</v>
      </c>
      <c r="Q8133">
        <v>29.5</v>
      </c>
      <c r="R8133">
        <v>1959.6289999999999</v>
      </c>
      <c r="S8133">
        <v>2019</v>
      </c>
      <c r="T8133">
        <v>10</v>
      </c>
      <c r="U8133">
        <v>44</v>
      </c>
    </row>
    <row r="8134" spans="1:21" x14ac:dyDescent="0.3">
      <c r="A8134" s="5" t="s">
        <v>168</v>
      </c>
      <c r="B8134" s="5" t="s">
        <v>206</v>
      </c>
      <c r="C8134" s="5" t="s">
        <v>115</v>
      </c>
      <c r="D8134" s="5" t="s">
        <v>454</v>
      </c>
      <c r="E8134" s="5" t="s">
        <v>172</v>
      </c>
      <c r="F8134" s="6">
        <v>43766</v>
      </c>
      <c r="G8134" s="5" t="s">
        <v>148</v>
      </c>
      <c r="H8134" s="5" t="s">
        <v>190</v>
      </c>
      <c r="I8134">
        <v>43590</v>
      </c>
      <c r="J8134">
        <v>176</v>
      </c>
      <c r="K8134">
        <v>113</v>
      </c>
      <c r="L8134">
        <v>1</v>
      </c>
      <c r="M8134">
        <v>3390</v>
      </c>
      <c r="N8134">
        <v>2918.9209999999998</v>
      </c>
      <c r="O8134">
        <v>2918.9209999999998</v>
      </c>
      <c r="P8134">
        <v>113</v>
      </c>
      <c r="Q8134">
        <v>30</v>
      </c>
      <c r="R8134">
        <v>471.07900000000001</v>
      </c>
      <c r="S8134">
        <v>2019</v>
      </c>
      <c r="T8134">
        <v>10</v>
      </c>
      <c r="U8134">
        <v>44</v>
      </c>
    </row>
    <row r="8135" spans="1:21" x14ac:dyDescent="0.3">
      <c r="A8135" s="5" t="s">
        <v>168</v>
      </c>
      <c r="B8135" s="5" t="s">
        <v>206</v>
      </c>
      <c r="C8135" s="5" t="s">
        <v>115</v>
      </c>
      <c r="D8135" s="5" t="s">
        <v>454</v>
      </c>
      <c r="E8135" s="5" t="s">
        <v>172</v>
      </c>
      <c r="F8135" s="6">
        <v>43766</v>
      </c>
      <c r="G8135" s="5" t="s">
        <v>148</v>
      </c>
      <c r="H8135" s="5" t="s">
        <v>190</v>
      </c>
      <c r="I8135">
        <v>43590</v>
      </c>
      <c r="J8135">
        <v>176</v>
      </c>
      <c r="K8135">
        <v>236</v>
      </c>
      <c r="L8135">
        <v>2</v>
      </c>
      <c r="M8135">
        <v>7080</v>
      </c>
      <c r="N8135">
        <v>5837.8429999999998</v>
      </c>
      <c r="O8135">
        <v>2918.9209999999998</v>
      </c>
      <c r="P8135">
        <v>118</v>
      </c>
      <c r="Q8135">
        <v>30</v>
      </c>
      <c r="R8135">
        <v>1242.1569999999999</v>
      </c>
      <c r="S8135">
        <v>2019</v>
      </c>
      <c r="T8135">
        <v>10</v>
      </c>
      <c r="U8135">
        <v>44</v>
      </c>
    </row>
    <row r="8136" spans="1:21" x14ac:dyDescent="0.3">
      <c r="A8136" s="5" t="s">
        <v>168</v>
      </c>
      <c r="B8136" s="5" t="s">
        <v>206</v>
      </c>
      <c r="C8136" s="5" t="s">
        <v>115</v>
      </c>
      <c r="D8136" s="5" t="s">
        <v>454</v>
      </c>
      <c r="E8136" s="5" t="s">
        <v>172</v>
      </c>
      <c r="F8136" s="6">
        <v>43766</v>
      </c>
      <c r="G8136" s="5" t="s">
        <v>148</v>
      </c>
      <c r="H8136" s="5" t="s">
        <v>371</v>
      </c>
      <c r="I8136">
        <v>43590</v>
      </c>
      <c r="J8136">
        <v>176</v>
      </c>
      <c r="K8136">
        <v>1170.4000000000001</v>
      </c>
      <c r="L8136">
        <v>10</v>
      </c>
      <c r="M8136">
        <v>33707.519999999997</v>
      </c>
      <c r="N8136">
        <v>29189.214</v>
      </c>
      <c r="O8136">
        <v>2918.9209999999998</v>
      </c>
      <c r="P8136">
        <v>117.04</v>
      </c>
      <c r="Q8136">
        <v>28.8</v>
      </c>
      <c r="R8136">
        <v>4518.3059999999996</v>
      </c>
      <c r="S8136">
        <v>2019</v>
      </c>
      <c r="T8136">
        <v>10</v>
      </c>
      <c r="U8136">
        <v>44</v>
      </c>
    </row>
    <row r="8137" spans="1:21" x14ac:dyDescent="0.3">
      <c r="A8137" s="5" t="s">
        <v>168</v>
      </c>
      <c r="B8137" s="5" t="s">
        <v>206</v>
      </c>
      <c r="C8137" s="5" t="s">
        <v>115</v>
      </c>
      <c r="D8137" s="5" t="s">
        <v>454</v>
      </c>
      <c r="E8137" s="5" t="s">
        <v>172</v>
      </c>
      <c r="F8137" s="6">
        <v>43766</v>
      </c>
      <c r="G8137" s="5" t="s">
        <v>148</v>
      </c>
      <c r="H8137" s="5" t="s">
        <v>178</v>
      </c>
      <c r="I8137">
        <v>43590</v>
      </c>
      <c r="J8137">
        <v>176</v>
      </c>
      <c r="K8137">
        <v>186</v>
      </c>
      <c r="L8137">
        <v>2</v>
      </c>
      <c r="M8137">
        <v>5487</v>
      </c>
      <c r="N8137">
        <v>5837.8429999999998</v>
      </c>
      <c r="O8137">
        <v>2918.9209999999998</v>
      </c>
      <c r="P8137">
        <v>93</v>
      </c>
      <c r="Q8137">
        <v>29.5</v>
      </c>
      <c r="R8137">
        <v>-350.84300000000002</v>
      </c>
      <c r="S8137">
        <v>2019</v>
      </c>
      <c r="T8137">
        <v>10</v>
      </c>
      <c r="U8137">
        <v>44</v>
      </c>
    </row>
    <row r="8138" spans="1:21" x14ac:dyDescent="0.3">
      <c r="A8138" s="5" t="s">
        <v>168</v>
      </c>
      <c r="B8138" s="5" t="s">
        <v>206</v>
      </c>
      <c r="C8138" s="5" t="s">
        <v>115</v>
      </c>
      <c r="D8138" s="5" t="s">
        <v>454</v>
      </c>
      <c r="E8138" s="5" t="s">
        <v>172</v>
      </c>
      <c r="F8138" s="6">
        <v>43766</v>
      </c>
      <c r="G8138" s="5" t="s">
        <v>148</v>
      </c>
      <c r="H8138" s="5" t="s">
        <v>198</v>
      </c>
      <c r="I8138">
        <v>43590</v>
      </c>
      <c r="J8138">
        <v>176</v>
      </c>
      <c r="K8138">
        <v>115.6</v>
      </c>
      <c r="L8138">
        <v>1</v>
      </c>
      <c r="M8138">
        <v>3410.2</v>
      </c>
      <c r="N8138">
        <v>2918.9209999999998</v>
      </c>
      <c r="O8138">
        <v>2918.9209999999998</v>
      </c>
      <c r="P8138">
        <v>115.6</v>
      </c>
      <c r="Q8138">
        <v>29.5</v>
      </c>
      <c r="R8138">
        <v>491.279</v>
      </c>
      <c r="S8138">
        <v>2019</v>
      </c>
      <c r="T8138">
        <v>10</v>
      </c>
      <c r="U8138">
        <v>44</v>
      </c>
    </row>
    <row r="8139" spans="1:21" x14ac:dyDescent="0.3">
      <c r="A8139" s="5" t="s">
        <v>168</v>
      </c>
      <c r="B8139" s="5" t="s">
        <v>206</v>
      </c>
      <c r="C8139" s="5" t="s">
        <v>115</v>
      </c>
      <c r="D8139" s="5" t="s">
        <v>454</v>
      </c>
      <c r="E8139" s="5" t="s">
        <v>172</v>
      </c>
      <c r="F8139" s="6">
        <v>43766</v>
      </c>
      <c r="G8139" s="5" t="s">
        <v>148</v>
      </c>
      <c r="H8139" s="5" t="s">
        <v>197</v>
      </c>
      <c r="I8139">
        <v>43590</v>
      </c>
      <c r="J8139">
        <v>176</v>
      </c>
      <c r="K8139">
        <v>767.2</v>
      </c>
      <c r="L8139">
        <v>7</v>
      </c>
      <c r="M8139">
        <v>22632.400000000001</v>
      </c>
      <c r="N8139">
        <v>20432.45</v>
      </c>
      <c r="O8139">
        <v>2918.9209999999998</v>
      </c>
      <c r="P8139">
        <v>109.60000000000001</v>
      </c>
      <c r="Q8139">
        <v>29.5</v>
      </c>
      <c r="R8139">
        <v>2199.9499999999998</v>
      </c>
      <c r="S8139">
        <v>2019</v>
      </c>
      <c r="T8139">
        <v>10</v>
      </c>
      <c r="U8139">
        <v>44</v>
      </c>
    </row>
    <row r="8140" spans="1:21" x14ac:dyDescent="0.3">
      <c r="A8140" s="5" t="s">
        <v>168</v>
      </c>
      <c r="B8140" s="5" t="s">
        <v>206</v>
      </c>
      <c r="C8140" s="5" t="s">
        <v>115</v>
      </c>
      <c r="D8140" s="5" t="s">
        <v>454</v>
      </c>
      <c r="E8140" s="5" t="s">
        <v>172</v>
      </c>
      <c r="F8140" s="6">
        <v>43766</v>
      </c>
      <c r="G8140" s="5" t="s">
        <v>148</v>
      </c>
      <c r="H8140" s="5" t="s">
        <v>351</v>
      </c>
      <c r="I8140">
        <v>43590</v>
      </c>
      <c r="J8140">
        <v>176</v>
      </c>
      <c r="K8140">
        <v>245.4</v>
      </c>
      <c r="L8140">
        <v>2</v>
      </c>
      <c r="M8140">
        <v>7239.3</v>
      </c>
      <c r="N8140">
        <v>5837.8429999999998</v>
      </c>
      <c r="O8140">
        <v>2918.9209999999998</v>
      </c>
      <c r="P8140">
        <v>122.7</v>
      </c>
      <c r="Q8140">
        <v>29.5</v>
      </c>
      <c r="R8140">
        <v>1401.4570000000001</v>
      </c>
      <c r="S8140">
        <v>2019</v>
      </c>
      <c r="T8140">
        <v>10</v>
      </c>
      <c r="U8140">
        <v>44</v>
      </c>
    </row>
    <row r="8141" spans="1:21" x14ac:dyDescent="0.3">
      <c r="A8141" s="5" t="s">
        <v>168</v>
      </c>
      <c r="B8141" s="5" t="s">
        <v>206</v>
      </c>
      <c r="C8141" s="5" t="s">
        <v>115</v>
      </c>
      <c r="D8141" s="5" t="s">
        <v>454</v>
      </c>
      <c r="E8141" s="5" t="s">
        <v>172</v>
      </c>
      <c r="F8141" s="6">
        <v>43766</v>
      </c>
      <c r="G8141" s="5" t="s">
        <v>148</v>
      </c>
      <c r="H8141" s="5" t="s">
        <v>173</v>
      </c>
      <c r="I8141">
        <v>43590</v>
      </c>
      <c r="J8141">
        <v>176</v>
      </c>
      <c r="K8141">
        <v>901</v>
      </c>
      <c r="L8141">
        <v>8</v>
      </c>
      <c r="M8141">
        <v>30634</v>
      </c>
      <c r="N8141">
        <v>23351.370999999999</v>
      </c>
      <c r="O8141">
        <v>2918.9209999999998</v>
      </c>
      <c r="P8141">
        <v>112.625</v>
      </c>
      <c r="Q8141">
        <v>34</v>
      </c>
      <c r="R8141">
        <v>7282.6289999999999</v>
      </c>
      <c r="S8141">
        <v>2019</v>
      </c>
      <c r="T8141">
        <v>10</v>
      </c>
      <c r="U8141">
        <v>44</v>
      </c>
    </row>
    <row r="8142" spans="1:21" x14ac:dyDescent="0.3">
      <c r="A8142" s="5" t="s">
        <v>168</v>
      </c>
      <c r="B8142" s="5" t="s">
        <v>206</v>
      </c>
      <c r="C8142" s="5" t="s">
        <v>115</v>
      </c>
      <c r="D8142" s="5" t="s">
        <v>454</v>
      </c>
      <c r="E8142" s="5" t="s">
        <v>172</v>
      </c>
      <c r="F8142" s="6">
        <v>43766</v>
      </c>
      <c r="G8142" s="5" t="s">
        <v>148</v>
      </c>
      <c r="H8142" s="5" t="s">
        <v>466</v>
      </c>
      <c r="I8142">
        <v>43590</v>
      </c>
      <c r="J8142">
        <v>176</v>
      </c>
      <c r="K8142">
        <v>2400</v>
      </c>
      <c r="L8142">
        <v>20</v>
      </c>
      <c r="M8142">
        <v>64800</v>
      </c>
      <c r="N8142">
        <v>58378.428</v>
      </c>
      <c r="O8142">
        <v>2918.9209999999998</v>
      </c>
      <c r="P8142">
        <v>120</v>
      </c>
      <c r="Q8142">
        <v>27</v>
      </c>
      <c r="R8142">
        <v>6421.5720000000001</v>
      </c>
      <c r="S8142">
        <v>2019</v>
      </c>
      <c r="T8142">
        <v>10</v>
      </c>
      <c r="U8142">
        <v>44</v>
      </c>
    </row>
    <row r="8143" spans="1:21" x14ac:dyDescent="0.3">
      <c r="A8143" s="5" t="s">
        <v>168</v>
      </c>
      <c r="B8143" s="5" t="s">
        <v>206</v>
      </c>
      <c r="C8143" s="5" t="s">
        <v>115</v>
      </c>
      <c r="D8143" s="5" t="s">
        <v>454</v>
      </c>
      <c r="E8143" s="5" t="s">
        <v>172</v>
      </c>
      <c r="F8143" s="6">
        <v>43766</v>
      </c>
      <c r="G8143" s="5" t="s">
        <v>148</v>
      </c>
      <c r="H8143" s="5" t="s">
        <v>190</v>
      </c>
      <c r="I8143">
        <v>43590</v>
      </c>
      <c r="J8143">
        <v>176</v>
      </c>
      <c r="K8143">
        <v>245</v>
      </c>
      <c r="L8143">
        <v>2</v>
      </c>
      <c r="M8143">
        <v>7227.5</v>
      </c>
      <c r="N8143">
        <v>5837.8429999999998</v>
      </c>
      <c r="O8143">
        <v>2918.9209999999998</v>
      </c>
      <c r="P8143">
        <v>122.5</v>
      </c>
      <c r="Q8143">
        <v>29.5</v>
      </c>
      <c r="R8143">
        <v>1389.6569999999999</v>
      </c>
      <c r="S8143">
        <v>2019</v>
      </c>
      <c r="T8143">
        <v>10</v>
      </c>
      <c r="U8143">
        <v>44</v>
      </c>
    </row>
    <row r="8144" spans="1:21" x14ac:dyDescent="0.3">
      <c r="A8144" s="5" t="s">
        <v>168</v>
      </c>
      <c r="B8144" s="5" t="s">
        <v>206</v>
      </c>
      <c r="C8144" s="5" t="s">
        <v>115</v>
      </c>
      <c r="D8144" s="5" t="s">
        <v>454</v>
      </c>
      <c r="E8144" s="5" t="s">
        <v>172</v>
      </c>
      <c r="F8144" s="6">
        <v>43766</v>
      </c>
      <c r="G8144" s="5" t="s">
        <v>148</v>
      </c>
      <c r="H8144" s="5" t="s">
        <v>199</v>
      </c>
      <c r="I8144">
        <v>43590</v>
      </c>
      <c r="J8144">
        <v>176</v>
      </c>
      <c r="K8144">
        <v>684</v>
      </c>
      <c r="L8144">
        <v>6</v>
      </c>
      <c r="M8144">
        <v>20178</v>
      </c>
      <c r="N8144">
        <v>17513.527999999998</v>
      </c>
      <c r="O8144">
        <v>2918.9209999999998</v>
      </c>
      <c r="P8144">
        <v>114</v>
      </c>
      <c r="Q8144">
        <v>29.5</v>
      </c>
      <c r="R8144">
        <v>2664.4720000000002</v>
      </c>
      <c r="S8144">
        <v>2019</v>
      </c>
      <c r="T8144">
        <v>10</v>
      </c>
      <c r="U8144">
        <v>44</v>
      </c>
    </row>
    <row r="8145" spans="1:21" x14ac:dyDescent="0.3">
      <c r="A8145" s="5" t="s">
        <v>168</v>
      </c>
      <c r="B8145" s="5" t="s">
        <v>206</v>
      </c>
      <c r="C8145" s="5" t="s">
        <v>115</v>
      </c>
      <c r="D8145" s="5" t="s">
        <v>454</v>
      </c>
      <c r="E8145" s="5" t="s">
        <v>172</v>
      </c>
      <c r="F8145" s="6">
        <v>43766</v>
      </c>
      <c r="G8145" s="5" t="s">
        <v>148</v>
      </c>
      <c r="H8145" s="5" t="s">
        <v>190</v>
      </c>
      <c r="I8145">
        <v>43590</v>
      </c>
      <c r="J8145">
        <v>176</v>
      </c>
      <c r="K8145">
        <v>678</v>
      </c>
      <c r="L8145">
        <v>6</v>
      </c>
      <c r="M8145">
        <v>20001</v>
      </c>
      <c r="N8145">
        <v>17513.527999999998</v>
      </c>
      <c r="O8145">
        <v>2918.9209999999998</v>
      </c>
      <c r="P8145">
        <v>113</v>
      </c>
      <c r="Q8145">
        <v>29.5</v>
      </c>
      <c r="R8145">
        <v>2487.4720000000002</v>
      </c>
      <c r="S8145">
        <v>2019</v>
      </c>
      <c r="T8145">
        <v>10</v>
      </c>
      <c r="U8145">
        <v>44</v>
      </c>
    </row>
    <row r="8146" spans="1:21" x14ac:dyDescent="0.3">
      <c r="A8146" s="5" t="s">
        <v>168</v>
      </c>
      <c r="B8146" s="5" t="s">
        <v>206</v>
      </c>
      <c r="C8146" s="5" t="s">
        <v>115</v>
      </c>
      <c r="D8146" s="5" t="s">
        <v>454</v>
      </c>
      <c r="E8146" s="5" t="s">
        <v>172</v>
      </c>
      <c r="F8146" s="6">
        <v>43766</v>
      </c>
      <c r="G8146" s="5" t="s">
        <v>148</v>
      </c>
      <c r="H8146" s="5" t="s">
        <v>200</v>
      </c>
      <c r="I8146">
        <v>43590</v>
      </c>
      <c r="J8146">
        <v>176</v>
      </c>
      <c r="K8146">
        <v>920</v>
      </c>
      <c r="L8146">
        <v>8</v>
      </c>
      <c r="M8146">
        <v>27140</v>
      </c>
      <c r="N8146">
        <v>23351.370999999999</v>
      </c>
      <c r="O8146">
        <v>2918.9209999999998</v>
      </c>
      <c r="P8146">
        <v>115</v>
      </c>
      <c r="Q8146">
        <v>29.5</v>
      </c>
      <c r="R8146">
        <v>3788.6289999999999</v>
      </c>
      <c r="S8146">
        <v>2019</v>
      </c>
      <c r="T8146">
        <v>10</v>
      </c>
      <c r="U8146">
        <v>44</v>
      </c>
    </row>
    <row r="8147" spans="1:21" x14ac:dyDescent="0.3">
      <c r="A8147" s="5" t="s">
        <v>168</v>
      </c>
      <c r="B8147" s="5" t="s">
        <v>206</v>
      </c>
      <c r="C8147" s="5" t="s">
        <v>115</v>
      </c>
      <c r="D8147" s="5" t="s">
        <v>454</v>
      </c>
      <c r="E8147" s="5" t="s">
        <v>172</v>
      </c>
      <c r="F8147" s="6">
        <v>43766</v>
      </c>
      <c r="G8147" s="5" t="s">
        <v>148</v>
      </c>
      <c r="H8147" s="5" t="s">
        <v>215</v>
      </c>
      <c r="I8147">
        <v>43590</v>
      </c>
      <c r="J8147">
        <v>176</v>
      </c>
      <c r="K8147">
        <v>333</v>
      </c>
      <c r="L8147">
        <v>3</v>
      </c>
      <c r="M8147">
        <v>9823.5</v>
      </c>
      <c r="N8147">
        <v>8756.7639999999992</v>
      </c>
      <c r="O8147">
        <v>2918.9209999999998</v>
      </c>
      <c r="P8147">
        <v>111</v>
      </c>
      <c r="Q8147">
        <v>29.5</v>
      </c>
      <c r="R8147">
        <v>1066.7360000000001</v>
      </c>
      <c r="S8147">
        <v>2019</v>
      </c>
      <c r="T8147">
        <v>10</v>
      </c>
      <c r="U8147">
        <v>44</v>
      </c>
    </row>
    <row r="8148" spans="1:21" x14ac:dyDescent="0.3">
      <c r="A8148" s="5" t="s">
        <v>168</v>
      </c>
      <c r="B8148" s="5" t="s">
        <v>206</v>
      </c>
      <c r="C8148" s="5" t="s">
        <v>116</v>
      </c>
      <c r="D8148" s="5" t="s">
        <v>436</v>
      </c>
      <c r="E8148" s="5" t="s">
        <v>172</v>
      </c>
      <c r="F8148" s="6">
        <v>43766</v>
      </c>
      <c r="G8148" s="5" t="s">
        <v>148</v>
      </c>
      <c r="H8148" s="5" t="s">
        <v>204</v>
      </c>
      <c r="I8148">
        <v>43597</v>
      </c>
      <c r="J8148">
        <v>169</v>
      </c>
      <c r="K8148">
        <v>432</v>
      </c>
      <c r="L8148">
        <v>4</v>
      </c>
      <c r="M8148">
        <v>12960</v>
      </c>
      <c r="N8148">
        <v>11350.866</v>
      </c>
      <c r="O8148">
        <v>2837.7170000000001</v>
      </c>
      <c r="P8148">
        <v>108</v>
      </c>
      <c r="Q8148">
        <v>30</v>
      </c>
      <c r="R8148">
        <v>1609.134</v>
      </c>
      <c r="S8148">
        <v>2019</v>
      </c>
      <c r="T8148">
        <v>10</v>
      </c>
      <c r="U8148">
        <v>44</v>
      </c>
    </row>
    <row r="8149" spans="1:21" x14ac:dyDescent="0.3">
      <c r="A8149" s="5" t="s">
        <v>168</v>
      </c>
      <c r="B8149" s="5" t="s">
        <v>206</v>
      </c>
      <c r="C8149" s="5" t="s">
        <v>116</v>
      </c>
      <c r="D8149" s="5" t="s">
        <v>436</v>
      </c>
      <c r="E8149" s="5" t="s">
        <v>172</v>
      </c>
      <c r="F8149" s="6">
        <v>43766</v>
      </c>
      <c r="G8149" s="5" t="s">
        <v>148</v>
      </c>
      <c r="H8149" s="5" t="s">
        <v>202</v>
      </c>
      <c r="I8149">
        <v>43597</v>
      </c>
      <c r="J8149">
        <v>169</v>
      </c>
      <c r="K8149">
        <v>610</v>
      </c>
      <c r="L8149">
        <v>6</v>
      </c>
      <c r="M8149">
        <v>18300</v>
      </c>
      <c r="N8149">
        <v>17026.3</v>
      </c>
      <c r="O8149">
        <v>2837.7170000000001</v>
      </c>
      <c r="P8149">
        <v>101.66666666666667</v>
      </c>
      <c r="Q8149">
        <v>30</v>
      </c>
      <c r="R8149">
        <v>1273.7</v>
      </c>
      <c r="S8149">
        <v>2019</v>
      </c>
      <c r="T8149">
        <v>10</v>
      </c>
      <c r="U8149">
        <v>44</v>
      </c>
    </row>
    <row r="8150" spans="1:21" x14ac:dyDescent="0.3">
      <c r="A8150" s="5" t="s">
        <v>168</v>
      </c>
      <c r="B8150" s="5" t="s">
        <v>206</v>
      </c>
      <c r="C8150" s="5" t="s">
        <v>116</v>
      </c>
      <c r="D8150" s="5" t="s">
        <v>436</v>
      </c>
      <c r="E8150" s="5" t="s">
        <v>172</v>
      </c>
      <c r="F8150" s="6">
        <v>43766</v>
      </c>
      <c r="G8150" s="5" t="s">
        <v>148</v>
      </c>
      <c r="H8150" s="5" t="s">
        <v>218</v>
      </c>
      <c r="I8150">
        <v>43597</v>
      </c>
      <c r="J8150">
        <v>169</v>
      </c>
      <c r="K8150">
        <v>680</v>
      </c>
      <c r="L8150">
        <v>6</v>
      </c>
      <c r="M8150">
        <v>20400</v>
      </c>
      <c r="N8150">
        <v>17026.3</v>
      </c>
      <c r="O8150">
        <v>2837.7170000000001</v>
      </c>
      <c r="P8150">
        <v>113.33333333333333</v>
      </c>
      <c r="Q8150">
        <v>30</v>
      </c>
      <c r="R8150">
        <v>3373.7</v>
      </c>
      <c r="S8150">
        <v>2019</v>
      </c>
      <c r="T8150">
        <v>10</v>
      </c>
      <c r="U8150">
        <v>44</v>
      </c>
    </row>
    <row r="8151" spans="1:21" x14ac:dyDescent="0.3">
      <c r="A8151" s="5" t="s">
        <v>168</v>
      </c>
      <c r="B8151" s="5" t="s">
        <v>206</v>
      </c>
      <c r="C8151" s="5" t="s">
        <v>116</v>
      </c>
      <c r="D8151" s="5" t="s">
        <v>436</v>
      </c>
      <c r="E8151" s="5" t="s">
        <v>172</v>
      </c>
      <c r="F8151" s="6">
        <v>43766</v>
      </c>
      <c r="G8151" s="5" t="s">
        <v>148</v>
      </c>
      <c r="H8151" s="5" t="s">
        <v>205</v>
      </c>
      <c r="I8151">
        <v>43597</v>
      </c>
      <c r="J8151">
        <v>169</v>
      </c>
      <c r="K8151">
        <v>306</v>
      </c>
      <c r="L8151">
        <v>3</v>
      </c>
      <c r="M8151">
        <v>9180</v>
      </c>
      <c r="N8151">
        <v>8513.15</v>
      </c>
      <c r="O8151">
        <v>2837.7170000000001</v>
      </c>
      <c r="P8151">
        <v>102</v>
      </c>
      <c r="Q8151">
        <v>30</v>
      </c>
      <c r="R8151">
        <v>666.85</v>
      </c>
      <c r="S8151">
        <v>2019</v>
      </c>
      <c r="T8151">
        <v>10</v>
      </c>
      <c r="U8151">
        <v>44</v>
      </c>
    </row>
    <row r="8152" spans="1:21" x14ac:dyDescent="0.3">
      <c r="A8152" s="5" t="s">
        <v>168</v>
      </c>
      <c r="B8152" s="5" t="s">
        <v>206</v>
      </c>
      <c r="C8152" s="5" t="s">
        <v>116</v>
      </c>
      <c r="D8152" s="5" t="s">
        <v>436</v>
      </c>
      <c r="E8152" s="5" t="s">
        <v>172</v>
      </c>
      <c r="F8152" s="6">
        <v>43766</v>
      </c>
      <c r="G8152" s="5" t="s">
        <v>148</v>
      </c>
      <c r="H8152" s="5" t="s">
        <v>221</v>
      </c>
      <c r="I8152">
        <v>43597</v>
      </c>
      <c r="J8152">
        <v>169</v>
      </c>
      <c r="K8152">
        <v>116</v>
      </c>
      <c r="L8152">
        <v>1</v>
      </c>
      <c r="M8152">
        <v>3480</v>
      </c>
      <c r="N8152">
        <v>2837.7170000000001</v>
      </c>
      <c r="O8152">
        <v>2837.7170000000001</v>
      </c>
      <c r="P8152">
        <v>116</v>
      </c>
      <c r="Q8152">
        <v>30</v>
      </c>
      <c r="R8152">
        <v>642.28300000000002</v>
      </c>
      <c r="S8152">
        <v>2019</v>
      </c>
      <c r="T8152">
        <v>10</v>
      </c>
      <c r="U8152">
        <v>44</v>
      </c>
    </row>
    <row r="8153" spans="1:21" x14ac:dyDescent="0.3">
      <c r="A8153" s="5" t="s">
        <v>168</v>
      </c>
      <c r="B8153" s="5" t="s">
        <v>206</v>
      </c>
      <c r="C8153" s="5" t="s">
        <v>116</v>
      </c>
      <c r="D8153" s="5" t="s">
        <v>436</v>
      </c>
      <c r="E8153" s="5" t="s">
        <v>172</v>
      </c>
      <c r="F8153" s="6">
        <v>43766</v>
      </c>
      <c r="G8153" s="5" t="s">
        <v>148</v>
      </c>
      <c r="H8153" s="5" t="s">
        <v>216</v>
      </c>
      <c r="I8153">
        <v>43597</v>
      </c>
      <c r="J8153">
        <v>169</v>
      </c>
      <c r="K8153">
        <v>104</v>
      </c>
      <c r="L8153">
        <v>1</v>
      </c>
      <c r="M8153">
        <v>3120</v>
      </c>
      <c r="N8153">
        <v>2837.7170000000001</v>
      </c>
      <c r="O8153">
        <v>2837.7170000000001</v>
      </c>
      <c r="P8153">
        <v>104</v>
      </c>
      <c r="Q8153">
        <v>30</v>
      </c>
      <c r="R8153">
        <v>282.28300000000002</v>
      </c>
      <c r="S8153">
        <v>2019</v>
      </c>
      <c r="T8153">
        <v>10</v>
      </c>
      <c r="U8153">
        <v>44</v>
      </c>
    </row>
    <row r="8154" spans="1:21" x14ac:dyDescent="0.3">
      <c r="A8154" s="5" t="s">
        <v>168</v>
      </c>
      <c r="B8154" s="5" t="s">
        <v>206</v>
      </c>
      <c r="C8154" s="5" t="s">
        <v>116</v>
      </c>
      <c r="D8154" s="5" t="s">
        <v>436</v>
      </c>
      <c r="E8154" s="5" t="s">
        <v>172</v>
      </c>
      <c r="F8154" s="6">
        <v>43766</v>
      </c>
      <c r="G8154" s="5" t="s">
        <v>148</v>
      </c>
      <c r="H8154" s="5" t="s">
        <v>203</v>
      </c>
      <c r="I8154">
        <v>43597</v>
      </c>
      <c r="J8154">
        <v>169</v>
      </c>
      <c r="K8154">
        <v>102</v>
      </c>
      <c r="L8154">
        <v>1</v>
      </c>
      <c r="M8154">
        <v>3060</v>
      </c>
      <c r="N8154">
        <v>2837.7170000000001</v>
      </c>
      <c r="O8154">
        <v>2837.7170000000001</v>
      </c>
      <c r="P8154">
        <v>102</v>
      </c>
      <c r="Q8154">
        <v>30</v>
      </c>
      <c r="R8154">
        <v>222.28299999999999</v>
      </c>
      <c r="S8154">
        <v>2019</v>
      </c>
      <c r="T8154">
        <v>10</v>
      </c>
      <c r="U8154">
        <v>44</v>
      </c>
    </row>
    <row r="8155" spans="1:21" x14ac:dyDescent="0.3">
      <c r="A8155" s="5" t="s">
        <v>168</v>
      </c>
      <c r="B8155" s="5" t="s">
        <v>206</v>
      </c>
      <c r="C8155" s="5" t="s">
        <v>116</v>
      </c>
      <c r="D8155" s="5" t="s">
        <v>436</v>
      </c>
      <c r="E8155" s="5" t="s">
        <v>172</v>
      </c>
      <c r="F8155" s="6">
        <v>43766</v>
      </c>
      <c r="G8155" s="5" t="s">
        <v>148</v>
      </c>
      <c r="H8155" s="5" t="s">
        <v>180</v>
      </c>
      <c r="I8155">
        <v>43597</v>
      </c>
      <c r="J8155">
        <v>169</v>
      </c>
      <c r="K8155">
        <v>210</v>
      </c>
      <c r="L8155">
        <v>2</v>
      </c>
      <c r="M8155">
        <v>6300</v>
      </c>
      <c r="N8155">
        <v>5675.433</v>
      </c>
      <c r="O8155">
        <v>2837.7170000000001</v>
      </c>
      <c r="P8155">
        <v>105</v>
      </c>
      <c r="Q8155">
        <v>30</v>
      </c>
      <c r="R8155">
        <v>624.56700000000001</v>
      </c>
      <c r="S8155">
        <v>2019</v>
      </c>
      <c r="T8155">
        <v>10</v>
      </c>
      <c r="U8155">
        <v>44</v>
      </c>
    </row>
    <row r="8156" spans="1:21" x14ac:dyDescent="0.3">
      <c r="A8156" s="5" t="s">
        <v>168</v>
      </c>
      <c r="B8156" s="5" t="s">
        <v>206</v>
      </c>
      <c r="C8156" s="5" t="s">
        <v>116</v>
      </c>
      <c r="D8156" s="5" t="s">
        <v>436</v>
      </c>
      <c r="E8156" s="5" t="s">
        <v>172</v>
      </c>
      <c r="F8156" s="6">
        <v>43766</v>
      </c>
      <c r="G8156" s="5" t="s">
        <v>148</v>
      </c>
      <c r="H8156" s="5" t="s">
        <v>190</v>
      </c>
      <c r="I8156">
        <v>43597</v>
      </c>
      <c r="J8156">
        <v>169</v>
      </c>
      <c r="K8156">
        <v>3475</v>
      </c>
      <c r="L8156">
        <v>30</v>
      </c>
      <c r="M8156">
        <v>93825</v>
      </c>
      <c r="N8156">
        <v>85131.498000000007</v>
      </c>
      <c r="O8156">
        <v>2837.7170000000001</v>
      </c>
      <c r="P8156">
        <v>115.83333333333333</v>
      </c>
      <c r="Q8156">
        <v>27</v>
      </c>
      <c r="R8156">
        <v>8693.5020000000004</v>
      </c>
      <c r="S8156">
        <v>2019</v>
      </c>
      <c r="T8156">
        <v>10</v>
      </c>
      <c r="U8156">
        <v>44</v>
      </c>
    </row>
    <row r="8157" spans="1:21" x14ac:dyDescent="0.3">
      <c r="A8157" s="5" t="s">
        <v>168</v>
      </c>
      <c r="B8157" s="5" t="s">
        <v>206</v>
      </c>
      <c r="C8157" s="5" t="s">
        <v>116</v>
      </c>
      <c r="D8157" s="5" t="s">
        <v>436</v>
      </c>
      <c r="E8157" s="5" t="s">
        <v>172</v>
      </c>
      <c r="F8157" s="6">
        <v>43766</v>
      </c>
      <c r="G8157" s="5" t="s">
        <v>148</v>
      </c>
      <c r="H8157" s="5" t="s">
        <v>264</v>
      </c>
      <c r="I8157">
        <v>43597</v>
      </c>
      <c r="J8157">
        <v>169</v>
      </c>
      <c r="K8157">
        <v>1780</v>
      </c>
      <c r="L8157">
        <v>15</v>
      </c>
      <c r="M8157">
        <v>51620</v>
      </c>
      <c r="N8157">
        <v>42565.749000000003</v>
      </c>
      <c r="O8157">
        <v>2837.7170000000001</v>
      </c>
      <c r="P8157">
        <v>118.66666666666667</v>
      </c>
      <c r="Q8157">
        <v>29</v>
      </c>
      <c r="R8157">
        <v>9054.2510000000002</v>
      </c>
      <c r="S8157">
        <v>2019</v>
      </c>
      <c r="T8157">
        <v>10</v>
      </c>
      <c r="U8157">
        <v>44</v>
      </c>
    </row>
    <row r="8158" spans="1:21" x14ac:dyDescent="0.3">
      <c r="A8158" s="5" t="s">
        <v>168</v>
      </c>
      <c r="B8158" s="5" t="s">
        <v>206</v>
      </c>
      <c r="C8158" s="5" t="s">
        <v>115</v>
      </c>
      <c r="D8158" s="5" t="s">
        <v>454</v>
      </c>
      <c r="E8158" s="5" t="s">
        <v>172</v>
      </c>
      <c r="F8158" s="6">
        <v>43767</v>
      </c>
      <c r="G8158" s="5" t="s">
        <v>148</v>
      </c>
      <c r="H8158" s="5" t="s">
        <v>235</v>
      </c>
      <c r="I8158">
        <v>43590</v>
      </c>
      <c r="J8158">
        <v>177</v>
      </c>
      <c r="K8158">
        <v>95.8</v>
      </c>
      <c r="L8158">
        <v>1</v>
      </c>
      <c r="M8158">
        <v>2826.1</v>
      </c>
      <c r="N8158">
        <v>2918.9209999999998</v>
      </c>
      <c r="O8158">
        <v>2918.9209999999998</v>
      </c>
      <c r="P8158">
        <v>95.8</v>
      </c>
      <c r="Q8158">
        <v>29.5</v>
      </c>
      <c r="R8158">
        <v>-92.820999999999998</v>
      </c>
      <c r="S8158">
        <v>2019</v>
      </c>
      <c r="T8158">
        <v>10</v>
      </c>
      <c r="U8158">
        <v>44</v>
      </c>
    </row>
    <row r="8159" spans="1:21" x14ac:dyDescent="0.3">
      <c r="A8159" s="5" t="s">
        <v>168</v>
      </c>
      <c r="B8159" s="5" t="s">
        <v>206</v>
      </c>
      <c r="C8159" s="5" t="s">
        <v>115</v>
      </c>
      <c r="D8159" s="5" t="s">
        <v>454</v>
      </c>
      <c r="E8159" s="5" t="s">
        <v>172</v>
      </c>
      <c r="F8159" s="6">
        <v>43767</v>
      </c>
      <c r="G8159" s="5" t="s">
        <v>148</v>
      </c>
      <c r="H8159" s="5" t="s">
        <v>190</v>
      </c>
      <c r="I8159">
        <v>43590</v>
      </c>
      <c r="J8159">
        <v>177</v>
      </c>
      <c r="K8159">
        <v>118.6</v>
      </c>
      <c r="L8159">
        <v>1</v>
      </c>
      <c r="M8159">
        <v>3083.6</v>
      </c>
      <c r="N8159">
        <v>2918.9209999999998</v>
      </c>
      <c r="O8159">
        <v>2918.9209999999998</v>
      </c>
      <c r="P8159">
        <v>118.6</v>
      </c>
      <c r="Q8159">
        <v>26</v>
      </c>
      <c r="R8159">
        <v>164.679</v>
      </c>
      <c r="S8159">
        <v>2019</v>
      </c>
      <c r="T8159">
        <v>10</v>
      </c>
      <c r="U8159">
        <v>44</v>
      </c>
    </row>
    <row r="8160" spans="1:21" x14ac:dyDescent="0.3">
      <c r="A8160" s="5" t="s">
        <v>168</v>
      </c>
      <c r="B8160" s="5" t="s">
        <v>206</v>
      </c>
      <c r="C8160" s="5" t="s">
        <v>116</v>
      </c>
      <c r="D8160" s="5" t="s">
        <v>436</v>
      </c>
      <c r="E8160" s="5" t="s">
        <v>172</v>
      </c>
      <c r="F8160" s="6">
        <v>43768</v>
      </c>
      <c r="G8160" s="5" t="s">
        <v>148</v>
      </c>
      <c r="H8160" s="5" t="s">
        <v>194</v>
      </c>
      <c r="I8160">
        <v>43597</v>
      </c>
      <c r="J8160">
        <v>171</v>
      </c>
      <c r="K8160">
        <v>252</v>
      </c>
      <c r="L8160">
        <v>2</v>
      </c>
      <c r="M8160">
        <v>7434</v>
      </c>
      <c r="N8160">
        <v>5675.433</v>
      </c>
      <c r="O8160">
        <v>2837.7170000000001</v>
      </c>
      <c r="P8160">
        <v>126</v>
      </c>
      <c r="Q8160">
        <v>29.5</v>
      </c>
      <c r="R8160">
        <v>1758.567</v>
      </c>
      <c r="S8160">
        <v>2019</v>
      </c>
      <c r="T8160">
        <v>10</v>
      </c>
      <c r="U8160">
        <v>44</v>
      </c>
    </row>
    <row r="8161" spans="1:21" x14ac:dyDescent="0.3">
      <c r="A8161" s="5" t="s">
        <v>168</v>
      </c>
      <c r="B8161" s="5" t="s">
        <v>175</v>
      </c>
      <c r="C8161" s="5" t="s">
        <v>85</v>
      </c>
      <c r="D8161" s="5" t="s">
        <v>464</v>
      </c>
      <c r="E8161" s="5" t="s">
        <v>172</v>
      </c>
      <c r="F8161" s="6">
        <v>43770</v>
      </c>
      <c r="G8161" s="5" t="s">
        <v>148</v>
      </c>
      <c r="H8161" s="5" t="s">
        <v>194</v>
      </c>
      <c r="I8161">
        <v>43589</v>
      </c>
      <c r="J8161">
        <v>181</v>
      </c>
      <c r="K8161">
        <v>457</v>
      </c>
      <c r="L8161">
        <v>4</v>
      </c>
      <c r="M8161">
        <v>13481.5</v>
      </c>
      <c r="N8161">
        <v>8532.3040000000001</v>
      </c>
      <c r="O8161">
        <v>2133.076</v>
      </c>
      <c r="P8161">
        <v>114.25</v>
      </c>
      <c r="Q8161">
        <v>29.5</v>
      </c>
      <c r="R8161">
        <v>4949.1959999999999</v>
      </c>
      <c r="S8161">
        <v>2019</v>
      </c>
      <c r="T8161">
        <v>11</v>
      </c>
      <c r="U8161">
        <v>44</v>
      </c>
    </row>
    <row r="8162" spans="1:21" x14ac:dyDescent="0.3">
      <c r="A8162" s="5" t="s">
        <v>168</v>
      </c>
      <c r="B8162" s="5" t="s">
        <v>175</v>
      </c>
      <c r="C8162" s="5" t="s">
        <v>85</v>
      </c>
      <c r="D8162" s="5" t="s">
        <v>464</v>
      </c>
      <c r="E8162" s="5" t="s">
        <v>172</v>
      </c>
      <c r="F8162" s="6">
        <v>43770</v>
      </c>
      <c r="G8162" s="5" t="s">
        <v>148</v>
      </c>
      <c r="H8162" s="5" t="s">
        <v>371</v>
      </c>
      <c r="I8162">
        <v>43589</v>
      </c>
      <c r="J8162">
        <v>181</v>
      </c>
      <c r="K8162">
        <v>1090.5</v>
      </c>
      <c r="L8162">
        <v>10</v>
      </c>
      <c r="M8162">
        <v>31406.400000000001</v>
      </c>
      <c r="N8162">
        <v>21330.758999999998</v>
      </c>
      <c r="O8162">
        <v>2133.076</v>
      </c>
      <c r="P8162">
        <v>109.05</v>
      </c>
      <c r="Q8162">
        <v>28.8</v>
      </c>
      <c r="R8162">
        <v>10075.641</v>
      </c>
      <c r="S8162">
        <v>2019</v>
      </c>
      <c r="T8162">
        <v>11</v>
      </c>
      <c r="U8162">
        <v>44</v>
      </c>
    </row>
    <row r="8163" spans="1:21" x14ac:dyDescent="0.3">
      <c r="A8163" s="5" t="s">
        <v>168</v>
      </c>
      <c r="B8163" s="5" t="s">
        <v>175</v>
      </c>
      <c r="C8163" s="5" t="s">
        <v>85</v>
      </c>
      <c r="D8163" s="5" t="s">
        <v>464</v>
      </c>
      <c r="E8163" s="5" t="s">
        <v>172</v>
      </c>
      <c r="F8163" s="6">
        <v>43770</v>
      </c>
      <c r="G8163" s="5" t="s">
        <v>148</v>
      </c>
      <c r="H8163" s="5" t="s">
        <v>178</v>
      </c>
      <c r="I8163">
        <v>43589</v>
      </c>
      <c r="J8163">
        <v>181</v>
      </c>
      <c r="K8163">
        <v>294</v>
      </c>
      <c r="L8163">
        <v>3</v>
      </c>
      <c r="M8163">
        <v>8673</v>
      </c>
      <c r="N8163">
        <v>6399.2280000000001</v>
      </c>
      <c r="O8163">
        <v>2133.076</v>
      </c>
      <c r="P8163">
        <v>98</v>
      </c>
      <c r="Q8163">
        <v>29.5</v>
      </c>
      <c r="R8163">
        <v>2273.7719999999999</v>
      </c>
      <c r="S8163">
        <v>2019</v>
      </c>
      <c r="T8163">
        <v>11</v>
      </c>
      <c r="U8163">
        <v>44</v>
      </c>
    </row>
    <row r="8164" spans="1:21" x14ac:dyDescent="0.3">
      <c r="A8164" s="5" t="s">
        <v>168</v>
      </c>
      <c r="B8164" s="5" t="s">
        <v>175</v>
      </c>
      <c r="C8164" s="5" t="s">
        <v>85</v>
      </c>
      <c r="D8164" s="5" t="s">
        <v>464</v>
      </c>
      <c r="E8164" s="5" t="s">
        <v>172</v>
      </c>
      <c r="F8164" s="6">
        <v>43770</v>
      </c>
      <c r="G8164" s="5" t="s">
        <v>148</v>
      </c>
      <c r="H8164" s="5" t="s">
        <v>198</v>
      </c>
      <c r="I8164">
        <v>43589</v>
      </c>
      <c r="J8164">
        <v>181</v>
      </c>
      <c r="K8164">
        <v>111.5</v>
      </c>
      <c r="L8164">
        <v>1</v>
      </c>
      <c r="M8164">
        <v>3289.25</v>
      </c>
      <c r="N8164">
        <v>2133.076</v>
      </c>
      <c r="O8164">
        <v>2133.076</v>
      </c>
      <c r="P8164">
        <v>111.5</v>
      </c>
      <c r="Q8164">
        <v>29.5</v>
      </c>
      <c r="R8164">
        <v>1156.174</v>
      </c>
      <c r="S8164">
        <v>2019</v>
      </c>
      <c r="T8164">
        <v>11</v>
      </c>
      <c r="U8164">
        <v>44</v>
      </c>
    </row>
    <row r="8165" spans="1:21" x14ac:dyDescent="0.3">
      <c r="A8165" s="5" t="s">
        <v>168</v>
      </c>
      <c r="B8165" s="5" t="s">
        <v>175</v>
      </c>
      <c r="C8165" s="5" t="s">
        <v>85</v>
      </c>
      <c r="D8165" s="5" t="s">
        <v>464</v>
      </c>
      <c r="E8165" s="5" t="s">
        <v>172</v>
      </c>
      <c r="F8165" s="6">
        <v>43770</v>
      </c>
      <c r="G8165" s="5" t="s">
        <v>148</v>
      </c>
      <c r="H8165" s="5" t="s">
        <v>197</v>
      </c>
      <c r="I8165">
        <v>43589</v>
      </c>
      <c r="J8165">
        <v>181</v>
      </c>
      <c r="K8165">
        <v>698</v>
      </c>
      <c r="L8165">
        <v>6</v>
      </c>
      <c r="M8165">
        <v>20591</v>
      </c>
      <c r="N8165">
        <v>12798.455</v>
      </c>
      <c r="O8165">
        <v>2133.076</v>
      </c>
      <c r="P8165">
        <v>116.33333333333333</v>
      </c>
      <c r="Q8165">
        <v>29.5</v>
      </c>
      <c r="R8165">
        <v>7792.5450000000001</v>
      </c>
      <c r="S8165">
        <v>2019</v>
      </c>
      <c r="T8165">
        <v>11</v>
      </c>
      <c r="U8165">
        <v>44</v>
      </c>
    </row>
    <row r="8166" spans="1:21" x14ac:dyDescent="0.3">
      <c r="A8166" s="5" t="s">
        <v>168</v>
      </c>
      <c r="B8166" s="5" t="s">
        <v>175</v>
      </c>
      <c r="C8166" s="5" t="s">
        <v>85</v>
      </c>
      <c r="D8166" s="5" t="s">
        <v>464</v>
      </c>
      <c r="E8166" s="5" t="s">
        <v>172</v>
      </c>
      <c r="F8166" s="6">
        <v>43770</v>
      </c>
      <c r="G8166" s="5" t="s">
        <v>148</v>
      </c>
      <c r="H8166" s="5" t="s">
        <v>311</v>
      </c>
      <c r="I8166">
        <v>43589</v>
      </c>
      <c r="J8166">
        <v>181</v>
      </c>
      <c r="K8166">
        <v>84.5</v>
      </c>
      <c r="L8166">
        <v>1</v>
      </c>
      <c r="M8166">
        <v>2492.75</v>
      </c>
      <c r="N8166">
        <v>2133.076</v>
      </c>
      <c r="O8166">
        <v>2133.076</v>
      </c>
      <c r="P8166">
        <v>84.5</v>
      </c>
      <c r="Q8166">
        <v>29.5</v>
      </c>
      <c r="R8166">
        <v>359.67399999999998</v>
      </c>
      <c r="S8166">
        <v>2019</v>
      </c>
      <c r="T8166">
        <v>11</v>
      </c>
      <c r="U8166">
        <v>44</v>
      </c>
    </row>
    <row r="8167" spans="1:21" x14ac:dyDescent="0.3">
      <c r="A8167" s="5" t="s">
        <v>168</v>
      </c>
      <c r="B8167" s="5" t="s">
        <v>175</v>
      </c>
      <c r="C8167" s="5" t="s">
        <v>85</v>
      </c>
      <c r="D8167" s="5" t="s">
        <v>464</v>
      </c>
      <c r="E8167" s="5" t="s">
        <v>172</v>
      </c>
      <c r="F8167" s="6">
        <v>43770</v>
      </c>
      <c r="G8167" s="5" t="s">
        <v>148</v>
      </c>
      <c r="H8167" s="5" t="s">
        <v>351</v>
      </c>
      <c r="I8167">
        <v>43589</v>
      </c>
      <c r="J8167">
        <v>181</v>
      </c>
      <c r="K8167">
        <v>132</v>
      </c>
      <c r="L8167">
        <v>1</v>
      </c>
      <c r="M8167">
        <v>3894</v>
      </c>
      <c r="N8167">
        <v>2133.076</v>
      </c>
      <c r="O8167">
        <v>2133.076</v>
      </c>
      <c r="P8167">
        <v>132</v>
      </c>
      <c r="Q8167">
        <v>29.5</v>
      </c>
      <c r="R8167">
        <v>1760.924</v>
      </c>
      <c r="S8167">
        <v>2019</v>
      </c>
      <c r="T8167">
        <v>11</v>
      </c>
      <c r="U8167">
        <v>44</v>
      </c>
    </row>
    <row r="8168" spans="1:21" x14ac:dyDescent="0.3">
      <c r="A8168" s="5" t="s">
        <v>168</v>
      </c>
      <c r="B8168" s="5" t="s">
        <v>175</v>
      </c>
      <c r="C8168" s="5" t="s">
        <v>85</v>
      </c>
      <c r="D8168" s="5" t="s">
        <v>464</v>
      </c>
      <c r="E8168" s="5" t="s">
        <v>172</v>
      </c>
      <c r="F8168" s="6">
        <v>43770</v>
      </c>
      <c r="G8168" s="5" t="s">
        <v>148</v>
      </c>
      <c r="H8168" s="5" t="s">
        <v>190</v>
      </c>
      <c r="I8168">
        <v>43589</v>
      </c>
      <c r="J8168">
        <v>181</v>
      </c>
      <c r="K8168">
        <v>105</v>
      </c>
      <c r="L8168">
        <v>1</v>
      </c>
      <c r="M8168">
        <v>3097.5</v>
      </c>
      <c r="N8168">
        <v>2133.076</v>
      </c>
      <c r="O8168">
        <v>2133.076</v>
      </c>
      <c r="P8168">
        <v>105</v>
      </c>
      <c r="Q8168">
        <v>29.5</v>
      </c>
      <c r="R8168">
        <v>964.42399999999998</v>
      </c>
      <c r="S8168">
        <v>2019</v>
      </c>
      <c r="T8168">
        <v>11</v>
      </c>
      <c r="U8168">
        <v>44</v>
      </c>
    </row>
    <row r="8169" spans="1:21" x14ac:dyDescent="0.3">
      <c r="A8169" s="5" t="s">
        <v>168</v>
      </c>
      <c r="B8169" s="5" t="s">
        <v>175</v>
      </c>
      <c r="C8169" s="5" t="s">
        <v>85</v>
      </c>
      <c r="D8169" s="5" t="s">
        <v>464</v>
      </c>
      <c r="E8169" s="5" t="s">
        <v>172</v>
      </c>
      <c r="F8169" s="6">
        <v>43770</v>
      </c>
      <c r="G8169" s="5" t="s">
        <v>148</v>
      </c>
      <c r="H8169" s="5" t="s">
        <v>173</v>
      </c>
      <c r="I8169">
        <v>43589</v>
      </c>
      <c r="J8169">
        <v>181</v>
      </c>
      <c r="K8169">
        <v>539.5</v>
      </c>
      <c r="L8169">
        <v>6</v>
      </c>
      <c r="M8169">
        <v>16724.5</v>
      </c>
      <c r="N8169">
        <v>12798.455</v>
      </c>
      <c r="O8169">
        <v>2133.076</v>
      </c>
      <c r="P8169">
        <v>89.916666666666671</v>
      </c>
      <c r="Q8169">
        <v>31</v>
      </c>
      <c r="R8169">
        <v>3926.0450000000001</v>
      </c>
      <c r="S8169">
        <v>2019</v>
      </c>
      <c r="T8169">
        <v>11</v>
      </c>
      <c r="U8169">
        <v>44</v>
      </c>
    </row>
    <row r="8170" spans="1:21" x14ac:dyDescent="0.3">
      <c r="A8170" s="5" t="s">
        <v>168</v>
      </c>
      <c r="B8170" s="5" t="s">
        <v>175</v>
      </c>
      <c r="C8170" s="5" t="s">
        <v>85</v>
      </c>
      <c r="D8170" s="5" t="s">
        <v>464</v>
      </c>
      <c r="E8170" s="5" t="s">
        <v>172</v>
      </c>
      <c r="F8170" s="6">
        <v>43770</v>
      </c>
      <c r="G8170" s="5" t="s">
        <v>148</v>
      </c>
      <c r="H8170" s="5" t="s">
        <v>178</v>
      </c>
      <c r="I8170">
        <v>43589</v>
      </c>
      <c r="J8170">
        <v>181</v>
      </c>
      <c r="K8170">
        <v>294.5</v>
      </c>
      <c r="L8170">
        <v>3</v>
      </c>
      <c r="M8170">
        <v>8687.75</v>
      </c>
      <c r="N8170">
        <v>6399.2280000000001</v>
      </c>
      <c r="O8170">
        <v>2133.076</v>
      </c>
      <c r="P8170">
        <v>98.166666666666671</v>
      </c>
      <c r="Q8170">
        <v>29.5</v>
      </c>
      <c r="R8170">
        <v>2288.5219999999999</v>
      </c>
      <c r="S8170">
        <v>2019</v>
      </c>
      <c r="T8170">
        <v>11</v>
      </c>
      <c r="U8170">
        <v>44</v>
      </c>
    </row>
    <row r="8171" spans="1:21" x14ac:dyDescent="0.3">
      <c r="A8171" s="5" t="s">
        <v>168</v>
      </c>
      <c r="B8171" s="5" t="s">
        <v>175</v>
      </c>
      <c r="C8171" s="5" t="s">
        <v>85</v>
      </c>
      <c r="D8171" s="5" t="s">
        <v>464</v>
      </c>
      <c r="E8171" s="5" t="s">
        <v>172</v>
      </c>
      <c r="F8171" s="6">
        <v>43770</v>
      </c>
      <c r="G8171" s="5" t="s">
        <v>148</v>
      </c>
      <c r="H8171" s="5" t="s">
        <v>197</v>
      </c>
      <c r="I8171">
        <v>43589</v>
      </c>
      <c r="J8171">
        <v>181</v>
      </c>
      <c r="K8171">
        <v>404.5</v>
      </c>
      <c r="L8171">
        <v>4</v>
      </c>
      <c r="M8171">
        <v>11932.75</v>
      </c>
      <c r="N8171">
        <v>8532.3040000000001</v>
      </c>
      <c r="O8171">
        <v>2133.076</v>
      </c>
      <c r="P8171">
        <v>101.125</v>
      </c>
      <c r="Q8171">
        <v>29.5</v>
      </c>
      <c r="R8171">
        <v>3400.4459999999999</v>
      </c>
      <c r="S8171">
        <v>2019</v>
      </c>
      <c r="T8171">
        <v>11</v>
      </c>
      <c r="U8171">
        <v>44</v>
      </c>
    </row>
    <row r="8172" spans="1:21" x14ac:dyDescent="0.3">
      <c r="A8172" s="5" t="s">
        <v>168</v>
      </c>
      <c r="B8172" s="5" t="s">
        <v>175</v>
      </c>
      <c r="C8172" s="5" t="s">
        <v>85</v>
      </c>
      <c r="D8172" s="5" t="s">
        <v>464</v>
      </c>
      <c r="E8172" s="5" t="s">
        <v>172</v>
      </c>
      <c r="F8172" s="6">
        <v>43770</v>
      </c>
      <c r="G8172" s="5" t="s">
        <v>148</v>
      </c>
      <c r="H8172" s="5" t="s">
        <v>311</v>
      </c>
      <c r="I8172">
        <v>43589</v>
      </c>
      <c r="J8172">
        <v>181</v>
      </c>
      <c r="K8172">
        <v>110.5</v>
      </c>
      <c r="L8172">
        <v>1</v>
      </c>
      <c r="M8172">
        <v>3259.75</v>
      </c>
      <c r="N8172">
        <v>2133.076</v>
      </c>
      <c r="O8172">
        <v>2133.076</v>
      </c>
      <c r="P8172">
        <v>110.5</v>
      </c>
      <c r="Q8172">
        <v>29.5</v>
      </c>
      <c r="R8172">
        <v>1126.674</v>
      </c>
      <c r="S8172">
        <v>2019</v>
      </c>
      <c r="T8172">
        <v>11</v>
      </c>
      <c r="U8172">
        <v>44</v>
      </c>
    </row>
    <row r="8173" spans="1:21" x14ac:dyDescent="0.3">
      <c r="A8173" s="5" t="s">
        <v>168</v>
      </c>
      <c r="B8173" s="5" t="s">
        <v>175</v>
      </c>
      <c r="C8173" s="5" t="s">
        <v>85</v>
      </c>
      <c r="D8173" s="5" t="s">
        <v>464</v>
      </c>
      <c r="E8173" s="5" t="s">
        <v>172</v>
      </c>
      <c r="F8173" s="6">
        <v>43770</v>
      </c>
      <c r="G8173" s="5" t="s">
        <v>148</v>
      </c>
      <c r="H8173" s="5" t="s">
        <v>190</v>
      </c>
      <c r="I8173">
        <v>43589</v>
      </c>
      <c r="J8173">
        <v>181</v>
      </c>
      <c r="K8173">
        <v>96</v>
      </c>
      <c r="L8173">
        <v>1</v>
      </c>
      <c r="M8173">
        <v>2832</v>
      </c>
      <c r="N8173">
        <v>2133.076</v>
      </c>
      <c r="O8173">
        <v>2133.076</v>
      </c>
      <c r="P8173">
        <v>96</v>
      </c>
      <c r="Q8173">
        <v>29.5</v>
      </c>
      <c r="R8173">
        <v>698.92399999999998</v>
      </c>
      <c r="S8173">
        <v>2019</v>
      </c>
      <c r="T8173">
        <v>11</v>
      </c>
      <c r="U8173">
        <v>44</v>
      </c>
    </row>
    <row r="8174" spans="1:21" x14ac:dyDescent="0.3">
      <c r="A8174" s="5" t="s">
        <v>168</v>
      </c>
      <c r="B8174" s="5" t="s">
        <v>175</v>
      </c>
      <c r="C8174" s="5" t="s">
        <v>85</v>
      </c>
      <c r="D8174" s="5" t="s">
        <v>464</v>
      </c>
      <c r="E8174" s="5" t="s">
        <v>172</v>
      </c>
      <c r="F8174" s="6">
        <v>43770</v>
      </c>
      <c r="G8174" s="5" t="s">
        <v>148</v>
      </c>
      <c r="H8174" s="5" t="s">
        <v>208</v>
      </c>
      <c r="I8174">
        <v>43589</v>
      </c>
      <c r="J8174">
        <v>181</v>
      </c>
      <c r="K8174">
        <v>114</v>
      </c>
      <c r="L8174">
        <v>1</v>
      </c>
      <c r="M8174">
        <v>3363</v>
      </c>
      <c r="N8174">
        <v>2133.076</v>
      </c>
      <c r="O8174">
        <v>2133.076</v>
      </c>
      <c r="P8174">
        <v>114</v>
      </c>
      <c r="Q8174">
        <v>29.5</v>
      </c>
      <c r="R8174">
        <v>1229.924</v>
      </c>
      <c r="S8174">
        <v>2019</v>
      </c>
      <c r="T8174">
        <v>11</v>
      </c>
      <c r="U8174">
        <v>44</v>
      </c>
    </row>
    <row r="8175" spans="1:21" x14ac:dyDescent="0.3">
      <c r="A8175" s="5" t="s">
        <v>168</v>
      </c>
      <c r="B8175" s="5" t="s">
        <v>175</v>
      </c>
      <c r="C8175" s="5" t="s">
        <v>85</v>
      </c>
      <c r="D8175" s="5" t="s">
        <v>464</v>
      </c>
      <c r="E8175" s="5" t="s">
        <v>172</v>
      </c>
      <c r="F8175" s="6">
        <v>43770</v>
      </c>
      <c r="G8175" s="5" t="s">
        <v>148</v>
      </c>
      <c r="H8175" s="5" t="s">
        <v>235</v>
      </c>
      <c r="I8175">
        <v>43589</v>
      </c>
      <c r="J8175">
        <v>181</v>
      </c>
      <c r="K8175">
        <v>101.5</v>
      </c>
      <c r="L8175">
        <v>1</v>
      </c>
      <c r="M8175">
        <v>2994.25</v>
      </c>
      <c r="N8175">
        <v>2133.076</v>
      </c>
      <c r="O8175">
        <v>2133.076</v>
      </c>
      <c r="P8175">
        <v>101.5</v>
      </c>
      <c r="Q8175">
        <v>29.5</v>
      </c>
      <c r="R8175">
        <v>861.17399999999998</v>
      </c>
      <c r="S8175">
        <v>2019</v>
      </c>
      <c r="T8175">
        <v>11</v>
      </c>
      <c r="U8175">
        <v>44</v>
      </c>
    </row>
    <row r="8176" spans="1:21" x14ac:dyDescent="0.3">
      <c r="A8176" s="5" t="s">
        <v>168</v>
      </c>
      <c r="B8176" s="5" t="s">
        <v>175</v>
      </c>
      <c r="C8176" s="5" t="s">
        <v>86</v>
      </c>
      <c r="D8176" s="5" t="s">
        <v>434</v>
      </c>
      <c r="E8176" s="5" t="s">
        <v>172</v>
      </c>
      <c r="F8176" s="6">
        <v>43770</v>
      </c>
      <c r="G8176" s="5" t="s">
        <v>148</v>
      </c>
      <c r="H8176" s="5" t="s">
        <v>173</v>
      </c>
      <c r="I8176">
        <v>43596</v>
      </c>
      <c r="J8176">
        <v>174</v>
      </c>
      <c r="K8176">
        <v>439.5</v>
      </c>
      <c r="L8176">
        <v>4</v>
      </c>
      <c r="M8176">
        <v>13624.5</v>
      </c>
      <c r="N8176">
        <v>8992.0730000000003</v>
      </c>
      <c r="O8176">
        <v>2248.018</v>
      </c>
      <c r="P8176">
        <v>109.875</v>
      </c>
      <c r="Q8176">
        <v>31</v>
      </c>
      <c r="R8176">
        <v>4632.4269999999997</v>
      </c>
      <c r="S8176">
        <v>2019</v>
      </c>
      <c r="T8176">
        <v>11</v>
      </c>
      <c r="U8176">
        <v>44</v>
      </c>
    </row>
    <row r="8177" spans="1:21" x14ac:dyDescent="0.3">
      <c r="A8177" s="5" t="s">
        <v>168</v>
      </c>
      <c r="B8177" s="5" t="s">
        <v>175</v>
      </c>
      <c r="C8177" s="5" t="s">
        <v>86</v>
      </c>
      <c r="D8177" s="5" t="s">
        <v>434</v>
      </c>
      <c r="E8177" s="5" t="s">
        <v>172</v>
      </c>
      <c r="F8177" s="6">
        <v>43770</v>
      </c>
      <c r="G8177" s="5" t="s">
        <v>148</v>
      </c>
      <c r="H8177" s="5" t="s">
        <v>173</v>
      </c>
      <c r="I8177">
        <v>43596</v>
      </c>
      <c r="J8177">
        <v>174</v>
      </c>
      <c r="K8177">
        <v>1027</v>
      </c>
      <c r="L8177">
        <v>10</v>
      </c>
      <c r="M8177">
        <v>31837</v>
      </c>
      <c r="N8177">
        <v>22480.183000000001</v>
      </c>
      <c r="O8177">
        <v>2248.018</v>
      </c>
      <c r="P8177">
        <v>102.7</v>
      </c>
      <c r="Q8177">
        <v>31</v>
      </c>
      <c r="R8177">
        <v>9356.8169999999991</v>
      </c>
      <c r="S8177">
        <v>2019</v>
      </c>
      <c r="T8177">
        <v>11</v>
      </c>
      <c r="U8177">
        <v>44</v>
      </c>
    </row>
    <row r="8178" spans="1:21" x14ac:dyDescent="0.3">
      <c r="A8178" s="5" t="s">
        <v>168</v>
      </c>
      <c r="B8178" s="5" t="s">
        <v>175</v>
      </c>
      <c r="C8178" s="5" t="s">
        <v>86</v>
      </c>
      <c r="D8178" s="5" t="s">
        <v>434</v>
      </c>
      <c r="E8178" s="5" t="s">
        <v>172</v>
      </c>
      <c r="F8178" s="6">
        <v>43770</v>
      </c>
      <c r="G8178" s="5" t="s">
        <v>148</v>
      </c>
      <c r="H8178" s="5" t="s">
        <v>371</v>
      </c>
      <c r="I8178">
        <v>43596</v>
      </c>
      <c r="J8178">
        <v>174</v>
      </c>
      <c r="K8178">
        <v>1059</v>
      </c>
      <c r="L8178">
        <v>10</v>
      </c>
      <c r="M8178">
        <v>30499.200000000001</v>
      </c>
      <c r="N8178">
        <v>22480.183000000001</v>
      </c>
      <c r="O8178">
        <v>2248.018</v>
      </c>
      <c r="P8178">
        <v>105.9</v>
      </c>
      <c r="Q8178">
        <v>28.8</v>
      </c>
      <c r="R8178">
        <v>8019.0169999999998</v>
      </c>
      <c r="S8178">
        <v>2019</v>
      </c>
      <c r="T8178">
        <v>11</v>
      </c>
      <c r="U8178">
        <v>44</v>
      </c>
    </row>
    <row r="8179" spans="1:21" x14ac:dyDescent="0.3">
      <c r="A8179" s="5" t="s">
        <v>168</v>
      </c>
      <c r="B8179" s="5" t="s">
        <v>175</v>
      </c>
      <c r="C8179" s="5" t="s">
        <v>86</v>
      </c>
      <c r="D8179" s="5" t="s">
        <v>434</v>
      </c>
      <c r="E8179" s="5" t="s">
        <v>172</v>
      </c>
      <c r="F8179" s="6">
        <v>43770</v>
      </c>
      <c r="G8179" s="5" t="s">
        <v>148</v>
      </c>
      <c r="H8179" s="5" t="s">
        <v>212</v>
      </c>
      <c r="I8179">
        <v>43596</v>
      </c>
      <c r="J8179">
        <v>174</v>
      </c>
      <c r="K8179">
        <v>106</v>
      </c>
      <c r="L8179">
        <v>1</v>
      </c>
      <c r="M8179">
        <v>2756</v>
      </c>
      <c r="N8179">
        <v>2248.018</v>
      </c>
      <c r="O8179">
        <v>2248.018</v>
      </c>
      <c r="P8179">
        <v>106</v>
      </c>
      <c r="Q8179">
        <v>26</v>
      </c>
      <c r="R8179">
        <v>507.98200000000003</v>
      </c>
      <c r="S8179">
        <v>2019</v>
      </c>
      <c r="T8179">
        <v>11</v>
      </c>
      <c r="U8179">
        <v>44</v>
      </c>
    </row>
    <row r="8180" spans="1:21" x14ac:dyDescent="0.3">
      <c r="A8180" s="5" t="s">
        <v>168</v>
      </c>
      <c r="B8180" s="5" t="s">
        <v>175</v>
      </c>
      <c r="C8180" s="5" t="s">
        <v>86</v>
      </c>
      <c r="D8180" s="5" t="s">
        <v>434</v>
      </c>
      <c r="E8180" s="5" t="s">
        <v>172</v>
      </c>
      <c r="F8180" s="6">
        <v>43770</v>
      </c>
      <c r="G8180" s="5" t="s">
        <v>148</v>
      </c>
      <c r="H8180" s="5" t="s">
        <v>190</v>
      </c>
      <c r="I8180">
        <v>43596</v>
      </c>
      <c r="J8180">
        <v>174</v>
      </c>
      <c r="K8180">
        <v>102</v>
      </c>
      <c r="L8180">
        <v>1</v>
      </c>
      <c r="M8180">
        <v>2652</v>
      </c>
      <c r="N8180">
        <v>2248.018</v>
      </c>
      <c r="O8180">
        <v>2248.018</v>
      </c>
      <c r="P8180">
        <v>102</v>
      </c>
      <c r="Q8180">
        <v>26</v>
      </c>
      <c r="R8180">
        <v>403.98200000000003</v>
      </c>
      <c r="S8180">
        <v>2019</v>
      </c>
      <c r="T8180">
        <v>11</v>
      </c>
      <c r="U8180">
        <v>44</v>
      </c>
    </row>
    <row r="8181" spans="1:21" x14ac:dyDescent="0.3">
      <c r="A8181" s="5" t="s">
        <v>168</v>
      </c>
      <c r="B8181" s="5" t="s">
        <v>175</v>
      </c>
      <c r="C8181" s="5" t="s">
        <v>86</v>
      </c>
      <c r="D8181" s="5" t="s">
        <v>434</v>
      </c>
      <c r="E8181" s="5" t="s">
        <v>172</v>
      </c>
      <c r="F8181" s="6">
        <v>43770</v>
      </c>
      <c r="G8181" s="5" t="s">
        <v>148</v>
      </c>
      <c r="H8181" s="5" t="s">
        <v>194</v>
      </c>
      <c r="I8181">
        <v>43596</v>
      </c>
      <c r="J8181">
        <v>174</v>
      </c>
      <c r="K8181">
        <v>473.5</v>
      </c>
      <c r="L8181">
        <v>4</v>
      </c>
      <c r="M8181">
        <v>13968.25</v>
      </c>
      <c r="N8181">
        <v>8992.0730000000003</v>
      </c>
      <c r="O8181">
        <v>2248.018</v>
      </c>
      <c r="P8181">
        <v>118.375</v>
      </c>
      <c r="Q8181">
        <v>29.5</v>
      </c>
      <c r="R8181">
        <v>4976.1769999999997</v>
      </c>
      <c r="S8181">
        <v>2019</v>
      </c>
      <c r="T8181">
        <v>11</v>
      </c>
      <c r="U8181">
        <v>44</v>
      </c>
    </row>
    <row r="8182" spans="1:21" x14ac:dyDescent="0.3">
      <c r="A8182" s="5" t="s">
        <v>168</v>
      </c>
      <c r="B8182" s="5" t="s">
        <v>175</v>
      </c>
      <c r="C8182" s="5" t="s">
        <v>86</v>
      </c>
      <c r="D8182" s="5" t="s">
        <v>434</v>
      </c>
      <c r="E8182" s="5" t="s">
        <v>172</v>
      </c>
      <c r="F8182" s="6">
        <v>43770</v>
      </c>
      <c r="G8182" s="5" t="s">
        <v>148</v>
      </c>
      <c r="H8182" s="5" t="s">
        <v>190</v>
      </c>
      <c r="I8182">
        <v>43596</v>
      </c>
      <c r="J8182">
        <v>174</v>
      </c>
      <c r="K8182">
        <v>107</v>
      </c>
      <c r="L8182">
        <v>1</v>
      </c>
      <c r="M8182">
        <v>2782</v>
      </c>
      <c r="N8182">
        <v>2248.018</v>
      </c>
      <c r="O8182">
        <v>2248.018</v>
      </c>
      <c r="P8182">
        <v>107</v>
      </c>
      <c r="Q8182">
        <v>26</v>
      </c>
      <c r="R8182">
        <v>533.98199999999997</v>
      </c>
      <c r="S8182">
        <v>2019</v>
      </c>
      <c r="T8182">
        <v>11</v>
      </c>
      <c r="U8182">
        <v>44</v>
      </c>
    </row>
    <row r="8183" spans="1:21" x14ac:dyDescent="0.3">
      <c r="A8183" s="5" t="s">
        <v>168</v>
      </c>
      <c r="B8183" s="5" t="s">
        <v>206</v>
      </c>
      <c r="C8183" s="5" t="s">
        <v>116</v>
      </c>
      <c r="D8183" s="5" t="s">
        <v>436</v>
      </c>
      <c r="E8183" s="5" t="s">
        <v>172</v>
      </c>
      <c r="F8183" s="6">
        <v>43770</v>
      </c>
      <c r="G8183" s="5" t="s">
        <v>148</v>
      </c>
      <c r="H8183" s="5" t="s">
        <v>190</v>
      </c>
      <c r="I8183">
        <v>43597</v>
      </c>
      <c r="J8183">
        <v>173</v>
      </c>
      <c r="K8183">
        <v>88</v>
      </c>
      <c r="L8183">
        <v>1</v>
      </c>
      <c r="M8183">
        <v>2640</v>
      </c>
      <c r="N8183">
        <v>3031.2289999999998</v>
      </c>
      <c r="O8183">
        <v>3031.2289999999998</v>
      </c>
      <c r="P8183">
        <v>88</v>
      </c>
      <c r="Q8183">
        <v>30</v>
      </c>
      <c r="R8183">
        <v>-391.22899999999998</v>
      </c>
      <c r="S8183">
        <v>2019</v>
      </c>
      <c r="T8183">
        <v>11</v>
      </c>
      <c r="U8183">
        <v>44</v>
      </c>
    </row>
    <row r="8184" spans="1:21" x14ac:dyDescent="0.3">
      <c r="A8184" s="5" t="s">
        <v>168</v>
      </c>
      <c r="B8184" s="5" t="s">
        <v>206</v>
      </c>
      <c r="C8184" s="5" t="s">
        <v>116</v>
      </c>
      <c r="D8184" s="5" t="s">
        <v>436</v>
      </c>
      <c r="E8184" s="5" t="s">
        <v>172</v>
      </c>
      <c r="F8184" s="6">
        <v>43770</v>
      </c>
      <c r="G8184" s="5" t="s">
        <v>148</v>
      </c>
      <c r="H8184" s="5" t="s">
        <v>205</v>
      </c>
      <c r="I8184">
        <v>43597</v>
      </c>
      <c r="J8184">
        <v>173</v>
      </c>
      <c r="K8184">
        <v>312</v>
      </c>
      <c r="L8184">
        <v>3</v>
      </c>
      <c r="M8184">
        <v>9360</v>
      </c>
      <c r="N8184">
        <v>9093.6869999999999</v>
      </c>
      <c r="O8184">
        <v>3031.2289999999998</v>
      </c>
      <c r="P8184">
        <v>104</v>
      </c>
      <c r="Q8184">
        <v>30</v>
      </c>
      <c r="R8184">
        <v>266.31299999999999</v>
      </c>
      <c r="S8184">
        <v>2019</v>
      </c>
      <c r="T8184">
        <v>11</v>
      </c>
      <c r="U8184">
        <v>44</v>
      </c>
    </row>
    <row r="8185" spans="1:21" x14ac:dyDescent="0.3">
      <c r="A8185" s="5" t="s">
        <v>168</v>
      </c>
      <c r="B8185" s="5" t="s">
        <v>206</v>
      </c>
      <c r="C8185" s="5" t="s">
        <v>116</v>
      </c>
      <c r="D8185" s="5" t="s">
        <v>436</v>
      </c>
      <c r="E8185" s="5" t="s">
        <v>172</v>
      </c>
      <c r="F8185" s="6">
        <v>43770</v>
      </c>
      <c r="G8185" s="5" t="s">
        <v>148</v>
      </c>
      <c r="H8185" s="5" t="s">
        <v>202</v>
      </c>
      <c r="I8185">
        <v>43597</v>
      </c>
      <c r="J8185">
        <v>173</v>
      </c>
      <c r="K8185">
        <v>838</v>
      </c>
      <c r="L8185">
        <v>8</v>
      </c>
      <c r="M8185">
        <v>25140</v>
      </c>
      <c r="N8185">
        <v>24249.832999999999</v>
      </c>
      <c r="O8185">
        <v>3031.2289999999998</v>
      </c>
      <c r="P8185">
        <v>104.75</v>
      </c>
      <c r="Q8185">
        <v>30</v>
      </c>
      <c r="R8185">
        <v>890.16700000000003</v>
      </c>
      <c r="S8185">
        <v>2019</v>
      </c>
      <c r="T8185">
        <v>11</v>
      </c>
      <c r="U8185">
        <v>44</v>
      </c>
    </row>
    <row r="8186" spans="1:21" x14ac:dyDescent="0.3">
      <c r="A8186" s="5" t="s">
        <v>168</v>
      </c>
      <c r="B8186" s="5" t="s">
        <v>206</v>
      </c>
      <c r="C8186" s="5" t="s">
        <v>116</v>
      </c>
      <c r="D8186" s="5" t="s">
        <v>436</v>
      </c>
      <c r="E8186" s="5" t="s">
        <v>172</v>
      </c>
      <c r="F8186" s="6">
        <v>43770</v>
      </c>
      <c r="G8186" s="5" t="s">
        <v>148</v>
      </c>
      <c r="H8186" s="5" t="s">
        <v>204</v>
      </c>
      <c r="I8186">
        <v>43597</v>
      </c>
      <c r="J8186">
        <v>173</v>
      </c>
      <c r="K8186">
        <v>276</v>
      </c>
      <c r="L8186">
        <v>3</v>
      </c>
      <c r="M8186">
        <v>8280</v>
      </c>
      <c r="N8186">
        <v>9093.6869999999999</v>
      </c>
      <c r="O8186">
        <v>3031.2289999999998</v>
      </c>
      <c r="P8186">
        <v>92</v>
      </c>
      <c r="Q8186">
        <v>30</v>
      </c>
      <c r="R8186">
        <v>-813.68700000000001</v>
      </c>
      <c r="S8186">
        <v>2019</v>
      </c>
      <c r="T8186">
        <v>11</v>
      </c>
      <c r="U8186">
        <v>44</v>
      </c>
    </row>
    <row r="8187" spans="1:21" x14ac:dyDescent="0.3">
      <c r="A8187" s="5" t="s">
        <v>168</v>
      </c>
      <c r="B8187" s="5" t="s">
        <v>206</v>
      </c>
      <c r="C8187" s="5" t="s">
        <v>116</v>
      </c>
      <c r="D8187" s="5" t="s">
        <v>436</v>
      </c>
      <c r="E8187" s="5" t="s">
        <v>172</v>
      </c>
      <c r="F8187" s="6">
        <v>43770</v>
      </c>
      <c r="G8187" s="5" t="s">
        <v>148</v>
      </c>
      <c r="H8187" s="5" t="s">
        <v>184</v>
      </c>
      <c r="I8187">
        <v>43597</v>
      </c>
      <c r="J8187">
        <v>173</v>
      </c>
      <c r="K8187">
        <v>2000</v>
      </c>
      <c r="L8187">
        <v>18</v>
      </c>
      <c r="M8187">
        <v>59000</v>
      </c>
      <c r="N8187">
        <v>54562.124000000003</v>
      </c>
      <c r="O8187">
        <v>3031.2289999999998</v>
      </c>
      <c r="P8187">
        <v>111.11111111111111</v>
      </c>
      <c r="Q8187">
        <v>29.5</v>
      </c>
      <c r="R8187">
        <v>4437.8760000000002</v>
      </c>
      <c r="S8187">
        <v>2019</v>
      </c>
      <c r="T8187">
        <v>11</v>
      </c>
      <c r="U8187">
        <v>44</v>
      </c>
    </row>
    <row r="8188" spans="1:21" x14ac:dyDescent="0.3">
      <c r="A8188" s="5" t="s">
        <v>168</v>
      </c>
      <c r="B8188" s="5" t="s">
        <v>206</v>
      </c>
      <c r="C8188" s="5" t="s">
        <v>116</v>
      </c>
      <c r="D8188" s="5" t="s">
        <v>436</v>
      </c>
      <c r="E8188" s="5" t="s">
        <v>172</v>
      </c>
      <c r="F8188" s="6">
        <v>43770</v>
      </c>
      <c r="G8188" s="5" t="s">
        <v>148</v>
      </c>
      <c r="H8188" s="5" t="s">
        <v>230</v>
      </c>
      <c r="I8188">
        <v>43597</v>
      </c>
      <c r="J8188">
        <v>173</v>
      </c>
      <c r="K8188">
        <v>29.5</v>
      </c>
      <c r="L8188">
        <v>23</v>
      </c>
      <c r="M8188">
        <v>76936</v>
      </c>
      <c r="N8188">
        <v>69718.269</v>
      </c>
      <c r="O8188">
        <v>3031.2289999999998</v>
      </c>
      <c r="P8188">
        <v>1.2826086956521738</v>
      </c>
      <c r="Q8188">
        <v>2608</v>
      </c>
      <c r="R8188">
        <v>7217.7309999999998</v>
      </c>
      <c r="S8188">
        <v>2019</v>
      </c>
      <c r="T8188">
        <v>11</v>
      </c>
      <c r="U8188">
        <v>44</v>
      </c>
    </row>
    <row r="8189" spans="1:21" x14ac:dyDescent="0.3">
      <c r="A8189" s="5" t="s">
        <v>168</v>
      </c>
      <c r="B8189" s="5" t="s">
        <v>206</v>
      </c>
      <c r="C8189" s="5" t="s">
        <v>116</v>
      </c>
      <c r="D8189" s="5" t="s">
        <v>436</v>
      </c>
      <c r="E8189" s="5" t="s">
        <v>172</v>
      </c>
      <c r="F8189" s="6">
        <v>43770</v>
      </c>
      <c r="G8189" s="5" t="s">
        <v>148</v>
      </c>
      <c r="H8189" s="5" t="s">
        <v>203</v>
      </c>
      <c r="I8189">
        <v>43597</v>
      </c>
      <c r="J8189">
        <v>173</v>
      </c>
      <c r="K8189">
        <v>30</v>
      </c>
      <c r="L8189">
        <v>2</v>
      </c>
      <c r="M8189">
        <v>6360</v>
      </c>
      <c r="N8189">
        <v>6062.4579999999996</v>
      </c>
      <c r="O8189">
        <v>3031.2289999999998</v>
      </c>
      <c r="P8189">
        <v>15</v>
      </c>
      <c r="Q8189">
        <v>212</v>
      </c>
      <c r="R8189">
        <v>297.54199999999997</v>
      </c>
      <c r="S8189">
        <v>2019</v>
      </c>
      <c r="T8189">
        <v>11</v>
      </c>
      <c r="U8189">
        <v>44</v>
      </c>
    </row>
    <row r="8190" spans="1:21" x14ac:dyDescent="0.3">
      <c r="A8190" s="5" t="s">
        <v>168</v>
      </c>
      <c r="B8190" s="5" t="s">
        <v>206</v>
      </c>
      <c r="C8190" s="5" t="s">
        <v>116</v>
      </c>
      <c r="D8190" s="5" t="s">
        <v>436</v>
      </c>
      <c r="E8190" s="5" t="s">
        <v>172</v>
      </c>
      <c r="F8190" s="6">
        <v>43770</v>
      </c>
      <c r="G8190" s="5" t="s">
        <v>148</v>
      </c>
      <c r="H8190" s="5" t="s">
        <v>216</v>
      </c>
      <c r="I8190">
        <v>43597</v>
      </c>
      <c r="J8190">
        <v>173</v>
      </c>
      <c r="K8190">
        <v>240</v>
      </c>
      <c r="L8190">
        <v>2</v>
      </c>
      <c r="M8190">
        <v>7200</v>
      </c>
      <c r="N8190">
        <v>6062.4579999999996</v>
      </c>
      <c r="O8190">
        <v>3031.2289999999998</v>
      </c>
      <c r="P8190">
        <v>120</v>
      </c>
      <c r="Q8190">
        <v>30</v>
      </c>
      <c r="R8190">
        <v>1137.5419999999999</v>
      </c>
      <c r="S8190">
        <v>2019</v>
      </c>
      <c r="T8190">
        <v>11</v>
      </c>
      <c r="U8190">
        <v>44</v>
      </c>
    </row>
    <row r="8191" spans="1:21" x14ac:dyDescent="0.3">
      <c r="A8191" s="5" t="s">
        <v>168</v>
      </c>
      <c r="B8191" s="5" t="s">
        <v>206</v>
      </c>
      <c r="C8191" s="5" t="s">
        <v>116</v>
      </c>
      <c r="D8191" s="5" t="s">
        <v>436</v>
      </c>
      <c r="E8191" s="5" t="s">
        <v>172</v>
      </c>
      <c r="F8191" s="6">
        <v>43770</v>
      </c>
      <c r="G8191" s="5" t="s">
        <v>148</v>
      </c>
      <c r="H8191" s="5" t="s">
        <v>217</v>
      </c>
      <c r="I8191">
        <v>43597</v>
      </c>
      <c r="J8191">
        <v>173</v>
      </c>
      <c r="K8191">
        <v>1140</v>
      </c>
      <c r="L8191">
        <v>10</v>
      </c>
      <c r="M8191">
        <v>34200</v>
      </c>
      <c r="N8191">
        <v>30312.291000000001</v>
      </c>
      <c r="O8191">
        <v>3031.2289999999998</v>
      </c>
      <c r="P8191">
        <v>114</v>
      </c>
      <c r="Q8191">
        <v>30</v>
      </c>
      <c r="R8191">
        <v>3887.7089999999998</v>
      </c>
      <c r="S8191">
        <v>2019</v>
      </c>
      <c r="T8191">
        <v>11</v>
      </c>
      <c r="U8191">
        <v>44</v>
      </c>
    </row>
    <row r="8192" spans="1:21" x14ac:dyDescent="0.3">
      <c r="A8192" s="5" t="s">
        <v>168</v>
      </c>
      <c r="B8192" s="5" t="s">
        <v>206</v>
      </c>
      <c r="C8192" s="5" t="s">
        <v>116</v>
      </c>
      <c r="D8192" s="5" t="s">
        <v>436</v>
      </c>
      <c r="E8192" s="5" t="s">
        <v>172</v>
      </c>
      <c r="F8192" s="6">
        <v>43770</v>
      </c>
      <c r="G8192" s="5" t="s">
        <v>148</v>
      </c>
      <c r="H8192" s="5" t="s">
        <v>181</v>
      </c>
      <c r="I8192">
        <v>43597</v>
      </c>
      <c r="J8192">
        <v>173</v>
      </c>
      <c r="K8192">
        <v>114</v>
      </c>
      <c r="L8192">
        <v>1</v>
      </c>
      <c r="M8192">
        <v>3420</v>
      </c>
      <c r="N8192">
        <v>3031.2289999999998</v>
      </c>
      <c r="O8192">
        <v>3031.2289999999998</v>
      </c>
      <c r="P8192">
        <v>114</v>
      </c>
      <c r="Q8192">
        <v>30</v>
      </c>
      <c r="R8192">
        <v>388.77100000000002</v>
      </c>
      <c r="S8192">
        <v>2019</v>
      </c>
      <c r="T8192">
        <v>11</v>
      </c>
      <c r="U8192">
        <v>44</v>
      </c>
    </row>
    <row r="8193" spans="1:21" x14ac:dyDescent="0.3">
      <c r="A8193" s="5" t="s">
        <v>168</v>
      </c>
      <c r="B8193" s="5" t="s">
        <v>206</v>
      </c>
      <c r="C8193" s="5" t="s">
        <v>116</v>
      </c>
      <c r="D8193" s="5" t="s">
        <v>436</v>
      </c>
      <c r="E8193" s="5" t="s">
        <v>172</v>
      </c>
      <c r="F8193" s="6">
        <v>43770</v>
      </c>
      <c r="G8193" s="5" t="s">
        <v>148</v>
      </c>
      <c r="H8193" s="5" t="s">
        <v>183</v>
      </c>
      <c r="I8193">
        <v>43597</v>
      </c>
      <c r="J8193">
        <v>173</v>
      </c>
      <c r="K8193">
        <v>347</v>
      </c>
      <c r="L8193">
        <v>3</v>
      </c>
      <c r="M8193">
        <v>10410</v>
      </c>
      <c r="N8193">
        <v>9093.6869999999999</v>
      </c>
      <c r="O8193">
        <v>3031.2289999999998</v>
      </c>
      <c r="P8193">
        <v>115.66666666666667</v>
      </c>
      <c r="Q8193">
        <v>30</v>
      </c>
      <c r="R8193">
        <v>1316.3130000000001</v>
      </c>
      <c r="S8193">
        <v>2019</v>
      </c>
      <c r="T8193">
        <v>11</v>
      </c>
      <c r="U8193">
        <v>44</v>
      </c>
    </row>
    <row r="8194" spans="1:21" x14ac:dyDescent="0.3">
      <c r="A8194" s="5" t="s">
        <v>168</v>
      </c>
      <c r="B8194" s="5" t="s">
        <v>206</v>
      </c>
      <c r="C8194" s="5" t="s">
        <v>116</v>
      </c>
      <c r="D8194" s="5" t="s">
        <v>436</v>
      </c>
      <c r="E8194" s="5" t="s">
        <v>172</v>
      </c>
      <c r="F8194" s="6">
        <v>43770</v>
      </c>
      <c r="G8194" s="5" t="s">
        <v>148</v>
      </c>
      <c r="H8194" s="5" t="s">
        <v>182</v>
      </c>
      <c r="I8194">
        <v>43597</v>
      </c>
      <c r="J8194">
        <v>173</v>
      </c>
      <c r="K8194">
        <v>117</v>
      </c>
      <c r="L8194">
        <v>1</v>
      </c>
      <c r="M8194">
        <v>3510</v>
      </c>
      <c r="N8194">
        <v>3031.2289999999998</v>
      </c>
      <c r="O8194">
        <v>3031.2289999999998</v>
      </c>
      <c r="P8194">
        <v>117</v>
      </c>
      <c r="Q8194">
        <v>30</v>
      </c>
      <c r="R8194">
        <v>478.77100000000002</v>
      </c>
      <c r="S8194">
        <v>2019</v>
      </c>
      <c r="T8194">
        <v>11</v>
      </c>
      <c r="U8194">
        <v>44</v>
      </c>
    </row>
    <row r="8195" spans="1:21" x14ac:dyDescent="0.3">
      <c r="A8195" s="5" t="s">
        <v>168</v>
      </c>
      <c r="B8195" s="5" t="s">
        <v>206</v>
      </c>
      <c r="C8195" s="5" t="s">
        <v>116</v>
      </c>
      <c r="D8195" s="5" t="s">
        <v>436</v>
      </c>
      <c r="E8195" s="5" t="s">
        <v>172</v>
      </c>
      <c r="F8195" s="6">
        <v>43770</v>
      </c>
      <c r="G8195" s="5" t="s">
        <v>148</v>
      </c>
      <c r="H8195" s="5" t="s">
        <v>246</v>
      </c>
      <c r="I8195">
        <v>43597</v>
      </c>
      <c r="J8195">
        <v>173</v>
      </c>
      <c r="K8195">
        <v>130</v>
      </c>
      <c r="L8195">
        <v>1</v>
      </c>
      <c r="M8195">
        <v>3900</v>
      </c>
      <c r="N8195">
        <v>3031.2289999999998</v>
      </c>
      <c r="O8195">
        <v>3031.2289999999998</v>
      </c>
      <c r="P8195">
        <v>130</v>
      </c>
      <c r="Q8195">
        <v>30</v>
      </c>
      <c r="R8195">
        <v>868.77099999999996</v>
      </c>
      <c r="S8195">
        <v>2019</v>
      </c>
      <c r="T8195">
        <v>11</v>
      </c>
      <c r="U8195">
        <v>44</v>
      </c>
    </row>
    <row r="8196" spans="1:21" x14ac:dyDescent="0.3">
      <c r="A8196" s="5" t="s">
        <v>168</v>
      </c>
      <c r="B8196" s="5" t="s">
        <v>206</v>
      </c>
      <c r="C8196" s="5" t="s">
        <v>116</v>
      </c>
      <c r="D8196" s="5" t="s">
        <v>436</v>
      </c>
      <c r="E8196" s="5" t="s">
        <v>172</v>
      </c>
      <c r="F8196" s="6">
        <v>43770</v>
      </c>
      <c r="G8196" s="5" t="s">
        <v>148</v>
      </c>
      <c r="H8196" s="5" t="s">
        <v>321</v>
      </c>
      <c r="I8196">
        <v>43597</v>
      </c>
      <c r="J8196">
        <v>173</v>
      </c>
      <c r="K8196">
        <v>330</v>
      </c>
      <c r="L8196">
        <v>3</v>
      </c>
      <c r="M8196">
        <v>9735</v>
      </c>
      <c r="N8196">
        <v>9093.6869999999999</v>
      </c>
      <c r="O8196">
        <v>3031.2289999999998</v>
      </c>
      <c r="P8196">
        <v>110</v>
      </c>
      <c r="Q8196">
        <v>29.5</v>
      </c>
      <c r="R8196">
        <v>641.31299999999999</v>
      </c>
      <c r="S8196">
        <v>2019</v>
      </c>
      <c r="T8196">
        <v>11</v>
      </c>
      <c r="U8196">
        <v>44</v>
      </c>
    </row>
    <row r="8197" spans="1:21" x14ac:dyDescent="0.3">
      <c r="A8197" s="5" t="s">
        <v>168</v>
      </c>
      <c r="B8197" s="5" t="s">
        <v>206</v>
      </c>
      <c r="C8197" s="5" t="s">
        <v>116</v>
      </c>
      <c r="D8197" s="5" t="s">
        <v>436</v>
      </c>
      <c r="E8197" s="5" t="s">
        <v>172</v>
      </c>
      <c r="F8197" s="6">
        <v>43770</v>
      </c>
      <c r="G8197" s="5" t="s">
        <v>148</v>
      </c>
      <c r="H8197" s="5" t="s">
        <v>269</v>
      </c>
      <c r="I8197">
        <v>43597</v>
      </c>
      <c r="J8197">
        <v>173</v>
      </c>
      <c r="K8197">
        <v>321</v>
      </c>
      <c r="L8197">
        <v>3</v>
      </c>
      <c r="M8197">
        <v>9469.5</v>
      </c>
      <c r="N8197">
        <v>9093.6869999999999</v>
      </c>
      <c r="O8197">
        <v>3031.2289999999998</v>
      </c>
      <c r="P8197">
        <v>107</v>
      </c>
      <c r="Q8197">
        <v>29.5</v>
      </c>
      <c r="R8197">
        <v>375.81299999999999</v>
      </c>
      <c r="S8197">
        <v>2019</v>
      </c>
      <c r="T8197">
        <v>11</v>
      </c>
      <c r="U8197">
        <v>44</v>
      </c>
    </row>
    <row r="8198" spans="1:21" x14ac:dyDescent="0.3">
      <c r="A8198" s="5" t="s">
        <v>168</v>
      </c>
      <c r="B8198" s="5" t="s">
        <v>206</v>
      </c>
      <c r="C8198" s="5" t="s">
        <v>116</v>
      </c>
      <c r="D8198" s="5" t="s">
        <v>436</v>
      </c>
      <c r="E8198" s="5" t="s">
        <v>172</v>
      </c>
      <c r="F8198" s="6">
        <v>43770</v>
      </c>
      <c r="G8198" s="5" t="s">
        <v>148</v>
      </c>
      <c r="H8198" s="5" t="s">
        <v>187</v>
      </c>
      <c r="I8198">
        <v>43597</v>
      </c>
      <c r="J8198">
        <v>173</v>
      </c>
      <c r="K8198">
        <v>240</v>
      </c>
      <c r="L8198">
        <v>2</v>
      </c>
      <c r="M8198">
        <v>7200</v>
      </c>
      <c r="N8198">
        <v>6062.4579999999996</v>
      </c>
      <c r="O8198">
        <v>3031.2289999999998</v>
      </c>
      <c r="P8198">
        <v>120</v>
      </c>
      <c r="Q8198">
        <v>30</v>
      </c>
      <c r="R8198">
        <v>1137.5419999999999</v>
      </c>
      <c r="S8198">
        <v>2019</v>
      </c>
      <c r="T8198">
        <v>11</v>
      </c>
      <c r="U8198">
        <v>44</v>
      </c>
    </row>
    <row r="8199" spans="1:21" x14ac:dyDescent="0.3">
      <c r="A8199" s="5" t="s">
        <v>168</v>
      </c>
      <c r="B8199" s="5" t="s">
        <v>206</v>
      </c>
      <c r="C8199" s="5" t="s">
        <v>116</v>
      </c>
      <c r="D8199" s="5" t="s">
        <v>436</v>
      </c>
      <c r="E8199" s="5" t="s">
        <v>172</v>
      </c>
      <c r="F8199" s="6">
        <v>43770</v>
      </c>
      <c r="G8199" s="5" t="s">
        <v>148</v>
      </c>
      <c r="H8199" s="5" t="s">
        <v>308</v>
      </c>
      <c r="I8199">
        <v>43597</v>
      </c>
      <c r="J8199">
        <v>173</v>
      </c>
      <c r="K8199">
        <v>102</v>
      </c>
      <c r="L8199">
        <v>1</v>
      </c>
      <c r="M8199">
        <v>3060</v>
      </c>
      <c r="N8199">
        <v>3031.2289999999998</v>
      </c>
      <c r="O8199">
        <v>3031.2289999999998</v>
      </c>
      <c r="P8199">
        <v>102</v>
      </c>
      <c r="Q8199">
        <v>30</v>
      </c>
      <c r="R8199">
        <v>28.771000000000001</v>
      </c>
      <c r="S8199">
        <v>2019</v>
      </c>
      <c r="T8199">
        <v>11</v>
      </c>
      <c r="U8199">
        <v>44</v>
      </c>
    </row>
    <row r="8200" spans="1:21" x14ac:dyDescent="0.3">
      <c r="A8200" s="5" t="s">
        <v>168</v>
      </c>
      <c r="B8200" s="5" t="s">
        <v>206</v>
      </c>
      <c r="C8200" s="5" t="s">
        <v>116</v>
      </c>
      <c r="D8200" s="5" t="s">
        <v>436</v>
      </c>
      <c r="E8200" s="5" t="s">
        <v>172</v>
      </c>
      <c r="F8200" s="6">
        <v>43770</v>
      </c>
      <c r="G8200" s="5" t="s">
        <v>148</v>
      </c>
      <c r="H8200" s="5" t="s">
        <v>225</v>
      </c>
      <c r="I8200">
        <v>43597</v>
      </c>
      <c r="J8200">
        <v>173</v>
      </c>
      <c r="K8200">
        <v>224</v>
      </c>
      <c r="L8200">
        <v>2</v>
      </c>
      <c r="M8200">
        <v>6608</v>
      </c>
      <c r="N8200">
        <v>6062.4579999999996</v>
      </c>
      <c r="O8200">
        <v>3031.2289999999998</v>
      </c>
      <c r="P8200">
        <v>112</v>
      </c>
      <c r="Q8200">
        <v>29.5</v>
      </c>
      <c r="R8200">
        <v>545.54200000000003</v>
      </c>
      <c r="S8200">
        <v>2019</v>
      </c>
      <c r="T8200">
        <v>11</v>
      </c>
      <c r="U8200">
        <v>44</v>
      </c>
    </row>
    <row r="8201" spans="1:21" x14ac:dyDescent="0.3">
      <c r="A8201" s="5" t="s">
        <v>168</v>
      </c>
      <c r="B8201" s="5" t="s">
        <v>206</v>
      </c>
      <c r="C8201" s="5" t="s">
        <v>116</v>
      </c>
      <c r="D8201" s="5" t="s">
        <v>436</v>
      </c>
      <c r="E8201" s="5" t="s">
        <v>172</v>
      </c>
      <c r="F8201" s="6">
        <v>43770</v>
      </c>
      <c r="G8201" s="5" t="s">
        <v>148</v>
      </c>
      <c r="H8201" s="5" t="s">
        <v>190</v>
      </c>
      <c r="I8201">
        <v>43597</v>
      </c>
      <c r="J8201">
        <v>173</v>
      </c>
      <c r="K8201">
        <v>223</v>
      </c>
      <c r="L8201">
        <v>2</v>
      </c>
      <c r="M8201">
        <v>6690</v>
      </c>
      <c r="N8201">
        <v>6062.4579999999996</v>
      </c>
      <c r="O8201">
        <v>3031.2289999999998</v>
      </c>
      <c r="P8201">
        <v>111.5</v>
      </c>
      <c r="Q8201">
        <v>30</v>
      </c>
      <c r="R8201">
        <v>627.54200000000003</v>
      </c>
      <c r="S8201">
        <v>2019</v>
      </c>
      <c r="T8201">
        <v>11</v>
      </c>
      <c r="U8201">
        <v>44</v>
      </c>
    </row>
    <row r="8202" spans="1:21" x14ac:dyDescent="0.3">
      <c r="A8202" s="5" t="s">
        <v>168</v>
      </c>
      <c r="B8202" s="5" t="s">
        <v>206</v>
      </c>
      <c r="C8202" s="5" t="s">
        <v>116</v>
      </c>
      <c r="D8202" s="5" t="s">
        <v>436</v>
      </c>
      <c r="E8202" s="5" t="s">
        <v>172</v>
      </c>
      <c r="F8202" s="6">
        <v>43770</v>
      </c>
      <c r="G8202" s="5" t="s">
        <v>148</v>
      </c>
      <c r="H8202" s="5" t="s">
        <v>190</v>
      </c>
      <c r="I8202">
        <v>43597</v>
      </c>
      <c r="J8202">
        <v>173</v>
      </c>
      <c r="K8202">
        <v>221</v>
      </c>
      <c r="L8202">
        <v>2</v>
      </c>
      <c r="M8202">
        <v>6630</v>
      </c>
      <c r="N8202">
        <v>6062.4579999999996</v>
      </c>
      <c r="O8202">
        <v>3031.2289999999998</v>
      </c>
      <c r="P8202">
        <v>110.5</v>
      </c>
      <c r="Q8202">
        <v>30</v>
      </c>
      <c r="R8202">
        <v>567.54200000000003</v>
      </c>
      <c r="S8202">
        <v>2019</v>
      </c>
      <c r="T8202">
        <v>11</v>
      </c>
      <c r="U8202">
        <v>44</v>
      </c>
    </row>
    <row r="8203" spans="1:21" x14ac:dyDescent="0.3">
      <c r="A8203" s="5" t="s">
        <v>168</v>
      </c>
      <c r="B8203" s="5" t="s">
        <v>206</v>
      </c>
      <c r="C8203" s="5" t="s">
        <v>116</v>
      </c>
      <c r="D8203" s="5" t="s">
        <v>436</v>
      </c>
      <c r="E8203" s="5" t="s">
        <v>172</v>
      </c>
      <c r="F8203" s="6">
        <v>43770</v>
      </c>
      <c r="G8203" s="5" t="s">
        <v>148</v>
      </c>
      <c r="H8203" s="5" t="s">
        <v>186</v>
      </c>
      <c r="I8203">
        <v>43597</v>
      </c>
      <c r="J8203">
        <v>173</v>
      </c>
      <c r="K8203">
        <v>118</v>
      </c>
      <c r="L8203">
        <v>1</v>
      </c>
      <c r="M8203">
        <v>3540</v>
      </c>
      <c r="N8203">
        <v>3031.2289999999998</v>
      </c>
      <c r="O8203">
        <v>3031.2289999999998</v>
      </c>
      <c r="P8203">
        <v>118</v>
      </c>
      <c r="Q8203">
        <v>30</v>
      </c>
      <c r="R8203">
        <v>508.77100000000002</v>
      </c>
      <c r="S8203">
        <v>2019</v>
      </c>
      <c r="T8203">
        <v>11</v>
      </c>
      <c r="U8203">
        <v>44</v>
      </c>
    </row>
    <row r="8204" spans="1:21" x14ac:dyDescent="0.3">
      <c r="A8204" s="5" t="s">
        <v>168</v>
      </c>
      <c r="B8204" s="5" t="s">
        <v>206</v>
      </c>
      <c r="C8204" s="5" t="s">
        <v>116</v>
      </c>
      <c r="D8204" s="5" t="s">
        <v>436</v>
      </c>
      <c r="E8204" s="5" t="s">
        <v>172</v>
      </c>
      <c r="F8204" s="6">
        <v>43770</v>
      </c>
      <c r="G8204" s="5" t="s">
        <v>148</v>
      </c>
      <c r="H8204" s="5" t="s">
        <v>189</v>
      </c>
      <c r="I8204">
        <v>43597</v>
      </c>
      <c r="J8204">
        <v>173</v>
      </c>
      <c r="K8204">
        <v>105</v>
      </c>
      <c r="L8204">
        <v>1</v>
      </c>
      <c r="M8204">
        <v>3150</v>
      </c>
      <c r="N8204">
        <v>3031.2289999999998</v>
      </c>
      <c r="O8204">
        <v>3031.2289999999998</v>
      </c>
      <c r="P8204">
        <v>105</v>
      </c>
      <c r="Q8204">
        <v>30</v>
      </c>
      <c r="R8204">
        <v>118.771</v>
      </c>
      <c r="S8204">
        <v>2019</v>
      </c>
      <c r="T8204">
        <v>11</v>
      </c>
      <c r="U8204">
        <v>44</v>
      </c>
    </row>
    <row r="8205" spans="1:21" x14ac:dyDescent="0.3">
      <c r="A8205" s="5" t="s">
        <v>168</v>
      </c>
      <c r="B8205" s="5" t="s">
        <v>467</v>
      </c>
      <c r="C8205" s="5" t="s">
        <v>146</v>
      </c>
      <c r="D8205" s="5" t="s">
        <v>468</v>
      </c>
      <c r="E8205" s="5" t="s">
        <v>172</v>
      </c>
      <c r="F8205" s="6">
        <v>43771</v>
      </c>
      <c r="G8205" s="5" t="s">
        <v>148</v>
      </c>
      <c r="H8205" s="5" t="s">
        <v>205</v>
      </c>
      <c r="I8205">
        <v>43607</v>
      </c>
      <c r="J8205">
        <v>164</v>
      </c>
      <c r="K8205">
        <v>322</v>
      </c>
      <c r="L8205">
        <v>3</v>
      </c>
      <c r="M8205">
        <v>9660</v>
      </c>
      <c r="N8205">
        <v>9412.3430000000008</v>
      </c>
      <c r="O8205">
        <v>3137.4479999999999</v>
      </c>
      <c r="P8205">
        <v>107.33333333333333</v>
      </c>
      <c r="Q8205">
        <v>30</v>
      </c>
      <c r="R8205">
        <v>247.65700000000001</v>
      </c>
      <c r="S8205">
        <v>2019</v>
      </c>
      <c r="T8205">
        <v>11</v>
      </c>
      <c r="U8205">
        <v>44</v>
      </c>
    </row>
    <row r="8206" spans="1:21" x14ac:dyDescent="0.3">
      <c r="A8206" s="5" t="s">
        <v>168</v>
      </c>
      <c r="B8206" s="5" t="s">
        <v>467</v>
      </c>
      <c r="C8206" s="5" t="s">
        <v>146</v>
      </c>
      <c r="D8206" s="5" t="s">
        <v>468</v>
      </c>
      <c r="E8206" s="5" t="s">
        <v>172</v>
      </c>
      <c r="F8206" s="6">
        <v>43771</v>
      </c>
      <c r="G8206" s="5" t="s">
        <v>148</v>
      </c>
      <c r="H8206" s="5" t="s">
        <v>202</v>
      </c>
      <c r="I8206">
        <v>43607</v>
      </c>
      <c r="J8206">
        <v>164</v>
      </c>
      <c r="K8206">
        <v>610</v>
      </c>
      <c r="L8206">
        <v>6</v>
      </c>
      <c r="M8206">
        <v>18300</v>
      </c>
      <c r="N8206">
        <v>18824.687000000002</v>
      </c>
      <c r="O8206">
        <v>3137.4479999999999</v>
      </c>
      <c r="P8206">
        <v>101.66666666666667</v>
      </c>
      <c r="Q8206">
        <v>30</v>
      </c>
      <c r="R8206">
        <v>-524.68700000000001</v>
      </c>
      <c r="S8206">
        <v>2019</v>
      </c>
      <c r="T8206">
        <v>11</v>
      </c>
      <c r="U8206">
        <v>44</v>
      </c>
    </row>
    <row r="8207" spans="1:21" x14ac:dyDescent="0.3">
      <c r="A8207" s="5" t="s">
        <v>168</v>
      </c>
      <c r="B8207" s="5" t="s">
        <v>467</v>
      </c>
      <c r="C8207" s="5" t="s">
        <v>146</v>
      </c>
      <c r="D8207" s="5" t="s">
        <v>468</v>
      </c>
      <c r="E8207" s="5" t="s">
        <v>172</v>
      </c>
      <c r="F8207" s="6">
        <v>43771</v>
      </c>
      <c r="G8207" s="5" t="s">
        <v>148</v>
      </c>
      <c r="H8207" s="5" t="s">
        <v>204</v>
      </c>
      <c r="I8207">
        <v>43607</v>
      </c>
      <c r="J8207">
        <v>164</v>
      </c>
      <c r="K8207">
        <v>566</v>
      </c>
      <c r="L8207">
        <v>5</v>
      </c>
      <c r="M8207">
        <v>16980</v>
      </c>
      <c r="N8207">
        <v>15687.239</v>
      </c>
      <c r="O8207">
        <v>3137.4479999999999</v>
      </c>
      <c r="P8207">
        <v>113.2</v>
      </c>
      <c r="Q8207">
        <v>30</v>
      </c>
      <c r="R8207">
        <v>1292.761</v>
      </c>
      <c r="S8207">
        <v>2019</v>
      </c>
      <c r="T8207">
        <v>11</v>
      </c>
      <c r="U8207">
        <v>44</v>
      </c>
    </row>
    <row r="8208" spans="1:21" x14ac:dyDescent="0.3">
      <c r="A8208" s="5" t="s">
        <v>168</v>
      </c>
      <c r="B8208" s="5" t="s">
        <v>467</v>
      </c>
      <c r="C8208" s="5" t="s">
        <v>146</v>
      </c>
      <c r="D8208" s="5" t="s">
        <v>468</v>
      </c>
      <c r="E8208" s="5" t="s">
        <v>172</v>
      </c>
      <c r="F8208" s="6">
        <v>43771</v>
      </c>
      <c r="G8208" s="5" t="s">
        <v>148</v>
      </c>
      <c r="H8208" s="5" t="s">
        <v>221</v>
      </c>
      <c r="I8208">
        <v>43607</v>
      </c>
      <c r="J8208">
        <v>164</v>
      </c>
      <c r="K8208">
        <v>100</v>
      </c>
      <c r="L8208">
        <v>1</v>
      </c>
      <c r="M8208">
        <v>3000</v>
      </c>
      <c r="N8208">
        <v>3137.4479999999999</v>
      </c>
      <c r="O8208">
        <v>3137.4479999999999</v>
      </c>
      <c r="P8208">
        <v>100</v>
      </c>
      <c r="Q8208">
        <v>30</v>
      </c>
      <c r="R8208">
        <v>-137.44800000000001</v>
      </c>
      <c r="S8208">
        <v>2019</v>
      </c>
      <c r="T8208">
        <v>11</v>
      </c>
      <c r="U8208">
        <v>44</v>
      </c>
    </row>
    <row r="8209" spans="1:21" x14ac:dyDescent="0.3">
      <c r="A8209" s="5" t="s">
        <v>168</v>
      </c>
      <c r="B8209" s="5" t="s">
        <v>467</v>
      </c>
      <c r="C8209" s="5" t="s">
        <v>146</v>
      </c>
      <c r="D8209" s="5" t="s">
        <v>468</v>
      </c>
      <c r="E8209" s="5" t="s">
        <v>172</v>
      </c>
      <c r="F8209" s="6">
        <v>43771</v>
      </c>
      <c r="G8209" s="5" t="s">
        <v>148</v>
      </c>
      <c r="H8209" s="5" t="s">
        <v>220</v>
      </c>
      <c r="I8209">
        <v>43607</v>
      </c>
      <c r="J8209">
        <v>164</v>
      </c>
      <c r="K8209">
        <v>220</v>
      </c>
      <c r="L8209">
        <v>2</v>
      </c>
      <c r="M8209">
        <v>6600</v>
      </c>
      <c r="N8209">
        <v>6274.8959999999997</v>
      </c>
      <c r="O8209">
        <v>3137.4479999999999</v>
      </c>
      <c r="P8209">
        <v>110</v>
      </c>
      <c r="Q8209">
        <v>30</v>
      </c>
      <c r="R8209">
        <v>325.10399999999998</v>
      </c>
      <c r="S8209">
        <v>2019</v>
      </c>
      <c r="T8209">
        <v>11</v>
      </c>
      <c r="U8209">
        <v>44</v>
      </c>
    </row>
    <row r="8210" spans="1:21" x14ac:dyDescent="0.3">
      <c r="A8210" s="5" t="s">
        <v>168</v>
      </c>
      <c r="B8210" s="5" t="s">
        <v>467</v>
      </c>
      <c r="C8210" s="5" t="s">
        <v>146</v>
      </c>
      <c r="D8210" s="5" t="s">
        <v>468</v>
      </c>
      <c r="E8210" s="5" t="s">
        <v>172</v>
      </c>
      <c r="F8210" s="6">
        <v>43771</v>
      </c>
      <c r="G8210" s="5" t="s">
        <v>148</v>
      </c>
      <c r="H8210" s="5" t="s">
        <v>218</v>
      </c>
      <c r="I8210">
        <v>43607</v>
      </c>
      <c r="J8210">
        <v>164</v>
      </c>
      <c r="K8210">
        <v>534</v>
      </c>
      <c r="L8210">
        <v>5</v>
      </c>
      <c r="M8210">
        <v>16020</v>
      </c>
      <c r="N8210">
        <v>15687.239</v>
      </c>
      <c r="O8210">
        <v>3137.4479999999999</v>
      </c>
      <c r="P8210">
        <v>106.8</v>
      </c>
      <c r="Q8210">
        <v>30</v>
      </c>
      <c r="R8210">
        <v>332.76100000000002</v>
      </c>
      <c r="S8210">
        <v>2019</v>
      </c>
      <c r="T8210">
        <v>11</v>
      </c>
      <c r="U8210">
        <v>44</v>
      </c>
    </row>
    <row r="8211" spans="1:21" x14ac:dyDescent="0.3">
      <c r="A8211" s="5" t="s">
        <v>168</v>
      </c>
      <c r="B8211" s="5" t="s">
        <v>467</v>
      </c>
      <c r="C8211" s="5" t="s">
        <v>146</v>
      </c>
      <c r="D8211" s="5" t="s">
        <v>468</v>
      </c>
      <c r="E8211" s="5" t="s">
        <v>172</v>
      </c>
      <c r="F8211" s="6">
        <v>43771</v>
      </c>
      <c r="G8211" s="5" t="s">
        <v>148</v>
      </c>
      <c r="H8211" s="5" t="s">
        <v>181</v>
      </c>
      <c r="I8211">
        <v>43607</v>
      </c>
      <c r="J8211">
        <v>164</v>
      </c>
      <c r="K8211">
        <v>182</v>
      </c>
      <c r="L8211">
        <v>2</v>
      </c>
      <c r="M8211">
        <v>5460</v>
      </c>
      <c r="N8211">
        <v>6274.8959999999997</v>
      </c>
      <c r="O8211">
        <v>3137.4479999999999</v>
      </c>
      <c r="P8211">
        <v>91</v>
      </c>
      <c r="Q8211">
        <v>30</v>
      </c>
      <c r="R8211">
        <v>-814.89599999999996</v>
      </c>
      <c r="S8211">
        <v>2019</v>
      </c>
      <c r="T8211">
        <v>11</v>
      </c>
      <c r="U8211">
        <v>44</v>
      </c>
    </row>
    <row r="8212" spans="1:21" x14ac:dyDescent="0.3">
      <c r="A8212" s="5" t="s">
        <v>168</v>
      </c>
      <c r="B8212" s="5" t="s">
        <v>467</v>
      </c>
      <c r="C8212" s="5" t="s">
        <v>146</v>
      </c>
      <c r="D8212" s="5" t="s">
        <v>468</v>
      </c>
      <c r="E8212" s="5" t="s">
        <v>172</v>
      </c>
      <c r="F8212" s="6">
        <v>43771</v>
      </c>
      <c r="G8212" s="5" t="s">
        <v>148</v>
      </c>
      <c r="H8212" s="5" t="s">
        <v>226</v>
      </c>
      <c r="I8212">
        <v>43607</v>
      </c>
      <c r="J8212">
        <v>164</v>
      </c>
      <c r="K8212">
        <v>206</v>
      </c>
      <c r="L8212">
        <v>2</v>
      </c>
      <c r="M8212">
        <v>6180</v>
      </c>
      <c r="N8212">
        <v>6274.8959999999997</v>
      </c>
      <c r="O8212">
        <v>3137.4479999999999</v>
      </c>
      <c r="P8212">
        <v>103</v>
      </c>
      <c r="Q8212">
        <v>30</v>
      </c>
      <c r="R8212">
        <v>-94.896000000000001</v>
      </c>
      <c r="S8212">
        <v>2019</v>
      </c>
      <c r="T8212">
        <v>11</v>
      </c>
      <c r="U8212">
        <v>44</v>
      </c>
    </row>
    <row r="8213" spans="1:21" x14ac:dyDescent="0.3">
      <c r="A8213" s="5" t="s">
        <v>168</v>
      </c>
      <c r="B8213" s="5" t="s">
        <v>467</v>
      </c>
      <c r="C8213" s="5" t="s">
        <v>146</v>
      </c>
      <c r="D8213" s="5" t="s">
        <v>468</v>
      </c>
      <c r="E8213" s="5" t="s">
        <v>172</v>
      </c>
      <c r="F8213" s="6">
        <v>43771</v>
      </c>
      <c r="G8213" s="5" t="s">
        <v>148</v>
      </c>
      <c r="H8213" s="5" t="s">
        <v>191</v>
      </c>
      <c r="I8213">
        <v>43607</v>
      </c>
      <c r="J8213">
        <v>164</v>
      </c>
      <c r="K8213">
        <v>440</v>
      </c>
      <c r="L8213">
        <v>4</v>
      </c>
      <c r="M8213">
        <v>13200</v>
      </c>
      <c r="N8213">
        <v>12549.790999999999</v>
      </c>
      <c r="O8213">
        <v>3137.4479999999999</v>
      </c>
      <c r="P8213">
        <v>110</v>
      </c>
      <c r="Q8213">
        <v>30</v>
      </c>
      <c r="R8213">
        <v>650.20899999999995</v>
      </c>
      <c r="S8213">
        <v>2019</v>
      </c>
      <c r="T8213">
        <v>11</v>
      </c>
      <c r="U8213">
        <v>44</v>
      </c>
    </row>
    <row r="8214" spans="1:21" x14ac:dyDescent="0.3">
      <c r="A8214" s="5" t="s">
        <v>168</v>
      </c>
      <c r="B8214" s="5" t="s">
        <v>467</v>
      </c>
      <c r="C8214" s="5" t="s">
        <v>146</v>
      </c>
      <c r="D8214" s="5" t="s">
        <v>468</v>
      </c>
      <c r="E8214" s="5" t="s">
        <v>172</v>
      </c>
      <c r="F8214" s="6">
        <v>43771</v>
      </c>
      <c r="G8214" s="5" t="s">
        <v>148</v>
      </c>
      <c r="H8214" s="5" t="s">
        <v>187</v>
      </c>
      <c r="I8214">
        <v>43607</v>
      </c>
      <c r="J8214">
        <v>164</v>
      </c>
      <c r="K8214">
        <v>238</v>
      </c>
      <c r="L8214">
        <v>2</v>
      </c>
      <c r="M8214">
        <v>7140</v>
      </c>
      <c r="N8214">
        <v>6274.8959999999997</v>
      </c>
      <c r="O8214">
        <v>3137.4479999999999</v>
      </c>
      <c r="P8214">
        <v>119</v>
      </c>
      <c r="Q8214">
        <v>30</v>
      </c>
      <c r="R8214">
        <v>865.10400000000004</v>
      </c>
      <c r="S8214">
        <v>2019</v>
      </c>
      <c r="T8214">
        <v>11</v>
      </c>
      <c r="U8214">
        <v>44</v>
      </c>
    </row>
    <row r="8215" spans="1:21" x14ac:dyDescent="0.3">
      <c r="A8215" s="5" t="s">
        <v>168</v>
      </c>
      <c r="B8215" s="5" t="s">
        <v>467</v>
      </c>
      <c r="C8215" s="5" t="s">
        <v>146</v>
      </c>
      <c r="D8215" s="5" t="s">
        <v>468</v>
      </c>
      <c r="E8215" s="5" t="s">
        <v>172</v>
      </c>
      <c r="F8215" s="6">
        <v>43771</v>
      </c>
      <c r="G8215" s="5" t="s">
        <v>148</v>
      </c>
      <c r="H8215" s="5" t="s">
        <v>321</v>
      </c>
      <c r="I8215">
        <v>43607</v>
      </c>
      <c r="J8215">
        <v>164</v>
      </c>
      <c r="K8215">
        <v>370</v>
      </c>
      <c r="L8215">
        <v>3</v>
      </c>
      <c r="M8215">
        <v>10915</v>
      </c>
      <c r="N8215">
        <v>9412.3430000000008</v>
      </c>
      <c r="O8215">
        <v>3137.4479999999999</v>
      </c>
      <c r="P8215">
        <v>123.33333333333333</v>
      </c>
      <c r="Q8215">
        <v>29.5</v>
      </c>
      <c r="R8215">
        <v>1502.6569999999999</v>
      </c>
      <c r="S8215">
        <v>2019</v>
      </c>
      <c r="T8215">
        <v>11</v>
      </c>
      <c r="U8215">
        <v>44</v>
      </c>
    </row>
    <row r="8216" spans="1:21" x14ac:dyDescent="0.3">
      <c r="A8216" s="5" t="s">
        <v>168</v>
      </c>
      <c r="B8216" s="5" t="s">
        <v>467</v>
      </c>
      <c r="C8216" s="5" t="s">
        <v>146</v>
      </c>
      <c r="D8216" s="5" t="s">
        <v>468</v>
      </c>
      <c r="E8216" s="5" t="s">
        <v>172</v>
      </c>
      <c r="F8216" s="6">
        <v>43771</v>
      </c>
      <c r="G8216" s="5" t="s">
        <v>148</v>
      </c>
      <c r="H8216" s="5" t="s">
        <v>203</v>
      </c>
      <c r="I8216">
        <v>43607</v>
      </c>
      <c r="J8216">
        <v>164</v>
      </c>
      <c r="K8216">
        <v>209</v>
      </c>
      <c r="L8216">
        <v>2</v>
      </c>
      <c r="M8216">
        <v>6270</v>
      </c>
      <c r="N8216">
        <v>6274.8959999999997</v>
      </c>
      <c r="O8216">
        <v>3137.4479999999999</v>
      </c>
      <c r="P8216">
        <v>104.5</v>
      </c>
      <c r="Q8216">
        <v>30</v>
      </c>
      <c r="R8216">
        <v>-4.8959999999999999</v>
      </c>
      <c r="S8216">
        <v>2019</v>
      </c>
      <c r="T8216">
        <v>11</v>
      </c>
      <c r="U8216">
        <v>44</v>
      </c>
    </row>
    <row r="8217" spans="1:21" x14ac:dyDescent="0.3">
      <c r="A8217" s="5" t="s">
        <v>168</v>
      </c>
      <c r="B8217" s="5" t="s">
        <v>467</v>
      </c>
      <c r="C8217" s="5" t="s">
        <v>146</v>
      </c>
      <c r="D8217" s="5" t="s">
        <v>468</v>
      </c>
      <c r="E8217" s="5" t="s">
        <v>172</v>
      </c>
      <c r="F8217" s="6">
        <v>43771</v>
      </c>
      <c r="G8217" s="5" t="s">
        <v>148</v>
      </c>
      <c r="H8217" s="5" t="s">
        <v>182</v>
      </c>
      <c r="I8217">
        <v>43607</v>
      </c>
      <c r="J8217">
        <v>164</v>
      </c>
      <c r="K8217">
        <v>216</v>
      </c>
      <c r="L8217">
        <v>2</v>
      </c>
      <c r="M8217">
        <v>6480</v>
      </c>
      <c r="N8217">
        <v>6274.8959999999997</v>
      </c>
      <c r="O8217">
        <v>3137.4479999999999</v>
      </c>
      <c r="P8217">
        <v>108</v>
      </c>
      <c r="Q8217">
        <v>30</v>
      </c>
      <c r="R8217">
        <v>205.10400000000001</v>
      </c>
      <c r="S8217">
        <v>2019</v>
      </c>
      <c r="T8217">
        <v>11</v>
      </c>
      <c r="U8217">
        <v>44</v>
      </c>
    </row>
    <row r="8218" spans="1:21" x14ac:dyDescent="0.3">
      <c r="A8218" s="5" t="s">
        <v>168</v>
      </c>
      <c r="B8218" s="5" t="s">
        <v>467</v>
      </c>
      <c r="C8218" s="5" t="s">
        <v>146</v>
      </c>
      <c r="D8218" s="5" t="s">
        <v>468</v>
      </c>
      <c r="E8218" s="5" t="s">
        <v>172</v>
      </c>
      <c r="F8218" s="6">
        <v>43771</v>
      </c>
      <c r="G8218" s="5" t="s">
        <v>148</v>
      </c>
      <c r="H8218" s="5" t="s">
        <v>246</v>
      </c>
      <c r="I8218">
        <v>43607</v>
      </c>
      <c r="J8218">
        <v>164</v>
      </c>
      <c r="K8218">
        <v>592</v>
      </c>
      <c r="L8218">
        <v>5</v>
      </c>
      <c r="M8218">
        <v>17760</v>
      </c>
      <c r="N8218">
        <v>15687.239</v>
      </c>
      <c r="O8218">
        <v>3137.4479999999999</v>
      </c>
      <c r="P8218">
        <v>118.4</v>
      </c>
      <c r="Q8218">
        <v>30</v>
      </c>
      <c r="R8218">
        <v>2072.761</v>
      </c>
      <c r="S8218">
        <v>2019</v>
      </c>
      <c r="T8218">
        <v>11</v>
      </c>
      <c r="U8218">
        <v>44</v>
      </c>
    </row>
    <row r="8219" spans="1:21" x14ac:dyDescent="0.3">
      <c r="A8219" s="5" t="s">
        <v>168</v>
      </c>
      <c r="B8219" s="5" t="s">
        <v>467</v>
      </c>
      <c r="C8219" s="5" t="s">
        <v>146</v>
      </c>
      <c r="D8219" s="5" t="s">
        <v>468</v>
      </c>
      <c r="E8219" s="5" t="s">
        <v>172</v>
      </c>
      <c r="F8219" s="6">
        <v>43771</v>
      </c>
      <c r="G8219" s="5" t="s">
        <v>148</v>
      </c>
      <c r="H8219" s="5" t="s">
        <v>238</v>
      </c>
      <c r="I8219">
        <v>43607</v>
      </c>
      <c r="J8219">
        <v>164</v>
      </c>
      <c r="K8219">
        <v>110</v>
      </c>
      <c r="L8219">
        <v>1</v>
      </c>
      <c r="M8219">
        <v>3300</v>
      </c>
      <c r="N8219">
        <v>3137.4479999999999</v>
      </c>
      <c r="O8219">
        <v>3137.4479999999999</v>
      </c>
      <c r="P8219">
        <v>110</v>
      </c>
      <c r="Q8219">
        <v>30</v>
      </c>
      <c r="R8219">
        <v>162.55199999999999</v>
      </c>
      <c r="S8219">
        <v>2019</v>
      </c>
      <c r="T8219">
        <v>11</v>
      </c>
      <c r="U8219">
        <v>44</v>
      </c>
    </row>
    <row r="8220" spans="1:21" x14ac:dyDescent="0.3">
      <c r="A8220" s="5" t="s">
        <v>168</v>
      </c>
      <c r="B8220" s="5" t="s">
        <v>467</v>
      </c>
      <c r="C8220" s="5" t="s">
        <v>146</v>
      </c>
      <c r="D8220" s="5" t="s">
        <v>468</v>
      </c>
      <c r="E8220" s="5" t="s">
        <v>172</v>
      </c>
      <c r="F8220" s="6">
        <v>43771</v>
      </c>
      <c r="G8220" s="5" t="s">
        <v>148</v>
      </c>
      <c r="H8220" s="5" t="s">
        <v>184</v>
      </c>
      <c r="I8220">
        <v>43607</v>
      </c>
      <c r="J8220">
        <v>164</v>
      </c>
      <c r="K8220">
        <v>3499</v>
      </c>
      <c r="L8220">
        <v>30</v>
      </c>
      <c r="M8220">
        <v>103220.5</v>
      </c>
      <c r="N8220">
        <v>94123.433000000005</v>
      </c>
      <c r="O8220">
        <v>3137.4479999999999</v>
      </c>
      <c r="P8220">
        <v>116.63333333333334</v>
      </c>
      <c r="Q8220">
        <v>29.5</v>
      </c>
      <c r="R8220">
        <v>9097.0669999999991</v>
      </c>
      <c r="S8220">
        <v>2019</v>
      </c>
      <c r="T8220">
        <v>11</v>
      </c>
      <c r="U8220">
        <v>44</v>
      </c>
    </row>
    <row r="8221" spans="1:21" x14ac:dyDescent="0.3">
      <c r="A8221" s="5" t="s">
        <v>168</v>
      </c>
      <c r="B8221" s="5" t="s">
        <v>467</v>
      </c>
      <c r="C8221" s="5" t="s">
        <v>146</v>
      </c>
      <c r="D8221" s="5" t="s">
        <v>468</v>
      </c>
      <c r="E8221" s="5" t="s">
        <v>172</v>
      </c>
      <c r="F8221" s="6">
        <v>43771</v>
      </c>
      <c r="G8221" s="5" t="s">
        <v>148</v>
      </c>
      <c r="H8221" s="5" t="s">
        <v>231</v>
      </c>
      <c r="I8221">
        <v>43607</v>
      </c>
      <c r="J8221">
        <v>164</v>
      </c>
      <c r="K8221">
        <v>108</v>
      </c>
      <c r="L8221">
        <v>1</v>
      </c>
      <c r="M8221">
        <v>3240</v>
      </c>
      <c r="N8221">
        <v>3137.4479999999999</v>
      </c>
      <c r="O8221">
        <v>3137.4479999999999</v>
      </c>
      <c r="P8221">
        <v>108</v>
      </c>
      <c r="Q8221">
        <v>30</v>
      </c>
      <c r="R8221">
        <v>102.55200000000001</v>
      </c>
      <c r="S8221">
        <v>2019</v>
      </c>
      <c r="T8221">
        <v>11</v>
      </c>
      <c r="U8221">
        <v>44</v>
      </c>
    </row>
    <row r="8222" spans="1:21" x14ac:dyDescent="0.3">
      <c r="A8222" s="5" t="s">
        <v>168</v>
      </c>
      <c r="B8222" s="5" t="s">
        <v>467</v>
      </c>
      <c r="C8222" s="5" t="s">
        <v>146</v>
      </c>
      <c r="D8222" s="5" t="s">
        <v>468</v>
      </c>
      <c r="E8222" s="5" t="s">
        <v>172</v>
      </c>
      <c r="F8222" s="6">
        <v>43771</v>
      </c>
      <c r="G8222" s="5" t="s">
        <v>148</v>
      </c>
      <c r="H8222" s="5" t="s">
        <v>269</v>
      </c>
      <c r="I8222">
        <v>43607</v>
      </c>
      <c r="J8222">
        <v>164</v>
      </c>
      <c r="K8222">
        <v>526</v>
      </c>
      <c r="L8222">
        <v>5</v>
      </c>
      <c r="M8222">
        <v>15517</v>
      </c>
      <c r="N8222">
        <v>15687.239</v>
      </c>
      <c r="O8222">
        <v>3137.4479999999999</v>
      </c>
      <c r="P8222">
        <v>105.2</v>
      </c>
      <c r="Q8222">
        <v>29.5</v>
      </c>
      <c r="R8222">
        <v>-170.239</v>
      </c>
      <c r="S8222">
        <v>2019</v>
      </c>
      <c r="T8222">
        <v>11</v>
      </c>
      <c r="U8222">
        <v>44</v>
      </c>
    </row>
    <row r="8223" spans="1:21" x14ac:dyDescent="0.3">
      <c r="A8223" s="5" t="s">
        <v>168</v>
      </c>
      <c r="B8223" s="5" t="s">
        <v>467</v>
      </c>
      <c r="C8223" s="5" t="s">
        <v>146</v>
      </c>
      <c r="D8223" s="5" t="s">
        <v>468</v>
      </c>
      <c r="E8223" s="5" t="s">
        <v>172</v>
      </c>
      <c r="F8223" s="6">
        <v>43771</v>
      </c>
      <c r="G8223" s="5" t="s">
        <v>148</v>
      </c>
      <c r="H8223" s="5" t="s">
        <v>217</v>
      </c>
      <c r="I8223">
        <v>43607</v>
      </c>
      <c r="J8223">
        <v>164</v>
      </c>
      <c r="K8223">
        <v>574</v>
      </c>
      <c r="L8223">
        <v>5</v>
      </c>
      <c r="M8223">
        <v>17220</v>
      </c>
      <c r="N8223">
        <v>15687.239</v>
      </c>
      <c r="O8223">
        <v>3137.4479999999999</v>
      </c>
      <c r="P8223">
        <v>114.8</v>
      </c>
      <c r="Q8223">
        <v>30</v>
      </c>
      <c r="R8223">
        <v>1532.761</v>
      </c>
      <c r="S8223">
        <v>2019</v>
      </c>
      <c r="T8223">
        <v>11</v>
      </c>
      <c r="U8223">
        <v>44</v>
      </c>
    </row>
    <row r="8224" spans="1:21" x14ac:dyDescent="0.3">
      <c r="A8224" s="5" t="s">
        <v>168</v>
      </c>
      <c r="B8224" s="5" t="s">
        <v>467</v>
      </c>
      <c r="C8224" s="5" t="s">
        <v>146</v>
      </c>
      <c r="D8224" s="5" t="s">
        <v>468</v>
      </c>
      <c r="E8224" s="5" t="s">
        <v>172</v>
      </c>
      <c r="F8224" s="6">
        <v>43771</v>
      </c>
      <c r="G8224" s="5" t="s">
        <v>148</v>
      </c>
      <c r="H8224" s="5" t="s">
        <v>189</v>
      </c>
      <c r="I8224">
        <v>43607</v>
      </c>
      <c r="J8224">
        <v>164</v>
      </c>
      <c r="K8224">
        <v>218</v>
      </c>
      <c r="L8224">
        <v>2</v>
      </c>
      <c r="M8224">
        <v>6540</v>
      </c>
      <c r="N8224">
        <v>6274.8959999999997</v>
      </c>
      <c r="O8224">
        <v>3137.4479999999999</v>
      </c>
      <c r="P8224">
        <v>109</v>
      </c>
      <c r="Q8224">
        <v>30</v>
      </c>
      <c r="R8224">
        <v>265.10399999999998</v>
      </c>
      <c r="S8224">
        <v>2019</v>
      </c>
      <c r="T8224">
        <v>11</v>
      </c>
      <c r="U8224">
        <v>44</v>
      </c>
    </row>
    <row r="8225" spans="1:21" x14ac:dyDescent="0.3">
      <c r="A8225" s="5" t="s">
        <v>168</v>
      </c>
      <c r="B8225" s="5" t="s">
        <v>467</v>
      </c>
      <c r="C8225" s="5" t="s">
        <v>146</v>
      </c>
      <c r="D8225" s="5" t="s">
        <v>468</v>
      </c>
      <c r="E8225" s="5" t="s">
        <v>172</v>
      </c>
      <c r="F8225" s="6">
        <v>43771</v>
      </c>
      <c r="G8225" s="5" t="s">
        <v>148</v>
      </c>
      <c r="H8225" s="5" t="s">
        <v>284</v>
      </c>
      <c r="I8225">
        <v>43607</v>
      </c>
      <c r="J8225">
        <v>164</v>
      </c>
      <c r="K8225">
        <v>230</v>
      </c>
      <c r="L8225">
        <v>2</v>
      </c>
      <c r="M8225">
        <v>6900</v>
      </c>
      <c r="N8225">
        <v>6274.8959999999997</v>
      </c>
      <c r="O8225">
        <v>3137.4479999999999</v>
      </c>
      <c r="P8225">
        <v>115</v>
      </c>
      <c r="Q8225">
        <v>30</v>
      </c>
      <c r="R8225">
        <v>625.10400000000004</v>
      </c>
      <c r="S8225">
        <v>2019</v>
      </c>
      <c r="T8225">
        <v>11</v>
      </c>
      <c r="U8225">
        <v>44</v>
      </c>
    </row>
    <row r="8226" spans="1:21" x14ac:dyDescent="0.3">
      <c r="A8226" s="5" t="s">
        <v>168</v>
      </c>
      <c r="B8226" s="5" t="s">
        <v>467</v>
      </c>
      <c r="C8226" s="5" t="s">
        <v>146</v>
      </c>
      <c r="D8226" s="5" t="s">
        <v>468</v>
      </c>
      <c r="E8226" s="5" t="s">
        <v>172</v>
      </c>
      <c r="F8226" s="6">
        <v>43771</v>
      </c>
      <c r="G8226" s="5" t="s">
        <v>148</v>
      </c>
      <c r="H8226" s="5" t="s">
        <v>225</v>
      </c>
      <c r="I8226">
        <v>43607</v>
      </c>
      <c r="J8226">
        <v>164</v>
      </c>
      <c r="K8226">
        <v>216</v>
      </c>
      <c r="L8226">
        <v>2</v>
      </c>
      <c r="M8226">
        <v>6372</v>
      </c>
      <c r="N8226">
        <v>6274.8959999999997</v>
      </c>
      <c r="O8226">
        <v>3137.4479999999999</v>
      </c>
      <c r="P8226">
        <v>108</v>
      </c>
      <c r="Q8226">
        <v>29.5</v>
      </c>
      <c r="R8226">
        <v>97.103999999999999</v>
      </c>
      <c r="S8226">
        <v>2019</v>
      </c>
      <c r="T8226">
        <v>11</v>
      </c>
      <c r="U8226">
        <v>44</v>
      </c>
    </row>
    <row r="8227" spans="1:21" x14ac:dyDescent="0.3">
      <c r="A8227" s="5" t="s">
        <v>168</v>
      </c>
      <c r="B8227" s="5" t="s">
        <v>467</v>
      </c>
      <c r="C8227" s="5" t="s">
        <v>146</v>
      </c>
      <c r="D8227" s="5" t="s">
        <v>468</v>
      </c>
      <c r="E8227" s="5" t="s">
        <v>172</v>
      </c>
      <c r="F8227" s="6">
        <v>43771</v>
      </c>
      <c r="G8227" s="5" t="s">
        <v>148</v>
      </c>
      <c r="H8227" s="5" t="s">
        <v>469</v>
      </c>
      <c r="I8227">
        <v>43607</v>
      </c>
      <c r="J8227">
        <v>164</v>
      </c>
      <c r="K8227">
        <v>3560</v>
      </c>
      <c r="L8227">
        <v>30</v>
      </c>
      <c r="M8227">
        <v>96120</v>
      </c>
      <c r="N8227">
        <v>94123.433000000005</v>
      </c>
      <c r="O8227">
        <v>3137.4479999999999</v>
      </c>
      <c r="P8227">
        <v>118.66666666666667</v>
      </c>
      <c r="Q8227">
        <v>27</v>
      </c>
      <c r="R8227">
        <v>1996.567</v>
      </c>
      <c r="S8227">
        <v>2019</v>
      </c>
      <c r="T8227">
        <v>11</v>
      </c>
      <c r="U8227">
        <v>44</v>
      </c>
    </row>
    <row r="8228" spans="1:21" x14ac:dyDescent="0.3">
      <c r="A8228" s="5" t="s">
        <v>168</v>
      </c>
      <c r="B8228" s="5" t="s">
        <v>467</v>
      </c>
      <c r="C8228" s="5" t="s">
        <v>146</v>
      </c>
      <c r="D8228" s="5" t="s">
        <v>468</v>
      </c>
      <c r="E8228" s="5" t="s">
        <v>227</v>
      </c>
      <c r="F8228" s="6">
        <v>43771</v>
      </c>
      <c r="G8228" s="5" t="s">
        <v>148</v>
      </c>
      <c r="H8228" s="5" t="s">
        <v>469</v>
      </c>
      <c r="I8228">
        <v>43607</v>
      </c>
      <c r="J8228">
        <v>164</v>
      </c>
      <c r="K8228">
        <v>-3560</v>
      </c>
      <c r="L8228">
        <v>-30</v>
      </c>
      <c r="M8228">
        <v>-96120</v>
      </c>
      <c r="N8228">
        <v>-94123.433000000005</v>
      </c>
      <c r="O8228">
        <v>-3137.4479999999999</v>
      </c>
      <c r="P8228">
        <v>118.66666666666667</v>
      </c>
      <c r="Q8228">
        <v>27</v>
      </c>
      <c r="R8228">
        <v>-1996.567</v>
      </c>
      <c r="S8228">
        <v>2019</v>
      </c>
      <c r="T8228">
        <v>11</v>
      </c>
      <c r="U8228">
        <v>44</v>
      </c>
    </row>
    <row r="8229" spans="1:21" x14ac:dyDescent="0.3">
      <c r="A8229" s="5" t="s">
        <v>168</v>
      </c>
      <c r="B8229" s="5" t="s">
        <v>175</v>
      </c>
      <c r="C8229" s="5" t="s">
        <v>85</v>
      </c>
      <c r="D8229" s="5" t="s">
        <v>464</v>
      </c>
      <c r="E8229" s="5" t="s">
        <v>172</v>
      </c>
      <c r="F8229" s="6">
        <v>43773</v>
      </c>
      <c r="G8229" s="5" t="s">
        <v>148</v>
      </c>
      <c r="H8229" s="5" t="s">
        <v>178</v>
      </c>
      <c r="I8229">
        <v>43589</v>
      </c>
      <c r="J8229">
        <v>184</v>
      </c>
      <c r="K8229">
        <v>295</v>
      </c>
      <c r="L8229">
        <v>3</v>
      </c>
      <c r="M8229">
        <v>8702.5</v>
      </c>
      <c r="N8229">
        <v>6399.2280000000001</v>
      </c>
      <c r="O8229">
        <v>2133.076</v>
      </c>
      <c r="P8229">
        <v>98.333333333333329</v>
      </c>
      <c r="Q8229">
        <v>29.5</v>
      </c>
      <c r="R8229">
        <v>2303.2719999999999</v>
      </c>
      <c r="S8229">
        <v>2019</v>
      </c>
      <c r="T8229">
        <v>11</v>
      </c>
      <c r="U8229">
        <v>45</v>
      </c>
    </row>
    <row r="8230" spans="1:21" x14ac:dyDescent="0.3">
      <c r="A8230" s="5" t="s">
        <v>168</v>
      </c>
      <c r="B8230" s="5" t="s">
        <v>175</v>
      </c>
      <c r="C8230" s="5" t="s">
        <v>85</v>
      </c>
      <c r="D8230" s="5" t="s">
        <v>464</v>
      </c>
      <c r="E8230" s="5" t="s">
        <v>172</v>
      </c>
      <c r="F8230" s="6">
        <v>43773</v>
      </c>
      <c r="G8230" s="5" t="s">
        <v>148</v>
      </c>
      <c r="H8230" s="5" t="s">
        <v>311</v>
      </c>
      <c r="I8230">
        <v>43589</v>
      </c>
      <c r="J8230">
        <v>184</v>
      </c>
      <c r="K8230">
        <v>106</v>
      </c>
      <c r="L8230">
        <v>1</v>
      </c>
      <c r="M8230">
        <v>3127</v>
      </c>
      <c r="N8230">
        <v>2133.076</v>
      </c>
      <c r="O8230">
        <v>2133.076</v>
      </c>
      <c r="P8230">
        <v>106</v>
      </c>
      <c r="Q8230">
        <v>29.5</v>
      </c>
      <c r="R8230">
        <v>993.92399999999998</v>
      </c>
      <c r="S8230">
        <v>2019</v>
      </c>
      <c r="T8230">
        <v>11</v>
      </c>
      <c r="U8230">
        <v>45</v>
      </c>
    </row>
    <row r="8231" spans="1:21" x14ac:dyDescent="0.3">
      <c r="A8231" s="5" t="s">
        <v>168</v>
      </c>
      <c r="B8231" s="5" t="s">
        <v>175</v>
      </c>
      <c r="C8231" s="5" t="s">
        <v>86</v>
      </c>
      <c r="D8231" s="5" t="s">
        <v>434</v>
      </c>
      <c r="E8231" s="5" t="s">
        <v>172</v>
      </c>
      <c r="F8231" s="6">
        <v>43773</v>
      </c>
      <c r="G8231" s="5" t="s">
        <v>148</v>
      </c>
      <c r="H8231" s="5" t="s">
        <v>198</v>
      </c>
      <c r="I8231">
        <v>43596</v>
      </c>
      <c r="J8231">
        <v>177</v>
      </c>
      <c r="K8231">
        <v>236.5</v>
      </c>
      <c r="L8231">
        <v>2</v>
      </c>
      <c r="M8231">
        <v>6976.75</v>
      </c>
      <c r="N8231">
        <v>4496.0370000000003</v>
      </c>
      <c r="O8231">
        <v>2248.018</v>
      </c>
      <c r="P8231">
        <v>118.25</v>
      </c>
      <c r="Q8231">
        <v>29.5</v>
      </c>
      <c r="R8231">
        <v>2480.7130000000002</v>
      </c>
      <c r="S8231">
        <v>2019</v>
      </c>
      <c r="T8231">
        <v>11</v>
      </c>
      <c r="U8231">
        <v>45</v>
      </c>
    </row>
    <row r="8232" spans="1:21" x14ac:dyDescent="0.3">
      <c r="A8232" s="5" t="s">
        <v>168</v>
      </c>
      <c r="B8232" s="5" t="s">
        <v>175</v>
      </c>
      <c r="C8232" s="5" t="s">
        <v>86</v>
      </c>
      <c r="D8232" s="5" t="s">
        <v>434</v>
      </c>
      <c r="E8232" s="5" t="s">
        <v>172</v>
      </c>
      <c r="F8232" s="6">
        <v>43773</v>
      </c>
      <c r="G8232" s="5" t="s">
        <v>148</v>
      </c>
      <c r="H8232" s="5" t="s">
        <v>197</v>
      </c>
      <c r="I8232">
        <v>43596</v>
      </c>
      <c r="J8232">
        <v>177</v>
      </c>
      <c r="K8232">
        <v>1015</v>
      </c>
      <c r="L8232">
        <v>9</v>
      </c>
      <c r="M8232">
        <v>29942.5</v>
      </c>
      <c r="N8232">
        <v>20232.165000000001</v>
      </c>
      <c r="O8232">
        <v>2248.018</v>
      </c>
      <c r="P8232">
        <v>112.77777777777777</v>
      </c>
      <c r="Q8232">
        <v>29.5</v>
      </c>
      <c r="R8232">
        <v>9710.3349999999991</v>
      </c>
      <c r="S8232">
        <v>2019</v>
      </c>
      <c r="T8232">
        <v>11</v>
      </c>
      <c r="U8232">
        <v>45</v>
      </c>
    </row>
    <row r="8233" spans="1:21" x14ac:dyDescent="0.3">
      <c r="A8233" s="5" t="s">
        <v>168</v>
      </c>
      <c r="B8233" s="5" t="s">
        <v>175</v>
      </c>
      <c r="C8233" s="5" t="s">
        <v>86</v>
      </c>
      <c r="D8233" s="5" t="s">
        <v>434</v>
      </c>
      <c r="E8233" s="5" t="s">
        <v>172</v>
      </c>
      <c r="F8233" s="6">
        <v>43773</v>
      </c>
      <c r="G8233" s="5" t="s">
        <v>148</v>
      </c>
      <c r="H8233" s="5" t="s">
        <v>351</v>
      </c>
      <c r="I8233">
        <v>43596</v>
      </c>
      <c r="J8233">
        <v>177</v>
      </c>
      <c r="K8233">
        <v>461.5</v>
      </c>
      <c r="L8233">
        <v>4</v>
      </c>
      <c r="M8233">
        <v>13614.25</v>
      </c>
      <c r="N8233">
        <v>8992.0730000000003</v>
      </c>
      <c r="O8233">
        <v>2248.018</v>
      </c>
      <c r="P8233">
        <v>115.375</v>
      </c>
      <c r="Q8233">
        <v>29.5</v>
      </c>
      <c r="R8233">
        <v>4622.1769999999997</v>
      </c>
      <c r="S8233">
        <v>2019</v>
      </c>
      <c r="T8233">
        <v>11</v>
      </c>
      <c r="U8233">
        <v>45</v>
      </c>
    </row>
    <row r="8234" spans="1:21" x14ac:dyDescent="0.3">
      <c r="A8234" s="5" t="s">
        <v>168</v>
      </c>
      <c r="B8234" s="5" t="s">
        <v>175</v>
      </c>
      <c r="C8234" s="5" t="s">
        <v>86</v>
      </c>
      <c r="D8234" s="5" t="s">
        <v>434</v>
      </c>
      <c r="E8234" s="5" t="s">
        <v>172</v>
      </c>
      <c r="F8234" s="6">
        <v>43773</v>
      </c>
      <c r="G8234" s="5" t="s">
        <v>148</v>
      </c>
      <c r="H8234" s="5" t="s">
        <v>173</v>
      </c>
      <c r="I8234">
        <v>43596</v>
      </c>
      <c r="J8234">
        <v>177</v>
      </c>
      <c r="K8234">
        <v>1654</v>
      </c>
      <c r="L8234">
        <v>15</v>
      </c>
      <c r="M8234">
        <v>51274</v>
      </c>
      <c r="N8234">
        <v>33720.273999999998</v>
      </c>
      <c r="O8234">
        <v>2248.018</v>
      </c>
      <c r="P8234">
        <v>110.26666666666667</v>
      </c>
      <c r="Q8234">
        <v>31</v>
      </c>
      <c r="R8234">
        <v>17553.725999999999</v>
      </c>
      <c r="S8234">
        <v>2019</v>
      </c>
      <c r="T8234">
        <v>11</v>
      </c>
      <c r="U8234">
        <v>45</v>
      </c>
    </row>
    <row r="8235" spans="1:21" x14ac:dyDescent="0.3">
      <c r="A8235" s="5" t="s">
        <v>168</v>
      </c>
      <c r="B8235" s="5" t="s">
        <v>175</v>
      </c>
      <c r="C8235" s="5" t="s">
        <v>100</v>
      </c>
      <c r="D8235" s="5" t="s">
        <v>470</v>
      </c>
      <c r="E8235" s="5" t="s">
        <v>172</v>
      </c>
      <c r="F8235" s="6">
        <v>43773</v>
      </c>
      <c r="G8235" s="5" t="s">
        <v>148</v>
      </c>
      <c r="H8235" s="5" t="s">
        <v>190</v>
      </c>
      <c r="I8235">
        <v>43694</v>
      </c>
      <c r="J8235">
        <v>79</v>
      </c>
      <c r="K8235">
        <v>138.5</v>
      </c>
      <c r="L8235">
        <v>5</v>
      </c>
      <c r="M8235">
        <v>6153.5</v>
      </c>
      <c r="N8235">
        <v>4119.1180000000004</v>
      </c>
      <c r="O8235">
        <v>823.82399999999996</v>
      </c>
      <c r="P8235">
        <v>27.7</v>
      </c>
      <c r="Q8235">
        <v>44.429600000000001</v>
      </c>
      <c r="R8235">
        <v>2034.3820000000001</v>
      </c>
      <c r="S8235">
        <v>2019</v>
      </c>
      <c r="T8235">
        <v>11</v>
      </c>
      <c r="U8235">
        <v>45</v>
      </c>
    </row>
    <row r="8236" spans="1:21" x14ac:dyDescent="0.3">
      <c r="A8236" s="5" t="s">
        <v>168</v>
      </c>
      <c r="B8236" s="5" t="s">
        <v>206</v>
      </c>
      <c r="C8236" s="5" t="s">
        <v>105</v>
      </c>
      <c r="D8236" s="5" t="s">
        <v>465</v>
      </c>
      <c r="E8236" s="5" t="s">
        <v>227</v>
      </c>
      <c r="F8236" s="6">
        <v>43773</v>
      </c>
      <c r="G8236" s="5" t="s">
        <v>148</v>
      </c>
      <c r="H8236" s="5" t="s">
        <v>311</v>
      </c>
      <c r="I8236">
        <v>43680</v>
      </c>
      <c r="J8236">
        <v>93</v>
      </c>
      <c r="K8236">
        <v>-116.4</v>
      </c>
      <c r="L8236">
        <v>-1</v>
      </c>
      <c r="M8236">
        <v>-3433.8</v>
      </c>
      <c r="N8236">
        <v>-1148.586</v>
      </c>
      <c r="O8236">
        <v>-1148.586</v>
      </c>
      <c r="P8236">
        <v>116.4</v>
      </c>
      <c r="Q8236">
        <v>29.5</v>
      </c>
      <c r="R8236">
        <v>-2285.2139999999999</v>
      </c>
      <c r="S8236">
        <v>2019</v>
      </c>
      <c r="T8236">
        <v>11</v>
      </c>
      <c r="U8236">
        <v>45</v>
      </c>
    </row>
    <row r="8237" spans="1:21" x14ac:dyDescent="0.3">
      <c r="A8237" s="5" t="s">
        <v>168</v>
      </c>
      <c r="B8237" s="5" t="s">
        <v>206</v>
      </c>
      <c r="C8237" s="5" t="s">
        <v>115</v>
      </c>
      <c r="D8237" s="5" t="s">
        <v>454</v>
      </c>
      <c r="E8237" s="5" t="s">
        <v>172</v>
      </c>
      <c r="F8237" s="6">
        <v>43773</v>
      </c>
      <c r="G8237" s="5" t="s">
        <v>148</v>
      </c>
      <c r="H8237" s="5" t="s">
        <v>311</v>
      </c>
      <c r="I8237">
        <v>43590</v>
      </c>
      <c r="J8237">
        <v>183</v>
      </c>
      <c r="K8237">
        <v>116.4</v>
      </c>
      <c r="L8237">
        <v>1</v>
      </c>
      <c r="M8237">
        <v>3433.8</v>
      </c>
      <c r="N8237">
        <v>2918.9209999999998</v>
      </c>
      <c r="O8237">
        <v>2918.9209999999998</v>
      </c>
      <c r="P8237">
        <v>116.4</v>
      </c>
      <c r="Q8237">
        <v>29.5</v>
      </c>
      <c r="R8237">
        <v>514.87900000000002</v>
      </c>
      <c r="S8237">
        <v>2019</v>
      </c>
      <c r="T8237">
        <v>11</v>
      </c>
      <c r="U8237">
        <v>45</v>
      </c>
    </row>
    <row r="8238" spans="1:21" x14ac:dyDescent="0.3">
      <c r="A8238" s="5" t="s">
        <v>168</v>
      </c>
      <c r="B8238" s="5" t="s">
        <v>206</v>
      </c>
      <c r="C8238" s="5" t="s">
        <v>116</v>
      </c>
      <c r="D8238" s="5" t="s">
        <v>436</v>
      </c>
      <c r="E8238" s="5" t="s">
        <v>172</v>
      </c>
      <c r="F8238" s="6">
        <v>43773</v>
      </c>
      <c r="G8238" s="5" t="s">
        <v>148</v>
      </c>
      <c r="H8238" s="5" t="s">
        <v>205</v>
      </c>
      <c r="I8238">
        <v>43597</v>
      </c>
      <c r="J8238">
        <v>176</v>
      </c>
      <c r="K8238">
        <v>322</v>
      </c>
      <c r="L8238">
        <v>3</v>
      </c>
      <c r="M8238">
        <v>9660</v>
      </c>
      <c r="N8238">
        <v>9093.6869999999999</v>
      </c>
      <c r="O8238">
        <v>3031.2289999999998</v>
      </c>
      <c r="P8238">
        <v>107.33333333333333</v>
      </c>
      <c r="Q8238">
        <v>30</v>
      </c>
      <c r="R8238">
        <v>566.31299999999999</v>
      </c>
      <c r="S8238">
        <v>2019</v>
      </c>
      <c r="T8238">
        <v>11</v>
      </c>
      <c r="U8238">
        <v>45</v>
      </c>
    </row>
    <row r="8239" spans="1:21" x14ac:dyDescent="0.3">
      <c r="A8239" s="5" t="s">
        <v>168</v>
      </c>
      <c r="B8239" s="5" t="s">
        <v>206</v>
      </c>
      <c r="C8239" s="5" t="s">
        <v>116</v>
      </c>
      <c r="D8239" s="5" t="s">
        <v>436</v>
      </c>
      <c r="E8239" s="5" t="s">
        <v>172</v>
      </c>
      <c r="F8239" s="6">
        <v>43773</v>
      </c>
      <c r="G8239" s="5" t="s">
        <v>148</v>
      </c>
      <c r="H8239" s="5" t="s">
        <v>202</v>
      </c>
      <c r="I8239">
        <v>43597</v>
      </c>
      <c r="J8239">
        <v>176</v>
      </c>
      <c r="K8239">
        <v>610</v>
      </c>
      <c r="L8239">
        <v>6</v>
      </c>
      <c r="M8239">
        <v>18300</v>
      </c>
      <c r="N8239">
        <v>18187.375</v>
      </c>
      <c r="O8239">
        <v>3031.2289999999998</v>
      </c>
      <c r="P8239">
        <v>101.66666666666667</v>
      </c>
      <c r="Q8239">
        <v>30</v>
      </c>
      <c r="R8239">
        <v>112.625</v>
      </c>
      <c r="S8239">
        <v>2019</v>
      </c>
      <c r="T8239">
        <v>11</v>
      </c>
      <c r="U8239">
        <v>45</v>
      </c>
    </row>
    <row r="8240" spans="1:21" x14ac:dyDescent="0.3">
      <c r="A8240" s="5" t="s">
        <v>168</v>
      </c>
      <c r="B8240" s="5" t="s">
        <v>206</v>
      </c>
      <c r="C8240" s="5" t="s">
        <v>116</v>
      </c>
      <c r="D8240" s="5" t="s">
        <v>436</v>
      </c>
      <c r="E8240" s="5" t="s">
        <v>172</v>
      </c>
      <c r="F8240" s="6">
        <v>43773</v>
      </c>
      <c r="G8240" s="5" t="s">
        <v>148</v>
      </c>
      <c r="H8240" s="5" t="s">
        <v>204</v>
      </c>
      <c r="I8240">
        <v>43597</v>
      </c>
      <c r="J8240">
        <v>176</v>
      </c>
      <c r="K8240">
        <v>566</v>
      </c>
      <c r="L8240">
        <v>5</v>
      </c>
      <c r="M8240">
        <v>16980</v>
      </c>
      <c r="N8240">
        <v>15156.145</v>
      </c>
      <c r="O8240">
        <v>3031.2289999999998</v>
      </c>
      <c r="P8240">
        <v>113.2</v>
      </c>
      <c r="Q8240">
        <v>30</v>
      </c>
      <c r="R8240">
        <v>1823.855</v>
      </c>
      <c r="S8240">
        <v>2019</v>
      </c>
      <c r="T8240">
        <v>11</v>
      </c>
      <c r="U8240">
        <v>45</v>
      </c>
    </row>
    <row r="8241" spans="1:21" x14ac:dyDescent="0.3">
      <c r="A8241" s="5" t="s">
        <v>168</v>
      </c>
      <c r="B8241" s="5" t="s">
        <v>206</v>
      </c>
      <c r="C8241" s="5" t="s">
        <v>116</v>
      </c>
      <c r="D8241" s="5" t="s">
        <v>436</v>
      </c>
      <c r="E8241" s="5" t="s">
        <v>172</v>
      </c>
      <c r="F8241" s="6">
        <v>43773</v>
      </c>
      <c r="G8241" s="5" t="s">
        <v>148</v>
      </c>
      <c r="H8241" s="5" t="s">
        <v>221</v>
      </c>
      <c r="I8241">
        <v>43597</v>
      </c>
      <c r="J8241">
        <v>176</v>
      </c>
      <c r="K8241">
        <v>100</v>
      </c>
      <c r="L8241">
        <v>1</v>
      </c>
      <c r="M8241">
        <v>3000</v>
      </c>
      <c r="N8241">
        <v>3031.2289999999998</v>
      </c>
      <c r="O8241">
        <v>3031.2289999999998</v>
      </c>
      <c r="P8241">
        <v>100</v>
      </c>
      <c r="Q8241">
        <v>30</v>
      </c>
      <c r="R8241">
        <v>-31.228999999999999</v>
      </c>
      <c r="S8241">
        <v>2019</v>
      </c>
      <c r="T8241">
        <v>11</v>
      </c>
      <c r="U8241">
        <v>45</v>
      </c>
    </row>
    <row r="8242" spans="1:21" x14ac:dyDescent="0.3">
      <c r="A8242" s="5" t="s">
        <v>168</v>
      </c>
      <c r="B8242" s="5" t="s">
        <v>206</v>
      </c>
      <c r="C8242" s="5" t="s">
        <v>116</v>
      </c>
      <c r="D8242" s="5" t="s">
        <v>436</v>
      </c>
      <c r="E8242" s="5" t="s">
        <v>172</v>
      </c>
      <c r="F8242" s="6">
        <v>43773</v>
      </c>
      <c r="G8242" s="5" t="s">
        <v>148</v>
      </c>
      <c r="H8242" s="5" t="s">
        <v>220</v>
      </c>
      <c r="I8242">
        <v>43597</v>
      </c>
      <c r="J8242">
        <v>176</v>
      </c>
      <c r="K8242">
        <v>220</v>
      </c>
      <c r="L8242">
        <v>2</v>
      </c>
      <c r="M8242">
        <v>6600</v>
      </c>
      <c r="N8242">
        <v>6062.4579999999996</v>
      </c>
      <c r="O8242">
        <v>3031.2289999999998</v>
      </c>
      <c r="P8242">
        <v>110</v>
      </c>
      <c r="Q8242">
        <v>30</v>
      </c>
      <c r="R8242">
        <v>537.54200000000003</v>
      </c>
      <c r="S8242">
        <v>2019</v>
      </c>
      <c r="T8242">
        <v>11</v>
      </c>
      <c r="U8242">
        <v>45</v>
      </c>
    </row>
    <row r="8243" spans="1:21" x14ac:dyDescent="0.3">
      <c r="A8243" s="5" t="s">
        <v>168</v>
      </c>
      <c r="B8243" s="5" t="s">
        <v>206</v>
      </c>
      <c r="C8243" s="5" t="s">
        <v>116</v>
      </c>
      <c r="D8243" s="5" t="s">
        <v>436</v>
      </c>
      <c r="E8243" s="5" t="s">
        <v>172</v>
      </c>
      <c r="F8243" s="6">
        <v>43773</v>
      </c>
      <c r="G8243" s="5" t="s">
        <v>148</v>
      </c>
      <c r="H8243" s="5" t="s">
        <v>218</v>
      </c>
      <c r="I8243">
        <v>43597</v>
      </c>
      <c r="J8243">
        <v>176</v>
      </c>
      <c r="K8243">
        <v>534</v>
      </c>
      <c r="L8243">
        <v>5</v>
      </c>
      <c r="M8243">
        <v>16020</v>
      </c>
      <c r="N8243">
        <v>15156.145</v>
      </c>
      <c r="O8243">
        <v>3031.2289999999998</v>
      </c>
      <c r="P8243">
        <v>106.8</v>
      </c>
      <c r="Q8243">
        <v>30</v>
      </c>
      <c r="R8243">
        <v>863.85500000000002</v>
      </c>
      <c r="S8243">
        <v>2019</v>
      </c>
      <c r="T8243">
        <v>11</v>
      </c>
      <c r="U8243">
        <v>45</v>
      </c>
    </row>
    <row r="8244" spans="1:21" x14ac:dyDescent="0.3">
      <c r="A8244" s="5" t="s">
        <v>168</v>
      </c>
      <c r="B8244" s="5" t="s">
        <v>206</v>
      </c>
      <c r="C8244" s="5" t="s">
        <v>116</v>
      </c>
      <c r="D8244" s="5" t="s">
        <v>436</v>
      </c>
      <c r="E8244" s="5" t="s">
        <v>172</v>
      </c>
      <c r="F8244" s="6">
        <v>43773</v>
      </c>
      <c r="G8244" s="5" t="s">
        <v>148</v>
      </c>
      <c r="H8244" s="5" t="s">
        <v>181</v>
      </c>
      <c r="I8244">
        <v>43597</v>
      </c>
      <c r="J8244">
        <v>176</v>
      </c>
      <c r="K8244">
        <v>182</v>
      </c>
      <c r="L8244">
        <v>2</v>
      </c>
      <c r="M8244">
        <v>5460</v>
      </c>
      <c r="N8244">
        <v>6062.4579999999996</v>
      </c>
      <c r="O8244">
        <v>3031.2289999999998</v>
      </c>
      <c r="P8244">
        <v>91</v>
      </c>
      <c r="Q8244">
        <v>30</v>
      </c>
      <c r="R8244">
        <v>-602.45799999999997</v>
      </c>
      <c r="S8244">
        <v>2019</v>
      </c>
      <c r="T8244">
        <v>11</v>
      </c>
      <c r="U8244">
        <v>45</v>
      </c>
    </row>
    <row r="8245" spans="1:21" x14ac:dyDescent="0.3">
      <c r="A8245" s="5" t="s">
        <v>168</v>
      </c>
      <c r="B8245" s="5" t="s">
        <v>206</v>
      </c>
      <c r="C8245" s="5" t="s">
        <v>116</v>
      </c>
      <c r="D8245" s="5" t="s">
        <v>436</v>
      </c>
      <c r="E8245" s="5" t="s">
        <v>172</v>
      </c>
      <c r="F8245" s="6">
        <v>43773</v>
      </c>
      <c r="G8245" s="5" t="s">
        <v>148</v>
      </c>
      <c r="H8245" s="5" t="s">
        <v>226</v>
      </c>
      <c r="I8245">
        <v>43597</v>
      </c>
      <c r="J8245">
        <v>176</v>
      </c>
      <c r="K8245">
        <v>206</v>
      </c>
      <c r="L8245">
        <v>2</v>
      </c>
      <c r="M8245">
        <v>6180</v>
      </c>
      <c r="N8245">
        <v>6062.4579999999996</v>
      </c>
      <c r="O8245">
        <v>3031.2289999999998</v>
      </c>
      <c r="P8245">
        <v>103</v>
      </c>
      <c r="Q8245">
        <v>30</v>
      </c>
      <c r="R8245">
        <v>117.542</v>
      </c>
      <c r="S8245">
        <v>2019</v>
      </c>
      <c r="T8245">
        <v>11</v>
      </c>
      <c r="U8245">
        <v>45</v>
      </c>
    </row>
    <row r="8246" spans="1:21" x14ac:dyDescent="0.3">
      <c r="A8246" s="5" t="s">
        <v>168</v>
      </c>
      <c r="B8246" s="5" t="s">
        <v>206</v>
      </c>
      <c r="C8246" s="5" t="s">
        <v>116</v>
      </c>
      <c r="D8246" s="5" t="s">
        <v>436</v>
      </c>
      <c r="E8246" s="5" t="s">
        <v>172</v>
      </c>
      <c r="F8246" s="6">
        <v>43773</v>
      </c>
      <c r="G8246" s="5" t="s">
        <v>148</v>
      </c>
      <c r="H8246" s="5" t="s">
        <v>191</v>
      </c>
      <c r="I8246">
        <v>43597</v>
      </c>
      <c r="J8246">
        <v>176</v>
      </c>
      <c r="K8246">
        <v>440</v>
      </c>
      <c r="L8246">
        <v>4</v>
      </c>
      <c r="M8246">
        <v>13200</v>
      </c>
      <c r="N8246">
        <v>12124.915999999999</v>
      </c>
      <c r="O8246">
        <v>3031.2289999999998</v>
      </c>
      <c r="P8246">
        <v>110</v>
      </c>
      <c r="Q8246">
        <v>30</v>
      </c>
      <c r="R8246">
        <v>1075.0840000000001</v>
      </c>
      <c r="S8246">
        <v>2019</v>
      </c>
      <c r="T8246">
        <v>11</v>
      </c>
      <c r="U8246">
        <v>45</v>
      </c>
    </row>
    <row r="8247" spans="1:21" x14ac:dyDescent="0.3">
      <c r="A8247" s="5" t="s">
        <v>168</v>
      </c>
      <c r="B8247" s="5" t="s">
        <v>206</v>
      </c>
      <c r="C8247" s="5" t="s">
        <v>116</v>
      </c>
      <c r="D8247" s="5" t="s">
        <v>436</v>
      </c>
      <c r="E8247" s="5" t="s">
        <v>172</v>
      </c>
      <c r="F8247" s="6">
        <v>43773</v>
      </c>
      <c r="G8247" s="5" t="s">
        <v>148</v>
      </c>
      <c r="H8247" s="5" t="s">
        <v>187</v>
      </c>
      <c r="I8247">
        <v>43597</v>
      </c>
      <c r="J8247">
        <v>176</v>
      </c>
      <c r="K8247">
        <v>238</v>
      </c>
      <c r="L8247">
        <v>2</v>
      </c>
      <c r="M8247">
        <v>7140</v>
      </c>
      <c r="N8247">
        <v>6062.4579999999996</v>
      </c>
      <c r="O8247">
        <v>3031.2289999999998</v>
      </c>
      <c r="P8247">
        <v>119</v>
      </c>
      <c r="Q8247">
        <v>30</v>
      </c>
      <c r="R8247">
        <v>1077.5419999999999</v>
      </c>
      <c r="S8247">
        <v>2019</v>
      </c>
      <c r="T8247">
        <v>11</v>
      </c>
      <c r="U8247">
        <v>45</v>
      </c>
    </row>
    <row r="8248" spans="1:21" x14ac:dyDescent="0.3">
      <c r="A8248" s="5" t="s">
        <v>168</v>
      </c>
      <c r="B8248" s="5" t="s">
        <v>206</v>
      </c>
      <c r="C8248" s="5" t="s">
        <v>116</v>
      </c>
      <c r="D8248" s="5" t="s">
        <v>436</v>
      </c>
      <c r="E8248" s="5" t="s">
        <v>172</v>
      </c>
      <c r="F8248" s="6">
        <v>43773</v>
      </c>
      <c r="G8248" s="5" t="s">
        <v>148</v>
      </c>
      <c r="H8248" s="5" t="s">
        <v>321</v>
      </c>
      <c r="I8248">
        <v>43597</v>
      </c>
      <c r="J8248">
        <v>176</v>
      </c>
      <c r="K8248">
        <v>370</v>
      </c>
      <c r="L8248">
        <v>3</v>
      </c>
      <c r="M8248">
        <v>10915</v>
      </c>
      <c r="N8248">
        <v>9093.6869999999999</v>
      </c>
      <c r="O8248">
        <v>3031.2289999999998</v>
      </c>
      <c r="P8248">
        <v>123.33333333333333</v>
      </c>
      <c r="Q8248">
        <v>29.5</v>
      </c>
      <c r="R8248">
        <v>1821.3130000000001</v>
      </c>
      <c r="S8248">
        <v>2019</v>
      </c>
      <c r="T8248">
        <v>11</v>
      </c>
      <c r="U8248">
        <v>45</v>
      </c>
    </row>
    <row r="8249" spans="1:21" x14ac:dyDescent="0.3">
      <c r="A8249" s="5" t="s">
        <v>168</v>
      </c>
      <c r="B8249" s="5" t="s">
        <v>206</v>
      </c>
      <c r="C8249" s="5" t="s">
        <v>116</v>
      </c>
      <c r="D8249" s="5" t="s">
        <v>436</v>
      </c>
      <c r="E8249" s="5" t="s">
        <v>172</v>
      </c>
      <c r="F8249" s="6">
        <v>43773</v>
      </c>
      <c r="G8249" s="5" t="s">
        <v>148</v>
      </c>
      <c r="H8249" s="5" t="s">
        <v>182</v>
      </c>
      <c r="I8249">
        <v>43597</v>
      </c>
      <c r="J8249">
        <v>176</v>
      </c>
      <c r="K8249">
        <v>216</v>
      </c>
      <c r="L8249">
        <v>2</v>
      </c>
      <c r="M8249">
        <v>6480</v>
      </c>
      <c r="N8249">
        <v>6062.4579999999996</v>
      </c>
      <c r="O8249">
        <v>3031.2289999999998</v>
      </c>
      <c r="P8249">
        <v>108</v>
      </c>
      <c r="Q8249">
        <v>30</v>
      </c>
      <c r="R8249">
        <v>417.54199999999997</v>
      </c>
      <c r="S8249">
        <v>2019</v>
      </c>
      <c r="T8249">
        <v>11</v>
      </c>
      <c r="U8249">
        <v>45</v>
      </c>
    </row>
    <row r="8250" spans="1:21" x14ac:dyDescent="0.3">
      <c r="A8250" s="5" t="s">
        <v>168</v>
      </c>
      <c r="B8250" s="5" t="s">
        <v>206</v>
      </c>
      <c r="C8250" s="5" t="s">
        <v>116</v>
      </c>
      <c r="D8250" s="5" t="s">
        <v>436</v>
      </c>
      <c r="E8250" s="5" t="s">
        <v>172</v>
      </c>
      <c r="F8250" s="6">
        <v>43773</v>
      </c>
      <c r="G8250" s="5" t="s">
        <v>148</v>
      </c>
      <c r="H8250" s="5" t="s">
        <v>246</v>
      </c>
      <c r="I8250">
        <v>43597</v>
      </c>
      <c r="J8250">
        <v>176</v>
      </c>
      <c r="K8250">
        <v>592</v>
      </c>
      <c r="L8250">
        <v>5</v>
      </c>
      <c r="M8250">
        <v>17760</v>
      </c>
      <c r="N8250">
        <v>15156.145</v>
      </c>
      <c r="O8250">
        <v>3031.2289999999998</v>
      </c>
      <c r="P8250">
        <v>118.4</v>
      </c>
      <c r="Q8250">
        <v>30</v>
      </c>
      <c r="R8250">
        <v>2603.855</v>
      </c>
      <c r="S8250">
        <v>2019</v>
      </c>
      <c r="T8250">
        <v>11</v>
      </c>
      <c r="U8250">
        <v>45</v>
      </c>
    </row>
    <row r="8251" spans="1:21" x14ac:dyDescent="0.3">
      <c r="A8251" s="5" t="s">
        <v>168</v>
      </c>
      <c r="B8251" s="5" t="s">
        <v>206</v>
      </c>
      <c r="C8251" s="5" t="s">
        <v>116</v>
      </c>
      <c r="D8251" s="5" t="s">
        <v>436</v>
      </c>
      <c r="E8251" s="5" t="s">
        <v>172</v>
      </c>
      <c r="F8251" s="6">
        <v>43773</v>
      </c>
      <c r="G8251" s="5" t="s">
        <v>148</v>
      </c>
      <c r="H8251" s="5" t="s">
        <v>238</v>
      </c>
      <c r="I8251">
        <v>43597</v>
      </c>
      <c r="J8251">
        <v>176</v>
      </c>
      <c r="K8251">
        <v>110</v>
      </c>
      <c r="L8251">
        <v>1</v>
      </c>
      <c r="M8251">
        <v>3300</v>
      </c>
      <c r="N8251">
        <v>3031.2289999999998</v>
      </c>
      <c r="O8251">
        <v>3031.2289999999998</v>
      </c>
      <c r="P8251">
        <v>110</v>
      </c>
      <c r="Q8251">
        <v>30</v>
      </c>
      <c r="R8251">
        <v>268.77100000000002</v>
      </c>
      <c r="S8251">
        <v>2019</v>
      </c>
      <c r="T8251">
        <v>11</v>
      </c>
      <c r="U8251">
        <v>45</v>
      </c>
    </row>
    <row r="8252" spans="1:21" x14ac:dyDescent="0.3">
      <c r="A8252" s="5" t="s">
        <v>168</v>
      </c>
      <c r="B8252" s="5" t="s">
        <v>206</v>
      </c>
      <c r="C8252" s="5" t="s">
        <v>116</v>
      </c>
      <c r="D8252" s="5" t="s">
        <v>436</v>
      </c>
      <c r="E8252" s="5" t="s">
        <v>172</v>
      </c>
      <c r="F8252" s="6">
        <v>43773</v>
      </c>
      <c r="G8252" s="5" t="s">
        <v>148</v>
      </c>
      <c r="H8252" s="5" t="s">
        <v>269</v>
      </c>
      <c r="I8252">
        <v>43597</v>
      </c>
      <c r="J8252">
        <v>176</v>
      </c>
      <c r="K8252">
        <v>526</v>
      </c>
      <c r="L8252">
        <v>5</v>
      </c>
      <c r="M8252">
        <v>15517</v>
      </c>
      <c r="N8252">
        <v>15156.145</v>
      </c>
      <c r="O8252">
        <v>3031.2289999999998</v>
      </c>
      <c r="P8252">
        <v>105.2</v>
      </c>
      <c r="Q8252">
        <v>29.5</v>
      </c>
      <c r="R8252">
        <v>360.85500000000002</v>
      </c>
      <c r="S8252">
        <v>2019</v>
      </c>
      <c r="T8252">
        <v>11</v>
      </c>
      <c r="U8252">
        <v>45</v>
      </c>
    </row>
    <row r="8253" spans="1:21" x14ac:dyDescent="0.3">
      <c r="A8253" s="5" t="s">
        <v>168</v>
      </c>
      <c r="B8253" s="5" t="s">
        <v>206</v>
      </c>
      <c r="C8253" s="5" t="s">
        <v>116</v>
      </c>
      <c r="D8253" s="5" t="s">
        <v>436</v>
      </c>
      <c r="E8253" s="5" t="s">
        <v>172</v>
      </c>
      <c r="F8253" s="6">
        <v>43773</v>
      </c>
      <c r="G8253" s="5" t="s">
        <v>148</v>
      </c>
      <c r="H8253" s="5" t="s">
        <v>284</v>
      </c>
      <c r="I8253">
        <v>43597</v>
      </c>
      <c r="J8253">
        <v>176</v>
      </c>
      <c r="K8253">
        <v>230</v>
      </c>
      <c r="L8253">
        <v>2</v>
      </c>
      <c r="M8253">
        <v>6900</v>
      </c>
      <c r="N8253">
        <v>6062.4579999999996</v>
      </c>
      <c r="O8253">
        <v>3031.2289999999998</v>
      </c>
      <c r="P8253">
        <v>115</v>
      </c>
      <c r="Q8253">
        <v>30</v>
      </c>
      <c r="R8253">
        <v>837.54200000000003</v>
      </c>
      <c r="S8253">
        <v>2019</v>
      </c>
      <c r="T8253">
        <v>11</v>
      </c>
      <c r="U8253">
        <v>45</v>
      </c>
    </row>
    <row r="8254" spans="1:21" x14ac:dyDescent="0.3">
      <c r="A8254" s="5" t="s">
        <v>168</v>
      </c>
      <c r="B8254" s="5" t="s">
        <v>206</v>
      </c>
      <c r="C8254" s="5" t="s">
        <v>116</v>
      </c>
      <c r="D8254" s="5" t="s">
        <v>436</v>
      </c>
      <c r="E8254" s="5" t="s">
        <v>172</v>
      </c>
      <c r="F8254" s="6">
        <v>43773</v>
      </c>
      <c r="G8254" s="5" t="s">
        <v>148</v>
      </c>
      <c r="H8254" s="5" t="s">
        <v>231</v>
      </c>
      <c r="I8254">
        <v>43597</v>
      </c>
      <c r="J8254">
        <v>176</v>
      </c>
      <c r="K8254">
        <v>108</v>
      </c>
      <c r="L8254">
        <v>1</v>
      </c>
      <c r="M8254">
        <v>3240</v>
      </c>
      <c r="N8254">
        <v>3031.2289999999998</v>
      </c>
      <c r="O8254">
        <v>3031.2289999999998</v>
      </c>
      <c r="P8254">
        <v>108</v>
      </c>
      <c r="Q8254">
        <v>30</v>
      </c>
      <c r="R8254">
        <v>208.77099999999999</v>
      </c>
      <c r="S8254">
        <v>2019</v>
      </c>
      <c r="T8254">
        <v>11</v>
      </c>
      <c r="U8254">
        <v>45</v>
      </c>
    </row>
    <row r="8255" spans="1:21" x14ac:dyDescent="0.3">
      <c r="A8255" s="5" t="s">
        <v>168</v>
      </c>
      <c r="B8255" s="5" t="s">
        <v>206</v>
      </c>
      <c r="C8255" s="5" t="s">
        <v>117</v>
      </c>
      <c r="D8255" s="5" t="s">
        <v>471</v>
      </c>
      <c r="E8255" s="5" t="s">
        <v>172</v>
      </c>
      <c r="F8255" s="6">
        <v>43773</v>
      </c>
      <c r="G8255" s="5" t="s">
        <v>148</v>
      </c>
      <c r="H8255" s="5" t="s">
        <v>184</v>
      </c>
      <c r="I8255">
        <v>43604</v>
      </c>
      <c r="J8255">
        <v>169</v>
      </c>
      <c r="K8255">
        <v>3499</v>
      </c>
      <c r="L8255">
        <v>30</v>
      </c>
      <c r="M8255">
        <v>103220.5</v>
      </c>
      <c r="N8255">
        <v>75895.56</v>
      </c>
      <c r="O8255">
        <v>2529.8519999999999</v>
      </c>
      <c r="P8255">
        <v>116.63333333333334</v>
      </c>
      <c r="Q8255">
        <v>29.5</v>
      </c>
      <c r="R8255">
        <v>27324.94</v>
      </c>
      <c r="S8255">
        <v>2019</v>
      </c>
      <c r="T8255">
        <v>11</v>
      </c>
      <c r="U8255">
        <v>45</v>
      </c>
    </row>
    <row r="8256" spans="1:21" x14ac:dyDescent="0.3">
      <c r="A8256" s="5" t="s">
        <v>168</v>
      </c>
      <c r="B8256" s="5" t="s">
        <v>206</v>
      </c>
      <c r="C8256" s="5" t="s">
        <v>117</v>
      </c>
      <c r="D8256" s="5" t="s">
        <v>471</v>
      </c>
      <c r="E8256" s="5" t="s">
        <v>172</v>
      </c>
      <c r="F8256" s="6">
        <v>43773</v>
      </c>
      <c r="G8256" s="5" t="s">
        <v>148</v>
      </c>
      <c r="H8256" s="5" t="s">
        <v>217</v>
      </c>
      <c r="I8256">
        <v>43604</v>
      </c>
      <c r="J8256">
        <v>169</v>
      </c>
      <c r="K8256">
        <v>574</v>
      </c>
      <c r="L8256">
        <v>5</v>
      </c>
      <c r="M8256">
        <v>17220</v>
      </c>
      <c r="N8256">
        <v>12649.26</v>
      </c>
      <c r="O8256">
        <v>2529.8519999999999</v>
      </c>
      <c r="P8256">
        <v>114.8</v>
      </c>
      <c r="Q8256">
        <v>30</v>
      </c>
      <c r="R8256">
        <v>4570.74</v>
      </c>
      <c r="S8256">
        <v>2019</v>
      </c>
      <c r="T8256">
        <v>11</v>
      </c>
      <c r="U8256">
        <v>45</v>
      </c>
    </row>
    <row r="8257" spans="1:21" x14ac:dyDescent="0.3">
      <c r="A8257" s="5" t="s">
        <v>168</v>
      </c>
      <c r="B8257" s="5" t="s">
        <v>206</v>
      </c>
      <c r="C8257" s="5" t="s">
        <v>117</v>
      </c>
      <c r="D8257" s="5" t="s">
        <v>471</v>
      </c>
      <c r="E8257" s="5" t="s">
        <v>172</v>
      </c>
      <c r="F8257" s="6">
        <v>43773</v>
      </c>
      <c r="G8257" s="5" t="s">
        <v>148</v>
      </c>
      <c r="H8257" s="5" t="s">
        <v>203</v>
      </c>
      <c r="I8257">
        <v>43604</v>
      </c>
      <c r="J8257">
        <v>169</v>
      </c>
      <c r="K8257">
        <v>209</v>
      </c>
      <c r="L8257">
        <v>2</v>
      </c>
      <c r="M8257">
        <v>6270</v>
      </c>
      <c r="N8257">
        <v>5059.7039999999997</v>
      </c>
      <c r="O8257">
        <v>2529.8519999999999</v>
      </c>
      <c r="P8257">
        <v>104.5</v>
      </c>
      <c r="Q8257">
        <v>30</v>
      </c>
      <c r="R8257">
        <v>1210.296</v>
      </c>
      <c r="S8257">
        <v>2019</v>
      </c>
      <c r="T8257">
        <v>11</v>
      </c>
      <c r="U8257">
        <v>45</v>
      </c>
    </row>
    <row r="8258" spans="1:21" x14ac:dyDescent="0.3">
      <c r="A8258" s="5" t="s">
        <v>168</v>
      </c>
      <c r="B8258" s="5" t="s">
        <v>206</v>
      </c>
      <c r="C8258" s="5" t="s">
        <v>117</v>
      </c>
      <c r="D8258" s="5" t="s">
        <v>471</v>
      </c>
      <c r="E8258" s="5" t="s">
        <v>172</v>
      </c>
      <c r="F8258" s="6">
        <v>43773</v>
      </c>
      <c r="G8258" s="5" t="s">
        <v>148</v>
      </c>
      <c r="H8258" s="5" t="s">
        <v>189</v>
      </c>
      <c r="I8258">
        <v>43604</v>
      </c>
      <c r="J8258">
        <v>169</v>
      </c>
      <c r="K8258">
        <v>218</v>
      </c>
      <c r="L8258">
        <v>2</v>
      </c>
      <c r="M8258">
        <v>6540</v>
      </c>
      <c r="N8258">
        <v>5059.7039999999997</v>
      </c>
      <c r="O8258">
        <v>2529.8519999999999</v>
      </c>
      <c r="P8258">
        <v>109</v>
      </c>
      <c r="Q8258">
        <v>30</v>
      </c>
      <c r="R8258">
        <v>1480.296</v>
      </c>
      <c r="S8258">
        <v>2019</v>
      </c>
      <c r="T8258">
        <v>11</v>
      </c>
      <c r="U8258">
        <v>45</v>
      </c>
    </row>
    <row r="8259" spans="1:21" x14ac:dyDescent="0.3">
      <c r="A8259" s="5" t="s">
        <v>168</v>
      </c>
      <c r="B8259" s="5" t="s">
        <v>206</v>
      </c>
      <c r="C8259" s="5" t="s">
        <v>117</v>
      </c>
      <c r="D8259" s="5" t="s">
        <v>471</v>
      </c>
      <c r="E8259" s="5" t="s">
        <v>172</v>
      </c>
      <c r="F8259" s="6">
        <v>43773</v>
      </c>
      <c r="G8259" s="5" t="s">
        <v>148</v>
      </c>
      <c r="H8259" s="5" t="s">
        <v>225</v>
      </c>
      <c r="I8259">
        <v>43604</v>
      </c>
      <c r="J8259">
        <v>169</v>
      </c>
      <c r="K8259">
        <v>216</v>
      </c>
      <c r="L8259">
        <v>2</v>
      </c>
      <c r="M8259">
        <v>6372</v>
      </c>
      <c r="N8259">
        <v>5059.7039999999997</v>
      </c>
      <c r="O8259">
        <v>2529.8519999999999</v>
      </c>
      <c r="P8259">
        <v>108</v>
      </c>
      <c r="Q8259">
        <v>29.5</v>
      </c>
      <c r="R8259">
        <v>1312.296</v>
      </c>
      <c r="S8259">
        <v>2019</v>
      </c>
      <c r="T8259">
        <v>11</v>
      </c>
      <c r="U8259">
        <v>45</v>
      </c>
    </row>
    <row r="8260" spans="1:21" x14ac:dyDescent="0.3">
      <c r="A8260" s="5" t="s">
        <v>168</v>
      </c>
      <c r="B8260" s="5" t="s">
        <v>206</v>
      </c>
      <c r="C8260" s="5" t="s">
        <v>117</v>
      </c>
      <c r="D8260" s="5" t="s">
        <v>471</v>
      </c>
      <c r="E8260" s="5" t="s">
        <v>172</v>
      </c>
      <c r="F8260" s="6">
        <v>43773</v>
      </c>
      <c r="G8260" s="5" t="s">
        <v>148</v>
      </c>
      <c r="H8260" s="5" t="s">
        <v>194</v>
      </c>
      <c r="I8260">
        <v>43604</v>
      </c>
      <c r="J8260">
        <v>169</v>
      </c>
      <c r="K8260">
        <v>134.4</v>
      </c>
      <c r="L8260">
        <v>1</v>
      </c>
      <c r="M8260">
        <v>3964.8</v>
      </c>
      <c r="N8260">
        <v>2529.8519999999999</v>
      </c>
      <c r="O8260">
        <v>2529.8519999999999</v>
      </c>
      <c r="P8260">
        <v>134.4</v>
      </c>
      <c r="Q8260">
        <v>29.5</v>
      </c>
      <c r="R8260">
        <v>1434.9480000000001</v>
      </c>
      <c r="S8260">
        <v>2019</v>
      </c>
      <c r="T8260">
        <v>11</v>
      </c>
      <c r="U8260">
        <v>45</v>
      </c>
    </row>
    <row r="8261" spans="1:21" x14ac:dyDescent="0.3">
      <c r="A8261" s="5" t="s">
        <v>168</v>
      </c>
      <c r="B8261" s="5" t="s">
        <v>206</v>
      </c>
      <c r="C8261" s="5" t="s">
        <v>117</v>
      </c>
      <c r="D8261" s="5" t="s">
        <v>471</v>
      </c>
      <c r="E8261" s="5" t="s">
        <v>172</v>
      </c>
      <c r="F8261" s="6">
        <v>43773</v>
      </c>
      <c r="G8261" s="5" t="s">
        <v>148</v>
      </c>
      <c r="H8261" s="5" t="s">
        <v>190</v>
      </c>
      <c r="I8261">
        <v>43604</v>
      </c>
      <c r="J8261">
        <v>169</v>
      </c>
      <c r="K8261">
        <v>633</v>
      </c>
      <c r="L8261">
        <v>6</v>
      </c>
      <c r="M8261">
        <v>18673.5</v>
      </c>
      <c r="N8261">
        <v>15179.111999999999</v>
      </c>
      <c r="O8261">
        <v>2529.8519999999999</v>
      </c>
      <c r="P8261">
        <v>105.5</v>
      </c>
      <c r="Q8261">
        <v>29.5</v>
      </c>
      <c r="R8261">
        <v>3494.3879999999999</v>
      </c>
      <c r="S8261">
        <v>2019</v>
      </c>
      <c r="T8261">
        <v>11</v>
      </c>
      <c r="U8261">
        <v>45</v>
      </c>
    </row>
    <row r="8262" spans="1:21" x14ac:dyDescent="0.3">
      <c r="A8262" s="5" t="s">
        <v>168</v>
      </c>
      <c r="B8262" s="5" t="s">
        <v>206</v>
      </c>
      <c r="C8262" s="5" t="s">
        <v>117</v>
      </c>
      <c r="D8262" s="5" t="s">
        <v>471</v>
      </c>
      <c r="E8262" s="5" t="s">
        <v>172</v>
      </c>
      <c r="F8262" s="6">
        <v>43773</v>
      </c>
      <c r="G8262" s="5" t="s">
        <v>148</v>
      </c>
      <c r="H8262" s="5" t="s">
        <v>199</v>
      </c>
      <c r="I8262">
        <v>43604</v>
      </c>
      <c r="J8262">
        <v>169</v>
      </c>
      <c r="K8262">
        <v>770</v>
      </c>
      <c r="L8262">
        <v>7</v>
      </c>
      <c r="M8262">
        <v>22715</v>
      </c>
      <c r="N8262">
        <v>17708.964</v>
      </c>
      <c r="O8262">
        <v>2529.8519999999999</v>
      </c>
      <c r="P8262">
        <v>110</v>
      </c>
      <c r="Q8262">
        <v>29.5</v>
      </c>
      <c r="R8262">
        <v>5006.0360000000001</v>
      </c>
      <c r="S8262">
        <v>2019</v>
      </c>
      <c r="T8262">
        <v>11</v>
      </c>
      <c r="U8262">
        <v>45</v>
      </c>
    </row>
    <row r="8263" spans="1:21" x14ac:dyDescent="0.3">
      <c r="A8263" s="5" t="s">
        <v>168</v>
      </c>
      <c r="B8263" s="5" t="s">
        <v>206</v>
      </c>
      <c r="C8263" s="5" t="s">
        <v>117</v>
      </c>
      <c r="D8263" s="5" t="s">
        <v>471</v>
      </c>
      <c r="E8263" s="5" t="s">
        <v>172</v>
      </c>
      <c r="F8263" s="6">
        <v>43773</v>
      </c>
      <c r="G8263" s="5" t="s">
        <v>148</v>
      </c>
      <c r="H8263" s="5" t="s">
        <v>214</v>
      </c>
      <c r="I8263">
        <v>43604</v>
      </c>
      <c r="J8263">
        <v>169</v>
      </c>
      <c r="K8263">
        <v>316</v>
      </c>
      <c r="L8263">
        <v>3</v>
      </c>
      <c r="M8263">
        <v>9322</v>
      </c>
      <c r="N8263">
        <v>7589.5559999999996</v>
      </c>
      <c r="O8263">
        <v>2529.8519999999999</v>
      </c>
      <c r="P8263">
        <v>105.33333333333333</v>
      </c>
      <c r="Q8263">
        <v>29.5</v>
      </c>
      <c r="R8263">
        <v>1732.444</v>
      </c>
      <c r="S8263">
        <v>2019</v>
      </c>
      <c r="T8263">
        <v>11</v>
      </c>
      <c r="U8263">
        <v>45</v>
      </c>
    </row>
    <row r="8264" spans="1:21" x14ac:dyDescent="0.3">
      <c r="A8264" s="5" t="s">
        <v>168</v>
      </c>
      <c r="B8264" s="5" t="s">
        <v>206</v>
      </c>
      <c r="C8264" s="5" t="s">
        <v>117</v>
      </c>
      <c r="D8264" s="5" t="s">
        <v>471</v>
      </c>
      <c r="E8264" s="5" t="s">
        <v>172</v>
      </c>
      <c r="F8264" s="6">
        <v>43773</v>
      </c>
      <c r="G8264" s="5" t="s">
        <v>148</v>
      </c>
      <c r="H8264" s="5" t="s">
        <v>190</v>
      </c>
      <c r="I8264">
        <v>43604</v>
      </c>
      <c r="J8264">
        <v>169</v>
      </c>
      <c r="K8264">
        <v>213</v>
      </c>
      <c r="L8264">
        <v>2</v>
      </c>
      <c r="M8264">
        <v>6283.5</v>
      </c>
      <c r="N8264">
        <v>5059.7039999999997</v>
      </c>
      <c r="O8264">
        <v>2529.8519999999999</v>
      </c>
      <c r="P8264">
        <v>106.5</v>
      </c>
      <c r="Q8264">
        <v>29.5</v>
      </c>
      <c r="R8264">
        <v>1223.796</v>
      </c>
      <c r="S8264">
        <v>2019</v>
      </c>
      <c r="T8264">
        <v>11</v>
      </c>
      <c r="U8264">
        <v>45</v>
      </c>
    </row>
    <row r="8265" spans="1:21" x14ac:dyDescent="0.3">
      <c r="A8265" s="5" t="s">
        <v>168</v>
      </c>
      <c r="B8265" s="5" t="s">
        <v>206</v>
      </c>
      <c r="C8265" s="5" t="s">
        <v>117</v>
      </c>
      <c r="D8265" s="5" t="s">
        <v>471</v>
      </c>
      <c r="E8265" s="5" t="s">
        <v>172</v>
      </c>
      <c r="F8265" s="6">
        <v>43773</v>
      </c>
      <c r="G8265" s="5" t="s">
        <v>148</v>
      </c>
      <c r="H8265" s="5" t="s">
        <v>200</v>
      </c>
      <c r="I8265">
        <v>43604</v>
      </c>
      <c r="J8265">
        <v>169</v>
      </c>
      <c r="K8265">
        <v>851</v>
      </c>
      <c r="L8265">
        <v>8</v>
      </c>
      <c r="M8265">
        <v>25104.5</v>
      </c>
      <c r="N8265">
        <v>20238.815999999999</v>
      </c>
      <c r="O8265">
        <v>2529.8519999999999</v>
      </c>
      <c r="P8265">
        <v>106.375</v>
      </c>
      <c r="Q8265">
        <v>29.5</v>
      </c>
      <c r="R8265">
        <v>4865.6840000000002</v>
      </c>
      <c r="S8265">
        <v>2019</v>
      </c>
      <c r="T8265">
        <v>11</v>
      </c>
      <c r="U8265">
        <v>45</v>
      </c>
    </row>
    <row r="8266" spans="1:21" x14ac:dyDescent="0.3">
      <c r="A8266" s="5" t="s">
        <v>168</v>
      </c>
      <c r="B8266" s="5" t="s">
        <v>206</v>
      </c>
      <c r="C8266" s="5" t="s">
        <v>117</v>
      </c>
      <c r="D8266" s="5" t="s">
        <v>471</v>
      </c>
      <c r="E8266" s="5" t="s">
        <v>172</v>
      </c>
      <c r="F8266" s="6">
        <v>43773</v>
      </c>
      <c r="G8266" s="5" t="s">
        <v>148</v>
      </c>
      <c r="H8266" s="5" t="s">
        <v>264</v>
      </c>
      <c r="I8266">
        <v>43604</v>
      </c>
      <c r="J8266">
        <v>169</v>
      </c>
      <c r="K8266">
        <v>1681</v>
      </c>
      <c r="L8266">
        <v>15</v>
      </c>
      <c r="M8266">
        <v>48749</v>
      </c>
      <c r="N8266">
        <v>37947.78</v>
      </c>
      <c r="O8266">
        <v>2529.8519999999999</v>
      </c>
      <c r="P8266">
        <v>112.06666666666666</v>
      </c>
      <c r="Q8266">
        <v>29</v>
      </c>
      <c r="R8266">
        <v>10801.22</v>
      </c>
      <c r="S8266">
        <v>2019</v>
      </c>
      <c r="T8266">
        <v>11</v>
      </c>
      <c r="U8266">
        <v>45</v>
      </c>
    </row>
    <row r="8267" spans="1:21" x14ac:dyDescent="0.3">
      <c r="A8267" s="5" t="s">
        <v>168</v>
      </c>
      <c r="B8267" s="5" t="s">
        <v>467</v>
      </c>
      <c r="C8267" s="5" t="s">
        <v>146</v>
      </c>
      <c r="D8267" s="5" t="s">
        <v>468</v>
      </c>
      <c r="E8267" s="5" t="s">
        <v>227</v>
      </c>
      <c r="F8267" s="6">
        <v>43773</v>
      </c>
      <c r="G8267" s="5" t="s">
        <v>148</v>
      </c>
      <c r="H8267" s="5" t="s">
        <v>205</v>
      </c>
      <c r="I8267">
        <v>43607</v>
      </c>
      <c r="J8267">
        <v>166</v>
      </c>
      <c r="K8267">
        <v>-322</v>
      </c>
      <c r="L8267">
        <v>-3</v>
      </c>
      <c r="M8267">
        <v>-9660</v>
      </c>
      <c r="N8267">
        <v>-9412.3430000000008</v>
      </c>
      <c r="O8267">
        <v>-3137.4479999999999</v>
      </c>
      <c r="P8267">
        <v>107.33333333333333</v>
      </c>
      <c r="Q8267">
        <v>30</v>
      </c>
      <c r="R8267">
        <v>-247.65700000000001</v>
      </c>
      <c r="S8267">
        <v>2019</v>
      </c>
      <c r="T8267">
        <v>11</v>
      </c>
      <c r="U8267">
        <v>45</v>
      </c>
    </row>
    <row r="8268" spans="1:21" x14ac:dyDescent="0.3">
      <c r="A8268" s="5" t="s">
        <v>168</v>
      </c>
      <c r="B8268" s="5" t="s">
        <v>467</v>
      </c>
      <c r="C8268" s="5" t="s">
        <v>146</v>
      </c>
      <c r="D8268" s="5" t="s">
        <v>468</v>
      </c>
      <c r="E8268" s="5" t="s">
        <v>227</v>
      </c>
      <c r="F8268" s="6">
        <v>43773</v>
      </c>
      <c r="G8268" s="5" t="s">
        <v>148</v>
      </c>
      <c r="H8268" s="5" t="s">
        <v>202</v>
      </c>
      <c r="I8268">
        <v>43607</v>
      </c>
      <c r="J8268">
        <v>166</v>
      </c>
      <c r="K8268">
        <v>-610</v>
      </c>
      <c r="L8268">
        <v>-6</v>
      </c>
      <c r="M8268">
        <v>-18300</v>
      </c>
      <c r="N8268">
        <v>-18824.687000000002</v>
      </c>
      <c r="O8268">
        <v>-3137.4479999999999</v>
      </c>
      <c r="P8268">
        <v>101.66666666666667</v>
      </c>
      <c r="Q8268">
        <v>30</v>
      </c>
      <c r="R8268">
        <v>524.68700000000001</v>
      </c>
      <c r="S8268">
        <v>2019</v>
      </c>
      <c r="T8268">
        <v>11</v>
      </c>
      <c r="U8268">
        <v>45</v>
      </c>
    </row>
    <row r="8269" spans="1:21" x14ac:dyDescent="0.3">
      <c r="A8269" s="5" t="s">
        <v>168</v>
      </c>
      <c r="B8269" s="5" t="s">
        <v>467</v>
      </c>
      <c r="C8269" s="5" t="s">
        <v>146</v>
      </c>
      <c r="D8269" s="5" t="s">
        <v>468</v>
      </c>
      <c r="E8269" s="5" t="s">
        <v>227</v>
      </c>
      <c r="F8269" s="6">
        <v>43773</v>
      </c>
      <c r="G8269" s="5" t="s">
        <v>148</v>
      </c>
      <c r="H8269" s="5" t="s">
        <v>204</v>
      </c>
      <c r="I8269">
        <v>43607</v>
      </c>
      <c r="J8269">
        <v>166</v>
      </c>
      <c r="K8269">
        <v>-566</v>
      </c>
      <c r="L8269">
        <v>-5</v>
      </c>
      <c r="M8269">
        <v>-16980</v>
      </c>
      <c r="N8269">
        <v>-15687.239</v>
      </c>
      <c r="O8269">
        <v>-3137.4479999999999</v>
      </c>
      <c r="P8269">
        <v>113.2</v>
      </c>
      <c r="Q8269">
        <v>30</v>
      </c>
      <c r="R8269">
        <v>-1292.761</v>
      </c>
      <c r="S8269">
        <v>2019</v>
      </c>
      <c r="T8269">
        <v>11</v>
      </c>
      <c r="U8269">
        <v>45</v>
      </c>
    </row>
    <row r="8270" spans="1:21" x14ac:dyDescent="0.3">
      <c r="A8270" s="5" t="s">
        <v>168</v>
      </c>
      <c r="B8270" s="5" t="s">
        <v>467</v>
      </c>
      <c r="C8270" s="5" t="s">
        <v>146</v>
      </c>
      <c r="D8270" s="5" t="s">
        <v>468</v>
      </c>
      <c r="E8270" s="5" t="s">
        <v>227</v>
      </c>
      <c r="F8270" s="6">
        <v>43773</v>
      </c>
      <c r="G8270" s="5" t="s">
        <v>148</v>
      </c>
      <c r="H8270" s="5" t="s">
        <v>221</v>
      </c>
      <c r="I8270">
        <v>43607</v>
      </c>
      <c r="J8270">
        <v>166</v>
      </c>
      <c r="K8270">
        <v>-100</v>
      </c>
      <c r="L8270">
        <v>-1</v>
      </c>
      <c r="M8270">
        <v>-3000</v>
      </c>
      <c r="N8270">
        <v>-3137.4479999999999</v>
      </c>
      <c r="O8270">
        <v>-3137.4479999999999</v>
      </c>
      <c r="P8270">
        <v>100</v>
      </c>
      <c r="Q8270">
        <v>30</v>
      </c>
      <c r="R8270">
        <v>137.44800000000001</v>
      </c>
      <c r="S8270">
        <v>2019</v>
      </c>
      <c r="T8270">
        <v>11</v>
      </c>
      <c r="U8270">
        <v>45</v>
      </c>
    </row>
    <row r="8271" spans="1:21" x14ac:dyDescent="0.3">
      <c r="A8271" s="5" t="s">
        <v>168</v>
      </c>
      <c r="B8271" s="5" t="s">
        <v>467</v>
      </c>
      <c r="C8271" s="5" t="s">
        <v>146</v>
      </c>
      <c r="D8271" s="5" t="s">
        <v>468</v>
      </c>
      <c r="E8271" s="5" t="s">
        <v>227</v>
      </c>
      <c r="F8271" s="6">
        <v>43773</v>
      </c>
      <c r="G8271" s="5" t="s">
        <v>148</v>
      </c>
      <c r="H8271" s="5" t="s">
        <v>220</v>
      </c>
      <c r="I8271">
        <v>43607</v>
      </c>
      <c r="J8271">
        <v>166</v>
      </c>
      <c r="K8271">
        <v>-220</v>
      </c>
      <c r="L8271">
        <v>-2</v>
      </c>
      <c r="M8271">
        <v>-6600</v>
      </c>
      <c r="N8271">
        <v>-6274.8959999999997</v>
      </c>
      <c r="O8271">
        <v>-3137.4479999999999</v>
      </c>
      <c r="P8271">
        <v>110</v>
      </c>
      <c r="Q8271">
        <v>30</v>
      </c>
      <c r="R8271">
        <v>-325.10399999999998</v>
      </c>
      <c r="S8271">
        <v>2019</v>
      </c>
      <c r="T8271">
        <v>11</v>
      </c>
      <c r="U8271">
        <v>45</v>
      </c>
    </row>
    <row r="8272" spans="1:21" x14ac:dyDescent="0.3">
      <c r="A8272" s="5" t="s">
        <v>168</v>
      </c>
      <c r="B8272" s="5" t="s">
        <v>467</v>
      </c>
      <c r="C8272" s="5" t="s">
        <v>146</v>
      </c>
      <c r="D8272" s="5" t="s">
        <v>468</v>
      </c>
      <c r="E8272" s="5" t="s">
        <v>227</v>
      </c>
      <c r="F8272" s="6">
        <v>43773</v>
      </c>
      <c r="G8272" s="5" t="s">
        <v>148</v>
      </c>
      <c r="H8272" s="5" t="s">
        <v>218</v>
      </c>
      <c r="I8272">
        <v>43607</v>
      </c>
      <c r="J8272">
        <v>166</v>
      </c>
      <c r="K8272">
        <v>-534</v>
      </c>
      <c r="L8272">
        <v>-5</v>
      </c>
      <c r="M8272">
        <v>-16020</v>
      </c>
      <c r="N8272">
        <v>-15687.239</v>
      </c>
      <c r="O8272">
        <v>-3137.4479999999999</v>
      </c>
      <c r="P8272">
        <v>106.8</v>
      </c>
      <c r="Q8272">
        <v>30</v>
      </c>
      <c r="R8272">
        <v>-332.76100000000002</v>
      </c>
      <c r="S8272">
        <v>2019</v>
      </c>
      <c r="T8272">
        <v>11</v>
      </c>
      <c r="U8272">
        <v>45</v>
      </c>
    </row>
    <row r="8273" spans="1:21" x14ac:dyDescent="0.3">
      <c r="A8273" s="5" t="s">
        <v>168</v>
      </c>
      <c r="B8273" s="5" t="s">
        <v>467</v>
      </c>
      <c r="C8273" s="5" t="s">
        <v>146</v>
      </c>
      <c r="D8273" s="5" t="s">
        <v>468</v>
      </c>
      <c r="E8273" s="5" t="s">
        <v>227</v>
      </c>
      <c r="F8273" s="6">
        <v>43773</v>
      </c>
      <c r="G8273" s="5" t="s">
        <v>148</v>
      </c>
      <c r="H8273" s="5" t="s">
        <v>181</v>
      </c>
      <c r="I8273">
        <v>43607</v>
      </c>
      <c r="J8273">
        <v>166</v>
      </c>
      <c r="K8273">
        <v>-182</v>
      </c>
      <c r="L8273">
        <v>-2</v>
      </c>
      <c r="M8273">
        <v>-5460</v>
      </c>
      <c r="N8273">
        <v>-6274.8959999999997</v>
      </c>
      <c r="O8273">
        <v>-3137.4479999999999</v>
      </c>
      <c r="P8273">
        <v>91</v>
      </c>
      <c r="Q8273">
        <v>30</v>
      </c>
      <c r="R8273">
        <v>814.89599999999996</v>
      </c>
      <c r="S8273">
        <v>2019</v>
      </c>
      <c r="T8273">
        <v>11</v>
      </c>
      <c r="U8273">
        <v>45</v>
      </c>
    </row>
    <row r="8274" spans="1:21" x14ac:dyDescent="0.3">
      <c r="A8274" s="5" t="s">
        <v>168</v>
      </c>
      <c r="B8274" s="5" t="s">
        <v>467</v>
      </c>
      <c r="C8274" s="5" t="s">
        <v>146</v>
      </c>
      <c r="D8274" s="5" t="s">
        <v>468</v>
      </c>
      <c r="E8274" s="5" t="s">
        <v>227</v>
      </c>
      <c r="F8274" s="6">
        <v>43773</v>
      </c>
      <c r="G8274" s="5" t="s">
        <v>148</v>
      </c>
      <c r="H8274" s="5" t="s">
        <v>226</v>
      </c>
      <c r="I8274">
        <v>43607</v>
      </c>
      <c r="J8274">
        <v>166</v>
      </c>
      <c r="K8274">
        <v>-206</v>
      </c>
      <c r="L8274">
        <v>-2</v>
      </c>
      <c r="M8274">
        <v>-6180</v>
      </c>
      <c r="N8274">
        <v>-6274.8959999999997</v>
      </c>
      <c r="O8274">
        <v>-3137.4479999999999</v>
      </c>
      <c r="P8274">
        <v>103</v>
      </c>
      <c r="Q8274">
        <v>30</v>
      </c>
      <c r="R8274">
        <v>94.896000000000001</v>
      </c>
      <c r="S8274">
        <v>2019</v>
      </c>
      <c r="T8274">
        <v>11</v>
      </c>
      <c r="U8274">
        <v>45</v>
      </c>
    </row>
    <row r="8275" spans="1:21" x14ac:dyDescent="0.3">
      <c r="A8275" s="5" t="s">
        <v>168</v>
      </c>
      <c r="B8275" s="5" t="s">
        <v>467</v>
      </c>
      <c r="C8275" s="5" t="s">
        <v>146</v>
      </c>
      <c r="D8275" s="5" t="s">
        <v>468</v>
      </c>
      <c r="E8275" s="5" t="s">
        <v>227</v>
      </c>
      <c r="F8275" s="6">
        <v>43773</v>
      </c>
      <c r="G8275" s="5" t="s">
        <v>148</v>
      </c>
      <c r="H8275" s="5" t="s">
        <v>191</v>
      </c>
      <c r="I8275">
        <v>43607</v>
      </c>
      <c r="J8275">
        <v>166</v>
      </c>
      <c r="K8275">
        <v>-440</v>
      </c>
      <c r="L8275">
        <v>-4</v>
      </c>
      <c r="M8275">
        <v>-13200</v>
      </c>
      <c r="N8275">
        <v>-12549.790999999999</v>
      </c>
      <c r="O8275">
        <v>-3137.4479999999999</v>
      </c>
      <c r="P8275">
        <v>110</v>
      </c>
      <c r="Q8275">
        <v>30</v>
      </c>
      <c r="R8275">
        <v>-650.20899999999995</v>
      </c>
      <c r="S8275">
        <v>2019</v>
      </c>
      <c r="T8275">
        <v>11</v>
      </c>
      <c r="U8275">
        <v>45</v>
      </c>
    </row>
    <row r="8276" spans="1:21" x14ac:dyDescent="0.3">
      <c r="A8276" s="5" t="s">
        <v>168</v>
      </c>
      <c r="B8276" s="5" t="s">
        <v>467</v>
      </c>
      <c r="C8276" s="5" t="s">
        <v>146</v>
      </c>
      <c r="D8276" s="5" t="s">
        <v>468</v>
      </c>
      <c r="E8276" s="5" t="s">
        <v>227</v>
      </c>
      <c r="F8276" s="6">
        <v>43773</v>
      </c>
      <c r="G8276" s="5" t="s">
        <v>148</v>
      </c>
      <c r="H8276" s="5" t="s">
        <v>187</v>
      </c>
      <c r="I8276">
        <v>43607</v>
      </c>
      <c r="J8276">
        <v>166</v>
      </c>
      <c r="K8276">
        <v>-238</v>
      </c>
      <c r="L8276">
        <v>-2</v>
      </c>
      <c r="M8276">
        <v>-7140</v>
      </c>
      <c r="N8276">
        <v>-6274.8959999999997</v>
      </c>
      <c r="O8276">
        <v>-3137.4479999999999</v>
      </c>
      <c r="P8276">
        <v>119</v>
      </c>
      <c r="Q8276">
        <v>30</v>
      </c>
      <c r="R8276">
        <v>-865.10400000000004</v>
      </c>
      <c r="S8276">
        <v>2019</v>
      </c>
      <c r="T8276">
        <v>11</v>
      </c>
      <c r="U8276">
        <v>45</v>
      </c>
    </row>
    <row r="8277" spans="1:21" x14ac:dyDescent="0.3">
      <c r="A8277" s="5" t="s">
        <v>168</v>
      </c>
      <c r="B8277" s="5" t="s">
        <v>467</v>
      </c>
      <c r="C8277" s="5" t="s">
        <v>146</v>
      </c>
      <c r="D8277" s="5" t="s">
        <v>468</v>
      </c>
      <c r="E8277" s="5" t="s">
        <v>227</v>
      </c>
      <c r="F8277" s="6">
        <v>43773</v>
      </c>
      <c r="G8277" s="5" t="s">
        <v>148</v>
      </c>
      <c r="H8277" s="5" t="s">
        <v>321</v>
      </c>
      <c r="I8277">
        <v>43607</v>
      </c>
      <c r="J8277">
        <v>166</v>
      </c>
      <c r="K8277">
        <v>-370</v>
      </c>
      <c r="L8277">
        <v>-3</v>
      </c>
      <c r="M8277">
        <v>-10915</v>
      </c>
      <c r="N8277">
        <v>-9412.3430000000008</v>
      </c>
      <c r="O8277">
        <v>-3137.4479999999999</v>
      </c>
      <c r="P8277">
        <v>123.33333333333333</v>
      </c>
      <c r="Q8277">
        <v>29.5</v>
      </c>
      <c r="R8277">
        <v>-1502.6569999999999</v>
      </c>
      <c r="S8277">
        <v>2019</v>
      </c>
      <c r="T8277">
        <v>11</v>
      </c>
      <c r="U8277">
        <v>45</v>
      </c>
    </row>
    <row r="8278" spans="1:21" x14ac:dyDescent="0.3">
      <c r="A8278" s="5" t="s">
        <v>168</v>
      </c>
      <c r="B8278" s="5" t="s">
        <v>467</v>
      </c>
      <c r="C8278" s="5" t="s">
        <v>146</v>
      </c>
      <c r="D8278" s="5" t="s">
        <v>468</v>
      </c>
      <c r="E8278" s="5" t="s">
        <v>227</v>
      </c>
      <c r="F8278" s="6">
        <v>43773</v>
      </c>
      <c r="G8278" s="5" t="s">
        <v>148</v>
      </c>
      <c r="H8278" s="5" t="s">
        <v>182</v>
      </c>
      <c r="I8278">
        <v>43607</v>
      </c>
      <c r="J8278">
        <v>166</v>
      </c>
      <c r="K8278">
        <v>-216</v>
      </c>
      <c r="L8278">
        <v>-2</v>
      </c>
      <c r="M8278">
        <v>-6480</v>
      </c>
      <c r="N8278">
        <v>-6274.8959999999997</v>
      </c>
      <c r="O8278">
        <v>-3137.4479999999999</v>
      </c>
      <c r="P8278">
        <v>108</v>
      </c>
      <c r="Q8278">
        <v>30</v>
      </c>
      <c r="R8278">
        <v>-205.10400000000001</v>
      </c>
      <c r="S8278">
        <v>2019</v>
      </c>
      <c r="T8278">
        <v>11</v>
      </c>
      <c r="U8278">
        <v>45</v>
      </c>
    </row>
    <row r="8279" spans="1:21" x14ac:dyDescent="0.3">
      <c r="A8279" s="5" t="s">
        <v>168</v>
      </c>
      <c r="B8279" s="5" t="s">
        <v>467</v>
      </c>
      <c r="C8279" s="5" t="s">
        <v>146</v>
      </c>
      <c r="D8279" s="5" t="s">
        <v>468</v>
      </c>
      <c r="E8279" s="5" t="s">
        <v>227</v>
      </c>
      <c r="F8279" s="6">
        <v>43773</v>
      </c>
      <c r="G8279" s="5" t="s">
        <v>148</v>
      </c>
      <c r="H8279" s="5" t="s">
        <v>246</v>
      </c>
      <c r="I8279">
        <v>43607</v>
      </c>
      <c r="J8279">
        <v>166</v>
      </c>
      <c r="K8279">
        <v>-592</v>
      </c>
      <c r="L8279">
        <v>-5</v>
      </c>
      <c r="M8279">
        <v>-17760</v>
      </c>
      <c r="N8279">
        <v>-15687.239</v>
      </c>
      <c r="O8279">
        <v>-3137.4479999999999</v>
      </c>
      <c r="P8279">
        <v>118.4</v>
      </c>
      <c r="Q8279">
        <v>30</v>
      </c>
      <c r="R8279">
        <v>-2072.761</v>
      </c>
      <c r="S8279">
        <v>2019</v>
      </c>
      <c r="T8279">
        <v>11</v>
      </c>
      <c r="U8279">
        <v>45</v>
      </c>
    </row>
    <row r="8280" spans="1:21" x14ac:dyDescent="0.3">
      <c r="A8280" s="5" t="s">
        <v>168</v>
      </c>
      <c r="B8280" s="5" t="s">
        <v>467</v>
      </c>
      <c r="C8280" s="5" t="s">
        <v>146</v>
      </c>
      <c r="D8280" s="5" t="s">
        <v>468</v>
      </c>
      <c r="E8280" s="5" t="s">
        <v>227</v>
      </c>
      <c r="F8280" s="6">
        <v>43773</v>
      </c>
      <c r="G8280" s="5" t="s">
        <v>148</v>
      </c>
      <c r="H8280" s="5" t="s">
        <v>238</v>
      </c>
      <c r="I8280">
        <v>43607</v>
      </c>
      <c r="J8280">
        <v>166</v>
      </c>
      <c r="K8280">
        <v>-110</v>
      </c>
      <c r="L8280">
        <v>-1</v>
      </c>
      <c r="M8280">
        <v>-3300</v>
      </c>
      <c r="N8280">
        <v>-3137.4479999999999</v>
      </c>
      <c r="O8280">
        <v>-3137.4479999999999</v>
      </c>
      <c r="P8280">
        <v>110</v>
      </c>
      <c r="Q8280">
        <v>30</v>
      </c>
      <c r="R8280">
        <v>-162.55199999999999</v>
      </c>
      <c r="S8280">
        <v>2019</v>
      </c>
      <c r="T8280">
        <v>11</v>
      </c>
      <c r="U8280">
        <v>45</v>
      </c>
    </row>
    <row r="8281" spans="1:21" x14ac:dyDescent="0.3">
      <c r="A8281" s="5" t="s">
        <v>168</v>
      </c>
      <c r="B8281" s="5" t="s">
        <v>467</v>
      </c>
      <c r="C8281" s="5" t="s">
        <v>146</v>
      </c>
      <c r="D8281" s="5" t="s">
        <v>468</v>
      </c>
      <c r="E8281" s="5" t="s">
        <v>227</v>
      </c>
      <c r="F8281" s="6">
        <v>43773</v>
      </c>
      <c r="G8281" s="5" t="s">
        <v>148</v>
      </c>
      <c r="H8281" s="5" t="s">
        <v>184</v>
      </c>
      <c r="I8281">
        <v>43607</v>
      </c>
      <c r="J8281">
        <v>166</v>
      </c>
      <c r="K8281">
        <v>-3499</v>
      </c>
      <c r="L8281">
        <v>-30</v>
      </c>
      <c r="M8281">
        <v>-103220.5</v>
      </c>
      <c r="N8281">
        <v>-94123.433000000005</v>
      </c>
      <c r="O8281">
        <v>-3137.4479999999999</v>
      </c>
      <c r="P8281">
        <v>116.63333333333334</v>
      </c>
      <c r="Q8281">
        <v>29.5</v>
      </c>
      <c r="R8281">
        <v>-9097.0669999999991</v>
      </c>
      <c r="S8281">
        <v>2019</v>
      </c>
      <c r="T8281">
        <v>11</v>
      </c>
      <c r="U8281">
        <v>45</v>
      </c>
    </row>
    <row r="8282" spans="1:21" x14ac:dyDescent="0.3">
      <c r="A8282" s="5" t="s">
        <v>168</v>
      </c>
      <c r="B8282" s="5" t="s">
        <v>467</v>
      </c>
      <c r="C8282" s="5" t="s">
        <v>146</v>
      </c>
      <c r="D8282" s="5" t="s">
        <v>468</v>
      </c>
      <c r="E8282" s="5" t="s">
        <v>227</v>
      </c>
      <c r="F8282" s="6">
        <v>43773</v>
      </c>
      <c r="G8282" s="5" t="s">
        <v>148</v>
      </c>
      <c r="H8282" s="5" t="s">
        <v>269</v>
      </c>
      <c r="I8282">
        <v>43607</v>
      </c>
      <c r="J8282">
        <v>166</v>
      </c>
      <c r="K8282">
        <v>-526</v>
      </c>
      <c r="L8282">
        <v>-5</v>
      </c>
      <c r="M8282">
        <v>-15517</v>
      </c>
      <c r="N8282">
        <v>-15687.239</v>
      </c>
      <c r="O8282">
        <v>-3137.4479999999999</v>
      </c>
      <c r="P8282">
        <v>105.2</v>
      </c>
      <c r="Q8282">
        <v>29.5</v>
      </c>
      <c r="R8282">
        <v>170.239</v>
      </c>
      <c r="S8282">
        <v>2019</v>
      </c>
      <c r="T8282">
        <v>11</v>
      </c>
      <c r="U8282">
        <v>45</v>
      </c>
    </row>
    <row r="8283" spans="1:21" x14ac:dyDescent="0.3">
      <c r="A8283" s="5" t="s">
        <v>168</v>
      </c>
      <c r="B8283" s="5" t="s">
        <v>467</v>
      </c>
      <c r="C8283" s="5" t="s">
        <v>146</v>
      </c>
      <c r="D8283" s="5" t="s">
        <v>468</v>
      </c>
      <c r="E8283" s="5" t="s">
        <v>227</v>
      </c>
      <c r="F8283" s="6">
        <v>43773</v>
      </c>
      <c r="G8283" s="5" t="s">
        <v>148</v>
      </c>
      <c r="H8283" s="5" t="s">
        <v>217</v>
      </c>
      <c r="I8283">
        <v>43607</v>
      </c>
      <c r="J8283">
        <v>166</v>
      </c>
      <c r="K8283">
        <v>-574</v>
      </c>
      <c r="L8283">
        <v>-5</v>
      </c>
      <c r="M8283">
        <v>-17220</v>
      </c>
      <c r="N8283">
        <v>-15687.239</v>
      </c>
      <c r="O8283">
        <v>-3137.4479999999999</v>
      </c>
      <c r="P8283">
        <v>114.8</v>
      </c>
      <c r="Q8283">
        <v>30</v>
      </c>
      <c r="R8283">
        <v>-1532.761</v>
      </c>
      <c r="S8283">
        <v>2019</v>
      </c>
      <c r="T8283">
        <v>11</v>
      </c>
      <c r="U8283">
        <v>45</v>
      </c>
    </row>
    <row r="8284" spans="1:21" x14ac:dyDescent="0.3">
      <c r="A8284" s="5" t="s">
        <v>168</v>
      </c>
      <c r="B8284" s="5" t="s">
        <v>467</v>
      </c>
      <c r="C8284" s="5" t="s">
        <v>146</v>
      </c>
      <c r="D8284" s="5" t="s">
        <v>468</v>
      </c>
      <c r="E8284" s="5" t="s">
        <v>227</v>
      </c>
      <c r="F8284" s="6">
        <v>43773</v>
      </c>
      <c r="G8284" s="5" t="s">
        <v>148</v>
      </c>
      <c r="H8284" s="5" t="s">
        <v>284</v>
      </c>
      <c r="I8284">
        <v>43607</v>
      </c>
      <c r="J8284">
        <v>166</v>
      </c>
      <c r="K8284">
        <v>-230</v>
      </c>
      <c r="L8284">
        <v>-2</v>
      </c>
      <c r="M8284">
        <v>-6900</v>
      </c>
      <c r="N8284">
        <v>-6274.8959999999997</v>
      </c>
      <c r="O8284">
        <v>-3137.4479999999999</v>
      </c>
      <c r="P8284">
        <v>115</v>
      </c>
      <c r="Q8284">
        <v>30</v>
      </c>
      <c r="R8284">
        <v>-625.10400000000004</v>
      </c>
      <c r="S8284">
        <v>2019</v>
      </c>
      <c r="T8284">
        <v>11</v>
      </c>
      <c r="U8284">
        <v>45</v>
      </c>
    </row>
    <row r="8285" spans="1:21" x14ac:dyDescent="0.3">
      <c r="A8285" s="5" t="s">
        <v>168</v>
      </c>
      <c r="B8285" s="5" t="s">
        <v>467</v>
      </c>
      <c r="C8285" s="5" t="s">
        <v>146</v>
      </c>
      <c r="D8285" s="5" t="s">
        <v>468</v>
      </c>
      <c r="E8285" s="5" t="s">
        <v>227</v>
      </c>
      <c r="F8285" s="6">
        <v>43773</v>
      </c>
      <c r="G8285" s="5" t="s">
        <v>148</v>
      </c>
      <c r="H8285" s="5" t="s">
        <v>225</v>
      </c>
      <c r="I8285">
        <v>43607</v>
      </c>
      <c r="J8285">
        <v>166</v>
      </c>
      <c r="K8285">
        <v>-216</v>
      </c>
      <c r="L8285">
        <v>-2</v>
      </c>
      <c r="M8285">
        <v>-6372</v>
      </c>
      <c r="N8285">
        <v>-6274.8959999999997</v>
      </c>
      <c r="O8285">
        <v>-3137.4479999999999</v>
      </c>
      <c r="P8285">
        <v>108</v>
      </c>
      <c r="Q8285">
        <v>29.5</v>
      </c>
      <c r="R8285">
        <v>-97.103999999999999</v>
      </c>
      <c r="S8285">
        <v>2019</v>
      </c>
      <c r="T8285">
        <v>11</v>
      </c>
      <c r="U8285">
        <v>45</v>
      </c>
    </row>
    <row r="8286" spans="1:21" x14ac:dyDescent="0.3">
      <c r="A8286" s="5" t="s">
        <v>168</v>
      </c>
      <c r="B8286" s="5" t="s">
        <v>467</v>
      </c>
      <c r="C8286" s="5" t="s">
        <v>146</v>
      </c>
      <c r="D8286" s="5" t="s">
        <v>468</v>
      </c>
      <c r="E8286" s="5" t="s">
        <v>227</v>
      </c>
      <c r="F8286" s="6">
        <v>43773</v>
      </c>
      <c r="G8286" s="5" t="s">
        <v>148</v>
      </c>
      <c r="H8286" s="5" t="s">
        <v>231</v>
      </c>
      <c r="I8286">
        <v>43607</v>
      </c>
      <c r="J8286">
        <v>166</v>
      </c>
      <c r="K8286">
        <v>-108</v>
      </c>
      <c r="L8286">
        <v>-1</v>
      </c>
      <c r="M8286">
        <v>-3240</v>
      </c>
      <c r="N8286">
        <v>-3137.4479999999999</v>
      </c>
      <c r="O8286">
        <v>-3137.4479999999999</v>
      </c>
      <c r="P8286">
        <v>108</v>
      </c>
      <c r="Q8286">
        <v>30</v>
      </c>
      <c r="R8286">
        <v>-102.55200000000001</v>
      </c>
      <c r="S8286">
        <v>2019</v>
      </c>
      <c r="T8286">
        <v>11</v>
      </c>
      <c r="U8286">
        <v>45</v>
      </c>
    </row>
    <row r="8287" spans="1:21" x14ac:dyDescent="0.3">
      <c r="A8287" s="5" t="s">
        <v>168</v>
      </c>
      <c r="B8287" s="5" t="s">
        <v>467</v>
      </c>
      <c r="C8287" s="5" t="s">
        <v>146</v>
      </c>
      <c r="D8287" s="5" t="s">
        <v>468</v>
      </c>
      <c r="E8287" s="5" t="s">
        <v>227</v>
      </c>
      <c r="F8287" s="6">
        <v>43773</v>
      </c>
      <c r="G8287" s="5" t="s">
        <v>148</v>
      </c>
      <c r="H8287" s="5" t="s">
        <v>203</v>
      </c>
      <c r="I8287">
        <v>43607</v>
      </c>
      <c r="J8287">
        <v>166</v>
      </c>
      <c r="K8287">
        <v>-209</v>
      </c>
      <c r="L8287">
        <v>-2</v>
      </c>
      <c r="M8287">
        <v>-6270</v>
      </c>
      <c r="N8287">
        <v>-6274.8959999999997</v>
      </c>
      <c r="O8287">
        <v>-3137.4479999999999</v>
      </c>
      <c r="P8287">
        <v>104.5</v>
      </c>
      <c r="Q8287">
        <v>30</v>
      </c>
      <c r="R8287">
        <v>4.8959999999999999</v>
      </c>
      <c r="S8287">
        <v>2019</v>
      </c>
      <c r="T8287">
        <v>11</v>
      </c>
      <c r="U8287">
        <v>45</v>
      </c>
    </row>
    <row r="8288" spans="1:21" x14ac:dyDescent="0.3">
      <c r="A8288" s="5" t="s">
        <v>168</v>
      </c>
      <c r="B8288" s="5" t="s">
        <v>467</v>
      </c>
      <c r="C8288" s="5" t="s">
        <v>146</v>
      </c>
      <c r="D8288" s="5" t="s">
        <v>468</v>
      </c>
      <c r="E8288" s="5" t="s">
        <v>227</v>
      </c>
      <c r="F8288" s="6">
        <v>43773</v>
      </c>
      <c r="G8288" s="5" t="s">
        <v>148</v>
      </c>
      <c r="H8288" s="5" t="s">
        <v>189</v>
      </c>
      <c r="I8288">
        <v>43607</v>
      </c>
      <c r="J8288">
        <v>166</v>
      </c>
      <c r="K8288">
        <v>-218</v>
      </c>
      <c r="L8288">
        <v>-2</v>
      </c>
      <c r="M8288">
        <v>-6540</v>
      </c>
      <c r="N8288">
        <v>-6274.8959999999997</v>
      </c>
      <c r="O8288">
        <v>-3137.4479999999999</v>
      </c>
      <c r="P8288">
        <v>109</v>
      </c>
      <c r="Q8288">
        <v>30</v>
      </c>
      <c r="R8288">
        <v>-265.10399999999998</v>
      </c>
      <c r="S8288">
        <v>2019</v>
      </c>
      <c r="T8288">
        <v>11</v>
      </c>
      <c r="U8288">
        <v>45</v>
      </c>
    </row>
    <row r="8289" spans="1:21" x14ac:dyDescent="0.3">
      <c r="A8289" s="5" t="s">
        <v>168</v>
      </c>
      <c r="B8289" s="5" t="s">
        <v>467</v>
      </c>
      <c r="C8289" s="5" t="s">
        <v>146</v>
      </c>
      <c r="D8289" s="5" t="s">
        <v>468</v>
      </c>
      <c r="E8289" s="5" t="s">
        <v>172</v>
      </c>
      <c r="F8289" s="6">
        <v>43773</v>
      </c>
      <c r="G8289" s="5" t="s">
        <v>148</v>
      </c>
      <c r="H8289" s="5" t="s">
        <v>351</v>
      </c>
      <c r="I8289">
        <v>43607</v>
      </c>
      <c r="J8289">
        <v>166</v>
      </c>
      <c r="K8289">
        <v>243</v>
      </c>
      <c r="L8289">
        <v>2</v>
      </c>
      <c r="M8289">
        <v>7168.5</v>
      </c>
      <c r="N8289">
        <v>6274.8959999999997</v>
      </c>
      <c r="O8289">
        <v>3137.4479999999999</v>
      </c>
      <c r="P8289">
        <v>121.5</v>
      </c>
      <c r="Q8289">
        <v>29.5</v>
      </c>
      <c r="R8289">
        <v>893.60400000000004</v>
      </c>
      <c r="S8289">
        <v>2019</v>
      </c>
      <c r="T8289">
        <v>11</v>
      </c>
      <c r="U8289">
        <v>45</v>
      </c>
    </row>
    <row r="8290" spans="1:21" x14ac:dyDescent="0.3">
      <c r="A8290" s="5" t="s">
        <v>168</v>
      </c>
      <c r="B8290" s="5" t="s">
        <v>467</v>
      </c>
      <c r="C8290" s="5" t="s">
        <v>146</v>
      </c>
      <c r="D8290" s="5" t="s">
        <v>468</v>
      </c>
      <c r="E8290" s="5" t="s">
        <v>172</v>
      </c>
      <c r="F8290" s="6">
        <v>43773</v>
      </c>
      <c r="G8290" s="5" t="s">
        <v>148</v>
      </c>
      <c r="H8290" s="5" t="s">
        <v>469</v>
      </c>
      <c r="I8290">
        <v>43607</v>
      </c>
      <c r="J8290">
        <v>166</v>
      </c>
      <c r="K8290">
        <v>3560</v>
      </c>
      <c r="L8290">
        <v>30</v>
      </c>
      <c r="M8290">
        <v>96120</v>
      </c>
      <c r="N8290">
        <v>94123.433000000005</v>
      </c>
      <c r="O8290">
        <v>3137.4479999999999</v>
      </c>
      <c r="P8290">
        <v>118.66666666666667</v>
      </c>
      <c r="Q8290">
        <v>27</v>
      </c>
      <c r="R8290">
        <v>1996.567</v>
      </c>
      <c r="S8290">
        <v>2019</v>
      </c>
      <c r="T8290">
        <v>11</v>
      </c>
      <c r="U8290">
        <v>45</v>
      </c>
    </row>
    <row r="8291" spans="1:21" x14ac:dyDescent="0.3">
      <c r="A8291" s="5" t="s">
        <v>168</v>
      </c>
      <c r="B8291" s="5" t="s">
        <v>467</v>
      </c>
      <c r="C8291" s="5" t="s">
        <v>146</v>
      </c>
      <c r="D8291" s="5" t="s">
        <v>468</v>
      </c>
      <c r="E8291" s="5" t="s">
        <v>172</v>
      </c>
      <c r="F8291" s="6">
        <v>43773</v>
      </c>
      <c r="G8291" s="5" t="s">
        <v>148</v>
      </c>
      <c r="H8291" s="5" t="s">
        <v>466</v>
      </c>
      <c r="I8291">
        <v>43607</v>
      </c>
      <c r="J8291">
        <v>166</v>
      </c>
      <c r="K8291">
        <v>9695</v>
      </c>
      <c r="L8291">
        <v>80</v>
      </c>
      <c r="M8291">
        <v>261765</v>
      </c>
      <c r="N8291">
        <v>250995.82</v>
      </c>
      <c r="O8291">
        <v>3137.4479999999999</v>
      </c>
      <c r="P8291">
        <v>121.1875</v>
      </c>
      <c r="Q8291">
        <v>27</v>
      </c>
      <c r="R8291">
        <v>10769.18</v>
      </c>
      <c r="S8291">
        <v>2019</v>
      </c>
      <c r="T8291">
        <v>11</v>
      </c>
      <c r="U8291">
        <v>45</v>
      </c>
    </row>
    <row r="8292" spans="1:21" x14ac:dyDescent="0.3">
      <c r="A8292" s="5" t="s">
        <v>168</v>
      </c>
      <c r="B8292" s="5" t="s">
        <v>175</v>
      </c>
      <c r="C8292" s="5" t="s">
        <v>86</v>
      </c>
      <c r="D8292" s="5" t="s">
        <v>434</v>
      </c>
      <c r="E8292" s="5" t="s">
        <v>172</v>
      </c>
      <c r="F8292" s="6">
        <v>43774</v>
      </c>
      <c r="G8292" s="5" t="s">
        <v>148</v>
      </c>
      <c r="H8292" s="5" t="s">
        <v>208</v>
      </c>
      <c r="I8292">
        <v>43596</v>
      </c>
      <c r="J8292">
        <v>178</v>
      </c>
      <c r="K8292">
        <v>113</v>
      </c>
      <c r="L8292">
        <v>1</v>
      </c>
      <c r="M8292">
        <v>3333.5</v>
      </c>
      <c r="N8292">
        <v>2274.4659999999999</v>
      </c>
      <c r="O8292">
        <v>2274.4659999999999</v>
      </c>
      <c r="P8292">
        <v>113</v>
      </c>
      <c r="Q8292">
        <v>29.5</v>
      </c>
      <c r="R8292">
        <v>1059.0340000000001</v>
      </c>
      <c r="S8292">
        <v>2019</v>
      </c>
      <c r="T8292">
        <v>11</v>
      </c>
      <c r="U8292">
        <v>45</v>
      </c>
    </row>
    <row r="8293" spans="1:21" x14ac:dyDescent="0.3">
      <c r="A8293" s="5" t="s">
        <v>168</v>
      </c>
      <c r="B8293" s="5" t="s">
        <v>175</v>
      </c>
      <c r="C8293" s="5" t="s">
        <v>86</v>
      </c>
      <c r="D8293" s="5" t="s">
        <v>434</v>
      </c>
      <c r="E8293" s="5" t="s">
        <v>172</v>
      </c>
      <c r="F8293" s="6">
        <v>43774</v>
      </c>
      <c r="G8293" s="5" t="s">
        <v>148</v>
      </c>
      <c r="H8293" s="5" t="s">
        <v>212</v>
      </c>
      <c r="I8293">
        <v>43596</v>
      </c>
      <c r="J8293">
        <v>178</v>
      </c>
      <c r="K8293">
        <v>113.5</v>
      </c>
      <c r="L8293">
        <v>1</v>
      </c>
      <c r="M8293">
        <v>2951</v>
      </c>
      <c r="N8293">
        <v>2274.4659999999999</v>
      </c>
      <c r="O8293">
        <v>2274.4659999999999</v>
      </c>
      <c r="P8293">
        <v>113.5</v>
      </c>
      <c r="Q8293">
        <v>26</v>
      </c>
      <c r="R8293">
        <v>676.53399999999999</v>
      </c>
      <c r="S8293">
        <v>2019</v>
      </c>
      <c r="T8293">
        <v>11</v>
      </c>
      <c r="U8293">
        <v>45</v>
      </c>
    </row>
    <row r="8294" spans="1:21" x14ac:dyDescent="0.3">
      <c r="A8294" s="5" t="s">
        <v>168</v>
      </c>
      <c r="B8294" s="5" t="s">
        <v>467</v>
      </c>
      <c r="C8294" s="5" t="s">
        <v>146</v>
      </c>
      <c r="D8294" s="5" t="s">
        <v>468</v>
      </c>
      <c r="E8294" s="5" t="s">
        <v>227</v>
      </c>
      <c r="F8294" s="6">
        <v>43775</v>
      </c>
      <c r="G8294" s="5" t="s">
        <v>148</v>
      </c>
      <c r="H8294" s="5" t="s">
        <v>469</v>
      </c>
      <c r="I8294">
        <v>43607</v>
      </c>
      <c r="J8294">
        <v>168</v>
      </c>
      <c r="K8294">
        <v>-3560</v>
      </c>
      <c r="L8294">
        <v>-30</v>
      </c>
      <c r="M8294">
        <v>-96120</v>
      </c>
      <c r="N8294">
        <v>-94123.433000000005</v>
      </c>
      <c r="O8294">
        <v>-3137.4479999999999</v>
      </c>
      <c r="P8294">
        <v>118.66666666666667</v>
      </c>
      <c r="Q8294">
        <v>27</v>
      </c>
      <c r="R8294">
        <v>-1996.567</v>
      </c>
      <c r="S8294">
        <v>2019</v>
      </c>
      <c r="T8294">
        <v>11</v>
      </c>
      <c r="U8294">
        <v>45</v>
      </c>
    </row>
    <row r="8295" spans="1:21" x14ac:dyDescent="0.3">
      <c r="A8295" s="5" t="s">
        <v>168</v>
      </c>
      <c r="B8295" s="5" t="s">
        <v>467</v>
      </c>
      <c r="C8295" s="5" t="s">
        <v>146</v>
      </c>
      <c r="D8295" s="5" t="s">
        <v>468</v>
      </c>
      <c r="E8295" s="5" t="s">
        <v>172</v>
      </c>
      <c r="F8295" s="6">
        <v>43775</v>
      </c>
      <c r="G8295" s="5" t="s">
        <v>148</v>
      </c>
      <c r="H8295" s="5" t="s">
        <v>190</v>
      </c>
      <c r="I8295">
        <v>43607</v>
      </c>
      <c r="J8295">
        <v>168</v>
      </c>
      <c r="K8295">
        <v>3560</v>
      </c>
      <c r="L8295">
        <v>30</v>
      </c>
      <c r="M8295">
        <v>96120</v>
      </c>
      <c r="N8295">
        <v>94123.433000000005</v>
      </c>
      <c r="O8295">
        <v>3137.4479999999999</v>
      </c>
      <c r="P8295">
        <v>118.66666666666667</v>
      </c>
      <c r="Q8295">
        <v>27</v>
      </c>
      <c r="R8295">
        <v>1996.567</v>
      </c>
      <c r="S8295">
        <v>2019</v>
      </c>
      <c r="T8295">
        <v>11</v>
      </c>
      <c r="U8295">
        <v>45</v>
      </c>
    </row>
    <row r="8296" spans="1:21" x14ac:dyDescent="0.3">
      <c r="A8296" s="5" t="s">
        <v>168</v>
      </c>
      <c r="B8296" s="5" t="s">
        <v>206</v>
      </c>
      <c r="C8296" s="5" t="s">
        <v>117</v>
      </c>
      <c r="D8296" s="5" t="s">
        <v>471</v>
      </c>
      <c r="E8296" s="5" t="s">
        <v>172</v>
      </c>
      <c r="F8296" s="6">
        <v>43776</v>
      </c>
      <c r="G8296" s="5" t="s">
        <v>148</v>
      </c>
      <c r="H8296" s="5" t="s">
        <v>205</v>
      </c>
      <c r="I8296">
        <v>43604</v>
      </c>
      <c r="J8296">
        <v>172</v>
      </c>
      <c r="K8296">
        <v>448</v>
      </c>
      <c r="L8296">
        <v>4</v>
      </c>
      <c r="M8296">
        <v>13440</v>
      </c>
      <c r="N8296">
        <v>10184.288</v>
      </c>
      <c r="O8296">
        <v>2546.0720000000001</v>
      </c>
      <c r="P8296">
        <v>112</v>
      </c>
      <c r="Q8296">
        <v>30</v>
      </c>
      <c r="R8296">
        <v>3255.712</v>
      </c>
      <c r="S8296">
        <v>2019</v>
      </c>
      <c r="T8296">
        <v>11</v>
      </c>
      <c r="U8296">
        <v>45</v>
      </c>
    </row>
    <row r="8297" spans="1:21" x14ac:dyDescent="0.3">
      <c r="A8297" s="5" t="s">
        <v>168</v>
      </c>
      <c r="B8297" s="5" t="s">
        <v>206</v>
      </c>
      <c r="C8297" s="5" t="s">
        <v>117</v>
      </c>
      <c r="D8297" s="5" t="s">
        <v>471</v>
      </c>
      <c r="E8297" s="5" t="s">
        <v>172</v>
      </c>
      <c r="F8297" s="6">
        <v>43776</v>
      </c>
      <c r="G8297" s="5" t="s">
        <v>148</v>
      </c>
      <c r="H8297" s="5" t="s">
        <v>202</v>
      </c>
      <c r="I8297">
        <v>43604</v>
      </c>
      <c r="J8297">
        <v>172</v>
      </c>
      <c r="K8297">
        <v>945</v>
      </c>
      <c r="L8297">
        <v>10</v>
      </c>
      <c r="M8297">
        <v>28350</v>
      </c>
      <c r="N8297">
        <v>25460.719000000001</v>
      </c>
      <c r="O8297">
        <v>2546.0720000000001</v>
      </c>
      <c r="P8297">
        <v>94.5</v>
      </c>
      <c r="Q8297">
        <v>30</v>
      </c>
      <c r="R8297">
        <v>2889.2809999999999</v>
      </c>
      <c r="S8297">
        <v>2019</v>
      </c>
      <c r="T8297">
        <v>11</v>
      </c>
      <c r="U8297">
        <v>45</v>
      </c>
    </row>
    <row r="8298" spans="1:21" x14ac:dyDescent="0.3">
      <c r="A8298" s="5" t="s">
        <v>168</v>
      </c>
      <c r="B8298" s="5" t="s">
        <v>206</v>
      </c>
      <c r="C8298" s="5" t="s">
        <v>117</v>
      </c>
      <c r="D8298" s="5" t="s">
        <v>471</v>
      </c>
      <c r="E8298" s="5" t="s">
        <v>172</v>
      </c>
      <c r="F8298" s="6">
        <v>43776</v>
      </c>
      <c r="G8298" s="5" t="s">
        <v>148</v>
      </c>
      <c r="H8298" s="5" t="s">
        <v>204</v>
      </c>
      <c r="I8298">
        <v>43604</v>
      </c>
      <c r="J8298">
        <v>172</v>
      </c>
      <c r="K8298">
        <v>304</v>
      </c>
      <c r="L8298">
        <v>3</v>
      </c>
      <c r="M8298">
        <v>9120</v>
      </c>
      <c r="N8298">
        <v>7638.2160000000003</v>
      </c>
      <c r="O8298">
        <v>2546.0720000000001</v>
      </c>
      <c r="P8298">
        <v>101.33333333333333</v>
      </c>
      <c r="Q8298">
        <v>30</v>
      </c>
      <c r="R8298">
        <v>1481.7840000000001</v>
      </c>
      <c r="S8298">
        <v>2019</v>
      </c>
      <c r="T8298">
        <v>11</v>
      </c>
      <c r="U8298">
        <v>45</v>
      </c>
    </row>
    <row r="8299" spans="1:21" x14ac:dyDescent="0.3">
      <c r="A8299" s="5" t="s">
        <v>168</v>
      </c>
      <c r="B8299" s="5" t="s">
        <v>206</v>
      </c>
      <c r="C8299" s="5" t="s">
        <v>117</v>
      </c>
      <c r="D8299" s="5" t="s">
        <v>471</v>
      </c>
      <c r="E8299" s="5" t="s">
        <v>172</v>
      </c>
      <c r="F8299" s="6">
        <v>43776</v>
      </c>
      <c r="G8299" s="5" t="s">
        <v>148</v>
      </c>
      <c r="H8299" s="5" t="s">
        <v>230</v>
      </c>
      <c r="I8299">
        <v>43604</v>
      </c>
      <c r="J8299">
        <v>172</v>
      </c>
      <c r="K8299">
        <v>2787</v>
      </c>
      <c r="L8299">
        <v>25</v>
      </c>
      <c r="M8299">
        <v>82216.5</v>
      </c>
      <c r="N8299">
        <v>63651.798000000003</v>
      </c>
      <c r="O8299">
        <v>2546.0720000000001</v>
      </c>
      <c r="P8299">
        <v>111.48</v>
      </c>
      <c r="Q8299">
        <v>29.5</v>
      </c>
      <c r="R8299">
        <v>18564.702000000001</v>
      </c>
      <c r="S8299">
        <v>2019</v>
      </c>
      <c r="T8299">
        <v>11</v>
      </c>
      <c r="U8299">
        <v>45</v>
      </c>
    </row>
    <row r="8300" spans="1:21" x14ac:dyDescent="0.3">
      <c r="A8300" s="5" t="s">
        <v>168</v>
      </c>
      <c r="B8300" s="5" t="s">
        <v>206</v>
      </c>
      <c r="C8300" s="5" t="s">
        <v>117</v>
      </c>
      <c r="D8300" s="5" t="s">
        <v>471</v>
      </c>
      <c r="E8300" s="5" t="s">
        <v>172</v>
      </c>
      <c r="F8300" s="6">
        <v>43776</v>
      </c>
      <c r="G8300" s="5" t="s">
        <v>148</v>
      </c>
      <c r="H8300" s="5" t="s">
        <v>181</v>
      </c>
      <c r="I8300">
        <v>43604</v>
      </c>
      <c r="J8300">
        <v>172</v>
      </c>
      <c r="K8300">
        <v>250</v>
      </c>
      <c r="L8300">
        <v>2</v>
      </c>
      <c r="M8300">
        <v>7500</v>
      </c>
      <c r="N8300">
        <v>5092.1440000000002</v>
      </c>
      <c r="O8300">
        <v>2546.0720000000001</v>
      </c>
      <c r="P8300">
        <v>125</v>
      </c>
      <c r="Q8300">
        <v>30</v>
      </c>
      <c r="R8300">
        <v>2407.8560000000002</v>
      </c>
      <c r="S8300">
        <v>2019</v>
      </c>
      <c r="T8300">
        <v>11</v>
      </c>
      <c r="U8300">
        <v>45</v>
      </c>
    </row>
    <row r="8301" spans="1:21" x14ac:dyDescent="0.3">
      <c r="A8301" s="5" t="s">
        <v>168</v>
      </c>
      <c r="B8301" s="5" t="s">
        <v>206</v>
      </c>
      <c r="C8301" s="5" t="s">
        <v>117</v>
      </c>
      <c r="D8301" s="5" t="s">
        <v>471</v>
      </c>
      <c r="E8301" s="5" t="s">
        <v>172</v>
      </c>
      <c r="F8301" s="6">
        <v>43776</v>
      </c>
      <c r="G8301" s="5" t="s">
        <v>148</v>
      </c>
      <c r="H8301" s="5" t="s">
        <v>203</v>
      </c>
      <c r="I8301">
        <v>43604</v>
      </c>
      <c r="J8301">
        <v>172</v>
      </c>
      <c r="K8301">
        <v>210</v>
      </c>
      <c r="L8301">
        <v>2</v>
      </c>
      <c r="M8301">
        <v>6300</v>
      </c>
      <c r="N8301">
        <v>5092.1440000000002</v>
      </c>
      <c r="O8301">
        <v>2546.0720000000001</v>
      </c>
      <c r="P8301">
        <v>105</v>
      </c>
      <c r="Q8301">
        <v>30</v>
      </c>
      <c r="R8301">
        <v>1207.856</v>
      </c>
      <c r="S8301">
        <v>2019</v>
      </c>
      <c r="T8301">
        <v>11</v>
      </c>
      <c r="U8301">
        <v>45</v>
      </c>
    </row>
    <row r="8302" spans="1:21" x14ac:dyDescent="0.3">
      <c r="A8302" s="5" t="s">
        <v>168</v>
      </c>
      <c r="B8302" s="5" t="s">
        <v>206</v>
      </c>
      <c r="C8302" s="5" t="s">
        <v>117</v>
      </c>
      <c r="D8302" s="5" t="s">
        <v>471</v>
      </c>
      <c r="E8302" s="5" t="s">
        <v>172</v>
      </c>
      <c r="F8302" s="6">
        <v>43776</v>
      </c>
      <c r="G8302" s="5" t="s">
        <v>148</v>
      </c>
      <c r="H8302" s="5" t="s">
        <v>190</v>
      </c>
      <c r="I8302">
        <v>43604</v>
      </c>
      <c r="J8302">
        <v>172</v>
      </c>
      <c r="K8302">
        <v>102</v>
      </c>
      <c r="L8302">
        <v>1</v>
      </c>
      <c r="M8302">
        <v>3060</v>
      </c>
      <c r="N8302">
        <v>2546.0720000000001</v>
      </c>
      <c r="O8302">
        <v>2546.0720000000001</v>
      </c>
      <c r="P8302">
        <v>102</v>
      </c>
      <c r="Q8302">
        <v>30</v>
      </c>
      <c r="R8302">
        <v>513.928</v>
      </c>
      <c r="S8302">
        <v>2019</v>
      </c>
      <c r="T8302">
        <v>11</v>
      </c>
      <c r="U8302">
        <v>45</v>
      </c>
    </row>
    <row r="8303" spans="1:21" x14ac:dyDescent="0.3">
      <c r="A8303" s="5" t="s">
        <v>168</v>
      </c>
      <c r="B8303" s="5" t="s">
        <v>206</v>
      </c>
      <c r="C8303" s="5" t="s">
        <v>117</v>
      </c>
      <c r="D8303" s="5" t="s">
        <v>471</v>
      </c>
      <c r="E8303" s="5" t="s">
        <v>172</v>
      </c>
      <c r="F8303" s="6">
        <v>43776</v>
      </c>
      <c r="G8303" s="5" t="s">
        <v>148</v>
      </c>
      <c r="H8303" s="5" t="s">
        <v>180</v>
      </c>
      <c r="I8303">
        <v>43604</v>
      </c>
      <c r="J8303">
        <v>172</v>
      </c>
      <c r="K8303">
        <v>205</v>
      </c>
      <c r="L8303">
        <v>2</v>
      </c>
      <c r="M8303">
        <v>6150</v>
      </c>
      <c r="N8303">
        <v>5092.1440000000002</v>
      </c>
      <c r="O8303">
        <v>2546.0720000000001</v>
      </c>
      <c r="P8303">
        <v>102.5</v>
      </c>
      <c r="Q8303">
        <v>30</v>
      </c>
      <c r="R8303">
        <v>1057.856</v>
      </c>
      <c r="S8303">
        <v>2019</v>
      </c>
      <c r="T8303">
        <v>11</v>
      </c>
      <c r="U8303">
        <v>45</v>
      </c>
    </row>
    <row r="8304" spans="1:21" x14ac:dyDescent="0.3">
      <c r="A8304" s="5" t="s">
        <v>168</v>
      </c>
      <c r="B8304" s="5" t="s">
        <v>206</v>
      </c>
      <c r="C8304" s="5" t="s">
        <v>117</v>
      </c>
      <c r="D8304" s="5" t="s">
        <v>471</v>
      </c>
      <c r="E8304" s="5" t="s">
        <v>172</v>
      </c>
      <c r="F8304" s="6">
        <v>43776</v>
      </c>
      <c r="G8304" s="5" t="s">
        <v>148</v>
      </c>
      <c r="H8304" s="5" t="s">
        <v>216</v>
      </c>
      <c r="I8304">
        <v>43604</v>
      </c>
      <c r="J8304">
        <v>172</v>
      </c>
      <c r="K8304">
        <v>190</v>
      </c>
      <c r="L8304">
        <v>2</v>
      </c>
      <c r="M8304">
        <v>5700</v>
      </c>
      <c r="N8304">
        <v>5092.1440000000002</v>
      </c>
      <c r="O8304">
        <v>2546.0720000000001</v>
      </c>
      <c r="P8304">
        <v>95</v>
      </c>
      <c r="Q8304">
        <v>30</v>
      </c>
      <c r="R8304">
        <v>607.85599999999999</v>
      </c>
      <c r="S8304">
        <v>2019</v>
      </c>
      <c r="T8304">
        <v>11</v>
      </c>
      <c r="U8304">
        <v>45</v>
      </c>
    </row>
    <row r="8305" spans="1:21" x14ac:dyDescent="0.3">
      <c r="A8305" s="5" t="s">
        <v>168</v>
      </c>
      <c r="B8305" s="5" t="s">
        <v>206</v>
      </c>
      <c r="C8305" s="5" t="s">
        <v>117</v>
      </c>
      <c r="D8305" s="5" t="s">
        <v>471</v>
      </c>
      <c r="E8305" s="5" t="s">
        <v>172</v>
      </c>
      <c r="F8305" s="6">
        <v>43776</v>
      </c>
      <c r="G8305" s="5" t="s">
        <v>148</v>
      </c>
      <c r="H8305" s="5" t="s">
        <v>222</v>
      </c>
      <c r="I8305">
        <v>43604</v>
      </c>
      <c r="J8305">
        <v>172</v>
      </c>
      <c r="K8305">
        <v>100</v>
      </c>
      <c r="L8305">
        <v>1</v>
      </c>
      <c r="M8305">
        <v>3000</v>
      </c>
      <c r="N8305">
        <v>2546.0720000000001</v>
      </c>
      <c r="O8305">
        <v>2546.0720000000001</v>
      </c>
      <c r="P8305">
        <v>100</v>
      </c>
      <c r="Q8305">
        <v>30</v>
      </c>
      <c r="R8305">
        <v>453.928</v>
      </c>
      <c r="S8305">
        <v>2019</v>
      </c>
      <c r="T8305">
        <v>11</v>
      </c>
      <c r="U8305">
        <v>45</v>
      </c>
    </row>
    <row r="8306" spans="1:21" x14ac:dyDescent="0.3">
      <c r="A8306" s="5" t="s">
        <v>168</v>
      </c>
      <c r="B8306" s="5" t="s">
        <v>206</v>
      </c>
      <c r="C8306" s="5" t="s">
        <v>117</v>
      </c>
      <c r="D8306" s="5" t="s">
        <v>471</v>
      </c>
      <c r="E8306" s="5" t="s">
        <v>172</v>
      </c>
      <c r="F8306" s="6">
        <v>43776</v>
      </c>
      <c r="G8306" s="5" t="s">
        <v>148</v>
      </c>
      <c r="H8306" s="5" t="s">
        <v>183</v>
      </c>
      <c r="I8306">
        <v>43604</v>
      </c>
      <c r="J8306">
        <v>172</v>
      </c>
      <c r="K8306">
        <v>226</v>
      </c>
      <c r="L8306">
        <v>2</v>
      </c>
      <c r="M8306">
        <v>6780</v>
      </c>
      <c r="N8306">
        <v>5092.1440000000002</v>
      </c>
      <c r="O8306">
        <v>2546.0720000000001</v>
      </c>
      <c r="P8306">
        <v>113</v>
      </c>
      <c r="Q8306">
        <v>30</v>
      </c>
      <c r="R8306">
        <v>1687.856</v>
      </c>
      <c r="S8306">
        <v>2019</v>
      </c>
      <c r="T8306">
        <v>11</v>
      </c>
      <c r="U8306">
        <v>45</v>
      </c>
    </row>
    <row r="8307" spans="1:21" x14ac:dyDescent="0.3">
      <c r="A8307" s="5" t="s">
        <v>168</v>
      </c>
      <c r="B8307" s="5" t="s">
        <v>206</v>
      </c>
      <c r="C8307" s="5" t="s">
        <v>117</v>
      </c>
      <c r="D8307" s="5" t="s">
        <v>471</v>
      </c>
      <c r="E8307" s="5" t="s">
        <v>172</v>
      </c>
      <c r="F8307" s="6">
        <v>43776</v>
      </c>
      <c r="G8307" s="5" t="s">
        <v>148</v>
      </c>
      <c r="H8307" s="5" t="s">
        <v>182</v>
      </c>
      <c r="I8307">
        <v>43604</v>
      </c>
      <c r="J8307">
        <v>172</v>
      </c>
      <c r="K8307">
        <v>100</v>
      </c>
      <c r="L8307">
        <v>1</v>
      </c>
      <c r="M8307">
        <v>3000</v>
      </c>
      <c r="N8307">
        <v>2546.0720000000001</v>
      </c>
      <c r="O8307">
        <v>2546.0720000000001</v>
      </c>
      <c r="P8307">
        <v>100</v>
      </c>
      <c r="Q8307">
        <v>30</v>
      </c>
      <c r="R8307">
        <v>453.928</v>
      </c>
      <c r="S8307">
        <v>2019</v>
      </c>
      <c r="T8307">
        <v>11</v>
      </c>
      <c r="U8307">
        <v>45</v>
      </c>
    </row>
    <row r="8308" spans="1:21" x14ac:dyDescent="0.3">
      <c r="A8308" s="5" t="s">
        <v>168</v>
      </c>
      <c r="B8308" s="5" t="s">
        <v>206</v>
      </c>
      <c r="C8308" s="5" t="s">
        <v>117</v>
      </c>
      <c r="D8308" s="5" t="s">
        <v>471</v>
      </c>
      <c r="E8308" s="5" t="s">
        <v>172</v>
      </c>
      <c r="F8308" s="6">
        <v>43776</v>
      </c>
      <c r="G8308" s="5" t="s">
        <v>148</v>
      </c>
      <c r="H8308" s="5" t="s">
        <v>238</v>
      </c>
      <c r="I8308">
        <v>43604</v>
      </c>
      <c r="J8308">
        <v>172</v>
      </c>
      <c r="K8308">
        <v>228</v>
      </c>
      <c r="L8308">
        <v>2</v>
      </c>
      <c r="M8308">
        <v>6840</v>
      </c>
      <c r="N8308">
        <v>5092.1440000000002</v>
      </c>
      <c r="O8308">
        <v>2546.0720000000001</v>
      </c>
      <c r="P8308">
        <v>114</v>
      </c>
      <c r="Q8308">
        <v>30</v>
      </c>
      <c r="R8308">
        <v>1747.856</v>
      </c>
      <c r="S8308">
        <v>2019</v>
      </c>
      <c r="T8308">
        <v>11</v>
      </c>
      <c r="U8308">
        <v>45</v>
      </c>
    </row>
    <row r="8309" spans="1:21" x14ac:dyDescent="0.3">
      <c r="A8309" s="5" t="s">
        <v>168</v>
      </c>
      <c r="B8309" s="5" t="s">
        <v>206</v>
      </c>
      <c r="C8309" s="5" t="s">
        <v>117</v>
      </c>
      <c r="D8309" s="5" t="s">
        <v>471</v>
      </c>
      <c r="E8309" s="5" t="s">
        <v>172</v>
      </c>
      <c r="F8309" s="6">
        <v>43776</v>
      </c>
      <c r="G8309" s="5" t="s">
        <v>148</v>
      </c>
      <c r="H8309" s="5" t="s">
        <v>184</v>
      </c>
      <c r="I8309">
        <v>43604</v>
      </c>
      <c r="J8309">
        <v>172</v>
      </c>
      <c r="K8309">
        <v>2050</v>
      </c>
      <c r="L8309">
        <v>18</v>
      </c>
      <c r="M8309">
        <v>60475</v>
      </c>
      <c r="N8309">
        <v>45829.294999999998</v>
      </c>
      <c r="O8309">
        <v>2546.0720000000001</v>
      </c>
      <c r="P8309">
        <v>113.88888888888889</v>
      </c>
      <c r="Q8309">
        <v>29.5</v>
      </c>
      <c r="R8309">
        <v>14645.705</v>
      </c>
      <c r="S8309">
        <v>2019</v>
      </c>
      <c r="T8309">
        <v>11</v>
      </c>
      <c r="U8309">
        <v>45</v>
      </c>
    </row>
    <row r="8310" spans="1:21" x14ac:dyDescent="0.3">
      <c r="A8310" s="5" t="s">
        <v>168</v>
      </c>
      <c r="B8310" s="5" t="s">
        <v>206</v>
      </c>
      <c r="C8310" s="5" t="s">
        <v>117</v>
      </c>
      <c r="D8310" s="5" t="s">
        <v>471</v>
      </c>
      <c r="E8310" s="5" t="s">
        <v>172</v>
      </c>
      <c r="F8310" s="6">
        <v>43776</v>
      </c>
      <c r="G8310" s="5" t="s">
        <v>148</v>
      </c>
      <c r="H8310" s="5" t="s">
        <v>269</v>
      </c>
      <c r="I8310">
        <v>43604</v>
      </c>
      <c r="J8310">
        <v>172</v>
      </c>
      <c r="K8310">
        <v>500</v>
      </c>
      <c r="L8310">
        <v>5</v>
      </c>
      <c r="M8310">
        <v>14750</v>
      </c>
      <c r="N8310">
        <v>12730.36</v>
      </c>
      <c r="O8310">
        <v>2546.0720000000001</v>
      </c>
      <c r="P8310">
        <v>100</v>
      </c>
      <c r="Q8310">
        <v>29.5</v>
      </c>
      <c r="R8310">
        <v>2019.64</v>
      </c>
      <c r="S8310">
        <v>2019</v>
      </c>
      <c r="T8310">
        <v>11</v>
      </c>
      <c r="U8310">
        <v>45</v>
      </c>
    </row>
    <row r="8311" spans="1:21" x14ac:dyDescent="0.3">
      <c r="A8311" s="5" t="s">
        <v>168</v>
      </c>
      <c r="B8311" s="5" t="s">
        <v>206</v>
      </c>
      <c r="C8311" s="5" t="s">
        <v>117</v>
      </c>
      <c r="D8311" s="5" t="s">
        <v>471</v>
      </c>
      <c r="E8311" s="5" t="s">
        <v>172</v>
      </c>
      <c r="F8311" s="6">
        <v>43776</v>
      </c>
      <c r="G8311" s="5" t="s">
        <v>148</v>
      </c>
      <c r="H8311" s="5" t="s">
        <v>185</v>
      </c>
      <c r="I8311">
        <v>43604</v>
      </c>
      <c r="J8311">
        <v>172</v>
      </c>
      <c r="K8311">
        <v>430</v>
      </c>
      <c r="L8311">
        <v>4</v>
      </c>
      <c r="M8311">
        <v>12900</v>
      </c>
      <c r="N8311">
        <v>10184.288</v>
      </c>
      <c r="O8311">
        <v>2546.0720000000001</v>
      </c>
      <c r="P8311">
        <v>107.5</v>
      </c>
      <c r="Q8311">
        <v>30</v>
      </c>
      <c r="R8311">
        <v>2715.712</v>
      </c>
      <c r="S8311">
        <v>2019</v>
      </c>
      <c r="T8311">
        <v>11</v>
      </c>
      <c r="U8311">
        <v>45</v>
      </c>
    </row>
    <row r="8312" spans="1:21" x14ac:dyDescent="0.3">
      <c r="A8312" s="5" t="s">
        <v>168</v>
      </c>
      <c r="B8312" s="5" t="s">
        <v>206</v>
      </c>
      <c r="C8312" s="5" t="s">
        <v>117</v>
      </c>
      <c r="D8312" s="5" t="s">
        <v>471</v>
      </c>
      <c r="E8312" s="5" t="s">
        <v>172</v>
      </c>
      <c r="F8312" s="6">
        <v>43776</v>
      </c>
      <c r="G8312" s="5" t="s">
        <v>148</v>
      </c>
      <c r="H8312" s="5" t="s">
        <v>187</v>
      </c>
      <c r="I8312">
        <v>43604</v>
      </c>
      <c r="J8312">
        <v>172</v>
      </c>
      <c r="K8312">
        <v>350</v>
      </c>
      <c r="L8312">
        <v>3</v>
      </c>
      <c r="M8312">
        <v>10500</v>
      </c>
      <c r="N8312">
        <v>7638.2160000000003</v>
      </c>
      <c r="O8312">
        <v>2546.0720000000001</v>
      </c>
      <c r="P8312">
        <v>116.66666666666667</v>
      </c>
      <c r="Q8312">
        <v>30</v>
      </c>
      <c r="R8312">
        <v>2861.7840000000001</v>
      </c>
      <c r="S8312">
        <v>2019</v>
      </c>
      <c r="T8312">
        <v>11</v>
      </c>
      <c r="U8312">
        <v>45</v>
      </c>
    </row>
    <row r="8313" spans="1:21" x14ac:dyDescent="0.3">
      <c r="A8313" s="5" t="s">
        <v>168</v>
      </c>
      <c r="B8313" s="5" t="s">
        <v>206</v>
      </c>
      <c r="C8313" s="5" t="s">
        <v>117</v>
      </c>
      <c r="D8313" s="5" t="s">
        <v>471</v>
      </c>
      <c r="E8313" s="5" t="s">
        <v>172</v>
      </c>
      <c r="F8313" s="6">
        <v>43776</v>
      </c>
      <c r="G8313" s="5" t="s">
        <v>148</v>
      </c>
      <c r="H8313" s="5" t="s">
        <v>284</v>
      </c>
      <c r="I8313">
        <v>43604</v>
      </c>
      <c r="J8313">
        <v>172</v>
      </c>
      <c r="K8313">
        <v>353</v>
      </c>
      <c r="L8313">
        <v>3</v>
      </c>
      <c r="M8313">
        <v>10590</v>
      </c>
      <c r="N8313">
        <v>7638.2160000000003</v>
      </c>
      <c r="O8313">
        <v>2546.0720000000001</v>
      </c>
      <c r="P8313">
        <v>117.66666666666667</v>
      </c>
      <c r="Q8313">
        <v>30</v>
      </c>
      <c r="R8313">
        <v>2951.7840000000001</v>
      </c>
      <c r="S8313">
        <v>2019</v>
      </c>
      <c r="T8313">
        <v>11</v>
      </c>
      <c r="U8313">
        <v>45</v>
      </c>
    </row>
    <row r="8314" spans="1:21" x14ac:dyDescent="0.3">
      <c r="A8314" s="5" t="s">
        <v>168</v>
      </c>
      <c r="B8314" s="5" t="s">
        <v>206</v>
      </c>
      <c r="C8314" s="5" t="s">
        <v>117</v>
      </c>
      <c r="D8314" s="5" t="s">
        <v>471</v>
      </c>
      <c r="E8314" s="5" t="s">
        <v>172</v>
      </c>
      <c r="F8314" s="6">
        <v>43776</v>
      </c>
      <c r="G8314" s="5" t="s">
        <v>148</v>
      </c>
      <c r="H8314" s="5" t="s">
        <v>189</v>
      </c>
      <c r="I8314">
        <v>43604</v>
      </c>
      <c r="J8314">
        <v>172</v>
      </c>
      <c r="K8314">
        <v>110</v>
      </c>
      <c r="L8314">
        <v>1</v>
      </c>
      <c r="M8314">
        <v>3300</v>
      </c>
      <c r="N8314">
        <v>2546.0720000000001</v>
      </c>
      <c r="O8314">
        <v>2546.0720000000001</v>
      </c>
      <c r="P8314">
        <v>110</v>
      </c>
      <c r="Q8314">
        <v>30</v>
      </c>
      <c r="R8314">
        <v>753.928</v>
      </c>
      <c r="S8314">
        <v>2019</v>
      </c>
      <c r="T8314">
        <v>11</v>
      </c>
      <c r="U8314">
        <v>45</v>
      </c>
    </row>
    <row r="8315" spans="1:21" x14ac:dyDescent="0.3">
      <c r="A8315" s="5" t="s">
        <v>168</v>
      </c>
      <c r="B8315" s="5" t="s">
        <v>206</v>
      </c>
      <c r="C8315" s="5" t="s">
        <v>117</v>
      </c>
      <c r="D8315" s="5" t="s">
        <v>471</v>
      </c>
      <c r="E8315" s="5" t="s">
        <v>172</v>
      </c>
      <c r="F8315" s="6">
        <v>43776</v>
      </c>
      <c r="G8315" s="5" t="s">
        <v>148</v>
      </c>
      <c r="H8315" s="5" t="s">
        <v>225</v>
      </c>
      <c r="I8315">
        <v>43604</v>
      </c>
      <c r="J8315">
        <v>172</v>
      </c>
      <c r="K8315">
        <v>220</v>
      </c>
      <c r="L8315">
        <v>2</v>
      </c>
      <c r="M8315">
        <v>6490</v>
      </c>
      <c r="N8315">
        <v>5092.1440000000002</v>
      </c>
      <c r="O8315">
        <v>2546.0720000000001</v>
      </c>
      <c r="P8315">
        <v>110</v>
      </c>
      <c r="Q8315">
        <v>29.5</v>
      </c>
      <c r="R8315">
        <v>1397.856</v>
      </c>
      <c r="S8315">
        <v>2019</v>
      </c>
      <c r="T8315">
        <v>11</v>
      </c>
      <c r="U8315">
        <v>45</v>
      </c>
    </row>
    <row r="8316" spans="1:21" x14ac:dyDescent="0.3">
      <c r="A8316" s="5" t="s">
        <v>168</v>
      </c>
      <c r="B8316" s="5" t="s">
        <v>206</v>
      </c>
      <c r="C8316" s="5" t="s">
        <v>117</v>
      </c>
      <c r="D8316" s="5" t="s">
        <v>471</v>
      </c>
      <c r="E8316" s="5" t="s">
        <v>172</v>
      </c>
      <c r="F8316" s="6">
        <v>43776</v>
      </c>
      <c r="G8316" s="5" t="s">
        <v>148</v>
      </c>
      <c r="H8316" s="5" t="s">
        <v>190</v>
      </c>
      <c r="I8316">
        <v>43604</v>
      </c>
      <c r="J8316">
        <v>172</v>
      </c>
      <c r="K8316">
        <v>206</v>
      </c>
      <c r="L8316">
        <v>2</v>
      </c>
      <c r="M8316">
        <v>6180</v>
      </c>
      <c r="N8316">
        <v>5092.1440000000002</v>
      </c>
      <c r="O8316">
        <v>2546.0720000000001</v>
      </c>
      <c r="P8316">
        <v>103</v>
      </c>
      <c r="Q8316">
        <v>30</v>
      </c>
      <c r="R8316">
        <v>1087.856</v>
      </c>
      <c r="S8316">
        <v>2019</v>
      </c>
      <c r="T8316">
        <v>11</v>
      </c>
      <c r="U8316">
        <v>45</v>
      </c>
    </row>
    <row r="8317" spans="1:21" x14ac:dyDescent="0.3">
      <c r="A8317" s="5" t="s">
        <v>168</v>
      </c>
      <c r="B8317" s="5" t="s">
        <v>206</v>
      </c>
      <c r="C8317" s="5" t="s">
        <v>117</v>
      </c>
      <c r="D8317" s="5" t="s">
        <v>471</v>
      </c>
      <c r="E8317" s="5" t="s">
        <v>172</v>
      </c>
      <c r="F8317" s="6">
        <v>43776</v>
      </c>
      <c r="G8317" s="5" t="s">
        <v>148</v>
      </c>
      <c r="H8317" s="5" t="s">
        <v>217</v>
      </c>
      <c r="I8317">
        <v>43604</v>
      </c>
      <c r="J8317">
        <v>172</v>
      </c>
      <c r="K8317">
        <v>600</v>
      </c>
      <c r="L8317">
        <v>5</v>
      </c>
      <c r="M8317">
        <v>18000</v>
      </c>
      <c r="N8317">
        <v>12730.36</v>
      </c>
      <c r="O8317">
        <v>2546.0720000000001</v>
      </c>
      <c r="P8317">
        <v>120</v>
      </c>
      <c r="Q8317">
        <v>30</v>
      </c>
      <c r="R8317">
        <v>5269.64</v>
      </c>
      <c r="S8317">
        <v>2019</v>
      </c>
      <c r="T8317">
        <v>11</v>
      </c>
      <c r="U8317">
        <v>45</v>
      </c>
    </row>
    <row r="8318" spans="1:21" x14ac:dyDescent="0.3">
      <c r="A8318" s="5" t="s">
        <v>168</v>
      </c>
      <c r="B8318" s="5" t="s">
        <v>206</v>
      </c>
      <c r="C8318" s="5" t="s">
        <v>117</v>
      </c>
      <c r="D8318" s="5" t="s">
        <v>471</v>
      </c>
      <c r="E8318" s="5" t="s">
        <v>172</v>
      </c>
      <c r="F8318" s="6">
        <v>43776</v>
      </c>
      <c r="G8318" s="5" t="s">
        <v>148</v>
      </c>
      <c r="H8318" s="5" t="s">
        <v>197</v>
      </c>
      <c r="I8318">
        <v>43604</v>
      </c>
      <c r="J8318">
        <v>172</v>
      </c>
      <c r="K8318">
        <v>217.4</v>
      </c>
      <c r="L8318">
        <v>2</v>
      </c>
      <c r="M8318">
        <v>6413.3</v>
      </c>
      <c r="N8318">
        <v>5092.1440000000002</v>
      </c>
      <c r="O8318">
        <v>2546.0720000000001</v>
      </c>
      <c r="P8318">
        <v>108.7</v>
      </c>
      <c r="Q8318">
        <v>29.5</v>
      </c>
      <c r="R8318">
        <v>1321.1559999999999</v>
      </c>
      <c r="S8318">
        <v>2019</v>
      </c>
      <c r="T8318">
        <v>11</v>
      </c>
      <c r="U8318">
        <v>45</v>
      </c>
    </row>
    <row r="8319" spans="1:21" x14ac:dyDescent="0.3">
      <c r="A8319" s="5" t="s">
        <v>168</v>
      </c>
      <c r="B8319" s="5" t="s">
        <v>206</v>
      </c>
      <c r="C8319" s="5" t="s">
        <v>117</v>
      </c>
      <c r="D8319" s="5" t="s">
        <v>471</v>
      </c>
      <c r="E8319" s="5" t="s">
        <v>172</v>
      </c>
      <c r="F8319" s="6">
        <v>43776</v>
      </c>
      <c r="G8319" s="5" t="s">
        <v>148</v>
      </c>
      <c r="H8319" s="5" t="s">
        <v>311</v>
      </c>
      <c r="I8319">
        <v>43604</v>
      </c>
      <c r="J8319">
        <v>172</v>
      </c>
      <c r="K8319">
        <v>121.4</v>
      </c>
      <c r="L8319">
        <v>1</v>
      </c>
      <c r="M8319">
        <v>3581.3</v>
      </c>
      <c r="N8319">
        <v>2546.0720000000001</v>
      </c>
      <c r="O8319">
        <v>2546.0720000000001</v>
      </c>
      <c r="P8319">
        <v>121.4</v>
      </c>
      <c r="Q8319">
        <v>29.5</v>
      </c>
      <c r="R8319">
        <v>1035.2280000000001</v>
      </c>
      <c r="S8319">
        <v>2019</v>
      </c>
      <c r="T8319">
        <v>11</v>
      </c>
      <c r="U8319">
        <v>45</v>
      </c>
    </row>
    <row r="8320" spans="1:21" x14ac:dyDescent="0.3">
      <c r="A8320" s="5" t="s">
        <v>168</v>
      </c>
      <c r="B8320" s="5" t="s">
        <v>169</v>
      </c>
      <c r="C8320" s="5" t="s">
        <v>170</v>
      </c>
      <c r="D8320" s="5" t="s">
        <v>455</v>
      </c>
      <c r="E8320" s="5" t="s">
        <v>172</v>
      </c>
      <c r="F8320" s="6">
        <v>43776</v>
      </c>
      <c r="G8320" s="5" t="s">
        <v>148</v>
      </c>
      <c r="H8320" s="5" t="s">
        <v>173</v>
      </c>
      <c r="I8320">
        <v>43561</v>
      </c>
      <c r="J8320">
        <v>215</v>
      </c>
      <c r="K8320">
        <v>605.5</v>
      </c>
      <c r="L8320">
        <v>4</v>
      </c>
      <c r="M8320">
        <v>18770.5</v>
      </c>
      <c r="N8320">
        <v>10211.325000000001</v>
      </c>
      <c r="O8320">
        <v>2552.8310000000001</v>
      </c>
      <c r="P8320">
        <v>151.375</v>
      </c>
      <c r="Q8320">
        <v>31</v>
      </c>
      <c r="R8320">
        <v>8559.1749999999993</v>
      </c>
      <c r="S8320">
        <v>2019</v>
      </c>
      <c r="T8320">
        <v>11</v>
      </c>
      <c r="U8320">
        <v>45</v>
      </c>
    </row>
    <row r="8321" spans="1:21" x14ac:dyDescent="0.3">
      <c r="A8321" s="5" t="s">
        <v>168</v>
      </c>
      <c r="B8321" s="5" t="s">
        <v>169</v>
      </c>
      <c r="C8321" s="5" t="s">
        <v>170</v>
      </c>
      <c r="D8321" s="5" t="s">
        <v>464</v>
      </c>
      <c r="E8321" s="5" t="s">
        <v>172</v>
      </c>
      <c r="F8321" s="6">
        <v>43776</v>
      </c>
      <c r="G8321" s="5" t="s">
        <v>148</v>
      </c>
      <c r="H8321" s="5" t="s">
        <v>311</v>
      </c>
      <c r="I8321">
        <v>43589</v>
      </c>
      <c r="J8321">
        <v>187</v>
      </c>
      <c r="K8321">
        <v>101.5</v>
      </c>
      <c r="L8321">
        <v>1</v>
      </c>
      <c r="M8321">
        <v>2994.25</v>
      </c>
      <c r="N8321">
        <v>2133.076</v>
      </c>
      <c r="O8321">
        <v>2133.076</v>
      </c>
      <c r="P8321">
        <v>101.5</v>
      </c>
      <c r="Q8321">
        <v>29.5</v>
      </c>
      <c r="R8321">
        <v>861.17399999999998</v>
      </c>
      <c r="S8321">
        <v>2019</v>
      </c>
      <c r="T8321">
        <v>11</v>
      </c>
      <c r="U8321">
        <v>45</v>
      </c>
    </row>
    <row r="8322" spans="1:21" x14ac:dyDescent="0.3">
      <c r="A8322" s="5" t="s">
        <v>168</v>
      </c>
      <c r="B8322" s="5" t="s">
        <v>175</v>
      </c>
      <c r="C8322" s="5" t="s">
        <v>86</v>
      </c>
      <c r="D8322" s="5" t="s">
        <v>434</v>
      </c>
      <c r="E8322" s="5" t="s">
        <v>172</v>
      </c>
      <c r="F8322" s="6">
        <v>43776</v>
      </c>
      <c r="G8322" s="5" t="s">
        <v>148</v>
      </c>
      <c r="H8322" s="5" t="s">
        <v>178</v>
      </c>
      <c r="I8322">
        <v>43596</v>
      </c>
      <c r="J8322">
        <v>180</v>
      </c>
      <c r="K8322">
        <v>184</v>
      </c>
      <c r="L8322">
        <v>2</v>
      </c>
      <c r="M8322">
        <v>5428</v>
      </c>
      <c r="N8322">
        <v>4882.973</v>
      </c>
      <c r="O8322">
        <v>2441.4859999999999</v>
      </c>
      <c r="P8322">
        <v>92</v>
      </c>
      <c r="Q8322">
        <v>29.5</v>
      </c>
      <c r="R8322">
        <v>545.02700000000004</v>
      </c>
      <c r="S8322">
        <v>2019</v>
      </c>
      <c r="T8322">
        <v>11</v>
      </c>
      <c r="U8322">
        <v>45</v>
      </c>
    </row>
    <row r="8323" spans="1:21" x14ac:dyDescent="0.3">
      <c r="A8323" s="5" t="s">
        <v>168</v>
      </c>
      <c r="B8323" s="5" t="s">
        <v>175</v>
      </c>
      <c r="C8323" s="5" t="s">
        <v>86</v>
      </c>
      <c r="D8323" s="5" t="s">
        <v>434</v>
      </c>
      <c r="E8323" s="5" t="s">
        <v>172</v>
      </c>
      <c r="F8323" s="6">
        <v>43776</v>
      </c>
      <c r="G8323" s="5" t="s">
        <v>148</v>
      </c>
      <c r="H8323" s="5" t="s">
        <v>198</v>
      </c>
      <c r="I8323">
        <v>43596</v>
      </c>
      <c r="J8323">
        <v>180</v>
      </c>
      <c r="K8323">
        <v>107</v>
      </c>
      <c r="L8323">
        <v>1</v>
      </c>
      <c r="M8323">
        <v>3156.5</v>
      </c>
      <c r="N8323">
        <v>2441.4859999999999</v>
      </c>
      <c r="O8323">
        <v>2441.4859999999999</v>
      </c>
      <c r="P8323">
        <v>107</v>
      </c>
      <c r="Q8323">
        <v>29.5</v>
      </c>
      <c r="R8323">
        <v>715.01400000000001</v>
      </c>
      <c r="S8323">
        <v>2019</v>
      </c>
      <c r="T8323">
        <v>11</v>
      </c>
      <c r="U8323">
        <v>45</v>
      </c>
    </row>
    <row r="8324" spans="1:21" x14ac:dyDescent="0.3">
      <c r="A8324" s="5" t="s">
        <v>168</v>
      </c>
      <c r="B8324" s="5" t="s">
        <v>175</v>
      </c>
      <c r="C8324" s="5" t="s">
        <v>86</v>
      </c>
      <c r="D8324" s="5" t="s">
        <v>434</v>
      </c>
      <c r="E8324" s="5" t="s">
        <v>172</v>
      </c>
      <c r="F8324" s="6">
        <v>43776</v>
      </c>
      <c r="G8324" s="5" t="s">
        <v>148</v>
      </c>
      <c r="H8324" s="5" t="s">
        <v>197</v>
      </c>
      <c r="I8324">
        <v>43596</v>
      </c>
      <c r="J8324">
        <v>180</v>
      </c>
      <c r="K8324">
        <v>312</v>
      </c>
      <c r="L8324">
        <v>3</v>
      </c>
      <c r="M8324">
        <v>9204</v>
      </c>
      <c r="N8324">
        <v>7324.4589999999998</v>
      </c>
      <c r="O8324">
        <v>2441.4859999999999</v>
      </c>
      <c r="P8324">
        <v>104</v>
      </c>
      <c r="Q8324">
        <v>29.5</v>
      </c>
      <c r="R8324">
        <v>1879.5409999999999</v>
      </c>
      <c r="S8324">
        <v>2019</v>
      </c>
      <c r="T8324">
        <v>11</v>
      </c>
      <c r="U8324">
        <v>45</v>
      </c>
    </row>
    <row r="8325" spans="1:21" x14ac:dyDescent="0.3">
      <c r="A8325" s="5" t="s">
        <v>168</v>
      </c>
      <c r="B8325" s="5" t="s">
        <v>175</v>
      </c>
      <c r="C8325" s="5" t="s">
        <v>86</v>
      </c>
      <c r="D8325" s="5" t="s">
        <v>434</v>
      </c>
      <c r="E8325" s="5" t="s">
        <v>172</v>
      </c>
      <c r="F8325" s="6">
        <v>43776</v>
      </c>
      <c r="G8325" s="5" t="s">
        <v>148</v>
      </c>
      <c r="H8325" s="5" t="s">
        <v>351</v>
      </c>
      <c r="I8325">
        <v>43596</v>
      </c>
      <c r="J8325">
        <v>180</v>
      </c>
      <c r="K8325">
        <v>242.5</v>
      </c>
      <c r="L8325">
        <v>2</v>
      </c>
      <c r="M8325">
        <v>7153.75</v>
      </c>
      <c r="N8325">
        <v>4882.973</v>
      </c>
      <c r="O8325">
        <v>2441.4859999999999</v>
      </c>
      <c r="P8325">
        <v>121.25</v>
      </c>
      <c r="Q8325">
        <v>29.5</v>
      </c>
      <c r="R8325">
        <v>2270.777</v>
      </c>
      <c r="S8325">
        <v>2019</v>
      </c>
      <c r="T8325">
        <v>11</v>
      </c>
      <c r="U8325">
        <v>45</v>
      </c>
    </row>
    <row r="8326" spans="1:21" x14ac:dyDescent="0.3">
      <c r="A8326" s="5" t="s">
        <v>168</v>
      </c>
      <c r="B8326" s="5" t="s">
        <v>175</v>
      </c>
      <c r="C8326" s="5" t="s">
        <v>86</v>
      </c>
      <c r="D8326" s="5" t="s">
        <v>434</v>
      </c>
      <c r="E8326" s="5" t="s">
        <v>172</v>
      </c>
      <c r="F8326" s="6">
        <v>43776</v>
      </c>
      <c r="G8326" s="5" t="s">
        <v>148</v>
      </c>
      <c r="H8326" s="5" t="s">
        <v>173</v>
      </c>
      <c r="I8326">
        <v>43596</v>
      </c>
      <c r="J8326">
        <v>180</v>
      </c>
      <c r="K8326">
        <v>750</v>
      </c>
      <c r="L8326">
        <v>6</v>
      </c>
      <c r="M8326">
        <v>23250</v>
      </c>
      <c r="N8326">
        <v>14648.919</v>
      </c>
      <c r="O8326">
        <v>2441.4859999999999</v>
      </c>
      <c r="P8326">
        <v>125</v>
      </c>
      <c r="Q8326">
        <v>31</v>
      </c>
      <c r="R8326">
        <v>8601.0810000000001</v>
      </c>
      <c r="S8326">
        <v>2019</v>
      </c>
      <c r="T8326">
        <v>11</v>
      </c>
      <c r="U8326">
        <v>45</v>
      </c>
    </row>
    <row r="8327" spans="1:21" x14ac:dyDescent="0.3">
      <c r="A8327" s="5" t="s">
        <v>168</v>
      </c>
      <c r="B8327" s="5" t="s">
        <v>175</v>
      </c>
      <c r="C8327" s="5" t="s">
        <v>86</v>
      </c>
      <c r="D8327" s="5" t="s">
        <v>434</v>
      </c>
      <c r="E8327" s="5" t="s">
        <v>172</v>
      </c>
      <c r="F8327" s="6">
        <v>43776</v>
      </c>
      <c r="G8327" s="5" t="s">
        <v>148</v>
      </c>
      <c r="H8327" s="5" t="s">
        <v>190</v>
      </c>
      <c r="I8327">
        <v>43596</v>
      </c>
      <c r="J8327">
        <v>180</v>
      </c>
      <c r="K8327">
        <v>105</v>
      </c>
      <c r="L8327">
        <v>1</v>
      </c>
      <c r="M8327">
        <v>3097.5</v>
      </c>
      <c r="N8327">
        <v>2441.4859999999999</v>
      </c>
      <c r="O8327">
        <v>2441.4859999999999</v>
      </c>
      <c r="P8327">
        <v>105</v>
      </c>
      <c r="Q8327">
        <v>29.5</v>
      </c>
      <c r="R8327">
        <v>656.01400000000001</v>
      </c>
      <c r="S8327">
        <v>2019</v>
      </c>
      <c r="T8327">
        <v>11</v>
      </c>
      <c r="U8327">
        <v>45</v>
      </c>
    </row>
    <row r="8328" spans="1:21" x14ac:dyDescent="0.3">
      <c r="A8328" s="5" t="s">
        <v>168</v>
      </c>
      <c r="B8328" s="5" t="s">
        <v>175</v>
      </c>
      <c r="C8328" s="5" t="s">
        <v>86</v>
      </c>
      <c r="D8328" s="5" t="s">
        <v>434</v>
      </c>
      <c r="E8328" s="5" t="s">
        <v>172</v>
      </c>
      <c r="F8328" s="6">
        <v>43776</v>
      </c>
      <c r="G8328" s="5" t="s">
        <v>148</v>
      </c>
      <c r="H8328" s="5" t="s">
        <v>371</v>
      </c>
      <c r="I8328">
        <v>43596</v>
      </c>
      <c r="J8328">
        <v>180</v>
      </c>
      <c r="K8328">
        <v>1115.5</v>
      </c>
      <c r="L8328">
        <v>10</v>
      </c>
      <c r="M8328">
        <v>32349.5</v>
      </c>
      <c r="N8328">
        <v>24414.865000000002</v>
      </c>
      <c r="O8328">
        <v>2441.4859999999999</v>
      </c>
      <c r="P8328">
        <v>111.55</v>
      </c>
      <c r="Q8328">
        <v>29</v>
      </c>
      <c r="R8328">
        <v>7934.6350000000002</v>
      </c>
      <c r="S8328">
        <v>2019</v>
      </c>
      <c r="T8328">
        <v>11</v>
      </c>
      <c r="U8328">
        <v>45</v>
      </c>
    </row>
    <row r="8329" spans="1:21" x14ac:dyDescent="0.3">
      <c r="A8329" s="5" t="s">
        <v>168</v>
      </c>
      <c r="B8329" s="5" t="s">
        <v>175</v>
      </c>
      <c r="C8329" s="5" t="s">
        <v>86</v>
      </c>
      <c r="D8329" s="5" t="s">
        <v>434</v>
      </c>
      <c r="E8329" s="5" t="s">
        <v>172</v>
      </c>
      <c r="F8329" s="6">
        <v>43776</v>
      </c>
      <c r="G8329" s="5" t="s">
        <v>148</v>
      </c>
      <c r="H8329" s="5" t="s">
        <v>371</v>
      </c>
      <c r="I8329">
        <v>43596</v>
      </c>
      <c r="J8329">
        <v>180</v>
      </c>
      <c r="K8329">
        <v>1133</v>
      </c>
      <c r="L8329">
        <v>10</v>
      </c>
      <c r="M8329">
        <v>32630.400000000001</v>
      </c>
      <c r="N8329">
        <v>24414.865000000002</v>
      </c>
      <c r="O8329">
        <v>2441.4859999999999</v>
      </c>
      <c r="P8329">
        <v>113.3</v>
      </c>
      <c r="Q8329">
        <v>28.8</v>
      </c>
      <c r="R8329">
        <v>8215.5349999999999</v>
      </c>
      <c r="S8329">
        <v>2019</v>
      </c>
      <c r="T8329">
        <v>11</v>
      </c>
      <c r="U8329">
        <v>45</v>
      </c>
    </row>
    <row r="8330" spans="1:21" x14ac:dyDescent="0.3">
      <c r="A8330" s="5" t="s">
        <v>168</v>
      </c>
      <c r="B8330" s="5" t="s">
        <v>206</v>
      </c>
      <c r="C8330" s="5" t="s">
        <v>103</v>
      </c>
      <c r="D8330" s="5" t="s">
        <v>472</v>
      </c>
      <c r="E8330" s="5" t="s">
        <v>172</v>
      </c>
      <c r="F8330" s="6">
        <v>43776</v>
      </c>
      <c r="G8330" s="5" t="s">
        <v>148</v>
      </c>
      <c r="H8330" s="5" t="s">
        <v>173</v>
      </c>
      <c r="I8330">
        <v>43665</v>
      </c>
      <c r="J8330">
        <v>111</v>
      </c>
      <c r="K8330">
        <v>535.20000000000005</v>
      </c>
      <c r="L8330">
        <v>9</v>
      </c>
      <c r="M8330">
        <v>16591.2</v>
      </c>
      <c r="N8330">
        <v>14295.817999999999</v>
      </c>
      <c r="O8330">
        <v>1588.424</v>
      </c>
      <c r="P8330">
        <v>59.466666666666669</v>
      </c>
      <c r="Q8330">
        <v>31</v>
      </c>
      <c r="R8330">
        <v>2295.3820000000001</v>
      </c>
      <c r="S8330">
        <v>2019</v>
      </c>
      <c r="T8330">
        <v>11</v>
      </c>
      <c r="U8330">
        <v>45</v>
      </c>
    </row>
    <row r="8331" spans="1:21" x14ac:dyDescent="0.3">
      <c r="A8331" s="5" t="s">
        <v>168</v>
      </c>
      <c r="B8331" s="5" t="s">
        <v>206</v>
      </c>
      <c r="C8331" s="5" t="s">
        <v>109</v>
      </c>
      <c r="D8331" s="5" t="s">
        <v>473</v>
      </c>
      <c r="E8331" s="5" t="s">
        <v>172</v>
      </c>
      <c r="F8331" s="6">
        <v>43776</v>
      </c>
      <c r="G8331" s="5" t="s">
        <v>148</v>
      </c>
      <c r="H8331" s="5" t="s">
        <v>173</v>
      </c>
      <c r="I8331">
        <v>43651</v>
      </c>
      <c r="J8331">
        <v>125</v>
      </c>
      <c r="K8331">
        <v>158</v>
      </c>
      <c r="L8331">
        <v>2</v>
      </c>
      <c r="M8331">
        <v>4898</v>
      </c>
      <c r="N8331">
        <v>3904.2429999999999</v>
      </c>
      <c r="O8331">
        <v>1952.1220000000001</v>
      </c>
      <c r="P8331">
        <v>79</v>
      </c>
      <c r="Q8331">
        <v>31</v>
      </c>
      <c r="R8331">
        <v>993.75699999999995</v>
      </c>
      <c r="S8331">
        <v>2019</v>
      </c>
      <c r="T8331">
        <v>11</v>
      </c>
      <c r="U8331">
        <v>45</v>
      </c>
    </row>
    <row r="8332" spans="1:21" x14ac:dyDescent="0.3">
      <c r="A8332" s="5" t="s">
        <v>168</v>
      </c>
      <c r="B8332" s="5" t="s">
        <v>206</v>
      </c>
      <c r="C8332" s="5" t="s">
        <v>110</v>
      </c>
      <c r="D8332" s="5" t="s">
        <v>474</v>
      </c>
      <c r="E8332" s="5" t="s">
        <v>172</v>
      </c>
      <c r="F8332" s="6">
        <v>43776</v>
      </c>
      <c r="G8332" s="5" t="s">
        <v>148</v>
      </c>
      <c r="H8332" s="5" t="s">
        <v>173</v>
      </c>
      <c r="I8332">
        <v>43658</v>
      </c>
      <c r="J8332">
        <v>118</v>
      </c>
      <c r="K8332">
        <v>69.8</v>
      </c>
      <c r="L8332">
        <v>1</v>
      </c>
      <c r="M8332">
        <v>2163.8000000000002</v>
      </c>
      <c r="N8332">
        <v>1872.7260000000001</v>
      </c>
      <c r="O8332">
        <v>1872.7260000000001</v>
      </c>
      <c r="P8332">
        <v>69.8</v>
      </c>
      <c r="Q8332">
        <v>31</v>
      </c>
      <c r="R8332">
        <v>291.07400000000001</v>
      </c>
      <c r="S8332">
        <v>2019</v>
      </c>
      <c r="T8332">
        <v>11</v>
      </c>
      <c r="U8332">
        <v>45</v>
      </c>
    </row>
    <row r="8333" spans="1:21" x14ac:dyDescent="0.3">
      <c r="A8333" s="5" t="s">
        <v>168</v>
      </c>
      <c r="B8333" s="5" t="s">
        <v>206</v>
      </c>
      <c r="C8333" s="5" t="s">
        <v>117</v>
      </c>
      <c r="D8333" s="5" t="s">
        <v>471</v>
      </c>
      <c r="E8333" s="5" t="s">
        <v>172</v>
      </c>
      <c r="F8333" s="6">
        <v>43776</v>
      </c>
      <c r="G8333" s="5" t="s">
        <v>148</v>
      </c>
      <c r="H8333" s="5" t="s">
        <v>190</v>
      </c>
      <c r="I8333">
        <v>43604</v>
      </c>
      <c r="J8333">
        <v>172</v>
      </c>
      <c r="K8333">
        <v>90.8</v>
      </c>
      <c r="L8333">
        <v>1</v>
      </c>
      <c r="M8333">
        <v>2678.6</v>
      </c>
      <c r="N8333">
        <v>2546.0720000000001</v>
      </c>
      <c r="O8333">
        <v>2546.0720000000001</v>
      </c>
      <c r="P8333">
        <v>90.8</v>
      </c>
      <c r="Q8333">
        <v>29.5</v>
      </c>
      <c r="R8333">
        <v>132.52799999999999</v>
      </c>
      <c r="S8333">
        <v>2019</v>
      </c>
      <c r="T8333">
        <v>11</v>
      </c>
      <c r="U8333">
        <v>45</v>
      </c>
    </row>
    <row r="8334" spans="1:21" x14ac:dyDescent="0.3">
      <c r="A8334" s="5" t="s">
        <v>168</v>
      </c>
      <c r="B8334" s="5" t="s">
        <v>206</v>
      </c>
      <c r="C8334" s="5" t="s">
        <v>117</v>
      </c>
      <c r="D8334" s="5" t="s">
        <v>471</v>
      </c>
      <c r="E8334" s="5" t="s">
        <v>172</v>
      </c>
      <c r="F8334" s="6">
        <v>43776</v>
      </c>
      <c r="G8334" s="5" t="s">
        <v>148</v>
      </c>
      <c r="H8334" s="5" t="s">
        <v>178</v>
      </c>
      <c r="I8334">
        <v>43604</v>
      </c>
      <c r="J8334">
        <v>172</v>
      </c>
      <c r="K8334">
        <v>223.4</v>
      </c>
      <c r="L8334">
        <v>2</v>
      </c>
      <c r="M8334">
        <v>6590.3</v>
      </c>
      <c r="N8334">
        <v>5092.1440000000002</v>
      </c>
      <c r="O8334">
        <v>2546.0720000000001</v>
      </c>
      <c r="P8334">
        <v>111.7</v>
      </c>
      <c r="Q8334">
        <v>29.5</v>
      </c>
      <c r="R8334">
        <v>1498.1559999999999</v>
      </c>
      <c r="S8334">
        <v>2019</v>
      </c>
      <c r="T8334">
        <v>11</v>
      </c>
      <c r="U8334">
        <v>45</v>
      </c>
    </row>
    <row r="8335" spans="1:21" x14ac:dyDescent="0.3">
      <c r="A8335" s="5" t="s">
        <v>168</v>
      </c>
      <c r="B8335" s="5" t="s">
        <v>206</v>
      </c>
      <c r="C8335" s="5" t="s">
        <v>117</v>
      </c>
      <c r="D8335" s="5" t="s">
        <v>471</v>
      </c>
      <c r="E8335" s="5" t="s">
        <v>172</v>
      </c>
      <c r="F8335" s="6">
        <v>43776</v>
      </c>
      <c r="G8335" s="5" t="s">
        <v>148</v>
      </c>
      <c r="H8335" s="5" t="s">
        <v>198</v>
      </c>
      <c r="I8335">
        <v>43604</v>
      </c>
      <c r="J8335">
        <v>172</v>
      </c>
      <c r="K8335">
        <v>125.6</v>
      </c>
      <c r="L8335">
        <v>1</v>
      </c>
      <c r="M8335">
        <v>3705.2</v>
      </c>
      <c r="N8335">
        <v>2546.0720000000001</v>
      </c>
      <c r="O8335">
        <v>2546.0720000000001</v>
      </c>
      <c r="P8335">
        <v>125.6</v>
      </c>
      <c r="Q8335">
        <v>29.5</v>
      </c>
      <c r="R8335">
        <v>1159.1279999999999</v>
      </c>
      <c r="S8335">
        <v>2019</v>
      </c>
      <c r="T8335">
        <v>11</v>
      </c>
      <c r="U8335">
        <v>45</v>
      </c>
    </row>
    <row r="8336" spans="1:21" x14ac:dyDescent="0.3">
      <c r="A8336" s="5" t="s">
        <v>168</v>
      </c>
      <c r="B8336" s="5" t="s">
        <v>175</v>
      </c>
      <c r="C8336" s="5" t="s">
        <v>87</v>
      </c>
      <c r="D8336" s="5" t="s">
        <v>475</v>
      </c>
      <c r="E8336" s="5" t="s">
        <v>172</v>
      </c>
      <c r="F8336" s="6">
        <v>43780</v>
      </c>
      <c r="G8336" s="5" t="s">
        <v>148</v>
      </c>
      <c r="H8336" s="5" t="s">
        <v>264</v>
      </c>
      <c r="I8336">
        <v>43603</v>
      </c>
      <c r="J8336">
        <v>177</v>
      </c>
      <c r="K8336">
        <v>1906</v>
      </c>
      <c r="L8336">
        <v>17</v>
      </c>
      <c r="M8336">
        <v>55274</v>
      </c>
      <c r="N8336">
        <v>42896.830999999998</v>
      </c>
      <c r="O8336">
        <v>2523.3429999999998</v>
      </c>
      <c r="P8336">
        <v>112.11764705882354</v>
      </c>
      <c r="Q8336">
        <v>29</v>
      </c>
      <c r="R8336">
        <v>12377.169</v>
      </c>
      <c r="S8336">
        <v>2019</v>
      </c>
      <c r="T8336">
        <v>11</v>
      </c>
      <c r="U8336">
        <v>46</v>
      </c>
    </row>
    <row r="8337" spans="1:21" x14ac:dyDescent="0.3">
      <c r="A8337" s="5" t="s">
        <v>168</v>
      </c>
      <c r="B8337" s="5" t="s">
        <v>206</v>
      </c>
      <c r="C8337" s="5" t="s">
        <v>118</v>
      </c>
      <c r="D8337" s="5" t="s">
        <v>476</v>
      </c>
      <c r="E8337" s="5" t="s">
        <v>172</v>
      </c>
      <c r="F8337" s="6">
        <v>43780</v>
      </c>
      <c r="G8337" s="5" t="s">
        <v>148</v>
      </c>
      <c r="H8337" s="5" t="s">
        <v>477</v>
      </c>
      <c r="I8337">
        <v>43611</v>
      </c>
      <c r="J8337">
        <v>169</v>
      </c>
      <c r="K8337">
        <v>110</v>
      </c>
      <c r="L8337">
        <v>1</v>
      </c>
      <c r="M8337">
        <v>3245</v>
      </c>
      <c r="N8337">
        <v>2532.1750000000002</v>
      </c>
      <c r="O8337">
        <v>2532.1750000000002</v>
      </c>
      <c r="P8337">
        <v>110</v>
      </c>
      <c r="Q8337">
        <v>29.5</v>
      </c>
      <c r="R8337">
        <v>712.82500000000005</v>
      </c>
      <c r="S8337">
        <v>2019</v>
      </c>
      <c r="T8337">
        <v>11</v>
      </c>
      <c r="U8337">
        <v>46</v>
      </c>
    </row>
    <row r="8338" spans="1:21" x14ac:dyDescent="0.3">
      <c r="A8338" s="5" t="s">
        <v>168</v>
      </c>
      <c r="B8338" s="5" t="s">
        <v>206</v>
      </c>
      <c r="C8338" s="5" t="s">
        <v>118</v>
      </c>
      <c r="D8338" s="5" t="s">
        <v>476</v>
      </c>
      <c r="E8338" s="5" t="s">
        <v>172</v>
      </c>
      <c r="F8338" s="6">
        <v>43780</v>
      </c>
      <c r="G8338" s="5" t="s">
        <v>148</v>
      </c>
      <c r="H8338" s="5" t="s">
        <v>199</v>
      </c>
      <c r="I8338">
        <v>43611</v>
      </c>
      <c r="J8338">
        <v>169</v>
      </c>
      <c r="K8338">
        <v>844</v>
      </c>
      <c r="L8338">
        <v>8</v>
      </c>
      <c r="M8338">
        <v>24898</v>
      </c>
      <c r="N8338">
        <v>20257.396000000001</v>
      </c>
      <c r="O8338">
        <v>2532.1750000000002</v>
      </c>
      <c r="P8338">
        <v>105.5</v>
      </c>
      <c r="Q8338">
        <v>29.5</v>
      </c>
      <c r="R8338">
        <v>4640.6040000000003</v>
      </c>
      <c r="S8338">
        <v>2019</v>
      </c>
      <c r="T8338">
        <v>11</v>
      </c>
      <c r="U8338">
        <v>46</v>
      </c>
    </row>
    <row r="8339" spans="1:21" x14ac:dyDescent="0.3">
      <c r="A8339" s="5" t="s">
        <v>168</v>
      </c>
      <c r="B8339" s="5" t="s">
        <v>206</v>
      </c>
      <c r="C8339" s="5" t="s">
        <v>118</v>
      </c>
      <c r="D8339" s="5" t="s">
        <v>476</v>
      </c>
      <c r="E8339" s="5" t="s">
        <v>172</v>
      </c>
      <c r="F8339" s="6">
        <v>43780</v>
      </c>
      <c r="G8339" s="5" t="s">
        <v>148</v>
      </c>
      <c r="H8339" s="5" t="s">
        <v>214</v>
      </c>
      <c r="I8339">
        <v>43611</v>
      </c>
      <c r="J8339">
        <v>169</v>
      </c>
      <c r="K8339">
        <v>200</v>
      </c>
      <c r="L8339">
        <v>2</v>
      </c>
      <c r="M8339">
        <v>5900</v>
      </c>
      <c r="N8339">
        <v>5064.3490000000002</v>
      </c>
      <c r="O8339">
        <v>2532.1750000000002</v>
      </c>
      <c r="P8339">
        <v>100</v>
      </c>
      <c r="Q8339">
        <v>29.5</v>
      </c>
      <c r="R8339">
        <v>835.65099999999995</v>
      </c>
      <c r="S8339">
        <v>2019</v>
      </c>
      <c r="T8339">
        <v>11</v>
      </c>
      <c r="U8339">
        <v>46</v>
      </c>
    </row>
    <row r="8340" spans="1:21" x14ac:dyDescent="0.3">
      <c r="A8340" s="5" t="s">
        <v>168</v>
      </c>
      <c r="B8340" s="5" t="s">
        <v>206</v>
      </c>
      <c r="C8340" s="5" t="s">
        <v>118</v>
      </c>
      <c r="D8340" s="5" t="s">
        <v>476</v>
      </c>
      <c r="E8340" s="5" t="s">
        <v>172</v>
      </c>
      <c r="F8340" s="6">
        <v>43780</v>
      </c>
      <c r="G8340" s="5" t="s">
        <v>148</v>
      </c>
      <c r="H8340" s="5" t="s">
        <v>478</v>
      </c>
      <c r="I8340">
        <v>43611</v>
      </c>
      <c r="J8340">
        <v>169</v>
      </c>
      <c r="K8340">
        <v>629</v>
      </c>
      <c r="L8340">
        <v>6</v>
      </c>
      <c r="M8340">
        <v>18555.5</v>
      </c>
      <c r="N8340">
        <v>15193.047</v>
      </c>
      <c r="O8340">
        <v>2532.1750000000002</v>
      </c>
      <c r="P8340">
        <v>104.83333333333333</v>
      </c>
      <c r="Q8340">
        <v>29.5</v>
      </c>
      <c r="R8340">
        <v>3362.453</v>
      </c>
      <c r="S8340">
        <v>2019</v>
      </c>
      <c r="T8340">
        <v>11</v>
      </c>
      <c r="U8340">
        <v>46</v>
      </c>
    </row>
    <row r="8341" spans="1:21" x14ac:dyDescent="0.3">
      <c r="A8341" s="5" t="s">
        <v>168</v>
      </c>
      <c r="B8341" s="5" t="s">
        <v>206</v>
      </c>
      <c r="C8341" s="5" t="s">
        <v>118</v>
      </c>
      <c r="D8341" s="5" t="s">
        <v>476</v>
      </c>
      <c r="E8341" s="5" t="s">
        <v>172</v>
      </c>
      <c r="F8341" s="6">
        <v>43780</v>
      </c>
      <c r="G8341" s="5" t="s">
        <v>148</v>
      </c>
      <c r="H8341" s="5" t="s">
        <v>215</v>
      </c>
      <c r="I8341">
        <v>43611</v>
      </c>
      <c r="J8341">
        <v>169</v>
      </c>
      <c r="K8341">
        <v>400</v>
      </c>
      <c r="L8341">
        <v>4</v>
      </c>
      <c r="M8341">
        <v>11800</v>
      </c>
      <c r="N8341">
        <v>10128.698</v>
      </c>
      <c r="O8341">
        <v>2532.1750000000002</v>
      </c>
      <c r="P8341">
        <v>100</v>
      </c>
      <c r="Q8341">
        <v>29.5</v>
      </c>
      <c r="R8341">
        <v>1671.3019999999999</v>
      </c>
      <c r="S8341">
        <v>2019</v>
      </c>
      <c r="T8341">
        <v>11</v>
      </c>
      <c r="U8341">
        <v>46</v>
      </c>
    </row>
    <row r="8342" spans="1:21" x14ac:dyDescent="0.3">
      <c r="A8342" s="5" t="s">
        <v>168</v>
      </c>
      <c r="B8342" s="5" t="s">
        <v>206</v>
      </c>
      <c r="C8342" s="5" t="s">
        <v>118</v>
      </c>
      <c r="D8342" s="5" t="s">
        <v>476</v>
      </c>
      <c r="E8342" s="5" t="s">
        <v>172</v>
      </c>
      <c r="F8342" s="6">
        <v>43780</v>
      </c>
      <c r="G8342" s="5" t="s">
        <v>148</v>
      </c>
      <c r="H8342" s="5" t="s">
        <v>200</v>
      </c>
      <c r="I8342">
        <v>43611</v>
      </c>
      <c r="J8342">
        <v>169</v>
      </c>
      <c r="K8342">
        <v>841</v>
      </c>
      <c r="L8342">
        <v>8</v>
      </c>
      <c r="M8342">
        <v>24809.5</v>
      </c>
      <c r="N8342">
        <v>20257.396000000001</v>
      </c>
      <c r="O8342">
        <v>2532.1750000000002</v>
      </c>
      <c r="P8342">
        <v>105.125</v>
      </c>
      <c r="Q8342">
        <v>29.5</v>
      </c>
      <c r="R8342">
        <v>4552.1040000000003</v>
      </c>
      <c r="S8342">
        <v>2019</v>
      </c>
      <c r="T8342">
        <v>11</v>
      </c>
      <c r="U8342">
        <v>46</v>
      </c>
    </row>
    <row r="8343" spans="1:21" x14ac:dyDescent="0.3">
      <c r="A8343" s="5" t="s">
        <v>168</v>
      </c>
      <c r="B8343" s="5" t="s">
        <v>169</v>
      </c>
      <c r="C8343" s="5" t="s">
        <v>170</v>
      </c>
      <c r="D8343" s="5" t="s">
        <v>428</v>
      </c>
      <c r="E8343" s="5" t="s">
        <v>172</v>
      </c>
      <c r="F8343" s="6">
        <v>43781</v>
      </c>
      <c r="G8343" s="5" t="s">
        <v>148</v>
      </c>
      <c r="H8343" s="5" t="s">
        <v>194</v>
      </c>
      <c r="I8343">
        <v>43540</v>
      </c>
      <c r="J8343">
        <v>241</v>
      </c>
      <c r="K8343">
        <v>152.5</v>
      </c>
      <c r="L8343">
        <v>1</v>
      </c>
      <c r="M8343">
        <v>4498.75</v>
      </c>
      <c r="N8343">
        <v>2582.8470000000002</v>
      </c>
      <c r="O8343">
        <v>2582.8470000000002</v>
      </c>
      <c r="P8343">
        <v>152.5</v>
      </c>
      <c r="Q8343">
        <v>29.5</v>
      </c>
      <c r="R8343">
        <v>1915.903</v>
      </c>
      <c r="S8343">
        <v>2019</v>
      </c>
      <c r="T8343">
        <v>11</v>
      </c>
      <c r="U8343">
        <v>46</v>
      </c>
    </row>
    <row r="8344" spans="1:21" x14ac:dyDescent="0.3">
      <c r="A8344" s="5" t="s">
        <v>168</v>
      </c>
      <c r="B8344" s="5" t="s">
        <v>169</v>
      </c>
      <c r="C8344" s="5" t="s">
        <v>170</v>
      </c>
      <c r="D8344" s="5" t="s">
        <v>461</v>
      </c>
      <c r="E8344" s="5" t="s">
        <v>172</v>
      </c>
      <c r="F8344" s="6">
        <v>43781</v>
      </c>
      <c r="G8344" s="5" t="s">
        <v>148</v>
      </c>
      <c r="H8344" s="5" t="s">
        <v>194</v>
      </c>
      <c r="I8344">
        <v>43568</v>
      </c>
      <c r="J8344">
        <v>213</v>
      </c>
      <c r="K8344">
        <v>130</v>
      </c>
      <c r="L8344">
        <v>1</v>
      </c>
      <c r="M8344">
        <v>3835</v>
      </c>
      <c r="N8344">
        <v>2829.5590000000002</v>
      </c>
      <c r="O8344">
        <v>2829.5590000000002</v>
      </c>
      <c r="P8344">
        <v>130</v>
      </c>
      <c r="Q8344">
        <v>29.5</v>
      </c>
      <c r="R8344">
        <v>1005.441</v>
      </c>
      <c r="S8344">
        <v>2019</v>
      </c>
      <c r="T8344">
        <v>11</v>
      </c>
      <c r="U8344">
        <v>46</v>
      </c>
    </row>
    <row r="8345" spans="1:21" x14ac:dyDescent="0.3">
      <c r="A8345" s="5" t="s">
        <v>168</v>
      </c>
      <c r="B8345" s="5" t="s">
        <v>169</v>
      </c>
      <c r="C8345" s="5" t="s">
        <v>170</v>
      </c>
      <c r="D8345" s="5" t="s">
        <v>437</v>
      </c>
      <c r="E8345" s="5" t="s">
        <v>172</v>
      </c>
      <c r="F8345" s="6">
        <v>43781</v>
      </c>
      <c r="G8345" s="5" t="s">
        <v>148</v>
      </c>
      <c r="H8345" s="5" t="s">
        <v>173</v>
      </c>
      <c r="I8345">
        <v>43504</v>
      </c>
      <c r="J8345">
        <v>277</v>
      </c>
      <c r="K8345">
        <v>100</v>
      </c>
      <c r="L8345">
        <v>1</v>
      </c>
      <c r="M8345">
        <v>3100</v>
      </c>
      <c r="N8345">
        <v>3295.0920000000001</v>
      </c>
      <c r="O8345">
        <v>3295.0920000000001</v>
      </c>
      <c r="P8345">
        <v>100</v>
      </c>
      <c r="Q8345">
        <v>31</v>
      </c>
      <c r="R8345">
        <v>-195.09200000000001</v>
      </c>
      <c r="S8345">
        <v>2019</v>
      </c>
      <c r="T8345">
        <v>11</v>
      </c>
      <c r="U8345">
        <v>46</v>
      </c>
    </row>
    <row r="8346" spans="1:21" x14ac:dyDescent="0.3">
      <c r="A8346" s="5" t="s">
        <v>168</v>
      </c>
      <c r="B8346" s="5" t="s">
        <v>169</v>
      </c>
      <c r="C8346" s="5" t="s">
        <v>170</v>
      </c>
      <c r="D8346" s="5" t="s">
        <v>468</v>
      </c>
      <c r="E8346" s="5" t="s">
        <v>172</v>
      </c>
      <c r="F8346" s="6">
        <v>43781</v>
      </c>
      <c r="G8346" s="5" t="s">
        <v>148</v>
      </c>
      <c r="H8346" s="5" t="s">
        <v>184</v>
      </c>
      <c r="I8346">
        <v>43607</v>
      </c>
      <c r="J8346">
        <v>174</v>
      </c>
      <c r="K8346">
        <v>2919</v>
      </c>
      <c r="L8346">
        <v>20</v>
      </c>
      <c r="M8346">
        <v>71758.75</v>
      </c>
      <c r="N8346">
        <v>62748.955000000002</v>
      </c>
      <c r="O8346">
        <v>3137.4479999999999</v>
      </c>
      <c r="P8346">
        <v>145.94999999999999</v>
      </c>
      <c r="Q8346">
        <v>24.583300000000001</v>
      </c>
      <c r="R8346">
        <v>9009.7950000000001</v>
      </c>
      <c r="S8346">
        <v>2019</v>
      </c>
      <c r="T8346">
        <v>11</v>
      </c>
      <c r="U8346">
        <v>46</v>
      </c>
    </row>
    <row r="8347" spans="1:21" x14ac:dyDescent="0.3">
      <c r="A8347" s="5" t="s">
        <v>168</v>
      </c>
      <c r="B8347" s="5" t="s">
        <v>169</v>
      </c>
      <c r="C8347" s="5" t="s">
        <v>170</v>
      </c>
      <c r="D8347" s="5" t="s">
        <v>479</v>
      </c>
      <c r="E8347" s="5" t="s">
        <v>172</v>
      </c>
      <c r="F8347" s="6">
        <v>43781</v>
      </c>
      <c r="G8347" s="5" t="s">
        <v>148</v>
      </c>
      <c r="H8347" s="5" t="s">
        <v>184</v>
      </c>
      <c r="I8347">
        <v>43614</v>
      </c>
      <c r="J8347">
        <v>167</v>
      </c>
      <c r="K8347">
        <v>2919</v>
      </c>
      <c r="L8347">
        <v>4</v>
      </c>
      <c r="M8347">
        <v>14351.75</v>
      </c>
      <c r="N8347">
        <v>11454.878000000001</v>
      </c>
      <c r="O8347">
        <v>2863.7190000000001</v>
      </c>
      <c r="P8347">
        <v>729.75</v>
      </c>
      <c r="Q8347">
        <v>4.9166999999999996</v>
      </c>
      <c r="R8347">
        <v>2896.8719999999998</v>
      </c>
      <c r="S8347">
        <v>2019</v>
      </c>
      <c r="T8347">
        <v>11</v>
      </c>
      <c r="U8347">
        <v>46</v>
      </c>
    </row>
    <row r="8348" spans="1:21" x14ac:dyDescent="0.3">
      <c r="A8348" s="5" t="s">
        <v>168</v>
      </c>
      <c r="B8348" s="5" t="s">
        <v>175</v>
      </c>
      <c r="C8348" s="5" t="s">
        <v>83</v>
      </c>
      <c r="D8348" s="5" t="s">
        <v>480</v>
      </c>
      <c r="E8348" s="5" t="s">
        <v>172</v>
      </c>
      <c r="F8348" s="6">
        <v>43781</v>
      </c>
      <c r="G8348" s="5" t="s">
        <v>148</v>
      </c>
      <c r="H8348" s="5" t="s">
        <v>233</v>
      </c>
      <c r="I8348">
        <v>43681</v>
      </c>
      <c r="J8348">
        <v>100</v>
      </c>
      <c r="K8348">
        <v>39.5</v>
      </c>
      <c r="L8348">
        <v>1</v>
      </c>
      <c r="M8348">
        <v>1224.5</v>
      </c>
      <c r="N8348">
        <v>1064.55</v>
      </c>
      <c r="O8348">
        <v>1064.55</v>
      </c>
      <c r="P8348">
        <v>39.5</v>
      </c>
      <c r="Q8348">
        <v>31</v>
      </c>
      <c r="R8348">
        <v>159.94999999999999</v>
      </c>
      <c r="S8348">
        <v>2019</v>
      </c>
      <c r="T8348">
        <v>11</v>
      </c>
      <c r="U8348">
        <v>46</v>
      </c>
    </row>
    <row r="8349" spans="1:21" x14ac:dyDescent="0.3">
      <c r="A8349" s="5" t="s">
        <v>168</v>
      </c>
      <c r="B8349" s="5" t="s">
        <v>175</v>
      </c>
      <c r="C8349" s="5" t="s">
        <v>86</v>
      </c>
      <c r="D8349" s="5" t="s">
        <v>434</v>
      </c>
      <c r="E8349" s="5" t="s">
        <v>172</v>
      </c>
      <c r="F8349" s="6">
        <v>43781</v>
      </c>
      <c r="G8349" s="5" t="s">
        <v>148</v>
      </c>
      <c r="H8349" s="5" t="s">
        <v>190</v>
      </c>
      <c r="I8349">
        <v>43596</v>
      </c>
      <c r="J8349">
        <v>185</v>
      </c>
      <c r="K8349">
        <v>103</v>
      </c>
      <c r="L8349">
        <v>1</v>
      </c>
      <c r="M8349">
        <v>2678</v>
      </c>
      <c r="N8349">
        <v>2441.4859999999999</v>
      </c>
      <c r="O8349">
        <v>2441.4859999999999</v>
      </c>
      <c r="P8349">
        <v>103</v>
      </c>
      <c r="Q8349">
        <v>26</v>
      </c>
      <c r="R8349">
        <v>236.51400000000001</v>
      </c>
      <c r="S8349">
        <v>2019</v>
      </c>
      <c r="T8349">
        <v>11</v>
      </c>
      <c r="U8349">
        <v>46</v>
      </c>
    </row>
    <row r="8350" spans="1:21" x14ac:dyDescent="0.3">
      <c r="A8350" s="5" t="s">
        <v>168</v>
      </c>
      <c r="B8350" s="5" t="s">
        <v>175</v>
      </c>
      <c r="C8350" s="5" t="s">
        <v>86</v>
      </c>
      <c r="D8350" s="5" t="s">
        <v>434</v>
      </c>
      <c r="E8350" s="5" t="s">
        <v>172</v>
      </c>
      <c r="F8350" s="6">
        <v>43781</v>
      </c>
      <c r="G8350" s="5" t="s">
        <v>148</v>
      </c>
      <c r="H8350" s="5" t="s">
        <v>235</v>
      </c>
      <c r="I8350">
        <v>43596</v>
      </c>
      <c r="J8350">
        <v>185</v>
      </c>
      <c r="K8350">
        <v>108</v>
      </c>
      <c r="L8350">
        <v>1</v>
      </c>
      <c r="M8350">
        <v>3186</v>
      </c>
      <c r="N8350">
        <v>2441.4859999999999</v>
      </c>
      <c r="O8350">
        <v>2441.4859999999999</v>
      </c>
      <c r="P8350">
        <v>108</v>
      </c>
      <c r="Q8350">
        <v>29.5</v>
      </c>
      <c r="R8350">
        <v>744.51400000000001</v>
      </c>
      <c r="S8350">
        <v>2019</v>
      </c>
      <c r="T8350">
        <v>11</v>
      </c>
      <c r="U8350">
        <v>46</v>
      </c>
    </row>
    <row r="8351" spans="1:21" x14ac:dyDescent="0.3">
      <c r="A8351" s="5" t="s">
        <v>168</v>
      </c>
      <c r="B8351" s="5" t="s">
        <v>175</v>
      </c>
      <c r="C8351" s="5" t="s">
        <v>86</v>
      </c>
      <c r="D8351" s="5" t="s">
        <v>434</v>
      </c>
      <c r="E8351" s="5" t="s">
        <v>172</v>
      </c>
      <c r="F8351" s="6">
        <v>43781</v>
      </c>
      <c r="G8351" s="5" t="s">
        <v>148</v>
      </c>
      <c r="H8351" s="5" t="s">
        <v>208</v>
      </c>
      <c r="I8351">
        <v>43596</v>
      </c>
      <c r="J8351">
        <v>185</v>
      </c>
      <c r="K8351">
        <v>97</v>
      </c>
      <c r="L8351">
        <v>1</v>
      </c>
      <c r="M8351">
        <v>2861.5</v>
      </c>
      <c r="N8351">
        <v>2441.4859999999999</v>
      </c>
      <c r="O8351">
        <v>2441.4859999999999</v>
      </c>
      <c r="P8351">
        <v>97</v>
      </c>
      <c r="Q8351">
        <v>29.5</v>
      </c>
      <c r="R8351">
        <v>420.01400000000001</v>
      </c>
      <c r="S8351">
        <v>2019</v>
      </c>
      <c r="T8351">
        <v>11</v>
      </c>
      <c r="U8351">
        <v>46</v>
      </c>
    </row>
    <row r="8352" spans="1:21" x14ac:dyDescent="0.3">
      <c r="A8352" s="5" t="s">
        <v>168</v>
      </c>
      <c r="B8352" s="5" t="s">
        <v>175</v>
      </c>
      <c r="C8352" s="5" t="s">
        <v>86</v>
      </c>
      <c r="D8352" s="5" t="s">
        <v>434</v>
      </c>
      <c r="E8352" s="5" t="s">
        <v>172</v>
      </c>
      <c r="F8352" s="6">
        <v>43781</v>
      </c>
      <c r="G8352" s="5" t="s">
        <v>148</v>
      </c>
      <c r="H8352" s="5" t="s">
        <v>194</v>
      </c>
      <c r="I8352">
        <v>43596</v>
      </c>
      <c r="J8352">
        <v>185</v>
      </c>
      <c r="K8352">
        <v>359</v>
      </c>
      <c r="L8352">
        <v>3</v>
      </c>
      <c r="M8352">
        <v>10590.5</v>
      </c>
      <c r="N8352">
        <v>7324.4589999999998</v>
      </c>
      <c r="O8352">
        <v>2441.4859999999999</v>
      </c>
      <c r="P8352">
        <v>119.66666666666667</v>
      </c>
      <c r="Q8352">
        <v>29.5</v>
      </c>
      <c r="R8352">
        <v>3266.0410000000002</v>
      </c>
      <c r="S8352">
        <v>2019</v>
      </c>
      <c r="T8352">
        <v>11</v>
      </c>
      <c r="U8352">
        <v>46</v>
      </c>
    </row>
    <row r="8353" spans="1:21" x14ac:dyDescent="0.3">
      <c r="A8353" s="5" t="s">
        <v>168</v>
      </c>
      <c r="B8353" s="5" t="s">
        <v>175</v>
      </c>
      <c r="C8353" s="5" t="s">
        <v>86</v>
      </c>
      <c r="D8353" s="5" t="s">
        <v>434</v>
      </c>
      <c r="E8353" s="5" t="s">
        <v>172</v>
      </c>
      <c r="F8353" s="6">
        <v>43781</v>
      </c>
      <c r="G8353" s="5" t="s">
        <v>148</v>
      </c>
      <c r="H8353" s="5" t="s">
        <v>190</v>
      </c>
      <c r="I8353">
        <v>43596</v>
      </c>
      <c r="J8353">
        <v>185</v>
      </c>
      <c r="K8353">
        <v>116.5</v>
      </c>
      <c r="L8353">
        <v>1</v>
      </c>
      <c r="M8353">
        <v>3029</v>
      </c>
      <c r="N8353">
        <v>2441.4859999999999</v>
      </c>
      <c r="O8353">
        <v>2441.4859999999999</v>
      </c>
      <c r="P8353">
        <v>116.5</v>
      </c>
      <c r="Q8353">
        <v>26</v>
      </c>
      <c r="R8353">
        <v>587.51400000000001</v>
      </c>
      <c r="S8353">
        <v>2019</v>
      </c>
      <c r="T8353">
        <v>11</v>
      </c>
      <c r="U8353">
        <v>46</v>
      </c>
    </row>
    <row r="8354" spans="1:21" x14ac:dyDescent="0.3">
      <c r="A8354" s="5" t="s">
        <v>168</v>
      </c>
      <c r="B8354" s="5" t="s">
        <v>175</v>
      </c>
      <c r="C8354" s="5" t="s">
        <v>86</v>
      </c>
      <c r="D8354" s="5" t="s">
        <v>434</v>
      </c>
      <c r="E8354" s="5" t="s">
        <v>172</v>
      </c>
      <c r="F8354" s="6">
        <v>43781</v>
      </c>
      <c r="G8354" s="5" t="s">
        <v>148</v>
      </c>
      <c r="H8354" s="5" t="s">
        <v>194</v>
      </c>
      <c r="I8354">
        <v>43596</v>
      </c>
      <c r="J8354">
        <v>185</v>
      </c>
      <c r="K8354">
        <v>463</v>
      </c>
      <c r="L8354">
        <v>4</v>
      </c>
      <c r="M8354">
        <v>13658.5</v>
      </c>
      <c r="N8354">
        <v>9765.9459999999999</v>
      </c>
      <c r="O8354">
        <v>2441.4859999999999</v>
      </c>
      <c r="P8354">
        <v>115.75</v>
      </c>
      <c r="Q8354">
        <v>29.5</v>
      </c>
      <c r="R8354">
        <v>3892.5540000000001</v>
      </c>
      <c r="S8354">
        <v>2019</v>
      </c>
      <c r="T8354">
        <v>11</v>
      </c>
      <c r="U8354">
        <v>46</v>
      </c>
    </row>
    <row r="8355" spans="1:21" x14ac:dyDescent="0.3">
      <c r="A8355" s="5" t="s">
        <v>168</v>
      </c>
      <c r="B8355" s="5" t="s">
        <v>175</v>
      </c>
      <c r="C8355" s="5" t="s">
        <v>87</v>
      </c>
      <c r="D8355" s="5" t="s">
        <v>475</v>
      </c>
      <c r="E8355" s="5" t="s">
        <v>172</v>
      </c>
      <c r="F8355" s="6">
        <v>43781</v>
      </c>
      <c r="G8355" s="5" t="s">
        <v>148</v>
      </c>
      <c r="H8355" s="5" t="s">
        <v>212</v>
      </c>
      <c r="I8355">
        <v>43603</v>
      </c>
      <c r="J8355">
        <v>178</v>
      </c>
      <c r="K8355">
        <v>123</v>
      </c>
      <c r="L8355">
        <v>1</v>
      </c>
      <c r="M8355">
        <v>3198</v>
      </c>
      <c r="N8355">
        <v>2523.3429999999998</v>
      </c>
      <c r="O8355">
        <v>2523.3429999999998</v>
      </c>
      <c r="P8355">
        <v>123</v>
      </c>
      <c r="Q8355">
        <v>26</v>
      </c>
      <c r="R8355">
        <v>674.65700000000004</v>
      </c>
      <c r="S8355">
        <v>2019</v>
      </c>
      <c r="T8355">
        <v>11</v>
      </c>
      <c r="U8355">
        <v>46</v>
      </c>
    </row>
    <row r="8356" spans="1:21" x14ac:dyDescent="0.3">
      <c r="A8356" s="5" t="s">
        <v>168</v>
      </c>
      <c r="B8356" s="5" t="s">
        <v>206</v>
      </c>
      <c r="C8356" s="5" t="s">
        <v>116</v>
      </c>
      <c r="D8356" s="5" t="s">
        <v>436</v>
      </c>
      <c r="E8356" s="5" t="s">
        <v>172</v>
      </c>
      <c r="F8356" s="6">
        <v>43781</v>
      </c>
      <c r="G8356" s="5" t="s">
        <v>148</v>
      </c>
      <c r="H8356" s="5" t="s">
        <v>173</v>
      </c>
      <c r="I8356">
        <v>43597</v>
      </c>
      <c r="J8356">
        <v>184</v>
      </c>
      <c r="K8356">
        <v>1620.4</v>
      </c>
      <c r="L8356">
        <v>13</v>
      </c>
      <c r="M8356">
        <v>50232.4</v>
      </c>
      <c r="N8356">
        <v>45468.436000000002</v>
      </c>
      <c r="O8356">
        <v>3497.5720000000001</v>
      </c>
      <c r="P8356">
        <v>124.64615384615385</v>
      </c>
      <c r="Q8356">
        <v>31</v>
      </c>
      <c r="R8356">
        <v>4763.9639999999999</v>
      </c>
      <c r="S8356">
        <v>2019</v>
      </c>
      <c r="T8356">
        <v>11</v>
      </c>
      <c r="U8356">
        <v>46</v>
      </c>
    </row>
    <row r="8357" spans="1:21" x14ac:dyDescent="0.3">
      <c r="A8357" s="5" t="s">
        <v>168</v>
      </c>
      <c r="B8357" s="5" t="s">
        <v>206</v>
      </c>
      <c r="C8357" s="5" t="s">
        <v>117</v>
      </c>
      <c r="D8357" s="5" t="s">
        <v>471</v>
      </c>
      <c r="E8357" s="5" t="s">
        <v>172</v>
      </c>
      <c r="F8357" s="6">
        <v>43781</v>
      </c>
      <c r="G8357" s="5" t="s">
        <v>148</v>
      </c>
      <c r="H8357" s="5" t="s">
        <v>418</v>
      </c>
      <c r="I8357">
        <v>43604</v>
      </c>
      <c r="J8357">
        <v>177</v>
      </c>
      <c r="K8357">
        <v>4315</v>
      </c>
      <c r="L8357">
        <v>40</v>
      </c>
      <c r="M8357">
        <v>120820</v>
      </c>
      <c r="N8357">
        <v>101842.87699999999</v>
      </c>
      <c r="O8357">
        <v>2546.0720000000001</v>
      </c>
      <c r="P8357">
        <v>107.875</v>
      </c>
      <c r="Q8357">
        <v>28</v>
      </c>
      <c r="R8357">
        <v>18977.123</v>
      </c>
      <c r="S8357">
        <v>2019</v>
      </c>
      <c r="T8357">
        <v>11</v>
      </c>
      <c r="U8357">
        <v>46</v>
      </c>
    </row>
    <row r="8358" spans="1:21" x14ac:dyDescent="0.3">
      <c r="A8358" s="5" t="s">
        <v>168</v>
      </c>
      <c r="B8358" s="5" t="s">
        <v>206</v>
      </c>
      <c r="C8358" s="5" t="s">
        <v>117</v>
      </c>
      <c r="D8358" s="5" t="s">
        <v>471</v>
      </c>
      <c r="E8358" s="5" t="s">
        <v>172</v>
      </c>
      <c r="F8358" s="6">
        <v>43781</v>
      </c>
      <c r="G8358" s="5" t="s">
        <v>148</v>
      </c>
      <c r="H8358" s="5" t="s">
        <v>218</v>
      </c>
      <c r="I8358">
        <v>43604</v>
      </c>
      <c r="J8358">
        <v>177</v>
      </c>
      <c r="K8358">
        <v>402</v>
      </c>
      <c r="L8358">
        <v>4</v>
      </c>
      <c r="M8358">
        <v>12060</v>
      </c>
      <c r="N8358">
        <v>10184.288</v>
      </c>
      <c r="O8358">
        <v>2546.0720000000001</v>
      </c>
      <c r="P8358">
        <v>100.5</v>
      </c>
      <c r="Q8358">
        <v>30</v>
      </c>
      <c r="R8358">
        <v>1875.712</v>
      </c>
      <c r="S8358">
        <v>2019</v>
      </c>
      <c r="T8358">
        <v>11</v>
      </c>
      <c r="U8358">
        <v>46</v>
      </c>
    </row>
    <row r="8359" spans="1:21" x14ac:dyDescent="0.3">
      <c r="A8359" s="5" t="s">
        <v>168</v>
      </c>
      <c r="B8359" s="5" t="s">
        <v>206</v>
      </c>
      <c r="C8359" s="5" t="s">
        <v>117</v>
      </c>
      <c r="D8359" s="5" t="s">
        <v>471</v>
      </c>
      <c r="E8359" s="5" t="s">
        <v>172</v>
      </c>
      <c r="F8359" s="6">
        <v>43781</v>
      </c>
      <c r="G8359" s="5" t="s">
        <v>148</v>
      </c>
      <c r="H8359" s="5" t="s">
        <v>205</v>
      </c>
      <c r="I8359">
        <v>43604</v>
      </c>
      <c r="J8359">
        <v>177</v>
      </c>
      <c r="K8359">
        <v>317</v>
      </c>
      <c r="L8359">
        <v>3</v>
      </c>
      <c r="M8359">
        <v>9510</v>
      </c>
      <c r="N8359">
        <v>7638.2160000000003</v>
      </c>
      <c r="O8359">
        <v>2546.0720000000001</v>
      </c>
      <c r="P8359">
        <v>105.66666666666667</v>
      </c>
      <c r="Q8359">
        <v>30</v>
      </c>
      <c r="R8359">
        <v>1871.7840000000001</v>
      </c>
      <c r="S8359">
        <v>2019</v>
      </c>
      <c r="T8359">
        <v>11</v>
      </c>
      <c r="U8359">
        <v>46</v>
      </c>
    </row>
    <row r="8360" spans="1:21" x14ac:dyDescent="0.3">
      <c r="A8360" s="5" t="s">
        <v>168</v>
      </c>
      <c r="B8360" s="5" t="s">
        <v>206</v>
      </c>
      <c r="C8360" s="5" t="s">
        <v>117</v>
      </c>
      <c r="D8360" s="5" t="s">
        <v>471</v>
      </c>
      <c r="E8360" s="5" t="s">
        <v>172</v>
      </c>
      <c r="F8360" s="6">
        <v>43781</v>
      </c>
      <c r="G8360" s="5" t="s">
        <v>148</v>
      </c>
      <c r="H8360" s="5" t="s">
        <v>204</v>
      </c>
      <c r="I8360">
        <v>43604</v>
      </c>
      <c r="J8360">
        <v>177</v>
      </c>
      <c r="K8360">
        <v>510</v>
      </c>
      <c r="L8360">
        <v>5</v>
      </c>
      <c r="M8360">
        <v>15300</v>
      </c>
      <c r="N8360">
        <v>12730.36</v>
      </c>
      <c r="O8360">
        <v>2546.0720000000001</v>
      </c>
      <c r="P8360">
        <v>102</v>
      </c>
      <c r="Q8360">
        <v>30</v>
      </c>
      <c r="R8360">
        <v>2569.64</v>
      </c>
      <c r="S8360">
        <v>2019</v>
      </c>
      <c r="T8360">
        <v>11</v>
      </c>
      <c r="U8360">
        <v>46</v>
      </c>
    </row>
    <row r="8361" spans="1:21" x14ac:dyDescent="0.3">
      <c r="A8361" s="5" t="s">
        <v>168</v>
      </c>
      <c r="B8361" s="5" t="s">
        <v>206</v>
      </c>
      <c r="C8361" s="5" t="s">
        <v>117</v>
      </c>
      <c r="D8361" s="5" t="s">
        <v>471</v>
      </c>
      <c r="E8361" s="5" t="s">
        <v>172</v>
      </c>
      <c r="F8361" s="6">
        <v>43781</v>
      </c>
      <c r="G8361" s="5" t="s">
        <v>148</v>
      </c>
      <c r="H8361" s="5" t="s">
        <v>202</v>
      </c>
      <c r="I8361">
        <v>43604</v>
      </c>
      <c r="J8361">
        <v>177</v>
      </c>
      <c r="K8361">
        <v>731</v>
      </c>
      <c r="L8361">
        <v>7</v>
      </c>
      <c r="M8361">
        <v>21930</v>
      </c>
      <c r="N8361">
        <v>17822.504000000001</v>
      </c>
      <c r="O8361">
        <v>2546.0720000000001</v>
      </c>
      <c r="P8361">
        <v>104.42857142857143</v>
      </c>
      <c r="Q8361">
        <v>30</v>
      </c>
      <c r="R8361">
        <v>4107.4960000000001</v>
      </c>
      <c r="S8361">
        <v>2019</v>
      </c>
      <c r="T8361">
        <v>11</v>
      </c>
      <c r="U8361">
        <v>46</v>
      </c>
    </row>
    <row r="8362" spans="1:21" x14ac:dyDescent="0.3">
      <c r="A8362" s="5" t="s">
        <v>168</v>
      </c>
      <c r="B8362" s="5" t="s">
        <v>206</v>
      </c>
      <c r="C8362" s="5" t="s">
        <v>117</v>
      </c>
      <c r="D8362" s="5" t="s">
        <v>471</v>
      </c>
      <c r="E8362" s="5" t="s">
        <v>172</v>
      </c>
      <c r="F8362" s="6">
        <v>43781</v>
      </c>
      <c r="G8362" s="5" t="s">
        <v>148</v>
      </c>
      <c r="H8362" s="5" t="s">
        <v>216</v>
      </c>
      <c r="I8362">
        <v>43604</v>
      </c>
      <c r="J8362">
        <v>177</v>
      </c>
      <c r="K8362">
        <v>100</v>
      </c>
      <c r="L8362">
        <v>1</v>
      </c>
      <c r="M8362">
        <v>3000</v>
      </c>
      <c r="N8362">
        <v>2546.0720000000001</v>
      </c>
      <c r="O8362">
        <v>2546.0720000000001</v>
      </c>
      <c r="P8362">
        <v>100</v>
      </c>
      <c r="Q8362">
        <v>30</v>
      </c>
      <c r="R8362">
        <v>453.928</v>
      </c>
      <c r="S8362">
        <v>2019</v>
      </c>
      <c r="T8362">
        <v>11</v>
      </c>
      <c r="U8362">
        <v>46</v>
      </c>
    </row>
    <row r="8363" spans="1:21" x14ac:dyDescent="0.3">
      <c r="A8363" s="5" t="s">
        <v>168</v>
      </c>
      <c r="B8363" s="5" t="s">
        <v>206</v>
      </c>
      <c r="C8363" s="5" t="s">
        <v>117</v>
      </c>
      <c r="D8363" s="5" t="s">
        <v>471</v>
      </c>
      <c r="E8363" s="5" t="s">
        <v>172</v>
      </c>
      <c r="F8363" s="6">
        <v>43781</v>
      </c>
      <c r="G8363" s="5" t="s">
        <v>148</v>
      </c>
      <c r="H8363" s="5" t="s">
        <v>217</v>
      </c>
      <c r="I8363">
        <v>43604</v>
      </c>
      <c r="J8363">
        <v>177</v>
      </c>
      <c r="K8363">
        <v>1097</v>
      </c>
      <c r="L8363">
        <v>10</v>
      </c>
      <c r="M8363">
        <v>32910</v>
      </c>
      <c r="N8363">
        <v>25460.719000000001</v>
      </c>
      <c r="O8363">
        <v>2546.0720000000001</v>
      </c>
      <c r="P8363">
        <v>109.7</v>
      </c>
      <c r="Q8363">
        <v>30</v>
      </c>
      <c r="R8363">
        <v>7449.2809999999999</v>
      </c>
      <c r="S8363">
        <v>2019</v>
      </c>
      <c r="T8363">
        <v>11</v>
      </c>
      <c r="U8363">
        <v>46</v>
      </c>
    </row>
    <row r="8364" spans="1:21" x14ac:dyDescent="0.3">
      <c r="A8364" s="5" t="s">
        <v>168</v>
      </c>
      <c r="B8364" s="5" t="s">
        <v>206</v>
      </c>
      <c r="C8364" s="5" t="s">
        <v>117</v>
      </c>
      <c r="D8364" s="5" t="s">
        <v>471</v>
      </c>
      <c r="E8364" s="5" t="s">
        <v>172</v>
      </c>
      <c r="F8364" s="6">
        <v>43781</v>
      </c>
      <c r="G8364" s="5" t="s">
        <v>148</v>
      </c>
      <c r="H8364" s="5" t="s">
        <v>235</v>
      </c>
      <c r="I8364">
        <v>43604</v>
      </c>
      <c r="J8364">
        <v>177</v>
      </c>
      <c r="K8364">
        <v>110</v>
      </c>
      <c r="L8364">
        <v>1</v>
      </c>
      <c r="M8364">
        <v>3245</v>
      </c>
      <c r="N8364">
        <v>2546.0720000000001</v>
      </c>
      <c r="O8364">
        <v>2546.0720000000001</v>
      </c>
      <c r="P8364">
        <v>110</v>
      </c>
      <c r="Q8364">
        <v>29.5</v>
      </c>
      <c r="R8364">
        <v>698.928</v>
      </c>
      <c r="S8364">
        <v>2019</v>
      </c>
      <c r="T8364">
        <v>11</v>
      </c>
      <c r="U8364">
        <v>46</v>
      </c>
    </row>
    <row r="8365" spans="1:21" x14ac:dyDescent="0.3">
      <c r="A8365" s="5" t="s">
        <v>168</v>
      </c>
      <c r="B8365" s="5" t="s">
        <v>206</v>
      </c>
      <c r="C8365" s="5" t="s">
        <v>118</v>
      </c>
      <c r="D8365" s="5" t="s">
        <v>476</v>
      </c>
      <c r="E8365" s="5" t="s">
        <v>172</v>
      </c>
      <c r="F8365" s="6">
        <v>43781</v>
      </c>
      <c r="G8365" s="5" t="s">
        <v>148</v>
      </c>
      <c r="H8365" s="5" t="s">
        <v>203</v>
      </c>
      <c r="I8365">
        <v>43611</v>
      </c>
      <c r="J8365">
        <v>170</v>
      </c>
      <c r="K8365">
        <v>204</v>
      </c>
      <c r="L8365">
        <v>2</v>
      </c>
      <c r="M8365">
        <v>6120</v>
      </c>
      <c r="N8365">
        <v>5064.3490000000002</v>
      </c>
      <c r="O8365">
        <v>2532.1750000000002</v>
      </c>
      <c r="P8365">
        <v>102</v>
      </c>
      <c r="Q8365">
        <v>30</v>
      </c>
      <c r="R8365">
        <v>1055.6510000000001</v>
      </c>
      <c r="S8365">
        <v>2019</v>
      </c>
      <c r="T8365">
        <v>11</v>
      </c>
      <c r="U8365">
        <v>46</v>
      </c>
    </row>
    <row r="8366" spans="1:21" x14ac:dyDescent="0.3">
      <c r="A8366" s="5" t="s">
        <v>168</v>
      </c>
      <c r="B8366" s="5" t="s">
        <v>206</v>
      </c>
      <c r="C8366" s="5" t="s">
        <v>118</v>
      </c>
      <c r="D8366" s="5" t="s">
        <v>476</v>
      </c>
      <c r="E8366" s="5" t="s">
        <v>172</v>
      </c>
      <c r="F8366" s="6">
        <v>43781</v>
      </c>
      <c r="G8366" s="5" t="s">
        <v>148</v>
      </c>
      <c r="H8366" s="5" t="s">
        <v>222</v>
      </c>
      <c r="I8366">
        <v>43611</v>
      </c>
      <c r="J8366">
        <v>170</v>
      </c>
      <c r="K8366">
        <v>120</v>
      </c>
      <c r="L8366">
        <v>1</v>
      </c>
      <c r="M8366">
        <v>3600</v>
      </c>
      <c r="N8366">
        <v>2532.1750000000002</v>
      </c>
      <c r="O8366">
        <v>2532.1750000000002</v>
      </c>
      <c r="P8366">
        <v>120</v>
      </c>
      <c r="Q8366">
        <v>30</v>
      </c>
      <c r="R8366">
        <v>1067.825</v>
      </c>
      <c r="S8366">
        <v>2019</v>
      </c>
      <c r="T8366">
        <v>11</v>
      </c>
      <c r="U8366">
        <v>46</v>
      </c>
    </row>
    <row r="8367" spans="1:21" x14ac:dyDescent="0.3">
      <c r="A8367" s="5" t="s">
        <v>168</v>
      </c>
      <c r="B8367" s="5" t="s">
        <v>206</v>
      </c>
      <c r="C8367" s="5" t="s">
        <v>118</v>
      </c>
      <c r="D8367" s="5" t="s">
        <v>476</v>
      </c>
      <c r="E8367" s="5" t="s">
        <v>172</v>
      </c>
      <c r="F8367" s="6">
        <v>43781</v>
      </c>
      <c r="G8367" s="5" t="s">
        <v>148</v>
      </c>
      <c r="H8367" s="5" t="s">
        <v>182</v>
      </c>
      <c r="I8367">
        <v>43611</v>
      </c>
      <c r="J8367">
        <v>170</v>
      </c>
      <c r="K8367">
        <v>216</v>
      </c>
      <c r="L8367">
        <v>2</v>
      </c>
      <c r="M8367">
        <v>6480</v>
      </c>
      <c r="N8367">
        <v>5064.3490000000002</v>
      </c>
      <c r="O8367">
        <v>2532.1750000000002</v>
      </c>
      <c r="P8367">
        <v>108</v>
      </c>
      <c r="Q8367">
        <v>30</v>
      </c>
      <c r="R8367">
        <v>1415.6510000000001</v>
      </c>
      <c r="S8367">
        <v>2019</v>
      </c>
      <c r="T8367">
        <v>11</v>
      </c>
      <c r="U8367">
        <v>46</v>
      </c>
    </row>
    <row r="8368" spans="1:21" x14ac:dyDescent="0.3">
      <c r="A8368" s="5" t="s">
        <v>168</v>
      </c>
      <c r="B8368" s="5" t="s">
        <v>206</v>
      </c>
      <c r="C8368" s="5" t="s">
        <v>118</v>
      </c>
      <c r="D8368" s="5" t="s">
        <v>476</v>
      </c>
      <c r="E8368" s="5" t="s">
        <v>172</v>
      </c>
      <c r="F8368" s="6">
        <v>43781</v>
      </c>
      <c r="G8368" s="5" t="s">
        <v>148</v>
      </c>
      <c r="H8368" s="5" t="s">
        <v>231</v>
      </c>
      <c r="I8368">
        <v>43611</v>
      </c>
      <c r="J8368">
        <v>170</v>
      </c>
      <c r="K8368">
        <v>110</v>
      </c>
      <c r="L8368">
        <v>1</v>
      </c>
      <c r="M8368">
        <v>3300</v>
      </c>
      <c r="N8368">
        <v>2532.1750000000002</v>
      </c>
      <c r="O8368">
        <v>2532.1750000000002</v>
      </c>
      <c r="P8368">
        <v>110</v>
      </c>
      <c r="Q8368">
        <v>30</v>
      </c>
      <c r="R8368">
        <v>767.82500000000005</v>
      </c>
      <c r="S8368">
        <v>2019</v>
      </c>
      <c r="T8368">
        <v>11</v>
      </c>
      <c r="U8368">
        <v>46</v>
      </c>
    </row>
    <row r="8369" spans="1:21" x14ac:dyDescent="0.3">
      <c r="A8369" s="5" t="s">
        <v>168</v>
      </c>
      <c r="B8369" s="5" t="s">
        <v>206</v>
      </c>
      <c r="C8369" s="5" t="s">
        <v>118</v>
      </c>
      <c r="D8369" s="5" t="s">
        <v>476</v>
      </c>
      <c r="E8369" s="5" t="s">
        <v>172</v>
      </c>
      <c r="F8369" s="6">
        <v>43781</v>
      </c>
      <c r="G8369" s="5" t="s">
        <v>148</v>
      </c>
      <c r="H8369" s="5" t="s">
        <v>185</v>
      </c>
      <c r="I8369">
        <v>43611</v>
      </c>
      <c r="J8369">
        <v>170</v>
      </c>
      <c r="K8369">
        <v>239</v>
      </c>
      <c r="L8369">
        <v>2</v>
      </c>
      <c r="M8369">
        <v>7170</v>
      </c>
      <c r="N8369">
        <v>5064.3490000000002</v>
      </c>
      <c r="O8369">
        <v>2532.1750000000002</v>
      </c>
      <c r="P8369">
        <v>119.5</v>
      </c>
      <c r="Q8369">
        <v>30</v>
      </c>
      <c r="R8369">
        <v>2105.6509999999998</v>
      </c>
      <c r="S8369">
        <v>2019</v>
      </c>
      <c r="T8369">
        <v>11</v>
      </c>
      <c r="U8369">
        <v>46</v>
      </c>
    </row>
    <row r="8370" spans="1:21" x14ac:dyDescent="0.3">
      <c r="A8370" s="5" t="s">
        <v>168</v>
      </c>
      <c r="B8370" s="5" t="s">
        <v>206</v>
      </c>
      <c r="C8370" s="5" t="s">
        <v>118</v>
      </c>
      <c r="D8370" s="5" t="s">
        <v>476</v>
      </c>
      <c r="E8370" s="5" t="s">
        <v>172</v>
      </c>
      <c r="F8370" s="6">
        <v>43781</v>
      </c>
      <c r="G8370" s="5" t="s">
        <v>148</v>
      </c>
      <c r="H8370" s="5" t="s">
        <v>284</v>
      </c>
      <c r="I8370">
        <v>43611</v>
      </c>
      <c r="J8370">
        <v>170</v>
      </c>
      <c r="K8370">
        <v>246</v>
      </c>
      <c r="L8370">
        <v>2</v>
      </c>
      <c r="M8370">
        <v>7380</v>
      </c>
      <c r="N8370">
        <v>5064.3490000000002</v>
      </c>
      <c r="O8370">
        <v>2532.1750000000002</v>
      </c>
      <c r="P8370">
        <v>123</v>
      </c>
      <c r="Q8370">
        <v>30</v>
      </c>
      <c r="R8370">
        <v>2315.6509999999998</v>
      </c>
      <c r="S8370">
        <v>2019</v>
      </c>
      <c r="T8370">
        <v>11</v>
      </c>
      <c r="U8370">
        <v>46</v>
      </c>
    </row>
    <row r="8371" spans="1:21" x14ac:dyDescent="0.3">
      <c r="A8371" s="5" t="s">
        <v>168</v>
      </c>
      <c r="B8371" s="5" t="s">
        <v>206</v>
      </c>
      <c r="C8371" s="5" t="s">
        <v>118</v>
      </c>
      <c r="D8371" s="5" t="s">
        <v>476</v>
      </c>
      <c r="E8371" s="5" t="s">
        <v>172</v>
      </c>
      <c r="F8371" s="6">
        <v>43781</v>
      </c>
      <c r="G8371" s="5" t="s">
        <v>148</v>
      </c>
      <c r="H8371" s="5" t="s">
        <v>189</v>
      </c>
      <c r="I8371">
        <v>43611</v>
      </c>
      <c r="J8371">
        <v>170</v>
      </c>
      <c r="K8371">
        <v>202</v>
      </c>
      <c r="L8371">
        <v>2</v>
      </c>
      <c r="M8371">
        <v>6060</v>
      </c>
      <c r="N8371">
        <v>5064.3490000000002</v>
      </c>
      <c r="O8371">
        <v>2532.1750000000002</v>
      </c>
      <c r="P8371">
        <v>101</v>
      </c>
      <c r="Q8371">
        <v>30</v>
      </c>
      <c r="R8371">
        <v>995.65099999999995</v>
      </c>
      <c r="S8371">
        <v>2019</v>
      </c>
      <c r="T8371">
        <v>11</v>
      </c>
      <c r="U8371">
        <v>46</v>
      </c>
    </row>
    <row r="8372" spans="1:21" x14ac:dyDescent="0.3">
      <c r="A8372" s="5" t="s">
        <v>168</v>
      </c>
      <c r="B8372" s="5" t="s">
        <v>206</v>
      </c>
      <c r="C8372" s="5" t="s">
        <v>118</v>
      </c>
      <c r="D8372" s="5" t="s">
        <v>476</v>
      </c>
      <c r="E8372" s="5" t="s">
        <v>172</v>
      </c>
      <c r="F8372" s="6">
        <v>43781</v>
      </c>
      <c r="G8372" s="5" t="s">
        <v>148</v>
      </c>
      <c r="H8372" s="5" t="s">
        <v>225</v>
      </c>
      <c r="I8372">
        <v>43611</v>
      </c>
      <c r="J8372">
        <v>170</v>
      </c>
      <c r="K8372">
        <v>238</v>
      </c>
      <c r="L8372">
        <v>2</v>
      </c>
      <c r="M8372">
        <v>7140</v>
      </c>
      <c r="N8372">
        <v>5064.3490000000002</v>
      </c>
      <c r="O8372">
        <v>2532.1750000000002</v>
      </c>
      <c r="P8372">
        <v>119</v>
      </c>
      <c r="Q8372">
        <v>30</v>
      </c>
      <c r="R8372">
        <v>2075.6509999999998</v>
      </c>
      <c r="S8372">
        <v>2019</v>
      </c>
      <c r="T8372">
        <v>11</v>
      </c>
      <c r="U8372">
        <v>46</v>
      </c>
    </row>
    <row r="8373" spans="1:21" x14ac:dyDescent="0.3">
      <c r="A8373" s="5" t="s">
        <v>168</v>
      </c>
      <c r="B8373" s="5" t="s">
        <v>206</v>
      </c>
      <c r="C8373" s="5" t="s">
        <v>118</v>
      </c>
      <c r="D8373" s="5" t="s">
        <v>476</v>
      </c>
      <c r="E8373" s="5" t="s">
        <v>172</v>
      </c>
      <c r="F8373" s="6">
        <v>43781</v>
      </c>
      <c r="G8373" s="5" t="s">
        <v>148</v>
      </c>
      <c r="H8373" s="5" t="s">
        <v>226</v>
      </c>
      <c r="I8373">
        <v>43611</v>
      </c>
      <c r="J8373">
        <v>170</v>
      </c>
      <c r="K8373">
        <v>215</v>
      </c>
      <c r="L8373">
        <v>2</v>
      </c>
      <c r="M8373">
        <v>6450</v>
      </c>
      <c r="N8373">
        <v>5064.3490000000002</v>
      </c>
      <c r="O8373">
        <v>2532.1750000000002</v>
      </c>
      <c r="P8373">
        <v>107.5</v>
      </c>
      <c r="Q8373">
        <v>30</v>
      </c>
      <c r="R8373">
        <v>1385.6510000000001</v>
      </c>
      <c r="S8373">
        <v>2019</v>
      </c>
      <c r="T8373">
        <v>11</v>
      </c>
      <c r="U8373">
        <v>46</v>
      </c>
    </row>
    <row r="8374" spans="1:21" x14ac:dyDescent="0.3">
      <c r="A8374" s="5" t="s">
        <v>168</v>
      </c>
      <c r="B8374" s="5" t="s">
        <v>206</v>
      </c>
      <c r="C8374" s="5" t="s">
        <v>118</v>
      </c>
      <c r="D8374" s="5" t="s">
        <v>476</v>
      </c>
      <c r="E8374" s="5" t="s">
        <v>172</v>
      </c>
      <c r="F8374" s="6">
        <v>43781</v>
      </c>
      <c r="G8374" s="5" t="s">
        <v>148</v>
      </c>
      <c r="H8374" s="5" t="s">
        <v>191</v>
      </c>
      <c r="I8374">
        <v>43611</v>
      </c>
      <c r="J8374">
        <v>170</v>
      </c>
      <c r="K8374">
        <v>452</v>
      </c>
      <c r="L8374">
        <v>4</v>
      </c>
      <c r="M8374">
        <v>13560</v>
      </c>
      <c r="N8374">
        <v>10128.698</v>
      </c>
      <c r="O8374">
        <v>2532.1750000000002</v>
      </c>
      <c r="P8374">
        <v>113</v>
      </c>
      <c r="Q8374">
        <v>30</v>
      </c>
      <c r="R8374">
        <v>3431.3020000000001</v>
      </c>
      <c r="S8374">
        <v>2019</v>
      </c>
      <c r="T8374">
        <v>11</v>
      </c>
      <c r="U8374">
        <v>46</v>
      </c>
    </row>
    <row r="8375" spans="1:21" x14ac:dyDescent="0.3">
      <c r="A8375" s="5" t="s">
        <v>168</v>
      </c>
      <c r="B8375" s="5" t="s">
        <v>206</v>
      </c>
      <c r="C8375" s="5" t="s">
        <v>118</v>
      </c>
      <c r="D8375" s="5" t="s">
        <v>476</v>
      </c>
      <c r="E8375" s="5" t="s">
        <v>172</v>
      </c>
      <c r="F8375" s="6">
        <v>43781</v>
      </c>
      <c r="G8375" s="5" t="s">
        <v>148</v>
      </c>
      <c r="H8375" s="5" t="s">
        <v>187</v>
      </c>
      <c r="I8375">
        <v>43611</v>
      </c>
      <c r="J8375">
        <v>170</v>
      </c>
      <c r="K8375">
        <v>338</v>
      </c>
      <c r="L8375">
        <v>3</v>
      </c>
      <c r="M8375">
        <v>10140</v>
      </c>
      <c r="N8375">
        <v>7596.5240000000003</v>
      </c>
      <c r="O8375">
        <v>2532.1750000000002</v>
      </c>
      <c r="P8375">
        <v>112.66666666666667</v>
      </c>
      <c r="Q8375">
        <v>30</v>
      </c>
      <c r="R8375">
        <v>2543.4760000000001</v>
      </c>
      <c r="S8375">
        <v>2019</v>
      </c>
      <c r="T8375">
        <v>11</v>
      </c>
      <c r="U8375">
        <v>46</v>
      </c>
    </row>
    <row r="8376" spans="1:21" x14ac:dyDescent="0.3">
      <c r="A8376" s="5" t="s">
        <v>168</v>
      </c>
      <c r="B8376" s="5" t="s">
        <v>206</v>
      </c>
      <c r="C8376" s="5" t="s">
        <v>118</v>
      </c>
      <c r="D8376" s="5" t="s">
        <v>476</v>
      </c>
      <c r="E8376" s="5" t="s">
        <v>172</v>
      </c>
      <c r="F8376" s="6">
        <v>43781</v>
      </c>
      <c r="G8376" s="5" t="s">
        <v>148</v>
      </c>
      <c r="H8376" s="5" t="s">
        <v>321</v>
      </c>
      <c r="I8376">
        <v>43611</v>
      </c>
      <c r="J8376">
        <v>170</v>
      </c>
      <c r="K8376">
        <v>442</v>
      </c>
      <c r="L8376">
        <v>4</v>
      </c>
      <c r="M8376">
        <v>13039</v>
      </c>
      <c r="N8376">
        <v>10128.698</v>
      </c>
      <c r="O8376">
        <v>2532.1750000000002</v>
      </c>
      <c r="P8376">
        <v>110.5</v>
      </c>
      <c r="Q8376">
        <v>29.5</v>
      </c>
      <c r="R8376">
        <v>2910.3020000000001</v>
      </c>
      <c r="S8376">
        <v>2019</v>
      </c>
      <c r="T8376">
        <v>11</v>
      </c>
      <c r="U8376">
        <v>46</v>
      </c>
    </row>
    <row r="8377" spans="1:21" x14ac:dyDescent="0.3">
      <c r="A8377" s="5" t="s">
        <v>168</v>
      </c>
      <c r="B8377" s="5" t="s">
        <v>206</v>
      </c>
      <c r="C8377" s="5" t="s">
        <v>118</v>
      </c>
      <c r="D8377" s="5" t="s">
        <v>476</v>
      </c>
      <c r="E8377" s="5" t="s">
        <v>172</v>
      </c>
      <c r="F8377" s="6">
        <v>43781</v>
      </c>
      <c r="G8377" s="5" t="s">
        <v>148</v>
      </c>
      <c r="H8377" s="5" t="s">
        <v>181</v>
      </c>
      <c r="I8377">
        <v>43611</v>
      </c>
      <c r="J8377">
        <v>170</v>
      </c>
      <c r="K8377">
        <v>250</v>
      </c>
      <c r="L8377">
        <v>2</v>
      </c>
      <c r="M8377">
        <v>7500</v>
      </c>
      <c r="N8377">
        <v>5064.3490000000002</v>
      </c>
      <c r="O8377">
        <v>2532.1750000000002</v>
      </c>
      <c r="P8377">
        <v>125</v>
      </c>
      <c r="Q8377">
        <v>30</v>
      </c>
      <c r="R8377">
        <v>2435.6509999999998</v>
      </c>
      <c r="S8377">
        <v>2019</v>
      </c>
      <c r="T8377">
        <v>11</v>
      </c>
      <c r="U8377">
        <v>46</v>
      </c>
    </row>
    <row r="8378" spans="1:21" x14ac:dyDescent="0.3">
      <c r="A8378" s="5" t="s">
        <v>168</v>
      </c>
      <c r="B8378" s="5" t="s">
        <v>206</v>
      </c>
      <c r="C8378" s="5" t="s">
        <v>118</v>
      </c>
      <c r="D8378" s="5" t="s">
        <v>476</v>
      </c>
      <c r="E8378" s="5" t="s">
        <v>172</v>
      </c>
      <c r="F8378" s="6">
        <v>43781</v>
      </c>
      <c r="G8378" s="5" t="s">
        <v>148</v>
      </c>
      <c r="H8378" s="5" t="s">
        <v>246</v>
      </c>
      <c r="I8378">
        <v>43611</v>
      </c>
      <c r="J8378">
        <v>170</v>
      </c>
      <c r="K8378">
        <v>415</v>
      </c>
      <c r="L8378">
        <v>4</v>
      </c>
      <c r="M8378">
        <v>12450</v>
      </c>
      <c r="N8378">
        <v>10128.698</v>
      </c>
      <c r="O8378">
        <v>2532.1750000000002</v>
      </c>
      <c r="P8378">
        <v>103.75</v>
      </c>
      <c r="Q8378">
        <v>30</v>
      </c>
      <c r="R8378">
        <v>2321.3020000000001</v>
      </c>
      <c r="S8378">
        <v>2019</v>
      </c>
      <c r="T8378">
        <v>11</v>
      </c>
      <c r="U8378">
        <v>46</v>
      </c>
    </row>
    <row r="8379" spans="1:21" x14ac:dyDescent="0.3">
      <c r="A8379" s="5" t="s">
        <v>168</v>
      </c>
      <c r="B8379" s="5" t="s">
        <v>206</v>
      </c>
      <c r="C8379" s="5" t="s">
        <v>118</v>
      </c>
      <c r="D8379" s="5" t="s">
        <v>476</v>
      </c>
      <c r="E8379" s="5" t="s">
        <v>172</v>
      </c>
      <c r="F8379" s="6">
        <v>43781</v>
      </c>
      <c r="G8379" s="5" t="s">
        <v>148</v>
      </c>
      <c r="H8379" s="5" t="s">
        <v>190</v>
      </c>
      <c r="I8379">
        <v>43611</v>
      </c>
      <c r="J8379">
        <v>170</v>
      </c>
      <c r="K8379">
        <v>108</v>
      </c>
      <c r="L8379">
        <v>1</v>
      </c>
      <c r="M8379">
        <v>3240</v>
      </c>
      <c r="N8379">
        <v>2532.1750000000002</v>
      </c>
      <c r="O8379">
        <v>2532.1750000000002</v>
      </c>
      <c r="P8379">
        <v>108</v>
      </c>
      <c r="Q8379">
        <v>30</v>
      </c>
      <c r="R8379">
        <v>707.82500000000005</v>
      </c>
      <c r="S8379">
        <v>2019</v>
      </c>
      <c r="T8379">
        <v>11</v>
      </c>
      <c r="U8379">
        <v>46</v>
      </c>
    </row>
    <row r="8380" spans="1:21" x14ac:dyDescent="0.3">
      <c r="A8380" s="5" t="s">
        <v>168</v>
      </c>
      <c r="B8380" s="5" t="s">
        <v>206</v>
      </c>
      <c r="C8380" s="5" t="s">
        <v>118</v>
      </c>
      <c r="D8380" s="5" t="s">
        <v>476</v>
      </c>
      <c r="E8380" s="5" t="s">
        <v>172</v>
      </c>
      <c r="F8380" s="6">
        <v>43781</v>
      </c>
      <c r="G8380" s="5" t="s">
        <v>148</v>
      </c>
      <c r="H8380" s="5" t="s">
        <v>481</v>
      </c>
      <c r="I8380">
        <v>43611</v>
      </c>
      <c r="J8380">
        <v>170</v>
      </c>
      <c r="K8380">
        <v>224</v>
      </c>
      <c r="L8380">
        <v>2</v>
      </c>
      <c r="M8380">
        <v>6720</v>
      </c>
      <c r="N8380">
        <v>5064.3490000000002</v>
      </c>
      <c r="O8380">
        <v>2532.1750000000002</v>
      </c>
      <c r="P8380">
        <v>112</v>
      </c>
      <c r="Q8380">
        <v>30</v>
      </c>
      <c r="R8380">
        <v>1655.6510000000001</v>
      </c>
      <c r="S8380">
        <v>2019</v>
      </c>
      <c r="T8380">
        <v>11</v>
      </c>
      <c r="U8380">
        <v>46</v>
      </c>
    </row>
    <row r="8381" spans="1:21" x14ac:dyDescent="0.3">
      <c r="A8381" s="5" t="s">
        <v>168</v>
      </c>
      <c r="B8381" s="5" t="s">
        <v>206</v>
      </c>
      <c r="C8381" s="5" t="s">
        <v>118</v>
      </c>
      <c r="D8381" s="5" t="s">
        <v>476</v>
      </c>
      <c r="E8381" s="5" t="s">
        <v>172</v>
      </c>
      <c r="F8381" s="6">
        <v>43781</v>
      </c>
      <c r="G8381" s="5" t="s">
        <v>148</v>
      </c>
      <c r="H8381" s="5" t="s">
        <v>190</v>
      </c>
      <c r="I8381">
        <v>43611</v>
      </c>
      <c r="J8381">
        <v>170</v>
      </c>
      <c r="K8381">
        <v>409</v>
      </c>
      <c r="L8381">
        <v>4</v>
      </c>
      <c r="M8381">
        <v>12270</v>
      </c>
      <c r="N8381">
        <v>10128.698</v>
      </c>
      <c r="O8381">
        <v>2532.1750000000002</v>
      </c>
      <c r="P8381">
        <v>102.25</v>
      </c>
      <c r="Q8381">
        <v>30</v>
      </c>
      <c r="R8381">
        <v>2141.3020000000001</v>
      </c>
      <c r="S8381">
        <v>2019</v>
      </c>
      <c r="T8381">
        <v>11</v>
      </c>
      <c r="U8381">
        <v>46</v>
      </c>
    </row>
    <row r="8382" spans="1:21" x14ac:dyDescent="0.3">
      <c r="A8382" s="5" t="s">
        <v>168</v>
      </c>
      <c r="B8382" s="5" t="s">
        <v>206</v>
      </c>
      <c r="C8382" s="5" t="s">
        <v>118</v>
      </c>
      <c r="D8382" s="5" t="s">
        <v>476</v>
      </c>
      <c r="E8382" s="5" t="s">
        <v>172</v>
      </c>
      <c r="F8382" s="6">
        <v>43781</v>
      </c>
      <c r="G8382" s="5" t="s">
        <v>148</v>
      </c>
      <c r="H8382" s="5" t="s">
        <v>269</v>
      </c>
      <c r="I8382">
        <v>43611</v>
      </c>
      <c r="J8382">
        <v>170</v>
      </c>
      <c r="K8382">
        <v>700</v>
      </c>
      <c r="L8382">
        <v>7</v>
      </c>
      <c r="M8382">
        <v>20650</v>
      </c>
      <c r="N8382">
        <v>17725.222000000002</v>
      </c>
      <c r="O8382">
        <v>2532.1750000000002</v>
      </c>
      <c r="P8382">
        <v>100</v>
      </c>
      <c r="Q8382">
        <v>29.5</v>
      </c>
      <c r="R8382">
        <v>2924.7779999999998</v>
      </c>
      <c r="S8382">
        <v>2019</v>
      </c>
      <c r="T8382">
        <v>11</v>
      </c>
      <c r="U8382">
        <v>46</v>
      </c>
    </row>
    <row r="8383" spans="1:21" x14ac:dyDescent="0.3">
      <c r="A8383" s="5" t="s">
        <v>168</v>
      </c>
      <c r="B8383" s="5" t="s">
        <v>206</v>
      </c>
      <c r="C8383" s="5" t="s">
        <v>118</v>
      </c>
      <c r="D8383" s="5" t="s">
        <v>476</v>
      </c>
      <c r="E8383" s="5" t="s">
        <v>172</v>
      </c>
      <c r="F8383" s="6">
        <v>43781</v>
      </c>
      <c r="G8383" s="5" t="s">
        <v>148</v>
      </c>
      <c r="H8383" s="5" t="s">
        <v>190</v>
      </c>
      <c r="I8383">
        <v>43611</v>
      </c>
      <c r="J8383">
        <v>170</v>
      </c>
      <c r="K8383">
        <v>188</v>
      </c>
      <c r="L8383">
        <v>2</v>
      </c>
      <c r="M8383">
        <v>5640</v>
      </c>
      <c r="N8383">
        <v>5064.3490000000002</v>
      </c>
      <c r="O8383">
        <v>2532.1750000000002</v>
      </c>
      <c r="P8383">
        <v>94</v>
      </c>
      <c r="Q8383">
        <v>30</v>
      </c>
      <c r="R8383">
        <v>575.65099999999995</v>
      </c>
      <c r="S8383">
        <v>2019</v>
      </c>
      <c r="T8383">
        <v>11</v>
      </c>
      <c r="U8383">
        <v>46</v>
      </c>
    </row>
    <row r="8384" spans="1:21" x14ac:dyDescent="0.3">
      <c r="A8384" s="5" t="s">
        <v>168</v>
      </c>
      <c r="B8384" s="5" t="s">
        <v>206</v>
      </c>
      <c r="C8384" s="5" t="s">
        <v>118</v>
      </c>
      <c r="D8384" s="5" t="s">
        <v>476</v>
      </c>
      <c r="E8384" s="5" t="s">
        <v>172</v>
      </c>
      <c r="F8384" s="6">
        <v>43781</v>
      </c>
      <c r="G8384" s="5" t="s">
        <v>148</v>
      </c>
      <c r="H8384" s="5" t="s">
        <v>190</v>
      </c>
      <c r="I8384">
        <v>43611</v>
      </c>
      <c r="J8384">
        <v>170</v>
      </c>
      <c r="K8384">
        <v>100</v>
      </c>
      <c r="L8384">
        <v>1</v>
      </c>
      <c r="M8384">
        <v>2950</v>
      </c>
      <c r="N8384">
        <v>2532.1750000000002</v>
      </c>
      <c r="O8384">
        <v>2532.1750000000002</v>
      </c>
      <c r="P8384">
        <v>100</v>
      </c>
      <c r="Q8384">
        <v>29.5</v>
      </c>
      <c r="R8384">
        <v>417.82499999999999</v>
      </c>
      <c r="S8384">
        <v>2019</v>
      </c>
      <c r="T8384">
        <v>11</v>
      </c>
      <c r="U8384">
        <v>46</v>
      </c>
    </row>
    <row r="8385" spans="1:21" x14ac:dyDescent="0.3">
      <c r="A8385" s="5" t="s">
        <v>168</v>
      </c>
      <c r="B8385" s="5" t="s">
        <v>206</v>
      </c>
      <c r="C8385" s="5" t="s">
        <v>118</v>
      </c>
      <c r="D8385" s="5" t="s">
        <v>476</v>
      </c>
      <c r="E8385" s="5" t="s">
        <v>172</v>
      </c>
      <c r="F8385" s="6">
        <v>43781</v>
      </c>
      <c r="G8385" s="5" t="s">
        <v>148</v>
      </c>
      <c r="H8385" s="5" t="s">
        <v>178</v>
      </c>
      <c r="I8385">
        <v>43611</v>
      </c>
      <c r="J8385">
        <v>170</v>
      </c>
      <c r="K8385">
        <v>320.60000000000002</v>
      </c>
      <c r="L8385">
        <v>3</v>
      </c>
      <c r="M8385">
        <v>9457.7000000000007</v>
      </c>
      <c r="N8385">
        <v>7596.5240000000003</v>
      </c>
      <c r="O8385">
        <v>2532.1750000000002</v>
      </c>
      <c r="P8385">
        <v>106.86666666666667</v>
      </c>
      <c r="Q8385">
        <v>29.5</v>
      </c>
      <c r="R8385">
        <v>1861.1759999999999</v>
      </c>
      <c r="S8385">
        <v>2019</v>
      </c>
      <c r="T8385">
        <v>11</v>
      </c>
      <c r="U8385">
        <v>46</v>
      </c>
    </row>
    <row r="8386" spans="1:21" x14ac:dyDescent="0.3">
      <c r="A8386" s="5" t="s">
        <v>168</v>
      </c>
      <c r="B8386" s="5" t="s">
        <v>206</v>
      </c>
      <c r="C8386" s="5" t="s">
        <v>118</v>
      </c>
      <c r="D8386" s="5" t="s">
        <v>476</v>
      </c>
      <c r="E8386" s="5" t="s">
        <v>172</v>
      </c>
      <c r="F8386" s="6">
        <v>43781</v>
      </c>
      <c r="G8386" s="5" t="s">
        <v>148</v>
      </c>
      <c r="H8386" s="5" t="s">
        <v>198</v>
      </c>
      <c r="I8386">
        <v>43611</v>
      </c>
      <c r="J8386">
        <v>170</v>
      </c>
      <c r="K8386">
        <v>121</v>
      </c>
      <c r="L8386">
        <v>1</v>
      </c>
      <c r="M8386">
        <v>3569.5</v>
      </c>
      <c r="N8386">
        <v>2532.1750000000002</v>
      </c>
      <c r="O8386">
        <v>2532.1750000000002</v>
      </c>
      <c r="P8386">
        <v>121</v>
      </c>
      <c r="Q8386">
        <v>29.5</v>
      </c>
      <c r="R8386">
        <v>1037.325</v>
      </c>
      <c r="S8386">
        <v>2019</v>
      </c>
      <c r="T8386">
        <v>11</v>
      </c>
      <c r="U8386">
        <v>46</v>
      </c>
    </row>
    <row r="8387" spans="1:21" x14ac:dyDescent="0.3">
      <c r="A8387" s="5" t="s">
        <v>168</v>
      </c>
      <c r="B8387" s="5" t="s">
        <v>206</v>
      </c>
      <c r="C8387" s="5" t="s">
        <v>118</v>
      </c>
      <c r="D8387" s="5" t="s">
        <v>476</v>
      </c>
      <c r="E8387" s="5" t="s">
        <v>172</v>
      </c>
      <c r="F8387" s="6">
        <v>43781</v>
      </c>
      <c r="G8387" s="5" t="s">
        <v>148</v>
      </c>
      <c r="H8387" s="5" t="s">
        <v>197</v>
      </c>
      <c r="I8387">
        <v>43611</v>
      </c>
      <c r="J8387">
        <v>170</v>
      </c>
      <c r="K8387">
        <v>858.8</v>
      </c>
      <c r="L8387">
        <v>8</v>
      </c>
      <c r="M8387">
        <v>25334.6</v>
      </c>
      <c r="N8387">
        <v>20257.396000000001</v>
      </c>
      <c r="O8387">
        <v>2532.1750000000002</v>
      </c>
      <c r="P8387">
        <v>107.35</v>
      </c>
      <c r="Q8387">
        <v>29.5</v>
      </c>
      <c r="R8387">
        <v>5077.2039999999997</v>
      </c>
      <c r="S8387">
        <v>2019</v>
      </c>
      <c r="T8387">
        <v>11</v>
      </c>
      <c r="U8387">
        <v>46</v>
      </c>
    </row>
    <row r="8388" spans="1:21" x14ac:dyDescent="0.3">
      <c r="A8388" s="5" t="s">
        <v>168</v>
      </c>
      <c r="B8388" s="5" t="s">
        <v>206</v>
      </c>
      <c r="C8388" s="5" t="s">
        <v>118</v>
      </c>
      <c r="D8388" s="5" t="s">
        <v>476</v>
      </c>
      <c r="E8388" s="5" t="s">
        <v>172</v>
      </c>
      <c r="F8388" s="6">
        <v>43781</v>
      </c>
      <c r="G8388" s="5" t="s">
        <v>148</v>
      </c>
      <c r="H8388" s="5" t="s">
        <v>311</v>
      </c>
      <c r="I8388">
        <v>43611</v>
      </c>
      <c r="J8388">
        <v>170</v>
      </c>
      <c r="K8388">
        <v>95.4</v>
      </c>
      <c r="L8388">
        <v>1</v>
      </c>
      <c r="M8388">
        <v>2814.3</v>
      </c>
      <c r="N8388">
        <v>2532.1750000000002</v>
      </c>
      <c r="O8388">
        <v>2532.1750000000002</v>
      </c>
      <c r="P8388">
        <v>95.4</v>
      </c>
      <c r="Q8388">
        <v>29.5</v>
      </c>
      <c r="R8388">
        <v>282.125</v>
      </c>
      <c r="S8388">
        <v>2019</v>
      </c>
      <c r="T8388">
        <v>11</v>
      </c>
      <c r="U8388">
        <v>46</v>
      </c>
    </row>
    <row r="8389" spans="1:21" x14ac:dyDescent="0.3">
      <c r="A8389" s="5" t="s">
        <v>168</v>
      </c>
      <c r="B8389" s="5" t="s">
        <v>206</v>
      </c>
      <c r="C8389" s="5" t="s">
        <v>118</v>
      </c>
      <c r="D8389" s="5" t="s">
        <v>476</v>
      </c>
      <c r="E8389" s="5" t="s">
        <v>172</v>
      </c>
      <c r="F8389" s="6">
        <v>43781</v>
      </c>
      <c r="G8389" s="5" t="s">
        <v>148</v>
      </c>
      <c r="H8389" s="5" t="s">
        <v>351</v>
      </c>
      <c r="I8389">
        <v>43611</v>
      </c>
      <c r="J8389">
        <v>170</v>
      </c>
      <c r="K8389">
        <v>396.8</v>
      </c>
      <c r="L8389">
        <v>4</v>
      </c>
      <c r="M8389">
        <v>11705.6</v>
      </c>
      <c r="N8389">
        <v>10128.698</v>
      </c>
      <c r="O8389">
        <v>2532.1750000000002</v>
      </c>
      <c r="P8389">
        <v>99.2</v>
      </c>
      <c r="Q8389">
        <v>29.5</v>
      </c>
      <c r="R8389">
        <v>1576.902</v>
      </c>
      <c r="S8389">
        <v>2019</v>
      </c>
      <c r="T8389">
        <v>11</v>
      </c>
      <c r="U8389">
        <v>46</v>
      </c>
    </row>
    <row r="8390" spans="1:21" x14ac:dyDescent="0.3">
      <c r="A8390" s="5" t="s">
        <v>168</v>
      </c>
      <c r="B8390" s="5" t="s">
        <v>467</v>
      </c>
      <c r="C8390" s="5" t="s">
        <v>128</v>
      </c>
      <c r="D8390" s="5" t="s">
        <v>479</v>
      </c>
      <c r="E8390" s="5" t="s">
        <v>172</v>
      </c>
      <c r="F8390" s="6">
        <v>43781</v>
      </c>
      <c r="G8390" s="5" t="s">
        <v>148</v>
      </c>
      <c r="H8390" s="5" t="s">
        <v>466</v>
      </c>
      <c r="I8390">
        <v>43614</v>
      </c>
      <c r="J8390">
        <v>167</v>
      </c>
      <c r="K8390">
        <v>12155</v>
      </c>
      <c r="L8390">
        <v>100</v>
      </c>
      <c r="M8390">
        <v>328185</v>
      </c>
      <c r="N8390">
        <v>286371.94500000001</v>
      </c>
      <c r="O8390">
        <v>2863.7190000000001</v>
      </c>
      <c r="P8390">
        <v>121.55</v>
      </c>
      <c r="Q8390">
        <v>27</v>
      </c>
      <c r="R8390">
        <v>41813.055</v>
      </c>
      <c r="S8390">
        <v>2019</v>
      </c>
      <c r="T8390">
        <v>11</v>
      </c>
      <c r="U8390">
        <v>46</v>
      </c>
    </row>
    <row r="8391" spans="1:21" x14ac:dyDescent="0.3">
      <c r="A8391" s="5" t="s">
        <v>168</v>
      </c>
      <c r="B8391" s="5" t="s">
        <v>467</v>
      </c>
      <c r="C8391" s="5" t="s">
        <v>128</v>
      </c>
      <c r="D8391" s="5" t="s">
        <v>479</v>
      </c>
      <c r="E8391" s="5" t="s">
        <v>172</v>
      </c>
      <c r="F8391" s="6">
        <v>43781</v>
      </c>
      <c r="G8391" s="5" t="s">
        <v>148</v>
      </c>
      <c r="H8391" s="5" t="s">
        <v>466</v>
      </c>
      <c r="I8391">
        <v>43614</v>
      </c>
      <c r="J8391">
        <v>167</v>
      </c>
      <c r="K8391">
        <v>121.5</v>
      </c>
      <c r="L8391">
        <v>1</v>
      </c>
      <c r="M8391">
        <v>0</v>
      </c>
      <c r="N8391">
        <v>2863.7190000000001</v>
      </c>
      <c r="O8391">
        <v>2863.7190000000001</v>
      </c>
      <c r="P8391">
        <v>121.5</v>
      </c>
      <c r="Q8391">
        <v>0</v>
      </c>
      <c r="R8391">
        <v>-2863.7190000000001</v>
      </c>
      <c r="S8391">
        <v>2019</v>
      </c>
      <c r="T8391">
        <v>11</v>
      </c>
      <c r="U8391">
        <v>46</v>
      </c>
    </row>
    <row r="8392" spans="1:21" x14ac:dyDescent="0.3">
      <c r="A8392" s="5" t="s">
        <v>168</v>
      </c>
      <c r="B8392" s="5" t="s">
        <v>169</v>
      </c>
      <c r="C8392" s="5" t="s">
        <v>170</v>
      </c>
      <c r="D8392" s="5" t="s">
        <v>454</v>
      </c>
      <c r="E8392" s="5" t="s">
        <v>172</v>
      </c>
      <c r="F8392" s="6">
        <v>43783</v>
      </c>
      <c r="G8392" s="5" t="s">
        <v>148</v>
      </c>
      <c r="H8392" s="5" t="s">
        <v>351</v>
      </c>
      <c r="I8392">
        <v>43590</v>
      </c>
      <c r="J8392">
        <v>193</v>
      </c>
      <c r="K8392">
        <v>236.2</v>
      </c>
      <c r="L8392">
        <v>2</v>
      </c>
      <c r="M8392">
        <v>7086</v>
      </c>
      <c r="N8392">
        <v>5837.8429999999998</v>
      </c>
      <c r="O8392">
        <v>2918.9209999999998</v>
      </c>
      <c r="P8392">
        <v>118.1</v>
      </c>
      <c r="Q8392">
        <v>30</v>
      </c>
      <c r="R8392">
        <v>1248.1569999999999</v>
      </c>
      <c r="S8392">
        <v>2019</v>
      </c>
      <c r="T8392">
        <v>11</v>
      </c>
      <c r="U8392">
        <v>46</v>
      </c>
    </row>
    <row r="8393" spans="1:21" x14ac:dyDescent="0.3">
      <c r="A8393" s="5" t="s">
        <v>168</v>
      </c>
      <c r="B8393" s="5" t="s">
        <v>169</v>
      </c>
      <c r="C8393" s="5" t="s">
        <v>170</v>
      </c>
      <c r="D8393" s="5" t="s">
        <v>454</v>
      </c>
      <c r="E8393" s="5" t="s">
        <v>172</v>
      </c>
      <c r="F8393" s="6">
        <v>43783</v>
      </c>
      <c r="G8393" s="5" t="s">
        <v>148</v>
      </c>
      <c r="H8393" s="5" t="s">
        <v>173</v>
      </c>
      <c r="I8393">
        <v>43590</v>
      </c>
      <c r="J8393">
        <v>193</v>
      </c>
      <c r="K8393">
        <v>176</v>
      </c>
      <c r="L8393">
        <v>2</v>
      </c>
      <c r="M8393">
        <v>5456</v>
      </c>
      <c r="N8393">
        <v>5837.8429999999998</v>
      </c>
      <c r="O8393">
        <v>2918.9209999999998</v>
      </c>
      <c r="P8393">
        <v>88</v>
      </c>
      <c r="Q8393">
        <v>31</v>
      </c>
      <c r="R8393">
        <v>-381.84300000000002</v>
      </c>
      <c r="S8393">
        <v>2019</v>
      </c>
      <c r="T8393">
        <v>11</v>
      </c>
      <c r="U8393">
        <v>46</v>
      </c>
    </row>
    <row r="8394" spans="1:21" x14ac:dyDescent="0.3">
      <c r="A8394" s="5" t="s">
        <v>168</v>
      </c>
      <c r="B8394" s="5" t="s">
        <v>175</v>
      </c>
      <c r="C8394" s="5" t="s">
        <v>86</v>
      </c>
      <c r="D8394" s="5" t="s">
        <v>434</v>
      </c>
      <c r="E8394" s="5" t="s">
        <v>172</v>
      </c>
      <c r="F8394" s="6">
        <v>43783</v>
      </c>
      <c r="G8394" s="5" t="s">
        <v>148</v>
      </c>
      <c r="H8394" s="5" t="s">
        <v>178</v>
      </c>
      <c r="I8394">
        <v>43596</v>
      </c>
      <c r="J8394">
        <v>187</v>
      </c>
      <c r="K8394">
        <v>226.5</v>
      </c>
      <c r="L8394">
        <v>2</v>
      </c>
      <c r="M8394">
        <v>6795</v>
      </c>
      <c r="N8394">
        <v>4914.3010000000004</v>
      </c>
      <c r="O8394">
        <v>2457.1509999999998</v>
      </c>
      <c r="P8394">
        <v>113.25</v>
      </c>
      <c r="Q8394">
        <v>30</v>
      </c>
      <c r="R8394">
        <v>1880.6990000000001</v>
      </c>
      <c r="S8394">
        <v>2019</v>
      </c>
      <c r="T8394">
        <v>11</v>
      </c>
      <c r="U8394">
        <v>46</v>
      </c>
    </row>
    <row r="8395" spans="1:21" x14ac:dyDescent="0.3">
      <c r="A8395" s="5" t="s">
        <v>168</v>
      </c>
      <c r="B8395" s="5" t="s">
        <v>175</v>
      </c>
      <c r="C8395" s="5" t="s">
        <v>86</v>
      </c>
      <c r="D8395" s="5" t="s">
        <v>434</v>
      </c>
      <c r="E8395" s="5" t="s">
        <v>172</v>
      </c>
      <c r="F8395" s="6">
        <v>43783</v>
      </c>
      <c r="G8395" s="5" t="s">
        <v>148</v>
      </c>
      <c r="H8395" s="5" t="s">
        <v>198</v>
      </c>
      <c r="I8395">
        <v>43596</v>
      </c>
      <c r="J8395">
        <v>187</v>
      </c>
      <c r="K8395">
        <v>121</v>
      </c>
      <c r="L8395">
        <v>1</v>
      </c>
      <c r="M8395">
        <v>3630</v>
      </c>
      <c r="N8395">
        <v>2457.1509999999998</v>
      </c>
      <c r="O8395">
        <v>2457.1509999999998</v>
      </c>
      <c r="P8395">
        <v>121</v>
      </c>
      <c r="Q8395">
        <v>30</v>
      </c>
      <c r="R8395">
        <v>1172.8489999999999</v>
      </c>
      <c r="S8395">
        <v>2019</v>
      </c>
      <c r="T8395">
        <v>11</v>
      </c>
      <c r="U8395">
        <v>46</v>
      </c>
    </row>
    <row r="8396" spans="1:21" x14ac:dyDescent="0.3">
      <c r="A8396" s="5" t="s">
        <v>168</v>
      </c>
      <c r="B8396" s="5" t="s">
        <v>175</v>
      </c>
      <c r="C8396" s="5" t="s">
        <v>86</v>
      </c>
      <c r="D8396" s="5" t="s">
        <v>434</v>
      </c>
      <c r="E8396" s="5" t="s">
        <v>172</v>
      </c>
      <c r="F8396" s="6">
        <v>43783</v>
      </c>
      <c r="G8396" s="5" t="s">
        <v>148</v>
      </c>
      <c r="H8396" s="5" t="s">
        <v>197</v>
      </c>
      <c r="I8396">
        <v>43596</v>
      </c>
      <c r="J8396">
        <v>187</v>
      </c>
      <c r="K8396">
        <v>351.5</v>
      </c>
      <c r="L8396">
        <v>3</v>
      </c>
      <c r="M8396">
        <v>10545</v>
      </c>
      <c r="N8396">
        <v>7371.4520000000002</v>
      </c>
      <c r="O8396">
        <v>2457.1509999999998</v>
      </c>
      <c r="P8396">
        <v>117.16666666666667</v>
      </c>
      <c r="Q8396">
        <v>30</v>
      </c>
      <c r="R8396">
        <v>3173.5479999999998</v>
      </c>
      <c r="S8396">
        <v>2019</v>
      </c>
      <c r="T8396">
        <v>11</v>
      </c>
      <c r="U8396">
        <v>46</v>
      </c>
    </row>
    <row r="8397" spans="1:21" x14ac:dyDescent="0.3">
      <c r="A8397" s="5" t="s">
        <v>168</v>
      </c>
      <c r="B8397" s="5" t="s">
        <v>175</v>
      </c>
      <c r="C8397" s="5" t="s">
        <v>86</v>
      </c>
      <c r="D8397" s="5" t="s">
        <v>434</v>
      </c>
      <c r="E8397" s="5" t="s">
        <v>172</v>
      </c>
      <c r="F8397" s="6">
        <v>43783</v>
      </c>
      <c r="G8397" s="5" t="s">
        <v>148</v>
      </c>
      <c r="H8397" s="5" t="s">
        <v>351</v>
      </c>
      <c r="I8397">
        <v>43596</v>
      </c>
      <c r="J8397">
        <v>187</v>
      </c>
      <c r="K8397">
        <v>117</v>
      </c>
      <c r="L8397">
        <v>1</v>
      </c>
      <c r="M8397">
        <v>3510</v>
      </c>
      <c r="N8397">
        <v>2457.1509999999998</v>
      </c>
      <c r="O8397">
        <v>2457.1509999999998</v>
      </c>
      <c r="P8397">
        <v>117</v>
      </c>
      <c r="Q8397">
        <v>30</v>
      </c>
      <c r="R8397">
        <v>1052.8489999999999</v>
      </c>
      <c r="S8397">
        <v>2019</v>
      </c>
      <c r="T8397">
        <v>11</v>
      </c>
      <c r="U8397">
        <v>46</v>
      </c>
    </row>
    <row r="8398" spans="1:21" x14ac:dyDescent="0.3">
      <c r="A8398" s="5" t="s">
        <v>168</v>
      </c>
      <c r="B8398" s="5" t="s">
        <v>175</v>
      </c>
      <c r="C8398" s="5" t="s">
        <v>86</v>
      </c>
      <c r="D8398" s="5" t="s">
        <v>434</v>
      </c>
      <c r="E8398" s="5" t="s">
        <v>172</v>
      </c>
      <c r="F8398" s="6">
        <v>43783</v>
      </c>
      <c r="G8398" s="5" t="s">
        <v>148</v>
      </c>
      <c r="H8398" s="5" t="s">
        <v>190</v>
      </c>
      <c r="I8398">
        <v>43596</v>
      </c>
      <c r="J8398">
        <v>187</v>
      </c>
      <c r="K8398">
        <v>91.5</v>
      </c>
      <c r="L8398">
        <v>1</v>
      </c>
      <c r="M8398">
        <v>2745</v>
      </c>
      <c r="N8398">
        <v>2457.1509999999998</v>
      </c>
      <c r="O8398">
        <v>2457.1509999999998</v>
      </c>
      <c r="P8398">
        <v>91.5</v>
      </c>
      <c r="Q8398">
        <v>30</v>
      </c>
      <c r="R8398">
        <v>287.84899999999999</v>
      </c>
      <c r="S8398">
        <v>2019</v>
      </c>
      <c r="T8398">
        <v>11</v>
      </c>
      <c r="U8398">
        <v>46</v>
      </c>
    </row>
    <row r="8399" spans="1:21" x14ac:dyDescent="0.3">
      <c r="A8399" s="5" t="s">
        <v>168</v>
      </c>
      <c r="B8399" s="5" t="s">
        <v>175</v>
      </c>
      <c r="C8399" s="5" t="s">
        <v>86</v>
      </c>
      <c r="D8399" s="5" t="s">
        <v>434</v>
      </c>
      <c r="E8399" s="5" t="s">
        <v>172</v>
      </c>
      <c r="F8399" s="6">
        <v>43783</v>
      </c>
      <c r="G8399" s="5" t="s">
        <v>148</v>
      </c>
      <c r="H8399" s="5" t="s">
        <v>173</v>
      </c>
      <c r="I8399">
        <v>43596</v>
      </c>
      <c r="J8399">
        <v>187</v>
      </c>
      <c r="K8399">
        <v>841.5</v>
      </c>
      <c r="L8399">
        <v>7</v>
      </c>
      <c r="M8399">
        <v>26086.5</v>
      </c>
      <c r="N8399">
        <v>17200.054</v>
      </c>
      <c r="O8399">
        <v>2457.1509999999998</v>
      </c>
      <c r="P8399">
        <v>120.21428571428571</v>
      </c>
      <c r="Q8399">
        <v>31</v>
      </c>
      <c r="R8399">
        <v>8886.4459999999999</v>
      </c>
      <c r="S8399">
        <v>2019</v>
      </c>
      <c r="T8399">
        <v>11</v>
      </c>
      <c r="U8399">
        <v>46</v>
      </c>
    </row>
    <row r="8400" spans="1:21" x14ac:dyDescent="0.3">
      <c r="A8400" s="5" t="s">
        <v>168</v>
      </c>
      <c r="B8400" s="5" t="s">
        <v>175</v>
      </c>
      <c r="C8400" s="5" t="s">
        <v>87</v>
      </c>
      <c r="D8400" s="5" t="s">
        <v>475</v>
      </c>
      <c r="E8400" s="5" t="s">
        <v>172</v>
      </c>
      <c r="F8400" s="6">
        <v>43783</v>
      </c>
      <c r="G8400" s="5" t="s">
        <v>148</v>
      </c>
      <c r="H8400" s="5" t="s">
        <v>333</v>
      </c>
      <c r="I8400">
        <v>43603</v>
      </c>
      <c r="J8400">
        <v>180</v>
      </c>
      <c r="K8400">
        <v>220</v>
      </c>
      <c r="L8400">
        <v>2</v>
      </c>
      <c r="M8400">
        <v>6710</v>
      </c>
      <c r="N8400">
        <v>5234.3389999999999</v>
      </c>
      <c r="O8400">
        <v>2617.1689999999999</v>
      </c>
      <c r="P8400">
        <v>110</v>
      </c>
      <c r="Q8400">
        <v>30.5</v>
      </c>
      <c r="R8400">
        <v>1475.6610000000001</v>
      </c>
      <c r="S8400">
        <v>2019</v>
      </c>
      <c r="T8400">
        <v>11</v>
      </c>
      <c r="U8400">
        <v>46</v>
      </c>
    </row>
    <row r="8401" spans="1:21" x14ac:dyDescent="0.3">
      <c r="A8401" s="5" t="s">
        <v>168</v>
      </c>
      <c r="B8401" s="5" t="s">
        <v>175</v>
      </c>
      <c r="C8401" s="5" t="s">
        <v>87</v>
      </c>
      <c r="D8401" s="5" t="s">
        <v>475</v>
      </c>
      <c r="E8401" s="5" t="s">
        <v>172</v>
      </c>
      <c r="F8401" s="6">
        <v>43783</v>
      </c>
      <c r="G8401" s="5" t="s">
        <v>148</v>
      </c>
      <c r="H8401" s="5" t="s">
        <v>202</v>
      </c>
      <c r="I8401">
        <v>43603</v>
      </c>
      <c r="J8401">
        <v>180</v>
      </c>
      <c r="K8401">
        <v>1140</v>
      </c>
      <c r="L8401">
        <v>11</v>
      </c>
      <c r="M8401">
        <v>34770</v>
      </c>
      <c r="N8401">
        <v>28788.863000000001</v>
      </c>
      <c r="O8401">
        <v>2617.1689999999999</v>
      </c>
      <c r="P8401">
        <v>103.63636363636364</v>
      </c>
      <c r="Q8401">
        <v>30.5</v>
      </c>
      <c r="R8401">
        <v>5981.1369999999997</v>
      </c>
      <c r="S8401">
        <v>2019</v>
      </c>
      <c r="T8401">
        <v>11</v>
      </c>
      <c r="U8401">
        <v>46</v>
      </c>
    </row>
    <row r="8402" spans="1:21" x14ac:dyDescent="0.3">
      <c r="A8402" s="5" t="s">
        <v>168</v>
      </c>
      <c r="B8402" s="5" t="s">
        <v>175</v>
      </c>
      <c r="C8402" s="5" t="s">
        <v>87</v>
      </c>
      <c r="D8402" s="5" t="s">
        <v>475</v>
      </c>
      <c r="E8402" s="5" t="s">
        <v>172</v>
      </c>
      <c r="F8402" s="6">
        <v>43783</v>
      </c>
      <c r="G8402" s="5" t="s">
        <v>148</v>
      </c>
      <c r="H8402" s="5" t="s">
        <v>204</v>
      </c>
      <c r="I8402">
        <v>43603</v>
      </c>
      <c r="J8402">
        <v>180</v>
      </c>
      <c r="K8402">
        <v>220</v>
      </c>
      <c r="L8402">
        <v>2</v>
      </c>
      <c r="M8402">
        <v>6710</v>
      </c>
      <c r="N8402">
        <v>5234.3389999999999</v>
      </c>
      <c r="O8402">
        <v>2617.1689999999999</v>
      </c>
      <c r="P8402">
        <v>110</v>
      </c>
      <c r="Q8402">
        <v>30.5</v>
      </c>
      <c r="R8402">
        <v>1475.6610000000001</v>
      </c>
      <c r="S8402">
        <v>2019</v>
      </c>
      <c r="T8402">
        <v>11</v>
      </c>
      <c r="U8402">
        <v>46</v>
      </c>
    </row>
    <row r="8403" spans="1:21" x14ac:dyDescent="0.3">
      <c r="A8403" s="5" t="s">
        <v>168</v>
      </c>
      <c r="B8403" s="5" t="s">
        <v>175</v>
      </c>
      <c r="C8403" s="5" t="s">
        <v>87</v>
      </c>
      <c r="D8403" s="5" t="s">
        <v>475</v>
      </c>
      <c r="E8403" s="5" t="s">
        <v>172</v>
      </c>
      <c r="F8403" s="6">
        <v>43783</v>
      </c>
      <c r="G8403" s="5" t="s">
        <v>148</v>
      </c>
      <c r="H8403" s="5" t="s">
        <v>205</v>
      </c>
      <c r="I8403">
        <v>43603</v>
      </c>
      <c r="J8403">
        <v>180</v>
      </c>
      <c r="K8403">
        <v>210</v>
      </c>
      <c r="L8403">
        <v>2</v>
      </c>
      <c r="M8403">
        <v>6405</v>
      </c>
      <c r="N8403">
        <v>5234.3389999999999</v>
      </c>
      <c r="O8403">
        <v>2617.1689999999999</v>
      </c>
      <c r="P8403">
        <v>105</v>
      </c>
      <c r="Q8403">
        <v>30.5</v>
      </c>
      <c r="R8403">
        <v>1170.6610000000001</v>
      </c>
      <c r="S8403">
        <v>2019</v>
      </c>
      <c r="T8403">
        <v>11</v>
      </c>
      <c r="U8403">
        <v>46</v>
      </c>
    </row>
    <row r="8404" spans="1:21" x14ac:dyDescent="0.3">
      <c r="A8404" s="5" t="s">
        <v>168</v>
      </c>
      <c r="B8404" s="5" t="s">
        <v>175</v>
      </c>
      <c r="C8404" s="5" t="s">
        <v>87</v>
      </c>
      <c r="D8404" s="5" t="s">
        <v>475</v>
      </c>
      <c r="E8404" s="5" t="s">
        <v>172</v>
      </c>
      <c r="F8404" s="6">
        <v>43783</v>
      </c>
      <c r="G8404" s="5" t="s">
        <v>148</v>
      </c>
      <c r="H8404" s="5" t="s">
        <v>216</v>
      </c>
      <c r="I8404">
        <v>43603</v>
      </c>
      <c r="J8404">
        <v>180</v>
      </c>
      <c r="K8404">
        <v>218</v>
      </c>
      <c r="L8404">
        <v>2</v>
      </c>
      <c r="M8404">
        <v>6649</v>
      </c>
      <c r="N8404">
        <v>5234.3389999999999</v>
      </c>
      <c r="O8404">
        <v>2617.1689999999999</v>
      </c>
      <c r="P8404">
        <v>109</v>
      </c>
      <c r="Q8404">
        <v>30.5</v>
      </c>
      <c r="R8404">
        <v>1414.6610000000001</v>
      </c>
      <c r="S8404">
        <v>2019</v>
      </c>
      <c r="T8404">
        <v>11</v>
      </c>
      <c r="U8404">
        <v>46</v>
      </c>
    </row>
    <row r="8405" spans="1:21" x14ac:dyDescent="0.3">
      <c r="A8405" s="5" t="s">
        <v>168</v>
      </c>
      <c r="B8405" s="5" t="s">
        <v>175</v>
      </c>
      <c r="C8405" s="5" t="s">
        <v>87</v>
      </c>
      <c r="D8405" s="5" t="s">
        <v>475</v>
      </c>
      <c r="E8405" s="5" t="s">
        <v>172</v>
      </c>
      <c r="F8405" s="6">
        <v>43783</v>
      </c>
      <c r="G8405" s="5" t="s">
        <v>148</v>
      </c>
      <c r="H8405" s="5" t="s">
        <v>184</v>
      </c>
      <c r="I8405">
        <v>43603</v>
      </c>
      <c r="J8405">
        <v>180</v>
      </c>
      <c r="K8405">
        <v>1172</v>
      </c>
      <c r="L8405">
        <v>10</v>
      </c>
      <c r="M8405">
        <v>35160</v>
      </c>
      <c r="N8405">
        <v>26171.694</v>
      </c>
      <c r="O8405">
        <v>2617.1689999999999</v>
      </c>
      <c r="P8405">
        <v>117.2</v>
      </c>
      <c r="Q8405">
        <v>30</v>
      </c>
      <c r="R8405">
        <v>8988.3060000000005</v>
      </c>
      <c r="S8405">
        <v>2019</v>
      </c>
      <c r="T8405">
        <v>11</v>
      </c>
      <c r="U8405">
        <v>46</v>
      </c>
    </row>
    <row r="8406" spans="1:21" x14ac:dyDescent="0.3">
      <c r="A8406" s="5" t="s">
        <v>168</v>
      </c>
      <c r="B8406" s="5" t="s">
        <v>175</v>
      </c>
      <c r="C8406" s="5" t="s">
        <v>87</v>
      </c>
      <c r="D8406" s="5" t="s">
        <v>475</v>
      </c>
      <c r="E8406" s="5" t="s">
        <v>172</v>
      </c>
      <c r="F8406" s="6">
        <v>43783</v>
      </c>
      <c r="G8406" s="5" t="s">
        <v>148</v>
      </c>
      <c r="H8406" s="5" t="s">
        <v>230</v>
      </c>
      <c r="I8406">
        <v>43603</v>
      </c>
      <c r="J8406">
        <v>180</v>
      </c>
      <c r="K8406">
        <v>3194</v>
      </c>
      <c r="L8406">
        <v>27</v>
      </c>
      <c r="M8406">
        <v>95820</v>
      </c>
      <c r="N8406">
        <v>70663.573000000004</v>
      </c>
      <c r="O8406">
        <v>2617.1689999999999</v>
      </c>
      <c r="P8406">
        <v>118.29629629629629</v>
      </c>
      <c r="Q8406">
        <v>30</v>
      </c>
      <c r="R8406">
        <v>25156.427</v>
      </c>
      <c r="S8406">
        <v>2019</v>
      </c>
      <c r="T8406">
        <v>11</v>
      </c>
      <c r="U8406">
        <v>46</v>
      </c>
    </row>
    <row r="8407" spans="1:21" x14ac:dyDescent="0.3">
      <c r="A8407" s="5" t="s">
        <v>168</v>
      </c>
      <c r="B8407" s="5" t="s">
        <v>175</v>
      </c>
      <c r="C8407" s="5" t="s">
        <v>87</v>
      </c>
      <c r="D8407" s="5" t="s">
        <v>475</v>
      </c>
      <c r="E8407" s="5" t="s">
        <v>172</v>
      </c>
      <c r="F8407" s="6">
        <v>43783</v>
      </c>
      <c r="G8407" s="5" t="s">
        <v>148</v>
      </c>
      <c r="H8407" s="5" t="s">
        <v>203</v>
      </c>
      <c r="I8407">
        <v>43603</v>
      </c>
      <c r="J8407">
        <v>180</v>
      </c>
      <c r="K8407">
        <v>208</v>
      </c>
      <c r="L8407">
        <v>2</v>
      </c>
      <c r="M8407">
        <v>6344</v>
      </c>
      <c r="N8407">
        <v>5234.3389999999999</v>
      </c>
      <c r="O8407">
        <v>2617.1689999999999</v>
      </c>
      <c r="P8407">
        <v>104</v>
      </c>
      <c r="Q8407">
        <v>30.5</v>
      </c>
      <c r="R8407">
        <v>1109.6610000000001</v>
      </c>
      <c r="S8407">
        <v>2019</v>
      </c>
      <c r="T8407">
        <v>11</v>
      </c>
      <c r="U8407">
        <v>46</v>
      </c>
    </row>
    <row r="8408" spans="1:21" x14ac:dyDescent="0.3">
      <c r="A8408" s="5" t="s">
        <v>168</v>
      </c>
      <c r="B8408" s="5" t="s">
        <v>175</v>
      </c>
      <c r="C8408" s="5" t="s">
        <v>87</v>
      </c>
      <c r="D8408" s="5" t="s">
        <v>475</v>
      </c>
      <c r="E8408" s="5" t="s">
        <v>172</v>
      </c>
      <c r="F8408" s="6">
        <v>43783</v>
      </c>
      <c r="G8408" s="5" t="s">
        <v>148</v>
      </c>
      <c r="H8408" s="5" t="s">
        <v>180</v>
      </c>
      <c r="I8408">
        <v>43603</v>
      </c>
      <c r="J8408">
        <v>180</v>
      </c>
      <c r="K8408">
        <v>182</v>
      </c>
      <c r="L8408">
        <v>2</v>
      </c>
      <c r="M8408">
        <v>5551</v>
      </c>
      <c r="N8408">
        <v>5234.3389999999999</v>
      </c>
      <c r="O8408">
        <v>2617.1689999999999</v>
      </c>
      <c r="P8408">
        <v>91</v>
      </c>
      <c r="Q8408">
        <v>30.5</v>
      </c>
      <c r="R8408">
        <v>316.661</v>
      </c>
      <c r="S8408">
        <v>2019</v>
      </c>
      <c r="T8408">
        <v>11</v>
      </c>
      <c r="U8408">
        <v>46</v>
      </c>
    </row>
    <row r="8409" spans="1:21" x14ac:dyDescent="0.3">
      <c r="A8409" s="5" t="s">
        <v>168</v>
      </c>
      <c r="B8409" s="5" t="s">
        <v>175</v>
      </c>
      <c r="C8409" s="5" t="s">
        <v>87</v>
      </c>
      <c r="D8409" s="5" t="s">
        <v>475</v>
      </c>
      <c r="E8409" s="5" t="s">
        <v>172</v>
      </c>
      <c r="F8409" s="6">
        <v>43783</v>
      </c>
      <c r="G8409" s="5" t="s">
        <v>148</v>
      </c>
      <c r="H8409" s="5" t="s">
        <v>222</v>
      </c>
      <c r="I8409">
        <v>43603</v>
      </c>
      <c r="J8409">
        <v>180</v>
      </c>
      <c r="K8409">
        <v>100</v>
      </c>
      <c r="L8409">
        <v>1</v>
      </c>
      <c r="M8409">
        <v>3050</v>
      </c>
      <c r="N8409">
        <v>2617.1689999999999</v>
      </c>
      <c r="O8409">
        <v>2617.1689999999999</v>
      </c>
      <c r="P8409">
        <v>100</v>
      </c>
      <c r="Q8409">
        <v>30.5</v>
      </c>
      <c r="R8409">
        <v>432.83100000000002</v>
      </c>
      <c r="S8409">
        <v>2019</v>
      </c>
      <c r="T8409">
        <v>11</v>
      </c>
      <c r="U8409">
        <v>46</v>
      </c>
    </row>
    <row r="8410" spans="1:21" x14ac:dyDescent="0.3">
      <c r="A8410" s="5" t="s">
        <v>168</v>
      </c>
      <c r="B8410" s="5" t="s">
        <v>175</v>
      </c>
      <c r="C8410" s="5" t="s">
        <v>87</v>
      </c>
      <c r="D8410" s="5" t="s">
        <v>475</v>
      </c>
      <c r="E8410" s="5" t="s">
        <v>172</v>
      </c>
      <c r="F8410" s="6">
        <v>43783</v>
      </c>
      <c r="G8410" s="5" t="s">
        <v>148</v>
      </c>
      <c r="H8410" s="5" t="s">
        <v>181</v>
      </c>
      <c r="I8410">
        <v>43603</v>
      </c>
      <c r="J8410">
        <v>180</v>
      </c>
      <c r="K8410">
        <v>212</v>
      </c>
      <c r="L8410">
        <v>2</v>
      </c>
      <c r="M8410">
        <v>6466</v>
      </c>
      <c r="N8410">
        <v>5234.3389999999999</v>
      </c>
      <c r="O8410">
        <v>2617.1689999999999</v>
      </c>
      <c r="P8410">
        <v>106</v>
      </c>
      <c r="Q8410">
        <v>30.5</v>
      </c>
      <c r="R8410">
        <v>1231.6610000000001</v>
      </c>
      <c r="S8410">
        <v>2019</v>
      </c>
      <c r="T8410">
        <v>11</v>
      </c>
      <c r="U8410">
        <v>46</v>
      </c>
    </row>
    <row r="8411" spans="1:21" x14ac:dyDescent="0.3">
      <c r="A8411" s="5" t="s">
        <v>168</v>
      </c>
      <c r="B8411" s="5" t="s">
        <v>175</v>
      </c>
      <c r="C8411" s="5" t="s">
        <v>87</v>
      </c>
      <c r="D8411" s="5" t="s">
        <v>475</v>
      </c>
      <c r="E8411" s="5" t="s">
        <v>172</v>
      </c>
      <c r="F8411" s="6">
        <v>43783</v>
      </c>
      <c r="G8411" s="5" t="s">
        <v>148</v>
      </c>
      <c r="H8411" s="5" t="s">
        <v>183</v>
      </c>
      <c r="I8411">
        <v>43603</v>
      </c>
      <c r="J8411">
        <v>180</v>
      </c>
      <c r="K8411">
        <v>318</v>
      </c>
      <c r="L8411">
        <v>3</v>
      </c>
      <c r="M8411">
        <v>9699</v>
      </c>
      <c r="N8411">
        <v>7851.5079999999998</v>
      </c>
      <c r="O8411">
        <v>2617.1689999999999</v>
      </c>
      <c r="P8411">
        <v>106</v>
      </c>
      <c r="Q8411">
        <v>30.5</v>
      </c>
      <c r="R8411">
        <v>1847.492</v>
      </c>
      <c r="S8411">
        <v>2019</v>
      </c>
      <c r="T8411">
        <v>11</v>
      </c>
      <c r="U8411">
        <v>46</v>
      </c>
    </row>
    <row r="8412" spans="1:21" x14ac:dyDescent="0.3">
      <c r="A8412" s="5" t="s">
        <v>168</v>
      </c>
      <c r="B8412" s="5" t="s">
        <v>175</v>
      </c>
      <c r="C8412" s="5" t="s">
        <v>87</v>
      </c>
      <c r="D8412" s="5" t="s">
        <v>475</v>
      </c>
      <c r="E8412" s="5" t="s">
        <v>172</v>
      </c>
      <c r="F8412" s="6">
        <v>43783</v>
      </c>
      <c r="G8412" s="5" t="s">
        <v>148</v>
      </c>
      <c r="H8412" s="5" t="s">
        <v>246</v>
      </c>
      <c r="I8412">
        <v>43603</v>
      </c>
      <c r="J8412">
        <v>180</v>
      </c>
      <c r="K8412">
        <v>110</v>
      </c>
      <c r="L8412">
        <v>1</v>
      </c>
      <c r="M8412">
        <v>3355</v>
      </c>
      <c r="N8412">
        <v>2617.1689999999999</v>
      </c>
      <c r="O8412">
        <v>2617.1689999999999</v>
      </c>
      <c r="P8412">
        <v>110</v>
      </c>
      <c r="Q8412">
        <v>30.5</v>
      </c>
      <c r="R8412">
        <v>737.83100000000002</v>
      </c>
      <c r="S8412">
        <v>2019</v>
      </c>
      <c r="T8412">
        <v>11</v>
      </c>
      <c r="U8412">
        <v>46</v>
      </c>
    </row>
    <row r="8413" spans="1:21" x14ac:dyDescent="0.3">
      <c r="A8413" s="5" t="s">
        <v>168</v>
      </c>
      <c r="B8413" s="5" t="s">
        <v>175</v>
      </c>
      <c r="C8413" s="5" t="s">
        <v>87</v>
      </c>
      <c r="D8413" s="5" t="s">
        <v>475</v>
      </c>
      <c r="E8413" s="5" t="s">
        <v>172</v>
      </c>
      <c r="F8413" s="6">
        <v>43783</v>
      </c>
      <c r="G8413" s="5" t="s">
        <v>148</v>
      </c>
      <c r="H8413" s="5" t="s">
        <v>321</v>
      </c>
      <c r="I8413">
        <v>43603</v>
      </c>
      <c r="J8413">
        <v>180</v>
      </c>
      <c r="K8413">
        <v>330</v>
      </c>
      <c r="L8413">
        <v>3</v>
      </c>
      <c r="M8413">
        <v>9900</v>
      </c>
      <c r="N8413">
        <v>7851.5079999999998</v>
      </c>
      <c r="O8413">
        <v>2617.1689999999999</v>
      </c>
      <c r="P8413">
        <v>110</v>
      </c>
      <c r="Q8413">
        <v>30</v>
      </c>
      <c r="R8413">
        <v>2048.4920000000002</v>
      </c>
      <c r="S8413">
        <v>2019</v>
      </c>
      <c r="T8413">
        <v>11</v>
      </c>
      <c r="U8413">
        <v>46</v>
      </c>
    </row>
    <row r="8414" spans="1:21" x14ac:dyDescent="0.3">
      <c r="A8414" s="5" t="s">
        <v>168</v>
      </c>
      <c r="B8414" s="5" t="s">
        <v>175</v>
      </c>
      <c r="C8414" s="5" t="s">
        <v>87</v>
      </c>
      <c r="D8414" s="5" t="s">
        <v>475</v>
      </c>
      <c r="E8414" s="5" t="s">
        <v>172</v>
      </c>
      <c r="F8414" s="6">
        <v>43783</v>
      </c>
      <c r="G8414" s="5" t="s">
        <v>148</v>
      </c>
      <c r="H8414" s="5" t="s">
        <v>185</v>
      </c>
      <c r="I8414">
        <v>43603</v>
      </c>
      <c r="J8414">
        <v>180</v>
      </c>
      <c r="K8414">
        <v>450</v>
      </c>
      <c r="L8414">
        <v>4</v>
      </c>
      <c r="M8414">
        <v>13725</v>
      </c>
      <c r="N8414">
        <v>10468.677</v>
      </c>
      <c r="O8414">
        <v>2617.1689999999999</v>
      </c>
      <c r="P8414">
        <v>112.5</v>
      </c>
      <c r="Q8414">
        <v>30.5</v>
      </c>
      <c r="R8414">
        <v>3256.3229999999999</v>
      </c>
      <c r="S8414">
        <v>2019</v>
      </c>
      <c r="T8414">
        <v>11</v>
      </c>
      <c r="U8414">
        <v>46</v>
      </c>
    </row>
    <row r="8415" spans="1:21" x14ac:dyDescent="0.3">
      <c r="A8415" s="5" t="s">
        <v>168</v>
      </c>
      <c r="B8415" s="5" t="s">
        <v>175</v>
      </c>
      <c r="C8415" s="5" t="s">
        <v>87</v>
      </c>
      <c r="D8415" s="5" t="s">
        <v>475</v>
      </c>
      <c r="E8415" s="5" t="s">
        <v>172</v>
      </c>
      <c r="F8415" s="6">
        <v>43783</v>
      </c>
      <c r="G8415" s="5" t="s">
        <v>148</v>
      </c>
      <c r="H8415" s="5" t="s">
        <v>187</v>
      </c>
      <c r="I8415">
        <v>43603</v>
      </c>
      <c r="J8415">
        <v>180</v>
      </c>
      <c r="K8415">
        <v>244</v>
      </c>
      <c r="L8415">
        <v>2</v>
      </c>
      <c r="M8415">
        <v>7442</v>
      </c>
      <c r="N8415">
        <v>5234.3389999999999</v>
      </c>
      <c r="O8415">
        <v>2617.1689999999999</v>
      </c>
      <c r="P8415">
        <v>122</v>
      </c>
      <c r="Q8415">
        <v>30.5</v>
      </c>
      <c r="R8415">
        <v>2207.6610000000001</v>
      </c>
      <c r="S8415">
        <v>2019</v>
      </c>
      <c r="T8415">
        <v>11</v>
      </c>
      <c r="U8415">
        <v>46</v>
      </c>
    </row>
    <row r="8416" spans="1:21" x14ac:dyDescent="0.3">
      <c r="A8416" s="5" t="s">
        <v>168</v>
      </c>
      <c r="B8416" s="5" t="s">
        <v>175</v>
      </c>
      <c r="C8416" s="5" t="s">
        <v>87</v>
      </c>
      <c r="D8416" s="5" t="s">
        <v>475</v>
      </c>
      <c r="E8416" s="5" t="s">
        <v>172</v>
      </c>
      <c r="F8416" s="6">
        <v>43783</v>
      </c>
      <c r="G8416" s="5" t="s">
        <v>148</v>
      </c>
      <c r="H8416" s="5" t="s">
        <v>284</v>
      </c>
      <c r="I8416">
        <v>43603</v>
      </c>
      <c r="J8416">
        <v>180</v>
      </c>
      <c r="K8416">
        <v>248</v>
      </c>
      <c r="L8416">
        <v>2</v>
      </c>
      <c r="M8416">
        <v>7564</v>
      </c>
      <c r="N8416">
        <v>5234.3389999999999</v>
      </c>
      <c r="O8416">
        <v>2617.1689999999999</v>
      </c>
      <c r="P8416">
        <v>124</v>
      </c>
      <c r="Q8416">
        <v>30.5</v>
      </c>
      <c r="R8416">
        <v>2329.6610000000001</v>
      </c>
      <c r="S8416">
        <v>2019</v>
      </c>
      <c r="T8416">
        <v>11</v>
      </c>
      <c r="U8416">
        <v>46</v>
      </c>
    </row>
    <row r="8417" spans="1:21" x14ac:dyDescent="0.3">
      <c r="A8417" s="5" t="s">
        <v>168</v>
      </c>
      <c r="B8417" s="5" t="s">
        <v>175</v>
      </c>
      <c r="C8417" s="5" t="s">
        <v>87</v>
      </c>
      <c r="D8417" s="5" t="s">
        <v>475</v>
      </c>
      <c r="E8417" s="5" t="s">
        <v>172</v>
      </c>
      <c r="F8417" s="6">
        <v>43783</v>
      </c>
      <c r="G8417" s="5" t="s">
        <v>148</v>
      </c>
      <c r="H8417" s="5" t="s">
        <v>225</v>
      </c>
      <c r="I8417">
        <v>43603</v>
      </c>
      <c r="J8417">
        <v>180</v>
      </c>
      <c r="K8417">
        <v>212</v>
      </c>
      <c r="L8417">
        <v>2</v>
      </c>
      <c r="M8417">
        <v>6360</v>
      </c>
      <c r="N8417">
        <v>5234.3389999999999</v>
      </c>
      <c r="O8417">
        <v>2617.1689999999999</v>
      </c>
      <c r="P8417">
        <v>106</v>
      </c>
      <c r="Q8417">
        <v>30</v>
      </c>
      <c r="R8417">
        <v>1125.6610000000001</v>
      </c>
      <c r="S8417">
        <v>2019</v>
      </c>
      <c r="T8417">
        <v>11</v>
      </c>
      <c r="U8417">
        <v>46</v>
      </c>
    </row>
    <row r="8418" spans="1:21" x14ac:dyDescent="0.3">
      <c r="A8418" s="5" t="s">
        <v>168</v>
      </c>
      <c r="B8418" s="5" t="s">
        <v>175</v>
      </c>
      <c r="C8418" s="5" t="s">
        <v>87</v>
      </c>
      <c r="D8418" s="5" t="s">
        <v>475</v>
      </c>
      <c r="E8418" s="5" t="s">
        <v>172</v>
      </c>
      <c r="F8418" s="6">
        <v>43783</v>
      </c>
      <c r="G8418" s="5" t="s">
        <v>148</v>
      </c>
      <c r="H8418" s="5" t="s">
        <v>190</v>
      </c>
      <c r="I8418">
        <v>43603</v>
      </c>
      <c r="J8418">
        <v>180</v>
      </c>
      <c r="K8418">
        <v>310</v>
      </c>
      <c r="L8418">
        <v>3</v>
      </c>
      <c r="M8418">
        <v>9455</v>
      </c>
      <c r="N8418">
        <v>7851.5079999999998</v>
      </c>
      <c r="O8418">
        <v>2617.1689999999999</v>
      </c>
      <c r="P8418">
        <v>103.33333333333333</v>
      </c>
      <c r="Q8418">
        <v>30.5</v>
      </c>
      <c r="R8418">
        <v>1603.492</v>
      </c>
      <c r="S8418">
        <v>2019</v>
      </c>
      <c r="T8418">
        <v>11</v>
      </c>
      <c r="U8418">
        <v>46</v>
      </c>
    </row>
    <row r="8419" spans="1:21" x14ac:dyDescent="0.3">
      <c r="A8419" s="5" t="s">
        <v>168</v>
      </c>
      <c r="B8419" s="5" t="s">
        <v>175</v>
      </c>
      <c r="C8419" s="5" t="s">
        <v>87</v>
      </c>
      <c r="D8419" s="5" t="s">
        <v>475</v>
      </c>
      <c r="E8419" s="5" t="s">
        <v>172</v>
      </c>
      <c r="F8419" s="6">
        <v>43783</v>
      </c>
      <c r="G8419" s="5" t="s">
        <v>148</v>
      </c>
      <c r="H8419" s="5" t="s">
        <v>481</v>
      </c>
      <c r="I8419">
        <v>43603</v>
      </c>
      <c r="J8419">
        <v>180</v>
      </c>
      <c r="K8419">
        <v>130</v>
      </c>
      <c r="L8419">
        <v>1</v>
      </c>
      <c r="M8419">
        <v>3965</v>
      </c>
      <c r="N8419">
        <v>2617.1689999999999</v>
      </c>
      <c r="O8419">
        <v>2617.1689999999999</v>
      </c>
      <c r="P8419">
        <v>130</v>
      </c>
      <c r="Q8419">
        <v>30.5</v>
      </c>
      <c r="R8419">
        <v>1347.8309999999999</v>
      </c>
      <c r="S8419">
        <v>2019</v>
      </c>
      <c r="T8419">
        <v>11</v>
      </c>
      <c r="U8419">
        <v>46</v>
      </c>
    </row>
    <row r="8420" spans="1:21" x14ac:dyDescent="0.3">
      <c r="A8420" s="5" t="s">
        <v>168</v>
      </c>
      <c r="B8420" s="5" t="s">
        <v>175</v>
      </c>
      <c r="C8420" s="5" t="s">
        <v>87</v>
      </c>
      <c r="D8420" s="5" t="s">
        <v>475</v>
      </c>
      <c r="E8420" s="5" t="s">
        <v>172</v>
      </c>
      <c r="F8420" s="6">
        <v>43783</v>
      </c>
      <c r="G8420" s="5" t="s">
        <v>148</v>
      </c>
      <c r="H8420" s="5" t="s">
        <v>190</v>
      </c>
      <c r="I8420">
        <v>43603</v>
      </c>
      <c r="J8420">
        <v>180</v>
      </c>
      <c r="K8420">
        <v>626</v>
      </c>
      <c r="L8420">
        <v>6</v>
      </c>
      <c r="M8420">
        <v>19093</v>
      </c>
      <c r="N8420">
        <v>15703.016</v>
      </c>
      <c r="O8420">
        <v>2617.1689999999999</v>
      </c>
      <c r="P8420">
        <v>104.33333333333333</v>
      </c>
      <c r="Q8420">
        <v>30.5</v>
      </c>
      <c r="R8420">
        <v>3389.9839999999999</v>
      </c>
      <c r="S8420">
        <v>2019</v>
      </c>
      <c r="T8420">
        <v>11</v>
      </c>
      <c r="U8420">
        <v>46</v>
      </c>
    </row>
    <row r="8421" spans="1:21" x14ac:dyDescent="0.3">
      <c r="A8421" s="5" t="s">
        <v>168</v>
      </c>
      <c r="B8421" s="5" t="s">
        <v>175</v>
      </c>
      <c r="C8421" s="5" t="s">
        <v>87</v>
      </c>
      <c r="D8421" s="5" t="s">
        <v>475</v>
      </c>
      <c r="E8421" s="5" t="s">
        <v>172</v>
      </c>
      <c r="F8421" s="6">
        <v>43783</v>
      </c>
      <c r="G8421" s="5" t="s">
        <v>148</v>
      </c>
      <c r="H8421" s="5" t="s">
        <v>190</v>
      </c>
      <c r="I8421">
        <v>43603</v>
      </c>
      <c r="J8421">
        <v>180</v>
      </c>
      <c r="K8421">
        <v>110</v>
      </c>
      <c r="L8421">
        <v>1</v>
      </c>
      <c r="M8421">
        <v>3355</v>
      </c>
      <c r="N8421">
        <v>2617.1689999999999</v>
      </c>
      <c r="O8421">
        <v>2617.1689999999999</v>
      </c>
      <c r="P8421">
        <v>110</v>
      </c>
      <c r="Q8421">
        <v>30.5</v>
      </c>
      <c r="R8421">
        <v>737.83100000000002</v>
      </c>
      <c r="S8421">
        <v>2019</v>
      </c>
      <c r="T8421">
        <v>11</v>
      </c>
      <c r="U8421">
        <v>46</v>
      </c>
    </row>
    <row r="8422" spans="1:21" x14ac:dyDescent="0.3">
      <c r="A8422" s="5" t="s">
        <v>168</v>
      </c>
      <c r="B8422" s="5" t="s">
        <v>175</v>
      </c>
      <c r="C8422" s="5" t="s">
        <v>87</v>
      </c>
      <c r="D8422" s="5" t="s">
        <v>475</v>
      </c>
      <c r="E8422" s="5" t="s">
        <v>172</v>
      </c>
      <c r="F8422" s="6">
        <v>43783</v>
      </c>
      <c r="G8422" s="5" t="s">
        <v>148</v>
      </c>
      <c r="H8422" s="5" t="s">
        <v>311</v>
      </c>
      <c r="I8422">
        <v>43603</v>
      </c>
      <c r="J8422">
        <v>180</v>
      </c>
      <c r="K8422">
        <v>123.5</v>
      </c>
      <c r="L8422">
        <v>1</v>
      </c>
      <c r="M8422">
        <v>3705</v>
      </c>
      <c r="N8422">
        <v>2617.1689999999999</v>
      </c>
      <c r="O8422">
        <v>2617.1689999999999</v>
      </c>
      <c r="P8422">
        <v>123.5</v>
      </c>
      <c r="Q8422">
        <v>30</v>
      </c>
      <c r="R8422">
        <v>1087.8309999999999</v>
      </c>
      <c r="S8422">
        <v>2019</v>
      </c>
      <c r="T8422">
        <v>11</v>
      </c>
      <c r="U8422">
        <v>46</v>
      </c>
    </row>
    <row r="8423" spans="1:21" x14ac:dyDescent="0.3">
      <c r="A8423" s="5" t="s">
        <v>168</v>
      </c>
      <c r="B8423" s="5" t="s">
        <v>175</v>
      </c>
      <c r="C8423" s="5" t="s">
        <v>87</v>
      </c>
      <c r="D8423" s="5" t="s">
        <v>475</v>
      </c>
      <c r="E8423" s="5" t="s">
        <v>172</v>
      </c>
      <c r="F8423" s="6">
        <v>43783</v>
      </c>
      <c r="G8423" s="5" t="s">
        <v>148</v>
      </c>
      <c r="H8423" s="5" t="s">
        <v>173</v>
      </c>
      <c r="I8423">
        <v>43603</v>
      </c>
      <c r="J8423">
        <v>180</v>
      </c>
      <c r="K8423">
        <v>131.5</v>
      </c>
      <c r="L8423">
        <v>1</v>
      </c>
      <c r="M8423">
        <v>4076.5</v>
      </c>
      <c r="N8423">
        <v>2617.1689999999999</v>
      </c>
      <c r="O8423">
        <v>2617.1689999999999</v>
      </c>
      <c r="P8423">
        <v>131.5</v>
      </c>
      <c r="Q8423">
        <v>31</v>
      </c>
      <c r="R8423">
        <v>1459.3309999999999</v>
      </c>
      <c r="S8423">
        <v>2019</v>
      </c>
      <c r="T8423">
        <v>11</v>
      </c>
      <c r="U8423">
        <v>46</v>
      </c>
    </row>
    <row r="8424" spans="1:21" x14ac:dyDescent="0.3">
      <c r="A8424" s="5" t="s">
        <v>168</v>
      </c>
      <c r="B8424" s="5" t="s">
        <v>206</v>
      </c>
      <c r="C8424" s="5" t="s">
        <v>108</v>
      </c>
      <c r="D8424" s="5" t="s">
        <v>457</v>
      </c>
      <c r="E8424" s="5" t="s">
        <v>172</v>
      </c>
      <c r="F8424" s="6">
        <v>43783</v>
      </c>
      <c r="G8424" s="5" t="s">
        <v>148</v>
      </c>
      <c r="H8424" s="5" t="s">
        <v>173</v>
      </c>
      <c r="I8424">
        <v>43645</v>
      </c>
      <c r="J8424">
        <v>138</v>
      </c>
      <c r="K8424">
        <v>426.6</v>
      </c>
      <c r="L8424">
        <v>5</v>
      </c>
      <c r="M8424">
        <v>13224.6</v>
      </c>
      <c r="N8424">
        <v>10730.275</v>
      </c>
      <c r="O8424">
        <v>2146.0549999999998</v>
      </c>
      <c r="P8424">
        <v>85.320000000000007</v>
      </c>
      <c r="Q8424">
        <v>31</v>
      </c>
      <c r="R8424">
        <v>2494.3249999999998</v>
      </c>
      <c r="S8424">
        <v>2019</v>
      </c>
      <c r="T8424">
        <v>11</v>
      </c>
      <c r="U8424">
        <v>46</v>
      </c>
    </row>
    <row r="8425" spans="1:21" x14ac:dyDescent="0.3">
      <c r="A8425" s="5" t="s">
        <v>168</v>
      </c>
      <c r="B8425" s="5" t="s">
        <v>206</v>
      </c>
      <c r="C8425" s="5" t="s">
        <v>111</v>
      </c>
      <c r="D8425" s="5" t="s">
        <v>482</v>
      </c>
      <c r="E8425" s="5" t="s">
        <v>172</v>
      </c>
      <c r="F8425" s="6">
        <v>43783</v>
      </c>
      <c r="G8425" s="5" t="s">
        <v>148</v>
      </c>
      <c r="H8425" s="5" t="s">
        <v>371</v>
      </c>
      <c r="I8425">
        <v>43618</v>
      </c>
      <c r="J8425">
        <v>165</v>
      </c>
      <c r="K8425">
        <v>1182.5999999999999</v>
      </c>
      <c r="L8425">
        <v>10</v>
      </c>
      <c r="M8425">
        <v>34650.18</v>
      </c>
      <c r="N8425">
        <v>29172.205999999998</v>
      </c>
      <c r="O8425">
        <v>2917.221</v>
      </c>
      <c r="P8425">
        <v>118.25999999999999</v>
      </c>
      <c r="Q8425">
        <v>29.3</v>
      </c>
      <c r="R8425">
        <v>5477.9740000000002</v>
      </c>
      <c r="S8425">
        <v>2019</v>
      </c>
      <c r="T8425">
        <v>11</v>
      </c>
      <c r="U8425">
        <v>46</v>
      </c>
    </row>
    <row r="8426" spans="1:21" x14ac:dyDescent="0.3">
      <c r="A8426" s="5" t="s">
        <v>168</v>
      </c>
      <c r="B8426" s="5" t="s">
        <v>206</v>
      </c>
      <c r="C8426" s="5" t="s">
        <v>118</v>
      </c>
      <c r="D8426" s="5" t="s">
        <v>476</v>
      </c>
      <c r="E8426" s="5" t="s">
        <v>172</v>
      </c>
      <c r="F8426" s="6">
        <v>43783</v>
      </c>
      <c r="G8426" s="5" t="s">
        <v>148</v>
      </c>
      <c r="H8426" s="5" t="s">
        <v>178</v>
      </c>
      <c r="I8426">
        <v>43611</v>
      </c>
      <c r="J8426">
        <v>172</v>
      </c>
      <c r="K8426">
        <v>294.39999999999998</v>
      </c>
      <c r="L8426">
        <v>3</v>
      </c>
      <c r="M8426">
        <v>8832</v>
      </c>
      <c r="N8426">
        <v>7698.857</v>
      </c>
      <c r="O8426">
        <v>2566.2860000000001</v>
      </c>
      <c r="P8426">
        <v>98.133333333333326</v>
      </c>
      <c r="Q8426">
        <v>30</v>
      </c>
      <c r="R8426">
        <v>1133.143</v>
      </c>
      <c r="S8426">
        <v>2019</v>
      </c>
      <c r="T8426">
        <v>11</v>
      </c>
      <c r="U8426">
        <v>46</v>
      </c>
    </row>
    <row r="8427" spans="1:21" x14ac:dyDescent="0.3">
      <c r="A8427" s="5" t="s">
        <v>168</v>
      </c>
      <c r="B8427" s="5" t="s">
        <v>206</v>
      </c>
      <c r="C8427" s="5" t="s">
        <v>118</v>
      </c>
      <c r="D8427" s="5" t="s">
        <v>476</v>
      </c>
      <c r="E8427" s="5" t="s">
        <v>172</v>
      </c>
      <c r="F8427" s="6">
        <v>43783</v>
      </c>
      <c r="G8427" s="5" t="s">
        <v>148</v>
      </c>
      <c r="H8427" s="5" t="s">
        <v>198</v>
      </c>
      <c r="I8427">
        <v>43611</v>
      </c>
      <c r="J8427">
        <v>172</v>
      </c>
      <c r="K8427">
        <v>125.6</v>
      </c>
      <c r="L8427">
        <v>1</v>
      </c>
      <c r="M8427">
        <v>3768</v>
      </c>
      <c r="N8427">
        <v>2566.2860000000001</v>
      </c>
      <c r="O8427">
        <v>2566.2860000000001</v>
      </c>
      <c r="P8427">
        <v>125.6</v>
      </c>
      <c r="Q8427">
        <v>30</v>
      </c>
      <c r="R8427">
        <v>1201.7139999999999</v>
      </c>
      <c r="S8427">
        <v>2019</v>
      </c>
      <c r="T8427">
        <v>11</v>
      </c>
      <c r="U8427">
        <v>46</v>
      </c>
    </row>
    <row r="8428" spans="1:21" x14ac:dyDescent="0.3">
      <c r="A8428" s="5" t="s">
        <v>168</v>
      </c>
      <c r="B8428" s="5" t="s">
        <v>206</v>
      </c>
      <c r="C8428" s="5" t="s">
        <v>118</v>
      </c>
      <c r="D8428" s="5" t="s">
        <v>476</v>
      </c>
      <c r="E8428" s="5" t="s">
        <v>172</v>
      </c>
      <c r="F8428" s="6">
        <v>43783</v>
      </c>
      <c r="G8428" s="5" t="s">
        <v>148</v>
      </c>
      <c r="H8428" s="5" t="s">
        <v>197</v>
      </c>
      <c r="I8428">
        <v>43611</v>
      </c>
      <c r="J8428">
        <v>172</v>
      </c>
      <c r="K8428">
        <v>495.4</v>
      </c>
      <c r="L8428">
        <v>4</v>
      </c>
      <c r="M8428">
        <v>14862</v>
      </c>
      <c r="N8428">
        <v>10265.142</v>
      </c>
      <c r="O8428">
        <v>2566.2860000000001</v>
      </c>
      <c r="P8428">
        <v>123.85</v>
      </c>
      <c r="Q8428">
        <v>30</v>
      </c>
      <c r="R8428">
        <v>4596.8580000000002</v>
      </c>
      <c r="S8428">
        <v>2019</v>
      </c>
      <c r="T8428">
        <v>11</v>
      </c>
      <c r="U8428">
        <v>46</v>
      </c>
    </row>
    <row r="8429" spans="1:21" x14ac:dyDescent="0.3">
      <c r="A8429" s="5" t="s">
        <v>168</v>
      </c>
      <c r="B8429" s="5" t="s">
        <v>206</v>
      </c>
      <c r="C8429" s="5" t="s">
        <v>118</v>
      </c>
      <c r="D8429" s="5" t="s">
        <v>476</v>
      </c>
      <c r="E8429" s="5" t="s">
        <v>172</v>
      </c>
      <c r="F8429" s="6">
        <v>43783</v>
      </c>
      <c r="G8429" s="5" t="s">
        <v>148</v>
      </c>
      <c r="H8429" s="5" t="s">
        <v>311</v>
      </c>
      <c r="I8429">
        <v>43611</v>
      </c>
      <c r="J8429">
        <v>172</v>
      </c>
      <c r="K8429">
        <v>113.8</v>
      </c>
      <c r="L8429">
        <v>1</v>
      </c>
      <c r="M8429">
        <v>3414</v>
      </c>
      <c r="N8429">
        <v>2566.2860000000001</v>
      </c>
      <c r="O8429">
        <v>2566.2860000000001</v>
      </c>
      <c r="P8429">
        <v>113.8</v>
      </c>
      <c r="Q8429">
        <v>30</v>
      </c>
      <c r="R8429">
        <v>847.71400000000006</v>
      </c>
      <c r="S8429">
        <v>2019</v>
      </c>
      <c r="T8429">
        <v>11</v>
      </c>
      <c r="U8429">
        <v>46</v>
      </c>
    </row>
    <row r="8430" spans="1:21" x14ac:dyDescent="0.3">
      <c r="A8430" s="5" t="s">
        <v>168</v>
      </c>
      <c r="B8430" s="5" t="s">
        <v>206</v>
      </c>
      <c r="C8430" s="5" t="s">
        <v>118</v>
      </c>
      <c r="D8430" s="5" t="s">
        <v>476</v>
      </c>
      <c r="E8430" s="5" t="s">
        <v>172</v>
      </c>
      <c r="F8430" s="6">
        <v>43783</v>
      </c>
      <c r="G8430" s="5" t="s">
        <v>148</v>
      </c>
      <c r="H8430" s="5" t="s">
        <v>190</v>
      </c>
      <c r="I8430">
        <v>43611</v>
      </c>
      <c r="J8430">
        <v>172</v>
      </c>
      <c r="K8430">
        <v>126.6</v>
      </c>
      <c r="L8430">
        <v>1</v>
      </c>
      <c r="M8430">
        <v>3798</v>
      </c>
      <c r="N8430">
        <v>2566.2860000000001</v>
      </c>
      <c r="O8430">
        <v>2566.2860000000001</v>
      </c>
      <c r="P8430">
        <v>126.6</v>
      </c>
      <c r="Q8430">
        <v>30</v>
      </c>
      <c r="R8430">
        <v>1231.7139999999999</v>
      </c>
      <c r="S8430">
        <v>2019</v>
      </c>
      <c r="T8430">
        <v>11</v>
      </c>
      <c r="U8430">
        <v>46</v>
      </c>
    </row>
    <row r="8431" spans="1:21" x14ac:dyDescent="0.3">
      <c r="A8431" s="5" t="s">
        <v>168</v>
      </c>
      <c r="B8431" s="5" t="s">
        <v>206</v>
      </c>
      <c r="C8431" s="5" t="s">
        <v>111</v>
      </c>
      <c r="D8431" s="5" t="s">
        <v>482</v>
      </c>
      <c r="E8431" s="5" t="s">
        <v>172</v>
      </c>
      <c r="F8431" s="6">
        <v>43787</v>
      </c>
      <c r="G8431" s="5" t="s">
        <v>148</v>
      </c>
      <c r="H8431" s="5" t="s">
        <v>205</v>
      </c>
      <c r="I8431">
        <v>43618</v>
      </c>
      <c r="J8431">
        <v>169</v>
      </c>
      <c r="K8431">
        <v>420</v>
      </c>
      <c r="L8431">
        <v>4</v>
      </c>
      <c r="M8431">
        <v>12810</v>
      </c>
      <c r="N8431">
        <v>11668.882</v>
      </c>
      <c r="O8431">
        <v>2917.221</v>
      </c>
      <c r="P8431">
        <v>105</v>
      </c>
      <c r="Q8431">
        <v>30.5</v>
      </c>
      <c r="R8431">
        <v>1141.1179999999999</v>
      </c>
      <c r="S8431">
        <v>2019</v>
      </c>
      <c r="T8431">
        <v>11</v>
      </c>
      <c r="U8431">
        <v>47</v>
      </c>
    </row>
    <row r="8432" spans="1:21" x14ac:dyDescent="0.3">
      <c r="A8432" s="5" t="s">
        <v>168</v>
      </c>
      <c r="B8432" s="5" t="s">
        <v>206</v>
      </c>
      <c r="C8432" s="5" t="s">
        <v>111</v>
      </c>
      <c r="D8432" s="5" t="s">
        <v>482</v>
      </c>
      <c r="E8432" s="5" t="s">
        <v>172</v>
      </c>
      <c r="F8432" s="6">
        <v>43787</v>
      </c>
      <c r="G8432" s="5" t="s">
        <v>148</v>
      </c>
      <c r="H8432" s="5" t="s">
        <v>202</v>
      </c>
      <c r="I8432">
        <v>43618</v>
      </c>
      <c r="J8432">
        <v>169</v>
      </c>
      <c r="K8432">
        <v>978</v>
      </c>
      <c r="L8432">
        <v>9</v>
      </c>
      <c r="M8432">
        <v>29829</v>
      </c>
      <c r="N8432">
        <v>26254.986000000001</v>
      </c>
      <c r="O8432">
        <v>2917.221</v>
      </c>
      <c r="P8432">
        <v>108.66666666666667</v>
      </c>
      <c r="Q8432">
        <v>30.5</v>
      </c>
      <c r="R8432">
        <v>3574.0140000000001</v>
      </c>
      <c r="S8432">
        <v>2019</v>
      </c>
      <c r="T8432">
        <v>11</v>
      </c>
      <c r="U8432">
        <v>47</v>
      </c>
    </row>
    <row r="8433" spans="1:21" x14ac:dyDescent="0.3">
      <c r="A8433" s="5" t="s">
        <v>168</v>
      </c>
      <c r="B8433" s="5" t="s">
        <v>206</v>
      </c>
      <c r="C8433" s="5" t="s">
        <v>111</v>
      </c>
      <c r="D8433" s="5" t="s">
        <v>482</v>
      </c>
      <c r="E8433" s="5" t="s">
        <v>172</v>
      </c>
      <c r="F8433" s="6">
        <v>43787</v>
      </c>
      <c r="G8433" s="5" t="s">
        <v>148</v>
      </c>
      <c r="H8433" s="5" t="s">
        <v>204</v>
      </c>
      <c r="I8433">
        <v>43618</v>
      </c>
      <c r="J8433">
        <v>169</v>
      </c>
      <c r="K8433">
        <v>690</v>
      </c>
      <c r="L8433">
        <v>6</v>
      </c>
      <c r="M8433">
        <v>21045</v>
      </c>
      <c r="N8433">
        <v>17503.324000000001</v>
      </c>
      <c r="O8433">
        <v>2917.221</v>
      </c>
      <c r="P8433">
        <v>115</v>
      </c>
      <c r="Q8433">
        <v>30.5</v>
      </c>
      <c r="R8433">
        <v>3541.6759999999999</v>
      </c>
      <c r="S8433">
        <v>2019</v>
      </c>
      <c r="T8433">
        <v>11</v>
      </c>
      <c r="U8433">
        <v>47</v>
      </c>
    </row>
    <row r="8434" spans="1:21" x14ac:dyDescent="0.3">
      <c r="A8434" s="5" t="s">
        <v>168</v>
      </c>
      <c r="B8434" s="5" t="s">
        <v>206</v>
      </c>
      <c r="C8434" s="5" t="s">
        <v>118</v>
      </c>
      <c r="D8434" s="5" t="s">
        <v>476</v>
      </c>
      <c r="E8434" s="5" t="s">
        <v>172</v>
      </c>
      <c r="F8434" s="6">
        <v>43787</v>
      </c>
      <c r="G8434" s="5" t="s">
        <v>148</v>
      </c>
      <c r="H8434" s="5" t="s">
        <v>218</v>
      </c>
      <c r="I8434">
        <v>43611</v>
      </c>
      <c r="J8434">
        <v>176</v>
      </c>
      <c r="K8434">
        <v>336</v>
      </c>
      <c r="L8434">
        <v>3</v>
      </c>
      <c r="M8434">
        <v>10248</v>
      </c>
      <c r="N8434">
        <v>7698.857</v>
      </c>
      <c r="O8434">
        <v>2566.2860000000001</v>
      </c>
      <c r="P8434">
        <v>112</v>
      </c>
      <c r="Q8434">
        <v>30.5</v>
      </c>
      <c r="R8434">
        <v>2549.143</v>
      </c>
      <c r="S8434">
        <v>2019</v>
      </c>
      <c r="T8434">
        <v>11</v>
      </c>
      <c r="U8434">
        <v>47</v>
      </c>
    </row>
    <row r="8435" spans="1:21" x14ac:dyDescent="0.3">
      <c r="A8435" s="5" t="s">
        <v>168</v>
      </c>
      <c r="B8435" s="5" t="s">
        <v>206</v>
      </c>
      <c r="C8435" s="5" t="s">
        <v>118</v>
      </c>
      <c r="D8435" s="5" t="s">
        <v>476</v>
      </c>
      <c r="E8435" s="5" t="s">
        <v>172</v>
      </c>
      <c r="F8435" s="6">
        <v>43787</v>
      </c>
      <c r="G8435" s="5" t="s">
        <v>148</v>
      </c>
      <c r="H8435" s="5" t="s">
        <v>190</v>
      </c>
      <c r="I8435">
        <v>43611</v>
      </c>
      <c r="J8435">
        <v>176</v>
      </c>
      <c r="K8435">
        <v>120</v>
      </c>
      <c r="L8435">
        <v>1</v>
      </c>
      <c r="M8435">
        <v>3660</v>
      </c>
      <c r="N8435">
        <v>2566.2860000000001</v>
      </c>
      <c r="O8435">
        <v>2566.2860000000001</v>
      </c>
      <c r="P8435">
        <v>120</v>
      </c>
      <c r="Q8435">
        <v>30.5</v>
      </c>
      <c r="R8435">
        <v>1093.7139999999999</v>
      </c>
      <c r="S8435">
        <v>2019</v>
      </c>
      <c r="T8435">
        <v>11</v>
      </c>
      <c r="U8435">
        <v>47</v>
      </c>
    </row>
    <row r="8436" spans="1:21" x14ac:dyDescent="0.3">
      <c r="A8436" s="5" t="s">
        <v>168</v>
      </c>
      <c r="B8436" s="5" t="s">
        <v>206</v>
      </c>
      <c r="C8436" s="5" t="s">
        <v>118</v>
      </c>
      <c r="D8436" s="5" t="s">
        <v>476</v>
      </c>
      <c r="E8436" s="5" t="s">
        <v>172</v>
      </c>
      <c r="F8436" s="6">
        <v>43787</v>
      </c>
      <c r="G8436" s="5" t="s">
        <v>148</v>
      </c>
      <c r="H8436" s="5" t="s">
        <v>186</v>
      </c>
      <c r="I8436">
        <v>43611</v>
      </c>
      <c r="J8436">
        <v>176</v>
      </c>
      <c r="K8436">
        <v>104</v>
      </c>
      <c r="L8436">
        <v>1</v>
      </c>
      <c r="M8436">
        <v>3172</v>
      </c>
      <c r="N8436">
        <v>2566.2860000000001</v>
      </c>
      <c r="O8436">
        <v>2566.2860000000001</v>
      </c>
      <c r="P8436">
        <v>104</v>
      </c>
      <c r="Q8436">
        <v>30.5</v>
      </c>
      <c r="R8436">
        <v>605.71400000000006</v>
      </c>
      <c r="S8436">
        <v>2019</v>
      </c>
      <c r="T8436">
        <v>11</v>
      </c>
      <c r="U8436">
        <v>47</v>
      </c>
    </row>
    <row r="8437" spans="1:21" x14ac:dyDescent="0.3">
      <c r="A8437" s="5" t="s">
        <v>168</v>
      </c>
      <c r="B8437" s="5" t="s">
        <v>206</v>
      </c>
      <c r="C8437" s="5" t="s">
        <v>118</v>
      </c>
      <c r="D8437" s="5" t="s">
        <v>476</v>
      </c>
      <c r="E8437" s="5" t="s">
        <v>172</v>
      </c>
      <c r="F8437" s="6">
        <v>43787</v>
      </c>
      <c r="G8437" s="5" t="s">
        <v>148</v>
      </c>
      <c r="H8437" s="5" t="s">
        <v>231</v>
      </c>
      <c r="I8437">
        <v>43611</v>
      </c>
      <c r="J8437">
        <v>176</v>
      </c>
      <c r="K8437">
        <v>113</v>
      </c>
      <c r="L8437">
        <v>1</v>
      </c>
      <c r="M8437">
        <v>3446.5</v>
      </c>
      <c r="N8437">
        <v>2566.2860000000001</v>
      </c>
      <c r="O8437">
        <v>2566.2860000000001</v>
      </c>
      <c r="P8437">
        <v>113</v>
      </c>
      <c r="Q8437">
        <v>30.5</v>
      </c>
      <c r="R8437">
        <v>880.21400000000006</v>
      </c>
      <c r="S8437">
        <v>2019</v>
      </c>
      <c r="T8437">
        <v>11</v>
      </c>
      <c r="U8437">
        <v>47</v>
      </c>
    </row>
    <row r="8438" spans="1:21" x14ac:dyDescent="0.3">
      <c r="A8438" s="5" t="s">
        <v>168</v>
      </c>
      <c r="B8438" s="5" t="s">
        <v>206</v>
      </c>
      <c r="C8438" s="5" t="s">
        <v>118</v>
      </c>
      <c r="D8438" s="5" t="s">
        <v>476</v>
      </c>
      <c r="E8438" s="5" t="s">
        <v>172</v>
      </c>
      <c r="F8438" s="6">
        <v>43787</v>
      </c>
      <c r="G8438" s="5" t="s">
        <v>148</v>
      </c>
      <c r="H8438" s="5" t="s">
        <v>203</v>
      </c>
      <c r="I8438">
        <v>43611</v>
      </c>
      <c r="J8438">
        <v>176</v>
      </c>
      <c r="K8438">
        <v>210</v>
      </c>
      <c r="L8438">
        <v>2</v>
      </c>
      <c r="M8438">
        <v>6405</v>
      </c>
      <c r="N8438">
        <v>5132.5709999999999</v>
      </c>
      <c r="O8438">
        <v>2566.2860000000001</v>
      </c>
      <c r="P8438">
        <v>105</v>
      </c>
      <c r="Q8438">
        <v>30.5</v>
      </c>
      <c r="R8438">
        <v>1272.4290000000001</v>
      </c>
      <c r="S8438">
        <v>2019</v>
      </c>
      <c r="T8438">
        <v>11</v>
      </c>
      <c r="U8438">
        <v>47</v>
      </c>
    </row>
    <row r="8439" spans="1:21" x14ac:dyDescent="0.3">
      <c r="A8439" s="5" t="s">
        <v>168</v>
      </c>
      <c r="B8439" s="5" t="s">
        <v>206</v>
      </c>
      <c r="C8439" s="5" t="s">
        <v>118</v>
      </c>
      <c r="D8439" s="5" t="s">
        <v>476</v>
      </c>
      <c r="E8439" s="5" t="s">
        <v>172</v>
      </c>
      <c r="F8439" s="6">
        <v>43787</v>
      </c>
      <c r="G8439" s="5" t="s">
        <v>148</v>
      </c>
      <c r="H8439" s="5" t="s">
        <v>189</v>
      </c>
      <c r="I8439">
        <v>43611</v>
      </c>
      <c r="J8439">
        <v>176</v>
      </c>
      <c r="K8439">
        <v>204</v>
      </c>
      <c r="L8439">
        <v>2</v>
      </c>
      <c r="M8439">
        <v>6222</v>
      </c>
      <c r="N8439">
        <v>5132.5709999999999</v>
      </c>
      <c r="O8439">
        <v>2566.2860000000001</v>
      </c>
      <c r="P8439">
        <v>102</v>
      </c>
      <c r="Q8439">
        <v>30.5</v>
      </c>
      <c r="R8439">
        <v>1089.4290000000001</v>
      </c>
      <c r="S8439">
        <v>2019</v>
      </c>
      <c r="T8439">
        <v>11</v>
      </c>
      <c r="U8439">
        <v>47</v>
      </c>
    </row>
    <row r="8440" spans="1:21" x14ac:dyDescent="0.3">
      <c r="A8440" s="5" t="s">
        <v>168</v>
      </c>
      <c r="B8440" s="5" t="s">
        <v>206</v>
      </c>
      <c r="C8440" s="5" t="s">
        <v>118</v>
      </c>
      <c r="D8440" s="5" t="s">
        <v>476</v>
      </c>
      <c r="E8440" s="5" t="s">
        <v>172</v>
      </c>
      <c r="F8440" s="6">
        <v>43787</v>
      </c>
      <c r="G8440" s="5" t="s">
        <v>148</v>
      </c>
      <c r="H8440" s="5" t="s">
        <v>481</v>
      </c>
      <c r="I8440">
        <v>43611</v>
      </c>
      <c r="J8440">
        <v>176</v>
      </c>
      <c r="K8440">
        <v>250</v>
      </c>
      <c r="L8440">
        <v>2</v>
      </c>
      <c r="M8440">
        <v>7625</v>
      </c>
      <c r="N8440">
        <v>5132.5709999999999</v>
      </c>
      <c r="O8440">
        <v>2566.2860000000001</v>
      </c>
      <c r="P8440">
        <v>125</v>
      </c>
      <c r="Q8440">
        <v>30.5</v>
      </c>
      <c r="R8440">
        <v>2492.4290000000001</v>
      </c>
      <c r="S8440">
        <v>2019</v>
      </c>
      <c r="T8440">
        <v>11</v>
      </c>
      <c r="U8440">
        <v>47</v>
      </c>
    </row>
    <row r="8441" spans="1:21" x14ac:dyDescent="0.3">
      <c r="A8441" s="5" t="s">
        <v>168</v>
      </c>
      <c r="B8441" s="5" t="s">
        <v>206</v>
      </c>
      <c r="C8441" s="5" t="s">
        <v>118</v>
      </c>
      <c r="D8441" s="5" t="s">
        <v>476</v>
      </c>
      <c r="E8441" s="5" t="s">
        <v>172</v>
      </c>
      <c r="F8441" s="6">
        <v>43787</v>
      </c>
      <c r="G8441" s="5" t="s">
        <v>148</v>
      </c>
      <c r="H8441" s="5" t="s">
        <v>217</v>
      </c>
      <c r="I8441">
        <v>43611</v>
      </c>
      <c r="J8441">
        <v>176</v>
      </c>
      <c r="K8441">
        <v>630</v>
      </c>
      <c r="L8441">
        <v>6</v>
      </c>
      <c r="M8441">
        <v>19215</v>
      </c>
      <c r="N8441">
        <v>15397.714</v>
      </c>
      <c r="O8441">
        <v>2566.2860000000001</v>
      </c>
      <c r="P8441">
        <v>105</v>
      </c>
      <c r="Q8441">
        <v>30.5</v>
      </c>
      <c r="R8441">
        <v>3817.2860000000001</v>
      </c>
      <c r="S8441">
        <v>2019</v>
      </c>
      <c r="T8441">
        <v>11</v>
      </c>
      <c r="U8441">
        <v>47</v>
      </c>
    </row>
    <row r="8442" spans="1:21" x14ac:dyDescent="0.3">
      <c r="A8442" s="5" t="s">
        <v>168</v>
      </c>
      <c r="B8442" s="5" t="s">
        <v>206</v>
      </c>
      <c r="C8442" s="5" t="s">
        <v>118</v>
      </c>
      <c r="D8442" s="5" t="s">
        <v>476</v>
      </c>
      <c r="E8442" s="5" t="s">
        <v>172</v>
      </c>
      <c r="F8442" s="6">
        <v>43787</v>
      </c>
      <c r="G8442" s="5" t="s">
        <v>148</v>
      </c>
      <c r="H8442" s="5" t="s">
        <v>226</v>
      </c>
      <c r="I8442">
        <v>43611</v>
      </c>
      <c r="J8442">
        <v>176</v>
      </c>
      <c r="K8442">
        <v>234</v>
      </c>
      <c r="L8442">
        <v>2</v>
      </c>
      <c r="M8442">
        <v>7137</v>
      </c>
      <c r="N8442">
        <v>5132.5709999999999</v>
      </c>
      <c r="O8442">
        <v>2566.2860000000001</v>
      </c>
      <c r="P8442">
        <v>117</v>
      </c>
      <c r="Q8442">
        <v>30.5</v>
      </c>
      <c r="R8442">
        <v>2004.4290000000001</v>
      </c>
      <c r="S8442">
        <v>2019</v>
      </c>
      <c r="T8442">
        <v>11</v>
      </c>
      <c r="U8442">
        <v>47</v>
      </c>
    </row>
    <row r="8443" spans="1:21" x14ac:dyDescent="0.3">
      <c r="A8443" s="5" t="s">
        <v>168</v>
      </c>
      <c r="B8443" s="5" t="s">
        <v>206</v>
      </c>
      <c r="C8443" s="5" t="s">
        <v>118</v>
      </c>
      <c r="D8443" s="5" t="s">
        <v>476</v>
      </c>
      <c r="E8443" s="5" t="s">
        <v>172</v>
      </c>
      <c r="F8443" s="6">
        <v>43787</v>
      </c>
      <c r="G8443" s="5" t="s">
        <v>148</v>
      </c>
      <c r="H8443" s="5" t="s">
        <v>191</v>
      </c>
      <c r="I8443">
        <v>43611</v>
      </c>
      <c r="J8443">
        <v>176</v>
      </c>
      <c r="K8443">
        <v>500</v>
      </c>
      <c r="L8443">
        <v>4</v>
      </c>
      <c r="M8443">
        <v>15250</v>
      </c>
      <c r="N8443">
        <v>10265.142</v>
      </c>
      <c r="O8443">
        <v>2566.2860000000001</v>
      </c>
      <c r="P8443">
        <v>125</v>
      </c>
      <c r="Q8443">
        <v>30.5</v>
      </c>
      <c r="R8443">
        <v>4984.8580000000002</v>
      </c>
      <c r="S8443">
        <v>2019</v>
      </c>
      <c r="T8443">
        <v>11</v>
      </c>
      <c r="U8443">
        <v>47</v>
      </c>
    </row>
    <row r="8444" spans="1:21" x14ac:dyDescent="0.3">
      <c r="A8444" s="5" t="s">
        <v>168</v>
      </c>
      <c r="B8444" s="5" t="s">
        <v>206</v>
      </c>
      <c r="C8444" s="5" t="s">
        <v>118</v>
      </c>
      <c r="D8444" s="5" t="s">
        <v>476</v>
      </c>
      <c r="E8444" s="5" t="s">
        <v>172</v>
      </c>
      <c r="F8444" s="6">
        <v>43787</v>
      </c>
      <c r="G8444" s="5" t="s">
        <v>148</v>
      </c>
      <c r="H8444" s="5" t="s">
        <v>321</v>
      </c>
      <c r="I8444">
        <v>43611</v>
      </c>
      <c r="J8444">
        <v>176</v>
      </c>
      <c r="K8444">
        <v>340</v>
      </c>
      <c r="L8444">
        <v>3</v>
      </c>
      <c r="M8444">
        <v>10200</v>
      </c>
      <c r="N8444">
        <v>7698.857</v>
      </c>
      <c r="O8444">
        <v>2566.2860000000001</v>
      </c>
      <c r="P8444">
        <v>113.33333333333333</v>
      </c>
      <c r="Q8444">
        <v>30</v>
      </c>
      <c r="R8444">
        <v>2501.143</v>
      </c>
      <c r="S8444">
        <v>2019</v>
      </c>
      <c r="T8444">
        <v>11</v>
      </c>
      <c r="U8444">
        <v>47</v>
      </c>
    </row>
    <row r="8445" spans="1:21" x14ac:dyDescent="0.3">
      <c r="A8445" s="5" t="s">
        <v>168</v>
      </c>
      <c r="B8445" s="5" t="s">
        <v>206</v>
      </c>
      <c r="C8445" s="5" t="s">
        <v>118</v>
      </c>
      <c r="D8445" s="5" t="s">
        <v>476</v>
      </c>
      <c r="E8445" s="5" t="s">
        <v>172</v>
      </c>
      <c r="F8445" s="6">
        <v>43787</v>
      </c>
      <c r="G8445" s="5" t="s">
        <v>148</v>
      </c>
      <c r="H8445" s="5" t="s">
        <v>216</v>
      </c>
      <c r="I8445">
        <v>43611</v>
      </c>
      <c r="J8445">
        <v>176</v>
      </c>
      <c r="K8445">
        <v>102</v>
      </c>
      <c r="L8445">
        <v>1</v>
      </c>
      <c r="M8445">
        <v>3111</v>
      </c>
      <c r="N8445">
        <v>2566.2860000000001</v>
      </c>
      <c r="O8445">
        <v>2566.2860000000001</v>
      </c>
      <c r="P8445">
        <v>102</v>
      </c>
      <c r="Q8445">
        <v>30.5</v>
      </c>
      <c r="R8445">
        <v>544.71400000000006</v>
      </c>
      <c r="S8445">
        <v>2019</v>
      </c>
      <c r="T8445">
        <v>11</v>
      </c>
      <c r="U8445">
        <v>47</v>
      </c>
    </row>
    <row r="8446" spans="1:21" x14ac:dyDescent="0.3">
      <c r="A8446" s="5" t="s">
        <v>168</v>
      </c>
      <c r="B8446" s="5" t="s">
        <v>206</v>
      </c>
      <c r="C8446" s="5" t="s">
        <v>118</v>
      </c>
      <c r="D8446" s="5" t="s">
        <v>476</v>
      </c>
      <c r="E8446" s="5" t="s">
        <v>172</v>
      </c>
      <c r="F8446" s="6">
        <v>43787</v>
      </c>
      <c r="G8446" s="5" t="s">
        <v>148</v>
      </c>
      <c r="H8446" s="5" t="s">
        <v>222</v>
      </c>
      <c r="I8446">
        <v>43611</v>
      </c>
      <c r="J8446">
        <v>176</v>
      </c>
      <c r="K8446">
        <v>128</v>
      </c>
      <c r="L8446">
        <v>1</v>
      </c>
      <c r="M8446">
        <v>3904</v>
      </c>
      <c r="N8446">
        <v>2566.2860000000001</v>
      </c>
      <c r="O8446">
        <v>2566.2860000000001</v>
      </c>
      <c r="P8446">
        <v>128</v>
      </c>
      <c r="Q8446">
        <v>30.5</v>
      </c>
      <c r="R8446">
        <v>1337.7139999999999</v>
      </c>
      <c r="S8446">
        <v>2019</v>
      </c>
      <c r="T8446">
        <v>11</v>
      </c>
      <c r="U8446">
        <v>47</v>
      </c>
    </row>
    <row r="8447" spans="1:21" x14ac:dyDescent="0.3">
      <c r="A8447" s="5" t="s">
        <v>168</v>
      </c>
      <c r="B8447" s="5" t="s">
        <v>206</v>
      </c>
      <c r="C8447" s="5" t="s">
        <v>118</v>
      </c>
      <c r="D8447" s="5" t="s">
        <v>476</v>
      </c>
      <c r="E8447" s="5" t="s">
        <v>172</v>
      </c>
      <c r="F8447" s="6">
        <v>43787</v>
      </c>
      <c r="G8447" s="5" t="s">
        <v>148</v>
      </c>
      <c r="H8447" s="5" t="s">
        <v>183</v>
      </c>
      <c r="I8447">
        <v>43611</v>
      </c>
      <c r="J8447">
        <v>176</v>
      </c>
      <c r="K8447">
        <v>350</v>
      </c>
      <c r="L8447">
        <v>3</v>
      </c>
      <c r="M8447">
        <v>10675</v>
      </c>
      <c r="N8447">
        <v>7698.857</v>
      </c>
      <c r="O8447">
        <v>2566.2860000000001</v>
      </c>
      <c r="P8447">
        <v>116.66666666666667</v>
      </c>
      <c r="Q8447">
        <v>30.5</v>
      </c>
      <c r="R8447">
        <v>2976.143</v>
      </c>
      <c r="S8447">
        <v>2019</v>
      </c>
      <c r="T8447">
        <v>11</v>
      </c>
      <c r="U8447">
        <v>47</v>
      </c>
    </row>
    <row r="8448" spans="1:21" x14ac:dyDescent="0.3">
      <c r="A8448" s="5" t="s">
        <v>168</v>
      </c>
      <c r="B8448" s="5" t="s">
        <v>206</v>
      </c>
      <c r="C8448" s="5" t="s">
        <v>118</v>
      </c>
      <c r="D8448" s="5" t="s">
        <v>476</v>
      </c>
      <c r="E8448" s="5" t="s">
        <v>172</v>
      </c>
      <c r="F8448" s="6">
        <v>43787</v>
      </c>
      <c r="G8448" s="5" t="s">
        <v>148</v>
      </c>
      <c r="H8448" s="5" t="s">
        <v>246</v>
      </c>
      <c r="I8448">
        <v>43611</v>
      </c>
      <c r="J8448">
        <v>176</v>
      </c>
      <c r="K8448">
        <v>450</v>
      </c>
      <c r="L8448">
        <v>4</v>
      </c>
      <c r="M8448">
        <v>13725</v>
      </c>
      <c r="N8448">
        <v>10265.142</v>
      </c>
      <c r="O8448">
        <v>2566.2860000000001</v>
      </c>
      <c r="P8448">
        <v>112.5</v>
      </c>
      <c r="Q8448">
        <v>30.5</v>
      </c>
      <c r="R8448">
        <v>3459.8580000000002</v>
      </c>
      <c r="S8448">
        <v>2019</v>
      </c>
      <c r="T8448">
        <v>11</v>
      </c>
      <c r="U8448">
        <v>47</v>
      </c>
    </row>
    <row r="8449" spans="1:21" x14ac:dyDescent="0.3">
      <c r="A8449" s="5" t="s">
        <v>168</v>
      </c>
      <c r="B8449" s="5" t="s">
        <v>206</v>
      </c>
      <c r="C8449" s="5" t="s">
        <v>118</v>
      </c>
      <c r="D8449" s="5" t="s">
        <v>476</v>
      </c>
      <c r="E8449" s="5" t="s">
        <v>172</v>
      </c>
      <c r="F8449" s="6">
        <v>43787</v>
      </c>
      <c r="G8449" s="5" t="s">
        <v>148</v>
      </c>
      <c r="H8449" s="5" t="s">
        <v>184</v>
      </c>
      <c r="I8449">
        <v>43611</v>
      </c>
      <c r="J8449">
        <v>176</v>
      </c>
      <c r="K8449">
        <v>3562</v>
      </c>
      <c r="L8449">
        <v>30</v>
      </c>
      <c r="M8449">
        <v>106860</v>
      </c>
      <c r="N8449">
        <v>76988.567999999999</v>
      </c>
      <c r="O8449">
        <v>2566.2860000000001</v>
      </c>
      <c r="P8449">
        <v>118.73333333333333</v>
      </c>
      <c r="Q8449">
        <v>30</v>
      </c>
      <c r="R8449">
        <v>29871.432000000001</v>
      </c>
      <c r="S8449">
        <v>2019</v>
      </c>
      <c r="T8449">
        <v>11</v>
      </c>
      <c r="U8449">
        <v>47</v>
      </c>
    </row>
    <row r="8450" spans="1:21" x14ac:dyDescent="0.3">
      <c r="A8450" s="5" t="s">
        <v>168</v>
      </c>
      <c r="B8450" s="5" t="s">
        <v>206</v>
      </c>
      <c r="C8450" s="5" t="s">
        <v>118</v>
      </c>
      <c r="D8450" s="5" t="s">
        <v>476</v>
      </c>
      <c r="E8450" s="5" t="s">
        <v>172</v>
      </c>
      <c r="F8450" s="6">
        <v>43787</v>
      </c>
      <c r="G8450" s="5" t="s">
        <v>148</v>
      </c>
      <c r="H8450" s="5" t="s">
        <v>269</v>
      </c>
      <c r="I8450">
        <v>43611</v>
      </c>
      <c r="J8450">
        <v>176</v>
      </c>
      <c r="K8450">
        <v>1366</v>
      </c>
      <c r="L8450">
        <v>12</v>
      </c>
      <c r="M8450">
        <v>40980</v>
      </c>
      <c r="N8450">
        <v>30795.427</v>
      </c>
      <c r="O8450">
        <v>2566.2860000000001</v>
      </c>
      <c r="P8450">
        <v>113.83333333333333</v>
      </c>
      <c r="Q8450">
        <v>30</v>
      </c>
      <c r="R8450">
        <v>10184.573</v>
      </c>
      <c r="S8450">
        <v>2019</v>
      </c>
      <c r="T8450">
        <v>11</v>
      </c>
      <c r="U8450">
        <v>47</v>
      </c>
    </row>
    <row r="8451" spans="1:21" x14ac:dyDescent="0.3">
      <c r="A8451" s="5" t="s">
        <v>168</v>
      </c>
      <c r="B8451" s="5" t="s">
        <v>206</v>
      </c>
      <c r="C8451" s="5" t="s">
        <v>118</v>
      </c>
      <c r="D8451" s="5" t="s">
        <v>476</v>
      </c>
      <c r="E8451" s="5" t="s">
        <v>172</v>
      </c>
      <c r="F8451" s="6">
        <v>43787</v>
      </c>
      <c r="G8451" s="5" t="s">
        <v>148</v>
      </c>
      <c r="H8451" s="5" t="s">
        <v>284</v>
      </c>
      <c r="I8451">
        <v>43611</v>
      </c>
      <c r="J8451">
        <v>176</v>
      </c>
      <c r="K8451">
        <v>392</v>
      </c>
      <c r="L8451">
        <v>3</v>
      </c>
      <c r="M8451">
        <v>11956</v>
      </c>
      <c r="N8451">
        <v>7698.857</v>
      </c>
      <c r="O8451">
        <v>2566.2860000000001</v>
      </c>
      <c r="P8451">
        <v>130.66666666666666</v>
      </c>
      <c r="Q8451">
        <v>30.5</v>
      </c>
      <c r="R8451">
        <v>4257.143</v>
      </c>
      <c r="S8451">
        <v>2019</v>
      </c>
      <c r="T8451">
        <v>11</v>
      </c>
      <c r="U8451">
        <v>47</v>
      </c>
    </row>
    <row r="8452" spans="1:21" x14ac:dyDescent="0.3">
      <c r="A8452" s="5" t="s">
        <v>168</v>
      </c>
      <c r="B8452" s="5" t="s">
        <v>206</v>
      </c>
      <c r="C8452" s="5" t="s">
        <v>118</v>
      </c>
      <c r="D8452" s="5" t="s">
        <v>476</v>
      </c>
      <c r="E8452" s="5" t="s">
        <v>172</v>
      </c>
      <c r="F8452" s="6">
        <v>43787</v>
      </c>
      <c r="G8452" s="5" t="s">
        <v>148</v>
      </c>
      <c r="H8452" s="5" t="s">
        <v>225</v>
      </c>
      <c r="I8452">
        <v>43611</v>
      </c>
      <c r="J8452">
        <v>176</v>
      </c>
      <c r="K8452">
        <v>126</v>
      </c>
      <c r="L8452">
        <v>1</v>
      </c>
      <c r="M8452">
        <v>3780</v>
      </c>
      <c r="N8452">
        <v>2566.2860000000001</v>
      </c>
      <c r="O8452">
        <v>2566.2860000000001</v>
      </c>
      <c r="P8452">
        <v>126</v>
      </c>
      <c r="Q8452">
        <v>30</v>
      </c>
      <c r="R8452">
        <v>1213.7139999999999</v>
      </c>
      <c r="S8452">
        <v>2019</v>
      </c>
      <c r="T8452">
        <v>11</v>
      </c>
      <c r="U8452">
        <v>47</v>
      </c>
    </row>
    <row r="8453" spans="1:21" x14ac:dyDescent="0.3">
      <c r="A8453" s="5" t="s">
        <v>168</v>
      </c>
      <c r="B8453" s="5" t="s">
        <v>206</v>
      </c>
      <c r="C8453" s="5" t="s">
        <v>118</v>
      </c>
      <c r="D8453" s="5" t="s">
        <v>476</v>
      </c>
      <c r="E8453" s="5" t="s">
        <v>172</v>
      </c>
      <c r="F8453" s="6">
        <v>43787</v>
      </c>
      <c r="G8453" s="5" t="s">
        <v>148</v>
      </c>
      <c r="H8453" s="5" t="s">
        <v>187</v>
      </c>
      <c r="I8453">
        <v>43611</v>
      </c>
      <c r="J8453">
        <v>176</v>
      </c>
      <c r="K8453">
        <v>234</v>
      </c>
      <c r="L8453">
        <v>2</v>
      </c>
      <c r="M8453">
        <v>7137</v>
      </c>
      <c r="N8453">
        <v>5132.5709999999999</v>
      </c>
      <c r="O8453">
        <v>2566.2860000000001</v>
      </c>
      <c r="P8453">
        <v>117</v>
      </c>
      <c r="Q8453">
        <v>30.5</v>
      </c>
      <c r="R8453">
        <v>2004.4290000000001</v>
      </c>
      <c r="S8453">
        <v>2019</v>
      </c>
      <c r="T8453">
        <v>11</v>
      </c>
      <c r="U8453">
        <v>47</v>
      </c>
    </row>
    <row r="8454" spans="1:21" x14ac:dyDescent="0.3">
      <c r="A8454" s="5" t="s">
        <v>168</v>
      </c>
      <c r="B8454" s="5" t="s">
        <v>175</v>
      </c>
      <c r="C8454" s="5" t="s">
        <v>86</v>
      </c>
      <c r="D8454" s="5" t="s">
        <v>434</v>
      </c>
      <c r="E8454" s="5" t="s">
        <v>172</v>
      </c>
      <c r="F8454" s="6">
        <v>43788</v>
      </c>
      <c r="G8454" s="5" t="s">
        <v>148</v>
      </c>
      <c r="H8454" s="5" t="s">
        <v>194</v>
      </c>
      <c r="I8454">
        <v>43596</v>
      </c>
      <c r="J8454">
        <v>192</v>
      </c>
      <c r="K8454">
        <v>438</v>
      </c>
      <c r="L8454">
        <v>4</v>
      </c>
      <c r="M8454">
        <v>13140</v>
      </c>
      <c r="N8454">
        <v>9828.6020000000008</v>
      </c>
      <c r="O8454">
        <v>2457.1509999999998</v>
      </c>
      <c r="P8454">
        <v>109.5</v>
      </c>
      <c r="Q8454">
        <v>30</v>
      </c>
      <c r="R8454">
        <v>3311.3980000000001</v>
      </c>
      <c r="S8454">
        <v>2019</v>
      </c>
      <c r="T8454">
        <v>11</v>
      </c>
      <c r="U8454">
        <v>47</v>
      </c>
    </row>
    <row r="8455" spans="1:21" x14ac:dyDescent="0.3">
      <c r="A8455" s="5" t="s">
        <v>168</v>
      </c>
      <c r="B8455" s="5" t="s">
        <v>175</v>
      </c>
      <c r="C8455" s="5" t="s">
        <v>86</v>
      </c>
      <c r="D8455" s="5" t="s">
        <v>434</v>
      </c>
      <c r="E8455" s="5" t="s">
        <v>172</v>
      </c>
      <c r="F8455" s="6">
        <v>43788</v>
      </c>
      <c r="G8455" s="5" t="s">
        <v>148</v>
      </c>
      <c r="H8455" s="5" t="s">
        <v>371</v>
      </c>
      <c r="I8455">
        <v>43596</v>
      </c>
      <c r="J8455">
        <v>192</v>
      </c>
      <c r="K8455">
        <v>1010.5</v>
      </c>
      <c r="L8455">
        <v>10</v>
      </c>
      <c r="M8455">
        <v>29304.5</v>
      </c>
      <c r="N8455">
        <v>24571.506000000001</v>
      </c>
      <c r="O8455">
        <v>2457.1509999999998</v>
      </c>
      <c r="P8455">
        <v>101.05</v>
      </c>
      <c r="Q8455">
        <v>29</v>
      </c>
      <c r="R8455">
        <v>4732.9939999999997</v>
      </c>
      <c r="S8455">
        <v>2019</v>
      </c>
      <c r="T8455">
        <v>11</v>
      </c>
      <c r="U8455">
        <v>47</v>
      </c>
    </row>
    <row r="8456" spans="1:21" x14ac:dyDescent="0.3">
      <c r="A8456" s="5" t="s">
        <v>168</v>
      </c>
      <c r="B8456" s="5" t="s">
        <v>175</v>
      </c>
      <c r="C8456" s="5" t="s">
        <v>86</v>
      </c>
      <c r="D8456" s="5" t="s">
        <v>434</v>
      </c>
      <c r="E8456" s="5" t="s">
        <v>172</v>
      </c>
      <c r="F8456" s="6">
        <v>43788</v>
      </c>
      <c r="G8456" s="5" t="s">
        <v>148</v>
      </c>
      <c r="H8456" s="5" t="s">
        <v>208</v>
      </c>
      <c r="I8456">
        <v>43596</v>
      </c>
      <c r="J8456">
        <v>192</v>
      </c>
      <c r="K8456">
        <v>103.5</v>
      </c>
      <c r="L8456">
        <v>1</v>
      </c>
      <c r="M8456">
        <v>3105</v>
      </c>
      <c r="N8456">
        <v>2457.1509999999998</v>
      </c>
      <c r="O8456">
        <v>2457.1509999999998</v>
      </c>
      <c r="P8456">
        <v>103.5</v>
      </c>
      <c r="Q8456">
        <v>30</v>
      </c>
      <c r="R8456">
        <v>647.84900000000005</v>
      </c>
      <c r="S8456">
        <v>2019</v>
      </c>
      <c r="T8456">
        <v>11</v>
      </c>
      <c r="U8456">
        <v>47</v>
      </c>
    </row>
    <row r="8457" spans="1:21" x14ac:dyDescent="0.3">
      <c r="A8457" s="5" t="s">
        <v>168</v>
      </c>
      <c r="B8457" s="5" t="s">
        <v>175</v>
      </c>
      <c r="C8457" s="5" t="s">
        <v>87</v>
      </c>
      <c r="D8457" s="5" t="s">
        <v>475</v>
      </c>
      <c r="E8457" s="5" t="s">
        <v>172</v>
      </c>
      <c r="F8457" s="6">
        <v>43788</v>
      </c>
      <c r="G8457" s="5" t="s">
        <v>148</v>
      </c>
      <c r="H8457" s="5" t="s">
        <v>269</v>
      </c>
      <c r="I8457">
        <v>43603</v>
      </c>
      <c r="J8457">
        <v>185</v>
      </c>
      <c r="K8457">
        <v>190</v>
      </c>
      <c r="L8457">
        <v>2</v>
      </c>
      <c r="M8457">
        <v>5700</v>
      </c>
      <c r="N8457">
        <v>5234.3389999999999</v>
      </c>
      <c r="O8457">
        <v>2617.1689999999999</v>
      </c>
      <c r="P8457">
        <v>95</v>
      </c>
      <c r="Q8457">
        <v>30</v>
      </c>
      <c r="R8457">
        <v>465.661</v>
      </c>
      <c r="S8457">
        <v>2019</v>
      </c>
      <c r="T8457">
        <v>11</v>
      </c>
      <c r="U8457">
        <v>47</v>
      </c>
    </row>
    <row r="8458" spans="1:21" x14ac:dyDescent="0.3">
      <c r="A8458" s="5" t="s">
        <v>168</v>
      </c>
      <c r="B8458" s="5" t="s">
        <v>175</v>
      </c>
      <c r="C8458" s="5" t="s">
        <v>87</v>
      </c>
      <c r="D8458" s="5" t="s">
        <v>475</v>
      </c>
      <c r="E8458" s="5" t="s">
        <v>172</v>
      </c>
      <c r="F8458" s="6">
        <v>43788</v>
      </c>
      <c r="G8458" s="5" t="s">
        <v>148</v>
      </c>
      <c r="H8458" s="5" t="s">
        <v>235</v>
      </c>
      <c r="I8458">
        <v>43603</v>
      </c>
      <c r="J8458">
        <v>185</v>
      </c>
      <c r="K8458">
        <v>113</v>
      </c>
      <c r="L8458">
        <v>1</v>
      </c>
      <c r="M8458">
        <v>3390</v>
      </c>
      <c r="N8458">
        <v>2617.1689999999999</v>
      </c>
      <c r="O8458">
        <v>2617.1689999999999</v>
      </c>
      <c r="P8458">
        <v>113</v>
      </c>
      <c r="Q8458">
        <v>30</v>
      </c>
      <c r="R8458">
        <v>772.83100000000002</v>
      </c>
      <c r="S8458">
        <v>2019</v>
      </c>
      <c r="T8458">
        <v>11</v>
      </c>
      <c r="U8458">
        <v>47</v>
      </c>
    </row>
    <row r="8459" spans="1:21" x14ac:dyDescent="0.3">
      <c r="A8459" s="5" t="s">
        <v>168</v>
      </c>
      <c r="B8459" s="5" t="s">
        <v>175</v>
      </c>
      <c r="C8459" s="5" t="s">
        <v>87</v>
      </c>
      <c r="D8459" s="5" t="s">
        <v>475</v>
      </c>
      <c r="E8459" s="5" t="s">
        <v>172</v>
      </c>
      <c r="F8459" s="6">
        <v>43788</v>
      </c>
      <c r="G8459" s="5" t="s">
        <v>148</v>
      </c>
      <c r="H8459" s="5" t="s">
        <v>190</v>
      </c>
      <c r="I8459">
        <v>43603</v>
      </c>
      <c r="J8459">
        <v>185</v>
      </c>
      <c r="K8459">
        <v>112</v>
      </c>
      <c r="L8459">
        <v>1</v>
      </c>
      <c r="M8459">
        <v>2912</v>
      </c>
      <c r="N8459">
        <v>2617.1689999999999</v>
      </c>
      <c r="O8459">
        <v>2617.1689999999999</v>
      </c>
      <c r="P8459">
        <v>112</v>
      </c>
      <c r="Q8459">
        <v>26</v>
      </c>
      <c r="R8459">
        <v>294.83100000000002</v>
      </c>
      <c r="S8459">
        <v>2019</v>
      </c>
      <c r="T8459">
        <v>11</v>
      </c>
      <c r="U8459">
        <v>47</v>
      </c>
    </row>
    <row r="8460" spans="1:21" x14ac:dyDescent="0.3">
      <c r="A8460" s="5" t="s">
        <v>168</v>
      </c>
      <c r="B8460" s="5" t="s">
        <v>175</v>
      </c>
      <c r="C8460" s="5" t="s">
        <v>87</v>
      </c>
      <c r="D8460" s="5" t="s">
        <v>475</v>
      </c>
      <c r="E8460" s="5" t="s">
        <v>172</v>
      </c>
      <c r="F8460" s="6">
        <v>43788</v>
      </c>
      <c r="G8460" s="5" t="s">
        <v>148</v>
      </c>
      <c r="H8460" s="5" t="s">
        <v>190</v>
      </c>
      <c r="I8460">
        <v>43603</v>
      </c>
      <c r="J8460">
        <v>185</v>
      </c>
      <c r="K8460">
        <v>119</v>
      </c>
      <c r="L8460">
        <v>1</v>
      </c>
      <c r="M8460">
        <v>3094</v>
      </c>
      <c r="N8460">
        <v>2617.1689999999999</v>
      </c>
      <c r="O8460">
        <v>2617.1689999999999</v>
      </c>
      <c r="P8460">
        <v>119</v>
      </c>
      <c r="Q8460">
        <v>26</v>
      </c>
      <c r="R8460">
        <v>476.83100000000002</v>
      </c>
      <c r="S8460">
        <v>2019</v>
      </c>
      <c r="T8460">
        <v>11</v>
      </c>
      <c r="U8460">
        <v>47</v>
      </c>
    </row>
    <row r="8461" spans="1:21" x14ac:dyDescent="0.3">
      <c r="A8461" s="5" t="s">
        <v>168</v>
      </c>
      <c r="B8461" s="5" t="s">
        <v>175</v>
      </c>
      <c r="C8461" s="5" t="s">
        <v>88</v>
      </c>
      <c r="D8461" s="5" t="s">
        <v>483</v>
      </c>
      <c r="E8461" s="5" t="s">
        <v>172</v>
      </c>
      <c r="F8461" s="6">
        <v>43788</v>
      </c>
      <c r="G8461" s="5" t="s">
        <v>148</v>
      </c>
      <c r="H8461" s="5" t="s">
        <v>229</v>
      </c>
      <c r="I8461">
        <v>43624</v>
      </c>
      <c r="J8461">
        <v>164</v>
      </c>
      <c r="K8461">
        <v>796.5</v>
      </c>
      <c r="L8461">
        <v>7</v>
      </c>
      <c r="M8461">
        <v>23496.75</v>
      </c>
      <c r="N8461">
        <v>14277.933000000001</v>
      </c>
      <c r="O8461">
        <v>2039.7049999999999</v>
      </c>
      <c r="P8461">
        <v>113.78571428571429</v>
      </c>
      <c r="Q8461">
        <v>29.5</v>
      </c>
      <c r="R8461">
        <v>9218.8169999999991</v>
      </c>
      <c r="S8461">
        <v>2019</v>
      </c>
      <c r="T8461">
        <v>11</v>
      </c>
      <c r="U8461">
        <v>47</v>
      </c>
    </row>
    <row r="8462" spans="1:21" x14ac:dyDescent="0.3">
      <c r="A8462" s="5" t="s">
        <v>168</v>
      </c>
      <c r="B8462" s="5" t="s">
        <v>206</v>
      </c>
      <c r="C8462" s="5" t="s">
        <v>111</v>
      </c>
      <c r="D8462" s="5" t="s">
        <v>482</v>
      </c>
      <c r="E8462" s="5" t="s">
        <v>172</v>
      </c>
      <c r="F8462" s="6">
        <v>43788</v>
      </c>
      <c r="G8462" s="5" t="s">
        <v>148</v>
      </c>
      <c r="H8462" s="5" t="s">
        <v>194</v>
      </c>
      <c r="I8462">
        <v>43618</v>
      </c>
      <c r="J8462">
        <v>170</v>
      </c>
      <c r="K8462">
        <v>610</v>
      </c>
      <c r="L8462">
        <v>5</v>
      </c>
      <c r="M8462">
        <v>18300</v>
      </c>
      <c r="N8462">
        <v>14586.102999999999</v>
      </c>
      <c r="O8462">
        <v>2917.221</v>
      </c>
      <c r="P8462">
        <v>122</v>
      </c>
      <c r="Q8462">
        <v>30</v>
      </c>
      <c r="R8462">
        <v>3713.8969999999999</v>
      </c>
      <c r="S8462">
        <v>2019</v>
      </c>
      <c r="T8462">
        <v>11</v>
      </c>
      <c r="U8462">
        <v>47</v>
      </c>
    </row>
    <row r="8463" spans="1:21" x14ac:dyDescent="0.3">
      <c r="A8463" s="5" t="s">
        <v>168</v>
      </c>
      <c r="B8463" s="5" t="s">
        <v>206</v>
      </c>
      <c r="C8463" s="5" t="s">
        <v>111</v>
      </c>
      <c r="D8463" s="5" t="s">
        <v>482</v>
      </c>
      <c r="E8463" s="5" t="s">
        <v>172</v>
      </c>
      <c r="F8463" s="6">
        <v>43788</v>
      </c>
      <c r="G8463" s="5" t="s">
        <v>148</v>
      </c>
      <c r="H8463" s="5" t="s">
        <v>197</v>
      </c>
      <c r="I8463">
        <v>43618</v>
      </c>
      <c r="J8463">
        <v>170</v>
      </c>
      <c r="K8463">
        <v>920.8</v>
      </c>
      <c r="L8463">
        <v>8</v>
      </c>
      <c r="M8463">
        <v>27624</v>
      </c>
      <c r="N8463">
        <v>23337.764999999999</v>
      </c>
      <c r="O8463">
        <v>2917.221</v>
      </c>
      <c r="P8463">
        <v>115.1</v>
      </c>
      <c r="Q8463">
        <v>30</v>
      </c>
      <c r="R8463">
        <v>4286.2349999999997</v>
      </c>
      <c r="S8463">
        <v>2019</v>
      </c>
      <c r="T8463">
        <v>11</v>
      </c>
      <c r="U8463">
        <v>47</v>
      </c>
    </row>
    <row r="8464" spans="1:21" x14ac:dyDescent="0.3">
      <c r="A8464" s="5" t="s">
        <v>168</v>
      </c>
      <c r="B8464" s="5" t="s">
        <v>206</v>
      </c>
      <c r="C8464" s="5" t="s">
        <v>111</v>
      </c>
      <c r="D8464" s="5" t="s">
        <v>482</v>
      </c>
      <c r="E8464" s="5" t="s">
        <v>172</v>
      </c>
      <c r="F8464" s="6">
        <v>43788</v>
      </c>
      <c r="G8464" s="5" t="s">
        <v>148</v>
      </c>
      <c r="H8464" s="5" t="s">
        <v>194</v>
      </c>
      <c r="I8464">
        <v>43618</v>
      </c>
      <c r="J8464">
        <v>170</v>
      </c>
      <c r="K8464">
        <v>146.80000000000001</v>
      </c>
      <c r="L8464">
        <v>1</v>
      </c>
      <c r="M8464">
        <v>4404</v>
      </c>
      <c r="N8464">
        <v>2917.221</v>
      </c>
      <c r="O8464">
        <v>2917.221</v>
      </c>
      <c r="P8464">
        <v>146.80000000000001</v>
      </c>
      <c r="Q8464">
        <v>30</v>
      </c>
      <c r="R8464">
        <v>1486.779</v>
      </c>
      <c r="S8464">
        <v>2019</v>
      </c>
      <c r="T8464">
        <v>11</v>
      </c>
      <c r="U8464">
        <v>47</v>
      </c>
    </row>
    <row r="8465" spans="1:21" x14ac:dyDescent="0.3">
      <c r="A8465" s="5" t="s">
        <v>168</v>
      </c>
      <c r="B8465" s="5" t="s">
        <v>206</v>
      </c>
      <c r="C8465" s="5" t="s">
        <v>111</v>
      </c>
      <c r="D8465" s="5" t="s">
        <v>482</v>
      </c>
      <c r="E8465" s="5" t="s">
        <v>172</v>
      </c>
      <c r="F8465" s="6">
        <v>43788</v>
      </c>
      <c r="G8465" s="5" t="s">
        <v>148</v>
      </c>
      <c r="H8465" s="5" t="s">
        <v>264</v>
      </c>
      <c r="I8465">
        <v>43618</v>
      </c>
      <c r="J8465">
        <v>170</v>
      </c>
      <c r="K8465">
        <v>1990</v>
      </c>
      <c r="L8465">
        <v>17</v>
      </c>
      <c r="M8465">
        <v>58705</v>
      </c>
      <c r="N8465">
        <v>49592.75</v>
      </c>
      <c r="O8465">
        <v>2917.221</v>
      </c>
      <c r="P8465">
        <v>117.05882352941177</v>
      </c>
      <c r="Q8465">
        <v>29.5</v>
      </c>
      <c r="R8465">
        <v>9112.25</v>
      </c>
      <c r="S8465">
        <v>2019</v>
      </c>
      <c r="T8465">
        <v>11</v>
      </c>
      <c r="U8465">
        <v>47</v>
      </c>
    </row>
    <row r="8466" spans="1:21" x14ac:dyDescent="0.3">
      <c r="A8466" s="5" t="s">
        <v>168</v>
      </c>
      <c r="B8466" s="5" t="s">
        <v>206</v>
      </c>
      <c r="C8466" s="5" t="s">
        <v>111</v>
      </c>
      <c r="D8466" s="5" t="s">
        <v>482</v>
      </c>
      <c r="E8466" s="5" t="s">
        <v>172</v>
      </c>
      <c r="F8466" s="6">
        <v>43788</v>
      </c>
      <c r="G8466" s="5" t="s">
        <v>148</v>
      </c>
      <c r="H8466" s="5" t="s">
        <v>173</v>
      </c>
      <c r="I8466">
        <v>43618</v>
      </c>
      <c r="J8466">
        <v>170</v>
      </c>
      <c r="K8466">
        <v>120</v>
      </c>
      <c r="L8466">
        <v>1</v>
      </c>
      <c r="M8466">
        <v>3720</v>
      </c>
      <c r="N8466">
        <v>2917.221</v>
      </c>
      <c r="O8466">
        <v>2917.221</v>
      </c>
      <c r="P8466">
        <v>120</v>
      </c>
      <c r="Q8466">
        <v>31</v>
      </c>
      <c r="R8466">
        <v>802.779</v>
      </c>
      <c r="S8466">
        <v>2019</v>
      </c>
      <c r="T8466">
        <v>11</v>
      </c>
      <c r="U8466">
        <v>47</v>
      </c>
    </row>
    <row r="8467" spans="1:21" x14ac:dyDescent="0.3">
      <c r="A8467" s="5" t="s">
        <v>168</v>
      </c>
      <c r="B8467" s="5" t="s">
        <v>206</v>
      </c>
      <c r="C8467" s="5" t="s">
        <v>117</v>
      </c>
      <c r="D8467" s="5" t="s">
        <v>471</v>
      </c>
      <c r="E8467" s="5" t="s">
        <v>172</v>
      </c>
      <c r="F8467" s="6">
        <v>43788</v>
      </c>
      <c r="G8467" s="5" t="s">
        <v>148</v>
      </c>
      <c r="H8467" s="5" t="s">
        <v>212</v>
      </c>
      <c r="I8467">
        <v>43604</v>
      </c>
      <c r="J8467">
        <v>184</v>
      </c>
      <c r="K8467">
        <v>123.2</v>
      </c>
      <c r="L8467">
        <v>1</v>
      </c>
      <c r="M8467">
        <v>3203.2</v>
      </c>
      <c r="N8467">
        <v>2546.0720000000001</v>
      </c>
      <c r="O8467">
        <v>2546.0720000000001</v>
      </c>
      <c r="P8467">
        <v>123.2</v>
      </c>
      <c r="Q8467">
        <v>26</v>
      </c>
      <c r="R8467">
        <v>657.12800000000004</v>
      </c>
      <c r="S8467">
        <v>2019</v>
      </c>
      <c r="T8467">
        <v>11</v>
      </c>
      <c r="U8467">
        <v>47</v>
      </c>
    </row>
    <row r="8468" spans="1:21" x14ac:dyDescent="0.3">
      <c r="A8468" s="5" t="s">
        <v>168</v>
      </c>
      <c r="B8468" s="5" t="s">
        <v>206</v>
      </c>
      <c r="C8468" s="5" t="s">
        <v>118</v>
      </c>
      <c r="D8468" s="5" t="s">
        <v>476</v>
      </c>
      <c r="E8468" s="5" t="s">
        <v>172</v>
      </c>
      <c r="F8468" s="6">
        <v>43788</v>
      </c>
      <c r="G8468" s="5" t="s">
        <v>148</v>
      </c>
      <c r="H8468" s="5" t="s">
        <v>235</v>
      </c>
      <c r="I8468">
        <v>43611</v>
      </c>
      <c r="J8468">
        <v>177</v>
      </c>
      <c r="K8468">
        <v>95.4</v>
      </c>
      <c r="L8468">
        <v>1</v>
      </c>
      <c r="M8468">
        <v>2814.3</v>
      </c>
      <c r="N8468">
        <v>2566.2860000000001</v>
      </c>
      <c r="O8468">
        <v>2566.2860000000001</v>
      </c>
      <c r="P8468">
        <v>95.4</v>
      </c>
      <c r="Q8468">
        <v>29.5</v>
      </c>
      <c r="R8468">
        <v>248.01400000000001</v>
      </c>
      <c r="S8468">
        <v>2019</v>
      </c>
      <c r="T8468">
        <v>11</v>
      </c>
      <c r="U8468">
        <v>47</v>
      </c>
    </row>
    <row r="8469" spans="1:21" x14ac:dyDescent="0.3">
      <c r="A8469" s="5" t="s">
        <v>168</v>
      </c>
      <c r="B8469" s="5" t="s">
        <v>206</v>
      </c>
      <c r="C8469" s="5" t="s">
        <v>118</v>
      </c>
      <c r="D8469" s="5" t="s">
        <v>476</v>
      </c>
      <c r="E8469" s="5" t="s">
        <v>172</v>
      </c>
      <c r="F8469" s="6">
        <v>43788</v>
      </c>
      <c r="G8469" s="5" t="s">
        <v>148</v>
      </c>
      <c r="H8469" s="5" t="s">
        <v>235</v>
      </c>
      <c r="I8469">
        <v>43611</v>
      </c>
      <c r="J8469">
        <v>177</v>
      </c>
      <c r="K8469">
        <v>98</v>
      </c>
      <c r="L8469">
        <v>1</v>
      </c>
      <c r="M8469">
        <v>2940</v>
      </c>
      <c r="N8469">
        <v>2566.2860000000001</v>
      </c>
      <c r="O8469">
        <v>2566.2860000000001</v>
      </c>
      <c r="P8469">
        <v>98</v>
      </c>
      <c r="Q8469">
        <v>30</v>
      </c>
      <c r="R8469">
        <v>373.714</v>
      </c>
      <c r="S8469">
        <v>2019</v>
      </c>
      <c r="T8469">
        <v>11</v>
      </c>
      <c r="U8469">
        <v>47</v>
      </c>
    </row>
    <row r="8470" spans="1:21" x14ac:dyDescent="0.3">
      <c r="A8470" s="5" t="s">
        <v>168</v>
      </c>
      <c r="B8470" s="5" t="s">
        <v>206</v>
      </c>
      <c r="C8470" s="5" t="s">
        <v>118</v>
      </c>
      <c r="D8470" s="5" t="s">
        <v>476</v>
      </c>
      <c r="E8470" s="5" t="s">
        <v>172</v>
      </c>
      <c r="F8470" s="6">
        <v>43788</v>
      </c>
      <c r="G8470" s="5" t="s">
        <v>148</v>
      </c>
      <c r="H8470" s="5" t="s">
        <v>178</v>
      </c>
      <c r="I8470">
        <v>43611</v>
      </c>
      <c r="J8470">
        <v>177</v>
      </c>
      <c r="K8470">
        <v>294.2</v>
      </c>
      <c r="L8470">
        <v>3</v>
      </c>
      <c r="M8470">
        <v>8826</v>
      </c>
      <c r="N8470">
        <v>7698.857</v>
      </c>
      <c r="O8470">
        <v>2566.2860000000001</v>
      </c>
      <c r="P8470">
        <v>98.066666666666663</v>
      </c>
      <c r="Q8470">
        <v>30</v>
      </c>
      <c r="R8470">
        <v>1127.143</v>
      </c>
      <c r="S8470">
        <v>2019</v>
      </c>
      <c r="T8470">
        <v>11</v>
      </c>
      <c r="U8470">
        <v>47</v>
      </c>
    </row>
    <row r="8471" spans="1:21" x14ac:dyDescent="0.3">
      <c r="A8471" s="5" t="s">
        <v>168</v>
      </c>
      <c r="B8471" s="5" t="s">
        <v>206</v>
      </c>
      <c r="C8471" s="5" t="s">
        <v>118</v>
      </c>
      <c r="D8471" s="5" t="s">
        <v>476</v>
      </c>
      <c r="E8471" s="5" t="s">
        <v>172</v>
      </c>
      <c r="F8471" s="6">
        <v>43788</v>
      </c>
      <c r="G8471" s="5" t="s">
        <v>148</v>
      </c>
      <c r="H8471" s="5" t="s">
        <v>198</v>
      </c>
      <c r="I8471">
        <v>43611</v>
      </c>
      <c r="J8471">
        <v>177</v>
      </c>
      <c r="K8471">
        <v>131</v>
      </c>
      <c r="L8471">
        <v>1</v>
      </c>
      <c r="M8471">
        <v>3930</v>
      </c>
      <c r="N8471">
        <v>2566.2860000000001</v>
      </c>
      <c r="O8471">
        <v>2566.2860000000001</v>
      </c>
      <c r="P8471">
        <v>131</v>
      </c>
      <c r="Q8471">
        <v>30</v>
      </c>
      <c r="R8471">
        <v>1363.7139999999999</v>
      </c>
      <c r="S8471">
        <v>2019</v>
      </c>
      <c r="T8471">
        <v>11</v>
      </c>
      <c r="U8471">
        <v>47</v>
      </c>
    </row>
    <row r="8472" spans="1:21" x14ac:dyDescent="0.3">
      <c r="A8472" s="5" t="s">
        <v>168</v>
      </c>
      <c r="B8472" s="5" t="s">
        <v>206</v>
      </c>
      <c r="C8472" s="5" t="s">
        <v>118</v>
      </c>
      <c r="D8472" s="5" t="s">
        <v>476</v>
      </c>
      <c r="E8472" s="5" t="s">
        <v>172</v>
      </c>
      <c r="F8472" s="6">
        <v>43788</v>
      </c>
      <c r="G8472" s="5" t="s">
        <v>148</v>
      </c>
      <c r="H8472" s="5" t="s">
        <v>197</v>
      </c>
      <c r="I8472">
        <v>43611</v>
      </c>
      <c r="J8472">
        <v>177</v>
      </c>
      <c r="K8472">
        <v>237.4</v>
      </c>
      <c r="L8472">
        <v>2</v>
      </c>
      <c r="M8472">
        <v>7122</v>
      </c>
      <c r="N8472">
        <v>5132.5709999999999</v>
      </c>
      <c r="O8472">
        <v>2566.2860000000001</v>
      </c>
      <c r="P8472">
        <v>118.7</v>
      </c>
      <c r="Q8472">
        <v>30</v>
      </c>
      <c r="R8472">
        <v>1989.4290000000001</v>
      </c>
      <c r="S8472">
        <v>2019</v>
      </c>
      <c r="T8472">
        <v>11</v>
      </c>
      <c r="U8472">
        <v>47</v>
      </c>
    </row>
    <row r="8473" spans="1:21" x14ac:dyDescent="0.3">
      <c r="A8473" s="5" t="s">
        <v>168</v>
      </c>
      <c r="B8473" s="5" t="s">
        <v>206</v>
      </c>
      <c r="C8473" s="5" t="s">
        <v>118</v>
      </c>
      <c r="D8473" s="5" t="s">
        <v>476</v>
      </c>
      <c r="E8473" s="5" t="s">
        <v>172</v>
      </c>
      <c r="F8473" s="6">
        <v>43788</v>
      </c>
      <c r="G8473" s="5" t="s">
        <v>148</v>
      </c>
      <c r="H8473" s="5" t="s">
        <v>311</v>
      </c>
      <c r="I8473">
        <v>43611</v>
      </c>
      <c r="J8473">
        <v>177</v>
      </c>
      <c r="K8473">
        <v>128.19999999999999</v>
      </c>
      <c r="L8473">
        <v>1</v>
      </c>
      <c r="M8473">
        <v>3846</v>
      </c>
      <c r="N8473">
        <v>2566.2860000000001</v>
      </c>
      <c r="O8473">
        <v>2566.2860000000001</v>
      </c>
      <c r="P8473">
        <v>128.19999999999999</v>
      </c>
      <c r="Q8473">
        <v>30</v>
      </c>
      <c r="R8473">
        <v>1279.7139999999999</v>
      </c>
      <c r="S8473">
        <v>2019</v>
      </c>
      <c r="T8473">
        <v>11</v>
      </c>
      <c r="U8473">
        <v>47</v>
      </c>
    </row>
    <row r="8474" spans="1:21" x14ac:dyDescent="0.3">
      <c r="A8474" s="5" t="s">
        <v>168</v>
      </c>
      <c r="B8474" s="5" t="s">
        <v>206</v>
      </c>
      <c r="C8474" s="5" t="s">
        <v>118</v>
      </c>
      <c r="D8474" s="5" t="s">
        <v>476</v>
      </c>
      <c r="E8474" s="5" t="s">
        <v>172</v>
      </c>
      <c r="F8474" s="6">
        <v>43788</v>
      </c>
      <c r="G8474" s="5" t="s">
        <v>148</v>
      </c>
      <c r="H8474" s="5" t="s">
        <v>351</v>
      </c>
      <c r="I8474">
        <v>43611</v>
      </c>
      <c r="J8474">
        <v>177</v>
      </c>
      <c r="K8474">
        <v>408.6</v>
      </c>
      <c r="L8474">
        <v>4</v>
      </c>
      <c r="M8474">
        <v>12258</v>
      </c>
      <c r="N8474">
        <v>10265.142</v>
      </c>
      <c r="O8474">
        <v>2566.2860000000001</v>
      </c>
      <c r="P8474">
        <v>102.15</v>
      </c>
      <c r="Q8474">
        <v>30</v>
      </c>
      <c r="R8474">
        <v>1992.8579999999999</v>
      </c>
      <c r="S8474">
        <v>2019</v>
      </c>
      <c r="T8474">
        <v>11</v>
      </c>
      <c r="U8474">
        <v>47</v>
      </c>
    </row>
    <row r="8475" spans="1:21" x14ac:dyDescent="0.3">
      <c r="A8475" s="5" t="s">
        <v>168</v>
      </c>
      <c r="B8475" s="5" t="s">
        <v>206</v>
      </c>
      <c r="C8475" s="5" t="s">
        <v>118</v>
      </c>
      <c r="D8475" s="5" t="s">
        <v>476</v>
      </c>
      <c r="E8475" s="5" t="s">
        <v>172</v>
      </c>
      <c r="F8475" s="6">
        <v>43788</v>
      </c>
      <c r="G8475" s="5" t="s">
        <v>148</v>
      </c>
      <c r="H8475" s="5" t="s">
        <v>173</v>
      </c>
      <c r="I8475">
        <v>43611</v>
      </c>
      <c r="J8475">
        <v>177</v>
      </c>
      <c r="K8475">
        <v>1296.8</v>
      </c>
      <c r="L8475">
        <v>12</v>
      </c>
      <c r="M8475">
        <v>40200.800000000003</v>
      </c>
      <c r="N8475">
        <v>30795.427</v>
      </c>
      <c r="O8475">
        <v>2566.2860000000001</v>
      </c>
      <c r="P8475">
        <v>108.06666666666666</v>
      </c>
      <c r="Q8475">
        <v>31</v>
      </c>
      <c r="R8475">
        <v>9405.3729999999996</v>
      </c>
      <c r="S8475">
        <v>2019</v>
      </c>
      <c r="T8475">
        <v>11</v>
      </c>
      <c r="U8475">
        <v>47</v>
      </c>
    </row>
    <row r="8476" spans="1:21" x14ac:dyDescent="0.3">
      <c r="A8476" s="5" t="s">
        <v>168</v>
      </c>
      <c r="B8476" s="5" t="s">
        <v>206</v>
      </c>
      <c r="C8476" s="5" t="s">
        <v>118</v>
      </c>
      <c r="D8476" s="5" t="s">
        <v>476</v>
      </c>
      <c r="E8476" s="5" t="s">
        <v>172</v>
      </c>
      <c r="F8476" s="6">
        <v>43788</v>
      </c>
      <c r="G8476" s="5" t="s">
        <v>148</v>
      </c>
      <c r="H8476" s="5" t="s">
        <v>199</v>
      </c>
      <c r="I8476">
        <v>43611</v>
      </c>
      <c r="J8476">
        <v>177</v>
      </c>
      <c r="K8476">
        <v>931</v>
      </c>
      <c r="L8476">
        <v>5</v>
      </c>
      <c r="M8476">
        <v>27930</v>
      </c>
      <c r="N8476">
        <v>12831.428</v>
      </c>
      <c r="O8476">
        <v>2566.2860000000001</v>
      </c>
      <c r="P8476">
        <v>186.2</v>
      </c>
      <c r="Q8476">
        <v>30</v>
      </c>
      <c r="R8476">
        <v>15098.572</v>
      </c>
      <c r="S8476">
        <v>2019</v>
      </c>
      <c r="T8476">
        <v>11</v>
      </c>
      <c r="U8476">
        <v>47</v>
      </c>
    </row>
    <row r="8477" spans="1:21" x14ac:dyDescent="0.3">
      <c r="A8477" s="5" t="s">
        <v>168</v>
      </c>
      <c r="B8477" s="5" t="s">
        <v>206</v>
      </c>
      <c r="C8477" s="5" t="s">
        <v>118</v>
      </c>
      <c r="D8477" s="5" t="s">
        <v>476</v>
      </c>
      <c r="E8477" s="5" t="s">
        <v>172</v>
      </c>
      <c r="F8477" s="6">
        <v>43788</v>
      </c>
      <c r="G8477" s="5" t="s">
        <v>148</v>
      </c>
      <c r="H8477" s="5" t="s">
        <v>478</v>
      </c>
      <c r="I8477">
        <v>43611</v>
      </c>
      <c r="J8477">
        <v>177</v>
      </c>
      <c r="K8477">
        <v>693</v>
      </c>
      <c r="L8477">
        <v>6</v>
      </c>
      <c r="M8477">
        <v>20790</v>
      </c>
      <c r="N8477">
        <v>15397.714</v>
      </c>
      <c r="O8477">
        <v>2566.2860000000001</v>
      </c>
      <c r="P8477">
        <v>115.5</v>
      </c>
      <c r="Q8477">
        <v>30</v>
      </c>
      <c r="R8477">
        <v>5392.2860000000001</v>
      </c>
      <c r="S8477">
        <v>2019</v>
      </c>
      <c r="T8477">
        <v>11</v>
      </c>
      <c r="U8477">
        <v>47</v>
      </c>
    </row>
    <row r="8478" spans="1:21" x14ac:dyDescent="0.3">
      <c r="A8478" s="5" t="s">
        <v>168</v>
      </c>
      <c r="B8478" s="5" t="s">
        <v>206</v>
      </c>
      <c r="C8478" s="5" t="s">
        <v>118</v>
      </c>
      <c r="D8478" s="5" t="s">
        <v>476</v>
      </c>
      <c r="E8478" s="5" t="s">
        <v>172</v>
      </c>
      <c r="F8478" s="6">
        <v>43788</v>
      </c>
      <c r="G8478" s="5" t="s">
        <v>148</v>
      </c>
      <c r="H8478" s="5" t="s">
        <v>190</v>
      </c>
      <c r="I8478">
        <v>43611</v>
      </c>
      <c r="J8478">
        <v>177</v>
      </c>
      <c r="K8478">
        <v>234</v>
      </c>
      <c r="L8478">
        <v>2</v>
      </c>
      <c r="M8478">
        <v>7020</v>
      </c>
      <c r="N8478">
        <v>5132.5709999999999</v>
      </c>
      <c r="O8478">
        <v>2566.2860000000001</v>
      </c>
      <c r="P8478">
        <v>117</v>
      </c>
      <c r="Q8478">
        <v>30</v>
      </c>
      <c r="R8478">
        <v>1887.4290000000001</v>
      </c>
      <c r="S8478">
        <v>2019</v>
      </c>
      <c r="T8478">
        <v>11</v>
      </c>
      <c r="U8478">
        <v>47</v>
      </c>
    </row>
    <row r="8479" spans="1:21" x14ac:dyDescent="0.3">
      <c r="A8479" s="5" t="s">
        <v>168</v>
      </c>
      <c r="B8479" s="5" t="s">
        <v>206</v>
      </c>
      <c r="C8479" s="5" t="s">
        <v>118</v>
      </c>
      <c r="D8479" s="5" t="s">
        <v>476</v>
      </c>
      <c r="E8479" s="5" t="s">
        <v>172</v>
      </c>
      <c r="F8479" s="6">
        <v>43788</v>
      </c>
      <c r="G8479" s="5" t="s">
        <v>148</v>
      </c>
      <c r="H8479" s="5" t="s">
        <v>215</v>
      </c>
      <c r="I8479">
        <v>43611</v>
      </c>
      <c r="J8479">
        <v>177</v>
      </c>
      <c r="K8479">
        <v>549</v>
      </c>
      <c r="L8479">
        <v>5</v>
      </c>
      <c r="M8479">
        <v>16470</v>
      </c>
      <c r="N8479">
        <v>12831.428</v>
      </c>
      <c r="O8479">
        <v>2566.2860000000001</v>
      </c>
      <c r="P8479">
        <v>109.8</v>
      </c>
      <c r="Q8479">
        <v>30</v>
      </c>
      <c r="R8479">
        <v>3638.5720000000001</v>
      </c>
      <c r="S8479">
        <v>2019</v>
      </c>
      <c r="T8479">
        <v>11</v>
      </c>
      <c r="U8479">
        <v>47</v>
      </c>
    </row>
    <row r="8480" spans="1:21" x14ac:dyDescent="0.3">
      <c r="A8480" s="5" t="s">
        <v>168</v>
      </c>
      <c r="B8480" s="5" t="s">
        <v>206</v>
      </c>
      <c r="C8480" s="5" t="s">
        <v>118</v>
      </c>
      <c r="D8480" s="5" t="s">
        <v>476</v>
      </c>
      <c r="E8480" s="5" t="s">
        <v>172</v>
      </c>
      <c r="F8480" s="6">
        <v>43788</v>
      </c>
      <c r="G8480" s="5" t="s">
        <v>148</v>
      </c>
      <c r="H8480" s="5" t="s">
        <v>200</v>
      </c>
      <c r="I8480">
        <v>43611</v>
      </c>
      <c r="J8480">
        <v>177</v>
      </c>
      <c r="K8480">
        <v>897</v>
      </c>
      <c r="L8480">
        <v>8</v>
      </c>
      <c r="M8480">
        <v>26910</v>
      </c>
      <c r="N8480">
        <v>20530.285</v>
      </c>
      <c r="O8480">
        <v>2566.2860000000001</v>
      </c>
      <c r="P8480">
        <v>112.125</v>
      </c>
      <c r="Q8480">
        <v>30</v>
      </c>
      <c r="R8480">
        <v>6379.7150000000001</v>
      </c>
      <c r="S8480">
        <v>2019</v>
      </c>
      <c r="T8480">
        <v>11</v>
      </c>
      <c r="U8480">
        <v>47</v>
      </c>
    </row>
    <row r="8481" spans="1:21" x14ac:dyDescent="0.3">
      <c r="A8481" s="5" t="s">
        <v>168</v>
      </c>
      <c r="B8481" s="5" t="s">
        <v>175</v>
      </c>
      <c r="C8481" s="5" t="s">
        <v>88</v>
      </c>
      <c r="D8481" s="5" t="s">
        <v>483</v>
      </c>
      <c r="E8481" s="5" t="s">
        <v>172</v>
      </c>
      <c r="F8481" s="6">
        <v>43789</v>
      </c>
      <c r="G8481" s="5" t="s">
        <v>148</v>
      </c>
      <c r="H8481" s="5" t="s">
        <v>333</v>
      </c>
      <c r="I8481">
        <v>43624</v>
      </c>
      <c r="J8481">
        <v>165</v>
      </c>
      <c r="K8481">
        <v>206</v>
      </c>
      <c r="L8481">
        <v>2</v>
      </c>
      <c r="M8481">
        <v>6283</v>
      </c>
      <c r="N8481">
        <v>4354.0060000000003</v>
      </c>
      <c r="O8481">
        <v>2177.0030000000002</v>
      </c>
      <c r="P8481">
        <v>103</v>
      </c>
      <c r="Q8481">
        <v>30.5</v>
      </c>
      <c r="R8481">
        <v>1928.9939999999999</v>
      </c>
      <c r="S8481">
        <v>2019</v>
      </c>
      <c r="T8481">
        <v>11</v>
      </c>
      <c r="U8481">
        <v>47</v>
      </c>
    </row>
    <row r="8482" spans="1:21" x14ac:dyDescent="0.3">
      <c r="A8482" s="5" t="s">
        <v>168</v>
      </c>
      <c r="B8482" s="5" t="s">
        <v>175</v>
      </c>
      <c r="C8482" s="5" t="s">
        <v>88</v>
      </c>
      <c r="D8482" s="5" t="s">
        <v>483</v>
      </c>
      <c r="E8482" s="5" t="s">
        <v>172</v>
      </c>
      <c r="F8482" s="6">
        <v>43789</v>
      </c>
      <c r="G8482" s="5" t="s">
        <v>148</v>
      </c>
      <c r="H8482" s="5" t="s">
        <v>202</v>
      </c>
      <c r="I8482">
        <v>43624</v>
      </c>
      <c r="J8482">
        <v>165</v>
      </c>
      <c r="K8482">
        <v>1046</v>
      </c>
      <c r="L8482">
        <v>10</v>
      </c>
      <c r="M8482">
        <v>31903</v>
      </c>
      <c r="N8482">
        <v>21770.028999999999</v>
      </c>
      <c r="O8482">
        <v>2177.0030000000002</v>
      </c>
      <c r="P8482">
        <v>104.6</v>
      </c>
      <c r="Q8482">
        <v>30.5</v>
      </c>
      <c r="R8482">
        <v>10132.971</v>
      </c>
      <c r="S8482">
        <v>2019</v>
      </c>
      <c r="T8482">
        <v>11</v>
      </c>
      <c r="U8482">
        <v>47</v>
      </c>
    </row>
    <row r="8483" spans="1:21" x14ac:dyDescent="0.3">
      <c r="A8483" s="5" t="s">
        <v>168</v>
      </c>
      <c r="B8483" s="5" t="s">
        <v>175</v>
      </c>
      <c r="C8483" s="5" t="s">
        <v>88</v>
      </c>
      <c r="D8483" s="5" t="s">
        <v>483</v>
      </c>
      <c r="E8483" s="5" t="s">
        <v>172</v>
      </c>
      <c r="F8483" s="6">
        <v>43789</v>
      </c>
      <c r="G8483" s="5" t="s">
        <v>148</v>
      </c>
      <c r="H8483" s="5" t="s">
        <v>204</v>
      </c>
      <c r="I8483">
        <v>43624</v>
      </c>
      <c r="J8483">
        <v>165</v>
      </c>
      <c r="K8483">
        <v>203</v>
      </c>
      <c r="L8483">
        <v>2</v>
      </c>
      <c r="M8483">
        <v>6191.5</v>
      </c>
      <c r="N8483">
        <v>4354.0060000000003</v>
      </c>
      <c r="O8483">
        <v>2177.0030000000002</v>
      </c>
      <c r="P8483">
        <v>101.5</v>
      </c>
      <c r="Q8483">
        <v>30.5</v>
      </c>
      <c r="R8483">
        <v>1837.4939999999999</v>
      </c>
      <c r="S8483">
        <v>2019</v>
      </c>
      <c r="T8483">
        <v>11</v>
      </c>
      <c r="U8483">
        <v>47</v>
      </c>
    </row>
    <row r="8484" spans="1:21" x14ac:dyDescent="0.3">
      <c r="A8484" s="5" t="s">
        <v>168</v>
      </c>
      <c r="B8484" s="5" t="s">
        <v>175</v>
      </c>
      <c r="C8484" s="5" t="s">
        <v>88</v>
      </c>
      <c r="D8484" s="5" t="s">
        <v>483</v>
      </c>
      <c r="E8484" s="5" t="s">
        <v>172</v>
      </c>
      <c r="F8484" s="6">
        <v>43789</v>
      </c>
      <c r="G8484" s="5" t="s">
        <v>148</v>
      </c>
      <c r="H8484" s="5" t="s">
        <v>205</v>
      </c>
      <c r="I8484">
        <v>43624</v>
      </c>
      <c r="J8484">
        <v>165</v>
      </c>
      <c r="K8484">
        <v>205</v>
      </c>
      <c r="L8484">
        <v>2</v>
      </c>
      <c r="M8484">
        <v>6252.5</v>
      </c>
      <c r="N8484">
        <v>4354.0060000000003</v>
      </c>
      <c r="O8484">
        <v>2177.0030000000002</v>
      </c>
      <c r="P8484">
        <v>102.5</v>
      </c>
      <c r="Q8484">
        <v>30.5</v>
      </c>
      <c r="R8484">
        <v>1898.4939999999999</v>
      </c>
      <c r="S8484">
        <v>2019</v>
      </c>
      <c r="T8484">
        <v>11</v>
      </c>
      <c r="U8484">
        <v>47</v>
      </c>
    </row>
    <row r="8485" spans="1:21" x14ac:dyDescent="0.3">
      <c r="A8485" s="5" t="s">
        <v>168</v>
      </c>
      <c r="B8485" s="5" t="s">
        <v>175</v>
      </c>
      <c r="C8485" s="5" t="s">
        <v>88</v>
      </c>
      <c r="D8485" s="5" t="s">
        <v>483</v>
      </c>
      <c r="E8485" s="5" t="s">
        <v>172</v>
      </c>
      <c r="F8485" s="6">
        <v>43789</v>
      </c>
      <c r="G8485" s="5" t="s">
        <v>148</v>
      </c>
      <c r="H8485" s="5" t="s">
        <v>216</v>
      </c>
      <c r="I8485">
        <v>43624</v>
      </c>
      <c r="J8485">
        <v>165</v>
      </c>
      <c r="K8485">
        <v>102</v>
      </c>
      <c r="L8485">
        <v>1</v>
      </c>
      <c r="M8485">
        <v>3111</v>
      </c>
      <c r="N8485">
        <v>2177.0030000000002</v>
      </c>
      <c r="O8485">
        <v>2177.0030000000002</v>
      </c>
      <c r="P8485">
        <v>102</v>
      </c>
      <c r="Q8485">
        <v>30.5</v>
      </c>
      <c r="R8485">
        <v>933.99699999999996</v>
      </c>
      <c r="S8485">
        <v>2019</v>
      </c>
      <c r="T8485">
        <v>11</v>
      </c>
      <c r="U8485">
        <v>47</v>
      </c>
    </row>
    <row r="8486" spans="1:21" x14ac:dyDescent="0.3">
      <c r="A8486" s="5" t="s">
        <v>168</v>
      </c>
      <c r="B8486" s="5" t="s">
        <v>175</v>
      </c>
      <c r="C8486" s="5" t="s">
        <v>88</v>
      </c>
      <c r="D8486" s="5" t="s">
        <v>483</v>
      </c>
      <c r="E8486" s="5" t="s">
        <v>172</v>
      </c>
      <c r="F8486" s="6">
        <v>43789</v>
      </c>
      <c r="G8486" s="5" t="s">
        <v>148</v>
      </c>
      <c r="H8486" s="5" t="s">
        <v>190</v>
      </c>
      <c r="I8486">
        <v>43624</v>
      </c>
      <c r="J8486">
        <v>165</v>
      </c>
      <c r="K8486">
        <v>232</v>
      </c>
      <c r="L8486">
        <v>2</v>
      </c>
      <c r="M8486">
        <v>7076</v>
      </c>
      <c r="N8486">
        <v>4354.0060000000003</v>
      </c>
      <c r="O8486">
        <v>2177.0030000000002</v>
      </c>
      <c r="P8486">
        <v>116</v>
      </c>
      <c r="Q8486">
        <v>30.5</v>
      </c>
      <c r="R8486">
        <v>2721.9940000000001</v>
      </c>
      <c r="S8486">
        <v>2019</v>
      </c>
      <c r="T8486">
        <v>11</v>
      </c>
      <c r="U8486">
        <v>47</v>
      </c>
    </row>
    <row r="8487" spans="1:21" x14ac:dyDescent="0.3">
      <c r="A8487" s="5" t="s">
        <v>168</v>
      </c>
      <c r="B8487" s="5" t="s">
        <v>175</v>
      </c>
      <c r="C8487" s="5" t="s">
        <v>88</v>
      </c>
      <c r="D8487" s="5" t="s">
        <v>483</v>
      </c>
      <c r="E8487" s="5" t="s">
        <v>172</v>
      </c>
      <c r="F8487" s="6">
        <v>43789</v>
      </c>
      <c r="G8487" s="5" t="s">
        <v>148</v>
      </c>
      <c r="H8487" s="5" t="s">
        <v>203</v>
      </c>
      <c r="I8487">
        <v>43624</v>
      </c>
      <c r="J8487">
        <v>165</v>
      </c>
      <c r="K8487">
        <v>210</v>
      </c>
      <c r="L8487">
        <v>2</v>
      </c>
      <c r="M8487">
        <v>6405</v>
      </c>
      <c r="N8487">
        <v>4354.0060000000003</v>
      </c>
      <c r="O8487">
        <v>2177.0030000000002</v>
      </c>
      <c r="P8487">
        <v>105</v>
      </c>
      <c r="Q8487">
        <v>30.5</v>
      </c>
      <c r="R8487">
        <v>2050.9940000000001</v>
      </c>
      <c r="S8487">
        <v>2019</v>
      </c>
      <c r="T8487">
        <v>11</v>
      </c>
      <c r="U8487">
        <v>47</v>
      </c>
    </row>
    <row r="8488" spans="1:21" x14ac:dyDescent="0.3">
      <c r="A8488" s="5" t="s">
        <v>168</v>
      </c>
      <c r="B8488" s="5" t="s">
        <v>175</v>
      </c>
      <c r="C8488" s="5" t="s">
        <v>88</v>
      </c>
      <c r="D8488" s="5" t="s">
        <v>483</v>
      </c>
      <c r="E8488" s="5" t="s">
        <v>172</v>
      </c>
      <c r="F8488" s="6">
        <v>43789</v>
      </c>
      <c r="G8488" s="5" t="s">
        <v>148</v>
      </c>
      <c r="H8488" s="5" t="s">
        <v>230</v>
      </c>
      <c r="I8488">
        <v>43624</v>
      </c>
      <c r="J8488">
        <v>165</v>
      </c>
      <c r="K8488">
        <v>1180</v>
      </c>
      <c r="L8488">
        <v>10</v>
      </c>
      <c r="M8488">
        <v>35400</v>
      </c>
      <c r="N8488">
        <v>21770.028999999999</v>
      </c>
      <c r="O8488">
        <v>2177.0030000000002</v>
      </c>
      <c r="P8488">
        <v>118</v>
      </c>
      <c r="Q8488">
        <v>30</v>
      </c>
      <c r="R8488">
        <v>13629.971</v>
      </c>
      <c r="S8488">
        <v>2019</v>
      </c>
      <c r="T8488">
        <v>11</v>
      </c>
      <c r="U8488">
        <v>47</v>
      </c>
    </row>
    <row r="8489" spans="1:21" x14ac:dyDescent="0.3">
      <c r="A8489" s="5" t="s">
        <v>168</v>
      </c>
      <c r="B8489" s="5" t="s">
        <v>175</v>
      </c>
      <c r="C8489" s="5" t="s">
        <v>88</v>
      </c>
      <c r="D8489" s="5" t="s">
        <v>483</v>
      </c>
      <c r="E8489" s="5" t="s">
        <v>172</v>
      </c>
      <c r="F8489" s="6">
        <v>43789</v>
      </c>
      <c r="G8489" s="5" t="s">
        <v>148</v>
      </c>
      <c r="H8489" s="5" t="s">
        <v>180</v>
      </c>
      <c r="I8489">
        <v>43624</v>
      </c>
      <c r="J8489">
        <v>165</v>
      </c>
      <c r="K8489">
        <v>212</v>
      </c>
      <c r="L8489">
        <v>2</v>
      </c>
      <c r="M8489">
        <v>6466</v>
      </c>
      <c r="N8489">
        <v>4354.0060000000003</v>
      </c>
      <c r="O8489">
        <v>2177.0030000000002</v>
      </c>
      <c r="P8489">
        <v>106</v>
      </c>
      <c r="Q8489">
        <v>30.5</v>
      </c>
      <c r="R8489">
        <v>2111.9940000000001</v>
      </c>
      <c r="S8489">
        <v>2019</v>
      </c>
      <c r="T8489">
        <v>11</v>
      </c>
      <c r="U8489">
        <v>47</v>
      </c>
    </row>
    <row r="8490" spans="1:21" x14ac:dyDescent="0.3">
      <c r="A8490" s="5" t="s">
        <v>168</v>
      </c>
      <c r="B8490" s="5" t="s">
        <v>175</v>
      </c>
      <c r="C8490" s="5" t="s">
        <v>88</v>
      </c>
      <c r="D8490" s="5" t="s">
        <v>483</v>
      </c>
      <c r="E8490" s="5" t="s">
        <v>172</v>
      </c>
      <c r="F8490" s="6">
        <v>43789</v>
      </c>
      <c r="G8490" s="5" t="s">
        <v>148</v>
      </c>
      <c r="H8490" s="5" t="s">
        <v>217</v>
      </c>
      <c r="I8490">
        <v>43624</v>
      </c>
      <c r="J8490">
        <v>165</v>
      </c>
      <c r="K8490">
        <v>1045</v>
      </c>
      <c r="L8490">
        <v>10</v>
      </c>
      <c r="M8490">
        <v>31872.5</v>
      </c>
      <c r="N8490">
        <v>21770.028999999999</v>
      </c>
      <c r="O8490">
        <v>2177.0030000000002</v>
      </c>
      <c r="P8490">
        <v>104.5</v>
      </c>
      <c r="Q8490">
        <v>30.5</v>
      </c>
      <c r="R8490">
        <v>10102.471</v>
      </c>
      <c r="S8490">
        <v>2019</v>
      </c>
      <c r="T8490">
        <v>11</v>
      </c>
      <c r="U8490">
        <v>47</v>
      </c>
    </row>
    <row r="8491" spans="1:21" x14ac:dyDescent="0.3">
      <c r="A8491" s="5" t="s">
        <v>168</v>
      </c>
      <c r="B8491" s="5" t="s">
        <v>175</v>
      </c>
      <c r="C8491" s="5" t="s">
        <v>88</v>
      </c>
      <c r="D8491" s="5" t="s">
        <v>483</v>
      </c>
      <c r="E8491" s="5" t="s">
        <v>172</v>
      </c>
      <c r="F8491" s="6">
        <v>43789</v>
      </c>
      <c r="G8491" s="5" t="s">
        <v>148</v>
      </c>
      <c r="H8491" s="5" t="s">
        <v>181</v>
      </c>
      <c r="I8491">
        <v>43624</v>
      </c>
      <c r="J8491">
        <v>165</v>
      </c>
      <c r="K8491">
        <v>262</v>
      </c>
      <c r="L8491">
        <v>2</v>
      </c>
      <c r="M8491">
        <v>7991</v>
      </c>
      <c r="N8491">
        <v>4354.0060000000003</v>
      </c>
      <c r="O8491">
        <v>2177.0030000000002</v>
      </c>
      <c r="P8491">
        <v>131</v>
      </c>
      <c r="Q8491">
        <v>30.5</v>
      </c>
      <c r="R8491">
        <v>3636.9940000000001</v>
      </c>
      <c r="S8491">
        <v>2019</v>
      </c>
      <c r="T8491">
        <v>11</v>
      </c>
      <c r="U8491">
        <v>47</v>
      </c>
    </row>
    <row r="8492" spans="1:21" x14ac:dyDescent="0.3">
      <c r="A8492" s="5" t="s">
        <v>168</v>
      </c>
      <c r="B8492" s="5" t="s">
        <v>175</v>
      </c>
      <c r="C8492" s="5" t="s">
        <v>88</v>
      </c>
      <c r="D8492" s="5" t="s">
        <v>483</v>
      </c>
      <c r="E8492" s="5" t="s">
        <v>172</v>
      </c>
      <c r="F8492" s="6">
        <v>43789</v>
      </c>
      <c r="G8492" s="5" t="s">
        <v>148</v>
      </c>
      <c r="H8492" s="5" t="s">
        <v>246</v>
      </c>
      <c r="I8492">
        <v>43624</v>
      </c>
      <c r="J8492">
        <v>165</v>
      </c>
      <c r="K8492">
        <v>106</v>
      </c>
      <c r="L8492">
        <v>1</v>
      </c>
      <c r="M8492">
        <v>3233</v>
      </c>
      <c r="N8492">
        <v>2177.0030000000002</v>
      </c>
      <c r="O8492">
        <v>2177.0030000000002</v>
      </c>
      <c r="P8492">
        <v>106</v>
      </c>
      <c r="Q8492">
        <v>30.5</v>
      </c>
      <c r="R8492">
        <v>1055.9970000000001</v>
      </c>
      <c r="S8492">
        <v>2019</v>
      </c>
      <c r="T8492">
        <v>11</v>
      </c>
      <c r="U8492">
        <v>47</v>
      </c>
    </row>
    <row r="8493" spans="1:21" x14ac:dyDescent="0.3">
      <c r="A8493" s="5" t="s">
        <v>168</v>
      </c>
      <c r="B8493" s="5" t="s">
        <v>175</v>
      </c>
      <c r="C8493" s="5" t="s">
        <v>88</v>
      </c>
      <c r="D8493" s="5" t="s">
        <v>483</v>
      </c>
      <c r="E8493" s="5" t="s">
        <v>172</v>
      </c>
      <c r="F8493" s="6">
        <v>43789</v>
      </c>
      <c r="G8493" s="5" t="s">
        <v>148</v>
      </c>
      <c r="H8493" s="5" t="s">
        <v>184</v>
      </c>
      <c r="I8493">
        <v>43624</v>
      </c>
      <c r="J8493">
        <v>165</v>
      </c>
      <c r="K8493">
        <v>2384</v>
      </c>
      <c r="L8493">
        <v>21</v>
      </c>
      <c r="M8493">
        <v>71520</v>
      </c>
      <c r="N8493">
        <v>45717.06</v>
      </c>
      <c r="O8493">
        <v>2177.0030000000002</v>
      </c>
      <c r="P8493">
        <v>113.52380952380952</v>
      </c>
      <c r="Q8493">
        <v>30</v>
      </c>
      <c r="R8493">
        <v>25802.94</v>
      </c>
      <c r="S8493">
        <v>2019</v>
      </c>
      <c r="T8493">
        <v>11</v>
      </c>
      <c r="U8493">
        <v>47</v>
      </c>
    </row>
    <row r="8494" spans="1:21" x14ac:dyDescent="0.3">
      <c r="A8494" s="5" t="s">
        <v>168</v>
      </c>
      <c r="B8494" s="5" t="s">
        <v>175</v>
      </c>
      <c r="C8494" s="5" t="s">
        <v>88</v>
      </c>
      <c r="D8494" s="5" t="s">
        <v>483</v>
      </c>
      <c r="E8494" s="5" t="s">
        <v>172</v>
      </c>
      <c r="F8494" s="6">
        <v>43789</v>
      </c>
      <c r="G8494" s="5" t="s">
        <v>148</v>
      </c>
      <c r="H8494" s="5" t="s">
        <v>187</v>
      </c>
      <c r="I8494">
        <v>43624</v>
      </c>
      <c r="J8494">
        <v>165</v>
      </c>
      <c r="K8494">
        <v>232</v>
      </c>
      <c r="L8494">
        <v>2</v>
      </c>
      <c r="M8494">
        <v>7076</v>
      </c>
      <c r="N8494">
        <v>4354.0060000000003</v>
      </c>
      <c r="O8494">
        <v>2177.0030000000002</v>
      </c>
      <c r="P8494">
        <v>116</v>
      </c>
      <c r="Q8494">
        <v>30.5</v>
      </c>
      <c r="R8494">
        <v>2721.9940000000001</v>
      </c>
      <c r="S8494">
        <v>2019</v>
      </c>
      <c r="T8494">
        <v>11</v>
      </c>
      <c r="U8494">
        <v>47</v>
      </c>
    </row>
    <row r="8495" spans="1:21" x14ac:dyDescent="0.3">
      <c r="A8495" s="5" t="s">
        <v>168</v>
      </c>
      <c r="B8495" s="5" t="s">
        <v>175</v>
      </c>
      <c r="C8495" s="5" t="s">
        <v>88</v>
      </c>
      <c r="D8495" s="5" t="s">
        <v>483</v>
      </c>
      <c r="E8495" s="5" t="s">
        <v>172</v>
      </c>
      <c r="F8495" s="6">
        <v>43789</v>
      </c>
      <c r="G8495" s="5" t="s">
        <v>148</v>
      </c>
      <c r="H8495" s="5" t="s">
        <v>284</v>
      </c>
      <c r="I8495">
        <v>43624</v>
      </c>
      <c r="J8495">
        <v>165</v>
      </c>
      <c r="K8495">
        <v>250</v>
      </c>
      <c r="L8495">
        <v>2</v>
      </c>
      <c r="M8495">
        <v>7625</v>
      </c>
      <c r="N8495">
        <v>4354.0060000000003</v>
      </c>
      <c r="O8495">
        <v>2177.0030000000002</v>
      </c>
      <c r="P8495">
        <v>125</v>
      </c>
      <c r="Q8495">
        <v>30.5</v>
      </c>
      <c r="R8495">
        <v>3270.9940000000001</v>
      </c>
      <c r="S8495">
        <v>2019</v>
      </c>
      <c r="T8495">
        <v>11</v>
      </c>
      <c r="U8495">
        <v>47</v>
      </c>
    </row>
    <row r="8496" spans="1:21" x14ac:dyDescent="0.3">
      <c r="A8496" s="5" t="s">
        <v>168</v>
      </c>
      <c r="B8496" s="5" t="s">
        <v>175</v>
      </c>
      <c r="C8496" s="5" t="s">
        <v>88</v>
      </c>
      <c r="D8496" s="5" t="s">
        <v>483</v>
      </c>
      <c r="E8496" s="5" t="s">
        <v>172</v>
      </c>
      <c r="F8496" s="6">
        <v>43789</v>
      </c>
      <c r="G8496" s="5" t="s">
        <v>148</v>
      </c>
      <c r="H8496" s="5" t="s">
        <v>189</v>
      </c>
      <c r="I8496">
        <v>43624</v>
      </c>
      <c r="J8496">
        <v>165</v>
      </c>
      <c r="K8496">
        <v>214</v>
      </c>
      <c r="L8496">
        <v>2</v>
      </c>
      <c r="M8496">
        <v>6527</v>
      </c>
      <c r="N8496">
        <v>4354.0060000000003</v>
      </c>
      <c r="O8496">
        <v>2177.0030000000002</v>
      </c>
      <c r="P8496">
        <v>107</v>
      </c>
      <c r="Q8496">
        <v>30.5</v>
      </c>
      <c r="R8496">
        <v>2172.9940000000001</v>
      </c>
      <c r="S8496">
        <v>2019</v>
      </c>
      <c r="T8496">
        <v>11</v>
      </c>
      <c r="U8496">
        <v>47</v>
      </c>
    </row>
    <row r="8497" spans="1:21" x14ac:dyDescent="0.3">
      <c r="A8497" s="5" t="s">
        <v>168</v>
      </c>
      <c r="B8497" s="5" t="s">
        <v>175</v>
      </c>
      <c r="C8497" s="5" t="s">
        <v>88</v>
      </c>
      <c r="D8497" s="5" t="s">
        <v>483</v>
      </c>
      <c r="E8497" s="5" t="s">
        <v>172</v>
      </c>
      <c r="F8497" s="6">
        <v>43789</v>
      </c>
      <c r="G8497" s="5" t="s">
        <v>148</v>
      </c>
      <c r="H8497" s="5" t="s">
        <v>308</v>
      </c>
      <c r="I8497">
        <v>43624</v>
      </c>
      <c r="J8497">
        <v>165</v>
      </c>
      <c r="K8497">
        <v>109</v>
      </c>
      <c r="L8497">
        <v>1</v>
      </c>
      <c r="M8497">
        <v>3324.5</v>
      </c>
      <c r="N8497">
        <v>2177.0030000000002</v>
      </c>
      <c r="O8497">
        <v>2177.0030000000002</v>
      </c>
      <c r="P8497">
        <v>109</v>
      </c>
      <c r="Q8497">
        <v>30.5</v>
      </c>
      <c r="R8497">
        <v>1147.4970000000001</v>
      </c>
      <c r="S8497">
        <v>2019</v>
      </c>
      <c r="T8497">
        <v>11</v>
      </c>
      <c r="U8497">
        <v>47</v>
      </c>
    </row>
    <row r="8498" spans="1:21" x14ac:dyDescent="0.3">
      <c r="A8498" s="5" t="s">
        <v>168</v>
      </c>
      <c r="B8498" s="5" t="s">
        <v>175</v>
      </c>
      <c r="C8498" s="5" t="s">
        <v>88</v>
      </c>
      <c r="D8498" s="5" t="s">
        <v>483</v>
      </c>
      <c r="E8498" s="5" t="s">
        <v>172</v>
      </c>
      <c r="F8498" s="6">
        <v>43789</v>
      </c>
      <c r="G8498" s="5" t="s">
        <v>148</v>
      </c>
      <c r="H8498" s="5" t="s">
        <v>225</v>
      </c>
      <c r="I8498">
        <v>43624</v>
      </c>
      <c r="J8498">
        <v>165</v>
      </c>
      <c r="K8498">
        <v>454</v>
      </c>
      <c r="L8498">
        <v>4</v>
      </c>
      <c r="M8498">
        <v>13620</v>
      </c>
      <c r="N8498">
        <v>8708.0110000000004</v>
      </c>
      <c r="O8498">
        <v>2177.0030000000002</v>
      </c>
      <c r="P8498">
        <v>113.5</v>
      </c>
      <c r="Q8498">
        <v>30</v>
      </c>
      <c r="R8498">
        <v>4911.9889999999996</v>
      </c>
      <c r="S8498">
        <v>2019</v>
      </c>
      <c r="T8498">
        <v>11</v>
      </c>
      <c r="U8498">
        <v>47</v>
      </c>
    </row>
    <row r="8499" spans="1:21" x14ac:dyDescent="0.3">
      <c r="A8499" s="5" t="s">
        <v>168</v>
      </c>
      <c r="B8499" s="5" t="s">
        <v>175</v>
      </c>
      <c r="C8499" s="5" t="s">
        <v>88</v>
      </c>
      <c r="D8499" s="5" t="s">
        <v>483</v>
      </c>
      <c r="E8499" s="5" t="s">
        <v>172</v>
      </c>
      <c r="F8499" s="6">
        <v>43789</v>
      </c>
      <c r="G8499" s="5" t="s">
        <v>148</v>
      </c>
      <c r="H8499" s="5" t="s">
        <v>481</v>
      </c>
      <c r="I8499">
        <v>43624</v>
      </c>
      <c r="J8499">
        <v>165</v>
      </c>
      <c r="K8499">
        <v>208</v>
      </c>
      <c r="L8499">
        <v>2</v>
      </c>
      <c r="M8499">
        <v>6344</v>
      </c>
      <c r="N8499">
        <v>4354.0060000000003</v>
      </c>
      <c r="O8499">
        <v>2177.0030000000002</v>
      </c>
      <c r="P8499">
        <v>104</v>
      </c>
      <c r="Q8499">
        <v>30.5</v>
      </c>
      <c r="R8499">
        <v>1989.9939999999999</v>
      </c>
      <c r="S8499">
        <v>2019</v>
      </c>
      <c r="T8499">
        <v>11</v>
      </c>
      <c r="U8499">
        <v>47</v>
      </c>
    </row>
    <row r="8500" spans="1:21" x14ac:dyDescent="0.3">
      <c r="A8500" s="5" t="s">
        <v>168</v>
      </c>
      <c r="B8500" s="5" t="s">
        <v>206</v>
      </c>
      <c r="C8500" s="5" t="s">
        <v>111</v>
      </c>
      <c r="D8500" s="5" t="s">
        <v>482</v>
      </c>
      <c r="E8500" s="5" t="s">
        <v>172</v>
      </c>
      <c r="F8500" s="6">
        <v>43789</v>
      </c>
      <c r="G8500" s="5" t="s">
        <v>148</v>
      </c>
      <c r="H8500" s="5" t="s">
        <v>371</v>
      </c>
      <c r="I8500">
        <v>43618</v>
      </c>
      <c r="J8500">
        <v>171</v>
      </c>
      <c r="K8500">
        <v>1208.5999999999999</v>
      </c>
      <c r="L8500">
        <v>10</v>
      </c>
      <c r="M8500">
        <v>35653.699999999997</v>
      </c>
      <c r="N8500">
        <v>30548.792000000001</v>
      </c>
      <c r="O8500">
        <v>3054.8789999999999</v>
      </c>
      <c r="P8500">
        <v>120.85999999999999</v>
      </c>
      <c r="Q8500">
        <v>29.5</v>
      </c>
      <c r="R8500">
        <v>5104.9080000000004</v>
      </c>
      <c r="S8500">
        <v>2019</v>
      </c>
      <c r="T8500">
        <v>11</v>
      </c>
      <c r="U8500">
        <v>47</v>
      </c>
    </row>
    <row r="8501" spans="1:21" x14ac:dyDescent="0.3">
      <c r="A8501" s="5" t="s">
        <v>168</v>
      </c>
      <c r="B8501" s="5" t="s">
        <v>169</v>
      </c>
      <c r="C8501" s="5" t="s">
        <v>170</v>
      </c>
      <c r="D8501" s="5" t="s">
        <v>479</v>
      </c>
      <c r="E8501" s="5" t="s">
        <v>172</v>
      </c>
      <c r="F8501" s="6">
        <v>43790</v>
      </c>
      <c r="G8501" s="5" t="s">
        <v>148</v>
      </c>
      <c r="H8501" s="5" t="s">
        <v>466</v>
      </c>
      <c r="I8501">
        <v>43614</v>
      </c>
      <c r="J8501">
        <v>176</v>
      </c>
      <c r="K8501">
        <v>12785</v>
      </c>
      <c r="L8501">
        <v>39</v>
      </c>
      <c r="M8501">
        <v>131578.95800000001</v>
      </c>
      <c r="N8501">
        <v>121954.356</v>
      </c>
      <c r="O8501">
        <v>3127.0349999999999</v>
      </c>
      <c r="P8501">
        <v>327.82051282051282</v>
      </c>
      <c r="Q8501">
        <v>10.291700000000001</v>
      </c>
      <c r="R8501">
        <v>9624.6020000000008</v>
      </c>
      <c r="S8501">
        <v>2019</v>
      </c>
      <c r="T8501">
        <v>11</v>
      </c>
      <c r="U8501">
        <v>47</v>
      </c>
    </row>
    <row r="8502" spans="1:21" x14ac:dyDescent="0.3">
      <c r="A8502" s="5" t="s">
        <v>168</v>
      </c>
      <c r="B8502" s="5" t="s">
        <v>169</v>
      </c>
      <c r="C8502" s="5" t="s">
        <v>170</v>
      </c>
      <c r="D8502" s="5" t="s">
        <v>484</v>
      </c>
      <c r="E8502" s="5" t="s">
        <v>172</v>
      </c>
      <c r="F8502" s="6">
        <v>43790</v>
      </c>
      <c r="G8502" s="5" t="s">
        <v>148</v>
      </c>
      <c r="H8502" s="5" t="s">
        <v>466</v>
      </c>
      <c r="I8502">
        <v>43621</v>
      </c>
      <c r="J8502">
        <v>169</v>
      </c>
      <c r="K8502">
        <v>12785</v>
      </c>
      <c r="L8502">
        <v>69</v>
      </c>
      <c r="M8502">
        <v>232793.54199999999</v>
      </c>
      <c r="N8502">
        <v>165173.011</v>
      </c>
      <c r="O8502">
        <v>2393.8119999999999</v>
      </c>
      <c r="P8502">
        <v>185.28985507246378</v>
      </c>
      <c r="Q8502">
        <v>18.208300000000001</v>
      </c>
      <c r="R8502">
        <v>67620.531000000003</v>
      </c>
      <c r="S8502">
        <v>2019</v>
      </c>
      <c r="T8502">
        <v>11</v>
      </c>
      <c r="U8502">
        <v>47</v>
      </c>
    </row>
    <row r="8503" spans="1:21" x14ac:dyDescent="0.3">
      <c r="A8503" s="5" t="s">
        <v>168</v>
      </c>
      <c r="B8503" s="5" t="s">
        <v>175</v>
      </c>
      <c r="C8503" s="5" t="s">
        <v>87</v>
      </c>
      <c r="D8503" s="5" t="s">
        <v>475</v>
      </c>
      <c r="E8503" s="5" t="s">
        <v>172</v>
      </c>
      <c r="F8503" s="6">
        <v>43790</v>
      </c>
      <c r="G8503" s="5" t="s">
        <v>148</v>
      </c>
      <c r="H8503" s="5" t="s">
        <v>351</v>
      </c>
      <c r="I8503">
        <v>43603</v>
      </c>
      <c r="J8503">
        <v>187</v>
      </c>
      <c r="K8503">
        <v>244</v>
      </c>
      <c r="L8503">
        <v>2</v>
      </c>
      <c r="M8503">
        <v>7320</v>
      </c>
      <c r="N8503">
        <v>5313.3280000000004</v>
      </c>
      <c r="O8503">
        <v>2656.6640000000002</v>
      </c>
      <c r="P8503">
        <v>122</v>
      </c>
      <c r="Q8503">
        <v>30</v>
      </c>
      <c r="R8503">
        <v>2006.672</v>
      </c>
      <c r="S8503">
        <v>2019</v>
      </c>
      <c r="T8503">
        <v>11</v>
      </c>
      <c r="U8503">
        <v>47</v>
      </c>
    </row>
    <row r="8504" spans="1:21" x14ac:dyDescent="0.3">
      <c r="A8504" s="5" t="s">
        <v>168</v>
      </c>
      <c r="B8504" s="5" t="s">
        <v>175</v>
      </c>
      <c r="C8504" s="5" t="s">
        <v>87</v>
      </c>
      <c r="D8504" s="5" t="s">
        <v>475</v>
      </c>
      <c r="E8504" s="5" t="s">
        <v>172</v>
      </c>
      <c r="F8504" s="6">
        <v>43790</v>
      </c>
      <c r="G8504" s="5" t="s">
        <v>148</v>
      </c>
      <c r="H8504" s="5" t="s">
        <v>173</v>
      </c>
      <c r="I8504">
        <v>43603</v>
      </c>
      <c r="J8504">
        <v>187</v>
      </c>
      <c r="K8504">
        <v>1146</v>
      </c>
      <c r="L8504">
        <v>10</v>
      </c>
      <c r="M8504">
        <v>35526</v>
      </c>
      <c r="N8504">
        <v>26566.639999999999</v>
      </c>
      <c r="O8504">
        <v>2656.6640000000002</v>
      </c>
      <c r="P8504">
        <v>114.6</v>
      </c>
      <c r="Q8504">
        <v>31</v>
      </c>
      <c r="R8504">
        <v>8959.36</v>
      </c>
      <c r="S8504">
        <v>2019</v>
      </c>
      <c r="T8504">
        <v>11</v>
      </c>
      <c r="U8504">
        <v>47</v>
      </c>
    </row>
    <row r="8505" spans="1:21" x14ac:dyDescent="0.3">
      <c r="A8505" s="5" t="s">
        <v>168</v>
      </c>
      <c r="B8505" s="5" t="s">
        <v>175</v>
      </c>
      <c r="C8505" s="5" t="s">
        <v>88</v>
      </c>
      <c r="D8505" s="5" t="s">
        <v>483</v>
      </c>
      <c r="E8505" s="5" t="s">
        <v>172</v>
      </c>
      <c r="F8505" s="6">
        <v>43790</v>
      </c>
      <c r="G8505" s="5" t="s">
        <v>148</v>
      </c>
      <c r="H8505" s="5" t="s">
        <v>178</v>
      </c>
      <c r="I8505">
        <v>43624</v>
      </c>
      <c r="J8505">
        <v>166</v>
      </c>
      <c r="K8505">
        <v>325</v>
      </c>
      <c r="L8505">
        <v>3</v>
      </c>
      <c r="M8505">
        <v>9912.5</v>
      </c>
      <c r="N8505">
        <v>6531.009</v>
      </c>
      <c r="O8505">
        <v>2177.0030000000002</v>
      </c>
      <c r="P8505">
        <v>108.33333333333333</v>
      </c>
      <c r="Q8505">
        <v>30.5</v>
      </c>
      <c r="R8505">
        <v>3381.491</v>
      </c>
      <c r="S8505">
        <v>2019</v>
      </c>
      <c r="T8505">
        <v>11</v>
      </c>
      <c r="U8505">
        <v>47</v>
      </c>
    </row>
    <row r="8506" spans="1:21" x14ac:dyDescent="0.3">
      <c r="A8506" s="5" t="s">
        <v>168</v>
      </c>
      <c r="B8506" s="5" t="s">
        <v>175</v>
      </c>
      <c r="C8506" s="5" t="s">
        <v>88</v>
      </c>
      <c r="D8506" s="5" t="s">
        <v>483</v>
      </c>
      <c r="E8506" s="5" t="s">
        <v>172</v>
      </c>
      <c r="F8506" s="6">
        <v>43790</v>
      </c>
      <c r="G8506" s="5" t="s">
        <v>148</v>
      </c>
      <c r="H8506" s="5" t="s">
        <v>198</v>
      </c>
      <c r="I8506">
        <v>43624</v>
      </c>
      <c r="J8506">
        <v>166</v>
      </c>
      <c r="K8506">
        <v>129</v>
      </c>
      <c r="L8506">
        <v>1</v>
      </c>
      <c r="M8506">
        <v>3934.5</v>
      </c>
      <c r="N8506">
        <v>2177.0030000000002</v>
      </c>
      <c r="O8506">
        <v>2177.0030000000002</v>
      </c>
      <c r="P8506">
        <v>129</v>
      </c>
      <c r="Q8506">
        <v>30.5</v>
      </c>
      <c r="R8506">
        <v>1757.4970000000001</v>
      </c>
      <c r="S8506">
        <v>2019</v>
      </c>
      <c r="T8506">
        <v>11</v>
      </c>
      <c r="U8506">
        <v>47</v>
      </c>
    </row>
    <row r="8507" spans="1:21" x14ac:dyDescent="0.3">
      <c r="A8507" s="5" t="s">
        <v>168</v>
      </c>
      <c r="B8507" s="5" t="s">
        <v>175</v>
      </c>
      <c r="C8507" s="5" t="s">
        <v>88</v>
      </c>
      <c r="D8507" s="5" t="s">
        <v>483</v>
      </c>
      <c r="E8507" s="5" t="s">
        <v>172</v>
      </c>
      <c r="F8507" s="6">
        <v>43790</v>
      </c>
      <c r="G8507" s="5" t="s">
        <v>148</v>
      </c>
      <c r="H8507" s="5" t="s">
        <v>197</v>
      </c>
      <c r="I8507">
        <v>43624</v>
      </c>
      <c r="J8507">
        <v>166</v>
      </c>
      <c r="K8507">
        <v>806</v>
      </c>
      <c r="L8507">
        <v>7</v>
      </c>
      <c r="M8507">
        <v>24583</v>
      </c>
      <c r="N8507">
        <v>15239.02</v>
      </c>
      <c r="O8507">
        <v>2177.0030000000002</v>
      </c>
      <c r="P8507">
        <v>115.14285714285714</v>
      </c>
      <c r="Q8507">
        <v>30.5</v>
      </c>
      <c r="R8507">
        <v>9343.98</v>
      </c>
      <c r="S8507">
        <v>2019</v>
      </c>
      <c r="T8507">
        <v>11</v>
      </c>
      <c r="U8507">
        <v>47</v>
      </c>
    </row>
    <row r="8508" spans="1:21" x14ac:dyDescent="0.3">
      <c r="A8508" s="5" t="s">
        <v>168</v>
      </c>
      <c r="B8508" s="5" t="s">
        <v>175</v>
      </c>
      <c r="C8508" s="5" t="s">
        <v>88</v>
      </c>
      <c r="D8508" s="5" t="s">
        <v>483</v>
      </c>
      <c r="E8508" s="5" t="s">
        <v>172</v>
      </c>
      <c r="F8508" s="6">
        <v>43790</v>
      </c>
      <c r="G8508" s="5" t="s">
        <v>148</v>
      </c>
      <c r="H8508" s="5" t="s">
        <v>311</v>
      </c>
      <c r="I8508">
        <v>43624</v>
      </c>
      <c r="J8508">
        <v>166</v>
      </c>
      <c r="K8508">
        <v>102</v>
      </c>
      <c r="L8508">
        <v>1</v>
      </c>
      <c r="M8508">
        <v>3111</v>
      </c>
      <c r="N8508">
        <v>2177.0030000000002</v>
      </c>
      <c r="O8508">
        <v>2177.0030000000002</v>
      </c>
      <c r="P8508">
        <v>102</v>
      </c>
      <c r="Q8508">
        <v>30.5</v>
      </c>
      <c r="R8508">
        <v>933.99699999999996</v>
      </c>
      <c r="S8508">
        <v>2019</v>
      </c>
      <c r="T8508">
        <v>11</v>
      </c>
      <c r="U8508">
        <v>47</v>
      </c>
    </row>
    <row r="8509" spans="1:21" x14ac:dyDescent="0.3">
      <c r="A8509" s="5" t="s">
        <v>168</v>
      </c>
      <c r="B8509" s="5" t="s">
        <v>175</v>
      </c>
      <c r="C8509" s="5" t="s">
        <v>88</v>
      </c>
      <c r="D8509" s="5" t="s">
        <v>483</v>
      </c>
      <c r="E8509" s="5" t="s">
        <v>172</v>
      </c>
      <c r="F8509" s="6">
        <v>43790</v>
      </c>
      <c r="G8509" s="5" t="s">
        <v>148</v>
      </c>
      <c r="H8509" s="5" t="s">
        <v>190</v>
      </c>
      <c r="I8509">
        <v>43624</v>
      </c>
      <c r="J8509">
        <v>166</v>
      </c>
      <c r="K8509">
        <v>103</v>
      </c>
      <c r="L8509">
        <v>1</v>
      </c>
      <c r="M8509">
        <v>3090</v>
      </c>
      <c r="N8509">
        <v>2177.0030000000002</v>
      </c>
      <c r="O8509">
        <v>2177.0030000000002</v>
      </c>
      <c r="P8509">
        <v>103</v>
      </c>
      <c r="Q8509">
        <v>30</v>
      </c>
      <c r="R8509">
        <v>912.99699999999996</v>
      </c>
      <c r="S8509">
        <v>2019</v>
      </c>
      <c r="T8509">
        <v>11</v>
      </c>
      <c r="U8509">
        <v>47</v>
      </c>
    </row>
    <row r="8510" spans="1:21" x14ac:dyDescent="0.3">
      <c r="A8510" s="5" t="s">
        <v>168</v>
      </c>
      <c r="B8510" s="5" t="s">
        <v>175</v>
      </c>
      <c r="C8510" s="5" t="s">
        <v>88</v>
      </c>
      <c r="D8510" s="5" t="s">
        <v>483</v>
      </c>
      <c r="E8510" s="5" t="s">
        <v>172</v>
      </c>
      <c r="F8510" s="6">
        <v>43790</v>
      </c>
      <c r="G8510" s="5" t="s">
        <v>148</v>
      </c>
      <c r="H8510" s="5" t="s">
        <v>173</v>
      </c>
      <c r="I8510">
        <v>43624</v>
      </c>
      <c r="J8510">
        <v>166</v>
      </c>
      <c r="K8510">
        <v>446.5</v>
      </c>
      <c r="L8510">
        <v>4</v>
      </c>
      <c r="M8510">
        <v>13841.5</v>
      </c>
      <c r="N8510">
        <v>8708.0110000000004</v>
      </c>
      <c r="O8510">
        <v>2177.0030000000002</v>
      </c>
      <c r="P8510">
        <v>111.625</v>
      </c>
      <c r="Q8510">
        <v>31</v>
      </c>
      <c r="R8510">
        <v>5133.4889999999996</v>
      </c>
      <c r="S8510">
        <v>2019</v>
      </c>
      <c r="T8510">
        <v>11</v>
      </c>
      <c r="U8510">
        <v>47</v>
      </c>
    </row>
    <row r="8511" spans="1:21" x14ac:dyDescent="0.3">
      <c r="A8511" s="5" t="s">
        <v>168</v>
      </c>
      <c r="B8511" s="5" t="s">
        <v>206</v>
      </c>
      <c r="C8511" s="5" t="s">
        <v>111</v>
      </c>
      <c r="D8511" s="5" t="s">
        <v>482</v>
      </c>
      <c r="E8511" s="5" t="s">
        <v>172</v>
      </c>
      <c r="F8511" s="6">
        <v>43790</v>
      </c>
      <c r="G8511" s="5" t="s">
        <v>148</v>
      </c>
      <c r="H8511" s="5" t="s">
        <v>178</v>
      </c>
      <c r="I8511">
        <v>43618</v>
      </c>
      <c r="J8511">
        <v>172</v>
      </c>
      <c r="K8511">
        <v>233.4</v>
      </c>
      <c r="L8511">
        <v>2</v>
      </c>
      <c r="M8511">
        <v>7002</v>
      </c>
      <c r="N8511">
        <v>6109.7579999999998</v>
      </c>
      <c r="O8511">
        <v>3054.8789999999999</v>
      </c>
      <c r="P8511">
        <v>116.7</v>
      </c>
      <c r="Q8511">
        <v>30</v>
      </c>
      <c r="R8511">
        <v>892.24199999999996</v>
      </c>
      <c r="S8511">
        <v>2019</v>
      </c>
      <c r="T8511">
        <v>11</v>
      </c>
      <c r="U8511">
        <v>47</v>
      </c>
    </row>
    <row r="8512" spans="1:21" x14ac:dyDescent="0.3">
      <c r="A8512" s="5" t="s">
        <v>168</v>
      </c>
      <c r="B8512" s="5" t="s">
        <v>206</v>
      </c>
      <c r="C8512" s="5" t="s">
        <v>111</v>
      </c>
      <c r="D8512" s="5" t="s">
        <v>482</v>
      </c>
      <c r="E8512" s="5" t="s">
        <v>172</v>
      </c>
      <c r="F8512" s="6">
        <v>43790</v>
      </c>
      <c r="G8512" s="5" t="s">
        <v>148</v>
      </c>
      <c r="H8512" s="5" t="s">
        <v>198</v>
      </c>
      <c r="I8512">
        <v>43618</v>
      </c>
      <c r="J8512">
        <v>172</v>
      </c>
      <c r="K8512">
        <v>231.4</v>
      </c>
      <c r="L8512">
        <v>2</v>
      </c>
      <c r="M8512">
        <v>6942</v>
      </c>
      <c r="N8512">
        <v>6109.7579999999998</v>
      </c>
      <c r="O8512">
        <v>3054.8789999999999</v>
      </c>
      <c r="P8512">
        <v>115.7</v>
      </c>
      <c r="Q8512">
        <v>30</v>
      </c>
      <c r="R8512">
        <v>832.24199999999996</v>
      </c>
      <c r="S8512">
        <v>2019</v>
      </c>
      <c r="T8512">
        <v>11</v>
      </c>
      <c r="U8512">
        <v>47</v>
      </c>
    </row>
    <row r="8513" spans="1:21" x14ac:dyDescent="0.3">
      <c r="A8513" s="5" t="s">
        <v>168</v>
      </c>
      <c r="B8513" s="5" t="s">
        <v>206</v>
      </c>
      <c r="C8513" s="5" t="s">
        <v>111</v>
      </c>
      <c r="D8513" s="5" t="s">
        <v>482</v>
      </c>
      <c r="E8513" s="5" t="s">
        <v>172</v>
      </c>
      <c r="F8513" s="6">
        <v>43790</v>
      </c>
      <c r="G8513" s="5" t="s">
        <v>148</v>
      </c>
      <c r="H8513" s="5" t="s">
        <v>197</v>
      </c>
      <c r="I8513">
        <v>43618</v>
      </c>
      <c r="J8513">
        <v>172</v>
      </c>
      <c r="K8513">
        <v>809.2</v>
      </c>
      <c r="L8513">
        <v>7</v>
      </c>
      <c r="M8513">
        <v>24276</v>
      </c>
      <c r="N8513">
        <v>21384.153999999999</v>
      </c>
      <c r="O8513">
        <v>3054.8789999999999</v>
      </c>
      <c r="P8513">
        <v>115.60000000000001</v>
      </c>
      <c r="Q8513">
        <v>30</v>
      </c>
      <c r="R8513">
        <v>2891.846</v>
      </c>
      <c r="S8513">
        <v>2019</v>
      </c>
      <c r="T8513">
        <v>11</v>
      </c>
      <c r="U8513">
        <v>47</v>
      </c>
    </row>
    <row r="8514" spans="1:21" x14ac:dyDescent="0.3">
      <c r="A8514" s="5" t="s">
        <v>168</v>
      </c>
      <c r="B8514" s="5" t="s">
        <v>206</v>
      </c>
      <c r="C8514" s="5" t="s">
        <v>111</v>
      </c>
      <c r="D8514" s="5" t="s">
        <v>482</v>
      </c>
      <c r="E8514" s="5" t="s">
        <v>172</v>
      </c>
      <c r="F8514" s="6">
        <v>43790</v>
      </c>
      <c r="G8514" s="5" t="s">
        <v>148</v>
      </c>
      <c r="H8514" s="5" t="s">
        <v>311</v>
      </c>
      <c r="I8514">
        <v>43618</v>
      </c>
      <c r="J8514">
        <v>172</v>
      </c>
      <c r="K8514">
        <v>125.6</v>
      </c>
      <c r="L8514">
        <v>1</v>
      </c>
      <c r="M8514">
        <v>3768</v>
      </c>
      <c r="N8514">
        <v>3054.8789999999999</v>
      </c>
      <c r="O8514">
        <v>3054.8789999999999</v>
      </c>
      <c r="P8514">
        <v>125.6</v>
      </c>
      <c r="Q8514">
        <v>30</v>
      </c>
      <c r="R8514">
        <v>713.12099999999998</v>
      </c>
      <c r="S8514">
        <v>2019</v>
      </c>
      <c r="T8514">
        <v>11</v>
      </c>
      <c r="U8514">
        <v>47</v>
      </c>
    </row>
    <row r="8515" spans="1:21" x14ac:dyDescent="0.3">
      <c r="A8515" s="5" t="s">
        <v>168</v>
      </c>
      <c r="B8515" s="5" t="s">
        <v>206</v>
      </c>
      <c r="C8515" s="5" t="s">
        <v>111</v>
      </c>
      <c r="D8515" s="5" t="s">
        <v>482</v>
      </c>
      <c r="E8515" s="5" t="s">
        <v>172</v>
      </c>
      <c r="F8515" s="6">
        <v>43790</v>
      </c>
      <c r="G8515" s="5" t="s">
        <v>148</v>
      </c>
      <c r="H8515" s="5" t="s">
        <v>351</v>
      </c>
      <c r="I8515">
        <v>43618</v>
      </c>
      <c r="J8515">
        <v>172</v>
      </c>
      <c r="K8515">
        <v>123.4</v>
      </c>
      <c r="L8515">
        <v>1</v>
      </c>
      <c r="M8515">
        <v>3702</v>
      </c>
      <c r="N8515">
        <v>3054.8789999999999</v>
      </c>
      <c r="O8515">
        <v>3054.8789999999999</v>
      </c>
      <c r="P8515">
        <v>123.4</v>
      </c>
      <c r="Q8515">
        <v>30</v>
      </c>
      <c r="R8515">
        <v>647.12099999999998</v>
      </c>
      <c r="S8515">
        <v>2019</v>
      </c>
      <c r="T8515">
        <v>11</v>
      </c>
      <c r="U8515">
        <v>47</v>
      </c>
    </row>
    <row r="8516" spans="1:21" x14ac:dyDescent="0.3">
      <c r="A8516" s="5" t="s">
        <v>168</v>
      </c>
      <c r="B8516" s="5" t="s">
        <v>206</v>
      </c>
      <c r="C8516" s="5" t="s">
        <v>111</v>
      </c>
      <c r="D8516" s="5" t="s">
        <v>482</v>
      </c>
      <c r="E8516" s="5" t="s">
        <v>172</v>
      </c>
      <c r="F8516" s="6">
        <v>43790</v>
      </c>
      <c r="G8516" s="5" t="s">
        <v>148</v>
      </c>
      <c r="H8516" s="5" t="s">
        <v>190</v>
      </c>
      <c r="I8516">
        <v>43618</v>
      </c>
      <c r="J8516">
        <v>172</v>
      </c>
      <c r="K8516">
        <v>108.8</v>
      </c>
      <c r="L8516">
        <v>1</v>
      </c>
      <c r="M8516">
        <v>3264</v>
      </c>
      <c r="N8516">
        <v>3054.8789999999999</v>
      </c>
      <c r="O8516">
        <v>3054.8789999999999</v>
      </c>
      <c r="P8516">
        <v>108.8</v>
      </c>
      <c r="Q8516">
        <v>30</v>
      </c>
      <c r="R8516">
        <v>209.12100000000001</v>
      </c>
      <c r="S8516">
        <v>2019</v>
      </c>
      <c r="T8516">
        <v>11</v>
      </c>
      <c r="U8516">
        <v>47</v>
      </c>
    </row>
    <row r="8517" spans="1:21" x14ac:dyDescent="0.3">
      <c r="A8517" s="5" t="s">
        <v>168</v>
      </c>
      <c r="B8517" s="5" t="s">
        <v>206</v>
      </c>
      <c r="C8517" s="5" t="s">
        <v>112</v>
      </c>
      <c r="D8517" s="5" t="s">
        <v>485</v>
      </c>
      <c r="E8517" s="5" t="s">
        <v>172</v>
      </c>
      <c r="F8517" s="6">
        <v>43790</v>
      </c>
      <c r="G8517" s="5" t="s">
        <v>148</v>
      </c>
      <c r="H8517" s="5" t="s">
        <v>371</v>
      </c>
      <c r="I8517">
        <v>43625</v>
      </c>
      <c r="J8517">
        <v>165</v>
      </c>
      <c r="K8517">
        <v>1190.2</v>
      </c>
      <c r="L8517">
        <v>10</v>
      </c>
      <c r="M8517">
        <v>35586.980000000003</v>
      </c>
      <c r="N8517">
        <v>27187.121999999999</v>
      </c>
      <c r="O8517">
        <v>2718.712</v>
      </c>
      <c r="P8517">
        <v>119.02000000000001</v>
      </c>
      <c r="Q8517">
        <v>29.9</v>
      </c>
      <c r="R8517">
        <v>8399.8580000000002</v>
      </c>
      <c r="S8517">
        <v>2019</v>
      </c>
      <c r="T8517">
        <v>11</v>
      </c>
      <c r="U8517">
        <v>47</v>
      </c>
    </row>
    <row r="8518" spans="1:21" x14ac:dyDescent="0.3">
      <c r="A8518" s="5" t="s">
        <v>168</v>
      </c>
      <c r="B8518" s="5" t="s">
        <v>175</v>
      </c>
      <c r="C8518" s="5" t="s">
        <v>88</v>
      </c>
      <c r="D8518" s="5" t="s">
        <v>483</v>
      </c>
      <c r="E8518" s="5" t="s">
        <v>227</v>
      </c>
      <c r="F8518" s="6">
        <v>43792</v>
      </c>
      <c r="G8518" s="5" t="s">
        <v>148</v>
      </c>
      <c r="H8518" s="5" t="s">
        <v>190</v>
      </c>
      <c r="I8518">
        <v>43624</v>
      </c>
      <c r="J8518">
        <v>168</v>
      </c>
      <c r="K8518">
        <v>-103</v>
      </c>
      <c r="L8518">
        <v>-1</v>
      </c>
      <c r="M8518">
        <v>-3090</v>
      </c>
      <c r="N8518">
        <v>-2177.0030000000002</v>
      </c>
      <c r="O8518">
        <v>-2177.0030000000002</v>
      </c>
      <c r="P8518">
        <v>103</v>
      </c>
      <c r="Q8518">
        <v>30</v>
      </c>
      <c r="R8518">
        <v>-912.99699999999996</v>
      </c>
      <c r="S8518">
        <v>2019</v>
      </c>
      <c r="T8518">
        <v>11</v>
      </c>
      <c r="U8518">
        <v>47</v>
      </c>
    </row>
    <row r="8519" spans="1:21" x14ac:dyDescent="0.3">
      <c r="A8519" s="5" t="s">
        <v>168</v>
      </c>
      <c r="B8519" s="5" t="s">
        <v>175</v>
      </c>
      <c r="C8519" s="5" t="s">
        <v>88</v>
      </c>
      <c r="D8519" s="5" t="s">
        <v>483</v>
      </c>
      <c r="E8519" s="5" t="s">
        <v>172</v>
      </c>
      <c r="F8519" s="6">
        <v>43792</v>
      </c>
      <c r="G8519" s="5" t="s">
        <v>148</v>
      </c>
      <c r="H8519" s="5" t="s">
        <v>190</v>
      </c>
      <c r="I8519">
        <v>43624</v>
      </c>
      <c r="J8519">
        <v>168</v>
      </c>
      <c r="K8519">
        <v>103</v>
      </c>
      <c r="L8519">
        <v>1</v>
      </c>
      <c r="M8519">
        <v>3141.5</v>
      </c>
      <c r="N8519">
        <v>2177.0030000000002</v>
      </c>
      <c r="O8519">
        <v>2177.0030000000002</v>
      </c>
      <c r="P8519">
        <v>103</v>
      </c>
      <c r="Q8519">
        <v>30.5</v>
      </c>
      <c r="R8519">
        <v>964.49699999999996</v>
      </c>
      <c r="S8519">
        <v>2019</v>
      </c>
      <c r="T8519">
        <v>11</v>
      </c>
      <c r="U8519">
        <v>47</v>
      </c>
    </row>
    <row r="8520" spans="1:21" x14ac:dyDescent="0.3">
      <c r="A8520" s="5" t="s">
        <v>168</v>
      </c>
      <c r="B8520" s="5" t="s">
        <v>206</v>
      </c>
      <c r="C8520" s="5" t="s">
        <v>111</v>
      </c>
      <c r="D8520" s="5" t="s">
        <v>482</v>
      </c>
      <c r="E8520" s="5" t="s">
        <v>172</v>
      </c>
      <c r="F8520" s="6">
        <v>43792</v>
      </c>
      <c r="G8520" s="5" t="s">
        <v>148</v>
      </c>
      <c r="H8520" s="5" t="s">
        <v>258</v>
      </c>
      <c r="I8520">
        <v>43618</v>
      </c>
      <c r="J8520">
        <v>174</v>
      </c>
      <c r="K8520">
        <v>229.6</v>
      </c>
      <c r="L8520">
        <v>2</v>
      </c>
      <c r="M8520">
        <v>7232.4</v>
      </c>
      <c r="N8520">
        <v>6109.7579999999998</v>
      </c>
      <c r="O8520">
        <v>3054.8789999999999</v>
      </c>
      <c r="P8520">
        <v>114.8</v>
      </c>
      <c r="Q8520">
        <v>31.5</v>
      </c>
      <c r="R8520">
        <v>1122.6420000000001</v>
      </c>
      <c r="S8520">
        <v>2019</v>
      </c>
      <c r="T8520">
        <v>11</v>
      </c>
      <c r="U8520">
        <v>47</v>
      </c>
    </row>
    <row r="8521" spans="1:21" x14ac:dyDescent="0.3">
      <c r="A8521" s="5" t="s">
        <v>168</v>
      </c>
      <c r="B8521" s="5" t="s">
        <v>206</v>
      </c>
      <c r="C8521" s="5" t="s">
        <v>111</v>
      </c>
      <c r="D8521" s="5" t="s">
        <v>482</v>
      </c>
      <c r="E8521" s="5" t="s">
        <v>172</v>
      </c>
      <c r="F8521" s="6">
        <v>43794</v>
      </c>
      <c r="G8521" s="5" t="s">
        <v>148</v>
      </c>
      <c r="H8521" s="5" t="s">
        <v>218</v>
      </c>
      <c r="I8521">
        <v>43618</v>
      </c>
      <c r="J8521">
        <v>176</v>
      </c>
      <c r="K8521">
        <v>454</v>
      </c>
      <c r="L8521">
        <v>4</v>
      </c>
      <c r="M8521">
        <v>14074</v>
      </c>
      <c r="N8521">
        <v>12219.517</v>
      </c>
      <c r="O8521">
        <v>3054.8789999999999</v>
      </c>
      <c r="P8521">
        <v>113.5</v>
      </c>
      <c r="Q8521">
        <v>31</v>
      </c>
      <c r="R8521">
        <v>1854.4829999999999</v>
      </c>
      <c r="S8521">
        <v>2019</v>
      </c>
      <c r="T8521">
        <v>11</v>
      </c>
      <c r="U8521">
        <v>48</v>
      </c>
    </row>
    <row r="8522" spans="1:21" x14ac:dyDescent="0.3">
      <c r="A8522" s="5" t="s">
        <v>168</v>
      </c>
      <c r="B8522" s="5" t="s">
        <v>206</v>
      </c>
      <c r="C8522" s="5" t="s">
        <v>111</v>
      </c>
      <c r="D8522" s="5" t="s">
        <v>482</v>
      </c>
      <c r="E8522" s="5" t="s">
        <v>172</v>
      </c>
      <c r="F8522" s="6">
        <v>43794</v>
      </c>
      <c r="G8522" s="5" t="s">
        <v>148</v>
      </c>
      <c r="H8522" s="5" t="s">
        <v>205</v>
      </c>
      <c r="I8522">
        <v>43618</v>
      </c>
      <c r="J8522">
        <v>176</v>
      </c>
      <c r="K8522">
        <v>550</v>
      </c>
      <c r="L8522">
        <v>5</v>
      </c>
      <c r="M8522">
        <v>17050</v>
      </c>
      <c r="N8522">
        <v>15274.396000000001</v>
      </c>
      <c r="O8522">
        <v>3054.8789999999999</v>
      </c>
      <c r="P8522">
        <v>110</v>
      </c>
      <c r="Q8522">
        <v>31</v>
      </c>
      <c r="R8522">
        <v>1775.604</v>
      </c>
      <c r="S8522">
        <v>2019</v>
      </c>
      <c r="T8522">
        <v>11</v>
      </c>
      <c r="U8522">
        <v>48</v>
      </c>
    </row>
    <row r="8523" spans="1:21" x14ac:dyDescent="0.3">
      <c r="A8523" s="5" t="s">
        <v>168</v>
      </c>
      <c r="B8523" s="5" t="s">
        <v>206</v>
      </c>
      <c r="C8523" s="5" t="s">
        <v>111</v>
      </c>
      <c r="D8523" s="5" t="s">
        <v>482</v>
      </c>
      <c r="E8523" s="5" t="s">
        <v>172</v>
      </c>
      <c r="F8523" s="6">
        <v>43794</v>
      </c>
      <c r="G8523" s="5" t="s">
        <v>148</v>
      </c>
      <c r="H8523" s="5" t="s">
        <v>190</v>
      </c>
      <c r="I8523">
        <v>43618</v>
      </c>
      <c r="J8523">
        <v>176</v>
      </c>
      <c r="K8523">
        <v>202</v>
      </c>
      <c r="L8523">
        <v>2</v>
      </c>
      <c r="M8523">
        <v>6262</v>
      </c>
      <c r="N8523">
        <v>6109.7579999999998</v>
      </c>
      <c r="O8523">
        <v>3054.8789999999999</v>
      </c>
      <c r="P8523">
        <v>101</v>
      </c>
      <c r="Q8523">
        <v>31</v>
      </c>
      <c r="R8523">
        <v>152.24199999999999</v>
      </c>
      <c r="S8523">
        <v>2019</v>
      </c>
      <c r="T8523">
        <v>11</v>
      </c>
      <c r="U8523">
        <v>48</v>
      </c>
    </row>
    <row r="8524" spans="1:21" x14ac:dyDescent="0.3">
      <c r="A8524" s="5" t="s">
        <v>168</v>
      </c>
      <c r="B8524" s="5" t="s">
        <v>206</v>
      </c>
      <c r="C8524" s="5" t="s">
        <v>111</v>
      </c>
      <c r="D8524" s="5" t="s">
        <v>482</v>
      </c>
      <c r="E8524" s="5" t="s">
        <v>172</v>
      </c>
      <c r="F8524" s="6">
        <v>43794</v>
      </c>
      <c r="G8524" s="5" t="s">
        <v>148</v>
      </c>
      <c r="H8524" s="5" t="s">
        <v>202</v>
      </c>
      <c r="I8524">
        <v>43618</v>
      </c>
      <c r="J8524">
        <v>176</v>
      </c>
      <c r="K8524">
        <v>654</v>
      </c>
      <c r="L8524">
        <v>6</v>
      </c>
      <c r="M8524">
        <v>20274</v>
      </c>
      <c r="N8524">
        <v>18329.275000000001</v>
      </c>
      <c r="O8524">
        <v>3054.8789999999999</v>
      </c>
      <c r="P8524">
        <v>109</v>
      </c>
      <c r="Q8524">
        <v>31</v>
      </c>
      <c r="R8524">
        <v>1944.7249999999999</v>
      </c>
      <c r="S8524">
        <v>2019</v>
      </c>
      <c r="T8524">
        <v>11</v>
      </c>
      <c r="U8524">
        <v>48</v>
      </c>
    </row>
    <row r="8525" spans="1:21" x14ac:dyDescent="0.3">
      <c r="A8525" s="5" t="s">
        <v>168</v>
      </c>
      <c r="B8525" s="5" t="s">
        <v>206</v>
      </c>
      <c r="C8525" s="5" t="s">
        <v>111</v>
      </c>
      <c r="D8525" s="5" t="s">
        <v>482</v>
      </c>
      <c r="E8525" s="5" t="s">
        <v>172</v>
      </c>
      <c r="F8525" s="6">
        <v>43794</v>
      </c>
      <c r="G8525" s="5" t="s">
        <v>148</v>
      </c>
      <c r="H8525" s="5" t="s">
        <v>204</v>
      </c>
      <c r="I8525">
        <v>43618</v>
      </c>
      <c r="J8525">
        <v>176</v>
      </c>
      <c r="K8525">
        <v>696</v>
      </c>
      <c r="L8525">
        <v>6</v>
      </c>
      <c r="M8525">
        <v>21576</v>
      </c>
      <c r="N8525">
        <v>18329.275000000001</v>
      </c>
      <c r="O8525">
        <v>3054.8789999999999</v>
      </c>
      <c r="P8525">
        <v>116</v>
      </c>
      <c r="Q8525">
        <v>31</v>
      </c>
      <c r="R8525">
        <v>3246.7249999999999</v>
      </c>
      <c r="S8525">
        <v>2019</v>
      </c>
      <c r="T8525">
        <v>11</v>
      </c>
      <c r="U8525">
        <v>48</v>
      </c>
    </row>
    <row r="8526" spans="1:21" x14ac:dyDescent="0.3">
      <c r="A8526" s="5" t="s">
        <v>168</v>
      </c>
      <c r="B8526" s="5" t="s">
        <v>206</v>
      </c>
      <c r="C8526" s="5" t="s">
        <v>111</v>
      </c>
      <c r="D8526" s="5" t="s">
        <v>482</v>
      </c>
      <c r="E8526" s="5" t="s">
        <v>172</v>
      </c>
      <c r="F8526" s="6">
        <v>43794</v>
      </c>
      <c r="G8526" s="5" t="s">
        <v>148</v>
      </c>
      <c r="H8526" s="5" t="s">
        <v>190</v>
      </c>
      <c r="I8526">
        <v>43618</v>
      </c>
      <c r="J8526">
        <v>176</v>
      </c>
      <c r="K8526">
        <v>110</v>
      </c>
      <c r="L8526">
        <v>1</v>
      </c>
      <c r="M8526">
        <v>3410</v>
      </c>
      <c r="N8526">
        <v>3054.8789999999999</v>
      </c>
      <c r="O8526">
        <v>3054.8789999999999</v>
      </c>
      <c r="P8526">
        <v>110</v>
      </c>
      <c r="Q8526">
        <v>31</v>
      </c>
      <c r="R8526">
        <v>355.12099999999998</v>
      </c>
      <c r="S8526">
        <v>2019</v>
      </c>
      <c r="T8526">
        <v>11</v>
      </c>
      <c r="U8526">
        <v>48</v>
      </c>
    </row>
    <row r="8527" spans="1:21" x14ac:dyDescent="0.3">
      <c r="A8527" s="5" t="s">
        <v>168</v>
      </c>
      <c r="B8527" s="5" t="s">
        <v>206</v>
      </c>
      <c r="C8527" s="5" t="s">
        <v>111</v>
      </c>
      <c r="D8527" s="5" t="s">
        <v>482</v>
      </c>
      <c r="E8527" s="5" t="s">
        <v>172</v>
      </c>
      <c r="F8527" s="6">
        <v>43794</v>
      </c>
      <c r="G8527" s="5" t="s">
        <v>148</v>
      </c>
      <c r="H8527" s="5" t="s">
        <v>186</v>
      </c>
      <c r="I8527">
        <v>43618</v>
      </c>
      <c r="J8527">
        <v>176</v>
      </c>
      <c r="K8527">
        <v>114</v>
      </c>
      <c r="L8527">
        <v>1</v>
      </c>
      <c r="M8527">
        <v>3534</v>
      </c>
      <c r="N8527">
        <v>3054.8789999999999</v>
      </c>
      <c r="O8527">
        <v>3054.8789999999999</v>
      </c>
      <c r="P8527">
        <v>114</v>
      </c>
      <c r="Q8527">
        <v>31</v>
      </c>
      <c r="R8527">
        <v>479.12099999999998</v>
      </c>
      <c r="S8527">
        <v>2019</v>
      </c>
      <c r="T8527">
        <v>11</v>
      </c>
      <c r="U8527">
        <v>48</v>
      </c>
    </row>
    <row r="8528" spans="1:21" x14ac:dyDescent="0.3">
      <c r="A8528" s="5" t="s">
        <v>168</v>
      </c>
      <c r="B8528" s="5" t="s">
        <v>206</v>
      </c>
      <c r="C8528" s="5" t="s">
        <v>111</v>
      </c>
      <c r="D8528" s="5" t="s">
        <v>482</v>
      </c>
      <c r="E8528" s="5" t="s">
        <v>172</v>
      </c>
      <c r="F8528" s="6">
        <v>43794</v>
      </c>
      <c r="G8528" s="5" t="s">
        <v>148</v>
      </c>
      <c r="H8528" s="5" t="s">
        <v>216</v>
      </c>
      <c r="I8528">
        <v>43618</v>
      </c>
      <c r="J8528">
        <v>176</v>
      </c>
      <c r="K8528">
        <v>105</v>
      </c>
      <c r="L8528">
        <v>1</v>
      </c>
      <c r="M8528">
        <v>3255</v>
      </c>
      <c r="N8528">
        <v>3054.8789999999999</v>
      </c>
      <c r="O8528">
        <v>3054.8789999999999</v>
      </c>
      <c r="P8528">
        <v>105</v>
      </c>
      <c r="Q8528">
        <v>31</v>
      </c>
      <c r="R8528">
        <v>200.12100000000001</v>
      </c>
      <c r="S8528">
        <v>2019</v>
      </c>
      <c r="T8528">
        <v>11</v>
      </c>
      <c r="U8528">
        <v>48</v>
      </c>
    </row>
    <row r="8529" spans="1:21" x14ac:dyDescent="0.3">
      <c r="A8529" s="5" t="s">
        <v>168</v>
      </c>
      <c r="B8529" s="5" t="s">
        <v>206</v>
      </c>
      <c r="C8529" s="5" t="s">
        <v>111</v>
      </c>
      <c r="D8529" s="5" t="s">
        <v>482</v>
      </c>
      <c r="E8529" s="5" t="s">
        <v>172</v>
      </c>
      <c r="F8529" s="6">
        <v>43794</v>
      </c>
      <c r="G8529" s="5" t="s">
        <v>148</v>
      </c>
      <c r="H8529" s="5" t="s">
        <v>203</v>
      </c>
      <c r="I8529">
        <v>43618</v>
      </c>
      <c r="J8529">
        <v>176</v>
      </c>
      <c r="K8529">
        <v>202</v>
      </c>
      <c r="L8529">
        <v>2</v>
      </c>
      <c r="M8529">
        <v>6262</v>
      </c>
      <c r="N8529">
        <v>6109.7579999999998</v>
      </c>
      <c r="O8529">
        <v>3054.8789999999999</v>
      </c>
      <c r="P8529">
        <v>101</v>
      </c>
      <c r="Q8529">
        <v>31</v>
      </c>
      <c r="R8529">
        <v>152.24199999999999</v>
      </c>
      <c r="S8529">
        <v>2019</v>
      </c>
      <c r="T8529">
        <v>11</v>
      </c>
      <c r="U8529">
        <v>48</v>
      </c>
    </row>
    <row r="8530" spans="1:21" x14ac:dyDescent="0.3">
      <c r="A8530" s="5" t="s">
        <v>168</v>
      </c>
      <c r="B8530" s="5" t="s">
        <v>206</v>
      </c>
      <c r="C8530" s="5" t="s">
        <v>111</v>
      </c>
      <c r="D8530" s="5" t="s">
        <v>482</v>
      </c>
      <c r="E8530" s="5" t="s">
        <v>172</v>
      </c>
      <c r="F8530" s="6">
        <v>43794</v>
      </c>
      <c r="G8530" s="5" t="s">
        <v>148</v>
      </c>
      <c r="H8530" s="5" t="s">
        <v>189</v>
      </c>
      <c r="I8530">
        <v>43618</v>
      </c>
      <c r="J8530">
        <v>176</v>
      </c>
      <c r="K8530">
        <v>110</v>
      </c>
      <c r="L8530">
        <v>1</v>
      </c>
      <c r="M8530">
        <v>3410</v>
      </c>
      <c r="N8530">
        <v>3054.8789999999999</v>
      </c>
      <c r="O8530">
        <v>3054.8789999999999</v>
      </c>
      <c r="P8530">
        <v>110</v>
      </c>
      <c r="Q8530">
        <v>31</v>
      </c>
      <c r="R8530">
        <v>355.12099999999998</v>
      </c>
      <c r="S8530">
        <v>2019</v>
      </c>
      <c r="T8530">
        <v>11</v>
      </c>
      <c r="U8530">
        <v>48</v>
      </c>
    </row>
    <row r="8531" spans="1:21" x14ac:dyDescent="0.3">
      <c r="A8531" s="5" t="s">
        <v>168</v>
      </c>
      <c r="B8531" s="5" t="s">
        <v>206</v>
      </c>
      <c r="C8531" s="5" t="s">
        <v>111</v>
      </c>
      <c r="D8531" s="5" t="s">
        <v>482</v>
      </c>
      <c r="E8531" s="5" t="s">
        <v>172</v>
      </c>
      <c r="F8531" s="6">
        <v>43794</v>
      </c>
      <c r="G8531" s="5" t="s">
        <v>148</v>
      </c>
      <c r="H8531" s="5" t="s">
        <v>217</v>
      </c>
      <c r="I8531">
        <v>43618</v>
      </c>
      <c r="J8531">
        <v>176</v>
      </c>
      <c r="K8531">
        <v>630</v>
      </c>
      <c r="L8531">
        <v>5</v>
      </c>
      <c r="M8531">
        <v>19530</v>
      </c>
      <c r="N8531">
        <v>15274.396000000001</v>
      </c>
      <c r="O8531">
        <v>3054.8789999999999</v>
      </c>
      <c r="P8531">
        <v>126</v>
      </c>
      <c r="Q8531">
        <v>31</v>
      </c>
      <c r="R8531">
        <v>4255.6040000000003</v>
      </c>
      <c r="S8531">
        <v>2019</v>
      </c>
      <c r="T8531">
        <v>11</v>
      </c>
      <c r="U8531">
        <v>48</v>
      </c>
    </row>
    <row r="8532" spans="1:21" x14ac:dyDescent="0.3">
      <c r="A8532" s="5" t="s">
        <v>168</v>
      </c>
      <c r="B8532" s="5" t="s">
        <v>206</v>
      </c>
      <c r="C8532" s="5" t="s">
        <v>111</v>
      </c>
      <c r="D8532" s="5" t="s">
        <v>482</v>
      </c>
      <c r="E8532" s="5" t="s">
        <v>172</v>
      </c>
      <c r="F8532" s="6">
        <v>43794</v>
      </c>
      <c r="G8532" s="5" t="s">
        <v>148</v>
      </c>
      <c r="H8532" s="5" t="s">
        <v>284</v>
      </c>
      <c r="I8532">
        <v>43618</v>
      </c>
      <c r="J8532">
        <v>176</v>
      </c>
      <c r="K8532">
        <v>245</v>
      </c>
      <c r="L8532">
        <v>2</v>
      </c>
      <c r="M8532">
        <v>7595</v>
      </c>
      <c r="N8532">
        <v>6109.7579999999998</v>
      </c>
      <c r="O8532">
        <v>3054.8789999999999</v>
      </c>
      <c r="P8532">
        <v>122.5</v>
      </c>
      <c r="Q8532">
        <v>31</v>
      </c>
      <c r="R8532">
        <v>1485.242</v>
      </c>
      <c r="S8532">
        <v>2019</v>
      </c>
      <c r="T8532">
        <v>11</v>
      </c>
      <c r="U8532">
        <v>48</v>
      </c>
    </row>
    <row r="8533" spans="1:21" x14ac:dyDescent="0.3">
      <c r="A8533" s="5" t="s">
        <v>168</v>
      </c>
      <c r="B8533" s="5" t="s">
        <v>206</v>
      </c>
      <c r="C8533" s="5" t="s">
        <v>111</v>
      </c>
      <c r="D8533" s="5" t="s">
        <v>482</v>
      </c>
      <c r="E8533" s="5" t="s">
        <v>172</v>
      </c>
      <c r="F8533" s="6">
        <v>43794</v>
      </c>
      <c r="G8533" s="5" t="s">
        <v>148</v>
      </c>
      <c r="H8533" s="5" t="s">
        <v>246</v>
      </c>
      <c r="I8533">
        <v>43618</v>
      </c>
      <c r="J8533">
        <v>176</v>
      </c>
      <c r="K8533">
        <v>458</v>
      </c>
      <c r="L8533">
        <v>4</v>
      </c>
      <c r="M8533">
        <v>14198</v>
      </c>
      <c r="N8533">
        <v>12219.517</v>
      </c>
      <c r="O8533">
        <v>3054.8789999999999</v>
      </c>
      <c r="P8533">
        <v>114.5</v>
      </c>
      <c r="Q8533">
        <v>31</v>
      </c>
      <c r="R8533">
        <v>1978.4829999999999</v>
      </c>
      <c r="S8533">
        <v>2019</v>
      </c>
      <c r="T8533">
        <v>11</v>
      </c>
      <c r="U8533">
        <v>48</v>
      </c>
    </row>
    <row r="8534" spans="1:21" x14ac:dyDescent="0.3">
      <c r="A8534" s="5" t="s">
        <v>168</v>
      </c>
      <c r="B8534" s="5" t="s">
        <v>206</v>
      </c>
      <c r="C8534" s="5" t="s">
        <v>111</v>
      </c>
      <c r="D8534" s="5" t="s">
        <v>482</v>
      </c>
      <c r="E8534" s="5" t="s">
        <v>172</v>
      </c>
      <c r="F8534" s="6">
        <v>43794</v>
      </c>
      <c r="G8534" s="5" t="s">
        <v>148</v>
      </c>
      <c r="H8534" s="5" t="s">
        <v>187</v>
      </c>
      <c r="I8534">
        <v>43618</v>
      </c>
      <c r="J8534">
        <v>176</v>
      </c>
      <c r="K8534">
        <v>259</v>
      </c>
      <c r="L8534">
        <v>2</v>
      </c>
      <c r="M8534">
        <v>8029</v>
      </c>
      <c r="N8534">
        <v>6109.7579999999998</v>
      </c>
      <c r="O8534">
        <v>3054.8789999999999</v>
      </c>
      <c r="P8534">
        <v>129.5</v>
      </c>
      <c r="Q8534">
        <v>31</v>
      </c>
      <c r="R8534">
        <v>1919.242</v>
      </c>
      <c r="S8534">
        <v>2019</v>
      </c>
      <c r="T8534">
        <v>11</v>
      </c>
      <c r="U8534">
        <v>48</v>
      </c>
    </row>
    <row r="8535" spans="1:21" x14ac:dyDescent="0.3">
      <c r="A8535" s="5" t="s">
        <v>168</v>
      </c>
      <c r="B8535" s="5" t="s">
        <v>206</v>
      </c>
      <c r="C8535" s="5" t="s">
        <v>111</v>
      </c>
      <c r="D8535" s="5" t="s">
        <v>482</v>
      </c>
      <c r="E8535" s="5" t="s">
        <v>172</v>
      </c>
      <c r="F8535" s="6">
        <v>43794</v>
      </c>
      <c r="G8535" s="5" t="s">
        <v>148</v>
      </c>
      <c r="H8535" s="5" t="s">
        <v>269</v>
      </c>
      <c r="I8535">
        <v>43618</v>
      </c>
      <c r="J8535">
        <v>176</v>
      </c>
      <c r="K8535">
        <v>1290</v>
      </c>
      <c r="L8535">
        <v>13</v>
      </c>
      <c r="M8535">
        <v>39345</v>
      </c>
      <c r="N8535">
        <v>39713.428999999996</v>
      </c>
      <c r="O8535">
        <v>3054.8789999999999</v>
      </c>
      <c r="P8535">
        <v>99.230769230769226</v>
      </c>
      <c r="Q8535">
        <v>30.5</v>
      </c>
      <c r="R8535">
        <v>-368.42899999999997</v>
      </c>
      <c r="S8535">
        <v>2019</v>
      </c>
      <c r="T8535">
        <v>11</v>
      </c>
      <c r="U8535">
        <v>48</v>
      </c>
    </row>
    <row r="8536" spans="1:21" x14ac:dyDescent="0.3">
      <c r="A8536" s="5" t="s">
        <v>168</v>
      </c>
      <c r="B8536" s="5" t="s">
        <v>206</v>
      </c>
      <c r="C8536" s="5" t="s">
        <v>111</v>
      </c>
      <c r="D8536" s="5" t="s">
        <v>482</v>
      </c>
      <c r="E8536" s="5" t="s">
        <v>172</v>
      </c>
      <c r="F8536" s="6">
        <v>43794</v>
      </c>
      <c r="G8536" s="5" t="s">
        <v>148</v>
      </c>
      <c r="H8536" s="5" t="s">
        <v>230</v>
      </c>
      <c r="I8536">
        <v>43618</v>
      </c>
      <c r="J8536">
        <v>176</v>
      </c>
      <c r="K8536">
        <v>1794</v>
      </c>
      <c r="L8536">
        <v>15</v>
      </c>
      <c r="M8536">
        <v>54717</v>
      </c>
      <c r="N8536">
        <v>45823.188000000002</v>
      </c>
      <c r="O8536">
        <v>3054.8789999999999</v>
      </c>
      <c r="P8536">
        <v>119.6</v>
      </c>
      <c r="Q8536">
        <v>30.5</v>
      </c>
      <c r="R8536">
        <v>8893.8119999999999</v>
      </c>
      <c r="S8536">
        <v>2019</v>
      </c>
      <c r="T8536">
        <v>11</v>
      </c>
      <c r="U8536">
        <v>48</v>
      </c>
    </row>
    <row r="8537" spans="1:21" x14ac:dyDescent="0.3">
      <c r="A8537" s="5" t="s">
        <v>168</v>
      </c>
      <c r="B8537" s="5" t="s">
        <v>206</v>
      </c>
      <c r="C8537" s="5" t="s">
        <v>111</v>
      </c>
      <c r="D8537" s="5" t="s">
        <v>482</v>
      </c>
      <c r="E8537" s="5" t="s">
        <v>172</v>
      </c>
      <c r="F8537" s="6">
        <v>43794</v>
      </c>
      <c r="G8537" s="5" t="s">
        <v>148</v>
      </c>
      <c r="H8537" s="5" t="s">
        <v>222</v>
      </c>
      <c r="I8537">
        <v>43618</v>
      </c>
      <c r="J8537">
        <v>176</v>
      </c>
      <c r="K8537">
        <v>90</v>
      </c>
      <c r="L8537">
        <v>1</v>
      </c>
      <c r="M8537">
        <v>2790</v>
      </c>
      <c r="N8537">
        <v>3054.8789999999999</v>
      </c>
      <c r="O8537">
        <v>3054.8789999999999</v>
      </c>
      <c r="P8537">
        <v>90</v>
      </c>
      <c r="Q8537">
        <v>31</v>
      </c>
      <c r="R8537">
        <v>-264.87900000000002</v>
      </c>
      <c r="S8537">
        <v>2019</v>
      </c>
      <c r="T8537">
        <v>11</v>
      </c>
      <c r="U8537">
        <v>48</v>
      </c>
    </row>
    <row r="8538" spans="1:21" x14ac:dyDescent="0.3">
      <c r="A8538" s="5" t="s">
        <v>168</v>
      </c>
      <c r="B8538" s="5" t="s">
        <v>206</v>
      </c>
      <c r="C8538" s="5" t="s">
        <v>111</v>
      </c>
      <c r="D8538" s="5" t="s">
        <v>482</v>
      </c>
      <c r="E8538" s="5" t="s">
        <v>172</v>
      </c>
      <c r="F8538" s="6">
        <v>43794</v>
      </c>
      <c r="G8538" s="5" t="s">
        <v>148</v>
      </c>
      <c r="H8538" s="5" t="s">
        <v>238</v>
      </c>
      <c r="I8538">
        <v>43618</v>
      </c>
      <c r="J8538">
        <v>176</v>
      </c>
      <c r="K8538">
        <v>240</v>
      </c>
      <c r="L8538">
        <v>2</v>
      </c>
      <c r="M8538">
        <v>7440</v>
      </c>
      <c r="N8538">
        <v>6109.7579999999998</v>
      </c>
      <c r="O8538">
        <v>3054.8789999999999</v>
      </c>
      <c r="P8538">
        <v>120</v>
      </c>
      <c r="Q8538">
        <v>31</v>
      </c>
      <c r="R8538">
        <v>1330.242</v>
      </c>
      <c r="S8538">
        <v>2019</v>
      </c>
      <c r="T8538">
        <v>11</v>
      </c>
      <c r="U8538">
        <v>48</v>
      </c>
    </row>
    <row r="8539" spans="1:21" x14ac:dyDescent="0.3">
      <c r="A8539" s="5" t="s">
        <v>168</v>
      </c>
      <c r="B8539" s="5" t="s">
        <v>206</v>
      </c>
      <c r="C8539" s="5" t="s">
        <v>111</v>
      </c>
      <c r="D8539" s="5" t="s">
        <v>482</v>
      </c>
      <c r="E8539" s="5" t="s">
        <v>172</v>
      </c>
      <c r="F8539" s="6">
        <v>43794</v>
      </c>
      <c r="G8539" s="5" t="s">
        <v>148</v>
      </c>
      <c r="H8539" s="5" t="s">
        <v>184</v>
      </c>
      <c r="I8539">
        <v>43618</v>
      </c>
      <c r="J8539">
        <v>176</v>
      </c>
      <c r="K8539">
        <v>3588</v>
      </c>
      <c r="L8539">
        <v>30</v>
      </c>
      <c r="M8539">
        <v>109434</v>
      </c>
      <c r="N8539">
        <v>91646.375</v>
      </c>
      <c r="O8539">
        <v>3054.8789999999999</v>
      </c>
      <c r="P8539">
        <v>119.6</v>
      </c>
      <c r="Q8539">
        <v>30.5</v>
      </c>
      <c r="R8539">
        <v>17787.625</v>
      </c>
      <c r="S8539">
        <v>2019</v>
      </c>
      <c r="T8539">
        <v>11</v>
      </c>
      <c r="U8539">
        <v>48</v>
      </c>
    </row>
    <row r="8540" spans="1:21" x14ac:dyDescent="0.3">
      <c r="A8540" s="5" t="s">
        <v>168</v>
      </c>
      <c r="B8540" s="5" t="s">
        <v>206</v>
      </c>
      <c r="C8540" s="5" t="s">
        <v>111</v>
      </c>
      <c r="D8540" s="5" t="s">
        <v>482</v>
      </c>
      <c r="E8540" s="5" t="s">
        <v>172</v>
      </c>
      <c r="F8540" s="6">
        <v>43794</v>
      </c>
      <c r="G8540" s="5" t="s">
        <v>148</v>
      </c>
      <c r="H8540" s="5" t="s">
        <v>185</v>
      </c>
      <c r="I8540">
        <v>43618</v>
      </c>
      <c r="J8540">
        <v>176</v>
      </c>
      <c r="K8540">
        <v>263</v>
      </c>
      <c r="L8540">
        <v>2</v>
      </c>
      <c r="M8540">
        <v>8153</v>
      </c>
      <c r="N8540">
        <v>6109.7579999999998</v>
      </c>
      <c r="O8540">
        <v>3054.8789999999999</v>
      </c>
      <c r="P8540">
        <v>131.5</v>
      </c>
      <c r="Q8540">
        <v>31</v>
      </c>
      <c r="R8540">
        <v>2043.242</v>
      </c>
      <c r="S8540">
        <v>2019</v>
      </c>
      <c r="T8540">
        <v>11</v>
      </c>
      <c r="U8540">
        <v>48</v>
      </c>
    </row>
    <row r="8541" spans="1:21" x14ac:dyDescent="0.3">
      <c r="A8541" s="5" t="s">
        <v>168</v>
      </c>
      <c r="B8541" s="5" t="s">
        <v>206</v>
      </c>
      <c r="C8541" s="5" t="s">
        <v>111</v>
      </c>
      <c r="D8541" s="5" t="s">
        <v>482</v>
      </c>
      <c r="E8541" s="5" t="s">
        <v>172</v>
      </c>
      <c r="F8541" s="6">
        <v>43794</v>
      </c>
      <c r="G8541" s="5" t="s">
        <v>148</v>
      </c>
      <c r="H8541" s="5" t="s">
        <v>225</v>
      </c>
      <c r="I8541">
        <v>43618</v>
      </c>
      <c r="J8541">
        <v>176</v>
      </c>
      <c r="K8541">
        <v>238</v>
      </c>
      <c r="L8541">
        <v>2</v>
      </c>
      <c r="M8541">
        <v>7259</v>
      </c>
      <c r="N8541">
        <v>6109.7579999999998</v>
      </c>
      <c r="O8541">
        <v>3054.8789999999999</v>
      </c>
      <c r="P8541">
        <v>119</v>
      </c>
      <c r="Q8541">
        <v>30.5</v>
      </c>
      <c r="R8541">
        <v>1149.242</v>
      </c>
      <c r="S8541">
        <v>2019</v>
      </c>
      <c r="T8541">
        <v>11</v>
      </c>
      <c r="U8541">
        <v>48</v>
      </c>
    </row>
    <row r="8542" spans="1:21" x14ac:dyDescent="0.3">
      <c r="A8542" s="5" t="s">
        <v>168</v>
      </c>
      <c r="B8542" s="5" t="s">
        <v>206</v>
      </c>
      <c r="C8542" s="5" t="s">
        <v>111</v>
      </c>
      <c r="D8542" s="5" t="s">
        <v>482</v>
      </c>
      <c r="E8542" s="5" t="s">
        <v>172</v>
      </c>
      <c r="F8542" s="6">
        <v>43794</v>
      </c>
      <c r="G8542" s="5" t="s">
        <v>148</v>
      </c>
      <c r="H8542" s="5" t="s">
        <v>181</v>
      </c>
      <c r="I8542">
        <v>43618</v>
      </c>
      <c r="J8542">
        <v>176</v>
      </c>
      <c r="K8542">
        <v>322</v>
      </c>
      <c r="L8542">
        <v>3</v>
      </c>
      <c r="M8542">
        <v>9982</v>
      </c>
      <c r="N8542">
        <v>9164.6380000000008</v>
      </c>
      <c r="O8542">
        <v>3054.8789999999999</v>
      </c>
      <c r="P8542">
        <v>107.33333333333333</v>
      </c>
      <c r="Q8542">
        <v>31</v>
      </c>
      <c r="R8542">
        <v>817.36199999999997</v>
      </c>
      <c r="S8542">
        <v>2019</v>
      </c>
      <c r="T8542">
        <v>11</v>
      </c>
      <c r="U8542">
        <v>48</v>
      </c>
    </row>
    <row r="8543" spans="1:21" x14ac:dyDescent="0.3">
      <c r="A8543" s="5" t="s">
        <v>168</v>
      </c>
      <c r="B8543" s="5" t="s">
        <v>206</v>
      </c>
      <c r="C8543" s="5" t="s">
        <v>111</v>
      </c>
      <c r="D8543" s="5" t="s">
        <v>482</v>
      </c>
      <c r="E8543" s="5" t="s">
        <v>172</v>
      </c>
      <c r="F8543" s="6">
        <v>43794</v>
      </c>
      <c r="G8543" s="5" t="s">
        <v>148</v>
      </c>
      <c r="H8543" s="5" t="s">
        <v>478</v>
      </c>
      <c r="I8543">
        <v>43618</v>
      </c>
      <c r="J8543">
        <v>176</v>
      </c>
      <c r="K8543">
        <v>472</v>
      </c>
      <c r="L8543">
        <v>4</v>
      </c>
      <c r="M8543">
        <v>14396</v>
      </c>
      <c r="N8543">
        <v>12219.517</v>
      </c>
      <c r="O8543">
        <v>3054.8789999999999</v>
      </c>
      <c r="P8543">
        <v>118</v>
      </c>
      <c r="Q8543">
        <v>30.5</v>
      </c>
      <c r="R8543">
        <v>2176.4830000000002</v>
      </c>
      <c r="S8543">
        <v>2019</v>
      </c>
      <c r="T8543">
        <v>11</v>
      </c>
      <c r="U8543">
        <v>48</v>
      </c>
    </row>
    <row r="8544" spans="1:21" x14ac:dyDescent="0.3">
      <c r="A8544" s="5" t="s">
        <v>168</v>
      </c>
      <c r="B8544" s="5" t="s">
        <v>206</v>
      </c>
      <c r="C8544" s="5" t="s">
        <v>111</v>
      </c>
      <c r="D8544" s="5" t="s">
        <v>482</v>
      </c>
      <c r="E8544" s="5" t="s">
        <v>227</v>
      </c>
      <c r="F8544" s="6">
        <v>43794</v>
      </c>
      <c r="G8544" s="5" t="s">
        <v>148</v>
      </c>
      <c r="H8544" s="5" t="s">
        <v>478</v>
      </c>
      <c r="I8544">
        <v>43618</v>
      </c>
      <c r="J8544">
        <v>176</v>
      </c>
      <c r="K8544">
        <v>-472</v>
      </c>
      <c r="L8544">
        <v>-4</v>
      </c>
      <c r="M8544">
        <v>-14396</v>
      </c>
      <c r="N8544">
        <v>-12219.517</v>
      </c>
      <c r="O8544">
        <v>-3054.8789999999999</v>
      </c>
      <c r="P8544">
        <v>118</v>
      </c>
      <c r="Q8544">
        <v>30.5</v>
      </c>
      <c r="R8544">
        <v>-2176.4830000000002</v>
      </c>
      <c r="S8544">
        <v>2019</v>
      </c>
      <c r="T8544">
        <v>11</v>
      </c>
      <c r="U8544">
        <v>48</v>
      </c>
    </row>
    <row r="8545" spans="1:21" x14ac:dyDescent="0.3">
      <c r="A8545" s="5" t="s">
        <v>168</v>
      </c>
      <c r="B8545" s="5" t="s">
        <v>206</v>
      </c>
      <c r="C8545" s="5" t="s">
        <v>111</v>
      </c>
      <c r="D8545" s="5" t="s">
        <v>482</v>
      </c>
      <c r="E8545" s="5" t="s">
        <v>172</v>
      </c>
      <c r="F8545" s="6">
        <v>43794</v>
      </c>
      <c r="G8545" s="5" t="s">
        <v>148</v>
      </c>
      <c r="H8545" s="5" t="s">
        <v>478</v>
      </c>
      <c r="I8545">
        <v>43618</v>
      </c>
      <c r="J8545">
        <v>176</v>
      </c>
      <c r="K8545">
        <v>472</v>
      </c>
      <c r="L8545">
        <v>4</v>
      </c>
      <c r="M8545">
        <v>14396</v>
      </c>
      <c r="N8545">
        <v>12219.517</v>
      </c>
      <c r="O8545">
        <v>3054.8789999999999</v>
      </c>
      <c r="P8545">
        <v>118</v>
      </c>
      <c r="Q8545">
        <v>30.5</v>
      </c>
      <c r="R8545">
        <v>2176.4830000000002</v>
      </c>
      <c r="S8545">
        <v>2019</v>
      </c>
      <c r="T8545">
        <v>11</v>
      </c>
      <c r="U8545">
        <v>48</v>
      </c>
    </row>
    <row r="8546" spans="1:21" x14ac:dyDescent="0.3">
      <c r="A8546" s="5" t="s">
        <v>168</v>
      </c>
      <c r="B8546" s="5" t="s">
        <v>206</v>
      </c>
      <c r="C8546" s="5" t="s">
        <v>111</v>
      </c>
      <c r="D8546" s="5" t="s">
        <v>482</v>
      </c>
      <c r="E8546" s="5" t="s">
        <v>172</v>
      </c>
      <c r="F8546" s="6">
        <v>43794</v>
      </c>
      <c r="G8546" s="5" t="s">
        <v>148</v>
      </c>
      <c r="H8546" s="5" t="s">
        <v>199</v>
      </c>
      <c r="I8546">
        <v>43618</v>
      </c>
      <c r="J8546">
        <v>176</v>
      </c>
      <c r="K8546">
        <v>739</v>
      </c>
      <c r="L8546">
        <v>6</v>
      </c>
      <c r="M8546">
        <v>22539.5</v>
      </c>
      <c r="N8546">
        <v>18329.275000000001</v>
      </c>
      <c r="O8546">
        <v>3054.8789999999999</v>
      </c>
      <c r="P8546">
        <v>123.16666666666667</v>
      </c>
      <c r="Q8546">
        <v>30.5</v>
      </c>
      <c r="R8546">
        <v>4210.2250000000004</v>
      </c>
      <c r="S8546">
        <v>2019</v>
      </c>
      <c r="T8546">
        <v>11</v>
      </c>
      <c r="U8546">
        <v>48</v>
      </c>
    </row>
    <row r="8547" spans="1:21" x14ac:dyDescent="0.3">
      <c r="A8547" s="5" t="s">
        <v>168</v>
      </c>
      <c r="B8547" s="5" t="s">
        <v>206</v>
      </c>
      <c r="C8547" s="5" t="s">
        <v>111</v>
      </c>
      <c r="D8547" s="5" t="s">
        <v>482</v>
      </c>
      <c r="E8547" s="5" t="s">
        <v>172</v>
      </c>
      <c r="F8547" s="6">
        <v>43794</v>
      </c>
      <c r="G8547" s="5" t="s">
        <v>148</v>
      </c>
      <c r="H8547" s="5" t="s">
        <v>215</v>
      </c>
      <c r="I8547">
        <v>43618</v>
      </c>
      <c r="J8547">
        <v>176</v>
      </c>
      <c r="K8547">
        <v>375</v>
      </c>
      <c r="L8547">
        <v>3</v>
      </c>
      <c r="M8547">
        <v>11437.5</v>
      </c>
      <c r="N8547">
        <v>9164.6380000000008</v>
      </c>
      <c r="O8547">
        <v>3054.8789999999999</v>
      </c>
      <c r="P8547">
        <v>125</v>
      </c>
      <c r="Q8547">
        <v>30.5</v>
      </c>
      <c r="R8547">
        <v>2272.8620000000001</v>
      </c>
      <c r="S8547">
        <v>2019</v>
      </c>
      <c r="T8547">
        <v>11</v>
      </c>
      <c r="U8547">
        <v>48</v>
      </c>
    </row>
    <row r="8548" spans="1:21" x14ac:dyDescent="0.3">
      <c r="A8548" s="5" t="s">
        <v>168</v>
      </c>
      <c r="B8548" s="5" t="s">
        <v>206</v>
      </c>
      <c r="C8548" s="5" t="s">
        <v>111</v>
      </c>
      <c r="D8548" s="5" t="s">
        <v>482</v>
      </c>
      <c r="E8548" s="5" t="s">
        <v>172</v>
      </c>
      <c r="F8548" s="6">
        <v>43794</v>
      </c>
      <c r="G8548" s="5" t="s">
        <v>148</v>
      </c>
      <c r="H8548" s="5" t="s">
        <v>200</v>
      </c>
      <c r="I8548">
        <v>43618</v>
      </c>
      <c r="J8548">
        <v>176</v>
      </c>
      <c r="K8548">
        <v>969</v>
      </c>
      <c r="L8548">
        <v>8</v>
      </c>
      <c r="M8548">
        <v>29554.5</v>
      </c>
      <c r="N8548">
        <v>24439.032999999999</v>
      </c>
      <c r="O8548">
        <v>3054.8789999999999</v>
      </c>
      <c r="P8548">
        <v>121.125</v>
      </c>
      <c r="Q8548">
        <v>30.5</v>
      </c>
      <c r="R8548">
        <v>5115.4669999999996</v>
      </c>
      <c r="S8548">
        <v>2019</v>
      </c>
      <c r="T8548">
        <v>11</v>
      </c>
      <c r="U8548">
        <v>48</v>
      </c>
    </row>
    <row r="8549" spans="1:21" x14ac:dyDescent="0.3">
      <c r="A8549" s="5" t="s">
        <v>168</v>
      </c>
      <c r="B8549" s="5" t="s">
        <v>206</v>
      </c>
      <c r="C8549" s="5" t="s">
        <v>112</v>
      </c>
      <c r="D8549" s="5" t="s">
        <v>485</v>
      </c>
      <c r="E8549" s="5" t="s">
        <v>172</v>
      </c>
      <c r="F8549" s="6">
        <v>43794</v>
      </c>
      <c r="G8549" s="5" t="s">
        <v>148</v>
      </c>
      <c r="H8549" s="5" t="s">
        <v>183</v>
      </c>
      <c r="I8549">
        <v>43625</v>
      </c>
      <c r="J8549">
        <v>169</v>
      </c>
      <c r="K8549">
        <v>358</v>
      </c>
      <c r="L8549">
        <v>3</v>
      </c>
      <c r="M8549">
        <v>11098</v>
      </c>
      <c r="N8549">
        <v>8156.1369999999997</v>
      </c>
      <c r="O8549">
        <v>2718.712</v>
      </c>
      <c r="P8549">
        <v>119.33333333333333</v>
      </c>
      <c r="Q8549">
        <v>31</v>
      </c>
      <c r="R8549">
        <v>2941.8629999999998</v>
      </c>
      <c r="S8549">
        <v>2019</v>
      </c>
      <c r="T8549">
        <v>11</v>
      </c>
      <c r="U8549">
        <v>48</v>
      </c>
    </row>
    <row r="8550" spans="1:21" x14ac:dyDescent="0.3">
      <c r="A8550" s="5" t="s">
        <v>168</v>
      </c>
      <c r="B8550" s="5" t="s">
        <v>206</v>
      </c>
      <c r="C8550" s="5" t="s">
        <v>112</v>
      </c>
      <c r="D8550" s="5" t="s">
        <v>485</v>
      </c>
      <c r="E8550" s="5" t="s">
        <v>172</v>
      </c>
      <c r="F8550" s="6">
        <v>43794</v>
      </c>
      <c r="G8550" s="5" t="s">
        <v>148</v>
      </c>
      <c r="H8550" s="5" t="s">
        <v>231</v>
      </c>
      <c r="I8550">
        <v>43625</v>
      </c>
      <c r="J8550">
        <v>169</v>
      </c>
      <c r="K8550">
        <v>102</v>
      </c>
      <c r="L8550">
        <v>1</v>
      </c>
      <c r="M8550">
        <v>3162</v>
      </c>
      <c r="N8550">
        <v>2718.712</v>
      </c>
      <c r="O8550">
        <v>2718.712</v>
      </c>
      <c r="P8550">
        <v>102</v>
      </c>
      <c r="Q8550">
        <v>31</v>
      </c>
      <c r="R8550">
        <v>443.28800000000001</v>
      </c>
      <c r="S8550">
        <v>2019</v>
      </c>
      <c r="T8550">
        <v>11</v>
      </c>
      <c r="U8550">
        <v>48</v>
      </c>
    </row>
    <row r="8551" spans="1:21" x14ac:dyDescent="0.3">
      <c r="A8551" s="5" t="s">
        <v>168</v>
      </c>
      <c r="B8551" s="5" t="s">
        <v>206</v>
      </c>
      <c r="C8551" s="5" t="s">
        <v>112</v>
      </c>
      <c r="D8551" s="5" t="s">
        <v>485</v>
      </c>
      <c r="E8551" s="5" t="s">
        <v>172</v>
      </c>
      <c r="F8551" s="6">
        <v>43794</v>
      </c>
      <c r="G8551" s="5" t="s">
        <v>148</v>
      </c>
      <c r="H8551" s="5" t="s">
        <v>191</v>
      </c>
      <c r="I8551">
        <v>43625</v>
      </c>
      <c r="J8551">
        <v>169</v>
      </c>
      <c r="K8551">
        <v>514</v>
      </c>
      <c r="L8551">
        <v>4</v>
      </c>
      <c r="M8551">
        <v>15934</v>
      </c>
      <c r="N8551">
        <v>10874.849</v>
      </c>
      <c r="O8551">
        <v>2718.712</v>
      </c>
      <c r="P8551">
        <v>128.5</v>
      </c>
      <c r="Q8551">
        <v>31</v>
      </c>
      <c r="R8551">
        <v>5059.1509999999998</v>
      </c>
      <c r="S8551">
        <v>2019</v>
      </c>
      <c r="T8551">
        <v>11</v>
      </c>
      <c r="U8551">
        <v>48</v>
      </c>
    </row>
    <row r="8552" spans="1:21" x14ac:dyDescent="0.3">
      <c r="A8552" s="5" t="s">
        <v>168</v>
      </c>
      <c r="B8552" s="5" t="s">
        <v>206</v>
      </c>
      <c r="C8552" s="5" t="s">
        <v>112</v>
      </c>
      <c r="D8552" s="5" t="s">
        <v>485</v>
      </c>
      <c r="E8552" s="5" t="s">
        <v>172</v>
      </c>
      <c r="F8552" s="6">
        <v>43794</v>
      </c>
      <c r="G8552" s="5" t="s">
        <v>148</v>
      </c>
      <c r="H8552" s="5" t="s">
        <v>321</v>
      </c>
      <c r="I8552">
        <v>43625</v>
      </c>
      <c r="J8552">
        <v>169</v>
      </c>
      <c r="K8552">
        <v>592</v>
      </c>
      <c r="L8552">
        <v>5</v>
      </c>
      <c r="M8552">
        <v>18056</v>
      </c>
      <c r="N8552">
        <v>13593.561</v>
      </c>
      <c r="O8552">
        <v>2718.712</v>
      </c>
      <c r="P8552">
        <v>118.4</v>
      </c>
      <c r="Q8552">
        <v>30.5</v>
      </c>
      <c r="R8552">
        <v>4462.4390000000003</v>
      </c>
      <c r="S8552">
        <v>2019</v>
      </c>
      <c r="T8552">
        <v>11</v>
      </c>
      <c r="U8552">
        <v>48</v>
      </c>
    </row>
    <row r="8553" spans="1:21" x14ac:dyDescent="0.3">
      <c r="A8553" s="5" t="s">
        <v>168</v>
      </c>
      <c r="B8553" s="5" t="s">
        <v>206</v>
      </c>
      <c r="C8553" s="5" t="s">
        <v>112</v>
      </c>
      <c r="D8553" s="5" t="s">
        <v>485</v>
      </c>
      <c r="E8553" s="5" t="s">
        <v>172</v>
      </c>
      <c r="F8553" s="6">
        <v>43794</v>
      </c>
      <c r="G8553" s="5" t="s">
        <v>148</v>
      </c>
      <c r="H8553" s="5" t="s">
        <v>226</v>
      </c>
      <c r="I8553">
        <v>43625</v>
      </c>
      <c r="J8553">
        <v>169</v>
      </c>
      <c r="K8553">
        <v>320</v>
      </c>
      <c r="L8553">
        <v>3</v>
      </c>
      <c r="M8553">
        <v>9920</v>
      </c>
      <c r="N8553">
        <v>8156.1369999999997</v>
      </c>
      <c r="O8553">
        <v>2718.712</v>
      </c>
      <c r="P8553">
        <v>106.66666666666667</v>
      </c>
      <c r="Q8553">
        <v>31</v>
      </c>
      <c r="R8553">
        <v>1763.8630000000001</v>
      </c>
      <c r="S8553">
        <v>2019</v>
      </c>
      <c r="T8553">
        <v>11</v>
      </c>
      <c r="U8553">
        <v>48</v>
      </c>
    </row>
    <row r="8554" spans="1:21" x14ac:dyDescent="0.3">
      <c r="A8554" s="5" t="s">
        <v>168</v>
      </c>
      <c r="B8554" s="5" t="s">
        <v>206</v>
      </c>
      <c r="C8554" s="5" t="s">
        <v>113</v>
      </c>
      <c r="D8554" s="5" t="s">
        <v>486</v>
      </c>
      <c r="E8554" s="5" t="s">
        <v>172</v>
      </c>
      <c r="F8554" s="6">
        <v>43794</v>
      </c>
      <c r="G8554" s="5" t="s">
        <v>148</v>
      </c>
      <c r="H8554" s="5" t="s">
        <v>264</v>
      </c>
      <c r="I8554">
        <v>43617</v>
      </c>
      <c r="J8554">
        <v>177</v>
      </c>
      <c r="K8554">
        <v>1625</v>
      </c>
      <c r="L8554">
        <v>15</v>
      </c>
      <c r="M8554">
        <v>48750</v>
      </c>
      <c r="N8554">
        <v>68756.111000000004</v>
      </c>
      <c r="O8554">
        <v>4583.741</v>
      </c>
      <c r="P8554">
        <v>108.33333333333333</v>
      </c>
      <c r="Q8554">
        <v>30</v>
      </c>
      <c r="R8554">
        <v>-20006.111000000001</v>
      </c>
      <c r="S8554">
        <v>2019</v>
      </c>
      <c r="T8554">
        <v>11</v>
      </c>
      <c r="U8554">
        <v>48</v>
      </c>
    </row>
    <row r="8555" spans="1:21" x14ac:dyDescent="0.3">
      <c r="A8555" s="5" t="s">
        <v>168</v>
      </c>
      <c r="B8555" s="5" t="s">
        <v>206</v>
      </c>
      <c r="C8555" s="5" t="s">
        <v>118</v>
      </c>
      <c r="D8555" s="5" t="s">
        <v>476</v>
      </c>
      <c r="E8555" s="5" t="s">
        <v>172</v>
      </c>
      <c r="F8555" s="6">
        <v>43794</v>
      </c>
      <c r="G8555" s="5" t="s">
        <v>148</v>
      </c>
      <c r="H8555" s="5" t="s">
        <v>199</v>
      </c>
      <c r="I8555">
        <v>43611</v>
      </c>
      <c r="J8555">
        <v>183</v>
      </c>
      <c r="K8555">
        <v>1</v>
      </c>
      <c r="L8555">
        <v>3</v>
      </c>
      <c r="M8555">
        <v>0</v>
      </c>
      <c r="N8555">
        <v>8340.4279999999999</v>
      </c>
      <c r="O8555">
        <v>2780.143</v>
      </c>
      <c r="P8555">
        <v>0.33333333333333331</v>
      </c>
      <c r="Q8555">
        <v>0</v>
      </c>
      <c r="R8555">
        <v>-8340.4279999999999</v>
      </c>
      <c r="S8555">
        <v>2019</v>
      </c>
      <c r="T8555">
        <v>11</v>
      </c>
      <c r="U8555">
        <v>48</v>
      </c>
    </row>
    <row r="8556" spans="1:21" x14ac:dyDescent="0.3">
      <c r="A8556" s="5" t="s">
        <v>168</v>
      </c>
      <c r="B8556" s="5" t="s">
        <v>169</v>
      </c>
      <c r="C8556" s="5" t="s">
        <v>170</v>
      </c>
      <c r="D8556" s="5" t="s">
        <v>486</v>
      </c>
      <c r="E8556" s="5" t="s">
        <v>172</v>
      </c>
      <c r="F8556" s="6">
        <v>43795</v>
      </c>
      <c r="G8556" s="5" t="s">
        <v>148</v>
      </c>
      <c r="H8556" s="5" t="s">
        <v>466</v>
      </c>
      <c r="I8556">
        <v>43617</v>
      </c>
      <c r="J8556">
        <v>178</v>
      </c>
      <c r="K8556">
        <v>12770</v>
      </c>
      <c r="L8556">
        <v>12</v>
      </c>
      <c r="M8556">
        <v>43276.110999999997</v>
      </c>
      <c r="N8556">
        <v>55004.889000000003</v>
      </c>
      <c r="O8556">
        <v>4583.741</v>
      </c>
      <c r="P8556">
        <v>1064.1666666666667</v>
      </c>
      <c r="Q8556">
        <v>3.3889</v>
      </c>
      <c r="R8556">
        <v>-11728.778</v>
      </c>
      <c r="S8556">
        <v>2019</v>
      </c>
      <c r="T8556">
        <v>11</v>
      </c>
      <c r="U8556">
        <v>48</v>
      </c>
    </row>
    <row r="8557" spans="1:21" x14ac:dyDescent="0.3">
      <c r="A8557" s="5" t="s">
        <v>168</v>
      </c>
      <c r="B8557" s="5" t="s">
        <v>169</v>
      </c>
      <c r="C8557" s="5" t="s">
        <v>170</v>
      </c>
      <c r="D8557" s="5" t="s">
        <v>435</v>
      </c>
      <c r="E8557" s="5" t="s">
        <v>172</v>
      </c>
      <c r="F8557" s="6">
        <v>43795</v>
      </c>
      <c r="G8557" s="5" t="s">
        <v>148</v>
      </c>
      <c r="H8557" s="5" t="s">
        <v>208</v>
      </c>
      <c r="I8557">
        <v>43491</v>
      </c>
      <c r="J8557">
        <v>304</v>
      </c>
      <c r="K8557">
        <v>106.8</v>
      </c>
      <c r="L8557">
        <v>1</v>
      </c>
      <c r="M8557">
        <v>3204</v>
      </c>
      <c r="N8557">
        <v>3761.7779999999998</v>
      </c>
      <c r="O8557">
        <v>3761.7779999999998</v>
      </c>
      <c r="P8557">
        <v>106.8</v>
      </c>
      <c r="Q8557">
        <v>30</v>
      </c>
      <c r="R8557">
        <v>-557.77800000000002</v>
      </c>
      <c r="S8557">
        <v>2019</v>
      </c>
      <c r="T8557">
        <v>11</v>
      </c>
      <c r="U8557">
        <v>48</v>
      </c>
    </row>
    <row r="8558" spans="1:21" x14ac:dyDescent="0.3">
      <c r="A8558" s="5" t="s">
        <v>168</v>
      </c>
      <c r="B8558" s="5" t="s">
        <v>169</v>
      </c>
      <c r="C8558" s="5" t="s">
        <v>170</v>
      </c>
      <c r="D8558" s="5" t="s">
        <v>435</v>
      </c>
      <c r="E8558" s="5" t="s">
        <v>172</v>
      </c>
      <c r="F8558" s="6">
        <v>43795</v>
      </c>
      <c r="G8558" s="5" t="s">
        <v>148</v>
      </c>
      <c r="H8558" s="5" t="s">
        <v>194</v>
      </c>
      <c r="I8558">
        <v>43491</v>
      </c>
      <c r="J8558">
        <v>304</v>
      </c>
      <c r="K8558">
        <v>510.2</v>
      </c>
      <c r="L8558">
        <v>1</v>
      </c>
      <c r="M8558">
        <v>3826.5</v>
      </c>
      <c r="N8558">
        <v>3761.7779999999998</v>
      </c>
      <c r="O8558">
        <v>3761.7779999999998</v>
      </c>
      <c r="P8558">
        <v>510.2</v>
      </c>
      <c r="Q8558">
        <v>7.5</v>
      </c>
      <c r="R8558">
        <v>64.721999999999994</v>
      </c>
      <c r="S8558">
        <v>2019</v>
      </c>
      <c r="T8558">
        <v>11</v>
      </c>
      <c r="U8558">
        <v>48</v>
      </c>
    </row>
    <row r="8559" spans="1:21" x14ac:dyDescent="0.3">
      <c r="A8559" s="5" t="s">
        <v>168</v>
      </c>
      <c r="B8559" s="5" t="s">
        <v>169</v>
      </c>
      <c r="C8559" s="5" t="s">
        <v>170</v>
      </c>
      <c r="D8559" s="5" t="s">
        <v>454</v>
      </c>
      <c r="E8559" s="5" t="s">
        <v>172</v>
      </c>
      <c r="F8559" s="6">
        <v>43795</v>
      </c>
      <c r="G8559" s="5" t="s">
        <v>148</v>
      </c>
      <c r="H8559" s="5" t="s">
        <v>173</v>
      </c>
      <c r="I8559">
        <v>43590</v>
      </c>
      <c r="J8559">
        <v>205</v>
      </c>
      <c r="K8559">
        <v>140</v>
      </c>
      <c r="L8559">
        <v>2</v>
      </c>
      <c r="M8559">
        <v>4340</v>
      </c>
      <c r="N8559">
        <v>5837.8429999999998</v>
      </c>
      <c r="O8559">
        <v>2918.9209999999998</v>
      </c>
      <c r="P8559">
        <v>70</v>
      </c>
      <c r="Q8559">
        <v>31</v>
      </c>
      <c r="R8559">
        <v>-1497.8430000000001</v>
      </c>
      <c r="S8559">
        <v>2019</v>
      </c>
      <c r="T8559">
        <v>11</v>
      </c>
      <c r="U8559">
        <v>48</v>
      </c>
    </row>
    <row r="8560" spans="1:21" x14ac:dyDescent="0.3">
      <c r="A8560" s="5" t="s">
        <v>168</v>
      </c>
      <c r="B8560" s="5" t="s">
        <v>169</v>
      </c>
      <c r="C8560" s="5" t="s">
        <v>170</v>
      </c>
      <c r="D8560" s="5" t="s">
        <v>482</v>
      </c>
      <c r="E8560" s="5" t="s">
        <v>172</v>
      </c>
      <c r="F8560" s="6">
        <v>43795</v>
      </c>
      <c r="G8560" s="5" t="s">
        <v>148</v>
      </c>
      <c r="H8560" s="5" t="s">
        <v>194</v>
      </c>
      <c r="I8560">
        <v>43618</v>
      </c>
      <c r="J8560">
        <v>177</v>
      </c>
      <c r="K8560">
        <v>510.2</v>
      </c>
      <c r="L8560">
        <v>3</v>
      </c>
      <c r="M8560">
        <v>11479.5</v>
      </c>
      <c r="N8560">
        <v>12219.517</v>
      </c>
      <c r="O8560">
        <v>4073.172</v>
      </c>
      <c r="P8560">
        <v>170.06666666666666</v>
      </c>
      <c r="Q8560">
        <v>22.5</v>
      </c>
      <c r="R8560">
        <v>-740.01700000000005</v>
      </c>
      <c r="S8560">
        <v>2019</v>
      </c>
      <c r="T8560">
        <v>11</v>
      </c>
      <c r="U8560">
        <v>48</v>
      </c>
    </row>
    <row r="8561" spans="1:21" x14ac:dyDescent="0.3">
      <c r="A8561" s="5" t="s">
        <v>168</v>
      </c>
      <c r="B8561" s="5" t="s">
        <v>169</v>
      </c>
      <c r="C8561" s="5" t="s">
        <v>170</v>
      </c>
      <c r="D8561" s="5" t="s">
        <v>485</v>
      </c>
      <c r="E8561" s="5" t="s">
        <v>172</v>
      </c>
      <c r="F8561" s="6">
        <v>43795</v>
      </c>
      <c r="G8561" s="5" t="s">
        <v>148</v>
      </c>
      <c r="H8561" s="5" t="s">
        <v>466</v>
      </c>
      <c r="I8561">
        <v>43625</v>
      </c>
      <c r="J8561">
        <v>170</v>
      </c>
      <c r="K8561">
        <v>12770</v>
      </c>
      <c r="L8561">
        <v>96</v>
      </c>
      <c r="M8561">
        <v>346208.88900000002</v>
      </c>
      <c r="N8561">
        <v>269707.71299999999</v>
      </c>
      <c r="O8561">
        <v>2809.4549999999999</v>
      </c>
      <c r="P8561">
        <v>133.02083333333334</v>
      </c>
      <c r="Q8561">
        <v>27.1111</v>
      </c>
      <c r="R8561">
        <v>76501.176000000007</v>
      </c>
      <c r="S8561">
        <v>2019</v>
      </c>
      <c r="T8561">
        <v>11</v>
      </c>
      <c r="U8561">
        <v>48</v>
      </c>
    </row>
    <row r="8562" spans="1:21" x14ac:dyDescent="0.3">
      <c r="A8562" s="5" t="s">
        <v>168</v>
      </c>
      <c r="B8562" s="5" t="s">
        <v>175</v>
      </c>
      <c r="C8562" s="5" t="s">
        <v>85</v>
      </c>
      <c r="D8562" s="5" t="s">
        <v>487</v>
      </c>
      <c r="E8562" s="5" t="s">
        <v>172</v>
      </c>
      <c r="F8562" s="6">
        <v>43795</v>
      </c>
      <c r="G8562" s="5" t="s">
        <v>148</v>
      </c>
      <c r="H8562" s="5" t="s">
        <v>190</v>
      </c>
      <c r="I8562">
        <v>43631</v>
      </c>
      <c r="J8562">
        <v>164</v>
      </c>
      <c r="K8562">
        <v>127.5</v>
      </c>
      <c r="L8562">
        <v>1</v>
      </c>
      <c r="M8562">
        <v>3315</v>
      </c>
      <c r="N8562">
        <v>2046.895</v>
      </c>
      <c r="O8562">
        <v>2046.895</v>
      </c>
      <c r="P8562">
        <v>127.5</v>
      </c>
      <c r="Q8562">
        <v>26</v>
      </c>
      <c r="R8562">
        <v>1268.105</v>
      </c>
      <c r="S8562">
        <v>2019</v>
      </c>
      <c r="T8562">
        <v>11</v>
      </c>
      <c r="U8562">
        <v>48</v>
      </c>
    </row>
    <row r="8563" spans="1:21" x14ac:dyDescent="0.3">
      <c r="A8563" s="5" t="s">
        <v>168</v>
      </c>
      <c r="B8563" s="5" t="s">
        <v>175</v>
      </c>
      <c r="C8563" s="5" t="s">
        <v>85</v>
      </c>
      <c r="D8563" s="5" t="s">
        <v>487</v>
      </c>
      <c r="E8563" s="5" t="s">
        <v>172</v>
      </c>
      <c r="F8563" s="6">
        <v>43795</v>
      </c>
      <c r="G8563" s="5" t="s">
        <v>148</v>
      </c>
      <c r="H8563" s="5" t="s">
        <v>311</v>
      </c>
      <c r="I8563">
        <v>43631</v>
      </c>
      <c r="J8563">
        <v>164</v>
      </c>
      <c r="K8563">
        <v>107</v>
      </c>
      <c r="L8563">
        <v>1</v>
      </c>
      <c r="M8563">
        <v>3263.5</v>
      </c>
      <c r="N8563">
        <v>2046.895</v>
      </c>
      <c r="O8563">
        <v>2046.895</v>
      </c>
      <c r="P8563">
        <v>107</v>
      </c>
      <c r="Q8563">
        <v>30.5</v>
      </c>
      <c r="R8563">
        <v>1216.605</v>
      </c>
      <c r="S8563">
        <v>2019</v>
      </c>
      <c r="T8563">
        <v>11</v>
      </c>
      <c r="U8563">
        <v>48</v>
      </c>
    </row>
    <row r="8564" spans="1:21" x14ac:dyDescent="0.3">
      <c r="A8564" s="5" t="s">
        <v>168</v>
      </c>
      <c r="B8564" s="5" t="s">
        <v>175</v>
      </c>
      <c r="C8564" s="5" t="s">
        <v>85</v>
      </c>
      <c r="D8564" s="5" t="s">
        <v>487</v>
      </c>
      <c r="E8564" s="5" t="s">
        <v>172</v>
      </c>
      <c r="F8564" s="6">
        <v>43795</v>
      </c>
      <c r="G8564" s="5" t="s">
        <v>148</v>
      </c>
      <c r="H8564" s="5" t="s">
        <v>173</v>
      </c>
      <c r="I8564">
        <v>43631</v>
      </c>
      <c r="J8564">
        <v>164</v>
      </c>
      <c r="K8564">
        <v>839.5</v>
      </c>
      <c r="L8564">
        <v>8</v>
      </c>
      <c r="M8564">
        <v>26024.5</v>
      </c>
      <c r="N8564">
        <v>16375.163</v>
      </c>
      <c r="O8564">
        <v>2046.895</v>
      </c>
      <c r="P8564">
        <v>104.9375</v>
      </c>
      <c r="Q8564">
        <v>31</v>
      </c>
      <c r="R8564">
        <v>9649.3369999999995</v>
      </c>
      <c r="S8564">
        <v>2019</v>
      </c>
      <c r="T8564">
        <v>11</v>
      </c>
      <c r="U8564">
        <v>48</v>
      </c>
    </row>
    <row r="8565" spans="1:21" x14ac:dyDescent="0.3">
      <c r="A8565" s="5" t="s">
        <v>168</v>
      </c>
      <c r="B8565" s="5" t="s">
        <v>175</v>
      </c>
      <c r="C8565" s="5" t="s">
        <v>85</v>
      </c>
      <c r="D8565" s="5" t="s">
        <v>487</v>
      </c>
      <c r="E8565" s="5" t="s">
        <v>172</v>
      </c>
      <c r="F8565" s="6">
        <v>43795</v>
      </c>
      <c r="G8565" s="5" t="s">
        <v>148</v>
      </c>
      <c r="H8565" s="5" t="s">
        <v>212</v>
      </c>
      <c r="I8565">
        <v>43631</v>
      </c>
      <c r="J8565">
        <v>164</v>
      </c>
      <c r="K8565">
        <v>104.5</v>
      </c>
      <c r="L8565">
        <v>1</v>
      </c>
      <c r="M8565">
        <v>2717</v>
      </c>
      <c r="N8565">
        <v>2046.895</v>
      </c>
      <c r="O8565">
        <v>2046.895</v>
      </c>
      <c r="P8565">
        <v>104.5</v>
      </c>
      <c r="Q8565">
        <v>26</v>
      </c>
      <c r="R8565">
        <v>670.10500000000002</v>
      </c>
      <c r="S8565">
        <v>2019</v>
      </c>
      <c r="T8565">
        <v>11</v>
      </c>
      <c r="U8565">
        <v>48</v>
      </c>
    </row>
    <row r="8566" spans="1:21" x14ac:dyDescent="0.3">
      <c r="A8566" s="5" t="s">
        <v>168</v>
      </c>
      <c r="B8566" s="5" t="s">
        <v>175</v>
      </c>
      <c r="C8566" s="5" t="s">
        <v>87</v>
      </c>
      <c r="D8566" s="5" t="s">
        <v>475</v>
      </c>
      <c r="E8566" s="5" t="s">
        <v>172</v>
      </c>
      <c r="F8566" s="6">
        <v>43795</v>
      </c>
      <c r="G8566" s="5" t="s">
        <v>148</v>
      </c>
      <c r="H8566" s="5" t="s">
        <v>190</v>
      </c>
      <c r="I8566">
        <v>43603</v>
      </c>
      <c r="J8566">
        <v>192</v>
      </c>
      <c r="K8566">
        <v>125.5</v>
      </c>
      <c r="L8566">
        <v>1</v>
      </c>
      <c r="M8566">
        <v>3263</v>
      </c>
      <c r="N8566">
        <v>2656.6640000000002</v>
      </c>
      <c r="O8566">
        <v>2656.6640000000002</v>
      </c>
      <c r="P8566">
        <v>125.5</v>
      </c>
      <c r="Q8566">
        <v>26</v>
      </c>
      <c r="R8566">
        <v>606.33600000000001</v>
      </c>
      <c r="S8566">
        <v>2019</v>
      </c>
      <c r="T8566">
        <v>11</v>
      </c>
      <c r="U8566">
        <v>48</v>
      </c>
    </row>
    <row r="8567" spans="1:21" x14ac:dyDescent="0.3">
      <c r="A8567" s="5" t="s">
        <v>168</v>
      </c>
      <c r="B8567" s="5" t="s">
        <v>175</v>
      </c>
      <c r="C8567" s="5" t="s">
        <v>88</v>
      </c>
      <c r="D8567" s="5" t="s">
        <v>483</v>
      </c>
      <c r="E8567" s="5" t="s">
        <v>172</v>
      </c>
      <c r="F8567" s="6">
        <v>43795</v>
      </c>
      <c r="G8567" s="5" t="s">
        <v>148</v>
      </c>
      <c r="H8567" s="5" t="s">
        <v>194</v>
      </c>
      <c r="I8567">
        <v>43624</v>
      </c>
      <c r="J8567">
        <v>171</v>
      </c>
      <c r="K8567">
        <v>507</v>
      </c>
      <c r="L8567">
        <v>4</v>
      </c>
      <c r="M8567">
        <v>15463.5</v>
      </c>
      <c r="N8567">
        <v>8708.0110000000004</v>
      </c>
      <c r="O8567">
        <v>2177.0030000000002</v>
      </c>
      <c r="P8567">
        <v>126.75</v>
      </c>
      <c r="Q8567">
        <v>30.5</v>
      </c>
      <c r="R8567">
        <v>6755.4889999999996</v>
      </c>
      <c r="S8567">
        <v>2019</v>
      </c>
      <c r="T8567">
        <v>11</v>
      </c>
      <c r="U8567">
        <v>48</v>
      </c>
    </row>
    <row r="8568" spans="1:21" x14ac:dyDescent="0.3">
      <c r="A8568" s="5" t="s">
        <v>168</v>
      </c>
      <c r="B8568" s="5" t="s">
        <v>175</v>
      </c>
      <c r="C8568" s="5" t="s">
        <v>88</v>
      </c>
      <c r="D8568" s="5" t="s">
        <v>483</v>
      </c>
      <c r="E8568" s="5" t="s">
        <v>172</v>
      </c>
      <c r="F8568" s="6">
        <v>43795</v>
      </c>
      <c r="G8568" s="5" t="s">
        <v>148</v>
      </c>
      <c r="H8568" s="5" t="s">
        <v>212</v>
      </c>
      <c r="I8568">
        <v>43624</v>
      </c>
      <c r="J8568">
        <v>171</v>
      </c>
      <c r="K8568">
        <v>122</v>
      </c>
      <c r="L8568">
        <v>1</v>
      </c>
      <c r="M8568">
        <v>3172</v>
      </c>
      <c r="N8568">
        <v>2177.0030000000002</v>
      </c>
      <c r="O8568">
        <v>2177.0030000000002</v>
      </c>
      <c r="P8568">
        <v>122</v>
      </c>
      <c r="Q8568">
        <v>26</v>
      </c>
      <c r="R8568">
        <v>994.99699999999996</v>
      </c>
      <c r="S8568">
        <v>2019</v>
      </c>
      <c r="T8568">
        <v>11</v>
      </c>
      <c r="U8568">
        <v>48</v>
      </c>
    </row>
    <row r="8569" spans="1:21" x14ac:dyDescent="0.3">
      <c r="A8569" s="5" t="s">
        <v>168</v>
      </c>
      <c r="B8569" s="5" t="s">
        <v>175</v>
      </c>
      <c r="C8569" s="5" t="s">
        <v>88</v>
      </c>
      <c r="D8569" s="5" t="s">
        <v>483</v>
      </c>
      <c r="E8569" s="5" t="s">
        <v>172</v>
      </c>
      <c r="F8569" s="6">
        <v>43795</v>
      </c>
      <c r="G8569" s="5" t="s">
        <v>148</v>
      </c>
      <c r="H8569" s="5" t="s">
        <v>235</v>
      </c>
      <c r="I8569">
        <v>43624</v>
      </c>
      <c r="J8569">
        <v>171</v>
      </c>
      <c r="K8569">
        <v>115.5</v>
      </c>
      <c r="L8569">
        <v>1</v>
      </c>
      <c r="M8569">
        <v>3522.75</v>
      </c>
      <c r="N8569">
        <v>2177.0030000000002</v>
      </c>
      <c r="O8569">
        <v>2177.0030000000002</v>
      </c>
      <c r="P8569">
        <v>115.5</v>
      </c>
      <c r="Q8569">
        <v>30.5</v>
      </c>
      <c r="R8569">
        <v>1345.7470000000001</v>
      </c>
      <c r="S8569">
        <v>2019</v>
      </c>
      <c r="T8569">
        <v>11</v>
      </c>
      <c r="U8569">
        <v>48</v>
      </c>
    </row>
    <row r="8570" spans="1:21" x14ac:dyDescent="0.3">
      <c r="A8570" s="5" t="s">
        <v>168</v>
      </c>
      <c r="B8570" s="5" t="s">
        <v>175</v>
      </c>
      <c r="C8570" s="5" t="s">
        <v>88</v>
      </c>
      <c r="D8570" s="5" t="s">
        <v>483</v>
      </c>
      <c r="E8570" s="5" t="s">
        <v>172</v>
      </c>
      <c r="F8570" s="6">
        <v>43795</v>
      </c>
      <c r="G8570" s="5" t="s">
        <v>148</v>
      </c>
      <c r="H8570" s="5" t="s">
        <v>173</v>
      </c>
      <c r="I8570">
        <v>43624</v>
      </c>
      <c r="J8570">
        <v>171</v>
      </c>
      <c r="K8570">
        <v>90</v>
      </c>
      <c r="L8570">
        <v>1</v>
      </c>
      <c r="M8570">
        <v>2790</v>
      </c>
      <c r="N8570">
        <v>2177.0030000000002</v>
      </c>
      <c r="O8570">
        <v>2177.0030000000002</v>
      </c>
      <c r="P8570">
        <v>90</v>
      </c>
      <c r="Q8570">
        <v>31</v>
      </c>
      <c r="R8570">
        <v>612.99699999999996</v>
      </c>
      <c r="S8570">
        <v>2019</v>
      </c>
      <c r="T8570">
        <v>11</v>
      </c>
      <c r="U8570">
        <v>48</v>
      </c>
    </row>
    <row r="8571" spans="1:21" x14ac:dyDescent="0.3">
      <c r="A8571" s="5" t="s">
        <v>168</v>
      </c>
      <c r="B8571" s="5" t="s">
        <v>175</v>
      </c>
      <c r="C8571" s="5" t="s">
        <v>88</v>
      </c>
      <c r="D8571" s="5" t="s">
        <v>483</v>
      </c>
      <c r="E8571" s="5" t="s">
        <v>172</v>
      </c>
      <c r="F8571" s="6">
        <v>43795</v>
      </c>
      <c r="G8571" s="5" t="s">
        <v>148</v>
      </c>
      <c r="H8571" s="5" t="s">
        <v>198</v>
      </c>
      <c r="I8571">
        <v>43624</v>
      </c>
      <c r="J8571">
        <v>171</v>
      </c>
      <c r="K8571">
        <v>128</v>
      </c>
      <c r="L8571">
        <v>1</v>
      </c>
      <c r="M8571">
        <v>3904</v>
      </c>
      <c r="N8571">
        <v>2177.0030000000002</v>
      </c>
      <c r="O8571">
        <v>2177.0030000000002</v>
      </c>
      <c r="P8571">
        <v>128</v>
      </c>
      <c r="Q8571">
        <v>30.5</v>
      </c>
      <c r="R8571">
        <v>1726.9970000000001</v>
      </c>
      <c r="S8571">
        <v>2019</v>
      </c>
      <c r="T8571">
        <v>11</v>
      </c>
      <c r="U8571">
        <v>48</v>
      </c>
    </row>
    <row r="8572" spans="1:21" x14ac:dyDescent="0.3">
      <c r="A8572" s="5" t="s">
        <v>168</v>
      </c>
      <c r="B8572" s="5" t="s">
        <v>175</v>
      </c>
      <c r="C8572" s="5" t="s">
        <v>88</v>
      </c>
      <c r="D8572" s="5" t="s">
        <v>483</v>
      </c>
      <c r="E8572" s="5" t="s">
        <v>172</v>
      </c>
      <c r="F8572" s="6">
        <v>43795</v>
      </c>
      <c r="G8572" s="5" t="s">
        <v>148</v>
      </c>
      <c r="H8572" s="5" t="s">
        <v>197</v>
      </c>
      <c r="I8572">
        <v>43624</v>
      </c>
      <c r="J8572">
        <v>171</v>
      </c>
      <c r="K8572">
        <v>1256</v>
      </c>
      <c r="L8572">
        <v>11</v>
      </c>
      <c r="M8572">
        <v>38308</v>
      </c>
      <c r="N8572">
        <v>23947.030999999999</v>
      </c>
      <c r="O8572">
        <v>2177.0030000000002</v>
      </c>
      <c r="P8572">
        <v>114.18181818181819</v>
      </c>
      <c r="Q8572">
        <v>30.5</v>
      </c>
      <c r="R8572">
        <v>14360.968999999999</v>
      </c>
      <c r="S8572">
        <v>2019</v>
      </c>
      <c r="T8572">
        <v>11</v>
      </c>
      <c r="U8572">
        <v>48</v>
      </c>
    </row>
    <row r="8573" spans="1:21" x14ac:dyDescent="0.3">
      <c r="A8573" s="5" t="s">
        <v>168</v>
      </c>
      <c r="B8573" s="5" t="s">
        <v>175</v>
      </c>
      <c r="C8573" s="5" t="s">
        <v>88</v>
      </c>
      <c r="D8573" s="5" t="s">
        <v>483</v>
      </c>
      <c r="E8573" s="5" t="s">
        <v>172</v>
      </c>
      <c r="F8573" s="6">
        <v>43795</v>
      </c>
      <c r="G8573" s="5" t="s">
        <v>148</v>
      </c>
      <c r="H8573" s="5" t="s">
        <v>235</v>
      </c>
      <c r="I8573">
        <v>43624</v>
      </c>
      <c r="J8573">
        <v>171</v>
      </c>
      <c r="K8573">
        <v>101</v>
      </c>
      <c r="L8573">
        <v>1</v>
      </c>
      <c r="M8573">
        <v>3080.5</v>
      </c>
      <c r="N8573">
        <v>2177.0030000000002</v>
      </c>
      <c r="O8573">
        <v>2177.0030000000002</v>
      </c>
      <c r="P8573">
        <v>101</v>
      </c>
      <c r="Q8573">
        <v>30.5</v>
      </c>
      <c r="R8573">
        <v>903.49699999999996</v>
      </c>
      <c r="S8573">
        <v>2019</v>
      </c>
      <c r="T8573">
        <v>11</v>
      </c>
      <c r="U8573">
        <v>48</v>
      </c>
    </row>
    <row r="8574" spans="1:21" x14ac:dyDescent="0.3">
      <c r="A8574" s="5" t="s">
        <v>168</v>
      </c>
      <c r="B8574" s="5" t="s">
        <v>175</v>
      </c>
      <c r="C8574" s="5" t="s">
        <v>88</v>
      </c>
      <c r="D8574" s="5" t="s">
        <v>483</v>
      </c>
      <c r="E8574" s="5" t="s">
        <v>172</v>
      </c>
      <c r="F8574" s="6">
        <v>43795</v>
      </c>
      <c r="G8574" s="5" t="s">
        <v>148</v>
      </c>
      <c r="H8574" s="5" t="s">
        <v>351</v>
      </c>
      <c r="I8574">
        <v>43624</v>
      </c>
      <c r="J8574">
        <v>171</v>
      </c>
      <c r="K8574">
        <v>409</v>
      </c>
      <c r="L8574">
        <v>4</v>
      </c>
      <c r="M8574">
        <v>12270</v>
      </c>
      <c r="N8574">
        <v>8708.0110000000004</v>
      </c>
      <c r="O8574">
        <v>2177.0030000000002</v>
      </c>
      <c r="P8574">
        <v>102.25</v>
      </c>
      <c r="Q8574">
        <v>30</v>
      </c>
      <c r="R8574">
        <v>3561.989</v>
      </c>
      <c r="S8574">
        <v>2019</v>
      </c>
      <c r="T8574">
        <v>11</v>
      </c>
      <c r="U8574">
        <v>48</v>
      </c>
    </row>
    <row r="8575" spans="1:21" x14ac:dyDescent="0.3">
      <c r="A8575" s="5" t="s">
        <v>168</v>
      </c>
      <c r="B8575" s="5" t="s">
        <v>175</v>
      </c>
      <c r="C8575" s="5" t="s">
        <v>88</v>
      </c>
      <c r="D8575" s="5" t="s">
        <v>483</v>
      </c>
      <c r="E8575" s="5" t="s">
        <v>172</v>
      </c>
      <c r="F8575" s="6">
        <v>43795</v>
      </c>
      <c r="G8575" s="5" t="s">
        <v>148</v>
      </c>
      <c r="H8575" s="5" t="s">
        <v>178</v>
      </c>
      <c r="I8575">
        <v>43624</v>
      </c>
      <c r="J8575">
        <v>171</v>
      </c>
      <c r="K8575">
        <v>321.5</v>
      </c>
      <c r="L8575">
        <v>3</v>
      </c>
      <c r="M8575">
        <v>9805.75</v>
      </c>
      <c r="N8575">
        <v>6531.009</v>
      </c>
      <c r="O8575">
        <v>2177.0030000000002</v>
      </c>
      <c r="P8575">
        <v>107.16666666666667</v>
      </c>
      <c r="Q8575">
        <v>30.5</v>
      </c>
      <c r="R8575">
        <v>3274.741</v>
      </c>
      <c r="S8575">
        <v>2019</v>
      </c>
      <c r="T8575">
        <v>11</v>
      </c>
      <c r="U8575">
        <v>48</v>
      </c>
    </row>
    <row r="8576" spans="1:21" x14ac:dyDescent="0.3">
      <c r="A8576" s="5" t="s">
        <v>168</v>
      </c>
      <c r="B8576" s="5" t="s">
        <v>175</v>
      </c>
      <c r="C8576" s="5" t="s">
        <v>89</v>
      </c>
      <c r="D8576" s="5" t="s">
        <v>488</v>
      </c>
      <c r="E8576" s="5" t="s">
        <v>172</v>
      </c>
      <c r="F8576" s="6">
        <v>43795</v>
      </c>
      <c r="G8576" s="5" t="s">
        <v>148</v>
      </c>
      <c r="H8576" s="5" t="s">
        <v>173</v>
      </c>
      <c r="I8576">
        <v>43660</v>
      </c>
      <c r="J8576">
        <v>135</v>
      </c>
      <c r="K8576">
        <v>80</v>
      </c>
      <c r="L8576">
        <v>1</v>
      </c>
      <c r="M8576">
        <v>2480</v>
      </c>
      <c r="N8576">
        <v>2008.7360000000001</v>
      </c>
      <c r="O8576">
        <v>2008.7360000000001</v>
      </c>
      <c r="P8576">
        <v>80</v>
      </c>
      <c r="Q8576">
        <v>31</v>
      </c>
      <c r="R8576">
        <v>471.26400000000001</v>
      </c>
      <c r="S8576">
        <v>2019</v>
      </c>
      <c r="T8576">
        <v>11</v>
      </c>
      <c r="U8576">
        <v>48</v>
      </c>
    </row>
    <row r="8577" spans="1:21" x14ac:dyDescent="0.3">
      <c r="A8577" s="5" t="s">
        <v>168</v>
      </c>
      <c r="B8577" s="5" t="s">
        <v>206</v>
      </c>
      <c r="C8577" s="5" t="s">
        <v>112</v>
      </c>
      <c r="D8577" s="5" t="s">
        <v>485</v>
      </c>
      <c r="E8577" s="5" t="s">
        <v>172</v>
      </c>
      <c r="F8577" s="6">
        <v>43795</v>
      </c>
      <c r="G8577" s="5" t="s">
        <v>148</v>
      </c>
      <c r="H8577" s="5" t="s">
        <v>229</v>
      </c>
      <c r="I8577">
        <v>43625</v>
      </c>
      <c r="J8577">
        <v>170</v>
      </c>
      <c r="K8577">
        <v>892</v>
      </c>
      <c r="L8577">
        <v>8</v>
      </c>
      <c r="M8577">
        <v>27206</v>
      </c>
      <c r="N8577">
        <v>22475.643</v>
      </c>
      <c r="O8577">
        <v>2809.4549999999999</v>
      </c>
      <c r="P8577">
        <v>111.5</v>
      </c>
      <c r="Q8577">
        <v>30.5</v>
      </c>
      <c r="R8577">
        <v>4730.357</v>
      </c>
      <c r="S8577">
        <v>2019</v>
      </c>
      <c r="T8577">
        <v>11</v>
      </c>
      <c r="U8577">
        <v>48</v>
      </c>
    </row>
    <row r="8578" spans="1:21" x14ac:dyDescent="0.3">
      <c r="A8578" s="5" t="s">
        <v>168</v>
      </c>
      <c r="B8578" s="5" t="s">
        <v>206</v>
      </c>
      <c r="C8578" s="5" t="s">
        <v>112</v>
      </c>
      <c r="D8578" s="5" t="s">
        <v>485</v>
      </c>
      <c r="E8578" s="5" t="s">
        <v>172</v>
      </c>
      <c r="F8578" s="6">
        <v>43795</v>
      </c>
      <c r="G8578" s="5" t="s">
        <v>148</v>
      </c>
      <c r="H8578" s="5" t="s">
        <v>218</v>
      </c>
      <c r="I8578">
        <v>43625</v>
      </c>
      <c r="J8578">
        <v>170</v>
      </c>
      <c r="K8578">
        <v>644</v>
      </c>
      <c r="L8578">
        <v>6</v>
      </c>
      <c r="M8578">
        <v>21252</v>
      </c>
      <c r="N8578">
        <v>16946.919999999998</v>
      </c>
      <c r="O8578">
        <v>2824.4870000000001</v>
      </c>
      <c r="P8578">
        <v>107.33333333333333</v>
      </c>
      <c r="Q8578">
        <v>33</v>
      </c>
      <c r="R8578">
        <v>4305.08</v>
      </c>
      <c r="S8578">
        <v>2019</v>
      </c>
      <c r="T8578">
        <v>11</v>
      </c>
      <c r="U8578">
        <v>48</v>
      </c>
    </row>
    <row r="8579" spans="1:21" x14ac:dyDescent="0.3">
      <c r="A8579" s="5" t="s">
        <v>168</v>
      </c>
      <c r="B8579" s="5" t="s">
        <v>206</v>
      </c>
      <c r="C8579" s="5" t="s">
        <v>112</v>
      </c>
      <c r="D8579" s="5" t="s">
        <v>485</v>
      </c>
      <c r="E8579" s="5" t="s">
        <v>172</v>
      </c>
      <c r="F8579" s="6">
        <v>43795</v>
      </c>
      <c r="G8579" s="5" t="s">
        <v>148</v>
      </c>
      <c r="H8579" s="5" t="s">
        <v>205</v>
      </c>
      <c r="I8579">
        <v>43625</v>
      </c>
      <c r="J8579">
        <v>170</v>
      </c>
      <c r="K8579">
        <v>320</v>
      </c>
      <c r="L8579">
        <v>3</v>
      </c>
      <c r="M8579">
        <v>10560</v>
      </c>
      <c r="N8579">
        <v>8473.4599999999991</v>
      </c>
      <c r="O8579">
        <v>2824.4870000000001</v>
      </c>
      <c r="P8579">
        <v>106.66666666666667</v>
      </c>
      <c r="Q8579">
        <v>33</v>
      </c>
      <c r="R8579">
        <v>2086.54</v>
      </c>
      <c r="S8579">
        <v>2019</v>
      </c>
      <c r="T8579">
        <v>11</v>
      </c>
      <c r="U8579">
        <v>48</v>
      </c>
    </row>
    <row r="8580" spans="1:21" x14ac:dyDescent="0.3">
      <c r="A8580" s="5" t="s">
        <v>168</v>
      </c>
      <c r="B8580" s="5" t="s">
        <v>206</v>
      </c>
      <c r="C8580" s="5" t="s">
        <v>112</v>
      </c>
      <c r="D8580" s="5" t="s">
        <v>485</v>
      </c>
      <c r="E8580" s="5" t="s">
        <v>172</v>
      </c>
      <c r="F8580" s="6">
        <v>43795</v>
      </c>
      <c r="G8580" s="5" t="s">
        <v>148</v>
      </c>
      <c r="H8580" s="5" t="s">
        <v>481</v>
      </c>
      <c r="I8580">
        <v>43625</v>
      </c>
      <c r="J8580">
        <v>170</v>
      </c>
      <c r="K8580">
        <v>212</v>
      </c>
      <c r="L8580">
        <v>2</v>
      </c>
      <c r="M8580">
        <v>6996</v>
      </c>
      <c r="N8580">
        <v>5648.973</v>
      </c>
      <c r="O8580">
        <v>2824.4870000000001</v>
      </c>
      <c r="P8580">
        <v>106</v>
      </c>
      <c r="Q8580">
        <v>33</v>
      </c>
      <c r="R8580">
        <v>1347.027</v>
      </c>
      <c r="S8580">
        <v>2019</v>
      </c>
      <c r="T8580">
        <v>11</v>
      </c>
      <c r="U8580">
        <v>48</v>
      </c>
    </row>
    <row r="8581" spans="1:21" x14ac:dyDescent="0.3">
      <c r="A8581" s="5" t="s">
        <v>168</v>
      </c>
      <c r="B8581" s="5" t="s">
        <v>206</v>
      </c>
      <c r="C8581" s="5" t="s">
        <v>112</v>
      </c>
      <c r="D8581" s="5" t="s">
        <v>485</v>
      </c>
      <c r="E8581" s="5" t="s">
        <v>172</v>
      </c>
      <c r="F8581" s="6">
        <v>43795</v>
      </c>
      <c r="G8581" s="5" t="s">
        <v>148</v>
      </c>
      <c r="H8581" s="5" t="s">
        <v>204</v>
      </c>
      <c r="I8581">
        <v>43625</v>
      </c>
      <c r="J8581">
        <v>170</v>
      </c>
      <c r="K8581">
        <v>424</v>
      </c>
      <c r="L8581">
        <v>4</v>
      </c>
      <c r="M8581">
        <v>13992</v>
      </c>
      <c r="N8581">
        <v>11297.947</v>
      </c>
      <c r="O8581">
        <v>2824.4870000000001</v>
      </c>
      <c r="P8581">
        <v>106</v>
      </c>
      <c r="Q8581">
        <v>33</v>
      </c>
      <c r="R8581">
        <v>2694.0529999999999</v>
      </c>
      <c r="S8581">
        <v>2019</v>
      </c>
      <c r="T8581">
        <v>11</v>
      </c>
      <c r="U8581">
        <v>48</v>
      </c>
    </row>
    <row r="8582" spans="1:21" x14ac:dyDescent="0.3">
      <c r="A8582" s="5" t="s">
        <v>168</v>
      </c>
      <c r="B8582" s="5" t="s">
        <v>206</v>
      </c>
      <c r="C8582" s="5" t="s">
        <v>112</v>
      </c>
      <c r="D8582" s="5" t="s">
        <v>485</v>
      </c>
      <c r="E8582" s="5" t="s">
        <v>172</v>
      </c>
      <c r="F8582" s="6">
        <v>43795</v>
      </c>
      <c r="G8582" s="5" t="s">
        <v>148</v>
      </c>
      <c r="H8582" s="5" t="s">
        <v>202</v>
      </c>
      <c r="I8582">
        <v>43625</v>
      </c>
      <c r="J8582">
        <v>170</v>
      </c>
      <c r="K8582">
        <v>700</v>
      </c>
      <c r="L8582">
        <v>7</v>
      </c>
      <c r="M8582">
        <v>23100</v>
      </c>
      <c r="N8582">
        <v>19771.406999999999</v>
      </c>
      <c r="O8582">
        <v>2824.4870000000001</v>
      </c>
      <c r="P8582">
        <v>100</v>
      </c>
      <c r="Q8582">
        <v>33</v>
      </c>
      <c r="R8582">
        <v>3328.5929999999998</v>
      </c>
      <c r="S8582">
        <v>2019</v>
      </c>
      <c r="T8582">
        <v>11</v>
      </c>
      <c r="U8582">
        <v>48</v>
      </c>
    </row>
    <row r="8583" spans="1:21" x14ac:dyDescent="0.3">
      <c r="A8583" s="5" t="s">
        <v>168</v>
      </c>
      <c r="B8583" s="5" t="s">
        <v>206</v>
      </c>
      <c r="C8583" s="5" t="s">
        <v>112</v>
      </c>
      <c r="D8583" s="5" t="s">
        <v>485</v>
      </c>
      <c r="E8583" s="5" t="s">
        <v>172</v>
      </c>
      <c r="F8583" s="6">
        <v>43795</v>
      </c>
      <c r="G8583" s="5" t="s">
        <v>148</v>
      </c>
      <c r="H8583" s="5" t="s">
        <v>333</v>
      </c>
      <c r="I8583">
        <v>43625</v>
      </c>
      <c r="J8583">
        <v>170</v>
      </c>
      <c r="K8583">
        <v>220</v>
      </c>
      <c r="L8583">
        <v>2</v>
      </c>
      <c r="M8583">
        <v>7260</v>
      </c>
      <c r="N8583">
        <v>5648.973</v>
      </c>
      <c r="O8583">
        <v>2824.4870000000001</v>
      </c>
      <c r="P8583">
        <v>110</v>
      </c>
      <c r="Q8583">
        <v>33</v>
      </c>
      <c r="R8583">
        <v>1611.027</v>
      </c>
      <c r="S8583">
        <v>2019</v>
      </c>
      <c r="T8583">
        <v>11</v>
      </c>
      <c r="U8583">
        <v>48</v>
      </c>
    </row>
    <row r="8584" spans="1:21" x14ac:dyDescent="0.3">
      <c r="A8584" s="5" t="s">
        <v>168</v>
      </c>
      <c r="B8584" s="5" t="s">
        <v>206</v>
      </c>
      <c r="C8584" s="5" t="s">
        <v>112</v>
      </c>
      <c r="D8584" s="5" t="s">
        <v>485</v>
      </c>
      <c r="E8584" s="5" t="s">
        <v>172</v>
      </c>
      <c r="F8584" s="6">
        <v>43795</v>
      </c>
      <c r="G8584" s="5" t="s">
        <v>148</v>
      </c>
      <c r="H8584" s="5" t="s">
        <v>216</v>
      </c>
      <c r="I8584">
        <v>43625</v>
      </c>
      <c r="J8584">
        <v>170</v>
      </c>
      <c r="K8584">
        <v>205</v>
      </c>
      <c r="L8584">
        <v>2</v>
      </c>
      <c r="M8584">
        <v>6765</v>
      </c>
      <c r="N8584">
        <v>5648.973</v>
      </c>
      <c r="O8584">
        <v>2824.4870000000001</v>
      </c>
      <c r="P8584">
        <v>102.5</v>
      </c>
      <c r="Q8584">
        <v>33</v>
      </c>
      <c r="R8584">
        <v>1116.027</v>
      </c>
      <c r="S8584">
        <v>2019</v>
      </c>
      <c r="T8584">
        <v>11</v>
      </c>
      <c r="U8584">
        <v>48</v>
      </c>
    </row>
    <row r="8585" spans="1:21" x14ac:dyDescent="0.3">
      <c r="A8585" s="5" t="s">
        <v>168</v>
      </c>
      <c r="B8585" s="5" t="s">
        <v>206</v>
      </c>
      <c r="C8585" s="5" t="s">
        <v>112</v>
      </c>
      <c r="D8585" s="5" t="s">
        <v>485</v>
      </c>
      <c r="E8585" s="5" t="s">
        <v>172</v>
      </c>
      <c r="F8585" s="6">
        <v>43795</v>
      </c>
      <c r="G8585" s="5" t="s">
        <v>148</v>
      </c>
      <c r="H8585" s="5" t="s">
        <v>184</v>
      </c>
      <c r="I8585">
        <v>43625</v>
      </c>
      <c r="J8585">
        <v>170</v>
      </c>
      <c r="K8585">
        <v>1738</v>
      </c>
      <c r="L8585">
        <v>15</v>
      </c>
      <c r="M8585">
        <v>56485</v>
      </c>
      <c r="N8585">
        <v>42367.3</v>
      </c>
      <c r="O8585">
        <v>2824.4870000000001</v>
      </c>
      <c r="P8585">
        <v>115.86666666666666</v>
      </c>
      <c r="Q8585">
        <v>32.5</v>
      </c>
      <c r="R8585">
        <v>14117.7</v>
      </c>
      <c r="S8585">
        <v>2019</v>
      </c>
      <c r="T8585">
        <v>11</v>
      </c>
      <c r="U8585">
        <v>48</v>
      </c>
    </row>
    <row r="8586" spans="1:21" x14ac:dyDescent="0.3">
      <c r="A8586" s="5" t="s">
        <v>168</v>
      </c>
      <c r="B8586" s="5" t="s">
        <v>206</v>
      </c>
      <c r="C8586" s="5" t="s">
        <v>112</v>
      </c>
      <c r="D8586" s="5" t="s">
        <v>485</v>
      </c>
      <c r="E8586" s="5" t="s">
        <v>172</v>
      </c>
      <c r="F8586" s="6">
        <v>43795</v>
      </c>
      <c r="G8586" s="5" t="s">
        <v>148</v>
      </c>
      <c r="H8586" s="5" t="s">
        <v>203</v>
      </c>
      <c r="I8586">
        <v>43625</v>
      </c>
      <c r="J8586">
        <v>170</v>
      </c>
      <c r="K8586">
        <v>206</v>
      </c>
      <c r="L8586">
        <v>2</v>
      </c>
      <c r="M8586">
        <v>6798</v>
      </c>
      <c r="N8586">
        <v>5648.973</v>
      </c>
      <c r="O8586">
        <v>2824.4870000000001</v>
      </c>
      <c r="P8586">
        <v>103</v>
      </c>
      <c r="Q8586">
        <v>33</v>
      </c>
      <c r="R8586">
        <v>1149.027</v>
      </c>
      <c r="S8586">
        <v>2019</v>
      </c>
      <c r="T8586">
        <v>11</v>
      </c>
      <c r="U8586">
        <v>48</v>
      </c>
    </row>
    <row r="8587" spans="1:21" x14ac:dyDescent="0.3">
      <c r="A8587" s="5" t="s">
        <v>168</v>
      </c>
      <c r="B8587" s="5" t="s">
        <v>206</v>
      </c>
      <c r="C8587" s="5" t="s">
        <v>112</v>
      </c>
      <c r="D8587" s="5" t="s">
        <v>485</v>
      </c>
      <c r="E8587" s="5" t="s">
        <v>172</v>
      </c>
      <c r="F8587" s="6">
        <v>43795</v>
      </c>
      <c r="G8587" s="5" t="s">
        <v>148</v>
      </c>
      <c r="H8587" s="5" t="s">
        <v>230</v>
      </c>
      <c r="I8587">
        <v>43625</v>
      </c>
      <c r="J8587">
        <v>170</v>
      </c>
      <c r="K8587">
        <v>1324</v>
      </c>
      <c r="L8587">
        <v>12</v>
      </c>
      <c r="M8587">
        <v>43030</v>
      </c>
      <c r="N8587">
        <v>33893.839999999997</v>
      </c>
      <c r="O8587">
        <v>2824.4870000000001</v>
      </c>
      <c r="P8587">
        <v>110.33333333333333</v>
      </c>
      <c r="Q8587">
        <v>32.5</v>
      </c>
      <c r="R8587">
        <v>9136.16</v>
      </c>
      <c r="S8587">
        <v>2019</v>
      </c>
      <c r="T8587">
        <v>11</v>
      </c>
      <c r="U8587">
        <v>48</v>
      </c>
    </row>
    <row r="8588" spans="1:21" x14ac:dyDescent="0.3">
      <c r="A8588" s="5" t="s">
        <v>168</v>
      </c>
      <c r="B8588" s="5" t="s">
        <v>206</v>
      </c>
      <c r="C8588" s="5" t="s">
        <v>112</v>
      </c>
      <c r="D8588" s="5" t="s">
        <v>485</v>
      </c>
      <c r="E8588" s="5" t="s">
        <v>172</v>
      </c>
      <c r="F8588" s="6">
        <v>43795</v>
      </c>
      <c r="G8588" s="5" t="s">
        <v>148</v>
      </c>
      <c r="H8588" s="5" t="s">
        <v>180</v>
      </c>
      <c r="I8588">
        <v>43625</v>
      </c>
      <c r="J8588">
        <v>170</v>
      </c>
      <c r="K8588">
        <v>200</v>
      </c>
      <c r="L8588">
        <v>2</v>
      </c>
      <c r="M8588">
        <v>6600</v>
      </c>
      <c r="N8588">
        <v>5648.973</v>
      </c>
      <c r="O8588">
        <v>2824.4870000000001</v>
      </c>
      <c r="P8588">
        <v>100</v>
      </c>
      <c r="Q8588">
        <v>33</v>
      </c>
      <c r="R8588">
        <v>951.02700000000004</v>
      </c>
      <c r="S8588">
        <v>2019</v>
      </c>
      <c r="T8588">
        <v>11</v>
      </c>
      <c r="U8588">
        <v>48</v>
      </c>
    </row>
    <row r="8589" spans="1:21" x14ac:dyDescent="0.3">
      <c r="A8589" s="5" t="s">
        <v>168</v>
      </c>
      <c r="B8589" s="5" t="s">
        <v>206</v>
      </c>
      <c r="C8589" s="5" t="s">
        <v>112</v>
      </c>
      <c r="D8589" s="5" t="s">
        <v>485</v>
      </c>
      <c r="E8589" s="5" t="s">
        <v>172</v>
      </c>
      <c r="F8589" s="6">
        <v>43795</v>
      </c>
      <c r="G8589" s="5" t="s">
        <v>148</v>
      </c>
      <c r="H8589" s="5" t="s">
        <v>222</v>
      </c>
      <c r="I8589">
        <v>43625</v>
      </c>
      <c r="J8589">
        <v>170</v>
      </c>
      <c r="K8589">
        <v>115</v>
      </c>
      <c r="L8589">
        <v>1</v>
      </c>
      <c r="M8589">
        <v>3795</v>
      </c>
      <c r="N8589">
        <v>2824.4870000000001</v>
      </c>
      <c r="O8589">
        <v>2824.4870000000001</v>
      </c>
      <c r="P8589">
        <v>115</v>
      </c>
      <c r="Q8589">
        <v>33</v>
      </c>
      <c r="R8589">
        <v>970.51300000000003</v>
      </c>
      <c r="S8589">
        <v>2019</v>
      </c>
      <c r="T8589">
        <v>11</v>
      </c>
      <c r="U8589">
        <v>48</v>
      </c>
    </row>
    <row r="8590" spans="1:21" x14ac:dyDescent="0.3">
      <c r="A8590" s="5" t="s">
        <v>168</v>
      </c>
      <c r="B8590" s="5" t="s">
        <v>206</v>
      </c>
      <c r="C8590" s="5" t="s">
        <v>112</v>
      </c>
      <c r="D8590" s="5" t="s">
        <v>485</v>
      </c>
      <c r="E8590" s="5" t="s">
        <v>172</v>
      </c>
      <c r="F8590" s="6">
        <v>43795</v>
      </c>
      <c r="G8590" s="5" t="s">
        <v>148</v>
      </c>
      <c r="H8590" s="5" t="s">
        <v>181</v>
      </c>
      <c r="I8590">
        <v>43625</v>
      </c>
      <c r="J8590">
        <v>170</v>
      </c>
      <c r="K8590">
        <v>200</v>
      </c>
      <c r="L8590">
        <v>2</v>
      </c>
      <c r="M8590">
        <v>6600</v>
      </c>
      <c r="N8590">
        <v>5648.973</v>
      </c>
      <c r="O8590">
        <v>2824.4870000000001</v>
      </c>
      <c r="P8590">
        <v>100</v>
      </c>
      <c r="Q8590">
        <v>33</v>
      </c>
      <c r="R8590">
        <v>951.02700000000004</v>
      </c>
      <c r="S8590">
        <v>2019</v>
      </c>
      <c r="T8590">
        <v>11</v>
      </c>
      <c r="U8590">
        <v>48</v>
      </c>
    </row>
    <row r="8591" spans="1:21" x14ac:dyDescent="0.3">
      <c r="A8591" s="5" t="s">
        <v>168</v>
      </c>
      <c r="B8591" s="5" t="s">
        <v>206</v>
      </c>
      <c r="C8591" s="5" t="s">
        <v>112</v>
      </c>
      <c r="D8591" s="5" t="s">
        <v>485</v>
      </c>
      <c r="E8591" s="5" t="s">
        <v>172</v>
      </c>
      <c r="F8591" s="6">
        <v>43795</v>
      </c>
      <c r="G8591" s="5" t="s">
        <v>148</v>
      </c>
      <c r="H8591" s="5" t="s">
        <v>321</v>
      </c>
      <c r="I8591">
        <v>43625</v>
      </c>
      <c r="J8591">
        <v>170</v>
      </c>
      <c r="K8591">
        <v>120</v>
      </c>
      <c r="L8591">
        <v>1</v>
      </c>
      <c r="M8591">
        <v>3900</v>
      </c>
      <c r="N8591">
        <v>2824.4870000000001</v>
      </c>
      <c r="O8591">
        <v>2824.4870000000001</v>
      </c>
      <c r="P8591">
        <v>120</v>
      </c>
      <c r="Q8591">
        <v>32.5</v>
      </c>
      <c r="R8591">
        <v>1075.5129999999999</v>
      </c>
      <c r="S8591">
        <v>2019</v>
      </c>
      <c r="T8591">
        <v>11</v>
      </c>
      <c r="U8591">
        <v>48</v>
      </c>
    </row>
    <row r="8592" spans="1:21" x14ac:dyDescent="0.3">
      <c r="A8592" s="5" t="s">
        <v>168</v>
      </c>
      <c r="B8592" s="5" t="s">
        <v>206</v>
      </c>
      <c r="C8592" s="5" t="s">
        <v>113</v>
      </c>
      <c r="D8592" s="5" t="s">
        <v>486</v>
      </c>
      <c r="E8592" s="5" t="s">
        <v>172</v>
      </c>
      <c r="F8592" s="6">
        <v>43795</v>
      </c>
      <c r="G8592" s="5" t="s">
        <v>148</v>
      </c>
      <c r="H8592" s="5" t="s">
        <v>194</v>
      </c>
      <c r="I8592">
        <v>43617</v>
      </c>
      <c r="J8592">
        <v>178</v>
      </c>
      <c r="K8592">
        <v>253.8</v>
      </c>
      <c r="L8592">
        <v>2</v>
      </c>
      <c r="M8592">
        <v>7740.9</v>
      </c>
      <c r="N8592">
        <v>9167.482</v>
      </c>
      <c r="O8592">
        <v>4583.741</v>
      </c>
      <c r="P8592">
        <v>126.9</v>
      </c>
      <c r="Q8592">
        <v>30.5</v>
      </c>
      <c r="R8592">
        <v>-1426.5820000000001</v>
      </c>
      <c r="S8592">
        <v>2019</v>
      </c>
      <c r="T8592">
        <v>11</v>
      </c>
      <c r="U8592">
        <v>48</v>
      </c>
    </row>
    <row r="8593" spans="1:21" x14ac:dyDescent="0.3">
      <c r="A8593" s="5" t="s">
        <v>168</v>
      </c>
      <c r="B8593" s="5" t="s">
        <v>206</v>
      </c>
      <c r="C8593" s="5" t="s">
        <v>113</v>
      </c>
      <c r="D8593" s="5" t="s">
        <v>486</v>
      </c>
      <c r="E8593" s="5" t="s">
        <v>172</v>
      </c>
      <c r="F8593" s="6">
        <v>43795</v>
      </c>
      <c r="G8593" s="5" t="s">
        <v>148</v>
      </c>
      <c r="H8593" s="5" t="s">
        <v>187</v>
      </c>
      <c r="I8593">
        <v>43617</v>
      </c>
      <c r="J8593">
        <v>178</v>
      </c>
      <c r="K8593">
        <v>210</v>
      </c>
      <c r="L8593">
        <v>2</v>
      </c>
      <c r="M8593">
        <v>6930</v>
      </c>
      <c r="N8593">
        <v>9206.5540000000001</v>
      </c>
      <c r="O8593">
        <v>4603.277</v>
      </c>
      <c r="P8593">
        <v>105</v>
      </c>
      <c r="Q8593">
        <v>33</v>
      </c>
      <c r="R8593">
        <v>-2276.5540000000001</v>
      </c>
      <c r="S8593">
        <v>2019</v>
      </c>
      <c r="T8593">
        <v>11</v>
      </c>
      <c r="U8593">
        <v>48</v>
      </c>
    </row>
    <row r="8594" spans="1:21" x14ac:dyDescent="0.3">
      <c r="A8594" s="5" t="s">
        <v>168</v>
      </c>
      <c r="B8594" s="5" t="s">
        <v>206</v>
      </c>
      <c r="C8594" s="5" t="s">
        <v>113</v>
      </c>
      <c r="D8594" s="5" t="s">
        <v>486</v>
      </c>
      <c r="E8594" s="5" t="s">
        <v>172</v>
      </c>
      <c r="F8594" s="6">
        <v>43795</v>
      </c>
      <c r="G8594" s="5" t="s">
        <v>148</v>
      </c>
      <c r="H8594" s="5" t="s">
        <v>189</v>
      </c>
      <c r="I8594">
        <v>43617</v>
      </c>
      <c r="J8594">
        <v>178</v>
      </c>
      <c r="K8594">
        <v>114</v>
      </c>
      <c r="L8594">
        <v>1</v>
      </c>
      <c r="M8594">
        <v>3762</v>
      </c>
      <c r="N8594">
        <v>4603.277</v>
      </c>
      <c r="O8594">
        <v>4603.277</v>
      </c>
      <c r="P8594">
        <v>114</v>
      </c>
      <c r="Q8594">
        <v>33</v>
      </c>
      <c r="R8594">
        <v>-841.27700000000004</v>
      </c>
      <c r="S8594">
        <v>2019</v>
      </c>
      <c r="T8594">
        <v>11</v>
      </c>
      <c r="U8594">
        <v>48</v>
      </c>
    </row>
    <row r="8595" spans="1:21" x14ac:dyDescent="0.3">
      <c r="A8595" s="5" t="s">
        <v>168</v>
      </c>
      <c r="B8595" s="5" t="s">
        <v>206</v>
      </c>
      <c r="C8595" s="5" t="s">
        <v>113</v>
      </c>
      <c r="D8595" s="5" t="s">
        <v>486</v>
      </c>
      <c r="E8595" s="5" t="s">
        <v>172</v>
      </c>
      <c r="F8595" s="6">
        <v>43795</v>
      </c>
      <c r="G8595" s="5" t="s">
        <v>148</v>
      </c>
      <c r="H8595" s="5" t="s">
        <v>225</v>
      </c>
      <c r="I8595">
        <v>43617</v>
      </c>
      <c r="J8595">
        <v>178</v>
      </c>
      <c r="K8595">
        <v>120</v>
      </c>
      <c r="L8595">
        <v>1</v>
      </c>
      <c r="M8595">
        <v>3900</v>
      </c>
      <c r="N8595">
        <v>4603.277</v>
      </c>
      <c r="O8595">
        <v>4603.277</v>
      </c>
      <c r="P8595">
        <v>120</v>
      </c>
      <c r="Q8595">
        <v>32.5</v>
      </c>
      <c r="R8595">
        <v>-703.27700000000004</v>
      </c>
      <c r="S8595">
        <v>2019</v>
      </c>
      <c r="T8595">
        <v>11</v>
      </c>
      <c r="U8595">
        <v>48</v>
      </c>
    </row>
    <row r="8596" spans="1:21" x14ac:dyDescent="0.3">
      <c r="A8596" s="5" t="s">
        <v>168</v>
      </c>
      <c r="B8596" s="5" t="s">
        <v>206</v>
      </c>
      <c r="C8596" s="5" t="s">
        <v>113</v>
      </c>
      <c r="D8596" s="5" t="s">
        <v>486</v>
      </c>
      <c r="E8596" s="5" t="s">
        <v>172</v>
      </c>
      <c r="F8596" s="6">
        <v>43795</v>
      </c>
      <c r="G8596" s="5" t="s">
        <v>148</v>
      </c>
      <c r="H8596" s="5" t="s">
        <v>190</v>
      </c>
      <c r="I8596">
        <v>43617</v>
      </c>
      <c r="J8596">
        <v>178</v>
      </c>
      <c r="K8596">
        <v>110</v>
      </c>
      <c r="L8596">
        <v>1</v>
      </c>
      <c r="M8596">
        <v>1500</v>
      </c>
      <c r="N8596">
        <v>4603.277</v>
      </c>
      <c r="O8596">
        <v>4603.277</v>
      </c>
      <c r="P8596">
        <v>110</v>
      </c>
      <c r="Q8596">
        <v>13.6364</v>
      </c>
      <c r="R8596">
        <v>-3103.277</v>
      </c>
      <c r="S8596">
        <v>2019</v>
      </c>
      <c r="T8596">
        <v>11</v>
      </c>
      <c r="U8596">
        <v>48</v>
      </c>
    </row>
    <row r="8597" spans="1:21" x14ac:dyDescent="0.3">
      <c r="A8597" s="5" t="s">
        <v>168</v>
      </c>
      <c r="B8597" s="5" t="s">
        <v>206</v>
      </c>
      <c r="C8597" s="5" t="s">
        <v>113</v>
      </c>
      <c r="D8597" s="5" t="s">
        <v>486</v>
      </c>
      <c r="E8597" s="5" t="s">
        <v>172</v>
      </c>
      <c r="F8597" s="6">
        <v>43795</v>
      </c>
      <c r="G8597" s="5" t="s">
        <v>148</v>
      </c>
      <c r="H8597" s="5" t="s">
        <v>190</v>
      </c>
      <c r="I8597">
        <v>43617</v>
      </c>
      <c r="J8597">
        <v>178</v>
      </c>
      <c r="K8597">
        <v>210</v>
      </c>
      <c r="L8597">
        <v>2</v>
      </c>
      <c r="M8597">
        <v>6930</v>
      </c>
      <c r="N8597">
        <v>9206.5540000000001</v>
      </c>
      <c r="O8597">
        <v>4603.277</v>
      </c>
      <c r="P8597">
        <v>105</v>
      </c>
      <c r="Q8597">
        <v>33</v>
      </c>
      <c r="R8597">
        <v>-2276.5540000000001</v>
      </c>
      <c r="S8597">
        <v>2019</v>
      </c>
      <c r="T8597">
        <v>11</v>
      </c>
      <c r="U8597">
        <v>48</v>
      </c>
    </row>
    <row r="8598" spans="1:21" x14ac:dyDescent="0.3">
      <c r="A8598" s="5" t="s">
        <v>168</v>
      </c>
      <c r="B8598" s="5" t="s">
        <v>206</v>
      </c>
      <c r="C8598" s="5" t="s">
        <v>113</v>
      </c>
      <c r="D8598" s="5" t="s">
        <v>486</v>
      </c>
      <c r="E8598" s="5" t="s">
        <v>172</v>
      </c>
      <c r="F8598" s="6">
        <v>43795</v>
      </c>
      <c r="G8598" s="5" t="s">
        <v>148</v>
      </c>
      <c r="H8598" s="5" t="s">
        <v>190</v>
      </c>
      <c r="I8598">
        <v>43617</v>
      </c>
      <c r="J8598">
        <v>178</v>
      </c>
      <c r="K8598">
        <v>305</v>
      </c>
      <c r="L8598">
        <v>3</v>
      </c>
      <c r="M8598">
        <v>10065</v>
      </c>
      <c r="N8598">
        <v>13809.832</v>
      </c>
      <c r="O8598">
        <v>4603.277</v>
      </c>
      <c r="P8598">
        <v>101.66666666666667</v>
      </c>
      <c r="Q8598">
        <v>33</v>
      </c>
      <c r="R8598">
        <v>-3744.8319999999999</v>
      </c>
      <c r="S8598">
        <v>2019</v>
      </c>
      <c r="T8598">
        <v>11</v>
      </c>
      <c r="U8598">
        <v>48</v>
      </c>
    </row>
    <row r="8599" spans="1:21" x14ac:dyDescent="0.3">
      <c r="A8599" s="5" t="s">
        <v>168</v>
      </c>
      <c r="B8599" s="5" t="s">
        <v>206</v>
      </c>
      <c r="C8599" s="5" t="s">
        <v>113</v>
      </c>
      <c r="D8599" s="5" t="s">
        <v>486</v>
      </c>
      <c r="E8599" s="5" t="s">
        <v>172</v>
      </c>
      <c r="F8599" s="6">
        <v>43795</v>
      </c>
      <c r="G8599" s="5" t="s">
        <v>148</v>
      </c>
      <c r="H8599" s="5" t="s">
        <v>190</v>
      </c>
      <c r="I8599">
        <v>43617</v>
      </c>
      <c r="J8599">
        <v>178</v>
      </c>
      <c r="K8599">
        <v>100</v>
      </c>
      <c r="L8599">
        <v>1</v>
      </c>
      <c r="M8599">
        <v>3300</v>
      </c>
      <c r="N8599">
        <v>4603.277</v>
      </c>
      <c r="O8599">
        <v>4603.277</v>
      </c>
      <c r="P8599">
        <v>100</v>
      </c>
      <c r="Q8599">
        <v>33</v>
      </c>
      <c r="R8599">
        <v>-1303.277</v>
      </c>
      <c r="S8599">
        <v>2019</v>
      </c>
      <c r="T8599">
        <v>11</v>
      </c>
      <c r="U8599">
        <v>48</v>
      </c>
    </row>
    <row r="8600" spans="1:21" x14ac:dyDescent="0.3">
      <c r="A8600" s="5" t="s">
        <v>168</v>
      </c>
      <c r="B8600" s="5" t="s">
        <v>206</v>
      </c>
      <c r="C8600" s="5" t="s">
        <v>113</v>
      </c>
      <c r="D8600" s="5" t="s">
        <v>486</v>
      </c>
      <c r="E8600" s="5" t="s">
        <v>172</v>
      </c>
      <c r="F8600" s="6">
        <v>43795</v>
      </c>
      <c r="G8600" s="5" t="s">
        <v>148</v>
      </c>
      <c r="H8600" s="5" t="s">
        <v>308</v>
      </c>
      <c r="I8600">
        <v>43617</v>
      </c>
      <c r="J8600">
        <v>178</v>
      </c>
      <c r="K8600">
        <v>109</v>
      </c>
      <c r="L8600">
        <v>1</v>
      </c>
      <c r="M8600">
        <v>3597</v>
      </c>
      <c r="N8600">
        <v>4603.277</v>
      </c>
      <c r="O8600">
        <v>4603.277</v>
      </c>
      <c r="P8600">
        <v>109</v>
      </c>
      <c r="Q8600">
        <v>33</v>
      </c>
      <c r="R8600">
        <v>-1006.277</v>
      </c>
      <c r="S8600">
        <v>2019</v>
      </c>
      <c r="T8600">
        <v>11</v>
      </c>
      <c r="U8600">
        <v>48</v>
      </c>
    </row>
    <row r="8601" spans="1:21" x14ac:dyDescent="0.3">
      <c r="A8601" s="5" t="s">
        <v>168</v>
      </c>
      <c r="B8601" s="5" t="s">
        <v>206</v>
      </c>
      <c r="C8601" s="5" t="s">
        <v>118</v>
      </c>
      <c r="D8601" s="5" t="s">
        <v>476</v>
      </c>
      <c r="E8601" s="5" t="s">
        <v>172</v>
      </c>
      <c r="F8601" s="6">
        <v>43795</v>
      </c>
      <c r="G8601" s="5" t="s">
        <v>148</v>
      </c>
      <c r="H8601" s="5" t="s">
        <v>173</v>
      </c>
      <c r="I8601">
        <v>43611</v>
      </c>
      <c r="J8601">
        <v>184</v>
      </c>
      <c r="K8601">
        <v>70</v>
      </c>
      <c r="L8601">
        <v>1</v>
      </c>
      <c r="M8601">
        <v>2170</v>
      </c>
      <c r="N8601">
        <v>2780.143</v>
      </c>
      <c r="O8601">
        <v>2780.143</v>
      </c>
      <c r="P8601">
        <v>70</v>
      </c>
      <c r="Q8601">
        <v>31</v>
      </c>
      <c r="R8601">
        <v>-610.14300000000003</v>
      </c>
      <c r="S8601">
        <v>2019</v>
      </c>
      <c r="T8601">
        <v>11</v>
      </c>
      <c r="U8601">
        <v>48</v>
      </c>
    </row>
    <row r="8602" spans="1:21" x14ac:dyDescent="0.3">
      <c r="A8602" s="5" t="s">
        <v>168</v>
      </c>
      <c r="B8602" s="5" t="s">
        <v>206</v>
      </c>
      <c r="C8602" s="5" t="s">
        <v>118</v>
      </c>
      <c r="D8602" s="5" t="s">
        <v>476</v>
      </c>
      <c r="E8602" s="5" t="s">
        <v>172</v>
      </c>
      <c r="F8602" s="6">
        <v>43795</v>
      </c>
      <c r="G8602" s="5" t="s">
        <v>148</v>
      </c>
      <c r="H8602" s="5" t="s">
        <v>235</v>
      </c>
      <c r="I8602">
        <v>43611</v>
      </c>
      <c r="J8602">
        <v>184</v>
      </c>
      <c r="K8602">
        <v>112.2</v>
      </c>
      <c r="L8602">
        <v>1</v>
      </c>
      <c r="M8602">
        <v>3366</v>
      </c>
      <c r="N8602">
        <v>2780.143</v>
      </c>
      <c r="O8602">
        <v>2780.143</v>
      </c>
      <c r="P8602">
        <v>112.2</v>
      </c>
      <c r="Q8602">
        <v>30</v>
      </c>
      <c r="R8602">
        <v>585.85699999999997</v>
      </c>
      <c r="S8602">
        <v>2019</v>
      </c>
      <c r="T8602">
        <v>11</v>
      </c>
      <c r="U8602">
        <v>48</v>
      </c>
    </row>
    <row r="8603" spans="1:21" x14ac:dyDescent="0.3">
      <c r="A8603" s="5" t="s">
        <v>168</v>
      </c>
      <c r="B8603" s="5" t="s">
        <v>206</v>
      </c>
      <c r="C8603" s="5" t="s">
        <v>118</v>
      </c>
      <c r="D8603" s="5" t="s">
        <v>476</v>
      </c>
      <c r="E8603" s="5" t="s">
        <v>172</v>
      </c>
      <c r="F8603" s="6">
        <v>43795</v>
      </c>
      <c r="G8603" s="5" t="s">
        <v>148</v>
      </c>
      <c r="H8603" s="5" t="s">
        <v>208</v>
      </c>
      <c r="I8603">
        <v>43611</v>
      </c>
      <c r="J8603">
        <v>184</v>
      </c>
      <c r="K8603">
        <v>103.4</v>
      </c>
      <c r="L8603">
        <v>1</v>
      </c>
      <c r="M8603">
        <v>3102</v>
      </c>
      <c r="N8603">
        <v>2780.143</v>
      </c>
      <c r="O8603">
        <v>2780.143</v>
      </c>
      <c r="P8603">
        <v>103.4</v>
      </c>
      <c r="Q8603">
        <v>30</v>
      </c>
      <c r="R8603">
        <v>321.85700000000003</v>
      </c>
      <c r="S8603">
        <v>2019</v>
      </c>
      <c r="T8603">
        <v>11</v>
      </c>
      <c r="U8603">
        <v>48</v>
      </c>
    </row>
    <row r="8604" spans="1:21" x14ac:dyDescent="0.3">
      <c r="A8604" s="5" t="s">
        <v>168</v>
      </c>
      <c r="B8604" s="5" t="s">
        <v>206</v>
      </c>
      <c r="C8604" s="5" t="s">
        <v>118</v>
      </c>
      <c r="D8604" s="5" t="s">
        <v>476</v>
      </c>
      <c r="E8604" s="5" t="s">
        <v>172</v>
      </c>
      <c r="F8604" s="6">
        <v>43795</v>
      </c>
      <c r="G8604" s="5" t="s">
        <v>148</v>
      </c>
      <c r="H8604" s="5" t="s">
        <v>212</v>
      </c>
      <c r="I8604">
        <v>43611</v>
      </c>
      <c r="J8604">
        <v>184</v>
      </c>
      <c r="K8604">
        <v>122</v>
      </c>
      <c r="L8604">
        <v>1</v>
      </c>
      <c r="M8604">
        <v>3172</v>
      </c>
      <c r="N8604">
        <v>2780.143</v>
      </c>
      <c r="O8604">
        <v>2780.143</v>
      </c>
      <c r="P8604">
        <v>122</v>
      </c>
      <c r="Q8604">
        <v>26</v>
      </c>
      <c r="R8604">
        <v>391.85700000000003</v>
      </c>
      <c r="S8604">
        <v>2019</v>
      </c>
      <c r="T8604">
        <v>11</v>
      </c>
      <c r="U8604">
        <v>48</v>
      </c>
    </row>
    <row r="8605" spans="1:21" x14ac:dyDescent="0.3">
      <c r="A8605" s="5" t="s">
        <v>168</v>
      </c>
      <c r="B8605" s="5" t="s">
        <v>175</v>
      </c>
      <c r="C8605" s="5" t="s">
        <v>84</v>
      </c>
      <c r="D8605" s="5" t="s">
        <v>456</v>
      </c>
      <c r="E8605" s="5" t="s">
        <v>172</v>
      </c>
      <c r="F8605" s="6">
        <v>43797</v>
      </c>
      <c r="G8605" s="5" t="s">
        <v>148</v>
      </c>
      <c r="H8605" s="5" t="s">
        <v>191</v>
      </c>
      <c r="I8605">
        <v>43638</v>
      </c>
      <c r="J8605">
        <v>159</v>
      </c>
      <c r="K8605">
        <v>429</v>
      </c>
      <c r="L8605">
        <v>4</v>
      </c>
      <c r="M8605">
        <v>13942.5</v>
      </c>
      <c r="N8605">
        <v>10109.478999999999</v>
      </c>
      <c r="O8605">
        <v>2527.37</v>
      </c>
      <c r="P8605">
        <v>107.25</v>
      </c>
      <c r="Q8605">
        <v>32.5</v>
      </c>
      <c r="R8605">
        <v>3833.0210000000002</v>
      </c>
      <c r="S8605">
        <v>2019</v>
      </c>
      <c r="T8605">
        <v>11</v>
      </c>
      <c r="U8605">
        <v>48</v>
      </c>
    </row>
    <row r="8606" spans="1:21" x14ac:dyDescent="0.3">
      <c r="A8606" s="5" t="s">
        <v>168</v>
      </c>
      <c r="B8606" s="5" t="s">
        <v>175</v>
      </c>
      <c r="C8606" s="5" t="s">
        <v>84</v>
      </c>
      <c r="D8606" s="5" t="s">
        <v>456</v>
      </c>
      <c r="E8606" s="5" t="s">
        <v>172</v>
      </c>
      <c r="F8606" s="6">
        <v>43797</v>
      </c>
      <c r="G8606" s="5" t="s">
        <v>148</v>
      </c>
      <c r="H8606" s="5" t="s">
        <v>321</v>
      </c>
      <c r="I8606">
        <v>43638</v>
      </c>
      <c r="J8606">
        <v>159</v>
      </c>
      <c r="K8606">
        <v>474</v>
      </c>
      <c r="L8606">
        <v>4</v>
      </c>
      <c r="M8606">
        <v>15168</v>
      </c>
      <c r="N8606">
        <v>10109.478999999999</v>
      </c>
      <c r="O8606">
        <v>2527.37</v>
      </c>
      <c r="P8606">
        <v>118.5</v>
      </c>
      <c r="Q8606">
        <v>32</v>
      </c>
      <c r="R8606">
        <v>5058.5209999999997</v>
      </c>
      <c r="S8606">
        <v>2019</v>
      </c>
      <c r="T8606">
        <v>11</v>
      </c>
      <c r="U8606">
        <v>48</v>
      </c>
    </row>
    <row r="8607" spans="1:21" x14ac:dyDescent="0.3">
      <c r="A8607" s="5" t="s">
        <v>168</v>
      </c>
      <c r="B8607" s="5" t="s">
        <v>175</v>
      </c>
      <c r="C8607" s="5" t="s">
        <v>84</v>
      </c>
      <c r="D8607" s="5" t="s">
        <v>456</v>
      </c>
      <c r="E8607" s="5" t="s">
        <v>172</v>
      </c>
      <c r="F8607" s="6">
        <v>43797</v>
      </c>
      <c r="G8607" s="5" t="s">
        <v>148</v>
      </c>
      <c r="H8607" s="5" t="s">
        <v>181</v>
      </c>
      <c r="I8607">
        <v>43638</v>
      </c>
      <c r="J8607">
        <v>159</v>
      </c>
      <c r="K8607">
        <v>116</v>
      </c>
      <c r="L8607">
        <v>1</v>
      </c>
      <c r="M8607">
        <v>3770</v>
      </c>
      <c r="N8607">
        <v>2527.37</v>
      </c>
      <c r="O8607">
        <v>2527.37</v>
      </c>
      <c r="P8607">
        <v>116</v>
      </c>
      <c r="Q8607">
        <v>32.5</v>
      </c>
      <c r="R8607">
        <v>1242.6300000000001</v>
      </c>
      <c r="S8607">
        <v>2019</v>
      </c>
      <c r="T8607">
        <v>11</v>
      </c>
      <c r="U8607">
        <v>48</v>
      </c>
    </row>
    <row r="8608" spans="1:21" x14ac:dyDescent="0.3">
      <c r="A8608" s="5" t="s">
        <v>168</v>
      </c>
      <c r="B8608" s="5" t="s">
        <v>175</v>
      </c>
      <c r="C8608" s="5" t="s">
        <v>84</v>
      </c>
      <c r="D8608" s="5" t="s">
        <v>456</v>
      </c>
      <c r="E8608" s="5" t="s">
        <v>172</v>
      </c>
      <c r="F8608" s="6">
        <v>43797</v>
      </c>
      <c r="G8608" s="5" t="s">
        <v>148</v>
      </c>
      <c r="H8608" s="5" t="s">
        <v>183</v>
      </c>
      <c r="I8608">
        <v>43638</v>
      </c>
      <c r="J8608">
        <v>159</v>
      </c>
      <c r="K8608">
        <v>320</v>
      </c>
      <c r="L8608">
        <v>3</v>
      </c>
      <c r="M8608">
        <v>10400</v>
      </c>
      <c r="N8608">
        <v>7582.1090000000004</v>
      </c>
      <c r="O8608">
        <v>2527.37</v>
      </c>
      <c r="P8608">
        <v>106.66666666666667</v>
      </c>
      <c r="Q8608">
        <v>32.5</v>
      </c>
      <c r="R8608">
        <v>2817.8910000000001</v>
      </c>
      <c r="S8608">
        <v>2019</v>
      </c>
      <c r="T8608">
        <v>11</v>
      </c>
      <c r="U8608">
        <v>48</v>
      </c>
    </row>
    <row r="8609" spans="1:21" x14ac:dyDescent="0.3">
      <c r="A8609" s="5" t="s">
        <v>168</v>
      </c>
      <c r="B8609" s="5" t="s">
        <v>175</v>
      </c>
      <c r="C8609" s="5" t="s">
        <v>84</v>
      </c>
      <c r="D8609" s="5" t="s">
        <v>456</v>
      </c>
      <c r="E8609" s="5" t="s">
        <v>172</v>
      </c>
      <c r="F8609" s="6">
        <v>43797</v>
      </c>
      <c r="G8609" s="5" t="s">
        <v>148</v>
      </c>
      <c r="H8609" s="5" t="s">
        <v>246</v>
      </c>
      <c r="I8609">
        <v>43638</v>
      </c>
      <c r="J8609">
        <v>159</v>
      </c>
      <c r="K8609">
        <v>550</v>
      </c>
      <c r="L8609">
        <v>5</v>
      </c>
      <c r="M8609">
        <v>17875</v>
      </c>
      <c r="N8609">
        <v>12636.849</v>
      </c>
      <c r="O8609">
        <v>2527.37</v>
      </c>
      <c r="P8609">
        <v>110</v>
      </c>
      <c r="Q8609">
        <v>32.5</v>
      </c>
      <c r="R8609">
        <v>5238.1509999999998</v>
      </c>
      <c r="S8609">
        <v>2019</v>
      </c>
      <c r="T8609">
        <v>11</v>
      </c>
      <c r="U8609">
        <v>48</v>
      </c>
    </row>
    <row r="8610" spans="1:21" x14ac:dyDescent="0.3">
      <c r="A8610" s="5" t="s">
        <v>168</v>
      </c>
      <c r="B8610" s="5" t="s">
        <v>175</v>
      </c>
      <c r="C8610" s="5" t="s">
        <v>84</v>
      </c>
      <c r="D8610" s="5" t="s">
        <v>456</v>
      </c>
      <c r="E8610" s="5" t="s">
        <v>172</v>
      </c>
      <c r="F8610" s="6">
        <v>43797</v>
      </c>
      <c r="G8610" s="5" t="s">
        <v>148</v>
      </c>
      <c r="H8610" s="5" t="s">
        <v>269</v>
      </c>
      <c r="I8610">
        <v>43638</v>
      </c>
      <c r="J8610">
        <v>159</v>
      </c>
      <c r="K8610">
        <v>1420</v>
      </c>
      <c r="L8610">
        <v>13</v>
      </c>
      <c r="M8610">
        <v>45440</v>
      </c>
      <c r="N8610">
        <v>32855.807999999997</v>
      </c>
      <c r="O8610">
        <v>2527.37</v>
      </c>
      <c r="P8610">
        <v>109.23076923076923</v>
      </c>
      <c r="Q8610">
        <v>32</v>
      </c>
      <c r="R8610">
        <v>12584.191999999999</v>
      </c>
      <c r="S8610">
        <v>2019</v>
      </c>
      <c r="T8610">
        <v>11</v>
      </c>
      <c r="U8610">
        <v>48</v>
      </c>
    </row>
    <row r="8611" spans="1:21" x14ac:dyDescent="0.3">
      <c r="A8611" s="5" t="s">
        <v>168</v>
      </c>
      <c r="B8611" s="5" t="s">
        <v>175</v>
      </c>
      <c r="C8611" s="5" t="s">
        <v>84</v>
      </c>
      <c r="D8611" s="5" t="s">
        <v>456</v>
      </c>
      <c r="E8611" s="5" t="s">
        <v>172</v>
      </c>
      <c r="F8611" s="6">
        <v>43797</v>
      </c>
      <c r="G8611" s="5" t="s">
        <v>148</v>
      </c>
      <c r="H8611" s="5" t="s">
        <v>230</v>
      </c>
      <c r="I8611">
        <v>43638</v>
      </c>
      <c r="J8611">
        <v>159</v>
      </c>
      <c r="K8611">
        <v>1314</v>
      </c>
      <c r="L8611">
        <v>12</v>
      </c>
      <c r="M8611">
        <v>42048</v>
      </c>
      <c r="N8611">
        <v>30328.437999999998</v>
      </c>
      <c r="O8611">
        <v>2527.37</v>
      </c>
      <c r="P8611">
        <v>109.5</v>
      </c>
      <c r="Q8611">
        <v>32</v>
      </c>
      <c r="R8611">
        <v>11719.562</v>
      </c>
      <c r="S8611">
        <v>2019</v>
      </c>
      <c r="T8611">
        <v>11</v>
      </c>
      <c r="U8611">
        <v>48</v>
      </c>
    </row>
    <row r="8612" spans="1:21" x14ac:dyDescent="0.3">
      <c r="A8612" s="5" t="s">
        <v>168</v>
      </c>
      <c r="B8612" s="5" t="s">
        <v>175</v>
      </c>
      <c r="C8612" s="5" t="s">
        <v>84</v>
      </c>
      <c r="D8612" s="5" t="s">
        <v>456</v>
      </c>
      <c r="E8612" s="5" t="s">
        <v>172</v>
      </c>
      <c r="F8612" s="6">
        <v>43797</v>
      </c>
      <c r="G8612" s="5" t="s">
        <v>148</v>
      </c>
      <c r="H8612" s="5" t="s">
        <v>190</v>
      </c>
      <c r="I8612">
        <v>43638</v>
      </c>
      <c r="J8612">
        <v>159</v>
      </c>
      <c r="K8612">
        <v>108</v>
      </c>
      <c r="L8612">
        <v>1</v>
      </c>
      <c r="M8612">
        <v>3510</v>
      </c>
      <c r="N8612">
        <v>2527.37</v>
      </c>
      <c r="O8612">
        <v>2527.37</v>
      </c>
      <c r="P8612">
        <v>108</v>
      </c>
      <c r="Q8612">
        <v>32.5</v>
      </c>
      <c r="R8612">
        <v>982.63</v>
      </c>
      <c r="S8612">
        <v>2019</v>
      </c>
      <c r="T8612">
        <v>11</v>
      </c>
      <c r="U8612">
        <v>48</v>
      </c>
    </row>
    <row r="8613" spans="1:21" x14ac:dyDescent="0.3">
      <c r="A8613" s="5" t="s">
        <v>168</v>
      </c>
      <c r="B8613" s="5" t="s">
        <v>175</v>
      </c>
      <c r="C8613" s="5" t="s">
        <v>85</v>
      </c>
      <c r="D8613" s="5" t="s">
        <v>487</v>
      </c>
      <c r="E8613" s="5" t="s">
        <v>172</v>
      </c>
      <c r="F8613" s="6">
        <v>43797</v>
      </c>
      <c r="G8613" s="5" t="s">
        <v>148</v>
      </c>
      <c r="H8613" s="5" t="s">
        <v>481</v>
      </c>
      <c r="I8613">
        <v>43631</v>
      </c>
      <c r="J8613">
        <v>166</v>
      </c>
      <c r="K8613">
        <v>203</v>
      </c>
      <c r="L8613">
        <v>2</v>
      </c>
      <c r="M8613">
        <v>6597.5</v>
      </c>
      <c r="N8613">
        <v>4553.7290000000003</v>
      </c>
      <c r="O8613">
        <v>2276.8649999999998</v>
      </c>
      <c r="P8613">
        <v>101.5</v>
      </c>
      <c r="Q8613">
        <v>32.5</v>
      </c>
      <c r="R8613">
        <v>2043.771</v>
      </c>
      <c r="S8613">
        <v>2019</v>
      </c>
      <c r="T8613">
        <v>11</v>
      </c>
      <c r="U8613">
        <v>48</v>
      </c>
    </row>
    <row r="8614" spans="1:21" x14ac:dyDescent="0.3">
      <c r="A8614" s="5" t="s">
        <v>168</v>
      </c>
      <c r="B8614" s="5" t="s">
        <v>175</v>
      </c>
      <c r="C8614" s="5" t="s">
        <v>85</v>
      </c>
      <c r="D8614" s="5" t="s">
        <v>487</v>
      </c>
      <c r="E8614" s="5" t="s">
        <v>172</v>
      </c>
      <c r="F8614" s="6">
        <v>43797</v>
      </c>
      <c r="G8614" s="5" t="s">
        <v>148</v>
      </c>
      <c r="H8614" s="5" t="s">
        <v>202</v>
      </c>
      <c r="I8614">
        <v>43631</v>
      </c>
      <c r="J8614">
        <v>166</v>
      </c>
      <c r="K8614">
        <v>997</v>
      </c>
      <c r="L8614">
        <v>10</v>
      </c>
      <c r="M8614">
        <v>32402.5</v>
      </c>
      <c r="N8614">
        <v>22768.646000000001</v>
      </c>
      <c r="O8614">
        <v>2276.8649999999998</v>
      </c>
      <c r="P8614">
        <v>99.7</v>
      </c>
      <c r="Q8614">
        <v>32.5</v>
      </c>
      <c r="R8614">
        <v>9633.8539999999994</v>
      </c>
      <c r="S8614">
        <v>2019</v>
      </c>
      <c r="T8614">
        <v>11</v>
      </c>
      <c r="U8614">
        <v>48</v>
      </c>
    </row>
    <row r="8615" spans="1:21" x14ac:dyDescent="0.3">
      <c r="A8615" s="5" t="s">
        <v>168</v>
      </c>
      <c r="B8615" s="5" t="s">
        <v>175</v>
      </c>
      <c r="C8615" s="5" t="s">
        <v>85</v>
      </c>
      <c r="D8615" s="5" t="s">
        <v>487</v>
      </c>
      <c r="E8615" s="5" t="s">
        <v>172</v>
      </c>
      <c r="F8615" s="6">
        <v>43797</v>
      </c>
      <c r="G8615" s="5" t="s">
        <v>148</v>
      </c>
      <c r="H8615" s="5" t="s">
        <v>204</v>
      </c>
      <c r="I8615">
        <v>43631</v>
      </c>
      <c r="J8615">
        <v>166</v>
      </c>
      <c r="K8615">
        <v>428</v>
      </c>
      <c r="L8615">
        <v>4</v>
      </c>
      <c r="M8615">
        <v>13910</v>
      </c>
      <c r="N8615">
        <v>9107.4580000000005</v>
      </c>
      <c r="O8615">
        <v>2276.8649999999998</v>
      </c>
      <c r="P8615">
        <v>107</v>
      </c>
      <c r="Q8615">
        <v>32.5</v>
      </c>
      <c r="R8615">
        <v>4802.5420000000004</v>
      </c>
      <c r="S8615">
        <v>2019</v>
      </c>
      <c r="T8615">
        <v>11</v>
      </c>
      <c r="U8615">
        <v>48</v>
      </c>
    </row>
    <row r="8616" spans="1:21" x14ac:dyDescent="0.3">
      <c r="A8616" s="5" t="s">
        <v>168</v>
      </c>
      <c r="B8616" s="5" t="s">
        <v>175</v>
      </c>
      <c r="C8616" s="5" t="s">
        <v>85</v>
      </c>
      <c r="D8616" s="5" t="s">
        <v>487</v>
      </c>
      <c r="E8616" s="5" t="s">
        <v>172</v>
      </c>
      <c r="F8616" s="6">
        <v>43797</v>
      </c>
      <c r="G8616" s="5" t="s">
        <v>148</v>
      </c>
      <c r="H8616" s="5" t="s">
        <v>217</v>
      </c>
      <c r="I8616">
        <v>43631</v>
      </c>
      <c r="J8616">
        <v>166</v>
      </c>
      <c r="K8616">
        <v>948</v>
      </c>
      <c r="L8616">
        <v>9</v>
      </c>
      <c r="M8616">
        <v>30810</v>
      </c>
      <c r="N8616">
        <v>20491.781999999999</v>
      </c>
      <c r="O8616">
        <v>2276.8649999999998</v>
      </c>
      <c r="P8616">
        <v>105.33333333333333</v>
      </c>
      <c r="Q8616">
        <v>32.5</v>
      </c>
      <c r="R8616">
        <v>10318.218000000001</v>
      </c>
      <c r="S8616">
        <v>2019</v>
      </c>
      <c r="T8616">
        <v>11</v>
      </c>
      <c r="U8616">
        <v>48</v>
      </c>
    </row>
    <row r="8617" spans="1:21" x14ac:dyDescent="0.3">
      <c r="A8617" s="5" t="s">
        <v>168</v>
      </c>
      <c r="B8617" s="5" t="s">
        <v>175</v>
      </c>
      <c r="C8617" s="5" t="s">
        <v>85</v>
      </c>
      <c r="D8617" s="5" t="s">
        <v>487</v>
      </c>
      <c r="E8617" s="5" t="s">
        <v>172</v>
      </c>
      <c r="F8617" s="6">
        <v>43797</v>
      </c>
      <c r="G8617" s="5" t="s">
        <v>148</v>
      </c>
      <c r="H8617" s="5" t="s">
        <v>203</v>
      </c>
      <c r="I8617">
        <v>43631</v>
      </c>
      <c r="J8617">
        <v>166</v>
      </c>
      <c r="K8617">
        <v>209</v>
      </c>
      <c r="L8617">
        <v>2</v>
      </c>
      <c r="M8617">
        <v>6792.5</v>
      </c>
      <c r="N8617">
        <v>4553.7290000000003</v>
      </c>
      <c r="O8617">
        <v>2276.8649999999998</v>
      </c>
      <c r="P8617">
        <v>104.5</v>
      </c>
      <c r="Q8617">
        <v>32.5</v>
      </c>
      <c r="R8617">
        <v>2238.7710000000002</v>
      </c>
      <c r="S8617">
        <v>2019</v>
      </c>
      <c r="T8617">
        <v>11</v>
      </c>
      <c r="U8617">
        <v>48</v>
      </c>
    </row>
    <row r="8618" spans="1:21" x14ac:dyDescent="0.3">
      <c r="A8618" s="5" t="s">
        <v>168</v>
      </c>
      <c r="B8618" s="5" t="s">
        <v>175</v>
      </c>
      <c r="C8618" s="5" t="s">
        <v>85</v>
      </c>
      <c r="D8618" s="5" t="s">
        <v>487</v>
      </c>
      <c r="E8618" s="5" t="s">
        <v>172</v>
      </c>
      <c r="F8618" s="6">
        <v>43797</v>
      </c>
      <c r="G8618" s="5" t="s">
        <v>148</v>
      </c>
      <c r="H8618" s="5" t="s">
        <v>189</v>
      </c>
      <c r="I8618">
        <v>43631</v>
      </c>
      <c r="J8618">
        <v>166</v>
      </c>
      <c r="K8618">
        <v>107</v>
      </c>
      <c r="L8618">
        <v>1</v>
      </c>
      <c r="M8618">
        <v>3477.5</v>
      </c>
      <c r="N8618">
        <v>2276.8649999999998</v>
      </c>
      <c r="O8618">
        <v>2276.8649999999998</v>
      </c>
      <c r="P8618">
        <v>107</v>
      </c>
      <c r="Q8618">
        <v>32.5</v>
      </c>
      <c r="R8618">
        <v>1200.635</v>
      </c>
      <c r="S8618">
        <v>2019</v>
      </c>
      <c r="T8618">
        <v>11</v>
      </c>
      <c r="U8618">
        <v>48</v>
      </c>
    </row>
    <row r="8619" spans="1:21" x14ac:dyDescent="0.3">
      <c r="A8619" s="5" t="s">
        <v>168</v>
      </c>
      <c r="B8619" s="5" t="s">
        <v>175</v>
      </c>
      <c r="C8619" s="5" t="s">
        <v>85</v>
      </c>
      <c r="D8619" s="5" t="s">
        <v>487</v>
      </c>
      <c r="E8619" s="5" t="s">
        <v>172</v>
      </c>
      <c r="F8619" s="6">
        <v>43797</v>
      </c>
      <c r="G8619" s="5" t="s">
        <v>148</v>
      </c>
      <c r="H8619" s="5" t="s">
        <v>190</v>
      </c>
      <c r="I8619">
        <v>43631</v>
      </c>
      <c r="J8619">
        <v>166</v>
      </c>
      <c r="K8619">
        <v>105</v>
      </c>
      <c r="L8619">
        <v>1</v>
      </c>
      <c r="M8619">
        <v>1500</v>
      </c>
      <c r="N8619">
        <v>2276.8649999999998</v>
      </c>
      <c r="O8619">
        <v>2276.8649999999998</v>
      </c>
      <c r="P8619">
        <v>105</v>
      </c>
      <c r="Q8619">
        <v>14.2857</v>
      </c>
      <c r="R8619">
        <v>-776.86500000000001</v>
      </c>
      <c r="S8619">
        <v>2019</v>
      </c>
      <c r="T8619">
        <v>11</v>
      </c>
      <c r="U8619">
        <v>48</v>
      </c>
    </row>
    <row r="8620" spans="1:21" x14ac:dyDescent="0.3">
      <c r="A8620" s="5" t="s">
        <v>168</v>
      </c>
      <c r="B8620" s="5" t="s">
        <v>175</v>
      </c>
      <c r="C8620" s="5" t="s">
        <v>85</v>
      </c>
      <c r="D8620" s="5" t="s">
        <v>487</v>
      </c>
      <c r="E8620" s="5" t="s">
        <v>227</v>
      </c>
      <c r="F8620" s="6">
        <v>43797</v>
      </c>
      <c r="G8620" s="5" t="s">
        <v>148</v>
      </c>
      <c r="H8620" s="5" t="s">
        <v>190</v>
      </c>
      <c r="I8620">
        <v>43631</v>
      </c>
      <c r="J8620">
        <v>166</v>
      </c>
      <c r="K8620">
        <v>-105</v>
      </c>
      <c r="L8620">
        <v>-1</v>
      </c>
      <c r="M8620">
        <v>-1500</v>
      </c>
      <c r="N8620">
        <v>-2276.8649999999998</v>
      </c>
      <c r="O8620">
        <v>-2276.8649999999998</v>
      </c>
      <c r="P8620">
        <v>105</v>
      </c>
      <c r="Q8620">
        <v>14.2857</v>
      </c>
      <c r="R8620">
        <v>776.86500000000001</v>
      </c>
      <c r="S8620">
        <v>2019</v>
      </c>
      <c r="T8620">
        <v>11</v>
      </c>
      <c r="U8620">
        <v>48</v>
      </c>
    </row>
    <row r="8621" spans="1:21" x14ac:dyDescent="0.3">
      <c r="A8621" s="5" t="s">
        <v>168</v>
      </c>
      <c r="B8621" s="5" t="s">
        <v>175</v>
      </c>
      <c r="C8621" s="5" t="s">
        <v>85</v>
      </c>
      <c r="D8621" s="5" t="s">
        <v>487</v>
      </c>
      <c r="E8621" s="5" t="s">
        <v>172</v>
      </c>
      <c r="F8621" s="6">
        <v>43797</v>
      </c>
      <c r="G8621" s="5" t="s">
        <v>148</v>
      </c>
      <c r="H8621" s="5" t="s">
        <v>190</v>
      </c>
      <c r="I8621">
        <v>43631</v>
      </c>
      <c r="J8621">
        <v>166</v>
      </c>
      <c r="K8621">
        <v>105</v>
      </c>
      <c r="L8621">
        <v>1</v>
      </c>
      <c r="M8621">
        <v>1500</v>
      </c>
      <c r="N8621">
        <v>2276.8649999999998</v>
      </c>
      <c r="O8621">
        <v>2276.8649999999998</v>
      </c>
      <c r="P8621">
        <v>105</v>
      </c>
      <c r="Q8621">
        <v>14.2857</v>
      </c>
      <c r="R8621">
        <v>-776.86500000000001</v>
      </c>
      <c r="S8621">
        <v>2019</v>
      </c>
      <c r="T8621">
        <v>11</v>
      </c>
      <c r="U8621">
        <v>48</v>
      </c>
    </row>
    <row r="8622" spans="1:21" x14ac:dyDescent="0.3">
      <c r="A8622" s="5" t="s">
        <v>168</v>
      </c>
      <c r="B8622" s="5" t="s">
        <v>175</v>
      </c>
      <c r="C8622" s="5" t="s">
        <v>85</v>
      </c>
      <c r="D8622" s="5" t="s">
        <v>487</v>
      </c>
      <c r="E8622" s="5" t="s">
        <v>172</v>
      </c>
      <c r="F8622" s="6">
        <v>43797</v>
      </c>
      <c r="G8622" s="5" t="s">
        <v>148</v>
      </c>
      <c r="H8622" s="5" t="s">
        <v>180</v>
      </c>
      <c r="I8622">
        <v>43631</v>
      </c>
      <c r="J8622">
        <v>166</v>
      </c>
      <c r="K8622">
        <v>100</v>
      </c>
      <c r="L8622">
        <v>1</v>
      </c>
      <c r="M8622">
        <v>3250</v>
      </c>
      <c r="N8622">
        <v>2276.8649999999998</v>
      </c>
      <c r="O8622">
        <v>2276.8649999999998</v>
      </c>
      <c r="P8622">
        <v>100</v>
      </c>
      <c r="Q8622">
        <v>32.5</v>
      </c>
      <c r="R8622">
        <v>973.13499999999999</v>
      </c>
      <c r="S8622">
        <v>2019</v>
      </c>
      <c r="T8622">
        <v>11</v>
      </c>
      <c r="U8622">
        <v>48</v>
      </c>
    </row>
    <row r="8623" spans="1:21" x14ac:dyDescent="0.3">
      <c r="A8623" s="5" t="s">
        <v>168</v>
      </c>
      <c r="B8623" s="5" t="s">
        <v>175</v>
      </c>
      <c r="C8623" s="5" t="s">
        <v>85</v>
      </c>
      <c r="D8623" s="5" t="s">
        <v>487</v>
      </c>
      <c r="E8623" s="5" t="s">
        <v>172</v>
      </c>
      <c r="F8623" s="6">
        <v>43797</v>
      </c>
      <c r="G8623" s="5" t="s">
        <v>148</v>
      </c>
      <c r="H8623" s="5" t="s">
        <v>222</v>
      </c>
      <c r="I8623">
        <v>43631</v>
      </c>
      <c r="J8623">
        <v>166</v>
      </c>
      <c r="K8623">
        <v>116</v>
      </c>
      <c r="L8623">
        <v>1</v>
      </c>
      <c r="M8623">
        <v>3770</v>
      </c>
      <c r="N8623">
        <v>2276.8649999999998</v>
      </c>
      <c r="O8623">
        <v>2276.8649999999998</v>
      </c>
      <c r="P8623">
        <v>116</v>
      </c>
      <c r="Q8623">
        <v>32.5</v>
      </c>
      <c r="R8623">
        <v>1493.135</v>
      </c>
      <c r="S8623">
        <v>2019</v>
      </c>
      <c r="T8623">
        <v>11</v>
      </c>
      <c r="U8623">
        <v>48</v>
      </c>
    </row>
    <row r="8624" spans="1:21" x14ac:dyDescent="0.3">
      <c r="A8624" s="5" t="s">
        <v>168</v>
      </c>
      <c r="B8624" s="5" t="s">
        <v>175</v>
      </c>
      <c r="C8624" s="5" t="s">
        <v>85</v>
      </c>
      <c r="D8624" s="5" t="s">
        <v>487</v>
      </c>
      <c r="E8624" s="5" t="s">
        <v>172</v>
      </c>
      <c r="F8624" s="6">
        <v>43797</v>
      </c>
      <c r="G8624" s="5" t="s">
        <v>148</v>
      </c>
      <c r="H8624" s="5" t="s">
        <v>184</v>
      </c>
      <c r="I8624">
        <v>43631</v>
      </c>
      <c r="J8624">
        <v>166</v>
      </c>
      <c r="K8624">
        <v>2824</v>
      </c>
      <c r="L8624">
        <v>25</v>
      </c>
      <c r="M8624">
        <v>90368</v>
      </c>
      <c r="N8624">
        <v>56921.616000000002</v>
      </c>
      <c r="O8624">
        <v>2276.8649999999998</v>
      </c>
      <c r="P8624">
        <v>112.96</v>
      </c>
      <c r="Q8624">
        <v>32</v>
      </c>
      <c r="R8624">
        <v>33446.383999999998</v>
      </c>
      <c r="S8624">
        <v>2019</v>
      </c>
      <c r="T8624">
        <v>11</v>
      </c>
      <c r="U8624">
        <v>48</v>
      </c>
    </row>
    <row r="8625" spans="1:21" x14ac:dyDescent="0.3">
      <c r="A8625" s="5" t="s">
        <v>168</v>
      </c>
      <c r="B8625" s="5" t="s">
        <v>175</v>
      </c>
      <c r="C8625" s="5" t="s">
        <v>85</v>
      </c>
      <c r="D8625" s="5" t="s">
        <v>487</v>
      </c>
      <c r="E8625" s="5" t="s">
        <v>172</v>
      </c>
      <c r="F8625" s="6">
        <v>43797</v>
      </c>
      <c r="G8625" s="5" t="s">
        <v>148</v>
      </c>
      <c r="H8625" s="5" t="s">
        <v>231</v>
      </c>
      <c r="I8625">
        <v>43631</v>
      </c>
      <c r="J8625">
        <v>166</v>
      </c>
      <c r="K8625">
        <v>102</v>
      </c>
      <c r="L8625">
        <v>1</v>
      </c>
      <c r="M8625">
        <v>3315</v>
      </c>
      <c r="N8625">
        <v>2276.8649999999998</v>
      </c>
      <c r="O8625">
        <v>2276.8649999999998</v>
      </c>
      <c r="P8625">
        <v>102</v>
      </c>
      <c r="Q8625">
        <v>32.5</v>
      </c>
      <c r="R8625">
        <v>1038.135</v>
      </c>
      <c r="S8625">
        <v>2019</v>
      </c>
      <c r="T8625">
        <v>11</v>
      </c>
      <c r="U8625">
        <v>48</v>
      </c>
    </row>
    <row r="8626" spans="1:21" x14ac:dyDescent="0.3">
      <c r="A8626" s="5" t="s">
        <v>168</v>
      </c>
      <c r="B8626" s="5" t="s">
        <v>175</v>
      </c>
      <c r="C8626" s="5" t="s">
        <v>85</v>
      </c>
      <c r="D8626" s="5" t="s">
        <v>487</v>
      </c>
      <c r="E8626" s="5" t="s">
        <v>172</v>
      </c>
      <c r="F8626" s="6">
        <v>43797</v>
      </c>
      <c r="G8626" s="5" t="s">
        <v>148</v>
      </c>
      <c r="H8626" s="5" t="s">
        <v>186</v>
      </c>
      <c r="I8626">
        <v>43631</v>
      </c>
      <c r="J8626">
        <v>166</v>
      </c>
      <c r="K8626">
        <v>100</v>
      </c>
      <c r="L8626">
        <v>1</v>
      </c>
      <c r="M8626">
        <v>3250</v>
      </c>
      <c r="N8626">
        <v>2276.8649999999998</v>
      </c>
      <c r="O8626">
        <v>2276.8649999999998</v>
      </c>
      <c r="P8626">
        <v>100</v>
      </c>
      <c r="Q8626">
        <v>32.5</v>
      </c>
      <c r="R8626">
        <v>973.13499999999999</v>
      </c>
      <c r="S8626">
        <v>2019</v>
      </c>
      <c r="T8626">
        <v>11</v>
      </c>
      <c r="U8626">
        <v>48</v>
      </c>
    </row>
    <row r="8627" spans="1:21" x14ac:dyDescent="0.3">
      <c r="A8627" s="5" t="s">
        <v>168</v>
      </c>
      <c r="B8627" s="5" t="s">
        <v>175</v>
      </c>
      <c r="C8627" s="5" t="s">
        <v>85</v>
      </c>
      <c r="D8627" s="5" t="s">
        <v>487</v>
      </c>
      <c r="E8627" s="5" t="s">
        <v>172</v>
      </c>
      <c r="F8627" s="6">
        <v>43797</v>
      </c>
      <c r="G8627" s="5" t="s">
        <v>148</v>
      </c>
      <c r="H8627" s="5" t="s">
        <v>284</v>
      </c>
      <c r="I8627">
        <v>43631</v>
      </c>
      <c r="J8627">
        <v>166</v>
      </c>
      <c r="K8627">
        <v>310</v>
      </c>
      <c r="L8627">
        <v>3</v>
      </c>
      <c r="M8627">
        <v>10075</v>
      </c>
      <c r="N8627">
        <v>6830.5940000000001</v>
      </c>
      <c r="O8627">
        <v>2276.8649999999998</v>
      </c>
      <c r="P8627">
        <v>103.33333333333333</v>
      </c>
      <c r="Q8627">
        <v>32.5</v>
      </c>
      <c r="R8627">
        <v>3244.4059999999999</v>
      </c>
      <c r="S8627">
        <v>2019</v>
      </c>
      <c r="T8627">
        <v>11</v>
      </c>
      <c r="U8627">
        <v>48</v>
      </c>
    </row>
    <row r="8628" spans="1:21" x14ac:dyDescent="0.3">
      <c r="A8628" s="5" t="s">
        <v>168</v>
      </c>
      <c r="B8628" s="5" t="s">
        <v>175</v>
      </c>
      <c r="C8628" s="5" t="s">
        <v>85</v>
      </c>
      <c r="D8628" s="5" t="s">
        <v>487</v>
      </c>
      <c r="E8628" s="5" t="s">
        <v>172</v>
      </c>
      <c r="F8628" s="6">
        <v>43797</v>
      </c>
      <c r="G8628" s="5" t="s">
        <v>148</v>
      </c>
      <c r="H8628" s="5" t="s">
        <v>225</v>
      </c>
      <c r="I8628">
        <v>43631</v>
      </c>
      <c r="J8628">
        <v>166</v>
      </c>
      <c r="K8628">
        <v>190</v>
      </c>
      <c r="L8628">
        <v>2</v>
      </c>
      <c r="M8628">
        <v>6080</v>
      </c>
      <c r="N8628">
        <v>4553.7290000000003</v>
      </c>
      <c r="O8628">
        <v>2276.8649999999998</v>
      </c>
      <c r="P8628">
        <v>95</v>
      </c>
      <c r="Q8628">
        <v>32</v>
      </c>
      <c r="R8628">
        <v>1526.271</v>
      </c>
      <c r="S8628">
        <v>2019</v>
      </c>
      <c r="T8628">
        <v>11</v>
      </c>
      <c r="U8628">
        <v>48</v>
      </c>
    </row>
    <row r="8629" spans="1:21" x14ac:dyDescent="0.3">
      <c r="A8629" s="5" t="s">
        <v>168</v>
      </c>
      <c r="B8629" s="5" t="s">
        <v>175</v>
      </c>
      <c r="C8629" s="5" t="s">
        <v>85</v>
      </c>
      <c r="D8629" s="5" t="s">
        <v>487</v>
      </c>
      <c r="E8629" s="5" t="s">
        <v>172</v>
      </c>
      <c r="F8629" s="6">
        <v>43797</v>
      </c>
      <c r="G8629" s="5" t="s">
        <v>148</v>
      </c>
      <c r="H8629" s="5" t="s">
        <v>226</v>
      </c>
      <c r="I8629">
        <v>43631</v>
      </c>
      <c r="J8629">
        <v>166</v>
      </c>
      <c r="K8629">
        <v>312</v>
      </c>
      <c r="L8629">
        <v>3</v>
      </c>
      <c r="M8629">
        <v>10140</v>
      </c>
      <c r="N8629">
        <v>6830.5940000000001</v>
      </c>
      <c r="O8629">
        <v>2276.8649999999998</v>
      </c>
      <c r="P8629">
        <v>104</v>
      </c>
      <c r="Q8629">
        <v>32.5</v>
      </c>
      <c r="R8629">
        <v>3309.4059999999999</v>
      </c>
      <c r="S8629">
        <v>2019</v>
      </c>
      <c r="T8629">
        <v>11</v>
      </c>
      <c r="U8629">
        <v>48</v>
      </c>
    </row>
    <row r="8630" spans="1:21" x14ac:dyDescent="0.3">
      <c r="A8630" s="5" t="s">
        <v>168</v>
      </c>
      <c r="B8630" s="5" t="s">
        <v>175</v>
      </c>
      <c r="C8630" s="5" t="s">
        <v>85</v>
      </c>
      <c r="D8630" s="5" t="s">
        <v>487</v>
      </c>
      <c r="E8630" s="5" t="s">
        <v>172</v>
      </c>
      <c r="F8630" s="6">
        <v>43797</v>
      </c>
      <c r="G8630" s="5" t="s">
        <v>148</v>
      </c>
      <c r="H8630" s="5" t="s">
        <v>187</v>
      </c>
      <c r="I8630">
        <v>43631</v>
      </c>
      <c r="J8630">
        <v>166</v>
      </c>
      <c r="K8630">
        <v>336</v>
      </c>
      <c r="L8630">
        <v>3</v>
      </c>
      <c r="M8630">
        <v>10920</v>
      </c>
      <c r="N8630">
        <v>6830.5940000000001</v>
      </c>
      <c r="O8630">
        <v>2276.8649999999998</v>
      </c>
      <c r="P8630">
        <v>112</v>
      </c>
      <c r="Q8630">
        <v>32.5</v>
      </c>
      <c r="R8630">
        <v>4089.4059999999999</v>
      </c>
      <c r="S8630">
        <v>2019</v>
      </c>
      <c r="T8630">
        <v>11</v>
      </c>
      <c r="U8630">
        <v>48</v>
      </c>
    </row>
    <row r="8631" spans="1:21" x14ac:dyDescent="0.3">
      <c r="A8631" s="5" t="s">
        <v>168</v>
      </c>
      <c r="B8631" s="5" t="s">
        <v>175</v>
      </c>
      <c r="C8631" s="5" t="s">
        <v>85</v>
      </c>
      <c r="D8631" s="5" t="s">
        <v>487</v>
      </c>
      <c r="E8631" s="5" t="s">
        <v>172</v>
      </c>
      <c r="F8631" s="6">
        <v>43797</v>
      </c>
      <c r="G8631" s="5" t="s">
        <v>148</v>
      </c>
      <c r="H8631" s="5" t="s">
        <v>205</v>
      </c>
      <c r="I8631">
        <v>43631</v>
      </c>
      <c r="J8631">
        <v>166</v>
      </c>
      <c r="K8631">
        <v>500</v>
      </c>
      <c r="L8631">
        <v>5</v>
      </c>
      <c r="M8631">
        <v>16250</v>
      </c>
      <c r="N8631">
        <v>11384.323</v>
      </c>
      <c r="O8631">
        <v>2276.8649999999998</v>
      </c>
      <c r="P8631">
        <v>100</v>
      </c>
      <c r="Q8631">
        <v>32.5</v>
      </c>
      <c r="R8631">
        <v>4865.6769999999997</v>
      </c>
      <c r="S8631">
        <v>2019</v>
      </c>
      <c r="T8631">
        <v>11</v>
      </c>
      <c r="U8631">
        <v>48</v>
      </c>
    </row>
    <row r="8632" spans="1:21" x14ac:dyDescent="0.3">
      <c r="A8632" s="5" t="s">
        <v>168</v>
      </c>
      <c r="B8632" s="5" t="s">
        <v>206</v>
      </c>
      <c r="C8632" s="5" t="s">
        <v>112</v>
      </c>
      <c r="D8632" s="5" t="s">
        <v>485</v>
      </c>
      <c r="E8632" s="5" t="s">
        <v>172</v>
      </c>
      <c r="F8632" s="6">
        <v>43797</v>
      </c>
      <c r="G8632" s="5" t="s">
        <v>148</v>
      </c>
      <c r="H8632" s="5" t="s">
        <v>200</v>
      </c>
      <c r="I8632">
        <v>43625</v>
      </c>
      <c r="J8632">
        <v>172</v>
      </c>
      <c r="K8632">
        <v>630</v>
      </c>
      <c r="L8632">
        <v>6</v>
      </c>
      <c r="M8632">
        <v>20475</v>
      </c>
      <c r="N8632">
        <v>16946.919999999998</v>
      </c>
      <c r="O8632">
        <v>2824.4870000000001</v>
      </c>
      <c r="P8632">
        <v>105</v>
      </c>
      <c r="Q8632">
        <v>32.5</v>
      </c>
      <c r="R8632">
        <v>3528.08</v>
      </c>
      <c r="S8632">
        <v>2019</v>
      </c>
      <c r="T8632">
        <v>11</v>
      </c>
      <c r="U8632">
        <v>48</v>
      </c>
    </row>
    <row r="8633" spans="1:21" x14ac:dyDescent="0.3">
      <c r="A8633" s="5" t="s">
        <v>168</v>
      </c>
      <c r="B8633" s="5" t="s">
        <v>206</v>
      </c>
      <c r="C8633" s="5" t="s">
        <v>112</v>
      </c>
      <c r="D8633" s="5" t="s">
        <v>485</v>
      </c>
      <c r="E8633" s="5" t="s">
        <v>172</v>
      </c>
      <c r="F8633" s="6">
        <v>43797</v>
      </c>
      <c r="G8633" s="5" t="s">
        <v>148</v>
      </c>
      <c r="H8633" s="5" t="s">
        <v>478</v>
      </c>
      <c r="I8633">
        <v>43625</v>
      </c>
      <c r="J8633">
        <v>172</v>
      </c>
      <c r="K8633">
        <v>700</v>
      </c>
      <c r="L8633">
        <v>6</v>
      </c>
      <c r="M8633">
        <v>22750</v>
      </c>
      <c r="N8633">
        <v>16946.919999999998</v>
      </c>
      <c r="O8633">
        <v>2824.4870000000001</v>
      </c>
      <c r="P8633">
        <v>116.66666666666667</v>
      </c>
      <c r="Q8633">
        <v>32.5</v>
      </c>
      <c r="R8633">
        <v>5803.08</v>
      </c>
      <c r="S8633">
        <v>2019</v>
      </c>
      <c r="T8633">
        <v>11</v>
      </c>
      <c r="U8633">
        <v>48</v>
      </c>
    </row>
    <row r="8634" spans="1:21" x14ac:dyDescent="0.3">
      <c r="A8634" s="5" t="s">
        <v>168</v>
      </c>
      <c r="B8634" s="5" t="s">
        <v>206</v>
      </c>
      <c r="C8634" s="5" t="s">
        <v>113</v>
      </c>
      <c r="D8634" s="5" t="s">
        <v>486</v>
      </c>
      <c r="E8634" s="5" t="s">
        <v>172</v>
      </c>
      <c r="F8634" s="6">
        <v>43797</v>
      </c>
      <c r="G8634" s="5" t="s">
        <v>148</v>
      </c>
      <c r="H8634" s="5" t="s">
        <v>199</v>
      </c>
      <c r="I8634">
        <v>43617</v>
      </c>
      <c r="J8634">
        <v>180</v>
      </c>
      <c r="K8634">
        <v>750</v>
      </c>
      <c r="L8634">
        <v>7</v>
      </c>
      <c r="M8634">
        <v>24375</v>
      </c>
      <c r="N8634">
        <v>32222.94</v>
      </c>
      <c r="O8634">
        <v>4603.277</v>
      </c>
      <c r="P8634">
        <v>107.14285714285714</v>
      </c>
      <c r="Q8634">
        <v>32.5</v>
      </c>
      <c r="R8634">
        <v>-7847.94</v>
      </c>
      <c r="S8634">
        <v>2019</v>
      </c>
      <c r="T8634">
        <v>11</v>
      </c>
      <c r="U8634">
        <v>48</v>
      </c>
    </row>
    <row r="8635" spans="1:21" x14ac:dyDescent="0.3">
      <c r="A8635" s="5" t="s">
        <v>168</v>
      </c>
      <c r="B8635" s="5" t="s">
        <v>206</v>
      </c>
      <c r="C8635" s="5" t="s">
        <v>113</v>
      </c>
      <c r="D8635" s="5" t="s">
        <v>486</v>
      </c>
      <c r="E8635" s="5" t="s">
        <v>172</v>
      </c>
      <c r="F8635" s="6">
        <v>43797</v>
      </c>
      <c r="G8635" s="5" t="s">
        <v>148</v>
      </c>
      <c r="H8635" s="5" t="s">
        <v>305</v>
      </c>
      <c r="I8635">
        <v>43617</v>
      </c>
      <c r="J8635">
        <v>180</v>
      </c>
      <c r="K8635">
        <v>334</v>
      </c>
      <c r="L8635">
        <v>3</v>
      </c>
      <c r="M8635">
        <v>10855</v>
      </c>
      <c r="N8635">
        <v>13809.832</v>
      </c>
      <c r="O8635">
        <v>4603.277</v>
      </c>
      <c r="P8635">
        <v>111.33333333333333</v>
      </c>
      <c r="Q8635">
        <v>32.5</v>
      </c>
      <c r="R8635">
        <v>-2954.8319999999999</v>
      </c>
      <c r="S8635">
        <v>2019</v>
      </c>
      <c r="T8635">
        <v>11</v>
      </c>
      <c r="U8635">
        <v>48</v>
      </c>
    </row>
    <row r="8636" spans="1:21" x14ac:dyDescent="0.3">
      <c r="A8636" s="5" t="s">
        <v>168</v>
      </c>
      <c r="B8636" s="5" t="s">
        <v>206</v>
      </c>
      <c r="C8636" s="5" t="s">
        <v>113</v>
      </c>
      <c r="D8636" s="5" t="s">
        <v>486</v>
      </c>
      <c r="E8636" s="5" t="s">
        <v>172</v>
      </c>
      <c r="F8636" s="6">
        <v>43797</v>
      </c>
      <c r="G8636" s="5" t="s">
        <v>148</v>
      </c>
      <c r="H8636" s="5" t="s">
        <v>215</v>
      </c>
      <c r="I8636">
        <v>43617</v>
      </c>
      <c r="J8636">
        <v>180</v>
      </c>
      <c r="K8636">
        <v>400</v>
      </c>
      <c r="L8636">
        <v>4</v>
      </c>
      <c r="M8636">
        <v>13000</v>
      </c>
      <c r="N8636">
        <v>18413.109</v>
      </c>
      <c r="O8636">
        <v>4603.277</v>
      </c>
      <c r="P8636">
        <v>100</v>
      </c>
      <c r="Q8636">
        <v>32.5</v>
      </c>
      <c r="R8636">
        <v>-5413.1090000000004</v>
      </c>
      <c r="S8636">
        <v>2019</v>
      </c>
      <c r="T8636">
        <v>11</v>
      </c>
      <c r="U8636">
        <v>48</v>
      </c>
    </row>
    <row r="8637" spans="1:21" x14ac:dyDescent="0.3">
      <c r="A8637" s="5" t="s">
        <v>168</v>
      </c>
      <c r="B8637" s="5" t="s">
        <v>175</v>
      </c>
      <c r="C8637" s="5" t="s">
        <v>85</v>
      </c>
      <c r="D8637" s="5" t="s">
        <v>487</v>
      </c>
      <c r="E8637" s="5" t="s">
        <v>227</v>
      </c>
      <c r="F8637" s="6">
        <v>43798</v>
      </c>
      <c r="G8637" s="5" t="s">
        <v>148</v>
      </c>
      <c r="H8637" s="5" t="s">
        <v>226</v>
      </c>
      <c r="I8637">
        <v>43631</v>
      </c>
      <c r="J8637">
        <v>167</v>
      </c>
      <c r="K8637">
        <v>-312</v>
      </c>
      <c r="L8637">
        <v>-3</v>
      </c>
      <c r="M8637">
        <v>-10140</v>
      </c>
      <c r="N8637">
        <v>-6830.5940000000001</v>
      </c>
      <c r="O8637">
        <v>-2276.8649999999998</v>
      </c>
      <c r="P8637">
        <v>104</v>
      </c>
      <c r="Q8637">
        <v>32.5</v>
      </c>
      <c r="R8637">
        <v>-3309.4059999999999</v>
      </c>
      <c r="S8637">
        <v>2019</v>
      </c>
      <c r="T8637">
        <v>11</v>
      </c>
      <c r="U8637">
        <v>48</v>
      </c>
    </row>
    <row r="8638" spans="1:21" x14ac:dyDescent="0.3">
      <c r="A8638" s="5" t="s">
        <v>168</v>
      </c>
      <c r="B8638" s="5" t="s">
        <v>175</v>
      </c>
      <c r="C8638" s="5" t="s">
        <v>85</v>
      </c>
      <c r="D8638" s="5" t="s">
        <v>487</v>
      </c>
      <c r="E8638" s="5" t="s">
        <v>227</v>
      </c>
      <c r="F8638" s="6">
        <v>43798</v>
      </c>
      <c r="G8638" s="5" t="s">
        <v>148</v>
      </c>
      <c r="H8638" s="5" t="s">
        <v>225</v>
      </c>
      <c r="I8638">
        <v>43631</v>
      </c>
      <c r="J8638">
        <v>167</v>
      </c>
      <c r="K8638">
        <v>-190</v>
      </c>
      <c r="L8638">
        <v>-2</v>
      </c>
      <c r="M8638">
        <v>-6080</v>
      </c>
      <c r="N8638">
        <v>-4553.7290000000003</v>
      </c>
      <c r="O8638">
        <v>-2276.8649999999998</v>
      </c>
      <c r="P8638">
        <v>95</v>
      </c>
      <c r="Q8638">
        <v>32</v>
      </c>
      <c r="R8638">
        <v>-1526.271</v>
      </c>
      <c r="S8638">
        <v>2019</v>
      </c>
      <c r="T8638">
        <v>11</v>
      </c>
      <c r="U8638">
        <v>48</v>
      </c>
    </row>
    <row r="8639" spans="1:21" x14ac:dyDescent="0.3">
      <c r="A8639" s="5" t="s">
        <v>168</v>
      </c>
      <c r="B8639" s="5" t="s">
        <v>175</v>
      </c>
      <c r="C8639" s="5" t="s">
        <v>85</v>
      </c>
      <c r="D8639" s="5" t="s">
        <v>487</v>
      </c>
      <c r="E8639" s="5" t="s">
        <v>172</v>
      </c>
      <c r="F8639" s="6">
        <v>43798</v>
      </c>
      <c r="G8639" s="5" t="s">
        <v>148</v>
      </c>
      <c r="H8639" s="5" t="s">
        <v>226</v>
      </c>
      <c r="I8639">
        <v>43631</v>
      </c>
      <c r="J8639">
        <v>167</v>
      </c>
      <c r="K8639">
        <v>312</v>
      </c>
      <c r="L8639">
        <v>3</v>
      </c>
      <c r="M8639">
        <v>10296</v>
      </c>
      <c r="N8639">
        <v>6830.5940000000001</v>
      </c>
      <c r="O8639">
        <v>2276.8649999999998</v>
      </c>
      <c r="P8639">
        <v>104</v>
      </c>
      <c r="Q8639">
        <v>33</v>
      </c>
      <c r="R8639">
        <v>3465.4059999999999</v>
      </c>
      <c r="S8639">
        <v>2019</v>
      </c>
      <c r="T8639">
        <v>11</v>
      </c>
      <c r="U8639">
        <v>48</v>
      </c>
    </row>
    <row r="8640" spans="1:21" x14ac:dyDescent="0.3">
      <c r="A8640" s="5" t="s">
        <v>168</v>
      </c>
      <c r="B8640" s="5" t="s">
        <v>175</v>
      </c>
      <c r="C8640" s="5" t="s">
        <v>85</v>
      </c>
      <c r="D8640" s="5" t="s">
        <v>487</v>
      </c>
      <c r="E8640" s="5" t="s">
        <v>172</v>
      </c>
      <c r="F8640" s="6">
        <v>43798</v>
      </c>
      <c r="G8640" s="5" t="s">
        <v>148</v>
      </c>
      <c r="H8640" s="5" t="s">
        <v>225</v>
      </c>
      <c r="I8640">
        <v>43631</v>
      </c>
      <c r="J8640">
        <v>167</v>
      </c>
      <c r="K8640">
        <v>190</v>
      </c>
      <c r="L8640">
        <v>2</v>
      </c>
      <c r="M8640">
        <v>6175</v>
      </c>
      <c r="N8640">
        <v>4553.7290000000003</v>
      </c>
      <c r="O8640">
        <v>2276.8649999999998</v>
      </c>
      <c r="P8640">
        <v>95</v>
      </c>
      <c r="Q8640">
        <v>32.5</v>
      </c>
      <c r="R8640">
        <v>1621.271</v>
      </c>
      <c r="S8640">
        <v>2019</v>
      </c>
      <c r="T8640">
        <v>11</v>
      </c>
      <c r="U8640">
        <v>48</v>
      </c>
    </row>
    <row r="8641" spans="1:21" x14ac:dyDescent="0.3">
      <c r="A8641" s="5" t="s">
        <v>168</v>
      </c>
      <c r="B8641" s="5" t="s">
        <v>206</v>
      </c>
      <c r="C8641" s="5" t="s">
        <v>112</v>
      </c>
      <c r="D8641" s="5" t="s">
        <v>485</v>
      </c>
      <c r="E8641" s="5" t="s">
        <v>172</v>
      </c>
      <c r="F8641" s="6">
        <v>43799</v>
      </c>
      <c r="G8641" s="5" t="s">
        <v>148</v>
      </c>
      <c r="H8641" s="5" t="s">
        <v>371</v>
      </c>
      <c r="I8641">
        <v>43625</v>
      </c>
      <c r="J8641">
        <v>174</v>
      </c>
      <c r="K8641">
        <v>1219.8</v>
      </c>
      <c r="L8641">
        <v>10</v>
      </c>
      <c r="M8641">
        <v>39033.599999999999</v>
      </c>
      <c r="N8641">
        <v>28244.866999999998</v>
      </c>
      <c r="O8641">
        <v>2824.4870000000001</v>
      </c>
      <c r="P8641">
        <v>121.97999999999999</v>
      </c>
      <c r="Q8641">
        <v>32</v>
      </c>
      <c r="R8641">
        <v>10788.733</v>
      </c>
      <c r="S8641">
        <v>2019</v>
      </c>
      <c r="T8641">
        <v>11</v>
      </c>
      <c r="U8641">
        <v>48</v>
      </c>
    </row>
    <row r="8642" spans="1:21" x14ac:dyDescent="0.3">
      <c r="A8642" s="5" t="s">
        <v>168</v>
      </c>
      <c r="B8642" s="5" t="s">
        <v>206</v>
      </c>
      <c r="C8642" s="5" t="s">
        <v>112</v>
      </c>
      <c r="D8642" s="5" t="s">
        <v>485</v>
      </c>
      <c r="E8642" s="5" t="s">
        <v>172</v>
      </c>
      <c r="F8642" s="6">
        <v>43799</v>
      </c>
      <c r="G8642" s="5" t="s">
        <v>148</v>
      </c>
      <c r="H8642" s="5" t="s">
        <v>178</v>
      </c>
      <c r="I8642">
        <v>43625</v>
      </c>
      <c r="J8642">
        <v>174</v>
      </c>
      <c r="K8642">
        <v>111.8</v>
      </c>
      <c r="L8642">
        <v>1</v>
      </c>
      <c r="M8642">
        <v>3633.5</v>
      </c>
      <c r="N8642">
        <v>2824.4870000000001</v>
      </c>
      <c r="O8642">
        <v>2824.4870000000001</v>
      </c>
      <c r="P8642">
        <v>111.8</v>
      </c>
      <c r="Q8642">
        <v>32.5</v>
      </c>
      <c r="R8642">
        <v>809.01300000000003</v>
      </c>
      <c r="S8642">
        <v>2019</v>
      </c>
      <c r="T8642">
        <v>11</v>
      </c>
      <c r="U8642">
        <v>48</v>
      </c>
    </row>
    <row r="8643" spans="1:21" x14ac:dyDescent="0.3">
      <c r="A8643" s="5" t="s">
        <v>168</v>
      </c>
      <c r="B8643" s="5" t="s">
        <v>206</v>
      </c>
      <c r="C8643" s="5" t="s">
        <v>112</v>
      </c>
      <c r="D8643" s="5" t="s">
        <v>485</v>
      </c>
      <c r="E8643" s="5" t="s">
        <v>172</v>
      </c>
      <c r="F8643" s="6">
        <v>43799</v>
      </c>
      <c r="G8643" s="5" t="s">
        <v>148</v>
      </c>
      <c r="H8643" s="5" t="s">
        <v>198</v>
      </c>
      <c r="I8643">
        <v>43625</v>
      </c>
      <c r="J8643">
        <v>174</v>
      </c>
      <c r="K8643">
        <v>123.4</v>
      </c>
      <c r="L8643">
        <v>1</v>
      </c>
      <c r="M8643">
        <v>4010.5</v>
      </c>
      <c r="N8643">
        <v>2824.4870000000001</v>
      </c>
      <c r="O8643">
        <v>2824.4870000000001</v>
      </c>
      <c r="P8643">
        <v>123.4</v>
      </c>
      <c r="Q8643">
        <v>32.5</v>
      </c>
      <c r="R8643">
        <v>1186.0129999999999</v>
      </c>
      <c r="S8643">
        <v>2019</v>
      </c>
      <c r="T8643">
        <v>11</v>
      </c>
      <c r="U8643">
        <v>48</v>
      </c>
    </row>
    <row r="8644" spans="1:21" x14ac:dyDescent="0.3">
      <c r="A8644" s="5" t="s">
        <v>168</v>
      </c>
      <c r="B8644" s="5" t="s">
        <v>206</v>
      </c>
      <c r="C8644" s="5" t="s">
        <v>112</v>
      </c>
      <c r="D8644" s="5" t="s">
        <v>485</v>
      </c>
      <c r="E8644" s="5" t="s">
        <v>172</v>
      </c>
      <c r="F8644" s="6">
        <v>43799</v>
      </c>
      <c r="G8644" s="5" t="s">
        <v>148</v>
      </c>
      <c r="H8644" s="5" t="s">
        <v>197</v>
      </c>
      <c r="I8644">
        <v>43625</v>
      </c>
      <c r="J8644">
        <v>174</v>
      </c>
      <c r="K8644">
        <v>614.6</v>
      </c>
      <c r="L8644">
        <v>5</v>
      </c>
      <c r="M8644">
        <v>19974.5</v>
      </c>
      <c r="N8644">
        <v>14122.433000000001</v>
      </c>
      <c r="O8644">
        <v>2824.4870000000001</v>
      </c>
      <c r="P8644">
        <v>122.92</v>
      </c>
      <c r="Q8644">
        <v>32.5</v>
      </c>
      <c r="R8644">
        <v>5852.067</v>
      </c>
      <c r="S8644">
        <v>2019</v>
      </c>
      <c r="T8644">
        <v>11</v>
      </c>
      <c r="U8644">
        <v>48</v>
      </c>
    </row>
    <row r="8645" spans="1:21" x14ac:dyDescent="0.3">
      <c r="A8645" s="5" t="s">
        <v>168</v>
      </c>
      <c r="B8645" s="5" t="s">
        <v>206</v>
      </c>
      <c r="C8645" s="5" t="s">
        <v>112</v>
      </c>
      <c r="D8645" s="5" t="s">
        <v>485</v>
      </c>
      <c r="E8645" s="5" t="s">
        <v>172</v>
      </c>
      <c r="F8645" s="6">
        <v>43799</v>
      </c>
      <c r="G8645" s="5" t="s">
        <v>148</v>
      </c>
      <c r="H8645" s="5" t="s">
        <v>311</v>
      </c>
      <c r="I8645">
        <v>43625</v>
      </c>
      <c r="J8645">
        <v>174</v>
      </c>
      <c r="K8645">
        <v>124.6</v>
      </c>
      <c r="L8645">
        <v>1</v>
      </c>
      <c r="M8645">
        <v>4049.5</v>
      </c>
      <c r="N8645">
        <v>2824.4870000000001</v>
      </c>
      <c r="O8645">
        <v>2824.4870000000001</v>
      </c>
      <c r="P8645">
        <v>124.6</v>
      </c>
      <c r="Q8645">
        <v>32.5</v>
      </c>
      <c r="R8645">
        <v>1225.0129999999999</v>
      </c>
      <c r="S8645">
        <v>2019</v>
      </c>
      <c r="T8645">
        <v>11</v>
      </c>
      <c r="U8645">
        <v>48</v>
      </c>
    </row>
    <row r="8646" spans="1:21" x14ac:dyDescent="0.3">
      <c r="A8646" s="5" t="s">
        <v>168</v>
      </c>
      <c r="B8646" s="5" t="s">
        <v>206</v>
      </c>
      <c r="C8646" s="5" t="s">
        <v>112</v>
      </c>
      <c r="D8646" s="5" t="s">
        <v>485</v>
      </c>
      <c r="E8646" s="5" t="s">
        <v>172</v>
      </c>
      <c r="F8646" s="6">
        <v>43799</v>
      </c>
      <c r="G8646" s="5" t="s">
        <v>148</v>
      </c>
      <c r="H8646" s="5" t="s">
        <v>351</v>
      </c>
      <c r="I8646">
        <v>43625</v>
      </c>
      <c r="J8646">
        <v>174</v>
      </c>
      <c r="K8646">
        <v>118.8</v>
      </c>
      <c r="L8646">
        <v>1</v>
      </c>
      <c r="M8646">
        <v>3861</v>
      </c>
      <c r="N8646">
        <v>2824.4870000000001</v>
      </c>
      <c r="O8646">
        <v>2824.4870000000001</v>
      </c>
      <c r="P8646">
        <v>118.8</v>
      </c>
      <c r="Q8646">
        <v>32.5</v>
      </c>
      <c r="R8646">
        <v>1036.5129999999999</v>
      </c>
      <c r="S8646">
        <v>2019</v>
      </c>
      <c r="T8646">
        <v>11</v>
      </c>
      <c r="U8646">
        <v>48</v>
      </c>
    </row>
    <row r="8647" spans="1:21" x14ac:dyDescent="0.3">
      <c r="A8647" s="5" t="s">
        <v>168</v>
      </c>
      <c r="B8647" s="5" t="s">
        <v>206</v>
      </c>
      <c r="C8647" s="5" t="s">
        <v>112</v>
      </c>
      <c r="D8647" s="5" t="s">
        <v>485</v>
      </c>
      <c r="E8647" s="5" t="s">
        <v>172</v>
      </c>
      <c r="F8647" s="6">
        <v>43799</v>
      </c>
      <c r="G8647" s="5" t="s">
        <v>148</v>
      </c>
      <c r="H8647" s="5" t="s">
        <v>190</v>
      </c>
      <c r="I8647">
        <v>43625</v>
      </c>
      <c r="J8647">
        <v>174</v>
      </c>
      <c r="K8647">
        <v>92</v>
      </c>
      <c r="L8647">
        <v>1</v>
      </c>
      <c r="M8647">
        <v>2990</v>
      </c>
      <c r="N8647">
        <v>2824.4870000000001</v>
      </c>
      <c r="O8647">
        <v>2824.4870000000001</v>
      </c>
      <c r="P8647">
        <v>92</v>
      </c>
      <c r="Q8647">
        <v>32.5</v>
      </c>
      <c r="R8647">
        <v>165.51300000000001</v>
      </c>
      <c r="S8647">
        <v>2019</v>
      </c>
      <c r="T8647">
        <v>11</v>
      </c>
      <c r="U8647">
        <v>48</v>
      </c>
    </row>
    <row r="8648" spans="1:21" x14ac:dyDescent="0.3">
      <c r="A8648" s="5" t="s">
        <v>168</v>
      </c>
      <c r="B8648" s="5" t="s">
        <v>206</v>
      </c>
      <c r="C8648" s="5" t="s">
        <v>112</v>
      </c>
      <c r="D8648" s="5" t="s">
        <v>485</v>
      </c>
      <c r="E8648" s="5" t="s">
        <v>172</v>
      </c>
      <c r="F8648" s="6">
        <v>43799</v>
      </c>
      <c r="G8648" s="5" t="s">
        <v>148</v>
      </c>
      <c r="H8648" s="5" t="s">
        <v>178</v>
      </c>
      <c r="I8648">
        <v>43625</v>
      </c>
      <c r="J8648">
        <v>174</v>
      </c>
      <c r="K8648">
        <v>32.5</v>
      </c>
      <c r="L8648">
        <v>3</v>
      </c>
      <c r="M8648">
        <v>10042.5</v>
      </c>
      <c r="N8648">
        <v>8473.4599999999991</v>
      </c>
      <c r="O8648">
        <v>2824.4870000000001</v>
      </c>
      <c r="P8648">
        <v>10.833333333333334</v>
      </c>
      <c r="Q8648">
        <v>309</v>
      </c>
      <c r="R8648">
        <v>1569.04</v>
      </c>
      <c r="S8648">
        <v>2019</v>
      </c>
      <c r="T8648">
        <v>11</v>
      </c>
      <c r="U8648">
        <v>48</v>
      </c>
    </row>
    <row r="8649" spans="1:21" x14ac:dyDescent="0.3">
      <c r="A8649" s="5" t="s">
        <v>168</v>
      </c>
      <c r="B8649" s="5" t="s">
        <v>206</v>
      </c>
      <c r="C8649" s="5" t="s">
        <v>112</v>
      </c>
      <c r="D8649" s="5" t="s">
        <v>485</v>
      </c>
      <c r="E8649" s="5" t="s">
        <v>172</v>
      </c>
      <c r="F8649" s="6">
        <v>43799</v>
      </c>
      <c r="G8649" s="5" t="s">
        <v>148</v>
      </c>
      <c r="H8649" s="5" t="s">
        <v>311</v>
      </c>
      <c r="I8649">
        <v>43625</v>
      </c>
      <c r="J8649">
        <v>174</v>
      </c>
      <c r="K8649">
        <v>110.2</v>
      </c>
      <c r="L8649">
        <v>1</v>
      </c>
      <c r="M8649">
        <v>3581.5</v>
      </c>
      <c r="N8649">
        <v>2824.4870000000001</v>
      </c>
      <c r="O8649">
        <v>2824.4870000000001</v>
      </c>
      <c r="P8649">
        <v>110.2</v>
      </c>
      <c r="Q8649">
        <v>32.5</v>
      </c>
      <c r="R8649">
        <v>757.01300000000003</v>
      </c>
      <c r="S8649">
        <v>2019</v>
      </c>
      <c r="T8649">
        <v>11</v>
      </c>
      <c r="U8649">
        <v>48</v>
      </c>
    </row>
    <row r="8650" spans="1:21" x14ac:dyDescent="0.3">
      <c r="A8650" s="5" t="s">
        <v>168</v>
      </c>
      <c r="B8650" s="5" t="s">
        <v>206</v>
      </c>
      <c r="C8650" s="5" t="s">
        <v>112</v>
      </c>
      <c r="D8650" s="5" t="s">
        <v>485</v>
      </c>
      <c r="E8650" s="5" t="s">
        <v>172</v>
      </c>
      <c r="F8650" s="6">
        <v>43799</v>
      </c>
      <c r="G8650" s="5" t="s">
        <v>148</v>
      </c>
      <c r="H8650" s="5" t="s">
        <v>351</v>
      </c>
      <c r="I8650">
        <v>43625</v>
      </c>
      <c r="J8650">
        <v>174</v>
      </c>
      <c r="K8650">
        <v>209.6</v>
      </c>
      <c r="L8650">
        <v>2</v>
      </c>
      <c r="M8650">
        <v>6812</v>
      </c>
      <c r="N8650">
        <v>5648.973</v>
      </c>
      <c r="O8650">
        <v>2824.4870000000001</v>
      </c>
      <c r="P8650">
        <v>104.8</v>
      </c>
      <c r="Q8650">
        <v>32.5</v>
      </c>
      <c r="R8650">
        <v>1163.027</v>
      </c>
      <c r="S8650">
        <v>2019</v>
      </c>
      <c r="T8650">
        <v>11</v>
      </c>
      <c r="U8650">
        <v>48</v>
      </c>
    </row>
    <row r="8651" spans="1:21" x14ac:dyDescent="0.3">
      <c r="A8651" s="5" t="s">
        <v>168</v>
      </c>
      <c r="B8651" s="5" t="s">
        <v>206</v>
      </c>
      <c r="C8651" s="5" t="s">
        <v>112</v>
      </c>
      <c r="D8651" s="5" t="s">
        <v>485</v>
      </c>
      <c r="E8651" s="5" t="s">
        <v>172</v>
      </c>
      <c r="F8651" s="6">
        <v>43799</v>
      </c>
      <c r="G8651" s="5" t="s">
        <v>148</v>
      </c>
      <c r="H8651" s="5" t="s">
        <v>173</v>
      </c>
      <c r="I8651">
        <v>43625</v>
      </c>
      <c r="J8651">
        <v>174</v>
      </c>
      <c r="K8651">
        <v>1088</v>
      </c>
      <c r="L8651">
        <v>12</v>
      </c>
      <c r="M8651">
        <v>38080</v>
      </c>
      <c r="N8651">
        <v>33893.839999999997</v>
      </c>
      <c r="O8651">
        <v>2824.4870000000001</v>
      </c>
      <c r="P8651">
        <v>90.666666666666671</v>
      </c>
      <c r="Q8651">
        <v>35</v>
      </c>
      <c r="R8651">
        <v>4186.16</v>
      </c>
      <c r="S8651">
        <v>2019</v>
      </c>
      <c r="T8651">
        <v>11</v>
      </c>
      <c r="U8651">
        <v>48</v>
      </c>
    </row>
    <row r="8652" spans="1:21" x14ac:dyDescent="0.3">
      <c r="A8652" s="5" t="s">
        <v>168</v>
      </c>
      <c r="B8652" s="5" t="s">
        <v>206</v>
      </c>
      <c r="C8652" s="5" t="s">
        <v>113</v>
      </c>
      <c r="D8652" s="5" t="s">
        <v>486</v>
      </c>
      <c r="E8652" s="5" t="s">
        <v>172</v>
      </c>
      <c r="F8652" s="6">
        <v>43799</v>
      </c>
      <c r="G8652" s="5" t="s">
        <v>148</v>
      </c>
      <c r="H8652" s="5" t="s">
        <v>194</v>
      </c>
      <c r="I8652">
        <v>43617</v>
      </c>
      <c r="J8652">
        <v>182</v>
      </c>
      <c r="K8652">
        <v>430.2</v>
      </c>
      <c r="L8652">
        <v>4</v>
      </c>
      <c r="M8652">
        <v>13981.5</v>
      </c>
      <c r="N8652">
        <v>18413.109</v>
      </c>
      <c r="O8652">
        <v>4603.277</v>
      </c>
      <c r="P8652">
        <v>107.55</v>
      </c>
      <c r="Q8652">
        <v>32.5</v>
      </c>
      <c r="R8652">
        <v>-4431.6090000000004</v>
      </c>
      <c r="S8652">
        <v>2019</v>
      </c>
      <c r="T8652">
        <v>11</v>
      </c>
      <c r="U8652">
        <v>48</v>
      </c>
    </row>
    <row r="8653" spans="1:21" x14ac:dyDescent="0.3">
      <c r="A8653" s="5" t="s">
        <v>168</v>
      </c>
      <c r="B8653" s="5" t="s">
        <v>206</v>
      </c>
      <c r="C8653" s="5" t="s">
        <v>113</v>
      </c>
      <c r="D8653" s="5" t="s">
        <v>486</v>
      </c>
      <c r="E8653" s="5" t="s">
        <v>172</v>
      </c>
      <c r="F8653" s="6">
        <v>43799</v>
      </c>
      <c r="G8653" s="5" t="s">
        <v>148</v>
      </c>
      <c r="H8653" s="5" t="s">
        <v>197</v>
      </c>
      <c r="I8653">
        <v>43617</v>
      </c>
      <c r="J8653">
        <v>182</v>
      </c>
      <c r="K8653">
        <v>261.39999999999998</v>
      </c>
      <c r="L8653">
        <v>2</v>
      </c>
      <c r="M8653">
        <v>8495.5</v>
      </c>
      <c r="N8653">
        <v>9206.5540000000001</v>
      </c>
      <c r="O8653">
        <v>4603.277</v>
      </c>
      <c r="P8653">
        <v>130.69999999999999</v>
      </c>
      <c r="Q8653">
        <v>32.5</v>
      </c>
      <c r="R8653">
        <v>-711.05399999999997</v>
      </c>
      <c r="S8653">
        <v>2019</v>
      </c>
      <c r="T8653">
        <v>11</v>
      </c>
      <c r="U8653">
        <v>48</v>
      </c>
    </row>
    <row r="8654" spans="1:21" x14ac:dyDescent="0.3">
      <c r="A8654" s="5" t="s">
        <v>168</v>
      </c>
      <c r="B8654" s="5" t="s">
        <v>206</v>
      </c>
      <c r="C8654" s="5" t="s">
        <v>113</v>
      </c>
      <c r="D8654" s="5" t="s">
        <v>486</v>
      </c>
      <c r="E8654" s="5" t="s">
        <v>172</v>
      </c>
      <c r="F8654" s="6">
        <v>43799</v>
      </c>
      <c r="G8654" s="5" t="s">
        <v>148</v>
      </c>
      <c r="H8654" s="5" t="s">
        <v>190</v>
      </c>
      <c r="I8654">
        <v>43617</v>
      </c>
      <c r="J8654">
        <v>182</v>
      </c>
      <c r="K8654">
        <v>119</v>
      </c>
      <c r="L8654">
        <v>1</v>
      </c>
      <c r="M8654">
        <v>3867.5</v>
      </c>
      <c r="N8654">
        <v>4603.277</v>
      </c>
      <c r="O8654">
        <v>4603.277</v>
      </c>
      <c r="P8654">
        <v>119</v>
      </c>
      <c r="Q8654">
        <v>32.5</v>
      </c>
      <c r="R8654">
        <v>-735.77700000000004</v>
      </c>
      <c r="S8654">
        <v>2019</v>
      </c>
      <c r="T8654">
        <v>11</v>
      </c>
      <c r="U8654">
        <v>48</v>
      </c>
    </row>
    <row r="8655" spans="1:21" x14ac:dyDescent="0.3">
      <c r="A8655" s="5" t="s">
        <v>168</v>
      </c>
      <c r="B8655" s="5" t="s">
        <v>206</v>
      </c>
      <c r="C8655" s="5" t="s">
        <v>113</v>
      </c>
      <c r="D8655" s="5" t="s">
        <v>486</v>
      </c>
      <c r="E8655" s="5" t="s">
        <v>172</v>
      </c>
      <c r="F8655" s="6">
        <v>43799</v>
      </c>
      <c r="G8655" s="5" t="s">
        <v>148</v>
      </c>
      <c r="H8655" s="5" t="s">
        <v>371</v>
      </c>
      <c r="I8655">
        <v>43617</v>
      </c>
      <c r="J8655">
        <v>182</v>
      </c>
      <c r="K8655">
        <v>1135.2</v>
      </c>
      <c r="L8655">
        <v>10</v>
      </c>
      <c r="M8655">
        <v>36326.400000000001</v>
      </c>
      <c r="N8655">
        <v>46032.771999999997</v>
      </c>
      <c r="O8655">
        <v>4603.277</v>
      </c>
      <c r="P8655">
        <v>113.52000000000001</v>
      </c>
      <c r="Q8655">
        <v>32</v>
      </c>
      <c r="R8655">
        <v>-9706.3719999999994</v>
      </c>
      <c r="S8655">
        <v>2019</v>
      </c>
      <c r="T8655">
        <v>11</v>
      </c>
      <c r="U8655">
        <v>48</v>
      </c>
    </row>
    <row r="8656" spans="1:21" x14ac:dyDescent="0.3">
      <c r="A8656" s="5" t="s">
        <v>168</v>
      </c>
      <c r="B8656" s="5" t="s">
        <v>206</v>
      </c>
      <c r="C8656" s="5" t="s">
        <v>113</v>
      </c>
      <c r="D8656" s="5" t="s">
        <v>486</v>
      </c>
      <c r="E8656" s="5" t="s">
        <v>172</v>
      </c>
      <c r="F8656" s="6">
        <v>43799</v>
      </c>
      <c r="G8656" s="5" t="s">
        <v>148</v>
      </c>
      <c r="H8656" s="5" t="s">
        <v>178</v>
      </c>
      <c r="I8656">
        <v>43617</v>
      </c>
      <c r="J8656">
        <v>182</v>
      </c>
      <c r="K8656">
        <v>323.60000000000002</v>
      </c>
      <c r="L8656">
        <v>3</v>
      </c>
      <c r="M8656">
        <v>10517</v>
      </c>
      <c r="N8656">
        <v>13809.832</v>
      </c>
      <c r="O8656">
        <v>4603.277</v>
      </c>
      <c r="P8656">
        <v>107.86666666666667</v>
      </c>
      <c r="Q8656">
        <v>32.5</v>
      </c>
      <c r="R8656">
        <v>-3292.8319999999999</v>
      </c>
      <c r="S8656">
        <v>2019</v>
      </c>
      <c r="T8656">
        <v>11</v>
      </c>
      <c r="U8656">
        <v>48</v>
      </c>
    </row>
    <row r="8657" spans="1:21" x14ac:dyDescent="0.3">
      <c r="A8657" s="5" t="s">
        <v>168</v>
      </c>
      <c r="B8657" s="5" t="s">
        <v>206</v>
      </c>
      <c r="C8657" s="5" t="s">
        <v>113</v>
      </c>
      <c r="D8657" s="5" t="s">
        <v>486</v>
      </c>
      <c r="E8657" s="5" t="s">
        <v>172</v>
      </c>
      <c r="F8657" s="6">
        <v>43799</v>
      </c>
      <c r="G8657" s="5" t="s">
        <v>148</v>
      </c>
      <c r="H8657" s="5" t="s">
        <v>198</v>
      </c>
      <c r="I8657">
        <v>43617</v>
      </c>
      <c r="J8657">
        <v>182</v>
      </c>
      <c r="K8657">
        <v>218.6</v>
      </c>
      <c r="L8657">
        <v>2</v>
      </c>
      <c r="M8657">
        <v>7104.5</v>
      </c>
      <c r="N8657">
        <v>9206.5540000000001</v>
      </c>
      <c r="O8657">
        <v>4603.277</v>
      </c>
      <c r="P8657">
        <v>109.3</v>
      </c>
      <c r="Q8657">
        <v>32.5</v>
      </c>
      <c r="R8657">
        <v>-2102.0540000000001</v>
      </c>
      <c r="S8657">
        <v>2019</v>
      </c>
      <c r="T8657">
        <v>11</v>
      </c>
      <c r="U8657">
        <v>48</v>
      </c>
    </row>
    <row r="8658" spans="1:21" x14ac:dyDescent="0.3">
      <c r="A8658" s="5" t="s">
        <v>168</v>
      </c>
      <c r="B8658" s="5" t="s">
        <v>206</v>
      </c>
      <c r="C8658" s="5" t="s">
        <v>113</v>
      </c>
      <c r="D8658" s="5" t="s">
        <v>486</v>
      </c>
      <c r="E8658" s="5" t="s">
        <v>172</v>
      </c>
      <c r="F8658" s="6">
        <v>43799</v>
      </c>
      <c r="G8658" s="5" t="s">
        <v>148</v>
      </c>
      <c r="H8658" s="5" t="s">
        <v>197</v>
      </c>
      <c r="I8658">
        <v>43617</v>
      </c>
      <c r="J8658">
        <v>182</v>
      </c>
      <c r="K8658">
        <v>1363.6</v>
      </c>
      <c r="L8658">
        <v>12</v>
      </c>
      <c r="M8658">
        <v>44317</v>
      </c>
      <c r="N8658">
        <v>55239.326000000001</v>
      </c>
      <c r="O8658">
        <v>4603.277</v>
      </c>
      <c r="P8658">
        <v>113.63333333333333</v>
      </c>
      <c r="Q8658">
        <v>32.5</v>
      </c>
      <c r="R8658">
        <v>-10922.325999999999</v>
      </c>
      <c r="S8658">
        <v>2019</v>
      </c>
      <c r="T8658">
        <v>11</v>
      </c>
      <c r="U8658">
        <v>48</v>
      </c>
    </row>
    <row r="8659" spans="1:21" x14ac:dyDescent="0.3">
      <c r="A8659" s="5" t="s">
        <v>168</v>
      </c>
      <c r="B8659" s="5" t="s">
        <v>206</v>
      </c>
      <c r="C8659" s="5" t="s">
        <v>113</v>
      </c>
      <c r="D8659" s="5" t="s">
        <v>486</v>
      </c>
      <c r="E8659" s="5" t="s">
        <v>172</v>
      </c>
      <c r="F8659" s="6">
        <v>43799</v>
      </c>
      <c r="G8659" s="5" t="s">
        <v>148</v>
      </c>
      <c r="H8659" s="5" t="s">
        <v>311</v>
      </c>
      <c r="I8659">
        <v>43617</v>
      </c>
      <c r="J8659">
        <v>182</v>
      </c>
      <c r="K8659">
        <v>115.8</v>
      </c>
      <c r="L8659">
        <v>1</v>
      </c>
      <c r="M8659">
        <v>3763.5</v>
      </c>
      <c r="N8659">
        <v>4603.277</v>
      </c>
      <c r="O8659">
        <v>4603.277</v>
      </c>
      <c r="P8659">
        <v>115.8</v>
      </c>
      <c r="Q8659">
        <v>32.5</v>
      </c>
      <c r="R8659">
        <v>-839.77700000000004</v>
      </c>
      <c r="S8659">
        <v>2019</v>
      </c>
      <c r="T8659">
        <v>11</v>
      </c>
      <c r="U8659">
        <v>48</v>
      </c>
    </row>
    <row r="8660" spans="1:21" x14ac:dyDescent="0.3">
      <c r="A8660" s="5" t="s">
        <v>168</v>
      </c>
      <c r="B8660" s="5" t="s">
        <v>206</v>
      </c>
      <c r="C8660" s="5" t="s">
        <v>113</v>
      </c>
      <c r="D8660" s="5" t="s">
        <v>486</v>
      </c>
      <c r="E8660" s="5" t="s">
        <v>172</v>
      </c>
      <c r="F8660" s="6">
        <v>43799</v>
      </c>
      <c r="G8660" s="5" t="s">
        <v>148</v>
      </c>
      <c r="H8660" s="5" t="s">
        <v>173</v>
      </c>
      <c r="I8660">
        <v>43617</v>
      </c>
      <c r="J8660">
        <v>182</v>
      </c>
      <c r="K8660">
        <v>1796.4</v>
      </c>
      <c r="L8660">
        <v>14</v>
      </c>
      <c r="M8660">
        <v>62874</v>
      </c>
      <c r="N8660">
        <v>64445.881000000001</v>
      </c>
      <c r="O8660">
        <v>4603.277</v>
      </c>
      <c r="P8660">
        <v>128.31428571428572</v>
      </c>
      <c r="Q8660">
        <v>35</v>
      </c>
      <c r="R8660">
        <v>-1571.8810000000001</v>
      </c>
      <c r="S8660">
        <v>2019</v>
      </c>
      <c r="T8660">
        <v>11</v>
      </c>
      <c r="U8660">
        <v>48</v>
      </c>
    </row>
    <row r="8661" spans="1:21" x14ac:dyDescent="0.3">
      <c r="A8661" s="5" t="s">
        <v>168</v>
      </c>
      <c r="B8661" s="5" t="s">
        <v>206</v>
      </c>
      <c r="C8661" s="5" t="s">
        <v>113</v>
      </c>
      <c r="D8661" s="5" t="s">
        <v>486</v>
      </c>
      <c r="E8661" s="5" t="s">
        <v>172</v>
      </c>
      <c r="F8661" s="6">
        <v>43799</v>
      </c>
      <c r="G8661" s="5" t="s">
        <v>148</v>
      </c>
      <c r="H8661" s="5" t="s">
        <v>351</v>
      </c>
      <c r="I8661">
        <v>43617</v>
      </c>
      <c r="J8661">
        <v>182</v>
      </c>
      <c r="K8661">
        <v>456</v>
      </c>
      <c r="L8661">
        <v>4</v>
      </c>
      <c r="M8661">
        <v>14820</v>
      </c>
      <c r="N8661">
        <v>18413.109</v>
      </c>
      <c r="O8661">
        <v>4603.277</v>
      </c>
      <c r="P8661">
        <v>114</v>
      </c>
      <c r="Q8661">
        <v>32.5</v>
      </c>
      <c r="R8661">
        <v>-3593.1089999999999</v>
      </c>
      <c r="S8661">
        <v>2019</v>
      </c>
      <c r="T8661">
        <v>11</v>
      </c>
      <c r="U8661">
        <v>48</v>
      </c>
    </row>
    <row r="8662" spans="1:21" x14ac:dyDescent="0.3">
      <c r="A8662" s="5" t="s">
        <v>168</v>
      </c>
      <c r="B8662" s="5" t="s">
        <v>206</v>
      </c>
      <c r="C8662" s="5" t="s">
        <v>119</v>
      </c>
      <c r="D8662" s="5" t="s">
        <v>440</v>
      </c>
      <c r="E8662" s="5" t="s">
        <v>172</v>
      </c>
      <c r="F8662" s="6">
        <v>43802</v>
      </c>
      <c r="G8662" s="5" t="s">
        <v>148</v>
      </c>
      <c r="H8662" s="5" t="s">
        <v>264</v>
      </c>
      <c r="I8662">
        <v>43610</v>
      </c>
      <c r="J8662">
        <v>192</v>
      </c>
      <c r="K8662">
        <v>2070</v>
      </c>
      <c r="L8662">
        <v>18</v>
      </c>
      <c r="M8662">
        <v>66240</v>
      </c>
      <c r="N8662">
        <v>27466.134999999998</v>
      </c>
      <c r="O8662">
        <v>1525.896</v>
      </c>
      <c r="P8662">
        <v>115</v>
      </c>
      <c r="Q8662">
        <v>32</v>
      </c>
      <c r="R8662">
        <v>38773.864999999998</v>
      </c>
      <c r="S8662">
        <v>2019</v>
      </c>
      <c r="T8662">
        <v>12</v>
      </c>
      <c r="U8662">
        <v>49</v>
      </c>
    </row>
    <row r="8663" spans="1:21" x14ac:dyDescent="0.3">
      <c r="A8663" s="5" t="s">
        <v>168</v>
      </c>
      <c r="B8663" s="5" t="s">
        <v>169</v>
      </c>
      <c r="C8663" s="5" t="s">
        <v>170</v>
      </c>
      <c r="D8663" s="5" t="s">
        <v>432</v>
      </c>
      <c r="E8663" s="5" t="s">
        <v>172</v>
      </c>
      <c r="F8663" s="6">
        <v>43803</v>
      </c>
      <c r="G8663" s="5" t="s">
        <v>148</v>
      </c>
      <c r="H8663" s="5" t="s">
        <v>194</v>
      </c>
      <c r="I8663">
        <v>43498</v>
      </c>
      <c r="J8663">
        <v>305</v>
      </c>
      <c r="K8663">
        <v>279.5</v>
      </c>
      <c r="L8663">
        <v>2</v>
      </c>
      <c r="M8663">
        <v>9083.75</v>
      </c>
      <c r="N8663">
        <v>5638.0959999999995</v>
      </c>
      <c r="O8663">
        <v>2819.0479999999998</v>
      </c>
      <c r="P8663">
        <v>139.75</v>
      </c>
      <c r="Q8663">
        <v>32.5</v>
      </c>
      <c r="R8663">
        <v>3445.654</v>
      </c>
      <c r="S8663">
        <v>2019</v>
      </c>
      <c r="T8663">
        <v>12</v>
      </c>
      <c r="U8663">
        <v>49</v>
      </c>
    </row>
    <row r="8664" spans="1:21" x14ac:dyDescent="0.3">
      <c r="A8664" s="5" t="s">
        <v>168</v>
      </c>
      <c r="B8664" s="5" t="s">
        <v>169</v>
      </c>
      <c r="C8664" s="5" t="s">
        <v>170</v>
      </c>
      <c r="D8664" s="5" t="s">
        <v>428</v>
      </c>
      <c r="E8664" s="5" t="s">
        <v>172</v>
      </c>
      <c r="F8664" s="6">
        <v>43803</v>
      </c>
      <c r="G8664" s="5" t="s">
        <v>148</v>
      </c>
      <c r="H8664" s="5" t="s">
        <v>194</v>
      </c>
      <c r="I8664">
        <v>43540</v>
      </c>
      <c r="J8664">
        <v>263</v>
      </c>
      <c r="K8664">
        <v>300.5</v>
      </c>
      <c r="L8664">
        <v>2</v>
      </c>
      <c r="M8664">
        <v>9766.25</v>
      </c>
      <c r="N8664">
        <v>5165.6940000000004</v>
      </c>
      <c r="O8664">
        <v>2582.8470000000002</v>
      </c>
      <c r="P8664">
        <v>150.25</v>
      </c>
      <c r="Q8664">
        <v>32.5</v>
      </c>
      <c r="R8664">
        <v>4600.5559999999996</v>
      </c>
      <c r="S8664">
        <v>2019</v>
      </c>
      <c r="T8664">
        <v>12</v>
      </c>
      <c r="U8664">
        <v>49</v>
      </c>
    </row>
    <row r="8665" spans="1:21" x14ac:dyDescent="0.3">
      <c r="A8665" s="5" t="s">
        <v>168</v>
      </c>
      <c r="B8665" s="5" t="s">
        <v>175</v>
      </c>
      <c r="C8665" s="5" t="s">
        <v>84</v>
      </c>
      <c r="D8665" s="5" t="s">
        <v>456</v>
      </c>
      <c r="E8665" s="5" t="s">
        <v>172</v>
      </c>
      <c r="F8665" s="6">
        <v>43803</v>
      </c>
      <c r="G8665" s="5" t="s">
        <v>148</v>
      </c>
      <c r="H8665" s="5" t="s">
        <v>212</v>
      </c>
      <c r="I8665">
        <v>43638</v>
      </c>
      <c r="J8665">
        <v>165</v>
      </c>
      <c r="K8665">
        <v>117.5</v>
      </c>
      <c r="L8665">
        <v>1</v>
      </c>
      <c r="M8665">
        <v>3290</v>
      </c>
      <c r="N8665">
        <v>2527.37</v>
      </c>
      <c r="O8665">
        <v>2527.37</v>
      </c>
      <c r="P8665">
        <v>117.5</v>
      </c>
      <c r="Q8665">
        <v>28</v>
      </c>
      <c r="R8665">
        <v>762.63</v>
      </c>
      <c r="S8665">
        <v>2019</v>
      </c>
      <c r="T8665">
        <v>12</v>
      </c>
      <c r="U8665">
        <v>49</v>
      </c>
    </row>
    <row r="8666" spans="1:21" x14ac:dyDescent="0.3">
      <c r="A8666" s="5" t="s">
        <v>168</v>
      </c>
      <c r="B8666" s="5" t="s">
        <v>175</v>
      </c>
      <c r="C8666" s="5" t="s">
        <v>85</v>
      </c>
      <c r="D8666" s="5" t="s">
        <v>487</v>
      </c>
      <c r="E8666" s="5" t="s">
        <v>172</v>
      </c>
      <c r="F8666" s="6">
        <v>43803</v>
      </c>
      <c r="G8666" s="5" t="s">
        <v>148</v>
      </c>
      <c r="H8666" s="5" t="s">
        <v>190</v>
      </c>
      <c r="I8666">
        <v>43631</v>
      </c>
      <c r="J8666">
        <v>172</v>
      </c>
      <c r="K8666">
        <v>245</v>
      </c>
      <c r="L8666">
        <v>2</v>
      </c>
      <c r="M8666">
        <v>6860</v>
      </c>
      <c r="N8666">
        <v>4553.7290000000003</v>
      </c>
      <c r="O8666">
        <v>2276.8649999999998</v>
      </c>
      <c r="P8666">
        <v>122.5</v>
      </c>
      <c r="Q8666">
        <v>28</v>
      </c>
      <c r="R8666">
        <v>2306.2710000000002</v>
      </c>
      <c r="S8666">
        <v>2019</v>
      </c>
      <c r="T8666">
        <v>12</v>
      </c>
      <c r="U8666">
        <v>49</v>
      </c>
    </row>
    <row r="8667" spans="1:21" x14ac:dyDescent="0.3">
      <c r="A8667" s="5" t="s">
        <v>168</v>
      </c>
      <c r="B8667" s="5" t="s">
        <v>175</v>
      </c>
      <c r="C8667" s="5" t="s">
        <v>92</v>
      </c>
      <c r="D8667" s="5" t="s">
        <v>489</v>
      </c>
      <c r="E8667" s="5" t="s">
        <v>172</v>
      </c>
      <c r="F8667" s="6">
        <v>43803</v>
      </c>
      <c r="G8667" s="5" t="s">
        <v>148</v>
      </c>
      <c r="H8667" s="5" t="s">
        <v>233</v>
      </c>
      <c r="I8667">
        <v>43715</v>
      </c>
      <c r="J8667">
        <v>88</v>
      </c>
      <c r="K8667">
        <v>36</v>
      </c>
      <c r="L8667">
        <v>1</v>
      </c>
      <c r="M8667">
        <v>1170</v>
      </c>
      <c r="N8667">
        <v>1191.8810000000001</v>
      </c>
      <c r="O8667">
        <v>1191.8810000000001</v>
      </c>
      <c r="P8667">
        <v>36</v>
      </c>
      <c r="Q8667">
        <v>32.5</v>
      </c>
      <c r="R8667">
        <v>-21.881</v>
      </c>
      <c r="S8667">
        <v>2019</v>
      </c>
      <c r="T8667">
        <v>12</v>
      </c>
      <c r="U8667">
        <v>49</v>
      </c>
    </row>
    <row r="8668" spans="1:21" x14ac:dyDescent="0.3">
      <c r="A8668" s="5" t="s">
        <v>168</v>
      </c>
      <c r="B8668" s="5" t="s">
        <v>206</v>
      </c>
      <c r="C8668" s="5" t="s">
        <v>112</v>
      </c>
      <c r="D8668" s="5" t="s">
        <v>485</v>
      </c>
      <c r="E8668" s="5" t="s">
        <v>172</v>
      </c>
      <c r="F8668" s="6">
        <v>43803</v>
      </c>
      <c r="G8668" s="5" t="s">
        <v>148</v>
      </c>
      <c r="H8668" s="5" t="s">
        <v>208</v>
      </c>
      <c r="I8668">
        <v>43625</v>
      </c>
      <c r="J8668">
        <v>178</v>
      </c>
      <c r="K8668">
        <v>101.2</v>
      </c>
      <c r="L8668">
        <v>1</v>
      </c>
      <c r="M8668">
        <v>3289</v>
      </c>
      <c r="N8668">
        <v>2824.4870000000001</v>
      </c>
      <c r="O8668">
        <v>2824.4870000000001</v>
      </c>
      <c r="P8668">
        <v>101.2</v>
      </c>
      <c r="Q8668">
        <v>32.5</v>
      </c>
      <c r="R8668">
        <v>464.51299999999998</v>
      </c>
      <c r="S8668">
        <v>2019</v>
      </c>
      <c r="T8668">
        <v>12</v>
      </c>
      <c r="U8668">
        <v>49</v>
      </c>
    </row>
    <row r="8669" spans="1:21" x14ac:dyDescent="0.3">
      <c r="A8669" s="5" t="s">
        <v>168</v>
      </c>
      <c r="B8669" s="5" t="s">
        <v>206</v>
      </c>
      <c r="C8669" s="5" t="s">
        <v>112</v>
      </c>
      <c r="D8669" s="5" t="s">
        <v>485</v>
      </c>
      <c r="E8669" s="5" t="s">
        <v>172</v>
      </c>
      <c r="F8669" s="6">
        <v>43803</v>
      </c>
      <c r="G8669" s="5" t="s">
        <v>148</v>
      </c>
      <c r="H8669" s="5" t="s">
        <v>235</v>
      </c>
      <c r="I8669">
        <v>43625</v>
      </c>
      <c r="J8669">
        <v>178</v>
      </c>
      <c r="K8669">
        <v>213.6</v>
      </c>
      <c r="L8669">
        <v>2</v>
      </c>
      <c r="M8669">
        <v>6942</v>
      </c>
      <c r="N8669">
        <v>5648.973</v>
      </c>
      <c r="O8669">
        <v>2824.4870000000001</v>
      </c>
      <c r="P8669">
        <v>106.8</v>
      </c>
      <c r="Q8669">
        <v>32.5</v>
      </c>
      <c r="R8669">
        <v>1293.027</v>
      </c>
      <c r="S8669">
        <v>2019</v>
      </c>
      <c r="T8669">
        <v>12</v>
      </c>
      <c r="U8669">
        <v>49</v>
      </c>
    </row>
    <row r="8670" spans="1:21" x14ac:dyDescent="0.3">
      <c r="A8670" s="5" t="s">
        <v>168</v>
      </c>
      <c r="B8670" s="5" t="s">
        <v>206</v>
      </c>
      <c r="C8670" s="5" t="s">
        <v>113</v>
      </c>
      <c r="D8670" s="5" t="s">
        <v>486</v>
      </c>
      <c r="E8670" s="5" t="s">
        <v>172</v>
      </c>
      <c r="F8670" s="6">
        <v>43803</v>
      </c>
      <c r="G8670" s="5" t="s">
        <v>148</v>
      </c>
      <c r="H8670" s="5" t="s">
        <v>258</v>
      </c>
      <c r="I8670">
        <v>43617</v>
      </c>
      <c r="J8670">
        <v>186</v>
      </c>
      <c r="K8670">
        <v>221</v>
      </c>
      <c r="L8670">
        <v>2</v>
      </c>
      <c r="M8670">
        <v>7293</v>
      </c>
      <c r="N8670">
        <v>9206.5540000000001</v>
      </c>
      <c r="O8670">
        <v>4603.277</v>
      </c>
      <c r="P8670">
        <v>110.5</v>
      </c>
      <c r="Q8670">
        <v>33</v>
      </c>
      <c r="R8670">
        <v>-1913.5540000000001</v>
      </c>
      <c r="S8670">
        <v>2019</v>
      </c>
      <c r="T8670">
        <v>12</v>
      </c>
      <c r="U8670">
        <v>49</v>
      </c>
    </row>
    <row r="8671" spans="1:21" x14ac:dyDescent="0.3">
      <c r="A8671" s="5" t="s">
        <v>168</v>
      </c>
      <c r="B8671" s="5" t="s">
        <v>206</v>
      </c>
      <c r="C8671" s="5" t="s">
        <v>113</v>
      </c>
      <c r="D8671" s="5" t="s">
        <v>486</v>
      </c>
      <c r="E8671" s="5" t="s">
        <v>172</v>
      </c>
      <c r="F8671" s="6">
        <v>43803</v>
      </c>
      <c r="G8671" s="5" t="s">
        <v>148</v>
      </c>
      <c r="H8671" s="5" t="s">
        <v>194</v>
      </c>
      <c r="I8671">
        <v>43617</v>
      </c>
      <c r="J8671">
        <v>186</v>
      </c>
      <c r="K8671">
        <v>474</v>
      </c>
      <c r="L8671">
        <v>4</v>
      </c>
      <c r="M8671">
        <v>15405</v>
      </c>
      <c r="N8671">
        <v>18413.109</v>
      </c>
      <c r="O8671">
        <v>4603.277</v>
      </c>
      <c r="P8671">
        <v>118.5</v>
      </c>
      <c r="Q8671">
        <v>32.5</v>
      </c>
      <c r="R8671">
        <v>-3008.1089999999999</v>
      </c>
      <c r="S8671">
        <v>2019</v>
      </c>
      <c r="T8671">
        <v>12</v>
      </c>
      <c r="U8671">
        <v>49</v>
      </c>
    </row>
    <row r="8672" spans="1:21" x14ac:dyDescent="0.3">
      <c r="A8672" s="5" t="s">
        <v>168</v>
      </c>
      <c r="B8672" s="5" t="s">
        <v>206</v>
      </c>
      <c r="C8672" s="5" t="s">
        <v>113</v>
      </c>
      <c r="D8672" s="5" t="s">
        <v>486</v>
      </c>
      <c r="E8672" s="5" t="s">
        <v>172</v>
      </c>
      <c r="F8672" s="6">
        <v>43803</v>
      </c>
      <c r="G8672" s="5" t="s">
        <v>148</v>
      </c>
      <c r="H8672" s="5" t="s">
        <v>235</v>
      </c>
      <c r="I8672">
        <v>43617</v>
      </c>
      <c r="J8672">
        <v>186</v>
      </c>
      <c r="K8672">
        <v>108.4</v>
      </c>
      <c r="L8672">
        <v>1</v>
      </c>
      <c r="M8672">
        <v>3523</v>
      </c>
      <c r="N8672">
        <v>4603.277</v>
      </c>
      <c r="O8672">
        <v>4603.277</v>
      </c>
      <c r="P8672">
        <v>108.4</v>
      </c>
      <c r="Q8672">
        <v>32.5</v>
      </c>
      <c r="R8672">
        <v>-1080.277</v>
      </c>
      <c r="S8672">
        <v>2019</v>
      </c>
      <c r="T8672">
        <v>12</v>
      </c>
      <c r="U8672">
        <v>49</v>
      </c>
    </row>
    <row r="8673" spans="1:21" x14ac:dyDescent="0.3">
      <c r="A8673" s="5" t="s">
        <v>168</v>
      </c>
      <c r="B8673" s="5" t="s">
        <v>206</v>
      </c>
      <c r="C8673" s="5" t="s">
        <v>113</v>
      </c>
      <c r="D8673" s="5" t="s">
        <v>486</v>
      </c>
      <c r="E8673" s="5" t="s">
        <v>172</v>
      </c>
      <c r="F8673" s="6">
        <v>43803</v>
      </c>
      <c r="G8673" s="5" t="s">
        <v>148</v>
      </c>
      <c r="H8673" s="5" t="s">
        <v>208</v>
      </c>
      <c r="I8673">
        <v>43617</v>
      </c>
      <c r="J8673">
        <v>186</v>
      </c>
      <c r="K8673">
        <v>101.6</v>
      </c>
      <c r="L8673">
        <v>1</v>
      </c>
      <c r="M8673">
        <v>3302</v>
      </c>
      <c r="N8673">
        <v>4603.277</v>
      </c>
      <c r="O8673">
        <v>4603.277</v>
      </c>
      <c r="P8673">
        <v>101.6</v>
      </c>
      <c r="Q8673">
        <v>32.5</v>
      </c>
      <c r="R8673">
        <v>-1301.277</v>
      </c>
      <c r="S8673">
        <v>2019</v>
      </c>
      <c r="T8673">
        <v>12</v>
      </c>
      <c r="U8673">
        <v>49</v>
      </c>
    </row>
    <row r="8674" spans="1:21" x14ac:dyDescent="0.3">
      <c r="A8674" s="5" t="s">
        <v>168</v>
      </c>
      <c r="B8674" s="5" t="s">
        <v>206</v>
      </c>
      <c r="C8674" s="5" t="s">
        <v>113</v>
      </c>
      <c r="D8674" s="5" t="s">
        <v>486</v>
      </c>
      <c r="E8674" s="5" t="s">
        <v>172</v>
      </c>
      <c r="F8674" s="6">
        <v>43803</v>
      </c>
      <c r="G8674" s="5" t="s">
        <v>148</v>
      </c>
      <c r="H8674" s="5" t="s">
        <v>212</v>
      </c>
      <c r="I8674">
        <v>43617</v>
      </c>
      <c r="J8674">
        <v>186</v>
      </c>
      <c r="K8674">
        <v>116.6</v>
      </c>
      <c r="L8674">
        <v>1</v>
      </c>
      <c r="M8674">
        <v>3264.8</v>
      </c>
      <c r="N8674">
        <v>4603.277</v>
      </c>
      <c r="O8674">
        <v>4603.277</v>
      </c>
      <c r="P8674">
        <v>116.6</v>
      </c>
      <c r="Q8674">
        <v>28</v>
      </c>
      <c r="R8674">
        <v>-1338.4770000000001</v>
      </c>
      <c r="S8674">
        <v>2019</v>
      </c>
      <c r="T8674">
        <v>12</v>
      </c>
      <c r="U8674">
        <v>49</v>
      </c>
    </row>
    <row r="8675" spans="1:21" x14ac:dyDescent="0.3">
      <c r="A8675" s="5" t="s">
        <v>168</v>
      </c>
      <c r="B8675" s="5" t="s">
        <v>206</v>
      </c>
      <c r="C8675" s="5" t="s">
        <v>113</v>
      </c>
      <c r="D8675" s="5" t="s">
        <v>486</v>
      </c>
      <c r="E8675" s="5" t="s">
        <v>172</v>
      </c>
      <c r="F8675" s="6">
        <v>43803</v>
      </c>
      <c r="G8675" s="5" t="s">
        <v>148</v>
      </c>
      <c r="H8675" s="5" t="s">
        <v>190</v>
      </c>
      <c r="I8675">
        <v>43617</v>
      </c>
      <c r="J8675">
        <v>186</v>
      </c>
      <c r="K8675">
        <v>95.8</v>
      </c>
      <c r="L8675">
        <v>1</v>
      </c>
      <c r="M8675">
        <v>2395</v>
      </c>
      <c r="N8675">
        <v>4603.277</v>
      </c>
      <c r="O8675">
        <v>4603.277</v>
      </c>
      <c r="P8675">
        <v>95.8</v>
      </c>
      <c r="Q8675">
        <v>25</v>
      </c>
      <c r="R8675">
        <v>-2208.277</v>
      </c>
      <c r="S8675">
        <v>2019</v>
      </c>
      <c r="T8675">
        <v>12</v>
      </c>
      <c r="U8675">
        <v>49</v>
      </c>
    </row>
    <row r="8676" spans="1:21" x14ac:dyDescent="0.3">
      <c r="A8676" s="5" t="s">
        <v>168</v>
      </c>
      <c r="B8676" s="5" t="s">
        <v>206</v>
      </c>
      <c r="C8676" s="5" t="s">
        <v>113</v>
      </c>
      <c r="D8676" s="5" t="s">
        <v>486</v>
      </c>
      <c r="E8676" s="5" t="s">
        <v>172</v>
      </c>
      <c r="F8676" s="6">
        <v>43803</v>
      </c>
      <c r="G8676" s="5" t="s">
        <v>148</v>
      </c>
      <c r="H8676" s="5" t="s">
        <v>395</v>
      </c>
      <c r="I8676">
        <v>43617</v>
      </c>
      <c r="J8676">
        <v>186</v>
      </c>
      <c r="K8676">
        <v>111.2</v>
      </c>
      <c r="L8676">
        <v>1</v>
      </c>
      <c r="M8676">
        <v>3113.6</v>
      </c>
      <c r="N8676">
        <v>4603.277</v>
      </c>
      <c r="O8676">
        <v>4603.277</v>
      </c>
      <c r="P8676">
        <v>111.2</v>
      </c>
      <c r="Q8676">
        <v>28</v>
      </c>
      <c r="R8676">
        <v>-1489.6769999999999</v>
      </c>
      <c r="S8676">
        <v>2019</v>
      </c>
      <c r="T8676">
        <v>12</v>
      </c>
      <c r="U8676">
        <v>49</v>
      </c>
    </row>
    <row r="8677" spans="1:21" x14ac:dyDescent="0.3">
      <c r="A8677" s="5" t="s">
        <v>168</v>
      </c>
      <c r="B8677" s="5" t="s">
        <v>206</v>
      </c>
      <c r="C8677" s="5" t="s">
        <v>119</v>
      </c>
      <c r="D8677" s="5" t="s">
        <v>440</v>
      </c>
      <c r="E8677" s="5" t="s">
        <v>172</v>
      </c>
      <c r="F8677" s="6">
        <v>43803</v>
      </c>
      <c r="G8677" s="5" t="s">
        <v>148</v>
      </c>
      <c r="H8677" s="5" t="s">
        <v>178</v>
      </c>
      <c r="I8677">
        <v>43610</v>
      </c>
      <c r="J8677">
        <v>193</v>
      </c>
      <c r="K8677">
        <v>116.2</v>
      </c>
      <c r="L8677">
        <v>1</v>
      </c>
      <c r="M8677">
        <v>4067</v>
      </c>
      <c r="N8677">
        <v>1525.896</v>
      </c>
      <c r="O8677">
        <v>1525.896</v>
      </c>
      <c r="P8677">
        <v>116.2</v>
      </c>
      <c r="Q8677">
        <v>35</v>
      </c>
      <c r="R8677">
        <v>2541.1039999999998</v>
      </c>
      <c r="S8677">
        <v>2019</v>
      </c>
      <c r="T8677">
        <v>12</v>
      </c>
      <c r="U8677">
        <v>49</v>
      </c>
    </row>
    <row r="8678" spans="1:21" x14ac:dyDescent="0.3">
      <c r="A8678" s="5" t="s">
        <v>168</v>
      </c>
      <c r="B8678" s="5" t="s">
        <v>206</v>
      </c>
      <c r="C8678" s="5" t="s">
        <v>119</v>
      </c>
      <c r="D8678" s="5" t="s">
        <v>440</v>
      </c>
      <c r="E8678" s="5" t="s">
        <v>172</v>
      </c>
      <c r="F8678" s="6">
        <v>43803</v>
      </c>
      <c r="G8678" s="5" t="s">
        <v>148</v>
      </c>
      <c r="H8678" s="5" t="s">
        <v>198</v>
      </c>
      <c r="I8678">
        <v>43610</v>
      </c>
      <c r="J8678">
        <v>193</v>
      </c>
      <c r="K8678">
        <v>145</v>
      </c>
      <c r="L8678">
        <v>1</v>
      </c>
      <c r="M8678">
        <v>5075</v>
      </c>
      <c r="N8678">
        <v>1525.896</v>
      </c>
      <c r="O8678">
        <v>1525.896</v>
      </c>
      <c r="P8678">
        <v>145</v>
      </c>
      <c r="Q8678">
        <v>35</v>
      </c>
      <c r="R8678">
        <v>3549.1039999999998</v>
      </c>
      <c r="S8678">
        <v>2019</v>
      </c>
      <c r="T8678">
        <v>12</v>
      </c>
      <c r="U8678">
        <v>49</v>
      </c>
    </row>
    <row r="8679" spans="1:21" x14ac:dyDescent="0.3">
      <c r="A8679" s="5" t="s">
        <v>168</v>
      </c>
      <c r="B8679" s="5" t="s">
        <v>206</v>
      </c>
      <c r="C8679" s="5" t="s">
        <v>119</v>
      </c>
      <c r="D8679" s="5" t="s">
        <v>440</v>
      </c>
      <c r="E8679" s="5" t="s">
        <v>172</v>
      </c>
      <c r="F8679" s="6">
        <v>43803</v>
      </c>
      <c r="G8679" s="5" t="s">
        <v>148</v>
      </c>
      <c r="H8679" s="5" t="s">
        <v>197</v>
      </c>
      <c r="I8679">
        <v>43610</v>
      </c>
      <c r="J8679">
        <v>193</v>
      </c>
      <c r="K8679">
        <v>248.2</v>
      </c>
      <c r="L8679">
        <v>2</v>
      </c>
      <c r="M8679">
        <v>8687</v>
      </c>
      <c r="N8679">
        <v>3051.7930000000001</v>
      </c>
      <c r="O8679">
        <v>1525.896</v>
      </c>
      <c r="P8679">
        <v>124.1</v>
      </c>
      <c r="Q8679">
        <v>35</v>
      </c>
      <c r="R8679">
        <v>5635.2070000000003</v>
      </c>
      <c r="S8679">
        <v>2019</v>
      </c>
      <c r="T8679">
        <v>12</v>
      </c>
      <c r="U8679">
        <v>49</v>
      </c>
    </row>
    <row r="8680" spans="1:21" x14ac:dyDescent="0.3">
      <c r="A8680" s="5" t="s">
        <v>168</v>
      </c>
      <c r="B8680" s="5" t="s">
        <v>206</v>
      </c>
      <c r="C8680" s="5" t="s">
        <v>119</v>
      </c>
      <c r="D8680" s="5" t="s">
        <v>440</v>
      </c>
      <c r="E8680" s="5" t="s">
        <v>172</v>
      </c>
      <c r="F8680" s="6">
        <v>43803</v>
      </c>
      <c r="G8680" s="5" t="s">
        <v>148</v>
      </c>
      <c r="H8680" s="5" t="s">
        <v>311</v>
      </c>
      <c r="I8680">
        <v>43610</v>
      </c>
      <c r="J8680">
        <v>193</v>
      </c>
      <c r="K8680">
        <v>108.8</v>
      </c>
      <c r="L8680">
        <v>1</v>
      </c>
      <c r="M8680">
        <v>3808</v>
      </c>
      <c r="N8680">
        <v>1525.896</v>
      </c>
      <c r="O8680">
        <v>1525.896</v>
      </c>
      <c r="P8680">
        <v>108.8</v>
      </c>
      <c r="Q8680">
        <v>35</v>
      </c>
      <c r="R8680">
        <v>2282.1039999999998</v>
      </c>
      <c r="S8680">
        <v>2019</v>
      </c>
      <c r="T8680">
        <v>12</v>
      </c>
      <c r="U8680">
        <v>49</v>
      </c>
    </row>
    <row r="8681" spans="1:21" x14ac:dyDescent="0.3">
      <c r="A8681" s="5" t="s">
        <v>168</v>
      </c>
      <c r="B8681" s="5" t="s">
        <v>206</v>
      </c>
      <c r="C8681" s="5" t="s">
        <v>119</v>
      </c>
      <c r="D8681" s="5" t="s">
        <v>440</v>
      </c>
      <c r="E8681" s="5" t="s">
        <v>172</v>
      </c>
      <c r="F8681" s="6">
        <v>43803</v>
      </c>
      <c r="G8681" s="5" t="s">
        <v>148</v>
      </c>
      <c r="H8681" s="5" t="s">
        <v>190</v>
      </c>
      <c r="I8681">
        <v>43610</v>
      </c>
      <c r="J8681">
        <v>193</v>
      </c>
      <c r="K8681">
        <v>108.8</v>
      </c>
      <c r="L8681">
        <v>1</v>
      </c>
      <c r="M8681">
        <v>3808</v>
      </c>
      <c r="N8681">
        <v>1525.896</v>
      </c>
      <c r="O8681">
        <v>1525.896</v>
      </c>
      <c r="P8681">
        <v>108.8</v>
      </c>
      <c r="Q8681">
        <v>35</v>
      </c>
      <c r="R8681">
        <v>2282.1039999999998</v>
      </c>
      <c r="S8681">
        <v>2019</v>
      </c>
      <c r="T8681">
        <v>12</v>
      </c>
      <c r="U8681">
        <v>49</v>
      </c>
    </row>
    <row r="8682" spans="1:21" x14ac:dyDescent="0.3">
      <c r="A8682" s="5" t="s">
        <v>168</v>
      </c>
      <c r="B8682" s="5" t="s">
        <v>206</v>
      </c>
      <c r="C8682" s="5" t="s">
        <v>119</v>
      </c>
      <c r="D8682" s="5" t="s">
        <v>440</v>
      </c>
      <c r="E8682" s="5" t="s">
        <v>172</v>
      </c>
      <c r="F8682" s="6">
        <v>43803</v>
      </c>
      <c r="G8682" s="5" t="s">
        <v>148</v>
      </c>
      <c r="H8682" s="5" t="s">
        <v>351</v>
      </c>
      <c r="I8682">
        <v>43610</v>
      </c>
      <c r="J8682">
        <v>193</v>
      </c>
      <c r="K8682">
        <v>220.6</v>
      </c>
      <c r="L8682">
        <v>2</v>
      </c>
      <c r="M8682">
        <v>7721</v>
      </c>
      <c r="N8682">
        <v>3051.7930000000001</v>
      </c>
      <c r="O8682">
        <v>1525.896</v>
      </c>
      <c r="P8682">
        <v>110.3</v>
      </c>
      <c r="Q8682">
        <v>35</v>
      </c>
      <c r="R8682">
        <v>4669.2070000000003</v>
      </c>
      <c r="S8682">
        <v>2019</v>
      </c>
      <c r="T8682">
        <v>12</v>
      </c>
      <c r="U8682">
        <v>49</v>
      </c>
    </row>
    <row r="8683" spans="1:21" x14ac:dyDescent="0.3">
      <c r="A8683" s="5" t="s">
        <v>168</v>
      </c>
      <c r="B8683" s="5" t="s">
        <v>206</v>
      </c>
      <c r="C8683" s="5" t="s">
        <v>119</v>
      </c>
      <c r="D8683" s="5" t="s">
        <v>440</v>
      </c>
      <c r="E8683" s="5" t="s">
        <v>172</v>
      </c>
      <c r="F8683" s="6">
        <v>43803</v>
      </c>
      <c r="G8683" s="5" t="s">
        <v>148</v>
      </c>
      <c r="H8683" s="5" t="s">
        <v>173</v>
      </c>
      <c r="I8683">
        <v>43610</v>
      </c>
      <c r="J8683">
        <v>193</v>
      </c>
      <c r="K8683">
        <v>1342.4</v>
      </c>
      <c r="L8683">
        <v>10</v>
      </c>
      <c r="M8683">
        <v>53696</v>
      </c>
      <c r="N8683">
        <v>15258.964</v>
      </c>
      <c r="O8683">
        <v>1525.896</v>
      </c>
      <c r="P8683">
        <v>134.24</v>
      </c>
      <c r="Q8683">
        <v>40</v>
      </c>
      <c r="R8683">
        <v>38437.036</v>
      </c>
      <c r="S8683">
        <v>2019</v>
      </c>
      <c r="T8683">
        <v>12</v>
      </c>
      <c r="U8683">
        <v>49</v>
      </c>
    </row>
    <row r="8684" spans="1:21" x14ac:dyDescent="0.3">
      <c r="A8684" s="5" t="s">
        <v>168</v>
      </c>
      <c r="B8684" s="5" t="s">
        <v>206</v>
      </c>
      <c r="C8684" s="5" t="s">
        <v>119</v>
      </c>
      <c r="D8684" s="5" t="s">
        <v>440</v>
      </c>
      <c r="E8684" s="5" t="s">
        <v>172</v>
      </c>
      <c r="F8684" s="6">
        <v>43803</v>
      </c>
      <c r="G8684" s="5" t="s">
        <v>148</v>
      </c>
      <c r="H8684" s="5" t="s">
        <v>371</v>
      </c>
      <c r="I8684">
        <v>43610</v>
      </c>
      <c r="J8684">
        <v>193</v>
      </c>
      <c r="K8684">
        <v>1116.4000000000001</v>
      </c>
      <c r="L8684">
        <v>10</v>
      </c>
      <c r="M8684">
        <v>38515.800000000003</v>
      </c>
      <c r="N8684">
        <v>15258.964</v>
      </c>
      <c r="O8684">
        <v>1525.896</v>
      </c>
      <c r="P8684">
        <v>111.64000000000001</v>
      </c>
      <c r="Q8684">
        <v>34.5</v>
      </c>
      <c r="R8684">
        <v>23256.835999999999</v>
      </c>
      <c r="S8684">
        <v>2019</v>
      </c>
      <c r="T8684">
        <v>12</v>
      </c>
      <c r="U8684">
        <v>49</v>
      </c>
    </row>
    <row r="8685" spans="1:21" x14ac:dyDescent="0.3">
      <c r="A8685" s="5" t="s">
        <v>168</v>
      </c>
      <c r="B8685" s="5" t="s">
        <v>206</v>
      </c>
      <c r="C8685" s="5" t="s">
        <v>120</v>
      </c>
      <c r="D8685" s="5" t="s">
        <v>490</v>
      </c>
      <c r="E8685" s="5" t="s">
        <v>172</v>
      </c>
      <c r="F8685" s="6">
        <v>43803</v>
      </c>
      <c r="G8685" s="5" t="s">
        <v>148</v>
      </c>
      <c r="H8685" s="5" t="s">
        <v>491</v>
      </c>
      <c r="I8685">
        <v>43721</v>
      </c>
      <c r="J8685">
        <v>82</v>
      </c>
      <c r="K8685">
        <v>30</v>
      </c>
      <c r="L8685">
        <v>1</v>
      </c>
      <c r="M8685">
        <v>975</v>
      </c>
      <c r="N8685">
        <v>1059.2729999999999</v>
      </c>
      <c r="O8685">
        <v>1059.2729999999999</v>
      </c>
      <c r="P8685">
        <v>30</v>
      </c>
      <c r="Q8685">
        <v>32.5</v>
      </c>
      <c r="R8685">
        <v>-84.272999999999996</v>
      </c>
      <c r="S8685">
        <v>2019</v>
      </c>
      <c r="T8685">
        <v>12</v>
      </c>
      <c r="U8685">
        <v>49</v>
      </c>
    </row>
    <row r="8686" spans="1:21" x14ac:dyDescent="0.3">
      <c r="A8686" s="5" t="s">
        <v>168</v>
      </c>
      <c r="B8686" s="5" t="s">
        <v>467</v>
      </c>
      <c r="C8686" s="5" t="s">
        <v>131</v>
      </c>
      <c r="D8686" s="5" t="s">
        <v>492</v>
      </c>
      <c r="E8686" s="5" t="s">
        <v>172</v>
      </c>
      <c r="F8686" s="6">
        <v>43803</v>
      </c>
      <c r="G8686" s="5" t="s">
        <v>148</v>
      </c>
      <c r="H8686" s="5" t="s">
        <v>466</v>
      </c>
      <c r="I8686">
        <v>43635</v>
      </c>
      <c r="J8686">
        <v>168</v>
      </c>
      <c r="K8686">
        <v>13095</v>
      </c>
      <c r="L8686">
        <v>108</v>
      </c>
      <c r="M8686">
        <v>425587.5</v>
      </c>
      <c r="N8686">
        <v>254453.93400000001</v>
      </c>
      <c r="O8686">
        <v>2356.0549999999998</v>
      </c>
      <c r="P8686">
        <v>121.25</v>
      </c>
      <c r="Q8686">
        <v>32.5</v>
      </c>
      <c r="R8686">
        <v>171133.56599999999</v>
      </c>
      <c r="S8686">
        <v>2019</v>
      </c>
      <c r="T8686">
        <v>12</v>
      </c>
      <c r="U8686">
        <v>49</v>
      </c>
    </row>
    <row r="8687" spans="1:21" x14ac:dyDescent="0.3">
      <c r="A8687" s="5" t="s">
        <v>168</v>
      </c>
      <c r="B8687" s="5" t="s">
        <v>467</v>
      </c>
      <c r="C8687" s="5" t="s">
        <v>131</v>
      </c>
      <c r="D8687" s="5" t="s">
        <v>492</v>
      </c>
      <c r="E8687" s="5" t="s">
        <v>172</v>
      </c>
      <c r="F8687" s="6">
        <v>43803</v>
      </c>
      <c r="G8687" s="5" t="s">
        <v>148</v>
      </c>
      <c r="H8687" s="5" t="s">
        <v>185</v>
      </c>
      <c r="I8687">
        <v>43635</v>
      </c>
      <c r="J8687">
        <v>168</v>
      </c>
      <c r="K8687">
        <v>248</v>
      </c>
      <c r="L8687">
        <v>2</v>
      </c>
      <c r="M8687">
        <v>8184</v>
      </c>
      <c r="N8687">
        <v>4712.1099999999997</v>
      </c>
      <c r="O8687">
        <v>2356.0549999999998</v>
      </c>
      <c r="P8687">
        <v>124</v>
      </c>
      <c r="Q8687">
        <v>33</v>
      </c>
      <c r="R8687">
        <v>3471.89</v>
      </c>
      <c r="S8687">
        <v>2019</v>
      </c>
      <c r="T8687">
        <v>12</v>
      </c>
      <c r="U8687">
        <v>49</v>
      </c>
    </row>
    <row r="8688" spans="1:21" x14ac:dyDescent="0.3">
      <c r="A8688" s="5" t="s">
        <v>168</v>
      </c>
      <c r="B8688" s="5" t="s">
        <v>467</v>
      </c>
      <c r="C8688" s="5" t="s">
        <v>131</v>
      </c>
      <c r="D8688" s="5" t="s">
        <v>492</v>
      </c>
      <c r="E8688" s="5" t="s">
        <v>172</v>
      </c>
      <c r="F8688" s="6">
        <v>43803</v>
      </c>
      <c r="G8688" s="5" t="s">
        <v>148</v>
      </c>
      <c r="H8688" s="5" t="s">
        <v>190</v>
      </c>
      <c r="I8688">
        <v>43635</v>
      </c>
      <c r="J8688">
        <v>168</v>
      </c>
      <c r="K8688">
        <v>304</v>
      </c>
      <c r="L8688">
        <v>3</v>
      </c>
      <c r="M8688">
        <v>10792</v>
      </c>
      <c r="N8688">
        <v>7068.165</v>
      </c>
      <c r="O8688">
        <v>2356.0549999999998</v>
      </c>
      <c r="P8688">
        <v>101.33333333333333</v>
      </c>
      <c r="Q8688">
        <v>35.5</v>
      </c>
      <c r="R8688">
        <v>3723.835</v>
      </c>
      <c r="S8688">
        <v>2019</v>
      </c>
      <c r="T8688">
        <v>12</v>
      </c>
      <c r="U8688">
        <v>49</v>
      </c>
    </row>
    <row r="8689" spans="1:21" x14ac:dyDescent="0.3">
      <c r="A8689" s="5" t="s">
        <v>168</v>
      </c>
      <c r="B8689" s="5" t="s">
        <v>467</v>
      </c>
      <c r="C8689" s="5" t="s">
        <v>131</v>
      </c>
      <c r="D8689" s="5" t="s">
        <v>492</v>
      </c>
      <c r="E8689" s="5" t="s">
        <v>172</v>
      </c>
      <c r="F8689" s="6">
        <v>43803</v>
      </c>
      <c r="G8689" s="5" t="s">
        <v>148</v>
      </c>
      <c r="H8689" s="5" t="s">
        <v>230</v>
      </c>
      <c r="I8689">
        <v>43635</v>
      </c>
      <c r="J8689">
        <v>168</v>
      </c>
      <c r="K8689">
        <v>1452</v>
      </c>
      <c r="L8689">
        <v>12</v>
      </c>
      <c r="M8689">
        <v>50820</v>
      </c>
      <c r="N8689">
        <v>28272.659</v>
      </c>
      <c r="O8689">
        <v>2356.0549999999998</v>
      </c>
      <c r="P8689">
        <v>121</v>
      </c>
      <c r="Q8689">
        <v>35</v>
      </c>
      <c r="R8689">
        <v>22547.341</v>
      </c>
      <c r="S8689">
        <v>2019</v>
      </c>
      <c r="T8689">
        <v>12</v>
      </c>
      <c r="U8689">
        <v>49</v>
      </c>
    </row>
    <row r="8690" spans="1:21" x14ac:dyDescent="0.3">
      <c r="A8690" s="5" t="s">
        <v>168</v>
      </c>
      <c r="B8690" s="5" t="s">
        <v>467</v>
      </c>
      <c r="C8690" s="5" t="s">
        <v>131</v>
      </c>
      <c r="D8690" s="5" t="s">
        <v>492</v>
      </c>
      <c r="E8690" s="5" t="s">
        <v>227</v>
      </c>
      <c r="F8690" s="6">
        <v>43803</v>
      </c>
      <c r="G8690" s="5" t="s">
        <v>148</v>
      </c>
      <c r="H8690" s="5" t="s">
        <v>190</v>
      </c>
      <c r="I8690">
        <v>43635</v>
      </c>
      <c r="J8690">
        <v>168</v>
      </c>
      <c r="K8690">
        <v>-304</v>
      </c>
      <c r="L8690">
        <v>-3</v>
      </c>
      <c r="M8690">
        <v>-10792</v>
      </c>
      <c r="N8690">
        <v>-7068.165</v>
      </c>
      <c r="O8690">
        <v>-2356.0549999999998</v>
      </c>
      <c r="P8690">
        <v>101.33333333333333</v>
      </c>
      <c r="Q8690">
        <v>35.5</v>
      </c>
      <c r="R8690">
        <v>-3723.835</v>
      </c>
      <c r="S8690">
        <v>2019</v>
      </c>
      <c r="T8690">
        <v>12</v>
      </c>
      <c r="U8690">
        <v>49</v>
      </c>
    </row>
    <row r="8691" spans="1:21" x14ac:dyDescent="0.3">
      <c r="A8691" s="5" t="s">
        <v>168</v>
      </c>
      <c r="B8691" s="5" t="s">
        <v>467</v>
      </c>
      <c r="C8691" s="5" t="s">
        <v>131</v>
      </c>
      <c r="D8691" s="5" t="s">
        <v>492</v>
      </c>
      <c r="E8691" s="5" t="s">
        <v>227</v>
      </c>
      <c r="F8691" s="6">
        <v>43803</v>
      </c>
      <c r="G8691" s="5" t="s">
        <v>148</v>
      </c>
      <c r="H8691" s="5" t="s">
        <v>230</v>
      </c>
      <c r="I8691">
        <v>43635</v>
      </c>
      <c r="J8691">
        <v>168</v>
      </c>
      <c r="K8691">
        <v>-1452</v>
      </c>
      <c r="L8691">
        <v>-12</v>
      </c>
      <c r="M8691">
        <v>-50820</v>
      </c>
      <c r="N8691">
        <v>-28272.659</v>
      </c>
      <c r="O8691">
        <v>-2356.0549999999998</v>
      </c>
      <c r="P8691">
        <v>121</v>
      </c>
      <c r="Q8691">
        <v>35</v>
      </c>
      <c r="R8691">
        <v>-22547.341</v>
      </c>
      <c r="S8691">
        <v>2019</v>
      </c>
      <c r="T8691">
        <v>12</v>
      </c>
      <c r="U8691">
        <v>49</v>
      </c>
    </row>
    <row r="8692" spans="1:21" x14ac:dyDescent="0.3">
      <c r="A8692" s="5" t="s">
        <v>168</v>
      </c>
      <c r="B8692" s="5" t="s">
        <v>206</v>
      </c>
      <c r="C8692" s="5" t="s">
        <v>107</v>
      </c>
      <c r="D8692" s="5" t="s">
        <v>452</v>
      </c>
      <c r="E8692" s="5" t="s">
        <v>172</v>
      </c>
      <c r="F8692" s="6">
        <v>43804</v>
      </c>
      <c r="G8692" s="5" t="s">
        <v>148</v>
      </c>
      <c r="H8692" s="5" t="s">
        <v>187</v>
      </c>
      <c r="I8692">
        <v>43639</v>
      </c>
      <c r="J8692">
        <v>165</v>
      </c>
      <c r="K8692">
        <v>350</v>
      </c>
      <c r="L8692">
        <v>3</v>
      </c>
      <c r="M8692">
        <v>12425</v>
      </c>
      <c r="N8692">
        <v>8453.68</v>
      </c>
      <c r="O8692">
        <v>2817.893</v>
      </c>
      <c r="P8692">
        <v>116.66666666666667</v>
      </c>
      <c r="Q8692">
        <v>35.5</v>
      </c>
      <c r="R8692">
        <v>3971.32</v>
      </c>
      <c r="S8692">
        <v>2019</v>
      </c>
      <c r="T8692">
        <v>12</v>
      </c>
      <c r="U8692">
        <v>49</v>
      </c>
    </row>
    <row r="8693" spans="1:21" x14ac:dyDescent="0.3">
      <c r="A8693" s="5" t="s">
        <v>168</v>
      </c>
      <c r="B8693" s="5" t="s">
        <v>206</v>
      </c>
      <c r="C8693" s="5" t="s">
        <v>107</v>
      </c>
      <c r="D8693" s="5" t="s">
        <v>452</v>
      </c>
      <c r="E8693" s="5" t="s">
        <v>172</v>
      </c>
      <c r="F8693" s="6">
        <v>43804</v>
      </c>
      <c r="G8693" s="5" t="s">
        <v>148</v>
      </c>
      <c r="H8693" s="5" t="s">
        <v>226</v>
      </c>
      <c r="I8693">
        <v>43639</v>
      </c>
      <c r="J8693">
        <v>165</v>
      </c>
      <c r="K8693">
        <v>303</v>
      </c>
      <c r="L8693">
        <v>3</v>
      </c>
      <c r="M8693">
        <v>10756.5</v>
      </c>
      <c r="N8693">
        <v>8453.68</v>
      </c>
      <c r="O8693">
        <v>2817.893</v>
      </c>
      <c r="P8693">
        <v>101</v>
      </c>
      <c r="Q8693">
        <v>35.5</v>
      </c>
      <c r="R8693">
        <v>2302.8200000000002</v>
      </c>
      <c r="S8693">
        <v>2019</v>
      </c>
      <c r="T8693">
        <v>12</v>
      </c>
      <c r="U8693">
        <v>49</v>
      </c>
    </row>
    <row r="8694" spans="1:21" x14ac:dyDescent="0.3">
      <c r="A8694" s="5" t="s">
        <v>168</v>
      </c>
      <c r="B8694" s="5" t="s">
        <v>206</v>
      </c>
      <c r="C8694" s="5" t="s">
        <v>107</v>
      </c>
      <c r="D8694" s="5" t="s">
        <v>452</v>
      </c>
      <c r="E8694" s="5" t="s">
        <v>172</v>
      </c>
      <c r="F8694" s="6">
        <v>43804</v>
      </c>
      <c r="G8694" s="5" t="s">
        <v>148</v>
      </c>
      <c r="H8694" s="5" t="s">
        <v>202</v>
      </c>
      <c r="I8694">
        <v>43639</v>
      </c>
      <c r="J8694">
        <v>165</v>
      </c>
      <c r="K8694">
        <v>1201</v>
      </c>
      <c r="L8694">
        <v>12</v>
      </c>
      <c r="M8694">
        <v>42635.5</v>
      </c>
      <c r="N8694">
        <v>33814.720999999998</v>
      </c>
      <c r="O8694">
        <v>2817.893</v>
      </c>
      <c r="P8694">
        <v>100.08333333333333</v>
      </c>
      <c r="Q8694">
        <v>35.5</v>
      </c>
      <c r="R8694">
        <v>8820.7790000000005</v>
      </c>
      <c r="S8694">
        <v>2019</v>
      </c>
      <c r="T8694">
        <v>12</v>
      </c>
      <c r="U8694">
        <v>49</v>
      </c>
    </row>
    <row r="8695" spans="1:21" x14ac:dyDescent="0.3">
      <c r="A8695" s="5" t="s">
        <v>168</v>
      </c>
      <c r="B8695" s="5" t="s">
        <v>206</v>
      </c>
      <c r="C8695" s="5" t="s">
        <v>107</v>
      </c>
      <c r="D8695" s="5" t="s">
        <v>452</v>
      </c>
      <c r="E8695" s="5" t="s">
        <v>172</v>
      </c>
      <c r="F8695" s="6">
        <v>43804</v>
      </c>
      <c r="G8695" s="5" t="s">
        <v>148</v>
      </c>
      <c r="H8695" s="5" t="s">
        <v>189</v>
      </c>
      <c r="I8695">
        <v>43639</v>
      </c>
      <c r="J8695">
        <v>165</v>
      </c>
      <c r="K8695">
        <v>102</v>
      </c>
      <c r="L8695">
        <v>1</v>
      </c>
      <c r="M8695">
        <v>3621</v>
      </c>
      <c r="N8695">
        <v>2817.893</v>
      </c>
      <c r="O8695">
        <v>2817.893</v>
      </c>
      <c r="P8695">
        <v>102</v>
      </c>
      <c r="Q8695">
        <v>35.5</v>
      </c>
      <c r="R8695">
        <v>803.10699999999997</v>
      </c>
      <c r="S8695">
        <v>2019</v>
      </c>
      <c r="T8695">
        <v>12</v>
      </c>
      <c r="U8695">
        <v>49</v>
      </c>
    </row>
    <row r="8696" spans="1:21" x14ac:dyDescent="0.3">
      <c r="A8696" s="5" t="s">
        <v>168</v>
      </c>
      <c r="B8696" s="5" t="s">
        <v>206</v>
      </c>
      <c r="C8696" s="5" t="s">
        <v>107</v>
      </c>
      <c r="D8696" s="5" t="s">
        <v>452</v>
      </c>
      <c r="E8696" s="5" t="s">
        <v>172</v>
      </c>
      <c r="F8696" s="6">
        <v>43804</v>
      </c>
      <c r="G8696" s="5" t="s">
        <v>148</v>
      </c>
      <c r="H8696" s="5" t="s">
        <v>284</v>
      </c>
      <c r="I8696">
        <v>43639</v>
      </c>
      <c r="J8696">
        <v>165</v>
      </c>
      <c r="K8696">
        <v>225</v>
      </c>
      <c r="L8696">
        <v>2</v>
      </c>
      <c r="M8696">
        <v>7987.5</v>
      </c>
      <c r="N8696">
        <v>5635.7870000000003</v>
      </c>
      <c r="O8696">
        <v>2817.893</v>
      </c>
      <c r="P8696">
        <v>112.5</v>
      </c>
      <c r="Q8696">
        <v>35.5</v>
      </c>
      <c r="R8696">
        <v>2351.7130000000002</v>
      </c>
      <c r="S8696">
        <v>2019</v>
      </c>
      <c r="T8696">
        <v>12</v>
      </c>
      <c r="U8696">
        <v>49</v>
      </c>
    </row>
    <row r="8697" spans="1:21" x14ac:dyDescent="0.3">
      <c r="A8697" s="5" t="s">
        <v>168</v>
      </c>
      <c r="B8697" s="5" t="s">
        <v>206</v>
      </c>
      <c r="C8697" s="5" t="s">
        <v>107</v>
      </c>
      <c r="D8697" s="5" t="s">
        <v>452</v>
      </c>
      <c r="E8697" s="5" t="s">
        <v>172</v>
      </c>
      <c r="F8697" s="6">
        <v>43804</v>
      </c>
      <c r="G8697" s="5" t="s">
        <v>148</v>
      </c>
      <c r="H8697" s="5" t="s">
        <v>185</v>
      </c>
      <c r="I8697">
        <v>43639</v>
      </c>
      <c r="J8697">
        <v>165</v>
      </c>
      <c r="K8697">
        <v>450</v>
      </c>
      <c r="L8697">
        <v>4</v>
      </c>
      <c r="M8697">
        <v>15975</v>
      </c>
      <c r="N8697">
        <v>11271.574000000001</v>
      </c>
      <c r="O8697">
        <v>2817.893</v>
      </c>
      <c r="P8697">
        <v>112.5</v>
      </c>
      <c r="Q8697">
        <v>35.5</v>
      </c>
      <c r="R8697">
        <v>4703.4260000000004</v>
      </c>
      <c r="S8697">
        <v>2019</v>
      </c>
      <c r="T8697">
        <v>12</v>
      </c>
      <c r="U8697">
        <v>49</v>
      </c>
    </row>
    <row r="8698" spans="1:21" x14ac:dyDescent="0.3">
      <c r="A8698" s="5" t="s">
        <v>168</v>
      </c>
      <c r="B8698" s="5" t="s">
        <v>206</v>
      </c>
      <c r="C8698" s="5" t="s">
        <v>107</v>
      </c>
      <c r="D8698" s="5" t="s">
        <v>452</v>
      </c>
      <c r="E8698" s="5" t="s">
        <v>172</v>
      </c>
      <c r="F8698" s="6">
        <v>43804</v>
      </c>
      <c r="G8698" s="5" t="s">
        <v>148</v>
      </c>
      <c r="H8698" s="5" t="s">
        <v>218</v>
      </c>
      <c r="I8698">
        <v>43639</v>
      </c>
      <c r="J8698">
        <v>165</v>
      </c>
      <c r="K8698">
        <v>750</v>
      </c>
      <c r="L8698">
        <v>6</v>
      </c>
      <c r="M8698">
        <v>26625</v>
      </c>
      <c r="N8698">
        <v>16907.36</v>
      </c>
      <c r="O8698">
        <v>2817.893</v>
      </c>
      <c r="P8698">
        <v>125</v>
      </c>
      <c r="Q8698">
        <v>35.5</v>
      </c>
      <c r="R8698">
        <v>9717.64</v>
      </c>
      <c r="S8698">
        <v>2019</v>
      </c>
      <c r="T8698">
        <v>12</v>
      </c>
      <c r="U8698">
        <v>49</v>
      </c>
    </row>
    <row r="8699" spans="1:21" x14ac:dyDescent="0.3">
      <c r="A8699" s="5" t="s">
        <v>168</v>
      </c>
      <c r="B8699" s="5" t="s">
        <v>206</v>
      </c>
      <c r="C8699" s="5" t="s">
        <v>107</v>
      </c>
      <c r="D8699" s="5" t="s">
        <v>452</v>
      </c>
      <c r="E8699" s="5" t="s">
        <v>172</v>
      </c>
      <c r="F8699" s="6">
        <v>43804</v>
      </c>
      <c r="G8699" s="5" t="s">
        <v>148</v>
      </c>
      <c r="H8699" s="5" t="s">
        <v>231</v>
      </c>
      <c r="I8699">
        <v>43639</v>
      </c>
      <c r="J8699">
        <v>165</v>
      </c>
      <c r="K8699">
        <v>100</v>
      </c>
      <c r="L8699">
        <v>1</v>
      </c>
      <c r="M8699">
        <v>3550</v>
      </c>
      <c r="N8699">
        <v>2817.893</v>
      </c>
      <c r="O8699">
        <v>2817.893</v>
      </c>
      <c r="P8699">
        <v>100</v>
      </c>
      <c r="Q8699">
        <v>35.5</v>
      </c>
      <c r="R8699">
        <v>732.10699999999997</v>
      </c>
      <c r="S8699">
        <v>2019</v>
      </c>
      <c r="T8699">
        <v>12</v>
      </c>
      <c r="U8699">
        <v>49</v>
      </c>
    </row>
    <row r="8700" spans="1:21" x14ac:dyDescent="0.3">
      <c r="A8700" s="5" t="s">
        <v>168</v>
      </c>
      <c r="B8700" s="5" t="s">
        <v>206</v>
      </c>
      <c r="C8700" s="5" t="s">
        <v>107</v>
      </c>
      <c r="D8700" s="5" t="s">
        <v>452</v>
      </c>
      <c r="E8700" s="5" t="s">
        <v>172</v>
      </c>
      <c r="F8700" s="6">
        <v>43804</v>
      </c>
      <c r="G8700" s="5" t="s">
        <v>148</v>
      </c>
      <c r="H8700" s="5" t="s">
        <v>222</v>
      </c>
      <c r="I8700">
        <v>43639</v>
      </c>
      <c r="J8700">
        <v>165</v>
      </c>
      <c r="K8700">
        <v>108</v>
      </c>
      <c r="L8700">
        <v>1</v>
      </c>
      <c r="M8700">
        <v>3834</v>
      </c>
      <c r="N8700">
        <v>2817.893</v>
      </c>
      <c r="O8700">
        <v>2817.893</v>
      </c>
      <c r="P8700">
        <v>108</v>
      </c>
      <c r="Q8700">
        <v>35.5</v>
      </c>
      <c r="R8700">
        <v>1016.107</v>
      </c>
      <c r="S8700">
        <v>2019</v>
      </c>
      <c r="T8700">
        <v>12</v>
      </c>
      <c r="U8700">
        <v>49</v>
      </c>
    </row>
    <row r="8701" spans="1:21" x14ac:dyDescent="0.3">
      <c r="A8701" s="5" t="s">
        <v>168</v>
      </c>
      <c r="B8701" s="5" t="s">
        <v>206</v>
      </c>
      <c r="C8701" s="5" t="s">
        <v>107</v>
      </c>
      <c r="D8701" s="5" t="s">
        <v>452</v>
      </c>
      <c r="E8701" s="5" t="s">
        <v>172</v>
      </c>
      <c r="F8701" s="6">
        <v>43804</v>
      </c>
      <c r="G8701" s="5" t="s">
        <v>148</v>
      </c>
      <c r="H8701" s="5" t="s">
        <v>205</v>
      </c>
      <c r="I8701">
        <v>43639</v>
      </c>
      <c r="J8701">
        <v>165</v>
      </c>
      <c r="K8701">
        <v>522</v>
      </c>
      <c r="L8701">
        <v>5</v>
      </c>
      <c r="M8701">
        <v>18531</v>
      </c>
      <c r="N8701">
        <v>14089.467000000001</v>
      </c>
      <c r="O8701">
        <v>2817.893</v>
      </c>
      <c r="P8701">
        <v>104.4</v>
      </c>
      <c r="Q8701">
        <v>35.5</v>
      </c>
      <c r="R8701">
        <v>4441.5330000000004</v>
      </c>
      <c r="S8701">
        <v>2019</v>
      </c>
      <c r="T8701">
        <v>12</v>
      </c>
      <c r="U8701">
        <v>49</v>
      </c>
    </row>
    <row r="8702" spans="1:21" x14ac:dyDescent="0.3">
      <c r="A8702" s="5" t="s">
        <v>168</v>
      </c>
      <c r="B8702" s="5" t="s">
        <v>206</v>
      </c>
      <c r="C8702" s="5" t="s">
        <v>107</v>
      </c>
      <c r="D8702" s="5" t="s">
        <v>452</v>
      </c>
      <c r="E8702" s="5" t="s">
        <v>172</v>
      </c>
      <c r="F8702" s="6">
        <v>43804</v>
      </c>
      <c r="G8702" s="5" t="s">
        <v>148</v>
      </c>
      <c r="H8702" s="5" t="s">
        <v>204</v>
      </c>
      <c r="I8702">
        <v>43639</v>
      </c>
      <c r="J8702">
        <v>165</v>
      </c>
      <c r="K8702">
        <v>624</v>
      </c>
      <c r="L8702">
        <v>5</v>
      </c>
      <c r="M8702">
        <v>22152</v>
      </c>
      <c r="N8702">
        <v>14089.467000000001</v>
      </c>
      <c r="O8702">
        <v>2817.893</v>
      </c>
      <c r="P8702">
        <v>124.8</v>
      </c>
      <c r="Q8702">
        <v>35.5</v>
      </c>
      <c r="R8702">
        <v>8062.5330000000004</v>
      </c>
      <c r="S8702">
        <v>2019</v>
      </c>
      <c r="T8702">
        <v>12</v>
      </c>
      <c r="U8702">
        <v>49</v>
      </c>
    </row>
    <row r="8703" spans="1:21" x14ac:dyDescent="0.3">
      <c r="A8703" s="5" t="s">
        <v>168</v>
      </c>
      <c r="B8703" s="5" t="s">
        <v>206</v>
      </c>
      <c r="C8703" s="5" t="s">
        <v>107</v>
      </c>
      <c r="D8703" s="5" t="s">
        <v>452</v>
      </c>
      <c r="E8703" s="5" t="s">
        <v>172</v>
      </c>
      <c r="F8703" s="6">
        <v>43804</v>
      </c>
      <c r="G8703" s="5" t="s">
        <v>148</v>
      </c>
      <c r="H8703" s="5" t="s">
        <v>217</v>
      </c>
      <c r="I8703">
        <v>43639</v>
      </c>
      <c r="J8703">
        <v>165</v>
      </c>
      <c r="K8703">
        <v>584</v>
      </c>
      <c r="L8703">
        <v>3</v>
      </c>
      <c r="M8703">
        <v>20732</v>
      </c>
      <c r="N8703">
        <v>8453.68</v>
      </c>
      <c r="O8703">
        <v>2817.893</v>
      </c>
      <c r="P8703">
        <v>194.66666666666666</v>
      </c>
      <c r="Q8703">
        <v>35.5</v>
      </c>
      <c r="R8703">
        <v>12278.32</v>
      </c>
      <c r="S8703">
        <v>2019</v>
      </c>
      <c r="T8703">
        <v>12</v>
      </c>
      <c r="U8703">
        <v>49</v>
      </c>
    </row>
    <row r="8704" spans="1:21" x14ac:dyDescent="0.3">
      <c r="A8704" s="5" t="s">
        <v>168</v>
      </c>
      <c r="B8704" s="5" t="s">
        <v>206</v>
      </c>
      <c r="C8704" s="5" t="s">
        <v>107</v>
      </c>
      <c r="D8704" s="5" t="s">
        <v>452</v>
      </c>
      <c r="E8704" s="5" t="s">
        <v>172</v>
      </c>
      <c r="F8704" s="6">
        <v>43804</v>
      </c>
      <c r="G8704" s="5" t="s">
        <v>148</v>
      </c>
      <c r="H8704" s="5" t="s">
        <v>184</v>
      </c>
      <c r="I8704">
        <v>43639</v>
      </c>
      <c r="J8704">
        <v>165</v>
      </c>
      <c r="K8704">
        <v>3419</v>
      </c>
      <c r="L8704">
        <v>30</v>
      </c>
      <c r="M8704">
        <v>119665</v>
      </c>
      <c r="N8704">
        <v>84536.801000000007</v>
      </c>
      <c r="O8704">
        <v>2817.893</v>
      </c>
      <c r="P8704">
        <v>113.96666666666667</v>
      </c>
      <c r="Q8704">
        <v>35</v>
      </c>
      <c r="R8704">
        <v>35128.199000000001</v>
      </c>
      <c r="S8704">
        <v>2019</v>
      </c>
      <c r="T8704">
        <v>12</v>
      </c>
      <c r="U8704">
        <v>49</v>
      </c>
    </row>
    <row r="8705" spans="1:21" x14ac:dyDescent="0.3">
      <c r="A8705" s="5" t="s">
        <v>168</v>
      </c>
      <c r="B8705" s="5" t="s">
        <v>206</v>
      </c>
      <c r="C8705" s="5" t="s">
        <v>107</v>
      </c>
      <c r="D8705" s="5" t="s">
        <v>452</v>
      </c>
      <c r="E8705" s="5" t="s">
        <v>172</v>
      </c>
      <c r="F8705" s="6">
        <v>43804</v>
      </c>
      <c r="G8705" s="5" t="s">
        <v>148</v>
      </c>
      <c r="H8705" s="5" t="s">
        <v>203</v>
      </c>
      <c r="I8705">
        <v>43639</v>
      </c>
      <c r="J8705">
        <v>165</v>
      </c>
      <c r="K8705">
        <v>192</v>
      </c>
      <c r="L8705">
        <v>2</v>
      </c>
      <c r="M8705">
        <v>6816</v>
      </c>
      <c r="N8705">
        <v>5635.7870000000003</v>
      </c>
      <c r="O8705">
        <v>2817.893</v>
      </c>
      <c r="P8705">
        <v>96</v>
      </c>
      <c r="Q8705">
        <v>35.5</v>
      </c>
      <c r="R8705">
        <v>1180.213</v>
      </c>
      <c r="S8705">
        <v>2019</v>
      </c>
      <c r="T8705">
        <v>12</v>
      </c>
      <c r="U8705">
        <v>49</v>
      </c>
    </row>
    <row r="8706" spans="1:21" x14ac:dyDescent="0.3">
      <c r="A8706" s="5" t="s">
        <v>168</v>
      </c>
      <c r="B8706" s="5" t="s">
        <v>206</v>
      </c>
      <c r="C8706" s="5" t="s">
        <v>113</v>
      </c>
      <c r="D8706" s="5" t="s">
        <v>440</v>
      </c>
      <c r="E8706" s="5" t="s">
        <v>172</v>
      </c>
      <c r="F8706" s="6">
        <v>43804</v>
      </c>
      <c r="G8706" s="5" t="s">
        <v>148</v>
      </c>
      <c r="H8706" s="5" t="s">
        <v>202</v>
      </c>
      <c r="I8706">
        <v>43610</v>
      </c>
      <c r="J8706">
        <v>194</v>
      </c>
      <c r="K8706">
        <v>800</v>
      </c>
      <c r="L8706">
        <v>8</v>
      </c>
      <c r="M8706">
        <v>28400</v>
      </c>
      <c r="N8706">
        <v>12230.700999999999</v>
      </c>
      <c r="O8706">
        <v>1528.838</v>
      </c>
      <c r="P8706">
        <v>100</v>
      </c>
      <c r="Q8706">
        <v>35.5</v>
      </c>
      <c r="R8706">
        <v>16169.299000000001</v>
      </c>
      <c r="S8706">
        <v>2019</v>
      </c>
      <c r="T8706">
        <v>12</v>
      </c>
      <c r="U8706">
        <v>49</v>
      </c>
    </row>
    <row r="8707" spans="1:21" x14ac:dyDescent="0.3">
      <c r="A8707" s="5" t="s">
        <v>168</v>
      </c>
      <c r="B8707" s="5" t="s">
        <v>206</v>
      </c>
      <c r="C8707" s="5" t="s">
        <v>113</v>
      </c>
      <c r="D8707" s="5" t="s">
        <v>440</v>
      </c>
      <c r="E8707" s="5" t="s">
        <v>172</v>
      </c>
      <c r="F8707" s="6">
        <v>43804</v>
      </c>
      <c r="G8707" s="5" t="s">
        <v>148</v>
      </c>
      <c r="H8707" s="5" t="s">
        <v>205</v>
      </c>
      <c r="I8707">
        <v>43610</v>
      </c>
      <c r="J8707">
        <v>194</v>
      </c>
      <c r="K8707">
        <v>202</v>
      </c>
      <c r="L8707">
        <v>2</v>
      </c>
      <c r="M8707">
        <v>7171</v>
      </c>
      <c r="N8707">
        <v>3057.6750000000002</v>
      </c>
      <c r="O8707">
        <v>1528.838</v>
      </c>
      <c r="P8707">
        <v>101</v>
      </c>
      <c r="Q8707">
        <v>35.5</v>
      </c>
      <c r="R8707">
        <v>4113.3249999999998</v>
      </c>
      <c r="S8707">
        <v>2019</v>
      </c>
      <c r="T8707">
        <v>12</v>
      </c>
      <c r="U8707">
        <v>49</v>
      </c>
    </row>
    <row r="8708" spans="1:21" x14ac:dyDescent="0.3">
      <c r="A8708" s="5" t="s">
        <v>168</v>
      </c>
      <c r="B8708" s="5" t="s">
        <v>206</v>
      </c>
      <c r="C8708" s="5" t="s">
        <v>113</v>
      </c>
      <c r="D8708" s="5" t="s">
        <v>440</v>
      </c>
      <c r="E8708" s="5" t="s">
        <v>172</v>
      </c>
      <c r="F8708" s="6">
        <v>43804</v>
      </c>
      <c r="G8708" s="5" t="s">
        <v>148</v>
      </c>
      <c r="H8708" s="5" t="s">
        <v>333</v>
      </c>
      <c r="I8708">
        <v>43610</v>
      </c>
      <c r="J8708">
        <v>194</v>
      </c>
      <c r="K8708">
        <v>216</v>
      </c>
      <c r="L8708">
        <v>2</v>
      </c>
      <c r="M8708">
        <v>7668</v>
      </c>
      <c r="N8708">
        <v>3057.6750000000002</v>
      </c>
      <c r="O8708">
        <v>1528.838</v>
      </c>
      <c r="P8708">
        <v>108</v>
      </c>
      <c r="Q8708">
        <v>35.5</v>
      </c>
      <c r="R8708">
        <v>4610.3249999999998</v>
      </c>
      <c r="S8708">
        <v>2019</v>
      </c>
      <c r="T8708">
        <v>12</v>
      </c>
      <c r="U8708">
        <v>49</v>
      </c>
    </row>
    <row r="8709" spans="1:21" x14ac:dyDescent="0.3">
      <c r="A8709" s="5" t="s">
        <v>168</v>
      </c>
      <c r="B8709" s="5" t="s">
        <v>206</v>
      </c>
      <c r="C8709" s="5" t="s">
        <v>113</v>
      </c>
      <c r="D8709" s="5" t="s">
        <v>440</v>
      </c>
      <c r="E8709" s="5" t="s">
        <v>172</v>
      </c>
      <c r="F8709" s="6">
        <v>43804</v>
      </c>
      <c r="G8709" s="5" t="s">
        <v>148</v>
      </c>
      <c r="H8709" s="5" t="s">
        <v>204</v>
      </c>
      <c r="I8709">
        <v>43610</v>
      </c>
      <c r="J8709">
        <v>194</v>
      </c>
      <c r="K8709">
        <v>192</v>
      </c>
      <c r="L8709">
        <v>2</v>
      </c>
      <c r="M8709">
        <v>6816</v>
      </c>
      <c r="N8709">
        <v>3057.6750000000002</v>
      </c>
      <c r="O8709">
        <v>1528.838</v>
      </c>
      <c r="P8709">
        <v>96</v>
      </c>
      <c r="Q8709">
        <v>35.5</v>
      </c>
      <c r="R8709">
        <v>3758.3249999999998</v>
      </c>
      <c r="S8709">
        <v>2019</v>
      </c>
      <c r="T8709">
        <v>12</v>
      </c>
      <c r="U8709">
        <v>49</v>
      </c>
    </row>
    <row r="8710" spans="1:21" x14ac:dyDescent="0.3">
      <c r="A8710" s="5" t="s">
        <v>168</v>
      </c>
      <c r="B8710" s="5" t="s">
        <v>206</v>
      </c>
      <c r="C8710" s="5" t="s">
        <v>113</v>
      </c>
      <c r="D8710" s="5" t="s">
        <v>440</v>
      </c>
      <c r="E8710" s="5" t="s">
        <v>172</v>
      </c>
      <c r="F8710" s="6">
        <v>43804</v>
      </c>
      <c r="G8710" s="5" t="s">
        <v>148</v>
      </c>
      <c r="H8710" s="5" t="s">
        <v>184</v>
      </c>
      <c r="I8710">
        <v>43610</v>
      </c>
      <c r="J8710">
        <v>194</v>
      </c>
      <c r="K8710">
        <v>2834</v>
      </c>
      <c r="L8710">
        <v>24</v>
      </c>
      <c r="M8710">
        <v>99190</v>
      </c>
      <c r="N8710">
        <v>36692.101999999999</v>
      </c>
      <c r="O8710">
        <v>1528.838</v>
      </c>
      <c r="P8710">
        <v>118.08333333333333</v>
      </c>
      <c r="Q8710">
        <v>35</v>
      </c>
      <c r="R8710">
        <v>62497.898000000001</v>
      </c>
      <c r="S8710">
        <v>2019</v>
      </c>
      <c r="T8710">
        <v>12</v>
      </c>
      <c r="U8710">
        <v>49</v>
      </c>
    </row>
    <row r="8711" spans="1:21" x14ac:dyDescent="0.3">
      <c r="A8711" s="5" t="s">
        <v>168</v>
      </c>
      <c r="B8711" s="5" t="s">
        <v>206</v>
      </c>
      <c r="C8711" s="5" t="s">
        <v>113</v>
      </c>
      <c r="D8711" s="5" t="s">
        <v>440</v>
      </c>
      <c r="E8711" s="5" t="s">
        <v>172</v>
      </c>
      <c r="F8711" s="6">
        <v>43804</v>
      </c>
      <c r="G8711" s="5" t="s">
        <v>148</v>
      </c>
      <c r="H8711" s="5" t="s">
        <v>190</v>
      </c>
      <c r="I8711">
        <v>43610</v>
      </c>
      <c r="J8711">
        <v>194</v>
      </c>
      <c r="K8711">
        <v>120</v>
      </c>
      <c r="L8711">
        <v>1</v>
      </c>
      <c r="M8711">
        <v>4260</v>
      </c>
      <c r="N8711">
        <v>1528.838</v>
      </c>
      <c r="O8711">
        <v>1528.838</v>
      </c>
      <c r="P8711">
        <v>120</v>
      </c>
      <c r="Q8711">
        <v>35.5</v>
      </c>
      <c r="R8711">
        <v>2731.1619999999998</v>
      </c>
      <c r="S8711">
        <v>2019</v>
      </c>
      <c r="T8711">
        <v>12</v>
      </c>
      <c r="U8711">
        <v>49</v>
      </c>
    </row>
    <row r="8712" spans="1:21" x14ac:dyDescent="0.3">
      <c r="A8712" s="5" t="s">
        <v>168</v>
      </c>
      <c r="B8712" s="5" t="s">
        <v>206</v>
      </c>
      <c r="C8712" s="5" t="s">
        <v>113</v>
      </c>
      <c r="D8712" s="5" t="s">
        <v>440</v>
      </c>
      <c r="E8712" s="5" t="s">
        <v>172</v>
      </c>
      <c r="F8712" s="6">
        <v>43804</v>
      </c>
      <c r="G8712" s="5" t="s">
        <v>148</v>
      </c>
      <c r="H8712" s="5" t="s">
        <v>190</v>
      </c>
      <c r="I8712">
        <v>43610</v>
      </c>
      <c r="J8712">
        <v>194</v>
      </c>
      <c r="K8712">
        <v>102</v>
      </c>
      <c r="L8712">
        <v>1</v>
      </c>
      <c r="M8712">
        <v>3621</v>
      </c>
      <c r="N8712">
        <v>1528.838</v>
      </c>
      <c r="O8712">
        <v>1528.838</v>
      </c>
      <c r="P8712">
        <v>102</v>
      </c>
      <c r="Q8712">
        <v>35.5</v>
      </c>
      <c r="R8712">
        <v>2092.1619999999998</v>
      </c>
      <c r="S8712">
        <v>2019</v>
      </c>
      <c r="T8712">
        <v>12</v>
      </c>
      <c r="U8712">
        <v>49</v>
      </c>
    </row>
    <row r="8713" spans="1:21" x14ac:dyDescent="0.3">
      <c r="A8713" s="5" t="s">
        <v>168</v>
      </c>
      <c r="B8713" s="5" t="s">
        <v>206</v>
      </c>
      <c r="C8713" s="5" t="s">
        <v>113</v>
      </c>
      <c r="D8713" s="5" t="s">
        <v>440</v>
      </c>
      <c r="E8713" s="5" t="s">
        <v>172</v>
      </c>
      <c r="F8713" s="6">
        <v>43804</v>
      </c>
      <c r="G8713" s="5" t="s">
        <v>148</v>
      </c>
      <c r="H8713" s="5" t="s">
        <v>203</v>
      </c>
      <c r="I8713">
        <v>43610</v>
      </c>
      <c r="J8713">
        <v>194</v>
      </c>
      <c r="K8713">
        <v>214</v>
      </c>
      <c r="L8713">
        <v>2</v>
      </c>
      <c r="M8713">
        <v>7597</v>
      </c>
      <c r="N8713">
        <v>3057.6750000000002</v>
      </c>
      <c r="O8713">
        <v>1528.838</v>
      </c>
      <c r="P8713">
        <v>107</v>
      </c>
      <c r="Q8713">
        <v>35.5</v>
      </c>
      <c r="R8713">
        <v>4539.3249999999998</v>
      </c>
      <c r="S8713">
        <v>2019</v>
      </c>
      <c r="T8713">
        <v>12</v>
      </c>
      <c r="U8713">
        <v>49</v>
      </c>
    </row>
    <row r="8714" spans="1:21" x14ac:dyDescent="0.3">
      <c r="A8714" s="5" t="s">
        <v>168</v>
      </c>
      <c r="B8714" s="5" t="s">
        <v>206</v>
      </c>
      <c r="C8714" s="5" t="s">
        <v>113</v>
      </c>
      <c r="D8714" s="5" t="s">
        <v>440</v>
      </c>
      <c r="E8714" s="5" t="s">
        <v>172</v>
      </c>
      <c r="F8714" s="6">
        <v>43804</v>
      </c>
      <c r="G8714" s="5" t="s">
        <v>148</v>
      </c>
      <c r="H8714" s="5" t="s">
        <v>190</v>
      </c>
      <c r="I8714">
        <v>43610</v>
      </c>
      <c r="J8714">
        <v>194</v>
      </c>
      <c r="K8714">
        <v>218</v>
      </c>
      <c r="L8714">
        <v>2</v>
      </c>
      <c r="M8714">
        <v>7739</v>
      </c>
      <c r="N8714">
        <v>3246.614</v>
      </c>
      <c r="O8714">
        <v>1623.307</v>
      </c>
      <c r="P8714">
        <v>109</v>
      </c>
      <c r="Q8714">
        <v>35.5</v>
      </c>
      <c r="R8714">
        <v>4492.3860000000004</v>
      </c>
      <c r="S8714">
        <v>2019</v>
      </c>
      <c r="T8714">
        <v>12</v>
      </c>
      <c r="U8714">
        <v>49</v>
      </c>
    </row>
    <row r="8715" spans="1:21" x14ac:dyDescent="0.3">
      <c r="A8715" s="5" t="s">
        <v>168</v>
      </c>
      <c r="B8715" s="5" t="s">
        <v>206</v>
      </c>
      <c r="C8715" s="5" t="s">
        <v>113</v>
      </c>
      <c r="D8715" s="5" t="s">
        <v>440</v>
      </c>
      <c r="E8715" s="5" t="s">
        <v>172</v>
      </c>
      <c r="F8715" s="6">
        <v>43804</v>
      </c>
      <c r="G8715" s="5" t="s">
        <v>148</v>
      </c>
      <c r="H8715" s="5" t="s">
        <v>230</v>
      </c>
      <c r="I8715">
        <v>43610</v>
      </c>
      <c r="J8715">
        <v>194</v>
      </c>
      <c r="K8715">
        <v>1095</v>
      </c>
      <c r="L8715">
        <v>10</v>
      </c>
      <c r="M8715">
        <v>38325</v>
      </c>
      <c r="N8715">
        <v>16233.072</v>
      </c>
      <c r="O8715">
        <v>1623.307</v>
      </c>
      <c r="P8715">
        <v>109.5</v>
      </c>
      <c r="Q8715">
        <v>35</v>
      </c>
      <c r="R8715">
        <v>22091.928</v>
      </c>
      <c r="S8715">
        <v>2019</v>
      </c>
      <c r="T8715">
        <v>12</v>
      </c>
      <c r="U8715">
        <v>49</v>
      </c>
    </row>
    <row r="8716" spans="1:21" x14ac:dyDescent="0.3">
      <c r="A8716" s="5" t="s">
        <v>168</v>
      </c>
      <c r="B8716" s="5" t="s">
        <v>206</v>
      </c>
      <c r="C8716" s="5" t="s">
        <v>113</v>
      </c>
      <c r="D8716" s="5" t="s">
        <v>440</v>
      </c>
      <c r="E8716" s="5" t="s">
        <v>172</v>
      </c>
      <c r="F8716" s="6">
        <v>43804</v>
      </c>
      <c r="G8716" s="5" t="s">
        <v>148</v>
      </c>
      <c r="H8716" s="5" t="s">
        <v>269</v>
      </c>
      <c r="I8716">
        <v>43610</v>
      </c>
      <c r="J8716">
        <v>194</v>
      </c>
      <c r="K8716">
        <v>1360</v>
      </c>
      <c r="L8716">
        <v>13</v>
      </c>
      <c r="M8716">
        <v>47600</v>
      </c>
      <c r="N8716">
        <v>21102.992999999999</v>
      </c>
      <c r="O8716">
        <v>1623.307</v>
      </c>
      <c r="P8716">
        <v>104.61538461538461</v>
      </c>
      <c r="Q8716">
        <v>35</v>
      </c>
      <c r="R8716">
        <v>26497.007000000001</v>
      </c>
      <c r="S8716">
        <v>2019</v>
      </c>
      <c r="T8716">
        <v>12</v>
      </c>
      <c r="U8716">
        <v>49</v>
      </c>
    </row>
    <row r="8717" spans="1:21" x14ac:dyDescent="0.3">
      <c r="A8717" s="5" t="s">
        <v>168</v>
      </c>
      <c r="B8717" s="5" t="s">
        <v>206</v>
      </c>
      <c r="C8717" s="5" t="s">
        <v>113</v>
      </c>
      <c r="D8717" s="5" t="s">
        <v>440</v>
      </c>
      <c r="E8717" s="5" t="s">
        <v>172</v>
      </c>
      <c r="F8717" s="6">
        <v>43804</v>
      </c>
      <c r="G8717" s="5" t="s">
        <v>148</v>
      </c>
      <c r="H8717" s="5" t="s">
        <v>181</v>
      </c>
      <c r="I8717">
        <v>43610</v>
      </c>
      <c r="J8717">
        <v>194</v>
      </c>
      <c r="K8717">
        <v>251</v>
      </c>
      <c r="L8717">
        <v>2</v>
      </c>
      <c r="M8717">
        <v>8910.5</v>
      </c>
      <c r="N8717">
        <v>3246.614</v>
      </c>
      <c r="O8717">
        <v>1623.307</v>
      </c>
      <c r="P8717">
        <v>125.5</v>
      </c>
      <c r="Q8717">
        <v>35.5</v>
      </c>
      <c r="R8717">
        <v>5663.8860000000004</v>
      </c>
      <c r="S8717">
        <v>2019</v>
      </c>
      <c r="T8717">
        <v>12</v>
      </c>
      <c r="U8717">
        <v>49</v>
      </c>
    </row>
    <row r="8718" spans="1:21" x14ac:dyDescent="0.3">
      <c r="A8718" s="5" t="s">
        <v>168</v>
      </c>
      <c r="B8718" s="5" t="s">
        <v>206</v>
      </c>
      <c r="C8718" s="5" t="s">
        <v>113</v>
      </c>
      <c r="D8718" s="5" t="s">
        <v>440</v>
      </c>
      <c r="E8718" s="5" t="s">
        <v>172</v>
      </c>
      <c r="F8718" s="6">
        <v>43804</v>
      </c>
      <c r="G8718" s="5" t="s">
        <v>148</v>
      </c>
      <c r="H8718" s="5" t="s">
        <v>216</v>
      </c>
      <c r="I8718">
        <v>43610</v>
      </c>
      <c r="J8718">
        <v>194</v>
      </c>
      <c r="K8718">
        <v>114</v>
      </c>
      <c r="L8718">
        <v>1</v>
      </c>
      <c r="M8718">
        <v>4047</v>
      </c>
      <c r="N8718">
        <v>1623.307</v>
      </c>
      <c r="O8718">
        <v>1623.307</v>
      </c>
      <c r="P8718">
        <v>114</v>
      </c>
      <c r="Q8718">
        <v>35.5</v>
      </c>
      <c r="R8718">
        <v>2423.6930000000002</v>
      </c>
      <c r="S8718">
        <v>2019</v>
      </c>
      <c r="T8718">
        <v>12</v>
      </c>
      <c r="U8718">
        <v>49</v>
      </c>
    </row>
    <row r="8719" spans="1:21" x14ac:dyDescent="0.3">
      <c r="A8719" s="5" t="s">
        <v>168</v>
      </c>
      <c r="B8719" s="5" t="s">
        <v>206</v>
      </c>
      <c r="C8719" s="5" t="s">
        <v>114</v>
      </c>
      <c r="D8719" s="5" t="s">
        <v>449</v>
      </c>
      <c r="E8719" s="5" t="s">
        <v>172</v>
      </c>
      <c r="F8719" s="6">
        <v>43804</v>
      </c>
      <c r="G8719" s="5" t="s">
        <v>148</v>
      </c>
      <c r="H8719" s="5" t="s">
        <v>190</v>
      </c>
      <c r="I8719">
        <v>43632</v>
      </c>
      <c r="J8719">
        <v>172</v>
      </c>
      <c r="K8719">
        <v>304</v>
      </c>
      <c r="L8719">
        <v>3</v>
      </c>
      <c r="M8719">
        <v>10792</v>
      </c>
      <c r="N8719">
        <v>7964.076</v>
      </c>
      <c r="O8719">
        <v>2654.692</v>
      </c>
      <c r="P8719">
        <v>101.33333333333333</v>
      </c>
      <c r="Q8719">
        <v>35.5</v>
      </c>
      <c r="R8719">
        <v>2827.924</v>
      </c>
      <c r="S8719">
        <v>2019</v>
      </c>
      <c r="T8719">
        <v>12</v>
      </c>
      <c r="U8719">
        <v>49</v>
      </c>
    </row>
    <row r="8720" spans="1:21" x14ac:dyDescent="0.3">
      <c r="A8720" s="5" t="s">
        <v>168</v>
      </c>
      <c r="B8720" s="5" t="s">
        <v>206</v>
      </c>
      <c r="C8720" s="5" t="s">
        <v>114</v>
      </c>
      <c r="D8720" s="5" t="s">
        <v>449</v>
      </c>
      <c r="E8720" s="5" t="s">
        <v>172</v>
      </c>
      <c r="F8720" s="6">
        <v>43804</v>
      </c>
      <c r="G8720" s="5" t="s">
        <v>148</v>
      </c>
      <c r="H8720" s="5" t="s">
        <v>230</v>
      </c>
      <c r="I8720">
        <v>43632</v>
      </c>
      <c r="J8720">
        <v>172</v>
      </c>
      <c r="K8720">
        <v>1452</v>
      </c>
      <c r="L8720">
        <v>12</v>
      </c>
      <c r="M8720">
        <v>50820</v>
      </c>
      <c r="N8720">
        <v>31856.304</v>
      </c>
      <c r="O8720">
        <v>2654.692</v>
      </c>
      <c r="P8720">
        <v>121</v>
      </c>
      <c r="Q8720">
        <v>35</v>
      </c>
      <c r="R8720">
        <v>18963.696</v>
      </c>
      <c r="S8720">
        <v>2019</v>
      </c>
      <c r="T8720">
        <v>12</v>
      </c>
      <c r="U8720">
        <v>49</v>
      </c>
    </row>
    <row r="8721" spans="1:21" x14ac:dyDescent="0.3">
      <c r="A8721" s="5" t="s">
        <v>168</v>
      </c>
      <c r="B8721" s="5" t="s">
        <v>206</v>
      </c>
      <c r="C8721" s="5" t="s">
        <v>114</v>
      </c>
      <c r="D8721" s="5" t="s">
        <v>449</v>
      </c>
      <c r="E8721" s="5" t="s">
        <v>172</v>
      </c>
      <c r="F8721" s="6">
        <v>43804</v>
      </c>
      <c r="G8721" s="5" t="s">
        <v>148</v>
      </c>
      <c r="H8721" s="5" t="s">
        <v>180</v>
      </c>
      <c r="I8721">
        <v>43632</v>
      </c>
      <c r="J8721">
        <v>172</v>
      </c>
      <c r="K8721">
        <v>190</v>
      </c>
      <c r="L8721">
        <v>2</v>
      </c>
      <c r="M8721">
        <v>6745</v>
      </c>
      <c r="N8721">
        <v>5309.384</v>
      </c>
      <c r="O8721">
        <v>2654.692</v>
      </c>
      <c r="P8721">
        <v>95</v>
      </c>
      <c r="Q8721">
        <v>35.5</v>
      </c>
      <c r="R8721">
        <v>1435.616</v>
      </c>
      <c r="S8721">
        <v>2019</v>
      </c>
      <c r="T8721">
        <v>12</v>
      </c>
      <c r="U8721">
        <v>49</v>
      </c>
    </row>
    <row r="8722" spans="1:21" x14ac:dyDescent="0.3">
      <c r="A8722" s="5" t="s">
        <v>168</v>
      </c>
      <c r="B8722" s="5" t="s">
        <v>206</v>
      </c>
      <c r="C8722" s="5" t="s">
        <v>114</v>
      </c>
      <c r="D8722" s="5" t="s">
        <v>449</v>
      </c>
      <c r="E8722" s="5" t="s">
        <v>172</v>
      </c>
      <c r="F8722" s="6">
        <v>43804</v>
      </c>
      <c r="G8722" s="5" t="s">
        <v>148</v>
      </c>
      <c r="H8722" s="5" t="s">
        <v>216</v>
      </c>
      <c r="I8722">
        <v>43632</v>
      </c>
      <c r="J8722">
        <v>172</v>
      </c>
      <c r="K8722">
        <v>245</v>
      </c>
      <c r="L8722">
        <v>2</v>
      </c>
      <c r="M8722">
        <v>8697.5</v>
      </c>
      <c r="N8722">
        <v>5309.384</v>
      </c>
      <c r="O8722">
        <v>2654.692</v>
      </c>
      <c r="P8722">
        <v>122.5</v>
      </c>
      <c r="Q8722">
        <v>35.5</v>
      </c>
      <c r="R8722">
        <v>3388.116</v>
      </c>
      <c r="S8722">
        <v>2019</v>
      </c>
      <c r="T8722">
        <v>12</v>
      </c>
      <c r="U8722">
        <v>49</v>
      </c>
    </row>
    <row r="8723" spans="1:21" x14ac:dyDescent="0.3">
      <c r="A8723" s="5" t="s">
        <v>168</v>
      </c>
      <c r="B8723" s="5" t="s">
        <v>206</v>
      </c>
      <c r="C8723" s="5" t="s">
        <v>114</v>
      </c>
      <c r="D8723" s="5" t="s">
        <v>449</v>
      </c>
      <c r="E8723" s="5" t="s">
        <v>172</v>
      </c>
      <c r="F8723" s="6">
        <v>43804</v>
      </c>
      <c r="G8723" s="5" t="s">
        <v>148</v>
      </c>
      <c r="H8723" s="5" t="s">
        <v>222</v>
      </c>
      <c r="I8723">
        <v>43632</v>
      </c>
      <c r="J8723">
        <v>172</v>
      </c>
      <c r="K8723">
        <v>109</v>
      </c>
      <c r="L8723">
        <v>1</v>
      </c>
      <c r="M8723">
        <v>3869.5</v>
      </c>
      <c r="N8723">
        <v>2654.692</v>
      </c>
      <c r="O8723">
        <v>2654.692</v>
      </c>
      <c r="P8723">
        <v>109</v>
      </c>
      <c r="Q8723">
        <v>35.5</v>
      </c>
      <c r="R8723">
        <v>1214.808</v>
      </c>
      <c r="S8723">
        <v>2019</v>
      </c>
      <c r="T8723">
        <v>12</v>
      </c>
      <c r="U8723">
        <v>49</v>
      </c>
    </row>
    <row r="8724" spans="1:21" x14ac:dyDescent="0.3">
      <c r="A8724" s="5" t="s">
        <v>168</v>
      </c>
      <c r="B8724" s="5" t="s">
        <v>206</v>
      </c>
      <c r="C8724" s="5" t="s">
        <v>114</v>
      </c>
      <c r="D8724" s="5" t="s">
        <v>449</v>
      </c>
      <c r="E8724" s="5" t="s">
        <v>172</v>
      </c>
      <c r="F8724" s="6">
        <v>43804</v>
      </c>
      <c r="G8724" s="5" t="s">
        <v>148</v>
      </c>
      <c r="H8724" s="5" t="s">
        <v>217</v>
      </c>
      <c r="I8724">
        <v>43632</v>
      </c>
      <c r="J8724">
        <v>172</v>
      </c>
      <c r="K8724">
        <v>1196</v>
      </c>
      <c r="L8724">
        <v>10</v>
      </c>
      <c r="M8724">
        <v>42458</v>
      </c>
      <c r="N8724">
        <v>26546.92</v>
      </c>
      <c r="O8724">
        <v>2654.692</v>
      </c>
      <c r="P8724">
        <v>119.6</v>
      </c>
      <c r="Q8724">
        <v>35.5</v>
      </c>
      <c r="R8724">
        <v>15911.08</v>
      </c>
      <c r="S8724">
        <v>2019</v>
      </c>
      <c r="T8724">
        <v>12</v>
      </c>
      <c r="U8724">
        <v>49</v>
      </c>
    </row>
    <row r="8725" spans="1:21" x14ac:dyDescent="0.3">
      <c r="A8725" s="5" t="s">
        <v>168</v>
      </c>
      <c r="B8725" s="5" t="s">
        <v>206</v>
      </c>
      <c r="C8725" s="5" t="s">
        <v>114</v>
      </c>
      <c r="D8725" s="5" t="s">
        <v>449</v>
      </c>
      <c r="E8725" s="5" t="s">
        <v>172</v>
      </c>
      <c r="F8725" s="6">
        <v>43804</v>
      </c>
      <c r="G8725" s="5" t="s">
        <v>148</v>
      </c>
      <c r="H8725" s="5" t="s">
        <v>181</v>
      </c>
      <c r="I8725">
        <v>43632</v>
      </c>
      <c r="J8725">
        <v>172</v>
      </c>
      <c r="K8725">
        <v>253</v>
      </c>
      <c r="L8725">
        <v>2</v>
      </c>
      <c r="M8725">
        <v>8981.5</v>
      </c>
      <c r="N8725">
        <v>5309.384</v>
      </c>
      <c r="O8725">
        <v>2654.692</v>
      </c>
      <c r="P8725">
        <v>126.5</v>
      </c>
      <c r="Q8725">
        <v>35.5</v>
      </c>
      <c r="R8725">
        <v>3672.116</v>
      </c>
      <c r="S8725">
        <v>2019</v>
      </c>
      <c r="T8725">
        <v>12</v>
      </c>
      <c r="U8725">
        <v>49</v>
      </c>
    </row>
    <row r="8726" spans="1:21" x14ac:dyDescent="0.3">
      <c r="A8726" s="5" t="s">
        <v>168</v>
      </c>
      <c r="B8726" s="5" t="s">
        <v>206</v>
      </c>
      <c r="C8726" s="5" t="s">
        <v>114</v>
      </c>
      <c r="D8726" s="5" t="s">
        <v>449</v>
      </c>
      <c r="E8726" s="5" t="s">
        <v>172</v>
      </c>
      <c r="F8726" s="6">
        <v>43804</v>
      </c>
      <c r="G8726" s="5" t="s">
        <v>148</v>
      </c>
      <c r="H8726" s="5" t="s">
        <v>238</v>
      </c>
      <c r="I8726">
        <v>43632</v>
      </c>
      <c r="J8726">
        <v>172</v>
      </c>
      <c r="K8726">
        <v>236</v>
      </c>
      <c r="L8726">
        <v>2</v>
      </c>
      <c r="M8726">
        <v>8378</v>
      </c>
      <c r="N8726">
        <v>5309.384</v>
      </c>
      <c r="O8726">
        <v>2654.692</v>
      </c>
      <c r="P8726">
        <v>118</v>
      </c>
      <c r="Q8726">
        <v>35.5</v>
      </c>
      <c r="R8726">
        <v>3068.616</v>
      </c>
      <c r="S8726">
        <v>2019</v>
      </c>
      <c r="T8726">
        <v>12</v>
      </c>
      <c r="U8726">
        <v>49</v>
      </c>
    </row>
    <row r="8727" spans="1:21" x14ac:dyDescent="0.3">
      <c r="A8727" s="5" t="s">
        <v>168</v>
      </c>
      <c r="B8727" s="5" t="s">
        <v>206</v>
      </c>
      <c r="C8727" s="5" t="s">
        <v>114</v>
      </c>
      <c r="D8727" s="5" t="s">
        <v>449</v>
      </c>
      <c r="E8727" s="5" t="s">
        <v>172</v>
      </c>
      <c r="F8727" s="6">
        <v>43804</v>
      </c>
      <c r="G8727" s="5" t="s">
        <v>148</v>
      </c>
      <c r="H8727" s="5" t="s">
        <v>187</v>
      </c>
      <c r="I8727">
        <v>43632</v>
      </c>
      <c r="J8727">
        <v>172</v>
      </c>
      <c r="K8727">
        <v>236</v>
      </c>
      <c r="L8727">
        <v>2</v>
      </c>
      <c r="M8727">
        <v>8378</v>
      </c>
      <c r="N8727">
        <v>5309.384</v>
      </c>
      <c r="O8727">
        <v>2654.692</v>
      </c>
      <c r="P8727">
        <v>118</v>
      </c>
      <c r="Q8727">
        <v>35.5</v>
      </c>
      <c r="R8727">
        <v>3068.616</v>
      </c>
      <c r="S8727">
        <v>2019</v>
      </c>
      <c r="T8727">
        <v>12</v>
      </c>
      <c r="U8727">
        <v>49</v>
      </c>
    </row>
    <row r="8728" spans="1:21" x14ac:dyDescent="0.3">
      <c r="A8728" s="5" t="s">
        <v>168</v>
      </c>
      <c r="B8728" s="5" t="s">
        <v>206</v>
      </c>
      <c r="C8728" s="5" t="s">
        <v>114</v>
      </c>
      <c r="D8728" s="5" t="s">
        <v>449</v>
      </c>
      <c r="E8728" s="5" t="s">
        <v>172</v>
      </c>
      <c r="F8728" s="6">
        <v>43804</v>
      </c>
      <c r="G8728" s="5" t="s">
        <v>148</v>
      </c>
      <c r="H8728" s="5" t="s">
        <v>189</v>
      </c>
      <c r="I8728">
        <v>43632</v>
      </c>
      <c r="J8728">
        <v>172</v>
      </c>
      <c r="K8728">
        <v>116</v>
      </c>
      <c r="L8728">
        <v>1</v>
      </c>
      <c r="M8728">
        <v>4118</v>
      </c>
      <c r="N8728">
        <v>2654.692</v>
      </c>
      <c r="O8728">
        <v>2654.692</v>
      </c>
      <c r="P8728">
        <v>116</v>
      </c>
      <c r="Q8728">
        <v>35.5</v>
      </c>
      <c r="R8728">
        <v>1463.308</v>
      </c>
      <c r="S8728">
        <v>2019</v>
      </c>
      <c r="T8728">
        <v>12</v>
      </c>
      <c r="U8728">
        <v>49</v>
      </c>
    </row>
    <row r="8729" spans="1:21" x14ac:dyDescent="0.3">
      <c r="A8729" s="5" t="s">
        <v>168</v>
      </c>
      <c r="B8729" s="5" t="s">
        <v>206</v>
      </c>
      <c r="C8729" s="5" t="s">
        <v>114</v>
      </c>
      <c r="D8729" s="5" t="s">
        <v>449</v>
      </c>
      <c r="E8729" s="5" t="s">
        <v>172</v>
      </c>
      <c r="F8729" s="6">
        <v>43804</v>
      </c>
      <c r="G8729" s="5" t="s">
        <v>148</v>
      </c>
      <c r="H8729" s="5" t="s">
        <v>225</v>
      </c>
      <c r="I8729">
        <v>43632</v>
      </c>
      <c r="J8729">
        <v>172</v>
      </c>
      <c r="K8729">
        <v>430</v>
      </c>
      <c r="L8729">
        <v>4</v>
      </c>
      <c r="M8729">
        <v>15050</v>
      </c>
      <c r="N8729">
        <v>10618.768</v>
      </c>
      <c r="O8729">
        <v>2654.692</v>
      </c>
      <c r="P8729">
        <v>107.5</v>
      </c>
      <c r="Q8729">
        <v>35</v>
      </c>
      <c r="R8729">
        <v>4431.232</v>
      </c>
      <c r="S8729">
        <v>2019</v>
      </c>
      <c r="T8729">
        <v>12</v>
      </c>
      <c r="U8729">
        <v>49</v>
      </c>
    </row>
    <row r="8730" spans="1:21" x14ac:dyDescent="0.3">
      <c r="A8730" s="5" t="s">
        <v>168</v>
      </c>
      <c r="B8730" s="5" t="s">
        <v>206</v>
      </c>
      <c r="C8730" s="5" t="s">
        <v>114</v>
      </c>
      <c r="D8730" s="5" t="s">
        <v>449</v>
      </c>
      <c r="E8730" s="5" t="s">
        <v>172</v>
      </c>
      <c r="F8730" s="6">
        <v>43804</v>
      </c>
      <c r="G8730" s="5" t="s">
        <v>148</v>
      </c>
      <c r="H8730" s="5" t="s">
        <v>190</v>
      </c>
      <c r="I8730">
        <v>43632</v>
      </c>
      <c r="J8730">
        <v>172</v>
      </c>
      <c r="K8730">
        <v>106</v>
      </c>
      <c r="L8730">
        <v>1</v>
      </c>
      <c r="M8730">
        <v>1500</v>
      </c>
      <c r="N8730">
        <v>2654.692</v>
      </c>
      <c r="O8730">
        <v>2654.692</v>
      </c>
      <c r="P8730">
        <v>106</v>
      </c>
      <c r="Q8730">
        <v>14.1509</v>
      </c>
      <c r="R8730">
        <v>-1154.692</v>
      </c>
      <c r="S8730">
        <v>2019</v>
      </c>
      <c r="T8730">
        <v>12</v>
      </c>
      <c r="U8730">
        <v>49</v>
      </c>
    </row>
    <row r="8731" spans="1:21" x14ac:dyDescent="0.3">
      <c r="A8731" s="5" t="s">
        <v>168</v>
      </c>
      <c r="B8731" s="5" t="s">
        <v>206</v>
      </c>
      <c r="C8731" s="5" t="s">
        <v>114</v>
      </c>
      <c r="D8731" s="5" t="s">
        <v>449</v>
      </c>
      <c r="E8731" s="5" t="s">
        <v>172</v>
      </c>
      <c r="F8731" s="6">
        <v>43804</v>
      </c>
      <c r="G8731" s="5" t="s">
        <v>148</v>
      </c>
      <c r="H8731" s="5" t="s">
        <v>246</v>
      </c>
      <c r="I8731">
        <v>43632</v>
      </c>
      <c r="J8731">
        <v>172</v>
      </c>
      <c r="K8731">
        <v>370</v>
      </c>
      <c r="L8731">
        <v>4</v>
      </c>
      <c r="M8731">
        <v>13135</v>
      </c>
      <c r="N8731">
        <v>10649</v>
      </c>
      <c r="O8731">
        <v>2662.25</v>
      </c>
      <c r="P8731">
        <v>92.5</v>
      </c>
      <c r="Q8731">
        <v>35.5</v>
      </c>
      <c r="R8731">
        <v>2486</v>
      </c>
      <c r="S8731">
        <v>2019</v>
      </c>
      <c r="T8731">
        <v>12</v>
      </c>
      <c r="U8731">
        <v>49</v>
      </c>
    </row>
    <row r="8732" spans="1:21" x14ac:dyDescent="0.3">
      <c r="A8732" s="5" t="s">
        <v>168</v>
      </c>
      <c r="B8732" s="5" t="s">
        <v>206</v>
      </c>
      <c r="C8732" s="5" t="s">
        <v>114</v>
      </c>
      <c r="D8732" s="5" t="s">
        <v>449</v>
      </c>
      <c r="E8732" s="5" t="s">
        <v>172</v>
      </c>
      <c r="F8732" s="6">
        <v>43804</v>
      </c>
      <c r="G8732" s="5" t="s">
        <v>148</v>
      </c>
      <c r="H8732" s="5" t="s">
        <v>181</v>
      </c>
      <c r="I8732">
        <v>43632</v>
      </c>
      <c r="J8732">
        <v>172</v>
      </c>
      <c r="K8732">
        <v>251</v>
      </c>
      <c r="L8732">
        <v>2</v>
      </c>
      <c r="M8732">
        <v>8910.5</v>
      </c>
      <c r="N8732">
        <v>5324.5</v>
      </c>
      <c r="O8732">
        <v>2662.25</v>
      </c>
      <c r="P8732">
        <v>125.5</v>
      </c>
      <c r="Q8732">
        <v>35.5</v>
      </c>
      <c r="R8732">
        <v>3586</v>
      </c>
      <c r="S8732">
        <v>2019</v>
      </c>
      <c r="T8732">
        <v>12</v>
      </c>
      <c r="U8732">
        <v>49</v>
      </c>
    </row>
    <row r="8733" spans="1:21" x14ac:dyDescent="0.3">
      <c r="A8733" s="5" t="s">
        <v>168</v>
      </c>
      <c r="B8733" s="5" t="s">
        <v>206</v>
      </c>
      <c r="C8733" s="5" t="s">
        <v>114</v>
      </c>
      <c r="D8733" s="5" t="s">
        <v>449</v>
      </c>
      <c r="E8733" s="5" t="s">
        <v>172</v>
      </c>
      <c r="F8733" s="6">
        <v>43804</v>
      </c>
      <c r="G8733" s="5" t="s">
        <v>148</v>
      </c>
      <c r="H8733" s="5" t="s">
        <v>321</v>
      </c>
      <c r="I8733">
        <v>43632</v>
      </c>
      <c r="J8733">
        <v>172</v>
      </c>
      <c r="K8733">
        <v>430</v>
      </c>
      <c r="L8733">
        <v>4</v>
      </c>
      <c r="M8733">
        <v>15050</v>
      </c>
      <c r="N8733">
        <v>10649</v>
      </c>
      <c r="O8733">
        <v>2662.25</v>
      </c>
      <c r="P8733">
        <v>107.5</v>
      </c>
      <c r="Q8733">
        <v>35</v>
      </c>
      <c r="R8733">
        <v>4401</v>
      </c>
      <c r="S8733">
        <v>2019</v>
      </c>
      <c r="T8733">
        <v>12</v>
      </c>
      <c r="U8733">
        <v>49</v>
      </c>
    </row>
    <row r="8734" spans="1:21" x14ac:dyDescent="0.3">
      <c r="A8734" s="5" t="s">
        <v>168</v>
      </c>
      <c r="B8734" s="5" t="s">
        <v>206</v>
      </c>
      <c r="C8734" s="5" t="s">
        <v>114</v>
      </c>
      <c r="D8734" s="5" t="s">
        <v>449</v>
      </c>
      <c r="E8734" s="5" t="s">
        <v>172</v>
      </c>
      <c r="F8734" s="6">
        <v>43804</v>
      </c>
      <c r="G8734" s="5" t="s">
        <v>148</v>
      </c>
      <c r="H8734" s="5" t="s">
        <v>191</v>
      </c>
      <c r="I8734">
        <v>43632</v>
      </c>
      <c r="J8734">
        <v>172</v>
      </c>
      <c r="K8734">
        <v>482</v>
      </c>
      <c r="L8734">
        <v>4</v>
      </c>
      <c r="M8734">
        <v>17111</v>
      </c>
      <c r="N8734">
        <v>10649</v>
      </c>
      <c r="O8734">
        <v>2662.25</v>
      </c>
      <c r="P8734">
        <v>120.5</v>
      </c>
      <c r="Q8734">
        <v>35.5</v>
      </c>
      <c r="R8734">
        <v>6462</v>
      </c>
      <c r="S8734">
        <v>2019</v>
      </c>
      <c r="T8734">
        <v>12</v>
      </c>
      <c r="U8734">
        <v>49</v>
      </c>
    </row>
    <row r="8735" spans="1:21" x14ac:dyDescent="0.3">
      <c r="A8735" s="5" t="s">
        <v>168</v>
      </c>
      <c r="B8735" s="5" t="s">
        <v>169</v>
      </c>
      <c r="C8735" s="5" t="s">
        <v>170</v>
      </c>
      <c r="D8735" s="5" t="s">
        <v>492</v>
      </c>
      <c r="E8735" s="5" t="s">
        <v>172</v>
      </c>
      <c r="F8735" s="6">
        <v>43805</v>
      </c>
      <c r="G8735" s="5" t="s">
        <v>148</v>
      </c>
      <c r="H8735" s="5" t="s">
        <v>199</v>
      </c>
      <c r="I8735">
        <v>43635</v>
      </c>
      <c r="J8735">
        <v>170</v>
      </c>
      <c r="K8735">
        <v>604</v>
      </c>
      <c r="L8735">
        <v>6</v>
      </c>
      <c r="M8735">
        <v>21140</v>
      </c>
      <c r="N8735">
        <v>14136.33</v>
      </c>
      <c r="O8735">
        <v>2356.0549999999998</v>
      </c>
      <c r="P8735">
        <v>100.66666666666667</v>
      </c>
      <c r="Q8735">
        <v>35</v>
      </c>
      <c r="R8735">
        <v>7003.67</v>
      </c>
      <c r="S8735">
        <v>2019</v>
      </c>
      <c r="T8735">
        <v>12</v>
      </c>
      <c r="U8735">
        <v>49</v>
      </c>
    </row>
    <row r="8736" spans="1:21" x14ac:dyDescent="0.3">
      <c r="A8736" s="5" t="s">
        <v>168</v>
      </c>
      <c r="B8736" s="5" t="s">
        <v>169</v>
      </c>
      <c r="C8736" s="5" t="s">
        <v>170</v>
      </c>
      <c r="D8736" s="5" t="s">
        <v>492</v>
      </c>
      <c r="E8736" s="5" t="s">
        <v>172</v>
      </c>
      <c r="F8736" s="6">
        <v>43805</v>
      </c>
      <c r="G8736" s="5" t="s">
        <v>148</v>
      </c>
      <c r="H8736" s="5" t="s">
        <v>478</v>
      </c>
      <c r="I8736">
        <v>43635</v>
      </c>
      <c r="J8736">
        <v>170</v>
      </c>
      <c r="K8736">
        <v>422</v>
      </c>
      <c r="L8736">
        <v>4</v>
      </c>
      <c r="M8736">
        <v>14770</v>
      </c>
      <c r="N8736">
        <v>9424.2199999999993</v>
      </c>
      <c r="O8736">
        <v>2356.0549999999998</v>
      </c>
      <c r="P8736">
        <v>105.5</v>
      </c>
      <c r="Q8736">
        <v>35</v>
      </c>
      <c r="R8736">
        <v>5345.78</v>
      </c>
      <c r="S8736">
        <v>2019</v>
      </c>
      <c r="T8736">
        <v>12</v>
      </c>
      <c r="U8736">
        <v>49</v>
      </c>
    </row>
    <row r="8737" spans="1:21" x14ac:dyDescent="0.3">
      <c r="A8737" s="5" t="s">
        <v>168</v>
      </c>
      <c r="B8737" s="5" t="s">
        <v>169</v>
      </c>
      <c r="C8737" s="5" t="s">
        <v>170</v>
      </c>
      <c r="D8737" s="5" t="s">
        <v>492</v>
      </c>
      <c r="E8737" s="5" t="s">
        <v>172</v>
      </c>
      <c r="F8737" s="6">
        <v>43805</v>
      </c>
      <c r="G8737" s="5" t="s">
        <v>148</v>
      </c>
      <c r="H8737" s="5" t="s">
        <v>215</v>
      </c>
      <c r="I8737">
        <v>43635</v>
      </c>
      <c r="J8737">
        <v>170</v>
      </c>
      <c r="K8737">
        <v>480</v>
      </c>
      <c r="L8737">
        <v>5</v>
      </c>
      <c r="M8737">
        <v>16800</v>
      </c>
      <c r="N8737">
        <v>11780.275</v>
      </c>
      <c r="O8737">
        <v>2356.0549999999998</v>
      </c>
      <c r="P8737">
        <v>96</v>
      </c>
      <c r="Q8737">
        <v>35</v>
      </c>
      <c r="R8737">
        <v>5019.7250000000004</v>
      </c>
      <c r="S8737">
        <v>2019</v>
      </c>
      <c r="T8737">
        <v>12</v>
      </c>
      <c r="U8737">
        <v>49</v>
      </c>
    </row>
    <row r="8738" spans="1:21" x14ac:dyDescent="0.3">
      <c r="A8738" s="5" t="s">
        <v>168</v>
      </c>
      <c r="B8738" s="5" t="s">
        <v>169</v>
      </c>
      <c r="C8738" s="5" t="s">
        <v>170</v>
      </c>
      <c r="D8738" s="5" t="s">
        <v>493</v>
      </c>
      <c r="E8738" s="5" t="s">
        <v>172</v>
      </c>
      <c r="F8738" s="6">
        <v>43805</v>
      </c>
      <c r="G8738" s="5" t="s">
        <v>148</v>
      </c>
      <c r="H8738" s="5" t="s">
        <v>305</v>
      </c>
      <c r="I8738">
        <v>43642</v>
      </c>
      <c r="J8738">
        <v>163</v>
      </c>
      <c r="K8738">
        <v>430</v>
      </c>
      <c r="L8738">
        <v>4</v>
      </c>
      <c r="M8738">
        <v>15050</v>
      </c>
      <c r="N8738">
        <v>7030.1959999999999</v>
      </c>
      <c r="O8738">
        <v>1757.549</v>
      </c>
      <c r="P8738">
        <v>107.5</v>
      </c>
      <c r="Q8738">
        <v>35</v>
      </c>
      <c r="R8738">
        <v>8019.8040000000001</v>
      </c>
      <c r="S8738">
        <v>2019</v>
      </c>
      <c r="T8738">
        <v>12</v>
      </c>
      <c r="U8738">
        <v>49</v>
      </c>
    </row>
    <row r="8739" spans="1:21" x14ac:dyDescent="0.3">
      <c r="A8739" s="5" t="s">
        <v>168</v>
      </c>
      <c r="B8739" s="5" t="s">
        <v>169</v>
      </c>
      <c r="C8739" s="5" t="s">
        <v>170</v>
      </c>
      <c r="D8739" s="5" t="s">
        <v>493</v>
      </c>
      <c r="E8739" s="5" t="s">
        <v>172</v>
      </c>
      <c r="F8739" s="6">
        <v>43805</v>
      </c>
      <c r="G8739" s="5" t="s">
        <v>148</v>
      </c>
      <c r="H8739" s="5" t="s">
        <v>200</v>
      </c>
      <c r="I8739">
        <v>43642</v>
      </c>
      <c r="J8739">
        <v>163</v>
      </c>
      <c r="K8739">
        <v>550</v>
      </c>
      <c r="L8739">
        <v>5</v>
      </c>
      <c r="M8739">
        <v>19250</v>
      </c>
      <c r="N8739">
        <v>8787.7450000000008</v>
      </c>
      <c r="O8739">
        <v>1757.549</v>
      </c>
      <c r="P8739">
        <v>110</v>
      </c>
      <c r="Q8739">
        <v>35</v>
      </c>
      <c r="R8739">
        <v>10462.254999999999</v>
      </c>
      <c r="S8739">
        <v>2019</v>
      </c>
      <c r="T8739">
        <v>12</v>
      </c>
      <c r="U8739">
        <v>49</v>
      </c>
    </row>
    <row r="8740" spans="1:21" x14ac:dyDescent="0.3">
      <c r="A8740" s="5" t="s">
        <v>168</v>
      </c>
      <c r="B8740" s="5" t="s">
        <v>206</v>
      </c>
      <c r="C8740" s="5" t="s">
        <v>107</v>
      </c>
      <c r="D8740" s="5" t="s">
        <v>452</v>
      </c>
      <c r="E8740" s="5" t="s">
        <v>227</v>
      </c>
      <c r="F8740" s="6">
        <v>43805</v>
      </c>
      <c r="G8740" s="5" t="s">
        <v>148</v>
      </c>
      <c r="H8740" s="5" t="s">
        <v>217</v>
      </c>
      <c r="I8740">
        <v>43639</v>
      </c>
      <c r="J8740">
        <v>166</v>
      </c>
      <c r="K8740">
        <v>-584</v>
      </c>
      <c r="L8740">
        <v>-3</v>
      </c>
      <c r="M8740">
        <v>-20732</v>
      </c>
      <c r="N8740">
        <v>-8453.68</v>
      </c>
      <c r="O8740">
        <v>-2817.893</v>
      </c>
      <c r="P8740">
        <v>194.66666666666666</v>
      </c>
      <c r="Q8740">
        <v>35.5</v>
      </c>
      <c r="R8740">
        <v>-12278.32</v>
      </c>
      <c r="S8740">
        <v>2019</v>
      </c>
      <c r="T8740">
        <v>12</v>
      </c>
      <c r="U8740">
        <v>49</v>
      </c>
    </row>
    <row r="8741" spans="1:21" x14ac:dyDescent="0.3">
      <c r="A8741" s="5" t="s">
        <v>168</v>
      </c>
      <c r="B8741" s="5" t="s">
        <v>206</v>
      </c>
      <c r="C8741" s="5" t="s">
        <v>107</v>
      </c>
      <c r="D8741" s="5" t="s">
        <v>452</v>
      </c>
      <c r="E8741" s="5" t="s">
        <v>227</v>
      </c>
      <c r="F8741" s="6">
        <v>43805</v>
      </c>
      <c r="G8741" s="5" t="s">
        <v>148</v>
      </c>
      <c r="H8741" s="5" t="s">
        <v>203</v>
      </c>
      <c r="I8741">
        <v>43639</v>
      </c>
      <c r="J8741">
        <v>166</v>
      </c>
      <c r="K8741">
        <v>-192</v>
      </c>
      <c r="L8741">
        <v>-2</v>
      </c>
      <c r="M8741">
        <v>-6816</v>
      </c>
      <c r="N8741">
        <v>-5635.7870000000003</v>
      </c>
      <c r="O8741">
        <v>-2817.893</v>
      </c>
      <c r="P8741">
        <v>96</v>
      </c>
      <c r="Q8741">
        <v>35.5</v>
      </c>
      <c r="R8741">
        <v>-1180.213</v>
      </c>
      <c r="S8741">
        <v>2019</v>
      </c>
      <c r="T8741">
        <v>12</v>
      </c>
      <c r="U8741">
        <v>49</v>
      </c>
    </row>
    <row r="8742" spans="1:21" x14ac:dyDescent="0.3">
      <c r="A8742" s="5" t="s">
        <v>168</v>
      </c>
      <c r="B8742" s="5" t="s">
        <v>206</v>
      </c>
      <c r="C8742" s="5" t="s">
        <v>107</v>
      </c>
      <c r="D8742" s="5" t="s">
        <v>452</v>
      </c>
      <c r="E8742" s="5" t="s">
        <v>172</v>
      </c>
      <c r="F8742" s="6">
        <v>43805</v>
      </c>
      <c r="G8742" s="5" t="s">
        <v>148</v>
      </c>
      <c r="H8742" s="5" t="s">
        <v>217</v>
      </c>
      <c r="I8742">
        <v>43639</v>
      </c>
      <c r="J8742">
        <v>166</v>
      </c>
      <c r="K8742">
        <v>584</v>
      </c>
      <c r="L8742">
        <v>5</v>
      </c>
      <c r="M8742">
        <v>20732</v>
      </c>
      <c r="N8742">
        <v>14089.467000000001</v>
      </c>
      <c r="O8742">
        <v>2817.893</v>
      </c>
      <c r="P8742">
        <v>116.8</v>
      </c>
      <c r="Q8742">
        <v>35.5</v>
      </c>
      <c r="R8742">
        <v>6642.5330000000004</v>
      </c>
      <c r="S8742">
        <v>2019</v>
      </c>
      <c r="T8742">
        <v>12</v>
      </c>
      <c r="U8742">
        <v>49</v>
      </c>
    </row>
    <row r="8743" spans="1:21" x14ac:dyDescent="0.3">
      <c r="A8743" s="5" t="s">
        <v>168</v>
      </c>
      <c r="B8743" s="5" t="s">
        <v>206</v>
      </c>
      <c r="C8743" s="5" t="s">
        <v>113</v>
      </c>
      <c r="D8743" s="5" t="s">
        <v>440</v>
      </c>
      <c r="E8743" s="5" t="s">
        <v>227</v>
      </c>
      <c r="F8743" s="6">
        <v>43805</v>
      </c>
      <c r="G8743" s="5" t="s">
        <v>148</v>
      </c>
      <c r="H8743" s="5" t="s">
        <v>181</v>
      </c>
      <c r="I8743">
        <v>43610</v>
      </c>
      <c r="J8743">
        <v>195</v>
      </c>
      <c r="K8743">
        <v>-251</v>
      </c>
      <c r="L8743">
        <v>-2</v>
      </c>
      <c r="M8743">
        <v>-8910.5</v>
      </c>
      <c r="N8743">
        <v>-3246.614</v>
      </c>
      <c r="O8743">
        <v>-1623.307</v>
      </c>
      <c r="P8743">
        <v>125.5</v>
      </c>
      <c r="Q8743">
        <v>35.5</v>
      </c>
      <c r="R8743">
        <v>-5663.8860000000004</v>
      </c>
      <c r="S8743">
        <v>2019</v>
      </c>
      <c r="T8743">
        <v>12</v>
      </c>
      <c r="U8743">
        <v>49</v>
      </c>
    </row>
    <row r="8744" spans="1:21" x14ac:dyDescent="0.3">
      <c r="A8744" s="5" t="s">
        <v>168</v>
      </c>
      <c r="B8744" s="5" t="s">
        <v>206</v>
      </c>
      <c r="C8744" s="5" t="s">
        <v>113</v>
      </c>
      <c r="D8744" s="5" t="s">
        <v>440</v>
      </c>
      <c r="E8744" s="5" t="s">
        <v>172</v>
      </c>
      <c r="F8744" s="6">
        <v>43805</v>
      </c>
      <c r="G8744" s="5" t="s">
        <v>148</v>
      </c>
      <c r="H8744" s="5" t="s">
        <v>203</v>
      </c>
      <c r="I8744">
        <v>43610</v>
      </c>
      <c r="J8744">
        <v>195</v>
      </c>
      <c r="K8744">
        <v>192</v>
      </c>
      <c r="L8744">
        <v>2</v>
      </c>
      <c r="M8744">
        <v>6816</v>
      </c>
      <c r="N8744">
        <v>3246.614</v>
      </c>
      <c r="O8744">
        <v>1623.307</v>
      </c>
      <c r="P8744">
        <v>96</v>
      </c>
      <c r="Q8744">
        <v>35.5</v>
      </c>
      <c r="R8744">
        <v>3569.386</v>
      </c>
      <c r="S8744">
        <v>2019</v>
      </c>
      <c r="T8744">
        <v>12</v>
      </c>
      <c r="U8744">
        <v>49</v>
      </c>
    </row>
    <row r="8745" spans="1:21" x14ac:dyDescent="0.3">
      <c r="A8745" s="5" t="s">
        <v>168</v>
      </c>
      <c r="B8745" s="5" t="s">
        <v>206</v>
      </c>
      <c r="C8745" s="5" t="s">
        <v>114</v>
      </c>
      <c r="D8745" s="5" t="s">
        <v>449</v>
      </c>
      <c r="E8745" s="5" t="s">
        <v>227</v>
      </c>
      <c r="F8745" s="6">
        <v>43805</v>
      </c>
      <c r="G8745" s="5" t="s">
        <v>148</v>
      </c>
      <c r="H8745" s="5" t="s">
        <v>181</v>
      </c>
      <c r="I8745">
        <v>43632</v>
      </c>
      <c r="J8745">
        <v>173</v>
      </c>
      <c r="K8745">
        <v>-251</v>
      </c>
      <c r="L8745">
        <v>-2</v>
      </c>
      <c r="M8745">
        <v>-8910.5</v>
      </c>
      <c r="N8745">
        <v>-5324.5</v>
      </c>
      <c r="O8745">
        <v>-2662.25</v>
      </c>
      <c r="P8745">
        <v>125.5</v>
      </c>
      <c r="Q8745">
        <v>35.5</v>
      </c>
      <c r="R8745">
        <v>-3586</v>
      </c>
      <c r="S8745">
        <v>2019</v>
      </c>
      <c r="T8745">
        <v>12</v>
      </c>
      <c r="U8745">
        <v>49</v>
      </c>
    </row>
    <row r="8746" spans="1:21" x14ac:dyDescent="0.3">
      <c r="A8746" s="5" t="s">
        <v>168</v>
      </c>
      <c r="B8746" s="5" t="s">
        <v>206</v>
      </c>
      <c r="C8746" s="5" t="s">
        <v>114</v>
      </c>
      <c r="D8746" s="5" t="s">
        <v>449</v>
      </c>
      <c r="E8746" s="5" t="s">
        <v>172</v>
      </c>
      <c r="F8746" s="6">
        <v>43805</v>
      </c>
      <c r="G8746" s="5" t="s">
        <v>148</v>
      </c>
      <c r="H8746" s="5" t="s">
        <v>181</v>
      </c>
      <c r="I8746">
        <v>43632</v>
      </c>
      <c r="J8746">
        <v>173</v>
      </c>
      <c r="K8746">
        <v>251</v>
      </c>
      <c r="L8746">
        <v>2</v>
      </c>
      <c r="M8746">
        <v>8910.5</v>
      </c>
      <c r="N8746">
        <v>5324.5</v>
      </c>
      <c r="O8746">
        <v>2662.25</v>
      </c>
      <c r="P8746">
        <v>125.5</v>
      </c>
      <c r="Q8746">
        <v>35.5</v>
      </c>
      <c r="R8746">
        <v>3586</v>
      </c>
      <c r="S8746">
        <v>2019</v>
      </c>
      <c r="T8746">
        <v>12</v>
      </c>
      <c r="U8746">
        <v>49</v>
      </c>
    </row>
    <row r="8747" spans="1:21" x14ac:dyDescent="0.3">
      <c r="A8747" s="5" t="s">
        <v>168</v>
      </c>
      <c r="B8747" s="5" t="s">
        <v>175</v>
      </c>
      <c r="C8747" s="5" t="s">
        <v>84</v>
      </c>
      <c r="D8747" s="5" t="s">
        <v>456</v>
      </c>
      <c r="E8747" s="5" t="s">
        <v>172</v>
      </c>
      <c r="F8747" s="6">
        <v>43806</v>
      </c>
      <c r="G8747" s="5" t="s">
        <v>148</v>
      </c>
      <c r="H8747" s="5" t="s">
        <v>197</v>
      </c>
      <c r="I8747">
        <v>43638</v>
      </c>
      <c r="J8747">
        <v>168</v>
      </c>
      <c r="K8747">
        <v>336.5</v>
      </c>
      <c r="L8747">
        <v>3</v>
      </c>
      <c r="M8747">
        <v>11777.5</v>
      </c>
      <c r="N8747">
        <v>8126.8639999999996</v>
      </c>
      <c r="O8747">
        <v>2708.9549999999999</v>
      </c>
      <c r="P8747">
        <v>112.16666666666667</v>
      </c>
      <c r="Q8747">
        <v>35</v>
      </c>
      <c r="R8747">
        <v>3650.636</v>
      </c>
      <c r="S8747">
        <v>2019</v>
      </c>
      <c r="T8747">
        <v>12</v>
      </c>
      <c r="U8747">
        <v>49</v>
      </c>
    </row>
    <row r="8748" spans="1:21" x14ac:dyDescent="0.3">
      <c r="A8748" s="5" t="s">
        <v>168</v>
      </c>
      <c r="B8748" s="5" t="s">
        <v>175</v>
      </c>
      <c r="C8748" s="5" t="s">
        <v>84</v>
      </c>
      <c r="D8748" s="5" t="s">
        <v>456</v>
      </c>
      <c r="E8748" s="5" t="s">
        <v>172</v>
      </c>
      <c r="F8748" s="6">
        <v>43806</v>
      </c>
      <c r="G8748" s="5" t="s">
        <v>148</v>
      </c>
      <c r="H8748" s="5" t="s">
        <v>311</v>
      </c>
      <c r="I8748">
        <v>43638</v>
      </c>
      <c r="J8748">
        <v>168</v>
      </c>
      <c r="K8748">
        <v>98.5</v>
      </c>
      <c r="L8748">
        <v>1</v>
      </c>
      <c r="M8748">
        <v>3447.5</v>
      </c>
      <c r="N8748">
        <v>2708.9549999999999</v>
      </c>
      <c r="O8748">
        <v>2708.9549999999999</v>
      </c>
      <c r="P8748">
        <v>98.5</v>
      </c>
      <c r="Q8748">
        <v>35</v>
      </c>
      <c r="R8748">
        <v>738.54499999999996</v>
      </c>
      <c r="S8748">
        <v>2019</v>
      </c>
      <c r="T8748">
        <v>12</v>
      </c>
      <c r="U8748">
        <v>49</v>
      </c>
    </row>
    <row r="8749" spans="1:21" x14ac:dyDescent="0.3">
      <c r="A8749" s="5" t="s">
        <v>168</v>
      </c>
      <c r="B8749" s="5" t="s">
        <v>175</v>
      </c>
      <c r="C8749" s="5" t="s">
        <v>84</v>
      </c>
      <c r="D8749" s="5" t="s">
        <v>456</v>
      </c>
      <c r="E8749" s="5" t="s">
        <v>172</v>
      </c>
      <c r="F8749" s="6">
        <v>43806</v>
      </c>
      <c r="G8749" s="5" t="s">
        <v>148</v>
      </c>
      <c r="H8749" s="5" t="s">
        <v>351</v>
      </c>
      <c r="I8749">
        <v>43638</v>
      </c>
      <c r="J8749">
        <v>168</v>
      </c>
      <c r="K8749">
        <v>7892.5</v>
      </c>
      <c r="L8749">
        <v>2</v>
      </c>
      <c r="M8749">
        <v>7892.5</v>
      </c>
      <c r="N8749">
        <v>5417.9089999999997</v>
      </c>
      <c r="O8749">
        <v>2708.9549999999999</v>
      </c>
      <c r="P8749">
        <v>3946.25</v>
      </c>
      <c r="Q8749">
        <v>1</v>
      </c>
      <c r="R8749">
        <v>2474.5909999999999</v>
      </c>
      <c r="S8749">
        <v>2019</v>
      </c>
      <c r="T8749">
        <v>12</v>
      </c>
      <c r="U8749">
        <v>49</v>
      </c>
    </row>
    <row r="8750" spans="1:21" x14ac:dyDescent="0.3">
      <c r="A8750" s="5" t="s">
        <v>168</v>
      </c>
      <c r="B8750" s="5" t="s">
        <v>175</v>
      </c>
      <c r="C8750" s="5" t="s">
        <v>84</v>
      </c>
      <c r="D8750" s="5" t="s">
        <v>456</v>
      </c>
      <c r="E8750" s="5" t="s">
        <v>172</v>
      </c>
      <c r="F8750" s="6">
        <v>43806</v>
      </c>
      <c r="G8750" s="5" t="s">
        <v>148</v>
      </c>
      <c r="H8750" s="5" t="s">
        <v>190</v>
      </c>
      <c r="I8750">
        <v>43638</v>
      </c>
      <c r="J8750">
        <v>168</v>
      </c>
      <c r="K8750">
        <v>84.5</v>
      </c>
      <c r="L8750">
        <v>1</v>
      </c>
      <c r="M8750">
        <v>2957.5</v>
      </c>
      <c r="N8750">
        <v>2708.9549999999999</v>
      </c>
      <c r="O8750">
        <v>2708.9549999999999</v>
      </c>
      <c r="P8750">
        <v>84.5</v>
      </c>
      <c r="Q8750">
        <v>35</v>
      </c>
      <c r="R8750">
        <v>248.54499999999999</v>
      </c>
      <c r="S8750">
        <v>2019</v>
      </c>
      <c r="T8750">
        <v>12</v>
      </c>
      <c r="U8750">
        <v>49</v>
      </c>
    </row>
    <row r="8751" spans="1:21" x14ac:dyDescent="0.3">
      <c r="A8751" s="5" t="s">
        <v>168</v>
      </c>
      <c r="B8751" s="5" t="s">
        <v>175</v>
      </c>
      <c r="C8751" s="5" t="s">
        <v>84</v>
      </c>
      <c r="D8751" s="5" t="s">
        <v>456</v>
      </c>
      <c r="E8751" s="5" t="s">
        <v>172</v>
      </c>
      <c r="F8751" s="6">
        <v>43806</v>
      </c>
      <c r="G8751" s="5" t="s">
        <v>148</v>
      </c>
      <c r="H8751" s="5" t="s">
        <v>173</v>
      </c>
      <c r="I8751">
        <v>43638</v>
      </c>
      <c r="J8751">
        <v>168</v>
      </c>
      <c r="K8751">
        <v>657</v>
      </c>
      <c r="L8751">
        <v>6</v>
      </c>
      <c r="M8751">
        <v>26280</v>
      </c>
      <c r="N8751">
        <v>16253.727000000001</v>
      </c>
      <c r="O8751">
        <v>2708.9549999999999</v>
      </c>
      <c r="P8751">
        <v>109.5</v>
      </c>
      <c r="Q8751">
        <v>40</v>
      </c>
      <c r="R8751">
        <v>10026.272999999999</v>
      </c>
      <c r="S8751">
        <v>2019</v>
      </c>
      <c r="T8751">
        <v>12</v>
      </c>
      <c r="U8751">
        <v>49</v>
      </c>
    </row>
    <row r="8752" spans="1:21" x14ac:dyDescent="0.3">
      <c r="A8752" s="5" t="s">
        <v>168</v>
      </c>
      <c r="B8752" s="5" t="s">
        <v>175</v>
      </c>
      <c r="C8752" s="5" t="s">
        <v>84</v>
      </c>
      <c r="D8752" s="5" t="s">
        <v>456</v>
      </c>
      <c r="E8752" s="5" t="s">
        <v>172</v>
      </c>
      <c r="F8752" s="6">
        <v>43806</v>
      </c>
      <c r="G8752" s="5" t="s">
        <v>148</v>
      </c>
      <c r="H8752" s="5" t="s">
        <v>178</v>
      </c>
      <c r="I8752">
        <v>43638</v>
      </c>
      <c r="J8752">
        <v>168</v>
      </c>
      <c r="K8752">
        <v>434.5</v>
      </c>
      <c r="L8752">
        <v>4</v>
      </c>
      <c r="M8752">
        <v>15207.5</v>
      </c>
      <c r="N8752">
        <v>10835.817999999999</v>
      </c>
      <c r="O8752">
        <v>2708.9549999999999</v>
      </c>
      <c r="P8752">
        <v>108.625</v>
      </c>
      <c r="Q8752">
        <v>35</v>
      </c>
      <c r="R8752">
        <v>4371.6819999999998</v>
      </c>
      <c r="S8752">
        <v>2019</v>
      </c>
      <c r="T8752">
        <v>12</v>
      </c>
      <c r="U8752">
        <v>49</v>
      </c>
    </row>
    <row r="8753" spans="1:21" x14ac:dyDescent="0.3">
      <c r="A8753" s="5" t="s">
        <v>168</v>
      </c>
      <c r="B8753" s="5" t="s">
        <v>175</v>
      </c>
      <c r="C8753" s="5" t="s">
        <v>84</v>
      </c>
      <c r="D8753" s="5" t="s">
        <v>456</v>
      </c>
      <c r="E8753" s="5" t="s">
        <v>172</v>
      </c>
      <c r="F8753" s="6">
        <v>43806</v>
      </c>
      <c r="G8753" s="5" t="s">
        <v>148</v>
      </c>
      <c r="H8753" s="5" t="s">
        <v>178</v>
      </c>
      <c r="I8753">
        <v>43638</v>
      </c>
      <c r="J8753">
        <v>168</v>
      </c>
      <c r="K8753">
        <v>302.5</v>
      </c>
      <c r="L8753">
        <v>3</v>
      </c>
      <c r="M8753">
        <v>10587.5</v>
      </c>
      <c r="N8753">
        <v>8126.8639999999996</v>
      </c>
      <c r="O8753">
        <v>2708.9549999999999</v>
      </c>
      <c r="P8753">
        <v>100.83333333333333</v>
      </c>
      <c r="Q8753">
        <v>35</v>
      </c>
      <c r="R8753">
        <v>2460.636</v>
      </c>
      <c r="S8753">
        <v>2019</v>
      </c>
      <c r="T8753">
        <v>12</v>
      </c>
      <c r="U8753">
        <v>49</v>
      </c>
    </row>
    <row r="8754" spans="1:21" x14ac:dyDescent="0.3">
      <c r="A8754" s="5" t="s">
        <v>168</v>
      </c>
      <c r="B8754" s="5" t="s">
        <v>175</v>
      </c>
      <c r="C8754" s="5" t="s">
        <v>84</v>
      </c>
      <c r="D8754" s="5" t="s">
        <v>456</v>
      </c>
      <c r="E8754" s="5" t="s">
        <v>172</v>
      </c>
      <c r="F8754" s="6">
        <v>43806</v>
      </c>
      <c r="G8754" s="5" t="s">
        <v>148</v>
      </c>
      <c r="H8754" s="5" t="s">
        <v>198</v>
      </c>
      <c r="I8754">
        <v>43638</v>
      </c>
      <c r="J8754">
        <v>168</v>
      </c>
      <c r="K8754">
        <v>188.5</v>
      </c>
      <c r="L8754">
        <v>2</v>
      </c>
      <c r="M8754">
        <v>6597.5</v>
      </c>
      <c r="N8754">
        <v>5417.9089999999997</v>
      </c>
      <c r="O8754">
        <v>2708.9549999999999</v>
      </c>
      <c r="P8754">
        <v>94.25</v>
      </c>
      <c r="Q8754">
        <v>35</v>
      </c>
      <c r="R8754">
        <v>1179.5909999999999</v>
      </c>
      <c r="S8754">
        <v>2019</v>
      </c>
      <c r="T8754">
        <v>12</v>
      </c>
      <c r="U8754">
        <v>49</v>
      </c>
    </row>
    <row r="8755" spans="1:21" x14ac:dyDescent="0.3">
      <c r="A8755" s="5" t="s">
        <v>168</v>
      </c>
      <c r="B8755" s="5" t="s">
        <v>175</v>
      </c>
      <c r="C8755" s="5" t="s">
        <v>84</v>
      </c>
      <c r="D8755" s="5" t="s">
        <v>456</v>
      </c>
      <c r="E8755" s="5" t="s">
        <v>172</v>
      </c>
      <c r="F8755" s="6">
        <v>43806</v>
      </c>
      <c r="G8755" s="5" t="s">
        <v>148</v>
      </c>
      <c r="H8755" s="5" t="s">
        <v>311</v>
      </c>
      <c r="I8755">
        <v>43638</v>
      </c>
      <c r="J8755">
        <v>168</v>
      </c>
      <c r="K8755">
        <v>90</v>
      </c>
      <c r="L8755">
        <v>1</v>
      </c>
      <c r="M8755">
        <v>3150</v>
      </c>
      <c r="N8755">
        <v>2708.9549999999999</v>
      </c>
      <c r="O8755">
        <v>2708.9549999999999</v>
      </c>
      <c r="P8755">
        <v>90</v>
      </c>
      <c r="Q8755">
        <v>35</v>
      </c>
      <c r="R8755">
        <v>441.04500000000002</v>
      </c>
      <c r="S8755">
        <v>2019</v>
      </c>
      <c r="T8755">
        <v>12</v>
      </c>
      <c r="U8755">
        <v>49</v>
      </c>
    </row>
    <row r="8756" spans="1:21" x14ac:dyDescent="0.3">
      <c r="A8756" s="5" t="s">
        <v>168</v>
      </c>
      <c r="B8756" s="5" t="s">
        <v>175</v>
      </c>
      <c r="C8756" s="5" t="s">
        <v>85</v>
      </c>
      <c r="D8756" s="5" t="s">
        <v>487</v>
      </c>
      <c r="E8756" s="5" t="s">
        <v>172</v>
      </c>
      <c r="F8756" s="6">
        <v>43806</v>
      </c>
      <c r="G8756" s="5" t="s">
        <v>148</v>
      </c>
      <c r="H8756" s="5" t="s">
        <v>351</v>
      </c>
      <c r="I8756">
        <v>43631</v>
      </c>
      <c r="J8756">
        <v>175</v>
      </c>
      <c r="K8756">
        <v>555</v>
      </c>
      <c r="L8756">
        <v>5</v>
      </c>
      <c r="M8756">
        <v>19425</v>
      </c>
      <c r="N8756">
        <v>12019.308000000001</v>
      </c>
      <c r="O8756">
        <v>2403.8620000000001</v>
      </c>
      <c r="P8756">
        <v>111</v>
      </c>
      <c r="Q8756">
        <v>35</v>
      </c>
      <c r="R8756">
        <v>7405.692</v>
      </c>
      <c r="S8756">
        <v>2019</v>
      </c>
      <c r="T8756">
        <v>12</v>
      </c>
      <c r="U8756">
        <v>49</v>
      </c>
    </row>
    <row r="8757" spans="1:21" x14ac:dyDescent="0.3">
      <c r="A8757" s="5" t="s">
        <v>168</v>
      </c>
      <c r="B8757" s="5" t="s">
        <v>175</v>
      </c>
      <c r="C8757" s="5" t="s">
        <v>85</v>
      </c>
      <c r="D8757" s="5" t="s">
        <v>487</v>
      </c>
      <c r="E8757" s="5" t="s">
        <v>172</v>
      </c>
      <c r="F8757" s="6">
        <v>43806</v>
      </c>
      <c r="G8757" s="5" t="s">
        <v>148</v>
      </c>
      <c r="H8757" s="5" t="s">
        <v>173</v>
      </c>
      <c r="I8757">
        <v>43631</v>
      </c>
      <c r="J8757">
        <v>175</v>
      </c>
      <c r="K8757">
        <v>714</v>
      </c>
      <c r="L8757">
        <v>6</v>
      </c>
      <c r="M8757">
        <v>28560</v>
      </c>
      <c r="N8757">
        <v>14423.17</v>
      </c>
      <c r="O8757">
        <v>2403.8620000000001</v>
      </c>
      <c r="P8757">
        <v>119</v>
      </c>
      <c r="Q8757">
        <v>40</v>
      </c>
      <c r="R8757">
        <v>14136.83</v>
      </c>
      <c r="S8757">
        <v>2019</v>
      </c>
      <c r="T8757">
        <v>12</v>
      </c>
      <c r="U8757">
        <v>49</v>
      </c>
    </row>
    <row r="8758" spans="1:21" x14ac:dyDescent="0.3">
      <c r="A8758" s="5" t="s">
        <v>168</v>
      </c>
      <c r="B8758" s="5" t="s">
        <v>175</v>
      </c>
      <c r="C8758" s="5" t="s">
        <v>86</v>
      </c>
      <c r="D8758" s="5" t="s">
        <v>445</v>
      </c>
      <c r="E8758" s="5" t="s">
        <v>172</v>
      </c>
      <c r="F8758" s="6">
        <v>43806</v>
      </c>
      <c r="G8758" s="5" t="s">
        <v>148</v>
      </c>
      <c r="H8758" s="5" t="s">
        <v>197</v>
      </c>
      <c r="I8758">
        <v>43645</v>
      </c>
      <c r="J8758">
        <v>161</v>
      </c>
      <c r="K8758">
        <v>933</v>
      </c>
      <c r="L8758">
        <v>8</v>
      </c>
      <c r="M8758">
        <v>32655</v>
      </c>
      <c r="N8758">
        <v>20755.375</v>
      </c>
      <c r="O8758">
        <v>2594.422</v>
      </c>
      <c r="P8758">
        <v>116.625</v>
      </c>
      <c r="Q8758">
        <v>35</v>
      </c>
      <c r="R8758">
        <v>11899.625</v>
      </c>
      <c r="S8758">
        <v>2019</v>
      </c>
      <c r="T8758">
        <v>12</v>
      </c>
      <c r="U8758">
        <v>49</v>
      </c>
    </row>
    <row r="8759" spans="1:21" x14ac:dyDescent="0.3">
      <c r="A8759" s="5" t="s">
        <v>168</v>
      </c>
      <c r="B8759" s="5" t="s">
        <v>206</v>
      </c>
      <c r="C8759" s="5" t="s">
        <v>114</v>
      </c>
      <c r="D8759" s="5" t="s">
        <v>449</v>
      </c>
      <c r="E8759" s="5" t="s">
        <v>172</v>
      </c>
      <c r="F8759" s="6">
        <v>43806</v>
      </c>
      <c r="G8759" s="5" t="s">
        <v>148</v>
      </c>
      <c r="H8759" s="5" t="s">
        <v>371</v>
      </c>
      <c r="I8759">
        <v>43632</v>
      </c>
      <c r="J8759">
        <v>174</v>
      </c>
      <c r="K8759">
        <v>984</v>
      </c>
      <c r="L8759">
        <v>10</v>
      </c>
      <c r="M8759">
        <v>33948</v>
      </c>
      <c r="N8759">
        <v>26622.499</v>
      </c>
      <c r="O8759">
        <v>2662.25</v>
      </c>
      <c r="P8759">
        <v>98.4</v>
      </c>
      <c r="Q8759">
        <v>34.5</v>
      </c>
      <c r="R8759">
        <v>7325.5010000000002</v>
      </c>
      <c r="S8759">
        <v>2019</v>
      </c>
      <c r="T8759">
        <v>12</v>
      </c>
      <c r="U8759">
        <v>49</v>
      </c>
    </row>
    <row r="8760" spans="1:21" x14ac:dyDescent="0.3">
      <c r="A8760" s="5" t="s">
        <v>168</v>
      </c>
      <c r="B8760" s="5" t="s">
        <v>169</v>
      </c>
      <c r="C8760" s="5" t="s">
        <v>170</v>
      </c>
      <c r="D8760" s="5" t="s">
        <v>449</v>
      </c>
      <c r="E8760" s="5" t="s">
        <v>172</v>
      </c>
      <c r="F8760" s="6">
        <v>43809</v>
      </c>
      <c r="G8760" s="5" t="s">
        <v>148</v>
      </c>
      <c r="H8760" s="5" t="s">
        <v>466</v>
      </c>
      <c r="I8760">
        <v>43632</v>
      </c>
      <c r="J8760">
        <v>177</v>
      </c>
      <c r="K8760">
        <v>12885</v>
      </c>
      <c r="L8760">
        <v>54</v>
      </c>
      <c r="M8760">
        <v>222266.25</v>
      </c>
      <c r="N8760">
        <v>143761.49400000001</v>
      </c>
      <c r="O8760">
        <v>2662.25</v>
      </c>
      <c r="P8760">
        <v>238.61111111111111</v>
      </c>
      <c r="Q8760">
        <v>17.25</v>
      </c>
      <c r="R8760">
        <v>78504.755999999994</v>
      </c>
      <c r="S8760">
        <v>2019</v>
      </c>
      <c r="T8760">
        <v>12</v>
      </c>
      <c r="U8760">
        <v>50</v>
      </c>
    </row>
    <row r="8761" spans="1:21" x14ac:dyDescent="0.3">
      <c r="A8761" s="5" t="s">
        <v>168</v>
      </c>
      <c r="B8761" s="5" t="s">
        <v>169</v>
      </c>
      <c r="C8761" s="5" t="s">
        <v>170</v>
      </c>
      <c r="D8761" s="5" t="s">
        <v>493</v>
      </c>
      <c r="E8761" s="5" t="s">
        <v>172</v>
      </c>
      <c r="F8761" s="6">
        <v>43809</v>
      </c>
      <c r="G8761" s="5" t="s">
        <v>148</v>
      </c>
      <c r="H8761" s="5" t="s">
        <v>466</v>
      </c>
      <c r="I8761">
        <v>43642</v>
      </c>
      <c r="J8761">
        <v>167</v>
      </c>
      <c r="K8761">
        <v>12885</v>
      </c>
      <c r="L8761">
        <v>54</v>
      </c>
      <c r="M8761">
        <v>222266.25</v>
      </c>
      <c r="N8761">
        <v>94907.645999999993</v>
      </c>
      <c r="O8761">
        <v>1757.549</v>
      </c>
      <c r="P8761">
        <v>238.61111111111111</v>
      </c>
      <c r="Q8761">
        <v>17.25</v>
      </c>
      <c r="R8761">
        <v>127358.60400000001</v>
      </c>
      <c r="S8761">
        <v>2019</v>
      </c>
      <c r="T8761">
        <v>12</v>
      </c>
      <c r="U8761">
        <v>50</v>
      </c>
    </row>
    <row r="8762" spans="1:21" x14ac:dyDescent="0.3">
      <c r="A8762" s="5" t="s">
        <v>168</v>
      </c>
      <c r="B8762" s="5" t="s">
        <v>175</v>
      </c>
      <c r="C8762" s="5" t="s">
        <v>84</v>
      </c>
      <c r="D8762" s="5" t="s">
        <v>456</v>
      </c>
      <c r="E8762" s="5" t="s">
        <v>172</v>
      </c>
      <c r="F8762" s="6">
        <v>43809</v>
      </c>
      <c r="G8762" s="5" t="s">
        <v>148</v>
      </c>
      <c r="H8762" s="5" t="s">
        <v>194</v>
      </c>
      <c r="I8762">
        <v>43638</v>
      </c>
      <c r="J8762">
        <v>171</v>
      </c>
      <c r="K8762">
        <v>453.5</v>
      </c>
      <c r="L8762">
        <v>4</v>
      </c>
      <c r="M8762">
        <v>15872.5</v>
      </c>
      <c r="N8762">
        <v>10835.817999999999</v>
      </c>
      <c r="O8762">
        <v>2708.9549999999999</v>
      </c>
      <c r="P8762">
        <v>113.375</v>
      </c>
      <c r="Q8762">
        <v>35</v>
      </c>
      <c r="R8762">
        <v>5036.6819999999998</v>
      </c>
      <c r="S8762">
        <v>2019</v>
      </c>
      <c r="T8762">
        <v>12</v>
      </c>
      <c r="U8762">
        <v>50</v>
      </c>
    </row>
    <row r="8763" spans="1:21" x14ac:dyDescent="0.3">
      <c r="A8763" s="5" t="s">
        <v>168</v>
      </c>
      <c r="B8763" s="5" t="s">
        <v>175</v>
      </c>
      <c r="C8763" s="5" t="s">
        <v>84</v>
      </c>
      <c r="D8763" s="5" t="s">
        <v>456</v>
      </c>
      <c r="E8763" s="5" t="s">
        <v>172</v>
      </c>
      <c r="F8763" s="6">
        <v>43809</v>
      </c>
      <c r="G8763" s="5" t="s">
        <v>148</v>
      </c>
      <c r="H8763" s="5" t="s">
        <v>208</v>
      </c>
      <c r="I8763">
        <v>43638</v>
      </c>
      <c r="J8763">
        <v>171</v>
      </c>
      <c r="K8763">
        <v>95.5</v>
      </c>
      <c r="L8763">
        <v>1</v>
      </c>
      <c r="M8763">
        <v>3342.5</v>
      </c>
      <c r="N8763">
        <v>2708.9549999999999</v>
      </c>
      <c r="O8763">
        <v>2708.9549999999999</v>
      </c>
      <c r="P8763">
        <v>95.5</v>
      </c>
      <c r="Q8763">
        <v>35</v>
      </c>
      <c r="R8763">
        <v>633.54499999999996</v>
      </c>
      <c r="S8763">
        <v>2019</v>
      </c>
      <c r="T8763">
        <v>12</v>
      </c>
      <c r="U8763">
        <v>50</v>
      </c>
    </row>
    <row r="8764" spans="1:21" x14ac:dyDescent="0.3">
      <c r="A8764" s="5" t="s">
        <v>168</v>
      </c>
      <c r="B8764" s="5" t="s">
        <v>175</v>
      </c>
      <c r="C8764" s="5" t="s">
        <v>84</v>
      </c>
      <c r="D8764" s="5" t="s">
        <v>456</v>
      </c>
      <c r="E8764" s="5" t="s">
        <v>172</v>
      </c>
      <c r="F8764" s="6">
        <v>43809</v>
      </c>
      <c r="G8764" s="5" t="s">
        <v>148</v>
      </c>
      <c r="H8764" s="5" t="s">
        <v>212</v>
      </c>
      <c r="I8764">
        <v>43638</v>
      </c>
      <c r="J8764">
        <v>171</v>
      </c>
      <c r="K8764">
        <v>112</v>
      </c>
      <c r="L8764">
        <v>1</v>
      </c>
      <c r="M8764">
        <v>3360</v>
      </c>
      <c r="N8764">
        <v>2708.9549999999999</v>
      </c>
      <c r="O8764">
        <v>2708.9549999999999</v>
      </c>
      <c r="P8764">
        <v>112</v>
      </c>
      <c r="Q8764">
        <v>30</v>
      </c>
      <c r="R8764">
        <v>651.04499999999996</v>
      </c>
      <c r="S8764">
        <v>2019</v>
      </c>
      <c r="T8764">
        <v>12</v>
      </c>
      <c r="U8764">
        <v>50</v>
      </c>
    </row>
    <row r="8765" spans="1:21" x14ac:dyDescent="0.3">
      <c r="A8765" s="5" t="s">
        <v>168</v>
      </c>
      <c r="B8765" s="5" t="s">
        <v>175</v>
      </c>
      <c r="C8765" s="5" t="s">
        <v>84</v>
      </c>
      <c r="D8765" s="5" t="s">
        <v>456</v>
      </c>
      <c r="E8765" s="5" t="s">
        <v>172</v>
      </c>
      <c r="F8765" s="6">
        <v>43809</v>
      </c>
      <c r="G8765" s="5" t="s">
        <v>148</v>
      </c>
      <c r="H8765" s="5" t="s">
        <v>173</v>
      </c>
      <c r="I8765">
        <v>43638</v>
      </c>
      <c r="J8765">
        <v>171</v>
      </c>
      <c r="K8765">
        <v>50</v>
      </c>
      <c r="L8765">
        <v>1</v>
      </c>
      <c r="M8765">
        <v>2000</v>
      </c>
      <c r="N8765">
        <v>2708.9549999999999</v>
      </c>
      <c r="O8765">
        <v>2708.9549999999999</v>
      </c>
      <c r="P8765">
        <v>50</v>
      </c>
      <c r="Q8765">
        <v>40</v>
      </c>
      <c r="R8765">
        <v>-708.95500000000004</v>
      </c>
      <c r="S8765">
        <v>2019</v>
      </c>
      <c r="T8765">
        <v>12</v>
      </c>
      <c r="U8765">
        <v>50</v>
      </c>
    </row>
    <row r="8766" spans="1:21" x14ac:dyDescent="0.3">
      <c r="A8766" s="5" t="s">
        <v>168</v>
      </c>
      <c r="B8766" s="5" t="s">
        <v>175</v>
      </c>
      <c r="C8766" s="5" t="s">
        <v>84</v>
      </c>
      <c r="D8766" s="5" t="s">
        <v>456</v>
      </c>
      <c r="E8766" s="5" t="s">
        <v>172</v>
      </c>
      <c r="F8766" s="6">
        <v>43809</v>
      </c>
      <c r="G8766" s="5" t="s">
        <v>148</v>
      </c>
      <c r="H8766" s="5" t="s">
        <v>258</v>
      </c>
      <c r="I8766">
        <v>43638</v>
      </c>
      <c r="J8766">
        <v>171</v>
      </c>
      <c r="K8766">
        <v>107</v>
      </c>
      <c r="L8766">
        <v>1</v>
      </c>
      <c r="M8766">
        <v>3798.5</v>
      </c>
      <c r="N8766">
        <v>2708.9549999999999</v>
      </c>
      <c r="O8766">
        <v>2708.9549999999999</v>
      </c>
      <c r="P8766">
        <v>107</v>
      </c>
      <c r="Q8766">
        <v>35.5</v>
      </c>
      <c r="R8766">
        <v>1089.5450000000001</v>
      </c>
      <c r="S8766">
        <v>2019</v>
      </c>
      <c r="T8766">
        <v>12</v>
      </c>
      <c r="U8766">
        <v>50</v>
      </c>
    </row>
    <row r="8767" spans="1:21" x14ac:dyDescent="0.3">
      <c r="A8767" s="5" t="s">
        <v>168</v>
      </c>
      <c r="B8767" s="5" t="s">
        <v>175</v>
      </c>
      <c r="C8767" s="5" t="s">
        <v>84</v>
      </c>
      <c r="D8767" s="5" t="s">
        <v>456</v>
      </c>
      <c r="E8767" s="5" t="s">
        <v>172</v>
      </c>
      <c r="F8767" s="6">
        <v>43809</v>
      </c>
      <c r="G8767" s="5" t="s">
        <v>148</v>
      </c>
      <c r="H8767" s="5" t="s">
        <v>235</v>
      </c>
      <c r="I8767">
        <v>43638</v>
      </c>
      <c r="J8767">
        <v>171</v>
      </c>
      <c r="K8767">
        <v>207.5</v>
      </c>
      <c r="L8767">
        <v>2</v>
      </c>
      <c r="M8767">
        <v>7262.5</v>
      </c>
      <c r="N8767">
        <v>5417.9089999999997</v>
      </c>
      <c r="O8767">
        <v>2708.9549999999999</v>
      </c>
      <c r="P8767">
        <v>103.75</v>
      </c>
      <c r="Q8767">
        <v>35</v>
      </c>
      <c r="R8767">
        <v>1844.5909999999999</v>
      </c>
      <c r="S8767">
        <v>2019</v>
      </c>
      <c r="T8767">
        <v>12</v>
      </c>
      <c r="U8767">
        <v>50</v>
      </c>
    </row>
    <row r="8768" spans="1:21" x14ac:dyDescent="0.3">
      <c r="A8768" s="5" t="s">
        <v>168</v>
      </c>
      <c r="B8768" s="5" t="s">
        <v>175</v>
      </c>
      <c r="C8768" s="5" t="s">
        <v>84</v>
      </c>
      <c r="D8768" s="5" t="s">
        <v>456</v>
      </c>
      <c r="E8768" s="5" t="s">
        <v>172</v>
      </c>
      <c r="F8768" s="6">
        <v>43809</v>
      </c>
      <c r="G8768" s="5" t="s">
        <v>148</v>
      </c>
      <c r="H8768" s="5" t="s">
        <v>229</v>
      </c>
      <c r="I8768">
        <v>43638</v>
      </c>
      <c r="J8768">
        <v>171</v>
      </c>
      <c r="K8768">
        <v>890.5</v>
      </c>
      <c r="L8768">
        <v>8</v>
      </c>
      <c r="M8768">
        <v>30722.25</v>
      </c>
      <c r="N8768">
        <v>21671.635999999999</v>
      </c>
      <c r="O8768">
        <v>2708.9549999999999</v>
      </c>
      <c r="P8768">
        <v>111.3125</v>
      </c>
      <c r="Q8768">
        <v>34.5</v>
      </c>
      <c r="R8768">
        <v>9050.6139999999996</v>
      </c>
      <c r="S8768">
        <v>2019</v>
      </c>
      <c r="T8768">
        <v>12</v>
      </c>
      <c r="U8768">
        <v>50</v>
      </c>
    </row>
    <row r="8769" spans="1:21" x14ac:dyDescent="0.3">
      <c r="A8769" s="5" t="s">
        <v>168</v>
      </c>
      <c r="B8769" s="5" t="s">
        <v>175</v>
      </c>
      <c r="C8769" s="5" t="s">
        <v>85</v>
      </c>
      <c r="D8769" s="5" t="s">
        <v>487</v>
      </c>
      <c r="E8769" s="5" t="s">
        <v>172</v>
      </c>
      <c r="F8769" s="6">
        <v>43809</v>
      </c>
      <c r="G8769" s="5" t="s">
        <v>148</v>
      </c>
      <c r="H8769" s="5" t="s">
        <v>190</v>
      </c>
      <c r="I8769">
        <v>43631</v>
      </c>
      <c r="J8769">
        <v>178</v>
      </c>
      <c r="K8769">
        <v>117.5</v>
      </c>
      <c r="L8769">
        <v>1</v>
      </c>
      <c r="M8769">
        <v>3525</v>
      </c>
      <c r="N8769">
        <v>2403.8620000000001</v>
      </c>
      <c r="O8769">
        <v>2403.8620000000001</v>
      </c>
      <c r="P8769">
        <v>117.5</v>
      </c>
      <c r="Q8769">
        <v>30</v>
      </c>
      <c r="R8769">
        <v>1121.1379999999999</v>
      </c>
      <c r="S8769">
        <v>2019</v>
      </c>
      <c r="T8769">
        <v>12</v>
      </c>
      <c r="U8769">
        <v>50</v>
      </c>
    </row>
    <row r="8770" spans="1:21" x14ac:dyDescent="0.3">
      <c r="A8770" s="5" t="s">
        <v>168</v>
      </c>
      <c r="B8770" s="5" t="s">
        <v>175</v>
      </c>
      <c r="C8770" s="5" t="s">
        <v>85</v>
      </c>
      <c r="D8770" s="5" t="s">
        <v>487</v>
      </c>
      <c r="E8770" s="5" t="s">
        <v>172</v>
      </c>
      <c r="F8770" s="6">
        <v>43809</v>
      </c>
      <c r="G8770" s="5" t="s">
        <v>148</v>
      </c>
      <c r="H8770" s="5" t="s">
        <v>173</v>
      </c>
      <c r="I8770">
        <v>43631</v>
      </c>
      <c r="J8770">
        <v>178</v>
      </c>
      <c r="K8770">
        <v>70</v>
      </c>
      <c r="L8770">
        <v>1</v>
      </c>
      <c r="M8770">
        <v>2800</v>
      </c>
      <c r="N8770">
        <v>2403.8620000000001</v>
      </c>
      <c r="O8770">
        <v>2403.8620000000001</v>
      </c>
      <c r="P8770">
        <v>70</v>
      </c>
      <c r="Q8770">
        <v>40</v>
      </c>
      <c r="R8770">
        <v>396.13799999999998</v>
      </c>
      <c r="S8770">
        <v>2019</v>
      </c>
      <c r="T8770">
        <v>12</v>
      </c>
      <c r="U8770">
        <v>50</v>
      </c>
    </row>
    <row r="8771" spans="1:21" x14ac:dyDescent="0.3">
      <c r="A8771" s="5" t="s">
        <v>168</v>
      </c>
      <c r="B8771" s="5" t="s">
        <v>175</v>
      </c>
      <c r="C8771" s="5" t="s">
        <v>88</v>
      </c>
      <c r="D8771" s="5" t="s">
        <v>494</v>
      </c>
      <c r="E8771" s="5" t="s">
        <v>172</v>
      </c>
      <c r="F8771" s="6">
        <v>43809</v>
      </c>
      <c r="G8771" s="5" t="s">
        <v>148</v>
      </c>
      <c r="H8771" s="5" t="s">
        <v>173</v>
      </c>
      <c r="I8771">
        <v>43652</v>
      </c>
      <c r="J8771">
        <v>157</v>
      </c>
      <c r="K8771">
        <v>40</v>
      </c>
      <c r="L8771">
        <v>1</v>
      </c>
      <c r="M8771">
        <v>1600</v>
      </c>
      <c r="N8771">
        <v>2350.556</v>
      </c>
      <c r="O8771">
        <v>2350.556</v>
      </c>
      <c r="P8771">
        <v>40</v>
      </c>
      <c r="Q8771">
        <v>40</v>
      </c>
      <c r="R8771">
        <v>-750.55600000000004</v>
      </c>
      <c r="S8771">
        <v>2019</v>
      </c>
      <c r="T8771">
        <v>12</v>
      </c>
      <c r="U8771">
        <v>50</v>
      </c>
    </row>
    <row r="8772" spans="1:21" x14ac:dyDescent="0.3">
      <c r="A8772" s="5" t="s">
        <v>168</v>
      </c>
      <c r="B8772" s="5" t="s">
        <v>206</v>
      </c>
      <c r="C8772" s="5" t="s">
        <v>113</v>
      </c>
      <c r="D8772" s="5" t="s">
        <v>440</v>
      </c>
      <c r="E8772" s="5" t="s">
        <v>172</v>
      </c>
      <c r="F8772" s="6">
        <v>43809</v>
      </c>
      <c r="G8772" s="5" t="s">
        <v>148</v>
      </c>
      <c r="H8772" s="5" t="s">
        <v>235</v>
      </c>
      <c r="I8772">
        <v>43610</v>
      </c>
      <c r="J8772">
        <v>199</v>
      </c>
      <c r="K8772">
        <v>115.4</v>
      </c>
      <c r="L8772">
        <v>1</v>
      </c>
      <c r="M8772">
        <v>4039</v>
      </c>
      <c r="N8772">
        <v>1623.307</v>
      </c>
      <c r="O8772">
        <v>1623.307</v>
      </c>
      <c r="P8772">
        <v>115.4</v>
      </c>
      <c r="Q8772">
        <v>35</v>
      </c>
      <c r="R8772">
        <v>2415.6930000000002</v>
      </c>
      <c r="S8772">
        <v>2019</v>
      </c>
      <c r="T8772">
        <v>12</v>
      </c>
      <c r="U8772">
        <v>50</v>
      </c>
    </row>
    <row r="8773" spans="1:21" x14ac:dyDescent="0.3">
      <c r="A8773" s="5" t="s">
        <v>168</v>
      </c>
      <c r="B8773" s="5" t="s">
        <v>206</v>
      </c>
      <c r="C8773" s="5" t="s">
        <v>113</v>
      </c>
      <c r="D8773" s="5" t="s">
        <v>440</v>
      </c>
      <c r="E8773" s="5" t="s">
        <v>172</v>
      </c>
      <c r="F8773" s="6">
        <v>43809</v>
      </c>
      <c r="G8773" s="5" t="s">
        <v>148</v>
      </c>
      <c r="H8773" s="5" t="s">
        <v>258</v>
      </c>
      <c r="I8773">
        <v>43610</v>
      </c>
      <c r="J8773">
        <v>199</v>
      </c>
      <c r="K8773">
        <v>228.6</v>
      </c>
      <c r="L8773">
        <v>2</v>
      </c>
      <c r="M8773">
        <v>8115.3</v>
      </c>
      <c r="N8773">
        <v>3246.614</v>
      </c>
      <c r="O8773">
        <v>1623.307</v>
      </c>
      <c r="P8773">
        <v>114.3</v>
      </c>
      <c r="Q8773">
        <v>35.5</v>
      </c>
      <c r="R8773">
        <v>4868.6859999999997</v>
      </c>
      <c r="S8773">
        <v>2019</v>
      </c>
      <c r="T8773">
        <v>12</v>
      </c>
      <c r="U8773">
        <v>50</v>
      </c>
    </row>
    <row r="8774" spans="1:21" x14ac:dyDescent="0.3">
      <c r="A8774" s="5" t="s">
        <v>168</v>
      </c>
      <c r="B8774" s="5" t="s">
        <v>206</v>
      </c>
      <c r="C8774" s="5" t="s">
        <v>114</v>
      </c>
      <c r="D8774" s="5" t="s">
        <v>449</v>
      </c>
      <c r="E8774" s="5" t="s">
        <v>172</v>
      </c>
      <c r="F8774" s="6">
        <v>43809</v>
      </c>
      <c r="G8774" s="5" t="s">
        <v>148</v>
      </c>
      <c r="H8774" s="5" t="s">
        <v>264</v>
      </c>
      <c r="I8774">
        <v>43632</v>
      </c>
      <c r="J8774">
        <v>177</v>
      </c>
      <c r="K8774">
        <v>2020</v>
      </c>
      <c r="L8774">
        <v>17</v>
      </c>
      <c r="M8774">
        <v>70700</v>
      </c>
      <c r="N8774">
        <v>45258.248</v>
      </c>
      <c r="O8774">
        <v>2662.25</v>
      </c>
      <c r="P8774">
        <v>118.82352941176471</v>
      </c>
      <c r="Q8774">
        <v>35</v>
      </c>
      <c r="R8774">
        <v>25441.752</v>
      </c>
      <c r="S8774">
        <v>2019</v>
      </c>
      <c r="T8774">
        <v>12</v>
      </c>
      <c r="U8774">
        <v>50</v>
      </c>
    </row>
    <row r="8775" spans="1:21" x14ac:dyDescent="0.3">
      <c r="A8775" s="5" t="s">
        <v>168</v>
      </c>
      <c r="B8775" s="5" t="s">
        <v>206</v>
      </c>
      <c r="C8775" s="5" t="s">
        <v>114</v>
      </c>
      <c r="D8775" s="5" t="s">
        <v>449</v>
      </c>
      <c r="E8775" s="5" t="s">
        <v>172</v>
      </c>
      <c r="F8775" s="6">
        <v>43809</v>
      </c>
      <c r="G8775" s="5" t="s">
        <v>148</v>
      </c>
      <c r="H8775" s="5" t="s">
        <v>190</v>
      </c>
      <c r="I8775">
        <v>43632</v>
      </c>
      <c r="J8775">
        <v>177</v>
      </c>
      <c r="K8775">
        <v>100.2</v>
      </c>
      <c r="L8775">
        <v>1</v>
      </c>
      <c r="M8775">
        <v>3507</v>
      </c>
      <c r="N8775">
        <v>2662.25</v>
      </c>
      <c r="O8775">
        <v>2662.25</v>
      </c>
      <c r="P8775">
        <v>100.2</v>
      </c>
      <c r="Q8775">
        <v>35</v>
      </c>
      <c r="R8775">
        <v>844.75</v>
      </c>
      <c r="S8775">
        <v>2019</v>
      </c>
      <c r="T8775">
        <v>12</v>
      </c>
      <c r="U8775">
        <v>50</v>
      </c>
    </row>
    <row r="8776" spans="1:21" x14ac:dyDescent="0.3">
      <c r="A8776" s="5" t="s">
        <v>168</v>
      </c>
      <c r="B8776" s="5" t="s">
        <v>206</v>
      </c>
      <c r="C8776" s="5" t="s">
        <v>114</v>
      </c>
      <c r="D8776" s="5" t="s">
        <v>449</v>
      </c>
      <c r="E8776" s="5" t="s">
        <v>172</v>
      </c>
      <c r="F8776" s="6">
        <v>43809</v>
      </c>
      <c r="G8776" s="5" t="s">
        <v>148</v>
      </c>
      <c r="H8776" s="5" t="s">
        <v>194</v>
      </c>
      <c r="I8776">
        <v>43632</v>
      </c>
      <c r="J8776">
        <v>177</v>
      </c>
      <c r="K8776">
        <v>500.8</v>
      </c>
      <c r="L8776">
        <v>4</v>
      </c>
      <c r="M8776">
        <v>17528</v>
      </c>
      <c r="N8776">
        <v>10649</v>
      </c>
      <c r="O8776">
        <v>2662.25</v>
      </c>
      <c r="P8776">
        <v>125.2</v>
      </c>
      <c r="Q8776">
        <v>35</v>
      </c>
      <c r="R8776">
        <v>6879</v>
      </c>
      <c r="S8776">
        <v>2019</v>
      </c>
      <c r="T8776">
        <v>12</v>
      </c>
      <c r="U8776">
        <v>50</v>
      </c>
    </row>
    <row r="8777" spans="1:21" x14ac:dyDescent="0.3">
      <c r="A8777" s="5" t="s">
        <v>168</v>
      </c>
      <c r="B8777" s="5" t="s">
        <v>206</v>
      </c>
      <c r="C8777" s="5" t="s">
        <v>114</v>
      </c>
      <c r="D8777" s="5" t="s">
        <v>449</v>
      </c>
      <c r="E8777" s="5" t="s">
        <v>172</v>
      </c>
      <c r="F8777" s="6">
        <v>43809</v>
      </c>
      <c r="G8777" s="5" t="s">
        <v>148</v>
      </c>
      <c r="H8777" s="5" t="s">
        <v>395</v>
      </c>
      <c r="I8777">
        <v>43632</v>
      </c>
      <c r="J8777">
        <v>177</v>
      </c>
      <c r="K8777">
        <v>134</v>
      </c>
      <c r="L8777">
        <v>1</v>
      </c>
      <c r="M8777">
        <v>4020</v>
      </c>
      <c r="N8777">
        <v>2662.25</v>
      </c>
      <c r="O8777">
        <v>2662.25</v>
      </c>
      <c r="P8777">
        <v>134</v>
      </c>
      <c r="Q8777">
        <v>30</v>
      </c>
      <c r="R8777">
        <v>1357.75</v>
      </c>
      <c r="S8777">
        <v>2019</v>
      </c>
      <c r="T8777">
        <v>12</v>
      </c>
      <c r="U8777">
        <v>50</v>
      </c>
    </row>
    <row r="8778" spans="1:21" x14ac:dyDescent="0.3">
      <c r="A8778" s="5" t="s">
        <v>168</v>
      </c>
      <c r="B8778" s="5" t="s">
        <v>206</v>
      </c>
      <c r="C8778" s="5" t="s">
        <v>114</v>
      </c>
      <c r="D8778" s="5" t="s">
        <v>449</v>
      </c>
      <c r="E8778" s="5" t="s">
        <v>172</v>
      </c>
      <c r="F8778" s="6">
        <v>43810</v>
      </c>
      <c r="G8778" s="5" t="s">
        <v>148</v>
      </c>
      <c r="H8778" s="5" t="s">
        <v>202</v>
      </c>
      <c r="I8778">
        <v>43632</v>
      </c>
      <c r="J8778">
        <v>178</v>
      </c>
      <c r="K8778">
        <v>830</v>
      </c>
      <c r="L8778">
        <v>9</v>
      </c>
      <c r="M8778">
        <v>30295</v>
      </c>
      <c r="N8778">
        <v>23960.249</v>
      </c>
      <c r="O8778">
        <v>2662.25</v>
      </c>
      <c r="P8778">
        <v>92.222222222222229</v>
      </c>
      <c r="Q8778">
        <v>36.5</v>
      </c>
      <c r="R8778">
        <v>6334.7510000000002</v>
      </c>
      <c r="S8778">
        <v>2019</v>
      </c>
      <c r="T8778">
        <v>12</v>
      </c>
      <c r="U8778">
        <v>50</v>
      </c>
    </row>
    <row r="8779" spans="1:21" x14ac:dyDescent="0.3">
      <c r="A8779" s="5" t="s">
        <v>168</v>
      </c>
      <c r="B8779" s="5" t="s">
        <v>206</v>
      </c>
      <c r="C8779" s="5" t="s">
        <v>114</v>
      </c>
      <c r="D8779" s="5" t="s">
        <v>449</v>
      </c>
      <c r="E8779" s="5" t="s">
        <v>172</v>
      </c>
      <c r="F8779" s="6">
        <v>43810</v>
      </c>
      <c r="G8779" s="5" t="s">
        <v>148</v>
      </c>
      <c r="H8779" s="5" t="s">
        <v>204</v>
      </c>
      <c r="I8779">
        <v>43632</v>
      </c>
      <c r="J8779">
        <v>178</v>
      </c>
      <c r="K8779">
        <v>526</v>
      </c>
      <c r="L8779">
        <v>5</v>
      </c>
      <c r="M8779">
        <v>19199</v>
      </c>
      <c r="N8779">
        <v>13311.249</v>
      </c>
      <c r="O8779">
        <v>2662.25</v>
      </c>
      <c r="P8779">
        <v>105.2</v>
      </c>
      <c r="Q8779">
        <v>36.5</v>
      </c>
      <c r="R8779">
        <v>5887.7510000000002</v>
      </c>
      <c r="S8779">
        <v>2019</v>
      </c>
      <c r="T8779">
        <v>12</v>
      </c>
      <c r="U8779">
        <v>50</v>
      </c>
    </row>
    <row r="8780" spans="1:21" x14ac:dyDescent="0.3">
      <c r="A8780" s="5" t="s">
        <v>168</v>
      </c>
      <c r="B8780" s="5" t="s">
        <v>206</v>
      </c>
      <c r="C8780" s="5" t="s">
        <v>114</v>
      </c>
      <c r="D8780" s="5" t="s">
        <v>449</v>
      </c>
      <c r="E8780" s="5" t="s">
        <v>172</v>
      </c>
      <c r="F8780" s="6">
        <v>43810</v>
      </c>
      <c r="G8780" s="5" t="s">
        <v>148</v>
      </c>
      <c r="H8780" s="5" t="s">
        <v>184</v>
      </c>
      <c r="I8780">
        <v>43632</v>
      </c>
      <c r="J8780">
        <v>178</v>
      </c>
      <c r="K8780">
        <v>1414</v>
      </c>
      <c r="L8780">
        <v>12</v>
      </c>
      <c r="M8780">
        <v>50904</v>
      </c>
      <c r="N8780">
        <v>31946.999</v>
      </c>
      <c r="O8780">
        <v>2662.25</v>
      </c>
      <c r="P8780">
        <v>117.83333333333333</v>
      </c>
      <c r="Q8780">
        <v>36</v>
      </c>
      <c r="R8780">
        <v>18957.001</v>
      </c>
      <c r="S8780">
        <v>2019</v>
      </c>
      <c r="T8780">
        <v>12</v>
      </c>
      <c r="U8780">
        <v>50</v>
      </c>
    </row>
    <row r="8781" spans="1:21" x14ac:dyDescent="0.3">
      <c r="A8781" s="5" t="s">
        <v>168</v>
      </c>
      <c r="B8781" s="5" t="s">
        <v>206</v>
      </c>
      <c r="C8781" s="5" t="s">
        <v>114</v>
      </c>
      <c r="D8781" s="5" t="s">
        <v>449</v>
      </c>
      <c r="E8781" s="5" t="s">
        <v>172</v>
      </c>
      <c r="F8781" s="6">
        <v>43810</v>
      </c>
      <c r="G8781" s="5" t="s">
        <v>148</v>
      </c>
      <c r="H8781" s="5" t="s">
        <v>186</v>
      </c>
      <c r="I8781">
        <v>43632</v>
      </c>
      <c r="J8781">
        <v>178</v>
      </c>
      <c r="K8781">
        <v>120</v>
      </c>
      <c r="L8781">
        <v>1</v>
      </c>
      <c r="M8781">
        <v>4380</v>
      </c>
      <c r="N8781">
        <v>2662.25</v>
      </c>
      <c r="O8781">
        <v>2662.25</v>
      </c>
      <c r="P8781">
        <v>120</v>
      </c>
      <c r="Q8781">
        <v>36.5</v>
      </c>
      <c r="R8781">
        <v>1717.75</v>
      </c>
      <c r="S8781">
        <v>2019</v>
      </c>
      <c r="T8781">
        <v>12</v>
      </c>
      <c r="U8781">
        <v>50</v>
      </c>
    </row>
    <row r="8782" spans="1:21" x14ac:dyDescent="0.3">
      <c r="A8782" s="5" t="s">
        <v>168</v>
      </c>
      <c r="B8782" s="5" t="s">
        <v>206</v>
      </c>
      <c r="C8782" s="5" t="s">
        <v>114</v>
      </c>
      <c r="D8782" s="5" t="s">
        <v>449</v>
      </c>
      <c r="E8782" s="5" t="s">
        <v>172</v>
      </c>
      <c r="F8782" s="6">
        <v>43810</v>
      </c>
      <c r="G8782" s="5" t="s">
        <v>148</v>
      </c>
      <c r="H8782" s="5" t="s">
        <v>216</v>
      </c>
      <c r="I8782">
        <v>43632</v>
      </c>
      <c r="J8782">
        <v>178</v>
      </c>
      <c r="K8782">
        <v>206</v>
      </c>
      <c r="L8782">
        <v>2</v>
      </c>
      <c r="M8782">
        <v>7519</v>
      </c>
      <c r="N8782">
        <v>5324.5</v>
      </c>
      <c r="O8782">
        <v>2662.25</v>
      </c>
      <c r="P8782">
        <v>103</v>
      </c>
      <c r="Q8782">
        <v>36.5</v>
      </c>
      <c r="R8782">
        <v>2194.5</v>
      </c>
      <c r="S8782">
        <v>2019</v>
      </c>
      <c r="T8782">
        <v>12</v>
      </c>
      <c r="U8782">
        <v>50</v>
      </c>
    </row>
    <row r="8783" spans="1:21" x14ac:dyDescent="0.3">
      <c r="A8783" s="5" t="s">
        <v>168</v>
      </c>
      <c r="B8783" s="5" t="s">
        <v>206</v>
      </c>
      <c r="C8783" s="5" t="s">
        <v>114</v>
      </c>
      <c r="D8783" s="5" t="s">
        <v>449</v>
      </c>
      <c r="E8783" s="5" t="s">
        <v>172</v>
      </c>
      <c r="F8783" s="6">
        <v>43810</v>
      </c>
      <c r="G8783" s="5" t="s">
        <v>148</v>
      </c>
      <c r="H8783" s="5" t="s">
        <v>203</v>
      </c>
      <c r="I8783">
        <v>43632</v>
      </c>
      <c r="J8783">
        <v>178</v>
      </c>
      <c r="K8783">
        <v>192</v>
      </c>
      <c r="L8783">
        <v>2</v>
      </c>
      <c r="M8783">
        <v>7008</v>
      </c>
      <c r="N8783">
        <v>5324.5</v>
      </c>
      <c r="O8783">
        <v>2662.25</v>
      </c>
      <c r="P8783">
        <v>96</v>
      </c>
      <c r="Q8783">
        <v>36.5</v>
      </c>
      <c r="R8783">
        <v>1683.5</v>
      </c>
      <c r="S8783">
        <v>2019</v>
      </c>
      <c r="T8783">
        <v>12</v>
      </c>
      <c r="U8783">
        <v>50</v>
      </c>
    </row>
    <row r="8784" spans="1:21" x14ac:dyDescent="0.3">
      <c r="A8784" s="5" t="s">
        <v>168</v>
      </c>
      <c r="B8784" s="5" t="s">
        <v>206</v>
      </c>
      <c r="C8784" s="5" t="s">
        <v>114</v>
      </c>
      <c r="D8784" s="5" t="s">
        <v>449</v>
      </c>
      <c r="E8784" s="5" t="s">
        <v>172</v>
      </c>
      <c r="F8784" s="6">
        <v>43810</v>
      </c>
      <c r="G8784" s="5" t="s">
        <v>148</v>
      </c>
      <c r="H8784" s="5" t="s">
        <v>230</v>
      </c>
      <c r="I8784">
        <v>43632</v>
      </c>
      <c r="J8784">
        <v>178</v>
      </c>
      <c r="K8784">
        <v>1430</v>
      </c>
      <c r="L8784">
        <v>12</v>
      </c>
      <c r="M8784">
        <v>51480</v>
      </c>
      <c r="N8784">
        <v>31946.999</v>
      </c>
      <c r="O8784">
        <v>2662.25</v>
      </c>
      <c r="P8784">
        <v>119.16666666666667</v>
      </c>
      <c r="Q8784">
        <v>36</v>
      </c>
      <c r="R8784">
        <v>19533.001</v>
      </c>
      <c r="S8784">
        <v>2019</v>
      </c>
      <c r="T8784">
        <v>12</v>
      </c>
      <c r="U8784">
        <v>50</v>
      </c>
    </row>
    <row r="8785" spans="1:21" x14ac:dyDescent="0.3">
      <c r="A8785" s="5" t="s">
        <v>168</v>
      </c>
      <c r="B8785" s="5" t="s">
        <v>206</v>
      </c>
      <c r="C8785" s="5" t="s">
        <v>114</v>
      </c>
      <c r="D8785" s="5" t="s">
        <v>449</v>
      </c>
      <c r="E8785" s="5" t="s">
        <v>172</v>
      </c>
      <c r="F8785" s="6">
        <v>43810</v>
      </c>
      <c r="G8785" s="5" t="s">
        <v>148</v>
      </c>
      <c r="H8785" s="5" t="s">
        <v>222</v>
      </c>
      <c r="I8785">
        <v>43632</v>
      </c>
      <c r="J8785">
        <v>178</v>
      </c>
      <c r="K8785">
        <v>115</v>
      </c>
      <c r="L8785">
        <v>1</v>
      </c>
      <c r="M8785">
        <v>4197.5</v>
      </c>
      <c r="N8785">
        <v>2662.25</v>
      </c>
      <c r="O8785">
        <v>2662.25</v>
      </c>
      <c r="P8785">
        <v>115</v>
      </c>
      <c r="Q8785">
        <v>36.5</v>
      </c>
      <c r="R8785">
        <v>1535.25</v>
      </c>
      <c r="S8785">
        <v>2019</v>
      </c>
      <c r="T8785">
        <v>12</v>
      </c>
      <c r="U8785">
        <v>50</v>
      </c>
    </row>
    <row r="8786" spans="1:21" x14ac:dyDescent="0.3">
      <c r="A8786" s="5" t="s">
        <v>168</v>
      </c>
      <c r="B8786" s="5" t="s">
        <v>206</v>
      </c>
      <c r="C8786" s="5" t="s">
        <v>114</v>
      </c>
      <c r="D8786" s="5" t="s">
        <v>449</v>
      </c>
      <c r="E8786" s="5" t="s">
        <v>172</v>
      </c>
      <c r="F8786" s="6">
        <v>43810</v>
      </c>
      <c r="G8786" s="5" t="s">
        <v>148</v>
      </c>
      <c r="H8786" s="5" t="s">
        <v>217</v>
      </c>
      <c r="I8786">
        <v>43632</v>
      </c>
      <c r="J8786">
        <v>178</v>
      </c>
      <c r="K8786">
        <v>613</v>
      </c>
      <c r="L8786">
        <v>5</v>
      </c>
      <c r="M8786">
        <v>22374.5</v>
      </c>
      <c r="N8786">
        <v>13311.249</v>
      </c>
      <c r="O8786">
        <v>2662.25</v>
      </c>
      <c r="P8786">
        <v>122.6</v>
      </c>
      <c r="Q8786">
        <v>36.5</v>
      </c>
      <c r="R8786">
        <v>9063.2510000000002</v>
      </c>
      <c r="S8786">
        <v>2019</v>
      </c>
      <c r="T8786">
        <v>12</v>
      </c>
      <c r="U8786">
        <v>50</v>
      </c>
    </row>
    <row r="8787" spans="1:21" x14ac:dyDescent="0.3">
      <c r="A8787" s="5" t="s">
        <v>168</v>
      </c>
      <c r="B8787" s="5" t="s">
        <v>206</v>
      </c>
      <c r="C8787" s="5" t="s">
        <v>114</v>
      </c>
      <c r="D8787" s="5" t="s">
        <v>449</v>
      </c>
      <c r="E8787" s="5" t="s">
        <v>172</v>
      </c>
      <c r="F8787" s="6">
        <v>43810</v>
      </c>
      <c r="G8787" s="5" t="s">
        <v>148</v>
      </c>
      <c r="H8787" s="5" t="s">
        <v>181</v>
      </c>
      <c r="I8787">
        <v>43632</v>
      </c>
      <c r="J8787">
        <v>178</v>
      </c>
      <c r="K8787">
        <v>120</v>
      </c>
      <c r="L8787">
        <v>1</v>
      </c>
      <c r="M8787">
        <v>4380</v>
      </c>
      <c r="N8787">
        <v>2662.25</v>
      </c>
      <c r="O8787">
        <v>2662.25</v>
      </c>
      <c r="P8787">
        <v>120</v>
      </c>
      <c r="Q8787">
        <v>36.5</v>
      </c>
      <c r="R8787">
        <v>1717.75</v>
      </c>
      <c r="S8787">
        <v>2019</v>
      </c>
      <c r="T8787">
        <v>12</v>
      </c>
      <c r="U8787">
        <v>50</v>
      </c>
    </row>
    <row r="8788" spans="1:21" x14ac:dyDescent="0.3">
      <c r="A8788" s="5" t="s">
        <v>168</v>
      </c>
      <c r="B8788" s="5" t="s">
        <v>206</v>
      </c>
      <c r="C8788" s="5" t="s">
        <v>114</v>
      </c>
      <c r="D8788" s="5" t="s">
        <v>449</v>
      </c>
      <c r="E8788" s="5" t="s">
        <v>172</v>
      </c>
      <c r="F8788" s="6">
        <v>43810</v>
      </c>
      <c r="G8788" s="5" t="s">
        <v>148</v>
      </c>
      <c r="H8788" s="5" t="s">
        <v>183</v>
      </c>
      <c r="I8788">
        <v>43632</v>
      </c>
      <c r="J8788">
        <v>178</v>
      </c>
      <c r="K8788">
        <v>580</v>
      </c>
      <c r="L8788">
        <v>6</v>
      </c>
      <c r="M8788">
        <v>21170</v>
      </c>
      <c r="N8788">
        <v>15973.499</v>
      </c>
      <c r="O8788">
        <v>2662.25</v>
      </c>
      <c r="P8788">
        <v>96.666666666666671</v>
      </c>
      <c r="Q8788">
        <v>36.5</v>
      </c>
      <c r="R8788">
        <v>5196.5010000000002</v>
      </c>
      <c r="S8788">
        <v>2019</v>
      </c>
      <c r="T8788">
        <v>12</v>
      </c>
      <c r="U8788">
        <v>50</v>
      </c>
    </row>
    <row r="8789" spans="1:21" x14ac:dyDescent="0.3">
      <c r="A8789" s="5" t="s">
        <v>168</v>
      </c>
      <c r="B8789" s="5" t="s">
        <v>206</v>
      </c>
      <c r="C8789" s="5" t="s">
        <v>114</v>
      </c>
      <c r="D8789" s="5" t="s">
        <v>449</v>
      </c>
      <c r="E8789" s="5" t="s">
        <v>172</v>
      </c>
      <c r="F8789" s="6">
        <v>43810</v>
      </c>
      <c r="G8789" s="5" t="s">
        <v>148</v>
      </c>
      <c r="H8789" s="5" t="s">
        <v>246</v>
      </c>
      <c r="I8789">
        <v>43632</v>
      </c>
      <c r="J8789">
        <v>178</v>
      </c>
      <c r="K8789">
        <v>190</v>
      </c>
      <c r="L8789">
        <v>2</v>
      </c>
      <c r="M8789">
        <v>6935</v>
      </c>
      <c r="N8789">
        <v>5324.5</v>
      </c>
      <c r="O8789">
        <v>2662.25</v>
      </c>
      <c r="P8789">
        <v>95</v>
      </c>
      <c r="Q8789">
        <v>36.5</v>
      </c>
      <c r="R8789">
        <v>1610.5</v>
      </c>
      <c r="S8789">
        <v>2019</v>
      </c>
      <c r="T8789">
        <v>12</v>
      </c>
      <c r="U8789">
        <v>50</v>
      </c>
    </row>
    <row r="8790" spans="1:21" x14ac:dyDescent="0.3">
      <c r="A8790" s="5" t="s">
        <v>168</v>
      </c>
      <c r="B8790" s="5" t="s">
        <v>206</v>
      </c>
      <c r="C8790" s="5" t="s">
        <v>114</v>
      </c>
      <c r="D8790" s="5" t="s">
        <v>449</v>
      </c>
      <c r="E8790" s="5" t="s">
        <v>172</v>
      </c>
      <c r="F8790" s="6">
        <v>43810</v>
      </c>
      <c r="G8790" s="5" t="s">
        <v>148</v>
      </c>
      <c r="H8790" s="5" t="s">
        <v>321</v>
      </c>
      <c r="I8790">
        <v>43632</v>
      </c>
      <c r="J8790">
        <v>178</v>
      </c>
      <c r="K8790">
        <v>236</v>
      </c>
      <c r="L8790">
        <v>2</v>
      </c>
      <c r="M8790">
        <v>8496</v>
      </c>
      <c r="N8790">
        <v>5324.5</v>
      </c>
      <c r="O8790">
        <v>2662.25</v>
      </c>
      <c r="P8790">
        <v>118</v>
      </c>
      <c r="Q8790">
        <v>36</v>
      </c>
      <c r="R8790">
        <v>3171.5</v>
      </c>
      <c r="S8790">
        <v>2019</v>
      </c>
      <c r="T8790">
        <v>12</v>
      </c>
      <c r="U8790">
        <v>50</v>
      </c>
    </row>
    <row r="8791" spans="1:21" x14ac:dyDescent="0.3">
      <c r="A8791" s="5" t="s">
        <v>168</v>
      </c>
      <c r="B8791" s="5" t="s">
        <v>206</v>
      </c>
      <c r="C8791" s="5" t="s">
        <v>114</v>
      </c>
      <c r="D8791" s="5" t="s">
        <v>449</v>
      </c>
      <c r="E8791" s="5" t="s">
        <v>172</v>
      </c>
      <c r="F8791" s="6">
        <v>43810</v>
      </c>
      <c r="G8791" s="5" t="s">
        <v>148</v>
      </c>
      <c r="H8791" s="5" t="s">
        <v>187</v>
      </c>
      <c r="I8791">
        <v>43632</v>
      </c>
      <c r="J8791">
        <v>178</v>
      </c>
      <c r="K8791">
        <v>336</v>
      </c>
      <c r="L8791">
        <v>3</v>
      </c>
      <c r="M8791">
        <v>12264</v>
      </c>
      <c r="N8791">
        <v>7986.75</v>
      </c>
      <c r="O8791">
        <v>2662.25</v>
      </c>
      <c r="P8791">
        <v>112</v>
      </c>
      <c r="Q8791">
        <v>36.5</v>
      </c>
      <c r="R8791">
        <v>4277.25</v>
      </c>
      <c r="S8791">
        <v>2019</v>
      </c>
      <c r="T8791">
        <v>12</v>
      </c>
      <c r="U8791">
        <v>50</v>
      </c>
    </row>
    <row r="8792" spans="1:21" x14ac:dyDescent="0.3">
      <c r="A8792" s="5" t="s">
        <v>168</v>
      </c>
      <c r="B8792" s="5" t="s">
        <v>206</v>
      </c>
      <c r="C8792" s="5" t="s">
        <v>114</v>
      </c>
      <c r="D8792" s="5" t="s">
        <v>449</v>
      </c>
      <c r="E8792" s="5" t="s">
        <v>172</v>
      </c>
      <c r="F8792" s="6">
        <v>43810</v>
      </c>
      <c r="G8792" s="5" t="s">
        <v>148</v>
      </c>
      <c r="H8792" s="5" t="s">
        <v>189</v>
      </c>
      <c r="I8792">
        <v>43632</v>
      </c>
      <c r="J8792">
        <v>178</v>
      </c>
      <c r="K8792">
        <v>208</v>
      </c>
      <c r="L8792">
        <v>2</v>
      </c>
      <c r="M8792">
        <v>7592</v>
      </c>
      <c r="N8792">
        <v>5324.5</v>
      </c>
      <c r="O8792">
        <v>2662.25</v>
      </c>
      <c r="P8792">
        <v>104</v>
      </c>
      <c r="Q8792">
        <v>36.5</v>
      </c>
      <c r="R8792">
        <v>2267.5</v>
      </c>
      <c r="S8792">
        <v>2019</v>
      </c>
      <c r="T8792">
        <v>12</v>
      </c>
      <c r="U8792">
        <v>50</v>
      </c>
    </row>
    <row r="8793" spans="1:21" x14ac:dyDescent="0.3">
      <c r="A8793" s="5" t="s">
        <v>168</v>
      </c>
      <c r="B8793" s="5" t="s">
        <v>206</v>
      </c>
      <c r="C8793" s="5" t="s">
        <v>114</v>
      </c>
      <c r="D8793" s="5" t="s">
        <v>449</v>
      </c>
      <c r="E8793" s="5" t="s">
        <v>172</v>
      </c>
      <c r="F8793" s="6">
        <v>43810</v>
      </c>
      <c r="G8793" s="5" t="s">
        <v>148</v>
      </c>
      <c r="H8793" s="5" t="s">
        <v>225</v>
      </c>
      <c r="I8793">
        <v>43632</v>
      </c>
      <c r="J8793">
        <v>178</v>
      </c>
      <c r="K8793">
        <v>394</v>
      </c>
      <c r="L8793">
        <v>4</v>
      </c>
      <c r="M8793">
        <v>14184</v>
      </c>
      <c r="N8793">
        <v>10649</v>
      </c>
      <c r="O8793">
        <v>2662.25</v>
      </c>
      <c r="P8793">
        <v>98.5</v>
      </c>
      <c r="Q8793">
        <v>36</v>
      </c>
      <c r="R8793">
        <v>3535</v>
      </c>
      <c r="S8793">
        <v>2019</v>
      </c>
      <c r="T8793">
        <v>12</v>
      </c>
      <c r="U8793">
        <v>50</v>
      </c>
    </row>
    <row r="8794" spans="1:21" x14ac:dyDescent="0.3">
      <c r="A8794" s="5" t="s">
        <v>168</v>
      </c>
      <c r="B8794" s="5" t="s">
        <v>206</v>
      </c>
      <c r="C8794" s="5" t="s">
        <v>114</v>
      </c>
      <c r="D8794" s="5" t="s">
        <v>449</v>
      </c>
      <c r="E8794" s="5" t="s">
        <v>172</v>
      </c>
      <c r="F8794" s="6">
        <v>43810</v>
      </c>
      <c r="G8794" s="5" t="s">
        <v>148</v>
      </c>
      <c r="H8794" s="5" t="s">
        <v>190</v>
      </c>
      <c r="I8794">
        <v>43632</v>
      </c>
      <c r="J8794">
        <v>178</v>
      </c>
      <c r="K8794">
        <v>306</v>
      </c>
      <c r="L8794">
        <v>3</v>
      </c>
      <c r="M8794">
        <v>11169</v>
      </c>
      <c r="N8794">
        <v>7986.75</v>
      </c>
      <c r="O8794">
        <v>2662.25</v>
      </c>
      <c r="P8794">
        <v>102</v>
      </c>
      <c r="Q8794">
        <v>36.5</v>
      </c>
      <c r="R8794">
        <v>3182.25</v>
      </c>
      <c r="S8794">
        <v>2019</v>
      </c>
      <c r="T8794">
        <v>12</v>
      </c>
      <c r="U8794">
        <v>50</v>
      </c>
    </row>
    <row r="8795" spans="1:21" x14ac:dyDescent="0.3">
      <c r="A8795" s="5" t="s">
        <v>168</v>
      </c>
      <c r="B8795" s="5" t="s">
        <v>206</v>
      </c>
      <c r="C8795" s="5" t="s">
        <v>114</v>
      </c>
      <c r="D8795" s="5" t="s">
        <v>449</v>
      </c>
      <c r="E8795" s="5" t="s">
        <v>172</v>
      </c>
      <c r="F8795" s="6">
        <v>43810</v>
      </c>
      <c r="G8795" s="5" t="s">
        <v>148</v>
      </c>
      <c r="H8795" s="5" t="s">
        <v>481</v>
      </c>
      <c r="I8795">
        <v>43632</v>
      </c>
      <c r="J8795">
        <v>178</v>
      </c>
      <c r="K8795">
        <v>246</v>
      </c>
      <c r="L8795">
        <v>2</v>
      </c>
      <c r="M8795">
        <v>8979</v>
      </c>
      <c r="N8795">
        <v>5324.5</v>
      </c>
      <c r="O8795">
        <v>2662.25</v>
      </c>
      <c r="P8795">
        <v>123</v>
      </c>
      <c r="Q8795">
        <v>36.5</v>
      </c>
      <c r="R8795">
        <v>3654.5</v>
      </c>
      <c r="S8795">
        <v>2019</v>
      </c>
      <c r="T8795">
        <v>12</v>
      </c>
      <c r="U8795">
        <v>50</v>
      </c>
    </row>
    <row r="8796" spans="1:21" x14ac:dyDescent="0.3">
      <c r="A8796" s="5" t="s">
        <v>168</v>
      </c>
      <c r="B8796" s="5" t="s">
        <v>206</v>
      </c>
      <c r="C8796" s="5" t="s">
        <v>114</v>
      </c>
      <c r="D8796" s="5" t="s">
        <v>449</v>
      </c>
      <c r="E8796" s="5" t="s">
        <v>172</v>
      </c>
      <c r="F8796" s="6">
        <v>43810</v>
      </c>
      <c r="G8796" s="5" t="s">
        <v>148</v>
      </c>
      <c r="H8796" s="5" t="s">
        <v>190</v>
      </c>
      <c r="I8796">
        <v>43632</v>
      </c>
      <c r="J8796">
        <v>178</v>
      </c>
      <c r="K8796">
        <v>304</v>
      </c>
      <c r="L8796">
        <v>3</v>
      </c>
      <c r="M8796">
        <v>11096</v>
      </c>
      <c r="N8796">
        <v>7986.75</v>
      </c>
      <c r="O8796">
        <v>2662.25</v>
      </c>
      <c r="P8796">
        <v>101.33333333333333</v>
      </c>
      <c r="Q8796">
        <v>36.5</v>
      </c>
      <c r="R8796">
        <v>3109.25</v>
      </c>
      <c r="S8796">
        <v>2019</v>
      </c>
      <c r="T8796">
        <v>12</v>
      </c>
      <c r="U8796">
        <v>50</v>
      </c>
    </row>
    <row r="8797" spans="1:21" x14ac:dyDescent="0.3">
      <c r="A8797" s="5" t="s">
        <v>168</v>
      </c>
      <c r="B8797" s="5" t="s">
        <v>206</v>
      </c>
      <c r="C8797" s="5" t="s">
        <v>114</v>
      </c>
      <c r="D8797" s="5" t="s">
        <v>449</v>
      </c>
      <c r="E8797" s="5" t="s">
        <v>172</v>
      </c>
      <c r="F8797" s="6">
        <v>43810</v>
      </c>
      <c r="G8797" s="5" t="s">
        <v>148</v>
      </c>
      <c r="H8797" s="5" t="s">
        <v>190</v>
      </c>
      <c r="I8797">
        <v>43632</v>
      </c>
      <c r="J8797">
        <v>178</v>
      </c>
      <c r="K8797">
        <v>90</v>
      </c>
      <c r="L8797">
        <v>1</v>
      </c>
      <c r="M8797">
        <v>1500</v>
      </c>
      <c r="N8797">
        <v>2662.25</v>
      </c>
      <c r="O8797">
        <v>2662.25</v>
      </c>
      <c r="P8797">
        <v>90</v>
      </c>
      <c r="Q8797">
        <v>16.666699999999999</v>
      </c>
      <c r="R8797">
        <v>-1162.25</v>
      </c>
      <c r="S8797">
        <v>2019</v>
      </c>
      <c r="T8797">
        <v>12</v>
      </c>
      <c r="U8797">
        <v>50</v>
      </c>
    </row>
    <row r="8798" spans="1:21" x14ac:dyDescent="0.3">
      <c r="A8798" s="5" t="s">
        <v>168</v>
      </c>
      <c r="B8798" s="5" t="s">
        <v>169</v>
      </c>
      <c r="C8798" s="5" t="s">
        <v>170</v>
      </c>
      <c r="D8798" s="5" t="s">
        <v>487</v>
      </c>
      <c r="E8798" s="5" t="s">
        <v>172</v>
      </c>
      <c r="F8798" s="6">
        <v>43811</v>
      </c>
      <c r="G8798" s="5" t="s">
        <v>148</v>
      </c>
      <c r="H8798" s="5" t="s">
        <v>198</v>
      </c>
      <c r="I8798">
        <v>43631</v>
      </c>
      <c r="J8798">
        <v>180</v>
      </c>
      <c r="K8798">
        <v>118.5</v>
      </c>
      <c r="L8798">
        <v>1</v>
      </c>
      <c r="M8798">
        <v>4266</v>
      </c>
      <c r="N8798">
        <v>2403.8620000000001</v>
      </c>
      <c r="O8798">
        <v>2403.8620000000001</v>
      </c>
      <c r="P8798">
        <v>118.5</v>
      </c>
      <c r="Q8798">
        <v>36</v>
      </c>
      <c r="R8798">
        <v>1862.1379999999999</v>
      </c>
      <c r="S8798">
        <v>2019</v>
      </c>
      <c r="T8798">
        <v>12</v>
      </c>
      <c r="U8798">
        <v>50</v>
      </c>
    </row>
    <row r="8799" spans="1:21" x14ac:dyDescent="0.3">
      <c r="A8799" s="5" t="s">
        <v>168</v>
      </c>
      <c r="B8799" s="5" t="s">
        <v>169</v>
      </c>
      <c r="C8799" s="5" t="s">
        <v>170</v>
      </c>
      <c r="D8799" s="5" t="s">
        <v>487</v>
      </c>
      <c r="E8799" s="5" t="s">
        <v>172</v>
      </c>
      <c r="F8799" s="6">
        <v>43811</v>
      </c>
      <c r="G8799" s="5" t="s">
        <v>148</v>
      </c>
      <c r="H8799" s="5" t="s">
        <v>311</v>
      </c>
      <c r="I8799">
        <v>43631</v>
      </c>
      <c r="J8799">
        <v>180</v>
      </c>
      <c r="K8799">
        <v>208</v>
      </c>
      <c r="L8799">
        <v>2</v>
      </c>
      <c r="M8799">
        <v>7488</v>
      </c>
      <c r="N8799">
        <v>4807.723</v>
      </c>
      <c r="O8799">
        <v>2403.8620000000001</v>
      </c>
      <c r="P8799">
        <v>104</v>
      </c>
      <c r="Q8799">
        <v>36</v>
      </c>
      <c r="R8799">
        <v>2680.277</v>
      </c>
      <c r="S8799">
        <v>2019</v>
      </c>
      <c r="T8799">
        <v>12</v>
      </c>
      <c r="U8799">
        <v>50</v>
      </c>
    </row>
    <row r="8800" spans="1:21" x14ac:dyDescent="0.3">
      <c r="A8800" s="5" t="s">
        <v>168</v>
      </c>
      <c r="B8800" s="5" t="s">
        <v>169</v>
      </c>
      <c r="C8800" s="5" t="s">
        <v>170</v>
      </c>
      <c r="D8800" s="5" t="s">
        <v>487</v>
      </c>
      <c r="E8800" s="5" t="s">
        <v>172</v>
      </c>
      <c r="F8800" s="6">
        <v>43811</v>
      </c>
      <c r="G8800" s="5" t="s">
        <v>148</v>
      </c>
      <c r="H8800" s="5" t="s">
        <v>173</v>
      </c>
      <c r="I8800">
        <v>43631</v>
      </c>
      <c r="J8800">
        <v>180</v>
      </c>
      <c r="K8800">
        <v>470</v>
      </c>
      <c r="L8800">
        <v>4</v>
      </c>
      <c r="M8800">
        <v>18800</v>
      </c>
      <c r="N8800">
        <v>9615.4470000000001</v>
      </c>
      <c r="O8800">
        <v>2403.8620000000001</v>
      </c>
      <c r="P8800">
        <v>117.5</v>
      </c>
      <c r="Q8800">
        <v>40</v>
      </c>
      <c r="R8800">
        <v>9184.5529999999999</v>
      </c>
      <c r="S8800">
        <v>2019</v>
      </c>
      <c r="T8800">
        <v>12</v>
      </c>
      <c r="U8800">
        <v>50</v>
      </c>
    </row>
    <row r="8801" spans="1:21" x14ac:dyDescent="0.3">
      <c r="A8801" s="5" t="s">
        <v>168</v>
      </c>
      <c r="B8801" s="5" t="s">
        <v>175</v>
      </c>
      <c r="C8801" s="5" t="s">
        <v>84</v>
      </c>
      <c r="D8801" s="5" t="s">
        <v>456</v>
      </c>
      <c r="E8801" s="5" t="s">
        <v>172</v>
      </c>
      <c r="F8801" s="6">
        <v>43811</v>
      </c>
      <c r="G8801" s="5" t="s">
        <v>148</v>
      </c>
      <c r="H8801" s="5" t="s">
        <v>178</v>
      </c>
      <c r="I8801">
        <v>43638</v>
      </c>
      <c r="J8801">
        <v>173</v>
      </c>
      <c r="K8801">
        <v>234</v>
      </c>
      <c r="L8801">
        <v>2</v>
      </c>
      <c r="M8801">
        <v>8424</v>
      </c>
      <c r="N8801">
        <v>5466.5309999999999</v>
      </c>
      <c r="O8801">
        <v>2733.2649999999999</v>
      </c>
      <c r="P8801">
        <v>117</v>
      </c>
      <c r="Q8801">
        <v>36</v>
      </c>
      <c r="R8801">
        <v>2957.4690000000001</v>
      </c>
      <c r="S8801">
        <v>2019</v>
      </c>
      <c r="T8801">
        <v>12</v>
      </c>
      <c r="U8801">
        <v>50</v>
      </c>
    </row>
    <row r="8802" spans="1:21" x14ac:dyDescent="0.3">
      <c r="A8802" s="5" t="s">
        <v>168</v>
      </c>
      <c r="B8802" s="5" t="s">
        <v>175</v>
      </c>
      <c r="C8802" s="5" t="s">
        <v>84</v>
      </c>
      <c r="D8802" s="5" t="s">
        <v>456</v>
      </c>
      <c r="E8802" s="5" t="s">
        <v>172</v>
      </c>
      <c r="F8802" s="6">
        <v>43811</v>
      </c>
      <c r="G8802" s="5" t="s">
        <v>148</v>
      </c>
      <c r="H8802" s="5" t="s">
        <v>197</v>
      </c>
      <c r="I8802">
        <v>43638</v>
      </c>
      <c r="J8802">
        <v>173</v>
      </c>
      <c r="K8802">
        <v>220</v>
      </c>
      <c r="L8802">
        <v>2</v>
      </c>
      <c r="M8802">
        <v>7920</v>
      </c>
      <c r="N8802">
        <v>5466.5309999999999</v>
      </c>
      <c r="O8802">
        <v>2733.2649999999999</v>
      </c>
      <c r="P8802">
        <v>110</v>
      </c>
      <c r="Q8802">
        <v>36</v>
      </c>
      <c r="R8802">
        <v>2453.4690000000001</v>
      </c>
      <c r="S8802">
        <v>2019</v>
      </c>
      <c r="T8802">
        <v>12</v>
      </c>
      <c r="U8802">
        <v>50</v>
      </c>
    </row>
    <row r="8803" spans="1:21" x14ac:dyDescent="0.3">
      <c r="A8803" s="5" t="s">
        <v>168</v>
      </c>
      <c r="B8803" s="5" t="s">
        <v>175</v>
      </c>
      <c r="C8803" s="5" t="s">
        <v>84</v>
      </c>
      <c r="D8803" s="5" t="s">
        <v>456</v>
      </c>
      <c r="E8803" s="5" t="s">
        <v>172</v>
      </c>
      <c r="F8803" s="6">
        <v>43811</v>
      </c>
      <c r="G8803" s="5" t="s">
        <v>148</v>
      </c>
      <c r="H8803" s="5" t="s">
        <v>190</v>
      </c>
      <c r="I8803">
        <v>43638</v>
      </c>
      <c r="J8803">
        <v>173</v>
      </c>
      <c r="K8803">
        <v>97</v>
      </c>
      <c r="L8803">
        <v>1</v>
      </c>
      <c r="M8803">
        <v>3492</v>
      </c>
      <c r="N8803">
        <v>2733.2649999999999</v>
      </c>
      <c r="O8803">
        <v>2733.2649999999999</v>
      </c>
      <c r="P8803">
        <v>97</v>
      </c>
      <c r="Q8803">
        <v>36</v>
      </c>
      <c r="R8803">
        <v>758.73500000000001</v>
      </c>
      <c r="S8803">
        <v>2019</v>
      </c>
      <c r="T8803">
        <v>12</v>
      </c>
      <c r="U8803">
        <v>50</v>
      </c>
    </row>
    <row r="8804" spans="1:21" x14ac:dyDescent="0.3">
      <c r="A8804" s="5" t="s">
        <v>168</v>
      </c>
      <c r="B8804" s="5" t="s">
        <v>175</v>
      </c>
      <c r="C8804" s="5" t="s">
        <v>84</v>
      </c>
      <c r="D8804" s="5" t="s">
        <v>456</v>
      </c>
      <c r="E8804" s="5" t="s">
        <v>172</v>
      </c>
      <c r="F8804" s="6">
        <v>43811</v>
      </c>
      <c r="G8804" s="5" t="s">
        <v>148</v>
      </c>
      <c r="H8804" s="5" t="s">
        <v>253</v>
      </c>
      <c r="I8804">
        <v>43638</v>
      </c>
      <c r="J8804">
        <v>173</v>
      </c>
      <c r="K8804">
        <v>216</v>
      </c>
      <c r="L8804">
        <v>2</v>
      </c>
      <c r="M8804">
        <v>7776</v>
      </c>
      <c r="N8804">
        <v>5466.5309999999999</v>
      </c>
      <c r="O8804">
        <v>2733.2649999999999</v>
      </c>
      <c r="P8804">
        <v>108</v>
      </c>
      <c r="Q8804">
        <v>36</v>
      </c>
      <c r="R8804">
        <v>2309.4690000000001</v>
      </c>
      <c r="S8804">
        <v>2019</v>
      </c>
      <c r="T8804">
        <v>12</v>
      </c>
      <c r="U8804">
        <v>50</v>
      </c>
    </row>
    <row r="8805" spans="1:21" x14ac:dyDescent="0.3">
      <c r="A8805" s="5" t="s">
        <v>168</v>
      </c>
      <c r="B8805" s="5" t="s">
        <v>175</v>
      </c>
      <c r="C8805" s="5" t="s">
        <v>84</v>
      </c>
      <c r="D8805" s="5" t="s">
        <v>456</v>
      </c>
      <c r="E8805" s="5" t="s">
        <v>172</v>
      </c>
      <c r="F8805" s="6">
        <v>43811</v>
      </c>
      <c r="G8805" s="5" t="s">
        <v>148</v>
      </c>
      <c r="H8805" s="5" t="s">
        <v>173</v>
      </c>
      <c r="I8805">
        <v>43638</v>
      </c>
      <c r="J8805">
        <v>173</v>
      </c>
      <c r="K8805">
        <v>531</v>
      </c>
      <c r="L8805">
        <v>4</v>
      </c>
      <c r="M8805">
        <v>21240</v>
      </c>
      <c r="N8805">
        <v>10933.062</v>
      </c>
      <c r="O8805">
        <v>2733.2649999999999</v>
      </c>
      <c r="P8805">
        <v>132.75</v>
      </c>
      <c r="Q8805">
        <v>40</v>
      </c>
      <c r="R8805">
        <v>10306.938</v>
      </c>
      <c r="S8805">
        <v>2019</v>
      </c>
      <c r="T8805">
        <v>12</v>
      </c>
      <c r="U8805">
        <v>50</v>
      </c>
    </row>
    <row r="8806" spans="1:21" x14ac:dyDescent="0.3">
      <c r="A8806" s="5" t="s">
        <v>168</v>
      </c>
      <c r="B8806" s="5" t="s">
        <v>175</v>
      </c>
      <c r="C8806" s="5" t="s">
        <v>84</v>
      </c>
      <c r="D8806" s="5" t="s">
        <v>456</v>
      </c>
      <c r="E8806" s="5" t="s">
        <v>172</v>
      </c>
      <c r="F8806" s="6">
        <v>43811</v>
      </c>
      <c r="G8806" s="5" t="s">
        <v>148</v>
      </c>
      <c r="H8806" s="5" t="s">
        <v>311</v>
      </c>
      <c r="I8806">
        <v>43638</v>
      </c>
      <c r="J8806">
        <v>173</v>
      </c>
      <c r="K8806">
        <v>97</v>
      </c>
      <c r="L8806">
        <v>1</v>
      </c>
      <c r="M8806">
        <v>3492</v>
      </c>
      <c r="N8806">
        <v>2733.2649999999999</v>
      </c>
      <c r="O8806">
        <v>2733.2649999999999</v>
      </c>
      <c r="P8806">
        <v>97</v>
      </c>
      <c r="Q8806">
        <v>36</v>
      </c>
      <c r="R8806">
        <v>758.73500000000001</v>
      </c>
      <c r="S8806">
        <v>2019</v>
      </c>
      <c r="T8806">
        <v>12</v>
      </c>
      <c r="U8806">
        <v>50</v>
      </c>
    </row>
    <row r="8807" spans="1:21" x14ac:dyDescent="0.3">
      <c r="A8807" s="5" t="s">
        <v>168</v>
      </c>
      <c r="B8807" s="5" t="s">
        <v>175</v>
      </c>
      <c r="C8807" s="5" t="s">
        <v>84</v>
      </c>
      <c r="D8807" s="5" t="s">
        <v>456</v>
      </c>
      <c r="E8807" s="5" t="s">
        <v>172</v>
      </c>
      <c r="F8807" s="6">
        <v>43811</v>
      </c>
      <c r="G8807" s="5" t="s">
        <v>148</v>
      </c>
      <c r="H8807" s="5" t="s">
        <v>190</v>
      </c>
      <c r="I8807">
        <v>43638</v>
      </c>
      <c r="J8807">
        <v>173</v>
      </c>
      <c r="K8807">
        <v>97</v>
      </c>
      <c r="L8807">
        <v>1</v>
      </c>
      <c r="M8807">
        <v>3492</v>
      </c>
      <c r="N8807">
        <v>2733.2649999999999</v>
      </c>
      <c r="O8807">
        <v>2733.2649999999999</v>
      </c>
      <c r="P8807">
        <v>97</v>
      </c>
      <c r="Q8807">
        <v>36</v>
      </c>
      <c r="R8807">
        <v>758.73500000000001</v>
      </c>
      <c r="S8807">
        <v>2019</v>
      </c>
      <c r="T8807">
        <v>12</v>
      </c>
      <c r="U8807">
        <v>50</v>
      </c>
    </row>
    <row r="8808" spans="1:21" x14ac:dyDescent="0.3">
      <c r="A8808" s="5" t="s">
        <v>168</v>
      </c>
      <c r="B8808" s="5" t="s">
        <v>175</v>
      </c>
      <c r="C8808" s="5" t="s">
        <v>84</v>
      </c>
      <c r="D8808" s="5" t="s">
        <v>456</v>
      </c>
      <c r="E8808" s="5" t="s">
        <v>172</v>
      </c>
      <c r="F8808" s="6">
        <v>43811</v>
      </c>
      <c r="G8808" s="5" t="s">
        <v>148</v>
      </c>
      <c r="H8808" s="5" t="s">
        <v>173</v>
      </c>
      <c r="I8808">
        <v>43638</v>
      </c>
      <c r="J8808">
        <v>173</v>
      </c>
      <c r="K8808">
        <v>1349</v>
      </c>
      <c r="L8808">
        <v>10</v>
      </c>
      <c r="M8808">
        <v>53960</v>
      </c>
      <c r="N8808">
        <v>27332.653999999999</v>
      </c>
      <c r="O8808">
        <v>2733.2649999999999</v>
      </c>
      <c r="P8808">
        <v>134.9</v>
      </c>
      <c r="Q8808">
        <v>40</v>
      </c>
      <c r="R8808">
        <v>26627.346000000001</v>
      </c>
      <c r="S8808">
        <v>2019</v>
      </c>
      <c r="T8808">
        <v>12</v>
      </c>
      <c r="U8808">
        <v>50</v>
      </c>
    </row>
    <row r="8809" spans="1:21" x14ac:dyDescent="0.3">
      <c r="A8809" s="5" t="s">
        <v>168</v>
      </c>
      <c r="B8809" s="5" t="s">
        <v>175</v>
      </c>
      <c r="C8809" s="5" t="s">
        <v>86</v>
      </c>
      <c r="D8809" s="5" t="s">
        <v>445</v>
      </c>
      <c r="E8809" s="5" t="s">
        <v>172</v>
      </c>
      <c r="F8809" s="6">
        <v>43811</v>
      </c>
      <c r="G8809" s="5" t="s">
        <v>148</v>
      </c>
      <c r="H8809" s="5" t="s">
        <v>371</v>
      </c>
      <c r="I8809">
        <v>43645</v>
      </c>
      <c r="J8809">
        <v>166</v>
      </c>
      <c r="K8809">
        <v>1106</v>
      </c>
      <c r="L8809">
        <v>10</v>
      </c>
      <c r="M8809">
        <v>39263</v>
      </c>
      <c r="N8809">
        <v>27135.572</v>
      </c>
      <c r="O8809">
        <v>2713.5569999999998</v>
      </c>
      <c r="P8809">
        <v>110.6</v>
      </c>
      <c r="Q8809">
        <v>35.5</v>
      </c>
      <c r="R8809">
        <v>12127.428</v>
      </c>
      <c r="S8809">
        <v>2019</v>
      </c>
      <c r="T8809">
        <v>12</v>
      </c>
      <c r="U8809">
        <v>50</v>
      </c>
    </row>
    <row r="8810" spans="1:21" x14ac:dyDescent="0.3">
      <c r="A8810" s="5" t="s">
        <v>168</v>
      </c>
      <c r="B8810" s="5" t="s">
        <v>175</v>
      </c>
      <c r="C8810" s="5" t="s">
        <v>86</v>
      </c>
      <c r="D8810" s="5" t="s">
        <v>445</v>
      </c>
      <c r="E8810" s="5" t="s">
        <v>172</v>
      </c>
      <c r="F8810" s="6">
        <v>43811</v>
      </c>
      <c r="G8810" s="5" t="s">
        <v>148</v>
      </c>
      <c r="H8810" s="5" t="s">
        <v>178</v>
      </c>
      <c r="I8810">
        <v>43645</v>
      </c>
      <c r="J8810">
        <v>166</v>
      </c>
      <c r="K8810">
        <v>302</v>
      </c>
      <c r="L8810">
        <v>3</v>
      </c>
      <c r="M8810">
        <v>10872</v>
      </c>
      <c r="N8810">
        <v>8140.6719999999996</v>
      </c>
      <c r="O8810">
        <v>2713.5569999999998</v>
      </c>
      <c r="P8810">
        <v>100.66666666666667</v>
      </c>
      <c r="Q8810">
        <v>36</v>
      </c>
      <c r="R8810">
        <v>2731.328</v>
      </c>
      <c r="S8810">
        <v>2019</v>
      </c>
      <c r="T8810">
        <v>12</v>
      </c>
      <c r="U8810">
        <v>50</v>
      </c>
    </row>
    <row r="8811" spans="1:21" x14ac:dyDescent="0.3">
      <c r="A8811" s="5" t="s">
        <v>168</v>
      </c>
      <c r="B8811" s="5" t="s">
        <v>175</v>
      </c>
      <c r="C8811" s="5" t="s">
        <v>86</v>
      </c>
      <c r="D8811" s="5" t="s">
        <v>445</v>
      </c>
      <c r="E8811" s="5" t="s">
        <v>172</v>
      </c>
      <c r="F8811" s="6">
        <v>43811</v>
      </c>
      <c r="G8811" s="5" t="s">
        <v>148</v>
      </c>
      <c r="H8811" s="5" t="s">
        <v>198</v>
      </c>
      <c r="I8811">
        <v>43645</v>
      </c>
      <c r="J8811">
        <v>166</v>
      </c>
      <c r="K8811">
        <v>123</v>
      </c>
      <c r="L8811">
        <v>1</v>
      </c>
      <c r="M8811">
        <v>4428</v>
      </c>
      <c r="N8811">
        <v>2713.5569999999998</v>
      </c>
      <c r="O8811">
        <v>2713.5569999999998</v>
      </c>
      <c r="P8811">
        <v>123</v>
      </c>
      <c r="Q8811">
        <v>36</v>
      </c>
      <c r="R8811">
        <v>1714.443</v>
      </c>
      <c r="S8811">
        <v>2019</v>
      </c>
      <c r="T8811">
        <v>12</v>
      </c>
      <c r="U8811">
        <v>50</v>
      </c>
    </row>
    <row r="8812" spans="1:21" x14ac:dyDescent="0.3">
      <c r="A8812" s="5" t="s">
        <v>168</v>
      </c>
      <c r="B8812" s="5" t="s">
        <v>175</v>
      </c>
      <c r="C8812" s="5" t="s">
        <v>86</v>
      </c>
      <c r="D8812" s="5" t="s">
        <v>445</v>
      </c>
      <c r="E8812" s="5" t="s">
        <v>172</v>
      </c>
      <c r="F8812" s="6">
        <v>43811</v>
      </c>
      <c r="G8812" s="5" t="s">
        <v>148</v>
      </c>
      <c r="H8812" s="5" t="s">
        <v>197</v>
      </c>
      <c r="I8812">
        <v>43645</v>
      </c>
      <c r="J8812">
        <v>166</v>
      </c>
      <c r="K8812">
        <v>406</v>
      </c>
      <c r="L8812">
        <v>4</v>
      </c>
      <c r="M8812">
        <v>14616</v>
      </c>
      <c r="N8812">
        <v>10854.228999999999</v>
      </c>
      <c r="O8812">
        <v>2713.5569999999998</v>
      </c>
      <c r="P8812">
        <v>101.5</v>
      </c>
      <c r="Q8812">
        <v>36</v>
      </c>
      <c r="R8812">
        <v>3761.7710000000002</v>
      </c>
      <c r="S8812">
        <v>2019</v>
      </c>
      <c r="T8812">
        <v>12</v>
      </c>
      <c r="U8812">
        <v>50</v>
      </c>
    </row>
    <row r="8813" spans="1:21" x14ac:dyDescent="0.3">
      <c r="A8813" s="5" t="s">
        <v>168</v>
      </c>
      <c r="B8813" s="5" t="s">
        <v>175</v>
      </c>
      <c r="C8813" s="5" t="s">
        <v>86</v>
      </c>
      <c r="D8813" s="5" t="s">
        <v>445</v>
      </c>
      <c r="E8813" s="5" t="s">
        <v>172</v>
      </c>
      <c r="F8813" s="6">
        <v>43811</v>
      </c>
      <c r="G8813" s="5" t="s">
        <v>148</v>
      </c>
      <c r="H8813" s="5" t="s">
        <v>351</v>
      </c>
      <c r="I8813">
        <v>43645</v>
      </c>
      <c r="J8813">
        <v>166</v>
      </c>
      <c r="K8813">
        <v>360</v>
      </c>
      <c r="L8813">
        <v>3</v>
      </c>
      <c r="M8813">
        <v>12960</v>
      </c>
      <c r="N8813">
        <v>8140.6719999999996</v>
      </c>
      <c r="O8813">
        <v>2713.5569999999998</v>
      </c>
      <c r="P8813">
        <v>120</v>
      </c>
      <c r="Q8813">
        <v>36</v>
      </c>
      <c r="R8813">
        <v>4819.3280000000004</v>
      </c>
      <c r="S8813">
        <v>2019</v>
      </c>
      <c r="T8813">
        <v>12</v>
      </c>
      <c r="U8813">
        <v>50</v>
      </c>
    </row>
    <row r="8814" spans="1:21" x14ac:dyDescent="0.3">
      <c r="A8814" s="5" t="s">
        <v>168</v>
      </c>
      <c r="B8814" s="5" t="s">
        <v>175</v>
      </c>
      <c r="C8814" s="5" t="s">
        <v>86</v>
      </c>
      <c r="D8814" s="5" t="s">
        <v>445</v>
      </c>
      <c r="E8814" s="5" t="s">
        <v>172</v>
      </c>
      <c r="F8814" s="6">
        <v>43812</v>
      </c>
      <c r="G8814" s="5" t="s">
        <v>148</v>
      </c>
      <c r="H8814" s="5" t="s">
        <v>180</v>
      </c>
      <c r="I8814">
        <v>43645</v>
      </c>
      <c r="J8814">
        <v>167</v>
      </c>
      <c r="K8814">
        <v>240</v>
      </c>
      <c r="L8814">
        <v>3</v>
      </c>
      <c r="M8814">
        <v>8760</v>
      </c>
      <c r="N8814">
        <v>8140.6719999999996</v>
      </c>
      <c r="O8814">
        <v>2713.5569999999998</v>
      </c>
      <c r="P8814">
        <v>80</v>
      </c>
      <c r="Q8814">
        <v>36.5</v>
      </c>
      <c r="R8814">
        <v>619.32799999999997</v>
      </c>
      <c r="S8814">
        <v>2019</v>
      </c>
      <c r="T8814">
        <v>12</v>
      </c>
      <c r="U8814">
        <v>50</v>
      </c>
    </row>
    <row r="8815" spans="1:21" x14ac:dyDescent="0.3">
      <c r="A8815" s="5" t="s">
        <v>168</v>
      </c>
      <c r="B8815" s="5" t="s">
        <v>175</v>
      </c>
      <c r="C8815" s="5" t="s">
        <v>86</v>
      </c>
      <c r="D8815" s="5" t="s">
        <v>445</v>
      </c>
      <c r="E8815" s="5" t="s">
        <v>172</v>
      </c>
      <c r="F8815" s="6">
        <v>43812</v>
      </c>
      <c r="G8815" s="5" t="s">
        <v>148</v>
      </c>
      <c r="H8815" s="5" t="s">
        <v>246</v>
      </c>
      <c r="I8815">
        <v>43645</v>
      </c>
      <c r="J8815">
        <v>167</v>
      </c>
      <c r="K8815">
        <v>100</v>
      </c>
      <c r="L8815">
        <v>1</v>
      </c>
      <c r="M8815">
        <v>3650</v>
      </c>
      <c r="N8815">
        <v>2713.5569999999998</v>
      </c>
      <c r="O8815">
        <v>2713.5569999999998</v>
      </c>
      <c r="P8815">
        <v>100</v>
      </c>
      <c r="Q8815">
        <v>36.5</v>
      </c>
      <c r="R8815">
        <v>936.44299999999998</v>
      </c>
      <c r="S8815">
        <v>2019</v>
      </c>
      <c r="T8815">
        <v>12</v>
      </c>
      <c r="U8815">
        <v>50</v>
      </c>
    </row>
    <row r="8816" spans="1:21" x14ac:dyDescent="0.3">
      <c r="A8816" s="5" t="s">
        <v>168</v>
      </c>
      <c r="B8816" s="5" t="s">
        <v>175</v>
      </c>
      <c r="C8816" s="5" t="s">
        <v>86</v>
      </c>
      <c r="D8816" s="5" t="s">
        <v>445</v>
      </c>
      <c r="E8816" s="5" t="s">
        <v>172</v>
      </c>
      <c r="F8816" s="6">
        <v>43812</v>
      </c>
      <c r="G8816" s="5" t="s">
        <v>148</v>
      </c>
      <c r="H8816" s="5" t="s">
        <v>231</v>
      </c>
      <c r="I8816">
        <v>43645</v>
      </c>
      <c r="J8816">
        <v>167</v>
      </c>
      <c r="K8816">
        <v>100</v>
      </c>
      <c r="L8816">
        <v>1</v>
      </c>
      <c r="M8816">
        <v>3650</v>
      </c>
      <c r="N8816">
        <v>2713.5569999999998</v>
      </c>
      <c r="O8816">
        <v>2713.5569999999998</v>
      </c>
      <c r="P8816">
        <v>100</v>
      </c>
      <c r="Q8816">
        <v>36.5</v>
      </c>
      <c r="R8816">
        <v>936.44299999999998</v>
      </c>
      <c r="S8816">
        <v>2019</v>
      </c>
      <c r="T8816">
        <v>12</v>
      </c>
      <c r="U8816">
        <v>50</v>
      </c>
    </row>
    <row r="8817" spans="1:21" x14ac:dyDescent="0.3">
      <c r="A8817" s="5" t="s">
        <v>168</v>
      </c>
      <c r="B8817" s="5" t="s">
        <v>175</v>
      </c>
      <c r="C8817" s="5" t="s">
        <v>86</v>
      </c>
      <c r="D8817" s="5" t="s">
        <v>445</v>
      </c>
      <c r="E8817" s="5" t="s">
        <v>172</v>
      </c>
      <c r="F8817" s="6">
        <v>43812</v>
      </c>
      <c r="G8817" s="5" t="s">
        <v>148</v>
      </c>
      <c r="H8817" s="5" t="s">
        <v>226</v>
      </c>
      <c r="I8817">
        <v>43645</v>
      </c>
      <c r="J8817">
        <v>167</v>
      </c>
      <c r="K8817">
        <v>317</v>
      </c>
      <c r="L8817">
        <v>3</v>
      </c>
      <c r="M8817">
        <v>11570.5</v>
      </c>
      <c r="N8817">
        <v>8140.6719999999996</v>
      </c>
      <c r="O8817">
        <v>2713.5569999999998</v>
      </c>
      <c r="P8817">
        <v>105.66666666666667</v>
      </c>
      <c r="Q8817">
        <v>36.5</v>
      </c>
      <c r="R8817">
        <v>3429.828</v>
      </c>
      <c r="S8817">
        <v>2019</v>
      </c>
      <c r="T8817">
        <v>12</v>
      </c>
      <c r="U8817">
        <v>50</v>
      </c>
    </row>
    <row r="8818" spans="1:21" x14ac:dyDescent="0.3">
      <c r="A8818" s="5" t="s">
        <v>168</v>
      </c>
      <c r="B8818" s="5" t="s">
        <v>175</v>
      </c>
      <c r="C8818" s="5" t="s">
        <v>86</v>
      </c>
      <c r="D8818" s="5" t="s">
        <v>445</v>
      </c>
      <c r="E8818" s="5" t="s">
        <v>172</v>
      </c>
      <c r="F8818" s="6">
        <v>43812</v>
      </c>
      <c r="G8818" s="5" t="s">
        <v>148</v>
      </c>
      <c r="H8818" s="5" t="s">
        <v>191</v>
      </c>
      <c r="I8818">
        <v>43645</v>
      </c>
      <c r="J8818">
        <v>167</v>
      </c>
      <c r="K8818">
        <v>455</v>
      </c>
      <c r="L8818">
        <v>4</v>
      </c>
      <c r="M8818">
        <v>16607.5</v>
      </c>
      <c r="N8818">
        <v>10854.228999999999</v>
      </c>
      <c r="O8818">
        <v>2713.5569999999998</v>
      </c>
      <c r="P8818">
        <v>113.75</v>
      </c>
      <c r="Q8818">
        <v>36.5</v>
      </c>
      <c r="R8818">
        <v>5753.2709999999997</v>
      </c>
      <c r="S8818">
        <v>2019</v>
      </c>
      <c r="T8818">
        <v>12</v>
      </c>
      <c r="U8818">
        <v>50</v>
      </c>
    </row>
    <row r="8819" spans="1:21" x14ac:dyDescent="0.3">
      <c r="A8819" s="5" t="s">
        <v>168</v>
      </c>
      <c r="B8819" s="5" t="s">
        <v>175</v>
      </c>
      <c r="C8819" s="5" t="s">
        <v>86</v>
      </c>
      <c r="D8819" s="5" t="s">
        <v>445</v>
      </c>
      <c r="E8819" s="5" t="s">
        <v>172</v>
      </c>
      <c r="F8819" s="6">
        <v>43812</v>
      </c>
      <c r="G8819" s="5" t="s">
        <v>148</v>
      </c>
      <c r="H8819" s="5" t="s">
        <v>187</v>
      </c>
      <c r="I8819">
        <v>43645</v>
      </c>
      <c r="J8819">
        <v>167</v>
      </c>
      <c r="K8819">
        <v>215</v>
      </c>
      <c r="L8819">
        <v>2</v>
      </c>
      <c r="M8819">
        <v>7847.5</v>
      </c>
      <c r="N8819">
        <v>5427.1139999999996</v>
      </c>
      <c r="O8819">
        <v>2713.5569999999998</v>
      </c>
      <c r="P8819">
        <v>107.5</v>
      </c>
      <c r="Q8819">
        <v>36.5</v>
      </c>
      <c r="R8819">
        <v>2420.386</v>
      </c>
      <c r="S8819">
        <v>2019</v>
      </c>
      <c r="T8819">
        <v>12</v>
      </c>
      <c r="U8819">
        <v>50</v>
      </c>
    </row>
    <row r="8820" spans="1:21" x14ac:dyDescent="0.3">
      <c r="A8820" s="5" t="s">
        <v>168</v>
      </c>
      <c r="B8820" s="5" t="s">
        <v>175</v>
      </c>
      <c r="C8820" s="5" t="s">
        <v>86</v>
      </c>
      <c r="D8820" s="5" t="s">
        <v>445</v>
      </c>
      <c r="E8820" s="5" t="s">
        <v>172</v>
      </c>
      <c r="F8820" s="6">
        <v>43812</v>
      </c>
      <c r="G8820" s="5" t="s">
        <v>148</v>
      </c>
      <c r="H8820" s="5" t="s">
        <v>181</v>
      </c>
      <c r="I8820">
        <v>43645</v>
      </c>
      <c r="J8820">
        <v>167</v>
      </c>
      <c r="K8820">
        <v>226</v>
      </c>
      <c r="L8820">
        <v>2</v>
      </c>
      <c r="M8820">
        <v>8249</v>
      </c>
      <c r="N8820">
        <v>5427.1139999999996</v>
      </c>
      <c r="O8820">
        <v>2713.5569999999998</v>
      </c>
      <c r="P8820">
        <v>113</v>
      </c>
      <c r="Q8820">
        <v>36.5</v>
      </c>
      <c r="R8820">
        <v>2821.886</v>
      </c>
      <c r="S8820">
        <v>2019</v>
      </c>
      <c r="T8820">
        <v>12</v>
      </c>
      <c r="U8820">
        <v>50</v>
      </c>
    </row>
    <row r="8821" spans="1:21" x14ac:dyDescent="0.3">
      <c r="A8821" s="5" t="s">
        <v>168</v>
      </c>
      <c r="B8821" s="5" t="s">
        <v>175</v>
      </c>
      <c r="C8821" s="5" t="s">
        <v>86</v>
      </c>
      <c r="D8821" s="5" t="s">
        <v>445</v>
      </c>
      <c r="E8821" s="5" t="s">
        <v>172</v>
      </c>
      <c r="F8821" s="6">
        <v>43812</v>
      </c>
      <c r="G8821" s="5" t="s">
        <v>148</v>
      </c>
      <c r="H8821" s="5" t="s">
        <v>246</v>
      </c>
      <c r="I8821">
        <v>43645</v>
      </c>
      <c r="J8821">
        <v>167</v>
      </c>
      <c r="K8821">
        <v>392</v>
      </c>
      <c r="L8821">
        <v>4</v>
      </c>
      <c r="M8821">
        <v>14308</v>
      </c>
      <c r="N8821">
        <v>10854.228999999999</v>
      </c>
      <c r="O8821">
        <v>2713.5569999999998</v>
      </c>
      <c r="P8821">
        <v>98</v>
      </c>
      <c r="Q8821">
        <v>36.5</v>
      </c>
      <c r="R8821">
        <v>3453.7710000000002</v>
      </c>
      <c r="S8821">
        <v>2019</v>
      </c>
      <c r="T8821">
        <v>12</v>
      </c>
      <c r="U8821">
        <v>50</v>
      </c>
    </row>
    <row r="8822" spans="1:21" x14ac:dyDescent="0.3">
      <c r="A8822" s="5" t="s">
        <v>168</v>
      </c>
      <c r="B8822" s="5" t="s">
        <v>175</v>
      </c>
      <c r="C8822" s="5" t="s">
        <v>86</v>
      </c>
      <c r="D8822" s="5" t="s">
        <v>445</v>
      </c>
      <c r="E8822" s="5" t="s">
        <v>172</v>
      </c>
      <c r="F8822" s="6">
        <v>43812</v>
      </c>
      <c r="G8822" s="5" t="s">
        <v>148</v>
      </c>
      <c r="H8822" s="5" t="s">
        <v>269</v>
      </c>
      <c r="I8822">
        <v>43645</v>
      </c>
      <c r="J8822">
        <v>167</v>
      </c>
      <c r="K8822">
        <v>1500</v>
      </c>
      <c r="L8822">
        <v>15</v>
      </c>
      <c r="M8822">
        <v>54000</v>
      </c>
      <c r="N8822">
        <v>40703.358</v>
      </c>
      <c r="O8822">
        <v>2713.5569999999998</v>
      </c>
      <c r="P8822">
        <v>100</v>
      </c>
      <c r="Q8822">
        <v>36</v>
      </c>
      <c r="R8822">
        <v>13296.642</v>
      </c>
      <c r="S8822">
        <v>2019</v>
      </c>
      <c r="T8822">
        <v>12</v>
      </c>
      <c r="U8822">
        <v>50</v>
      </c>
    </row>
    <row r="8823" spans="1:21" x14ac:dyDescent="0.3">
      <c r="A8823" s="5" t="s">
        <v>168</v>
      </c>
      <c r="B8823" s="5" t="s">
        <v>175</v>
      </c>
      <c r="C8823" s="5" t="s">
        <v>86</v>
      </c>
      <c r="D8823" s="5" t="s">
        <v>445</v>
      </c>
      <c r="E8823" s="5" t="s">
        <v>172</v>
      </c>
      <c r="F8823" s="6">
        <v>43812</v>
      </c>
      <c r="G8823" s="5" t="s">
        <v>148</v>
      </c>
      <c r="H8823" s="5" t="s">
        <v>230</v>
      </c>
      <c r="I8823">
        <v>43645</v>
      </c>
      <c r="J8823">
        <v>167</v>
      </c>
      <c r="K8823">
        <v>1604</v>
      </c>
      <c r="L8823">
        <v>15</v>
      </c>
      <c r="M8823">
        <v>57744</v>
      </c>
      <c r="N8823">
        <v>40703.358</v>
      </c>
      <c r="O8823">
        <v>2713.5569999999998</v>
      </c>
      <c r="P8823">
        <v>106.93333333333334</v>
      </c>
      <c r="Q8823">
        <v>36</v>
      </c>
      <c r="R8823">
        <v>17040.642</v>
      </c>
      <c r="S8823">
        <v>2019</v>
      </c>
      <c r="T8823">
        <v>12</v>
      </c>
      <c r="U8823">
        <v>50</v>
      </c>
    </row>
    <row r="8824" spans="1:21" x14ac:dyDescent="0.3">
      <c r="A8824" s="5" t="s">
        <v>168</v>
      </c>
      <c r="B8824" s="5" t="s">
        <v>175</v>
      </c>
      <c r="C8824" s="5" t="s">
        <v>86</v>
      </c>
      <c r="D8824" s="5" t="s">
        <v>445</v>
      </c>
      <c r="E8824" s="5" t="s">
        <v>172</v>
      </c>
      <c r="F8824" s="6">
        <v>43812</v>
      </c>
      <c r="G8824" s="5" t="s">
        <v>148</v>
      </c>
      <c r="H8824" s="5" t="s">
        <v>189</v>
      </c>
      <c r="I8824">
        <v>43645</v>
      </c>
      <c r="J8824">
        <v>167</v>
      </c>
      <c r="K8824">
        <v>200</v>
      </c>
      <c r="L8824">
        <v>2</v>
      </c>
      <c r="M8824">
        <v>7300</v>
      </c>
      <c r="N8824">
        <v>5427.1139999999996</v>
      </c>
      <c r="O8824">
        <v>2713.5569999999998</v>
      </c>
      <c r="P8824">
        <v>100</v>
      </c>
      <c r="Q8824">
        <v>36.5</v>
      </c>
      <c r="R8824">
        <v>1872.886</v>
      </c>
      <c r="S8824">
        <v>2019</v>
      </c>
      <c r="T8824">
        <v>12</v>
      </c>
      <c r="U8824">
        <v>50</v>
      </c>
    </row>
    <row r="8825" spans="1:21" x14ac:dyDescent="0.3">
      <c r="A8825" s="5" t="s">
        <v>168</v>
      </c>
      <c r="B8825" s="5" t="s">
        <v>175</v>
      </c>
      <c r="C8825" s="5" t="s">
        <v>86</v>
      </c>
      <c r="D8825" s="5" t="s">
        <v>445</v>
      </c>
      <c r="E8825" s="5" t="s">
        <v>172</v>
      </c>
      <c r="F8825" s="6">
        <v>43812</v>
      </c>
      <c r="G8825" s="5" t="s">
        <v>148</v>
      </c>
      <c r="H8825" s="5" t="s">
        <v>190</v>
      </c>
      <c r="I8825">
        <v>43645</v>
      </c>
      <c r="J8825">
        <v>167</v>
      </c>
      <c r="K8825">
        <v>815</v>
      </c>
      <c r="L8825">
        <v>8</v>
      </c>
      <c r="M8825">
        <v>29747.5</v>
      </c>
      <c r="N8825">
        <v>21708.457999999999</v>
      </c>
      <c r="O8825">
        <v>2713.5569999999998</v>
      </c>
      <c r="P8825">
        <v>101.875</v>
      </c>
      <c r="Q8825">
        <v>36.5</v>
      </c>
      <c r="R8825">
        <v>8039.0420000000004</v>
      </c>
      <c r="S8825">
        <v>2019</v>
      </c>
      <c r="T8825">
        <v>12</v>
      </c>
      <c r="U8825">
        <v>50</v>
      </c>
    </row>
    <row r="8826" spans="1:21" x14ac:dyDescent="0.3">
      <c r="A8826" s="5" t="s">
        <v>168</v>
      </c>
      <c r="B8826" s="5" t="s">
        <v>175</v>
      </c>
      <c r="C8826" s="5" t="s">
        <v>86</v>
      </c>
      <c r="D8826" s="5" t="s">
        <v>445</v>
      </c>
      <c r="E8826" s="5" t="s">
        <v>172</v>
      </c>
      <c r="F8826" s="6">
        <v>43812</v>
      </c>
      <c r="G8826" s="5" t="s">
        <v>148</v>
      </c>
      <c r="H8826" s="5" t="s">
        <v>321</v>
      </c>
      <c r="I8826">
        <v>43645</v>
      </c>
      <c r="J8826">
        <v>167</v>
      </c>
      <c r="K8826">
        <v>530</v>
      </c>
      <c r="L8826">
        <v>5</v>
      </c>
      <c r="M8826">
        <v>19080</v>
      </c>
      <c r="N8826">
        <v>13567.786</v>
      </c>
      <c r="O8826">
        <v>2713.5569999999998</v>
      </c>
      <c r="P8826">
        <v>106</v>
      </c>
      <c r="Q8826">
        <v>36</v>
      </c>
      <c r="R8826">
        <v>5512.2139999999999</v>
      </c>
      <c r="S8826">
        <v>2019</v>
      </c>
      <c r="T8826">
        <v>12</v>
      </c>
      <c r="U8826">
        <v>50</v>
      </c>
    </row>
    <row r="8827" spans="1:21" x14ac:dyDescent="0.3">
      <c r="A8827" s="5" t="s">
        <v>168</v>
      </c>
      <c r="B8827" s="5" t="s">
        <v>175</v>
      </c>
      <c r="C8827" s="5" t="s">
        <v>88</v>
      </c>
      <c r="D8827" s="5" t="s">
        <v>494</v>
      </c>
      <c r="E8827" s="5" t="s">
        <v>172</v>
      </c>
      <c r="F8827" s="6">
        <v>43812</v>
      </c>
      <c r="G8827" s="5" t="s">
        <v>148</v>
      </c>
      <c r="H8827" s="5" t="s">
        <v>218</v>
      </c>
      <c r="I8827">
        <v>43652</v>
      </c>
      <c r="J8827">
        <v>160</v>
      </c>
      <c r="K8827">
        <v>670</v>
      </c>
      <c r="L8827">
        <v>6</v>
      </c>
      <c r="M8827">
        <v>24455</v>
      </c>
      <c r="N8827">
        <v>14692.646000000001</v>
      </c>
      <c r="O8827">
        <v>2448.7739999999999</v>
      </c>
      <c r="P8827">
        <v>111.66666666666667</v>
      </c>
      <c r="Q8827">
        <v>36.5</v>
      </c>
      <c r="R8827">
        <v>9762.3539999999994</v>
      </c>
      <c r="S8827">
        <v>2019</v>
      </c>
      <c r="T8827">
        <v>12</v>
      </c>
      <c r="U8827">
        <v>50</v>
      </c>
    </row>
    <row r="8828" spans="1:21" x14ac:dyDescent="0.3">
      <c r="A8828" s="5" t="s">
        <v>168</v>
      </c>
      <c r="B8828" s="5" t="s">
        <v>175</v>
      </c>
      <c r="C8828" s="5" t="s">
        <v>88</v>
      </c>
      <c r="D8828" s="5" t="s">
        <v>494</v>
      </c>
      <c r="E8828" s="5" t="s">
        <v>172</v>
      </c>
      <c r="F8828" s="6">
        <v>43812</v>
      </c>
      <c r="G8828" s="5" t="s">
        <v>148</v>
      </c>
      <c r="H8828" s="5" t="s">
        <v>205</v>
      </c>
      <c r="I8828">
        <v>43652</v>
      </c>
      <c r="J8828">
        <v>160</v>
      </c>
      <c r="K8828">
        <v>492</v>
      </c>
      <c r="L8828">
        <v>5</v>
      </c>
      <c r="M8828">
        <v>17958</v>
      </c>
      <c r="N8828">
        <v>12243.871999999999</v>
      </c>
      <c r="O8828">
        <v>2448.7739999999999</v>
      </c>
      <c r="P8828">
        <v>98.4</v>
      </c>
      <c r="Q8828">
        <v>36.5</v>
      </c>
      <c r="R8828">
        <v>5714.1279999999997</v>
      </c>
      <c r="S8828">
        <v>2019</v>
      </c>
      <c r="T8828">
        <v>12</v>
      </c>
      <c r="U8828">
        <v>50</v>
      </c>
    </row>
    <row r="8829" spans="1:21" x14ac:dyDescent="0.3">
      <c r="A8829" s="5" t="s">
        <v>168</v>
      </c>
      <c r="B8829" s="5" t="s">
        <v>175</v>
      </c>
      <c r="C8829" s="5" t="s">
        <v>88</v>
      </c>
      <c r="D8829" s="5" t="s">
        <v>494</v>
      </c>
      <c r="E8829" s="5" t="s">
        <v>172</v>
      </c>
      <c r="F8829" s="6">
        <v>43812</v>
      </c>
      <c r="G8829" s="5" t="s">
        <v>148</v>
      </c>
      <c r="H8829" s="5" t="s">
        <v>202</v>
      </c>
      <c r="I8829">
        <v>43652</v>
      </c>
      <c r="J8829">
        <v>160</v>
      </c>
      <c r="K8829">
        <v>916</v>
      </c>
      <c r="L8829">
        <v>10</v>
      </c>
      <c r="M8829">
        <v>9160</v>
      </c>
      <c r="N8829">
        <v>24487.742999999999</v>
      </c>
      <c r="O8829">
        <v>2448.7739999999999</v>
      </c>
      <c r="P8829">
        <v>91.6</v>
      </c>
      <c r="Q8829">
        <v>10</v>
      </c>
      <c r="R8829">
        <v>-15327.743</v>
      </c>
      <c r="S8829">
        <v>2019</v>
      </c>
      <c r="T8829">
        <v>12</v>
      </c>
      <c r="U8829">
        <v>50</v>
      </c>
    </row>
    <row r="8830" spans="1:21" x14ac:dyDescent="0.3">
      <c r="A8830" s="5" t="s">
        <v>168</v>
      </c>
      <c r="B8830" s="5" t="s">
        <v>175</v>
      </c>
      <c r="C8830" s="5" t="s">
        <v>88</v>
      </c>
      <c r="D8830" s="5" t="s">
        <v>494</v>
      </c>
      <c r="E8830" s="5" t="s">
        <v>227</v>
      </c>
      <c r="F8830" s="6">
        <v>43812</v>
      </c>
      <c r="G8830" s="5" t="s">
        <v>148</v>
      </c>
      <c r="H8830" s="5" t="s">
        <v>202</v>
      </c>
      <c r="I8830">
        <v>43652</v>
      </c>
      <c r="J8830">
        <v>160</v>
      </c>
      <c r="K8830">
        <v>-916</v>
      </c>
      <c r="L8830">
        <v>-10</v>
      </c>
      <c r="M8830">
        <v>-9160</v>
      </c>
      <c r="N8830">
        <v>-24487.742999999999</v>
      </c>
      <c r="O8830">
        <v>-2448.7739999999999</v>
      </c>
      <c r="P8830">
        <v>91.6</v>
      </c>
      <c r="Q8830">
        <v>10</v>
      </c>
      <c r="R8830">
        <v>15327.743</v>
      </c>
      <c r="S8830">
        <v>2019</v>
      </c>
      <c r="T8830">
        <v>12</v>
      </c>
      <c r="U8830">
        <v>50</v>
      </c>
    </row>
    <row r="8831" spans="1:21" x14ac:dyDescent="0.3">
      <c r="A8831" s="5" t="s">
        <v>168</v>
      </c>
      <c r="B8831" s="5" t="s">
        <v>175</v>
      </c>
      <c r="C8831" s="5" t="s">
        <v>88</v>
      </c>
      <c r="D8831" s="5" t="s">
        <v>494</v>
      </c>
      <c r="E8831" s="5" t="s">
        <v>172</v>
      </c>
      <c r="F8831" s="6">
        <v>43812</v>
      </c>
      <c r="G8831" s="5" t="s">
        <v>148</v>
      </c>
      <c r="H8831" s="5" t="s">
        <v>202</v>
      </c>
      <c r="I8831">
        <v>43652</v>
      </c>
      <c r="J8831">
        <v>160</v>
      </c>
      <c r="K8831">
        <v>916</v>
      </c>
      <c r="L8831">
        <v>10</v>
      </c>
      <c r="M8831">
        <v>33434</v>
      </c>
      <c r="N8831">
        <v>24487.742999999999</v>
      </c>
      <c r="O8831">
        <v>2448.7739999999999</v>
      </c>
      <c r="P8831">
        <v>91.6</v>
      </c>
      <c r="Q8831">
        <v>36.5</v>
      </c>
      <c r="R8831">
        <v>8946.2569999999996</v>
      </c>
      <c r="S8831">
        <v>2019</v>
      </c>
      <c r="T8831">
        <v>12</v>
      </c>
      <c r="U8831">
        <v>50</v>
      </c>
    </row>
    <row r="8832" spans="1:21" x14ac:dyDescent="0.3">
      <c r="A8832" s="5" t="s">
        <v>168</v>
      </c>
      <c r="B8832" s="5" t="s">
        <v>175</v>
      </c>
      <c r="C8832" s="5" t="s">
        <v>88</v>
      </c>
      <c r="D8832" s="5" t="s">
        <v>494</v>
      </c>
      <c r="E8832" s="5" t="s">
        <v>172</v>
      </c>
      <c r="F8832" s="6">
        <v>43812</v>
      </c>
      <c r="G8832" s="5" t="s">
        <v>148</v>
      </c>
      <c r="H8832" s="5" t="s">
        <v>204</v>
      </c>
      <c r="I8832">
        <v>43652</v>
      </c>
      <c r="J8832">
        <v>160</v>
      </c>
      <c r="K8832">
        <v>210</v>
      </c>
      <c r="L8832">
        <v>2</v>
      </c>
      <c r="M8832">
        <v>7665</v>
      </c>
      <c r="N8832">
        <v>4897.549</v>
      </c>
      <c r="O8832">
        <v>2448.7739999999999</v>
      </c>
      <c r="P8832">
        <v>105</v>
      </c>
      <c r="Q8832">
        <v>36.5</v>
      </c>
      <c r="R8832">
        <v>2767.451</v>
      </c>
      <c r="S8832">
        <v>2019</v>
      </c>
      <c r="T8832">
        <v>12</v>
      </c>
      <c r="U8832">
        <v>50</v>
      </c>
    </row>
    <row r="8833" spans="1:21" x14ac:dyDescent="0.3">
      <c r="A8833" s="5" t="s">
        <v>168</v>
      </c>
      <c r="B8833" s="5" t="s">
        <v>175</v>
      </c>
      <c r="C8833" s="5" t="s">
        <v>88</v>
      </c>
      <c r="D8833" s="5" t="s">
        <v>494</v>
      </c>
      <c r="E8833" s="5" t="s">
        <v>172</v>
      </c>
      <c r="F8833" s="6">
        <v>43812</v>
      </c>
      <c r="G8833" s="5" t="s">
        <v>148</v>
      </c>
      <c r="H8833" s="5" t="s">
        <v>216</v>
      </c>
      <c r="I8833">
        <v>43652</v>
      </c>
      <c r="J8833">
        <v>160</v>
      </c>
      <c r="K8833">
        <v>203</v>
      </c>
      <c r="L8833">
        <v>2</v>
      </c>
      <c r="M8833">
        <v>7409.5</v>
      </c>
      <c r="N8833">
        <v>4897.549</v>
      </c>
      <c r="O8833">
        <v>2448.7739999999999</v>
      </c>
      <c r="P8833">
        <v>101.5</v>
      </c>
      <c r="Q8833">
        <v>36.5</v>
      </c>
      <c r="R8833">
        <v>2511.951</v>
      </c>
      <c r="S8833">
        <v>2019</v>
      </c>
      <c r="T8833">
        <v>12</v>
      </c>
      <c r="U8833">
        <v>50</v>
      </c>
    </row>
    <row r="8834" spans="1:21" x14ac:dyDescent="0.3">
      <c r="A8834" s="5" t="s">
        <v>168</v>
      </c>
      <c r="B8834" s="5" t="s">
        <v>175</v>
      </c>
      <c r="C8834" s="5" t="s">
        <v>88</v>
      </c>
      <c r="D8834" s="5" t="s">
        <v>494</v>
      </c>
      <c r="E8834" s="5" t="s">
        <v>172</v>
      </c>
      <c r="F8834" s="6">
        <v>43812</v>
      </c>
      <c r="G8834" s="5" t="s">
        <v>148</v>
      </c>
      <c r="H8834" s="5" t="s">
        <v>190</v>
      </c>
      <c r="I8834">
        <v>43652</v>
      </c>
      <c r="J8834">
        <v>160</v>
      </c>
      <c r="K8834">
        <v>200</v>
      </c>
      <c r="L8834">
        <v>2</v>
      </c>
      <c r="M8834">
        <v>7300</v>
      </c>
      <c r="N8834">
        <v>4897.549</v>
      </c>
      <c r="O8834">
        <v>2448.7739999999999</v>
      </c>
      <c r="P8834">
        <v>100</v>
      </c>
      <c r="Q8834">
        <v>36.5</v>
      </c>
      <c r="R8834">
        <v>2402.451</v>
      </c>
      <c r="S8834">
        <v>2019</v>
      </c>
      <c r="T8834">
        <v>12</v>
      </c>
      <c r="U8834">
        <v>50</v>
      </c>
    </row>
    <row r="8835" spans="1:21" x14ac:dyDescent="0.3">
      <c r="A8835" s="5" t="s">
        <v>168</v>
      </c>
      <c r="B8835" s="5" t="s">
        <v>175</v>
      </c>
      <c r="C8835" s="5" t="s">
        <v>88</v>
      </c>
      <c r="D8835" s="5" t="s">
        <v>494</v>
      </c>
      <c r="E8835" s="5" t="s">
        <v>172</v>
      </c>
      <c r="F8835" s="6">
        <v>43812</v>
      </c>
      <c r="G8835" s="5" t="s">
        <v>148</v>
      </c>
      <c r="H8835" s="5" t="s">
        <v>203</v>
      </c>
      <c r="I8835">
        <v>43652</v>
      </c>
      <c r="J8835">
        <v>160</v>
      </c>
      <c r="K8835">
        <v>195</v>
      </c>
      <c r="L8835">
        <v>2</v>
      </c>
      <c r="M8835">
        <v>7117.5</v>
      </c>
      <c r="N8835">
        <v>4897.549</v>
      </c>
      <c r="O8835">
        <v>2448.7739999999999</v>
      </c>
      <c r="P8835">
        <v>97.5</v>
      </c>
      <c r="Q8835">
        <v>36.5</v>
      </c>
      <c r="R8835">
        <v>2219.951</v>
      </c>
      <c r="S8835">
        <v>2019</v>
      </c>
      <c r="T8835">
        <v>12</v>
      </c>
      <c r="U8835">
        <v>50</v>
      </c>
    </row>
    <row r="8836" spans="1:21" x14ac:dyDescent="0.3">
      <c r="A8836" s="5" t="s">
        <v>168</v>
      </c>
      <c r="B8836" s="5" t="s">
        <v>175</v>
      </c>
      <c r="C8836" s="5" t="s">
        <v>88</v>
      </c>
      <c r="D8836" s="5" t="s">
        <v>494</v>
      </c>
      <c r="E8836" s="5" t="s">
        <v>172</v>
      </c>
      <c r="F8836" s="6">
        <v>43812</v>
      </c>
      <c r="G8836" s="5" t="s">
        <v>148</v>
      </c>
      <c r="H8836" s="5" t="s">
        <v>238</v>
      </c>
      <c r="I8836">
        <v>43652</v>
      </c>
      <c r="J8836">
        <v>160</v>
      </c>
      <c r="K8836">
        <v>198</v>
      </c>
      <c r="L8836">
        <v>2</v>
      </c>
      <c r="M8836">
        <v>7227</v>
      </c>
      <c r="N8836">
        <v>4897.549</v>
      </c>
      <c r="O8836">
        <v>2448.7739999999999</v>
      </c>
      <c r="P8836">
        <v>99</v>
      </c>
      <c r="Q8836">
        <v>36.5</v>
      </c>
      <c r="R8836">
        <v>2329.451</v>
      </c>
      <c r="S8836">
        <v>2019</v>
      </c>
      <c r="T8836">
        <v>12</v>
      </c>
      <c r="U8836">
        <v>50</v>
      </c>
    </row>
    <row r="8837" spans="1:21" x14ac:dyDescent="0.3">
      <c r="A8837" s="5" t="s">
        <v>168</v>
      </c>
      <c r="B8837" s="5" t="s">
        <v>175</v>
      </c>
      <c r="C8837" s="5" t="s">
        <v>88</v>
      </c>
      <c r="D8837" s="5" t="s">
        <v>494</v>
      </c>
      <c r="E8837" s="5" t="s">
        <v>172</v>
      </c>
      <c r="F8837" s="6">
        <v>43812</v>
      </c>
      <c r="G8837" s="5" t="s">
        <v>148</v>
      </c>
      <c r="H8837" s="5" t="s">
        <v>184</v>
      </c>
      <c r="I8837">
        <v>43652</v>
      </c>
      <c r="J8837">
        <v>160</v>
      </c>
      <c r="K8837">
        <v>2274</v>
      </c>
      <c r="L8837">
        <v>20</v>
      </c>
      <c r="M8837">
        <v>81864</v>
      </c>
      <c r="N8837">
        <v>48975.485999999997</v>
      </c>
      <c r="O8837">
        <v>2448.7739999999999</v>
      </c>
      <c r="P8837">
        <v>113.7</v>
      </c>
      <c r="Q8837">
        <v>36</v>
      </c>
      <c r="R8837">
        <v>32888.514000000003</v>
      </c>
      <c r="S8837">
        <v>2019</v>
      </c>
      <c r="T8837">
        <v>12</v>
      </c>
      <c r="U8837">
        <v>50</v>
      </c>
    </row>
    <row r="8838" spans="1:21" x14ac:dyDescent="0.3">
      <c r="A8838" s="5" t="s">
        <v>168</v>
      </c>
      <c r="B8838" s="5" t="s">
        <v>169</v>
      </c>
      <c r="C8838" s="5" t="s">
        <v>170</v>
      </c>
      <c r="D8838" s="5" t="s">
        <v>428</v>
      </c>
      <c r="E8838" s="5" t="s">
        <v>172</v>
      </c>
      <c r="F8838" s="6">
        <v>43815</v>
      </c>
      <c r="G8838" s="5" t="s">
        <v>148</v>
      </c>
      <c r="H8838" s="5" t="s">
        <v>194</v>
      </c>
      <c r="I8838">
        <v>43540</v>
      </c>
      <c r="J8838">
        <v>275</v>
      </c>
      <c r="K8838">
        <v>458.5</v>
      </c>
      <c r="L8838">
        <v>4</v>
      </c>
      <c r="M8838">
        <v>16506</v>
      </c>
      <c r="N8838">
        <v>10331.387000000001</v>
      </c>
      <c r="O8838">
        <v>2582.8470000000002</v>
      </c>
      <c r="P8838">
        <v>114.625</v>
      </c>
      <c r="Q8838">
        <v>36</v>
      </c>
      <c r="R8838">
        <v>6174.6130000000003</v>
      </c>
      <c r="S8838">
        <v>2019</v>
      </c>
      <c r="T8838">
        <v>12</v>
      </c>
      <c r="U8838">
        <v>51</v>
      </c>
    </row>
    <row r="8839" spans="1:21" x14ac:dyDescent="0.3">
      <c r="A8839" s="5" t="s">
        <v>168</v>
      </c>
      <c r="B8839" s="5" t="s">
        <v>169</v>
      </c>
      <c r="C8839" s="5" t="s">
        <v>170</v>
      </c>
      <c r="D8839" s="5" t="s">
        <v>428</v>
      </c>
      <c r="E8839" s="5" t="s">
        <v>172</v>
      </c>
      <c r="F8839" s="6">
        <v>43815</v>
      </c>
      <c r="G8839" s="5" t="s">
        <v>148</v>
      </c>
      <c r="H8839" s="5" t="s">
        <v>173</v>
      </c>
      <c r="I8839">
        <v>43540</v>
      </c>
      <c r="J8839">
        <v>275</v>
      </c>
      <c r="K8839">
        <v>1378</v>
      </c>
      <c r="L8839">
        <v>1</v>
      </c>
      <c r="M8839">
        <v>5010.9089999999997</v>
      </c>
      <c r="N8839">
        <v>2582.8470000000002</v>
      </c>
      <c r="O8839">
        <v>2582.8470000000002</v>
      </c>
      <c r="P8839">
        <v>1378</v>
      </c>
      <c r="Q8839">
        <v>3.6364000000000001</v>
      </c>
      <c r="R8839">
        <v>2428.0619999999999</v>
      </c>
      <c r="S8839">
        <v>2019</v>
      </c>
      <c r="T8839">
        <v>12</v>
      </c>
      <c r="U8839">
        <v>51</v>
      </c>
    </row>
    <row r="8840" spans="1:21" x14ac:dyDescent="0.3">
      <c r="A8840" s="5" t="s">
        <v>168</v>
      </c>
      <c r="B8840" s="5" t="s">
        <v>169</v>
      </c>
      <c r="C8840" s="5" t="s">
        <v>170</v>
      </c>
      <c r="D8840" s="5" t="s">
        <v>455</v>
      </c>
      <c r="E8840" s="5" t="s">
        <v>172</v>
      </c>
      <c r="F8840" s="6">
        <v>43815</v>
      </c>
      <c r="G8840" s="5" t="s">
        <v>148</v>
      </c>
      <c r="H8840" s="5" t="s">
        <v>197</v>
      </c>
      <c r="I8840">
        <v>43561</v>
      </c>
      <c r="J8840">
        <v>254</v>
      </c>
      <c r="K8840">
        <v>296</v>
      </c>
      <c r="L8840">
        <v>2</v>
      </c>
      <c r="M8840">
        <v>10656</v>
      </c>
      <c r="N8840">
        <v>5105.6629999999996</v>
      </c>
      <c r="O8840">
        <v>2552.8310000000001</v>
      </c>
      <c r="P8840">
        <v>148</v>
      </c>
      <c r="Q8840">
        <v>36</v>
      </c>
      <c r="R8840">
        <v>5550.3370000000004</v>
      </c>
      <c r="S8840">
        <v>2019</v>
      </c>
      <c r="T8840">
        <v>12</v>
      </c>
      <c r="U8840">
        <v>51</v>
      </c>
    </row>
    <row r="8841" spans="1:21" x14ac:dyDescent="0.3">
      <c r="A8841" s="5" t="s">
        <v>168</v>
      </c>
      <c r="B8841" s="5" t="s">
        <v>169</v>
      </c>
      <c r="C8841" s="5" t="s">
        <v>170</v>
      </c>
      <c r="D8841" s="5" t="s">
        <v>455</v>
      </c>
      <c r="E8841" s="5" t="s">
        <v>172</v>
      </c>
      <c r="F8841" s="6">
        <v>43815</v>
      </c>
      <c r="G8841" s="5" t="s">
        <v>148</v>
      </c>
      <c r="H8841" s="5" t="s">
        <v>235</v>
      </c>
      <c r="I8841">
        <v>43561</v>
      </c>
      <c r="J8841">
        <v>254</v>
      </c>
      <c r="K8841">
        <v>109</v>
      </c>
      <c r="L8841">
        <v>1</v>
      </c>
      <c r="M8841">
        <v>3924</v>
      </c>
      <c r="N8841">
        <v>2552.8310000000001</v>
      </c>
      <c r="O8841">
        <v>2552.8310000000001</v>
      </c>
      <c r="P8841">
        <v>109</v>
      </c>
      <c r="Q8841">
        <v>36</v>
      </c>
      <c r="R8841">
        <v>1371.1690000000001</v>
      </c>
      <c r="S8841">
        <v>2019</v>
      </c>
      <c r="T8841">
        <v>12</v>
      </c>
      <c r="U8841">
        <v>51</v>
      </c>
    </row>
    <row r="8842" spans="1:21" x14ac:dyDescent="0.3">
      <c r="A8842" s="5" t="s">
        <v>168</v>
      </c>
      <c r="B8842" s="5" t="s">
        <v>169</v>
      </c>
      <c r="C8842" s="5" t="s">
        <v>170</v>
      </c>
      <c r="D8842" s="5" t="s">
        <v>455</v>
      </c>
      <c r="E8842" s="5" t="s">
        <v>172</v>
      </c>
      <c r="F8842" s="6">
        <v>43815</v>
      </c>
      <c r="G8842" s="5" t="s">
        <v>148</v>
      </c>
      <c r="H8842" s="5" t="s">
        <v>173</v>
      </c>
      <c r="I8842">
        <v>43561</v>
      </c>
      <c r="J8842">
        <v>254</v>
      </c>
      <c r="K8842">
        <v>151</v>
      </c>
      <c r="L8842">
        <v>1</v>
      </c>
      <c r="M8842">
        <v>6040</v>
      </c>
      <c r="N8842">
        <v>2552.8310000000001</v>
      </c>
      <c r="O8842">
        <v>2552.8310000000001</v>
      </c>
      <c r="P8842">
        <v>151</v>
      </c>
      <c r="Q8842">
        <v>40</v>
      </c>
      <c r="R8842">
        <v>3487.1689999999999</v>
      </c>
      <c r="S8842">
        <v>2019</v>
      </c>
      <c r="T8842">
        <v>12</v>
      </c>
      <c r="U8842">
        <v>51</v>
      </c>
    </row>
    <row r="8843" spans="1:21" x14ac:dyDescent="0.3">
      <c r="A8843" s="5" t="s">
        <v>168</v>
      </c>
      <c r="B8843" s="5" t="s">
        <v>169</v>
      </c>
      <c r="C8843" s="5" t="s">
        <v>170</v>
      </c>
      <c r="D8843" s="5" t="s">
        <v>456</v>
      </c>
      <c r="E8843" s="5" t="s">
        <v>172</v>
      </c>
      <c r="F8843" s="6">
        <v>43815</v>
      </c>
      <c r="G8843" s="5" t="s">
        <v>148</v>
      </c>
      <c r="H8843" s="5" t="s">
        <v>173</v>
      </c>
      <c r="I8843">
        <v>43638</v>
      </c>
      <c r="J8843">
        <v>177</v>
      </c>
      <c r="K8843">
        <v>1378</v>
      </c>
      <c r="L8843">
        <v>10</v>
      </c>
      <c r="M8843">
        <v>50109.091</v>
      </c>
      <c r="N8843">
        <v>27332.653999999999</v>
      </c>
      <c r="O8843">
        <v>2733.2649999999999</v>
      </c>
      <c r="P8843">
        <v>137.80000000000001</v>
      </c>
      <c r="Q8843">
        <v>36.363599999999998</v>
      </c>
      <c r="R8843">
        <v>22776.437000000002</v>
      </c>
      <c r="S8843">
        <v>2019</v>
      </c>
      <c r="T8843">
        <v>12</v>
      </c>
      <c r="U8843">
        <v>51</v>
      </c>
    </row>
    <row r="8844" spans="1:21" x14ac:dyDescent="0.3">
      <c r="A8844" s="5" t="s">
        <v>168</v>
      </c>
      <c r="B8844" s="5" t="s">
        <v>169</v>
      </c>
      <c r="C8844" s="5" t="s">
        <v>170</v>
      </c>
      <c r="D8844" s="5" t="s">
        <v>484</v>
      </c>
      <c r="E8844" s="5" t="s">
        <v>172</v>
      </c>
      <c r="F8844" s="6">
        <v>43815</v>
      </c>
      <c r="G8844" s="5" t="s">
        <v>148</v>
      </c>
      <c r="H8844" s="5" t="s">
        <v>194</v>
      </c>
      <c r="I8844">
        <v>43621</v>
      </c>
      <c r="J8844">
        <v>194</v>
      </c>
      <c r="K8844">
        <v>358</v>
      </c>
      <c r="L8844">
        <v>3</v>
      </c>
      <c r="M8844">
        <v>12888</v>
      </c>
      <c r="N8844">
        <v>7181.4350000000004</v>
      </c>
      <c r="O8844">
        <v>2393.8119999999999</v>
      </c>
      <c r="P8844">
        <v>119.33333333333333</v>
      </c>
      <c r="Q8844">
        <v>36</v>
      </c>
      <c r="R8844">
        <v>5706.5649999999996</v>
      </c>
      <c r="S8844">
        <v>2019</v>
      </c>
      <c r="T8844">
        <v>12</v>
      </c>
      <c r="U8844">
        <v>51</v>
      </c>
    </row>
    <row r="8845" spans="1:21" x14ac:dyDescent="0.3">
      <c r="A8845" s="5" t="s">
        <v>168</v>
      </c>
      <c r="B8845" s="5" t="s">
        <v>169</v>
      </c>
      <c r="C8845" s="5" t="s">
        <v>170</v>
      </c>
      <c r="D8845" s="5" t="s">
        <v>484</v>
      </c>
      <c r="E8845" s="5" t="s">
        <v>172</v>
      </c>
      <c r="F8845" s="6">
        <v>43815</v>
      </c>
      <c r="G8845" s="5" t="s">
        <v>148</v>
      </c>
      <c r="H8845" s="5" t="s">
        <v>466</v>
      </c>
      <c r="I8845">
        <v>43621</v>
      </c>
      <c r="J8845">
        <v>194</v>
      </c>
      <c r="K8845">
        <v>13390</v>
      </c>
      <c r="L8845">
        <v>49</v>
      </c>
      <c r="M8845">
        <v>215665.78700000001</v>
      </c>
      <c r="N8845">
        <v>117296.776</v>
      </c>
      <c r="O8845">
        <v>2393.8119999999999</v>
      </c>
      <c r="P8845">
        <v>273.26530612244898</v>
      </c>
      <c r="Q8845">
        <v>16.1065</v>
      </c>
      <c r="R8845">
        <v>98369.010999999999</v>
      </c>
      <c r="S8845">
        <v>2019</v>
      </c>
      <c r="T8845">
        <v>12</v>
      </c>
      <c r="U8845">
        <v>51</v>
      </c>
    </row>
    <row r="8846" spans="1:21" x14ac:dyDescent="0.3">
      <c r="A8846" s="5" t="s">
        <v>168</v>
      </c>
      <c r="B8846" s="5" t="s">
        <v>169</v>
      </c>
      <c r="C8846" s="5" t="s">
        <v>170</v>
      </c>
      <c r="D8846" s="5" t="s">
        <v>495</v>
      </c>
      <c r="E8846" s="5" t="s">
        <v>172</v>
      </c>
      <c r="F8846" s="6">
        <v>43815</v>
      </c>
      <c r="G8846" s="5" t="s">
        <v>148</v>
      </c>
      <c r="H8846" s="5" t="s">
        <v>466</v>
      </c>
      <c r="I8846">
        <v>43628</v>
      </c>
      <c r="J8846">
        <v>187</v>
      </c>
      <c r="K8846">
        <v>13390</v>
      </c>
      <c r="L8846">
        <v>59</v>
      </c>
      <c r="M8846">
        <v>259679.21299999999</v>
      </c>
      <c r="N8846">
        <v>126867.55100000001</v>
      </c>
      <c r="O8846">
        <v>2150.297</v>
      </c>
      <c r="P8846">
        <v>226.94915254237287</v>
      </c>
      <c r="Q8846">
        <v>19.3935</v>
      </c>
      <c r="R8846">
        <v>132811.66200000001</v>
      </c>
      <c r="S8846">
        <v>2019</v>
      </c>
      <c r="T8846">
        <v>12</v>
      </c>
      <c r="U8846">
        <v>51</v>
      </c>
    </row>
    <row r="8847" spans="1:21" x14ac:dyDescent="0.3">
      <c r="A8847" s="5" t="s">
        <v>168</v>
      </c>
      <c r="B8847" s="5" t="s">
        <v>175</v>
      </c>
      <c r="C8847" s="5" t="s">
        <v>86</v>
      </c>
      <c r="D8847" s="5" t="s">
        <v>445</v>
      </c>
      <c r="E8847" s="5" t="s">
        <v>172</v>
      </c>
      <c r="F8847" s="6">
        <v>43815</v>
      </c>
      <c r="G8847" s="5" t="s">
        <v>148</v>
      </c>
      <c r="H8847" s="5" t="s">
        <v>208</v>
      </c>
      <c r="I8847">
        <v>43645</v>
      </c>
      <c r="J8847">
        <v>170</v>
      </c>
      <c r="K8847">
        <v>109</v>
      </c>
      <c r="L8847">
        <v>1</v>
      </c>
      <c r="M8847">
        <v>3924</v>
      </c>
      <c r="N8847">
        <v>2713.5569999999998</v>
      </c>
      <c r="O8847">
        <v>2713.5569999999998</v>
      </c>
      <c r="P8847">
        <v>109</v>
      </c>
      <c r="Q8847">
        <v>36</v>
      </c>
      <c r="R8847">
        <v>1210.443</v>
      </c>
      <c r="S8847">
        <v>2019</v>
      </c>
      <c r="T8847">
        <v>12</v>
      </c>
      <c r="U8847">
        <v>51</v>
      </c>
    </row>
    <row r="8848" spans="1:21" x14ac:dyDescent="0.3">
      <c r="A8848" s="5" t="s">
        <v>168</v>
      </c>
      <c r="B8848" s="5" t="s">
        <v>175</v>
      </c>
      <c r="C8848" s="5" t="s">
        <v>86</v>
      </c>
      <c r="D8848" s="5" t="s">
        <v>445</v>
      </c>
      <c r="E8848" s="5" t="s">
        <v>172</v>
      </c>
      <c r="F8848" s="6">
        <v>43815</v>
      </c>
      <c r="G8848" s="5" t="s">
        <v>148</v>
      </c>
      <c r="H8848" s="5" t="s">
        <v>235</v>
      </c>
      <c r="I8848">
        <v>43645</v>
      </c>
      <c r="J8848">
        <v>170</v>
      </c>
      <c r="K8848">
        <v>228</v>
      </c>
      <c r="L8848">
        <v>2</v>
      </c>
      <c r="M8848">
        <v>8208</v>
      </c>
      <c r="N8848">
        <v>5427.1139999999996</v>
      </c>
      <c r="O8848">
        <v>2713.5569999999998</v>
      </c>
      <c r="P8848">
        <v>114</v>
      </c>
      <c r="Q8848">
        <v>36</v>
      </c>
      <c r="R8848">
        <v>2780.886</v>
      </c>
      <c r="S8848">
        <v>2019</v>
      </c>
      <c r="T8848">
        <v>12</v>
      </c>
      <c r="U8848">
        <v>51</v>
      </c>
    </row>
    <row r="8849" spans="1:21" x14ac:dyDescent="0.3">
      <c r="A8849" s="5" t="s">
        <v>168</v>
      </c>
      <c r="B8849" s="5" t="s">
        <v>175</v>
      </c>
      <c r="C8849" s="5" t="s">
        <v>86</v>
      </c>
      <c r="D8849" s="5" t="s">
        <v>445</v>
      </c>
      <c r="E8849" s="5" t="s">
        <v>172</v>
      </c>
      <c r="F8849" s="6">
        <v>43815</v>
      </c>
      <c r="G8849" s="5" t="s">
        <v>148</v>
      </c>
      <c r="H8849" s="5" t="s">
        <v>198</v>
      </c>
      <c r="I8849">
        <v>43645</v>
      </c>
      <c r="J8849">
        <v>170</v>
      </c>
      <c r="K8849">
        <v>108</v>
      </c>
      <c r="L8849">
        <v>1</v>
      </c>
      <c r="M8849">
        <v>3888</v>
      </c>
      <c r="N8849">
        <v>2713.5569999999998</v>
      </c>
      <c r="O8849">
        <v>2713.5569999999998</v>
      </c>
      <c r="P8849">
        <v>108</v>
      </c>
      <c r="Q8849">
        <v>36</v>
      </c>
      <c r="R8849">
        <v>1174.443</v>
      </c>
      <c r="S8849">
        <v>2019</v>
      </c>
      <c r="T8849">
        <v>12</v>
      </c>
      <c r="U8849">
        <v>51</v>
      </c>
    </row>
    <row r="8850" spans="1:21" x14ac:dyDescent="0.3">
      <c r="A8850" s="5" t="s">
        <v>168</v>
      </c>
      <c r="B8850" s="5" t="s">
        <v>175</v>
      </c>
      <c r="C8850" s="5" t="s">
        <v>86</v>
      </c>
      <c r="D8850" s="5" t="s">
        <v>445</v>
      </c>
      <c r="E8850" s="5" t="s">
        <v>172</v>
      </c>
      <c r="F8850" s="6">
        <v>43815</v>
      </c>
      <c r="G8850" s="5" t="s">
        <v>148</v>
      </c>
      <c r="H8850" s="5" t="s">
        <v>311</v>
      </c>
      <c r="I8850">
        <v>43645</v>
      </c>
      <c r="J8850">
        <v>170</v>
      </c>
      <c r="K8850">
        <v>102</v>
      </c>
      <c r="L8850">
        <v>1</v>
      </c>
      <c r="M8850">
        <v>3672</v>
      </c>
      <c r="N8850">
        <v>2713.5569999999998</v>
      </c>
      <c r="O8850">
        <v>2713.5569999999998</v>
      </c>
      <c r="P8850">
        <v>102</v>
      </c>
      <c r="Q8850">
        <v>36</v>
      </c>
      <c r="R8850">
        <v>958.44299999999998</v>
      </c>
      <c r="S8850">
        <v>2019</v>
      </c>
      <c r="T8850">
        <v>12</v>
      </c>
      <c r="U8850">
        <v>51</v>
      </c>
    </row>
    <row r="8851" spans="1:21" x14ac:dyDescent="0.3">
      <c r="A8851" s="5" t="s">
        <v>168</v>
      </c>
      <c r="B8851" s="5" t="s">
        <v>175</v>
      </c>
      <c r="C8851" s="5" t="s">
        <v>86</v>
      </c>
      <c r="D8851" s="5" t="s">
        <v>445</v>
      </c>
      <c r="E8851" s="5" t="s">
        <v>172</v>
      </c>
      <c r="F8851" s="6">
        <v>43815</v>
      </c>
      <c r="G8851" s="5" t="s">
        <v>148</v>
      </c>
      <c r="H8851" s="5" t="s">
        <v>208</v>
      </c>
      <c r="I8851">
        <v>43645</v>
      </c>
      <c r="J8851">
        <v>170</v>
      </c>
      <c r="K8851">
        <v>118</v>
      </c>
      <c r="L8851">
        <v>1</v>
      </c>
      <c r="M8851">
        <v>3658</v>
      </c>
      <c r="N8851">
        <v>2713.5569999999998</v>
      </c>
      <c r="O8851">
        <v>2713.5569999999998</v>
      </c>
      <c r="P8851">
        <v>118</v>
      </c>
      <c r="Q8851">
        <v>31</v>
      </c>
      <c r="R8851">
        <v>944.44299999999998</v>
      </c>
      <c r="S8851">
        <v>2019</v>
      </c>
      <c r="T8851">
        <v>12</v>
      </c>
      <c r="U8851">
        <v>51</v>
      </c>
    </row>
    <row r="8852" spans="1:21" x14ac:dyDescent="0.3">
      <c r="A8852" s="5" t="s">
        <v>168</v>
      </c>
      <c r="B8852" s="5" t="s">
        <v>175</v>
      </c>
      <c r="C8852" s="5" t="s">
        <v>86</v>
      </c>
      <c r="D8852" s="5" t="s">
        <v>445</v>
      </c>
      <c r="E8852" s="5" t="s">
        <v>172</v>
      </c>
      <c r="F8852" s="6">
        <v>43815</v>
      </c>
      <c r="G8852" s="5" t="s">
        <v>148</v>
      </c>
      <c r="H8852" s="5" t="s">
        <v>351</v>
      </c>
      <c r="I8852">
        <v>43645</v>
      </c>
      <c r="J8852">
        <v>170</v>
      </c>
      <c r="K8852">
        <v>543</v>
      </c>
      <c r="L8852">
        <v>5</v>
      </c>
      <c r="M8852">
        <v>19548</v>
      </c>
      <c r="N8852">
        <v>13567.786</v>
      </c>
      <c r="O8852">
        <v>2713.5569999999998</v>
      </c>
      <c r="P8852">
        <v>108.6</v>
      </c>
      <c r="Q8852">
        <v>36</v>
      </c>
      <c r="R8852">
        <v>5980.2139999999999</v>
      </c>
      <c r="S8852">
        <v>2019</v>
      </c>
      <c r="T8852">
        <v>12</v>
      </c>
      <c r="U8852">
        <v>51</v>
      </c>
    </row>
    <row r="8853" spans="1:21" x14ac:dyDescent="0.3">
      <c r="A8853" s="5" t="s">
        <v>168</v>
      </c>
      <c r="B8853" s="5" t="s">
        <v>175</v>
      </c>
      <c r="C8853" s="5" t="s">
        <v>86</v>
      </c>
      <c r="D8853" s="5" t="s">
        <v>445</v>
      </c>
      <c r="E8853" s="5" t="s">
        <v>172</v>
      </c>
      <c r="F8853" s="6">
        <v>43815</v>
      </c>
      <c r="G8853" s="5" t="s">
        <v>148</v>
      </c>
      <c r="H8853" s="5" t="s">
        <v>212</v>
      </c>
      <c r="I8853">
        <v>43645</v>
      </c>
      <c r="J8853">
        <v>170</v>
      </c>
      <c r="K8853">
        <v>126</v>
      </c>
      <c r="L8853">
        <v>1</v>
      </c>
      <c r="M8853">
        <v>3906</v>
      </c>
      <c r="N8853">
        <v>2713.5569999999998</v>
      </c>
      <c r="O8853">
        <v>2713.5569999999998</v>
      </c>
      <c r="P8853">
        <v>126</v>
      </c>
      <c r="Q8853">
        <v>31</v>
      </c>
      <c r="R8853">
        <v>1192.443</v>
      </c>
      <c r="S8853">
        <v>2019</v>
      </c>
      <c r="T8853">
        <v>12</v>
      </c>
      <c r="U8853">
        <v>51</v>
      </c>
    </row>
    <row r="8854" spans="1:21" x14ac:dyDescent="0.3">
      <c r="A8854" s="5" t="s">
        <v>168</v>
      </c>
      <c r="B8854" s="5" t="s">
        <v>175</v>
      </c>
      <c r="C8854" s="5" t="s">
        <v>88</v>
      </c>
      <c r="D8854" s="5" t="s">
        <v>494</v>
      </c>
      <c r="E8854" s="5" t="s">
        <v>172</v>
      </c>
      <c r="F8854" s="6">
        <v>43815</v>
      </c>
      <c r="G8854" s="5" t="s">
        <v>148</v>
      </c>
      <c r="H8854" s="5" t="s">
        <v>194</v>
      </c>
      <c r="I8854">
        <v>43652</v>
      </c>
      <c r="J8854">
        <v>163</v>
      </c>
      <c r="K8854">
        <v>112</v>
      </c>
      <c r="L8854">
        <v>1</v>
      </c>
      <c r="M8854">
        <v>4032</v>
      </c>
      <c r="N8854">
        <v>2448.7739999999999</v>
      </c>
      <c r="O8854">
        <v>2448.7739999999999</v>
      </c>
      <c r="P8854">
        <v>112</v>
      </c>
      <c r="Q8854">
        <v>36</v>
      </c>
      <c r="R8854">
        <v>1583.2260000000001</v>
      </c>
      <c r="S8854">
        <v>2019</v>
      </c>
      <c r="T8854">
        <v>12</v>
      </c>
      <c r="U8854">
        <v>51</v>
      </c>
    </row>
    <row r="8855" spans="1:21" x14ac:dyDescent="0.3">
      <c r="A8855" s="5" t="s">
        <v>168</v>
      </c>
      <c r="B8855" s="5" t="s">
        <v>175</v>
      </c>
      <c r="C8855" s="5" t="s">
        <v>88</v>
      </c>
      <c r="D8855" s="5" t="s">
        <v>494</v>
      </c>
      <c r="E8855" s="5" t="s">
        <v>172</v>
      </c>
      <c r="F8855" s="6">
        <v>43815</v>
      </c>
      <c r="G8855" s="5" t="s">
        <v>148</v>
      </c>
      <c r="H8855" s="5" t="s">
        <v>178</v>
      </c>
      <c r="I8855">
        <v>43652</v>
      </c>
      <c r="J8855">
        <v>163</v>
      </c>
      <c r="K8855">
        <v>281</v>
      </c>
      <c r="L8855">
        <v>3</v>
      </c>
      <c r="M8855">
        <v>10116</v>
      </c>
      <c r="N8855">
        <v>7346.3230000000003</v>
      </c>
      <c r="O8855">
        <v>2448.7739999999999</v>
      </c>
      <c r="P8855">
        <v>93.666666666666671</v>
      </c>
      <c r="Q8855">
        <v>36</v>
      </c>
      <c r="R8855">
        <v>2769.6770000000001</v>
      </c>
      <c r="S8855">
        <v>2019</v>
      </c>
      <c r="T8855">
        <v>12</v>
      </c>
      <c r="U8855">
        <v>51</v>
      </c>
    </row>
    <row r="8856" spans="1:21" x14ac:dyDescent="0.3">
      <c r="A8856" s="5" t="s">
        <v>168</v>
      </c>
      <c r="B8856" s="5" t="s">
        <v>175</v>
      </c>
      <c r="C8856" s="5" t="s">
        <v>88</v>
      </c>
      <c r="D8856" s="5" t="s">
        <v>494</v>
      </c>
      <c r="E8856" s="5" t="s">
        <v>172</v>
      </c>
      <c r="F8856" s="6">
        <v>43815</v>
      </c>
      <c r="G8856" s="5" t="s">
        <v>148</v>
      </c>
      <c r="H8856" s="5" t="s">
        <v>197</v>
      </c>
      <c r="I8856">
        <v>43652</v>
      </c>
      <c r="J8856">
        <v>163</v>
      </c>
      <c r="K8856">
        <v>794</v>
      </c>
      <c r="L8856">
        <v>8</v>
      </c>
      <c r="M8856">
        <v>28584</v>
      </c>
      <c r="N8856">
        <v>19590.194</v>
      </c>
      <c r="O8856">
        <v>2448.7739999999999</v>
      </c>
      <c r="P8856">
        <v>99.25</v>
      </c>
      <c r="Q8856">
        <v>36</v>
      </c>
      <c r="R8856">
        <v>8993.8060000000005</v>
      </c>
      <c r="S8856">
        <v>2019</v>
      </c>
      <c r="T8856">
        <v>12</v>
      </c>
      <c r="U8856">
        <v>51</v>
      </c>
    </row>
    <row r="8857" spans="1:21" x14ac:dyDescent="0.3">
      <c r="A8857" s="5" t="s">
        <v>168</v>
      </c>
      <c r="B8857" s="5" t="s">
        <v>206</v>
      </c>
      <c r="C8857" s="5" t="s">
        <v>107</v>
      </c>
      <c r="D8857" s="5" t="s">
        <v>452</v>
      </c>
      <c r="E8857" s="5" t="s">
        <v>172</v>
      </c>
      <c r="F8857" s="6">
        <v>43815</v>
      </c>
      <c r="G8857" s="5" t="s">
        <v>148</v>
      </c>
      <c r="H8857" s="5" t="s">
        <v>371</v>
      </c>
      <c r="I8857">
        <v>43639</v>
      </c>
      <c r="J8857">
        <v>176</v>
      </c>
      <c r="K8857">
        <v>1278.2</v>
      </c>
      <c r="L8857">
        <v>10</v>
      </c>
      <c r="M8857">
        <v>45376.1</v>
      </c>
      <c r="N8857">
        <v>30291.082999999999</v>
      </c>
      <c r="O8857">
        <v>3029.1080000000002</v>
      </c>
      <c r="P8857">
        <v>127.82000000000001</v>
      </c>
      <c r="Q8857">
        <v>35.5</v>
      </c>
      <c r="R8857">
        <v>15085.017</v>
      </c>
      <c r="S8857">
        <v>2019</v>
      </c>
      <c r="T8857">
        <v>12</v>
      </c>
      <c r="U8857">
        <v>51</v>
      </c>
    </row>
    <row r="8858" spans="1:21" x14ac:dyDescent="0.3">
      <c r="A8858" s="5" t="s">
        <v>168</v>
      </c>
      <c r="B8858" s="5" t="s">
        <v>206</v>
      </c>
      <c r="C8858" s="5" t="s">
        <v>107</v>
      </c>
      <c r="D8858" s="5" t="s">
        <v>452</v>
      </c>
      <c r="E8858" s="5" t="s">
        <v>172</v>
      </c>
      <c r="F8858" s="6">
        <v>43815</v>
      </c>
      <c r="G8858" s="5" t="s">
        <v>148</v>
      </c>
      <c r="H8858" s="5" t="s">
        <v>258</v>
      </c>
      <c r="I8858">
        <v>43639</v>
      </c>
      <c r="J8858">
        <v>176</v>
      </c>
      <c r="K8858">
        <v>249.2</v>
      </c>
      <c r="L8858">
        <v>2</v>
      </c>
      <c r="M8858">
        <v>9095.7999999999993</v>
      </c>
      <c r="N8858">
        <v>6058.2169999999996</v>
      </c>
      <c r="O8858">
        <v>3029.1080000000002</v>
      </c>
      <c r="P8858">
        <v>124.6</v>
      </c>
      <c r="Q8858">
        <v>36.5</v>
      </c>
      <c r="R8858">
        <v>3037.5830000000001</v>
      </c>
      <c r="S8858">
        <v>2019</v>
      </c>
      <c r="T8858">
        <v>12</v>
      </c>
      <c r="U8858">
        <v>51</v>
      </c>
    </row>
    <row r="8859" spans="1:21" x14ac:dyDescent="0.3">
      <c r="A8859" s="5" t="s">
        <v>168</v>
      </c>
      <c r="B8859" s="5" t="s">
        <v>206</v>
      </c>
      <c r="C8859" s="5" t="s">
        <v>107</v>
      </c>
      <c r="D8859" s="5" t="s">
        <v>452</v>
      </c>
      <c r="E8859" s="5" t="s">
        <v>172</v>
      </c>
      <c r="F8859" s="6">
        <v>43815</v>
      </c>
      <c r="G8859" s="5" t="s">
        <v>148</v>
      </c>
      <c r="H8859" s="5" t="s">
        <v>264</v>
      </c>
      <c r="I8859">
        <v>43639</v>
      </c>
      <c r="J8859">
        <v>176</v>
      </c>
      <c r="K8859">
        <v>1670</v>
      </c>
      <c r="L8859">
        <v>15</v>
      </c>
      <c r="M8859">
        <v>60120</v>
      </c>
      <c r="N8859">
        <v>45436.625</v>
      </c>
      <c r="O8859">
        <v>3029.1080000000002</v>
      </c>
      <c r="P8859">
        <v>111.33333333333333</v>
      </c>
      <c r="Q8859">
        <v>36</v>
      </c>
      <c r="R8859">
        <v>14683.375</v>
      </c>
      <c r="S8859">
        <v>2019</v>
      </c>
      <c r="T8859">
        <v>12</v>
      </c>
      <c r="U8859">
        <v>51</v>
      </c>
    </row>
    <row r="8860" spans="1:21" x14ac:dyDescent="0.3">
      <c r="A8860" s="5" t="s">
        <v>168</v>
      </c>
      <c r="B8860" s="5" t="s">
        <v>206</v>
      </c>
      <c r="C8860" s="5" t="s">
        <v>114</v>
      </c>
      <c r="D8860" s="5" t="s">
        <v>449</v>
      </c>
      <c r="E8860" s="5" t="s">
        <v>172</v>
      </c>
      <c r="F8860" s="6">
        <v>43815</v>
      </c>
      <c r="G8860" s="5" t="s">
        <v>148</v>
      </c>
      <c r="H8860" s="5" t="s">
        <v>190</v>
      </c>
      <c r="I8860">
        <v>43632</v>
      </c>
      <c r="J8860">
        <v>183</v>
      </c>
      <c r="K8860">
        <v>257.2</v>
      </c>
      <c r="L8860">
        <v>2</v>
      </c>
      <c r="M8860">
        <v>7973.2</v>
      </c>
      <c r="N8860">
        <v>5324.5</v>
      </c>
      <c r="O8860">
        <v>2662.25</v>
      </c>
      <c r="P8860">
        <v>128.6</v>
      </c>
      <c r="Q8860">
        <v>31</v>
      </c>
      <c r="R8860">
        <v>2648.7</v>
      </c>
      <c r="S8860">
        <v>2019</v>
      </c>
      <c r="T8860">
        <v>12</v>
      </c>
      <c r="U8860">
        <v>51</v>
      </c>
    </row>
    <row r="8861" spans="1:21" x14ac:dyDescent="0.3">
      <c r="A8861" s="5" t="s">
        <v>168</v>
      </c>
      <c r="B8861" s="5" t="s">
        <v>206</v>
      </c>
      <c r="C8861" s="5" t="s">
        <v>114</v>
      </c>
      <c r="D8861" s="5" t="s">
        <v>449</v>
      </c>
      <c r="E8861" s="5" t="s">
        <v>172</v>
      </c>
      <c r="F8861" s="6">
        <v>43815</v>
      </c>
      <c r="G8861" s="5" t="s">
        <v>148</v>
      </c>
      <c r="H8861" s="5" t="s">
        <v>212</v>
      </c>
      <c r="I8861">
        <v>43632</v>
      </c>
      <c r="J8861">
        <v>183</v>
      </c>
      <c r="K8861">
        <v>136.4</v>
      </c>
      <c r="L8861">
        <v>1</v>
      </c>
      <c r="M8861">
        <v>4228.3999999999996</v>
      </c>
      <c r="N8861">
        <v>2662.25</v>
      </c>
      <c r="O8861">
        <v>2662.25</v>
      </c>
      <c r="P8861">
        <v>136.4</v>
      </c>
      <c r="Q8861">
        <v>31</v>
      </c>
      <c r="R8861">
        <v>1566.15</v>
      </c>
      <c r="S8861">
        <v>2019</v>
      </c>
      <c r="T8861">
        <v>12</v>
      </c>
      <c r="U8861">
        <v>51</v>
      </c>
    </row>
    <row r="8862" spans="1:21" x14ac:dyDescent="0.3">
      <c r="A8862" s="5" t="s">
        <v>168</v>
      </c>
      <c r="B8862" s="5" t="s">
        <v>175</v>
      </c>
      <c r="C8862" s="5" t="s">
        <v>100</v>
      </c>
      <c r="D8862" s="5" t="s">
        <v>496</v>
      </c>
      <c r="E8862" s="5" t="s">
        <v>172</v>
      </c>
      <c r="F8862" s="6">
        <v>43817</v>
      </c>
      <c r="G8862" s="5" t="s">
        <v>148</v>
      </c>
      <c r="H8862" s="5" t="s">
        <v>233</v>
      </c>
      <c r="I8862">
        <v>43754</v>
      </c>
      <c r="J8862">
        <v>63</v>
      </c>
      <c r="K8862">
        <v>17</v>
      </c>
      <c r="L8862">
        <v>1</v>
      </c>
      <c r="M8862">
        <v>1073</v>
      </c>
      <c r="N8862">
        <v>795.84799999999996</v>
      </c>
      <c r="O8862">
        <v>795.84799999999996</v>
      </c>
      <c r="P8862">
        <v>17</v>
      </c>
      <c r="Q8862">
        <v>63.117600000000003</v>
      </c>
      <c r="R8862">
        <v>277.15199999999999</v>
      </c>
      <c r="S8862">
        <v>2019</v>
      </c>
      <c r="T8862">
        <v>12</v>
      </c>
      <c r="U8862">
        <v>51</v>
      </c>
    </row>
    <row r="8863" spans="1:21" x14ac:dyDescent="0.3">
      <c r="A8863" s="5" t="s">
        <v>168</v>
      </c>
      <c r="B8863" s="5" t="s">
        <v>206</v>
      </c>
      <c r="C8863" s="5" t="s">
        <v>107</v>
      </c>
      <c r="D8863" s="5" t="s">
        <v>452</v>
      </c>
      <c r="E8863" s="5" t="s">
        <v>172</v>
      </c>
      <c r="F8863" s="6">
        <v>43817</v>
      </c>
      <c r="G8863" s="5" t="s">
        <v>148</v>
      </c>
      <c r="H8863" s="5" t="s">
        <v>202</v>
      </c>
      <c r="I8863">
        <v>43639</v>
      </c>
      <c r="J8863">
        <v>178</v>
      </c>
      <c r="K8863">
        <v>800</v>
      </c>
      <c r="L8863">
        <v>8</v>
      </c>
      <c r="M8863">
        <v>30000</v>
      </c>
      <c r="N8863">
        <v>25168.308000000001</v>
      </c>
      <c r="O8863">
        <v>3146.038</v>
      </c>
      <c r="P8863">
        <v>100</v>
      </c>
      <c r="Q8863">
        <v>37.5</v>
      </c>
      <c r="R8863">
        <v>4831.692</v>
      </c>
      <c r="S8863">
        <v>2019</v>
      </c>
      <c r="T8863">
        <v>12</v>
      </c>
      <c r="U8863">
        <v>51</v>
      </c>
    </row>
    <row r="8864" spans="1:21" x14ac:dyDescent="0.3">
      <c r="A8864" s="5" t="s">
        <v>168</v>
      </c>
      <c r="B8864" s="5" t="s">
        <v>206</v>
      </c>
      <c r="C8864" s="5" t="s">
        <v>107</v>
      </c>
      <c r="D8864" s="5" t="s">
        <v>452</v>
      </c>
      <c r="E8864" s="5" t="s">
        <v>172</v>
      </c>
      <c r="F8864" s="6">
        <v>43817</v>
      </c>
      <c r="G8864" s="5" t="s">
        <v>148</v>
      </c>
      <c r="H8864" s="5" t="s">
        <v>204</v>
      </c>
      <c r="I8864">
        <v>43639</v>
      </c>
      <c r="J8864">
        <v>178</v>
      </c>
      <c r="K8864">
        <v>260</v>
      </c>
      <c r="L8864">
        <v>2</v>
      </c>
      <c r="M8864">
        <v>9750</v>
      </c>
      <c r="N8864">
        <v>6292.0770000000002</v>
      </c>
      <c r="O8864">
        <v>3146.038</v>
      </c>
      <c r="P8864">
        <v>130</v>
      </c>
      <c r="Q8864">
        <v>37.5</v>
      </c>
      <c r="R8864">
        <v>3457.9229999999998</v>
      </c>
      <c r="S8864">
        <v>2019</v>
      </c>
      <c r="T8864">
        <v>12</v>
      </c>
      <c r="U8864">
        <v>51</v>
      </c>
    </row>
    <row r="8865" spans="1:21" x14ac:dyDescent="0.3">
      <c r="A8865" s="5" t="s">
        <v>168</v>
      </c>
      <c r="B8865" s="5" t="s">
        <v>206</v>
      </c>
      <c r="C8865" s="5" t="s">
        <v>107</v>
      </c>
      <c r="D8865" s="5" t="s">
        <v>452</v>
      </c>
      <c r="E8865" s="5" t="s">
        <v>172</v>
      </c>
      <c r="F8865" s="6">
        <v>43817</v>
      </c>
      <c r="G8865" s="5" t="s">
        <v>148</v>
      </c>
      <c r="H8865" s="5" t="s">
        <v>190</v>
      </c>
      <c r="I8865">
        <v>43639</v>
      </c>
      <c r="J8865">
        <v>178</v>
      </c>
      <c r="K8865">
        <v>112</v>
      </c>
      <c r="L8865">
        <v>1</v>
      </c>
      <c r="M8865">
        <v>4200</v>
      </c>
      <c r="N8865">
        <v>3146.038</v>
      </c>
      <c r="O8865">
        <v>3146.038</v>
      </c>
      <c r="P8865">
        <v>112</v>
      </c>
      <c r="Q8865">
        <v>37.5</v>
      </c>
      <c r="R8865">
        <v>1053.962</v>
      </c>
      <c r="S8865">
        <v>2019</v>
      </c>
      <c r="T8865">
        <v>12</v>
      </c>
      <c r="U8865">
        <v>51</v>
      </c>
    </row>
    <row r="8866" spans="1:21" x14ac:dyDescent="0.3">
      <c r="A8866" s="5" t="s">
        <v>168</v>
      </c>
      <c r="B8866" s="5" t="s">
        <v>206</v>
      </c>
      <c r="C8866" s="5" t="s">
        <v>107</v>
      </c>
      <c r="D8866" s="5" t="s">
        <v>452</v>
      </c>
      <c r="E8866" s="5" t="s">
        <v>172</v>
      </c>
      <c r="F8866" s="6">
        <v>43817</v>
      </c>
      <c r="G8866" s="5" t="s">
        <v>148</v>
      </c>
      <c r="H8866" s="5" t="s">
        <v>205</v>
      </c>
      <c r="I8866">
        <v>43639</v>
      </c>
      <c r="J8866">
        <v>178</v>
      </c>
      <c r="K8866">
        <v>230</v>
      </c>
      <c r="L8866">
        <v>2</v>
      </c>
      <c r="M8866">
        <v>8625</v>
      </c>
      <c r="N8866">
        <v>6292.0770000000002</v>
      </c>
      <c r="O8866">
        <v>3146.038</v>
      </c>
      <c r="P8866">
        <v>115</v>
      </c>
      <c r="Q8866">
        <v>37.5</v>
      </c>
      <c r="R8866">
        <v>2332.9229999999998</v>
      </c>
      <c r="S8866">
        <v>2019</v>
      </c>
      <c r="T8866">
        <v>12</v>
      </c>
      <c r="U8866">
        <v>51</v>
      </c>
    </row>
    <row r="8867" spans="1:21" x14ac:dyDescent="0.3">
      <c r="A8867" s="5" t="s">
        <v>168</v>
      </c>
      <c r="B8867" s="5" t="s">
        <v>206</v>
      </c>
      <c r="C8867" s="5" t="s">
        <v>107</v>
      </c>
      <c r="D8867" s="5" t="s">
        <v>452</v>
      </c>
      <c r="E8867" s="5" t="s">
        <v>172</v>
      </c>
      <c r="F8867" s="6">
        <v>43817</v>
      </c>
      <c r="G8867" s="5" t="s">
        <v>148</v>
      </c>
      <c r="H8867" s="5" t="s">
        <v>216</v>
      </c>
      <c r="I8867">
        <v>43639</v>
      </c>
      <c r="J8867">
        <v>178</v>
      </c>
      <c r="K8867">
        <v>238</v>
      </c>
      <c r="L8867">
        <v>2</v>
      </c>
      <c r="M8867">
        <v>8925</v>
      </c>
      <c r="N8867">
        <v>6292.0770000000002</v>
      </c>
      <c r="O8867">
        <v>3146.038</v>
      </c>
      <c r="P8867">
        <v>119</v>
      </c>
      <c r="Q8867">
        <v>37.5</v>
      </c>
      <c r="R8867">
        <v>2632.9229999999998</v>
      </c>
      <c r="S8867">
        <v>2019</v>
      </c>
      <c r="T8867">
        <v>12</v>
      </c>
      <c r="U8867">
        <v>51</v>
      </c>
    </row>
    <row r="8868" spans="1:21" x14ac:dyDescent="0.3">
      <c r="A8868" s="5" t="s">
        <v>168</v>
      </c>
      <c r="B8868" s="5" t="s">
        <v>206</v>
      </c>
      <c r="C8868" s="5" t="s">
        <v>107</v>
      </c>
      <c r="D8868" s="5" t="s">
        <v>452</v>
      </c>
      <c r="E8868" s="5" t="s">
        <v>172</v>
      </c>
      <c r="F8868" s="6">
        <v>43817</v>
      </c>
      <c r="G8868" s="5" t="s">
        <v>148</v>
      </c>
      <c r="H8868" s="5" t="s">
        <v>203</v>
      </c>
      <c r="I8868">
        <v>43639</v>
      </c>
      <c r="J8868">
        <v>178</v>
      </c>
      <c r="K8868">
        <v>110</v>
      </c>
      <c r="L8868">
        <v>1</v>
      </c>
      <c r="M8868">
        <v>4125</v>
      </c>
      <c r="N8868">
        <v>3146.038</v>
      </c>
      <c r="O8868">
        <v>3146.038</v>
      </c>
      <c r="P8868">
        <v>110</v>
      </c>
      <c r="Q8868">
        <v>37.5</v>
      </c>
      <c r="R8868">
        <v>978.96199999999999</v>
      </c>
      <c r="S8868">
        <v>2019</v>
      </c>
      <c r="T8868">
        <v>12</v>
      </c>
      <c r="U8868">
        <v>51</v>
      </c>
    </row>
    <row r="8869" spans="1:21" x14ac:dyDescent="0.3">
      <c r="A8869" s="5" t="s">
        <v>168</v>
      </c>
      <c r="B8869" s="5" t="s">
        <v>206</v>
      </c>
      <c r="C8869" s="5" t="s">
        <v>107</v>
      </c>
      <c r="D8869" s="5" t="s">
        <v>452</v>
      </c>
      <c r="E8869" s="5" t="s">
        <v>172</v>
      </c>
      <c r="F8869" s="6">
        <v>43817</v>
      </c>
      <c r="G8869" s="5" t="s">
        <v>148</v>
      </c>
      <c r="H8869" s="5" t="s">
        <v>190</v>
      </c>
      <c r="I8869">
        <v>43639</v>
      </c>
      <c r="J8869">
        <v>178</v>
      </c>
      <c r="K8869">
        <v>112</v>
      </c>
      <c r="L8869">
        <v>1</v>
      </c>
      <c r="M8869">
        <v>4200</v>
      </c>
      <c r="N8869">
        <v>3146.038</v>
      </c>
      <c r="O8869">
        <v>3146.038</v>
      </c>
      <c r="P8869">
        <v>112</v>
      </c>
      <c r="Q8869">
        <v>37.5</v>
      </c>
      <c r="R8869">
        <v>1053.962</v>
      </c>
      <c r="S8869">
        <v>2019</v>
      </c>
      <c r="T8869">
        <v>12</v>
      </c>
      <c r="U8869">
        <v>51</v>
      </c>
    </row>
    <row r="8870" spans="1:21" x14ac:dyDescent="0.3">
      <c r="A8870" s="5" t="s">
        <v>168</v>
      </c>
      <c r="B8870" s="5" t="s">
        <v>206</v>
      </c>
      <c r="C8870" s="5" t="s">
        <v>107</v>
      </c>
      <c r="D8870" s="5" t="s">
        <v>452</v>
      </c>
      <c r="E8870" s="5" t="s">
        <v>172</v>
      </c>
      <c r="F8870" s="6">
        <v>43817</v>
      </c>
      <c r="G8870" s="5" t="s">
        <v>148</v>
      </c>
      <c r="H8870" s="5" t="s">
        <v>222</v>
      </c>
      <c r="I8870">
        <v>43639</v>
      </c>
      <c r="J8870">
        <v>178</v>
      </c>
      <c r="K8870">
        <v>115</v>
      </c>
      <c r="L8870">
        <v>1</v>
      </c>
      <c r="M8870">
        <v>4312.5</v>
      </c>
      <c r="N8870">
        <v>3146.038</v>
      </c>
      <c r="O8870">
        <v>3146.038</v>
      </c>
      <c r="P8870">
        <v>115</v>
      </c>
      <c r="Q8870">
        <v>37.5</v>
      </c>
      <c r="R8870">
        <v>1166.462</v>
      </c>
      <c r="S8870">
        <v>2019</v>
      </c>
      <c r="T8870">
        <v>12</v>
      </c>
      <c r="U8870">
        <v>51</v>
      </c>
    </row>
    <row r="8871" spans="1:21" x14ac:dyDescent="0.3">
      <c r="A8871" s="5" t="s">
        <v>168</v>
      </c>
      <c r="B8871" s="5" t="s">
        <v>206</v>
      </c>
      <c r="C8871" s="5" t="s">
        <v>107</v>
      </c>
      <c r="D8871" s="5" t="s">
        <v>452</v>
      </c>
      <c r="E8871" s="5" t="s">
        <v>172</v>
      </c>
      <c r="F8871" s="6">
        <v>43817</v>
      </c>
      <c r="G8871" s="5" t="s">
        <v>148</v>
      </c>
      <c r="H8871" s="5" t="s">
        <v>217</v>
      </c>
      <c r="I8871">
        <v>43639</v>
      </c>
      <c r="J8871">
        <v>178</v>
      </c>
      <c r="K8871">
        <v>1446</v>
      </c>
      <c r="L8871">
        <v>12</v>
      </c>
      <c r="M8871">
        <v>54225</v>
      </c>
      <c r="N8871">
        <v>37752.462</v>
      </c>
      <c r="O8871">
        <v>3146.038</v>
      </c>
      <c r="P8871">
        <v>120.5</v>
      </c>
      <c r="Q8871">
        <v>37.5</v>
      </c>
      <c r="R8871">
        <v>16472.538</v>
      </c>
      <c r="S8871">
        <v>2019</v>
      </c>
      <c r="T8871">
        <v>12</v>
      </c>
      <c r="U8871">
        <v>51</v>
      </c>
    </row>
    <row r="8872" spans="1:21" x14ac:dyDescent="0.3">
      <c r="A8872" s="5" t="s">
        <v>168</v>
      </c>
      <c r="B8872" s="5" t="s">
        <v>206</v>
      </c>
      <c r="C8872" s="5" t="s">
        <v>107</v>
      </c>
      <c r="D8872" s="5" t="s">
        <v>452</v>
      </c>
      <c r="E8872" s="5" t="s">
        <v>172</v>
      </c>
      <c r="F8872" s="6">
        <v>43817</v>
      </c>
      <c r="G8872" s="5" t="s">
        <v>148</v>
      </c>
      <c r="H8872" s="5" t="s">
        <v>238</v>
      </c>
      <c r="I8872">
        <v>43639</v>
      </c>
      <c r="J8872">
        <v>178</v>
      </c>
      <c r="K8872">
        <v>360</v>
      </c>
      <c r="L8872">
        <v>3</v>
      </c>
      <c r="M8872">
        <v>13500</v>
      </c>
      <c r="N8872">
        <v>9438.1149999999998</v>
      </c>
      <c r="O8872">
        <v>3146.038</v>
      </c>
      <c r="P8872">
        <v>120</v>
      </c>
      <c r="Q8872">
        <v>37.5</v>
      </c>
      <c r="R8872">
        <v>4061.8850000000002</v>
      </c>
      <c r="S8872">
        <v>2019</v>
      </c>
      <c r="T8872">
        <v>12</v>
      </c>
      <c r="U8872">
        <v>51</v>
      </c>
    </row>
    <row r="8873" spans="1:21" x14ac:dyDescent="0.3">
      <c r="A8873" s="5" t="s">
        <v>168</v>
      </c>
      <c r="B8873" s="5" t="s">
        <v>206</v>
      </c>
      <c r="C8873" s="5" t="s">
        <v>107</v>
      </c>
      <c r="D8873" s="5" t="s">
        <v>452</v>
      </c>
      <c r="E8873" s="5" t="s">
        <v>172</v>
      </c>
      <c r="F8873" s="6">
        <v>43817</v>
      </c>
      <c r="G8873" s="5" t="s">
        <v>148</v>
      </c>
      <c r="H8873" s="5" t="s">
        <v>184</v>
      </c>
      <c r="I8873">
        <v>43639</v>
      </c>
      <c r="J8873">
        <v>178</v>
      </c>
      <c r="K8873">
        <v>2486</v>
      </c>
      <c r="L8873">
        <v>20</v>
      </c>
      <c r="M8873">
        <v>91982</v>
      </c>
      <c r="N8873">
        <v>62920.769</v>
      </c>
      <c r="O8873">
        <v>3146.038</v>
      </c>
      <c r="P8873">
        <v>124.3</v>
      </c>
      <c r="Q8873">
        <v>37</v>
      </c>
      <c r="R8873">
        <v>29061.231</v>
      </c>
      <c r="S8873">
        <v>2019</v>
      </c>
      <c r="T8873">
        <v>12</v>
      </c>
      <c r="U8873">
        <v>51</v>
      </c>
    </row>
    <row r="8874" spans="1:21" x14ac:dyDescent="0.3">
      <c r="A8874" s="5" t="s">
        <v>168</v>
      </c>
      <c r="B8874" s="5" t="s">
        <v>206</v>
      </c>
      <c r="C8874" s="5" t="s">
        <v>107</v>
      </c>
      <c r="D8874" s="5" t="s">
        <v>452</v>
      </c>
      <c r="E8874" s="5" t="s">
        <v>172</v>
      </c>
      <c r="F8874" s="6">
        <v>43817</v>
      </c>
      <c r="G8874" s="5" t="s">
        <v>148</v>
      </c>
      <c r="H8874" s="5" t="s">
        <v>189</v>
      </c>
      <c r="I8874">
        <v>43639</v>
      </c>
      <c r="J8874">
        <v>178</v>
      </c>
      <c r="K8874">
        <v>230</v>
      </c>
      <c r="L8874">
        <v>2</v>
      </c>
      <c r="M8874">
        <v>8625</v>
      </c>
      <c r="N8874">
        <v>6292.0770000000002</v>
      </c>
      <c r="O8874">
        <v>3146.038</v>
      </c>
      <c r="P8874">
        <v>115</v>
      </c>
      <c r="Q8874">
        <v>37.5</v>
      </c>
      <c r="R8874">
        <v>2332.9229999999998</v>
      </c>
      <c r="S8874">
        <v>2019</v>
      </c>
      <c r="T8874">
        <v>12</v>
      </c>
      <c r="U8874">
        <v>51</v>
      </c>
    </row>
    <row r="8875" spans="1:21" x14ac:dyDescent="0.3">
      <c r="A8875" s="5" t="s">
        <v>168</v>
      </c>
      <c r="B8875" s="5" t="s">
        <v>206</v>
      </c>
      <c r="C8875" s="5" t="s">
        <v>107</v>
      </c>
      <c r="D8875" s="5" t="s">
        <v>452</v>
      </c>
      <c r="E8875" s="5" t="s">
        <v>172</v>
      </c>
      <c r="F8875" s="6">
        <v>43817</v>
      </c>
      <c r="G8875" s="5" t="s">
        <v>148</v>
      </c>
      <c r="H8875" s="5" t="s">
        <v>308</v>
      </c>
      <c r="I8875">
        <v>43639</v>
      </c>
      <c r="J8875">
        <v>178</v>
      </c>
      <c r="K8875">
        <v>84</v>
      </c>
      <c r="L8875">
        <v>1</v>
      </c>
      <c r="M8875">
        <v>3150</v>
      </c>
      <c r="N8875">
        <v>3146.038</v>
      </c>
      <c r="O8875">
        <v>3146.038</v>
      </c>
      <c r="P8875">
        <v>84</v>
      </c>
      <c r="Q8875">
        <v>37.5</v>
      </c>
      <c r="R8875">
        <v>3.9620000000000002</v>
      </c>
      <c r="S8875">
        <v>2019</v>
      </c>
      <c r="T8875">
        <v>12</v>
      </c>
      <c r="U8875">
        <v>51</v>
      </c>
    </row>
    <row r="8876" spans="1:21" x14ac:dyDescent="0.3">
      <c r="A8876" s="5" t="s">
        <v>168</v>
      </c>
      <c r="B8876" s="5" t="s">
        <v>206</v>
      </c>
      <c r="C8876" s="5" t="s">
        <v>107</v>
      </c>
      <c r="D8876" s="5" t="s">
        <v>452</v>
      </c>
      <c r="E8876" s="5" t="s">
        <v>172</v>
      </c>
      <c r="F8876" s="6">
        <v>43817</v>
      </c>
      <c r="G8876" s="5" t="s">
        <v>148</v>
      </c>
      <c r="H8876" s="5" t="s">
        <v>225</v>
      </c>
      <c r="I8876">
        <v>43639</v>
      </c>
      <c r="J8876">
        <v>178</v>
      </c>
      <c r="K8876">
        <v>610</v>
      </c>
      <c r="L8876">
        <v>5</v>
      </c>
      <c r="M8876">
        <v>22570</v>
      </c>
      <c r="N8876">
        <v>15730.191999999999</v>
      </c>
      <c r="O8876">
        <v>3146.038</v>
      </c>
      <c r="P8876">
        <v>122</v>
      </c>
      <c r="Q8876">
        <v>37</v>
      </c>
      <c r="R8876">
        <v>6839.808</v>
      </c>
      <c r="S8876">
        <v>2019</v>
      </c>
      <c r="T8876">
        <v>12</v>
      </c>
      <c r="U8876">
        <v>51</v>
      </c>
    </row>
    <row r="8877" spans="1:21" x14ac:dyDescent="0.3">
      <c r="A8877" s="5" t="s">
        <v>168</v>
      </c>
      <c r="B8877" s="5" t="s">
        <v>206</v>
      </c>
      <c r="C8877" s="5" t="s">
        <v>107</v>
      </c>
      <c r="D8877" s="5" t="s">
        <v>452</v>
      </c>
      <c r="E8877" s="5" t="s">
        <v>172</v>
      </c>
      <c r="F8877" s="6">
        <v>43817</v>
      </c>
      <c r="G8877" s="5" t="s">
        <v>148</v>
      </c>
      <c r="H8877" s="5" t="s">
        <v>187</v>
      </c>
      <c r="I8877">
        <v>43639</v>
      </c>
      <c r="J8877">
        <v>178</v>
      </c>
      <c r="K8877">
        <v>260</v>
      </c>
      <c r="L8877">
        <v>2</v>
      </c>
      <c r="M8877">
        <v>9750</v>
      </c>
      <c r="N8877">
        <v>6292.0770000000002</v>
      </c>
      <c r="O8877">
        <v>3146.038</v>
      </c>
      <c r="P8877">
        <v>130</v>
      </c>
      <c r="Q8877">
        <v>37.5</v>
      </c>
      <c r="R8877">
        <v>3457.9229999999998</v>
      </c>
      <c r="S8877">
        <v>2019</v>
      </c>
      <c r="T8877">
        <v>12</v>
      </c>
      <c r="U8877">
        <v>51</v>
      </c>
    </row>
    <row r="8878" spans="1:21" x14ac:dyDescent="0.3">
      <c r="A8878" s="5" t="s">
        <v>168</v>
      </c>
      <c r="B8878" s="5" t="s">
        <v>206</v>
      </c>
      <c r="C8878" s="5" t="s">
        <v>107</v>
      </c>
      <c r="D8878" s="5" t="s">
        <v>452</v>
      </c>
      <c r="E8878" s="5" t="s">
        <v>172</v>
      </c>
      <c r="F8878" s="6">
        <v>43817</v>
      </c>
      <c r="G8878" s="5" t="s">
        <v>148</v>
      </c>
      <c r="H8878" s="5" t="s">
        <v>321</v>
      </c>
      <c r="I8878">
        <v>43639</v>
      </c>
      <c r="J8878">
        <v>178</v>
      </c>
      <c r="K8878">
        <v>260</v>
      </c>
      <c r="L8878">
        <v>2</v>
      </c>
      <c r="M8878">
        <v>9620</v>
      </c>
      <c r="N8878">
        <v>6292.0770000000002</v>
      </c>
      <c r="O8878">
        <v>3146.038</v>
      </c>
      <c r="P8878">
        <v>130</v>
      </c>
      <c r="Q8878">
        <v>37</v>
      </c>
      <c r="R8878">
        <v>3327.9229999999998</v>
      </c>
      <c r="S8878">
        <v>2019</v>
      </c>
      <c r="T8878">
        <v>12</v>
      </c>
      <c r="U8878">
        <v>51</v>
      </c>
    </row>
    <row r="8879" spans="1:21" x14ac:dyDescent="0.3">
      <c r="A8879" s="5" t="s">
        <v>168</v>
      </c>
      <c r="B8879" s="5" t="s">
        <v>206</v>
      </c>
      <c r="C8879" s="5" t="s">
        <v>107</v>
      </c>
      <c r="D8879" s="5" t="s">
        <v>452</v>
      </c>
      <c r="E8879" s="5" t="s">
        <v>172</v>
      </c>
      <c r="F8879" s="6">
        <v>43817</v>
      </c>
      <c r="G8879" s="5" t="s">
        <v>148</v>
      </c>
      <c r="H8879" s="5" t="s">
        <v>181</v>
      </c>
      <c r="I8879">
        <v>43639</v>
      </c>
      <c r="J8879">
        <v>178</v>
      </c>
      <c r="K8879">
        <v>274</v>
      </c>
      <c r="L8879">
        <v>2</v>
      </c>
      <c r="M8879">
        <v>10275</v>
      </c>
      <c r="N8879">
        <v>6292.0770000000002</v>
      </c>
      <c r="O8879">
        <v>3146.038</v>
      </c>
      <c r="P8879">
        <v>137</v>
      </c>
      <c r="Q8879">
        <v>37.5</v>
      </c>
      <c r="R8879">
        <v>3982.9229999999998</v>
      </c>
      <c r="S8879">
        <v>2019</v>
      </c>
      <c r="T8879">
        <v>12</v>
      </c>
      <c r="U8879">
        <v>51</v>
      </c>
    </row>
    <row r="8880" spans="1:21" x14ac:dyDescent="0.3">
      <c r="A8880" s="5" t="s">
        <v>168</v>
      </c>
      <c r="B8880" s="5" t="s">
        <v>206</v>
      </c>
      <c r="C8880" s="5" t="s">
        <v>107</v>
      </c>
      <c r="D8880" s="5" t="s">
        <v>452</v>
      </c>
      <c r="E8880" s="5" t="s">
        <v>172</v>
      </c>
      <c r="F8880" s="6">
        <v>43817</v>
      </c>
      <c r="G8880" s="5" t="s">
        <v>148</v>
      </c>
      <c r="H8880" s="5" t="s">
        <v>246</v>
      </c>
      <c r="I8880">
        <v>43639</v>
      </c>
      <c r="J8880">
        <v>178</v>
      </c>
      <c r="K8880">
        <v>140</v>
      </c>
      <c r="L8880">
        <v>1</v>
      </c>
      <c r="M8880">
        <v>5250</v>
      </c>
      <c r="N8880">
        <v>3146.038</v>
      </c>
      <c r="O8880">
        <v>3146.038</v>
      </c>
      <c r="P8880">
        <v>140</v>
      </c>
      <c r="Q8880">
        <v>37.5</v>
      </c>
      <c r="R8880">
        <v>2103.962</v>
      </c>
      <c r="S8880">
        <v>2019</v>
      </c>
      <c r="T8880">
        <v>12</v>
      </c>
      <c r="U8880">
        <v>51</v>
      </c>
    </row>
    <row r="8881" spans="1:21" x14ac:dyDescent="0.3">
      <c r="A8881" s="5" t="s">
        <v>168</v>
      </c>
      <c r="B8881" s="5" t="s">
        <v>206</v>
      </c>
      <c r="C8881" s="5" t="s">
        <v>107</v>
      </c>
      <c r="D8881" s="5" t="s">
        <v>452</v>
      </c>
      <c r="E8881" s="5" t="s">
        <v>172</v>
      </c>
      <c r="F8881" s="6">
        <v>43817</v>
      </c>
      <c r="G8881" s="5" t="s">
        <v>148</v>
      </c>
      <c r="H8881" s="5" t="s">
        <v>190</v>
      </c>
      <c r="I8881">
        <v>43639</v>
      </c>
      <c r="J8881">
        <v>178</v>
      </c>
      <c r="K8881">
        <v>113</v>
      </c>
      <c r="L8881">
        <v>1</v>
      </c>
      <c r="M8881">
        <v>4237.5</v>
      </c>
      <c r="N8881">
        <v>3146.038</v>
      </c>
      <c r="O8881">
        <v>3146.038</v>
      </c>
      <c r="P8881">
        <v>113</v>
      </c>
      <c r="Q8881">
        <v>37.5</v>
      </c>
      <c r="R8881">
        <v>1091.462</v>
      </c>
      <c r="S8881">
        <v>2019</v>
      </c>
      <c r="T8881">
        <v>12</v>
      </c>
      <c r="U8881">
        <v>51</v>
      </c>
    </row>
    <row r="8882" spans="1:21" x14ac:dyDescent="0.3">
      <c r="A8882" s="5" t="s">
        <v>168</v>
      </c>
      <c r="B8882" s="5" t="s">
        <v>206</v>
      </c>
      <c r="C8882" s="5" t="s">
        <v>107</v>
      </c>
      <c r="D8882" s="5" t="s">
        <v>452</v>
      </c>
      <c r="E8882" s="5" t="s">
        <v>172</v>
      </c>
      <c r="F8882" s="6">
        <v>43817</v>
      </c>
      <c r="G8882" s="5" t="s">
        <v>148</v>
      </c>
      <c r="H8882" s="5" t="s">
        <v>185</v>
      </c>
      <c r="I8882">
        <v>43639</v>
      </c>
      <c r="J8882">
        <v>178</v>
      </c>
      <c r="K8882">
        <v>490</v>
      </c>
      <c r="L8882">
        <v>4</v>
      </c>
      <c r="M8882">
        <v>18375</v>
      </c>
      <c r="N8882">
        <v>12584.154</v>
      </c>
      <c r="O8882">
        <v>3146.038</v>
      </c>
      <c r="P8882">
        <v>122.5</v>
      </c>
      <c r="Q8882">
        <v>37.5</v>
      </c>
      <c r="R8882">
        <v>5790.8459999999995</v>
      </c>
      <c r="S8882">
        <v>2019</v>
      </c>
      <c r="T8882">
        <v>12</v>
      </c>
      <c r="U8882">
        <v>51</v>
      </c>
    </row>
    <row r="8883" spans="1:21" x14ac:dyDescent="0.3">
      <c r="A8883" s="5" t="s">
        <v>168</v>
      </c>
      <c r="B8883" s="5" t="s">
        <v>206</v>
      </c>
      <c r="C8883" s="5" t="s">
        <v>107</v>
      </c>
      <c r="D8883" s="5" t="s">
        <v>452</v>
      </c>
      <c r="E8883" s="5" t="s">
        <v>172</v>
      </c>
      <c r="F8883" s="6">
        <v>43817</v>
      </c>
      <c r="G8883" s="5" t="s">
        <v>148</v>
      </c>
      <c r="H8883" s="5" t="s">
        <v>190</v>
      </c>
      <c r="I8883">
        <v>43639</v>
      </c>
      <c r="J8883">
        <v>178</v>
      </c>
      <c r="K8883">
        <v>250</v>
      </c>
      <c r="L8883">
        <v>2</v>
      </c>
      <c r="M8883">
        <v>9375</v>
      </c>
      <c r="N8883">
        <v>6292.0770000000002</v>
      </c>
      <c r="O8883">
        <v>3146.038</v>
      </c>
      <c r="P8883">
        <v>125</v>
      </c>
      <c r="Q8883">
        <v>37.5</v>
      </c>
      <c r="R8883">
        <v>3082.9229999999998</v>
      </c>
      <c r="S8883">
        <v>2019</v>
      </c>
      <c r="T8883">
        <v>12</v>
      </c>
      <c r="U8883">
        <v>51</v>
      </c>
    </row>
    <row r="8884" spans="1:21" x14ac:dyDescent="0.3">
      <c r="A8884" s="5" t="s">
        <v>168</v>
      </c>
      <c r="B8884" s="5" t="s">
        <v>206</v>
      </c>
      <c r="C8884" s="5" t="s">
        <v>107</v>
      </c>
      <c r="D8884" s="5" t="s">
        <v>452</v>
      </c>
      <c r="E8884" s="5" t="s">
        <v>172</v>
      </c>
      <c r="F8884" s="6">
        <v>43817</v>
      </c>
      <c r="G8884" s="5" t="s">
        <v>148</v>
      </c>
      <c r="H8884" s="5" t="s">
        <v>190</v>
      </c>
      <c r="I8884">
        <v>43639</v>
      </c>
      <c r="J8884">
        <v>178</v>
      </c>
      <c r="K8884">
        <v>110</v>
      </c>
      <c r="L8884">
        <v>1</v>
      </c>
      <c r="M8884">
        <v>110</v>
      </c>
      <c r="N8884">
        <v>3146.038</v>
      </c>
      <c r="O8884">
        <v>3146.038</v>
      </c>
      <c r="P8884">
        <v>110</v>
      </c>
      <c r="Q8884">
        <v>1</v>
      </c>
      <c r="R8884">
        <v>-3036.038</v>
      </c>
      <c r="S8884">
        <v>2019</v>
      </c>
      <c r="T8884">
        <v>12</v>
      </c>
      <c r="U8884">
        <v>51</v>
      </c>
    </row>
    <row r="8885" spans="1:21" x14ac:dyDescent="0.3">
      <c r="A8885" s="5" t="s">
        <v>168</v>
      </c>
      <c r="B8885" s="5" t="s">
        <v>169</v>
      </c>
      <c r="C8885" s="5" t="s">
        <v>170</v>
      </c>
      <c r="D8885" s="5" t="s">
        <v>487</v>
      </c>
      <c r="E8885" s="5" t="s">
        <v>172</v>
      </c>
      <c r="F8885" s="6">
        <v>43819</v>
      </c>
      <c r="G8885" s="5" t="s">
        <v>148</v>
      </c>
      <c r="H8885" s="5" t="s">
        <v>178</v>
      </c>
      <c r="I8885">
        <v>43631</v>
      </c>
      <c r="J8885">
        <v>188</v>
      </c>
      <c r="K8885">
        <v>376</v>
      </c>
      <c r="L8885">
        <v>4</v>
      </c>
      <c r="M8885">
        <v>13912</v>
      </c>
      <c r="N8885">
        <v>9615.4470000000001</v>
      </c>
      <c r="O8885">
        <v>2403.8620000000001</v>
      </c>
      <c r="P8885">
        <v>94</v>
      </c>
      <c r="Q8885">
        <v>37</v>
      </c>
      <c r="R8885">
        <v>4296.5529999999999</v>
      </c>
      <c r="S8885">
        <v>2019</v>
      </c>
      <c r="T8885">
        <v>12</v>
      </c>
      <c r="U8885">
        <v>51</v>
      </c>
    </row>
    <row r="8886" spans="1:21" x14ac:dyDescent="0.3">
      <c r="A8886" s="5" t="s">
        <v>168</v>
      </c>
      <c r="B8886" s="5" t="s">
        <v>169</v>
      </c>
      <c r="C8886" s="5" t="s">
        <v>170</v>
      </c>
      <c r="D8886" s="5" t="s">
        <v>487</v>
      </c>
      <c r="E8886" s="5" t="s">
        <v>172</v>
      </c>
      <c r="F8886" s="6">
        <v>43819</v>
      </c>
      <c r="G8886" s="5" t="s">
        <v>148</v>
      </c>
      <c r="H8886" s="5" t="s">
        <v>173</v>
      </c>
      <c r="I8886">
        <v>43631</v>
      </c>
      <c r="J8886">
        <v>188</v>
      </c>
      <c r="K8886">
        <v>375</v>
      </c>
      <c r="L8886">
        <v>3</v>
      </c>
      <c r="M8886">
        <v>15000</v>
      </c>
      <c r="N8886">
        <v>7211.585</v>
      </c>
      <c r="O8886">
        <v>2403.8620000000001</v>
      </c>
      <c r="P8886">
        <v>125</v>
      </c>
      <c r="Q8886">
        <v>40</v>
      </c>
      <c r="R8886">
        <v>7788.415</v>
      </c>
      <c r="S8886">
        <v>2019</v>
      </c>
      <c r="T8886">
        <v>12</v>
      </c>
      <c r="U8886">
        <v>51</v>
      </c>
    </row>
    <row r="8887" spans="1:21" x14ac:dyDescent="0.3">
      <c r="A8887" s="5" t="s">
        <v>168</v>
      </c>
      <c r="B8887" s="5" t="s">
        <v>169</v>
      </c>
      <c r="C8887" s="5" t="s">
        <v>170</v>
      </c>
      <c r="D8887" s="5" t="s">
        <v>449</v>
      </c>
      <c r="E8887" s="5" t="s">
        <v>172</v>
      </c>
      <c r="F8887" s="6">
        <v>43819</v>
      </c>
      <c r="G8887" s="5" t="s">
        <v>148</v>
      </c>
      <c r="H8887" s="5" t="s">
        <v>202</v>
      </c>
      <c r="I8887">
        <v>43632</v>
      </c>
      <c r="J8887">
        <v>187</v>
      </c>
      <c r="K8887">
        <v>1026</v>
      </c>
      <c r="L8887">
        <v>10</v>
      </c>
      <c r="M8887">
        <v>38475</v>
      </c>
      <c r="N8887">
        <v>26622.499</v>
      </c>
      <c r="O8887">
        <v>2662.25</v>
      </c>
      <c r="P8887">
        <v>102.6</v>
      </c>
      <c r="Q8887">
        <v>37.5</v>
      </c>
      <c r="R8887">
        <v>11852.501</v>
      </c>
      <c r="S8887">
        <v>2019</v>
      </c>
      <c r="T8887">
        <v>12</v>
      </c>
      <c r="U8887">
        <v>51</v>
      </c>
    </row>
    <row r="8888" spans="1:21" x14ac:dyDescent="0.3">
      <c r="A8888" s="5" t="s">
        <v>168</v>
      </c>
      <c r="B8888" s="5" t="s">
        <v>169</v>
      </c>
      <c r="C8888" s="5" t="s">
        <v>170</v>
      </c>
      <c r="D8888" s="5" t="s">
        <v>449</v>
      </c>
      <c r="E8888" s="5" t="s">
        <v>172</v>
      </c>
      <c r="F8888" s="6">
        <v>43819</v>
      </c>
      <c r="G8888" s="5" t="s">
        <v>148</v>
      </c>
      <c r="H8888" s="5" t="s">
        <v>204</v>
      </c>
      <c r="I8888">
        <v>43632</v>
      </c>
      <c r="J8888">
        <v>187</v>
      </c>
      <c r="K8888">
        <v>680</v>
      </c>
      <c r="L8888">
        <v>6</v>
      </c>
      <c r="M8888">
        <v>25500</v>
      </c>
      <c r="N8888">
        <v>15973.499</v>
      </c>
      <c r="O8888">
        <v>2662.25</v>
      </c>
      <c r="P8888">
        <v>113.33333333333333</v>
      </c>
      <c r="Q8888">
        <v>37.5</v>
      </c>
      <c r="R8888">
        <v>9526.5010000000002</v>
      </c>
      <c r="S8888">
        <v>2019</v>
      </c>
      <c r="T8888">
        <v>12</v>
      </c>
      <c r="U8888">
        <v>51</v>
      </c>
    </row>
    <row r="8889" spans="1:21" x14ac:dyDescent="0.3">
      <c r="A8889" s="5" t="s">
        <v>168</v>
      </c>
      <c r="B8889" s="5" t="s">
        <v>175</v>
      </c>
      <c r="C8889" s="5" t="s">
        <v>84</v>
      </c>
      <c r="D8889" s="5" t="s">
        <v>488</v>
      </c>
      <c r="E8889" s="5" t="s">
        <v>172</v>
      </c>
      <c r="F8889" s="6">
        <v>43819</v>
      </c>
      <c r="G8889" s="5" t="s">
        <v>148</v>
      </c>
      <c r="H8889" s="5" t="s">
        <v>198</v>
      </c>
      <c r="I8889">
        <v>43660</v>
      </c>
      <c r="J8889">
        <v>159</v>
      </c>
      <c r="K8889">
        <v>106</v>
      </c>
      <c r="L8889">
        <v>1</v>
      </c>
      <c r="M8889">
        <v>3922</v>
      </c>
      <c r="N8889">
        <v>2594.1469999999999</v>
      </c>
      <c r="O8889">
        <v>2594.1469999999999</v>
      </c>
      <c r="P8889">
        <v>106</v>
      </c>
      <c r="Q8889">
        <v>37</v>
      </c>
      <c r="R8889">
        <v>1327.8530000000001</v>
      </c>
      <c r="S8889">
        <v>2019</v>
      </c>
      <c r="T8889">
        <v>12</v>
      </c>
      <c r="U8889">
        <v>51</v>
      </c>
    </row>
    <row r="8890" spans="1:21" x14ac:dyDescent="0.3">
      <c r="A8890" s="5" t="s">
        <v>168</v>
      </c>
      <c r="B8890" s="5" t="s">
        <v>175</v>
      </c>
      <c r="C8890" s="5" t="s">
        <v>84</v>
      </c>
      <c r="D8890" s="5" t="s">
        <v>488</v>
      </c>
      <c r="E8890" s="5" t="s">
        <v>172</v>
      </c>
      <c r="F8890" s="6">
        <v>43819</v>
      </c>
      <c r="G8890" s="5" t="s">
        <v>148</v>
      </c>
      <c r="H8890" s="5" t="s">
        <v>197</v>
      </c>
      <c r="I8890">
        <v>43660</v>
      </c>
      <c r="J8890">
        <v>159</v>
      </c>
      <c r="K8890">
        <v>673</v>
      </c>
      <c r="L8890">
        <v>6</v>
      </c>
      <c r="M8890">
        <v>24901</v>
      </c>
      <c r="N8890">
        <v>15564.882</v>
      </c>
      <c r="O8890">
        <v>2594.1469999999999</v>
      </c>
      <c r="P8890">
        <v>112.16666666666667</v>
      </c>
      <c r="Q8890">
        <v>37</v>
      </c>
      <c r="R8890">
        <v>9336.1180000000004</v>
      </c>
      <c r="S8890">
        <v>2019</v>
      </c>
      <c r="T8890">
        <v>12</v>
      </c>
      <c r="U8890">
        <v>51</v>
      </c>
    </row>
    <row r="8891" spans="1:21" x14ac:dyDescent="0.3">
      <c r="A8891" s="5" t="s">
        <v>168</v>
      </c>
      <c r="B8891" s="5" t="s">
        <v>175</v>
      </c>
      <c r="C8891" s="5" t="s">
        <v>86</v>
      </c>
      <c r="D8891" s="5" t="s">
        <v>445</v>
      </c>
      <c r="E8891" s="5" t="s">
        <v>172</v>
      </c>
      <c r="F8891" s="6">
        <v>43819</v>
      </c>
      <c r="G8891" s="5" t="s">
        <v>148</v>
      </c>
      <c r="H8891" s="5" t="s">
        <v>178</v>
      </c>
      <c r="I8891">
        <v>43645</v>
      </c>
      <c r="J8891">
        <v>174</v>
      </c>
      <c r="K8891">
        <v>181</v>
      </c>
      <c r="L8891">
        <v>2</v>
      </c>
      <c r="M8891">
        <v>6697</v>
      </c>
      <c r="N8891">
        <v>5584.9030000000002</v>
      </c>
      <c r="O8891">
        <v>2792.4520000000002</v>
      </c>
      <c r="P8891">
        <v>90.5</v>
      </c>
      <c r="Q8891">
        <v>37</v>
      </c>
      <c r="R8891">
        <v>1112.097</v>
      </c>
      <c r="S8891">
        <v>2019</v>
      </c>
      <c r="T8891">
        <v>12</v>
      </c>
      <c r="U8891">
        <v>51</v>
      </c>
    </row>
    <row r="8892" spans="1:21" x14ac:dyDescent="0.3">
      <c r="A8892" s="5" t="s">
        <v>168</v>
      </c>
      <c r="B8892" s="5" t="s">
        <v>175</v>
      </c>
      <c r="C8892" s="5" t="s">
        <v>86</v>
      </c>
      <c r="D8892" s="5" t="s">
        <v>445</v>
      </c>
      <c r="E8892" s="5" t="s">
        <v>172</v>
      </c>
      <c r="F8892" s="6">
        <v>43819</v>
      </c>
      <c r="G8892" s="5" t="s">
        <v>148</v>
      </c>
      <c r="H8892" s="5" t="s">
        <v>198</v>
      </c>
      <c r="I8892">
        <v>43645</v>
      </c>
      <c r="J8892">
        <v>174</v>
      </c>
      <c r="K8892">
        <v>118</v>
      </c>
      <c r="L8892">
        <v>1</v>
      </c>
      <c r="M8892">
        <v>4329</v>
      </c>
      <c r="N8892">
        <v>2792.4520000000002</v>
      </c>
      <c r="O8892">
        <v>2792.4520000000002</v>
      </c>
      <c r="P8892">
        <v>118</v>
      </c>
      <c r="Q8892">
        <v>36.686399999999999</v>
      </c>
      <c r="R8892">
        <v>1536.548</v>
      </c>
      <c r="S8892">
        <v>2019</v>
      </c>
      <c r="T8892">
        <v>12</v>
      </c>
      <c r="U8892">
        <v>51</v>
      </c>
    </row>
    <row r="8893" spans="1:21" x14ac:dyDescent="0.3">
      <c r="A8893" s="5" t="s">
        <v>168</v>
      </c>
      <c r="B8893" s="5" t="s">
        <v>175</v>
      </c>
      <c r="C8893" s="5" t="s">
        <v>86</v>
      </c>
      <c r="D8893" s="5" t="s">
        <v>445</v>
      </c>
      <c r="E8893" s="5" t="s">
        <v>172</v>
      </c>
      <c r="F8893" s="6">
        <v>43819</v>
      </c>
      <c r="G8893" s="5" t="s">
        <v>148</v>
      </c>
      <c r="H8893" s="5" t="s">
        <v>173</v>
      </c>
      <c r="I8893">
        <v>43645</v>
      </c>
      <c r="J8893">
        <v>174</v>
      </c>
      <c r="K8893">
        <v>113</v>
      </c>
      <c r="L8893">
        <v>1</v>
      </c>
      <c r="M8893">
        <v>4520</v>
      </c>
      <c r="N8893">
        <v>2792.4520000000002</v>
      </c>
      <c r="O8893">
        <v>2792.4520000000002</v>
      </c>
      <c r="P8893">
        <v>113</v>
      </c>
      <c r="Q8893">
        <v>40</v>
      </c>
      <c r="R8893">
        <v>1727.548</v>
      </c>
      <c r="S8893">
        <v>2019</v>
      </c>
      <c r="T8893">
        <v>12</v>
      </c>
      <c r="U8893">
        <v>51</v>
      </c>
    </row>
    <row r="8894" spans="1:21" x14ac:dyDescent="0.3">
      <c r="A8894" s="5" t="s">
        <v>168</v>
      </c>
      <c r="B8894" s="5" t="s">
        <v>175</v>
      </c>
      <c r="C8894" s="5" t="s">
        <v>88</v>
      </c>
      <c r="D8894" s="5" t="s">
        <v>494</v>
      </c>
      <c r="E8894" s="5" t="s">
        <v>172</v>
      </c>
      <c r="F8894" s="6">
        <v>43819</v>
      </c>
      <c r="G8894" s="5" t="s">
        <v>148</v>
      </c>
      <c r="H8894" s="5" t="s">
        <v>197</v>
      </c>
      <c r="I8894">
        <v>43652</v>
      </c>
      <c r="J8894">
        <v>167</v>
      </c>
      <c r="K8894">
        <v>849</v>
      </c>
      <c r="L8894">
        <v>8</v>
      </c>
      <c r="M8894">
        <v>31413</v>
      </c>
      <c r="N8894">
        <v>21100.420999999998</v>
      </c>
      <c r="O8894">
        <v>2637.5529999999999</v>
      </c>
      <c r="P8894">
        <v>106.125</v>
      </c>
      <c r="Q8894">
        <v>37</v>
      </c>
      <c r="R8894">
        <v>10312.579</v>
      </c>
      <c r="S8894">
        <v>2019</v>
      </c>
      <c r="T8894">
        <v>12</v>
      </c>
      <c r="U8894">
        <v>51</v>
      </c>
    </row>
    <row r="8895" spans="1:21" x14ac:dyDescent="0.3">
      <c r="A8895" s="5" t="s">
        <v>168</v>
      </c>
      <c r="B8895" s="5" t="s">
        <v>175</v>
      </c>
      <c r="C8895" s="5" t="s">
        <v>88</v>
      </c>
      <c r="D8895" s="5" t="s">
        <v>494</v>
      </c>
      <c r="E8895" s="5" t="s">
        <v>172</v>
      </c>
      <c r="F8895" s="6">
        <v>43819</v>
      </c>
      <c r="G8895" s="5" t="s">
        <v>148</v>
      </c>
      <c r="H8895" s="5" t="s">
        <v>311</v>
      </c>
      <c r="I8895">
        <v>43652</v>
      </c>
      <c r="J8895">
        <v>167</v>
      </c>
      <c r="K8895">
        <v>88.5</v>
      </c>
      <c r="L8895">
        <v>1</v>
      </c>
      <c r="M8895">
        <v>3274.5</v>
      </c>
      <c r="N8895">
        <v>2637.5529999999999</v>
      </c>
      <c r="O8895">
        <v>2637.5529999999999</v>
      </c>
      <c r="P8895">
        <v>88.5</v>
      </c>
      <c r="Q8895">
        <v>37</v>
      </c>
      <c r="R8895">
        <v>636.947</v>
      </c>
      <c r="S8895">
        <v>2019</v>
      </c>
      <c r="T8895">
        <v>12</v>
      </c>
      <c r="U8895">
        <v>51</v>
      </c>
    </row>
    <row r="8896" spans="1:21" x14ac:dyDescent="0.3">
      <c r="A8896" s="5" t="s">
        <v>168</v>
      </c>
      <c r="B8896" s="5" t="s">
        <v>175</v>
      </c>
      <c r="C8896" s="5" t="s">
        <v>88</v>
      </c>
      <c r="D8896" s="5" t="s">
        <v>494</v>
      </c>
      <c r="E8896" s="5" t="s">
        <v>172</v>
      </c>
      <c r="F8896" s="6">
        <v>43819</v>
      </c>
      <c r="G8896" s="5" t="s">
        <v>148</v>
      </c>
      <c r="H8896" s="5" t="s">
        <v>190</v>
      </c>
      <c r="I8896">
        <v>43652</v>
      </c>
      <c r="J8896">
        <v>167</v>
      </c>
      <c r="K8896">
        <v>96</v>
      </c>
      <c r="L8896">
        <v>1</v>
      </c>
      <c r="M8896">
        <v>3552</v>
      </c>
      <c r="N8896">
        <v>2637.5529999999999</v>
      </c>
      <c r="O8896">
        <v>2637.5529999999999</v>
      </c>
      <c r="P8896">
        <v>96</v>
      </c>
      <c r="Q8896">
        <v>37</v>
      </c>
      <c r="R8896">
        <v>914.447</v>
      </c>
      <c r="S8896">
        <v>2019</v>
      </c>
      <c r="T8896">
        <v>12</v>
      </c>
      <c r="U8896">
        <v>51</v>
      </c>
    </row>
    <row r="8897" spans="1:21" x14ac:dyDescent="0.3">
      <c r="A8897" s="5" t="s">
        <v>168</v>
      </c>
      <c r="B8897" s="5" t="s">
        <v>175</v>
      </c>
      <c r="C8897" s="5" t="s">
        <v>88</v>
      </c>
      <c r="D8897" s="5" t="s">
        <v>494</v>
      </c>
      <c r="E8897" s="5" t="s">
        <v>172</v>
      </c>
      <c r="F8897" s="6">
        <v>43819</v>
      </c>
      <c r="G8897" s="5" t="s">
        <v>148</v>
      </c>
      <c r="H8897" s="5" t="s">
        <v>173</v>
      </c>
      <c r="I8897">
        <v>43652</v>
      </c>
      <c r="J8897">
        <v>167</v>
      </c>
      <c r="K8897">
        <v>807</v>
      </c>
      <c r="L8897">
        <v>7</v>
      </c>
      <c r="M8897">
        <v>32280</v>
      </c>
      <c r="N8897">
        <v>18462.868999999999</v>
      </c>
      <c r="O8897">
        <v>2637.5529999999999</v>
      </c>
      <c r="P8897">
        <v>115.28571428571429</v>
      </c>
      <c r="Q8897">
        <v>40</v>
      </c>
      <c r="R8897">
        <v>13817.130999999999</v>
      </c>
      <c r="S8897">
        <v>2019</v>
      </c>
      <c r="T8897">
        <v>12</v>
      </c>
      <c r="U8897">
        <v>51</v>
      </c>
    </row>
    <row r="8898" spans="1:21" x14ac:dyDescent="0.3">
      <c r="A8898" s="5" t="s">
        <v>168</v>
      </c>
      <c r="B8898" s="5" t="s">
        <v>175</v>
      </c>
      <c r="C8898" s="5" t="s">
        <v>88</v>
      </c>
      <c r="D8898" s="5" t="s">
        <v>494</v>
      </c>
      <c r="E8898" s="5" t="s">
        <v>172</v>
      </c>
      <c r="F8898" s="6">
        <v>43819</v>
      </c>
      <c r="G8898" s="5" t="s">
        <v>148</v>
      </c>
      <c r="H8898" s="5" t="s">
        <v>311</v>
      </c>
      <c r="I8898">
        <v>43652</v>
      </c>
      <c r="J8898">
        <v>167</v>
      </c>
      <c r="K8898">
        <v>116.5</v>
      </c>
      <c r="L8898">
        <v>1</v>
      </c>
      <c r="M8898">
        <v>4310.5</v>
      </c>
      <c r="N8898">
        <v>2637.5529999999999</v>
      </c>
      <c r="O8898">
        <v>2637.5529999999999</v>
      </c>
      <c r="P8898">
        <v>116.5</v>
      </c>
      <c r="Q8898">
        <v>37</v>
      </c>
      <c r="R8898">
        <v>1672.9469999999999</v>
      </c>
      <c r="S8898">
        <v>2019</v>
      </c>
      <c r="T8898">
        <v>12</v>
      </c>
      <c r="U8898">
        <v>51</v>
      </c>
    </row>
    <row r="8899" spans="1:21" x14ac:dyDescent="0.3">
      <c r="A8899" s="5" t="s">
        <v>168</v>
      </c>
      <c r="B8899" s="5" t="s">
        <v>175</v>
      </c>
      <c r="C8899" s="5" t="s">
        <v>88</v>
      </c>
      <c r="D8899" s="5" t="s">
        <v>494</v>
      </c>
      <c r="E8899" s="5" t="s">
        <v>172</v>
      </c>
      <c r="F8899" s="6">
        <v>43819</v>
      </c>
      <c r="G8899" s="5" t="s">
        <v>148</v>
      </c>
      <c r="H8899" s="5" t="s">
        <v>351</v>
      </c>
      <c r="I8899">
        <v>43652</v>
      </c>
      <c r="J8899">
        <v>167</v>
      </c>
      <c r="K8899">
        <v>322.5</v>
      </c>
      <c r="L8899">
        <v>3</v>
      </c>
      <c r="M8899">
        <v>11932.5</v>
      </c>
      <c r="N8899">
        <v>7912.6580000000004</v>
      </c>
      <c r="O8899">
        <v>2637.5529999999999</v>
      </c>
      <c r="P8899">
        <v>107.5</v>
      </c>
      <c r="Q8899">
        <v>37</v>
      </c>
      <c r="R8899">
        <v>4019.8420000000001</v>
      </c>
      <c r="S8899">
        <v>2019</v>
      </c>
      <c r="T8899">
        <v>12</v>
      </c>
      <c r="U8899">
        <v>51</v>
      </c>
    </row>
    <row r="8900" spans="1:21" x14ac:dyDescent="0.3">
      <c r="A8900" s="5" t="s">
        <v>168</v>
      </c>
      <c r="B8900" s="5" t="s">
        <v>175</v>
      </c>
      <c r="C8900" s="5" t="s">
        <v>88</v>
      </c>
      <c r="D8900" s="5" t="s">
        <v>494</v>
      </c>
      <c r="E8900" s="5" t="s">
        <v>172</v>
      </c>
      <c r="F8900" s="6">
        <v>43819</v>
      </c>
      <c r="G8900" s="5" t="s">
        <v>148</v>
      </c>
      <c r="H8900" s="5" t="s">
        <v>190</v>
      </c>
      <c r="I8900">
        <v>43652</v>
      </c>
      <c r="J8900">
        <v>167</v>
      </c>
      <c r="K8900">
        <v>101.5</v>
      </c>
      <c r="L8900">
        <v>1</v>
      </c>
      <c r="M8900">
        <v>3755.5</v>
      </c>
      <c r="N8900">
        <v>2637.5529999999999</v>
      </c>
      <c r="O8900">
        <v>2637.5529999999999</v>
      </c>
      <c r="P8900">
        <v>101.5</v>
      </c>
      <c r="Q8900">
        <v>37</v>
      </c>
      <c r="R8900">
        <v>1117.9469999999999</v>
      </c>
      <c r="S8900">
        <v>2019</v>
      </c>
      <c r="T8900">
        <v>12</v>
      </c>
      <c r="U8900">
        <v>51</v>
      </c>
    </row>
    <row r="8901" spans="1:21" x14ac:dyDescent="0.3">
      <c r="A8901" s="5" t="s">
        <v>168</v>
      </c>
      <c r="B8901" s="5" t="s">
        <v>206</v>
      </c>
      <c r="C8901" s="5" t="s">
        <v>107</v>
      </c>
      <c r="D8901" s="5" t="s">
        <v>452</v>
      </c>
      <c r="E8901" s="5" t="s">
        <v>172</v>
      </c>
      <c r="F8901" s="6">
        <v>43819</v>
      </c>
      <c r="G8901" s="5" t="s">
        <v>148</v>
      </c>
      <c r="H8901" s="5" t="s">
        <v>371</v>
      </c>
      <c r="I8901">
        <v>43639</v>
      </c>
      <c r="J8901">
        <v>180</v>
      </c>
      <c r="K8901">
        <v>1388</v>
      </c>
      <c r="L8901">
        <v>10</v>
      </c>
      <c r="M8901">
        <v>50662</v>
      </c>
      <c r="N8901">
        <v>31460.384999999998</v>
      </c>
      <c r="O8901">
        <v>3146.038</v>
      </c>
      <c r="P8901">
        <v>138.80000000000001</v>
      </c>
      <c r="Q8901">
        <v>36.5</v>
      </c>
      <c r="R8901">
        <v>19201.615000000002</v>
      </c>
      <c r="S8901">
        <v>2019</v>
      </c>
      <c r="T8901">
        <v>12</v>
      </c>
      <c r="U8901">
        <v>51</v>
      </c>
    </row>
    <row r="8902" spans="1:21" x14ac:dyDescent="0.3">
      <c r="A8902" s="5" t="s">
        <v>168</v>
      </c>
      <c r="B8902" s="5" t="s">
        <v>206</v>
      </c>
      <c r="C8902" s="5" t="s">
        <v>107</v>
      </c>
      <c r="D8902" s="5" t="s">
        <v>452</v>
      </c>
      <c r="E8902" s="5" t="s">
        <v>172</v>
      </c>
      <c r="F8902" s="6">
        <v>43819</v>
      </c>
      <c r="G8902" s="5" t="s">
        <v>148</v>
      </c>
      <c r="H8902" s="5" t="s">
        <v>200</v>
      </c>
      <c r="I8902">
        <v>43639</v>
      </c>
      <c r="J8902">
        <v>180</v>
      </c>
      <c r="K8902">
        <v>1080</v>
      </c>
      <c r="L8902">
        <v>9</v>
      </c>
      <c r="M8902">
        <v>38880</v>
      </c>
      <c r="N8902">
        <v>28314.346000000001</v>
      </c>
      <c r="O8902">
        <v>3146.038</v>
      </c>
      <c r="P8902">
        <v>120</v>
      </c>
      <c r="Q8902">
        <v>36</v>
      </c>
      <c r="R8902">
        <v>10565.654</v>
      </c>
      <c r="S8902">
        <v>2019</v>
      </c>
      <c r="T8902">
        <v>12</v>
      </c>
      <c r="U8902">
        <v>51</v>
      </c>
    </row>
    <row r="8903" spans="1:21" x14ac:dyDescent="0.3">
      <c r="A8903" s="5" t="s">
        <v>168</v>
      </c>
      <c r="B8903" s="5" t="s">
        <v>206</v>
      </c>
      <c r="C8903" s="5" t="s">
        <v>107</v>
      </c>
      <c r="D8903" s="5" t="s">
        <v>452</v>
      </c>
      <c r="E8903" s="5" t="s">
        <v>172</v>
      </c>
      <c r="F8903" s="6">
        <v>43819</v>
      </c>
      <c r="G8903" s="5" t="s">
        <v>148</v>
      </c>
      <c r="H8903" s="5" t="s">
        <v>215</v>
      </c>
      <c r="I8903">
        <v>43639</v>
      </c>
      <c r="J8903">
        <v>180</v>
      </c>
      <c r="K8903">
        <v>570</v>
      </c>
      <c r="L8903">
        <v>5</v>
      </c>
      <c r="M8903">
        <v>20520</v>
      </c>
      <c r="N8903">
        <v>15730.191999999999</v>
      </c>
      <c r="O8903">
        <v>3146.038</v>
      </c>
      <c r="P8903">
        <v>114</v>
      </c>
      <c r="Q8903">
        <v>36</v>
      </c>
      <c r="R8903">
        <v>4789.808</v>
      </c>
      <c r="S8903">
        <v>2019</v>
      </c>
      <c r="T8903">
        <v>12</v>
      </c>
      <c r="U8903">
        <v>51</v>
      </c>
    </row>
    <row r="8904" spans="1:21" x14ac:dyDescent="0.3">
      <c r="A8904" s="5" t="s">
        <v>168</v>
      </c>
      <c r="B8904" s="5" t="s">
        <v>206</v>
      </c>
      <c r="C8904" s="5" t="s">
        <v>107</v>
      </c>
      <c r="D8904" s="5" t="s">
        <v>452</v>
      </c>
      <c r="E8904" s="5" t="s">
        <v>172</v>
      </c>
      <c r="F8904" s="6">
        <v>43819</v>
      </c>
      <c r="G8904" s="5" t="s">
        <v>148</v>
      </c>
      <c r="H8904" s="5" t="s">
        <v>199</v>
      </c>
      <c r="I8904">
        <v>43639</v>
      </c>
      <c r="J8904">
        <v>180</v>
      </c>
      <c r="K8904">
        <v>744</v>
      </c>
      <c r="L8904">
        <v>6</v>
      </c>
      <c r="M8904">
        <v>26784</v>
      </c>
      <c r="N8904">
        <v>18876.231</v>
      </c>
      <c r="O8904">
        <v>3146.038</v>
      </c>
      <c r="P8904">
        <v>124</v>
      </c>
      <c r="Q8904">
        <v>36</v>
      </c>
      <c r="R8904">
        <v>7907.7690000000002</v>
      </c>
      <c r="S8904">
        <v>2019</v>
      </c>
      <c r="T8904">
        <v>12</v>
      </c>
      <c r="U8904">
        <v>51</v>
      </c>
    </row>
    <row r="8905" spans="1:21" x14ac:dyDescent="0.3">
      <c r="A8905" s="5" t="s">
        <v>168</v>
      </c>
      <c r="B8905" s="5" t="s">
        <v>206</v>
      </c>
      <c r="C8905" s="5" t="s">
        <v>107</v>
      </c>
      <c r="D8905" s="5" t="s">
        <v>452</v>
      </c>
      <c r="E8905" s="5" t="s">
        <v>172</v>
      </c>
      <c r="F8905" s="6">
        <v>43819</v>
      </c>
      <c r="G8905" s="5" t="s">
        <v>148</v>
      </c>
      <c r="H8905" s="5" t="s">
        <v>305</v>
      </c>
      <c r="I8905">
        <v>43639</v>
      </c>
      <c r="J8905">
        <v>180</v>
      </c>
      <c r="K8905">
        <v>470</v>
      </c>
      <c r="L8905">
        <v>4</v>
      </c>
      <c r="M8905">
        <v>16920</v>
      </c>
      <c r="N8905">
        <v>12584.154</v>
      </c>
      <c r="O8905">
        <v>3146.038</v>
      </c>
      <c r="P8905">
        <v>117.5</v>
      </c>
      <c r="Q8905">
        <v>36</v>
      </c>
      <c r="R8905">
        <v>4335.8459999999995</v>
      </c>
      <c r="S8905">
        <v>2019</v>
      </c>
      <c r="T8905">
        <v>12</v>
      </c>
      <c r="U8905">
        <v>51</v>
      </c>
    </row>
    <row r="8906" spans="1:21" x14ac:dyDescent="0.3">
      <c r="A8906" s="5" t="s">
        <v>168</v>
      </c>
      <c r="B8906" s="5" t="s">
        <v>206</v>
      </c>
      <c r="C8906" s="5" t="s">
        <v>111</v>
      </c>
      <c r="D8906" s="5" t="s">
        <v>490</v>
      </c>
      <c r="E8906" s="5" t="s">
        <v>172</v>
      </c>
      <c r="F8906" s="6">
        <v>43819</v>
      </c>
      <c r="G8906" s="5" t="s">
        <v>148</v>
      </c>
      <c r="H8906" s="5" t="s">
        <v>173</v>
      </c>
      <c r="I8906">
        <v>43721</v>
      </c>
      <c r="J8906">
        <v>98</v>
      </c>
      <c r="K8906">
        <v>205</v>
      </c>
      <c r="L8906">
        <v>4</v>
      </c>
      <c r="M8906">
        <v>8200</v>
      </c>
      <c r="N8906">
        <v>5749.1679999999997</v>
      </c>
      <c r="O8906">
        <v>1437.2919999999999</v>
      </c>
      <c r="P8906">
        <v>51.25</v>
      </c>
      <c r="Q8906">
        <v>40</v>
      </c>
      <c r="R8906">
        <v>2450.8319999999999</v>
      </c>
      <c r="S8906">
        <v>2019</v>
      </c>
      <c r="T8906">
        <v>12</v>
      </c>
      <c r="U8906">
        <v>51</v>
      </c>
    </row>
    <row r="8907" spans="1:21" x14ac:dyDescent="0.3">
      <c r="A8907" s="5" t="s">
        <v>168</v>
      </c>
      <c r="B8907" s="5" t="s">
        <v>206</v>
      </c>
      <c r="C8907" s="5" t="s">
        <v>108</v>
      </c>
      <c r="D8907" s="5" t="s">
        <v>457</v>
      </c>
      <c r="E8907" s="5" t="s">
        <v>172</v>
      </c>
      <c r="F8907" s="6">
        <v>43820</v>
      </c>
      <c r="G8907" s="5" t="s">
        <v>148</v>
      </c>
      <c r="H8907" s="5" t="s">
        <v>333</v>
      </c>
      <c r="I8907">
        <v>43645</v>
      </c>
      <c r="J8907">
        <v>175</v>
      </c>
      <c r="K8907">
        <v>374</v>
      </c>
      <c r="L8907">
        <v>4</v>
      </c>
      <c r="M8907">
        <v>14025</v>
      </c>
      <c r="N8907">
        <v>11139.998</v>
      </c>
      <c r="O8907">
        <v>2785</v>
      </c>
      <c r="P8907">
        <v>93.5</v>
      </c>
      <c r="Q8907">
        <v>37.5</v>
      </c>
      <c r="R8907">
        <v>2885.002</v>
      </c>
      <c r="S8907">
        <v>2019</v>
      </c>
      <c r="T8907">
        <v>12</v>
      </c>
      <c r="U8907">
        <v>51</v>
      </c>
    </row>
    <row r="8908" spans="1:21" x14ac:dyDescent="0.3">
      <c r="A8908" s="5" t="s">
        <v>168</v>
      </c>
      <c r="B8908" s="5" t="s">
        <v>206</v>
      </c>
      <c r="C8908" s="5" t="s">
        <v>108</v>
      </c>
      <c r="D8908" s="5" t="s">
        <v>457</v>
      </c>
      <c r="E8908" s="5" t="s">
        <v>172</v>
      </c>
      <c r="F8908" s="6">
        <v>43820</v>
      </c>
      <c r="G8908" s="5" t="s">
        <v>148</v>
      </c>
      <c r="H8908" s="5" t="s">
        <v>218</v>
      </c>
      <c r="I8908">
        <v>43645</v>
      </c>
      <c r="J8908">
        <v>175</v>
      </c>
      <c r="K8908">
        <v>590</v>
      </c>
      <c r="L8908">
        <v>5</v>
      </c>
      <c r="M8908">
        <v>22125</v>
      </c>
      <c r="N8908">
        <v>13924.998</v>
      </c>
      <c r="O8908">
        <v>2785</v>
      </c>
      <c r="P8908">
        <v>118</v>
      </c>
      <c r="Q8908">
        <v>37.5</v>
      </c>
      <c r="R8908">
        <v>8200.0020000000004</v>
      </c>
      <c r="S8908">
        <v>2019</v>
      </c>
      <c r="T8908">
        <v>12</v>
      </c>
      <c r="U8908">
        <v>51</v>
      </c>
    </row>
    <row r="8909" spans="1:21" x14ac:dyDescent="0.3">
      <c r="A8909" s="5" t="s">
        <v>168</v>
      </c>
      <c r="B8909" s="5" t="s">
        <v>206</v>
      </c>
      <c r="C8909" s="5" t="s">
        <v>108</v>
      </c>
      <c r="D8909" s="5" t="s">
        <v>457</v>
      </c>
      <c r="E8909" s="5" t="s">
        <v>172</v>
      </c>
      <c r="F8909" s="6">
        <v>43820</v>
      </c>
      <c r="G8909" s="5" t="s">
        <v>148</v>
      </c>
      <c r="H8909" s="5" t="s">
        <v>205</v>
      </c>
      <c r="I8909">
        <v>43645</v>
      </c>
      <c r="J8909">
        <v>175</v>
      </c>
      <c r="K8909">
        <v>893</v>
      </c>
      <c r="L8909">
        <v>8</v>
      </c>
      <c r="M8909">
        <v>33487.5</v>
      </c>
      <c r="N8909">
        <v>22279.996999999999</v>
      </c>
      <c r="O8909">
        <v>2785</v>
      </c>
      <c r="P8909">
        <v>111.625</v>
      </c>
      <c r="Q8909">
        <v>37.5</v>
      </c>
      <c r="R8909">
        <v>11207.503000000001</v>
      </c>
      <c r="S8909">
        <v>2019</v>
      </c>
      <c r="T8909">
        <v>12</v>
      </c>
      <c r="U8909">
        <v>51</v>
      </c>
    </row>
    <row r="8910" spans="1:21" x14ac:dyDescent="0.3">
      <c r="A8910" s="5" t="s">
        <v>168</v>
      </c>
      <c r="B8910" s="5" t="s">
        <v>206</v>
      </c>
      <c r="C8910" s="5" t="s">
        <v>108</v>
      </c>
      <c r="D8910" s="5" t="s">
        <v>457</v>
      </c>
      <c r="E8910" s="5" t="s">
        <v>172</v>
      </c>
      <c r="F8910" s="6">
        <v>43820</v>
      </c>
      <c r="G8910" s="5" t="s">
        <v>148</v>
      </c>
      <c r="H8910" s="5" t="s">
        <v>216</v>
      </c>
      <c r="I8910">
        <v>43645</v>
      </c>
      <c r="J8910">
        <v>175</v>
      </c>
      <c r="K8910">
        <v>100</v>
      </c>
      <c r="L8910">
        <v>1</v>
      </c>
      <c r="M8910">
        <v>3750</v>
      </c>
      <c r="N8910">
        <v>2785</v>
      </c>
      <c r="O8910">
        <v>2785</v>
      </c>
      <c r="P8910">
        <v>100</v>
      </c>
      <c r="Q8910">
        <v>37.5</v>
      </c>
      <c r="R8910">
        <v>965</v>
      </c>
      <c r="S8910">
        <v>2019</v>
      </c>
      <c r="T8910">
        <v>12</v>
      </c>
      <c r="U8910">
        <v>51</v>
      </c>
    </row>
    <row r="8911" spans="1:21" x14ac:dyDescent="0.3">
      <c r="A8911" s="5" t="s">
        <v>168</v>
      </c>
      <c r="B8911" s="5" t="s">
        <v>206</v>
      </c>
      <c r="C8911" s="5" t="s">
        <v>108</v>
      </c>
      <c r="D8911" s="5" t="s">
        <v>457</v>
      </c>
      <c r="E8911" s="5" t="s">
        <v>172</v>
      </c>
      <c r="F8911" s="6">
        <v>43820</v>
      </c>
      <c r="G8911" s="5" t="s">
        <v>148</v>
      </c>
      <c r="H8911" s="5" t="s">
        <v>203</v>
      </c>
      <c r="I8911">
        <v>43645</v>
      </c>
      <c r="J8911">
        <v>175</v>
      </c>
      <c r="K8911">
        <v>206</v>
      </c>
      <c r="L8911">
        <v>2</v>
      </c>
      <c r="M8911">
        <v>7725</v>
      </c>
      <c r="N8911">
        <v>5569.9989999999998</v>
      </c>
      <c r="O8911">
        <v>2785</v>
      </c>
      <c r="P8911">
        <v>103</v>
      </c>
      <c r="Q8911">
        <v>37.5</v>
      </c>
      <c r="R8911">
        <v>2155.0010000000002</v>
      </c>
      <c r="S8911">
        <v>2019</v>
      </c>
      <c r="T8911">
        <v>12</v>
      </c>
      <c r="U8911">
        <v>51</v>
      </c>
    </row>
    <row r="8912" spans="1:21" x14ac:dyDescent="0.3">
      <c r="A8912" s="5" t="s">
        <v>168</v>
      </c>
      <c r="B8912" s="5" t="s">
        <v>206</v>
      </c>
      <c r="C8912" s="5" t="s">
        <v>108</v>
      </c>
      <c r="D8912" s="5" t="s">
        <v>457</v>
      </c>
      <c r="E8912" s="5" t="s">
        <v>172</v>
      </c>
      <c r="F8912" s="6">
        <v>43820</v>
      </c>
      <c r="G8912" s="5" t="s">
        <v>148</v>
      </c>
      <c r="H8912" s="5" t="s">
        <v>180</v>
      </c>
      <c r="I8912">
        <v>43645</v>
      </c>
      <c r="J8912">
        <v>175</v>
      </c>
      <c r="K8912">
        <v>214</v>
      </c>
      <c r="L8912">
        <v>2</v>
      </c>
      <c r="M8912">
        <v>8025</v>
      </c>
      <c r="N8912">
        <v>5569.9989999999998</v>
      </c>
      <c r="O8912">
        <v>2785</v>
      </c>
      <c r="P8912">
        <v>107</v>
      </c>
      <c r="Q8912">
        <v>37.5</v>
      </c>
      <c r="R8912">
        <v>2455.0010000000002</v>
      </c>
      <c r="S8912">
        <v>2019</v>
      </c>
      <c r="T8912">
        <v>12</v>
      </c>
      <c r="U8912">
        <v>51</v>
      </c>
    </row>
    <row r="8913" spans="1:21" x14ac:dyDescent="0.3">
      <c r="A8913" s="5" t="s">
        <v>168</v>
      </c>
      <c r="B8913" s="5" t="s">
        <v>206</v>
      </c>
      <c r="C8913" s="5" t="s">
        <v>108</v>
      </c>
      <c r="D8913" s="5" t="s">
        <v>457</v>
      </c>
      <c r="E8913" s="5" t="s">
        <v>172</v>
      </c>
      <c r="F8913" s="6">
        <v>43820</v>
      </c>
      <c r="G8913" s="5" t="s">
        <v>148</v>
      </c>
      <c r="H8913" s="5" t="s">
        <v>222</v>
      </c>
      <c r="I8913">
        <v>43645</v>
      </c>
      <c r="J8913">
        <v>175</v>
      </c>
      <c r="K8913">
        <v>114</v>
      </c>
      <c r="L8913">
        <v>1</v>
      </c>
      <c r="M8913">
        <v>4275</v>
      </c>
      <c r="N8913">
        <v>2785</v>
      </c>
      <c r="O8913">
        <v>2785</v>
      </c>
      <c r="P8913">
        <v>114</v>
      </c>
      <c r="Q8913">
        <v>37.5</v>
      </c>
      <c r="R8913">
        <v>1490</v>
      </c>
      <c r="S8913">
        <v>2019</v>
      </c>
      <c r="T8913">
        <v>12</v>
      </c>
      <c r="U8913">
        <v>51</v>
      </c>
    </row>
    <row r="8914" spans="1:21" x14ac:dyDescent="0.3">
      <c r="A8914" s="5" t="s">
        <v>168</v>
      </c>
      <c r="B8914" s="5" t="s">
        <v>206</v>
      </c>
      <c r="C8914" s="5" t="s">
        <v>108</v>
      </c>
      <c r="D8914" s="5" t="s">
        <v>457</v>
      </c>
      <c r="E8914" s="5" t="s">
        <v>172</v>
      </c>
      <c r="F8914" s="6">
        <v>43820</v>
      </c>
      <c r="G8914" s="5" t="s">
        <v>148</v>
      </c>
      <c r="H8914" s="5" t="s">
        <v>184</v>
      </c>
      <c r="I8914">
        <v>43645</v>
      </c>
      <c r="J8914">
        <v>175</v>
      </c>
      <c r="K8914">
        <v>2814</v>
      </c>
      <c r="L8914">
        <v>24</v>
      </c>
      <c r="M8914">
        <v>104118</v>
      </c>
      <c r="N8914">
        <v>66839.990999999995</v>
      </c>
      <c r="O8914">
        <v>2785</v>
      </c>
      <c r="P8914">
        <v>117.25</v>
      </c>
      <c r="Q8914">
        <v>37</v>
      </c>
      <c r="R8914">
        <v>37278.008999999998</v>
      </c>
      <c r="S8914">
        <v>2019</v>
      </c>
      <c r="T8914">
        <v>12</v>
      </c>
      <c r="U8914">
        <v>51</v>
      </c>
    </row>
    <row r="8915" spans="1:21" x14ac:dyDescent="0.3">
      <c r="A8915" s="5" t="s">
        <v>168</v>
      </c>
      <c r="B8915" s="5" t="s">
        <v>206</v>
      </c>
      <c r="C8915" s="5" t="s">
        <v>108</v>
      </c>
      <c r="D8915" s="5" t="s">
        <v>457</v>
      </c>
      <c r="E8915" s="5" t="s">
        <v>172</v>
      </c>
      <c r="F8915" s="6">
        <v>43820</v>
      </c>
      <c r="G8915" s="5" t="s">
        <v>148</v>
      </c>
      <c r="H8915" s="5" t="s">
        <v>231</v>
      </c>
      <c r="I8915">
        <v>43645</v>
      </c>
      <c r="J8915">
        <v>175</v>
      </c>
      <c r="K8915">
        <v>208</v>
      </c>
      <c r="L8915">
        <v>2</v>
      </c>
      <c r="M8915">
        <v>7800</v>
      </c>
      <c r="N8915">
        <v>5569.9989999999998</v>
      </c>
      <c r="O8915">
        <v>2785</v>
      </c>
      <c r="P8915">
        <v>104</v>
      </c>
      <c r="Q8915">
        <v>37.5</v>
      </c>
      <c r="R8915">
        <v>2230.0010000000002</v>
      </c>
      <c r="S8915">
        <v>2019</v>
      </c>
      <c r="T8915">
        <v>12</v>
      </c>
      <c r="U8915">
        <v>51</v>
      </c>
    </row>
    <row r="8916" spans="1:21" x14ac:dyDescent="0.3">
      <c r="A8916" s="5" t="s">
        <v>168</v>
      </c>
      <c r="B8916" s="5" t="s">
        <v>206</v>
      </c>
      <c r="C8916" s="5" t="s">
        <v>108</v>
      </c>
      <c r="D8916" s="5" t="s">
        <v>457</v>
      </c>
      <c r="E8916" s="5" t="s">
        <v>172</v>
      </c>
      <c r="F8916" s="6">
        <v>43820</v>
      </c>
      <c r="G8916" s="5" t="s">
        <v>148</v>
      </c>
      <c r="H8916" s="5" t="s">
        <v>186</v>
      </c>
      <c r="I8916">
        <v>43645</v>
      </c>
      <c r="J8916">
        <v>175</v>
      </c>
      <c r="K8916">
        <v>218</v>
      </c>
      <c r="L8916">
        <v>2</v>
      </c>
      <c r="M8916">
        <v>8175</v>
      </c>
      <c r="N8916">
        <v>5569.9989999999998</v>
      </c>
      <c r="O8916">
        <v>2785</v>
      </c>
      <c r="P8916">
        <v>109</v>
      </c>
      <c r="Q8916">
        <v>37.5</v>
      </c>
      <c r="R8916">
        <v>2605.0010000000002</v>
      </c>
      <c r="S8916">
        <v>2019</v>
      </c>
      <c r="T8916">
        <v>12</v>
      </c>
      <c r="U8916">
        <v>51</v>
      </c>
    </row>
    <row r="8917" spans="1:21" x14ac:dyDescent="0.3">
      <c r="A8917" s="5" t="s">
        <v>168</v>
      </c>
      <c r="B8917" s="5" t="s">
        <v>206</v>
      </c>
      <c r="C8917" s="5" t="s">
        <v>108</v>
      </c>
      <c r="D8917" s="5" t="s">
        <v>457</v>
      </c>
      <c r="E8917" s="5" t="s">
        <v>172</v>
      </c>
      <c r="F8917" s="6">
        <v>43820</v>
      </c>
      <c r="G8917" s="5" t="s">
        <v>148</v>
      </c>
      <c r="H8917" s="5" t="s">
        <v>284</v>
      </c>
      <c r="I8917">
        <v>43645</v>
      </c>
      <c r="J8917">
        <v>175</v>
      </c>
      <c r="K8917">
        <v>500</v>
      </c>
      <c r="L8917">
        <v>4</v>
      </c>
      <c r="M8917">
        <v>18750</v>
      </c>
      <c r="N8917">
        <v>11139.998</v>
      </c>
      <c r="O8917">
        <v>2785</v>
      </c>
      <c r="P8917">
        <v>125</v>
      </c>
      <c r="Q8917">
        <v>37.5</v>
      </c>
      <c r="R8917">
        <v>7610.0020000000004</v>
      </c>
      <c r="S8917">
        <v>2019</v>
      </c>
      <c r="T8917">
        <v>12</v>
      </c>
      <c r="U8917">
        <v>51</v>
      </c>
    </row>
    <row r="8918" spans="1:21" x14ac:dyDescent="0.3">
      <c r="A8918" s="5" t="s">
        <v>168</v>
      </c>
      <c r="B8918" s="5" t="s">
        <v>206</v>
      </c>
      <c r="C8918" s="5" t="s">
        <v>108</v>
      </c>
      <c r="D8918" s="5" t="s">
        <v>457</v>
      </c>
      <c r="E8918" s="5" t="s">
        <v>172</v>
      </c>
      <c r="F8918" s="6">
        <v>43820</v>
      </c>
      <c r="G8918" s="5" t="s">
        <v>148</v>
      </c>
      <c r="H8918" s="5" t="s">
        <v>225</v>
      </c>
      <c r="I8918">
        <v>43645</v>
      </c>
      <c r="J8918">
        <v>175</v>
      </c>
      <c r="K8918">
        <v>462</v>
      </c>
      <c r="L8918">
        <v>4</v>
      </c>
      <c r="M8918">
        <v>17094</v>
      </c>
      <c r="N8918">
        <v>11139.998</v>
      </c>
      <c r="O8918">
        <v>2785</v>
      </c>
      <c r="P8918">
        <v>115.5</v>
      </c>
      <c r="Q8918">
        <v>37</v>
      </c>
      <c r="R8918">
        <v>5954.0020000000004</v>
      </c>
      <c r="S8918">
        <v>2019</v>
      </c>
      <c r="T8918">
        <v>12</v>
      </c>
      <c r="U8918">
        <v>51</v>
      </c>
    </row>
    <row r="8919" spans="1:21" x14ac:dyDescent="0.3">
      <c r="A8919" s="5" t="s">
        <v>168</v>
      </c>
      <c r="B8919" s="5" t="s">
        <v>206</v>
      </c>
      <c r="C8919" s="5" t="s">
        <v>108</v>
      </c>
      <c r="D8919" s="5" t="s">
        <v>457</v>
      </c>
      <c r="E8919" s="5" t="s">
        <v>172</v>
      </c>
      <c r="F8919" s="6">
        <v>43820</v>
      </c>
      <c r="G8919" s="5" t="s">
        <v>148</v>
      </c>
      <c r="H8919" s="5" t="s">
        <v>226</v>
      </c>
      <c r="I8919">
        <v>43645</v>
      </c>
      <c r="J8919">
        <v>175</v>
      </c>
      <c r="K8919">
        <v>484</v>
      </c>
      <c r="L8919">
        <v>4</v>
      </c>
      <c r="M8919">
        <v>18150</v>
      </c>
      <c r="N8919">
        <v>11139.998</v>
      </c>
      <c r="O8919">
        <v>2785</v>
      </c>
      <c r="P8919">
        <v>121</v>
      </c>
      <c r="Q8919">
        <v>37.5</v>
      </c>
      <c r="R8919">
        <v>7010.0020000000004</v>
      </c>
      <c r="S8919">
        <v>2019</v>
      </c>
      <c r="T8919">
        <v>12</v>
      </c>
      <c r="U8919">
        <v>51</v>
      </c>
    </row>
    <row r="8920" spans="1:21" x14ac:dyDescent="0.3">
      <c r="A8920" s="5" t="s">
        <v>168</v>
      </c>
      <c r="B8920" s="5" t="s">
        <v>206</v>
      </c>
      <c r="C8920" s="5" t="s">
        <v>108</v>
      </c>
      <c r="D8920" s="5" t="s">
        <v>457</v>
      </c>
      <c r="E8920" s="5" t="s">
        <v>172</v>
      </c>
      <c r="F8920" s="6">
        <v>43820</v>
      </c>
      <c r="G8920" s="5" t="s">
        <v>148</v>
      </c>
      <c r="H8920" s="5" t="s">
        <v>191</v>
      </c>
      <c r="I8920">
        <v>43645</v>
      </c>
      <c r="J8920">
        <v>175</v>
      </c>
      <c r="K8920">
        <v>454</v>
      </c>
      <c r="L8920">
        <v>4</v>
      </c>
      <c r="M8920">
        <v>17025</v>
      </c>
      <c r="N8920">
        <v>11139.998</v>
      </c>
      <c r="O8920">
        <v>2785</v>
      </c>
      <c r="P8920">
        <v>113.5</v>
      </c>
      <c r="Q8920">
        <v>37.5</v>
      </c>
      <c r="R8920">
        <v>5885.0020000000004</v>
      </c>
      <c r="S8920">
        <v>2019</v>
      </c>
      <c r="T8920">
        <v>12</v>
      </c>
      <c r="U8920">
        <v>51</v>
      </c>
    </row>
    <row r="8921" spans="1:21" x14ac:dyDescent="0.3">
      <c r="A8921" s="5" t="s">
        <v>168</v>
      </c>
      <c r="B8921" s="5" t="s">
        <v>206</v>
      </c>
      <c r="C8921" s="5" t="s">
        <v>108</v>
      </c>
      <c r="D8921" s="5" t="s">
        <v>457</v>
      </c>
      <c r="E8921" s="5" t="s">
        <v>172</v>
      </c>
      <c r="F8921" s="6">
        <v>43820</v>
      </c>
      <c r="G8921" s="5" t="s">
        <v>148</v>
      </c>
      <c r="H8921" s="5" t="s">
        <v>187</v>
      </c>
      <c r="I8921">
        <v>43645</v>
      </c>
      <c r="J8921">
        <v>175</v>
      </c>
      <c r="K8921">
        <v>462</v>
      </c>
      <c r="L8921">
        <v>4</v>
      </c>
      <c r="M8921">
        <v>17325</v>
      </c>
      <c r="N8921">
        <v>11139.998</v>
      </c>
      <c r="O8921">
        <v>2785</v>
      </c>
      <c r="P8921">
        <v>115.5</v>
      </c>
      <c r="Q8921">
        <v>37.5</v>
      </c>
      <c r="R8921">
        <v>6185.0020000000004</v>
      </c>
      <c r="S8921">
        <v>2019</v>
      </c>
      <c r="T8921">
        <v>12</v>
      </c>
      <c r="U8921">
        <v>51</v>
      </c>
    </row>
    <row r="8922" spans="1:21" x14ac:dyDescent="0.3">
      <c r="A8922" s="5" t="s">
        <v>168</v>
      </c>
      <c r="B8922" s="5" t="s">
        <v>206</v>
      </c>
      <c r="C8922" s="5" t="s">
        <v>108</v>
      </c>
      <c r="D8922" s="5" t="s">
        <v>457</v>
      </c>
      <c r="E8922" s="5" t="s">
        <v>172</v>
      </c>
      <c r="F8922" s="6">
        <v>43820</v>
      </c>
      <c r="G8922" s="5" t="s">
        <v>148</v>
      </c>
      <c r="H8922" s="5" t="s">
        <v>321</v>
      </c>
      <c r="I8922">
        <v>43645</v>
      </c>
      <c r="J8922">
        <v>175</v>
      </c>
      <c r="K8922">
        <v>470</v>
      </c>
      <c r="L8922">
        <v>4</v>
      </c>
      <c r="M8922">
        <v>17390</v>
      </c>
      <c r="N8922">
        <v>11139.998</v>
      </c>
      <c r="O8922">
        <v>2785</v>
      </c>
      <c r="P8922">
        <v>117.5</v>
      </c>
      <c r="Q8922">
        <v>37</v>
      </c>
      <c r="R8922">
        <v>6250.0020000000004</v>
      </c>
      <c r="S8922">
        <v>2019</v>
      </c>
      <c r="T8922">
        <v>12</v>
      </c>
      <c r="U8922">
        <v>51</v>
      </c>
    </row>
    <row r="8923" spans="1:21" x14ac:dyDescent="0.3">
      <c r="A8923" s="5" t="s">
        <v>168</v>
      </c>
      <c r="B8923" s="5" t="s">
        <v>206</v>
      </c>
      <c r="C8923" s="5" t="s">
        <v>108</v>
      </c>
      <c r="D8923" s="5" t="s">
        <v>457</v>
      </c>
      <c r="E8923" s="5" t="s">
        <v>172</v>
      </c>
      <c r="F8923" s="6">
        <v>43820</v>
      </c>
      <c r="G8923" s="5" t="s">
        <v>148</v>
      </c>
      <c r="H8923" s="5" t="s">
        <v>181</v>
      </c>
      <c r="I8923">
        <v>43645</v>
      </c>
      <c r="J8923">
        <v>175</v>
      </c>
      <c r="K8923">
        <v>110</v>
      </c>
      <c r="L8923">
        <v>1</v>
      </c>
      <c r="M8923">
        <v>4125</v>
      </c>
      <c r="N8923">
        <v>2785</v>
      </c>
      <c r="O8923">
        <v>2785</v>
      </c>
      <c r="P8923">
        <v>110</v>
      </c>
      <c r="Q8923">
        <v>37.5</v>
      </c>
      <c r="R8923">
        <v>1340</v>
      </c>
      <c r="S8923">
        <v>2019</v>
      </c>
      <c r="T8923">
        <v>12</v>
      </c>
      <c r="U8923">
        <v>51</v>
      </c>
    </row>
    <row r="8924" spans="1:21" x14ac:dyDescent="0.3">
      <c r="A8924" s="5" t="s">
        <v>168</v>
      </c>
      <c r="B8924" s="5" t="s">
        <v>206</v>
      </c>
      <c r="C8924" s="5" t="s">
        <v>108</v>
      </c>
      <c r="D8924" s="5" t="s">
        <v>457</v>
      </c>
      <c r="E8924" s="5" t="s">
        <v>172</v>
      </c>
      <c r="F8924" s="6">
        <v>43820</v>
      </c>
      <c r="G8924" s="5" t="s">
        <v>148</v>
      </c>
      <c r="H8924" s="5" t="s">
        <v>183</v>
      </c>
      <c r="I8924">
        <v>43645</v>
      </c>
      <c r="J8924">
        <v>175</v>
      </c>
      <c r="K8924">
        <v>254</v>
      </c>
      <c r="L8924">
        <v>2</v>
      </c>
      <c r="M8924">
        <v>9525</v>
      </c>
      <c r="N8924">
        <v>5569.9989999999998</v>
      </c>
      <c r="O8924">
        <v>2785</v>
      </c>
      <c r="P8924">
        <v>127</v>
      </c>
      <c r="Q8924">
        <v>37.5</v>
      </c>
      <c r="R8924">
        <v>3955.0010000000002</v>
      </c>
      <c r="S8924">
        <v>2019</v>
      </c>
      <c r="T8924">
        <v>12</v>
      </c>
      <c r="U8924">
        <v>51</v>
      </c>
    </row>
    <row r="8925" spans="1:21" x14ac:dyDescent="0.3">
      <c r="A8925" s="5" t="s">
        <v>168</v>
      </c>
      <c r="B8925" s="5" t="s">
        <v>206</v>
      </c>
      <c r="C8925" s="5" t="s">
        <v>108</v>
      </c>
      <c r="D8925" s="5" t="s">
        <v>457</v>
      </c>
      <c r="E8925" s="5" t="s">
        <v>172</v>
      </c>
      <c r="F8925" s="6">
        <v>43820</v>
      </c>
      <c r="G8925" s="5" t="s">
        <v>148</v>
      </c>
      <c r="H8925" s="5" t="s">
        <v>246</v>
      </c>
      <c r="I8925">
        <v>43645</v>
      </c>
      <c r="J8925">
        <v>175</v>
      </c>
      <c r="K8925">
        <v>585</v>
      </c>
      <c r="L8925">
        <v>5</v>
      </c>
      <c r="M8925">
        <v>21937.5</v>
      </c>
      <c r="N8925">
        <v>13924.998</v>
      </c>
      <c r="O8925">
        <v>2785</v>
      </c>
      <c r="P8925">
        <v>117</v>
      </c>
      <c r="Q8925">
        <v>37.5</v>
      </c>
      <c r="R8925">
        <v>8012.5020000000004</v>
      </c>
      <c r="S8925">
        <v>2019</v>
      </c>
      <c r="T8925">
        <v>12</v>
      </c>
      <c r="U8925">
        <v>51</v>
      </c>
    </row>
    <row r="8926" spans="1:21" x14ac:dyDescent="0.3">
      <c r="A8926" s="5" t="s">
        <v>168</v>
      </c>
      <c r="B8926" s="5" t="s">
        <v>206</v>
      </c>
      <c r="C8926" s="5" t="s">
        <v>108</v>
      </c>
      <c r="D8926" s="5" t="s">
        <v>457</v>
      </c>
      <c r="E8926" s="5" t="s">
        <v>172</v>
      </c>
      <c r="F8926" s="6">
        <v>43820</v>
      </c>
      <c r="G8926" s="5" t="s">
        <v>148</v>
      </c>
      <c r="H8926" s="5" t="s">
        <v>269</v>
      </c>
      <c r="I8926">
        <v>43645</v>
      </c>
      <c r="J8926">
        <v>175</v>
      </c>
      <c r="K8926">
        <v>1150</v>
      </c>
      <c r="L8926">
        <v>10</v>
      </c>
      <c r="M8926">
        <v>42550</v>
      </c>
      <c r="N8926">
        <v>27849.995999999999</v>
      </c>
      <c r="O8926">
        <v>2785</v>
      </c>
      <c r="P8926">
        <v>115</v>
      </c>
      <c r="Q8926">
        <v>37</v>
      </c>
      <c r="R8926">
        <v>14700.004000000001</v>
      </c>
      <c r="S8926">
        <v>2019</v>
      </c>
      <c r="T8926">
        <v>12</v>
      </c>
      <c r="U8926">
        <v>51</v>
      </c>
    </row>
    <row r="8927" spans="1:21" x14ac:dyDescent="0.3">
      <c r="A8927" s="5" t="s">
        <v>168</v>
      </c>
      <c r="B8927" s="5" t="s">
        <v>206</v>
      </c>
      <c r="C8927" s="5" t="s">
        <v>108</v>
      </c>
      <c r="D8927" s="5" t="s">
        <v>457</v>
      </c>
      <c r="E8927" s="5" t="s">
        <v>172</v>
      </c>
      <c r="F8927" s="6">
        <v>43820</v>
      </c>
      <c r="G8927" s="5" t="s">
        <v>148</v>
      </c>
      <c r="H8927" s="5" t="s">
        <v>230</v>
      </c>
      <c r="I8927">
        <v>43645</v>
      </c>
      <c r="J8927">
        <v>175</v>
      </c>
      <c r="K8927">
        <v>1836</v>
      </c>
      <c r="L8927">
        <v>16</v>
      </c>
      <c r="M8927">
        <v>67932</v>
      </c>
      <c r="N8927">
        <v>44559.993999999999</v>
      </c>
      <c r="O8927">
        <v>2785</v>
      </c>
      <c r="P8927">
        <v>114.75</v>
      </c>
      <c r="Q8927">
        <v>37</v>
      </c>
      <c r="R8927">
        <v>23372.006000000001</v>
      </c>
      <c r="S8927">
        <v>2019</v>
      </c>
      <c r="T8927">
        <v>12</v>
      </c>
      <c r="U8927">
        <v>51</v>
      </c>
    </row>
    <row r="8928" spans="1:21" x14ac:dyDescent="0.3">
      <c r="A8928" s="5" t="s">
        <v>168</v>
      </c>
      <c r="B8928" s="5" t="s">
        <v>206</v>
      </c>
      <c r="C8928" s="5" t="s">
        <v>108</v>
      </c>
      <c r="D8928" s="5" t="s">
        <v>457</v>
      </c>
      <c r="E8928" s="5" t="s">
        <v>172</v>
      </c>
      <c r="F8928" s="6">
        <v>43820</v>
      </c>
      <c r="G8928" s="5" t="s">
        <v>148</v>
      </c>
      <c r="H8928" s="5" t="s">
        <v>190</v>
      </c>
      <c r="I8928">
        <v>43645</v>
      </c>
      <c r="J8928">
        <v>175</v>
      </c>
      <c r="K8928">
        <v>215</v>
      </c>
      <c r="L8928">
        <v>2</v>
      </c>
      <c r="M8928">
        <v>7955</v>
      </c>
      <c r="N8928">
        <v>5569.9989999999998</v>
      </c>
      <c r="O8928">
        <v>2785</v>
      </c>
      <c r="P8928">
        <v>107.5</v>
      </c>
      <c r="Q8928">
        <v>37</v>
      </c>
      <c r="R8928">
        <v>2385.0010000000002</v>
      </c>
      <c r="S8928">
        <v>2019</v>
      </c>
      <c r="T8928">
        <v>12</v>
      </c>
      <c r="U8928">
        <v>51</v>
      </c>
    </row>
    <row r="8929" spans="1:21" x14ac:dyDescent="0.3">
      <c r="A8929" s="5" t="s">
        <v>168</v>
      </c>
      <c r="B8929" s="5" t="s">
        <v>206</v>
      </c>
      <c r="C8929" s="5" t="s">
        <v>108</v>
      </c>
      <c r="D8929" s="5" t="s">
        <v>457</v>
      </c>
      <c r="E8929" s="5" t="s">
        <v>172</v>
      </c>
      <c r="F8929" s="6">
        <v>43820</v>
      </c>
      <c r="G8929" s="5" t="s">
        <v>148</v>
      </c>
      <c r="H8929" s="5" t="s">
        <v>190</v>
      </c>
      <c r="I8929">
        <v>43645</v>
      </c>
      <c r="J8929">
        <v>175</v>
      </c>
      <c r="K8929">
        <v>100</v>
      </c>
      <c r="L8929">
        <v>1</v>
      </c>
      <c r="M8929">
        <v>3750</v>
      </c>
      <c r="N8929">
        <v>2785</v>
      </c>
      <c r="O8929">
        <v>2785</v>
      </c>
      <c r="P8929">
        <v>100</v>
      </c>
      <c r="Q8929">
        <v>37.5</v>
      </c>
      <c r="R8929">
        <v>965</v>
      </c>
      <c r="S8929">
        <v>2019</v>
      </c>
      <c r="T8929">
        <v>12</v>
      </c>
      <c r="U8929">
        <v>51</v>
      </c>
    </row>
    <row r="8930" spans="1:21" x14ac:dyDescent="0.3">
      <c r="A8930" s="5" t="s">
        <v>168</v>
      </c>
      <c r="B8930" s="5" t="s">
        <v>169</v>
      </c>
      <c r="C8930" s="5" t="s">
        <v>170</v>
      </c>
      <c r="D8930" s="5" t="s">
        <v>455</v>
      </c>
      <c r="E8930" s="5" t="s">
        <v>172</v>
      </c>
      <c r="F8930" s="6">
        <v>43822</v>
      </c>
      <c r="G8930" s="5" t="s">
        <v>148</v>
      </c>
      <c r="H8930" s="5" t="s">
        <v>173</v>
      </c>
      <c r="I8930">
        <v>43561</v>
      </c>
      <c r="J8930">
        <v>261</v>
      </c>
      <c r="K8930">
        <v>949.4</v>
      </c>
      <c r="L8930">
        <v>1</v>
      </c>
      <c r="M8930">
        <v>3797.6</v>
      </c>
      <c r="N8930">
        <v>2552.8310000000001</v>
      </c>
      <c r="O8930">
        <v>2552.8310000000001</v>
      </c>
      <c r="P8930">
        <v>949.4</v>
      </c>
      <c r="Q8930">
        <v>4</v>
      </c>
      <c r="R8930">
        <v>1244.769</v>
      </c>
      <c r="S8930">
        <v>2019</v>
      </c>
      <c r="T8930">
        <v>12</v>
      </c>
      <c r="U8930">
        <v>52</v>
      </c>
    </row>
    <row r="8931" spans="1:21" x14ac:dyDescent="0.3">
      <c r="A8931" s="5" t="s">
        <v>168</v>
      </c>
      <c r="B8931" s="5" t="s">
        <v>169</v>
      </c>
      <c r="C8931" s="5" t="s">
        <v>170</v>
      </c>
      <c r="D8931" s="5" t="s">
        <v>463</v>
      </c>
      <c r="E8931" s="5" t="s">
        <v>172</v>
      </c>
      <c r="F8931" s="6">
        <v>43822</v>
      </c>
      <c r="G8931" s="5" t="s">
        <v>148</v>
      </c>
      <c r="H8931" s="5" t="s">
        <v>173</v>
      </c>
      <c r="I8931">
        <v>43582</v>
      </c>
      <c r="J8931">
        <v>240</v>
      </c>
      <c r="K8931">
        <v>870</v>
      </c>
      <c r="L8931">
        <v>4</v>
      </c>
      <c r="M8931">
        <v>19885.714</v>
      </c>
      <c r="N8931">
        <v>9778.3209999999999</v>
      </c>
      <c r="O8931">
        <v>2444.58</v>
      </c>
      <c r="P8931">
        <v>217.5</v>
      </c>
      <c r="Q8931">
        <v>22.857099999999999</v>
      </c>
      <c r="R8931">
        <v>10107.393</v>
      </c>
      <c r="S8931">
        <v>2019</v>
      </c>
      <c r="T8931">
        <v>12</v>
      </c>
      <c r="U8931">
        <v>52</v>
      </c>
    </row>
    <row r="8932" spans="1:21" x14ac:dyDescent="0.3">
      <c r="A8932" s="5" t="s">
        <v>168</v>
      </c>
      <c r="B8932" s="5" t="s">
        <v>169</v>
      </c>
      <c r="C8932" s="5" t="s">
        <v>170</v>
      </c>
      <c r="D8932" s="5" t="s">
        <v>440</v>
      </c>
      <c r="E8932" s="5" t="s">
        <v>172</v>
      </c>
      <c r="F8932" s="6">
        <v>43822</v>
      </c>
      <c r="G8932" s="5" t="s">
        <v>148</v>
      </c>
      <c r="H8932" s="5" t="s">
        <v>173</v>
      </c>
      <c r="I8932">
        <v>43610</v>
      </c>
      <c r="J8932">
        <v>212</v>
      </c>
      <c r="K8932">
        <v>949.4</v>
      </c>
      <c r="L8932">
        <v>9</v>
      </c>
      <c r="M8932">
        <v>34178.400000000001</v>
      </c>
      <c r="N8932">
        <v>17856.379000000001</v>
      </c>
      <c r="O8932">
        <v>1984.0419999999999</v>
      </c>
      <c r="P8932">
        <v>105.48888888888888</v>
      </c>
      <c r="Q8932">
        <v>36</v>
      </c>
      <c r="R8932">
        <v>16322.021000000001</v>
      </c>
      <c r="S8932">
        <v>2019</v>
      </c>
      <c r="T8932">
        <v>12</v>
      </c>
      <c r="U8932">
        <v>52</v>
      </c>
    </row>
    <row r="8933" spans="1:21" x14ac:dyDescent="0.3">
      <c r="A8933" s="5" t="s">
        <v>168</v>
      </c>
      <c r="B8933" s="5" t="s">
        <v>169</v>
      </c>
      <c r="C8933" s="5" t="s">
        <v>170</v>
      </c>
      <c r="D8933" s="5" t="s">
        <v>487</v>
      </c>
      <c r="E8933" s="5" t="s">
        <v>172</v>
      </c>
      <c r="F8933" s="6">
        <v>43822</v>
      </c>
      <c r="G8933" s="5" t="s">
        <v>148</v>
      </c>
      <c r="H8933" s="5" t="s">
        <v>190</v>
      </c>
      <c r="I8933">
        <v>43631</v>
      </c>
      <c r="J8933">
        <v>191</v>
      </c>
      <c r="K8933">
        <v>229</v>
      </c>
      <c r="L8933">
        <v>2</v>
      </c>
      <c r="M8933">
        <v>7557</v>
      </c>
      <c r="N8933">
        <v>4807.723</v>
      </c>
      <c r="O8933">
        <v>2403.8620000000001</v>
      </c>
      <c r="P8933">
        <v>114.5</v>
      </c>
      <c r="Q8933">
        <v>33</v>
      </c>
      <c r="R8933">
        <v>2749.277</v>
      </c>
      <c r="S8933">
        <v>2019</v>
      </c>
      <c r="T8933">
        <v>12</v>
      </c>
      <c r="U8933">
        <v>52</v>
      </c>
    </row>
    <row r="8934" spans="1:21" x14ac:dyDescent="0.3">
      <c r="A8934" s="5" t="s">
        <v>168</v>
      </c>
      <c r="B8934" s="5" t="s">
        <v>169</v>
      </c>
      <c r="C8934" s="5" t="s">
        <v>170</v>
      </c>
      <c r="D8934" s="5" t="s">
        <v>445</v>
      </c>
      <c r="E8934" s="5" t="s">
        <v>172</v>
      </c>
      <c r="F8934" s="6">
        <v>43822</v>
      </c>
      <c r="G8934" s="5" t="s">
        <v>148</v>
      </c>
      <c r="H8934" s="5" t="s">
        <v>173</v>
      </c>
      <c r="I8934">
        <v>43645</v>
      </c>
      <c r="J8934">
        <v>177</v>
      </c>
      <c r="K8934">
        <v>870</v>
      </c>
      <c r="L8934">
        <v>3</v>
      </c>
      <c r="M8934">
        <v>14914.286</v>
      </c>
      <c r="N8934">
        <v>8377.3549999999996</v>
      </c>
      <c r="O8934">
        <v>2792.4520000000002</v>
      </c>
      <c r="P8934">
        <v>290</v>
      </c>
      <c r="Q8934">
        <v>17.142900000000001</v>
      </c>
      <c r="R8934">
        <v>6536.9309999999996</v>
      </c>
      <c r="S8934">
        <v>2019</v>
      </c>
      <c r="T8934">
        <v>12</v>
      </c>
      <c r="U8934">
        <v>52</v>
      </c>
    </row>
    <row r="8935" spans="1:21" x14ac:dyDescent="0.3">
      <c r="A8935" s="5" t="s">
        <v>168</v>
      </c>
      <c r="B8935" s="5" t="s">
        <v>169</v>
      </c>
      <c r="C8935" s="5" t="s">
        <v>170</v>
      </c>
      <c r="D8935" s="5" t="s">
        <v>485</v>
      </c>
      <c r="E8935" s="5" t="s">
        <v>172</v>
      </c>
      <c r="F8935" s="6">
        <v>43822</v>
      </c>
      <c r="G8935" s="5" t="s">
        <v>148</v>
      </c>
      <c r="H8935" s="5" t="s">
        <v>253</v>
      </c>
      <c r="I8935">
        <v>43625</v>
      </c>
      <c r="J8935">
        <v>197</v>
      </c>
      <c r="K8935">
        <v>87</v>
      </c>
      <c r="L8935">
        <v>1</v>
      </c>
      <c r="M8935">
        <v>3219</v>
      </c>
      <c r="N8935">
        <v>2824.4870000000001</v>
      </c>
      <c r="O8935">
        <v>2824.4870000000001</v>
      </c>
      <c r="P8935">
        <v>87</v>
      </c>
      <c r="Q8935">
        <v>37</v>
      </c>
      <c r="R8935">
        <v>394.51299999999998</v>
      </c>
      <c r="S8935">
        <v>2019</v>
      </c>
      <c r="T8935">
        <v>12</v>
      </c>
      <c r="U8935">
        <v>52</v>
      </c>
    </row>
    <row r="8936" spans="1:21" x14ac:dyDescent="0.3">
      <c r="A8936" s="5" t="s">
        <v>168</v>
      </c>
      <c r="B8936" s="5" t="s">
        <v>169</v>
      </c>
      <c r="C8936" s="5" t="s">
        <v>170</v>
      </c>
      <c r="D8936" s="5" t="s">
        <v>449</v>
      </c>
      <c r="E8936" s="5" t="s">
        <v>172</v>
      </c>
      <c r="F8936" s="6">
        <v>43822</v>
      </c>
      <c r="G8936" s="5" t="s">
        <v>148</v>
      </c>
      <c r="H8936" s="5" t="s">
        <v>253</v>
      </c>
      <c r="I8936">
        <v>43632</v>
      </c>
      <c r="J8936">
        <v>190</v>
      </c>
      <c r="K8936">
        <v>85.8</v>
      </c>
      <c r="L8936">
        <v>1</v>
      </c>
      <c r="M8936">
        <v>3145</v>
      </c>
      <c r="N8936">
        <v>2662.25</v>
      </c>
      <c r="O8936">
        <v>2662.25</v>
      </c>
      <c r="P8936">
        <v>85.8</v>
      </c>
      <c r="Q8936">
        <v>36.655000000000001</v>
      </c>
      <c r="R8936">
        <v>482.75</v>
      </c>
      <c r="S8936">
        <v>2019</v>
      </c>
      <c r="T8936">
        <v>12</v>
      </c>
      <c r="U8936">
        <v>52</v>
      </c>
    </row>
    <row r="8937" spans="1:21" x14ac:dyDescent="0.3">
      <c r="A8937" s="5" t="s">
        <v>168</v>
      </c>
      <c r="B8937" s="5" t="s">
        <v>175</v>
      </c>
      <c r="C8937" s="5" t="s">
        <v>84</v>
      </c>
      <c r="D8937" s="5" t="s">
        <v>488</v>
      </c>
      <c r="E8937" s="5" t="s">
        <v>172</v>
      </c>
      <c r="F8937" s="6">
        <v>43822</v>
      </c>
      <c r="G8937" s="5" t="s">
        <v>148</v>
      </c>
      <c r="H8937" s="5" t="s">
        <v>212</v>
      </c>
      <c r="I8937">
        <v>43660</v>
      </c>
      <c r="J8937">
        <v>162</v>
      </c>
      <c r="K8937">
        <v>122</v>
      </c>
      <c r="L8937">
        <v>1</v>
      </c>
      <c r="M8937">
        <v>4026</v>
      </c>
      <c r="N8937">
        <v>2594.1469999999999</v>
      </c>
      <c r="O8937">
        <v>2594.1469999999999</v>
      </c>
      <c r="P8937">
        <v>122</v>
      </c>
      <c r="Q8937">
        <v>33</v>
      </c>
      <c r="R8937">
        <v>1431.8530000000001</v>
      </c>
      <c r="S8937">
        <v>2019</v>
      </c>
      <c r="T8937">
        <v>12</v>
      </c>
      <c r="U8937">
        <v>52</v>
      </c>
    </row>
    <row r="8938" spans="1:21" x14ac:dyDescent="0.3">
      <c r="A8938" s="5" t="s">
        <v>168</v>
      </c>
      <c r="B8938" s="5" t="s">
        <v>175</v>
      </c>
      <c r="C8938" s="5" t="s">
        <v>86</v>
      </c>
      <c r="D8938" s="5" t="s">
        <v>445</v>
      </c>
      <c r="E8938" s="5" t="s">
        <v>172</v>
      </c>
      <c r="F8938" s="6">
        <v>43822</v>
      </c>
      <c r="G8938" s="5" t="s">
        <v>148</v>
      </c>
      <c r="H8938" s="5" t="s">
        <v>208</v>
      </c>
      <c r="I8938">
        <v>43645</v>
      </c>
      <c r="J8938">
        <v>177</v>
      </c>
      <c r="K8938">
        <v>111</v>
      </c>
      <c r="L8938">
        <v>1</v>
      </c>
      <c r="M8938">
        <v>3663</v>
      </c>
      <c r="N8938">
        <v>2792.4520000000002</v>
      </c>
      <c r="O8938">
        <v>2792.4520000000002</v>
      </c>
      <c r="P8938">
        <v>111</v>
      </c>
      <c r="Q8938">
        <v>33</v>
      </c>
      <c r="R8938">
        <v>870.548</v>
      </c>
      <c r="S8938">
        <v>2019</v>
      </c>
      <c r="T8938">
        <v>12</v>
      </c>
      <c r="U8938">
        <v>52</v>
      </c>
    </row>
    <row r="8939" spans="1:21" x14ac:dyDescent="0.3">
      <c r="A8939" s="5" t="s">
        <v>168</v>
      </c>
      <c r="B8939" s="5" t="s">
        <v>175</v>
      </c>
      <c r="C8939" s="5" t="s">
        <v>86</v>
      </c>
      <c r="D8939" s="5" t="s">
        <v>445</v>
      </c>
      <c r="E8939" s="5" t="s">
        <v>172</v>
      </c>
      <c r="F8939" s="6">
        <v>43822</v>
      </c>
      <c r="G8939" s="5" t="s">
        <v>148</v>
      </c>
      <c r="H8939" s="5" t="s">
        <v>190</v>
      </c>
      <c r="I8939">
        <v>43645</v>
      </c>
      <c r="J8939">
        <v>177</v>
      </c>
      <c r="K8939">
        <v>75</v>
      </c>
      <c r="L8939">
        <v>1</v>
      </c>
      <c r="M8939">
        <v>2775</v>
      </c>
      <c r="N8939">
        <v>2792.4520000000002</v>
      </c>
      <c r="O8939">
        <v>2792.4520000000002</v>
      </c>
      <c r="P8939">
        <v>75</v>
      </c>
      <c r="Q8939">
        <v>37</v>
      </c>
      <c r="R8939">
        <v>-17.452000000000002</v>
      </c>
      <c r="S8939">
        <v>2019</v>
      </c>
      <c r="T8939">
        <v>12</v>
      </c>
      <c r="U8939">
        <v>52</v>
      </c>
    </row>
    <row r="8940" spans="1:21" x14ac:dyDescent="0.3">
      <c r="A8940" s="5" t="s">
        <v>168</v>
      </c>
      <c r="B8940" s="5" t="s">
        <v>175</v>
      </c>
      <c r="C8940" s="5" t="s">
        <v>86</v>
      </c>
      <c r="D8940" s="5" t="s">
        <v>445</v>
      </c>
      <c r="E8940" s="5" t="s">
        <v>172</v>
      </c>
      <c r="F8940" s="6">
        <v>43822</v>
      </c>
      <c r="G8940" s="5" t="s">
        <v>148</v>
      </c>
      <c r="H8940" s="5" t="s">
        <v>212</v>
      </c>
      <c r="I8940">
        <v>43645</v>
      </c>
      <c r="J8940">
        <v>177</v>
      </c>
      <c r="K8940">
        <v>119.5</v>
      </c>
      <c r="L8940">
        <v>1</v>
      </c>
      <c r="M8940">
        <v>3943.5</v>
      </c>
      <c r="N8940">
        <v>2792.4520000000002</v>
      </c>
      <c r="O8940">
        <v>2792.4520000000002</v>
      </c>
      <c r="P8940">
        <v>119.5</v>
      </c>
      <c r="Q8940">
        <v>33</v>
      </c>
      <c r="R8940">
        <v>1151.048</v>
      </c>
      <c r="S8940">
        <v>2019</v>
      </c>
      <c r="T8940">
        <v>12</v>
      </c>
      <c r="U8940">
        <v>52</v>
      </c>
    </row>
    <row r="8941" spans="1:21" x14ac:dyDescent="0.3">
      <c r="A8941" s="5" t="s">
        <v>168</v>
      </c>
      <c r="B8941" s="5" t="s">
        <v>175</v>
      </c>
      <c r="C8941" s="5" t="s">
        <v>88</v>
      </c>
      <c r="D8941" s="5" t="s">
        <v>494</v>
      </c>
      <c r="E8941" s="5" t="s">
        <v>172</v>
      </c>
      <c r="F8941" s="6">
        <v>43822</v>
      </c>
      <c r="G8941" s="5" t="s">
        <v>148</v>
      </c>
      <c r="H8941" s="5" t="s">
        <v>235</v>
      </c>
      <c r="I8941">
        <v>43652</v>
      </c>
      <c r="J8941">
        <v>170</v>
      </c>
      <c r="K8941">
        <v>96</v>
      </c>
      <c r="L8941">
        <v>1</v>
      </c>
      <c r="M8941">
        <v>3552</v>
      </c>
      <c r="N8941">
        <v>2637.5529999999999</v>
      </c>
      <c r="O8941">
        <v>2637.5529999999999</v>
      </c>
      <c r="P8941">
        <v>96</v>
      </c>
      <c r="Q8941">
        <v>37</v>
      </c>
      <c r="R8941">
        <v>914.447</v>
      </c>
      <c r="S8941">
        <v>2019</v>
      </c>
      <c r="T8941">
        <v>12</v>
      </c>
      <c r="U8941">
        <v>52</v>
      </c>
    </row>
    <row r="8942" spans="1:21" x14ac:dyDescent="0.3">
      <c r="A8942" s="5" t="s">
        <v>168</v>
      </c>
      <c r="B8942" s="5" t="s">
        <v>206</v>
      </c>
      <c r="C8942" s="5" t="s">
        <v>107</v>
      </c>
      <c r="D8942" s="5" t="s">
        <v>452</v>
      </c>
      <c r="E8942" s="5" t="s">
        <v>172</v>
      </c>
      <c r="F8942" s="6">
        <v>43822</v>
      </c>
      <c r="G8942" s="5" t="s">
        <v>148</v>
      </c>
      <c r="H8942" s="5" t="s">
        <v>194</v>
      </c>
      <c r="I8942">
        <v>43639</v>
      </c>
      <c r="J8942">
        <v>183</v>
      </c>
      <c r="K8942">
        <v>494.2</v>
      </c>
      <c r="L8942">
        <v>4</v>
      </c>
      <c r="M8942">
        <v>18285.400000000001</v>
      </c>
      <c r="N8942">
        <v>12584.154</v>
      </c>
      <c r="O8942">
        <v>3146.038</v>
      </c>
      <c r="P8942">
        <v>123.55</v>
      </c>
      <c r="Q8942">
        <v>37</v>
      </c>
      <c r="R8942">
        <v>5701.2460000000001</v>
      </c>
      <c r="S8942">
        <v>2019</v>
      </c>
      <c r="T8942">
        <v>12</v>
      </c>
      <c r="U8942">
        <v>52</v>
      </c>
    </row>
    <row r="8943" spans="1:21" x14ac:dyDescent="0.3">
      <c r="A8943" s="5" t="s">
        <v>168</v>
      </c>
      <c r="B8943" s="5" t="s">
        <v>206</v>
      </c>
      <c r="C8943" s="5" t="s">
        <v>107</v>
      </c>
      <c r="D8943" s="5" t="s">
        <v>452</v>
      </c>
      <c r="E8943" s="5" t="s">
        <v>172</v>
      </c>
      <c r="F8943" s="6">
        <v>43822</v>
      </c>
      <c r="G8943" s="5" t="s">
        <v>148</v>
      </c>
      <c r="H8943" s="5" t="s">
        <v>258</v>
      </c>
      <c r="I8943">
        <v>43639</v>
      </c>
      <c r="J8943">
        <v>183</v>
      </c>
      <c r="K8943">
        <v>188.6</v>
      </c>
      <c r="L8943">
        <v>2</v>
      </c>
      <c r="M8943">
        <v>7072.5</v>
      </c>
      <c r="N8943">
        <v>6292.0770000000002</v>
      </c>
      <c r="O8943">
        <v>3146.038</v>
      </c>
      <c r="P8943">
        <v>94.3</v>
      </c>
      <c r="Q8943">
        <v>37.5</v>
      </c>
      <c r="R8943">
        <v>780.423</v>
      </c>
      <c r="S8943">
        <v>2019</v>
      </c>
      <c r="T8943">
        <v>12</v>
      </c>
      <c r="U8943">
        <v>52</v>
      </c>
    </row>
    <row r="8944" spans="1:21" x14ac:dyDescent="0.3">
      <c r="A8944" s="5" t="s">
        <v>168</v>
      </c>
      <c r="B8944" s="5" t="s">
        <v>206</v>
      </c>
      <c r="C8944" s="5" t="s">
        <v>108</v>
      </c>
      <c r="D8944" s="5" t="s">
        <v>457</v>
      </c>
      <c r="E8944" s="5" t="s">
        <v>172</v>
      </c>
      <c r="F8944" s="6">
        <v>43822</v>
      </c>
      <c r="G8944" s="5" t="s">
        <v>148</v>
      </c>
      <c r="H8944" s="5" t="s">
        <v>371</v>
      </c>
      <c r="I8944">
        <v>43645</v>
      </c>
      <c r="J8944">
        <v>177</v>
      </c>
      <c r="K8944">
        <v>1147.5999999999999</v>
      </c>
      <c r="L8944">
        <v>10</v>
      </c>
      <c r="M8944">
        <v>43035</v>
      </c>
      <c r="N8944">
        <v>27849.995999999999</v>
      </c>
      <c r="O8944">
        <v>2785</v>
      </c>
      <c r="P8944">
        <v>114.75999999999999</v>
      </c>
      <c r="Q8944">
        <v>37.5</v>
      </c>
      <c r="R8944">
        <v>15185.004000000001</v>
      </c>
      <c r="S8944">
        <v>2019</v>
      </c>
      <c r="T8944">
        <v>12</v>
      </c>
      <c r="U8944">
        <v>52</v>
      </c>
    </row>
    <row r="8945" spans="1:21" x14ac:dyDescent="0.3">
      <c r="A8945" s="5" t="s">
        <v>168</v>
      </c>
      <c r="B8945" s="5" t="s">
        <v>206</v>
      </c>
      <c r="C8945" s="5" t="s">
        <v>108</v>
      </c>
      <c r="D8945" s="5" t="s">
        <v>457</v>
      </c>
      <c r="E8945" s="5" t="s">
        <v>172</v>
      </c>
      <c r="F8945" s="6">
        <v>43822</v>
      </c>
      <c r="G8945" s="5" t="s">
        <v>148</v>
      </c>
      <c r="H8945" s="5" t="s">
        <v>178</v>
      </c>
      <c r="I8945">
        <v>43645</v>
      </c>
      <c r="J8945">
        <v>177</v>
      </c>
      <c r="K8945">
        <v>536.4</v>
      </c>
      <c r="L8945">
        <v>5</v>
      </c>
      <c r="M8945">
        <v>19846.8</v>
      </c>
      <c r="N8945">
        <v>13924.998</v>
      </c>
      <c r="O8945">
        <v>2785</v>
      </c>
      <c r="P8945">
        <v>107.28</v>
      </c>
      <c r="Q8945">
        <v>37</v>
      </c>
      <c r="R8945">
        <v>5921.8019999999997</v>
      </c>
      <c r="S8945">
        <v>2019</v>
      </c>
      <c r="T8945">
        <v>12</v>
      </c>
      <c r="U8945">
        <v>52</v>
      </c>
    </row>
    <row r="8946" spans="1:21" x14ac:dyDescent="0.3">
      <c r="A8946" s="5" t="s">
        <v>168</v>
      </c>
      <c r="B8946" s="5" t="s">
        <v>206</v>
      </c>
      <c r="C8946" s="5" t="s">
        <v>108</v>
      </c>
      <c r="D8946" s="5" t="s">
        <v>457</v>
      </c>
      <c r="E8946" s="5" t="s">
        <v>172</v>
      </c>
      <c r="F8946" s="6">
        <v>43822</v>
      </c>
      <c r="G8946" s="5" t="s">
        <v>148</v>
      </c>
      <c r="H8946" s="5" t="s">
        <v>198</v>
      </c>
      <c r="I8946">
        <v>43645</v>
      </c>
      <c r="J8946">
        <v>177</v>
      </c>
      <c r="K8946">
        <v>402.8</v>
      </c>
      <c r="L8946">
        <v>3</v>
      </c>
      <c r="M8946">
        <v>14903.6</v>
      </c>
      <c r="N8946">
        <v>8354.9989999999998</v>
      </c>
      <c r="O8946">
        <v>2785</v>
      </c>
      <c r="P8946">
        <v>134.26666666666668</v>
      </c>
      <c r="Q8946">
        <v>37</v>
      </c>
      <c r="R8946">
        <v>6548.6009999999997</v>
      </c>
      <c r="S8946">
        <v>2019</v>
      </c>
      <c r="T8946">
        <v>12</v>
      </c>
      <c r="U8946">
        <v>52</v>
      </c>
    </row>
    <row r="8947" spans="1:21" x14ac:dyDescent="0.3">
      <c r="A8947" s="5" t="s">
        <v>168</v>
      </c>
      <c r="B8947" s="5" t="s">
        <v>206</v>
      </c>
      <c r="C8947" s="5" t="s">
        <v>108</v>
      </c>
      <c r="D8947" s="5" t="s">
        <v>457</v>
      </c>
      <c r="E8947" s="5" t="s">
        <v>172</v>
      </c>
      <c r="F8947" s="6">
        <v>43822</v>
      </c>
      <c r="G8947" s="5" t="s">
        <v>148</v>
      </c>
      <c r="H8947" s="5" t="s">
        <v>197</v>
      </c>
      <c r="I8947">
        <v>43645</v>
      </c>
      <c r="J8947">
        <v>177</v>
      </c>
      <c r="K8947">
        <v>1455.4</v>
      </c>
      <c r="L8947">
        <v>12</v>
      </c>
      <c r="M8947">
        <v>53849.8</v>
      </c>
      <c r="N8947">
        <v>33419.995000000003</v>
      </c>
      <c r="O8947">
        <v>2785</v>
      </c>
      <c r="P8947">
        <v>121.28333333333335</v>
      </c>
      <c r="Q8947">
        <v>37</v>
      </c>
      <c r="R8947">
        <v>20429.805</v>
      </c>
      <c r="S8947">
        <v>2019</v>
      </c>
      <c r="T8947">
        <v>12</v>
      </c>
      <c r="U8947">
        <v>52</v>
      </c>
    </row>
    <row r="8948" spans="1:21" x14ac:dyDescent="0.3">
      <c r="A8948" s="5" t="s">
        <v>168</v>
      </c>
      <c r="B8948" s="5" t="s">
        <v>206</v>
      </c>
      <c r="C8948" s="5" t="s">
        <v>108</v>
      </c>
      <c r="D8948" s="5" t="s">
        <v>457</v>
      </c>
      <c r="E8948" s="5" t="s">
        <v>172</v>
      </c>
      <c r="F8948" s="6">
        <v>43822</v>
      </c>
      <c r="G8948" s="5" t="s">
        <v>148</v>
      </c>
      <c r="H8948" s="5" t="s">
        <v>311</v>
      </c>
      <c r="I8948">
        <v>43645</v>
      </c>
      <c r="J8948">
        <v>177</v>
      </c>
      <c r="K8948">
        <v>267</v>
      </c>
      <c r="L8948">
        <v>2</v>
      </c>
      <c r="M8948">
        <v>9879</v>
      </c>
      <c r="N8948">
        <v>5569.9989999999998</v>
      </c>
      <c r="O8948">
        <v>2785</v>
      </c>
      <c r="P8948">
        <v>133.5</v>
      </c>
      <c r="Q8948">
        <v>37</v>
      </c>
      <c r="R8948">
        <v>4309.0010000000002</v>
      </c>
      <c r="S8948">
        <v>2019</v>
      </c>
      <c r="T8948">
        <v>12</v>
      </c>
      <c r="U8948">
        <v>52</v>
      </c>
    </row>
    <row r="8949" spans="1:21" x14ac:dyDescent="0.3">
      <c r="A8949" s="5" t="s">
        <v>168</v>
      </c>
      <c r="B8949" s="5" t="s">
        <v>206</v>
      </c>
      <c r="C8949" s="5" t="s">
        <v>108</v>
      </c>
      <c r="D8949" s="5" t="s">
        <v>457</v>
      </c>
      <c r="E8949" s="5" t="s">
        <v>172</v>
      </c>
      <c r="F8949" s="6">
        <v>43822</v>
      </c>
      <c r="G8949" s="5" t="s">
        <v>148</v>
      </c>
      <c r="H8949" s="5" t="s">
        <v>235</v>
      </c>
      <c r="I8949">
        <v>43645</v>
      </c>
      <c r="J8949">
        <v>177</v>
      </c>
      <c r="K8949">
        <v>216.8</v>
      </c>
      <c r="L8949">
        <v>2</v>
      </c>
      <c r="M8949">
        <v>8021.6</v>
      </c>
      <c r="N8949">
        <v>5569.9989999999998</v>
      </c>
      <c r="O8949">
        <v>2785</v>
      </c>
      <c r="P8949">
        <v>108.4</v>
      </c>
      <c r="Q8949">
        <v>37</v>
      </c>
      <c r="R8949">
        <v>2451.6010000000001</v>
      </c>
      <c r="S8949">
        <v>2019</v>
      </c>
      <c r="T8949">
        <v>12</v>
      </c>
      <c r="U8949">
        <v>52</v>
      </c>
    </row>
    <row r="8950" spans="1:21" x14ac:dyDescent="0.3">
      <c r="A8950" s="5" t="s">
        <v>168</v>
      </c>
      <c r="B8950" s="5" t="s">
        <v>206</v>
      </c>
      <c r="C8950" s="5" t="s">
        <v>108</v>
      </c>
      <c r="D8950" s="5" t="s">
        <v>457</v>
      </c>
      <c r="E8950" s="5" t="s">
        <v>172</v>
      </c>
      <c r="F8950" s="6">
        <v>43822</v>
      </c>
      <c r="G8950" s="5" t="s">
        <v>148</v>
      </c>
      <c r="H8950" s="5" t="s">
        <v>351</v>
      </c>
      <c r="I8950">
        <v>43645</v>
      </c>
      <c r="J8950">
        <v>177</v>
      </c>
      <c r="K8950">
        <v>724.4</v>
      </c>
      <c r="L8950">
        <v>6</v>
      </c>
      <c r="M8950">
        <v>26802.799999999999</v>
      </c>
      <c r="N8950">
        <v>16878.786</v>
      </c>
      <c r="O8950">
        <v>2813.1309999999999</v>
      </c>
      <c r="P8950">
        <v>120.73333333333333</v>
      </c>
      <c r="Q8950">
        <v>37</v>
      </c>
      <c r="R8950">
        <v>9924.0139999999992</v>
      </c>
      <c r="S8950">
        <v>2019</v>
      </c>
      <c r="T8950">
        <v>12</v>
      </c>
      <c r="U8950">
        <v>52</v>
      </c>
    </row>
    <row r="8951" spans="1:21" x14ac:dyDescent="0.3">
      <c r="A8951" s="5" t="s">
        <v>168</v>
      </c>
      <c r="B8951" s="5" t="s">
        <v>206</v>
      </c>
      <c r="C8951" s="5" t="s">
        <v>108</v>
      </c>
      <c r="D8951" s="5" t="s">
        <v>457</v>
      </c>
      <c r="E8951" s="5" t="s">
        <v>172</v>
      </c>
      <c r="F8951" s="6">
        <v>43822</v>
      </c>
      <c r="G8951" s="5" t="s">
        <v>148</v>
      </c>
      <c r="H8951" s="5" t="s">
        <v>190</v>
      </c>
      <c r="I8951">
        <v>43645</v>
      </c>
      <c r="J8951">
        <v>177</v>
      </c>
      <c r="K8951">
        <v>116.6</v>
      </c>
      <c r="L8951">
        <v>1</v>
      </c>
      <c r="M8951">
        <v>4314.2</v>
      </c>
      <c r="N8951">
        <v>2813.1309999999999</v>
      </c>
      <c r="O8951">
        <v>2813.1309999999999</v>
      </c>
      <c r="P8951">
        <v>116.6</v>
      </c>
      <c r="Q8951">
        <v>37</v>
      </c>
      <c r="R8951">
        <v>1501.069</v>
      </c>
      <c r="S8951">
        <v>2019</v>
      </c>
      <c r="T8951">
        <v>12</v>
      </c>
      <c r="U8951">
        <v>52</v>
      </c>
    </row>
    <row r="8952" spans="1:21" x14ac:dyDescent="0.3">
      <c r="A8952" s="5" t="s">
        <v>168</v>
      </c>
      <c r="B8952" s="5" t="s">
        <v>206</v>
      </c>
      <c r="C8952" s="5" t="s">
        <v>109</v>
      </c>
      <c r="D8952" s="5" t="s">
        <v>473</v>
      </c>
      <c r="E8952" s="5" t="s">
        <v>172</v>
      </c>
      <c r="F8952" s="6">
        <v>43822</v>
      </c>
      <c r="G8952" s="5" t="s">
        <v>148</v>
      </c>
      <c r="H8952" s="5" t="s">
        <v>208</v>
      </c>
      <c r="I8952">
        <v>43651</v>
      </c>
      <c r="J8952">
        <v>171</v>
      </c>
      <c r="K8952">
        <v>102.2</v>
      </c>
      <c r="L8952">
        <v>1</v>
      </c>
      <c r="M8952">
        <v>3372.6</v>
      </c>
      <c r="N8952">
        <v>2755.5410000000002</v>
      </c>
      <c r="O8952">
        <v>2755.5410000000002</v>
      </c>
      <c r="P8952">
        <v>102.2</v>
      </c>
      <c r="Q8952">
        <v>33</v>
      </c>
      <c r="R8952">
        <v>617.05899999999997</v>
      </c>
      <c r="S8952">
        <v>2019</v>
      </c>
      <c r="T8952">
        <v>12</v>
      </c>
      <c r="U8952">
        <v>52</v>
      </c>
    </row>
    <row r="8953" spans="1:21" x14ac:dyDescent="0.3">
      <c r="A8953" s="5" t="s">
        <v>168</v>
      </c>
      <c r="B8953" s="5" t="s">
        <v>206</v>
      </c>
      <c r="C8953" s="5" t="s">
        <v>112</v>
      </c>
      <c r="D8953" s="5" t="s">
        <v>497</v>
      </c>
      <c r="E8953" s="5" t="s">
        <v>172</v>
      </c>
      <c r="F8953" s="6">
        <v>43822</v>
      </c>
      <c r="G8953" s="5" t="s">
        <v>148</v>
      </c>
      <c r="H8953" s="5" t="s">
        <v>173</v>
      </c>
      <c r="I8953">
        <v>43726</v>
      </c>
      <c r="J8953">
        <v>96</v>
      </c>
      <c r="K8953">
        <v>557.79999999999995</v>
      </c>
      <c r="L8953">
        <v>5</v>
      </c>
      <c r="M8953">
        <v>22312</v>
      </c>
      <c r="N8953">
        <v>5571.6180000000004</v>
      </c>
      <c r="O8953">
        <v>1114.3240000000001</v>
      </c>
      <c r="P8953">
        <v>111.55999999999999</v>
      </c>
      <c r="Q8953">
        <v>40</v>
      </c>
      <c r="R8953">
        <v>16740.382000000001</v>
      </c>
      <c r="S8953">
        <v>2019</v>
      </c>
      <c r="T8953">
        <v>12</v>
      </c>
      <c r="U8953">
        <v>52</v>
      </c>
    </row>
    <row r="8954" spans="1:21" x14ac:dyDescent="0.3">
      <c r="A8954" s="5" t="s">
        <v>168</v>
      </c>
      <c r="B8954" s="5" t="s">
        <v>206</v>
      </c>
      <c r="C8954" s="5" t="s">
        <v>108</v>
      </c>
      <c r="D8954" s="5" t="s">
        <v>457</v>
      </c>
      <c r="E8954" s="5" t="s">
        <v>172</v>
      </c>
      <c r="F8954" s="6">
        <v>43823</v>
      </c>
      <c r="G8954" s="5" t="s">
        <v>148</v>
      </c>
      <c r="H8954" s="5" t="s">
        <v>230</v>
      </c>
      <c r="I8954">
        <v>43645</v>
      </c>
      <c r="J8954">
        <v>178</v>
      </c>
      <c r="K8954">
        <v>1897</v>
      </c>
      <c r="L8954">
        <v>15</v>
      </c>
      <c r="M8954">
        <v>72086</v>
      </c>
      <c r="N8954">
        <v>42319.006000000001</v>
      </c>
      <c r="O8954">
        <v>2821.2669999999998</v>
      </c>
      <c r="P8954">
        <v>126.46666666666667</v>
      </c>
      <c r="Q8954">
        <v>38</v>
      </c>
      <c r="R8954">
        <v>29766.993999999999</v>
      </c>
      <c r="S8954">
        <v>2019</v>
      </c>
      <c r="T8954">
        <v>12</v>
      </c>
      <c r="U8954">
        <v>52</v>
      </c>
    </row>
    <row r="8955" spans="1:21" x14ac:dyDescent="0.3">
      <c r="A8955" s="5" t="s">
        <v>168</v>
      </c>
      <c r="B8955" s="5" t="s">
        <v>206</v>
      </c>
      <c r="C8955" s="5" t="s">
        <v>108</v>
      </c>
      <c r="D8955" s="5" t="s">
        <v>457</v>
      </c>
      <c r="E8955" s="5" t="s">
        <v>172</v>
      </c>
      <c r="F8955" s="6">
        <v>43823</v>
      </c>
      <c r="G8955" s="5" t="s">
        <v>148</v>
      </c>
      <c r="H8955" s="5" t="s">
        <v>180</v>
      </c>
      <c r="I8955">
        <v>43645</v>
      </c>
      <c r="J8955">
        <v>178</v>
      </c>
      <c r="K8955">
        <v>118</v>
      </c>
      <c r="L8955">
        <v>1</v>
      </c>
      <c r="M8955">
        <v>4543</v>
      </c>
      <c r="N8955">
        <v>2821.2669999999998</v>
      </c>
      <c r="O8955">
        <v>2821.2669999999998</v>
      </c>
      <c r="P8955">
        <v>118</v>
      </c>
      <c r="Q8955">
        <v>38.5</v>
      </c>
      <c r="R8955">
        <v>1721.7329999999999</v>
      </c>
      <c r="S8955">
        <v>2019</v>
      </c>
      <c r="T8955">
        <v>12</v>
      </c>
      <c r="U8955">
        <v>52</v>
      </c>
    </row>
    <row r="8956" spans="1:21" x14ac:dyDescent="0.3">
      <c r="A8956" s="5" t="s">
        <v>168</v>
      </c>
      <c r="B8956" s="5" t="s">
        <v>206</v>
      </c>
      <c r="C8956" s="5" t="s">
        <v>109</v>
      </c>
      <c r="D8956" s="5" t="s">
        <v>473</v>
      </c>
      <c r="E8956" s="5" t="s">
        <v>172</v>
      </c>
      <c r="F8956" s="6">
        <v>43823</v>
      </c>
      <c r="G8956" s="5" t="s">
        <v>148</v>
      </c>
      <c r="H8956" s="5" t="s">
        <v>218</v>
      </c>
      <c r="I8956">
        <v>43651</v>
      </c>
      <c r="J8956">
        <v>172</v>
      </c>
      <c r="K8956">
        <v>650</v>
      </c>
      <c r="L8956">
        <v>6</v>
      </c>
      <c r="M8956">
        <v>25025</v>
      </c>
      <c r="N8956">
        <v>16533.245999999999</v>
      </c>
      <c r="O8956">
        <v>2755.5410000000002</v>
      </c>
      <c r="P8956">
        <v>108.33333333333333</v>
      </c>
      <c r="Q8956">
        <v>38.5</v>
      </c>
      <c r="R8956">
        <v>8491.7540000000008</v>
      </c>
      <c r="S8956">
        <v>2019</v>
      </c>
      <c r="T8956">
        <v>12</v>
      </c>
      <c r="U8956">
        <v>52</v>
      </c>
    </row>
    <row r="8957" spans="1:21" x14ac:dyDescent="0.3">
      <c r="A8957" s="5" t="s">
        <v>168</v>
      </c>
      <c r="B8957" s="5" t="s">
        <v>206</v>
      </c>
      <c r="C8957" s="5" t="s">
        <v>109</v>
      </c>
      <c r="D8957" s="5" t="s">
        <v>473</v>
      </c>
      <c r="E8957" s="5" t="s">
        <v>172</v>
      </c>
      <c r="F8957" s="6">
        <v>43823</v>
      </c>
      <c r="G8957" s="5" t="s">
        <v>148</v>
      </c>
      <c r="H8957" s="5" t="s">
        <v>205</v>
      </c>
      <c r="I8957">
        <v>43651</v>
      </c>
      <c r="J8957">
        <v>172</v>
      </c>
      <c r="K8957">
        <v>303</v>
      </c>
      <c r="L8957">
        <v>3</v>
      </c>
      <c r="M8957">
        <v>11665.5</v>
      </c>
      <c r="N8957">
        <v>8266.6229999999996</v>
      </c>
      <c r="O8957">
        <v>2755.5410000000002</v>
      </c>
      <c r="P8957">
        <v>101</v>
      </c>
      <c r="Q8957">
        <v>38.5</v>
      </c>
      <c r="R8957">
        <v>3398.877</v>
      </c>
      <c r="S8957">
        <v>2019</v>
      </c>
      <c r="T8957">
        <v>12</v>
      </c>
      <c r="U8957">
        <v>52</v>
      </c>
    </row>
    <row r="8958" spans="1:21" x14ac:dyDescent="0.3">
      <c r="A8958" s="5" t="s">
        <v>168</v>
      </c>
      <c r="B8958" s="5" t="s">
        <v>206</v>
      </c>
      <c r="C8958" s="5" t="s">
        <v>109</v>
      </c>
      <c r="D8958" s="5" t="s">
        <v>473</v>
      </c>
      <c r="E8958" s="5" t="s">
        <v>172</v>
      </c>
      <c r="F8958" s="6">
        <v>43823</v>
      </c>
      <c r="G8958" s="5" t="s">
        <v>148</v>
      </c>
      <c r="H8958" s="5" t="s">
        <v>204</v>
      </c>
      <c r="I8958">
        <v>43651</v>
      </c>
      <c r="J8958">
        <v>172</v>
      </c>
      <c r="K8958">
        <v>405</v>
      </c>
      <c r="L8958">
        <v>4</v>
      </c>
      <c r="M8958">
        <v>15592.5</v>
      </c>
      <c r="N8958">
        <v>11022.164000000001</v>
      </c>
      <c r="O8958">
        <v>2755.5410000000002</v>
      </c>
      <c r="P8958">
        <v>101.25</v>
      </c>
      <c r="Q8958">
        <v>38.5</v>
      </c>
      <c r="R8958">
        <v>4570.3360000000002</v>
      </c>
      <c r="S8958">
        <v>2019</v>
      </c>
      <c r="T8958">
        <v>12</v>
      </c>
      <c r="U8958">
        <v>52</v>
      </c>
    </row>
    <row r="8959" spans="1:21" x14ac:dyDescent="0.3">
      <c r="A8959" s="5" t="s">
        <v>168</v>
      </c>
      <c r="B8959" s="5" t="s">
        <v>206</v>
      </c>
      <c r="C8959" s="5" t="s">
        <v>109</v>
      </c>
      <c r="D8959" s="5" t="s">
        <v>473</v>
      </c>
      <c r="E8959" s="5" t="s">
        <v>172</v>
      </c>
      <c r="F8959" s="6">
        <v>43823</v>
      </c>
      <c r="G8959" s="5" t="s">
        <v>148</v>
      </c>
      <c r="H8959" s="5" t="s">
        <v>202</v>
      </c>
      <c r="I8959">
        <v>43651</v>
      </c>
      <c r="J8959">
        <v>172</v>
      </c>
      <c r="K8959">
        <v>1258</v>
      </c>
      <c r="L8959">
        <v>12</v>
      </c>
      <c r="M8959">
        <v>48433</v>
      </c>
      <c r="N8959">
        <v>33066.491999999998</v>
      </c>
      <c r="O8959">
        <v>2755.5410000000002</v>
      </c>
      <c r="P8959">
        <v>104.83333333333333</v>
      </c>
      <c r="Q8959">
        <v>38.5</v>
      </c>
      <c r="R8959">
        <v>15366.508</v>
      </c>
      <c r="S8959">
        <v>2019</v>
      </c>
      <c r="T8959">
        <v>12</v>
      </c>
      <c r="U8959">
        <v>52</v>
      </c>
    </row>
    <row r="8960" spans="1:21" x14ac:dyDescent="0.3">
      <c r="A8960" s="5" t="s">
        <v>168</v>
      </c>
      <c r="B8960" s="5" t="s">
        <v>206</v>
      </c>
      <c r="C8960" s="5" t="s">
        <v>109</v>
      </c>
      <c r="D8960" s="5" t="s">
        <v>473</v>
      </c>
      <c r="E8960" s="5" t="s">
        <v>172</v>
      </c>
      <c r="F8960" s="6">
        <v>43823</v>
      </c>
      <c r="G8960" s="5" t="s">
        <v>148</v>
      </c>
      <c r="H8960" s="5" t="s">
        <v>333</v>
      </c>
      <c r="I8960">
        <v>43651</v>
      </c>
      <c r="J8960">
        <v>172</v>
      </c>
      <c r="K8960">
        <v>228</v>
      </c>
      <c r="L8960">
        <v>2</v>
      </c>
      <c r="M8960">
        <v>8778</v>
      </c>
      <c r="N8960">
        <v>5511.0820000000003</v>
      </c>
      <c r="O8960">
        <v>2755.5410000000002</v>
      </c>
      <c r="P8960">
        <v>114</v>
      </c>
      <c r="Q8960">
        <v>38.5</v>
      </c>
      <c r="R8960">
        <v>3266.9180000000001</v>
      </c>
      <c r="S8960">
        <v>2019</v>
      </c>
      <c r="T8960">
        <v>12</v>
      </c>
      <c r="U8960">
        <v>52</v>
      </c>
    </row>
    <row r="8961" spans="1:21" x14ac:dyDescent="0.3">
      <c r="A8961" s="5" t="s">
        <v>168</v>
      </c>
      <c r="B8961" s="5" t="s">
        <v>206</v>
      </c>
      <c r="C8961" s="5" t="s">
        <v>109</v>
      </c>
      <c r="D8961" s="5" t="s">
        <v>473</v>
      </c>
      <c r="E8961" s="5" t="s">
        <v>172</v>
      </c>
      <c r="F8961" s="6">
        <v>43823</v>
      </c>
      <c r="G8961" s="5" t="s">
        <v>148</v>
      </c>
      <c r="H8961" s="5" t="s">
        <v>220</v>
      </c>
      <c r="I8961">
        <v>43651</v>
      </c>
      <c r="J8961">
        <v>172</v>
      </c>
      <c r="K8961">
        <v>335</v>
      </c>
      <c r="L8961">
        <v>3</v>
      </c>
      <c r="M8961">
        <v>12897.5</v>
      </c>
      <c r="N8961">
        <v>8266.6229999999996</v>
      </c>
      <c r="O8961">
        <v>2755.5410000000002</v>
      </c>
      <c r="P8961">
        <v>111.66666666666667</v>
      </c>
      <c r="Q8961">
        <v>38.5</v>
      </c>
      <c r="R8961">
        <v>4630.8770000000004</v>
      </c>
      <c r="S8961">
        <v>2019</v>
      </c>
      <c r="T8961">
        <v>12</v>
      </c>
      <c r="U8961">
        <v>52</v>
      </c>
    </row>
    <row r="8962" spans="1:21" x14ac:dyDescent="0.3">
      <c r="A8962" s="5" t="s">
        <v>168</v>
      </c>
      <c r="B8962" s="5" t="s">
        <v>206</v>
      </c>
      <c r="C8962" s="5" t="s">
        <v>109</v>
      </c>
      <c r="D8962" s="5" t="s">
        <v>473</v>
      </c>
      <c r="E8962" s="5" t="s">
        <v>172</v>
      </c>
      <c r="F8962" s="6">
        <v>43823</v>
      </c>
      <c r="G8962" s="5" t="s">
        <v>148</v>
      </c>
      <c r="H8962" s="5" t="s">
        <v>221</v>
      </c>
      <c r="I8962">
        <v>43651</v>
      </c>
      <c r="J8962">
        <v>172</v>
      </c>
      <c r="K8962">
        <v>218</v>
      </c>
      <c r="L8962">
        <v>2</v>
      </c>
      <c r="M8962">
        <v>8393</v>
      </c>
      <c r="N8962">
        <v>5511.0820000000003</v>
      </c>
      <c r="O8962">
        <v>2755.5410000000002</v>
      </c>
      <c r="P8962">
        <v>109</v>
      </c>
      <c r="Q8962">
        <v>38.5</v>
      </c>
      <c r="R8962">
        <v>2881.9180000000001</v>
      </c>
      <c r="S8962">
        <v>2019</v>
      </c>
      <c r="T8962">
        <v>12</v>
      </c>
      <c r="U8962">
        <v>52</v>
      </c>
    </row>
    <row r="8963" spans="1:21" x14ac:dyDescent="0.3">
      <c r="A8963" s="5" t="s">
        <v>168</v>
      </c>
      <c r="B8963" s="5" t="s">
        <v>206</v>
      </c>
      <c r="C8963" s="5" t="s">
        <v>109</v>
      </c>
      <c r="D8963" s="5" t="s">
        <v>473</v>
      </c>
      <c r="E8963" s="5" t="s">
        <v>172</v>
      </c>
      <c r="F8963" s="6">
        <v>43823</v>
      </c>
      <c r="G8963" s="5" t="s">
        <v>148</v>
      </c>
      <c r="H8963" s="5" t="s">
        <v>216</v>
      </c>
      <c r="I8963">
        <v>43651</v>
      </c>
      <c r="J8963">
        <v>172</v>
      </c>
      <c r="K8963">
        <v>236</v>
      </c>
      <c r="L8963">
        <v>2</v>
      </c>
      <c r="M8963">
        <v>9086</v>
      </c>
      <c r="N8963">
        <v>5511.0820000000003</v>
      </c>
      <c r="O8963">
        <v>2755.5410000000002</v>
      </c>
      <c r="P8963">
        <v>118</v>
      </c>
      <c r="Q8963">
        <v>38.5</v>
      </c>
      <c r="R8963">
        <v>3574.9180000000001</v>
      </c>
      <c r="S8963">
        <v>2019</v>
      </c>
      <c r="T8963">
        <v>12</v>
      </c>
      <c r="U8963">
        <v>52</v>
      </c>
    </row>
    <row r="8964" spans="1:21" x14ac:dyDescent="0.3">
      <c r="A8964" s="5" t="s">
        <v>168</v>
      </c>
      <c r="B8964" s="5" t="s">
        <v>206</v>
      </c>
      <c r="C8964" s="5" t="s">
        <v>109</v>
      </c>
      <c r="D8964" s="5" t="s">
        <v>473</v>
      </c>
      <c r="E8964" s="5" t="s">
        <v>172</v>
      </c>
      <c r="F8964" s="6">
        <v>43823</v>
      </c>
      <c r="G8964" s="5" t="s">
        <v>148</v>
      </c>
      <c r="H8964" s="5" t="s">
        <v>222</v>
      </c>
      <c r="I8964">
        <v>43651</v>
      </c>
      <c r="J8964">
        <v>172</v>
      </c>
      <c r="K8964">
        <v>144</v>
      </c>
      <c r="L8964">
        <v>1</v>
      </c>
      <c r="M8964">
        <v>5544</v>
      </c>
      <c r="N8964">
        <v>2755.5410000000002</v>
      </c>
      <c r="O8964">
        <v>2755.5410000000002</v>
      </c>
      <c r="P8964">
        <v>144</v>
      </c>
      <c r="Q8964">
        <v>38.5</v>
      </c>
      <c r="R8964">
        <v>2788.4589999999998</v>
      </c>
      <c r="S8964">
        <v>2019</v>
      </c>
      <c r="T8964">
        <v>12</v>
      </c>
      <c r="U8964">
        <v>52</v>
      </c>
    </row>
    <row r="8965" spans="1:21" x14ac:dyDescent="0.3">
      <c r="A8965" s="5" t="s">
        <v>168</v>
      </c>
      <c r="B8965" s="5" t="s">
        <v>206</v>
      </c>
      <c r="C8965" s="5" t="s">
        <v>109</v>
      </c>
      <c r="D8965" s="5" t="s">
        <v>473</v>
      </c>
      <c r="E8965" s="5" t="s">
        <v>172</v>
      </c>
      <c r="F8965" s="6">
        <v>43823</v>
      </c>
      <c r="G8965" s="5" t="s">
        <v>148</v>
      </c>
      <c r="H8965" s="5" t="s">
        <v>217</v>
      </c>
      <c r="I8965">
        <v>43651</v>
      </c>
      <c r="J8965">
        <v>172</v>
      </c>
      <c r="K8965">
        <v>2312</v>
      </c>
      <c r="L8965">
        <v>20</v>
      </c>
      <c r="M8965">
        <v>89012</v>
      </c>
      <c r="N8965">
        <v>55110.82</v>
      </c>
      <c r="O8965">
        <v>2755.5410000000002</v>
      </c>
      <c r="P8965">
        <v>115.6</v>
      </c>
      <c r="Q8965">
        <v>38.5</v>
      </c>
      <c r="R8965">
        <v>33901.18</v>
      </c>
      <c r="S8965">
        <v>2019</v>
      </c>
      <c r="T8965">
        <v>12</v>
      </c>
      <c r="U8965">
        <v>52</v>
      </c>
    </row>
    <row r="8966" spans="1:21" x14ac:dyDescent="0.3">
      <c r="A8966" s="5" t="s">
        <v>168</v>
      </c>
      <c r="B8966" s="5" t="s">
        <v>206</v>
      </c>
      <c r="C8966" s="5" t="s">
        <v>109</v>
      </c>
      <c r="D8966" s="5" t="s">
        <v>473</v>
      </c>
      <c r="E8966" s="5" t="s">
        <v>172</v>
      </c>
      <c r="F8966" s="6">
        <v>43823</v>
      </c>
      <c r="G8966" s="5" t="s">
        <v>148</v>
      </c>
      <c r="H8966" s="5" t="s">
        <v>181</v>
      </c>
      <c r="I8966">
        <v>43651</v>
      </c>
      <c r="J8966">
        <v>172</v>
      </c>
      <c r="K8966">
        <v>580</v>
      </c>
      <c r="L8966">
        <v>5</v>
      </c>
      <c r="M8966">
        <v>22330</v>
      </c>
      <c r="N8966">
        <v>13777.705</v>
      </c>
      <c r="O8966">
        <v>2755.5410000000002</v>
      </c>
      <c r="P8966">
        <v>116</v>
      </c>
      <c r="Q8966">
        <v>38.5</v>
      </c>
      <c r="R8966">
        <v>8552.2950000000001</v>
      </c>
      <c r="S8966">
        <v>2019</v>
      </c>
      <c r="T8966">
        <v>12</v>
      </c>
      <c r="U8966">
        <v>52</v>
      </c>
    </row>
    <row r="8967" spans="1:21" x14ac:dyDescent="0.3">
      <c r="A8967" s="5" t="s">
        <v>168</v>
      </c>
      <c r="B8967" s="5" t="s">
        <v>206</v>
      </c>
      <c r="C8967" s="5" t="s">
        <v>109</v>
      </c>
      <c r="D8967" s="5" t="s">
        <v>473</v>
      </c>
      <c r="E8967" s="5" t="s">
        <v>172</v>
      </c>
      <c r="F8967" s="6">
        <v>43823</v>
      </c>
      <c r="G8967" s="5" t="s">
        <v>148</v>
      </c>
      <c r="H8967" s="5" t="s">
        <v>183</v>
      </c>
      <c r="I8967">
        <v>43651</v>
      </c>
      <c r="J8967">
        <v>172</v>
      </c>
      <c r="K8967">
        <v>334</v>
      </c>
      <c r="L8967">
        <v>3</v>
      </c>
      <c r="M8967">
        <v>12859</v>
      </c>
      <c r="N8967">
        <v>8266.6229999999996</v>
      </c>
      <c r="O8967">
        <v>2755.5410000000002</v>
      </c>
      <c r="P8967">
        <v>111.33333333333333</v>
      </c>
      <c r="Q8967">
        <v>38.5</v>
      </c>
      <c r="R8967">
        <v>4592.3770000000004</v>
      </c>
      <c r="S8967">
        <v>2019</v>
      </c>
      <c r="T8967">
        <v>12</v>
      </c>
      <c r="U8967">
        <v>52</v>
      </c>
    </row>
    <row r="8968" spans="1:21" x14ac:dyDescent="0.3">
      <c r="A8968" s="5" t="s">
        <v>168</v>
      </c>
      <c r="B8968" s="5" t="s">
        <v>206</v>
      </c>
      <c r="C8968" s="5" t="s">
        <v>109</v>
      </c>
      <c r="D8968" s="5" t="s">
        <v>473</v>
      </c>
      <c r="E8968" s="5" t="s">
        <v>172</v>
      </c>
      <c r="F8968" s="6">
        <v>43823</v>
      </c>
      <c r="G8968" s="5" t="s">
        <v>148</v>
      </c>
      <c r="H8968" s="5" t="s">
        <v>238</v>
      </c>
      <c r="I8968">
        <v>43651</v>
      </c>
      <c r="J8968">
        <v>172</v>
      </c>
      <c r="K8968">
        <v>240</v>
      </c>
      <c r="L8968">
        <v>2</v>
      </c>
      <c r="M8968">
        <v>9240</v>
      </c>
      <c r="N8968">
        <v>5511.0820000000003</v>
      </c>
      <c r="O8968">
        <v>2755.5410000000002</v>
      </c>
      <c r="P8968">
        <v>120</v>
      </c>
      <c r="Q8968">
        <v>38.5</v>
      </c>
      <c r="R8968">
        <v>3728.9180000000001</v>
      </c>
      <c r="S8968">
        <v>2019</v>
      </c>
      <c r="T8968">
        <v>12</v>
      </c>
      <c r="U8968">
        <v>52</v>
      </c>
    </row>
    <row r="8969" spans="1:21" x14ac:dyDescent="0.3">
      <c r="A8969" s="5" t="s">
        <v>168</v>
      </c>
      <c r="B8969" s="5" t="s">
        <v>206</v>
      </c>
      <c r="C8969" s="5" t="s">
        <v>109</v>
      </c>
      <c r="D8969" s="5" t="s">
        <v>473</v>
      </c>
      <c r="E8969" s="5" t="s">
        <v>172</v>
      </c>
      <c r="F8969" s="6">
        <v>43823</v>
      </c>
      <c r="G8969" s="5" t="s">
        <v>148</v>
      </c>
      <c r="H8969" s="5" t="s">
        <v>184</v>
      </c>
      <c r="I8969">
        <v>43651</v>
      </c>
      <c r="J8969">
        <v>172</v>
      </c>
      <c r="K8969">
        <v>2925</v>
      </c>
      <c r="L8969">
        <v>25</v>
      </c>
      <c r="M8969">
        <v>111150</v>
      </c>
      <c r="N8969">
        <v>68888.524999999994</v>
      </c>
      <c r="O8969">
        <v>2755.5410000000002</v>
      </c>
      <c r="P8969">
        <v>117</v>
      </c>
      <c r="Q8969">
        <v>38</v>
      </c>
      <c r="R8969">
        <v>42261.474999999999</v>
      </c>
      <c r="S8969">
        <v>2019</v>
      </c>
      <c r="T8969">
        <v>12</v>
      </c>
      <c r="U8969">
        <v>52</v>
      </c>
    </row>
    <row r="8970" spans="1:21" x14ac:dyDescent="0.3">
      <c r="A8970" s="5" t="s">
        <v>168</v>
      </c>
      <c r="B8970" s="5" t="s">
        <v>206</v>
      </c>
      <c r="C8970" s="5" t="s">
        <v>109</v>
      </c>
      <c r="D8970" s="5" t="s">
        <v>473</v>
      </c>
      <c r="E8970" s="5" t="s">
        <v>172</v>
      </c>
      <c r="F8970" s="6">
        <v>43823</v>
      </c>
      <c r="G8970" s="5" t="s">
        <v>148</v>
      </c>
      <c r="H8970" s="5" t="s">
        <v>321</v>
      </c>
      <c r="I8970">
        <v>43651</v>
      </c>
      <c r="J8970">
        <v>172</v>
      </c>
      <c r="K8970">
        <v>920</v>
      </c>
      <c r="L8970">
        <v>8</v>
      </c>
      <c r="M8970">
        <v>34960</v>
      </c>
      <c r="N8970">
        <v>22044.328000000001</v>
      </c>
      <c r="O8970">
        <v>2755.5410000000002</v>
      </c>
      <c r="P8970">
        <v>115</v>
      </c>
      <c r="Q8970">
        <v>38</v>
      </c>
      <c r="R8970">
        <v>12915.672</v>
      </c>
      <c r="S8970">
        <v>2019</v>
      </c>
      <c r="T8970">
        <v>12</v>
      </c>
      <c r="U8970">
        <v>52</v>
      </c>
    </row>
    <row r="8971" spans="1:21" x14ac:dyDescent="0.3">
      <c r="A8971" s="5" t="s">
        <v>168</v>
      </c>
      <c r="B8971" s="5" t="s">
        <v>206</v>
      </c>
      <c r="C8971" s="5" t="s">
        <v>109</v>
      </c>
      <c r="D8971" s="5" t="s">
        <v>473</v>
      </c>
      <c r="E8971" s="5" t="s">
        <v>172</v>
      </c>
      <c r="F8971" s="6">
        <v>43823</v>
      </c>
      <c r="G8971" s="5" t="s">
        <v>148</v>
      </c>
      <c r="H8971" s="5" t="s">
        <v>187</v>
      </c>
      <c r="I8971">
        <v>43651</v>
      </c>
      <c r="J8971">
        <v>172</v>
      </c>
      <c r="K8971">
        <v>480</v>
      </c>
      <c r="L8971">
        <v>4</v>
      </c>
      <c r="M8971">
        <v>18480</v>
      </c>
      <c r="N8971">
        <v>11022.164000000001</v>
      </c>
      <c r="O8971">
        <v>2755.5410000000002</v>
      </c>
      <c r="P8971">
        <v>120</v>
      </c>
      <c r="Q8971">
        <v>38.5</v>
      </c>
      <c r="R8971">
        <v>7457.8360000000002</v>
      </c>
      <c r="S8971">
        <v>2019</v>
      </c>
      <c r="T8971">
        <v>12</v>
      </c>
      <c r="U8971">
        <v>52</v>
      </c>
    </row>
    <row r="8972" spans="1:21" x14ac:dyDescent="0.3">
      <c r="A8972" s="5" t="s">
        <v>168</v>
      </c>
      <c r="B8972" s="5" t="s">
        <v>206</v>
      </c>
      <c r="C8972" s="5" t="s">
        <v>109</v>
      </c>
      <c r="D8972" s="5" t="s">
        <v>473</v>
      </c>
      <c r="E8972" s="5" t="s">
        <v>172</v>
      </c>
      <c r="F8972" s="6">
        <v>43823</v>
      </c>
      <c r="G8972" s="5" t="s">
        <v>148</v>
      </c>
      <c r="H8972" s="5" t="s">
        <v>284</v>
      </c>
      <c r="I8972">
        <v>43651</v>
      </c>
      <c r="J8972">
        <v>172</v>
      </c>
      <c r="K8972">
        <v>250</v>
      </c>
      <c r="L8972">
        <v>2</v>
      </c>
      <c r="M8972">
        <v>9625</v>
      </c>
      <c r="N8972">
        <v>5511.0820000000003</v>
      </c>
      <c r="O8972">
        <v>2755.5410000000002</v>
      </c>
      <c r="P8972">
        <v>125</v>
      </c>
      <c r="Q8972">
        <v>38.5</v>
      </c>
      <c r="R8972">
        <v>4113.9179999999997</v>
      </c>
      <c r="S8972">
        <v>2019</v>
      </c>
      <c r="T8972">
        <v>12</v>
      </c>
      <c r="U8972">
        <v>52</v>
      </c>
    </row>
    <row r="8973" spans="1:21" x14ac:dyDescent="0.3">
      <c r="A8973" s="5" t="s">
        <v>168</v>
      </c>
      <c r="B8973" s="5" t="s">
        <v>206</v>
      </c>
      <c r="C8973" s="5" t="s">
        <v>109</v>
      </c>
      <c r="D8973" s="5" t="s">
        <v>473</v>
      </c>
      <c r="E8973" s="5" t="s">
        <v>172</v>
      </c>
      <c r="F8973" s="6">
        <v>43823</v>
      </c>
      <c r="G8973" s="5" t="s">
        <v>148</v>
      </c>
      <c r="H8973" s="5" t="s">
        <v>189</v>
      </c>
      <c r="I8973">
        <v>43651</v>
      </c>
      <c r="J8973">
        <v>172</v>
      </c>
      <c r="K8973">
        <v>318</v>
      </c>
      <c r="L8973">
        <v>3</v>
      </c>
      <c r="M8973">
        <v>12243</v>
      </c>
      <c r="N8973">
        <v>8266.6229999999996</v>
      </c>
      <c r="O8973">
        <v>2755.5410000000002</v>
      </c>
      <c r="P8973">
        <v>106</v>
      </c>
      <c r="Q8973">
        <v>38.5</v>
      </c>
      <c r="R8973">
        <v>3976.377</v>
      </c>
      <c r="S8973">
        <v>2019</v>
      </c>
      <c r="T8973">
        <v>12</v>
      </c>
      <c r="U8973">
        <v>52</v>
      </c>
    </row>
    <row r="8974" spans="1:21" x14ac:dyDescent="0.3">
      <c r="A8974" s="5" t="s">
        <v>168</v>
      </c>
      <c r="B8974" s="5" t="s">
        <v>206</v>
      </c>
      <c r="C8974" s="5" t="s">
        <v>109</v>
      </c>
      <c r="D8974" s="5" t="s">
        <v>473</v>
      </c>
      <c r="E8974" s="5" t="s">
        <v>172</v>
      </c>
      <c r="F8974" s="6">
        <v>43823</v>
      </c>
      <c r="G8974" s="5" t="s">
        <v>148</v>
      </c>
      <c r="H8974" s="5" t="s">
        <v>308</v>
      </c>
      <c r="I8974">
        <v>43651</v>
      </c>
      <c r="J8974">
        <v>172</v>
      </c>
      <c r="K8974">
        <v>112</v>
      </c>
      <c r="L8974">
        <v>1</v>
      </c>
      <c r="M8974">
        <v>4312</v>
      </c>
      <c r="N8974">
        <v>2755.5410000000002</v>
      </c>
      <c r="O8974">
        <v>2755.5410000000002</v>
      </c>
      <c r="P8974">
        <v>112</v>
      </c>
      <c r="Q8974">
        <v>38.5</v>
      </c>
      <c r="R8974">
        <v>1556.4590000000001</v>
      </c>
      <c r="S8974">
        <v>2019</v>
      </c>
      <c r="T8974">
        <v>12</v>
      </c>
      <c r="U8974">
        <v>52</v>
      </c>
    </row>
    <row r="8975" spans="1:21" x14ac:dyDescent="0.3">
      <c r="A8975" s="5" t="s">
        <v>168</v>
      </c>
      <c r="B8975" s="5" t="s">
        <v>206</v>
      </c>
      <c r="C8975" s="5" t="s">
        <v>109</v>
      </c>
      <c r="D8975" s="5" t="s">
        <v>473</v>
      </c>
      <c r="E8975" s="5" t="s">
        <v>172</v>
      </c>
      <c r="F8975" s="6">
        <v>43823</v>
      </c>
      <c r="G8975" s="5" t="s">
        <v>148</v>
      </c>
      <c r="H8975" s="5" t="s">
        <v>225</v>
      </c>
      <c r="I8975">
        <v>43651</v>
      </c>
      <c r="J8975">
        <v>172</v>
      </c>
      <c r="K8975">
        <v>344</v>
      </c>
      <c r="L8975">
        <v>3</v>
      </c>
      <c r="M8975">
        <v>13072</v>
      </c>
      <c r="N8975">
        <v>8266.6229999999996</v>
      </c>
      <c r="O8975">
        <v>2755.5410000000002</v>
      </c>
      <c r="P8975">
        <v>114.66666666666667</v>
      </c>
      <c r="Q8975">
        <v>38</v>
      </c>
      <c r="R8975">
        <v>4805.3770000000004</v>
      </c>
      <c r="S8975">
        <v>2019</v>
      </c>
      <c r="T8975">
        <v>12</v>
      </c>
      <c r="U8975">
        <v>52</v>
      </c>
    </row>
    <row r="8976" spans="1:21" x14ac:dyDescent="0.3">
      <c r="A8976" s="5" t="s">
        <v>168</v>
      </c>
      <c r="B8976" s="5" t="s">
        <v>206</v>
      </c>
      <c r="C8976" s="5" t="s">
        <v>109</v>
      </c>
      <c r="D8976" s="5" t="s">
        <v>473</v>
      </c>
      <c r="E8976" s="5" t="s">
        <v>172</v>
      </c>
      <c r="F8976" s="6">
        <v>43823</v>
      </c>
      <c r="G8976" s="5" t="s">
        <v>148</v>
      </c>
      <c r="H8976" s="5" t="s">
        <v>190</v>
      </c>
      <c r="I8976">
        <v>43651</v>
      </c>
      <c r="J8976">
        <v>172</v>
      </c>
      <c r="K8976">
        <v>580</v>
      </c>
      <c r="L8976">
        <v>5</v>
      </c>
      <c r="M8976">
        <v>22330</v>
      </c>
      <c r="N8976">
        <v>13777.705</v>
      </c>
      <c r="O8976">
        <v>2755.5410000000002</v>
      </c>
      <c r="P8976">
        <v>116</v>
      </c>
      <c r="Q8976">
        <v>38.5</v>
      </c>
      <c r="R8976">
        <v>8552.2950000000001</v>
      </c>
      <c r="S8976">
        <v>2019</v>
      </c>
      <c r="T8976">
        <v>12</v>
      </c>
      <c r="U8976">
        <v>52</v>
      </c>
    </row>
    <row r="8977" spans="1:21" x14ac:dyDescent="0.3">
      <c r="A8977" s="5" t="s">
        <v>168</v>
      </c>
      <c r="B8977" s="5" t="s">
        <v>206</v>
      </c>
      <c r="C8977" s="5" t="s">
        <v>109</v>
      </c>
      <c r="D8977" s="5" t="s">
        <v>473</v>
      </c>
      <c r="E8977" s="5" t="s">
        <v>172</v>
      </c>
      <c r="F8977" s="6">
        <v>43823</v>
      </c>
      <c r="G8977" s="5" t="s">
        <v>148</v>
      </c>
      <c r="H8977" s="5" t="s">
        <v>185</v>
      </c>
      <c r="I8977">
        <v>43651</v>
      </c>
      <c r="J8977">
        <v>172</v>
      </c>
      <c r="K8977">
        <v>420</v>
      </c>
      <c r="L8977">
        <v>3</v>
      </c>
      <c r="M8977">
        <v>16170</v>
      </c>
      <c r="N8977">
        <v>8266.6229999999996</v>
      </c>
      <c r="O8977">
        <v>2755.5410000000002</v>
      </c>
      <c r="P8977">
        <v>140</v>
      </c>
      <c r="Q8977">
        <v>38.5</v>
      </c>
      <c r="R8977">
        <v>7903.3770000000004</v>
      </c>
      <c r="S8977">
        <v>2019</v>
      </c>
      <c r="T8977">
        <v>12</v>
      </c>
      <c r="U8977">
        <v>52</v>
      </c>
    </row>
    <row r="8978" spans="1:21" x14ac:dyDescent="0.3">
      <c r="A8978" s="5" t="s">
        <v>168</v>
      </c>
      <c r="B8978" s="5" t="s">
        <v>206</v>
      </c>
      <c r="C8978" s="5" t="s">
        <v>109</v>
      </c>
      <c r="D8978" s="5" t="s">
        <v>473</v>
      </c>
      <c r="E8978" s="5" t="s">
        <v>172</v>
      </c>
      <c r="F8978" s="6">
        <v>43823</v>
      </c>
      <c r="G8978" s="5" t="s">
        <v>148</v>
      </c>
      <c r="H8978" s="5" t="s">
        <v>203</v>
      </c>
      <c r="I8978">
        <v>43651</v>
      </c>
      <c r="J8978">
        <v>172</v>
      </c>
      <c r="K8978">
        <v>110</v>
      </c>
      <c r="L8978">
        <v>1</v>
      </c>
      <c r="M8978">
        <v>4235</v>
      </c>
      <c r="N8978">
        <v>2755.5410000000002</v>
      </c>
      <c r="O8978">
        <v>2755.5410000000002</v>
      </c>
      <c r="P8978">
        <v>110</v>
      </c>
      <c r="Q8978">
        <v>38.5</v>
      </c>
      <c r="R8978">
        <v>1479.4590000000001</v>
      </c>
      <c r="S8978">
        <v>2019</v>
      </c>
      <c r="T8978">
        <v>12</v>
      </c>
      <c r="U8978">
        <v>52</v>
      </c>
    </row>
    <row r="8979" spans="1:21" x14ac:dyDescent="0.3">
      <c r="A8979" s="5" t="s">
        <v>168</v>
      </c>
      <c r="B8979" s="5" t="s">
        <v>206</v>
      </c>
      <c r="C8979" s="5" t="s">
        <v>109</v>
      </c>
      <c r="D8979" s="5" t="s">
        <v>473</v>
      </c>
      <c r="E8979" s="5" t="s">
        <v>172</v>
      </c>
      <c r="F8979" s="6">
        <v>43823</v>
      </c>
      <c r="G8979" s="5" t="s">
        <v>148</v>
      </c>
      <c r="H8979" s="5" t="s">
        <v>203</v>
      </c>
      <c r="I8979">
        <v>43651</v>
      </c>
      <c r="J8979">
        <v>172</v>
      </c>
      <c r="K8979">
        <v>100</v>
      </c>
      <c r="L8979">
        <v>1</v>
      </c>
      <c r="M8979">
        <v>1500</v>
      </c>
      <c r="N8979">
        <v>2755.5410000000002</v>
      </c>
      <c r="O8979">
        <v>2755.5410000000002</v>
      </c>
      <c r="P8979">
        <v>100</v>
      </c>
      <c r="Q8979">
        <v>15</v>
      </c>
      <c r="R8979">
        <v>-1255.5409999999999</v>
      </c>
      <c r="S8979">
        <v>2019</v>
      </c>
      <c r="T8979">
        <v>12</v>
      </c>
      <c r="U8979">
        <v>52</v>
      </c>
    </row>
    <row r="8980" spans="1:21" x14ac:dyDescent="0.3">
      <c r="A8980" s="5" t="s">
        <v>168</v>
      </c>
      <c r="B8980" s="5" t="s">
        <v>169</v>
      </c>
      <c r="C8980" s="5" t="s">
        <v>170</v>
      </c>
      <c r="D8980" s="5" t="s">
        <v>495</v>
      </c>
      <c r="E8980" s="5" t="s">
        <v>172</v>
      </c>
      <c r="F8980" s="6">
        <v>43825</v>
      </c>
      <c r="G8980" s="5" t="s">
        <v>148</v>
      </c>
      <c r="H8980" s="5" t="s">
        <v>466</v>
      </c>
      <c r="I8980">
        <v>43628</v>
      </c>
      <c r="J8980">
        <v>197</v>
      </c>
      <c r="K8980">
        <v>12990</v>
      </c>
      <c r="L8980">
        <v>77</v>
      </c>
      <c r="M8980">
        <v>345873.92499999999</v>
      </c>
      <c r="N8980">
        <v>165572.905</v>
      </c>
      <c r="O8980">
        <v>2150.297</v>
      </c>
      <c r="P8980">
        <v>168.7012987012987</v>
      </c>
      <c r="Q8980">
        <v>26.626200000000001</v>
      </c>
      <c r="R8980">
        <v>180301.02</v>
      </c>
      <c r="S8980">
        <v>2019</v>
      </c>
      <c r="T8980">
        <v>12</v>
      </c>
      <c r="U8980">
        <v>52</v>
      </c>
    </row>
    <row r="8981" spans="1:21" x14ac:dyDescent="0.3">
      <c r="A8981" s="5" t="s">
        <v>168</v>
      </c>
      <c r="B8981" s="5" t="s">
        <v>169</v>
      </c>
      <c r="C8981" s="5" t="s">
        <v>170</v>
      </c>
      <c r="D8981" s="5" t="s">
        <v>493</v>
      </c>
      <c r="E8981" s="5" t="s">
        <v>172</v>
      </c>
      <c r="F8981" s="6">
        <v>43825</v>
      </c>
      <c r="G8981" s="5" t="s">
        <v>148</v>
      </c>
      <c r="H8981" s="5" t="s">
        <v>466</v>
      </c>
      <c r="I8981">
        <v>43642</v>
      </c>
      <c r="J8981">
        <v>183</v>
      </c>
      <c r="K8981">
        <v>12990</v>
      </c>
      <c r="L8981">
        <v>30</v>
      </c>
      <c r="M8981">
        <v>134756.07500000001</v>
      </c>
      <c r="N8981">
        <v>59095.385999999999</v>
      </c>
      <c r="O8981">
        <v>1969.846</v>
      </c>
      <c r="P8981">
        <v>433</v>
      </c>
      <c r="Q8981">
        <v>10.373799999999999</v>
      </c>
      <c r="R8981">
        <v>75660.688999999998</v>
      </c>
      <c r="S8981">
        <v>2019</v>
      </c>
      <c r="T8981">
        <v>12</v>
      </c>
      <c r="U8981">
        <v>52</v>
      </c>
    </row>
    <row r="8982" spans="1:21" x14ac:dyDescent="0.3">
      <c r="A8982" s="5" t="s">
        <v>168</v>
      </c>
      <c r="B8982" s="5" t="s">
        <v>169</v>
      </c>
      <c r="C8982" s="5" t="s">
        <v>170</v>
      </c>
      <c r="D8982" s="5" t="s">
        <v>493</v>
      </c>
      <c r="E8982" s="5" t="s">
        <v>172</v>
      </c>
      <c r="F8982" s="6">
        <v>43825</v>
      </c>
      <c r="G8982" s="5" t="s">
        <v>148</v>
      </c>
      <c r="H8982" s="5" t="s">
        <v>190</v>
      </c>
      <c r="I8982">
        <v>43642</v>
      </c>
      <c r="J8982">
        <v>183</v>
      </c>
      <c r="K8982">
        <v>550</v>
      </c>
      <c r="L8982">
        <v>5</v>
      </c>
      <c r="M8982">
        <v>20625</v>
      </c>
      <c r="N8982">
        <v>9849.2309999999998</v>
      </c>
      <c r="O8982">
        <v>1969.846</v>
      </c>
      <c r="P8982">
        <v>110</v>
      </c>
      <c r="Q8982">
        <v>37.5</v>
      </c>
      <c r="R8982">
        <v>10775.769</v>
      </c>
      <c r="S8982">
        <v>2019</v>
      </c>
      <c r="T8982">
        <v>12</v>
      </c>
      <c r="U8982">
        <v>52</v>
      </c>
    </row>
    <row r="8983" spans="1:21" x14ac:dyDescent="0.3">
      <c r="A8983" s="5" t="s">
        <v>168</v>
      </c>
      <c r="B8983" s="5" t="s">
        <v>169</v>
      </c>
      <c r="C8983" s="5" t="s">
        <v>170</v>
      </c>
      <c r="D8983" s="5" t="s">
        <v>493</v>
      </c>
      <c r="E8983" s="5" t="s">
        <v>227</v>
      </c>
      <c r="F8983" s="6">
        <v>43825</v>
      </c>
      <c r="G8983" s="5" t="s">
        <v>148</v>
      </c>
      <c r="H8983" s="5" t="s">
        <v>190</v>
      </c>
      <c r="I8983">
        <v>43642</v>
      </c>
      <c r="J8983">
        <v>183</v>
      </c>
      <c r="K8983">
        <v>-550</v>
      </c>
      <c r="L8983">
        <v>-5</v>
      </c>
      <c r="M8983">
        <v>-20625</v>
      </c>
      <c r="N8983">
        <v>-9849.2309999999998</v>
      </c>
      <c r="O8983">
        <v>-1969.846</v>
      </c>
      <c r="P8983">
        <v>110</v>
      </c>
      <c r="Q8983">
        <v>37.5</v>
      </c>
      <c r="R8983">
        <v>-10775.769</v>
      </c>
      <c r="S8983">
        <v>2019</v>
      </c>
      <c r="T8983">
        <v>12</v>
      </c>
      <c r="U8983">
        <v>52</v>
      </c>
    </row>
    <row r="8984" spans="1:21" x14ac:dyDescent="0.3">
      <c r="A8984" s="5" t="s">
        <v>168</v>
      </c>
      <c r="B8984" s="5" t="s">
        <v>169</v>
      </c>
      <c r="C8984" s="5" t="s">
        <v>170</v>
      </c>
      <c r="D8984" s="5" t="s">
        <v>493</v>
      </c>
      <c r="E8984" s="5" t="s">
        <v>172</v>
      </c>
      <c r="F8984" s="6">
        <v>43825</v>
      </c>
      <c r="G8984" s="5" t="s">
        <v>148</v>
      </c>
      <c r="H8984" s="5" t="s">
        <v>498</v>
      </c>
      <c r="I8984">
        <v>43642</v>
      </c>
      <c r="J8984">
        <v>183</v>
      </c>
      <c r="K8984">
        <v>550</v>
      </c>
      <c r="L8984">
        <v>5</v>
      </c>
      <c r="M8984">
        <v>20625</v>
      </c>
      <c r="N8984">
        <v>9849.2309999999998</v>
      </c>
      <c r="O8984">
        <v>1969.846</v>
      </c>
      <c r="P8984">
        <v>110</v>
      </c>
      <c r="Q8984">
        <v>37.5</v>
      </c>
      <c r="R8984">
        <v>10775.769</v>
      </c>
      <c r="S8984">
        <v>2019</v>
      </c>
      <c r="T8984">
        <v>12</v>
      </c>
      <c r="U8984">
        <v>52</v>
      </c>
    </row>
    <row r="8985" spans="1:21" x14ac:dyDescent="0.3">
      <c r="A8985" s="5" t="s">
        <v>168</v>
      </c>
      <c r="B8985" s="5" t="s">
        <v>169</v>
      </c>
      <c r="C8985" s="5" t="s">
        <v>170</v>
      </c>
      <c r="D8985" s="5" t="s">
        <v>493</v>
      </c>
      <c r="E8985" s="5" t="s">
        <v>172</v>
      </c>
      <c r="F8985" s="6">
        <v>43825</v>
      </c>
      <c r="G8985" s="5" t="s">
        <v>148</v>
      </c>
      <c r="H8985" s="5" t="s">
        <v>189</v>
      </c>
      <c r="I8985">
        <v>43642</v>
      </c>
      <c r="J8985">
        <v>183</v>
      </c>
      <c r="K8985">
        <v>232</v>
      </c>
      <c r="L8985">
        <v>2</v>
      </c>
      <c r="M8985">
        <v>8700</v>
      </c>
      <c r="N8985">
        <v>3939.692</v>
      </c>
      <c r="O8985">
        <v>1969.846</v>
      </c>
      <c r="P8985">
        <v>116</v>
      </c>
      <c r="Q8985">
        <v>37.5</v>
      </c>
      <c r="R8985">
        <v>4760.308</v>
      </c>
      <c r="S8985">
        <v>2019</v>
      </c>
      <c r="T8985">
        <v>12</v>
      </c>
      <c r="U8985">
        <v>52</v>
      </c>
    </row>
    <row r="8986" spans="1:21" x14ac:dyDescent="0.3">
      <c r="A8986" s="5" t="s">
        <v>168</v>
      </c>
      <c r="B8986" s="5" t="s">
        <v>175</v>
      </c>
      <c r="C8986" s="5" t="s">
        <v>88</v>
      </c>
      <c r="D8986" s="5" t="s">
        <v>494</v>
      </c>
      <c r="E8986" s="5" t="s">
        <v>172</v>
      </c>
      <c r="F8986" s="6">
        <v>43825</v>
      </c>
      <c r="G8986" s="5" t="s">
        <v>148</v>
      </c>
      <c r="H8986" s="5" t="s">
        <v>199</v>
      </c>
      <c r="I8986">
        <v>43652</v>
      </c>
      <c r="J8986">
        <v>173</v>
      </c>
      <c r="K8986">
        <v>606</v>
      </c>
      <c r="L8986">
        <v>6</v>
      </c>
      <c r="M8986">
        <v>22422</v>
      </c>
      <c r="N8986">
        <v>15919.005999999999</v>
      </c>
      <c r="O8986">
        <v>2653.1680000000001</v>
      </c>
      <c r="P8986">
        <v>101</v>
      </c>
      <c r="Q8986">
        <v>37</v>
      </c>
      <c r="R8986">
        <v>6502.9939999999997</v>
      </c>
      <c r="S8986">
        <v>2019</v>
      </c>
      <c r="T8986">
        <v>12</v>
      </c>
      <c r="U8986">
        <v>52</v>
      </c>
    </row>
    <row r="8987" spans="1:21" x14ac:dyDescent="0.3">
      <c r="A8987" s="5" t="s">
        <v>168</v>
      </c>
      <c r="B8987" s="5" t="s">
        <v>175</v>
      </c>
      <c r="C8987" s="5" t="s">
        <v>88</v>
      </c>
      <c r="D8987" s="5" t="s">
        <v>494</v>
      </c>
      <c r="E8987" s="5" t="s">
        <v>172</v>
      </c>
      <c r="F8987" s="6">
        <v>43825</v>
      </c>
      <c r="G8987" s="5" t="s">
        <v>148</v>
      </c>
      <c r="H8987" s="5" t="s">
        <v>215</v>
      </c>
      <c r="I8987">
        <v>43652</v>
      </c>
      <c r="J8987">
        <v>173</v>
      </c>
      <c r="K8987">
        <v>512</v>
      </c>
      <c r="L8987">
        <v>5</v>
      </c>
      <c r="M8987">
        <v>18944</v>
      </c>
      <c r="N8987">
        <v>13265.839</v>
      </c>
      <c r="O8987">
        <v>2653.1680000000001</v>
      </c>
      <c r="P8987">
        <v>102.4</v>
      </c>
      <c r="Q8987">
        <v>37</v>
      </c>
      <c r="R8987">
        <v>5678.1610000000001</v>
      </c>
      <c r="S8987">
        <v>2019</v>
      </c>
      <c r="T8987">
        <v>12</v>
      </c>
      <c r="U8987">
        <v>52</v>
      </c>
    </row>
    <row r="8988" spans="1:21" x14ac:dyDescent="0.3">
      <c r="A8988" s="5" t="s">
        <v>168</v>
      </c>
      <c r="B8988" s="5" t="s">
        <v>175</v>
      </c>
      <c r="C8988" s="5" t="s">
        <v>88</v>
      </c>
      <c r="D8988" s="5" t="s">
        <v>494</v>
      </c>
      <c r="E8988" s="5" t="s">
        <v>172</v>
      </c>
      <c r="F8988" s="6">
        <v>43825</v>
      </c>
      <c r="G8988" s="5" t="s">
        <v>148</v>
      </c>
      <c r="H8988" s="5" t="s">
        <v>305</v>
      </c>
      <c r="I8988">
        <v>43652</v>
      </c>
      <c r="J8988">
        <v>173</v>
      </c>
      <c r="K8988">
        <v>513</v>
      </c>
      <c r="L8988">
        <v>5</v>
      </c>
      <c r="M8988">
        <v>18981</v>
      </c>
      <c r="N8988">
        <v>13265.839</v>
      </c>
      <c r="O8988">
        <v>2653.1680000000001</v>
      </c>
      <c r="P8988">
        <v>102.6</v>
      </c>
      <c r="Q8988">
        <v>37</v>
      </c>
      <c r="R8988">
        <v>5715.1610000000001</v>
      </c>
      <c r="S8988">
        <v>2019</v>
      </c>
      <c r="T8988">
        <v>12</v>
      </c>
      <c r="U8988">
        <v>52</v>
      </c>
    </row>
    <row r="8989" spans="1:21" x14ac:dyDescent="0.3">
      <c r="A8989" s="5" t="s">
        <v>168</v>
      </c>
      <c r="B8989" s="5" t="s">
        <v>175</v>
      </c>
      <c r="C8989" s="5" t="s">
        <v>88</v>
      </c>
      <c r="D8989" s="5" t="s">
        <v>494</v>
      </c>
      <c r="E8989" s="5" t="s">
        <v>172</v>
      </c>
      <c r="F8989" s="6">
        <v>43825</v>
      </c>
      <c r="G8989" s="5" t="s">
        <v>148</v>
      </c>
      <c r="H8989" s="5" t="s">
        <v>200</v>
      </c>
      <c r="I8989">
        <v>43652</v>
      </c>
      <c r="J8989">
        <v>173</v>
      </c>
      <c r="K8989">
        <v>547</v>
      </c>
      <c r="L8989">
        <v>5</v>
      </c>
      <c r="M8989">
        <v>20239</v>
      </c>
      <c r="N8989">
        <v>13265.839</v>
      </c>
      <c r="O8989">
        <v>2653.1680000000001</v>
      </c>
      <c r="P8989">
        <v>109.4</v>
      </c>
      <c r="Q8989">
        <v>37</v>
      </c>
      <c r="R8989">
        <v>6973.1610000000001</v>
      </c>
      <c r="S8989">
        <v>2019</v>
      </c>
      <c r="T8989">
        <v>12</v>
      </c>
      <c r="U8989">
        <v>52</v>
      </c>
    </row>
    <row r="8990" spans="1:21" x14ac:dyDescent="0.3">
      <c r="A8990" s="5" t="s">
        <v>168</v>
      </c>
      <c r="B8990" s="5" t="s">
        <v>175</v>
      </c>
      <c r="C8990" s="5" t="s">
        <v>97</v>
      </c>
      <c r="D8990" s="5" t="s">
        <v>499</v>
      </c>
      <c r="E8990" s="5" t="s">
        <v>172</v>
      </c>
      <c r="F8990" s="6">
        <v>43825</v>
      </c>
      <c r="G8990" s="5" t="s">
        <v>148</v>
      </c>
      <c r="H8990" s="5" t="s">
        <v>190</v>
      </c>
      <c r="I8990">
        <v>43747</v>
      </c>
      <c r="J8990">
        <v>78</v>
      </c>
      <c r="K8990">
        <v>27</v>
      </c>
      <c r="L8990">
        <v>1</v>
      </c>
      <c r="M8990">
        <v>1560</v>
      </c>
      <c r="N8990">
        <v>1072.7570000000001</v>
      </c>
      <c r="O8990">
        <v>1072.7570000000001</v>
      </c>
      <c r="P8990">
        <v>27</v>
      </c>
      <c r="Q8990">
        <v>57.777799999999999</v>
      </c>
      <c r="R8990">
        <v>487.24299999999999</v>
      </c>
      <c r="S8990">
        <v>2019</v>
      </c>
      <c r="T8990">
        <v>12</v>
      </c>
      <c r="U8990">
        <v>52</v>
      </c>
    </row>
    <row r="8991" spans="1:21" x14ac:dyDescent="0.3">
      <c r="A8991" s="5" t="s">
        <v>168</v>
      </c>
      <c r="B8991" s="5" t="s">
        <v>206</v>
      </c>
      <c r="C8991" s="5" t="s">
        <v>108</v>
      </c>
      <c r="D8991" s="5" t="s">
        <v>457</v>
      </c>
      <c r="E8991" s="5" t="s">
        <v>172</v>
      </c>
      <c r="F8991" s="6">
        <v>43825</v>
      </c>
      <c r="G8991" s="5" t="s">
        <v>148</v>
      </c>
      <c r="H8991" s="5" t="s">
        <v>264</v>
      </c>
      <c r="I8991">
        <v>43645</v>
      </c>
      <c r="J8991">
        <v>180</v>
      </c>
      <c r="K8991">
        <v>1672</v>
      </c>
      <c r="L8991">
        <v>15</v>
      </c>
      <c r="M8991">
        <v>61864</v>
      </c>
      <c r="N8991">
        <v>47749.741000000002</v>
      </c>
      <c r="O8991">
        <v>3183.3159999999998</v>
      </c>
      <c r="P8991">
        <v>111.46666666666667</v>
      </c>
      <c r="Q8991">
        <v>37</v>
      </c>
      <c r="R8991">
        <v>14114.259</v>
      </c>
      <c r="S8991">
        <v>2019</v>
      </c>
      <c r="T8991">
        <v>12</v>
      </c>
      <c r="U8991">
        <v>52</v>
      </c>
    </row>
    <row r="8992" spans="1:21" x14ac:dyDescent="0.3">
      <c r="A8992" s="5" t="s">
        <v>168</v>
      </c>
      <c r="B8992" s="5" t="s">
        <v>175</v>
      </c>
      <c r="C8992" s="5" t="s">
        <v>99</v>
      </c>
      <c r="D8992" s="5" t="s">
        <v>500</v>
      </c>
      <c r="E8992" s="5" t="s">
        <v>172</v>
      </c>
      <c r="F8992" s="6">
        <v>43826</v>
      </c>
      <c r="G8992" s="5" t="s">
        <v>148</v>
      </c>
      <c r="H8992" s="5" t="s">
        <v>233</v>
      </c>
      <c r="I8992">
        <v>43732</v>
      </c>
      <c r="J8992">
        <v>94</v>
      </c>
      <c r="K8992">
        <v>60.5</v>
      </c>
      <c r="L8992">
        <v>3</v>
      </c>
      <c r="M8992">
        <v>2755</v>
      </c>
      <c r="N8992">
        <v>3381.1970000000001</v>
      </c>
      <c r="O8992">
        <v>1127.066</v>
      </c>
      <c r="P8992">
        <v>20.166666666666668</v>
      </c>
      <c r="Q8992">
        <v>45.537199999999999</v>
      </c>
      <c r="R8992">
        <v>-626.197</v>
      </c>
      <c r="S8992">
        <v>2019</v>
      </c>
      <c r="T8992">
        <v>12</v>
      </c>
      <c r="U8992">
        <v>52</v>
      </c>
    </row>
    <row r="8993" spans="1:21" x14ac:dyDescent="0.3">
      <c r="A8993" s="5" t="s">
        <v>168</v>
      </c>
      <c r="B8993" s="5" t="s">
        <v>206</v>
      </c>
      <c r="C8993" s="5" t="s">
        <v>109</v>
      </c>
      <c r="D8993" s="5" t="s">
        <v>473</v>
      </c>
      <c r="E8993" s="5" t="s">
        <v>172</v>
      </c>
      <c r="F8993" s="6">
        <v>43827</v>
      </c>
      <c r="G8993" s="5" t="s">
        <v>148</v>
      </c>
      <c r="H8993" s="5" t="s">
        <v>205</v>
      </c>
      <c r="I8993">
        <v>43651</v>
      </c>
      <c r="J8993">
        <v>176</v>
      </c>
      <c r="K8993">
        <v>981</v>
      </c>
      <c r="L8993">
        <v>8</v>
      </c>
      <c r="M8993">
        <v>60429.599999999999</v>
      </c>
      <c r="N8993">
        <v>25887.829000000002</v>
      </c>
      <c r="O8993">
        <v>3235.9789999999998</v>
      </c>
      <c r="P8993">
        <v>122.625</v>
      </c>
      <c r="Q8993">
        <v>61.6</v>
      </c>
      <c r="R8993">
        <v>34541.771000000001</v>
      </c>
      <c r="S8993">
        <v>2019</v>
      </c>
      <c r="T8993">
        <v>12</v>
      </c>
      <c r="U8993">
        <v>52</v>
      </c>
    </row>
    <row r="8994" spans="1:21" x14ac:dyDescent="0.3">
      <c r="A8994" s="5" t="s">
        <v>168</v>
      </c>
      <c r="B8994" s="5" t="s">
        <v>206</v>
      </c>
      <c r="C8994" s="5" t="s">
        <v>109</v>
      </c>
      <c r="D8994" s="5" t="s">
        <v>473</v>
      </c>
      <c r="E8994" s="5" t="s">
        <v>172</v>
      </c>
      <c r="F8994" s="6">
        <v>43827</v>
      </c>
      <c r="G8994" s="5" t="s">
        <v>148</v>
      </c>
      <c r="H8994" s="5" t="s">
        <v>190</v>
      </c>
      <c r="I8994">
        <v>43651</v>
      </c>
      <c r="J8994">
        <v>176</v>
      </c>
      <c r="K8994">
        <v>121</v>
      </c>
      <c r="L8994">
        <v>1</v>
      </c>
      <c r="M8994">
        <v>4658.5</v>
      </c>
      <c r="N8994">
        <v>3235.9789999999998</v>
      </c>
      <c r="O8994">
        <v>3235.9789999999998</v>
      </c>
      <c r="P8994">
        <v>121</v>
      </c>
      <c r="Q8994">
        <v>38.5</v>
      </c>
      <c r="R8994">
        <v>1422.521</v>
      </c>
      <c r="S8994">
        <v>2019</v>
      </c>
      <c r="T8994">
        <v>12</v>
      </c>
      <c r="U8994">
        <v>52</v>
      </c>
    </row>
    <row r="8995" spans="1:21" x14ac:dyDescent="0.3">
      <c r="A8995" s="5" t="s">
        <v>168</v>
      </c>
      <c r="B8995" s="5" t="s">
        <v>206</v>
      </c>
      <c r="C8995" s="5" t="s">
        <v>109</v>
      </c>
      <c r="D8995" s="5" t="s">
        <v>473</v>
      </c>
      <c r="E8995" s="5" t="s">
        <v>172</v>
      </c>
      <c r="F8995" s="6">
        <v>43827</v>
      </c>
      <c r="G8995" s="5" t="s">
        <v>148</v>
      </c>
      <c r="H8995" s="5" t="s">
        <v>180</v>
      </c>
      <c r="I8995">
        <v>43651</v>
      </c>
      <c r="J8995">
        <v>176</v>
      </c>
      <c r="K8995">
        <v>304</v>
      </c>
      <c r="L8995">
        <v>3</v>
      </c>
      <c r="M8995">
        <v>11704</v>
      </c>
      <c r="N8995">
        <v>9707.9359999999997</v>
      </c>
      <c r="O8995">
        <v>3235.9789999999998</v>
      </c>
      <c r="P8995">
        <v>101.33333333333333</v>
      </c>
      <c r="Q8995">
        <v>38.5</v>
      </c>
      <c r="R8995">
        <v>1996.0640000000001</v>
      </c>
      <c r="S8995">
        <v>2019</v>
      </c>
      <c r="T8995">
        <v>12</v>
      </c>
      <c r="U8995">
        <v>52</v>
      </c>
    </row>
    <row r="8996" spans="1:21" x14ac:dyDescent="0.3">
      <c r="A8996" s="5" t="s">
        <v>168</v>
      </c>
      <c r="B8996" s="5" t="s">
        <v>206</v>
      </c>
      <c r="C8996" s="5" t="s">
        <v>109</v>
      </c>
      <c r="D8996" s="5" t="s">
        <v>473</v>
      </c>
      <c r="E8996" s="5" t="s">
        <v>172</v>
      </c>
      <c r="F8996" s="6">
        <v>43827</v>
      </c>
      <c r="G8996" s="5" t="s">
        <v>148</v>
      </c>
      <c r="H8996" s="5" t="s">
        <v>238</v>
      </c>
      <c r="I8996">
        <v>43651</v>
      </c>
      <c r="J8996">
        <v>176</v>
      </c>
      <c r="K8996">
        <v>123</v>
      </c>
      <c r="L8996">
        <v>1</v>
      </c>
      <c r="M8996">
        <v>4735.5</v>
      </c>
      <c r="N8996">
        <v>3235.9789999999998</v>
      </c>
      <c r="O8996">
        <v>3235.9789999999998</v>
      </c>
      <c r="P8996">
        <v>123</v>
      </c>
      <c r="Q8996">
        <v>38.5</v>
      </c>
      <c r="R8996">
        <v>1499.521</v>
      </c>
      <c r="S8996">
        <v>2019</v>
      </c>
      <c r="T8996">
        <v>12</v>
      </c>
      <c r="U8996">
        <v>52</v>
      </c>
    </row>
    <row r="8997" spans="1:21" x14ac:dyDescent="0.3">
      <c r="A8997" s="5" t="s">
        <v>168</v>
      </c>
      <c r="B8997" s="5" t="s">
        <v>206</v>
      </c>
      <c r="C8997" s="5" t="s">
        <v>109</v>
      </c>
      <c r="D8997" s="5" t="s">
        <v>473</v>
      </c>
      <c r="E8997" s="5" t="s">
        <v>172</v>
      </c>
      <c r="F8997" s="6">
        <v>43827</v>
      </c>
      <c r="G8997" s="5" t="s">
        <v>148</v>
      </c>
      <c r="H8997" s="5" t="s">
        <v>184</v>
      </c>
      <c r="I8997">
        <v>43651</v>
      </c>
      <c r="J8997">
        <v>176</v>
      </c>
      <c r="K8997">
        <v>1854</v>
      </c>
      <c r="L8997">
        <v>15</v>
      </c>
      <c r="M8997">
        <v>70452</v>
      </c>
      <c r="N8997">
        <v>48539.68</v>
      </c>
      <c r="O8997">
        <v>3235.9789999999998</v>
      </c>
      <c r="P8997">
        <v>123.6</v>
      </c>
      <c r="Q8997">
        <v>38</v>
      </c>
      <c r="R8997">
        <v>21912.32</v>
      </c>
      <c r="S8997">
        <v>2019</v>
      </c>
      <c r="T8997">
        <v>12</v>
      </c>
      <c r="U8997">
        <v>52</v>
      </c>
    </row>
    <row r="8998" spans="1:21" x14ac:dyDescent="0.3">
      <c r="A8998" s="5" t="s">
        <v>168</v>
      </c>
      <c r="B8998" s="5" t="s">
        <v>206</v>
      </c>
      <c r="C8998" s="5" t="s">
        <v>109</v>
      </c>
      <c r="D8998" s="5" t="s">
        <v>473</v>
      </c>
      <c r="E8998" s="5" t="s">
        <v>172</v>
      </c>
      <c r="F8998" s="6">
        <v>43827</v>
      </c>
      <c r="G8998" s="5" t="s">
        <v>148</v>
      </c>
      <c r="H8998" s="5" t="s">
        <v>231</v>
      </c>
      <c r="I8998">
        <v>43651</v>
      </c>
      <c r="J8998">
        <v>176</v>
      </c>
      <c r="K8998">
        <v>148</v>
      </c>
      <c r="L8998">
        <v>1</v>
      </c>
      <c r="M8998">
        <v>5698</v>
      </c>
      <c r="N8998">
        <v>3235.9789999999998</v>
      </c>
      <c r="O8998">
        <v>3235.9789999999998</v>
      </c>
      <c r="P8998">
        <v>148</v>
      </c>
      <c r="Q8998">
        <v>38.5</v>
      </c>
      <c r="R8998">
        <v>2462.0210000000002</v>
      </c>
      <c r="S8998">
        <v>2019</v>
      </c>
      <c r="T8998">
        <v>12</v>
      </c>
      <c r="U8998">
        <v>52</v>
      </c>
    </row>
    <row r="8999" spans="1:21" x14ac:dyDescent="0.3">
      <c r="A8999" s="5" t="s">
        <v>168</v>
      </c>
      <c r="B8999" s="5" t="s">
        <v>206</v>
      </c>
      <c r="C8999" s="5" t="s">
        <v>109</v>
      </c>
      <c r="D8999" s="5" t="s">
        <v>473</v>
      </c>
      <c r="E8999" s="5" t="s">
        <v>172</v>
      </c>
      <c r="F8999" s="6">
        <v>43827</v>
      </c>
      <c r="G8999" s="5" t="s">
        <v>148</v>
      </c>
      <c r="H8999" s="5" t="s">
        <v>186</v>
      </c>
      <c r="I8999">
        <v>43651</v>
      </c>
      <c r="J8999">
        <v>176</v>
      </c>
      <c r="K8999">
        <v>116</v>
      </c>
      <c r="L8999">
        <v>1</v>
      </c>
      <c r="M8999">
        <v>4466</v>
      </c>
      <c r="N8999">
        <v>3235.9789999999998</v>
      </c>
      <c r="O8999">
        <v>3235.9789999999998</v>
      </c>
      <c r="P8999">
        <v>116</v>
      </c>
      <c r="Q8999">
        <v>38.5</v>
      </c>
      <c r="R8999">
        <v>1230.021</v>
      </c>
      <c r="S8999">
        <v>2019</v>
      </c>
      <c r="T8999">
        <v>12</v>
      </c>
      <c r="U8999">
        <v>52</v>
      </c>
    </row>
    <row r="9000" spans="1:21" x14ac:dyDescent="0.3">
      <c r="A9000" s="5" t="s">
        <v>168</v>
      </c>
      <c r="B9000" s="5" t="s">
        <v>206</v>
      </c>
      <c r="C9000" s="5" t="s">
        <v>109</v>
      </c>
      <c r="D9000" s="5" t="s">
        <v>473</v>
      </c>
      <c r="E9000" s="5" t="s">
        <v>172</v>
      </c>
      <c r="F9000" s="6">
        <v>43827</v>
      </c>
      <c r="G9000" s="5" t="s">
        <v>148</v>
      </c>
      <c r="H9000" s="5" t="s">
        <v>189</v>
      </c>
      <c r="I9000">
        <v>43651</v>
      </c>
      <c r="J9000">
        <v>176</v>
      </c>
      <c r="K9000">
        <v>316</v>
      </c>
      <c r="L9000">
        <v>3</v>
      </c>
      <c r="M9000">
        <v>12166</v>
      </c>
      <c r="N9000">
        <v>9707.9359999999997</v>
      </c>
      <c r="O9000">
        <v>3235.9789999999998</v>
      </c>
      <c r="P9000">
        <v>105.33333333333333</v>
      </c>
      <c r="Q9000">
        <v>38.5</v>
      </c>
      <c r="R9000">
        <v>2458.0639999999999</v>
      </c>
      <c r="S9000">
        <v>2019</v>
      </c>
      <c r="T9000">
        <v>12</v>
      </c>
      <c r="U9000">
        <v>52</v>
      </c>
    </row>
    <row r="9001" spans="1:21" x14ac:dyDescent="0.3">
      <c r="A9001" s="5" t="s">
        <v>168</v>
      </c>
      <c r="B9001" s="5" t="s">
        <v>206</v>
      </c>
      <c r="C9001" s="5" t="s">
        <v>109</v>
      </c>
      <c r="D9001" s="5" t="s">
        <v>473</v>
      </c>
      <c r="E9001" s="5" t="s">
        <v>172</v>
      </c>
      <c r="F9001" s="6">
        <v>43827</v>
      </c>
      <c r="G9001" s="5" t="s">
        <v>148</v>
      </c>
      <c r="H9001" s="5" t="s">
        <v>225</v>
      </c>
      <c r="I9001">
        <v>43651</v>
      </c>
      <c r="J9001">
        <v>176</v>
      </c>
      <c r="K9001">
        <v>580</v>
      </c>
      <c r="L9001">
        <v>5</v>
      </c>
      <c r="M9001">
        <v>22040</v>
      </c>
      <c r="N9001">
        <v>16179.893</v>
      </c>
      <c r="O9001">
        <v>3235.9789999999998</v>
      </c>
      <c r="P9001">
        <v>116</v>
      </c>
      <c r="Q9001">
        <v>38</v>
      </c>
      <c r="R9001">
        <v>5860.107</v>
      </c>
      <c r="S9001">
        <v>2019</v>
      </c>
      <c r="T9001">
        <v>12</v>
      </c>
      <c r="U9001">
        <v>52</v>
      </c>
    </row>
    <row r="9002" spans="1:21" x14ac:dyDescent="0.3">
      <c r="A9002" s="5" t="s">
        <v>168</v>
      </c>
      <c r="B9002" s="5" t="s">
        <v>206</v>
      </c>
      <c r="C9002" s="5" t="s">
        <v>109</v>
      </c>
      <c r="D9002" s="5" t="s">
        <v>473</v>
      </c>
      <c r="E9002" s="5" t="s">
        <v>172</v>
      </c>
      <c r="F9002" s="6">
        <v>43827</v>
      </c>
      <c r="G9002" s="5" t="s">
        <v>148</v>
      </c>
      <c r="H9002" s="5" t="s">
        <v>226</v>
      </c>
      <c r="I9002">
        <v>43651</v>
      </c>
      <c r="J9002">
        <v>176</v>
      </c>
      <c r="K9002">
        <v>278</v>
      </c>
      <c r="L9002">
        <v>2</v>
      </c>
      <c r="M9002">
        <v>10703</v>
      </c>
      <c r="N9002">
        <v>6471.9570000000003</v>
      </c>
      <c r="O9002">
        <v>3235.9789999999998</v>
      </c>
      <c r="P9002">
        <v>139</v>
      </c>
      <c r="Q9002">
        <v>38.5</v>
      </c>
      <c r="R9002">
        <v>4231.0429999999997</v>
      </c>
      <c r="S9002">
        <v>2019</v>
      </c>
      <c r="T9002">
        <v>12</v>
      </c>
      <c r="U9002">
        <v>52</v>
      </c>
    </row>
    <row r="9003" spans="1:21" x14ac:dyDescent="0.3">
      <c r="A9003" s="5" t="s">
        <v>168</v>
      </c>
      <c r="B9003" s="5" t="s">
        <v>206</v>
      </c>
      <c r="C9003" s="5" t="s">
        <v>109</v>
      </c>
      <c r="D9003" s="5" t="s">
        <v>473</v>
      </c>
      <c r="E9003" s="5" t="s">
        <v>172</v>
      </c>
      <c r="F9003" s="6">
        <v>43827</v>
      </c>
      <c r="G9003" s="5" t="s">
        <v>148</v>
      </c>
      <c r="H9003" s="5" t="s">
        <v>191</v>
      </c>
      <c r="I9003">
        <v>43651</v>
      </c>
      <c r="J9003">
        <v>176</v>
      </c>
      <c r="K9003">
        <v>494</v>
      </c>
      <c r="L9003">
        <v>4</v>
      </c>
      <c r="M9003">
        <v>19019</v>
      </c>
      <c r="N9003">
        <v>12943.915000000001</v>
      </c>
      <c r="O9003">
        <v>3235.9789999999998</v>
      </c>
      <c r="P9003">
        <v>123.5</v>
      </c>
      <c r="Q9003">
        <v>38.5</v>
      </c>
      <c r="R9003">
        <v>6075.085</v>
      </c>
      <c r="S9003">
        <v>2019</v>
      </c>
      <c r="T9003">
        <v>12</v>
      </c>
      <c r="U9003">
        <v>52</v>
      </c>
    </row>
    <row r="9004" spans="1:21" x14ac:dyDescent="0.3">
      <c r="A9004" s="5" t="s">
        <v>168</v>
      </c>
      <c r="B9004" s="5" t="s">
        <v>206</v>
      </c>
      <c r="C9004" s="5" t="s">
        <v>109</v>
      </c>
      <c r="D9004" s="5" t="s">
        <v>473</v>
      </c>
      <c r="E9004" s="5" t="s">
        <v>172</v>
      </c>
      <c r="F9004" s="6">
        <v>43827</v>
      </c>
      <c r="G9004" s="5" t="s">
        <v>148</v>
      </c>
      <c r="H9004" s="5" t="s">
        <v>187</v>
      </c>
      <c r="I9004">
        <v>43651</v>
      </c>
      <c r="J9004">
        <v>176</v>
      </c>
      <c r="K9004">
        <v>376</v>
      </c>
      <c r="L9004">
        <v>3</v>
      </c>
      <c r="M9004">
        <v>14476</v>
      </c>
      <c r="N9004">
        <v>9707.9359999999997</v>
      </c>
      <c r="O9004">
        <v>3235.9789999999998</v>
      </c>
      <c r="P9004">
        <v>125.33333333333333</v>
      </c>
      <c r="Q9004">
        <v>38.5</v>
      </c>
      <c r="R9004">
        <v>4768.0640000000003</v>
      </c>
      <c r="S9004">
        <v>2019</v>
      </c>
      <c r="T9004">
        <v>12</v>
      </c>
      <c r="U9004">
        <v>52</v>
      </c>
    </row>
    <row r="9005" spans="1:21" x14ac:dyDescent="0.3">
      <c r="A9005" s="5" t="s">
        <v>168</v>
      </c>
      <c r="B9005" s="5" t="s">
        <v>206</v>
      </c>
      <c r="C9005" s="5" t="s">
        <v>109</v>
      </c>
      <c r="D9005" s="5" t="s">
        <v>473</v>
      </c>
      <c r="E9005" s="5" t="s">
        <v>172</v>
      </c>
      <c r="F9005" s="6">
        <v>43827</v>
      </c>
      <c r="G9005" s="5" t="s">
        <v>148</v>
      </c>
      <c r="H9005" s="5" t="s">
        <v>321</v>
      </c>
      <c r="I9005">
        <v>43651</v>
      </c>
      <c r="J9005">
        <v>176</v>
      </c>
      <c r="K9005">
        <v>374</v>
      </c>
      <c r="L9005">
        <v>3</v>
      </c>
      <c r="M9005">
        <v>14212</v>
      </c>
      <c r="N9005">
        <v>9707.9359999999997</v>
      </c>
      <c r="O9005">
        <v>3235.9789999999998</v>
      </c>
      <c r="P9005">
        <v>124.66666666666667</v>
      </c>
      <c r="Q9005">
        <v>38</v>
      </c>
      <c r="R9005">
        <v>4504.0640000000003</v>
      </c>
      <c r="S9005">
        <v>2019</v>
      </c>
      <c r="T9005">
        <v>12</v>
      </c>
      <c r="U9005">
        <v>52</v>
      </c>
    </row>
    <row r="9006" spans="1:21" x14ac:dyDescent="0.3">
      <c r="A9006" s="5" t="s">
        <v>168</v>
      </c>
      <c r="B9006" s="5" t="s">
        <v>206</v>
      </c>
      <c r="C9006" s="5" t="s">
        <v>109</v>
      </c>
      <c r="D9006" s="5" t="s">
        <v>473</v>
      </c>
      <c r="E9006" s="5" t="s">
        <v>172</v>
      </c>
      <c r="F9006" s="6">
        <v>43827</v>
      </c>
      <c r="G9006" s="5" t="s">
        <v>148</v>
      </c>
      <c r="H9006" s="5" t="s">
        <v>203</v>
      </c>
      <c r="I9006">
        <v>43651</v>
      </c>
      <c r="J9006">
        <v>176</v>
      </c>
      <c r="K9006">
        <v>227</v>
      </c>
      <c r="L9006">
        <v>2</v>
      </c>
      <c r="M9006">
        <v>8739.5</v>
      </c>
      <c r="N9006">
        <v>6471.9570000000003</v>
      </c>
      <c r="O9006">
        <v>3235.9789999999998</v>
      </c>
      <c r="P9006">
        <v>113.5</v>
      </c>
      <c r="Q9006">
        <v>38.5</v>
      </c>
      <c r="R9006">
        <v>2267.5430000000001</v>
      </c>
      <c r="S9006">
        <v>2019</v>
      </c>
      <c r="T9006">
        <v>12</v>
      </c>
      <c r="U9006">
        <v>52</v>
      </c>
    </row>
    <row r="9007" spans="1:21" x14ac:dyDescent="0.3">
      <c r="A9007" s="5" t="s">
        <v>168</v>
      </c>
      <c r="B9007" s="5" t="s">
        <v>206</v>
      </c>
      <c r="C9007" s="5" t="s">
        <v>109</v>
      </c>
      <c r="D9007" s="5" t="s">
        <v>473</v>
      </c>
      <c r="E9007" s="5" t="s">
        <v>172</v>
      </c>
      <c r="F9007" s="6">
        <v>43827</v>
      </c>
      <c r="G9007" s="5" t="s">
        <v>148</v>
      </c>
      <c r="H9007" s="5" t="s">
        <v>181</v>
      </c>
      <c r="I9007">
        <v>43651</v>
      </c>
      <c r="J9007">
        <v>176</v>
      </c>
      <c r="K9007">
        <v>258</v>
      </c>
      <c r="L9007">
        <v>2</v>
      </c>
      <c r="M9007">
        <v>9933</v>
      </c>
      <c r="N9007">
        <v>6471.9570000000003</v>
      </c>
      <c r="O9007">
        <v>3235.9789999999998</v>
      </c>
      <c r="P9007">
        <v>129</v>
      </c>
      <c r="Q9007">
        <v>38.5</v>
      </c>
      <c r="R9007">
        <v>3461.0430000000001</v>
      </c>
      <c r="S9007">
        <v>2019</v>
      </c>
      <c r="T9007">
        <v>12</v>
      </c>
      <c r="U9007">
        <v>52</v>
      </c>
    </row>
    <row r="9008" spans="1:21" x14ac:dyDescent="0.3">
      <c r="A9008" s="5" t="s">
        <v>168</v>
      </c>
      <c r="B9008" s="5" t="s">
        <v>206</v>
      </c>
      <c r="C9008" s="5" t="s">
        <v>109</v>
      </c>
      <c r="D9008" s="5" t="s">
        <v>473</v>
      </c>
      <c r="E9008" s="5" t="s">
        <v>172</v>
      </c>
      <c r="F9008" s="6">
        <v>43827</v>
      </c>
      <c r="G9008" s="5" t="s">
        <v>148</v>
      </c>
      <c r="H9008" s="5" t="s">
        <v>183</v>
      </c>
      <c r="I9008">
        <v>43651</v>
      </c>
      <c r="J9008">
        <v>176</v>
      </c>
      <c r="K9008">
        <v>250</v>
      </c>
      <c r="L9008">
        <v>2</v>
      </c>
      <c r="M9008">
        <v>9625</v>
      </c>
      <c r="N9008">
        <v>6471.9570000000003</v>
      </c>
      <c r="O9008">
        <v>3235.9789999999998</v>
      </c>
      <c r="P9008">
        <v>125</v>
      </c>
      <c r="Q9008">
        <v>38.5</v>
      </c>
      <c r="R9008">
        <v>3153.0430000000001</v>
      </c>
      <c r="S9008">
        <v>2019</v>
      </c>
      <c r="T9008">
        <v>12</v>
      </c>
      <c r="U9008">
        <v>52</v>
      </c>
    </row>
    <row r="9009" spans="1:21" x14ac:dyDescent="0.3">
      <c r="A9009" s="5" t="s">
        <v>168</v>
      </c>
      <c r="B9009" s="5" t="s">
        <v>206</v>
      </c>
      <c r="C9009" s="5" t="s">
        <v>109</v>
      </c>
      <c r="D9009" s="5" t="s">
        <v>473</v>
      </c>
      <c r="E9009" s="5" t="s">
        <v>172</v>
      </c>
      <c r="F9009" s="6">
        <v>43827</v>
      </c>
      <c r="G9009" s="5" t="s">
        <v>148</v>
      </c>
      <c r="H9009" s="5" t="s">
        <v>246</v>
      </c>
      <c r="I9009">
        <v>43651</v>
      </c>
      <c r="J9009">
        <v>176</v>
      </c>
      <c r="K9009">
        <v>576</v>
      </c>
      <c r="L9009">
        <v>5</v>
      </c>
      <c r="M9009">
        <v>22176</v>
      </c>
      <c r="N9009">
        <v>16179.893</v>
      </c>
      <c r="O9009">
        <v>3235.9789999999998</v>
      </c>
      <c r="P9009">
        <v>115.2</v>
      </c>
      <c r="Q9009">
        <v>38.5</v>
      </c>
      <c r="R9009">
        <v>5996.107</v>
      </c>
      <c r="S9009">
        <v>2019</v>
      </c>
      <c r="T9009">
        <v>12</v>
      </c>
      <c r="U9009">
        <v>52</v>
      </c>
    </row>
    <row r="9010" spans="1:21" x14ac:dyDescent="0.3">
      <c r="A9010" s="5" t="s">
        <v>168</v>
      </c>
      <c r="B9010" s="5" t="s">
        <v>206</v>
      </c>
      <c r="C9010" s="5" t="s">
        <v>109</v>
      </c>
      <c r="D9010" s="5" t="s">
        <v>473</v>
      </c>
      <c r="E9010" s="5" t="s">
        <v>172</v>
      </c>
      <c r="F9010" s="6">
        <v>43827</v>
      </c>
      <c r="G9010" s="5" t="s">
        <v>148</v>
      </c>
      <c r="H9010" s="5" t="s">
        <v>230</v>
      </c>
      <c r="I9010">
        <v>43651</v>
      </c>
      <c r="J9010">
        <v>176</v>
      </c>
      <c r="K9010">
        <v>1898</v>
      </c>
      <c r="L9010">
        <v>15</v>
      </c>
      <c r="M9010">
        <v>72124</v>
      </c>
      <c r="N9010">
        <v>48539.68</v>
      </c>
      <c r="O9010">
        <v>3235.9789999999998</v>
      </c>
      <c r="P9010">
        <v>126.53333333333333</v>
      </c>
      <c r="Q9010">
        <v>38</v>
      </c>
      <c r="R9010">
        <v>23584.32</v>
      </c>
      <c r="S9010">
        <v>2019</v>
      </c>
      <c r="T9010">
        <v>12</v>
      </c>
      <c r="U9010">
        <v>52</v>
      </c>
    </row>
    <row r="9011" spans="1:21" x14ac:dyDescent="0.3">
      <c r="A9011" s="5" t="s">
        <v>168</v>
      </c>
      <c r="B9011" s="5" t="s">
        <v>206</v>
      </c>
      <c r="C9011" s="5" t="s">
        <v>109</v>
      </c>
      <c r="D9011" s="5" t="s">
        <v>473</v>
      </c>
      <c r="E9011" s="5" t="s">
        <v>172</v>
      </c>
      <c r="F9011" s="6">
        <v>43827</v>
      </c>
      <c r="G9011" s="5" t="s">
        <v>148</v>
      </c>
      <c r="H9011" s="5" t="s">
        <v>498</v>
      </c>
      <c r="I9011">
        <v>43651</v>
      </c>
      <c r="J9011">
        <v>176</v>
      </c>
      <c r="K9011">
        <v>626</v>
      </c>
      <c r="L9011">
        <v>6</v>
      </c>
      <c r="M9011">
        <v>24101</v>
      </c>
      <c r="N9011">
        <v>19415.871999999999</v>
      </c>
      <c r="O9011">
        <v>3235.9789999999998</v>
      </c>
      <c r="P9011">
        <v>104.33333333333333</v>
      </c>
      <c r="Q9011">
        <v>38.5</v>
      </c>
      <c r="R9011">
        <v>4685.1279999999997</v>
      </c>
      <c r="S9011">
        <v>2019</v>
      </c>
      <c r="T9011">
        <v>12</v>
      </c>
      <c r="U9011">
        <v>52</v>
      </c>
    </row>
    <row r="9012" spans="1:21" x14ac:dyDescent="0.3">
      <c r="A9012" s="5" t="s">
        <v>168</v>
      </c>
      <c r="B9012" s="5" t="s">
        <v>206</v>
      </c>
      <c r="C9012" s="5" t="s">
        <v>109</v>
      </c>
      <c r="D9012" s="5" t="s">
        <v>473</v>
      </c>
      <c r="E9012" s="5" t="s">
        <v>172</v>
      </c>
      <c r="F9012" s="6">
        <v>43827</v>
      </c>
      <c r="G9012" s="5" t="s">
        <v>148</v>
      </c>
      <c r="H9012" s="5" t="s">
        <v>203</v>
      </c>
      <c r="I9012">
        <v>43651</v>
      </c>
      <c r="J9012">
        <v>176</v>
      </c>
      <c r="K9012">
        <v>139</v>
      </c>
      <c r="L9012">
        <v>1</v>
      </c>
      <c r="M9012">
        <v>1500</v>
      </c>
      <c r="N9012">
        <v>3235.9789999999998</v>
      </c>
      <c r="O9012">
        <v>3235.9789999999998</v>
      </c>
      <c r="P9012">
        <v>139</v>
      </c>
      <c r="Q9012">
        <v>10.791399999999999</v>
      </c>
      <c r="R9012">
        <v>-1735.979</v>
      </c>
      <c r="S9012">
        <v>2019</v>
      </c>
      <c r="T9012">
        <v>12</v>
      </c>
      <c r="U9012">
        <v>52</v>
      </c>
    </row>
    <row r="9013" spans="1:21" x14ac:dyDescent="0.3">
      <c r="A9013" s="5" t="s">
        <v>168</v>
      </c>
      <c r="B9013" s="5" t="s">
        <v>206</v>
      </c>
      <c r="C9013" s="5" t="s">
        <v>109</v>
      </c>
      <c r="D9013" s="5" t="s">
        <v>473</v>
      </c>
      <c r="E9013" s="5" t="s">
        <v>227</v>
      </c>
      <c r="F9013" s="6">
        <v>43827</v>
      </c>
      <c r="G9013" s="5" t="s">
        <v>148</v>
      </c>
      <c r="H9013" s="5" t="s">
        <v>205</v>
      </c>
      <c r="I9013">
        <v>43651</v>
      </c>
      <c r="J9013">
        <v>176</v>
      </c>
      <c r="K9013">
        <v>-981</v>
      </c>
      <c r="L9013">
        <v>-8</v>
      </c>
      <c r="M9013">
        <v>-60429.599999999999</v>
      </c>
      <c r="N9013">
        <v>-25887.829000000002</v>
      </c>
      <c r="O9013">
        <v>-3235.9789999999998</v>
      </c>
      <c r="P9013">
        <v>122.625</v>
      </c>
      <c r="Q9013">
        <v>61.6</v>
      </c>
      <c r="R9013">
        <v>-34541.771000000001</v>
      </c>
      <c r="S9013">
        <v>2019</v>
      </c>
      <c r="T9013">
        <v>12</v>
      </c>
      <c r="U9013">
        <v>52</v>
      </c>
    </row>
    <row r="9014" spans="1:21" x14ac:dyDescent="0.3">
      <c r="A9014" s="5" t="s">
        <v>168</v>
      </c>
      <c r="B9014" s="5" t="s">
        <v>206</v>
      </c>
      <c r="C9014" s="5" t="s">
        <v>109</v>
      </c>
      <c r="D9014" s="5" t="s">
        <v>473</v>
      </c>
      <c r="E9014" s="5" t="s">
        <v>172</v>
      </c>
      <c r="F9014" s="6">
        <v>43827</v>
      </c>
      <c r="G9014" s="5" t="s">
        <v>148</v>
      </c>
      <c r="H9014" s="5" t="s">
        <v>205</v>
      </c>
      <c r="I9014">
        <v>43651</v>
      </c>
      <c r="J9014">
        <v>176</v>
      </c>
      <c r="K9014">
        <v>981</v>
      </c>
      <c r="L9014">
        <v>8</v>
      </c>
      <c r="M9014">
        <v>37768.5</v>
      </c>
      <c r="N9014">
        <v>25887.829000000002</v>
      </c>
      <c r="O9014">
        <v>3235.9789999999998</v>
      </c>
      <c r="P9014">
        <v>122.625</v>
      </c>
      <c r="Q9014">
        <v>38.5</v>
      </c>
      <c r="R9014">
        <v>11880.671</v>
      </c>
      <c r="S9014">
        <v>2019</v>
      </c>
      <c r="T9014">
        <v>12</v>
      </c>
      <c r="U9014">
        <v>52</v>
      </c>
    </row>
    <row r="9015" spans="1:21" x14ac:dyDescent="0.3">
      <c r="A9015" s="5" t="s">
        <v>168</v>
      </c>
      <c r="B9015" s="5" t="s">
        <v>206</v>
      </c>
      <c r="C9015" s="5" t="s">
        <v>110</v>
      </c>
      <c r="D9015" s="5" t="s">
        <v>474</v>
      </c>
      <c r="E9015" s="5" t="s">
        <v>172</v>
      </c>
      <c r="F9015" s="6">
        <v>43827</v>
      </c>
      <c r="G9015" s="5" t="s">
        <v>148</v>
      </c>
      <c r="H9015" s="5" t="s">
        <v>202</v>
      </c>
      <c r="I9015">
        <v>43658</v>
      </c>
      <c r="J9015">
        <v>169</v>
      </c>
      <c r="K9015">
        <v>1490</v>
      </c>
      <c r="L9015">
        <v>13</v>
      </c>
      <c r="M9015">
        <v>57365</v>
      </c>
      <c r="N9015">
        <v>37166.17</v>
      </c>
      <c r="O9015">
        <v>2858.9360000000001</v>
      </c>
      <c r="P9015">
        <v>114.61538461538461</v>
      </c>
      <c r="Q9015">
        <v>38.5</v>
      </c>
      <c r="R9015">
        <v>20198.830000000002</v>
      </c>
      <c r="S9015">
        <v>2019</v>
      </c>
      <c r="T9015">
        <v>12</v>
      </c>
      <c r="U9015">
        <v>52</v>
      </c>
    </row>
    <row r="9016" spans="1:21" x14ac:dyDescent="0.3">
      <c r="A9016" s="5" t="s">
        <v>168</v>
      </c>
      <c r="B9016" s="5" t="s">
        <v>206</v>
      </c>
      <c r="C9016" s="5" t="s">
        <v>110</v>
      </c>
      <c r="D9016" s="5" t="s">
        <v>474</v>
      </c>
      <c r="E9016" s="5" t="s">
        <v>172</v>
      </c>
      <c r="F9016" s="6">
        <v>43827</v>
      </c>
      <c r="G9016" s="5" t="s">
        <v>148</v>
      </c>
      <c r="H9016" s="5" t="s">
        <v>204</v>
      </c>
      <c r="I9016">
        <v>43658</v>
      </c>
      <c r="J9016">
        <v>169</v>
      </c>
      <c r="K9016">
        <v>910</v>
      </c>
      <c r="L9016">
        <v>7</v>
      </c>
      <c r="M9016">
        <v>35035</v>
      </c>
      <c r="N9016">
        <v>20012.553</v>
      </c>
      <c r="O9016">
        <v>2858.9360000000001</v>
      </c>
      <c r="P9016">
        <v>130</v>
      </c>
      <c r="Q9016">
        <v>38.5</v>
      </c>
      <c r="R9016">
        <v>15022.447</v>
      </c>
      <c r="S9016">
        <v>2019</v>
      </c>
      <c r="T9016">
        <v>12</v>
      </c>
      <c r="U9016">
        <v>52</v>
      </c>
    </row>
    <row r="9017" spans="1:21" x14ac:dyDescent="0.3">
      <c r="A9017" s="5" t="s">
        <v>168</v>
      </c>
      <c r="B9017" s="5" t="s">
        <v>206</v>
      </c>
      <c r="C9017" s="5" t="s">
        <v>110</v>
      </c>
      <c r="D9017" s="5" t="s">
        <v>474</v>
      </c>
      <c r="E9017" s="5" t="s">
        <v>172</v>
      </c>
      <c r="F9017" s="6">
        <v>43827</v>
      </c>
      <c r="G9017" s="5" t="s">
        <v>148</v>
      </c>
      <c r="H9017" s="5" t="s">
        <v>216</v>
      </c>
      <c r="I9017">
        <v>43658</v>
      </c>
      <c r="J9017">
        <v>169</v>
      </c>
      <c r="K9017">
        <v>118</v>
      </c>
      <c r="L9017">
        <v>1</v>
      </c>
      <c r="M9017">
        <v>4543</v>
      </c>
      <c r="N9017">
        <v>2858.9360000000001</v>
      </c>
      <c r="O9017">
        <v>2858.9360000000001</v>
      </c>
      <c r="P9017">
        <v>118</v>
      </c>
      <c r="Q9017">
        <v>38.5</v>
      </c>
      <c r="R9017">
        <v>1684.0640000000001</v>
      </c>
      <c r="S9017">
        <v>2019</v>
      </c>
      <c r="T9017">
        <v>12</v>
      </c>
      <c r="U9017">
        <v>52</v>
      </c>
    </row>
    <row r="9018" spans="1:21" x14ac:dyDescent="0.3">
      <c r="A9018" s="5" t="s">
        <v>168</v>
      </c>
      <c r="B9018" s="5" t="s">
        <v>206</v>
      </c>
      <c r="C9018" s="5" t="s">
        <v>110</v>
      </c>
      <c r="D9018" s="5" t="s">
        <v>474</v>
      </c>
      <c r="E9018" s="5" t="s">
        <v>172</v>
      </c>
      <c r="F9018" s="6">
        <v>43827</v>
      </c>
      <c r="G9018" s="5" t="s">
        <v>148</v>
      </c>
      <c r="H9018" s="5" t="s">
        <v>190</v>
      </c>
      <c r="I9018">
        <v>43658</v>
      </c>
      <c r="J9018">
        <v>169</v>
      </c>
      <c r="K9018">
        <v>200</v>
      </c>
      <c r="L9018">
        <v>2</v>
      </c>
      <c r="M9018">
        <v>7700</v>
      </c>
      <c r="N9018">
        <v>5717.8720000000003</v>
      </c>
      <c r="O9018">
        <v>2858.9360000000001</v>
      </c>
      <c r="P9018">
        <v>100</v>
      </c>
      <c r="Q9018">
        <v>38.5</v>
      </c>
      <c r="R9018">
        <v>1982.1279999999999</v>
      </c>
      <c r="S9018">
        <v>2019</v>
      </c>
      <c r="T9018">
        <v>12</v>
      </c>
      <c r="U9018">
        <v>52</v>
      </c>
    </row>
    <row r="9019" spans="1:21" x14ac:dyDescent="0.3">
      <c r="A9019" s="5" t="s">
        <v>168</v>
      </c>
      <c r="B9019" s="5" t="s">
        <v>175</v>
      </c>
      <c r="C9019" s="5" t="s">
        <v>84</v>
      </c>
      <c r="D9019" s="5" t="s">
        <v>488</v>
      </c>
      <c r="E9019" s="5" t="s">
        <v>172</v>
      </c>
      <c r="F9019" s="6">
        <v>43829</v>
      </c>
      <c r="G9019" s="5" t="s">
        <v>148</v>
      </c>
      <c r="H9019" s="5" t="s">
        <v>351</v>
      </c>
      <c r="I9019">
        <v>43660</v>
      </c>
      <c r="J9019">
        <v>169</v>
      </c>
      <c r="K9019">
        <v>360</v>
      </c>
      <c r="L9019">
        <v>3</v>
      </c>
      <c r="M9019">
        <v>13680</v>
      </c>
      <c r="N9019">
        <v>8133.375</v>
      </c>
      <c r="O9019">
        <v>2711.125</v>
      </c>
      <c r="P9019">
        <v>120</v>
      </c>
      <c r="Q9019">
        <v>38</v>
      </c>
      <c r="R9019">
        <v>5546.625</v>
      </c>
      <c r="S9019">
        <v>2019</v>
      </c>
      <c r="T9019">
        <v>12</v>
      </c>
      <c r="U9019">
        <v>53</v>
      </c>
    </row>
    <row r="9020" spans="1:21" x14ac:dyDescent="0.3">
      <c r="A9020" s="5" t="s">
        <v>168</v>
      </c>
      <c r="B9020" s="5" t="s">
        <v>175</v>
      </c>
      <c r="C9020" s="5" t="s">
        <v>84</v>
      </c>
      <c r="D9020" s="5" t="s">
        <v>488</v>
      </c>
      <c r="E9020" s="5" t="s">
        <v>172</v>
      </c>
      <c r="F9020" s="6">
        <v>43829</v>
      </c>
      <c r="G9020" s="5" t="s">
        <v>148</v>
      </c>
      <c r="H9020" s="5" t="s">
        <v>351</v>
      </c>
      <c r="I9020">
        <v>43660</v>
      </c>
      <c r="J9020">
        <v>169</v>
      </c>
      <c r="K9020">
        <v>331</v>
      </c>
      <c r="L9020">
        <v>3</v>
      </c>
      <c r="M9020">
        <v>12578</v>
      </c>
      <c r="N9020">
        <v>8133.375</v>
      </c>
      <c r="O9020">
        <v>2711.125</v>
      </c>
      <c r="P9020">
        <v>110.33333333333333</v>
      </c>
      <c r="Q9020">
        <v>38</v>
      </c>
      <c r="R9020">
        <v>4444.625</v>
      </c>
      <c r="S9020">
        <v>2019</v>
      </c>
      <c r="T9020">
        <v>12</v>
      </c>
      <c r="U9020">
        <v>53</v>
      </c>
    </row>
    <row r="9021" spans="1:21" x14ac:dyDescent="0.3">
      <c r="A9021" s="5" t="s">
        <v>168</v>
      </c>
      <c r="B9021" s="5" t="s">
        <v>206</v>
      </c>
      <c r="C9021" s="5" t="s">
        <v>108</v>
      </c>
      <c r="D9021" s="5" t="s">
        <v>457</v>
      </c>
      <c r="E9021" s="5" t="s">
        <v>227</v>
      </c>
      <c r="F9021" s="6">
        <v>43829</v>
      </c>
      <c r="G9021" s="5" t="s">
        <v>148</v>
      </c>
      <c r="H9021" s="5" t="s">
        <v>264</v>
      </c>
      <c r="I9021">
        <v>43645</v>
      </c>
      <c r="J9021">
        <v>184</v>
      </c>
      <c r="K9021">
        <v>-1672</v>
      </c>
      <c r="L9021">
        <v>-15</v>
      </c>
      <c r="M9021">
        <v>-61864</v>
      </c>
      <c r="N9021">
        <v>-47749.741000000002</v>
      </c>
      <c r="O9021">
        <v>-3183.3159999999998</v>
      </c>
      <c r="P9021">
        <v>111.46666666666667</v>
      </c>
      <c r="Q9021">
        <v>37</v>
      </c>
      <c r="R9021">
        <v>-14114.259</v>
      </c>
      <c r="S9021">
        <v>2019</v>
      </c>
      <c r="T9021">
        <v>12</v>
      </c>
      <c r="U9021">
        <v>53</v>
      </c>
    </row>
    <row r="9022" spans="1:21" x14ac:dyDescent="0.3">
      <c r="A9022" s="5" t="s">
        <v>168</v>
      </c>
      <c r="B9022" s="5" t="s">
        <v>206</v>
      </c>
      <c r="C9022" s="5" t="s">
        <v>108</v>
      </c>
      <c r="D9022" s="5" t="s">
        <v>457</v>
      </c>
      <c r="E9022" s="5" t="s">
        <v>172</v>
      </c>
      <c r="F9022" s="6">
        <v>43829</v>
      </c>
      <c r="G9022" s="5" t="s">
        <v>148</v>
      </c>
      <c r="H9022" s="5" t="s">
        <v>264</v>
      </c>
      <c r="I9022">
        <v>43645</v>
      </c>
      <c r="J9022">
        <v>184</v>
      </c>
      <c r="K9022">
        <v>1591</v>
      </c>
      <c r="L9022">
        <v>14</v>
      </c>
      <c r="M9022">
        <v>57739.92</v>
      </c>
      <c r="N9022">
        <v>44566.425000000003</v>
      </c>
      <c r="O9022">
        <v>3183.3159999999998</v>
      </c>
      <c r="P9022">
        <v>113.64285714285714</v>
      </c>
      <c r="Q9022">
        <v>36.291600000000003</v>
      </c>
      <c r="R9022">
        <v>13173.495000000001</v>
      </c>
      <c r="S9022">
        <v>2019</v>
      </c>
      <c r="T9022">
        <v>12</v>
      </c>
      <c r="U9022">
        <v>53</v>
      </c>
    </row>
    <row r="9023" spans="1:21" x14ac:dyDescent="0.3">
      <c r="A9023" s="5" t="s">
        <v>168</v>
      </c>
      <c r="B9023" s="5" t="s">
        <v>206</v>
      </c>
      <c r="C9023" s="5" t="s">
        <v>108</v>
      </c>
      <c r="D9023" s="5" t="s">
        <v>457</v>
      </c>
      <c r="E9023" s="5" t="s">
        <v>172</v>
      </c>
      <c r="F9023" s="6">
        <v>43829</v>
      </c>
      <c r="G9023" s="5" t="s">
        <v>148</v>
      </c>
      <c r="H9023" s="5" t="s">
        <v>233</v>
      </c>
      <c r="I9023">
        <v>43645</v>
      </c>
      <c r="J9023">
        <v>184</v>
      </c>
      <c r="K9023">
        <v>81</v>
      </c>
      <c r="L9023">
        <v>1</v>
      </c>
      <c r="M9023">
        <v>1620</v>
      </c>
      <c r="N9023">
        <v>3183.3159999999998</v>
      </c>
      <c r="O9023">
        <v>3183.3159999999998</v>
      </c>
      <c r="P9023">
        <v>81</v>
      </c>
      <c r="Q9023">
        <v>20</v>
      </c>
      <c r="R9023">
        <v>-1563.316</v>
      </c>
      <c r="S9023">
        <v>2019</v>
      </c>
      <c r="T9023">
        <v>12</v>
      </c>
      <c r="U9023">
        <v>53</v>
      </c>
    </row>
    <row r="9024" spans="1:21" x14ac:dyDescent="0.3">
      <c r="A9024" s="5" t="s">
        <v>168</v>
      </c>
      <c r="B9024" s="5" t="s">
        <v>169</v>
      </c>
      <c r="C9024" s="5" t="s">
        <v>170</v>
      </c>
      <c r="D9024" s="5" t="s">
        <v>501</v>
      </c>
      <c r="E9024" s="5" t="s">
        <v>172</v>
      </c>
      <c r="F9024" s="6">
        <v>43832</v>
      </c>
      <c r="G9024" s="5" t="s">
        <v>148</v>
      </c>
      <c r="H9024" s="5" t="s">
        <v>371</v>
      </c>
      <c r="I9024">
        <v>43649</v>
      </c>
      <c r="J9024">
        <v>183</v>
      </c>
      <c r="K9024">
        <v>1100</v>
      </c>
      <c r="L9024">
        <v>10</v>
      </c>
      <c r="M9024">
        <v>41250</v>
      </c>
      <c r="N9024">
        <v>28696.856</v>
      </c>
      <c r="O9024">
        <v>2869.6860000000001</v>
      </c>
      <c r="P9024">
        <v>110</v>
      </c>
      <c r="Q9024">
        <v>37.5</v>
      </c>
      <c r="R9024">
        <v>12553.144</v>
      </c>
      <c r="S9024">
        <v>2020</v>
      </c>
      <c r="T9024">
        <v>1</v>
      </c>
      <c r="U9024">
        <v>1</v>
      </c>
    </row>
    <row r="9025" spans="1:21" x14ac:dyDescent="0.3">
      <c r="A9025" s="5" t="s">
        <v>168</v>
      </c>
      <c r="B9025" s="5" t="s">
        <v>175</v>
      </c>
      <c r="C9025" s="5" t="s">
        <v>84</v>
      </c>
      <c r="D9025" s="5" t="s">
        <v>488</v>
      </c>
      <c r="E9025" s="5" t="s">
        <v>172</v>
      </c>
      <c r="F9025" s="6">
        <v>43832</v>
      </c>
      <c r="G9025" s="5" t="s">
        <v>148</v>
      </c>
      <c r="H9025" s="5" t="s">
        <v>258</v>
      </c>
      <c r="I9025">
        <v>43660</v>
      </c>
      <c r="J9025">
        <v>172</v>
      </c>
      <c r="K9025">
        <v>216</v>
      </c>
      <c r="L9025">
        <v>2</v>
      </c>
      <c r="M9025">
        <v>8316</v>
      </c>
      <c r="N9025">
        <v>5422.25</v>
      </c>
      <c r="O9025">
        <v>2711.125</v>
      </c>
      <c r="P9025">
        <v>108</v>
      </c>
      <c r="Q9025">
        <v>38.5</v>
      </c>
      <c r="R9025">
        <v>2893.75</v>
      </c>
      <c r="S9025">
        <v>2020</v>
      </c>
      <c r="T9025">
        <v>1</v>
      </c>
      <c r="U9025">
        <v>1</v>
      </c>
    </row>
    <row r="9026" spans="1:21" x14ac:dyDescent="0.3">
      <c r="A9026" s="5" t="s">
        <v>168</v>
      </c>
      <c r="B9026" s="5" t="s">
        <v>175</v>
      </c>
      <c r="C9026" s="5" t="s">
        <v>84</v>
      </c>
      <c r="D9026" s="5" t="s">
        <v>488</v>
      </c>
      <c r="E9026" s="5" t="s">
        <v>172</v>
      </c>
      <c r="F9026" s="6">
        <v>43832</v>
      </c>
      <c r="G9026" s="5" t="s">
        <v>148</v>
      </c>
      <c r="H9026" s="5" t="s">
        <v>178</v>
      </c>
      <c r="I9026">
        <v>43660</v>
      </c>
      <c r="J9026">
        <v>172</v>
      </c>
      <c r="K9026">
        <v>188</v>
      </c>
      <c r="L9026">
        <v>2</v>
      </c>
      <c r="M9026">
        <v>7144</v>
      </c>
      <c r="N9026">
        <v>5422.25</v>
      </c>
      <c r="O9026">
        <v>2711.125</v>
      </c>
      <c r="P9026">
        <v>94</v>
      </c>
      <c r="Q9026">
        <v>38</v>
      </c>
      <c r="R9026">
        <v>1721.75</v>
      </c>
      <c r="S9026">
        <v>2020</v>
      </c>
      <c r="T9026">
        <v>1</v>
      </c>
      <c r="U9026">
        <v>1</v>
      </c>
    </row>
    <row r="9027" spans="1:21" x14ac:dyDescent="0.3">
      <c r="A9027" s="5" t="s">
        <v>168</v>
      </c>
      <c r="B9027" s="5" t="s">
        <v>175</v>
      </c>
      <c r="C9027" s="5" t="s">
        <v>84</v>
      </c>
      <c r="D9027" s="5" t="s">
        <v>488</v>
      </c>
      <c r="E9027" s="5" t="s">
        <v>172</v>
      </c>
      <c r="F9027" s="6">
        <v>43832</v>
      </c>
      <c r="G9027" s="5" t="s">
        <v>148</v>
      </c>
      <c r="H9027" s="5" t="s">
        <v>198</v>
      </c>
      <c r="I9027">
        <v>43660</v>
      </c>
      <c r="J9027">
        <v>172</v>
      </c>
      <c r="K9027">
        <v>117</v>
      </c>
      <c r="L9027">
        <v>1</v>
      </c>
      <c r="M9027">
        <v>4446</v>
      </c>
      <c r="N9027">
        <v>2711.125</v>
      </c>
      <c r="O9027">
        <v>2711.125</v>
      </c>
      <c r="P9027">
        <v>117</v>
      </c>
      <c r="Q9027">
        <v>38</v>
      </c>
      <c r="R9027">
        <v>1734.875</v>
      </c>
      <c r="S9027">
        <v>2020</v>
      </c>
      <c r="T9027">
        <v>1</v>
      </c>
      <c r="U9027">
        <v>1</v>
      </c>
    </row>
    <row r="9028" spans="1:21" x14ac:dyDescent="0.3">
      <c r="A9028" s="5" t="s">
        <v>168</v>
      </c>
      <c r="B9028" s="5" t="s">
        <v>175</v>
      </c>
      <c r="C9028" s="5" t="s">
        <v>84</v>
      </c>
      <c r="D9028" s="5" t="s">
        <v>488</v>
      </c>
      <c r="E9028" s="5" t="s">
        <v>172</v>
      </c>
      <c r="F9028" s="6">
        <v>43832</v>
      </c>
      <c r="G9028" s="5" t="s">
        <v>148</v>
      </c>
      <c r="H9028" s="5" t="s">
        <v>197</v>
      </c>
      <c r="I9028">
        <v>43660</v>
      </c>
      <c r="J9028">
        <v>172</v>
      </c>
      <c r="K9028">
        <v>569</v>
      </c>
      <c r="L9028">
        <v>5</v>
      </c>
      <c r="M9028">
        <v>21622</v>
      </c>
      <c r="N9028">
        <v>13555.624</v>
      </c>
      <c r="O9028">
        <v>2711.125</v>
      </c>
      <c r="P9028">
        <v>113.8</v>
      </c>
      <c r="Q9028">
        <v>38</v>
      </c>
      <c r="R9028">
        <v>8066.3760000000002</v>
      </c>
      <c r="S9028">
        <v>2020</v>
      </c>
      <c r="T9028">
        <v>1</v>
      </c>
      <c r="U9028">
        <v>1</v>
      </c>
    </row>
    <row r="9029" spans="1:21" x14ac:dyDescent="0.3">
      <c r="A9029" s="5" t="s">
        <v>168</v>
      </c>
      <c r="B9029" s="5" t="s">
        <v>175</v>
      </c>
      <c r="C9029" s="5" t="s">
        <v>84</v>
      </c>
      <c r="D9029" s="5" t="s">
        <v>488</v>
      </c>
      <c r="E9029" s="5" t="s">
        <v>172</v>
      </c>
      <c r="F9029" s="6">
        <v>43832</v>
      </c>
      <c r="G9029" s="5" t="s">
        <v>148</v>
      </c>
      <c r="H9029" s="5" t="s">
        <v>311</v>
      </c>
      <c r="I9029">
        <v>43660</v>
      </c>
      <c r="J9029">
        <v>172</v>
      </c>
      <c r="K9029">
        <v>230</v>
      </c>
      <c r="L9029">
        <v>2</v>
      </c>
      <c r="M9029">
        <v>8740</v>
      </c>
      <c r="N9029">
        <v>5422.25</v>
      </c>
      <c r="O9029">
        <v>2711.125</v>
      </c>
      <c r="P9029">
        <v>115</v>
      </c>
      <c r="Q9029">
        <v>38</v>
      </c>
      <c r="R9029">
        <v>3317.75</v>
      </c>
      <c r="S9029">
        <v>2020</v>
      </c>
      <c r="T9029">
        <v>1</v>
      </c>
      <c r="U9029">
        <v>1</v>
      </c>
    </row>
    <row r="9030" spans="1:21" x14ac:dyDescent="0.3">
      <c r="A9030" s="5" t="s">
        <v>168</v>
      </c>
      <c r="B9030" s="5" t="s">
        <v>175</v>
      </c>
      <c r="C9030" s="5" t="s">
        <v>84</v>
      </c>
      <c r="D9030" s="5" t="s">
        <v>488</v>
      </c>
      <c r="E9030" s="5" t="s">
        <v>172</v>
      </c>
      <c r="F9030" s="6">
        <v>43832</v>
      </c>
      <c r="G9030" s="5" t="s">
        <v>148</v>
      </c>
      <c r="H9030" s="5" t="s">
        <v>235</v>
      </c>
      <c r="I9030">
        <v>43660</v>
      </c>
      <c r="J9030">
        <v>172</v>
      </c>
      <c r="K9030">
        <v>199</v>
      </c>
      <c r="L9030">
        <v>2</v>
      </c>
      <c r="M9030">
        <v>7562</v>
      </c>
      <c r="N9030">
        <v>5422.25</v>
      </c>
      <c r="O9030">
        <v>2711.125</v>
      </c>
      <c r="P9030">
        <v>99.5</v>
      </c>
      <c r="Q9030">
        <v>38</v>
      </c>
      <c r="R9030">
        <v>2139.75</v>
      </c>
      <c r="S9030">
        <v>2020</v>
      </c>
      <c r="T9030">
        <v>1</v>
      </c>
      <c r="U9030">
        <v>1</v>
      </c>
    </row>
    <row r="9031" spans="1:21" x14ac:dyDescent="0.3">
      <c r="A9031" s="5" t="s">
        <v>168</v>
      </c>
      <c r="B9031" s="5" t="s">
        <v>175</v>
      </c>
      <c r="C9031" s="5" t="s">
        <v>84</v>
      </c>
      <c r="D9031" s="5" t="s">
        <v>488</v>
      </c>
      <c r="E9031" s="5" t="s">
        <v>172</v>
      </c>
      <c r="F9031" s="6">
        <v>43832</v>
      </c>
      <c r="G9031" s="5" t="s">
        <v>148</v>
      </c>
      <c r="H9031" s="5" t="s">
        <v>208</v>
      </c>
      <c r="I9031">
        <v>43660</v>
      </c>
      <c r="J9031">
        <v>172</v>
      </c>
      <c r="K9031">
        <v>109</v>
      </c>
      <c r="L9031">
        <v>1</v>
      </c>
      <c r="M9031">
        <v>3815</v>
      </c>
      <c r="N9031">
        <v>2711.125</v>
      </c>
      <c r="O9031">
        <v>2711.125</v>
      </c>
      <c r="P9031">
        <v>109</v>
      </c>
      <c r="Q9031">
        <v>35</v>
      </c>
      <c r="R9031">
        <v>1103.875</v>
      </c>
      <c r="S9031">
        <v>2020</v>
      </c>
      <c r="T9031">
        <v>1</v>
      </c>
      <c r="U9031">
        <v>1</v>
      </c>
    </row>
    <row r="9032" spans="1:21" x14ac:dyDescent="0.3">
      <c r="A9032" s="5" t="s">
        <v>168</v>
      </c>
      <c r="B9032" s="5" t="s">
        <v>175</v>
      </c>
      <c r="C9032" s="5" t="s">
        <v>84</v>
      </c>
      <c r="D9032" s="5" t="s">
        <v>488</v>
      </c>
      <c r="E9032" s="5" t="s">
        <v>172</v>
      </c>
      <c r="F9032" s="6">
        <v>43832</v>
      </c>
      <c r="G9032" s="5" t="s">
        <v>148</v>
      </c>
      <c r="H9032" s="5" t="s">
        <v>173</v>
      </c>
      <c r="I9032">
        <v>43660</v>
      </c>
      <c r="J9032">
        <v>172</v>
      </c>
      <c r="K9032">
        <v>757</v>
      </c>
      <c r="L9032">
        <v>6</v>
      </c>
      <c r="M9032">
        <v>30280</v>
      </c>
      <c r="N9032">
        <v>16266.749</v>
      </c>
      <c r="O9032">
        <v>2711.125</v>
      </c>
      <c r="P9032">
        <v>126.16666666666667</v>
      </c>
      <c r="Q9032">
        <v>40</v>
      </c>
      <c r="R9032">
        <v>14013.251</v>
      </c>
      <c r="S9032">
        <v>2020</v>
      </c>
      <c r="T9032">
        <v>1</v>
      </c>
      <c r="U9032">
        <v>1</v>
      </c>
    </row>
    <row r="9033" spans="1:21" x14ac:dyDescent="0.3">
      <c r="A9033" s="5" t="s">
        <v>168</v>
      </c>
      <c r="B9033" s="5" t="s">
        <v>175</v>
      </c>
      <c r="C9033" s="5" t="s">
        <v>84</v>
      </c>
      <c r="D9033" s="5" t="s">
        <v>488</v>
      </c>
      <c r="E9033" s="5" t="s">
        <v>172</v>
      </c>
      <c r="F9033" s="6">
        <v>43832</v>
      </c>
      <c r="G9033" s="5" t="s">
        <v>148</v>
      </c>
      <c r="H9033" s="5" t="s">
        <v>190</v>
      </c>
      <c r="I9033">
        <v>43660</v>
      </c>
      <c r="J9033">
        <v>172</v>
      </c>
      <c r="K9033">
        <v>115</v>
      </c>
      <c r="L9033">
        <v>1</v>
      </c>
      <c r="M9033">
        <v>4025</v>
      </c>
      <c r="N9033">
        <v>2711.125</v>
      </c>
      <c r="O9033">
        <v>2711.125</v>
      </c>
      <c r="P9033">
        <v>115</v>
      </c>
      <c r="Q9033">
        <v>35</v>
      </c>
      <c r="R9033">
        <v>1313.875</v>
      </c>
      <c r="S9033">
        <v>2020</v>
      </c>
      <c r="T9033">
        <v>1</v>
      </c>
      <c r="U9033">
        <v>1</v>
      </c>
    </row>
    <row r="9034" spans="1:21" x14ac:dyDescent="0.3">
      <c r="A9034" s="5" t="s">
        <v>168</v>
      </c>
      <c r="B9034" s="5" t="s">
        <v>175</v>
      </c>
      <c r="C9034" s="5" t="s">
        <v>84</v>
      </c>
      <c r="D9034" s="5" t="s">
        <v>488</v>
      </c>
      <c r="E9034" s="5" t="s">
        <v>172</v>
      </c>
      <c r="F9034" s="6">
        <v>43832</v>
      </c>
      <c r="G9034" s="5" t="s">
        <v>148</v>
      </c>
      <c r="H9034" s="5" t="s">
        <v>178</v>
      </c>
      <c r="I9034">
        <v>43660</v>
      </c>
      <c r="J9034">
        <v>172</v>
      </c>
      <c r="K9034">
        <v>272</v>
      </c>
      <c r="L9034">
        <v>3</v>
      </c>
      <c r="M9034">
        <v>10336</v>
      </c>
      <c r="N9034">
        <v>8133.375</v>
      </c>
      <c r="O9034">
        <v>2711.125</v>
      </c>
      <c r="P9034">
        <v>90.666666666666671</v>
      </c>
      <c r="Q9034">
        <v>38</v>
      </c>
      <c r="R9034">
        <v>2202.625</v>
      </c>
      <c r="S9034">
        <v>2020</v>
      </c>
      <c r="T9034">
        <v>1</v>
      </c>
      <c r="U9034">
        <v>1</v>
      </c>
    </row>
    <row r="9035" spans="1:21" x14ac:dyDescent="0.3">
      <c r="A9035" s="5" t="s">
        <v>168</v>
      </c>
      <c r="B9035" s="5" t="s">
        <v>175</v>
      </c>
      <c r="C9035" s="5" t="s">
        <v>84</v>
      </c>
      <c r="D9035" s="5" t="s">
        <v>488</v>
      </c>
      <c r="E9035" s="5" t="s">
        <v>172</v>
      </c>
      <c r="F9035" s="6">
        <v>43832</v>
      </c>
      <c r="G9035" s="5" t="s">
        <v>148</v>
      </c>
      <c r="H9035" s="5" t="s">
        <v>198</v>
      </c>
      <c r="I9035">
        <v>43660</v>
      </c>
      <c r="J9035">
        <v>172</v>
      </c>
      <c r="K9035">
        <v>106</v>
      </c>
      <c r="L9035">
        <v>1</v>
      </c>
      <c r="M9035">
        <v>4028</v>
      </c>
      <c r="N9035">
        <v>2711.125</v>
      </c>
      <c r="O9035">
        <v>2711.125</v>
      </c>
      <c r="P9035">
        <v>106</v>
      </c>
      <c r="Q9035">
        <v>38</v>
      </c>
      <c r="R9035">
        <v>1316.875</v>
      </c>
      <c r="S9035">
        <v>2020</v>
      </c>
      <c r="T9035">
        <v>1</v>
      </c>
      <c r="U9035">
        <v>1</v>
      </c>
    </row>
    <row r="9036" spans="1:21" x14ac:dyDescent="0.3">
      <c r="A9036" s="5" t="s">
        <v>168</v>
      </c>
      <c r="B9036" s="5" t="s">
        <v>175</v>
      </c>
      <c r="C9036" s="5" t="s">
        <v>84</v>
      </c>
      <c r="D9036" s="5" t="s">
        <v>488</v>
      </c>
      <c r="E9036" s="5" t="s">
        <v>172</v>
      </c>
      <c r="F9036" s="6">
        <v>43832</v>
      </c>
      <c r="G9036" s="5" t="s">
        <v>148</v>
      </c>
      <c r="H9036" s="5" t="s">
        <v>197</v>
      </c>
      <c r="I9036">
        <v>43660</v>
      </c>
      <c r="J9036">
        <v>172</v>
      </c>
      <c r="K9036">
        <v>478</v>
      </c>
      <c r="L9036">
        <v>4</v>
      </c>
      <c r="M9036">
        <v>18164</v>
      </c>
      <c r="N9036">
        <v>10844.499</v>
      </c>
      <c r="O9036">
        <v>2711.125</v>
      </c>
      <c r="P9036">
        <v>119.5</v>
      </c>
      <c r="Q9036">
        <v>38</v>
      </c>
      <c r="R9036">
        <v>7319.5010000000002</v>
      </c>
      <c r="S9036">
        <v>2020</v>
      </c>
      <c r="T9036">
        <v>1</v>
      </c>
      <c r="U9036">
        <v>1</v>
      </c>
    </row>
    <row r="9037" spans="1:21" x14ac:dyDescent="0.3">
      <c r="A9037" s="5" t="s">
        <v>168</v>
      </c>
      <c r="B9037" s="5" t="s">
        <v>175</v>
      </c>
      <c r="C9037" s="5" t="s">
        <v>84</v>
      </c>
      <c r="D9037" s="5" t="s">
        <v>488</v>
      </c>
      <c r="E9037" s="5" t="s">
        <v>172</v>
      </c>
      <c r="F9037" s="6">
        <v>43832</v>
      </c>
      <c r="G9037" s="5" t="s">
        <v>148</v>
      </c>
      <c r="H9037" s="5" t="s">
        <v>190</v>
      </c>
      <c r="I9037">
        <v>43660</v>
      </c>
      <c r="J9037">
        <v>172</v>
      </c>
      <c r="K9037">
        <v>97</v>
      </c>
      <c r="L9037">
        <v>1</v>
      </c>
      <c r="M9037">
        <v>3686</v>
      </c>
      <c r="N9037">
        <v>2711.125</v>
      </c>
      <c r="O9037">
        <v>2711.125</v>
      </c>
      <c r="P9037">
        <v>97</v>
      </c>
      <c r="Q9037">
        <v>38</v>
      </c>
      <c r="R9037">
        <v>974.875</v>
      </c>
      <c r="S9037">
        <v>2020</v>
      </c>
      <c r="T9037">
        <v>1</v>
      </c>
      <c r="U9037">
        <v>1</v>
      </c>
    </row>
    <row r="9038" spans="1:21" x14ac:dyDescent="0.3">
      <c r="A9038" s="5" t="s">
        <v>168</v>
      </c>
      <c r="B9038" s="5" t="s">
        <v>175</v>
      </c>
      <c r="C9038" s="5" t="s">
        <v>84</v>
      </c>
      <c r="D9038" s="5" t="s">
        <v>488</v>
      </c>
      <c r="E9038" s="5" t="s">
        <v>172</v>
      </c>
      <c r="F9038" s="6">
        <v>43832</v>
      </c>
      <c r="G9038" s="5" t="s">
        <v>148</v>
      </c>
      <c r="H9038" s="5" t="s">
        <v>173</v>
      </c>
      <c r="I9038">
        <v>43660</v>
      </c>
      <c r="J9038">
        <v>172</v>
      </c>
      <c r="K9038">
        <v>1295</v>
      </c>
      <c r="L9038">
        <v>12</v>
      </c>
      <c r="M9038">
        <v>51800</v>
      </c>
      <c r="N9038">
        <v>32533.498</v>
      </c>
      <c r="O9038">
        <v>2711.125</v>
      </c>
      <c r="P9038">
        <v>107.91666666666667</v>
      </c>
      <c r="Q9038">
        <v>40</v>
      </c>
      <c r="R9038">
        <v>19266.502</v>
      </c>
      <c r="S9038">
        <v>2020</v>
      </c>
      <c r="T9038">
        <v>1</v>
      </c>
      <c r="U9038">
        <v>1</v>
      </c>
    </row>
    <row r="9039" spans="1:21" x14ac:dyDescent="0.3">
      <c r="A9039" s="5" t="s">
        <v>168</v>
      </c>
      <c r="B9039" s="5" t="s">
        <v>175</v>
      </c>
      <c r="C9039" s="5" t="s">
        <v>84</v>
      </c>
      <c r="D9039" s="5" t="s">
        <v>488</v>
      </c>
      <c r="E9039" s="5" t="s">
        <v>172</v>
      </c>
      <c r="F9039" s="6">
        <v>43832</v>
      </c>
      <c r="G9039" s="5" t="s">
        <v>148</v>
      </c>
      <c r="H9039" s="5" t="s">
        <v>194</v>
      </c>
      <c r="I9039">
        <v>43660</v>
      </c>
      <c r="J9039">
        <v>172</v>
      </c>
      <c r="K9039">
        <v>506</v>
      </c>
      <c r="L9039">
        <v>4</v>
      </c>
      <c r="M9039">
        <v>19228</v>
      </c>
      <c r="N9039">
        <v>10844.499</v>
      </c>
      <c r="O9039">
        <v>2711.125</v>
      </c>
      <c r="P9039">
        <v>126.5</v>
      </c>
      <c r="Q9039">
        <v>38</v>
      </c>
      <c r="R9039">
        <v>8383.5010000000002</v>
      </c>
      <c r="S9039">
        <v>2020</v>
      </c>
      <c r="T9039">
        <v>1</v>
      </c>
      <c r="U9039">
        <v>1</v>
      </c>
    </row>
    <row r="9040" spans="1:21" x14ac:dyDescent="0.3">
      <c r="A9040" s="5" t="s">
        <v>168</v>
      </c>
      <c r="B9040" s="5" t="s">
        <v>175</v>
      </c>
      <c r="C9040" s="5" t="s">
        <v>84</v>
      </c>
      <c r="D9040" s="5" t="s">
        <v>488</v>
      </c>
      <c r="E9040" s="5" t="s">
        <v>172</v>
      </c>
      <c r="F9040" s="6">
        <v>43832</v>
      </c>
      <c r="G9040" s="5" t="s">
        <v>148</v>
      </c>
      <c r="H9040" s="5" t="s">
        <v>212</v>
      </c>
      <c r="I9040">
        <v>43660</v>
      </c>
      <c r="J9040">
        <v>172</v>
      </c>
      <c r="K9040">
        <v>114.5</v>
      </c>
      <c r="L9040">
        <v>1</v>
      </c>
      <c r="M9040">
        <v>4007.5</v>
      </c>
      <c r="N9040">
        <v>2711.125</v>
      </c>
      <c r="O9040">
        <v>2711.125</v>
      </c>
      <c r="P9040">
        <v>114.5</v>
      </c>
      <c r="Q9040">
        <v>35</v>
      </c>
      <c r="R9040">
        <v>1296.375</v>
      </c>
      <c r="S9040">
        <v>2020</v>
      </c>
      <c r="T9040">
        <v>1</v>
      </c>
      <c r="U9040">
        <v>1</v>
      </c>
    </row>
    <row r="9041" spans="1:21" x14ac:dyDescent="0.3">
      <c r="A9041" s="5" t="s">
        <v>168</v>
      </c>
      <c r="B9041" s="5" t="s">
        <v>175</v>
      </c>
      <c r="C9041" s="5" t="s">
        <v>84</v>
      </c>
      <c r="D9041" s="5" t="s">
        <v>488</v>
      </c>
      <c r="E9041" s="5" t="s">
        <v>172</v>
      </c>
      <c r="F9041" s="6">
        <v>43832</v>
      </c>
      <c r="G9041" s="5" t="s">
        <v>148</v>
      </c>
      <c r="H9041" s="5" t="s">
        <v>178</v>
      </c>
      <c r="I9041">
        <v>43660</v>
      </c>
      <c r="J9041">
        <v>172</v>
      </c>
      <c r="K9041">
        <v>403</v>
      </c>
      <c r="L9041">
        <v>4</v>
      </c>
      <c r="M9041">
        <v>15314</v>
      </c>
      <c r="N9041">
        <v>10844.499</v>
      </c>
      <c r="O9041">
        <v>2711.125</v>
      </c>
      <c r="P9041">
        <v>100.75</v>
      </c>
      <c r="Q9041">
        <v>38</v>
      </c>
      <c r="R9041">
        <v>4469.5010000000002</v>
      </c>
      <c r="S9041">
        <v>2020</v>
      </c>
      <c r="T9041">
        <v>1</v>
      </c>
      <c r="U9041">
        <v>1</v>
      </c>
    </row>
    <row r="9042" spans="1:21" x14ac:dyDescent="0.3">
      <c r="A9042" s="5" t="s">
        <v>168</v>
      </c>
      <c r="B9042" s="5" t="s">
        <v>175</v>
      </c>
      <c r="C9042" s="5" t="s">
        <v>84</v>
      </c>
      <c r="D9042" s="5" t="s">
        <v>488</v>
      </c>
      <c r="E9042" s="5" t="s">
        <v>172</v>
      </c>
      <c r="F9042" s="6">
        <v>43832</v>
      </c>
      <c r="G9042" s="5" t="s">
        <v>148</v>
      </c>
      <c r="H9042" s="5" t="s">
        <v>198</v>
      </c>
      <c r="I9042">
        <v>43660</v>
      </c>
      <c r="J9042">
        <v>172</v>
      </c>
      <c r="K9042">
        <v>342</v>
      </c>
      <c r="L9042">
        <v>3</v>
      </c>
      <c r="M9042">
        <v>12996</v>
      </c>
      <c r="N9042">
        <v>8133.375</v>
      </c>
      <c r="O9042">
        <v>2711.125</v>
      </c>
      <c r="P9042">
        <v>114</v>
      </c>
      <c r="Q9042">
        <v>38</v>
      </c>
      <c r="R9042">
        <v>4862.625</v>
      </c>
      <c r="S9042">
        <v>2020</v>
      </c>
      <c r="T9042">
        <v>1</v>
      </c>
      <c r="U9042">
        <v>1</v>
      </c>
    </row>
    <row r="9043" spans="1:21" x14ac:dyDescent="0.3">
      <c r="A9043" s="5" t="s">
        <v>168</v>
      </c>
      <c r="B9043" s="5" t="s">
        <v>175</v>
      </c>
      <c r="C9043" s="5" t="s">
        <v>84</v>
      </c>
      <c r="D9043" s="5" t="s">
        <v>488</v>
      </c>
      <c r="E9043" s="5" t="s">
        <v>172</v>
      </c>
      <c r="F9043" s="6">
        <v>43832</v>
      </c>
      <c r="G9043" s="5" t="s">
        <v>148</v>
      </c>
      <c r="H9043" s="5" t="s">
        <v>197</v>
      </c>
      <c r="I9043">
        <v>43660</v>
      </c>
      <c r="J9043">
        <v>172</v>
      </c>
      <c r="K9043">
        <v>1097</v>
      </c>
      <c r="L9043">
        <v>10</v>
      </c>
      <c r="M9043">
        <v>41686</v>
      </c>
      <c r="N9043">
        <v>27111.249</v>
      </c>
      <c r="O9043">
        <v>2711.125</v>
      </c>
      <c r="P9043">
        <v>109.7</v>
      </c>
      <c r="Q9043">
        <v>38</v>
      </c>
      <c r="R9043">
        <v>14574.751</v>
      </c>
      <c r="S9043">
        <v>2020</v>
      </c>
      <c r="T9043">
        <v>1</v>
      </c>
      <c r="U9043">
        <v>1</v>
      </c>
    </row>
    <row r="9044" spans="1:21" x14ac:dyDescent="0.3">
      <c r="A9044" s="5" t="s">
        <v>168</v>
      </c>
      <c r="B9044" s="5" t="s">
        <v>175</v>
      </c>
      <c r="C9044" s="5" t="s">
        <v>84</v>
      </c>
      <c r="D9044" s="5" t="s">
        <v>488</v>
      </c>
      <c r="E9044" s="5" t="s">
        <v>172</v>
      </c>
      <c r="F9044" s="6">
        <v>43832</v>
      </c>
      <c r="G9044" s="5" t="s">
        <v>148</v>
      </c>
      <c r="H9044" s="5" t="s">
        <v>311</v>
      </c>
      <c r="I9044">
        <v>43660</v>
      </c>
      <c r="J9044">
        <v>172</v>
      </c>
      <c r="K9044">
        <v>87.5</v>
      </c>
      <c r="L9044">
        <v>1</v>
      </c>
      <c r="M9044">
        <v>3325</v>
      </c>
      <c r="N9044">
        <v>2711.125</v>
      </c>
      <c r="O9044">
        <v>2711.125</v>
      </c>
      <c r="P9044">
        <v>87.5</v>
      </c>
      <c r="Q9044">
        <v>38</v>
      </c>
      <c r="R9044">
        <v>613.875</v>
      </c>
      <c r="S9044">
        <v>2020</v>
      </c>
      <c r="T9044">
        <v>1</v>
      </c>
      <c r="U9044">
        <v>1</v>
      </c>
    </row>
    <row r="9045" spans="1:21" x14ac:dyDescent="0.3">
      <c r="A9045" s="5" t="s">
        <v>168</v>
      </c>
      <c r="B9045" s="5" t="s">
        <v>175</v>
      </c>
      <c r="C9045" s="5" t="s">
        <v>84</v>
      </c>
      <c r="D9045" s="5" t="s">
        <v>488</v>
      </c>
      <c r="E9045" s="5" t="s">
        <v>172</v>
      </c>
      <c r="F9045" s="6">
        <v>43832</v>
      </c>
      <c r="G9045" s="5" t="s">
        <v>148</v>
      </c>
      <c r="H9045" s="5" t="s">
        <v>235</v>
      </c>
      <c r="I9045">
        <v>43660</v>
      </c>
      <c r="J9045">
        <v>172</v>
      </c>
      <c r="K9045">
        <v>111</v>
      </c>
      <c r="L9045">
        <v>1</v>
      </c>
      <c r="M9045">
        <v>4218</v>
      </c>
      <c r="N9045">
        <v>2711.125</v>
      </c>
      <c r="O9045">
        <v>2711.125</v>
      </c>
      <c r="P9045">
        <v>111</v>
      </c>
      <c r="Q9045">
        <v>38</v>
      </c>
      <c r="R9045">
        <v>1506.875</v>
      </c>
      <c r="S9045">
        <v>2020</v>
      </c>
      <c r="T9045">
        <v>1</v>
      </c>
      <c r="U9045">
        <v>1</v>
      </c>
    </row>
    <row r="9046" spans="1:21" x14ac:dyDescent="0.3">
      <c r="A9046" s="5" t="s">
        <v>168</v>
      </c>
      <c r="B9046" s="5" t="s">
        <v>175</v>
      </c>
      <c r="C9046" s="5" t="s">
        <v>84</v>
      </c>
      <c r="D9046" s="5" t="s">
        <v>488</v>
      </c>
      <c r="E9046" s="5" t="s">
        <v>172</v>
      </c>
      <c r="F9046" s="6">
        <v>43832</v>
      </c>
      <c r="G9046" s="5" t="s">
        <v>148</v>
      </c>
      <c r="H9046" s="5" t="s">
        <v>351</v>
      </c>
      <c r="I9046">
        <v>43660</v>
      </c>
      <c r="J9046">
        <v>172</v>
      </c>
      <c r="K9046">
        <v>295</v>
      </c>
      <c r="L9046">
        <v>3</v>
      </c>
      <c r="M9046">
        <v>11210</v>
      </c>
      <c r="N9046">
        <v>8133.375</v>
      </c>
      <c r="O9046">
        <v>2711.125</v>
      </c>
      <c r="P9046">
        <v>98.333333333333329</v>
      </c>
      <c r="Q9046">
        <v>38</v>
      </c>
      <c r="R9046">
        <v>3076.625</v>
      </c>
      <c r="S9046">
        <v>2020</v>
      </c>
      <c r="T9046">
        <v>1</v>
      </c>
      <c r="U9046">
        <v>1</v>
      </c>
    </row>
    <row r="9047" spans="1:21" x14ac:dyDescent="0.3">
      <c r="A9047" s="5" t="s">
        <v>168</v>
      </c>
      <c r="B9047" s="5" t="s">
        <v>175</v>
      </c>
      <c r="C9047" s="5" t="s">
        <v>84</v>
      </c>
      <c r="D9047" s="5" t="s">
        <v>488</v>
      </c>
      <c r="E9047" s="5" t="s">
        <v>172</v>
      </c>
      <c r="F9047" s="6">
        <v>43832</v>
      </c>
      <c r="G9047" s="5" t="s">
        <v>148</v>
      </c>
      <c r="H9047" s="5" t="s">
        <v>173</v>
      </c>
      <c r="I9047">
        <v>43660</v>
      </c>
      <c r="J9047">
        <v>172</v>
      </c>
      <c r="K9047">
        <v>508</v>
      </c>
      <c r="L9047">
        <v>4</v>
      </c>
      <c r="M9047">
        <v>20320</v>
      </c>
      <c r="N9047">
        <v>10844.499</v>
      </c>
      <c r="O9047">
        <v>2711.125</v>
      </c>
      <c r="P9047">
        <v>127</v>
      </c>
      <c r="Q9047">
        <v>40</v>
      </c>
      <c r="R9047">
        <v>9475.5010000000002</v>
      </c>
      <c r="S9047">
        <v>2020</v>
      </c>
      <c r="T9047">
        <v>1</v>
      </c>
      <c r="U9047">
        <v>1</v>
      </c>
    </row>
    <row r="9048" spans="1:21" x14ac:dyDescent="0.3">
      <c r="A9048" s="5" t="s">
        <v>168</v>
      </c>
      <c r="B9048" s="5" t="s">
        <v>175</v>
      </c>
      <c r="C9048" s="5" t="s">
        <v>85</v>
      </c>
      <c r="D9048" s="5" t="s">
        <v>502</v>
      </c>
      <c r="E9048" s="5" t="s">
        <v>172</v>
      </c>
      <c r="F9048" s="6">
        <v>43832</v>
      </c>
      <c r="G9048" s="5" t="s">
        <v>148</v>
      </c>
      <c r="H9048" s="5" t="s">
        <v>208</v>
      </c>
      <c r="I9048">
        <v>43674</v>
      </c>
      <c r="J9048">
        <v>158</v>
      </c>
      <c r="K9048">
        <v>107.5</v>
      </c>
      <c r="L9048">
        <v>1</v>
      </c>
      <c r="M9048">
        <v>3762.5</v>
      </c>
      <c r="N9048">
        <v>2610.1759999999999</v>
      </c>
      <c r="O9048">
        <v>2610.1759999999999</v>
      </c>
      <c r="P9048">
        <v>107.5</v>
      </c>
      <c r="Q9048">
        <v>35</v>
      </c>
      <c r="R9048">
        <v>1152.3240000000001</v>
      </c>
      <c r="S9048">
        <v>2020</v>
      </c>
      <c r="T9048">
        <v>1</v>
      </c>
      <c r="U9048">
        <v>1</v>
      </c>
    </row>
    <row r="9049" spans="1:21" x14ac:dyDescent="0.3">
      <c r="A9049" s="5" t="s">
        <v>168</v>
      </c>
      <c r="B9049" s="5" t="s">
        <v>175</v>
      </c>
      <c r="C9049" s="5" t="s">
        <v>85</v>
      </c>
      <c r="D9049" s="5" t="s">
        <v>502</v>
      </c>
      <c r="E9049" s="5" t="s">
        <v>172</v>
      </c>
      <c r="F9049" s="6">
        <v>43832</v>
      </c>
      <c r="G9049" s="5" t="s">
        <v>148</v>
      </c>
      <c r="H9049" s="5" t="s">
        <v>212</v>
      </c>
      <c r="I9049">
        <v>43674</v>
      </c>
      <c r="J9049">
        <v>158</v>
      </c>
      <c r="K9049">
        <v>115</v>
      </c>
      <c r="L9049">
        <v>1</v>
      </c>
      <c r="M9049">
        <v>4025</v>
      </c>
      <c r="N9049">
        <v>2610.1759999999999</v>
      </c>
      <c r="O9049">
        <v>2610.1759999999999</v>
      </c>
      <c r="P9049">
        <v>115</v>
      </c>
      <c r="Q9049">
        <v>35</v>
      </c>
      <c r="R9049">
        <v>1414.8240000000001</v>
      </c>
      <c r="S9049">
        <v>2020</v>
      </c>
      <c r="T9049">
        <v>1</v>
      </c>
      <c r="U9049">
        <v>1</v>
      </c>
    </row>
    <row r="9050" spans="1:21" x14ac:dyDescent="0.3">
      <c r="A9050" s="5" t="s">
        <v>168</v>
      </c>
      <c r="B9050" s="5" t="s">
        <v>175</v>
      </c>
      <c r="C9050" s="5" t="s">
        <v>87</v>
      </c>
      <c r="D9050" s="5" t="s">
        <v>503</v>
      </c>
      <c r="E9050" s="5" t="s">
        <v>172</v>
      </c>
      <c r="F9050" s="6">
        <v>43832</v>
      </c>
      <c r="G9050" s="5" t="s">
        <v>148</v>
      </c>
      <c r="H9050" s="5" t="s">
        <v>173</v>
      </c>
      <c r="I9050">
        <v>43667</v>
      </c>
      <c r="J9050">
        <v>165</v>
      </c>
      <c r="K9050">
        <v>1457</v>
      </c>
      <c r="L9050">
        <v>14</v>
      </c>
      <c r="M9050">
        <v>58280</v>
      </c>
      <c r="N9050">
        <v>32072.053</v>
      </c>
      <c r="O9050">
        <v>2290.8609999999999</v>
      </c>
      <c r="P9050">
        <v>104.07142857142857</v>
      </c>
      <c r="Q9050">
        <v>40</v>
      </c>
      <c r="R9050">
        <v>26207.947</v>
      </c>
      <c r="S9050">
        <v>2020</v>
      </c>
      <c r="T9050">
        <v>1</v>
      </c>
      <c r="U9050">
        <v>1</v>
      </c>
    </row>
    <row r="9051" spans="1:21" x14ac:dyDescent="0.3">
      <c r="A9051" s="5" t="s">
        <v>168</v>
      </c>
      <c r="B9051" s="5" t="s">
        <v>175</v>
      </c>
      <c r="C9051" s="5" t="s">
        <v>90</v>
      </c>
      <c r="D9051" s="5" t="s">
        <v>504</v>
      </c>
      <c r="E9051" s="5" t="s">
        <v>172</v>
      </c>
      <c r="F9051" s="6">
        <v>43832</v>
      </c>
      <c r="G9051" s="5" t="s">
        <v>148</v>
      </c>
      <c r="H9051" s="5" t="s">
        <v>181</v>
      </c>
      <c r="I9051">
        <v>43759</v>
      </c>
      <c r="J9051">
        <v>73</v>
      </c>
      <c r="K9051">
        <v>18</v>
      </c>
      <c r="L9051">
        <v>1</v>
      </c>
      <c r="M9051">
        <v>1140</v>
      </c>
      <c r="N9051">
        <v>929.654</v>
      </c>
      <c r="O9051">
        <v>929.654</v>
      </c>
      <c r="P9051">
        <v>18</v>
      </c>
      <c r="Q9051">
        <v>63.333300000000001</v>
      </c>
      <c r="R9051">
        <v>210.346</v>
      </c>
      <c r="S9051">
        <v>2020</v>
      </c>
      <c r="T9051">
        <v>1</v>
      </c>
      <c r="U9051">
        <v>1</v>
      </c>
    </row>
    <row r="9052" spans="1:21" x14ac:dyDescent="0.3">
      <c r="A9052" s="5" t="s">
        <v>168</v>
      </c>
      <c r="B9052" s="5" t="s">
        <v>175</v>
      </c>
      <c r="C9052" s="5" t="s">
        <v>90</v>
      </c>
      <c r="D9052" s="5" t="s">
        <v>504</v>
      </c>
      <c r="E9052" s="5" t="s">
        <v>172</v>
      </c>
      <c r="F9052" s="6">
        <v>43832</v>
      </c>
      <c r="G9052" s="5" t="s">
        <v>148</v>
      </c>
      <c r="H9052" s="5" t="s">
        <v>190</v>
      </c>
      <c r="I9052">
        <v>43759</v>
      </c>
      <c r="J9052">
        <v>73</v>
      </c>
      <c r="K9052">
        <v>21</v>
      </c>
      <c r="L9052">
        <v>1</v>
      </c>
      <c r="M9052">
        <v>1320</v>
      </c>
      <c r="N9052">
        <v>929.654</v>
      </c>
      <c r="O9052">
        <v>929.654</v>
      </c>
      <c r="P9052">
        <v>21</v>
      </c>
      <c r="Q9052">
        <v>62.857100000000003</v>
      </c>
      <c r="R9052">
        <v>390.346</v>
      </c>
      <c r="S9052">
        <v>2020</v>
      </c>
      <c r="T9052">
        <v>1</v>
      </c>
      <c r="U9052">
        <v>1</v>
      </c>
    </row>
    <row r="9053" spans="1:21" x14ac:dyDescent="0.3">
      <c r="A9053" s="5" t="s">
        <v>168</v>
      </c>
      <c r="B9053" s="5" t="s">
        <v>175</v>
      </c>
      <c r="C9053" s="5" t="s">
        <v>90</v>
      </c>
      <c r="D9053" s="5" t="s">
        <v>504</v>
      </c>
      <c r="E9053" s="5" t="s">
        <v>227</v>
      </c>
      <c r="F9053" s="6">
        <v>43832</v>
      </c>
      <c r="G9053" s="5" t="s">
        <v>148</v>
      </c>
      <c r="H9053" s="5" t="s">
        <v>181</v>
      </c>
      <c r="I9053">
        <v>43759</v>
      </c>
      <c r="J9053">
        <v>73</v>
      </c>
      <c r="K9053">
        <v>-18</v>
      </c>
      <c r="L9053">
        <v>-1</v>
      </c>
      <c r="M9053">
        <v>-1140</v>
      </c>
      <c r="N9053">
        <v>-929.654</v>
      </c>
      <c r="O9053">
        <v>-929.654</v>
      </c>
      <c r="P9053">
        <v>18</v>
      </c>
      <c r="Q9053">
        <v>63.333300000000001</v>
      </c>
      <c r="R9053">
        <v>-210.346</v>
      </c>
      <c r="S9053">
        <v>2020</v>
      </c>
      <c r="T9053">
        <v>1</v>
      </c>
      <c r="U9053">
        <v>1</v>
      </c>
    </row>
    <row r="9054" spans="1:21" x14ac:dyDescent="0.3">
      <c r="A9054" s="5" t="s">
        <v>168</v>
      </c>
      <c r="B9054" s="5" t="s">
        <v>175</v>
      </c>
      <c r="C9054" s="5" t="s">
        <v>90</v>
      </c>
      <c r="D9054" s="5" t="s">
        <v>504</v>
      </c>
      <c r="E9054" s="5" t="s">
        <v>172</v>
      </c>
      <c r="F9054" s="6">
        <v>43832</v>
      </c>
      <c r="G9054" s="5" t="s">
        <v>148</v>
      </c>
      <c r="H9054" s="5" t="s">
        <v>190</v>
      </c>
      <c r="I9054">
        <v>43759</v>
      </c>
      <c r="J9054">
        <v>73</v>
      </c>
      <c r="K9054">
        <v>18</v>
      </c>
      <c r="L9054">
        <v>1</v>
      </c>
      <c r="M9054">
        <v>1140</v>
      </c>
      <c r="N9054">
        <v>936.86099999999999</v>
      </c>
      <c r="O9054">
        <v>936.86099999999999</v>
      </c>
      <c r="P9054">
        <v>18</v>
      </c>
      <c r="Q9054">
        <v>63.333300000000001</v>
      </c>
      <c r="R9054">
        <v>203.13900000000001</v>
      </c>
      <c r="S9054">
        <v>2020</v>
      </c>
      <c r="T9054">
        <v>1</v>
      </c>
      <c r="U9054">
        <v>1</v>
      </c>
    </row>
    <row r="9055" spans="1:21" x14ac:dyDescent="0.3">
      <c r="A9055" s="5" t="s">
        <v>168</v>
      </c>
      <c r="B9055" s="5" t="s">
        <v>175</v>
      </c>
      <c r="C9055" s="5" t="s">
        <v>90</v>
      </c>
      <c r="D9055" s="5" t="s">
        <v>504</v>
      </c>
      <c r="E9055" s="5" t="s">
        <v>227</v>
      </c>
      <c r="F9055" s="6">
        <v>43832</v>
      </c>
      <c r="G9055" s="5" t="s">
        <v>148</v>
      </c>
      <c r="H9055" s="5" t="s">
        <v>190</v>
      </c>
      <c r="I9055">
        <v>43759</v>
      </c>
      <c r="J9055">
        <v>73</v>
      </c>
      <c r="K9055">
        <v>-18</v>
      </c>
      <c r="L9055">
        <v>-1</v>
      </c>
      <c r="M9055">
        <v>-1140</v>
      </c>
      <c r="N9055">
        <v>-936.86099999999999</v>
      </c>
      <c r="O9055">
        <v>-936.86099999999999</v>
      </c>
      <c r="P9055">
        <v>18</v>
      </c>
      <c r="Q9055">
        <v>63.333300000000001</v>
      </c>
      <c r="R9055">
        <v>-203.13900000000001</v>
      </c>
      <c r="S9055">
        <v>2020</v>
      </c>
      <c r="T9055">
        <v>1</v>
      </c>
      <c r="U9055">
        <v>1</v>
      </c>
    </row>
    <row r="9056" spans="1:21" x14ac:dyDescent="0.3">
      <c r="A9056" s="5" t="s">
        <v>168</v>
      </c>
      <c r="B9056" s="5" t="s">
        <v>175</v>
      </c>
      <c r="C9056" s="5" t="s">
        <v>90</v>
      </c>
      <c r="D9056" s="5" t="s">
        <v>504</v>
      </c>
      <c r="E9056" s="5" t="s">
        <v>172</v>
      </c>
      <c r="F9056" s="6">
        <v>43832</v>
      </c>
      <c r="G9056" s="5" t="s">
        <v>148</v>
      </c>
      <c r="H9056" s="5" t="s">
        <v>190</v>
      </c>
      <c r="I9056">
        <v>43759</v>
      </c>
      <c r="J9056">
        <v>73</v>
      </c>
      <c r="K9056">
        <v>18</v>
      </c>
      <c r="L9056">
        <v>1</v>
      </c>
      <c r="M9056">
        <v>1140</v>
      </c>
      <c r="N9056">
        <v>936.86099999999999</v>
      </c>
      <c r="O9056">
        <v>936.86099999999999</v>
      </c>
      <c r="P9056">
        <v>18</v>
      </c>
      <c r="Q9056">
        <v>63.333300000000001</v>
      </c>
      <c r="R9056">
        <v>203.13900000000001</v>
      </c>
      <c r="S9056">
        <v>2020</v>
      </c>
      <c r="T9056">
        <v>1</v>
      </c>
      <c r="U9056">
        <v>1</v>
      </c>
    </row>
    <row r="9057" spans="1:21" x14ac:dyDescent="0.3">
      <c r="A9057" s="5" t="s">
        <v>168</v>
      </c>
      <c r="B9057" s="5" t="s">
        <v>175</v>
      </c>
      <c r="C9057" s="5" t="s">
        <v>97</v>
      </c>
      <c r="D9057" s="5" t="s">
        <v>499</v>
      </c>
      <c r="E9057" s="5" t="s">
        <v>172</v>
      </c>
      <c r="F9057" s="6">
        <v>43832</v>
      </c>
      <c r="G9057" s="5" t="s">
        <v>148</v>
      </c>
      <c r="H9057" s="5" t="s">
        <v>361</v>
      </c>
      <c r="I9057">
        <v>43747</v>
      </c>
      <c r="J9057">
        <v>85</v>
      </c>
      <c r="K9057">
        <v>21</v>
      </c>
      <c r="L9057">
        <v>1</v>
      </c>
      <c r="M9057">
        <v>1221</v>
      </c>
      <c r="N9057">
        <v>1072.7570000000001</v>
      </c>
      <c r="O9057">
        <v>1072.7570000000001</v>
      </c>
      <c r="P9057">
        <v>21</v>
      </c>
      <c r="Q9057">
        <v>58.142899999999997</v>
      </c>
      <c r="R9057">
        <v>148.24299999999999</v>
      </c>
      <c r="S9057">
        <v>2020</v>
      </c>
      <c r="T9057">
        <v>1</v>
      </c>
      <c r="U9057">
        <v>1</v>
      </c>
    </row>
    <row r="9058" spans="1:21" x14ac:dyDescent="0.3">
      <c r="A9058" s="5" t="s">
        <v>168</v>
      </c>
      <c r="B9058" s="5" t="s">
        <v>206</v>
      </c>
      <c r="C9058" s="5" t="s">
        <v>109</v>
      </c>
      <c r="D9058" s="5" t="s">
        <v>473</v>
      </c>
      <c r="E9058" s="5" t="s">
        <v>172</v>
      </c>
      <c r="F9058" s="6">
        <v>43832</v>
      </c>
      <c r="G9058" s="5" t="s">
        <v>148</v>
      </c>
      <c r="H9058" s="5" t="s">
        <v>371</v>
      </c>
      <c r="I9058">
        <v>43651</v>
      </c>
      <c r="J9058">
        <v>181</v>
      </c>
      <c r="K9058">
        <v>1134.8</v>
      </c>
      <c r="L9058">
        <v>10</v>
      </c>
      <c r="M9058">
        <v>42555</v>
      </c>
      <c r="N9058">
        <v>32359.787</v>
      </c>
      <c r="O9058">
        <v>3235.9789999999998</v>
      </c>
      <c r="P9058">
        <v>113.47999999999999</v>
      </c>
      <c r="Q9058">
        <v>37.5</v>
      </c>
      <c r="R9058">
        <v>10195.213</v>
      </c>
      <c r="S9058">
        <v>2020</v>
      </c>
      <c r="T9058">
        <v>1</v>
      </c>
      <c r="U9058">
        <v>1</v>
      </c>
    </row>
    <row r="9059" spans="1:21" x14ac:dyDescent="0.3">
      <c r="A9059" s="5" t="s">
        <v>168</v>
      </c>
      <c r="B9059" s="5" t="s">
        <v>206</v>
      </c>
      <c r="C9059" s="5" t="s">
        <v>109</v>
      </c>
      <c r="D9059" s="5" t="s">
        <v>473</v>
      </c>
      <c r="E9059" s="5" t="s">
        <v>172</v>
      </c>
      <c r="F9059" s="6">
        <v>43832</v>
      </c>
      <c r="G9059" s="5" t="s">
        <v>148</v>
      </c>
      <c r="H9059" s="5" t="s">
        <v>194</v>
      </c>
      <c r="I9059">
        <v>43651</v>
      </c>
      <c r="J9059">
        <v>181</v>
      </c>
      <c r="K9059">
        <v>502</v>
      </c>
      <c r="L9059">
        <v>4</v>
      </c>
      <c r="M9059">
        <v>19076</v>
      </c>
      <c r="N9059">
        <v>12943.915000000001</v>
      </c>
      <c r="O9059">
        <v>3235.9789999999998</v>
      </c>
      <c r="P9059">
        <v>125.5</v>
      </c>
      <c r="Q9059">
        <v>38</v>
      </c>
      <c r="R9059">
        <v>6132.085</v>
      </c>
      <c r="S9059">
        <v>2020</v>
      </c>
      <c r="T9059">
        <v>1</v>
      </c>
      <c r="U9059">
        <v>1</v>
      </c>
    </row>
    <row r="9060" spans="1:21" x14ac:dyDescent="0.3">
      <c r="A9060" s="5" t="s">
        <v>168</v>
      </c>
      <c r="B9060" s="5" t="s">
        <v>206</v>
      </c>
      <c r="C9060" s="5" t="s">
        <v>109</v>
      </c>
      <c r="D9060" s="5" t="s">
        <v>473</v>
      </c>
      <c r="E9060" s="5" t="s">
        <v>172</v>
      </c>
      <c r="F9060" s="6">
        <v>43832</v>
      </c>
      <c r="G9060" s="5" t="s">
        <v>148</v>
      </c>
      <c r="H9060" s="5" t="s">
        <v>194</v>
      </c>
      <c r="I9060">
        <v>43651</v>
      </c>
      <c r="J9060">
        <v>181</v>
      </c>
      <c r="K9060">
        <v>538.79999999999995</v>
      </c>
      <c r="L9060">
        <v>4</v>
      </c>
      <c r="M9060">
        <v>20474.400000000001</v>
      </c>
      <c r="N9060">
        <v>12943.915000000001</v>
      </c>
      <c r="O9060">
        <v>3235.9789999999998</v>
      </c>
      <c r="P9060">
        <v>134.69999999999999</v>
      </c>
      <c r="Q9060">
        <v>38</v>
      </c>
      <c r="R9060">
        <v>7530.4849999999997</v>
      </c>
      <c r="S9060">
        <v>2020</v>
      </c>
      <c r="T9060">
        <v>1</v>
      </c>
      <c r="U9060">
        <v>1</v>
      </c>
    </row>
    <row r="9061" spans="1:21" x14ac:dyDescent="0.3">
      <c r="A9061" s="5" t="s">
        <v>168</v>
      </c>
      <c r="B9061" s="5" t="s">
        <v>206</v>
      </c>
      <c r="C9061" s="5" t="s">
        <v>110</v>
      </c>
      <c r="D9061" s="5" t="s">
        <v>474</v>
      </c>
      <c r="E9061" s="5" t="s">
        <v>172</v>
      </c>
      <c r="F9061" s="6">
        <v>43832</v>
      </c>
      <c r="G9061" s="5" t="s">
        <v>148</v>
      </c>
      <c r="H9061" s="5" t="s">
        <v>469</v>
      </c>
      <c r="I9061">
        <v>43658</v>
      </c>
      <c r="J9061">
        <v>174</v>
      </c>
      <c r="K9061">
        <v>3874</v>
      </c>
      <c r="L9061">
        <v>30</v>
      </c>
      <c r="M9061">
        <v>143227</v>
      </c>
      <c r="N9061">
        <v>87540.259000000005</v>
      </c>
      <c r="O9061">
        <v>2918.009</v>
      </c>
      <c r="P9061">
        <v>129.13333333333333</v>
      </c>
      <c r="Q9061">
        <v>36.971299999999999</v>
      </c>
      <c r="R9061">
        <v>55686.741000000002</v>
      </c>
      <c r="S9061">
        <v>2020</v>
      </c>
      <c r="T9061">
        <v>1</v>
      </c>
      <c r="U9061">
        <v>1</v>
      </c>
    </row>
    <row r="9062" spans="1:21" x14ac:dyDescent="0.3">
      <c r="A9062" s="5" t="s">
        <v>168</v>
      </c>
      <c r="B9062" s="5" t="s">
        <v>206</v>
      </c>
      <c r="C9062" s="5" t="s">
        <v>110</v>
      </c>
      <c r="D9062" s="5" t="s">
        <v>474</v>
      </c>
      <c r="E9062" s="5" t="s">
        <v>172</v>
      </c>
      <c r="F9062" s="6">
        <v>43832</v>
      </c>
      <c r="G9062" s="5" t="s">
        <v>148</v>
      </c>
      <c r="H9062" s="5" t="s">
        <v>190</v>
      </c>
      <c r="I9062">
        <v>43658</v>
      </c>
      <c r="J9062">
        <v>174</v>
      </c>
      <c r="K9062">
        <v>106</v>
      </c>
      <c r="L9062">
        <v>1</v>
      </c>
      <c r="M9062">
        <v>4081</v>
      </c>
      <c r="N9062">
        <v>2925.2579999999998</v>
      </c>
      <c r="O9062">
        <v>2925.2579999999998</v>
      </c>
      <c r="P9062">
        <v>106</v>
      </c>
      <c r="Q9062">
        <v>38.5</v>
      </c>
      <c r="R9062">
        <v>1155.742</v>
      </c>
      <c r="S9062">
        <v>2020</v>
      </c>
      <c r="T9062">
        <v>1</v>
      </c>
      <c r="U9062">
        <v>1</v>
      </c>
    </row>
    <row r="9063" spans="1:21" x14ac:dyDescent="0.3">
      <c r="A9063" s="5" t="s">
        <v>168</v>
      </c>
      <c r="B9063" s="5" t="s">
        <v>206</v>
      </c>
      <c r="C9063" s="5" t="s">
        <v>110</v>
      </c>
      <c r="D9063" s="5" t="s">
        <v>474</v>
      </c>
      <c r="E9063" s="5" t="s">
        <v>172</v>
      </c>
      <c r="F9063" s="6">
        <v>43832</v>
      </c>
      <c r="G9063" s="5" t="s">
        <v>148</v>
      </c>
      <c r="H9063" s="5" t="s">
        <v>498</v>
      </c>
      <c r="I9063">
        <v>43658</v>
      </c>
      <c r="J9063">
        <v>174</v>
      </c>
      <c r="K9063">
        <v>954</v>
      </c>
      <c r="L9063">
        <v>8</v>
      </c>
      <c r="M9063">
        <v>36729</v>
      </c>
      <c r="N9063">
        <v>23402.066999999999</v>
      </c>
      <c r="O9063">
        <v>2925.2579999999998</v>
      </c>
      <c r="P9063">
        <v>119.25</v>
      </c>
      <c r="Q9063">
        <v>38.5</v>
      </c>
      <c r="R9063">
        <v>13326.933000000001</v>
      </c>
      <c r="S9063">
        <v>2020</v>
      </c>
      <c r="T9063">
        <v>1</v>
      </c>
      <c r="U9063">
        <v>1</v>
      </c>
    </row>
    <row r="9064" spans="1:21" x14ac:dyDescent="0.3">
      <c r="A9064" s="5" t="s">
        <v>168</v>
      </c>
      <c r="B9064" s="5" t="s">
        <v>206</v>
      </c>
      <c r="C9064" s="5" t="s">
        <v>110</v>
      </c>
      <c r="D9064" s="5" t="s">
        <v>474</v>
      </c>
      <c r="E9064" s="5" t="s">
        <v>172</v>
      </c>
      <c r="F9064" s="6">
        <v>43832</v>
      </c>
      <c r="G9064" s="5" t="s">
        <v>148</v>
      </c>
      <c r="H9064" s="5" t="s">
        <v>202</v>
      </c>
      <c r="I9064">
        <v>43658</v>
      </c>
      <c r="J9064">
        <v>174</v>
      </c>
      <c r="K9064">
        <v>1300</v>
      </c>
      <c r="L9064">
        <v>12</v>
      </c>
      <c r="M9064">
        <v>50050</v>
      </c>
      <c r="N9064">
        <v>35103.101000000002</v>
      </c>
      <c r="O9064">
        <v>2925.2579999999998</v>
      </c>
      <c r="P9064">
        <v>108.33333333333333</v>
      </c>
      <c r="Q9064">
        <v>38.5</v>
      </c>
      <c r="R9064">
        <v>14946.898999999999</v>
      </c>
      <c r="S9064">
        <v>2020</v>
      </c>
      <c r="T9064">
        <v>1</v>
      </c>
      <c r="U9064">
        <v>1</v>
      </c>
    </row>
    <row r="9065" spans="1:21" x14ac:dyDescent="0.3">
      <c r="A9065" s="5" t="s">
        <v>168</v>
      </c>
      <c r="B9065" s="5" t="s">
        <v>206</v>
      </c>
      <c r="C9065" s="5" t="s">
        <v>110</v>
      </c>
      <c r="D9065" s="5" t="s">
        <v>474</v>
      </c>
      <c r="E9065" s="5" t="s">
        <v>172</v>
      </c>
      <c r="F9065" s="6">
        <v>43832</v>
      </c>
      <c r="G9065" s="5" t="s">
        <v>148</v>
      </c>
      <c r="H9065" s="5" t="s">
        <v>308</v>
      </c>
      <c r="I9065">
        <v>43658</v>
      </c>
      <c r="J9065">
        <v>174</v>
      </c>
      <c r="K9065">
        <v>140</v>
      </c>
      <c r="L9065">
        <v>1</v>
      </c>
      <c r="M9065">
        <v>5390</v>
      </c>
      <c r="N9065">
        <v>2925.2579999999998</v>
      </c>
      <c r="O9065">
        <v>2925.2579999999998</v>
      </c>
      <c r="P9065">
        <v>140</v>
      </c>
      <c r="Q9065">
        <v>38.5</v>
      </c>
      <c r="R9065">
        <v>2464.7420000000002</v>
      </c>
      <c r="S9065">
        <v>2020</v>
      </c>
      <c r="T9065">
        <v>1</v>
      </c>
      <c r="U9065">
        <v>1</v>
      </c>
    </row>
    <row r="9066" spans="1:21" x14ac:dyDescent="0.3">
      <c r="A9066" s="5" t="s">
        <v>168</v>
      </c>
      <c r="B9066" s="5" t="s">
        <v>206</v>
      </c>
      <c r="C9066" s="5" t="s">
        <v>110</v>
      </c>
      <c r="D9066" s="5" t="s">
        <v>474</v>
      </c>
      <c r="E9066" s="5" t="s">
        <v>172</v>
      </c>
      <c r="F9066" s="6">
        <v>43832</v>
      </c>
      <c r="G9066" s="5" t="s">
        <v>148</v>
      </c>
      <c r="H9066" s="5" t="s">
        <v>189</v>
      </c>
      <c r="I9066">
        <v>43658</v>
      </c>
      <c r="J9066">
        <v>174</v>
      </c>
      <c r="K9066">
        <v>211</v>
      </c>
      <c r="L9066">
        <v>2</v>
      </c>
      <c r="M9066">
        <v>8123.5</v>
      </c>
      <c r="N9066">
        <v>5850.5169999999998</v>
      </c>
      <c r="O9066">
        <v>2925.2579999999998</v>
      </c>
      <c r="P9066">
        <v>105.5</v>
      </c>
      <c r="Q9066">
        <v>38.5</v>
      </c>
      <c r="R9066">
        <v>2272.9830000000002</v>
      </c>
      <c r="S9066">
        <v>2020</v>
      </c>
      <c r="T9066">
        <v>1</v>
      </c>
      <c r="U9066">
        <v>1</v>
      </c>
    </row>
    <row r="9067" spans="1:21" x14ac:dyDescent="0.3">
      <c r="A9067" s="5" t="s">
        <v>168</v>
      </c>
      <c r="B9067" s="5" t="s">
        <v>206</v>
      </c>
      <c r="C9067" s="5" t="s">
        <v>110</v>
      </c>
      <c r="D9067" s="5" t="s">
        <v>474</v>
      </c>
      <c r="E9067" s="5" t="s">
        <v>172</v>
      </c>
      <c r="F9067" s="6">
        <v>43832</v>
      </c>
      <c r="G9067" s="5" t="s">
        <v>148</v>
      </c>
      <c r="H9067" s="5" t="s">
        <v>284</v>
      </c>
      <c r="I9067">
        <v>43658</v>
      </c>
      <c r="J9067">
        <v>174</v>
      </c>
      <c r="K9067">
        <v>380</v>
      </c>
      <c r="L9067">
        <v>3</v>
      </c>
      <c r="M9067">
        <v>14630</v>
      </c>
      <c r="N9067">
        <v>8775.7749999999996</v>
      </c>
      <c r="O9067">
        <v>2925.2579999999998</v>
      </c>
      <c r="P9067">
        <v>126.66666666666667</v>
      </c>
      <c r="Q9067">
        <v>38.5</v>
      </c>
      <c r="R9067">
        <v>5854.2250000000004</v>
      </c>
      <c r="S9067">
        <v>2020</v>
      </c>
      <c r="T9067">
        <v>1</v>
      </c>
      <c r="U9067">
        <v>1</v>
      </c>
    </row>
    <row r="9068" spans="1:21" x14ac:dyDescent="0.3">
      <c r="A9068" s="5" t="s">
        <v>168</v>
      </c>
      <c r="B9068" s="5" t="s">
        <v>206</v>
      </c>
      <c r="C9068" s="5" t="s">
        <v>110</v>
      </c>
      <c r="D9068" s="5" t="s">
        <v>474</v>
      </c>
      <c r="E9068" s="5" t="s">
        <v>172</v>
      </c>
      <c r="F9068" s="6">
        <v>43832</v>
      </c>
      <c r="G9068" s="5" t="s">
        <v>148</v>
      </c>
      <c r="H9068" s="5" t="s">
        <v>187</v>
      </c>
      <c r="I9068">
        <v>43658</v>
      </c>
      <c r="J9068">
        <v>174</v>
      </c>
      <c r="K9068">
        <v>400</v>
      </c>
      <c r="L9068">
        <v>3</v>
      </c>
      <c r="M9068">
        <v>15400</v>
      </c>
      <c r="N9068">
        <v>8775.7749999999996</v>
      </c>
      <c r="O9068">
        <v>2925.2579999999998</v>
      </c>
      <c r="P9068">
        <v>133.33333333333334</v>
      </c>
      <c r="Q9068">
        <v>38.5</v>
      </c>
      <c r="R9068">
        <v>6624.2250000000004</v>
      </c>
      <c r="S9068">
        <v>2020</v>
      </c>
      <c r="T9068">
        <v>1</v>
      </c>
      <c r="U9068">
        <v>1</v>
      </c>
    </row>
    <row r="9069" spans="1:21" x14ac:dyDescent="0.3">
      <c r="A9069" s="5" t="s">
        <v>168</v>
      </c>
      <c r="B9069" s="5" t="s">
        <v>206</v>
      </c>
      <c r="C9069" s="5" t="s">
        <v>110</v>
      </c>
      <c r="D9069" s="5" t="s">
        <v>474</v>
      </c>
      <c r="E9069" s="5" t="s">
        <v>172</v>
      </c>
      <c r="F9069" s="6">
        <v>43832</v>
      </c>
      <c r="G9069" s="5" t="s">
        <v>148</v>
      </c>
      <c r="H9069" s="5" t="s">
        <v>321</v>
      </c>
      <c r="I9069">
        <v>43658</v>
      </c>
      <c r="J9069">
        <v>174</v>
      </c>
      <c r="K9069">
        <v>510</v>
      </c>
      <c r="L9069">
        <v>4</v>
      </c>
      <c r="M9069">
        <v>19380</v>
      </c>
      <c r="N9069">
        <v>11701.034</v>
      </c>
      <c r="O9069">
        <v>2925.2579999999998</v>
      </c>
      <c r="P9069">
        <v>127.5</v>
      </c>
      <c r="Q9069">
        <v>38</v>
      </c>
      <c r="R9069">
        <v>7678.9660000000003</v>
      </c>
      <c r="S9069">
        <v>2020</v>
      </c>
      <c r="T9069">
        <v>1</v>
      </c>
      <c r="U9069">
        <v>1</v>
      </c>
    </row>
    <row r="9070" spans="1:21" x14ac:dyDescent="0.3">
      <c r="A9070" s="5" t="s">
        <v>168</v>
      </c>
      <c r="B9070" s="5" t="s">
        <v>206</v>
      </c>
      <c r="C9070" s="5" t="s">
        <v>110</v>
      </c>
      <c r="D9070" s="5" t="s">
        <v>474</v>
      </c>
      <c r="E9070" s="5" t="s">
        <v>172</v>
      </c>
      <c r="F9070" s="6">
        <v>43832</v>
      </c>
      <c r="G9070" s="5" t="s">
        <v>148</v>
      </c>
      <c r="H9070" s="5" t="s">
        <v>218</v>
      </c>
      <c r="I9070">
        <v>43658</v>
      </c>
      <c r="J9070">
        <v>174</v>
      </c>
      <c r="K9070">
        <v>987</v>
      </c>
      <c r="L9070">
        <v>8</v>
      </c>
      <c r="M9070">
        <v>37999.5</v>
      </c>
      <c r="N9070">
        <v>23402.066999999999</v>
      </c>
      <c r="O9070">
        <v>2925.2579999999998</v>
      </c>
      <c r="P9070">
        <v>123.375</v>
      </c>
      <c r="Q9070">
        <v>38.5</v>
      </c>
      <c r="R9070">
        <v>14597.433000000001</v>
      </c>
      <c r="S9070">
        <v>2020</v>
      </c>
      <c r="T9070">
        <v>1</v>
      </c>
      <c r="U9070">
        <v>1</v>
      </c>
    </row>
    <row r="9071" spans="1:21" x14ac:dyDescent="0.3">
      <c r="A9071" s="5" t="s">
        <v>168</v>
      </c>
      <c r="B9071" s="5" t="s">
        <v>206</v>
      </c>
      <c r="C9071" s="5" t="s">
        <v>110</v>
      </c>
      <c r="D9071" s="5" t="s">
        <v>474</v>
      </c>
      <c r="E9071" s="5" t="s">
        <v>172</v>
      </c>
      <c r="F9071" s="6">
        <v>43832</v>
      </c>
      <c r="G9071" s="5" t="s">
        <v>148</v>
      </c>
      <c r="H9071" s="5" t="s">
        <v>184</v>
      </c>
      <c r="I9071">
        <v>43658</v>
      </c>
      <c r="J9071">
        <v>174</v>
      </c>
      <c r="K9071">
        <v>2288</v>
      </c>
      <c r="L9071">
        <v>18</v>
      </c>
      <c r="M9071">
        <v>86944</v>
      </c>
      <c r="N9071">
        <v>52654.650999999998</v>
      </c>
      <c r="O9071">
        <v>2925.2579999999998</v>
      </c>
      <c r="P9071">
        <v>127.11111111111111</v>
      </c>
      <c r="Q9071">
        <v>38</v>
      </c>
      <c r="R9071">
        <v>34289.349000000002</v>
      </c>
      <c r="S9071">
        <v>2020</v>
      </c>
      <c r="T9071">
        <v>1</v>
      </c>
      <c r="U9071">
        <v>1</v>
      </c>
    </row>
    <row r="9072" spans="1:21" x14ac:dyDescent="0.3">
      <c r="A9072" s="5" t="s">
        <v>168</v>
      </c>
      <c r="B9072" s="5" t="s">
        <v>206</v>
      </c>
      <c r="C9072" s="5" t="s">
        <v>110</v>
      </c>
      <c r="D9072" s="5" t="s">
        <v>474</v>
      </c>
      <c r="E9072" s="5" t="s">
        <v>172</v>
      </c>
      <c r="F9072" s="6">
        <v>43832</v>
      </c>
      <c r="G9072" s="5" t="s">
        <v>148</v>
      </c>
      <c r="H9072" s="5" t="s">
        <v>183</v>
      </c>
      <c r="I9072">
        <v>43658</v>
      </c>
      <c r="J9072">
        <v>174</v>
      </c>
      <c r="K9072">
        <v>544</v>
      </c>
      <c r="L9072">
        <v>4</v>
      </c>
      <c r="M9072">
        <v>20944</v>
      </c>
      <c r="N9072">
        <v>11701.034</v>
      </c>
      <c r="O9072">
        <v>2925.2579999999998</v>
      </c>
      <c r="P9072">
        <v>136</v>
      </c>
      <c r="Q9072">
        <v>38.5</v>
      </c>
      <c r="R9072">
        <v>9242.9660000000003</v>
      </c>
      <c r="S9072">
        <v>2020</v>
      </c>
      <c r="T9072">
        <v>1</v>
      </c>
      <c r="U9072">
        <v>1</v>
      </c>
    </row>
    <row r="9073" spans="1:21" x14ac:dyDescent="0.3">
      <c r="A9073" s="5" t="s">
        <v>168</v>
      </c>
      <c r="B9073" s="5" t="s">
        <v>206</v>
      </c>
      <c r="C9073" s="5" t="s">
        <v>110</v>
      </c>
      <c r="D9073" s="5" t="s">
        <v>474</v>
      </c>
      <c r="E9073" s="5" t="s">
        <v>172</v>
      </c>
      <c r="F9073" s="6">
        <v>43832</v>
      </c>
      <c r="G9073" s="5" t="s">
        <v>148</v>
      </c>
      <c r="H9073" s="5" t="s">
        <v>181</v>
      </c>
      <c r="I9073">
        <v>43658</v>
      </c>
      <c r="J9073">
        <v>174</v>
      </c>
      <c r="K9073">
        <v>350</v>
      </c>
      <c r="L9073">
        <v>3</v>
      </c>
      <c r="M9073">
        <v>13475</v>
      </c>
      <c r="N9073">
        <v>8775.7749999999996</v>
      </c>
      <c r="O9073">
        <v>2925.2579999999998</v>
      </c>
      <c r="P9073">
        <v>116.66666666666667</v>
      </c>
      <c r="Q9073">
        <v>38.5</v>
      </c>
      <c r="R9073">
        <v>4699.2250000000004</v>
      </c>
      <c r="S9073">
        <v>2020</v>
      </c>
      <c r="T9073">
        <v>1</v>
      </c>
      <c r="U9073">
        <v>1</v>
      </c>
    </row>
    <row r="9074" spans="1:21" x14ac:dyDescent="0.3">
      <c r="A9074" s="5" t="s">
        <v>168</v>
      </c>
      <c r="B9074" s="5" t="s">
        <v>206</v>
      </c>
      <c r="C9074" s="5" t="s">
        <v>110</v>
      </c>
      <c r="D9074" s="5" t="s">
        <v>474</v>
      </c>
      <c r="E9074" s="5" t="s">
        <v>172</v>
      </c>
      <c r="F9074" s="6">
        <v>43832</v>
      </c>
      <c r="G9074" s="5" t="s">
        <v>148</v>
      </c>
      <c r="H9074" s="5" t="s">
        <v>217</v>
      </c>
      <c r="I9074">
        <v>43658</v>
      </c>
      <c r="J9074">
        <v>174</v>
      </c>
      <c r="K9074">
        <v>1324</v>
      </c>
      <c r="L9074">
        <v>10</v>
      </c>
      <c r="M9074">
        <v>50974</v>
      </c>
      <c r="N9074">
        <v>29252.583999999999</v>
      </c>
      <c r="O9074">
        <v>2925.2579999999998</v>
      </c>
      <c r="P9074">
        <v>132.4</v>
      </c>
      <c r="Q9074">
        <v>38.5</v>
      </c>
      <c r="R9074">
        <v>21721.416000000001</v>
      </c>
      <c r="S9074">
        <v>2020</v>
      </c>
      <c r="T9074">
        <v>1</v>
      </c>
      <c r="U9074">
        <v>1</v>
      </c>
    </row>
    <row r="9075" spans="1:21" x14ac:dyDescent="0.3">
      <c r="A9075" s="5" t="s">
        <v>168</v>
      </c>
      <c r="B9075" s="5" t="s">
        <v>206</v>
      </c>
      <c r="C9075" s="5" t="s">
        <v>110</v>
      </c>
      <c r="D9075" s="5" t="s">
        <v>474</v>
      </c>
      <c r="E9075" s="5" t="s">
        <v>172</v>
      </c>
      <c r="F9075" s="6">
        <v>43832</v>
      </c>
      <c r="G9075" s="5" t="s">
        <v>148</v>
      </c>
      <c r="H9075" s="5" t="s">
        <v>222</v>
      </c>
      <c r="I9075">
        <v>43658</v>
      </c>
      <c r="J9075">
        <v>174</v>
      </c>
      <c r="K9075">
        <v>130</v>
      </c>
      <c r="L9075">
        <v>1</v>
      </c>
      <c r="M9075">
        <v>5005</v>
      </c>
      <c r="N9075">
        <v>2925.2579999999998</v>
      </c>
      <c r="O9075">
        <v>2925.2579999999998</v>
      </c>
      <c r="P9075">
        <v>130</v>
      </c>
      <c r="Q9075">
        <v>38.5</v>
      </c>
      <c r="R9075">
        <v>2079.7420000000002</v>
      </c>
      <c r="S9075">
        <v>2020</v>
      </c>
      <c r="T9075">
        <v>1</v>
      </c>
      <c r="U9075">
        <v>1</v>
      </c>
    </row>
    <row r="9076" spans="1:21" x14ac:dyDescent="0.3">
      <c r="A9076" s="5" t="s">
        <v>168</v>
      </c>
      <c r="B9076" s="5" t="s">
        <v>206</v>
      </c>
      <c r="C9076" s="5" t="s">
        <v>110</v>
      </c>
      <c r="D9076" s="5" t="s">
        <v>474</v>
      </c>
      <c r="E9076" s="5" t="s">
        <v>172</v>
      </c>
      <c r="F9076" s="6">
        <v>43832</v>
      </c>
      <c r="G9076" s="5" t="s">
        <v>148</v>
      </c>
      <c r="H9076" s="5" t="s">
        <v>216</v>
      </c>
      <c r="I9076">
        <v>43658</v>
      </c>
      <c r="J9076">
        <v>174</v>
      </c>
      <c r="K9076">
        <v>210</v>
      </c>
      <c r="L9076">
        <v>2</v>
      </c>
      <c r="M9076">
        <v>8085</v>
      </c>
      <c r="N9076">
        <v>5850.5169999999998</v>
      </c>
      <c r="O9076">
        <v>2925.2579999999998</v>
      </c>
      <c r="P9076">
        <v>105</v>
      </c>
      <c r="Q9076">
        <v>38.5</v>
      </c>
      <c r="R9076">
        <v>2234.4830000000002</v>
      </c>
      <c r="S9076">
        <v>2020</v>
      </c>
      <c r="T9076">
        <v>1</v>
      </c>
      <c r="U9076">
        <v>1</v>
      </c>
    </row>
    <row r="9077" spans="1:21" x14ac:dyDescent="0.3">
      <c r="A9077" s="5" t="s">
        <v>168</v>
      </c>
      <c r="B9077" s="5" t="s">
        <v>206</v>
      </c>
      <c r="C9077" s="5" t="s">
        <v>110</v>
      </c>
      <c r="D9077" s="5" t="s">
        <v>474</v>
      </c>
      <c r="E9077" s="5" t="s">
        <v>172</v>
      </c>
      <c r="F9077" s="6">
        <v>43832</v>
      </c>
      <c r="G9077" s="5" t="s">
        <v>148</v>
      </c>
      <c r="H9077" s="5" t="s">
        <v>333</v>
      </c>
      <c r="I9077">
        <v>43658</v>
      </c>
      <c r="J9077">
        <v>174</v>
      </c>
      <c r="K9077">
        <v>352</v>
      </c>
      <c r="L9077">
        <v>3</v>
      </c>
      <c r="M9077">
        <v>13552</v>
      </c>
      <c r="N9077">
        <v>8775.7749999999996</v>
      </c>
      <c r="O9077">
        <v>2925.2579999999998</v>
      </c>
      <c r="P9077">
        <v>117.33333333333333</v>
      </c>
      <c r="Q9077">
        <v>38.5</v>
      </c>
      <c r="R9077">
        <v>4776.2250000000004</v>
      </c>
      <c r="S9077">
        <v>2020</v>
      </c>
      <c r="T9077">
        <v>1</v>
      </c>
      <c r="U9077">
        <v>1</v>
      </c>
    </row>
    <row r="9078" spans="1:21" x14ac:dyDescent="0.3">
      <c r="A9078" s="5" t="s">
        <v>168</v>
      </c>
      <c r="B9078" s="5" t="s">
        <v>206</v>
      </c>
      <c r="C9078" s="5" t="s">
        <v>110</v>
      </c>
      <c r="D9078" s="5" t="s">
        <v>474</v>
      </c>
      <c r="E9078" s="5" t="s">
        <v>172</v>
      </c>
      <c r="F9078" s="6">
        <v>43832</v>
      </c>
      <c r="G9078" s="5" t="s">
        <v>148</v>
      </c>
      <c r="H9078" s="5" t="s">
        <v>220</v>
      </c>
      <c r="I9078">
        <v>43658</v>
      </c>
      <c r="J9078">
        <v>174</v>
      </c>
      <c r="K9078">
        <v>250</v>
      </c>
      <c r="L9078">
        <v>2</v>
      </c>
      <c r="M9078">
        <v>9625</v>
      </c>
      <c r="N9078">
        <v>5850.5169999999998</v>
      </c>
      <c r="O9078">
        <v>2925.2579999999998</v>
      </c>
      <c r="P9078">
        <v>125</v>
      </c>
      <c r="Q9078">
        <v>38.5</v>
      </c>
      <c r="R9078">
        <v>3774.4830000000002</v>
      </c>
      <c r="S9078">
        <v>2020</v>
      </c>
      <c r="T9078">
        <v>1</v>
      </c>
      <c r="U9078">
        <v>1</v>
      </c>
    </row>
    <row r="9079" spans="1:21" x14ac:dyDescent="0.3">
      <c r="A9079" s="5" t="s">
        <v>168</v>
      </c>
      <c r="B9079" s="5" t="s">
        <v>206</v>
      </c>
      <c r="C9079" s="5" t="s">
        <v>110</v>
      </c>
      <c r="D9079" s="5" t="s">
        <v>474</v>
      </c>
      <c r="E9079" s="5" t="s">
        <v>172</v>
      </c>
      <c r="F9079" s="6">
        <v>43832</v>
      </c>
      <c r="G9079" s="5" t="s">
        <v>148</v>
      </c>
      <c r="H9079" s="5" t="s">
        <v>180</v>
      </c>
      <c r="I9079">
        <v>43658</v>
      </c>
      <c r="J9079">
        <v>174</v>
      </c>
      <c r="K9079">
        <v>248</v>
      </c>
      <c r="L9079">
        <v>2</v>
      </c>
      <c r="M9079">
        <v>9548</v>
      </c>
      <c r="N9079">
        <v>5850.5169999999998</v>
      </c>
      <c r="O9079">
        <v>2925.2579999999998</v>
      </c>
      <c r="P9079">
        <v>124</v>
      </c>
      <c r="Q9079">
        <v>38.5</v>
      </c>
      <c r="R9079">
        <v>3697.4830000000002</v>
      </c>
      <c r="S9079">
        <v>2020</v>
      </c>
      <c r="T9079">
        <v>1</v>
      </c>
      <c r="U9079">
        <v>1</v>
      </c>
    </row>
    <row r="9080" spans="1:21" x14ac:dyDescent="0.3">
      <c r="A9080" s="5" t="s">
        <v>168</v>
      </c>
      <c r="B9080" s="5" t="s">
        <v>206</v>
      </c>
      <c r="C9080" s="5" t="s">
        <v>110</v>
      </c>
      <c r="D9080" s="5" t="s">
        <v>474</v>
      </c>
      <c r="E9080" s="5" t="s">
        <v>172</v>
      </c>
      <c r="F9080" s="6">
        <v>43832</v>
      </c>
      <c r="G9080" s="5" t="s">
        <v>148</v>
      </c>
      <c r="H9080" s="5" t="s">
        <v>204</v>
      </c>
      <c r="I9080">
        <v>43658</v>
      </c>
      <c r="J9080">
        <v>174</v>
      </c>
      <c r="K9080">
        <v>650</v>
      </c>
      <c r="L9080">
        <v>5</v>
      </c>
      <c r="M9080">
        <v>25025</v>
      </c>
      <c r="N9080">
        <v>14626.291999999999</v>
      </c>
      <c r="O9080">
        <v>2925.2579999999998</v>
      </c>
      <c r="P9080">
        <v>130</v>
      </c>
      <c r="Q9080">
        <v>38.5</v>
      </c>
      <c r="R9080">
        <v>10398.708000000001</v>
      </c>
      <c r="S9080">
        <v>2020</v>
      </c>
      <c r="T9080">
        <v>1</v>
      </c>
      <c r="U9080">
        <v>1</v>
      </c>
    </row>
    <row r="9081" spans="1:21" x14ac:dyDescent="0.3">
      <c r="A9081" s="5" t="s">
        <v>168</v>
      </c>
      <c r="B9081" s="5" t="s">
        <v>169</v>
      </c>
      <c r="C9081" s="5" t="s">
        <v>170</v>
      </c>
      <c r="D9081" s="5" t="s">
        <v>457</v>
      </c>
      <c r="E9081" s="5" t="s">
        <v>172</v>
      </c>
      <c r="F9081" s="6">
        <v>43833</v>
      </c>
      <c r="G9081" s="5" t="s">
        <v>148</v>
      </c>
      <c r="H9081" s="5" t="s">
        <v>199</v>
      </c>
      <c r="I9081">
        <v>43645</v>
      </c>
      <c r="J9081">
        <v>188</v>
      </c>
      <c r="K9081">
        <v>898</v>
      </c>
      <c r="L9081">
        <v>8</v>
      </c>
      <c r="M9081">
        <v>34124</v>
      </c>
      <c r="N9081">
        <v>25466.528999999999</v>
      </c>
      <c r="O9081">
        <v>3183.3159999999998</v>
      </c>
      <c r="P9081">
        <v>112.25</v>
      </c>
      <c r="Q9081">
        <v>38</v>
      </c>
      <c r="R9081">
        <v>8657.4709999999995</v>
      </c>
      <c r="S9081">
        <v>2020</v>
      </c>
      <c r="T9081">
        <v>1</v>
      </c>
      <c r="U9081">
        <v>1</v>
      </c>
    </row>
    <row r="9082" spans="1:21" x14ac:dyDescent="0.3">
      <c r="A9082" s="5" t="s">
        <v>168</v>
      </c>
      <c r="B9082" s="5" t="s">
        <v>169</v>
      </c>
      <c r="C9082" s="5" t="s">
        <v>170</v>
      </c>
      <c r="D9082" s="5" t="s">
        <v>457</v>
      </c>
      <c r="E9082" s="5" t="s">
        <v>172</v>
      </c>
      <c r="F9082" s="6">
        <v>43833</v>
      </c>
      <c r="G9082" s="5" t="s">
        <v>148</v>
      </c>
      <c r="H9082" s="5" t="s">
        <v>200</v>
      </c>
      <c r="I9082">
        <v>43645</v>
      </c>
      <c r="J9082">
        <v>188</v>
      </c>
      <c r="K9082">
        <v>1307</v>
      </c>
      <c r="L9082">
        <v>12</v>
      </c>
      <c r="M9082">
        <v>49666</v>
      </c>
      <c r="N9082">
        <v>38199.792999999998</v>
      </c>
      <c r="O9082">
        <v>3183.3159999999998</v>
      </c>
      <c r="P9082">
        <v>108.91666666666667</v>
      </c>
      <c r="Q9082">
        <v>38</v>
      </c>
      <c r="R9082">
        <v>11466.207</v>
      </c>
      <c r="S9082">
        <v>2020</v>
      </c>
      <c r="T9082">
        <v>1</v>
      </c>
      <c r="U9082">
        <v>1</v>
      </c>
    </row>
    <row r="9083" spans="1:21" x14ac:dyDescent="0.3">
      <c r="A9083" s="5" t="s">
        <v>168</v>
      </c>
      <c r="B9083" s="5" t="s">
        <v>169</v>
      </c>
      <c r="C9083" s="5" t="s">
        <v>170</v>
      </c>
      <c r="D9083" s="5" t="s">
        <v>457</v>
      </c>
      <c r="E9083" s="5" t="s">
        <v>172</v>
      </c>
      <c r="F9083" s="6">
        <v>43833</v>
      </c>
      <c r="G9083" s="5" t="s">
        <v>148</v>
      </c>
      <c r="H9083" s="5" t="s">
        <v>215</v>
      </c>
      <c r="I9083">
        <v>43645</v>
      </c>
      <c r="J9083">
        <v>188</v>
      </c>
      <c r="K9083">
        <v>634</v>
      </c>
      <c r="L9083">
        <v>6</v>
      </c>
      <c r="M9083">
        <v>24092</v>
      </c>
      <c r="N9083">
        <v>19099.896000000001</v>
      </c>
      <c r="O9083">
        <v>3183.3159999999998</v>
      </c>
      <c r="P9083">
        <v>105.66666666666667</v>
      </c>
      <c r="Q9083">
        <v>38</v>
      </c>
      <c r="R9083">
        <v>4992.1040000000003</v>
      </c>
      <c r="S9083">
        <v>2020</v>
      </c>
      <c r="T9083">
        <v>1</v>
      </c>
      <c r="U9083">
        <v>1</v>
      </c>
    </row>
    <row r="9084" spans="1:21" x14ac:dyDescent="0.3">
      <c r="A9084" s="5" t="s">
        <v>168</v>
      </c>
      <c r="B9084" s="5" t="s">
        <v>169</v>
      </c>
      <c r="C9084" s="5" t="s">
        <v>170</v>
      </c>
      <c r="D9084" s="5" t="s">
        <v>457</v>
      </c>
      <c r="E9084" s="5" t="s">
        <v>172</v>
      </c>
      <c r="F9084" s="6">
        <v>43833</v>
      </c>
      <c r="G9084" s="5" t="s">
        <v>148</v>
      </c>
      <c r="H9084" s="5" t="s">
        <v>469</v>
      </c>
      <c r="I9084">
        <v>43645</v>
      </c>
      <c r="J9084">
        <v>188</v>
      </c>
      <c r="K9084">
        <v>3716.4</v>
      </c>
      <c r="L9084">
        <v>34</v>
      </c>
      <c r="M9084">
        <v>137506.79999999999</v>
      </c>
      <c r="N9084">
        <v>108232.746</v>
      </c>
      <c r="O9084">
        <v>3183.3159999999998</v>
      </c>
      <c r="P9084">
        <v>109.30588235294118</v>
      </c>
      <c r="Q9084">
        <v>37</v>
      </c>
      <c r="R9084">
        <v>29274.054</v>
      </c>
      <c r="S9084">
        <v>2020</v>
      </c>
      <c r="T9084">
        <v>1</v>
      </c>
      <c r="U9084">
        <v>1</v>
      </c>
    </row>
    <row r="9085" spans="1:21" x14ac:dyDescent="0.3">
      <c r="A9085" s="5" t="s">
        <v>168</v>
      </c>
      <c r="B9085" s="5" t="s">
        <v>169</v>
      </c>
      <c r="C9085" s="5" t="s">
        <v>170</v>
      </c>
      <c r="D9085" s="5" t="s">
        <v>473</v>
      </c>
      <c r="E9085" s="5" t="s">
        <v>172</v>
      </c>
      <c r="F9085" s="6">
        <v>43833</v>
      </c>
      <c r="G9085" s="5" t="s">
        <v>148</v>
      </c>
      <c r="H9085" s="5" t="s">
        <v>505</v>
      </c>
      <c r="I9085">
        <v>43651</v>
      </c>
      <c r="J9085">
        <v>182</v>
      </c>
      <c r="K9085">
        <v>1665</v>
      </c>
      <c r="L9085">
        <v>6</v>
      </c>
      <c r="M9085">
        <v>25599.375</v>
      </c>
      <c r="N9085">
        <v>16533.245999999999</v>
      </c>
      <c r="O9085">
        <v>2755.5410000000002</v>
      </c>
      <c r="P9085">
        <v>277.5</v>
      </c>
      <c r="Q9085">
        <v>15.375</v>
      </c>
      <c r="R9085">
        <v>9066.1290000000008</v>
      </c>
      <c r="S9085">
        <v>2020</v>
      </c>
      <c r="T9085">
        <v>1</v>
      </c>
      <c r="U9085">
        <v>1</v>
      </c>
    </row>
    <row r="9086" spans="1:21" x14ac:dyDescent="0.3">
      <c r="A9086" s="5" t="s">
        <v>168</v>
      </c>
      <c r="B9086" s="5" t="s">
        <v>169</v>
      </c>
      <c r="C9086" s="5" t="s">
        <v>170</v>
      </c>
      <c r="D9086" s="5" t="s">
        <v>474</v>
      </c>
      <c r="E9086" s="5" t="s">
        <v>172</v>
      </c>
      <c r="F9086" s="6">
        <v>43833</v>
      </c>
      <c r="G9086" s="5" t="s">
        <v>148</v>
      </c>
      <c r="H9086" s="5" t="s">
        <v>505</v>
      </c>
      <c r="I9086">
        <v>43658</v>
      </c>
      <c r="J9086">
        <v>175</v>
      </c>
      <c r="K9086">
        <v>1665</v>
      </c>
      <c r="L9086">
        <v>2</v>
      </c>
      <c r="M9086">
        <v>8533.125</v>
      </c>
      <c r="N9086">
        <v>5279.5659999999998</v>
      </c>
      <c r="O9086">
        <v>2639.7829999999999</v>
      </c>
      <c r="P9086">
        <v>832.5</v>
      </c>
      <c r="Q9086">
        <v>5.125</v>
      </c>
      <c r="R9086">
        <v>3253.5590000000002</v>
      </c>
      <c r="S9086">
        <v>2020</v>
      </c>
      <c r="T9086">
        <v>1</v>
      </c>
      <c r="U9086">
        <v>1</v>
      </c>
    </row>
    <row r="9087" spans="1:21" x14ac:dyDescent="0.3">
      <c r="A9087" s="5" t="s">
        <v>168</v>
      </c>
      <c r="B9087" s="5" t="s">
        <v>169</v>
      </c>
      <c r="C9087" s="5" t="s">
        <v>170</v>
      </c>
      <c r="D9087" s="5" t="s">
        <v>506</v>
      </c>
      <c r="E9087" s="5" t="s">
        <v>172</v>
      </c>
      <c r="F9087" s="6">
        <v>43833</v>
      </c>
      <c r="G9087" s="5" t="s">
        <v>148</v>
      </c>
      <c r="H9087" s="5" t="s">
        <v>505</v>
      </c>
      <c r="I9087">
        <v>43687</v>
      </c>
      <c r="J9087">
        <v>146</v>
      </c>
      <c r="K9087">
        <v>1943</v>
      </c>
      <c r="L9087">
        <v>4</v>
      </c>
      <c r="M9087">
        <v>7216.88</v>
      </c>
      <c r="N9087">
        <v>8004.3050000000003</v>
      </c>
      <c r="O9087">
        <v>2001.076</v>
      </c>
      <c r="P9087">
        <v>485.75</v>
      </c>
      <c r="Q9087">
        <v>3.7143000000000002</v>
      </c>
      <c r="R9087">
        <v>-787.42499999999995</v>
      </c>
      <c r="S9087">
        <v>2020</v>
      </c>
      <c r="T9087">
        <v>1</v>
      </c>
      <c r="U9087">
        <v>1</v>
      </c>
    </row>
    <row r="9088" spans="1:21" x14ac:dyDescent="0.3">
      <c r="A9088" s="5" t="s">
        <v>168</v>
      </c>
      <c r="B9088" s="5" t="s">
        <v>169</v>
      </c>
      <c r="C9088" s="5" t="s">
        <v>170</v>
      </c>
      <c r="D9088" s="5" t="s">
        <v>493</v>
      </c>
      <c r="E9088" s="5" t="s">
        <v>172</v>
      </c>
      <c r="F9088" s="6">
        <v>43833</v>
      </c>
      <c r="G9088" s="5" t="s">
        <v>148</v>
      </c>
      <c r="H9088" s="5" t="s">
        <v>173</v>
      </c>
      <c r="I9088">
        <v>43642</v>
      </c>
      <c r="J9088">
        <v>191</v>
      </c>
      <c r="K9088">
        <v>120</v>
      </c>
      <c r="L9088">
        <v>1</v>
      </c>
      <c r="M9088">
        <v>4800</v>
      </c>
      <c r="N9088">
        <v>1969.846</v>
      </c>
      <c r="O9088">
        <v>1969.846</v>
      </c>
      <c r="P9088">
        <v>120</v>
      </c>
      <c r="Q9088">
        <v>40</v>
      </c>
      <c r="R9088">
        <v>2830.154</v>
      </c>
      <c r="S9088">
        <v>2020</v>
      </c>
      <c r="T9088">
        <v>1</v>
      </c>
      <c r="U9088">
        <v>1</v>
      </c>
    </row>
    <row r="9089" spans="1:21" x14ac:dyDescent="0.3">
      <c r="A9089" s="5" t="s">
        <v>168</v>
      </c>
      <c r="B9089" s="5" t="s">
        <v>169</v>
      </c>
      <c r="C9089" s="5" t="s">
        <v>170</v>
      </c>
      <c r="D9089" s="5" t="s">
        <v>493</v>
      </c>
      <c r="E9089" s="5" t="s">
        <v>172</v>
      </c>
      <c r="F9089" s="6">
        <v>43833</v>
      </c>
      <c r="G9089" s="5" t="s">
        <v>148</v>
      </c>
      <c r="H9089" s="5" t="s">
        <v>466</v>
      </c>
      <c r="I9089">
        <v>43642</v>
      </c>
      <c r="J9089">
        <v>191</v>
      </c>
      <c r="K9089">
        <v>18485</v>
      </c>
      <c r="L9089">
        <v>61</v>
      </c>
      <c r="M9089">
        <v>278137.63299999997</v>
      </c>
      <c r="N9089">
        <v>120160.61900000001</v>
      </c>
      <c r="O9089">
        <v>1969.846</v>
      </c>
      <c r="P9089">
        <v>303.03278688524591</v>
      </c>
      <c r="Q9089">
        <v>15.0467</v>
      </c>
      <c r="R9089">
        <v>157977.014</v>
      </c>
      <c r="S9089">
        <v>2020</v>
      </c>
      <c r="T9089">
        <v>1</v>
      </c>
      <c r="U9089">
        <v>1</v>
      </c>
    </row>
    <row r="9090" spans="1:21" x14ac:dyDescent="0.3">
      <c r="A9090" s="5" t="s">
        <v>168</v>
      </c>
      <c r="B9090" s="5" t="s">
        <v>169</v>
      </c>
      <c r="C9090" s="5" t="s">
        <v>170</v>
      </c>
      <c r="D9090" s="5" t="s">
        <v>501</v>
      </c>
      <c r="E9090" s="5" t="s">
        <v>172</v>
      </c>
      <c r="F9090" s="6">
        <v>43833</v>
      </c>
      <c r="G9090" s="5" t="s">
        <v>148</v>
      </c>
      <c r="H9090" s="5" t="s">
        <v>466</v>
      </c>
      <c r="I9090">
        <v>43649</v>
      </c>
      <c r="J9090">
        <v>184</v>
      </c>
      <c r="K9090">
        <v>18485</v>
      </c>
      <c r="L9090">
        <v>89</v>
      </c>
      <c r="M9090">
        <v>405807.36700000003</v>
      </c>
      <c r="N9090">
        <v>255402.019</v>
      </c>
      <c r="O9090">
        <v>2869.6860000000001</v>
      </c>
      <c r="P9090">
        <v>207.69662921348313</v>
      </c>
      <c r="Q9090">
        <v>21.953299999999999</v>
      </c>
      <c r="R9090">
        <v>150405.348</v>
      </c>
      <c r="S9090">
        <v>2020</v>
      </c>
      <c r="T9090">
        <v>1</v>
      </c>
      <c r="U9090">
        <v>1</v>
      </c>
    </row>
    <row r="9091" spans="1:21" x14ac:dyDescent="0.3">
      <c r="A9091" s="5" t="s">
        <v>168</v>
      </c>
      <c r="B9091" s="5" t="s">
        <v>206</v>
      </c>
      <c r="C9091" s="5" t="s">
        <v>110</v>
      </c>
      <c r="D9091" s="5" t="s">
        <v>474</v>
      </c>
      <c r="E9091" s="5" t="s">
        <v>172</v>
      </c>
      <c r="F9091" s="6">
        <v>43833</v>
      </c>
      <c r="G9091" s="5" t="s">
        <v>148</v>
      </c>
      <c r="H9091" s="5" t="s">
        <v>199</v>
      </c>
      <c r="I9091">
        <v>43658</v>
      </c>
      <c r="J9091">
        <v>175</v>
      </c>
      <c r="K9091">
        <v>960</v>
      </c>
      <c r="L9091">
        <v>8</v>
      </c>
      <c r="M9091">
        <v>36480</v>
      </c>
      <c r="N9091">
        <v>23402.066999999999</v>
      </c>
      <c r="O9091">
        <v>2925.2579999999998</v>
      </c>
      <c r="P9091">
        <v>120</v>
      </c>
      <c r="Q9091">
        <v>38</v>
      </c>
      <c r="R9091">
        <v>13077.933000000001</v>
      </c>
      <c r="S9091">
        <v>2020</v>
      </c>
      <c r="T9091">
        <v>1</v>
      </c>
      <c r="U9091">
        <v>1</v>
      </c>
    </row>
    <row r="9092" spans="1:21" x14ac:dyDescent="0.3">
      <c r="A9092" s="5" t="s">
        <v>168</v>
      </c>
      <c r="B9092" s="5" t="s">
        <v>206</v>
      </c>
      <c r="C9092" s="5" t="s">
        <v>110</v>
      </c>
      <c r="D9092" s="5" t="s">
        <v>474</v>
      </c>
      <c r="E9092" s="5" t="s">
        <v>172</v>
      </c>
      <c r="F9092" s="6">
        <v>43833</v>
      </c>
      <c r="G9092" s="5" t="s">
        <v>148</v>
      </c>
      <c r="H9092" s="5" t="s">
        <v>305</v>
      </c>
      <c r="I9092">
        <v>43658</v>
      </c>
      <c r="J9092">
        <v>175</v>
      </c>
      <c r="K9092">
        <v>606</v>
      </c>
      <c r="L9092">
        <v>5</v>
      </c>
      <c r="M9092">
        <v>23028</v>
      </c>
      <c r="N9092">
        <v>14626.291999999999</v>
      </c>
      <c r="O9092">
        <v>2925.2579999999998</v>
      </c>
      <c r="P9092">
        <v>121.2</v>
      </c>
      <c r="Q9092">
        <v>38</v>
      </c>
      <c r="R9092">
        <v>8401.7080000000005</v>
      </c>
      <c r="S9092">
        <v>2020</v>
      </c>
      <c r="T9092">
        <v>1</v>
      </c>
      <c r="U9092">
        <v>1</v>
      </c>
    </row>
    <row r="9093" spans="1:21" x14ac:dyDescent="0.3">
      <c r="A9093" s="5" t="s">
        <v>168</v>
      </c>
      <c r="B9093" s="5" t="s">
        <v>206</v>
      </c>
      <c r="C9093" s="5" t="s">
        <v>110</v>
      </c>
      <c r="D9093" s="5" t="s">
        <v>474</v>
      </c>
      <c r="E9093" s="5" t="s">
        <v>172</v>
      </c>
      <c r="F9093" s="6">
        <v>43833</v>
      </c>
      <c r="G9093" s="5" t="s">
        <v>148</v>
      </c>
      <c r="H9093" s="5" t="s">
        <v>215</v>
      </c>
      <c r="I9093">
        <v>43658</v>
      </c>
      <c r="J9093">
        <v>175</v>
      </c>
      <c r="K9093">
        <v>726</v>
      </c>
      <c r="L9093">
        <v>6</v>
      </c>
      <c r="M9093">
        <v>27588</v>
      </c>
      <c r="N9093">
        <v>17551.55</v>
      </c>
      <c r="O9093">
        <v>2925.2579999999998</v>
      </c>
      <c r="P9093">
        <v>121</v>
      </c>
      <c r="Q9093">
        <v>38</v>
      </c>
      <c r="R9093">
        <v>10036.450000000001</v>
      </c>
      <c r="S9093">
        <v>2020</v>
      </c>
      <c r="T9093">
        <v>1</v>
      </c>
      <c r="U9093">
        <v>1</v>
      </c>
    </row>
    <row r="9094" spans="1:21" x14ac:dyDescent="0.3">
      <c r="A9094" s="5" t="s">
        <v>168</v>
      </c>
      <c r="B9094" s="5" t="s">
        <v>206</v>
      </c>
      <c r="C9094" s="5" t="s">
        <v>110</v>
      </c>
      <c r="D9094" s="5" t="s">
        <v>474</v>
      </c>
      <c r="E9094" s="5" t="s">
        <v>172</v>
      </c>
      <c r="F9094" s="6">
        <v>43833</v>
      </c>
      <c r="G9094" s="5" t="s">
        <v>148</v>
      </c>
      <c r="H9094" s="5" t="s">
        <v>200</v>
      </c>
      <c r="I9094">
        <v>43658</v>
      </c>
      <c r="J9094">
        <v>175</v>
      </c>
      <c r="K9094">
        <v>605</v>
      </c>
      <c r="L9094">
        <v>5</v>
      </c>
      <c r="M9094">
        <v>22990</v>
      </c>
      <c r="N9094">
        <v>14626.291999999999</v>
      </c>
      <c r="O9094">
        <v>2925.2579999999998</v>
      </c>
      <c r="P9094">
        <v>121</v>
      </c>
      <c r="Q9094">
        <v>38</v>
      </c>
      <c r="R9094">
        <v>8363.7080000000005</v>
      </c>
      <c r="S9094">
        <v>2020</v>
      </c>
      <c r="T9094">
        <v>1</v>
      </c>
      <c r="U9094">
        <v>1</v>
      </c>
    </row>
    <row r="9095" spans="1:21" x14ac:dyDescent="0.3">
      <c r="A9095" s="5" t="s">
        <v>168</v>
      </c>
      <c r="B9095" s="5" t="s">
        <v>169</v>
      </c>
      <c r="C9095" s="5" t="s">
        <v>170</v>
      </c>
      <c r="D9095" s="5" t="s">
        <v>441</v>
      </c>
      <c r="E9095" s="5" t="s">
        <v>172</v>
      </c>
      <c r="F9095" s="6">
        <v>43836</v>
      </c>
      <c r="G9095" s="5" t="s">
        <v>148</v>
      </c>
      <c r="H9095" s="5" t="s">
        <v>173</v>
      </c>
      <c r="I9095">
        <v>43518</v>
      </c>
      <c r="J9095">
        <v>318</v>
      </c>
      <c r="K9095">
        <v>70</v>
      </c>
      <c r="L9095">
        <v>1</v>
      </c>
      <c r="M9095">
        <v>2800</v>
      </c>
      <c r="N9095">
        <v>3503.2159999999999</v>
      </c>
      <c r="O9095">
        <v>3503.2159999999999</v>
      </c>
      <c r="P9095">
        <v>70</v>
      </c>
      <c r="Q9095">
        <v>40</v>
      </c>
      <c r="R9095">
        <v>-703.21600000000001</v>
      </c>
      <c r="S9095">
        <v>2020</v>
      </c>
      <c r="T9095">
        <v>1</v>
      </c>
      <c r="U9095">
        <v>2</v>
      </c>
    </row>
    <row r="9096" spans="1:21" x14ac:dyDescent="0.3">
      <c r="A9096" s="5" t="s">
        <v>168</v>
      </c>
      <c r="B9096" s="5" t="s">
        <v>169</v>
      </c>
      <c r="C9096" s="5" t="s">
        <v>170</v>
      </c>
      <c r="D9096" s="5" t="s">
        <v>459</v>
      </c>
      <c r="E9096" s="5" t="s">
        <v>172</v>
      </c>
      <c r="F9096" s="6">
        <v>43836</v>
      </c>
      <c r="G9096" s="5" t="s">
        <v>148</v>
      </c>
      <c r="H9096" s="5" t="s">
        <v>216</v>
      </c>
      <c r="I9096">
        <v>43567</v>
      </c>
      <c r="J9096">
        <v>269</v>
      </c>
      <c r="K9096">
        <v>110</v>
      </c>
      <c r="L9096">
        <v>1</v>
      </c>
      <c r="M9096">
        <v>4125</v>
      </c>
      <c r="N9096">
        <v>3164.556</v>
      </c>
      <c r="O9096">
        <v>3164.556</v>
      </c>
      <c r="P9096">
        <v>110</v>
      </c>
      <c r="Q9096">
        <v>37.5</v>
      </c>
      <c r="R9096">
        <v>960.44399999999996</v>
      </c>
      <c r="S9096">
        <v>2020</v>
      </c>
      <c r="T9096">
        <v>1</v>
      </c>
      <c r="U9096">
        <v>2</v>
      </c>
    </row>
    <row r="9097" spans="1:21" x14ac:dyDescent="0.3">
      <c r="A9097" s="5" t="s">
        <v>168</v>
      </c>
      <c r="B9097" s="5" t="s">
        <v>169</v>
      </c>
      <c r="C9097" s="5" t="s">
        <v>170</v>
      </c>
      <c r="D9097" s="5" t="s">
        <v>476</v>
      </c>
      <c r="E9097" s="5" t="s">
        <v>172</v>
      </c>
      <c r="F9097" s="6">
        <v>43836</v>
      </c>
      <c r="G9097" s="5" t="s">
        <v>148</v>
      </c>
      <c r="H9097" s="5" t="s">
        <v>173</v>
      </c>
      <c r="I9097">
        <v>43611</v>
      </c>
      <c r="J9097">
        <v>225</v>
      </c>
      <c r="K9097">
        <v>557.79999999999995</v>
      </c>
      <c r="L9097">
        <v>5</v>
      </c>
      <c r="M9097">
        <v>22312</v>
      </c>
      <c r="N9097">
        <v>13900.714</v>
      </c>
      <c r="O9097">
        <v>2780.143</v>
      </c>
      <c r="P9097">
        <v>111.55999999999999</v>
      </c>
      <c r="Q9097">
        <v>40</v>
      </c>
      <c r="R9097">
        <v>8411.2860000000001</v>
      </c>
      <c r="S9097">
        <v>2020</v>
      </c>
      <c r="T9097">
        <v>1</v>
      </c>
      <c r="U9097">
        <v>2</v>
      </c>
    </row>
    <row r="9098" spans="1:21" x14ac:dyDescent="0.3">
      <c r="A9098" s="5" t="s">
        <v>168</v>
      </c>
      <c r="B9098" s="5" t="s">
        <v>206</v>
      </c>
      <c r="C9098" s="5" t="s">
        <v>103</v>
      </c>
      <c r="D9098" s="5" t="s">
        <v>472</v>
      </c>
      <c r="E9098" s="5" t="s">
        <v>172</v>
      </c>
      <c r="F9098" s="6">
        <v>43836</v>
      </c>
      <c r="G9098" s="5" t="s">
        <v>148</v>
      </c>
      <c r="H9098" s="5" t="s">
        <v>205</v>
      </c>
      <c r="I9098">
        <v>43665</v>
      </c>
      <c r="J9098">
        <v>171</v>
      </c>
      <c r="K9098">
        <v>352</v>
      </c>
      <c r="L9098">
        <v>3</v>
      </c>
      <c r="M9098">
        <v>13200</v>
      </c>
      <c r="N9098">
        <v>7617.5609999999997</v>
      </c>
      <c r="O9098">
        <v>2539.1869999999999</v>
      </c>
      <c r="P9098">
        <v>117.33333333333333</v>
      </c>
      <c r="Q9098">
        <v>37.5</v>
      </c>
      <c r="R9098">
        <v>5582.4390000000003</v>
      </c>
      <c r="S9098">
        <v>2020</v>
      </c>
      <c r="T9098">
        <v>1</v>
      </c>
      <c r="U9098">
        <v>2</v>
      </c>
    </row>
    <row r="9099" spans="1:21" x14ac:dyDescent="0.3">
      <c r="A9099" s="5" t="s">
        <v>168</v>
      </c>
      <c r="B9099" s="5" t="s">
        <v>206</v>
      </c>
      <c r="C9099" s="5" t="s">
        <v>103</v>
      </c>
      <c r="D9099" s="5" t="s">
        <v>472</v>
      </c>
      <c r="E9099" s="5" t="s">
        <v>172</v>
      </c>
      <c r="F9099" s="6">
        <v>43836</v>
      </c>
      <c r="G9099" s="5" t="s">
        <v>148</v>
      </c>
      <c r="H9099" s="5" t="s">
        <v>204</v>
      </c>
      <c r="I9099">
        <v>43665</v>
      </c>
      <c r="J9099">
        <v>171</v>
      </c>
      <c r="K9099">
        <v>562</v>
      </c>
      <c r="L9099">
        <v>5</v>
      </c>
      <c r="M9099">
        <v>21075</v>
      </c>
      <c r="N9099">
        <v>12695.934999999999</v>
      </c>
      <c r="O9099">
        <v>2539.1869999999999</v>
      </c>
      <c r="P9099">
        <v>112.4</v>
      </c>
      <c r="Q9099">
        <v>37.5</v>
      </c>
      <c r="R9099">
        <v>8379.0650000000005</v>
      </c>
      <c r="S9099">
        <v>2020</v>
      </c>
      <c r="T9099">
        <v>1</v>
      </c>
      <c r="U9099">
        <v>2</v>
      </c>
    </row>
    <row r="9100" spans="1:21" x14ac:dyDescent="0.3">
      <c r="A9100" s="5" t="s">
        <v>168</v>
      </c>
      <c r="B9100" s="5" t="s">
        <v>206</v>
      </c>
      <c r="C9100" s="5" t="s">
        <v>103</v>
      </c>
      <c r="D9100" s="5" t="s">
        <v>472</v>
      </c>
      <c r="E9100" s="5" t="s">
        <v>172</v>
      </c>
      <c r="F9100" s="6">
        <v>43836</v>
      </c>
      <c r="G9100" s="5" t="s">
        <v>148</v>
      </c>
      <c r="H9100" s="5" t="s">
        <v>202</v>
      </c>
      <c r="I9100">
        <v>43665</v>
      </c>
      <c r="J9100">
        <v>171</v>
      </c>
      <c r="K9100">
        <v>734</v>
      </c>
      <c r="L9100">
        <v>7</v>
      </c>
      <c r="M9100">
        <v>27525</v>
      </c>
      <c r="N9100">
        <v>17774.309000000001</v>
      </c>
      <c r="O9100">
        <v>2539.1869999999999</v>
      </c>
      <c r="P9100">
        <v>104.85714285714286</v>
      </c>
      <c r="Q9100">
        <v>37.5</v>
      </c>
      <c r="R9100">
        <v>9750.6910000000007</v>
      </c>
      <c r="S9100">
        <v>2020</v>
      </c>
      <c r="T9100">
        <v>1</v>
      </c>
      <c r="U9100">
        <v>2</v>
      </c>
    </row>
    <row r="9101" spans="1:21" x14ac:dyDescent="0.3">
      <c r="A9101" s="5" t="s">
        <v>168</v>
      </c>
      <c r="B9101" s="5" t="s">
        <v>206</v>
      </c>
      <c r="C9101" s="5" t="s">
        <v>103</v>
      </c>
      <c r="D9101" s="5" t="s">
        <v>472</v>
      </c>
      <c r="E9101" s="5" t="s">
        <v>172</v>
      </c>
      <c r="F9101" s="6">
        <v>43836</v>
      </c>
      <c r="G9101" s="5" t="s">
        <v>148</v>
      </c>
      <c r="H9101" s="5" t="s">
        <v>186</v>
      </c>
      <c r="I9101">
        <v>43665</v>
      </c>
      <c r="J9101">
        <v>171</v>
      </c>
      <c r="K9101">
        <v>118</v>
      </c>
      <c r="L9101">
        <v>1</v>
      </c>
      <c r="M9101">
        <v>4425</v>
      </c>
      <c r="N9101">
        <v>2539.1869999999999</v>
      </c>
      <c r="O9101">
        <v>2539.1869999999999</v>
      </c>
      <c r="P9101">
        <v>118</v>
      </c>
      <c r="Q9101">
        <v>37.5</v>
      </c>
      <c r="R9101">
        <v>1885.8130000000001</v>
      </c>
      <c r="S9101">
        <v>2020</v>
      </c>
      <c r="T9101">
        <v>1</v>
      </c>
      <c r="U9101">
        <v>2</v>
      </c>
    </row>
    <row r="9102" spans="1:21" x14ac:dyDescent="0.3">
      <c r="A9102" s="5" t="s">
        <v>168</v>
      </c>
      <c r="B9102" s="5" t="s">
        <v>206</v>
      </c>
      <c r="C9102" s="5" t="s">
        <v>103</v>
      </c>
      <c r="D9102" s="5" t="s">
        <v>472</v>
      </c>
      <c r="E9102" s="5" t="s">
        <v>172</v>
      </c>
      <c r="F9102" s="6">
        <v>43836</v>
      </c>
      <c r="G9102" s="5" t="s">
        <v>148</v>
      </c>
      <c r="H9102" s="5" t="s">
        <v>186</v>
      </c>
      <c r="I9102">
        <v>43665</v>
      </c>
      <c r="J9102">
        <v>171</v>
      </c>
      <c r="K9102">
        <v>200</v>
      </c>
      <c r="L9102">
        <v>2</v>
      </c>
      <c r="M9102">
        <v>7500</v>
      </c>
      <c r="N9102">
        <v>5078.3739999999998</v>
      </c>
      <c r="O9102">
        <v>2539.1869999999999</v>
      </c>
      <c r="P9102">
        <v>100</v>
      </c>
      <c r="Q9102">
        <v>37.5</v>
      </c>
      <c r="R9102">
        <v>2421.6260000000002</v>
      </c>
      <c r="S9102">
        <v>2020</v>
      </c>
      <c r="T9102">
        <v>1</v>
      </c>
      <c r="U9102">
        <v>2</v>
      </c>
    </row>
    <row r="9103" spans="1:21" x14ac:dyDescent="0.3">
      <c r="A9103" s="5" t="s">
        <v>168</v>
      </c>
      <c r="B9103" s="5" t="s">
        <v>206</v>
      </c>
      <c r="C9103" s="5" t="s">
        <v>103</v>
      </c>
      <c r="D9103" s="5" t="s">
        <v>472</v>
      </c>
      <c r="E9103" s="5" t="s">
        <v>172</v>
      </c>
      <c r="F9103" s="6">
        <v>43836</v>
      </c>
      <c r="G9103" s="5" t="s">
        <v>148</v>
      </c>
      <c r="H9103" s="5" t="s">
        <v>184</v>
      </c>
      <c r="I9103">
        <v>43665</v>
      </c>
      <c r="J9103">
        <v>171</v>
      </c>
      <c r="K9103">
        <v>3522</v>
      </c>
      <c r="L9103">
        <v>30</v>
      </c>
      <c r="M9103">
        <v>130314</v>
      </c>
      <c r="N9103">
        <v>76175.611000000004</v>
      </c>
      <c r="O9103">
        <v>2539.1869999999999</v>
      </c>
      <c r="P9103">
        <v>117.4</v>
      </c>
      <c r="Q9103">
        <v>37</v>
      </c>
      <c r="R9103">
        <v>54138.389000000003</v>
      </c>
      <c r="S9103">
        <v>2020</v>
      </c>
      <c r="T9103">
        <v>1</v>
      </c>
      <c r="U9103">
        <v>2</v>
      </c>
    </row>
    <row r="9104" spans="1:21" x14ac:dyDescent="0.3">
      <c r="A9104" s="5" t="s">
        <v>168</v>
      </c>
      <c r="B9104" s="5" t="s">
        <v>206</v>
      </c>
      <c r="C9104" s="5" t="s">
        <v>103</v>
      </c>
      <c r="D9104" s="5" t="s">
        <v>472</v>
      </c>
      <c r="E9104" s="5" t="s">
        <v>172</v>
      </c>
      <c r="F9104" s="6">
        <v>43836</v>
      </c>
      <c r="G9104" s="5" t="s">
        <v>148</v>
      </c>
      <c r="H9104" s="5" t="s">
        <v>222</v>
      </c>
      <c r="I9104">
        <v>43665</v>
      </c>
      <c r="J9104">
        <v>171</v>
      </c>
      <c r="K9104">
        <v>118</v>
      </c>
      <c r="L9104">
        <v>1</v>
      </c>
      <c r="M9104">
        <v>4425</v>
      </c>
      <c r="N9104">
        <v>2539.1869999999999</v>
      </c>
      <c r="O9104">
        <v>2539.1869999999999</v>
      </c>
      <c r="P9104">
        <v>118</v>
      </c>
      <c r="Q9104">
        <v>37.5</v>
      </c>
      <c r="R9104">
        <v>1885.8130000000001</v>
      </c>
      <c r="S9104">
        <v>2020</v>
      </c>
      <c r="T9104">
        <v>1</v>
      </c>
      <c r="U9104">
        <v>2</v>
      </c>
    </row>
    <row r="9105" spans="1:21" x14ac:dyDescent="0.3">
      <c r="A9105" s="5" t="s">
        <v>168</v>
      </c>
      <c r="B9105" s="5" t="s">
        <v>206</v>
      </c>
      <c r="C9105" s="5" t="s">
        <v>103</v>
      </c>
      <c r="D9105" s="5" t="s">
        <v>472</v>
      </c>
      <c r="E9105" s="5" t="s">
        <v>172</v>
      </c>
      <c r="F9105" s="6">
        <v>43836</v>
      </c>
      <c r="G9105" s="5" t="s">
        <v>148</v>
      </c>
      <c r="H9105" s="5" t="s">
        <v>189</v>
      </c>
      <c r="I9105">
        <v>43665</v>
      </c>
      <c r="J9105">
        <v>171</v>
      </c>
      <c r="K9105">
        <v>202</v>
      </c>
      <c r="L9105">
        <v>2</v>
      </c>
      <c r="M9105">
        <v>7575</v>
      </c>
      <c r="N9105">
        <v>5078.3739999999998</v>
      </c>
      <c r="O9105">
        <v>2539.1869999999999</v>
      </c>
      <c r="P9105">
        <v>101</v>
      </c>
      <c r="Q9105">
        <v>37.5</v>
      </c>
      <c r="R9105">
        <v>2496.6260000000002</v>
      </c>
      <c r="S9105">
        <v>2020</v>
      </c>
      <c r="T9105">
        <v>1</v>
      </c>
      <c r="U9105">
        <v>2</v>
      </c>
    </row>
    <row r="9106" spans="1:21" x14ac:dyDescent="0.3">
      <c r="A9106" s="5" t="s">
        <v>168</v>
      </c>
      <c r="B9106" s="5" t="s">
        <v>206</v>
      </c>
      <c r="C9106" s="5" t="s">
        <v>103</v>
      </c>
      <c r="D9106" s="5" t="s">
        <v>472</v>
      </c>
      <c r="E9106" s="5" t="s">
        <v>227</v>
      </c>
      <c r="F9106" s="6">
        <v>43836</v>
      </c>
      <c r="G9106" s="5" t="s">
        <v>148</v>
      </c>
      <c r="H9106" s="5" t="s">
        <v>186</v>
      </c>
      <c r="I9106">
        <v>43665</v>
      </c>
      <c r="J9106">
        <v>171</v>
      </c>
      <c r="K9106">
        <v>-200</v>
      </c>
      <c r="L9106">
        <v>-2</v>
      </c>
      <c r="M9106">
        <v>-7500</v>
      </c>
      <c r="N9106">
        <v>-5078.3739999999998</v>
      </c>
      <c r="O9106">
        <v>-2539.1869999999999</v>
      </c>
      <c r="P9106">
        <v>100</v>
      </c>
      <c r="Q9106">
        <v>37.5</v>
      </c>
      <c r="R9106">
        <v>-2421.6260000000002</v>
      </c>
      <c r="S9106">
        <v>2020</v>
      </c>
      <c r="T9106">
        <v>1</v>
      </c>
      <c r="U9106">
        <v>2</v>
      </c>
    </row>
    <row r="9107" spans="1:21" x14ac:dyDescent="0.3">
      <c r="A9107" s="5" t="s">
        <v>168</v>
      </c>
      <c r="B9107" s="5" t="s">
        <v>206</v>
      </c>
      <c r="C9107" s="5" t="s">
        <v>103</v>
      </c>
      <c r="D9107" s="5" t="s">
        <v>472</v>
      </c>
      <c r="E9107" s="5" t="s">
        <v>172</v>
      </c>
      <c r="F9107" s="6">
        <v>43836</v>
      </c>
      <c r="G9107" s="5" t="s">
        <v>148</v>
      </c>
      <c r="H9107" s="5" t="s">
        <v>190</v>
      </c>
      <c r="I9107">
        <v>43665</v>
      </c>
      <c r="J9107">
        <v>171</v>
      </c>
      <c r="K9107">
        <v>200</v>
      </c>
      <c r="L9107">
        <v>2</v>
      </c>
      <c r="M9107">
        <v>7500</v>
      </c>
      <c r="N9107">
        <v>5078.3739999999998</v>
      </c>
      <c r="O9107">
        <v>2539.1869999999999</v>
      </c>
      <c r="P9107">
        <v>100</v>
      </c>
      <c r="Q9107">
        <v>37.5</v>
      </c>
      <c r="R9107">
        <v>2421.6260000000002</v>
      </c>
      <c r="S9107">
        <v>2020</v>
      </c>
      <c r="T9107">
        <v>1</v>
      </c>
      <c r="U9107">
        <v>2</v>
      </c>
    </row>
    <row r="9108" spans="1:21" x14ac:dyDescent="0.3">
      <c r="A9108" s="5" t="s">
        <v>168</v>
      </c>
      <c r="B9108" s="5" t="s">
        <v>206</v>
      </c>
      <c r="C9108" s="5" t="s">
        <v>109</v>
      </c>
      <c r="D9108" s="5" t="s">
        <v>473</v>
      </c>
      <c r="E9108" s="5" t="s">
        <v>172</v>
      </c>
      <c r="F9108" s="6">
        <v>43836</v>
      </c>
      <c r="G9108" s="5" t="s">
        <v>148</v>
      </c>
      <c r="H9108" s="5" t="s">
        <v>246</v>
      </c>
      <c r="I9108">
        <v>43651</v>
      </c>
      <c r="J9108">
        <v>185</v>
      </c>
      <c r="K9108">
        <v>530</v>
      </c>
      <c r="L9108">
        <v>5</v>
      </c>
      <c r="M9108">
        <v>19875</v>
      </c>
      <c r="N9108">
        <v>18491.307000000001</v>
      </c>
      <c r="O9108">
        <v>3698.261</v>
      </c>
      <c r="P9108">
        <v>106</v>
      </c>
      <c r="Q9108">
        <v>37.5</v>
      </c>
      <c r="R9108">
        <v>1383.693</v>
      </c>
      <c r="S9108">
        <v>2020</v>
      </c>
      <c r="T9108">
        <v>1</v>
      </c>
      <c r="U9108">
        <v>2</v>
      </c>
    </row>
    <row r="9109" spans="1:21" x14ac:dyDescent="0.3">
      <c r="A9109" s="5" t="s">
        <v>168</v>
      </c>
      <c r="B9109" s="5" t="s">
        <v>206</v>
      </c>
      <c r="C9109" s="5" t="s">
        <v>110</v>
      </c>
      <c r="D9109" s="5" t="s">
        <v>474</v>
      </c>
      <c r="E9109" s="5" t="s">
        <v>172</v>
      </c>
      <c r="F9109" s="6">
        <v>43836</v>
      </c>
      <c r="G9109" s="5" t="s">
        <v>148</v>
      </c>
      <c r="H9109" s="5" t="s">
        <v>203</v>
      </c>
      <c r="I9109">
        <v>43658</v>
      </c>
      <c r="J9109">
        <v>178</v>
      </c>
      <c r="K9109">
        <v>310</v>
      </c>
      <c r="L9109">
        <v>3</v>
      </c>
      <c r="M9109">
        <v>11625</v>
      </c>
      <c r="N9109">
        <v>8775.7749999999996</v>
      </c>
      <c r="O9109">
        <v>2925.2579999999998</v>
      </c>
      <c r="P9109">
        <v>103.33333333333333</v>
      </c>
      <c r="Q9109">
        <v>37.5</v>
      </c>
      <c r="R9109">
        <v>2849.2249999999999</v>
      </c>
      <c r="S9109">
        <v>2020</v>
      </c>
      <c r="T9109">
        <v>1</v>
      </c>
      <c r="U9109">
        <v>2</v>
      </c>
    </row>
    <row r="9110" spans="1:21" x14ac:dyDescent="0.3">
      <c r="A9110" s="5" t="s">
        <v>168</v>
      </c>
      <c r="B9110" s="5" t="s">
        <v>206</v>
      </c>
      <c r="C9110" s="5" t="s">
        <v>110</v>
      </c>
      <c r="D9110" s="5" t="s">
        <v>474</v>
      </c>
      <c r="E9110" s="5" t="s">
        <v>172</v>
      </c>
      <c r="F9110" s="6">
        <v>43836</v>
      </c>
      <c r="G9110" s="5" t="s">
        <v>148</v>
      </c>
      <c r="H9110" s="5" t="s">
        <v>226</v>
      </c>
      <c r="I9110">
        <v>43658</v>
      </c>
      <c r="J9110">
        <v>178</v>
      </c>
      <c r="K9110">
        <v>190</v>
      </c>
      <c r="L9110">
        <v>2</v>
      </c>
      <c r="M9110">
        <v>7125</v>
      </c>
      <c r="N9110">
        <v>5850.5169999999998</v>
      </c>
      <c r="O9110">
        <v>2925.2579999999998</v>
      </c>
      <c r="P9110">
        <v>95</v>
      </c>
      <c r="Q9110">
        <v>37.5</v>
      </c>
      <c r="R9110">
        <v>1274.4829999999999</v>
      </c>
      <c r="S9110">
        <v>2020</v>
      </c>
      <c r="T9110">
        <v>1</v>
      </c>
      <c r="U9110">
        <v>2</v>
      </c>
    </row>
    <row r="9111" spans="1:21" x14ac:dyDescent="0.3">
      <c r="A9111" s="5" t="s">
        <v>168</v>
      </c>
      <c r="B9111" s="5" t="s">
        <v>206</v>
      </c>
      <c r="C9111" s="5" t="s">
        <v>110</v>
      </c>
      <c r="D9111" s="5" t="s">
        <v>474</v>
      </c>
      <c r="E9111" s="5" t="s">
        <v>172</v>
      </c>
      <c r="F9111" s="6">
        <v>43836</v>
      </c>
      <c r="G9111" s="5" t="s">
        <v>148</v>
      </c>
      <c r="H9111" s="5" t="s">
        <v>191</v>
      </c>
      <c r="I9111">
        <v>43658</v>
      </c>
      <c r="J9111">
        <v>178</v>
      </c>
      <c r="K9111">
        <v>454</v>
      </c>
      <c r="L9111">
        <v>4</v>
      </c>
      <c r="M9111">
        <v>17025</v>
      </c>
      <c r="N9111">
        <v>11701.034</v>
      </c>
      <c r="O9111">
        <v>2925.2579999999998</v>
      </c>
      <c r="P9111">
        <v>113.5</v>
      </c>
      <c r="Q9111">
        <v>37.5</v>
      </c>
      <c r="R9111">
        <v>5323.9660000000003</v>
      </c>
      <c r="S9111">
        <v>2020</v>
      </c>
      <c r="T9111">
        <v>1</v>
      </c>
      <c r="U9111">
        <v>2</v>
      </c>
    </row>
    <row r="9112" spans="1:21" x14ac:dyDescent="0.3">
      <c r="A9112" s="5" t="s">
        <v>168</v>
      </c>
      <c r="B9112" s="5" t="s">
        <v>206</v>
      </c>
      <c r="C9112" s="5" t="s">
        <v>110</v>
      </c>
      <c r="D9112" s="5" t="s">
        <v>474</v>
      </c>
      <c r="E9112" s="5" t="s">
        <v>172</v>
      </c>
      <c r="F9112" s="6">
        <v>43836</v>
      </c>
      <c r="G9112" s="5" t="s">
        <v>148</v>
      </c>
      <c r="H9112" s="5" t="s">
        <v>187</v>
      </c>
      <c r="I9112">
        <v>43658</v>
      </c>
      <c r="J9112">
        <v>178</v>
      </c>
      <c r="K9112">
        <v>482</v>
      </c>
      <c r="L9112">
        <v>4</v>
      </c>
      <c r="M9112">
        <v>18075</v>
      </c>
      <c r="N9112">
        <v>11701.034</v>
      </c>
      <c r="O9112">
        <v>2925.2579999999998</v>
      </c>
      <c r="P9112">
        <v>120.5</v>
      </c>
      <c r="Q9112">
        <v>37.5</v>
      </c>
      <c r="R9112">
        <v>6373.9660000000003</v>
      </c>
      <c r="S9112">
        <v>2020</v>
      </c>
      <c r="T9112">
        <v>1</v>
      </c>
      <c r="U9112">
        <v>2</v>
      </c>
    </row>
    <row r="9113" spans="1:21" x14ac:dyDescent="0.3">
      <c r="A9113" s="5" t="s">
        <v>168</v>
      </c>
      <c r="B9113" s="5" t="s">
        <v>206</v>
      </c>
      <c r="C9113" s="5" t="s">
        <v>110</v>
      </c>
      <c r="D9113" s="5" t="s">
        <v>474</v>
      </c>
      <c r="E9113" s="5" t="s">
        <v>172</v>
      </c>
      <c r="F9113" s="6">
        <v>43836</v>
      </c>
      <c r="G9113" s="5" t="s">
        <v>148</v>
      </c>
      <c r="H9113" s="5" t="s">
        <v>321</v>
      </c>
      <c r="I9113">
        <v>43658</v>
      </c>
      <c r="J9113">
        <v>178</v>
      </c>
      <c r="K9113">
        <v>250</v>
      </c>
      <c r="L9113">
        <v>2</v>
      </c>
      <c r="M9113">
        <v>9250</v>
      </c>
      <c r="N9113">
        <v>5850.5169999999998</v>
      </c>
      <c r="O9113">
        <v>2925.2579999999998</v>
      </c>
      <c r="P9113">
        <v>125</v>
      </c>
      <c r="Q9113">
        <v>37</v>
      </c>
      <c r="R9113">
        <v>3399.4830000000002</v>
      </c>
      <c r="S9113">
        <v>2020</v>
      </c>
      <c r="T9113">
        <v>1</v>
      </c>
      <c r="U9113">
        <v>2</v>
      </c>
    </row>
    <row r="9114" spans="1:21" x14ac:dyDescent="0.3">
      <c r="A9114" s="5" t="s">
        <v>168</v>
      </c>
      <c r="B9114" s="5" t="s">
        <v>206</v>
      </c>
      <c r="C9114" s="5" t="s">
        <v>110</v>
      </c>
      <c r="D9114" s="5" t="s">
        <v>474</v>
      </c>
      <c r="E9114" s="5" t="s">
        <v>172</v>
      </c>
      <c r="F9114" s="6">
        <v>43836</v>
      </c>
      <c r="G9114" s="5" t="s">
        <v>148</v>
      </c>
      <c r="H9114" s="5" t="s">
        <v>181</v>
      </c>
      <c r="I9114">
        <v>43658</v>
      </c>
      <c r="J9114">
        <v>178</v>
      </c>
      <c r="K9114">
        <v>242</v>
      </c>
      <c r="L9114">
        <v>2</v>
      </c>
      <c r="M9114">
        <v>9075</v>
      </c>
      <c r="N9114">
        <v>5850.5169999999998</v>
      </c>
      <c r="O9114">
        <v>2925.2579999999998</v>
      </c>
      <c r="P9114">
        <v>121</v>
      </c>
      <c r="Q9114">
        <v>37.5</v>
      </c>
      <c r="R9114">
        <v>3224.4830000000002</v>
      </c>
      <c r="S9114">
        <v>2020</v>
      </c>
      <c r="T9114">
        <v>1</v>
      </c>
      <c r="U9114">
        <v>2</v>
      </c>
    </row>
    <row r="9115" spans="1:21" x14ac:dyDescent="0.3">
      <c r="A9115" s="5" t="s">
        <v>168</v>
      </c>
      <c r="B9115" s="5" t="s">
        <v>206</v>
      </c>
      <c r="C9115" s="5" t="s">
        <v>110</v>
      </c>
      <c r="D9115" s="5" t="s">
        <v>474</v>
      </c>
      <c r="E9115" s="5" t="s">
        <v>172</v>
      </c>
      <c r="F9115" s="6">
        <v>43836</v>
      </c>
      <c r="G9115" s="5" t="s">
        <v>148</v>
      </c>
      <c r="H9115" s="5" t="s">
        <v>183</v>
      </c>
      <c r="I9115">
        <v>43658</v>
      </c>
      <c r="J9115">
        <v>178</v>
      </c>
      <c r="K9115">
        <v>224</v>
      </c>
      <c r="L9115">
        <v>2</v>
      </c>
      <c r="M9115">
        <v>8400</v>
      </c>
      <c r="N9115">
        <v>5850.5169999999998</v>
      </c>
      <c r="O9115">
        <v>2925.2579999999998</v>
      </c>
      <c r="P9115">
        <v>112</v>
      </c>
      <c r="Q9115">
        <v>37.5</v>
      </c>
      <c r="R9115">
        <v>2549.4830000000002</v>
      </c>
      <c r="S9115">
        <v>2020</v>
      </c>
      <c r="T9115">
        <v>1</v>
      </c>
      <c r="U9115">
        <v>2</v>
      </c>
    </row>
    <row r="9116" spans="1:21" x14ac:dyDescent="0.3">
      <c r="A9116" s="5" t="s">
        <v>168</v>
      </c>
      <c r="B9116" s="5" t="s">
        <v>206</v>
      </c>
      <c r="C9116" s="5" t="s">
        <v>110</v>
      </c>
      <c r="D9116" s="5" t="s">
        <v>474</v>
      </c>
      <c r="E9116" s="5" t="s">
        <v>172</v>
      </c>
      <c r="F9116" s="6">
        <v>43836</v>
      </c>
      <c r="G9116" s="5" t="s">
        <v>148</v>
      </c>
      <c r="H9116" s="5" t="s">
        <v>230</v>
      </c>
      <c r="I9116">
        <v>43658</v>
      </c>
      <c r="J9116">
        <v>178</v>
      </c>
      <c r="K9116">
        <v>1926</v>
      </c>
      <c r="L9116">
        <v>15</v>
      </c>
      <c r="M9116">
        <v>71262</v>
      </c>
      <c r="N9116">
        <v>43878.875999999997</v>
      </c>
      <c r="O9116">
        <v>2925.2579999999998</v>
      </c>
      <c r="P9116">
        <v>128.4</v>
      </c>
      <c r="Q9116">
        <v>37</v>
      </c>
      <c r="R9116">
        <v>27383.124</v>
      </c>
      <c r="S9116">
        <v>2020</v>
      </c>
      <c r="T9116">
        <v>1</v>
      </c>
      <c r="U9116">
        <v>2</v>
      </c>
    </row>
    <row r="9117" spans="1:21" x14ac:dyDescent="0.3">
      <c r="A9117" s="5" t="s">
        <v>168</v>
      </c>
      <c r="B9117" s="5" t="s">
        <v>206</v>
      </c>
      <c r="C9117" s="5" t="s">
        <v>110</v>
      </c>
      <c r="D9117" s="5" t="s">
        <v>474</v>
      </c>
      <c r="E9117" s="5" t="s">
        <v>172</v>
      </c>
      <c r="F9117" s="6">
        <v>43836</v>
      </c>
      <c r="G9117" s="5" t="s">
        <v>148</v>
      </c>
      <c r="H9117" s="5" t="s">
        <v>498</v>
      </c>
      <c r="I9117">
        <v>43658</v>
      </c>
      <c r="J9117">
        <v>178</v>
      </c>
      <c r="K9117">
        <v>640</v>
      </c>
      <c r="L9117">
        <v>6</v>
      </c>
      <c r="M9117">
        <v>24000</v>
      </c>
      <c r="N9117">
        <v>17551.55</v>
      </c>
      <c r="O9117">
        <v>2925.2579999999998</v>
      </c>
      <c r="P9117">
        <v>106.66666666666667</v>
      </c>
      <c r="Q9117">
        <v>37.5</v>
      </c>
      <c r="R9117">
        <v>6448.45</v>
      </c>
      <c r="S9117">
        <v>2020</v>
      </c>
      <c r="T9117">
        <v>1</v>
      </c>
      <c r="U9117">
        <v>2</v>
      </c>
    </row>
    <row r="9118" spans="1:21" x14ac:dyDescent="0.3">
      <c r="A9118" s="5" t="s">
        <v>168</v>
      </c>
      <c r="B9118" s="5" t="s">
        <v>175</v>
      </c>
      <c r="C9118" s="5" t="s">
        <v>84</v>
      </c>
      <c r="D9118" s="5" t="s">
        <v>488</v>
      </c>
      <c r="E9118" s="5" t="s">
        <v>172</v>
      </c>
      <c r="F9118" s="6">
        <v>43837</v>
      </c>
      <c r="G9118" s="5" t="s">
        <v>148</v>
      </c>
      <c r="H9118" s="5" t="s">
        <v>194</v>
      </c>
      <c r="I9118">
        <v>43660</v>
      </c>
      <c r="J9118">
        <v>177</v>
      </c>
      <c r="K9118">
        <v>474</v>
      </c>
      <c r="L9118">
        <v>4</v>
      </c>
      <c r="M9118">
        <v>17538</v>
      </c>
      <c r="N9118">
        <v>11647.796</v>
      </c>
      <c r="O9118">
        <v>2911.9490000000001</v>
      </c>
      <c r="P9118">
        <v>118.5</v>
      </c>
      <c r="Q9118">
        <v>37</v>
      </c>
      <c r="R9118">
        <v>5890.2039999999997</v>
      </c>
      <c r="S9118">
        <v>2020</v>
      </c>
      <c r="T9118">
        <v>1</v>
      </c>
      <c r="U9118">
        <v>2</v>
      </c>
    </row>
    <row r="9119" spans="1:21" x14ac:dyDescent="0.3">
      <c r="A9119" s="5" t="s">
        <v>168</v>
      </c>
      <c r="B9119" s="5" t="s">
        <v>175</v>
      </c>
      <c r="C9119" s="5" t="s">
        <v>87</v>
      </c>
      <c r="D9119" s="5" t="s">
        <v>503</v>
      </c>
      <c r="E9119" s="5" t="s">
        <v>172</v>
      </c>
      <c r="F9119" s="6">
        <v>43837</v>
      </c>
      <c r="G9119" s="5" t="s">
        <v>148</v>
      </c>
      <c r="H9119" s="5" t="s">
        <v>194</v>
      </c>
      <c r="I9119">
        <v>43667</v>
      </c>
      <c r="J9119">
        <v>170</v>
      </c>
      <c r="K9119">
        <v>231</v>
      </c>
      <c r="L9119">
        <v>2</v>
      </c>
      <c r="M9119">
        <v>8547</v>
      </c>
      <c r="N9119">
        <v>4911.0240000000003</v>
      </c>
      <c r="O9119">
        <v>2455.5120000000002</v>
      </c>
      <c r="P9119">
        <v>115.5</v>
      </c>
      <c r="Q9119">
        <v>37</v>
      </c>
      <c r="R9119">
        <v>3635.9760000000001</v>
      </c>
      <c r="S9119">
        <v>2020</v>
      </c>
      <c r="T9119">
        <v>1</v>
      </c>
      <c r="U9119">
        <v>2</v>
      </c>
    </row>
    <row r="9120" spans="1:21" x14ac:dyDescent="0.3">
      <c r="A9120" s="5" t="s">
        <v>168</v>
      </c>
      <c r="B9120" s="5" t="s">
        <v>169</v>
      </c>
      <c r="C9120" s="5" t="s">
        <v>170</v>
      </c>
      <c r="D9120" s="5" t="s">
        <v>494</v>
      </c>
      <c r="E9120" s="5" t="s">
        <v>172</v>
      </c>
      <c r="F9120" s="6">
        <v>43838</v>
      </c>
      <c r="G9120" s="5" t="s">
        <v>148</v>
      </c>
      <c r="H9120" s="5" t="s">
        <v>178</v>
      </c>
      <c r="I9120">
        <v>43652</v>
      </c>
      <c r="J9120">
        <v>186</v>
      </c>
      <c r="K9120">
        <v>95</v>
      </c>
      <c r="L9120">
        <v>1</v>
      </c>
      <c r="M9120">
        <v>3515</v>
      </c>
      <c r="N9120">
        <v>2689.8150000000001</v>
      </c>
      <c r="O9120">
        <v>2689.8150000000001</v>
      </c>
      <c r="P9120">
        <v>95</v>
      </c>
      <c r="Q9120">
        <v>37</v>
      </c>
      <c r="R9120">
        <v>825.18499999999995</v>
      </c>
      <c r="S9120">
        <v>2020</v>
      </c>
      <c r="T9120">
        <v>1</v>
      </c>
      <c r="U9120">
        <v>2</v>
      </c>
    </row>
    <row r="9121" spans="1:21" x14ac:dyDescent="0.3">
      <c r="A9121" s="5" t="s">
        <v>168</v>
      </c>
      <c r="B9121" s="5" t="s">
        <v>175</v>
      </c>
      <c r="C9121" s="5" t="s">
        <v>87</v>
      </c>
      <c r="D9121" s="5" t="s">
        <v>503</v>
      </c>
      <c r="E9121" s="5" t="s">
        <v>172</v>
      </c>
      <c r="F9121" s="6">
        <v>43838</v>
      </c>
      <c r="G9121" s="5" t="s">
        <v>148</v>
      </c>
      <c r="H9121" s="5" t="s">
        <v>178</v>
      </c>
      <c r="I9121">
        <v>43667</v>
      </c>
      <c r="J9121">
        <v>171</v>
      </c>
      <c r="K9121">
        <v>436</v>
      </c>
      <c r="L9121">
        <v>4</v>
      </c>
      <c r="M9121">
        <v>16132</v>
      </c>
      <c r="N9121">
        <v>9822.0490000000009</v>
      </c>
      <c r="O9121">
        <v>2455.5120000000002</v>
      </c>
      <c r="P9121">
        <v>109</v>
      </c>
      <c r="Q9121">
        <v>37</v>
      </c>
      <c r="R9121">
        <v>6309.951</v>
      </c>
      <c r="S9121">
        <v>2020</v>
      </c>
      <c r="T9121">
        <v>1</v>
      </c>
      <c r="U9121">
        <v>2</v>
      </c>
    </row>
    <row r="9122" spans="1:21" x14ac:dyDescent="0.3">
      <c r="A9122" s="5" t="s">
        <v>168</v>
      </c>
      <c r="B9122" s="5" t="s">
        <v>175</v>
      </c>
      <c r="C9122" s="5" t="s">
        <v>87</v>
      </c>
      <c r="D9122" s="5" t="s">
        <v>503</v>
      </c>
      <c r="E9122" s="5" t="s">
        <v>172</v>
      </c>
      <c r="F9122" s="6">
        <v>43838</v>
      </c>
      <c r="G9122" s="5" t="s">
        <v>148</v>
      </c>
      <c r="H9122" s="5" t="s">
        <v>178</v>
      </c>
      <c r="I9122">
        <v>43667</v>
      </c>
      <c r="J9122">
        <v>171</v>
      </c>
      <c r="K9122">
        <v>184</v>
      </c>
      <c r="L9122">
        <v>2</v>
      </c>
      <c r="M9122">
        <v>6808</v>
      </c>
      <c r="N9122">
        <v>4911.0240000000003</v>
      </c>
      <c r="O9122">
        <v>2455.5120000000002</v>
      </c>
      <c r="P9122">
        <v>92</v>
      </c>
      <c r="Q9122">
        <v>37</v>
      </c>
      <c r="R9122">
        <v>1896.9760000000001</v>
      </c>
      <c r="S9122">
        <v>2020</v>
      </c>
      <c r="T9122">
        <v>1</v>
      </c>
      <c r="U9122">
        <v>2</v>
      </c>
    </row>
    <row r="9123" spans="1:21" x14ac:dyDescent="0.3">
      <c r="A9123" s="5" t="s">
        <v>168</v>
      </c>
      <c r="B9123" s="5" t="s">
        <v>169</v>
      </c>
      <c r="C9123" s="5" t="s">
        <v>170</v>
      </c>
      <c r="D9123" s="5" t="s">
        <v>451</v>
      </c>
      <c r="E9123" s="5" t="s">
        <v>172</v>
      </c>
      <c r="F9123" s="6">
        <v>43840</v>
      </c>
      <c r="G9123" s="5" t="s">
        <v>148</v>
      </c>
      <c r="H9123" s="5" t="s">
        <v>235</v>
      </c>
      <c r="I9123">
        <v>43554</v>
      </c>
      <c r="J9123">
        <v>286</v>
      </c>
      <c r="K9123">
        <v>200</v>
      </c>
      <c r="L9123">
        <v>2</v>
      </c>
      <c r="M9123">
        <v>7400</v>
      </c>
      <c r="N9123">
        <v>6407.2439999999997</v>
      </c>
      <c r="O9123">
        <v>3203.6219999999998</v>
      </c>
      <c r="P9123">
        <v>100</v>
      </c>
      <c r="Q9123">
        <v>37</v>
      </c>
      <c r="R9123">
        <v>992.75599999999997</v>
      </c>
      <c r="S9123">
        <v>2020</v>
      </c>
      <c r="T9123">
        <v>1</v>
      </c>
      <c r="U9123">
        <v>2</v>
      </c>
    </row>
    <row r="9124" spans="1:21" x14ac:dyDescent="0.3">
      <c r="A9124" s="5" t="s">
        <v>168</v>
      </c>
      <c r="B9124" s="5" t="s">
        <v>169</v>
      </c>
      <c r="C9124" s="5" t="s">
        <v>170</v>
      </c>
      <c r="D9124" s="5" t="s">
        <v>487</v>
      </c>
      <c r="E9124" s="5" t="s">
        <v>172</v>
      </c>
      <c r="F9124" s="6">
        <v>43840</v>
      </c>
      <c r="G9124" s="5" t="s">
        <v>148</v>
      </c>
      <c r="H9124" s="5" t="s">
        <v>173</v>
      </c>
      <c r="I9124">
        <v>43631</v>
      </c>
      <c r="J9124">
        <v>209</v>
      </c>
      <c r="K9124">
        <v>200</v>
      </c>
      <c r="L9124">
        <v>2</v>
      </c>
      <c r="M9124">
        <v>8000</v>
      </c>
      <c r="N9124">
        <v>4807.723</v>
      </c>
      <c r="O9124">
        <v>2403.8620000000001</v>
      </c>
      <c r="P9124">
        <v>100</v>
      </c>
      <c r="Q9124">
        <v>40</v>
      </c>
      <c r="R9124">
        <v>3192.277</v>
      </c>
      <c r="S9124">
        <v>2020</v>
      </c>
      <c r="T9124">
        <v>1</v>
      </c>
      <c r="U9124">
        <v>2</v>
      </c>
    </row>
    <row r="9125" spans="1:21" x14ac:dyDescent="0.3">
      <c r="A9125" s="5" t="s">
        <v>168</v>
      </c>
      <c r="B9125" s="5" t="s">
        <v>169</v>
      </c>
      <c r="C9125" s="5" t="s">
        <v>170</v>
      </c>
      <c r="D9125" s="5" t="s">
        <v>487</v>
      </c>
      <c r="E9125" s="5" t="s">
        <v>172</v>
      </c>
      <c r="F9125" s="6">
        <v>43840</v>
      </c>
      <c r="G9125" s="5" t="s">
        <v>148</v>
      </c>
      <c r="H9125" s="5" t="s">
        <v>173</v>
      </c>
      <c r="I9125">
        <v>43631</v>
      </c>
      <c r="J9125">
        <v>209</v>
      </c>
      <c r="K9125">
        <v>220</v>
      </c>
      <c r="L9125">
        <v>2</v>
      </c>
      <c r="M9125">
        <v>8800</v>
      </c>
      <c r="N9125">
        <v>4807.723</v>
      </c>
      <c r="O9125">
        <v>2403.8620000000001</v>
      </c>
      <c r="P9125">
        <v>110</v>
      </c>
      <c r="Q9125">
        <v>40</v>
      </c>
      <c r="R9125">
        <v>3992.277</v>
      </c>
      <c r="S9125">
        <v>2020</v>
      </c>
      <c r="T9125">
        <v>1</v>
      </c>
      <c r="U9125">
        <v>2</v>
      </c>
    </row>
    <row r="9126" spans="1:21" x14ac:dyDescent="0.3">
      <c r="A9126" s="5" t="s">
        <v>168</v>
      </c>
      <c r="B9126" s="5" t="s">
        <v>169</v>
      </c>
      <c r="C9126" s="5" t="s">
        <v>170</v>
      </c>
      <c r="D9126" s="5" t="s">
        <v>494</v>
      </c>
      <c r="E9126" s="5" t="s">
        <v>172</v>
      </c>
      <c r="F9126" s="6">
        <v>43840</v>
      </c>
      <c r="G9126" s="5" t="s">
        <v>148</v>
      </c>
      <c r="H9126" s="5" t="s">
        <v>311</v>
      </c>
      <c r="I9126">
        <v>43652</v>
      </c>
      <c r="J9126">
        <v>188</v>
      </c>
      <c r="K9126">
        <v>229</v>
      </c>
      <c r="L9126">
        <v>2</v>
      </c>
      <c r="M9126">
        <v>8473</v>
      </c>
      <c r="N9126">
        <v>5379.63</v>
      </c>
      <c r="O9126">
        <v>2689.8150000000001</v>
      </c>
      <c r="P9126">
        <v>114.5</v>
      </c>
      <c r="Q9126">
        <v>37</v>
      </c>
      <c r="R9126">
        <v>3093.37</v>
      </c>
      <c r="S9126">
        <v>2020</v>
      </c>
      <c r="T9126">
        <v>1</v>
      </c>
      <c r="U9126">
        <v>2</v>
      </c>
    </row>
    <row r="9127" spans="1:21" x14ac:dyDescent="0.3">
      <c r="A9127" s="5" t="s">
        <v>168</v>
      </c>
      <c r="B9127" s="5" t="s">
        <v>169</v>
      </c>
      <c r="C9127" s="5" t="s">
        <v>170</v>
      </c>
      <c r="D9127" s="5" t="s">
        <v>494</v>
      </c>
      <c r="E9127" s="5" t="s">
        <v>172</v>
      </c>
      <c r="F9127" s="6">
        <v>43840</v>
      </c>
      <c r="G9127" s="5" t="s">
        <v>148</v>
      </c>
      <c r="H9127" s="5" t="s">
        <v>173</v>
      </c>
      <c r="I9127">
        <v>43652</v>
      </c>
      <c r="J9127">
        <v>188</v>
      </c>
      <c r="K9127">
        <v>192</v>
      </c>
      <c r="L9127">
        <v>2</v>
      </c>
      <c r="M9127">
        <v>7680</v>
      </c>
      <c r="N9127">
        <v>5379.63</v>
      </c>
      <c r="O9127">
        <v>2689.8150000000001</v>
      </c>
      <c r="P9127">
        <v>96</v>
      </c>
      <c r="Q9127">
        <v>40</v>
      </c>
      <c r="R9127">
        <v>2300.37</v>
      </c>
      <c r="S9127">
        <v>2020</v>
      </c>
      <c r="T9127">
        <v>1</v>
      </c>
      <c r="U9127">
        <v>2</v>
      </c>
    </row>
    <row r="9128" spans="1:21" x14ac:dyDescent="0.3">
      <c r="A9128" s="5" t="s">
        <v>168</v>
      </c>
      <c r="B9128" s="5" t="s">
        <v>169</v>
      </c>
      <c r="C9128" s="5" t="s">
        <v>170</v>
      </c>
      <c r="D9128" s="5" t="s">
        <v>488</v>
      </c>
      <c r="E9128" s="5" t="s">
        <v>172</v>
      </c>
      <c r="F9128" s="6">
        <v>43840</v>
      </c>
      <c r="G9128" s="5" t="s">
        <v>148</v>
      </c>
      <c r="H9128" s="5" t="s">
        <v>197</v>
      </c>
      <c r="I9128">
        <v>43660</v>
      </c>
      <c r="J9128">
        <v>180</v>
      </c>
      <c r="K9128">
        <v>723</v>
      </c>
      <c r="L9128">
        <v>6</v>
      </c>
      <c r="M9128">
        <v>26751</v>
      </c>
      <c r="N9128">
        <v>17471.694</v>
      </c>
      <c r="O9128">
        <v>2911.9490000000001</v>
      </c>
      <c r="P9128">
        <v>120.5</v>
      </c>
      <c r="Q9128">
        <v>37</v>
      </c>
      <c r="R9128">
        <v>9279.3060000000005</v>
      </c>
      <c r="S9128">
        <v>2020</v>
      </c>
      <c r="T9128">
        <v>1</v>
      </c>
      <c r="U9128">
        <v>2</v>
      </c>
    </row>
    <row r="9129" spans="1:21" x14ac:dyDescent="0.3">
      <c r="A9129" s="5" t="s">
        <v>168</v>
      </c>
      <c r="B9129" s="5" t="s">
        <v>169</v>
      </c>
      <c r="C9129" s="5" t="s">
        <v>170</v>
      </c>
      <c r="D9129" s="5" t="s">
        <v>488</v>
      </c>
      <c r="E9129" s="5" t="s">
        <v>172</v>
      </c>
      <c r="F9129" s="6">
        <v>43840</v>
      </c>
      <c r="G9129" s="5" t="s">
        <v>148</v>
      </c>
      <c r="H9129" s="5" t="s">
        <v>190</v>
      </c>
      <c r="I9129">
        <v>43660</v>
      </c>
      <c r="J9129">
        <v>180</v>
      </c>
      <c r="K9129">
        <v>116</v>
      </c>
      <c r="L9129">
        <v>1</v>
      </c>
      <c r="M9129">
        <v>4350</v>
      </c>
      <c r="N9129">
        <v>2911.9490000000001</v>
      </c>
      <c r="O9129">
        <v>2911.9490000000001</v>
      </c>
      <c r="P9129">
        <v>116</v>
      </c>
      <c r="Q9129">
        <v>37.5</v>
      </c>
      <c r="R9129">
        <v>1438.0509999999999</v>
      </c>
      <c r="S9129">
        <v>2020</v>
      </c>
      <c r="T9129">
        <v>1</v>
      </c>
      <c r="U9129">
        <v>2</v>
      </c>
    </row>
    <row r="9130" spans="1:21" x14ac:dyDescent="0.3">
      <c r="A9130" s="5" t="s">
        <v>168</v>
      </c>
      <c r="B9130" s="5" t="s">
        <v>169</v>
      </c>
      <c r="C9130" s="5" t="s">
        <v>170</v>
      </c>
      <c r="D9130" s="5" t="s">
        <v>488</v>
      </c>
      <c r="E9130" s="5" t="s">
        <v>172</v>
      </c>
      <c r="F9130" s="6">
        <v>43840</v>
      </c>
      <c r="G9130" s="5" t="s">
        <v>148</v>
      </c>
      <c r="H9130" s="5" t="s">
        <v>197</v>
      </c>
      <c r="I9130">
        <v>43660</v>
      </c>
      <c r="J9130">
        <v>180</v>
      </c>
      <c r="K9130">
        <v>455</v>
      </c>
      <c r="L9130">
        <v>4</v>
      </c>
      <c r="M9130">
        <v>16835</v>
      </c>
      <c r="N9130">
        <v>11647.796</v>
      </c>
      <c r="O9130">
        <v>2911.9490000000001</v>
      </c>
      <c r="P9130">
        <v>113.75</v>
      </c>
      <c r="Q9130">
        <v>37</v>
      </c>
      <c r="R9130">
        <v>5187.2039999999997</v>
      </c>
      <c r="S9130">
        <v>2020</v>
      </c>
      <c r="T9130">
        <v>1</v>
      </c>
      <c r="U9130">
        <v>2</v>
      </c>
    </row>
    <row r="9131" spans="1:21" x14ac:dyDescent="0.3">
      <c r="A9131" s="5" t="s">
        <v>168</v>
      </c>
      <c r="B9131" s="5" t="s">
        <v>169</v>
      </c>
      <c r="C9131" s="5" t="s">
        <v>170</v>
      </c>
      <c r="D9131" s="5" t="s">
        <v>488</v>
      </c>
      <c r="E9131" s="5" t="s">
        <v>172</v>
      </c>
      <c r="F9131" s="6">
        <v>43840</v>
      </c>
      <c r="G9131" s="5" t="s">
        <v>148</v>
      </c>
      <c r="H9131" s="5" t="s">
        <v>351</v>
      </c>
      <c r="I9131">
        <v>43660</v>
      </c>
      <c r="J9131">
        <v>180</v>
      </c>
      <c r="K9131">
        <v>238</v>
      </c>
      <c r="L9131">
        <v>2</v>
      </c>
      <c r="M9131">
        <v>8806</v>
      </c>
      <c r="N9131">
        <v>5823.8980000000001</v>
      </c>
      <c r="O9131">
        <v>2911.9490000000001</v>
      </c>
      <c r="P9131">
        <v>119</v>
      </c>
      <c r="Q9131">
        <v>37</v>
      </c>
      <c r="R9131">
        <v>2982.1019999999999</v>
      </c>
      <c r="S9131">
        <v>2020</v>
      </c>
      <c r="T9131">
        <v>1</v>
      </c>
      <c r="U9131">
        <v>2</v>
      </c>
    </row>
    <row r="9132" spans="1:21" x14ac:dyDescent="0.3">
      <c r="A9132" s="5" t="s">
        <v>168</v>
      </c>
      <c r="B9132" s="5" t="s">
        <v>169</v>
      </c>
      <c r="C9132" s="5" t="s">
        <v>170</v>
      </c>
      <c r="D9132" s="5" t="s">
        <v>488</v>
      </c>
      <c r="E9132" s="5" t="s">
        <v>172</v>
      </c>
      <c r="F9132" s="6">
        <v>43840</v>
      </c>
      <c r="G9132" s="5" t="s">
        <v>148</v>
      </c>
      <c r="H9132" s="5" t="s">
        <v>371</v>
      </c>
      <c r="I9132">
        <v>43660</v>
      </c>
      <c r="J9132">
        <v>180</v>
      </c>
      <c r="K9132">
        <v>1146</v>
      </c>
      <c r="L9132">
        <v>10</v>
      </c>
      <c r="M9132">
        <v>41829</v>
      </c>
      <c r="N9132">
        <v>29119.489000000001</v>
      </c>
      <c r="O9132">
        <v>2911.9490000000001</v>
      </c>
      <c r="P9132">
        <v>114.6</v>
      </c>
      <c r="Q9132">
        <v>36.5</v>
      </c>
      <c r="R9132">
        <v>12709.511</v>
      </c>
      <c r="S9132">
        <v>2020</v>
      </c>
      <c r="T9132">
        <v>1</v>
      </c>
      <c r="U9132">
        <v>2</v>
      </c>
    </row>
    <row r="9133" spans="1:21" x14ac:dyDescent="0.3">
      <c r="A9133" s="5" t="s">
        <v>168</v>
      </c>
      <c r="B9133" s="5" t="s">
        <v>175</v>
      </c>
      <c r="C9133" s="5" t="s">
        <v>85</v>
      </c>
      <c r="D9133" s="5" t="s">
        <v>502</v>
      </c>
      <c r="E9133" s="5" t="s">
        <v>172</v>
      </c>
      <c r="F9133" s="6">
        <v>43840</v>
      </c>
      <c r="G9133" s="5" t="s">
        <v>148</v>
      </c>
      <c r="H9133" s="5" t="s">
        <v>208</v>
      </c>
      <c r="I9133">
        <v>43674</v>
      </c>
      <c r="J9133">
        <v>166</v>
      </c>
      <c r="K9133">
        <v>101</v>
      </c>
      <c r="L9133">
        <v>1</v>
      </c>
      <c r="M9133">
        <v>3434</v>
      </c>
      <c r="N9133">
        <v>2880.2440000000001</v>
      </c>
      <c r="O9133">
        <v>2880.2440000000001</v>
      </c>
      <c r="P9133">
        <v>101</v>
      </c>
      <c r="Q9133">
        <v>34</v>
      </c>
      <c r="R9133">
        <v>553.75599999999997</v>
      </c>
      <c r="S9133">
        <v>2020</v>
      </c>
      <c r="T9133">
        <v>1</v>
      </c>
      <c r="U9133">
        <v>2</v>
      </c>
    </row>
    <row r="9134" spans="1:21" x14ac:dyDescent="0.3">
      <c r="A9134" s="5" t="s">
        <v>168</v>
      </c>
      <c r="B9134" s="5" t="s">
        <v>175</v>
      </c>
      <c r="C9134" s="5" t="s">
        <v>85</v>
      </c>
      <c r="D9134" s="5" t="s">
        <v>502</v>
      </c>
      <c r="E9134" s="5" t="s">
        <v>172</v>
      </c>
      <c r="F9134" s="6">
        <v>43840</v>
      </c>
      <c r="G9134" s="5" t="s">
        <v>148</v>
      </c>
      <c r="H9134" s="5" t="s">
        <v>212</v>
      </c>
      <c r="I9134">
        <v>43674</v>
      </c>
      <c r="J9134">
        <v>166</v>
      </c>
      <c r="K9134">
        <v>112.5</v>
      </c>
      <c r="L9134">
        <v>1</v>
      </c>
      <c r="M9134">
        <v>3825</v>
      </c>
      <c r="N9134">
        <v>2880.2440000000001</v>
      </c>
      <c r="O9134">
        <v>2880.2440000000001</v>
      </c>
      <c r="P9134">
        <v>112.5</v>
      </c>
      <c r="Q9134">
        <v>34</v>
      </c>
      <c r="R9134">
        <v>944.75599999999997</v>
      </c>
      <c r="S9134">
        <v>2020</v>
      </c>
      <c r="T9134">
        <v>1</v>
      </c>
      <c r="U9134">
        <v>2</v>
      </c>
    </row>
    <row r="9135" spans="1:21" x14ac:dyDescent="0.3">
      <c r="A9135" s="5" t="s">
        <v>168</v>
      </c>
      <c r="B9135" s="5" t="s">
        <v>175</v>
      </c>
      <c r="C9135" s="5" t="s">
        <v>85</v>
      </c>
      <c r="D9135" s="5" t="s">
        <v>502</v>
      </c>
      <c r="E9135" s="5" t="s">
        <v>172</v>
      </c>
      <c r="F9135" s="6">
        <v>43840</v>
      </c>
      <c r="G9135" s="5" t="s">
        <v>148</v>
      </c>
      <c r="H9135" s="5" t="s">
        <v>173</v>
      </c>
      <c r="I9135">
        <v>43674</v>
      </c>
      <c r="J9135">
        <v>166</v>
      </c>
      <c r="K9135">
        <v>1504</v>
      </c>
      <c r="L9135">
        <v>16</v>
      </c>
      <c r="M9135">
        <v>60160</v>
      </c>
      <c r="N9135">
        <v>46083.904999999999</v>
      </c>
      <c r="O9135">
        <v>2880.2440000000001</v>
      </c>
      <c r="P9135">
        <v>94</v>
      </c>
      <c r="Q9135">
        <v>40</v>
      </c>
      <c r="R9135">
        <v>14076.094999999999</v>
      </c>
      <c r="S9135">
        <v>2020</v>
      </c>
      <c r="T9135">
        <v>1</v>
      </c>
      <c r="U9135">
        <v>2</v>
      </c>
    </row>
    <row r="9136" spans="1:21" x14ac:dyDescent="0.3">
      <c r="A9136" s="5" t="s">
        <v>168</v>
      </c>
      <c r="B9136" s="5" t="s">
        <v>175</v>
      </c>
      <c r="C9136" s="5" t="s">
        <v>85</v>
      </c>
      <c r="D9136" s="5" t="s">
        <v>502</v>
      </c>
      <c r="E9136" s="5" t="s">
        <v>172</v>
      </c>
      <c r="F9136" s="6">
        <v>43840</v>
      </c>
      <c r="G9136" s="5" t="s">
        <v>148</v>
      </c>
      <c r="H9136" s="5" t="s">
        <v>173</v>
      </c>
      <c r="I9136">
        <v>43674</v>
      </c>
      <c r="J9136">
        <v>166</v>
      </c>
      <c r="K9136">
        <v>1103</v>
      </c>
      <c r="L9136">
        <v>15</v>
      </c>
      <c r="M9136">
        <v>44120</v>
      </c>
      <c r="N9136">
        <v>43203.661</v>
      </c>
      <c r="O9136">
        <v>2880.2440000000001</v>
      </c>
      <c r="P9136">
        <v>73.533333333333331</v>
      </c>
      <c r="Q9136">
        <v>40</v>
      </c>
      <c r="R9136">
        <v>916.33900000000006</v>
      </c>
      <c r="S9136">
        <v>2020</v>
      </c>
      <c r="T9136">
        <v>1</v>
      </c>
      <c r="U9136">
        <v>2</v>
      </c>
    </row>
    <row r="9137" spans="1:21" x14ac:dyDescent="0.3">
      <c r="A9137" s="5" t="s">
        <v>168</v>
      </c>
      <c r="B9137" s="5" t="s">
        <v>175</v>
      </c>
      <c r="C9137" s="5" t="s">
        <v>85</v>
      </c>
      <c r="D9137" s="5" t="s">
        <v>502</v>
      </c>
      <c r="E9137" s="5" t="s">
        <v>172</v>
      </c>
      <c r="F9137" s="6">
        <v>43840</v>
      </c>
      <c r="G9137" s="5" t="s">
        <v>148</v>
      </c>
      <c r="H9137" s="5" t="s">
        <v>173</v>
      </c>
      <c r="I9137">
        <v>43674</v>
      </c>
      <c r="J9137">
        <v>166</v>
      </c>
      <c r="K9137">
        <v>262.5</v>
      </c>
      <c r="L9137">
        <v>3</v>
      </c>
      <c r="M9137">
        <v>10500</v>
      </c>
      <c r="N9137">
        <v>8640.732</v>
      </c>
      <c r="O9137">
        <v>2880.2440000000001</v>
      </c>
      <c r="P9137">
        <v>87.5</v>
      </c>
      <c r="Q9137">
        <v>40</v>
      </c>
      <c r="R9137">
        <v>1859.268</v>
      </c>
      <c r="S9137">
        <v>2020</v>
      </c>
      <c r="T9137">
        <v>1</v>
      </c>
      <c r="U9137">
        <v>2</v>
      </c>
    </row>
    <row r="9138" spans="1:21" x14ac:dyDescent="0.3">
      <c r="A9138" s="5" t="s">
        <v>168</v>
      </c>
      <c r="B9138" s="5" t="s">
        <v>175</v>
      </c>
      <c r="C9138" s="5" t="s">
        <v>85</v>
      </c>
      <c r="D9138" s="5" t="s">
        <v>502</v>
      </c>
      <c r="E9138" s="5" t="s">
        <v>172</v>
      </c>
      <c r="F9138" s="6">
        <v>43840</v>
      </c>
      <c r="G9138" s="5" t="s">
        <v>148</v>
      </c>
      <c r="H9138" s="5" t="s">
        <v>173</v>
      </c>
      <c r="I9138">
        <v>43674</v>
      </c>
      <c r="J9138">
        <v>166</v>
      </c>
      <c r="K9138">
        <v>558</v>
      </c>
      <c r="L9138">
        <v>6</v>
      </c>
      <c r="M9138">
        <v>22320</v>
      </c>
      <c r="N9138">
        <v>17281.464</v>
      </c>
      <c r="O9138">
        <v>2880.2440000000001</v>
      </c>
      <c r="P9138">
        <v>93</v>
      </c>
      <c r="Q9138">
        <v>40</v>
      </c>
      <c r="R9138">
        <v>5038.5360000000001</v>
      </c>
      <c r="S9138">
        <v>2020</v>
      </c>
      <c r="T9138">
        <v>1</v>
      </c>
      <c r="U9138">
        <v>2</v>
      </c>
    </row>
    <row r="9139" spans="1:21" x14ac:dyDescent="0.3">
      <c r="A9139" s="5" t="s">
        <v>168</v>
      </c>
      <c r="B9139" s="5" t="s">
        <v>175</v>
      </c>
      <c r="C9139" s="5" t="s">
        <v>87</v>
      </c>
      <c r="D9139" s="5" t="s">
        <v>503</v>
      </c>
      <c r="E9139" s="5" t="s">
        <v>172</v>
      </c>
      <c r="F9139" s="6">
        <v>43840</v>
      </c>
      <c r="G9139" s="5" t="s">
        <v>148</v>
      </c>
      <c r="H9139" s="5" t="s">
        <v>371</v>
      </c>
      <c r="I9139">
        <v>43667</v>
      </c>
      <c r="J9139">
        <v>173</v>
      </c>
      <c r="K9139">
        <v>1208</v>
      </c>
      <c r="L9139">
        <v>10</v>
      </c>
      <c r="M9139">
        <v>44092</v>
      </c>
      <c r="N9139">
        <v>25486.188999999998</v>
      </c>
      <c r="O9139">
        <v>2548.6190000000001</v>
      </c>
      <c r="P9139">
        <v>120.8</v>
      </c>
      <c r="Q9139">
        <v>36.5</v>
      </c>
      <c r="R9139">
        <v>18605.811000000002</v>
      </c>
      <c r="S9139">
        <v>2020</v>
      </c>
      <c r="T9139">
        <v>1</v>
      </c>
      <c r="U9139">
        <v>2</v>
      </c>
    </row>
    <row r="9140" spans="1:21" x14ac:dyDescent="0.3">
      <c r="A9140" s="5" t="s">
        <v>168</v>
      </c>
      <c r="B9140" s="5" t="s">
        <v>175</v>
      </c>
      <c r="C9140" s="5" t="s">
        <v>87</v>
      </c>
      <c r="D9140" s="5" t="s">
        <v>503</v>
      </c>
      <c r="E9140" s="5" t="s">
        <v>172</v>
      </c>
      <c r="F9140" s="6">
        <v>43840</v>
      </c>
      <c r="G9140" s="5" t="s">
        <v>148</v>
      </c>
      <c r="H9140" s="5" t="s">
        <v>198</v>
      </c>
      <c r="I9140">
        <v>43667</v>
      </c>
      <c r="J9140">
        <v>173</v>
      </c>
      <c r="K9140">
        <v>120</v>
      </c>
      <c r="L9140">
        <v>1</v>
      </c>
      <c r="M9140">
        <v>4440</v>
      </c>
      <c r="N9140">
        <v>2548.6190000000001</v>
      </c>
      <c r="O9140">
        <v>2548.6190000000001</v>
      </c>
      <c r="P9140">
        <v>120</v>
      </c>
      <c r="Q9140">
        <v>37</v>
      </c>
      <c r="R9140">
        <v>1891.3810000000001</v>
      </c>
      <c r="S9140">
        <v>2020</v>
      </c>
      <c r="T9140">
        <v>1</v>
      </c>
      <c r="U9140">
        <v>2</v>
      </c>
    </row>
    <row r="9141" spans="1:21" x14ac:dyDescent="0.3">
      <c r="A9141" s="5" t="s">
        <v>168</v>
      </c>
      <c r="B9141" s="5" t="s">
        <v>175</v>
      </c>
      <c r="C9141" s="5" t="s">
        <v>87</v>
      </c>
      <c r="D9141" s="5" t="s">
        <v>503</v>
      </c>
      <c r="E9141" s="5" t="s">
        <v>172</v>
      </c>
      <c r="F9141" s="6">
        <v>43840</v>
      </c>
      <c r="G9141" s="5" t="s">
        <v>148</v>
      </c>
      <c r="H9141" s="5" t="s">
        <v>212</v>
      </c>
      <c r="I9141">
        <v>43667</v>
      </c>
      <c r="J9141">
        <v>173</v>
      </c>
      <c r="K9141">
        <v>107.5</v>
      </c>
      <c r="L9141">
        <v>1</v>
      </c>
      <c r="M9141">
        <v>3655</v>
      </c>
      <c r="N9141">
        <v>2548.6190000000001</v>
      </c>
      <c r="O9141">
        <v>2548.6190000000001</v>
      </c>
      <c r="P9141">
        <v>107.5</v>
      </c>
      <c r="Q9141">
        <v>34</v>
      </c>
      <c r="R9141">
        <v>1106.3810000000001</v>
      </c>
      <c r="S9141">
        <v>2020</v>
      </c>
      <c r="T9141">
        <v>1</v>
      </c>
      <c r="U9141">
        <v>2</v>
      </c>
    </row>
    <row r="9142" spans="1:21" x14ac:dyDescent="0.3">
      <c r="A9142" s="5" t="s">
        <v>168</v>
      </c>
      <c r="B9142" s="5" t="s">
        <v>175</v>
      </c>
      <c r="C9142" s="5" t="s">
        <v>87</v>
      </c>
      <c r="D9142" s="5" t="s">
        <v>503</v>
      </c>
      <c r="E9142" s="5" t="s">
        <v>172</v>
      </c>
      <c r="F9142" s="6">
        <v>43840</v>
      </c>
      <c r="G9142" s="5" t="s">
        <v>148</v>
      </c>
      <c r="H9142" s="5" t="s">
        <v>190</v>
      </c>
      <c r="I9142">
        <v>43667</v>
      </c>
      <c r="J9142">
        <v>173</v>
      </c>
      <c r="K9142">
        <v>112</v>
      </c>
      <c r="L9142">
        <v>1</v>
      </c>
      <c r="M9142">
        <v>4200</v>
      </c>
      <c r="N9142">
        <v>2548.6190000000001</v>
      </c>
      <c r="O9142">
        <v>2548.6190000000001</v>
      </c>
      <c r="P9142">
        <v>112</v>
      </c>
      <c r="Q9142">
        <v>37.5</v>
      </c>
      <c r="R9142">
        <v>1651.3810000000001</v>
      </c>
      <c r="S9142">
        <v>2020</v>
      </c>
      <c r="T9142">
        <v>1</v>
      </c>
      <c r="U9142">
        <v>2</v>
      </c>
    </row>
    <row r="9143" spans="1:21" x14ac:dyDescent="0.3">
      <c r="A9143" s="5" t="s">
        <v>168</v>
      </c>
      <c r="B9143" s="5" t="s">
        <v>175</v>
      </c>
      <c r="C9143" s="5" t="s">
        <v>87</v>
      </c>
      <c r="D9143" s="5" t="s">
        <v>503</v>
      </c>
      <c r="E9143" s="5" t="s">
        <v>172</v>
      </c>
      <c r="F9143" s="6">
        <v>43840</v>
      </c>
      <c r="G9143" s="5" t="s">
        <v>148</v>
      </c>
      <c r="H9143" s="5" t="s">
        <v>198</v>
      </c>
      <c r="I9143">
        <v>43667</v>
      </c>
      <c r="J9143">
        <v>173</v>
      </c>
      <c r="K9143">
        <v>115</v>
      </c>
      <c r="L9143">
        <v>1</v>
      </c>
      <c r="M9143">
        <v>4255</v>
      </c>
      <c r="N9143">
        <v>2548.6190000000001</v>
      </c>
      <c r="O9143">
        <v>2548.6190000000001</v>
      </c>
      <c r="P9143">
        <v>115</v>
      </c>
      <c r="Q9143">
        <v>37</v>
      </c>
      <c r="R9143">
        <v>1706.3810000000001</v>
      </c>
      <c r="S9143">
        <v>2020</v>
      </c>
      <c r="T9143">
        <v>1</v>
      </c>
      <c r="U9143">
        <v>2</v>
      </c>
    </row>
    <row r="9144" spans="1:21" x14ac:dyDescent="0.3">
      <c r="A9144" s="5" t="s">
        <v>168</v>
      </c>
      <c r="B9144" s="5" t="s">
        <v>175</v>
      </c>
      <c r="C9144" s="5" t="s">
        <v>87</v>
      </c>
      <c r="D9144" s="5" t="s">
        <v>503</v>
      </c>
      <c r="E9144" s="5" t="s">
        <v>172</v>
      </c>
      <c r="F9144" s="6">
        <v>43840</v>
      </c>
      <c r="G9144" s="5" t="s">
        <v>148</v>
      </c>
      <c r="H9144" s="5" t="s">
        <v>197</v>
      </c>
      <c r="I9144">
        <v>43667</v>
      </c>
      <c r="J9144">
        <v>173</v>
      </c>
      <c r="K9144">
        <v>782</v>
      </c>
      <c r="L9144">
        <v>7</v>
      </c>
      <c r="M9144">
        <v>28934</v>
      </c>
      <c r="N9144">
        <v>17840.331999999999</v>
      </c>
      <c r="O9144">
        <v>2548.6190000000001</v>
      </c>
      <c r="P9144">
        <v>111.71428571428571</v>
      </c>
      <c r="Q9144">
        <v>37</v>
      </c>
      <c r="R9144">
        <v>11093.668</v>
      </c>
      <c r="S9144">
        <v>2020</v>
      </c>
      <c r="T9144">
        <v>1</v>
      </c>
      <c r="U9144">
        <v>2</v>
      </c>
    </row>
    <row r="9145" spans="1:21" x14ac:dyDescent="0.3">
      <c r="A9145" s="5" t="s">
        <v>168</v>
      </c>
      <c r="B9145" s="5" t="s">
        <v>175</v>
      </c>
      <c r="C9145" s="5" t="s">
        <v>87</v>
      </c>
      <c r="D9145" s="5" t="s">
        <v>503</v>
      </c>
      <c r="E9145" s="5" t="s">
        <v>172</v>
      </c>
      <c r="F9145" s="6">
        <v>43840</v>
      </c>
      <c r="G9145" s="5" t="s">
        <v>148</v>
      </c>
      <c r="H9145" s="5" t="s">
        <v>311</v>
      </c>
      <c r="I9145">
        <v>43667</v>
      </c>
      <c r="J9145">
        <v>173</v>
      </c>
      <c r="K9145">
        <v>98</v>
      </c>
      <c r="L9145">
        <v>1</v>
      </c>
      <c r="M9145">
        <v>3626</v>
      </c>
      <c r="N9145">
        <v>2548.6190000000001</v>
      </c>
      <c r="O9145">
        <v>2548.6190000000001</v>
      </c>
      <c r="P9145">
        <v>98</v>
      </c>
      <c r="Q9145">
        <v>37</v>
      </c>
      <c r="R9145">
        <v>1077.3810000000001</v>
      </c>
      <c r="S9145">
        <v>2020</v>
      </c>
      <c r="T9145">
        <v>1</v>
      </c>
      <c r="U9145">
        <v>2</v>
      </c>
    </row>
    <row r="9146" spans="1:21" x14ac:dyDescent="0.3">
      <c r="A9146" s="5" t="s">
        <v>168</v>
      </c>
      <c r="B9146" s="5" t="s">
        <v>175</v>
      </c>
      <c r="C9146" s="5" t="s">
        <v>87</v>
      </c>
      <c r="D9146" s="5" t="s">
        <v>503</v>
      </c>
      <c r="E9146" s="5" t="s">
        <v>172</v>
      </c>
      <c r="F9146" s="6">
        <v>43840</v>
      </c>
      <c r="G9146" s="5" t="s">
        <v>148</v>
      </c>
      <c r="H9146" s="5" t="s">
        <v>235</v>
      </c>
      <c r="I9146">
        <v>43667</v>
      </c>
      <c r="J9146">
        <v>173</v>
      </c>
      <c r="K9146">
        <v>220</v>
      </c>
      <c r="L9146">
        <v>2</v>
      </c>
      <c r="M9146">
        <v>8140</v>
      </c>
      <c r="N9146">
        <v>5097.2380000000003</v>
      </c>
      <c r="O9146">
        <v>2548.6190000000001</v>
      </c>
      <c r="P9146">
        <v>110</v>
      </c>
      <c r="Q9146">
        <v>37</v>
      </c>
      <c r="R9146">
        <v>3042.7620000000002</v>
      </c>
      <c r="S9146">
        <v>2020</v>
      </c>
      <c r="T9146">
        <v>1</v>
      </c>
      <c r="U9146">
        <v>2</v>
      </c>
    </row>
    <row r="9147" spans="1:21" x14ac:dyDescent="0.3">
      <c r="A9147" s="5" t="s">
        <v>168</v>
      </c>
      <c r="B9147" s="5" t="s">
        <v>175</v>
      </c>
      <c r="C9147" s="5" t="s">
        <v>87</v>
      </c>
      <c r="D9147" s="5" t="s">
        <v>503</v>
      </c>
      <c r="E9147" s="5" t="s">
        <v>172</v>
      </c>
      <c r="F9147" s="6">
        <v>43840</v>
      </c>
      <c r="G9147" s="5" t="s">
        <v>148</v>
      </c>
      <c r="H9147" s="5" t="s">
        <v>208</v>
      </c>
      <c r="I9147">
        <v>43667</v>
      </c>
      <c r="J9147">
        <v>173</v>
      </c>
      <c r="K9147">
        <v>89</v>
      </c>
      <c r="L9147">
        <v>1</v>
      </c>
      <c r="M9147">
        <v>3026</v>
      </c>
      <c r="N9147">
        <v>2548.6190000000001</v>
      </c>
      <c r="O9147">
        <v>2548.6190000000001</v>
      </c>
      <c r="P9147">
        <v>89</v>
      </c>
      <c r="Q9147">
        <v>34</v>
      </c>
      <c r="R9147">
        <v>477.38099999999997</v>
      </c>
      <c r="S9147">
        <v>2020</v>
      </c>
      <c r="T9147">
        <v>1</v>
      </c>
      <c r="U9147">
        <v>2</v>
      </c>
    </row>
    <row r="9148" spans="1:21" x14ac:dyDescent="0.3">
      <c r="A9148" s="5" t="s">
        <v>168</v>
      </c>
      <c r="B9148" s="5" t="s">
        <v>175</v>
      </c>
      <c r="C9148" s="5" t="s">
        <v>87</v>
      </c>
      <c r="D9148" s="5" t="s">
        <v>503</v>
      </c>
      <c r="E9148" s="5" t="s">
        <v>172</v>
      </c>
      <c r="F9148" s="6">
        <v>43840</v>
      </c>
      <c r="G9148" s="5" t="s">
        <v>148</v>
      </c>
      <c r="H9148" s="5" t="s">
        <v>351</v>
      </c>
      <c r="I9148">
        <v>43667</v>
      </c>
      <c r="J9148">
        <v>173</v>
      </c>
      <c r="K9148">
        <v>479</v>
      </c>
      <c r="L9148">
        <v>4</v>
      </c>
      <c r="M9148">
        <v>17723</v>
      </c>
      <c r="N9148">
        <v>10194.475</v>
      </c>
      <c r="O9148">
        <v>2548.6190000000001</v>
      </c>
      <c r="P9148">
        <v>119.75</v>
      </c>
      <c r="Q9148">
        <v>37</v>
      </c>
      <c r="R9148">
        <v>7528.5249999999996</v>
      </c>
      <c r="S9148">
        <v>2020</v>
      </c>
      <c r="T9148">
        <v>1</v>
      </c>
      <c r="U9148">
        <v>2</v>
      </c>
    </row>
    <row r="9149" spans="1:21" x14ac:dyDescent="0.3">
      <c r="A9149" s="5" t="s">
        <v>168</v>
      </c>
      <c r="B9149" s="5" t="s">
        <v>175</v>
      </c>
      <c r="C9149" s="5" t="s">
        <v>87</v>
      </c>
      <c r="D9149" s="5" t="s">
        <v>503</v>
      </c>
      <c r="E9149" s="5" t="s">
        <v>172</v>
      </c>
      <c r="F9149" s="6">
        <v>43840</v>
      </c>
      <c r="G9149" s="5" t="s">
        <v>148</v>
      </c>
      <c r="H9149" s="5" t="s">
        <v>190</v>
      </c>
      <c r="I9149">
        <v>43667</v>
      </c>
      <c r="J9149">
        <v>173</v>
      </c>
      <c r="K9149">
        <v>603</v>
      </c>
      <c r="L9149">
        <v>5</v>
      </c>
      <c r="M9149">
        <v>21708</v>
      </c>
      <c r="N9149">
        <v>12743.093999999999</v>
      </c>
      <c r="O9149">
        <v>2548.6190000000001</v>
      </c>
      <c r="P9149">
        <v>120.6</v>
      </c>
      <c r="Q9149">
        <v>36</v>
      </c>
      <c r="R9149">
        <v>8964.9060000000009</v>
      </c>
      <c r="S9149">
        <v>2020</v>
      </c>
      <c r="T9149">
        <v>1</v>
      </c>
      <c r="U9149">
        <v>2</v>
      </c>
    </row>
    <row r="9150" spans="1:21" x14ac:dyDescent="0.3">
      <c r="A9150" s="5" t="s">
        <v>168</v>
      </c>
      <c r="B9150" s="5" t="s">
        <v>175</v>
      </c>
      <c r="C9150" s="5" t="s">
        <v>99</v>
      </c>
      <c r="D9150" s="5" t="s">
        <v>499</v>
      </c>
      <c r="E9150" s="5" t="s">
        <v>172</v>
      </c>
      <c r="F9150" s="6">
        <v>43840</v>
      </c>
      <c r="G9150" s="5" t="s">
        <v>148</v>
      </c>
      <c r="H9150" s="5" t="s">
        <v>361</v>
      </c>
      <c r="I9150">
        <v>43747</v>
      </c>
      <c r="J9150">
        <v>93</v>
      </c>
      <c r="K9150">
        <v>49.5</v>
      </c>
      <c r="L9150">
        <v>2</v>
      </c>
      <c r="M9150">
        <v>2940</v>
      </c>
      <c r="N9150">
        <v>2537.1460000000002</v>
      </c>
      <c r="O9150">
        <v>1268.5730000000001</v>
      </c>
      <c r="P9150">
        <v>24.75</v>
      </c>
      <c r="Q9150">
        <v>59.393900000000002</v>
      </c>
      <c r="R9150">
        <v>402.85399999999998</v>
      </c>
      <c r="S9150">
        <v>2020</v>
      </c>
      <c r="T9150">
        <v>1</v>
      </c>
      <c r="U9150">
        <v>2</v>
      </c>
    </row>
    <row r="9151" spans="1:21" x14ac:dyDescent="0.3">
      <c r="A9151" s="5" t="s">
        <v>168</v>
      </c>
      <c r="B9151" s="5" t="s">
        <v>206</v>
      </c>
      <c r="C9151" s="5" t="s">
        <v>110</v>
      </c>
      <c r="D9151" s="5" t="s">
        <v>474</v>
      </c>
      <c r="E9151" s="5" t="s">
        <v>172</v>
      </c>
      <c r="F9151" s="6">
        <v>43840</v>
      </c>
      <c r="G9151" s="5" t="s">
        <v>148</v>
      </c>
      <c r="H9151" s="5" t="s">
        <v>173</v>
      </c>
      <c r="I9151">
        <v>43658</v>
      </c>
      <c r="J9151">
        <v>182</v>
      </c>
      <c r="K9151">
        <v>112.2</v>
      </c>
      <c r="L9151">
        <v>1</v>
      </c>
      <c r="M9151">
        <v>4488</v>
      </c>
      <c r="N9151">
        <v>2986.1759999999999</v>
      </c>
      <c r="O9151">
        <v>2986.1759999999999</v>
      </c>
      <c r="P9151">
        <v>112.2</v>
      </c>
      <c r="Q9151">
        <v>40</v>
      </c>
      <c r="R9151">
        <v>1501.8240000000001</v>
      </c>
      <c r="S9151">
        <v>2020</v>
      </c>
      <c r="T9151">
        <v>1</v>
      </c>
      <c r="U9151">
        <v>2</v>
      </c>
    </row>
    <row r="9152" spans="1:21" x14ac:dyDescent="0.3">
      <c r="A9152" s="5" t="s">
        <v>168</v>
      </c>
      <c r="B9152" s="5" t="s">
        <v>206</v>
      </c>
      <c r="C9152" s="5" t="s">
        <v>110</v>
      </c>
      <c r="D9152" s="5" t="s">
        <v>474</v>
      </c>
      <c r="E9152" s="5" t="s">
        <v>172</v>
      </c>
      <c r="F9152" s="6">
        <v>43840</v>
      </c>
      <c r="G9152" s="5" t="s">
        <v>148</v>
      </c>
      <c r="H9152" s="5" t="s">
        <v>371</v>
      </c>
      <c r="I9152">
        <v>43658</v>
      </c>
      <c r="J9152">
        <v>182</v>
      </c>
      <c r="K9152">
        <v>1277.8</v>
      </c>
      <c r="L9152">
        <v>10</v>
      </c>
      <c r="M9152">
        <v>46000.800000000003</v>
      </c>
      <c r="N9152">
        <v>29861.759999999998</v>
      </c>
      <c r="O9152">
        <v>2986.1759999999999</v>
      </c>
      <c r="P9152">
        <v>127.78</v>
      </c>
      <c r="Q9152">
        <v>36</v>
      </c>
      <c r="R9152">
        <v>16139.04</v>
      </c>
      <c r="S9152">
        <v>2020</v>
      </c>
      <c r="T9152">
        <v>1</v>
      </c>
      <c r="U9152">
        <v>2</v>
      </c>
    </row>
    <row r="9153" spans="1:21" x14ac:dyDescent="0.3">
      <c r="A9153" s="5" t="s">
        <v>168</v>
      </c>
      <c r="B9153" s="5" t="s">
        <v>206</v>
      </c>
      <c r="C9153" s="5" t="s">
        <v>110</v>
      </c>
      <c r="D9153" s="5" t="s">
        <v>474</v>
      </c>
      <c r="E9153" s="5" t="s">
        <v>172</v>
      </c>
      <c r="F9153" s="6">
        <v>43840</v>
      </c>
      <c r="G9153" s="5" t="s">
        <v>148</v>
      </c>
      <c r="H9153" s="5" t="s">
        <v>194</v>
      </c>
      <c r="I9153">
        <v>43658</v>
      </c>
      <c r="J9153">
        <v>182</v>
      </c>
      <c r="K9153">
        <v>239.6</v>
      </c>
      <c r="L9153">
        <v>2</v>
      </c>
      <c r="M9153">
        <v>8625.6</v>
      </c>
      <c r="N9153">
        <v>5972.3519999999999</v>
      </c>
      <c r="O9153">
        <v>2986.1759999999999</v>
      </c>
      <c r="P9153">
        <v>119.8</v>
      </c>
      <c r="Q9153">
        <v>36</v>
      </c>
      <c r="R9153">
        <v>2653.248</v>
      </c>
      <c r="S9153">
        <v>2020</v>
      </c>
      <c r="T9153">
        <v>1</v>
      </c>
      <c r="U9153">
        <v>2</v>
      </c>
    </row>
    <row r="9154" spans="1:21" x14ac:dyDescent="0.3">
      <c r="A9154" s="5" t="s">
        <v>168</v>
      </c>
      <c r="B9154" s="5" t="s">
        <v>206</v>
      </c>
      <c r="C9154" s="5" t="s">
        <v>112</v>
      </c>
      <c r="D9154" s="5" t="s">
        <v>497</v>
      </c>
      <c r="E9154" s="5" t="s">
        <v>172</v>
      </c>
      <c r="F9154" s="6">
        <v>43840</v>
      </c>
      <c r="G9154" s="5" t="s">
        <v>148</v>
      </c>
      <c r="H9154" s="5" t="s">
        <v>194</v>
      </c>
      <c r="I9154">
        <v>43726</v>
      </c>
      <c r="J9154">
        <v>114</v>
      </c>
      <c r="K9154">
        <v>282.39999999999998</v>
      </c>
      <c r="L9154">
        <v>2</v>
      </c>
      <c r="M9154">
        <v>10166.4</v>
      </c>
      <c r="N9154">
        <v>2932.9430000000002</v>
      </c>
      <c r="O9154">
        <v>1466.471</v>
      </c>
      <c r="P9154">
        <v>141.19999999999999</v>
      </c>
      <c r="Q9154">
        <v>36</v>
      </c>
      <c r="R9154">
        <v>7233.4570000000003</v>
      </c>
      <c r="S9154">
        <v>2020</v>
      </c>
      <c r="T9154">
        <v>1</v>
      </c>
      <c r="U9154">
        <v>2</v>
      </c>
    </row>
    <row r="9155" spans="1:21" x14ac:dyDescent="0.3">
      <c r="A9155" s="5" t="s">
        <v>168</v>
      </c>
      <c r="B9155" s="5" t="s">
        <v>175</v>
      </c>
      <c r="C9155" s="5" t="s">
        <v>85</v>
      </c>
      <c r="D9155" s="5" t="s">
        <v>502</v>
      </c>
      <c r="E9155" s="5" t="s">
        <v>172</v>
      </c>
      <c r="F9155" s="6">
        <v>43841</v>
      </c>
      <c r="G9155" s="5" t="s">
        <v>148</v>
      </c>
      <c r="H9155" s="5" t="s">
        <v>197</v>
      </c>
      <c r="I9155">
        <v>43674</v>
      </c>
      <c r="J9155">
        <v>167</v>
      </c>
      <c r="K9155">
        <v>438</v>
      </c>
      <c r="L9155">
        <v>4</v>
      </c>
      <c r="M9155">
        <v>15768</v>
      </c>
      <c r="N9155">
        <v>11520.976000000001</v>
      </c>
      <c r="O9155">
        <v>2880.2440000000001</v>
      </c>
      <c r="P9155">
        <v>109.5</v>
      </c>
      <c r="Q9155">
        <v>36</v>
      </c>
      <c r="R9155">
        <v>4247.0240000000003</v>
      </c>
      <c r="S9155">
        <v>2020</v>
      </c>
      <c r="T9155">
        <v>1</v>
      </c>
      <c r="U9155">
        <v>2</v>
      </c>
    </row>
    <row r="9156" spans="1:21" x14ac:dyDescent="0.3">
      <c r="A9156" s="5" t="s">
        <v>168</v>
      </c>
      <c r="B9156" s="5" t="s">
        <v>175</v>
      </c>
      <c r="C9156" s="5" t="s">
        <v>85</v>
      </c>
      <c r="D9156" s="5" t="s">
        <v>502</v>
      </c>
      <c r="E9156" s="5" t="s">
        <v>172</v>
      </c>
      <c r="F9156" s="6">
        <v>43841</v>
      </c>
      <c r="G9156" s="5" t="s">
        <v>148</v>
      </c>
      <c r="H9156" s="5" t="s">
        <v>198</v>
      </c>
      <c r="I9156">
        <v>43674</v>
      </c>
      <c r="J9156">
        <v>167</v>
      </c>
      <c r="K9156">
        <v>93.5</v>
      </c>
      <c r="L9156">
        <v>1</v>
      </c>
      <c r="M9156">
        <v>3366</v>
      </c>
      <c r="N9156">
        <v>2880.2440000000001</v>
      </c>
      <c r="O9156">
        <v>2880.2440000000001</v>
      </c>
      <c r="P9156">
        <v>93.5</v>
      </c>
      <c r="Q9156">
        <v>36</v>
      </c>
      <c r="R9156">
        <v>485.75599999999997</v>
      </c>
      <c r="S9156">
        <v>2020</v>
      </c>
      <c r="T9156">
        <v>1</v>
      </c>
      <c r="U9156">
        <v>2</v>
      </c>
    </row>
    <row r="9157" spans="1:21" x14ac:dyDescent="0.3">
      <c r="A9157" s="5" t="s">
        <v>168</v>
      </c>
      <c r="B9157" s="5" t="s">
        <v>175</v>
      </c>
      <c r="C9157" s="5" t="s">
        <v>85</v>
      </c>
      <c r="D9157" s="5" t="s">
        <v>502</v>
      </c>
      <c r="E9157" s="5" t="s">
        <v>172</v>
      </c>
      <c r="F9157" s="6">
        <v>43841</v>
      </c>
      <c r="G9157" s="5" t="s">
        <v>148</v>
      </c>
      <c r="H9157" s="5" t="s">
        <v>208</v>
      </c>
      <c r="I9157">
        <v>43674</v>
      </c>
      <c r="J9157">
        <v>167</v>
      </c>
      <c r="K9157">
        <v>100.5</v>
      </c>
      <c r="L9157">
        <v>1</v>
      </c>
      <c r="M9157">
        <v>3316.5</v>
      </c>
      <c r="N9157">
        <v>2880.2440000000001</v>
      </c>
      <c r="O9157">
        <v>2880.2440000000001</v>
      </c>
      <c r="P9157">
        <v>100.5</v>
      </c>
      <c r="Q9157">
        <v>33</v>
      </c>
      <c r="R9157">
        <v>436.25599999999997</v>
      </c>
      <c r="S9157">
        <v>2020</v>
      </c>
      <c r="T9157">
        <v>1</v>
      </c>
      <c r="U9157">
        <v>2</v>
      </c>
    </row>
    <row r="9158" spans="1:21" x14ac:dyDescent="0.3">
      <c r="A9158" s="5" t="s">
        <v>168</v>
      </c>
      <c r="B9158" s="5" t="s">
        <v>175</v>
      </c>
      <c r="C9158" s="5" t="s">
        <v>85</v>
      </c>
      <c r="D9158" s="5" t="s">
        <v>502</v>
      </c>
      <c r="E9158" s="5" t="s">
        <v>172</v>
      </c>
      <c r="F9158" s="6">
        <v>43841</v>
      </c>
      <c r="G9158" s="5" t="s">
        <v>148</v>
      </c>
      <c r="H9158" s="5" t="s">
        <v>178</v>
      </c>
      <c r="I9158">
        <v>43674</v>
      </c>
      <c r="J9158">
        <v>167</v>
      </c>
      <c r="K9158">
        <v>175.5</v>
      </c>
      <c r="L9158">
        <v>2</v>
      </c>
      <c r="M9158">
        <v>6318</v>
      </c>
      <c r="N9158">
        <v>5760.4880000000003</v>
      </c>
      <c r="O9158">
        <v>2880.2440000000001</v>
      </c>
      <c r="P9158">
        <v>87.75</v>
      </c>
      <c r="Q9158">
        <v>36</v>
      </c>
      <c r="R9158">
        <v>557.51199999999994</v>
      </c>
      <c r="S9158">
        <v>2020</v>
      </c>
      <c r="T9158">
        <v>1</v>
      </c>
      <c r="U9158">
        <v>2</v>
      </c>
    </row>
    <row r="9159" spans="1:21" x14ac:dyDescent="0.3">
      <c r="A9159" s="5" t="s">
        <v>168</v>
      </c>
      <c r="B9159" s="5" t="s">
        <v>175</v>
      </c>
      <c r="C9159" s="5" t="s">
        <v>85</v>
      </c>
      <c r="D9159" s="5" t="s">
        <v>502</v>
      </c>
      <c r="E9159" s="5" t="s">
        <v>172</v>
      </c>
      <c r="F9159" s="6">
        <v>43841</v>
      </c>
      <c r="G9159" s="5" t="s">
        <v>148</v>
      </c>
      <c r="H9159" s="5" t="s">
        <v>311</v>
      </c>
      <c r="I9159">
        <v>43674</v>
      </c>
      <c r="J9159">
        <v>167</v>
      </c>
      <c r="K9159">
        <v>94.5</v>
      </c>
      <c r="L9159">
        <v>1</v>
      </c>
      <c r="M9159">
        <v>3402</v>
      </c>
      <c r="N9159">
        <v>2880.2440000000001</v>
      </c>
      <c r="O9159">
        <v>2880.2440000000001</v>
      </c>
      <c r="P9159">
        <v>94.5</v>
      </c>
      <c r="Q9159">
        <v>36</v>
      </c>
      <c r="R9159">
        <v>521.75599999999997</v>
      </c>
      <c r="S9159">
        <v>2020</v>
      </c>
      <c r="T9159">
        <v>1</v>
      </c>
      <c r="U9159">
        <v>2</v>
      </c>
    </row>
    <row r="9160" spans="1:21" x14ac:dyDescent="0.3">
      <c r="A9160" s="5" t="s">
        <v>168</v>
      </c>
      <c r="B9160" s="5" t="s">
        <v>175</v>
      </c>
      <c r="C9160" s="5" t="s">
        <v>85</v>
      </c>
      <c r="D9160" s="5" t="s">
        <v>502</v>
      </c>
      <c r="E9160" s="5" t="s">
        <v>172</v>
      </c>
      <c r="F9160" s="6">
        <v>43841</v>
      </c>
      <c r="G9160" s="5" t="s">
        <v>148</v>
      </c>
      <c r="H9160" s="5" t="s">
        <v>235</v>
      </c>
      <c r="I9160">
        <v>43674</v>
      </c>
      <c r="J9160">
        <v>167</v>
      </c>
      <c r="K9160">
        <v>106.5</v>
      </c>
      <c r="L9160">
        <v>1</v>
      </c>
      <c r="M9160">
        <v>3834</v>
      </c>
      <c r="N9160">
        <v>2880.2440000000001</v>
      </c>
      <c r="O9160">
        <v>2880.2440000000001</v>
      </c>
      <c r="P9160">
        <v>106.5</v>
      </c>
      <c r="Q9160">
        <v>36</v>
      </c>
      <c r="R9160">
        <v>953.75599999999997</v>
      </c>
      <c r="S9160">
        <v>2020</v>
      </c>
      <c r="T9160">
        <v>1</v>
      </c>
      <c r="U9160">
        <v>2</v>
      </c>
    </row>
    <row r="9161" spans="1:21" x14ac:dyDescent="0.3">
      <c r="A9161" s="5" t="s">
        <v>168</v>
      </c>
      <c r="B9161" s="5" t="s">
        <v>175</v>
      </c>
      <c r="C9161" s="5" t="s">
        <v>85</v>
      </c>
      <c r="D9161" s="5" t="s">
        <v>502</v>
      </c>
      <c r="E9161" s="5" t="s">
        <v>172</v>
      </c>
      <c r="F9161" s="6">
        <v>43841</v>
      </c>
      <c r="G9161" s="5" t="s">
        <v>148</v>
      </c>
      <c r="H9161" s="5" t="s">
        <v>190</v>
      </c>
      <c r="I9161">
        <v>43674</v>
      </c>
      <c r="J9161">
        <v>167</v>
      </c>
      <c r="K9161">
        <v>90</v>
      </c>
      <c r="L9161">
        <v>1</v>
      </c>
      <c r="M9161">
        <v>3240</v>
      </c>
      <c r="N9161">
        <v>2880.2440000000001</v>
      </c>
      <c r="O9161">
        <v>2880.2440000000001</v>
      </c>
      <c r="P9161">
        <v>90</v>
      </c>
      <c r="Q9161">
        <v>36</v>
      </c>
      <c r="R9161">
        <v>359.75599999999997</v>
      </c>
      <c r="S9161">
        <v>2020</v>
      </c>
      <c r="T9161">
        <v>1</v>
      </c>
      <c r="U9161">
        <v>2</v>
      </c>
    </row>
    <row r="9162" spans="1:21" x14ac:dyDescent="0.3">
      <c r="A9162" s="5" t="s">
        <v>168</v>
      </c>
      <c r="B9162" s="5" t="s">
        <v>175</v>
      </c>
      <c r="C9162" s="5" t="s">
        <v>86</v>
      </c>
      <c r="D9162" s="5" t="s">
        <v>480</v>
      </c>
      <c r="E9162" s="5" t="s">
        <v>172</v>
      </c>
      <c r="F9162" s="6">
        <v>43841</v>
      </c>
      <c r="G9162" s="5" t="s">
        <v>148</v>
      </c>
      <c r="H9162" s="5" t="s">
        <v>173</v>
      </c>
      <c r="I9162">
        <v>43681</v>
      </c>
      <c r="J9162">
        <v>160</v>
      </c>
      <c r="K9162">
        <v>681</v>
      </c>
      <c r="L9162">
        <v>7</v>
      </c>
      <c r="M9162">
        <v>24516</v>
      </c>
      <c r="N9162">
        <v>15199.523999999999</v>
      </c>
      <c r="O9162">
        <v>2171.3609999999999</v>
      </c>
      <c r="P9162">
        <v>97.285714285714292</v>
      </c>
      <c r="Q9162">
        <v>36</v>
      </c>
      <c r="R9162">
        <v>9316.4760000000006</v>
      </c>
      <c r="S9162">
        <v>2020</v>
      </c>
      <c r="T9162">
        <v>1</v>
      </c>
      <c r="U9162">
        <v>2</v>
      </c>
    </row>
    <row r="9163" spans="1:21" x14ac:dyDescent="0.3">
      <c r="A9163" s="5" t="s">
        <v>168</v>
      </c>
      <c r="B9163" s="5" t="s">
        <v>175</v>
      </c>
      <c r="C9163" s="5" t="s">
        <v>86</v>
      </c>
      <c r="D9163" s="5" t="s">
        <v>480</v>
      </c>
      <c r="E9163" s="5" t="s">
        <v>172</v>
      </c>
      <c r="F9163" s="6">
        <v>43841</v>
      </c>
      <c r="G9163" s="5" t="s">
        <v>148</v>
      </c>
      <c r="H9163" s="5" t="s">
        <v>173</v>
      </c>
      <c r="I9163">
        <v>43681</v>
      </c>
      <c r="J9163">
        <v>160</v>
      </c>
      <c r="K9163">
        <v>790</v>
      </c>
      <c r="L9163">
        <v>8</v>
      </c>
      <c r="M9163">
        <v>28440</v>
      </c>
      <c r="N9163">
        <v>17370.884999999998</v>
      </c>
      <c r="O9163">
        <v>2171.3609999999999</v>
      </c>
      <c r="P9163">
        <v>98.75</v>
      </c>
      <c r="Q9163">
        <v>36</v>
      </c>
      <c r="R9163">
        <v>11069.115</v>
      </c>
      <c r="S9163">
        <v>2020</v>
      </c>
      <c r="T9163">
        <v>1</v>
      </c>
      <c r="U9163">
        <v>2</v>
      </c>
    </row>
    <row r="9164" spans="1:21" x14ac:dyDescent="0.3">
      <c r="A9164" s="5" t="s">
        <v>168</v>
      </c>
      <c r="B9164" s="5" t="s">
        <v>175</v>
      </c>
      <c r="C9164" s="5" t="s">
        <v>87</v>
      </c>
      <c r="D9164" s="5" t="s">
        <v>503</v>
      </c>
      <c r="E9164" s="5" t="s">
        <v>172</v>
      </c>
      <c r="F9164" s="6">
        <v>43841</v>
      </c>
      <c r="G9164" s="5" t="s">
        <v>148</v>
      </c>
      <c r="H9164" s="5" t="s">
        <v>178</v>
      </c>
      <c r="I9164">
        <v>43667</v>
      </c>
      <c r="J9164">
        <v>174</v>
      </c>
      <c r="K9164">
        <v>99</v>
      </c>
      <c r="L9164">
        <v>1</v>
      </c>
      <c r="M9164">
        <v>3564</v>
      </c>
      <c r="N9164">
        <v>2548.6190000000001</v>
      </c>
      <c r="O9164">
        <v>2548.6190000000001</v>
      </c>
      <c r="P9164">
        <v>99</v>
      </c>
      <c r="Q9164">
        <v>36</v>
      </c>
      <c r="R9164">
        <v>1015.381</v>
      </c>
      <c r="S9164">
        <v>2020</v>
      </c>
      <c r="T9164">
        <v>1</v>
      </c>
      <c r="U9164">
        <v>2</v>
      </c>
    </row>
    <row r="9165" spans="1:21" x14ac:dyDescent="0.3">
      <c r="A9165" s="5" t="s">
        <v>168</v>
      </c>
      <c r="B9165" s="5" t="s">
        <v>175</v>
      </c>
      <c r="C9165" s="5" t="s">
        <v>87</v>
      </c>
      <c r="D9165" s="5" t="s">
        <v>503</v>
      </c>
      <c r="E9165" s="5" t="s">
        <v>172</v>
      </c>
      <c r="F9165" s="6">
        <v>43841</v>
      </c>
      <c r="G9165" s="5" t="s">
        <v>148</v>
      </c>
      <c r="H9165" s="5" t="s">
        <v>198</v>
      </c>
      <c r="I9165">
        <v>43667</v>
      </c>
      <c r="J9165">
        <v>174</v>
      </c>
      <c r="K9165">
        <v>109.5</v>
      </c>
      <c r="L9165">
        <v>1</v>
      </c>
      <c r="M9165">
        <v>3942</v>
      </c>
      <c r="N9165">
        <v>2548.6190000000001</v>
      </c>
      <c r="O9165">
        <v>2548.6190000000001</v>
      </c>
      <c r="P9165">
        <v>109.5</v>
      </c>
      <c r="Q9165">
        <v>36</v>
      </c>
      <c r="R9165">
        <v>1393.3810000000001</v>
      </c>
      <c r="S9165">
        <v>2020</v>
      </c>
      <c r="T9165">
        <v>1</v>
      </c>
      <c r="U9165">
        <v>2</v>
      </c>
    </row>
    <row r="9166" spans="1:21" x14ac:dyDescent="0.3">
      <c r="A9166" s="5" t="s">
        <v>168</v>
      </c>
      <c r="B9166" s="5" t="s">
        <v>175</v>
      </c>
      <c r="C9166" s="5" t="s">
        <v>87</v>
      </c>
      <c r="D9166" s="5" t="s">
        <v>503</v>
      </c>
      <c r="E9166" s="5" t="s">
        <v>172</v>
      </c>
      <c r="F9166" s="6">
        <v>43841</v>
      </c>
      <c r="G9166" s="5" t="s">
        <v>148</v>
      </c>
      <c r="H9166" s="5" t="s">
        <v>311</v>
      </c>
      <c r="I9166">
        <v>43667</v>
      </c>
      <c r="J9166">
        <v>174</v>
      </c>
      <c r="K9166">
        <v>99.5</v>
      </c>
      <c r="L9166">
        <v>1</v>
      </c>
      <c r="M9166">
        <v>3582</v>
      </c>
      <c r="N9166">
        <v>2548.6190000000001</v>
      </c>
      <c r="O9166">
        <v>2548.6190000000001</v>
      </c>
      <c r="P9166">
        <v>99.5</v>
      </c>
      <c r="Q9166">
        <v>36</v>
      </c>
      <c r="R9166">
        <v>1033.3810000000001</v>
      </c>
      <c r="S9166">
        <v>2020</v>
      </c>
      <c r="T9166">
        <v>1</v>
      </c>
      <c r="U9166">
        <v>2</v>
      </c>
    </row>
    <row r="9167" spans="1:21" x14ac:dyDescent="0.3">
      <c r="A9167" s="5" t="s">
        <v>168</v>
      </c>
      <c r="B9167" s="5" t="s">
        <v>175</v>
      </c>
      <c r="C9167" s="5" t="s">
        <v>87</v>
      </c>
      <c r="D9167" s="5" t="s">
        <v>503</v>
      </c>
      <c r="E9167" s="5" t="s">
        <v>172</v>
      </c>
      <c r="F9167" s="6">
        <v>43841</v>
      </c>
      <c r="G9167" s="5" t="s">
        <v>148</v>
      </c>
      <c r="H9167" s="5" t="s">
        <v>197</v>
      </c>
      <c r="I9167">
        <v>43667</v>
      </c>
      <c r="J9167">
        <v>174</v>
      </c>
      <c r="K9167">
        <v>435</v>
      </c>
      <c r="L9167">
        <v>4</v>
      </c>
      <c r="M9167">
        <v>15660</v>
      </c>
      <c r="N9167">
        <v>10194.475</v>
      </c>
      <c r="O9167">
        <v>2548.6190000000001</v>
      </c>
      <c r="P9167">
        <v>108.75</v>
      </c>
      <c r="Q9167">
        <v>36</v>
      </c>
      <c r="R9167">
        <v>5465.5249999999996</v>
      </c>
      <c r="S9167">
        <v>2020</v>
      </c>
      <c r="T9167">
        <v>1</v>
      </c>
      <c r="U9167">
        <v>2</v>
      </c>
    </row>
    <row r="9168" spans="1:21" x14ac:dyDescent="0.3">
      <c r="A9168" s="5" t="s">
        <v>168</v>
      </c>
      <c r="B9168" s="5" t="s">
        <v>175</v>
      </c>
      <c r="C9168" s="5" t="s">
        <v>87</v>
      </c>
      <c r="D9168" s="5" t="s">
        <v>503</v>
      </c>
      <c r="E9168" s="5" t="s">
        <v>172</v>
      </c>
      <c r="F9168" s="6">
        <v>43841</v>
      </c>
      <c r="G9168" s="5" t="s">
        <v>148</v>
      </c>
      <c r="H9168" s="5" t="s">
        <v>351</v>
      </c>
      <c r="I9168">
        <v>43667</v>
      </c>
      <c r="J9168">
        <v>174</v>
      </c>
      <c r="K9168">
        <v>229</v>
      </c>
      <c r="L9168">
        <v>2</v>
      </c>
      <c r="M9168">
        <v>8244</v>
      </c>
      <c r="N9168">
        <v>5097.2380000000003</v>
      </c>
      <c r="O9168">
        <v>2548.6190000000001</v>
      </c>
      <c r="P9168">
        <v>114.5</v>
      </c>
      <c r="Q9168">
        <v>36</v>
      </c>
      <c r="R9168">
        <v>3146.7620000000002</v>
      </c>
      <c r="S9168">
        <v>2020</v>
      </c>
      <c r="T9168">
        <v>1</v>
      </c>
      <c r="U9168">
        <v>2</v>
      </c>
    </row>
    <row r="9169" spans="1:21" x14ac:dyDescent="0.3">
      <c r="A9169" s="5" t="s">
        <v>168</v>
      </c>
      <c r="B9169" s="5" t="s">
        <v>175</v>
      </c>
      <c r="C9169" s="5" t="s">
        <v>87</v>
      </c>
      <c r="D9169" s="5" t="s">
        <v>503</v>
      </c>
      <c r="E9169" s="5" t="s">
        <v>172</v>
      </c>
      <c r="F9169" s="6">
        <v>43841</v>
      </c>
      <c r="G9169" s="5" t="s">
        <v>148</v>
      </c>
      <c r="H9169" s="5" t="s">
        <v>190</v>
      </c>
      <c r="I9169">
        <v>43667</v>
      </c>
      <c r="J9169">
        <v>174</v>
      </c>
      <c r="K9169">
        <v>92</v>
      </c>
      <c r="L9169">
        <v>1</v>
      </c>
      <c r="M9169">
        <v>3312</v>
      </c>
      <c r="N9169">
        <v>2548.6190000000001</v>
      </c>
      <c r="O9169">
        <v>2548.6190000000001</v>
      </c>
      <c r="P9169">
        <v>92</v>
      </c>
      <c r="Q9169">
        <v>36</v>
      </c>
      <c r="R9169">
        <v>763.38099999999997</v>
      </c>
      <c r="S9169">
        <v>2020</v>
      </c>
      <c r="T9169">
        <v>1</v>
      </c>
      <c r="U9169">
        <v>2</v>
      </c>
    </row>
    <row r="9170" spans="1:21" x14ac:dyDescent="0.3">
      <c r="A9170" s="5" t="s">
        <v>168</v>
      </c>
      <c r="B9170" s="5" t="s">
        <v>175</v>
      </c>
      <c r="C9170" s="5" t="s">
        <v>87</v>
      </c>
      <c r="D9170" s="5" t="s">
        <v>503</v>
      </c>
      <c r="E9170" s="5" t="s">
        <v>172</v>
      </c>
      <c r="F9170" s="6">
        <v>43841</v>
      </c>
      <c r="G9170" s="5" t="s">
        <v>148</v>
      </c>
      <c r="H9170" s="5" t="s">
        <v>178</v>
      </c>
      <c r="I9170">
        <v>43667</v>
      </c>
      <c r="J9170">
        <v>174</v>
      </c>
      <c r="K9170">
        <v>338</v>
      </c>
      <c r="L9170">
        <v>3</v>
      </c>
      <c r="M9170">
        <v>12168</v>
      </c>
      <c r="N9170">
        <v>7645.857</v>
      </c>
      <c r="O9170">
        <v>2548.6190000000001</v>
      </c>
      <c r="P9170">
        <v>112.66666666666667</v>
      </c>
      <c r="Q9170">
        <v>36</v>
      </c>
      <c r="R9170">
        <v>4522.143</v>
      </c>
      <c r="S9170">
        <v>2020</v>
      </c>
      <c r="T9170">
        <v>1</v>
      </c>
      <c r="U9170">
        <v>2</v>
      </c>
    </row>
    <row r="9171" spans="1:21" x14ac:dyDescent="0.3">
      <c r="A9171" s="5" t="s">
        <v>168</v>
      </c>
      <c r="B9171" s="5" t="s">
        <v>206</v>
      </c>
      <c r="C9171" s="5" t="s">
        <v>103</v>
      </c>
      <c r="D9171" s="5" t="s">
        <v>472</v>
      </c>
      <c r="E9171" s="5" t="s">
        <v>172</v>
      </c>
      <c r="F9171" s="6">
        <v>43841</v>
      </c>
      <c r="G9171" s="5" t="s">
        <v>148</v>
      </c>
      <c r="H9171" s="5" t="s">
        <v>371</v>
      </c>
      <c r="I9171">
        <v>43665</v>
      </c>
      <c r="J9171">
        <v>176</v>
      </c>
      <c r="K9171">
        <v>1134.8</v>
      </c>
      <c r="L9171">
        <v>10</v>
      </c>
      <c r="M9171">
        <v>40852.800000000003</v>
      </c>
      <c r="N9171">
        <v>26356.861000000001</v>
      </c>
      <c r="O9171">
        <v>2635.6860000000001</v>
      </c>
      <c r="P9171">
        <v>113.47999999999999</v>
      </c>
      <c r="Q9171">
        <v>36</v>
      </c>
      <c r="R9171">
        <v>14495.939</v>
      </c>
      <c r="S9171">
        <v>2020</v>
      </c>
      <c r="T9171">
        <v>1</v>
      </c>
      <c r="U9171">
        <v>2</v>
      </c>
    </row>
    <row r="9172" spans="1:21" x14ac:dyDescent="0.3">
      <c r="A9172" s="5" t="s">
        <v>168</v>
      </c>
      <c r="B9172" s="5" t="s">
        <v>206</v>
      </c>
      <c r="C9172" s="5" t="s">
        <v>103</v>
      </c>
      <c r="D9172" s="5" t="s">
        <v>472</v>
      </c>
      <c r="E9172" s="5" t="s">
        <v>172</v>
      </c>
      <c r="F9172" s="6">
        <v>43841</v>
      </c>
      <c r="G9172" s="5" t="s">
        <v>148</v>
      </c>
      <c r="H9172" s="5" t="s">
        <v>178</v>
      </c>
      <c r="I9172">
        <v>43665</v>
      </c>
      <c r="J9172">
        <v>176</v>
      </c>
      <c r="K9172">
        <v>365</v>
      </c>
      <c r="L9172">
        <v>3</v>
      </c>
      <c r="M9172">
        <v>13140</v>
      </c>
      <c r="N9172">
        <v>7907.058</v>
      </c>
      <c r="O9172">
        <v>2635.6860000000001</v>
      </c>
      <c r="P9172">
        <v>121.66666666666667</v>
      </c>
      <c r="Q9172">
        <v>36</v>
      </c>
      <c r="R9172">
        <v>5232.942</v>
      </c>
      <c r="S9172">
        <v>2020</v>
      </c>
      <c r="T9172">
        <v>1</v>
      </c>
      <c r="U9172">
        <v>2</v>
      </c>
    </row>
    <row r="9173" spans="1:21" x14ac:dyDescent="0.3">
      <c r="A9173" s="5" t="s">
        <v>168</v>
      </c>
      <c r="B9173" s="5" t="s">
        <v>206</v>
      </c>
      <c r="C9173" s="5" t="s">
        <v>103</v>
      </c>
      <c r="D9173" s="5" t="s">
        <v>472</v>
      </c>
      <c r="E9173" s="5" t="s">
        <v>172</v>
      </c>
      <c r="F9173" s="6">
        <v>43841</v>
      </c>
      <c r="G9173" s="5" t="s">
        <v>148</v>
      </c>
      <c r="H9173" s="5" t="s">
        <v>198</v>
      </c>
      <c r="I9173">
        <v>43665</v>
      </c>
      <c r="J9173">
        <v>176</v>
      </c>
      <c r="K9173">
        <v>138.6</v>
      </c>
      <c r="L9173">
        <v>1</v>
      </c>
      <c r="M9173">
        <v>4989.6000000000004</v>
      </c>
      <c r="N9173">
        <v>2635.6860000000001</v>
      </c>
      <c r="O9173">
        <v>2635.6860000000001</v>
      </c>
      <c r="P9173">
        <v>138.6</v>
      </c>
      <c r="Q9173">
        <v>36</v>
      </c>
      <c r="R9173">
        <v>2353.9140000000002</v>
      </c>
      <c r="S9173">
        <v>2020</v>
      </c>
      <c r="T9173">
        <v>1</v>
      </c>
      <c r="U9173">
        <v>2</v>
      </c>
    </row>
    <row r="9174" spans="1:21" x14ac:dyDescent="0.3">
      <c r="A9174" s="5" t="s">
        <v>168</v>
      </c>
      <c r="B9174" s="5" t="s">
        <v>206</v>
      </c>
      <c r="C9174" s="5" t="s">
        <v>103</v>
      </c>
      <c r="D9174" s="5" t="s">
        <v>472</v>
      </c>
      <c r="E9174" s="5" t="s">
        <v>172</v>
      </c>
      <c r="F9174" s="6">
        <v>43841</v>
      </c>
      <c r="G9174" s="5" t="s">
        <v>148</v>
      </c>
      <c r="H9174" s="5" t="s">
        <v>197</v>
      </c>
      <c r="I9174">
        <v>43665</v>
      </c>
      <c r="J9174">
        <v>176</v>
      </c>
      <c r="K9174">
        <v>1392.6</v>
      </c>
      <c r="L9174">
        <v>11</v>
      </c>
      <c r="M9174">
        <v>50133.599999999999</v>
      </c>
      <c r="N9174">
        <v>28992.546999999999</v>
      </c>
      <c r="O9174">
        <v>2635.6860000000001</v>
      </c>
      <c r="P9174">
        <v>126.6</v>
      </c>
      <c r="Q9174">
        <v>36</v>
      </c>
      <c r="R9174">
        <v>21141.053</v>
      </c>
      <c r="S9174">
        <v>2020</v>
      </c>
      <c r="T9174">
        <v>1</v>
      </c>
      <c r="U9174">
        <v>2</v>
      </c>
    </row>
    <row r="9175" spans="1:21" x14ac:dyDescent="0.3">
      <c r="A9175" s="5" t="s">
        <v>168</v>
      </c>
      <c r="B9175" s="5" t="s">
        <v>206</v>
      </c>
      <c r="C9175" s="5" t="s">
        <v>103</v>
      </c>
      <c r="D9175" s="5" t="s">
        <v>472</v>
      </c>
      <c r="E9175" s="5" t="s">
        <v>172</v>
      </c>
      <c r="F9175" s="6">
        <v>43841</v>
      </c>
      <c r="G9175" s="5" t="s">
        <v>148</v>
      </c>
      <c r="H9175" s="5" t="s">
        <v>311</v>
      </c>
      <c r="I9175">
        <v>43665</v>
      </c>
      <c r="J9175">
        <v>176</v>
      </c>
      <c r="K9175">
        <v>257.60000000000002</v>
      </c>
      <c r="L9175">
        <v>2</v>
      </c>
      <c r="M9175">
        <v>9273.6</v>
      </c>
      <c r="N9175">
        <v>5271.3720000000003</v>
      </c>
      <c r="O9175">
        <v>2635.6860000000001</v>
      </c>
      <c r="P9175">
        <v>128.80000000000001</v>
      </c>
      <c r="Q9175">
        <v>36</v>
      </c>
      <c r="R9175">
        <v>4002.2280000000001</v>
      </c>
      <c r="S9175">
        <v>2020</v>
      </c>
      <c r="T9175">
        <v>1</v>
      </c>
      <c r="U9175">
        <v>2</v>
      </c>
    </row>
    <row r="9176" spans="1:21" x14ac:dyDescent="0.3">
      <c r="A9176" s="5" t="s">
        <v>168</v>
      </c>
      <c r="B9176" s="5" t="s">
        <v>206</v>
      </c>
      <c r="C9176" s="5" t="s">
        <v>103</v>
      </c>
      <c r="D9176" s="5" t="s">
        <v>472</v>
      </c>
      <c r="E9176" s="5" t="s">
        <v>172</v>
      </c>
      <c r="F9176" s="6">
        <v>43841</v>
      </c>
      <c r="G9176" s="5" t="s">
        <v>148</v>
      </c>
      <c r="H9176" s="5" t="s">
        <v>351</v>
      </c>
      <c r="I9176">
        <v>43665</v>
      </c>
      <c r="J9176">
        <v>176</v>
      </c>
      <c r="K9176">
        <v>480</v>
      </c>
      <c r="L9176">
        <v>4</v>
      </c>
      <c r="M9176">
        <v>17280</v>
      </c>
      <c r="N9176">
        <v>10542.744000000001</v>
      </c>
      <c r="O9176">
        <v>2635.6860000000001</v>
      </c>
      <c r="P9176">
        <v>120</v>
      </c>
      <c r="Q9176">
        <v>36</v>
      </c>
      <c r="R9176">
        <v>6737.2560000000003</v>
      </c>
      <c r="S9176">
        <v>2020</v>
      </c>
      <c r="T9176">
        <v>1</v>
      </c>
      <c r="U9176">
        <v>2</v>
      </c>
    </row>
    <row r="9177" spans="1:21" x14ac:dyDescent="0.3">
      <c r="A9177" s="5" t="s">
        <v>168</v>
      </c>
      <c r="B9177" s="5" t="s">
        <v>206</v>
      </c>
      <c r="C9177" s="5" t="s">
        <v>110</v>
      </c>
      <c r="D9177" s="5" t="s">
        <v>474</v>
      </c>
      <c r="E9177" s="5" t="s">
        <v>172</v>
      </c>
      <c r="F9177" s="6">
        <v>43841</v>
      </c>
      <c r="G9177" s="5" t="s">
        <v>148</v>
      </c>
      <c r="H9177" s="5" t="s">
        <v>173</v>
      </c>
      <c r="I9177">
        <v>43658</v>
      </c>
      <c r="J9177">
        <v>183</v>
      </c>
      <c r="K9177">
        <v>434.8</v>
      </c>
      <c r="L9177">
        <v>5</v>
      </c>
      <c r="M9177">
        <v>16957.2</v>
      </c>
      <c r="N9177">
        <v>14930.88</v>
      </c>
      <c r="O9177">
        <v>2986.1759999999999</v>
      </c>
      <c r="P9177">
        <v>86.960000000000008</v>
      </c>
      <c r="Q9177">
        <v>39</v>
      </c>
      <c r="R9177">
        <v>2026.32</v>
      </c>
      <c r="S9177">
        <v>2020</v>
      </c>
      <c r="T9177">
        <v>1</v>
      </c>
      <c r="U9177">
        <v>2</v>
      </c>
    </row>
    <row r="9178" spans="1:21" x14ac:dyDescent="0.3">
      <c r="A9178" s="5" t="s">
        <v>168</v>
      </c>
      <c r="B9178" s="5" t="s">
        <v>169</v>
      </c>
      <c r="C9178" s="5" t="s">
        <v>170</v>
      </c>
      <c r="D9178" s="5" t="s">
        <v>460</v>
      </c>
      <c r="E9178" s="5" t="s">
        <v>172</v>
      </c>
      <c r="F9178" s="6">
        <v>43843</v>
      </c>
      <c r="G9178" s="5" t="s">
        <v>148</v>
      </c>
      <c r="H9178" s="5" t="s">
        <v>194</v>
      </c>
      <c r="I9178">
        <v>43574</v>
      </c>
      <c r="J9178">
        <v>269</v>
      </c>
      <c r="K9178">
        <v>282.39999999999998</v>
      </c>
      <c r="L9178">
        <v>2</v>
      </c>
      <c r="M9178">
        <v>10166.4</v>
      </c>
      <c r="N9178">
        <v>8947.1270000000004</v>
      </c>
      <c r="O9178">
        <v>4473.5630000000001</v>
      </c>
      <c r="P9178">
        <v>141.19999999999999</v>
      </c>
      <c r="Q9178">
        <v>36</v>
      </c>
      <c r="R9178">
        <v>1219.2729999999999</v>
      </c>
      <c r="S9178">
        <v>2020</v>
      </c>
      <c r="T9178">
        <v>1</v>
      </c>
      <c r="U9178">
        <v>3</v>
      </c>
    </row>
    <row r="9179" spans="1:21" x14ac:dyDescent="0.3">
      <c r="A9179" s="5" t="s">
        <v>168</v>
      </c>
      <c r="B9179" s="5" t="s">
        <v>169</v>
      </c>
      <c r="C9179" s="5" t="s">
        <v>170</v>
      </c>
      <c r="D9179" s="5" t="s">
        <v>454</v>
      </c>
      <c r="E9179" s="5" t="s">
        <v>172</v>
      </c>
      <c r="F9179" s="6">
        <v>43843</v>
      </c>
      <c r="G9179" s="5" t="s">
        <v>148</v>
      </c>
      <c r="H9179" s="5" t="s">
        <v>185</v>
      </c>
      <c r="I9179">
        <v>43590</v>
      </c>
      <c r="J9179">
        <v>253</v>
      </c>
      <c r="K9179">
        <v>450</v>
      </c>
      <c r="L9179">
        <v>2</v>
      </c>
      <c r="M9179">
        <v>8437.5</v>
      </c>
      <c r="N9179">
        <v>5837.8429999999998</v>
      </c>
      <c r="O9179">
        <v>2918.9209999999998</v>
      </c>
      <c r="P9179">
        <v>225</v>
      </c>
      <c r="Q9179">
        <v>18.75</v>
      </c>
      <c r="R9179">
        <v>2599.6570000000002</v>
      </c>
      <c r="S9179">
        <v>2020</v>
      </c>
      <c r="T9179">
        <v>1</v>
      </c>
      <c r="U9179">
        <v>3</v>
      </c>
    </row>
    <row r="9180" spans="1:21" x14ac:dyDescent="0.3">
      <c r="A9180" s="5" t="s">
        <v>168</v>
      </c>
      <c r="B9180" s="5" t="s">
        <v>169</v>
      </c>
      <c r="C9180" s="5" t="s">
        <v>170</v>
      </c>
      <c r="D9180" s="5" t="s">
        <v>471</v>
      </c>
      <c r="E9180" s="5" t="s">
        <v>172</v>
      </c>
      <c r="F9180" s="6">
        <v>43843</v>
      </c>
      <c r="G9180" s="5" t="s">
        <v>148</v>
      </c>
      <c r="H9180" s="5" t="s">
        <v>185</v>
      </c>
      <c r="I9180">
        <v>43604</v>
      </c>
      <c r="J9180">
        <v>239</v>
      </c>
      <c r="K9180">
        <v>350</v>
      </c>
      <c r="L9180">
        <v>3</v>
      </c>
      <c r="M9180">
        <v>13475</v>
      </c>
      <c r="N9180">
        <v>8486.9060000000009</v>
      </c>
      <c r="O9180">
        <v>2828.9690000000001</v>
      </c>
      <c r="P9180">
        <v>116.66666666666667</v>
      </c>
      <c r="Q9180">
        <v>38.5</v>
      </c>
      <c r="R9180">
        <v>4988.0940000000001</v>
      </c>
      <c r="S9180">
        <v>2020</v>
      </c>
      <c r="T9180">
        <v>1</v>
      </c>
      <c r="U9180">
        <v>3</v>
      </c>
    </row>
    <row r="9181" spans="1:21" x14ac:dyDescent="0.3">
      <c r="A9181" s="5" t="s">
        <v>168</v>
      </c>
      <c r="B9181" s="5" t="s">
        <v>169</v>
      </c>
      <c r="C9181" s="5" t="s">
        <v>170</v>
      </c>
      <c r="D9181" s="5" t="s">
        <v>473</v>
      </c>
      <c r="E9181" s="5" t="s">
        <v>172</v>
      </c>
      <c r="F9181" s="6">
        <v>43843</v>
      </c>
      <c r="G9181" s="5" t="s">
        <v>148</v>
      </c>
      <c r="H9181" s="5" t="s">
        <v>185</v>
      </c>
      <c r="I9181">
        <v>43651</v>
      </c>
      <c r="J9181">
        <v>192</v>
      </c>
      <c r="K9181">
        <v>450</v>
      </c>
      <c r="L9181">
        <v>2</v>
      </c>
      <c r="M9181">
        <v>8437.5</v>
      </c>
      <c r="N9181">
        <v>7396.5230000000001</v>
      </c>
      <c r="O9181">
        <v>3698.261</v>
      </c>
      <c r="P9181">
        <v>225</v>
      </c>
      <c r="Q9181">
        <v>18.75</v>
      </c>
      <c r="R9181">
        <v>1040.9770000000001</v>
      </c>
      <c r="S9181">
        <v>2020</v>
      </c>
      <c r="T9181">
        <v>1</v>
      </c>
      <c r="U9181">
        <v>3</v>
      </c>
    </row>
    <row r="9182" spans="1:21" x14ac:dyDescent="0.3">
      <c r="A9182" s="5" t="s">
        <v>168</v>
      </c>
      <c r="B9182" s="5" t="s">
        <v>175</v>
      </c>
      <c r="C9182" s="5" t="s">
        <v>85</v>
      </c>
      <c r="D9182" s="5" t="s">
        <v>502</v>
      </c>
      <c r="E9182" s="5" t="s">
        <v>172</v>
      </c>
      <c r="F9182" s="6">
        <v>43843</v>
      </c>
      <c r="G9182" s="5" t="s">
        <v>148</v>
      </c>
      <c r="H9182" s="5" t="s">
        <v>230</v>
      </c>
      <c r="I9182">
        <v>43674</v>
      </c>
      <c r="J9182">
        <v>169</v>
      </c>
      <c r="K9182">
        <v>1160</v>
      </c>
      <c r="L9182">
        <v>10</v>
      </c>
      <c r="M9182">
        <v>42340</v>
      </c>
      <c r="N9182">
        <v>28802.440999999999</v>
      </c>
      <c r="O9182">
        <v>2880.2440000000001</v>
      </c>
      <c r="P9182">
        <v>116</v>
      </c>
      <c r="Q9182">
        <v>36.5</v>
      </c>
      <c r="R9182">
        <v>13537.558999999999</v>
      </c>
      <c r="S9182">
        <v>2020</v>
      </c>
      <c r="T9182">
        <v>1</v>
      </c>
      <c r="U9182">
        <v>3</v>
      </c>
    </row>
    <row r="9183" spans="1:21" x14ac:dyDescent="0.3">
      <c r="A9183" s="5" t="s">
        <v>168</v>
      </c>
      <c r="B9183" s="5" t="s">
        <v>175</v>
      </c>
      <c r="C9183" s="5" t="s">
        <v>85</v>
      </c>
      <c r="D9183" s="5" t="s">
        <v>502</v>
      </c>
      <c r="E9183" s="5" t="s">
        <v>172</v>
      </c>
      <c r="F9183" s="6">
        <v>43843</v>
      </c>
      <c r="G9183" s="5" t="s">
        <v>148</v>
      </c>
      <c r="H9183" s="5" t="s">
        <v>216</v>
      </c>
      <c r="I9183">
        <v>43674</v>
      </c>
      <c r="J9183">
        <v>169</v>
      </c>
      <c r="K9183">
        <v>190</v>
      </c>
      <c r="L9183">
        <v>2</v>
      </c>
      <c r="M9183">
        <v>7030</v>
      </c>
      <c r="N9183">
        <v>5760.4880000000003</v>
      </c>
      <c r="O9183">
        <v>2880.2440000000001</v>
      </c>
      <c r="P9183">
        <v>95</v>
      </c>
      <c r="Q9183">
        <v>37</v>
      </c>
      <c r="R9183">
        <v>1269.5119999999999</v>
      </c>
      <c r="S9183">
        <v>2020</v>
      </c>
      <c r="T9183">
        <v>1</v>
      </c>
      <c r="U9183">
        <v>3</v>
      </c>
    </row>
    <row r="9184" spans="1:21" x14ac:dyDescent="0.3">
      <c r="A9184" s="5" t="s">
        <v>168</v>
      </c>
      <c r="B9184" s="5" t="s">
        <v>175</v>
      </c>
      <c r="C9184" s="5" t="s">
        <v>85</v>
      </c>
      <c r="D9184" s="5" t="s">
        <v>502</v>
      </c>
      <c r="E9184" s="5" t="s">
        <v>172</v>
      </c>
      <c r="F9184" s="6">
        <v>43843</v>
      </c>
      <c r="G9184" s="5" t="s">
        <v>148</v>
      </c>
      <c r="H9184" s="5" t="s">
        <v>222</v>
      </c>
      <c r="I9184">
        <v>43674</v>
      </c>
      <c r="J9184">
        <v>169</v>
      </c>
      <c r="K9184">
        <v>115</v>
      </c>
      <c r="L9184">
        <v>1</v>
      </c>
      <c r="M9184">
        <v>4255</v>
      </c>
      <c r="N9184">
        <v>2880.2440000000001</v>
      </c>
      <c r="O9184">
        <v>2880.2440000000001</v>
      </c>
      <c r="P9184">
        <v>115</v>
      </c>
      <c r="Q9184">
        <v>37</v>
      </c>
      <c r="R9184">
        <v>1374.7560000000001</v>
      </c>
      <c r="S9184">
        <v>2020</v>
      </c>
      <c r="T9184">
        <v>1</v>
      </c>
      <c r="U9184">
        <v>3</v>
      </c>
    </row>
    <row r="9185" spans="1:21" x14ac:dyDescent="0.3">
      <c r="A9185" s="5" t="s">
        <v>168</v>
      </c>
      <c r="B9185" s="5" t="s">
        <v>175</v>
      </c>
      <c r="C9185" s="5" t="s">
        <v>85</v>
      </c>
      <c r="D9185" s="5" t="s">
        <v>502</v>
      </c>
      <c r="E9185" s="5" t="s">
        <v>172</v>
      </c>
      <c r="F9185" s="6">
        <v>43843</v>
      </c>
      <c r="G9185" s="5" t="s">
        <v>148</v>
      </c>
      <c r="H9185" s="5" t="s">
        <v>217</v>
      </c>
      <c r="I9185">
        <v>43674</v>
      </c>
      <c r="J9185">
        <v>169</v>
      </c>
      <c r="K9185">
        <v>984</v>
      </c>
      <c r="L9185">
        <v>10</v>
      </c>
      <c r="M9185">
        <v>36408</v>
      </c>
      <c r="N9185">
        <v>28802.440999999999</v>
      </c>
      <c r="O9185">
        <v>2880.2440000000001</v>
      </c>
      <c r="P9185">
        <v>98.4</v>
      </c>
      <c r="Q9185">
        <v>37</v>
      </c>
      <c r="R9185">
        <v>7605.5590000000002</v>
      </c>
      <c r="S9185">
        <v>2020</v>
      </c>
      <c r="T9185">
        <v>1</v>
      </c>
      <c r="U9185">
        <v>3</v>
      </c>
    </row>
    <row r="9186" spans="1:21" x14ac:dyDescent="0.3">
      <c r="A9186" s="5" t="s">
        <v>168</v>
      </c>
      <c r="B9186" s="5" t="s">
        <v>175</v>
      </c>
      <c r="C9186" s="5" t="s">
        <v>85</v>
      </c>
      <c r="D9186" s="5" t="s">
        <v>502</v>
      </c>
      <c r="E9186" s="5" t="s">
        <v>172</v>
      </c>
      <c r="F9186" s="6">
        <v>43843</v>
      </c>
      <c r="G9186" s="5" t="s">
        <v>148</v>
      </c>
      <c r="H9186" s="5" t="s">
        <v>181</v>
      </c>
      <c r="I9186">
        <v>43674</v>
      </c>
      <c r="J9186">
        <v>169</v>
      </c>
      <c r="K9186">
        <v>187</v>
      </c>
      <c r="L9186">
        <v>2</v>
      </c>
      <c r="M9186">
        <v>6919</v>
      </c>
      <c r="N9186">
        <v>5760.4880000000003</v>
      </c>
      <c r="O9186">
        <v>2880.2440000000001</v>
      </c>
      <c r="P9186">
        <v>93.5</v>
      </c>
      <c r="Q9186">
        <v>37</v>
      </c>
      <c r="R9186">
        <v>1158.5119999999999</v>
      </c>
      <c r="S9186">
        <v>2020</v>
      </c>
      <c r="T9186">
        <v>1</v>
      </c>
      <c r="U9186">
        <v>3</v>
      </c>
    </row>
    <row r="9187" spans="1:21" x14ac:dyDescent="0.3">
      <c r="A9187" s="5" t="s">
        <v>168</v>
      </c>
      <c r="B9187" s="5" t="s">
        <v>175</v>
      </c>
      <c r="C9187" s="5" t="s">
        <v>85</v>
      </c>
      <c r="D9187" s="5" t="s">
        <v>502</v>
      </c>
      <c r="E9187" s="5" t="s">
        <v>172</v>
      </c>
      <c r="F9187" s="6">
        <v>43843</v>
      </c>
      <c r="G9187" s="5" t="s">
        <v>148</v>
      </c>
      <c r="H9187" s="5" t="s">
        <v>183</v>
      </c>
      <c r="I9187">
        <v>43674</v>
      </c>
      <c r="J9187">
        <v>169</v>
      </c>
      <c r="K9187">
        <v>310</v>
      </c>
      <c r="L9187">
        <v>3</v>
      </c>
      <c r="M9187">
        <v>11470</v>
      </c>
      <c r="N9187">
        <v>8640.732</v>
      </c>
      <c r="O9187">
        <v>2880.2440000000001</v>
      </c>
      <c r="P9187">
        <v>103.33333333333333</v>
      </c>
      <c r="Q9187">
        <v>37</v>
      </c>
      <c r="R9187">
        <v>2829.268</v>
      </c>
      <c r="S9187">
        <v>2020</v>
      </c>
      <c r="T9187">
        <v>1</v>
      </c>
      <c r="U9187">
        <v>3</v>
      </c>
    </row>
    <row r="9188" spans="1:21" x14ac:dyDescent="0.3">
      <c r="A9188" s="5" t="s">
        <v>168</v>
      </c>
      <c r="B9188" s="5" t="s">
        <v>175</v>
      </c>
      <c r="C9188" s="5" t="s">
        <v>85</v>
      </c>
      <c r="D9188" s="5" t="s">
        <v>502</v>
      </c>
      <c r="E9188" s="5" t="s">
        <v>172</v>
      </c>
      <c r="F9188" s="6">
        <v>43843</v>
      </c>
      <c r="G9188" s="5" t="s">
        <v>148</v>
      </c>
      <c r="H9188" s="5" t="s">
        <v>238</v>
      </c>
      <c r="I9188">
        <v>43674</v>
      </c>
      <c r="J9188">
        <v>169</v>
      </c>
      <c r="K9188">
        <v>223</v>
      </c>
      <c r="L9188">
        <v>2</v>
      </c>
      <c r="M9188">
        <v>8251</v>
      </c>
      <c r="N9188">
        <v>5760.4880000000003</v>
      </c>
      <c r="O9188">
        <v>2880.2440000000001</v>
      </c>
      <c r="P9188">
        <v>111.5</v>
      </c>
      <c r="Q9188">
        <v>37</v>
      </c>
      <c r="R9188">
        <v>2490.5120000000002</v>
      </c>
      <c r="S9188">
        <v>2020</v>
      </c>
      <c r="T9188">
        <v>1</v>
      </c>
      <c r="U9188">
        <v>3</v>
      </c>
    </row>
    <row r="9189" spans="1:21" x14ac:dyDescent="0.3">
      <c r="A9189" s="5" t="s">
        <v>168</v>
      </c>
      <c r="B9189" s="5" t="s">
        <v>175</v>
      </c>
      <c r="C9189" s="5" t="s">
        <v>85</v>
      </c>
      <c r="D9189" s="5" t="s">
        <v>502</v>
      </c>
      <c r="E9189" s="5" t="s">
        <v>172</v>
      </c>
      <c r="F9189" s="6">
        <v>43843</v>
      </c>
      <c r="G9189" s="5" t="s">
        <v>148</v>
      </c>
      <c r="H9189" s="5" t="s">
        <v>187</v>
      </c>
      <c r="I9189">
        <v>43674</v>
      </c>
      <c r="J9189">
        <v>169</v>
      </c>
      <c r="K9189">
        <v>234</v>
      </c>
      <c r="L9189">
        <v>2</v>
      </c>
      <c r="M9189">
        <v>8658</v>
      </c>
      <c r="N9189">
        <v>5760.4880000000003</v>
      </c>
      <c r="O9189">
        <v>2880.2440000000001</v>
      </c>
      <c r="P9189">
        <v>117</v>
      </c>
      <c r="Q9189">
        <v>37</v>
      </c>
      <c r="R9189">
        <v>2897.5120000000002</v>
      </c>
      <c r="S9189">
        <v>2020</v>
      </c>
      <c r="T9189">
        <v>1</v>
      </c>
      <c r="U9189">
        <v>3</v>
      </c>
    </row>
    <row r="9190" spans="1:21" x14ac:dyDescent="0.3">
      <c r="A9190" s="5" t="s">
        <v>168</v>
      </c>
      <c r="B9190" s="5" t="s">
        <v>175</v>
      </c>
      <c r="C9190" s="5" t="s">
        <v>85</v>
      </c>
      <c r="D9190" s="5" t="s">
        <v>502</v>
      </c>
      <c r="E9190" s="5" t="s">
        <v>172</v>
      </c>
      <c r="F9190" s="6">
        <v>43843</v>
      </c>
      <c r="G9190" s="5" t="s">
        <v>148</v>
      </c>
      <c r="H9190" s="5" t="s">
        <v>284</v>
      </c>
      <c r="I9190">
        <v>43674</v>
      </c>
      <c r="J9190">
        <v>169</v>
      </c>
      <c r="K9190">
        <v>322</v>
      </c>
      <c r="L9190">
        <v>3</v>
      </c>
      <c r="M9190">
        <v>11914</v>
      </c>
      <c r="N9190">
        <v>8640.732</v>
      </c>
      <c r="O9190">
        <v>2880.2440000000001</v>
      </c>
      <c r="P9190">
        <v>107.33333333333333</v>
      </c>
      <c r="Q9190">
        <v>37</v>
      </c>
      <c r="R9190">
        <v>3273.268</v>
      </c>
      <c r="S9190">
        <v>2020</v>
      </c>
      <c r="T9190">
        <v>1</v>
      </c>
      <c r="U9190">
        <v>3</v>
      </c>
    </row>
    <row r="9191" spans="1:21" x14ac:dyDescent="0.3">
      <c r="A9191" s="5" t="s">
        <v>168</v>
      </c>
      <c r="B9191" s="5" t="s">
        <v>175</v>
      </c>
      <c r="C9191" s="5" t="s">
        <v>85</v>
      </c>
      <c r="D9191" s="5" t="s">
        <v>502</v>
      </c>
      <c r="E9191" s="5" t="s">
        <v>172</v>
      </c>
      <c r="F9191" s="6">
        <v>43843</v>
      </c>
      <c r="G9191" s="5" t="s">
        <v>148</v>
      </c>
      <c r="H9191" s="5" t="s">
        <v>189</v>
      </c>
      <c r="I9191">
        <v>43674</v>
      </c>
      <c r="J9191">
        <v>169</v>
      </c>
      <c r="K9191">
        <v>95</v>
      </c>
      <c r="L9191">
        <v>1</v>
      </c>
      <c r="M9191">
        <v>3515</v>
      </c>
      <c r="N9191">
        <v>2880.2440000000001</v>
      </c>
      <c r="O9191">
        <v>2880.2440000000001</v>
      </c>
      <c r="P9191">
        <v>95</v>
      </c>
      <c r="Q9191">
        <v>37</v>
      </c>
      <c r="R9191">
        <v>634.75599999999997</v>
      </c>
      <c r="S9191">
        <v>2020</v>
      </c>
      <c r="T9191">
        <v>1</v>
      </c>
      <c r="U9191">
        <v>3</v>
      </c>
    </row>
    <row r="9192" spans="1:21" x14ac:dyDescent="0.3">
      <c r="A9192" s="5" t="s">
        <v>168</v>
      </c>
      <c r="B9192" s="5" t="s">
        <v>175</v>
      </c>
      <c r="C9192" s="5" t="s">
        <v>87</v>
      </c>
      <c r="D9192" s="5" t="s">
        <v>503</v>
      </c>
      <c r="E9192" s="5" t="s">
        <v>172</v>
      </c>
      <c r="F9192" s="6">
        <v>43843</v>
      </c>
      <c r="G9192" s="5" t="s">
        <v>148</v>
      </c>
      <c r="H9192" s="5" t="s">
        <v>218</v>
      </c>
      <c r="I9192">
        <v>43667</v>
      </c>
      <c r="J9192">
        <v>176</v>
      </c>
      <c r="K9192">
        <v>940</v>
      </c>
      <c r="L9192">
        <v>10</v>
      </c>
      <c r="M9192">
        <v>34780</v>
      </c>
      <c r="N9192">
        <v>25486.188999999998</v>
      </c>
      <c r="O9192">
        <v>2548.6190000000001</v>
      </c>
      <c r="P9192">
        <v>94</v>
      </c>
      <c r="Q9192">
        <v>37</v>
      </c>
      <c r="R9192">
        <v>9293.8109999999997</v>
      </c>
      <c r="S9192">
        <v>2020</v>
      </c>
      <c r="T9192">
        <v>1</v>
      </c>
      <c r="U9192">
        <v>3</v>
      </c>
    </row>
    <row r="9193" spans="1:21" x14ac:dyDescent="0.3">
      <c r="A9193" s="5" t="s">
        <v>168</v>
      </c>
      <c r="B9193" s="5" t="s">
        <v>175</v>
      </c>
      <c r="C9193" s="5" t="s">
        <v>87</v>
      </c>
      <c r="D9193" s="5" t="s">
        <v>503</v>
      </c>
      <c r="E9193" s="5" t="s">
        <v>172</v>
      </c>
      <c r="F9193" s="6">
        <v>43843</v>
      </c>
      <c r="G9193" s="5" t="s">
        <v>148</v>
      </c>
      <c r="H9193" s="5" t="s">
        <v>205</v>
      </c>
      <c r="I9193">
        <v>43667</v>
      </c>
      <c r="J9193">
        <v>176</v>
      </c>
      <c r="K9193">
        <v>180</v>
      </c>
      <c r="L9193">
        <v>2</v>
      </c>
      <c r="M9193">
        <v>6660</v>
      </c>
      <c r="N9193">
        <v>5097.2380000000003</v>
      </c>
      <c r="O9193">
        <v>2548.6190000000001</v>
      </c>
      <c r="P9193">
        <v>90</v>
      </c>
      <c r="Q9193">
        <v>37</v>
      </c>
      <c r="R9193">
        <v>1562.7619999999999</v>
      </c>
      <c r="S9193">
        <v>2020</v>
      </c>
      <c r="T9193">
        <v>1</v>
      </c>
      <c r="U9193">
        <v>3</v>
      </c>
    </row>
    <row r="9194" spans="1:21" x14ac:dyDescent="0.3">
      <c r="A9194" s="5" t="s">
        <v>168</v>
      </c>
      <c r="B9194" s="5" t="s">
        <v>175</v>
      </c>
      <c r="C9194" s="5" t="s">
        <v>87</v>
      </c>
      <c r="D9194" s="5" t="s">
        <v>503</v>
      </c>
      <c r="E9194" s="5" t="s">
        <v>172</v>
      </c>
      <c r="F9194" s="6">
        <v>43843</v>
      </c>
      <c r="G9194" s="5" t="s">
        <v>148</v>
      </c>
      <c r="H9194" s="5" t="s">
        <v>202</v>
      </c>
      <c r="I9194">
        <v>43667</v>
      </c>
      <c r="J9194">
        <v>176</v>
      </c>
      <c r="K9194">
        <v>700</v>
      </c>
      <c r="L9194">
        <v>8</v>
      </c>
      <c r="M9194">
        <v>25900</v>
      </c>
      <c r="N9194">
        <v>20388.951000000001</v>
      </c>
      <c r="O9194">
        <v>2548.6190000000001</v>
      </c>
      <c r="P9194">
        <v>87.5</v>
      </c>
      <c r="Q9194">
        <v>37</v>
      </c>
      <c r="R9194">
        <v>5511.049</v>
      </c>
      <c r="S9194">
        <v>2020</v>
      </c>
      <c r="T9194">
        <v>1</v>
      </c>
      <c r="U9194">
        <v>3</v>
      </c>
    </row>
    <row r="9195" spans="1:21" x14ac:dyDescent="0.3">
      <c r="A9195" s="5" t="s">
        <v>168</v>
      </c>
      <c r="B9195" s="5" t="s">
        <v>175</v>
      </c>
      <c r="C9195" s="5" t="s">
        <v>87</v>
      </c>
      <c r="D9195" s="5" t="s">
        <v>503</v>
      </c>
      <c r="E9195" s="5" t="s">
        <v>172</v>
      </c>
      <c r="F9195" s="6">
        <v>43843</v>
      </c>
      <c r="G9195" s="5" t="s">
        <v>148</v>
      </c>
      <c r="H9195" s="5" t="s">
        <v>204</v>
      </c>
      <c r="I9195">
        <v>43667</v>
      </c>
      <c r="J9195">
        <v>176</v>
      </c>
      <c r="K9195">
        <v>210</v>
      </c>
      <c r="L9195">
        <v>2</v>
      </c>
      <c r="M9195">
        <v>7770</v>
      </c>
      <c r="N9195">
        <v>5097.2380000000003</v>
      </c>
      <c r="O9195">
        <v>2548.6190000000001</v>
      </c>
      <c r="P9195">
        <v>105</v>
      </c>
      <c r="Q9195">
        <v>37</v>
      </c>
      <c r="R9195">
        <v>2672.7620000000002</v>
      </c>
      <c r="S9195">
        <v>2020</v>
      </c>
      <c r="T9195">
        <v>1</v>
      </c>
      <c r="U9195">
        <v>3</v>
      </c>
    </row>
    <row r="9196" spans="1:21" x14ac:dyDescent="0.3">
      <c r="A9196" s="5" t="s">
        <v>168</v>
      </c>
      <c r="B9196" s="5" t="s">
        <v>175</v>
      </c>
      <c r="C9196" s="5" t="s">
        <v>87</v>
      </c>
      <c r="D9196" s="5" t="s">
        <v>503</v>
      </c>
      <c r="E9196" s="5" t="s">
        <v>172</v>
      </c>
      <c r="F9196" s="6">
        <v>43843</v>
      </c>
      <c r="G9196" s="5" t="s">
        <v>148</v>
      </c>
      <c r="H9196" s="5" t="s">
        <v>184</v>
      </c>
      <c r="I9196">
        <v>43667</v>
      </c>
      <c r="J9196">
        <v>176</v>
      </c>
      <c r="K9196">
        <v>1686</v>
      </c>
      <c r="L9196">
        <v>15</v>
      </c>
      <c r="M9196">
        <v>61539</v>
      </c>
      <c r="N9196">
        <v>38229.283000000003</v>
      </c>
      <c r="O9196">
        <v>2548.6190000000001</v>
      </c>
      <c r="P9196">
        <v>112.4</v>
      </c>
      <c r="Q9196">
        <v>36.5</v>
      </c>
      <c r="R9196">
        <v>23309.717000000001</v>
      </c>
      <c r="S9196">
        <v>2020</v>
      </c>
      <c r="T9196">
        <v>1</v>
      </c>
      <c r="U9196">
        <v>3</v>
      </c>
    </row>
    <row r="9197" spans="1:21" x14ac:dyDescent="0.3">
      <c r="A9197" s="5" t="s">
        <v>168</v>
      </c>
      <c r="B9197" s="5" t="s">
        <v>175</v>
      </c>
      <c r="C9197" s="5" t="s">
        <v>87</v>
      </c>
      <c r="D9197" s="5" t="s">
        <v>503</v>
      </c>
      <c r="E9197" s="5" t="s">
        <v>172</v>
      </c>
      <c r="F9197" s="6">
        <v>43843</v>
      </c>
      <c r="G9197" s="5" t="s">
        <v>148</v>
      </c>
      <c r="H9197" s="5" t="s">
        <v>186</v>
      </c>
      <c r="I9197">
        <v>43667</v>
      </c>
      <c r="J9197">
        <v>176</v>
      </c>
      <c r="K9197">
        <v>118</v>
      </c>
      <c r="L9197">
        <v>1</v>
      </c>
      <c r="M9197">
        <v>4366</v>
      </c>
      <c r="N9197">
        <v>2548.6190000000001</v>
      </c>
      <c r="O9197">
        <v>2548.6190000000001</v>
      </c>
      <c r="P9197">
        <v>118</v>
      </c>
      <c r="Q9197">
        <v>37</v>
      </c>
      <c r="R9197">
        <v>1817.3810000000001</v>
      </c>
      <c r="S9197">
        <v>2020</v>
      </c>
      <c r="T9197">
        <v>1</v>
      </c>
      <c r="U9197">
        <v>3</v>
      </c>
    </row>
    <row r="9198" spans="1:21" x14ac:dyDescent="0.3">
      <c r="A9198" s="5" t="s">
        <v>168</v>
      </c>
      <c r="B9198" s="5" t="s">
        <v>175</v>
      </c>
      <c r="C9198" s="5" t="s">
        <v>87</v>
      </c>
      <c r="D9198" s="5" t="s">
        <v>503</v>
      </c>
      <c r="E9198" s="5" t="s">
        <v>172</v>
      </c>
      <c r="F9198" s="6">
        <v>43843</v>
      </c>
      <c r="G9198" s="5" t="s">
        <v>148</v>
      </c>
      <c r="H9198" s="5" t="s">
        <v>190</v>
      </c>
      <c r="I9198">
        <v>43667</v>
      </c>
      <c r="J9198">
        <v>176</v>
      </c>
      <c r="K9198">
        <v>104</v>
      </c>
      <c r="L9198">
        <v>1</v>
      </c>
      <c r="M9198">
        <v>3848</v>
      </c>
      <c r="N9198">
        <v>2548.6190000000001</v>
      </c>
      <c r="O9198">
        <v>2548.6190000000001</v>
      </c>
      <c r="P9198">
        <v>104</v>
      </c>
      <c r="Q9198">
        <v>37</v>
      </c>
      <c r="R9198">
        <v>1299.3810000000001</v>
      </c>
      <c r="S9198">
        <v>2020</v>
      </c>
      <c r="T9198">
        <v>1</v>
      </c>
      <c r="U9198">
        <v>3</v>
      </c>
    </row>
    <row r="9199" spans="1:21" x14ac:dyDescent="0.3">
      <c r="A9199" s="5" t="s">
        <v>168</v>
      </c>
      <c r="B9199" s="5" t="s">
        <v>175</v>
      </c>
      <c r="C9199" s="5" t="s">
        <v>87</v>
      </c>
      <c r="D9199" s="5" t="s">
        <v>503</v>
      </c>
      <c r="E9199" s="5" t="s">
        <v>172</v>
      </c>
      <c r="F9199" s="6">
        <v>43843</v>
      </c>
      <c r="G9199" s="5" t="s">
        <v>148</v>
      </c>
      <c r="H9199" s="5" t="s">
        <v>203</v>
      </c>
      <c r="I9199">
        <v>43667</v>
      </c>
      <c r="J9199">
        <v>176</v>
      </c>
      <c r="K9199">
        <v>185</v>
      </c>
      <c r="L9199">
        <v>2</v>
      </c>
      <c r="M9199">
        <v>6845</v>
      </c>
      <c r="N9199">
        <v>5097.2380000000003</v>
      </c>
      <c r="O9199">
        <v>2548.6190000000001</v>
      </c>
      <c r="P9199">
        <v>92.5</v>
      </c>
      <c r="Q9199">
        <v>37</v>
      </c>
      <c r="R9199">
        <v>1747.7619999999999</v>
      </c>
      <c r="S9199">
        <v>2020</v>
      </c>
      <c r="T9199">
        <v>1</v>
      </c>
      <c r="U9199">
        <v>3</v>
      </c>
    </row>
    <row r="9200" spans="1:21" x14ac:dyDescent="0.3">
      <c r="A9200" s="5" t="s">
        <v>168</v>
      </c>
      <c r="B9200" s="5" t="s">
        <v>206</v>
      </c>
      <c r="C9200" s="5" t="s">
        <v>103</v>
      </c>
      <c r="D9200" s="5" t="s">
        <v>472</v>
      </c>
      <c r="E9200" s="5" t="s">
        <v>172</v>
      </c>
      <c r="F9200" s="6">
        <v>43843</v>
      </c>
      <c r="G9200" s="5" t="s">
        <v>148</v>
      </c>
      <c r="H9200" s="5" t="s">
        <v>220</v>
      </c>
      <c r="I9200">
        <v>43665</v>
      </c>
      <c r="J9200">
        <v>178</v>
      </c>
      <c r="K9200">
        <v>130</v>
      </c>
      <c r="L9200">
        <v>1</v>
      </c>
      <c r="M9200">
        <v>4810</v>
      </c>
      <c r="N9200">
        <v>2635.6860000000001</v>
      </c>
      <c r="O9200">
        <v>2635.6860000000001</v>
      </c>
      <c r="P9200">
        <v>130</v>
      </c>
      <c r="Q9200">
        <v>37</v>
      </c>
      <c r="R9200">
        <v>2174.3139999999999</v>
      </c>
      <c r="S9200">
        <v>2020</v>
      </c>
      <c r="T9200">
        <v>1</v>
      </c>
      <c r="U9200">
        <v>3</v>
      </c>
    </row>
    <row r="9201" spans="1:21" x14ac:dyDescent="0.3">
      <c r="A9201" s="5" t="s">
        <v>168</v>
      </c>
      <c r="B9201" s="5" t="s">
        <v>206</v>
      </c>
      <c r="C9201" s="5" t="s">
        <v>103</v>
      </c>
      <c r="D9201" s="5" t="s">
        <v>472</v>
      </c>
      <c r="E9201" s="5" t="s">
        <v>172</v>
      </c>
      <c r="F9201" s="6">
        <v>43843</v>
      </c>
      <c r="G9201" s="5" t="s">
        <v>148</v>
      </c>
      <c r="H9201" s="5" t="s">
        <v>190</v>
      </c>
      <c r="I9201">
        <v>43665</v>
      </c>
      <c r="J9201">
        <v>178</v>
      </c>
      <c r="K9201">
        <v>90</v>
      </c>
      <c r="L9201">
        <v>1</v>
      </c>
      <c r="M9201">
        <v>3330</v>
      </c>
      <c r="N9201">
        <v>2635.6860000000001</v>
      </c>
      <c r="O9201">
        <v>2635.6860000000001</v>
      </c>
      <c r="P9201">
        <v>90</v>
      </c>
      <c r="Q9201">
        <v>37</v>
      </c>
      <c r="R9201">
        <v>694.31399999999996</v>
      </c>
      <c r="S9201">
        <v>2020</v>
      </c>
      <c r="T9201">
        <v>1</v>
      </c>
      <c r="U9201">
        <v>3</v>
      </c>
    </row>
    <row r="9202" spans="1:21" x14ac:dyDescent="0.3">
      <c r="A9202" s="5" t="s">
        <v>168</v>
      </c>
      <c r="B9202" s="5" t="s">
        <v>206</v>
      </c>
      <c r="C9202" s="5" t="s">
        <v>103</v>
      </c>
      <c r="D9202" s="5" t="s">
        <v>472</v>
      </c>
      <c r="E9202" s="5" t="s">
        <v>172</v>
      </c>
      <c r="F9202" s="6">
        <v>43843</v>
      </c>
      <c r="G9202" s="5" t="s">
        <v>148</v>
      </c>
      <c r="H9202" s="5" t="s">
        <v>190</v>
      </c>
      <c r="I9202">
        <v>43665</v>
      </c>
      <c r="J9202">
        <v>178</v>
      </c>
      <c r="K9202">
        <v>220</v>
      </c>
      <c r="L9202">
        <v>2</v>
      </c>
      <c r="M9202">
        <v>5000</v>
      </c>
      <c r="N9202">
        <v>5271.3720000000003</v>
      </c>
      <c r="O9202">
        <v>2635.6860000000001</v>
      </c>
      <c r="P9202">
        <v>110</v>
      </c>
      <c r="Q9202">
        <v>22.7273</v>
      </c>
      <c r="R9202">
        <v>-271.37200000000001</v>
      </c>
      <c r="S9202">
        <v>2020</v>
      </c>
      <c r="T9202">
        <v>1</v>
      </c>
      <c r="U9202">
        <v>3</v>
      </c>
    </row>
    <row r="9203" spans="1:21" x14ac:dyDescent="0.3">
      <c r="A9203" s="5" t="s">
        <v>168</v>
      </c>
      <c r="B9203" s="5" t="s">
        <v>206</v>
      </c>
      <c r="C9203" s="5" t="s">
        <v>103</v>
      </c>
      <c r="D9203" s="5" t="s">
        <v>472</v>
      </c>
      <c r="E9203" s="5" t="s">
        <v>172</v>
      </c>
      <c r="F9203" s="6">
        <v>43843</v>
      </c>
      <c r="G9203" s="5" t="s">
        <v>148</v>
      </c>
      <c r="H9203" s="5" t="s">
        <v>202</v>
      </c>
      <c r="I9203">
        <v>43665</v>
      </c>
      <c r="J9203">
        <v>178</v>
      </c>
      <c r="K9203">
        <v>1136</v>
      </c>
      <c r="L9203">
        <v>11</v>
      </c>
      <c r="M9203">
        <v>42032</v>
      </c>
      <c r="N9203">
        <v>28992.546999999999</v>
      </c>
      <c r="O9203">
        <v>2635.6860000000001</v>
      </c>
      <c r="P9203">
        <v>103.27272727272727</v>
      </c>
      <c r="Q9203">
        <v>37</v>
      </c>
      <c r="R9203">
        <v>13039.453</v>
      </c>
      <c r="S9203">
        <v>2020</v>
      </c>
      <c r="T9203">
        <v>1</v>
      </c>
      <c r="U9203">
        <v>3</v>
      </c>
    </row>
    <row r="9204" spans="1:21" x14ac:dyDescent="0.3">
      <c r="A9204" s="5" t="s">
        <v>168</v>
      </c>
      <c r="B9204" s="5" t="s">
        <v>206</v>
      </c>
      <c r="C9204" s="5" t="s">
        <v>103</v>
      </c>
      <c r="D9204" s="5" t="s">
        <v>472</v>
      </c>
      <c r="E9204" s="5" t="s">
        <v>172</v>
      </c>
      <c r="F9204" s="6">
        <v>43843</v>
      </c>
      <c r="G9204" s="5" t="s">
        <v>148</v>
      </c>
      <c r="H9204" s="5" t="s">
        <v>204</v>
      </c>
      <c r="I9204">
        <v>43665</v>
      </c>
      <c r="J9204">
        <v>178</v>
      </c>
      <c r="K9204">
        <v>744</v>
      </c>
      <c r="L9204">
        <v>6</v>
      </c>
      <c r="M9204">
        <v>27528</v>
      </c>
      <c r="N9204">
        <v>15814.117</v>
      </c>
      <c r="O9204">
        <v>2635.6860000000001</v>
      </c>
      <c r="P9204">
        <v>124</v>
      </c>
      <c r="Q9204">
        <v>37</v>
      </c>
      <c r="R9204">
        <v>11713.883</v>
      </c>
      <c r="S9204">
        <v>2020</v>
      </c>
      <c r="T9204">
        <v>1</v>
      </c>
      <c r="U9204">
        <v>3</v>
      </c>
    </row>
    <row r="9205" spans="1:21" x14ac:dyDescent="0.3">
      <c r="A9205" s="5" t="s">
        <v>168</v>
      </c>
      <c r="B9205" s="5" t="s">
        <v>206</v>
      </c>
      <c r="C9205" s="5" t="s">
        <v>103</v>
      </c>
      <c r="D9205" s="5" t="s">
        <v>472</v>
      </c>
      <c r="E9205" s="5" t="s">
        <v>172</v>
      </c>
      <c r="F9205" s="6">
        <v>43843</v>
      </c>
      <c r="G9205" s="5" t="s">
        <v>148</v>
      </c>
      <c r="H9205" s="5" t="s">
        <v>190</v>
      </c>
      <c r="I9205">
        <v>43665</v>
      </c>
      <c r="J9205">
        <v>178</v>
      </c>
      <c r="K9205">
        <v>128</v>
      </c>
      <c r="L9205">
        <v>1</v>
      </c>
      <c r="M9205">
        <v>4736</v>
      </c>
      <c r="N9205">
        <v>2635.6860000000001</v>
      </c>
      <c r="O9205">
        <v>2635.6860000000001</v>
      </c>
      <c r="P9205">
        <v>128</v>
      </c>
      <c r="Q9205">
        <v>37</v>
      </c>
      <c r="R9205">
        <v>2100.3139999999999</v>
      </c>
      <c r="S9205">
        <v>2020</v>
      </c>
      <c r="T9205">
        <v>1</v>
      </c>
      <c r="U9205">
        <v>3</v>
      </c>
    </row>
    <row r="9206" spans="1:21" x14ac:dyDescent="0.3">
      <c r="A9206" s="5" t="s">
        <v>168</v>
      </c>
      <c r="B9206" s="5" t="s">
        <v>206</v>
      </c>
      <c r="C9206" s="5" t="s">
        <v>103</v>
      </c>
      <c r="D9206" s="5" t="s">
        <v>472</v>
      </c>
      <c r="E9206" s="5" t="s">
        <v>172</v>
      </c>
      <c r="F9206" s="6">
        <v>43843</v>
      </c>
      <c r="G9206" s="5" t="s">
        <v>148</v>
      </c>
      <c r="H9206" s="5" t="s">
        <v>205</v>
      </c>
      <c r="I9206">
        <v>43665</v>
      </c>
      <c r="J9206">
        <v>178</v>
      </c>
      <c r="K9206">
        <v>438</v>
      </c>
      <c r="L9206">
        <v>4</v>
      </c>
      <c r="M9206">
        <v>16206</v>
      </c>
      <c r="N9206">
        <v>10542.744000000001</v>
      </c>
      <c r="O9206">
        <v>2635.6860000000001</v>
      </c>
      <c r="P9206">
        <v>109.5</v>
      </c>
      <c r="Q9206">
        <v>37</v>
      </c>
      <c r="R9206">
        <v>5663.2560000000003</v>
      </c>
      <c r="S9206">
        <v>2020</v>
      </c>
      <c r="T9206">
        <v>1</v>
      </c>
      <c r="U9206">
        <v>3</v>
      </c>
    </row>
    <row r="9207" spans="1:21" x14ac:dyDescent="0.3">
      <c r="A9207" s="5" t="s">
        <v>168</v>
      </c>
      <c r="B9207" s="5" t="s">
        <v>206</v>
      </c>
      <c r="C9207" s="5" t="s">
        <v>103</v>
      </c>
      <c r="D9207" s="5" t="s">
        <v>472</v>
      </c>
      <c r="E9207" s="5" t="s">
        <v>172</v>
      </c>
      <c r="F9207" s="6">
        <v>43843</v>
      </c>
      <c r="G9207" s="5" t="s">
        <v>148</v>
      </c>
      <c r="H9207" s="5" t="s">
        <v>184</v>
      </c>
      <c r="I9207">
        <v>43665</v>
      </c>
      <c r="J9207">
        <v>178</v>
      </c>
      <c r="K9207">
        <v>3194</v>
      </c>
      <c r="L9207">
        <v>25</v>
      </c>
      <c r="M9207">
        <v>116581</v>
      </c>
      <c r="N9207">
        <v>65892.152000000002</v>
      </c>
      <c r="O9207">
        <v>2635.6860000000001</v>
      </c>
      <c r="P9207">
        <v>127.76</v>
      </c>
      <c r="Q9207">
        <v>36.5</v>
      </c>
      <c r="R9207">
        <v>50688.847999999998</v>
      </c>
      <c r="S9207">
        <v>2020</v>
      </c>
      <c r="T9207">
        <v>1</v>
      </c>
      <c r="U9207">
        <v>3</v>
      </c>
    </row>
    <row r="9208" spans="1:21" x14ac:dyDescent="0.3">
      <c r="A9208" s="5" t="s">
        <v>168</v>
      </c>
      <c r="B9208" s="5" t="s">
        <v>206</v>
      </c>
      <c r="C9208" s="5" t="s">
        <v>103</v>
      </c>
      <c r="D9208" s="5" t="s">
        <v>472</v>
      </c>
      <c r="E9208" s="5" t="s">
        <v>172</v>
      </c>
      <c r="F9208" s="6">
        <v>43843</v>
      </c>
      <c r="G9208" s="5" t="s">
        <v>148</v>
      </c>
      <c r="H9208" s="5" t="s">
        <v>231</v>
      </c>
      <c r="I9208">
        <v>43665</v>
      </c>
      <c r="J9208">
        <v>178</v>
      </c>
      <c r="K9208">
        <v>120</v>
      </c>
      <c r="L9208">
        <v>1</v>
      </c>
      <c r="M9208">
        <v>4440</v>
      </c>
      <c r="N9208">
        <v>2635.6860000000001</v>
      </c>
      <c r="O9208">
        <v>2635.6860000000001</v>
      </c>
      <c r="P9208">
        <v>120</v>
      </c>
      <c r="Q9208">
        <v>37</v>
      </c>
      <c r="R9208">
        <v>1804.3140000000001</v>
      </c>
      <c r="S9208">
        <v>2020</v>
      </c>
      <c r="T9208">
        <v>1</v>
      </c>
      <c r="U9208">
        <v>3</v>
      </c>
    </row>
    <row r="9209" spans="1:21" x14ac:dyDescent="0.3">
      <c r="A9209" s="5" t="s">
        <v>168</v>
      </c>
      <c r="B9209" s="5" t="s">
        <v>206</v>
      </c>
      <c r="C9209" s="5" t="s">
        <v>103</v>
      </c>
      <c r="D9209" s="5" t="s">
        <v>472</v>
      </c>
      <c r="E9209" s="5" t="s">
        <v>172</v>
      </c>
      <c r="F9209" s="6">
        <v>43843</v>
      </c>
      <c r="G9209" s="5" t="s">
        <v>148</v>
      </c>
      <c r="H9209" s="5" t="s">
        <v>189</v>
      </c>
      <c r="I9209">
        <v>43665</v>
      </c>
      <c r="J9209">
        <v>178</v>
      </c>
      <c r="K9209">
        <v>214</v>
      </c>
      <c r="L9209">
        <v>2</v>
      </c>
      <c r="M9209">
        <v>7918</v>
      </c>
      <c r="N9209">
        <v>5271.3720000000003</v>
      </c>
      <c r="O9209">
        <v>2635.6860000000001</v>
      </c>
      <c r="P9209">
        <v>107</v>
      </c>
      <c r="Q9209">
        <v>37</v>
      </c>
      <c r="R9209">
        <v>2646.6280000000002</v>
      </c>
      <c r="S9209">
        <v>2020</v>
      </c>
      <c r="T9209">
        <v>1</v>
      </c>
      <c r="U9209">
        <v>3</v>
      </c>
    </row>
    <row r="9210" spans="1:21" x14ac:dyDescent="0.3">
      <c r="A9210" s="5" t="s">
        <v>168</v>
      </c>
      <c r="B9210" s="5" t="s">
        <v>206</v>
      </c>
      <c r="C9210" s="5" t="s">
        <v>103</v>
      </c>
      <c r="D9210" s="5" t="s">
        <v>472</v>
      </c>
      <c r="E9210" s="5" t="s">
        <v>172</v>
      </c>
      <c r="F9210" s="6">
        <v>43843</v>
      </c>
      <c r="G9210" s="5" t="s">
        <v>148</v>
      </c>
      <c r="H9210" s="5" t="s">
        <v>225</v>
      </c>
      <c r="I9210">
        <v>43665</v>
      </c>
      <c r="J9210">
        <v>178</v>
      </c>
      <c r="K9210">
        <v>470</v>
      </c>
      <c r="L9210">
        <v>4</v>
      </c>
      <c r="M9210">
        <v>17155</v>
      </c>
      <c r="N9210">
        <v>10542.744000000001</v>
      </c>
      <c r="O9210">
        <v>2635.6860000000001</v>
      </c>
      <c r="P9210">
        <v>117.5</v>
      </c>
      <c r="Q9210">
        <v>36.5</v>
      </c>
      <c r="R9210">
        <v>6612.2560000000003</v>
      </c>
      <c r="S9210">
        <v>2020</v>
      </c>
      <c r="T9210">
        <v>1</v>
      </c>
      <c r="U9210">
        <v>3</v>
      </c>
    </row>
    <row r="9211" spans="1:21" x14ac:dyDescent="0.3">
      <c r="A9211" s="5" t="s">
        <v>168</v>
      </c>
      <c r="B9211" s="5" t="s">
        <v>206</v>
      </c>
      <c r="C9211" s="5" t="s">
        <v>103</v>
      </c>
      <c r="D9211" s="5" t="s">
        <v>472</v>
      </c>
      <c r="E9211" s="5" t="s">
        <v>172</v>
      </c>
      <c r="F9211" s="6">
        <v>43843</v>
      </c>
      <c r="G9211" s="5" t="s">
        <v>148</v>
      </c>
      <c r="H9211" s="5" t="s">
        <v>226</v>
      </c>
      <c r="I9211">
        <v>43665</v>
      </c>
      <c r="J9211">
        <v>178</v>
      </c>
      <c r="K9211">
        <v>355</v>
      </c>
      <c r="L9211">
        <v>3</v>
      </c>
      <c r="M9211">
        <v>13135</v>
      </c>
      <c r="N9211">
        <v>7907.058</v>
      </c>
      <c r="O9211">
        <v>2635.6860000000001</v>
      </c>
      <c r="P9211">
        <v>118.33333333333333</v>
      </c>
      <c r="Q9211">
        <v>37</v>
      </c>
      <c r="R9211">
        <v>5227.942</v>
      </c>
      <c r="S9211">
        <v>2020</v>
      </c>
      <c r="T9211">
        <v>1</v>
      </c>
      <c r="U9211">
        <v>3</v>
      </c>
    </row>
    <row r="9212" spans="1:21" x14ac:dyDescent="0.3">
      <c r="A9212" s="5" t="s">
        <v>168</v>
      </c>
      <c r="B9212" s="5" t="s">
        <v>206</v>
      </c>
      <c r="C9212" s="5" t="s">
        <v>103</v>
      </c>
      <c r="D9212" s="5" t="s">
        <v>472</v>
      </c>
      <c r="E9212" s="5" t="s">
        <v>172</v>
      </c>
      <c r="F9212" s="6">
        <v>43843</v>
      </c>
      <c r="G9212" s="5" t="s">
        <v>148</v>
      </c>
      <c r="H9212" s="5" t="s">
        <v>191</v>
      </c>
      <c r="I9212">
        <v>43665</v>
      </c>
      <c r="J9212">
        <v>178</v>
      </c>
      <c r="K9212">
        <v>494</v>
      </c>
      <c r="L9212">
        <v>4</v>
      </c>
      <c r="M9212">
        <v>18278</v>
      </c>
      <c r="N9212">
        <v>10542.744000000001</v>
      </c>
      <c r="O9212">
        <v>2635.6860000000001</v>
      </c>
      <c r="P9212">
        <v>123.5</v>
      </c>
      <c r="Q9212">
        <v>37</v>
      </c>
      <c r="R9212">
        <v>7735.2560000000003</v>
      </c>
      <c r="S9212">
        <v>2020</v>
      </c>
      <c r="T9212">
        <v>1</v>
      </c>
      <c r="U9212">
        <v>3</v>
      </c>
    </row>
    <row r="9213" spans="1:21" x14ac:dyDescent="0.3">
      <c r="A9213" s="5" t="s">
        <v>168</v>
      </c>
      <c r="B9213" s="5" t="s">
        <v>206</v>
      </c>
      <c r="C9213" s="5" t="s">
        <v>103</v>
      </c>
      <c r="D9213" s="5" t="s">
        <v>472</v>
      </c>
      <c r="E9213" s="5" t="s">
        <v>172</v>
      </c>
      <c r="F9213" s="6">
        <v>43843</v>
      </c>
      <c r="G9213" s="5" t="s">
        <v>148</v>
      </c>
      <c r="H9213" s="5" t="s">
        <v>187</v>
      </c>
      <c r="I9213">
        <v>43665</v>
      </c>
      <c r="J9213">
        <v>178</v>
      </c>
      <c r="K9213">
        <v>490</v>
      </c>
      <c r="L9213">
        <v>4</v>
      </c>
      <c r="M9213">
        <v>18130</v>
      </c>
      <c r="N9213">
        <v>10542.744000000001</v>
      </c>
      <c r="O9213">
        <v>2635.6860000000001</v>
      </c>
      <c r="P9213">
        <v>122.5</v>
      </c>
      <c r="Q9213">
        <v>37</v>
      </c>
      <c r="R9213">
        <v>7587.2560000000003</v>
      </c>
      <c r="S9213">
        <v>2020</v>
      </c>
      <c r="T9213">
        <v>1</v>
      </c>
      <c r="U9213">
        <v>3</v>
      </c>
    </row>
    <row r="9214" spans="1:21" x14ac:dyDescent="0.3">
      <c r="A9214" s="5" t="s">
        <v>168</v>
      </c>
      <c r="B9214" s="5" t="s">
        <v>206</v>
      </c>
      <c r="C9214" s="5" t="s">
        <v>103</v>
      </c>
      <c r="D9214" s="5" t="s">
        <v>472</v>
      </c>
      <c r="E9214" s="5" t="s">
        <v>172</v>
      </c>
      <c r="F9214" s="6">
        <v>43843</v>
      </c>
      <c r="G9214" s="5" t="s">
        <v>148</v>
      </c>
      <c r="H9214" s="5" t="s">
        <v>321</v>
      </c>
      <c r="I9214">
        <v>43665</v>
      </c>
      <c r="J9214">
        <v>178</v>
      </c>
      <c r="K9214">
        <v>524</v>
      </c>
      <c r="L9214">
        <v>4</v>
      </c>
      <c r="M9214">
        <v>19126</v>
      </c>
      <c r="N9214">
        <v>10542.744000000001</v>
      </c>
      <c r="O9214">
        <v>2635.6860000000001</v>
      </c>
      <c r="P9214">
        <v>131</v>
      </c>
      <c r="Q9214">
        <v>36.5</v>
      </c>
      <c r="R9214">
        <v>8583.2559999999994</v>
      </c>
      <c r="S9214">
        <v>2020</v>
      </c>
      <c r="T9214">
        <v>1</v>
      </c>
      <c r="U9214">
        <v>3</v>
      </c>
    </row>
    <row r="9215" spans="1:21" x14ac:dyDescent="0.3">
      <c r="A9215" s="5" t="s">
        <v>168</v>
      </c>
      <c r="B9215" s="5" t="s">
        <v>206</v>
      </c>
      <c r="C9215" s="5" t="s">
        <v>103</v>
      </c>
      <c r="D9215" s="5" t="s">
        <v>472</v>
      </c>
      <c r="E9215" s="5" t="s">
        <v>172</v>
      </c>
      <c r="F9215" s="6">
        <v>43843</v>
      </c>
      <c r="G9215" s="5" t="s">
        <v>148</v>
      </c>
      <c r="H9215" s="5" t="s">
        <v>203</v>
      </c>
      <c r="I9215">
        <v>43665</v>
      </c>
      <c r="J9215">
        <v>178</v>
      </c>
      <c r="K9215">
        <v>215</v>
      </c>
      <c r="L9215">
        <v>2</v>
      </c>
      <c r="M9215">
        <v>7955</v>
      </c>
      <c r="N9215">
        <v>5271.3720000000003</v>
      </c>
      <c r="O9215">
        <v>2635.6860000000001</v>
      </c>
      <c r="P9215">
        <v>107.5</v>
      </c>
      <c r="Q9215">
        <v>37</v>
      </c>
      <c r="R9215">
        <v>2683.6280000000002</v>
      </c>
      <c r="S9215">
        <v>2020</v>
      </c>
      <c r="T9215">
        <v>1</v>
      </c>
      <c r="U9215">
        <v>3</v>
      </c>
    </row>
    <row r="9216" spans="1:21" x14ac:dyDescent="0.3">
      <c r="A9216" s="5" t="s">
        <v>168</v>
      </c>
      <c r="B9216" s="5" t="s">
        <v>206</v>
      </c>
      <c r="C9216" s="5" t="s">
        <v>103</v>
      </c>
      <c r="D9216" s="5" t="s">
        <v>472</v>
      </c>
      <c r="E9216" s="5" t="s">
        <v>172</v>
      </c>
      <c r="F9216" s="6">
        <v>43843</v>
      </c>
      <c r="G9216" s="5" t="s">
        <v>148</v>
      </c>
      <c r="H9216" s="5" t="s">
        <v>216</v>
      </c>
      <c r="I9216">
        <v>43665</v>
      </c>
      <c r="J9216">
        <v>178</v>
      </c>
      <c r="K9216">
        <v>120</v>
      </c>
      <c r="L9216">
        <v>1</v>
      </c>
      <c r="M9216">
        <v>4440</v>
      </c>
      <c r="N9216">
        <v>2635.6860000000001</v>
      </c>
      <c r="O9216">
        <v>2635.6860000000001</v>
      </c>
      <c r="P9216">
        <v>120</v>
      </c>
      <c r="Q9216">
        <v>37</v>
      </c>
      <c r="R9216">
        <v>1804.3140000000001</v>
      </c>
      <c r="S9216">
        <v>2020</v>
      </c>
      <c r="T9216">
        <v>1</v>
      </c>
      <c r="U9216">
        <v>3</v>
      </c>
    </row>
    <row r="9217" spans="1:21" x14ac:dyDescent="0.3">
      <c r="A9217" s="5" t="s">
        <v>168</v>
      </c>
      <c r="B9217" s="5" t="s">
        <v>206</v>
      </c>
      <c r="C9217" s="5" t="s">
        <v>103</v>
      </c>
      <c r="D9217" s="5" t="s">
        <v>472</v>
      </c>
      <c r="E9217" s="5" t="s">
        <v>172</v>
      </c>
      <c r="F9217" s="6">
        <v>43843</v>
      </c>
      <c r="G9217" s="5" t="s">
        <v>148</v>
      </c>
      <c r="H9217" s="5" t="s">
        <v>181</v>
      </c>
      <c r="I9217">
        <v>43665</v>
      </c>
      <c r="J9217">
        <v>178</v>
      </c>
      <c r="K9217">
        <v>108</v>
      </c>
      <c r="L9217">
        <v>1</v>
      </c>
      <c r="M9217">
        <v>3996</v>
      </c>
      <c r="N9217">
        <v>2635.6860000000001</v>
      </c>
      <c r="O9217">
        <v>2635.6860000000001</v>
      </c>
      <c r="P9217">
        <v>108</v>
      </c>
      <c r="Q9217">
        <v>37</v>
      </c>
      <c r="R9217">
        <v>1360.3140000000001</v>
      </c>
      <c r="S9217">
        <v>2020</v>
      </c>
      <c r="T9217">
        <v>1</v>
      </c>
      <c r="U9217">
        <v>3</v>
      </c>
    </row>
    <row r="9218" spans="1:21" x14ac:dyDescent="0.3">
      <c r="A9218" s="5" t="s">
        <v>168</v>
      </c>
      <c r="B9218" s="5" t="s">
        <v>206</v>
      </c>
      <c r="C9218" s="5" t="s">
        <v>103</v>
      </c>
      <c r="D9218" s="5" t="s">
        <v>472</v>
      </c>
      <c r="E9218" s="5" t="s">
        <v>172</v>
      </c>
      <c r="F9218" s="6">
        <v>43843</v>
      </c>
      <c r="G9218" s="5" t="s">
        <v>148</v>
      </c>
      <c r="H9218" s="5" t="s">
        <v>246</v>
      </c>
      <c r="I9218">
        <v>43665</v>
      </c>
      <c r="J9218">
        <v>178</v>
      </c>
      <c r="K9218">
        <v>496</v>
      </c>
      <c r="L9218">
        <v>4</v>
      </c>
      <c r="M9218">
        <v>18352</v>
      </c>
      <c r="N9218">
        <v>10542.744000000001</v>
      </c>
      <c r="O9218">
        <v>2635.6860000000001</v>
      </c>
      <c r="P9218">
        <v>124</v>
      </c>
      <c r="Q9218">
        <v>37</v>
      </c>
      <c r="R9218">
        <v>7809.2560000000003</v>
      </c>
      <c r="S9218">
        <v>2020</v>
      </c>
      <c r="T9218">
        <v>1</v>
      </c>
      <c r="U9218">
        <v>3</v>
      </c>
    </row>
    <row r="9219" spans="1:21" x14ac:dyDescent="0.3">
      <c r="A9219" s="5" t="s">
        <v>168</v>
      </c>
      <c r="B9219" s="5" t="s">
        <v>206</v>
      </c>
      <c r="C9219" s="5" t="s">
        <v>103</v>
      </c>
      <c r="D9219" s="5" t="s">
        <v>472</v>
      </c>
      <c r="E9219" s="5" t="s">
        <v>172</v>
      </c>
      <c r="F9219" s="6">
        <v>43843</v>
      </c>
      <c r="G9219" s="5" t="s">
        <v>148</v>
      </c>
      <c r="H9219" s="5" t="s">
        <v>269</v>
      </c>
      <c r="I9219">
        <v>43665</v>
      </c>
      <c r="J9219">
        <v>178</v>
      </c>
      <c r="K9219">
        <v>1386</v>
      </c>
      <c r="L9219">
        <v>13</v>
      </c>
      <c r="M9219">
        <v>50589</v>
      </c>
      <c r="N9219">
        <v>34263.919000000002</v>
      </c>
      <c r="O9219">
        <v>2635.6860000000001</v>
      </c>
      <c r="P9219">
        <v>106.61538461538461</v>
      </c>
      <c r="Q9219">
        <v>36.5</v>
      </c>
      <c r="R9219">
        <v>16325.081</v>
      </c>
      <c r="S9219">
        <v>2020</v>
      </c>
      <c r="T9219">
        <v>1</v>
      </c>
      <c r="U9219">
        <v>3</v>
      </c>
    </row>
    <row r="9220" spans="1:21" x14ac:dyDescent="0.3">
      <c r="A9220" s="5" t="s">
        <v>168</v>
      </c>
      <c r="B9220" s="5" t="s">
        <v>206</v>
      </c>
      <c r="C9220" s="5" t="s">
        <v>103</v>
      </c>
      <c r="D9220" s="5" t="s">
        <v>472</v>
      </c>
      <c r="E9220" s="5" t="s">
        <v>172</v>
      </c>
      <c r="F9220" s="6">
        <v>43843</v>
      </c>
      <c r="G9220" s="5" t="s">
        <v>148</v>
      </c>
      <c r="H9220" s="5" t="s">
        <v>230</v>
      </c>
      <c r="I9220">
        <v>43665</v>
      </c>
      <c r="J9220">
        <v>178</v>
      </c>
      <c r="K9220">
        <v>759</v>
      </c>
      <c r="L9220">
        <v>6</v>
      </c>
      <c r="M9220">
        <v>27703.5</v>
      </c>
      <c r="N9220">
        <v>15814.117</v>
      </c>
      <c r="O9220">
        <v>2635.6860000000001</v>
      </c>
      <c r="P9220">
        <v>126.5</v>
      </c>
      <c r="Q9220">
        <v>36.5</v>
      </c>
      <c r="R9220">
        <v>11889.383</v>
      </c>
      <c r="S9220">
        <v>2020</v>
      </c>
      <c r="T9220">
        <v>1</v>
      </c>
      <c r="U9220">
        <v>3</v>
      </c>
    </row>
    <row r="9221" spans="1:21" x14ac:dyDescent="0.3">
      <c r="A9221" s="5" t="s">
        <v>168</v>
      </c>
      <c r="B9221" s="5" t="s">
        <v>206</v>
      </c>
      <c r="C9221" s="5" t="s">
        <v>103</v>
      </c>
      <c r="D9221" s="5" t="s">
        <v>472</v>
      </c>
      <c r="E9221" s="5" t="s">
        <v>172</v>
      </c>
      <c r="F9221" s="6">
        <v>43843</v>
      </c>
      <c r="G9221" s="5" t="s">
        <v>148</v>
      </c>
      <c r="H9221" s="5" t="s">
        <v>498</v>
      </c>
      <c r="I9221">
        <v>43665</v>
      </c>
      <c r="J9221">
        <v>178</v>
      </c>
      <c r="K9221">
        <v>460</v>
      </c>
      <c r="L9221">
        <v>4</v>
      </c>
      <c r="M9221">
        <v>17020</v>
      </c>
      <c r="N9221">
        <v>10542.744000000001</v>
      </c>
      <c r="O9221">
        <v>2635.6860000000001</v>
      </c>
      <c r="P9221">
        <v>115</v>
      </c>
      <c r="Q9221">
        <v>37</v>
      </c>
      <c r="R9221">
        <v>6477.2560000000003</v>
      </c>
      <c r="S9221">
        <v>2020</v>
      </c>
      <c r="T9221">
        <v>1</v>
      </c>
      <c r="U9221">
        <v>3</v>
      </c>
    </row>
    <row r="9222" spans="1:21" x14ac:dyDescent="0.3">
      <c r="A9222" s="5" t="s">
        <v>168</v>
      </c>
      <c r="B9222" s="5" t="s">
        <v>206</v>
      </c>
      <c r="C9222" s="5" t="s">
        <v>103</v>
      </c>
      <c r="D9222" s="5" t="s">
        <v>472</v>
      </c>
      <c r="E9222" s="5" t="s">
        <v>172</v>
      </c>
      <c r="F9222" s="6">
        <v>43843</v>
      </c>
      <c r="G9222" s="5" t="s">
        <v>148</v>
      </c>
      <c r="H9222" s="5" t="s">
        <v>185</v>
      </c>
      <c r="I9222">
        <v>43665</v>
      </c>
      <c r="J9222">
        <v>178</v>
      </c>
      <c r="K9222">
        <v>140</v>
      </c>
      <c r="L9222">
        <v>1</v>
      </c>
      <c r="M9222">
        <v>5180</v>
      </c>
      <c r="N9222">
        <v>2635.6860000000001</v>
      </c>
      <c r="O9222">
        <v>2635.6860000000001</v>
      </c>
      <c r="P9222">
        <v>140</v>
      </c>
      <c r="Q9222">
        <v>37</v>
      </c>
      <c r="R9222">
        <v>2544.3139999999999</v>
      </c>
      <c r="S9222">
        <v>2020</v>
      </c>
      <c r="T9222">
        <v>1</v>
      </c>
      <c r="U9222">
        <v>3</v>
      </c>
    </row>
    <row r="9223" spans="1:21" x14ac:dyDescent="0.3">
      <c r="A9223" s="5" t="s">
        <v>168</v>
      </c>
      <c r="B9223" s="5" t="s">
        <v>206</v>
      </c>
      <c r="C9223" s="5" t="s">
        <v>112</v>
      </c>
      <c r="D9223" s="5" t="s">
        <v>497</v>
      </c>
      <c r="E9223" s="5" t="s">
        <v>227</v>
      </c>
      <c r="F9223" s="6">
        <v>43843</v>
      </c>
      <c r="G9223" s="5" t="s">
        <v>148</v>
      </c>
      <c r="H9223" s="5" t="s">
        <v>194</v>
      </c>
      <c r="I9223">
        <v>43726</v>
      </c>
      <c r="J9223">
        <v>117</v>
      </c>
      <c r="K9223">
        <v>-282.39999999999998</v>
      </c>
      <c r="L9223">
        <v>-2</v>
      </c>
      <c r="M9223">
        <v>-10166.4</v>
      </c>
      <c r="N9223">
        <v>-2932.9430000000002</v>
      </c>
      <c r="O9223">
        <v>-1466.471</v>
      </c>
      <c r="P9223">
        <v>141.19999999999999</v>
      </c>
      <c r="Q9223">
        <v>36</v>
      </c>
      <c r="R9223">
        <v>-7233.4570000000003</v>
      </c>
      <c r="S9223">
        <v>2020</v>
      </c>
      <c r="T9223">
        <v>1</v>
      </c>
      <c r="U9223">
        <v>3</v>
      </c>
    </row>
    <row r="9224" spans="1:21" x14ac:dyDescent="0.3">
      <c r="A9224" s="5" t="s">
        <v>168</v>
      </c>
      <c r="B9224" s="5" t="s">
        <v>175</v>
      </c>
      <c r="C9224" s="5" t="s">
        <v>99</v>
      </c>
      <c r="D9224" s="5" t="s">
        <v>496</v>
      </c>
      <c r="E9224" s="5" t="s">
        <v>172</v>
      </c>
      <c r="F9224" s="6">
        <v>43845</v>
      </c>
      <c r="G9224" s="5" t="s">
        <v>148</v>
      </c>
      <c r="H9224" s="5" t="s">
        <v>233</v>
      </c>
      <c r="I9224">
        <v>43754</v>
      </c>
      <c r="J9224">
        <v>91</v>
      </c>
      <c r="K9224">
        <v>24</v>
      </c>
      <c r="L9224">
        <v>1</v>
      </c>
      <c r="M9224">
        <v>1296</v>
      </c>
      <c r="N9224">
        <v>986.74099999999999</v>
      </c>
      <c r="O9224">
        <v>986.74099999999999</v>
      </c>
      <c r="P9224">
        <v>24</v>
      </c>
      <c r="Q9224">
        <v>54</v>
      </c>
      <c r="R9224">
        <v>309.25900000000001</v>
      </c>
      <c r="S9224">
        <v>2020</v>
      </c>
      <c r="T9224">
        <v>1</v>
      </c>
      <c r="U9224">
        <v>3</v>
      </c>
    </row>
    <row r="9225" spans="1:21" x14ac:dyDescent="0.3">
      <c r="A9225" s="5" t="s">
        <v>168</v>
      </c>
      <c r="B9225" s="5" t="s">
        <v>206</v>
      </c>
      <c r="C9225" s="5" t="s">
        <v>103</v>
      </c>
      <c r="D9225" s="5" t="s">
        <v>472</v>
      </c>
      <c r="E9225" s="5" t="s">
        <v>172</v>
      </c>
      <c r="F9225" s="6">
        <v>43845</v>
      </c>
      <c r="G9225" s="5" t="s">
        <v>148</v>
      </c>
      <c r="H9225" s="5" t="s">
        <v>478</v>
      </c>
      <c r="I9225">
        <v>43665</v>
      </c>
      <c r="J9225">
        <v>180</v>
      </c>
      <c r="K9225">
        <v>489</v>
      </c>
      <c r="L9225">
        <v>4</v>
      </c>
      <c r="M9225">
        <v>17848.5</v>
      </c>
      <c r="N9225">
        <v>11337.701999999999</v>
      </c>
      <c r="O9225">
        <v>2834.4250000000002</v>
      </c>
      <c r="P9225">
        <v>122.25</v>
      </c>
      <c r="Q9225">
        <v>36.5</v>
      </c>
      <c r="R9225">
        <v>6510.7979999999998</v>
      </c>
      <c r="S9225">
        <v>2020</v>
      </c>
      <c r="T9225">
        <v>1</v>
      </c>
      <c r="U9225">
        <v>3</v>
      </c>
    </row>
    <row r="9226" spans="1:21" x14ac:dyDescent="0.3">
      <c r="A9226" s="5" t="s">
        <v>168</v>
      </c>
      <c r="B9226" s="5" t="s">
        <v>206</v>
      </c>
      <c r="C9226" s="5" t="s">
        <v>103</v>
      </c>
      <c r="D9226" s="5" t="s">
        <v>472</v>
      </c>
      <c r="E9226" s="5" t="s">
        <v>172</v>
      </c>
      <c r="F9226" s="6">
        <v>43845</v>
      </c>
      <c r="G9226" s="5" t="s">
        <v>148</v>
      </c>
      <c r="H9226" s="5" t="s">
        <v>215</v>
      </c>
      <c r="I9226">
        <v>43665</v>
      </c>
      <c r="J9226">
        <v>180</v>
      </c>
      <c r="K9226">
        <v>590</v>
      </c>
      <c r="L9226">
        <v>5</v>
      </c>
      <c r="M9226">
        <v>21535</v>
      </c>
      <c r="N9226">
        <v>14172.127</v>
      </c>
      <c r="O9226">
        <v>2834.4250000000002</v>
      </c>
      <c r="P9226">
        <v>118</v>
      </c>
      <c r="Q9226">
        <v>36.5</v>
      </c>
      <c r="R9226">
        <v>7362.8729999999996</v>
      </c>
      <c r="S9226">
        <v>2020</v>
      </c>
      <c r="T9226">
        <v>1</v>
      </c>
      <c r="U9226">
        <v>3</v>
      </c>
    </row>
    <row r="9227" spans="1:21" x14ac:dyDescent="0.3">
      <c r="A9227" s="5" t="s">
        <v>168</v>
      </c>
      <c r="B9227" s="5" t="s">
        <v>206</v>
      </c>
      <c r="C9227" s="5" t="s">
        <v>103</v>
      </c>
      <c r="D9227" s="5" t="s">
        <v>472</v>
      </c>
      <c r="E9227" s="5" t="s">
        <v>172</v>
      </c>
      <c r="F9227" s="6">
        <v>43845</v>
      </c>
      <c r="G9227" s="5" t="s">
        <v>148</v>
      </c>
      <c r="H9227" s="5" t="s">
        <v>200</v>
      </c>
      <c r="I9227">
        <v>43665</v>
      </c>
      <c r="J9227">
        <v>180</v>
      </c>
      <c r="K9227">
        <v>907</v>
      </c>
      <c r="L9227">
        <v>8</v>
      </c>
      <c r="M9227">
        <v>33105.5</v>
      </c>
      <c r="N9227">
        <v>22675.402999999998</v>
      </c>
      <c r="O9227">
        <v>2834.4250000000002</v>
      </c>
      <c r="P9227">
        <v>113.375</v>
      </c>
      <c r="Q9227">
        <v>36.5</v>
      </c>
      <c r="R9227">
        <v>10430.097</v>
      </c>
      <c r="S9227">
        <v>2020</v>
      </c>
      <c r="T9227">
        <v>1</v>
      </c>
      <c r="U9227">
        <v>3</v>
      </c>
    </row>
    <row r="9228" spans="1:21" x14ac:dyDescent="0.3">
      <c r="A9228" s="5" t="s">
        <v>168</v>
      </c>
      <c r="B9228" s="5" t="s">
        <v>206</v>
      </c>
      <c r="C9228" s="5" t="s">
        <v>103</v>
      </c>
      <c r="D9228" s="5" t="s">
        <v>472</v>
      </c>
      <c r="E9228" s="5" t="s">
        <v>172</v>
      </c>
      <c r="F9228" s="6">
        <v>43845</v>
      </c>
      <c r="G9228" s="5" t="s">
        <v>148</v>
      </c>
      <c r="H9228" s="5" t="s">
        <v>199</v>
      </c>
      <c r="I9228">
        <v>43665</v>
      </c>
      <c r="J9228">
        <v>180</v>
      </c>
      <c r="K9228">
        <v>1046</v>
      </c>
      <c r="L9228">
        <v>9</v>
      </c>
      <c r="M9228">
        <v>38179</v>
      </c>
      <c r="N9228">
        <v>25509.829000000002</v>
      </c>
      <c r="O9228">
        <v>2834.4250000000002</v>
      </c>
      <c r="P9228">
        <v>116.22222222222223</v>
      </c>
      <c r="Q9228">
        <v>36.5</v>
      </c>
      <c r="R9228">
        <v>12669.171</v>
      </c>
      <c r="S9228">
        <v>2020</v>
      </c>
      <c r="T9228">
        <v>1</v>
      </c>
      <c r="U9228">
        <v>3</v>
      </c>
    </row>
    <row r="9229" spans="1:21" x14ac:dyDescent="0.3">
      <c r="A9229" s="5" t="s">
        <v>168</v>
      </c>
      <c r="B9229" s="5" t="s">
        <v>206</v>
      </c>
      <c r="C9229" s="5" t="s">
        <v>104</v>
      </c>
      <c r="D9229" s="5" t="s">
        <v>507</v>
      </c>
      <c r="E9229" s="5" t="s">
        <v>172</v>
      </c>
      <c r="F9229" s="6">
        <v>43846</v>
      </c>
      <c r="G9229" s="5" t="s">
        <v>148</v>
      </c>
      <c r="H9229" s="5" t="s">
        <v>203</v>
      </c>
      <c r="I9229">
        <v>43672</v>
      </c>
      <c r="J9229">
        <v>174</v>
      </c>
      <c r="K9229">
        <v>107</v>
      </c>
      <c r="L9229">
        <v>1</v>
      </c>
      <c r="M9229">
        <v>3905.5</v>
      </c>
      <c r="N9229">
        <v>2985.3209999999999</v>
      </c>
      <c r="O9229">
        <v>2985.3209999999999</v>
      </c>
      <c r="P9229">
        <v>107</v>
      </c>
      <c r="Q9229">
        <v>36.5</v>
      </c>
      <c r="R9229">
        <v>920.17899999999997</v>
      </c>
      <c r="S9229">
        <v>2020</v>
      </c>
      <c r="T9229">
        <v>1</v>
      </c>
      <c r="U9229">
        <v>3</v>
      </c>
    </row>
    <row r="9230" spans="1:21" x14ac:dyDescent="0.3">
      <c r="A9230" s="5" t="s">
        <v>168</v>
      </c>
      <c r="B9230" s="5" t="s">
        <v>206</v>
      </c>
      <c r="C9230" s="5" t="s">
        <v>104</v>
      </c>
      <c r="D9230" s="5" t="s">
        <v>507</v>
      </c>
      <c r="E9230" s="5" t="s">
        <v>172</v>
      </c>
      <c r="F9230" s="6">
        <v>43846</v>
      </c>
      <c r="G9230" s="5" t="s">
        <v>148</v>
      </c>
      <c r="H9230" s="5" t="s">
        <v>202</v>
      </c>
      <c r="I9230">
        <v>43672</v>
      </c>
      <c r="J9230">
        <v>174</v>
      </c>
      <c r="K9230">
        <v>964</v>
      </c>
      <c r="L9230">
        <v>9</v>
      </c>
      <c r="M9230">
        <v>35186</v>
      </c>
      <c r="N9230">
        <v>26867.892</v>
      </c>
      <c r="O9230">
        <v>2985.3209999999999</v>
      </c>
      <c r="P9230">
        <v>107.11111111111111</v>
      </c>
      <c r="Q9230">
        <v>36.5</v>
      </c>
      <c r="R9230">
        <v>8318.1080000000002</v>
      </c>
      <c r="S9230">
        <v>2020</v>
      </c>
      <c r="T9230">
        <v>1</v>
      </c>
      <c r="U9230">
        <v>3</v>
      </c>
    </row>
    <row r="9231" spans="1:21" x14ac:dyDescent="0.3">
      <c r="A9231" s="5" t="s">
        <v>168</v>
      </c>
      <c r="B9231" s="5" t="s">
        <v>206</v>
      </c>
      <c r="C9231" s="5" t="s">
        <v>104</v>
      </c>
      <c r="D9231" s="5" t="s">
        <v>507</v>
      </c>
      <c r="E9231" s="5" t="s">
        <v>172</v>
      </c>
      <c r="F9231" s="6">
        <v>43846</v>
      </c>
      <c r="G9231" s="5" t="s">
        <v>148</v>
      </c>
      <c r="H9231" s="5" t="s">
        <v>230</v>
      </c>
      <c r="I9231">
        <v>43672</v>
      </c>
      <c r="J9231">
        <v>174</v>
      </c>
      <c r="K9231">
        <v>1745</v>
      </c>
      <c r="L9231">
        <v>15</v>
      </c>
      <c r="M9231">
        <v>62820</v>
      </c>
      <c r="N9231">
        <v>44779.82</v>
      </c>
      <c r="O9231">
        <v>2985.3209999999999</v>
      </c>
      <c r="P9231">
        <v>116.33333333333333</v>
      </c>
      <c r="Q9231">
        <v>36</v>
      </c>
      <c r="R9231">
        <v>18040.18</v>
      </c>
      <c r="S9231">
        <v>2020</v>
      </c>
      <c r="T9231">
        <v>1</v>
      </c>
      <c r="U9231">
        <v>3</v>
      </c>
    </row>
    <row r="9232" spans="1:21" x14ac:dyDescent="0.3">
      <c r="A9232" s="5" t="s">
        <v>168</v>
      </c>
      <c r="B9232" s="5" t="s">
        <v>206</v>
      </c>
      <c r="C9232" s="5" t="s">
        <v>104</v>
      </c>
      <c r="D9232" s="5" t="s">
        <v>507</v>
      </c>
      <c r="E9232" s="5" t="s">
        <v>172</v>
      </c>
      <c r="F9232" s="6">
        <v>43846</v>
      </c>
      <c r="G9232" s="5" t="s">
        <v>148</v>
      </c>
      <c r="H9232" s="5" t="s">
        <v>180</v>
      </c>
      <c r="I9232">
        <v>43672</v>
      </c>
      <c r="J9232">
        <v>174</v>
      </c>
      <c r="K9232">
        <v>209</v>
      </c>
      <c r="L9232">
        <v>2</v>
      </c>
      <c r="M9232">
        <v>7628.5</v>
      </c>
      <c r="N9232">
        <v>5970.643</v>
      </c>
      <c r="O9232">
        <v>2985.3209999999999</v>
      </c>
      <c r="P9232">
        <v>104.5</v>
      </c>
      <c r="Q9232">
        <v>36.5</v>
      </c>
      <c r="R9232">
        <v>1657.857</v>
      </c>
      <c r="S9232">
        <v>2020</v>
      </c>
      <c r="T9232">
        <v>1</v>
      </c>
      <c r="U9232">
        <v>3</v>
      </c>
    </row>
    <row r="9233" spans="1:21" x14ac:dyDescent="0.3">
      <c r="A9233" s="5" t="s">
        <v>168</v>
      </c>
      <c r="B9233" s="5" t="s">
        <v>206</v>
      </c>
      <c r="C9233" s="5" t="s">
        <v>104</v>
      </c>
      <c r="D9233" s="5" t="s">
        <v>507</v>
      </c>
      <c r="E9233" s="5" t="s">
        <v>172</v>
      </c>
      <c r="F9233" s="6">
        <v>43846</v>
      </c>
      <c r="G9233" s="5" t="s">
        <v>148</v>
      </c>
      <c r="H9233" s="5" t="s">
        <v>205</v>
      </c>
      <c r="I9233">
        <v>43672</v>
      </c>
      <c r="J9233">
        <v>174</v>
      </c>
      <c r="K9233">
        <v>220</v>
      </c>
      <c r="L9233">
        <v>2</v>
      </c>
      <c r="M9233">
        <v>8030</v>
      </c>
      <c r="N9233">
        <v>5970.643</v>
      </c>
      <c r="O9233">
        <v>2985.3209999999999</v>
      </c>
      <c r="P9233">
        <v>110</v>
      </c>
      <c r="Q9233">
        <v>36.5</v>
      </c>
      <c r="R9233">
        <v>2059.357</v>
      </c>
      <c r="S9233">
        <v>2020</v>
      </c>
      <c r="T9233">
        <v>1</v>
      </c>
      <c r="U9233">
        <v>3</v>
      </c>
    </row>
    <row r="9234" spans="1:21" x14ac:dyDescent="0.3">
      <c r="A9234" s="5" t="s">
        <v>168</v>
      </c>
      <c r="B9234" s="5" t="s">
        <v>206</v>
      </c>
      <c r="C9234" s="5" t="s">
        <v>104</v>
      </c>
      <c r="D9234" s="5" t="s">
        <v>507</v>
      </c>
      <c r="E9234" s="5" t="s">
        <v>172</v>
      </c>
      <c r="F9234" s="6">
        <v>43846</v>
      </c>
      <c r="G9234" s="5" t="s">
        <v>148</v>
      </c>
      <c r="H9234" s="5" t="s">
        <v>216</v>
      </c>
      <c r="I9234">
        <v>43672</v>
      </c>
      <c r="J9234">
        <v>174</v>
      </c>
      <c r="K9234">
        <v>202</v>
      </c>
      <c r="L9234">
        <v>2</v>
      </c>
      <c r="M9234">
        <v>7373</v>
      </c>
      <c r="N9234">
        <v>5970.643</v>
      </c>
      <c r="O9234">
        <v>2985.3209999999999</v>
      </c>
      <c r="P9234">
        <v>101</v>
      </c>
      <c r="Q9234">
        <v>36.5</v>
      </c>
      <c r="R9234">
        <v>1402.357</v>
      </c>
      <c r="S9234">
        <v>2020</v>
      </c>
      <c r="T9234">
        <v>1</v>
      </c>
      <c r="U9234">
        <v>3</v>
      </c>
    </row>
    <row r="9235" spans="1:21" x14ac:dyDescent="0.3">
      <c r="A9235" s="5" t="s">
        <v>168</v>
      </c>
      <c r="B9235" s="5" t="s">
        <v>206</v>
      </c>
      <c r="C9235" s="5" t="s">
        <v>104</v>
      </c>
      <c r="D9235" s="5" t="s">
        <v>507</v>
      </c>
      <c r="E9235" s="5" t="s">
        <v>172</v>
      </c>
      <c r="F9235" s="6">
        <v>43846</v>
      </c>
      <c r="G9235" s="5" t="s">
        <v>148</v>
      </c>
      <c r="H9235" s="5" t="s">
        <v>222</v>
      </c>
      <c r="I9235">
        <v>43672</v>
      </c>
      <c r="J9235">
        <v>174</v>
      </c>
      <c r="K9235">
        <v>125</v>
      </c>
      <c r="L9235">
        <v>1</v>
      </c>
      <c r="M9235">
        <v>4562.5</v>
      </c>
      <c r="N9235">
        <v>2985.3209999999999</v>
      </c>
      <c r="O9235">
        <v>2985.3209999999999</v>
      </c>
      <c r="P9235">
        <v>125</v>
      </c>
      <c r="Q9235">
        <v>36.5</v>
      </c>
      <c r="R9235">
        <v>1577.1790000000001</v>
      </c>
      <c r="S9235">
        <v>2020</v>
      </c>
      <c r="T9235">
        <v>1</v>
      </c>
      <c r="U9235">
        <v>3</v>
      </c>
    </row>
    <row r="9236" spans="1:21" x14ac:dyDescent="0.3">
      <c r="A9236" s="5" t="s">
        <v>168</v>
      </c>
      <c r="B9236" s="5" t="s">
        <v>206</v>
      </c>
      <c r="C9236" s="5" t="s">
        <v>104</v>
      </c>
      <c r="D9236" s="5" t="s">
        <v>507</v>
      </c>
      <c r="E9236" s="5" t="s">
        <v>172</v>
      </c>
      <c r="F9236" s="6">
        <v>43846</v>
      </c>
      <c r="G9236" s="5" t="s">
        <v>148</v>
      </c>
      <c r="H9236" s="5" t="s">
        <v>217</v>
      </c>
      <c r="I9236">
        <v>43672</v>
      </c>
      <c r="J9236">
        <v>174</v>
      </c>
      <c r="K9236">
        <v>1195</v>
      </c>
      <c r="L9236">
        <v>10</v>
      </c>
      <c r="M9236">
        <v>43617.5</v>
      </c>
      <c r="N9236">
        <v>29853.213</v>
      </c>
      <c r="O9236">
        <v>2985.3209999999999</v>
      </c>
      <c r="P9236">
        <v>119.5</v>
      </c>
      <c r="Q9236">
        <v>36.5</v>
      </c>
      <c r="R9236">
        <v>13764.287</v>
      </c>
      <c r="S9236">
        <v>2020</v>
      </c>
      <c r="T9236">
        <v>1</v>
      </c>
      <c r="U9236">
        <v>3</v>
      </c>
    </row>
    <row r="9237" spans="1:21" x14ac:dyDescent="0.3">
      <c r="A9237" s="5" t="s">
        <v>168</v>
      </c>
      <c r="B9237" s="5" t="s">
        <v>206</v>
      </c>
      <c r="C9237" s="5" t="s">
        <v>104</v>
      </c>
      <c r="D9237" s="5" t="s">
        <v>507</v>
      </c>
      <c r="E9237" s="5" t="s">
        <v>172</v>
      </c>
      <c r="F9237" s="6">
        <v>43846</v>
      </c>
      <c r="G9237" s="5" t="s">
        <v>148</v>
      </c>
      <c r="H9237" s="5" t="s">
        <v>181</v>
      </c>
      <c r="I9237">
        <v>43672</v>
      </c>
      <c r="J9237">
        <v>174</v>
      </c>
      <c r="K9237">
        <v>206</v>
      </c>
      <c r="L9237">
        <v>2</v>
      </c>
      <c r="M9237">
        <v>7519</v>
      </c>
      <c r="N9237">
        <v>5970.643</v>
      </c>
      <c r="O9237">
        <v>2985.3209999999999</v>
      </c>
      <c r="P9237">
        <v>103</v>
      </c>
      <c r="Q9237">
        <v>36.5</v>
      </c>
      <c r="R9237">
        <v>1548.357</v>
      </c>
      <c r="S9237">
        <v>2020</v>
      </c>
      <c r="T9237">
        <v>1</v>
      </c>
      <c r="U9237">
        <v>3</v>
      </c>
    </row>
    <row r="9238" spans="1:21" x14ac:dyDescent="0.3">
      <c r="A9238" s="5" t="s">
        <v>168</v>
      </c>
      <c r="B9238" s="5" t="s">
        <v>206</v>
      </c>
      <c r="C9238" s="5" t="s">
        <v>104</v>
      </c>
      <c r="D9238" s="5" t="s">
        <v>507</v>
      </c>
      <c r="E9238" s="5" t="s">
        <v>172</v>
      </c>
      <c r="F9238" s="6">
        <v>43846</v>
      </c>
      <c r="G9238" s="5" t="s">
        <v>148</v>
      </c>
      <c r="H9238" s="5" t="s">
        <v>184</v>
      </c>
      <c r="I9238">
        <v>43672</v>
      </c>
      <c r="J9238">
        <v>174</v>
      </c>
      <c r="K9238">
        <v>2423</v>
      </c>
      <c r="L9238">
        <v>20</v>
      </c>
      <c r="M9238">
        <v>87228</v>
      </c>
      <c r="N9238">
        <v>59706.425999999999</v>
      </c>
      <c r="O9238">
        <v>2985.3209999999999</v>
      </c>
      <c r="P9238">
        <v>121.15</v>
      </c>
      <c r="Q9238">
        <v>36</v>
      </c>
      <c r="R9238">
        <v>27521.574000000001</v>
      </c>
      <c r="S9238">
        <v>2020</v>
      </c>
      <c r="T9238">
        <v>1</v>
      </c>
      <c r="U9238">
        <v>3</v>
      </c>
    </row>
    <row r="9239" spans="1:21" x14ac:dyDescent="0.3">
      <c r="A9239" s="5" t="s">
        <v>168</v>
      </c>
      <c r="B9239" s="5" t="s">
        <v>206</v>
      </c>
      <c r="C9239" s="5" t="s">
        <v>104</v>
      </c>
      <c r="D9239" s="5" t="s">
        <v>507</v>
      </c>
      <c r="E9239" s="5" t="s">
        <v>172</v>
      </c>
      <c r="F9239" s="6">
        <v>43846</v>
      </c>
      <c r="G9239" s="5" t="s">
        <v>148</v>
      </c>
      <c r="H9239" s="5" t="s">
        <v>321</v>
      </c>
      <c r="I9239">
        <v>43672</v>
      </c>
      <c r="J9239">
        <v>174</v>
      </c>
      <c r="K9239">
        <v>362</v>
      </c>
      <c r="L9239">
        <v>3</v>
      </c>
      <c r="M9239">
        <v>13032</v>
      </c>
      <c r="N9239">
        <v>8955.9639999999999</v>
      </c>
      <c r="O9239">
        <v>2985.3209999999999</v>
      </c>
      <c r="P9239">
        <v>120.66666666666667</v>
      </c>
      <c r="Q9239">
        <v>36</v>
      </c>
      <c r="R9239">
        <v>4076.0360000000001</v>
      </c>
      <c r="S9239">
        <v>2020</v>
      </c>
      <c r="T9239">
        <v>1</v>
      </c>
      <c r="U9239">
        <v>3</v>
      </c>
    </row>
    <row r="9240" spans="1:21" x14ac:dyDescent="0.3">
      <c r="A9240" s="5" t="s">
        <v>168</v>
      </c>
      <c r="B9240" s="5" t="s">
        <v>206</v>
      </c>
      <c r="C9240" s="5" t="s">
        <v>104</v>
      </c>
      <c r="D9240" s="5" t="s">
        <v>507</v>
      </c>
      <c r="E9240" s="5" t="s">
        <v>172</v>
      </c>
      <c r="F9240" s="6">
        <v>43846</v>
      </c>
      <c r="G9240" s="5" t="s">
        <v>148</v>
      </c>
      <c r="H9240" s="5" t="s">
        <v>185</v>
      </c>
      <c r="I9240">
        <v>43672</v>
      </c>
      <c r="J9240">
        <v>174</v>
      </c>
      <c r="K9240">
        <v>248</v>
      </c>
      <c r="L9240">
        <v>2</v>
      </c>
      <c r="M9240">
        <v>9052</v>
      </c>
      <c r="N9240">
        <v>5970.643</v>
      </c>
      <c r="O9240">
        <v>2985.3209999999999</v>
      </c>
      <c r="P9240">
        <v>124</v>
      </c>
      <c r="Q9240">
        <v>36.5</v>
      </c>
      <c r="R9240">
        <v>3081.357</v>
      </c>
      <c r="S9240">
        <v>2020</v>
      </c>
      <c r="T9240">
        <v>1</v>
      </c>
      <c r="U9240">
        <v>3</v>
      </c>
    </row>
    <row r="9241" spans="1:21" x14ac:dyDescent="0.3">
      <c r="A9241" s="5" t="s">
        <v>168</v>
      </c>
      <c r="B9241" s="5" t="s">
        <v>206</v>
      </c>
      <c r="C9241" s="5" t="s">
        <v>104</v>
      </c>
      <c r="D9241" s="5" t="s">
        <v>507</v>
      </c>
      <c r="E9241" s="5" t="s">
        <v>172</v>
      </c>
      <c r="F9241" s="6">
        <v>43846</v>
      </c>
      <c r="G9241" s="5" t="s">
        <v>148</v>
      </c>
      <c r="H9241" s="5" t="s">
        <v>186</v>
      </c>
      <c r="I9241">
        <v>43672</v>
      </c>
      <c r="J9241">
        <v>174</v>
      </c>
      <c r="K9241">
        <v>113</v>
      </c>
      <c r="L9241">
        <v>1</v>
      </c>
      <c r="M9241">
        <v>4124.5</v>
      </c>
      <c r="N9241">
        <v>2985.3209999999999</v>
      </c>
      <c r="O9241">
        <v>2985.3209999999999</v>
      </c>
      <c r="P9241">
        <v>113</v>
      </c>
      <c r="Q9241">
        <v>36.5</v>
      </c>
      <c r="R9241">
        <v>1139.1790000000001</v>
      </c>
      <c r="S9241">
        <v>2020</v>
      </c>
      <c r="T9241">
        <v>1</v>
      </c>
      <c r="U9241">
        <v>3</v>
      </c>
    </row>
    <row r="9242" spans="1:21" x14ac:dyDescent="0.3">
      <c r="A9242" s="5" t="s">
        <v>168</v>
      </c>
      <c r="B9242" s="5" t="s">
        <v>206</v>
      </c>
      <c r="C9242" s="5" t="s">
        <v>104</v>
      </c>
      <c r="D9242" s="5" t="s">
        <v>507</v>
      </c>
      <c r="E9242" s="5" t="s">
        <v>172</v>
      </c>
      <c r="F9242" s="6">
        <v>43846</v>
      </c>
      <c r="G9242" s="5" t="s">
        <v>148</v>
      </c>
      <c r="H9242" s="5" t="s">
        <v>187</v>
      </c>
      <c r="I9242">
        <v>43672</v>
      </c>
      <c r="J9242">
        <v>174</v>
      </c>
      <c r="K9242">
        <v>397</v>
      </c>
      <c r="L9242">
        <v>3</v>
      </c>
      <c r="M9242">
        <v>14490.5</v>
      </c>
      <c r="N9242">
        <v>8955.9639999999999</v>
      </c>
      <c r="O9242">
        <v>2985.3209999999999</v>
      </c>
      <c r="P9242">
        <v>132.33333333333334</v>
      </c>
      <c r="Q9242">
        <v>36.5</v>
      </c>
      <c r="R9242">
        <v>5534.5360000000001</v>
      </c>
      <c r="S9242">
        <v>2020</v>
      </c>
      <c r="T9242">
        <v>1</v>
      </c>
      <c r="U9242">
        <v>3</v>
      </c>
    </row>
    <row r="9243" spans="1:21" x14ac:dyDescent="0.3">
      <c r="A9243" s="5" t="s">
        <v>168</v>
      </c>
      <c r="B9243" s="5" t="s">
        <v>206</v>
      </c>
      <c r="C9243" s="5" t="s">
        <v>104</v>
      </c>
      <c r="D9243" s="5" t="s">
        <v>507</v>
      </c>
      <c r="E9243" s="5" t="s">
        <v>172</v>
      </c>
      <c r="F9243" s="6">
        <v>43846</v>
      </c>
      <c r="G9243" s="5" t="s">
        <v>148</v>
      </c>
      <c r="H9243" s="5" t="s">
        <v>284</v>
      </c>
      <c r="I9243">
        <v>43672</v>
      </c>
      <c r="J9243">
        <v>174</v>
      </c>
      <c r="K9243">
        <v>228</v>
      </c>
      <c r="L9243">
        <v>2</v>
      </c>
      <c r="M9243">
        <v>8322</v>
      </c>
      <c r="N9243">
        <v>5970.643</v>
      </c>
      <c r="O9243">
        <v>2985.3209999999999</v>
      </c>
      <c r="P9243">
        <v>114</v>
      </c>
      <c r="Q9243">
        <v>36.5</v>
      </c>
      <c r="R9243">
        <v>2351.357</v>
      </c>
      <c r="S9243">
        <v>2020</v>
      </c>
      <c r="T9243">
        <v>1</v>
      </c>
      <c r="U9243">
        <v>3</v>
      </c>
    </row>
    <row r="9244" spans="1:21" x14ac:dyDescent="0.3">
      <c r="A9244" s="5" t="s">
        <v>168</v>
      </c>
      <c r="B9244" s="5" t="s">
        <v>206</v>
      </c>
      <c r="C9244" s="5" t="s">
        <v>104</v>
      </c>
      <c r="D9244" s="5" t="s">
        <v>507</v>
      </c>
      <c r="E9244" s="5" t="s">
        <v>172</v>
      </c>
      <c r="F9244" s="6">
        <v>43846</v>
      </c>
      <c r="G9244" s="5" t="s">
        <v>148</v>
      </c>
      <c r="H9244" s="5" t="s">
        <v>189</v>
      </c>
      <c r="I9244">
        <v>43672</v>
      </c>
      <c r="J9244">
        <v>174</v>
      </c>
      <c r="K9244">
        <v>208</v>
      </c>
      <c r="L9244">
        <v>2</v>
      </c>
      <c r="M9244">
        <v>7592</v>
      </c>
      <c r="N9244">
        <v>5970.643</v>
      </c>
      <c r="O9244">
        <v>2985.3209999999999</v>
      </c>
      <c r="P9244">
        <v>104</v>
      </c>
      <c r="Q9244">
        <v>36.5</v>
      </c>
      <c r="R9244">
        <v>1621.357</v>
      </c>
      <c r="S9244">
        <v>2020</v>
      </c>
      <c r="T9244">
        <v>1</v>
      </c>
      <c r="U9244">
        <v>3</v>
      </c>
    </row>
    <row r="9245" spans="1:21" x14ac:dyDescent="0.3">
      <c r="A9245" s="5" t="s">
        <v>168</v>
      </c>
      <c r="B9245" s="5" t="s">
        <v>206</v>
      </c>
      <c r="C9245" s="5" t="s">
        <v>104</v>
      </c>
      <c r="D9245" s="5" t="s">
        <v>507</v>
      </c>
      <c r="E9245" s="5" t="s">
        <v>172</v>
      </c>
      <c r="F9245" s="6">
        <v>43846</v>
      </c>
      <c r="G9245" s="5" t="s">
        <v>148</v>
      </c>
      <c r="H9245" s="5" t="s">
        <v>308</v>
      </c>
      <c r="I9245">
        <v>43672</v>
      </c>
      <c r="J9245">
        <v>174</v>
      </c>
      <c r="K9245">
        <v>125</v>
      </c>
      <c r="L9245">
        <v>1</v>
      </c>
      <c r="M9245">
        <v>4562.5</v>
      </c>
      <c r="N9245">
        <v>2985.3209999999999</v>
      </c>
      <c r="O9245">
        <v>2985.3209999999999</v>
      </c>
      <c r="P9245">
        <v>125</v>
      </c>
      <c r="Q9245">
        <v>36.5</v>
      </c>
      <c r="R9245">
        <v>1577.1790000000001</v>
      </c>
      <c r="S9245">
        <v>2020</v>
      </c>
      <c r="T9245">
        <v>1</v>
      </c>
      <c r="U9245">
        <v>3</v>
      </c>
    </row>
    <row r="9246" spans="1:21" x14ac:dyDescent="0.3">
      <c r="A9246" s="5" t="s">
        <v>168</v>
      </c>
      <c r="B9246" s="5" t="s">
        <v>206</v>
      </c>
      <c r="C9246" s="5" t="s">
        <v>104</v>
      </c>
      <c r="D9246" s="5" t="s">
        <v>507</v>
      </c>
      <c r="E9246" s="5" t="s">
        <v>172</v>
      </c>
      <c r="F9246" s="6">
        <v>43846</v>
      </c>
      <c r="G9246" s="5" t="s">
        <v>148</v>
      </c>
      <c r="H9246" s="5" t="s">
        <v>225</v>
      </c>
      <c r="I9246">
        <v>43672</v>
      </c>
      <c r="J9246">
        <v>174</v>
      </c>
      <c r="K9246">
        <v>596</v>
      </c>
      <c r="L9246">
        <v>5</v>
      </c>
      <c r="M9246">
        <v>21456</v>
      </c>
      <c r="N9246">
        <v>14926.607</v>
      </c>
      <c r="O9246">
        <v>2985.3209999999999</v>
      </c>
      <c r="P9246">
        <v>119.2</v>
      </c>
      <c r="Q9246">
        <v>36</v>
      </c>
      <c r="R9246">
        <v>6529.393</v>
      </c>
      <c r="S9246">
        <v>2020</v>
      </c>
      <c r="T9246">
        <v>1</v>
      </c>
      <c r="U9246">
        <v>3</v>
      </c>
    </row>
    <row r="9247" spans="1:21" x14ac:dyDescent="0.3">
      <c r="A9247" s="5" t="s">
        <v>168</v>
      </c>
      <c r="B9247" s="5" t="s">
        <v>206</v>
      </c>
      <c r="C9247" s="5" t="s">
        <v>104</v>
      </c>
      <c r="D9247" s="5" t="s">
        <v>507</v>
      </c>
      <c r="E9247" s="5" t="s">
        <v>172</v>
      </c>
      <c r="F9247" s="6">
        <v>43846</v>
      </c>
      <c r="G9247" s="5" t="s">
        <v>148</v>
      </c>
      <c r="H9247" s="5" t="s">
        <v>498</v>
      </c>
      <c r="I9247">
        <v>43672</v>
      </c>
      <c r="J9247">
        <v>174</v>
      </c>
      <c r="K9247">
        <v>416</v>
      </c>
      <c r="L9247">
        <v>4</v>
      </c>
      <c r="M9247">
        <v>15184</v>
      </c>
      <c r="N9247">
        <v>11941.285</v>
      </c>
      <c r="O9247">
        <v>2985.3209999999999</v>
      </c>
      <c r="P9247">
        <v>104</v>
      </c>
      <c r="Q9247">
        <v>36.5</v>
      </c>
      <c r="R9247">
        <v>3242.7150000000001</v>
      </c>
      <c r="S9247">
        <v>2020</v>
      </c>
      <c r="T9247">
        <v>1</v>
      </c>
      <c r="U9247">
        <v>3</v>
      </c>
    </row>
    <row r="9248" spans="1:21" x14ac:dyDescent="0.3">
      <c r="A9248" s="5" t="s">
        <v>168</v>
      </c>
      <c r="B9248" s="5" t="s">
        <v>206</v>
      </c>
      <c r="C9248" s="5" t="s">
        <v>104</v>
      </c>
      <c r="D9248" s="5" t="s">
        <v>507</v>
      </c>
      <c r="E9248" s="5" t="s">
        <v>172</v>
      </c>
      <c r="F9248" s="6">
        <v>43846</v>
      </c>
      <c r="G9248" s="5" t="s">
        <v>148</v>
      </c>
      <c r="H9248" s="5" t="s">
        <v>173</v>
      </c>
      <c r="I9248">
        <v>43672</v>
      </c>
      <c r="J9248">
        <v>174</v>
      </c>
      <c r="K9248">
        <v>210</v>
      </c>
      <c r="L9248">
        <v>2</v>
      </c>
      <c r="M9248">
        <v>8190</v>
      </c>
      <c r="N9248">
        <v>5970.643</v>
      </c>
      <c r="O9248">
        <v>2985.3209999999999</v>
      </c>
      <c r="P9248">
        <v>105</v>
      </c>
      <c r="Q9248">
        <v>39</v>
      </c>
      <c r="R9248">
        <v>2219.357</v>
      </c>
      <c r="S9248">
        <v>2020</v>
      </c>
      <c r="T9248">
        <v>1</v>
      </c>
      <c r="U9248">
        <v>3</v>
      </c>
    </row>
    <row r="9249" spans="1:21" x14ac:dyDescent="0.3">
      <c r="A9249" s="5" t="s">
        <v>168</v>
      </c>
      <c r="B9249" s="5" t="s">
        <v>206</v>
      </c>
      <c r="C9249" s="5" t="s">
        <v>104</v>
      </c>
      <c r="D9249" s="5" t="s">
        <v>507</v>
      </c>
      <c r="E9249" s="5" t="s">
        <v>172</v>
      </c>
      <c r="F9249" s="6">
        <v>43846</v>
      </c>
      <c r="G9249" s="5" t="s">
        <v>148</v>
      </c>
      <c r="H9249" s="5" t="s">
        <v>185</v>
      </c>
      <c r="I9249">
        <v>43672</v>
      </c>
      <c r="J9249">
        <v>174</v>
      </c>
      <c r="K9249">
        <v>125</v>
      </c>
      <c r="L9249">
        <v>1</v>
      </c>
      <c r="M9249">
        <v>0</v>
      </c>
      <c r="N9249">
        <v>2985.3209999999999</v>
      </c>
      <c r="O9249">
        <v>2985.3209999999999</v>
      </c>
      <c r="P9249">
        <v>125</v>
      </c>
      <c r="Q9249">
        <v>0</v>
      </c>
      <c r="R9249">
        <v>-2985.3209999999999</v>
      </c>
      <c r="S9249">
        <v>2020</v>
      </c>
      <c r="T9249">
        <v>1</v>
      </c>
      <c r="U9249">
        <v>3</v>
      </c>
    </row>
    <row r="9250" spans="1:21" x14ac:dyDescent="0.3">
      <c r="A9250" s="5" t="s">
        <v>168</v>
      </c>
      <c r="B9250" s="5" t="s">
        <v>206</v>
      </c>
      <c r="C9250" s="5" t="s">
        <v>103</v>
      </c>
      <c r="D9250" s="5" t="s">
        <v>472</v>
      </c>
      <c r="E9250" s="5" t="s">
        <v>172</v>
      </c>
      <c r="F9250" s="6">
        <v>43847</v>
      </c>
      <c r="G9250" s="5" t="s">
        <v>148</v>
      </c>
      <c r="H9250" s="5" t="s">
        <v>194</v>
      </c>
      <c r="I9250">
        <v>43665</v>
      </c>
      <c r="J9250">
        <v>182</v>
      </c>
      <c r="K9250">
        <v>508</v>
      </c>
      <c r="L9250">
        <v>4</v>
      </c>
      <c r="M9250">
        <v>18288</v>
      </c>
      <c r="N9250">
        <v>11337.701999999999</v>
      </c>
      <c r="O9250">
        <v>2834.4250000000002</v>
      </c>
      <c r="P9250">
        <v>127</v>
      </c>
      <c r="Q9250">
        <v>36</v>
      </c>
      <c r="R9250">
        <v>6950.2979999999998</v>
      </c>
      <c r="S9250">
        <v>2020</v>
      </c>
      <c r="T9250">
        <v>1</v>
      </c>
      <c r="U9250">
        <v>3</v>
      </c>
    </row>
    <row r="9251" spans="1:21" x14ac:dyDescent="0.3">
      <c r="A9251" s="5" t="s">
        <v>168</v>
      </c>
      <c r="B9251" s="5" t="s">
        <v>206</v>
      </c>
      <c r="C9251" s="5" t="s">
        <v>103</v>
      </c>
      <c r="D9251" s="5" t="s">
        <v>472</v>
      </c>
      <c r="E9251" s="5" t="s">
        <v>172</v>
      </c>
      <c r="F9251" s="6">
        <v>43847</v>
      </c>
      <c r="G9251" s="5" t="s">
        <v>148</v>
      </c>
      <c r="H9251" s="5" t="s">
        <v>194</v>
      </c>
      <c r="I9251">
        <v>43665</v>
      </c>
      <c r="J9251">
        <v>182</v>
      </c>
      <c r="K9251">
        <v>538.20000000000005</v>
      </c>
      <c r="L9251">
        <v>4</v>
      </c>
      <c r="M9251">
        <v>19106.099999999999</v>
      </c>
      <c r="N9251">
        <v>11337.701999999999</v>
      </c>
      <c r="O9251">
        <v>2834.4250000000002</v>
      </c>
      <c r="P9251">
        <v>134.55000000000001</v>
      </c>
      <c r="Q9251">
        <v>35.5</v>
      </c>
      <c r="R9251">
        <v>7768.3980000000001</v>
      </c>
      <c r="S9251">
        <v>2020</v>
      </c>
      <c r="T9251">
        <v>1</v>
      </c>
      <c r="U9251">
        <v>3</v>
      </c>
    </row>
    <row r="9252" spans="1:21" x14ac:dyDescent="0.3">
      <c r="A9252" s="5" t="s">
        <v>168</v>
      </c>
      <c r="B9252" s="5" t="s">
        <v>206</v>
      </c>
      <c r="C9252" s="5" t="s">
        <v>104</v>
      </c>
      <c r="D9252" s="5" t="s">
        <v>507</v>
      </c>
      <c r="E9252" s="5" t="s">
        <v>172</v>
      </c>
      <c r="F9252" s="6">
        <v>43848</v>
      </c>
      <c r="G9252" s="5" t="s">
        <v>148</v>
      </c>
      <c r="H9252" s="5" t="s">
        <v>218</v>
      </c>
      <c r="I9252">
        <v>43672</v>
      </c>
      <c r="J9252">
        <v>176</v>
      </c>
      <c r="K9252">
        <v>730</v>
      </c>
      <c r="L9252">
        <v>7</v>
      </c>
      <c r="M9252">
        <v>26645</v>
      </c>
      <c r="N9252">
        <v>20897.249</v>
      </c>
      <c r="O9252">
        <v>2985.3209999999999</v>
      </c>
      <c r="P9252">
        <v>104.28571428571429</v>
      </c>
      <c r="Q9252">
        <v>36.5</v>
      </c>
      <c r="R9252">
        <v>5747.7510000000002</v>
      </c>
      <c r="S9252">
        <v>2020</v>
      </c>
      <c r="T9252">
        <v>1</v>
      </c>
      <c r="U9252">
        <v>3</v>
      </c>
    </row>
    <row r="9253" spans="1:21" x14ac:dyDescent="0.3">
      <c r="A9253" s="5" t="s">
        <v>168</v>
      </c>
      <c r="B9253" s="5" t="s">
        <v>206</v>
      </c>
      <c r="C9253" s="5" t="s">
        <v>104</v>
      </c>
      <c r="D9253" s="5" t="s">
        <v>507</v>
      </c>
      <c r="E9253" s="5" t="s">
        <v>172</v>
      </c>
      <c r="F9253" s="6">
        <v>43848</v>
      </c>
      <c r="G9253" s="5" t="s">
        <v>148</v>
      </c>
      <c r="H9253" s="5" t="s">
        <v>205</v>
      </c>
      <c r="I9253">
        <v>43672</v>
      </c>
      <c r="J9253">
        <v>176</v>
      </c>
      <c r="K9253">
        <v>402</v>
      </c>
      <c r="L9253">
        <v>4</v>
      </c>
      <c r="M9253">
        <v>14673</v>
      </c>
      <c r="N9253">
        <v>11941.285</v>
      </c>
      <c r="O9253">
        <v>2985.3209999999999</v>
      </c>
      <c r="P9253">
        <v>100.5</v>
      </c>
      <c r="Q9253">
        <v>36.5</v>
      </c>
      <c r="R9253">
        <v>2731.7150000000001</v>
      </c>
      <c r="S9253">
        <v>2020</v>
      </c>
      <c r="T9253">
        <v>1</v>
      </c>
      <c r="U9253">
        <v>3</v>
      </c>
    </row>
    <row r="9254" spans="1:21" x14ac:dyDescent="0.3">
      <c r="A9254" s="5" t="s">
        <v>168</v>
      </c>
      <c r="B9254" s="5" t="s">
        <v>206</v>
      </c>
      <c r="C9254" s="5" t="s">
        <v>104</v>
      </c>
      <c r="D9254" s="5" t="s">
        <v>507</v>
      </c>
      <c r="E9254" s="5" t="s">
        <v>172</v>
      </c>
      <c r="F9254" s="6">
        <v>43848</v>
      </c>
      <c r="G9254" s="5" t="s">
        <v>148</v>
      </c>
      <c r="H9254" s="5" t="s">
        <v>190</v>
      </c>
      <c r="I9254">
        <v>43672</v>
      </c>
      <c r="J9254">
        <v>176</v>
      </c>
      <c r="K9254">
        <v>230</v>
      </c>
      <c r="L9254">
        <v>2</v>
      </c>
      <c r="M9254">
        <v>3000</v>
      </c>
      <c r="N9254">
        <v>5970.643</v>
      </c>
      <c r="O9254">
        <v>2985.3209999999999</v>
      </c>
      <c r="P9254">
        <v>115</v>
      </c>
      <c r="Q9254">
        <v>13.0435</v>
      </c>
      <c r="R9254">
        <v>-2970.643</v>
      </c>
      <c r="S9254">
        <v>2020</v>
      </c>
      <c r="T9254">
        <v>1</v>
      </c>
      <c r="U9254">
        <v>3</v>
      </c>
    </row>
    <row r="9255" spans="1:21" x14ac:dyDescent="0.3">
      <c r="A9255" s="5" t="s">
        <v>168</v>
      </c>
      <c r="B9255" s="5" t="s">
        <v>206</v>
      </c>
      <c r="C9255" s="5" t="s">
        <v>104</v>
      </c>
      <c r="D9255" s="5" t="s">
        <v>507</v>
      </c>
      <c r="E9255" s="5" t="s">
        <v>172</v>
      </c>
      <c r="F9255" s="6">
        <v>43848</v>
      </c>
      <c r="G9255" s="5" t="s">
        <v>148</v>
      </c>
      <c r="H9255" s="5" t="s">
        <v>202</v>
      </c>
      <c r="I9255">
        <v>43672</v>
      </c>
      <c r="J9255">
        <v>176</v>
      </c>
      <c r="K9255">
        <v>824</v>
      </c>
      <c r="L9255">
        <v>8</v>
      </c>
      <c r="M9255">
        <v>30076</v>
      </c>
      <c r="N9255">
        <v>23882.571</v>
      </c>
      <c r="O9255">
        <v>2985.3209999999999</v>
      </c>
      <c r="P9255">
        <v>103</v>
      </c>
      <c r="Q9255">
        <v>36.5</v>
      </c>
      <c r="R9255">
        <v>6193.4290000000001</v>
      </c>
      <c r="S9255">
        <v>2020</v>
      </c>
      <c r="T9255">
        <v>1</v>
      </c>
      <c r="U9255">
        <v>3</v>
      </c>
    </row>
    <row r="9256" spans="1:21" x14ac:dyDescent="0.3">
      <c r="A9256" s="5" t="s">
        <v>168</v>
      </c>
      <c r="B9256" s="5" t="s">
        <v>206</v>
      </c>
      <c r="C9256" s="5" t="s">
        <v>104</v>
      </c>
      <c r="D9256" s="5" t="s">
        <v>507</v>
      </c>
      <c r="E9256" s="5" t="s">
        <v>172</v>
      </c>
      <c r="F9256" s="6">
        <v>43848</v>
      </c>
      <c r="G9256" s="5" t="s">
        <v>148</v>
      </c>
      <c r="H9256" s="5" t="s">
        <v>204</v>
      </c>
      <c r="I9256">
        <v>43672</v>
      </c>
      <c r="J9256">
        <v>176</v>
      </c>
      <c r="K9256">
        <v>480</v>
      </c>
      <c r="L9256">
        <v>5</v>
      </c>
      <c r="M9256">
        <v>17520</v>
      </c>
      <c r="N9256">
        <v>14926.607</v>
      </c>
      <c r="O9256">
        <v>2985.3209999999999</v>
      </c>
      <c r="P9256">
        <v>96</v>
      </c>
      <c r="Q9256">
        <v>36.5</v>
      </c>
      <c r="R9256">
        <v>2593.393</v>
      </c>
      <c r="S9256">
        <v>2020</v>
      </c>
      <c r="T9256">
        <v>1</v>
      </c>
      <c r="U9256">
        <v>3</v>
      </c>
    </row>
    <row r="9257" spans="1:21" x14ac:dyDescent="0.3">
      <c r="A9257" s="5" t="s">
        <v>168</v>
      </c>
      <c r="B9257" s="5" t="s">
        <v>206</v>
      </c>
      <c r="C9257" s="5" t="s">
        <v>104</v>
      </c>
      <c r="D9257" s="5" t="s">
        <v>507</v>
      </c>
      <c r="E9257" s="5" t="s">
        <v>172</v>
      </c>
      <c r="F9257" s="6">
        <v>43848</v>
      </c>
      <c r="G9257" s="5" t="s">
        <v>148</v>
      </c>
      <c r="H9257" s="5" t="s">
        <v>190</v>
      </c>
      <c r="I9257">
        <v>43672</v>
      </c>
      <c r="J9257">
        <v>176</v>
      </c>
      <c r="K9257">
        <v>200</v>
      </c>
      <c r="L9257">
        <v>2</v>
      </c>
      <c r="M9257">
        <v>7300</v>
      </c>
      <c r="N9257">
        <v>5970.643</v>
      </c>
      <c r="O9257">
        <v>2985.3209999999999</v>
      </c>
      <c r="P9257">
        <v>100</v>
      </c>
      <c r="Q9257">
        <v>36.5</v>
      </c>
      <c r="R9257">
        <v>1329.357</v>
      </c>
      <c r="S9257">
        <v>2020</v>
      </c>
      <c r="T9257">
        <v>1</v>
      </c>
      <c r="U9257">
        <v>3</v>
      </c>
    </row>
    <row r="9258" spans="1:21" x14ac:dyDescent="0.3">
      <c r="A9258" s="5" t="s">
        <v>168</v>
      </c>
      <c r="B9258" s="5" t="s">
        <v>206</v>
      </c>
      <c r="C9258" s="5" t="s">
        <v>104</v>
      </c>
      <c r="D9258" s="5" t="s">
        <v>507</v>
      </c>
      <c r="E9258" s="5" t="s">
        <v>172</v>
      </c>
      <c r="F9258" s="6">
        <v>43848</v>
      </c>
      <c r="G9258" s="5" t="s">
        <v>148</v>
      </c>
      <c r="H9258" s="5" t="s">
        <v>203</v>
      </c>
      <c r="I9258">
        <v>43672</v>
      </c>
      <c r="J9258">
        <v>176</v>
      </c>
      <c r="K9258">
        <v>200</v>
      </c>
      <c r="L9258">
        <v>2</v>
      </c>
      <c r="M9258">
        <v>14600</v>
      </c>
      <c r="N9258">
        <v>5970.643</v>
      </c>
      <c r="O9258">
        <v>2985.3209999999999</v>
      </c>
      <c r="P9258">
        <v>100</v>
      </c>
      <c r="Q9258">
        <v>73</v>
      </c>
      <c r="R9258">
        <v>8629.357</v>
      </c>
      <c r="S9258">
        <v>2020</v>
      </c>
      <c r="T9258">
        <v>1</v>
      </c>
      <c r="U9258">
        <v>3</v>
      </c>
    </row>
    <row r="9259" spans="1:21" x14ac:dyDescent="0.3">
      <c r="A9259" s="5" t="s">
        <v>168</v>
      </c>
      <c r="B9259" s="5" t="s">
        <v>206</v>
      </c>
      <c r="C9259" s="5" t="s">
        <v>104</v>
      </c>
      <c r="D9259" s="5" t="s">
        <v>507</v>
      </c>
      <c r="E9259" s="5" t="s">
        <v>172</v>
      </c>
      <c r="F9259" s="6">
        <v>43848</v>
      </c>
      <c r="G9259" s="5" t="s">
        <v>148</v>
      </c>
      <c r="H9259" s="5" t="s">
        <v>203</v>
      </c>
      <c r="I9259">
        <v>43672</v>
      </c>
      <c r="J9259">
        <v>176</v>
      </c>
      <c r="K9259">
        <v>130</v>
      </c>
      <c r="L9259">
        <v>1</v>
      </c>
      <c r="M9259">
        <v>0</v>
      </c>
      <c r="N9259">
        <v>2985.3209999999999</v>
      </c>
      <c r="O9259">
        <v>2985.3209999999999</v>
      </c>
      <c r="P9259">
        <v>130</v>
      </c>
      <c r="Q9259">
        <v>0</v>
      </c>
      <c r="R9259">
        <v>-2985.3209999999999</v>
      </c>
      <c r="S9259">
        <v>2020</v>
      </c>
      <c r="T9259">
        <v>1</v>
      </c>
      <c r="U9259">
        <v>3</v>
      </c>
    </row>
    <row r="9260" spans="1:21" x14ac:dyDescent="0.3">
      <c r="A9260" s="5" t="s">
        <v>168</v>
      </c>
      <c r="B9260" s="5" t="s">
        <v>206</v>
      </c>
      <c r="C9260" s="5" t="s">
        <v>104</v>
      </c>
      <c r="D9260" s="5" t="s">
        <v>507</v>
      </c>
      <c r="E9260" s="5" t="s">
        <v>227</v>
      </c>
      <c r="F9260" s="6">
        <v>43848</v>
      </c>
      <c r="G9260" s="5" t="s">
        <v>148</v>
      </c>
      <c r="H9260" s="5" t="s">
        <v>203</v>
      </c>
      <c r="I9260">
        <v>43672</v>
      </c>
      <c r="J9260">
        <v>176</v>
      </c>
      <c r="K9260">
        <v>-130</v>
      </c>
      <c r="L9260">
        <v>-1</v>
      </c>
      <c r="M9260">
        <v>0</v>
      </c>
      <c r="N9260">
        <v>-2985.3209999999999</v>
      </c>
      <c r="O9260">
        <v>-2985.3209999999999</v>
      </c>
      <c r="P9260">
        <v>130</v>
      </c>
      <c r="Q9260">
        <v>0</v>
      </c>
      <c r="R9260">
        <v>2985.3209999999999</v>
      </c>
      <c r="S9260">
        <v>2020</v>
      </c>
      <c r="T9260">
        <v>1</v>
      </c>
      <c r="U9260">
        <v>3</v>
      </c>
    </row>
    <row r="9261" spans="1:21" x14ac:dyDescent="0.3">
      <c r="A9261" s="5" t="s">
        <v>168</v>
      </c>
      <c r="B9261" s="5" t="s">
        <v>206</v>
      </c>
      <c r="C9261" s="5" t="s">
        <v>104</v>
      </c>
      <c r="D9261" s="5" t="s">
        <v>507</v>
      </c>
      <c r="E9261" s="5" t="s">
        <v>227</v>
      </c>
      <c r="F9261" s="6">
        <v>43848</v>
      </c>
      <c r="G9261" s="5" t="s">
        <v>148</v>
      </c>
      <c r="H9261" s="5" t="s">
        <v>203</v>
      </c>
      <c r="I9261">
        <v>43672</v>
      </c>
      <c r="J9261">
        <v>176</v>
      </c>
      <c r="K9261">
        <v>-200</v>
      </c>
      <c r="L9261">
        <v>-2</v>
      </c>
      <c r="M9261">
        <v>-14600</v>
      </c>
      <c r="N9261">
        <v>-5970.643</v>
      </c>
      <c r="O9261">
        <v>-2985.3209999999999</v>
      </c>
      <c r="P9261">
        <v>100</v>
      </c>
      <c r="Q9261">
        <v>73</v>
      </c>
      <c r="R9261">
        <v>-8629.357</v>
      </c>
      <c r="S9261">
        <v>2020</v>
      </c>
      <c r="T9261">
        <v>1</v>
      </c>
      <c r="U9261">
        <v>3</v>
      </c>
    </row>
    <row r="9262" spans="1:21" x14ac:dyDescent="0.3">
      <c r="A9262" s="5" t="s">
        <v>168</v>
      </c>
      <c r="B9262" s="5" t="s">
        <v>206</v>
      </c>
      <c r="C9262" s="5" t="s">
        <v>104</v>
      </c>
      <c r="D9262" s="5" t="s">
        <v>507</v>
      </c>
      <c r="E9262" s="5" t="s">
        <v>172</v>
      </c>
      <c r="F9262" s="6">
        <v>43848</v>
      </c>
      <c r="G9262" s="5" t="s">
        <v>148</v>
      </c>
      <c r="H9262" s="5" t="s">
        <v>203</v>
      </c>
      <c r="I9262">
        <v>43672</v>
      </c>
      <c r="J9262">
        <v>176</v>
      </c>
      <c r="K9262">
        <v>200</v>
      </c>
      <c r="L9262">
        <v>2</v>
      </c>
      <c r="M9262">
        <v>7300</v>
      </c>
      <c r="N9262">
        <v>5970.643</v>
      </c>
      <c r="O9262">
        <v>2985.3209999999999</v>
      </c>
      <c r="P9262">
        <v>100</v>
      </c>
      <c r="Q9262">
        <v>36.5</v>
      </c>
      <c r="R9262">
        <v>1329.357</v>
      </c>
      <c r="S9262">
        <v>2020</v>
      </c>
      <c r="T9262">
        <v>1</v>
      </c>
      <c r="U9262">
        <v>3</v>
      </c>
    </row>
    <row r="9263" spans="1:21" x14ac:dyDescent="0.3">
      <c r="A9263" s="5" t="s">
        <v>168</v>
      </c>
      <c r="B9263" s="5" t="s">
        <v>206</v>
      </c>
      <c r="C9263" s="5" t="s">
        <v>104</v>
      </c>
      <c r="D9263" s="5" t="s">
        <v>507</v>
      </c>
      <c r="E9263" s="5" t="s">
        <v>172</v>
      </c>
      <c r="F9263" s="6">
        <v>43848</v>
      </c>
      <c r="G9263" s="5" t="s">
        <v>148</v>
      </c>
      <c r="H9263" s="5" t="s">
        <v>203</v>
      </c>
      <c r="I9263">
        <v>43672</v>
      </c>
      <c r="J9263">
        <v>176</v>
      </c>
      <c r="K9263">
        <v>130</v>
      </c>
      <c r="L9263">
        <v>1</v>
      </c>
      <c r="M9263">
        <v>0</v>
      </c>
      <c r="N9263">
        <v>2985.3209999999999</v>
      </c>
      <c r="O9263">
        <v>2985.3209999999999</v>
      </c>
      <c r="P9263">
        <v>130</v>
      </c>
      <c r="Q9263">
        <v>0</v>
      </c>
      <c r="R9263">
        <v>-2985.3209999999999</v>
      </c>
      <c r="S9263">
        <v>2020</v>
      </c>
      <c r="T9263">
        <v>1</v>
      </c>
      <c r="U9263">
        <v>3</v>
      </c>
    </row>
    <row r="9264" spans="1:21" x14ac:dyDescent="0.3">
      <c r="A9264" s="5" t="s">
        <v>168</v>
      </c>
      <c r="B9264" s="5" t="s">
        <v>206</v>
      </c>
      <c r="C9264" s="5" t="s">
        <v>104</v>
      </c>
      <c r="D9264" s="5" t="s">
        <v>507</v>
      </c>
      <c r="E9264" s="5" t="s">
        <v>172</v>
      </c>
      <c r="F9264" s="6">
        <v>43848</v>
      </c>
      <c r="G9264" s="5" t="s">
        <v>148</v>
      </c>
      <c r="H9264" s="5" t="s">
        <v>222</v>
      </c>
      <c r="I9264">
        <v>43672</v>
      </c>
      <c r="J9264">
        <v>176</v>
      </c>
      <c r="K9264">
        <v>122</v>
      </c>
      <c r="L9264">
        <v>1</v>
      </c>
      <c r="M9264">
        <v>4453</v>
      </c>
      <c r="N9264">
        <v>2985.3209999999999</v>
      </c>
      <c r="O9264">
        <v>2985.3209999999999</v>
      </c>
      <c r="P9264">
        <v>122</v>
      </c>
      <c r="Q9264">
        <v>36.5</v>
      </c>
      <c r="R9264">
        <v>1467.6790000000001</v>
      </c>
      <c r="S9264">
        <v>2020</v>
      </c>
      <c r="T9264">
        <v>1</v>
      </c>
      <c r="U9264">
        <v>3</v>
      </c>
    </row>
    <row r="9265" spans="1:21" x14ac:dyDescent="0.3">
      <c r="A9265" s="5" t="s">
        <v>168</v>
      </c>
      <c r="B9265" s="5" t="s">
        <v>206</v>
      </c>
      <c r="C9265" s="5" t="s">
        <v>104</v>
      </c>
      <c r="D9265" s="5" t="s">
        <v>507</v>
      </c>
      <c r="E9265" s="5" t="s">
        <v>172</v>
      </c>
      <c r="F9265" s="6">
        <v>43848</v>
      </c>
      <c r="G9265" s="5" t="s">
        <v>148</v>
      </c>
      <c r="H9265" s="5" t="s">
        <v>217</v>
      </c>
      <c r="I9265">
        <v>43672</v>
      </c>
      <c r="J9265">
        <v>176</v>
      </c>
      <c r="K9265">
        <v>230</v>
      </c>
      <c r="L9265">
        <v>2</v>
      </c>
      <c r="M9265">
        <v>8395</v>
      </c>
      <c r="N9265">
        <v>5970.643</v>
      </c>
      <c r="O9265">
        <v>2985.3209999999999</v>
      </c>
      <c r="P9265">
        <v>115</v>
      </c>
      <c r="Q9265">
        <v>36.5</v>
      </c>
      <c r="R9265">
        <v>2424.357</v>
      </c>
      <c r="S9265">
        <v>2020</v>
      </c>
      <c r="T9265">
        <v>1</v>
      </c>
      <c r="U9265">
        <v>3</v>
      </c>
    </row>
    <row r="9266" spans="1:21" x14ac:dyDescent="0.3">
      <c r="A9266" s="5" t="s">
        <v>168</v>
      </c>
      <c r="B9266" s="5" t="s">
        <v>206</v>
      </c>
      <c r="C9266" s="5" t="s">
        <v>104</v>
      </c>
      <c r="D9266" s="5" t="s">
        <v>507</v>
      </c>
      <c r="E9266" s="5" t="s">
        <v>172</v>
      </c>
      <c r="F9266" s="6">
        <v>43848</v>
      </c>
      <c r="G9266" s="5" t="s">
        <v>148</v>
      </c>
      <c r="H9266" s="5" t="s">
        <v>238</v>
      </c>
      <c r="I9266">
        <v>43672</v>
      </c>
      <c r="J9266">
        <v>176</v>
      </c>
      <c r="K9266">
        <v>130</v>
      </c>
      <c r="L9266">
        <v>1</v>
      </c>
      <c r="M9266">
        <v>4745</v>
      </c>
      <c r="N9266">
        <v>2985.3209999999999</v>
      </c>
      <c r="O9266">
        <v>2985.3209999999999</v>
      </c>
      <c r="P9266">
        <v>130</v>
      </c>
      <c r="Q9266">
        <v>36.5</v>
      </c>
      <c r="R9266">
        <v>1759.6790000000001</v>
      </c>
      <c r="S9266">
        <v>2020</v>
      </c>
      <c r="T9266">
        <v>1</v>
      </c>
      <c r="U9266">
        <v>3</v>
      </c>
    </row>
    <row r="9267" spans="1:21" x14ac:dyDescent="0.3">
      <c r="A9267" s="5" t="s">
        <v>168</v>
      </c>
      <c r="B9267" s="5" t="s">
        <v>206</v>
      </c>
      <c r="C9267" s="5" t="s">
        <v>104</v>
      </c>
      <c r="D9267" s="5" t="s">
        <v>507</v>
      </c>
      <c r="E9267" s="5" t="s">
        <v>172</v>
      </c>
      <c r="F9267" s="6">
        <v>43848</v>
      </c>
      <c r="G9267" s="5" t="s">
        <v>148</v>
      </c>
      <c r="H9267" s="5" t="s">
        <v>184</v>
      </c>
      <c r="I9267">
        <v>43672</v>
      </c>
      <c r="J9267">
        <v>176</v>
      </c>
      <c r="K9267">
        <v>3208</v>
      </c>
      <c r="L9267">
        <v>25</v>
      </c>
      <c r="M9267">
        <v>113884</v>
      </c>
      <c r="N9267">
        <v>74633.032999999996</v>
      </c>
      <c r="O9267">
        <v>2985.3209999999999</v>
      </c>
      <c r="P9267">
        <v>128.32</v>
      </c>
      <c r="Q9267">
        <v>35.5</v>
      </c>
      <c r="R9267">
        <v>39250.966999999997</v>
      </c>
      <c r="S9267">
        <v>2020</v>
      </c>
      <c r="T9267">
        <v>1</v>
      </c>
      <c r="U9267">
        <v>3</v>
      </c>
    </row>
    <row r="9268" spans="1:21" x14ac:dyDescent="0.3">
      <c r="A9268" s="5" t="s">
        <v>168</v>
      </c>
      <c r="B9268" s="5" t="s">
        <v>206</v>
      </c>
      <c r="C9268" s="5" t="s">
        <v>104</v>
      </c>
      <c r="D9268" s="5" t="s">
        <v>507</v>
      </c>
      <c r="E9268" s="5" t="s">
        <v>172</v>
      </c>
      <c r="F9268" s="6">
        <v>43848</v>
      </c>
      <c r="G9268" s="5" t="s">
        <v>148</v>
      </c>
      <c r="H9268" s="5" t="s">
        <v>231</v>
      </c>
      <c r="I9268">
        <v>43672</v>
      </c>
      <c r="J9268">
        <v>176</v>
      </c>
      <c r="K9268">
        <v>100</v>
      </c>
      <c r="L9268">
        <v>1</v>
      </c>
      <c r="M9268">
        <v>3650</v>
      </c>
      <c r="N9268">
        <v>2985.3209999999999</v>
      </c>
      <c r="O9268">
        <v>2985.3209999999999</v>
      </c>
      <c r="P9268">
        <v>100</v>
      </c>
      <c r="Q9268">
        <v>36.5</v>
      </c>
      <c r="R9268">
        <v>664.67899999999997</v>
      </c>
      <c r="S9268">
        <v>2020</v>
      </c>
      <c r="T9268">
        <v>1</v>
      </c>
      <c r="U9268">
        <v>3</v>
      </c>
    </row>
    <row r="9269" spans="1:21" x14ac:dyDescent="0.3">
      <c r="A9269" s="5" t="s">
        <v>168</v>
      </c>
      <c r="B9269" s="5" t="s">
        <v>206</v>
      </c>
      <c r="C9269" s="5" t="s">
        <v>104</v>
      </c>
      <c r="D9269" s="5" t="s">
        <v>507</v>
      </c>
      <c r="E9269" s="5" t="s">
        <v>172</v>
      </c>
      <c r="F9269" s="6">
        <v>43848</v>
      </c>
      <c r="G9269" s="5" t="s">
        <v>148</v>
      </c>
      <c r="H9269" s="5" t="s">
        <v>185</v>
      </c>
      <c r="I9269">
        <v>43672</v>
      </c>
      <c r="J9269">
        <v>176</v>
      </c>
      <c r="K9269">
        <v>240</v>
      </c>
      <c r="L9269">
        <v>2</v>
      </c>
      <c r="M9269">
        <v>8760</v>
      </c>
      <c r="N9269">
        <v>5970.643</v>
      </c>
      <c r="O9269">
        <v>2985.3209999999999</v>
      </c>
      <c r="P9269">
        <v>120</v>
      </c>
      <c r="Q9269">
        <v>36.5</v>
      </c>
      <c r="R9269">
        <v>2789.357</v>
      </c>
      <c r="S9269">
        <v>2020</v>
      </c>
      <c r="T9269">
        <v>1</v>
      </c>
      <c r="U9269">
        <v>3</v>
      </c>
    </row>
    <row r="9270" spans="1:21" x14ac:dyDescent="0.3">
      <c r="A9270" s="5" t="s">
        <v>168</v>
      </c>
      <c r="B9270" s="5" t="s">
        <v>206</v>
      </c>
      <c r="C9270" s="5" t="s">
        <v>104</v>
      </c>
      <c r="D9270" s="5" t="s">
        <v>507</v>
      </c>
      <c r="E9270" s="5" t="s">
        <v>172</v>
      </c>
      <c r="F9270" s="6">
        <v>43848</v>
      </c>
      <c r="G9270" s="5" t="s">
        <v>148</v>
      </c>
      <c r="H9270" s="5" t="s">
        <v>226</v>
      </c>
      <c r="I9270">
        <v>43672</v>
      </c>
      <c r="J9270">
        <v>176</v>
      </c>
      <c r="K9270">
        <v>370</v>
      </c>
      <c r="L9270">
        <v>3</v>
      </c>
      <c r="M9270">
        <v>13505</v>
      </c>
      <c r="N9270">
        <v>8955.9639999999999</v>
      </c>
      <c r="O9270">
        <v>2985.3209999999999</v>
      </c>
      <c r="P9270">
        <v>123.33333333333333</v>
      </c>
      <c r="Q9270">
        <v>36.5</v>
      </c>
      <c r="R9270">
        <v>4549.0360000000001</v>
      </c>
      <c r="S9270">
        <v>2020</v>
      </c>
      <c r="T9270">
        <v>1</v>
      </c>
      <c r="U9270">
        <v>3</v>
      </c>
    </row>
    <row r="9271" spans="1:21" x14ac:dyDescent="0.3">
      <c r="A9271" s="5" t="s">
        <v>168</v>
      </c>
      <c r="B9271" s="5" t="s">
        <v>206</v>
      </c>
      <c r="C9271" s="5" t="s">
        <v>105</v>
      </c>
      <c r="D9271" s="5" t="s">
        <v>465</v>
      </c>
      <c r="E9271" s="5" t="s">
        <v>172</v>
      </c>
      <c r="F9271" s="6">
        <v>43848</v>
      </c>
      <c r="G9271" s="5" t="s">
        <v>148</v>
      </c>
      <c r="H9271" s="5" t="s">
        <v>191</v>
      </c>
      <c r="I9271">
        <v>43680</v>
      </c>
      <c r="J9271">
        <v>168</v>
      </c>
      <c r="K9271">
        <v>480</v>
      </c>
      <c r="L9271">
        <v>4</v>
      </c>
      <c r="M9271">
        <v>17520</v>
      </c>
      <c r="N9271">
        <v>8525.82</v>
      </c>
      <c r="O9271">
        <v>2131.4549999999999</v>
      </c>
      <c r="P9271">
        <v>120</v>
      </c>
      <c r="Q9271">
        <v>36.5</v>
      </c>
      <c r="R9271">
        <v>8994.18</v>
      </c>
      <c r="S9271">
        <v>2020</v>
      </c>
      <c r="T9271">
        <v>1</v>
      </c>
      <c r="U9271">
        <v>3</v>
      </c>
    </row>
    <row r="9272" spans="1:21" x14ac:dyDescent="0.3">
      <c r="A9272" s="5" t="s">
        <v>168</v>
      </c>
      <c r="B9272" s="5" t="s">
        <v>206</v>
      </c>
      <c r="C9272" s="5" t="s">
        <v>105</v>
      </c>
      <c r="D9272" s="5" t="s">
        <v>465</v>
      </c>
      <c r="E9272" s="5" t="s">
        <v>172</v>
      </c>
      <c r="F9272" s="6">
        <v>43848</v>
      </c>
      <c r="G9272" s="5" t="s">
        <v>148</v>
      </c>
      <c r="H9272" s="5" t="s">
        <v>187</v>
      </c>
      <c r="I9272">
        <v>43680</v>
      </c>
      <c r="J9272">
        <v>168</v>
      </c>
      <c r="K9272">
        <v>368</v>
      </c>
      <c r="L9272">
        <v>3</v>
      </c>
      <c r="M9272">
        <v>13432</v>
      </c>
      <c r="N9272">
        <v>6394.3649999999998</v>
      </c>
      <c r="O9272">
        <v>2131.4549999999999</v>
      </c>
      <c r="P9272">
        <v>122.66666666666667</v>
      </c>
      <c r="Q9272">
        <v>36.5</v>
      </c>
      <c r="R9272">
        <v>7037.6350000000002</v>
      </c>
      <c r="S9272">
        <v>2020</v>
      </c>
      <c r="T9272">
        <v>1</v>
      </c>
      <c r="U9272">
        <v>3</v>
      </c>
    </row>
    <row r="9273" spans="1:21" x14ac:dyDescent="0.3">
      <c r="A9273" s="5" t="s">
        <v>168</v>
      </c>
      <c r="B9273" s="5" t="s">
        <v>206</v>
      </c>
      <c r="C9273" s="5" t="s">
        <v>105</v>
      </c>
      <c r="D9273" s="5" t="s">
        <v>465</v>
      </c>
      <c r="E9273" s="5" t="s">
        <v>172</v>
      </c>
      <c r="F9273" s="6">
        <v>43848</v>
      </c>
      <c r="G9273" s="5" t="s">
        <v>148</v>
      </c>
      <c r="H9273" s="5" t="s">
        <v>321</v>
      </c>
      <c r="I9273">
        <v>43680</v>
      </c>
      <c r="J9273">
        <v>168</v>
      </c>
      <c r="K9273">
        <v>290</v>
      </c>
      <c r="L9273">
        <v>2</v>
      </c>
      <c r="M9273">
        <v>10440</v>
      </c>
      <c r="N9273">
        <v>4262.91</v>
      </c>
      <c r="O9273">
        <v>2131.4549999999999</v>
      </c>
      <c r="P9273">
        <v>145</v>
      </c>
      <c r="Q9273">
        <v>36</v>
      </c>
      <c r="R9273">
        <v>6177.09</v>
      </c>
      <c r="S9273">
        <v>2020</v>
      </c>
      <c r="T9273">
        <v>1</v>
      </c>
      <c r="U9273">
        <v>3</v>
      </c>
    </row>
    <row r="9274" spans="1:21" x14ac:dyDescent="0.3">
      <c r="A9274" s="5" t="s">
        <v>168</v>
      </c>
      <c r="B9274" s="5" t="s">
        <v>206</v>
      </c>
      <c r="C9274" s="5" t="s">
        <v>105</v>
      </c>
      <c r="D9274" s="5" t="s">
        <v>465</v>
      </c>
      <c r="E9274" s="5" t="s">
        <v>172</v>
      </c>
      <c r="F9274" s="6">
        <v>43848</v>
      </c>
      <c r="G9274" s="5" t="s">
        <v>148</v>
      </c>
      <c r="H9274" s="5" t="s">
        <v>216</v>
      </c>
      <c r="I9274">
        <v>43680</v>
      </c>
      <c r="J9274">
        <v>168</v>
      </c>
      <c r="K9274">
        <v>120</v>
      </c>
      <c r="L9274">
        <v>1</v>
      </c>
      <c r="M9274">
        <v>4380</v>
      </c>
      <c r="N9274">
        <v>2131.4549999999999</v>
      </c>
      <c r="O9274">
        <v>2131.4549999999999</v>
      </c>
      <c r="P9274">
        <v>120</v>
      </c>
      <c r="Q9274">
        <v>36.5</v>
      </c>
      <c r="R9274">
        <v>2248.5450000000001</v>
      </c>
      <c r="S9274">
        <v>2020</v>
      </c>
      <c r="T9274">
        <v>1</v>
      </c>
      <c r="U9274">
        <v>3</v>
      </c>
    </row>
    <row r="9275" spans="1:21" x14ac:dyDescent="0.3">
      <c r="A9275" s="5" t="s">
        <v>168</v>
      </c>
      <c r="B9275" s="5" t="s">
        <v>206</v>
      </c>
      <c r="C9275" s="5" t="s">
        <v>105</v>
      </c>
      <c r="D9275" s="5" t="s">
        <v>465</v>
      </c>
      <c r="E9275" s="5" t="s">
        <v>172</v>
      </c>
      <c r="F9275" s="6">
        <v>43848</v>
      </c>
      <c r="G9275" s="5" t="s">
        <v>148</v>
      </c>
      <c r="H9275" s="5" t="s">
        <v>181</v>
      </c>
      <c r="I9275">
        <v>43680</v>
      </c>
      <c r="J9275">
        <v>168</v>
      </c>
      <c r="K9275">
        <v>234</v>
      </c>
      <c r="L9275">
        <v>2</v>
      </c>
      <c r="M9275">
        <v>8541</v>
      </c>
      <c r="N9275">
        <v>4262.91</v>
      </c>
      <c r="O9275">
        <v>2131.4549999999999</v>
      </c>
      <c r="P9275">
        <v>117</v>
      </c>
      <c r="Q9275">
        <v>36.5</v>
      </c>
      <c r="R9275">
        <v>4278.09</v>
      </c>
      <c r="S9275">
        <v>2020</v>
      </c>
      <c r="T9275">
        <v>1</v>
      </c>
      <c r="U9275">
        <v>3</v>
      </c>
    </row>
    <row r="9276" spans="1:21" x14ac:dyDescent="0.3">
      <c r="A9276" s="5" t="s">
        <v>168</v>
      </c>
      <c r="B9276" s="5" t="s">
        <v>206</v>
      </c>
      <c r="C9276" s="5" t="s">
        <v>105</v>
      </c>
      <c r="D9276" s="5" t="s">
        <v>465</v>
      </c>
      <c r="E9276" s="5" t="s">
        <v>172</v>
      </c>
      <c r="F9276" s="6">
        <v>43848</v>
      </c>
      <c r="G9276" s="5" t="s">
        <v>148</v>
      </c>
      <c r="H9276" s="5" t="s">
        <v>246</v>
      </c>
      <c r="I9276">
        <v>43680</v>
      </c>
      <c r="J9276">
        <v>168</v>
      </c>
      <c r="K9276">
        <v>400</v>
      </c>
      <c r="L9276">
        <v>4</v>
      </c>
      <c r="M9276">
        <v>14600</v>
      </c>
      <c r="N9276">
        <v>8525.82</v>
      </c>
      <c r="O9276">
        <v>2131.4549999999999</v>
      </c>
      <c r="P9276">
        <v>100</v>
      </c>
      <c r="Q9276">
        <v>36.5</v>
      </c>
      <c r="R9276">
        <v>6074.18</v>
      </c>
      <c r="S9276">
        <v>2020</v>
      </c>
      <c r="T9276">
        <v>1</v>
      </c>
      <c r="U9276">
        <v>3</v>
      </c>
    </row>
    <row r="9277" spans="1:21" x14ac:dyDescent="0.3">
      <c r="A9277" s="5" t="s">
        <v>168</v>
      </c>
      <c r="B9277" s="5" t="s">
        <v>206</v>
      </c>
      <c r="C9277" s="5" t="s">
        <v>105</v>
      </c>
      <c r="D9277" s="5" t="s">
        <v>465</v>
      </c>
      <c r="E9277" s="5" t="s">
        <v>172</v>
      </c>
      <c r="F9277" s="6">
        <v>43848</v>
      </c>
      <c r="G9277" s="5" t="s">
        <v>148</v>
      </c>
      <c r="H9277" s="5" t="s">
        <v>269</v>
      </c>
      <c r="I9277">
        <v>43680</v>
      </c>
      <c r="J9277">
        <v>168</v>
      </c>
      <c r="K9277">
        <v>740</v>
      </c>
      <c r="L9277">
        <v>7</v>
      </c>
      <c r="M9277">
        <v>26640</v>
      </c>
      <c r="N9277">
        <v>14920.183999999999</v>
      </c>
      <c r="O9277">
        <v>2131.4549999999999</v>
      </c>
      <c r="P9277">
        <v>105.71428571428571</v>
      </c>
      <c r="Q9277">
        <v>36</v>
      </c>
      <c r="R9277">
        <v>11719.816000000001</v>
      </c>
      <c r="S9277">
        <v>2020</v>
      </c>
      <c r="T9277">
        <v>1</v>
      </c>
      <c r="U9277">
        <v>3</v>
      </c>
    </row>
    <row r="9278" spans="1:21" x14ac:dyDescent="0.3">
      <c r="A9278" s="5" t="s">
        <v>168</v>
      </c>
      <c r="B9278" s="5" t="s">
        <v>206</v>
      </c>
      <c r="C9278" s="5" t="s">
        <v>105</v>
      </c>
      <c r="D9278" s="5" t="s">
        <v>465</v>
      </c>
      <c r="E9278" s="5" t="s">
        <v>172</v>
      </c>
      <c r="F9278" s="6">
        <v>43848</v>
      </c>
      <c r="G9278" s="5" t="s">
        <v>148</v>
      </c>
      <c r="H9278" s="5" t="s">
        <v>498</v>
      </c>
      <c r="I9278">
        <v>43680</v>
      </c>
      <c r="J9278">
        <v>168</v>
      </c>
      <c r="K9278">
        <v>440</v>
      </c>
      <c r="L9278">
        <v>4</v>
      </c>
      <c r="M9278">
        <v>16060</v>
      </c>
      <c r="N9278">
        <v>8525.82</v>
      </c>
      <c r="O9278">
        <v>2131.4549999999999</v>
      </c>
      <c r="P9278">
        <v>110</v>
      </c>
      <c r="Q9278">
        <v>36.5</v>
      </c>
      <c r="R9278">
        <v>7534.18</v>
      </c>
      <c r="S9278">
        <v>2020</v>
      </c>
      <c r="T9278">
        <v>1</v>
      </c>
      <c r="U9278">
        <v>3</v>
      </c>
    </row>
    <row r="9279" spans="1:21" x14ac:dyDescent="0.3">
      <c r="A9279" s="5" t="s">
        <v>168</v>
      </c>
      <c r="B9279" s="5" t="s">
        <v>206</v>
      </c>
      <c r="C9279" s="5" t="s">
        <v>104</v>
      </c>
      <c r="D9279" s="5" t="s">
        <v>507</v>
      </c>
      <c r="E9279" s="5" t="s">
        <v>172</v>
      </c>
      <c r="F9279" s="6">
        <v>43850</v>
      </c>
      <c r="G9279" s="5" t="s">
        <v>148</v>
      </c>
      <c r="H9279" s="5" t="s">
        <v>215</v>
      </c>
      <c r="I9279">
        <v>43672</v>
      </c>
      <c r="J9279">
        <v>178</v>
      </c>
      <c r="K9279">
        <v>516</v>
      </c>
      <c r="L9279">
        <v>5</v>
      </c>
      <c r="M9279">
        <v>18576</v>
      </c>
      <c r="N9279">
        <v>14926.607</v>
      </c>
      <c r="O9279">
        <v>2985.3209999999999</v>
      </c>
      <c r="P9279">
        <v>103.2</v>
      </c>
      <c r="Q9279">
        <v>36</v>
      </c>
      <c r="R9279">
        <v>3649.393</v>
      </c>
      <c r="S9279">
        <v>2020</v>
      </c>
      <c r="T9279">
        <v>1</v>
      </c>
      <c r="U9279">
        <v>4</v>
      </c>
    </row>
    <row r="9280" spans="1:21" x14ac:dyDescent="0.3">
      <c r="A9280" s="5" t="s">
        <v>168</v>
      </c>
      <c r="B9280" s="5" t="s">
        <v>206</v>
      </c>
      <c r="C9280" s="5" t="s">
        <v>104</v>
      </c>
      <c r="D9280" s="5" t="s">
        <v>507</v>
      </c>
      <c r="E9280" s="5" t="s">
        <v>172</v>
      </c>
      <c r="F9280" s="6">
        <v>43850</v>
      </c>
      <c r="G9280" s="5" t="s">
        <v>148</v>
      </c>
      <c r="H9280" s="5" t="s">
        <v>478</v>
      </c>
      <c r="I9280">
        <v>43672</v>
      </c>
      <c r="J9280">
        <v>178</v>
      </c>
      <c r="K9280">
        <v>447</v>
      </c>
      <c r="L9280">
        <v>4</v>
      </c>
      <c r="M9280">
        <v>16092</v>
      </c>
      <c r="N9280">
        <v>11941.285</v>
      </c>
      <c r="O9280">
        <v>2985.3209999999999</v>
      </c>
      <c r="P9280">
        <v>111.75</v>
      </c>
      <c r="Q9280">
        <v>36</v>
      </c>
      <c r="R9280">
        <v>4150.7150000000001</v>
      </c>
      <c r="S9280">
        <v>2020</v>
      </c>
      <c r="T9280">
        <v>1</v>
      </c>
      <c r="U9280">
        <v>4</v>
      </c>
    </row>
    <row r="9281" spans="1:21" x14ac:dyDescent="0.3">
      <c r="A9281" s="5" t="s">
        <v>168</v>
      </c>
      <c r="B9281" s="5" t="s">
        <v>206</v>
      </c>
      <c r="C9281" s="5" t="s">
        <v>104</v>
      </c>
      <c r="D9281" s="5" t="s">
        <v>507</v>
      </c>
      <c r="E9281" s="5" t="s">
        <v>172</v>
      </c>
      <c r="F9281" s="6">
        <v>43850</v>
      </c>
      <c r="G9281" s="5" t="s">
        <v>148</v>
      </c>
      <c r="H9281" s="5" t="s">
        <v>199</v>
      </c>
      <c r="I9281">
        <v>43672</v>
      </c>
      <c r="J9281">
        <v>178</v>
      </c>
      <c r="K9281">
        <v>776</v>
      </c>
      <c r="L9281">
        <v>6</v>
      </c>
      <c r="M9281">
        <v>27936</v>
      </c>
      <c r="N9281">
        <v>17911.928</v>
      </c>
      <c r="O9281">
        <v>2985.3209999999999</v>
      </c>
      <c r="P9281">
        <v>129.33333333333334</v>
      </c>
      <c r="Q9281">
        <v>36</v>
      </c>
      <c r="R9281">
        <v>10024.072</v>
      </c>
      <c r="S9281">
        <v>2020</v>
      </c>
      <c r="T9281">
        <v>1</v>
      </c>
      <c r="U9281">
        <v>4</v>
      </c>
    </row>
    <row r="9282" spans="1:21" x14ac:dyDescent="0.3">
      <c r="A9282" s="5" t="s">
        <v>168</v>
      </c>
      <c r="B9282" s="5" t="s">
        <v>206</v>
      </c>
      <c r="C9282" s="5" t="s">
        <v>104</v>
      </c>
      <c r="D9282" s="5" t="s">
        <v>507</v>
      </c>
      <c r="E9282" s="5" t="s">
        <v>172</v>
      </c>
      <c r="F9282" s="6">
        <v>43850</v>
      </c>
      <c r="G9282" s="5" t="s">
        <v>148</v>
      </c>
      <c r="H9282" s="5" t="s">
        <v>305</v>
      </c>
      <c r="I9282">
        <v>43672</v>
      </c>
      <c r="J9282">
        <v>178</v>
      </c>
      <c r="K9282">
        <v>482</v>
      </c>
      <c r="L9282">
        <v>4</v>
      </c>
      <c r="M9282">
        <v>17352</v>
      </c>
      <c r="N9282">
        <v>11941.285</v>
      </c>
      <c r="O9282">
        <v>2985.3209999999999</v>
      </c>
      <c r="P9282">
        <v>120.5</v>
      </c>
      <c r="Q9282">
        <v>36</v>
      </c>
      <c r="R9282">
        <v>5410.7150000000001</v>
      </c>
      <c r="S9282">
        <v>2020</v>
      </c>
      <c r="T9282">
        <v>1</v>
      </c>
      <c r="U9282">
        <v>4</v>
      </c>
    </row>
    <row r="9283" spans="1:21" x14ac:dyDescent="0.3">
      <c r="A9283" s="5" t="s">
        <v>168</v>
      </c>
      <c r="B9283" s="5" t="s">
        <v>206</v>
      </c>
      <c r="C9283" s="5" t="s">
        <v>104</v>
      </c>
      <c r="D9283" s="5" t="s">
        <v>507</v>
      </c>
      <c r="E9283" s="5" t="s">
        <v>172</v>
      </c>
      <c r="F9283" s="6">
        <v>43850</v>
      </c>
      <c r="G9283" s="5" t="s">
        <v>148</v>
      </c>
      <c r="H9283" s="5" t="s">
        <v>200</v>
      </c>
      <c r="I9283">
        <v>43672</v>
      </c>
      <c r="J9283">
        <v>178</v>
      </c>
      <c r="K9283">
        <v>757</v>
      </c>
      <c r="L9283">
        <v>6</v>
      </c>
      <c r="M9283">
        <v>27252</v>
      </c>
      <c r="N9283">
        <v>17911.928</v>
      </c>
      <c r="O9283">
        <v>2985.3209999999999</v>
      </c>
      <c r="P9283">
        <v>126.16666666666667</v>
      </c>
      <c r="Q9283">
        <v>36</v>
      </c>
      <c r="R9283">
        <v>9340.0720000000001</v>
      </c>
      <c r="S9283">
        <v>2020</v>
      </c>
      <c r="T9283">
        <v>1</v>
      </c>
      <c r="U9283">
        <v>4</v>
      </c>
    </row>
    <row r="9284" spans="1:21" x14ac:dyDescent="0.3">
      <c r="A9284" s="5" t="s">
        <v>168</v>
      </c>
      <c r="B9284" s="5" t="s">
        <v>169</v>
      </c>
      <c r="C9284" s="5" t="s">
        <v>170</v>
      </c>
      <c r="D9284" s="5" t="s">
        <v>475</v>
      </c>
      <c r="E9284" s="5" t="s">
        <v>172</v>
      </c>
      <c r="F9284" s="6">
        <v>43852</v>
      </c>
      <c r="G9284" s="5" t="s">
        <v>148</v>
      </c>
      <c r="H9284" s="5" t="s">
        <v>173</v>
      </c>
      <c r="I9284">
        <v>43603</v>
      </c>
      <c r="J9284">
        <v>249</v>
      </c>
      <c r="K9284">
        <v>102.5</v>
      </c>
      <c r="L9284">
        <v>1</v>
      </c>
      <c r="M9284">
        <v>3895</v>
      </c>
      <c r="N9284">
        <v>2656.6640000000002</v>
      </c>
      <c r="O9284">
        <v>2656.6640000000002</v>
      </c>
      <c r="P9284">
        <v>102.5</v>
      </c>
      <c r="Q9284">
        <v>38</v>
      </c>
      <c r="R9284">
        <v>1238.336</v>
      </c>
      <c r="S9284">
        <v>2020</v>
      </c>
      <c r="T9284">
        <v>1</v>
      </c>
      <c r="U9284">
        <v>4</v>
      </c>
    </row>
    <row r="9285" spans="1:21" x14ac:dyDescent="0.3">
      <c r="A9285" s="5" t="s">
        <v>168</v>
      </c>
      <c r="B9285" s="5" t="s">
        <v>169</v>
      </c>
      <c r="C9285" s="5" t="s">
        <v>170</v>
      </c>
      <c r="D9285" s="5" t="s">
        <v>503</v>
      </c>
      <c r="E9285" s="5" t="s">
        <v>172</v>
      </c>
      <c r="F9285" s="6">
        <v>43852</v>
      </c>
      <c r="G9285" s="5" t="s">
        <v>148</v>
      </c>
      <c r="H9285" s="5" t="s">
        <v>235</v>
      </c>
      <c r="I9285">
        <v>43667</v>
      </c>
      <c r="J9285">
        <v>185</v>
      </c>
      <c r="K9285">
        <v>208</v>
      </c>
      <c r="L9285">
        <v>2</v>
      </c>
      <c r="M9285">
        <v>7488</v>
      </c>
      <c r="N9285">
        <v>5097.2380000000003</v>
      </c>
      <c r="O9285">
        <v>2548.6190000000001</v>
      </c>
      <c r="P9285">
        <v>104</v>
      </c>
      <c r="Q9285">
        <v>36</v>
      </c>
      <c r="R9285">
        <v>2390.7620000000002</v>
      </c>
      <c r="S9285">
        <v>2020</v>
      </c>
      <c r="T9285">
        <v>1</v>
      </c>
      <c r="U9285">
        <v>4</v>
      </c>
    </row>
    <row r="9286" spans="1:21" x14ac:dyDescent="0.3">
      <c r="A9286" s="5" t="s">
        <v>168</v>
      </c>
      <c r="B9286" s="5" t="s">
        <v>169</v>
      </c>
      <c r="C9286" s="5" t="s">
        <v>170</v>
      </c>
      <c r="D9286" s="5" t="s">
        <v>503</v>
      </c>
      <c r="E9286" s="5" t="s">
        <v>172</v>
      </c>
      <c r="F9286" s="6">
        <v>43852</v>
      </c>
      <c r="G9286" s="5" t="s">
        <v>148</v>
      </c>
      <c r="H9286" s="5" t="s">
        <v>229</v>
      </c>
      <c r="I9286">
        <v>43667</v>
      </c>
      <c r="J9286">
        <v>185</v>
      </c>
      <c r="K9286">
        <v>878</v>
      </c>
      <c r="L9286">
        <v>7</v>
      </c>
      <c r="M9286">
        <v>30730</v>
      </c>
      <c r="N9286">
        <v>17840.331999999999</v>
      </c>
      <c r="O9286">
        <v>2548.6190000000001</v>
      </c>
      <c r="P9286">
        <v>125.42857142857143</v>
      </c>
      <c r="Q9286">
        <v>35</v>
      </c>
      <c r="R9286">
        <v>12889.668</v>
      </c>
      <c r="S9286">
        <v>2020</v>
      </c>
      <c r="T9286">
        <v>1</v>
      </c>
      <c r="U9286">
        <v>4</v>
      </c>
    </row>
    <row r="9287" spans="1:21" x14ac:dyDescent="0.3">
      <c r="A9287" s="5" t="s">
        <v>168</v>
      </c>
      <c r="B9287" s="5" t="s">
        <v>169</v>
      </c>
      <c r="C9287" s="5" t="s">
        <v>170</v>
      </c>
      <c r="D9287" s="5" t="s">
        <v>502</v>
      </c>
      <c r="E9287" s="5" t="s">
        <v>172</v>
      </c>
      <c r="F9287" s="6">
        <v>43852</v>
      </c>
      <c r="G9287" s="5" t="s">
        <v>148</v>
      </c>
      <c r="H9287" s="5" t="s">
        <v>178</v>
      </c>
      <c r="I9287">
        <v>43674</v>
      </c>
      <c r="J9287">
        <v>178</v>
      </c>
      <c r="K9287">
        <v>295</v>
      </c>
      <c r="L9287">
        <v>3</v>
      </c>
      <c r="M9287">
        <v>10472.5</v>
      </c>
      <c r="N9287">
        <v>9281.3349999999991</v>
      </c>
      <c r="O9287">
        <v>3093.7779999999998</v>
      </c>
      <c r="P9287">
        <v>98.333333333333329</v>
      </c>
      <c r="Q9287">
        <v>35.5</v>
      </c>
      <c r="R9287">
        <v>1191.165</v>
      </c>
      <c r="S9287">
        <v>2020</v>
      </c>
      <c r="T9287">
        <v>1</v>
      </c>
      <c r="U9287">
        <v>4</v>
      </c>
    </row>
    <row r="9288" spans="1:21" x14ac:dyDescent="0.3">
      <c r="A9288" s="5" t="s">
        <v>168</v>
      </c>
      <c r="B9288" s="5" t="s">
        <v>169</v>
      </c>
      <c r="C9288" s="5" t="s">
        <v>170</v>
      </c>
      <c r="D9288" s="5" t="s">
        <v>502</v>
      </c>
      <c r="E9288" s="5" t="s">
        <v>172</v>
      </c>
      <c r="F9288" s="6">
        <v>43852</v>
      </c>
      <c r="G9288" s="5" t="s">
        <v>148</v>
      </c>
      <c r="H9288" s="5" t="s">
        <v>197</v>
      </c>
      <c r="I9288">
        <v>43674</v>
      </c>
      <c r="J9288">
        <v>178</v>
      </c>
      <c r="K9288">
        <v>416</v>
      </c>
      <c r="L9288">
        <v>4</v>
      </c>
      <c r="M9288">
        <v>14768</v>
      </c>
      <c r="N9288">
        <v>12375.112999999999</v>
      </c>
      <c r="O9288">
        <v>3093.7779999999998</v>
      </c>
      <c r="P9288">
        <v>104</v>
      </c>
      <c r="Q9288">
        <v>35.5</v>
      </c>
      <c r="R9288">
        <v>2392.8870000000002</v>
      </c>
      <c r="S9288">
        <v>2020</v>
      </c>
      <c r="T9288">
        <v>1</v>
      </c>
      <c r="U9288">
        <v>4</v>
      </c>
    </row>
    <row r="9289" spans="1:21" x14ac:dyDescent="0.3">
      <c r="A9289" s="5" t="s">
        <v>168</v>
      </c>
      <c r="B9289" s="5" t="s">
        <v>169</v>
      </c>
      <c r="C9289" s="5" t="s">
        <v>170</v>
      </c>
      <c r="D9289" s="5" t="s">
        <v>502</v>
      </c>
      <c r="E9289" s="5" t="s">
        <v>172</v>
      </c>
      <c r="F9289" s="6">
        <v>43852</v>
      </c>
      <c r="G9289" s="5" t="s">
        <v>148</v>
      </c>
      <c r="H9289" s="5" t="s">
        <v>173</v>
      </c>
      <c r="I9289">
        <v>43674</v>
      </c>
      <c r="J9289">
        <v>178</v>
      </c>
      <c r="K9289">
        <v>593</v>
      </c>
      <c r="L9289">
        <v>7</v>
      </c>
      <c r="M9289">
        <v>22534</v>
      </c>
      <c r="N9289">
        <v>21656.447</v>
      </c>
      <c r="O9289">
        <v>3093.7779999999998</v>
      </c>
      <c r="P9289">
        <v>84.714285714285708</v>
      </c>
      <c r="Q9289">
        <v>38</v>
      </c>
      <c r="R9289">
        <v>877.553</v>
      </c>
      <c r="S9289">
        <v>2020</v>
      </c>
      <c r="T9289">
        <v>1</v>
      </c>
      <c r="U9289">
        <v>4</v>
      </c>
    </row>
    <row r="9290" spans="1:21" x14ac:dyDescent="0.3">
      <c r="A9290" s="5" t="s">
        <v>168</v>
      </c>
      <c r="B9290" s="5" t="s">
        <v>169</v>
      </c>
      <c r="C9290" s="5" t="s">
        <v>170</v>
      </c>
      <c r="D9290" s="5" t="s">
        <v>471</v>
      </c>
      <c r="E9290" s="5" t="s">
        <v>172</v>
      </c>
      <c r="F9290" s="6">
        <v>43852</v>
      </c>
      <c r="G9290" s="5" t="s">
        <v>148</v>
      </c>
      <c r="H9290" s="5" t="s">
        <v>173</v>
      </c>
      <c r="I9290">
        <v>43604</v>
      </c>
      <c r="J9290">
        <v>248</v>
      </c>
      <c r="K9290">
        <v>489.8</v>
      </c>
      <c r="L9290">
        <v>3</v>
      </c>
      <c r="M9290">
        <v>9306.2000000000007</v>
      </c>
      <c r="N9290">
        <v>8486.9060000000009</v>
      </c>
      <c r="O9290">
        <v>2828.9690000000001</v>
      </c>
      <c r="P9290">
        <v>163.26666666666668</v>
      </c>
      <c r="Q9290">
        <v>19</v>
      </c>
      <c r="R9290">
        <v>819.29399999999998</v>
      </c>
      <c r="S9290">
        <v>2020</v>
      </c>
      <c r="T9290">
        <v>1</v>
      </c>
      <c r="U9290">
        <v>4</v>
      </c>
    </row>
    <row r="9291" spans="1:21" x14ac:dyDescent="0.3">
      <c r="A9291" s="5" t="s">
        <v>168</v>
      </c>
      <c r="B9291" s="5" t="s">
        <v>169</v>
      </c>
      <c r="C9291" s="5" t="s">
        <v>170</v>
      </c>
      <c r="D9291" s="5" t="s">
        <v>474</v>
      </c>
      <c r="E9291" s="5" t="s">
        <v>172</v>
      </c>
      <c r="F9291" s="6">
        <v>43852</v>
      </c>
      <c r="G9291" s="5" t="s">
        <v>148</v>
      </c>
      <c r="H9291" s="5" t="s">
        <v>190</v>
      </c>
      <c r="I9291">
        <v>43658</v>
      </c>
      <c r="J9291">
        <v>194</v>
      </c>
      <c r="K9291">
        <v>121.2</v>
      </c>
      <c r="L9291">
        <v>1</v>
      </c>
      <c r="M9291">
        <v>4423.8</v>
      </c>
      <c r="N9291">
        <v>3257.6469999999999</v>
      </c>
      <c r="O9291">
        <v>3257.6469999999999</v>
      </c>
      <c r="P9291">
        <v>121.2</v>
      </c>
      <c r="Q9291">
        <v>36.5</v>
      </c>
      <c r="R9291">
        <v>1166.153</v>
      </c>
      <c r="S9291">
        <v>2020</v>
      </c>
      <c r="T9291">
        <v>1</v>
      </c>
      <c r="U9291">
        <v>4</v>
      </c>
    </row>
    <row r="9292" spans="1:21" x14ac:dyDescent="0.3">
      <c r="A9292" s="5" t="s">
        <v>168</v>
      </c>
      <c r="B9292" s="5" t="s">
        <v>169</v>
      </c>
      <c r="C9292" s="5" t="s">
        <v>170</v>
      </c>
      <c r="D9292" s="5" t="s">
        <v>474</v>
      </c>
      <c r="E9292" s="5" t="s">
        <v>172</v>
      </c>
      <c r="F9292" s="6">
        <v>43852</v>
      </c>
      <c r="G9292" s="5" t="s">
        <v>148</v>
      </c>
      <c r="H9292" s="5" t="s">
        <v>212</v>
      </c>
      <c r="I9292">
        <v>43658</v>
      </c>
      <c r="J9292">
        <v>194</v>
      </c>
      <c r="K9292">
        <v>108.2</v>
      </c>
      <c r="L9292">
        <v>1</v>
      </c>
      <c r="M9292">
        <v>3949.3</v>
      </c>
      <c r="N9292">
        <v>3257.6469999999999</v>
      </c>
      <c r="O9292">
        <v>3257.6469999999999</v>
      </c>
      <c r="P9292">
        <v>108.2</v>
      </c>
      <c r="Q9292">
        <v>36.5</v>
      </c>
      <c r="R9292">
        <v>691.65300000000002</v>
      </c>
      <c r="S9292">
        <v>2020</v>
      </c>
      <c r="T9292">
        <v>1</v>
      </c>
      <c r="U9292">
        <v>4</v>
      </c>
    </row>
    <row r="9293" spans="1:21" x14ac:dyDescent="0.3">
      <c r="A9293" s="5" t="s">
        <v>168</v>
      </c>
      <c r="B9293" s="5" t="s">
        <v>169</v>
      </c>
      <c r="C9293" s="5" t="s">
        <v>170</v>
      </c>
      <c r="D9293" s="5" t="s">
        <v>474</v>
      </c>
      <c r="E9293" s="5" t="s">
        <v>172</v>
      </c>
      <c r="F9293" s="6">
        <v>43852</v>
      </c>
      <c r="G9293" s="5" t="s">
        <v>148</v>
      </c>
      <c r="H9293" s="5" t="s">
        <v>173</v>
      </c>
      <c r="I9293">
        <v>43658</v>
      </c>
      <c r="J9293">
        <v>194</v>
      </c>
      <c r="K9293">
        <v>489.8</v>
      </c>
      <c r="L9293">
        <v>3</v>
      </c>
      <c r="M9293">
        <v>9306.2000000000007</v>
      </c>
      <c r="N9293">
        <v>9772.94</v>
      </c>
      <c r="O9293">
        <v>3257.6469999999999</v>
      </c>
      <c r="P9293">
        <v>163.26666666666668</v>
      </c>
      <c r="Q9293">
        <v>19</v>
      </c>
      <c r="R9293">
        <v>-466.74</v>
      </c>
      <c r="S9293">
        <v>2020</v>
      </c>
      <c r="T9293">
        <v>1</v>
      </c>
      <c r="U9293">
        <v>4</v>
      </c>
    </row>
    <row r="9294" spans="1:21" x14ac:dyDescent="0.3">
      <c r="A9294" s="5" t="s">
        <v>168</v>
      </c>
      <c r="B9294" s="5" t="s">
        <v>169</v>
      </c>
      <c r="C9294" s="5" t="s">
        <v>170</v>
      </c>
      <c r="D9294" s="5" t="s">
        <v>472</v>
      </c>
      <c r="E9294" s="5" t="s">
        <v>172</v>
      </c>
      <c r="F9294" s="6">
        <v>43852</v>
      </c>
      <c r="G9294" s="5" t="s">
        <v>148</v>
      </c>
      <c r="H9294" s="5" t="s">
        <v>235</v>
      </c>
      <c r="I9294">
        <v>43665</v>
      </c>
      <c r="J9294">
        <v>187</v>
      </c>
      <c r="K9294">
        <v>197.8</v>
      </c>
      <c r="L9294">
        <v>2</v>
      </c>
      <c r="M9294">
        <v>7120.8</v>
      </c>
      <c r="N9294">
        <v>5668.8509999999997</v>
      </c>
      <c r="O9294">
        <v>2834.4250000000002</v>
      </c>
      <c r="P9294">
        <v>98.9</v>
      </c>
      <c r="Q9294">
        <v>36</v>
      </c>
      <c r="R9294">
        <v>1451.9490000000001</v>
      </c>
      <c r="S9294">
        <v>2020</v>
      </c>
      <c r="T9294">
        <v>1</v>
      </c>
      <c r="U9294">
        <v>4</v>
      </c>
    </row>
    <row r="9295" spans="1:21" x14ac:dyDescent="0.3">
      <c r="A9295" s="5" t="s">
        <v>168</v>
      </c>
      <c r="B9295" s="5" t="s">
        <v>169</v>
      </c>
      <c r="C9295" s="5" t="s">
        <v>170</v>
      </c>
      <c r="D9295" s="5" t="s">
        <v>472</v>
      </c>
      <c r="E9295" s="5" t="s">
        <v>172</v>
      </c>
      <c r="F9295" s="6">
        <v>43852</v>
      </c>
      <c r="G9295" s="5" t="s">
        <v>148</v>
      </c>
      <c r="H9295" s="5" t="s">
        <v>208</v>
      </c>
      <c r="I9295">
        <v>43665</v>
      </c>
      <c r="J9295">
        <v>187</v>
      </c>
      <c r="K9295">
        <v>105</v>
      </c>
      <c r="L9295">
        <v>1</v>
      </c>
      <c r="M9295">
        <v>3780</v>
      </c>
      <c r="N9295">
        <v>2834.4250000000002</v>
      </c>
      <c r="O9295">
        <v>2834.4250000000002</v>
      </c>
      <c r="P9295">
        <v>105</v>
      </c>
      <c r="Q9295">
        <v>36</v>
      </c>
      <c r="R9295">
        <v>945.57500000000005</v>
      </c>
      <c r="S9295">
        <v>2020</v>
      </c>
      <c r="T9295">
        <v>1</v>
      </c>
      <c r="U9295">
        <v>4</v>
      </c>
    </row>
    <row r="9296" spans="1:21" x14ac:dyDescent="0.3">
      <c r="A9296" s="5" t="s">
        <v>168</v>
      </c>
      <c r="B9296" s="5" t="s">
        <v>169</v>
      </c>
      <c r="C9296" s="5" t="s">
        <v>170</v>
      </c>
      <c r="D9296" s="5" t="s">
        <v>472</v>
      </c>
      <c r="E9296" s="5" t="s">
        <v>172</v>
      </c>
      <c r="F9296" s="6">
        <v>43852</v>
      </c>
      <c r="G9296" s="5" t="s">
        <v>148</v>
      </c>
      <c r="H9296" s="5" t="s">
        <v>371</v>
      </c>
      <c r="I9296">
        <v>43665</v>
      </c>
      <c r="J9296">
        <v>187</v>
      </c>
      <c r="K9296">
        <v>1253.2</v>
      </c>
      <c r="L9296">
        <v>10</v>
      </c>
      <c r="M9296">
        <v>45115.199999999997</v>
      </c>
      <c r="N9296">
        <v>28344.254000000001</v>
      </c>
      <c r="O9296">
        <v>2834.4250000000002</v>
      </c>
      <c r="P9296">
        <v>125.32000000000001</v>
      </c>
      <c r="Q9296">
        <v>36</v>
      </c>
      <c r="R9296">
        <v>16770.946</v>
      </c>
      <c r="S9296">
        <v>2020</v>
      </c>
      <c r="T9296">
        <v>1</v>
      </c>
      <c r="U9296">
        <v>4</v>
      </c>
    </row>
    <row r="9297" spans="1:21" x14ac:dyDescent="0.3">
      <c r="A9297" s="5" t="s">
        <v>168</v>
      </c>
      <c r="B9297" s="5" t="s">
        <v>169</v>
      </c>
      <c r="C9297" s="5" t="s">
        <v>170</v>
      </c>
      <c r="D9297" s="5" t="s">
        <v>472</v>
      </c>
      <c r="E9297" s="5" t="s">
        <v>172</v>
      </c>
      <c r="F9297" s="6">
        <v>43852</v>
      </c>
      <c r="G9297" s="5" t="s">
        <v>148</v>
      </c>
      <c r="H9297" s="5" t="s">
        <v>190</v>
      </c>
      <c r="I9297">
        <v>43665</v>
      </c>
      <c r="J9297">
        <v>187</v>
      </c>
      <c r="K9297">
        <v>132.80000000000001</v>
      </c>
      <c r="L9297">
        <v>1</v>
      </c>
      <c r="M9297">
        <v>4847.2</v>
      </c>
      <c r="N9297">
        <v>2834.4250000000002</v>
      </c>
      <c r="O9297">
        <v>2834.4250000000002</v>
      </c>
      <c r="P9297">
        <v>132.80000000000001</v>
      </c>
      <c r="Q9297">
        <v>36.5</v>
      </c>
      <c r="R9297">
        <v>2012.7750000000001</v>
      </c>
      <c r="S9297">
        <v>2020</v>
      </c>
      <c r="T9297">
        <v>1</v>
      </c>
      <c r="U9297">
        <v>4</v>
      </c>
    </row>
    <row r="9298" spans="1:21" x14ac:dyDescent="0.3">
      <c r="A9298" s="5" t="s">
        <v>168</v>
      </c>
      <c r="B9298" s="5" t="s">
        <v>169</v>
      </c>
      <c r="C9298" s="5" t="s">
        <v>170</v>
      </c>
      <c r="D9298" s="5" t="s">
        <v>472</v>
      </c>
      <c r="E9298" s="5" t="s">
        <v>172</v>
      </c>
      <c r="F9298" s="6">
        <v>43852</v>
      </c>
      <c r="G9298" s="5" t="s">
        <v>148</v>
      </c>
      <c r="H9298" s="5" t="s">
        <v>178</v>
      </c>
      <c r="I9298">
        <v>43665</v>
      </c>
      <c r="J9298">
        <v>187</v>
      </c>
      <c r="K9298">
        <v>126.4</v>
      </c>
      <c r="L9298">
        <v>1</v>
      </c>
      <c r="M9298">
        <v>4487.2</v>
      </c>
      <c r="N9298">
        <v>2834.4250000000002</v>
      </c>
      <c r="O9298">
        <v>2834.4250000000002</v>
      </c>
      <c r="P9298">
        <v>126.4</v>
      </c>
      <c r="Q9298">
        <v>35.5</v>
      </c>
      <c r="R9298">
        <v>1652.7750000000001</v>
      </c>
      <c r="S9298">
        <v>2020</v>
      </c>
      <c r="T9298">
        <v>1</v>
      </c>
      <c r="U9298">
        <v>4</v>
      </c>
    </row>
    <row r="9299" spans="1:21" x14ac:dyDescent="0.3">
      <c r="A9299" s="5" t="s">
        <v>168</v>
      </c>
      <c r="B9299" s="5" t="s">
        <v>169</v>
      </c>
      <c r="C9299" s="5" t="s">
        <v>170</v>
      </c>
      <c r="D9299" s="5" t="s">
        <v>472</v>
      </c>
      <c r="E9299" s="5" t="s">
        <v>172</v>
      </c>
      <c r="F9299" s="6">
        <v>43852</v>
      </c>
      <c r="G9299" s="5" t="s">
        <v>148</v>
      </c>
      <c r="H9299" s="5" t="s">
        <v>198</v>
      </c>
      <c r="I9299">
        <v>43665</v>
      </c>
      <c r="J9299">
        <v>187</v>
      </c>
      <c r="K9299">
        <v>137.6</v>
      </c>
      <c r="L9299">
        <v>1</v>
      </c>
      <c r="M9299">
        <v>4884.8</v>
      </c>
      <c r="N9299">
        <v>2834.4250000000002</v>
      </c>
      <c r="O9299">
        <v>2834.4250000000002</v>
      </c>
      <c r="P9299">
        <v>137.6</v>
      </c>
      <c r="Q9299">
        <v>35.5</v>
      </c>
      <c r="R9299">
        <v>2050.375</v>
      </c>
      <c r="S9299">
        <v>2020</v>
      </c>
      <c r="T9299">
        <v>1</v>
      </c>
      <c r="U9299">
        <v>4</v>
      </c>
    </row>
    <row r="9300" spans="1:21" x14ac:dyDescent="0.3">
      <c r="A9300" s="5" t="s">
        <v>168</v>
      </c>
      <c r="B9300" s="5" t="s">
        <v>169</v>
      </c>
      <c r="C9300" s="5" t="s">
        <v>170</v>
      </c>
      <c r="D9300" s="5" t="s">
        <v>472</v>
      </c>
      <c r="E9300" s="5" t="s">
        <v>172</v>
      </c>
      <c r="F9300" s="6">
        <v>43852</v>
      </c>
      <c r="G9300" s="5" t="s">
        <v>148</v>
      </c>
      <c r="H9300" s="5" t="s">
        <v>197</v>
      </c>
      <c r="I9300">
        <v>43665</v>
      </c>
      <c r="J9300">
        <v>187</v>
      </c>
      <c r="K9300">
        <v>268.39999999999998</v>
      </c>
      <c r="L9300">
        <v>2</v>
      </c>
      <c r="M9300">
        <v>9528.2000000000007</v>
      </c>
      <c r="N9300">
        <v>5668.8509999999997</v>
      </c>
      <c r="O9300">
        <v>2834.4250000000002</v>
      </c>
      <c r="P9300">
        <v>134.19999999999999</v>
      </c>
      <c r="Q9300">
        <v>35.5</v>
      </c>
      <c r="R9300">
        <v>3859.3490000000002</v>
      </c>
      <c r="S9300">
        <v>2020</v>
      </c>
      <c r="T9300">
        <v>1</v>
      </c>
      <c r="U9300">
        <v>4</v>
      </c>
    </row>
    <row r="9301" spans="1:21" x14ac:dyDescent="0.3">
      <c r="A9301" s="5" t="s">
        <v>168</v>
      </c>
      <c r="B9301" s="5" t="s">
        <v>169</v>
      </c>
      <c r="C9301" s="5" t="s">
        <v>170</v>
      </c>
      <c r="D9301" s="5" t="s">
        <v>472</v>
      </c>
      <c r="E9301" s="5" t="s">
        <v>172</v>
      </c>
      <c r="F9301" s="6">
        <v>43852</v>
      </c>
      <c r="G9301" s="5" t="s">
        <v>148</v>
      </c>
      <c r="H9301" s="5" t="s">
        <v>311</v>
      </c>
      <c r="I9301">
        <v>43665</v>
      </c>
      <c r="J9301">
        <v>187</v>
      </c>
      <c r="K9301">
        <v>121</v>
      </c>
      <c r="L9301">
        <v>1</v>
      </c>
      <c r="M9301">
        <v>4295.5</v>
      </c>
      <c r="N9301">
        <v>2834.4250000000002</v>
      </c>
      <c r="O9301">
        <v>2834.4250000000002</v>
      </c>
      <c r="P9301">
        <v>121</v>
      </c>
      <c r="Q9301">
        <v>35.5</v>
      </c>
      <c r="R9301">
        <v>1461.075</v>
      </c>
      <c r="S9301">
        <v>2020</v>
      </c>
      <c r="T9301">
        <v>1</v>
      </c>
      <c r="U9301">
        <v>4</v>
      </c>
    </row>
    <row r="9302" spans="1:21" x14ac:dyDescent="0.3">
      <c r="A9302" s="5" t="s">
        <v>168</v>
      </c>
      <c r="B9302" s="5" t="s">
        <v>169</v>
      </c>
      <c r="C9302" s="5" t="s">
        <v>170</v>
      </c>
      <c r="D9302" s="5" t="s">
        <v>472</v>
      </c>
      <c r="E9302" s="5" t="s">
        <v>172</v>
      </c>
      <c r="F9302" s="6">
        <v>43852</v>
      </c>
      <c r="G9302" s="5" t="s">
        <v>148</v>
      </c>
      <c r="H9302" s="5" t="s">
        <v>173</v>
      </c>
      <c r="I9302">
        <v>43665</v>
      </c>
      <c r="J9302">
        <v>187</v>
      </c>
      <c r="K9302">
        <v>327.2</v>
      </c>
      <c r="L9302">
        <v>4</v>
      </c>
      <c r="M9302">
        <v>12433.6</v>
      </c>
      <c r="N9302">
        <v>11337.701999999999</v>
      </c>
      <c r="O9302">
        <v>2834.4250000000002</v>
      </c>
      <c r="P9302">
        <v>81.8</v>
      </c>
      <c r="Q9302">
        <v>38</v>
      </c>
      <c r="R9302">
        <v>1095.8979999999999</v>
      </c>
      <c r="S9302">
        <v>2020</v>
      </c>
      <c r="T9302">
        <v>1</v>
      </c>
      <c r="U9302">
        <v>4</v>
      </c>
    </row>
    <row r="9303" spans="1:21" x14ac:dyDescent="0.3">
      <c r="A9303" s="5" t="s">
        <v>168</v>
      </c>
      <c r="B9303" s="5" t="s">
        <v>169</v>
      </c>
      <c r="C9303" s="5" t="s">
        <v>170</v>
      </c>
      <c r="D9303" s="5" t="s">
        <v>472</v>
      </c>
      <c r="E9303" s="5" t="s">
        <v>172</v>
      </c>
      <c r="F9303" s="6">
        <v>43852</v>
      </c>
      <c r="G9303" s="5" t="s">
        <v>148</v>
      </c>
      <c r="H9303" s="5" t="s">
        <v>173</v>
      </c>
      <c r="I9303">
        <v>43665</v>
      </c>
      <c r="J9303">
        <v>187</v>
      </c>
      <c r="K9303">
        <v>187.8</v>
      </c>
      <c r="L9303">
        <v>2</v>
      </c>
      <c r="M9303">
        <v>7136.4</v>
      </c>
      <c r="N9303">
        <v>5668.8509999999997</v>
      </c>
      <c r="O9303">
        <v>2834.4250000000002</v>
      </c>
      <c r="P9303">
        <v>93.9</v>
      </c>
      <c r="Q9303">
        <v>38</v>
      </c>
      <c r="R9303">
        <v>1467.549</v>
      </c>
      <c r="S9303">
        <v>2020</v>
      </c>
      <c r="T9303">
        <v>1</v>
      </c>
      <c r="U9303">
        <v>4</v>
      </c>
    </row>
    <row r="9304" spans="1:21" x14ac:dyDescent="0.3">
      <c r="A9304" s="5" t="s">
        <v>168</v>
      </c>
      <c r="B9304" s="5" t="s">
        <v>169</v>
      </c>
      <c r="C9304" s="5" t="s">
        <v>170</v>
      </c>
      <c r="D9304" s="5" t="s">
        <v>508</v>
      </c>
      <c r="E9304" s="5" t="s">
        <v>172</v>
      </c>
      <c r="F9304" s="6">
        <v>43852</v>
      </c>
      <c r="G9304" s="5" t="s">
        <v>148</v>
      </c>
      <c r="H9304" s="5" t="s">
        <v>466</v>
      </c>
      <c r="I9304">
        <v>43663</v>
      </c>
      <c r="J9304">
        <v>189</v>
      </c>
      <c r="K9304">
        <v>14025</v>
      </c>
      <c r="L9304">
        <v>108</v>
      </c>
      <c r="M9304">
        <v>490875</v>
      </c>
      <c r="N9304">
        <v>268903.64799999999</v>
      </c>
      <c r="O9304">
        <v>2489.8490000000002</v>
      </c>
      <c r="P9304">
        <v>129.86111111111111</v>
      </c>
      <c r="Q9304">
        <v>35</v>
      </c>
      <c r="R9304">
        <v>221971.35200000001</v>
      </c>
      <c r="S9304">
        <v>2020</v>
      </c>
      <c r="T9304">
        <v>1</v>
      </c>
      <c r="U9304">
        <v>4</v>
      </c>
    </row>
    <row r="9305" spans="1:21" x14ac:dyDescent="0.3">
      <c r="A9305" s="5" t="s">
        <v>168</v>
      </c>
      <c r="B9305" s="5" t="s">
        <v>175</v>
      </c>
      <c r="C9305" s="5" t="s">
        <v>86</v>
      </c>
      <c r="D9305" s="5" t="s">
        <v>480</v>
      </c>
      <c r="E9305" s="5" t="s">
        <v>172</v>
      </c>
      <c r="F9305" s="6">
        <v>43852</v>
      </c>
      <c r="G9305" s="5" t="s">
        <v>148</v>
      </c>
      <c r="H9305" s="5" t="s">
        <v>212</v>
      </c>
      <c r="I9305">
        <v>43681</v>
      </c>
      <c r="J9305">
        <v>171</v>
      </c>
      <c r="K9305">
        <v>111.5</v>
      </c>
      <c r="L9305">
        <v>1</v>
      </c>
      <c r="M9305">
        <v>3679.5</v>
      </c>
      <c r="N9305">
        <v>2304.6840000000002</v>
      </c>
      <c r="O9305">
        <v>2304.6840000000002</v>
      </c>
      <c r="P9305">
        <v>111.5</v>
      </c>
      <c r="Q9305">
        <v>33</v>
      </c>
      <c r="R9305">
        <v>1374.816</v>
      </c>
      <c r="S9305">
        <v>2020</v>
      </c>
      <c r="T9305">
        <v>1</v>
      </c>
      <c r="U9305">
        <v>4</v>
      </c>
    </row>
    <row r="9306" spans="1:21" x14ac:dyDescent="0.3">
      <c r="A9306" s="5" t="s">
        <v>168</v>
      </c>
      <c r="B9306" s="5" t="s">
        <v>175</v>
      </c>
      <c r="C9306" s="5" t="s">
        <v>86</v>
      </c>
      <c r="D9306" s="5" t="s">
        <v>480</v>
      </c>
      <c r="E9306" s="5" t="s">
        <v>172</v>
      </c>
      <c r="F9306" s="6">
        <v>43852</v>
      </c>
      <c r="G9306" s="5" t="s">
        <v>148</v>
      </c>
      <c r="H9306" s="5" t="s">
        <v>311</v>
      </c>
      <c r="I9306">
        <v>43681</v>
      </c>
      <c r="J9306">
        <v>171</v>
      </c>
      <c r="K9306">
        <v>118</v>
      </c>
      <c r="L9306">
        <v>1</v>
      </c>
      <c r="M9306">
        <v>4189</v>
      </c>
      <c r="N9306">
        <v>2304.6840000000002</v>
      </c>
      <c r="O9306">
        <v>2304.6840000000002</v>
      </c>
      <c r="P9306">
        <v>118</v>
      </c>
      <c r="Q9306">
        <v>35.5</v>
      </c>
      <c r="R9306">
        <v>1884.316</v>
      </c>
      <c r="S9306">
        <v>2020</v>
      </c>
      <c r="T9306">
        <v>1</v>
      </c>
      <c r="U9306">
        <v>4</v>
      </c>
    </row>
    <row r="9307" spans="1:21" x14ac:dyDescent="0.3">
      <c r="A9307" s="5" t="s">
        <v>168</v>
      </c>
      <c r="B9307" s="5" t="s">
        <v>175</v>
      </c>
      <c r="C9307" s="5" t="s">
        <v>86</v>
      </c>
      <c r="D9307" s="5" t="s">
        <v>480</v>
      </c>
      <c r="E9307" s="5" t="s">
        <v>172</v>
      </c>
      <c r="F9307" s="6">
        <v>43852</v>
      </c>
      <c r="G9307" s="5" t="s">
        <v>148</v>
      </c>
      <c r="H9307" s="5" t="s">
        <v>235</v>
      </c>
      <c r="I9307">
        <v>43681</v>
      </c>
      <c r="J9307">
        <v>171</v>
      </c>
      <c r="K9307">
        <v>100</v>
      </c>
      <c r="L9307">
        <v>1</v>
      </c>
      <c r="M9307">
        <v>3550</v>
      </c>
      <c r="N9307">
        <v>2304.6840000000002</v>
      </c>
      <c r="O9307">
        <v>2304.6840000000002</v>
      </c>
      <c r="P9307">
        <v>100</v>
      </c>
      <c r="Q9307">
        <v>35.5</v>
      </c>
      <c r="R9307">
        <v>1245.316</v>
      </c>
      <c r="S9307">
        <v>2020</v>
      </c>
      <c r="T9307">
        <v>1</v>
      </c>
      <c r="U9307">
        <v>4</v>
      </c>
    </row>
    <row r="9308" spans="1:21" x14ac:dyDescent="0.3">
      <c r="A9308" s="5" t="s">
        <v>168</v>
      </c>
      <c r="B9308" s="5" t="s">
        <v>175</v>
      </c>
      <c r="C9308" s="5" t="s">
        <v>86</v>
      </c>
      <c r="D9308" s="5" t="s">
        <v>480</v>
      </c>
      <c r="E9308" s="5" t="s">
        <v>172</v>
      </c>
      <c r="F9308" s="6">
        <v>43852</v>
      </c>
      <c r="G9308" s="5" t="s">
        <v>148</v>
      </c>
      <c r="H9308" s="5" t="s">
        <v>190</v>
      </c>
      <c r="I9308">
        <v>43681</v>
      </c>
      <c r="J9308">
        <v>171</v>
      </c>
      <c r="K9308">
        <v>103</v>
      </c>
      <c r="L9308">
        <v>1</v>
      </c>
      <c r="M9308">
        <v>3656.5</v>
      </c>
      <c r="N9308">
        <v>2304.6840000000002</v>
      </c>
      <c r="O9308">
        <v>2304.6840000000002</v>
      </c>
      <c r="P9308">
        <v>103</v>
      </c>
      <c r="Q9308">
        <v>35.5</v>
      </c>
      <c r="R9308">
        <v>1351.816</v>
      </c>
      <c r="S9308">
        <v>2020</v>
      </c>
      <c r="T9308">
        <v>1</v>
      </c>
      <c r="U9308">
        <v>4</v>
      </c>
    </row>
    <row r="9309" spans="1:21" x14ac:dyDescent="0.3">
      <c r="A9309" s="5" t="s">
        <v>168</v>
      </c>
      <c r="B9309" s="5" t="s">
        <v>175</v>
      </c>
      <c r="C9309" s="5" t="s">
        <v>86</v>
      </c>
      <c r="D9309" s="5" t="s">
        <v>480</v>
      </c>
      <c r="E9309" s="5" t="s">
        <v>172</v>
      </c>
      <c r="F9309" s="6">
        <v>43852</v>
      </c>
      <c r="G9309" s="5" t="s">
        <v>148</v>
      </c>
      <c r="H9309" s="5" t="s">
        <v>173</v>
      </c>
      <c r="I9309">
        <v>43681</v>
      </c>
      <c r="J9309">
        <v>171</v>
      </c>
      <c r="K9309">
        <v>287</v>
      </c>
      <c r="L9309">
        <v>3</v>
      </c>
      <c r="M9309">
        <v>10906</v>
      </c>
      <c r="N9309">
        <v>6914.0510000000004</v>
      </c>
      <c r="O9309">
        <v>2304.6840000000002</v>
      </c>
      <c r="P9309">
        <v>95.666666666666671</v>
      </c>
      <c r="Q9309">
        <v>38</v>
      </c>
      <c r="R9309">
        <v>3991.9490000000001</v>
      </c>
      <c r="S9309">
        <v>2020</v>
      </c>
      <c r="T9309">
        <v>1</v>
      </c>
      <c r="U9309">
        <v>4</v>
      </c>
    </row>
    <row r="9310" spans="1:21" x14ac:dyDescent="0.3">
      <c r="A9310" s="5" t="s">
        <v>168</v>
      </c>
      <c r="B9310" s="5" t="s">
        <v>175</v>
      </c>
      <c r="C9310" s="5" t="s">
        <v>86</v>
      </c>
      <c r="D9310" s="5" t="s">
        <v>480</v>
      </c>
      <c r="E9310" s="5" t="s">
        <v>172</v>
      </c>
      <c r="F9310" s="6">
        <v>43852</v>
      </c>
      <c r="G9310" s="5" t="s">
        <v>148</v>
      </c>
      <c r="H9310" s="5" t="s">
        <v>212</v>
      </c>
      <c r="I9310">
        <v>43681</v>
      </c>
      <c r="J9310">
        <v>171</v>
      </c>
      <c r="K9310">
        <v>102.5</v>
      </c>
      <c r="L9310">
        <v>1</v>
      </c>
      <c r="M9310">
        <v>3382.5</v>
      </c>
      <c r="N9310">
        <v>2304.6840000000002</v>
      </c>
      <c r="O9310">
        <v>2304.6840000000002</v>
      </c>
      <c r="P9310">
        <v>102.5</v>
      </c>
      <c r="Q9310">
        <v>33</v>
      </c>
      <c r="R9310">
        <v>1077.816</v>
      </c>
      <c r="S9310">
        <v>2020</v>
      </c>
      <c r="T9310">
        <v>1</v>
      </c>
      <c r="U9310">
        <v>4</v>
      </c>
    </row>
    <row r="9311" spans="1:21" x14ac:dyDescent="0.3">
      <c r="A9311" s="5" t="s">
        <v>168</v>
      </c>
      <c r="B9311" s="5" t="s">
        <v>175</v>
      </c>
      <c r="C9311" s="5" t="s">
        <v>86</v>
      </c>
      <c r="D9311" s="5" t="s">
        <v>480</v>
      </c>
      <c r="E9311" s="5" t="s">
        <v>172</v>
      </c>
      <c r="F9311" s="6">
        <v>43852</v>
      </c>
      <c r="G9311" s="5" t="s">
        <v>148</v>
      </c>
      <c r="H9311" s="5" t="s">
        <v>371</v>
      </c>
      <c r="I9311">
        <v>43681</v>
      </c>
      <c r="J9311">
        <v>171</v>
      </c>
      <c r="K9311">
        <v>1098</v>
      </c>
      <c r="L9311">
        <v>10</v>
      </c>
      <c r="M9311">
        <v>38979</v>
      </c>
      <c r="N9311">
        <v>23046.837</v>
      </c>
      <c r="O9311">
        <v>2304.6840000000002</v>
      </c>
      <c r="P9311">
        <v>109.8</v>
      </c>
      <c r="Q9311">
        <v>35.5</v>
      </c>
      <c r="R9311">
        <v>15932.163</v>
      </c>
      <c r="S9311">
        <v>2020</v>
      </c>
      <c r="T9311">
        <v>1</v>
      </c>
      <c r="U9311">
        <v>4</v>
      </c>
    </row>
    <row r="9312" spans="1:21" x14ac:dyDescent="0.3">
      <c r="A9312" s="5" t="s">
        <v>168</v>
      </c>
      <c r="B9312" s="5" t="s">
        <v>175</v>
      </c>
      <c r="C9312" s="5" t="s">
        <v>86</v>
      </c>
      <c r="D9312" s="5" t="s">
        <v>480</v>
      </c>
      <c r="E9312" s="5" t="s">
        <v>172</v>
      </c>
      <c r="F9312" s="6">
        <v>43852</v>
      </c>
      <c r="G9312" s="5" t="s">
        <v>148</v>
      </c>
      <c r="H9312" s="5" t="s">
        <v>178</v>
      </c>
      <c r="I9312">
        <v>43681</v>
      </c>
      <c r="J9312">
        <v>171</v>
      </c>
      <c r="K9312">
        <v>379</v>
      </c>
      <c r="L9312">
        <v>4</v>
      </c>
      <c r="M9312">
        <v>13454.5</v>
      </c>
      <c r="N9312">
        <v>9218.7350000000006</v>
      </c>
      <c r="O9312">
        <v>2304.6840000000002</v>
      </c>
      <c r="P9312">
        <v>94.75</v>
      </c>
      <c r="Q9312">
        <v>35.5</v>
      </c>
      <c r="R9312">
        <v>4235.7650000000003</v>
      </c>
      <c r="S9312">
        <v>2020</v>
      </c>
      <c r="T9312">
        <v>1</v>
      </c>
      <c r="U9312">
        <v>4</v>
      </c>
    </row>
    <row r="9313" spans="1:21" x14ac:dyDescent="0.3">
      <c r="A9313" s="5" t="s">
        <v>168</v>
      </c>
      <c r="B9313" s="5" t="s">
        <v>175</v>
      </c>
      <c r="C9313" s="5" t="s">
        <v>86</v>
      </c>
      <c r="D9313" s="5" t="s">
        <v>480</v>
      </c>
      <c r="E9313" s="5" t="s">
        <v>172</v>
      </c>
      <c r="F9313" s="6">
        <v>43852</v>
      </c>
      <c r="G9313" s="5" t="s">
        <v>148</v>
      </c>
      <c r="H9313" s="5" t="s">
        <v>198</v>
      </c>
      <c r="I9313">
        <v>43681</v>
      </c>
      <c r="J9313">
        <v>171</v>
      </c>
      <c r="K9313">
        <v>196</v>
      </c>
      <c r="L9313">
        <v>2</v>
      </c>
      <c r="M9313">
        <v>6958</v>
      </c>
      <c r="N9313">
        <v>4609.3670000000002</v>
      </c>
      <c r="O9313">
        <v>2304.6840000000002</v>
      </c>
      <c r="P9313">
        <v>98</v>
      </c>
      <c r="Q9313">
        <v>35.5</v>
      </c>
      <c r="R9313">
        <v>2348.6329999999998</v>
      </c>
      <c r="S9313">
        <v>2020</v>
      </c>
      <c r="T9313">
        <v>1</v>
      </c>
      <c r="U9313">
        <v>4</v>
      </c>
    </row>
    <row r="9314" spans="1:21" x14ac:dyDescent="0.3">
      <c r="A9314" s="5" t="s">
        <v>168</v>
      </c>
      <c r="B9314" s="5" t="s">
        <v>175</v>
      </c>
      <c r="C9314" s="5" t="s">
        <v>86</v>
      </c>
      <c r="D9314" s="5" t="s">
        <v>480</v>
      </c>
      <c r="E9314" s="5" t="s">
        <v>172</v>
      </c>
      <c r="F9314" s="6">
        <v>43852</v>
      </c>
      <c r="G9314" s="5" t="s">
        <v>148</v>
      </c>
      <c r="H9314" s="5" t="s">
        <v>197</v>
      </c>
      <c r="I9314">
        <v>43681</v>
      </c>
      <c r="J9314">
        <v>171</v>
      </c>
      <c r="K9314">
        <v>881</v>
      </c>
      <c r="L9314">
        <v>8</v>
      </c>
      <c r="M9314">
        <v>31275.5</v>
      </c>
      <c r="N9314">
        <v>18437.469000000001</v>
      </c>
      <c r="O9314">
        <v>2304.6840000000002</v>
      </c>
      <c r="P9314">
        <v>110.125</v>
      </c>
      <c r="Q9314">
        <v>35.5</v>
      </c>
      <c r="R9314">
        <v>12838.031000000001</v>
      </c>
      <c r="S9314">
        <v>2020</v>
      </c>
      <c r="T9314">
        <v>1</v>
      </c>
      <c r="U9314">
        <v>4</v>
      </c>
    </row>
    <row r="9315" spans="1:21" x14ac:dyDescent="0.3">
      <c r="A9315" s="5" t="s">
        <v>168</v>
      </c>
      <c r="B9315" s="5" t="s">
        <v>175</v>
      </c>
      <c r="C9315" s="5" t="s">
        <v>86</v>
      </c>
      <c r="D9315" s="5" t="s">
        <v>480</v>
      </c>
      <c r="E9315" s="5" t="s">
        <v>172</v>
      </c>
      <c r="F9315" s="6">
        <v>43852</v>
      </c>
      <c r="G9315" s="5" t="s">
        <v>148</v>
      </c>
      <c r="H9315" s="5" t="s">
        <v>311</v>
      </c>
      <c r="I9315">
        <v>43681</v>
      </c>
      <c r="J9315">
        <v>171</v>
      </c>
      <c r="K9315">
        <v>183</v>
      </c>
      <c r="L9315">
        <v>2</v>
      </c>
      <c r="M9315">
        <v>6496.5</v>
      </c>
      <c r="N9315">
        <v>4609.3670000000002</v>
      </c>
      <c r="O9315">
        <v>2304.6840000000002</v>
      </c>
      <c r="P9315">
        <v>91.5</v>
      </c>
      <c r="Q9315">
        <v>35.5</v>
      </c>
      <c r="R9315">
        <v>1887.133</v>
      </c>
      <c r="S9315">
        <v>2020</v>
      </c>
      <c r="T9315">
        <v>1</v>
      </c>
      <c r="U9315">
        <v>4</v>
      </c>
    </row>
    <row r="9316" spans="1:21" x14ac:dyDescent="0.3">
      <c r="A9316" s="5" t="s">
        <v>168</v>
      </c>
      <c r="B9316" s="5" t="s">
        <v>175</v>
      </c>
      <c r="C9316" s="5" t="s">
        <v>86</v>
      </c>
      <c r="D9316" s="5" t="s">
        <v>480</v>
      </c>
      <c r="E9316" s="5" t="s">
        <v>172</v>
      </c>
      <c r="F9316" s="6">
        <v>43852</v>
      </c>
      <c r="G9316" s="5" t="s">
        <v>148</v>
      </c>
      <c r="H9316" s="5" t="s">
        <v>235</v>
      </c>
      <c r="I9316">
        <v>43681</v>
      </c>
      <c r="J9316">
        <v>171</v>
      </c>
      <c r="K9316">
        <v>89</v>
      </c>
      <c r="L9316">
        <v>1</v>
      </c>
      <c r="M9316">
        <v>3159.5</v>
      </c>
      <c r="N9316">
        <v>2304.6840000000002</v>
      </c>
      <c r="O9316">
        <v>2304.6840000000002</v>
      </c>
      <c r="P9316">
        <v>89</v>
      </c>
      <c r="Q9316">
        <v>35.5</v>
      </c>
      <c r="R9316">
        <v>854.81600000000003</v>
      </c>
      <c r="S9316">
        <v>2020</v>
      </c>
      <c r="T9316">
        <v>1</v>
      </c>
      <c r="U9316">
        <v>4</v>
      </c>
    </row>
    <row r="9317" spans="1:21" x14ac:dyDescent="0.3">
      <c r="A9317" s="5" t="s">
        <v>168</v>
      </c>
      <c r="B9317" s="5" t="s">
        <v>175</v>
      </c>
      <c r="C9317" s="5" t="s">
        <v>86</v>
      </c>
      <c r="D9317" s="5" t="s">
        <v>480</v>
      </c>
      <c r="E9317" s="5" t="s">
        <v>172</v>
      </c>
      <c r="F9317" s="6">
        <v>43852</v>
      </c>
      <c r="G9317" s="5" t="s">
        <v>148</v>
      </c>
      <c r="H9317" s="5" t="s">
        <v>351</v>
      </c>
      <c r="I9317">
        <v>43681</v>
      </c>
      <c r="J9317">
        <v>171</v>
      </c>
      <c r="K9317">
        <v>307</v>
      </c>
      <c r="L9317">
        <v>3</v>
      </c>
      <c r="M9317">
        <v>10898.5</v>
      </c>
      <c r="N9317">
        <v>6914.0510000000004</v>
      </c>
      <c r="O9317">
        <v>2304.6840000000002</v>
      </c>
      <c r="P9317">
        <v>102.33333333333333</v>
      </c>
      <c r="Q9317">
        <v>35.5</v>
      </c>
      <c r="R9317">
        <v>3984.4490000000001</v>
      </c>
      <c r="S9317">
        <v>2020</v>
      </c>
      <c r="T9317">
        <v>1</v>
      </c>
      <c r="U9317">
        <v>4</v>
      </c>
    </row>
    <row r="9318" spans="1:21" x14ac:dyDescent="0.3">
      <c r="A9318" s="5" t="s">
        <v>168</v>
      </c>
      <c r="B9318" s="5" t="s">
        <v>175</v>
      </c>
      <c r="C9318" s="5" t="s">
        <v>86</v>
      </c>
      <c r="D9318" s="5" t="s">
        <v>480</v>
      </c>
      <c r="E9318" s="5" t="s">
        <v>172</v>
      </c>
      <c r="F9318" s="6">
        <v>43852</v>
      </c>
      <c r="G9318" s="5" t="s">
        <v>148</v>
      </c>
      <c r="H9318" s="5" t="s">
        <v>173</v>
      </c>
      <c r="I9318">
        <v>43681</v>
      </c>
      <c r="J9318">
        <v>171</v>
      </c>
      <c r="K9318">
        <v>1175</v>
      </c>
      <c r="L9318">
        <v>13</v>
      </c>
      <c r="M9318">
        <v>45825</v>
      </c>
      <c r="N9318">
        <v>29960.887999999999</v>
      </c>
      <c r="O9318">
        <v>2304.6840000000002</v>
      </c>
      <c r="P9318">
        <v>90.384615384615387</v>
      </c>
      <c r="Q9318">
        <v>39</v>
      </c>
      <c r="R9318">
        <v>15864.111999999999</v>
      </c>
      <c r="S9318">
        <v>2020</v>
      </c>
      <c r="T9318">
        <v>1</v>
      </c>
      <c r="U9318">
        <v>4</v>
      </c>
    </row>
    <row r="9319" spans="1:21" x14ac:dyDescent="0.3">
      <c r="A9319" s="5" t="s">
        <v>168</v>
      </c>
      <c r="B9319" s="5" t="s">
        <v>175</v>
      </c>
      <c r="C9319" s="5" t="s">
        <v>86</v>
      </c>
      <c r="D9319" s="5" t="s">
        <v>480</v>
      </c>
      <c r="E9319" s="5" t="s">
        <v>172</v>
      </c>
      <c r="F9319" s="6">
        <v>43852</v>
      </c>
      <c r="G9319" s="5" t="s">
        <v>148</v>
      </c>
      <c r="H9319" s="5" t="s">
        <v>190</v>
      </c>
      <c r="I9319">
        <v>43681</v>
      </c>
      <c r="J9319">
        <v>171</v>
      </c>
      <c r="K9319">
        <v>100</v>
      </c>
      <c r="L9319">
        <v>1</v>
      </c>
      <c r="M9319">
        <v>3600</v>
      </c>
      <c r="N9319">
        <v>2304.6840000000002</v>
      </c>
      <c r="O9319">
        <v>2304.6840000000002</v>
      </c>
      <c r="P9319">
        <v>100</v>
      </c>
      <c r="Q9319">
        <v>36</v>
      </c>
      <c r="R9319">
        <v>1295.316</v>
      </c>
      <c r="S9319">
        <v>2020</v>
      </c>
      <c r="T9319">
        <v>1</v>
      </c>
      <c r="U9319">
        <v>4</v>
      </c>
    </row>
    <row r="9320" spans="1:21" x14ac:dyDescent="0.3">
      <c r="A9320" s="5" t="s">
        <v>168</v>
      </c>
      <c r="B9320" s="5" t="s">
        <v>175</v>
      </c>
      <c r="C9320" s="5" t="s">
        <v>88</v>
      </c>
      <c r="D9320" s="5" t="s">
        <v>509</v>
      </c>
      <c r="E9320" s="5" t="s">
        <v>172</v>
      </c>
      <c r="F9320" s="6">
        <v>43852</v>
      </c>
      <c r="G9320" s="5" t="s">
        <v>148</v>
      </c>
      <c r="H9320" s="5" t="s">
        <v>208</v>
      </c>
      <c r="I9320">
        <v>43688</v>
      </c>
      <c r="J9320">
        <v>164</v>
      </c>
      <c r="K9320">
        <v>98</v>
      </c>
      <c r="L9320">
        <v>1</v>
      </c>
      <c r="M9320">
        <v>3234</v>
      </c>
      <c r="N9320">
        <v>2194.944</v>
      </c>
      <c r="O9320">
        <v>2194.944</v>
      </c>
      <c r="P9320">
        <v>98</v>
      </c>
      <c r="Q9320">
        <v>33</v>
      </c>
      <c r="R9320">
        <v>1039.056</v>
      </c>
      <c r="S9320">
        <v>2020</v>
      </c>
      <c r="T9320">
        <v>1</v>
      </c>
      <c r="U9320">
        <v>4</v>
      </c>
    </row>
    <row r="9321" spans="1:21" x14ac:dyDescent="0.3">
      <c r="A9321" s="5" t="s">
        <v>168</v>
      </c>
      <c r="B9321" s="5" t="s">
        <v>175</v>
      </c>
      <c r="C9321" s="5" t="s">
        <v>88</v>
      </c>
      <c r="D9321" s="5" t="s">
        <v>509</v>
      </c>
      <c r="E9321" s="5" t="s">
        <v>172</v>
      </c>
      <c r="F9321" s="6">
        <v>43852</v>
      </c>
      <c r="G9321" s="5" t="s">
        <v>148</v>
      </c>
      <c r="H9321" s="5" t="s">
        <v>173</v>
      </c>
      <c r="I9321">
        <v>43688</v>
      </c>
      <c r="J9321">
        <v>164</v>
      </c>
      <c r="K9321">
        <v>215</v>
      </c>
      <c r="L9321">
        <v>2</v>
      </c>
      <c r="M9321">
        <v>8385</v>
      </c>
      <c r="N9321">
        <v>4389.8890000000001</v>
      </c>
      <c r="O9321">
        <v>2194.944</v>
      </c>
      <c r="P9321">
        <v>107.5</v>
      </c>
      <c r="Q9321">
        <v>39</v>
      </c>
      <c r="R9321">
        <v>3995.1109999999999</v>
      </c>
      <c r="S9321">
        <v>2020</v>
      </c>
      <c r="T9321">
        <v>1</v>
      </c>
      <c r="U9321">
        <v>4</v>
      </c>
    </row>
    <row r="9322" spans="1:21" x14ac:dyDescent="0.3">
      <c r="A9322" s="5" t="s">
        <v>168</v>
      </c>
      <c r="B9322" s="5" t="s">
        <v>175</v>
      </c>
      <c r="C9322" s="5" t="s">
        <v>99</v>
      </c>
      <c r="D9322" s="5" t="s">
        <v>504</v>
      </c>
      <c r="E9322" s="5" t="s">
        <v>172</v>
      </c>
      <c r="F9322" s="6">
        <v>43852</v>
      </c>
      <c r="G9322" s="5" t="s">
        <v>148</v>
      </c>
      <c r="H9322" s="5" t="s">
        <v>361</v>
      </c>
      <c r="I9322">
        <v>43759</v>
      </c>
      <c r="J9322">
        <v>93</v>
      </c>
      <c r="K9322">
        <v>24.5</v>
      </c>
      <c r="L9322">
        <v>1</v>
      </c>
      <c r="M9322">
        <v>1314</v>
      </c>
      <c r="N9322">
        <v>1277.2909999999999</v>
      </c>
      <c r="O9322">
        <v>1277.2909999999999</v>
      </c>
      <c r="P9322">
        <v>24.5</v>
      </c>
      <c r="Q9322">
        <v>53.6327</v>
      </c>
      <c r="R9322">
        <v>36.709000000000003</v>
      </c>
      <c r="S9322">
        <v>2020</v>
      </c>
      <c r="T9322">
        <v>1</v>
      </c>
      <c r="U9322">
        <v>4</v>
      </c>
    </row>
    <row r="9323" spans="1:21" x14ac:dyDescent="0.3">
      <c r="A9323" s="5" t="s">
        <v>168</v>
      </c>
      <c r="B9323" s="5" t="s">
        <v>206</v>
      </c>
      <c r="C9323" s="5" t="s">
        <v>104</v>
      </c>
      <c r="D9323" s="5" t="s">
        <v>507</v>
      </c>
      <c r="E9323" s="5" t="s">
        <v>172</v>
      </c>
      <c r="F9323" s="6">
        <v>43852</v>
      </c>
      <c r="G9323" s="5" t="s">
        <v>148</v>
      </c>
      <c r="H9323" s="5" t="s">
        <v>208</v>
      </c>
      <c r="I9323">
        <v>43672</v>
      </c>
      <c r="J9323">
        <v>180</v>
      </c>
      <c r="K9323">
        <v>112.4</v>
      </c>
      <c r="L9323">
        <v>1</v>
      </c>
      <c r="M9323">
        <v>3709.2</v>
      </c>
      <c r="N9323">
        <v>3143.759</v>
      </c>
      <c r="O9323">
        <v>3143.759</v>
      </c>
      <c r="P9323">
        <v>112.4</v>
      </c>
      <c r="Q9323">
        <v>33</v>
      </c>
      <c r="R9323">
        <v>565.44100000000003</v>
      </c>
      <c r="S9323">
        <v>2020</v>
      </c>
      <c r="T9323">
        <v>1</v>
      </c>
      <c r="U9323">
        <v>4</v>
      </c>
    </row>
    <row r="9324" spans="1:21" x14ac:dyDescent="0.3">
      <c r="A9324" s="5" t="s">
        <v>168</v>
      </c>
      <c r="B9324" s="5" t="s">
        <v>206</v>
      </c>
      <c r="C9324" s="5" t="s">
        <v>105</v>
      </c>
      <c r="D9324" s="5" t="s">
        <v>465</v>
      </c>
      <c r="E9324" s="5" t="s">
        <v>172</v>
      </c>
      <c r="F9324" s="6">
        <v>43852</v>
      </c>
      <c r="G9324" s="5" t="s">
        <v>148</v>
      </c>
      <c r="H9324" s="5" t="s">
        <v>202</v>
      </c>
      <c r="I9324">
        <v>43680</v>
      </c>
      <c r="J9324">
        <v>172</v>
      </c>
      <c r="K9324">
        <v>630</v>
      </c>
      <c r="L9324">
        <v>6</v>
      </c>
      <c r="M9324">
        <v>22680</v>
      </c>
      <c r="N9324">
        <v>15952.781999999999</v>
      </c>
      <c r="O9324">
        <v>2658.797</v>
      </c>
      <c r="P9324">
        <v>105</v>
      </c>
      <c r="Q9324">
        <v>36</v>
      </c>
      <c r="R9324">
        <v>6727.2179999999998</v>
      </c>
      <c r="S9324">
        <v>2020</v>
      </c>
      <c r="T9324">
        <v>1</v>
      </c>
      <c r="U9324">
        <v>4</v>
      </c>
    </row>
    <row r="9325" spans="1:21" x14ac:dyDescent="0.3">
      <c r="A9325" s="5" t="s">
        <v>168</v>
      </c>
      <c r="B9325" s="5" t="s">
        <v>206</v>
      </c>
      <c r="C9325" s="5" t="s">
        <v>105</v>
      </c>
      <c r="D9325" s="5" t="s">
        <v>465</v>
      </c>
      <c r="E9325" s="5" t="s">
        <v>172</v>
      </c>
      <c r="F9325" s="6">
        <v>43852</v>
      </c>
      <c r="G9325" s="5" t="s">
        <v>148</v>
      </c>
      <c r="H9325" s="5" t="s">
        <v>204</v>
      </c>
      <c r="I9325">
        <v>43680</v>
      </c>
      <c r="J9325">
        <v>172</v>
      </c>
      <c r="K9325">
        <v>350</v>
      </c>
      <c r="L9325">
        <v>3</v>
      </c>
      <c r="M9325">
        <v>12600</v>
      </c>
      <c r="N9325">
        <v>7976.3909999999996</v>
      </c>
      <c r="O9325">
        <v>2658.797</v>
      </c>
      <c r="P9325">
        <v>116.66666666666667</v>
      </c>
      <c r="Q9325">
        <v>36</v>
      </c>
      <c r="R9325">
        <v>4623.6090000000004</v>
      </c>
      <c r="S9325">
        <v>2020</v>
      </c>
      <c r="T9325">
        <v>1</v>
      </c>
      <c r="U9325">
        <v>4</v>
      </c>
    </row>
    <row r="9326" spans="1:21" x14ac:dyDescent="0.3">
      <c r="A9326" s="5" t="s">
        <v>168</v>
      </c>
      <c r="B9326" s="5" t="s">
        <v>206</v>
      </c>
      <c r="C9326" s="5" t="s">
        <v>105</v>
      </c>
      <c r="D9326" s="5" t="s">
        <v>465</v>
      </c>
      <c r="E9326" s="5" t="s">
        <v>172</v>
      </c>
      <c r="F9326" s="6">
        <v>43852</v>
      </c>
      <c r="G9326" s="5" t="s">
        <v>148</v>
      </c>
      <c r="H9326" s="5" t="s">
        <v>184</v>
      </c>
      <c r="I9326">
        <v>43680</v>
      </c>
      <c r="J9326">
        <v>172</v>
      </c>
      <c r="K9326">
        <v>1798</v>
      </c>
      <c r="L9326">
        <v>15</v>
      </c>
      <c r="M9326">
        <v>62930</v>
      </c>
      <c r="N9326">
        <v>39881.953999999998</v>
      </c>
      <c r="O9326">
        <v>2658.797</v>
      </c>
      <c r="P9326">
        <v>119.86666666666666</v>
      </c>
      <c r="Q9326">
        <v>35</v>
      </c>
      <c r="R9326">
        <v>23048.045999999998</v>
      </c>
      <c r="S9326">
        <v>2020</v>
      </c>
      <c r="T9326">
        <v>1</v>
      </c>
      <c r="U9326">
        <v>4</v>
      </c>
    </row>
    <row r="9327" spans="1:21" x14ac:dyDescent="0.3">
      <c r="A9327" s="5" t="s">
        <v>168</v>
      </c>
      <c r="B9327" s="5" t="s">
        <v>206</v>
      </c>
      <c r="C9327" s="5" t="s">
        <v>105</v>
      </c>
      <c r="D9327" s="5" t="s">
        <v>465</v>
      </c>
      <c r="E9327" s="5" t="s">
        <v>172</v>
      </c>
      <c r="F9327" s="6">
        <v>43852</v>
      </c>
      <c r="G9327" s="5" t="s">
        <v>148</v>
      </c>
      <c r="H9327" s="5" t="s">
        <v>203</v>
      </c>
      <c r="I9327">
        <v>43680</v>
      </c>
      <c r="J9327">
        <v>172</v>
      </c>
      <c r="K9327">
        <v>200</v>
      </c>
      <c r="L9327">
        <v>2</v>
      </c>
      <c r="M9327">
        <v>7200</v>
      </c>
      <c r="N9327">
        <v>5317.5940000000001</v>
      </c>
      <c r="O9327">
        <v>2658.797</v>
      </c>
      <c r="P9327">
        <v>100</v>
      </c>
      <c r="Q9327">
        <v>36</v>
      </c>
      <c r="R9327">
        <v>1882.4059999999999</v>
      </c>
      <c r="S9327">
        <v>2020</v>
      </c>
      <c r="T9327">
        <v>1</v>
      </c>
      <c r="U9327">
        <v>4</v>
      </c>
    </row>
    <row r="9328" spans="1:21" x14ac:dyDescent="0.3">
      <c r="A9328" s="5" t="s">
        <v>168</v>
      </c>
      <c r="B9328" s="5" t="s">
        <v>206</v>
      </c>
      <c r="C9328" s="5" t="s">
        <v>105</v>
      </c>
      <c r="D9328" s="5" t="s">
        <v>465</v>
      </c>
      <c r="E9328" s="5" t="s">
        <v>172</v>
      </c>
      <c r="F9328" s="6">
        <v>43852</v>
      </c>
      <c r="G9328" s="5" t="s">
        <v>148</v>
      </c>
      <c r="H9328" s="5" t="s">
        <v>230</v>
      </c>
      <c r="I9328">
        <v>43680</v>
      </c>
      <c r="J9328">
        <v>172</v>
      </c>
      <c r="K9328">
        <v>2306</v>
      </c>
      <c r="L9328">
        <v>20</v>
      </c>
      <c r="M9328">
        <v>80710</v>
      </c>
      <c r="N9328">
        <v>53175.938999999998</v>
      </c>
      <c r="O9328">
        <v>2658.797</v>
      </c>
      <c r="P9328">
        <v>115.3</v>
      </c>
      <c r="Q9328">
        <v>35</v>
      </c>
      <c r="R9328">
        <v>27534.061000000002</v>
      </c>
      <c r="S9328">
        <v>2020</v>
      </c>
      <c r="T9328">
        <v>1</v>
      </c>
      <c r="U9328">
        <v>4</v>
      </c>
    </row>
    <row r="9329" spans="1:21" x14ac:dyDescent="0.3">
      <c r="A9329" s="5" t="s">
        <v>168</v>
      </c>
      <c r="B9329" s="5" t="s">
        <v>206</v>
      </c>
      <c r="C9329" s="5" t="s">
        <v>105</v>
      </c>
      <c r="D9329" s="5" t="s">
        <v>465</v>
      </c>
      <c r="E9329" s="5" t="s">
        <v>172</v>
      </c>
      <c r="F9329" s="6">
        <v>43852</v>
      </c>
      <c r="G9329" s="5" t="s">
        <v>148</v>
      </c>
      <c r="H9329" s="5" t="s">
        <v>180</v>
      </c>
      <c r="I9329">
        <v>43680</v>
      </c>
      <c r="J9329">
        <v>172</v>
      </c>
      <c r="K9329">
        <v>100</v>
      </c>
      <c r="L9329">
        <v>1</v>
      </c>
      <c r="M9329">
        <v>3600</v>
      </c>
      <c r="N9329">
        <v>2658.797</v>
      </c>
      <c r="O9329">
        <v>2658.797</v>
      </c>
      <c r="P9329">
        <v>100</v>
      </c>
      <c r="Q9329">
        <v>36</v>
      </c>
      <c r="R9329">
        <v>941.20299999999997</v>
      </c>
      <c r="S9329">
        <v>2020</v>
      </c>
      <c r="T9329">
        <v>1</v>
      </c>
      <c r="U9329">
        <v>4</v>
      </c>
    </row>
    <row r="9330" spans="1:21" x14ac:dyDescent="0.3">
      <c r="A9330" s="5" t="s">
        <v>168</v>
      </c>
      <c r="B9330" s="5" t="s">
        <v>206</v>
      </c>
      <c r="C9330" s="5" t="s">
        <v>105</v>
      </c>
      <c r="D9330" s="5" t="s">
        <v>465</v>
      </c>
      <c r="E9330" s="5" t="s">
        <v>172</v>
      </c>
      <c r="F9330" s="6">
        <v>43852</v>
      </c>
      <c r="G9330" s="5" t="s">
        <v>148</v>
      </c>
      <c r="H9330" s="5" t="s">
        <v>205</v>
      </c>
      <c r="I9330">
        <v>43680</v>
      </c>
      <c r="J9330">
        <v>172</v>
      </c>
      <c r="K9330">
        <v>225</v>
      </c>
      <c r="L9330">
        <v>2</v>
      </c>
      <c r="M9330">
        <v>8100</v>
      </c>
      <c r="N9330">
        <v>5317.5940000000001</v>
      </c>
      <c r="O9330">
        <v>2658.797</v>
      </c>
      <c r="P9330">
        <v>112.5</v>
      </c>
      <c r="Q9330">
        <v>36</v>
      </c>
      <c r="R9330">
        <v>2782.4059999999999</v>
      </c>
      <c r="S9330">
        <v>2020</v>
      </c>
      <c r="T9330">
        <v>1</v>
      </c>
      <c r="U9330">
        <v>4</v>
      </c>
    </row>
    <row r="9331" spans="1:21" x14ac:dyDescent="0.3">
      <c r="A9331" s="5" t="s">
        <v>168</v>
      </c>
      <c r="B9331" s="5" t="s">
        <v>206</v>
      </c>
      <c r="C9331" s="5" t="s">
        <v>105</v>
      </c>
      <c r="D9331" s="5" t="s">
        <v>465</v>
      </c>
      <c r="E9331" s="5" t="s">
        <v>172</v>
      </c>
      <c r="F9331" s="6">
        <v>43852</v>
      </c>
      <c r="G9331" s="5" t="s">
        <v>148</v>
      </c>
      <c r="H9331" s="5" t="s">
        <v>216</v>
      </c>
      <c r="I9331">
        <v>43680</v>
      </c>
      <c r="J9331">
        <v>172</v>
      </c>
      <c r="K9331">
        <v>180</v>
      </c>
      <c r="L9331">
        <v>2</v>
      </c>
      <c r="M9331">
        <v>6480</v>
      </c>
      <c r="N9331">
        <v>5317.5940000000001</v>
      </c>
      <c r="O9331">
        <v>2658.797</v>
      </c>
      <c r="P9331">
        <v>90</v>
      </c>
      <c r="Q9331">
        <v>36</v>
      </c>
      <c r="R9331">
        <v>1162.4059999999999</v>
      </c>
      <c r="S9331">
        <v>2020</v>
      </c>
      <c r="T9331">
        <v>1</v>
      </c>
      <c r="U9331">
        <v>4</v>
      </c>
    </row>
    <row r="9332" spans="1:21" x14ac:dyDescent="0.3">
      <c r="A9332" s="5" t="s">
        <v>168</v>
      </c>
      <c r="B9332" s="5" t="s">
        <v>206</v>
      </c>
      <c r="C9332" s="5" t="s">
        <v>105</v>
      </c>
      <c r="D9332" s="5" t="s">
        <v>465</v>
      </c>
      <c r="E9332" s="5" t="s">
        <v>172</v>
      </c>
      <c r="F9332" s="6">
        <v>43852</v>
      </c>
      <c r="G9332" s="5" t="s">
        <v>148</v>
      </c>
      <c r="H9332" s="5" t="s">
        <v>222</v>
      </c>
      <c r="I9332">
        <v>43680</v>
      </c>
      <c r="J9332">
        <v>172</v>
      </c>
      <c r="K9332">
        <v>116</v>
      </c>
      <c r="L9332">
        <v>1</v>
      </c>
      <c r="M9332">
        <v>4176</v>
      </c>
      <c r="N9332">
        <v>2658.797</v>
      </c>
      <c r="O9332">
        <v>2658.797</v>
      </c>
      <c r="P9332">
        <v>116</v>
      </c>
      <c r="Q9332">
        <v>36</v>
      </c>
      <c r="R9332">
        <v>1517.203</v>
      </c>
      <c r="S9332">
        <v>2020</v>
      </c>
      <c r="T9332">
        <v>1</v>
      </c>
      <c r="U9332">
        <v>4</v>
      </c>
    </row>
    <row r="9333" spans="1:21" x14ac:dyDescent="0.3">
      <c r="A9333" s="5" t="s">
        <v>168</v>
      </c>
      <c r="B9333" s="5" t="s">
        <v>206</v>
      </c>
      <c r="C9333" s="5" t="s">
        <v>105</v>
      </c>
      <c r="D9333" s="5" t="s">
        <v>465</v>
      </c>
      <c r="E9333" s="5" t="s">
        <v>172</v>
      </c>
      <c r="F9333" s="6">
        <v>43852</v>
      </c>
      <c r="G9333" s="5" t="s">
        <v>148</v>
      </c>
      <c r="H9333" s="5" t="s">
        <v>217</v>
      </c>
      <c r="I9333">
        <v>43680</v>
      </c>
      <c r="J9333">
        <v>172</v>
      </c>
      <c r="K9333">
        <v>1431</v>
      </c>
      <c r="L9333">
        <v>12</v>
      </c>
      <c r="M9333">
        <v>51516</v>
      </c>
      <c r="N9333">
        <v>31905.563999999998</v>
      </c>
      <c r="O9333">
        <v>2658.797</v>
      </c>
      <c r="P9333">
        <v>119.25</v>
      </c>
      <c r="Q9333">
        <v>36</v>
      </c>
      <c r="R9333">
        <v>19610.436000000002</v>
      </c>
      <c r="S9333">
        <v>2020</v>
      </c>
      <c r="T9333">
        <v>1</v>
      </c>
      <c r="U9333">
        <v>4</v>
      </c>
    </row>
    <row r="9334" spans="1:21" x14ac:dyDescent="0.3">
      <c r="A9334" s="5" t="s">
        <v>168</v>
      </c>
      <c r="B9334" s="5" t="s">
        <v>206</v>
      </c>
      <c r="C9334" s="5" t="s">
        <v>105</v>
      </c>
      <c r="D9334" s="5" t="s">
        <v>465</v>
      </c>
      <c r="E9334" s="5" t="s">
        <v>172</v>
      </c>
      <c r="F9334" s="6">
        <v>43852</v>
      </c>
      <c r="G9334" s="5" t="s">
        <v>148</v>
      </c>
      <c r="H9334" s="5" t="s">
        <v>181</v>
      </c>
      <c r="I9334">
        <v>43680</v>
      </c>
      <c r="J9334">
        <v>172</v>
      </c>
      <c r="K9334">
        <v>254</v>
      </c>
      <c r="L9334">
        <v>2</v>
      </c>
      <c r="M9334">
        <v>9144</v>
      </c>
      <c r="N9334">
        <v>5317.5940000000001</v>
      </c>
      <c r="O9334">
        <v>2658.797</v>
      </c>
      <c r="P9334">
        <v>127</v>
      </c>
      <c r="Q9334">
        <v>36</v>
      </c>
      <c r="R9334">
        <v>3826.4059999999999</v>
      </c>
      <c r="S9334">
        <v>2020</v>
      </c>
      <c r="T9334">
        <v>1</v>
      </c>
      <c r="U9334">
        <v>4</v>
      </c>
    </row>
    <row r="9335" spans="1:21" x14ac:dyDescent="0.3">
      <c r="A9335" s="5" t="s">
        <v>168</v>
      </c>
      <c r="B9335" s="5" t="s">
        <v>206</v>
      </c>
      <c r="C9335" s="5" t="s">
        <v>105</v>
      </c>
      <c r="D9335" s="5" t="s">
        <v>465</v>
      </c>
      <c r="E9335" s="5" t="s">
        <v>172</v>
      </c>
      <c r="F9335" s="6">
        <v>43852</v>
      </c>
      <c r="G9335" s="5" t="s">
        <v>148</v>
      </c>
      <c r="H9335" s="5" t="s">
        <v>183</v>
      </c>
      <c r="I9335">
        <v>43680</v>
      </c>
      <c r="J9335">
        <v>172</v>
      </c>
      <c r="K9335">
        <v>378</v>
      </c>
      <c r="L9335">
        <v>3</v>
      </c>
      <c r="M9335">
        <v>13608</v>
      </c>
      <c r="N9335">
        <v>7976.3909999999996</v>
      </c>
      <c r="O9335">
        <v>2658.797</v>
      </c>
      <c r="P9335">
        <v>126</v>
      </c>
      <c r="Q9335">
        <v>36</v>
      </c>
      <c r="R9335">
        <v>5631.6090000000004</v>
      </c>
      <c r="S9335">
        <v>2020</v>
      </c>
      <c r="T9335">
        <v>1</v>
      </c>
      <c r="U9335">
        <v>4</v>
      </c>
    </row>
    <row r="9336" spans="1:21" x14ac:dyDescent="0.3">
      <c r="A9336" s="5" t="s">
        <v>168</v>
      </c>
      <c r="B9336" s="5" t="s">
        <v>206</v>
      </c>
      <c r="C9336" s="5" t="s">
        <v>105</v>
      </c>
      <c r="D9336" s="5" t="s">
        <v>465</v>
      </c>
      <c r="E9336" s="5" t="s">
        <v>172</v>
      </c>
      <c r="F9336" s="6">
        <v>43852</v>
      </c>
      <c r="G9336" s="5" t="s">
        <v>148</v>
      </c>
      <c r="H9336" s="5" t="s">
        <v>246</v>
      </c>
      <c r="I9336">
        <v>43680</v>
      </c>
      <c r="J9336">
        <v>172</v>
      </c>
      <c r="K9336">
        <v>125</v>
      </c>
      <c r="L9336">
        <v>1</v>
      </c>
      <c r="M9336">
        <v>4500</v>
      </c>
      <c r="N9336">
        <v>2658.797</v>
      </c>
      <c r="O9336">
        <v>2658.797</v>
      </c>
      <c r="P9336">
        <v>125</v>
      </c>
      <c r="Q9336">
        <v>36</v>
      </c>
      <c r="R9336">
        <v>1841.203</v>
      </c>
      <c r="S9336">
        <v>2020</v>
      </c>
      <c r="T9336">
        <v>1</v>
      </c>
      <c r="U9336">
        <v>4</v>
      </c>
    </row>
    <row r="9337" spans="1:21" x14ac:dyDescent="0.3">
      <c r="A9337" s="5" t="s">
        <v>168</v>
      </c>
      <c r="B9337" s="5" t="s">
        <v>206</v>
      </c>
      <c r="C9337" s="5" t="s">
        <v>105</v>
      </c>
      <c r="D9337" s="5" t="s">
        <v>465</v>
      </c>
      <c r="E9337" s="5" t="s">
        <v>172</v>
      </c>
      <c r="F9337" s="6">
        <v>43852</v>
      </c>
      <c r="G9337" s="5" t="s">
        <v>148</v>
      </c>
      <c r="H9337" s="5" t="s">
        <v>321</v>
      </c>
      <c r="I9337">
        <v>43680</v>
      </c>
      <c r="J9337">
        <v>172</v>
      </c>
      <c r="K9337">
        <v>260</v>
      </c>
      <c r="L9337">
        <v>2</v>
      </c>
      <c r="M9337">
        <v>18460</v>
      </c>
      <c r="N9337">
        <v>5317.5940000000001</v>
      </c>
      <c r="O9337">
        <v>2658.797</v>
      </c>
      <c r="P9337">
        <v>130</v>
      </c>
      <c r="Q9337">
        <v>71</v>
      </c>
      <c r="R9337">
        <v>13142.406000000001</v>
      </c>
      <c r="S9337">
        <v>2020</v>
      </c>
      <c r="T9337">
        <v>1</v>
      </c>
      <c r="U9337">
        <v>4</v>
      </c>
    </row>
    <row r="9338" spans="1:21" x14ac:dyDescent="0.3">
      <c r="A9338" s="5" t="s">
        <v>168</v>
      </c>
      <c r="B9338" s="5" t="s">
        <v>206</v>
      </c>
      <c r="C9338" s="5" t="s">
        <v>105</v>
      </c>
      <c r="D9338" s="5" t="s">
        <v>465</v>
      </c>
      <c r="E9338" s="5" t="s">
        <v>172</v>
      </c>
      <c r="F9338" s="6">
        <v>43852</v>
      </c>
      <c r="G9338" s="5" t="s">
        <v>148</v>
      </c>
      <c r="H9338" s="5" t="s">
        <v>185</v>
      </c>
      <c r="I9338">
        <v>43680</v>
      </c>
      <c r="J9338">
        <v>172</v>
      </c>
      <c r="K9338">
        <v>332</v>
      </c>
      <c r="L9338">
        <v>3</v>
      </c>
      <c r="M9338">
        <v>11952</v>
      </c>
      <c r="N9338">
        <v>7976.3909999999996</v>
      </c>
      <c r="O9338">
        <v>2658.797</v>
      </c>
      <c r="P9338">
        <v>110.66666666666667</v>
      </c>
      <c r="Q9338">
        <v>36</v>
      </c>
      <c r="R9338">
        <v>3975.6089999999999</v>
      </c>
      <c r="S9338">
        <v>2020</v>
      </c>
      <c r="T9338">
        <v>1</v>
      </c>
      <c r="U9338">
        <v>4</v>
      </c>
    </row>
    <row r="9339" spans="1:21" x14ac:dyDescent="0.3">
      <c r="A9339" s="5" t="s">
        <v>168</v>
      </c>
      <c r="B9339" s="5" t="s">
        <v>206</v>
      </c>
      <c r="C9339" s="5" t="s">
        <v>105</v>
      </c>
      <c r="D9339" s="5" t="s">
        <v>465</v>
      </c>
      <c r="E9339" s="5" t="s">
        <v>172</v>
      </c>
      <c r="F9339" s="6">
        <v>43852</v>
      </c>
      <c r="G9339" s="5" t="s">
        <v>148</v>
      </c>
      <c r="H9339" s="5" t="s">
        <v>186</v>
      </c>
      <c r="I9339">
        <v>43680</v>
      </c>
      <c r="J9339">
        <v>172</v>
      </c>
      <c r="K9339">
        <v>120</v>
      </c>
      <c r="L9339">
        <v>1</v>
      </c>
      <c r="M9339">
        <v>4320</v>
      </c>
      <c r="N9339">
        <v>2658.797</v>
      </c>
      <c r="O9339">
        <v>2658.797</v>
      </c>
      <c r="P9339">
        <v>120</v>
      </c>
      <c r="Q9339">
        <v>36</v>
      </c>
      <c r="R9339">
        <v>1661.203</v>
      </c>
      <c r="S9339">
        <v>2020</v>
      </c>
      <c r="T9339">
        <v>1</v>
      </c>
      <c r="U9339">
        <v>4</v>
      </c>
    </row>
    <row r="9340" spans="1:21" x14ac:dyDescent="0.3">
      <c r="A9340" s="5" t="s">
        <v>168</v>
      </c>
      <c r="B9340" s="5" t="s">
        <v>206</v>
      </c>
      <c r="C9340" s="5" t="s">
        <v>105</v>
      </c>
      <c r="D9340" s="5" t="s">
        <v>465</v>
      </c>
      <c r="E9340" s="5" t="s">
        <v>172</v>
      </c>
      <c r="F9340" s="6">
        <v>43852</v>
      </c>
      <c r="G9340" s="5" t="s">
        <v>148</v>
      </c>
      <c r="H9340" s="5" t="s">
        <v>187</v>
      </c>
      <c r="I9340">
        <v>43680</v>
      </c>
      <c r="J9340">
        <v>172</v>
      </c>
      <c r="K9340">
        <v>365</v>
      </c>
      <c r="L9340">
        <v>3</v>
      </c>
      <c r="M9340">
        <v>13140</v>
      </c>
      <c r="N9340">
        <v>7976.3909999999996</v>
      </c>
      <c r="O9340">
        <v>2658.797</v>
      </c>
      <c r="P9340">
        <v>121.66666666666667</v>
      </c>
      <c r="Q9340">
        <v>36</v>
      </c>
      <c r="R9340">
        <v>5163.6090000000004</v>
      </c>
      <c r="S9340">
        <v>2020</v>
      </c>
      <c r="T9340">
        <v>1</v>
      </c>
      <c r="U9340">
        <v>4</v>
      </c>
    </row>
    <row r="9341" spans="1:21" x14ac:dyDescent="0.3">
      <c r="A9341" s="5" t="s">
        <v>168</v>
      </c>
      <c r="B9341" s="5" t="s">
        <v>206</v>
      </c>
      <c r="C9341" s="5" t="s">
        <v>105</v>
      </c>
      <c r="D9341" s="5" t="s">
        <v>465</v>
      </c>
      <c r="E9341" s="5" t="s">
        <v>172</v>
      </c>
      <c r="F9341" s="6">
        <v>43852</v>
      </c>
      <c r="G9341" s="5" t="s">
        <v>148</v>
      </c>
      <c r="H9341" s="5" t="s">
        <v>189</v>
      </c>
      <c r="I9341">
        <v>43680</v>
      </c>
      <c r="J9341">
        <v>172</v>
      </c>
      <c r="K9341">
        <v>210</v>
      </c>
      <c r="L9341">
        <v>2</v>
      </c>
      <c r="M9341">
        <v>7560</v>
      </c>
      <c r="N9341">
        <v>5317.5940000000001</v>
      </c>
      <c r="O9341">
        <v>2658.797</v>
      </c>
      <c r="P9341">
        <v>105</v>
      </c>
      <c r="Q9341">
        <v>36</v>
      </c>
      <c r="R9341">
        <v>2242.4059999999999</v>
      </c>
      <c r="S9341">
        <v>2020</v>
      </c>
      <c r="T9341">
        <v>1</v>
      </c>
      <c r="U9341">
        <v>4</v>
      </c>
    </row>
    <row r="9342" spans="1:21" x14ac:dyDescent="0.3">
      <c r="A9342" s="5" t="s">
        <v>168</v>
      </c>
      <c r="B9342" s="5" t="s">
        <v>206</v>
      </c>
      <c r="C9342" s="5" t="s">
        <v>105</v>
      </c>
      <c r="D9342" s="5" t="s">
        <v>465</v>
      </c>
      <c r="E9342" s="5" t="s">
        <v>172</v>
      </c>
      <c r="F9342" s="6">
        <v>43852</v>
      </c>
      <c r="G9342" s="5" t="s">
        <v>148</v>
      </c>
      <c r="H9342" s="5" t="s">
        <v>190</v>
      </c>
      <c r="I9342">
        <v>43680</v>
      </c>
      <c r="J9342">
        <v>172</v>
      </c>
      <c r="K9342">
        <v>109</v>
      </c>
      <c r="L9342">
        <v>1</v>
      </c>
      <c r="M9342">
        <v>3924</v>
      </c>
      <c r="N9342">
        <v>2658.797</v>
      </c>
      <c r="O9342">
        <v>2658.797</v>
      </c>
      <c r="P9342">
        <v>109</v>
      </c>
      <c r="Q9342">
        <v>36</v>
      </c>
      <c r="R9342">
        <v>1265.203</v>
      </c>
      <c r="S9342">
        <v>2020</v>
      </c>
      <c r="T9342">
        <v>1</v>
      </c>
      <c r="U9342">
        <v>4</v>
      </c>
    </row>
    <row r="9343" spans="1:21" x14ac:dyDescent="0.3">
      <c r="A9343" s="5" t="s">
        <v>168</v>
      </c>
      <c r="B9343" s="5" t="s">
        <v>206</v>
      </c>
      <c r="C9343" s="5" t="s">
        <v>105</v>
      </c>
      <c r="D9343" s="5" t="s">
        <v>465</v>
      </c>
      <c r="E9343" s="5" t="s">
        <v>172</v>
      </c>
      <c r="F9343" s="6">
        <v>43852</v>
      </c>
      <c r="G9343" s="5" t="s">
        <v>148</v>
      </c>
      <c r="H9343" s="5" t="s">
        <v>498</v>
      </c>
      <c r="I9343">
        <v>43680</v>
      </c>
      <c r="J9343">
        <v>172</v>
      </c>
      <c r="K9343">
        <v>420</v>
      </c>
      <c r="L9343">
        <v>4</v>
      </c>
      <c r="M9343">
        <v>15120</v>
      </c>
      <c r="N9343">
        <v>10635.188</v>
      </c>
      <c r="O9343">
        <v>2658.797</v>
      </c>
      <c r="P9343">
        <v>105</v>
      </c>
      <c r="Q9343">
        <v>36</v>
      </c>
      <c r="R9343">
        <v>4484.8119999999999</v>
      </c>
      <c r="S9343">
        <v>2020</v>
      </c>
      <c r="T9343">
        <v>1</v>
      </c>
      <c r="U9343">
        <v>4</v>
      </c>
    </row>
    <row r="9344" spans="1:21" x14ac:dyDescent="0.3">
      <c r="A9344" s="5" t="s">
        <v>168</v>
      </c>
      <c r="B9344" s="5" t="s">
        <v>206</v>
      </c>
      <c r="C9344" s="5" t="s">
        <v>105</v>
      </c>
      <c r="D9344" s="5" t="s">
        <v>465</v>
      </c>
      <c r="E9344" s="5" t="s">
        <v>227</v>
      </c>
      <c r="F9344" s="6">
        <v>43852</v>
      </c>
      <c r="G9344" s="5" t="s">
        <v>148</v>
      </c>
      <c r="H9344" s="5" t="s">
        <v>321</v>
      </c>
      <c r="I9344">
        <v>43680</v>
      </c>
      <c r="J9344">
        <v>172</v>
      </c>
      <c r="K9344">
        <v>-260</v>
      </c>
      <c r="L9344">
        <v>-2</v>
      </c>
      <c r="M9344">
        <v>-18460</v>
      </c>
      <c r="N9344">
        <v>-5317.5940000000001</v>
      </c>
      <c r="O9344">
        <v>-2658.797</v>
      </c>
      <c r="P9344">
        <v>130</v>
      </c>
      <c r="Q9344">
        <v>71</v>
      </c>
      <c r="R9344">
        <v>-13142.406000000001</v>
      </c>
      <c r="S9344">
        <v>2020</v>
      </c>
      <c r="T9344">
        <v>1</v>
      </c>
      <c r="U9344">
        <v>4</v>
      </c>
    </row>
    <row r="9345" spans="1:21" x14ac:dyDescent="0.3">
      <c r="A9345" s="5" t="s">
        <v>168</v>
      </c>
      <c r="B9345" s="5" t="s">
        <v>206</v>
      </c>
      <c r="C9345" s="5" t="s">
        <v>105</v>
      </c>
      <c r="D9345" s="5" t="s">
        <v>465</v>
      </c>
      <c r="E9345" s="5" t="s">
        <v>172</v>
      </c>
      <c r="F9345" s="6">
        <v>43852</v>
      </c>
      <c r="G9345" s="5" t="s">
        <v>148</v>
      </c>
      <c r="H9345" s="5" t="s">
        <v>321</v>
      </c>
      <c r="I9345">
        <v>43680</v>
      </c>
      <c r="J9345">
        <v>172</v>
      </c>
      <c r="K9345">
        <v>260</v>
      </c>
      <c r="L9345">
        <v>2</v>
      </c>
      <c r="M9345">
        <v>9230</v>
      </c>
      <c r="N9345">
        <v>5317.5940000000001</v>
      </c>
      <c r="O9345">
        <v>2658.797</v>
      </c>
      <c r="P9345">
        <v>130</v>
      </c>
      <c r="Q9345">
        <v>35.5</v>
      </c>
      <c r="R9345">
        <v>3912.4059999999999</v>
      </c>
      <c r="S9345">
        <v>2020</v>
      </c>
      <c r="T9345">
        <v>1</v>
      </c>
      <c r="U9345">
        <v>4</v>
      </c>
    </row>
    <row r="9346" spans="1:21" x14ac:dyDescent="0.3">
      <c r="A9346" s="5" t="s">
        <v>168</v>
      </c>
      <c r="B9346" s="5" t="s">
        <v>206</v>
      </c>
      <c r="C9346" s="5" t="s">
        <v>109</v>
      </c>
      <c r="D9346" s="5" t="s">
        <v>510</v>
      </c>
      <c r="E9346" s="5" t="s">
        <v>172</v>
      </c>
      <c r="F9346" s="6">
        <v>43852</v>
      </c>
      <c r="G9346" s="5" t="s">
        <v>148</v>
      </c>
      <c r="H9346" s="5" t="s">
        <v>371</v>
      </c>
      <c r="I9346">
        <v>43757</v>
      </c>
      <c r="J9346">
        <v>95</v>
      </c>
      <c r="K9346">
        <v>30.2</v>
      </c>
      <c r="L9346">
        <v>1</v>
      </c>
      <c r="M9346">
        <v>1519.2</v>
      </c>
      <c r="N9346">
        <v>1541.971</v>
      </c>
      <c r="O9346">
        <v>1541.971</v>
      </c>
      <c r="P9346">
        <v>30.2</v>
      </c>
      <c r="Q9346">
        <v>50.304600000000001</v>
      </c>
      <c r="R9346">
        <v>-22.771000000000001</v>
      </c>
      <c r="S9346">
        <v>2020</v>
      </c>
      <c r="T9346">
        <v>1</v>
      </c>
      <c r="U9346">
        <v>4</v>
      </c>
    </row>
    <row r="9347" spans="1:21" x14ac:dyDescent="0.3">
      <c r="A9347" s="5" t="s">
        <v>168</v>
      </c>
      <c r="B9347" s="5" t="s">
        <v>169</v>
      </c>
      <c r="C9347" s="5" t="s">
        <v>170</v>
      </c>
      <c r="D9347" s="5" t="s">
        <v>503</v>
      </c>
      <c r="E9347" s="5" t="s">
        <v>172</v>
      </c>
      <c r="F9347" s="6">
        <v>43853</v>
      </c>
      <c r="G9347" s="5" t="s">
        <v>148</v>
      </c>
      <c r="H9347" s="5" t="s">
        <v>194</v>
      </c>
      <c r="I9347">
        <v>43667</v>
      </c>
      <c r="J9347">
        <v>186</v>
      </c>
      <c r="K9347">
        <v>543</v>
      </c>
      <c r="L9347">
        <v>4</v>
      </c>
      <c r="M9347">
        <v>19276.5</v>
      </c>
      <c r="N9347">
        <v>10194.475</v>
      </c>
      <c r="O9347">
        <v>2548.6190000000001</v>
      </c>
      <c r="P9347">
        <v>135.75</v>
      </c>
      <c r="Q9347">
        <v>35.5</v>
      </c>
      <c r="R9347">
        <v>9082.0249999999996</v>
      </c>
      <c r="S9347">
        <v>2020</v>
      </c>
      <c r="T9347">
        <v>1</v>
      </c>
      <c r="U9347">
        <v>4</v>
      </c>
    </row>
    <row r="9348" spans="1:21" x14ac:dyDescent="0.3">
      <c r="A9348" s="5" t="s">
        <v>168</v>
      </c>
      <c r="B9348" s="5" t="s">
        <v>169</v>
      </c>
      <c r="C9348" s="5" t="s">
        <v>170</v>
      </c>
      <c r="D9348" s="5" t="s">
        <v>474</v>
      </c>
      <c r="E9348" s="5" t="s">
        <v>172</v>
      </c>
      <c r="F9348" s="6">
        <v>43853</v>
      </c>
      <c r="G9348" s="5" t="s">
        <v>148</v>
      </c>
      <c r="H9348" s="5" t="s">
        <v>264</v>
      </c>
      <c r="I9348">
        <v>43658</v>
      </c>
      <c r="J9348">
        <v>195</v>
      </c>
      <c r="K9348">
        <v>2035</v>
      </c>
      <c r="L9348">
        <v>17</v>
      </c>
      <c r="M9348">
        <v>74277.5</v>
      </c>
      <c r="N9348">
        <v>55379.991999999998</v>
      </c>
      <c r="O9348">
        <v>3257.6469999999999</v>
      </c>
      <c r="P9348">
        <v>119.70588235294117</v>
      </c>
      <c r="Q9348">
        <v>36.5</v>
      </c>
      <c r="R9348">
        <v>18897.508000000002</v>
      </c>
      <c r="S9348">
        <v>2020</v>
      </c>
      <c r="T9348">
        <v>1</v>
      </c>
      <c r="U9348">
        <v>4</v>
      </c>
    </row>
    <row r="9349" spans="1:21" x14ac:dyDescent="0.3">
      <c r="A9349" s="5" t="s">
        <v>168</v>
      </c>
      <c r="B9349" s="5" t="s">
        <v>169</v>
      </c>
      <c r="C9349" s="5" t="s">
        <v>170</v>
      </c>
      <c r="D9349" s="5" t="s">
        <v>472</v>
      </c>
      <c r="E9349" s="5" t="s">
        <v>172</v>
      </c>
      <c r="F9349" s="6">
        <v>43853</v>
      </c>
      <c r="G9349" s="5" t="s">
        <v>148</v>
      </c>
      <c r="H9349" s="5" t="s">
        <v>466</v>
      </c>
      <c r="I9349">
        <v>43665</v>
      </c>
      <c r="J9349">
        <v>188</v>
      </c>
      <c r="K9349">
        <v>6850</v>
      </c>
      <c r="L9349">
        <v>15</v>
      </c>
      <c r="M9349">
        <v>59937.5</v>
      </c>
      <c r="N9349">
        <v>42516.381000000001</v>
      </c>
      <c r="O9349">
        <v>2834.4250000000002</v>
      </c>
      <c r="P9349">
        <v>456.66666666666669</v>
      </c>
      <c r="Q9349">
        <v>8.75</v>
      </c>
      <c r="R9349">
        <v>17421.118999999999</v>
      </c>
      <c r="S9349">
        <v>2020</v>
      </c>
      <c r="T9349">
        <v>1</v>
      </c>
      <c r="U9349">
        <v>4</v>
      </c>
    </row>
    <row r="9350" spans="1:21" x14ac:dyDescent="0.3">
      <c r="A9350" s="5" t="s">
        <v>168</v>
      </c>
      <c r="B9350" s="5" t="s">
        <v>169</v>
      </c>
      <c r="C9350" s="5" t="s">
        <v>170</v>
      </c>
      <c r="D9350" s="5" t="s">
        <v>507</v>
      </c>
      <c r="E9350" s="5" t="s">
        <v>172</v>
      </c>
      <c r="F9350" s="6">
        <v>43853</v>
      </c>
      <c r="G9350" s="5" t="s">
        <v>148</v>
      </c>
      <c r="H9350" s="5" t="s">
        <v>466</v>
      </c>
      <c r="I9350">
        <v>43672</v>
      </c>
      <c r="J9350">
        <v>181</v>
      </c>
      <c r="K9350">
        <v>6850</v>
      </c>
      <c r="L9350">
        <v>45</v>
      </c>
      <c r="M9350">
        <v>179812.5</v>
      </c>
      <c r="N9350">
        <v>134339.459</v>
      </c>
      <c r="O9350">
        <v>2985.3209999999999</v>
      </c>
      <c r="P9350">
        <v>152.22222222222223</v>
      </c>
      <c r="Q9350">
        <v>26.25</v>
      </c>
      <c r="R9350">
        <v>45473.040999999997</v>
      </c>
      <c r="S9350">
        <v>2020</v>
      </c>
      <c r="T9350">
        <v>1</v>
      </c>
      <c r="U9350">
        <v>4</v>
      </c>
    </row>
    <row r="9351" spans="1:21" x14ac:dyDescent="0.3">
      <c r="A9351" s="5" t="s">
        <v>168</v>
      </c>
      <c r="B9351" s="5" t="s">
        <v>169</v>
      </c>
      <c r="C9351" s="5" t="s">
        <v>170</v>
      </c>
      <c r="D9351" s="5" t="s">
        <v>501</v>
      </c>
      <c r="E9351" s="5" t="s">
        <v>172</v>
      </c>
      <c r="F9351" s="6">
        <v>43853</v>
      </c>
      <c r="G9351" s="5" t="s">
        <v>148</v>
      </c>
      <c r="H9351" s="5" t="s">
        <v>466</v>
      </c>
      <c r="I9351">
        <v>43649</v>
      </c>
      <c r="J9351">
        <v>204</v>
      </c>
      <c r="K9351">
        <v>14155</v>
      </c>
      <c r="L9351">
        <v>30</v>
      </c>
      <c r="M9351">
        <v>141550</v>
      </c>
      <c r="N9351">
        <v>86090.567999999999</v>
      </c>
      <c r="O9351">
        <v>2869.6860000000001</v>
      </c>
      <c r="P9351">
        <v>471.83333333333331</v>
      </c>
      <c r="Q9351">
        <v>10</v>
      </c>
      <c r="R9351">
        <v>55459.432000000001</v>
      </c>
      <c r="S9351">
        <v>2020</v>
      </c>
      <c r="T9351">
        <v>1</v>
      </c>
      <c r="U9351">
        <v>4</v>
      </c>
    </row>
    <row r="9352" spans="1:21" x14ac:dyDescent="0.3">
      <c r="A9352" s="5" t="s">
        <v>168</v>
      </c>
      <c r="B9352" s="5" t="s">
        <v>169</v>
      </c>
      <c r="C9352" s="5" t="s">
        <v>170</v>
      </c>
      <c r="D9352" s="5" t="s">
        <v>511</v>
      </c>
      <c r="E9352" s="5" t="s">
        <v>172</v>
      </c>
      <c r="F9352" s="6">
        <v>43853</v>
      </c>
      <c r="G9352" s="5" t="s">
        <v>148</v>
      </c>
      <c r="H9352" s="5" t="s">
        <v>466</v>
      </c>
      <c r="I9352">
        <v>43656</v>
      </c>
      <c r="J9352">
        <v>197</v>
      </c>
      <c r="K9352">
        <v>14155</v>
      </c>
      <c r="L9352">
        <v>78</v>
      </c>
      <c r="M9352">
        <v>368030</v>
      </c>
      <c r="N9352">
        <v>213958.81700000001</v>
      </c>
      <c r="O9352">
        <v>2743.0619999999999</v>
      </c>
      <c r="P9352">
        <v>181.47435897435898</v>
      </c>
      <c r="Q9352">
        <v>26</v>
      </c>
      <c r="R9352">
        <v>154071.18299999999</v>
      </c>
      <c r="S9352">
        <v>2020</v>
      </c>
      <c r="T9352">
        <v>1</v>
      </c>
      <c r="U9352">
        <v>4</v>
      </c>
    </row>
    <row r="9353" spans="1:21" x14ac:dyDescent="0.3">
      <c r="A9353" s="5" t="s">
        <v>168</v>
      </c>
      <c r="B9353" s="5" t="s">
        <v>169</v>
      </c>
      <c r="C9353" s="5" t="s">
        <v>170</v>
      </c>
      <c r="D9353" s="5" t="s">
        <v>511</v>
      </c>
      <c r="E9353" s="5" t="s">
        <v>172</v>
      </c>
      <c r="F9353" s="6">
        <v>43853</v>
      </c>
      <c r="G9353" s="5" t="s">
        <v>148</v>
      </c>
      <c r="H9353" s="5" t="s">
        <v>466</v>
      </c>
      <c r="I9353">
        <v>43656</v>
      </c>
      <c r="J9353">
        <v>197</v>
      </c>
      <c r="K9353">
        <v>9105</v>
      </c>
      <c r="L9353">
        <v>69</v>
      </c>
      <c r="M9353">
        <v>314122.5</v>
      </c>
      <c r="N9353">
        <v>189271.261</v>
      </c>
      <c r="O9353">
        <v>2743.0619999999999</v>
      </c>
      <c r="P9353">
        <v>131.95652173913044</v>
      </c>
      <c r="Q9353">
        <v>34.5</v>
      </c>
      <c r="R9353">
        <v>124851.239</v>
      </c>
      <c r="S9353">
        <v>2020</v>
      </c>
      <c r="T9353">
        <v>1</v>
      </c>
      <c r="U9353">
        <v>4</v>
      </c>
    </row>
    <row r="9354" spans="1:21" x14ac:dyDescent="0.3">
      <c r="A9354" s="5" t="s">
        <v>168</v>
      </c>
      <c r="B9354" s="5" t="s">
        <v>169</v>
      </c>
      <c r="C9354" s="5" t="s">
        <v>170</v>
      </c>
      <c r="D9354" s="5" t="s">
        <v>508</v>
      </c>
      <c r="E9354" s="5" t="s">
        <v>172</v>
      </c>
      <c r="F9354" s="6">
        <v>43853</v>
      </c>
      <c r="G9354" s="5" t="s">
        <v>148</v>
      </c>
      <c r="H9354" s="5" t="s">
        <v>466</v>
      </c>
      <c r="I9354">
        <v>43663</v>
      </c>
      <c r="J9354">
        <v>190</v>
      </c>
      <c r="K9354">
        <v>9105</v>
      </c>
      <c r="L9354">
        <v>1</v>
      </c>
      <c r="M9354">
        <v>4552.5</v>
      </c>
      <c r="N9354">
        <v>2489.8490000000002</v>
      </c>
      <c r="O9354">
        <v>2489.8490000000002</v>
      </c>
      <c r="P9354">
        <v>9105</v>
      </c>
      <c r="Q9354">
        <v>0.5</v>
      </c>
      <c r="R9354">
        <v>2062.6509999999998</v>
      </c>
      <c r="S9354">
        <v>2020</v>
      </c>
      <c r="T9354">
        <v>1</v>
      </c>
      <c r="U9354">
        <v>4</v>
      </c>
    </row>
    <row r="9355" spans="1:21" x14ac:dyDescent="0.3">
      <c r="A9355" s="5" t="s">
        <v>168</v>
      </c>
      <c r="B9355" s="5" t="s">
        <v>169</v>
      </c>
      <c r="C9355" s="5" t="s">
        <v>170</v>
      </c>
      <c r="D9355" s="5" t="s">
        <v>508</v>
      </c>
      <c r="E9355" s="5" t="s">
        <v>172</v>
      </c>
      <c r="F9355" s="6">
        <v>43853</v>
      </c>
      <c r="G9355" s="5" t="s">
        <v>148</v>
      </c>
      <c r="H9355" s="5" t="s">
        <v>466</v>
      </c>
      <c r="I9355">
        <v>43663</v>
      </c>
      <c r="J9355">
        <v>190</v>
      </c>
      <c r="K9355">
        <v>13540</v>
      </c>
      <c r="L9355">
        <v>53</v>
      </c>
      <c r="M9355">
        <v>232562.03700000001</v>
      </c>
      <c r="N9355">
        <v>131961.97500000001</v>
      </c>
      <c r="O9355">
        <v>2489.8490000000002</v>
      </c>
      <c r="P9355">
        <v>255.47169811320754</v>
      </c>
      <c r="Q9355">
        <v>17.175899999999999</v>
      </c>
      <c r="R9355">
        <v>100600.06200000001</v>
      </c>
      <c r="S9355">
        <v>2020</v>
      </c>
      <c r="T9355">
        <v>1</v>
      </c>
      <c r="U9355">
        <v>4</v>
      </c>
    </row>
    <row r="9356" spans="1:21" x14ac:dyDescent="0.3">
      <c r="A9356" s="5" t="s">
        <v>168</v>
      </c>
      <c r="B9356" s="5" t="s">
        <v>169</v>
      </c>
      <c r="C9356" s="5" t="s">
        <v>170</v>
      </c>
      <c r="D9356" s="5" t="s">
        <v>512</v>
      </c>
      <c r="E9356" s="5" t="s">
        <v>172</v>
      </c>
      <c r="F9356" s="6">
        <v>43853</v>
      </c>
      <c r="G9356" s="5" t="s">
        <v>148</v>
      </c>
      <c r="H9356" s="5" t="s">
        <v>173</v>
      </c>
      <c r="I9356">
        <v>43670</v>
      </c>
      <c r="J9356">
        <v>183</v>
      </c>
      <c r="K9356">
        <v>480</v>
      </c>
      <c r="L9356">
        <v>5</v>
      </c>
      <c r="M9356">
        <v>18720</v>
      </c>
      <c r="N9356">
        <v>10170.744000000001</v>
      </c>
      <c r="O9356">
        <v>2034.1489999999999</v>
      </c>
      <c r="P9356">
        <v>96</v>
      </c>
      <c r="Q9356">
        <v>39</v>
      </c>
      <c r="R9356">
        <v>8549.2559999999994</v>
      </c>
      <c r="S9356">
        <v>2020</v>
      </c>
      <c r="T9356">
        <v>1</v>
      </c>
      <c r="U9356">
        <v>4</v>
      </c>
    </row>
    <row r="9357" spans="1:21" x14ac:dyDescent="0.3">
      <c r="A9357" s="5" t="s">
        <v>168</v>
      </c>
      <c r="B9357" s="5" t="s">
        <v>169</v>
      </c>
      <c r="C9357" s="5" t="s">
        <v>170</v>
      </c>
      <c r="D9357" s="5" t="s">
        <v>512</v>
      </c>
      <c r="E9357" s="5" t="s">
        <v>172</v>
      </c>
      <c r="F9357" s="6">
        <v>43853</v>
      </c>
      <c r="G9357" s="5" t="s">
        <v>148</v>
      </c>
      <c r="H9357" s="5" t="s">
        <v>466</v>
      </c>
      <c r="I9357">
        <v>43670</v>
      </c>
      <c r="J9357">
        <v>183</v>
      </c>
      <c r="K9357">
        <v>13540</v>
      </c>
      <c r="L9357">
        <v>55</v>
      </c>
      <c r="M9357">
        <v>241337.96299999999</v>
      </c>
      <c r="N9357">
        <v>111878.186</v>
      </c>
      <c r="O9357">
        <v>2034.1489999999999</v>
      </c>
      <c r="P9357">
        <v>246.18181818181819</v>
      </c>
      <c r="Q9357">
        <v>17.824100000000001</v>
      </c>
      <c r="R9357">
        <v>129459.777</v>
      </c>
      <c r="S9357">
        <v>2020</v>
      </c>
      <c r="T9357">
        <v>1</v>
      </c>
      <c r="U9357">
        <v>4</v>
      </c>
    </row>
    <row r="9358" spans="1:21" x14ac:dyDescent="0.3">
      <c r="A9358" s="5" t="s">
        <v>168</v>
      </c>
      <c r="B9358" s="5" t="s">
        <v>175</v>
      </c>
      <c r="C9358" s="5" t="s">
        <v>86</v>
      </c>
      <c r="D9358" s="5" t="s">
        <v>480</v>
      </c>
      <c r="E9358" s="5" t="s">
        <v>172</v>
      </c>
      <c r="F9358" s="6">
        <v>43854</v>
      </c>
      <c r="G9358" s="5" t="s">
        <v>148</v>
      </c>
      <c r="H9358" s="5" t="s">
        <v>351</v>
      </c>
      <c r="I9358">
        <v>43681</v>
      </c>
      <c r="J9358">
        <v>173</v>
      </c>
      <c r="K9358">
        <v>110</v>
      </c>
      <c r="L9358">
        <v>1</v>
      </c>
      <c r="M9358">
        <v>3850</v>
      </c>
      <c r="N9358">
        <v>2304.6840000000002</v>
      </c>
      <c r="O9358">
        <v>2304.6840000000002</v>
      </c>
      <c r="P9358">
        <v>110</v>
      </c>
      <c r="Q9358">
        <v>35</v>
      </c>
      <c r="R9358">
        <v>1545.316</v>
      </c>
      <c r="S9358">
        <v>2020</v>
      </c>
      <c r="T9358">
        <v>1</v>
      </c>
      <c r="U9358">
        <v>4</v>
      </c>
    </row>
    <row r="9359" spans="1:21" x14ac:dyDescent="0.3">
      <c r="A9359" s="5" t="s">
        <v>168</v>
      </c>
      <c r="B9359" s="5" t="s">
        <v>175</v>
      </c>
      <c r="C9359" s="5" t="s">
        <v>86</v>
      </c>
      <c r="D9359" s="5" t="s">
        <v>480</v>
      </c>
      <c r="E9359" s="5" t="s">
        <v>172</v>
      </c>
      <c r="F9359" s="6">
        <v>43855</v>
      </c>
      <c r="G9359" s="5" t="s">
        <v>148</v>
      </c>
      <c r="H9359" s="5" t="s">
        <v>178</v>
      </c>
      <c r="I9359">
        <v>43681</v>
      </c>
      <c r="J9359">
        <v>174</v>
      </c>
      <c r="K9359">
        <v>96</v>
      </c>
      <c r="L9359">
        <v>1</v>
      </c>
      <c r="M9359">
        <v>3360</v>
      </c>
      <c r="N9359">
        <v>2304.6840000000002</v>
      </c>
      <c r="O9359">
        <v>2304.6840000000002</v>
      </c>
      <c r="P9359">
        <v>96</v>
      </c>
      <c r="Q9359">
        <v>35</v>
      </c>
      <c r="R9359">
        <v>1055.316</v>
      </c>
      <c r="S9359">
        <v>2020</v>
      </c>
      <c r="T9359">
        <v>1</v>
      </c>
      <c r="U9359">
        <v>4</v>
      </c>
    </row>
    <row r="9360" spans="1:21" x14ac:dyDescent="0.3">
      <c r="A9360" s="5" t="s">
        <v>168</v>
      </c>
      <c r="B9360" s="5" t="s">
        <v>175</v>
      </c>
      <c r="C9360" s="5" t="s">
        <v>86</v>
      </c>
      <c r="D9360" s="5" t="s">
        <v>480</v>
      </c>
      <c r="E9360" s="5" t="s">
        <v>172</v>
      </c>
      <c r="F9360" s="6">
        <v>43855</v>
      </c>
      <c r="G9360" s="5" t="s">
        <v>148</v>
      </c>
      <c r="H9360" s="5" t="s">
        <v>197</v>
      </c>
      <c r="I9360">
        <v>43681</v>
      </c>
      <c r="J9360">
        <v>174</v>
      </c>
      <c r="K9360">
        <v>426</v>
      </c>
      <c r="L9360">
        <v>4</v>
      </c>
      <c r="M9360">
        <v>14910</v>
      </c>
      <c r="N9360">
        <v>9218.7350000000006</v>
      </c>
      <c r="O9360">
        <v>2304.6840000000002</v>
      </c>
      <c r="P9360">
        <v>106.5</v>
      </c>
      <c r="Q9360">
        <v>35</v>
      </c>
      <c r="R9360">
        <v>5691.2650000000003</v>
      </c>
      <c r="S9360">
        <v>2020</v>
      </c>
      <c r="T9360">
        <v>1</v>
      </c>
      <c r="U9360">
        <v>4</v>
      </c>
    </row>
    <row r="9361" spans="1:21" x14ac:dyDescent="0.3">
      <c r="A9361" s="5" t="s">
        <v>168</v>
      </c>
      <c r="B9361" s="5" t="s">
        <v>175</v>
      </c>
      <c r="C9361" s="5" t="s">
        <v>86</v>
      </c>
      <c r="D9361" s="5" t="s">
        <v>480</v>
      </c>
      <c r="E9361" s="5" t="s">
        <v>172</v>
      </c>
      <c r="F9361" s="6">
        <v>43855</v>
      </c>
      <c r="G9361" s="5" t="s">
        <v>148</v>
      </c>
      <c r="H9361" s="5" t="s">
        <v>311</v>
      </c>
      <c r="I9361">
        <v>43681</v>
      </c>
      <c r="J9361">
        <v>174</v>
      </c>
      <c r="K9361">
        <v>99</v>
      </c>
      <c r="L9361">
        <v>1</v>
      </c>
      <c r="M9361">
        <v>3465</v>
      </c>
      <c r="N9361">
        <v>2304.6840000000002</v>
      </c>
      <c r="O9361">
        <v>2304.6840000000002</v>
      </c>
      <c r="P9361">
        <v>99</v>
      </c>
      <c r="Q9361">
        <v>35</v>
      </c>
      <c r="R9361">
        <v>1160.316</v>
      </c>
      <c r="S9361">
        <v>2020</v>
      </c>
      <c r="T9361">
        <v>1</v>
      </c>
      <c r="U9361">
        <v>4</v>
      </c>
    </row>
    <row r="9362" spans="1:21" x14ac:dyDescent="0.3">
      <c r="A9362" s="5" t="s">
        <v>168</v>
      </c>
      <c r="B9362" s="5" t="s">
        <v>175</v>
      </c>
      <c r="C9362" s="5" t="s">
        <v>86</v>
      </c>
      <c r="D9362" s="5" t="s">
        <v>480</v>
      </c>
      <c r="E9362" s="5" t="s">
        <v>172</v>
      </c>
      <c r="F9362" s="6">
        <v>43855</v>
      </c>
      <c r="G9362" s="5" t="s">
        <v>148</v>
      </c>
      <c r="H9362" s="5" t="s">
        <v>235</v>
      </c>
      <c r="I9362">
        <v>43681</v>
      </c>
      <c r="J9362">
        <v>174</v>
      </c>
      <c r="K9362">
        <v>100</v>
      </c>
      <c r="L9362">
        <v>1</v>
      </c>
      <c r="M9362">
        <v>3550</v>
      </c>
      <c r="N9362">
        <v>2304.6840000000002</v>
      </c>
      <c r="O9362">
        <v>2304.6840000000002</v>
      </c>
      <c r="P9362">
        <v>100</v>
      </c>
      <c r="Q9362">
        <v>35.5</v>
      </c>
      <c r="R9362">
        <v>1245.316</v>
      </c>
      <c r="S9362">
        <v>2020</v>
      </c>
      <c r="T9362">
        <v>1</v>
      </c>
      <c r="U9362">
        <v>4</v>
      </c>
    </row>
    <row r="9363" spans="1:21" x14ac:dyDescent="0.3">
      <c r="A9363" s="5" t="s">
        <v>168</v>
      </c>
      <c r="B9363" s="5" t="s">
        <v>175</v>
      </c>
      <c r="C9363" s="5" t="s">
        <v>86</v>
      </c>
      <c r="D9363" s="5" t="s">
        <v>480</v>
      </c>
      <c r="E9363" s="5" t="s">
        <v>172</v>
      </c>
      <c r="F9363" s="6">
        <v>43855</v>
      </c>
      <c r="G9363" s="5" t="s">
        <v>148</v>
      </c>
      <c r="H9363" s="5" t="s">
        <v>190</v>
      </c>
      <c r="I9363">
        <v>43681</v>
      </c>
      <c r="J9363">
        <v>174</v>
      </c>
      <c r="K9363">
        <v>92</v>
      </c>
      <c r="L9363">
        <v>1</v>
      </c>
      <c r="M9363">
        <v>3220</v>
      </c>
      <c r="N9363">
        <v>2304.6840000000002</v>
      </c>
      <c r="O9363">
        <v>2304.6840000000002</v>
      </c>
      <c r="P9363">
        <v>92</v>
      </c>
      <c r="Q9363">
        <v>35</v>
      </c>
      <c r="R9363">
        <v>915.31600000000003</v>
      </c>
      <c r="S9363">
        <v>2020</v>
      </c>
      <c r="T9363">
        <v>1</v>
      </c>
      <c r="U9363">
        <v>4</v>
      </c>
    </row>
    <row r="9364" spans="1:21" x14ac:dyDescent="0.3">
      <c r="A9364" s="5" t="s">
        <v>168</v>
      </c>
      <c r="B9364" s="5" t="s">
        <v>175</v>
      </c>
      <c r="C9364" s="5" t="s">
        <v>86</v>
      </c>
      <c r="D9364" s="5" t="s">
        <v>480</v>
      </c>
      <c r="E9364" s="5" t="s">
        <v>172</v>
      </c>
      <c r="F9364" s="6">
        <v>43855</v>
      </c>
      <c r="G9364" s="5" t="s">
        <v>148</v>
      </c>
      <c r="H9364" s="5" t="s">
        <v>173</v>
      </c>
      <c r="I9364">
        <v>43681</v>
      </c>
      <c r="J9364">
        <v>174</v>
      </c>
      <c r="K9364">
        <v>345</v>
      </c>
      <c r="L9364">
        <v>4</v>
      </c>
      <c r="M9364">
        <v>13110</v>
      </c>
      <c r="N9364">
        <v>9218.7350000000006</v>
      </c>
      <c r="O9364">
        <v>2304.6840000000002</v>
      </c>
      <c r="P9364">
        <v>86.25</v>
      </c>
      <c r="Q9364">
        <v>38</v>
      </c>
      <c r="R9364">
        <v>3891.2649999999999</v>
      </c>
      <c r="S9364">
        <v>2020</v>
      </c>
      <c r="T9364">
        <v>1</v>
      </c>
      <c r="U9364">
        <v>4</v>
      </c>
    </row>
    <row r="9365" spans="1:21" x14ac:dyDescent="0.3">
      <c r="A9365" s="5" t="s">
        <v>168</v>
      </c>
      <c r="B9365" s="5" t="s">
        <v>175</v>
      </c>
      <c r="C9365" s="5" t="s">
        <v>88</v>
      </c>
      <c r="D9365" s="5" t="s">
        <v>509</v>
      </c>
      <c r="E9365" s="5" t="s">
        <v>172</v>
      </c>
      <c r="F9365" s="6">
        <v>43855</v>
      </c>
      <c r="G9365" s="5" t="s">
        <v>148</v>
      </c>
      <c r="H9365" s="5" t="s">
        <v>173</v>
      </c>
      <c r="I9365">
        <v>43688</v>
      </c>
      <c r="J9365">
        <v>167</v>
      </c>
      <c r="K9365">
        <v>566</v>
      </c>
      <c r="L9365">
        <v>6</v>
      </c>
      <c r="M9365">
        <v>21508</v>
      </c>
      <c r="N9365">
        <v>13169.665999999999</v>
      </c>
      <c r="O9365">
        <v>2194.944</v>
      </c>
      <c r="P9365">
        <v>94.333333333333329</v>
      </c>
      <c r="Q9365">
        <v>38</v>
      </c>
      <c r="R9365">
        <v>8338.3340000000007</v>
      </c>
      <c r="S9365">
        <v>2020</v>
      </c>
      <c r="T9365">
        <v>1</v>
      </c>
      <c r="U9365">
        <v>4</v>
      </c>
    </row>
    <row r="9366" spans="1:21" x14ac:dyDescent="0.3">
      <c r="A9366" s="5" t="s">
        <v>168</v>
      </c>
      <c r="B9366" s="5" t="s">
        <v>206</v>
      </c>
      <c r="C9366" s="5" t="s">
        <v>104</v>
      </c>
      <c r="D9366" s="5" t="s">
        <v>507</v>
      </c>
      <c r="E9366" s="5" t="s">
        <v>172</v>
      </c>
      <c r="F9366" s="6">
        <v>43855</v>
      </c>
      <c r="G9366" s="5" t="s">
        <v>148</v>
      </c>
      <c r="H9366" s="5" t="s">
        <v>194</v>
      </c>
      <c r="I9366">
        <v>43672</v>
      </c>
      <c r="J9366">
        <v>183</v>
      </c>
      <c r="K9366">
        <v>520.4</v>
      </c>
      <c r="L9366">
        <v>4</v>
      </c>
      <c r="M9366">
        <v>18214</v>
      </c>
      <c r="N9366">
        <v>12575.035</v>
      </c>
      <c r="O9366">
        <v>3143.759</v>
      </c>
      <c r="P9366">
        <v>130.1</v>
      </c>
      <c r="Q9366">
        <v>35</v>
      </c>
      <c r="R9366">
        <v>5638.9650000000001</v>
      </c>
      <c r="S9366">
        <v>2020</v>
      </c>
      <c r="T9366">
        <v>1</v>
      </c>
      <c r="U9366">
        <v>4</v>
      </c>
    </row>
    <row r="9367" spans="1:21" x14ac:dyDescent="0.3">
      <c r="A9367" s="5" t="s">
        <v>168</v>
      </c>
      <c r="B9367" s="5" t="s">
        <v>206</v>
      </c>
      <c r="C9367" s="5" t="s">
        <v>105</v>
      </c>
      <c r="D9367" s="5" t="s">
        <v>465</v>
      </c>
      <c r="E9367" s="5" t="s">
        <v>172</v>
      </c>
      <c r="F9367" s="6">
        <v>43855</v>
      </c>
      <c r="G9367" s="5" t="s">
        <v>148</v>
      </c>
      <c r="H9367" s="5" t="s">
        <v>371</v>
      </c>
      <c r="I9367">
        <v>43680</v>
      </c>
      <c r="J9367">
        <v>175</v>
      </c>
      <c r="K9367">
        <v>1261</v>
      </c>
      <c r="L9367">
        <v>10</v>
      </c>
      <c r="M9367">
        <v>44149</v>
      </c>
      <c r="N9367">
        <v>26587.97</v>
      </c>
      <c r="O9367">
        <v>2658.797</v>
      </c>
      <c r="P9367">
        <v>126.1</v>
      </c>
      <c r="Q9367">
        <v>35.011099999999999</v>
      </c>
      <c r="R9367">
        <v>17561.03</v>
      </c>
      <c r="S9367">
        <v>2020</v>
      </c>
      <c r="T9367">
        <v>1</v>
      </c>
      <c r="U9367">
        <v>4</v>
      </c>
    </row>
    <row r="9368" spans="1:21" x14ac:dyDescent="0.3">
      <c r="A9368" s="5" t="s">
        <v>168</v>
      </c>
      <c r="B9368" s="5" t="s">
        <v>206</v>
      </c>
      <c r="C9368" s="5" t="s">
        <v>105</v>
      </c>
      <c r="D9368" s="5" t="s">
        <v>465</v>
      </c>
      <c r="E9368" s="5" t="s">
        <v>172</v>
      </c>
      <c r="F9368" s="6">
        <v>43855</v>
      </c>
      <c r="G9368" s="5" t="s">
        <v>148</v>
      </c>
      <c r="H9368" s="5" t="s">
        <v>178</v>
      </c>
      <c r="I9368">
        <v>43680</v>
      </c>
      <c r="J9368">
        <v>175</v>
      </c>
      <c r="K9368">
        <v>258</v>
      </c>
      <c r="L9368">
        <v>2</v>
      </c>
      <c r="M9368">
        <v>9030</v>
      </c>
      <c r="N9368">
        <v>5317.5940000000001</v>
      </c>
      <c r="O9368">
        <v>2658.797</v>
      </c>
      <c r="P9368">
        <v>129</v>
      </c>
      <c r="Q9368">
        <v>35</v>
      </c>
      <c r="R9368">
        <v>3712.4059999999999</v>
      </c>
      <c r="S9368">
        <v>2020</v>
      </c>
      <c r="T9368">
        <v>1</v>
      </c>
      <c r="U9368">
        <v>4</v>
      </c>
    </row>
    <row r="9369" spans="1:21" x14ac:dyDescent="0.3">
      <c r="A9369" s="5" t="s">
        <v>168</v>
      </c>
      <c r="B9369" s="5" t="s">
        <v>206</v>
      </c>
      <c r="C9369" s="5" t="s">
        <v>105</v>
      </c>
      <c r="D9369" s="5" t="s">
        <v>465</v>
      </c>
      <c r="E9369" s="5" t="s">
        <v>172</v>
      </c>
      <c r="F9369" s="6">
        <v>43855</v>
      </c>
      <c r="G9369" s="5" t="s">
        <v>148</v>
      </c>
      <c r="H9369" s="5" t="s">
        <v>198</v>
      </c>
      <c r="I9369">
        <v>43680</v>
      </c>
      <c r="J9369">
        <v>175</v>
      </c>
      <c r="K9369">
        <v>121.8</v>
      </c>
      <c r="L9369">
        <v>1</v>
      </c>
      <c r="M9369">
        <v>4263</v>
      </c>
      <c r="N9369">
        <v>2658.797</v>
      </c>
      <c r="O9369">
        <v>2658.797</v>
      </c>
      <c r="P9369">
        <v>121.8</v>
      </c>
      <c r="Q9369">
        <v>35</v>
      </c>
      <c r="R9369">
        <v>1604.203</v>
      </c>
      <c r="S9369">
        <v>2020</v>
      </c>
      <c r="T9369">
        <v>1</v>
      </c>
      <c r="U9369">
        <v>4</v>
      </c>
    </row>
    <row r="9370" spans="1:21" x14ac:dyDescent="0.3">
      <c r="A9370" s="5" t="s">
        <v>168</v>
      </c>
      <c r="B9370" s="5" t="s">
        <v>206</v>
      </c>
      <c r="C9370" s="5" t="s">
        <v>105</v>
      </c>
      <c r="D9370" s="5" t="s">
        <v>465</v>
      </c>
      <c r="E9370" s="5" t="s">
        <v>172</v>
      </c>
      <c r="F9370" s="6">
        <v>43855</v>
      </c>
      <c r="G9370" s="5" t="s">
        <v>148</v>
      </c>
      <c r="H9370" s="5" t="s">
        <v>197</v>
      </c>
      <c r="I9370">
        <v>43680</v>
      </c>
      <c r="J9370">
        <v>175</v>
      </c>
      <c r="K9370">
        <v>752.6</v>
      </c>
      <c r="L9370">
        <v>6</v>
      </c>
      <c r="M9370">
        <v>26341</v>
      </c>
      <c r="N9370">
        <v>15952.781999999999</v>
      </c>
      <c r="O9370">
        <v>2658.797</v>
      </c>
      <c r="P9370">
        <v>125.43333333333334</v>
      </c>
      <c r="Q9370">
        <v>35</v>
      </c>
      <c r="R9370">
        <v>10388.218000000001</v>
      </c>
      <c r="S9370">
        <v>2020</v>
      </c>
      <c r="T9370">
        <v>1</v>
      </c>
      <c r="U9370">
        <v>4</v>
      </c>
    </row>
    <row r="9371" spans="1:21" x14ac:dyDescent="0.3">
      <c r="A9371" s="5" t="s">
        <v>168</v>
      </c>
      <c r="B9371" s="5" t="s">
        <v>206</v>
      </c>
      <c r="C9371" s="5" t="s">
        <v>105</v>
      </c>
      <c r="D9371" s="5" t="s">
        <v>465</v>
      </c>
      <c r="E9371" s="5" t="s">
        <v>172</v>
      </c>
      <c r="F9371" s="6">
        <v>43855</v>
      </c>
      <c r="G9371" s="5" t="s">
        <v>148</v>
      </c>
      <c r="H9371" s="5" t="s">
        <v>311</v>
      </c>
      <c r="I9371">
        <v>43680</v>
      </c>
      <c r="J9371">
        <v>175</v>
      </c>
      <c r="K9371">
        <v>137.6</v>
      </c>
      <c r="L9371">
        <v>1</v>
      </c>
      <c r="M9371">
        <v>4816</v>
      </c>
      <c r="N9371">
        <v>2658.797</v>
      </c>
      <c r="O9371">
        <v>2658.797</v>
      </c>
      <c r="P9371">
        <v>137.6</v>
      </c>
      <c r="Q9371">
        <v>35</v>
      </c>
      <c r="R9371">
        <v>2157.203</v>
      </c>
      <c r="S9371">
        <v>2020</v>
      </c>
      <c r="T9371">
        <v>1</v>
      </c>
      <c r="U9371">
        <v>4</v>
      </c>
    </row>
    <row r="9372" spans="1:21" x14ac:dyDescent="0.3">
      <c r="A9372" s="5" t="s">
        <v>168</v>
      </c>
      <c r="B9372" s="5" t="s">
        <v>206</v>
      </c>
      <c r="C9372" s="5" t="s">
        <v>105</v>
      </c>
      <c r="D9372" s="5" t="s">
        <v>465</v>
      </c>
      <c r="E9372" s="5" t="s">
        <v>172</v>
      </c>
      <c r="F9372" s="6">
        <v>43855</v>
      </c>
      <c r="G9372" s="5" t="s">
        <v>148</v>
      </c>
      <c r="H9372" s="5" t="s">
        <v>351</v>
      </c>
      <c r="I9372">
        <v>43680</v>
      </c>
      <c r="J9372">
        <v>175</v>
      </c>
      <c r="K9372">
        <v>377.6</v>
      </c>
      <c r="L9372">
        <v>3</v>
      </c>
      <c r="M9372">
        <v>13216</v>
      </c>
      <c r="N9372">
        <v>7976.3909999999996</v>
      </c>
      <c r="O9372">
        <v>2658.797</v>
      </c>
      <c r="P9372">
        <v>125.86666666666667</v>
      </c>
      <c r="Q9372">
        <v>35</v>
      </c>
      <c r="R9372">
        <v>5239.6090000000004</v>
      </c>
      <c r="S9372">
        <v>2020</v>
      </c>
      <c r="T9372">
        <v>1</v>
      </c>
      <c r="U9372">
        <v>4</v>
      </c>
    </row>
    <row r="9373" spans="1:21" x14ac:dyDescent="0.3">
      <c r="A9373" s="5" t="s">
        <v>168</v>
      </c>
      <c r="B9373" s="5" t="s">
        <v>206</v>
      </c>
      <c r="C9373" s="5" t="s">
        <v>105</v>
      </c>
      <c r="D9373" s="5" t="s">
        <v>465</v>
      </c>
      <c r="E9373" s="5" t="s">
        <v>172</v>
      </c>
      <c r="F9373" s="6">
        <v>43855</v>
      </c>
      <c r="G9373" s="5" t="s">
        <v>148</v>
      </c>
      <c r="H9373" s="5" t="s">
        <v>173</v>
      </c>
      <c r="I9373">
        <v>43680</v>
      </c>
      <c r="J9373">
        <v>175</v>
      </c>
      <c r="K9373">
        <v>1481.8</v>
      </c>
      <c r="L9373">
        <v>15</v>
      </c>
      <c r="M9373">
        <v>56308.4</v>
      </c>
      <c r="N9373">
        <v>39881.953999999998</v>
      </c>
      <c r="O9373">
        <v>2658.797</v>
      </c>
      <c r="P9373">
        <v>98.786666666666662</v>
      </c>
      <c r="Q9373">
        <v>38</v>
      </c>
      <c r="R9373">
        <v>16426.446</v>
      </c>
      <c r="S9373">
        <v>2020</v>
      </c>
      <c r="T9373">
        <v>1</v>
      </c>
      <c r="U9373">
        <v>4</v>
      </c>
    </row>
    <row r="9374" spans="1:21" x14ac:dyDescent="0.3">
      <c r="A9374" s="5" t="s">
        <v>168</v>
      </c>
      <c r="B9374" s="5" t="s">
        <v>206</v>
      </c>
      <c r="C9374" s="5" t="s">
        <v>105</v>
      </c>
      <c r="D9374" s="5" t="s">
        <v>465</v>
      </c>
      <c r="E9374" s="5" t="s">
        <v>172</v>
      </c>
      <c r="F9374" s="6">
        <v>43855</v>
      </c>
      <c r="G9374" s="5" t="s">
        <v>148</v>
      </c>
      <c r="H9374" s="5" t="s">
        <v>371</v>
      </c>
      <c r="I9374">
        <v>43680</v>
      </c>
      <c r="J9374">
        <v>175</v>
      </c>
      <c r="K9374">
        <v>1230.5999999999999</v>
      </c>
      <c r="L9374">
        <v>10</v>
      </c>
      <c r="M9374">
        <v>43071</v>
      </c>
      <c r="N9374">
        <v>26587.97</v>
      </c>
      <c r="O9374">
        <v>2658.797</v>
      </c>
      <c r="P9374">
        <v>123.05999999999999</v>
      </c>
      <c r="Q9374">
        <v>35</v>
      </c>
      <c r="R9374">
        <v>16483.03</v>
      </c>
      <c r="S9374">
        <v>2020</v>
      </c>
      <c r="T9374">
        <v>1</v>
      </c>
      <c r="U9374">
        <v>4</v>
      </c>
    </row>
    <row r="9375" spans="1:21" x14ac:dyDescent="0.3">
      <c r="A9375" s="5" t="s">
        <v>168</v>
      </c>
      <c r="B9375" s="5" t="s">
        <v>206</v>
      </c>
      <c r="C9375" s="5" t="s">
        <v>105</v>
      </c>
      <c r="D9375" s="5" t="s">
        <v>465</v>
      </c>
      <c r="E9375" s="5" t="s">
        <v>172</v>
      </c>
      <c r="F9375" s="6">
        <v>43855</v>
      </c>
      <c r="G9375" s="5" t="s">
        <v>148</v>
      </c>
      <c r="H9375" s="5" t="s">
        <v>178</v>
      </c>
      <c r="I9375">
        <v>43680</v>
      </c>
      <c r="J9375">
        <v>175</v>
      </c>
      <c r="K9375">
        <v>488.4</v>
      </c>
      <c r="L9375">
        <v>4</v>
      </c>
      <c r="M9375">
        <v>17094</v>
      </c>
      <c r="N9375">
        <v>10635.188</v>
      </c>
      <c r="O9375">
        <v>2658.797</v>
      </c>
      <c r="P9375">
        <v>122.1</v>
      </c>
      <c r="Q9375">
        <v>35</v>
      </c>
      <c r="R9375">
        <v>6458.8119999999999</v>
      </c>
      <c r="S9375">
        <v>2020</v>
      </c>
      <c r="T9375">
        <v>1</v>
      </c>
      <c r="U9375">
        <v>4</v>
      </c>
    </row>
    <row r="9376" spans="1:21" x14ac:dyDescent="0.3">
      <c r="A9376" s="5" t="s">
        <v>168</v>
      </c>
      <c r="B9376" s="5" t="s">
        <v>206</v>
      </c>
      <c r="C9376" s="5" t="s">
        <v>105</v>
      </c>
      <c r="D9376" s="5" t="s">
        <v>465</v>
      </c>
      <c r="E9376" s="5" t="s">
        <v>172</v>
      </c>
      <c r="F9376" s="6">
        <v>43855</v>
      </c>
      <c r="G9376" s="5" t="s">
        <v>148</v>
      </c>
      <c r="H9376" s="5" t="s">
        <v>198</v>
      </c>
      <c r="I9376">
        <v>43680</v>
      </c>
      <c r="J9376">
        <v>175</v>
      </c>
      <c r="K9376">
        <v>124.2</v>
      </c>
      <c r="L9376">
        <v>1</v>
      </c>
      <c r="M9376">
        <v>4347</v>
      </c>
      <c r="N9376">
        <v>2658.797</v>
      </c>
      <c r="O9376">
        <v>2658.797</v>
      </c>
      <c r="P9376">
        <v>124.2</v>
      </c>
      <c r="Q9376">
        <v>35</v>
      </c>
      <c r="R9376">
        <v>1688.203</v>
      </c>
      <c r="S9376">
        <v>2020</v>
      </c>
      <c r="T9376">
        <v>1</v>
      </c>
      <c r="U9376">
        <v>4</v>
      </c>
    </row>
    <row r="9377" spans="1:21" x14ac:dyDescent="0.3">
      <c r="A9377" s="5" t="s">
        <v>168</v>
      </c>
      <c r="B9377" s="5" t="s">
        <v>206</v>
      </c>
      <c r="C9377" s="5" t="s">
        <v>105</v>
      </c>
      <c r="D9377" s="5" t="s">
        <v>465</v>
      </c>
      <c r="E9377" s="5" t="s">
        <v>172</v>
      </c>
      <c r="F9377" s="6">
        <v>43855</v>
      </c>
      <c r="G9377" s="5" t="s">
        <v>148</v>
      </c>
      <c r="H9377" s="5" t="s">
        <v>197</v>
      </c>
      <c r="I9377">
        <v>43680</v>
      </c>
      <c r="J9377">
        <v>175</v>
      </c>
      <c r="K9377">
        <v>516</v>
      </c>
      <c r="L9377">
        <v>4</v>
      </c>
      <c r="M9377">
        <v>18060</v>
      </c>
      <c r="N9377">
        <v>10635.188</v>
      </c>
      <c r="O9377">
        <v>2658.797</v>
      </c>
      <c r="P9377">
        <v>129</v>
      </c>
      <c r="Q9377">
        <v>35</v>
      </c>
      <c r="R9377">
        <v>7424.8119999999999</v>
      </c>
      <c r="S9377">
        <v>2020</v>
      </c>
      <c r="T9377">
        <v>1</v>
      </c>
      <c r="U9377">
        <v>4</v>
      </c>
    </row>
    <row r="9378" spans="1:21" x14ac:dyDescent="0.3">
      <c r="A9378" s="5" t="s">
        <v>168</v>
      </c>
      <c r="B9378" s="5" t="s">
        <v>206</v>
      </c>
      <c r="C9378" s="5" t="s">
        <v>105</v>
      </c>
      <c r="D9378" s="5" t="s">
        <v>465</v>
      </c>
      <c r="E9378" s="5" t="s">
        <v>172</v>
      </c>
      <c r="F9378" s="6">
        <v>43855</v>
      </c>
      <c r="G9378" s="5" t="s">
        <v>148</v>
      </c>
      <c r="H9378" s="5" t="s">
        <v>311</v>
      </c>
      <c r="I9378">
        <v>43680</v>
      </c>
      <c r="J9378">
        <v>175</v>
      </c>
      <c r="K9378">
        <v>127.6</v>
      </c>
      <c r="L9378">
        <v>1</v>
      </c>
      <c r="M9378">
        <v>4466</v>
      </c>
      <c r="N9378">
        <v>2658.797</v>
      </c>
      <c r="O9378">
        <v>2658.797</v>
      </c>
      <c r="P9378">
        <v>127.6</v>
      </c>
      <c r="Q9378">
        <v>35</v>
      </c>
      <c r="R9378">
        <v>1807.203</v>
      </c>
      <c r="S9378">
        <v>2020</v>
      </c>
      <c r="T9378">
        <v>1</v>
      </c>
      <c r="U9378">
        <v>4</v>
      </c>
    </row>
    <row r="9379" spans="1:21" x14ac:dyDescent="0.3">
      <c r="A9379" s="5" t="s">
        <v>168</v>
      </c>
      <c r="B9379" s="5" t="s">
        <v>206</v>
      </c>
      <c r="C9379" s="5" t="s">
        <v>105</v>
      </c>
      <c r="D9379" s="5" t="s">
        <v>465</v>
      </c>
      <c r="E9379" s="5" t="s">
        <v>172</v>
      </c>
      <c r="F9379" s="6">
        <v>43855</v>
      </c>
      <c r="G9379" s="5" t="s">
        <v>148</v>
      </c>
      <c r="H9379" s="5" t="s">
        <v>351</v>
      </c>
      <c r="I9379">
        <v>43680</v>
      </c>
      <c r="J9379">
        <v>175</v>
      </c>
      <c r="K9379">
        <v>286.60000000000002</v>
      </c>
      <c r="L9379">
        <v>2</v>
      </c>
      <c r="M9379">
        <v>10031</v>
      </c>
      <c r="N9379">
        <v>5317.5940000000001</v>
      </c>
      <c r="O9379">
        <v>2658.797</v>
      </c>
      <c r="P9379">
        <v>143.30000000000001</v>
      </c>
      <c r="Q9379">
        <v>35</v>
      </c>
      <c r="R9379">
        <v>4713.4059999999999</v>
      </c>
      <c r="S9379">
        <v>2020</v>
      </c>
      <c r="T9379">
        <v>1</v>
      </c>
      <c r="U9379">
        <v>4</v>
      </c>
    </row>
    <row r="9380" spans="1:21" x14ac:dyDescent="0.3">
      <c r="A9380" s="5" t="s">
        <v>168</v>
      </c>
      <c r="B9380" s="5" t="s">
        <v>206</v>
      </c>
      <c r="C9380" s="5" t="s">
        <v>105</v>
      </c>
      <c r="D9380" s="5" t="s">
        <v>465</v>
      </c>
      <c r="E9380" s="5" t="s">
        <v>172</v>
      </c>
      <c r="F9380" s="6">
        <v>43855</v>
      </c>
      <c r="G9380" s="5" t="s">
        <v>148</v>
      </c>
      <c r="H9380" s="5" t="s">
        <v>190</v>
      </c>
      <c r="I9380">
        <v>43680</v>
      </c>
      <c r="J9380">
        <v>175</v>
      </c>
      <c r="K9380">
        <v>107.6</v>
      </c>
      <c r="L9380">
        <v>1</v>
      </c>
      <c r="M9380">
        <v>3766</v>
      </c>
      <c r="N9380">
        <v>2658.797</v>
      </c>
      <c r="O9380">
        <v>2658.797</v>
      </c>
      <c r="P9380">
        <v>107.6</v>
      </c>
      <c r="Q9380">
        <v>35</v>
      </c>
      <c r="R9380">
        <v>1107.203</v>
      </c>
      <c r="S9380">
        <v>2020</v>
      </c>
      <c r="T9380">
        <v>1</v>
      </c>
      <c r="U9380">
        <v>4</v>
      </c>
    </row>
    <row r="9381" spans="1:21" x14ac:dyDescent="0.3">
      <c r="A9381" s="5" t="s">
        <v>168</v>
      </c>
      <c r="B9381" s="5" t="s">
        <v>206</v>
      </c>
      <c r="C9381" s="5" t="s">
        <v>105</v>
      </c>
      <c r="D9381" s="5" t="s">
        <v>465</v>
      </c>
      <c r="E9381" s="5" t="s">
        <v>172</v>
      </c>
      <c r="F9381" s="6">
        <v>43855</v>
      </c>
      <c r="G9381" s="5" t="s">
        <v>148</v>
      </c>
      <c r="H9381" s="5" t="s">
        <v>173</v>
      </c>
      <c r="I9381">
        <v>43680</v>
      </c>
      <c r="J9381">
        <v>175</v>
      </c>
      <c r="K9381">
        <v>202.4</v>
      </c>
      <c r="L9381">
        <v>2</v>
      </c>
      <c r="M9381">
        <v>7691.2</v>
      </c>
      <c r="N9381">
        <v>5317.5940000000001</v>
      </c>
      <c r="O9381">
        <v>2658.797</v>
      </c>
      <c r="P9381">
        <v>101.2</v>
      </c>
      <c r="Q9381">
        <v>38</v>
      </c>
      <c r="R9381">
        <v>2373.6060000000002</v>
      </c>
      <c r="S9381">
        <v>2020</v>
      </c>
      <c r="T9381">
        <v>1</v>
      </c>
      <c r="U9381">
        <v>4</v>
      </c>
    </row>
    <row r="9382" spans="1:21" x14ac:dyDescent="0.3">
      <c r="A9382" s="5" t="s">
        <v>168</v>
      </c>
      <c r="B9382" s="5" t="s">
        <v>175</v>
      </c>
      <c r="C9382" s="5" t="s">
        <v>86</v>
      </c>
      <c r="D9382" s="5" t="s">
        <v>480</v>
      </c>
      <c r="E9382" s="5" t="s">
        <v>172</v>
      </c>
      <c r="F9382" s="6">
        <v>43857</v>
      </c>
      <c r="G9382" s="5" t="s">
        <v>148</v>
      </c>
      <c r="H9382" s="5" t="s">
        <v>231</v>
      </c>
      <c r="I9382">
        <v>43681</v>
      </c>
      <c r="J9382">
        <v>176</v>
      </c>
      <c r="K9382">
        <v>92</v>
      </c>
      <c r="L9382">
        <v>1</v>
      </c>
      <c r="M9382">
        <v>3312</v>
      </c>
      <c r="N9382">
        <v>2304.6840000000002</v>
      </c>
      <c r="O9382">
        <v>2304.6840000000002</v>
      </c>
      <c r="P9382">
        <v>92</v>
      </c>
      <c r="Q9382">
        <v>36</v>
      </c>
      <c r="R9382">
        <v>1007.316</v>
      </c>
      <c r="S9382">
        <v>2020</v>
      </c>
      <c r="T9382">
        <v>1</v>
      </c>
      <c r="U9382">
        <v>5</v>
      </c>
    </row>
    <row r="9383" spans="1:21" x14ac:dyDescent="0.3">
      <c r="A9383" s="5" t="s">
        <v>168</v>
      </c>
      <c r="B9383" s="5" t="s">
        <v>175</v>
      </c>
      <c r="C9383" s="5" t="s">
        <v>86</v>
      </c>
      <c r="D9383" s="5" t="s">
        <v>480</v>
      </c>
      <c r="E9383" s="5" t="s">
        <v>172</v>
      </c>
      <c r="F9383" s="6">
        <v>43857</v>
      </c>
      <c r="G9383" s="5" t="s">
        <v>148</v>
      </c>
      <c r="H9383" s="5" t="s">
        <v>191</v>
      </c>
      <c r="I9383">
        <v>43681</v>
      </c>
      <c r="J9383">
        <v>176</v>
      </c>
      <c r="K9383">
        <v>420</v>
      </c>
      <c r="L9383">
        <v>4</v>
      </c>
      <c r="M9383">
        <v>15120</v>
      </c>
      <c r="N9383">
        <v>9218.7350000000006</v>
      </c>
      <c r="O9383">
        <v>2304.6840000000002</v>
      </c>
      <c r="P9383">
        <v>105</v>
      </c>
      <c r="Q9383">
        <v>36</v>
      </c>
      <c r="R9383">
        <v>5901.2650000000003</v>
      </c>
      <c r="S9383">
        <v>2020</v>
      </c>
      <c r="T9383">
        <v>1</v>
      </c>
      <c r="U9383">
        <v>5</v>
      </c>
    </row>
    <row r="9384" spans="1:21" x14ac:dyDescent="0.3">
      <c r="A9384" s="5" t="s">
        <v>168</v>
      </c>
      <c r="B9384" s="5" t="s">
        <v>175</v>
      </c>
      <c r="C9384" s="5" t="s">
        <v>86</v>
      </c>
      <c r="D9384" s="5" t="s">
        <v>480</v>
      </c>
      <c r="E9384" s="5" t="s">
        <v>172</v>
      </c>
      <c r="F9384" s="6">
        <v>43857</v>
      </c>
      <c r="G9384" s="5" t="s">
        <v>148</v>
      </c>
      <c r="H9384" s="5" t="s">
        <v>187</v>
      </c>
      <c r="I9384">
        <v>43681</v>
      </c>
      <c r="J9384">
        <v>176</v>
      </c>
      <c r="K9384">
        <v>390</v>
      </c>
      <c r="L9384">
        <v>4</v>
      </c>
      <c r="M9384">
        <v>14040</v>
      </c>
      <c r="N9384">
        <v>9218.7350000000006</v>
      </c>
      <c r="O9384">
        <v>2304.6840000000002</v>
      </c>
      <c r="P9384">
        <v>97.5</v>
      </c>
      <c r="Q9384">
        <v>36</v>
      </c>
      <c r="R9384">
        <v>4821.2650000000003</v>
      </c>
      <c r="S9384">
        <v>2020</v>
      </c>
      <c r="T9384">
        <v>1</v>
      </c>
      <c r="U9384">
        <v>5</v>
      </c>
    </row>
    <row r="9385" spans="1:21" x14ac:dyDescent="0.3">
      <c r="A9385" s="5" t="s">
        <v>168</v>
      </c>
      <c r="B9385" s="5" t="s">
        <v>175</v>
      </c>
      <c r="C9385" s="5" t="s">
        <v>86</v>
      </c>
      <c r="D9385" s="5" t="s">
        <v>480</v>
      </c>
      <c r="E9385" s="5" t="s">
        <v>172</v>
      </c>
      <c r="F9385" s="6">
        <v>43857</v>
      </c>
      <c r="G9385" s="5" t="s">
        <v>148</v>
      </c>
      <c r="H9385" s="5" t="s">
        <v>321</v>
      </c>
      <c r="I9385">
        <v>43681</v>
      </c>
      <c r="J9385">
        <v>176</v>
      </c>
      <c r="K9385">
        <v>350</v>
      </c>
      <c r="L9385">
        <v>3</v>
      </c>
      <c r="M9385">
        <v>12425</v>
      </c>
      <c r="N9385">
        <v>6914.0510000000004</v>
      </c>
      <c r="O9385">
        <v>2304.6840000000002</v>
      </c>
      <c r="P9385">
        <v>116.66666666666667</v>
      </c>
      <c r="Q9385">
        <v>35.5</v>
      </c>
      <c r="R9385">
        <v>5510.9489999999996</v>
      </c>
      <c r="S9385">
        <v>2020</v>
      </c>
      <c r="T9385">
        <v>1</v>
      </c>
      <c r="U9385">
        <v>5</v>
      </c>
    </row>
    <row r="9386" spans="1:21" x14ac:dyDescent="0.3">
      <c r="A9386" s="5" t="s">
        <v>168</v>
      </c>
      <c r="B9386" s="5" t="s">
        <v>175</v>
      </c>
      <c r="C9386" s="5" t="s">
        <v>86</v>
      </c>
      <c r="D9386" s="5" t="s">
        <v>480</v>
      </c>
      <c r="E9386" s="5" t="s">
        <v>172</v>
      </c>
      <c r="F9386" s="6">
        <v>43857</v>
      </c>
      <c r="G9386" s="5" t="s">
        <v>148</v>
      </c>
      <c r="H9386" s="5" t="s">
        <v>220</v>
      </c>
      <c r="I9386">
        <v>43681</v>
      </c>
      <c r="J9386">
        <v>176</v>
      </c>
      <c r="K9386">
        <v>212</v>
      </c>
      <c r="L9386">
        <v>2</v>
      </c>
      <c r="M9386">
        <v>7632</v>
      </c>
      <c r="N9386">
        <v>4609.3670000000002</v>
      </c>
      <c r="O9386">
        <v>2304.6840000000002</v>
      </c>
      <c r="P9386">
        <v>106</v>
      </c>
      <c r="Q9386">
        <v>36</v>
      </c>
      <c r="R9386">
        <v>3022.6329999999998</v>
      </c>
      <c r="S9386">
        <v>2020</v>
      </c>
      <c r="T9386">
        <v>1</v>
      </c>
      <c r="U9386">
        <v>5</v>
      </c>
    </row>
    <row r="9387" spans="1:21" x14ac:dyDescent="0.3">
      <c r="A9387" s="5" t="s">
        <v>168</v>
      </c>
      <c r="B9387" s="5" t="s">
        <v>175</v>
      </c>
      <c r="C9387" s="5" t="s">
        <v>86</v>
      </c>
      <c r="D9387" s="5" t="s">
        <v>480</v>
      </c>
      <c r="E9387" s="5" t="s">
        <v>172</v>
      </c>
      <c r="F9387" s="6">
        <v>43857</v>
      </c>
      <c r="G9387" s="5" t="s">
        <v>148</v>
      </c>
      <c r="H9387" s="5" t="s">
        <v>181</v>
      </c>
      <c r="I9387">
        <v>43681</v>
      </c>
      <c r="J9387">
        <v>176</v>
      </c>
      <c r="K9387">
        <v>280</v>
      </c>
      <c r="L9387">
        <v>3</v>
      </c>
      <c r="M9387">
        <v>10080</v>
      </c>
      <c r="N9387">
        <v>6914.0510000000004</v>
      </c>
      <c r="O9387">
        <v>2304.6840000000002</v>
      </c>
      <c r="P9387">
        <v>93.333333333333329</v>
      </c>
      <c r="Q9387">
        <v>36</v>
      </c>
      <c r="R9387">
        <v>3165.9490000000001</v>
      </c>
      <c r="S9387">
        <v>2020</v>
      </c>
      <c r="T9387">
        <v>1</v>
      </c>
      <c r="U9387">
        <v>5</v>
      </c>
    </row>
    <row r="9388" spans="1:21" x14ac:dyDescent="0.3">
      <c r="A9388" s="5" t="s">
        <v>168</v>
      </c>
      <c r="B9388" s="5" t="s">
        <v>175</v>
      </c>
      <c r="C9388" s="5" t="s">
        <v>86</v>
      </c>
      <c r="D9388" s="5" t="s">
        <v>480</v>
      </c>
      <c r="E9388" s="5" t="s">
        <v>172</v>
      </c>
      <c r="F9388" s="6">
        <v>43857</v>
      </c>
      <c r="G9388" s="5" t="s">
        <v>148</v>
      </c>
      <c r="H9388" s="5" t="s">
        <v>183</v>
      </c>
      <c r="I9388">
        <v>43681</v>
      </c>
      <c r="J9388">
        <v>176</v>
      </c>
      <c r="K9388">
        <v>414</v>
      </c>
      <c r="L9388">
        <v>4</v>
      </c>
      <c r="M9388">
        <v>14904</v>
      </c>
      <c r="N9388">
        <v>9218.7350000000006</v>
      </c>
      <c r="O9388">
        <v>2304.6840000000002</v>
      </c>
      <c r="P9388">
        <v>103.5</v>
      </c>
      <c r="Q9388">
        <v>36</v>
      </c>
      <c r="R9388">
        <v>5685.2650000000003</v>
      </c>
      <c r="S9388">
        <v>2020</v>
      </c>
      <c r="T9388">
        <v>1</v>
      </c>
      <c r="U9388">
        <v>5</v>
      </c>
    </row>
    <row r="9389" spans="1:21" x14ac:dyDescent="0.3">
      <c r="A9389" s="5" t="s">
        <v>168</v>
      </c>
      <c r="B9389" s="5" t="s">
        <v>175</v>
      </c>
      <c r="C9389" s="5" t="s">
        <v>86</v>
      </c>
      <c r="D9389" s="5" t="s">
        <v>480</v>
      </c>
      <c r="E9389" s="5" t="s">
        <v>172</v>
      </c>
      <c r="F9389" s="6">
        <v>43857</v>
      </c>
      <c r="G9389" s="5" t="s">
        <v>148</v>
      </c>
      <c r="H9389" s="5" t="s">
        <v>246</v>
      </c>
      <c r="I9389">
        <v>43681</v>
      </c>
      <c r="J9389">
        <v>176</v>
      </c>
      <c r="K9389">
        <v>434</v>
      </c>
      <c r="L9389">
        <v>4</v>
      </c>
      <c r="M9389">
        <v>15624</v>
      </c>
      <c r="N9389">
        <v>9218.7350000000006</v>
      </c>
      <c r="O9389">
        <v>2304.6840000000002</v>
      </c>
      <c r="P9389">
        <v>108.5</v>
      </c>
      <c r="Q9389">
        <v>36</v>
      </c>
      <c r="R9389">
        <v>6405.2650000000003</v>
      </c>
      <c r="S9389">
        <v>2020</v>
      </c>
      <c r="T9389">
        <v>1</v>
      </c>
      <c r="U9389">
        <v>5</v>
      </c>
    </row>
    <row r="9390" spans="1:21" x14ac:dyDescent="0.3">
      <c r="A9390" s="5" t="s">
        <v>168</v>
      </c>
      <c r="B9390" s="5" t="s">
        <v>175</v>
      </c>
      <c r="C9390" s="5" t="s">
        <v>86</v>
      </c>
      <c r="D9390" s="5" t="s">
        <v>480</v>
      </c>
      <c r="E9390" s="5" t="s">
        <v>172</v>
      </c>
      <c r="F9390" s="6">
        <v>43857</v>
      </c>
      <c r="G9390" s="5" t="s">
        <v>148</v>
      </c>
      <c r="H9390" s="5" t="s">
        <v>498</v>
      </c>
      <c r="I9390">
        <v>43681</v>
      </c>
      <c r="J9390">
        <v>176</v>
      </c>
      <c r="K9390">
        <v>442</v>
      </c>
      <c r="L9390">
        <v>4</v>
      </c>
      <c r="M9390">
        <v>15912</v>
      </c>
      <c r="N9390">
        <v>9218.7350000000006</v>
      </c>
      <c r="O9390">
        <v>2304.6840000000002</v>
      </c>
      <c r="P9390">
        <v>110.5</v>
      </c>
      <c r="Q9390">
        <v>36</v>
      </c>
      <c r="R9390">
        <v>6693.2650000000003</v>
      </c>
      <c r="S9390">
        <v>2020</v>
      </c>
      <c r="T9390">
        <v>1</v>
      </c>
      <c r="U9390">
        <v>5</v>
      </c>
    </row>
    <row r="9391" spans="1:21" x14ac:dyDescent="0.3">
      <c r="A9391" s="5" t="s">
        <v>168</v>
      </c>
      <c r="B9391" s="5" t="s">
        <v>175</v>
      </c>
      <c r="C9391" s="5" t="s">
        <v>86</v>
      </c>
      <c r="D9391" s="5" t="s">
        <v>480</v>
      </c>
      <c r="E9391" s="5" t="s">
        <v>172</v>
      </c>
      <c r="F9391" s="6">
        <v>43857</v>
      </c>
      <c r="G9391" s="5" t="s">
        <v>148</v>
      </c>
      <c r="H9391" s="5" t="s">
        <v>230</v>
      </c>
      <c r="I9391">
        <v>43681</v>
      </c>
      <c r="J9391">
        <v>176</v>
      </c>
      <c r="K9391">
        <v>744</v>
      </c>
      <c r="L9391">
        <v>7</v>
      </c>
      <c r="M9391">
        <v>26412</v>
      </c>
      <c r="N9391">
        <v>16132.786</v>
      </c>
      <c r="O9391">
        <v>2304.6840000000002</v>
      </c>
      <c r="P9391">
        <v>106.28571428571429</v>
      </c>
      <c r="Q9391">
        <v>35.5</v>
      </c>
      <c r="R9391">
        <v>10279.214</v>
      </c>
      <c r="S9391">
        <v>2020</v>
      </c>
      <c r="T9391">
        <v>1</v>
      </c>
      <c r="U9391">
        <v>5</v>
      </c>
    </row>
    <row r="9392" spans="1:21" x14ac:dyDescent="0.3">
      <c r="A9392" s="5" t="s">
        <v>168</v>
      </c>
      <c r="B9392" s="5" t="s">
        <v>175</v>
      </c>
      <c r="C9392" s="5" t="s">
        <v>88</v>
      </c>
      <c r="D9392" s="5" t="s">
        <v>509</v>
      </c>
      <c r="E9392" s="5" t="s">
        <v>172</v>
      </c>
      <c r="F9392" s="6">
        <v>43857</v>
      </c>
      <c r="G9392" s="5" t="s">
        <v>148</v>
      </c>
      <c r="H9392" s="5" t="s">
        <v>205</v>
      </c>
      <c r="I9392">
        <v>43688</v>
      </c>
      <c r="J9392">
        <v>169</v>
      </c>
      <c r="K9392">
        <v>402</v>
      </c>
      <c r="L9392">
        <v>4</v>
      </c>
      <c r="M9392">
        <v>14472</v>
      </c>
      <c r="N9392">
        <v>8779.777</v>
      </c>
      <c r="O9392">
        <v>2194.944</v>
      </c>
      <c r="P9392">
        <v>100.5</v>
      </c>
      <c r="Q9392">
        <v>36</v>
      </c>
      <c r="R9392">
        <v>5692.223</v>
      </c>
      <c r="S9392">
        <v>2020</v>
      </c>
      <c r="T9392">
        <v>1</v>
      </c>
      <c r="U9392">
        <v>5</v>
      </c>
    </row>
    <row r="9393" spans="1:21" x14ac:dyDescent="0.3">
      <c r="A9393" s="5" t="s">
        <v>168</v>
      </c>
      <c r="B9393" s="5" t="s">
        <v>175</v>
      </c>
      <c r="C9393" s="5" t="s">
        <v>88</v>
      </c>
      <c r="D9393" s="5" t="s">
        <v>509</v>
      </c>
      <c r="E9393" s="5" t="s">
        <v>172</v>
      </c>
      <c r="F9393" s="6">
        <v>43857</v>
      </c>
      <c r="G9393" s="5" t="s">
        <v>148</v>
      </c>
      <c r="H9393" s="5" t="s">
        <v>202</v>
      </c>
      <c r="I9393">
        <v>43688</v>
      </c>
      <c r="J9393">
        <v>169</v>
      </c>
      <c r="K9393">
        <v>1161</v>
      </c>
      <c r="L9393">
        <v>12</v>
      </c>
      <c r="M9393">
        <v>41796</v>
      </c>
      <c r="N9393">
        <v>26339.330999999998</v>
      </c>
      <c r="O9393">
        <v>2194.944</v>
      </c>
      <c r="P9393">
        <v>96.75</v>
      </c>
      <c r="Q9393">
        <v>36</v>
      </c>
      <c r="R9393">
        <v>15456.669</v>
      </c>
      <c r="S9393">
        <v>2020</v>
      </c>
      <c r="T9393">
        <v>1</v>
      </c>
      <c r="U9393">
        <v>5</v>
      </c>
    </row>
    <row r="9394" spans="1:21" x14ac:dyDescent="0.3">
      <c r="A9394" s="5" t="s">
        <v>168</v>
      </c>
      <c r="B9394" s="5" t="s">
        <v>175</v>
      </c>
      <c r="C9394" s="5" t="s">
        <v>88</v>
      </c>
      <c r="D9394" s="5" t="s">
        <v>509</v>
      </c>
      <c r="E9394" s="5" t="s">
        <v>172</v>
      </c>
      <c r="F9394" s="6">
        <v>43857</v>
      </c>
      <c r="G9394" s="5" t="s">
        <v>148</v>
      </c>
      <c r="H9394" s="5" t="s">
        <v>204</v>
      </c>
      <c r="I9394">
        <v>43688</v>
      </c>
      <c r="J9394">
        <v>169</v>
      </c>
      <c r="K9394">
        <v>651</v>
      </c>
      <c r="L9394">
        <v>6</v>
      </c>
      <c r="M9394">
        <v>23436</v>
      </c>
      <c r="N9394">
        <v>13169.665999999999</v>
      </c>
      <c r="O9394">
        <v>2194.944</v>
      </c>
      <c r="P9394">
        <v>108.5</v>
      </c>
      <c r="Q9394">
        <v>36</v>
      </c>
      <c r="R9394">
        <v>10266.334000000001</v>
      </c>
      <c r="S9394">
        <v>2020</v>
      </c>
      <c r="T9394">
        <v>1</v>
      </c>
      <c r="U9394">
        <v>5</v>
      </c>
    </row>
    <row r="9395" spans="1:21" x14ac:dyDescent="0.3">
      <c r="A9395" s="5" t="s">
        <v>168</v>
      </c>
      <c r="B9395" s="5" t="s">
        <v>175</v>
      </c>
      <c r="C9395" s="5" t="s">
        <v>88</v>
      </c>
      <c r="D9395" s="5" t="s">
        <v>509</v>
      </c>
      <c r="E9395" s="5" t="s">
        <v>172</v>
      </c>
      <c r="F9395" s="6">
        <v>43857</v>
      </c>
      <c r="G9395" s="5" t="s">
        <v>148</v>
      </c>
      <c r="H9395" s="5" t="s">
        <v>190</v>
      </c>
      <c r="I9395">
        <v>43688</v>
      </c>
      <c r="J9395">
        <v>169</v>
      </c>
      <c r="K9395">
        <v>100</v>
      </c>
      <c r="L9395">
        <v>1</v>
      </c>
      <c r="M9395">
        <v>3600</v>
      </c>
      <c r="N9395">
        <v>2194.944</v>
      </c>
      <c r="O9395">
        <v>2194.944</v>
      </c>
      <c r="P9395">
        <v>100</v>
      </c>
      <c r="Q9395">
        <v>36</v>
      </c>
      <c r="R9395">
        <v>1405.056</v>
      </c>
      <c r="S9395">
        <v>2020</v>
      </c>
      <c r="T9395">
        <v>1</v>
      </c>
      <c r="U9395">
        <v>5</v>
      </c>
    </row>
    <row r="9396" spans="1:21" x14ac:dyDescent="0.3">
      <c r="A9396" s="5" t="s">
        <v>168</v>
      </c>
      <c r="B9396" s="5" t="s">
        <v>175</v>
      </c>
      <c r="C9396" s="5" t="s">
        <v>88</v>
      </c>
      <c r="D9396" s="5" t="s">
        <v>509</v>
      </c>
      <c r="E9396" s="5" t="s">
        <v>172</v>
      </c>
      <c r="F9396" s="6">
        <v>43857</v>
      </c>
      <c r="G9396" s="5" t="s">
        <v>148</v>
      </c>
      <c r="H9396" s="5" t="s">
        <v>203</v>
      </c>
      <c r="I9396">
        <v>43688</v>
      </c>
      <c r="J9396">
        <v>169</v>
      </c>
      <c r="K9396">
        <v>192</v>
      </c>
      <c r="L9396">
        <v>2</v>
      </c>
      <c r="M9396">
        <v>6912</v>
      </c>
      <c r="N9396">
        <v>4389.8890000000001</v>
      </c>
      <c r="O9396">
        <v>2194.944</v>
      </c>
      <c r="P9396">
        <v>96</v>
      </c>
      <c r="Q9396">
        <v>36</v>
      </c>
      <c r="R9396">
        <v>2522.1109999999999</v>
      </c>
      <c r="S9396">
        <v>2020</v>
      </c>
      <c r="T9396">
        <v>1</v>
      </c>
      <c r="U9396">
        <v>5</v>
      </c>
    </row>
    <row r="9397" spans="1:21" x14ac:dyDescent="0.3">
      <c r="A9397" s="5" t="s">
        <v>168</v>
      </c>
      <c r="B9397" s="5" t="s">
        <v>175</v>
      </c>
      <c r="C9397" s="5" t="s">
        <v>88</v>
      </c>
      <c r="D9397" s="5" t="s">
        <v>509</v>
      </c>
      <c r="E9397" s="5" t="s">
        <v>172</v>
      </c>
      <c r="F9397" s="6">
        <v>43857</v>
      </c>
      <c r="G9397" s="5" t="s">
        <v>148</v>
      </c>
      <c r="H9397" s="5" t="s">
        <v>189</v>
      </c>
      <c r="I9397">
        <v>43688</v>
      </c>
      <c r="J9397">
        <v>169</v>
      </c>
      <c r="K9397">
        <v>204</v>
      </c>
      <c r="L9397">
        <v>2</v>
      </c>
      <c r="M9397">
        <v>7344</v>
      </c>
      <c r="N9397">
        <v>4389.8890000000001</v>
      </c>
      <c r="O9397">
        <v>2194.944</v>
      </c>
      <c r="P9397">
        <v>102</v>
      </c>
      <c r="Q9397">
        <v>36</v>
      </c>
      <c r="R9397">
        <v>2954.1109999999999</v>
      </c>
      <c r="S9397">
        <v>2020</v>
      </c>
      <c r="T9397">
        <v>1</v>
      </c>
      <c r="U9397">
        <v>5</v>
      </c>
    </row>
    <row r="9398" spans="1:21" x14ac:dyDescent="0.3">
      <c r="A9398" s="5" t="s">
        <v>168</v>
      </c>
      <c r="B9398" s="5" t="s">
        <v>175</v>
      </c>
      <c r="C9398" s="5" t="s">
        <v>88</v>
      </c>
      <c r="D9398" s="5" t="s">
        <v>509</v>
      </c>
      <c r="E9398" s="5" t="s">
        <v>172</v>
      </c>
      <c r="F9398" s="6">
        <v>43857</v>
      </c>
      <c r="G9398" s="5" t="s">
        <v>148</v>
      </c>
      <c r="H9398" s="5" t="s">
        <v>238</v>
      </c>
      <c r="I9398">
        <v>43688</v>
      </c>
      <c r="J9398">
        <v>169</v>
      </c>
      <c r="K9398">
        <v>110</v>
      </c>
      <c r="L9398">
        <v>1</v>
      </c>
      <c r="M9398">
        <v>3960</v>
      </c>
      <c r="N9398">
        <v>2194.944</v>
      </c>
      <c r="O9398">
        <v>2194.944</v>
      </c>
      <c r="P9398">
        <v>110</v>
      </c>
      <c r="Q9398">
        <v>36</v>
      </c>
      <c r="R9398">
        <v>1765.056</v>
      </c>
      <c r="S9398">
        <v>2020</v>
      </c>
      <c r="T9398">
        <v>1</v>
      </c>
      <c r="U9398">
        <v>5</v>
      </c>
    </row>
    <row r="9399" spans="1:21" x14ac:dyDescent="0.3">
      <c r="A9399" s="5" t="s">
        <v>168</v>
      </c>
      <c r="B9399" s="5" t="s">
        <v>175</v>
      </c>
      <c r="C9399" s="5" t="s">
        <v>88</v>
      </c>
      <c r="D9399" s="5" t="s">
        <v>509</v>
      </c>
      <c r="E9399" s="5" t="s">
        <v>172</v>
      </c>
      <c r="F9399" s="6">
        <v>43857</v>
      </c>
      <c r="G9399" s="5" t="s">
        <v>148</v>
      </c>
      <c r="H9399" s="5" t="s">
        <v>184</v>
      </c>
      <c r="I9399">
        <v>43688</v>
      </c>
      <c r="J9399">
        <v>169</v>
      </c>
      <c r="K9399">
        <v>1680</v>
      </c>
      <c r="L9399">
        <v>15</v>
      </c>
      <c r="M9399">
        <v>58800</v>
      </c>
      <c r="N9399">
        <v>32924.163999999997</v>
      </c>
      <c r="O9399">
        <v>2194.944</v>
      </c>
      <c r="P9399">
        <v>112</v>
      </c>
      <c r="Q9399">
        <v>35</v>
      </c>
      <c r="R9399">
        <v>25875.835999999999</v>
      </c>
      <c r="S9399">
        <v>2020</v>
      </c>
      <c r="T9399">
        <v>1</v>
      </c>
      <c r="U9399">
        <v>5</v>
      </c>
    </row>
    <row r="9400" spans="1:21" x14ac:dyDescent="0.3">
      <c r="A9400" s="5" t="s">
        <v>168</v>
      </c>
      <c r="B9400" s="5" t="s">
        <v>175</v>
      </c>
      <c r="C9400" s="5" t="s">
        <v>88</v>
      </c>
      <c r="D9400" s="5" t="s">
        <v>509</v>
      </c>
      <c r="E9400" s="5" t="s">
        <v>172</v>
      </c>
      <c r="F9400" s="6">
        <v>43857</v>
      </c>
      <c r="G9400" s="5" t="s">
        <v>148</v>
      </c>
      <c r="H9400" s="5" t="s">
        <v>284</v>
      </c>
      <c r="I9400">
        <v>43688</v>
      </c>
      <c r="J9400">
        <v>169</v>
      </c>
      <c r="K9400">
        <v>330</v>
      </c>
      <c r="L9400">
        <v>3</v>
      </c>
      <c r="M9400">
        <v>11880</v>
      </c>
      <c r="N9400">
        <v>6584.8329999999996</v>
      </c>
      <c r="O9400">
        <v>2194.944</v>
      </c>
      <c r="P9400">
        <v>110</v>
      </c>
      <c r="Q9400">
        <v>36</v>
      </c>
      <c r="R9400">
        <v>5295.1670000000004</v>
      </c>
      <c r="S9400">
        <v>2020</v>
      </c>
      <c r="T9400">
        <v>1</v>
      </c>
      <c r="U9400">
        <v>5</v>
      </c>
    </row>
    <row r="9401" spans="1:21" x14ac:dyDescent="0.3">
      <c r="A9401" s="5" t="s">
        <v>168</v>
      </c>
      <c r="B9401" s="5" t="s">
        <v>175</v>
      </c>
      <c r="C9401" s="5" t="s">
        <v>88</v>
      </c>
      <c r="D9401" s="5" t="s">
        <v>509</v>
      </c>
      <c r="E9401" s="5" t="s">
        <v>172</v>
      </c>
      <c r="F9401" s="6">
        <v>43857</v>
      </c>
      <c r="G9401" s="5" t="s">
        <v>148</v>
      </c>
      <c r="H9401" s="5" t="s">
        <v>225</v>
      </c>
      <c r="I9401">
        <v>43688</v>
      </c>
      <c r="J9401">
        <v>169</v>
      </c>
      <c r="K9401">
        <v>550</v>
      </c>
      <c r="L9401">
        <v>5</v>
      </c>
      <c r="M9401">
        <v>19525</v>
      </c>
      <c r="N9401">
        <v>10974.721</v>
      </c>
      <c r="O9401">
        <v>2194.944</v>
      </c>
      <c r="P9401">
        <v>110</v>
      </c>
      <c r="Q9401">
        <v>35.5</v>
      </c>
      <c r="R9401">
        <v>8550.2790000000005</v>
      </c>
      <c r="S9401">
        <v>2020</v>
      </c>
      <c r="T9401">
        <v>1</v>
      </c>
      <c r="U9401">
        <v>5</v>
      </c>
    </row>
    <row r="9402" spans="1:21" x14ac:dyDescent="0.3">
      <c r="A9402" s="5" t="s">
        <v>168</v>
      </c>
      <c r="B9402" s="5" t="s">
        <v>175</v>
      </c>
      <c r="C9402" s="5" t="s">
        <v>88</v>
      </c>
      <c r="D9402" s="5" t="s">
        <v>509</v>
      </c>
      <c r="E9402" s="5" t="s">
        <v>172</v>
      </c>
      <c r="F9402" s="6">
        <v>43857</v>
      </c>
      <c r="G9402" s="5" t="s">
        <v>148</v>
      </c>
      <c r="H9402" s="5" t="s">
        <v>226</v>
      </c>
      <c r="I9402">
        <v>43688</v>
      </c>
      <c r="J9402">
        <v>169</v>
      </c>
      <c r="K9402">
        <v>300</v>
      </c>
      <c r="L9402">
        <v>3</v>
      </c>
      <c r="M9402">
        <v>10800</v>
      </c>
      <c r="N9402">
        <v>6584.8329999999996</v>
      </c>
      <c r="O9402">
        <v>2194.944</v>
      </c>
      <c r="P9402">
        <v>100</v>
      </c>
      <c r="Q9402">
        <v>36</v>
      </c>
      <c r="R9402">
        <v>4215.1670000000004</v>
      </c>
      <c r="S9402">
        <v>2020</v>
      </c>
      <c r="T9402">
        <v>1</v>
      </c>
      <c r="U9402">
        <v>5</v>
      </c>
    </row>
    <row r="9403" spans="1:21" x14ac:dyDescent="0.3">
      <c r="A9403" s="5" t="s">
        <v>168</v>
      </c>
      <c r="B9403" s="5" t="s">
        <v>206</v>
      </c>
      <c r="C9403" s="5" t="s">
        <v>105</v>
      </c>
      <c r="D9403" s="5" t="s">
        <v>465</v>
      </c>
      <c r="E9403" s="5" t="s">
        <v>172</v>
      </c>
      <c r="F9403" s="6">
        <v>43857</v>
      </c>
      <c r="G9403" s="5" t="s">
        <v>148</v>
      </c>
      <c r="H9403" s="5" t="s">
        <v>200</v>
      </c>
      <c r="I9403">
        <v>43680</v>
      </c>
      <c r="J9403">
        <v>177</v>
      </c>
      <c r="K9403">
        <v>697</v>
      </c>
      <c r="L9403">
        <v>6</v>
      </c>
      <c r="M9403">
        <v>24743.5</v>
      </c>
      <c r="N9403">
        <v>15952.781999999999</v>
      </c>
      <c r="O9403">
        <v>2658.797</v>
      </c>
      <c r="P9403">
        <v>116.16666666666667</v>
      </c>
      <c r="Q9403">
        <v>35.5</v>
      </c>
      <c r="R9403">
        <v>8790.7180000000008</v>
      </c>
      <c r="S9403">
        <v>2020</v>
      </c>
      <c r="T9403">
        <v>1</v>
      </c>
      <c r="U9403">
        <v>5</v>
      </c>
    </row>
    <row r="9404" spans="1:21" x14ac:dyDescent="0.3">
      <c r="A9404" s="5" t="s">
        <v>168</v>
      </c>
      <c r="B9404" s="5" t="s">
        <v>206</v>
      </c>
      <c r="C9404" s="5" t="s">
        <v>105</v>
      </c>
      <c r="D9404" s="5" t="s">
        <v>465</v>
      </c>
      <c r="E9404" s="5" t="s">
        <v>172</v>
      </c>
      <c r="F9404" s="6">
        <v>43857</v>
      </c>
      <c r="G9404" s="5" t="s">
        <v>148</v>
      </c>
      <c r="H9404" s="5" t="s">
        <v>478</v>
      </c>
      <c r="I9404">
        <v>43680</v>
      </c>
      <c r="J9404">
        <v>177</v>
      </c>
      <c r="K9404">
        <v>468</v>
      </c>
      <c r="L9404">
        <v>4</v>
      </c>
      <c r="M9404">
        <v>16614</v>
      </c>
      <c r="N9404">
        <v>10635.188</v>
      </c>
      <c r="O9404">
        <v>2658.797</v>
      </c>
      <c r="P9404">
        <v>117</v>
      </c>
      <c r="Q9404">
        <v>35.5</v>
      </c>
      <c r="R9404">
        <v>5978.8119999999999</v>
      </c>
      <c r="S9404">
        <v>2020</v>
      </c>
      <c r="T9404">
        <v>1</v>
      </c>
      <c r="U9404">
        <v>5</v>
      </c>
    </row>
    <row r="9405" spans="1:21" x14ac:dyDescent="0.3">
      <c r="A9405" s="5" t="s">
        <v>168</v>
      </c>
      <c r="B9405" s="5" t="s">
        <v>206</v>
      </c>
      <c r="C9405" s="5" t="s">
        <v>105</v>
      </c>
      <c r="D9405" s="5" t="s">
        <v>465</v>
      </c>
      <c r="E9405" s="5" t="s">
        <v>172</v>
      </c>
      <c r="F9405" s="6">
        <v>43857</v>
      </c>
      <c r="G9405" s="5" t="s">
        <v>148</v>
      </c>
      <c r="H9405" s="5" t="s">
        <v>199</v>
      </c>
      <c r="I9405">
        <v>43680</v>
      </c>
      <c r="J9405">
        <v>177</v>
      </c>
      <c r="K9405">
        <v>820</v>
      </c>
      <c r="L9405">
        <v>7</v>
      </c>
      <c r="M9405">
        <v>29110</v>
      </c>
      <c r="N9405">
        <v>18611.579000000002</v>
      </c>
      <c r="O9405">
        <v>2658.797</v>
      </c>
      <c r="P9405">
        <v>117.14285714285714</v>
      </c>
      <c r="Q9405">
        <v>35.5</v>
      </c>
      <c r="R9405">
        <v>10498.421</v>
      </c>
      <c r="S9405">
        <v>2020</v>
      </c>
      <c r="T9405">
        <v>1</v>
      </c>
      <c r="U9405">
        <v>5</v>
      </c>
    </row>
    <row r="9406" spans="1:21" x14ac:dyDescent="0.3">
      <c r="A9406" s="5" t="s">
        <v>168</v>
      </c>
      <c r="B9406" s="5" t="s">
        <v>206</v>
      </c>
      <c r="C9406" s="5" t="s">
        <v>105</v>
      </c>
      <c r="D9406" s="5" t="s">
        <v>465</v>
      </c>
      <c r="E9406" s="5" t="s">
        <v>172</v>
      </c>
      <c r="F9406" s="6">
        <v>43857</v>
      </c>
      <c r="G9406" s="5" t="s">
        <v>148</v>
      </c>
      <c r="H9406" s="5" t="s">
        <v>305</v>
      </c>
      <c r="I9406">
        <v>43680</v>
      </c>
      <c r="J9406">
        <v>177</v>
      </c>
      <c r="K9406">
        <v>263</v>
      </c>
      <c r="L9406">
        <v>2</v>
      </c>
      <c r="M9406">
        <v>9336.5</v>
      </c>
      <c r="N9406">
        <v>5317.5940000000001</v>
      </c>
      <c r="O9406">
        <v>2658.797</v>
      </c>
      <c r="P9406">
        <v>131.5</v>
      </c>
      <c r="Q9406">
        <v>35.5</v>
      </c>
      <c r="R9406">
        <v>4018.9059999999999</v>
      </c>
      <c r="S9406">
        <v>2020</v>
      </c>
      <c r="T9406">
        <v>1</v>
      </c>
      <c r="U9406">
        <v>5</v>
      </c>
    </row>
    <row r="9407" spans="1:21" x14ac:dyDescent="0.3">
      <c r="A9407" s="5" t="s">
        <v>168</v>
      </c>
      <c r="B9407" s="5" t="s">
        <v>206</v>
      </c>
      <c r="C9407" s="5" t="s">
        <v>105</v>
      </c>
      <c r="D9407" s="5" t="s">
        <v>465</v>
      </c>
      <c r="E9407" s="5" t="s">
        <v>172</v>
      </c>
      <c r="F9407" s="6">
        <v>43857</v>
      </c>
      <c r="G9407" s="5" t="s">
        <v>148</v>
      </c>
      <c r="H9407" s="5" t="s">
        <v>215</v>
      </c>
      <c r="I9407">
        <v>43680</v>
      </c>
      <c r="J9407">
        <v>177</v>
      </c>
      <c r="K9407">
        <v>464</v>
      </c>
      <c r="L9407">
        <v>4</v>
      </c>
      <c r="M9407">
        <v>16472</v>
      </c>
      <c r="N9407">
        <v>10635.188</v>
      </c>
      <c r="O9407">
        <v>2658.797</v>
      </c>
      <c r="P9407">
        <v>116</v>
      </c>
      <c r="Q9407">
        <v>35.5</v>
      </c>
      <c r="R9407">
        <v>5836.8119999999999</v>
      </c>
      <c r="S9407">
        <v>2020</v>
      </c>
      <c r="T9407">
        <v>1</v>
      </c>
      <c r="U9407">
        <v>5</v>
      </c>
    </row>
    <row r="9408" spans="1:21" x14ac:dyDescent="0.3">
      <c r="A9408" s="5" t="s">
        <v>168</v>
      </c>
      <c r="B9408" s="5" t="s">
        <v>169</v>
      </c>
      <c r="C9408" s="5" t="s">
        <v>170</v>
      </c>
      <c r="D9408" s="5" t="s">
        <v>455</v>
      </c>
      <c r="E9408" s="5" t="s">
        <v>172</v>
      </c>
      <c r="F9408" s="6">
        <v>43858</v>
      </c>
      <c r="G9408" s="5" t="s">
        <v>148</v>
      </c>
      <c r="H9408" s="5" t="s">
        <v>194</v>
      </c>
      <c r="I9408">
        <v>43561</v>
      </c>
      <c r="J9408">
        <v>297</v>
      </c>
      <c r="K9408">
        <v>150</v>
      </c>
      <c r="L9408">
        <v>1</v>
      </c>
      <c r="M9408">
        <v>5250</v>
      </c>
      <c r="N9408">
        <v>2552.8310000000001</v>
      </c>
      <c r="O9408">
        <v>2552.8310000000001</v>
      </c>
      <c r="P9408">
        <v>150</v>
      </c>
      <c r="Q9408">
        <v>35</v>
      </c>
      <c r="R9408">
        <v>2697.1689999999999</v>
      </c>
      <c r="S9408">
        <v>2020</v>
      </c>
      <c r="T9408">
        <v>1</v>
      </c>
      <c r="U9408">
        <v>5</v>
      </c>
    </row>
    <row r="9409" spans="1:21" x14ac:dyDescent="0.3">
      <c r="A9409" s="5" t="s">
        <v>168</v>
      </c>
      <c r="B9409" s="5" t="s">
        <v>175</v>
      </c>
      <c r="C9409" s="5" t="s">
        <v>88</v>
      </c>
      <c r="D9409" s="5" t="s">
        <v>509</v>
      </c>
      <c r="E9409" s="5" t="s">
        <v>172</v>
      </c>
      <c r="F9409" s="6">
        <v>43858</v>
      </c>
      <c r="G9409" s="5" t="s">
        <v>148</v>
      </c>
      <c r="H9409" s="5" t="s">
        <v>194</v>
      </c>
      <c r="I9409">
        <v>43688</v>
      </c>
      <c r="J9409">
        <v>170</v>
      </c>
      <c r="K9409">
        <v>471</v>
      </c>
      <c r="L9409">
        <v>4</v>
      </c>
      <c r="M9409">
        <v>16485</v>
      </c>
      <c r="N9409">
        <v>9379.0830000000005</v>
      </c>
      <c r="O9409">
        <v>2344.7710000000002</v>
      </c>
      <c r="P9409">
        <v>117.75</v>
      </c>
      <c r="Q9409">
        <v>35</v>
      </c>
      <c r="R9409">
        <v>7105.9170000000004</v>
      </c>
      <c r="S9409">
        <v>2020</v>
      </c>
      <c r="T9409">
        <v>1</v>
      </c>
      <c r="U9409">
        <v>5</v>
      </c>
    </row>
    <row r="9410" spans="1:21" x14ac:dyDescent="0.3">
      <c r="A9410" s="5" t="s">
        <v>168</v>
      </c>
      <c r="B9410" s="5" t="s">
        <v>206</v>
      </c>
      <c r="C9410" s="5" t="s">
        <v>105</v>
      </c>
      <c r="D9410" s="5" t="s">
        <v>465</v>
      </c>
      <c r="E9410" s="5" t="s">
        <v>172</v>
      </c>
      <c r="F9410" s="6">
        <v>43860</v>
      </c>
      <c r="G9410" s="5" t="s">
        <v>148</v>
      </c>
      <c r="H9410" s="5" t="s">
        <v>218</v>
      </c>
      <c r="I9410">
        <v>43680</v>
      </c>
      <c r="J9410">
        <v>180</v>
      </c>
      <c r="K9410">
        <v>706</v>
      </c>
      <c r="L9410">
        <v>6</v>
      </c>
      <c r="M9410">
        <v>24710</v>
      </c>
      <c r="N9410">
        <v>16161.199000000001</v>
      </c>
      <c r="O9410">
        <v>2693.5329999999999</v>
      </c>
      <c r="P9410">
        <v>117.66666666666667</v>
      </c>
      <c r="Q9410">
        <v>35</v>
      </c>
      <c r="R9410">
        <v>8548.8009999999995</v>
      </c>
      <c r="S9410">
        <v>2020</v>
      </c>
      <c r="T9410">
        <v>1</v>
      </c>
      <c r="U9410">
        <v>5</v>
      </c>
    </row>
    <row r="9411" spans="1:21" x14ac:dyDescent="0.3">
      <c r="A9411" s="5" t="s">
        <v>168</v>
      </c>
      <c r="B9411" s="5" t="s">
        <v>206</v>
      </c>
      <c r="C9411" s="5" t="s">
        <v>105</v>
      </c>
      <c r="D9411" s="5" t="s">
        <v>465</v>
      </c>
      <c r="E9411" s="5" t="s">
        <v>172</v>
      </c>
      <c r="F9411" s="6">
        <v>43860</v>
      </c>
      <c r="G9411" s="5" t="s">
        <v>148</v>
      </c>
      <c r="H9411" s="5" t="s">
        <v>205</v>
      </c>
      <c r="I9411">
        <v>43680</v>
      </c>
      <c r="J9411">
        <v>180</v>
      </c>
      <c r="K9411">
        <v>214</v>
      </c>
      <c r="L9411">
        <v>2</v>
      </c>
      <c r="M9411">
        <v>7490</v>
      </c>
      <c r="N9411">
        <v>5387.0659999999998</v>
      </c>
      <c r="O9411">
        <v>2693.5329999999999</v>
      </c>
      <c r="P9411">
        <v>107</v>
      </c>
      <c r="Q9411">
        <v>35</v>
      </c>
      <c r="R9411">
        <v>2102.9340000000002</v>
      </c>
      <c r="S9411">
        <v>2020</v>
      </c>
      <c r="T9411">
        <v>1</v>
      </c>
      <c r="U9411">
        <v>5</v>
      </c>
    </row>
    <row r="9412" spans="1:21" x14ac:dyDescent="0.3">
      <c r="A9412" s="5" t="s">
        <v>168</v>
      </c>
      <c r="B9412" s="5" t="s">
        <v>206</v>
      </c>
      <c r="C9412" s="5" t="s">
        <v>105</v>
      </c>
      <c r="D9412" s="5" t="s">
        <v>465</v>
      </c>
      <c r="E9412" s="5" t="s">
        <v>172</v>
      </c>
      <c r="F9412" s="6">
        <v>43860</v>
      </c>
      <c r="G9412" s="5" t="s">
        <v>148</v>
      </c>
      <c r="H9412" s="5" t="s">
        <v>333</v>
      </c>
      <c r="I9412">
        <v>43680</v>
      </c>
      <c r="J9412">
        <v>180</v>
      </c>
      <c r="K9412">
        <v>430</v>
      </c>
      <c r="L9412">
        <v>4</v>
      </c>
      <c r="M9412">
        <v>15050</v>
      </c>
      <c r="N9412">
        <v>10774.133</v>
      </c>
      <c r="O9412">
        <v>2693.5329999999999</v>
      </c>
      <c r="P9412">
        <v>107.5</v>
      </c>
      <c r="Q9412">
        <v>35</v>
      </c>
      <c r="R9412">
        <v>4275.8670000000002</v>
      </c>
      <c r="S9412">
        <v>2020</v>
      </c>
      <c r="T9412">
        <v>1</v>
      </c>
      <c r="U9412">
        <v>5</v>
      </c>
    </row>
    <row r="9413" spans="1:21" x14ac:dyDescent="0.3">
      <c r="A9413" s="5" t="s">
        <v>168</v>
      </c>
      <c r="B9413" s="5" t="s">
        <v>206</v>
      </c>
      <c r="C9413" s="5" t="s">
        <v>105</v>
      </c>
      <c r="D9413" s="5" t="s">
        <v>465</v>
      </c>
      <c r="E9413" s="5" t="s">
        <v>172</v>
      </c>
      <c r="F9413" s="6">
        <v>43860</v>
      </c>
      <c r="G9413" s="5" t="s">
        <v>148</v>
      </c>
      <c r="H9413" s="5" t="s">
        <v>202</v>
      </c>
      <c r="I9413">
        <v>43680</v>
      </c>
      <c r="J9413">
        <v>180</v>
      </c>
      <c r="K9413">
        <v>831</v>
      </c>
      <c r="L9413">
        <v>8</v>
      </c>
      <c r="M9413">
        <v>29085</v>
      </c>
      <c r="N9413">
        <v>21548.266</v>
      </c>
      <c r="O9413">
        <v>2693.5329999999999</v>
      </c>
      <c r="P9413">
        <v>103.875</v>
      </c>
      <c r="Q9413">
        <v>35</v>
      </c>
      <c r="R9413">
        <v>7536.7340000000004</v>
      </c>
      <c r="S9413">
        <v>2020</v>
      </c>
      <c r="T9413">
        <v>1</v>
      </c>
      <c r="U9413">
        <v>5</v>
      </c>
    </row>
    <row r="9414" spans="1:21" x14ac:dyDescent="0.3">
      <c r="A9414" s="5" t="s">
        <v>168</v>
      </c>
      <c r="B9414" s="5" t="s">
        <v>206</v>
      </c>
      <c r="C9414" s="5" t="s">
        <v>105</v>
      </c>
      <c r="D9414" s="5" t="s">
        <v>465</v>
      </c>
      <c r="E9414" s="5" t="s">
        <v>172</v>
      </c>
      <c r="F9414" s="6">
        <v>43860</v>
      </c>
      <c r="G9414" s="5" t="s">
        <v>148</v>
      </c>
      <c r="H9414" s="5" t="s">
        <v>204</v>
      </c>
      <c r="I9414">
        <v>43680</v>
      </c>
      <c r="J9414">
        <v>180</v>
      </c>
      <c r="K9414">
        <v>310</v>
      </c>
      <c r="L9414">
        <v>3</v>
      </c>
      <c r="M9414">
        <v>10850</v>
      </c>
      <c r="N9414">
        <v>8080.6</v>
      </c>
      <c r="O9414">
        <v>2693.5329999999999</v>
      </c>
      <c r="P9414">
        <v>103.33333333333333</v>
      </c>
      <c r="Q9414">
        <v>35</v>
      </c>
      <c r="R9414">
        <v>2769.4</v>
      </c>
      <c r="S9414">
        <v>2020</v>
      </c>
      <c r="T9414">
        <v>1</v>
      </c>
      <c r="U9414">
        <v>5</v>
      </c>
    </row>
    <row r="9415" spans="1:21" x14ac:dyDescent="0.3">
      <c r="A9415" s="5" t="s">
        <v>168</v>
      </c>
      <c r="B9415" s="5" t="s">
        <v>206</v>
      </c>
      <c r="C9415" s="5" t="s">
        <v>105</v>
      </c>
      <c r="D9415" s="5" t="s">
        <v>465</v>
      </c>
      <c r="E9415" s="5" t="s">
        <v>172</v>
      </c>
      <c r="F9415" s="6">
        <v>43860</v>
      </c>
      <c r="G9415" s="5" t="s">
        <v>148</v>
      </c>
      <c r="H9415" s="5" t="s">
        <v>184</v>
      </c>
      <c r="I9415">
        <v>43680</v>
      </c>
      <c r="J9415">
        <v>180</v>
      </c>
      <c r="K9415">
        <v>2345</v>
      </c>
      <c r="L9415">
        <v>20</v>
      </c>
      <c r="M9415">
        <v>79730</v>
      </c>
      <c r="N9415">
        <v>53870.663999999997</v>
      </c>
      <c r="O9415">
        <v>2693.5329999999999</v>
      </c>
      <c r="P9415">
        <v>117.25</v>
      </c>
      <c r="Q9415">
        <v>34</v>
      </c>
      <c r="R9415">
        <v>25859.335999999999</v>
      </c>
      <c r="S9415">
        <v>2020</v>
      </c>
      <c r="T9415">
        <v>1</v>
      </c>
      <c r="U9415">
        <v>5</v>
      </c>
    </row>
    <row r="9416" spans="1:21" x14ac:dyDescent="0.3">
      <c r="A9416" s="5" t="s">
        <v>168</v>
      </c>
      <c r="B9416" s="5" t="s">
        <v>206</v>
      </c>
      <c r="C9416" s="5" t="s">
        <v>105</v>
      </c>
      <c r="D9416" s="5" t="s">
        <v>465</v>
      </c>
      <c r="E9416" s="5" t="s">
        <v>172</v>
      </c>
      <c r="F9416" s="6">
        <v>43860</v>
      </c>
      <c r="G9416" s="5" t="s">
        <v>148</v>
      </c>
      <c r="H9416" s="5" t="s">
        <v>230</v>
      </c>
      <c r="I9416">
        <v>43680</v>
      </c>
      <c r="J9416">
        <v>180</v>
      </c>
      <c r="K9416">
        <v>1758</v>
      </c>
      <c r="L9416">
        <v>15</v>
      </c>
      <c r="M9416">
        <v>59772</v>
      </c>
      <c r="N9416">
        <v>40402.998</v>
      </c>
      <c r="O9416">
        <v>2693.5329999999999</v>
      </c>
      <c r="P9416">
        <v>117.2</v>
      </c>
      <c r="Q9416">
        <v>34</v>
      </c>
      <c r="R9416">
        <v>19369.002</v>
      </c>
      <c r="S9416">
        <v>2020</v>
      </c>
      <c r="T9416">
        <v>1</v>
      </c>
      <c r="U9416">
        <v>5</v>
      </c>
    </row>
    <row r="9417" spans="1:21" x14ac:dyDescent="0.3">
      <c r="A9417" s="5" t="s">
        <v>168</v>
      </c>
      <c r="B9417" s="5" t="s">
        <v>206</v>
      </c>
      <c r="C9417" s="5" t="s">
        <v>105</v>
      </c>
      <c r="D9417" s="5" t="s">
        <v>465</v>
      </c>
      <c r="E9417" s="5" t="s">
        <v>172</v>
      </c>
      <c r="F9417" s="6">
        <v>43860</v>
      </c>
      <c r="G9417" s="5" t="s">
        <v>148</v>
      </c>
      <c r="H9417" s="5" t="s">
        <v>216</v>
      </c>
      <c r="I9417">
        <v>43680</v>
      </c>
      <c r="J9417">
        <v>180</v>
      </c>
      <c r="K9417">
        <v>212</v>
      </c>
      <c r="L9417">
        <v>2</v>
      </c>
      <c r="M9417">
        <v>7420</v>
      </c>
      <c r="N9417">
        <v>5387.0659999999998</v>
      </c>
      <c r="O9417">
        <v>2693.5329999999999</v>
      </c>
      <c r="P9417">
        <v>106</v>
      </c>
      <c r="Q9417">
        <v>35</v>
      </c>
      <c r="R9417">
        <v>2032.934</v>
      </c>
      <c r="S9417">
        <v>2020</v>
      </c>
      <c r="T9417">
        <v>1</v>
      </c>
      <c r="U9417">
        <v>5</v>
      </c>
    </row>
    <row r="9418" spans="1:21" x14ac:dyDescent="0.3">
      <c r="A9418" s="5" t="s">
        <v>168</v>
      </c>
      <c r="B9418" s="5" t="s">
        <v>206</v>
      </c>
      <c r="C9418" s="5" t="s">
        <v>106</v>
      </c>
      <c r="D9418" s="5" t="s">
        <v>506</v>
      </c>
      <c r="E9418" s="5" t="s">
        <v>172</v>
      </c>
      <c r="F9418" s="6">
        <v>43860</v>
      </c>
      <c r="G9418" s="5" t="s">
        <v>148</v>
      </c>
      <c r="H9418" s="5" t="s">
        <v>190</v>
      </c>
      <c r="I9418">
        <v>43687</v>
      </c>
      <c r="J9418">
        <v>173</v>
      </c>
      <c r="K9418">
        <v>100</v>
      </c>
      <c r="L9418">
        <v>1</v>
      </c>
      <c r="M9418">
        <v>3500</v>
      </c>
      <c r="N9418">
        <v>2685.93</v>
      </c>
      <c r="O9418">
        <v>2685.93</v>
      </c>
      <c r="P9418">
        <v>100</v>
      </c>
      <c r="Q9418">
        <v>35</v>
      </c>
      <c r="R9418">
        <v>814.07</v>
      </c>
      <c r="S9418">
        <v>2020</v>
      </c>
      <c r="T9418">
        <v>1</v>
      </c>
      <c r="U9418">
        <v>5</v>
      </c>
    </row>
    <row r="9419" spans="1:21" x14ac:dyDescent="0.3">
      <c r="A9419" s="5" t="s">
        <v>168</v>
      </c>
      <c r="B9419" s="5" t="s">
        <v>206</v>
      </c>
      <c r="C9419" s="5" t="s">
        <v>106</v>
      </c>
      <c r="D9419" s="5" t="s">
        <v>506</v>
      </c>
      <c r="E9419" s="5" t="s">
        <v>172</v>
      </c>
      <c r="F9419" s="6">
        <v>43860</v>
      </c>
      <c r="G9419" s="5" t="s">
        <v>148</v>
      </c>
      <c r="H9419" s="5" t="s">
        <v>222</v>
      </c>
      <c r="I9419">
        <v>43687</v>
      </c>
      <c r="J9419">
        <v>173</v>
      </c>
      <c r="K9419">
        <v>114</v>
      </c>
      <c r="L9419">
        <v>1</v>
      </c>
      <c r="M9419">
        <v>3990</v>
      </c>
      <c r="N9419">
        <v>2685.93</v>
      </c>
      <c r="O9419">
        <v>2685.93</v>
      </c>
      <c r="P9419">
        <v>114</v>
      </c>
      <c r="Q9419">
        <v>35</v>
      </c>
      <c r="R9419">
        <v>1304.07</v>
      </c>
      <c r="S9419">
        <v>2020</v>
      </c>
      <c r="T9419">
        <v>1</v>
      </c>
      <c r="U9419">
        <v>5</v>
      </c>
    </row>
    <row r="9420" spans="1:21" x14ac:dyDescent="0.3">
      <c r="A9420" s="5" t="s">
        <v>168</v>
      </c>
      <c r="B9420" s="5" t="s">
        <v>206</v>
      </c>
      <c r="C9420" s="5" t="s">
        <v>106</v>
      </c>
      <c r="D9420" s="5" t="s">
        <v>506</v>
      </c>
      <c r="E9420" s="5" t="s">
        <v>172</v>
      </c>
      <c r="F9420" s="6">
        <v>43860</v>
      </c>
      <c r="G9420" s="5" t="s">
        <v>148</v>
      </c>
      <c r="H9420" s="5" t="s">
        <v>217</v>
      </c>
      <c r="I9420">
        <v>43687</v>
      </c>
      <c r="J9420">
        <v>173</v>
      </c>
      <c r="K9420">
        <v>1430</v>
      </c>
      <c r="L9420">
        <v>12</v>
      </c>
      <c r="M9420">
        <v>50050</v>
      </c>
      <c r="N9420">
        <v>32231.162</v>
      </c>
      <c r="O9420">
        <v>2685.93</v>
      </c>
      <c r="P9420">
        <v>119.16666666666667</v>
      </c>
      <c r="Q9420">
        <v>35</v>
      </c>
      <c r="R9420">
        <v>17818.838</v>
      </c>
      <c r="S9420">
        <v>2020</v>
      </c>
      <c r="T9420">
        <v>1</v>
      </c>
      <c r="U9420">
        <v>5</v>
      </c>
    </row>
    <row r="9421" spans="1:21" x14ac:dyDescent="0.3">
      <c r="A9421" s="5" t="s">
        <v>168</v>
      </c>
      <c r="B9421" s="5" t="s">
        <v>206</v>
      </c>
      <c r="C9421" s="5" t="s">
        <v>106</v>
      </c>
      <c r="D9421" s="5" t="s">
        <v>506</v>
      </c>
      <c r="E9421" s="5" t="s">
        <v>172</v>
      </c>
      <c r="F9421" s="6">
        <v>43860</v>
      </c>
      <c r="G9421" s="5" t="s">
        <v>148</v>
      </c>
      <c r="H9421" s="5" t="s">
        <v>181</v>
      </c>
      <c r="I9421">
        <v>43687</v>
      </c>
      <c r="J9421">
        <v>173</v>
      </c>
      <c r="K9421">
        <v>276</v>
      </c>
      <c r="L9421">
        <v>2</v>
      </c>
      <c r="M9421">
        <v>9660</v>
      </c>
      <c r="N9421">
        <v>5371.86</v>
      </c>
      <c r="O9421">
        <v>2685.93</v>
      </c>
      <c r="P9421">
        <v>138</v>
      </c>
      <c r="Q9421">
        <v>35</v>
      </c>
      <c r="R9421">
        <v>4288.1400000000003</v>
      </c>
      <c r="S9421">
        <v>2020</v>
      </c>
      <c r="T9421">
        <v>1</v>
      </c>
      <c r="U9421">
        <v>5</v>
      </c>
    </row>
    <row r="9422" spans="1:21" x14ac:dyDescent="0.3">
      <c r="A9422" s="5" t="s">
        <v>168</v>
      </c>
      <c r="B9422" s="5" t="s">
        <v>206</v>
      </c>
      <c r="C9422" s="5" t="s">
        <v>106</v>
      </c>
      <c r="D9422" s="5" t="s">
        <v>506</v>
      </c>
      <c r="E9422" s="5" t="s">
        <v>172</v>
      </c>
      <c r="F9422" s="6">
        <v>43860</v>
      </c>
      <c r="G9422" s="5" t="s">
        <v>148</v>
      </c>
      <c r="H9422" s="5" t="s">
        <v>321</v>
      </c>
      <c r="I9422">
        <v>43687</v>
      </c>
      <c r="J9422">
        <v>173</v>
      </c>
      <c r="K9422">
        <v>250</v>
      </c>
      <c r="L9422">
        <v>2</v>
      </c>
      <c r="M9422">
        <v>8625</v>
      </c>
      <c r="N9422">
        <v>5371.86</v>
      </c>
      <c r="O9422">
        <v>2685.93</v>
      </c>
      <c r="P9422">
        <v>125</v>
      </c>
      <c r="Q9422">
        <v>34.5</v>
      </c>
      <c r="R9422">
        <v>3253.14</v>
      </c>
      <c r="S9422">
        <v>2020</v>
      </c>
      <c r="T9422">
        <v>1</v>
      </c>
      <c r="U9422">
        <v>5</v>
      </c>
    </row>
    <row r="9423" spans="1:21" x14ac:dyDescent="0.3">
      <c r="A9423" s="5" t="s">
        <v>168</v>
      </c>
      <c r="B9423" s="5" t="s">
        <v>206</v>
      </c>
      <c r="C9423" s="5" t="s">
        <v>106</v>
      </c>
      <c r="D9423" s="5" t="s">
        <v>506</v>
      </c>
      <c r="E9423" s="5" t="s">
        <v>172</v>
      </c>
      <c r="F9423" s="6">
        <v>43860</v>
      </c>
      <c r="G9423" s="5" t="s">
        <v>148</v>
      </c>
      <c r="H9423" s="5" t="s">
        <v>187</v>
      </c>
      <c r="I9423">
        <v>43687</v>
      </c>
      <c r="J9423">
        <v>173</v>
      </c>
      <c r="K9423">
        <v>390</v>
      </c>
      <c r="L9423">
        <v>3</v>
      </c>
      <c r="M9423">
        <v>13650</v>
      </c>
      <c r="N9423">
        <v>8057.7910000000002</v>
      </c>
      <c r="O9423">
        <v>2685.93</v>
      </c>
      <c r="P9423">
        <v>130</v>
      </c>
      <c r="Q9423">
        <v>35</v>
      </c>
      <c r="R9423">
        <v>5592.2089999999998</v>
      </c>
      <c r="S9423">
        <v>2020</v>
      </c>
      <c r="T9423">
        <v>1</v>
      </c>
      <c r="U9423">
        <v>5</v>
      </c>
    </row>
    <row r="9424" spans="1:21" x14ac:dyDescent="0.3">
      <c r="A9424" s="5" t="s">
        <v>168</v>
      </c>
      <c r="B9424" s="5" t="s">
        <v>206</v>
      </c>
      <c r="C9424" s="5" t="s">
        <v>106</v>
      </c>
      <c r="D9424" s="5" t="s">
        <v>506</v>
      </c>
      <c r="E9424" s="5" t="s">
        <v>172</v>
      </c>
      <c r="F9424" s="6">
        <v>43860</v>
      </c>
      <c r="G9424" s="5" t="s">
        <v>148</v>
      </c>
      <c r="H9424" s="5" t="s">
        <v>189</v>
      </c>
      <c r="I9424">
        <v>43687</v>
      </c>
      <c r="J9424">
        <v>173</v>
      </c>
      <c r="K9424">
        <v>218</v>
      </c>
      <c r="L9424">
        <v>2</v>
      </c>
      <c r="M9424">
        <v>7630</v>
      </c>
      <c r="N9424">
        <v>5371.86</v>
      </c>
      <c r="O9424">
        <v>2685.93</v>
      </c>
      <c r="P9424">
        <v>109</v>
      </c>
      <c r="Q9424">
        <v>35</v>
      </c>
      <c r="R9424">
        <v>2258.14</v>
      </c>
      <c r="S9424">
        <v>2020</v>
      </c>
      <c r="T9424">
        <v>1</v>
      </c>
      <c r="U9424">
        <v>5</v>
      </c>
    </row>
    <row r="9425" spans="1:21" x14ac:dyDescent="0.3">
      <c r="A9425" s="5" t="s">
        <v>168</v>
      </c>
      <c r="B9425" s="5" t="s">
        <v>206</v>
      </c>
      <c r="C9425" s="5" t="s">
        <v>106</v>
      </c>
      <c r="D9425" s="5" t="s">
        <v>506</v>
      </c>
      <c r="E9425" s="5" t="s">
        <v>172</v>
      </c>
      <c r="F9425" s="6">
        <v>43860</v>
      </c>
      <c r="G9425" s="5" t="s">
        <v>148</v>
      </c>
      <c r="H9425" s="5" t="s">
        <v>498</v>
      </c>
      <c r="I9425">
        <v>43687</v>
      </c>
      <c r="J9425">
        <v>173</v>
      </c>
      <c r="K9425">
        <v>460</v>
      </c>
      <c r="L9425">
        <v>4</v>
      </c>
      <c r="M9425">
        <v>16100</v>
      </c>
      <c r="N9425">
        <v>10743.721</v>
      </c>
      <c r="O9425">
        <v>2685.93</v>
      </c>
      <c r="P9425">
        <v>115</v>
      </c>
      <c r="Q9425">
        <v>35</v>
      </c>
      <c r="R9425">
        <v>5356.2790000000005</v>
      </c>
      <c r="S9425">
        <v>2020</v>
      </c>
      <c r="T9425">
        <v>1</v>
      </c>
      <c r="U9425">
        <v>5</v>
      </c>
    </row>
    <row r="9426" spans="1:21" x14ac:dyDescent="0.3">
      <c r="A9426" s="5" t="s">
        <v>168</v>
      </c>
      <c r="B9426" s="5" t="s">
        <v>206</v>
      </c>
      <c r="C9426" s="5" t="s">
        <v>106</v>
      </c>
      <c r="D9426" s="5" t="s">
        <v>506</v>
      </c>
      <c r="E9426" s="5" t="s">
        <v>172</v>
      </c>
      <c r="F9426" s="6">
        <v>43860</v>
      </c>
      <c r="G9426" s="5" t="s">
        <v>148</v>
      </c>
      <c r="H9426" s="5" t="s">
        <v>190</v>
      </c>
      <c r="I9426">
        <v>43687</v>
      </c>
      <c r="J9426">
        <v>173</v>
      </c>
      <c r="K9426">
        <v>120</v>
      </c>
      <c r="L9426">
        <v>1</v>
      </c>
      <c r="M9426">
        <v>2500</v>
      </c>
      <c r="N9426">
        <v>2685.93</v>
      </c>
      <c r="O9426">
        <v>2685.93</v>
      </c>
      <c r="P9426">
        <v>120</v>
      </c>
      <c r="Q9426">
        <v>20.833300000000001</v>
      </c>
      <c r="R9426">
        <v>-185.93</v>
      </c>
      <c r="S9426">
        <v>2020</v>
      </c>
      <c r="T9426">
        <v>1</v>
      </c>
      <c r="U9426">
        <v>5</v>
      </c>
    </row>
    <row r="9427" spans="1:21" x14ac:dyDescent="0.3">
      <c r="A9427" s="5" t="s">
        <v>168</v>
      </c>
      <c r="B9427" s="5" t="s">
        <v>206</v>
      </c>
      <c r="C9427" s="5" t="s">
        <v>106</v>
      </c>
      <c r="D9427" s="5" t="s">
        <v>506</v>
      </c>
      <c r="E9427" s="5" t="s">
        <v>172</v>
      </c>
      <c r="F9427" s="6">
        <v>43861</v>
      </c>
      <c r="G9427" s="5" t="s">
        <v>148</v>
      </c>
      <c r="H9427" s="5" t="s">
        <v>231</v>
      </c>
      <c r="I9427">
        <v>43687</v>
      </c>
      <c r="J9427">
        <v>174</v>
      </c>
      <c r="K9427">
        <v>106</v>
      </c>
      <c r="L9427">
        <v>1</v>
      </c>
      <c r="M9427">
        <v>3710</v>
      </c>
      <c r="N9427">
        <v>2685.93</v>
      </c>
      <c r="O9427">
        <v>2685.93</v>
      </c>
      <c r="P9427">
        <v>106</v>
      </c>
      <c r="Q9427">
        <v>35</v>
      </c>
      <c r="R9427">
        <v>1024.07</v>
      </c>
      <c r="S9427">
        <v>2020</v>
      </c>
      <c r="T9427">
        <v>1</v>
      </c>
      <c r="U9427">
        <v>5</v>
      </c>
    </row>
    <row r="9428" spans="1:21" x14ac:dyDescent="0.3">
      <c r="A9428" s="5" t="s">
        <v>168</v>
      </c>
      <c r="B9428" s="5" t="s">
        <v>206</v>
      </c>
      <c r="C9428" s="5" t="s">
        <v>106</v>
      </c>
      <c r="D9428" s="5" t="s">
        <v>506</v>
      </c>
      <c r="E9428" s="5" t="s">
        <v>172</v>
      </c>
      <c r="F9428" s="6">
        <v>43861</v>
      </c>
      <c r="G9428" s="5" t="s">
        <v>148</v>
      </c>
      <c r="H9428" s="5" t="s">
        <v>305</v>
      </c>
      <c r="I9428">
        <v>43687</v>
      </c>
      <c r="J9428">
        <v>174</v>
      </c>
      <c r="K9428">
        <v>366</v>
      </c>
      <c r="L9428">
        <v>3</v>
      </c>
      <c r="M9428">
        <v>12627</v>
      </c>
      <c r="N9428">
        <v>8057.7910000000002</v>
      </c>
      <c r="O9428">
        <v>2685.93</v>
      </c>
      <c r="P9428">
        <v>122</v>
      </c>
      <c r="Q9428">
        <v>34.5</v>
      </c>
      <c r="R9428">
        <v>4569.2089999999998</v>
      </c>
      <c r="S9428">
        <v>2020</v>
      </c>
      <c r="T9428">
        <v>1</v>
      </c>
      <c r="U9428">
        <v>5</v>
      </c>
    </row>
    <row r="9429" spans="1:21" x14ac:dyDescent="0.3">
      <c r="A9429" s="5" t="s">
        <v>168</v>
      </c>
      <c r="B9429" s="5" t="s">
        <v>206</v>
      </c>
      <c r="C9429" s="5" t="s">
        <v>106</v>
      </c>
      <c r="D9429" s="5" t="s">
        <v>506</v>
      </c>
      <c r="E9429" s="5" t="s">
        <v>172</v>
      </c>
      <c r="F9429" s="6">
        <v>43861</v>
      </c>
      <c r="G9429" s="5" t="s">
        <v>148</v>
      </c>
      <c r="H9429" s="5" t="s">
        <v>215</v>
      </c>
      <c r="I9429">
        <v>43687</v>
      </c>
      <c r="J9429">
        <v>174</v>
      </c>
      <c r="K9429">
        <v>432</v>
      </c>
      <c r="L9429">
        <v>4</v>
      </c>
      <c r="M9429">
        <v>14904</v>
      </c>
      <c r="N9429">
        <v>10743.721</v>
      </c>
      <c r="O9429">
        <v>2685.93</v>
      </c>
      <c r="P9429">
        <v>108</v>
      </c>
      <c r="Q9429">
        <v>34.5</v>
      </c>
      <c r="R9429">
        <v>4160.2790000000005</v>
      </c>
      <c r="S9429">
        <v>2020</v>
      </c>
      <c r="T9429">
        <v>1</v>
      </c>
      <c r="U9429">
        <v>5</v>
      </c>
    </row>
    <row r="9430" spans="1:21" x14ac:dyDescent="0.3">
      <c r="A9430" s="5" t="s">
        <v>168</v>
      </c>
      <c r="B9430" s="5" t="s">
        <v>206</v>
      </c>
      <c r="C9430" s="5" t="s">
        <v>106</v>
      </c>
      <c r="D9430" s="5" t="s">
        <v>506</v>
      </c>
      <c r="E9430" s="5" t="s">
        <v>172</v>
      </c>
      <c r="F9430" s="6">
        <v>43861</v>
      </c>
      <c r="G9430" s="5" t="s">
        <v>148</v>
      </c>
      <c r="H9430" s="5" t="s">
        <v>199</v>
      </c>
      <c r="I9430">
        <v>43687</v>
      </c>
      <c r="J9430">
        <v>174</v>
      </c>
      <c r="K9430">
        <v>814</v>
      </c>
      <c r="L9430">
        <v>7</v>
      </c>
      <c r="M9430">
        <v>28083</v>
      </c>
      <c r="N9430">
        <v>18801.510999999999</v>
      </c>
      <c r="O9430">
        <v>2685.93</v>
      </c>
      <c r="P9430">
        <v>116.28571428571429</v>
      </c>
      <c r="Q9430">
        <v>34.5</v>
      </c>
      <c r="R9430">
        <v>9281.4889999999996</v>
      </c>
      <c r="S9430">
        <v>2020</v>
      </c>
      <c r="T9430">
        <v>1</v>
      </c>
      <c r="U9430">
        <v>5</v>
      </c>
    </row>
    <row r="9431" spans="1:21" x14ac:dyDescent="0.3">
      <c r="A9431" s="5" t="s">
        <v>168</v>
      </c>
      <c r="B9431" s="5" t="s">
        <v>206</v>
      </c>
      <c r="C9431" s="5" t="s">
        <v>106</v>
      </c>
      <c r="D9431" s="5" t="s">
        <v>506</v>
      </c>
      <c r="E9431" s="5" t="s">
        <v>172</v>
      </c>
      <c r="F9431" s="6">
        <v>43861</v>
      </c>
      <c r="G9431" s="5" t="s">
        <v>148</v>
      </c>
      <c r="H9431" s="5" t="s">
        <v>200</v>
      </c>
      <c r="I9431">
        <v>43687</v>
      </c>
      <c r="J9431">
        <v>174</v>
      </c>
      <c r="K9431">
        <v>510</v>
      </c>
      <c r="L9431">
        <v>5</v>
      </c>
      <c r="M9431">
        <v>17595</v>
      </c>
      <c r="N9431">
        <v>13429.651</v>
      </c>
      <c r="O9431">
        <v>2685.93</v>
      </c>
      <c r="P9431">
        <v>102</v>
      </c>
      <c r="Q9431">
        <v>34.5</v>
      </c>
      <c r="R9431">
        <v>4165.3490000000002</v>
      </c>
      <c r="S9431">
        <v>2020</v>
      </c>
      <c r="T9431">
        <v>1</v>
      </c>
      <c r="U9431">
        <v>5</v>
      </c>
    </row>
    <row r="9432" spans="1:21" x14ac:dyDescent="0.3">
      <c r="A9432" s="5" t="s">
        <v>168</v>
      </c>
      <c r="B9432" s="5" t="s">
        <v>206</v>
      </c>
      <c r="C9432" s="5" t="s">
        <v>106</v>
      </c>
      <c r="D9432" s="5" t="s">
        <v>506</v>
      </c>
      <c r="E9432" s="5" t="s">
        <v>172</v>
      </c>
      <c r="F9432" s="6">
        <v>43861</v>
      </c>
      <c r="G9432" s="5" t="s">
        <v>148</v>
      </c>
      <c r="H9432" s="5" t="s">
        <v>264</v>
      </c>
      <c r="I9432">
        <v>43687</v>
      </c>
      <c r="J9432">
        <v>174</v>
      </c>
      <c r="K9432">
        <v>1710</v>
      </c>
      <c r="L9432">
        <v>15</v>
      </c>
      <c r="M9432">
        <v>58140</v>
      </c>
      <c r="N9432">
        <v>40288.953000000001</v>
      </c>
      <c r="O9432">
        <v>2685.93</v>
      </c>
      <c r="P9432">
        <v>114</v>
      </c>
      <c r="Q9432">
        <v>34</v>
      </c>
      <c r="R9432">
        <v>17851.046999999999</v>
      </c>
      <c r="S9432">
        <v>2020</v>
      </c>
      <c r="T9432">
        <v>1</v>
      </c>
      <c r="U9432">
        <v>5</v>
      </c>
    </row>
    <row r="9433" spans="1:21" x14ac:dyDescent="0.3">
      <c r="A9433" s="5" t="s">
        <v>168</v>
      </c>
      <c r="B9433" s="5" t="s">
        <v>169</v>
      </c>
      <c r="C9433" s="5" t="s">
        <v>170</v>
      </c>
      <c r="D9433" s="5" t="s">
        <v>480</v>
      </c>
      <c r="E9433" s="5" t="s">
        <v>172</v>
      </c>
      <c r="F9433" s="6">
        <v>43862</v>
      </c>
      <c r="G9433" s="5" t="s">
        <v>148</v>
      </c>
      <c r="H9433" s="5" t="s">
        <v>190</v>
      </c>
      <c r="I9433">
        <v>43681</v>
      </c>
      <c r="J9433">
        <v>181</v>
      </c>
      <c r="K9433">
        <v>111</v>
      </c>
      <c r="L9433">
        <v>1</v>
      </c>
      <c r="M9433">
        <v>3996</v>
      </c>
      <c r="N9433">
        <v>2304.6840000000002</v>
      </c>
      <c r="O9433">
        <v>2304.6840000000002</v>
      </c>
      <c r="P9433">
        <v>111</v>
      </c>
      <c r="Q9433">
        <v>36</v>
      </c>
      <c r="R9433">
        <v>1691.316</v>
      </c>
      <c r="S9433">
        <v>2020</v>
      </c>
      <c r="T9433">
        <v>2</v>
      </c>
      <c r="U9433">
        <v>5</v>
      </c>
    </row>
    <row r="9434" spans="1:21" x14ac:dyDescent="0.3">
      <c r="A9434" s="5" t="s">
        <v>168</v>
      </c>
      <c r="B9434" s="5" t="s">
        <v>169</v>
      </c>
      <c r="C9434" s="5" t="s">
        <v>170</v>
      </c>
      <c r="D9434" s="5" t="s">
        <v>480</v>
      </c>
      <c r="E9434" s="5" t="s">
        <v>172</v>
      </c>
      <c r="F9434" s="6">
        <v>43862</v>
      </c>
      <c r="G9434" s="5" t="s">
        <v>148</v>
      </c>
      <c r="H9434" s="5" t="s">
        <v>212</v>
      </c>
      <c r="I9434">
        <v>43681</v>
      </c>
      <c r="J9434">
        <v>181</v>
      </c>
      <c r="K9434">
        <v>200</v>
      </c>
      <c r="L9434">
        <v>2</v>
      </c>
      <c r="M9434">
        <v>6600</v>
      </c>
      <c r="N9434">
        <v>4609.3670000000002</v>
      </c>
      <c r="O9434">
        <v>2304.6840000000002</v>
      </c>
      <c r="P9434">
        <v>100</v>
      </c>
      <c r="Q9434">
        <v>33</v>
      </c>
      <c r="R9434">
        <v>1990.633</v>
      </c>
      <c r="S9434">
        <v>2020</v>
      </c>
      <c r="T9434">
        <v>2</v>
      </c>
      <c r="U9434">
        <v>5</v>
      </c>
    </row>
    <row r="9435" spans="1:21" x14ac:dyDescent="0.3">
      <c r="A9435" s="5" t="s">
        <v>168</v>
      </c>
      <c r="B9435" s="5" t="s">
        <v>169</v>
      </c>
      <c r="C9435" s="5" t="s">
        <v>170</v>
      </c>
      <c r="D9435" s="5" t="s">
        <v>480</v>
      </c>
      <c r="E9435" s="5" t="s">
        <v>172</v>
      </c>
      <c r="F9435" s="6">
        <v>43862</v>
      </c>
      <c r="G9435" s="5" t="s">
        <v>148</v>
      </c>
      <c r="H9435" s="5" t="s">
        <v>197</v>
      </c>
      <c r="I9435">
        <v>43681</v>
      </c>
      <c r="J9435">
        <v>181</v>
      </c>
      <c r="K9435">
        <v>236</v>
      </c>
      <c r="L9435">
        <v>2</v>
      </c>
      <c r="M9435">
        <v>7811.6</v>
      </c>
      <c r="N9435">
        <v>4609.3670000000002</v>
      </c>
      <c r="O9435">
        <v>2304.6840000000002</v>
      </c>
      <c r="P9435">
        <v>118</v>
      </c>
      <c r="Q9435">
        <v>33.1</v>
      </c>
      <c r="R9435">
        <v>3202.2330000000002</v>
      </c>
      <c r="S9435">
        <v>2020</v>
      </c>
      <c r="T9435">
        <v>2</v>
      </c>
      <c r="U9435">
        <v>5</v>
      </c>
    </row>
    <row r="9436" spans="1:21" x14ac:dyDescent="0.3">
      <c r="A9436" s="5" t="s">
        <v>168</v>
      </c>
      <c r="B9436" s="5" t="s">
        <v>169</v>
      </c>
      <c r="C9436" s="5" t="s">
        <v>170</v>
      </c>
      <c r="D9436" s="5" t="s">
        <v>480</v>
      </c>
      <c r="E9436" s="5" t="s">
        <v>172</v>
      </c>
      <c r="F9436" s="6">
        <v>43862</v>
      </c>
      <c r="G9436" s="5" t="s">
        <v>148</v>
      </c>
      <c r="H9436" s="5" t="s">
        <v>173</v>
      </c>
      <c r="I9436">
        <v>43681</v>
      </c>
      <c r="J9436">
        <v>181</v>
      </c>
      <c r="K9436">
        <v>735</v>
      </c>
      <c r="L9436">
        <v>6</v>
      </c>
      <c r="M9436">
        <v>27930</v>
      </c>
      <c r="N9436">
        <v>13828.102000000001</v>
      </c>
      <c r="O9436">
        <v>2304.6840000000002</v>
      </c>
      <c r="P9436">
        <v>122.5</v>
      </c>
      <c r="Q9436">
        <v>38</v>
      </c>
      <c r="R9436">
        <v>14101.897999999999</v>
      </c>
      <c r="S9436">
        <v>2020</v>
      </c>
      <c r="T9436">
        <v>2</v>
      </c>
      <c r="U9436">
        <v>5</v>
      </c>
    </row>
    <row r="9437" spans="1:21" x14ac:dyDescent="0.3">
      <c r="A9437" s="5" t="s">
        <v>168</v>
      </c>
      <c r="B9437" s="5" t="s">
        <v>169</v>
      </c>
      <c r="C9437" s="5" t="s">
        <v>170</v>
      </c>
      <c r="D9437" s="5" t="s">
        <v>457</v>
      </c>
      <c r="E9437" s="5" t="s">
        <v>172</v>
      </c>
      <c r="F9437" s="6">
        <v>43862</v>
      </c>
      <c r="G9437" s="5" t="s">
        <v>148</v>
      </c>
      <c r="H9437" s="5" t="s">
        <v>173</v>
      </c>
      <c r="I9437">
        <v>43645</v>
      </c>
      <c r="J9437">
        <v>217</v>
      </c>
      <c r="K9437">
        <v>915</v>
      </c>
      <c r="L9437">
        <v>1</v>
      </c>
      <c r="M9437">
        <v>4346.25</v>
      </c>
      <c r="N9437">
        <v>3183.3159999999998</v>
      </c>
      <c r="O9437">
        <v>3183.3159999999998</v>
      </c>
      <c r="P9437">
        <v>915</v>
      </c>
      <c r="Q9437">
        <v>4.75</v>
      </c>
      <c r="R9437">
        <v>1162.934</v>
      </c>
      <c r="S9437">
        <v>2020</v>
      </c>
      <c r="T9437">
        <v>2</v>
      </c>
      <c r="U9437">
        <v>5</v>
      </c>
    </row>
    <row r="9438" spans="1:21" x14ac:dyDescent="0.3">
      <c r="A9438" s="5" t="s">
        <v>168</v>
      </c>
      <c r="B9438" s="5" t="s">
        <v>169</v>
      </c>
      <c r="C9438" s="5" t="s">
        <v>170</v>
      </c>
      <c r="D9438" s="5" t="s">
        <v>507</v>
      </c>
      <c r="E9438" s="5" t="s">
        <v>172</v>
      </c>
      <c r="F9438" s="6">
        <v>43862</v>
      </c>
      <c r="G9438" s="5" t="s">
        <v>148</v>
      </c>
      <c r="H9438" s="5" t="s">
        <v>173</v>
      </c>
      <c r="I9438">
        <v>43672</v>
      </c>
      <c r="J9438">
        <v>190</v>
      </c>
      <c r="K9438">
        <v>915</v>
      </c>
      <c r="L9438">
        <v>7</v>
      </c>
      <c r="M9438">
        <v>30423.75</v>
      </c>
      <c r="N9438">
        <v>22006.311000000002</v>
      </c>
      <c r="O9438">
        <v>3143.759</v>
      </c>
      <c r="P9438">
        <v>130.71428571428572</v>
      </c>
      <c r="Q9438">
        <v>33.25</v>
      </c>
      <c r="R9438">
        <v>8417.4390000000003</v>
      </c>
      <c r="S9438">
        <v>2020</v>
      </c>
      <c r="T9438">
        <v>2</v>
      </c>
      <c r="U9438">
        <v>5</v>
      </c>
    </row>
    <row r="9439" spans="1:21" x14ac:dyDescent="0.3">
      <c r="A9439" s="5" t="s">
        <v>168</v>
      </c>
      <c r="B9439" s="5" t="s">
        <v>175</v>
      </c>
      <c r="C9439" s="5" t="s">
        <v>84</v>
      </c>
      <c r="D9439" s="5" t="s">
        <v>470</v>
      </c>
      <c r="E9439" s="5" t="s">
        <v>172</v>
      </c>
      <c r="F9439" s="6">
        <v>43862</v>
      </c>
      <c r="G9439" s="5" t="s">
        <v>148</v>
      </c>
      <c r="H9439" s="5" t="s">
        <v>212</v>
      </c>
      <c r="I9439">
        <v>43694</v>
      </c>
      <c r="J9439">
        <v>168</v>
      </c>
      <c r="K9439">
        <v>113</v>
      </c>
      <c r="L9439">
        <v>1</v>
      </c>
      <c r="M9439">
        <v>3729</v>
      </c>
      <c r="N9439">
        <v>1967.3710000000001</v>
      </c>
      <c r="O9439">
        <v>1967.3710000000001</v>
      </c>
      <c r="P9439">
        <v>113</v>
      </c>
      <c r="Q9439">
        <v>33</v>
      </c>
      <c r="R9439">
        <v>1761.6289999999999</v>
      </c>
      <c r="S9439">
        <v>2020</v>
      </c>
      <c r="T9439">
        <v>2</v>
      </c>
      <c r="U9439">
        <v>5</v>
      </c>
    </row>
    <row r="9440" spans="1:21" x14ac:dyDescent="0.3">
      <c r="A9440" s="5" t="s">
        <v>168</v>
      </c>
      <c r="B9440" s="5" t="s">
        <v>175</v>
      </c>
      <c r="C9440" s="5" t="s">
        <v>88</v>
      </c>
      <c r="D9440" s="5" t="s">
        <v>509</v>
      </c>
      <c r="E9440" s="5" t="s">
        <v>172</v>
      </c>
      <c r="F9440" s="6">
        <v>43862</v>
      </c>
      <c r="G9440" s="5" t="s">
        <v>148</v>
      </c>
      <c r="H9440" s="5" t="s">
        <v>190</v>
      </c>
      <c r="I9440">
        <v>43688</v>
      </c>
      <c r="J9440">
        <v>174</v>
      </c>
      <c r="K9440">
        <v>101</v>
      </c>
      <c r="L9440">
        <v>1</v>
      </c>
      <c r="M9440">
        <v>3636</v>
      </c>
      <c r="N9440">
        <v>2357.145</v>
      </c>
      <c r="O9440">
        <v>2357.145</v>
      </c>
      <c r="P9440">
        <v>101</v>
      </c>
      <c r="Q9440">
        <v>36</v>
      </c>
      <c r="R9440">
        <v>1278.855</v>
      </c>
      <c r="S9440">
        <v>2020</v>
      </c>
      <c r="T9440">
        <v>2</v>
      </c>
      <c r="U9440">
        <v>5</v>
      </c>
    </row>
    <row r="9441" spans="1:21" x14ac:dyDescent="0.3">
      <c r="A9441" s="5" t="s">
        <v>168</v>
      </c>
      <c r="B9441" s="5" t="s">
        <v>175</v>
      </c>
      <c r="C9441" s="5" t="s">
        <v>88</v>
      </c>
      <c r="D9441" s="5" t="s">
        <v>509</v>
      </c>
      <c r="E9441" s="5" t="s">
        <v>172</v>
      </c>
      <c r="F9441" s="6">
        <v>43862</v>
      </c>
      <c r="G9441" s="5" t="s">
        <v>148</v>
      </c>
      <c r="H9441" s="5" t="s">
        <v>190</v>
      </c>
      <c r="I9441">
        <v>43688</v>
      </c>
      <c r="J9441">
        <v>174</v>
      </c>
      <c r="K9441">
        <v>86</v>
      </c>
      <c r="L9441">
        <v>1</v>
      </c>
      <c r="M9441">
        <v>3010</v>
      </c>
      <c r="N9441">
        <v>2357.145</v>
      </c>
      <c r="O9441">
        <v>2357.145</v>
      </c>
      <c r="P9441">
        <v>86</v>
      </c>
      <c r="Q9441">
        <v>35</v>
      </c>
      <c r="R9441">
        <v>652.85500000000002</v>
      </c>
      <c r="S9441">
        <v>2020</v>
      </c>
      <c r="T9441">
        <v>2</v>
      </c>
      <c r="U9441">
        <v>5</v>
      </c>
    </row>
    <row r="9442" spans="1:21" x14ac:dyDescent="0.3">
      <c r="A9442" s="5" t="s">
        <v>168</v>
      </c>
      <c r="B9442" s="5" t="s">
        <v>175</v>
      </c>
      <c r="C9442" s="5" t="s">
        <v>88</v>
      </c>
      <c r="D9442" s="5" t="s">
        <v>509</v>
      </c>
      <c r="E9442" s="5" t="s">
        <v>172</v>
      </c>
      <c r="F9442" s="6">
        <v>43862</v>
      </c>
      <c r="G9442" s="5" t="s">
        <v>148</v>
      </c>
      <c r="H9442" s="5" t="s">
        <v>178</v>
      </c>
      <c r="I9442">
        <v>43688</v>
      </c>
      <c r="J9442">
        <v>174</v>
      </c>
      <c r="K9442">
        <v>188</v>
      </c>
      <c r="L9442">
        <v>2</v>
      </c>
      <c r="M9442">
        <v>6222.8</v>
      </c>
      <c r="N9442">
        <v>4714.29</v>
      </c>
      <c r="O9442">
        <v>2357.145</v>
      </c>
      <c r="P9442">
        <v>94</v>
      </c>
      <c r="Q9442">
        <v>33.1</v>
      </c>
      <c r="R9442">
        <v>1508.51</v>
      </c>
      <c r="S9442">
        <v>2020</v>
      </c>
      <c r="T9442">
        <v>2</v>
      </c>
      <c r="U9442">
        <v>5</v>
      </c>
    </row>
    <row r="9443" spans="1:21" x14ac:dyDescent="0.3">
      <c r="A9443" s="5" t="s">
        <v>168</v>
      </c>
      <c r="B9443" s="5" t="s">
        <v>175</v>
      </c>
      <c r="C9443" s="5" t="s">
        <v>88</v>
      </c>
      <c r="D9443" s="5" t="s">
        <v>509</v>
      </c>
      <c r="E9443" s="5" t="s">
        <v>172</v>
      </c>
      <c r="F9443" s="6">
        <v>43862</v>
      </c>
      <c r="G9443" s="5" t="s">
        <v>148</v>
      </c>
      <c r="H9443" s="5" t="s">
        <v>198</v>
      </c>
      <c r="I9443">
        <v>43688</v>
      </c>
      <c r="J9443">
        <v>174</v>
      </c>
      <c r="K9443">
        <v>108</v>
      </c>
      <c r="L9443">
        <v>1</v>
      </c>
      <c r="M9443">
        <v>3574.8</v>
      </c>
      <c r="N9443">
        <v>2357.145</v>
      </c>
      <c r="O9443">
        <v>2357.145</v>
      </c>
      <c r="P9443">
        <v>108</v>
      </c>
      <c r="Q9443">
        <v>33.1</v>
      </c>
      <c r="R9443">
        <v>1217.655</v>
      </c>
      <c r="S9443">
        <v>2020</v>
      </c>
      <c r="T9443">
        <v>2</v>
      </c>
      <c r="U9443">
        <v>5</v>
      </c>
    </row>
    <row r="9444" spans="1:21" x14ac:dyDescent="0.3">
      <c r="A9444" s="5" t="s">
        <v>168</v>
      </c>
      <c r="B9444" s="5" t="s">
        <v>175</v>
      </c>
      <c r="C9444" s="5" t="s">
        <v>88</v>
      </c>
      <c r="D9444" s="5" t="s">
        <v>509</v>
      </c>
      <c r="E9444" s="5" t="s">
        <v>172</v>
      </c>
      <c r="F9444" s="6">
        <v>43862</v>
      </c>
      <c r="G9444" s="5" t="s">
        <v>148</v>
      </c>
      <c r="H9444" s="5" t="s">
        <v>311</v>
      </c>
      <c r="I9444">
        <v>43688</v>
      </c>
      <c r="J9444">
        <v>174</v>
      </c>
      <c r="K9444">
        <v>101</v>
      </c>
      <c r="L9444">
        <v>1</v>
      </c>
      <c r="M9444">
        <v>3343.1</v>
      </c>
      <c r="N9444">
        <v>2357.145</v>
      </c>
      <c r="O9444">
        <v>2357.145</v>
      </c>
      <c r="P9444">
        <v>101</v>
      </c>
      <c r="Q9444">
        <v>33.1</v>
      </c>
      <c r="R9444">
        <v>985.95500000000004</v>
      </c>
      <c r="S9444">
        <v>2020</v>
      </c>
      <c r="T9444">
        <v>2</v>
      </c>
      <c r="U9444">
        <v>5</v>
      </c>
    </row>
    <row r="9445" spans="1:21" x14ac:dyDescent="0.3">
      <c r="A9445" s="5" t="s">
        <v>168</v>
      </c>
      <c r="B9445" s="5" t="s">
        <v>175</v>
      </c>
      <c r="C9445" s="5" t="s">
        <v>88</v>
      </c>
      <c r="D9445" s="5" t="s">
        <v>509</v>
      </c>
      <c r="E9445" s="5" t="s">
        <v>172</v>
      </c>
      <c r="F9445" s="6">
        <v>43862</v>
      </c>
      <c r="G9445" s="5" t="s">
        <v>148</v>
      </c>
      <c r="H9445" s="5" t="s">
        <v>190</v>
      </c>
      <c r="I9445">
        <v>43688</v>
      </c>
      <c r="J9445">
        <v>174</v>
      </c>
      <c r="K9445">
        <v>100</v>
      </c>
      <c r="L9445">
        <v>1</v>
      </c>
      <c r="M9445">
        <v>3450</v>
      </c>
      <c r="N9445">
        <v>2357.145</v>
      </c>
      <c r="O9445">
        <v>2357.145</v>
      </c>
      <c r="P9445">
        <v>100</v>
      </c>
      <c r="Q9445">
        <v>34.5</v>
      </c>
      <c r="R9445">
        <v>1092.855</v>
      </c>
      <c r="S9445">
        <v>2020</v>
      </c>
      <c r="T9445">
        <v>2</v>
      </c>
      <c r="U9445">
        <v>5</v>
      </c>
    </row>
    <row r="9446" spans="1:21" x14ac:dyDescent="0.3">
      <c r="A9446" s="5" t="s">
        <v>168</v>
      </c>
      <c r="B9446" s="5" t="s">
        <v>175</v>
      </c>
      <c r="C9446" s="5" t="s">
        <v>88</v>
      </c>
      <c r="D9446" s="5" t="s">
        <v>509</v>
      </c>
      <c r="E9446" s="5" t="s">
        <v>172</v>
      </c>
      <c r="F9446" s="6">
        <v>43862</v>
      </c>
      <c r="G9446" s="5" t="s">
        <v>148</v>
      </c>
      <c r="H9446" s="5" t="s">
        <v>371</v>
      </c>
      <c r="I9446">
        <v>43688</v>
      </c>
      <c r="J9446">
        <v>174</v>
      </c>
      <c r="K9446">
        <v>1156</v>
      </c>
      <c r="L9446">
        <v>10</v>
      </c>
      <c r="M9446">
        <v>38726</v>
      </c>
      <c r="N9446">
        <v>23571.452000000001</v>
      </c>
      <c r="O9446">
        <v>2357.145</v>
      </c>
      <c r="P9446">
        <v>115.6</v>
      </c>
      <c r="Q9446">
        <v>33.5</v>
      </c>
      <c r="R9446">
        <v>15154.548000000001</v>
      </c>
      <c r="S9446">
        <v>2020</v>
      </c>
      <c r="T9446">
        <v>2</v>
      </c>
      <c r="U9446">
        <v>5</v>
      </c>
    </row>
    <row r="9447" spans="1:21" x14ac:dyDescent="0.3">
      <c r="A9447" s="5" t="s">
        <v>168</v>
      </c>
      <c r="B9447" s="5" t="s">
        <v>175</v>
      </c>
      <c r="C9447" s="5" t="s">
        <v>92</v>
      </c>
      <c r="D9447" s="5" t="s">
        <v>513</v>
      </c>
      <c r="E9447" s="5" t="s">
        <v>172</v>
      </c>
      <c r="F9447" s="6">
        <v>43862</v>
      </c>
      <c r="G9447" s="5" t="s">
        <v>148</v>
      </c>
      <c r="H9447" s="5" t="s">
        <v>233</v>
      </c>
      <c r="I9447">
        <v>43773</v>
      </c>
      <c r="J9447">
        <v>89</v>
      </c>
      <c r="K9447">
        <v>23</v>
      </c>
      <c r="L9447">
        <v>1</v>
      </c>
      <c r="M9447">
        <v>1260</v>
      </c>
      <c r="N9447">
        <v>1235.0150000000001</v>
      </c>
      <c r="O9447">
        <v>1235.0150000000001</v>
      </c>
      <c r="P9447">
        <v>23</v>
      </c>
      <c r="Q9447">
        <v>54.782600000000002</v>
      </c>
      <c r="R9447">
        <v>24.984999999999999</v>
      </c>
      <c r="S9447">
        <v>2020</v>
      </c>
      <c r="T9447">
        <v>2</v>
      </c>
      <c r="U9447">
        <v>5</v>
      </c>
    </row>
    <row r="9448" spans="1:21" x14ac:dyDescent="0.3">
      <c r="A9448" s="5" t="s">
        <v>168</v>
      </c>
      <c r="B9448" s="5" t="s">
        <v>206</v>
      </c>
      <c r="C9448" s="5" t="s">
        <v>105</v>
      </c>
      <c r="D9448" s="5" t="s">
        <v>465</v>
      </c>
      <c r="E9448" s="5" t="s">
        <v>172</v>
      </c>
      <c r="F9448" s="6">
        <v>43862</v>
      </c>
      <c r="G9448" s="5" t="s">
        <v>148</v>
      </c>
      <c r="H9448" s="5" t="s">
        <v>235</v>
      </c>
      <c r="I9448">
        <v>43680</v>
      </c>
      <c r="J9448">
        <v>182</v>
      </c>
      <c r="K9448">
        <v>202.8</v>
      </c>
      <c r="L9448">
        <v>2</v>
      </c>
      <c r="M9448">
        <v>7098</v>
      </c>
      <c r="N9448">
        <v>5387.0659999999998</v>
      </c>
      <c r="O9448">
        <v>2693.5329999999999</v>
      </c>
      <c r="P9448">
        <v>101.4</v>
      </c>
      <c r="Q9448">
        <v>35</v>
      </c>
      <c r="R9448">
        <v>1710.934</v>
      </c>
      <c r="S9448">
        <v>2020</v>
      </c>
      <c r="T9448">
        <v>2</v>
      </c>
      <c r="U9448">
        <v>5</v>
      </c>
    </row>
    <row r="9449" spans="1:21" x14ac:dyDescent="0.3">
      <c r="A9449" s="5" t="s">
        <v>168</v>
      </c>
      <c r="B9449" s="5" t="s">
        <v>206</v>
      </c>
      <c r="C9449" s="5" t="s">
        <v>105</v>
      </c>
      <c r="D9449" s="5" t="s">
        <v>465</v>
      </c>
      <c r="E9449" s="5" t="s">
        <v>172</v>
      </c>
      <c r="F9449" s="6">
        <v>43862</v>
      </c>
      <c r="G9449" s="5" t="s">
        <v>148</v>
      </c>
      <c r="H9449" s="5" t="s">
        <v>208</v>
      </c>
      <c r="I9449">
        <v>43680</v>
      </c>
      <c r="J9449">
        <v>182</v>
      </c>
      <c r="K9449">
        <v>101.2</v>
      </c>
      <c r="L9449">
        <v>1</v>
      </c>
      <c r="M9449">
        <v>3339.6</v>
      </c>
      <c r="N9449">
        <v>2693.5329999999999</v>
      </c>
      <c r="O9449">
        <v>2693.5329999999999</v>
      </c>
      <c r="P9449">
        <v>101.2</v>
      </c>
      <c r="Q9449">
        <v>33</v>
      </c>
      <c r="R9449">
        <v>646.06700000000001</v>
      </c>
      <c r="S9449">
        <v>2020</v>
      </c>
      <c r="T9449">
        <v>2</v>
      </c>
      <c r="U9449">
        <v>5</v>
      </c>
    </row>
    <row r="9450" spans="1:21" x14ac:dyDescent="0.3">
      <c r="A9450" s="5" t="s">
        <v>168</v>
      </c>
      <c r="B9450" s="5" t="s">
        <v>206</v>
      </c>
      <c r="C9450" s="5" t="s">
        <v>105</v>
      </c>
      <c r="D9450" s="5" t="s">
        <v>465</v>
      </c>
      <c r="E9450" s="5" t="s">
        <v>172</v>
      </c>
      <c r="F9450" s="6">
        <v>43862</v>
      </c>
      <c r="G9450" s="5" t="s">
        <v>148</v>
      </c>
      <c r="H9450" s="5" t="s">
        <v>235</v>
      </c>
      <c r="I9450">
        <v>43680</v>
      </c>
      <c r="J9450">
        <v>182</v>
      </c>
      <c r="K9450">
        <v>224</v>
      </c>
      <c r="L9450">
        <v>2</v>
      </c>
      <c r="M9450">
        <v>7840</v>
      </c>
      <c r="N9450">
        <v>5387.0659999999998</v>
      </c>
      <c r="O9450">
        <v>2693.5329999999999</v>
      </c>
      <c r="P9450">
        <v>112</v>
      </c>
      <c r="Q9450">
        <v>35</v>
      </c>
      <c r="R9450">
        <v>2452.9340000000002</v>
      </c>
      <c r="S9450">
        <v>2020</v>
      </c>
      <c r="T9450">
        <v>2</v>
      </c>
      <c r="U9450">
        <v>5</v>
      </c>
    </row>
    <row r="9451" spans="1:21" x14ac:dyDescent="0.3">
      <c r="A9451" s="5" t="s">
        <v>168</v>
      </c>
      <c r="B9451" s="5" t="s">
        <v>206</v>
      </c>
      <c r="C9451" s="5" t="s">
        <v>106</v>
      </c>
      <c r="D9451" s="5" t="s">
        <v>506</v>
      </c>
      <c r="E9451" s="5" t="s">
        <v>172</v>
      </c>
      <c r="F9451" s="6">
        <v>43864</v>
      </c>
      <c r="G9451" s="5" t="s">
        <v>148</v>
      </c>
      <c r="H9451" s="5" t="s">
        <v>205</v>
      </c>
      <c r="I9451">
        <v>43687</v>
      </c>
      <c r="J9451">
        <v>177</v>
      </c>
      <c r="K9451">
        <v>400</v>
      </c>
      <c r="L9451">
        <v>4</v>
      </c>
      <c r="M9451">
        <v>14000</v>
      </c>
      <c r="N9451">
        <v>10743.721</v>
      </c>
      <c r="O9451">
        <v>2685.93</v>
      </c>
      <c r="P9451">
        <v>100</v>
      </c>
      <c r="Q9451">
        <v>35</v>
      </c>
      <c r="R9451">
        <v>3256.279</v>
      </c>
      <c r="S9451">
        <v>2020</v>
      </c>
      <c r="T9451">
        <v>2</v>
      </c>
      <c r="U9451">
        <v>6</v>
      </c>
    </row>
    <row r="9452" spans="1:21" x14ac:dyDescent="0.3">
      <c r="A9452" s="5" t="s">
        <v>168</v>
      </c>
      <c r="B9452" s="5" t="s">
        <v>206</v>
      </c>
      <c r="C9452" s="5" t="s">
        <v>106</v>
      </c>
      <c r="D9452" s="5" t="s">
        <v>506</v>
      </c>
      <c r="E9452" s="5" t="s">
        <v>172</v>
      </c>
      <c r="F9452" s="6">
        <v>43864</v>
      </c>
      <c r="G9452" s="5" t="s">
        <v>148</v>
      </c>
      <c r="H9452" s="5" t="s">
        <v>190</v>
      </c>
      <c r="I9452">
        <v>43687</v>
      </c>
      <c r="J9452">
        <v>177</v>
      </c>
      <c r="K9452">
        <v>112</v>
      </c>
      <c r="L9452">
        <v>1</v>
      </c>
      <c r="M9452">
        <v>3920</v>
      </c>
      <c r="N9452">
        <v>2685.93</v>
      </c>
      <c r="O9452">
        <v>2685.93</v>
      </c>
      <c r="P9452">
        <v>112</v>
      </c>
      <c r="Q9452">
        <v>35</v>
      </c>
      <c r="R9452">
        <v>1234.07</v>
      </c>
      <c r="S9452">
        <v>2020</v>
      </c>
      <c r="T9452">
        <v>2</v>
      </c>
      <c r="U9452">
        <v>6</v>
      </c>
    </row>
    <row r="9453" spans="1:21" x14ac:dyDescent="0.3">
      <c r="A9453" s="5" t="s">
        <v>168</v>
      </c>
      <c r="B9453" s="5" t="s">
        <v>206</v>
      </c>
      <c r="C9453" s="5" t="s">
        <v>106</v>
      </c>
      <c r="D9453" s="5" t="s">
        <v>506</v>
      </c>
      <c r="E9453" s="5" t="s">
        <v>172</v>
      </c>
      <c r="F9453" s="6">
        <v>43864</v>
      </c>
      <c r="G9453" s="5" t="s">
        <v>148</v>
      </c>
      <c r="H9453" s="5" t="s">
        <v>333</v>
      </c>
      <c r="I9453">
        <v>43687</v>
      </c>
      <c r="J9453">
        <v>177</v>
      </c>
      <c r="K9453">
        <v>185</v>
      </c>
      <c r="L9453">
        <v>2</v>
      </c>
      <c r="M9453">
        <v>6475</v>
      </c>
      <c r="N9453">
        <v>5371.86</v>
      </c>
      <c r="O9453">
        <v>2685.93</v>
      </c>
      <c r="P9453">
        <v>92.5</v>
      </c>
      <c r="Q9453">
        <v>35</v>
      </c>
      <c r="R9453">
        <v>1103.1400000000001</v>
      </c>
      <c r="S9453">
        <v>2020</v>
      </c>
      <c r="T9453">
        <v>2</v>
      </c>
      <c r="U9453">
        <v>6</v>
      </c>
    </row>
    <row r="9454" spans="1:21" x14ac:dyDescent="0.3">
      <c r="A9454" s="5" t="s">
        <v>168</v>
      </c>
      <c r="B9454" s="5" t="s">
        <v>206</v>
      </c>
      <c r="C9454" s="5" t="s">
        <v>106</v>
      </c>
      <c r="D9454" s="5" t="s">
        <v>506</v>
      </c>
      <c r="E9454" s="5" t="s">
        <v>172</v>
      </c>
      <c r="F9454" s="6">
        <v>43864</v>
      </c>
      <c r="G9454" s="5" t="s">
        <v>148</v>
      </c>
      <c r="H9454" s="5" t="s">
        <v>204</v>
      </c>
      <c r="I9454">
        <v>43687</v>
      </c>
      <c r="J9454">
        <v>177</v>
      </c>
      <c r="K9454">
        <v>592</v>
      </c>
      <c r="L9454">
        <v>6</v>
      </c>
      <c r="M9454">
        <v>20720</v>
      </c>
      <c r="N9454">
        <v>16115.581</v>
      </c>
      <c r="O9454">
        <v>2685.93</v>
      </c>
      <c r="P9454">
        <v>98.666666666666671</v>
      </c>
      <c r="Q9454">
        <v>35</v>
      </c>
      <c r="R9454">
        <v>4604.4189999999999</v>
      </c>
      <c r="S9454">
        <v>2020</v>
      </c>
      <c r="T9454">
        <v>2</v>
      </c>
      <c r="U9454">
        <v>6</v>
      </c>
    </row>
    <row r="9455" spans="1:21" x14ac:dyDescent="0.3">
      <c r="A9455" s="5" t="s">
        <v>168</v>
      </c>
      <c r="B9455" s="5" t="s">
        <v>206</v>
      </c>
      <c r="C9455" s="5" t="s">
        <v>106</v>
      </c>
      <c r="D9455" s="5" t="s">
        <v>506</v>
      </c>
      <c r="E9455" s="5" t="s">
        <v>172</v>
      </c>
      <c r="F9455" s="6">
        <v>43864</v>
      </c>
      <c r="G9455" s="5" t="s">
        <v>148</v>
      </c>
      <c r="H9455" s="5" t="s">
        <v>202</v>
      </c>
      <c r="I9455">
        <v>43687</v>
      </c>
      <c r="J9455">
        <v>177</v>
      </c>
      <c r="K9455">
        <v>882</v>
      </c>
      <c r="L9455">
        <v>9</v>
      </c>
      <c r="M9455">
        <v>30870</v>
      </c>
      <c r="N9455">
        <v>24173.371999999999</v>
      </c>
      <c r="O9455">
        <v>2685.93</v>
      </c>
      <c r="P9455">
        <v>98</v>
      </c>
      <c r="Q9455">
        <v>35</v>
      </c>
      <c r="R9455">
        <v>6696.6279999999997</v>
      </c>
      <c r="S9455">
        <v>2020</v>
      </c>
      <c r="T9455">
        <v>2</v>
      </c>
      <c r="U9455">
        <v>6</v>
      </c>
    </row>
    <row r="9456" spans="1:21" x14ac:dyDescent="0.3">
      <c r="A9456" s="5" t="s">
        <v>168</v>
      </c>
      <c r="B9456" s="5" t="s">
        <v>206</v>
      </c>
      <c r="C9456" s="5" t="s">
        <v>106</v>
      </c>
      <c r="D9456" s="5" t="s">
        <v>506</v>
      </c>
      <c r="E9456" s="5" t="s">
        <v>172</v>
      </c>
      <c r="F9456" s="6">
        <v>43864</v>
      </c>
      <c r="G9456" s="5" t="s">
        <v>148</v>
      </c>
      <c r="H9456" s="5" t="s">
        <v>221</v>
      </c>
      <c r="I9456">
        <v>43687</v>
      </c>
      <c r="J9456">
        <v>177</v>
      </c>
      <c r="K9456">
        <v>233</v>
      </c>
      <c r="L9456">
        <v>2</v>
      </c>
      <c r="M9456">
        <v>8155</v>
      </c>
      <c r="N9456">
        <v>5371.86</v>
      </c>
      <c r="O9456">
        <v>2685.93</v>
      </c>
      <c r="P9456">
        <v>116.5</v>
      </c>
      <c r="Q9456">
        <v>35</v>
      </c>
      <c r="R9456">
        <v>2783.14</v>
      </c>
      <c r="S9456">
        <v>2020</v>
      </c>
      <c r="T9456">
        <v>2</v>
      </c>
      <c r="U9456">
        <v>6</v>
      </c>
    </row>
    <row r="9457" spans="1:21" x14ac:dyDescent="0.3">
      <c r="A9457" s="5" t="s">
        <v>168</v>
      </c>
      <c r="B9457" s="5" t="s">
        <v>206</v>
      </c>
      <c r="C9457" s="5" t="s">
        <v>106</v>
      </c>
      <c r="D9457" s="5" t="s">
        <v>506</v>
      </c>
      <c r="E9457" s="5" t="s">
        <v>172</v>
      </c>
      <c r="F9457" s="6">
        <v>43864</v>
      </c>
      <c r="G9457" s="5" t="s">
        <v>148</v>
      </c>
      <c r="H9457" s="5" t="s">
        <v>180</v>
      </c>
      <c r="I9457">
        <v>43687</v>
      </c>
      <c r="J9457">
        <v>177</v>
      </c>
      <c r="K9457">
        <v>200</v>
      </c>
      <c r="L9457">
        <v>2</v>
      </c>
      <c r="M9457">
        <v>7000</v>
      </c>
      <c r="N9457">
        <v>5371.86</v>
      </c>
      <c r="O9457">
        <v>2685.93</v>
      </c>
      <c r="P9457">
        <v>100</v>
      </c>
      <c r="Q9457">
        <v>35</v>
      </c>
      <c r="R9457">
        <v>1628.14</v>
      </c>
      <c r="S9457">
        <v>2020</v>
      </c>
      <c r="T9457">
        <v>2</v>
      </c>
      <c r="U9457">
        <v>6</v>
      </c>
    </row>
    <row r="9458" spans="1:21" x14ac:dyDescent="0.3">
      <c r="A9458" s="5" t="s">
        <v>168</v>
      </c>
      <c r="B9458" s="5" t="s">
        <v>206</v>
      </c>
      <c r="C9458" s="5" t="s">
        <v>106</v>
      </c>
      <c r="D9458" s="5" t="s">
        <v>506</v>
      </c>
      <c r="E9458" s="5" t="s">
        <v>172</v>
      </c>
      <c r="F9458" s="6">
        <v>43864</v>
      </c>
      <c r="G9458" s="5" t="s">
        <v>148</v>
      </c>
      <c r="H9458" s="5" t="s">
        <v>238</v>
      </c>
      <c r="I9458">
        <v>43687</v>
      </c>
      <c r="J9458">
        <v>177</v>
      </c>
      <c r="K9458">
        <v>134</v>
      </c>
      <c r="L9458">
        <v>1</v>
      </c>
      <c r="M9458">
        <v>4690</v>
      </c>
      <c r="N9458">
        <v>2685.93</v>
      </c>
      <c r="O9458">
        <v>2685.93</v>
      </c>
      <c r="P9458">
        <v>134</v>
      </c>
      <c r="Q9458">
        <v>35</v>
      </c>
      <c r="R9458">
        <v>2004.07</v>
      </c>
      <c r="S9458">
        <v>2020</v>
      </c>
      <c r="T9458">
        <v>2</v>
      </c>
      <c r="U9458">
        <v>6</v>
      </c>
    </row>
    <row r="9459" spans="1:21" x14ac:dyDescent="0.3">
      <c r="A9459" s="5" t="s">
        <v>168</v>
      </c>
      <c r="B9459" s="5" t="s">
        <v>206</v>
      </c>
      <c r="C9459" s="5" t="s">
        <v>106</v>
      </c>
      <c r="D9459" s="5" t="s">
        <v>506</v>
      </c>
      <c r="E9459" s="5" t="s">
        <v>172</v>
      </c>
      <c r="F9459" s="6">
        <v>43864</v>
      </c>
      <c r="G9459" s="5" t="s">
        <v>148</v>
      </c>
      <c r="H9459" s="5" t="s">
        <v>184</v>
      </c>
      <c r="I9459">
        <v>43687</v>
      </c>
      <c r="J9459">
        <v>177</v>
      </c>
      <c r="K9459">
        <v>2294</v>
      </c>
      <c r="L9459">
        <v>19</v>
      </c>
      <c r="M9459">
        <v>77996</v>
      </c>
      <c r="N9459">
        <v>51032.673000000003</v>
      </c>
      <c r="O9459">
        <v>2685.93</v>
      </c>
      <c r="P9459">
        <v>120.73684210526316</v>
      </c>
      <c r="Q9459">
        <v>34</v>
      </c>
      <c r="R9459">
        <v>26963.327000000001</v>
      </c>
      <c r="S9459">
        <v>2020</v>
      </c>
      <c r="T9459">
        <v>2</v>
      </c>
      <c r="U9459">
        <v>6</v>
      </c>
    </row>
    <row r="9460" spans="1:21" x14ac:dyDescent="0.3">
      <c r="A9460" s="5" t="s">
        <v>168</v>
      </c>
      <c r="B9460" s="5" t="s">
        <v>206</v>
      </c>
      <c r="C9460" s="5" t="s">
        <v>106</v>
      </c>
      <c r="D9460" s="5" t="s">
        <v>506</v>
      </c>
      <c r="E9460" s="5" t="s">
        <v>172</v>
      </c>
      <c r="F9460" s="6">
        <v>43864</v>
      </c>
      <c r="G9460" s="5" t="s">
        <v>148</v>
      </c>
      <c r="H9460" s="5" t="s">
        <v>185</v>
      </c>
      <c r="I9460">
        <v>43687</v>
      </c>
      <c r="J9460">
        <v>177</v>
      </c>
      <c r="K9460">
        <v>212</v>
      </c>
      <c r="L9460">
        <v>2</v>
      </c>
      <c r="M9460">
        <v>7420</v>
      </c>
      <c r="N9460">
        <v>5371.86</v>
      </c>
      <c r="O9460">
        <v>2685.93</v>
      </c>
      <c r="P9460">
        <v>106</v>
      </c>
      <c r="Q9460">
        <v>35</v>
      </c>
      <c r="R9460">
        <v>2048.14</v>
      </c>
      <c r="S9460">
        <v>2020</v>
      </c>
      <c r="T9460">
        <v>2</v>
      </c>
      <c r="U9460">
        <v>6</v>
      </c>
    </row>
    <row r="9461" spans="1:21" x14ac:dyDescent="0.3">
      <c r="A9461" s="5" t="s">
        <v>168</v>
      </c>
      <c r="B9461" s="5" t="s">
        <v>206</v>
      </c>
      <c r="C9461" s="5" t="s">
        <v>106</v>
      </c>
      <c r="D9461" s="5" t="s">
        <v>506</v>
      </c>
      <c r="E9461" s="5" t="s">
        <v>172</v>
      </c>
      <c r="F9461" s="6">
        <v>43864</v>
      </c>
      <c r="G9461" s="5" t="s">
        <v>148</v>
      </c>
      <c r="H9461" s="5" t="s">
        <v>189</v>
      </c>
      <c r="I9461">
        <v>43687</v>
      </c>
      <c r="J9461">
        <v>177</v>
      </c>
      <c r="K9461">
        <v>200</v>
      </c>
      <c r="L9461">
        <v>2</v>
      </c>
      <c r="M9461">
        <v>7000</v>
      </c>
      <c r="N9461">
        <v>5371.86</v>
      </c>
      <c r="O9461">
        <v>2685.93</v>
      </c>
      <c r="P9461">
        <v>100</v>
      </c>
      <c r="Q9461">
        <v>35</v>
      </c>
      <c r="R9461">
        <v>1628.14</v>
      </c>
      <c r="S9461">
        <v>2020</v>
      </c>
      <c r="T9461">
        <v>2</v>
      </c>
      <c r="U9461">
        <v>6</v>
      </c>
    </row>
    <row r="9462" spans="1:21" x14ac:dyDescent="0.3">
      <c r="A9462" s="5" t="s">
        <v>168</v>
      </c>
      <c r="B9462" s="5" t="s">
        <v>206</v>
      </c>
      <c r="C9462" s="5" t="s">
        <v>106</v>
      </c>
      <c r="D9462" s="5" t="s">
        <v>506</v>
      </c>
      <c r="E9462" s="5" t="s">
        <v>172</v>
      </c>
      <c r="F9462" s="6">
        <v>43864</v>
      </c>
      <c r="G9462" s="5" t="s">
        <v>148</v>
      </c>
      <c r="H9462" s="5" t="s">
        <v>225</v>
      </c>
      <c r="I9462">
        <v>43687</v>
      </c>
      <c r="J9462">
        <v>177</v>
      </c>
      <c r="K9462">
        <v>370</v>
      </c>
      <c r="L9462">
        <v>3</v>
      </c>
      <c r="M9462">
        <v>12765</v>
      </c>
      <c r="N9462">
        <v>8057.7910000000002</v>
      </c>
      <c r="O9462">
        <v>2685.93</v>
      </c>
      <c r="P9462">
        <v>123.33333333333333</v>
      </c>
      <c r="Q9462">
        <v>34.5</v>
      </c>
      <c r="R9462">
        <v>4707.2089999999998</v>
      </c>
      <c r="S9462">
        <v>2020</v>
      </c>
      <c r="T9462">
        <v>2</v>
      </c>
      <c r="U9462">
        <v>6</v>
      </c>
    </row>
    <row r="9463" spans="1:21" x14ac:dyDescent="0.3">
      <c r="A9463" s="5" t="s">
        <v>168</v>
      </c>
      <c r="B9463" s="5" t="s">
        <v>206</v>
      </c>
      <c r="C9463" s="5" t="s">
        <v>106</v>
      </c>
      <c r="D9463" s="5" t="s">
        <v>506</v>
      </c>
      <c r="E9463" s="5" t="s">
        <v>172</v>
      </c>
      <c r="F9463" s="6">
        <v>43864</v>
      </c>
      <c r="G9463" s="5" t="s">
        <v>148</v>
      </c>
      <c r="H9463" s="5" t="s">
        <v>226</v>
      </c>
      <c r="I9463">
        <v>43687</v>
      </c>
      <c r="J9463">
        <v>177</v>
      </c>
      <c r="K9463">
        <v>215</v>
      </c>
      <c r="L9463">
        <v>2</v>
      </c>
      <c r="M9463">
        <v>7525</v>
      </c>
      <c r="N9463">
        <v>5371.86</v>
      </c>
      <c r="O9463">
        <v>2685.93</v>
      </c>
      <c r="P9463">
        <v>107.5</v>
      </c>
      <c r="Q9463">
        <v>35</v>
      </c>
      <c r="R9463">
        <v>2153.14</v>
      </c>
      <c r="S9463">
        <v>2020</v>
      </c>
      <c r="T9463">
        <v>2</v>
      </c>
      <c r="U9463">
        <v>6</v>
      </c>
    </row>
    <row r="9464" spans="1:21" x14ac:dyDescent="0.3">
      <c r="A9464" s="5" t="s">
        <v>168</v>
      </c>
      <c r="B9464" s="5" t="s">
        <v>206</v>
      </c>
      <c r="C9464" s="5" t="s">
        <v>106</v>
      </c>
      <c r="D9464" s="5" t="s">
        <v>506</v>
      </c>
      <c r="E9464" s="5" t="s">
        <v>172</v>
      </c>
      <c r="F9464" s="6">
        <v>43864</v>
      </c>
      <c r="G9464" s="5" t="s">
        <v>148</v>
      </c>
      <c r="H9464" s="5" t="s">
        <v>191</v>
      </c>
      <c r="I9464">
        <v>43687</v>
      </c>
      <c r="J9464">
        <v>177</v>
      </c>
      <c r="K9464">
        <v>460</v>
      </c>
      <c r="L9464">
        <v>4</v>
      </c>
      <c r="M9464">
        <v>16100</v>
      </c>
      <c r="N9464">
        <v>10743.721</v>
      </c>
      <c r="O9464">
        <v>2685.93</v>
      </c>
      <c r="P9464">
        <v>115</v>
      </c>
      <c r="Q9464">
        <v>35</v>
      </c>
      <c r="R9464">
        <v>5356.2790000000005</v>
      </c>
      <c r="S9464">
        <v>2020</v>
      </c>
      <c r="T9464">
        <v>2</v>
      </c>
      <c r="U9464">
        <v>6</v>
      </c>
    </row>
    <row r="9465" spans="1:21" x14ac:dyDescent="0.3">
      <c r="A9465" s="5" t="s">
        <v>168</v>
      </c>
      <c r="B9465" s="5" t="s">
        <v>206</v>
      </c>
      <c r="C9465" s="5" t="s">
        <v>106</v>
      </c>
      <c r="D9465" s="5" t="s">
        <v>506</v>
      </c>
      <c r="E9465" s="5" t="s">
        <v>172</v>
      </c>
      <c r="F9465" s="6">
        <v>43864</v>
      </c>
      <c r="G9465" s="5" t="s">
        <v>148</v>
      </c>
      <c r="H9465" s="5" t="s">
        <v>321</v>
      </c>
      <c r="I9465">
        <v>43687</v>
      </c>
      <c r="J9465">
        <v>177</v>
      </c>
      <c r="K9465">
        <v>524</v>
      </c>
      <c r="L9465">
        <v>4</v>
      </c>
      <c r="M9465">
        <v>18078</v>
      </c>
      <c r="N9465">
        <v>10743.721</v>
      </c>
      <c r="O9465">
        <v>2685.93</v>
      </c>
      <c r="P9465">
        <v>131</v>
      </c>
      <c r="Q9465">
        <v>34.5</v>
      </c>
      <c r="R9465">
        <v>7334.2790000000005</v>
      </c>
      <c r="S9465">
        <v>2020</v>
      </c>
      <c r="T9465">
        <v>2</v>
      </c>
      <c r="U9465">
        <v>6</v>
      </c>
    </row>
    <row r="9466" spans="1:21" x14ac:dyDescent="0.3">
      <c r="A9466" s="5" t="s">
        <v>168</v>
      </c>
      <c r="B9466" s="5" t="s">
        <v>206</v>
      </c>
      <c r="C9466" s="5" t="s">
        <v>106</v>
      </c>
      <c r="D9466" s="5" t="s">
        <v>506</v>
      </c>
      <c r="E9466" s="5" t="s">
        <v>172</v>
      </c>
      <c r="F9466" s="6">
        <v>43864</v>
      </c>
      <c r="G9466" s="5" t="s">
        <v>148</v>
      </c>
      <c r="H9466" s="5" t="s">
        <v>203</v>
      </c>
      <c r="I9466">
        <v>43687</v>
      </c>
      <c r="J9466">
        <v>177</v>
      </c>
      <c r="K9466">
        <v>220</v>
      </c>
      <c r="L9466">
        <v>2</v>
      </c>
      <c r="M9466">
        <v>7700</v>
      </c>
      <c r="N9466">
        <v>5371.86</v>
      </c>
      <c r="O9466">
        <v>2685.93</v>
      </c>
      <c r="P9466">
        <v>110</v>
      </c>
      <c r="Q9466">
        <v>35</v>
      </c>
      <c r="R9466">
        <v>2328.14</v>
      </c>
      <c r="S9466">
        <v>2020</v>
      </c>
      <c r="T9466">
        <v>2</v>
      </c>
      <c r="U9466">
        <v>6</v>
      </c>
    </row>
    <row r="9467" spans="1:21" x14ac:dyDescent="0.3">
      <c r="A9467" s="5" t="s">
        <v>168</v>
      </c>
      <c r="B9467" s="5" t="s">
        <v>206</v>
      </c>
      <c r="C9467" s="5" t="s">
        <v>106</v>
      </c>
      <c r="D9467" s="5" t="s">
        <v>506</v>
      </c>
      <c r="E9467" s="5" t="s">
        <v>172</v>
      </c>
      <c r="F9467" s="6">
        <v>43864</v>
      </c>
      <c r="G9467" s="5" t="s">
        <v>148</v>
      </c>
      <c r="H9467" s="5" t="s">
        <v>216</v>
      </c>
      <c r="I9467">
        <v>43687</v>
      </c>
      <c r="J9467">
        <v>177</v>
      </c>
      <c r="K9467">
        <v>120</v>
      </c>
      <c r="L9467">
        <v>1</v>
      </c>
      <c r="M9467">
        <v>4200</v>
      </c>
      <c r="N9467">
        <v>2685.93</v>
      </c>
      <c r="O9467">
        <v>2685.93</v>
      </c>
      <c r="P9467">
        <v>120</v>
      </c>
      <c r="Q9467">
        <v>35</v>
      </c>
      <c r="R9467">
        <v>1514.07</v>
      </c>
      <c r="S9467">
        <v>2020</v>
      </c>
      <c r="T9467">
        <v>2</v>
      </c>
      <c r="U9467">
        <v>6</v>
      </c>
    </row>
    <row r="9468" spans="1:21" x14ac:dyDescent="0.3">
      <c r="A9468" s="5" t="s">
        <v>168</v>
      </c>
      <c r="B9468" s="5" t="s">
        <v>206</v>
      </c>
      <c r="C9468" s="5" t="s">
        <v>106</v>
      </c>
      <c r="D9468" s="5" t="s">
        <v>506</v>
      </c>
      <c r="E9468" s="5" t="s">
        <v>172</v>
      </c>
      <c r="F9468" s="6">
        <v>43864</v>
      </c>
      <c r="G9468" s="5" t="s">
        <v>148</v>
      </c>
      <c r="H9468" s="5" t="s">
        <v>181</v>
      </c>
      <c r="I9468">
        <v>43687</v>
      </c>
      <c r="J9468">
        <v>177</v>
      </c>
      <c r="K9468">
        <v>258</v>
      </c>
      <c r="L9468">
        <v>2</v>
      </c>
      <c r="M9468">
        <v>9030</v>
      </c>
      <c r="N9468">
        <v>5371.86</v>
      </c>
      <c r="O9468">
        <v>2685.93</v>
      </c>
      <c r="P9468">
        <v>129</v>
      </c>
      <c r="Q9468">
        <v>35</v>
      </c>
      <c r="R9468">
        <v>3658.14</v>
      </c>
      <c r="S9468">
        <v>2020</v>
      </c>
      <c r="T9468">
        <v>2</v>
      </c>
      <c r="U9468">
        <v>6</v>
      </c>
    </row>
    <row r="9469" spans="1:21" x14ac:dyDescent="0.3">
      <c r="A9469" s="5" t="s">
        <v>168</v>
      </c>
      <c r="B9469" s="5" t="s">
        <v>206</v>
      </c>
      <c r="C9469" s="5" t="s">
        <v>106</v>
      </c>
      <c r="D9469" s="5" t="s">
        <v>506</v>
      </c>
      <c r="E9469" s="5" t="s">
        <v>172</v>
      </c>
      <c r="F9469" s="6">
        <v>43864</v>
      </c>
      <c r="G9469" s="5" t="s">
        <v>148</v>
      </c>
      <c r="H9469" s="5" t="s">
        <v>183</v>
      </c>
      <c r="I9469">
        <v>43687</v>
      </c>
      <c r="J9469">
        <v>177</v>
      </c>
      <c r="K9469">
        <v>330</v>
      </c>
      <c r="L9469">
        <v>3</v>
      </c>
      <c r="M9469">
        <v>11550</v>
      </c>
      <c r="N9469">
        <v>8057.7910000000002</v>
      </c>
      <c r="O9469">
        <v>2685.93</v>
      </c>
      <c r="P9469">
        <v>110</v>
      </c>
      <c r="Q9469">
        <v>35</v>
      </c>
      <c r="R9469">
        <v>3492.2089999999998</v>
      </c>
      <c r="S9469">
        <v>2020</v>
      </c>
      <c r="T9469">
        <v>2</v>
      </c>
      <c r="U9469">
        <v>6</v>
      </c>
    </row>
    <row r="9470" spans="1:21" x14ac:dyDescent="0.3">
      <c r="A9470" s="5" t="s">
        <v>168</v>
      </c>
      <c r="B9470" s="5" t="s">
        <v>206</v>
      </c>
      <c r="C9470" s="5" t="s">
        <v>106</v>
      </c>
      <c r="D9470" s="5" t="s">
        <v>506</v>
      </c>
      <c r="E9470" s="5" t="s">
        <v>172</v>
      </c>
      <c r="F9470" s="6">
        <v>43864</v>
      </c>
      <c r="G9470" s="5" t="s">
        <v>148</v>
      </c>
      <c r="H9470" s="5" t="s">
        <v>246</v>
      </c>
      <c r="I9470">
        <v>43687</v>
      </c>
      <c r="J9470">
        <v>177</v>
      </c>
      <c r="K9470">
        <v>446</v>
      </c>
      <c r="L9470">
        <v>4</v>
      </c>
      <c r="M9470">
        <v>15610</v>
      </c>
      <c r="N9470">
        <v>10743.721</v>
      </c>
      <c r="O9470">
        <v>2685.93</v>
      </c>
      <c r="P9470">
        <v>111.5</v>
      </c>
      <c r="Q9470">
        <v>35</v>
      </c>
      <c r="R9470">
        <v>4866.2790000000005</v>
      </c>
      <c r="S9470">
        <v>2020</v>
      </c>
      <c r="T9470">
        <v>2</v>
      </c>
      <c r="U9470">
        <v>6</v>
      </c>
    </row>
    <row r="9471" spans="1:21" x14ac:dyDescent="0.3">
      <c r="A9471" s="5" t="s">
        <v>168</v>
      </c>
      <c r="B9471" s="5" t="s">
        <v>206</v>
      </c>
      <c r="C9471" s="5" t="s">
        <v>106</v>
      </c>
      <c r="D9471" s="5" t="s">
        <v>506</v>
      </c>
      <c r="E9471" s="5" t="s">
        <v>172</v>
      </c>
      <c r="F9471" s="6">
        <v>43864</v>
      </c>
      <c r="G9471" s="5" t="s">
        <v>148</v>
      </c>
      <c r="H9471" s="5" t="s">
        <v>230</v>
      </c>
      <c r="I9471">
        <v>43687</v>
      </c>
      <c r="J9471">
        <v>177</v>
      </c>
      <c r="K9471">
        <v>622</v>
      </c>
      <c r="L9471">
        <v>5</v>
      </c>
      <c r="M9471">
        <v>21148</v>
      </c>
      <c r="N9471">
        <v>13429.651</v>
      </c>
      <c r="O9471">
        <v>2685.93</v>
      </c>
      <c r="P9471">
        <v>124.4</v>
      </c>
      <c r="Q9471">
        <v>34</v>
      </c>
      <c r="R9471">
        <v>7718.3490000000002</v>
      </c>
      <c r="S9471">
        <v>2020</v>
      </c>
      <c r="T9471">
        <v>2</v>
      </c>
      <c r="U9471">
        <v>6</v>
      </c>
    </row>
    <row r="9472" spans="1:21" x14ac:dyDescent="0.3">
      <c r="A9472" s="5" t="s">
        <v>168</v>
      </c>
      <c r="B9472" s="5" t="s">
        <v>206</v>
      </c>
      <c r="C9472" s="5" t="s">
        <v>106</v>
      </c>
      <c r="D9472" s="5" t="s">
        <v>506</v>
      </c>
      <c r="E9472" s="5" t="s">
        <v>172</v>
      </c>
      <c r="F9472" s="6">
        <v>43864</v>
      </c>
      <c r="G9472" s="5" t="s">
        <v>148</v>
      </c>
      <c r="H9472" s="5" t="s">
        <v>190</v>
      </c>
      <c r="I9472">
        <v>43687</v>
      </c>
      <c r="J9472">
        <v>177</v>
      </c>
      <c r="K9472">
        <v>110</v>
      </c>
      <c r="L9472">
        <v>1</v>
      </c>
      <c r="M9472">
        <v>3850</v>
      </c>
      <c r="N9472">
        <v>2685.93</v>
      </c>
      <c r="O9472">
        <v>2685.93</v>
      </c>
      <c r="P9472">
        <v>110</v>
      </c>
      <c r="Q9472">
        <v>35</v>
      </c>
      <c r="R9472">
        <v>1164.07</v>
      </c>
      <c r="S9472">
        <v>2020</v>
      </c>
      <c r="T9472">
        <v>2</v>
      </c>
      <c r="U9472">
        <v>6</v>
      </c>
    </row>
    <row r="9473" spans="1:21" x14ac:dyDescent="0.3">
      <c r="A9473" s="5" t="s">
        <v>168</v>
      </c>
      <c r="B9473" s="5" t="s">
        <v>206</v>
      </c>
      <c r="C9473" s="5" t="s">
        <v>106</v>
      </c>
      <c r="D9473" s="5" t="s">
        <v>506</v>
      </c>
      <c r="E9473" s="5" t="s">
        <v>227</v>
      </c>
      <c r="F9473" s="6">
        <v>43864</v>
      </c>
      <c r="G9473" s="5" t="s">
        <v>148</v>
      </c>
      <c r="H9473" s="5" t="s">
        <v>190</v>
      </c>
      <c r="I9473">
        <v>43687</v>
      </c>
      <c r="J9473">
        <v>177</v>
      </c>
      <c r="K9473">
        <v>-110</v>
      </c>
      <c r="L9473">
        <v>-1</v>
      </c>
      <c r="M9473">
        <v>-3850</v>
      </c>
      <c r="N9473">
        <v>-2685.93</v>
      </c>
      <c r="O9473">
        <v>-2685.93</v>
      </c>
      <c r="P9473">
        <v>110</v>
      </c>
      <c r="Q9473">
        <v>35</v>
      </c>
      <c r="R9473">
        <v>-1164.07</v>
      </c>
      <c r="S9473">
        <v>2020</v>
      </c>
      <c r="T9473">
        <v>2</v>
      </c>
      <c r="U9473">
        <v>6</v>
      </c>
    </row>
    <row r="9474" spans="1:21" x14ac:dyDescent="0.3">
      <c r="A9474" s="5" t="s">
        <v>168</v>
      </c>
      <c r="B9474" s="5" t="s">
        <v>206</v>
      </c>
      <c r="C9474" s="5" t="s">
        <v>106</v>
      </c>
      <c r="D9474" s="5" t="s">
        <v>506</v>
      </c>
      <c r="E9474" s="5" t="s">
        <v>172</v>
      </c>
      <c r="F9474" s="6">
        <v>43864</v>
      </c>
      <c r="G9474" s="5" t="s">
        <v>148</v>
      </c>
      <c r="H9474" s="5" t="s">
        <v>190</v>
      </c>
      <c r="I9474">
        <v>43687</v>
      </c>
      <c r="J9474">
        <v>177</v>
      </c>
      <c r="K9474">
        <v>110</v>
      </c>
      <c r="L9474">
        <v>1</v>
      </c>
      <c r="M9474">
        <v>3850</v>
      </c>
      <c r="N9474">
        <v>2685.93</v>
      </c>
      <c r="O9474">
        <v>2685.93</v>
      </c>
      <c r="P9474">
        <v>110</v>
      </c>
      <c r="Q9474">
        <v>35</v>
      </c>
      <c r="R9474">
        <v>1164.07</v>
      </c>
      <c r="S9474">
        <v>2020</v>
      </c>
      <c r="T9474">
        <v>2</v>
      </c>
      <c r="U9474">
        <v>6</v>
      </c>
    </row>
    <row r="9475" spans="1:21" x14ac:dyDescent="0.3">
      <c r="A9475" s="5" t="s">
        <v>168</v>
      </c>
      <c r="B9475" s="5" t="s">
        <v>206</v>
      </c>
      <c r="C9475" s="5" t="s">
        <v>106</v>
      </c>
      <c r="D9475" s="5" t="s">
        <v>506</v>
      </c>
      <c r="E9475" s="5" t="s">
        <v>172</v>
      </c>
      <c r="F9475" s="6">
        <v>43864</v>
      </c>
      <c r="G9475" s="5" t="s">
        <v>148</v>
      </c>
      <c r="H9475" s="5" t="s">
        <v>498</v>
      </c>
      <c r="I9475">
        <v>43687</v>
      </c>
      <c r="J9475">
        <v>177</v>
      </c>
      <c r="K9475">
        <v>220</v>
      </c>
      <c r="L9475">
        <v>2</v>
      </c>
      <c r="M9475">
        <v>7700</v>
      </c>
      <c r="N9475">
        <v>5371.86</v>
      </c>
      <c r="O9475">
        <v>2685.93</v>
      </c>
      <c r="P9475">
        <v>110</v>
      </c>
      <c r="Q9475">
        <v>35</v>
      </c>
      <c r="R9475">
        <v>2328.14</v>
      </c>
      <c r="S9475">
        <v>2020</v>
      </c>
      <c r="T9475">
        <v>2</v>
      </c>
      <c r="U9475">
        <v>6</v>
      </c>
    </row>
    <row r="9476" spans="1:21" x14ac:dyDescent="0.3">
      <c r="A9476" s="5" t="s">
        <v>168</v>
      </c>
      <c r="B9476" s="5" t="s">
        <v>206</v>
      </c>
      <c r="C9476" s="5" t="s">
        <v>106</v>
      </c>
      <c r="D9476" s="5" t="s">
        <v>506</v>
      </c>
      <c r="E9476" s="5" t="s">
        <v>172</v>
      </c>
      <c r="F9476" s="6">
        <v>43864</v>
      </c>
      <c r="G9476" s="5" t="s">
        <v>148</v>
      </c>
      <c r="H9476" s="5" t="s">
        <v>187</v>
      </c>
      <c r="I9476">
        <v>43687</v>
      </c>
      <c r="J9476">
        <v>177</v>
      </c>
      <c r="K9476">
        <v>228</v>
      </c>
      <c r="L9476">
        <v>2</v>
      </c>
      <c r="M9476">
        <v>7980</v>
      </c>
      <c r="N9476">
        <v>5371.86</v>
      </c>
      <c r="O9476">
        <v>2685.93</v>
      </c>
      <c r="P9476">
        <v>114</v>
      </c>
      <c r="Q9476">
        <v>35</v>
      </c>
      <c r="R9476">
        <v>2608.14</v>
      </c>
      <c r="S9476">
        <v>2020</v>
      </c>
      <c r="T9476">
        <v>2</v>
      </c>
      <c r="U9476">
        <v>6</v>
      </c>
    </row>
    <row r="9477" spans="1:21" x14ac:dyDescent="0.3">
      <c r="A9477" s="5" t="s">
        <v>168</v>
      </c>
      <c r="B9477" s="5" t="s">
        <v>175</v>
      </c>
      <c r="C9477" s="5" t="s">
        <v>88</v>
      </c>
      <c r="D9477" s="5" t="s">
        <v>509</v>
      </c>
      <c r="E9477" s="5" t="s">
        <v>172</v>
      </c>
      <c r="F9477" s="6">
        <v>43865</v>
      </c>
      <c r="G9477" s="5" t="s">
        <v>148</v>
      </c>
      <c r="H9477" s="5" t="s">
        <v>194</v>
      </c>
      <c r="I9477">
        <v>43688</v>
      </c>
      <c r="J9477">
        <v>177</v>
      </c>
      <c r="K9477">
        <v>451</v>
      </c>
      <c r="L9477">
        <v>4</v>
      </c>
      <c r="M9477">
        <v>14928.1</v>
      </c>
      <c r="N9477">
        <v>9428.5810000000001</v>
      </c>
      <c r="O9477">
        <v>2357.145</v>
      </c>
      <c r="P9477">
        <v>112.75</v>
      </c>
      <c r="Q9477">
        <v>33.1</v>
      </c>
      <c r="R9477">
        <v>5499.5190000000002</v>
      </c>
      <c r="S9477">
        <v>2020</v>
      </c>
      <c r="T9477">
        <v>2</v>
      </c>
      <c r="U9477">
        <v>6</v>
      </c>
    </row>
    <row r="9478" spans="1:21" x14ac:dyDescent="0.3">
      <c r="A9478" s="5" t="s">
        <v>168</v>
      </c>
      <c r="B9478" s="5" t="s">
        <v>175</v>
      </c>
      <c r="C9478" s="5" t="s">
        <v>88</v>
      </c>
      <c r="D9478" s="5" t="s">
        <v>509</v>
      </c>
      <c r="E9478" s="5" t="s">
        <v>172</v>
      </c>
      <c r="F9478" s="6">
        <v>43865</v>
      </c>
      <c r="G9478" s="5" t="s">
        <v>148</v>
      </c>
      <c r="H9478" s="5" t="s">
        <v>194</v>
      </c>
      <c r="I9478">
        <v>43688</v>
      </c>
      <c r="J9478">
        <v>177</v>
      </c>
      <c r="K9478">
        <v>468</v>
      </c>
      <c r="L9478">
        <v>4</v>
      </c>
      <c r="M9478">
        <v>15490.8</v>
      </c>
      <c r="N9478">
        <v>9428.5810000000001</v>
      </c>
      <c r="O9478">
        <v>2357.145</v>
      </c>
      <c r="P9478">
        <v>117</v>
      </c>
      <c r="Q9478">
        <v>33.1</v>
      </c>
      <c r="R9478">
        <v>6062.2190000000001</v>
      </c>
      <c r="S9478">
        <v>2020</v>
      </c>
      <c r="T9478">
        <v>2</v>
      </c>
      <c r="U9478">
        <v>6</v>
      </c>
    </row>
    <row r="9479" spans="1:21" x14ac:dyDescent="0.3">
      <c r="A9479" s="5" t="s">
        <v>168</v>
      </c>
      <c r="B9479" s="5" t="s">
        <v>175</v>
      </c>
      <c r="C9479" s="5" t="s">
        <v>88</v>
      </c>
      <c r="D9479" s="5" t="s">
        <v>509</v>
      </c>
      <c r="E9479" s="5" t="s">
        <v>172</v>
      </c>
      <c r="F9479" s="6">
        <v>43865</v>
      </c>
      <c r="G9479" s="5" t="s">
        <v>148</v>
      </c>
      <c r="H9479" s="5" t="s">
        <v>194</v>
      </c>
      <c r="I9479">
        <v>43688</v>
      </c>
      <c r="J9479">
        <v>177</v>
      </c>
      <c r="K9479">
        <v>240</v>
      </c>
      <c r="L9479">
        <v>2</v>
      </c>
      <c r="M9479">
        <v>7944</v>
      </c>
      <c r="N9479">
        <v>4714.29</v>
      </c>
      <c r="O9479">
        <v>2357.145</v>
      </c>
      <c r="P9479">
        <v>120</v>
      </c>
      <c r="Q9479">
        <v>33.1</v>
      </c>
      <c r="R9479">
        <v>3229.71</v>
      </c>
      <c r="S9479">
        <v>2020</v>
      </c>
      <c r="T9479">
        <v>2</v>
      </c>
      <c r="U9479">
        <v>6</v>
      </c>
    </row>
    <row r="9480" spans="1:21" x14ac:dyDescent="0.3">
      <c r="A9480" s="5" t="s">
        <v>168</v>
      </c>
      <c r="B9480" s="5" t="s">
        <v>175</v>
      </c>
      <c r="C9480" s="5" t="s">
        <v>93</v>
      </c>
      <c r="D9480" s="5" t="s">
        <v>514</v>
      </c>
      <c r="E9480" s="5" t="s">
        <v>172</v>
      </c>
      <c r="F9480" s="6">
        <v>43865</v>
      </c>
      <c r="G9480" s="5" t="s">
        <v>148</v>
      </c>
      <c r="H9480" s="5" t="s">
        <v>190</v>
      </c>
      <c r="I9480">
        <v>43781</v>
      </c>
      <c r="J9480">
        <v>84</v>
      </c>
      <c r="K9480">
        <v>24</v>
      </c>
      <c r="L9480">
        <v>1</v>
      </c>
      <c r="M9480">
        <v>1242</v>
      </c>
      <c r="N9480">
        <v>1129.066</v>
      </c>
      <c r="O9480">
        <v>1129.066</v>
      </c>
      <c r="P9480">
        <v>24</v>
      </c>
      <c r="Q9480">
        <v>51.75</v>
      </c>
      <c r="R9480">
        <v>112.934</v>
      </c>
      <c r="S9480">
        <v>2020</v>
      </c>
      <c r="T9480">
        <v>2</v>
      </c>
      <c r="U9480">
        <v>6</v>
      </c>
    </row>
    <row r="9481" spans="1:21" x14ac:dyDescent="0.3">
      <c r="A9481" s="5" t="s">
        <v>168</v>
      </c>
      <c r="B9481" s="5" t="s">
        <v>175</v>
      </c>
      <c r="C9481" s="5" t="s">
        <v>88</v>
      </c>
      <c r="D9481" s="5" t="s">
        <v>515</v>
      </c>
      <c r="E9481" s="5" t="s">
        <v>172</v>
      </c>
      <c r="F9481" s="6">
        <v>43866</v>
      </c>
      <c r="G9481" s="5" t="s">
        <v>148</v>
      </c>
      <c r="H9481" s="5" t="s">
        <v>178</v>
      </c>
      <c r="I9481">
        <v>43708</v>
      </c>
      <c r="J9481">
        <v>158</v>
      </c>
      <c r="K9481">
        <v>393</v>
      </c>
      <c r="L9481">
        <v>4</v>
      </c>
      <c r="M9481">
        <v>13008.3</v>
      </c>
      <c r="N9481">
        <v>7198.509</v>
      </c>
      <c r="O9481">
        <v>1799.627</v>
      </c>
      <c r="P9481">
        <v>98.25</v>
      </c>
      <c r="Q9481">
        <v>33.1</v>
      </c>
      <c r="R9481">
        <v>5809.7910000000002</v>
      </c>
      <c r="S9481">
        <v>2020</v>
      </c>
      <c r="T9481">
        <v>2</v>
      </c>
      <c r="U9481">
        <v>6</v>
      </c>
    </row>
    <row r="9482" spans="1:21" x14ac:dyDescent="0.3">
      <c r="A9482" s="5" t="s">
        <v>168</v>
      </c>
      <c r="B9482" s="5" t="s">
        <v>206</v>
      </c>
      <c r="C9482" s="5" t="s">
        <v>115</v>
      </c>
      <c r="D9482" s="5" t="s">
        <v>516</v>
      </c>
      <c r="E9482" s="5" t="s">
        <v>172</v>
      </c>
      <c r="F9482" s="6">
        <v>43866</v>
      </c>
      <c r="G9482" s="5" t="s">
        <v>148</v>
      </c>
      <c r="H9482" s="5" t="s">
        <v>178</v>
      </c>
      <c r="I9482">
        <v>43694</v>
      </c>
      <c r="J9482">
        <v>172</v>
      </c>
      <c r="K9482">
        <v>390.2</v>
      </c>
      <c r="L9482">
        <v>3</v>
      </c>
      <c r="M9482">
        <v>12915.62</v>
      </c>
      <c r="N9482">
        <v>7850.64</v>
      </c>
      <c r="O9482">
        <v>2616.88</v>
      </c>
      <c r="P9482">
        <v>130.06666666666666</v>
      </c>
      <c r="Q9482">
        <v>33.1</v>
      </c>
      <c r="R9482">
        <v>5064.9799999999996</v>
      </c>
      <c r="S9482">
        <v>2020</v>
      </c>
      <c r="T9482">
        <v>2</v>
      </c>
      <c r="U9482">
        <v>6</v>
      </c>
    </row>
    <row r="9483" spans="1:21" x14ac:dyDescent="0.3">
      <c r="A9483" s="5" t="s">
        <v>168</v>
      </c>
      <c r="B9483" s="5" t="s">
        <v>169</v>
      </c>
      <c r="C9483" s="5" t="s">
        <v>170</v>
      </c>
      <c r="D9483" s="5" t="s">
        <v>434</v>
      </c>
      <c r="E9483" s="5" t="s">
        <v>172</v>
      </c>
      <c r="F9483" s="6">
        <v>43867</v>
      </c>
      <c r="G9483" s="5" t="s">
        <v>148</v>
      </c>
      <c r="H9483" s="5" t="s">
        <v>190</v>
      </c>
      <c r="I9483">
        <v>43596</v>
      </c>
      <c r="J9483">
        <v>271</v>
      </c>
      <c r="K9483">
        <v>202</v>
      </c>
      <c r="L9483">
        <v>2</v>
      </c>
      <c r="M9483">
        <v>6969</v>
      </c>
      <c r="N9483">
        <v>4914.3010000000004</v>
      </c>
      <c r="O9483">
        <v>2457.1509999999998</v>
      </c>
      <c r="P9483">
        <v>101</v>
      </c>
      <c r="Q9483">
        <v>34.5</v>
      </c>
      <c r="R9483">
        <v>2054.6990000000001</v>
      </c>
      <c r="S9483">
        <v>2020</v>
      </c>
      <c r="T9483">
        <v>2</v>
      </c>
      <c r="U9483">
        <v>6</v>
      </c>
    </row>
    <row r="9484" spans="1:21" x14ac:dyDescent="0.3">
      <c r="A9484" s="5" t="s">
        <v>168</v>
      </c>
      <c r="B9484" s="5" t="s">
        <v>169</v>
      </c>
      <c r="C9484" s="5" t="s">
        <v>170</v>
      </c>
      <c r="D9484" s="5" t="s">
        <v>475</v>
      </c>
      <c r="E9484" s="5" t="s">
        <v>172</v>
      </c>
      <c r="F9484" s="6">
        <v>43867</v>
      </c>
      <c r="G9484" s="5" t="s">
        <v>148</v>
      </c>
      <c r="H9484" s="5" t="s">
        <v>235</v>
      </c>
      <c r="I9484">
        <v>43603</v>
      </c>
      <c r="J9484">
        <v>264</v>
      </c>
      <c r="K9484">
        <v>105</v>
      </c>
      <c r="L9484">
        <v>1</v>
      </c>
      <c r="M9484">
        <v>3475.5</v>
      </c>
      <c r="N9484">
        <v>2656.6640000000002</v>
      </c>
      <c r="O9484">
        <v>2656.6640000000002</v>
      </c>
      <c r="P9484">
        <v>105</v>
      </c>
      <c r="Q9484">
        <v>33.1</v>
      </c>
      <c r="R9484">
        <v>818.83600000000001</v>
      </c>
      <c r="S9484">
        <v>2020</v>
      </c>
      <c r="T9484">
        <v>2</v>
      </c>
      <c r="U9484">
        <v>6</v>
      </c>
    </row>
    <row r="9485" spans="1:21" x14ac:dyDescent="0.3">
      <c r="A9485" s="5" t="s">
        <v>168</v>
      </c>
      <c r="B9485" s="5" t="s">
        <v>169</v>
      </c>
      <c r="C9485" s="5" t="s">
        <v>170</v>
      </c>
      <c r="D9485" s="5" t="s">
        <v>503</v>
      </c>
      <c r="E9485" s="5" t="s">
        <v>172</v>
      </c>
      <c r="F9485" s="6">
        <v>43867</v>
      </c>
      <c r="G9485" s="5" t="s">
        <v>148</v>
      </c>
      <c r="H9485" s="5" t="s">
        <v>173</v>
      </c>
      <c r="I9485">
        <v>43667</v>
      </c>
      <c r="J9485">
        <v>200</v>
      </c>
      <c r="K9485">
        <v>94</v>
      </c>
      <c r="L9485">
        <v>1</v>
      </c>
      <c r="M9485">
        <v>3572</v>
      </c>
      <c r="N9485">
        <v>2548.6190000000001</v>
      </c>
      <c r="O9485">
        <v>2548.6190000000001</v>
      </c>
      <c r="P9485">
        <v>94</v>
      </c>
      <c r="Q9485">
        <v>38</v>
      </c>
      <c r="R9485">
        <v>1023.381</v>
      </c>
      <c r="S9485">
        <v>2020</v>
      </c>
      <c r="T9485">
        <v>2</v>
      </c>
      <c r="U9485">
        <v>6</v>
      </c>
    </row>
    <row r="9486" spans="1:21" x14ac:dyDescent="0.3">
      <c r="A9486" s="5" t="s">
        <v>168</v>
      </c>
      <c r="B9486" s="5" t="s">
        <v>169</v>
      </c>
      <c r="C9486" s="5" t="s">
        <v>170</v>
      </c>
      <c r="D9486" s="5" t="s">
        <v>503</v>
      </c>
      <c r="E9486" s="5" t="s">
        <v>172</v>
      </c>
      <c r="F9486" s="6">
        <v>43867</v>
      </c>
      <c r="G9486" s="5" t="s">
        <v>148</v>
      </c>
      <c r="H9486" s="5" t="s">
        <v>173</v>
      </c>
      <c r="I9486">
        <v>43667</v>
      </c>
      <c r="J9486">
        <v>200</v>
      </c>
      <c r="K9486">
        <v>93</v>
      </c>
      <c r="L9486">
        <v>1</v>
      </c>
      <c r="M9486">
        <v>3534</v>
      </c>
      <c r="N9486">
        <v>2548.6190000000001</v>
      </c>
      <c r="O9486">
        <v>2548.6190000000001</v>
      </c>
      <c r="P9486">
        <v>93</v>
      </c>
      <c r="Q9486">
        <v>38</v>
      </c>
      <c r="R9486">
        <v>985.38099999999997</v>
      </c>
      <c r="S9486">
        <v>2020</v>
      </c>
      <c r="T9486">
        <v>2</v>
      </c>
      <c r="U9486">
        <v>6</v>
      </c>
    </row>
    <row r="9487" spans="1:21" x14ac:dyDescent="0.3">
      <c r="A9487" s="5" t="s">
        <v>168</v>
      </c>
      <c r="B9487" s="5" t="s">
        <v>169</v>
      </c>
      <c r="C9487" s="5" t="s">
        <v>170</v>
      </c>
      <c r="D9487" s="5" t="s">
        <v>480</v>
      </c>
      <c r="E9487" s="5" t="s">
        <v>172</v>
      </c>
      <c r="F9487" s="6">
        <v>43867</v>
      </c>
      <c r="G9487" s="5" t="s">
        <v>148</v>
      </c>
      <c r="H9487" s="5" t="s">
        <v>197</v>
      </c>
      <c r="I9487">
        <v>43681</v>
      </c>
      <c r="J9487">
        <v>186</v>
      </c>
      <c r="K9487">
        <v>328</v>
      </c>
      <c r="L9487">
        <v>3</v>
      </c>
      <c r="M9487">
        <v>10856.8</v>
      </c>
      <c r="N9487">
        <v>6914.0510000000004</v>
      </c>
      <c r="O9487">
        <v>2304.6840000000002</v>
      </c>
      <c r="P9487">
        <v>109.33333333333333</v>
      </c>
      <c r="Q9487">
        <v>33.1</v>
      </c>
      <c r="R9487">
        <v>3942.7489999999998</v>
      </c>
      <c r="S9487">
        <v>2020</v>
      </c>
      <c r="T9487">
        <v>2</v>
      </c>
      <c r="U9487">
        <v>6</v>
      </c>
    </row>
    <row r="9488" spans="1:21" x14ac:dyDescent="0.3">
      <c r="A9488" s="5" t="s">
        <v>168</v>
      </c>
      <c r="B9488" s="5" t="s">
        <v>169</v>
      </c>
      <c r="C9488" s="5" t="s">
        <v>170</v>
      </c>
      <c r="D9488" s="5" t="s">
        <v>480</v>
      </c>
      <c r="E9488" s="5" t="s">
        <v>172</v>
      </c>
      <c r="F9488" s="6">
        <v>43867</v>
      </c>
      <c r="G9488" s="5" t="s">
        <v>148</v>
      </c>
      <c r="H9488" s="5" t="s">
        <v>311</v>
      </c>
      <c r="I9488">
        <v>43681</v>
      </c>
      <c r="J9488">
        <v>186</v>
      </c>
      <c r="K9488">
        <v>86</v>
      </c>
      <c r="L9488">
        <v>1</v>
      </c>
      <c r="M9488">
        <v>2846.6</v>
      </c>
      <c r="N9488">
        <v>2304.6840000000002</v>
      </c>
      <c r="O9488">
        <v>2304.6840000000002</v>
      </c>
      <c r="P9488">
        <v>86</v>
      </c>
      <c r="Q9488">
        <v>33.1</v>
      </c>
      <c r="R9488">
        <v>541.91600000000005</v>
      </c>
      <c r="S9488">
        <v>2020</v>
      </c>
      <c r="T9488">
        <v>2</v>
      </c>
      <c r="U9488">
        <v>6</v>
      </c>
    </row>
    <row r="9489" spans="1:21" x14ac:dyDescent="0.3">
      <c r="A9489" s="5" t="s">
        <v>168</v>
      </c>
      <c r="B9489" s="5" t="s">
        <v>169</v>
      </c>
      <c r="C9489" s="5" t="s">
        <v>170</v>
      </c>
      <c r="D9489" s="5" t="s">
        <v>480</v>
      </c>
      <c r="E9489" s="5" t="s">
        <v>172</v>
      </c>
      <c r="F9489" s="6">
        <v>43867</v>
      </c>
      <c r="G9489" s="5" t="s">
        <v>148</v>
      </c>
      <c r="H9489" s="5" t="s">
        <v>351</v>
      </c>
      <c r="I9489">
        <v>43681</v>
      </c>
      <c r="J9489">
        <v>186</v>
      </c>
      <c r="K9489">
        <v>190</v>
      </c>
      <c r="L9489">
        <v>2</v>
      </c>
      <c r="M9489">
        <v>6555</v>
      </c>
      <c r="N9489">
        <v>4609.3670000000002</v>
      </c>
      <c r="O9489">
        <v>2304.6840000000002</v>
      </c>
      <c r="P9489">
        <v>95</v>
      </c>
      <c r="Q9489">
        <v>34.5</v>
      </c>
      <c r="R9489">
        <v>1945.633</v>
      </c>
      <c r="S9489">
        <v>2020</v>
      </c>
      <c r="T9489">
        <v>2</v>
      </c>
      <c r="U9489">
        <v>6</v>
      </c>
    </row>
    <row r="9490" spans="1:21" x14ac:dyDescent="0.3">
      <c r="A9490" s="5" t="s">
        <v>168</v>
      </c>
      <c r="B9490" s="5" t="s">
        <v>169</v>
      </c>
      <c r="C9490" s="5" t="s">
        <v>170</v>
      </c>
      <c r="D9490" s="5" t="s">
        <v>480</v>
      </c>
      <c r="E9490" s="5" t="s">
        <v>172</v>
      </c>
      <c r="F9490" s="6">
        <v>43867</v>
      </c>
      <c r="G9490" s="5" t="s">
        <v>148</v>
      </c>
      <c r="H9490" s="5" t="s">
        <v>190</v>
      </c>
      <c r="I9490">
        <v>43681</v>
      </c>
      <c r="J9490">
        <v>186</v>
      </c>
      <c r="K9490">
        <v>96</v>
      </c>
      <c r="L9490">
        <v>1</v>
      </c>
      <c r="M9490">
        <v>3312</v>
      </c>
      <c r="N9490">
        <v>2304.6840000000002</v>
      </c>
      <c r="O9490">
        <v>2304.6840000000002</v>
      </c>
      <c r="P9490">
        <v>96</v>
      </c>
      <c r="Q9490">
        <v>34.5</v>
      </c>
      <c r="R9490">
        <v>1007.316</v>
      </c>
      <c r="S9490">
        <v>2020</v>
      </c>
      <c r="T9490">
        <v>2</v>
      </c>
      <c r="U9490">
        <v>6</v>
      </c>
    </row>
    <row r="9491" spans="1:21" x14ac:dyDescent="0.3">
      <c r="A9491" s="5" t="s">
        <v>168</v>
      </c>
      <c r="B9491" s="5" t="s">
        <v>175</v>
      </c>
      <c r="C9491" s="5" t="s">
        <v>84</v>
      </c>
      <c r="D9491" s="5" t="s">
        <v>470</v>
      </c>
      <c r="E9491" s="5" t="s">
        <v>172</v>
      </c>
      <c r="F9491" s="6">
        <v>43867</v>
      </c>
      <c r="G9491" s="5" t="s">
        <v>148</v>
      </c>
      <c r="H9491" s="5" t="s">
        <v>235</v>
      </c>
      <c r="I9491">
        <v>43694</v>
      </c>
      <c r="J9491">
        <v>173</v>
      </c>
      <c r="K9491">
        <v>100</v>
      </c>
      <c r="L9491">
        <v>1</v>
      </c>
      <c r="M9491">
        <v>3310</v>
      </c>
      <c r="N9491">
        <v>2055.5529999999999</v>
      </c>
      <c r="O9491">
        <v>2055.5529999999999</v>
      </c>
      <c r="P9491">
        <v>100</v>
      </c>
      <c r="Q9491">
        <v>33.1</v>
      </c>
      <c r="R9491">
        <v>1254.4469999999999</v>
      </c>
      <c r="S9491">
        <v>2020</v>
      </c>
      <c r="T9491">
        <v>2</v>
      </c>
      <c r="U9491">
        <v>6</v>
      </c>
    </row>
    <row r="9492" spans="1:21" x14ac:dyDescent="0.3">
      <c r="A9492" s="5" t="s">
        <v>168</v>
      </c>
      <c r="B9492" s="5" t="s">
        <v>175</v>
      </c>
      <c r="C9492" s="5" t="s">
        <v>84</v>
      </c>
      <c r="D9492" s="5" t="s">
        <v>470</v>
      </c>
      <c r="E9492" s="5" t="s">
        <v>172</v>
      </c>
      <c r="F9492" s="6">
        <v>43867</v>
      </c>
      <c r="G9492" s="5" t="s">
        <v>148</v>
      </c>
      <c r="H9492" s="5" t="s">
        <v>208</v>
      </c>
      <c r="I9492">
        <v>43694</v>
      </c>
      <c r="J9492">
        <v>173</v>
      </c>
      <c r="K9492">
        <v>106</v>
      </c>
      <c r="L9492">
        <v>1</v>
      </c>
      <c r="M9492">
        <v>3180</v>
      </c>
      <c r="N9492">
        <v>2055.5529999999999</v>
      </c>
      <c r="O9492">
        <v>2055.5529999999999</v>
      </c>
      <c r="P9492">
        <v>106</v>
      </c>
      <c r="Q9492">
        <v>30</v>
      </c>
      <c r="R9492">
        <v>1124.4469999999999</v>
      </c>
      <c r="S9492">
        <v>2020</v>
      </c>
      <c r="T9492">
        <v>2</v>
      </c>
      <c r="U9492">
        <v>6</v>
      </c>
    </row>
    <row r="9493" spans="1:21" x14ac:dyDescent="0.3">
      <c r="A9493" s="5" t="s">
        <v>168</v>
      </c>
      <c r="B9493" s="5" t="s">
        <v>175</v>
      </c>
      <c r="C9493" s="5" t="s">
        <v>84</v>
      </c>
      <c r="D9493" s="5" t="s">
        <v>470</v>
      </c>
      <c r="E9493" s="5" t="s">
        <v>172</v>
      </c>
      <c r="F9493" s="6">
        <v>43867</v>
      </c>
      <c r="G9493" s="5" t="s">
        <v>148</v>
      </c>
      <c r="H9493" s="5" t="s">
        <v>173</v>
      </c>
      <c r="I9493">
        <v>43694</v>
      </c>
      <c r="J9493">
        <v>173</v>
      </c>
      <c r="K9493">
        <v>103</v>
      </c>
      <c r="L9493">
        <v>1</v>
      </c>
      <c r="M9493">
        <v>3914</v>
      </c>
      <c r="N9493">
        <v>2055.5529999999999</v>
      </c>
      <c r="O9493">
        <v>2055.5529999999999</v>
      </c>
      <c r="P9493">
        <v>103</v>
      </c>
      <c r="Q9493">
        <v>38</v>
      </c>
      <c r="R9493">
        <v>1858.4469999999999</v>
      </c>
      <c r="S9493">
        <v>2020</v>
      </c>
      <c r="T9493">
        <v>2</v>
      </c>
      <c r="U9493">
        <v>6</v>
      </c>
    </row>
    <row r="9494" spans="1:21" x14ac:dyDescent="0.3">
      <c r="A9494" s="5" t="s">
        <v>168</v>
      </c>
      <c r="B9494" s="5" t="s">
        <v>175</v>
      </c>
      <c r="C9494" s="5" t="s">
        <v>84</v>
      </c>
      <c r="D9494" s="5" t="s">
        <v>470</v>
      </c>
      <c r="E9494" s="5" t="s">
        <v>172</v>
      </c>
      <c r="F9494" s="6">
        <v>43867</v>
      </c>
      <c r="G9494" s="5" t="s">
        <v>148</v>
      </c>
      <c r="H9494" s="5" t="s">
        <v>190</v>
      </c>
      <c r="I9494">
        <v>43694</v>
      </c>
      <c r="J9494">
        <v>173</v>
      </c>
      <c r="K9494">
        <v>88</v>
      </c>
      <c r="L9494">
        <v>1</v>
      </c>
      <c r="M9494">
        <v>3036</v>
      </c>
      <c r="N9494">
        <v>2055.5529999999999</v>
      </c>
      <c r="O9494">
        <v>2055.5529999999999</v>
      </c>
      <c r="P9494">
        <v>88</v>
      </c>
      <c r="Q9494">
        <v>34.5</v>
      </c>
      <c r="R9494">
        <v>980.447</v>
      </c>
      <c r="S9494">
        <v>2020</v>
      </c>
      <c r="T9494">
        <v>2</v>
      </c>
      <c r="U9494">
        <v>6</v>
      </c>
    </row>
    <row r="9495" spans="1:21" x14ac:dyDescent="0.3">
      <c r="A9495" s="5" t="s">
        <v>168</v>
      </c>
      <c r="B9495" s="5" t="s">
        <v>175</v>
      </c>
      <c r="C9495" s="5" t="s">
        <v>88</v>
      </c>
      <c r="D9495" s="5" t="s">
        <v>515</v>
      </c>
      <c r="E9495" s="5" t="s">
        <v>172</v>
      </c>
      <c r="F9495" s="6">
        <v>43867</v>
      </c>
      <c r="G9495" s="5" t="s">
        <v>148</v>
      </c>
      <c r="H9495" s="5" t="s">
        <v>208</v>
      </c>
      <c r="I9495">
        <v>43708</v>
      </c>
      <c r="J9495">
        <v>159</v>
      </c>
      <c r="K9495">
        <v>115</v>
      </c>
      <c r="L9495">
        <v>1</v>
      </c>
      <c r="M9495">
        <v>3450</v>
      </c>
      <c r="N9495">
        <v>1799.627</v>
      </c>
      <c r="O9495">
        <v>1799.627</v>
      </c>
      <c r="P9495">
        <v>115</v>
      </c>
      <c r="Q9495">
        <v>30</v>
      </c>
      <c r="R9495">
        <v>1650.373</v>
      </c>
      <c r="S9495">
        <v>2020</v>
      </c>
      <c r="T9495">
        <v>2</v>
      </c>
      <c r="U9495">
        <v>6</v>
      </c>
    </row>
    <row r="9496" spans="1:21" x14ac:dyDescent="0.3">
      <c r="A9496" s="5" t="s">
        <v>168</v>
      </c>
      <c r="B9496" s="5" t="s">
        <v>175</v>
      </c>
      <c r="C9496" s="5" t="s">
        <v>88</v>
      </c>
      <c r="D9496" s="5" t="s">
        <v>515</v>
      </c>
      <c r="E9496" s="5" t="s">
        <v>172</v>
      </c>
      <c r="F9496" s="6">
        <v>43867</v>
      </c>
      <c r="G9496" s="5" t="s">
        <v>148</v>
      </c>
      <c r="H9496" s="5" t="s">
        <v>212</v>
      </c>
      <c r="I9496">
        <v>43708</v>
      </c>
      <c r="J9496">
        <v>159</v>
      </c>
      <c r="K9496">
        <v>118</v>
      </c>
      <c r="L9496">
        <v>1</v>
      </c>
      <c r="M9496">
        <v>3540</v>
      </c>
      <c r="N9496">
        <v>1799.627</v>
      </c>
      <c r="O9496">
        <v>1799.627</v>
      </c>
      <c r="P9496">
        <v>118</v>
      </c>
      <c r="Q9496">
        <v>30</v>
      </c>
      <c r="R9496">
        <v>1740.373</v>
      </c>
      <c r="S9496">
        <v>2020</v>
      </c>
      <c r="T9496">
        <v>2</v>
      </c>
      <c r="U9496">
        <v>6</v>
      </c>
    </row>
    <row r="9497" spans="1:21" x14ac:dyDescent="0.3">
      <c r="A9497" s="5" t="s">
        <v>168</v>
      </c>
      <c r="B9497" s="5" t="s">
        <v>175</v>
      </c>
      <c r="C9497" s="5" t="s">
        <v>88</v>
      </c>
      <c r="D9497" s="5" t="s">
        <v>515</v>
      </c>
      <c r="E9497" s="5" t="s">
        <v>172</v>
      </c>
      <c r="F9497" s="6">
        <v>43867</v>
      </c>
      <c r="G9497" s="5" t="s">
        <v>148</v>
      </c>
      <c r="H9497" s="5" t="s">
        <v>198</v>
      </c>
      <c r="I9497">
        <v>43708</v>
      </c>
      <c r="J9497">
        <v>159</v>
      </c>
      <c r="K9497">
        <v>107</v>
      </c>
      <c r="L9497">
        <v>1</v>
      </c>
      <c r="M9497">
        <v>3541.7</v>
      </c>
      <c r="N9497">
        <v>1799.627</v>
      </c>
      <c r="O9497">
        <v>1799.627</v>
      </c>
      <c r="P9497">
        <v>107</v>
      </c>
      <c r="Q9497">
        <v>33.1</v>
      </c>
      <c r="R9497">
        <v>1742.0730000000001</v>
      </c>
      <c r="S9497">
        <v>2020</v>
      </c>
      <c r="T9497">
        <v>2</v>
      </c>
      <c r="U9497">
        <v>6</v>
      </c>
    </row>
    <row r="9498" spans="1:21" x14ac:dyDescent="0.3">
      <c r="A9498" s="5" t="s">
        <v>168</v>
      </c>
      <c r="B9498" s="5" t="s">
        <v>175</v>
      </c>
      <c r="C9498" s="5" t="s">
        <v>88</v>
      </c>
      <c r="D9498" s="5" t="s">
        <v>515</v>
      </c>
      <c r="E9498" s="5" t="s">
        <v>172</v>
      </c>
      <c r="F9498" s="6">
        <v>43867</v>
      </c>
      <c r="G9498" s="5" t="s">
        <v>148</v>
      </c>
      <c r="H9498" s="5" t="s">
        <v>173</v>
      </c>
      <c r="I9498">
        <v>43708</v>
      </c>
      <c r="J9498">
        <v>159</v>
      </c>
      <c r="K9498">
        <v>671</v>
      </c>
      <c r="L9498">
        <v>7</v>
      </c>
      <c r="M9498">
        <v>25498</v>
      </c>
      <c r="N9498">
        <v>12597.39</v>
      </c>
      <c r="O9498">
        <v>1799.627</v>
      </c>
      <c r="P9498">
        <v>95.857142857142861</v>
      </c>
      <c r="Q9498">
        <v>38</v>
      </c>
      <c r="R9498">
        <v>12900.61</v>
      </c>
      <c r="S9498">
        <v>2020</v>
      </c>
      <c r="T9498">
        <v>2</v>
      </c>
      <c r="U9498">
        <v>6</v>
      </c>
    </row>
    <row r="9499" spans="1:21" x14ac:dyDescent="0.3">
      <c r="A9499" s="5" t="s">
        <v>168</v>
      </c>
      <c r="B9499" s="5" t="s">
        <v>175</v>
      </c>
      <c r="C9499" s="5" t="s">
        <v>88</v>
      </c>
      <c r="D9499" s="5" t="s">
        <v>515</v>
      </c>
      <c r="E9499" s="5" t="s">
        <v>172</v>
      </c>
      <c r="F9499" s="6">
        <v>43867</v>
      </c>
      <c r="G9499" s="5" t="s">
        <v>148</v>
      </c>
      <c r="H9499" s="5" t="s">
        <v>178</v>
      </c>
      <c r="I9499">
        <v>43708</v>
      </c>
      <c r="J9499">
        <v>159</v>
      </c>
      <c r="K9499">
        <v>105</v>
      </c>
      <c r="L9499">
        <v>1</v>
      </c>
      <c r="M9499">
        <v>3475.5</v>
      </c>
      <c r="N9499">
        <v>1799.627</v>
      </c>
      <c r="O9499">
        <v>1799.627</v>
      </c>
      <c r="P9499">
        <v>105</v>
      </c>
      <c r="Q9499">
        <v>33.1</v>
      </c>
      <c r="R9499">
        <v>1675.873</v>
      </c>
      <c r="S9499">
        <v>2020</v>
      </c>
      <c r="T9499">
        <v>2</v>
      </c>
      <c r="U9499">
        <v>6</v>
      </c>
    </row>
    <row r="9500" spans="1:21" x14ac:dyDescent="0.3">
      <c r="A9500" s="5" t="s">
        <v>168</v>
      </c>
      <c r="B9500" s="5" t="s">
        <v>175</v>
      </c>
      <c r="C9500" s="5" t="s">
        <v>88</v>
      </c>
      <c r="D9500" s="5" t="s">
        <v>515</v>
      </c>
      <c r="E9500" s="5" t="s">
        <v>172</v>
      </c>
      <c r="F9500" s="6">
        <v>43867</v>
      </c>
      <c r="G9500" s="5" t="s">
        <v>148</v>
      </c>
      <c r="H9500" s="5" t="s">
        <v>197</v>
      </c>
      <c r="I9500">
        <v>43708</v>
      </c>
      <c r="J9500">
        <v>159</v>
      </c>
      <c r="K9500">
        <v>433</v>
      </c>
      <c r="L9500">
        <v>4</v>
      </c>
      <c r="M9500">
        <v>14332.3</v>
      </c>
      <c r="N9500">
        <v>7198.509</v>
      </c>
      <c r="O9500">
        <v>1799.627</v>
      </c>
      <c r="P9500">
        <v>108.25</v>
      </c>
      <c r="Q9500">
        <v>33.1</v>
      </c>
      <c r="R9500">
        <v>7133.7910000000002</v>
      </c>
      <c r="S9500">
        <v>2020</v>
      </c>
      <c r="T9500">
        <v>2</v>
      </c>
      <c r="U9500">
        <v>6</v>
      </c>
    </row>
    <row r="9501" spans="1:21" x14ac:dyDescent="0.3">
      <c r="A9501" s="5" t="s">
        <v>168</v>
      </c>
      <c r="B9501" s="5" t="s">
        <v>175</v>
      </c>
      <c r="C9501" s="5" t="s">
        <v>88</v>
      </c>
      <c r="D9501" s="5" t="s">
        <v>515</v>
      </c>
      <c r="E9501" s="5" t="s">
        <v>172</v>
      </c>
      <c r="F9501" s="6">
        <v>43867</v>
      </c>
      <c r="G9501" s="5" t="s">
        <v>148</v>
      </c>
      <c r="H9501" s="5" t="s">
        <v>198</v>
      </c>
      <c r="I9501">
        <v>43708</v>
      </c>
      <c r="J9501">
        <v>159</v>
      </c>
      <c r="K9501">
        <v>213</v>
      </c>
      <c r="L9501">
        <v>2</v>
      </c>
      <c r="M9501">
        <v>7050.3</v>
      </c>
      <c r="N9501">
        <v>3599.2539999999999</v>
      </c>
      <c r="O9501">
        <v>1799.627</v>
      </c>
      <c r="P9501">
        <v>106.5</v>
      </c>
      <c r="Q9501">
        <v>33.1</v>
      </c>
      <c r="R9501">
        <v>3451.0459999999998</v>
      </c>
      <c r="S9501">
        <v>2020</v>
      </c>
      <c r="T9501">
        <v>2</v>
      </c>
      <c r="U9501">
        <v>6</v>
      </c>
    </row>
    <row r="9502" spans="1:21" x14ac:dyDescent="0.3">
      <c r="A9502" s="5" t="s">
        <v>168</v>
      </c>
      <c r="B9502" s="5" t="s">
        <v>175</v>
      </c>
      <c r="C9502" s="5" t="s">
        <v>88</v>
      </c>
      <c r="D9502" s="5" t="s">
        <v>515</v>
      </c>
      <c r="E9502" s="5" t="s">
        <v>172</v>
      </c>
      <c r="F9502" s="6">
        <v>43867</v>
      </c>
      <c r="G9502" s="5" t="s">
        <v>148</v>
      </c>
      <c r="H9502" s="5" t="s">
        <v>311</v>
      </c>
      <c r="I9502">
        <v>43708</v>
      </c>
      <c r="J9502">
        <v>159</v>
      </c>
      <c r="K9502">
        <v>105</v>
      </c>
      <c r="L9502">
        <v>1</v>
      </c>
      <c r="M9502">
        <v>3475.5</v>
      </c>
      <c r="N9502">
        <v>1799.627</v>
      </c>
      <c r="O9502">
        <v>1799.627</v>
      </c>
      <c r="P9502">
        <v>105</v>
      </c>
      <c r="Q9502">
        <v>33.1</v>
      </c>
      <c r="R9502">
        <v>1675.873</v>
      </c>
      <c r="S9502">
        <v>2020</v>
      </c>
      <c r="T9502">
        <v>2</v>
      </c>
      <c r="U9502">
        <v>6</v>
      </c>
    </row>
    <row r="9503" spans="1:21" x14ac:dyDescent="0.3">
      <c r="A9503" s="5" t="s">
        <v>168</v>
      </c>
      <c r="B9503" s="5" t="s">
        <v>175</v>
      </c>
      <c r="C9503" s="5" t="s">
        <v>88</v>
      </c>
      <c r="D9503" s="5" t="s">
        <v>515</v>
      </c>
      <c r="E9503" s="5" t="s">
        <v>172</v>
      </c>
      <c r="F9503" s="6">
        <v>43867</v>
      </c>
      <c r="G9503" s="5" t="s">
        <v>148</v>
      </c>
      <c r="H9503" s="5" t="s">
        <v>351</v>
      </c>
      <c r="I9503">
        <v>43708</v>
      </c>
      <c r="J9503">
        <v>159</v>
      </c>
      <c r="K9503">
        <v>231</v>
      </c>
      <c r="L9503">
        <v>2</v>
      </c>
      <c r="M9503">
        <v>7969.5</v>
      </c>
      <c r="N9503">
        <v>3599.2539999999999</v>
      </c>
      <c r="O9503">
        <v>1799.627</v>
      </c>
      <c r="P9503">
        <v>115.5</v>
      </c>
      <c r="Q9503">
        <v>34.5</v>
      </c>
      <c r="R9503">
        <v>4370.2460000000001</v>
      </c>
      <c r="S9503">
        <v>2020</v>
      </c>
      <c r="T9503">
        <v>2</v>
      </c>
      <c r="U9503">
        <v>6</v>
      </c>
    </row>
    <row r="9504" spans="1:21" x14ac:dyDescent="0.3">
      <c r="A9504" s="5" t="s">
        <v>168</v>
      </c>
      <c r="B9504" s="5" t="s">
        <v>175</v>
      </c>
      <c r="C9504" s="5" t="s">
        <v>88</v>
      </c>
      <c r="D9504" s="5" t="s">
        <v>515</v>
      </c>
      <c r="E9504" s="5" t="s">
        <v>172</v>
      </c>
      <c r="F9504" s="6">
        <v>43867</v>
      </c>
      <c r="G9504" s="5" t="s">
        <v>148</v>
      </c>
      <c r="H9504" s="5" t="s">
        <v>173</v>
      </c>
      <c r="I9504">
        <v>43708</v>
      </c>
      <c r="J9504">
        <v>159</v>
      </c>
      <c r="K9504">
        <v>1209</v>
      </c>
      <c r="L9504">
        <v>12</v>
      </c>
      <c r="M9504">
        <v>45942</v>
      </c>
      <c r="N9504">
        <v>21595.526000000002</v>
      </c>
      <c r="O9504">
        <v>1799.627</v>
      </c>
      <c r="P9504">
        <v>100.75</v>
      </c>
      <c r="Q9504">
        <v>38</v>
      </c>
      <c r="R9504">
        <v>24346.473999999998</v>
      </c>
      <c r="S9504">
        <v>2020</v>
      </c>
      <c r="T9504">
        <v>2</v>
      </c>
      <c r="U9504">
        <v>6</v>
      </c>
    </row>
    <row r="9505" spans="1:21" x14ac:dyDescent="0.3">
      <c r="A9505" s="5" t="s">
        <v>168</v>
      </c>
      <c r="B9505" s="5" t="s">
        <v>206</v>
      </c>
      <c r="C9505" s="5" t="s">
        <v>106</v>
      </c>
      <c r="D9505" s="5" t="s">
        <v>506</v>
      </c>
      <c r="E9505" s="5" t="s">
        <v>172</v>
      </c>
      <c r="F9505" s="6">
        <v>43867</v>
      </c>
      <c r="G9505" s="5" t="s">
        <v>148</v>
      </c>
      <c r="H9505" s="5" t="s">
        <v>351</v>
      </c>
      <c r="I9505">
        <v>43687</v>
      </c>
      <c r="J9505">
        <v>180</v>
      </c>
      <c r="K9505">
        <v>1184.4000000000001</v>
      </c>
      <c r="L9505">
        <v>12</v>
      </c>
      <c r="M9505">
        <v>45007.199999999997</v>
      </c>
      <c r="N9505">
        <v>36245.783000000003</v>
      </c>
      <c r="O9505">
        <v>3020.482</v>
      </c>
      <c r="P9505">
        <v>98.7</v>
      </c>
      <c r="Q9505">
        <v>38</v>
      </c>
      <c r="R9505">
        <v>8761.4169999999995</v>
      </c>
      <c r="S9505">
        <v>2020</v>
      </c>
      <c r="T9505">
        <v>2</v>
      </c>
      <c r="U9505">
        <v>6</v>
      </c>
    </row>
    <row r="9506" spans="1:21" x14ac:dyDescent="0.3">
      <c r="A9506" s="5" t="s">
        <v>168</v>
      </c>
      <c r="B9506" s="5" t="s">
        <v>206</v>
      </c>
      <c r="C9506" s="5" t="s">
        <v>106</v>
      </c>
      <c r="D9506" s="5" t="s">
        <v>506</v>
      </c>
      <c r="E9506" s="5" t="s">
        <v>227</v>
      </c>
      <c r="F9506" s="6">
        <v>43867</v>
      </c>
      <c r="G9506" s="5" t="s">
        <v>148</v>
      </c>
      <c r="H9506" s="5" t="s">
        <v>351</v>
      </c>
      <c r="I9506">
        <v>43687</v>
      </c>
      <c r="J9506">
        <v>180</v>
      </c>
      <c r="K9506">
        <v>-1184.4000000000001</v>
      </c>
      <c r="L9506">
        <v>-12</v>
      </c>
      <c r="M9506">
        <v>-45007.199999999997</v>
      </c>
      <c r="N9506">
        <v>-36245.783000000003</v>
      </c>
      <c r="O9506">
        <v>-3020.482</v>
      </c>
      <c r="P9506">
        <v>98.7</v>
      </c>
      <c r="Q9506">
        <v>38</v>
      </c>
      <c r="R9506">
        <v>-8761.4169999999995</v>
      </c>
      <c r="S9506">
        <v>2020</v>
      </c>
      <c r="T9506">
        <v>2</v>
      </c>
      <c r="U9506">
        <v>6</v>
      </c>
    </row>
    <row r="9507" spans="1:21" x14ac:dyDescent="0.3">
      <c r="A9507" s="5" t="s">
        <v>168</v>
      </c>
      <c r="B9507" s="5" t="s">
        <v>206</v>
      </c>
      <c r="C9507" s="5" t="s">
        <v>106</v>
      </c>
      <c r="D9507" s="5" t="s">
        <v>506</v>
      </c>
      <c r="E9507" s="5" t="s">
        <v>172</v>
      </c>
      <c r="F9507" s="6">
        <v>43867</v>
      </c>
      <c r="G9507" s="5" t="s">
        <v>148</v>
      </c>
      <c r="H9507" s="5" t="s">
        <v>173</v>
      </c>
      <c r="I9507">
        <v>43687</v>
      </c>
      <c r="J9507">
        <v>180</v>
      </c>
      <c r="K9507">
        <v>1184.4000000000001</v>
      </c>
      <c r="L9507">
        <v>12</v>
      </c>
      <c r="M9507">
        <v>45007.199999999997</v>
      </c>
      <c r="N9507">
        <v>36245.783000000003</v>
      </c>
      <c r="O9507">
        <v>3020.482</v>
      </c>
      <c r="P9507">
        <v>98.7</v>
      </c>
      <c r="Q9507">
        <v>38</v>
      </c>
      <c r="R9507">
        <v>8761.4169999999995</v>
      </c>
      <c r="S9507">
        <v>2020</v>
      </c>
      <c r="T9507">
        <v>2</v>
      </c>
      <c r="U9507">
        <v>6</v>
      </c>
    </row>
    <row r="9508" spans="1:21" x14ac:dyDescent="0.3">
      <c r="A9508" s="5" t="s">
        <v>168</v>
      </c>
      <c r="B9508" s="5" t="s">
        <v>206</v>
      </c>
      <c r="C9508" s="5" t="s">
        <v>115</v>
      </c>
      <c r="D9508" s="5" t="s">
        <v>516</v>
      </c>
      <c r="E9508" s="5" t="s">
        <v>172</v>
      </c>
      <c r="F9508" s="6">
        <v>43867</v>
      </c>
      <c r="G9508" s="5" t="s">
        <v>148</v>
      </c>
      <c r="H9508" s="5" t="s">
        <v>205</v>
      </c>
      <c r="I9508">
        <v>43694</v>
      </c>
      <c r="J9508">
        <v>173</v>
      </c>
      <c r="K9508">
        <v>216</v>
      </c>
      <c r="L9508">
        <v>2</v>
      </c>
      <c r="M9508">
        <v>7344</v>
      </c>
      <c r="N9508">
        <v>5508.366</v>
      </c>
      <c r="O9508">
        <v>2754.183</v>
      </c>
      <c r="P9508">
        <v>108</v>
      </c>
      <c r="Q9508">
        <v>34</v>
      </c>
      <c r="R9508">
        <v>1835.634</v>
      </c>
      <c r="S9508">
        <v>2020</v>
      </c>
      <c r="T9508">
        <v>2</v>
      </c>
      <c r="U9508">
        <v>6</v>
      </c>
    </row>
    <row r="9509" spans="1:21" x14ac:dyDescent="0.3">
      <c r="A9509" s="5" t="s">
        <v>168</v>
      </c>
      <c r="B9509" s="5" t="s">
        <v>206</v>
      </c>
      <c r="C9509" s="5" t="s">
        <v>115</v>
      </c>
      <c r="D9509" s="5" t="s">
        <v>516</v>
      </c>
      <c r="E9509" s="5" t="s">
        <v>172</v>
      </c>
      <c r="F9509" s="6">
        <v>43867</v>
      </c>
      <c r="G9509" s="5" t="s">
        <v>148</v>
      </c>
      <c r="H9509" s="5" t="s">
        <v>202</v>
      </c>
      <c r="I9509">
        <v>43694</v>
      </c>
      <c r="J9509">
        <v>173</v>
      </c>
      <c r="K9509">
        <v>1006</v>
      </c>
      <c r="L9509">
        <v>9</v>
      </c>
      <c r="M9509">
        <v>34204</v>
      </c>
      <c r="N9509">
        <v>24787.649000000001</v>
      </c>
      <c r="O9509">
        <v>2754.183</v>
      </c>
      <c r="P9509">
        <v>111.77777777777777</v>
      </c>
      <c r="Q9509">
        <v>34</v>
      </c>
      <c r="R9509">
        <v>9416.3510000000006</v>
      </c>
      <c r="S9509">
        <v>2020</v>
      </c>
      <c r="T9509">
        <v>2</v>
      </c>
      <c r="U9509">
        <v>6</v>
      </c>
    </row>
    <row r="9510" spans="1:21" x14ac:dyDescent="0.3">
      <c r="A9510" s="5" t="s">
        <v>168</v>
      </c>
      <c r="B9510" s="5" t="s">
        <v>206</v>
      </c>
      <c r="C9510" s="5" t="s">
        <v>115</v>
      </c>
      <c r="D9510" s="5" t="s">
        <v>516</v>
      </c>
      <c r="E9510" s="5" t="s">
        <v>172</v>
      </c>
      <c r="F9510" s="6">
        <v>43867</v>
      </c>
      <c r="G9510" s="5" t="s">
        <v>148</v>
      </c>
      <c r="H9510" s="5" t="s">
        <v>204</v>
      </c>
      <c r="I9510">
        <v>43694</v>
      </c>
      <c r="J9510">
        <v>173</v>
      </c>
      <c r="K9510">
        <v>370</v>
      </c>
      <c r="L9510">
        <v>3</v>
      </c>
      <c r="M9510">
        <v>12580</v>
      </c>
      <c r="N9510">
        <v>8262.5499999999993</v>
      </c>
      <c r="O9510">
        <v>2754.183</v>
      </c>
      <c r="P9510">
        <v>123.33333333333333</v>
      </c>
      <c r="Q9510">
        <v>34</v>
      </c>
      <c r="R9510">
        <v>4317.45</v>
      </c>
      <c r="S9510">
        <v>2020</v>
      </c>
      <c r="T9510">
        <v>2</v>
      </c>
      <c r="U9510">
        <v>6</v>
      </c>
    </row>
    <row r="9511" spans="1:21" x14ac:dyDescent="0.3">
      <c r="A9511" s="5" t="s">
        <v>168</v>
      </c>
      <c r="B9511" s="5" t="s">
        <v>206</v>
      </c>
      <c r="C9511" s="5" t="s">
        <v>115</v>
      </c>
      <c r="D9511" s="5" t="s">
        <v>516</v>
      </c>
      <c r="E9511" s="5" t="s">
        <v>172</v>
      </c>
      <c r="F9511" s="6">
        <v>43867</v>
      </c>
      <c r="G9511" s="5" t="s">
        <v>148</v>
      </c>
      <c r="H9511" s="5" t="s">
        <v>184</v>
      </c>
      <c r="I9511">
        <v>43694</v>
      </c>
      <c r="J9511">
        <v>173</v>
      </c>
      <c r="K9511">
        <v>2460</v>
      </c>
      <c r="L9511">
        <v>20</v>
      </c>
      <c r="M9511">
        <v>81180</v>
      </c>
      <c r="N9511">
        <v>55083.663999999997</v>
      </c>
      <c r="O9511">
        <v>2754.183</v>
      </c>
      <c r="P9511">
        <v>123</v>
      </c>
      <c r="Q9511">
        <v>33</v>
      </c>
      <c r="R9511">
        <v>26096.335999999999</v>
      </c>
      <c r="S9511">
        <v>2020</v>
      </c>
      <c r="T9511">
        <v>2</v>
      </c>
      <c r="U9511">
        <v>6</v>
      </c>
    </row>
    <row r="9512" spans="1:21" x14ac:dyDescent="0.3">
      <c r="A9512" s="5" t="s">
        <v>168</v>
      </c>
      <c r="B9512" s="5" t="s">
        <v>206</v>
      </c>
      <c r="C9512" s="5" t="s">
        <v>115</v>
      </c>
      <c r="D9512" s="5" t="s">
        <v>516</v>
      </c>
      <c r="E9512" s="5" t="s">
        <v>172</v>
      </c>
      <c r="F9512" s="6">
        <v>43867</v>
      </c>
      <c r="G9512" s="5" t="s">
        <v>148</v>
      </c>
      <c r="H9512" s="5" t="s">
        <v>190</v>
      </c>
      <c r="I9512">
        <v>43694</v>
      </c>
      <c r="J9512">
        <v>173</v>
      </c>
      <c r="K9512">
        <v>118</v>
      </c>
      <c r="L9512">
        <v>1</v>
      </c>
      <c r="M9512">
        <v>4012</v>
      </c>
      <c r="N9512">
        <v>2754.183</v>
      </c>
      <c r="O9512">
        <v>2754.183</v>
      </c>
      <c r="P9512">
        <v>118</v>
      </c>
      <c r="Q9512">
        <v>34</v>
      </c>
      <c r="R9512">
        <v>1257.817</v>
      </c>
      <c r="S9512">
        <v>2020</v>
      </c>
      <c r="T9512">
        <v>2</v>
      </c>
      <c r="U9512">
        <v>6</v>
      </c>
    </row>
    <row r="9513" spans="1:21" x14ac:dyDescent="0.3">
      <c r="A9513" s="5" t="s">
        <v>168</v>
      </c>
      <c r="B9513" s="5" t="s">
        <v>206</v>
      </c>
      <c r="C9513" s="5" t="s">
        <v>115</v>
      </c>
      <c r="D9513" s="5" t="s">
        <v>516</v>
      </c>
      <c r="E9513" s="5" t="s">
        <v>172</v>
      </c>
      <c r="F9513" s="6">
        <v>43867</v>
      </c>
      <c r="G9513" s="5" t="s">
        <v>148</v>
      </c>
      <c r="H9513" s="5" t="s">
        <v>216</v>
      </c>
      <c r="I9513">
        <v>43694</v>
      </c>
      <c r="J9513">
        <v>173</v>
      </c>
      <c r="K9513">
        <v>220</v>
      </c>
      <c r="L9513">
        <v>2</v>
      </c>
      <c r="M9513">
        <v>7480</v>
      </c>
      <c r="N9513">
        <v>5508.366</v>
      </c>
      <c r="O9513">
        <v>2754.183</v>
      </c>
      <c r="P9513">
        <v>110</v>
      </c>
      <c r="Q9513">
        <v>34</v>
      </c>
      <c r="R9513">
        <v>1971.634</v>
      </c>
      <c r="S9513">
        <v>2020</v>
      </c>
      <c r="T9513">
        <v>2</v>
      </c>
      <c r="U9513">
        <v>6</v>
      </c>
    </row>
    <row r="9514" spans="1:21" x14ac:dyDescent="0.3">
      <c r="A9514" s="5" t="s">
        <v>168</v>
      </c>
      <c r="B9514" s="5" t="s">
        <v>206</v>
      </c>
      <c r="C9514" s="5" t="s">
        <v>115</v>
      </c>
      <c r="D9514" s="5" t="s">
        <v>516</v>
      </c>
      <c r="E9514" s="5" t="s">
        <v>172</v>
      </c>
      <c r="F9514" s="6">
        <v>43867</v>
      </c>
      <c r="G9514" s="5" t="s">
        <v>148</v>
      </c>
      <c r="H9514" s="5" t="s">
        <v>203</v>
      </c>
      <c r="I9514">
        <v>43694</v>
      </c>
      <c r="J9514">
        <v>173</v>
      </c>
      <c r="K9514">
        <v>210</v>
      </c>
      <c r="L9514">
        <v>2</v>
      </c>
      <c r="M9514">
        <v>7140</v>
      </c>
      <c r="N9514">
        <v>5508.366</v>
      </c>
      <c r="O9514">
        <v>2754.183</v>
      </c>
      <c r="P9514">
        <v>105</v>
      </c>
      <c r="Q9514">
        <v>34</v>
      </c>
      <c r="R9514">
        <v>1631.634</v>
      </c>
      <c r="S9514">
        <v>2020</v>
      </c>
      <c r="T9514">
        <v>2</v>
      </c>
      <c r="U9514">
        <v>6</v>
      </c>
    </row>
    <row r="9515" spans="1:21" x14ac:dyDescent="0.3">
      <c r="A9515" s="5" t="s">
        <v>168</v>
      </c>
      <c r="B9515" s="5" t="s">
        <v>206</v>
      </c>
      <c r="C9515" s="5" t="s">
        <v>115</v>
      </c>
      <c r="D9515" s="5" t="s">
        <v>516</v>
      </c>
      <c r="E9515" s="5" t="s">
        <v>172</v>
      </c>
      <c r="F9515" s="6">
        <v>43867</v>
      </c>
      <c r="G9515" s="5" t="s">
        <v>148</v>
      </c>
      <c r="H9515" s="5" t="s">
        <v>230</v>
      </c>
      <c r="I9515">
        <v>43694</v>
      </c>
      <c r="J9515">
        <v>173</v>
      </c>
      <c r="K9515">
        <v>1850</v>
      </c>
      <c r="L9515">
        <v>15</v>
      </c>
      <c r="M9515">
        <v>61050</v>
      </c>
      <c r="N9515">
        <v>41312.748</v>
      </c>
      <c r="O9515">
        <v>2754.183</v>
      </c>
      <c r="P9515">
        <v>123.33333333333333</v>
      </c>
      <c r="Q9515">
        <v>33</v>
      </c>
      <c r="R9515">
        <v>19737.252</v>
      </c>
      <c r="S9515">
        <v>2020</v>
      </c>
      <c r="T9515">
        <v>2</v>
      </c>
      <c r="U9515">
        <v>6</v>
      </c>
    </row>
    <row r="9516" spans="1:21" x14ac:dyDescent="0.3">
      <c r="A9516" s="5" t="s">
        <v>168</v>
      </c>
      <c r="B9516" s="5" t="s">
        <v>206</v>
      </c>
      <c r="C9516" s="5" t="s">
        <v>115</v>
      </c>
      <c r="D9516" s="5" t="s">
        <v>516</v>
      </c>
      <c r="E9516" s="5" t="s">
        <v>172</v>
      </c>
      <c r="F9516" s="6">
        <v>43867</v>
      </c>
      <c r="G9516" s="5" t="s">
        <v>148</v>
      </c>
      <c r="H9516" s="5" t="s">
        <v>222</v>
      </c>
      <c r="I9516">
        <v>43694</v>
      </c>
      <c r="J9516">
        <v>173</v>
      </c>
      <c r="K9516">
        <v>118</v>
      </c>
      <c r="L9516">
        <v>1</v>
      </c>
      <c r="M9516">
        <v>4012</v>
      </c>
      <c r="N9516">
        <v>2754.183</v>
      </c>
      <c r="O9516">
        <v>2754.183</v>
      </c>
      <c r="P9516">
        <v>118</v>
      </c>
      <c r="Q9516">
        <v>34</v>
      </c>
      <c r="R9516">
        <v>1257.817</v>
      </c>
      <c r="S9516">
        <v>2020</v>
      </c>
      <c r="T9516">
        <v>2</v>
      </c>
      <c r="U9516">
        <v>6</v>
      </c>
    </row>
    <row r="9517" spans="1:21" x14ac:dyDescent="0.3">
      <c r="A9517" s="5" t="s">
        <v>168</v>
      </c>
      <c r="B9517" s="5" t="s">
        <v>206</v>
      </c>
      <c r="C9517" s="5" t="s">
        <v>115</v>
      </c>
      <c r="D9517" s="5" t="s">
        <v>516</v>
      </c>
      <c r="E9517" s="5" t="s">
        <v>172</v>
      </c>
      <c r="F9517" s="6">
        <v>43867</v>
      </c>
      <c r="G9517" s="5" t="s">
        <v>148</v>
      </c>
      <c r="H9517" s="5" t="s">
        <v>181</v>
      </c>
      <c r="I9517">
        <v>43694</v>
      </c>
      <c r="J9517">
        <v>173</v>
      </c>
      <c r="K9517">
        <v>250</v>
      </c>
      <c r="L9517">
        <v>2</v>
      </c>
      <c r="M9517">
        <v>8500</v>
      </c>
      <c r="N9517">
        <v>5508.366</v>
      </c>
      <c r="O9517">
        <v>2754.183</v>
      </c>
      <c r="P9517">
        <v>125</v>
      </c>
      <c r="Q9517">
        <v>34</v>
      </c>
      <c r="R9517">
        <v>2991.634</v>
      </c>
      <c r="S9517">
        <v>2020</v>
      </c>
      <c r="T9517">
        <v>2</v>
      </c>
      <c r="U9517">
        <v>6</v>
      </c>
    </row>
    <row r="9518" spans="1:21" x14ac:dyDescent="0.3">
      <c r="A9518" s="5" t="s">
        <v>168</v>
      </c>
      <c r="B9518" s="5" t="s">
        <v>206</v>
      </c>
      <c r="C9518" s="5" t="s">
        <v>115</v>
      </c>
      <c r="D9518" s="5" t="s">
        <v>516</v>
      </c>
      <c r="E9518" s="5" t="s">
        <v>172</v>
      </c>
      <c r="F9518" s="6">
        <v>43867</v>
      </c>
      <c r="G9518" s="5" t="s">
        <v>148</v>
      </c>
      <c r="H9518" s="5" t="s">
        <v>183</v>
      </c>
      <c r="I9518">
        <v>43694</v>
      </c>
      <c r="J9518">
        <v>173</v>
      </c>
      <c r="K9518">
        <v>356</v>
      </c>
      <c r="L9518">
        <v>3</v>
      </c>
      <c r="M9518">
        <v>12104</v>
      </c>
      <c r="N9518">
        <v>8262.5499999999993</v>
      </c>
      <c r="O9518">
        <v>2754.183</v>
      </c>
      <c r="P9518">
        <v>118.66666666666667</v>
      </c>
      <c r="Q9518">
        <v>34</v>
      </c>
      <c r="R9518">
        <v>3841.45</v>
      </c>
      <c r="S9518">
        <v>2020</v>
      </c>
      <c r="T9518">
        <v>2</v>
      </c>
      <c r="U9518">
        <v>6</v>
      </c>
    </row>
    <row r="9519" spans="1:21" x14ac:dyDescent="0.3">
      <c r="A9519" s="5" t="s">
        <v>168</v>
      </c>
      <c r="B9519" s="5" t="s">
        <v>206</v>
      </c>
      <c r="C9519" s="5" t="s">
        <v>115</v>
      </c>
      <c r="D9519" s="5" t="s">
        <v>516</v>
      </c>
      <c r="E9519" s="5" t="s">
        <v>172</v>
      </c>
      <c r="F9519" s="6">
        <v>43867</v>
      </c>
      <c r="G9519" s="5" t="s">
        <v>148</v>
      </c>
      <c r="H9519" s="5" t="s">
        <v>321</v>
      </c>
      <c r="I9519">
        <v>43694</v>
      </c>
      <c r="J9519">
        <v>173</v>
      </c>
      <c r="K9519">
        <v>256</v>
      </c>
      <c r="L9519">
        <v>2</v>
      </c>
      <c r="M9519">
        <v>8576</v>
      </c>
      <c r="N9519">
        <v>5508.366</v>
      </c>
      <c r="O9519">
        <v>2754.183</v>
      </c>
      <c r="P9519">
        <v>128</v>
      </c>
      <c r="Q9519">
        <v>33.5</v>
      </c>
      <c r="R9519">
        <v>3067.634</v>
      </c>
      <c r="S9519">
        <v>2020</v>
      </c>
      <c r="T9519">
        <v>2</v>
      </c>
      <c r="U9519">
        <v>6</v>
      </c>
    </row>
    <row r="9520" spans="1:21" x14ac:dyDescent="0.3">
      <c r="A9520" s="5" t="s">
        <v>168</v>
      </c>
      <c r="B9520" s="5" t="s">
        <v>206</v>
      </c>
      <c r="C9520" s="5" t="s">
        <v>115</v>
      </c>
      <c r="D9520" s="5" t="s">
        <v>516</v>
      </c>
      <c r="E9520" s="5" t="s">
        <v>172</v>
      </c>
      <c r="F9520" s="6">
        <v>43867</v>
      </c>
      <c r="G9520" s="5" t="s">
        <v>148</v>
      </c>
      <c r="H9520" s="5" t="s">
        <v>186</v>
      </c>
      <c r="I9520">
        <v>43694</v>
      </c>
      <c r="J9520">
        <v>173</v>
      </c>
      <c r="K9520">
        <v>100</v>
      </c>
      <c r="L9520">
        <v>1</v>
      </c>
      <c r="M9520">
        <v>3400</v>
      </c>
      <c r="N9520">
        <v>2754.183</v>
      </c>
      <c r="O9520">
        <v>2754.183</v>
      </c>
      <c r="P9520">
        <v>100</v>
      </c>
      <c r="Q9520">
        <v>34</v>
      </c>
      <c r="R9520">
        <v>645.81700000000001</v>
      </c>
      <c r="S9520">
        <v>2020</v>
      </c>
      <c r="T9520">
        <v>2</v>
      </c>
      <c r="U9520">
        <v>6</v>
      </c>
    </row>
    <row r="9521" spans="1:21" x14ac:dyDescent="0.3">
      <c r="A9521" s="5" t="s">
        <v>168</v>
      </c>
      <c r="B9521" s="5" t="s">
        <v>206</v>
      </c>
      <c r="C9521" s="5" t="s">
        <v>115</v>
      </c>
      <c r="D9521" s="5" t="s">
        <v>516</v>
      </c>
      <c r="E9521" s="5" t="s">
        <v>172</v>
      </c>
      <c r="F9521" s="6">
        <v>43867</v>
      </c>
      <c r="G9521" s="5" t="s">
        <v>148</v>
      </c>
      <c r="H9521" s="5" t="s">
        <v>187</v>
      </c>
      <c r="I9521">
        <v>43694</v>
      </c>
      <c r="J9521">
        <v>173</v>
      </c>
      <c r="K9521">
        <v>393</v>
      </c>
      <c r="L9521">
        <v>3</v>
      </c>
      <c r="M9521">
        <v>13362</v>
      </c>
      <c r="N9521">
        <v>8262.5499999999993</v>
      </c>
      <c r="O9521">
        <v>2754.183</v>
      </c>
      <c r="P9521">
        <v>131</v>
      </c>
      <c r="Q9521">
        <v>34</v>
      </c>
      <c r="R9521">
        <v>5099.45</v>
      </c>
      <c r="S9521">
        <v>2020</v>
      </c>
      <c r="T9521">
        <v>2</v>
      </c>
      <c r="U9521">
        <v>6</v>
      </c>
    </row>
    <row r="9522" spans="1:21" x14ac:dyDescent="0.3">
      <c r="A9522" s="5" t="s">
        <v>168</v>
      </c>
      <c r="B9522" s="5" t="s">
        <v>206</v>
      </c>
      <c r="C9522" s="5" t="s">
        <v>115</v>
      </c>
      <c r="D9522" s="5" t="s">
        <v>516</v>
      </c>
      <c r="E9522" s="5" t="s">
        <v>172</v>
      </c>
      <c r="F9522" s="6">
        <v>43867</v>
      </c>
      <c r="G9522" s="5" t="s">
        <v>148</v>
      </c>
      <c r="H9522" s="5" t="s">
        <v>189</v>
      </c>
      <c r="I9522">
        <v>43694</v>
      </c>
      <c r="J9522">
        <v>173</v>
      </c>
      <c r="K9522">
        <v>104</v>
      </c>
      <c r="L9522">
        <v>1</v>
      </c>
      <c r="M9522">
        <v>3536</v>
      </c>
      <c r="N9522">
        <v>2754.183</v>
      </c>
      <c r="O9522">
        <v>2754.183</v>
      </c>
      <c r="P9522">
        <v>104</v>
      </c>
      <c r="Q9522">
        <v>34</v>
      </c>
      <c r="R9522">
        <v>781.81700000000001</v>
      </c>
      <c r="S9522">
        <v>2020</v>
      </c>
      <c r="T9522">
        <v>2</v>
      </c>
      <c r="U9522">
        <v>6</v>
      </c>
    </row>
    <row r="9523" spans="1:21" x14ac:dyDescent="0.3">
      <c r="A9523" s="5" t="s">
        <v>168</v>
      </c>
      <c r="B9523" s="5" t="s">
        <v>206</v>
      </c>
      <c r="C9523" s="5" t="s">
        <v>115</v>
      </c>
      <c r="D9523" s="5" t="s">
        <v>516</v>
      </c>
      <c r="E9523" s="5" t="s">
        <v>172</v>
      </c>
      <c r="F9523" s="6">
        <v>43867</v>
      </c>
      <c r="G9523" s="5" t="s">
        <v>148</v>
      </c>
      <c r="H9523" s="5" t="s">
        <v>308</v>
      </c>
      <c r="I9523">
        <v>43694</v>
      </c>
      <c r="J9523">
        <v>173</v>
      </c>
      <c r="K9523">
        <v>134</v>
      </c>
      <c r="L9523">
        <v>1</v>
      </c>
      <c r="M9523">
        <v>4556</v>
      </c>
      <c r="N9523">
        <v>2754.183</v>
      </c>
      <c r="O9523">
        <v>2754.183</v>
      </c>
      <c r="P9523">
        <v>134</v>
      </c>
      <c r="Q9523">
        <v>34</v>
      </c>
      <c r="R9523">
        <v>1801.817</v>
      </c>
      <c r="S9523">
        <v>2020</v>
      </c>
      <c r="T9523">
        <v>2</v>
      </c>
      <c r="U9523">
        <v>6</v>
      </c>
    </row>
    <row r="9524" spans="1:21" x14ac:dyDescent="0.3">
      <c r="A9524" s="5" t="s">
        <v>168</v>
      </c>
      <c r="B9524" s="5" t="s">
        <v>206</v>
      </c>
      <c r="C9524" s="5" t="s">
        <v>115</v>
      </c>
      <c r="D9524" s="5" t="s">
        <v>516</v>
      </c>
      <c r="E9524" s="5" t="s">
        <v>172</v>
      </c>
      <c r="F9524" s="6">
        <v>43867</v>
      </c>
      <c r="G9524" s="5" t="s">
        <v>148</v>
      </c>
      <c r="H9524" s="5" t="s">
        <v>498</v>
      </c>
      <c r="I9524">
        <v>43694</v>
      </c>
      <c r="J9524">
        <v>173</v>
      </c>
      <c r="K9524">
        <v>340</v>
      </c>
      <c r="L9524">
        <v>3</v>
      </c>
      <c r="M9524">
        <v>11560</v>
      </c>
      <c r="N9524">
        <v>8262.5499999999993</v>
      </c>
      <c r="O9524">
        <v>2754.183</v>
      </c>
      <c r="P9524">
        <v>113.33333333333333</v>
      </c>
      <c r="Q9524">
        <v>34</v>
      </c>
      <c r="R9524">
        <v>3297.45</v>
      </c>
      <c r="S9524">
        <v>2020</v>
      </c>
      <c r="T9524">
        <v>2</v>
      </c>
      <c r="U9524">
        <v>6</v>
      </c>
    </row>
    <row r="9525" spans="1:21" x14ac:dyDescent="0.3">
      <c r="A9525" s="5" t="s">
        <v>168</v>
      </c>
      <c r="B9525" s="5" t="s">
        <v>206</v>
      </c>
      <c r="C9525" s="5" t="s">
        <v>115</v>
      </c>
      <c r="D9525" s="5" t="s">
        <v>516</v>
      </c>
      <c r="E9525" s="5" t="s">
        <v>172</v>
      </c>
      <c r="F9525" s="6">
        <v>43867</v>
      </c>
      <c r="G9525" s="5" t="s">
        <v>148</v>
      </c>
      <c r="H9525" s="5" t="s">
        <v>185</v>
      </c>
      <c r="I9525">
        <v>43694</v>
      </c>
      <c r="J9525">
        <v>173</v>
      </c>
      <c r="K9525">
        <v>500</v>
      </c>
      <c r="L9525">
        <v>4</v>
      </c>
      <c r="M9525">
        <v>17000</v>
      </c>
      <c r="N9525">
        <v>11016.733</v>
      </c>
      <c r="O9525">
        <v>2754.183</v>
      </c>
      <c r="P9525">
        <v>125</v>
      </c>
      <c r="Q9525">
        <v>34</v>
      </c>
      <c r="R9525">
        <v>5983.2669999999998</v>
      </c>
      <c r="S9525">
        <v>2020</v>
      </c>
      <c r="T9525">
        <v>2</v>
      </c>
      <c r="U9525">
        <v>6</v>
      </c>
    </row>
    <row r="9526" spans="1:21" x14ac:dyDescent="0.3">
      <c r="A9526" s="5" t="s">
        <v>168</v>
      </c>
      <c r="B9526" s="5" t="s">
        <v>206</v>
      </c>
      <c r="C9526" s="5" t="s">
        <v>115</v>
      </c>
      <c r="D9526" s="5" t="s">
        <v>516</v>
      </c>
      <c r="E9526" s="5" t="s">
        <v>172</v>
      </c>
      <c r="F9526" s="6">
        <v>43867</v>
      </c>
      <c r="G9526" s="5" t="s">
        <v>148</v>
      </c>
      <c r="H9526" s="5" t="s">
        <v>231</v>
      </c>
      <c r="I9526">
        <v>43694</v>
      </c>
      <c r="J9526">
        <v>173</v>
      </c>
      <c r="K9526">
        <v>120</v>
      </c>
      <c r="L9526">
        <v>1</v>
      </c>
      <c r="M9526">
        <v>4080</v>
      </c>
      <c r="N9526">
        <v>2754.183</v>
      </c>
      <c r="O9526">
        <v>2754.183</v>
      </c>
      <c r="P9526">
        <v>120</v>
      </c>
      <c r="Q9526">
        <v>34</v>
      </c>
      <c r="R9526">
        <v>1325.817</v>
      </c>
      <c r="S9526">
        <v>2020</v>
      </c>
      <c r="T9526">
        <v>2</v>
      </c>
      <c r="U9526">
        <v>6</v>
      </c>
    </row>
    <row r="9527" spans="1:21" x14ac:dyDescent="0.3">
      <c r="A9527" s="5" t="s">
        <v>168</v>
      </c>
      <c r="B9527" s="5" t="s">
        <v>206</v>
      </c>
      <c r="C9527" s="5" t="s">
        <v>115</v>
      </c>
      <c r="D9527" s="5" t="s">
        <v>516</v>
      </c>
      <c r="E9527" s="5" t="s">
        <v>172</v>
      </c>
      <c r="F9527" s="6">
        <v>43867</v>
      </c>
      <c r="G9527" s="5" t="s">
        <v>148</v>
      </c>
      <c r="H9527" s="5" t="s">
        <v>198</v>
      </c>
      <c r="I9527">
        <v>43694</v>
      </c>
      <c r="J9527">
        <v>173</v>
      </c>
      <c r="K9527">
        <v>140.80000000000001</v>
      </c>
      <c r="L9527">
        <v>1</v>
      </c>
      <c r="M9527">
        <v>4660.4799999999996</v>
      </c>
      <c r="N9527">
        <v>2754.183</v>
      </c>
      <c r="O9527">
        <v>2754.183</v>
      </c>
      <c r="P9527">
        <v>140.80000000000001</v>
      </c>
      <c r="Q9527">
        <v>33.1</v>
      </c>
      <c r="R9527">
        <v>1906.297</v>
      </c>
      <c r="S9527">
        <v>2020</v>
      </c>
      <c r="T9527">
        <v>2</v>
      </c>
      <c r="U9527">
        <v>6</v>
      </c>
    </row>
    <row r="9528" spans="1:21" x14ac:dyDescent="0.3">
      <c r="A9528" s="5" t="s">
        <v>168</v>
      </c>
      <c r="B9528" s="5" t="s">
        <v>206</v>
      </c>
      <c r="C9528" s="5" t="s">
        <v>115</v>
      </c>
      <c r="D9528" s="5" t="s">
        <v>516</v>
      </c>
      <c r="E9528" s="5" t="s">
        <v>172</v>
      </c>
      <c r="F9528" s="6">
        <v>43867</v>
      </c>
      <c r="G9528" s="5" t="s">
        <v>148</v>
      </c>
      <c r="H9528" s="5" t="s">
        <v>197</v>
      </c>
      <c r="I9528">
        <v>43694</v>
      </c>
      <c r="J9528">
        <v>173</v>
      </c>
      <c r="K9528">
        <v>954.2</v>
      </c>
      <c r="L9528">
        <v>8</v>
      </c>
      <c r="M9528">
        <v>31584.02</v>
      </c>
      <c r="N9528">
        <v>22033.466</v>
      </c>
      <c r="O9528">
        <v>2754.183</v>
      </c>
      <c r="P9528">
        <v>119.27500000000001</v>
      </c>
      <c r="Q9528">
        <v>33.1</v>
      </c>
      <c r="R9528">
        <v>9550.5540000000001</v>
      </c>
      <c r="S9528">
        <v>2020</v>
      </c>
      <c r="T9528">
        <v>2</v>
      </c>
      <c r="U9528">
        <v>6</v>
      </c>
    </row>
    <row r="9529" spans="1:21" x14ac:dyDescent="0.3">
      <c r="A9529" s="5" t="s">
        <v>168</v>
      </c>
      <c r="B9529" s="5" t="s">
        <v>206</v>
      </c>
      <c r="C9529" s="5" t="s">
        <v>115</v>
      </c>
      <c r="D9529" s="5" t="s">
        <v>516</v>
      </c>
      <c r="E9529" s="5" t="s">
        <v>172</v>
      </c>
      <c r="F9529" s="6">
        <v>43867</v>
      </c>
      <c r="G9529" s="5" t="s">
        <v>148</v>
      </c>
      <c r="H9529" s="5" t="s">
        <v>311</v>
      </c>
      <c r="I9529">
        <v>43694</v>
      </c>
      <c r="J9529">
        <v>173</v>
      </c>
      <c r="K9529">
        <v>147.6</v>
      </c>
      <c r="L9529">
        <v>1</v>
      </c>
      <c r="M9529">
        <v>4885.5600000000004</v>
      </c>
      <c r="N9529">
        <v>2754.183</v>
      </c>
      <c r="O9529">
        <v>2754.183</v>
      </c>
      <c r="P9529">
        <v>147.6</v>
      </c>
      <c r="Q9529">
        <v>33.1</v>
      </c>
      <c r="R9529">
        <v>2131.377</v>
      </c>
      <c r="S9529">
        <v>2020</v>
      </c>
      <c r="T9529">
        <v>2</v>
      </c>
      <c r="U9529">
        <v>6</v>
      </c>
    </row>
    <row r="9530" spans="1:21" x14ac:dyDescent="0.3">
      <c r="A9530" s="5" t="s">
        <v>168</v>
      </c>
      <c r="B9530" s="5" t="s">
        <v>206</v>
      </c>
      <c r="C9530" s="5" t="s">
        <v>115</v>
      </c>
      <c r="D9530" s="5" t="s">
        <v>516</v>
      </c>
      <c r="E9530" s="5" t="s">
        <v>172</v>
      </c>
      <c r="F9530" s="6">
        <v>43867</v>
      </c>
      <c r="G9530" s="5" t="s">
        <v>148</v>
      </c>
      <c r="H9530" s="5" t="s">
        <v>235</v>
      </c>
      <c r="I9530">
        <v>43694</v>
      </c>
      <c r="J9530">
        <v>173</v>
      </c>
      <c r="K9530">
        <v>111.2</v>
      </c>
      <c r="L9530">
        <v>1</v>
      </c>
      <c r="M9530">
        <v>3680.72</v>
      </c>
      <c r="N9530">
        <v>2754.183</v>
      </c>
      <c r="O9530">
        <v>2754.183</v>
      </c>
      <c r="P9530">
        <v>111.2</v>
      </c>
      <c r="Q9530">
        <v>33.1</v>
      </c>
      <c r="R9530">
        <v>926.53700000000003</v>
      </c>
      <c r="S9530">
        <v>2020</v>
      </c>
      <c r="T9530">
        <v>2</v>
      </c>
      <c r="U9530">
        <v>6</v>
      </c>
    </row>
    <row r="9531" spans="1:21" x14ac:dyDescent="0.3">
      <c r="A9531" s="5" t="s">
        <v>168</v>
      </c>
      <c r="B9531" s="5" t="s">
        <v>206</v>
      </c>
      <c r="C9531" s="5" t="s">
        <v>115</v>
      </c>
      <c r="D9531" s="5" t="s">
        <v>516</v>
      </c>
      <c r="E9531" s="5" t="s">
        <v>172</v>
      </c>
      <c r="F9531" s="6">
        <v>43867</v>
      </c>
      <c r="G9531" s="5" t="s">
        <v>148</v>
      </c>
      <c r="H9531" s="5" t="s">
        <v>208</v>
      </c>
      <c r="I9531">
        <v>43694</v>
      </c>
      <c r="J9531">
        <v>173</v>
      </c>
      <c r="K9531">
        <v>117.6</v>
      </c>
      <c r="L9531">
        <v>1</v>
      </c>
      <c r="M9531">
        <v>3528</v>
      </c>
      <c r="N9531">
        <v>2754.183</v>
      </c>
      <c r="O9531">
        <v>2754.183</v>
      </c>
      <c r="P9531">
        <v>117.6</v>
      </c>
      <c r="Q9531">
        <v>30</v>
      </c>
      <c r="R9531">
        <v>773.81700000000001</v>
      </c>
      <c r="S9531">
        <v>2020</v>
      </c>
      <c r="T9531">
        <v>2</v>
      </c>
      <c r="U9531">
        <v>6</v>
      </c>
    </row>
    <row r="9532" spans="1:21" x14ac:dyDescent="0.3">
      <c r="A9532" s="5" t="s">
        <v>168</v>
      </c>
      <c r="B9532" s="5" t="s">
        <v>206</v>
      </c>
      <c r="C9532" s="5" t="s">
        <v>115</v>
      </c>
      <c r="D9532" s="5" t="s">
        <v>516</v>
      </c>
      <c r="E9532" s="5" t="s">
        <v>172</v>
      </c>
      <c r="F9532" s="6">
        <v>43867</v>
      </c>
      <c r="G9532" s="5" t="s">
        <v>148</v>
      </c>
      <c r="H9532" s="5" t="s">
        <v>351</v>
      </c>
      <c r="I9532">
        <v>43694</v>
      </c>
      <c r="J9532">
        <v>173</v>
      </c>
      <c r="K9532">
        <v>370</v>
      </c>
      <c r="L9532">
        <v>3</v>
      </c>
      <c r="M9532">
        <v>12765</v>
      </c>
      <c r="N9532">
        <v>8262.5499999999993</v>
      </c>
      <c r="O9532">
        <v>2754.183</v>
      </c>
      <c r="P9532">
        <v>123.33333333333333</v>
      </c>
      <c r="Q9532">
        <v>34.5</v>
      </c>
      <c r="R9532">
        <v>4502.45</v>
      </c>
      <c r="S9532">
        <v>2020</v>
      </c>
      <c r="T9532">
        <v>2</v>
      </c>
      <c r="U9532">
        <v>6</v>
      </c>
    </row>
    <row r="9533" spans="1:21" x14ac:dyDescent="0.3">
      <c r="A9533" s="5" t="s">
        <v>168</v>
      </c>
      <c r="B9533" s="5" t="s">
        <v>206</v>
      </c>
      <c r="C9533" s="5" t="s">
        <v>115</v>
      </c>
      <c r="D9533" s="5" t="s">
        <v>516</v>
      </c>
      <c r="E9533" s="5" t="s">
        <v>172</v>
      </c>
      <c r="F9533" s="6">
        <v>43867</v>
      </c>
      <c r="G9533" s="5" t="s">
        <v>148</v>
      </c>
      <c r="H9533" s="5" t="s">
        <v>371</v>
      </c>
      <c r="I9533">
        <v>43694</v>
      </c>
      <c r="J9533">
        <v>173</v>
      </c>
      <c r="K9533">
        <v>1115.4000000000001</v>
      </c>
      <c r="L9533">
        <v>10</v>
      </c>
      <c r="M9533">
        <v>37365.9</v>
      </c>
      <c r="N9533">
        <v>27541.831999999999</v>
      </c>
      <c r="O9533">
        <v>2754.183</v>
      </c>
      <c r="P9533">
        <v>111.54</v>
      </c>
      <c r="Q9533">
        <v>33.5</v>
      </c>
      <c r="R9533">
        <v>9824.0679999999993</v>
      </c>
      <c r="S9533">
        <v>2020</v>
      </c>
      <c r="T9533">
        <v>2</v>
      </c>
      <c r="U9533">
        <v>6</v>
      </c>
    </row>
    <row r="9534" spans="1:21" x14ac:dyDescent="0.3">
      <c r="A9534" s="5" t="s">
        <v>168</v>
      </c>
      <c r="B9534" s="5" t="s">
        <v>206</v>
      </c>
      <c r="C9534" s="5" t="s">
        <v>115</v>
      </c>
      <c r="D9534" s="5" t="s">
        <v>516</v>
      </c>
      <c r="E9534" s="5" t="s">
        <v>172</v>
      </c>
      <c r="F9534" s="6">
        <v>43867</v>
      </c>
      <c r="G9534" s="5" t="s">
        <v>148</v>
      </c>
      <c r="H9534" s="5" t="s">
        <v>173</v>
      </c>
      <c r="I9534">
        <v>43694</v>
      </c>
      <c r="J9534">
        <v>173</v>
      </c>
      <c r="K9534">
        <v>330.8</v>
      </c>
      <c r="L9534">
        <v>3</v>
      </c>
      <c r="M9534">
        <v>12570.4</v>
      </c>
      <c r="N9534">
        <v>8262.5499999999993</v>
      </c>
      <c r="O9534">
        <v>2754.183</v>
      </c>
      <c r="P9534">
        <v>110.26666666666667</v>
      </c>
      <c r="Q9534">
        <v>38</v>
      </c>
      <c r="R9534">
        <v>4307.8500000000004</v>
      </c>
      <c r="S9534">
        <v>2020</v>
      </c>
      <c r="T9534">
        <v>2</v>
      </c>
      <c r="U9534">
        <v>6</v>
      </c>
    </row>
    <row r="9535" spans="1:21" x14ac:dyDescent="0.3">
      <c r="A9535" s="5" t="s">
        <v>168</v>
      </c>
      <c r="B9535" s="5" t="s">
        <v>206</v>
      </c>
      <c r="C9535" s="5" t="s">
        <v>115</v>
      </c>
      <c r="D9535" s="5" t="s">
        <v>516</v>
      </c>
      <c r="E9535" s="5" t="s">
        <v>172</v>
      </c>
      <c r="F9535" s="6">
        <v>43867</v>
      </c>
      <c r="G9535" s="5" t="s">
        <v>148</v>
      </c>
      <c r="H9535" s="5" t="s">
        <v>212</v>
      </c>
      <c r="I9535">
        <v>43694</v>
      </c>
      <c r="J9535">
        <v>173</v>
      </c>
      <c r="K9535">
        <v>103.4</v>
      </c>
      <c r="L9535">
        <v>1</v>
      </c>
      <c r="M9535">
        <v>3102</v>
      </c>
      <c r="N9535">
        <v>2754.183</v>
      </c>
      <c r="O9535">
        <v>2754.183</v>
      </c>
      <c r="P9535">
        <v>103.4</v>
      </c>
      <c r="Q9535">
        <v>30</v>
      </c>
      <c r="R9535">
        <v>347.81700000000001</v>
      </c>
      <c r="S9535">
        <v>2020</v>
      </c>
      <c r="T9535">
        <v>2</v>
      </c>
      <c r="U9535">
        <v>6</v>
      </c>
    </row>
    <row r="9536" spans="1:21" x14ac:dyDescent="0.3">
      <c r="A9536" s="5" t="s">
        <v>168</v>
      </c>
      <c r="B9536" s="5" t="s">
        <v>169</v>
      </c>
      <c r="C9536" s="5" t="s">
        <v>170</v>
      </c>
      <c r="D9536" s="5" t="s">
        <v>460</v>
      </c>
      <c r="E9536" s="5" t="s">
        <v>172</v>
      </c>
      <c r="F9536" s="6">
        <v>43868</v>
      </c>
      <c r="G9536" s="5" t="s">
        <v>148</v>
      </c>
      <c r="H9536" s="5" t="s">
        <v>187</v>
      </c>
      <c r="I9536">
        <v>43574</v>
      </c>
      <c r="J9536">
        <v>294</v>
      </c>
      <c r="K9536">
        <v>125</v>
      </c>
      <c r="L9536">
        <v>1</v>
      </c>
      <c r="M9536">
        <v>4375</v>
      </c>
      <c r="N9536">
        <v>8947.1270000000004</v>
      </c>
      <c r="O9536">
        <v>8947.1270000000004</v>
      </c>
      <c r="P9536">
        <v>125</v>
      </c>
      <c r="Q9536">
        <v>35</v>
      </c>
      <c r="R9536">
        <v>-4572.1270000000004</v>
      </c>
      <c r="S9536">
        <v>2020</v>
      </c>
      <c r="T9536">
        <v>2</v>
      </c>
      <c r="U9536">
        <v>6</v>
      </c>
    </row>
    <row r="9537" spans="1:21" x14ac:dyDescent="0.3">
      <c r="A9537" s="5" t="s">
        <v>168</v>
      </c>
      <c r="B9537" s="5" t="s">
        <v>169</v>
      </c>
      <c r="C9537" s="5" t="s">
        <v>170</v>
      </c>
      <c r="D9537" s="5" t="s">
        <v>471</v>
      </c>
      <c r="E9537" s="5" t="s">
        <v>172</v>
      </c>
      <c r="F9537" s="6">
        <v>43868</v>
      </c>
      <c r="G9537" s="5" t="s">
        <v>148</v>
      </c>
      <c r="H9537" s="5" t="s">
        <v>469</v>
      </c>
      <c r="I9537">
        <v>43604</v>
      </c>
      <c r="J9537">
        <v>264</v>
      </c>
      <c r="K9537">
        <v>5670</v>
      </c>
      <c r="L9537">
        <v>2</v>
      </c>
      <c r="M9537">
        <v>7484.4</v>
      </c>
      <c r="N9537">
        <v>5657.9380000000001</v>
      </c>
      <c r="O9537">
        <v>2828.9690000000001</v>
      </c>
      <c r="P9537">
        <v>2835</v>
      </c>
      <c r="Q9537">
        <v>1.32</v>
      </c>
      <c r="R9537">
        <v>1826.462</v>
      </c>
      <c r="S9537">
        <v>2020</v>
      </c>
      <c r="T9537">
        <v>2</v>
      </c>
      <c r="U9537">
        <v>6</v>
      </c>
    </row>
    <row r="9538" spans="1:21" x14ac:dyDescent="0.3">
      <c r="A9538" s="5" t="s">
        <v>168</v>
      </c>
      <c r="B9538" s="5" t="s">
        <v>169</v>
      </c>
      <c r="C9538" s="5" t="s">
        <v>170</v>
      </c>
      <c r="D9538" s="5" t="s">
        <v>506</v>
      </c>
      <c r="E9538" s="5" t="s">
        <v>172</v>
      </c>
      <c r="F9538" s="6">
        <v>43868</v>
      </c>
      <c r="G9538" s="5" t="s">
        <v>148</v>
      </c>
      <c r="H9538" s="5" t="s">
        <v>469</v>
      </c>
      <c r="I9538">
        <v>43687</v>
      </c>
      <c r="J9538">
        <v>181</v>
      </c>
      <c r="K9538">
        <v>5670</v>
      </c>
      <c r="L9538">
        <v>48</v>
      </c>
      <c r="M9538">
        <v>179625.60000000001</v>
      </c>
      <c r="N9538">
        <v>143013.55499999999</v>
      </c>
      <c r="O9538">
        <v>2979.4490000000001</v>
      </c>
      <c r="P9538">
        <v>118.125</v>
      </c>
      <c r="Q9538">
        <v>31.68</v>
      </c>
      <c r="R9538">
        <v>36612.044999999998</v>
      </c>
      <c r="S9538">
        <v>2020</v>
      </c>
      <c r="T9538">
        <v>2</v>
      </c>
      <c r="U9538">
        <v>6</v>
      </c>
    </row>
    <row r="9539" spans="1:21" x14ac:dyDescent="0.3">
      <c r="A9539" s="5" t="s">
        <v>168</v>
      </c>
      <c r="B9539" s="5" t="s">
        <v>169</v>
      </c>
      <c r="C9539" s="5" t="s">
        <v>170</v>
      </c>
      <c r="D9539" s="5" t="s">
        <v>512</v>
      </c>
      <c r="E9539" s="5" t="s">
        <v>172</v>
      </c>
      <c r="F9539" s="6">
        <v>43868</v>
      </c>
      <c r="G9539" s="5" t="s">
        <v>148</v>
      </c>
      <c r="H9539" s="5" t="s">
        <v>466</v>
      </c>
      <c r="I9539">
        <v>43670</v>
      </c>
      <c r="J9539">
        <v>198</v>
      </c>
      <c r="K9539">
        <v>14418</v>
      </c>
      <c r="L9539">
        <v>12</v>
      </c>
      <c r="M9539">
        <v>52866</v>
      </c>
      <c r="N9539">
        <v>24794.191999999999</v>
      </c>
      <c r="O9539">
        <v>2066.183</v>
      </c>
      <c r="P9539">
        <v>1201.5</v>
      </c>
      <c r="Q9539">
        <v>3.6667000000000001</v>
      </c>
      <c r="R9539">
        <v>28071.808000000001</v>
      </c>
      <c r="S9539">
        <v>2020</v>
      </c>
      <c r="T9539">
        <v>2</v>
      </c>
      <c r="U9539">
        <v>6</v>
      </c>
    </row>
    <row r="9540" spans="1:21" x14ac:dyDescent="0.3">
      <c r="A9540" s="5" t="s">
        <v>168</v>
      </c>
      <c r="B9540" s="5" t="s">
        <v>169</v>
      </c>
      <c r="C9540" s="5" t="s">
        <v>170</v>
      </c>
      <c r="D9540" s="5" t="s">
        <v>512</v>
      </c>
      <c r="E9540" s="5" t="s">
        <v>172</v>
      </c>
      <c r="F9540" s="6">
        <v>43868</v>
      </c>
      <c r="G9540" s="5" t="s">
        <v>148</v>
      </c>
      <c r="H9540" s="5" t="s">
        <v>466</v>
      </c>
      <c r="I9540">
        <v>43670</v>
      </c>
      <c r="J9540">
        <v>198</v>
      </c>
      <c r="K9540">
        <v>14270</v>
      </c>
      <c r="L9540">
        <v>108</v>
      </c>
      <c r="M9540">
        <v>485180</v>
      </c>
      <c r="N9540">
        <v>223147.73</v>
      </c>
      <c r="O9540">
        <v>2066.183</v>
      </c>
      <c r="P9540">
        <v>132.12962962962962</v>
      </c>
      <c r="Q9540">
        <v>34</v>
      </c>
      <c r="R9540">
        <v>262032.27</v>
      </c>
      <c r="S9540">
        <v>2020</v>
      </c>
      <c r="T9540">
        <v>2</v>
      </c>
      <c r="U9540">
        <v>6</v>
      </c>
    </row>
    <row r="9541" spans="1:21" x14ac:dyDescent="0.3">
      <c r="A9541" s="5" t="s">
        <v>168</v>
      </c>
      <c r="B9541" s="5" t="s">
        <v>169</v>
      </c>
      <c r="C9541" s="5" t="s">
        <v>170</v>
      </c>
      <c r="D9541" s="5" t="s">
        <v>517</v>
      </c>
      <c r="E9541" s="5" t="s">
        <v>172</v>
      </c>
      <c r="F9541" s="6">
        <v>43868</v>
      </c>
      <c r="G9541" s="5" t="s">
        <v>148</v>
      </c>
      <c r="H9541" s="5" t="s">
        <v>466</v>
      </c>
      <c r="I9541">
        <v>43677</v>
      </c>
      <c r="J9541">
        <v>191</v>
      </c>
      <c r="K9541">
        <v>14418</v>
      </c>
      <c r="L9541">
        <v>96</v>
      </c>
      <c r="M9541">
        <v>422928</v>
      </c>
      <c r="N9541">
        <v>256596.85</v>
      </c>
      <c r="O9541">
        <v>2672.884</v>
      </c>
      <c r="P9541">
        <v>150.1875</v>
      </c>
      <c r="Q9541">
        <v>29.333300000000001</v>
      </c>
      <c r="R9541">
        <v>166331.15</v>
      </c>
      <c r="S9541">
        <v>2020</v>
      </c>
      <c r="T9541">
        <v>2</v>
      </c>
      <c r="U9541">
        <v>6</v>
      </c>
    </row>
    <row r="9542" spans="1:21" x14ac:dyDescent="0.3">
      <c r="A9542" s="5" t="s">
        <v>168</v>
      </c>
      <c r="B9542" s="5" t="s">
        <v>206</v>
      </c>
      <c r="C9542" s="5" t="s">
        <v>106</v>
      </c>
      <c r="D9542" s="5" t="s">
        <v>506</v>
      </c>
      <c r="E9542" s="5" t="s">
        <v>172</v>
      </c>
      <c r="F9542" s="6">
        <v>43868</v>
      </c>
      <c r="G9542" s="5" t="s">
        <v>148</v>
      </c>
      <c r="H9542" s="5" t="s">
        <v>426</v>
      </c>
      <c r="I9542">
        <v>43687</v>
      </c>
      <c r="J9542">
        <v>181</v>
      </c>
      <c r="K9542">
        <v>5820</v>
      </c>
      <c r="L9542">
        <v>50</v>
      </c>
      <c r="M9542">
        <v>186240</v>
      </c>
      <c r="N9542">
        <v>151024.09599999999</v>
      </c>
      <c r="O9542">
        <v>3020.482</v>
      </c>
      <c r="P9542">
        <v>116.4</v>
      </c>
      <c r="Q9542">
        <v>32</v>
      </c>
      <c r="R9542">
        <v>35215.904000000002</v>
      </c>
      <c r="S9542">
        <v>2020</v>
      </c>
      <c r="T9542">
        <v>2</v>
      </c>
      <c r="U9542">
        <v>6</v>
      </c>
    </row>
    <row r="9543" spans="1:21" x14ac:dyDescent="0.3">
      <c r="A9543" s="5" t="s">
        <v>168</v>
      </c>
      <c r="B9543" s="5" t="s">
        <v>169</v>
      </c>
      <c r="C9543" s="5" t="s">
        <v>170</v>
      </c>
      <c r="D9543" s="5" t="s">
        <v>470</v>
      </c>
      <c r="E9543" s="5" t="s">
        <v>172</v>
      </c>
      <c r="F9543" s="6">
        <v>43871</v>
      </c>
      <c r="G9543" s="5" t="s">
        <v>148</v>
      </c>
      <c r="H9543" s="5" t="s">
        <v>204</v>
      </c>
      <c r="I9543">
        <v>43694</v>
      </c>
      <c r="J9543">
        <v>177</v>
      </c>
      <c r="K9543">
        <v>650</v>
      </c>
      <c r="L9543">
        <v>6</v>
      </c>
      <c r="M9543">
        <v>22100</v>
      </c>
      <c r="N9543">
        <v>12333.316000000001</v>
      </c>
      <c r="O9543">
        <v>2055.5529999999999</v>
      </c>
      <c r="P9543">
        <v>108.33333333333333</v>
      </c>
      <c r="Q9543">
        <v>34</v>
      </c>
      <c r="R9543">
        <v>9766.6839999999993</v>
      </c>
      <c r="S9543">
        <v>2020</v>
      </c>
      <c r="T9543">
        <v>2</v>
      </c>
      <c r="U9543">
        <v>7</v>
      </c>
    </row>
    <row r="9544" spans="1:21" x14ac:dyDescent="0.3">
      <c r="A9544" s="5" t="s">
        <v>168</v>
      </c>
      <c r="B9544" s="5" t="s">
        <v>169</v>
      </c>
      <c r="C9544" s="5" t="s">
        <v>170</v>
      </c>
      <c r="D9544" s="5" t="s">
        <v>470</v>
      </c>
      <c r="E9544" s="5" t="s">
        <v>172</v>
      </c>
      <c r="F9544" s="6">
        <v>43871</v>
      </c>
      <c r="G9544" s="5" t="s">
        <v>148</v>
      </c>
      <c r="H9544" s="5" t="s">
        <v>230</v>
      </c>
      <c r="I9544">
        <v>43694</v>
      </c>
      <c r="J9544">
        <v>177</v>
      </c>
      <c r="K9544">
        <v>340</v>
      </c>
      <c r="L9544">
        <v>3</v>
      </c>
      <c r="M9544">
        <v>11390</v>
      </c>
      <c r="N9544">
        <v>6166.6580000000004</v>
      </c>
      <c r="O9544">
        <v>2055.5529999999999</v>
      </c>
      <c r="P9544">
        <v>113.33333333333333</v>
      </c>
      <c r="Q9544">
        <v>33.5</v>
      </c>
      <c r="R9544">
        <v>5223.3419999999996</v>
      </c>
      <c r="S9544">
        <v>2020</v>
      </c>
      <c r="T9544">
        <v>2</v>
      </c>
      <c r="U9544">
        <v>7</v>
      </c>
    </row>
    <row r="9545" spans="1:21" x14ac:dyDescent="0.3">
      <c r="A9545" s="5" t="s">
        <v>168</v>
      </c>
      <c r="B9545" s="5" t="s">
        <v>169</v>
      </c>
      <c r="C9545" s="5" t="s">
        <v>170</v>
      </c>
      <c r="D9545" s="5" t="s">
        <v>470</v>
      </c>
      <c r="E9545" s="5" t="s">
        <v>227</v>
      </c>
      <c r="F9545" s="6">
        <v>43871</v>
      </c>
      <c r="G9545" s="5" t="s">
        <v>148</v>
      </c>
      <c r="H9545" s="5" t="s">
        <v>230</v>
      </c>
      <c r="I9545">
        <v>43694</v>
      </c>
      <c r="J9545">
        <v>177</v>
      </c>
      <c r="K9545">
        <v>-340</v>
      </c>
      <c r="L9545">
        <v>-3</v>
      </c>
      <c r="M9545">
        <v>-11390</v>
      </c>
      <c r="N9545">
        <v>-6166.6580000000004</v>
      </c>
      <c r="O9545">
        <v>-2055.5529999999999</v>
      </c>
      <c r="P9545">
        <v>113.33333333333333</v>
      </c>
      <c r="Q9545">
        <v>33.5</v>
      </c>
      <c r="R9545">
        <v>-5223.3419999999996</v>
      </c>
      <c r="S9545">
        <v>2020</v>
      </c>
      <c r="T9545">
        <v>2</v>
      </c>
      <c r="U9545">
        <v>7</v>
      </c>
    </row>
    <row r="9546" spans="1:21" x14ac:dyDescent="0.3">
      <c r="A9546" s="5" t="s">
        <v>168</v>
      </c>
      <c r="B9546" s="5" t="s">
        <v>169</v>
      </c>
      <c r="C9546" s="5" t="s">
        <v>170</v>
      </c>
      <c r="D9546" s="5" t="s">
        <v>470</v>
      </c>
      <c r="E9546" s="5" t="s">
        <v>172</v>
      </c>
      <c r="F9546" s="6">
        <v>43871</v>
      </c>
      <c r="G9546" s="5" t="s">
        <v>148</v>
      </c>
      <c r="H9546" s="5" t="s">
        <v>230</v>
      </c>
      <c r="I9546">
        <v>43694</v>
      </c>
      <c r="J9546">
        <v>177</v>
      </c>
      <c r="K9546">
        <v>340</v>
      </c>
      <c r="L9546">
        <v>3</v>
      </c>
      <c r="M9546">
        <v>33660</v>
      </c>
      <c r="N9546">
        <v>6166.6580000000004</v>
      </c>
      <c r="O9546">
        <v>2055.5529999999999</v>
      </c>
      <c r="P9546">
        <v>113.33333333333333</v>
      </c>
      <c r="Q9546">
        <v>99</v>
      </c>
      <c r="R9546">
        <v>27493.342000000001</v>
      </c>
      <c r="S9546">
        <v>2020</v>
      </c>
      <c r="T9546">
        <v>2</v>
      </c>
      <c r="U9546">
        <v>7</v>
      </c>
    </row>
    <row r="9547" spans="1:21" x14ac:dyDescent="0.3">
      <c r="A9547" s="5" t="s">
        <v>168</v>
      </c>
      <c r="B9547" s="5" t="s">
        <v>169</v>
      </c>
      <c r="C9547" s="5" t="s">
        <v>170</v>
      </c>
      <c r="D9547" s="5" t="s">
        <v>470</v>
      </c>
      <c r="E9547" s="5" t="s">
        <v>172</v>
      </c>
      <c r="F9547" s="6">
        <v>43871</v>
      </c>
      <c r="G9547" s="5" t="s">
        <v>148</v>
      </c>
      <c r="H9547" s="5" t="s">
        <v>216</v>
      </c>
      <c r="I9547">
        <v>43694</v>
      </c>
      <c r="J9547">
        <v>177</v>
      </c>
      <c r="K9547">
        <v>100</v>
      </c>
      <c r="L9547">
        <v>1</v>
      </c>
      <c r="M9547">
        <v>3400</v>
      </c>
      <c r="N9547">
        <v>2055.5529999999999</v>
      </c>
      <c r="O9547">
        <v>2055.5529999999999</v>
      </c>
      <c r="P9547">
        <v>100</v>
      </c>
      <c r="Q9547">
        <v>34</v>
      </c>
      <c r="R9547">
        <v>1344.4469999999999</v>
      </c>
      <c r="S9547">
        <v>2020</v>
      </c>
      <c r="T9547">
        <v>2</v>
      </c>
      <c r="U9547">
        <v>7</v>
      </c>
    </row>
    <row r="9548" spans="1:21" x14ac:dyDescent="0.3">
      <c r="A9548" s="5" t="s">
        <v>168</v>
      </c>
      <c r="B9548" s="5" t="s">
        <v>169</v>
      </c>
      <c r="C9548" s="5" t="s">
        <v>170</v>
      </c>
      <c r="D9548" s="5" t="s">
        <v>470</v>
      </c>
      <c r="E9548" s="5" t="s">
        <v>172</v>
      </c>
      <c r="F9548" s="6">
        <v>43871</v>
      </c>
      <c r="G9548" s="5" t="s">
        <v>148</v>
      </c>
      <c r="H9548" s="5" t="s">
        <v>190</v>
      </c>
      <c r="I9548">
        <v>43694</v>
      </c>
      <c r="J9548">
        <v>177</v>
      </c>
      <c r="K9548">
        <v>100</v>
      </c>
      <c r="L9548">
        <v>1</v>
      </c>
      <c r="M9548">
        <v>3400</v>
      </c>
      <c r="N9548">
        <v>2055.5529999999999</v>
      </c>
      <c r="O9548">
        <v>2055.5529999999999</v>
      </c>
      <c r="P9548">
        <v>100</v>
      </c>
      <c r="Q9548">
        <v>34</v>
      </c>
      <c r="R9548">
        <v>1344.4469999999999</v>
      </c>
      <c r="S9548">
        <v>2020</v>
      </c>
      <c r="T9548">
        <v>2</v>
      </c>
      <c r="U9548">
        <v>7</v>
      </c>
    </row>
    <row r="9549" spans="1:21" x14ac:dyDescent="0.3">
      <c r="A9549" s="5" t="s">
        <v>168</v>
      </c>
      <c r="B9549" s="5" t="s">
        <v>169</v>
      </c>
      <c r="C9549" s="5" t="s">
        <v>170</v>
      </c>
      <c r="D9549" s="5" t="s">
        <v>470</v>
      </c>
      <c r="E9549" s="5" t="s">
        <v>172</v>
      </c>
      <c r="F9549" s="6">
        <v>43871</v>
      </c>
      <c r="G9549" s="5" t="s">
        <v>148</v>
      </c>
      <c r="H9549" s="5" t="s">
        <v>186</v>
      </c>
      <c r="I9549">
        <v>43694</v>
      </c>
      <c r="J9549">
        <v>177</v>
      </c>
      <c r="K9549">
        <v>104</v>
      </c>
      <c r="L9549">
        <v>1</v>
      </c>
      <c r="M9549">
        <v>3536</v>
      </c>
      <c r="N9549">
        <v>2055.5529999999999</v>
      </c>
      <c r="O9549">
        <v>2055.5529999999999</v>
      </c>
      <c r="P9549">
        <v>104</v>
      </c>
      <c r="Q9549">
        <v>34</v>
      </c>
      <c r="R9549">
        <v>1480.4469999999999</v>
      </c>
      <c r="S9549">
        <v>2020</v>
      </c>
      <c r="T9549">
        <v>2</v>
      </c>
      <c r="U9549">
        <v>7</v>
      </c>
    </row>
    <row r="9550" spans="1:21" x14ac:dyDescent="0.3">
      <c r="A9550" s="5" t="s">
        <v>168</v>
      </c>
      <c r="B9550" s="5" t="s">
        <v>169</v>
      </c>
      <c r="C9550" s="5" t="s">
        <v>170</v>
      </c>
      <c r="D9550" s="5" t="s">
        <v>470</v>
      </c>
      <c r="E9550" s="5" t="s">
        <v>172</v>
      </c>
      <c r="F9550" s="6">
        <v>43871</v>
      </c>
      <c r="G9550" s="5" t="s">
        <v>148</v>
      </c>
      <c r="H9550" s="5" t="s">
        <v>203</v>
      </c>
      <c r="I9550">
        <v>43694</v>
      </c>
      <c r="J9550">
        <v>177</v>
      </c>
      <c r="K9550">
        <v>200</v>
      </c>
      <c r="L9550">
        <v>2</v>
      </c>
      <c r="M9550">
        <v>6800</v>
      </c>
      <c r="N9550">
        <v>4111.1049999999996</v>
      </c>
      <c r="O9550">
        <v>2055.5529999999999</v>
      </c>
      <c r="P9550">
        <v>100</v>
      </c>
      <c r="Q9550">
        <v>34</v>
      </c>
      <c r="R9550">
        <v>2688.895</v>
      </c>
      <c r="S9550">
        <v>2020</v>
      </c>
      <c r="T9550">
        <v>2</v>
      </c>
      <c r="U9550">
        <v>7</v>
      </c>
    </row>
    <row r="9551" spans="1:21" x14ac:dyDescent="0.3">
      <c r="A9551" s="5" t="s">
        <v>168</v>
      </c>
      <c r="B9551" s="5" t="s">
        <v>169</v>
      </c>
      <c r="C9551" s="5" t="s">
        <v>170</v>
      </c>
      <c r="D9551" s="5" t="s">
        <v>470</v>
      </c>
      <c r="E9551" s="5" t="s">
        <v>172</v>
      </c>
      <c r="F9551" s="6">
        <v>43871</v>
      </c>
      <c r="G9551" s="5" t="s">
        <v>148</v>
      </c>
      <c r="H9551" s="5" t="s">
        <v>190</v>
      </c>
      <c r="I9551">
        <v>43694</v>
      </c>
      <c r="J9551">
        <v>177</v>
      </c>
      <c r="K9551">
        <v>100</v>
      </c>
      <c r="L9551">
        <v>1</v>
      </c>
      <c r="M9551">
        <v>3400</v>
      </c>
      <c r="N9551">
        <v>2055.5529999999999</v>
      </c>
      <c r="O9551">
        <v>2055.5529999999999</v>
      </c>
      <c r="P9551">
        <v>100</v>
      </c>
      <c r="Q9551">
        <v>34</v>
      </c>
      <c r="R9551">
        <v>1344.4469999999999</v>
      </c>
      <c r="S9551">
        <v>2020</v>
      </c>
      <c r="T9551">
        <v>2</v>
      </c>
      <c r="U9551">
        <v>7</v>
      </c>
    </row>
    <row r="9552" spans="1:21" x14ac:dyDescent="0.3">
      <c r="A9552" s="5" t="s">
        <v>168</v>
      </c>
      <c r="B9552" s="5" t="s">
        <v>169</v>
      </c>
      <c r="C9552" s="5" t="s">
        <v>170</v>
      </c>
      <c r="D9552" s="5" t="s">
        <v>470</v>
      </c>
      <c r="E9552" s="5" t="s">
        <v>172</v>
      </c>
      <c r="F9552" s="6">
        <v>43871</v>
      </c>
      <c r="G9552" s="5" t="s">
        <v>148</v>
      </c>
      <c r="H9552" s="5" t="s">
        <v>180</v>
      </c>
      <c r="I9552">
        <v>43694</v>
      </c>
      <c r="J9552">
        <v>177</v>
      </c>
      <c r="K9552">
        <v>200</v>
      </c>
      <c r="L9552">
        <v>2</v>
      </c>
      <c r="M9552">
        <v>6800</v>
      </c>
      <c r="N9552">
        <v>4111.1049999999996</v>
      </c>
      <c r="O9552">
        <v>2055.5529999999999</v>
      </c>
      <c r="P9552">
        <v>100</v>
      </c>
      <c r="Q9552">
        <v>34</v>
      </c>
      <c r="R9552">
        <v>2688.895</v>
      </c>
      <c r="S9552">
        <v>2020</v>
      </c>
      <c r="T9552">
        <v>2</v>
      </c>
      <c r="U9552">
        <v>7</v>
      </c>
    </row>
    <row r="9553" spans="1:21" x14ac:dyDescent="0.3">
      <c r="A9553" s="5" t="s">
        <v>168</v>
      </c>
      <c r="B9553" s="5" t="s">
        <v>169</v>
      </c>
      <c r="C9553" s="5" t="s">
        <v>170</v>
      </c>
      <c r="D9553" s="5" t="s">
        <v>470</v>
      </c>
      <c r="E9553" s="5" t="s">
        <v>172</v>
      </c>
      <c r="F9553" s="6">
        <v>43871</v>
      </c>
      <c r="G9553" s="5" t="s">
        <v>148</v>
      </c>
      <c r="H9553" s="5" t="s">
        <v>205</v>
      </c>
      <c r="I9553">
        <v>43694</v>
      </c>
      <c r="J9553">
        <v>177</v>
      </c>
      <c r="K9553">
        <v>522</v>
      </c>
      <c r="L9553">
        <v>5</v>
      </c>
      <c r="M9553">
        <v>17748</v>
      </c>
      <c r="N9553">
        <v>10277.763000000001</v>
      </c>
      <c r="O9553">
        <v>2055.5529999999999</v>
      </c>
      <c r="P9553">
        <v>104.4</v>
      </c>
      <c r="Q9553">
        <v>34</v>
      </c>
      <c r="R9553">
        <v>7470.2370000000001</v>
      </c>
      <c r="S9553">
        <v>2020</v>
      </c>
      <c r="T9553">
        <v>2</v>
      </c>
      <c r="U9553">
        <v>7</v>
      </c>
    </row>
    <row r="9554" spans="1:21" x14ac:dyDescent="0.3">
      <c r="A9554" s="5" t="s">
        <v>168</v>
      </c>
      <c r="B9554" s="5" t="s">
        <v>169</v>
      </c>
      <c r="C9554" s="5" t="s">
        <v>170</v>
      </c>
      <c r="D9554" s="5" t="s">
        <v>470</v>
      </c>
      <c r="E9554" s="5" t="s">
        <v>172</v>
      </c>
      <c r="F9554" s="6">
        <v>43871</v>
      </c>
      <c r="G9554" s="5" t="s">
        <v>148</v>
      </c>
      <c r="H9554" s="5" t="s">
        <v>222</v>
      </c>
      <c r="I9554">
        <v>43694</v>
      </c>
      <c r="J9554">
        <v>177</v>
      </c>
      <c r="K9554">
        <v>234</v>
      </c>
      <c r="L9554">
        <v>2</v>
      </c>
      <c r="M9554">
        <v>7956</v>
      </c>
      <c r="N9554">
        <v>4111.1049999999996</v>
      </c>
      <c r="O9554">
        <v>2055.5529999999999</v>
      </c>
      <c r="P9554">
        <v>117</v>
      </c>
      <c r="Q9554">
        <v>34</v>
      </c>
      <c r="R9554">
        <v>3844.895</v>
      </c>
      <c r="S9554">
        <v>2020</v>
      </c>
      <c r="T9554">
        <v>2</v>
      </c>
      <c r="U9554">
        <v>7</v>
      </c>
    </row>
    <row r="9555" spans="1:21" x14ac:dyDescent="0.3">
      <c r="A9555" s="5" t="s">
        <v>168</v>
      </c>
      <c r="B9555" s="5" t="s">
        <v>169</v>
      </c>
      <c r="C9555" s="5" t="s">
        <v>170</v>
      </c>
      <c r="D9555" s="5" t="s">
        <v>470</v>
      </c>
      <c r="E9555" s="5" t="s">
        <v>172</v>
      </c>
      <c r="F9555" s="6">
        <v>43871</v>
      </c>
      <c r="G9555" s="5" t="s">
        <v>148</v>
      </c>
      <c r="H9555" s="5" t="s">
        <v>217</v>
      </c>
      <c r="I9555">
        <v>43694</v>
      </c>
      <c r="J9555">
        <v>177</v>
      </c>
      <c r="K9555">
        <v>1178</v>
      </c>
      <c r="L9555">
        <v>10</v>
      </c>
      <c r="M9555">
        <v>40052</v>
      </c>
      <c r="N9555">
        <v>20555.526999999998</v>
      </c>
      <c r="O9555">
        <v>2055.5529999999999</v>
      </c>
      <c r="P9555">
        <v>117.8</v>
      </c>
      <c r="Q9555">
        <v>34</v>
      </c>
      <c r="R9555">
        <v>19496.473000000002</v>
      </c>
      <c r="S9555">
        <v>2020</v>
      </c>
      <c r="T9555">
        <v>2</v>
      </c>
      <c r="U9555">
        <v>7</v>
      </c>
    </row>
    <row r="9556" spans="1:21" x14ac:dyDescent="0.3">
      <c r="A9556" s="5" t="s">
        <v>168</v>
      </c>
      <c r="B9556" s="5" t="s">
        <v>169</v>
      </c>
      <c r="C9556" s="5" t="s">
        <v>170</v>
      </c>
      <c r="D9556" s="5" t="s">
        <v>470</v>
      </c>
      <c r="E9556" s="5" t="s">
        <v>172</v>
      </c>
      <c r="F9556" s="6">
        <v>43871</v>
      </c>
      <c r="G9556" s="5" t="s">
        <v>148</v>
      </c>
      <c r="H9556" s="5" t="s">
        <v>238</v>
      </c>
      <c r="I9556">
        <v>43694</v>
      </c>
      <c r="J9556">
        <v>177</v>
      </c>
      <c r="K9556">
        <v>112</v>
      </c>
      <c r="L9556">
        <v>1</v>
      </c>
      <c r="M9556">
        <v>3808</v>
      </c>
      <c r="N9556">
        <v>2055.5529999999999</v>
      </c>
      <c r="O9556">
        <v>2055.5529999999999</v>
      </c>
      <c r="P9556">
        <v>112</v>
      </c>
      <c r="Q9556">
        <v>34</v>
      </c>
      <c r="R9556">
        <v>1752.4469999999999</v>
      </c>
      <c r="S9556">
        <v>2020</v>
      </c>
      <c r="T9556">
        <v>2</v>
      </c>
      <c r="U9556">
        <v>7</v>
      </c>
    </row>
    <row r="9557" spans="1:21" x14ac:dyDescent="0.3">
      <c r="A9557" s="5" t="s">
        <v>168</v>
      </c>
      <c r="B9557" s="5" t="s">
        <v>169</v>
      </c>
      <c r="C9557" s="5" t="s">
        <v>170</v>
      </c>
      <c r="D9557" s="5" t="s">
        <v>470</v>
      </c>
      <c r="E9557" s="5" t="s">
        <v>172</v>
      </c>
      <c r="F9557" s="6">
        <v>43871</v>
      </c>
      <c r="G9557" s="5" t="s">
        <v>148</v>
      </c>
      <c r="H9557" s="5" t="s">
        <v>184</v>
      </c>
      <c r="I9557">
        <v>43694</v>
      </c>
      <c r="J9557">
        <v>177</v>
      </c>
      <c r="K9557">
        <v>2560</v>
      </c>
      <c r="L9557">
        <v>22</v>
      </c>
      <c r="M9557">
        <v>84480</v>
      </c>
      <c r="N9557">
        <v>45222.159</v>
      </c>
      <c r="O9557">
        <v>2055.5529999999999</v>
      </c>
      <c r="P9557">
        <v>116.36363636363636</v>
      </c>
      <c r="Q9557">
        <v>33</v>
      </c>
      <c r="R9557">
        <v>39257.841</v>
      </c>
      <c r="S9557">
        <v>2020</v>
      </c>
      <c r="T9557">
        <v>2</v>
      </c>
      <c r="U9557">
        <v>7</v>
      </c>
    </row>
    <row r="9558" spans="1:21" x14ac:dyDescent="0.3">
      <c r="A9558" s="5" t="s">
        <v>168</v>
      </c>
      <c r="B9558" s="5" t="s">
        <v>169</v>
      </c>
      <c r="C9558" s="5" t="s">
        <v>170</v>
      </c>
      <c r="D9558" s="5" t="s">
        <v>470</v>
      </c>
      <c r="E9558" s="5" t="s">
        <v>172</v>
      </c>
      <c r="F9558" s="6">
        <v>43871</v>
      </c>
      <c r="G9558" s="5" t="s">
        <v>148</v>
      </c>
      <c r="H9558" s="5" t="s">
        <v>225</v>
      </c>
      <c r="I9558">
        <v>43694</v>
      </c>
      <c r="J9558">
        <v>177</v>
      </c>
      <c r="K9558">
        <v>440</v>
      </c>
      <c r="L9558">
        <v>4</v>
      </c>
      <c r="M9558">
        <v>14740</v>
      </c>
      <c r="N9558">
        <v>8222.2109999999993</v>
      </c>
      <c r="O9558">
        <v>2055.5529999999999</v>
      </c>
      <c r="P9558">
        <v>110</v>
      </c>
      <c r="Q9558">
        <v>33.5</v>
      </c>
      <c r="R9558">
        <v>6517.7889999999998</v>
      </c>
      <c r="S9558">
        <v>2020</v>
      </c>
      <c r="T9558">
        <v>2</v>
      </c>
      <c r="U9558">
        <v>7</v>
      </c>
    </row>
    <row r="9559" spans="1:21" x14ac:dyDescent="0.3">
      <c r="A9559" s="5" t="s">
        <v>168</v>
      </c>
      <c r="B9559" s="5" t="s">
        <v>169</v>
      </c>
      <c r="C9559" s="5" t="s">
        <v>170</v>
      </c>
      <c r="D9559" s="5" t="s">
        <v>470</v>
      </c>
      <c r="E9559" s="5" t="s">
        <v>172</v>
      </c>
      <c r="F9559" s="6">
        <v>43871</v>
      </c>
      <c r="G9559" s="5" t="s">
        <v>148</v>
      </c>
      <c r="H9559" s="5" t="s">
        <v>226</v>
      </c>
      <c r="I9559">
        <v>43694</v>
      </c>
      <c r="J9559">
        <v>177</v>
      </c>
      <c r="K9559">
        <v>200</v>
      </c>
      <c r="L9559">
        <v>2</v>
      </c>
      <c r="M9559">
        <v>6800</v>
      </c>
      <c r="N9559">
        <v>4111.1049999999996</v>
      </c>
      <c r="O9559">
        <v>2055.5529999999999</v>
      </c>
      <c r="P9559">
        <v>100</v>
      </c>
      <c r="Q9559">
        <v>34</v>
      </c>
      <c r="R9559">
        <v>2688.895</v>
      </c>
      <c r="S9559">
        <v>2020</v>
      </c>
      <c r="T9559">
        <v>2</v>
      </c>
      <c r="U9559">
        <v>7</v>
      </c>
    </row>
    <row r="9560" spans="1:21" x14ac:dyDescent="0.3">
      <c r="A9560" s="5" t="s">
        <v>168</v>
      </c>
      <c r="B9560" s="5" t="s">
        <v>169</v>
      </c>
      <c r="C9560" s="5" t="s">
        <v>170</v>
      </c>
      <c r="D9560" s="5" t="s">
        <v>470</v>
      </c>
      <c r="E9560" s="5" t="s">
        <v>172</v>
      </c>
      <c r="F9560" s="6">
        <v>43871</v>
      </c>
      <c r="G9560" s="5" t="s">
        <v>148</v>
      </c>
      <c r="H9560" s="5" t="s">
        <v>191</v>
      </c>
      <c r="I9560">
        <v>43694</v>
      </c>
      <c r="J9560">
        <v>177</v>
      </c>
      <c r="K9560">
        <v>432</v>
      </c>
      <c r="L9560">
        <v>4</v>
      </c>
      <c r="M9560">
        <v>14688</v>
      </c>
      <c r="N9560">
        <v>8222.2109999999993</v>
      </c>
      <c r="O9560">
        <v>2055.5529999999999</v>
      </c>
      <c r="P9560">
        <v>108</v>
      </c>
      <c r="Q9560">
        <v>34</v>
      </c>
      <c r="R9560">
        <v>6465.7889999999998</v>
      </c>
      <c r="S9560">
        <v>2020</v>
      </c>
      <c r="T9560">
        <v>2</v>
      </c>
      <c r="U9560">
        <v>7</v>
      </c>
    </row>
    <row r="9561" spans="1:21" x14ac:dyDescent="0.3">
      <c r="A9561" s="5" t="s">
        <v>168</v>
      </c>
      <c r="B9561" s="5" t="s">
        <v>169</v>
      </c>
      <c r="C9561" s="5" t="s">
        <v>170</v>
      </c>
      <c r="D9561" s="5" t="s">
        <v>470</v>
      </c>
      <c r="E9561" s="5" t="s">
        <v>172</v>
      </c>
      <c r="F9561" s="6">
        <v>43871</v>
      </c>
      <c r="G9561" s="5" t="s">
        <v>148</v>
      </c>
      <c r="H9561" s="5" t="s">
        <v>187</v>
      </c>
      <c r="I9561">
        <v>43694</v>
      </c>
      <c r="J9561">
        <v>177</v>
      </c>
      <c r="K9561">
        <v>464</v>
      </c>
      <c r="L9561">
        <v>4</v>
      </c>
      <c r="M9561">
        <v>15776</v>
      </c>
      <c r="N9561">
        <v>8222.2109999999993</v>
      </c>
      <c r="O9561">
        <v>2055.5529999999999</v>
      </c>
      <c r="P9561">
        <v>116</v>
      </c>
      <c r="Q9561">
        <v>34</v>
      </c>
      <c r="R9561">
        <v>7553.7889999999998</v>
      </c>
      <c r="S9561">
        <v>2020</v>
      </c>
      <c r="T9561">
        <v>2</v>
      </c>
      <c r="U9561">
        <v>7</v>
      </c>
    </row>
    <row r="9562" spans="1:21" x14ac:dyDescent="0.3">
      <c r="A9562" s="5" t="s">
        <v>168</v>
      </c>
      <c r="B9562" s="5" t="s">
        <v>169</v>
      </c>
      <c r="C9562" s="5" t="s">
        <v>170</v>
      </c>
      <c r="D9562" s="5" t="s">
        <v>470</v>
      </c>
      <c r="E9562" s="5" t="s">
        <v>172</v>
      </c>
      <c r="F9562" s="6">
        <v>43871</v>
      </c>
      <c r="G9562" s="5" t="s">
        <v>148</v>
      </c>
      <c r="H9562" s="5" t="s">
        <v>321</v>
      </c>
      <c r="I9562">
        <v>43694</v>
      </c>
      <c r="J9562">
        <v>177</v>
      </c>
      <c r="K9562">
        <v>222</v>
      </c>
      <c r="L9562">
        <v>2</v>
      </c>
      <c r="M9562">
        <v>7437</v>
      </c>
      <c r="N9562">
        <v>4111.1049999999996</v>
      </c>
      <c r="O9562">
        <v>2055.5529999999999</v>
      </c>
      <c r="P9562">
        <v>111</v>
      </c>
      <c r="Q9562">
        <v>33.5</v>
      </c>
      <c r="R9562">
        <v>3325.895</v>
      </c>
      <c r="S9562">
        <v>2020</v>
      </c>
      <c r="T9562">
        <v>2</v>
      </c>
      <c r="U9562">
        <v>7</v>
      </c>
    </row>
    <row r="9563" spans="1:21" x14ac:dyDescent="0.3">
      <c r="A9563" s="5" t="s">
        <v>168</v>
      </c>
      <c r="B9563" s="5" t="s">
        <v>169</v>
      </c>
      <c r="C9563" s="5" t="s">
        <v>170</v>
      </c>
      <c r="D9563" s="5" t="s">
        <v>470</v>
      </c>
      <c r="E9563" s="5" t="s">
        <v>172</v>
      </c>
      <c r="F9563" s="6">
        <v>43871</v>
      </c>
      <c r="G9563" s="5" t="s">
        <v>148</v>
      </c>
      <c r="H9563" s="5" t="s">
        <v>181</v>
      </c>
      <c r="I9563">
        <v>43694</v>
      </c>
      <c r="J9563">
        <v>177</v>
      </c>
      <c r="K9563">
        <v>230</v>
      </c>
      <c r="L9563">
        <v>2</v>
      </c>
      <c r="M9563">
        <v>7820</v>
      </c>
      <c r="N9563">
        <v>4111.1049999999996</v>
      </c>
      <c r="O9563">
        <v>2055.5529999999999</v>
      </c>
      <c r="P9563">
        <v>115</v>
      </c>
      <c r="Q9563">
        <v>34</v>
      </c>
      <c r="R9563">
        <v>3708.895</v>
      </c>
      <c r="S9563">
        <v>2020</v>
      </c>
      <c r="T9563">
        <v>2</v>
      </c>
      <c r="U9563">
        <v>7</v>
      </c>
    </row>
    <row r="9564" spans="1:21" x14ac:dyDescent="0.3">
      <c r="A9564" s="5" t="s">
        <v>168</v>
      </c>
      <c r="B9564" s="5" t="s">
        <v>169</v>
      </c>
      <c r="C9564" s="5" t="s">
        <v>170</v>
      </c>
      <c r="D9564" s="5" t="s">
        <v>470</v>
      </c>
      <c r="E9564" s="5" t="s">
        <v>172</v>
      </c>
      <c r="F9564" s="6">
        <v>43871</v>
      </c>
      <c r="G9564" s="5" t="s">
        <v>148</v>
      </c>
      <c r="H9564" s="5" t="s">
        <v>183</v>
      </c>
      <c r="I9564">
        <v>43694</v>
      </c>
      <c r="J9564">
        <v>177</v>
      </c>
      <c r="K9564">
        <v>430</v>
      </c>
      <c r="L9564">
        <v>4</v>
      </c>
      <c r="M9564">
        <v>14620</v>
      </c>
      <c r="N9564">
        <v>8222.2109999999993</v>
      </c>
      <c r="O9564">
        <v>2055.5529999999999</v>
      </c>
      <c r="P9564">
        <v>107.5</v>
      </c>
      <c r="Q9564">
        <v>34</v>
      </c>
      <c r="R9564">
        <v>6397.7889999999998</v>
      </c>
      <c r="S9564">
        <v>2020</v>
      </c>
      <c r="T9564">
        <v>2</v>
      </c>
      <c r="U9564">
        <v>7</v>
      </c>
    </row>
    <row r="9565" spans="1:21" x14ac:dyDescent="0.3">
      <c r="A9565" s="5" t="s">
        <v>168</v>
      </c>
      <c r="B9565" s="5" t="s">
        <v>169</v>
      </c>
      <c r="C9565" s="5" t="s">
        <v>170</v>
      </c>
      <c r="D9565" s="5" t="s">
        <v>470</v>
      </c>
      <c r="E9565" s="5" t="s">
        <v>172</v>
      </c>
      <c r="F9565" s="6">
        <v>43871</v>
      </c>
      <c r="G9565" s="5" t="s">
        <v>148</v>
      </c>
      <c r="H9565" s="5" t="s">
        <v>246</v>
      </c>
      <c r="I9565">
        <v>43694</v>
      </c>
      <c r="J9565">
        <v>177</v>
      </c>
      <c r="K9565">
        <v>659</v>
      </c>
      <c r="L9565">
        <v>6</v>
      </c>
      <c r="M9565">
        <v>22406</v>
      </c>
      <c r="N9565">
        <v>12333.316000000001</v>
      </c>
      <c r="O9565">
        <v>2055.5529999999999</v>
      </c>
      <c r="P9565">
        <v>109.83333333333333</v>
      </c>
      <c r="Q9565">
        <v>34</v>
      </c>
      <c r="R9565">
        <v>10072.683999999999</v>
      </c>
      <c r="S9565">
        <v>2020</v>
      </c>
      <c r="T9565">
        <v>2</v>
      </c>
      <c r="U9565">
        <v>7</v>
      </c>
    </row>
    <row r="9566" spans="1:21" x14ac:dyDescent="0.3">
      <c r="A9566" s="5" t="s">
        <v>168</v>
      </c>
      <c r="B9566" s="5" t="s">
        <v>169</v>
      </c>
      <c r="C9566" s="5" t="s">
        <v>170</v>
      </c>
      <c r="D9566" s="5" t="s">
        <v>470</v>
      </c>
      <c r="E9566" s="5" t="s">
        <v>172</v>
      </c>
      <c r="F9566" s="6">
        <v>43871</v>
      </c>
      <c r="G9566" s="5" t="s">
        <v>148</v>
      </c>
      <c r="H9566" s="5" t="s">
        <v>498</v>
      </c>
      <c r="I9566">
        <v>43694</v>
      </c>
      <c r="J9566">
        <v>177</v>
      </c>
      <c r="K9566">
        <v>550</v>
      </c>
      <c r="L9566">
        <v>5</v>
      </c>
      <c r="M9566">
        <v>18700</v>
      </c>
      <c r="N9566">
        <v>10277.763000000001</v>
      </c>
      <c r="O9566">
        <v>2055.5529999999999</v>
      </c>
      <c r="P9566">
        <v>110</v>
      </c>
      <c r="Q9566">
        <v>34</v>
      </c>
      <c r="R9566">
        <v>8422.2369999999992</v>
      </c>
      <c r="S9566">
        <v>2020</v>
      </c>
      <c r="T9566">
        <v>2</v>
      </c>
      <c r="U9566">
        <v>7</v>
      </c>
    </row>
    <row r="9567" spans="1:21" x14ac:dyDescent="0.3">
      <c r="A9567" s="5" t="s">
        <v>168</v>
      </c>
      <c r="B9567" s="5" t="s">
        <v>169</v>
      </c>
      <c r="C9567" s="5" t="s">
        <v>170</v>
      </c>
      <c r="D9567" s="5" t="s">
        <v>470</v>
      </c>
      <c r="E9567" s="5" t="s">
        <v>227</v>
      </c>
      <c r="F9567" s="6">
        <v>43871</v>
      </c>
      <c r="G9567" s="5" t="s">
        <v>148</v>
      </c>
      <c r="H9567" s="5" t="s">
        <v>230</v>
      </c>
      <c r="I9567">
        <v>43694</v>
      </c>
      <c r="J9567">
        <v>177</v>
      </c>
      <c r="K9567">
        <v>-340</v>
      </c>
      <c r="L9567">
        <v>-3</v>
      </c>
      <c r="M9567">
        <v>-33660</v>
      </c>
      <c r="N9567">
        <v>-6166.6580000000004</v>
      </c>
      <c r="O9567">
        <v>-2055.5529999999999</v>
      </c>
      <c r="P9567">
        <v>113.33333333333333</v>
      </c>
      <c r="Q9567">
        <v>99</v>
      </c>
      <c r="R9567">
        <v>-27493.342000000001</v>
      </c>
      <c r="S9567">
        <v>2020</v>
      </c>
      <c r="T9567">
        <v>2</v>
      </c>
      <c r="U9567">
        <v>7</v>
      </c>
    </row>
    <row r="9568" spans="1:21" x14ac:dyDescent="0.3">
      <c r="A9568" s="5" t="s">
        <v>168</v>
      </c>
      <c r="B9568" s="5" t="s">
        <v>169</v>
      </c>
      <c r="C9568" s="5" t="s">
        <v>170</v>
      </c>
      <c r="D9568" s="5" t="s">
        <v>470</v>
      </c>
      <c r="E9568" s="5" t="s">
        <v>172</v>
      </c>
      <c r="F9568" s="6">
        <v>43871</v>
      </c>
      <c r="G9568" s="5" t="s">
        <v>148</v>
      </c>
      <c r="H9568" s="5" t="s">
        <v>230</v>
      </c>
      <c r="I9568">
        <v>43694</v>
      </c>
      <c r="J9568">
        <v>177</v>
      </c>
      <c r="K9568">
        <v>340</v>
      </c>
      <c r="L9568">
        <v>3</v>
      </c>
      <c r="M9568">
        <v>11220</v>
      </c>
      <c r="N9568">
        <v>6166.6580000000004</v>
      </c>
      <c r="O9568">
        <v>2055.5529999999999</v>
      </c>
      <c r="P9568">
        <v>113.33333333333333</v>
      </c>
      <c r="Q9568">
        <v>33</v>
      </c>
      <c r="R9568">
        <v>5053.3419999999996</v>
      </c>
      <c r="S9568">
        <v>2020</v>
      </c>
      <c r="T9568">
        <v>2</v>
      </c>
      <c r="U9568">
        <v>7</v>
      </c>
    </row>
    <row r="9569" spans="1:21" x14ac:dyDescent="0.3">
      <c r="A9569" s="5" t="s">
        <v>168</v>
      </c>
      <c r="B9569" s="5" t="s">
        <v>175</v>
      </c>
      <c r="C9569" s="5" t="s">
        <v>86</v>
      </c>
      <c r="D9569" s="5" t="s">
        <v>518</v>
      </c>
      <c r="E9569" s="5" t="s">
        <v>172</v>
      </c>
      <c r="F9569" s="6">
        <v>43871</v>
      </c>
      <c r="G9569" s="5" t="s">
        <v>148</v>
      </c>
      <c r="H9569" s="5" t="s">
        <v>218</v>
      </c>
      <c r="I9569">
        <v>43701</v>
      </c>
      <c r="J9569">
        <v>170</v>
      </c>
      <c r="K9569">
        <v>670</v>
      </c>
      <c r="L9569">
        <v>6</v>
      </c>
      <c r="M9569">
        <v>22780</v>
      </c>
      <c r="N9569">
        <v>13959.206</v>
      </c>
      <c r="O9569">
        <v>2326.5340000000001</v>
      </c>
      <c r="P9569">
        <v>111.66666666666667</v>
      </c>
      <c r="Q9569">
        <v>34</v>
      </c>
      <c r="R9569">
        <v>8820.7939999999999</v>
      </c>
      <c r="S9569">
        <v>2020</v>
      </c>
      <c r="T9569">
        <v>2</v>
      </c>
      <c r="U9569">
        <v>7</v>
      </c>
    </row>
    <row r="9570" spans="1:21" x14ac:dyDescent="0.3">
      <c r="A9570" s="5" t="s">
        <v>168</v>
      </c>
      <c r="B9570" s="5" t="s">
        <v>175</v>
      </c>
      <c r="C9570" s="5" t="s">
        <v>86</v>
      </c>
      <c r="D9570" s="5" t="s">
        <v>518</v>
      </c>
      <c r="E9570" s="5" t="s">
        <v>172</v>
      </c>
      <c r="F9570" s="6">
        <v>43871</v>
      </c>
      <c r="G9570" s="5" t="s">
        <v>148</v>
      </c>
      <c r="H9570" s="5" t="s">
        <v>202</v>
      </c>
      <c r="I9570">
        <v>43701</v>
      </c>
      <c r="J9570">
        <v>170</v>
      </c>
      <c r="K9570">
        <v>1014</v>
      </c>
      <c r="L9570">
        <v>10</v>
      </c>
      <c r="M9570">
        <v>34476</v>
      </c>
      <c r="N9570">
        <v>23265.343000000001</v>
      </c>
      <c r="O9570">
        <v>2326.5340000000001</v>
      </c>
      <c r="P9570">
        <v>101.4</v>
      </c>
      <c r="Q9570">
        <v>34</v>
      </c>
      <c r="R9570">
        <v>11210.656999999999</v>
      </c>
      <c r="S9570">
        <v>2020</v>
      </c>
      <c r="T9570">
        <v>2</v>
      </c>
      <c r="U9570">
        <v>7</v>
      </c>
    </row>
    <row r="9571" spans="1:21" x14ac:dyDescent="0.3">
      <c r="A9571" s="5" t="s">
        <v>168</v>
      </c>
      <c r="B9571" s="5" t="s">
        <v>169</v>
      </c>
      <c r="C9571" s="5" t="s">
        <v>170</v>
      </c>
      <c r="D9571" s="5" t="s">
        <v>509</v>
      </c>
      <c r="E9571" s="5" t="s">
        <v>172</v>
      </c>
      <c r="F9571" s="6">
        <v>43872</v>
      </c>
      <c r="G9571" s="5" t="s">
        <v>148</v>
      </c>
      <c r="H9571" s="5" t="s">
        <v>178</v>
      </c>
      <c r="I9571">
        <v>43688</v>
      </c>
      <c r="J9571">
        <v>184</v>
      </c>
      <c r="K9571">
        <v>393</v>
      </c>
      <c r="L9571">
        <v>4</v>
      </c>
      <c r="M9571">
        <v>13008.3</v>
      </c>
      <c r="N9571">
        <v>9504.3700000000008</v>
      </c>
      <c r="O9571">
        <v>2376.0929999999998</v>
      </c>
      <c r="P9571">
        <v>98.25</v>
      </c>
      <c r="Q9571">
        <v>33.1</v>
      </c>
      <c r="R9571">
        <v>3503.93</v>
      </c>
      <c r="S9571">
        <v>2020</v>
      </c>
      <c r="T9571">
        <v>2</v>
      </c>
      <c r="U9571">
        <v>7</v>
      </c>
    </row>
    <row r="9572" spans="1:21" x14ac:dyDescent="0.3">
      <c r="A9572" s="5" t="s">
        <v>168</v>
      </c>
      <c r="B9572" s="5" t="s">
        <v>169</v>
      </c>
      <c r="C9572" s="5" t="s">
        <v>170</v>
      </c>
      <c r="D9572" s="5" t="s">
        <v>509</v>
      </c>
      <c r="E9572" s="5" t="s">
        <v>172</v>
      </c>
      <c r="F9572" s="6">
        <v>43872</v>
      </c>
      <c r="G9572" s="5" t="s">
        <v>148</v>
      </c>
      <c r="H9572" s="5" t="s">
        <v>208</v>
      </c>
      <c r="I9572">
        <v>43688</v>
      </c>
      <c r="J9572">
        <v>184</v>
      </c>
      <c r="K9572">
        <v>115</v>
      </c>
      <c r="L9572">
        <v>1</v>
      </c>
      <c r="M9572">
        <v>3450</v>
      </c>
      <c r="N9572">
        <v>2376.0929999999998</v>
      </c>
      <c r="O9572">
        <v>2376.0929999999998</v>
      </c>
      <c r="P9572">
        <v>115</v>
      </c>
      <c r="Q9572">
        <v>30</v>
      </c>
      <c r="R9572">
        <v>1073.9069999999999</v>
      </c>
      <c r="S9572">
        <v>2020</v>
      </c>
      <c r="T9572">
        <v>2</v>
      </c>
      <c r="U9572">
        <v>7</v>
      </c>
    </row>
    <row r="9573" spans="1:21" x14ac:dyDescent="0.3">
      <c r="A9573" s="5" t="s">
        <v>168</v>
      </c>
      <c r="B9573" s="5" t="s">
        <v>169</v>
      </c>
      <c r="C9573" s="5" t="s">
        <v>170</v>
      </c>
      <c r="D9573" s="5" t="s">
        <v>509</v>
      </c>
      <c r="E9573" s="5" t="s">
        <v>172</v>
      </c>
      <c r="F9573" s="6">
        <v>43872</v>
      </c>
      <c r="G9573" s="5" t="s">
        <v>148</v>
      </c>
      <c r="H9573" s="5" t="s">
        <v>212</v>
      </c>
      <c r="I9573">
        <v>43688</v>
      </c>
      <c r="J9573">
        <v>184</v>
      </c>
      <c r="K9573">
        <v>118</v>
      </c>
      <c r="L9573">
        <v>1</v>
      </c>
      <c r="M9573">
        <v>3540</v>
      </c>
      <c r="N9573">
        <v>2376.0929999999998</v>
      </c>
      <c r="O9573">
        <v>2376.0929999999998</v>
      </c>
      <c r="P9573">
        <v>118</v>
      </c>
      <c r="Q9573">
        <v>30</v>
      </c>
      <c r="R9573">
        <v>1163.9069999999999</v>
      </c>
      <c r="S9573">
        <v>2020</v>
      </c>
      <c r="T9573">
        <v>2</v>
      </c>
      <c r="U9573">
        <v>7</v>
      </c>
    </row>
    <row r="9574" spans="1:21" x14ac:dyDescent="0.3">
      <c r="A9574" s="5" t="s">
        <v>168</v>
      </c>
      <c r="B9574" s="5" t="s">
        <v>169</v>
      </c>
      <c r="C9574" s="5" t="s">
        <v>170</v>
      </c>
      <c r="D9574" s="5" t="s">
        <v>509</v>
      </c>
      <c r="E9574" s="5" t="s">
        <v>172</v>
      </c>
      <c r="F9574" s="6">
        <v>43872</v>
      </c>
      <c r="G9574" s="5" t="s">
        <v>148</v>
      </c>
      <c r="H9574" s="5" t="s">
        <v>198</v>
      </c>
      <c r="I9574">
        <v>43688</v>
      </c>
      <c r="J9574">
        <v>184</v>
      </c>
      <c r="K9574">
        <v>107</v>
      </c>
      <c r="L9574">
        <v>1</v>
      </c>
      <c r="M9574">
        <v>3541.7</v>
      </c>
      <c r="N9574">
        <v>2376.0929999999998</v>
      </c>
      <c r="O9574">
        <v>2376.0929999999998</v>
      </c>
      <c r="P9574">
        <v>107</v>
      </c>
      <c r="Q9574">
        <v>33.1</v>
      </c>
      <c r="R9574">
        <v>1165.607</v>
      </c>
      <c r="S9574">
        <v>2020</v>
      </c>
      <c r="T9574">
        <v>2</v>
      </c>
      <c r="U9574">
        <v>7</v>
      </c>
    </row>
    <row r="9575" spans="1:21" x14ac:dyDescent="0.3">
      <c r="A9575" s="5" t="s">
        <v>168</v>
      </c>
      <c r="B9575" s="5" t="s">
        <v>169</v>
      </c>
      <c r="C9575" s="5" t="s">
        <v>170</v>
      </c>
      <c r="D9575" s="5" t="s">
        <v>509</v>
      </c>
      <c r="E9575" s="5" t="s">
        <v>172</v>
      </c>
      <c r="F9575" s="6">
        <v>43872</v>
      </c>
      <c r="G9575" s="5" t="s">
        <v>148</v>
      </c>
      <c r="H9575" s="5" t="s">
        <v>173</v>
      </c>
      <c r="I9575">
        <v>43688</v>
      </c>
      <c r="J9575">
        <v>184</v>
      </c>
      <c r="K9575">
        <v>671</v>
      </c>
      <c r="L9575">
        <v>7</v>
      </c>
      <c r="M9575">
        <v>25498</v>
      </c>
      <c r="N9575">
        <v>16632.648000000001</v>
      </c>
      <c r="O9575">
        <v>2376.0929999999998</v>
      </c>
      <c r="P9575">
        <v>95.857142857142861</v>
      </c>
      <c r="Q9575">
        <v>38</v>
      </c>
      <c r="R9575">
        <v>8865.3520000000008</v>
      </c>
      <c r="S9575">
        <v>2020</v>
      </c>
      <c r="T9575">
        <v>2</v>
      </c>
      <c r="U9575">
        <v>7</v>
      </c>
    </row>
    <row r="9576" spans="1:21" x14ac:dyDescent="0.3">
      <c r="A9576" s="5" t="s">
        <v>168</v>
      </c>
      <c r="B9576" s="5" t="s">
        <v>169</v>
      </c>
      <c r="C9576" s="5" t="s">
        <v>170</v>
      </c>
      <c r="D9576" s="5" t="s">
        <v>509</v>
      </c>
      <c r="E9576" s="5" t="s">
        <v>172</v>
      </c>
      <c r="F9576" s="6">
        <v>43872</v>
      </c>
      <c r="G9576" s="5" t="s">
        <v>148</v>
      </c>
      <c r="H9576" s="5" t="s">
        <v>178</v>
      </c>
      <c r="I9576">
        <v>43688</v>
      </c>
      <c r="J9576">
        <v>184</v>
      </c>
      <c r="K9576">
        <v>105</v>
      </c>
      <c r="L9576">
        <v>1</v>
      </c>
      <c r="M9576">
        <v>3475.5</v>
      </c>
      <c r="N9576">
        <v>2376.0929999999998</v>
      </c>
      <c r="O9576">
        <v>2376.0929999999998</v>
      </c>
      <c r="P9576">
        <v>105</v>
      </c>
      <c r="Q9576">
        <v>33.1</v>
      </c>
      <c r="R9576">
        <v>1099.4069999999999</v>
      </c>
      <c r="S9576">
        <v>2020</v>
      </c>
      <c r="T9576">
        <v>2</v>
      </c>
      <c r="U9576">
        <v>7</v>
      </c>
    </row>
    <row r="9577" spans="1:21" x14ac:dyDescent="0.3">
      <c r="A9577" s="5" t="s">
        <v>168</v>
      </c>
      <c r="B9577" s="5" t="s">
        <v>169</v>
      </c>
      <c r="C9577" s="5" t="s">
        <v>170</v>
      </c>
      <c r="D9577" s="5" t="s">
        <v>509</v>
      </c>
      <c r="E9577" s="5" t="s">
        <v>172</v>
      </c>
      <c r="F9577" s="6">
        <v>43872</v>
      </c>
      <c r="G9577" s="5" t="s">
        <v>148</v>
      </c>
      <c r="H9577" s="5" t="s">
        <v>197</v>
      </c>
      <c r="I9577">
        <v>43688</v>
      </c>
      <c r="J9577">
        <v>184</v>
      </c>
      <c r="K9577">
        <v>433</v>
      </c>
      <c r="L9577">
        <v>4</v>
      </c>
      <c r="M9577">
        <v>14332.3</v>
      </c>
      <c r="N9577">
        <v>9504.3700000000008</v>
      </c>
      <c r="O9577">
        <v>2376.0929999999998</v>
      </c>
      <c r="P9577">
        <v>108.25</v>
      </c>
      <c r="Q9577">
        <v>33.1</v>
      </c>
      <c r="R9577">
        <v>4827.93</v>
      </c>
      <c r="S9577">
        <v>2020</v>
      </c>
      <c r="T9577">
        <v>2</v>
      </c>
      <c r="U9577">
        <v>7</v>
      </c>
    </row>
    <row r="9578" spans="1:21" x14ac:dyDescent="0.3">
      <c r="A9578" s="5" t="s">
        <v>168</v>
      </c>
      <c r="B9578" s="5" t="s">
        <v>169</v>
      </c>
      <c r="C9578" s="5" t="s">
        <v>170</v>
      </c>
      <c r="D9578" s="5" t="s">
        <v>509</v>
      </c>
      <c r="E9578" s="5" t="s">
        <v>172</v>
      </c>
      <c r="F9578" s="6">
        <v>43872</v>
      </c>
      <c r="G9578" s="5" t="s">
        <v>148</v>
      </c>
      <c r="H9578" s="5" t="s">
        <v>198</v>
      </c>
      <c r="I9578">
        <v>43688</v>
      </c>
      <c r="J9578">
        <v>184</v>
      </c>
      <c r="K9578">
        <v>213</v>
      </c>
      <c r="L9578">
        <v>2</v>
      </c>
      <c r="M9578">
        <v>7050.3</v>
      </c>
      <c r="N9578">
        <v>4752.1850000000004</v>
      </c>
      <c r="O9578">
        <v>2376.0929999999998</v>
      </c>
      <c r="P9578">
        <v>106.5</v>
      </c>
      <c r="Q9578">
        <v>33.1</v>
      </c>
      <c r="R9578">
        <v>2298.1149999999998</v>
      </c>
      <c r="S9578">
        <v>2020</v>
      </c>
      <c r="T9578">
        <v>2</v>
      </c>
      <c r="U9578">
        <v>7</v>
      </c>
    </row>
    <row r="9579" spans="1:21" x14ac:dyDescent="0.3">
      <c r="A9579" s="5" t="s">
        <v>168</v>
      </c>
      <c r="B9579" s="5" t="s">
        <v>169</v>
      </c>
      <c r="C9579" s="5" t="s">
        <v>170</v>
      </c>
      <c r="D9579" s="5" t="s">
        <v>509</v>
      </c>
      <c r="E9579" s="5" t="s">
        <v>172</v>
      </c>
      <c r="F9579" s="6">
        <v>43872</v>
      </c>
      <c r="G9579" s="5" t="s">
        <v>148</v>
      </c>
      <c r="H9579" s="5" t="s">
        <v>311</v>
      </c>
      <c r="I9579">
        <v>43688</v>
      </c>
      <c r="J9579">
        <v>184</v>
      </c>
      <c r="K9579">
        <v>105</v>
      </c>
      <c r="L9579">
        <v>1</v>
      </c>
      <c r="M9579">
        <v>3475.5</v>
      </c>
      <c r="N9579">
        <v>2376.0929999999998</v>
      </c>
      <c r="O9579">
        <v>2376.0929999999998</v>
      </c>
      <c r="P9579">
        <v>105</v>
      </c>
      <c r="Q9579">
        <v>33.1</v>
      </c>
      <c r="R9579">
        <v>1099.4069999999999</v>
      </c>
      <c r="S9579">
        <v>2020</v>
      </c>
      <c r="T9579">
        <v>2</v>
      </c>
      <c r="U9579">
        <v>7</v>
      </c>
    </row>
    <row r="9580" spans="1:21" x14ac:dyDescent="0.3">
      <c r="A9580" s="5" t="s">
        <v>168</v>
      </c>
      <c r="B9580" s="5" t="s">
        <v>169</v>
      </c>
      <c r="C9580" s="5" t="s">
        <v>170</v>
      </c>
      <c r="D9580" s="5" t="s">
        <v>509</v>
      </c>
      <c r="E9580" s="5" t="s">
        <v>172</v>
      </c>
      <c r="F9580" s="6">
        <v>43872</v>
      </c>
      <c r="G9580" s="5" t="s">
        <v>148</v>
      </c>
      <c r="H9580" s="5" t="s">
        <v>173</v>
      </c>
      <c r="I9580">
        <v>43688</v>
      </c>
      <c r="J9580">
        <v>184</v>
      </c>
      <c r="K9580">
        <v>1209</v>
      </c>
      <c r="L9580">
        <v>12</v>
      </c>
      <c r="M9580">
        <v>45942</v>
      </c>
      <c r="N9580">
        <v>28513.11</v>
      </c>
      <c r="O9580">
        <v>2376.0929999999998</v>
      </c>
      <c r="P9580">
        <v>100.75</v>
      </c>
      <c r="Q9580">
        <v>38</v>
      </c>
      <c r="R9580">
        <v>17428.89</v>
      </c>
      <c r="S9580">
        <v>2020</v>
      </c>
      <c r="T9580">
        <v>2</v>
      </c>
      <c r="U9580">
        <v>7</v>
      </c>
    </row>
    <row r="9581" spans="1:21" x14ac:dyDescent="0.3">
      <c r="A9581" s="5" t="s">
        <v>168</v>
      </c>
      <c r="B9581" s="5" t="s">
        <v>169</v>
      </c>
      <c r="C9581" s="5" t="s">
        <v>170</v>
      </c>
      <c r="D9581" s="5" t="s">
        <v>509</v>
      </c>
      <c r="E9581" s="5" t="s">
        <v>172</v>
      </c>
      <c r="F9581" s="6">
        <v>43872</v>
      </c>
      <c r="G9581" s="5" t="s">
        <v>148</v>
      </c>
      <c r="H9581" s="5" t="s">
        <v>351</v>
      </c>
      <c r="I9581">
        <v>43688</v>
      </c>
      <c r="J9581">
        <v>184</v>
      </c>
      <c r="K9581">
        <v>231</v>
      </c>
      <c r="L9581">
        <v>2</v>
      </c>
      <c r="M9581">
        <v>7969.5</v>
      </c>
      <c r="N9581">
        <v>4752.1850000000004</v>
      </c>
      <c r="O9581">
        <v>2376.0929999999998</v>
      </c>
      <c r="P9581">
        <v>115.5</v>
      </c>
      <c r="Q9581">
        <v>34.5</v>
      </c>
      <c r="R9581">
        <v>3217.3150000000001</v>
      </c>
      <c r="S9581">
        <v>2020</v>
      </c>
      <c r="T9581">
        <v>2</v>
      </c>
      <c r="U9581">
        <v>7</v>
      </c>
    </row>
    <row r="9582" spans="1:21" x14ac:dyDescent="0.3">
      <c r="A9582" s="5" t="s">
        <v>168</v>
      </c>
      <c r="B9582" s="5" t="s">
        <v>169</v>
      </c>
      <c r="C9582" s="5" t="s">
        <v>170</v>
      </c>
      <c r="D9582" s="5" t="s">
        <v>509</v>
      </c>
      <c r="E9582" s="5" t="s">
        <v>227</v>
      </c>
      <c r="F9582" s="6">
        <v>43872</v>
      </c>
      <c r="G9582" s="5" t="s">
        <v>148</v>
      </c>
      <c r="H9582" s="5" t="s">
        <v>198</v>
      </c>
      <c r="I9582">
        <v>43688</v>
      </c>
      <c r="J9582">
        <v>184</v>
      </c>
      <c r="K9582">
        <v>-107</v>
      </c>
      <c r="L9582">
        <v>-1</v>
      </c>
      <c r="M9582">
        <v>-3541.7</v>
      </c>
      <c r="N9582">
        <v>-2376.0929999999998</v>
      </c>
      <c r="O9582">
        <v>-2376.0929999999998</v>
      </c>
      <c r="P9582">
        <v>107</v>
      </c>
      <c r="Q9582">
        <v>33.1</v>
      </c>
      <c r="R9582">
        <v>-1165.607</v>
      </c>
      <c r="S9582">
        <v>2020</v>
      </c>
      <c r="T9582">
        <v>2</v>
      </c>
      <c r="U9582">
        <v>7</v>
      </c>
    </row>
    <row r="9583" spans="1:21" x14ac:dyDescent="0.3">
      <c r="A9583" s="5" t="s">
        <v>168</v>
      </c>
      <c r="B9583" s="5" t="s">
        <v>169</v>
      </c>
      <c r="C9583" s="5" t="s">
        <v>170</v>
      </c>
      <c r="D9583" s="5" t="s">
        <v>509</v>
      </c>
      <c r="E9583" s="5" t="s">
        <v>172</v>
      </c>
      <c r="F9583" s="6">
        <v>43872</v>
      </c>
      <c r="G9583" s="5" t="s">
        <v>148</v>
      </c>
      <c r="H9583" s="5" t="s">
        <v>198</v>
      </c>
      <c r="I9583">
        <v>43688</v>
      </c>
      <c r="J9583">
        <v>184</v>
      </c>
      <c r="K9583">
        <v>107</v>
      </c>
      <c r="L9583">
        <v>1</v>
      </c>
      <c r="M9583">
        <v>3541.7</v>
      </c>
      <c r="N9583">
        <v>2376.0929999999998</v>
      </c>
      <c r="O9583">
        <v>2376.0929999999998</v>
      </c>
      <c r="P9583">
        <v>107</v>
      </c>
      <c r="Q9583">
        <v>33.1</v>
      </c>
      <c r="R9583">
        <v>1165.607</v>
      </c>
      <c r="S9583">
        <v>2020</v>
      </c>
      <c r="T9583">
        <v>2</v>
      </c>
      <c r="U9583">
        <v>7</v>
      </c>
    </row>
    <row r="9584" spans="1:21" x14ac:dyDescent="0.3">
      <c r="A9584" s="5" t="s">
        <v>168</v>
      </c>
      <c r="B9584" s="5" t="s">
        <v>175</v>
      </c>
      <c r="C9584" s="5" t="s">
        <v>88</v>
      </c>
      <c r="D9584" s="5" t="s">
        <v>515</v>
      </c>
      <c r="E9584" s="5" t="s">
        <v>227</v>
      </c>
      <c r="F9584" s="6">
        <v>43872</v>
      </c>
      <c r="G9584" s="5" t="s">
        <v>148</v>
      </c>
      <c r="H9584" s="5" t="s">
        <v>178</v>
      </c>
      <c r="I9584">
        <v>43708</v>
      </c>
      <c r="J9584">
        <v>164</v>
      </c>
      <c r="K9584">
        <v>-393</v>
      </c>
      <c r="L9584">
        <v>-4</v>
      </c>
      <c r="M9584">
        <v>-13008.3</v>
      </c>
      <c r="N9584">
        <v>-7198.509</v>
      </c>
      <c r="O9584">
        <v>-1799.627</v>
      </c>
      <c r="P9584">
        <v>98.25</v>
      </c>
      <c r="Q9584">
        <v>33.1</v>
      </c>
      <c r="R9584">
        <v>-5809.7910000000002</v>
      </c>
      <c r="S9584">
        <v>2020</v>
      </c>
      <c r="T9584">
        <v>2</v>
      </c>
      <c r="U9584">
        <v>7</v>
      </c>
    </row>
    <row r="9585" spans="1:21" x14ac:dyDescent="0.3">
      <c r="A9585" s="5" t="s">
        <v>168</v>
      </c>
      <c r="B9585" s="5" t="s">
        <v>175</v>
      </c>
      <c r="C9585" s="5" t="s">
        <v>88</v>
      </c>
      <c r="D9585" s="5" t="s">
        <v>515</v>
      </c>
      <c r="E9585" s="5" t="s">
        <v>227</v>
      </c>
      <c r="F9585" s="6">
        <v>43872</v>
      </c>
      <c r="G9585" s="5" t="s">
        <v>148</v>
      </c>
      <c r="H9585" s="5" t="s">
        <v>198</v>
      </c>
      <c r="I9585">
        <v>43708</v>
      </c>
      <c r="J9585">
        <v>164</v>
      </c>
      <c r="K9585">
        <v>-107</v>
      </c>
      <c r="L9585">
        <v>-1</v>
      </c>
      <c r="M9585">
        <v>-3541.7</v>
      </c>
      <c r="N9585">
        <v>-1799.627</v>
      </c>
      <c r="O9585">
        <v>-1799.627</v>
      </c>
      <c r="P9585">
        <v>107</v>
      </c>
      <c r="Q9585">
        <v>33.1</v>
      </c>
      <c r="R9585">
        <v>-1742.0730000000001</v>
      </c>
      <c r="S9585">
        <v>2020</v>
      </c>
      <c r="T9585">
        <v>2</v>
      </c>
      <c r="U9585">
        <v>7</v>
      </c>
    </row>
    <row r="9586" spans="1:21" x14ac:dyDescent="0.3">
      <c r="A9586" s="5" t="s">
        <v>168</v>
      </c>
      <c r="B9586" s="5" t="s">
        <v>175</v>
      </c>
      <c r="C9586" s="5" t="s">
        <v>88</v>
      </c>
      <c r="D9586" s="5" t="s">
        <v>515</v>
      </c>
      <c r="E9586" s="5" t="s">
        <v>227</v>
      </c>
      <c r="F9586" s="6">
        <v>43872</v>
      </c>
      <c r="G9586" s="5" t="s">
        <v>148</v>
      </c>
      <c r="H9586" s="5" t="s">
        <v>173</v>
      </c>
      <c r="I9586">
        <v>43708</v>
      </c>
      <c r="J9586">
        <v>164</v>
      </c>
      <c r="K9586">
        <v>-671</v>
      </c>
      <c r="L9586">
        <v>-7</v>
      </c>
      <c r="M9586">
        <v>-25498</v>
      </c>
      <c r="N9586">
        <v>-12597.39</v>
      </c>
      <c r="O9586">
        <v>-1799.627</v>
      </c>
      <c r="P9586">
        <v>95.857142857142861</v>
      </c>
      <c r="Q9586">
        <v>38</v>
      </c>
      <c r="R9586">
        <v>-12900.61</v>
      </c>
      <c r="S9586">
        <v>2020</v>
      </c>
      <c r="T9586">
        <v>2</v>
      </c>
      <c r="U9586">
        <v>7</v>
      </c>
    </row>
    <row r="9587" spans="1:21" x14ac:dyDescent="0.3">
      <c r="A9587" s="5" t="s">
        <v>168</v>
      </c>
      <c r="B9587" s="5" t="s">
        <v>175</v>
      </c>
      <c r="C9587" s="5" t="s">
        <v>88</v>
      </c>
      <c r="D9587" s="5" t="s">
        <v>515</v>
      </c>
      <c r="E9587" s="5" t="s">
        <v>227</v>
      </c>
      <c r="F9587" s="6">
        <v>43872</v>
      </c>
      <c r="G9587" s="5" t="s">
        <v>148</v>
      </c>
      <c r="H9587" s="5" t="s">
        <v>178</v>
      </c>
      <c r="I9587">
        <v>43708</v>
      </c>
      <c r="J9587">
        <v>164</v>
      </c>
      <c r="K9587">
        <v>-105</v>
      </c>
      <c r="L9587">
        <v>-1</v>
      </c>
      <c r="M9587">
        <v>-3475.5</v>
      </c>
      <c r="N9587">
        <v>-1799.627</v>
      </c>
      <c r="O9587">
        <v>-1799.627</v>
      </c>
      <c r="P9587">
        <v>105</v>
      </c>
      <c r="Q9587">
        <v>33.1</v>
      </c>
      <c r="R9587">
        <v>-1675.873</v>
      </c>
      <c r="S9587">
        <v>2020</v>
      </c>
      <c r="T9587">
        <v>2</v>
      </c>
      <c r="U9587">
        <v>7</v>
      </c>
    </row>
    <row r="9588" spans="1:21" x14ac:dyDescent="0.3">
      <c r="A9588" s="5" t="s">
        <v>168</v>
      </c>
      <c r="B9588" s="5" t="s">
        <v>175</v>
      </c>
      <c r="C9588" s="5" t="s">
        <v>88</v>
      </c>
      <c r="D9588" s="5" t="s">
        <v>515</v>
      </c>
      <c r="E9588" s="5" t="s">
        <v>227</v>
      </c>
      <c r="F9588" s="6">
        <v>43872</v>
      </c>
      <c r="G9588" s="5" t="s">
        <v>148</v>
      </c>
      <c r="H9588" s="5" t="s">
        <v>197</v>
      </c>
      <c r="I9588">
        <v>43708</v>
      </c>
      <c r="J9588">
        <v>164</v>
      </c>
      <c r="K9588">
        <v>-433</v>
      </c>
      <c r="L9588">
        <v>-4</v>
      </c>
      <c r="M9588">
        <v>-14332.3</v>
      </c>
      <c r="N9588">
        <v>-7198.509</v>
      </c>
      <c r="O9588">
        <v>-1799.627</v>
      </c>
      <c r="P9588">
        <v>108.25</v>
      </c>
      <c r="Q9588">
        <v>33.1</v>
      </c>
      <c r="R9588">
        <v>-7133.7910000000002</v>
      </c>
      <c r="S9588">
        <v>2020</v>
      </c>
      <c r="T9588">
        <v>2</v>
      </c>
      <c r="U9588">
        <v>7</v>
      </c>
    </row>
    <row r="9589" spans="1:21" x14ac:dyDescent="0.3">
      <c r="A9589" s="5" t="s">
        <v>168</v>
      </c>
      <c r="B9589" s="5" t="s">
        <v>175</v>
      </c>
      <c r="C9589" s="5" t="s">
        <v>88</v>
      </c>
      <c r="D9589" s="5" t="s">
        <v>515</v>
      </c>
      <c r="E9589" s="5" t="s">
        <v>227</v>
      </c>
      <c r="F9589" s="6">
        <v>43872</v>
      </c>
      <c r="G9589" s="5" t="s">
        <v>148</v>
      </c>
      <c r="H9589" s="5" t="s">
        <v>198</v>
      </c>
      <c r="I9589">
        <v>43708</v>
      </c>
      <c r="J9589">
        <v>164</v>
      </c>
      <c r="K9589">
        <v>-213</v>
      </c>
      <c r="L9589">
        <v>-2</v>
      </c>
      <c r="M9589">
        <v>-7050.3</v>
      </c>
      <c r="N9589">
        <v>-3599.2539999999999</v>
      </c>
      <c r="O9589">
        <v>-1799.627</v>
      </c>
      <c r="P9589">
        <v>106.5</v>
      </c>
      <c r="Q9589">
        <v>33.1</v>
      </c>
      <c r="R9589">
        <v>-3451.0459999999998</v>
      </c>
      <c r="S9589">
        <v>2020</v>
      </c>
      <c r="T9589">
        <v>2</v>
      </c>
      <c r="U9589">
        <v>7</v>
      </c>
    </row>
    <row r="9590" spans="1:21" x14ac:dyDescent="0.3">
      <c r="A9590" s="5" t="s">
        <v>168</v>
      </c>
      <c r="B9590" s="5" t="s">
        <v>175</v>
      </c>
      <c r="C9590" s="5" t="s">
        <v>88</v>
      </c>
      <c r="D9590" s="5" t="s">
        <v>515</v>
      </c>
      <c r="E9590" s="5" t="s">
        <v>227</v>
      </c>
      <c r="F9590" s="6">
        <v>43872</v>
      </c>
      <c r="G9590" s="5" t="s">
        <v>148</v>
      </c>
      <c r="H9590" s="5" t="s">
        <v>311</v>
      </c>
      <c r="I9590">
        <v>43708</v>
      </c>
      <c r="J9590">
        <v>164</v>
      </c>
      <c r="K9590">
        <v>-105</v>
      </c>
      <c r="L9590">
        <v>-1</v>
      </c>
      <c r="M9590">
        <v>-3475.5</v>
      </c>
      <c r="N9590">
        <v>-1799.627</v>
      </c>
      <c r="O9590">
        <v>-1799.627</v>
      </c>
      <c r="P9590">
        <v>105</v>
      </c>
      <c r="Q9590">
        <v>33.1</v>
      </c>
      <c r="R9590">
        <v>-1675.873</v>
      </c>
      <c r="S9590">
        <v>2020</v>
      </c>
      <c r="T9590">
        <v>2</v>
      </c>
      <c r="U9590">
        <v>7</v>
      </c>
    </row>
    <row r="9591" spans="1:21" x14ac:dyDescent="0.3">
      <c r="A9591" s="5" t="s">
        <v>168</v>
      </c>
      <c r="B9591" s="5" t="s">
        <v>175</v>
      </c>
      <c r="C9591" s="5" t="s">
        <v>88</v>
      </c>
      <c r="D9591" s="5" t="s">
        <v>515</v>
      </c>
      <c r="E9591" s="5" t="s">
        <v>227</v>
      </c>
      <c r="F9591" s="6">
        <v>43872</v>
      </c>
      <c r="G9591" s="5" t="s">
        <v>148</v>
      </c>
      <c r="H9591" s="5" t="s">
        <v>173</v>
      </c>
      <c r="I9591">
        <v>43708</v>
      </c>
      <c r="J9591">
        <v>164</v>
      </c>
      <c r="K9591">
        <v>-1209</v>
      </c>
      <c r="L9591">
        <v>-12</v>
      </c>
      <c r="M9591">
        <v>-45942</v>
      </c>
      <c r="N9591">
        <v>-21595.526000000002</v>
      </c>
      <c r="O9591">
        <v>-1799.627</v>
      </c>
      <c r="P9591">
        <v>100.75</v>
      </c>
      <c r="Q9591">
        <v>38</v>
      </c>
      <c r="R9591">
        <v>-24346.473999999998</v>
      </c>
      <c r="S9591">
        <v>2020</v>
      </c>
      <c r="T9591">
        <v>2</v>
      </c>
      <c r="U9591">
        <v>7</v>
      </c>
    </row>
    <row r="9592" spans="1:21" x14ac:dyDescent="0.3">
      <c r="A9592" s="5" t="s">
        <v>168</v>
      </c>
      <c r="B9592" s="5" t="s">
        <v>175</v>
      </c>
      <c r="C9592" s="5" t="s">
        <v>88</v>
      </c>
      <c r="D9592" s="5" t="s">
        <v>515</v>
      </c>
      <c r="E9592" s="5" t="s">
        <v>227</v>
      </c>
      <c r="F9592" s="6">
        <v>43872</v>
      </c>
      <c r="G9592" s="5" t="s">
        <v>148</v>
      </c>
      <c r="H9592" s="5" t="s">
        <v>208</v>
      </c>
      <c r="I9592">
        <v>43708</v>
      </c>
      <c r="J9592">
        <v>164</v>
      </c>
      <c r="K9592">
        <v>-115</v>
      </c>
      <c r="L9592">
        <v>-1</v>
      </c>
      <c r="M9592">
        <v>-3450</v>
      </c>
      <c r="N9592">
        <v>-1799.627</v>
      </c>
      <c r="O9592">
        <v>-1799.627</v>
      </c>
      <c r="P9592">
        <v>115</v>
      </c>
      <c r="Q9592">
        <v>30</v>
      </c>
      <c r="R9592">
        <v>-1650.373</v>
      </c>
      <c r="S9592">
        <v>2020</v>
      </c>
      <c r="T9592">
        <v>2</v>
      </c>
      <c r="U9592">
        <v>7</v>
      </c>
    </row>
    <row r="9593" spans="1:21" x14ac:dyDescent="0.3">
      <c r="A9593" s="5" t="s">
        <v>168</v>
      </c>
      <c r="B9593" s="5" t="s">
        <v>175</v>
      </c>
      <c r="C9593" s="5" t="s">
        <v>88</v>
      </c>
      <c r="D9593" s="5" t="s">
        <v>515</v>
      </c>
      <c r="E9593" s="5" t="s">
        <v>227</v>
      </c>
      <c r="F9593" s="6">
        <v>43872</v>
      </c>
      <c r="G9593" s="5" t="s">
        <v>148</v>
      </c>
      <c r="H9593" s="5" t="s">
        <v>212</v>
      </c>
      <c r="I9593">
        <v>43708</v>
      </c>
      <c r="J9593">
        <v>164</v>
      </c>
      <c r="K9593">
        <v>-118</v>
      </c>
      <c r="L9593">
        <v>-1</v>
      </c>
      <c r="M9593">
        <v>-3540</v>
      </c>
      <c r="N9593">
        <v>-1799.627</v>
      </c>
      <c r="O9593">
        <v>-1799.627</v>
      </c>
      <c r="P9593">
        <v>118</v>
      </c>
      <c r="Q9593">
        <v>30</v>
      </c>
      <c r="R9593">
        <v>-1740.373</v>
      </c>
      <c r="S9593">
        <v>2020</v>
      </c>
      <c r="T9593">
        <v>2</v>
      </c>
      <c r="U9593">
        <v>7</v>
      </c>
    </row>
    <row r="9594" spans="1:21" x14ac:dyDescent="0.3">
      <c r="A9594" s="5" t="s">
        <v>168</v>
      </c>
      <c r="B9594" s="5" t="s">
        <v>175</v>
      </c>
      <c r="C9594" s="5" t="s">
        <v>88</v>
      </c>
      <c r="D9594" s="5" t="s">
        <v>515</v>
      </c>
      <c r="E9594" s="5" t="s">
        <v>227</v>
      </c>
      <c r="F9594" s="6">
        <v>43872</v>
      </c>
      <c r="G9594" s="5" t="s">
        <v>148</v>
      </c>
      <c r="H9594" s="5" t="s">
        <v>351</v>
      </c>
      <c r="I9594">
        <v>43708</v>
      </c>
      <c r="J9594">
        <v>164</v>
      </c>
      <c r="K9594">
        <v>-231</v>
      </c>
      <c r="L9594">
        <v>-2</v>
      </c>
      <c r="M9594">
        <v>-7969.5</v>
      </c>
      <c r="N9594">
        <v>-3599.2539999999999</v>
      </c>
      <c r="O9594">
        <v>-1799.627</v>
      </c>
      <c r="P9594">
        <v>115.5</v>
      </c>
      <c r="Q9594">
        <v>34.5</v>
      </c>
      <c r="R9594">
        <v>-4370.2460000000001</v>
      </c>
      <c r="S9594">
        <v>2020</v>
      </c>
      <c r="T9594">
        <v>2</v>
      </c>
      <c r="U9594">
        <v>7</v>
      </c>
    </row>
    <row r="9595" spans="1:21" x14ac:dyDescent="0.3">
      <c r="A9595" s="5" t="s">
        <v>168</v>
      </c>
      <c r="B9595" s="5" t="s">
        <v>206</v>
      </c>
      <c r="C9595" s="5" t="s">
        <v>115</v>
      </c>
      <c r="D9595" s="5" t="s">
        <v>516</v>
      </c>
      <c r="E9595" s="5" t="s">
        <v>172</v>
      </c>
      <c r="F9595" s="6">
        <v>43872</v>
      </c>
      <c r="G9595" s="5" t="s">
        <v>148</v>
      </c>
      <c r="H9595" s="5" t="s">
        <v>215</v>
      </c>
      <c r="I9595">
        <v>43694</v>
      </c>
      <c r="J9595">
        <v>178</v>
      </c>
      <c r="K9595">
        <v>565</v>
      </c>
      <c r="L9595">
        <v>5</v>
      </c>
      <c r="M9595">
        <v>19210</v>
      </c>
      <c r="N9595">
        <v>13898.495999999999</v>
      </c>
      <c r="O9595">
        <v>2779.6990000000001</v>
      </c>
      <c r="P9595">
        <v>113</v>
      </c>
      <c r="Q9595">
        <v>34</v>
      </c>
      <c r="R9595">
        <v>5311.5039999999999</v>
      </c>
      <c r="S9595">
        <v>2020</v>
      </c>
      <c r="T9595">
        <v>2</v>
      </c>
      <c r="U9595">
        <v>7</v>
      </c>
    </row>
    <row r="9596" spans="1:21" x14ac:dyDescent="0.3">
      <c r="A9596" s="5" t="s">
        <v>168</v>
      </c>
      <c r="B9596" s="5" t="s">
        <v>206</v>
      </c>
      <c r="C9596" s="5" t="s">
        <v>115</v>
      </c>
      <c r="D9596" s="5" t="s">
        <v>516</v>
      </c>
      <c r="E9596" s="5" t="s">
        <v>172</v>
      </c>
      <c r="F9596" s="6">
        <v>43872</v>
      </c>
      <c r="G9596" s="5" t="s">
        <v>148</v>
      </c>
      <c r="H9596" s="5" t="s">
        <v>305</v>
      </c>
      <c r="I9596">
        <v>43694</v>
      </c>
      <c r="J9596">
        <v>178</v>
      </c>
      <c r="K9596">
        <v>390</v>
      </c>
      <c r="L9596">
        <v>3</v>
      </c>
      <c r="M9596">
        <v>13260</v>
      </c>
      <c r="N9596">
        <v>8339.098</v>
      </c>
      <c r="O9596">
        <v>2779.6990000000001</v>
      </c>
      <c r="P9596">
        <v>130</v>
      </c>
      <c r="Q9596">
        <v>34</v>
      </c>
      <c r="R9596">
        <v>4920.902</v>
      </c>
      <c r="S9596">
        <v>2020</v>
      </c>
      <c r="T9596">
        <v>2</v>
      </c>
      <c r="U9596">
        <v>7</v>
      </c>
    </row>
    <row r="9597" spans="1:21" x14ac:dyDescent="0.3">
      <c r="A9597" s="5" t="s">
        <v>168</v>
      </c>
      <c r="B9597" s="5" t="s">
        <v>206</v>
      </c>
      <c r="C9597" s="5" t="s">
        <v>115</v>
      </c>
      <c r="D9597" s="5" t="s">
        <v>516</v>
      </c>
      <c r="E9597" s="5" t="s">
        <v>172</v>
      </c>
      <c r="F9597" s="6">
        <v>43872</v>
      </c>
      <c r="G9597" s="5" t="s">
        <v>148</v>
      </c>
      <c r="H9597" s="5" t="s">
        <v>478</v>
      </c>
      <c r="I9597">
        <v>43694</v>
      </c>
      <c r="J9597">
        <v>178</v>
      </c>
      <c r="K9597">
        <v>474</v>
      </c>
      <c r="L9597">
        <v>4</v>
      </c>
      <c r="M9597">
        <v>16116</v>
      </c>
      <c r="N9597">
        <v>11118.797</v>
      </c>
      <c r="O9597">
        <v>2779.6990000000001</v>
      </c>
      <c r="P9597">
        <v>118.5</v>
      </c>
      <c r="Q9597">
        <v>34</v>
      </c>
      <c r="R9597">
        <v>4997.2030000000004</v>
      </c>
      <c r="S9597">
        <v>2020</v>
      </c>
      <c r="T9597">
        <v>2</v>
      </c>
      <c r="U9597">
        <v>7</v>
      </c>
    </row>
    <row r="9598" spans="1:21" x14ac:dyDescent="0.3">
      <c r="A9598" s="5" t="s">
        <v>168</v>
      </c>
      <c r="B9598" s="5" t="s">
        <v>206</v>
      </c>
      <c r="C9598" s="5" t="s">
        <v>115</v>
      </c>
      <c r="D9598" s="5" t="s">
        <v>516</v>
      </c>
      <c r="E9598" s="5" t="s">
        <v>172</v>
      </c>
      <c r="F9598" s="6">
        <v>43872</v>
      </c>
      <c r="G9598" s="5" t="s">
        <v>148</v>
      </c>
      <c r="H9598" s="5" t="s">
        <v>199</v>
      </c>
      <c r="I9598">
        <v>43694</v>
      </c>
      <c r="J9598">
        <v>178</v>
      </c>
      <c r="K9598">
        <v>853</v>
      </c>
      <c r="L9598">
        <v>7</v>
      </c>
      <c r="M9598">
        <v>29002</v>
      </c>
      <c r="N9598">
        <v>19457.895</v>
      </c>
      <c r="O9598">
        <v>2779.6990000000001</v>
      </c>
      <c r="P9598">
        <v>121.85714285714286</v>
      </c>
      <c r="Q9598">
        <v>34</v>
      </c>
      <c r="R9598">
        <v>9544.1049999999996</v>
      </c>
      <c r="S9598">
        <v>2020</v>
      </c>
      <c r="T9598">
        <v>2</v>
      </c>
      <c r="U9598">
        <v>7</v>
      </c>
    </row>
    <row r="9599" spans="1:21" x14ac:dyDescent="0.3">
      <c r="A9599" s="5" t="s">
        <v>168</v>
      </c>
      <c r="B9599" s="5" t="s">
        <v>206</v>
      </c>
      <c r="C9599" s="5" t="s">
        <v>115</v>
      </c>
      <c r="D9599" s="5" t="s">
        <v>516</v>
      </c>
      <c r="E9599" s="5" t="s">
        <v>172</v>
      </c>
      <c r="F9599" s="6">
        <v>43872</v>
      </c>
      <c r="G9599" s="5" t="s">
        <v>148</v>
      </c>
      <c r="H9599" s="5" t="s">
        <v>200</v>
      </c>
      <c r="I9599">
        <v>43694</v>
      </c>
      <c r="J9599">
        <v>178</v>
      </c>
      <c r="K9599">
        <v>1170</v>
      </c>
      <c r="L9599">
        <v>10</v>
      </c>
      <c r="M9599">
        <v>379780</v>
      </c>
      <c r="N9599">
        <v>27796.992999999999</v>
      </c>
      <c r="O9599">
        <v>2779.6990000000001</v>
      </c>
      <c r="P9599">
        <v>117</v>
      </c>
      <c r="Q9599">
        <v>324.59829999999999</v>
      </c>
      <c r="R9599">
        <v>351983.00699999998</v>
      </c>
      <c r="S9599">
        <v>2020</v>
      </c>
      <c r="T9599">
        <v>2</v>
      </c>
      <c r="U9599">
        <v>7</v>
      </c>
    </row>
    <row r="9600" spans="1:21" x14ac:dyDescent="0.3">
      <c r="A9600" s="5" t="s">
        <v>168</v>
      </c>
      <c r="B9600" s="5" t="s">
        <v>206</v>
      </c>
      <c r="C9600" s="5" t="s">
        <v>115</v>
      </c>
      <c r="D9600" s="5" t="s">
        <v>516</v>
      </c>
      <c r="E9600" s="5" t="s">
        <v>227</v>
      </c>
      <c r="F9600" s="6">
        <v>43872</v>
      </c>
      <c r="G9600" s="5" t="s">
        <v>148</v>
      </c>
      <c r="H9600" s="5" t="s">
        <v>200</v>
      </c>
      <c r="I9600">
        <v>43694</v>
      </c>
      <c r="J9600">
        <v>178</v>
      </c>
      <c r="K9600">
        <v>-1170</v>
      </c>
      <c r="L9600">
        <v>-10</v>
      </c>
      <c r="M9600">
        <v>-379780</v>
      </c>
      <c r="N9600">
        <v>-27796.992999999999</v>
      </c>
      <c r="O9600">
        <v>-2779.6990000000001</v>
      </c>
      <c r="P9600">
        <v>117</v>
      </c>
      <c r="Q9600">
        <v>324.59829999999999</v>
      </c>
      <c r="R9600">
        <v>-351983.00699999998</v>
      </c>
      <c r="S9600">
        <v>2020</v>
      </c>
      <c r="T9600">
        <v>2</v>
      </c>
      <c r="U9600">
        <v>7</v>
      </c>
    </row>
    <row r="9601" spans="1:21" x14ac:dyDescent="0.3">
      <c r="A9601" s="5" t="s">
        <v>168</v>
      </c>
      <c r="B9601" s="5" t="s">
        <v>206</v>
      </c>
      <c r="C9601" s="5" t="s">
        <v>115</v>
      </c>
      <c r="D9601" s="5" t="s">
        <v>516</v>
      </c>
      <c r="E9601" s="5" t="s">
        <v>172</v>
      </c>
      <c r="F9601" s="6">
        <v>43872</v>
      </c>
      <c r="G9601" s="5" t="s">
        <v>148</v>
      </c>
      <c r="H9601" s="5" t="s">
        <v>200</v>
      </c>
      <c r="I9601">
        <v>43694</v>
      </c>
      <c r="J9601">
        <v>178</v>
      </c>
      <c r="K9601">
        <v>1170</v>
      </c>
      <c r="L9601">
        <v>10</v>
      </c>
      <c r="M9601">
        <v>39780</v>
      </c>
      <c r="N9601">
        <v>27796.992999999999</v>
      </c>
      <c r="O9601">
        <v>2779.6990000000001</v>
      </c>
      <c r="P9601">
        <v>117</v>
      </c>
      <c r="Q9601">
        <v>34</v>
      </c>
      <c r="R9601">
        <v>11983.007</v>
      </c>
      <c r="S9601">
        <v>2020</v>
      </c>
      <c r="T9601">
        <v>2</v>
      </c>
      <c r="U9601">
        <v>7</v>
      </c>
    </row>
    <row r="9602" spans="1:21" x14ac:dyDescent="0.3">
      <c r="A9602" s="5" t="s">
        <v>168</v>
      </c>
      <c r="B9602" s="5" t="s">
        <v>169</v>
      </c>
      <c r="C9602" s="5" t="s">
        <v>170</v>
      </c>
      <c r="D9602" s="5" t="s">
        <v>509</v>
      </c>
      <c r="E9602" s="5" t="s">
        <v>172</v>
      </c>
      <c r="F9602" s="6">
        <v>43873</v>
      </c>
      <c r="G9602" s="5" t="s">
        <v>148</v>
      </c>
      <c r="H9602" s="5" t="s">
        <v>194</v>
      </c>
      <c r="I9602">
        <v>43688</v>
      </c>
      <c r="J9602">
        <v>185</v>
      </c>
      <c r="K9602">
        <v>468</v>
      </c>
      <c r="L9602">
        <v>4</v>
      </c>
      <c r="M9602">
        <v>15490.8</v>
      </c>
      <c r="N9602">
        <v>9504.3700000000008</v>
      </c>
      <c r="O9602">
        <v>2376.0929999999998</v>
      </c>
      <c r="P9602">
        <v>117</v>
      </c>
      <c r="Q9602">
        <v>33.1</v>
      </c>
      <c r="R9602">
        <v>5986.43</v>
      </c>
      <c r="S9602">
        <v>2020</v>
      </c>
      <c r="T9602">
        <v>2</v>
      </c>
      <c r="U9602">
        <v>7</v>
      </c>
    </row>
    <row r="9603" spans="1:21" x14ac:dyDescent="0.3">
      <c r="A9603" s="5" t="s">
        <v>168</v>
      </c>
      <c r="B9603" s="5" t="s">
        <v>206</v>
      </c>
      <c r="C9603" s="5" t="s">
        <v>115</v>
      </c>
      <c r="D9603" s="5" t="s">
        <v>516</v>
      </c>
      <c r="E9603" s="5" t="s">
        <v>172</v>
      </c>
      <c r="F9603" s="6">
        <v>43873</v>
      </c>
      <c r="G9603" s="5" t="s">
        <v>148</v>
      </c>
      <c r="H9603" s="5" t="s">
        <v>333</v>
      </c>
      <c r="I9603">
        <v>43694</v>
      </c>
      <c r="J9603">
        <v>179</v>
      </c>
      <c r="K9603">
        <v>232</v>
      </c>
      <c r="L9603">
        <v>2</v>
      </c>
      <c r="M9603">
        <v>7772</v>
      </c>
      <c r="N9603">
        <v>5559.3990000000003</v>
      </c>
      <c r="O9603">
        <v>2779.6990000000001</v>
      </c>
      <c r="P9603">
        <v>116</v>
      </c>
      <c r="Q9603">
        <v>33.5</v>
      </c>
      <c r="R9603">
        <v>2212.6010000000001</v>
      </c>
      <c r="S9603">
        <v>2020</v>
      </c>
      <c r="T9603">
        <v>2</v>
      </c>
      <c r="U9603">
        <v>7</v>
      </c>
    </row>
    <row r="9604" spans="1:21" x14ac:dyDescent="0.3">
      <c r="A9604" s="5" t="s">
        <v>168</v>
      </c>
      <c r="B9604" s="5" t="s">
        <v>206</v>
      </c>
      <c r="C9604" s="5" t="s">
        <v>115</v>
      </c>
      <c r="D9604" s="5" t="s">
        <v>516</v>
      </c>
      <c r="E9604" s="5" t="s">
        <v>172</v>
      </c>
      <c r="F9604" s="6">
        <v>43873</v>
      </c>
      <c r="G9604" s="5" t="s">
        <v>148</v>
      </c>
      <c r="H9604" s="5" t="s">
        <v>230</v>
      </c>
      <c r="I9604">
        <v>43694</v>
      </c>
      <c r="J9604">
        <v>179</v>
      </c>
      <c r="K9604">
        <v>2478</v>
      </c>
      <c r="L9604">
        <v>20</v>
      </c>
      <c r="M9604">
        <v>80535</v>
      </c>
      <c r="N9604">
        <v>55593.985000000001</v>
      </c>
      <c r="O9604">
        <v>2779.6990000000001</v>
      </c>
      <c r="P9604">
        <v>123.9</v>
      </c>
      <c r="Q9604">
        <v>32.5</v>
      </c>
      <c r="R9604">
        <v>24941.014999999999</v>
      </c>
      <c r="S9604">
        <v>2020</v>
      </c>
      <c r="T9604">
        <v>2</v>
      </c>
      <c r="U9604">
        <v>7</v>
      </c>
    </row>
    <row r="9605" spans="1:21" x14ac:dyDescent="0.3">
      <c r="A9605" s="5" t="s">
        <v>168</v>
      </c>
      <c r="B9605" s="5" t="s">
        <v>206</v>
      </c>
      <c r="C9605" s="5" t="s">
        <v>115</v>
      </c>
      <c r="D9605" s="5" t="s">
        <v>516</v>
      </c>
      <c r="E9605" s="5" t="s">
        <v>172</v>
      </c>
      <c r="F9605" s="6">
        <v>43873</v>
      </c>
      <c r="G9605" s="5" t="s">
        <v>148</v>
      </c>
      <c r="H9605" s="5" t="s">
        <v>184</v>
      </c>
      <c r="I9605">
        <v>43694</v>
      </c>
      <c r="J9605">
        <v>179</v>
      </c>
      <c r="K9605">
        <v>3104</v>
      </c>
      <c r="L9605">
        <v>25</v>
      </c>
      <c r="M9605">
        <v>100880</v>
      </c>
      <c r="N9605">
        <v>69492.481</v>
      </c>
      <c r="O9605">
        <v>2779.6990000000001</v>
      </c>
      <c r="P9605">
        <v>124.16</v>
      </c>
      <c r="Q9605">
        <v>32.5</v>
      </c>
      <c r="R9605">
        <v>31387.519</v>
      </c>
      <c r="S9605">
        <v>2020</v>
      </c>
      <c r="T9605">
        <v>2</v>
      </c>
      <c r="U9605">
        <v>7</v>
      </c>
    </row>
    <row r="9606" spans="1:21" x14ac:dyDescent="0.3">
      <c r="A9606" s="5" t="s">
        <v>168</v>
      </c>
      <c r="B9606" s="5" t="s">
        <v>206</v>
      </c>
      <c r="C9606" s="5" t="s">
        <v>115</v>
      </c>
      <c r="D9606" s="5" t="s">
        <v>516</v>
      </c>
      <c r="E9606" s="5" t="s">
        <v>172</v>
      </c>
      <c r="F9606" s="6">
        <v>43873</v>
      </c>
      <c r="G9606" s="5" t="s">
        <v>148</v>
      </c>
      <c r="H9606" s="5" t="s">
        <v>216</v>
      </c>
      <c r="I9606">
        <v>43694</v>
      </c>
      <c r="J9606">
        <v>179</v>
      </c>
      <c r="K9606">
        <v>220</v>
      </c>
      <c r="L9606">
        <v>2</v>
      </c>
      <c r="M9606">
        <v>7370</v>
      </c>
      <c r="N9606">
        <v>5559.3990000000003</v>
      </c>
      <c r="O9606">
        <v>2779.6990000000001</v>
      </c>
      <c r="P9606">
        <v>110</v>
      </c>
      <c r="Q9606">
        <v>33.5</v>
      </c>
      <c r="R9606">
        <v>1810.6010000000001</v>
      </c>
      <c r="S9606">
        <v>2020</v>
      </c>
      <c r="T9606">
        <v>2</v>
      </c>
      <c r="U9606">
        <v>7</v>
      </c>
    </row>
    <row r="9607" spans="1:21" x14ac:dyDescent="0.3">
      <c r="A9607" s="5" t="s">
        <v>168</v>
      </c>
      <c r="B9607" s="5" t="s">
        <v>206</v>
      </c>
      <c r="C9607" s="5" t="s">
        <v>115</v>
      </c>
      <c r="D9607" s="5" t="s">
        <v>516</v>
      </c>
      <c r="E9607" s="5" t="s">
        <v>172</v>
      </c>
      <c r="F9607" s="6">
        <v>43873</v>
      </c>
      <c r="G9607" s="5" t="s">
        <v>148</v>
      </c>
      <c r="H9607" s="5" t="s">
        <v>181</v>
      </c>
      <c r="I9607">
        <v>43694</v>
      </c>
      <c r="J9607">
        <v>179</v>
      </c>
      <c r="K9607">
        <v>322</v>
      </c>
      <c r="L9607">
        <v>3</v>
      </c>
      <c r="M9607">
        <v>10787</v>
      </c>
      <c r="N9607">
        <v>8339.098</v>
      </c>
      <c r="O9607">
        <v>2779.6990000000001</v>
      </c>
      <c r="P9607">
        <v>107.33333333333333</v>
      </c>
      <c r="Q9607">
        <v>33.5</v>
      </c>
      <c r="R9607">
        <v>2447.902</v>
      </c>
      <c r="S9607">
        <v>2020</v>
      </c>
      <c r="T9607">
        <v>2</v>
      </c>
      <c r="U9607">
        <v>7</v>
      </c>
    </row>
    <row r="9608" spans="1:21" x14ac:dyDescent="0.3">
      <c r="A9608" s="5" t="s">
        <v>168</v>
      </c>
      <c r="B9608" s="5" t="s">
        <v>206</v>
      </c>
      <c r="C9608" s="5" t="s">
        <v>115</v>
      </c>
      <c r="D9608" s="5" t="s">
        <v>516</v>
      </c>
      <c r="E9608" s="5" t="s">
        <v>172</v>
      </c>
      <c r="F9608" s="6">
        <v>43873</v>
      </c>
      <c r="G9608" s="5" t="s">
        <v>148</v>
      </c>
      <c r="H9608" s="5" t="s">
        <v>321</v>
      </c>
      <c r="I9608">
        <v>43694</v>
      </c>
      <c r="J9608">
        <v>179</v>
      </c>
      <c r="K9608">
        <v>250</v>
      </c>
      <c r="L9608">
        <v>2</v>
      </c>
      <c r="M9608">
        <v>8250</v>
      </c>
      <c r="N9608">
        <v>5559.3990000000003</v>
      </c>
      <c r="O9608">
        <v>2779.6990000000001</v>
      </c>
      <c r="P9608">
        <v>125</v>
      </c>
      <c r="Q9608">
        <v>33</v>
      </c>
      <c r="R9608">
        <v>2690.6010000000001</v>
      </c>
      <c r="S9608">
        <v>2020</v>
      </c>
      <c r="T9608">
        <v>2</v>
      </c>
      <c r="U9608">
        <v>7</v>
      </c>
    </row>
    <row r="9609" spans="1:21" x14ac:dyDescent="0.3">
      <c r="A9609" s="5" t="s">
        <v>168</v>
      </c>
      <c r="B9609" s="5" t="s">
        <v>206</v>
      </c>
      <c r="C9609" s="5" t="s">
        <v>115</v>
      </c>
      <c r="D9609" s="5" t="s">
        <v>516</v>
      </c>
      <c r="E9609" s="5" t="s">
        <v>172</v>
      </c>
      <c r="F9609" s="6">
        <v>43873</v>
      </c>
      <c r="G9609" s="5" t="s">
        <v>148</v>
      </c>
      <c r="H9609" s="5" t="s">
        <v>185</v>
      </c>
      <c r="I9609">
        <v>43694</v>
      </c>
      <c r="J9609">
        <v>179</v>
      </c>
      <c r="K9609">
        <v>378</v>
      </c>
      <c r="L9609">
        <v>3</v>
      </c>
      <c r="M9609">
        <v>12663</v>
      </c>
      <c r="N9609">
        <v>8339.098</v>
      </c>
      <c r="O9609">
        <v>2779.6990000000001</v>
      </c>
      <c r="P9609">
        <v>126</v>
      </c>
      <c r="Q9609">
        <v>33.5</v>
      </c>
      <c r="R9609">
        <v>4323.902</v>
      </c>
      <c r="S9609">
        <v>2020</v>
      </c>
      <c r="T9609">
        <v>2</v>
      </c>
      <c r="U9609">
        <v>7</v>
      </c>
    </row>
    <row r="9610" spans="1:21" x14ac:dyDescent="0.3">
      <c r="A9610" s="5" t="s">
        <v>168</v>
      </c>
      <c r="B9610" s="5" t="s">
        <v>206</v>
      </c>
      <c r="C9610" s="5" t="s">
        <v>115</v>
      </c>
      <c r="D9610" s="5" t="s">
        <v>516</v>
      </c>
      <c r="E9610" s="5" t="s">
        <v>172</v>
      </c>
      <c r="F9610" s="6">
        <v>43873</v>
      </c>
      <c r="G9610" s="5" t="s">
        <v>148</v>
      </c>
      <c r="H9610" s="5" t="s">
        <v>187</v>
      </c>
      <c r="I9610">
        <v>43694</v>
      </c>
      <c r="J9610">
        <v>179</v>
      </c>
      <c r="K9610">
        <v>372</v>
      </c>
      <c r="L9610">
        <v>3</v>
      </c>
      <c r="M9610">
        <v>12462</v>
      </c>
      <c r="N9610">
        <v>8339.098</v>
      </c>
      <c r="O9610">
        <v>2779.6990000000001</v>
      </c>
      <c r="P9610">
        <v>124</v>
      </c>
      <c r="Q9610">
        <v>33.5</v>
      </c>
      <c r="R9610">
        <v>4122.902</v>
      </c>
      <c r="S9610">
        <v>2020</v>
      </c>
      <c r="T9610">
        <v>2</v>
      </c>
      <c r="U9610">
        <v>7</v>
      </c>
    </row>
    <row r="9611" spans="1:21" x14ac:dyDescent="0.3">
      <c r="A9611" s="5" t="s">
        <v>168</v>
      </c>
      <c r="B9611" s="5" t="s">
        <v>206</v>
      </c>
      <c r="C9611" s="5" t="s">
        <v>116</v>
      </c>
      <c r="D9611" s="5" t="s">
        <v>519</v>
      </c>
      <c r="E9611" s="5" t="s">
        <v>172</v>
      </c>
      <c r="F9611" s="6">
        <v>43873</v>
      </c>
      <c r="G9611" s="5" t="s">
        <v>148</v>
      </c>
      <c r="H9611" s="5" t="s">
        <v>204</v>
      </c>
      <c r="I9611">
        <v>43701</v>
      </c>
      <c r="J9611">
        <v>172</v>
      </c>
      <c r="K9611">
        <v>232</v>
      </c>
      <c r="L9611">
        <v>2</v>
      </c>
      <c r="M9611">
        <v>7772</v>
      </c>
      <c r="N9611">
        <v>5243.5910000000003</v>
      </c>
      <c r="O9611">
        <v>2621.7959999999998</v>
      </c>
      <c r="P9611">
        <v>116</v>
      </c>
      <c r="Q9611">
        <v>33.5</v>
      </c>
      <c r="R9611">
        <v>2528.4090000000001</v>
      </c>
      <c r="S9611">
        <v>2020</v>
      </c>
      <c r="T9611">
        <v>2</v>
      </c>
      <c r="U9611">
        <v>7</v>
      </c>
    </row>
    <row r="9612" spans="1:21" x14ac:dyDescent="0.3">
      <c r="A9612" s="5" t="s">
        <v>168</v>
      </c>
      <c r="B9612" s="5" t="s">
        <v>206</v>
      </c>
      <c r="C9612" s="5" t="s">
        <v>116</v>
      </c>
      <c r="D9612" s="5" t="s">
        <v>519</v>
      </c>
      <c r="E9612" s="5" t="s">
        <v>172</v>
      </c>
      <c r="F9612" s="6">
        <v>43873</v>
      </c>
      <c r="G9612" s="5" t="s">
        <v>148</v>
      </c>
      <c r="H9612" s="5" t="s">
        <v>202</v>
      </c>
      <c r="I9612">
        <v>43701</v>
      </c>
      <c r="J9612">
        <v>172</v>
      </c>
      <c r="K9612">
        <v>852</v>
      </c>
      <c r="L9612">
        <v>8</v>
      </c>
      <c r="M9612">
        <v>28542</v>
      </c>
      <c r="N9612">
        <v>20974.365000000002</v>
      </c>
      <c r="O9612">
        <v>2621.7959999999998</v>
      </c>
      <c r="P9612">
        <v>106.5</v>
      </c>
      <c r="Q9612">
        <v>33.5</v>
      </c>
      <c r="R9612">
        <v>7567.6350000000002</v>
      </c>
      <c r="S9612">
        <v>2020</v>
      </c>
      <c r="T9612">
        <v>2</v>
      </c>
      <c r="U9612">
        <v>7</v>
      </c>
    </row>
    <row r="9613" spans="1:21" x14ac:dyDescent="0.3">
      <c r="A9613" s="5" t="s">
        <v>168</v>
      </c>
      <c r="B9613" s="5" t="s">
        <v>206</v>
      </c>
      <c r="C9613" s="5" t="s">
        <v>116</v>
      </c>
      <c r="D9613" s="5" t="s">
        <v>519</v>
      </c>
      <c r="E9613" s="5" t="s">
        <v>172</v>
      </c>
      <c r="F9613" s="6">
        <v>43873</v>
      </c>
      <c r="G9613" s="5" t="s">
        <v>148</v>
      </c>
      <c r="H9613" s="5" t="s">
        <v>205</v>
      </c>
      <c r="I9613">
        <v>43701</v>
      </c>
      <c r="J9613">
        <v>172</v>
      </c>
      <c r="K9613">
        <v>228</v>
      </c>
      <c r="L9613">
        <v>2</v>
      </c>
      <c r="M9613">
        <v>7638</v>
      </c>
      <c r="N9613">
        <v>5243.5910000000003</v>
      </c>
      <c r="O9613">
        <v>2621.7959999999998</v>
      </c>
      <c r="P9613">
        <v>114</v>
      </c>
      <c r="Q9613">
        <v>33.5</v>
      </c>
      <c r="R9613">
        <v>2394.4090000000001</v>
      </c>
      <c r="S9613">
        <v>2020</v>
      </c>
      <c r="T9613">
        <v>2</v>
      </c>
      <c r="U9613">
        <v>7</v>
      </c>
    </row>
    <row r="9614" spans="1:21" x14ac:dyDescent="0.3">
      <c r="A9614" s="5" t="s">
        <v>168</v>
      </c>
      <c r="B9614" s="5" t="s">
        <v>169</v>
      </c>
      <c r="C9614" s="5" t="s">
        <v>170</v>
      </c>
      <c r="D9614" s="5" t="s">
        <v>465</v>
      </c>
      <c r="E9614" s="5" t="s">
        <v>172</v>
      </c>
      <c r="F9614" s="6">
        <v>43874</v>
      </c>
      <c r="G9614" s="5" t="s">
        <v>148</v>
      </c>
      <c r="H9614" s="5" t="s">
        <v>194</v>
      </c>
      <c r="I9614">
        <v>43680</v>
      </c>
      <c r="J9614">
        <v>194</v>
      </c>
      <c r="K9614">
        <v>209</v>
      </c>
      <c r="L9614">
        <v>1</v>
      </c>
      <c r="M9614">
        <v>5016</v>
      </c>
      <c r="N9614">
        <v>2693.5329999999999</v>
      </c>
      <c r="O9614">
        <v>2693.5329999999999</v>
      </c>
      <c r="P9614">
        <v>209</v>
      </c>
      <c r="Q9614">
        <v>24</v>
      </c>
      <c r="R9614">
        <v>2322.4670000000001</v>
      </c>
      <c r="S9614">
        <v>2020</v>
      </c>
      <c r="T9614">
        <v>2</v>
      </c>
      <c r="U9614">
        <v>7</v>
      </c>
    </row>
    <row r="9615" spans="1:21" x14ac:dyDescent="0.3">
      <c r="A9615" s="5" t="s">
        <v>168</v>
      </c>
      <c r="B9615" s="5" t="s">
        <v>169</v>
      </c>
      <c r="C9615" s="5" t="s">
        <v>170</v>
      </c>
      <c r="D9615" s="5" t="s">
        <v>465</v>
      </c>
      <c r="E9615" s="5" t="s">
        <v>172</v>
      </c>
      <c r="F9615" s="6">
        <v>43874</v>
      </c>
      <c r="G9615" s="5" t="s">
        <v>148</v>
      </c>
      <c r="H9615" s="5" t="s">
        <v>194</v>
      </c>
      <c r="I9615">
        <v>43680</v>
      </c>
      <c r="J9615">
        <v>194</v>
      </c>
      <c r="K9615">
        <v>241</v>
      </c>
      <c r="L9615">
        <v>2</v>
      </c>
      <c r="M9615">
        <v>7977.1</v>
      </c>
      <c r="N9615">
        <v>5387.0659999999998</v>
      </c>
      <c r="O9615">
        <v>2693.5329999999999</v>
      </c>
      <c r="P9615">
        <v>120.5</v>
      </c>
      <c r="Q9615">
        <v>33.1</v>
      </c>
      <c r="R9615">
        <v>2590.0340000000001</v>
      </c>
      <c r="S9615">
        <v>2020</v>
      </c>
      <c r="T9615">
        <v>2</v>
      </c>
      <c r="U9615">
        <v>7</v>
      </c>
    </row>
    <row r="9616" spans="1:21" x14ac:dyDescent="0.3">
      <c r="A9616" s="5" t="s">
        <v>168</v>
      </c>
      <c r="B9616" s="5" t="s">
        <v>206</v>
      </c>
      <c r="C9616" s="5" t="s">
        <v>115</v>
      </c>
      <c r="D9616" s="5" t="s">
        <v>516</v>
      </c>
      <c r="E9616" s="5" t="s">
        <v>172</v>
      </c>
      <c r="F9616" s="6">
        <v>43874</v>
      </c>
      <c r="G9616" s="5" t="s">
        <v>148</v>
      </c>
      <c r="H9616" s="5" t="s">
        <v>194</v>
      </c>
      <c r="I9616">
        <v>43694</v>
      </c>
      <c r="J9616">
        <v>180</v>
      </c>
      <c r="K9616">
        <v>558.79999999999995</v>
      </c>
      <c r="L9616">
        <v>4</v>
      </c>
      <c r="M9616">
        <v>18496.28</v>
      </c>
      <c r="N9616">
        <v>11118.797</v>
      </c>
      <c r="O9616">
        <v>2779.6990000000001</v>
      </c>
      <c r="P9616">
        <v>139.69999999999999</v>
      </c>
      <c r="Q9616">
        <v>33.1</v>
      </c>
      <c r="R9616">
        <v>7377.4830000000002</v>
      </c>
      <c r="S9616">
        <v>2020</v>
      </c>
      <c r="T9616">
        <v>2</v>
      </c>
      <c r="U9616">
        <v>7</v>
      </c>
    </row>
    <row r="9617" spans="1:21" x14ac:dyDescent="0.3">
      <c r="A9617" s="5" t="s">
        <v>168</v>
      </c>
      <c r="B9617" s="5" t="s">
        <v>169</v>
      </c>
      <c r="C9617" s="5" t="s">
        <v>170</v>
      </c>
      <c r="D9617" s="5" t="s">
        <v>509</v>
      </c>
      <c r="E9617" s="5" t="s">
        <v>172</v>
      </c>
      <c r="F9617" s="6">
        <v>43875</v>
      </c>
      <c r="G9617" s="5" t="s">
        <v>148</v>
      </c>
      <c r="H9617" s="5" t="s">
        <v>235</v>
      </c>
      <c r="I9617">
        <v>43688</v>
      </c>
      <c r="J9617">
        <v>187</v>
      </c>
      <c r="K9617">
        <v>104</v>
      </c>
      <c r="L9617">
        <v>1</v>
      </c>
      <c r="M9617">
        <v>3442.4</v>
      </c>
      <c r="N9617">
        <v>2376.0929999999998</v>
      </c>
      <c r="O9617">
        <v>2376.0929999999998</v>
      </c>
      <c r="P9617">
        <v>104</v>
      </c>
      <c r="Q9617">
        <v>33.1</v>
      </c>
      <c r="R9617">
        <v>1066.307</v>
      </c>
      <c r="S9617">
        <v>2020</v>
      </c>
      <c r="T9617">
        <v>2</v>
      </c>
      <c r="U9617">
        <v>7</v>
      </c>
    </row>
    <row r="9618" spans="1:21" x14ac:dyDescent="0.3">
      <c r="A9618" s="5" t="s">
        <v>168</v>
      </c>
      <c r="B9618" s="5" t="s">
        <v>169</v>
      </c>
      <c r="C9618" s="5" t="s">
        <v>170</v>
      </c>
      <c r="D9618" s="5" t="s">
        <v>509</v>
      </c>
      <c r="E9618" s="5" t="s">
        <v>172</v>
      </c>
      <c r="F9618" s="6">
        <v>43875</v>
      </c>
      <c r="G9618" s="5" t="s">
        <v>148</v>
      </c>
      <c r="H9618" s="5" t="s">
        <v>190</v>
      </c>
      <c r="I9618">
        <v>43688</v>
      </c>
      <c r="J9618">
        <v>187</v>
      </c>
      <c r="K9618">
        <v>111</v>
      </c>
      <c r="L9618">
        <v>1</v>
      </c>
      <c r="M9618">
        <v>3774</v>
      </c>
      <c r="N9618">
        <v>2376.0929999999998</v>
      </c>
      <c r="O9618">
        <v>2376.0929999999998</v>
      </c>
      <c r="P9618">
        <v>111</v>
      </c>
      <c r="Q9618">
        <v>34</v>
      </c>
      <c r="R9618">
        <v>1397.9069999999999</v>
      </c>
      <c r="S9618">
        <v>2020</v>
      </c>
      <c r="T9618">
        <v>2</v>
      </c>
      <c r="U9618">
        <v>7</v>
      </c>
    </row>
    <row r="9619" spans="1:21" x14ac:dyDescent="0.3">
      <c r="A9619" s="5" t="s">
        <v>168</v>
      </c>
      <c r="B9619" s="5" t="s">
        <v>169</v>
      </c>
      <c r="C9619" s="5" t="s">
        <v>170</v>
      </c>
      <c r="D9619" s="5" t="s">
        <v>509</v>
      </c>
      <c r="E9619" s="5" t="s">
        <v>172</v>
      </c>
      <c r="F9619" s="6">
        <v>43875</v>
      </c>
      <c r="G9619" s="5" t="s">
        <v>148</v>
      </c>
      <c r="H9619" s="5" t="s">
        <v>371</v>
      </c>
      <c r="I9619">
        <v>43688</v>
      </c>
      <c r="J9619">
        <v>187</v>
      </c>
      <c r="K9619">
        <v>1104.5</v>
      </c>
      <c r="L9619">
        <v>7</v>
      </c>
      <c r="M9619">
        <v>25513.95</v>
      </c>
      <c r="N9619">
        <v>16632.648000000001</v>
      </c>
      <c r="O9619">
        <v>2376.0929999999998</v>
      </c>
      <c r="P9619">
        <v>157.78571428571428</v>
      </c>
      <c r="Q9619">
        <v>23.1</v>
      </c>
      <c r="R9619">
        <v>8881.3019999999997</v>
      </c>
      <c r="S9619">
        <v>2020</v>
      </c>
      <c r="T9619">
        <v>2</v>
      </c>
      <c r="U9619">
        <v>7</v>
      </c>
    </row>
    <row r="9620" spans="1:21" x14ac:dyDescent="0.3">
      <c r="A9620" s="5" t="s">
        <v>168</v>
      </c>
      <c r="B9620" s="5" t="s">
        <v>169</v>
      </c>
      <c r="C9620" s="5" t="s">
        <v>170</v>
      </c>
      <c r="D9620" s="5" t="s">
        <v>470</v>
      </c>
      <c r="E9620" s="5" t="s">
        <v>172</v>
      </c>
      <c r="F9620" s="6">
        <v>43875</v>
      </c>
      <c r="G9620" s="5" t="s">
        <v>148</v>
      </c>
      <c r="H9620" s="5" t="s">
        <v>371</v>
      </c>
      <c r="I9620">
        <v>43694</v>
      </c>
      <c r="J9620">
        <v>181</v>
      </c>
      <c r="K9620">
        <v>1104.5</v>
      </c>
      <c r="L9620">
        <v>3</v>
      </c>
      <c r="M9620">
        <v>10934.55</v>
      </c>
      <c r="N9620">
        <v>6166.6580000000004</v>
      </c>
      <c r="O9620">
        <v>2055.5529999999999</v>
      </c>
      <c r="P9620">
        <v>368.16666666666669</v>
      </c>
      <c r="Q9620">
        <v>9.9</v>
      </c>
      <c r="R9620">
        <v>4767.8919999999998</v>
      </c>
      <c r="S9620">
        <v>2020</v>
      </c>
      <c r="T9620">
        <v>2</v>
      </c>
      <c r="U9620">
        <v>7</v>
      </c>
    </row>
    <row r="9621" spans="1:21" x14ac:dyDescent="0.3">
      <c r="A9621" s="5" t="s">
        <v>168</v>
      </c>
      <c r="B9621" s="5" t="s">
        <v>169</v>
      </c>
      <c r="C9621" s="5" t="s">
        <v>170</v>
      </c>
      <c r="D9621" s="5" t="s">
        <v>470</v>
      </c>
      <c r="E9621" s="5" t="s">
        <v>172</v>
      </c>
      <c r="F9621" s="6">
        <v>43875</v>
      </c>
      <c r="G9621" s="5" t="s">
        <v>148</v>
      </c>
      <c r="H9621" s="5" t="s">
        <v>178</v>
      </c>
      <c r="I9621">
        <v>43694</v>
      </c>
      <c r="J9621">
        <v>181</v>
      </c>
      <c r="K9621">
        <v>322</v>
      </c>
      <c r="L9621">
        <v>3</v>
      </c>
      <c r="M9621">
        <v>12313.2</v>
      </c>
      <c r="N9621">
        <v>6166.6580000000004</v>
      </c>
      <c r="O9621">
        <v>2055.5529999999999</v>
      </c>
      <c r="P9621">
        <v>107.33333333333333</v>
      </c>
      <c r="Q9621">
        <v>38.239800000000002</v>
      </c>
      <c r="R9621">
        <v>6146.5420000000004</v>
      </c>
      <c r="S9621">
        <v>2020</v>
      </c>
      <c r="T9621">
        <v>2</v>
      </c>
      <c r="U9621">
        <v>7</v>
      </c>
    </row>
    <row r="9622" spans="1:21" x14ac:dyDescent="0.3">
      <c r="A9622" s="5" t="s">
        <v>168</v>
      </c>
      <c r="B9622" s="5" t="s">
        <v>169</v>
      </c>
      <c r="C9622" s="5" t="s">
        <v>170</v>
      </c>
      <c r="D9622" s="5" t="s">
        <v>470</v>
      </c>
      <c r="E9622" s="5" t="s">
        <v>227</v>
      </c>
      <c r="F9622" s="6">
        <v>43875</v>
      </c>
      <c r="G9622" s="5" t="s">
        <v>148</v>
      </c>
      <c r="H9622" s="5" t="s">
        <v>178</v>
      </c>
      <c r="I9622">
        <v>43694</v>
      </c>
      <c r="J9622">
        <v>181</v>
      </c>
      <c r="K9622">
        <v>-322</v>
      </c>
      <c r="L9622">
        <v>-3</v>
      </c>
      <c r="M9622">
        <v>-12313.2</v>
      </c>
      <c r="N9622">
        <v>-6166.6580000000004</v>
      </c>
      <c r="O9622">
        <v>-2055.5529999999999</v>
      </c>
      <c r="P9622">
        <v>107.33333333333333</v>
      </c>
      <c r="Q9622">
        <v>38.239800000000002</v>
      </c>
      <c r="R9622">
        <v>-6146.5420000000004</v>
      </c>
      <c r="S9622">
        <v>2020</v>
      </c>
      <c r="T9622">
        <v>2</v>
      </c>
      <c r="U9622">
        <v>7</v>
      </c>
    </row>
    <row r="9623" spans="1:21" x14ac:dyDescent="0.3">
      <c r="A9623" s="5" t="s">
        <v>168</v>
      </c>
      <c r="B9623" s="5" t="s">
        <v>169</v>
      </c>
      <c r="C9623" s="5" t="s">
        <v>170</v>
      </c>
      <c r="D9623" s="5" t="s">
        <v>470</v>
      </c>
      <c r="E9623" s="5" t="s">
        <v>172</v>
      </c>
      <c r="F9623" s="6">
        <v>43875</v>
      </c>
      <c r="G9623" s="5" t="s">
        <v>148</v>
      </c>
      <c r="H9623" s="5" t="s">
        <v>178</v>
      </c>
      <c r="I9623">
        <v>43694</v>
      </c>
      <c r="J9623">
        <v>181</v>
      </c>
      <c r="K9623">
        <v>322</v>
      </c>
      <c r="L9623">
        <v>3</v>
      </c>
      <c r="M9623">
        <v>10658.2</v>
      </c>
      <c r="N9623">
        <v>6166.6580000000004</v>
      </c>
      <c r="O9623">
        <v>2055.5529999999999</v>
      </c>
      <c r="P9623">
        <v>107.33333333333333</v>
      </c>
      <c r="Q9623">
        <v>33.1</v>
      </c>
      <c r="R9623">
        <v>4491.5420000000004</v>
      </c>
      <c r="S9623">
        <v>2020</v>
      </c>
      <c r="T9623">
        <v>2</v>
      </c>
      <c r="U9623">
        <v>7</v>
      </c>
    </row>
    <row r="9624" spans="1:21" x14ac:dyDescent="0.3">
      <c r="A9624" s="5" t="s">
        <v>168</v>
      </c>
      <c r="B9624" s="5" t="s">
        <v>169</v>
      </c>
      <c r="C9624" s="5" t="s">
        <v>170</v>
      </c>
      <c r="D9624" s="5" t="s">
        <v>470</v>
      </c>
      <c r="E9624" s="5" t="s">
        <v>172</v>
      </c>
      <c r="F9624" s="6">
        <v>43875</v>
      </c>
      <c r="G9624" s="5" t="s">
        <v>148</v>
      </c>
      <c r="H9624" s="5" t="s">
        <v>208</v>
      </c>
      <c r="I9624">
        <v>43694</v>
      </c>
      <c r="J9624">
        <v>181</v>
      </c>
      <c r="K9624">
        <v>122</v>
      </c>
      <c r="L9624">
        <v>1</v>
      </c>
      <c r="M9624">
        <v>3360</v>
      </c>
      <c r="N9624">
        <v>2055.5529999999999</v>
      </c>
      <c r="O9624">
        <v>2055.5529999999999</v>
      </c>
      <c r="P9624">
        <v>122</v>
      </c>
      <c r="Q9624">
        <v>27.541</v>
      </c>
      <c r="R9624">
        <v>1304.4469999999999</v>
      </c>
      <c r="S9624">
        <v>2020</v>
      </c>
      <c r="T9624">
        <v>2</v>
      </c>
      <c r="U9624">
        <v>7</v>
      </c>
    </row>
    <row r="9625" spans="1:21" x14ac:dyDescent="0.3">
      <c r="A9625" s="5" t="s">
        <v>168</v>
      </c>
      <c r="B9625" s="5" t="s">
        <v>169</v>
      </c>
      <c r="C9625" s="5" t="s">
        <v>170</v>
      </c>
      <c r="D9625" s="5" t="s">
        <v>470</v>
      </c>
      <c r="E9625" s="5" t="s">
        <v>172</v>
      </c>
      <c r="F9625" s="6">
        <v>43875</v>
      </c>
      <c r="G9625" s="5" t="s">
        <v>148</v>
      </c>
      <c r="H9625" s="5" t="s">
        <v>197</v>
      </c>
      <c r="I9625">
        <v>43694</v>
      </c>
      <c r="J9625">
        <v>181</v>
      </c>
      <c r="K9625">
        <v>462</v>
      </c>
      <c r="L9625">
        <v>4</v>
      </c>
      <c r="M9625">
        <v>15292.2</v>
      </c>
      <c r="N9625">
        <v>8222.2109999999993</v>
      </c>
      <c r="O9625">
        <v>2055.5529999999999</v>
      </c>
      <c r="P9625">
        <v>115.5</v>
      </c>
      <c r="Q9625">
        <v>33.1</v>
      </c>
      <c r="R9625">
        <v>7069.9889999999996</v>
      </c>
      <c r="S9625">
        <v>2020</v>
      </c>
      <c r="T9625">
        <v>2</v>
      </c>
      <c r="U9625">
        <v>7</v>
      </c>
    </row>
    <row r="9626" spans="1:21" x14ac:dyDescent="0.3">
      <c r="A9626" s="5" t="s">
        <v>168</v>
      </c>
      <c r="B9626" s="5" t="s">
        <v>169</v>
      </c>
      <c r="C9626" s="5" t="s">
        <v>170</v>
      </c>
      <c r="D9626" s="5" t="s">
        <v>470</v>
      </c>
      <c r="E9626" s="5" t="s">
        <v>172</v>
      </c>
      <c r="F9626" s="6">
        <v>43875</v>
      </c>
      <c r="G9626" s="5" t="s">
        <v>148</v>
      </c>
      <c r="H9626" s="5" t="s">
        <v>311</v>
      </c>
      <c r="I9626">
        <v>43694</v>
      </c>
      <c r="J9626">
        <v>181</v>
      </c>
      <c r="K9626">
        <v>109</v>
      </c>
      <c r="L9626">
        <v>1</v>
      </c>
      <c r="M9626">
        <v>3607.9</v>
      </c>
      <c r="N9626">
        <v>2055.5529999999999</v>
      </c>
      <c r="O9626">
        <v>2055.5529999999999</v>
      </c>
      <c r="P9626">
        <v>109</v>
      </c>
      <c r="Q9626">
        <v>33.1</v>
      </c>
      <c r="R9626">
        <v>1552.347</v>
      </c>
      <c r="S9626">
        <v>2020</v>
      </c>
      <c r="T9626">
        <v>2</v>
      </c>
      <c r="U9626">
        <v>7</v>
      </c>
    </row>
    <row r="9627" spans="1:21" x14ac:dyDescent="0.3">
      <c r="A9627" s="5" t="s">
        <v>168</v>
      </c>
      <c r="B9627" s="5" t="s">
        <v>169</v>
      </c>
      <c r="C9627" s="5" t="s">
        <v>170</v>
      </c>
      <c r="D9627" s="5" t="s">
        <v>470</v>
      </c>
      <c r="E9627" s="5" t="s">
        <v>172</v>
      </c>
      <c r="F9627" s="6">
        <v>43875</v>
      </c>
      <c r="G9627" s="5" t="s">
        <v>148</v>
      </c>
      <c r="H9627" s="5" t="s">
        <v>173</v>
      </c>
      <c r="I9627">
        <v>43694</v>
      </c>
      <c r="J9627">
        <v>181</v>
      </c>
      <c r="K9627">
        <v>1057</v>
      </c>
      <c r="L9627">
        <v>10</v>
      </c>
      <c r="M9627">
        <v>31710</v>
      </c>
      <c r="N9627">
        <v>20555.526999999998</v>
      </c>
      <c r="O9627">
        <v>2055.5529999999999</v>
      </c>
      <c r="P9627">
        <v>105.7</v>
      </c>
      <c r="Q9627">
        <v>30</v>
      </c>
      <c r="R9627">
        <v>11154.473</v>
      </c>
      <c r="S9627">
        <v>2020</v>
      </c>
      <c r="T9627">
        <v>2</v>
      </c>
      <c r="U9627">
        <v>7</v>
      </c>
    </row>
    <row r="9628" spans="1:21" x14ac:dyDescent="0.3">
      <c r="A9628" s="5" t="s">
        <v>168</v>
      </c>
      <c r="B9628" s="5" t="s">
        <v>169</v>
      </c>
      <c r="C9628" s="5" t="s">
        <v>170</v>
      </c>
      <c r="D9628" s="5" t="s">
        <v>470</v>
      </c>
      <c r="E9628" s="5" t="s">
        <v>172</v>
      </c>
      <c r="F9628" s="6">
        <v>43875</v>
      </c>
      <c r="G9628" s="5" t="s">
        <v>148</v>
      </c>
      <c r="H9628" s="5" t="s">
        <v>351</v>
      </c>
      <c r="I9628">
        <v>43694</v>
      </c>
      <c r="J9628">
        <v>181</v>
      </c>
      <c r="K9628">
        <v>234</v>
      </c>
      <c r="L9628">
        <v>2</v>
      </c>
      <c r="M9628">
        <v>8073</v>
      </c>
      <c r="N9628">
        <v>4111.1049999999996</v>
      </c>
      <c r="O9628">
        <v>2055.5529999999999</v>
      </c>
      <c r="P9628">
        <v>117</v>
      </c>
      <c r="Q9628">
        <v>34.5</v>
      </c>
      <c r="R9628">
        <v>3961.895</v>
      </c>
      <c r="S9628">
        <v>2020</v>
      </c>
      <c r="T9628">
        <v>2</v>
      </c>
      <c r="U9628">
        <v>7</v>
      </c>
    </row>
    <row r="9629" spans="1:21" x14ac:dyDescent="0.3">
      <c r="A9629" s="5" t="s">
        <v>168</v>
      </c>
      <c r="B9629" s="5" t="s">
        <v>169</v>
      </c>
      <c r="C9629" s="5" t="s">
        <v>170</v>
      </c>
      <c r="D9629" s="5" t="s">
        <v>470</v>
      </c>
      <c r="E9629" s="5" t="s">
        <v>172</v>
      </c>
      <c r="F9629" s="6">
        <v>43875</v>
      </c>
      <c r="G9629" s="5" t="s">
        <v>148</v>
      </c>
      <c r="H9629" s="5" t="s">
        <v>190</v>
      </c>
      <c r="I9629">
        <v>43694</v>
      </c>
      <c r="J9629">
        <v>181</v>
      </c>
      <c r="K9629">
        <v>104</v>
      </c>
      <c r="L9629">
        <v>1</v>
      </c>
      <c r="M9629">
        <v>3588</v>
      </c>
      <c r="N9629">
        <v>2055.5529999999999</v>
      </c>
      <c r="O9629">
        <v>2055.5529999999999</v>
      </c>
      <c r="P9629">
        <v>104</v>
      </c>
      <c r="Q9629">
        <v>34.5</v>
      </c>
      <c r="R9629">
        <v>1532.4469999999999</v>
      </c>
      <c r="S9629">
        <v>2020</v>
      </c>
      <c r="T9629">
        <v>2</v>
      </c>
      <c r="U9629">
        <v>7</v>
      </c>
    </row>
    <row r="9630" spans="1:21" x14ac:dyDescent="0.3">
      <c r="A9630" s="5" t="s">
        <v>168</v>
      </c>
      <c r="B9630" s="5" t="s">
        <v>169</v>
      </c>
      <c r="C9630" s="5" t="s">
        <v>170</v>
      </c>
      <c r="D9630" s="5" t="s">
        <v>470</v>
      </c>
      <c r="E9630" s="5" t="s">
        <v>172</v>
      </c>
      <c r="F9630" s="6">
        <v>43875</v>
      </c>
      <c r="G9630" s="5" t="s">
        <v>148</v>
      </c>
      <c r="H9630" s="5" t="s">
        <v>520</v>
      </c>
      <c r="I9630">
        <v>43694</v>
      </c>
      <c r="J9630">
        <v>181</v>
      </c>
      <c r="K9630">
        <v>300</v>
      </c>
      <c r="L9630">
        <v>3</v>
      </c>
      <c r="M9630">
        <v>9930</v>
      </c>
      <c r="N9630">
        <v>6166.6580000000004</v>
      </c>
      <c r="O9630">
        <v>2055.5529999999999</v>
      </c>
      <c r="P9630">
        <v>100</v>
      </c>
      <c r="Q9630">
        <v>33.1</v>
      </c>
      <c r="R9630">
        <v>3763.3420000000001</v>
      </c>
      <c r="S9630">
        <v>2020</v>
      </c>
      <c r="T9630">
        <v>2</v>
      </c>
      <c r="U9630">
        <v>7</v>
      </c>
    </row>
    <row r="9631" spans="1:21" x14ac:dyDescent="0.3">
      <c r="A9631" s="5" t="s">
        <v>168</v>
      </c>
      <c r="B9631" s="5" t="s">
        <v>169</v>
      </c>
      <c r="C9631" s="5" t="s">
        <v>170</v>
      </c>
      <c r="D9631" s="5" t="s">
        <v>470</v>
      </c>
      <c r="E9631" s="5" t="s">
        <v>172</v>
      </c>
      <c r="F9631" s="6">
        <v>43875</v>
      </c>
      <c r="G9631" s="5" t="s">
        <v>148</v>
      </c>
      <c r="H9631" s="5" t="s">
        <v>212</v>
      </c>
      <c r="I9631">
        <v>43694</v>
      </c>
      <c r="J9631">
        <v>181</v>
      </c>
      <c r="K9631">
        <v>201</v>
      </c>
      <c r="L9631">
        <v>2</v>
      </c>
      <c r="M9631">
        <v>6030</v>
      </c>
      <c r="N9631">
        <v>4111.1049999999996</v>
      </c>
      <c r="O9631">
        <v>2055.5529999999999</v>
      </c>
      <c r="P9631">
        <v>100.5</v>
      </c>
      <c r="Q9631">
        <v>30</v>
      </c>
      <c r="R9631">
        <v>1918.895</v>
      </c>
      <c r="S9631">
        <v>2020</v>
      </c>
      <c r="T9631">
        <v>2</v>
      </c>
      <c r="U9631">
        <v>7</v>
      </c>
    </row>
    <row r="9632" spans="1:21" x14ac:dyDescent="0.3">
      <c r="A9632" s="5" t="s">
        <v>168</v>
      </c>
      <c r="B9632" s="5" t="s">
        <v>169</v>
      </c>
      <c r="C9632" s="5" t="s">
        <v>170</v>
      </c>
      <c r="D9632" s="5" t="s">
        <v>470</v>
      </c>
      <c r="E9632" s="5" t="s">
        <v>172</v>
      </c>
      <c r="F9632" s="6">
        <v>43875</v>
      </c>
      <c r="G9632" s="5" t="s">
        <v>148</v>
      </c>
      <c r="H9632" s="5" t="s">
        <v>190</v>
      </c>
      <c r="I9632">
        <v>43694</v>
      </c>
      <c r="J9632">
        <v>181</v>
      </c>
      <c r="K9632">
        <v>112</v>
      </c>
      <c r="L9632">
        <v>1</v>
      </c>
      <c r="M9632">
        <v>3360</v>
      </c>
      <c r="N9632">
        <v>2055.5529999999999</v>
      </c>
      <c r="O9632">
        <v>2055.5529999999999</v>
      </c>
      <c r="P9632">
        <v>112</v>
      </c>
      <c r="Q9632">
        <v>30</v>
      </c>
      <c r="R9632">
        <v>1304.4469999999999</v>
      </c>
      <c r="S9632">
        <v>2020</v>
      </c>
      <c r="T9632">
        <v>2</v>
      </c>
      <c r="U9632">
        <v>7</v>
      </c>
    </row>
    <row r="9633" spans="1:21" x14ac:dyDescent="0.3">
      <c r="A9633" s="5" t="s">
        <v>168</v>
      </c>
      <c r="B9633" s="5" t="s">
        <v>169</v>
      </c>
      <c r="C9633" s="5" t="s">
        <v>170</v>
      </c>
      <c r="D9633" s="5" t="s">
        <v>470</v>
      </c>
      <c r="E9633" s="5" t="s">
        <v>172</v>
      </c>
      <c r="F9633" s="6">
        <v>43875</v>
      </c>
      <c r="G9633" s="5" t="s">
        <v>148</v>
      </c>
      <c r="H9633" s="5" t="s">
        <v>178</v>
      </c>
      <c r="I9633">
        <v>43694</v>
      </c>
      <c r="J9633">
        <v>181</v>
      </c>
      <c r="K9633">
        <v>312</v>
      </c>
      <c r="L9633">
        <v>3</v>
      </c>
      <c r="M9633">
        <v>10327.200000000001</v>
      </c>
      <c r="N9633">
        <v>6166.6580000000004</v>
      </c>
      <c r="O9633">
        <v>2055.5529999999999</v>
      </c>
      <c r="P9633">
        <v>104</v>
      </c>
      <c r="Q9633">
        <v>33.1</v>
      </c>
      <c r="R9633">
        <v>4160.5420000000004</v>
      </c>
      <c r="S9633">
        <v>2020</v>
      </c>
      <c r="T9633">
        <v>2</v>
      </c>
      <c r="U9633">
        <v>7</v>
      </c>
    </row>
    <row r="9634" spans="1:21" x14ac:dyDescent="0.3">
      <c r="A9634" s="5" t="s">
        <v>168</v>
      </c>
      <c r="B9634" s="5" t="s">
        <v>169</v>
      </c>
      <c r="C9634" s="5" t="s">
        <v>170</v>
      </c>
      <c r="D9634" s="5" t="s">
        <v>470</v>
      </c>
      <c r="E9634" s="5" t="s">
        <v>172</v>
      </c>
      <c r="F9634" s="6">
        <v>43875</v>
      </c>
      <c r="G9634" s="5" t="s">
        <v>148</v>
      </c>
      <c r="H9634" s="5" t="s">
        <v>311</v>
      </c>
      <c r="I9634">
        <v>43694</v>
      </c>
      <c r="J9634">
        <v>181</v>
      </c>
      <c r="K9634">
        <v>113.5</v>
      </c>
      <c r="L9634">
        <v>1</v>
      </c>
      <c r="M9634">
        <v>3756.85</v>
      </c>
      <c r="N9634">
        <v>2055.5529999999999</v>
      </c>
      <c r="O9634">
        <v>2055.5529999999999</v>
      </c>
      <c r="P9634">
        <v>113.5</v>
      </c>
      <c r="Q9634">
        <v>33.1</v>
      </c>
      <c r="R9634">
        <v>1701.297</v>
      </c>
      <c r="S9634">
        <v>2020</v>
      </c>
      <c r="T9634">
        <v>2</v>
      </c>
      <c r="U9634">
        <v>7</v>
      </c>
    </row>
    <row r="9635" spans="1:21" x14ac:dyDescent="0.3">
      <c r="A9635" s="5" t="s">
        <v>168</v>
      </c>
      <c r="B9635" s="5" t="s">
        <v>169</v>
      </c>
      <c r="C9635" s="5" t="s">
        <v>170</v>
      </c>
      <c r="D9635" s="5" t="s">
        <v>470</v>
      </c>
      <c r="E9635" s="5" t="s">
        <v>172</v>
      </c>
      <c r="F9635" s="6">
        <v>43875</v>
      </c>
      <c r="G9635" s="5" t="s">
        <v>148</v>
      </c>
      <c r="H9635" s="5" t="s">
        <v>235</v>
      </c>
      <c r="I9635">
        <v>43694</v>
      </c>
      <c r="J9635">
        <v>181</v>
      </c>
      <c r="K9635">
        <v>206.5</v>
      </c>
      <c r="L9635">
        <v>2</v>
      </c>
      <c r="M9635">
        <v>6835.15</v>
      </c>
      <c r="N9635">
        <v>4111.1049999999996</v>
      </c>
      <c r="O9635">
        <v>2055.5529999999999</v>
      </c>
      <c r="P9635">
        <v>103.25</v>
      </c>
      <c r="Q9635">
        <v>33.1</v>
      </c>
      <c r="R9635">
        <v>2724.0450000000001</v>
      </c>
      <c r="S9635">
        <v>2020</v>
      </c>
      <c r="T9635">
        <v>2</v>
      </c>
      <c r="U9635">
        <v>7</v>
      </c>
    </row>
    <row r="9636" spans="1:21" x14ac:dyDescent="0.3">
      <c r="A9636" s="5" t="s">
        <v>168</v>
      </c>
      <c r="B9636" s="5" t="s">
        <v>169</v>
      </c>
      <c r="C9636" s="5" t="s">
        <v>170</v>
      </c>
      <c r="D9636" s="5" t="s">
        <v>470</v>
      </c>
      <c r="E9636" s="5" t="s">
        <v>172</v>
      </c>
      <c r="F9636" s="6">
        <v>43875</v>
      </c>
      <c r="G9636" s="5" t="s">
        <v>148</v>
      </c>
      <c r="H9636" s="5" t="s">
        <v>173</v>
      </c>
      <c r="I9636">
        <v>43694</v>
      </c>
      <c r="J9636">
        <v>181</v>
      </c>
      <c r="K9636">
        <v>1592</v>
      </c>
      <c r="L9636">
        <v>8</v>
      </c>
      <c r="M9636">
        <v>23880</v>
      </c>
      <c r="N9636">
        <v>16444.420999999998</v>
      </c>
      <c r="O9636">
        <v>2055.5529999999999</v>
      </c>
      <c r="P9636">
        <v>199</v>
      </c>
      <c r="Q9636">
        <v>15</v>
      </c>
      <c r="R9636">
        <v>7435.5789999999997</v>
      </c>
      <c r="S9636">
        <v>2020</v>
      </c>
      <c r="T9636">
        <v>2</v>
      </c>
      <c r="U9636">
        <v>7</v>
      </c>
    </row>
    <row r="9637" spans="1:21" x14ac:dyDescent="0.3">
      <c r="A9637" s="5" t="s">
        <v>168</v>
      </c>
      <c r="B9637" s="5" t="s">
        <v>169</v>
      </c>
      <c r="C9637" s="5" t="s">
        <v>170</v>
      </c>
      <c r="D9637" s="5" t="s">
        <v>518</v>
      </c>
      <c r="E9637" s="5" t="s">
        <v>172</v>
      </c>
      <c r="F9637" s="6">
        <v>43875</v>
      </c>
      <c r="G9637" s="5" t="s">
        <v>148</v>
      </c>
      <c r="H9637" s="5" t="s">
        <v>173</v>
      </c>
      <c r="I9637">
        <v>43701</v>
      </c>
      <c r="J9637">
        <v>174</v>
      </c>
      <c r="K9637">
        <v>1592</v>
      </c>
      <c r="L9637">
        <v>8</v>
      </c>
      <c r="M9637">
        <v>23880</v>
      </c>
      <c r="N9637">
        <v>19749.343000000001</v>
      </c>
      <c r="O9637">
        <v>2468.6680000000001</v>
      </c>
      <c r="P9637">
        <v>199</v>
      </c>
      <c r="Q9637">
        <v>15</v>
      </c>
      <c r="R9637">
        <v>4130.6570000000002</v>
      </c>
      <c r="S9637">
        <v>2020</v>
      </c>
      <c r="T9637">
        <v>2</v>
      </c>
      <c r="U9637">
        <v>7</v>
      </c>
    </row>
    <row r="9638" spans="1:21" x14ac:dyDescent="0.3">
      <c r="A9638" s="5" t="s">
        <v>168</v>
      </c>
      <c r="B9638" s="5" t="s">
        <v>175</v>
      </c>
      <c r="C9638" s="5" t="s">
        <v>86</v>
      </c>
      <c r="D9638" s="5" t="s">
        <v>518</v>
      </c>
      <c r="E9638" s="5" t="s">
        <v>172</v>
      </c>
      <c r="F9638" s="6">
        <v>43875</v>
      </c>
      <c r="G9638" s="5" t="s">
        <v>148</v>
      </c>
      <c r="H9638" s="5" t="s">
        <v>253</v>
      </c>
      <c r="I9638">
        <v>43701</v>
      </c>
      <c r="J9638">
        <v>174</v>
      </c>
      <c r="K9638">
        <v>174</v>
      </c>
      <c r="L9638">
        <v>2</v>
      </c>
      <c r="M9638">
        <v>5759.4</v>
      </c>
      <c r="N9638">
        <v>4937.3360000000002</v>
      </c>
      <c r="O9638">
        <v>2468.6680000000001</v>
      </c>
      <c r="P9638">
        <v>87</v>
      </c>
      <c r="Q9638">
        <v>33.1</v>
      </c>
      <c r="R9638">
        <v>822.06399999999996</v>
      </c>
      <c r="S9638">
        <v>2020</v>
      </c>
      <c r="T9638">
        <v>2</v>
      </c>
      <c r="U9638">
        <v>7</v>
      </c>
    </row>
    <row r="9639" spans="1:21" x14ac:dyDescent="0.3">
      <c r="A9639" s="5" t="s">
        <v>168</v>
      </c>
      <c r="B9639" s="5" t="s">
        <v>175</v>
      </c>
      <c r="C9639" s="5" t="s">
        <v>86</v>
      </c>
      <c r="D9639" s="5" t="s">
        <v>518</v>
      </c>
      <c r="E9639" s="5" t="s">
        <v>172</v>
      </c>
      <c r="F9639" s="6">
        <v>43875</v>
      </c>
      <c r="G9639" s="5" t="s">
        <v>148</v>
      </c>
      <c r="H9639" s="5" t="s">
        <v>198</v>
      </c>
      <c r="I9639">
        <v>43701</v>
      </c>
      <c r="J9639">
        <v>174</v>
      </c>
      <c r="K9639">
        <v>227</v>
      </c>
      <c r="L9639">
        <v>2</v>
      </c>
      <c r="M9639">
        <v>7513.7</v>
      </c>
      <c r="N9639">
        <v>4937.3360000000002</v>
      </c>
      <c r="O9639">
        <v>2468.6680000000001</v>
      </c>
      <c r="P9639">
        <v>113.5</v>
      </c>
      <c r="Q9639">
        <v>33.1</v>
      </c>
      <c r="R9639">
        <v>2576.364</v>
      </c>
      <c r="S9639">
        <v>2020</v>
      </c>
      <c r="T9639">
        <v>2</v>
      </c>
      <c r="U9639">
        <v>7</v>
      </c>
    </row>
    <row r="9640" spans="1:21" x14ac:dyDescent="0.3">
      <c r="A9640" s="5" t="s">
        <v>168</v>
      </c>
      <c r="B9640" s="5" t="s">
        <v>175</v>
      </c>
      <c r="C9640" s="5" t="s">
        <v>86</v>
      </c>
      <c r="D9640" s="5" t="s">
        <v>518</v>
      </c>
      <c r="E9640" s="5" t="s">
        <v>172</v>
      </c>
      <c r="F9640" s="6">
        <v>43875</v>
      </c>
      <c r="G9640" s="5" t="s">
        <v>148</v>
      </c>
      <c r="H9640" s="5" t="s">
        <v>197</v>
      </c>
      <c r="I9640">
        <v>43701</v>
      </c>
      <c r="J9640">
        <v>174</v>
      </c>
      <c r="K9640">
        <v>787.5</v>
      </c>
      <c r="L9640">
        <v>7</v>
      </c>
      <c r="M9640">
        <v>26066.25</v>
      </c>
      <c r="N9640">
        <v>17280.674999999999</v>
      </c>
      <c r="O9640">
        <v>2468.6680000000001</v>
      </c>
      <c r="P9640">
        <v>112.5</v>
      </c>
      <c r="Q9640">
        <v>33.1</v>
      </c>
      <c r="R9640">
        <v>8785.5750000000007</v>
      </c>
      <c r="S9640">
        <v>2020</v>
      </c>
      <c r="T9640">
        <v>2</v>
      </c>
      <c r="U9640">
        <v>7</v>
      </c>
    </row>
    <row r="9641" spans="1:21" x14ac:dyDescent="0.3">
      <c r="A9641" s="5" t="s">
        <v>168</v>
      </c>
      <c r="B9641" s="5" t="s">
        <v>175</v>
      </c>
      <c r="C9641" s="5" t="s">
        <v>86</v>
      </c>
      <c r="D9641" s="5" t="s">
        <v>518</v>
      </c>
      <c r="E9641" s="5" t="s">
        <v>172</v>
      </c>
      <c r="F9641" s="6">
        <v>43875</v>
      </c>
      <c r="G9641" s="5" t="s">
        <v>148</v>
      </c>
      <c r="H9641" s="5" t="s">
        <v>196</v>
      </c>
      <c r="I9641">
        <v>43701</v>
      </c>
      <c r="J9641">
        <v>174</v>
      </c>
      <c r="K9641">
        <v>340.5</v>
      </c>
      <c r="L9641">
        <v>3</v>
      </c>
      <c r="M9641">
        <v>11270.55</v>
      </c>
      <c r="N9641">
        <v>7406.0039999999999</v>
      </c>
      <c r="O9641">
        <v>2468.6680000000001</v>
      </c>
      <c r="P9641">
        <v>113.5</v>
      </c>
      <c r="Q9641">
        <v>33.1</v>
      </c>
      <c r="R9641">
        <v>3864.5459999999998</v>
      </c>
      <c r="S9641">
        <v>2020</v>
      </c>
      <c r="T9641">
        <v>2</v>
      </c>
      <c r="U9641">
        <v>7</v>
      </c>
    </row>
    <row r="9642" spans="1:21" x14ac:dyDescent="0.3">
      <c r="A9642" s="5" t="s">
        <v>168</v>
      </c>
      <c r="B9642" s="5" t="s">
        <v>175</v>
      </c>
      <c r="C9642" s="5" t="s">
        <v>86</v>
      </c>
      <c r="D9642" s="5" t="s">
        <v>518</v>
      </c>
      <c r="E9642" s="5" t="s">
        <v>172</v>
      </c>
      <c r="F9642" s="6">
        <v>43875</v>
      </c>
      <c r="G9642" s="5" t="s">
        <v>148</v>
      </c>
      <c r="H9642" s="5" t="s">
        <v>351</v>
      </c>
      <c r="I9642">
        <v>43701</v>
      </c>
      <c r="J9642">
        <v>174</v>
      </c>
      <c r="K9642">
        <v>336</v>
      </c>
      <c r="L9642">
        <v>3</v>
      </c>
      <c r="M9642">
        <v>11592</v>
      </c>
      <c r="N9642">
        <v>7406.0039999999999</v>
      </c>
      <c r="O9642">
        <v>2468.6680000000001</v>
      </c>
      <c r="P9642">
        <v>112</v>
      </c>
      <c r="Q9642">
        <v>34.5</v>
      </c>
      <c r="R9642">
        <v>4185.9960000000001</v>
      </c>
      <c r="S9642">
        <v>2020</v>
      </c>
      <c r="T9642">
        <v>2</v>
      </c>
      <c r="U9642">
        <v>7</v>
      </c>
    </row>
    <row r="9643" spans="1:21" x14ac:dyDescent="0.3">
      <c r="A9643" s="5" t="s">
        <v>168</v>
      </c>
      <c r="B9643" s="5" t="s">
        <v>206</v>
      </c>
      <c r="C9643" s="5" t="s">
        <v>115</v>
      </c>
      <c r="D9643" s="5" t="s">
        <v>516</v>
      </c>
      <c r="E9643" s="5" t="s">
        <v>172</v>
      </c>
      <c r="F9643" s="6">
        <v>43875</v>
      </c>
      <c r="G9643" s="5" t="s">
        <v>148</v>
      </c>
      <c r="H9643" s="5" t="s">
        <v>212</v>
      </c>
      <c r="I9643">
        <v>43694</v>
      </c>
      <c r="J9643">
        <v>181</v>
      </c>
      <c r="K9643">
        <v>122.8</v>
      </c>
      <c r="L9643">
        <v>1</v>
      </c>
      <c r="M9643">
        <v>3684</v>
      </c>
      <c r="N9643">
        <v>2779.6990000000001</v>
      </c>
      <c r="O9643">
        <v>2779.6990000000001</v>
      </c>
      <c r="P9643">
        <v>122.8</v>
      </c>
      <c r="Q9643">
        <v>30</v>
      </c>
      <c r="R9643">
        <v>904.30100000000004</v>
      </c>
      <c r="S9643">
        <v>2020</v>
      </c>
      <c r="T9643">
        <v>2</v>
      </c>
      <c r="U9643">
        <v>7</v>
      </c>
    </row>
    <row r="9644" spans="1:21" x14ac:dyDescent="0.3">
      <c r="A9644" s="5" t="s">
        <v>168</v>
      </c>
      <c r="B9644" s="5" t="s">
        <v>206</v>
      </c>
      <c r="C9644" s="5" t="s">
        <v>115</v>
      </c>
      <c r="D9644" s="5" t="s">
        <v>516</v>
      </c>
      <c r="E9644" s="5" t="s">
        <v>172</v>
      </c>
      <c r="F9644" s="6">
        <v>43875</v>
      </c>
      <c r="G9644" s="5" t="s">
        <v>148</v>
      </c>
      <c r="H9644" s="5" t="s">
        <v>371</v>
      </c>
      <c r="I9644">
        <v>43694</v>
      </c>
      <c r="J9644">
        <v>181</v>
      </c>
      <c r="K9644">
        <v>1224.2</v>
      </c>
      <c r="L9644">
        <v>10</v>
      </c>
      <c r="M9644">
        <v>40398.6</v>
      </c>
      <c r="N9644">
        <v>27796.992999999999</v>
      </c>
      <c r="O9644">
        <v>2779.6990000000001</v>
      </c>
      <c r="P9644">
        <v>122.42</v>
      </c>
      <c r="Q9644">
        <v>33</v>
      </c>
      <c r="R9644">
        <v>12601.607</v>
      </c>
      <c r="S9644">
        <v>2020</v>
      </c>
      <c r="T9644">
        <v>2</v>
      </c>
      <c r="U9644">
        <v>7</v>
      </c>
    </row>
    <row r="9645" spans="1:21" x14ac:dyDescent="0.3">
      <c r="A9645" s="5" t="s">
        <v>168</v>
      </c>
      <c r="B9645" s="5" t="s">
        <v>206</v>
      </c>
      <c r="C9645" s="5" t="s">
        <v>115</v>
      </c>
      <c r="D9645" s="5" t="s">
        <v>516</v>
      </c>
      <c r="E9645" s="5" t="s">
        <v>172</v>
      </c>
      <c r="F9645" s="6">
        <v>43875</v>
      </c>
      <c r="G9645" s="5" t="s">
        <v>148</v>
      </c>
      <c r="H9645" s="5" t="s">
        <v>178</v>
      </c>
      <c r="I9645">
        <v>43694</v>
      </c>
      <c r="J9645">
        <v>181</v>
      </c>
      <c r="K9645">
        <v>119.2</v>
      </c>
      <c r="L9645">
        <v>1</v>
      </c>
      <c r="M9645">
        <v>3874</v>
      </c>
      <c r="N9645">
        <v>2779.6990000000001</v>
      </c>
      <c r="O9645">
        <v>2779.6990000000001</v>
      </c>
      <c r="P9645">
        <v>119.2</v>
      </c>
      <c r="Q9645">
        <v>32.5</v>
      </c>
      <c r="R9645">
        <v>1094.3009999999999</v>
      </c>
      <c r="S9645">
        <v>2020</v>
      </c>
      <c r="T9645">
        <v>2</v>
      </c>
      <c r="U9645">
        <v>7</v>
      </c>
    </row>
    <row r="9646" spans="1:21" x14ac:dyDescent="0.3">
      <c r="A9646" s="5" t="s">
        <v>168</v>
      </c>
      <c r="B9646" s="5" t="s">
        <v>206</v>
      </c>
      <c r="C9646" s="5" t="s">
        <v>115</v>
      </c>
      <c r="D9646" s="5" t="s">
        <v>516</v>
      </c>
      <c r="E9646" s="5" t="s">
        <v>172</v>
      </c>
      <c r="F9646" s="6">
        <v>43875</v>
      </c>
      <c r="G9646" s="5" t="s">
        <v>148</v>
      </c>
      <c r="H9646" s="5" t="s">
        <v>198</v>
      </c>
      <c r="I9646">
        <v>43694</v>
      </c>
      <c r="J9646">
        <v>181</v>
      </c>
      <c r="K9646">
        <v>146.80000000000001</v>
      </c>
      <c r="L9646">
        <v>1</v>
      </c>
      <c r="M9646">
        <v>4771</v>
      </c>
      <c r="N9646">
        <v>2779.6990000000001</v>
      </c>
      <c r="O9646">
        <v>2779.6990000000001</v>
      </c>
      <c r="P9646">
        <v>146.80000000000001</v>
      </c>
      <c r="Q9646">
        <v>32.5</v>
      </c>
      <c r="R9646">
        <v>1991.3009999999999</v>
      </c>
      <c r="S9646">
        <v>2020</v>
      </c>
      <c r="T9646">
        <v>2</v>
      </c>
      <c r="U9646">
        <v>7</v>
      </c>
    </row>
    <row r="9647" spans="1:21" x14ac:dyDescent="0.3">
      <c r="A9647" s="5" t="s">
        <v>168</v>
      </c>
      <c r="B9647" s="5" t="s">
        <v>206</v>
      </c>
      <c r="C9647" s="5" t="s">
        <v>115</v>
      </c>
      <c r="D9647" s="5" t="s">
        <v>516</v>
      </c>
      <c r="E9647" s="5" t="s">
        <v>172</v>
      </c>
      <c r="F9647" s="6">
        <v>43875</v>
      </c>
      <c r="G9647" s="5" t="s">
        <v>148</v>
      </c>
      <c r="H9647" s="5" t="s">
        <v>197</v>
      </c>
      <c r="I9647">
        <v>43694</v>
      </c>
      <c r="J9647">
        <v>181</v>
      </c>
      <c r="K9647">
        <v>390.4</v>
      </c>
      <c r="L9647">
        <v>3</v>
      </c>
      <c r="M9647">
        <v>12688</v>
      </c>
      <c r="N9647">
        <v>8339.098</v>
      </c>
      <c r="O9647">
        <v>2779.6990000000001</v>
      </c>
      <c r="P9647">
        <v>130.13333333333333</v>
      </c>
      <c r="Q9647">
        <v>32.5</v>
      </c>
      <c r="R9647">
        <v>4348.902</v>
      </c>
      <c r="S9647">
        <v>2020</v>
      </c>
      <c r="T9647">
        <v>2</v>
      </c>
      <c r="U9647">
        <v>7</v>
      </c>
    </row>
    <row r="9648" spans="1:21" x14ac:dyDescent="0.3">
      <c r="A9648" s="5" t="s">
        <v>168</v>
      </c>
      <c r="B9648" s="5" t="s">
        <v>206</v>
      </c>
      <c r="C9648" s="5" t="s">
        <v>115</v>
      </c>
      <c r="D9648" s="5" t="s">
        <v>516</v>
      </c>
      <c r="E9648" s="5" t="s">
        <v>172</v>
      </c>
      <c r="F9648" s="6">
        <v>43875</v>
      </c>
      <c r="G9648" s="5" t="s">
        <v>148</v>
      </c>
      <c r="H9648" s="5" t="s">
        <v>311</v>
      </c>
      <c r="I9648">
        <v>43694</v>
      </c>
      <c r="J9648">
        <v>181</v>
      </c>
      <c r="K9648">
        <v>146.19999999999999</v>
      </c>
      <c r="L9648">
        <v>1</v>
      </c>
      <c r="M9648">
        <v>4751.5</v>
      </c>
      <c r="N9648">
        <v>2779.6990000000001</v>
      </c>
      <c r="O9648">
        <v>2779.6990000000001</v>
      </c>
      <c r="P9648">
        <v>146.19999999999999</v>
      </c>
      <c r="Q9648">
        <v>32.5</v>
      </c>
      <c r="R9648">
        <v>1971.8009999999999</v>
      </c>
      <c r="S9648">
        <v>2020</v>
      </c>
      <c r="T9648">
        <v>2</v>
      </c>
      <c r="U9648">
        <v>7</v>
      </c>
    </row>
    <row r="9649" spans="1:21" x14ac:dyDescent="0.3">
      <c r="A9649" s="5" t="s">
        <v>168</v>
      </c>
      <c r="B9649" s="5" t="s">
        <v>169</v>
      </c>
      <c r="C9649" s="5" t="s">
        <v>170</v>
      </c>
      <c r="D9649" s="5" t="s">
        <v>521</v>
      </c>
      <c r="E9649" s="5" t="s">
        <v>172</v>
      </c>
      <c r="F9649" s="6">
        <v>43878</v>
      </c>
      <c r="G9649" s="5" t="s">
        <v>148</v>
      </c>
      <c r="H9649" s="5" t="s">
        <v>466</v>
      </c>
      <c r="I9649">
        <v>43684</v>
      </c>
      <c r="J9649">
        <v>194</v>
      </c>
      <c r="K9649">
        <v>7770</v>
      </c>
      <c r="L9649">
        <v>60</v>
      </c>
      <c r="M9649">
        <v>248640</v>
      </c>
      <c r="N9649">
        <v>183675.91099999999</v>
      </c>
      <c r="O9649">
        <v>3061.2649999999999</v>
      </c>
      <c r="P9649">
        <v>129.5</v>
      </c>
      <c r="Q9649">
        <v>32</v>
      </c>
      <c r="R9649">
        <v>64964.089</v>
      </c>
      <c r="S9649">
        <v>2020</v>
      </c>
      <c r="T9649">
        <v>2</v>
      </c>
      <c r="U9649">
        <v>8</v>
      </c>
    </row>
    <row r="9650" spans="1:21" x14ac:dyDescent="0.3">
      <c r="A9650" s="5" t="s">
        <v>168</v>
      </c>
      <c r="B9650" s="5" t="s">
        <v>206</v>
      </c>
      <c r="C9650" s="5" t="s">
        <v>115</v>
      </c>
      <c r="D9650" s="5" t="s">
        <v>516</v>
      </c>
      <c r="E9650" s="5" t="s">
        <v>172</v>
      </c>
      <c r="F9650" s="6">
        <v>43878</v>
      </c>
      <c r="G9650" s="5" t="s">
        <v>148</v>
      </c>
      <c r="H9650" s="5" t="s">
        <v>190</v>
      </c>
      <c r="I9650">
        <v>43694</v>
      </c>
      <c r="J9650">
        <v>184</v>
      </c>
      <c r="K9650">
        <v>110</v>
      </c>
      <c r="L9650">
        <v>1</v>
      </c>
      <c r="M9650">
        <v>3685</v>
      </c>
      <c r="N9650">
        <v>2779.6990000000001</v>
      </c>
      <c r="O9650">
        <v>2779.6990000000001</v>
      </c>
      <c r="P9650">
        <v>110</v>
      </c>
      <c r="Q9650">
        <v>33.5</v>
      </c>
      <c r="R9650">
        <v>905.30100000000004</v>
      </c>
      <c r="S9650">
        <v>2020</v>
      </c>
      <c r="T9650">
        <v>2</v>
      </c>
      <c r="U9650">
        <v>8</v>
      </c>
    </row>
    <row r="9651" spans="1:21" x14ac:dyDescent="0.3">
      <c r="A9651" s="5" t="s">
        <v>168</v>
      </c>
      <c r="B9651" s="5" t="s">
        <v>206</v>
      </c>
      <c r="C9651" s="5" t="s">
        <v>116</v>
      </c>
      <c r="D9651" s="5" t="s">
        <v>519</v>
      </c>
      <c r="E9651" s="5" t="s">
        <v>172</v>
      </c>
      <c r="F9651" s="6">
        <v>43878</v>
      </c>
      <c r="G9651" s="5" t="s">
        <v>148</v>
      </c>
      <c r="H9651" s="5" t="s">
        <v>191</v>
      </c>
      <c r="I9651">
        <v>43701</v>
      </c>
      <c r="J9651">
        <v>177</v>
      </c>
      <c r="K9651">
        <v>580</v>
      </c>
      <c r="L9651">
        <v>5</v>
      </c>
      <c r="M9651">
        <v>19430</v>
      </c>
      <c r="N9651">
        <v>13108.977999999999</v>
      </c>
      <c r="O9651">
        <v>2621.7959999999998</v>
      </c>
      <c r="P9651">
        <v>116</v>
      </c>
      <c r="Q9651">
        <v>33.5</v>
      </c>
      <c r="R9651">
        <v>6321.0219999999999</v>
      </c>
      <c r="S9651">
        <v>2020</v>
      </c>
      <c r="T9651">
        <v>2</v>
      </c>
      <c r="U9651">
        <v>8</v>
      </c>
    </row>
    <row r="9652" spans="1:21" x14ac:dyDescent="0.3">
      <c r="A9652" s="5" t="s">
        <v>168</v>
      </c>
      <c r="B9652" s="5" t="s">
        <v>206</v>
      </c>
      <c r="C9652" s="5" t="s">
        <v>116</v>
      </c>
      <c r="D9652" s="5" t="s">
        <v>519</v>
      </c>
      <c r="E9652" s="5" t="s">
        <v>172</v>
      </c>
      <c r="F9652" s="6">
        <v>43878</v>
      </c>
      <c r="G9652" s="5" t="s">
        <v>148</v>
      </c>
      <c r="H9652" s="5" t="s">
        <v>187</v>
      </c>
      <c r="I9652">
        <v>43701</v>
      </c>
      <c r="J9652">
        <v>177</v>
      </c>
      <c r="K9652">
        <v>340</v>
      </c>
      <c r="L9652">
        <v>3</v>
      </c>
      <c r="M9652">
        <v>11390</v>
      </c>
      <c r="N9652">
        <v>7865.3869999999997</v>
      </c>
      <c r="O9652">
        <v>2621.7959999999998</v>
      </c>
      <c r="P9652">
        <v>113.33333333333333</v>
      </c>
      <c r="Q9652">
        <v>33.5</v>
      </c>
      <c r="R9652">
        <v>3524.6129999999998</v>
      </c>
      <c r="S9652">
        <v>2020</v>
      </c>
      <c r="T9652">
        <v>2</v>
      </c>
      <c r="U9652">
        <v>8</v>
      </c>
    </row>
    <row r="9653" spans="1:21" x14ac:dyDescent="0.3">
      <c r="A9653" s="5" t="s">
        <v>168</v>
      </c>
      <c r="B9653" s="5" t="s">
        <v>206</v>
      </c>
      <c r="C9653" s="5" t="s">
        <v>116</v>
      </c>
      <c r="D9653" s="5" t="s">
        <v>519</v>
      </c>
      <c r="E9653" s="5" t="s">
        <v>172</v>
      </c>
      <c r="F9653" s="6">
        <v>43878</v>
      </c>
      <c r="G9653" s="5" t="s">
        <v>148</v>
      </c>
      <c r="H9653" s="5" t="s">
        <v>321</v>
      </c>
      <c r="I9653">
        <v>43701</v>
      </c>
      <c r="J9653">
        <v>177</v>
      </c>
      <c r="K9653">
        <v>367</v>
      </c>
      <c r="L9653">
        <v>3</v>
      </c>
      <c r="M9653">
        <v>12111</v>
      </c>
      <c r="N9653">
        <v>7865.3869999999997</v>
      </c>
      <c r="O9653">
        <v>2621.7959999999998</v>
      </c>
      <c r="P9653">
        <v>122.33333333333333</v>
      </c>
      <c r="Q9653">
        <v>33</v>
      </c>
      <c r="R9653">
        <v>4245.6130000000003</v>
      </c>
      <c r="S9653">
        <v>2020</v>
      </c>
      <c r="T9653">
        <v>2</v>
      </c>
      <c r="U9653">
        <v>8</v>
      </c>
    </row>
    <row r="9654" spans="1:21" x14ac:dyDescent="0.3">
      <c r="A9654" s="5" t="s">
        <v>168</v>
      </c>
      <c r="B9654" s="5" t="s">
        <v>206</v>
      </c>
      <c r="C9654" s="5" t="s">
        <v>116</v>
      </c>
      <c r="D9654" s="5" t="s">
        <v>519</v>
      </c>
      <c r="E9654" s="5" t="s">
        <v>172</v>
      </c>
      <c r="F9654" s="6">
        <v>43878</v>
      </c>
      <c r="G9654" s="5" t="s">
        <v>148</v>
      </c>
      <c r="H9654" s="5" t="s">
        <v>203</v>
      </c>
      <c r="I9654">
        <v>43701</v>
      </c>
      <c r="J9654">
        <v>177</v>
      </c>
      <c r="K9654">
        <v>190</v>
      </c>
      <c r="L9654">
        <v>2</v>
      </c>
      <c r="M9654">
        <v>6365</v>
      </c>
      <c r="N9654">
        <v>5243.5910000000003</v>
      </c>
      <c r="O9654">
        <v>2621.7959999999998</v>
      </c>
      <c r="P9654">
        <v>95</v>
      </c>
      <c r="Q9654">
        <v>33.5</v>
      </c>
      <c r="R9654">
        <v>1121.4090000000001</v>
      </c>
      <c r="S9654">
        <v>2020</v>
      </c>
      <c r="T9654">
        <v>2</v>
      </c>
      <c r="U9654">
        <v>8</v>
      </c>
    </row>
    <row r="9655" spans="1:21" x14ac:dyDescent="0.3">
      <c r="A9655" s="5" t="s">
        <v>168</v>
      </c>
      <c r="B9655" s="5" t="s">
        <v>206</v>
      </c>
      <c r="C9655" s="5" t="s">
        <v>116</v>
      </c>
      <c r="D9655" s="5" t="s">
        <v>519</v>
      </c>
      <c r="E9655" s="5" t="s">
        <v>172</v>
      </c>
      <c r="F9655" s="6">
        <v>43878</v>
      </c>
      <c r="G9655" s="5" t="s">
        <v>148</v>
      </c>
      <c r="H9655" s="5" t="s">
        <v>183</v>
      </c>
      <c r="I9655">
        <v>43701</v>
      </c>
      <c r="J9655">
        <v>177</v>
      </c>
      <c r="K9655">
        <v>336</v>
      </c>
      <c r="L9655">
        <v>3</v>
      </c>
      <c r="M9655">
        <v>11256</v>
      </c>
      <c r="N9655">
        <v>7865.3869999999997</v>
      </c>
      <c r="O9655">
        <v>2621.7959999999998</v>
      </c>
      <c r="P9655">
        <v>112</v>
      </c>
      <c r="Q9655">
        <v>33.5</v>
      </c>
      <c r="R9655">
        <v>3390.6129999999998</v>
      </c>
      <c r="S9655">
        <v>2020</v>
      </c>
      <c r="T9655">
        <v>2</v>
      </c>
      <c r="U9655">
        <v>8</v>
      </c>
    </row>
    <row r="9656" spans="1:21" x14ac:dyDescent="0.3">
      <c r="A9656" s="5" t="s">
        <v>168</v>
      </c>
      <c r="B9656" s="5" t="s">
        <v>206</v>
      </c>
      <c r="C9656" s="5" t="s">
        <v>116</v>
      </c>
      <c r="D9656" s="5" t="s">
        <v>519</v>
      </c>
      <c r="E9656" s="5" t="s">
        <v>172</v>
      </c>
      <c r="F9656" s="6">
        <v>43878</v>
      </c>
      <c r="G9656" s="5" t="s">
        <v>148</v>
      </c>
      <c r="H9656" s="5" t="s">
        <v>246</v>
      </c>
      <c r="I9656">
        <v>43701</v>
      </c>
      <c r="J9656">
        <v>177</v>
      </c>
      <c r="K9656">
        <v>538</v>
      </c>
      <c r="L9656">
        <v>5</v>
      </c>
      <c r="M9656">
        <v>18023</v>
      </c>
      <c r="N9656">
        <v>13108.977999999999</v>
      </c>
      <c r="O9656">
        <v>2621.7959999999998</v>
      </c>
      <c r="P9656">
        <v>107.6</v>
      </c>
      <c r="Q9656">
        <v>33.5</v>
      </c>
      <c r="R9656">
        <v>4914.0219999999999</v>
      </c>
      <c r="S9656">
        <v>2020</v>
      </c>
      <c r="T9656">
        <v>2</v>
      </c>
      <c r="U9656">
        <v>8</v>
      </c>
    </row>
    <row r="9657" spans="1:21" x14ac:dyDescent="0.3">
      <c r="A9657" s="5" t="s">
        <v>168</v>
      </c>
      <c r="B9657" s="5" t="s">
        <v>206</v>
      </c>
      <c r="C9657" s="5" t="s">
        <v>116</v>
      </c>
      <c r="D9657" s="5" t="s">
        <v>519</v>
      </c>
      <c r="E9657" s="5" t="s">
        <v>172</v>
      </c>
      <c r="F9657" s="6">
        <v>43878</v>
      </c>
      <c r="G9657" s="5" t="s">
        <v>148</v>
      </c>
      <c r="H9657" s="5" t="s">
        <v>498</v>
      </c>
      <c r="I9657">
        <v>43701</v>
      </c>
      <c r="J9657">
        <v>177</v>
      </c>
      <c r="K9657">
        <v>400</v>
      </c>
      <c r="L9657">
        <v>4</v>
      </c>
      <c r="M9657">
        <v>13400</v>
      </c>
      <c r="N9657">
        <v>10487.183000000001</v>
      </c>
      <c r="O9657">
        <v>2621.7959999999998</v>
      </c>
      <c r="P9657">
        <v>100</v>
      </c>
      <c r="Q9657">
        <v>33.5</v>
      </c>
      <c r="R9657">
        <v>2912.817</v>
      </c>
      <c r="S9657">
        <v>2020</v>
      </c>
      <c r="T9657">
        <v>2</v>
      </c>
      <c r="U9657">
        <v>8</v>
      </c>
    </row>
    <row r="9658" spans="1:21" x14ac:dyDescent="0.3">
      <c r="A9658" s="5" t="s">
        <v>168</v>
      </c>
      <c r="B9658" s="5" t="s">
        <v>206</v>
      </c>
      <c r="C9658" s="5" t="s">
        <v>116</v>
      </c>
      <c r="D9658" s="5" t="s">
        <v>519</v>
      </c>
      <c r="E9658" s="5" t="s">
        <v>172</v>
      </c>
      <c r="F9658" s="6">
        <v>43878</v>
      </c>
      <c r="G9658" s="5" t="s">
        <v>148</v>
      </c>
      <c r="H9658" s="5" t="s">
        <v>217</v>
      </c>
      <c r="I9658">
        <v>43701</v>
      </c>
      <c r="J9658">
        <v>177</v>
      </c>
      <c r="K9658">
        <v>1030</v>
      </c>
      <c r="L9658">
        <v>10</v>
      </c>
      <c r="M9658">
        <v>34505</v>
      </c>
      <c r="N9658">
        <v>26217.956999999999</v>
      </c>
      <c r="O9658">
        <v>2621.7959999999998</v>
      </c>
      <c r="P9658">
        <v>103</v>
      </c>
      <c r="Q9658">
        <v>33.5</v>
      </c>
      <c r="R9658">
        <v>8287.0429999999997</v>
      </c>
      <c r="S9658">
        <v>2020</v>
      </c>
      <c r="T9658">
        <v>2</v>
      </c>
      <c r="U9658">
        <v>8</v>
      </c>
    </row>
    <row r="9659" spans="1:21" x14ac:dyDescent="0.3">
      <c r="A9659" s="5" t="s">
        <v>168</v>
      </c>
      <c r="B9659" s="5" t="s">
        <v>206</v>
      </c>
      <c r="C9659" s="5" t="s">
        <v>116</v>
      </c>
      <c r="D9659" s="5" t="s">
        <v>519</v>
      </c>
      <c r="E9659" s="5" t="s">
        <v>172</v>
      </c>
      <c r="F9659" s="6">
        <v>43878</v>
      </c>
      <c r="G9659" s="5" t="s">
        <v>148</v>
      </c>
      <c r="H9659" s="5" t="s">
        <v>180</v>
      </c>
      <c r="I9659">
        <v>43701</v>
      </c>
      <c r="J9659">
        <v>177</v>
      </c>
      <c r="K9659">
        <v>170</v>
      </c>
      <c r="L9659">
        <v>2</v>
      </c>
      <c r="M9659">
        <v>5695</v>
      </c>
      <c r="N9659">
        <v>5243.5910000000003</v>
      </c>
      <c r="O9659">
        <v>2621.7959999999998</v>
      </c>
      <c r="P9659">
        <v>85</v>
      </c>
      <c r="Q9659">
        <v>33.5</v>
      </c>
      <c r="R9659">
        <v>451.40899999999999</v>
      </c>
      <c r="S9659">
        <v>2020</v>
      </c>
      <c r="T9659">
        <v>2</v>
      </c>
      <c r="U9659">
        <v>8</v>
      </c>
    </row>
    <row r="9660" spans="1:21" x14ac:dyDescent="0.3">
      <c r="A9660" s="5" t="s">
        <v>168</v>
      </c>
      <c r="B9660" s="5" t="s">
        <v>206</v>
      </c>
      <c r="C9660" s="5" t="s">
        <v>116</v>
      </c>
      <c r="D9660" s="5" t="s">
        <v>519</v>
      </c>
      <c r="E9660" s="5" t="s">
        <v>172</v>
      </c>
      <c r="F9660" s="6">
        <v>43878</v>
      </c>
      <c r="G9660" s="5" t="s">
        <v>148</v>
      </c>
      <c r="H9660" s="5" t="s">
        <v>205</v>
      </c>
      <c r="I9660">
        <v>43701</v>
      </c>
      <c r="J9660">
        <v>177</v>
      </c>
      <c r="K9660">
        <v>390</v>
      </c>
      <c r="L9660">
        <v>4</v>
      </c>
      <c r="M9660">
        <v>13065</v>
      </c>
      <c r="N9660">
        <v>10487.183000000001</v>
      </c>
      <c r="O9660">
        <v>2621.7959999999998</v>
      </c>
      <c r="P9660">
        <v>97.5</v>
      </c>
      <c r="Q9660">
        <v>33.5</v>
      </c>
      <c r="R9660">
        <v>2577.817</v>
      </c>
      <c r="S9660">
        <v>2020</v>
      </c>
      <c r="T9660">
        <v>2</v>
      </c>
      <c r="U9660">
        <v>8</v>
      </c>
    </row>
    <row r="9661" spans="1:21" x14ac:dyDescent="0.3">
      <c r="A9661" s="5" t="s">
        <v>168</v>
      </c>
      <c r="B9661" s="5" t="s">
        <v>206</v>
      </c>
      <c r="C9661" s="5" t="s">
        <v>116</v>
      </c>
      <c r="D9661" s="5" t="s">
        <v>519</v>
      </c>
      <c r="E9661" s="5" t="s">
        <v>172</v>
      </c>
      <c r="F9661" s="6">
        <v>43878</v>
      </c>
      <c r="G9661" s="5" t="s">
        <v>148</v>
      </c>
      <c r="H9661" s="5" t="s">
        <v>204</v>
      </c>
      <c r="I9661">
        <v>43701</v>
      </c>
      <c r="J9661">
        <v>177</v>
      </c>
      <c r="K9661">
        <v>630</v>
      </c>
      <c r="L9661">
        <v>6</v>
      </c>
      <c r="M9661">
        <v>21105</v>
      </c>
      <c r="N9661">
        <v>15730.773999999999</v>
      </c>
      <c r="O9661">
        <v>2621.7959999999998</v>
      </c>
      <c r="P9661">
        <v>105</v>
      </c>
      <c r="Q9661">
        <v>33.5</v>
      </c>
      <c r="R9661">
        <v>5374.2259999999997</v>
      </c>
      <c r="S9661">
        <v>2020</v>
      </c>
      <c r="T9661">
        <v>2</v>
      </c>
      <c r="U9661">
        <v>8</v>
      </c>
    </row>
    <row r="9662" spans="1:21" x14ac:dyDescent="0.3">
      <c r="A9662" s="5" t="s">
        <v>168</v>
      </c>
      <c r="B9662" s="5" t="s">
        <v>206</v>
      </c>
      <c r="C9662" s="5" t="s">
        <v>116</v>
      </c>
      <c r="D9662" s="5" t="s">
        <v>519</v>
      </c>
      <c r="E9662" s="5" t="s">
        <v>172</v>
      </c>
      <c r="F9662" s="6">
        <v>43878</v>
      </c>
      <c r="G9662" s="5" t="s">
        <v>148</v>
      </c>
      <c r="H9662" s="5" t="s">
        <v>202</v>
      </c>
      <c r="I9662">
        <v>43701</v>
      </c>
      <c r="J9662">
        <v>177</v>
      </c>
      <c r="K9662">
        <v>1036</v>
      </c>
      <c r="L9662">
        <v>10</v>
      </c>
      <c r="M9662">
        <v>34706</v>
      </c>
      <c r="N9662">
        <v>26217.956999999999</v>
      </c>
      <c r="O9662">
        <v>2621.7959999999998</v>
      </c>
      <c r="P9662">
        <v>103.6</v>
      </c>
      <c r="Q9662">
        <v>33.5</v>
      </c>
      <c r="R9662">
        <v>8488.0429999999997</v>
      </c>
      <c r="S9662">
        <v>2020</v>
      </c>
      <c r="T9662">
        <v>2</v>
      </c>
      <c r="U9662">
        <v>8</v>
      </c>
    </row>
    <row r="9663" spans="1:21" x14ac:dyDescent="0.3">
      <c r="A9663" s="5" t="s">
        <v>168</v>
      </c>
      <c r="B9663" s="5" t="s">
        <v>206</v>
      </c>
      <c r="C9663" s="5" t="s">
        <v>116</v>
      </c>
      <c r="D9663" s="5" t="s">
        <v>519</v>
      </c>
      <c r="E9663" s="5" t="s">
        <v>172</v>
      </c>
      <c r="F9663" s="6">
        <v>43878</v>
      </c>
      <c r="G9663" s="5" t="s">
        <v>148</v>
      </c>
      <c r="H9663" s="5" t="s">
        <v>333</v>
      </c>
      <c r="I9663">
        <v>43701</v>
      </c>
      <c r="J9663">
        <v>177</v>
      </c>
      <c r="K9663">
        <v>210</v>
      </c>
      <c r="L9663">
        <v>2</v>
      </c>
      <c r="M9663">
        <v>7035</v>
      </c>
      <c r="N9663">
        <v>5243.5910000000003</v>
      </c>
      <c r="O9663">
        <v>2621.7959999999998</v>
      </c>
      <c r="P9663">
        <v>105</v>
      </c>
      <c r="Q9663">
        <v>33.5</v>
      </c>
      <c r="R9663">
        <v>1791.4090000000001</v>
      </c>
      <c r="S9663">
        <v>2020</v>
      </c>
      <c r="T9663">
        <v>2</v>
      </c>
      <c r="U9663">
        <v>8</v>
      </c>
    </row>
    <row r="9664" spans="1:21" x14ac:dyDescent="0.3">
      <c r="A9664" s="5" t="s">
        <v>168</v>
      </c>
      <c r="B9664" s="5" t="s">
        <v>206</v>
      </c>
      <c r="C9664" s="5" t="s">
        <v>116</v>
      </c>
      <c r="D9664" s="5" t="s">
        <v>519</v>
      </c>
      <c r="E9664" s="5" t="s">
        <v>172</v>
      </c>
      <c r="F9664" s="6">
        <v>43878</v>
      </c>
      <c r="G9664" s="5" t="s">
        <v>148</v>
      </c>
      <c r="H9664" s="5" t="s">
        <v>190</v>
      </c>
      <c r="I9664">
        <v>43701</v>
      </c>
      <c r="J9664">
        <v>177</v>
      </c>
      <c r="K9664">
        <v>118</v>
      </c>
      <c r="L9664">
        <v>1</v>
      </c>
      <c r="M9664">
        <v>3953</v>
      </c>
      <c r="N9664">
        <v>2621.7959999999998</v>
      </c>
      <c r="O9664">
        <v>2621.7959999999998</v>
      </c>
      <c r="P9664">
        <v>118</v>
      </c>
      <c r="Q9664">
        <v>33.5</v>
      </c>
      <c r="R9664">
        <v>1331.204</v>
      </c>
      <c r="S9664">
        <v>2020</v>
      </c>
      <c r="T9664">
        <v>2</v>
      </c>
      <c r="U9664">
        <v>8</v>
      </c>
    </row>
    <row r="9665" spans="1:21" x14ac:dyDescent="0.3">
      <c r="A9665" s="5" t="s">
        <v>168</v>
      </c>
      <c r="B9665" s="5" t="s">
        <v>206</v>
      </c>
      <c r="C9665" s="5" t="s">
        <v>116</v>
      </c>
      <c r="D9665" s="5" t="s">
        <v>519</v>
      </c>
      <c r="E9665" s="5" t="s">
        <v>172</v>
      </c>
      <c r="F9665" s="6">
        <v>43878</v>
      </c>
      <c r="G9665" s="5" t="s">
        <v>148</v>
      </c>
      <c r="H9665" s="5" t="s">
        <v>222</v>
      </c>
      <c r="I9665">
        <v>43701</v>
      </c>
      <c r="J9665">
        <v>177</v>
      </c>
      <c r="K9665">
        <v>95</v>
      </c>
      <c r="L9665">
        <v>1</v>
      </c>
      <c r="M9665">
        <v>3182.5</v>
      </c>
      <c r="N9665">
        <v>2621.7959999999998</v>
      </c>
      <c r="O9665">
        <v>2621.7959999999998</v>
      </c>
      <c r="P9665">
        <v>95</v>
      </c>
      <c r="Q9665">
        <v>33.5</v>
      </c>
      <c r="R9665">
        <v>560.70399999999995</v>
      </c>
      <c r="S9665">
        <v>2020</v>
      </c>
      <c r="T9665">
        <v>2</v>
      </c>
      <c r="U9665">
        <v>8</v>
      </c>
    </row>
    <row r="9666" spans="1:21" x14ac:dyDescent="0.3">
      <c r="A9666" s="5" t="s">
        <v>168</v>
      </c>
      <c r="B9666" s="5" t="s">
        <v>206</v>
      </c>
      <c r="C9666" s="5" t="s">
        <v>116</v>
      </c>
      <c r="D9666" s="5" t="s">
        <v>519</v>
      </c>
      <c r="E9666" s="5" t="s">
        <v>172</v>
      </c>
      <c r="F9666" s="6">
        <v>43878</v>
      </c>
      <c r="G9666" s="5" t="s">
        <v>148</v>
      </c>
      <c r="H9666" s="5" t="s">
        <v>238</v>
      </c>
      <c r="I9666">
        <v>43701</v>
      </c>
      <c r="J9666">
        <v>177</v>
      </c>
      <c r="K9666">
        <v>240</v>
      </c>
      <c r="L9666">
        <v>2</v>
      </c>
      <c r="M9666">
        <v>8040</v>
      </c>
      <c r="N9666">
        <v>5243.5910000000003</v>
      </c>
      <c r="O9666">
        <v>2621.7959999999998</v>
      </c>
      <c r="P9666">
        <v>120</v>
      </c>
      <c r="Q9666">
        <v>33.5</v>
      </c>
      <c r="R9666">
        <v>2796.4090000000001</v>
      </c>
      <c r="S9666">
        <v>2020</v>
      </c>
      <c r="T9666">
        <v>2</v>
      </c>
      <c r="U9666">
        <v>8</v>
      </c>
    </row>
    <row r="9667" spans="1:21" x14ac:dyDescent="0.3">
      <c r="A9667" s="5" t="s">
        <v>168</v>
      </c>
      <c r="B9667" s="5" t="s">
        <v>206</v>
      </c>
      <c r="C9667" s="5" t="s">
        <v>116</v>
      </c>
      <c r="D9667" s="5" t="s">
        <v>519</v>
      </c>
      <c r="E9667" s="5" t="s">
        <v>172</v>
      </c>
      <c r="F9667" s="6">
        <v>43878</v>
      </c>
      <c r="G9667" s="5" t="s">
        <v>148</v>
      </c>
      <c r="H9667" s="5" t="s">
        <v>184</v>
      </c>
      <c r="I9667">
        <v>43701</v>
      </c>
      <c r="J9667">
        <v>177</v>
      </c>
      <c r="K9667">
        <v>2101</v>
      </c>
      <c r="L9667">
        <v>18</v>
      </c>
      <c r="M9667">
        <v>68282.5</v>
      </c>
      <c r="N9667">
        <v>47192.322</v>
      </c>
      <c r="O9667">
        <v>2621.7959999999998</v>
      </c>
      <c r="P9667">
        <v>116.72222222222223</v>
      </c>
      <c r="Q9667">
        <v>32.5</v>
      </c>
      <c r="R9667">
        <v>21090.178</v>
      </c>
      <c r="S9667">
        <v>2020</v>
      </c>
      <c r="T9667">
        <v>2</v>
      </c>
      <c r="U9667">
        <v>8</v>
      </c>
    </row>
    <row r="9668" spans="1:21" x14ac:dyDescent="0.3">
      <c r="A9668" s="5" t="s">
        <v>168</v>
      </c>
      <c r="B9668" s="5" t="s">
        <v>206</v>
      </c>
      <c r="C9668" s="5" t="s">
        <v>116</v>
      </c>
      <c r="D9668" s="5" t="s">
        <v>519</v>
      </c>
      <c r="E9668" s="5" t="s">
        <v>172</v>
      </c>
      <c r="F9668" s="6">
        <v>43878</v>
      </c>
      <c r="G9668" s="5" t="s">
        <v>148</v>
      </c>
      <c r="H9668" s="5" t="s">
        <v>231</v>
      </c>
      <c r="I9668">
        <v>43701</v>
      </c>
      <c r="J9668">
        <v>177</v>
      </c>
      <c r="K9668">
        <v>110</v>
      </c>
      <c r="L9668">
        <v>1</v>
      </c>
      <c r="M9668">
        <v>3685</v>
      </c>
      <c r="N9668">
        <v>2621.7959999999998</v>
      </c>
      <c r="O9668">
        <v>2621.7959999999998</v>
      </c>
      <c r="P9668">
        <v>110</v>
      </c>
      <c r="Q9668">
        <v>33.5</v>
      </c>
      <c r="R9668">
        <v>1063.204</v>
      </c>
      <c r="S9668">
        <v>2020</v>
      </c>
      <c r="T9668">
        <v>2</v>
      </c>
      <c r="U9668">
        <v>8</v>
      </c>
    </row>
    <row r="9669" spans="1:21" x14ac:dyDescent="0.3">
      <c r="A9669" s="5" t="s">
        <v>168</v>
      </c>
      <c r="B9669" s="5" t="s">
        <v>206</v>
      </c>
      <c r="C9669" s="5" t="s">
        <v>116</v>
      </c>
      <c r="D9669" s="5" t="s">
        <v>519</v>
      </c>
      <c r="E9669" s="5" t="s">
        <v>172</v>
      </c>
      <c r="F9669" s="6">
        <v>43878</v>
      </c>
      <c r="G9669" s="5" t="s">
        <v>148</v>
      </c>
      <c r="H9669" s="5" t="s">
        <v>225</v>
      </c>
      <c r="I9669">
        <v>43701</v>
      </c>
      <c r="J9669">
        <v>177</v>
      </c>
      <c r="K9669">
        <v>338</v>
      </c>
      <c r="L9669">
        <v>3</v>
      </c>
      <c r="M9669">
        <v>11154</v>
      </c>
      <c r="N9669">
        <v>7865.3869999999997</v>
      </c>
      <c r="O9669">
        <v>2621.7959999999998</v>
      </c>
      <c r="P9669">
        <v>112.66666666666667</v>
      </c>
      <c r="Q9669">
        <v>33</v>
      </c>
      <c r="R9669">
        <v>3288.6129999999998</v>
      </c>
      <c r="S9669">
        <v>2020</v>
      </c>
      <c r="T9669">
        <v>2</v>
      </c>
      <c r="U9669">
        <v>8</v>
      </c>
    </row>
    <row r="9670" spans="1:21" x14ac:dyDescent="0.3">
      <c r="A9670" s="5" t="s">
        <v>168</v>
      </c>
      <c r="B9670" s="5" t="s">
        <v>206</v>
      </c>
      <c r="C9670" s="5" t="s">
        <v>116</v>
      </c>
      <c r="D9670" s="5" t="s">
        <v>519</v>
      </c>
      <c r="E9670" s="5" t="s">
        <v>172</v>
      </c>
      <c r="F9670" s="6">
        <v>43878</v>
      </c>
      <c r="G9670" s="5" t="s">
        <v>148</v>
      </c>
      <c r="H9670" s="5" t="s">
        <v>226</v>
      </c>
      <c r="I9670">
        <v>43701</v>
      </c>
      <c r="J9670">
        <v>177</v>
      </c>
      <c r="K9670">
        <v>303</v>
      </c>
      <c r="L9670">
        <v>3</v>
      </c>
      <c r="M9670">
        <v>10150.5</v>
      </c>
      <c r="N9670">
        <v>7865.3869999999997</v>
      </c>
      <c r="O9670">
        <v>2621.7959999999998</v>
      </c>
      <c r="P9670">
        <v>101</v>
      </c>
      <c r="Q9670">
        <v>33.5</v>
      </c>
      <c r="R9670">
        <v>2285.1129999999998</v>
      </c>
      <c r="S9670">
        <v>2020</v>
      </c>
      <c r="T9670">
        <v>2</v>
      </c>
      <c r="U9670">
        <v>8</v>
      </c>
    </row>
    <row r="9671" spans="1:21" x14ac:dyDescent="0.3">
      <c r="A9671" s="5" t="s">
        <v>168</v>
      </c>
      <c r="B9671" s="5" t="s">
        <v>169</v>
      </c>
      <c r="C9671" s="5" t="s">
        <v>170</v>
      </c>
      <c r="D9671" s="5" t="s">
        <v>519</v>
      </c>
      <c r="E9671" s="5" t="s">
        <v>172</v>
      </c>
      <c r="F9671" s="6">
        <v>43879</v>
      </c>
      <c r="G9671" s="5" t="s">
        <v>148</v>
      </c>
      <c r="H9671" s="5" t="s">
        <v>469</v>
      </c>
      <c r="I9671">
        <v>43701</v>
      </c>
      <c r="J9671">
        <v>178</v>
      </c>
      <c r="K9671">
        <v>7185</v>
      </c>
      <c r="L9671">
        <v>33</v>
      </c>
      <c r="M9671">
        <v>126456</v>
      </c>
      <c r="N9671">
        <v>86519.256999999998</v>
      </c>
      <c r="O9671">
        <v>2621.7959999999998</v>
      </c>
      <c r="P9671">
        <v>217.72727272727272</v>
      </c>
      <c r="Q9671">
        <v>17.600000000000001</v>
      </c>
      <c r="R9671">
        <v>39936.743000000002</v>
      </c>
      <c r="S9671">
        <v>2020</v>
      </c>
      <c r="T9671">
        <v>2</v>
      </c>
      <c r="U9671">
        <v>8</v>
      </c>
    </row>
    <row r="9672" spans="1:21" x14ac:dyDescent="0.3">
      <c r="A9672" s="5" t="s">
        <v>168</v>
      </c>
      <c r="B9672" s="5" t="s">
        <v>169</v>
      </c>
      <c r="C9672" s="5" t="s">
        <v>170</v>
      </c>
      <c r="D9672" s="5" t="s">
        <v>522</v>
      </c>
      <c r="E9672" s="5" t="s">
        <v>172</v>
      </c>
      <c r="F9672" s="6">
        <v>43879</v>
      </c>
      <c r="G9672" s="5" t="s">
        <v>148</v>
      </c>
      <c r="H9672" s="5" t="s">
        <v>469</v>
      </c>
      <c r="I9672">
        <v>43707</v>
      </c>
      <c r="J9672">
        <v>172</v>
      </c>
      <c r="K9672">
        <v>7185</v>
      </c>
      <c r="L9672">
        <v>27</v>
      </c>
      <c r="M9672">
        <v>103464</v>
      </c>
      <c r="N9672">
        <v>69419.638000000006</v>
      </c>
      <c r="O9672">
        <v>2571.098</v>
      </c>
      <c r="P9672">
        <v>266.11111111111109</v>
      </c>
      <c r="Q9672">
        <v>14.4</v>
      </c>
      <c r="R9672">
        <v>34044.362000000001</v>
      </c>
      <c r="S9672">
        <v>2020</v>
      </c>
      <c r="T9672">
        <v>2</v>
      </c>
      <c r="U9672">
        <v>8</v>
      </c>
    </row>
    <row r="9673" spans="1:21" x14ac:dyDescent="0.3">
      <c r="A9673" s="5" t="s">
        <v>168</v>
      </c>
      <c r="B9673" s="5" t="s">
        <v>169</v>
      </c>
      <c r="C9673" s="5" t="s">
        <v>170</v>
      </c>
      <c r="D9673" s="5" t="s">
        <v>517</v>
      </c>
      <c r="E9673" s="5" t="s">
        <v>172</v>
      </c>
      <c r="F9673" s="6">
        <v>43879</v>
      </c>
      <c r="G9673" s="5" t="s">
        <v>148</v>
      </c>
      <c r="H9673" s="5" t="s">
        <v>371</v>
      </c>
      <c r="I9673">
        <v>43677</v>
      </c>
      <c r="J9673">
        <v>202</v>
      </c>
      <c r="K9673">
        <v>1380</v>
      </c>
      <c r="L9673">
        <v>10</v>
      </c>
      <c r="M9673">
        <v>44850</v>
      </c>
      <c r="N9673">
        <v>26728.839</v>
      </c>
      <c r="O9673">
        <v>2672.884</v>
      </c>
      <c r="P9673">
        <v>138</v>
      </c>
      <c r="Q9673">
        <v>32.5</v>
      </c>
      <c r="R9673">
        <v>18121.161</v>
      </c>
      <c r="S9673">
        <v>2020</v>
      </c>
      <c r="T9673">
        <v>2</v>
      </c>
      <c r="U9673">
        <v>8</v>
      </c>
    </row>
    <row r="9674" spans="1:21" x14ac:dyDescent="0.3">
      <c r="A9674" s="5" t="s">
        <v>168</v>
      </c>
      <c r="B9674" s="5" t="s">
        <v>169</v>
      </c>
      <c r="C9674" s="5" t="s">
        <v>170</v>
      </c>
      <c r="D9674" s="5" t="s">
        <v>517</v>
      </c>
      <c r="E9674" s="5" t="s">
        <v>172</v>
      </c>
      <c r="F9674" s="6">
        <v>43879</v>
      </c>
      <c r="G9674" s="5" t="s">
        <v>148</v>
      </c>
      <c r="H9674" s="5" t="s">
        <v>173</v>
      </c>
      <c r="I9674">
        <v>43677</v>
      </c>
      <c r="J9674">
        <v>202</v>
      </c>
      <c r="K9674">
        <v>300</v>
      </c>
      <c r="L9674">
        <v>3</v>
      </c>
      <c r="M9674">
        <v>11100</v>
      </c>
      <c r="N9674">
        <v>8018.652</v>
      </c>
      <c r="O9674">
        <v>2672.884</v>
      </c>
      <c r="P9674">
        <v>100</v>
      </c>
      <c r="Q9674">
        <v>37</v>
      </c>
      <c r="R9674">
        <v>3081.348</v>
      </c>
      <c r="S9674">
        <v>2020</v>
      </c>
      <c r="T9674">
        <v>2</v>
      </c>
      <c r="U9674">
        <v>8</v>
      </c>
    </row>
    <row r="9675" spans="1:21" x14ac:dyDescent="0.3">
      <c r="A9675" s="5" t="s">
        <v>168</v>
      </c>
      <c r="B9675" s="5" t="s">
        <v>169</v>
      </c>
      <c r="C9675" s="5" t="s">
        <v>170</v>
      </c>
      <c r="D9675" s="5" t="s">
        <v>517</v>
      </c>
      <c r="E9675" s="5" t="s">
        <v>172</v>
      </c>
      <c r="F9675" s="6">
        <v>43879</v>
      </c>
      <c r="G9675" s="5" t="s">
        <v>148</v>
      </c>
      <c r="H9675" s="5" t="s">
        <v>371</v>
      </c>
      <c r="I9675">
        <v>43677</v>
      </c>
      <c r="J9675">
        <v>202</v>
      </c>
      <c r="K9675">
        <v>1220</v>
      </c>
      <c r="L9675">
        <v>6</v>
      </c>
      <c r="M9675">
        <v>23790</v>
      </c>
      <c r="N9675">
        <v>16037.303</v>
      </c>
      <c r="O9675">
        <v>2672.884</v>
      </c>
      <c r="P9675">
        <v>203.33333333333334</v>
      </c>
      <c r="Q9675">
        <v>19.5</v>
      </c>
      <c r="R9675">
        <v>7752.6970000000001</v>
      </c>
      <c r="S9675">
        <v>2020</v>
      </c>
      <c r="T9675">
        <v>2</v>
      </c>
      <c r="U9675">
        <v>8</v>
      </c>
    </row>
    <row r="9676" spans="1:21" x14ac:dyDescent="0.3">
      <c r="A9676" s="5" t="s">
        <v>168</v>
      </c>
      <c r="B9676" s="5" t="s">
        <v>169</v>
      </c>
      <c r="C9676" s="5" t="s">
        <v>170</v>
      </c>
      <c r="D9676" s="5" t="s">
        <v>517</v>
      </c>
      <c r="E9676" s="5" t="s">
        <v>172</v>
      </c>
      <c r="F9676" s="6">
        <v>43879</v>
      </c>
      <c r="G9676" s="5" t="s">
        <v>148</v>
      </c>
      <c r="H9676" s="5" t="s">
        <v>478</v>
      </c>
      <c r="I9676">
        <v>43677</v>
      </c>
      <c r="J9676">
        <v>202</v>
      </c>
      <c r="K9676">
        <v>490</v>
      </c>
      <c r="L9676">
        <v>4</v>
      </c>
      <c r="M9676">
        <v>16170</v>
      </c>
      <c r="N9676">
        <v>10691.535</v>
      </c>
      <c r="O9676">
        <v>2672.884</v>
      </c>
      <c r="P9676">
        <v>122.5</v>
      </c>
      <c r="Q9676">
        <v>33</v>
      </c>
      <c r="R9676">
        <v>5478.4650000000001</v>
      </c>
      <c r="S9676">
        <v>2020</v>
      </c>
      <c r="T9676">
        <v>2</v>
      </c>
      <c r="U9676">
        <v>8</v>
      </c>
    </row>
    <row r="9677" spans="1:21" x14ac:dyDescent="0.3">
      <c r="A9677" s="5" t="s">
        <v>168</v>
      </c>
      <c r="B9677" s="5" t="s">
        <v>169</v>
      </c>
      <c r="C9677" s="5" t="s">
        <v>170</v>
      </c>
      <c r="D9677" s="5" t="s">
        <v>517</v>
      </c>
      <c r="E9677" s="5" t="s">
        <v>172</v>
      </c>
      <c r="F9677" s="6">
        <v>43879</v>
      </c>
      <c r="G9677" s="5" t="s">
        <v>148</v>
      </c>
      <c r="H9677" s="5" t="s">
        <v>215</v>
      </c>
      <c r="I9677">
        <v>43677</v>
      </c>
      <c r="J9677">
        <v>202</v>
      </c>
      <c r="K9677">
        <v>435</v>
      </c>
      <c r="L9677">
        <v>4</v>
      </c>
      <c r="M9677">
        <v>14355</v>
      </c>
      <c r="N9677">
        <v>10691.535</v>
      </c>
      <c r="O9677">
        <v>2672.884</v>
      </c>
      <c r="P9677">
        <v>108.75</v>
      </c>
      <c r="Q9677">
        <v>33</v>
      </c>
      <c r="R9677">
        <v>3663.4650000000001</v>
      </c>
      <c r="S9677">
        <v>2020</v>
      </c>
      <c r="T9677">
        <v>2</v>
      </c>
      <c r="U9677">
        <v>8</v>
      </c>
    </row>
    <row r="9678" spans="1:21" x14ac:dyDescent="0.3">
      <c r="A9678" s="5" t="s">
        <v>168</v>
      </c>
      <c r="B9678" s="5" t="s">
        <v>169</v>
      </c>
      <c r="C9678" s="5" t="s">
        <v>170</v>
      </c>
      <c r="D9678" s="5" t="s">
        <v>517</v>
      </c>
      <c r="E9678" s="5" t="s">
        <v>172</v>
      </c>
      <c r="F9678" s="6">
        <v>43879</v>
      </c>
      <c r="G9678" s="5" t="s">
        <v>148</v>
      </c>
      <c r="H9678" s="5" t="s">
        <v>199</v>
      </c>
      <c r="I9678">
        <v>43677</v>
      </c>
      <c r="J9678">
        <v>202</v>
      </c>
      <c r="K9678">
        <v>879</v>
      </c>
      <c r="L9678">
        <v>7</v>
      </c>
      <c r="M9678">
        <v>29007</v>
      </c>
      <c r="N9678">
        <v>18710.187000000002</v>
      </c>
      <c r="O9678">
        <v>2672.884</v>
      </c>
      <c r="P9678">
        <v>125.57142857142857</v>
      </c>
      <c r="Q9678">
        <v>33</v>
      </c>
      <c r="R9678">
        <v>10296.813</v>
      </c>
      <c r="S9678">
        <v>2020</v>
      </c>
      <c r="T9678">
        <v>2</v>
      </c>
      <c r="U9678">
        <v>8</v>
      </c>
    </row>
    <row r="9679" spans="1:21" x14ac:dyDescent="0.3">
      <c r="A9679" s="5" t="s">
        <v>168</v>
      </c>
      <c r="B9679" s="5" t="s">
        <v>169</v>
      </c>
      <c r="C9679" s="5" t="s">
        <v>170</v>
      </c>
      <c r="D9679" s="5" t="s">
        <v>517</v>
      </c>
      <c r="E9679" s="5" t="s">
        <v>172</v>
      </c>
      <c r="F9679" s="6">
        <v>43879</v>
      </c>
      <c r="G9679" s="5" t="s">
        <v>148</v>
      </c>
      <c r="H9679" s="5" t="s">
        <v>200</v>
      </c>
      <c r="I9679">
        <v>43677</v>
      </c>
      <c r="J9679">
        <v>202</v>
      </c>
      <c r="K9679">
        <v>1300</v>
      </c>
      <c r="L9679">
        <v>10</v>
      </c>
      <c r="M9679">
        <v>4290</v>
      </c>
      <c r="N9679">
        <v>26728.839</v>
      </c>
      <c r="O9679">
        <v>2672.884</v>
      </c>
      <c r="P9679">
        <v>130</v>
      </c>
      <c r="Q9679">
        <v>3.3</v>
      </c>
      <c r="R9679">
        <v>-22438.839</v>
      </c>
      <c r="S9679">
        <v>2020</v>
      </c>
      <c r="T9679">
        <v>2</v>
      </c>
      <c r="U9679">
        <v>8</v>
      </c>
    </row>
    <row r="9680" spans="1:21" x14ac:dyDescent="0.3">
      <c r="A9680" s="5" t="s">
        <v>168</v>
      </c>
      <c r="B9680" s="5" t="s">
        <v>169</v>
      </c>
      <c r="C9680" s="5" t="s">
        <v>170</v>
      </c>
      <c r="D9680" s="5" t="s">
        <v>517</v>
      </c>
      <c r="E9680" s="5" t="s">
        <v>227</v>
      </c>
      <c r="F9680" s="6">
        <v>43879</v>
      </c>
      <c r="G9680" s="5" t="s">
        <v>148</v>
      </c>
      <c r="H9680" s="5" t="s">
        <v>200</v>
      </c>
      <c r="I9680">
        <v>43677</v>
      </c>
      <c r="J9680">
        <v>202</v>
      </c>
      <c r="K9680">
        <v>-1300</v>
      </c>
      <c r="L9680">
        <v>-10</v>
      </c>
      <c r="M9680">
        <v>-4290</v>
      </c>
      <c r="N9680">
        <v>-26728.839</v>
      </c>
      <c r="O9680">
        <v>-2672.884</v>
      </c>
      <c r="P9680">
        <v>130</v>
      </c>
      <c r="Q9680">
        <v>3.3</v>
      </c>
      <c r="R9680">
        <v>22438.839</v>
      </c>
      <c r="S9680">
        <v>2020</v>
      </c>
      <c r="T9680">
        <v>2</v>
      </c>
      <c r="U9680">
        <v>8</v>
      </c>
    </row>
    <row r="9681" spans="1:21" x14ac:dyDescent="0.3">
      <c r="A9681" s="5" t="s">
        <v>168</v>
      </c>
      <c r="B9681" s="5" t="s">
        <v>169</v>
      </c>
      <c r="C9681" s="5" t="s">
        <v>170</v>
      </c>
      <c r="D9681" s="5" t="s">
        <v>517</v>
      </c>
      <c r="E9681" s="5" t="s">
        <v>172</v>
      </c>
      <c r="F9681" s="6">
        <v>43879</v>
      </c>
      <c r="G9681" s="5" t="s">
        <v>148</v>
      </c>
      <c r="H9681" s="5" t="s">
        <v>200</v>
      </c>
      <c r="I9681">
        <v>43677</v>
      </c>
      <c r="J9681">
        <v>202</v>
      </c>
      <c r="K9681">
        <v>1300</v>
      </c>
      <c r="L9681">
        <v>10</v>
      </c>
      <c r="M9681">
        <v>42900</v>
      </c>
      <c r="N9681">
        <v>26728.839</v>
      </c>
      <c r="O9681">
        <v>2672.884</v>
      </c>
      <c r="P9681">
        <v>130</v>
      </c>
      <c r="Q9681">
        <v>33</v>
      </c>
      <c r="R9681">
        <v>16171.161</v>
      </c>
      <c r="S9681">
        <v>2020</v>
      </c>
      <c r="T9681">
        <v>2</v>
      </c>
      <c r="U9681">
        <v>8</v>
      </c>
    </row>
    <row r="9682" spans="1:21" x14ac:dyDescent="0.3">
      <c r="A9682" s="5" t="s">
        <v>168</v>
      </c>
      <c r="B9682" s="5" t="s">
        <v>169</v>
      </c>
      <c r="C9682" s="5" t="s">
        <v>170</v>
      </c>
      <c r="D9682" s="5" t="s">
        <v>521</v>
      </c>
      <c r="E9682" s="5" t="s">
        <v>172</v>
      </c>
      <c r="F9682" s="6">
        <v>43879</v>
      </c>
      <c r="G9682" s="5" t="s">
        <v>148</v>
      </c>
      <c r="H9682" s="5" t="s">
        <v>466</v>
      </c>
      <c r="I9682">
        <v>43684</v>
      </c>
      <c r="J9682">
        <v>195</v>
      </c>
      <c r="K9682">
        <v>14484</v>
      </c>
      <c r="L9682">
        <v>32</v>
      </c>
      <c r="M9682">
        <v>139475.55600000001</v>
      </c>
      <c r="N9682">
        <v>97960.486000000004</v>
      </c>
      <c r="O9682">
        <v>3061.2649999999999</v>
      </c>
      <c r="P9682">
        <v>452.625</v>
      </c>
      <c r="Q9682">
        <v>9.6295999999999999</v>
      </c>
      <c r="R9682">
        <v>41515.07</v>
      </c>
      <c r="S9682">
        <v>2020</v>
      </c>
      <c r="T9682">
        <v>2</v>
      </c>
      <c r="U9682">
        <v>8</v>
      </c>
    </row>
    <row r="9683" spans="1:21" x14ac:dyDescent="0.3">
      <c r="A9683" s="5" t="s">
        <v>168</v>
      </c>
      <c r="B9683" s="5" t="s">
        <v>169</v>
      </c>
      <c r="C9683" s="5" t="s">
        <v>170</v>
      </c>
      <c r="D9683" s="5" t="s">
        <v>523</v>
      </c>
      <c r="E9683" s="5" t="s">
        <v>172</v>
      </c>
      <c r="F9683" s="6">
        <v>43879</v>
      </c>
      <c r="G9683" s="5" t="s">
        <v>148</v>
      </c>
      <c r="H9683" s="5" t="s">
        <v>466</v>
      </c>
      <c r="I9683">
        <v>43691</v>
      </c>
      <c r="J9683">
        <v>188</v>
      </c>
      <c r="K9683">
        <v>14484</v>
      </c>
      <c r="L9683">
        <v>76</v>
      </c>
      <c r="M9683">
        <v>331254.44400000002</v>
      </c>
      <c r="N9683">
        <v>234182.98800000001</v>
      </c>
      <c r="O9683">
        <v>3081.355</v>
      </c>
      <c r="P9683">
        <v>190.57894736842104</v>
      </c>
      <c r="Q9683">
        <v>22.8704</v>
      </c>
      <c r="R9683">
        <v>97071.456000000006</v>
      </c>
      <c r="S9683">
        <v>2020</v>
      </c>
      <c r="T9683">
        <v>2</v>
      </c>
      <c r="U9683">
        <v>8</v>
      </c>
    </row>
    <row r="9684" spans="1:21" x14ac:dyDescent="0.3">
      <c r="A9684" s="5" t="s">
        <v>168</v>
      </c>
      <c r="B9684" s="5" t="s">
        <v>169</v>
      </c>
      <c r="C9684" s="5" t="s">
        <v>170</v>
      </c>
      <c r="D9684" s="5" t="s">
        <v>523</v>
      </c>
      <c r="E9684" s="5" t="s">
        <v>172</v>
      </c>
      <c r="F9684" s="6">
        <v>43879</v>
      </c>
      <c r="G9684" s="5" t="s">
        <v>148</v>
      </c>
      <c r="H9684" s="5" t="s">
        <v>371</v>
      </c>
      <c r="I9684">
        <v>43691</v>
      </c>
      <c r="J9684">
        <v>188</v>
      </c>
      <c r="K9684">
        <v>1220</v>
      </c>
      <c r="L9684">
        <v>4</v>
      </c>
      <c r="M9684">
        <v>15860</v>
      </c>
      <c r="N9684">
        <v>12325.42</v>
      </c>
      <c r="O9684">
        <v>3081.355</v>
      </c>
      <c r="P9684">
        <v>305</v>
      </c>
      <c r="Q9684">
        <v>13</v>
      </c>
      <c r="R9684">
        <v>3534.58</v>
      </c>
      <c r="S9684">
        <v>2020</v>
      </c>
      <c r="T9684">
        <v>2</v>
      </c>
      <c r="U9684">
        <v>8</v>
      </c>
    </row>
    <row r="9685" spans="1:21" x14ac:dyDescent="0.3">
      <c r="A9685" s="5" t="s">
        <v>168</v>
      </c>
      <c r="B9685" s="5" t="s">
        <v>206</v>
      </c>
      <c r="C9685" s="5" t="s">
        <v>115</v>
      </c>
      <c r="D9685" s="5" t="s">
        <v>516</v>
      </c>
      <c r="E9685" s="5" t="s">
        <v>172</v>
      </c>
      <c r="F9685" s="6">
        <v>43879</v>
      </c>
      <c r="G9685" s="5" t="s">
        <v>148</v>
      </c>
      <c r="H9685" s="5" t="s">
        <v>208</v>
      </c>
      <c r="I9685">
        <v>43694</v>
      </c>
      <c r="J9685">
        <v>185</v>
      </c>
      <c r="K9685">
        <v>106.2</v>
      </c>
      <c r="L9685">
        <v>1</v>
      </c>
      <c r="M9685">
        <v>3186</v>
      </c>
      <c r="N9685">
        <v>2779.6990000000001</v>
      </c>
      <c r="O9685">
        <v>2779.6990000000001</v>
      </c>
      <c r="P9685">
        <v>106.2</v>
      </c>
      <c r="Q9685">
        <v>30</v>
      </c>
      <c r="R9685">
        <v>406.30099999999999</v>
      </c>
      <c r="S9685">
        <v>2020</v>
      </c>
      <c r="T9685">
        <v>2</v>
      </c>
      <c r="U9685">
        <v>8</v>
      </c>
    </row>
    <row r="9686" spans="1:21" x14ac:dyDescent="0.3">
      <c r="A9686" s="5" t="s">
        <v>168</v>
      </c>
      <c r="B9686" s="5" t="s">
        <v>206</v>
      </c>
      <c r="C9686" s="5" t="s">
        <v>115</v>
      </c>
      <c r="D9686" s="5" t="s">
        <v>516</v>
      </c>
      <c r="E9686" s="5" t="s">
        <v>172</v>
      </c>
      <c r="F9686" s="6">
        <v>43879</v>
      </c>
      <c r="G9686" s="5" t="s">
        <v>148</v>
      </c>
      <c r="H9686" s="5" t="s">
        <v>351</v>
      </c>
      <c r="I9686">
        <v>43694</v>
      </c>
      <c r="J9686">
        <v>185</v>
      </c>
      <c r="K9686">
        <v>155.6</v>
      </c>
      <c r="L9686">
        <v>1</v>
      </c>
      <c r="M9686">
        <v>5134.8</v>
      </c>
      <c r="N9686">
        <v>2779.6990000000001</v>
      </c>
      <c r="O9686">
        <v>2779.6990000000001</v>
      </c>
      <c r="P9686">
        <v>155.6</v>
      </c>
      <c r="Q9686">
        <v>33</v>
      </c>
      <c r="R9686">
        <v>2355.1010000000001</v>
      </c>
      <c r="S9686">
        <v>2020</v>
      </c>
      <c r="T9686">
        <v>2</v>
      </c>
      <c r="U9686">
        <v>8</v>
      </c>
    </row>
    <row r="9687" spans="1:21" x14ac:dyDescent="0.3">
      <c r="A9687" s="5" t="s">
        <v>168</v>
      </c>
      <c r="B9687" s="5" t="s">
        <v>206</v>
      </c>
      <c r="C9687" s="5" t="s">
        <v>115</v>
      </c>
      <c r="D9687" s="5" t="s">
        <v>516</v>
      </c>
      <c r="E9687" s="5" t="s">
        <v>172</v>
      </c>
      <c r="F9687" s="6">
        <v>43879</v>
      </c>
      <c r="G9687" s="5" t="s">
        <v>148</v>
      </c>
      <c r="H9687" s="5" t="s">
        <v>173</v>
      </c>
      <c r="I9687">
        <v>43694</v>
      </c>
      <c r="J9687">
        <v>185</v>
      </c>
      <c r="K9687">
        <v>1311.6</v>
      </c>
      <c r="L9687">
        <v>12</v>
      </c>
      <c r="M9687">
        <v>48529.2</v>
      </c>
      <c r="N9687">
        <v>33356.391000000003</v>
      </c>
      <c r="O9687">
        <v>2779.6990000000001</v>
      </c>
      <c r="P9687">
        <v>109.3</v>
      </c>
      <c r="Q9687">
        <v>37</v>
      </c>
      <c r="R9687">
        <v>15172.808999999999</v>
      </c>
      <c r="S9687">
        <v>2020</v>
      </c>
      <c r="T9687">
        <v>2</v>
      </c>
      <c r="U9687">
        <v>8</v>
      </c>
    </row>
    <row r="9688" spans="1:21" x14ac:dyDescent="0.3">
      <c r="A9688" s="5" t="s">
        <v>168</v>
      </c>
      <c r="B9688" s="5" t="s">
        <v>206</v>
      </c>
      <c r="C9688" s="5" t="s">
        <v>115</v>
      </c>
      <c r="D9688" s="5" t="s">
        <v>516</v>
      </c>
      <c r="E9688" s="5" t="s">
        <v>172</v>
      </c>
      <c r="F9688" s="6">
        <v>43879</v>
      </c>
      <c r="G9688" s="5" t="s">
        <v>148</v>
      </c>
      <c r="H9688" s="5" t="s">
        <v>190</v>
      </c>
      <c r="I9688">
        <v>43694</v>
      </c>
      <c r="J9688">
        <v>185</v>
      </c>
      <c r="K9688">
        <v>215.2</v>
      </c>
      <c r="L9688">
        <v>2</v>
      </c>
      <c r="M9688">
        <v>6456</v>
      </c>
      <c r="N9688">
        <v>5559.3990000000003</v>
      </c>
      <c r="O9688">
        <v>2779.6990000000001</v>
      </c>
      <c r="P9688">
        <v>107.6</v>
      </c>
      <c r="Q9688">
        <v>30</v>
      </c>
      <c r="R9688">
        <v>896.601</v>
      </c>
      <c r="S9688">
        <v>2020</v>
      </c>
      <c r="T9688">
        <v>2</v>
      </c>
      <c r="U9688">
        <v>8</v>
      </c>
    </row>
    <row r="9689" spans="1:21" x14ac:dyDescent="0.3">
      <c r="A9689" s="5" t="s">
        <v>168</v>
      </c>
      <c r="B9689" s="5" t="s">
        <v>206</v>
      </c>
      <c r="C9689" s="5" t="s">
        <v>115</v>
      </c>
      <c r="D9689" s="5" t="s">
        <v>516</v>
      </c>
      <c r="E9689" s="5" t="s">
        <v>172</v>
      </c>
      <c r="F9689" s="6">
        <v>43879</v>
      </c>
      <c r="G9689" s="5" t="s">
        <v>148</v>
      </c>
      <c r="H9689" s="5" t="s">
        <v>194</v>
      </c>
      <c r="I9689">
        <v>43694</v>
      </c>
      <c r="J9689">
        <v>185</v>
      </c>
      <c r="K9689">
        <v>488.2</v>
      </c>
      <c r="L9689">
        <v>4</v>
      </c>
      <c r="M9689">
        <v>15866.5</v>
      </c>
      <c r="N9689">
        <v>11118.797</v>
      </c>
      <c r="O9689">
        <v>2779.6990000000001</v>
      </c>
      <c r="P9689">
        <v>122.05</v>
      </c>
      <c r="Q9689">
        <v>32.5</v>
      </c>
      <c r="R9689">
        <v>4747.7030000000004</v>
      </c>
      <c r="S9689">
        <v>2020</v>
      </c>
      <c r="T9689">
        <v>2</v>
      </c>
      <c r="U9689">
        <v>8</v>
      </c>
    </row>
    <row r="9690" spans="1:21" x14ac:dyDescent="0.3">
      <c r="A9690" s="5" t="s">
        <v>168</v>
      </c>
      <c r="B9690" s="5" t="s">
        <v>206</v>
      </c>
      <c r="C9690" s="5" t="s">
        <v>115</v>
      </c>
      <c r="D9690" s="5" t="s">
        <v>516</v>
      </c>
      <c r="E9690" s="5" t="s">
        <v>172</v>
      </c>
      <c r="F9690" s="6">
        <v>43879</v>
      </c>
      <c r="G9690" s="5" t="s">
        <v>148</v>
      </c>
      <c r="H9690" s="5" t="s">
        <v>178</v>
      </c>
      <c r="I9690">
        <v>43694</v>
      </c>
      <c r="J9690">
        <v>185</v>
      </c>
      <c r="K9690">
        <v>289.2</v>
      </c>
      <c r="L9690">
        <v>3</v>
      </c>
      <c r="M9690">
        <v>9399</v>
      </c>
      <c r="N9690">
        <v>8339.098</v>
      </c>
      <c r="O9690">
        <v>2779.6990000000001</v>
      </c>
      <c r="P9690">
        <v>96.399999999999991</v>
      </c>
      <c r="Q9690">
        <v>32.5</v>
      </c>
      <c r="R9690">
        <v>1059.902</v>
      </c>
      <c r="S9690">
        <v>2020</v>
      </c>
      <c r="T9690">
        <v>2</v>
      </c>
      <c r="U9690">
        <v>8</v>
      </c>
    </row>
    <row r="9691" spans="1:21" x14ac:dyDescent="0.3">
      <c r="A9691" s="5" t="s">
        <v>168</v>
      </c>
      <c r="B9691" s="5" t="s">
        <v>206</v>
      </c>
      <c r="C9691" s="5" t="s">
        <v>115</v>
      </c>
      <c r="D9691" s="5" t="s">
        <v>516</v>
      </c>
      <c r="E9691" s="5" t="s">
        <v>172</v>
      </c>
      <c r="F9691" s="6">
        <v>43879</v>
      </c>
      <c r="G9691" s="5" t="s">
        <v>148</v>
      </c>
      <c r="H9691" s="5" t="s">
        <v>198</v>
      </c>
      <c r="I9691">
        <v>43694</v>
      </c>
      <c r="J9691">
        <v>185</v>
      </c>
      <c r="K9691">
        <v>125.8</v>
      </c>
      <c r="L9691">
        <v>1</v>
      </c>
      <c r="M9691">
        <v>4088.5</v>
      </c>
      <c r="N9691">
        <v>2779.6990000000001</v>
      </c>
      <c r="O9691">
        <v>2779.6990000000001</v>
      </c>
      <c r="P9691">
        <v>125.8</v>
      </c>
      <c r="Q9691">
        <v>32.5</v>
      </c>
      <c r="R9691">
        <v>1308.8009999999999</v>
      </c>
      <c r="S9691">
        <v>2020</v>
      </c>
      <c r="T9691">
        <v>2</v>
      </c>
      <c r="U9691">
        <v>8</v>
      </c>
    </row>
    <row r="9692" spans="1:21" x14ac:dyDescent="0.3">
      <c r="A9692" s="5" t="s">
        <v>168</v>
      </c>
      <c r="B9692" s="5" t="s">
        <v>206</v>
      </c>
      <c r="C9692" s="5" t="s">
        <v>115</v>
      </c>
      <c r="D9692" s="5" t="s">
        <v>516</v>
      </c>
      <c r="E9692" s="5" t="s">
        <v>172</v>
      </c>
      <c r="F9692" s="6">
        <v>43879</v>
      </c>
      <c r="G9692" s="5" t="s">
        <v>148</v>
      </c>
      <c r="H9692" s="5" t="s">
        <v>235</v>
      </c>
      <c r="I9692">
        <v>43694</v>
      </c>
      <c r="J9692">
        <v>185</v>
      </c>
      <c r="K9692">
        <v>116.2</v>
      </c>
      <c r="L9692">
        <v>1</v>
      </c>
      <c r="M9692">
        <v>3776.5</v>
      </c>
      <c r="N9692">
        <v>2779.6990000000001</v>
      </c>
      <c r="O9692">
        <v>2779.6990000000001</v>
      </c>
      <c r="P9692">
        <v>116.2</v>
      </c>
      <c r="Q9692">
        <v>32.5</v>
      </c>
      <c r="R9692">
        <v>996.80100000000004</v>
      </c>
      <c r="S9692">
        <v>2020</v>
      </c>
      <c r="T9692">
        <v>2</v>
      </c>
      <c r="U9692">
        <v>8</v>
      </c>
    </row>
    <row r="9693" spans="1:21" x14ac:dyDescent="0.3">
      <c r="A9693" s="5" t="s">
        <v>168</v>
      </c>
      <c r="B9693" s="5" t="s">
        <v>206</v>
      </c>
      <c r="C9693" s="5" t="s">
        <v>116</v>
      </c>
      <c r="D9693" s="5" t="s">
        <v>519</v>
      </c>
      <c r="E9693" s="5" t="s">
        <v>172</v>
      </c>
      <c r="F9693" s="6">
        <v>43879</v>
      </c>
      <c r="G9693" s="5" t="s">
        <v>148</v>
      </c>
      <c r="H9693" s="5" t="s">
        <v>173</v>
      </c>
      <c r="I9693">
        <v>43701</v>
      </c>
      <c r="J9693">
        <v>178</v>
      </c>
      <c r="K9693">
        <v>160.6</v>
      </c>
      <c r="L9693">
        <v>2</v>
      </c>
      <c r="M9693">
        <v>5942.2</v>
      </c>
      <c r="N9693">
        <v>5243.5910000000003</v>
      </c>
      <c r="O9693">
        <v>2621.7959999999998</v>
      </c>
      <c r="P9693">
        <v>80.3</v>
      </c>
      <c r="Q9693">
        <v>37</v>
      </c>
      <c r="R9693">
        <v>698.60900000000004</v>
      </c>
      <c r="S9693">
        <v>2020</v>
      </c>
      <c r="T9693">
        <v>2</v>
      </c>
      <c r="U9693">
        <v>8</v>
      </c>
    </row>
    <row r="9694" spans="1:21" x14ac:dyDescent="0.3">
      <c r="A9694" s="5" t="s">
        <v>168</v>
      </c>
      <c r="B9694" s="5" t="s">
        <v>206</v>
      </c>
      <c r="C9694" s="5" t="s">
        <v>116</v>
      </c>
      <c r="D9694" s="5" t="s">
        <v>519</v>
      </c>
      <c r="E9694" s="5" t="s">
        <v>172</v>
      </c>
      <c r="F9694" s="6">
        <v>43879</v>
      </c>
      <c r="G9694" s="5" t="s">
        <v>148</v>
      </c>
      <c r="H9694" s="5" t="s">
        <v>190</v>
      </c>
      <c r="I9694">
        <v>43701</v>
      </c>
      <c r="J9694">
        <v>178</v>
      </c>
      <c r="K9694">
        <v>122.4</v>
      </c>
      <c r="L9694">
        <v>1</v>
      </c>
      <c r="M9694">
        <v>4039.2</v>
      </c>
      <c r="N9694">
        <v>2621.7959999999998</v>
      </c>
      <c r="O9694">
        <v>2621.7959999999998</v>
      </c>
      <c r="P9694">
        <v>122.4</v>
      </c>
      <c r="Q9694">
        <v>33</v>
      </c>
      <c r="R9694">
        <v>1417.404</v>
      </c>
      <c r="S9694">
        <v>2020</v>
      </c>
      <c r="T9694">
        <v>2</v>
      </c>
      <c r="U9694">
        <v>8</v>
      </c>
    </row>
    <row r="9695" spans="1:21" x14ac:dyDescent="0.3">
      <c r="A9695" s="5" t="s">
        <v>168</v>
      </c>
      <c r="B9695" s="5" t="s">
        <v>206</v>
      </c>
      <c r="C9695" s="5" t="s">
        <v>116</v>
      </c>
      <c r="D9695" s="5" t="s">
        <v>519</v>
      </c>
      <c r="E9695" s="5" t="s">
        <v>172</v>
      </c>
      <c r="F9695" s="6">
        <v>43879</v>
      </c>
      <c r="G9695" s="5" t="s">
        <v>148</v>
      </c>
      <c r="H9695" s="5" t="s">
        <v>208</v>
      </c>
      <c r="I9695">
        <v>43701</v>
      </c>
      <c r="J9695">
        <v>178</v>
      </c>
      <c r="K9695">
        <v>112.2</v>
      </c>
      <c r="L9695">
        <v>1</v>
      </c>
      <c r="M9695">
        <v>3366</v>
      </c>
      <c r="N9695">
        <v>2621.7959999999998</v>
      </c>
      <c r="O9695">
        <v>2621.7959999999998</v>
      </c>
      <c r="P9695">
        <v>112.2</v>
      </c>
      <c r="Q9695">
        <v>30</v>
      </c>
      <c r="R9695">
        <v>744.20399999999995</v>
      </c>
      <c r="S9695">
        <v>2020</v>
      </c>
      <c r="T9695">
        <v>2</v>
      </c>
      <c r="U9695">
        <v>8</v>
      </c>
    </row>
    <row r="9696" spans="1:21" x14ac:dyDescent="0.3">
      <c r="A9696" s="5" t="s">
        <v>168</v>
      </c>
      <c r="B9696" s="5" t="s">
        <v>206</v>
      </c>
      <c r="C9696" s="5" t="s">
        <v>116</v>
      </c>
      <c r="D9696" s="5" t="s">
        <v>519</v>
      </c>
      <c r="E9696" s="5" t="s">
        <v>172</v>
      </c>
      <c r="F9696" s="6">
        <v>43879</v>
      </c>
      <c r="G9696" s="5" t="s">
        <v>148</v>
      </c>
      <c r="H9696" s="5" t="s">
        <v>311</v>
      </c>
      <c r="I9696">
        <v>43701</v>
      </c>
      <c r="J9696">
        <v>178</v>
      </c>
      <c r="K9696">
        <v>102.2</v>
      </c>
      <c r="L9696">
        <v>1</v>
      </c>
      <c r="M9696">
        <v>3321.5</v>
      </c>
      <c r="N9696">
        <v>2621.7959999999998</v>
      </c>
      <c r="O9696">
        <v>2621.7959999999998</v>
      </c>
      <c r="P9696">
        <v>102.2</v>
      </c>
      <c r="Q9696">
        <v>32.5</v>
      </c>
      <c r="R9696">
        <v>699.70399999999995</v>
      </c>
      <c r="S9696">
        <v>2020</v>
      </c>
      <c r="T9696">
        <v>2</v>
      </c>
      <c r="U9696">
        <v>8</v>
      </c>
    </row>
    <row r="9697" spans="1:21" x14ac:dyDescent="0.3">
      <c r="A9697" s="5" t="s">
        <v>168</v>
      </c>
      <c r="B9697" s="5" t="s">
        <v>206</v>
      </c>
      <c r="C9697" s="5" t="s">
        <v>116</v>
      </c>
      <c r="D9697" s="5" t="s">
        <v>519</v>
      </c>
      <c r="E9697" s="5" t="s">
        <v>172</v>
      </c>
      <c r="F9697" s="6">
        <v>43879</v>
      </c>
      <c r="G9697" s="5" t="s">
        <v>148</v>
      </c>
      <c r="H9697" s="5" t="s">
        <v>197</v>
      </c>
      <c r="I9697">
        <v>43701</v>
      </c>
      <c r="J9697">
        <v>178</v>
      </c>
      <c r="K9697">
        <v>365</v>
      </c>
      <c r="L9697">
        <v>3</v>
      </c>
      <c r="M9697">
        <v>11862.5</v>
      </c>
      <c r="N9697">
        <v>7865.3869999999997</v>
      </c>
      <c r="O9697">
        <v>2621.7959999999998</v>
      </c>
      <c r="P9697">
        <v>121.66666666666667</v>
      </c>
      <c r="Q9697">
        <v>32.5</v>
      </c>
      <c r="R9697">
        <v>3997.1129999999998</v>
      </c>
      <c r="S9697">
        <v>2020</v>
      </c>
      <c r="T9697">
        <v>2</v>
      </c>
      <c r="U9697">
        <v>8</v>
      </c>
    </row>
    <row r="9698" spans="1:21" x14ac:dyDescent="0.3">
      <c r="A9698" s="5" t="s">
        <v>168</v>
      </c>
      <c r="B9698" s="5" t="s">
        <v>206</v>
      </c>
      <c r="C9698" s="5" t="s">
        <v>116</v>
      </c>
      <c r="D9698" s="5" t="s">
        <v>519</v>
      </c>
      <c r="E9698" s="5" t="s">
        <v>172</v>
      </c>
      <c r="F9698" s="6">
        <v>43879</v>
      </c>
      <c r="G9698" s="5" t="s">
        <v>148</v>
      </c>
      <c r="H9698" s="5" t="s">
        <v>212</v>
      </c>
      <c r="I9698">
        <v>43701</v>
      </c>
      <c r="J9698">
        <v>178</v>
      </c>
      <c r="K9698">
        <v>121</v>
      </c>
      <c r="L9698">
        <v>1</v>
      </c>
      <c r="M9698">
        <v>3630</v>
      </c>
      <c r="N9698">
        <v>2621.7959999999998</v>
      </c>
      <c r="O9698">
        <v>2621.7959999999998</v>
      </c>
      <c r="P9698">
        <v>121</v>
      </c>
      <c r="Q9698">
        <v>30</v>
      </c>
      <c r="R9698">
        <v>1008.204</v>
      </c>
      <c r="S9698">
        <v>2020</v>
      </c>
      <c r="T9698">
        <v>2</v>
      </c>
      <c r="U9698">
        <v>8</v>
      </c>
    </row>
    <row r="9699" spans="1:21" x14ac:dyDescent="0.3">
      <c r="A9699" s="5" t="s">
        <v>168</v>
      </c>
      <c r="B9699" s="5" t="s">
        <v>206</v>
      </c>
      <c r="C9699" s="5" t="s">
        <v>116</v>
      </c>
      <c r="D9699" s="5" t="s">
        <v>519</v>
      </c>
      <c r="E9699" s="5" t="s">
        <v>172</v>
      </c>
      <c r="F9699" s="6">
        <v>43879</v>
      </c>
      <c r="G9699" s="5" t="s">
        <v>148</v>
      </c>
      <c r="H9699" s="5" t="s">
        <v>466</v>
      </c>
      <c r="I9699">
        <v>43701</v>
      </c>
      <c r="J9699">
        <v>178</v>
      </c>
      <c r="K9699">
        <v>12616</v>
      </c>
      <c r="L9699">
        <v>108</v>
      </c>
      <c r="M9699">
        <v>397404</v>
      </c>
      <c r="N9699">
        <v>283153.93199999997</v>
      </c>
      <c r="O9699">
        <v>2621.7959999999998</v>
      </c>
      <c r="P9699">
        <v>116.81481481481481</v>
      </c>
      <c r="Q9699">
        <v>31.5</v>
      </c>
      <c r="R9699">
        <v>114250.068</v>
      </c>
      <c r="S9699">
        <v>2020</v>
      </c>
      <c r="T9699">
        <v>2</v>
      </c>
      <c r="U9699">
        <v>8</v>
      </c>
    </row>
    <row r="9700" spans="1:21" x14ac:dyDescent="0.3">
      <c r="A9700" s="5" t="s">
        <v>168</v>
      </c>
      <c r="B9700" s="5" t="s">
        <v>206</v>
      </c>
      <c r="C9700" s="5" t="s">
        <v>116</v>
      </c>
      <c r="D9700" s="5" t="s">
        <v>519</v>
      </c>
      <c r="E9700" s="5" t="s">
        <v>172</v>
      </c>
      <c r="F9700" s="6">
        <v>43879</v>
      </c>
      <c r="G9700" s="5" t="s">
        <v>148</v>
      </c>
      <c r="H9700" s="5" t="s">
        <v>173</v>
      </c>
      <c r="I9700">
        <v>43701</v>
      </c>
      <c r="J9700">
        <v>178</v>
      </c>
      <c r="K9700">
        <v>697.2</v>
      </c>
      <c r="L9700">
        <v>8</v>
      </c>
      <c r="M9700">
        <v>25796.400000000001</v>
      </c>
      <c r="N9700">
        <v>20974.365000000002</v>
      </c>
      <c r="O9700">
        <v>2621.7959999999998</v>
      </c>
      <c r="P9700">
        <v>87.15</v>
      </c>
      <c r="Q9700">
        <v>37</v>
      </c>
      <c r="R9700">
        <v>4822.0349999999999</v>
      </c>
      <c r="S9700">
        <v>2020</v>
      </c>
      <c r="T9700">
        <v>2</v>
      </c>
      <c r="U9700">
        <v>8</v>
      </c>
    </row>
    <row r="9701" spans="1:21" x14ac:dyDescent="0.3">
      <c r="A9701" s="5" t="s">
        <v>168</v>
      </c>
      <c r="B9701" s="5" t="s">
        <v>206</v>
      </c>
      <c r="C9701" s="5" t="s">
        <v>117</v>
      </c>
      <c r="D9701" s="5" t="s">
        <v>522</v>
      </c>
      <c r="E9701" s="5" t="s">
        <v>172</v>
      </c>
      <c r="F9701" s="6">
        <v>43879</v>
      </c>
      <c r="G9701" s="5" t="s">
        <v>148</v>
      </c>
      <c r="H9701" s="5" t="s">
        <v>194</v>
      </c>
      <c r="I9701">
        <v>43707</v>
      </c>
      <c r="J9701">
        <v>172</v>
      </c>
      <c r="K9701">
        <v>491.2</v>
      </c>
      <c r="L9701">
        <v>4</v>
      </c>
      <c r="M9701">
        <v>15964</v>
      </c>
      <c r="N9701">
        <v>10284.391</v>
      </c>
      <c r="O9701">
        <v>2571.098</v>
      </c>
      <c r="P9701">
        <v>122.8</v>
      </c>
      <c r="Q9701">
        <v>32.5</v>
      </c>
      <c r="R9701">
        <v>5679.6090000000004</v>
      </c>
      <c r="S9701">
        <v>2020</v>
      </c>
      <c r="T9701">
        <v>2</v>
      </c>
      <c r="U9701">
        <v>8</v>
      </c>
    </row>
    <row r="9702" spans="1:21" x14ac:dyDescent="0.3">
      <c r="A9702" s="5" t="s">
        <v>168</v>
      </c>
      <c r="B9702" s="5" t="s">
        <v>206</v>
      </c>
      <c r="C9702" s="5" t="s">
        <v>117</v>
      </c>
      <c r="D9702" s="5" t="s">
        <v>522</v>
      </c>
      <c r="E9702" s="5" t="s">
        <v>172</v>
      </c>
      <c r="F9702" s="6">
        <v>43879</v>
      </c>
      <c r="G9702" s="5" t="s">
        <v>148</v>
      </c>
      <c r="H9702" s="5" t="s">
        <v>178</v>
      </c>
      <c r="I9702">
        <v>43707</v>
      </c>
      <c r="J9702">
        <v>172</v>
      </c>
      <c r="K9702">
        <v>416</v>
      </c>
      <c r="L9702">
        <v>4</v>
      </c>
      <c r="M9702">
        <v>13520</v>
      </c>
      <c r="N9702">
        <v>10284.391</v>
      </c>
      <c r="O9702">
        <v>2571.098</v>
      </c>
      <c r="P9702">
        <v>104</v>
      </c>
      <c r="Q9702">
        <v>32.5</v>
      </c>
      <c r="R9702">
        <v>3235.6089999999999</v>
      </c>
      <c r="S9702">
        <v>2020</v>
      </c>
      <c r="T9702">
        <v>2</v>
      </c>
      <c r="U9702">
        <v>8</v>
      </c>
    </row>
    <row r="9703" spans="1:21" x14ac:dyDescent="0.3">
      <c r="A9703" s="5" t="s">
        <v>168</v>
      </c>
      <c r="B9703" s="5" t="s">
        <v>206</v>
      </c>
      <c r="C9703" s="5" t="s">
        <v>117</v>
      </c>
      <c r="D9703" s="5" t="s">
        <v>522</v>
      </c>
      <c r="E9703" s="5" t="s">
        <v>172</v>
      </c>
      <c r="F9703" s="6">
        <v>43879</v>
      </c>
      <c r="G9703" s="5" t="s">
        <v>148</v>
      </c>
      <c r="H9703" s="5" t="s">
        <v>198</v>
      </c>
      <c r="I9703">
        <v>43707</v>
      </c>
      <c r="J9703">
        <v>172</v>
      </c>
      <c r="K9703">
        <v>230.8</v>
      </c>
      <c r="L9703">
        <v>2</v>
      </c>
      <c r="M9703">
        <v>7501</v>
      </c>
      <c r="N9703">
        <v>5142.1949999999997</v>
      </c>
      <c r="O9703">
        <v>2571.098</v>
      </c>
      <c r="P9703">
        <v>115.4</v>
      </c>
      <c r="Q9703">
        <v>32.5</v>
      </c>
      <c r="R9703">
        <v>2358.8049999999998</v>
      </c>
      <c r="S9703">
        <v>2020</v>
      </c>
      <c r="T9703">
        <v>2</v>
      </c>
      <c r="U9703">
        <v>8</v>
      </c>
    </row>
    <row r="9704" spans="1:21" x14ac:dyDescent="0.3">
      <c r="A9704" s="5" t="s">
        <v>168</v>
      </c>
      <c r="B9704" s="5" t="s">
        <v>206</v>
      </c>
      <c r="C9704" s="5" t="s">
        <v>117</v>
      </c>
      <c r="D9704" s="5" t="s">
        <v>522</v>
      </c>
      <c r="E9704" s="5" t="s">
        <v>172</v>
      </c>
      <c r="F9704" s="6">
        <v>43879</v>
      </c>
      <c r="G9704" s="5" t="s">
        <v>148</v>
      </c>
      <c r="H9704" s="5" t="s">
        <v>197</v>
      </c>
      <c r="I9704">
        <v>43707</v>
      </c>
      <c r="J9704">
        <v>172</v>
      </c>
      <c r="K9704">
        <v>966.8</v>
      </c>
      <c r="L9704">
        <v>8</v>
      </c>
      <c r="M9704">
        <v>31421</v>
      </c>
      <c r="N9704">
        <v>20568.781999999999</v>
      </c>
      <c r="O9704">
        <v>2571.098</v>
      </c>
      <c r="P9704">
        <v>120.85</v>
      </c>
      <c r="Q9704">
        <v>32.5</v>
      </c>
      <c r="R9704">
        <v>10852.218000000001</v>
      </c>
      <c r="S9704">
        <v>2020</v>
      </c>
      <c r="T9704">
        <v>2</v>
      </c>
      <c r="U9704">
        <v>8</v>
      </c>
    </row>
    <row r="9705" spans="1:21" x14ac:dyDescent="0.3">
      <c r="A9705" s="5" t="s">
        <v>168</v>
      </c>
      <c r="B9705" s="5" t="s">
        <v>206</v>
      </c>
      <c r="C9705" s="5" t="s">
        <v>117</v>
      </c>
      <c r="D9705" s="5" t="s">
        <v>522</v>
      </c>
      <c r="E9705" s="5" t="s">
        <v>172</v>
      </c>
      <c r="F9705" s="6">
        <v>43879</v>
      </c>
      <c r="G9705" s="5" t="s">
        <v>148</v>
      </c>
      <c r="H9705" s="5" t="s">
        <v>311</v>
      </c>
      <c r="I9705">
        <v>43707</v>
      </c>
      <c r="J9705">
        <v>172</v>
      </c>
      <c r="K9705">
        <v>103.6</v>
      </c>
      <c r="L9705">
        <v>1</v>
      </c>
      <c r="M9705">
        <v>3367</v>
      </c>
      <c r="N9705">
        <v>2571.098</v>
      </c>
      <c r="O9705">
        <v>2571.098</v>
      </c>
      <c r="P9705">
        <v>103.6</v>
      </c>
      <c r="Q9705">
        <v>32.5</v>
      </c>
      <c r="R9705">
        <v>795.90200000000004</v>
      </c>
      <c r="S9705">
        <v>2020</v>
      </c>
      <c r="T9705">
        <v>2</v>
      </c>
      <c r="U9705">
        <v>8</v>
      </c>
    </row>
    <row r="9706" spans="1:21" x14ac:dyDescent="0.3">
      <c r="A9706" s="5" t="s">
        <v>168</v>
      </c>
      <c r="B9706" s="5" t="s">
        <v>206</v>
      </c>
      <c r="C9706" s="5" t="s">
        <v>117</v>
      </c>
      <c r="D9706" s="5" t="s">
        <v>522</v>
      </c>
      <c r="E9706" s="5" t="s">
        <v>172</v>
      </c>
      <c r="F9706" s="6">
        <v>43879</v>
      </c>
      <c r="G9706" s="5" t="s">
        <v>148</v>
      </c>
      <c r="H9706" s="5" t="s">
        <v>235</v>
      </c>
      <c r="I9706">
        <v>43707</v>
      </c>
      <c r="J9706">
        <v>172</v>
      </c>
      <c r="K9706">
        <v>212.4</v>
      </c>
      <c r="L9706">
        <v>2</v>
      </c>
      <c r="M9706">
        <v>6903</v>
      </c>
      <c r="N9706">
        <v>5142.1949999999997</v>
      </c>
      <c r="O9706">
        <v>2571.098</v>
      </c>
      <c r="P9706">
        <v>106.2</v>
      </c>
      <c r="Q9706">
        <v>32.5</v>
      </c>
      <c r="R9706">
        <v>1760.8050000000001</v>
      </c>
      <c r="S9706">
        <v>2020</v>
      </c>
      <c r="T9706">
        <v>2</v>
      </c>
      <c r="U9706">
        <v>8</v>
      </c>
    </row>
    <row r="9707" spans="1:21" x14ac:dyDescent="0.3">
      <c r="A9707" s="5" t="s">
        <v>168</v>
      </c>
      <c r="B9707" s="5" t="s">
        <v>206</v>
      </c>
      <c r="C9707" s="5" t="s">
        <v>117</v>
      </c>
      <c r="D9707" s="5" t="s">
        <v>522</v>
      </c>
      <c r="E9707" s="5" t="s">
        <v>172</v>
      </c>
      <c r="F9707" s="6">
        <v>43879</v>
      </c>
      <c r="G9707" s="5" t="s">
        <v>148</v>
      </c>
      <c r="H9707" s="5" t="s">
        <v>351</v>
      </c>
      <c r="I9707">
        <v>43707</v>
      </c>
      <c r="J9707">
        <v>172</v>
      </c>
      <c r="K9707">
        <v>525.20000000000005</v>
      </c>
      <c r="L9707">
        <v>4</v>
      </c>
      <c r="M9707">
        <v>17331.599999999999</v>
      </c>
      <c r="N9707">
        <v>10284.391</v>
      </c>
      <c r="O9707">
        <v>2571.098</v>
      </c>
      <c r="P9707">
        <v>131.30000000000001</v>
      </c>
      <c r="Q9707">
        <v>33</v>
      </c>
      <c r="R9707">
        <v>7047.2089999999998</v>
      </c>
      <c r="S9707">
        <v>2020</v>
      </c>
      <c r="T9707">
        <v>2</v>
      </c>
      <c r="U9707">
        <v>8</v>
      </c>
    </row>
    <row r="9708" spans="1:21" x14ac:dyDescent="0.3">
      <c r="A9708" s="5" t="s">
        <v>168</v>
      </c>
      <c r="B9708" s="5" t="s">
        <v>206</v>
      </c>
      <c r="C9708" s="5" t="s">
        <v>117</v>
      </c>
      <c r="D9708" s="5" t="s">
        <v>522</v>
      </c>
      <c r="E9708" s="5" t="s">
        <v>172</v>
      </c>
      <c r="F9708" s="6">
        <v>43879</v>
      </c>
      <c r="G9708" s="5" t="s">
        <v>148</v>
      </c>
      <c r="H9708" s="5" t="s">
        <v>173</v>
      </c>
      <c r="I9708">
        <v>43707</v>
      </c>
      <c r="J9708">
        <v>172</v>
      </c>
      <c r="K9708">
        <v>721.2</v>
      </c>
      <c r="L9708">
        <v>8</v>
      </c>
      <c r="M9708">
        <v>26684.400000000001</v>
      </c>
      <c r="N9708">
        <v>20568.781999999999</v>
      </c>
      <c r="O9708">
        <v>2571.098</v>
      </c>
      <c r="P9708">
        <v>90.15</v>
      </c>
      <c r="Q9708">
        <v>37</v>
      </c>
      <c r="R9708">
        <v>6115.6180000000004</v>
      </c>
      <c r="S9708">
        <v>2020</v>
      </c>
      <c r="T9708">
        <v>2</v>
      </c>
      <c r="U9708">
        <v>8</v>
      </c>
    </row>
    <row r="9709" spans="1:21" x14ac:dyDescent="0.3">
      <c r="A9709" s="5" t="s">
        <v>168</v>
      </c>
      <c r="B9709" s="5" t="s">
        <v>206</v>
      </c>
      <c r="C9709" s="5" t="s">
        <v>117</v>
      </c>
      <c r="D9709" s="5" t="s">
        <v>522</v>
      </c>
      <c r="E9709" s="5" t="s">
        <v>172</v>
      </c>
      <c r="F9709" s="6">
        <v>43879</v>
      </c>
      <c r="G9709" s="5" t="s">
        <v>148</v>
      </c>
      <c r="H9709" s="5" t="s">
        <v>212</v>
      </c>
      <c r="I9709">
        <v>43707</v>
      </c>
      <c r="J9709">
        <v>172</v>
      </c>
      <c r="K9709">
        <v>107.8</v>
      </c>
      <c r="L9709">
        <v>1</v>
      </c>
      <c r="M9709">
        <v>3234</v>
      </c>
      <c r="N9709">
        <v>2571.098</v>
      </c>
      <c r="O9709">
        <v>2571.098</v>
      </c>
      <c r="P9709">
        <v>107.8</v>
      </c>
      <c r="Q9709">
        <v>30</v>
      </c>
      <c r="R9709">
        <v>662.90200000000004</v>
      </c>
      <c r="S9709">
        <v>2020</v>
      </c>
      <c r="T9709">
        <v>2</v>
      </c>
      <c r="U9709">
        <v>8</v>
      </c>
    </row>
    <row r="9710" spans="1:21" x14ac:dyDescent="0.3">
      <c r="A9710" s="5" t="s">
        <v>168</v>
      </c>
      <c r="B9710" s="5" t="s">
        <v>206</v>
      </c>
      <c r="C9710" s="5" t="s">
        <v>124</v>
      </c>
      <c r="D9710" s="5" t="s">
        <v>524</v>
      </c>
      <c r="E9710" s="5" t="s">
        <v>172</v>
      </c>
      <c r="F9710" s="6">
        <v>43879</v>
      </c>
      <c r="G9710" s="5" t="s">
        <v>148</v>
      </c>
      <c r="H9710" s="5" t="s">
        <v>233</v>
      </c>
      <c r="I9710">
        <v>43801</v>
      </c>
      <c r="J9710">
        <v>78</v>
      </c>
      <c r="K9710">
        <v>22.8</v>
      </c>
      <c r="L9710">
        <v>1</v>
      </c>
      <c r="M9710">
        <v>1148.4000000000001</v>
      </c>
      <c r="N9710">
        <v>1242.0070000000001</v>
      </c>
      <c r="O9710">
        <v>1242.0070000000001</v>
      </c>
      <c r="P9710">
        <v>22.8</v>
      </c>
      <c r="Q9710">
        <v>50.368400000000001</v>
      </c>
      <c r="R9710">
        <v>-93.606999999999999</v>
      </c>
      <c r="S9710">
        <v>2020</v>
      </c>
      <c r="T9710">
        <v>2</v>
      </c>
      <c r="U9710">
        <v>8</v>
      </c>
    </row>
    <row r="9711" spans="1:21" x14ac:dyDescent="0.3">
      <c r="A9711" s="5" t="s">
        <v>168</v>
      </c>
      <c r="B9711" s="5" t="s">
        <v>206</v>
      </c>
      <c r="C9711" s="5" t="s">
        <v>117</v>
      </c>
      <c r="D9711" s="5" t="s">
        <v>522</v>
      </c>
      <c r="E9711" s="5" t="s">
        <v>172</v>
      </c>
      <c r="F9711" s="6">
        <v>43880</v>
      </c>
      <c r="G9711" s="5" t="s">
        <v>148</v>
      </c>
      <c r="H9711" s="5" t="s">
        <v>321</v>
      </c>
      <c r="I9711">
        <v>43707</v>
      </c>
      <c r="J9711">
        <v>173</v>
      </c>
      <c r="K9711">
        <v>234</v>
      </c>
      <c r="L9711">
        <v>2</v>
      </c>
      <c r="M9711">
        <v>7605</v>
      </c>
      <c r="N9711">
        <v>5203.942</v>
      </c>
      <c r="O9711">
        <v>2601.971</v>
      </c>
      <c r="P9711">
        <v>117</v>
      </c>
      <c r="Q9711">
        <v>32.5</v>
      </c>
      <c r="R9711">
        <v>2401.058</v>
      </c>
      <c r="S9711">
        <v>2020</v>
      </c>
      <c r="T9711">
        <v>2</v>
      </c>
      <c r="U9711">
        <v>8</v>
      </c>
    </row>
    <row r="9712" spans="1:21" x14ac:dyDescent="0.3">
      <c r="A9712" s="5" t="s">
        <v>168</v>
      </c>
      <c r="B9712" s="5" t="s">
        <v>206</v>
      </c>
      <c r="C9712" s="5" t="s">
        <v>117</v>
      </c>
      <c r="D9712" s="5" t="s">
        <v>522</v>
      </c>
      <c r="E9712" s="5" t="s">
        <v>172</v>
      </c>
      <c r="F9712" s="6">
        <v>43880</v>
      </c>
      <c r="G9712" s="5" t="s">
        <v>148</v>
      </c>
      <c r="H9712" s="5" t="s">
        <v>202</v>
      </c>
      <c r="I9712">
        <v>43707</v>
      </c>
      <c r="J9712">
        <v>173</v>
      </c>
      <c r="K9712">
        <v>826</v>
      </c>
      <c r="L9712">
        <v>8</v>
      </c>
      <c r="M9712">
        <v>27258</v>
      </c>
      <c r="N9712">
        <v>20815.766</v>
      </c>
      <c r="O9712">
        <v>2601.971</v>
      </c>
      <c r="P9712">
        <v>103.25</v>
      </c>
      <c r="Q9712">
        <v>33</v>
      </c>
      <c r="R9712">
        <v>6442.2340000000004</v>
      </c>
      <c r="S9712">
        <v>2020</v>
      </c>
      <c r="T9712">
        <v>2</v>
      </c>
      <c r="U9712">
        <v>8</v>
      </c>
    </row>
    <row r="9713" spans="1:21" x14ac:dyDescent="0.3">
      <c r="A9713" s="5" t="s">
        <v>168</v>
      </c>
      <c r="B9713" s="5" t="s">
        <v>206</v>
      </c>
      <c r="C9713" s="5" t="s">
        <v>117</v>
      </c>
      <c r="D9713" s="5" t="s">
        <v>522</v>
      </c>
      <c r="E9713" s="5" t="s">
        <v>172</v>
      </c>
      <c r="F9713" s="6">
        <v>43880</v>
      </c>
      <c r="G9713" s="5" t="s">
        <v>148</v>
      </c>
      <c r="H9713" s="5" t="s">
        <v>204</v>
      </c>
      <c r="I9713">
        <v>43707</v>
      </c>
      <c r="J9713">
        <v>173</v>
      </c>
      <c r="K9713">
        <v>214</v>
      </c>
      <c r="L9713">
        <v>2</v>
      </c>
      <c r="M9713">
        <v>7062</v>
      </c>
      <c r="N9713">
        <v>5203.942</v>
      </c>
      <c r="O9713">
        <v>2601.971</v>
      </c>
      <c r="P9713">
        <v>107</v>
      </c>
      <c r="Q9713">
        <v>33</v>
      </c>
      <c r="R9713">
        <v>1858.058</v>
      </c>
      <c r="S9713">
        <v>2020</v>
      </c>
      <c r="T9713">
        <v>2</v>
      </c>
      <c r="U9713">
        <v>8</v>
      </c>
    </row>
    <row r="9714" spans="1:21" x14ac:dyDescent="0.3">
      <c r="A9714" s="5" t="s">
        <v>168</v>
      </c>
      <c r="B9714" s="5" t="s">
        <v>206</v>
      </c>
      <c r="C9714" s="5" t="s">
        <v>117</v>
      </c>
      <c r="D9714" s="5" t="s">
        <v>522</v>
      </c>
      <c r="E9714" s="5" t="s">
        <v>172</v>
      </c>
      <c r="F9714" s="6">
        <v>43880</v>
      </c>
      <c r="G9714" s="5" t="s">
        <v>148</v>
      </c>
      <c r="H9714" s="5" t="s">
        <v>205</v>
      </c>
      <c r="I9714">
        <v>43707</v>
      </c>
      <c r="J9714">
        <v>173</v>
      </c>
      <c r="K9714">
        <v>220</v>
      </c>
      <c r="L9714">
        <v>2</v>
      </c>
      <c r="M9714">
        <v>7260</v>
      </c>
      <c r="N9714">
        <v>5203.942</v>
      </c>
      <c r="O9714">
        <v>2601.971</v>
      </c>
      <c r="P9714">
        <v>110</v>
      </c>
      <c r="Q9714">
        <v>33</v>
      </c>
      <c r="R9714">
        <v>2056.058</v>
      </c>
      <c r="S9714">
        <v>2020</v>
      </c>
      <c r="T9714">
        <v>2</v>
      </c>
      <c r="U9714">
        <v>8</v>
      </c>
    </row>
    <row r="9715" spans="1:21" x14ac:dyDescent="0.3">
      <c r="A9715" s="5" t="s">
        <v>168</v>
      </c>
      <c r="B9715" s="5" t="s">
        <v>206</v>
      </c>
      <c r="C9715" s="5" t="s">
        <v>117</v>
      </c>
      <c r="D9715" s="5" t="s">
        <v>522</v>
      </c>
      <c r="E9715" s="5" t="s">
        <v>172</v>
      </c>
      <c r="F9715" s="6">
        <v>43880</v>
      </c>
      <c r="G9715" s="5" t="s">
        <v>148</v>
      </c>
      <c r="H9715" s="5" t="s">
        <v>218</v>
      </c>
      <c r="I9715">
        <v>43707</v>
      </c>
      <c r="J9715">
        <v>173</v>
      </c>
      <c r="K9715">
        <v>590</v>
      </c>
      <c r="L9715">
        <v>6</v>
      </c>
      <c r="M9715">
        <v>19470</v>
      </c>
      <c r="N9715">
        <v>15611.825000000001</v>
      </c>
      <c r="O9715">
        <v>2601.971</v>
      </c>
      <c r="P9715">
        <v>98.333333333333329</v>
      </c>
      <c r="Q9715">
        <v>33</v>
      </c>
      <c r="R9715">
        <v>3858.1750000000002</v>
      </c>
      <c r="S9715">
        <v>2020</v>
      </c>
      <c r="T9715">
        <v>2</v>
      </c>
      <c r="U9715">
        <v>8</v>
      </c>
    </row>
    <row r="9716" spans="1:21" x14ac:dyDescent="0.3">
      <c r="A9716" s="5" t="s">
        <v>168</v>
      </c>
      <c r="B9716" s="5" t="s">
        <v>206</v>
      </c>
      <c r="C9716" s="5" t="s">
        <v>117</v>
      </c>
      <c r="D9716" s="5" t="s">
        <v>522</v>
      </c>
      <c r="E9716" s="5" t="s">
        <v>172</v>
      </c>
      <c r="F9716" s="6">
        <v>43880</v>
      </c>
      <c r="G9716" s="5" t="s">
        <v>148</v>
      </c>
      <c r="H9716" s="5" t="s">
        <v>190</v>
      </c>
      <c r="I9716">
        <v>43707</v>
      </c>
      <c r="J9716">
        <v>173</v>
      </c>
      <c r="K9716">
        <v>110</v>
      </c>
      <c r="L9716">
        <v>1</v>
      </c>
      <c r="M9716">
        <v>3630</v>
      </c>
      <c r="N9716">
        <v>2601.971</v>
      </c>
      <c r="O9716">
        <v>2601.971</v>
      </c>
      <c r="P9716">
        <v>110</v>
      </c>
      <c r="Q9716">
        <v>33</v>
      </c>
      <c r="R9716">
        <v>1028.029</v>
      </c>
      <c r="S9716">
        <v>2020</v>
      </c>
      <c r="T9716">
        <v>2</v>
      </c>
      <c r="U9716">
        <v>8</v>
      </c>
    </row>
    <row r="9717" spans="1:21" x14ac:dyDescent="0.3">
      <c r="A9717" s="5" t="s">
        <v>168</v>
      </c>
      <c r="B9717" s="5" t="s">
        <v>206</v>
      </c>
      <c r="C9717" s="5" t="s">
        <v>117</v>
      </c>
      <c r="D9717" s="5" t="s">
        <v>522</v>
      </c>
      <c r="E9717" s="5" t="s">
        <v>172</v>
      </c>
      <c r="F9717" s="6">
        <v>43880</v>
      </c>
      <c r="G9717" s="5" t="s">
        <v>148</v>
      </c>
      <c r="H9717" s="5" t="s">
        <v>186</v>
      </c>
      <c r="I9717">
        <v>43707</v>
      </c>
      <c r="J9717">
        <v>173</v>
      </c>
      <c r="K9717">
        <v>120</v>
      </c>
      <c r="L9717">
        <v>1</v>
      </c>
      <c r="M9717">
        <v>3960</v>
      </c>
      <c r="N9717">
        <v>2601.971</v>
      </c>
      <c r="O9717">
        <v>2601.971</v>
      </c>
      <c r="P9717">
        <v>120</v>
      </c>
      <c r="Q9717">
        <v>33</v>
      </c>
      <c r="R9717">
        <v>1358.029</v>
      </c>
      <c r="S9717">
        <v>2020</v>
      </c>
      <c r="T9717">
        <v>2</v>
      </c>
      <c r="U9717">
        <v>8</v>
      </c>
    </row>
    <row r="9718" spans="1:21" x14ac:dyDescent="0.3">
      <c r="A9718" s="5" t="s">
        <v>168</v>
      </c>
      <c r="B9718" s="5" t="s">
        <v>206</v>
      </c>
      <c r="C9718" s="5" t="s">
        <v>117</v>
      </c>
      <c r="D9718" s="5" t="s">
        <v>522</v>
      </c>
      <c r="E9718" s="5" t="s">
        <v>172</v>
      </c>
      <c r="F9718" s="6">
        <v>43880</v>
      </c>
      <c r="G9718" s="5" t="s">
        <v>148</v>
      </c>
      <c r="H9718" s="5" t="s">
        <v>184</v>
      </c>
      <c r="I9718">
        <v>43707</v>
      </c>
      <c r="J9718">
        <v>173</v>
      </c>
      <c r="K9718">
        <v>2648</v>
      </c>
      <c r="L9718">
        <v>22</v>
      </c>
      <c r="M9718">
        <v>84736</v>
      </c>
      <c r="N9718">
        <v>57243.358</v>
      </c>
      <c r="O9718">
        <v>2601.971</v>
      </c>
      <c r="P9718">
        <v>120.36363636363636</v>
      </c>
      <c r="Q9718">
        <v>32</v>
      </c>
      <c r="R9718">
        <v>27492.642</v>
      </c>
      <c r="S9718">
        <v>2020</v>
      </c>
      <c r="T9718">
        <v>2</v>
      </c>
      <c r="U9718">
        <v>8</v>
      </c>
    </row>
    <row r="9719" spans="1:21" x14ac:dyDescent="0.3">
      <c r="A9719" s="5" t="s">
        <v>168</v>
      </c>
      <c r="B9719" s="5" t="s">
        <v>206</v>
      </c>
      <c r="C9719" s="5" t="s">
        <v>117</v>
      </c>
      <c r="D9719" s="5" t="s">
        <v>522</v>
      </c>
      <c r="E9719" s="5" t="s">
        <v>172</v>
      </c>
      <c r="F9719" s="6">
        <v>43880</v>
      </c>
      <c r="G9719" s="5" t="s">
        <v>148</v>
      </c>
      <c r="H9719" s="5" t="s">
        <v>203</v>
      </c>
      <c r="I9719">
        <v>43707</v>
      </c>
      <c r="J9719">
        <v>173</v>
      </c>
      <c r="K9719">
        <v>216</v>
      </c>
      <c r="L9719">
        <v>2</v>
      </c>
      <c r="M9719">
        <v>7128</v>
      </c>
      <c r="N9719">
        <v>5203.942</v>
      </c>
      <c r="O9719">
        <v>2601.971</v>
      </c>
      <c r="P9719">
        <v>108</v>
      </c>
      <c r="Q9719">
        <v>33</v>
      </c>
      <c r="R9719">
        <v>1924.058</v>
      </c>
      <c r="S9719">
        <v>2020</v>
      </c>
      <c r="T9719">
        <v>2</v>
      </c>
      <c r="U9719">
        <v>8</v>
      </c>
    </row>
    <row r="9720" spans="1:21" x14ac:dyDescent="0.3">
      <c r="A9720" s="5" t="s">
        <v>168</v>
      </c>
      <c r="B9720" s="5" t="s">
        <v>206</v>
      </c>
      <c r="C9720" s="5" t="s">
        <v>117</v>
      </c>
      <c r="D9720" s="5" t="s">
        <v>522</v>
      </c>
      <c r="E9720" s="5" t="s">
        <v>172</v>
      </c>
      <c r="F9720" s="6">
        <v>43880</v>
      </c>
      <c r="G9720" s="5" t="s">
        <v>148</v>
      </c>
      <c r="H9720" s="5" t="s">
        <v>230</v>
      </c>
      <c r="I9720">
        <v>43707</v>
      </c>
      <c r="J9720">
        <v>173</v>
      </c>
      <c r="K9720">
        <v>1835</v>
      </c>
      <c r="L9720">
        <v>16</v>
      </c>
      <c r="M9720">
        <v>58720</v>
      </c>
      <c r="N9720">
        <v>41631.533000000003</v>
      </c>
      <c r="O9720">
        <v>2601.971</v>
      </c>
      <c r="P9720">
        <v>114.6875</v>
      </c>
      <c r="Q9720">
        <v>32</v>
      </c>
      <c r="R9720">
        <v>17088.467000000001</v>
      </c>
      <c r="S9720">
        <v>2020</v>
      </c>
      <c r="T9720">
        <v>2</v>
      </c>
      <c r="U9720">
        <v>8</v>
      </c>
    </row>
    <row r="9721" spans="1:21" x14ac:dyDescent="0.3">
      <c r="A9721" s="5" t="s">
        <v>168</v>
      </c>
      <c r="B9721" s="5" t="s">
        <v>206</v>
      </c>
      <c r="C9721" s="5" t="s">
        <v>117</v>
      </c>
      <c r="D9721" s="5" t="s">
        <v>522</v>
      </c>
      <c r="E9721" s="5" t="s">
        <v>172</v>
      </c>
      <c r="F9721" s="6">
        <v>43880</v>
      </c>
      <c r="G9721" s="5" t="s">
        <v>148</v>
      </c>
      <c r="H9721" s="5" t="s">
        <v>216</v>
      </c>
      <c r="I9721">
        <v>43707</v>
      </c>
      <c r="J9721">
        <v>173</v>
      </c>
      <c r="K9721">
        <v>230</v>
      </c>
      <c r="L9721">
        <v>2</v>
      </c>
      <c r="M9721">
        <v>7590</v>
      </c>
      <c r="N9721">
        <v>5203.942</v>
      </c>
      <c r="O9721">
        <v>2601.971</v>
      </c>
      <c r="P9721">
        <v>115</v>
      </c>
      <c r="Q9721">
        <v>33</v>
      </c>
      <c r="R9721">
        <v>2386.058</v>
      </c>
      <c r="S9721">
        <v>2020</v>
      </c>
      <c r="T9721">
        <v>2</v>
      </c>
      <c r="U9721">
        <v>8</v>
      </c>
    </row>
    <row r="9722" spans="1:21" x14ac:dyDescent="0.3">
      <c r="A9722" s="5" t="s">
        <v>168</v>
      </c>
      <c r="B9722" s="5" t="s">
        <v>206</v>
      </c>
      <c r="C9722" s="5" t="s">
        <v>117</v>
      </c>
      <c r="D9722" s="5" t="s">
        <v>522</v>
      </c>
      <c r="E9722" s="5" t="s">
        <v>172</v>
      </c>
      <c r="F9722" s="6">
        <v>43880</v>
      </c>
      <c r="G9722" s="5" t="s">
        <v>148</v>
      </c>
      <c r="H9722" s="5" t="s">
        <v>183</v>
      </c>
      <c r="I9722">
        <v>43707</v>
      </c>
      <c r="J9722">
        <v>173</v>
      </c>
      <c r="K9722">
        <v>378</v>
      </c>
      <c r="L9722">
        <v>3</v>
      </c>
      <c r="M9722">
        <v>12474</v>
      </c>
      <c r="N9722">
        <v>7805.9120000000003</v>
      </c>
      <c r="O9722">
        <v>2601.971</v>
      </c>
      <c r="P9722">
        <v>126</v>
      </c>
      <c r="Q9722">
        <v>33</v>
      </c>
      <c r="R9722">
        <v>4668.0879999999997</v>
      </c>
      <c r="S9722">
        <v>2020</v>
      </c>
      <c r="T9722">
        <v>2</v>
      </c>
      <c r="U9722">
        <v>8</v>
      </c>
    </row>
    <row r="9723" spans="1:21" x14ac:dyDescent="0.3">
      <c r="A9723" s="5" t="s">
        <v>168</v>
      </c>
      <c r="B9723" s="5" t="s">
        <v>206</v>
      </c>
      <c r="C9723" s="5" t="s">
        <v>117</v>
      </c>
      <c r="D9723" s="5" t="s">
        <v>522</v>
      </c>
      <c r="E9723" s="5" t="s">
        <v>172</v>
      </c>
      <c r="F9723" s="6">
        <v>43880</v>
      </c>
      <c r="G9723" s="5" t="s">
        <v>148</v>
      </c>
      <c r="H9723" s="5" t="s">
        <v>246</v>
      </c>
      <c r="I9723">
        <v>43707</v>
      </c>
      <c r="J9723">
        <v>173</v>
      </c>
      <c r="K9723">
        <v>440</v>
      </c>
      <c r="L9723">
        <v>4</v>
      </c>
      <c r="M9723">
        <v>14520</v>
      </c>
      <c r="N9723">
        <v>10407.883</v>
      </c>
      <c r="O9723">
        <v>2601.971</v>
      </c>
      <c r="P9723">
        <v>110</v>
      </c>
      <c r="Q9723">
        <v>33</v>
      </c>
      <c r="R9723">
        <v>4112.1170000000002</v>
      </c>
      <c r="S9723">
        <v>2020</v>
      </c>
      <c r="T9723">
        <v>2</v>
      </c>
      <c r="U9723">
        <v>8</v>
      </c>
    </row>
    <row r="9724" spans="1:21" x14ac:dyDescent="0.3">
      <c r="A9724" s="5" t="s">
        <v>168</v>
      </c>
      <c r="B9724" s="5" t="s">
        <v>206</v>
      </c>
      <c r="C9724" s="5" t="s">
        <v>117</v>
      </c>
      <c r="D9724" s="5" t="s">
        <v>522</v>
      </c>
      <c r="E9724" s="5" t="s">
        <v>172</v>
      </c>
      <c r="F9724" s="6">
        <v>43880</v>
      </c>
      <c r="G9724" s="5" t="s">
        <v>148</v>
      </c>
      <c r="H9724" s="5" t="s">
        <v>231</v>
      </c>
      <c r="I9724">
        <v>43707</v>
      </c>
      <c r="J9724">
        <v>173</v>
      </c>
      <c r="K9724">
        <v>146</v>
      </c>
      <c r="L9724">
        <v>1</v>
      </c>
      <c r="M9724">
        <v>4818</v>
      </c>
      <c r="N9724">
        <v>2601.971</v>
      </c>
      <c r="O9724">
        <v>2601.971</v>
      </c>
      <c r="P9724">
        <v>146</v>
      </c>
      <c r="Q9724">
        <v>33</v>
      </c>
      <c r="R9724">
        <v>2216.029</v>
      </c>
      <c r="S9724">
        <v>2020</v>
      </c>
      <c r="T9724">
        <v>2</v>
      </c>
      <c r="U9724">
        <v>8</v>
      </c>
    </row>
    <row r="9725" spans="1:21" x14ac:dyDescent="0.3">
      <c r="A9725" s="5" t="s">
        <v>168</v>
      </c>
      <c r="B9725" s="5" t="s">
        <v>206</v>
      </c>
      <c r="C9725" s="5" t="s">
        <v>117</v>
      </c>
      <c r="D9725" s="5" t="s">
        <v>522</v>
      </c>
      <c r="E9725" s="5" t="s">
        <v>172</v>
      </c>
      <c r="F9725" s="6">
        <v>43880</v>
      </c>
      <c r="G9725" s="5" t="s">
        <v>148</v>
      </c>
      <c r="H9725" s="5" t="s">
        <v>187</v>
      </c>
      <c r="I9725">
        <v>43707</v>
      </c>
      <c r="J9725">
        <v>173</v>
      </c>
      <c r="K9725">
        <v>380</v>
      </c>
      <c r="L9725">
        <v>3</v>
      </c>
      <c r="M9725">
        <v>12540</v>
      </c>
      <c r="N9725">
        <v>7805.9120000000003</v>
      </c>
      <c r="O9725">
        <v>2601.971</v>
      </c>
      <c r="P9725">
        <v>126.66666666666667</v>
      </c>
      <c r="Q9725">
        <v>33</v>
      </c>
      <c r="R9725">
        <v>4734.0879999999997</v>
      </c>
      <c r="S9725">
        <v>2020</v>
      </c>
      <c r="T9725">
        <v>2</v>
      </c>
      <c r="U9725">
        <v>8</v>
      </c>
    </row>
    <row r="9726" spans="1:21" x14ac:dyDescent="0.3">
      <c r="A9726" s="5" t="s">
        <v>168</v>
      </c>
      <c r="B9726" s="5" t="s">
        <v>206</v>
      </c>
      <c r="C9726" s="5" t="s">
        <v>117</v>
      </c>
      <c r="D9726" s="5" t="s">
        <v>522</v>
      </c>
      <c r="E9726" s="5" t="s">
        <v>172</v>
      </c>
      <c r="F9726" s="6">
        <v>43880</v>
      </c>
      <c r="G9726" s="5" t="s">
        <v>148</v>
      </c>
      <c r="H9726" s="5" t="s">
        <v>498</v>
      </c>
      <c r="I9726">
        <v>43707</v>
      </c>
      <c r="J9726">
        <v>173</v>
      </c>
      <c r="K9726">
        <v>590</v>
      </c>
      <c r="L9726">
        <v>5</v>
      </c>
      <c r="M9726">
        <v>19470</v>
      </c>
      <c r="N9726">
        <v>13009.853999999999</v>
      </c>
      <c r="O9726">
        <v>2601.971</v>
      </c>
      <c r="P9726">
        <v>118</v>
      </c>
      <c r="Q9726">
        <v>33</v>
      </c>
      <c r="R9726">
        <v>6460.1459999999997</v>
      </c>
      <c r="S9726">
        <v>2020</v>
      </c>
      <c r="T9726">
        <v>2</v>
      </c>
      <c r="U9726">
        <v>8</v>
      </c>
    </row>
    <row r="9727" spans="1:21" x14ac:dyDescent="0.3">
      <c r="A9727" s="5" t="s">
        <v>168</v>
      </c>
      <c r="B9727" s="5" t="s">
        <v>206</v>
      </c>
      <c r="C9727" s="5" t="s">
        <v>117</v>
      </c>
      <c r="D9727" s="5" t="s">
        <v>522</v>
      </c>
      <c r="E9727" s="5" t="s">
        <v>172</v>
      </c>
      <c r="F9727" s="6">
        <v>43880</v>
      </c>
      <c r="G9727" s="5" t="s">
        <v>148</v>
      </c>
      <c r="H9727" s="5" t="s">
        <v>305</v>
      </c>
      <c r="I9727">
        <v>43707</v>
      </c>
      <c r="J9727">
        <v>173</v>
      </c>
      <c r="K9727">
        <v>363</v>
      </c>
      <c r="L9727">
        <v>3</v>
      </c>
      <c r="M9727">
        <v>11797.5</v>
      </c>
      <c r="N9727">
        <v>7805.9120000000003</v>
      </c>
      <c r="O9727">
        <v>2601.971</v>
      </c>
      <c r="P9727">
        <v>121</v>
      </c>
      <c r="Q9727">
        <v>32.5</v>
      </c>
      <c r="R9727">
        <v>3991.5880000000002</v>
      </c>
      <c r="S9727">
        <v>2020</v>
      </c>
      <c r="T9727">
        <v>2</v>
      </c>
      <c r="U9727">
        <v>8</v>
      </c>
    </row>
    <row r="9728" spans="1:21" x14ac:dyDescent="0.3">
      <c r="A9728" s="5" t="s">
        <v>168</v>
      </c>
      <c r="B9728" s="5" t="s">
        <v>206</v>
      </c>
      <c r="C9728" s="5" t="s">
        <v>117</v>
      </c>
      <c r="D9728" s="5" t="s">
        <v>522</v>
      </c>
      <c r="E9728" s="5" t="s">
        <v>172</v>
      </c>
      <c r="F9728" s="6">
        <v>43880</v>
      </c>
      <c r="G9728" s="5" t="s">
        <v>148</v>
      </c>
      <c r="H9728" s="5" t="s">
        <v>215</v>
      </c>
      <c r="I9728">
        <v>43707</v>
      </c>
      <c r="J9728">
        <v>173</v>
      </c>
      <c r="K9728">
        <v>442</v>
      </c>
      <c r="L9728">
        <v>4</v>
      </c>
      <c r="M9728">
        <v>14365</v>
      </c>
      <c r="N9728">
        <v>10407.883</v>
      </c>
      <c r="O9728">
        <v>2601.971</v>
      </c>
      <c r="P9728">
        <v>110.5</v>
      </c>
      <c r="Q9728">
        <v>32.5</v>
      </c>
      <c r="R9728">
        <v>3957.1170000000002</v>
      </c>
      <c r="S9728">
        <v>2020</v>
      </c>
      <c r="T9728">
        <v>2</v>
      </c>
      <c r="U9728">
        <v>8</v>
      </c>
    </row>
    <row r="9729" spans="1:21" x14ac:dyDescent="0.3">
      <c r="A9729" s="5" t="s">
        <v>168</v>
      </c>
      <c r="B9729" s="5" t="s">
        <v>206</v>
      </c>
      <c r="C9729" s="5" t="s">
        <v>117</v>
      </c>
      <c r="D9729" s="5" t="s">
        <v>522</v>
      </c>
      <c r="E9729" s="5" t="s">
        <v>172</v>
      </c>
      <c r="F9729" s="6">
        <v>43880</v>
      </c>
      <c r="G9729" s="5" t="s">
        <v>148</v>
      </c>
      <c r="H9729" s="5" t="s">
        <v>199</v>
      </c>
      <c r="I9729">
        <v>43707</v>
      </c>
      <c r="J9729">
        <v>173</v>
      </c>
      <c r="K9729">
        <v>1273</v>
      </c>
      <c r="L9729">
        <v>12</v>
      </c>
      <c r="M9729">
        <v>41372.5</v>
      </c>
      <c r="N9729">
        <v>31223.65</v>
      </c>
      <c r="O9729">
        <v>2601.971</v>
      </c>
      <c r="P9729">
        <v>106.08333333333333</v>
      </c>
      <c r="Q9729">
        <v>32.5</v>
      </c>
      <c r="R9729">
        <v>10148.85</v>
      </c>
      <c r="S9729">
        <v>2020</v>
      </c>
      <c r="T9729">
        <v>2</v>
      </c>
      <c r="U9729">
        <v>8</v>
      </c>
    </row>
    <row r="9730" spans="1:21" x14ac:dyDescent="0.3">
      <c r="A9730" s="5" t="s">
        <v>168</v>
      </c>
      <c r="B9730" s="5" t="s">
        <v>206</v>
      </c>
      <c r="C9730" s="5" t="s">
        <v>117</v>
      </c>
      <c r="D9730" s="5" t="s">
        <v>522</v>
      </c>
      <c r="E9730" s="5" t="s">
        <v>172</v>
      </c>
      <c r="F9730" s="6">
        <v>43880</v>
      </c>
      <c r="G9730" s="5" t="s">
        <v>148</v>
      </c>
      <c r="H9730" s="5" t="s">
        <v>200</v>
      </c>
      <c r="I9730">
        <v>43707</v>
      </c>
      <c r="J9730">
        <v>173</v>
      </c>
      <c r="K9730">
        <v>1137</v>
      </c>
      <c r="L9730">
        <v>10</v>
      </c>
      <c r="M9730">
        <v>36952.5</v>
      </c>
      <c r="N9730">
        <v>26019.707999999999</v>
      </c>
      <c r="O9730">
        <v>2601.971</v>
      </c>
      <c r="P9730">
        <v>113.7</v>
      </c>
      <c r="Q9730">
        <v>32.5</v>
      </c>
      <c r="R9730">
        <v>10932.791999999999</v>
      </c>
      <c r="S9730">
        <v>2020</v>
      </c>
      <c r="T9730">
        <v>2</v>
      </c>
      <c r="U9730">
        <v>8</v>
      </c>
    </row>
    <row r="9731" spans="1:21" x14ac:dyDescent="0.3">
      <c r="A9731" s="5" t="s">
        <v>168</v>
      </c>
      <c r="B9731" s="5" t="s">
        <v>206</v>
      </c>
      <c r="C9731" s="5" t="s">
        <v>116</v>
      </c>
      <c r="D9731" s="5" t="s">
        <v>519</v>
      </c>
      <c r="E9731" s="5" t="s">
        <v>172</v>
      </c>
      <c r="F9731" s="6">
        <v>43881</v>
      </c>
      <c r="G9731" s="5" t="s">
        <v>148</v>
      </c>
      <c r="H9731" s="5" t="s">
        <v>198</v>
      </c>
      <c r="I9731">
        <v>43701</v>
      </c>
      <c r="J9731">
        <v>180</v>
      </c>
      <c r="K9731">
        <v>111.2</v>
      </c>
      <c r="L9731">
        <v>1</v>
      </c>
      <c r="M9731">
        <v>3558.4</v>
      </c>
      <c r="N9731">
        <v>2996.3380000000002</v>
      </c>
      <c r="O9731">
        <v>2996.3380000000002</v>
      </c>
      <c r="P9731">
        <v>111.2</v>
      </c>
      <c r="Q9731">
        <v>32</v>
      </c>
      <c r="R9731">
        <v>562.06200000000001</v>
      </c>
      <c r="S9731">
        <v>2020</v>
      </c>
      <c r="T9731">
        <v>2</v>
      </c>
      <c r="U9731">
        <v>8</v>
      </c>
    </row>
    <row r="9732" spans="1:21" x14ac:dyDescent="0.3">
      <c r="A9732" s="5" t="s">
        <v>168</v>
      </c>
      <c r="B9732" s="5" t="s">
        <v>206</v>
      </c>
      <c r="C9732" s="5" t="s">
        <v>117</v>
      </c>
      <c r="D9732" s="5" t="s">
        <v>522</v>
      </c>
      <c r="E9732" s="5" t="s">
        <v>172</v>
      </c>
      <c r="F9732" s="6">
        <v>43881</v>
      </c>
      <c r="G9732" s="5" t="s">
        <v>148</v>
      </c>
      <c r="H9732" s="5" t="s">
        <v>351</v>
      </c>
      <c r="I9732">
        <v>43707</v>
      </c>
      <c r="J9732">
        <v>174</v>
      </c>
      <c r="K9732">
        <v>198.8</v>
      </c>
      <c r="L9732">
        <v>2</v>
      </c>
      <c r="M9732">
        <v>6461</v>
      </c>
      <c r="N9732">
        <v>5203.942</v>
      </c>
      <c r="O9732">
        <v>2601.971</v>
      </c>
      <c r="P9732">
        <v>99.4</v>
      </c>
      <c r="Q9732">
        <v>32.5</v>
      </c>
      <c r="R9732">
        <v>1257.058</v>
      </c>
      <c r="S9732">
        <v>2020</v>
      </c>
      <c r="T9732">
        <v>2</v>
      </c>
      <c r="U9732">
        <v>8</v>
      </c>
    </row>
    <row r="9733" spans="1:21" x14ac:dyDescent="0.3">
      <c r="A9733" s="5" t="s">
        <v>168</v>
      </c>
      <c r="B9733" s="5" t="s">
        <v>206</v>
      </c>
      <c r="C9733" s="5" t="s">
        <v>117</v>
      </c>
      <c r="D9733" s="5" t="s">
        <v>522</v>
      </c>
      <c r="E9733" s="5" t="s">
        <v>172</v>
      </c>
      <c r="F9733" s="6">
        <v>43881</v>
      </c>
      <c r="G9733" s="5" t="s">
        <v>148</v>
      </c>
      <c r="H9733" s="5" t="s">
        <v>173</v>
      </c>
      <c r="I9733">
        <v>43707</v>
      </c>
      <c r="J9733">
        <v>174</v>
      </c>
      <c r="K9733">
        <v>892.4</v>
      </c>
      <c r="L9733">
        <v>8</v>
      </c>
      <c r="M9733">
        <v>31234</v>
      </c>
      <c r="N9733">
        <v>20815.766</v>
      </c>
      <c r="O9733">
        <v>2601.971</v>
      </c>
      <c r="P9733">
        <v>111.55</v>
      </c>
      <c r="Q9733">
        <v>35</v>
      </c>
      <c r="R9733">
        <v>10418.234</v>
      </c>
      <c r="S9733">
        <v>2020</v>
      </c>
      <c r="T9733">
        <v>2</v>
      </c>
      <c r="U9733">
        <v>8</v>
      </c>
    </row>
    <row r="9734" spans="1:21" x14ac:dyDescent="0.3">
      <c r="A9734" s="5" t="s">
        <v>168</v>
      </c>
      <c r="B9734" s="5" t="s">
        <v>206</v>
      </c>
      <c r="C9734" s="5" t="s">
        <v>117</v>
      </c>
      <c r="D9734" s="5" t="s">
        <v>522</v>
      </c>
      <c r="E9734" s="5" t="s">
        <v>172</v>
      </c>
      <c r="F9734" s="6">
        <v>43881</v>
      </c>
      <c r="G9734" s="5" t="s">
        <v>148</v>
      </c>
      <c r="H9734" s="5" t="s">
        <v>178</v>
      </c>
      <c r="I9734">
        <v>43707</v>
      </c>
      <c r="J9734">
        <v>174</v>
      </c>
      <c r="K9734">
        <v>442.2</v>
      </c>
      <c r="L9734">
        <v>4</v>
      </c>
      <c r="M9734">
        <v>14150.4</v>
      </c>
      <c r="N9734">
        <v>10407.883</v>
      </c>
      <c r="O9734">
        <v>2601.971</v>
      </c>
      <c r="P9734">
        <v>110.55</v>
      </c>
      <c r="Q9734">
        <v>32</v>
      </c>
      <c r="R9734">
        <v>3742.5169999999998</v>
      </c>
      <c r="S9734">
        <v>2020</v>
      </c>
      <c r="T9734">
        <v>2</v>
      </c>
      <c r="U9734">
        <v>8</v>
      </c>
    </row>
    <row r="9735" spans="1:21" x14ac:dyDescent="0.3">
      <c r="A9735" s="5" t="s">
        <v>168</v>
      </c>
      <c r="B9735" s="5" t="s">
        <v>206</v>
      </c>
      <c r="C9735" s="5" t="s">
        <v>117</v>
      </c>
      <c r="D9735" s="5" t="s">
        <v>522</v>
      </c>
      <c r="E9735" s="5" t="s">
        <v>172</v>
      </c>
      <c r="F9735" s="6">
        <v>43881</v>
      </c>
      <c r="G9735" s="5" t="s">
        <v>148</v>
      </c>
      <c r="H9735" s="5" t="s">
        <v>194</v>
      </c>
      <c r="I9735">
        <v>43707</v>
      </c>
      <c r="J9735">
        <v>174</v>
      </c>
      <c r="K9735">
        <v>523</v>
      </c>
      <c r="L9735">
        <v>4</v>
      </c>
      <c r="M9735">
        <v>16736</v>
      </c>
      <c r="N9735">
        <v>10407.883</v>
      </c>
      <c r="O9735">
        <v>2601.971</v>
      </c>
      <c r="P9735">
        <v>130.75</v>
      </c>
      <c r="Q9735">
        <v>32</v>
      </c>
      <c r="R9735">
        <v>6328.1170000000002</v>
      </c>
      <c r="S9735">
        <v>2020</v>
      </c>
      <c r="T9735">
        <v>2</v>
      </c>
      <c r="U9735">
        <v>8</v>
      </c>
    </row>
    <row r="9736" spans="1:21" x14ac:dyDescent="0.3">
      <c r="A9736" s="5" t="s">
        <v>168</v>
      </c>
      <c r="B9736" s="5" t="s">
        <v>206</v>
      </c>
      <c r="C9736" s="5" t="s">
        <v>117</v>
      </c>
      <c r="D9736" s="5" t="s">
        <v>522</v>
      </c>
      <c r="E9736" s="5" t="s">
        <v>172</v>
      </c>
      <c r="F9736" s="6">
        <v>43881</v>
      </c>
      <c r="G9736" s="5" t="s">
        <v>148</v>
      </c>
      <c r="H9736" s="5" t="s">
        <v>197</v>
      </c>
      <c r="I9736">
        <v>43707</v>
      </c>
      <c r="J9736">
        <v>174</v>
      </c>
      <c r="K9736">
        <v>409.2</v>
      </c>
      <c r="L9736">
        <v>4</v>
      </c>
      <c r="M9736">
        <v>13094.4</v>
      </c>
      <c r="N9736">
        <v>10407.883</v>
      </c>
      <c r="O9736">
        <v>2601.971</v>
      </c>
      <c r="P9736">
        <v>102.3</v>
      </c>
      <c r="Q9736">
        <v>32</v>
      </c>
      <c r="R9736">
        <v>2686.5169999999998</v>
      </c>
      <c r="S9736">
        <v>2020</v>
      </c>
      <c r="T9736">
        <v>2</v>
      </c>
      <c r="U9736">
        <v>8</v>
      </c>
    </row>
    <row r="9737" spans="1:21" x14ac:dyDescent="0.3">
      <c r="A9737" s="5" t="s">
        <v>168</v>
      </c>
      <c r="B9737" s="5" t="s">
        <v>206</v>
      </c>
      <c r="C9737" s="5" t="s">
        <v>117</v>
      </c>
      <c r="D9737" s="5" t="s">
        <v>522</v>
      </c>
      <c r="E9737" s="5" t="s">
        <v>172</v>
      </c>
      <c r="F9737" s="6">
        <v>43881</v>
      </c>
      <c r="G9737" s="5" t="s">
        <v>148</v>
      </c>
      <c r="H9737" s="5" t="s">
        <v>311</v>
      </c>
      <c r="I9737">
        <v>43707</v>
      </c>
      <c r="J9737">
        <v>174</v>
      </c>
      <c r="K9737">
        <v>113.2</v>
      </c>
      <c r="L9737">
        <v>1</v>
      </c>
      <c r="M9737">
        <v>3622.4</v>
      </c>
      <c r="N9737">
        <v>2601.971</v>
      </c>
      <c r="O9737">
        <v>2601.971</v>
      </c>
      <c r="P9737">
        <v>113.2</v>
      </c>
      <c r="Q9737">
        <v>32</v>
      </c>
      <c r="R9737">
        <v>1020.429</v>
      </c>
      <c r="S9737">
        <v>2020</v>
      </c>
      <c r="T9737">
        <v>2</v>
      </c>
      <c r="U9737">
        <v>8</v>
      </c>
    </row>
    <row r="9738" spans="1:21" x14ac:dyDescent="0.3">
      <c r="A9738" s="5" t="s">
        <v>168</v>
      </c>
      <c r="B9738" s="5" t="s">
        <v>206</v>
      </c>
      <c r="C9738" s="5" t="s">
        <v>117</v>
      </c>
      <c r="D9738" s="5" t="s">
        <v>522</v>
      </c>
      <c r="E9738" s="5" t="s">
        <v>172</v>
      </c>
      <c r="F9738" s="6">
        <v>43881</v>
      </c>
      <c r="G9738" s="5" t="s">
        <v>148</v>
      </c>
      <c r="H9738" s="5" t="s">
        <v>371</v>
      </c>
      <c r="I9738">
        <v>43707</v>
      </c>
      <c r="J9738">
        <v>174</v>
      </c>
      <c r="K9738">
        <v>1193.2</v>
      </c>
      <c r="L9738">
        <v>10</v>
      </c>
      <c r="M9738">
        <v>38182.400000000001</v>
      </c>
      <c r="N9738">
        <v>26019.707999999999</v>
      </c>
      <c r="O9738">
        <v>2601.971</v>
      </c>
      <c r="P9738">
        <v>119.32000000000001</v>
      </c>
      <c r="Q9738">
        <v>32</v>
      </c>
      <c r="R9738">
        <v>12162.691999999999</v>
      </c>
      <c r="S9738">
        <v>2020</v>
      </c>
      <c r="T9738">
        <v>2</v>
      </c>
      <c r="U9738">
        <v>8</v>
      </c>
    </row>
    <row r="9739" spans="1:21" x14ac:dyDescent="0.3">
      <c r="A9739" s="5" t="s">
        <v>168</v>
      </c>
      <c r="B9739" s="5" t="s">
        <v>206</v>
      </c>
      <c r="C9739" s="5" t="s">
        <v>117</v>
      </c>
      <c r="D9739" s="5" t="s">
        <v>522</v>
      </c>
      <c r="E9739" s="5" t="s">
        <v>172</v>
      </c>
      <c r="F9739" s="6">
        <v>43881</v>
      </c>
      <c r="G9739" s="5" t="s">
        <v>148</v>
      </c>
      <c r="H9739" s="5" t="s">
        <v>190</v>
      </c>
      <c r="I9739">
        <v>43707</v>
      </c>
      <c r="J9739">
        <v>174</v>
      </c>
      <c r="K9739">
        <v>121.6</v>
      </c>
      <c r="L9739">
        <v>1</v>
      </c>
      <c r="M9739">
        <v>3952</v>
      </c>
      <c r="N9739">
        <v>2601.971</v>
      </c>
      <c r="O9739">
        <v>2601.971</v>
      </c>
      <c r="P9739">
        <v>121.6</v>
      </c>
      <c r="Q9739">
        <v>32.5</v>
      </c>
      <c r="R9739">
        <v>1350.029</v>
      </c>
      <c r="S9739">
        <v>2020</v>
      </c>
      <c r="T9739">
        <v>2</v>
      </c>
      <c r="U9739">
        <v>8</v>
      </c>
    </row>
    <row r="9740" spans="1:21" x14ac:dyDescent="0.3">
      <c r="A9740" s="5" t="s">
        <v>168</v>
      </c>
      <c r="B9740" s="5" t="s">
        <v>206</v>
      </c>
      <c r="C9740" s="5" t="s">
        <v>117</v>
      </c>
      <c r="D9740" s="5" t="s">
        <v>522</v>
      </c>
      <c r="E9740" s="5" t="s">
        <v>172</v>
      </c>
      <c r="F9740" s="6">
        <v>43881</v>
      </c>
      <c r="G9740" s="5" t="s">
        <v>148</v>
      </c>
      <c r="H9740" s="5" t="s">
        <v>173</v>
      </c>
      <c r="I9740">
        <v>43707</v>
      </c>
      <c r="J9740">
        <v>174</v>
      </c>
      <c r="K9740">
        <v>1408.8</v>
      </c>
      <c r="L9740">
        <v>12</v>
      </c>
      <c r="M9740">
        <v>49308</v>
      </c>
      <c r="N9740">
        <v>31223.65</v>
      </c>
      <c r="O9740">
        <v>2601.971</v>
      </c>
      <c r="P9740">
        <v>117.39999999999999</v>
      </c>
      <c r="Q9740">
        <v>35</v>
      </c>
      <c r="R9740">
        <v>18084.349999999999</v>
      </c>
      <c r="S9740">
        <v>2020</v>
      </c>
      <c r="T9740">
        <v>2</v>
      </c>
      <c r="U9740">
        <v>8</v>
      </c>
    </row>
    <row r="9741" spans="1:21" x14ac:dyDescent="0.3">
      <c r="A9741" s="5" t="s">
        <v>168</v>
      </c>
      <c r="B9741" s="5" t="s">
        <v>206</v>
      </c>
      <c r="C9741" s="5" t="s">
        <v>117</v>
      </c>
      <c r="D9741" s="5" t="s">
        <v>522</v>
      </c>
      <c r="E9741" s="5" t="s">
        <v>172</v>
      </c>
      <c r="F9741" s="6">
        <v>43881</v>
      </c>
      <c r="G9741" s="5" t="s">
        <v>148</v>
      </c>
      <c r="H9741" s="5" t="s">
        <v>311</v>
      </c>
      <c r="I9741">
        <v>43707</v>
      </c>
      <c r="J9741">
        <v>174</v>
      </c>
      <c r="K9741">
        <v>95.6</v>
      </c>
      <c r="L9741">
        <v>1</v>
      </c>
      <c r="M9741">
        <v>3059.2</v>
      </c>
      <c r="N9741">
        <v>2601.971</v>
      </c>
      <c r="O9741">
        <v>2601.971</v>
      </c>
      <c r="P9741">
        <v>95.6</v>
      </c>
      <c r="Q9741">
        <v>32</v>
      </c>
      <c r="R9741">
        <v>457.22899999999998</v>
      </c>
      <c r="S9741">
        <v>2020</v>
      </c>
      <c r="T9741">
        <v>2</v>
      </c>
      <c r="U9741">
        <v>8</v>
      </c>
    </row>
    <row r="9742" spans="1:21" x14ac:dyDescent="0.3">
      <c r="A9742" s="5" t="s">
        <v>168</v>
      </c>
      <c r="B9742" s="5" t="s">
        <v>206</v>
      </c>
      <c r="C9742" s="5" t="s">
        <v>117</v>
      </c>
      <c r="D9742" s="5" t="s">
        <v>522</v>
      </c>
      <c r="E9742" s="5" t="s">
        <v>172</v>
      </c>
      <c r="F9742" s="6">
        <v>43881</v>
      </c>
      <c r="G9742" s="5" t="s">
        <v>148</v>
      </c>
      <c r="H9742" s="5" t="s">
        <v>197</v>
      </c>
      <c r="I9742">
        <v>43707</v>
      </c>
      <c r="J9742">
        <v>174</v>
      </c>
      <c r="K9742">
        <v>259.2</v>
      </c>
      <c r="L9742">
        <v>2</v>
      </c>
      <c r="M9742">
        <v>8294.4</v>
      </c>
      <c r="N9742">
        <v>5203.942</v>
      </c>
      <c r="O9742">
        <v>2601.971</v>
      </c>
      <c r="P9742">
        <v>129.6</v>
      </c>
      <c r="Q9742">
        <v>32</v>
      </c>
      <c r="R9742">
        <v>3090.4580000000001</v>
      </c>
      <c r="S9742">
        <v>2020</v>
      </c>
      <c r="T9742">
        <v>2</v>
      </c>
      <c r="U9742">
        <v>8</v>
      </c>
    </row>
    <row r="9743" spans="1:21" x14ac:dyDescent="0.3">
      <c r="A9743" s="5" t="s">
        <v>168</v>
      </c>
      <c r="B9743" s="5" t="s">
        <v>175</v>
      </c>
      <c r="C9743" s="5" t="s">
        <v>86</v>
      </c>
      <c r="D9743" s="5" t="s">
        <v>518</v>
      </c>
      <c r="E9743" s="5" t="s">
        <v>172</v>
      </c>
      <c r="F9743" s="6">
        <v>43882</v>
      </c>
      <c r="G9743" s="5" t="s">
        <v>148</v>
      </c>
      <c r="H9743" s="5" t="s">
        <v>205</v>
      </c>
      <c r="I9743">
        <v>43701</v>
      </c>
      <c r="J9743">
        <v>181</v>
      </c>
      <c r="K9743">
        <v>544</v>
      </c>
      <c r="L9743">
        <v>5</v>
      </c>
      <c r="M9743">
        <v>17952</v>
      </c>
      <c r="N9743">
        <v>13452.773999999999</v>
      </c>
      <c r="O9743">
        <v>2690.5549999999998</v>
      </c>
      <c r="P9743">
        <v>108.8</v>
      </c>
      <c r="Q9743">
        <v>33</v>
      </c>
      <c r="R9743">
        <v>4499.2259999999997</v>
      </c>
      <c r="S9743">
        <v>2020</v>
      </c>
      <c r="T9743">
        <v>2</v>
      </c>
      <c r="U9743">
        <v>8</v>
      </c>
    </row>
    <row r="9744" spans="1:21" x14ac:dyDescent="0.3">
      <c r="A9744" s="5" t="s">
        <v>168</v>
      </c>
      <c r="B9744" s="5" t="s">
        <v>175</v>
      </c>
      <c r="C9744" s="5" t="s">
        <v>86</v>
      </c>
      <c r="D9744" s="5" t="s">
        <v>518</v>
      </c>
      <c r="E9744" s="5" t="s">
        <v>172</v>
      </c>
      <c r="F9744" s="6">
        <v>43882</v>
      </c>
      <c r="G9744" s="5" t="s">
        <v>148</v>
      </c>
      <c r="H9744" s="5" t="s">
        <v>204</v>
      </c>
      <c r="I9744">
        <v>43701</v>
      </c>
      <c r="J9744">
        <v>181</v>
      </c>
      <c r="K9744">
        <v>600</v>
      </c>
      <c r="L9744">
        <v>6</v>
      </c>
      <c r="M9744">
        <v>19800</v>
      </c>
      <c r="N9744">
        <v>16143.328</v>
      </c>
      <c r="O9744">
        <v>2690.5549999999998</v>
      </c>
      <c r="P9744">
        <v>100</v>
      </c>
      <c r="Q9744">
        <v>33</v>
      </c>
      <c r="R9744">
        <v>3656.672</v>
      </c>
      <c r="S9744">
        <v>2020</v>
      </c>
      <c r="T9744">
        <v>2</v>
      </c>
      <c r="U9744">
        <v>8</v>
      </c>
    </row>
    <row r="9745" spans="1:21" x14ac:dyDescent="0.3">
      <c r="A9745" s="5" t="s">
        <v>168</v>
      </c>
      <c r="B9745" s="5" t="s">
        <v>175</v>
      </c>
      <c r="C9745" s="5" t="s">
        <v>86</v>
      </c>
      <c r="D9745" s="5" t="s">
        <v>518</v>
      </c>
      <c r="E9745" s="5" t="s">
        <v>172</v>
      </c>
      <c r="F9745" s="6">
        <v>43882</v>
      </c>
      <c r="G9745" s="5" t="s">
        <v>148</v>
      </c>
      <c r="H9745" s="5" t="s">
        <v>202</v>
      </c>
      <c r="I9745">
        <v>43701</v>
      </c>
      <c r="J9745">
        <v>181</v>
      </c>
      <c r="K9745">
        <v>1050</v>
      </c>
      <c r="L9745">
        <v>10</v>
      </c>
      <c r="M9745">
        <v>34650</v>
      </c>
      <c r="N9745">
        <v>26905.546999999999</v>
      </c>
      <c r="O9745">
        <v>2690.5549999999998</v>
      </c>
      <c r="P9745">
        <v>105</v>
      </c>
      <c r="Q9745">
        <v>33</v>
      </c>
      <c r="R9745">
        <v>7744.4530000000004</v>
      </c>
      <c r="S9745">
        <v>2020</v>
      </c>
      <c r="T9745">
        <v>2</v>
      </c>
      <c r="U9745">
        <v>8</v>
      </c>
    </row>
    <row r="9746" spans="1:21" x14ac:dyDescent="0.3">
      <c r="A9746" s="5" t="s">
        <v>168</v>
      </c>
      <c r="B9746" s="5" t="s">
        <v>175</v>
      </c>
      <c r="C9746" s="5" t="s">
        <v>86</v>
      </c>
      <c r="D9746" s="5" t="s">
        <v>518</v>
      </c>
      <c r="E9746" s="5" t="s">
        <v>172</v>
      </c>
      <c r="F9746" s="6">
        <v>43882</v>
      </c>
      <c r="G9746" s="5" t="s">
        <v>148</v>
      </c>
      <c r="H9746" s="5" t="s">
        <v>190</v>
      </c>
      <c r="I9746">
        <v>43701</v>
      </c>
      <c r="J9746">
        <v>181</v>
      </c>
      <c r="K9746">
        <v>224</v>
      </c>
      <c r="L9746">
        <v>2</v>
      </c>
      <c r="M9746">
        <v>7392</v>
      </c>
      <c r="N9746">
        <v>5381.1090000000004</v>
      </c>
      <c r="O9746">
        <v>2690.5549999999998</v>
      </c>
      <c r="P9746">
        <v>112</v>
      </c>
      <c r="Q9746">
        <v>33</v>
      </c>
      <c r="R9746">
        <v>2010.8910000000001</v>
      </c>
      <c r="S9746">
        <v>2020</v>
      </c>
      <c r="T9746">
        <v>2</v>
      </c>
      <c r="U9746">
        <v>8</v>
      </c>
    </row>
    <row r="9747" spans="1:21" x14ac:dyDescent="0.3">
      <c r="A9747" s="5" t="s">
        <v>168</v>
      </c>
      <c r="B9747" s="5" t="s">
        <v>175</v>
      </c>
      <c r="C9747" s="5" t="s">
        <v>86</v>
      </c>
      <c r="D9747" s="5" t="s">
        <v>518</v>
      </c>
      <c r="E9747" s="5" t="s">
        <v>172</v>
      </c>
      <c r="F9747" s="6">
        <v>43882</v>
      </c>
      <c r="G9747" s="5" t="s">
        <v>148</v>
      </c>
      <c r="H9747" s="5" t="s">
        <v>180</v>
      </c>
      <c r="I9747">
        <v>43701</v>
      </c>
      <c r="J9747">
        <v>181</v>
      </c>
      <c r="K9747">
        <v>180</v>
      </c>
      <c r="L9747">
        <v>2</v>
      </c>
      <c r="M9747">
        <v>5940</v>
      </c>
      <c r="N9747">
        <v>5381.1090000000004</v>
      </c>
      <c r="O9747">
        <v>2690.5549999999998</v>
      </c>
      <c r="P9747">
        <v>90</v>
      </c>
      <c r="Q9747">
        <v>33</v>
      </c>
      <c r="R9747">
        <v>558.89099999999996</v>
      </c>
      <c r="S9747">
        <v>2020</v>
      </c>
      <c r="T9747">
        <v>2</v>
      </c>
      <c r="U9747">
        <v>8</v>
      </c>
    </row>
    <row r="9748" spans="1:21" x14ac:dyDescent="0.3">
      <c r="A9748" s="5" t="s">
        <v>168</v>
      </c>
      <c r="B9748" s="5" t="s">
        <v>175</v>
      </c>
      <c r="C9748" s="5" t="s">
        <v>86</v>
      </c>
      <c r="D9748" s="5" t="s">
        <v>518</v>
      </c>
      <c r="E9748" s="5" t="s">
        <v>172</v>
      </c>
      <c r="F9748" s="6">
        <v>43882</v>
      </c>
      <c r="G9748" s="5" t="s">
        <v>148</v>
      </c>
      <c r="H9748" s="5" t="s">
        <v>217</v>
      </c>
      <c r="I9748">
        <v>43701</v>
      </c>
      <c r="J9748">
        <v>181</v>
      </c>
      <c r="K9748">
        <v>1082</v>
      </c>
      <c r="L9748">
        <v>10</v>
      </c>
      <c r="M9748">
        <v>35706</v>
      </c>
      <c r="N9748">
        <v>26905.546999999999</v>
      </c>
      <c r="O9748">
        <v>2690.5549999999998</v>
      </c>
      <c r="P9748">
        <v>108.2</v>
      </c>
      <c r="Q9748">
        <v>33</v>
      </c>
      <c r="R9748">
        <v>8800.4529999999995</v>
      </c>
      <c r="S9748">
        <v>2020</v>
      </c>
      <c r="T9748">
        <v>2</v>
      </c>
      <c r="U9748">
        <v>8</v>
      </c>
    </row>
    <row r="9749" spans="1:21" x14ac:dyDescent="0.3">
      <c r="A9749" s="5" t="s">
        <v>168</v>
      </c>
      <c r="B9749" s="5" t="s">
        <v>175</v>
      </c>
      <c r="C9749" s="5" t="s">
        <v>86</v>
      </c>
      <c r="D9749" s="5" t="s">
        <v>518</v>
      </c>
      <c r="E9749" s="5" t="s">
        <v>172</v>
      </c>
      <c r="F9749" s="6">
        <v>43882</v>
      </c>
      <c r="G9749" s="5" t="s">
        <v>148</v>
      </c>
      <c r="H9749" s="5" t="s">
        <v>184</v>
      </c>
      <c r="I9749">
        <v>43701</v>
      </c>
      <c r="J9749">
        <v>181</v>
      </c>
      <c r="K9749">
        <v>2602</v>
      </c>
      <c r="L9749">
        <v>22</v>
      </c>
      <c r="M9749">
        <v>83264</v>
      </c>
      <c r="N9749">
        <v>59192.203999999998</v>
      </c>
      <c r="O9749">
        <v>2690.5549999999998</v>
      </c>
      <c r="P9749">
        <v>118.27272727272727</v>
      </c>
      <c r="Q9749">
        <v>32</v>
      </c>
      <c r="R9749">
        <v>24071.795999999998</v>
      </c>
      <c r="S9749">
        <v>2020</v>
      </c>
      <c r="T9749">
        <v>2</v>
      </c>
      <c r="U9749">
        <v>8</v>
      </c>
    </row>
    <row r="9750" spans="1:21" x14ac:dyDescent="0.3">
      <c r="A9750" s="5" t="s">
        <v>168</v>
      </c>
      <c r="B9750" s="5" t="s">
        <v>175</v>
      </c>
      <c r="C9750" s="5" t="s">
        <v>86</v>
      </c>
      <c r="D9750" s="5" t="s">
        <v>518</v>
      </c>
      <c r="E9750" s="5" t="s">
        <v>172</v>
      </c>
      <c r="F9750" s="6">
        <v>43882</v>
      </c>
      <c r="G9750" s="5" t="s">
        <v>148</v>
      </c>
      <c r="H9750" s="5" t="s">
        <v>225</v>
      </c>
      <c r="I9750">
        <v>43701</v>
      </c>
      <c r="J9750">
        <v>181</v>
      </c>
      <c r="K9750">
        <v>340</v>
      </c>
      <c r="L9750">
        <v>3</v>
      </c>
      <c r="M9750">
        <v>11050</v>
      </c>
      <c r="N9750">
        <v>8071.6639999999998</v>
      </c>
      <c r="O9750">
        <v>2690.5549999999998</v>
      </c>
      <c r="P9750">
        <v>113.33333333333333</v>
      </c>
      <c r="Q9750">
        <v>32.5</v>
      </c>
      <c r="R9750">
        <v>2978.3359999999998</v>
      </c>
      <c r="S9750">
        <v>2020</v>
      </c>
      <c r="T9750">
        <v>2</v>
      </c>
      <c r="U9750">
        <v>8</v>
      </c>
    </row>
    <row r="9751" spans="1:21" x14ac:dyDescent="0.3">
      <c r="A9751" s="5" t="s">
        <v>168</v>
      </c>
      <c r="B9751" s="5" t="s">
        <v>175</v>
      </c>
      <c r="C9751" s="5" t="s">
        <v>86</v>
      </c>
      <c r="D9751" s="5" t="s">
        <v>518</v>
      </c>
      <c r="E9751" s="5" t="s">
        <v>172</v>
      </c>
      <c r="F9751" s="6">
        <v>43882</v>
      </c>
      <c r="G9751" s="5" t="s">
        <v>148</v>
      </c>
      <c r="H9751" s="5" t="s">
        <v>226</v>
      </c>
      <c r="I9751">
        <v>43701</v>
      </c>
      <c r="J9751">
        <v>181</v>
      </c>
      <c r="K9751">
        <v>350</v>
      </c>
      <c r="L9751">
        <v>3</v>
      </c>
      <c r="M9751">
        <v>11550</v>
      </c>
      <c r="N9751">
        <v>8071.6639999999998</v>
      </c>
      <c r="O9751">
        <v>2690.5549999999998</v>
      </c>
      <c r="P9751">
        <v>116.66666666666667</v>
      </c>
      <c r="Q9751">
        <v>33</v>
      </c>
      <c r="R9751">
        <v>3478.3359999999998</v>
      </c>
      <c r="S9751">
        <v>2020</v>
      </c>
      <c r="T9751">
        <v>2</v>
      </c>
      <c r="U9751">
        <v>8</v>
      </c>
    </row>
    <row r="9752" spans="1:21" x14ac:dyDescent="0.3">
      <c r="A9752" s="5" t="s">
        <v>168</v>
      </c>
      <c r="B9752" s="5" t="s">
        <v>175</v>
      </c>
      <c r="C9752" s="5" t="s">
        <v>86</v>
      </c>
      <c r="D9752" s="5" t="s">
        <v>518</v>
      </c>
      <c r="E9752" s="5" t="s">
        <v>172</v>
      </c>
      <c r="F9752" s="6">
        <v>43882</v>
      </c>
      <c r="G9752" s="5" t="s">
        <v>148</v>
      </c>
      <c r="H9752" s="5" t="s">
        <v>222</v>
      </c>
      <c r="I9752">
        <v>43701</v>
      </c>
      <c r="J9752">
        <v>181</v>
      </c>
      <c r="K9752">
        <v>124</v>
      </c>
      <c r="L9752">
        <v>1</v>
      </c>
      <c r="M9752">
        <v>4092</v>
      </c>
      <c r="N9752">
        <v>2690.5549999999998</v>
      </c>
      <c r="O9752">
        <v>2690.5549999999998</v>
      </c>
      <c r="P9752">
        <v>124</v>
      </c>
      <c r="Q9752">
        <v>33</v>
      </c>
      <c r="R9752">
        <v>1401.4449999999999</v>
      </c>
      <c r="S9752">
        <v>2020</v>
      </c>
      <c r="T9752">
        <v>2</v>
      </c>
      <c r="U9752">
        <v>8</v>
      </c>
    </row>
    <row r="9753" spans="1:21" x14ac:dyDescent="0.3">
      <c r="A9753" s="5" t="s">
        <v>168</v>
      </c>
      <c r="B9753" s="5" t="s">
        <v>175</v>
      </c>
      <c r="C9753" s="5" t="s">
        <v>88</v>
      </c>
      <c r="D9753" s="5" t="s">
        <v>515</v>
      </c>
      <c r="E9753" s="5" t="s">
        <v>172</v>
      </c>
      <c r="F9753" s="6">
        <v>43882</v>
      </c>
      <c r="G9753" s="5" t="s">
        <v>148</v>
      </c>
      <c r="H9753" s="5" t="s">
        <v>191</v>
      </c>
      <c r="I9753">
        <v>43708</v>
      </c>
      <c r="J9753">
        <v>174</v>
      </c>
      <c r="K9753">
        <v>550</v>
      </c>
      <c r="L9753">
        <v>5</v>
      </c>
      <c r="M9753">
        <v>18150</v>
      </c>
      <c r="N9753">
        <v>10085.245999999999</v>
      </c>
      <c r="O9753">
        <v>2017.049</v>
      </c>
      <c r="P9753">
        <v>110</v>
      </c>
      <c r="Q9753">
        <v>33</v>
      </c>
      <c r="R9753">
        <v>8064.7539999999999</v>
      </c>
      <c r="S9753">
        <v>2020</v>
      </c>
      <c r="T9753">
        <v>2</v>
      </c>
      <c r="U9753">
        <v>8</v>
      </c>
    </row>
    <row r="9754" spans="1:21" x14ac:dyDescent="0.3">
      <c r="A9754" s="5" t="s">
        <v>168</v>
      </c>
      <c r="B9754" s="5" t="s">
        <v>175</v>
      </c>
      <c r="C9754" s="5" t="s">
        <v>88</v>
      </c>
      <c r="D9754" s="5" t="s">
        <v>515</v>
      </c>
      <c r="E9754" s="5" t="s">
        <v>172</v>
      </c>
      <c r="F9754" s="6">
        <v>43882</v>
      </c>
      <c r="G9754" s="5" t="s">
        <v>148</v>
      </c>
      <c r="H9754" s="5" t="s">
        <v>187</v>
      </c>
      <c r="I9754">
        <v>43708</v>
      </c>
      <c r="J9754">
        <v>174</v>
      </c>
      <c r="K9754">
        <v>488</v>
      </c>
      <c r="L9754">
        <v>4</v>
      </c>
      <c r="M9754">
        <v>16104</v>
      </c>
      <c r="N9754">
        <v>8068.1959999999999</v>
      </c>
      <c r="O9754">
        <v>2017.049</v>
      </c>
      <c r="P9754">
        <v>122</v>
      </c>
      <c r="Q9754">
        <v>33</v>
      </c>
      <c r="R9754">
        <v>8035.8040000000001</v>
      </c>
      <c r="S9754">
        <v>2020</v>
      </c>
      <c r="T9754">
        <v>2</v>
      </c>
      <c r="U9754">
        <v>8</v>
      </c>
    </row>
    <row r="9755" spans="1:21" x14ac:dyDescent="0.3">
      <c r="A9755" s="5" t="s">
        <v>168</v>
      </c>
      <c r="B9755" s="5" t="s">
        <v>175</v>
      </c>
      <c r="C9755" s="5" t="s">
        <v>88</v>
      </c>
      <c r="D9755" s="5" t="s">
        <v>515</v>
      </c>
      <c r="E9755" s="5" t="s">
        <v>172</v>
      </c>
      <c r="F9755" s="6">
        <v>43882</v>
      </c>
      <c r="G9755" s="5" t="s">
        <v>148</v>
      </c>
      <c r="H9755" s="5" t="s">
        <v>321</v>
      </c>
      <c r="I9755">
        <v>43708</v>
      </c>
      <c r="J9755">
        <v>174</v>
      </c>
      <c r="K9755">
        <v>350</v>
      </c>
      <c r="L9755">
        <v>3</v>
      </c>
      <c r="M9755">
        <v>11375</v>
      </c>
      <c r="N9755">
        <v>6051.1469999999999</v>
      </c>
      <c r="O9755">
        <v>2017.049</v>
      </c>
      <c r="P9755">
        <v>116.66666666666667</v>
      </c>
      <c r="Q9755">
        <v>32.5</v>
      </c>
      <c r="R9755">
        <v>5323.8530000000001</v>
      </c>
      <c r="S9755">
        <v>2020</v>
      </c>
      <c r="T9755">
        <v>2</v>
      </c>
      <c r="U9755">
        <v>8</v>
      </c>
    </row>
    <row r="9756" spans="1:21" x14ac:dyDescent="0.3">
      <c r="A9756" s="5" t="s">
        <v>168</v>
      </c>
      <c r="B9756" s="5" t="s">
        <v>175</v>
      </c>
      <c r="C9756" s="5" t="s">
        <v>88</v>
      </c>
      <c r="D9756" s="5" t="s">
        <v>515</v>
      </c>
      <c r="E9756" s="5" t="s">
        <v>172</v>
      </c>
      <c r="F9756" s="6">
        <v>43882</v>
      </c>
      <c r="G9756" s="5" t="s">
        <v>148</v>
      </c>
      <c r="H9756" s="5" t="s">
        <v>185</v>
      </c>
      <c r="I9756">
        <v>43708</v>
      </c>
      <c r="J9756">
        <v>174</v>
      </c>
      <c r="K9756">
        <v>436</v>
      </c>
      <c r="L9756">
        <v>4</v>
      </c>
      <c r="M9756">
        <v>14388</v>
      </c>
      <c r="N9756">
        <v>8068.1959999999999</v>
      </c>
      <c r="O9756">
        <v>2017.049</v>
      </c>
      <c r="P9756">
        <v>109</v>
      </c>
      <c r="Q9756">
        <v>33</v>
      </c>
      <c r="R9756">
        <v>6319.8040000000001</v>
      </c>
      <c r="S9756">
        <v>2020</v>
      </c>
      <c r="T9756">
        <v>2</v>
      </c>
      <c r="U9756">
        <v>8</v>
      </c>
    </row>
    <row r="9757" spans="1:21" x14ac:dyDescent="0.3">
      <c r="A9757" s="5" t="s">
        <v>168</v>
      </c>
      <c r="B9757" s="5" t="s">
        <v>175</v>
      </c>
      <c r="C9757" s="5" t="s">
        <v>88</v>
      </c>
      <c r="D9757" s="5" t="s">
        <v>515</v>
      </c>
      <c r="E9757" s="5" t="s">
        <v>172</v>
      </c>
      <c r="F9757" s="6">
        <v>43882</v>
      </c>
      <c r="G9757" s="5" t="s">
        <v>148</v>
      </c>
      <c r="H9757" s="5" t="s">
        <v>183</v>
      </c>
      <c r="I9757">
        <v>43708</v>
      </c>
      <c r="J9757">
        <v>174</v>
      </c>
      <c r="K9757">
        <v>440</v>
      </c>
      <c r="L9757">
        <v>4</v>
      </c>
      <c r="M9757">
        <v>14520</v>
      </c>
      <c r="N9757">
        <v>8068.1959999999999</v>
      </c>
      <c r="O9757">
        <v>2017.049</v>
      </c>
      <c r="P9757">
        <v>110</v>
      </c>
      <c r="Q9757">
        <v>33</v>
      </c>
      <c r="R9757">
        <v>6451.8040000000001</v>
      </c>
      <c r="S9757">
        <v>2020</v>
      </c>
      <c r="T9757">
        <v>2</v>
      </c>
      <c r="U9757">
        <v>8</v>
      </c>
    </row>
    <row r="9758" spans="1:21" x14ac:dyDescent="0.3">
      <c r="A9758" s="5" t="s">
        <v>168</v>
      </c>
      <c r="B9758" s="5" t="s">
        <v>175</v>
      </c>
      <c r="C9758" s="5" t="s">
        <v>88</v>
      </c>
      <c r="D9758" s="5" t="s">
        <v>515</v>
      </c>
      <c r="E9758" s="5" t="s">
        <v>172</v>
      </c>
      <c r="F9758" s="6">
        <v>43882</v>
      </c>
      <c r="G9758" s="5" t="s">
        <v>148</v>
      </c>
      <c r="H9758" s="5" t="s">
        <v>498</v>
      </c>
      <c r="I9758">
        <v>43708</v>
      </c>
      <c r="J9758">
        <v>174</v>
      </c>
      <c r="K9758">
        <v>450</v>
      </c>
      <c r="L9758">
        <v>4</v>
      </c>
      <c r="M9758">
        <v>14850</v>
      </c>
      <c r="N9758">
        <v>8068.1959999999999</v>
      </c>
      <c r="O9758">
        <v>2017.049</v>
      </c>
      <c r="P9758">
        <v>112.5</v>
      </c>
      <c r="Q9758">
        <v>33</v>
      </c>
      <c r="R9758">
        <v>6781.8040000000001</v>
      </c>
      <c r="S9758">
        <v>2020</v>
      </c>
      <c r="T9758">
        <v>2</v>
      </c>
      <c r="U9758">
        <v>8</v>
      </c>
    </row>
    <row r="9759" spans="1:21" x14ac:dyDescent="0.3">
      <c r="A9759" s="5" t="s">
        <v>168</v>
      </c>
      <c r="B9759" s="5" t="s">
        <v>175</v>
      </c>
      <c r="C9759" s="5" t="s">
        <v>88</v>
      </c>
      <c r="D9759" s="5" t="s">
        <v>515</v>
      </c>
      <c r="E9759" s="5" t="s">
        <v>172</v>
      </c>
      <c r="F9759" s="6">
        <v>43882</v>
      </c>
      <c r="G9759" s="5" t="s">
        <v>148</v>
      </c>
      <c r="H9759" s="5" t="s">
        <v>190</v>
      </c>
      <c r="I9759">
        <v>43708</v>
      </c>
      <c r="J9759">
        <v>174</v>
      </c>
      <c r="K9759">
        <v>114</v>
      </c>
      <c r="L9759">
        <v>1</v>
      </c>
      <c r="M9759">
        <v>3762</v>
      </c>
      <c r="N9759">
        <v>2017.049</v>
      </c>
      <c r="O9759">
        <v>2017.049</v>
      </c>
      <c r="P9759">
        <v>114</v>
      </c>
      <c r="Q9759">
        <v>33</v>
      </c>
      <c r="R9759">
        <v>1744.951</v>
      </c>
      <c r="S9759">
        <v>2020</v>
      </c>
      <c r="T9759">
        <v>2</v>
      </c>
      <c r="U9759">
        <v>8</v>
      </c>
    </row>
    <row r="9760" spans="1:21" x14ac:dyDescent="0.3">
      <c r="A9760" s="5" t="s">
        <v>168</v>
      </c>
      <c r="B9760" s="5" t="s">
        <v>175</v>
      </c>
      <c r="C9760" s="5" t="s">
        <v>88</v>
      </c>
      <c r="D9760" s="5" t="s">
        <v>515</v>
      </c>
      <c r="E9760" s="5" t="s">
        <v>172</v>
      </c>
      <c r="F9760" s="6">
        <v>43882</v>
      </c>
      <c r="G9760" s="5" t="s">
        <v>148</v>
      </c>
      <c r="H9760" s="5" t="s">
        <v>203</v>
      </c>
      <c r="I9760">
        <v>43708</v>
      </c>
      <c r="J9760">
        <v>174</v>
      </c>
      <c r="K9760">
        <v>308</v>
      </c>
      <c r="L9760">
        <v>3</v>
      </c>
      <c r="M9760">
        <v>10164</v>
      </c>
      <c r="N9760">
        <v>6051.1469999999999</v>
      </c>
      <c r="O9760">
        <v>2017.049</v>
      </c>
      <c r="P9760">
        <v>102.66666666666667</v>
      </c>
      <c r="Q9760">
        <v>33</v>
      </c>
      <c r="R9760">
        <v>4112.8530000000001</v>
      </c>
      <c r="S9760">
        <v>2020</v>
      </c>
      <c r="T9760">
        <v>2</v>
      </c>
      <c r="U9760">
        <v>8</v>
      </c>
    </row>
    <row r="9761" spans="1:21" x14ac:dyDescent="0.3">
      <c r="A9761" s="5" t="s">
        <v>168</v>
      </c>
      <c r="B9761" s="5" t="s">
        <v>175</v>
      </c>
      <c r="C9761" s="5" t="s">
        <v>88</v>
      </c>
      <c r="D9761" s="5" t="s">
        <v>515</v>
      </c>
      <c r="E9761" s="5" t="s">
        <v>172</v>
      </c>
      <c r="F9761" s="6">
        <v>43882</v>
      </c>
      <c r="G9761" s="5" t="s">
        <v>148</v>
      </c>
      <c r="H9761" s="5" t="s">
        <v>189</v>
      </c>
      <c r="I9761">
        <v>43708</v>
      </c>
      <c r="J9761">
        <v>174</v>
      </c>
      <c r="K9761">
        <v>206</v>
      </c>
      <c r="L9761">
        <v>2</v>
      </c>
      <c r="M9761">
        <v>6798</v>
      </c>
      <c r="N9761">
        <v>4034.098</v>
      </c>
      <c r="O9761">
        <v>2017.049</v>
      </c>
      <c r="P9761">
        <v>103</v>
      </c>
      <c r="Q9761">
        <v>33</v>
      </c>
      <c r="R9761">
        <v>2763.902</v>
      </c>
      <c r="S9761">
        <v>2020</v>
      </c>
      <c r="T9761">
        <v>2</v>
      </c>
      <c r="U9761">
        <v>8</v>
      </c>
    </row>
    <row r="9762" spans="1:21" x14ac:dyDescent="0.3">
      <c r="A9762" s="5" t="s">
        <v>168</v>
      </c>
      <c r="B9762" s="5" t="s">
        <v>206</v>
      </c>
      <c r="C9762" s="5" t="s">
        <v>117</v>
      </c>
      <c r="D9762" s="5" t="s">
        <v>522</v>
      </c>
      <c r="E9762" s="5" t="s">
        <v>227</v>
      </c>
      <c r="F9762" s="6">
        <v>43882</v>
      </c>
      <c r="G9762" s="5" t="s">
        <v>148</v>
      </c>
      <c r="H9762" s="5" t="s">
        <v>194</v>
      </c>
      <c r="I9762">
        <v>43707</v>
      </c>
      <c r="J9762">
        <v>175</v>
      </c>
      <c r="K9762">
        <v>-523</v>
      </c>
      <c r="L9762">
        <v>-4</v>
      </c>
      <c r="M9762">
        <v>-16736</v>
      </c>
      <c r="N9762">
        <v>-10407.883</v>
      </c>
      <c r="O9762">
        <v>-2601.971</v>
      </c>
      <c r="P9762">
        <v>130.75</v>
      </c>
      <c r="Q9762">
        <v>32</v>
      </c>
      <c r="R9762">
        <v>-6328.1170000000002</v>
      </c>
      <c r="S9762">
        <v>2020</v>
      </c>
      <c r="T9762">
        <v>2</v>
      </c>
      <c r="U9762">
        <v>8</v>
      </c>
    </row>
    <row r="9763" spans="1:21" x14ac:dyDescent="0.3">
      <c r="A9763" s="5" t="s">
        <v>168</v>
      </c>
      <c r="B9763" s="5" t="s">
        <v>206</v>
      </c>
      <c r="C9763" s="5" t="s">
        <v>117</v>
      </c>
      <c r="D9763" s="5" t="s">
        <v>522</v>
      </c>
      <c r="E9763" s="5" t="s">
        <v>172</v>
      </c>
      <c r="F9763" s="6">
        <v>43882</v>
      </c>
      <c r="G9763" s="5" t="s">
        <v>148</v>
      </c>
      <c r="H9763" s="5" t="s">
        <v>194</v>
      </c>
      <c r="I9763">
        <v>43707</v>
      </c>
      <c r="J9763">
        <v>175</v>
      </c>
      <c r="K9763">
        <v>523</v>
      </c>
      <c r="L9763">
        <v>4</v>
      </c>
      <c r="M9763">
        <v>16736</v>
      </c>
      <c r="N9763">
        <v>10407.883</v>
      </c>
      <c r="O9763">
        <v>2601.971</v>
      </c>
      <c r="P9763">
        <v>130.75</v>
      </c>
      <c r="Q9763">
        <v>32</v>
      </c>
      <c r="R9763">
        <v>6328.1170000000002</v>
      </c>
      <c r="S9763">
        <v>2020</v>
      </c>
      <c r="T9763">
        <v>2</v>
      </c>
      <c r="U9763">
        <v>8</v>
      </c>
    </row>
    <row r="9764" spans="1:21" x14ac:dyDescent="0.3">
      <c r="A9764" s="5" t="s">
        <v>168</v>
      </c>
      <c r="B9764" s="5" t="s">
        <v>206</v>
      </c>
      <c r="C9764" s="5" t="s">
        <v>117</v>
      </c>
      <c r="D9764" s="5" t="s">
        <v>522</v>
      </c>
      <c r="E9764" s="5" t="s">
        <v>172</v>
      </c>
      <c r="F9764" s="6">
        <v>43882</v>
      </c>
      <c r="G9764" s="5" t="s">
        <v>148</v>
      </c>
      <c r="H9764" s="5" t="s">
        <v>194</v>
      </c>
      <c r="I9764">
        <v>43707</v>
      </c>
      <c r="J9764">
        <v>175</v>
      </c>
      <c r="K9764">
        <v>523</v>
      </c>
      <c r="L9764">
        <v>4</v>
      </c>
      <c r="M9764">
        <v>16736</v>
      </c>
      <c r="N9764">
        <v>10407.883</v>
      </c>
      <c r="O9764">
        <v>2601.971</v>
      </c>
      <c r="P9764">
        <v>130.75</v>
      </c>
      <c r="Q9764">
        <v>32</v>
      </c>
      <c r="R9764">
        <v>6328.1170000000002</v>
      </c>
      <c r="S9764">
        <v>2020</v>
      </c>
      <c r="T9764">
        <v>2</v>
      </c>
      <c r="U9764">
        <v>8</v>
      </c>
    </row>
    <row r="9765" spans="1:21" x14ac:dyDescent="0.3">
      <c r="A9765" s="5" t="s">
        <v>168</v>
      </c>
      <c r="B9765" s="5" t="s">
        <v>206</v>
      </c>
      <c r="C9765" s="5" t="s">
        <v>117</v>
      </c>
      <c r="D9765" s="5" t="s">
        <v>522</v>
      </c>
      <c r="E9765" s="5" t="s">
        <v>227</v>
      </c>
      <c r="F9765" s="6">
        <v>43882</v>
      </c>
      <c r="G9765" s="5" t="s">
        <v>148</v>
      </c>
      <c r="H9765" s="5" t="s">
        <v>194</v>
      </c>
      <c r="I9765">
        <v>43707</v>
      </c>
      <c r="J9765">
        <v>175</v>
      </c>
      <c r="K9765">
        <v>-523</v>
      </c>
      <c r="L9765">
        <v>-4</v>
      </c>
      <c r="M9765">
        <v>-16736</v>
      </c>
      <c r="N9765">
        <v>-10407.883</v>
      </c>
      <c r="O9765">
        <v>-2601.971</v>
      </c>
      <c r="P9765">
        <v>130.75</v>
      </c>
      <c r="Q9765">
        <v>32</v>
      </c>
      <c r="R9765">
        <v>-6328.1170000000002</v>
      </c>
      <c r="S9765">
        <v>2020</v>
      </c>
      <c r="T9765">
        <v>2</v>
      </c>
      <c r="U9765">
        <v>8</v>
      </c>
    </row>
    <row r="9766" spans="1:21" x14ac:dyDescent="0.3">
      <c r="A9766" s="5" t="s">
        <v>168</v>
      </c>
      <c r="B9766" s="5" t="s">
        <v>206</v>
      </c>
      <c r="C9766" s="5" t="s">
        <v>117</v>
      </c>
      <c r="D9766" s="5" t="s">
        <v>522</v>
      </c>
      <c r="E9766" s="5" t="s">
        <v>172</v>
      </c>
      <c r="F9766" s="6">
        <v>43882</v>
      </c>
      <c r="G9766" s="5" t="s">
        <v>148</v>
      </c>
      <c r="H9766" s="5" t="s">
        <v>194</v>
      </c>
      <c r="I9766">
        <v>43707</v>
      </c>
      <c r="J9766">
        <v>175</v>
      </c>
      <c r="K9766">
        <v>523</v>
      </c>
      <c r="L9766">
        <v>4</v>
      </c>
      <c r="M9766">
        <v>16736</v>
      </c>
      <c r="N9766">
        <v>10407.883</v>
      </c>
      <c r="O9766">
        <v>2601.971</v>
      </c>
      <c r="P9766">
        <v>130.75</v>
      </c>
      <c r="Q9766">
        <v>32</v>
      </c>
      <c r="R9766">
        <v>6328.1170000000002</v>
      </c>
      <c r="S9766">
        <v>2020</v>
      </c>
      <c r="T9766">
        <v>2</v>
      </c>
      <c r="U9766">
        <v>8</v>
      </c>
    </row>
    <row r="9767" spans="1:21" x14ac:dyDescent="0.3">
      <c r="A9767" s="5" t="s">
        <v>168</v>
      </c>
      <c r="B9767" s="5" t="s">
        <v>206</v>
      </c>
      <c r="C9767" s="5" t="s">
        <v>117</v>
      </c>
      <c r="D9767" s="5" t="s">
        <v>522</v>
      </c>
      <c r="E9767" s="5" t="s">
        <v>227</v>
      </c>
      <c r="F9767" s="6">
        <v>43882</v>
      </c>
      <c r="G9767" s="5" t="s">
        <v>148</v>
      </c>
      <c r="H9767" s="5" t="s">
        <v>194</v>
      </c>
      <c r="I9767">
        <v>43707</v>
      </c>
      <c r="J9767">
        <v>175</v>
      </c>
      <c r="K9767">
        <v>-523</v>
      </c>
      <c r="L9767">
        <v>-4</v>
      </c>
      <c r="M9767">
        <v>-16736</v>
      </c>
      <c r="N9767">
        <v>-10407.883</v>
      </c>
      <c r="O9767">
        <v>-2601.971</v>
      </c>
      <c r="P9767">
        <v>130.75</v>
      </c>
      <c r="Q9767">
        <v>32</v>
      </c>
      <c r="R9767">
        <v>-6328.1170000000002</v>
      </c>
      <c r="S9767">
        <v>2020</v>
      </c>
      <c r="T9767">
        <v>2</v>
      </c>
      <c r="U9767">
        <v>8</v>
      </c>
    </row>
    <row r="9768" spans="1:21" x14ac:dyDescent="0.3">
      <c r="A9768" s="5" t="s">
        <v>168</v>
      </c>
      <c r="B9768" s="5" t="s">
        <v>206</v>
      </c>
      <c r="C9768" s="5" t="s">
        <v>116</v>
      </c>
      <c r="D9768" s="5" t="s">
        <v>519</v>
      </c>
      <c r="E9768" s="5" t="s">
        <v>227</v>
      </c>
      <c r="F9768" s="6">
        <v>43886</v>
      </c>
      <c r="G9768" s="5" t="s">
        <v>148</v>
      </c>
      <c r="H9768" s="5" t="s">
        <v>198</v>
      </c>
      <c r="I9768">
        <v>43701</v>
      </c>
      <c r="J9768">
        <v>185</v>
      </c>
      <c r="K9768">
        <v>-111.2</v>
      </c>
      <c r="L9768">
        <v>-1</v>
      </c>
      <c r="M9768">
        <v>-3558.4</v>
      </c>
      <c r="N9768">
        <v>-2996.3380000000002</v>
      </c>
      <c r="O9768">
        <v>-2996.3380000000002</v>
      </c>
      <c r="P9768">
        <v>111.2</v>
      </c>
      <c r="Q9768">
        <v>32</v>
      </c>
      <c r="R9768">
        <v>-562.06200000000001</v>
      </c>
      <c r="S9768">
        <v>2020</v>
      </c>
      <c r="T9768">
        <v>2</v>
      </c>
      <c r="U9768">
        <v>9</v>
      </c>
    </row>
    <row r="9769" spans="1:21" x14ac:dyDescent="0.3">
      <c r="A9769" s="5" t="s">
        <v>168</v>
      </c>
      <c r="B9769" s="5" t="s">
        <v>206</v>
      </c>
      <c r="C9769" s="5" t="s">
        <v>117</v>
      </c>
      <c r="D9769" s="5" t="s">
        <v>522</v>
      </c>
      <c r="E9769" s="5" t="s">
        <v>172</v>
      </c>
      <c r="F9769" s="6">
        <v>43886</v>
      </c>
      <c r="G9769" s="5" t="s">
        <v>148</v>
      </c>
      <c r="H9769" s="5" t="s">
        <v>198</v>
      </c>
      <c r="I9769">
        <v>43707</v>
      </c>
      <c r="J9769">
        <v>179</v>
      </c>
      <c r="K9769">
        <v>111.2</v>
      </c>
      <c r="L9769">
        <v>1</v>
      </c>
      <c r="M9769">
        <v>3558.4</v>
      </c>
      <c r="N9769">
        <v>2601.971</v>
      </c>
      <c r="O9769">
        <v>2601.971</v>
      </c>
      <c r="P9769">
        <v>111.2</v>
      </c>
      <c r="Q9769">
        <v>32</v>
      </c>
      <c r="R9769">
        <v>956.42899999999997</v>
      </c>
      <c r="S9769">
        <v>2020</v>
      </c>
      <c r="T9769">
        <v>2</v>
      </c>
      <c r="U9769">
        <v>9</v>
      </c>
    </row>
    <row r="9770" spans="1:21" x14ac:dyDescent="0.3">
      <c r="A9770" s="5" t="s">
        <v>168</v>
      </c>
      <c r="B9770" s="5" t="s">
        <v>206</v>
      </c>
      <c r="C9770" s="5" t="s">
        <v>118</v>
      </c>
      <c r="D9770" s="5" t="s">
        <v>525</v>
      </c>
      <c r="E9770" s="5" t="s">
        <v>172</v>
      </c>
      <c r="F9770" s="6">
        <v>43886</v>
      </c>
      <c r="G9770" s="5" t="s">
        <v>148</v>
      </c>
      <c r="H9770" s="5" t="s">
        <v>194</v>
      </c>
      <c r="I9770">
        <v>43714</v>
      </c>
      <c r="J9770">
        <v>172</v>
      </c>
      <c r="K9770">
        <v>444.4</v>
      </c>
      <c r="L9770">
        <v>4</v>
      </c>
      <c r="M9770">
        <v>14220.8</v>
      </c>
      <c r="N9770">
        <v>10317.591</v>
      </c>
      <c r="O9770">
        <v>2579.3980000000001</v>
      </c>
      <c r="P9770">
        <v>111.1</v>
      </c>
      <c r="Q9770">
        <v>32</v>
      </c>
      <c r="R9770">
        <v>3903.2089999999998</v>
      </c>
      <c r="S9770">
        <v>2020</v>
      </c>
      <c r="T9770">
        <v>2</v>
      </c>
      <c r="U9770">
        <v>9</v>
      </c>
    </row>
    <row r="9771" spans="1:21" x14ac:dyDescent="0.3">
      <c r="A9771" s="5" t="s">
        <v>168</v>
      </c>
      <c r="B9771" s="5" t="s">
        <v>206</v>
      </c>
      <c r="C9771" s="5" t="s">
        <v>118</v>
      </c>
      <c r="D9771" s="5" t="s">
        <v>525</v>
      </c>
      <c r="E9771" s="5" t="s">
        <v>172</v>
      </c>
      <c r="F9771" s="6">
        <v>43886</v>
      </c>
      <c r="G9771" s="5" t="s">
        <v>148</v>
      </c>
      <c r="H9771" s="5" t="s">
        <v>194</v>
      </c>
      <c r="I9771">
        <v>43714</v>
      </c>
      <c r="J9771">
        <v>172</v>
      </c>
      <c r="K9771">
        <v>277.8</v>
      </c>
      <c r="L9771">
        <v>2</v>
      </c>
      <c r="M9771">
        <v>8889.6</v>
      </c>
      <c r="N9771">
        <v>5158.7960000000003</v>
      </c>
      <c r="O9771">
        <v>2579.3980000000001</v>
      </c>
      <c r="P9771">
        <v>138.9</v>
      </c>
      <c r="Q9771">
        <v>32</v>
      </c>
      <c r="R9771">
        <v>3730.8040000000001</v>
      </c>
      <c r="S9771">
        <v>2020</v>
      </c>
      <c r="T9771">
        <v>2</v>
      </c>
      <c r="U9771">
        <v>9</v>
      </c>
    </row>
    <row r="9772" spans="1:21" x14ac:dyDescent="0.3">
      <c r="A9772" s="5" t="s">
        <v>168</v>
      </c>
      <c r="B9772" s="5" t="s">
        <v>169</v>
      </c>
      <c r="C9772" s="5" t="s">
        <v>170</v>
      </c>
      <c r="D9772" s="5" t="s">
        <v>522</v>
      </c>
      <c r="E9772" s="5" t="s">
        <v>172</v>
      </c>
      <c r="F9772" s="6">
        <v>43887</v>
      </c>
      <c r="G9772" s="5" t="s">
        <v>148</v>
      </c>
      <c r="H9772" s="5" t="s">
        <v>426</v>
      </c>
      <c r="I9772">
        <v>43707</v>
      </c>
      <c r="J9772">
        <v>180</v>
      </c>
      <c r="K9772">
        <v>4765</v>
      </c>
      <c r="L9772">
        <v>14</v>
      </c>
      <c r="M9772">
        <v>50866.375</v>
      </c>
      <c r="N9772">
        <v>36427.591</v>
      </c>
      <c r="O9772">
        <v>2601.971</v>
      </c>
      <c r="P9772">
        <v>340.35714285714283</v>
      </c>
      <c r="Q9772">
        <v>10.675000000000001</v>
      </c>
      <c r="R9772">
        <v>14438.784</v>
      </c>
      <c r="S9772">
        <v>2020</v>
      </c>
      <c r="T9772">
        <v>2</v>
      </c>
      <c r="U9772">
        <v>9</v>
      </c>
    </row>
    <row r="9773" spans="1:21" x14ac:dyDescent="0.3">
      <c r="A9773" s="5" t="s">
        <v>168</v>
      </c>
      <c r="B9773" s="5" t="s">
        <v>169</v>
      </c>
      <c r="C9773" s="5" t="s">
        <v>170</v>
      </c>
      <c r="D9773" s="5" t="s">
        <v>525</v>
      </c>
      <c r="E9773" s="5" t="s">
        <v>172</v>
      </c>
      <c r="F9773" s="6">
        <v>43887</v>
      </c>
      <c r="G9773" s="5" t="s">
        <v>148</v>
      </c>
      <c r="H9773" s="5" t="s">
        <v>426</v>
      </c>
      <c r="I9773">
        <v>43714</v>
      </c>
      <c r="J9773">
        <v>173</v>
      </c>
      <c r="K9773">
        <v>4765</v>
      </c>
      <c r="L9773">
        <v>26</v>
      </c>
      <c r="M9773">
        <v>94466.125</v>
      </c>
      <c r="N9773">
        <v>67064.345000000001</v>
      </c>
      <c r="O9773">
        <v>2579.3980000000001</v>
      </c>
      <c r="P9773">
        <v>183.26923076923077</v>
      </c>
      <c r="Q9773">
        <v>19.824999999999999</v>
      </c>
      <c r="R9773">
        <v>27401.78</v>
      </c>
      <c r="S9773">
        <v>2020</v>
      </c>
      <c r="T9773">
        <v>2</v>
      </c>
      <c r="U9773">
        <v>9</v>
      </c>
    </row>
    <row r="9774" spans="1:21" x14ac:dyDescent="0.3">
      <c r="A9774" s="5" t="s">
        <v>168</v>
      </c>
      <c r="B9774" s="5" t="s">
        <v>169</v>
      </c>
      <c r="C9774" s="5" t="s">
        <v>170</v>
      </c>
      <c r="D9774" s="5" t="s">
        <v>523</v>
      </c>
      <c r="E9774" s="5" t="s">
        <v>172</v>
      </c>
      <c r="F9774" s="6">
        <v>43887</v>
      </c>
      <c r="G9774" s="5" t="s">
        <v>148</v>
      </c>
      <c r="H9774" s="5" t="s">
        <v>466</v>
      </c>
      <c r="I9774">
        <v>43691</v>
      </c>
      <c r="J9774">
        <v>196</v>
      </c>
      <c r="K9774">
        <v>13890</v>
      </c>
      <c r="L9774">
        <v>37</v>
      </c>
      <c r="M9774">
        <v>149896.25</v>
      </c>
      <c r="N9774">
        <v>114010.139</v>
      </c>
      <c r="O9774">
        <v>3081.355</v>
      </c>
      <c r="P9774">
        <v>375.40540540540542</v>
      </c>
      <c r="Q9774">
        <v>10.791700000000001</v>
      </c>
      <c r="R9774">
        <v>35886.110999999997</v>
      </c>
      <c r="S9774">
        <v>2020</v>
      </c>
      <c r="T9774">
        <v>2</v>
      </c>
      <c r="U9774">
        <v>9</v>
      </c>
    </row>
    <row r="9775" spans="1:21" x14ac:dyDescent="0.3">
      <c r="A9775" s="5" t="s">
        <v>168</v>
      </c>
      <c r="B9775" s="5" t="s">
        <v>169</v>
      </c>
      <c r="C9775" s="5" t="s">
        <v>170</v>
      </c>
      <c r="D9775" s="5" t="s">
        <v>526</v>
      </c>
      <c r="E9775" s="5" t="s">
        <v>172</v>
      </c>
      <c r="F9775" s="6">
        <v>43887</v>
      </c>
      <c r="G9775" s="5" t="s">
        <v>148</v>
      </c>
      <c r="H9775" s="5" t="s">
        <v>466</v>
      </c>
      <c r="I9775">
        <v>43698</v>
      </c>
      <c r="J9775">
        <v>189</v>
      </c>
      <c r="K9775">
        <v>13890</v>
      </c>
      <c r="L9775">
        <v>71</v>
      </c>
      <c r="M9775">
        <v>287638.75</v>
      </c>
      <c r="N9775">
        <v>183140.28899999999</v>
      </c>
      <c r="O9775">
        <v>2579.4409999999998</v>
      </c>
      <c r="P9775">
        <v>195.63380281690141</v>
      </c>
      <c r="Q9775">
        <v>20.708300000000001</v>
      </c>
      <c r="R9775">
        <v>104498.461</v>
      </c>
      <c r="S9775">
        <v>2020</v>
      </c>
      <c r="T9775">
        <v>2</v>
      </c>
      <c r="U9775">
        <v>9</v>
      </c>
    </row>
    <row r="9776" spans="1:21" x14ac:dyDescent="0.3">
      <c r="A9776" s="5" t="s">
        <v>168</v>
      </c>
      <c r="B9776" s="5" t="s">
        <v>206</v>
      </c>
      <c r="C9776" s="5" t="s">
        <v>118</v>
      </c>
      <c r="D9776" s="5" t="s">
        <v>525</v>
      </c>
      <c r="E9776" s="5" t="s">
        <v>172</v>
      </c>
      <c r="F9776" s="6">
        <v>43887</v>
      </c>
      <c r="G9776" s="5" t="s">
        <v>148</v>
      </c>
      <c r="H9776" s="5" t="s">
        <v>203</v>
      </c>
      <c r="I9776">
        <v>43714</v>
      </c>
      <c r="J9776">
        <v>173</v>
      </c>
      <c r="K9776">
        <v>200</v>
      </c>
      <c r="L9776">
        <v>2</v>
      </c>
      <c r="M9776">
        <v>6500</v>
      </c>
      <c r="N9776">
        <v>5175.72</v>
      </c>
      <c r="O9776">
        <v>2587.86</v>
      </c>
      <c r="P9776">
        <v>100</v>
      </c>
      <c r="Q9776">
        <v>32.5</v>
      </c>
      <c r="R9776">
        <v>1324.28</v>
      </c>
      <c r="S9776">
        <v>2020</v>
      </c>
      <c r="T9776">
        <v>2</v>
      </c>
      <c r="U9776">
        <v>9</v>
      </c>
    </row>
    <row r="9777" spans="1:21" x14ac:dyDescent="0.3">
      <c r="A9777" s="5" t="s">
        <v>168</v>
      </c>
      <c r="B9777" s="5" t="s">
        <v>206</v>
      </c>
      <c r="C9777" s="5" t="s">
        <v>118</v>
      </c>
      <c r="D9777" s="5" t="s">
        <v>525</v>
      </c>
      <c r="E9777" s="5" t="s">
        <v>172</v>
      </c>
      <c r="F9777" s="6">
        <v>43887</v>
      </c>
      <c r="G9777" s="5" t="s">
        <v>148</v>
      </c>
      <c r="H9777" s="5" t="s">
        <v>190</v>
      </c>
      <c r="I9777">
        <v>43714</v>
      </c>
      <c r="J9777">
        <v>173</v>
      </c>
      <c r="K9777">
        <v>100</v>
      </c>
      <c r="L9777">
        <v>1</v>
      </c>
      <c r="M9777">
        <v>3250</v>
      </c>
      <c r="N9777">
        <v>2587.86</v>
      </c>
      <c r="O9777">
        <v>2587.86</v>
      </c>
      <c r="P9777">
        <v>100</v>
      </c>
      <c r="Q9777">
        <v>32.5</v>
      </c>
      <c r="R9777">
        <v>662.14</v>
      </c>
      <c r="S9777">
        <v>2020</v>
      </c>
      <c r="T9777">
        <v>2</v>
      </c>
      <c r="U9777">
        <v>9</v>
      </c>
    </row>
    <row r="9778" spans="1:21" x14ac:dyDescent="0.3">
      <c r="A9778" s="5" t="s">
        <v>168</v>
      </c>
      <c r="B9778" s="5" t="s">
        <v>206</v>
      </c>
      <c r="C9778" s="5" t="s">
        <v>118</v>
      </c>
      <c r="D9778" s="5" t="s">
        <v>525</v>
      </c>
      <c r="E9778" s="5" t="s">
        <v>172</v>
      </c>
      <c r="F9778" s="6">
        <v>43887</v>
      </c>
      <c r="G9778" s="5" t="s">
        <v>148</v>
      </c>
      <c r="H9778" s="5" t="s">
        <v>190</v>
      </c>
      <c r="I9778">
        <v>43714</v>
      </c>
      <c r="J9778">
        <v>173</v>
      </c>
      <c r="K9778">
        <v>118</v>
      </c>
      <c r="L9778">
        <v>1</v>
      </c>
      <c r="M9778">
        <v>3835</v>
      </c>
      <c r="N9778">
        <v>2587.86</v>
      </c>
      <c r="O9778">
        <v>2587.86</v>
      </c>
      <c r="P9778">
        <v>118</v>
      </c>
      <c r="Q9778">
        <v>32.5</v>
      </c>
      <c r="R9778">
        <v>1247.1400000000001</v>
      </c>
      <c r="S9778">
        <v>2020</v>
      </c>
      <c r="T9778">
        <v>2</v>
      </c>
      <c r="U9778">
        <v>9</v>
      </c>
    </row>
    <row r="9779" spans="1:21" x14ac:dyDescent="0.3">
      <c r="A9779" s="5" t="s">
        <v>168</v>
      </c>
      <c r="B9779" s="5" t="s">
        <v>206</v>
      </c>
      <c r="C9779" s="5" t="s">
        <v>118</v>
      </c>
      <c r="D9779" s="5" t="s">
        <v>525</v>
      </c>
      <c r="E9779" s="5" t="s">
        <v>172</v>
      </c>
      <c r="F9779" s="6">
        <v>43887</v>
      </c>
      <c r="G9779" s="5" t="s">
        <v>148</v>
      </c>
      <c r="H9779" s="5" t="s">
        <v>498</v>
      </c>
      <c r="I9779">
        <v>43714</v>
      </c>
      <c r="J9779">
        <v>173</v>
      </c>
      <c r="K9779">
        <v>432</v>
      </c>
      <c r="L9779">
        <v>4</v>
      </c>
      <c r="M9779">
        <v>14040</v>
      </c>
      <c r="N9779">
        <v>10351.439</v>
      </c>
      <c r="O9779">
        <v>2587.86</v>
      </c>
      <c r="P9779">
        <v>108</v>
      </c>
      <c r="Q9779">
        <v>32.5</v>
      </c>
      <c r="R9779">
        <v>3688.5610000000001</v>
      </c>
      <c r="S9779">
        <v>2020</v>
      </c>
      <c r="T9779">
        <v>2</v>
      </c>
      <c r="U9779">
        <v>9</v>
      </c>
    </row>
    <row r="9780" spans="1:21" x14ac:dyDescent="0.3">
      <c r="A9780" s="5" t="s">
        <v>168</v>
      </c>
      <c r="B9780" s="5" t="s">
        <v>206</v>
      </c>
      <c r="C9780" s="5" t="s">
        <v>118</v>
      </c>
      <c r="D9780" s="5" t="s">
        <v>525</v>
      </c>
      <c r="E9780" s="5" t="s">
        <v>172</v>
      </c>
      <c r="F9780" s="6">
        <v>43887</v>
      </c>
      <c r="G9780" s="5" t="s">
        <v>148</v>
      </c>
      <c r="H9780" s="5" t="s">
        <v>190</v>
      </c>
      <c r="I9780">
        <v>43714</v>
      </c>
      <c r="J9780">
        <v>173</v>
      </c>
      <c r="K9780">
        <v>112</v>
      </c>
      <c r="L9780">
        <v>1</v>
      </c>
      <c r="M9780">
        <v>3640</v>
      </c>
      <c r="N9780">
        <v>2587.86</v>
      </c>
      <c r="O9780">
        <v>2587.86</v>
      </c>
      <c r="P9780">
        <v>112</v>
      </c>
      <c r="Q9780">
        <v>32.5</v>
      </c>
      <c r="R9780">
        <v>1052.1400000000001</v>
      </c>
      <c r="S9780">
        <v>2020</v>
      </c>
      <c r="T9780">
        <v>2</v>
      </c>
      <c r="U9780">
        <v>9</v>
      </c>
    </row>
    <row r="9781" spans="1:21" x14ac:dyDescent="0.3">
      <c r="A9781" s="5" t="s">
        <v>168</v>
      </c>
      <c r="B9781" s="5" t="s">
        <v>206</v>
      </c>
      <c r="C9781" s="5" t="s">
        <v>118</v>
      </c>
      <c r="D9781" s="5" t="s">
        <v>525</v>
      </c>
      <c r="E9781" s="5" t="s">
        <v>172</v>
      </c>
      <c r="F9781" s="6">
        <v>43887</v>
      </c>
      <c r="G9781" s="5" t="s">
        <v>148</v>
      </c>
      <c r="H9781" s="5" t="s">
        <v>202</v>
      </c>
      <c r="I9781">
        <v>43714</v>
      </c>
      <c r="J9781">
        <v>173</v>
      </c>
      <c r="K9781">
        <v>830</v>
      </c>
      <c r="L9781">
        <v>8</v>
      </c>
      <c r="M9781">
        <v>26975</v>
      </c>
      <c r="N9781">
        <v>20702.879000000001</v>
      </c>
      <c r="O9781">
        <v>2587.86</v>
      </c>
      <c r="P9781">
        <v>103.75</v>
      </c>
      <c r="Q9781">
        <v>32.5</v>
      </c>
      <c r="R9781">
        <v>6272.1210000000001</v>
      </c>
      <c r="S9781">
        <v>2020</v>
      </c>
      <c r="T9781">
        <v>2</v>
      </c>
      <c r="U9781">
        <v>9</v>
      </c>
    </row>
    <row r="9782" spans="1:21" x14ac:dyDescent="0.3">
      <c r="A9782" s="5" t="s">
        <v>168</v>
      </c>
      <c r="B9782" s="5" t="s">
        <v>206</v>
      </c>
      <c r="C9782" s="5" t="s">
        <v>118</v>
      </c>
      <c r="D9782" s="5" t="s">
        <v>525</v>
      </c>
      <c r="E9782" s="5" t="s">
        <v>172</v>
      </c>
      <c r="F9782" s="6">
        <v>43887</v>
      </c>
      <c r="G9782" s="5" t="s">
        <v>148</v>
      </c>
      <c r="H9782" s="5" t="s">
        <v>308</v>
      </c>
      <c r="I9782">
        <v>43714</v>
      </c>
      <c r="J9782">
        <v>173</v>
      </c>
      <c r="K9782">
        <v>106</v>
      </c>
      <c r="L9782">
        <v>1</v>
      </c>
      <c r="M9782">
        <v>3445</v>
      </c>
      <c r="N9782">
        <v>2587.86</v>
      </c>
      <c r="O9782">
        <v>2587.86</v>
      </c>
      <c r="P9782">
        <v>106</v>
      </c>
      <c r="Q9782">
        <v>32.5</v>
      </c>
      <c r="R9782">
        <v>857.14</v>
      </c>
      <c r="S9782">
        <v>2020</v>
      </c>
      <c r="T9782">
        <v>2</v>
      </c>
      <c r="U9782">
        <v>9</v>
      </c>
    </row>
    <row r="9783" spans="1:21" x14ac:dyDescent="0.3">
      <c r="A9783" s="5" t="s">
        <v>168</v>
      </c>
      <c r="B9783" s="5" t="s">
        <v>206</v>
      </c>
      <c r="C9783" s="5" t="s">
        <v>118</v>
      </c>
      <c r="D9783" s="5" t="s">
        <v>525</v>
      </c>
      <c r="E9783" s="5" t="s">
        <v>172</v>
      </c>
      <c r="F9783" s="6">
        <v>43887</v>
      </c>
      <c r="G9783" s="5" t="s">
        <v>148</v>
      </c>
      <c r="H9783" s="5" t="s">
        <v>189</v>
      </c>
      <c r="I9783">
        <v>43714</v>
      </c>
      <c r="J9783">
        <v>173</v>
      </c>
      <c r="K9783">
        <v>210</v>
      </c>
      <c r="L9783">
        <v>2</v>
      </c>
      <c r="M9783">
        <v>6825</v>
      </c>
      <c r="N9783">
        <v>5175.72</v>
      </c>
      <c r="O9783">
        <v>2587.86</v>
      </c>
      <c r="P9783">
        <v>105</v>
      </c>
      <c r="Q9783">
        <v>32.5</v>
      </c>
      <c r="R9783">
        <v>1649.28</v>
      </c>
      <c r="S9783">
        <v>2020</v>
      </c>
      <c r="T9783">
        <v>2</v>
      </c>
      <c r="U9783">
        <v>9</v>
      </c>
    </row>
    <row r="9784" spans="1:21" x14ac:dyDescent="0.3">
      <c r="A9784" s="5" t="s">
        <v>168</v>
      </c>
      <c r="B9784" s="5" t="s">
        <v>206</v>
      </c>
      <c r="C9784" s="5" t="s">
        <v>118</v>
      </c>
      <c r="D9784" s="5" t="s">
        <v>525</v>
      </c>
      <c r="E9784" s="5" t="s">
        <v>172</v>
      </c>
      <c r="F9784" s="6">
        <v>43887</v>
      </c>
      <c r="G9784" s="5" t="s">
        <v>148</v>
      </c>
      <c r="H9784" s="5" t="s">
        <v>187</v>
      </c>
      <c r="I9784">
        <v>43714</v>
      </c>
      <c r="J9784">
        <v>173</v>
      </c>
      <c r="K9784">
        <v>360</v>
      </c>
      <c r="L9784">
        <v>3</v>
      </c>
      <c r="M9784">
        <v>11700</v>
      </c>
      <c r="N9784">
        <v>7763.58</v>
      </c>
      <c r="O9784">
        <v>2587.86</v>
      </c>
      <c r="P9784">
        <v>120</v>
      </c>
      <c r="Q9784">
        <v>32.5</v>
      </c>
      <c r="R9784">
        <v>3936.42</v>
      </c>
      <c r="S9784">
        <v>2020</v>
      </c>
      <c r="T9784">
        <v>2</v>
      </c>
      <c r="U9784">
        <v>9</v>
      </c>
    </row>
    <row r="9785" spans="1:21" x14ac:dyDescent="0.3">
      <c r="A9785" s="5" t="s">
        <v>168</v>
      </c>
      <c r="B9785" s="5" t="s">
        <v>206</v>
      </c>
      <c r="C9785" s="5" t="s">
        <v>118</v>
      </c>
      <c r="D9785" s="5" t="s">
        <v>525</v>
      </c>
      <c r="E9785" s="5" t="s">
        <v>172</v>
      </c>
      <c r="F9785" s="6">
        <v>43887</v>
      </c>
      <c r="G9785" s="5" t="s">
        <v>148</v>
      </c>
      <c r="H9785" s="5" t="s">
        <v>186</v>
      </c>
      <c r="I9785">
        <v>43714</v>
      </c>
      <c r="J9785">
        <v>173</v>
      </c>
      <c r="K9785">
        <v>102</v>
      </c>
      <c r="L9785">
        <v>1</v>
      </c>
      <c r="M9785">
        <v>3315</v>
      </c>
      <c r="N9785">
        <v>2587.86</v>
      </c>
      <c r="O9785">
        <v>2587.86</v>
      </c>
      <c r="P9785">
        <v>102</v>
      </c>
      <c r="Q9785">
        <v>32.5</v>
      </c>
      <c r="R9785">
        <v>727.14</v>
      </c>
      <c r="S9785">
        <v>2020</v>
      </c>
      <c r="T9785">
        <v>2</v>
      </c>
      <c r="U9785">
        <v>9</v>
      </c>
    </row>
    <row r="9786" spans="1:21" x14ac:dyDescent="0.3">
      <c r="A9786" s="5" t="s">
        <v>168</v>
      </c>
      <c r="B9786" s="5" t="s">
        <v>206</v>
      </c>
      <c r="C9786" s="5" t="s">
        <v>118</v>
      </c>
      <c r="D9786" s="5" t="s">
        <v>525</v>
      </c>
      <c r="E9786" s="5" t="s">
        <v>172</v>
      </c>
      <c r="F9786" s="6">
        <v>43887</v>
      </c>
      <c r="G9786" s="5" t="s">
        <v>148</v>
      </c>
      <c r="H9786" s="5" t="s">
        <v>246</v>
      </c>
      <c r="I9786">
        <v>43714</v>
      </c>
      <c r="J9786">
        <v>173</v>
      </c>
      <c r="K9786">
        <v>120</v>
      </c>
      <c r="L9786">
        <v>1</v>
      </c>
      <c r="M9786">
        <v>3900</v>
      </c>
      <c r="N9786">
        <v>2587.86</v>
      </c>
      <c r="O9786">
        <v>2587.86</v>
      </c>
      <c r="P9786">
        <v>120</v>
      </c>
      <c r="Q9786">
        <v>32.5</v>
      </c>
      <c r="R9786">
        <v>1312.14</v>
      </c>
      <c r="S9786">
        <v>2020</v>
      </c>
      <c r="T9786">
        <v>2</v>
      </c>
      <c r="U9786">
        <v>9</v>
      </c>
    </row>
    <row r="9787" spans="1:21" x14ac:dyDescent="0.3">
      <c r="A9787" s="5" t="s">
        <v>168</v>
      </c>
      <c r="B9787" s="5" t="s">
        <v>206</v>
      </c>
      <c r="C9787" s="5" t="s">
        <v>118</v>
      </c>
      <c r="D9787" s="5" t="s">
        <v>525</v>
      </c>
      <c r="E9787" s="5" t="s">
        <v>172</v>
      </c>
      <c r="F9787" s="6">
        <v>43887</v>
      </c>
      <c r="G9787" s="5" t="s">
        <v>148</v>
      </c>
      <c r="H9787" s="5" t="s">
        <v>183</v>
      </c>
      <c r="I9787">
        <v>43714</v>
      </c>
      <c r="J9787">
        <v>173</v>
      </c>
      <c r="K9787">
        <v>32.5</v>
      </c>
      <c r="L9787">
        <v>4</v>
      </c>
      <c r="M9787">
        <v>15600</v>
      </c>
      <c r="N9787">
        <v>10351.439</v>
      </c>
      <c r="O9787">
        <v>2587.86</v>
      </c>
      <c r="P9787">
        <v>8.125</v>
      </c>
      <c r="Q9787">
        <v>480</v>
      </c>
      <c r="R9787">
        <v>5248.5609999999997</v>
      </c>
      <c r="S9787">
        <v>2020</v>
      </c>
      <c r="T9787">
        <v>2</v>
      </c>
      <c r="U9787">
        <v>9</v>
      </c>
    </row>
    <row r="9788" spans="1:21" x14ac:dyDescent="0.3">
      <c r="A9788" s="5" t="s">
        <v>168</v>
      </c>
      <c r="B9788" s="5" t="s">
        <v>206</v>
      </c>
      <c r="C9788" s="5" t="s">
        <v>118</v>
      </c>
      <c r="D9788" s="5" t="s">
        <v>525</v>
      </c>
      <c r="E9788" s="5" t="s">
        <v>172</v>
      </c>
      <c r="F9788" s="6">
        <v>43887</v>
      </c>
      <c r="G9788" s="5" t="s">
        <v>148</v>
      </c>
      <c r="H9788" s="5" t="s">
        <v>181</v>
      </c>
      <c r="I9788">
        <v>43714</v>
      </c>
      <c r="J9788">
        <v>173</v>
      </c>
      <c r="K9788">
        <v>210</v>
      </c>
      <c r="L9788">
        <v>2</v>
      </c>
      <c r="M9788">
        <v>6825</v>
      </c>
      <c r="N9788">
        <v>5175.72</v>
      </c>
      <c r="O9788">
        <v>2587.86</v>
      </c>
      <c r="P9788">
        <v>105</v>
      </c>
      <c r="Q9788">
        <v>32.5</v>
      </c>
      <c r="R9788">
        <v>1649.28</v>
      </c>
      <c r="S9788">
        <v>2020</v>
      </c>
      <c r="T9788">
        <v>2</v>
      </c>
      <c r="U9788">
        <v>9</v>
      </c>
    </row>
    <row r="9789" spans="1:21" x14ac:dyDescent="0.3">
      <c r="A9789" s="5" t="s">
        <v>168</v>
      </c>
      <c r="B9789" s="5" t="s">
        <v>206</v>
      </c>
      <c r="C9789" s="5" t="s">
        <v>118</v>
      </c>
      <c r="D9789" s="5" t="s">
        <v>525</v>
      </c>
      <c r="E9789" s="5" t="s">
        <v>172</v>
      </c>
      <c r="F9789" s="6">
        <v>43887</v>
      </c>
      <c r="G9789" s="5" t="s">
        <v>148</v>
      </c>
      <c r="H9789" s="5" t="s">
        <v>217</v>
      </c>
      <c r="I9789">
        <v>43714</v>
      </c>
      <c r="J9789">
        <v>173</v>
      </c>
      <c r="K9789">
        <v>1130</v>
      </c>
      <c r="L9789">
        <v>10</v>
      </c>
      <c r="M9789">
        <v>36725</v>
      </c>
      <c r="N9789">
        <v>25878.598000000002</v>
      </c>
      <c r="O9789">
        <v>2587.86</v>
      </c>
      <c r="P9789">
        <v>113</v>
      </c>
      <c r="Q9789">
        <v>32.5</v>
      </c>
      <c r="R9789">
        <v>10846.402</v>
      </c>
      <c r="S9789">
        <v>2020</v>
      </c>
      <c r="T9789">
        <v>2</v>
      </c>
      <c r="U9789">
        <v>9</v>
      </c>
    </row>
    <row r="9790" spans="1:21" x14ac:dyDescent="0.3">
      <c r="A9790" s="5" t="s">
        <v>168</v>
      </c>
      <c r="B9790" s="5" t="s">
        <v>206</v>
      </c>
      <c r="C9790" s="5" t="s">
        <v>118</v>
      </c>
      <c r="D9790" s="5" t="s">
        <v>525</v>
      </c>
      <c r="E9790" s="5" t="s">
        <v>172</v>
      </c>
      <c r="F9790" s="6">
        <v>43887</v>
      </c>
      <c r="G9790" s="5" t="s">
        <v>148</v>
      </c>
      <c r="H9790" s="5" t="s">
        <v>222</v>
      </c>
      <c r="I9790">
        <v>43714</v>
      </c>
      <c r="J9790">
        <v>173</v>
      </c>
      <c r="K9790">
        <v>104</v>
      </c>
      <c r="L9790">
        <v>1</v>
      </c>
      <c r="M9790">
        <v>3380</v>
      </c>
      <c r="N9790">
        <v>2587.86</v>
      </c>
      <c r="O9790">
        <v>2587.86</v>
      </c>
      <c r="P9790">
        <v>104</v>
      </c>
      <c r="Q9790">
        <v>32.5</v>
      </c>
      <c r="R9790">
        <v>792.14</v>
      </c>
      <c r="S9790">
        <v>2020</v>
      </c>
      <c r="T9790">
        <v>2</v>
      </c>
      <c r="U9790">
        <v>9</v>
      </c>
    </row>
    <row r="9791" spans="1:21" x14ac:dyDescent="0.3">
      <c r="A9791" s="5" t="s">
        <v>168</v>
      </c>
      <c r="B9791" s="5" t="s">
        <v>206</v>
      </c>
      <c r="C9791" s="5" t="s">
        <v>118</v>
      </c>
      <c r="D9791" s="5" t="s">
        <v>525</v>
      </c>
      <c r="E9791" s="5" t="s">
        <v>172</v>
      </c>
      <c r="F9791" s="6">
        <v>43887</v>
      </c>
      <c r="G9791" s="5" t="s">
        <v>148</v>
      </c>
      <c r="H9791" s="5" t="s">
        <v>216</v>
      </c>
      <c r="I9791">
        <v>43714</v>
      </c>
      <c r="J9791">
        <v>173</v>
      </c>
      <c r="K9791">
        <v>227</v>
      </c>
      <c r="L9791">
        <v>2</v>
      </c>
      <c r="M9791">
        <v>7377.5</v>
      </c>
      <c r="N9791">
        <v>5175.72</v>
      </c>
      <c r="O9791">
        <v>2587.86</v>
      </c>
      <c r="P9791">
        <v>113.5</v>
      </c>
      <c r="Q9791">
        <v>32.5</v>
      </c>
      <c r="R9791">
        <v>2201.7800000000002</v>
      </c>
      <c r="S9791">
        <v>2020</v>
      </c>
      <c r="T9791">
        <v>2</v>
      </c>
      <c r="U9791">
        <v>9</v>
      </c>
    </row>
    <row r="9792" spans="1:21" x14ac:dyDescent="0.3">
      <c r="A9792" s="5" t="s">
        <v>168</v>
      </c>
      <c r="B9792" s="5" t="s">
        <v>206</v>
      </c>
      <c r="C9792" s="5" t="s">
        <v>118</v>
      </c>
      <c r="D9792" s="5" t="s">
        <v>525</v>
      </c>
      <c r="E9792" s="5" t="s">
        <v>172</v>
      </c>
      <c r="F9792" s="6">
        <v>43887</v>
      </c>
      <c r="G9792" s="5" t="s">
        <v>148</v>
      </c>
      <c r="H9792" s="5" t="s">
        <v>205</v>
      </c>
      <c r="I9792">
        <v>43714</v>
      </c>
      <c r="J9792">
        <v>173</v>
      </c>
      <c r="K9792">
        <v>210</v>
      </c>
      <c r="L9792">
        <v>2</v>
      </c>
      <c r="M9792">
        <v>6825</v>
      </c>
      <c r="N9792">
        <v>5175.72</v>
      </c>
      <c r="O9792">
        <v>2587.86</v>
      </c>
      <c r="P9792">
        <v>105</v>
      </c>
      <c r="Q9792">
        <v>32.5</v>
      </c>
      <c r="R9792">
        <v>1649.28</v>
      </c>
      <c r="S9792">
        <v>2020</v>
      </c>
      <c r="T9792">
        <v>2</v>
      </c>
      <c r="U9792">
        <v>9</v>
      </c>
    </row>
    <row r="9793" spans="1:21" x14ac:dyDescent="0.3">
      <c r="A9793" s="5" t="s">
        <v>168</v>
      </c>
      <c r="B9793" s="5" t="s">
        <v>206</v>
      </c>
      <c r="C9793" s="5" t="s">
        <v>118</v>
      </c>
      <c r="D9793" s="5" t="s">
        <v>525</v>
      </c>
      <c r="E9793" s="5" t="s">
        <v>172</v>
      </c>
      <c r="F9793" s="6">
        <v>43887</v>
      </c>
      <c r="G9793" s="5" t="s">
        <v>148</v>
      </c>
      <c r="H9793" s="5" t="s">
        <v>220</v>
      </c>
      <c r="I9793">
        <v>43714</v>
      </c>
      <c r="J9793">
        <v>173</v>
      </c>
      <c r="K9793">
        <v>210</v>
      </c>
      <c r="L9793">
        <v>2</v>
      </c>
      <c r="M9793">
        <v>6825</v>
      </c>
      <c r="N9793">
        <v>5175.72</v>
      </c>
      <c r="O9793">
        <v>2587.86</v>
      </c>
      <c r="P9793">
        <v>105</v>
      </c>
      <c r="Q9793">
        <v>32.5</v>
      </c>
      <c r="R9793">
        <v>1649.28</v>
      </c>
      <c r="S9793">
        <v>2020</v>
      </c>
      <c r="T9793">
        <v>2</v>
      </c>
      <c r="U9793">
        <v>9</v>
      </c>
    </row>
    <row r="9794" spans="1:21" x14ac:dyDescent="0.3">
      <c r="A9794" s="5" t="s">
        <v>168</v>
      </c>
      <c r="B9794" s="5" t="s">
        <v>206</v>
      </c>
      <c r="C9794" s="5" t="s">
        <v>118</v>
      </c>
      <c r="D9794" s="5" t="s">
        <v>525</v>
      </c>
      <c r="E9794" s="5" t="s">
        <v>172</v>
      </c>
      <c r="F9794" s="6">
        <v>43887</v>
      </c>
      <c r="G9794" s="5" t="s">
        <v>148</v>
      </c>
      <c r="H9794" s="5" t="s">
        <v>180</v>
      </c>
      <c r="I9794">
        <v>43714</v>
      </c>
      <c r="J9794">
        <v>173</v>
      </c>
      <c r="K9794">
        <v>196</v>
      </c>
      <c r="L9794">
        <v>2</v>
      </c>
      <c r="M9794">
        <v>6370</v>
      </c>
      <c r="N9794">
        <v>5175.72</v>
      </c>
      <c r="O9794">
        <v>2587.86</v>
      </c>
      <c r="P9794">
        <v>98</v>
      </c>
      <c r="Q9794">
        <v>32.5</v>
      </c>
      <c r="R9794">
        <v>1194.28</v>
      </c>
      <c r="S9794">
        <v>2020</v>
      </c>
      <c r="T9794">
        <v>2</v>
      </c>
      <c r="U9794">
        <v>9</v>
      </c>
    </row>
    <row r="9795" spans="1:21" x14ac:dyDescent="0.3">
      <c r="A9795" s="5" t="s">
        <v>168</v>
      </c>
      <c r="B9795" s="5" t="s">
        <v>206</v>
      </c>
      <c r="C9795" s="5" t="s">
        <v>118</v>
      </c>
      <c r="D9795" s="5" t="s">
        <v>525</v>
      </c>
      <c r="E9795" s="5" t="s">
        <v>172</v>
      </c>
      <c r="F9795" s="6">
        <v>43887</v>
      </c>
      <c r="G9795" s="5" t="s">
        <v>148</v>
      </c>
      <c r="H9795" s="5" t="s">
        <v>230</v>
      </c>
      <c r="I9795">
        <v>43714</v>
      </c>
      <c r="J9795">
        <v>173</v>
      </c>
      <c r="K9795">
        <v>2360</v>
      </c>
      <c r="L9795">
        <v>20</v>
      </c>
      <c r="M9795">
        <v>74340</v>
      </c>
      <c r="N9795">
        <v>51757.197</v>
      </c>
      <c r="O9795">
        <v>2587.86</v>
      </c>
      <c r="P9795">
        <v>118</v>
      </c>
      <c r="Q9795">
        <v>31.5</v>
      </c>
      <c r="R9795">
        <v>22582.803</v>
      </c>
      <c r="S9795">
        <v>2020</v>
      </c>
      <c r="T9795">
        <v>2</v>
      </c>
      <c r="U9795">
        <v>9</v>
      </c>
    </row>
    <row r="9796" spans="1:21" x14ac:dyDescent="0.3">
      <c r="A9796" s="5" t="s">
        <v>168</v>
      </c>
      <c r="B9796" s="5" t="s">
        <v>206</v>
      </c>
      <c r="C9796" s="5" t="s">
        <v>118</v>
      </c>
      <c r="D9796" s="5" t="s">
        <v>525</v>
      </c>
      <c r="E9796" s="5" t="s">
        <v>227</v>
      </c>
      <c r="F9796" s="6">
        <v>43887</v>
      </c>
      <c r="G9796" s="5" t="s">
        <v>148</v>
      </c>
      <c r="H9796" s="5" t="s">
        <v>246</v>
      </c>
      <c r="I9796">
        <v>43714</v>
      </c>
      <c r="J9796">
        <v>173</v>
      </c>
      <c r="K9796">
        <v>-120</v>
      </c>
      <c r="L9796">
        <v>-1</v>
      </c>
      <c r="M9796">
        <v>-3900</v>
      </c>
      <c r="N9796">
        <v>-2587.86</v>
      </c>
      <c r="O9796">
        <v>-2587.86</v>
      </c>
      <c r="P9796">
        <v>120</v>
      </c>
      <c r="Q9796">
        <v>32.5</v>
      </c>
      <c r="R9796">
        <v>-1312.14</v>
      </c>
      <c r="S9796">
        <v>2020</v>
      </c>
      <c r="T9796">
        <v>2</v>
      </c>
      <c r="U9796">
        <v>9</v>
      </c>
    </row>
    <row r="9797" spans="1:21" x14ac:dyDescent="0.3">
      <c r="A9797" s="5" t="s">
        <v>168</v>
      </c>
      <c r="B9797" s="5" t="s">
        <v>206</v>
      </c>
      <c r="C9797" s="5" t="s">
        <v>118</v>
      </c>
      <c r="D9797" s="5" t="s">
        <v>525</v>
      </c>
      <c r="E9797" s="5" t="s">
        <v>172</v>
      </c>
      <c r="F9797" s="6">
        <v>43887</v>
      </c>
      <c r="G9797" s="5" t="s">
        <v>148</v>
      </c>
      <c r="H9797" s="5" t="s">
        <v>246</v>
      </c>
      <c r="I9797">
        <v>43714</v>
      </c>
      <c r="J9797">
        <v>173</v>
      </c>
      <c r="K9797">
        <v>120</v>
      </c>
      <c r="L9797">
        <v>1</v>
      </c>
      <c r="M9797">
        <v>3900</v>
      </c>
      <c r="N9797">
        <v>2587.86</v>
      </c>
      <c r="O9797">
        <v>2587.86</v>
      </c>
      <c r="P9797">
        <v>120</v>
      </c>
      <c r="Q9797">
        <v>32.5</v>
      </c>
      <c r="R9797">
        <v>1312.14</v>
      </c>
      <c r="S9797">
        <v>2020</v>
      </c>
      <c r="T9797">
        <v>2</v>
      </c>
      <c r="U9797">
        <v>9</v>
      </c>
    </row>
    <row r="9798" spans="1:21" x14ac:dyDescent="0.3">
      <c r="A9798" s="5" t="s">
        <v>168</v>
      </c>
      <c r="B9798" s="5" t="s">
        <v>206</v>
      </c>
      <c r="C9798" s="5" t="s">
        <v>118</v>
      </c>
      <c r="D9798" s="5" t="s">
        <v>525</v>
      </c>
      <c r="E9798" s="5" t="s">
        <v>172</v>
      </c>
      <c r="F9798" s="6">
        <v>43887</v>
      </c>
      <c r="G9798" s="5" t="s">
        <v>148</v>
      </c>
      <c r="H9798" s="5" t="s">
        <v>469</v>
      </c>
      <c r="I9798">
        <v>43714</v>
      </c>
      <c r="J9798">
        <v>173</v>
      </c>
      <c r="K9798">
        <v>6985</v>
      </c>
      <c r="L9798">
        <v>60</v>
      </c>
      <c r="M9798">
        <v>220027.5</v>
      </c>
      <c r="N9798">
        <v>155271.59</v>
      </c>
      <c r="O9798">
        <v>2587.86</v>
      </c>
      <c r="P9798">
        <v>116.41666666666667</v>
      </c>
      <c r="Q9798">
        <v>31.5</v>
      </c>
      <c r="R9798">
        <v>64755.91</v>
      </c>
      <c r="S9798">
        <v>2020</v>
      </c>
      <c r="T9798">
        <v>2</v>
      </c>
      <c r="U9798">
        <v>9</v>
      </c>
    </row>
    <row r="9799" spans="1:21" x14ac:dyDescent="0.3">
      <c r="A9799" s="5" t="s">
        <v>168</v>
      </c>
      <c r="B9799" s="5" t="s">
        <v>169</v>
      </c>
      <c r="C9799" s="5" t="s">
        <v>170</v>
      </c>
      <c r="D9799" s="5" t="s">
        <v>470</v>
      </c>
      <c r="E9799" s="5" t="s">
        <v>172</v>
      </c>
      <c r="F9799" s="6">
        <v>43888</v>
      </c>
      <c r="G9799" s="5" t="s">
        <v>148</v>
      </c>
      <c r="H9799" s="5" t="s">
        <v>321</v>
      </c>
      <c r="I9799">
        <v>43694</v>
      </c>
      <c r="J9799">
        <v>194</v>
      </c>
      <c r="K9799">
        <v>386</v>
      </c>
      <c r="L9799">
        <v>3</v>
      </c>
      <c r="M9799">
        <v>12352</v>
      </c>
      <c r="N9799">
        <v>6166.6580000000004</v>
      </c>
      <c r="O9799">
        <v>2055.5529999999999</v>
      </c>
      <c r="P9799">
        <v>128.66666666666666</v>
      </c>
      <c r="Q9799">
        <v>32</v>
      </c>
      <c r="R9799">
        <v>6185.3419999999996</v>
      </c>
      <c r="S9799">
        <v>2020</v>
      </c>
      <c r="T9799">
        <v>2</v>
      </c>
      <c r="U9799">
        <v>9</v>
      </c>
    </row>
    <row r="9800" spans="1:21" x14ac:dyDescent="0.3">
      <c r="A9800" s="5" t="s">
        <v>168</v>
      </c>
      <c r="B9800" s="5" t="s">
        <v>169</v>
      </c>
      <c r="C9800" s="5" t="s">
        <v>170</v>
      </c>
      <c r="D9800" s="5" t="s">
        <v>470</v>
      </c>
      <c r="E9800" s="5" t="s">
        <v>172</v>
      </c>
      <c r="F9800" s="6">
        <v>43888</v>
      </c>
      <c r="G9800" s="5" t="s">
        <v>148</v>
      </c>
      <c r="H9800" s="5" t="s">
        <v>246</v>
      </c>
      <c r="I9800">
        <v>43694</v>
      </c>
      <c r="J9800">
        <v>194</v>
      </c>
      <c r="K9800">
        <v>372</v>
      </c>
      <c r="L9800">
        <v>3</v>
      </c>
      <c r="M9800">
        <v>12090</v>
      </c>
      <c r="N9800">
        <v>6166.6580000000004</v>
      </c>
      <c r="O9800">
        <v>2055.5529999999999</v>
      </c>
      <c r="P9800">
        <v>124</v>
      </c>
      <c r="Q9800">
        <v>32.5</v>
      </c>
      <c r="R9800">
        <v>5923.3419999999996</v>
      </c>
      <c r="S9800">
        <v>2020</v>
      </c>
      <c r="T9800">
        <v>2</v>
      </c>
      <c r="U9800">
        <v>9</v>
      </c>
    </row>
    <row r="9801" spans="1:21" x14ac:dyDescent="0.3">
      <c r="A9801" s="5" t="s">
        <v>168</v>
      </c>
      <c r="B9801" s="5" t="s">
        <v>169</v>
      </c>
      <c r="C9801" s="5" t="s">
        <v>170</v>
      </c>
      <c r="D9801" s="5" t="s">
        <v>470</v>
      </c>
      <c r="E9801" s="5" t="s">
        <v>172</v>
      </c>
      <c r="F9801" s="6">
        <v>43888</v>
      </c>
      <c r="G9801" s="5" t="s">
        <v>148</v>
      </c>
      <c r="H9801" s="5" t="s">
        <v>498</v>
      </c>
      <c r="I9801">
        <v>43694</v>
      </c>
      <c r="J9801">
        <v>194</v>
      </c>
      <c r="K9801">
        <v>439</v>
      </c>
      <c r="L9801">
        <v>4</v>
      </c>
      <c r="M9801">
        <v>14267.5</v>
      </c>
      <c r="N9801">
        <v>8222.2109999999993</v>
      </c>
      <c r="O9801">
        <v>2055.5529999999999</v>
      </c>
      <c r="P9801">
        <v>109.75</v>
      </c>
      <c r="Q9801">
        <v>32.5</v>
      </c>
      <c r="R9801">
        <v>6045.2889999999998</v>
      </c>
      <c r="S9801">
        <v>2020</v>
      </c>
      <c r="T9801">
        <v>2</v>
      </c>
      <c r="U9801">
        <v>9</v>
      </c>
    </row>
    <row r="9802" spans="1:21" x14ac:dyDescent="0.3">
      <c r="A9802" s="5" t="s">
        <v>168</v>
      </c>
      <c r="B9802" s="5" t="s">
        <v>169</v>
      </c>
      <c r="C9802" s="5" t="s">
        <v>170</v>
      </c>
      <c r="D9802" s="5" t="s">
        <v>522</v>
      </c>
      <c r="E9802" s="5" t="s">
        <v>172</v>
      </c>
      <c r="F9802" s="6">
        <v>43888</v>
      </c>
      <c r="G9802" s="5" t="s">
        <v>148</v>
      </c>
      <c r="H9802" s="5" t="s">
        <v>235</v>
      </c>
      <c r="I9802">
        <v>43707</v>
      </c>
      <c r="J9802">
        <v>181</v>
      </c>
      <c r="K9802">
        <v>109.4</v>
      </c>
      <c r="L9802">
        <v>1</v>
      </c>
      <c r="M9802">
        <v>3500.8</v>
      </c>
      <c r="N9802">
        <v>2601.971</v>
      </c>
      <c r="O9802">
        <v>2601.971</v>
      </c>
      <c r="P9802">
        <v>109.4</v>
      </c>
      <c r="Q9802">
        <v>32</v>
      </c>
      <c r="R9802">
        <v>898.82899999999995</v>
      </c>
      <c r="S9802">
        <v>2020</v>
      </c>
      <c r="T9802">
        <v>2</v>
      </c>
      <c r="U9802">
        <v>9</v>
      </c>
    </row>
    <row r="9803" spans="1:21" x14ac:dyDescent="0.3">
      <c r="A9803" s="5" t="s">
        <v>168</v>
      </c>
      <c r="B9803" s="5" t="s">
        <v>169</v>
      </c>
      <c r="C9803" s="5" t="s">
        <v>170</v>
      </c>
      <c r="D9803" s="5" t="s">
        <v>522</v>
      </c>
      <c r="E9803" s="5" t="s">
        <v>172</v>
      </c>
      <c r="F9803" s="6">
        <v>43888</v>
      </c>
      <c r="G9803" s="5" t="s">
        <v>148</v>
      </c>
      <c r="H9803" s="5" t="s">
        <v>208</v>
      </c>
      <c r="I9803">
        <v>43707</v>
      </c>
      <c r="J9803">
        <v>181</v>
      </c>
      <c r="K9803">
        <v>117.2</v>
      </c>
      <c r="L9803">
        <v>1</v>
      </c>
      <c r="M9803">
        <v>3398.8</v>
      </c>
      <c r="N9803">
        <v>2601.971</v>
      </c>
      <c r="O9803">
        <v>2601.971</v>
      </c>
      <c r="P9803">
        <v>117.2</v>
      </c>
      <c r="Q9803">
        <v>29</v>
      </c>
      <c r="R9803">
        <v>796.82899999999995</v>
      </c>
      <c r="S9803">
        <v>2020</v>
      </c>
      <c r="T9803">
        <v>2</v>
      </c>
      <c r="U9803">
        <v>9</v>
      </c>
    </row>
    <row r="9804" spans="1:21" x14ac:dyDescent="0.3">
      <c r="A9804" s="5" t="s">
        <v>168</v>
      </c>
      <c r="B9804" s="5" t="s">
        <v>169</v>
      </c>
      <c r="C9804" s="5" t="s">
        <v>170</v>
      </c>
      <c r="D9804" s="5" t="s">
        <v>522</v>
      </c>
      <c r="E9804" s="5" t="s">
        <v>172</v>
      </c>
      <c r="F9804" s="6">
        <v>43888</v>
      </c>
      <c r="G9804" s="5" t="s">
        <v>148</v>
      </c>
      <c r="H9804" s="5" t="s">
        <v>235</v>
      </c>
      <c r="I9804">
        <v>43707</v>
      </c>
      <c r="J9804">
        <v>181</v>
      </c>
      <c r="K9804">
        <v>111.6</v>
      </c>
      <c r="L9804">
        <v>1</v>
      </c>
      <c r="M9804">
        <v>3571.2</v>
      </c>
      <c r="N9804">
        <v>2601.971</v>
      </c>
      <c r="O9804">
        <v>2601.971</v>
      </c>
      <c r="P9804">
        <v>111.6</v>
      </c>
      <c r="Q9804">
        <v>32</v>
      </c>
      <c r="R9804">
        <v>969.22900000000004</v>
      </c>
      <c r="S9804">
        <v>2020</v>
      </c>
      <c r="T9804">
        <v>2</v>
      </c>
      <c r="U9804">
        <v>9</v>
      </c>
    </row>
    <row r="9805" spans="1:21" x14ac:dyDescent="0.3">
      <c r="A9805" s="5" t="s">
        <v>168</v>
      </c>
      <c r="B9805" s="5" t="s">
        <v>169</v>
      </c>
      <c r="C9805" s="5" t="s">
        <v>170</v>
      </c>
      <c r="D9805" s="5" t="s">
        <v>522</v>
      </c>
      <c r="E9805" s="5" t="s">
        <v>172</v>
      </c>
      <c r="F9805" s="6">
        <v>43888</v>
      </c>
      <c r="G9805" s="5" t="s">
        <v>148</v>
      </c>
      <c r="H9805" s="5" t="s">
        <v>208</v>
      </c>
      <c r="I9805">
        <v>43707</v>
      </c>
      <c r="J9805">
        <v>181</v>
      </c>
      <c r="K9805">
        <v>111.8</v>
      </c>
      <c r="L9805">
        <v>1</v>
      </c>
      <c r="M9805">
        <v>3242.2</v>
      </c>
      <c r="N9805">
        <v>2601.971</v>
      </c>
      <c r="O9805">
        <v>2601.971</v>
      </c>
      <c r="P9805">
        <v>111.8</v>
      </c>
      <c r="Q9805">
        <v>29</v>
      </c>
      <c r="R9805">
        <v>640.22900000000004</v>
      </c>
      <c r="S9805">
        <v>2020</v>
      </c>
      <c r="T9805">
        <v>2</v>
      </c>
      <c r="U9805">
        <v>9</v>
      </c>
    </row>
    <row r="9806" spans="1:21" x14ac:dyDescent="0.3">
      <c r="A9806" s="5" t="s">
        <v>168</v>
      </c>
      <c r="B9806" s="5" t="s">
        <v>169</v>
      </c>
      <c r="C9806" s="5" t="s">
        <v>170</v>
      </c>
      <c r="D9806" s="5" t="s">
        <v>522</v>
      </c>
      <c r="E9806" s="5" t="s">
        <v>172</v>
      </c>
      <c r="F9806" s="6">
        <v>43888</v>
      </c>
      <c r="G9806" s="5" t="s">
        <v>148</v>
      </c>
      <c r="H9806" s="5" t="s">
        <v>173</v>
      </c>
      <c r="I9806">
        <v>43707</v>
      </c>
      <c r="J9806">
        <v>181</v>
      </c>
      <c r="K9806">
        <v>716</v>
      </c>
      <c r="L9806">
        <v>6</v>
      </c>
      <c r="M9806">
        <v>25060</v>
      </c>
      <c r="N9806">
        <v>15611.825000000001</v>
      </c>
      <c r="O9806">
        <v>2601.971</v>
      </c>
      <c r="P9806">
        <v>119.33333333333333</v>
      </c>
      <c r="Q9806">
        <v>35</v>
      </c>
      <c r="R9806">
        <v>9448.1749999999993</v>
      </c>
      <c r="S9806">
        <v>2020</v>
      </c>
      <c r="T9806">
        <v>2</v>
      </c>
      <c r="U9806">
        <v>9</v>
      </c>
    </row>
    <row r="9807" spans="1:21" x14ac:dyDescent="0.3">
      <c r="A9807" s="5" t="s">
        <v>168</v>
      </c>
      <c r="B9807" s="5" t="s">
        <v>175</v>
      </c>
      <c r="C9807" s="5" t="s">
        <v>85</v>
      </c>
      <c r="D9807" s="5" t="s">
        <v>489</v>
      </c>
      <c r="E9807" s="5" t="s">
        <v>172</v>
      </c>
      <c r="F9807" s="6">
        <v>43888</v>
      </c>
      <c r="G9807" s="5" t="s">
        <v>148</v>
      </c>
      <c r="H9807" s="5" t="s">
        <v>190</v>
      </c>
      <c r="I9807">
        <v>43715</v>
      </c>
      <c r="J9807">
        <v>173</v>
      </c>
      <c r="K9807">
        <v>192</v>
      </c>
      <c r="L9807">
        <v>2</v>
      </c>
      <c r="M9807">
        <v>5568</v>
      </c>
      <c r="N9807">
        <v>5439.7269999999999</v>
      </c>
      <c r="O9807">
        <v>2719.864</v>
      </c>
      <c r="P9807">
        <v>96</v>
      </c>
      <c r="Q9807">
        <v>29</v>
      </c>
      <c r="R9807">
        <v>128.273</v>
      </c>
      <c r="S9807">
        <v>2020</v>
      </c>
      <c r="T9807">
        <v>2</v>
      </c>
      <c r="U9807">
        <v>9</v>
      </c>
    </row>
    <row r="9808" spans="1:21" x14ac:dyDescent="0.3">
      <c r="A9808" s="5" t="s">
        <v>168</v>
      </c>
      <c r="B9808" s="5" t="s">
        <v>175</v>
      </c>
      <c r="C9808" s="5" t="s">
        <v>86</v>
      </c>
      <c r="D9808" s="5" t="s">
        <v>518</v>
      </c>
      <c r="E9808" s="5" t="s">
        <v>172</v>
      </c>
      <c r="F9808" s="6">
        <v>43888</v>
      </c>
      <c r="G9808" s="5" t="s">
        <v>148</v>
      </c>
      <c r="H9808" s="5" t="s">
        <v>173</v>
      </c>
      <c r="I9808">
        <v>43701</v>
      </c>
      <c r="J9808">
        <v>187</v>
      </c>
      <c r="K9808">
        <v>110</v>
      </c>
      <c r="L9808">
        <v>1</v>
      </c>
      <c r="M9808">
        <v>3850</v>
      </c>
      <c r="N9808">
        <v>2723.5169999999998</v>
      </c>
      <c r="O9808">
        <v>2723.5169999999998</v>
      </c>
      <c r="P9808">
        <v>110</v>
      </c>
      <c r="Q9808">
        <v>35</v>
      </c>
      <c r="R9808">
        <v>1126.4829999999999</v>
      </c>
      <c r="S9808">
        <v>2020</v>
      </c>
      <c r="T9808">
        <v>2</v>
      </c>
      <c r="U9808">
        <v>9</v>
      </c>
    </row>
    <row r="9809" spans="1:21" x14ac:dyDescent="0.3">
      <c r="A9809" s="5" t="s">
        <v>168</v>
      </c>
      <c r="B9809" s="5" t="s">
        <v>175</v>
      </c>
      <c r="C9809" s="5" t="s">
        <v>86</v>
      </c>
      <c r="D9809" s="5" t="s">
        <v>518</v>
      </c>
      <c r="E9809" s="5" t="s">
        <v>172</v>
      </c>
      <c r="F9809" s="6">
        <v>43888</v>
      </c>
      <c r="G9809" s="5" t="s">
        <v>148</v>
      </c>
      <c r="H9809" s="5" t="s">
        <v>205</v>
      </c>
      <c r="I9809">
        <v>43701</v>
      </c>
      <c r="J9809">
        <v>187</v>
      </c>
      <c r="K9809">
        <v>302</v>
      </c>
      <c r="L9809">
        <v>3</v>
      </c>
      <c r="M9809">
        <v>9815</v>
      </c>
      <c r="N9809">
        <v>8170.5519999999997</v>
      </c>
      <c r="O9809">
        <v>2723.5169999999998</v>
      </c>
      <c r="P9809">
        <v>100.66666666666667</v>
      </c>
      <c r="Q9809">
        <v>32.5</v>
      </c>
      <c r="R9809">
        <v>1644.4480000000001</v>
      </c>
      <c r="S9809">
        <v>2020</v>
      </c>
      <c r="T9809">
        <v>2</v>
      </c>
      <c r="U9809">
        <v>9</v>
      </c>
    </row>
    <row r="9810" spans="1:21" x14ac:dyDescent="0.3">
      <c r="A9810" s="5" t="s">
        <v>168</v>
      </c>
      <c r="B9810" s="5" t="s">
        <v>175</v>
      </c>
      <c r="C9810" s="5" t="s">
        <v>86</v>
      </c>
      <c r="D9810" s="5" t="s">
        <v>518</v>
      </c>
      <c r="E9810" s="5" t="s">
        <v>172</v>
      </c>
      <c r="F9810" s="6">
        <v>43888</v>
      </c>
      <c r="G9810" s="5" t="s">
        <v>148</v>
      </c>
      <c r="H9810" s="5" t="s">
        <v>204</v>
      </c>
      <c r="I9810">
        <v>43701</v>
      </c>
      <c r="J9810">
        <v>187</v>
      </c>
      <c r="K9810">
        <v>560</v>
      </c>
      <c r="L9810">
        <v>6</v>
      </c>
      <c r="M9810">
        <v>18200</v>
      </c>
      <c r="N9810">
        <v>16341.105</v>
      </c>
      <c r="O9810">
        <v>2723.5169999999998</v>
      </c>
      <c r="P9810">
        <v>93.333333333333329</v>
      </c>
      <c r="Q9810">
        <v>32.5</v>
      </c>
      <c r="R9810">
        <v>1858.895</v>
      </c>
      <c r="S9810">
        <v>2020</v>
      </c>
      <c r="T9810">
        <v>2</v>
      </c>
      <c r="U9810">
        <v>9</v>
      </c>
    </row>
    <row r="9811" spans="1:21" x14ac:dyDescent="0.3">
      <c r="A9811" s="5" t="s">
        <v>168</v>
      </c>
      <c r="B9811" s="5" t="s">
        <v>175</v>
      </c>
      <c r="C9811" s="5" t="s">
        <v>86</v>
      </c>
      <c r="D9811" s="5" t="s">
        <v>518</v>
      </c>
      <c r="E9811" s="5" t="s">
        <v>172</v>
      </c>
      <c r="F9811" s="6">
        <v>43888</v>
      </c>
      <c r="G9811" s="5" t="s">
        <v>148</v>
      </c>
      <c r="H9811" s="5" t="s">
        <v>202</v>
      </c>
      <c r="I9811">
        <v>43701</v>
      </c>
      <c r="J9811">
        <v>187</v>
      </c>
      <c r="K9811">
        <v>840</v>
      </c>
      <c r="L9811">
        <v>8</v>
      </c>
      <c r="M9811">
        <v>27300</v>
      </c>
      <c r="N9811">
        <v>21788.14</v>
      </c>
      <c r="O9811">
        <v>2723.5169999999998</v>
      </c>
      <c r="P9811">
        <v>105</v>
      </c>
      <c r="Q9811">
        <v>32.5</v>
      </c>
      <c r="R9811">
        <v>5511.86</v>
      </c>
      <c r="S9811">
        <v>2020</v>
      </c>
      <c r="T9811">
        <v>2</v>
      </c>
      <c r="U9811">
        <v>9</v>
      </c>
    </row>
    <row r="9812" spans="1:21" x14ac:dyDescent="0.3">
      <c r="A9812" s="5" t="s">
        <v>168</v>
      </c>
      <c r="B9812" s="5" t="s">
        <v>175</v>
      </c>
      <c r="C9812" s="5" t="s">
        <v>86</v>
      </c>
      <c r="D9812" s="5" t="s">
        <v>518</v>
      </c>
      <c r="E9812" s="5" t="s">
        <v>172</v>
      </c>
      <c r="F9812" s="6">
        <v>43888</v>
      </c>
      <c r="G9812" s="5" t="s">
        <v>148</v>
      </c>
      <c r="H9812" s="5" t="s">
        <v>333</v>
      </c>
      <c r="I9812">
        <v>43701</v>
      </c>
      <c r="J9812">
        <v>187</v>
      </c>
      <c r="K9812">
        <v>176</v>
      </c>
      <c r="L9812">
        <v>2</v>
      </c>
      <c r="M9812">
        <v>5720</v>
      </c>
      <c r="N9812">
        <v>5447.0349999999999</v>
      </c>
      <c r="O9812">
        <v>2723.5169999999998</v>
      </c>
      <c r="P9812">
        <v>88</v>
      </c>
      <c r="Q9812">
        <v>32.5</v>
      </c>
      <c r="R9812">
        <v>272.96499999999997</v>
      </c>
      <c r="S9812">
        <v>2020</v>
      </c>
      <c r="T9812">
        <v>2</v>
      </c>
      <c r="U9812">
        <v>9</v>
      </c>
    </row>
    <row r="9813" spans="1:21" x14ac:dyDescent="0.3">
      <c r="A9813" s="5" t="s">
        <v>168</v>
      </c>
      <c r="B9813" s="5" t="s">
        <v>175</v>
      </c>
      <c r="C9813" s="5" t="s">
        <v>86</v>
      </c>
      <c r="D9813" s="5" t="s">
        <v>518</v>
      </c>
      <c r="E9813" s="5" t="s">
        <v>172</v>
      </c>
      <c r="F9813" s="6">
        <v>43888</v>
      </c>
      <c r="G9813" s="5" t="s">
        <v>148</v>
      </c>
      <c r="H9813" s="5" t="s">
        <v>218</v>
      </c>
      <c r="I9813">
        <v>43701</v>
      </c>
      <c r="J9813">
        <v>187</v>
      </c>
      <c r="K9813">
        <v>596</v>
      </c>
      <c r="L9813">
        <v>6</v>
      </c>
      <c r="M9813">
        <v>19370</v>
      </c>
      <c r="N9813">
        <v>16341.105</v>
      </c>
      <c r="O9813">
        <v>2723.5169999999998</v>
      </c>
      <c r="P9813">
        <v>99.333333333333329</v>
      </c>
      <c r="Q9813">
        <v>32.5</v>
      </c>
      <c r="R9813">
        <v>3028.895</v>
      </c>
      <c r="S9813">
        <v>2020</v>
      </c>
      <c r="T9813">
        <v>2</v>
      </c>
      <c r="U9813">
        <v>9</v>
      </c>
    </row>
    <row r="9814" spans="1:21" x14ac:dyDescent="0.3">
      <c r="A9814" s="5" t="s">
        <v>168</v>
      </c>
      <c r="B9814" s="5" t="s">
        <v>175</v>
      </c>
      <c r="C9814" s="5" t="s">
        <v>86</v>
      </c>
      <c r="D9814" s="5" t="s">
        <v>518</v>
      </c>
      <c r="E9814" s="5" t="s">
        <v>172</v>
      </c>
      <c r="F9814" s="6">
        <v>43888</v>
      </c>
      <c r="G9814" s="5" t="s">
        <v>148</v>
      </c>
      <c r="H9814" s="5" t="s">
        <v>190</v>
      </c>
      <c r="I9814">
        <v>43701</v>
      </c>
      <c r="J9814">
        <v>187</v>
      </c>
      <c r="K9814">
        <v>105</v>
      </c>
      <c r="L9814">
        <v>1</v>
      </c>
      <c r="M9814">
        <v>3412.5</v>
      </c>
      <c r="N9814">
        <v>2723.5169999999998</v>
      </c>
      <c r="O9814">
        <v>2723.5169999999998</v>
      </c>
      <c r="P9814">
        <v>105</v>
      </c>
      <c r="Q9814">
        <v>32.5</v>
      </c>
      <c r="R9814">
        <v>688.98299999999995</v>
      </c>
      <c r="S9814">
        <v>2020</v>
      </c>
      <c r="T9814">
        <v>2</v>
      </c>
      <c r="U9814">
        <v>9</v>
      </c>
    </row>
    <row r="9815" spans="1:21" x14ac:dyDescent="0.3">
      <c r="A9815" s="5" t="s">
        <v>168</v>
      </c>
      <c r="B9815" s="5" t="s">
        <v>175</v>
      </c>
      <c r="C9815" s="5" t="s">
        <v>88</v>
      </c>
      <c r="D9815" s="5" t="s">
        <v>515</v>
      </c>
      <c r="E9815" s="5" t="s">
        <v>172</v>
      </c>
      <c r="F9815" s="6">
        <v>43888</v>
      </c>
      <c r="G9815" s="5" t="s">
        <v>148</v>
      </c>
      <c r="H9815" s="5" t="s">
        <v>212</v>
      </c>
      <c r="I9815">
        <v>43708</v>
      </c>
      <c r="J9815">
        <v>180</v>
      </c>
      <c r="K9815">
        <v>124</v>
      </c>
      <c r="L9815">
        <v>1</v>
      </c>
      <c r="M9815">
        <v>3596</v>
      </c>
      <c r="N9815">
        <v>2167.7539999999999</v>
      </c>
      <c r="O9815">
        <v>2167.7539999999999</v>
      </c>
      <c r="P9815">
        <v>124</v>
      </c>
      <c r="Q9815">
        <v>29</v>
      </c>
      <c r="R9815">
        <v>1428.2460000000001</v>
      </c>
      <c r="S9815">
        <v>2020</v>
      </c>
      <c r="T9815">
        <v>2</v>
      </c>
      <c r="U9815">
        <v>9</v>
      </c>
    </row>
    <row r="9816" spans="1:21" x14ac:dyDescent="0.3">
      <c r="A9816" s="5" t="s">
        <v>168</v>
      </c>
      <c r="B9816" s="5" t="s">
        <v>175</v>
      </c>
      <c r="C9816" s="5" t="s">
        <v>88</v>
      </c>
      <c r="D9816" s="5" t="s">
        <v>515</v>
      </c>
      <c r="E9816" s="5" t="s">
        <v>172</v>
      </c>
      <c r="F9816" s="6">
        <v>43888</v>
      </c>
      <c r="G9816" s="5" t="s">
        <v>148</v>
      </c>
      <c r="H9816" s="5" t="s">
        <v>371</v>
      </c>
      <c r="I9816">
        <v>43708</v>
      </c>
      <c r="J9816">
        <v>180</v>
      </c>
      <c r="K9816">
        <v>1213.5</v>
      </c>
      <c r="L9816">
        <v>10</v>
      </c>
      <c r="M9816">
        <v>38832</v>
      </c>
      <c r="N9816">
        <v>21677.539000000001</v>
      </c>
      <c r="O9816">
        <v>2167.7539999999999</v>
      </c>
      <c r="P9816">
        <v>121.35</v>
      </c>
      <c r="Q9816">
        <v>32</v>
      </c>
      <c r="R9816">
        <v>17154.460999999999</v>
      </c>
      <c r="S9816">
        <v>2020</v>
      </c>
      <c r="T9816">
        <v>2</v>
      </c>
      <c r="U9816">
        <v>9</v>
      </c>
    </row>
    <row r="9817" spans="1:21" x14ac:dyDescent="0.3">
      <c r="A9817" s="5" t="s">
        <v>168</v>
      </c>
      <c r="B9817" s="5" t="s">
        <v>175</v>
      </c>
      <c r="C9817" s="5" t="s">
        <v>88</v>
      </c>
      <c r="D9817" s="5" t="s">
        <v>515</v>
      </c>
      <c r="E9817" s="5" t="s">
        <v>172</v>
      </c>
      <c r="F9817" s="6">
        <v>43888</v>
      </c>
      <c r="G9817" s="5" t="s">
        <v>148</v>
      </c>
      <c r="H9817" s="5" t="s">
        <v>184</v>
      </c>
      <c r="I9817">
        <v>43708</v>
      </c>
      <c r="J9817">
        <v>180</v>
      </c>
      <c r="K9817">
        <v>3939</v>
      </c>
      <c r="L9817">
        <v>32</v>
      </c>
      <c r="M9817">
        <v>124078.5</v>
      </c>
      <c r="N9817">
        <v>69368.125</v>
      </c>
      <c r="O9817">
        <v>2167.7539999999999</v>
      </c>
      <c r="P9817">
        <v>123.09375</v>
      </c>
      <c r="Q9817">
        <v>31.5</v>
      </c>
      <c r="R9817">
        <v>54710.375</v>
      </c>
      <c r="S9817">
        <v>2020</v>
      </c>
      <c r="T9817">
        <v>2</v>
      </c>
      <c r="U9817">
        <v>9</v>
      </c>
    </row>
    <row r="9818" spans="1:21" x14ac:dyDescent="0.3">
      <c r="A9818" s="5" t="s">
        <v>168</v>
      </c>
      <c r="B9818" s="5" t="s">
        <v>175</v>
      </c>
      <c r="C9818" s="5" t="s">
        <v>88</v>
      </c>
      <c r="D9818" s="5" t="s">
        <v>515</v>
      </c>
      <c r="E9818" s="5" t="s">
        <v>172</v>
      </c>
      <c r="F9818" s="6">
        <v>43888</v>
      </c>
      <c r="G9818" s="5" t="s">
        <v>148</v>
      </c>
      <c r="H9818" s="5" t="s">
        <v>186</v>
      </c>
      <c r="I9818">
        <v>43708</v>
      </c>
      <c r="J9818">
        <v>180</v>
      </c>
      <c r="K9818">
        <v>106</v>
      </c>
      <c r="L9818">
        <v>1</v>
      </c>
      <c r="M9818">
        <v>3445</v>
      </c>
      <c r="N9818">
        <v>2167.7539999999999</v>
      </c>
      <c r="O9818">
        <v>2167.7539999999999</v>
      </c>
      <c r="P9818">
        <v>106</v>
      </c>
      <c r="Q9818">
        <v>32.5</v>
      </c>
      <c r="R9818">
        <v>1277.2460000000001</v>
      </c>
      <c r="S9818">
        <v>2020</v>
      </c>
      <c r="T9818">
        <v>2</v>
      </c>
      <c r="U9818">
        <v>9</v>
      </c>
    </row>
    <row r="9819" spans="1:21" x14ac:dyDescent="0.3">
      <c r="A9819" s="5" t="s">
        <v>168</v>
      </c>
      <c r="B9819" s="5" t="s">
        <v>175</v>
      </c>
      <c r="C9819" s="5" t="s">
        <v>88</v>
      </c>
      <c r="D9819" s="5" t="s">
        <v>515</v>
      </c>
      <c r="E9819" s="5" t="s">
        <v>172</v>
      </c>
      <c r="F9819" s="6">
        <v>43888</v>
      </c>
      <c r="G9819" s="5" t="s">
        <v>148</v>
      </c>
      <c r="H9819" s="5" t="s">
        <v>221</v>
      </c>
      <c r="I9819">
        <v>43708</v>
      </c>
      <c r="J9819">
        <v>180</v>
      </c>
      <c r="K9819">
        <v>121</v>
      </c>
      <c r="L9819">
        <v>1</v>
      </c>
      <c r="M9819">
        <v>3932.5</v>
      </c>
      <c r="N9819">
        <v>2167.7539999999999</v>
      </c>
      <c r="O9819">
        <v>2167.7539999999999</v>
      </c>
      <c r="P9819">
        <v>121</v>
      </c>
      <c r="Q9819">
        <v>32.5</v>
      </c>
      <c r="R9819">
        <v>1764.7460000000001</v>
      </c>
      <c r="S9819">
        <v>2020</v>
      </c>
      <c r="T9819">
        <v>2</v>
      </c>
      <c r="U9819">
        <v>9</v>
      </c>
    </row>
    <row r="9820" spans="1:21" x14ac:dyDescent="0.3">
      <c r="A9820" s="5" t="s">
        <v>168</v>
      </c>
      <c r="B9820" s="5" t="s">
        <v>175</v>
      </c>
      <c r="C9820" s="5" t="s">
        <v>88</v>
      </c>
      <c r="D9820" s="5" t="s">
        <v>515</v>
      </c>
      <c r="E9820" s="5" t="s">
        <v>172</v>
      </c>
      <c r="F9820" s="6">
        <v>43888</v>
      </c>
      <c r="G9820" s="5" t="s">
        <v>148</v>
      </c>
      <c r="H9820" s="5" t="s">
        <v>222</v>
      </c>
      <c r="I9820">
        <v>43708</v>
      </c>
      <c r="J9820">
        <v>180</v>
      </c>
      <c r="K9820">
        <v>102</v>
      </c>
      <c r="L9820">
        <v>1</v>
      </c>
      <c r="M9820">
        <v>3315</v>
      </c>
      <c r="N9820">
        <v>2167.7539999999999</v>
      </c>
      <c r="O9820">
        <v>2167.7539999999999</v>
      </c>
      <c r="P9820">
        <v>102</v>
      </c>
      <c r="Q9820">
        <v>32.5</v>
      </c>
      <c r="R9820">
        <v>1147.2460000000001</v>
      </c>
      <c r="S9820">
        <v>2020</v>
      </c>
      <c r="T9820">
        <v>2</v>
      </c>
      <c r="U9820">
        <v>9</v>
      </c>
    </row>
    <row r="9821" spans="1:21" x14ac:dyDescent="0.3">
      <c r="A9821" s="5" t="s">
        <v>168</v>
      </c>
      <c r="B9821" s="5" t="s">
        <v>175</v>
      </c>
      <c r="C9821" s="5" t="s">
        <v>88</v>
      </c>
      <c r="D9821" s="5" t="s">
        <v>515</v>
      </c>
      <c r="E9821" s="5" t="s">
        <v>172</v>
      </c>
      <c r="F9821" s="6">
        <v>43888</v>
      </c>
      <c r="G9821" s="5" t="s">
        <v>148</v>
      </c>
      <c r="H9821" s="5" t="s">
        <v>238</v>
      </c>
      <c r="I9821">
        <v>43708</v>
      </c>
      <c r="J9821">
        <v>180</v>
      </c>
      <c r="K9821">
        <v>104</v>
      </c>
      <c r="L9821">
        <v>1</v>
      </c>
      <c r="M9821">
        <v>3380</v>
      </c>
      <c r="N9821">
        <v>2167.7539999999999</v>
      </c>
      <c r="O9821">
        <v>2167.7539999999999</v>
      </c>
      <c r="P9821">
        <v>104</v>
      </c>
      <c r="Q9821">
        <v>32.5</v>
      </c>
      <c r="R9821">
        <v>1212.2460000000001</v>
      </c>
      <c r="S9821">
        <v>2020</v>
      </c>
      <c r="T9821">
        <v>2</v>
      </c>
      <c r="U9821">
        <v>9</v>
      </c>
    </row>
    <row r="9822" spans="1:21" x14ac:dyDescent="0.3">
      <c r="A9822" s="5" t="s">
        <v>168</v>
      </c>
      <c r="B9822" s="5" t="s">
        <v>175</v>
      </c>
      <c r="C9822" s="5" t="s">
        <v>88</v>
      </c>
      <c r="D9822" s="5" t="s">
        <v>515</v>
      </c>
      <c r="E9822" s="5" t="s">
        <v>172</v>
      </c>
      <c r="F9822" s="6">
        <v>43888</v>
      </c>
      <c r="G9822" s="5" t="s">
        <v>148</v>
      </c>
      <c r="H9822" s="5" t="s">
        <v>231</v>
      </c>
      <c r="I9822">
        <v>43708</v>
      </c>
      <c r="J9822">
        <v>180</v>
      </c>
      <c r="K9822">
        <v>114</v>
      </c>
      <c r="L9822">
        <v>1</v>
      </c>
      <c r="M9822">
        <v>3705</v>
      </c>
      <c r="N9822">
        <v>2167.7539999999999</v>
      </c>
      <c r="O9822">
        <v>2167.7539999999999</v>
      </c>
      <c r="P9822">
        <v>114</v>
      </c>
      <c r="Q9822">
        <v>32.5</v>
      </c>
      <c r="R9822">
        <v>1537.2460000000001</v>
      </c>
      <c r="S9822">
        <v>2020</v>
      </c>
      <c r="T9822">
        <v>2</v>
      </c>
      <c r="U9822">
        <v>9</v>
      </c>
    </row>
    <row r="9823" spans="1:21" x14ac:dyDescent="0.3">
      <c r="A9823" s="5" t="s">
        <v>168</v>
      </c>
      <c r="B9823" s="5" t="s">
        <v>175</v>
      </c>
      <c r="C9823" s="5" t="s">
        <v>88</v>
      </c>
      <c r="D9823" s="5" t="s">
        <v>515</v>
      </c>
      <c r="E9823" s="5" t="s">
        <v>172</v>
      </c>
      <c r="F9823" s="6">
        <v>43888</v>
      </c>
      <c r="G9823" s="5" t="s">
        <v>148</v>
      </c>
      <c r="H9823" s="5" t="s">
        <v>189</v>
      </c>
      <c r="I9823">
        <v>43708</v>
      </c>
      <c r="J9823">
        <v>180</v>
      </c>
      <c r="K9823">
        <v>102</v>
      </c>
      <c r="L9823">
        <v>1</v>
      </c>
      <c r="M9823">
        <v>3315</v>
      </c>
      <c r="N9823">
        <v>2167.7539999999999</v>
      </c>
      <c r="O9823">
        <v>2167.7539999999999</v>
      </c>
      <c r="P9823">
        <v>102</v>
      </c>
      <c r="Q9823">
        <v>32.5</v>
      </c>
      <c r="R9823">
        <v>1147.2460000000001</v>
      </c>
      <c r="S9823">
        <v>2020</v>
      </c>
      <c r="T9823">
        <v>2</v>
      </c>
      <c r="U9823">
        <v>9</v>
      </c>
    </row>
    <row r="9824" spans="1:21" x14ac:dyDescent="0.3">
      <c r="A9824" s="5" t="s">
        <v>168</v>
      </c>
      <c r="B9824" s="5" t="s">
        <v>175</v>
      </c>
      <c r="C9824" s="5" t="s">
        <v>88</v>
      </c>
      <c r="D9824" s="5" t="s">
        <v>515</v>
      </c>
      <c r="E9824" s="5" t="s">
        <v>172</v>
      </c>
      <c r="F9824" s="6">
        <v>43888</v>
      </c>
      <c r="G9824" s="5" t="s">
        <v>148</v>
      </c>
      <c r="H9824" s="5" t="s">
        <v>225</v>
      </c>
      <c r="I9824">
        <v>43708</v>
      </c>
      <c r="J9824">
        <v>180</v>
      </c>
      <c r="K9824">
        <v>232</v>
      </c>
      <c r="L9824">
        <v>2</v>
      </c>
      <c r="M9824">
        <v>7424</v>
      </c>
      <c r="N9824">
        <v>4335.5079999999998</v>
      </c>
      <c r="O9824">
        <v>2167.7539999999999</v>
      </c>
      <c r="P9824">
        <v>116</v>
      </c>
      <c r="Q9824">
        <v>32</v>
      </c>
      <c r="R9824">
        <v>3088.4920000000002</v>
      </c>
      <c r="S9824">
        <v>2020</v>
      </c>
      <c r="T9824">
        <v>2</v>
      </c>
      <c r="U9824">
        <v>9</v>
      </c>
    </row>
    <row r="9825" spans="1:21" x14ac:dyDescent="0.3">
      <c r="A9825" s="5" t="s">
        <v>168</v>
      </c>
      <c r="B9825" s="5" t="s">
        <v>175</v>
      </c>
      <c r="C9825" s="5" t="s">
        <v>88</v>
      </c>
      <c r="D9825" s="5" t="s">
        <v>515</v>
      </c>
      <c r="E9825" s="5" t="s">
        <v>172</v>
      </c>
      <c r="F9825" s="6">
        <v>43888</v>
      </c>
      <c r="G9825" s="5" t="s">
        <v>148</v>
      </c>
      <c r="H9825" s="5" t="s">
        <v>191</v>
      </c>
      <c r="I9825">
        <v>43708</v>
      </c>
      <c r="J9825">
        <v>180</v>
      </c>
      <c r="K9825">
        <v>594</v>
      </c>
      <c r="L9825">
        <v>5</v>
      </c>
      <c r="M9825">
        <v>19305</v>
      </c>
      <c r="N9825">
        <v>10838.77</v>
      </c>
      <c r="O9825">
        <v>2167.7539999999999</v>
      </c>
      <c r="P9825">
        <v>118.8</v>
      </c>
      <c r="Q9825">
        <v>32.5</v>
      </c>
      <c r="R9825">
        <v>8466.23</v>
      </c>
      <c r="S9825">
        <v>2020</v>
      </c>
      <c r="T9825">
        <v>2</v>
      </c>
      <c r="U9825">
        <v>9</v>
      </c>
    </row>
    <row r="9826" spans="1:21" x14ac:dyDescent="0.3">
      <c r="A9826" s="5" t="s">
        <v>168</v>
      </c>
      <c r="B9826" s="5" t="s">
        <v>175</v>
      </c>
      <c r="C9826" s="5" t="s">
        <v>88</v>
      </c>
      <c r="D9826" s="5" t="s">
        <v>515</v>
      </c>
      <c r="E9826" s="5" t="s">
        <v>172</v>
      </c>
      <c r="F9826" s="6">
        <v>43888</v>
      </c>
      <c r="G9826" s="5" t="s">
        <v>148</v>
      </c>
      <c r="H9826" s="5" t="s">
        <v>187</v>
      </c>
      <c r="I9826">
        <v>43708</v>
      </c>
      <c r="J9826">
        <v>180</v>
      </c>
      <c r="K9826">
        <v>358</v>
      </c>
      <c r="L9826">
        <v>3</v>
      </c>
      <c r="M9826">
        <v>11635</v>
      </c>
      <c r="N9826">
        <v>6503.2619999999997</v>
      </c>
      <c r="O9826">
        <v>2167.7539999999999</v>
      </c>
      <c r="P9826">
        <v>119.33333333333333</v>
      </c>
      <c r="Q9826">
        <v>32.5</v>
      </c>
      <c r="R9826">
        <v>5131.7380000000003</v>
      </c>
      <c r="S9826">
        <v>2020</v>
      </c>
      <c r="T9826">
        <v>2</v>
      </c>
      <c r="U9826">
        <v>9</v>
      </c>
    </row>
    <row r="9827" spans="1:21" x14ac:dyDescent="0.3">
      <c r="A9827" s="5" t="s">
        <v>168</v>
      </c>
      <c r="B9827" s="5" t="s">
        <v>206</v>
      </c>
      <c r="C9827" s="5" t="s">
        <v>107</v>
      </c>
      <c r="D9827" s="5" t="s">
        <v>527</v>
      </c>
      <c r="E9827" s="5" t="s">
        <v>172</v>
      </c>
      <c r="F9827" s="6">
        <v>43888</v>
      </c>
      <c r="G9827" s="5" t="s">
        <v>148</v>
      </c>
      <c r="H9827" s="5" t="s">
        <v>173</v>
      </c>
      <c r="I9827">
        <v>43745</v>
      </c>
      <c r="J9827">
        <v>143</v>
      </c>
      <c r="K9827">
        <v>81</v>
      </c>
      <c r="L9827">
        <v>1</v>
      </c>
      <c r="M9827">
        <v>2835</v>
      </c>
      <c r="N9827">
        <v>1957.777</v>
      </c>
      <c r="O9827">
        <v>1957.777</v>
      </c>
      <c r="P9827">
        <v>81</v>
      </c>
      <c r="Q9827">
        <v>35</v>
      </c>
      <c r="R9827">
        <v>877.22299999999996</v>
      </c>
      <c r="S9827">
        <v>2020</v>
      </c>
      <c r="T9827">
        <v>2</v>
      </c>
      <c r="U9827">
        <v>9</v>
      </c>
    </row>
    <row r="9828" spans="1:21" x14ac:dyDescent="0.3">
      <c r="A9828" s="5" t="s">
        <v>168</v>
      </c>
      <c r="B9828" s="5" t="s">
        <v>206</v>
      </c>
      <c r="C9828" s="5" t="s">
        <v>118</v>
      </c>
      <c r="D9828" s="5" t="s">
        <v>525</v>
      </c>
      <c r="E9828" s="5" t="s">
        <v>172</v>
      </c>
      <c r="F9828" s="6">
        <v>43888</v>
      </c>
      <c r="G9828" s="5" t="s">
        <v>148</v>
      </c>
      <c r="H9828" s="5" t="s">
        <v>178</v>
      </c>
      <c r="I9828">
        <v>43714</v>
      </c>
      <c r="J9828">
        <v>174</v>
      </c>
      <c r="K9828">
        <v>549.4</v>
      </c>
      <c r="L9828">
        <v>5</v>
      </c>
      <c r="M9828">
        <v>17580.8</v>
      </c>
      <c r="N9828">
        <v>12939.299000000001</v>
      </c>
      <c r="O9828">
        <v>2587.86</v>
      </c>
      <c r="P9828">
        <v>109.88</v>
      </c>
      <c r="Q9828">
        <v>32</v>
      </c>
      <c r="R9828">
        <v>4641.5010000000002</v>
      </c>
      <c r="S9828">
        <v>2020</v>
      </c>
      <c r="T9828">
        <v>2</v>
      </c>
      <c r="U9828">
        <v>9</v>
      </c>
    </row>
    <row r="9829" spans="1:21" x14ac:dyDescent="0.3">
      <c r="A9829" s="5" t="s">
        <v>168</v>
      </c>
      <c r="B9829" s="5" t="s">
        <v>206</v>
      </c>
      <c r="C9829" s="5" t="s">
        <v>118</v>
      </c>
      <c r="D9829" s="5" t="s">
        <v>525</v>
      </c>
      <c r="E9829" s="5" t="s">
        <v>172</v>
      </c>
      <c r="F9829" s="6">
        <v>43888</v>
      </c>
      <c r="G9829" s="5" t="s">
        <v>148</v>
      </c>
      <c r="H9829" s="5" t="s">
        <v>198</v>
      </c>
      <c r="I9829">
        <v>43714</v>
      </c>
      <c r="J9829">
        <v>174</v>
      </c>
      <c r="K9829">
        <v>247.8</v>
      </c>
      <c r="L9829">
        <v>2</v>
      </c>
      <c r="M9829">
        <v>7929.6</v>
      </c>
      <c r="N9829">
        <v>5175.72</v>
      </c>
      <c r="O9829">
        <v>2587.86</v>
      </c>
      <c r="P9829">
        <v>123.9</v>
      </c>
      <c r="Q9829">
        <v>32</v>
      </c>
      <c r="R9829">
        <v>2753.88</v>
      </c>
      <c r="S9829">
        <v>2020</v>
      </c>
      <c r="T9829">
        <v>2</v>
      </c>
      <c r="U9829">
        <v>9</v>
      </c>
    </row>
    <row r="9830" spans="1:21" x14ac:dyDescent="0.3">
      <c r="A9830" s="5" t="s">
        <v>168</v>
      </c>
      <c r="B9830" s="5" t="s">
        <v>206</v>
      </c>
      <c r="C9830" s="5" t="s">
        <v>118</v>
      </c>
      <c r="D9830" s="5" t="s">
        <v>525</v>
      </c>
      <c r="E9830" s="5" t="s">
        <v>172</v>
      </c>
      <c r="F9830" s="6">
        <v>43888</v>
      </c>
      <c r="G9830" s="5" t="s">
        <v>148</v>
      </c>
      <c r="H9830" s="5" t="s">
        <v>197</v>
      </c>
      <c r="I9830">
        <v>43714</v>
      </c>
      <c r="J9830">
        <v>174</v>
      </c>
      <c r="K9830">
        <v>789</v>
      </c>
      <c r="L9830">
        <v>7</v>
      </c>
      <c r="M9830">
        <v>25248</v>
      </c>
      <c r="N9830">
        <v>18115.019</v>
      </c>
      <c r="O9830">
        <v>2587.86</v>
      </c>
      <c r="P9830">
        <v>112.71428571428571</v>
      </c>
      <c r="Q9830">
        <v>32</v>
      </c>
      <c r="R9830">
        <v>7132.9809999999998</v>
      </c>
      <c r="S9830">
        <v>2020</v>
      </c>
      <c r="T9830">
        <v>2</v>
      </c>
      <c r="U9830">
        <v>9</v>
      </c>
    </row>
    <row r="9831" spans="1:21" x14ac:dyDescent="0.3">
      <c r="A9831" s="5" t="s">
        <v>168</v>
      </c>
      <c r="B9831" s="5" t="s">
        <v>206</v>
      </c>
      <c r="C9831" s="5" t="s">
        <v>118</v>
      </c>
      <c r="D9831" s="5" t="s">
        <v>525</v>
      </c>
      <c r="E9831" s="5" t="s">
        <v>172</v>
      </c>
      <c r="F9831" s="6">
        <v>43888</v>
      </c>
      <c r="G9831" s="5" t="s">
        <v>148</v>
      </c>
      <c r="H9831" s="5" t="s">
        <v>311</v>
      </c>
      <c r="I9831">
        <v>43714</v>
      </c>
      <c r="J9831">
        <v>174</v>
      </c>
      <c r="K9831">
        <v>105</v>
      </c>
      <c r="L9831">
        <v>1</v>
      </c>
      <c r="M9831">
        <v>3360</v>
      </c>
      <c r="N9831">
        <v>2587.86</v>
      </c>
      <c r="O9831">
        <v>2587.86</v>
      </c>
      <c r="P9831">
        <v>105</v>
      </c>
      <c r="Q9831">
        <v>32</v>
      </c>
      <c r="R9831">
        <v>772.14</v>
      </c>
      <c r="S9831">
        <v>2020</v>
      </c>
      <c r="T9831">
        <v>2</v>
      </c>
      <c r="U9831">
        <v>9</v>
      </c>
    </row>
    <row r="9832" spans="1:21" x14ac:dyDescent="0.3">
      <c r="A9832" s="5" t="s">
        <v>168</v>
      </c>
      <c r="B9832" s="5" t="s">
        <v>206</v>
      </c>
      <c r="C9832" s="5" t="s">
        <v>118</v>
      </c>
      <c r="D9832" s="5" t="s">
        <v>525</v>
      </c>
      <c r="E9832" s="5" t="s">
        <v>172</v>
      </c>
      <c r="F9832" s="6">
        <v>43888</v>
      </c>
      <c r="G9832" s="5" t="s">
        <v>148</v>
      </c>
      <c r="H9832" s="5" t="s">
        <v>235</v>
      </c>
      <c r="I9832">
        <v>43714</v>
      </c>
      <c r="J9832">
        <v>174</v>
      </c>
      <c r="K9832">
        <v>220.2</v>
      </c>
      <c r="L9832">
        <v>2</v>
      </c>
      <c r="M9832">
        <v>7046.4</v>
      </c>
      <c r="N9832">
        <v>5175.72</v>
      </c>
      <c r="O9832">
        <v>2587.86</v>
      </c>
      <c r="P9832">
        <v>110.1</v>
      </c>
      <c r="Q9832">
        <v>32</v>
      </c>
      <c r="R9832">
        <v>1870.68</v>
      </c>
      <c r="S9832">
        <v>2020</v>
      </c>
      <c r="T9832">
        <v>2</v>
      </c>
      <c r="U9832">
        <v>9</v>
      </c>
    </row>
    <row r="9833" spans="1:21" x14ac:dyDescent="0.3">
      <c r="A9833" s="5" t="s">
        <v>168</v>
      </c>
      <c r="B9833" s="5" t="s">
        <v>206</v>
      </c>
      <c r="C9833" s="5" t="s">
        <v>118</v>
      </c>
      <c r="D9833" s="5" t="s">
        <v>525</v>
      </c>
      <c r="E9833" s="5" t="s">
        <v>172</v>
      </c>
      <c r="F9833" s="6">
        <v>43888</v>
      </c>
      <c r="G9833" s="5" t="s">
        <v>148</v>
      </c>
      <c r="H9833" s="5" t="s">
        <v>351</v>
      </c>
      <c r="I9833">
        <v>43714</v>
      </c>
      <c r="J9833">
        <v>174</v>
      </c>
      <c r="K9833">
        <v>299.60000000000002</v>
      </c>
      <c r="L9833">
        <v>3</v>
      </c>
      <c r="M9833">
        <v>9587.2000000000007</v>
      </c>
      <c r="N9833">
        <v>7763.58</v>
      </c>
      <c r="O9833">
        <v>2587.86</v>
      </c>
      <c r="P9833">
        <v>99.866666666666674</v>
      </c>
      <c r="Q9833">
        <v>32</v>
      </c>
      <c r="R9833">
        <v>1823.62</v>
      </c>
      <c r="S9833">
        <v>2020</v>
      </c>
      <c r="T9833">
        <v>2</v>
      </c>
      <c r="U9833">
        <v>9</v>
      </c>
    </row>
    <row r="9834" spans="1:21" x14ac:dyDescent="0.3">
      <c r="A9834" s="5" t="s">
        <v>168</v>
      </c>
      <c r="B9834" s="5" t="s">
        <v>206</v>
      </c>
      <c r="C9834" s="5" t="s">
        <v>118</v>
      </c>
      <c r="D9834" s="5" t="s">
        <v>525</v>
      </c>
      <c r="E9834" s="5" t="s">
        <v>172</v>
      </c>
      <c r="F9834" s="6">
        <v>43888</v>
      </c>
      <c r="G9834" s="5" t="s">
        <v>148</v>
      </c>
      <c r="H9834" s="5" t="s">
        <v>173</v>
      </c>
      <c r="I9834">
        <v>43714</v>
      </c>
      <c r="J9834">
        <v>174</v>
      </c>
      <c r="K9834">
        <v>495</v>
      </c>
      <c r="L9834">
        <v>6</v>
      </c>
      <c r="M9834">
        <v>17325</v>
      </c>
      <c r="N9834">
        <v>15527.159</v>
      </c>
      <c r="O9834">
        <v>2587.86</v>
      </c>
      <c r="P9834">
        <v>82.5</v>
      </c>
      <c r="Q9834">
        <v>35</v>
      </c>
      <c r="R9834">
        <v>1797.8409999999999</v>
      </c>
      <c r="S9834">
        <v>2020</v>
      </c>
      <c r="T9834">
        <v>2</v>
      </c>
      <c r="U9834">
        <v>9</v>
      </c>
    </row>
    <row r="9835" spans="1:21" x14ac:dyDescent="0.3">
      <c r="A9835" s="5" t="s">
        <v>168</v>
      </c>
      <c r="B9835" s="5" t="s">
        <v>206</v>
      </c>
      <c r="C9835" s="5" t="s">
        <v>118</v>
      </c>
      <c r="D9835" s="5" t="s">
        <v>525</v>
      </c>
      <c r="E9835" s="5" t="s">
        <v>172</v>
      </c>
      <c r="F9835" s="6">
        <v>43888</v>
      </c>
      <c r="G9835" s="5" t="s">
        <v>148</v>
      </c>
      <c r="H9835" s="5" t="s">
        <v>212</v>
      </c>
      <c r="I9835">
        <v>43714</v>
      </c>
      <c r="J9835">
        <v>174</v>
      </c>
      <c r="K9835">
        <v>118.8</v>
      </c>
      <c r="L9835">
        <v>1</v>
      </c>
      <c r="M9835">
        <v>3861</v>
      </c>
      <c r="N9835">
        <v>2587.86</v>
      </c>
      <c r="O9835">
        <v>2587.86</v>
      </c>
      <c r="P9835">
        <v>118.8</v>
      </c>
      <c r="Q9835">
        <v>32.5</v>
      </c>
      <c r="R9835">
        <v>1273.1400000000001</v>
      </c>
      <c r="S9835">
        <v>2020</v>
      </c>
      <c r="T9835">
        <v>2</v>
      </c>
      <c r="U9835">
        <v>9</v>
      </c>
    </row>
    <row r="9836" spans="1:21" x14ac:dyDescent="0.3">
      <c r="A9836" s="5" t="s">
        <v>168</v>
      </c>
      <c r="B9836" s="5" t="s">
        <v>206</v>
      </c>
      <c r="C9836" s="5" t="s">
        <v>118</v>
      </c>
      <c r="D9836" s="5" t="s">
        <v>525</v>
      </c>
      <c r="E9836" s="5" t="s">
        <v>172</v>
      </c>
      <c r="F9836" s="6">
        <v>43888</v>
      </c>
      <c r="G9836" s="5" t="s">
        <v>148</v>
      </c>
      <c r="H9836" s="5" t="s">
        <v>371</v>
      </c>
      <c r="I9836">
        <v>43714</v>
      </c>
      <c r="J9836">
        <v>174</v>
      </c>
      <c r="K9836">
        <v>1201</v>
      </c>
      <c r="L9836">
        <v>10</v>
      </c>
      <c r="M9836">
        <v>37831.5</v>
      </c>
      <c r="N9836">
        <v>25878.598000000002</v>
      </c>
      <c r="O9836">
        <v>2587.86</v>
      </c>
      <c r="P9836">
        <v>120.1</v>
      </c>
      <c r="Q9836">
        <v>31.5</v>
      </c>
      <c r="R9836">
        <v>11952.902</v>
      </c>
      <c r="S9836">
        <v>2020</v>
      </c>
      <c r="T9836">
        <v>2</v>
      </c>
      <c r="U9836">
        <v>9</v>
      </c>
    </row>
    <row r="9837" spans="1:21" x14ac:dyDescent="0.3">
      <c r="A9837" s="5" t="s">
        <v>168</v>
      </c>
      <c r="B9837" s="5" t="s">
        <v>206</v>
      </c>
      <c r="C9837" s="5" t="s">
        <v>118</v>
      </c>
      <c r="D9837" s="5" t="s">
        <v>525</v>
      </c>
      <c r="E9837" s="5" t="s">
        <v>172</v>
      </c>
      <c r="F9837" s="6">
        <v>43888</v>
      </c>
      <c r="G9837" s="5" t="s">
        <v>148</v>
      </c>
      <c r="H9837" s="5" t="s">
        <v>198</v>
      </c>
      <c r="I9837">
        <v>43714</v>
      </c>
      <c r="J9837">
        <v>174</v>
      </c>
      <c r="K9837">
        <v>120.4</v>
      </c>
      <c r="L9837">
        <v>1</v>
      </c>
      <c r="M9837">
        <v>3852.8</v>
      </c>
      <c r="N9837">
        <v>2587.86</v>
      </c>
      <c r="O9837">
        <v>2587.86</v>
      </c>
      <c r="P9837">
        <v>120.4</v>
      </c>
      <c r="Q9837">
        <v>32</v>
      </c>
      <c r="R9837">
        <v>1264.94</v>
      </c>
      <c r="S9837">
        <v>2020</v>
      </c>
      <c r="T9837">
        <v>2</v>
      </c>
      <c r="U9837">
        <v>9</v>
      </c>
    </row>
    <row r="9838" spans="1:21" x14ac:dyDescent="0.3">
      <c r="A9838" s="5" t="s">
        <v>168</v>
      </c>
      <c r="B9838" s="5" t="s">
        <v>206</v>
      </c>
      <c r="C9838" s="5" t="s">
        <v>118</v>
      </c>
      <c r="D9838" s="5" t="s">
        <v>525</v>
      </c>
      <c r="E9838" s="5" t="s">
        <v>172</v>
      </c>
      <c r="F9838" s="6">
        <v>43888</v>
      </c>
      <c r="G9838" s="5" t="s">
        <v>148</v>
      </c>
      <c r="H9838" s="5" t="s">
        <v>197</v>
      </c>
      <c r="I9838">
        <v>43714</v>
      </c>
      <c r="J9838">
        <v>174</v>
      </c>
      <c r="K9838">
        <v>606.79999999999995</v>
      </c>
      <c r="L9838">
        <v>5</v>
      </c>
      <c r="M9838">
        <v>19417.599999999999</v>
      </c>
      <c r="N9838">
        <v>12939.299000000001</v>
      </c>
      <c r="O9838">
        <v>2587.86</v>
      </c>
      <c r="P9838">
        <v>121.35999999999999</v>
      </c>
      <c r="Q9838">
        <v>32</v>
      </c>
      <c r="R9838">
        <v>6478.3010000000004</v>
      </c>
      <c r="S9838">
        <v>2020</v>
      </c>
      <c r="T9838">
        <v>2</v>
      </c>
      <c r="U9838">
        <v>9</v>
      </c>
    </row>
    <row r="9839" spans="1:21" x14ac:dyDescent="0.3">
      <c r="A9839" s="5" t="s">
        <v>168</v>
      </c>
      <c r="B9839" s="5" t="s">
        <v>206</v>
      </c>
      <c r="C9839" s="5" t="s">
        <v>118</v>
      </c>
      <c r="D9839" s="5" t="s">
        <v>525</v>
      </c>
      <c r="E9839" s="5" t="s">
        <v>172</v>
      </c>
      <c r="F9839" s="6">
        <v>43888</v>
      </c>
      <c r="G9839" s="5" t="s">
        <v>148</v>
      </c>
      <c r="H9839" s="5" t="s">
        <v>311</v>
      </c>
      <c r="I9839">
        <v>43714</v>
      </c>
      <c r="J9839">
        <v>174</v>
      </c>
      <c r="K9839">
        <v>120.6</v>
      </c>
      <c r="L9839">
        <v>1</v>
      </c>
      <c r="M9839">
        <v>3859.2</v>
      </c>
      <c r="N9839">
        <v>2587.86</v>
      </c>
      <c r="O9839">
        <v>2587.86</v>
      </c>
      <c r="P9839">
        <v>120.6</v>
      </c>
      <c r="Q9839">
        <v>32</v>
      </c>
      <c r="R9839">
        <v>1271.3399999999999</v>
      </c>
      <c r="S9839">
        <v>2020</v>
      </c>
      <c r="T9839">
        <v>2</v>
      </c>
      <c r="U9839">
        <v>9</v>
      </c>
    </row>
    <row r="9840" spans="1:21" x14ac:dyDescent="0.3">
      <c r="A9840" s="5" t="s">
        <v>168</v>
      </c>
      <c r="B9840" s="5" t="s">
        <v>206</v>
      </c>
      <c r="C9840" s="5" t="s">
        <v>118</v>
      </c>
      <c r="D9840" s="5" t="s">
        <v>525</v>
      </c>
      <c r="E9840" s="5" t="s">
        <v>172</v>
      </c>
      <c r="F9840" s="6">
        <v>43888</v>
      </c>
      <c r="G9840" s="5" t="s">
        <v>148</v>
      </c>
      <c r="H9840" s="5" t="s">
        <v>351</v>
      </c>
      <c r="I9840">
        <v>43714</v>
      </c>
      <c r="J9840">
        <v>174</v>
      </c>
      <c r="K9840">
        <v>129.80000000000001</v>
      </c>
      <c r="L9840">
        <v>1</v>
      </c>
      <c r="M9840">
        <v>4153.6000000000004</v>
      </c>
      <c r="N9840">
        <v>2587.86</v>
      </c>
      <c r="O9840">
        <v>2587.86</v>
      </c>
      <c r="P9840">
        <v>129.80000000000001</v>
      </c>
      <c r="Q9840">
        <v>32</v>
      </c>
      <c r="R9840">
        <v>1565.74</v>
      </c>
      <c r="S9840">
        <v>2020</v>
      </c>
      <c r="T9840">
        <v>2</v>
      </c>
      <c r="U9840">
        <v>9</v>
      </c>
    </row>
    <row r="9841" spans="1:21" x14ac:dyDescent="0.3">
      <c r="A9841" s="5" t="s">
        <v>168</v>
      </c>
      <c r="B9841" s="5" t="s">
        <v>206</v>
      </c>
      <c r="C9841" s="5" t="s">
        <v>118</v>
      </c>
      <c r="D9841" s="5" t="s">
        <v>525</v>
      </c>
      <c r="E9841" s="5" t="s">
        <v>172</v>
      </c>
      <c r="F9841" s="6">
        <v>43888</v>
      </c>
      <c r="G9841" s="5" t="s">
        <v>148</v>
      </c>
      <c r="H9841" s="5" t="s">
        <v>173</v>
      </c>
      <c r="I9841">
        <v>43714</v>
      </c>
      <c r="J9841">
        <v>174</v>
      </c>
      <c r="K9841">
        <v>512.6</v>
      </c>
      <c r="L9841">
        <v>6</v>
      </c>
      <c r="M9841">
        <v>17941</v>
      </c>
      <c r="N9841">
        <v>15527.159</v>
      </c>
      <c r="O9841">
        <v>2587.86</v>
      </c>
      <c r="P9841">
        <v>85.433333333333337</v>
      </c>
      <c r="Q9841">
        <v>35</v>
      </c>
      <c r="R9841">
        <v>2413.8409999999999</v>
      </c>
      <c r="S9841">
        <v>2020</v>
      </c>
      <c r="T9841">
        <v>2</v>
      </c>
      <c r="U9841">
        <v>9</v>
      </c>
    </row>
    <row r="9842" spans="1:21" x14ac:dyDescent="0.3">
      <c r="A9842" s="5" t="s">
        <v>168</v>
      </c>
      <c r="B9842" s="5" t="s">
        <v>169</v>
      </c>
      <c r="C9842" s="5" t="s">
        <v>170</v>
      </c>
      <c r="D9842" s="5" t="s">
        <v>519</v>
      </c>
      <c r="E9842" s="5" t="s">
        <v>172</v>
      </c>
      <c r="F9842" s="6">
        <v>43892</v>
      </c>
      <c r="G9842" s="5" t="s">
        <v>148</v>
      </c>
      <c r="H9842" s="5" t="s">
        <v>173</v>
      </c>
      <c r="I9842">
        <v>43701</v>
      </c>
      <c r="J9842">
        <v>191</v>
      </c>
      <c r="K9842">
        <v>110</v>
      </c>
      <c r="L9842">
        <v>1</v>
      </c>
      <c r="M9842">
        <v>3850</v>
      </c>
      <c r="N9842">
        <v>2996.3380000000002</v>
      </c>
      <c r="O9842">
        <v>2996.3380000000002</v>
      </c>
      <c r="P9842">
        <v>110</v>
      </c>
      <c r="Q9842">
        <v>35</v>
      </c>
      <c r="R9842">
        <v>853.66200000000003</v>
      </c>
      <c r="S9842">
        <v>2020</v>
      </c>
      <c r="T9842">
        <v>3</v>
      </c>
      <c r="U9842">
        <v>10</v>
      </c>
    </row>
    <row r="9843" spans="1:21" x14ac:dyDescent="0.3">
      <c r="A9843" s="5" t="s">
        <v>168</v>
      </c>
      <c r="B9843" s="5" t="s">
        <v>175</v>
      </c>
      <c r="C9843" s="5" t="s">
        <v>86</v>
      </c>
      <c r="D9843" s="5" t="s">
        <v>518</v>
      </c>
      <c r="E9843" s="5" t="s">
        <v>227</v>
      </c>
      <c r="F9843" s="6">
        <v>43892</v>
      </c>
      <c r="G9843" s="5" t="s">
        <v>148</v>
      </c>
      <c r="H9843" s="5" t="s">
        <v>173</v>
      </c>
      <c r="I9843">
        <v>43701</v>
      </c>
      <c r="J9843">
        <v>191</v>
      </c>
      <c r="K9843">
        <v>-110</v>
      </c>
      <c r="L9843">
        <v>-1</v>
      </c>
      <c r="M9843">
        <v>-3850</v>
      </c>
      <c r="N9843">
        <v>-2723.5169999999998</v>
      </c>
      <c r="O9843">
        <v>-2723.5169999999998</v>
      </c>
      <c r="P9843">
        <v>110</v>
      </c>
      <c r="Q9843">
        <v>35</v>
      </c>
      <c r="R9843">
        <v>-1126.4829999999999</v>
      </c>
      <c r="S9843">
        <v>2020</v>
      </c>
      <c r="T9843">
        <v>3</v>
      </c>
      <c r="U9843">
        <v>10</v>
      </c>
    </row>
    <row r="9844" spans="1:21" x14ac:dyDescent="0.3">
      <c r="A9844" s="5" t="s">
        <v>168</v>
      </c>
      <c r="B9844" s="5" t="s">
        <v>169</v>
      </c>
      <c r="C9844" s="5" t="s">
        <v>170</v>
      </c>
      <c r="D9844" s="5" t="s">
        <v>487</v>
      </c>
      <c r="E9844" s="5" t="s">
        <v>172</v>
      </c>
      <c r="F9844" s="6">
        <v>43893</v>
      </c>
      <c r="G9844" s="5" t="s">
        <v>148</v>
      </c>
      <c r="H9844" s="5" t="s">
        <v>173</v>
      </c>
      <c r="I9844">
        <v>43631</v>
      </c>
      <c r="J9844">
        <v>262</v>
      </c>
      <c r="K9844">
        <v>397</v>
      </c>
      <c r="L9844">
        <v>4</v>
      </c>
      <c r="M9844">
        <v>13930</v>
      </c>
      <c r="N9844">
        <v>9615.4470000000001</v>
      </c>
      <c r="O9844">
        <v>2403.8620000000001</v>
      </c>
      <c r="P9844">
        <v>99.25</v>
      </c>
      <c r="Q9844">
        <v>35.088200000000001</v>
      </c>
      <c r="R9844">
        <v>4314.5529999999999</v>
      </c>
      <c r="S9844">
        <v>2020</v>
      </c>
      <c r="T9844">
        <v>3</v>
      </c>
      <c r="U9844">
        <v>10</v>
      </c>
    </row>
    <row r="9845" spans="1:21" x14ac:dyDescent="0.3">
      <c r="A9845" s="5" t="s">
        <v>168</v>
      </c>
      <c r="B9845" s="5" t="s">
        <v>169</v>
      </c>
      <c r="C9845" s="5" t="s">
        <v>170</v>
      </c>
      <c r="D9845" s="5" t="s">
        <v>503</v>
      </c>
      <c r="E9845" s="5" t="s">
        <v>172</v>
      </c>
      <c r="F9845" s="6">
        <v>43893</v>
      </c>
      <c r="G9845" s="5" t="s">
        <v>148</v>
      </c>
      <c r="H9845" s="5" t="s">
        <v>194</v>
      </c>
      <c r="I9845">
        <v>43667</v>
      </c>
      <c r="J9845">
        <v>226</v>
      </c>
      <c r="K9845">
        <v>496</v>
      </c>
      <c r="L9845">
        <v>4</v>
      </c>
      <c r="M9845">
        <v>15872</v>
      </c>
      <c r="N9845">
        <v>10194.475</v>
      </c>
      <c r="O9845">
        <v>2548.6190000000001</v>
      </c>
      <c r="P9845">
        <v>124</v>
      </c>
      <c r="Q9845">
        <v>32</v>
      </c>
      <c r="R9845">
        <v>5677.5249999999996</v>
      </c>
      <c r="S9845">
        <v>2020</v>
      </c>
      <c r="T9845">
        <v>3</v>
      </c>
      <c r="U9845">
        <v>10</v>
      </c>
    </row>
    <row r="9846" spans="1:21" x14ac:dyDescent="0.3">
      <c r="A9846" s="5" t="s">
        <v>168</v>
      </c>
      <c r="B9846" s="5" t="s">
        <v>169</v>
      </c>
      <c r="C9846" s="5" t="s">
        <v>170</v>
      </c>
      <c r="D9846" s="5" t="s">
        <v>470</v>
      </c>
      <c r="E9846" s="5" t="s">
        <v>172</v>
      </c>
      <c r="F9846" s="6">
        <v>43893</v>
      </c>
      <c r="G9846" s="5" t="s">
        <v>148</v>
      </c>
      <c r="H9846" s="5" t="s">
        <v>190</v>
      </c>
      <c r="I9846">
        <v>43694</v>
      </c>
      <c r="J9846">
        <v>199</v>
      </c>
      <c r="K9846">
        <v>247</v>
      </c>
      <c r="L9846">
        <v>2</v>
      </c>
      <c r="M9846">
        <v>7163</v>
      </c>
      <c r="N9846">
        <v>4111.1049999999996</v>
      </c>
      <c r="O9846">
        <v>2055.5529999999999</v>
      </c>
      <c r="P9846">
        <v>123.5</v>
      </c>
      <c r="Q9846">
        <v>29</v>
      </c>
      <c r="R9846">
        <v>3051.895</v>
      </c>
      <c r="S9846">
        <v>2020</v>
      </c>
      <c r="T9846">
        <v>3</v>
      </c>
      <c r="U9846">
        <v>10</v>
      </c>
    </row>
    <row r="9847" spans="1:21" x14ac:dyDescent="0.3">
      <c r="A9847" s="5" t="s">
        <v>168</v>
      </c>
      <c r="B9847" s="5" t="s">
        <v>169</v>
      </c>
      <c r="C9847" s="5" t="s">
        <v>170</v>
      </c>
      <c r="D9847" s="5" t="s">
        <v>470</v>
      </c>
      <c r="E9847" s="5" t="s">
        <v>172</v>
      </c>
      <c r="F9847" s="6">
        <v>43893</v>
      </c>
      <c r="G9847" s="5" t="s">
        <v>148</v>
      </c>
      <c r="H9847" s="5" t="s">
        <v>311</v>
      </c>
      <c r="I9847">
        <v>43694</v>
      </c>
      <c r="J9847">
        <v>199</v>
      </c>
      <c r="K9847">
        <v>112</v>
      </c>
      <c r="L9847">
        <v>1</v>
      </c>
      <c r="M9847">
        <v>3584</v>
      </c>
      <c r="N9847">
        <v>2055.5529999999999</v>
      </c>
      <c r="O9847">
        <v>2055.5529999999999</v>
      </c>
      <c r="P9847">
        <v>112</v>
      </c>
      <c r="Q9847">
        <v>32</v>
      </c>
      <c r="R9847">
        <v>1528.4469999999999</v>
      </c>
      <c r="S9847">
        <v>2020</v>
      </c>
      <c r="T9847">
        <v>3</v>
      </c>
      <c r="U9847">
        <v>10</v>
      </c>
    </row>
    <row r="9848" spans="1:21" x14ac:dyDescent="0.3">
      <c r="A9848" s="5" t="s">
        <v>168</v>
      </c>
      <c r="B9848" s="5" t="s">
        <v>169</v>
      </c>
      <c r="C9848" s="5" t="s">
        <v>170</v>
      </c>
      <c r="D9848" s="5" t="s">
        <v>525</v>
      </c>
      <c r="E9848" s="5" t="s">
        <v>172</v>
      </c>
      <c r="F9848" s="6">
        <v>43893</v>
      </c>
      <c r="G9848" s="5" t="s">
        <v>148</v>
      </c>
      <c r="H9848" s="5" t="s">
        <v>469</v>
      </c>
      <c r="I9848">
        <v>43714</v>
      </c>
      <c r="J9848">
        <v>179</v>
      </c>
      <c r="K9848">
        <v>5895</v>
      </c>
      <c r="L9848">
        <v>22</v>
      </c>
      <c r="M9848">
        <v>80407.8</v>
      </c>
      <c r="N9848">
        <v>56932.915999999997</v>
      </c>
      <c r="O9848">
        <v>2587.86</v>
      </c>
      <c r="P9848">
        <v>267.95454545454544</v>
      </c>
      <c r="Q9848">
        <v>13.64</v>
      </c>
      <c r="R9848">
        <v>23474.883999999998</v>
      </c>
      <c r="S9848">
        <v>2020</v>
      </c>
      <c r="T9848">
        <v>3</v>
      </c>
      <c r="U9848">
        <v>10</v>
      </c>
    </row>
    <row r="9849" spans="1:21" x14ac:dyDescent="0.3">
      <c r="A9849" s="5" t="s">
        <v>168</v>
      </c>
      <c r="B9849" s="5" t="s">
        <v>169</v>
      </c>
      <c r="C9849" s="5" t="s">
        <v>170</v>
      </c>
      <c r="D9849" s="5" t="s">
        <v>490</v>
      </c>
      <c r="E9849" s="5" t="s">
        <v>172</v>
      </c>
      <c r="F9849" s="6">
        <v>43893</v>
      </c>
      <c r="G9849" s="5" t="s">
        <v>148</v>
      </c>
      <c r="H9849" s="5" t="s">
        <v>469</v>
      </c>
      <c r="I9849">
        <v>43721</v>
      </c>
      <c r="J9849">
        <v>172</v>
      </c>
      <c r="K9849">
        <v>5895</v>
      </c>
      <c r="L9849">
        <v>28</v>
      </c>
      <c r="M9849">
        <v>102337.2</v>
      </c>
      <c r="N9849">
        <v>81223.285999999993</v>
      </c>
      <c r="O9849">
        <v>2900.8319999999999</v>
      </c>
      <c r="P9849">
        <v>210.53571428571428</v>
      </c>
      <c r="Q9849">
        <v>17.36</v>
      </c>
      <c r="R9849">
        <v>21113.914000000001</v>
      </c>
      <c r="S9849">
        <v>2020</v>
      </c>
      <c r="T9849">
        <v>3</v>
      </c>
      <c r="U9849">
        <v>10</v>
      </c>
    </row>
    <row r="9850" spans="1:21" x14ac:dyDescent="0.3">
      <c r="A9850" s="5" t="s">
        <v>168</v>
      </c>
      <c r="B9850" s="5" t="s">
        <v>169</v>
      </c>
      <c r="C9850" s="5" t="s">
        <v>170</v>
      </c>
      <c r="D9850" s="5" t="s">
        <v>526</v>
      </c>
      <c r="E9850" s="5" t="s">
        <v>172</v>
      </c>
      <c r="F9850" s="6">
        <v>43893</v>
      </c>
      <c r="G9850" s="5" t="s">
        <v>148</v>
      </c>
      <c r="H9850" s="5" t="s">
        <v>466</v>
      </c>
      <c r="I9850">
        <v>43698</v>
      </c>
      <c r="J9850">
        <v>195</v>
      </c>
      <c r="K9850">
        <v>13770</v>
      </c>
      <c r="L9850">
        <v>87</v>
      </c>
      <c r="M9850">
        <v>350355.56599999999</v>
      </c>
      <c r="N9850">
        <v>224411.34</v>
      </c>
      <c r="O9850">
        <v>2579.4409999999998</v>
      </c>
      <c r="P9850">
        <v>158.27586206896552</v>
      </c>
      <c r="Q9850">
        <v>25.4434</v>
      </c>
      <c r="R9850">
        <v>125944.226</v>
      </c>
      <c r="S9850">
        <v>2020</v>
      </c>
      <c r="T9850">
        <v>3</v>
      </c>
      <c r="U9850">
        <v>10</v>
      </c>
    </row>
    <row r="9851" spans="1:21" x14ac:dyDescent="0.3">
      <c r="A9851" s="5" t="s">
        <v>168</v>
      </c>
      <c r="B9851" s="5" t="s">
        <v>169</v>
      </c>
      <c r="C9851" s="5" t="s">
        <v>170</v>
      </c>
      <c r="D9851" s="5" t="s">
        <v>528</v>
      </c>
      <c r="E9851" s="5" t="s">
        <v>172</v>
      </c>
      <c r="F9851" s="6">
        <v>43893</v>
      </c>
      <c r="G9851" s="5" t="s">
        <v>148</v>
      </c>
      <c r="H9851" s="5" t="s">
        <v>190</v>
      </c>
      <c r="I9851">
        <v>43705</v>
      </c>
      <c r="J9851">
        <v>188</v>
      </c>
      <c r="K9851">
        <v>120</v>
      </c>
      <c r="L9851">
        <v>1</v>
      </c>
      <c r="M9851">
        <v>2500</v>
      </c>
      <c r="N9851">
        <v>2812.8049999999998</v>
      </c>
      <c r="O9851">
        <v>2812.8049999999998</v>
      </c>
      <c r="P9851">
        <v>120</v>
      </c>
      <c r="Q9851">
        <v>20.833300000000001</v>
      </c>
      <c r="R9851">
        <v>-312.80500000000001</v>
      </c>
      <c r="S9851">
        <v>2020</v>
      </c>
      <c r="T9851">
        <v>3</v>
      </c>
      <c r="U9851">
        <v>10</v>
      </c>
    </row>
    <row r="9852" spans="1:21" x14ac:dyDescent="0.3">
      <c r="A9852" s="5" t="s">
        <v>168</v>
      </c>
      <c r="B9852" s="5" t="s">
        <v>169</v>
      </c>
      <c r="C9852" s="5" t="s">
        <v>170</v>
      </c>
      <c r="D9852" s="5" t="s">
        <v>528</v>
      </c>
      <c r="E9852" s="5" t="s">
        <v>172</v>
      </c>
      <c r="F9852" s="6">
        <v>43893</v>
      </c>
      <c r="G9852" s="5" t="s">
        <v>148</v>
      </c>
      <c r="H9852" s="5" t="s">
        <v>173</v>
      </c>
      <c r="I9852">
        <v>43705</v>
      </c>
      <c r="J9852">
        <v>188</v>
      </c>
      <c r="K9852">
        <v>120</v>
      </c>
      <c r="L9852">
        <v>1</v>
      </c>
      <c r="M9852">
        <v>0</v>
      </c>
      <c r="N9852">
        <v>2812.8049999999998</v>
      </c>
      <c r="O9852">
        <v>2812.8049999999998</v>
      </c>
      <c r="P9852">
        <v>120</v>
      </c>
      <c r="Q9852">
        <v>0</v>
      </c>
      <c r="R9852">
        <v>-2812.8049999999998</v>
      </c>
      <c r="S9852">
        <v>2020</v>
      </c>
      <c r="T9852">
        <v>3</v>
      </c>
      <c r="U9852">
        <v>10</v>
      </c>
    </row>
    <row r="9853" spans="1:21" x14ac:dyDescent="0.3">
      <c r="A9853" s="5" t="s">
        <v>168</v>
      </c>
      <c r="B9853" s="5" t="s">
        <v>169</v>
      </c>
      <c r="C9853" s="5" t="s">
        <v>170</v>
      </c>
      <c r="D9853" s="5" t="s">
        <v>528</v>
      </c>
      <c r="E9853" s="5" t="s">
        <v>172</v>
      </c>
      <c r="F9853" s="6">
        <v>43893</v>
      </c>
      <c r="G9853" s="5" t="s">
        <v>148</v>
      </c>
      <c r="H9853" s="5" t="s">
        <v>466</v>
      </c>
      <c r="I9853">
        <v>43705</v>
      </c>
      <c r="J9853">
        <v>188</v>
      </c>
      <c r="K9853">
        <v>13770</v>
      </c>
      <c r="L9853">
        <v>19</v>
      </c>
      <c r="M9853">
        <v>76514.433999999994</v>
      </c>
      <c r="N9853">
        <v>53443.290999999997</v>
      </c>
      <c r="O9853">
        <v>2812.8049999999998</v>
      </c>
      <c r="P9853">
        <v>724.73684210526312</v>
      </c>
      <c r="Q9853">
        <v>5.5566000000000004</v>
      </c>
      <c r="R9853">
        <v>23071.143</v>
      </c>
      <c r="S9853">
        <v>2020</v>
      </c>
      <c r="T9853">
        <v>3</v>
      </c>
      <c r="U9853">
        <v>10</v>
      </c>
    </row>
    <row r="9854" spans="1:21" x14ac:dyDescent="0.3">
      <c r="A9854" s="5" t="s">
        <v>168</v>
      </c>
      <c r="B9854" s="5" t="s">
        <v>175</v>
      </c>
      <c r="C9854" s="5" t="s">
        <v>84</v>
      </c>
      <c r="D9854" s="5" t="s">
        <v>529</v>
      </c>
      <c r="E9854" s="5" t="s">
        <v>172</v>
      </c>
      <c r="F9854" s="6">
        <v>43893</v>
      </c>
      <c r="G9854" s="5" t="s">
        <v>148</v>
      </c>
      <c r="H9854" s="5" t="s">
        <v>212</v>
      </c>
      <c r="I9854">
        <v>43722</v>
      </c>
      <c r="J9854">
        <v>171</v>
      </c>
      <c r="K9854">
        <v>106</v>
      </c>
      <c r="L9854">
        <v>1</v>
      </c>
      <c r="M9854">
        <v>3074</v>
      </c>
      <c r="N9854">
        <v>2365.0050000000001</v>
      </c>
      <c r="O9854">
        <v>2365.0050000000001</v>
      </c>
      <c r="P9854">
        <v>106</v>
      </c>
      <c r="Q9854">
        <v>29</v>
      </c>
      <c r="R9854">
        <v>708.995</v>
      </c>
      <c r="S9854">
        <v>2020</v>
      </c>
      <c r="T9854">
        <v>3</v>
      </c>
      <c r="U9854">
        <v>10</v>
      </c>
    </row>
    <row r="9855" spans="1:21" x14ac:dyDescent="0.3">
      <c r="A9855" s="5" t="s">
        <v>168</v>
      </c>
      <c r="B9855" s="5" t="s">
        <v>175</v>
      </c>
      <c r="C9855" s="5" t="s">
        <v>85</v>
      </c>
      <c r="D9855" s="5" t="s">
        <v>489</v>
      </c>
      <c r="E9855" s="5" t="s">
        <v>172</v>
      </c>
      <c r="F9855" s="6">
        <v>43893</v>
      </c>
      <c r="G9855" s="5" t="s">
        <v>148</v>
      </c>
      <c r="H9855" s="5" t="s">
        <v>178</v>
      </c>
      <c r="I9855">
        <v>43715</v>
      </c>
      <c r="J9855">
        <v>178</v>
      </c>
      <c r="K9855">
        <v>395</v>
      </c>
      <c r="L9855">
        <v>4</v>
      </c>
      <c r="M9855">
        <v>12640</v>
      </c>
      <c r="N9855">
        <v>10879.454</v>
      </c>
      <c r="O9855">
        <v>2719.864</v>
      </c>
      <c r="P9855">
        <v>98.75</v>
      </c>
      <c r="Q9855">
        <v>32</v>
      </c>
      <c r="R9855">
        <v>1760.546</v>
      </c>
      <c r="S9855">
        <v>2020</v>
      </c>
      <c r="T9855">
        <v>3</v>
      </c>
      <c r="U9855">
        <v>10</v>
      </c>
    </row>
    <row r="9856" spans="1:21" x14ac:dyDescent="0.3">
      <c r="A9856" s="5" t="s">
        <v>168</v>
      </c>
      <c r="B9856" s="5" t="s">
        <v>175</v>
      </c>
      <c r="C9856" s="5" t="s">
        <v>85</v>
      </c>
      <c r="D9856" s="5" t="s">
        <v>489</v>
      </c>
      <c r="E9856" s="5" t="s">
        <v>172</v>
      </c>
      <c r="F9856" s="6">
        <v>43893</v>
      </c>
      <c r="G9856" s="5" t="s">
        <v>148</v>
      </c>
      <c r="H9856" s="5" t="s">
        <v>197</v>
      </c>
      <c r="I9856">
        <v>43715</v>
      </c>
      <c r="J9856">
        <v>178</v>
      </c>
      <c r="K9856">
        <v>1283</v>
      </c>
      <c r="L9856">
        <v>11</v>
      </c>
      <c r="M9856">
        <v>41056</v>
      </c>
      <c r="N9856">
        <v>29918.499</v>
      </c>
      <c r="O9856">
        <v>2719.864</v>
      </c>
      <c r="P9856">
        <v>116.63636363636364</v>
      </c>
      <c r="Q9856">
        <v>32</v>
      </c>
      <c r="R9856">
        <v>11137.501</v>
      </c>
      <c r="S9856">
        <v>2020</v>
      </c>
      <c r="T9856">
        <v>3</v>
      </c>
      <c r="U9856">
        <v>10</v>
      </c>
    </row>
    <row r="9857" spans="1:21" x14ac:dyDescent="0.3">
      <c r="A9857" s="5" t="s">
        <v>168</v>
      </c>
      <c r="B9857" s="5" t="s">
        <v>175</v>
      </c>
      <c r="C9857" s="5" t="s">
        <v>88</v>
      </c>
      <c r="D9857" s="5" t="s">
        <v>515</v>
      </c>
      <c r="E9857" s="5" t="s">
        <v>172</v>
      </c>
      <c r="F9857" s="6">
        <v>43893</v>
      </c>
      <c r="G9857" s="5" t="s">
        <v>148</v>
      </c>
      <c r="H9857" s="5" t="s">
        <v>235</v>
      </c>
      <c r="I9857">
        <v>43708</v>
      </c>
      <c r="J9857">
        <v>185</v>
      </c>
      <c r="K9857">
        <v>115</v>
      </c>
      <c r="L9857">
        <v>1</v>
      </c>
      <c r="M9857">
        <v>3335</v>
      </c>
      <c r="N9857">
        <v>2167.7539999999999</v>
      </c>
      <c r="O9857">
        <v>2167.7539999999999</v>
      </c>
      <c r="P9857">
        <v>115</v>
      </c>
      <c r="Q9857">
        <v>29</v>
      </c>
      <c r="R9857">
        <v>1167.2460000000001</v>
      </c>
      <c r="S9857">
        <v>2020</v>
      </c>
      <c r="T9857">
        <v>3</v>
      </c>
      <c r="U9857">
        <v>10</v>
      </c>
    </row>
    <row r="9858" spans="1:21" x14ac:dyDescent="0.3">
      <c r="A9858" s="5" t="s">
        <v>168</v>
      </c>
      <c r="B9858" s="5" t="s">
        <v>175</v>
      </c>
      <c r="C9858" s="5" t="s">
        <v>88</v>
      </c>
      <c r="D9858" s="5" t="s">
        <v>515</v>
      </c>
      <c r="E9858" s="5" t="s">
        <v>172</v>
      </c>
      <c r="F9858" s="6">
        <v>43893</v>
      </c>
      <c r="G9858" s="5" t="s">
        <v>148</v>
      </c>
      <c r="H9858" s="5" t="s">
        <v>194</v>
      </c>
      <c r="I9858">
        <v>43708</v>
      </c>
      <c r="J9858">
        <v>185</v>
      </c>
      <c r="K9858">
        <v>261</v>
      </c>
      <c r="L9858">
        <v>2</v>
      </c>
      <c r="M9858">
        <v>8352</v>
      </c>
      <c r="N9858">
        <v>4335.5079999999998</v>
      </c>
      <c r="O9858">
        <v>2167.7539999999999</v>
      </c>
      <c r="P9858">
        <v>130.5</v>
      </c>
      <c r="Q9858">
        <v>32</v>
      </c>
      <c r="R9858">
        <v>4016.4920000000002</v>
      </c>
      <c r="S9858">
        <v>2020</v>
      </c>
      <c r="T9858">
        <v>3</v>
      </c>
      <c r="U9858">
        <v>10</v>
      </c>
    </row>
    <row r="9859" spans="1:21" x14ac:dyDescent="0.3">
      <c r="A9859" s="5" t="s">
        <v>168</v>
      </c>
      <c r="B9859" s="5" t="s">
        <v>175</v>
      </c>
      <c r="C9859" s="5" t="s">
        <v>88</v>
      </c>
      <c r="D9859" s="5" t="s">
        <v>515</v>
      </c>
      <c r="E9859" s="5" t="s">
        <v>172</v>
      </c>
      <c r="F9859" s="6">
        <v>43893</v>
      </c>
      <c r="G9859" s="5" t="s">
        <v>148</v>
      </c>
      <c r="H9859" s="5" t="s">
        <v>197</v>
      </c>
      <c r="I9859">
        <v>43708</v>
      </c>
      <c r="J9859">
        <v>185</v>
      </c>
      <c r="K9859">
        <v>267</v>
      </c>
      <c r="L9859">
        <v>2</v>
      </c>
      <c r="M9859">
        <v>8544</v>
      </c>
      <c r="N9859">
        <v>4335.5079999999998</v>
      </c>
      <c r="O9859">
        <v>2167.7539999999999</v>
      </c>
      <c r="P9859">
        <v>133.5</v>
      </c>
      <c r="Q9859">
        <v>32</v>
      </c>
      <c r="R9859">
        <v>4208.4920000000002</v>
      </c>
      <c r="S9859">
        <v>2020</v>
      </c>
      <c r="T9859">
        <v>3</v>
      </c>
      <c r="U9859">
        <v>10</v>
      </c>
    </row>
    <row r="9860" spans="1:21" x14ac:dyDescent="0.3">
      <c r="A9860" s="5" t="s">
        <v>168</v>
      </c>
      <c r="B9860" s="5" t="s">
        <v>175</v>
      </c>
      <c r="C9860" s="5" t="s">
        <v>88</v>
      </c>
      <c r="D9860" s="5" t="s">
        <v>515</v>
      </c>
      <c r="E9860" s="5" t="s">
        <v>172</v>
      </c>
      <c r="F9860" s="6">
        <v>43893</v>
      </c>
      <c r="G9860" s="5" t="s">
        <v>148</v>
      </c>
      <c r="H9860" s="5" t="s">
        <v>190</v>
      </c>
      <c r="I9860">
        <v>43708</v>
      </c>
      <c r="J9860">
        <v>185</v>
      </c>
      <c r="K9860">
        <v>125</v>
      </c>
      <c r="L9860">
        <v>1</v>
      </c>
      <c r="M9860">
        <v>4000</v>
      </c>
      <c r="N9860">
        <v>2167.7539999999999</v>
      </c>
      <c r="O9860">
        <v>2167.7539999999999</v>
      </c>
      <c r="P9860">
        <v>125</v>
      </c>
      <c r="Q9860">
        <v>32</v>
      </c>
      <c r="R9860">
        <v>1832.2460000000001</v>
      </c>
      <c r="S9860">
        <v>2020</v>
      </c>
      <c r="T9860">
        <v>3</v>
      </c>
      <c r="U9860">
        <v>10</v>
      </c>
    </row>
    <row r="9861" spans="1:21" x14ac:dyDescent="0.3">
      <c r="A9861" s="5" t="s">
        <v>168</v>
      </c>
      <c r="B9861" s="5" t="s">
        <v>175</v>
      </c>
      <c r="C9861" s="5" t="s">
        <v>88</v>
      </c>
      <c r="D9861" s="5" t="s">
        <v>515</v>
      </c>
      <c r="E9861" s="5" t="s">
        <v>172</v>
      </c>
      <c r="F9861" s="6">
        <v>43893</v>
      </c>
      <c r="G9861" s="5" t="s">
        <v>148</v>
      </c>
      <c r="H9861" s="5" t="s">
        <v>173</v>
      </c>
      <c r="I9861">
        <v>43708</v>
      </c>
      <c r="J9861">
        <v>185</v>
      </c>
      <c r="K9861">
        <v>847</v>
      </c>
      <c r="L9861">
        <v>8</v>
      </c>
      <c r="M9861">
        <v>29645</v>
      </c>
      <c r="N9861">
        <v>17342.030999999999</v>
      </c>
      <c r="O9861">
        <v>2167.7539999999999</v>
      </c>
      <c r="P9861">
        <v>105.875</v>
      </c>
      <c r="Q9861">
        <v>35</v>
      </c>
      <c r="R9861">
        <v>12302.968999999999</v>
      </c>
      <c r="S9861">
        <v>2020</v>
      </c>
      <c r="T9861">
        <v>3</v>
      </c>
      <c r="U9861">
        <v>10</v>
      </c>
    </row>
    <row r="9862" spans="1:21" x14ac:dyDescent="0.3">
      <c r="A9862" s="5" t="s">
        <v>168</v>
      </c>
      <c r="B9862" s="5" t="s">
        <v>175</v>
      </c>
      <c r="C9862" s="5" t="s">
        <v>88</v>
      </c>
      <c r="D9862" s="5" t="s">
        <v>515</v>
      </c>
      <c r="E9862" s="5" t="s">
        <v>172</v>
      </c>
      <c r="F9862" s="6">
        <v>43893</v>
      </c>
      <c r="G9862" s="5" t="s">
        <v>148</v>
      </c>
      <c r="H9862" s="5" t="s">
        <v>198</v>
      </c>
      <c r="I9862">
        <v>43708</v>
      </c>
      <c r="J9862">
        <v>185</v>
      </c>
      <c r="K9862">
        <v>233</v>
      </c>
      <c r="L9862">
        <v>2</v>
      </c>
      <c r="M9862">
        <v>7456</v>
      </c>
      <c r="N9862">
        <v>4335.5079999999998</v>
      </c>
      <c r="O9862">
        <v>2167.7539999999999</v>
      </c>
      <c r="P9862">
        <v>116.5</v>
      </c>
      <c r="Q9862">
        <v>32</v>
      </c>
      <c r="R9862">
        <v>3120.4920000000002</v>
      </c>
      <c r="S9862">
        <v>2020</v>
      </c>
      <c r="T9862">
        <v>3</v>
      </c>
      <c r="U9862">
        <v>10</v>
      </c>
    </row>
    <row r="9863" spans="1:21" x14ac:dyDescent="0.3">
      <c r="A9863" s="5" t="s">
        <v>168</v>
      </c>
      <c r="B9863" s="5" t="s">
        <v>175</v>
      </c>
      <c r="C9863" s="5" t="s">
        <v>88</v>
      </c>
      <c r="D9863" s="5" t="s">
        <v>515</v>
      </c>
      <c r="E9863" s="5" t="s">
        <v>172</v>
      </c>
      <c r="F9863" s="6">
        <v>43893</v>
      </c>
      <c r="G9863" s="5" t="s">
        <v>148</v>
      </c>
      <c r="H9863" s="5" t="s">
        <v>351</v>
      </c>
      <c r="I9863">
        <v>43708</v>
      </c>
      <c r="J9863">
        <v>185</v>
      </c>
      <c r="K9863">
        <v>371</v>
      </c>
      <c r="L9863">
        <v>3</v>
      </c>
      <c r="M9863">
        <v>11872</v>
      </c>
      <c r="N9863">
        <v>6503.2619999999997</v>
      </c>
      <c r="O9863">
        <v>2167.7539999999999</v>
      </c>
      <c r="P9863">
        <v>123.66666666666667</v>
      </c>
      <c r="Q9863">
        <v>32</v>
      </c>
      <c r="R9863">
        <v>5368.7380000000003</v>
      </c>
      <c r="S9863">
        <v>2020</v>
      </c>
      <c r="T9863">
        <v>3</v>
      </c>
      <c r="U9863">
        <v>10</v>
      </c>
    </row>
    <row r="9864" spans="1:21" x14ac:dyDescent="0.3">
      <c r="A9864" s="5" t="s">
        <v>168</v>
      </c>
      <c r="B9864" s="5" t="s">
        <v>175</v>
      </c>
      <c r="C9864" s="5" t="s">
        <v>88</v>
      </c>
      <c r="D9864" s="5" t="s">
        <v>515</v>
      </c>
      <c r="E9864" s="5" t="s">
        <v>172</v>
      </c>
      <c r="F9864" s="6">
        <v>43893</v>
      </c>
      <c r="G9864" s="5" t="s">
        <v>148</v>
      </c>
      <c r="H9864" s="5" t="s">
        <v>173</v>
      </c>
      <c r="I9864">
        <v>43708</v>
      </c>
      <c r="J9864">
        <v>185</v>
      </c>
      <c r="K9864">
        <v>803</v>
      </c>
      <c r="L9864">
        <v>8</v>
      </c>
      <c r="M9864">
        <v>28105</v>
      </c>
      <c r="N9864">
        <v>17342.030999999999</v>
      </c>
      <c r="O9864">
        <v>2167.7539999999999</v>
      </c>
      <c r="P9864">
        <v>100.375</v>
      </c>
      <c r="Q9864">
        <v>35</v>
      </c>
      <c r="R9864">
        <v>10762.968999999999</v>
      </c>
      <c r="S9864">
        <v>2020</v>
      </c>
      <c r="T9864">
        <v>3</v>
      </c>
      <c r="U9864">
        <v>10</v>
      </c>
    </row>
    <row r="9865" spans="1:21" x14ac:dyDescent="0.3">
      <c r="A9865" s="5" t="s">
        <v>168</v>
      </c>
      <c r="B9865" s="5" t="s">
        <v>175</v>
      </c>
      <c r="C9865" s="5" t="s">
        <v>88</v>
      </c>
      <c r="D9865" s="5" t="s">
        <v>515</v>
      </c>
      <c r="E9865" s="5" t="s">
        <v>172</v>
      </c>
      <c r="F9865" s="6">
        <v>43893</v>
      </c>
      <c r="G9865" s="5" t="s">
        <v>148</v>
      </c>
      <c r="H9865" s="5" t="s">
        <v>371</v>
      </c>
      <c r="I9865">
        <v>43708</v>
      </c>
      <c r="J9865">
        <v>185</v>
      </c>
      <c r="K9865">
        <v>1192</v>
      </c>
      <c r="L9865">
        <v>10</v>
      </c>
      <c r="M9865">
        <v>37548</v>
      </c>
      <c r="N9865">
        <v>21677.539000000001</v>
      </c>
      <c r="O9865">
        <v>2167.7539999999999</v>
      </c>
      <c r="P9865">
        <v>119.2</v>
      </c>
      <c r="Q9865">
        <v>31.5</v>
      </c>
      <c r="R9865">
        <v>15870.460999999999</v>
      </c>
      <c r="S9865">
        <v>2020</v>
      </c>
      <c r="T9865">
        <v>3</v>
      </c>
      <c r="U9865">
        <v>10</v>
      </c>
    </row>
    <row r="9866" spans="1:21" x14ac:dyDescent="0.3">
      <c r="A9866" s="5" t="s">
        <v>168</v>
      </c>
      <c r="B9866" s="5" t="s">
        <v>175</v>
      </c>
      <c r="C9866" s="5" t="s">
        <v>90</v>
      </c>
      <c r="D9866" s="5" t="s">
        <v>530</v>
      </c>
      <c r="E9866" s="5" t="s">
        <v>172</v>
      </c>
      <c r="F9866" s="6">
        <v>43893</v>
      </c>
      <c r="G9866" s="5" t="s">
        <v>148</v>
      </c>
      <c r="H9866" s="5" t="s">
        <v>190</v>
      </c>
      <c r="I9866">
        <v>43823</v>
      </c>
      <c r="J9866">
        <v>70</v>
      </c>
      <c r="K9866">
        <v>26</v>
      </c>
      <c r="L9866">
        <v>1</v>
      </c>
      <c r="M9866">
        <v>1216</v>
      </c>
      <c r="N9866">
        <v>1068.5219999999999</v>
      </c>
      <c r="O9866">
        <v>1068.5219999999999</v>
      </c>
      <c r="P9866">
        <v>26</v>
      </c>
      <c r="Q9866">
        <v>46.769199999999998</v>
      </c>
      <c r="R9866">
        <v>147.47800000000001</v>
      </c>
      <c r="S9866">
        <v>2020</v>
      </c>
      <c r="T9866">
        <v>3</v>
      </c>
      <c r="U9866">
        <v>10</v>
      </c>
    </row>
    <row r="9867" spans="1:21" x14ac:dyDescent="0.3">
      <c r="A9867" s="5" t="s">
        <v>168</v>
      </c>
      <c r="B9867" s="5" t="s">
        <v>206</v>
      </c>
      <c r="C9867" s="5" t="s">
        <v>118</v>
      </c>
      <c r="D9867" s="5" t="s">
        <v>525</v>
      </c>
      <c r="E9867" s="5" t="s">
        <v>172</v>
      </c>
      <c r="F9867" s="6">
        <v>43893</v>
      </c>
      <c r="G9867" s="5" t="s">
        <v>148</v>
      </c>
      <c r="H9867" s="5" t="s">
        <v>208</v>
      </c>
      <c r="I9867">
        <v>43714</v>
      </c>
      <c r="J9867">
        <v>179</v>
      </c>
      <c r="K9867">
        <v>120.6</v>
      </c>
      <c r="L9867">
        <v>1</v>
      </c>
      <c r="M9867">
        <v>3497.4</v>
      </c>
      <c r="N9867">
        <v>2587.86</v>
      </c>
      <c r="O9867">
        <v>2587.86</v>
      </c>
      <c r="P9867">
        <v>120.6</v>
      </c>
      <c r="Q9867">
        <v>29</v>
      </c>
      <c r="R9867">
        <v>909.54</v>
      </c>
      <c r="S9867">
        <v>2020</v>
      </c>
      <c r="T9867">
        <v>3</v>
      </c>
      <c r="U9867">
        <v>10</v>
      </c>
    </row>
    <row r="9868" spans="1:21" x14ac:dyDescent="0.3">
      <c r="A9868" s="5" t="s">
        <v>168</v>
      </c>
      <c r="B9868" s="5" t="s">
        <v>206</v>
      </c>
      <c r="C9868" s="5" t="s">
        <v>118</v>
      </c>
      <c r="D9868" s="5" t="s">
        <v>525</v>
      </c>
      <c r="E9868" s="5" t="s">
        <v>172</v>
      </c>
      <c r="F9868" s="6">
        <v>43893</v>
      </c>
      <c r="G9868" s="5" t="s">
        <v>148</v>
      </c>
      <c r="H9868" s="5" t="s">
        <v>235</v>
      </c>
      <c r="I9868">
        <v>43714</v>
      </c>
      <c r="J9868">
        <v>179</v>
      </c>
      <c r="K9868">
        <v>117</v>
      </c>
      <c r="L9868">
        <v>1</v>
      </c>
      <c r="M9868">
        <v>3744</v>
      </c>
      <c r="N9868">
        <v>2587.86</v>
      </c>
      <c r="O9868">
        <v>2587.86</v>
      </c>
      <c r="P9868">
        <v>117</v>
      </c>
      <c r="Q9868">
        <v>32</v>
      </c>
      <c r="R9868">
        <v>1156.1400000000001</v>
      </c>
      <c r="S9868">
        <v>2020</v>
      </c>
      <c r="T9868">
        <v>3</v>
      </c>
      <c r="U9868">
        <v>10</v>
      </c>
    </row>
    <row r="9869" spans="1:21" x14ac:dyDescent="0.3">
      <c r="A9869" s="5" t="s">
        <v>168</v>
      </c>
      <c r="B9869" s="5" t="s">
        <v>206</v>
      </c>
      <c r="C9869" s="5" t="s">
        <v>111</v>
      </c>
      <c r="D9869" s="5" t="s">
        <v>490</v>
      </c>
      <c r="E9869" s="5" t="s">
        <v>172</v>
      </c>
      <c r="F9869" s="6">
        <v>43894</v>
      </c>
      <c r="G9869" s="5" t="s">
        <v>148</v>
      </c>
      <c r="H9869" s="5" t="s">
        <v>205</v>
      </c>
      <c r="I9869">
        <v>43721</v>
      </c>
      <c r="J9869">
        <v>173</v>
      </c>
      <c r="K9869">
        <v>206</v>
      </c>
      <c r="L9869">
        <v>2</v>
      </c>
      <c r="M9869">
        <v>6592</v>
      </c>
      <c r="N9869">
        <v>6057.9210000000003</v>
      </c>
      <c r="O9869">
        <v>3028.9609999999998</v>
      </c>
      <c r="P9869">
        <v>103</v>
      </c>
      <c r="Q9869">
        <v>32</v>
      </c>
      <c r="R9869">
        <v>534.07899999999995</v>
      </c>
      <c r="S9869">
        <v>2020</v>
      </c>
      <c r="T9869">
        <v>3</v>
      </c>
      <c r="U9869">
        <v>10</v>
      </c>
    </row>
    <row r="9870" spans="1:21" x14ac:dyDescent="0.3">
      <c r="A9870" s="5" t="s">
        <v>168</v>
      </c>
      <c r="B9870" s="5" t="s">
        <v>206</v>
      </c>
      <c r="C9870" s="5" t="s">
        <v>111</v>
      </c>
      <c r="D9870" s="5" t="s">
        <v>490</v>
      </c>
      <c r="E9870" s="5" t="s">
        <v>172</v>
      </c>
      <c r="F9870" s="6">
        <v>43894</v>
      </c>
      <c r="G9870" s="5" t="s">
        <v>148</v>
      </c>
      <c r="H9870" s="5" t="s">
        <v>190</v>
      </c>
      <c r="I9870">
        <v>43721</v>
      </c>
      <c r="J9870">
        <v>173</v>
      </c>
      <c r="K9870">
        <v>114</v>
      </c>
      <c r="L9870">
        <v>1</v>
      </c>
      <c r="M9870">
        <v>3648</v>
      </c>
      <c r="N9870">
        <v>3028.9609999999998</v>
      </c>
      <c r="O9870">
        <v>3028.9609999999998</v>
      </c>
      <c r="P9870">
        <v>114</v>
      </c>
      <c r="Q9870">
        <v>32</v>
      </c>
      <c r="R9870">
        <v>619.03899999999999</v>
      </c>
      <c r="S9870">
        <v>2020</v>
      </c>
      <c r="T9870">
        <v>3</v>
      </c>
      <c r="U9870">
        <v>10</v>
      </c>
    </row>
    <row r="9871" spans="1:21" x14ac:dyDescent="0.3">
      <c r="A9871" s="5" t="s">
        <v>168</v>
      </c>
      <c r="B9871" s="5" t="s">
        <v>206</v>
      </c>
      <c r="C9871" s="5" t="s">
        <v>111</v>
      </c>
      <c r="D9871" s="5" t="s">
        <v>490</v>
      </c>
      <c r="E9871" s="5" t="s">
        <v>172</v>
      </c>
      <c r="F9871" s="6">
        <v>43894</v>
      </c>
      <c r="G9871" s="5" t="s">
        <v>148</v>
      </c>
      <c r="H9871" s="5" t="s">
        <v>202</v>
      </c>
      <c r="I9871">
        <v>43721</v>
      </c>
      <c r="J9871">
        <v>173</v>
      </c>
      <c r="K9871">
        <v>756</v>
      </c>
      <c r="L9871">
        <v>7</v>
      </c>
      <c r="M9871">
        <v>24192</v>
      </c>
      <c r="N9871">
        <v>21202.723999999998</v>
      </c>
      <c r="O9871">
        <v>3028.9609999999998</v>
      </c>
      <c r="P9871">
        <v>108</v>
      </c>
      <c r="Q9871">
        <v>32</v>
      </c>
      <c r="R9871">
        <v>2989.2759999999998</v>
      </c>
      <c r="S9871">
        <v>2020</v>
      </c>
      <c r="T9871">
        <v>3</v>
      </c>
      <c r="U9871">
        <v>10</v>
      </c>
    </row>
    <row r="9872" spans="1:21" x14ac:dyDescent="0.3">
      <c r="A9872" s="5" t="s">
        <v>168</v>
      </c>
      <c r="B9872" s="5" t="s">
        <v>206</v>
      </c>
      <c r="C9872" s="5" t="s">
        <v>111</v>
      </c>
      <c r="D9872" s="5" t="s">
        <v>490</v>
      </c>
      <c r="E9872" s="5" t="s">
        <v>172</v>
      </c>
      <c r="F9872" s="6">
        <v>43894</v>
      </c>
      <c r="G9872" s="5" t="s">
        <v>148</v>
      </c>
      <c r="H9872" s="5" t="s">
        <v>204</v>
      </c>
      <c r="I9872">
        <v>43721</v>
      </c>
      <c r="J9872">
        <v>173</v>
      </c>
      <c r="K9872">
        <v>460</v>
      </c>
      <c r="L9872">
        <v>4</v>
      </c>
      <c r="M9872">
        <v>14720</v>
      </c>
      <c r="N9872">
        <v>12115.842000000001</v>
      </c>
      <c r="O9872">
        <v>3028.9609999999998</v>
      </c>
      <c r="P9872">
        <v>115</v>
      </c>
      <c r="Q9872">
        <v>32</v>
      </c>
      <c r="R9872">
        <v>2604.1579999999999</v>
      </c>
      <c r="S9872">
        <v>2020</v>
      </c>
      <c r="T9872">
        <v>3</v>
      </c>
      <c r="U9872">
        <v>10</v>
      </c>
    </row>
    <row r="9873" spans="1:21" x14ac:dyDescent="0.3">
      <c r="A9873" s="5" t="s">
        <v>168</v>
      </c>
      <c r="B9873" s="5" t="s">
        <v>206</v>
      </c>
      <c r="C9873" s="5" t="s">
        <v>111</v>
      </c>
      <c r="D9873" s="5" t="s">
        <v>490</v>
      </c>
      <c r="E9873" s="5" t="s">
        <v>172</v>
      </c>
      <c r="F9873" s="6">
        <v>43894</v>
      </c>
      <c r="G9873" s="5" t="s">
        <v>148</v>
      </c>
      <c r="H9873" s="5" t="s">
        <v>190</v>
      </c>
      <c r="I9873">
        <v>43721</v>
      </c>
      <c r="J9873">
        <v>173</v>
      </c>
      <c r="K9873">
        <v>94</v>
      </c>
      <c r="L9873">
        <v>1</v>
      </c>
      <c r="M9873">
        <v>3008</v>
      </c>
      <c r="N9873">
        <v>3028.9609999999998</v>
      </c>
      <c r="O9873">
        <v>3028.9609999999998</v>
      </c>
      <c r="P9873">
        <v>94</v>
      </c>
      <c r="Q9873">
        <v>32</v>
      </c>
      <c r="R9873">
        <v>-20.960999999999999</v>
      </c>
      <c r="S9873">
        <v>2020</v>
      </c>
      <c r="T9873">
        <v>3</v>
      </c>
      <c r="U9873">
        <v>10</v>
      </c>
    </row>
    <row r="9874" spans="1:21" x14ac:dyDescent="0.3">
      <c r="A9874" s="5" t="s">
        <v>168</v>
      </c>
      <c r="B9874" s="5" t="s">
        <v>206</v>
      </c>
      <c r="C9874" s="5" t="s">
        <v>111</v>
      </c>
      <c r="D9874" s="5" t="s">
        <v>490</v>
      </c>
      <c r="E9874" s="5" t="s">
        <v>172</v>
      </c>
      <c r="F9874" s="6">
        <v>43894</v>
      </c>
      <c r="G9874" s="5" t="s">
        <v>148</v>
      </c>
      <c r="H9874" s="5" t="s">
        <v>190</v>
      </c>
      <c r="I9874">
        <v>43721</v>
      </c>
      <c r="J9874">
        <v>173</v>
      </c>
      <c r="K9874">
        <v>110</v>
      </c>
      <c r="L9874">
        <v>1</v>
      </c>
      <c r="M9874">
        <v>3520</v>
      </c>
      <c r="N9874">
        <v>3028.9609999999998</v>
      </c>
      <c r="O9874">
        <v>3028.9609999999998</v>
      </c>
      <c r="P9874">
        <v>110</v>
      </c>
      <c r="Q9874">
        <v>32</v>
      </c>
      <c r="R9874">
        <v>491.03899999999999</v>
      </c>
      <c r="S9874">
        <v>2020</v>
      </c>
      <c r="T9874">
        <v>3</v>
      </c>
      <c r="U9874">
        <v>10</v>
      </c>
    </row>
    <row r="9875" spans="1:21" x14ac:dyDescent="0.3">
      <c r="A9875" s="5" t="s">
        <v>168</v>
      </c>
      <c r="B9875" s="5" t="s">
        <v>206</v>
      </c>
      <c r="C9875" s="5" t="s">
        <v>111</v>
      </c>
      <c r="D9875" s="5" t="s">
        <v>490</v>
      </c>
      <c r="E9875" s="5" t="s">
        <v>172</v>
      </c>
      <c r="F9875" s="6">
        <v>43894</v>
      </c>
      <c r="G9875" s="5" t="s">
        <v>148</v>
      </c>
      <c r="H9875" s="5" t="s">
        <v>186</v>
      </c>
      <c r="I9875">
        <v>43721</v>
      </c>
      <c r="J9875">
        <v>173</v>
      </c>
      <c r="K9875">
        <v>113</v>
      </c>
      <c r="L9875">
        <v>1</v>
      </c>
      <c r="M9875">
        <v>3616</v>
      </c>
      <c r="N9875">
        <v>3028.9609999999998</v>
      </c>
      <c r="O9875">
        <v>3028.9609999999998</v>
      </c>
      <c r="P9875">
        <v>113</v>
      </c>
      <c r="Q9875">
        <v>32</v>
      </c>
      <c r="R9875">
        <v>587.03899999999999</v>
      </c>
      <c r="S9875">
        <v>2020</v>
      </c>
      <c r="T9875">
        <v>3</v>
      </c>
      <c r="U9875">
        <v>10</v>
      </c>
    </row>
    <row r="9876" spans="1:21" x14ac:dyDescent="0.3">
      <c r="A9876" s="5" t="s">
        <v>168</v>
      </c>
      <c r="B9876" s="5" t="s">
        <v>206</v>
      </c>
      <c r="C9876" s="5" t="s">
        <v>111</v>
      </c>
      <c r="D9876" s="5" t="s">
        <v>490</v>
      </c>
      <c r="E9876" s="5" t="s">
        <v>172</v>
      </c>
      <c r="F9876" s="6">
        <v>43894</v>
      </c>
      <c r="G9876" s="5" t="s">
        <v>148</v>
      </c>
      <c r="H9876" s="5" t="s">
        <v>230</v>
      </c>
      <c r="I9876">
        <v>43721</v>
      </c>
      <c r="J9876">
        <v>173</v>
      </c>
      <c r="K9876">
        <v>2106</v>
      </c>
      <c r="L9876">
        <v>18</v>
      </c>
      <c r="M9876">
        <v>65286</v>
      </c>
      <c r="N9876">
        <v>54521.288999999997</v>
      </c>
      <c r="O9876">
        <v>3028.9609999999998</v>
      </c>
      <c r="P9876">
        <v>117</v>
      </c>
      <c r="Q9876">
        <v>31</v>
      </c>
      <c r="R9876">
        <v>10764.710999999999</v>
      </c>
      <c r="S9876">
        <v>2020</v>
      </c>
      <c r="T9876">
        <v>3</v>
      </c>
      <c r="U9876">
        <v>10</v>
      </c>
    </row>
    <row r="9877" spans="1:21" x14ac:dyDescent="0.3">
      <c r="A9877" s="5" t="s">
        <v>168</v>
      </c>
      <c r="B9877" s="5" t="s">
        <v>206</v>
      </c>
      <c r="C9877" s="5" t="s">
        <v>111</v>
      </c>
      <c r="D9877" s="5" t="s">
        <v>490</v>
      </c>
      <c r="E9877" s="5" t="s">
        <v>172</v>
      </c>
      <c r="F9877" s="6">
        <v>43894</v>
      </c>
      <c r="G9877" s="5" t="s">
        <v>148</v>
      </c>
      <c r="H9877" s="5" t="s">
        <v>203</v>
      </c>
      <c r="I9877">
        <v>43721</v>
      </c>
      <c r="J9877">
        <v>173</v>
      </c>
      <c r="K9877">
        <v>228</v>
      </c>
      <c r="L9877">
        <v>2</v>
      </c>
      <c r="M9877">
        <v>7296</v>
      </c>
      <c r="N9877">
        <v>6057.9210000000003</v>
      </c>
      <c r="O9877">
        <v>3028.9609999999998</v>
      </c>
      <c r="P9877">
        <v>114</v>
      </c>
      <c r="Q9877">
        <v>32</v>
      </c>
      <c r="R9877">
        <v>1238.079</v>
      </c>
      <c r="S9877">
        <v>2020</v>
      </c>
      <c r="T9877">
        <v>3</v>
      </c>
      <c r="U9877">
        <v>10</v>
      </c>
    </row>
    <row r="9878" spans="1:21" x14ac:dyDescent="0.3">
      <c r="A9878" s="5" t="s">
        <v>168</v>
      </c>
      <c r="B9878" s="5" t="s">
        <v>206</v>
      </c>
      <c r="C9878" s="5" t="s">
        <v>111</v>
      </c>
      <c r="D9878" s="5" t="s">
        <v>490</v>
      </c>
      <c r="E9878" s="5" t="s">
        <v>172</v>
      </c>
      <c r="F9878" s="6">
        <v>43894</v>
      </c>
      <c r="G9878" s="5" t="s">
        <v>148</v>
      </c>
      <c r="H9878" s="5" t="s">
        <v>220</v>
      </c>
      <c r="I9878">
        <v>43721</v>
      </c>
      <c r="J9878">
        <v>173</v>
      </c>
      <c r="K9878">
        <v>235</v>
      </c>
      <c r="L9878">
        <v>2</v>
      </c>
      <c r="M9878">
        <v>7520</v>
      </c>
      <c r="N9878">
        <v>6057.9210000000003</v>
      </c>
      <c r="O9878">
        <v>3028.9609999999998</v>
      </c>
      <c r="P9878">
        <v>117.5</v>
      </c>
      <c r="Q9878">
        <v>32</v>
      </c>
      <c r="R9878">
        <v>1462.079</v>
      </c>
      <c r="S9878">
        <v>2020</v>
      </c>
      <c r="T9878">
        <v>3</v>
      </c>
      <c r="U9878">
        <v>10</v>
      </c>
    </row>
    <row r="9879" spans="1:21" x14ac:dyDescent="0.3">
      <c r="A9879" s="5" t="s">
        <v>168</v>
      </c>
      <c r="B9879" s="5" t="s">
        <v>206</v>
      </c>
      <c r="C9879" s="5" t="s">
        <v>111</v>
      </c>
      <c r="D9879" s="5" t="s">
        <v>490</v>
      </c>
      <c r="E9879" s="5" t="s">
        <v>172</v>
      </c>
      <c r="F9879" s="6">
        <v>43894</v>
      </c>
      <c r="G9879" s="5" t="s">
        <v>148</v>
      </c>
      <c r="H9879" s="5" t="s">
        <v>216</v>
      </c>
      <c r="I9879">
        <v>43721</v>
      </c>
      <c r="J9879">
        <v>173</v>
      </c>
      <c r="K9879">
        <v>235</v>
      </c>
      <c r="L9879">
        <v>2</v>
      </c>
      <c r="M9879">
        <v>7520</v>
      </c>
      <c r="N9879">
        <v>6057.9210000000003</v>
      </c>
      <c r="O9879">
        <v>3028.9609999999998</v>
      </c>
      <c r="P9879">
        <v>117.5</v>
      </c>
      <c r="Q9879">
        <v>32</v>
      </c>
      <c r="R9879">
        <v>1462.079</v>
      </c>
      <c r="S9879">
        <v>2020</v>
      </c>
      <c r="T9879">
        <v>3</v>
      </c>
      <c r="U9879">
        <v>10</v>
      </c>
    </row>
    <row r="9880" spans="1:21" x14ac:dyDescent="0.3">
      <c r="A9880" s="5" t="s">
        <v>168</v>
      </c>
      <c r="B9880" s="5" t="s">
        <v>206</v>
      </c>
      <c r="C9880" s="5" t="s">
        <v>111</v>
      </c>
      <c r="D9880" s="5" t="s">
        <v>490</v>
      </c>
      <c r="E9880" s="5" t="s">
        <v>172</v>
      </c>
      <c r="F9880" s="6">
        <v>43894</v>
      </c>
      <c r="G9880" s="5" t="s">
        <v>148</v>
      </c>
      <c r="H9880" s="5" t="s">
        <v>217</v>
      </c>
      <c r="I9880">
        <v>43721</v>
      </c>
      <c r="J9880">
        <v>173</v>
      </c>
      <c r="K9880">
        <v>1220</v>
      </c>
      <c r="L9880">
        <v>10</v>
      </c>
      <c r="M9880">
        <v>39040</v>
      </c>
      <c r="N9880">
        <v>30289.605</v>
      </c>
      <c r="O9880">
        <v>3028.9609999999998</v>
      </c>
      <c r="P9880">
        <v>122</v>
      </c>
      <c r="Q9880">
        <v>32</v>
      </c>
      <c r="R9880">
        <v>8750.3950000000004</v>
      </c>
      <c r="S9880">
        <v>2020</v>
      </c>
      <c r="T9880">
        <v>3</v>
      </c>
      <c r="U9880">
        <v>10</v>
      </c>
    </row>
    <row r="9881" spans="1:21" x14ac:dyDescent="0.3">
      <c r="A9881" s="5" t="s">
        <v>168</v>
      </c>
      <c r="B9881" s="5" t="s">
        <v>206</v>
      </c>
      <c r="C9881" s="5" t="s">
        <v>111</v>
      </c>
      <c r="D9881" s="5" t="s">
        <v>490</v>
      </c>
      <c r="E9881" s="5" t="s">
        <v>172</v>
      </c>
      <c r="F9881" s="6">
        <v>43894</v>
      </c>
      <c r="G9881" s="5" t="s">
        <v>148</v>
      </c>
      <c r="H9881" s="5" t="s">
        <v>181</v>
      </c>
      <c r="I9881">
        <v>43721</v>
      </c>
      <c r="J9881">
        <v>173</v>
      </c>
      <c r="K9881">
        <v>215</v>
      </c>
      <c r="L9881">
        <v>2</v>
      </c>
      <c r="M9881">
        <v>6880</v>
      </c>
      <c r="N9881">
        <v>6057.9210000000003</v>
      </c>
      <c r="O9881">
        <v>3028.9609999999998</v>
      </c>
      <c r="P9881">
        <v>107.5</v>
      </c>
      <c r="Q9881">
        <v>32</v>
      </c>
      <c r="R9881">
        <v>822.07899999999995</v>
      </c>
      <c r="S9881">
        <v>2020</v>
      </c>
      <c r="T9881">
        <v>3</v>
      </c>
      <c r="U9881">
        <v>10</v>
      </c>
    </row>
    <row r="9882" spans="1:21" x14ac:dyDescent="0.3">
      <c r="A9882" s="5" t="s">
        <v>168</v>
      </c>
      <c r="B9882" s="5" t="s">
        <v>206</v>
      </c>
      <c r="C9882" s="5" t="s">
        <v>111</v>
      </c>
      <c r="D9882" s="5" t="s">
        <v>490</v>
      </c>
      <c r="E9882" s="5" t="s">
        <v>172</v>
      </c>
      <c r="F9882" s="6">
        <v>43894</v>
      </c>
      <c r="G9882" s="5" t="s">
        <v>148</v>
      </c>
      <c r="H9882" s="5" t="s">
        <v>183</v>
      </c>
      <c r="I9882">
        <v>43721</v>
      </c>
      <c r="J9882">
        <v>173</v>
      </c>
      <c r="K9882">
        <v>375</v>
      </c>
      <c r="L9882">
        <v>3</v>
      </c>
      <c r="M9882">
        <v>12000</v>
      </c>
      <c r="N9882">
        <v>9086.8819999999996</v>
      </c>
      <c r="O9882">
        <v>3028.9609999999998</v>
      </c>
      <c r="P9882">
        <v>125</v>
      </c>
      <c r="Q9882">
        <v>32</v>
      </c>
      <c r="R9882">
        <v>2913.1179999999999</v>
      </c>
      <c r="S9882">
        <v>2020</v>
      </c>
      <c r="T9882">
        <v>3</v>
      </c>
      <c r="U9882">
        <v>10</v>
      </c>
    </row>
    <row r="9883" spans="1:21" x14ac:dyDescent="0.3">
      <c r="A9883" s="5" t="s">
        <v>168</v>
      </c>
      <c r="B9883" s="5" t="s">
        <v>206</v>
      </c>
      <c r="C9883" s="5" t="s">
        <v>111</v>
      </c>
      <c r="D9883" s="5" t="s">
        <v>490</v>
      </c>
      <c r="E9883" s="5" t="s">
        <v>172</v>
      </c>
      <c r="F9883" s="6">
        <v>43894</v>
      </c>
      <c r="G9883" s="5" t="s">
        <v>148</v>
      </c>
      <c r="H9883" s="5" t="s">
        <v>184</v>
      </c>
      <c r="I9883">
        <v>43721</v>
      </c>
      <c r="J9883">
        <v>173</v>
      </c>
      <c r="K9883">
        <v>1839</v>
      </c>
      <c r="L9883">
        <v>15</v>
      </c>
      <c r="M9883">
        <v>57009</v>
      </c>
      <c r="N9883">
        <v>45434.408000000003</v>
      </c>
      <c r="O9883">
        <v>3028.9609999999998</v>
      </c>
      <c r="P9883">
        <v>122.6</v>
      </c>
      <c r="Q9883">
        <v>31</v>
      </c>
      <c r="R9883">
        <v>11574.592000000001</v>
      </c>
      <c r="S9883">
        <v>2020</v>
      </c>
      <c r="T9883">
        <v>3</v>
      </c>
      <c r="U9883">
        <v>10</v>
      </c>
    </row>
    <row r="9884" spans="1:21" x14ac:dyDescent="0.3">
      <c r="A9884" s="5" t="s">
        <v>168</v>
      </c>
      <c r="B9884" s="5" t="s">
        <v>206</v>
      </c>
      <c r="C9884" s="5" t="s">
        <v>111</v>
      </c>
      <c r="D9884" s="5" t="s">
        <v>490</v>
      </c>
      <c r="E9884" s="5" t="s">
        <v>172</v>
      </c>
      <c r="F9884" s="6">
        <v>43894</v>
      </c>
      <c r="G9884" s="5" t="s">
        <v>148</v>
      </c>
      <c r="H9884" s="5" t="s">
        <v>321</v>
      </c>
      <c r="I9884">
        <v>43721</v>
      </c>
      <c r="J9884">
        <v>173</v>
      </c>
      <c r="K9884">
        <v>244</v>
      </c>
      <c r="L9884">
        <v>2</v>
      </c>
      <c r="M9884">
        <v>7686</v>
      </c>
      <c r="N9884">
        <v>6057.9210000000003</v>
      </c>
      <c r="O9884">
        <v>3028.9609999999998</v>
      </c>
      <c r="P9884">
        <v>122</v>
      </c>
      <c r="Q9884">
        <v>31.5</v>
      </c>
      <c r="R9884">
        <v>1628.079</v>
      </c>
      <c r="S9884">
        <v>2020</v>
      </c>
      <c r="T9884">
        <v>3</v>
      </c>
      <c r="U9884">
        <v>10</v>
      </c>
    </row>
    <row r="9885" spans="1:21" x14ac:dyDescent="0.3">
      <c r="A9885" s="5" t="s">
        <v>168</v>
      </c>
      <c r="B9885" s="5" t="s">
        <v>206</v>
      </c>
      <c r="C9885" s="5" t="s">
        <v>111</v>
      </c>
      <c r="D9885" s="5" t="s">
        <v>490</v>
      </c>
      <c r="E9885" s="5" t="s">
        <v>172</v>
      </c>
      <c r="F9885" s="6">
        <v>43894</v>
      </c>
      <c r="G9885" s="5" t="s">
        <v>148</v>
      </c>
      <c r="H9885" s="5" t="s">
        <v>269</v>
      </c>
      <c r="I9885">
        <v>43721</v>
      </c>
      <c r="J9885">
        <v>173</v>
      </c>
      <c r="K9885">
        <v>354</v>
      </c>
      <c r="L9885">
        <v>3</v>
      </c>
      <c r="M9885">
        <v>11151</v>
      </c>
      <c r="N9885">
        <v>9086.8819999999996</v>
      </c>
      <c r="O9885">
        <v>3028.9609999999998</v>
      </c>
      <c r="P9885">
        <v>118</v>
      </c>
      <c r="Q9885">
        <v>31.5</v>
      </c>
      <c r="R9885">
        <v>2064.1179999999999</v>
      </c>
      <c r="S9885">
        <v>2020</v>
      </c>
      <c r="T9885">
        <v>3</v>
      </c>
      <c r="U9885">
        <v>10</v>
      </c>
    </row>
    <row r="9886" spans="1:21" x14ac:dyDescent="0.3">
      <c r="A9886" s="5" t="s">
        <v>168</v>
      </c>
      <c r="B9886" s="5" t="s">
        <v>206</v>
      </c>
      <c r="C9886" s="5" t="s">
        <v>111</v>
      </c>
      <c r="D9886" s="5" t="s">
        <v>490</v>
      </c>
      <c r="E9886" s="5" t="s">
        <v>172</v>
      </c>
      <c r="F9886" s="6">
        <v>43894</v>
      </c>
      <c r="G9886" s="5" t="s">
        <v>148</v>
      </c>
      <c r="H9886" s="5" t="s">
        <v>185</v>
      </c>
      <c r="I9886">
        <v>43721</v>
      </c>
      <c r="J9886">
        <v>173</v>
      </c>
      <c r="K9886">
        <v>496</v>
      </c>
      <c r="L9886">
        <v>4</v>
      </c>
      <c r="M9886">
        <v>15872</v>
      </c>
      <c r="N9886">
        <v>12115.842000000001</v>
      </c>
      <c r="O9886">
        <v>3028.9609999999998</v>
      </c>
      <c r="P9886">
        <v>124</v>
      </c>
      <c r="Q9886">
        <v>32</v>
      </c>
      <c r="R9886">
        <v>3756.1579999999999</v>
      </c>
      <c r="S9886">
        <v>2020</v>
      </c>
      <c r="T9886">
        <v>3</v>
      </c>
      <c r="U9886">
        <v>10</v>
      </c>
    </row>
    <row r="9887" spans="1:21" x14ac:dyDescent="0.3">
      <c r="A9887" s="5" t="s">
        <v>168</v>
      </c>
      <c r="B9887" s="5" t="s">
        <v>206</v>
      </c>
      <c r="C9887" s="5" t="s">
        <v>111</v>
      </c>
      <c r="D9887" s="5" t="s">
        <v>490</v>
      </c>
      <c r="E9887" s="5" t="s">
        <v>172</v>
      </c>
      <c r="F9887" s="6">
        <v>43894</v>
      </c>
      <c r="G9887" s="5" t="s">
        <v>148</v>
      </c>
      <c r="H9887" s="5" t="s">
        <v>187</v>
      </c>
      <c r="I9887">
        <v>43721</v>
      </c>
      <c r="J9887">
        <v>173</v>
      </c>
      <c r="K9887">
        <v>375</v>
      </c>
      <c r="L9887">
        <v>3</v>
      </c>
      <c r="M9887">
        <v>12000</v>
      </c>
      <c r="N9887">
        <v>9086.8819999999996</v>
      </c>
      <c r="O9887">
        <v>3028.9609999999998</v>
      </c>
      <c r="P9887">
        <v>125</v>
      </c>
      <c r="Q9887">
        <v>32</v>
      </c>
      <c r="R9887">
        <v>2913.1179999999999</v>
      </c>
      <c r="S9887">
        <v>2020</v>
      </c>
      <c r="T9887">
        <v>3</v>
      </c>
      <c r="U9887">
        <v>10</v>
      </c>
    </row>
    <row r="9888" spans="1:21" x14ac:dyDescent="0.3">
      <c r="A9888" s="5" t="s">
        <v>168</v>
      </c>
      <c r="B9888" s="5" t="s">
        <v>206</v>
      </c>
      <c r="C9888" s="5" t="s">
        <v>111</v>
      </c>
      <c r="D9888" s="5" t="s">
        <v>490</v>
      </c>
      <c r="E9888" s="5" t="s">
        <v>172</v>
      </c>
      <c r="F9888" s="6">
        <v>43894</v>
      </c>
      <c r="G9888" s="5" t="s">
        <v>148</v>
      </c>
      <c r="H9888" s="5" t="s">
        <v>188</v>
      </c>
      <c r="I9888">
        <v>43721</v>
      </c>
      <c r="J9888">
        <v>173</v>
      </c>
      <c r="K9888">
        <v>425</v>
      </c>
      <c r="L9888">
        <v>4</v>
      </c>
      <c r="M9888">
        <v>13600</v>
      </c>
      <c r="N9888">
        <v>12115.842000000001</v>
      </c>
      <c r="O9888">
        <v>3028.9609999999998</v>
      </c>
      <c r="P9888">
        <v>106.25</v>
      </c>
      <c r="Q9888">
        <v>32</v>
      </c>
      <c r="R9888">
        <v>1484.1579999999999</v>
      </c>
      <c r="S9888">
        <v>2020</v>
      </c>
      <c r="T9888">
        <v>3</v>
      </c>
      <c r="U9888">
        <v>10</v>
      </c>
    </row>
    <row r="9889" spans="1:21" x14ac:dyDescent="0.3">
      <c r="A9889" s="5" t="s">
        <v>168</v>
      </c>
      <c r="B9889" s="5" t="s">
        <v>206</v>
      </c>
      <c r="C9889" s="5" t="s">
        <v>111</v>
      </c>
      <c r="D9889" s="5" t="s">
        <v>490</v>
      </c>
      <c r="E9889" s="5" t="s">
        <v>172</v>
      </c>
      <c r="F9889" s="6">
        <v>43894</v>
      </c>
      <c r="G9889" s="5" t="s">
        <v>148</v>
      </c>
      <c r="H9889" s="5" t="s">
        <v>189</v>
      </c>
      <c r="I9889">
        <v>43721</v>
      </c>
      <c r="J9889">
        <v>173</v>
      </c>
      <c r="K9889">
        <v>220</v>
      </c>
      <c r="L9889">
        <v>2</v>
      </c>
      <c r="M9889">
        <v>7040</v>
      </c>
      <c r="N9889">
        <v>6057.9210000000003</v>
      </c>
      <c r="O9889">
        <v>3028.9609999999998</v>
      </c>
      <c r="P9889">
        <v>110</v>
      </c>
      <c r="Q9889">
        <v>32</v>
      </c>
      <c r="R9889">
        <v>982.07899999999995</v>
      </c>
      <c r="S9889">
        <v>2020</v>
      </c>
      <c r="T9889">
        <v>3</v>
      </c>
      <c r="U9889">
        <v>10</v>
      </c>
    </row>
    <row r="9890" spans="1:21" x14ac:dyDescent="0.3">
      <c r="A9890" s="5" t="s">
        <v>168</v>
      </c>
      <c r="B9890" s="5" t="s">
        <v>206</v>
      </c>
      <c r="C9890" s="5" t="s">
        <v>111</v>
      </c>
      <c r="D9890" s="5" t="s">
        <v>490</v>
      </c>
      <c r="E9890" s="5" t="s">
        <v>172</v>
      </c>
      <c r="F9890" s="6">
        <v>43894</v>
      </c>
      <c r="G9890" s="5" t="s">
        <v>148</v>
      </c>
      <c r="H9890" s="5" t="s">
        <v>225</v>
      </c>
      <c r="I9890">
        <v>43721</v>
      </c>
      <c r="J9890">
        <v>173</v>
      </c>
      <c r="K9890">
        <v>460</v>
      </c>
      <c r="L9890">
        <v>4</v>
      </c>
      <c r="M9890">
        <v>14490</v>
      </c>
      <c r="N9890">
        <v>12115.842000000001</v>
      </c>
      <c r="O9890">
        <v>3028.9609999999998</v>
      </c>
      <c r="P9890">
        <v>115</v>
      </c>
      <c r="Q9890">
        <v>31.5</v>
      </c>
      <c r="R9890">
        <v>2374.1579999999999</v>
      </c>
      <c r="S9890">
        <v>2020</v>
      </c>
      <c r="T9890">
        <v>3</v>
      </c>
      <c r="U9890">
        <v>10</v>
      </c>
    </row>
    <row r="9891" spans="1:21" x14ac:dyDescent="0.3">
      <c r="A9891" s="5" t="s">
        <v>168</v>
      </c>
      <c r="B9891" s="5" t="s">
        <v>206</v>
      </c>
      <c r="C9891" s="5" t="s">
        <v>111</v>
      </c>
      <c r="D9891" s="5" t="s">
        <v>490</v>
      </c>
      <c r="E9891" s="5" t="s">
        <v>172</v>
      </c>
      <c r="F9891" s="6">
        <v>43894</v>
      </c>
      <c r="G9891" s="5" t="s">
        <v>148</v>
      </c>
      <c r="H9891" s="5" t="s">
        <v>498</v>
      </c>
      <c r="I9891">
        <v>43721</v>
      </c>
      <c r="J9891">
        <v>173</v>
      </c>
      <c r="K9891">
        <v>220</v>
      </c>
      <c r="L9891">
        <v>2</v>
      </c>
      <c r="M9891">
        <v>7040</v>
      </c>
      <c r="N9891">
        <v>6057.9210000000003</v>
      </c>
      <c r="O9891">
        <v>3028.9609999999998</v>
      </c>
      <c r="P9891">
        <v>110</v>
      </c>
      <c r="Q9891">
        <v>32</v>
      </c>
      <c r="R9891">
        <v>982.07899999999995</v>
      </c>
      <c r="S9891">
        <v>2020</v>
      </c>
      <c r="T9891">
        <v>3</v>
      </c>
      <c r="U9891">
        <v>10</v>
      </c>
    </row>
    <row r="9892" spans="1:21" x14ac:dyDescent="0.3">
      <c r="A9892" s="5" t="s">
        <v>168</v>
      </c>
      <c r="B9892" s="5" t="s">
        <v>206</v>
      </c>
      <c r="C9892" s="5" t="s">
        <v>111</v>
      </c>
      <c r="D9892" s="5" t="s">
        <v>490</v>
      </c>
      <c r="E9892" s="5" t="s">
        <v>172</v>
      </c>
      <c r="F9892" s="6">
        <v>43894</v>
      </c>
      <c r="G9892" s="5" t="s">
        <v>148</v>
      </c>
      <c r="H9892" s="5" t="s">
        <v>190</v>
      </c>
      <c r="I9892">
        <v>43721</v>
      </c>
      <c r="J9892">
        <v>173</v>
      </c>
      <c r="K9892">
        <v>90</v>
      </c>
      <c r="L9892">
        <v>1</v>
      </c>
      <c r="M9892">
        <v>2880</v>
      </c>
      <c r="N9892">
        <v>3028.9609999999998</v>
      </c>
      <c r="O9892">
        <v>3028.9609999999998</v>
      </c>
      <c r="P9892">
        <v>90</v>
      </c>
      <c r="Q9892">
        <v>32</v>
      </c>
      <c r="R9892">
        <v>-148.96100000000001</v>
      </c>
      <c r="S9892">
        <v>2020</v>
      </c>
      <c r="T9892">
        <v>3</v>
      </c>
      <c r="U9892">
        <v>10</v>
      </c>
    </row>
    <row r="9893" spans="1:21" x14ac:dyDescent="0.3">
      <c r="A9893" s="5" t="s">
        <v>168</v>
      </c>
      <c r="B9893" s="5" t="s">
        <v>206</v>
      </c>
      <c r="C9893" s="5" t="s">
        <v>111</v>
      </c>
      <c r="D9893" s="5" t="s">
        <v>490</v>
      </c>
      <c r="E9893" s="5" t="s">
        <v>172</v>
      </c>
      <c r="F9893" s="6">
        <v>43894</v>
      </c>
      <c r="G9893" s="5" t="s">
        <v>148</v>
      </c>
      <c r="H9893" s="5" t="s">
        <v>190</v>
      </c>
      <c r="I9893">
        <v>43721</v>
      </c>
      <c r="J9893">
        <v>173</v>
      </c>
      <c r="K9893">
        <v>122</v>
      </c>
      <c r="L9893">
        <v>1</v>
      </c>
      <c r="M9893">
        <v>3904</v>
      </c>
      <c r="N9893">
        <v>3028.9609999999998</v>
      </c>
      <c r="O9893">
        <v>3028.9609999999998</v>
      </c>
      <c r="P9893">
        <v>122</v>
      </c>
      <c r="Q9893">
        <v>32</v>
      </c>
      <c r="R9893">
        <v>875.03899999999999</v>
      </c>
      <c r="S9893">
        <v>2020</v>
      </c>
      <c r="T9893">
        <v>3</v>
      </c>
      <c r="U9893">
        <v>10</v>
      </c>
    </row>
    <row r="9894" spans="1:21" x14ac:dyDescent="0.3">
      <c r="A9894" s="5" t="s">
        <v>168</v>
      </c>
      <c r="B9894" s="5" t="s">
        <v>206</v>
      </c>
      <c r="C9894" s="5" t="s">
        <v>111</v>
      </c>
      <c r="D9894" s="5" t="s">
        <v>490</v>
      </c>
      <c r="E9894" s="5" t="s">
        <v>172</v>
      </c>
      <c r="F9894" s="6">
        <v>43896</v>
      </c>
      <c r="G9894" s="5" t="s">
        <v>148</v>
      </c>
      <c r="H9894" s="5" t="s">
        <v>218</v>
      </c>
      <c r="I9894">
        <v>43721</v>
      </c>
      <c r="J9894">
        <v>175</v>
      </c>
      <c r="K9894">
        <v>470</v>
      </c>
      <c r="L9894">
        <v>4</v>
      </c>
      <c r="M9894">
        <v>15040</v>
      </c>
      <c r="N9894">
        <v>12115.842000000001</v>
      </c>
      <c r="O9894">
        <v>3028.9609999999998</v>
      </c>
      <c r="P9894">
        <v>117.5</v>
      </c>
      <c r="Q9894">
        <v>32</v>
      </c>
      <c r="R9894">
        <v>2924.1579999999999</v>
      </c>
      <c r="S9894">
        <v>2020</v>
      </c>
      <c r="T9894">
        <v>3</v>
      </c>
      <c r="U9894">
        <v>10</v>
      </c>
    </row>
    <row r="9895" spans="1:21" x14ac:dyDescent="0.3">
      <c r="A9895" s="5" t="s">
        <v>168</v>
      </c>
      <c r="B9895" s="5" t="s">
        <v>206</v>
      </c>
      <c r="C9895" s="5" t="s">
        <v>111</v>
      </c>
      <c r="D9895" s="5" t="s">
        <v>490</v>
      </c>
      <c r="E9895" s="5" t="s">
        <v>172</v>
      </c>
      <c r="F9895" s="6">
        <v>43896</v>
      </c>
      <c r="G9895" s="5" t="s">
        <v>148</v>
      </c>
      <c r="H9895" s="5" t="s">
        <v>205</v>
      </c>
      <c r="I9895">
        <v>43721</v>
      </c>
      <c r="J9895">
        <v>175</v>
      </c>
      <c r="K9895">
        <v>542</v>
      </c>
      <c r="L9895">
        <v>5</v>
      </c>
      <c r="M9895">
        <v>17344</v>
      </c>
      <c r="N9895">
        <v>15144.803</v>
      </c>
      <c r="O9895">
        <v>3028.9609999999998</v>
      </c>
      <c r="P9895">
        <v>108.4</v>
      </c>
      <c r="Q9895">
        <v>32</v>
      </c>
      <c r="R9895">
        <v>2199.1970000000001</v>
      </c>
      <c r="S9895">
        <v>2020</v>
      </c>
      <c r="T9895">
        <v>3</v>
      </c>
      <c r="U9895">
        <v>10</v>
      </c>
    </row>
    <row r="9896" spans="1:21" x14ac:dyDescent="0.3">
      <c r="A9896" s="5" t="s">
        <v>168</v>
      </c>
      <c r="B9896" s="5" t="s">
        <v>206</v>
      </c>
      <c r="C9896" s="5" t="s">
        <v>111</v>
      </c>
      <c r="D9896" s="5" t="s">
        <v>490</v>
      </c>
      <c r="E9896" s="5" t="s">
        <v>172</v>
      </c>
      <c r="F9896" s="6">
        <v>43896</v>
      </c>
      <c r="G9896" s="5" t="s">
        <v>148</v>
      </c>
      <c r="H9896" s="5" t="s">
        <v>204</v>
      </c>
      <c r="I9896">
        <v>43721</v>
      </c>
      <c r="J9896">
        <v>175</v>
      </c>
      <c r="K9896">
        <v>496</v>
      </c>
      <c r="L9896">
        <v>4</v>
      </c>
      <c r="M9896">
        <v>15872</v>
      </c>
      <c r="N9896">
        <v>12115.842000000001</v>
      </c>
      <c r="O9896">
        <v>3028.9609999999998</v>
      </c>
      <c r="P9896">
        <v>124</v>
      </c>
      <c r="Q9896">
        <v>32</v>
      </c>
      <c r="R9896">
        <v>3756.1579999999999</v>
      </c>
      <c r="S9896">
        <v>2020</v>
      </c>
      <c r="T9896">
        <v>3</v>
      </c>
      <c r="U9896">
        <v>10</v>
      </c>
    </row>
    <row r="9897" spans="1:21" x14ac:dyDescent="0.3">
      <c r="A9897" s="5" t="s">
        <v>168</v>
      </c>
      <c r="B9897" s="5" t="s">
        <v>206</v>
      </c>
      <c r="C9897" s="5" t="s">
        <v>111</v>
      </c>
      <c r="D9897" s="5" t="s">
        <v>490</v>
      </c>
      <c r="E9897" s="5" t="s">
        <v>172</v>
      </c>
      <c r="F9897" s="6">
        <v>43896</v>
      </c>
      <c r="G9897" s="5" t="s">
        <v>148</v>
      </c>
      <c r="H9897" s="5" t="s">
        <v>202</v>
      </c>
      <c r="I9897">
        <v>43721</v>
      </c>
      <c r="J9897">
        <v>175</v>
      </c>
      <c r="K9897">
        <v>1229</v>
      </c>
      <c r="L9897">
        <v>11</v>
      </c>
      <c r="M9897">
        <v>39328</v>
      </c>
      <c r="N9897">
        <v>33318.565999999999</v>
      </c>
      <c r="O9897">
        <v>3028.9609999999998</v>
      </c>
      <c r="P9897">
        <v>111.72727272727273</v>
      </c>
      <c r="Q9897">
        <v>32</v>
      </c>
      <c r="R9897">
        <v>6009.4340000000002</v>
      </c>
      <c r="S9897">
        <v>2020</v>
      </c>
      <c r="T9897">
        <v>3</v>
      </c>
      <c r="U9897">
        <v>10</v>
      </c>
    </row>
    <row r="9898" spans="1:21" x14ac:dyDescent="0.3">
      <c r="A9898" s="5" t="s">
        <v>168</v>
      </c>
      <c r="B9898" s="5" t="s">
        <v>206</v>
      </c>
      <c r="C9898" s="5" t="s">
        <v>111</v>
      </c>
      <c r="D9898" s="5" t="s">
        <v>490</v>
      </c>
      <c r="E9898" s="5" t="s">
        <v>172</v>
      </c>
      <c r="F9898" s="6">
        <v>43896</v>
      </c>
      <c r="G9898" s="5" t="s">
        <v>148</v>
      </c>
      <c r="H9898" s="5" t="s">
        <v>186</v>
      </c>
      <c r="I9898">
        <v>43721</v>
      </c>
      <c r="J9898">
        <v>175</v>
      </c>
      <c r="K9898">
        <v>110</v>
      </c>
      <c r="L9898">
        <v>2</v>
      </c>
      <c r="M9898">
        <v>3520</v>
      </c>
      <c r="N9898">
        <v>6057.9210000000003</v>
      </c>
      <c r="O9898">
        <v>3028.9609999999998</v>
      </c>
      <c r="P9898">
        <v>55</v>
      </c>
      <c r="Q9898">
        <v>32</v>
      </c>
      <c r="R9898">
        <v>-2537.9209999999998</v>
      </c>
      <c r="S9898">
        <v>2020</v>
      </c>
      <c r="T9898">
        <v>3</v>
      </c>
      <c r="U9898">
        <v>10</v>
      </c>
    </row>
    <row r="9899" spans="1:21" x14ac:dyDescent="0.3">
      <c r="A9899" s="5" t="s">
        <v>168</v>
      </c>
      <c r="B9899" s="5" t="s">
        <v>206</v>
      </c>
      <c r="C9899" s="5" t="s">
        <v>111</v>
      </c>
      <c r="D9899" s="5" t="s">
        <v>490</v>
      </c>
      <c r="E9899" s="5" t="s">
        <v>172</v>
      </c>
      <c r="F9899" s="6">
        <v>43896</v>
      </c>
      <c r="G9899" s="5" t="s">
        <v>148</v>
      </c>
      <c r="H9899" s="5" t="s">
        <v>180</v>
      </c>
      <c r="I9899">
        <v>43721</v>
      </c>
      <c r="J9899">
        <v>175</v>
      </c>
      <c r="K9899">
        <v>179</v>
      </c>
      <c r="L9899">
        <v>2</v>
      </c>
      <c r="M9899">
        <v>5728</v>
      </c>
      <c r="N9899">
        <v>6057.9210000000003</v>
      </c>
      <c r="O9899">
        <v>3028.9609999999998</v>
      </c>
      <c r="P9899">
        <v>89.5</v>
      </c>
      <c r="Q9899">
        <v>32</v>
      </c>
      <c r="R9899">
        <v>-329.92099999999999</v>
      </c>
      <c r="S9899">
        <v>2020</v>
      </c>
      <c r="T9899">
        <v>3</v>
      </c>
      <c r="U9899">
        <v>10</v>
      </c>
    </row>
    <row r="9900" spans="1:21" x14ac:dyDescent="0.3">
      <c r="A9900" s="5" t="s">
        <v>168</v>
      </c>
      <c r="B9900" s="5" t="s">
        <v>206</v>
      </c>
      <c r="C9900" s="5" t="s">
        <v>111</v>
      </c>
      <c r="D9900" s="5" t="s">
        <v>490</v>
      </c>
      <c r="E9900" s="5" t="s">
        <v>172</v>
      </c>
      <c r="F9900" s="6">
        <v>43896</v>
      </c>
      <c r="G9900" s="5" t="s">
        <v>148</v>
      </c>
      <c r="H9900" s="5" t="s">
        <v>222</v>
      </c>
      <c r="I9900">
        <v>43721</v>
      </c>
      <c r="J9900">
        <v>175</v>
      </c>
      <c r="K9900">
        <v>134</v>
      </c>
      <c r="L9900">
        <v>1</v>
      </c>
      <c r="M9900">
        <v>4288</v>
      </c>
      <c r="N9900">
        <v>3028.9609999999998</v>
      </c>
      <c r="O9900">
        <v>3028.9609999999998</v>
      </c>
      <c r="P9900">
        <v>134</v>
      </c>
      <c r="Q9900">
        <v>32</v>
      </c>
      <c r="R9900">
        <v>1259.039</v>
      </c>
      <c r="S9900">
        <v>2020</v>
      </c>
      <c r="T9900">
        <v>3</v>
      </c>
      <c r="U9900">
        <v>10</v>
      </c>
    </row>
    <row r="9901" spans="1:21" x14ac:dyDescent="0.3">
      <c r="A9901" s="5" t="s">
        <v>168</v>
      </c>
      <c r="B9901" s="5" t="s">
        <v>206</v>
      </c>
      <c r="C9901" s="5" t="s">
        <v>111</v>
      </c>
      <c r="D9901" s="5" t="s">
        <v>490</v>
      </c>
      <c r="E9901" s="5" t="s">
        <v>172</v>
      </c>
      <c r="F9901" s="6">
        <v>43896</v>
      </c>
      <c r="G9901" s="5" t="s">
        <v>148</v>
      </c>
      <c r="H9901" s="5" t="s">
        <v>238</v>
      </c>
      <c r="I9901">
        <v>43721</v>
      </c>
      <c r="J9901">
        <v>175</v>
      </c>
      <c r="K9901">
        <v>100</v>
      </c>
      <c r="L9901">
        <v>1</v>
      </c>
      <c r="M9901">
        <v>3200</v>
      </c>
      <c r="N9901">
        <v>3028.9609999999998</v>
      </c>
      <c r="O9901">
        <v>3028.9609999999998</v>
      </c>
      <c r="P9901">
        <v>100</v>
      </c>
      <c r="Q9901">
        <v>32</v>
      </c>
      <c r="R9901">
        <v>171.03899999999999</v>
      </c>
      <c r="S9901">
        <v>2020</v>
      </c>
      <c r="T9901">
        <v>3</v>
      </c>
      <c r="U9901">
        <v>10</v>
      </c>
    </row>
    <row r="9902" spans="1:21" x14ac:dyDescent="0.3">
      <c r="A9902" s="5" t="s">
        <v>168</v>
      </c>
      <c r="B9902" s="5" t="s">
        <v>206</v>
      </c>
      <c r="C9902" s="5" t="s">
        <v>111</v>
      </c>
      <c r="D9902" s="5" t="s">
        <v>490</v>
      </c>
      <c r="E9902" s="5" t="s">
        <v>172</v>
      </c>
      <c r="F9902" s="6">
        <v>43896</v>
      </c>
      <c r="G9902" s="5" t="s">
        <v>148</v>
      </c>
      <c r="H9902" s="5" t="s">
        <v>184</v>
      </c>
      <c r="I9902">
        <v>43721</v>
      </c>
      <c r="J9902">
        <v>175</v>
      </c>
      <c r="K9902">
        <v>3722</v>
      </c>
      <c r="L9902">
        <v>30</v>
      </c>
      <c r="M9902">
        <v>115382</v>
      </c>
      <c r="N9902">
        <v>90868.816000000006</v>
      </c>
      <c r="O9902">
        <v>3028.9609999999998</v>
      </c>
      <c r="P9902">
        <v>124.06666666666666</v>
      </c>
      <c r="Q9902">
        <v>31</v>
      </c>
      <c r="R9902">
        <v>24513.184000000001</v>
      </c>
      <c r="S9902">
        <v>2020</v>
      </c>
      <c r="T9902">
        <v>3</v>
      </c>
      <c r="U9902">
        <v>10</v>
      </c>
    </row>
    <row r="9903" spans="1:21" x14ac:dyDescent="0.3">
      <c r="A9903" s="5" t="s">
        <v>168</v>
      </c>
      <c r="B9903" s="5" t="s">
        <v>206</v>
      </c>
      <c r="C9903" s="5" t="s">
        <v>111</v>
      </c>
      <c r="D9903" s="5" t="s">
        <v>490</v>
      </c>
      <c r="E9903" s="5" t="s">
        <v>172</v>
      </c>
      <c r="F9903" s="6">
        <v>43896</v>
      </c>
      <c r="G9903" s="5" t="s">
        <v>148</v>
      </c>
      <c r="H9903" s="5" t="s">
        <v>231</v>
      </c>
      <c r="I9903">
        <v>43721</v>
      </c>
      <c r="J9903">
        <v>175</v>
      </c>
      <c r="K9903">
        <v>120</v>
      </c>
      <c r="L9903">
        <v>1</v>
      </c>
      <c r="M9903">
        <v>3840</v>
      </c>
      <c r="N9903">
        <v>3028.9609999999998</v>
      </c>
      <c r="O9903">
        <v>3028.9609999999998</v>
      </c>
      <c r="P9903">
        <v>120</v>
      </c>
      <c r="Q9903">
        <v>32</v>
      </c>
      <c r="R9903">
        <v>811.03899999999999</v>
      </c>
      <c r="S9903">
        <v>2020</v>
      </c>
      <c r="T9903">
        <v>3</v>
      </c>
      <c r="U9903">
        <v>10</v>
      </c>
    </row>
    <row r="9904" spans="1:21" x14ac:dyDescent="0.3">
      <c r="A9904" s="5" t="s">
        <v>168</v>
      </c>
      <c r="B9904" s="5" t="s">
        <v>206</v>
      </c>
      <c r="C9904" s="5" t="s">
        <v>111</v>
      </c>
      <c r="D9904" s="5" t="s">
        <v>490</v>
      </c>
      <c r="E9904" s="5" t="s">
        <v>172</v>
      </c>
      <c r="F9904" s="6">
        <v>43896</v>
      </c>
      <c r="G9904" s="5" t="s">
        <v>148</v>
      </c>
      <c r="H9904" s="5" t="s">
        <v>189</v>
      </c>
      <c r="I9904">
        <v>43721</v>
      </c>
      <c r="J9904">
        <v>175</v>
      </c>
      <c r="K9904">
        <v>108</v>
      </c>
      <c r="L9904">
        <v>1</v>
      </c>
      <c r="M9904">
        <v>3456</v>
      </c>
      <c r="N9904">
        <v>3028.9609999999998</v>
      </c>
      <c r="O9904">
        <v>3028.9609999999998</v>
      </c>
      <c r="P9904">
        <v>108</v>
      </c>
      <c r="Q9904">
        <v>32</v>
      </c>
      <c r="R9904">
        <v>427.03899999999999</v>
      </c>
      <c r="S9904">
        <v>2020</v>
      </c>
      <c r="T9904">
        <v>3</v>
      </c>
      <c r="U9904">
        <v>10</v>
      </c>
    </row>
    <row r="9905" spans="1:21" x14ac:dyDescent="0.3">
      <c r="A9905" s="5" t="s">
        <v>168</v>
      </c>
      <c r="B9905" s="5" t="s">
        <v>206</v>
      </c>
      <c r="C9905" s="5" t="s">
        <v>111</v>
      </c>
      <c r="D9905" s="5" t="s">
        <v>490</v>
      </c>
      <c r="E9905" s="5" t="s">
        <v>172</v>
      </c>
      <c r="F9905" s="6">
        <v>43896</v>
      </c>
      <c r="G9905" s="5" t="s">
        <v>148</v>
      </c>
      <c r="H9905" s="5" t="s">
        <v>203</v>
      </c>
      <c r="I9905">
        <v>43721</v>
      </c>
      <c r="J9905">
        <v>175</v>
      </c>
      <c r="K9905">
        <v>104</v>
      </c>
      <c r="L9905">
        <v>1</v>
      </c>
      <c r="M9905">
        <v>3328</v>
      </c>
      <c r="N9905">
        <v>3028.9609999999998</v>
      </c>
      <c r="O9905">
        <v>3028.9609999999998</v>
      </c>
      <c r="P9905">
        <v>104</v>
      </c>
      <c r="Q9905">
        <v>32</v>
      </c>
      <c r="R9905">
        <v>299.03899999999999</v>
      </c>
      <c r="S9905">
        <v>2020</v>
      </c>
      <c r="T9905">
        <v>3</v>
      </c>
      <c r="U9905">
        <v>10</v>
      </c>
    </row>
    <row r="9906" spans="1:21" x14ac:dyDescent="0.3">
      <c r="A9906" s="5" t="s">
        <v>168</v>
      </c>
      <c r="B9906" s="5" t="s">
        <v>206</v>
      </c>
      <c r="C9906" s="5" t="s">
        <v>112</v>
      </c>
      <c r="D9906" s="5" t="s">
        <v>497</v>
      </c>
      <c r="E9906" s="5" t="s">
        <v>172</v>
      </c>
      <c r="F9906" s="6">
        <v>43896</v>
      </c>
      <c r="G9906" s="5" t="s">
        <v>148</v>
      </c>
      <c r="H9906" s="5" t="s">
        <v>308</v>
      </c>
      <c r="I9906">
        <v>43726</v>
      </c>
      <c r="J9906">
        <v>170</v>
      </c>
      <c r="K9906">
        <v>135</v>
      </c>
      <c r="L9906">
        <v>1</v>
      </c>
      <c r="M9906">
        <v>4320</v>
      </c>
      <c r="N9906">
        <v>3072.9639999999999</v>
      </c>
      <c r="O9906">
        <v>3072.9639999999999</v>
      </c>
      <c r="P9906">
        <v>135</v>
      </c>
      <c r="Q9906">
        <v>32</v>
      </c>
      <c r="R9906">
        <v>1247.0360000000001</v>
      </c>
      <c r="S9906">
        <v>2020</v>
      </c>
      <c r="T9906">
        <v>3</v>
      </c>
      <c r="U9906">
        <v>10</v>
      </c>
    </row>
    <row r="9907" spans="1:21" x14ac:dyDescent="0.3">
      <c r="A9907" s="5" t="s">
        <v>168</v>
      </c>
      <c r="B9907" s="5" t="s">
        <v>206</v>
      </c>
      <c r="C9907" s="5" t="s">
        <v>112</v>
      </c>
      <c r="D9907" s="5" t="s">
        <v>497</v>
      </c>
      <c r="E9907" s="5" t="s">
        <v>172</v>
      </c>
      <c r="F9907" s="6">
        <v>43896</v>
      </c>
      <c r="G9907" s="5" t="s">
        <v>148</v>
      </c>
      <c r="H9907" s="5" t="s">
        <v>226</v>
      </c>
      <c r="I9907">
        <v>43726</v>
      </c>
      <c r="J9907">
        <v>170</v>
      </c>
      <c r="K9907">
        <v>356</v>
      </c>
      <c r="L9907">
        <v>3</v>
      </c>
      <c r="M9907">
        <v>11392</v>
      </c>
      <c r="N9907">
        <v>9218.8919999999998</v>
      </c>
      <c r="O9907">
        <v>3072.9639999999999</v>
      </c>
      <c r="P9907">
        <v>118.66666666666667</v>
      </c>
      <c r="Q9907">
        <v>32</v>
      </c>
      <c r="R9907">
        <v>2173.1080000000002</v>
      </c>
      <c r="S9907">
        <v>2020</v>
      </c>
      <c r="T9907">
        <v>3</v>
      </c>
      <c r="U9907">
        <v>10</v>
      </c>
    </row>
    <row r="9908" spans="1:21" x14ac:dyDescent="0.3">
      <c r="A9908" s="5" t="s">
        <v>168</v>
      </c>
      <c r="B9908" s="5" t="s">
        <v>206</v>
      </c>
      <c r="C9908" s="5" t="s">
        <v>112</v>
      </c>
      <c r="D9908" s="5" t="s">
        <v>497</v>
      </c>
      <c r="E9908" s="5" t="s">
        <v>172</v>
      </c>
      <c r="F9908" s="6">
        <v>43896</v>
      </c>
      <c r="G9908" s="5" t="s">
        <v>148</v>
      </c>
      <c r="H9908" s="5" t="s">
        <v>191</v>
      </c>
      <c r="I9908">
        <v>43726</v>
      </c>
      <c r="J9908">
        <v>170</v>
      </c>
      <c r="K9908">
        <v>598</v>
      </c>
      <c r="L9908">
        <v>5</v>
      </c>
      <c r="M9908">
        <v>19136</v>
      </c>
      <c r="N9908">
        <v>15364.821</v>
      </c>
      <c r="O9908">
        <v>3072.9639999999999</v>
      </c>
      <c r="P9908">
        <v>119.6</v>
      </c>
      <c r="Q9908">
        <v>32</v>
      </c>
      <c r="R9908">
        <v>3771.1790000000001</v>
      </c>
      <c r="S9908">
        <v>2020</v>
      </c>
      <c r="T9908">
        <v>3</v>
      </c>
      <c r="U9908">
        <v>10</v>
      </c>
    </row>
    <row r="9909" spans="1:21" x14ac:dyDescent="0.3">
      <c r="A9909" s="5" t="s">
        <v>168</v>
      </c>
      <c r="B9909" s="5" t="s">
        <v>206</v>
      </c>
      <c r="C9909" s="5" t="s">
        <v>112</v>
      </c>
      <c r="D9909" s="5" t="s">
        <v>497</v>
      </c>
      <c r="E9909" s="5" t="s">
        <v>172</v>
      </c>
      <c r="F9909" s="6">
        <v>43896</v>
      </c>
      <c r="G9909" s="5" t="s">
        <v>148</v>
      </c>
      <c r="H9909" s="5" t="s">
        <v>187</v>
      </c>
      <c r="I9909">
        <v>43726</v>
      </c>
      <c r="J9909">
        <v>170</v>
      </c>
      <c r="K9909">
        <v>520</v>
      </c>
      <c r="L9909">
        <v>4</v>
      </c>
      <c r="M9909">
        <v>16640</v>
      </c>
      <c r="N9909">
        <v>12291.857</v>
      </c>
      <c r="O9909">
        <v>3072.9639999999999</v>
      </c>
      <c r="P9909">
        <v>130</v>
      </c>
      <c r="Q9909">
        <v>32</v>
      </c>
      <c r="R9909">
        <v>4348.143</v>
      </c>
      <c r="S9909">
        <v>2020</v>
      </c>
      <c r="T9909">
        <v>3</v>
      </c>
      <c r="U9909">
        <v>10</v>
      </c>
    </row>
    <row r="9910" spans="1:21" x14ac:dyDescent="0.3">
      <c r="A9910" s="5" t="s">
        <v>168</v>
      </c>
      <c r="B9910" s="5" t="s">
        <v>206</v>
      </c>
      <c r="C9910" s="5" t="s">
        <v>112</v>
      </c>
      <c r="D9910" s="5" t="s">
        <v>497</v>
      </c>
      <c r="E9910" s="5" t="s">
        <v>172</v>
      </c>
      <c r="F9910" s="6">
        <v>43896</v>
      </c>
      <c r="G9910" s="5" t="s">
        <v>148</v>
      </c>
      <c r="H9910" s="5" t="s">
        <v>321</v>
      </c>
      <c r="I9910">
        <v>43726</v>
      </c>
      <c r="J9910">
        <v>170</v>
      </c>
      <c r="K9910">
        <v>384</v>
      </c>
      <c r="L9910">
        <v>3</v>
      </c>
      <c r="M9910">
        <v>12096</v>
      </c>
      <c r="N9910">
        <v>9218.8919999999998</v>
      </c>
      <c r="O9910">
        <v>3072.9639999999999</v>
      </c>
      <c r="P9910">
        <v>128</v>
      </c>
      <c r="Q9910">
        <v>31.5</v>
      </c>
      <c r="R9910">
        <v>2877.1080000000002</v>
      </c>
      <c r="S9910">
        <v>2020</v>
      </c>
      <c r="T9910">
        <v>3</v>
      </c>
      <c r="U9910">
        <v>10</v>
      </c>
    </row>
    <row r="9911" spans="1:21" x14ac:dyDescent="0.3">
      <c r="A9911" s="5" t="s">
        <v>168</v>
      </c>
      <c r="B9911" s="5" t="s">
        <v>206</v>
      </c>
      <c r="C9911" s="5" t="s">
        <v>112</v>
      </c>
      <c r="D9911" s="5" t="s">
        <v>497</v>
      </c>
      <c r="E9911" s="5" t="s">
        <v>172</v>
      </c>
      <c r="F9911" s="6">
        <v>43896</v>
      </c>
      <c r="G9911" s="5" t="s">
        <v>148</v>
      </c>
      <c r="H9911" s="5" t="s">
        <v>284</v>
      </c>
      <c r="I9911">
        <v>43726</v>
      </c>
      <c r="J9911">
        <v>170</v>
      </c>
      <c r="K9911">
        <v>353</v>
      </c>
      <c r="L9911">
        <v>3</v>
      </c>
      <c r="M9911">
        <v>11296</v>
      </c>
      <c r="N9911">
        <v>9218.8919999999998</v>
      </c>
      <c r="O9911">
        <v>3072.9639999999999</v>
      </c>
      <c r="P9911">
        <v>117.66666666666667</v>
      </c>
      <c r="Q9911">
        <v>32</v>
      </c>
      <c r="R9911">
        <v>2077.1080000000002</v>
      </c>
      <c r="S9911">
        <v>2020</v>
      </c>
      <c r="T9911">
        <v>3</v>
      </c>
      <c r="U9911">
        <v>10</v>
      </c>
    </row>
    <row r="9912" spans="1:21" x14ac:dyDescent="0.3">
      <c r="A9912" s="5" t="s">
        <v>168</v>
      </c>
      <c r="B9912" s="5" t="s">
        <v>206</v>
      </c>
      <c r="C9912" s="5" t="s">
        <v>112</v>
      </c>
      <c r="D9912" s="5" t="s">
        <v>497</v>
      </c>
      <c r="E9912" s="5" t="s">
        <v>172</v>
      </c>
      <c r="F9912" s="6">
        <v>43896</v>
      </c>
      <c r="G9912" s="5" t="s">
        <v>148</v>
      </c>
      <c r="H9912" s="5" t="s">
        <v>181</v>
      </c>
      <c r="I9912">
        <v>43726</v>
      </c>
      <c r="J9912">
        <v>170</v>
      </c>
      <c r="K9912">
        <v>256</v>
      </c>
      <c r="L9912">
        <v>2</v>
      </c>
      <c r="M9912">
        <v>8192</v>
      </c>
      <c r="N9912">
        <v>6145.9279999999999</v>
      </c>
      <c r="O9912">
        <v>3072.9639999999999</v>
      </c>
      <c r="P9912">
        <v>128</v>
      </c>
      <c r="Q9912">
        <v>32</v>
      </c>
      <c r="R9912">
        <v>2046.0719999999999</v>
      </c>
      <c r="S9912">
        <v>2020</v>
      </c>
      <c r="T9912">
        <v>3</v>
      </c>
      <c r="U9912">
        <v>10</v>
      </c>
    </row>
    <row r="9913" spans="1:21" x14ac:dyDescent="0.3">
      <c r="A9913" s="5" t="s">
        <v>168</v>
      </c>
      <c r="B9913" s="5" t="s">
        <v>206</v>
      </c>
      <c r="C9913" s="5" t="s">
        <v>112</v>
      </c>
      <c r="D9913" s="5" t="s">
        <v>497</v>
      </c>
      <c r="E9913" s="5" t="s">
        <v>172</v>
      </c>
      <c r="F9913" s="6">
        <v>43896</v>
      </c>
      <c r="G9913" s="5" t="s">
        <v>148</v>
      </c>
      <c r="H9913" s="5" t="s">
        <v>183</v>
      </c>
      <c r="I9913">
        <v>43726</v>
      </c>
      <c r="J9913">
        <v>170</v>
      </c>
      <c r="K9913">
        <v>360</v>
      </c>
      <c r="L9913">
        <v>3</v>
      </c>
      <c r="M9913">
        <v>11520</v>
      </c>
      <c r="N9913">
        <v>9218.8919999999998</v>
      </c>
      <c r="O9913">
        <v>3072.9639999999999</v>
      </c>
      <c r="P9913">
        <v>120</v>
      </c>
      <c r="Q9913">
        <v>32</v>
      </c>
      <c r="R9913">
        <v>2301.1080000000002</v>
      </c>
      <c r="S9913">
        <v>2020</v>
      </c>
      <c r="T9913">
        <v>3</v>
      </c>
      <c r="U9913">
        <v>10</v>
      </c>
    </row>
    <row r="9914" spans="1:21" x14ac:dyDescent="0.3">
      <c r="A9914" s="5" t="s">
        <v>168</v>
      </c>
      <c r="B9914" s="5" t="s">
        <v>206</v>
      </c>
      <c r="C9914" s="5" t="s">
        <v>112</v>
      </c>
      <c r="D9914" s="5" t="s">
        <v>497</v>
      </c>
      <c r="E9914" s="5" t="s">
        <v>172</v>
      </c>
      <c r="F9914" s="6">
        <v>43896</v>
      </c>
      <c r="G9914" s="5" t="s">
        <v>148</v>
      </c>
      <c r="H9914" s="5" t="s">
        <v>246</v>
      </c>
      <c r="I9914">
        <v>43726</v>
      </c>
      <c r="J9914">
        <v>170</v>
      </c>
      <c r="K9914">
        <v>448</v>
      </c>
      <c r="L9914">
        <v>4</v>
      </c>
      <c r="M9914">
        <v>14336</v>
      </c>
      <c r="N9914">
        <v>12291.857</v>
      </c>
      <c r="O9914">
        <v>3072.9639999999999</v>
      </c>
      <c r="P9914">
        <v>112</v>
      </c>
      <c r="Q9914">
        <v>32</v>
      </c>
      <c r="R9914">
        <v>2044.143</v>
      </c>
      <c r="S9914">
        <v>2020</v>
      </c>
      <c r="T9914">
        <v>3</v>
      </c>
      <c r="U9914">
        <v>10</v>
      </c>
    </row>
    <row r="9915" spans="1:21" x14ac:dyDescent="0.3">
      <c r="A9915" s="5" t="s">
        <v>168</v>
      </c>
      <c r="B9915" s="5" t="s">
        <v>206</v>
      </c>
      <c r="C9915" s="5" t="s">
        <v>112</v>
      </c>
      <c r="D9915" s="5" t="s">
        <v>497</v>
      </c>
      <c r="E9915" s="5" t="s">
        <v>172</v>
      </c>
      <c r="F9915" s="6">
        <v>43896</v>
      </c>
      <c r="G9915" s="5" t="s">
        <v>148</v>
      </c>
      <c r="H9915" s="5" t="s">
        <v>269</v>
      </c>
      <c r="I9915">
        <v>43726</v>
      </c>
      <c r="J9915">
        <v>170</v>
      </c>
      <c r="K9915">
        <v>660</v>
      </c>
      <c r="L9915">
        <v>6</v>
      </c>
      <c r="M9915">
        <v>20790</v>
      </c>
      <c r="N9915">
        <v>18437.785</v>
      </c>
      <c r="O9915">
        <v>3072.9639999999999</v>
      </c>
      <c r="P9915">
        <v>110</v>
      </c>
      <c r="Q9915">
        <v>31.5</v>
      </c>
      <c r="R9915">
        <v>2352.2150000000001</v>
      </c>
      <c r="S9915">
        <v>2020</v>
      </c>
      <c r="T9915">
        <v>3</v>
      </c>
      <c r="U9915">
        <v>10</v>
      </c>
    </row>
    <row r="9916" spans="1:21" x14ac:dyDescent="0.3">
      <c r="A9916" s="5" t="s">
        <v>168</v>
      </c>
      <c r="B9916" s="5" t="s">
        <v>206</v>
      </c>
      <c r="C9916" s="5" t="s">
        <v>112</v>
      </c>
      <c r="D9916" s="5" t="s">
        <v>497</v>
      </c>
      <c r="E9916" s="5" t="s">
        <v>172</v>
      </c>
      <c r="F9916" s="6">
        <v>43896</v>
      </c>
      <c r="G9916" s="5" t="s">
        <v>148</v>
      </c>
      <c r="H9916" s="5" t="s">
        <v>190</v>
      </c>
      <c r="I9916">
        <v>43726</v>
      </c>
      <c r="J9916">
        <v>170</v>
      </c>
      <c r="K9916">
        <v>114</v>
      </c>
      <c r="L9916">
        <v>1</v>
      </c>
      <c r="M9916">
        <v>3648</v>
      </c>
      <c r="N9916">
        <v>3072.9639999999999</v>
      </c>
      <c r="O9916">
        <v>3072.9639999999999</v>
      </c>
      <c r="P9916">
        <v>114</v>
      </c>
      <c r="Q9916">
        <v>32</v>
      </c>
      <c r="R9916">
        <v>575.03599999999994</v>
      </c>
      <c r="S9916">
        <v>2020</v>
      </c>
      <c r="T9916">
        <v>3</v>
      </c>
      <c r="U9916">
        <v>10</v>
      </c>
    </row>
    <row r="9917" spans="1:21" x14ac:dyDescent="0.3">
      <c r="A9917" s="5" t="s">
        <v>168</v>
      </c>
      <c r="B9917" s="5" t="s">
        <v>206</v>
      </c>
      <c r="C9917" s="5" t="s">
        <v>112</v>
      </c>
      <c r="D9917" s="5" t="s">
        <v>497</v>
      </c>
      <c r="E9917" s="5" t="s">
        <v>172</v>
      </c>
      <c r="F9917" s="6">
        <v>43896</v>
      </c>
      <c r="G9917" s="5" t="s">
        <v>148</v>
      </c>
      <c r="H9917" s="5" t="s">
        <v>190</v>
      </c>
      <c r="I9917">
        <v>43726</v>
      </c>
      <c r="J9917">
        <v>170</v>
      </c>
      <c r="K9917">
        <v>105</v>
      </c>
      <c r="L9917">
        <v>1</v>
      </c>
      <c r="M9917">
        <v>3360</v>
      </c>
      <c r="N9917">
        <v>3072.9639999999999</v>
      </c>
      <c r="O9917">
        <v>3072.9639999999999</v>
      </c>
      <c r="P9917">
        <v>105</v>
      </c>
      <c r="Q9917">
        <v>32</v>
      </c>
      <c r="R9917">
        <v>287.036</v>
      </c>
      <c r="S9917">
        <v>2020</v>
      </c>
      <c r="T9917">
        <v>3</v>
      </c>
      <c r="U9917">
        <v>10</v>
      </c>
    </row>
    <row r="9918" spans="1:21" x14ac:dyDescent="0.3">
      <c r="A9918" s="5" t="s">
        <v>168</v>
      </c>
      <c r="B9918" s="5" t="s">
        <v>206</v>
      </c>
      <c r="C9918" s="5" t="s">
        <v>112</v>
      </c>
      <c r="D9918" s="5" t="s">
        <v>497</v>
      </c>
      <c r="E9918" s="5" t="s">
        <v>172</v>
      </c>
      <c r="F9918" s="6">
        <v>43896</v>
      </c>
      <c r="G9918" s="5" t="s">
        <v>148</v>
      </c>
      <c r="H9918" s="5" t="s">
        <v>498</v>
      </c>
      <c r="I9918">
        <v>43726</v>
      </c>
      <c r="J9918">
        <v>170</v>
      </c>
      <c r="K9918">
        <v>592</v>
      </c>
      <c r="L9918">
        <v>5</v>
      </c>
      <c r="M9918">
        <v>18944</v>
      </c>
      <c r="N9918">
        <v>15364.821</v>
      </c>
      <c r="O9918">
        <v>3072.9639999999999</v>
      </c>
      <c r="P9918">
        <v>118.4</v>
      </c>
      <c r="Q9918">
        <v>32</v>
      </c>
      <c r="R9918">
        <v>3579.1790000000001</v>
      </c>
      <c r="S9918">
        <v>2020</v>
      </c>
      <c r="T9918">
        <v>3</v>
      </c>
      <c r="U9918">
        <v>10</v>
      </c>
    </row>
    <row r="9919" spans="1:21" x14ac:dyDescent="0.3">
      <c r="A9919" s="5" t="s">
        <v>168</v>
      </c>
      <c r="B9919" s="5" t="s">
        <v>206</v>
      </c>
      <c r="C9919" s="5" t="s">
        <v>112</v>
      </c>
      <c r="D9919" s="5" t="s">
        <v>497</v>
      </c>
      <c r="E9919" s="5" t="s">
        <v>172</v>
      </c>
      <c r="F9919" s="6">
        <v>43896</v>
      </c>
      <c r="G9919" s="5" t="s">
        <v>148</v>
      </c>
      <c r="H9919" s="5" t="s">
        <v>190</v>
      </c>
      <c r="I9919">
        <v>43726</v>
      </c>
      <c r="J9919">
        <v>170</v>
      </c>
      <c r="K9919">
        <v>120</v>
      </c>
      <c r="L9919">
        <v>1</v>
      </c>
      <c r="M9919">
        <v>3840</v>
      </c>
      <c r="N9919">
        <v>3072.9639999999999</v>
      </c>
      <c r="O9919">
        <v>3072.9639999999999</v>
      </c>
      <c r="P9919">
        <v>120</v>
      </c>
      <c r="Q9919">
        <v>32</v>
      </c>
      <c r="R9919">
        <v>767.03599999999994</v>
      </c>
      <c r="S9919">
        <v>2020</v>
      </c>
      <c r="T9919">
        <v>3</v>
      </c>
      <c r="U9919">
        <v>10</v>
      </c>
    </row>
    <row r="9920" spans="1:21" x14ac:dyDescent="0.3">
      <c r="A9920" s="5" t="s">
        <v>168</v>
      </c>
      <c r="B9920" s="5" t="s">
        <v>206</v>
      </c>
      <c r="C9920" s="5" t="s">
        <v>111</v>
      </c>
      <c r="D9920" s="5" t="s">
        <v>490</v>
      </c>
      <c r="E9920" s="5" t="s">
        <v>172</v>
      </c>
      <c r="F9920" s="6">
        <v>43899</v>
      </c>
      <c r="G9920" s="5" t="s">
        <v>148</v>
      </c>
      <c r="H9920" s="5" t="s">
        <v>190</v>
      </c>
      <c r="I9920">
        <v>43721</v>
      </c>
      <c r="J9920">
        <v>178</v>
      </c>
      <c r="K9920">
        <v>120</v>
      </c>
      <c r="L9920">
        <v>1</v>
      </c>
      <c r="M9920">
        <v>3840</v>
      </c>
      <c r="N9920">
        <v>3028.9609999999998</v>
      </c>
      <c r="O9920">
        <v>3028.9609999999998</v>
      </c>
      <c r="P9920">
        <v>120</v>
      </c>
      <c r="Q9920">
        <v>32</v>
      </c>
      <c r="R9920">
        <v>811.03899999999999</v>
      </c>
      <c r="S9920">
        <v>2020</v>
      </c>
      <c r="T9920">
        <v>3</v>
      </c>
      <c r="U9920">
        <v>11</v>
      </c>
    </row>
    <row r="9921" spans="1:21" x14ac:dyDescent="0.3">
      <c r="A9921" s="5" t="s">
        <v>168</v>
      </c>
      <c r="B9921" s="5" t="s">
        <v>206</v>
      </c>
      <c r="C9921" s="5" t="s">
        <v>111</v>
      </c>
      <c r="D9921" s="5" t="s">
        <v>490</v>
      </c>
      <c r="E9921" s="5" t="s">
        <v>227</v>
      </c>
      <c r="F9921" s="6">
        <v>43899</v>
      </c>
      <c r="G9921" s="5" t="s">
        <v>148</v>
      </c>
      <c r="H9921" s="5" t="s">
        <v>186</v>
      </c>
      <c r="I9921">
        <v>43721</v>
      </c>
      <c r="J9921">
        <v>178</v>
      </c>
      <c r="K9921">
        <v>-110</v>
      </c>
      <c r="L9921">
        <v>-2</v>
      </c>
      <c r="M9921">
        <v>-3520</v>
      </c>
      <c r="N9921">
        <v>-6057.9210000000003</v>
      </c>
      <c r="O9921">
        <v>-3028.9609999999998</v>
      </c>
      <c r="P9921">
        <v>55</v>
      </c>
      <c r="Q9921">
        <v>32</v>
      </c>
      <c r="R9921">
        <v>2537.9209999999998</v>
      </c>
      <c r="S9921">
        <v>2020</v>
      </c>
      <c r="T9921">
        <v>3</v>
      </c>
      <c r="U9921">
        <v>11</v>
      </c>
    </row>
    <row r="9922" spans="1:21" x14ac:dyDescent="0.3">
      <c r="A9922" s="5" t="s">
        <v>168</v>
      </c>
      <c r="B9922" s="5" t="s">
        <v>206</v>
      </c>
      <c r="C9922" s="5" t="s">
        <v>111</v>
      </c>
      <c r="D9922" s="5" t="s">
        <v>490</v>
      </c>
      <c r="E9922" s="5" t="s">
        <v>172</v>
      </c>
      <c r="F9922" s="6">
        <v>43899</v>
      </c>
      <c r="G9922" s="5" t="s">
        <v>148</v>
      </c>
      <c r="H9922" s="5" t="s">
        <v>186</v>
      </c>
      <c r="I9922">
        <v>43721</v>
      </c>
      <c r="J9922">
        <v>178</v>
      </c>
      <c r="K9922">
        <v>110</v>
      </c>
      <c r="L9922">
        <v>1</v>
      </c>
      <c r="M9922">
        <v>3520</v>
      </c>
      <c r="N9922">
        <v>3028.9609999999998</v>
      </c>
      <c r="O9922">
        <v>3028.9609999999998</v>
      </c>
      <c r="P9922">
        <v>110</v>
      </c>
      <c r="Q9922">
        <v>32</v>
      </c>
      <c r="R9922">
        <v>491.03899999999999</v>
      </c>
      <c r="S9922">
        <v>2020</v>
      </c>
      <c r="T9922">
        <v>3</v>
      </c>
      <c r="U9922">
        <v>11</v>
      </c>
    </row>
    <row r="9923" spans="1:21" x14ac:dyDescent="0.3">
      <c r="A9923" s="5" t="s">
        <v>168</v>
      </c>
      <c r="B9923" s="5" t="s">
        <v>206</v>
      </c>
      <c r="C9923" s="5" t="s">
        <v>111</v>
      </c>
      <c r="D9923" s="5" t="s">
        <v>490</v>
      </c>
      <c r="E9923" s="5" t="s">
        <v>172</v>
      </c>
      <c r="F9923" s="6">
        <v>43899</v>
      </c>
      <c r="G9923" s="5" t="s">
        <v>148</v>
      </c>
      <c r="H9923" s="5" t="s">
        <v>203</v>
      </c>
      <c r="I9923">
        <v>43721</v>
      </c>
      <c r="J9923">
        <v>178</v>
      </c>
      <c r="K9923">
        <v>110</v>
      </c>
      <c r="L9923">
        <v>1</v>
      </c>
      <c r="M9923">
        <v>3520</v>
      </c>
      <c r="N9923">
        <v>3028.9609999999998</v>
      </c>
      <c r="O9923">
        <v>3028.9609999999998</v>
      </c>
      <c r="P9923">
        <v>110</v>
      </c>
      <c r="Q9923">
        <v>32</v>
      </c>
      <c r="R9923">
        <v>491.03899999999999</v>
      </c>
      <c r="S9923">
        <v>2020</v>
      </c>
      <c r="T9923">
        <v>3</v>
      </c>
      <c r="U9923">
        <v>11</v>
      </c>
    </row>
    <row r="9924" spans="1:21" x14ac:dyDescent="0.3">
      <c r="A9924" s="5" t="s">
        <v>168</v>
      </c>
      <c r="B9924" s="5" t="s">
        <v>206</v>
      </c>
      <c r="C9924" s="5" t="s">
        <v>111</v>
      </c>
      <c r="D9924" s="5" t="s">
        <v>490</v>
      </c>
      <c r="E9924" s="5" t="s">
        <v>172</v>
      </c>
      <c r="F9924" s="6">
        <v>43899</v>
      </c>
      <c r="G9924" s="5" t="s">
        <v>148</v>
      </c>
      <c r="H9924" s="5" t="s">
        <v>311</v>
      </c>
      <c r="I9924">
        <v>43721</v>
      </c>
      <c r="J9924">
        <v>178</v>
      </c>
      <c r="K9924">
        <v>478</v>
      </c>
      <c r="L9924">
        <v>4</v>
      </c>
      <c r="M9924">
        <v>15057</v>
      </c>
      <c r="N9924">
        <v>12115.842000000001</v>
      </c>
      <c r="O9924">
        <v>3028.9609999999998</v>
      </c>
      <c r="P9924">
        <v>119.5</v>
      </c>
      <c r="Q9924">
        <v>31.5</v>
      </c>
      <c r="R9924">
        <v>2941.1579999999999</v>
      </c>
      <c r="S9924">
        <v>2020</v>
      </c>
      <c r="T9924">
        <v>3</v>
      </c>
      <c r="U9924">
        <v>11</v>
      </c>
    </row>
    <row r="9925" spans="1:21" x14ac:dyDescent="0.3">
      <c r="A9925" s="5" t="s">
        <v>168</v>
      </c>
      <c r="B9925" s="5" t="s">
        <v>206</v>
      </c>
      <c r="C9925" s="5" t="s">
        <v>111</v>
      </c>
      <c r="D9925" s="5" t="s">
        <v>490</v>
      </c>
      <c r="E9925" s="5" t="s">
        <v>172</v>
      </c>
      <c r="F9925" s="6">
        <v>43899</v>
      </c>
      <c r="G9925" s="5" t="s">
        <v>148</v>
      </c>
      <c r="H9925" s="5" t="s">
        <v>200</v>
      </c>
      <c r="I9925">
        <v>43721</v>
      </c>
      <c r="J9925">
        <v>178</v>
      </c>
      <c r="K9925">
        <v>734</v>
      </c>
      <c r="L9925">
        <v>6</v>
      </c>
      <c r="M9925">
        <v>23121</v>
      </c>
      <c r="N9925">
        <v>18173.762999999999</v>
      </c>
      <c r="O9925">
        <v>3028.9609999999998</v>
      </c>
      <c r="P9925">
        <v>122.33333333333333</v>
      </c>
      <c r="Q9925">
        <v>31.5</v>
      </c>
      <c r="R9925">
        <v>4947.2370000000001</v>
      </c>
      <c r="S9925">
        <v>2020</v>
      </c>
      <c r="T9925">
        <v>3</v>
      </c>
      <c r="U9925">
        <v>11</v>
      </c>
    </row>
    <row r="9926" spans="1:21" x14ac:dyDescent="0.3">
      <c r="A9926" s="5" t="s">
        <v>168</v>
      </c>
      <c r="B9926" s="5" t="s">
        <v>206</v>
      </c>
      <c r="C9926" s="5" t="s">
        <v>111</v>
      </c>
      <c r="D9926" s="5" t="s">
        <v>490</v>
      </c>
      <c r="E9926" s="5" t="s">
        <v>172</v>
      </c>
      <c r="F9926" s="6">
        <v>43899</v>
      </c>
      <c r="G9926" s="5" t="s">
        <v>148</v>
      </c>
      <c r="H9926" s="5" t="s">
        <v>199</v>
      </c>
      <c r="I9926">
        <v>43721</v>
      </c>
      <c r="J9926">
        <v>178</v>
      </c>
      <c r="K9926">
        <v>502</v>
      </c>
      <c r="L9926">
        <v>4</v>
      </c>
      <c r="M9926">
        <v>15813</v>
      </c>
      <c r="N9926">
        <v>12115.842000000001</v>
      </c>
      <c r="O9926">
        <v>3028.9609999999998</v>
      </c>
      <c r="P9926">
        <v>125.5</v>
      </c>
      <c r="Q9926">
        <v>31.5</v>
      </c>
      <c r="R9926">
        <v>3697.1579999999999</v>
      </c>
      <c r="S9926">
        <v>2020</v>
      </c>
      <c r="T9926">
        <v>3</v>
      </c>
      <c r="U9926">
        <v>11</v>
      </c>
    </row>
    <row r="9927" spans="1:21" x14ac:dyDescent="0.3">
      <c r="A9927" s="5" t="s">
        <v>168</v>
      </c>
      <c r="B9927" s="5" t="s">
        <v>206</v>
      </c>
      <c r="C9927" s="5" t="s">
        <v>111</v>
      </c>
      <c r="D9927" s="5" t="s">
        <v>490</v>
      </c>
      <c r="E9927" s="5" t="s">
        <v>172</v>
      </c>
      <c r="F9927" s="6">
        <v>43899</v>
      </c>
      <c r="G9927" s="5" t="s">
        <v>148</v>
      </c>
      <c r="H9927" s="5" t="s">
        <v>305</v>
      </c>
      <c r="I9927">
        <v>43721</v>
      </c>
      <c r="J9927">
        <v>178</v>
      </c>
      <c r="K9927">
        <v>350</v>
      </c>
      <c r="L9927">
        <v>3</v>
      </c>
      <c r="M9927">
        <v>11025</v>
      </c>
      <c r="N9927">
        <v>9086.8819999999996</v>
      </c>
      <c r="O9927">
        <v>3028.9609999999998</v>
      </c>
      <c r="P9927">
        <v>116.66666666666667</v>
      </c>
      <c r="Q9927">
        <v>31.5</v>
      </c>
      <c r="R9927">
        <v>1938.1179999999999</v>
      </c>
      <c r="S9927">
        <v>2020</v>
      </c>
      <c r="T9927">
        <v>3</v>
      </c>
      <c r="U9927">
        <v>11</v>
      </c>
    </row>
    <row r="9928" spans="1:21" x14ac:dyDescent="0.3">
      <c r="A9928" s="5" t="s">
        <v>168</v>
      </c>
      <c r="B9928" s="5" t="s">
        <v>206</v>
      </c>
      <c r="C9928" s="5" t="s">
        <v>111</v>
      </c>
      <c r="D9928" s="5" t="s">
        <v>490</v>
      </c>
      <c r="E9928" s="5" t="s">
        <v>172</v>
      </c>
      <c r="F9928" s="6">
        <v>43899</v>
      </c>
      <c r="G9928" s="5" t="s">
        <v>148</v>
      </c>
      <c r="H9928" s="5" t="s">
        <v>215</v>
      </c>
      <c r="I9928">
        <v>43721</v>
      </c>
      <c r="J9928">
        <v>178</v>
      </c>
      <c r="K9928">
        <v>342</v>
      </c>
      <c r="L9928">
        <v>3</v>
      </c>
      <c r="M9928">
        <v>10773</v>
      </c>
      <c r="N9928">
        <v>9086.8819999999996</v>
      </c>
      <c r="O9928">
        <v>3028.9609999999998</v>
      </c>
      <c r="P9928">
        <v>114</v>
      </c>
      <c r="Q9928">
        <v>31.5</v>
      </c>
      <c r="R9928">
        <v>1686.1179999999999</v>
      </c>
      <c r="S9928">
        <v>2020</v>
      </c>
      <c r="T9928">
        <v>3</v>
      </c>
      <c r="U9928">
        <v>11</v>
      </c>
    </row>
    <row r="9929" spans="1:21" x14ac:dyDescent="0.3">
      <c r="A9929" s="5" t="s">
        <v>168</v>
      </c>
      <c r="B9929" s="5" t="s">
        <v>206</v>
      </c>
      <c r="C9929" s="5" t="s">
        <v>112</v>
      </c>
      <c r="D9929" s="5" t="s">
        <v>497</v>
      </c>
      <c r="E9929" s="5" t="s">
        <v>227</v>
      </c>
      <c r="F9929" s="6">
        <v>43899</v>
      </c>
      <c r="G9929" s="5" t="s">
        <v>148</v>
      </c>
      <c r="H9929" s="5" t="s">
        <v>190</v>
      </c>
      <c r="I9929">
        <v>43726</v>
      </c>
      <c r="J9929">
        <v>173</v>
      </c>
      <c r="K9929">
        <v>-120</v>
      </c>
      <c r="L9929">
        <v>-1</v>
      </c>
      <c r="M9929">
        <v>-3840</v>
      </c>
      <c r="N9929">
        <v>-3072.9639999999999</v>
      </c>
      <c r="O9929">
        <v>-3072.9639999999999</v>
      </c>
      <c r="P9929">
        <v>120</v>
      </c>
      <c r="Q9929">
        <v>32</v>
      </c>
      <c r="R9929">
        <v>-767.03599999999994</v>
      </c>
      <c r="S9929">
        <v>2020</v>
      </c>
      <c r="T9929">
        <v>3</v>
      </c>
      <c r="U9929">
        <v>11</v>
      </c>
    </row>
    <row r="9930" spans="1:21" x14ac:dyDescent="0.3">
      <c r="A9930" s="5" t="s">
        <v>168</v>
      </c>
      <c r="B9930" s="5" t="s">
        <v>169</v>
      </c>
      <c r="C9930" s="5" t="s">
        <v>170</v>
      </c>
      <c r="D9930" s="5" t="s">
        <v>490</v>
      </c>
      <c r="E9930" s="5" t="s">
        <v>172</v>
      </c>
      <c r="F9930" s="6">
        <v>43901</v>
      </c>
      <c r="G9930" s="5" t="s">
        <v>148</v>
      </c>
      <c r="H9930" s="5" t="s">
        <v>178</v>
      </c>
      <c r="I9930">
        <v>43721</v>
      </c>
      <c r="J9930">
        <v>180</v>
      </c>
      <c r="K9930">
        <v>104</v>
      </c>
      <c r="L9930">
        <v>1</v>
      </c>
      <c r="M9930">
        <v>3276</v>
      </c>
      <c r="N9930">
        <v>3133.4070000000002</v>
      </c>
      <c r="O9930">
        <v>3133.4070000000002</v>
      </c>
      <c r="P9930">
        <v>104</v>
      </c>
      <c r="Q9930">
        <v>31.5</v>
      </c>
      <c r="R9930">
        <v>142.59299999999999</v>
      </c>
      <c r="S9930">
        <v>2020</v>
      </c>
      <c r="T9930">
        <v>3</v>
      </c>
      <c r="U9930">
        <v>11</v>
      </c>
    </row>
    <row r="9931" spans="1:21" x14ac:dyDescent="0.3">
      <c r="A9931" s="5" t="s">
        <v>168</v>
      </c>
      <c r="B9931" s="5" t="s">
        <v>169</v>
      </c>
      <c r="C9931" s="5" t="s">
        <v>170</v>
      </c>
      <c r="D9931" s="5" t="s">
        <v>490</v>
      </c>
      <c r="E9931" s="5" t="s">
        <v>172</v>
      </c>
      <c r="F9931" s="6">
        <v>43901</v>
      </c>
      <c r="G9931" s="5" t="s">
        <v>148</v>
      </c>
      <c r="H9931" s="5" t="s">
        <v>197</v>
      </c>
      <c r="I9931">
        <v>43721</v>
      </c>
      <c r="J9931">
        <v>180</v>
      </c>
      <c r="K9931">
        <v>649.20000000000005</v>
      </c>
      <c r="L9931">
        <v>5</v>
      </c>
      <c r="M9931">
        <v>20449.8</v>
      </c>
      <c r="N9931">
        <v>15667.037</v>
      </c>
      <c r="O9931">
        <v>3133.4070000000002</v>
      </c>
      <c r="P9931">
        <v>129.84</v>
      </c>
      <c r="Q9931">
        <v>31.5</v>
      </c>
      <c r="R9931">
        <v>4782.7629999999999</v>
      </c>
      <c r="S9931">
        <v>2020</v>
      </c>
      <c r="T9931">
        <v>3</v>
      </c>
      <c r="U9931">
        <v>11</v>
      </c>
    </row>
    <row r="9932" spans="1:21" x14ac:dyDescent="0.3">
      <c r="A9932" s="5" t="s">
        <v>168</v>
      </c>
      <c r="B9932" s="5" t="s">
        <v>169</v>
      </c>
      <c r="C9932" s="5" t="s">
        <v>170</v>
      </c>
      <c r="D9932" s="5" t="s">
        <v>490</v>
      </c>
      <c r="E9932" s="5" t="s">
        <v>172</v>
      </c>
      <c r="F9932" s="6">
        <v>43901</v>
      </c>
      <c r="G9932" s="5" t="s">
        <v>148</v>
      </c>
      <c r="H9932" s="5" t="s">
        <v>311</v>
      </c>
      <c r="I9932">
        <v>43721</v>
      </c>
      <c r="J9932">
        <v>180</v>
      </c>
      <c r="K9932">
        <v>121.6</v>
      </c>
      <c r="L9932">
        <v>1</v>
      </c>
      <c r="M9932">
        <v>3830.4</v>
      </c>
      <c r="N9932">
        <v>3133.4070000000002</v>
      </c>
      <c r="O9932">
        <v>3133.4070000000002</v>
      </c>
      <c r="P9932">
        <v>121.6</v>
      </c>
      <c r="Q9932">
        <v>31.5</v>
      </c>
      <c r="R9932">
        <v>696.99300000000005</v>
      </c>
      <c r="S9932">
        <v>2020</v>
      </c>
      <c r="T9932">
        <v>3</v>
      </c>
      <c r="U9932">
        <v>11</v>
      </c>
    </row>
    <row r="9933" spans="1:21" x14ac:dyDescent="0.3">
      <c r="A9933" s="5" t="s">
        <v>168</v>
      </c>
      <c r="B9933" s="5" t="s">
        <v>169</v>
      </c>
      <c r="C9933" s="5" t="s">
        <v>170</v>
      </c>
      <c r="D9933" s="5" t="s">
        <v>490</v>
      </c>
      <c r="E9933" s="5" t="s">
        <v>172</v>
      </c>
      <c r="F9933" s="6">
        <v>43901</v>
      </c>
      <c r="G9933" s="5" t="s">
        <v>148</v>
      </c>
      <c r="H9933" s="5" t="s">
        <v>235</v>
      </c>
      <c r="I9933">
        <v>43721</v>
      </c>
      <c r="J9933">
        <v>180</v>
      </c>
      <c r="K9933">
        <v>119.2</v>
      </c>
      <c r="L9933">
        <v>1</v>
      </c>
      <c r="M9933">
        <v>3754.8</v>
      </c>
      <c r="N9933">
        <v>3133.4070000000002</v>
      </c>
      <c r="O9933">
        <v>3133.4070000000002</v>
      </c>
      <c r="P9933">
        <v>119.2</v>
      </c>
      <c r="Q9933">
        <v>31.5</v>
      </c>
      <c r="R9933">
        <v>621.39300000000003</v>
      </c>
      <c r="S9933">
        <v>2020</v>
      </c>
      <c r="T9933">
        <v>3</v>
      </c>
      <c r="U9933">
        <v>11</v>
      </c>
    </row>
    <row r="9934" spans="1:21" x14ac:dyDescent="0.3">
      <c r="A9934" s="5" t="s">
        <v>168</v>
      </c>
      <c r="B9934" s="5" t="s">
        <v>169</v>
      </c>
      <c r="C9934" s="5" t="s">
        <v>170</v>
      </c>
      <c r="D9934" s="5" t="s">
        <v>490</v>
      </c>
      <c r="E9934" s="5" t="s">
        <v>172</v>
      </c>
      <c r="F9934" s="6">
        <v>43901</v>
      </c>
      <c r="G9934" s="5" t="s">
        <v>148</v>
      </c>
      <c r="H9934" s="5" t="s">
        <v>208</v>
      </c>
      <c r="I9934">
        <v>43721</v>
      </c>
      <c r="J9934">
        <v>180</v>
      </c>
      <c r="K9934">
        <v>125</v>
      </c>
      <c r="L9934">
        <v>1</v>
      </c>
      <c r="M9934">
        <v>3500</v>
      </c>
      <c r="N9934">
        <v>3133.4070000000002</v>
      </c>
      <c r="O9934">
        <v>3133.4070000000002</v>
      </c>
      <c r="P9934">
        <v>125</v>
      </c>
      <c r="Q9934">
        <v>28</v>
      </c>
      <c r="R9934">
        <v>366.59300000000002</v>
      </c>
      <c r="S9934">
        <v>2020</v>
      </c>
      <c r="T9934">
        <v>3</v>
      </c>
      <c r="U9934">
        <v>11</v>
      </c>
    </row>
    <row r="9935" spans="1:21" x14ac:dyDescent="0.3">
      <c r="A9935" s="5" t="s">
        <v>168</v>
      </c>
      <c r="B9935" s="5" t="s">
        <v>169</v>
      </c>
      <c r="C9935" s="5" t="s">
        <v>170</v>
      </c>
      <c r="D9935" s="5" t="s">
        <v>490</v>
      </c>
      <c r="E9935" s="5" t="s">
        <v>172</v>
      </c>
      <c r="F9935" s="6">
        <v>43901</v>
      </c>
      <c r="G9935" s="5" t="s">
        <v>148</v>
      </c>
      <c r="H9935" s="5" t="s">
        <v>351</v>
      </c>
      <c r="I9935">
        <v>43721</v>
      </c>
      <c r="J9935">
        <v>180</v>
      </c>
      <c r="K9935">
        <v>284.8</v>
      </c>
      <c r="L9935">
        <v>2</v>
      </c>
      <c r="M9935">
        <v>8971.2000000000007</v>
      </c>
      <c r="N9935">
        <v>6266.8149999999996</v>
      </c>
      <c r="O9935">
        <v>3133.4070000000002</v>
      </c>
      <c r="P9935">
        <v>142.4</v>
      </c>
      <c r="Q9935">
        <v>31.5</v>
      </c>
      <c r="R9935">
        <v>2704.3850000000002</v>
      </c>
      <c r="S9935">
        <v>2020</v>
      </c>
      <c r="T9935">
        <v>3</v>
      </c>
      <c r="U9935">
        <v>11</v>
      </c>
    </row>
    <row r="9936" spans="1:21" x14ac:dyDescent="0.3">
      <c r="A9936" s="5" t="s">
        <v>168</v>
      </c>
      <c r="B9936" s="5" t="s">
        <v>169</v>
      </c>
      <c r="C9936" s="5" t="s">
        <v>170</v>
      </c>
      <c r="D9936" s="5" t="s">
        <v>490</v>
      </c>
      <c r="E9936" s="5" t="s">
        <v>172</v>
      </c>
      <c r="F9936" s="6">
        <v>43901</v>
      </c>
      <c r="G9936" s="5" t="s">
        <v>148</v>
      </c>
      <c r="H9936" s="5" t="s">
        <v>173</v>
      </c>
      <c r="I9936">
        <v>43721</v>
      </c>
      <c r="J9936">
        <v>180</v>
      </c>
      <c r="K9936">
        <v>881</v>
      </c>
      <c r="L9936">
        <v>9</v>
      </c>
      <c r="M9936">
        <v>27751.5</v>
      </c>
      <c r="N9936">
        <v>28200.667000000001</v>
      </c>
      <c r="O9936">
        <v>3133.4070000000002</v>
      </c>
      <c r="P9936">
        <v>97.888888888888886</v>
      </c>
      <c r="Q9936">
        <v>31.5</v>
      </c>
      <c r="R9936">
        <v>-449.16699999999997</v>
      </c>
      <c r="S9936">
        <v>2020</v>
      </c>
      <c r="T9936">
        <v>3</v>
      </c>
      <c r="U9936">
        <v>11</v>
      </c>
    </row>
    <row r="9937" spans="1:21" x14ac:dyDescent="0.3">
      <c r="A9937" s="5" t="s">
        <v>168</v>
      </c>
      <c r="B9937" s="5" t="s">
        <v>169</v>
      </c>
      <c r="C9937" s="5" t="s">
        <v>170</v>
      </c>
      <c r="D9937" s="5" t="s">
        <v>490</v>
      </c>
      <c r="E9937" s="5" t="s">
        <v>172</v>
      </c>
      <c r="F9937" s="6">
        <v>43901</v>
      </c>
      <c r="G9937" s="5" t="s">
        <v>148</v>
      </c>
      <c r="H9937" s="5" t="s">
        <v>173</v>
      </c>
      <c r="I9937">
        <v>43721</v>
      </c>
      <c r="J9937">
        <v>180</v>
      </c>
      <c r="K9937">
        <v>134.6</v>
      </c>
      <c r="L9937">
        <v>1</v>
      </c>
      <c r="M9937">
        <v>4239.8999999999996</v>
      </c>
      <c r="N9937">
        <v>3133.4070000000002</v>
      </c>
      <c r="O9937">
        <v>3133.4070000000002</v>
      </c>
      <c r="P9937">
        <v>134.6</v>
      </c>
      <c r="Q9937">
        <v>31.5</v>
      </c>
      <c r="R9937">
        <v>1106.4929999999999</v>
      </c>
      <c r="S9937">
        <v>2020</v>
      </c>
      <c r="T9937">
        <v>3</v>
      </c>
      <c r="U9937">
        <v>11</v>
      </c>
    </row>
    <row r="9938" spans="1:21" x14ac:dyDescent="0.3">
      <c r="A9938" s="5" t="s">
        <v>168</v>
      </c>
      <c r="B9938" s="5" t="s">
        <v>169</v>
      </c>
      <c r="C9938" s="5" t="s">
        <v>170</v>
      </c>
      <c r="D9938" s="5" t="s">
        <v>490</v>
      </c>
      <c r="E9938" s="5" t="s">
        <v>172</v>
      </c>
      <c r="F9938" s="6">
        <v>43901</v>
      </c>
      <c r="G9938" s="5" t="s">
        <v>148</v>
      </c>
      <c r="H9938" s="5" t="s">
        <v>178</v>
      </c>
      <c r="I9938">
        <v>43721</v>
      </c>
      <c r="J9938">
        <v>180</v>
      </c>
      <c r="K9938">
        <v>243.2</v>
      </c>
      <c r="L9938">
        <v>2</v>
      </c>
      <c r="M9938">
        <v>7660.8</v>
      </c>
      <c r="N9938">
        <v>6266.8149999999996</v>
      </c>
      <c r="O9938">
        <v>3133.4070000000002</v>
      </c>
      <c r="P9938">
        <v>121.6</v>
      </c>
      <c r="Q9938">
        <v>31.5</v>
      </c>
      <c r="R9938">
        <v>1393.9849999999999</v>
      </c>
      <c r="S9938">
        <v>2020</v>
      </c>
      <c r="T9938">
        <v>3</v>
      </c>
      <c r="U9938">
        <v>11</v>
      </c>
    </row>
    <row r="9939" spans="1:21" x14ac:dyDescent="0.3">
      <c r="A9939" s="5" t="s">
        <v>168</v>
      </c>
      <c r="B9939" s="5" t="s">
        <v>169</v>
      </c>
      <c r="C9939" s="5" t="s">
        <v>170</v>
      </c>
      <c r="D9939" s="5" t="s">
        <v>490</v>
      </c>
      <c r="E9939" s="5" t="s">
        <v>172</v>
      </c>
      <c r="F9939" s="6">
        <v>43901</v>
      </c>
      <c r="G9939" s="5" t="s">
        <v>148</v>
      </c>
      <c r="H9939" s="5" t="s">
        <v>311</v>
      </c>
      <c r="I9939">
        <v>43721</v>
      </c>
      <c r="J9939">
        <v>180</v>
      </c>
      <c r="K9939">
        <v>132.19999999999999</v>
      </c>
      <c r="L9939">
        <v>1</v>
      </c>
      <c r="M9939">
        <v>4164.3</v>
      </c>
      <c r="N9939">
        <v>3133.4070000000002</v>
      </c>
      <c r="O9939">
        <v>3133.4070000000002</v>
      </c>
      <c r="P9939">
        <v>132.19999999999999</v>
      </c>
      <c r="Q9939">
        <v>31.5</v>
      </c>
      <c r="R9939">
        <v>1030.893</v>
      </c>
      <c r="S9939">
        <v>2020</v>
      </c>
      <c r="T9939">
        <v>3</v>
      </c>
      <c r="U9939">
        <v>11</v>
      </c>
    </row>
    <row r="9940" spans="1:21" x14ac:dyDescent="0.3">
      <c r="A9940" s="5" t="s">
        <v>168</v>
      </c>
      <c r="B9940" s="5" t="s">
        <v>169</v>
      </c>
      <c r="C9940" s="5" t="s">
        <v>170</v>
      </c>
      <c r="D9940" s="5" t="s">
        <v>490</v>
      </c>
      <c r="E9940" s="5" t="s">
        <v>172</v>
      </c>
      <c r="F9940" s="6">
        <v>43901</v>
      </c>
      <c r="G9940" s="5" t="s">
        <v>148</v>
      </c>
      <c r="H9940" s="5" t="s">
        <v>235</v>
      </c>
      <c r="I9940">
        <v>43721</v>
      </c>
      <c r="J9940">
        <v>180</v>
      </c>
      <c r="K9940">
        <v>105.2</v>
      </c>
      <c r="L9940">
        <v>1</v>
      </c>
      <c r="M9940">
        <v>3313.8</v>
      </c>
      <c r="N9940">
        <v>3133.4070000000002</v>
      </c>
      <c r="O9940">
        <v>3133.4070000000002</v>
      </c>
      <c r="P9940">
        <v>105.2</v>
      </c>
      <c r="Q9940">
        <v>31.5</v>
      </c>
      <c r="R9940">
        <v>180.393</v>
      </c>
      <c r="S9940">
        <v>2020</v>
      </c>
      <c r="T9940">
        <v>3</v>
      </c>
      <c r="U9940">
        <v>11</v>
      </c>
    </row>
    <row r="9941" spans="1:21" x14ac:dyDescent="0.3">
      <c r="A9941" s="5" t="s">
        <v>168</v>
      </c>
      <c r="B9941" s="5" t="s">
        <v>169</v>
      </c>
      <c r="C9941" s="5" t="s">
        <v>170</v>
      </c>
      <c r="D9941" s="5" t="s">
        <v>490</v>
      </c>
      <c r="E9941" s="5" t="s">
        <v>172</v>
      </c>
      <c r="F9941" s="6">
        <v>43901</v>
      </c>
      <c r="G9941" s="5" t="s">
        <v>148</v>
      </c>
      <c r="H9941" s="5" t="s">
        <v>190</v>
      </c>
      <c r="I9941">
        <v>43721</v>
      </c>
      <c r="J9941">
        <v>180</v>
      </c>
      <c r="K9941">
        <v>125.4</v>
      </c>
      <c r="L9941">
        <v>1</v>
      </c>
      <c r="M9941">
        <v>3950.1</v>
      </c>
      <c r="N9941">
        <v>3133.4070000000002</v>
      </c>
      <c r="O9941">
        <v>3133.4070000000002</v>
      </c>
      <c r="P9941">
        <v>125.4</v>
      </c>
      <c r="Q9941">
        <v>31.5</v>
      </c>
      <c r="R9941">
        <v>816.69299999999998</v>
      </c>
      <c r="S9941">
        <v>2020</v>
      </c>
      <c r="T9941">
        <v>3</v>
      </c>
      <c r="U9941">
        <v>11</v>
      </c>
    </row>
    <row r="9942" spans="1:21" x14ac:dyDescent="0.3">
      <c r="A9942" s="5" t="s">
        <v>168</v>
      </c>
      <c r="B9942" s="5" t="s">
        <v>169</v>
      </c>
      <c r="C9942" s="5" t="s">
        <v>170</v>
      </c>
      <c r="D9942" s="5" t="s">
        <v>512</v>
      </c>
      <c r="E9942" s="5" t="s">
        <v>172</v>
      </c>
      <c r="F9942" s="6">
        <v>43901</v>
      </c>
      <c r="G9942" s="5" t="s">
        <v>148</v>
      </c>
      <c r="H9942" s="5" t="s">
        <v>173</v>
      </c>
      <c r="I9942">
        <v>43670</v>
      </c>
      <c r="J9942">
        <v>231</v>
      </c>
      <c r="K9942">
        <v>177</v>
      </c>
      <c r="L9942">
        <v>2</v>
      </c>
      <c r="M9942">
        <v>5575.5</v>
      </c>
      <c r="N9942">
        <v>4132.3649999999998</v>
      </c>
      <c r="O9942">
        <v>2066.183</v>
      </c>
      <c r="P9942">
        <v>88.5</v>
      </c>
      <c r="Q9942">
        <v>31.5</v>
      </c>
      <c r="R9942">
        <v>1443.135</v>
      </c>
      <c r="S9942">
        <v>2020</v>
      </c>
      <c r="T9942">
        <v>3</v>
      </c>
      <c r="U9942">
        <v>11</v>
      </c>
    </row>
    <row r="9943" spans="1:21" x14ac:dyDescent="0.3">
      <c r="A9943" s="5" t="s">
        <v>168</v>
      </c>
      <c r="B9943" s="5" t="s">
        <v>169</v>
      </c>
      <c r="C9943" s="5" t="s">
        <v>170</v>
      </c>
      <c r="D9943" s="5" t="s">
        <v>512</v>
      </c>
      <c r="E9943" s="5" t="s">
        <v>172</v>
      </c>
      <c r="F9943" s="6">
        <v>43901</v>
      </c>
      <c r="G9943" s="5" t="s">
        <v>148</v>
      </c>
      <c r="H9943" s="5" t="s">
        <v>173</v>
      </c>
      <c r="I9943">
        <v>43670</v>
      </c>
      <c r="J9943">
        <v>231</v>
      </c>
      <c r="K9943">
        <v>345</v>
      </c>
      <c r="L9943">
        <v>3</v>
      </c>
      <c r="M9943">
        <v>10867.5</v>
      </c>
      <c r="N9943">
        <v>6198.5479999999998</v>
      </c>
      <c r="O9943">
        <v>2066.183</v>
      </c>
      <c r="P9943">
        <v>115</v>
      </c>
      <c r="Q9943">
        <v>31.5</v>
      </c>
      <c r="R9943">
        <v>4668.9520000000002</v>
      </c>
      <c r="S9943">
        <v>2020</v>
      </c>
      <c r="T9943">
        <v>3</v>
      </c>
      <c r="U9943">
        <v>11</v>
      </c>
    </row>
    <row r="9944" spans="1:21" x14ac:dyDescent="0.3">
      <c r="A9944" s="5" t="s">
        <v>168</v>
      </c>
      <c r="B9944" s="5" t="s">
        <v>175</v>
      </c>
      <c r="C9944" s="5" t="s">
        <v>84</v>
      </c>
      <c r="D9944" s="5" t="s">
        <v>529</v>
      </c>
      <c r="E9944" s="5" t="s">
        <v>172</v>
      </c>
      <c r="F9944" s="6">
        <v>43901</v>
      </c>
      <c r="G9944" s="5" t="s">
        <v>148</v>
      </c>
      <c r="H9944" s="5" t="s">
        <v>186</v>
      </c>
      <c r="I9944">
        <v>43722</v>
      </c>
      <c r="J9944">
        <v>179</v>
      </c>
      <c r="K9944">
        <v>110</v>
      </c>
      <c r="L9944">
        <v>1</v>
      </c>
      <c r="M9944">
        <v>3410</v>
      </c>
      <c r="N9944">
        <v>2559.5459999999998</v>
      </c>
      <c r="O9944">
        <v>2559.5459999999998</v>
      </c>
      <c r="P9944">
        <v>110</v>
      </c>
      <c r="Q9944">
        <v>31</v>
      </c>
      <c r="R9944">
        <v>850.45399999999995</v>
      </c>
      <c r="S9944">
        <v>2020</v>
      </c>
      <c r="T9944">
        <v>3</v>
      </c>
      <c r="U9944">
        <v>11</v>
      </c>
    </row>
    <row r="9945" spans="1:21" x14ac:dyDescent="0.3">
      <c r="A9945" s="5" t="s">
        <v>168</v>
      </c>
      <c r="B9945" s="5" t="s">
        <v>175</v>
      </c>
      <c r="C9945" s="5" t="s">
        <v>84</v>
      </c>
      <c r="D9945" s="5" t="s">
        <v>529</v>
      </c>
      <c r="E9945" s="5" t="s">
        <v>172</v>
      </c>
      <c r="F9945" s="6">
        <v>43901</v>
      </c>
      <c r="G9945" s="5" t="s">
        <v>148</v>
      </c>
      <c r="H9945" s="5" t="s">
        <v>203</v>
      </c>
      <c r="I9945">
        <v>43722</v>
      </c>
      <c r="J9945">
        <v>179</v>
      </c>
      <c r="K9945">
        <v>225</v>
      </c>
      <c r="L9945">
        <v>2</v>
      </c>
      <c r="M9945">
        <v>6975</v>
      </c>
      <c r="N9945">
        <v>5119.0910000000003</v>
      </c>
      <c r="O9945">
        <v>2559.5459999999998</v>
      </c>
      <c r="P9945">
        <v>112.5</v>
      </c>
      <c r="Q9945">
        <v>31</v>
      </c>
      <c r="R9945">
        <v>1855.9090000000001</v>
      </c>
      <c r="S9945">
        <v>2020</v>
      </c>
      <c r="T9945">
        <v>3</v>
      </c>
      <c r="U9945">
        <v>11</v>
      </c>
    </row>
    <row r="9946" spans="1:21" x14ac:dyDescent="0.3">
      <c r="A9946" s="5" t="s">
        <v>168</v>
      </c>
      <c r="B9946" s="5" t="s">
        <v>175</v>
      </c>
      <c r="C9946" s="5" t="s">
        <v>84</v>
      </c>
      <c r="D9946" s="5" t="s">
        <v>529</v>
      </c>
      <c r="E9946" s="5" t="s">
        <v>172</v>
      </c>
      <c r="F9946" s="6">
        <v>43901</v>
      </c>
      <c r="G9946" s="5" t="s">
        <v>148</v>
      </c>
      <c r="H9946" s="5" t="s">
        <v>216</v>
      </c>
      <c r="I9946">
        <v>43722</v>
      </c>
      <c r="J9946">
        <v>179</v>
      </c>
      <c r="K9946">
        <v>250</v>
      </c>
      <c r="L9946">
        <v>2</v>
      </c>
      <c r="M9946">
        <v>7750</v>
      </c>
      <c r="N9946">
        <v>5119.0910000000003</v>
      </c>
      <c r="O9946">
        <v>2559.5459999999998</v>
      </c>
      <c r="P9946">
        <v>125</v>
      </c>
      <c r="Q9946">
        <v>31</v>
      </c>
      <c r="R9946">
        <v>2630.9090000000001</v>
      </c>
      <c r="S9946">
        <v>2020</v>
      </c>
      <c r="T9946">
        <v>3</v>
      </c>
      <c r="U9946">
        <v>11</v>
      </c>
    </row>
    <row r="9947" spans="1:21" x14ac:dyDescent="0.3">
      <c r="A9947" s="5" t="s">
        <v>168</v>
      </c>
      <c r="B9947" s="5" t="s">
        <v>175</v>
      </c>
      <c r="C9947" s="5" t="s">
        <v>84</v>
      </c>
      <c r="D9947" s="5" t="s">
        <v>529</v>
      </c>
      <c r="E9947" s="5" t="s">
        <v>172</v>
      </c>
      <c r="F9947" s="6">
        <v>43901</v>
      </c>
      <c r="G9947" s="5" t="s">
        <v>148</v>
      </c>
      <c r="H9947" s="5" t="s">
        <v>217</v>
      </c>
      <c r="I9947">
        <v>43722</v>
      </c>
      <c r="J9947">
        <v>179</v>
      </c>
      <c r="K9947">
        <v>1501</v>
      </c>
      <c r="L9947">
        <v>12</v>
      </c>
      <c r="M9947">
        <v>46531</v>
      </c>
      <c r="N9947">
        <v>30714.545999999998</v>
      </c>
      <c r="O9947">
        <v>2559.5459999999998</v>
      </c>
      <c r="P9947">
        <v>125.08333333333333</v>
      </c>
      <c r="Q9947">
        <v>31</v>
      </c>
      <c r="R9947">
        <v>15816.454</v>
      </c>
      <c r="S9947">
        <v>2020</v>
      </c>
      <c r="T9947">
        <v>3</v>
      </c>
      <c r="U9947">
        <v>11</v>
      </c>
    </row>
    <row r="9948" spans="1:21" x14ac:dyDescent="0.3">
      <c r="A9948" s="5" t="s">
        <v>168</v>
      </c>
      <c r="B9948" s="5" t="s">
        <v>175</v>
      </c>
      <c r="C9948" s="5" t="s">
        <v>84</v>
      </c>
      <c r="D9948" s="5" t="s">
        <v>529</v>
      </c>
      <c r="E9948" s="5" t="s">
        <v>172</v>
      </c>
      <c r="F9948" s="6">
        <v>43901</v>
      </c>
      <c r="G9948" s="5" t="s">
        <v>148</v>
      </c>
      <c r="H9948" s="5" t="s">
        <v>183</v>
      </c>
      <c r="I9948">
        <v>43722</v>
      </c>
      <c r="J9948">
        <v>179</v>
      </c>
      <c r="K9948">
        <v>498</v>
      </c>
      <c r="L9948">
        <v>4</v>
      </c>
      <c r="M9948">
        <v>15438</v>
      </c>
      <c r="N9948">
        <v>10238.182000000001</v>
      </c>
      <c r="O9948">
        <v>2559.5459999999998</v>
      </c>
      <c r="P9948">
        <v>124.5</v>
      </c>
      <c r="Q9948">
        <v>31</v>
      </c>
      <c r="R9948">
        <v>5199.8180000000002</v>
      </c>
      <c r="S9948">
        <v>2020</v>
      </c>
      <c r="T9948">
        <v>3</v>
      </c>
      <c r="U9948">
        <v>11</v>
      </c>
    </row>
    <row r="9949" spans="1:21" x14ac:dyDescent="0.3">
      <c r="A9949" s="5" t="s">
        <v>168</v>
      </c>
      <c r="B9949" s="5" t="s">
        <v>175</v>
      </c>
      <c r="C9949" s="5" t="s">
        <v>84</v>
      </c>
      <c r="D9949" s="5" t="s">
        <v>529</v>
      </c>
      <c r="E9949" s="5" t="s">
        <v>172</v>
      </c>
      <c r="F9949" s="6">
        <v>43901</v>
      </c>
      <c r="G9949" s="5" t="s">
        <v>148</v>
      </c>
      <c r="H9949" s="5" t="s">
        <v>238</v>
      </c>
      <c r="I9949">
        <v>43722</v>
      </c>
      <c r="J9949">
        <v>179</v>
      </c>
      <c r="K9949">
        <v>126</v>
      </c>
      <c r="L9949">
        <v>1</v>
      </c>
      <c r="M9949">
        <v>3906</v>
      </c>
      <c r="N9949">
        <v>2559.5459999999998</v>
      </c>
      <c r="O9949">
        <v>2559.5459999999998</v>
      </c>
      <c r="P9949">
        <v>126</v>
      </c>
      <c r="Q9949">
        <v>31</v>
      </c>
      <c r="R9949">
        <v>1346.454</v>
      </c>
      <c r="S9949">
        <v>2020</v>
      </c>
      <c r="T9949">
        <v>3</v>
      </c>
      <c r="U9949">
        <v>11</v>
      </c>
    </row>
    <row r="9950" spans="1:21" x14ac:dyDescent="0.3">
      <c r="A9950" s="5" t="s">
        <v>168</v>
      </c>
      <c r="B9950" s="5" t="s">
        <v>175</v>
      </c>
      <c r="C9950" s="5" t="s">
        <v>84</v>
      </c>
      <c r="D9950" s="5" t="s">
        <v>529</v>
      </c>
      <c r="E9950" s="5" t="s">
        <v>172</v>
      </c>
      <c r="F9950" s="6">
        <v>43901</v>
      </c>
      <c r="G9950" s="5" t="s">
        <v>148</v>
      </c>
      <c r="H9950" s="5" t="s">
        <v>184</v>
      </c>
      <c r="I9950">
        <v>43722</v>
      </c>
      <c r="J9950">
        <v>179</v>
      </c>
      <c r="K9950">
        <v>1710</v>
      </c>
      <c r="L9950">
        <v>14</v>
      </c>
      <c r="M9950">
        <v>52155</v>
      </c>
      <c r="N9950">
        <v>35833.637000000002</v>
      </c>
      <c r="O9950">
        <v>2559.5459999999998</v>
      </c>
      <c r="P9950">
        <v>122.14285714285714</v>
      </c>
      <c r="Q9950">
        <v>30.5</v>
      </c>
      <c r="R9950">
        <v>16321.362999999999</v>
      </c>
      <c r="S9950">
        <v>2020</v>
      </c>
      <c r="T9950">
        <v>3</v>
      </c>
      <c r="U9950">
        <v>11</v>
      </c>
    </row>
    <row r="9951" spans="1:21" x14ac:dyDescent="0.3">
      <c r="A9951" s="5" t="s">
        <v>168</v>
      </c>
      <c r="B9951" s="5" t="s">
        <v>175</v>
      </c>
      <c r="C9951" s="5" t="s">
        <v>84</v>
      </c>
      <c r="D9951" s="5" t="s">
        <v>529</v>
      </c>
      <c r="E9951" s="5" t="s">
        <v>172</v>
      </c>
      <c r="F9951" s="6">
        <v>43901</v>
      </c>
      <c r="G9951" s="5" t="s">
        <v>148</v>
      </c>
      <c r="H9951" s="5" t="s">
        <v>208</v>
      </c>
      <c r="I9951">
        <v>43722</v>
      </c>
      <c r="J9951">
        <v>179</v>
      </c>
      <c r="K9951">
        <v>118</v>
      </c>
      <c r="L9951">
        <v>1</v>
      </c>
      <c r="M9951">
        <v>3304</v>
      </c>
      <c r="N9951">
        <v>2559.5459999999998</v>
      </c>
      <c r="O9951">
        <v>2559.5459999999998</v>
      </c>
      <c r="P9951">
        <v>118</v>
      </c>
      <c r="Q9951">
        <v>28</v>
      </c>
      <c r="R9951">
        <v>744.45399999999995</v>
      </c>
      <c r="S9951">
        <v>2020</v>
      </c>
      <c r="T9951">
        <v>3</v>
      </c>
      <c r="U9951">
        <v>11</v>
      </c>
    </row>
    <row r="9952" spans="1:21" x14ac:dyDescent="0.3">
      <c r="A9952" s="5" t="s">
        <v>168</v>
      </c>
      <c r="B9952" s="5" t="s">
        <v>175</v>
      </c>
      <c r="C9952" s="5" t="s">
        <v>84</v>
      </c>
      <c r="D9952" s="5" t="s">
        <v>529</v>
      </c>
      <c r="E9952" s="5" t="s">
        <v>172</v>
      </c>
      <c r="F9952" s="6">
        <v>43901</v>
      </c>
      <c r="G9952" s="5" t="s">
        <v>148</v>
      </c>
      <c r="H9952" s="5" t="s">
        <v>231</v>
      </c>
      <c r="I9952">
        <v>43722</v>
      </c>
      <c r="J9952">
        <v>179</v>
      </c>
      <c r="K9952">
        <v>124</v>
      </c>
      <c r="L9952">
        <v>1</v>
      </c>
      <c r="M9952">
        <v>3844</v>
      </c>
      <c r="N9952">
        <v>2559.5459999999998</v>
      </c>
      <c r="O9952">
        <v>2559.5459999999998</v>
      </c>
      <c r="P9952">
        <v>124</v>
      </c>
      <c r="Q9952">
        <v>31</v>
      </c>
      <c r="R9952">
        <v>1284.454</v>
      </c>
      <c r="S9952">
        <v>2020</v>
      </c>
      <c r="T9952">
        <v>3</v>
      </c>
      <c r="U9952">
        <v>11</v>
      </c>
    </row>
    <row r="9953" spans="1:21" x14ac:dyDescent="0.3">
      <c r="A9953" s="5" t="s">
        <v>168</v>
      </c>
      <c r="B9953" s="5" t="s">
        <v>175</v>
      </c>
      <c r="C9953" s="5" t="s">
        <v>84</v>
      </c>
      <c r="D9953" s="5" t="s">
        <v>529</v>
      </c>
      <c r="E9953" s="5" t="s">
        <v>172</v>
      </c>
      <c r="F9953" s="6">
        <v>43901</v>
      </c>
      <c r="G9953" s="5" t="s">
        <v>148</v>
      </c>
      <c r="H9953" s="5" t="s">
        <v>321</v>
      </c>
      <c r="I9953">
        <v>43722</v>
      </c>
      <c r="J9953">
        <v>179</v>
      </c>
      <c r="K9953">
        <v>109</v>
      </c>
      <c r="L9953">
        <v>1</v>
      </c>
      <c r="M9953">
        <v>3324.5</v>
      </c>
      <c r="N9953">
        <v>2559.5459999999998</v>
      </c>
      <c r="O9953">
        <v>2559.5459999999998</v>
      </c>
      <c r="P9953">
        <v>109</v>
      </c>
      <c r="Q9953">
        <v>30.5</v>
      </c>
      <c r="R9953">
        <v>764.95399999999995</v>
      </c>
      <c r="S9953">
        <v>2020</v>
      </c>
      <c r="T9953">
        <v>3</v>
      </c>
      <c r="U9953">
        <v>11</v>
      </c>
    </row>
    <row r="9954" spans="1:21" x14ac:dyDescent="0.3">
      <c r="A9954" s="5" t="s">
        <v>168</v>
      </c>
      <c r="B9954" s="5" t="s">
        <v>175</v>
      </c>
      <c r="C9954" s="5" t="s">
        <v>84</v>
      </c>
      <c r="D9954" s="5" t="s">
        <v>529</v>
      </c>
      <c r="E9954" s="5" t="s">
        <v>172</v>
      </c>
      <c r="F9954" s="6">
        <v>43901</v>
      </c>
      <c r="G9954" s="5" t="s">
        <v>148</v>
      </c>
      <c r="H9954" s="5" t="s">
        <v>190</v>
      </c>
      <c r="I9954">
        <v>43722</v>
      </c>
      <c r="J9954">
        <v>179</v>
      </c>
      <c r="K9954">
        <v>109</v>
      </c>
      <c r="L9954">
        <v>1</v>
      </c>
      <c r="M9954">
        <v>3052</v>
      </c>
      <c r="N9954">
        <v>2559.5459999999998</v>
      </c>
      <c r="O9954">
        <v>2559.5459999999998</v>
      </c>
      <c r="P9954">
        <v>109</v>
      </c>
      <c r="Q9954">
        <v>28</v>
      </c>
      <c r="R9954">
        <v>492.45400000000001</v>
      </c>
      <c r="S9954">
        <v>2020</v>
      </c>
      <c r="T9954">
        <v>3</v>
      </c>
      <c r="U9954">
        <v>11</v>
      </c>
    </row>
    <row r="9955" spans="1:21" x14ac:dyDescent="0.3">
      <c r="A9955" s="5" t="s">
        <v>168</v>
      </c>
      <c r="B9955" s="5" t="s">
        <v>175</v>
      </c>
      <c r="C9955" s="5" t="s">
        <v>84</v>
      </c>
      <c r="D9955" s="5" t="s">
        <v>529</v>
      </c>
      <c r="E9955" s="5" t="s">
        <v>172</v>
      </c>
      <c r="F9955" s="6">
        <v>43901</v>
      </c>
      <c r="G9955" s="5" t="s">
        <v>148</v>
      </c>
      <c r="H9955" s="5" t="s">
        <v>187</v>
      </c>
      <c r="I9955">
        <v>43722</v>
      </c>
      <c r="J9955">
        <v>179</v>
      </c>
      <c r="K9955">
        <v>388</v>
      </c>
      <c r="L9955">
        <v>3</v>
      </c>
      <c r="M9955">
        <v>12028</v>
      </c>
      <c r="N9955">
        <v>7678.6369999999997</v>
      </c>
      <c r="O9955">
        <v>2559.5459999999998</v>
      </c>
      <c r="P9955">
        <v>129.33333333333334</v>
      </c>
      <c r="Q9955">
        <v>31</v>
      </c>
      <c r="R9955">
        <v>4349.3630000000003</v>
      </c>
      <c r="S9955">
        <v>2020</v>
      </c>
      <c r="T9955">
        <v>3</v>
      </c>
      <c r="U9955">
        <v>11</v>
      </c>
    </row>
    <row r="9956" spans="1:21" x14ac:dyDescent="0.3">
      <c r="A9956" s="5" t="s">
        <v>168</v>
      </c>
      <c r="B9956" s="5" t="s">
        <v>175</v>
      </c>
      <c r="C9956" s="5" t="s">
        <v>84</v>
      </c>
      <c r="D9956" s="5" t="s">
        <v>529</v>
      </c>
      <c r="E9956" s="5" t="s">
        <v>172</v>
      </c>
      <c r="F9956" s="6">
        <v>43901</v>
      </c>
      <c r="G9956" s="5" t="s">
        <v>148</v>
      </c>
      <c r="H9956" s="5" t="s">
        <v>212</v>
      </c>
      <c r="I9956">
        <v>43722</v>
      </c>
      <c r="J9956">
        <v>179</v>
      </c>
      <c r="K9956">
        <v>104</v>
      </c>
      <c r="L9956">
        <v>1</v>
      </c>
      <c r="M9956">
        <v>2912</v>
      </c>
      <c r="N9956">
        <v>2559.5459999999998</v>
      </c>
      <c r="O9956">
        <v>2559.5459999999998</v>
      </c>
      <c r="P9956">
        <v>104</v>
      </c>
      <c r="Q9956">
        <v>28</v>
      </c>
      <c r="R9956">
        <v>352.45400000000001</v>
      </c>
      <c r="S9956">
        <v>2020</v>
      </c>
      <c r="T9956">
        <v>3</v>
      </c>
      <c r="U9956">
        <v>11</v>
      </c>
    </row>
    <row r="9957" spans="1:21" x14ac:dyDescent="0.3">
      <c r="A9957" s="5" t="s">
        <v>168</v>
      </c>
      <c r="B9957" s="5" t="s">
        <v>175</v>
      </c>
      <c r="C9957" s="5" t="s">
        <v>84</v>
      </c>
      <c r="D9957" s="5" t="s">
        <v>529</v>
      </c>
      <c r="E9957" s="5" t="s">
        <v>172</v>
      </c>
      <c r="F9957" s="6">
        <v>43901</v>
      </c>
      <c r="G9957" s="5" t="s">
        <v>148</v>
      </c>
      <c r="H9957" s="5" t="s">
        <v>188</v>
      </c>
      <c r="I9957">
        <v>43722</v>
      </c>
      <c r="J9957">
        <v>179</v>
      </c>
      <c r="K9957">
        <v>415</v>
      </c>
      <c r="L9957">
        <v>4</v>
      </c>
      <c r="M9957">
        <v>12865</v>
      </c>
      <c r="N9957">
        <v>10238.182000000001</v>
      </c>
      <c r="O9957">
        <v>2559.5459999999998</v>
      </c>
      <c r="P9957">
        <v>103.75</v>
      </c>
      <c r="Q9957">
        <v>31</v>
      </c>
      <c r="R9957">
        <v>2626.8180000000002</v>
      </c>
      <c r="S9957">
        <v>2020</v>
      </c>
      <c r="T9957">
        <v>3</v>
      </c>
      <c r="U9957">
        <v>11</v>
      </c>
    </row>
    <row r="9958" spans="1:21" x14ac:dyDescent="0.3">
      <c r="A9958" s="5" t="s">
        <v>168</v>
      </c>
      <c r="B9958" s="5" t="s">
        <v>175</v>
      </c>
      <c r="C9958" s="5" t="s">
        <v>84</v>
      </c>
      <c r="D9958" s="5" t="s">
        <v>529</v>
      </c>
      <c r="E9958" s="5" t="s">
        <v>172</v>
      </c>
      <c r="F9958" s="6">
        <v>43901</v>
      </c>
      <c r="G9958" s="5" t="s">
        <v>148</v>
      </c>
      <c r="H9958" s="5" t="s">
        <v>189</v>
      </c>
      <c r="I9958">
        <v>43722</v>
      </c>
      <c r="J9958">
        <v>179</v>
      </c>
      <c r="K9958">
        <v>220</v>
      </c>
      <c r="L9958">
        <v>2</v>
      </c>
      <c r="M9958">
        <v>6820</v>
      </c>
      <c r="N9958">
        <v>5119.0910000000003</v>
      </c>
      <c r="O9958">
        <v>2559.5459999999998</v>
      </c>
      <c r="P9958">
        <v>110</v>
      </c>
      <c r="Q9958">
        <v>31</v>
      </c>
      <c r="R9958">
        <v>1700.9090000000001</v>
      </c>
      <c r="S9958">
        <v>2020</v>
      </c>
      <c r="T9958">
        <v>3</v>
      </c>
      <c r="U9958">
        <v>11</v>
      </c>
    </row>
    <row r="9959" spans="1:21" x14ac:dyDescent="0.3">
      <c r="A9959" s="5" t="s">
        <v>168</v>
      </c>
      <c r="B9959" s="5" t="s">
        <v>175</v>
      </c>
      <c r="C9959" s="5" t="s">
        <v>84</v>
      </c>
      <c r="D9959" s="5" t="s">
        <v>529</v>
      </c>
      <c r="E9959" s="5" t="s">
        <v>172</v>
      </c>
      <c r="F9959" s="6">
        <v>43901</v>
      </c>
      <c r="G9959" s="5" t="s">
        <v>148</v>
      </c>
      <c r="H9959" s="5" t="s">
        <v>498</v>
      </c>
      <c r="I9959">
        <v>43722</v>
      </c>
      <c r="J9959">
        <v>179</v>
      </c>
      <c r="K9959">
        <v>562</v>
      </c>
      <c r="L9959">
        <v>5</v>
      </c>
      <c r="M9959">
        <v>17422</v>
      </c>
      <c r="N9959">
        <v>12797.727999999999</v>
      </c>
      <c r="O9959">
        <v>2559.5459999999998</v>
      </c>
      <c r="P9959">
        <v>112.4</v>
      </c>
      <c r="Q9959">
        <v>31</v>
      </c>
      <c r="R9959">
        <v>4624.2719999999999</v>
      </c>
      <c r="S9959">
        <v>2020</v>
      </c>
      <c r="T9959">
        <v>3</v>
      </c>
      <c r="U9959">
        <v>11</v>
      </c>
    </row>
    <row r="9960" spans="1:21" x14ac:dyDescent="0.3">
      <c r="A9960" s="5" t="s">
        <v>168</v>
      </c>
      <c r="B9960" s="5" t="s">
        <v>175</v>
      </c>
      <c r="C9960" s="5" t="s">
        <v>84</v>
      </c>
      <c r="D9960" s="5" t="s">
        <v>529</v>
      </c>
      <c r="E9960" s="5" t="s">
        <v>172</v>
      </c>
      <c r="F9960" s="6">
        <v>43901</v>
      </c>
      <c r="G9960" s="5" t="s">
        <v>148</v>
      </c>
      <c r="H9960" s="5" t="s">
        <v>190</v>
      </c>
      <c r="I9960">
        <v>43722</v>
      </c>
      <c r="J9960">
        <v>179</v>
      </c>
      <c r="K9960">
        <v>144</v>
      </c>
      <c r="L9960">
        <v>1</v>
      </c>
      <c r="M9960">
        <v>4464</v>
      </c>
      <c r="N9960">
        <v>2559.5459999999998</v>
      </c>
      <c r="O9960">
        <v>2559.5459999999998</v>
      </c>
      <c r="P9960">
        <v>144</v>
      </c>
      <c r="Q9960">
        <v>31</v>
      </c>
      <c r="R9960">
        <v>1904.454</v>
      </c>
      <c r="S9960">
        <v>2020</v>
      </c>
      <c r="T9960">
        <v>3</v>
      </c>
      <c r="U9960">
        <v>11</v>
      </c>
    </row>
    <row r="9961" spans="1:21" x14ac:dyDescent="0.3">
      <c r="A9961" s="5" t="s">
        <v>168</v>
      </c>
      <c r="B9961" s="5" t="s">
        <v>175</v>
      </c>
      <c r="C9961" s="5" t="s">
        <v>85</v>
      </c>
      <c r="D9961" s="5" t="s">
        <v>489</v>
      </c>
      <c r="E9961" s="5" t="s">
        <v>172</v>
      </c>
      <c r="F9961" s="6">
        <v>43901</v>
      </c>
      <c r="G9961" s="5" t="s">
        <v>148</v>
      </c>
      <c r="H9961" s="5" t="s">
        <v>212</v>
      </c>
      <c r="I9961">
        <v>43715</v>
      </c>
      <c r="J9961">
        <v>186</v>
      </c>
      <c r="K9961">
        <v>110</v>
      </c>
      <c r="L9961">
        <v>1</v>
      </c>
      <c r="M9961">
        <v>3080</v>
      </c>
      <c r="N9961">
        <v>2848.04</v>
      </c>
      <c r="O9961">
        <v>2848.04</v>
      </c>
      <c r="P9961">
        <v>110</v>
      </c>
      <c r="Q9961">
        <v>28</v>
      </c>
      <c r="R9961">
        <v>231.96</v>
      </c>
      <c r="S9961">
        <v>2020</v>
      </c>
      <c r="T9961">
        <v>3</v>
      </c>
      <c r="U9961">
        <v>11</v>
      </c>
    </row>
    <row r="9962" spans="1:21" x14ac:dyDescent="0.3">
      <c r="A9962" s="5" t="s">
        <v>168</v>
      </c>
      <c r="B9962" s="5" t="s">
        <v>175</v>
      </c>
      <c r="C9962" s="5" t="s">
        <v>85</v>
      </c>
      <c r="D9962" s="5" t="s">
        <v>489</v>
      </c>
      <c r="E9962" s="5" t="s">
        <v>172</v>
      </c>
      <c r="F9962" s="6">
        <v>43901</v>
      </c>
      <c r="G9962" s="5" t="s">
        <v>148</v>
      </c>
      <c r="H9962" s="5" t="s">
        <v>194</v>
      </c>
      <c r="I9962">
        <v>43715</v>
      </c>
      <c r="J9962">
        <v>186</v>
      </c>
      <c r="K9962">
        <v>520</v>
      </c>
      <c r="L9962">
        <v>4</v>
      </c>
      <c r="M9962">
        <v>16380</v>
      </c>
      <c r="N9962">
        <v>11392.161</v>
      </c>
      <c r="O9962">
        <v>2848.04</v>
      </c>
      <c r="P9962">
        <v>130</v>
      </c>
      <c r="Q9962">
        <v>31.5</v>
      </c>
      <c r="R9962">
        <v>4987.8389999999999</v>
      </c>
      <c r="S9962">
        <v>2020</v>
      </c>
      <c r="T9962">
        <v>3</v>
      </c>
      <c r="U9962">
        <v>11</v>
      </c>
    </row>
    <row r="9963" spans="1:21" x14ac:dyDescent="0.3">
      <c r="A9963" s="5" t="s">
        <v>168</v>
      </c>
      <c r="B9963" s="5" t="s">
        <v>175</v>
      </c>
      <c r="C9963" s="5" t="s">
        <v>85</v>
      </c>
      <c r="D9963" s="5" t="s">
        <v>489</v>
      </c>
      <c r="E9963" s="5" t="s">
        <v>172</v>
      </c>
      <c r="F9963" s="6">
        <v>43901</v>
      </c>
      <c r="G9963" s="5" t="s">
        <v>148</v>
      </c>
      <c r="H9963" s="5" t="s">
        <v>204</v>
      </c>
      <c r="I9963">
        <v>43715</v>
      </c>
      <c r="J9963">
        <v>186</v>
      </c>
      <c r="K9963">
        <v>220</v>
      </c>
      <c r="L9963">
        <v>2</v>
      </c>
      <c r="M9963">
        <v>6820</v>
      </c>
      <c r="N9963">
        <v>5913.26</v>
      </c>
      <c r="O9963">
        <v>2956.63</v>
      </c>
      <c r="P9963">
        <v>110</v>
      </c>
      <c r="Q9963">
        <v>31</v>
      </c>
      <c r="R9963">
        <v>906.74</v>
      </c>
      <c r="S9963">
        <v>2020</v>
      </c>
      <c r="T9963">
        <v>3</v>
      </c>
      <c r="U9963">
        <v>11</v>
      </c>
    </row>
    <row r="9964" spans="1:21" x14ac:dyDescent="0.3">
      <c r="A9964" s="5" t="s">
        <v>168</v>
      </c>
      <c r="B9964" s="5" t="s">
        <v>175</v>
      </c>
      <c r="C9964" s="5" t="s">
        <v>85</v>
      </c>
      <c r="D9964" s="5" t="s">
        <v>489</v>
      </c>
      <c r="E9964" s="5" t="s">
        <v>172</v>
      </c>
      <c r="F9964" s="6">
        <v>43901</v>
      </c>
      <c r="G9964" s="5" t="s">
        <v>148</v>
      </c>
      <c r="H9964" s="5" t="s">
        <v>202</v>
      </c>
      <c r="I9964">
        <v>43715</v>
      </c>
      <c r="J9964">
        <v>186</v>
      </c>
      <c r="K9964">
        <v>602</v>
      </c>
      <c r="L9964">
        <v>6</v>
      </c>
      <c r="M9964">
        <v>18662</v>
      </c>
      <c r="N9964">
        <v>17739.78</v>
      </c>
      <c r="O9964">
        <v>2956.63</v>
      </c>
      <c r="P9964">
        <v>100.33333333333333</v>
      </c>
      <c r="Q9964">
        <v>31</v>
      </c>
      <c r="R9964">
        <v>922.22</v>
      </c>
      <c r="S9964">
        <v>2020</v>
      </c>
      <c r="T9964">
        <v>3</v>
      </c>
      <c r="U9964">
        <v>11</v>
      </c>
    </row>
    <row r="9965" spans="1:21" x14ac:dyDescent="0.3">
      <c r="A9965" s="5" t="s">
        <v>168</v>
      </c>
      <c r="B9965" s="5" t="s">
        <v>175</v>
      </c>
      <c r="C9965" s="5" t="s">
        <v>85</v>
      </c>
      <c r="D9965" s="5" t="s">
        <v>489</v>
      </c>
      <c r="E9965" s="5" t="s">
        <v>172</v>
      </c>
      <c r="F9965" s="6">
        <v>43901</v>
      </c>
      <c r="G9965" s="5" t="s">
        <v>148</v>
      </c>
      <c r="H9965" s="5" t="s">
        <v>205</v>
      </c>
      <c r="I9965">
        <v>43715</v>
      </c>
      <c r="J9965">
        <v>186</v>
      </c>
      <c r="K9965">
        <v>205</v>
      </c>
      <c r="L9965">
        <v>2</v>
      </c>
      <c r="M9965">
        <v>6355</v>
      </c>
      <c r="N9965">
        <v>5913.26</v>
      </c>
      <c r="O9965">
        <v>2956.63</v>
      </c>
      <c r="P9965">
        <v>102.5</v>
      </c>
      <c r="Q9965">
        <v>31</v>
      </c>
      <c r="R9965">
        <v>441.74</v>
      </c>
      <c r="S9965">
        <v>2020</v>
      </c>
      <c r="T9965">
        <v>3</v>
      </c>
      <c r="U9965">
        <v>11</v>
      </c>
    </row>
    <row r="9966" spans="1:21" x14ac:dyDescent="0.3">
      <c r="A9966" s="5" t="s">
        <v>168</v>
      </c>
      <c r="B9966" s="5" t="s">
        <v>175</v>
      </c>
      <c r="C9966" s="5" t="s">
        <v>85</v>
      </c>
      <c r="D9966" s="5" t="s">
        <v>489</v>
      </c>
      <c r="E9966" s="5" t="s">
        <v>172</v>
      </c>
      <c r="F9966" s="6">
        <v>43901</v>
      </c>
      <c r="G9966" s="5" t="s">
        <v>148</v>
      </c>
      <c r="H9966" s="5" t="s">
        <v>190</v>
      </c>
      <c r="I9966">
        <v>43715</v>
      </c>
      <c r="J9966">
        <v>186</v>
      </c>
      <c r="K9966">
        <v>120</v>
      </c>
      <c r="L9966">
        <v>1</v>
      </c>
      <c r="M9966">
        <v>2500</v>
      </c>
      <c r="N9966">
        <v>2956.63</v>
      </c>
      <c r="O9966">
        <v>2956.63</v>
      </c>
      <c r="P9966">
        <v>120</v>
      </c>
      <c r="Q9966">
        <v>20.833300000000001</v>
      </c>
      <c r="R9966">
        <v>-456.63</v>
      </c>
      <c r="S9966">
        <v>2020</v>
      </c>
      <c r="T9966">
        <v>3</v>
      </c>
      <c r="U9966">
        <v>11</v>
      </c>
    </row>
    <row r="9967" spans="1:21" x14ac:dyDescent="0.3">
      <c r="A9967" s="5" t="s">
        <v>168</v>
      </c>
      <c r="B9967" s="5" t="s">
        <v>175</v>
      </c>
      <c r="C9967" s="5" t="s">
        <v>85</v>
      </c>
      <c r="D9967" s="5" t="s">
        <v>489</v>
      </c>
      <c r="E9967" s="5" t="s">
        <v>172</v>
      </c>
      <c r="F9967" s="6">
        <v>43901</v>
      </c>
      <c r="G9967" s="5" t="s">
        <v>148</v>
      </c>
      <c r="H9967" s="5" t="s">
        <v>230</v>
      </c>
      <c r="I9967">
        <v>43715</v>
      </c>
      <c r="J9967">
        <v>186</v>
      </c>
      <c r="K9967">
        <v>2364</v>
      </c>
      <c r="L9967">
        <v>18</v>
      </c>
      <c r="M9967">
        <v>70920</v>
      </c>
      <c r="N9967">
        <v>53219.341</v>
      </c>
      <c r="O9967">
        <v>2956.63</v>
      </c>
      <c r="P9967">
        <v>131.33333333333334</v>
      </c>
      <c r="Q9967">
        <v>30</v>
      </c>
      <c r="R9967">
        <v>17700.659</v>
      </c>
      <c r="S9967">
        <v>2020</v>
      </c>
      <c r="T9967">
        <v>3</v>
      </c>
      <c r="U9967">
        <v>11</v>
      </c>
    </row>
    <row r="9968" spans="1:21" x14ac:dyDescent="0.3">
      <c r="A9968" s="5" t="s">
        <v>168</v>
      </c>
      <c r="B9968" s="5" t="s">
        <v>175</v>
      </c>
      <c r="C9968" s="5" t="s">
        <v>85</v>
      </c>
      <c r="D9968" s="5" t="s">
        <v>489</v>
      </c>
      <c r="E9968" s="5" t="s">
        <v>172</v>
      </c>
      <c r="F9968" s="6">
        <v>43901</v>
      </c>
      <c r="G9968" s="5" t="s">
        <v>148</v>
      </c>
      <c r="H9968" s="5" t="s">
        <v>181</v>
      </c>
      <c r="I9968">
        <v>43715</v>
      </c>
      <c r="J9968">
        <v>186</v>
      </c>
      <c r="K9968">
        <v>220</v>
      </c>
      <c r="L9968">
        <v>2</v>
      </c>
      <c r="M9968">
        <v>6820</v>
      </c>
      <c r="N9968">
        <v>5913.26</v>
      </c>
      <c r="O9968">
        <v>2956.63</v>
      </c>
      <c r="P9968">
        <v>110</v>
      </c>
      <c r="Q9968">
        <v>31</v>
      </c>
      <c r="R9968">
        <v>906.74</v>
      </c>
      <c r="S9968">
        <v>2020</v>
      </c>
      <c r="T9968">
        <v>3</v>
      </c>
      <c r="U9968">
        <v>11</v>
      </c>
    </row>
    <row r="9969" spans="1:21" x14ac:dyDescent="0.3">
      <c r="A9969" s="5" t="s">
        <v>168</v>
      </c>
      <c r="B9969" s="5" t="s">
        <v>175</v>
      </c>
      <c r="C9969" s="5" t="s">
        <v>85</v>
      </c>
      <c r="D9969" s="5" t="s">
        <v>489</v>
      </c>
      <c r="E9969" s="5" t="s">
        <v>172</v>
      </c>
      <c r="F9969" s="6">
        <v>43901</v>
      </c>
      <c r="G9969" s="5" t="s">
        <v>148</v>
      </c>
      <c r="H9969" s="5" t="s">
        <v>371</v>
      </c>
      <c r="I9969">
        <v>43715</v>
      </c>
      <c r="J9969">
        <v>186</v>
      </c>
      <c r="K9969">
        <v>1200</v>
      </c>
      <c r="L9969">
        <v>10</v>
      </c>
      <c r="M9969">
        <v>37200</v>
      </c>
      <c r="N9969">
        <v>29566.3</v>
      </c>
      <c r="O9969">
        <v>2956.63</v>
      </c>
      <c r="P9969">
        <v>120</v>
      </c>
      <c r="Q9969">
        <v>31</v>
      </c>
      <c r="R9969">
        <v>7633.7</v>
      </c>
      <c r="S9969">
        <v>2020</v>
      </c>
      <c r="T9969">
        <v>3</v>
      </c>
      <c r="U9969">
        <v>11</v>
      </c>
    </row>
    <row r="9970" spans="1:21" x14ac:dyDescent="0.3">
      <c r="A9970" s="5" t="s">
        <v>168</v>
      </c>
      <c r="B9970" s="5" t="s">
        <v>175</v>
      </c>
      <c r="C9970" s="5" t="s">
        <v>85</v>
      </c>
      <c r="D9970" s="5" t="s">
        <v>489</v>
      </c>
      <c r="E9970" s="5" t="s">
        <v>172</v>
      </c>
      <c r="F9970" s="6">
        <v>43901</v>
      </c>
      <c r="G9970" s="5" t="s">
        <v>148</v>
      </c>
      <c r="H9970" s="5" t="s">
        <v>194</v>
      </c>
      <c r="I9970">
        <v>43715</v>
      </c>
      <c r="J9970">
        <v>186</v>
      </c>
      <c r="K9970">
        <v>498</v>
      </c>
      <c r="L9970">
        <v>4</v>
      </c>
      <c r="M9970">
        <v>15687</v>
      </c>
      <c r="N9970">
        <v>11826.52</v>
      </c>
      <c r="O9970">
        <v>2956.63</v>
      </c>
      <c r="P9970">
        <v>124.5</v>
      </c>
      <c r="Q9970">
        <v>31.5</v>
      </c>
      <c r="R9970">
        <v>3860.48</v>
      </c>
      <c r="S9970">
        <v>2020</v>
      </c>
      <c r="T9970">
        <v>3</v>
      </c>
      <c r="U9970">
        <v>11</v>
      </c>
    </row>
    <row r="9971" spans="1:21" x14ac:dyDescent="0.3">
      <c r="A9971" s="5" t="s">
        <v>168</v>
      </c>
      <c r="B9971" s="5" t="s">
        <v>175</v>
      </c>
      <c r="C9971" s="5" t="s">
        <v>85</v>
      </c>
      <c r="D9971" s="5" t="s">
        <v>489</v>
      </c>
      <c r="E9971" s="5" t="s">
        <v>172</v>
      </c>
      <c r="F9971" s="6">
        <v>43901</v>
      </c>
      <c r="G9971" s="5" t="s">
        <v>148</v>
      </c>
      <c r="H9971" s="5" t="s">
        <v>178</v>
      </c>
      <c r="I9971">
        <v>43715</v>
      </c>
      <c r="J9971">
        <v>186</v>
      </c>
      <c r="K9971">
        <v>321</v>
      </c>
      <c r="L9971">
        <v>3</v>
      </c>
      <c r="M9971">
        <v>10111.5</v>
      </c>
      <c r="N9971">
        <v>8869.89</v>
      </c>
      <c r="O9971">
        <v>2956.63</v>
      </c>
      <c r="P9971">
        <v>107</v>
      </c>
      <c r="Q9971">
        <v>31.5</v>
      </c>
      <c r="R9971">
        <v>1241.6099999999999</v>
      </c>
      <c r="S9971">
        <v>2020</v>
      </c>
      <c r="T9971">
        <v>3</v>
      </c>
      <c r="U9971">
        <v>11</v>
      </c>
    </row>
    <row r="9972" spans="1:21" x14ac:dyDescent="0.3">
      <c r="A9972" s="5" t="s">
        <v>168</v>
      </c>
      <c r="B9972" s="5" t="s">
        <v>175</v>
      </c>
      <c r="C9972" s="5" t="s">
        <v>85</v>
      </c>
      <c r="D9972" s="5" t="s">
        <v>489</v>
      </c>
      <c r="E9972" s="5" t="s">
        <v>172</v>
      </c>
      <c r="F9972" s="6">
        <v>43901</v>
      </c>
      <c r="G9972" s="5" t="s">
        <v>148</v>
      </c>
      <c r="H9972" s="5" t="s">
        <v>198</v>
      </c>
      <c r="I9972">
        <v>43715</v>
      </c>
      <c r="J9972">
        <v>186</v>
      </c>
      <c r="K9972">
        <v>248</v>
      </c>
      <c r="L9972">
        <v>2</v>
      </c>
      <c r="M9972">
        <v>7812</v>
      </c>
      <c r="N9972">
        <v>5913.26</v>
      </c>
      <c r="O9972">
        <v>2956.63</v>
      </c>
      <c r="P9972">
        <v>124</v>
      </c>
      <c r="Q9972">
        <v>31.5</v>
      </c>
      <c r="R9972">
        <v>1898.74</v>
      </c>
      <c r="S9972">
        <v>2020</v>
      </c>
      <c r="T9972">
        <v>3</v>
      </c>
      <c r="U9972">
        <v>11</v>
      </c>
    </row>
    <row r="9973" spans="1:21" x14ac:dyDescent="0.3">
      <c r="A9973" s="5" t="s">
        <v>168</v>
      </c>
      <c r="B9973" s="5" t="s">
        <v>175</v>
      </c>
      <c r="C9973" s="5" t="s">
        <v>85</v>
      </c>
      <c r="D9973" s="5" t="s">
        <v>489</v>
      </c>
      <c r="E9973" s="5" t="s">
        <v>172</v>
      </c>
      <c r="F9973" s="6">
        <v>43901</v>
      </c>
      <c r="G9973" s="5" t="s">
        <v>148</v>
      </c>
      <c r="H9973" s="5" t="s">
        <v>197</v>
      </c>
      <c r="I9973">
        <v>43715</v>
      </c>
      <c r="J9973">
        <v>186</v>
      </c>
      <c r="K9973">
        <v>1226</v>
      </c>
      <c r="L9973">
        <v>10</v>
      </c>
      <c r="M9973">
        <v>38619</v>
      </c>
      <c r="N9973">
        <v>29566.3</v>
      </c>
      <c r="O9973">
        <v>2956.63</v>
      </c>
      <c r="P9973">
        <v>122.6</v>
      </c>
      <c r="Q9973">
        <v>31.5</v>
      </c>
      <c r="R9973">
        <v>9052.7000000000007</v>
      </c>
      <c r="S9973">
        <v>2020</v>
      </c>
      <c r="T9973">
        <v>3</v>
      </c>
      <c r="U9973">
        <v>11</v>
      </c>
    </row>
    <row r="9974" spans="1:21" x14ac:dyDescent="0.3">
      <c r="A9974" s="5" t="s">
        <v>168</v>
      </c>
      <c r="B9974" s="5" t="s">
        <v>175</v>
      </c>
      <c r="C9974" s="5" t="s">
        <v>85</v>
      </c>
      <c r="D9974" s="5" t="s">
        <v>489</v>
      </c>
      <c r="E9974" s="5" t="s">
        <v>172</v>
      </c>
      <c r="F9974" s="6">
        <v>43901</v>
      </c>
      <c r="G9974" s="5" t="s">
        <v>148</v>
      </c>
      <c r="H9974" s="5" t="s">
        <v>311</v>
      </c>
      <c r="I9974">
        <v>43715</v>
      </c>
      <c r="J9974">
        <v>186</v>
      </c>
      <c r="K9974">
        <v>119</v>
      </c>
      <c r="L9974">
        <v>1</v>
      </c>
      <c r="M9974">
        <v>3748.5</v>
      </c>
      <c r="N9974">
        <v>2956.63</v>
      </c>
      <c r="O9974">
        <v>2956.63</v>
      </c>
      <c r="P9974">
        <v>119</v>
      </c>
      <c r="Q9974">
        <v>31.5</v>
      </c>
      <c r="R9974">
        <v>791.87</v>
      </c>
      <c r="S9974">
        <v>2020</v>
      </c>
      <c r="T9974">
        <v>3</v>
      </c>
      <c r="U9974">
        <v>11</v>
      </c>
    </row>
    <row r="9975" spans="1:21" x14ac:dyDescent="0.3">
      <c r="A9975" s="5" t="s">
        <v>168</v>
      </c>
      <c r="B9975" s="5" t="s">
        <v>175</v>
      </c>
      <c r="C9975" s="5" t="s">
        <v>85</v>
      </c>
      <c r="D9975" s="5" t="s">
        <v>489</v>
      </c>
      <c r="E9975" s="5" t="s">
        <v>172</v>
      </c>
      <c r="F9975" s="6">
        <v>43901</v>
      </c>
      <c r="G9975" s="5" t="s">
        <v>148</v>
      </c>
      <c r="H9975" s="5" t="s">
        <v>235</v>
      </c>
      <c r="I9975">
        <v>43715</v>
      </c>
      <c r="J9975">
        <v>186</v>
      </c>
      <c r="K9975">
        <v>110</v>
      </c>
      <c r="L9975">
        <v>1</v>
      </c>
      <c r="M9975">
        <v>3465</v>
      </c>
      <c r="N9975">
        <v>2956.63</v>
      </c>
      <c r="O9975">
        <v>2956.63</v>
      </c>
      <c r="P9975">
        <v>110</v>
      </c>
      <c r="Q9975">
        <v>31.5</v>
      </c>
      <c r="R9975">
        <v>508.37</v>
      </c>
      <c r="S9975">
        <v>2020</v>
      </c>
      <c r="T9975">
        <v>3</v>
      </c>
      <c r="U9975">
        <v>11</v>
      </c>
    </row>
    <row r="9976" spans="1:21" x14ac:dyDescent="0.3">
      <c r="A9976" s="5" t="s">
        <v>168</v>
      </c>
      <c r="B9976" s="5" t="s">
        <v>175</v>
      </c>
      <c r="C9976" s="5" t="s">
        <v>85</v>
      </c>
      <c r="D9976" s="5" t="s">
        <v>489</v>
      </c>
      <c r="E9976" s="5" t="s">
        <v>172</v>
      </c>
      <c r="F9976" s="6">
        <v>43901</v>
      </c>
      <c r="G9976" s="5" t="s">
        <v>148</v>
      </c>
      <c r="H9976" s="5" t="s">
        <v>173</v>
      </c>
      <c r="I9976">
        <v>43715</v>
      </c>
      <c r="J9976">
        <v>186</v>
      </c>
      <c r="K9976">
        <v>1231</v>
      </c>
      <c r="L9976">
        <v>12</v>
      </c>
      <c r="M9976">
        <v>34468</v>
      </c>
      <c r="N9976">
        <v>35479.56</v>
      </c>
      <c r="O9976">
        <v>2956.63</v>
      </c>
      <c r="P9976">
        <v>102.58333333333333</v>
      </c>
      <c r="Q9976">
        <v>28</v>
      </c>
      <c r="R9976">
        <v>-1011.56</v>
      </c>
      <c r="S9976">
        <v>2020</v>
      </c>
      <c r="T9976">
        <v>3</v>
      </c>
      <c r="U9976">
        <v>11</v>
      </c>
    </row>
    <row r="9977" spans="1:21" x14ac:dyDescent="0.3">
      <c r="A9977" s="5" t="s">
        <v>168</v>
      </c>
      <c r="B9977" s="5" t="s">
        <v>175</v>
      </c>
      <c r="C9977" s="5" t="s">
        <v>85</v>
      </c>
      <c r="D9977" s="5" t="s">
        <v>489</v>
      </c>
      <c r="E9977" s="5" t="s">
        <v>172</v>
      </c>
      <c r="F9977" s="6">
        <v>43901</v>
      </c>
      <c r="G9977" s="5" t="s">
        <v>148</v>
      </c>
      <c r="H9977" s="5" t="s">
        <v>178</v>
      </c>
      <c r="I9977">
        <v>43715</v>
      </c>
      <c r="J9977">
        <v>186</v>
      </c>
      <c r="K9977">
        <v>207</v>
      </c>
      <c r="L9977">
        <v>2</v>
      </c>
      <c r="M9977">
        <v>6313.5</v>
      </c>
      <c r="N9977">
        <v>5913.26</v>
      </c>
      <c r="O9977">
        <v>2956.63</v>
      </c>
      <c r="P9977">
        <v>103.5</v>
      </c>
      <c r="Q9977">
        <v>30.5</v>
      </c>
      <c r="R9977">
        <v>400.24</v>
      </c>
      <c r="S9977">
        <v>2020</v>
      </c>
      <c r="T9977">
        <v>3</v>
      </c>
      <c r="U9977">
        <v>11</v>
      </c>
    </row>
    <row r="9978" spans="1:21" x14ac:dyDescent="0.3">
      <c r="A9978" s="5" t="s">
        <v>168</v>
      </c>
      <c r="B9978" s="5" t="s">
        <v>175</v>
      </c>
      <c r="C9978" s="5" t="s">
        <v>85</v>
      </c>
      <c r="D9978" s="5" t="s">
        <v>489</v>
      </c>
      <c r="E9978" s="5" t="s">
        <v>172</v>
      </c>
      <c r="F9978" s="6">
        <v>43901</v>
      </c>
      <c r="G9978" s="5" t="s">
        <v>148</v>
      </c>
      <c r="H9978" s="5" t="s">
        <v>197</v>
      </c>
      <c r="I9978">
        <v>43715</v>
      </c>
      <c r="J9978">
        <v>186</v>
      </c>
      <c r="K9978">
        <v>235</v>
      </c>
      <c r="L9978">
        <v>2</v>
      </c>
      <c r="M9978">
        <v>7167.5</v>
      </c>
      <c r="N9978">
        <v>5913.26</v>
      </c>
      <c r="O9978">
        <v>2956.63</v>
      </c>
      <c r="P9978">
        <v>117.5</v>
      </c>
      <c r="Q9978">
        <v>30.5</v>
      </c>
      <c r="R9978">
        <v>1254.24</v>
      </c>
      <c r="S9978">
        <v>2020</v>
      </c>
      <c r="T9978">
        <v>3</v>
      </c>
      <c r="U9978">
        <v>11</v>
      </c>
    </row>
    <row r="9979" spans="1:21" x14ac:dyDescent="0.3">
      <c r="A9979" s="5" t="s">
        <v>168</v>
      </c>
      <c r="B9979" s="5" t="s">
        <v>175</v>
      </c>
      <c r="C9979" s="5" t="s">
        <v>85</v>
      </c>
      <c r="D9979" s="5" t="s">
        <v>489</v>
      </c>
      <c r="E9979" s="5" t="s">
        <v>172</v>
      </c>
      <c r="F9979" s="6">
        <v>43901</v>
      </c>
      <c r="G9979" s="5" t="s">
        <v>148</v>
      </c>
      <c r="H9979" s="5" t="s">
        <v>351</v>
      </c>
      <c r="I9979">
        <v>43715</v>
      </c>
      <c r="J9979">
        <v>186</v>
      </c>
      <c r="K9979">
        <v>547</v>
      </c>
      <c r="L9979">
        <v>4</v>
      </c>
      <c r="M9979">
        <v>17230.5</v>
      </c>
      <c r="N9979">
        <v>11826.52</v>
      </c>
      <c r="O9979">
        <v>2956.63</v>
      </c>
      <c r="P9979">
        <v>136.75</v>
      </c>
      <c r="Q9979">
        <v>31.5</v>
      </c>
      <c r="R9979">
        <v>5403.98</v>
      </c>
      <c r="S9979">
        <v>2020</v>
      </c>
      <c r="T9979">
        <v>3</v>
      </c>
      <c r="U9979">
        <v>11</v>
      </c>
    </row>
    <row r="9980" spans="1:21" x14ac:dyDescent="0.3">
      <c r="A9980" s="5" t="s">
        <v>168</v>
      </c>
      <c r="B9980" s="5" t="s">
        <v>175</v>
      </c>
      <c r="C9980" s="5" t="s">
        <v>87</v>
      </c>
      <c r="D9980" s="5" t="s">
        <v>531</v>
      </c>
      <c r="E9980" s="5" t="s">
        <v>172</v>
      </c>
      <c r="F9980" s="6">
        <v>43901</v>
      </c>
      <c r="G9980" s="5" t="s">
        <v>148</v>
      </c>
      <c r="H9980" s="5" t="s">
        <v>173</v>
      </c>
      <c r="I9980">
        <v>43725</v>
      </c>
      <c r="J9980">
        <v>176</v>
      </c>
      <c r="K9980">
        <v>616</v>
      </c>
      <c r="L9980">
        <v>5</v>
      </c>
      <c r="M9980">
        <v>19404</v>
      </c>
      <c r="N9980">
        <v>10582.045</v>
      </c>
      <c r="O9980">
        <v>2116.4090000000001</v>
      </c>
      <c r="P9980">
        <v>123.2</v>
      </c>
      <c r="Q9980">
        <v>31.5</v>
      </c>
      <c r="R9980">
        <v>8821.9549999999999</v>
      </c>
      <c r="S9980">
        <v>2020</v>
      </c>
      <c r="T9980">
        <v>3</v>
      </c>
      <c r="U9980">
        <v>11</v>
      </c>
    </row>
    <row r="9981" spans="1:21" x14ac:dyDescent="0.3">
      <c r="A9981" s="5" t="s">
        <v>168</v>
      </c>
      <c r="B9981" s="5" t="s">
        <v>175</v>
      </c>
      <c r="C9981" s="5" t="s">
        <v>88</v>
      </c>
      <c r="D9981" s="5" t="s">
        <v>515</v>
      </c>
      <c r="E9981" s="5" t="s">
        <v>172</v>
      </c>
      <c r="F9981" s="6">
        <v>43901</v>
      </c>
      <c r="G9981" s="5" t="s">
        <v>148</v>
      </c>
      <c r="H9981" s="5" t="s">
        <v>311</v>
      </c>
      <c r="I9981">
        <v>43708</v>
      </c>
      <c r="J9981">
        <v>193</v>
      </c>
      <c r="K9981">
        <v>119</v>
      </c>
      <c r="L9981">
        <v>1</v>
      </c>
      <c r="M9981">
        <v>3629.5</v>
      </c>
      <c r="N9981">
        <v>2631.46</v>
      </c>
      <c r="O9981">
        <v>2631.46</v>
      </c>
      <c r="P9981">
        <v>119</v>
      </c>
      <c r="Q9981">
        <v>30.5</v>
      </c>
      <c r="R9981">
        <v>998.04</v>
      </c>
      <c r="S9981">
        <v>2020</v>
      </c>
      <c r="T9981">
        <v>3</v>
      </c>
      <c r="U9981">
        <v>11</v>
      </c>
    </row>
    <row r="9982" spans="1:21" x14ac:dyDescent="0.3">
      <c r="A9982" s="5" t="s">
        <v>168</v>
      </c>
      <c r="B9982" s="5" t="s">
        <v>206</v>
      </c>
      <c r="C9982" s="5" t="s">
        <v>112</v>
      </c>
      <c r="D9982" s="5" t="s">
        <v>497</v>
      </c>
      <c r="E9982" s="5" t="s">
        <v>172</v>
      </c>
      <c r="F9982" s="6">
        <v>43901</v>
      </c>
      <c r="G9982" s="5" t="s">
        <v>148</v>
      </c>
      <c r="H9982" s="5" t="s">
        <v>371</v>
      </c>
      <c r="I9982">
        <v>43726</v>
      </c>
      <c r="J9982">
        <v>175</v>
      </c>
      <c r="K9982">
        <v>1253.4000000000001</v>
      </c>
      <c r="L9982">
        <v>10</v>
      </c>
      <c r="M9982">
        <v>38855.4</v>
      </c>
      <c r="N9982">
        <v>30921.761999999999</v>
      </c>
      <c r="O9982">
        <v>3092.1759999999999</v>
      </c>
      <c r="P9982">
        <v>125.34</v>
      </c>
      <c r="Q9982">
        <v>31</v>
      </c>
      <c r="R9982">
        <v>7933.6379999999999</v>
      </c>
      <c r="S9982">
        <v>2020</v>
      </c>
      <c r="T9982">
        <v>3</v>
      </c>
      <c r="U9982">
        <v>11</v>
      </c>
    </row>
    <row r="9983" spans="1:21" x14ac:dyDescent="0.3">
      <c r="A9983" s="5" t="s">
        <v>168</v>
      </c>
      <c r="B9983" s="5" t="s">
        <v>206</v>
      </c>
      <c r="C9983" s="5" t="s">
        <v>112</v>
      </c>
      <c r="D9983" s="5" t="s">
        <v>497</v>
      </c>
      <c r="E9983" s="5" t="s">
        <v>172</v>
      </c>
      <c r="F9983" s="6">
        <v>43901</v>
      </c>
      <c r="G9983" s="5" t="s">
        <v>148</v>
      </c>
      <c r="H9983" s="5" t="s">
        <v>371</v>
      </c>
      <c r="I9983">
        <v>43726</v>
      </c>
      <c r="J9983">
        <v>175</v>
      </c>
      <c r="K9983">
        <v>1234</v>
      </c>
      <c r="L9983">
        <v>10</v>
      </c>
      <c r="M9983">
        <v>37020</v>
      </c>
      <c r="N9983">
        <v>30921.761999999999</v>
      </c>
      <c r="O9983">
        <v>3092.1759999999999</v>
      </c>
      <c r="P9983">
        <v>123.4</v>
      </c>
      <c r="Q9983">
        <v>30</v>
      </c>
      <c r="R9983">
        <v>6098.2380000000003</v>
      </c>
      <c r="S9983">
        <v>2020</v>
      </c>
      <c r="T9983">
        <v>3</v>
      </c>
      <c r="U9983">
        <v>11</v>
      </c>
    </row>
    <row r="9984" spans="1:21" x14ac:dyDescent="0.3">
      <c r="A9984" s="5" t="s">
        <v>168</v>
      </c>
      <c r="B9984" s="5" t="s">
        <v>169</v>
      </c>
      <c r="C9984" s="5" t="s">
        <v>170</v>
      </c>
      <c r="D9984" s="5" t="s">
        <v>525</v>
      </c>
      <c r="E9984" s="5" t="s">
        <v>172</v>
      </c>
      <c r="F9984" s="6">
        <v>43902</v>
      </c>
      <c r="G9984" s="5" t="s">
        <v>148</v>
      </c>
      <c r="H9984" s="5" t="s">
        <v>173</v>
      </c>
      <c r="I9984">
        <v>43714</v>
      </c>
      <c r="J9984">
        <v>188</v>
      </c>
      <c r="K9984">
        <v>881</v>
      </c>
      <c r="L9984">
        <v>9</v>
      </c>
      <c r="M9984">
        <v>27751.5</v>
      </c>
      <c r="N9984">
        <v>23290.739000000001</v>
      </c>
      <c r="O9984">
        <v>2587.86</v>
      </c>
      <c r="P9984">
        <v>97.888888888888886</v>
      </c>
      <c r="Q9984">
        <v>31.5</v>
      </c>
      <c r="R9984">
        <v>4460.7610000000004</v>
      </c>
      <c r="S9984">
        <v>2020</v>
      </c>
      <c r="T9984">
        <v>3</v>
      </c>
      <c r="U9984">
        <v>11</v>
      </c>
    </row>
    <row r="9985" spans="1:21" x14ac:dyDescent="0.3">
      <c r="A9985" s="5" t="s">
        <v>168</v>
      </c>
      <c r="B9985" s="5" t="s">
        <v>169</v>
      </c>
      <c r="C9985" s="5" t="s">
        <v>170</v>
      </c>
      <c r="D9985" s="5" t="s">
        <v>490</v>
      </c>
      <c r="E9985" s="5" t="s">
        <v>227</v>
      </c>
      <c r="F9985" s="6">
        <v>43902</v>
      </c>
      <c r="G9985" s="5" t="s">
        <v>148</v>
      </c>
      <c r="H9985" s="5" t="s">
        <v>173</v>
      </c>
      <c r="I9985">
        <v>43721</v>
      </c>
      <c r="J9985">
        <v>181</v>
      </c>
      <c r="K9985">
        <v>-881</v>
      </c>
      <c r="L9985">
        <v>-9</v>
      </c>
      <c r="M9985">
        <v>-27751.5</v>
      </c>
      <c r="N9985">
        <v>-28200.667000000001</v>
      </c>
      <c r="O9985">
        <v>-3133.4070000000002</v>
      </c>
      <c r="P9985">
        <v>97.888888888888886</v>
      </c>
      <c r="Q9985">
        <v>31.5</v>
      </c>
      <c r="R9985">
        <v>449.16699999999997</v>
      </c>
      <c r="S9985">
        <v>2020</v>
      </c>
      <c r="T9985">
        <v>3</v>
      </c>
      <c r="U9985">
        <v>11</v>
      </c>
    </row>
    <row r="9986" spans="1:21" x14ac:dyDescent="0.3">
      <c r="A9986" s="5" t="s">
        <v>168</v>
      </c>
      <c r="B9986" s="5" t="s">
        <v>169</v>
      </c>
      <c r="C9986" s="5" t="s">
        <v>170</v>
      </c>
      <c r="D9986" s="5" t="s">
        <v>490</v>
      </c>
      <c r="E9986" s="5" t="s">
        <v>172</v>
      </c>
      <c r="F9986" s="6">
        <v>43902</v>
      </c>
      <c r="G9986" s="5" t="s">
        <v>148</v>
      </c>
      <c r="H9986" s="5" t="s">
        <v>173</v>
      </c>
      <c r="I9986">
        <v>43721</v>
      </c>
      <c r="J9986">
        <v>181</v>
      </c>
      <c r="K9986">
        <v>687</v>
      </c>
      <c r="L9986">
        <v>6</v>
      </c>
      <c r="M9986">
        <v>21640.5</v>
      </c>
      <c r="N9986">
        <v>18800.445</v>
      </c>
      <c r="O9986">
        <v>3133.4070000000002</v>
      </c>
      <c r="P9986">
        <v>114.5</v>
      </c>
      <c r="Q9986">
        <v>31.5</v>
      </c>
      <c r="R9986">
        <v>2840.0549999999998</v>
      </c>
      <c r="S9986">
        <v>2020</v>
      </c>
      <c r="T9986">
        <v>3</v>
      </c>
      <c r="U9986">
        <v>11</v>
      </c>
    </row>
    <row r="9987" spans="1:21" x14ac:dyDescent="0.3">
      <c r="A9987" s="5" t="s">
        <v>168</v>
      </c>
      <c r="B9987" s="5" t="s">
        <v>206</v>
      </c>
      <c r="C9987" s="5" t="s">
        <v>112</v>
      </c>
      <c r="D9987" s="5" t="s">
        <v>497</v>
      </c>
      <c r="E9987" s="5" t="s">
        <v>172</v>
      </c>
      <c r="F9987" s="6">
        <v>43903</v>
      </c>
      <c r="G9987" s="5" t="s">
        <v>148</v>
      </c>
      <c r="H9987" s="5" t="s">
        <v>221</v>
      </c>
      <c r="I9987">
        <v>43726</v>
      </c>
      <c r="J9987">
        <v>177</v>
      </c>
      <c r="K9987">
        <v>104</v>
      </c>
      <c r="L9987">
        <v>1</v>
      </c>
      <c r="M9987">
        <v>3224</v>
      </c>
      <c r="N9987">
        <v>3092.1759999999999</v>
      </c>
      <c r="O9987">
        <v>3092.1759999999999</v>
      </c>
      <c r="P9987">
        <v>104</v>
      </c>
      <c r="Q9987">
        <v>31</v>
      </c>
      <c r="R9987">
        <v>131.82400000000001</v>
      </c>
      <c r="S9987">
        <v>2020</v>
      </c>
      <c r="T9987">
        <v>3</v>
      </c>
      <c r="U9987">
        <v>11</v>
      </c>
    </row>
    <row r="9988" spans="1:21" x14ac:dyDescent="0.3">
      <c r="A9988" s="5" t="s">
        <v>168</v>
      </c>
      <c r="B9988" s="5" t="s">
        <v>206</v>
      </c>
      <c r="C9988" s="5" t="s">
        <v>112</v>
      </c>
      <c r="D9988" s="5" t="s">
        <v>497</v>
      </c>
      <c r="E9988" s="5" t="s">
        <v>172</v>
      </c>
      <c r="F9988" s="6">
        <v>43903</v>
      </c>
      <c r="G9988" s="5" t="s">
        <v>148</v>
      </c>
      <c r="H9988" s="5" t="s">
        <v>218</v>
      </c>
      <c r="I9988">
        <v>43726</v>
      </c>
      <c r="J9988">
        <v>177</v>
      </c>
      <c r="K9988">
        <v>576</v>
      </c>
      <c r="L9988">
        <v>5</v>
      </c>
      <c r="M9988">
        <v>17856</v>
      </c>
      <c r="N9988">
        <v>15460.880999999999</v>
      </c>
      <c r="O9988">
        <v>3092.1759999999999</v>
      </c>
      <c r="P9988">
        <v>115.2</v>
      </c>
      <c r="Q9988">
        <v>31</v>
      </c>
      <c r="R9988">
        <v>2395.1190000000001</v>
      </c>
      <c r="S9988">
        <v>2020</v>
      </c>
      <c r="T9988">
        <v>3</v>
      </c>
      <c r="U9988">
        <v>11</v>
      </c>
    </row>
    <row r="9989" spans="1:21" x14ac:dyDescent="0.3">
      <c r="A9989" s="5" t="s">
        <v>168</v>
      </c>
      <c r="B9989" s="5" t="s">
        <v>206</v>
      </c>
      <c r="C9989" s="5" t="s">
        <v>112</v>
      </c>
      <c r="D9989" s="5" t="s">
        <v>497</v>
      </c>
      <c r="E9989" s="5" t="s">
        <v>172</v>
      </c>
      <c r="F9989" s="6">
        <v>43903</v>
      </c>
      <c r="G9989" s="5" t="s">
        <v>148</v>
      </c>
      <c r="H9989" s="5" t="s">
        <v>205</v>
      </c>
      <c r="I9989">
        <v>43726</v>
      </c>
      <c r="J9989">
        <v>177</v>
      </c>
      <c r="K9989">
        <v>444</v>
      </c>
      <c r="L9989">
        <v>4</v>
      </c>
      <c r="M9989">
        <v>13764</v>
      </c>
      <c r="N9989">
        <v>12368.705</v>
      </c>
      <c r="O9989">
        <v>3092.1759999999999</v>
      </c>
      <c r="P9989">
        <v>111</v>
      </c>
      <c r="Q9989">
        <v>31</v>
      </c>
      <c r="R9989">
        <v>1395.2950000000001</v>
      </c>
      <c r="S9989">
        <v>2020</v>
      </c>
      <c r="T9989">
        <v>3</v>
      </c>
      <c r="U9989">
        <v>11</v>
      </c>
    </row>
    <row r="9990" spans="1:21" x14ac:dyDescent="0.3">
      <c r="A9990" s="5" t="s">
        <v>168</v>
      </c>
      <c r="B9990" s="5" t="s">
        <v>206</v>
      </c>
      <c r="C9990" s="5" t="s">
        <v>112</v>
      </c>
      <c r="D9990" s="5" t="s">
        <v>497</v>
      </c>
      <c r="E9990" s="5" t="s">
        <v>172</v>
      </c>
      <c r="F9990" s="6">
        <v>43903</v>
      </c>
      <c r="G9990" s="5" t="s">
        <v>148</v>
      </c>
      <c r="H9990" s="5" t="s">
        <v>202</v>
      </c>
      <c r="I9990">
        <v>43726</v>
      </c>
      <c r="J9990">
        <v>177</v>
      </c>
      <c r="K9990">
        <v>842</v>
      </c>
      <c r="L9990">
        <v>8</v>
      </c>
      <c r="M9990">
        <v>26102</v>
      </c>
      <c r="N9990">
        <v>24737.409</v>
      </c>
      <c r="O9990">
        <v>3092.1759999999999</v>
      </c>
      <c r="P9990">
        <v>105.25</v>
      </c>
      <c r="Q9990">
        <v>31</v>
      </c>
      <c r="R9990">
        <v>1364.5909999999999</v>
      </c>
      <c r="S9990">
        <v>2020</v>
      </c>
      <c r="T9990">
        <v>3</v>
      </c>
      <c r="U9990">
        <v>11</v>
      </c>
    </row>
    <row r="9991" spans="1:21" x14ac:dyDescent="0.3">
      <c r="A9991" s="5" t="s">
        <v>168</v>
      </c>
      <c r="B9991" s="5" t="s">
        <v>206</v>
      </c>
      <c r="C9991" s="5" t="s">
        <v>112</v>
      </c>
      <c r="D9991" s="5" t="s">
        <v>497</v>
      </c>
      <c r="E9991" s="5" t="s">
        <v>172</v>
      </c>
      <c r="F9991" s="6">
        <v>43903</v>
      </c>
      <c r="G9991" s="5" t="s">
        <v>148</v>
      </c>
      <c r="H9991" s="5" t="s">
        <v>204</v>
      </c>
      <c r="I9991">
        <v>43726</v>
      </c>
      <c r="J9991">
        <v>177</v>
      </c>
      <c r="K9991">
        <v>625</v>
      </c>
      <c r="L9991">
        <v>6</v>
      </c>
      <c r="M9991">
        <v>19375</v>
      </c>
      <c r="N9991">
        <v>18553.057000000001</v>
      </c>
      <c r="O9991">
        <v>3092.1759999999999</v>
      </c>
      <c r="P9991">
        <v>104.16666666666667</v>
      </c>
      <c r="Q9991">
        <v>31</v>
      </c>
      <c r="R9991">
        <v>821.94299999999998</v>
      </c>
      <c r="S9991">
        <v>2020</v>
      </c>
      <c r="T9991">
        <v>3</v>
      </c>
      <c r="U9991">
        <v>11</v>
      </c>
    </row>
    <row r="9992" spans="1:21" x14ac:dyDescent="0.3">
      <c r="A9992" s="5" t="s">
        <v>168</v>
      </c>
      <c r="B9992" s="5" t="s">
        <v>206</v>
      </c>
      <c r="C9992" s="5" t="s">
        <v>112</v>
      </c>
      <c r="D9992" s="5" t="s">
        <v>497</v>
      </c>
      <c r="E9992" s="5" t="s">
        <v>172</v>
      </c>
      <c r="F9992" s="6">
        <v>43903</v>
      </c>
      <c r="G9992" s="5" t="s">
        <v>148</v>
      </c>
      <c r="H9992" s="5" t="s">
        <v>182</v>
      </c>
      <c r="I9992">
        <v>43726</v>
      </c>
      <c r="J9992">
        <v>177</v>
      </c>
      <c r="K9992">
        <v>100</v>
      </c>
      <c r="L9992">
        <v>1</v>
      </c>
      <c r="M9992">
        <v>3100</v>
      </c>
      <c r="N9992">
        <v>3092.1759999999999</v>
      </c>
      <c r="O9992">
        <v>3092.1759999999999</v>
      </c>
      <c r="P9992">
        <v>100</v>
      </c>
      <c r="Q9992">
        <v>31</v>
      </c>
      <c r="R9992">
        <v>7.8239999999999998</v>
      </c>
      <c r="S9992">
        <v>2020</v>
      </c>
      <c r="T9992">
        <v>3</v>
      </c>
      <c r="U9992">
        <v>11</v>
      </c>
    </row>
    <row r="9993" spans="1:21" x14ac:dyDescent="0.3">
      <c r="A9993" s="5" t="s">
        <v>168</v>
      </c>
      <c r="B9993" s="5" t="s">
        <v>206</v>
      </c>
      <c r="C9993" s="5" t="s">
        <v>112</v>
      </c>
      <c r="D9993" s="5" t="s">
        <v>497</v>
      </c>
      <c r="E9993" s="5" t="s">
        <v>172</v>
      </c>
      <c r="F9993" s="6">
        <v>43903</v>
      </c>
      <c r="G9993" s="5" t="s">
        <v>148</v>
      </c>
      <c r="H9993" s="5" t="s">
        <v>216</v>
      </c>
      <c r="I9993">
        <v>43726</v>
      </c>
      <c r="J9993">
        <v>177</v>
      </c>
      <c r="K9993">
        <v>106</v>
      </c>
      <c r="L9993">
        <v>1</v>
      </c>
      <c r="M9993">
        <v>3286</v>
      </c>
      <c r="N9993">
        <v>3092.1759999999999</v>
      </c>
      <c r="O9993">
        <v>3092.1759999999999</v>
      </c>
      <c r="P9993">
        <v>106</v>
      </c>
      <c r="Q9993">
        <v>31</v>
      </c>
      <c r="R9993">
        <v>193.82400000000001</v>
      </c>
      <c r="S9993">
        <v>2020</v>
      </c>
      <c r="T9993">
        <v>3</v>
      </c>
      <c r="U9993">
        <v>11</v>
      </c>
    </row>
    <row r="9994" spans="1:21" x14ac:dyDescent="0.3">
      <c r="A9994" s="5" t="s">
        <v>168</v>
      </c>
      <c r="B9994" s="5" t="s">
        <v>206</v>
      </c>
      <c r="C9994" s="5" t="s">
        <v>112</v>
      </c>
      <c r="D9994" s="5" t="s">
        <v>497</v>
      </c>
      <c r="E9994" s="5" t="s">
        <v>172</v>
      </c>
      <c r="F9994" s="6">
        <v>43903</v>
      </c>
      <c r="G9994" s="5" t="s">
        <v>148</v>
      </c>
      <c r="H9994" s="5" t="s">
        <v>180</v>
      </c>
      <c r="I9994">
        <v>43726</v>
      </c>
      <c r="J9994">
        <v>177</v>
      </c>
      <c r="K9994">
        <v>516</v>
      </c>
      <c r="L9994">
        <v>5</v>
      </c>
      <c r="M9994">
        <v>15996</v>
      </c>
      <c r="N9994">
        <v>15460.880999999999</v>
      </c>
      <c r="O9994">
        <v>3092.1759999999999</v>
      </c>
      <c r="P9994">
        <v>103.2</v>
      </c>
      <c r="Q9994">
        <v>31</v>
      </c>
      <c r="R9994">
        <v>535.11900000000003</v>
      </c>
      <c r="S9994">
        <v>2020</v>
      </c>
      <c r="T9994">
        <v>3</v>
      </c>
      <c r="U9994">
        <v>11</v>
      </c>
    </row>
    <row r="9995" spans="1:21" x14ac:dyDescent="0.3">
      <c r="A9995" s="5" t="s">
        <v>168</v>
      </c>
      <c r="B9995" s="5" t="s">
        <v>206</v>
      </c>
      <c r="C9995" s="5" t="s">
        <v>112</v>
      </c>
      <c r="D9995" s="5" t="s">
        <v>497</v>
      </c>
      <c r="E9995" s="5" t="s">
        <v>172</v>
      </c>
      <c r="F9995" s="6">
        <v>43903</v>
      </c>
      <c r="G9995" s="5" t="s">
        <v>148</v>
      </c>
      <c r="H9995" s="5" t="s">
        <v>222</v>
      </c>
      <c r="I9995">
        <v>43726</v>
      </c>
      <c r="J9995">
        <v>177</v>
      </c>
      <c r="K9995">
        <v>150</v>
      </c>
      <c r="L9995">
        <v>1</v>
      </c>
      <c r="M9995">
        <v>4650</v>
      </c>
      <c r="N9995">
        <v>3092.1759999999999</v>
      </c>
      <c r="O9995">
        <v>3092.1759999999999</v>
      </c>
      <c r="P9995">
        <v>150</v>
      </c>
      <c r="Q9995">
        <v>31</v>
      </c>
      <c r="R9995">
        <v>1557.8240000000001</v>
      </c>
      <c r="S9995">
        <v>2020</v>
      </c>
      <c r="T9995">
        <v>3</v>
      </c>
      <c r="U9995">
        <v>11</v>
      </c>
    </row>
    <row r="9996" spans="1:21" x14ac:dyDescent="0.3">
      <c r="A9996" s="5" t="s">
        <v>168</v>
      </c>
      <c r="B9996" s="5" t="s">
        <v>206</v>
      </c>
      <c r="C9996" s="5" t="s">
        <v>112</v>
      </c>
      <c r="D9996" s="5" t="s">
        <v>497</v>
      </c>
      <c r="E9996" s="5" t="s">
        <v>172</v>
      </c>
      <c r="F9996" s="6">
        <v>43903</v>
      </c>
      <c r="G9996" s="5" t="s">
        <v>148</v>
      </c>
      <c r="H9996" s="5" t="s">
        <v>217</v>
      </c>
      <c r="I9996">
        <v>43726</v>
      </c>
      <c r="J9996">
        <v>177</v>
      </c>
      <c r="K9996">
        <v>120</v>
      </c>
      <c r="L9996">
        <v>1</v>
      </c>
      <c r="M9996">
        <v>3720</v>
      </c>
      <c r="N9996">
        <v>3092.1759999999999</v>
      </c>
      <c r="O9996">
        <v>3092.1759999999999</v>
      </c>
      <c r="P9996">
        <v>120</v>
      </c>
      <c r="Q9996">
        <v>31</v>
      </c>
      <c r="R9996">
        <v>627.82399999999996</v>
      </c>
      <c r="S9996">
        <v>2020</v>
      </c>
      <c r="T9996">
        <v>3</v>
      </c>
      <c r="U9996">
        <v>11</v>
      </c>
    </row>
    <row r="9997" spans="1:21" x14ac:dyDescent="0.3">
      <c r="A9997" s="5" t="s">
        <v>168</v>
      </c>
      <c r="B9997" s="5" t="s">
        <v>206</v>
      </c>
      <c r="C9997" s="5" t="s">
        <v>112</v>
      </c>
      <c r="D9997" s="5" t="s">
        <v>497</v>
      </c>
      <c r="E9997" s="5" t="s">
        <v>172</v>
      </c>
      <c r="F9997" s="6">
        <v>43903</v>
      </c>
      <c r="G9997" s="5" t="s">
        <v>148</v>
      </c>
      <c r="H9997" s="5" t="s">
        <v>284</v>
      </c>
      <c r="I9997">
        <v>43726</v>
      </c>
      <c r="J9997">
        <v>177</v>
      </c>
      <c r="K9997">
        <v>350</v>
      </c>
      <c r="L9997">
        <v>3</v>
      </c>
      <c r="M9997">
        <v>10850</v>
      </c>
      <c r="N9997">
        <v>9276.5290000000005</v>
      </c>
      <c r="O9997">
        <v>3092.1759999999999</v>
      </c>
      <c r="P9997">
        <v>116.66666666666667</v>
      </c>
      <c r="Q9997">
        <v>31</v>
      </c>
      <c r="R9997">
        <v>1573.471</v>
      </c>
      <c r="S9997">
        <v>2020</v>
      </c>
      <c r="T9997">
        <v>3</v>
      </c>
      <c r="U9997">
        <v>11</v>
      </c>
    </row>
    <row r="9998" spans="1:21" x14ac:dyDescent="0.3">
      <c r="A9998" s="5" t="s">
        <v>168</v>
      </c>
      <c r="B9998" s="5" t="s">
        <v>206</v>
      </c>
      <c r="C9998" s="5" t="s">
        <v>112</v>
      </c>
      <c r="D9998" s="5" t="s">
        <v>497</v>
      </c>
      <c r="E9998" s="5" t="s">
        <v>172</v>
      </c>
      <c r="F9998" s="6">
        <v>43903</v>
      </c>
      <c r="G9998" s="5" t="s">
        <v>148</v>
      </c>
      <c r="H9998" s="5" t="s">
        <v>189</v>
      </c>
      <c r="I9998">
        <v>43726</v>
      </c>
      <c r="J9998">
        <v>177</v>
      </c>
      <c r="K9998">
        <v>101</v>
      </c>
      <c r="L9998">
        <v>1</v>
      </c>
      <c r="M9998">
        <v>3131</v>
      </c>
      <c r="N9998">
        <v>3092.1759999999999</v>
      </c>
      <c r="O9998">
        <v>3092.1759999999999</v>
      </c>
      <c r="P9998">
        <v>101</v>
      </c>
      <c r="Q9998">
        <v>31</v>
      </c>
      <c r="R9998">
        <v>38.823999999999998</v>
      </c>
      <c r="S9998">
        <v>2020</v>
      </c>
      <c r="T9998">
        <v>3</v>
      </c>
      <c r="U9998">
        <v>11</v>
      </c>
    </row>
    <row r="9999" spans="1:21" x14ac:dyDescent="0.3">
      <c r="A9999" s="5" t="s">
        <v>168</v>
      </c>
      <c r="B9999" s="5" t="s">
        <v>206</v>
      </c>
      <c r="C9999" s="5" t="s">
        <v>112</v>
      </c>
      <c r="D9999" s="5" t="s">
        <v>497</v>
      </c>
      <c r="E9999" s="5" t="s">
        <v>172</v>
      </c>
      <c r="F9999" s="6">
        <v>43903</v>
      </c>
      <c r="G9999" s="5" t="s">
        <v>148</v>
      </c>
      <c r="H9999" s="5" t="s">
        <v>203</v>
      </c>
      <c r="I9999">
        <v>43726</v>
      </c>
      <c r="J9999">
        <v>177</v>
      </c>
      <c r="K9999">
        <v>102</v>
      </c>
      <c r="L9999">
        <v>1</v>
      </c>
      <c r="M9999">
        <v>3162</v>
      </c>
      <c r="N9999">
        <v>3092.1759999999999</v>
      </c>
      <c r="O9999">
        <v>3092.1759999999999</v>
      </c>
      <c r="P9999">
        <v>102</v>
      </c>
      <c r="Q9999">
        <v>31</v>
      </c>
      <c r="R9999">
        <v>69.823999999999998</v>
      </c>
      <c r="S9999">
        <v>2020</v>
      </c>
      <c r="T9999">
        <v>3</v>
      </c>
      <c r="U9999">
        <v>11</v>
      </c>
    </row>
    <row r="10000" spans="1:21" x14ac:dyDescent="0.3">
      <c r="A10000" s="5" t="s">
        <v>168</v>
      </c>
      <c r="B10000" s="5" t="s">
        <v>206</v>
      </c>
      <c r="C10000" s="5" t="s">
        <v>112</v>
      </c>
      <c r="D10000" s="5" t="s">
        <v>497</v>
      </c>
      <c r="E10000" s="5" t="s">
        <v>172</v>
      </c>
      <c r="F10000" s="6">
        <v>43903</v>
      </c>
      <c r="G10000" s="5" t="s">
        <v>148</v>
      </c>
      <c r="H10000" s="5" t="s">
        <v>225</v>
      </c>
      <c r="I10000">
        <v>43726</v>
      </c>
      <c r="J10000">
        <v>177</v>
      </c>
      <c r="K10000">
        <v>470</v>
      </c>
      <c r="L10000">
        <v>4</v>
      </c>
      <c r="M10000">
        <v>14335</v>
      </c>
      <c r="N10000">
        <v>12368.705</v>
      </c>
      <c r="O10000">
        <v>3092.1759999999999</v>
      </c>
      <c r="P10000">
        <v>117.5</v>
      </c>
      <c r="Q10000">
        <v>30.5</v>
      </c>
      <c r="R10000">
        <v>1966.2950000000001</v>
      </c>
      <c r="S10000">
        <v>2020</v>
      </c>
      <c r="T10000">
        <v>3</v>
      </c>
      <c r="U10000">
        <v>11</v>
      </c>
    </row>
    <row r="10001" spans="1:21" x14ac:dyDescent="0.3">
      <c r="A10001" s="5" t="s">
        <v>168</v>
      </c>
      <c r="B10001" s="5" t="s">
        <v>206</v>
      </c>
      <c r="C10001" s="5" t="s">
        <v>112</v>
      </c>
      <c r="D10001" s="5" t="s">
        <v>497</v>
      </c>
      <c r="E10001" s="5" t="s">
        <v>172</v>
      </c>
      <c r="F10001" s="6">
        <v>43903</v>
      </c>
      <c r="G10001" s="5" t="s">
        <v>148</v>
      </c>
      <c r="H10001" s="5" t="s">
        <v>190</v>
      </c>
      <c r="I10001">
        <v>43726</v>
      </c>
      <c r="J10001">
        <v>177</v>
      </c>
      <c r="K10001">
        <v>100</v>
      </c>
      <c r="L10001">
        <v>1</v>
      </c>
      <c r="M10001">
        <v>3100</v>
      </c>
      <c r="N10001">
        <v>3092.1759999999999</v>
      </c>
      <c r="O10001">
        <v>3092.1759999999999</v>
      </c>
      <c r="P10001">
        <v>100</v>
      </c>
      <c r="Q10001">
        <v>31</v>
      </c>
      <c r="R10001">
        <v>7.8239999999999998</v>
      </c>
      <c r="S10001">
        <v>2020</v>
      </c>
      <c r="T10001">
        <v>3</v>
      </c>
      <c r="U10001">
        <v>11</v>
      </c>
    </row>
    <row r="10002" spans="1:21" x14ac:dyDescent="0.3">
      <c r="A10002" s="5" t="s">
        <v>168</v>
      </c>
      <c r="B10002" s="5" t="s">
        <v>206</v>
      </c>
      <c r="C10002" s="5" t="s">
        <v>112</v>
      </c>
      <c r="D10002" s="5" t="s">
        <v>497</v>
      </c>
      <c r="E10002" s="5" t="s">
        <v>172</v>
      </c>
      <c r="F10002" s="6">
        <v>43903</v>
      </c>
      <c r="G10002" s="5" t="s">
        <v>148</v>
      </c>
      <c r="H10002" s="5" t="s">
        <v>226</v>
      </c>
      <c r="I10002">
        <v>43726</v>
      </c>
      <c r="J10002">
        <v>177</v>
      </c>
      <c r="K10002">
        <v>368</v>
      </c>
      <c r="L10002">
        <v>3</v>
      </c>
      <c r="M10002">
        <v>11408</v>
      </c>
      <c r="N10002">
        <v>9276.5290000000005</v>
      </c>
      <c r="O10002">
        <v>3092.1759999999999</v>
      </c>
      <c r="P10002">
        <v>122.66666666666667</v>
      </c>
      <c r="Q10002">
        <v>31</v>
      </c>
      <c r="R10002">
        <v>2131.471</v>
      </c>
      <c r="S10002">
        <v>2020</v>
      </c>
      <c r="T10002">
        <v>3</v>
      </c>
      <c r="U10002">
        <v>11</v>
      </c>
    </row>
    <row r="10003" spans="1:21" x14ac:dyDescent="0.3">
      <c r="A10003" s="5" t="s">
        <v>168</v>
      </c>
      <c r="B10003" s="5" t="s">
        <v>206</v>
      </c>
      <c r="C10003" s="5" t="s">
        <v>112</v>
      </c>
      <c r="D10003" s="5" t="s">
        <v>497</v>
      </c>
      <c r="E10003" s="5" t="s">
        <v>172</v>
      </c>
      <c r="F10003" s="6">
        <v>43903</v>
      </c>
      <c r="G10003" s="5" t="s">
        <v>148</v>
      </c>
      <c r="H10003" s="5" t="s">
        <v>187</v>
      </c>
      <c r="I10003">
        <v>43726</v>
      </c>
      <c r="J10003">
        <v>177</v>
      </c>
      <c r="K10003">
        <v>360</v>
      </c>
      <c r="L10003">
        <v>3</v>
      </c>
      <c r="M10003">
        <v>11160</v>
      </c>
      <c r="N10003">
        <v>9276.5290000000005</v>
      </c>
      <c r="O10003">
        <v>3092.1759999999999</v>
      </c>
      <c r="P10003">
        <v>120</v>
      </c>
      <c r="Q10003">
        <v>31</v>
      </c>
      <c r="R10003">
        <v>1883.471</v>
      </c>
      <c r="S10003">
        <v>2020</v>
      </c>
      <c r="T10003">
        <v>3</v>
      </c>
      <c r="U10003">
        <v>11</v>
      </c>
    </row>
    <row r="10004" spans="1:21" x14ac:dyDescent="0.3">
      <c r="A10004" s="5" t="s">
        <v>168</v>
      </c>
      <c r="B10004" s="5" t="s">
        <v>206</v>
      </c>
      <c r="C10004" s="5" t="s">
        <v>112</v>
      </c>
      <c r="D10004" s="5" t="s">
        <v>497</v>
      </c>
      <c r="E10004" s="5" t="s">
        <v>172</v>
      </c>
      <c r="F10004" s="6">
        <v>43903</v>
      </c>
      <c r="G10004" s="5" t="s">
        <v>148</v>
      </c>
      <c r="H10004" s="5" t="s">
        <v>469</v>
      </c>
      <c r="I10004">
        <v>43726</v>
      </c>
      <c r="J10004">
        <v>177</v>
      </c>
      <c r="K10004">
        <v>5995</v>
      </c>
      <c r="L10004">
        <v>50</v>
      </c>
      <c r="M10004">
        <v>179850</v>
      </c>
      <c r="N10004">
        <v>154608.80900000001</v>
      </c>
      <c r="O10004">
        <v>3092.1759999999999</v>
      </c>
      <c r="P10004">
        <v>119.9</v>
      </c>
      <c r="Q10004">
        <v>30</v>
      </c>
      <c r="R10004">
        <v>25241.190999999999</v>
      </c>
      <c r="S10004">
        <v>2020</v>
      </c>
      <c r="T10004">
        <v>3</v>
      </c>
      <c r="U10004">
        <v>11</v>
      </c>
    </row>
    <row r="10005" spans="1:21" x14ac:dyDescent="0.3">
      <c r="A10005" s="5" t="s">
        <v>168</v>
      </c>
      <c r="B10005" s="5" t="s">
        <v>206</v>
      </c>
      <c r="C10005" s="5" t="s">
        <v>113</v>
      </c>
      <c r="D10005" s="5" t="s">
        <v>532</v>
      </c>
      <c r="E10005" s="5" t="s">
        <v>172</v>
      </c>
      <c r="F10005" s="6">
        <v>43903</v>
      </c>
      <c r="G10005" s="5" t="s">
        <v>148</v>
      </c>
      <c r="H10005" s="5" t="s">
        <v>191</v>
      </c>
      <c r="I10005">
        <v>43731</v>
      </c>
      <c r="J10005">
        <v>172</v>
      </c>
      <c r="K10005">
        <v>498</v>
      </c>
      <c r="L10005">
        <v>4</v>
      </c>
      <c r="M10005">
        <v>15438</v>
      </c>
      <c r="N10005">
        <v>10485.894</v>
      </c>
      <c r="O10005">
        <v>2621.4740000000002</v>
      </c>
      <c r="P10005">
        <v>124.5</v>
      </c>
      <c r="Q10005">
        <v>31</v>
      </c>
      <c r="R10005">
        <v>4952.1059999999998</v>
      </c>
      <c r="S10005">
        <v>2020</v>
      </c>
      <c r="T10005">
        <v>3</v>
      </c>
      <c r="U10005">
        <v>11</v>
      </c>
    </row>
    <row r="10006" spans="1:21" x14ac:dyDescent="0.3">
      <c r="A10006" s="5" t="s">
        <v>168</v>
      </c>
      <c r="B10006" s="5" t="s">
        <v>206</v>
      </c>
      <c r="C10006" s="5" t="s">
        <v>113</v>
      </c>
      <c r="D10006" s="5" t="s">
        <v>532</v>
      </c>
      <c r="E10006" s="5" t="s">
        <v>172</v>
      </c>
      <c r="F10006" s="6">
        <v>43903</v>
      </c>
      <c r="G10006" s="5" t="s">
        <v>148</v>
      </c>
      <c r="H10006" s="5" t="s">
        <v>184</v>
      </c>
      <c r="I10006">
        <v>43731</v>
      </c>
      <c r="J10006">
        <v>172</v>
      </c>
      <c r="K10006">
        <v>3347</v>
      </c>
      <c r="L10006">
        <v>28</v>
      </c>
      <c r="M10006">
        <v>100410</v>
      </c>
      <c r="N10006">
        <v>73401.259000000005</v>
      </c>
      <c r="O10006">
        <v>2621.4740000000002</v>
      </c>
      <c r="P10006">
        <v>119.53571428571429</v>
      </c>
      <c r="Q10006">
        <v>30</v>
      </c>
      <c r="R10006">
        <v>27008.741000000002</v>
      </c>
      <c r="S10006">
        <v>2020</v>
      </c>
      <c r="T10006">
        <v>3</v>
      </c>
      <c r="U10006">
        <v>11</v>
      </c>
    </row>
    <row r="10007" spans="1:21" x14ac:dyDescent="0.3">
      <c r="A10007" s="5" t="s">
        <v>168</v>
      </c>
      <c r="B10007" s="5" t="s">
        <v>206</v>
      </c>
      <c r="C10007" s="5" t="s">
        <v>113</v>
      </c>
      <c r="D10007" s="5" t="s">
        <v>532</v>
      </c>
      <c r="E10007" s="5" t="s">
        <v>172</v>
      </c>
      <c r="F10007" s="6">
        <v>43903</v>
      </c>
      <c r="G10007" s="5" t="s">
        <v>148</v>
      </c>
      <c r="H10007" s="5" t="s">
        <v>321</v>
      </c>
      <c r="I10007">
        <v>43731</v>
      </c>
      <c r="J10007">
        <v>172</v>
      </c>
      <c r="K10007">
        <v>360</v>
      </c>
      <c r="L10007">
        <v>3</v>
      </c>
      <c r="M10007">
        <v>10980</v>
      </c>
      <c r="N10007">
        <v>7864.4210000000003</v>
      </c>
      <c r="O10007">
        <v>2621.4740000000002</v>
      </c>
      <c r="P10007">
        <v>120</v>
      </c>
      <c r="Q10007">
        <v>30.5</v>
      </c>
      <c r="R10007">
        <v>3115.5790000000002</v>
      </c>
      <c r="S10007">
        <v>2020</v>
      </c>
      <c r="T10007">
        <v>3</v>
      </c>
      <c r="U10007">
        <v>11</v>
      </c>
    </row>
    <row r="10008" spans="1:21" x14ac:dyDescent="0.3">
      <c r="A10008" s="5" t="s">
        <v>168</v>
      </c>
      <c r="B10008" s="5" t="s">
        <v>206</v>
      </c>
      <c r="C10008" s="5" t="s">
        <v>113</v>
      </c>
      <c r="D10008" s="5" t="s">
        <v>532</v>
      </c>
      <c r="E10008" s="5" t="s">
        <v>172</v>
      </c>
      <c r="F10008" s="6">
        <v>43903</v>
      </c>
      <c r="G10008" s="5" t="s">
        <v>148</v>
      </c>
      <c r="H10008" s="5" t="s">
        <v>183</v>
      </c>
      <c r="I10008">
        <v>43731</v>
      </c>
      <c r="J10008">
        <v>172</v>
      </c>
      <c r="K10008">
        <v>262</v>
      </c>
      <c r="L10008">
        <v>2</v>
      </c>
      <c r="M10008">
        <v>8122</v>
      </c>
      <c r="N10008">
        <v>5242.9470000000001</v>
      </c>
      <c r="O10008">
        <v>2621.4740000000002</v>
      </c>
      <c r="P10008">
        <v>131</v>
      </c>
      <c r="Q10008">
        <v>31</v>
      </c>
      <c r="R10008">
        <v>2879.0529999999999</v>
      </c>
      <c r="S10008">
        <v>2020</v>
      </c>
      <c r="T10008">
        <v>3</v>
      </c>
      <c r="U10008">
        <v>11</v>
      </c>
    </row>
    <row r="10009" spans="1:21" x14ac:dyDescent="0.3">
      <c r="A10009" s="5" t="s">
        <v>168</v>
      </c>
      <c r="B10009" s="5" t="s">
        <v>206</v>
      </c>
      <c r="C10009" s="5" t="s">
        <v>113</v>
      </c>
      <c r="D10009" s="5" t="s">
        <v>532</v>
      </c>
      <c r="E10009" s="5" t="s">
        <v>172</v>
      </c>
      <c r="F10009" s="6">
        <v>43903</v>
      </c>
      <c r="G10009" s="5" t="s">
        <v>148</v>
      </c>
      <c r="H10009" s="5" t="s">
        <v>246</v>
      </c>
      <c r="I10009">
        <v>43731</v>
      </c>
      <c r="J10009">
        <v>172</v>
      </c>
      <c r="K10009">
        <v>480</v>
      </c>
      <c r="L10009">
        <v>4</v>
      </c>
      <c r="M10009">
        <v>14880</v>
      </c>
      <c r="N10009">
        <v>10485.894</v>
      </c>
      <c r="O10009">
        <v>2621.4740000000002</v>
      </c>
      <c r="P10009">
        <v>120</v>
      </c>
      <c r="Q10009">
        <v>31</v>
      </c>
      <c r="R10009">
        <v>4394.1059999999998</v>
      </c>
      <c r="S10009">
        <v>2020</v>
      </c>
      <c r="T10009">
        <v>3</v>
      </c>
      <c r="U10009">
        <v>11</v>
      </c>
    </row>
    <row r="10010" spans="1:21" x14ac:dyDescent="0.3">
      <c r="A10010" s="5" t="s">
        <v>168</v>
      </c>
      <c r="B10010" s="5" t="s">
        <v>206</v>
      </c>
      <c r="C10010" s="5" t="s">
        <v>113</v>
      </c>
      <c r="D10010" s="5" t="s">
        <v>532</v>
      </c>
      <c r="E10010" s="5" t="s">
        <v>172</v>
      </c>
      <c r="F10010" s="6">
        <v>43903</v>
      </c>
      <c r="G10010" s="5" t="s">
        <v>148</v>
      </c>
      <c r="H10010" s="5" t="s">
        <v>498</v>
      </c>
      <c r="I10010">
        <v>43731</v>
      </c>
      <c r="J10010">
        <v>172</v>
      </c>
      <c r="K10010">
        <v>680</v>
      </c>
      <c r="L10010">
        <v>6</v>
      </c>
      <c r="M10010">
        <v>21080</v>
      </c>
      <c r="N10010">
        <v>15728.841</v>
      </c>
      <c r="O10010">
        <v>2621.4740000000002</v>
      </c>
      <c r="P10010">
        <v>113.33333333333333</v>
      </c>
      <c r="Q10010">
        <v>31</v>
      </c>
      <c r="R10010">
        <v>5351.1589999999997</v>
      </c>
      <c r="S10010">
        <v>2020</v>
      </c>
      <c r="T10010">
        <v>3</v>
      </c>
      <c r="U10010">
        <v>11</v>
      </c>
    </row>
    <row r="10011" spans="1:21" x14ac:dyDescent="0.3">
      <c r="A10011" s="5" t="s">
        <v>168</v>
      </c>
      <c r="B10011" s="5" t="s">
        <v>206</v>
      </c>
      <c r="C10011" s="5" t="s">
        <v>113</v>
      </c>
      <c r="D10011" s="5" t="s">
        <v>532</v>
      </c>
      <c r="E10011" s="5" t="s">
        <v>172</v>
      </c>
      <c r="F10011" s="6">
        <v>43903</v>
      </c>
      <c r="G10011" s="5" t="s">
        <v>148</v>
      </c>
      <c r="H10011" s="5" t="s">
        <v>185</v>
      </c>
      <c r="I10011">
        <v>43731</v>
      </c>
      <c r="J10011">
        <v>172</v>
      </c>
      <c r="K10011">
        <v>380</v>
      </c>
      <c r="L10011">
        <v>3</v>
      </c>
      <c r="M10011">
        <v>11780</v>
      </c>
      <c r="N10011">
        <v>7864.4210000000003</v>
      </c>
      <c r="O10011">
        <v>2621.4740000000002</v>
      </c>
      <c r="P10011">
        <v>126.66666666666667</v>
      </c>
      <c r="Q10011">
        <v>31</v>
      </c>
      <c r="R10011">
        <v>3915.5790000000002</v>
      </c>
      <c r="S10011">
        <v>2020</v>
      </c>
      <c r="T10011">
        <v>3</v>
      </c>
      <c r="U10011">
        <v>11</v>
      </c>
    </row>
    <row r="10012" spans="1:21" x14ac:dyDescent="0.3">
      <c r="A10012" s="5" t="s">
        <v>168</v>
      </c>
      <c r="B10012" s="5" t="s">
        <v>206</v>
      </c>
      <c r="C10012" s="5" t="s">
        <v>113</v>
      </c>
      <c r="D10012" s="5" t="s">
        <v>532</v>
      </c>
      <c r="E10012" s="5" t="s">
        <v>172</v>
      </c>
      <c r="F10012" s="6">
        <v>43903</v>
      </c>
      <c r="G10012" s="5" t="s">
        <v>148</v>
      </c>
      <c r="H10012" s="5" t="s">
        <v>190</v>
      </c>
      <c r="I10012">
        <v>43731</v>
      </c>
      <c r="J10012">
        <v>172</v>
      </c>
      <c r="K10012">
        <v>110</v>
      </c>
      <c r="L10012">
        <v>1</v>
      </c>
      <c r="M10012">
        <v>3410</v>
      </c>
      <c r="N10012">
        <v>2621.4740000000002</v>
      </c>
      <c r="O10012">
        <v>2621.4740000000002</v>
      </c>
      <c r="P10012">
        <v>110</v>
      </c>
      <c r="Q10012">
        <v>31</v>
      </c>
      <c r="R10012">
        <v>788.52599999999995</v>
      </c>
      <c r="S10012">
        <v>2020</v>
      </c>
      <c r="T10012">
        <v>3</v>
      </c>
      <c r="U10012">
        <v>11</v>
      </c>
    </row>
    <row r="10013" spans="1:21" x14ac:dyDescent="0.3">
      <c r="A10013" s="5" t="s">
        <v>168</v>
      </c>
      <c r="B10013" s="5" t="s">
        <v>206</v>
      </c>
      <c r="C10013" s="5" t="s">
        <v>112</v>
      </c>
      <c r="D10013" s="5" t="s">
        <v>497</v>
      </c>
      <c r="E10013" s="5" t="s">
        <v>172</v>
      </c>
      <c r="F10013" s="6">
        <v>43906</v>
      </c>
      <c r="G10013" s="5" t="s">
        <v>148</v>
      </c>
      <c r="H10013" s="5" t="s">
        <v>215</v>
      </c>
      <c r="I10013">
        <v>43726</v>
      </c>
      <c r="J10013">
        <v>180</v>
      </c>
      <c r="K10013">
        <v>308</v>
      </c>
      <c r="L10013">
        <v>3</v>
      </c>
      <c r="M10013">
        <v>9394</v>
      </c>
      <c r="N10013">
        <v>9276.5290000000005</v>
      </c>
      <c r="O10013">
        <v>3092.1759999999999</v>
      </c>
      <c r="P10013">
        <v>102.66666666666667</v>
      </c>
      <c r="Q10013">
        <v>30.5</v>
      </c>
      <c r="R10013">
        <v>117.471</v>
      </c>
      <c r="S10013">
        <v>2020</v>
      </c>
      <c r="T10013">
        <v>3</v>
      </c>
      <c r="U10013">
        <v>12</v>
      </c>
    </row>
    <row r="10014" spans="1:21" x14ac:dyDescent="0.3">
      <c r="A10014" s="5" t="s">
        <v>168</v>
      </c>
      <c r="B10014" s="5" t="s">
        <v>206</v>
      </c>
      <c r="C10014" s="5" t="s">
        <v>112</v>
      </c>
      <c r="D10014" s="5" t="s">
        <v>497</v>
      </c>
      <c r="E10014" s="5" t="s">
        <v>172</v>
      </c>
      <c r="F10014" s="6">
        <v>43906</v>
      </c>
      <c r="G10014" s="5" t="s">
        <v>148</v>
      </c>
      <c r="H10014" s="5" t="s">
        <v>305</v>
      </c>
      <c r="I10014">
        <v>43726</v>
      </c>
      <c r="J10014">
        <v>180</v>
      </c>
      <c r="K10014">
        <v>346</v>
      </c>
      <c r="L10014">
        <v>3</v>
      </c>
      <c r="M10014">
        <v>10553</v>
      </c>
      <c r="N10014">
        <v>9276.5290000000005</v>
      </c>
      <c r="O10014">
        <v>3092.1759999999999</v>
      </c>
      <c r="P10014">
        <v>115.33333333333333</v>
      </c>
      <c r="Q10014">
        <v>30.5</v>
      </c>
      <c r="R10014">
        <v>1276.471</v>
      </c>
      <c r="S10014">
        <v>2020</v>
      </c>
      <c r="T10014">
        <v>3</v>
      </c>
      <c r="U10014">
        <v>12</v>
      </c>
    </row>
    <row r="10015" spans="1:21" x14ac:dyDescent="0.3">
      <c r="A10015" s="5" t="s">
        <v>168</v>
      </c>
      <c r="B10015" s="5" t="s">
        <v>206</v>
      </c>
      <c r="C10015" s="5" t="s">
        <v>112</v>
      </c>
      <c r="D10015" s="5" t="s">
        <v>497</v>
      </c>
      <c r="E10015" s="5" t="s">
        <v>172</v>
      </c>
      <c r="F10015" s="6">
        <v>43906</v>
      </c>
      <c r="G10015" s="5" t="s">
        <v>148</v>
      </c>
      <c r="H10015" s="5" t="s">
        <v>200</v>
      </c>
      <c r="I10015">
        <v>43726</v>
      </c>
      <c r="J10015">
        <v>180</v>
      </c>
      <c r="K10015">
        <v>575</v>
      </c>
      <c r="L10015">
        <v>5</v>
      </c>
      <c r="M10015">
        <v>17537.5</v>
      </c>
      <c r="N10015">
        <v>15460.880999999999</v>
      </c>
      <c r="O10015">
        <v>3092.1759999999999</v>
      </c>
      <c r="P10015">
        <v>115</v>
      </c>
      <c r="Q10015">
        <v>30.5</v>
      </c>
      <c r="R10015">
        <v>2076.6190000000001</v>
      </c>
      <c r="S10015">
        <v>2020</v>
      </c>
      <c r="T10015">
        <v>3</v>
      </c>
      <c r="U10015">
        <v>12</v>
      </c>
    </row>
    <row r="10016" spans="1:21" x14ac:dyDescent="0.3">
      <c r="A10016" s="5" t="s">
        <v>168</v>
      </c>
      <c r="B10016" s="5" t="s">
        <v>206</v>
      </c>
      <c r="C10016" s="5" t="s">
        <v>112</v>
      </c>
      <c r="D10016" s="5" t="s">
        <v>497</v>
      </c>
      <c r="E10016" s="5" t="s">
        <v>172</v>
      </c>
      <c r="F10016" s="6">
        <v>43906</v>
      </c>
      <c r="G10016" s="5" t="s">
        <v>148</v>
      </c>
      <c r="H10016" s="5" t="s">
        <v>199</v>
      </c>
      <c r="I10016">
        <v>43726</v>
      </c>
      <c r="J10016">
        <v>180</v>
      </c>
      <c r="K10016">
        <v>706</v>
      </c>
      <c r="L10016">
        <v>6</v>
      </c>
      <c r="M10016">
        <v>21533</v>
      </c>
      <c r="N10016">
        <v>18553.057000000001</v>
      </c>
      <c r="O10016">
        <v>3092.1759999999999</v>
      </c>
      <c r="P10016">
        <v>117.66666666666667</v>
      </c>
      <c r="Q10016">
        <v>30.5</v>
      </c>
      <c r="R10016">
        <v>2979.9430000000002</v>
      </c>
      <c r="S10016">
        <v>2020</v>
      </c>
      <c r="T10016">
        <v>3</v>
      </c>
      <c r="U10016">
        <v>12</v>
      </c>
    </row>
    <row r="10017" spans="1:21" x14ac:dyDescent="0.3">
      <c r="A10017" s="5" t="s">
        <v>168</v>
      </c>
      <c r="B10017" s="5" t="s">
        <v>169</v>
      </c>
      <c r="C10017" s="5" t="s">
        <v>170</v>
      </c>
      <c r="D10017" s="5" t="s">
        <v>449</v>
      </c>
      <c r="E10017" s="5" t="s">
        <v>172</v>
      </c>
      <c r="F10017" s="6">
        <v>43907</v>
      </c>
      <c r="G10017" s="5" t="s">
        <v>148</v>
      </c>
      <c r="H10017" s="5" t="s">
        <v>173</v>
      </c>
      <c r="I10017">
        <v>43632</v>
      </c>
      <c r="J10017">
        <v>275</v>
      </c>
      <c r="K10017">
        <v>110</v>
      </c>
      <c r="L10017">
        <v>1</v>
      </c>
      <c r="M10017">
        <v>3355</v>
      </c>
      <c r="N10017">
        <v>2662.25</v>
      </c>
      <c r="O10017">
        <v>2662.25</v>
      </c>
      <c r="P10017">
        <v>110</v>
      </c>
      <c r="Q10017">
        <v>30.5</v>
      </c>
      <c r="R10017">
        <v>692.75</v>
      </c>
      <c r="S10017">
        <v>2020</v>
      </c>
      <c r="T10017">
        <v>3</v>
      </c>
      <c r="U10017">
        <v>12</v>
      </c>
    </row>
    <row r="10018" spans="1:21" x14ac:dyDescent="0.3">
      <c r="A10018" s="5" t="s">
        <v>168</v>
      </c>
      <c r="B10018" s="5" t="s">
        <v>169</v>
      </c>
      <c r="C10018" s="5" t="s">
        <v>170</v>
      </c>
      <c r="D10018" s="5" t="s">
        <v>449</v>
      </c>
      <c r="E10018" s="5" t="s">
        <v>172</v>
      </c>
      <c r="F10018" s="6">
        <v>43907</v>
      </c>
      <c r="G10018" s="5" t="s">
        <v>148</v>
      </c>
      <c r="H10018" s="5" t="s">
        <v>235</v>
      </c>
      <c r="I10018">
        <v>43632</v>
      </c>
      <c r="J10018">
        <v>275</v>
      </c>
      <c r="K10018">
        <v>220</v>
      </c>
      <c r="L10018">
        <v>2</v>
      </c>
      <c r="M10018">
        <v>6710</v>
      </c>
      <c r="N10018">
        <v>5324.5</v>
      </c>
      <c r="O10018">
        <v>2662.25</v>
      </c>
      <c r="P10018">
        <v>110</v>
      </c>
      <c r="Q10018">
        <v>30.5</v>
      </c>
      <c r="R10018">
        <v>1385.5</v>
      </c>
      <c r="S10018">
        <v>2020</v>
      </c>
      <c r="T10018">
        <v>3</v>
      </c>
      <c r="U10018">
        <v>12</v>
      </c>
    </row>
    <row r="10019" spans="1:21" x14ac:dyDescent="0.3">
      <c r="A10019" s="5" t="s">
        <v>168</v>
      </c>
      <c r="B10019" s="5" t="s">
        <v>169</v>
      </c>
      <c r="C10019" s="5" t="s">
        <v>170</v>
      </c>
      <c r="D10019" s="5" t="s">
        <v>490</v>
      </c>
      <c r="E10019" s="5" t="s">
        <v>172</v>
      </c>
      <c r="F10019" s="6">
        <v>43907</v>
      </c>
      <c r="G10019" s="5" t="s">
        <v>148</v>
      </c>
      <c r="H10019" s="5" t="s">
        <v>173</v>
      </c>
      <c r="I10019">
        <v>43721</v>
      </c>
      <c r="J10019">
        <v>186</v>
      </c>
      <c r="K10019">
        <v>443.2</v>
      </c>
      <c r="L10019">
        <v>4</v>
      </c>
      <c r="M10019">
        <v>13517.6</v>
      </c>
      <c r="N10019">
        <v>12533.63</v>
      </c>
      <c r="O10019">
        <v>3133.4070000000002</v>
      </c>
      <c r="P10019">
        <v>110.8</v>
      </c>
      <c r="Q10019">
        <v>30.5</v>
      </c>
      <c r="R10019">
        <v>983.97</v>
      </c>
      <c r="S10019">
        <v>2020</v>
      </c>
      <c r="T10019">
        <v>3</v>
      </c>
      <c r="U10019">
        <v>12</v>
      </c>
    </row>
    <row r="10020" spans="1:21" x14ac:dyDescent="0.3">
      <c r="A10020" s="5" t="s">
        <v>168</v>
      </c>
      <c r="B10020" s="5" t="s">
        <v>169</v>
      </c>
      <c r="C10020" s="5" t="s">
        <v>170</v>
      </c>
      <c r="D10020" s="5" t="s">
        <v>523</v>
      </c>
      <c r="E10020" s="5" t="s">
        <v>172</v>
      </c>
      <c r="F10020" s="6">
        <v>43907</v>
      </c>
      <c r="G10020" s="5" t="s">
        <v>148</v>
      </c>
      <c r="H10020" s="5" t="s">
        <v>173</v>
      </c>
      <c r="I10020">
        <v>43691</v>
      </c>
      <c r="J10020">
        <v>216</v>
      </c>
      <c r="K10020">
        <v>612.5</v>
      </c>
      <c r="L10020">
        <v>3</v>
      </c>
      <c r="M10020">
        <v>18681.25</v>
      </c>
      <c r="N10020">
        <v>9244.0650000000005</v>
      </c>
      <c r="O10020">
        <v>3081.355</v>
      </c>
      <c r="P10020">
        <v>204.16666666666666</v>
      </c>
      <c r="Q10020">
        <v>30.5</v>
      </c>
      <c r="R10020">
        <v>9437.1849999999995</v>
      </c>
      <c r="S10020">
        <v>2020</v>
      </c>
      <c r="T10020">
        <v>3</v>
      </c>
      <c r="U10020">
        <v>12</v>
      </c>
    </row>
    <row r="10021" spans="1:21" x14ac:dyDescent="0.3">
      <c r="A10021" s="5" t="s">
        <v>168</v>
      </c>
      <c r="B10021" s="5" t="s">
        <v>169</v>
      </c>
      <c r="C10021" s="5" t="s">
        <v>170</v>
      </c>
      <c r="D10021" s="5" t="s">
        <v>528</v>
      </c>
      <c r="E10021" s="5" t="s">
        <v>172</v>
      </c>
      <c r="F10021" s="6">
        <v>43907</v>
      </c>
      <c r="G10021" s="5" t="s">
        <v>148</v>
      </c>
      <c r="H10021" s="5" t="s">
        <v>466</v>
      </c>
      <c r="I10021">
        <v>43705</v>
      </c>
      <c r="J10021">
        <v>202</v>
      </c>
      <c r="K10021">
        <v>14700</v>
      </c>
      <c r="L10021">
        <v>106</v>
      </c>
      <c r="M10021">
        <v>441000</v>
      </c>
      <c r="N10021">
        <v>298157.30599999998</v>
      </c>
      <c r="O10021">
        <v>2812.8049999999998</v>
      </c>
      <c r="P10021">
        <v>138.67924528301887</v>
      </c>
      <c r="Q10021">
        <v>30</v>
      </c>
      <c r="R10021">
        <v>142842.69399999999</v>
      </c>
      <c r="S10021">
        <v>2020</v>
      </c>
      <c r="T10021">
        <v>3</v>
      </c>
      <c r="U10021">
        <v>12</v>
      </c>
    </row>
    <row r="10022" spans="1:21" x14ac:dyDescent="0.3">
      <c r="A10022" s="5" t="s">
        <v>168</v>
      </c>
      <c r="B10022" s="5" t="s">
        <v>169</v>
      </c>
      <c r="C10022" s="5" t="s">
        <v>170</v>
      </c>
      <c r="D10022" s="5" t="s">
        <v>528</v>
      </c>
      <c r="E10022" s="5" t="s">
        <v>172</v>
      </c>
      <c r="F10022" s="6">
        <v>43907</v>
      </c>
      <c r="G10022" s="5" t="s">
        <v>148</v>
      </c>
      <c r="H10022" s="5" t="s">
        <v>469</v>
      </c>
      <c r="I10022">
        <v>43705</v>
      </c>
      <c r="J10022">
        <v>202</v>
      </c>
      <c r="K10022">
        <v>8700</v>
      </c>
      <c r="L10022">
        <v>28</v>
      </c>
      <c r="M10022">
        <v>118552</v>
      </c>
      <c r="N10022">
        <v>78758.534</v>
      </c>
      <c r="O10022">
        <v>2812.8049999999998</v>
      </c>
      <c r="P10022">
        <v>310.71428571428572</v>
      </c>
      <c r="Q10022">
        <v>13.6267</v>
      </c>
      <c r="R10022">
        <v>39793.466</v>
      </c>
      <c r="S10022">
        <v>2020</v>
      </c>
      <c r="T10022">
        <v>3</v>
      </c>
      <c r="U10022">
        <v>12</v>
      </c>
    </row>
    <row r="10023" spans="1:21" x14ac:dyDescent="0.3">
      <c r="A10023" s="5" t="s">
        <v>168</v>
      </c>
      <c r="B10023" s="5" t="s">
        <v>169</v>
      </c>
      <c r="C10023" s="5" t="s">
        <v>170</v>
      </c>
      <c r="D10023" s="5" t="s">
        <v>533</v>
      </c>
      <c r="E10023" s="5" t="s">
        <v>172</v>
      </c>
      <c r="F10023" s="6">
        <v>43907</v>
      </c>
      <c r="G10023" s="5" t="s">
        <v>148</v>
      </c>
      <c r="H10023" s="5" t="s">
        <v>190</v>
      </c>
      <c r="I10023">
        <v>43712</v>
      </c>
      <c r="J10023">
        <v>195</v>
      </c>
      <c r="K10023">
        <v>260</v>
      </c>
      <c r="L10023">
        <v>2</v>
      </c>
      <c r="M10023">
        <v>3500</v>
      </c>
      <c r="N10023">
        <v>4700.6540000000005</v>
      </c>
      <c r="O10023">
        <v>2350.3270000000002</v>
      </c>
      <c r="P10023">
        <v>130</v>
      </c>
      <c r="Q10023">
        <v>13.461499999999999</v>
      </c>
      <c r="R10023">
        <v>-1200.654</v>
      </c>
      <c r="S10023">
        <v>2020</v>
      </c>
      <c r="T10023">
        <v>3</v>
      </c>
      <c r="U10023">
        <v>12</v>
      </c>
    </row>
    <row r="10024" spans="1:21" x14ac:dyDescent="0.3">
      <c r="A10024" s="5" t="s">
        <v>168</v>
      </c>
      <c r="B10024" s="5" t="s">
        <v>169</v>
      </c>
      <c r="C10024" s="5" t="s">
        <v>170</v>
      </c>
      <c r="D10024" s="5" t="s">
        <v>533</v>
      </c>
      <c r="E10024" s="5" t="s">
        <v>172</v>
      </c>
      <c r="F10024" s="6">
        <v>43907</v>
      </c>
      <c r="G10024" s="5" t="s">
        <v>148</v>
      </c>
      <c r="H10024" s="5" t="s">
        <v>466</v>
      </c>
      <c r="I10024">
        <v>43712</v>
      </c>
      <c r="J10024">
        <v>195</v>
      </c>
      <c r="K10024">
        <v>14945</v>
      </c>
      <c r="L10024">
        <v>108</v>
      </c>
      <c r="M10024">
        <v>440877.5</v>
      </c>
      <c r="N10024">
        <v>253835.33199999999</v>
      </c>
      <c r="O10024">
        <v>2350.3270000000002</v>
      </c>
      <c r="P10024">
        <v>138.37962962962962</v>
      </c>
      <c r="Q10024">
        <v>29.5</v>
      </c>
      <c r="R10024">
        <v>187042.16800000001</v>
      </c>
      <c r="S10024">
        <v>2020</v>
      </c>
      <c r="T10024">
        <v>3</v>
      </c>
      <c r="U10024">
        <v>12</v>
      </c>
    </row>
    <row r="10025" spans="1:21" x14ac:dyDescent="0.3">
      <c r="A10025" s="5" t="s">
        <v>168</v>
      </c>
      <c r="B10025" s="5" t="s">
        <v>169</v>
      </c>
      <c r="C10025" s="5" t="s">
        <v>170</v>
      </c>
      <c r="D10025" s="5" t="s">
        <v>533</v>
      </c>
      <c r="E10025" s="5" t="s">
        <v>172</v>
      </c>
      <c r="F10025" s="6">
        <v>43907</v>
      </c>
      <c r="G10025" s="5" t="s">
        <v>148</v>
      </c>
      <c r="H10025" s="5" t="s">
        <v>469</v>
      </c>
      <c r="I10025">
        <v>43712</v>
      </c>
      <c r="J10025">
        <v>195</v>
      </c>
      <c r="K10025">
        <v>8700</v>
      </c>
      <c r="L10025">
        <v>32</v>
      </c>
      <c r="M10025">
        <v>135488</v>
      </c>
      <c r="N10025">
        <v>75210.468999999997</v>
      </c>
      <c r="O10025">
        <v>2350.3270000000002</v>
      </c>
      <c r="P10025">
        <v>271.875</v>
      </c>
      <c r="Q10025">
        <v>15.5733</v>
      </c>
      <c r="R10025">
        <v>60277.531000000003</v>
      </c>
      <c r="S10025">
        <v>2020</v>
      </c>
      <c r="T10025">
        <v>3</v>
      </c>
      <c r="U10025">
        <v>12</v>
      </c>
    </row>
    <row r="10026" spans="1:21" x14ac:dyDescent="0.3">
      <c r="A10026" s="5" t="s">
        <v>168</v>
      </c>
      <c r="B10026" s="5" t="s">
        <v>175</v>
      </c>
      <c r="C10026" s="5" t="s">
        <v>84</v>
      </c>
      <c r="D10026" s="5" t="s">
        <v>529</v>
      </c>
      <c r="E10026" s="5" t="s">
        <v>172</v>
      </c>
      <c r="F10026" s="6">
        <v>43907</v>
      </c>
      <c r="G10026" s="5" t="s">
        <v>148</v>
      </c>
      <c r="H10026" s="5" t="s">
        <v>229</v>
      </c>
      <c r="I10026">
        <v>43722</v>
      </c>
      <c r="J10026">
        <v>185</v>
      </c>
      <c r="K10026">
        <v>769.5</v>
      </c>
      <c r="L10026">
        <v>7</v>
      </c>
      <c r="M10026">
        <v>23085</v>
      </c>
      <c r="N10026">
        <v>17916.819</v>
      </c>
      <c r="O10026">
        <v>2559.5459999999998</v>
      </c>
      <c r="P10026">
        <v>109.92857142857143</v>
      </c>
      <c r="Q10026">
        <v>30</v>
      </c>
      <c r="R10026">
        <v>5168.1809999999996</v>
      </c>
      <c r="S10026">
        <v>2020</v>
      </c>
      <c r="T10026">
        <v>3</v>
      </c>
      <c r="U10026">
        <v>12</v>
      </c>
    </row>
    <row r="10027" spans="1:21" x14ac:dyDescent="0.3">
      <c r="A10027" s="5" t="s">
        <v>168</v>
      </c>
      <c r="B10027" s="5" t="s">
        <v>175</v>
      </c>
      <c r="C10027" s="5" t="s">
        <v>84</v>
      </c>
      <c r="D10027" s="5" t="s">
        <v>529</v>
      </c>
      <c r="E10027" s="5" t="s">
        <v>172</v>
      </c>
      <c r="F10027" s="6">
        <v>43907</v>
      </c>
      <c r="G10027" s="5" t="s">
        <v>148</v>
      </c>
      <c r="H10027" s="5" t="s">
        <v>208</v>
      </c>
      <c r="I10027">
        <v>43722</v>
      </c>
      <c r="J10027">
        <v>185</v>
      </c>
      <c r="K10027">
        <v>133</v>
      </c>
      <c r="L10027">
        <v>1</v>
      </c>
      <c r="M10027">
        <v>3724</v>
      </c>
      <c r="N10027">
        <v>2559.5459999999998</v>
      </c>
      <c r="O10027">
        <v>2559.5459999999998</v>
      </c>
      <c r="P10027">
        <v>133</v>
      </c>
      <c r="Q10027">
        <v>28</v>
      </c>
      <c r="R10027">
        <v>1164.454</v>
      </c>
      <c r="S10027">
        <v>2020</v>
      </c>
      <c r="T10027">
        <v>3</v>
      </c>
      <c r="U10027">
        <v>12</v>
      </c>
    </row>
    <row r="10028" spans="1:21" x14ac:dyDescent="0.3">
      <c r="A10028" s="5" t="s">
        <v>168</v>
      </c>
      <c r="B10028" s="5" t="s">
        <v>175</v>
      </c>
      <c r="C10028" s="5" t="s">
        <v>84</v>
      </c>
      <c r="D10028" s="5" t="s">
        <v>529</v>
      </c>
      <c r="E10028" s="5" t="s">
        <v>172</v>
      </c>
      <c r="F10028" s="6">
        <v>43907</v>
      </c>
      <c r="G10028" s="5" t="s">
        <v>148</v>
      </c>
      <c r="H10028" s="5" t="s">
        <v>212</v>
      </c>
      <c r="I10028">
        <v>43722</v>
      </c>
      <c r="J10028">
        <v>185</v>
      </c>
      <c r="K10028">
        <v>104</v>
      </c>
      <c r="L10028">
        <v>1</v>
      </c>
      <c r="M10028">
        <v>2912</v>
      </c>
      <c r="N10028">
        <v>2559.5459999999998</v>
      </c>
      <c r="O10028">
        <v>2559.5459999999998</v>
      </c>
      <c r="P10028">
        <v>104</v>
      </c>
      <c r="Q10028">
        <v>28</v>
      </c>
      <c r="R10028">
        <v>352.45400000000001</v>
      </c>
      <c r="S10028">
        <v>2020</v>
      </c>
      <c r="T10028">
        <v>3</v>
      </c>
      <c r="U10028">
        <v>12</v>
      </c>
    </row>
    <row r="10029" spans="1:21" x14ac:dyDescent="0.3">
      <c r="A10029" s="5" t="s">
        <v>168</v>
      </c>
      <c r="B10029" s="5" t="s">
        <v>175</v>
      </c>
      <c r="C10029" s="5" t="s">
        <v>85</v>
      </c>
      <c r="D10029" s="5" t="s">
        <v>489</v>
      </c>
      <c r="E10029" s="5" t="s">
        <v>172</v>
      </c>
      <c r="F10029" s="6">
        <v>43907</v>
      </c>
      <c r="G10029" s="5" t="s">
        <v>148</v>
      </c>
      <c r="H10029" s="5" t="s">
        <v>235</v>
      </c>
      <c r="I10029">
        <v>43715</v>
      </c>
      <c r="J10029">
        <v>192</v>
      </c>
      <c r="K10029">
        <v>104</v>
      </c>
      <c r="L10029">
        <v>1</v>
      </c>
      <c r="M10029">
        <v>3172</v>
      </c>
      <c r="N10029">
        <v>2956.63</v>
      </c>
      <c r="O10029">
        <v>2956.63</v>
      </c>
      <c r="P10029">
        <v>104</v>
      </c>
      <c r="Q10029">
        <v>30.5</v>
      </c>
      <c r="R10029">
        <v>215.37</v>
      </c>
      <c r="S10029">
        <v>2020</v>
      </c>
      <c r="T10029">
        <v>3</v>
      </c>
      <c r="U10029">
        <v>12</v>
      </c>
    </row>
    <row r="10030" spans="1:21" x14ac:dyDescent="0.3">
      <c r="A10030" s="5" t="s">
        <v>168</v>
      </c>
      <c r="B10030" s="5" t="s">
        <v>175</v>
      </c>
      <c r="C10030" s="5" t="s">
        <v>85</v>
      </c>
      <c r="D10030" s="5" t="s">
        <v>489</v>
      </c>
      <c r="E10030" s="5" t="s">
        <v>172</v>
      </c>
      <c r="F10030" s="6">
        <v>43907</v>
      </c>
      <c r="G10030" s="5" t="s">
        <v>148</v>
      </c>
      <c r="H10030" s="5" t="s">
        <v>212</v>
      </c>
      <c r="I10030">
        <v>43715</v>
      </c>
      <c r="J10030">
        <v>192</v>
      </c>
      <c r="K10030">
        <v>112</v>
      </c>
      <c r="L10030">
        <v>1</v>
      </c>
      <c r="M10030">
        <v>3136</v>
      </c>
      <c r="N10030">
        <v>2956.63</v>
      </c>
      <c r="O10030">
        <v>2956.63</v>
      </c>
      <c r="P10030">
        <v>112</v>
      </c>
      <c r="Q10030">
        <v>28</v>
      </c>
      <c r="R10030">
        <v>179.37</v>
      </c>
      <c r="S10030">
        <v>2020</v>
      </c>
      <c r="T10030">
        <v>3</v>
      </c>
      <c r="U10030">
        <v>12</v>
      </c>
    </row>
    <row r="10031" spans="1:21" x14ac:dyDescent="0.3">
      <c r="A10031" s="5" t="s">
        <v>168</v>
      </c>
      <c r="B10031" s="5" t="s">
        <v>175</v>
      </c>
      <c r="C10031" s="5" t="s">
        <v>87</v>
      </c>
      <c r="D10031" s="5" t="s">
        <v>531</v>
      </c>
      <c r="E10031" s="5" t="s">
        <v>172</v>
      </c>
      <c r="F10031" s="6">
        <v>43907</v>
      </c>
      <c r="G10031" s="5" t="s">
        <v>148</v>
      </c>
      <c r="H10031" s="5" t="s">
        <v>194</v>
      </c>
      <c r="I10031">
        <v>43725</v>
      </c>
      <c r="J10031">
        <v>182</v>
      </c>
      <c r="K10031">
        <v>474.5</v>
      </c>
      <c r="L10031">
        <v>4</v>
      </c>
      <c r="M10031">
        <v>14472.25</v>
      </c>
      <c r="N10031">
        <v>8465.6360000000004</v>
      </c>
      <c r="O10031">
        <v>2116.4090000000001</v>
      </c>
      <c r="P10031">
        <v>118.625</v>
      </c>
      <c r="Q10031">
        <v>30.5</v>
      </c>
      <c r="R10031">
        <v>6006.6139999999996</v>
      </c>
      <c r="S10031">
        <v>2020</v>
      </c>
      <c r="T10031">
        <v>3</v>
      </c>
      <c r="U10031">
        <v>12</v>
      </c>
    </row>
    <row r="10032" spans="1:21" x14ac:dyDescent="0.3">
      <c r="A10032" s="5" t="s">
        <v>168</v>
      </c>
      <c r="B10032" s="5" t="s">
        <v>175</v>
      </c>
      <c r="C10032" s="5" t="s">
        <v>91</v>
      </c>
      <c r="D10032" s="5" t="s">
        <v>534</v>
      </c>
      <c r="E10032" s="5" t="s">
        <v>172</v>
      </c>
      <c r="F10032" s="6">
        <v>43907</v>
      </c>
      <c r="G10032" s="5" t="s">
        <v>148</v>
      </c>
      <c r="H10032" s="5" t="s">
        <v>190</v>
      </c>
      <c r="I10032">
        <v>43831</v>
      </c>
      <c r="J10032">
        <v>76</v>
      </c>
      <c r="K10032">
        <v>38</v>
      </c>
      <c r="L10032">
        <v>1</v>
      </c>
      <c r="M10032">
        <v>1159</v>
      </c>
      <c r="N10032">
        <v>832.774</v>
      </c>
      <c r="O10032">
        <v>832.774</v>
      </c>
      <c r="P10032">
        <v>38</v>
      </c>
      <c r="Q10032">
        <v>30.5</v>
      </c>
      <c r="R10032">
        <v>326.226</v>
      </c>
      <c r="S10032">
        <v>2020</v>
      </c>
      <c r="T10032">
        <v>3</v>
      </c>
      <c r="U10032">
        <v>12</v>
      </c>
    </row>
    <row r="10033" spans="1:21" x14ac:dyDescent="0.3">
      <c r="A10033" s="5" t="s">
        <v>168</v>
      </c>
      <c r="B10033" s="5" t="s">
        <v>206</v>
      </c>
      <c r="C10033" s="5" t="s">
        <v>112</v>
      </c>
      <c r="D10033" s="5" t="s">
        <v>497</v>
      </c>
      <c r="E10033" s="5" t="s">
        <v>172</v>
      </c>
      <c r="F10033" s="6">
        <v>43907</v>
      </c>
      <c r="G10033" s="5" t="s">
        <v>148</v>
      </c>
      <c r="H10033" s="5" t="s">
        <v>194</v>
      </c>
      <c r="I10033">
        <v>43726</v>
      </c>
      <c r="J10033">
        <v>181</v>
      </c>
      <c r="K10033">
        <v>544</v>
      </c>
      <c r="L10033">
        <v>4</v>
      </c>
      <c r="M10033">
        <v>16592</v>
      </c>
      <c r="N10033">
        <v>12368.705</v>
      </c>
      <c r="O10033">
        <v>3092.1759999999999</v>
      </c>
      <c r="P10033">
        <v>136</v>
      </c>
      <c r="Q10033">
        <v>30.5</v>
      </c>
      <c r="R10033">
        <v>4223.2950000000001</v>
      </c>
      <c r="S10033">
        <v>2020</v>
      </c>
      <c r="T10033">
        <v>3</v>
      </c>
      <c r="U10033">
        <v>12</v>
      </c>
    </row>
    <row r="10034" spans="1:21" x14ac:dyDescent="0.3">
      <c r="A10034" s="5" t="s">
        <v>168</v>
      </c>
      <c r="B10034" s="5" t="s">
        <v>206</v>
      </c>
      <c r="C10034" s="5" t="s">
        <v>112</v>
      </c>
      <c r="D10034" s="5" t="s">
        <v>497</v>
      </c>
      <c r="E10034" s="5" t="s">
        <v>172</v>
      </c>
      <c r="F10034" s="6">
        <v>43907</v>
      </c>
      <c r="G10034" s="5" t="s">
        <v>148</v>
      </c>
      <c r="H10034" s="5" t="s">
        <v>173</v>
      </c>
      <c r="I10034">
        <v>43726</v>
      </c>
      <c r="J10034">
        <v>181</v>
      </c>
      <c r="K10034">
        <v>210</v>
      </c>
      <c r="L10034">
        <v>2</v>
      </c>
      <c r="M10034">
        <v>6405</v>
      </c>
      <c r="N10034">
        <v>6184.3519999999999</v>
      </c>
      <c r="O10034">
        <v>3092.1759999999999</v>
      </c>
      <c r="P10034">
        <v>105</v>
      </c>
      <c r="Q10034">
        <v>30.5</v>
      </c>
      <c r="R10034">
        <v>220.648</v>
      </c>
      <c r="S10034">
        <v>2020</v>
      </c>
      <c r="T10034">
        <v>3</v>
      </c>
      <c r="U10034">
        <v>12</v>
      </c>
    </row>
    <row r="10035" spans="1:21" x14ac:dyDescent="0.3">
      <c r="A10035" s="5" t="s">
        <v>168</v>
      </c>
      <c r="B10035" s="5" t="s">
        <v>206</v>
      </c>
      <c r="C10035" s="5" t="s">
        <v>112</v>
      </c>
      <c r="D10035" s="5" t="s">
        <v>497</v>
      </c>
      <c r="E10035" s="5" t="s">
        <v>172</v>
      </c>
      <c r="F10035" s="6">
        <v>43907</v>
      </c>
      <c r="G10035" s="5" t="s">
        <v>148</v>
      </c>
      <c r="H10035" s="5" t="s">
        <v>178</v>
      </c>
      <c r="I10035">
        <v>43726</v>
      </c>
      <c r="J10035">
        <v>181</v>
      </c>
      <c r="K10035">
        <v>95.8</v>
      </c>
      <c r="L10035">
        <v>1</v>
      </c>
      <c r="M10035">
        <v>2921.9</v>
      </c>
      <c r="N10035">
        <v>3092.1759999999999</v>
      </c>
      <c r="O10035">
        <v>3092.1759999999999</v>
      </c>
      <c r="P10035">
        <v>95.8</v>
      </c>
      <c r="Q10035">
        <v>30.5</v>
      </c>
      <c r="R10035">
        <v>-170.27600000000001</v>
      </c>
      <c r="S10035">
        <v>2020</v>
      </c>
      <c r="T10035">
        <v>3</v>
      </c>
      <c r="U10035">
        <v>12</v>
      </c>
    </row>
    <row r="10036" spans="1:21" x14ac:dyDescent="0.3">
      <c r="A10036" s="5" t="s">
        <v>168</v>
      </c>
      <c r="B10036" s="5" t="s">
        <v>206</v>
      </c>
      <c r="C10036" s="5" t="s">
        <v>112</v>
      </c>
      <c r="D10036" s="5" t="s">
        <v>497</v>
      </c>
      <c r="E10036" s="5" t="s">
        <v>172</v>
      </c>
      <c r="F10036" s="6">
        <v>43907</v>
      </c>
      <c r="G10036" s="5" t="s">
        <v>148</v>
      </c>
      <c r="H10036" s="5" t="s">
        <v>198</v>
      </c>
      <c r="I10036">
        <v>43726</v>
      </c>
      <c r="J10036">
        <v>181</v>
      </c>
      <c r="K10036">
        <v>115</v>
      </c>
      <c r="L10036">
        <v>1</v>
      </c>
      <c r="M10036">
        <v>3507.5</v>
      </c>
      <c r="N10036">
        <v>3092.1759999999999</v>
      </c>
      <c r="O10036">
        <v>3092.1759999999999</v>
      </c>
      <c r="P10036">
        <v>115</v>
      </c>
      <c r="Q10036">
        <v>30.5</v>
      </c>
      <c r="R10036">
        <v>415.32400000000001</v>
      </c>
      <c r="S10036">
        <v>2020</v>
      </c>
      <c r="T10036">
        <v>3</v>
      </c>
      <c r="U10036">
        <v>12</v>
      </c>
    </row>
    <row r="10037" spans="1:21" x14ac:dyDescent="0.3">
      <c r="A10037" s="5" t="s">
        <v>168</v>
      </c>
      <c r="B10037" s="5" t="s">
        <v>206</v>
      </c>
      <c r="C10037" s="5" t="s">
        <v>112</v>
      </c>
      <c r="D10037" s="5" t="s">
        <v>497</v>
      </c>
      <c r="E10037" s="5" t="s">
        <v>172</v>
      </c>
      <c r="F10037" s="6">
        <v>43907</v>
      </c>
      <c r="G10037" s="5" t="s">
        <v>148</v>
      </c>
      <c r="H10037" s="5" t="s">
        <v>197</v>
      </c>
      <c r="I10037">
        <v>43726</v>
      </c>
      <c r="J10037">
        <v>181</v>
      </c>
      <c r="K10037">
        <v>127.2</v>
      </c>
      <c r="L10037">
        <v>1</v>
      </c>
      <c r="M10037">
        <v>3879.6</v>
      </c>
      <c r="N10037">
        <v>3092.1759999999999</v>
      </c>
      <c r="O10037">
        <v>3092.1759999999999</v>
      </c>
      <c r="P10037">
        <v>127.2</v>
      </c>
      <c r="Q10037">
        <v>30.5</v>
      </c>
      <c r="R10037">
        <v>787.42399999999998</v>
      </c>
      <c r="S10037">
        <v>2020</v>
      </c>
      <c r="T10037">
        <v>3</v>
      </c>
      <c r="U10037">
        <v>12</v>
      </c>
    </row>
    <row r="10038" spans="1:21" x14ac:dyDescent="0.3">
      <c r="A10038" s="5" t="s">
        <v>168</v>
      </c>
      <c r="B10038" s="5" t="s">
        <v>206</v>
      </c>
      <c r="C10038" s="5" t="s">
        <v>112</v>
      </c>
      <c r="D10038" s="5" t="s">
        <v>497</v>
      </c>
      <c r="E10038" s="5" t="s">
        <v>172</v>
      </c>
      <c r="F10038" s="6">
        <v>43907</v>
      </c>
      <c r="G10038" s="5" t="s">
        <v>148</v>
      </c>
      <c r="H10038" s="5" t="s">
        <v>311</v>
      </c>
      <c r="I10038">
        <v>43726</v>
      </c>
      <c r="J10038">
        <v>181</v>
      </c>
      <c r="K10038">
        <v>112.6</v>
      </c>
      <c r="L10038">
        <v>1</v>
      </c>
      <c r="M10038">
        <v>3434.3</v>
      </c>
      <c r="N10038">
        <v>3092.1759999999999</v>
      </c>
      <c r="O10038">
        <v>3092.1759999999999</v>
      </c>
      <c r="P10038">
        <v>112.6</v>
      </c>
      <c r="Q10038">
        <v>30.5</v>
      </c>
      <c r="R10038">
        <v>342.12400000000002</v>
      </c>
      <c r="S10038">
        <v>2020</v>
      </c>
      <c r="T10038">
        <v>3</v>
      </c>
      <c r="U10038">
        <v>12</v>
      </c>
    </row>
    <row r="10039" spans="1:21" x14ac:dyDescent="0.3">
      <c r="A10039" s="5" t="s">
        <v>168</v>
      </c>
      <c r="B10039" s="5" t="s">
        <v>206</v>
      </c>
      <c r="C10039" s="5" t="s">
        <v>112</v>
      </c>
      <c r="D10039" s="5" t="s">
        <v>497</v>
      </c>
      <c r="E10039" s="5" t="s">
        <v>172</v>
      </c>
      <c r="F10039" s="6">
        <v>43907</v>
      </c>
      <c r="G10039" s="5" t="s">
        <v>148</v>
      </c>
      <c r="H10039" s="5" t="s">
        <v>190</v>
      </c>
      <c r="I10039">
        <v>43726</v>
      </c>
      <c r="J10039">
        <v>181</v>
      </c>
      <c r="K10039">
        <v>91.4</v>
      </c>
      <c r="L10039">
        <v>1</v>
      </c>
      <c r="M10039">
        <v>2787.7</v>
      </c>
      <c r="N10039">
        <v>3092.1759999999999</v>
      </c>
      <c r="O10039">
        <v>3092.1759999999999</v>
      </c>
      <c r="P10039">
        <v>91.4</v>
      </c>
      <c r="Q10039">
        <v>30.5</v>
      </c>
      <c r="R10039">
        <v>-304.476</v>
      </c>
      <c r="S10039">
        <v>2020</v>
      </c>
      <c r="T10039">
        <v>3</v>
      </c>
      <c r="U10039">
        <v>12</v>
      </c>
    </row>
    <row r="10040" spans="1:21" x14ac:dyDescent="0.3">
      <c r="A10040" s="5" t="s">
        <v>168</v>
      </c>
      <c r="B10040" s="5" t="s">
        <v>206</v>
      </c>
      <c r="C10040" s="5" t="s">
        <v>112</v>
      </c>
      <c r="D10040" s="5" t="s">
        <v>497</v>
      </c>
      <c r="E10040" s="5" t="s">
        <v>172</v>
      </c>
      <c r="F10040" s="6">
        <v>43907</v>
      </c>
      <c r="G10040" s="5" t="s">
        <v>148</v>
      </c>
      <c r="H10040" s="5" t="s">
        <v>173</v>
      </c>
      <c r="I10040">
        <v>43726</v>
      </c>
      <c r="J10040">
        <v>181</v>
      </c>
      <c r="K10040">
        <v>94.6</v>
      </c>
      <c r="L10040">
        <v>1</v>
      </c>
      <c r="M10040">
        <v>2885.3</v>
      </c>
      <c r="N10040">
        <v>3092.1759999999999</v>
      </c>
      <c r="O10040">
        <v>3092.1759999999999</v>
      </c>
      <c r="P10040">
        <v>94.6</v>
      </c>
      <c r="Q10040">
        <v>30.5</v>
      </c>
      <c r="R10040">
        <v>-206.876</v>
      </c>
      <c r="S10040">
        <v>2020</v>
      </c>
      <c r="T10040">
        <v>3</v>
      </c>
      <c r="U10040">
        <v>12</v>
      </c>
    </row>
    <row r="10041" spans="1:21" x14ac:dyDescent="0.3">
      <c r="A10041" s="5" t="s">
        <v>168</v>
      </c>
      <c r="B10041" s="5" t="s">
        <v>206</v>
      </c>
      <c r="C10041" s="5" t="s">
        <v>112</v>
      </c>
      <c r="D10041" s="5" t="s">
        <v>497</v>
      </c>
      <c r="E10041" s="5" t="s">
        <v>172</v>
      </c>
      <c r="F10041" s="6">
        <v>43907</v>
      </c>
      <c r="G10041" s="5" t="s">
        <v>148</v>
      </c>
      <c r="H10041" s="5" t="s">
        <v>426</v>
      </c>
      <c r="I10041">
        <v>43726</v>
      </c>
      <c r="J10041">
        <v>181</v>
      </c>
      <c r="K10041">
        <v>4820</v>
      </c>
      <c r="L10041">
        <v>39</v>
      </c>
      <c r="M10041">
        <v>137370</v>
      </c>
      <c r="N10041">
        <v>120594.871</v>
      </c>
      <c r="O10041">
        <v>3092.1759999999999</v>
      </c>
      <c r="P10041">
        <v>123.58974358974359</v>
      </c>
      <c r="Q10041">
        <v>28.5</v>
      </c>
      <c r="R10041">
        <v>16775.129000000001</v>
      </c>
      <c r="S10041">
        <v>2020</v>
      </c>
      <c r="T10041">
        <v>3</v>
      </c>
      <c r="U10041">
        <v>12</v>
      </c>
    </row>
    <row r="10042" spans="1:21" x14ac:dyDescent="0.3">
      <c r="A10042" s="5" t="s">
        <v>168</v>
      </c>
      <c r="B10042" s="5" t="s">
        <v>206</v>
      </c>
      <c r="C10042" s="5" t="s">
        <v>113</v>
      </c>
      <c r="D10042" s="5" t="s">
        <v>532</v>
      </c>
      <c r="E10042" s="5" t="s">
        <v>172</v>
      </c>
      <c r="F10042" s="6">
        <v>43907</v>
      </c>
      <c r="G10042" s="5" t="s">
        <v>148</v>
      </c>
      <c r="H10042" s="5" t="s">
        <v>178</v>
      </c>
      <c r="I10042">
        <v>43731</v>
      </c>
      <c r="J10042">
        <v>176</v>
      </c>
      <c r="K10042">
        <v>486.4</v>
      </c>
      <c r="L10042">
        <v>4</v>
      </c>
      <c r="M10042">
        <v>14835.2</v>
      </c>
      <c r="N10042">
        <v>10739.259</v>
      </c>
      <c r="O10042">
        <v>2684.8150000000001</v>
      </c>
      <c r="P10042">
        <v>121.6</v>
      </c>
      <c r="Q10042">
        <v>30.5</v>
      </c>
      <c r="R10042">
        <v>4095.9409999999998</v>
      </c>
      <c r="S10042">
        <v>2020</v>
      </c>
      <c r="T10042">
        <v>3</v>
      </c>
      <c r="U10042">
        <v>12</v>
      </c>
    </row>
    <row r="10043" spans="1:21" x14ac:dyDescent="0.3">
      <c r="A10043" s="5" t="s">
        <v>168</v>
      </c>
      <c r="B10043" s="5" t="s">
        <v>206</v>
      </c>
      <c r="C10043" s="5" t="s">
        <v>113</v>
      </c>
      <c r="D10043" s="5" t="s">
        <v>532</v>
      </c>
      <c r="E10043" s="5" t="s">
        <v>172</v>
      </c>
      <c r="F10043" s="6">
        <v>43907</v>
      </c>
      <c r="G10043" s="5" t="s">
        <v>148</v>
      </c>
      <c r="H10043" s="5" t="s">
        <v>197</v>
      </c>
      <c r="I10043">
        <v>43731</v>
      </c>
      <c r="J10043">
        <v>176</v>
      </c>
      <c r="K10043">
        <v>1182.8</v>
      </c>
      <c r="L10043">
        <v>10</v>
      </c>
      <c r="M10043">
        <v>36075.4</v>
      </c>
      <c r="N10043">
        <v>26848.148000000001</v>
      </c>
      <c r="O10043">
        <v>2684.8150000000001</v>
      </c>
      <c r="P10043">
        <v>118.28</v>
      </c>
      <c r="Q10043">
        <v>30.5</v>
      </c>
      <c r="R10043">
        <v>9227.2520000000004</v>
      </c>
      <c r="S10043">
        <v>2020</v>
      </c>
      <c r="T10043">
        <v>3</v>
      </c>
      <c r="U10043">
        <v>12</v>
      </c>
    </row>
    <row r="10044" spans="1:21" x14ac:dyDescent="0.3">
      <c r="A10044" s="5" t="s">
        <v>168</v>
      </c>
      <c r="B10044" s="5" t="s">
        <v>206</v>
      </c>
      <c r="C10044" s="5" t="s">
        <v>113</v>
      </c>
      <c r="D10044" s="5" t="s">
        <v>532</v>
      </c>
      <c r="E10044" s="5" t="s">
        <v>172</v>
      </c>
      <c r="F10044" s="6">
        <v>43907</v>
      </c>
      <c r="G10044" s="5" t="s">
        <v>148</v>
      </c>
      <c r="H10044" s="5" t="s">
        <v>311</v>
      </c>
      <c r="I10044">
        <v>43731</v>
      </c>
      <c r="J10044">
        <v>176</v>
      </c>
      <c r="K10044">
        <v>115.8</v>
      </c>
      <c r="L10044">
        <v>1</v>
      </c>
      <c r="M10044">
        <v>3531.9</v>
      </c>
      <c r="N10044">
        <v>2684.8150000000001</v>
      </c>
      <c r="O10044">
        <v>2684.8150000000001</v>
      </c>
      <c r="P10044">
        <v>115.8</v>
      </c>
      <c r="Q10044">
        <v>30.5</v>
      </c>
      <c r="R10044">
        <v>847.08500000000004</v>
      </c>
      <c r="S10044">
        <v>2020</v>
      </c>
      <c r="T10044">
        <v>3</v>
      </c>
      <c r="U10044">
        <v>12</v>
      </c>
    </row>
    <row r="10045" spans="1:21" x14ac:dyDescent="0.3">
      <c r="A10045" s="5" t="s">
        <v>168</v>
      </c>
      <c r="B10045" s="5" t="s">
        <v>206</v>
      </c>
      <c r="C10045" s="5" t="s">
        <v>113</v>
      </c>
      <c r="D10045" s="5" t="s">
        <v>532</v>
      </c>
      <c r="E10045" s="5" t="s">
        <v>172</v>
      </c>
      <c r="F10045" s="6">
        <v>43907</v>
      </c>
      <c r="G10045" s="5" t="s">
        <v>148</v>
      </c>
      <c r="H10045" s="5" t="s">
        <v>235</v>
      </c>
      <c r="I10045">
        <v>43731</v>
      </c>
      <c r="J10045">
        <v>176</v>
      </c>
      <c r="K10045">
        <v>105.6</v>
      </c>
      <c r="L10045">
        <v>1</v>
      </c>
      <c r="M10045">
        <v>3220.8</v>
      </c>
      <c r="N10045">
        <v>2684.8150000000001</v>
      </c>
      <c r="O10045">
        <v>2684.8150000000001</v>
      </c>
      <c r="P10045">
        <v>105.6</v>
      </c>
      <c r="Q10045">
        <v>30.5</v>
      </c>
      <c r="R10045">
        <v>535.98500000000001</v>
      </c>
      <c r="S10045">
        <v>2020</v>
      </c>
      <c r="T10045">
        <v>3</v>
      </c>
      <c r="U10045">
        <v>12</v>
      </c>
    </row>
    <row r="10046" spans="1:21" x14ac:dyDescent="0.3">
      <c r="A10046" s="5" t="s">
        <v>168</v>
      </c>
      <c r="B10046" s="5" t="s">
        <v>206</v>
      </c>
      <c r="C10046" s="5" t="s">
        <v>113</v>
      </c>
      <c r="D10046" s="5" t="s">
        <v>532</v>
      </c>
      <c r="E10046" s="5" t="s">
        <v>172</v>
      </c>
      <c r="F10046" s="6">
        <v>43907</v>
      </c>
      <c r="G10046" s="5" t="s">
        <v>148</v>
      </c>
      <c r="H10046" s="5" t="s">
        <v>351</v>
      </c>
      <c r="I10046">
        <v>43731</v>
      </c>
      <c r="J10046">
        <v>176</v>
      </c>
      <c r="K10046">
        <v>451.6</v>
      </c>
      <c r="L10046">
        <v>4</v>
      </c>
      <c r="M10046">
        <v>13773.8</v>
      </c>
      <c r="N10046">
        <v>10739.259</v>
      </c>
      <c r="O10046">
        <v>2684.8150000000001</v>
      </c>
      <c r="P10046">
        <v>112.9</v>
      </c>
      <c r="Q10046">
        <v>30.5</v>
      </c>
      <c r="R10046">
        <v>3034.5410000000002</v>
      </c>
      <c r="S10046">
        <v>2020</v>
      </c>
      <c r="T10046">
        <v>3</v>
      </c>
      <c r="U10046">
        <v>12</v>
      </c>
    </row>
    <row r="10047" spans="1:21" x14ac:dyDescent="0.3">
      <c r="A10047" s="5" t="s">
        <v>168</v>
      </c>
      <c r="B10047" s="5" t="s">
        <v>206</v>
      </c>
      <c r="C10047" s="5" t="s">
        <v>113</v>
      </c>
      <c r="D10047" s="5" t="s">
        <v>532</v>
      </c>
      <c r="E10047" s="5" t="s">
        <v>172</v>
      </c>
      <c r="F10047" s="6">
        <v>43907</v>
      </c>
      <c r="G10047" s="5" t="s">
        <v>148</v>
      </c>
      <c r="H10047" s="5" t="s">
        <v>173</v>
      </c>
      <c r="I10047">
        <v>43731</v>
      </c>
      <c r="J10047">
        <v>176</v>
      </c>
      <c r="K10047">
        <v>1040.5999999999999</v>
      </c>
      <c r="L10047">
        <v>12</v>
      </c>
      <c r="M10047">
        <v>31738.3</v>
      </c>
      <c r="N10047">
        <v>32217.777999999998</v>
      </c>
      <c r="O10047">
        <v>2684.8150000000001</v>
      </c>
      <c r="P10047">
        <v>86.716666666666654</v>
      </c>
      <c r="Q10047">
        <v>30.5</v>
      </c>
      <c r="R10047">
        <v>-479.47800000000001</v>
      </c>
      <c r="S10047">
        <v>2020</v>
      </c>
      <c r="T10047">
        <v>3</v>
      </c>
      <c r="U10047">
        <v>12</v>
      </c>
    </row>
    <row r="10048" spans="1:21" x14ac:dyDescent="0.3">
      <c r="A10048" s="5" t="s">
        <v>168</v>
      </c>
      <c r="B10048" s="5" t="s">
        <v>206</v>
      </c>
      <c r="C10048" s="5" t="s">
        <v>113</v>
      </c>
      <c r="D10048" s="5" t="s">
        <v>532</v>
      </c>
      <c r="E10048" s="5" t="s">
        <v>172</v>
      </c>
      <c r="F10048" s="6">
        <v>43908</v>
      </c>
      <c r="G10048" s="5" t="s">
        <v>148</v>
      </c>
      <c r="H10048" s="5" t="s">
        <v>182</v>
      </c>
      <c r="I10048">
        <v>43731</v>
      </c>
      <c r="J10048">
        <v>177</v>
      </c>
      <c r="K10048">
        <v>220</v>
      </c>
      <c r="L10048">
        <v>2</v>
      </c>
      <c r="M10048">
        <v>6600</v>
      </c>
      <c r="N10048">
        <v>5405.348</v>
      </c>
      <c r="O10048">
        <v>2702.674</v>
      </c>
      <c r="P10048">
        <v>110</v>
      </c>
      <c r="Q10048">
        <v>30</v>
      </c>
      <c r="R10048">
        <v>1194.652</v>
      </c>
      <c r="S10048">
        <v>2020</v>
      </c>
      <c r="T10048">
        <v>3</v>
      </c>
      <c r="U10048">
        <v>12</v>
      </c>
    </row>
    <row r="10049" spans="1:21" x14ac:dyDescent="0.3">
      <c r="A10049" s="5" t="s">
        <v>168</v>
      </c>
      <c r="B10049" s="5" t="s">
        <v>206</v>
      </c>
      <c r="C10049" s="5" t="s">
        <v>113</v>
      </c>
      <c r="D10049" s="5" t="s">
        <v>532</v>
      </c>
      <c r="E10049" s="5" t="s">
        <v>172</v>
      </c>
      <c r="F10049" s="6">
        <v>43908</v>
      </c>
      <c r="G10049" s="5" t="s">
        <v>148</v>
      </c>
      <c r="H10049" s="5" t="s">
        <v>190</v>
      </c>
      <c r="I10049">
        <v>43731</v>
      </c>
      <c r="J10049">
        <v>177</v>
      </c>
      <c r="K10049">
        <v>106</v>
      </c>
      <c r="L10049">
        <v>1</v>
      </c>
      <c r="M10049">
        <v>3180</v>
      </c>
      <c r="N10049">
        <v>2702.674</v>
      </c>
      <c r="O10049">
        <v>2702.674</v>
      </c>
      <c r="P10049">
        <v>106</v>
      </c>
      <c r="Q10049">
        <v>30</v>
      </c>
      <c r="R10049">
        <v>477.32600000000002</v>
      </c>
      <c r="S10049">
        <v>2020</v>
      </c>
      <c r="T10049">
        <v>3</v>
      </c>
      <c r="U10049">
        <v>12</v>
      </c>
    </row>
    <row r="10050" spans="1:21" x14ac:dyDescent="0.3">
      <c r="A10050" s="5" t="s">
        <v>168</v>
      </c>
      <c r="B10050" s="5" t="s">
        <v>206</v>
      </c>
      <c r="C10050" s="5" t="s">
        <v>113</v>
      </c>
      <c r="D10050" s="5" t="s">
        <v>532</v>
      </c>
      <c r="E10050" s="5" t="s">
        <v>172</v>
      </c>
      <c r="F10050" s="6">
        <v>43908</v>
      </c>
      <c r="G10050" s="5" t="s">
        <v>148</v>
      </c>
      <c r="H10050" s="5" t="s">
        <v>498</v>
      </c>
      <c r="I10050">
        <v>43731</v>
      </c>
      <c r="J10050">
        <v>177</v>
      </c>
      <c r="K10050">
        <v>341</v>
      </c>
      <c r="L10050">
        <v>3</v>
      </c>
      <c r="M10050">
        <v>10230</v>
      </c>
      <c r="N10050">
        <v>8108.0230000000001</v>
      </c>
      <c r="O10050">
        <v>2702.674</v>
      </c>
      <c r="P10050">
        <v>113.66666666666667</v>
      </c>
      <c r="Q10050">
        <v>30</v>
      </c>
      <c r="R10050">
        <v>2121.9769999999999</v>
      </c>
      <c r="S10050">
        <v>2020</v>
      </c>
      <c r="T10050">
        <v>3</v>
      </c>
      <c r="U10050">
        <v>12</v>
      </c>
    </row>
    <row r="10051" spans="1:21" x14ac:dyDescent="0.3">
      <c r="A10051" s="5" t="s">
        <v>168</v>
      </c>
      <c r="B10051" s="5" t="s">
        <v>206</v>
      </c>
      <c r="C10051" s="5" t="s">
        <v>113</v>
      </c>
      <c r="D10051" s="5" t="s">
        <v>532</v>
      </c>
      <c r="E10051" s="5" t="s">
        <v>172</v>
      </c>
      <c r="F10051" s="6">
        <v>43908</v>
      </c>
      <c r="G10051" s="5" t="s">
        <v>148</v>
      </c>
      <c r="H10051" s="5" t="s">
        <v>190</v>
      </c>
      <c r="I10051">
        <v>43731</v>
      </c>
      <c r="J10051">
        <v>177</v>
      </c>
      <c r="K10051">
        <v>100</v>
      </c>
      <c r="L10051">
        <v>1</v>
      </c>
      <c r="M10051">
        <v>3000</v>
      </c>
      <c r="N10051">
        <v>2702.674</v>
      </c>
      <c r="O10051">
        <v>2702.674</v>
      </c>
      <c r="P10051">
        <v>100</v>
      </c>
      <c r="Q10051">
        <v>30</v>
      </c>
      <c r="R10051">
        <v>297.32600000000002</v>
      </c>
      <c r="S10051">
        <v>2020</v>
      </c>
      <c r="T10051">
        <v>3</v>
      </c>
      <c r="U10051">
        <v>12</v>
      </c>
    </row>
    <row r="10052" spans="1:21" x14ac:dyDescent="0.3">
      <c r="A10052" s="5" t="s">
        <v>168</v>
      </c>
      <c r="B10052" s="5" t="s">
        <v>206</v>
      </c>
      <c r="C10052" s="5" t="s">
        <v>113</v>
      </c>
      <c r="D10052" s="5" t="s">
        <v>532</v>
      </c>
      <c r="E10052" s="5" t="s">
        <v>172</v>
      </c>
      <c r="F10052" s="6">
        <v>43908</v>
      </c>
      <c r="G10052" s="5" t="s">
        <v>148</v>
      </c>
      <c r="H10052" s="5" t="s">
        <v>202</v>
      </c>
      <c r="I10052">
        <v>43731</v>
      </c>
      <c r="J10052">
        <v>177</v>
      </c>
      <c r="K10052">
        <v>756</v>
      </c>
      <c r="L10052">
        <v>7</v>
      </c>
      <c r="M10052">
        <v>22680</v>
      </c>
      <c r="N10052">
        <v>18918.719000000001</v>
      </c>
      <c r="O10052">
        <v>2702.674</v>
      </c>
      <c r="P10052">
        <v>108</v>
      </c>
      <c r="Q10052">
        <v>30</v>
      </c>
      <c r="R10052">
        <v>3761.2809999999999</v>
      </c>
      <c r="S10052">
        <v>2020</v>
      </c>
      <c r="T10052">
        <v>3</v>
      </c>
      <c r="U10052">
        <v>12</v>
      </c>
    </row>
    <row r="10053" spans="1:21" x14ac:dyDescent="0.3">
      <c r="A10053" s="5" t="s">
        <v>168</v>
      </c>
      <c r="B10053" s="5" t="s">
        <v>206</v>
      </c>
      <c r="C10053" s="5" t="s">
        <v>113</v>
      </c>
      <c r="D10053" s="5" t="s">
        <v>532</v>
      </c>
      <c r="E10053" s="5" t="s">
        <v>172</v>
      </c>
      <c r="F10053" s="6">
        <v>43908</v>
      </c>
      <c r="G10053" s="5" t="s">
        <v>148</v>
      </c>
      <c r="H10053" s="5" t="s">
        <v>188</v>
      </c>
      <c r="I10053">
        <v>43731</v>
      </c>
      <c r="J10053">
        <v>177</v>
      </c>
      <c r="K10053">
        <v>554</v>
      </c>
      <c r="L10053">
        <v>5</v>
      </c>
      <c r="M10053">
        <v>16620</v>
      </c>
      <c r="N10053">
        <v>13513.370999999999</v>
      </c>
      <c r="O10053">
        <v>2702.674</v>
      </c>
      <c r="P10053">
        <v>110.8</v>
      </c>
      <c r="Q10053">
        <v>30</v>
      </c>
      <c r="R10053">
        <v>3106.6289999999999</v>
      </c>
      <c r="S10053">
        <v>2020</v>
      </c>
      <c r="T10053">
        <v>3</v>
      </c>
      <c r="U10053">
        <v>12</v>
      </c>
    </row>
    <row r="10054" spans="1:21" x14ac:dyDescent="0.3">
      <c r="A10054" s="5" t="s">
        <v>168</v>
      </c>
      <c r="B10054" s="5" t="s">
        <v>206</v>
      </c>
      <c r="C10054" s="5" t="s">
        <v>113</v>
      </c>
      <c r="D10054" s="5" t="s">
        <v>532</v>
      </c>
      <c r="E10054" s="5" t="s">
        <v>172</v>
      </c>
      <c r="F10054" s="6">
        <v>43908</v>
      </c>
      <c r="G10054" s="5" t="s">
        <v>148</v>
      </c>
      <c r="H10054" s="5" t="s">
        <v>284</v>
      </c>
      <c r="I10054">
        <v>43731</v>
      </c>
      <c r="J10054">
        <v>177</v>
      </c>
      <c r="K10054">
        <v>269</v>
      </c>
      <c r="L10054">
        <v>2</v>
      </c>
      <c r="M10054">
        <v>8070</v>
      </c>
      <c r="N10054">
        <v>5405.348</v>
      </c>
      <c r="O10054">
        <v>2702.674</v>
      </c>
      <c r="P10054">
        <v>134.5</v>
      </c>
      <c r="Q10054">
        <v>30</v>
      </c>
      <c r="R10054">
        <v>2664.652</v>
      </c>
      <c r="S10054">
        <v>2020</v>
      </c>
      <c r="T10054">
        <v>3</v>
      </c>
      <c r="U10054">
        <v>12</v>
      </c>
    </row>
    <row r="10055" spans="1:21" x14ac:dyDescent="0.3">
      <c r="A10055" s="5" t="s">
        <v>168</v>
      </c>
      <c r="B10055" s="5" t="s">
        <v>206</v>
      </c>
      <c r="C10055" s="5" t="s">
        <v>113</v>
      </c>
      <c r="D10055" s="5" t="s">
        <v>532</v>
      </c>
      <c r="E10055" s="5" t="s">
        <v>172</v>
      </c>
      <c r="F10055" s="6">
        <v>43908</v>
      </c>
      <c r="G10055" s="5" t="s">
        <v>148</v>
      </c>
      <c r="H10055" s="5" t="s">
        <v>187</v>
      </c>
      <c r="I10055">
        <v>43731</v>
      </c>
      <c r="J10055">
        <v>177</v>
      </c>
      <c r="K10055">
        <v>372</v>
      </c>
      <c r="L10055">
        <v>3</v>
      </c>
      <c r="M10055">
        <v>11160</v>
      </c>
      <c r="N10055">
        <v>8108.0230000000001</v>
      </c>
      <c r="O10055">
        <v>2702.674</v>
      </c>
      <c r="P10055">
        <v>124</v>
      </c>
      <c r="Q10055">
        <v>30</v>
      </c>
      <c r="R10055">
        <v>3051.9769999999999</v>
      </c>
      <c r="S10055">
        <v>2020</v>
      </c>
      <c r="T10055">
        <v>3</v>
      </c>
      <c r="U10055">
        <v>12</v>
      </c>
    </row>
    <row r="10056" spans="1:21" x14ac:dyDescent="0.3">
      <c r="A10056" s="5" t="s">
        <v>168</v>
      </c>
      <c r="B10056" s="5" t="s">
        <v>206</v>
      </c>
      <c r="C10056" s="5" t="s">
        <v>113</v>
      </c>
      <c r="D10056" s="5" t="s">
        <v>532</v>
      </c>
      <c r="E10056" s="5" t="s">
        <v>172</v>
      </c>
      <c r="F10056" s="6">
        <v>43908</v>
      </c>
      <c r="G10056" s="5" t="s">
        <v>148</v>
      </c>
      <c r="H10056" s="5" t="s">
        <v>321</v>
      </c>
      <c r="I10056">
        <v>43731</v>
      </c>
      <c r="J10056">
        <v>177</v>
      </c>
      <c r="K10056">
        <v>124</v>
      </c>
      <c r="L10056">
        <v>1</v>
      </c>
      <c r="M10056">
        <v>3658</v>
      </c>
      <c r="N10056">
        <v>2702.674</v>
      </c>
      <c r="O10056">
        <v>2702.674</v>
      </c>
      <c r="P10056">
        <v>124</v>
      </c>
      <c r="Q10056">
        <v>29.5</v>
      </c>
      <c r="R10056">
        <v>955.32600000000002</v>
      </c>
      <c r="S10056">
        <v>2020</v>
      </c>
      <c r="T10056">
        <v>3</v>
      </c>
      <c r="U10056">
        <v>12</v>
      </c>
    </row>
    <row r="10057" spans="1:21" x14ac:dyDescent="0.3">
      <c r="A10057" s="5" t="s">
        <v>168</v>
      </c>
      <c r="B10057" s="5" t="s">
        <v>206</v>
      </c>
      <c r="C10057" s="5" t="s">
        <v>113</v>
      </c>
      <c r="D10057" s="5" t="s">
        <v>532</v>
      </c>
      <c r="E10057" s="5" t="s">
        <v>172</v>
      </c>
      <c r="F10057" s="6">
        <v>43908</v>
      </c>
      <c r="G10057" s="5" t="s">
        <v>148</v>
      </c>
      <c r="H10057" s="5" t="s">
        <v>218</v>
      </c>
      <c r="I10057">
        <v>43731</v>
      </c>
      <c r="J10057">
        <v>177</v>
      </c>
      <c r="K10057">
        <v>750</v>
      </c>
      <c r="L10057">
        <v>6</v>
      </c>
      <c r="M10057">
        <v>22500</v>
      </c>
      <c r="N10057">
        <v>16216.045</v>
      </c>
      <c r="O10057">
        <v>2702.674</v>
      </c>
      <c r="P10057">
        <v>125</v>
      </c>
      <c r="Q10057">
        <v>30</v>
      </c>
      <c r="R10057">
        <v>6283.9549999999999</v>
      </c>
      <c r="S10057">
        <v>2020</v>
      </c>
      <c r="T10057">
        <v>3</v>
      </c>
      <c r="U10057">
        <v>12</v>
      </c>
    </row>
    <row r="10058" spans="1:21" x14ac:dyDescent="0.3">
      <c r="A10058" s="5" t="s">
        <v>168</v>
      </c>
      <c r="B10058" s="5" t="s">
        <v>206</v>
      </c>
      <c r="C10058" s="5" t="s">
        <v>113</v>
      </c>
      <c r="D10058" s="5" t="s">
        <v>532</v>
      </c>
      <c r="E10058" s="5" t="s">
        <v>172</v>
      </c>
      <c r="F10058" s="6">
        <v>43908</v>
      </c>
      <c r="G10058" s="5" t="s">
        <v>148</v>
      </c>
      <c r="H10058" s="5" t="s">
        <v>184</v>
      </c>
      <c r="I10058">
        <v>43731</v>
      </c>
      <c r="J10058">
        <v>177</v>
      </c>
      <c r="K10058">
        <v>1240</v>
      </c>
      <c r="L10058">
        <v>10</v>
      </c>
      <c r="M10058">
        <v>35960</v>
      </c>
      <c r="N10058">
        <v>27026.741999999998</v>
      </c>
      <c r="O10058">
        <v>2702.674</v>
      </c>
      <c r="P10058">
        <v>124</v>
      </c>
      <c r="Q10058">
        <v>29</v>
      </c>
      <c r="R10058">
        <v>8933.2579999999998</v>
      </c>
      <c r="S10058">
        <v>2020</v>
      </c>
      <c r="T10058">
        <v>3</v>
      </c>
      <c r="U10058">
        <v>12</v>
      </c>
    </row>
    <row r="10059" spans="1:21" x14ac:dyDescent="0.3">
      <c r="A10059" s="5" t="s">
        <v>168</v>
      </c>
      <c r="B10059" s="5" t="s">
        <v>206</v>
      </c>
      <c r="C10059" s="5" t="s">
        <v>113</v>
      </c>
      <c r="D10059" s="5" t="s">
        <v>532</v>
      </c>
      <c r="E10059" s="5" t="s">
        <v>172</v>
      </c>
      <c r="F10059" s="6">
        <v>43908</v>
      </c>
      <c r="G10059" s="5" t="s">
        <v>148</v>
      </c>
      <c r="H10059" s="5" t="s">
        <v>183</v>
      </c>
      <c r="I10059">
        <v>43731</v>
      </c>
      <c r="J10059">
        <v>177</v>
      </c>
      <c r="K10059">
        <v>244</v>
      </c>
      <c r="L10059">
        <v>2</v>
      </c>
      <c r="M10059">
        <v>7320</v>
      </c>
      <c r="N10059">
        <v>5405.348</v>
      </c>
      <c r="O10059">
        <v>2702.674</v>
      </c>
      <c r="P10059">
        <v>122</v>
      </c>
      <c r="Q10059">
        <v>30</v>
      </c>
      <c r="R10059">
        <v>1914.652</v>
      </c>
      <c r="S10059">
        <v>2020</v>
      </c>
      <c r="T10059">
        <v>3</v>
      </c>
      <c r="U10059">
        <v>12</v>
      </c>
    </row>
    <row r="10060" spans="1:21" x14ac:dyDescent="0.3">
      <c r="A10060" s="5" t="s">
        <v>168</v>
      </c>
      <c r="B10060" s="5" t="s">
        <v>206</v>
      </c>
      <c r="C10060" s="5" t="s">
        <v>113</v>
      </c>
      <c r="D10060" s="5" t="s">
        <v>532</v>
      </c>
      <c r="E10060" s="5" t="s">
        <v>172</v>
      </c>
      <c r="F10060" s="6">
        <v>43908</v>
      </c>
      <c r="G10060" s="5" t="s">
        <v>148</v>
      </c>
      <c r="H10060" s="5" t="s">
        <v>217</v>
      </c>
      <c r="I10060">
        <v>43731</v>
      </c>
      <c r="J10060">
        <v>177</v>
      </c>
      <c r="K10060">
        <v>1498</v>
      </c>
      <c r="L10060">
        <v>12</v>
      </c>
      <c r="M10060">
        <v>44940</v>
      </c>
      <c r="N10060">
        <v>32432.09</v>
      </c>
      <c r="O10060">
        <v>2702.674</v>
      </c>
      <c r="P10060">
        <v>124.83333333333333</v>
      </c>
      <c r="Q10060">
        <v>30</v>
      </c>
      <c r="R10060">
        <v>12507.91</v>
      </c>
      <c r="S10060">
        <v>2020</v>
      </c>
      <c r="T10060">
        <v>3</v>
      </c>
      <c r="U10060">
        <v>12</v>
      </c>
    </row>
    <row r="10061" spans="1:21" x14ac:dyDescent="0.3">
      <c r="A10061" s="5" t="s">
        <v>168</v>
      </c>
      <c r="B10061" s="5" t="s">
        <v>206</v>
      </c>
      <c r="C10061" s="5" t="s">
        <v>113</v>
      </c>
      <c r="D10061" s="5" t="s">
        <v>532</v>
      </c>
      <c r="E10061" s="5" t="s">
        <v>172</v>
      </c>
      <c r="F10061" s="6">
        <v>43908</v>
      </c>
      <c r="G10061" s="5" t="s">
        <v>148</v>
      </c>
      <c r="H10061" s="5" t="s">
        <v>216</v>
      </c>
      <c r="I10061">
        <v>43731</v>
      </c>
      <c r="J10061">
        <v>177</v>
      </c>
      <c r="K10061">
        <v>222</v>
      </c>
      <c r="L10061">
        <v>2</v>
      </c>
      <c r="M10061">
        <v>6660</v>
      </c>
      <c r="N10061">
        <v>5405.348</v>
      </c>
      <c r="O10061">
        <v>2702.674</v>
      </c>
      <c r="P10061">
        <v>111</v>
      </c>
      <c r="Q10061">
        <v>30</v>
      </c>
      <c r="R10061">
        <v>1254.652</v>
      </c>
      <c r="S10061">
        <v>2020</v>
      </c>
      <c r="T10061">
        <v>3</v>
      </c>
      <c r="U10061">
        <v>12</v>
      </c>
    </row>
    <row r="10062" spans="1:21" x14ac:dyDescent="0.3">
      <c r="A10062" s="5" t="s">
        <v>168</v>
      </c>
      <c r="B10062" s="5" t="s">
        <v>206</v>
      </c>
      <c r="C10062" s="5" t="s">
        <v>113</v>
      </c>
      <c r="D10062" s="5" t="s">
        <v>532</v>
      </c>
      <c r="E10062" s="5" t="s">
        <v>172</v>
      </c>
      <c r="F10062" s="6">
        <v>43908</v>
      </c>
      <c r="G10062" s="5" t="s">
        <v>148</v>
      </c>
      <c r="H10062" s="5" t="s">
        <v>205</v>
      </c>
      <c r="I10062">
        <v>43731</v>
      </c>
      <c r="J10062">
        <v>177</v>
      </c>
      <c r="K10062">
        <v>220</v>
      </c>
      <c r="L10062">
        <v>2</v>
      </c>
      <c r="M10062">
        <v>6600</v>
      </c>
      <c r="N10062">
        <v>5405.348</v>
      </c>
      <c r="O10062">
        <v>2702.674</v>
      </c>
      <c r="P10062">
        <v>110</v>
      </c>
      <c r="Q10062">
        <v>30</v>
      </c>
      <c r="R10062">
        <v>1194.652</v>
      </c>
      <c r="S10062">
        <v>2020</v>
      </c>
      <c r="T10062">
        <v>3</v>
      </c>
      <c r="U10062">
        <v>12</v>
      </c>
    </row>
    <row r="10063" spans="1:21" x14ac:dyDescent="0.3">
      <c r="A10063" s="5" t="s">
        <v>168</v>
      </c>
      <c r="B10063" s="5" t="s">
        <v>206</v>
      </c>
      <c r="C10063" s="5" t="s">
        <v>113</v>
      </c>
      <c r="D10063" s="5" t="s">
        <v>532</v>
      </c>
      <c r="E10063" s="5" t="s">
        <v>172</v>
      </c>
      <c r="F10063" s="6">
        <v>43908</v>
      </c>
      <c r="G10063" s="5" t="s">
        <v>148</v>
      </c>
      <c r="H10063" s="5" t="s">
        <v>180</v>
      </c>
      <c r="I10063">
        <v>43731</v>
      </c>
      <c r="J10063">
        <v>177</v>
      </c>
      <c r="K10063">
        <v>206</v>
      </c>
      <c r="L10063">
        <v>2</v>
      </c>
      <c r="M10063">
        <v>6180</v>
      </c>
      <c r="N10063">
        <v>5405.348</v>
      </c>
      <c r="O10063">
        <v>2702.674</v>
      </c>
      <c r="P10063">
        <v>103</v>
      </c>
      <c r="Q10063">
        <v>30</v>
      </c>
      <c r="R10063">
        <v>774.65200000000004</v>
      </c>
      <c r="S10063">
        <v>2020</v>
      </c>
      <c r="T10063">
        <v>3</v>
      </c>
      <c r="U10063">
        <v>12</v>
      </c>
    </row>
    <row r="10064" spans="1:21" x14ac:dyDescent="0.3">
      <c r="A10064" s="5" t="s">
        <v>168</v>
      </c>
      <c r="B10064" s="5" t="s">
        <v>206</v>
      </c>
      <c r="C10064" s="5" t="s">
        <v>113</v>
      </c>
      <c r="D10064" s="5" t="s">
        <v>532</v>
      </c>
      <c r="E10064" s="5" t="s">
        <v>172</v>
      </c>
      <c r="F10064" s="6">
        <v>43908</v>
      </c>
      <c r="G10064" s="5" t="s">
        <v>148</v>
      </c>
      <c r="H10064" s="5" t="s">
        <v>230</v>
      </c>
      <c r="I10064">
        <v>43731</v>
      </c>
      <c r="J10064">
        <v>177</v>
      </c>
      <c r="K10064">
        <v>1434</v>
      </c>
      <c r="L10064">
        <v>12</v>
      </c>
      <c r="M10064">
        <v>41586</v>
      </c>
      <c r="N10064">
        <v>32432.09</v>
      </c>
      <c r="O10064">
        <v>2702.674</v>
      </c>
      <c r="P10064">
        <v>119.5</v>
      </c>
      <c r="Q10064">
        <v>29</v>
      </c>
      <c r="R10064">
        <v>9153.91</v>
      </c>
      <c r="S10064">
        <v>2020</v>
      </c>
      <c r="T10064">
        <v>3</v>
      </c>
      <c r="U10064">
        <v>12</v>
      </c>
    </row>
    <row r="10065" spans="1:21" x14ac:dyDescent="0.3">
      <c r="A10065" s="5" t="s">
        <v>168</v>
      </c>
      <c r="B10065" s="5" t="s">
        <v>206</v>
      </c>
      <c r="C10065" s="5" t="s">
        <v>113</v>
      </c>
      <c r="D10065" s="5" t="s">
        <v>532</v>
      </c>
      <c r="E10065" s="5" t="s">
        <v>172</v>
      </c>
      <c r="F10065" s="6">
        <v>43908</v>
      </c>
      <c r="G10065" s="5" t="s">
        <v>148</v>
      </c>
      <c r="H10065" s="5" t="s">
        <v>204</v>
      </c>
      <c r="I10065">
        <v>43731</v>
      </c>
      <c r="J10065">
        <v>177</v>
      </c>
      <c r="K10065">
        <v>102</v>
      </c>
      <c r="L10065">
        <v>1</v>
      </c>
      <c r="M10065">
        <v>3060</v>
      </c>
      <c r="N10065">
        <v>2702.674</v>
      </c>
      <c r="O10065">
        <v>2702.674</v>
      </c>
      <c r="P10065">
        <v>102</v>
      </c>
      <c r="Q10065">
        <v>30</v>
      </c>
      <c r="R10065">
        <v>357.32600000000002</v>
      </c>
      <c r="S10065">
        <v>2020</v>
      </c>
      <c r="T10065">
        <v>3</v>
      </c>
      <c r="U10065">
        <v>12</v>
      </c>
    </row>
    <row r="10066" spans="1:21" x14ac:dyDescent="0.3">
      <c r="A10066" s="5" t="s">
        <v>168</v>
      </c>
      <c r="B10066" s="5" t="s">
        <v>175</v>
      </c>
      <c r="C10066" s="5" t="s">
        <v>84</v>
      </c>
      <c r="D10066" s="5" t="s">
        <v>529</v>
      </c>
      <c r="E10066" s="5" t="s">
        <v>172</v>
      </c>
      <c r="F10066" s="6">
        <v>43909</v>
      </c>
      <c r="G10066" s="5" t="s">
        <v>148</v>
      </c>
      <c r="H10066" s="5" t="s">
        <v>371</v>
      </c>
      <c r="I10066">
        <v>43722</v>
      </c>
      <c r="J10066">
        <v>187</v>
      </c>
      <c r="K10066">
        <v>1153.5</v>
      </c>
      <c r="L10066">
        <v>10</v>
      </c>
      <c r="M10066">
        <v>34605</v>
      </c>
      <c r="N10066">
        <v>28912.069</v>
      </c>
      <c r="O10066">
        <v>2891.2069999999999</v>
      </c>
      <c r="P10066">
        <v>115.35</v>
      </c>
      <c r="Q10066">
        <v>30</v>
      </c>
      <c r="R10066">
        <v>5692.9309999999996</v>
      </c>
      <c r="S10066">
        <v>2020</v>
      </c>
      <c r="T10066">
        <v>3</v>
      </c>
      <c r="U10066">
        <v>12</v>
      </c>
    </row>
    <row r="10067" spans="1:21" x14ac:dyDescent="0.3">
      <c r="A10067" s="5" t="s">
        <v>168</v>
      </c>
      <c r="B10067" s="5" t="s">
        <v>175</v>
      </c>
      <c r="C10067" s="5" t="s">
        <v>84</v>
      </c>
      <c r="D10067" s="5" t="s">
        <v>529</v>
      </c>
      <c r="E10067" s="5" t="s">
        <v>172</v>
      </c>
      <c r="F10067" s="6">
        <v>43909</v>
      </c>
      <c r="G10067" s="5" t="s">
        <v>148</v>
      </c>
      <c r="H10067" s="5" t="s">
        <v>197</v>
      </c>
      <c r="I10067">
        <v>43722</v>
      </c>
      <c r="J10067">
        <v>187</v>
      </c>
      <c r="K10067">
        <v>138.5</v>
      </c>
      <c r="L10067">
        <v>1</v>
      </c>
      <c r="M10067">
        <v>4085.75</v>
      </c>
      <c r="N10067">
        <v>2891.2069999999999</v>
      </c>
      <c r="O10067">
        <v>2891.2069999999999</v>
      </c>
      <c r="P10067">
        <v>138.5</v>
      </c>
      <c r="Q10067">
        <v>29.5</v>
      </c>
      <c r="R10067">
        <v>1194.5429999999999</v>
      </c>
      <c r="S10067">
        <v>2020</v>
      </c>
      <c r="T10067">
        <v>3</v>
      </c>
      <c r="U10067">
        <v>12</v>
      </c>
    </row>
    <row r="10068" spans="1:21" x14ac:dyDescent="0.3">
      <c r="A10068" s="5" t="s">
        <v>168</v>
      </c>
      <c r="B10068" s="5" t="s">
        <v>175</v>
      </c>
      <c r="C10068" s="5" t="s">
        <v>84</v>
      </c>
      <c r="D10068" s="5" t="s">
        <v>529</v>
      </c>
      <c r="E10068" s="5" t="s">
        <v>172</v>
      </c>
      <c r="F10068" s="6">
        <v>43909</v>
      </c>
      <c r="G10068" s="5" t="s">
        <v>148</v>
      </c>
      <c r="H10068" s="5" t="s">
        <v>173</v>
      </c>
      <c r="I10068">
        <v>43722</v>
      </c>
      <c r="J10068">
        <v>187</v>
      </c>
      <c r="K10068">
        <v>773.5</v>
      </c>
      <c r="L10068">
        <v>8</v>
      </c>
      <c r="M10068">
        <v>22818.25</v>
      </c>
      <c r="N10068">
        <v>23129.654999999999</v>
      </c>
      <c r="O10068">
        <v>2891.2069999999999</v>
      </c>
      <c r="P10068">
        <v>96.6875</v>
      </c>
      <c r="Q10068">
        <v>29.5</v>
      </c>
      <c r="R10068">
        <v>-311.40499999999997</v>
      </c>
      <c r="S10068">
        <v>2020</v>
      </c>
      <c r="T10068">
        <v>3</v>
      </c>
      <c r="U10068">
        <v>12</v>
      </c>
    </row>
    <row r="10069" spans="1:21" x14ac:dyDescent="0.3">
      <c r="A10069" s="5" t="s">
        <v>168</v>
      </c>
      <c r="B10069" s="5" t="s">
        <v>175</v>
      </c>
      <c r="C10069" s="5" t="s">
        <v>87</v>
      </c>
      <c r="D10069" s="5" t="s">
        <v>531</v>
      </c>
      <c r="E10069" s="5" t="s">
        <v>172</v>
      </c>
      <c r="F10069" s="6">
        <v>43909</v>
      </c>
      <c r="G10069" s="5" t="s">
        <v>148</v>
      </c>
      <c r="H10069" s="5" t="s">
        <v>178</v>
      </c>
      <c r="I10069">
        <v>43725</v>
      </c>
      <c r="J10069">
        <v>184</v>
      </c>
      <c r="K10069">
        <v>98.5</v>
      </c>
      <c r="L10069">
        <v>1</v>
      </c>
      <c r="M10069">
        <v>2905.75</v>
      </c>
      <c r="N10069">
        <v>2267.1640000000002</v>
      </c>
      <c r="O10069">
        <v>2267.1640000000002</v>
      </c>
      <c r="P10069">
        <v>98.5</v>
      </c>
      <c r="Q10069">
        <v>29.5</v>
      </c>
      <c r="R10069">
        <v>638.58600000000001</v>
      </c>
      <c r="S10069">
        <v>2020</v>
      </c>
      <c r="T10069">
        <v>3</v>
      </c>
      <c r="U10069">
        <v>12</v>
      </c>
    </row>
    <row r="10070" spans="1:21" x14ac:dyDescent="0.3">
      <c r="A10070" s="5" t="s">
        <v>168</v>
      </c>
      <c r="B10070" s="5" t="s">
        <v>175</v>
      </c>
      <c r="C10070" s="5" t="s">
        <v>87</v>
      </c>
      <c r="D10070" s="5" t="s">
        <v>531</v>
      </c>
      <c r="E10070" s="5" t="s">
        <v>172</v>
      </c>
      <c r="F10070" s="6">
        <v>43909</v>
      </c>
      <c r="G10070" s="5" t="s">
        <v>148</v>
      </c>
      <c r="H10070" s="5" t="s">
        <v>311</v>
      </c>
      <c r="I10070">
        <v>43725</v>
      </c>
      <c r="J10070">
        <v>184</v>
      </c>
      <c r="K10070">
        <v>91.5</v>
      </c>
      <c r="L10070">
        <v>1</v>
      </c>
      <c r="M10070">
        <v>2699.25</v>
      </c>
      <c r="N10070">
        <v>2267.1640000000002</v>
      </c>
      <c r="O10070">
        <v>2267.1640000000002</v>
      </c>
      <c r="P10070">
        <v>91.5</v>
      </c>
      <c r="Q10070">
        <v>29.5</v>
      </c>
      <c r="R10070">
        <v>432.08600000000001</v>
      </c>
      <c r="S10070">
        <v>2020</v>
      </c>
      <c r="T10070">
        <v>3</v>
      </c>
      <c r="U10070">
        <v>12</v>
      </c>
    </row>
    <row r="10071" spans="1:21" x14ac:dyDescent="0.3">
      <c r="A10071" s="5" t="s">
        <v>168</v>
      </c>
      <c r="B10071" s="5" t="s">
        <v>175</v>
      </c>
      <c r="C10071" s="5" t="s">
        <v>87</v>
      </c>
      <c r="D10071" s="5" t="s">
        <v>531</v>
      </c>
      <c r="E10071" s="5" t="s">
        <v>172</v>
      </c>
      <c r="F10071" s="6">
        <v>43909</v>
      </c>
      <c r="G10071" s="5" t="s">
        <v>148</v>
      </c>
      <c r="H10071" s="5" t="s">
        <v>173</v>
      </c>
      <c r="I10071">
        <v>43725</v>
      </c>
      <c r="J10071">
        <v>184</v>
      </c>
      <c r="K10071">
        <v>203</v>
      </c>
      <c r="L10071">
        <v>2</v>
      </c>
      <c r="M10071">
        <v>5988.5</v>
      </c>
      <c r="N10071">
        <v>4534.3280000000004</v>
      </c>
      <c r="O10071">
        <v>2267.1640000000002</v>
      </c>
      <c r="P10071">
        <v>101.5</v>
      </c>
      <c r="Q10071">
        <v>29.5</v>
      </c>
      <c r="R10071">
        <v>1454.172</v>
      </c>
      <c r="S10071">
        <v>2020</v>
      </c>
      <c r="T10071">
        <v>3</v>
      </c>
      <c r="U10071">
        <v>12</v>
      </c>
    </row>
    <row r="10072" spans="1:21" x14ac:dyDescent="0.3">
      <c r="A10072" s="5" t="s">
        <v>168</v>
      </c>
      <c r="B10072" s="5" t="s">
        <v>206</v>
      </c>
      <c r="C10072" s="5" t="s">
        <v>113</v>
      </c>
      <c r="D10072" s="5" t="s">
        <v>532</v>
      </c>
      <c r="E10072" s="5" t="s">
        <v>172</v>
      </c>
      <c r="F10072" s="6">
        <v>43909</v>
      </c>
      <c r="G10072" s="5" t="s">
        <v>148</v>
      </c>
      <c r="H10072" s="5" t="s">
        <v>178</v>
      </c>
      <c r="I10072">
        <v>43731</v>
      </c>
      <c r="J10072">
        <v>178</v>
      </c>
      <c r="K10072">
        <v>228.2</v>
      </c>
      <c r="L10072">
        <v>2</v>
      </c>
      <c r="M10072">
        <v>6731.9</v>
      </c>
      <c r="N10072">
        <v>5405.348</v>
      </c>
      <c r="O10072">
        <v>2702.674</v>
      </c>
      <c r="P10072">
        <v>114.1</v>
      </c>
      <c r="Q10072">
        <v>29.5</v>
      </c>
      <c r="R10072">
        <v>1326.5519999999999</v>
      </c>
      <c r="S10072">
        <v>2020</v>
      </c>
      <c r="T10072">
        <v>3</v>
      </c>
      <c r="U10072">
        <v>12</v>
      </c>
    </row>
    <row r="10073" spans="1:21" x14ac:dyDescent="0.3">
      <c r="A10073" s="5" t="s">
        <v>168</v>
      </c>
      <c r="B10073" s="5" t="s">
        <v>206</v>
      </c>
      <c r="C10073" s="5" t="s">
        <v>113</v>
      </c>
      <c r="D10073" s="5" t="s">
        <v>532</v>
      </c>
      <c r="E10073" s="5" t="s">
        <v>172</v>
      </c>
      <c r="F10073" s="6">
        <v>43909</v>
      </c>
      <c r="G10073" s="5" t="s">
        <v>148</v>
      </c>
      <c r="H10073" s="5" t="s">
        <v>197</v>
      </c>
      <c r="I10073">
        <v>43731</v>
      </c>
      <c r="J10073">
        <v>178</v>
      </c>
      <c r="K10073">
        <v>146.6</v>
      </c>
      <c r="L10073">
        <v>1</v>
      </c>
      <c r="M10073">
        <v>4324.7</v>
      </c>
      <c r="N10073">
        <v>2702.674</v>
      </c>
      <c r="O10073">
        <v>2702.674</v>
      </c>
      <c r="P10073">
        <v>146.6</v>
      </c>
      <c r="Q10073">
        <v>29.5</v>
      </c>
      <c r="R10073">
        <v>1622.0260000000001</v>
      </c>
      <c r="S10073">
        <v>2020</v>
      </c>
      <c r="T10073">
        <v>3</v>
      </c>
      <c r="U10073">
        <v>12</v>
      </c>
    </row>
    <row r="10074" spans="1:21" x14ac:dyDescent="0.3">
      <c r="A10074" s="5" t="s">
        <v>168</v>
      </c>
      <c r="B10074" s="5" t="s">
        <v>206</v>
      </c>
      <c r="C10074" s="5" t="s">
        <v>113</v>
      </c>
      <c r="D10074" s="5" t="s">
        <v>532</v>
      </c>
      <c r="E10074" s="5" t="s">
        <v>172</v>
      </c>
      <c r="F10074" s="6">
        <v>43909</v>
      </c>
      <c r="G10074" s="5" t="s">
        <v>148</v>
      </c>
      <c r="H10074" s="5" t="s">
        <v>311</v>
      </c>
      <c r="I10074">
        <v>43731</v>
      </c>
      <c r="J10074">
        <v>178</v>
      </c>
      <c r="K10074">
        <v>113.8</v>
      </c>
      <c r="L10074">
        <v>1</v>
      </c>
      <c r="M10074">
        <v>3357.1</v>
      </c>
      <c r="N10074">
        <v>2702.674</v>
      </c>
      <c r="O10074">
        <v>2702.674</v>
      </c>
      <c r="P10074">
        <v>113.8</v>
      </c>
      <c r="Q10074">
        <v>29.5</v>
      </c>
      <c r="R10074">
        <v>654.42600000000004</v>
      </c>
      <c r="S10074">
        <v>2020</v>
      </c>
      <c r="T10074">
        <v>3</v>
      </c>
      <c r="U10074">
        <v>12</v>
      </c>
    </row>
    <row r="10075" spans="1:21" x14ac:dyDescent="0.3">
      <c r="A10075" s="5" t="s">
        <v>168</v>
      </c>
      <c r="B10075" s="5" t="s">
        <v>206</v>
      </c>
      <c r="C10075" s="5" t="s">
        <v>113</v>
      </c>
      <c r="D10075" s="5" t="s">
        <v>532</v>
      </c>
      <c r="E10075" s="5" t="s">
        <v>172</v>
      </c>
      <c r="F10075" s="6">
        <v>43909</v>
      </c>
      <c r="G10075" s="5" t="s">
        <v>148</v>
      </c>
      <c r="H10075" s="5" t="s">
        <v>351</v>
      </c>
      <c r="I10075">
        <v>43731</v>
      </c>
      <c r="J10075">
        <v>178</v>
      </c>
      <c r="K10075">
        <v>139.19999999999999</v>
      </c>
      <c r="L10075">
        <v>1</v>
      </c>
      <c r="M10075">
        <v>4106.3999999999996</v>
      </c>
      <c r="N10075">
        <v>2702.674</v>
      </c>
      <c r="O10075">
        <v>2702.674</v>
      </c>
      <c r="P10075">
        <v>139.19999999999999</v>
      </c>
      <c r="Q10075">
        <v>29.5</v>
      </c>
      <c r="R10075">
        <v>1403.7260000000001</v>
      </c>
      <c r="S10075">
        <v>2020</v>
      </c>
      <c r="T10075">
        <v>3</v>
      </c>
      <c r="U10075">
        <v>12</v>
      </c>
    </row>
    <row r="10076" spans="1:21" x14ac:dyDescent="0.3">
      <c r="A10076" s="5" t="s">
        <v>168</v>
      </c>
      <c r="B10076" s="5" t="s">
        <v>206</v>
      </c>
      <c r="C10076" s="5" t="s">
        <v>113</v>
      </c>
      <c r="D10076" s="5" t="s">
        <v>532</v>
      </c>
      <c r="E10076" s="5" t="s">
        <v>172</v>
      </c>
      <c r="F10076" s="6">
        <v>43909</v>
      </c>
      <c r="G10076" s="5" t="s">
        <v>148</v>
      </c>
      <c r="H10076" s="5" t="s">
        <v>190</v>
      </c>
      <c r="I10076">
        <v>43731</v>
      </c>
      <c r="J10076">
        <v>178</v>
      </c>
      <c r="K10076">
        <v>120.4</v>
      </c>
      <c r="L10076">
        <v>1</v>
      </c>
      <c r="M10076">
        <v>3551.8</v>
      </c>
      <c r="N10076">
        <v>2702.674</v>
      </c>
      <c r="O10076">
        <v>2702.674</v>
      </c>
      <c r="P10076">
        <v>120.4</v>
      </c>
      <c r="Q10076">
        <v>29.5</v>
      </c>
      <c r="R10076">
        <v>849.12599999999998</v>
      </c>
      <c r="S10076">
        <v>2020</v>
      </c>
      <c r="T10076">
        <v>3</v>
      </c>
      <c r="U10076">
        <v>12</v>
      </c>
    </row>
    <row r="10077" spans="1:21" x14ac:dyDescent="0.3">
      <c r="A10077" s="5" t="s">
        <v>168</v>
      </c>
      <c r="B10077" s="5" t="s">
        <v>206</v>
      </c>
      <c r="C10077" s="5" t="s">
        <v>113</v>
      </c>
      <c r="D10077" s="5" t="s">
        <v>532</v>
      </c>
      <c r="E10077" s="5" t="s">
        <v>172</v>
      </c>
      <c r="F10077" s="6">
        <v>43909</v>
      </c>
      <c r="G10077" s="5" t="s">
        <v>148</v>
      </c>
      <c r="H10077" s="5" t="s">
        <v>173</v>
      </c>
      <c r="I10077">
        <v>43731</v>
      </c>
      <c r="J10077">
        <v>178</v>
      </c>
      <c r="K10077">
        <v>840.4</v>
      </c>
      <c r="L10077">
        <v>8</v>
      </c>
      <c r="M10077">
        <v>24791.8</v>
      </c>
      <c r="N10077">
        <v>21621.394</v>
      </c>
      <c r="O10077">
        <v>2702.674</v>
      </c>
      <c r="P10077">
        <v>105.05</v>
      </c>
      <c r="Q10077">
        <v>29.5</v>
      </c>
      <c r="R10077">
        <v>3170.4059999999999</v>
      </c>
      <c r="S10077">
        <v>2020</v>
      </c>
      <c r="T10077">
        <v>3</v>
      </c>
      <c r="U10077">
        <v>12</v>
      </c>
    </row>
    <row r="10078" spans="1:21" x14ac:dyDescent="0.3">
      <c r="A10078" s="5" t="s">
        <v>168</v>
      </c>
      <c r="B10078" s="5" t="s">
        <v>206</v>
      </c>
      <c r="C10078" s="5" t="s">
        <v>113</v>
      </c>
      <c r="D10078" s="5" t="s">
        <v>532</v>
      </c>
      <c r="E10078" s="5" t="s">
        <v>172</v>
      </c>
      <c r="F10078" s="6">
        <v>43909</v>
      </c>
      <c r="G10078" s="5" t="s">
        <v>148</v>
      </c>
      <c r="H10078" s="5" t="s">
        <v>205</v>
      </c>
      <c r="I10078">
        <v>43731</v>
      </c>
      <c r="J10078">
        <v>178</v>
      </c>
      <c r="K10078">
        <v>335</v>
      </c>
      <c r="L10078">
        <v>3</v>
      </c>
      <c r="M10078">
        <v>10050</v>
      </c>
      <c r="N10078">
        <v>8108.0230000000001</v>
      </c>
      <c r="O10078">
        <v>2702.674</v>
      </c>
      <c r="P10078">
        <v>111.66666666666667</v>
      </c>
      <c r="Q10078">
        <v>30</v>
      </c>
      <c r="R10078">
        <v>1941.9770000000001</v>
      </c>
      <c r="S10078">
        <v>2020</v>
      </c>
      <c r="T10078">
        <v>3</v>
      </c>
      <c r="U10078">
        <v>12</v>
      </c>
    </row>
    <row r="10079" spans="1:21" x14ac:dyDescent="0.3">
      <c r="A10079" s="5" t="s">
        <v>168</v>
      </c>
      <c r="B10079" s="5" t="s">
        <v>206</v>
      </c>
      <c r="C10079" s="5" t="s">
        <v>113</v>
      </c>
      <c r="D10079" s="5" t="s">
        <v>532</v>
      </c>
      <c r="E10079" s="5" t="s">
        <v>172</v>
      </c>
      <c r="F10079" s="6">
        <v>43909</v>
      </c>
      <c r="G10079" s="5" t="s">
        <v>148</v>
      </c>
      <c r="H10079" s="5" t="s">
        <v>204</v>
      </c>
      <c r="I10079">
        <v>43731</v>
      </c>
      <c r="J10079">
        <v>178</v>
      </c>
      <c r="K10079">
        <v>660</v>
      </c>
      <c r="L10079">
        <v>6</v>
      </c>
      <c r="M10079">
        <v>19800</v>
      </c>
      <c r="N10079">
        <v>16216.045</v>
      </c>
      <c r="O10079">
        <v>2702.674</v>
      </c>
      <c r="P10079">
        <v>110</v>
      </c>
      <c r="Q10079">
        <v>30</v>
      </c>
      <c r="R10079">
        <v>3583.9549999999999</v>
      </c>
      <c r="S10079">
        <v>2020</v>
      </c>
      <c r="T10079">
        <v>3</v>
      </c>
      <c r="U10079">
        <v>12</v>
      </c>
    </row>
    <row r="10080" spans="1:21" x14ac:dyDescent="0.3">
      <c r="A10080" s="5" t="s">
        <v>168</v>
      </c>
      <c r="B10080" s="5" t="s">
        <v>206</v>
      </c>
      <c r="C10080" s="5" t="s">
        <v>113</v>
      </c>
      <c r="D10080" s="5" t="s">
        <v>532</v>
      </c>
      <c r="E10080" s="5" t="s">
        <v>172</v>
      </c>
      <c r="F10080" s="6">
        <v>43909</v>
      </c>
      <c r="G10080" s="5" t="s">
        <v>148</v>
      </c>
      <c r="H10080" s="5" t="s">
        <v>202</v>
      </c>
      <c r="I10080">
        <v>43731</v>
      </c>
      <c r="J10080">
        <v>178</v>
      </c>
      <c r="K10080">
        <v>842</v>
      </c>
      <c r="L10080">
        <v>8</v>
      </c>
      <c r="M10080">
        <v>25260</v>
      </c>
      <c r="N10080">
        <v>21621.394</v>
      </c>
      <c r="O10080">
        <v>2702.674</v>
      </c>
      <c r="P10080">
        <v>105.25</v>
      </c>
      <c r="Q10080">
        <v>30</v>
      </c>
      <c r="R10080">
        <v>3638.6060000000002</v>
      </c>
      <c r="S10080">
        <v>2020</v>
      </c>
      <c r="T10080">
        <v>3</v>
      </c>
      <c r="U10080">
        <v>12</v>
      </c>
    </row>
    <row r="10081" spans="1:21" x14ac:dyDescent="0.3">
      <c r="A10081" s="5" t="s">
        <v>168</v>
      </c>
      <c r="B10081" s="5" t="s">
        <v>206</v>
      </c>
      <c r="C10081" s="5" t="s">
        <v>113</v>
      </c>
      <c r="D10081" s="5" t="s">
        <v>532</v>
      </c>
      <c r="E10081" s="5" t="s">
        <v>172</v>
      </c>
      <c r="F10081" s="6">
        <v>43909</v>
      </c>
      <c r="G10081" s="5" t="s">
        <v>148</v>
      </c>
      <c r="H10081" s="5" t="s">
        <v>220</v>
      </c>
      <c r="I10081">
        <v>43731</v>
      </c>
      <c r="J10081">
        <v>178</v>
      </c>
      <c r="K10081">
        <v>236</v>
      </c>
      <c r="L10081">
        <v>2</v>
      </c>
      <c r="M10081">
        <v>7080</v>
      </c>
      <c r="N10081">
        <v>5405.348</v>
      </c>
      <c r="O10081">
        <v>2702.674</v>
      </c>
      <c r="P10081">
        <v>118</v>
      </c>
      <c r="Q10081">
        <v>30</v>
      </c>
      <c r="R10081">
        <v>1674.652</v>
      </c>
      <c r="S10081">
        <v>2020</v>
      </c>
      <c r="T10081">
        <v>3</v>
      </c>
      <c r="U10081">
        <v>12</v>
      </c>
    </row>
    <row r="10082" spans="1:21" x14ac:dyDescent="0.3">
      <c r="A10082" s="5" t="s">
        <v>168</v>
      </c>
      <c r="B10082" s="5" t="s">
        <v>206</v>
      </c>
      <c r="C10082" s="5" t="s">
        <v>113</v>
      </c>
      <c r="D10082" s="5" t="s">
        <v>532</v>
      </c>
      <c r="E10082" s="5" t="s">
        <v>172</v>
      </c>
      <c r="F10082" s="6">
        <v>43909</v>
      </c>
      <c r="G10082" s="5" t="s">
        <v>148</v>
      </c>
      <c r="H10082" s="5" t="s">
        <v>182</v>
      </c>
      <c r="I10082">
        <v>43731</v>
      </c>
      <c r="J10082">
        <v>178</v>
      </c>
      <c r="K10082">
        <v>106</v>
      </c>
      <c r="L10082">
        <v>1</v>
      </c>
      <c r="M10082">
        <v>3180</v>
      </c>
      <c r="N10082">
        <v>2702.674</v>
      </c>
      <c r="O10082">
        <v>2702.674</v>
      </c>
      <c r="P10082">
        <v>106</v>
      </c>
      <c r="Q10082">
        <v>30</v>
      </c>
      <c r="R10082">
        <v>477.32600000000002</v>
      </c>
      <c r="S10082">
        <v>2020</v>
      </c>
      <c r="T10082">
        <v>3</v>
      </c>
      <c r="U10082">
        <v>12</v>
      </c>
    </row>
    <row r="10083" spans="1:21" x14ac:dyDescent="0.3">
      <c r="A10083" s="5" t="s">
        <v>168</v>
      </c>
      <c r="B10083" s="5" t="s">
        <v>206</v>
      </c>
      <c r="C10083" s="5" t="s">
        <v>113</v>
      </c>
      <c r="D10083" s="5" t="s">
        <v>532</v>
      </c>
      <c r="E10083" s="5" t="s">
        <v>172</v>
      </c>
      <c r="F10083" s="6">
        <v>43909</v>
      </c>
      <c r="G10083" s="5" t="s">
        <v>148</v>
      </c>
      <c r="H10083" s="5" t="s">
        <v>222</v>
      </c>
      <c r="I10083">
        <v>43731</v>
      </c>
      <c r="J10083">
        <v>178</v>
      </c>
      <c r="K10083">
        <v>140</v>
      </c>
      <c r="L10083">
        <v>1</v>
      </c>
      <c r="M10083">
        <v>4200</v>
      </c>
      <c r="N10083">
        <v>2702.674</v>
      </c>
      <c r="O10083">
        <v>2702.674</v>
      </c>
      <c r="P10083">
        <v>140</v>
      </c>
      <c r="Q10083">
        <v>30</v>
      </c>
      <c r="R10083">
        <v>1497.326</v>
      </c>
      <c r="S10083">
        <v>2020</v>
      </c>
      <c r="T10083">
        <v>3</v>
      </c>
      <c r="U10083">
        <v>12</v>
      </c>
    </row>
    <row r="10084" spans="1:21" x14ac:dyDescent="0.3">
      <c r="A10084" s="5" t="s">
        <v>168</v>
      </c>
      <c r="B10084" s="5" t="s">
        <v>206</v>
      </c>
      <c r="C10084" s="5" t="s">
        <v>113</v>
      </c>
      <c r="D10084" s="5" t="s">
        <v>532</v>
      </c>
      <c r="E10084" s="5" t="s">
        <v>172</v>
      </c>
      <c r="F10084" s="6">
        <v>43909</v>
      </c>
      <c r="G10084" s="5" t="s">
        <v>148</v>
      </c>
      <c r="H10084" s="5" t="s">
        <v>238</v>
      </c>
      <c r="I10084">
        <v>43731</v>
      </c>
      <c r="J10084">
        <v>178</v>
      </c>
      <c r="K10084">
        <v>114</v>
      </c>
      <c r="L10084">
        <v>1</v>
      </c>
      <c r="M10084">
        <v>3420</v>
      </c>
      <c r="N10084">
        <v>2702.674</v>
      </c>
      <c r="O10084">
        <v>2702.674</v>
      </c>
      <c r="P10084">
        <v>114</v>
      </c>
      <c r="Q10084">
        <v>30</v>
      </c>
      <c r="R10084">
        <v>717.32600000000002</v>
      </c>
      <c r="S10084">
        <v>2020</v>
      </c>
      <c r="T10084">
        <v>3</v>
      </c>
      <c r="U10084">
        <v>12</v>
      </c>
    </row>
    <row r="10085" spans="1:21" x14ac:dyDescent="0.3">
      <c r="A10085" s="5" t="s">
        <v>168</v>
      </c>
      <c r="B10085" s="5" t="s">
        <v>206</v>
      </c>
      <c r="C10085" s="5" t="s">
        <v>113</v>
      </c>
      <c r="D10085" s="5" t="s">
        <v>532</v>
      </c>
      <c r="E10085" s="5" t="s">
        <v>172</v>
      </c>
      <c r="F10085" s="6">
        <v>43909</v>
      </c>
      <c r="G10085" s="5" t="s">
        <v>148</v>
      </c>
      <c r="H10085" s="5" t="s">
        <v>184</v>
      </c>
      <c r="I10085">
        <v>43731</v>
      </c>
      <c r="J10085">
        <v>178</v>
      </c>
      <c r="K10085">
        <v>3583</v>
      </c>
      <c r="L10085">
        <v>29</v>
      </c>
      <c r="M10085">
        <v>103907</v>
      </c>
      <c r="N10085">
        <v>78377.551999999996</v>
      </c>
      <c r="O10085">
        <v>2702.674</v>
      </c>
      <c r="P10085">
        <v>123.55172413793103</v>
      </c>
      <c r="Q10085">
        <v>29</v>
      </c>
      <c r="R10085">
        <v>25529.448</v>
      </c>
      <c r="S10085">
        <v>2020</v>
      </c>
      <c r="T10085">
        <v>3</v>
      </c>
      <c r="U10085">
        <v>12</v>
      </c>
    </row>
    <row r="10086" spans="1:21" x14ac:dyDescent="0.3">
      <c r="A10086" s="5" t="s">
        <v>168</v>
      </c>
      <c r="B10086" s="5" t="s">
        <v>206</v>
      </c>
      <c r="C10086" s="5" t="s">
        <v>113</v>
      </c>
      <c r="D10086" s="5" t="s">
        <v>532</v>
      </c>
      <c r="E10086" s="5" t="s">
        <v>172</v>
      </c>
      <c r="F10086" s="6">
        <v>43909</v>
      </c>
      <c r="G10086" s="5" t="s">
        <v>148</v>
      </c>
      <c r="H10086" s="5" t="s">
        <v>231</v>
      </c>
      <c r="I10086">
        <v>43731</v>
      </c>
      <c r="J10086">
        <v>178</v>
      </c>
      <c r="K10086">
        <v>128</v>
      </c>
      <c r="L10086">
        <v>1</v>
      </c>
      <c r="M10086">
        <v>3840</v>
      </c>
      <c r="N10086">
        <v>2702.674</v>
      </c>
      <c r="O10086">
        <v>2702.674</v>
      </c>
      <c r="P10086">
        <v>128</v>
      </c>
      <c r="Q10086">
        <v>30</v>
      </c>
      <c r="R10086">
        <v>1137.326</v>
      </c>
      <c r="S10086">
        <v>2020</v>
      </c>
      <c r="T10086">
        <v>3</v>
      </c>
      <c r="U10086">
        <v>12</v>
      </c>
    </row>
    <row r="10087" spans="1:21" x14ac:dyDescent="0.3">
      <c r="A10087" s="5" t="s">
        <v>168</v>
      </c>
      <c r="B10087" s="5" t="s">
        <v>206</v>
      </c>
      <c r="C10087" s="5" t="s">
        <v>113</v>
      </c>
      <c r="D10087" s="5" t="s">
        <v>532</v>
      </c>
      <c r="E10087" s="5" t="s">
        <v>172</v>
      </c>
      <c r="F10087" s="6">
        <v>43909</v>
      </c>
      <c r="G10087" s="5" t="s">
        <v>148</v>
      </c>
      <c r="H10087" s="5" t="s">
        <v>186</v>
      </c>
      <c r="I10087">
        <v>43731</v>
      </c>
      <c r="J10087">
        <v>178</v>
      </c>
      <c r="K10087">
        <v>120</v>
      </c>
      <c r="L10087">
        <v>1</v>
      </c>
      <c r="M10087">
        <v>3600</v>
      </c>
      <c r="N10087">
        <v>2702.674</v>
      </c>
      <c r="O10087">
        <v>2702.674</v>
      </c>
      <c r="P10087">
        <v>120</v>
      </c>
      <c r="Q10087">
        <v>30</v>
      </c>
      <c r="R10087">
        <v>897.32600000000002</v>
      </c>
      <c r="S10087">
        <v>2020</v>
      </c>
      <c r="T10087">
        <v>3</v>
      </c>
      <c r="U10087">
        <v>12</v>
      </c>
    </row>
    <row r="10088" spans="1:21" x14ac:dyDescent="0.3">
      <c r="A10088" s="5" t="s">
        <v>168</v>
      </c>
      <c r="B10088" s="5" t="s">
        <v>206</v>
      </c>
      <c r="C10088" s="5" t="s">
        <v>113</v>
      </c>
      <c r="D10088" s="5" t="s">
        <v>532</v>
      </c>
      <c r="E10088" s="5" t="s">
        <v>172</v>
      </c>
      <c r="F10088" s="6">
        <v>43909</v>
      </c>
      <c r="G10088" s="5" t="s">
        <v>148</v>
      </c>
      <c r="H10088" s="5" t="s">
        <v>225</v>
      </c>
      <c r="I10088">
        <v>43731</v>
      </c>
      <c r="J10088">
        <v>178</v>
      </c>
      <c r="K10088">
        <v>115</v>
      </c>
      <c r="L10088">
        <v>1</v>
      </c>
      <c r="M10088">
        <v>3392.5</v>
      </c>
      <c r="N10088">
        <v>2702.674</v>
      </c>
      <c r="O10088">
        <v>2702.674</v>
      </c>
      <c r="P10088">
        <v>115</v>
      </c>
      <c r="Q10088">
        <v>29.5</v>
      </c>
      <c r="R10088">
        <v>689.82600000000002</v>
      </c>
      <c r="S10088">
        <v>2020</v>
      </c>
      <c r="T10088">
        <v>3</v>
      </c>
      <c r="U10088">
        <v>12</v>
      </c>
    </row>
    <row r="10089" spans="1:21" x14ac:dyDescent="0.3">
      <c r="A10089" s="5" t="s">
        <v>168</v>
      </c>
      <c r="B10089" s="5" t="s">
        <v>206</v>
      </c>
      <c r="C10089" s="5" t="s">
        <v>114</v>
      </c>
      <c r="D10089" s="5" t="s">
        <v>535</v>
      </c>
      <c r="E10089" s="5" t="s">
        <v>172</v>
      </c>
      <c r="F10089" s="6">
        <v>43910</v>
      </c>
      <c r="G10089" s="5" t="s">
        <v>148</v>
      </c>
      <c r="H10089" s="5" t="s">
        <v>284</v>
      </c>
      <c r="I10089">
        <v>43738</v>
      </c>
      <c r="J10089">
        <v>172</v>
      </c>
      <c r="K10089">
        <v>250</v>
      </c>
      <c r="L10089">
        <v>2</v>
      </c>
      <c r="M10089">
        <v>7500</v>
      </c>
      <c r="N10089">
        <v>5514.4880000000003</v>
      </c>
      <c r="O10089">
        <v>2757.2440000000001</v>
      </c>
      <c r="P10089">
        <v>125</v>
      </c>
      <c r="Q10089">
        <v>30</v>
      </c>
      <c r="R10089">
        <v>1985.5119999999999</v>
      </c>
      <c r="S10089">
        <v>2020</v>
      </c>
      <c r="T10089">
        <v>3</v>
      </c>
      <c r="U10089">
        <v>12</v>
      </c>
    </row>
    <row r="10090" spans="1:21" x14ac:dyDescent="0.3">
      <c r="A10090" s="5" t="s">
        <v>168</v>
      </c>
      <c r="B10090" s="5" t="s">
        <v>206</v>
      </c>
      <c r="C10090" s="5" t="s">
        <v>114</v>
      </c>
      <c r="D10090" s="5" t="s">
        <v>535</v>
      </c>
      <c r="E10090" s="5" t="s">
        <v>172</v>
      </c>
      <c r="F10090" s="6">
        <v>43910</v>
      </c>
      <c r="G10090" s="5" t="s">
        <v>148</v>
      </c>
      <c r="H10090" s="5" t="s">
        <v>226</v>
      </c>
      <c r="I10090">
        <v>43738</v>
      </c>
      <c r="J10090">
        <v>172</v>
      </c>
      <c r="K10090">
        <v>216</v>
      </c>
      <c r="L10090">
        <v>2</v>
      </c>
      <c r="M10090">
        <v>6480</v>
      </c>
      <c r="N10090">
        <v>5514.4880000000003</v>
      </c>
      <c r="O10090">
        <v>2757.2440000000001</v>
      </c>
      <c r="P10090">
        <v>108</v>
      </c>
      <c r="Q10090">
        <v>30</v>
      </c>
      <c r="R10090">
        <v>965.51199999999994</v>
      </c>
      <c r="S10090">
        <v>2020</v>
      </c>
      <c r="T10090">
        <v>3</v>
      </c>
      <c r="U10090">
        <v>12</v>
      </c>
    </row>
    <row r="10091" spans="1:21" x14ac:dyDescent="0.3">
      <c r="A10091" s="5" t="s">
        <v>168</v>
      </c>
      <c r="B10091" s="5" t="s">
        <v>206</v>
      </c>
      <c r="C10091" s="5" t="s">
        <v>114</v>
      </c>
      <c r="D10091" s="5" t="s">
        <v>535</v>
      </c>
      <c r="E10091" s="5" t="s">
        <v>172</v>
      </c>
      <c r="F10091" s="6">
        <v>43910</v>
      </c>
      <c r="G10091" s="5" t="s">
        <v>148</v>
      </c>
      <c r="H10091" s="5" t="s">
        <v>191</v>
      </c>
      <c r="I10091">
        <v>43738</v>
      </c>
      <c r="J10091">
        <v>172</v>
      </c>
      <c r="K10091">
        <v>502</v>
      </c>
      <c r="L10091">
        <v>4</v>
      </c>
      <c r="M10091">
        <v>15060</v>
      </c>
      <c r="N10091">
        <v>11028.977000000001</v>
      </c>
      <c r="O10091">
        <v>2757.2440000000001</v>
      </c>
      <c r="P10091">
        <v>125.5</v>
      </c>
      <c r="Q10091">
        <v>30</v>
      </c>
      <c r="R10091">
        <v>4031.0230000000001</v>
      </c>
      <c r="S10091">
        <v>2020</v>
      </c>
      <c r="T10091">
        <v>3</v>
      </c>
      <c r="U10091">
        <v>12</v>
      </c>
    </row>
    <row r="10092" spans="1:21" x14ac:dyDescent="0.3">
      <c r="A10092" s="5" t="s">
        <v>168</v>
      </c>
      <c r="B10092" s="5" t="s">
        <v>206</v>
      </c>
      <c r="C10092" s="5" t="s">
        <v>114</v>
      </c>
      <c r="D10092" s="5" t="s">
        <v>535</v>
      </c>
      <c r="E10092" s="5" t="s">
        <v>172</v>
      </c>
      <c r="F10092" s="6">
        <v>43910</v>
      </c>
      <c r="G10092" s="5" t="s">
        <v>148</v>
      </c>
      <c r="H10092" s="5" t="s">
        <v>187</v>
      </c>
      <c r="I10092">
        <v>43738</v>
      </c>
      <c r="J10092">
        <v>172</v>
      </c>
      <c r="K10092">
        <v>524</v>
      </c>
      <c r="L10092">
        <v>4</v>
      </c>
      <c r="M10092">
        <v>15720</v>
      </c>
      <c r="N10092">
        <v>11028.977000000001</v>
      </c>
      <c r="O10092">
        <v>2757.2440000000001</v>
      </c>
      <c r="P10092">
        <v>131</v>
      </c>
      <c r="Q10092">
        <v>30</v>
      </c>
      <c r="R10092">
        <v>4691.0230000000001</v>
      </c>
      <c r="S10092">
        <v>2020</v>
      </c>
      <c r="T10092">
        <v>3</v>
      </c>
      <c r="U10092">
        <v>12</v>
      </c>
    </row>
    <row r="10093" spans="1:21" x14ac:dyDescent="0.3">
      <c r="A10093" s="5" t="s">
        <v>168</v>
      </c>
      <c r="B10093" s="5" t="s">
        <v>206</v>
      </c>
      <c r="C10093" s="5" t="s">
        <v>114</v>
      </c>
      <c r="D10093" s="5" t="s">
        <v>535</v>
      </c>
      <c r="E10093" s="5" t="s">
        <v>172</v>
      </c>
      <c r="F10093" s="6">
        <v>43910</v>
      </c>
      <c r="G10093" s="5" t="s">
        <v>148</v>
      </c>
      <c r="H10093" s="5" t="s">
        <v>187</v>
      </c>
      <c r="I10093">
        <v>43738</v>
      </c>
      <c r="J10093">
        <v>172</v>
      </c>
      <c r="K10093">
        <v>125</v>
      </c>
      <c r="L10093">
        <v>1</v>
      </c>
      <c r="M10093">
        <v>3750</v>
      </c>
      <c r="N10093">
        <v>2757.2440000000001</v>
      </c>
      <c r="O10093">
        <v>2757.2440000000001</v>
      </c>
      <c r="P10093">
        <v>125</v>
      </c>
      <c r="Q10093">
        <v>30</v>
      </c>
      <c r="R10093">
        <v>992.75599999999997</v>
      </c>
      <c r="S10093">
        <v>2020</v>
      </c>
      <c r="T10093">
        <v>3</v>
      </c>
      <c r="U10093">
        <v>12</v>
      </c>
    </row>
    <row r="10094" spans="1:21" x14ac:dyDescent="0.3">
      <c r="A10094" s="5" t="s">
        <v>168</v>
      </c>
      <c r="B10094" s="5" t="s">
        <v>206</v>
      </c>
      <c r="C10094" s="5" t="s">
        <v>114</v>
      </c>
      <c r="D10094" s="5" t="s">
        <v>535</v>
      </c>
      <c r="E10094" s="5" t="s">
        <v>172</v>
      </c>
      <c r="F10094" s="6">
        <v>43910</v>
      </c>
      <c r="G10094" s="5" t="s">
        <v>148</v>
      </c>
      <c r="H10094" s="5" t="s">
        <v>321</v>
      </c>
      <c r="I10094">
        <v>43738</v>
      </c>
      <c r="J10094">
        <v>172</v>
      </c>
      <c r="K10094">
        <v>375</v>
      </c>
      <c r="L10094">
        <v>3</v>
      </c>
      <c r="M10094">
        <v>11062.5</v>
      </c>
      <c r="N10094">
        <v>8271.7330000000002</v>
      </c>
      <c r="O10094">
        <v>2757.2440000000001</v>
      </c>
      <c r="P10094">
        <v>125</v>
      </c>
      <c r="Q10094">
        <v>29.5</v>
      </c>
      <c r="R10094">
        <v>2790.7669999999998</v>
      </c>
      <c r="S10094">
        <v>2020</v>
      </c>
      <c r="T10094">
        <v>3</v>
      </c>
      <c r="U10094">
        <v>12</v>
      </c>
    </row>
    <row r="10095" spans="1:21" x14ac:dyDescent="0.3">
      <c r="A10095" s="5" t="s">
        <v>168</v>
      </c>
      <c r="B10095" s="5" t="s">
        <v>206</v>
      </c>
      <c r="C10095" s="5" t="s">
        <v>114</v>
      </c>
      <c r="D10095" s="5" t="s">
        <v>535</v>
      </c>
      <c r="E10095" s="5" t="s">
        <v>172</v>
      </c>
      <c r="F10095" s="6">
        <v>43910</v>
      </c>
      <c r="G10095" s="5" t="s">
        <v>148</v>
      </c>
      <c r="H10095" s="5" t="s">
        <v>203</v>
      </c>
      <c r="I10095">
        <v>43738</v>
      </c>
      <c r="J10095">
        <v>172</v>
      </c>
      <c r="K10095">
        <v>302</v>
      </c>
      <c r="L10095">
        <v>3</v>
      </c>
      <c r="M10095">
        <v>9060</v>
      </c>
      <c r="N10095">
        <v>8271.7330000000002</v>
      </c>
      <c r="O10095">
        <v>2757.2440000000001</v>
      </c>
      <c r="P10095">
        <v>100.66666666666667</v>
      </c>
      <c r="Q10095">
        <v>30</v>
      </c>
      <c r="R10095">
        <v>788.26700000000005</v>
      </c>
      <c r="S10095">
        <v>2020</v>
      </c>
      <c r="T10095">
        <v>3</v>
      </c>
      <c r="U10095">
        <v>12</v>
      </c>
    </row>
    <row r="10096" spans="1:21" x14ac:dyDescent="0.3">
      <c r="A10096" s="5" t="s">
        <v>168</v>
      </c>
      <c r="B10096" s="5" t="s">
        <v>206</v>
      </c>
      <c r="C10096" s="5" t="s">
        <v>114</v>
      </c>
      <c r="D10096" s="5" t="s">
        <v>535</v>
      </c>
      <c r="E10096" s="5" t="s">
        <v>172</v>
      </c>
      <c r="F10096" s="6">
        <v>43910</v>
      </c>
      <c r="G10096" s="5" t="s">
        <v>148</v>
      </c>
      <c r="H10096" s="5" t="s">
        <v>181</v>
      </c>
      <c r="I10096">
        <v>43738</v>
      </c>
      <c r="J10096">
        <v>172</v>
      </c>
      <c r="K10096">
        <v>216</v>
      </c>
      <c r="L10096">
        <v>2</v>
      </c>
      <c r="M10096">
        <v>6480</v>
      </c>
      <c r="N10096">
        <v>5514.4880000000003</v>
      </c>
      <c r="O10096">
        <v>2757.2440000000001</v>
      </c>
      <c r="P10096">
        <v>108</v>
      </c>
      <c r="Q10096">
        <v>30</v>
      </c>
      <c r="R10096">
        <v>965.51199999999994</v>
      </c>
      <c r="S10096">
        <v>2020</v>
      </c>
      <c r="T10096">
        <v>3</v>
      </c>
      <c r="U10096">
        <v>12</v>
      </c>
    </row>
    <row r="10097" spans="1:21" x14ac:dyDescent="0.3">
      <c r="A10097" s="5" t="s">
        <v>168</v>
      </c>
      <c r="B10097" s="5" t="s">
        <v>206</v>
      </c>
      <c r="C10097" s="5" t="s">
        <v>114</v>
      </c>
      <c r="D10097" s="5" t="s">
        <v>535</v>
      </c>
      <c r="E10097" s="5" t="s">
        <v>172</v>
      </c>
      <c r="F10097" s="6">
        <v>43910</v>
      </c>
      <c r="G10097" s="5" t="s">
        <v>148</v>
      </c>
      <c r="H10097" s="5" t="s">
        <v>183</v>
      </c>
      <c r="I10097">
        <v>43738</v>
      </c>
      <c r="J10097">
        <v>172</v>
      </c>
      <c r="K10097">
        <v>346</v>
      </c>
      <c r="L10097">
        <v>3</v>
      </c>
      <c r="M10097">
        <v>10380</v>
      </c>
      <c r="N10097">
        <v>8271.7330000000002</v>
      </c>
      <c r="O10097">
        <v>2757.2440000000001</v>
      </c>
      <c r="P10097">
        <v>115.33333333333333</v>
      </c>
      <c r="Q10097">
        <v>30</v>
      </c>
      <c r="R10097">
        <v>2108.2669999999998</v>
      </c>
      <c r="S10097">
        <v>2020</v>
      </c>
      <c r="T10097">
        <v>3</v>
      </c>
      <c r="U10097">
        <v>12</v>
      </c>
    </row>
    <row r="10098" spans="1:21" x14ac:dyDescent="0.3">
      <c r="A10098" s="5" t="s">
        <v>168</v>
      </c>
      <c r="B10098" s="5" t="s">
        <v>206</v>
      </c>
      <c r="C10098" s="5" t="s">
        <v>114</v>
      </c>
      <c r="D10098" s="5" t="s">
        <v>535</v>
      </c>
      <c r="E10098" s="5" t="s">
        <v>172</v>
      </c>
      <c r="F10098" s="6">
        <v>43910</v>
      </c>
      <c r="G10098" s="5" t="s">
        <v>148</v>
      </c>
      <c r="H10098" s="5" t="s">
        <v>246</v>
      </c>
      <c r="I10098">
        <v>43738</v>
      </c>
      <c r="J10098">
        <v>172</v>
      </c>
      <c r="K10098">
        <v>520</v>
      </c>
      <c r="L10098">
        <v>4</v>
      </c>
      <c r="M10098">
        <v>15600</v>
      </c>
      <c r="N10098">
        <v>11028.977000000001</v>
      </c>
      <c r="O10098">
        <v>2757.2440000000001</v>
      </c>
      <c r="P10098">
        <v>130</v>
      </c>
      <c r="Q10098">
        <v>30</v>
      </c>
      <c r="R10098">
        <v>4571.0230000000001</v>
      </c>
      <c r="S10098">
        <v>2020</v>
      </c>
      <c r="T10098">
        <v>3</v>
      </c>
      <c r="U10098">
        <v>12</v>
      </c>
    </row>
    <row r="10099" spans="1:21" x14ac:dyDescent="0.3">
      <c r="A10099" s="5" t="s">
        <v>168</v>
      </c>
      <c r="B10099" s="5" t="s">
        <v>206</v>
      </c>
      <c r="C10099" s="5" t="s">
        <v>114</v>
      </c>
      <c r="D10099" s="5" t="s">
        <v>535</v>
      </c>
      <c r="E10099" s="5" t="s">
        <v>172</v>
      </c>
      <c r="F10099" s="6">
        <v>43910</v>
      </c>
      <c r="G10099" s="5" t="s">
        <v>148</v>
      </c>
      <c r="H10099" s="5" t="s">
        <v>269</v>
      </c>
      <c r="I10099">
        <v>43738</v>
      </c>
      <c r="J10099">
        <v>172</v>
      </c>
      <c r="K10099">
        <v>702</v>
      </c>
      <c r="L10099">
        <v>6</v>
      </c>
      <c r="M10099">
        <v>20709</v>
      </c>
      <c r="N10099">
        <v>16543.465</v>
      </c>
      <c r="O10099">
        <v>2757.2440000000001</v>
      </c>
      <c r="P10099">
        <v>117</v>
      </c>
      <c r="Q10099">
        <v>29.5</v>
      </c>
      <c r="R10099">
        <v>4165.5349999999999</v>
      </c>
      <c r="S10099">
        <v>2020</v>
      </c>
      <c r="T10099">
        <v>3</v>
      </c>
      <c r="U10099">
        <v>12</v>
      </c>
    </row>
    <row r="10100" spans="1:21" x14ac:dyDescent="0.3">
      <c r="A10100" s="5" t="s">
        <v>168</v>
      </c>
      <c r="B10100" s="5" t="s">
        <v>206</v>
      </c>
      <c r="C10100" s="5" t="s">
        <v>114</v>
      </c>
      <c r="D10100" s="5" t="s">
        <v>535</v>
      </c>
      <c r="E10100" s="5" t="s">
        <v>172</v>
      </c>
      <c r="F10100" s="6">
        <v>43910</v>
      </c>
      <c r="G10100" s="5" t="s">
        <v>148</v>
      </c>
      <c r="H10100" s="5" t="s">
        <v>498</v>
      </c>
      <c r="I10100">
        <v>43738</v>
      </c>
      <c r="J10100">
        <v>172</v>
      </c>
      <c r="K10100">
        <v>550</v>
      </c>
      <c r="L10100">
        <v>5</v>
      </c>
      <c r="M10100">
        <v>16500</v>
      </c>
      <c r="N10100">
        <v>13786.221</v>
      </c>
      <c r="O10100">
        <v>2757.2440000000001</v>
      </c>
      <c r="P10100">
        <v>110</v>
      </c>
      <c r="Q10100">
        <v>30</v>
      </c>
      <c r="R10100">
        <v>2713.779</v>
      </c>
      <c r="S10100">
        <v>2020</v>
      </c>
      <c r="T10100">
        <v>3</v>
      </c>
      <c r="U10100">
        <v>12</v>
      </c>
    </row>
    <row r="10101" spans="1:21" x14ac:dyDescent="0.3">
      <c r="A10101" s="5" t="s">
        <v>168</v>
      </c>
      <c r="B10101" s="5" t="s">
        <v>206</v>
      </c>
      <c r="C10101" s="5" t="s">
        <v>114</v>
      </c>
      <c r="D10101" s="5" t="s">
        <v>535</v>
      </c>
      <c r="E10101" s="5" t="s">
        <v>172</v>
      </c>
      <c r="F10101" s="6">
        <v>43910</v>
      </c>
      <c r="G10101" s="5" t="s">
        <v>148</v>
      </c>
      <c r="H10101" s="5" t="s">
        <v>190</v>
      </c>
      <c r="I10101">
        <v>43738</v>
      </c>
      <c r="J10101">
        <v>172</v>
      </c>
      <c r="K10101">
        <v>115</v>
      </c>
      <c r="L10101">
        <v>1</v>
      </c>
      <c r="M10101">
        <v>3450</v>
      </c>
      <c r="N10101">
        <v>2757.2440000000001</v>
      </c>
      <c r="O10101">
        <v>2757.2440000000001</v>
      </c>
      <c r="P10101">
        <v>115</v>
      </c>
      <c r="Q10101">
        <v>30</v>
      </c>
      <c r="R10101">
        <v>692.75599999999997</v>
      </c>
      <c r="S10101">
        <v>2020</v>
      </c>
      <c r="T10101">
        <v>3</v>
      </c>
      <c r="U10101">
        <v>12</v>
      </c>
    </row>
    <row r="10102" spans="1:21" x14ac:dyDescent="0.3">
      <c r="A10102" s="5" t="s">
        <v>168</v>
      </c>
      <c r="B10102" s="5" t="s">
        <v>169</v>
      </c>
      <c r="C10102" s="5" t="s">
        <v>170</v>
      </c>
      <c r="D10102" s="5" t="s">
        <v>529</v>
      </c>
      <c r="E10102" s="5" t="s">
        <v>172</v>
      </c>
      <c r="F10102" s="6">
        <v>43914</v>
      </c>
      <c r="G10102" s="5" t="s">
        <v>148</v>
      </c>
      <c r="H10102" s="5" t="s">
        <v>296</v>
      </c>
      <c r="I10102">
        <v>43722</v>
      </c>
      <c r="J10102">
        <v>192</v>
      </c>
      <c r="K10102">
        <v>6980</v>
      </c>
      <c r="L10102">
        <v>30</v>
      </c>
      <c r="M10102">
        <v>99465</v>
      </c>
      <c r="N10102">
        <v>86736.206000000006</v>
      </c>
      <c r="O10102">
        <v>2891.2069999999999</v>
      </c>
      <c r="P10102">
        <v>232.66666666666666</v>
      </c>
      <c r="Q10102">
        <v>14.25</v>
      </c>
      <c r="R10102">
        <v>12728.794</v>
      </c>
      <c r="S10102">
        <v>2020</v>
      </c>
      <c r="T10102">
        <v>3</v>
      </c>
      <c r="U10102">
        <v>13</v>
      </c>
    </row>
    <row r="10103" spans="1:21" x14ac:dyDescent="0.3">
      <c r="A10103" s="5" t="s">
        <v>168</v>
      </c>
      <c r="B10103" s="5" t="s">
        <v>169</v>
      </c>
      <c r="C10103" s="5" t="s">
        <v>170</v>
      </c>
      <c r="D10103" s="5" t="s">
        <v>531</v>
      </c>
      <c r="E10103" s="5" t="s">
        <v>172</v>
      </c>
      <c r="F10103" s="6">
        <v>43914</v>
      </c>
      <c r="G10103" s="5" t="s">
        <v>148</v>
      </c>
      <c r="H10103" s="5" t="s">
        <v>296</v>
      </c>
      <c r="I10103">
        <v>43725</v>
      </c>
      <c r="J10103">
        <v>189</v>
      </c>
      <c r="K10103">
        <v>6980</v>
      </c>
      <c r="L10103">
        <v>30</v>
      </c>
      <c r="M10103">
        <v>99465</v>
      </c>
      <c r="N10103">
        <v>68014.922999999995</v>
      </c>
      <c r="O10103">
        <v>2267.1640000000002</v>
      </c>
      <c r="P10103">
        <v>232.66666666666666</v>
      </c>
      <c r="Q10103">
        <v>14.25</v>
      </c>
      <c r="R10103">
        <v>31450.077000000001</v>
      </c>
      <c r="S10103">
        <v>2020</v>
      </c>
      <c r="T10103">
        <v>3</v>
      </c>
      <c r="U10103">
        <v>13</v>
      </c>
    </row>
    <row r="10104" spans="1:21" x14ac:dyDescent="0.3">
      <c r="A10104" s="5" t="s">
        <v>168</v>
      </c>
      <c r="B10104" s="5" t="s">
        <v>169</v>
      </c>
      <c r="C10104" s="5" t="s">
        <v>170</v>
      </c>
      <c r="D10104" s="5" t="s">
        <v>519</v>
      </c>
      <c r="E10104" s="5" t="s">
        <v>172</v>
      </c>
      <c r="F10104" s="6">
        <v>43914</v>
      </c>
      <c r="G10104" s="5" t="s">
        <v>148</v>
      </c>
      <c r="H10104" s="5" t="s">
        <v>173</v>
      </c>
      <c r="I10104">
        <v>43701</v>
      </c>
      <c r="J10104">
        <v>213</v>
      </c>
      <c r="K10104">
        <v>110</v>
      </c>
      <c r="L10104">
        <v>1</v>
      </c>
      <c r="M10104">
        <v>3245</v>
      </c>
      <c r="N10104">
        <v>2996.3380000000002</v>
      </c>
      <c r="O10104">
        <v>2996.3380000000002</v>
      </c>
      <c r="P10104">
        <v>110</v>
      </c>
      <c r="Q10104">
        <v>29.5</v>
      </c>
      <c r="R10104">
        <v>248.66200000000001</v>
      </c>
      <c r="S10104">
        <v>2020</v>
      </c>
      <c r="T10104">
        <v>3</v>
      </c>
      <c r="U10104">
        <v>13</v>
      </c>
    </row>
    <row r="10105" spans="1:21" x14ac:dyDescent="0.3">
      <c r="A10105" s="5" t="s">
        <v>168</v>
      </c>
      <c r="B10105" s="5" t="s">
        <v>175</v>
      </c>
      <c r="C10105" s="5" t="s">
        <v>84</v>
      </c>
      <c r="D10105" s="5" t="s">
        <v>529</v>
      </c>
      <c r="E10105" s="5" t="s">
        <v>172</v>
      </c>
      <c r="F10105" s="6">
        <v>43914</v>
      </c>
      <c r="G10105" s="5" t="s">
        <v>148</v>
      </c>
      <c r="H10105" s="5" t="s">
        <v>190</v>
      </c>
      <c r="I10105">
        <v>43722</v>
      </c>
      <c r="J10105">
        <v>192</v>
      </c>
      <c r="K10105">
        <v>123.5</v>
      </c>
      <c r="L10105">
        <v>1</v>
      </c>
      <c r="M10105">
        <v>3705</v>
      </c>
      <c r="N10105">
        <v>2891.2069999999999</v>
      </c>
      <c r="O10105">
        <v>2891.2069999999999</v>
      </c>
      <c r="P10105">
        <v>123.5</v>
      </c>
      <c r="Q10105">
        <v>30</v>
      </c>
      <c r="R10105">
        <v>813.79300000000001</v>
      </c>
      <c r="S10105">
        <v>2020</v>
      </c>
      <c r="T10105">
        <v>3</v>
      </c>
      <c r="U10105">
        <v>13</v>
      </c>
    </row>
    <row r="10106" spans="1:21" x14ac:dyDescent="0.3">
      <c r="A10106" s="5" t="s">
        <v>168</v>
      </c>
      <c r="B10106" s="5" t="s">
        <v>175</v>
      </c>
      <c r="C10106" s="5" t="s">
        <v>84</v>
      </c>
      <c r="D10106" s="5" t="s">
        <v>529</v>
      </c>
      <c r="E10106" s="5" t="s">
        <v>172</v>
      </c>
      <c r="F10106" s="6">
        <v>43914</v>
      </c>
      <c r="G10106" s="5" t="s">
        <v>148</v>
      </c>
      <c r="H10106" s="5" t="s">
        <v>208</v>
      </c>
      <c r="I10106">
        <v>43722</v>
      </c>
      <c r="J10106">
        <v>192</v>
      </c>
      <c r="K10106">
        <v>120.5</v>
      </c>
      <c r="L10106">
        <v>1</v>
      </c>
      <c r="M10106">
        <v>3253.5</v>
      </c>
      <c r="N10106">
        <v>2891.2069999999999</v>
      </c>
      <c r="O10106">
        <v>2891.2069999999999</v>
      </c>
      <c r="P10106">
        <v>120.5</v>
      </c>
      <c r="Q10106">
        <v>27</v>
      </c>
      <c r="R10106">
        <v>362.29300000000001</v>
      </c>
      <c r="S10106">
        <v>2020</v>
      </c>
      <c r="T10106">
        <v>3</v>
      </c>
      <c r="U10106">
        <v>13</v>
      </c>
    </row>
    <row r="10107" spans="1:21" x14ac:dyDescent="0.3">
      <c r="A10107" s="5" t="s">
        <v>168</v>
      </c>
      <c r="B10107" s="5" t="s">
        <v>175</v>
      </c>
      <c r="C10107" s="5" t="s">
        <v>84</v>
      </c>
      <c r="D10107" s="5" t="s">
        <v>529</v>
      </c>
      <c r="E10107" s="5" t="s">
        <v>172</v>
      </c>
      <c r="F10107" s="6">
        <v>43914</v>
      </c>
      <c r="G10107" s="5" t="s">
        <v>148</v>
      </c>
      <c r="H10107" s="5" t="s">
        <v>212</v>
      </c>
      <c r="I10107">
        <v>43722</v>
      </c>
      <c r="J10107">
        <v>192</v>
      </c>
      <c r="K10107">
        <v>127</v>
      </c>
      <c r="L10107">
        <v>1</v>
      </c>
      <c r="M10107">
        <v>3429</v>
      </c>
      <c r="N10107">
        <v>2891.2069999999999</v>
      </c>
      <c r="O10107">
        <v>2891.2069999999999</v>
      </c>
      <c r="P10107">
        <v>127</v>
      </c>
      <c r="Q10107">
        <v>27</v>
      </c>
      <c r="R10107">
        <v>537.79300000000001</v>
      </c>
      <c r="S10107">
        <v>2020</v>
      </c>
      <c r="T10107">
        <v>3</v>
      </c>
      <c r="U10107">
        <v>13</v>
      </c>
    </row>
    <row r="10108" spans="1:21" x14ac:dyDescent="0.3">
      <c r="A10108" s="5" t="s">
        <v>168</v>
      </c>
      <c r="B10108" s="5" t="s">
        <v>175</v>
      </c>
      <c r="C10108" s="5" t="s">
        <v>87</v>
      </c>
      <c r="D10108" s="5" t="s">
        <v>531</v>
      </c>
      <c r="E10108" s="5" t="s">
        <v>172</v>
      </c>
      <c r="F10108" s="6">
        <v>43914</v>
      </c>
      <c r="G10108" s="5" t="s">
        <v>148</v>
      </c>
      <c r="H10108" s="5" t="s">
        <v>235</v>
      </c>
      <c r="I10108">
        <v>43725</v>
      </c>
      <c r="J10108">
        <v>189</v>
      </c>
      <c r="K10108">
        <v>232</v>
      </c>
      <c r="L10108">
        <v>2</v>
      </c>
      <c r="M10108">
        <v>6844</v>
      </c>
      <c r="N10108">
        <v>4534.3280000000004</v>
      </c>
      <c r="O10108">
        <v>2267.1640000000002</v>
      </c>
      <c r="P10108">
        <v>116</v>
      </c>
      <c r="Q10108">
        <v>29.5</v>
      </c>
      <c r="R10108">
        <v>2309.672</v>
      </c>
      <c r="S10108">
        <v>2020</v>
      </c>
      <c r="T10108">
        <v>3</v>
      </c>
      <c r="U10108">
        <v>13</v>
      </c>
    </row>
    <row r="10109" spans="1:21" x14ac:dyDescent="0.3">
      <c r="A10109" s="5" t="s">
        <v>168</v>
      </c>
      <c r="B10109" s="5" t="s">
        <v>175</v>
      </c>
      <c r="C10109" s="5" t="s">
        <v>87</v>
      </c>
      <c r="D10109" s="5" t="s">
        <v>531</v>
      </c>
      <c r="E10109" s="5" t="s">
        <v>172</v>
      </c>
      <c r="F10109" s="6">
        <v>43914</v>
      </c>
      <c r="G10109" s="5" t="s">
        <v>148</v>
      </c>
      <c r="H10109" s="5" t="s">
        <v>194</v>
      </c>
      <c r="I10109">
        <v>43725</v>
      </c>
      <c r="J10109">
        <v>189</v>
      </c>
      <c r="K10109">
        <v>522</v>
      </c>
      <c r="L10109">
        <v>4</v>
      </c>
      <c r="M10109">
        <v>15399</v>
      </c>
      <c r="N10109">
        <v>9068.6560000000009</v>
      </c>
      <c r="O10109">
        <v>2267.1640000000002</v>
      </c>
      <c r="P10109">
        <v>130.5</v>
      </c>
      <c r="Q10109">
        <v>29.5</v>
      </c>
      <c r="R10109">
        <v>6330.3440000000001</v>
      </c>
      <c r="S10109">
        <v>2020</v>
      </c>
      <c r="T10109">
        <v>3</v>
      </c>
      <c r="U10109">
        <v>13</v>
      </c>
    </row>
    <row r="10110" spans="1:21" x14ac:dyDescent="0.3">
      <c r="A10110" s="5" t="s">
        <v>168</v>
      </c>
      <c r="B10110" s="5" t="s">
        <v>175</v>
      </c>
      <c r="C10110" s="5" t="s">
        <v>91</v>
      </c>
      <c r="D10110" s="5" t="s">
        <v>534</v>
      </c>
      <c r="E10110" s="5" t="s">
        <v>172</v>
      </c>
      <c r="F10110" s="6">
        <v>43914</v>
      </c>
      <c r="G10110" s="5" t="s">
        <v>148</v>
      </c>
      <c r="H10110" s="5" t="s">
        <v>190</v>
      </c>
      <c r="I10110">
        <v>43831</v>
      </c>
      <c r="J10110">
        <v>83</v>
      </c>
      <c r="K10110">
        <v>34.5</v>
      </c>
      <c r="L10110">
        <v>1</v>
      </c>
      <c r="M10110">
        <v>1017.75</v>
      </c>
      <c r="N10110">
        <v>897.19399999999996</v>
      </c>
      <c r="O10110">
        <v>897.19399999999996</v>
      </c>
      <c r="P10110">
        <v>34.5</v>
      </c>
      <c r="Q10110">
        <v>29.5</v>
      </c>
      <c r="R10110">
        <v>120.556</v>
      </c>
      <c r="S10110">
        <v>2020</v>
      </c>
      <c r="T10110">
        <v>3</v>
      </c>
      <c r="U10110">
        <v>13</v>
      </c>
    </row>
    <row r="10111" spans="1:21" x14ac:dyDescent="0.3">
      <c r="A10111" s="5" t="s">
        <v>168</v>
      </c>
      <c r="B10111" s="5" t="s">
        <v>206</v>
      </c>
      <c r="C10111" s="5" t="s">
        <v>113</v>
      </c>
      <c r="D10111" s="5" t="s">
        <v>532</v>
      </c>
      <c r="E10111" s="5" t="s">
        <v>172</v>
      </c>
      <c r="F10111" s="6">
        <v>43914</v>
      </c>
      <c r="G10111" s="5" t="s">
        <v>148</v>
      </c>
      <c r="H10111" s="5" t="s">
        <v>215</v>
      </c>
      <c r="I10111">
        <v>43731</v>
      </c>
      <c r="J10111">
        <v>183</v>
      </c>
      <c r="K10111">
        <v>436</v>
      </c>
      <c r="L10111">
        <v>4</v>
      </c>
      <c r="M10111">
        <v>12862</v>
      </c>
      <c r="N10111">
        <v>10810.697</v>
      </c>
      <c r="O10111">
        <v>2702.674</v>
      </c>
      <c r="P10111">
        <v>109</v>
      </c>
      <c r="Q10111">
        <v>29.5</v>
      </c>
      <c r="R10111">
        <v>2051.3029999999999</v>
      </c>
      <c r="S10111">
        <v>2020</v>
      </c>
      <c r="T10111">
        <v>3</v>
      </c>
      <c r="U10111">
        <v>13</v>
      </c>
    </row>
    <row r="10112" spans="1:21" x14ac:dyDescent="0.3">
      <c r="A10112" s="5" t="s">
        <v>168</v>
      </c>
      <c r="B10112" s="5" t="s">
        <v>206</v>
      </c>
      <c r="C10112" s="5" t="s">
        <v>113</v>
      </c>
      <c r="D10112" s="5" t="s">
        <v>532</v>
      </c>
      <c r="E10112" s="5" t="s">
        <v>172</v>
      </c>
      <c r="F10112" s="6">
        <v>43914</v>
      </c>
      <c r="G10112" s="5" t="s">
        <v>148</v>
      </c>
      <c r="H10112" s="5" t="s">
        <v>305</v>
      </c>
      <c r="I10112">
        <v>43731</v>
      </c>
      <c r="J10112">
        <v>183</v>
      </c>
      <c r="K10112">
        <v>273</v>
      </c>
      <c r="L10112">
        <v>2</v>
      </c>
      <c r="M10112">
        <v>8053.5</v>
      </c>
      <c r="N10112">
        <v>5405.348</v>
      </c>
      <c r="O10112">
        <v>2702.674</v>
      </c>
      <c r="P10112">
        <v>136.5</v>
      </c>
      <c r="Q10112">
        <v>29.5</v>
      </c>
      <c r="R10112">
        <v>2648.152</v>
      </c>
      <c r="S10112">
        <v>2020</v>
      </c>
      <c r="T10112">
        <v>3</v>
      </c>
      <c r="U10112">
        <v>13</v>
      </c>
    </row>
    <row r="10113" spans="1:21" x14ac:dyDescent="0.3">
      <c r="A10113" s="5" t="s">
        <v>168</v>
      </c>
      <c r="B10113" s="5" t="s">
        <v>206</v>
      </c>
      <c r="C10113" s="5" t="s">
        <v>113</v>
      </c>
      <c r="D10113" s="5" t="s">
        <v>532</v>
      </c>
      <c r="E10113" s="5" t="s">
        <v>172</v>
      </c>
      <c r="F10113" s="6">
        <v>43914</v>
      </c>
      <c r="G10113" s="5" t="s">
        <v>148</v>
      </c>
      <c r="H10113" s="5" t="s">
        <v>199</v>
      </c>
      <c r="I10113">
        <v>43731</v>
      </c>
      <c r="J10113">
        <v>183</v>
      </c>
      <c r="K10113">
        <v>778</v>
      </c>
      <c r="L10113">
        <v>7</v>
      </c>
      <c r="M10113">
        <v>22951</v>
      </c>
      <c r="N10113">
        <v>18918.719000000001</v>
      </c>
      <c r="O10113">
        <v>2702.674</v>
      </c>
      <c r="P10113">
        <v>111.14285714285714</v>
      </c>
      <c r="Q10113">
        <v>29.5</v>
      </c>
      <c r="R10113">
        <v>4032.2809999999999</v>
      </c>
      <c r="S10113">
        <v>2020</v>
      </c>
      <c r="T10113">
        <v>3</v>
      </c>
      <c r="U10113">
        <v>13</v>
      </c>
    </row>
    <row r="10114" spans="1:21" x14ac:dyDescent="0.3">
      <c r="A10114" s="5" t="s">
        <v>168</v>
      </c>
      <c r="B10114" s="5" t="s">
        <v>206</v>
      </c>
      <c r="C10114" s="5" t="s">
        <v>113</v>
      </c>
      <c r="D10114" s="5" t="s">
        <v>532</v>
      </c>
      <c r="E10114" s="5" t="s">
        <v>172</v>
      </c>
      <c r="F10114" s="6">
        <v>43914</v>
      </c>
      <c r="G10114" s="5" t="s">
        <v>148</v>
      </c>
      <c r="H10114" s="5" t="s">
        <v>200</v>
      </c>
      <c r="I10114">
        <v>43731</v>
      </c>
      <c r="J10114">
        <v>183</v>
      </c>
      <c r="K10114">
        <v>1046</v>
      </c>
      <c r="L10114">
        <v>8</v>
      </c>
      <c r="M10114">
        <v>30857</v>
      </c>
      <c r="N10114">
        <v>21621.394</v>
      </c>
      <c r="O10114">
        <v>2702.674</v>
      </c>
      <c r="P10114">
        <v>130.75</v>
      </c>
      <c r="Q10114">
        <v>29.5</v>
      </c>
      <c r="R10114">
        <v>9235.6059999999998</v>
      </c>
      <c r="S10114">
        <v>2020</v>
      </c>
      <c r="T10114">
        <v>3</v>
      </c>
      <c r="U10114">
        <v>13</v>
      </c>
    </row>
    <row r="10115" spans="1:21" x14ac:dyDescent="0.3">
      <c r="A10115" s="5" t="s">
        <v>168</v>
      </c>
      <c r="B10115" s="5" t="s">
        <v>206</v>
      </c>
      <c r="C10115" s="5" t="s">
        <v>113</v>
      </c>
      <c r="D10115" s="5" t="s">
        <v>532</v>
      </c>
      <c r="E10115" s="5" t="s">
        <v>172</v>
      </c>
      <c r="F10115" s="6">
        <v>43914</v>
      </c>
      <c r="G10115" s="5" t="s">
        <v>148</v>
      </c>
      <c r="H10115" s="5" t="s">
        <v>235</v>
      </c>
      <c r="I10115">
        <v>43731</v>
      </c>
      <c r="J10115">
        <v>183</v>
      </c>
      <c r="K10115">
        <v>29.5</v>
      </c>
      <c r="L10115">
        <v>2</v>
      </c>
      <c r="M10115">
        <v>6643.4</v>
      </c>
      <c r="N10115">
        <v>5405.348</v>
      </c>
      <c r="O10115">
        <v>2702.674</v>
      </c>
      <c r="P10115">
        <v>14.75</v>
      </c>
      <c r="Q10115">
        <v>225.2</v>
      </c>
      <c r="R10115">
        <v>1238.0519999999999</v>
      </c>
      <c r="S10115">
        <v>2020</v>
      </c>
      <c r="T10115">
        <v>3</v>
      </c>
      <c r="U10115">
        <v>13</v>
      </c>
    </row>
    <row r="10116" spans="1:21" x14ac:dyDescent="0.3">
      <c r="A10116" s="5" t="s">
        <v>168</v>
      </c>
      <c r="B10116" s="5" t="s">
        <v>206</v>
      </c>
      <c r="C10116" s="5" t="s">
        <v>113</v>
      </c>
      <c r="D10116" s="5" t="s">
        <v>532</v>
      </c>
      <c r="E10116" s="5" t="s">
        <v>172</v>
      </c>
      <c r="F10116" s="6">
        <v>43914</v>
      </c>
      <c r="G10116" s="5" t="s">
        <v>148</v>
      </c>
      <c r="H10116" s="5" t="s">
        <v>311</v>
      </c>
      <c r="I10116">
        <v>43731</v>
      </c>
      <c r="J10116">
        <v>183</v>
      </c>
      <c r="K10116">
        <v>131.80000000000001</v>
      </c>
      <c r="L10116">
        <v>1</v>
      </c>
      <c r="M10116">
        <v>3888.1</v>
      </c>
      <c r="N10116">
        <v>2702.674</v>
      </c>
      <c r="O10116">
        <v>2702.674</v>
      </c>
      <c r="P10116">
        <v>131.80000000000001</v>
      </c>
      <c r="Q10116">
        <v>29.5</v>
      </c>
      <c r="R10116">
        <v>1185.4259999999999</v>
      </c>
      <c r="S10116">
        <v>2020</v>
      </c>
      <c r="T10116">
        <v>3</v>
      </c>
      <c r="U10116">
        <v>13</v>
      </c>
    </row>
    <row r="10117" spans="1:21" x14ac:dyDescent="0.3">
      <c r="A10117" s="5" t="s">
        <v>168</v>
      </c>
      <c r="B10117" s="5" t="s">
        <v>206</v>
      </c>
      <c r="C10117" s="5" t="s">
        <v>113</v>
      </c>
      <c r="D10117" s="5" t="s">
        <v>532</v>
      </c>
      <c r="E10117" s="5" t="s">
        <v>172</v>
      </c>
      <c r="F10117" s="6">
        <v>43914</v>
      </c>
      <c r="G10117" s="5" t="s">
        <v>148</v>
      </c>
      <c r="H10117" s="5" t="s">
        <v>218</v>
      </c>
      <c r="I10117">
        <v>43731</v>
      </c>
      <c r="J10117">
        <v>183</v>
      </c>
      <c r="K10117">
        <v>125</v>
      </c>
      <c r="L10117">
        <v>1</v>
      </c>
      <c r="M10117">
        <v>3750</v>
      </c>
      <c r="N10117">
        <v>2702.674</v>
      </c>
      <c r="O10117">
        <v>2702.674</v>
      </c>
      <c r="P10117">
        <v>125</v>
      </c>
      <c r="Q10117">
        <v>30</v>
      </c>
      <c r="R10117">
        <v>1047.326</v>
      </c>
      <c r="S10117">
        <v>2020</v>
      </c>
      <c r="T10117">
        <v>3</v>
      </c>
      <c r="U10117">
        <v>13</v>
      </c>
    </row>
    <row r="10118" spans="1:21" x14ac:dyDescent="0.3">
      <c r="A10118" s="5" t="s">
        <v>168</v>
      </c>
      <c r="B10118" s="5" t="s">
        <v>206</v>
      </c>
      <c r="C10118" s="5" t="s">
        <v>113</v>
      </c>
      <c r="D10118" s="5" t="s">
        <v>532</v>
      </c>
      <c r="E10118" s="5" t="s">
        <v>172</v>
      </c>
      <c r="F10118" s="6">
        <v>43914</v>
      </c>
      <c r="G10118" s="5" t="s">
        <v>148</v>
      </c>
      <c r="H10118" s="5" t="s">
        <v>173</v>
      </c>
      <c r="I10118">
        <v>43731</v>
      </c>
      <c r="J10118">
        <v>183</v>
      </c>
      <c r="K10118">
        <v>240</v>
      </c>
      <c r="L10118">
        <v>2</v>
      </c>
      <c r="M10118">
        <v>7080</v>
      </c>
      <c r="N10118">
        <v>5405.348</v>
      </c>
      <c r="O10118">
        <v>2702.674</v>
      </c>
      <c r="P10118">
        <v>120</v>
      </c>
      <c r="Q10118">
        <v>29.5</v>
      </c>
      <c r="R10118">
        <v>1674.652</v>
      </c>
      <c r="S10118">
        <v>2020</v>
      </c>
      <c r="T10118">
        <v>3</v>
      </c>
      <c r="U10118">
        <v>13</v>
      </c>
    </row>
    <row r="10119" spans="1:21" x14ac:dyDescent="0.3">
      <c r="A10119" s="5" t="s">
        <v>168</v>
      </c>
      <c r="B10119" s="5" t="s">
        <v>206</v>
      </c>
      <c r="C10119" s="5" t="s">
        <v>114</v>
      </c>
      <c r="D10119" s="5" t="s">
        <v>535</v>
      </c>
      <c r="E10119" s="5" t="s">
        <v>172</v>
      </c>
      <c r="F10119" s="6">
        <v>43914</v>
      </c>
      <c r="G10119" s="5" t="s">
        <v>148</v>
      </c>
      <c r="H10119" s="5" t="s">
        <v>212</v>
      </c>
      <c r="I10119">
        <v>43738</v>
      </c>
      <c r="J10119">
        <v>176</v>
      </c>
      <c r="K10119">
        <v>126.8</v>
      </c>
      <c r="L10119">
        <v>1</v>
      </c>
      <c r="M10119">
        <v>3423.6</v>
      </c>
      <c r="N10119">
        <v>2757.2440000000001</v>
      </c>
      <c r="O10119">
        <v>2757.2440000000001</v>
      </c>
      <c r="P10119">
        <v>126.8</v>
      </c>
      <c r="Q10119">
        <v>27</v>
      </c>
      <c r="R10119">
        <v>666.35599999999999</v>
      </c>
      <c r="S10119">
        <v>2020</v>
      </c>
      <c r="T10119">
        <v>3</v>
      </c>
      <c r="U10119">
        <v>13</v>
      </c>
    </row>
    <row r="10120" spans="1:21" x14ac:dyDescent="0.3">
      <c r="A10120" s="5" t="s">
        <v>168</v>
      </c>
      <c r="B10120" s="5" t="s">
        <v>206</v>
      </c>
      <c r="C10120" s="5" t="s">
        <v>114</v>
      </c>
      <c r="D10120" s="5" t="s">
        <v>535</v>
      </c>
      <c r="E10120" s="5" t="s">
        <v>172</v>
      </c>
      <c r="F10120" s="6">
        <v>43914</v>
      </c>
      <c r="G10120" s="5" t="s">
        <v>148</v>
      </c>
      <c r="H10120" s="5" t="s">
        <v>208</v>
      </c>
      <c r="I10120">
        <v>43738</v>
      </c>
      <c r="J10120">
        <v>176</v>
      </c>
      <c r="K10120">
        <v>108.2</v>
      </c>
      <c r="L10120">
        <v>1</v>
      </c>
      <c r="M10120">
        <v>2921.4</v>
      </c>
      <c r="N10120">
        <v>2757.2440000000001</v>
      </c>
      <c r="O10120">
        <v>2757.2440000000001</v>
      </c>
      <c r="P10120">
        <v>108.2</v>
      </c>
      <c r="Q10120">
        <v>27</v>
      </c>
      <c r="R10120">
        <v>164.15600000000001</v>
      </c>
      <c r="S10120">
        <v>2020</v>
      </c>
      <c r="T10120">
        <v>3</v>
      </c>
      <c r="U10120">
        <v>13</v>
      </c>
    </row>
    <row r="10121" spans="1:21" x14ac:dyDescent="0.3">
      <c r="A10121" s="5" t="s">
        <v>168</v>
      </c>
      <c r="B10121" s="5" t="s">
        <v>206</v>
      </c>
      <c r="C10121" s="5" t="s">
        <v>114</v>
      </c>
      <c r="D10121" s="5" t="s">
        <v>535</v>
      </c>
      <c r="E10121" s="5" t="s">
        <v>172</v>
      </c>
      <c r="F10121" s="6">
        <v>43914</v>
      </c>
      <c r="G10121" s="5" t="s">
        <v>148</v>
      </c>
      <c r="H10121" s="5" t="s">
        <v>426</v>
      </c>
      <c r="I10121">
        <v>43738</v>
      </c>
      <c r="J10121">
        <v>176</v>
      </c>
      <c r="K10121">
        <v>2420</v>
      </c>
      <c r="L10121">
        <v>20</v>
      </c>
      <c r="M10121">
        <v>65340</v>
      </c>
      <c r="N10121">
        <v>55144.883000000002</v>
      </c>
      <c r="O10121">
        <v>2757.2440000000001</v>
      </c>
      <c r="P10121">
        <v>121</v>
      </c>
      <c r="Q10121">
        <v>27</v>
      </c>
      <c r="R10121">
        <v>10195.117</v>
      </c>
      <c r="S10121">
        <v>2020</v>
      </c>
      <c r="T10121">
        <v>3</v>
      </c>
      <c r="U10121">
        <v>13</v>
      </c>
    </row>
    <row r="10122" spans="1:21" x14ac:dyDescent="0.3">
      <c r="A10122" s="5" t="s">
        <v>168</v>
      </c>
      <c r="B10122" s="5" t="s">
        <v>206</v>
      </c>
      <c r="C10122" s="5" t="s">
        <v>114</v>
      </c>
      <c r="D10122" s="5" t="s">
        <v>535</v>
      </c>
      <c r="E10122" s="5" t="s">
        <v>172</v>
      </c>
      <c r="F10122" s="6">
        <v>43914</v>
      </c>
      <c r="G10122" s="5" t="s">
        <v>148</v>
      </c>
      <c r="H10122" s="5" t="s">
        <v>194</v>
      </c>
      <c r="I10122">
        <v>43738</v>
      </c>
      <c r="J10122">
        <v>176</v>
      </c>
      <c r="K10122">
        <v>466.8</v>
      </c>
      <c r="L10122">
        <v>4</v>
      </c>
      <c r="M10122">
        <v>13770.6</v>
      </c>
      <c r="N10122">
        <v>11028.977000000001</v>
      </c>
      <c r="O10122">
        <v>2757.2440000000001</v>
      </c>
      <c r="P10122">
        <v>116.7</v>
      </c>
      <c r="Q10122">
        <v>29.5</v>
      </c>
      <c r="R10122">
        <v>2741.623</v>
      </c>
      <c r="S10122">
        <v>2020</v>
      </c>
      <c r="T10122">
        <v>3</v>
      </c>
      <c r="U10122">
        <v>13</v>
      </c>
    </row>
    <row r="10123" spans="1:21" x14ac:dyDescent="0.3">
      <c r="A10123" s="5" t="s">
        <v>168</v>
      </c>
      <c r="B10123" s="5" t="s">
        <v>206</v>
      </c>
      <c r="C10123" s="5" t="s">
        <v>114</v>
      </c>
      <c r="D10123" s="5" t="s">
        <v>535</v>
      </c>
      <c r="E10123" s="5" t="s">
        <v>172</v>
      </c>
      <c r="F10123" s="6">
        <v>43914</v>
      </c>
      <c r="G10123" s="5" t="s">
        <v>148</v>
      </c>
      <c r="H10123" s="5" t="s">
        <v>173</v>
      </c>
      <c r="I10123">
        <v>43738</v>
      </c>
      <c r="J10123">
        <v>176</v>
      </c>
      <c r="K10123">
        <v>670.8</v>
      </c>
      <c r="L10123">
        <v>8</v>
      </c>
      <c r="M10123">
        <v>19788.599999999999</v>
      </c>
      <c r="N10123">
        <v>22057.953000000001</v>
      </c>
      <c r="O10123">
        <v>2757.2440000000001</v>
      </c>
      <c r="P10123">
        <v>83.85</v>
      </c>
      <c r="Q10123">
        <v>29.5</v>
      </c>
      <c r="R10123">
        <v>-2269.3530000000001</v>
      </c>
      <c r="S10123">
        <v>2020</v>
      </c>
      <c r="T10123">
        <v>3</v>
      </c>
      <c r="U10123">
        <v>13</v>
      </c>
    </row>
    <row r="10124" spans="1:21" x14ac:dyDescent="0.3">
      <c r="A10124" s="5" t="s">
        <v>168</v>
      </c>
      <c r="B10124" s="5" t="s">
        <v>206</v>
      </c>
      <c r="C10124" s="5" t="s">
        <v>114</v>
      </c>
      <c r="D10124" s="5" t="s">
        <v>535</v>
      </c>
      <c r="E10124" s="5" t="s">
        <v>172</v>
      </c>
      <c r="F10124" s="6">
        <v>43914</v>
      </c>
      <c r="G10124" s="5" t="s">
        <v>148</v>
      </c>
      <c r="H10124" s="5" t="s">
        <v>178</v>
      </c>
      <c r="I10124">
        <v>43738</v>
      </c>
      <c r="J10124">
        <v>176</v>
      </c>
      <c r="K10124">
        <v>395.8</v>
      </c>
      <c r="L10124">
        <v>3</v>
      </c>
      <c r="M10124">
        <v>11676.1</v>
      </c>
      <c r="N10124">
        <v>8271.7330000000002</v>
      </c>
      <c r="O10124">
        <v>2757.2440000000001</v>
      </c>
      <c r="P10124">
        <v>131.93333333333334</v>
      </c>
      <c r="Q10124">
        <v>29.5</v>
      </c>
      <c r="R10124">
        <v>3404.3670000000002</v>
      </c>
      <c r="S10124">
        <v>2020</v>
      </c>
      <c r="T10124">
        <v>3</v>
      </c>
      <c r="U10124">
        <v>13</v>
      </c>
    </row>
    <row r="10125" spans="1:21" x14ac:dyDescent="0.3">
      <c r="A10125" s="5" t="s">
        <v>168</v>
      </c>
      <c r="B10125" s="5" t="s">
        <v>206</v>
      </c>
      <c r="C10125" s="5" t="s">
        <v>114</v>
      </c>
      <c r="D10125" s="5" t="s">
        <v>535</v>
      </c>
      <c r="E10125" s="5" t="s">
        <v>172</v>
      </c>
      <c r="F10125" s="6">
        <v>43914</v>
      </c>
      <c r="G10125" s="5" t="s">
        <v>148</v>
      </c>
      <c r="H10125" s="5" t="s">
        <v>197</v>
      </c>
      <c r="I10125">
        <v>43738</v>
      </c>
      <c r="J10125">
        <v>176</v>
      </c>
      <c r="K10125">
        <v>932</v>
      </c>
      <c r="L10125">
        <v>7</v>
      </c>
      <c r="M10125">
        <v>27494</v>
      </c>
      <c r="N10125">
        <v>19300.708999999999</v>
      </c>
      <c r="O10125">
        <v>2757.2440000000001</v>
      </c>
      <c r="P10125">
        <v>133.14285714285714</v>
      </c>
      <c r="Q10125">
        <v>29.5</v>
      </c>
      <c r="R10125">
        <v>8193.2909999999993</v>
      </c>
      <c r="S10125">
        <v>2020</v>
      </c>
      <c r="T10125">
        <v>3</v>
      </c>
      <c r="U10125">
        <v>13</v>
      </c>
    </row>
    <row r="10126" spans="1:21" x14ac:dyDescent="0.3">
      <c r="A10126" s="5" t="s">
        <v>168</v>
      </c>
      <c r="B10126" s="5" t="s">
        <v>206</v>
      </c>
      <c r="C10126" s="5" t="s">
        <v>114</v>
      </c>
      <c r="D10126" s="5" t="s">
        <v>535</v>
      </c>
      <c r="E10126" s="5" t="s">
        <v>172</v>
      </c>
      <c r="F10126" s="6">
        <v>43914</v>
      </c>
      <c r="G10126" s="5" t="s">
        <v>148</v>
      </c>
      <c r="H10126" s="5" t="s">
        <v>371</v>
      </c>
      <c r="I10126">
        <v>43738</v>
      </c>
      <c r="J10126">
        <v>176</v>
      </c>
      <c r="K10126">
        <v>1219.2</v>
      </c>
      <c r="L10126">
        <v>10</v>
      </c>
      <c r="M10126">
        <v>35356.800000000003</v>
      </c>
      <c r="N10126">
        <v>27572.441999999999</v>
      </c>
      <c r="O10126">
        <v>2757.2440000000001</v>
      </c>
      <c r="P10126">
        <v>121.92</v>
      </c>
      <c r="Q10126">
        <v>29</v>
      </c>
      <c r="R10126">
        <v>7784.3580000000002</v>
      </c>
      <c r="S10126">
        <v>2020</v>
      </c>
      <c r="T10126">
        <v>3</v>
      </c>
      <c r="U10126">
        <v>13</v>
      </c>
    </row>
    <row r="10127" spans="1:21" x14ac:dyDescent="0.3">
      <c r="A10127" s="5" t="s">
        <v>168</v>
      </c>
      <c r="B10127" s="5" t="s">
        <v>206</v>
      </c>
      <c r="C10127" s="5" t="s">
        <v>114</v>
      </c>
      <c r="D10127" s="5" t="s">
        <v>535</v>
      </c>
      <c r="E10127" s="5" t="s">
        <v>172</v>
      </c>
      <c r="F10127" s="6">
        <v>43914</v>
      </c>
      <c r="G10127" s="5" t="s">
        <v>148</v>
      </c>
      <c r="H10127" s="5" t="s">
        <v>351</v>
      </c>
      <c r="I10127">
        <v>43738</v>
      </c>
      <c r="J10127">
        <v>176</v>
      </c>
      <c r="K10127">
        <v>437.2</v>
      </c>
      <c r="L10127">
        <v>4</v>
      </c>
      <c r="M10127">
        <v>12897.4</v>
      </c>
      <c r="N10127">
        <v>11028.977000000001</v>
      </c>
      <c r="O10127">
        <v>2757.2440000000001</v>
      </c>
      <c r="P10127">
        <v>109.3</v>
      </c>
      <c r="Q10127">
        <v>29.5</v>
      </c>
      <c r="R10127">
        <v>1868.423</v>
      </c>
      <c r="S10127">
        <v>2020</v>
      </c>
      <c r="T10127">
        <v>3</v>
      </c>
      <c r="U10127">
        <v>13</v>
      </c>
    </row>
    <row r="10128" spans="1:21" x14ac:dyDescent="0.3">
      <c r="A10128" s="5" t="s">
        <v>168</v>
      </c>
      <c r="B10128" s="5" t="s">
        <v>169</v>
      </c>
      <c r="C10128" s="5" t="s">
        <v>170</v>
      </c>
      <c r="D10128" s="5" t="s">
        <v>536</v>
      </c>
      <c r="E10128" s="5" t="s">
        <v>172</v>
      </c>
      <c r="F10128" s="6">
        <v>43915</v>
      </c>
      <c r="G10128" s="5" t="s">
        <v>148</v>
      </c>
      <c r="H10128" s="5" t="s">
        <v>204</v>
      </c>
      <c r="I10128">
        <v>43726</v>
      </c>
      <c r="J10128">
        <v>189</v>
      </c>
      <c r="K10128">
        <v>380</v>
      </c>
      <c r="L10128">
        <v>3</v>
      </c>
      <c r="M10128">
        <v>10830</v>
      </c>
      <c r="N10128">
        <v>8340.67</v>
      </c>
      <c r="O10128">
        <v>2780.223</v>
      </c>
      <c r="P10128">
        <v>126.66666666666667</v>
      </c>
      <c r="Q10128">
        <v>28.5</v>
      </c>
      <c r="R10128">
        <v>2489.33</v>
      </c>
      <c r="S10128">
        <v>2020</v>
      </c>
      <c r="T10128">
        <v>3</v>
      </c>
      <c r="U10128">
        <v>13</v>
      </c>
    </row>
    <row r="10129" spans="1:21" x14ac:dyDescent="0.3">
      <c r="A10129" s="5" t="s">
        <v>168</v>
      </c>
      <c r="B10129" s="5" t="s">
        <v>169</v>
      </c>
      <c r="C10129" s="5" t="s">
        <v>170</v>
      </c>
      <c r="D10129" s="5" t="s">
        <v>536</v>
      </c>
      <c r="E10129" s="5" t="s">
        <v>172</v>
      </c>
      <c r="F10129" s="6">
        <v>43915</v>
      </c>
      <c r="G10129" s="5" t="s">
        <v>148</v>
      </c>
      <c r="H10129" s="5" t="s">
        <v>230</v>
      </c>
      <c r="I10129">
        <v>43726</v>
      </c>
      <c r="J10129">
        <v>189</v>
      </c>
      <c r="K10129">
        <v>2122</v>
      </c>
      <c r="L10129">
        <v>15</v>
      </c>
      <c r="M10129">
        <v>58355</v>
      </c>
      <c r="N10129">
        <v>41703.347999999998</v>
      </c>
      <c r="O10129">
        <v>2780.223</v>
      </c>
      <c r="P10129">
        <v>141.46666666666667</v>
      </c>
      <c r="Q10129">
        <v>27.5</v>
      </c>
      <c r="R10129">
        <v>16651.651999999998</v>
      </c>
      <c r="S10129">
        <v>2020</v>
      </c>
      <c r="T10129">
        <v>3</v>
      </c>
      <c r="U10129">
        <v>13</v>
      </c>
    </row>
    <row r="10130" spans="1:21" x14ac:dyDescent="0.3">
      <c r="A10130" s="5" t="s">
        <v>168</v>
      </c>
      <c r="B10130" s="5" t="s">
        <v>169</v>
      </c>
      <c r="C10130" s="5" t="s">
        <v>170</v>
      </c>
      <c r="D10130" s="5" t="s">
        <v>536</v>
      </c>
      <c r="E10130" s="5" t="s">
        <v>172</v>
      </c>
      <c r="F10130" s="6">
        <v>43915</v>
      </c>
      <c r="G10130" s="5" t="s">
        <v>148</v>
      </c>
      <c r="H10130" s="5" t="s">
        <v>205</v>
      </c>
      <c r="I10130">
        <v>43726</v>
      </c>
      <c r="J10130">
        <v>189</v>
      </c>
      <c r="K10130">
        <v>240</v>
      </c>
      <c r="L10130">
        <v>2</v>
      </c>
      <c r="M10130">
        <v>6840</v>
      </c>
      <c r="N10130">
        <v>5560.4459999999999</v>
      </c>
      <c r="O10130">
        <v>2780.223</v>
      </c>
      <c r="P10130">
        <v>120</v>
      </c>
      <c r="Q10130">
        <v>28.5</v>
      </c>
      <c r="R10130">
        <v>1279.5540000000001</v>
      </c>
      <c r="S10130">
        <v>2020</v>
      </c>
      <c r="T10130">
        <v>3</v>
      </c>
      <c r="U10130">
        <v>13</v>
      </c>
    </row>
    <row r="10131" spans="1:21" x14ac:dyDescent="0.3">
      <c r="A10131" s="5" t="s">
        <v>168</v>
      </c>
      <c r="B10131" s="5" t="s">
        <v>169</v>
      </c>
      <c r="C10131" s="5" t="s">
        <v>170</v>
      </c>
      <c r="D10131" s="5" t="s">
        <v>536</v>
      </c>
      <c r="E10131" s="5" t="s">
        <v>172</v>
      </c>
      <c r="F10131" s="6">
        <v>43915</v>
      </c>
      <c r="G10131" s="5" t="s">
        <v>148</v>
      </c>
      <c r="H10131" s="5" t="s">
        <v>216</v>
      </c>
      <c r="I10131">
        <v>43726</v>
      </c>
      <c r="J10131">
        <v>189</v>
      </c>
      <c r="K10131">
        <v>250</v>
      </c>
      <c r="L10131">
        <v>2</v>
      </c>
      <c r="M10131">
        <v>7125</v>
      </c>
      <c r="N10131">
        <v>5560.4459999999999</v>
      </c>
      <c r="O10131">
        <v>2780.223</v>
      </c>
      <c r="P10131">
        <v>125</v>
      </c>
      <c r="Q10131">
        <v>28.5</v>
      </c>
      <c r="R10131">
        <v>1564.5540000000001</v>
      </c>
      <c r="S10131">
        <v>2020</v>
      </c>
      <c r="T10131">
        <v>3</v>
      </c>
      <c r="U10131">
        <v>13</v>
      </c>
    </row>
    <row r="10132" spans="1:21" x14ac:dyDescent="0.3">
      <c r="A10132" s="5" t="s">
        <v>168</v>
      </c>
      <c r="B10132" s="5" t="s">
        <v>169</v>
      </c>
      <c r="C10132" s="5" t="s">
        <v>170</v>
      </c>
      <c r="D10132" s="5" t="s">
        <v>536</v>
      </c>
      <c r="E10132" s="5" t="s">
        <v>172</v>
      </c>
      <c r="F10132" s="6">
        <v>43915</v>
      </c>
      <c r="G10132" s="5" t="s">
        <v>148</v>
      </c>
      <c r="H10132" s="5" t="s">
        <v>181</v>
      </c>
      <c r="I10132">
        <v>43726</v>
      </c>
      <c r="J10132">
        <v>189</v>
      </c>
      <c r="K10132">
        <v>129</v>
      </c>
      <c r="L10132">
        <v>1</v>
      </c>
      <c r="M10132">
        <v>3676.5</v>
      </c>
      <c r="N10132">
        <v>2780.223</v>
      </c>
      <c r="O10132">
        <v>2780.223</v>
      </c>
      <c r="P10132">
        <v>129</v>
      </c>
      <c r="Q10132">
        <v>28.5</v>
      </c>
      <c r="R10132">
        <v>896.27700000000004</v>
      </c>
      <c r="S10132">
        <v>2020</v>
      </c>
      <c r="T10132">
        <v>3</v>
      </c>
      <c r="U10132">
        <v>13</v>
      </c>
    </row>
    <row r="10133" spans="1:21" x14ac:dyDescent="0.3">
      <c r="A10133" s="5" t="s">
        <v>168</v>
      </c>
      <c r="B10133" s="5" t="s">
        <v>169</v>
      </c>
      <c r="C10133" s="5" t="s">
        <v>170</v>
      </c>
      <c r="D10133" s="5" t="s">
        <v>536</v>
      </c>
      <c r="E10133" s="5" t="s">
        <v>172</v>
      </c>
      <c r="F10133" s="6">
        <v>43915</v>
      </c>
      <c r="G10133" s="5" t="s">
        <v>148</v>
      </c>
      <c r="H10133" s="5" t="s">
        <v>183</v>
      </c>
      <c r="I10133">
        <v>43726</v>
      </c>
      <c r="J10133">
        <v>189</v>
      </c>
      <c r="K10133">
        <v>273</v>
      </c>
      <c r="L10133">
        <v>2</v>
      </c>
      <c r="M10133">
        <v>7780.5</v>
      </c>
      <c r="N10133">
        <v>5560.4459999999999</v>
      </c>
      <c r="O10133">
        <v>2780.223</v>
      </c>
      <c r="P10133">
        <v>136.5</v>
      </c>
      <c r="Q10133">
        <v>28.5</v>
      </c>
      <c r="R10133">
        <v>2220.0540000000001</v>
      </c>
      <c r="S10133">
        <v>2020</v>
      </c>
      <c r="T10133">
        <v>3</v>
      </c>
      <c r="U10133">
        <v>13</v>
      </c>
    </row>
    <row r="10134" spans="1:21" x14ac:dyDescent="0.3">
      <c r="A10134" s="5" t="s">
        <v>168</v>
      </c>
      <c r="B10134" s="5" t="s">
        <v>169</v>
      </c>
      <c r="C10134" s="5" t="s">
        <v>170</v>
      </c>
      <c r="D10134" s="5" t="s">
        <v>536</v>
      </c>
      <c r="E10134" s="5" t="s">
        <v>172</v>
      </c>
      <c r="F10134" s="6">
        <v>43915</v>
      </c>
      <c r="G10134" s="5" t="s">
        <v>148</v>
      </c>
      <c r="H10134" s="5" t="s">
        <v>184</v>
      </c>
      <c r="I10134">
        <v>43726</v>
      </c>
      <c r="J10134">
        <v>189</v>
      </c>
      <c r="K10134">
        <v>1322</v>
      </c>
      <c r="L10134">
        <v>10</v>
      </c>
      <c r="M10134">
        <v>36355</v>
      </c>
      <c r="N10134">
        <v>27802.232</v>
      </c>
      <c r="O10134">
        <v>2780.223</v>
      </c>
      <c r="P10134">
        <v>132.19999999999999</v>
      </c>
      <c r="Q10134">
        <v>27.5</v>
      </c>
      <c r="R10134">
        <v>8552.768</v>
      </c>
      <c r="S10134">
        <v>2020</v>
      </c>
      <c r="T10134">
        <v>3</v>
      </c>
      <c r="U10134">
        <v>13</v>
      </c>
    </row>
    <row r="10135" spans="1:21" x14ac:dyDescent="0.3">
      <c r="A10135" s="5" t="s">
        <v>168</v>
      </c>
      <c r="B10135" s="5" t="s">
        <v>169</v>
      </c>
      <c r="C10135" s="5" t="s">
        <v>170</v>
      </c>
      <c r="D10135" s="5" t="s">
        <v>536</v>
      </c>
      <c r="E10135" s="5" t="s">
        <v>172</v>
      </c>
      <c r="F10135" s="6">
        <v>43915</v>
      </c>
      <c r="G10135" s="5" t="s">
        <v>148</v>
      </c>
      <c r="H10135" s="5" t="s">
        <v>269</v>
      </c>
      <c r="I10135">
        <v>43726</v>
      </c>
      <c r="J10135">
        <v>189</v>
      </c>
      <c r="K10135">
        <v>376</v>
      </c>
      <c r="L10135">
        <v>3</v>
      </c>
      <c r="M10135">
        <v>10528</v>
      </c>
      <c r="N10135">
        <v>8340.67</v>
      </c>
      <c r="O10135">
        <v>2780.223</v>
      </c>
      <c r="P10135">
        <v>125.33333333333333</v>
      </c>
      <c r="Q10135">
        <v>28</v>
      </c>
      <c r="R10135">
        <v>2187.33</v>
      </c>
      <c r="S10135">
        <v>2020</v>
      </c>
      <c r="T10135">
        <v>3</v>
      </c>
      <c r="U10135">
        <v>13</v>
      </c>
    </row>
    <row r="10136" spans="1:21" x14ac:dyDescent="0.3">
      <c r="A10136" s="5" t="s">
        <v>168</v>
      </c>
      <c r="B10136" s="5" t="s">
        <v>169</v>
      </c>
      <c r="C10136" s="5" t="s">
        <v>170</v>
      </c>
      <c r="D10136" s="5" t="s">
        <v>536</v>
      </c>
      <c r="E10136" s="5" t="s">
        <v>172</v>
      </c>
      <c r="F10136" s="6">
        <v>43915</v>
      </c>
      <c r="G10136" s="5" t="s">
        <v>148</v>
      </c>
      <c r="H10136" s="5" t="s">
        <v>185</v>
      </c>
      <c r="I10136">
        <v>43726</v>
      </c>
      <c r="J10136">
        <v>189</v>
      </c>
      <c r="K10136">
        <v>273</v>
      </c>
      <c r="L10136">
        <v>2</v>
      </c>
      <c r="M10136">
        <v>7780.5</v>
      </c>
      <c r="N10136">
        <v>5560.4459999999999</v>
      </c>
      <c r="O10136">
        <v>2780.223</v>
      </c>
      <c r="P10136">
        <v>136.5</v>
      </c>
      <c r="Q10136">
        <v>28.5</v>
      </c>
      <c r="R10136">
        <v>2220.0540000000001</v>
      </c>
      <c r="S10136">
        <v>2020</v>
      </c>
      <c r="T10136">
        <v>3</v>
      </c>
      <c r="U10136">
        <v>13</v>
      </c>
    </row>
    <row r="10137" spans="1:21" x14ac:dyDescent="0.3">
      <c r="A10137" s="5" t="s">
        <v>168</v>
      </c>
      <c r="B10137" s="5" t="s">
        <v>169</v>
      </c>
      <c r="C10137" s="5" t="s">
        <v>170</v>
      </c>
      <c r="D10137" s="5" t="s">
        <v>536</v>
      </c>
      <c r="E10137" s="5" t="s">
        <v>172</v>
      </c>
      <c r="F10137" s="6">
        <v>43915</v>
      </c>
      <c r="G10137" s="5" t="s">
        <v>148</v>
      </c>
      <c r="H10137" s="5" t="s">
        <v>187</v>
      </c>
      <c r="I10137">
        <v>43726</v>
      </c>
      <c r="J10137">
        <v>189</v>
      </c>
      <c r="K10137">
        <v>306</v>
      </c>
      <c r="L10137">
        <v>2</v>
      </c>
      <c r="M10137">
        <v>8721</v>
      </c>
      <c r="N10137">
        <v>5560.4459999999999</v>
      </c>
      <c r="O10137">
        <v>2780.223</v>
      </c>
      <c r="P10137">
        <v>153</v>
      </c>
      <c r="Q10137">
        <v>28.5</v>
      </c>
      <c r="R10137">
        <v>3160.5540000000001</v>
      </c>
      <c r="S10137">
        <v>2020</v>
      </c>
      <c r="T10137">
        <v>3</v>
      </c>
      <c r="U10137">
        <v>13</v>
      </c>
    </row>
    <row r="10138" spans="1:21" x14ac:dyDescent="0.3">
      <c r="A10138" s="5" t="s">
        <v>168</v>
      </c>
      <c r="B10138" s="5" t="s">
        <v>169</v>
      </c>
      <c r="C10138" s="5" t="s">
        <v>170</v>
      </c>
      <c r="D10138" s="5" t="s">
        <v>536</v>
      </c>
      <c r="E10138" s="5" t="s">
        <v>172</v>
      </c>
      <c r="F10138" s="6">
        <v>43915</v>
      </c>
      <c r="G10138" s="5" t="s">
        <v>148</v>
      </c>
      <c r="H10138" s="5" t="s">
        <v>188</v>
      </c>
      <c r="I10138">
        <v>43726</v>
      </c>
      <c r="J10138">
        <v>189</v>
      </c>
      <c r="K10138">
        <v>480</v>
      </c>
      <c r="L10138">
        <v>4</v>
      </c>
      <c r="M10138">
        <v>13680</v>
      </c>
      <c r="N10138">
        <v>11120.893</v>
      </c>
      <c r="O10138">
        <v>2780.223</v>
      </c>
      <c r="P10138">
        <v>120</v>
      </c>
      <c r="Q10138">
        <v>28.5</v>
      </c>
      <c r="R10138">
        <v>2559.107</v>
      </c>
      <c r="S10138">
        <v>2020</v>
      </c>
      <c r="T10138">
        <v>3</v>
      </c>
      <c r="U10138">
        <v>13</v>
      </c>
    </row>
    <row r="10139" spans="1:21" x14ac:dyDescent="0.3">
      <c r="A10139" s="5" t="s">
        <v>168</v>
      </c>
      <c r="B10139" s="5" t="s">
        <v>169</v>
      </c>
      <c r="C10139" s="5" t="s">
        <v>170</v>
      </c>
      <c r="D10139" s="5" t="s">
        <v>536</v>
      </c>
      <c r="E10139" s="5" t="s">
        <v>172</v>
      </c>
      <c r="F10139" s="6">
        <v>43915</v>
      </c>
      <c r="G10139" s="5" t="s">
        <v>148</v>
      </c>
      <c r="H10139" s="5" t="s">
        <v>308</v>
      </c>
      <c r="I10139">
        <v>43726</v>
      </c>
      <c r="J10139">
        <v>189</v>
      </c>
      <c r="K10139">
        <v>120</v>
      </c>
      <c r="L10139">
        <v>1</v>
      </c>
      <c r="M10139">
        <v>3420</v>
      </c>
      <c r="N10139">
        <v>2780.223</v>
      </c>
      <c r="O10139">
        <v>2780.223</v>
      </c>
      <c r="P10139">
        <v>120</v>
      </c>
      <c r="Q10139">
        <v>28.5</v>
      </c>
      <c r="R10139">
        <v>639.77700000000004</v>
      </c>
      <c r="S10139">
        <v>2020</v>
      </c>
      <c r="T10139">
        <v>3</v>
      </c>
      <c r="U10139">
        <v>13</v>
      </c>
    </row>
    <row r="10140" spans="1:21" x14ac:dyDescent="0.3">
      <c r="A10140" s="5" t="s">
        <v>168</v>
      </c>
      <c r="B10140" s="5" t="s">
        <v>169</v>
      </c>
      <c r="C10140" s="5" t="s">
        <v>170</v>
      </c>
      <c r="D10140" s="5" t="s">
        <v>536</v>
      </c>
      <c r="E10140" s="5" t="s">
        <v>172</v>
      </c>
      <c r="F10140" s="6">
        <v>43915</v>
      </c>
      <c r="G10140" s="5" t="s">
        <v>148</v>
      </c>
      <c r="H10140" s="5" t="s">
        <v>225</v>
      </c>
      <c r="I10140">
        <v>43726</v>
      </c>
      <c r="J10140">
        <v>189</v>
      </c>
      <c r="K10140">
        <v>496</v>
      </c>
      <c r="L10140">
        <v>4</v>
      </c>
      <c r="M10140">
        <v>13888</v>
      </c>
      <c r="N10140">
        <v>11120.893</v>
      </c>
      <c r="O10140">
        <v>2780.223</v>
      </c>
      <c r="P10140">
        <v>124</v>
      </c>
      <c r="Q10140">
        <v>28</v>
      </c>
      <c r="R10140">
        <v>2767.107</v>
      </c>
      <c r="S10140">
        <v>2020</v>
      </c>
      <c r="T10140">
        <v>3</v>
      </c>
      <c r="U10140">
        <v>13</v>
      </c>
    </row>
    <row r="10141" spans="1:21" x14ac:dyDescent="0.3">
      <c r="A10141" s="5" t="s">
        <v>168</v>
      </c>
      <c r="B10141" s="5" t="s">
        <v>169</v>
      </c>
      <c r="C10141" s="5" t="s">
        <v>170</v>
      </c>
      <c r="D10141" s="5" t="s">
        <v>529</v>
      </c>
      <c r="E10141" s="5" t="s">
        <v>172</v>
      </c>
      <c r="F10141" s="6">
        <v>43916</v>
      </c>
      <c r="G10141" s="5" t="s">
        <v>148</v>
      </c>
      <c r="H10141" s="5" t="s">
        <v>311</v>
      </c>
      <c r="I10141">
        <v>43722</v>
      </c>
      <c r="J10141">
        <v>194</v>
      </c>
      <c r="K10141">
        <v>115</v>
      </c>
      <c r="L10141">
        <v>1</v>
      </c>
      <c r="M10141">
        <v>3220</v>
      </c>
      <c r="N10141">
        <v>3005.4859999999999</v>
      </c>
      <c r="O10141">
        <v>3005.4859999999999</v>
      </c>
      <c r="P10141">
        <v>115</v>
      </c>
      <c r="Q10141">
        <v>28</v>
      </c>
      <c r="R10141">
        <v>214.51400000000001</v>
      </c>
      <c r="S10141">
        <v>2020</v>
      </c>
      <c r="T10141">
        <v>3</v>
      </c>
      <c r="U10141">
        <v>13</v>
      </c>
    </row>
    <row r="10142" spans="1:21" x14ac:dyDescent="0.3">
      <c r="A10142" s="5" t="s">
        <v>168</v>
      </c>
      <c r="B10142" s="5" t="s">
        <v>169</v>
      </c>
      <c r="C10142" s="5" t="s">
        <v>170</v>
      </c>
      <c r="D10142" s="5" t="s">
        <v>529</v>
      </c>
      <c r="E10142" s="5" t="s">
        <v>172</v>
      </c>
      <c r="F10142" s="6">
        <v>43916</v>
      </c>
      <c r="G10142" s="5" t="s">
        <v>148</v>
      </c>
      <c r="H10142" s="5" t="s">
        <v>190</v>
      </c>
      <c r="I10142">
        <v>43722</v>
      </c>
      <c r="J10142">
        <v>194</v>
      </c>
      <c r="K10142">
        <v>105.5</v>
      </c>
      <c r="L10142">
        <v>1</v>
      </c>
      <c r="M10142">
        <v>2954</v>
      </c>
      <c r="N10142">
        <v>3005.4859999999999</v>
      </c>
      <c r="O10142">
        <v>3005.4859999999999</v>
      </c>
      <c r="P10142">
        <v>105.5</v>
      </c>
      <c r="Q10142">
        <v>28</v>
      </c>
      <c r="R10142">
        <v>-51.485999999999997</v>
      </c>
      <c r="S10142">
        <v>2020</v>
      </c>
      <c r="T10142">
        <v>3</v>
      </c>
      <c r="U10142">
        <v>13</v>
      </c>
    </row>
    <row r="10143" spans="1:21" x14ac:dyDescent="0.3">
      <c r="A10143" s="5" t="s">
        <v>168</v>
      </c>
      <c r="B10143" s="5" t="s">
        <v>169</v>
      </c>
      <c r="C10143" s="5" t="s">
        <v>170</v>
      </c>
      <c r="D10143" s="5" t="s">
        <v>533</v>
      </c>
      <c r="E10143" s="5" t="s">
        <v>172</v>
      </c>
      <c r="F10143" s="6">
        <v>43916</v>
      </c>
      <c r="G10143" s="5" t="s">
        <v>148</v>
      </c>
      <c r="H10143" s="5" t="s">
        <v>469</v>
      </c>
      <c r="I10143">
        <v>43712</v>
      </c>
      <c r="J10143">
        <v>204</v>
      </c>
      <c r="K10143">
        <v>8490</v>
      </c>
      <c r="L10143">
        <v>12</v>
      </c>
      <c r="M10143">
        <v>47034.6</v>
      </c>
      <c r="N10143">
        <v>28203.925999999999</v>
      </c>
      <c r="O10143">
        <v>2350.3270000000002</v>
      </c>
      <c r="P10143">
        <v>707.5</v>
      </c>
      <c r="Q10143">
        <v>5.54</v>
      </c>
      <c r="R10143">
        <v>18830.673999999999</v>
      </c>
      <c r="S10143">
        <v>2020</v>
      </c>
      <c r="T10143">
        <v>3</v>
      </c>
      <c r="U10143">
        <v>13</v>
      </c>
    </row>
    <row r="10144" spans="1:21" x14ac:dyDescent="0.3">
      <c r="A10144" s="5" t="s">
        <v>168</v>
      </c>
      <c r="B10144" s="5" t="s">
        <v>169</v>
      </c>
      <c r="C10144" s="5" t="s">
        <v>170</v>
      </c>
      <c r="D10144" s="5" t="s">
        <v>537</v>
      </c>
      <c r="E10144" s="5" t="s">
        <v>172</v>
      </c>
      <c r="F10144" s="6">
        <v>43916</v>
      </c>
      <c r="G10144" s="5" t="s">
        <v>148</v>
      </c>
      <c r="H10144" s="5" t="s">
        <v>466</v>
      </c>
      <c r="I10144">
        <v>43719</v>
      </c>
      <c r="J10144">
        <v>197</v>
      </c>
      <c r="K10144">
        <v>15280</v>
      </c>
      <c r="L10144">
        <v>108</v>
      </c>
      <c r="M10144">
        <v>420200</v>
      </c>
      <c r="N10144">
        <v>326677.02799999999</v>
      </c>
      <c r="O10144">
        <v>3024.7869999999998</v>
      </c>
      <c r="P10144">
        <v>141.4814814814815</v>
      </c>
      <c r="Q10144">
        <v>27.5</v>
      </c>
      <c r="R10144">
        <v>93522.971999999994</v>
      </c>
      <c r="S10144">
        <v>2020</v>
      </c>
      <c r="T10144">
        <v>3</v>
      </c>
      <c r="U10144">
        <v>13</v>
      </c>
    </row>
    <row r="10145" spans="1:21" x14ac:dyDescent="0.3">
      <c r="A10145" s="5" t="s">
        <v>168</v>
      </c>
      <c r="B10145" s="5" t="s">
        <v>169</v>
      </c>
      <c r="C10145" s="5" t="s">
        <v>170</v>
      </c>
      <c r="D10145" s="5" t="s">
        <v>537</v>
      </c>
      <c r="E10145" s="5" t="s">
        <v>172</v>
      </c>
      <c r="F10145" s="6">
        <v>43916</v>
      </c>
      <c r="G10145" s="5" t="s">
        <v>148</v>
      </c>
      <c r="H10145" s="5" t="s">
        <v>469</v>
      </c>
      <c r="I10145">
        <v>43719</v>
      </c>
      <c r="J10145">
        <v>197</v>
      </c>
      <c r="K10145">
        <v>8490</v>
      </c>
      <c r="L10145">
        <v>10</v>
      </c>
      <c r="M10145">
        <v>39195.5</v>
      </c>
      <c r="N10145">
        <v>30247.873</v>
      </c>
      <c r="O10145">
        <v>3024.7869999999998</v>
      </c>
      <c r="P10145">
        <v>849</v>
      </c>
      <c r="Q10145">
        <v>4.6166999999999998</v>
      </c>
      <c r="R10145">
        <v>8947.6270000000004</v>
      </c>
      <c r="S10145">
        <v>2020</v>
      </c>
      <c r="T10145">
        <v>3</v>
      </c>
      <c r="U10145">
        <v>13</v>
      </c>
    </row>
    <row r="10146" spans="1:21" x14ac:dyDescent="0.3">
      <c r="A10146" s="5" t="s">
        <v>168</v>
      </c>
      <c r="B10146" s="5" t="s">
        <v>169</v>
      </c>
      <c r="C10146" s="5" t="s">
        <v>170</v>
      </c>
      <c r="D10146" s="5" t="s">
        <v>536</v>
      </c>
      <c r="E10146" s="5" t="s">
        <v>172</v>
      </c>
      <c r="F10146" s="6">
        <v>43916</v>
      </c>
      <c r="G10146" s="5" t="s">
        <v>148</v>
      </c>
      <c r="H10146" s="5" t="s">
        <v>469</v>
      </c>
      <c r="I10146">
        <v>43726</v>
      </c>
      <c r="J10146">
        <v>190</v>
      </c>
      <c r="K10146">
        <v>8490</v>
      </c>
      <c r="L10146">
        <v>38</v>
      </c>
      <c r="M10146">
        <v>148942.9</v>
      </c>
      <c r="N10146">
        <v>105648.481</v>
      </c>
      <c r="O10146">
        <v>2780.223</v>
      </c>
      <c r="P10146">
        <v>223.42105263157896</v>
      </c>
      <c r="Q10146">
        <v>17.543299999999999</v>
      </c>
      <c r="R10146">
        <v>43294.419000000002</v>
      </c>
      <c r="S10146">
        <v>2020</v>
      </c>
      <c r="T10146">
        <v>3</v>
      </c>
      <c r="U10146">
        <v>13</v>
      </c>
    </row>
    <row r="10147" spans="1:21" x14ac:dyDescent="0.3">
      <c r="A10147" s="5" t="s">
        <v>168</v>
      </c>
      <c r="B10147" s="5" t="s">
        <v>169</v>
      </c>
      <c r="C10147" s="5" t="s">
        <v>170</v>
      </c>
      <c r="D10147" s="5" t="s">
        <v>536</v>
      </c>
      <c r="E10147" s="5" t="s">
        <v>172</v>
      </c>
      <c r="F10147" s="6">
        <v>43916</v>
      </c>
      <c r="G10147" s="5" t="s">
        <v>148</v>
      </c>
      <c r="H10147" s="5" t="s">
        <v>469</v>
      </c>
      <c r="I10147">
        <v>43726</v>
      </c>
      <c r="J10147">
        <v>190</v>
      </c>
      <c r="K10147">
        <v>6810</v>
      </c>
      <c r="L10147">
        <v>19</v>
      </c>
      <c r="M10147">
        <v>69870.600000000006</v>
      </c>
      <c r="N10147">
        <v>52824.241000000002</v>
      </c>
      <c r="O10147">
        <v>2780.223</v>
      </c>
      <c r="P10147">
        <v>358.42105263157896</v>
      </c>
      <c r="Q10147">
        <v>10.26</v>
      </c>
      <c r="R10147">
        <v>17046.359</v>
      </c>
      <c r="S10147">
        <v>2020</v>
      </c>
      <c r="T10147">
        <v>3</v>
      </c>
      <c r="U10147">
        <v>13</v>
      </c>
    </row>
    <row r="10148" spans="1:21" x14ac:dyDescent="0.3">
      <c r="A10148" s="5" t="s">
        <v>168</v>
      </c>
      <c r="B10148" s="5" t="s">
        <v>169</v>
      </c>
      <c r="C10148" s="5" t="s">
        <v>170</v>
      </c>
      <c r="D10148" s="5" t="s">
        <v>536</v>
      </c>
      <c r="E10148" s="5" t="s">
        <v>172</v>
      </c>
      <c r="F10148" s="6">
        <v>43916</v>
      </c>
      <c r="G10148" s="5" t="s">
        <v>148</v>
      </c>
      <c r="H10148" s="5" t="s">
        <v>466</v>
      </c>
      <c r="I10148">
        <v>43726</v>
      </c>
      <c r="J10148">
        <v>190</v>
      </c>
      <c r="K10148">
        <v>3850</v>
      </c>
      <c r="L10148">
        <v>30</v>
      </c>
      <c r="M10148">
        <v>103950</v>
      </c>
      <c r="N10148">
        <v>83406.695999999996</v>
      </c>
      <c r="O10148">
        <v>2780.223</v>
      </c>
      <c r="P10148">
        <v>128.33333333333334</v>
      </c>
      <c r="Q10148">
        <v>27</v>
      </c>
      <c r="R10148">
        <v>20543.304</v>
      </c>
      <c r="S10148">
        <v>2020</v>
      </c>
      <c r="T10148">
        <v>3</v>
      </c>
      <c r="U10148">
        <v>13</v>
      </c>
    </row>
    <row r="10149" spans="1:21" x14ac:dyDescent="0.3">
      <c r="A10149" s="5" t="s">
        <v>168</v>
      </c>
      <c r="B10149" s="5" t="s">
        <v>169</v>
      </c>
      <c r="C10149" s="5" t="s">
        <v>170</v>
      </c>
      <c r="D10149" s="5" t="s">
        <v>538</v>
      </c>
      <c r="E10149" s="5" t="s">
        <v>172</v>
      </c>
      <c r="F10149" s="6">
        <v>43916</v>
      </c>
      <c r="G10149" s="5" t="s">
        <v>148</v>
      </c>
      <c r="H10149" s="5" t="s">
        <v>469</v>
      </c>
      <c r="I10149">
        <v>43733</v>
      </c>
      <c r="J10149">
        <v>183</v>
      </c>
      <c r="K10149">
        <v>6810</v>
      </c>
      <c r="L10149">
        <v>31</v>
      </c>
      <c r="M10149">
        <v>113999.4</v>
      </c>
      <c r="N10149">
        <v>111638.317</v>
      </c>
      <c r="O10149">
        <v>3601.2359999999999</v>
      </c>
      <c r="P10149">
        <v>219.67741935483872</v>
      </c>
      <c r="Q10149">
        <v>16.739999999999998</v>
      </c>
      <c r="R10149">
        <v>2361.0830000000001</v>
      </c>
      <c r="S10149">
        <v>2020</v>
      </c>
      <c r="T10149">
        <v>3</v>
      </c>
      <c r="U10149">
        <v>13</v>
      </c>
    </row>
    <row r="10150" spans="1:21" x14ac:dyDescent="0.3">
      <c r="A10150" s="5" t="s">
        <v>168</v>
      </c>
      <c r="B10150" s="5" t="s">
        <v>175</v>
      </c>
      <c r="C10150" s="5" t="s">
        <v>87</v>
      </c>
      <c r="D10150" s="5" t="s">
        <v>531</v>
      </c>
      <c r="E10150" s="5" t="s">
        <v>172</v>
      </c>
      <c r="F10150" s="6">
        <v>43916</v>
      </c>
      <c r="G10150" s="5" t="s">
        <v>148</v>
      </c>
      <c r="H10150" s="5" t="s">
        <v>305</v>
      </c>
      <c r="I10150">
        <v>43725</v>
      </c>
      <c r="J10150">
        <v>191</v>
      </c>
      <c r="K10150">
        <v>370</v>
      </c>
      <c r="L10150">
        <v>3</v>
      </c>
      <c r="M10150">
        <v>10360</v>
      </c>
      <c r="N10150">
        <v>7243.2659999999996</v>
      </c>
      <c r="O10150">
        <v>2414.422</v>
      </c>
      <c r="P10150">
        <v>123.33333333333333</v>
      </c>
      <c r="Q10150">
        <v>28</v>
      </c>
      <c r="R10150">
        <v>3116.7339999999999</v>
      </c>
      <c r="S10150">
        <v>2020</v>
      </c>
      <c r="T10150">
        <v>3</v>
      </c>
      <c r="U10150">
        <v>13</v>
      </c>
    </row>
    <row r="10151" spans="1:21" x14ac:dyDescent="0.3">
      <c r="A10151" s="5" t="s">
        <v>168</v>
      </c>
      <c r="B10151" s="5" t="s">
        <v>175</v>
      </c>
      <c r="C10151" s="5" t="s">
        <v>87</v>
      </c>
      <c r="D10151" s="5" t="s">
        <v>531</v>
      </c>
      <c r="E10151" s="5" t="s">
        <v>172</v>
      </c>
      <c r="F10151" s="6">
        <v>43916</v>
      </c>
      <c r="G10151" s="5" t="s">
        <v>148</v>
      </c>
      <c r="H10151" s="5" t="s">
        <v>199</v>
      </c>
      <c r="I10151">
        <v>43725</v>
      </c>
      <c r="J10151">
        <v>191</v>
      </c>
      <c r="K10151">
        <v>1080</v>
      </c>
      <c r="L10151">
        <v>8</v>
      </c>
      <c r="M10151">
        <v>30240</v>
      </c>
      <c r="N10151">
        <v>19315.375</v>
      </c>
      <c r="O10151">
        <v>2414.422</v>
      </c>
      <c r="P10151">
        <v>135</v>
      </c>
      <c r="Q10151">
        <v>28</v>
      </c>
      <c r="R10151">
        <v>10924.625</v>
      </c>
      <c r="S10151">
        <v>2020</v>
      </c>
      <c r="T10151">
        <v>3</v>
      </c>
      <c r="U10151">
        <v>13</v>
      </c>
    </row>
    <row r="10152" spans="1:21" x14ac:dyDescent="0.3">
      <c r="A10152" s="5" t="s">
        <v>168</v>
      </c>
      <c r="B10152" s="5" t="s">
        <v>175</v>
      </c>
      <c r="C10152" s="5" t="s">
        <v>87</v>
      </c>
      <c r="D10152" s="5" t="s">
        <v>531</v>
      </c>
      <c r="E10152" s="5" t="s">
        <v>172</v>
      </c>
      <c r="F10152" s="6">
        <v>43916</v>
      </c>
      <c r="G10152" s="5" t="s">
        <v>148</v>
      </c>
      <c r="H10152" s="5" t="s">
        <v>200</v>
      </c>
      <c r="I10152">
        <v>43725</v>
      </c>
      <c r="J10152">
        <v>191</v>
      </c>
      <c r="K10152">
        <v>380</v>
      </c>
      <c r="L10152">
        <v>3</v>
      </c>
      <c r="M10152">
        <v>10640</v>
      </c>
      <c r="N10152">
        <v>7243.2659999999996</v>
      </c>
      <c r="O10152">
        <v>2414.422</v>
      </c>
      <c r="P10152">
        <v>126.66666666666667</v>
      </c>
      <c r="Q10152">
        <v>28</v>
      </c>
      <c r="R10152">
        <v>3396.7339999999999</v>
      </c>
      <c r="S10152">
        <v>2020</v>
      </c>
      <c r="T10152">
        <v>3</v>
      </c>
      <c r="U10152">
        <v>13</v>
      </c>
    </row>
    <row r="10153" spans="1:21" x14ac:dyDescent="0.3">
      <c r="A10153" s="5" t="s">
        <v>168</v>
      </c>
      <c r="B10153" s="5" t="s">
        <v>175</v>
      </c>
      <c r="C10153" s="5" t="s">
        <v>87</v>
      </c>
      <c r="D10153" s="5" t="s">
        <v>531</v>
      </c>
      <c r="E10153" s="5" t="s">
        <v>172</v>
      </c>
      <c r="F10153" s="6">
        <v>43916</v>
      </c>
      <c r="G10153" s="5" t="s">
        <v>148</v>
      </c>
      <c r="H10153" s="5" t="s">
        <v>367</v>
      </c>
      <c r="I10153">
        <v>43725</v>
      </c>
      <c r="J10153">
        <v>191</v>
      </c>
      <c r="K10153">
        <v>2628</v>
      </c>
      <c r="L10153">
        <v>20</v>
      </c>
      <c r="M10153">
        <v>68985</v>
      </c>
      <c r="N10153">
        <v>48288.438999999998</v>
      </c>
      <c r="O10153">
        <v>2414.422</v>
      </c>
      <c r="P10153">
        <v>131.4</v>
      </c>
      <c r="Q10153">
        <v>26.25</v>
      </c>
      <c r="R10153">
        <v>20696.561000000002</v>
      </c>
      <c r="S10153">
        <v>2020</v>
      </c>
      <c r="T10153">
        <v>3</v>
      </c>
      <c r="U10153">
        <v>13</v>
      </c>
    </row>
    <row r="10154" spans="1:21" x14ac:dyDescent="0.3">
      <c r="A10154" s="5" t="s">
        <v>168</v>
      </c>
      <c r="B10154" s="5" t="s">
        <v>175</v>
      </c>
      <c r="C10154" s="5" t="s">
        <v>87</v>
      </c>
      <c r="D10154" s="5" t="s">
        <v>531</v>
      </c>
      <c r="E10154" s="5" t="s">
        <v>172</v>
      </c>
      <c r="F10154" s="6">
        <v>43916</v>
      </c>
      <c r="G10154" s="5" t="s">
        <v>148</v>
      </c>
      <c r="H10154" s="5" t="s">
        <v>178</v>
      </c>
      <c r="I10154">
        <v>43725</v>
      </c>
      <c r="J10154">
        <v>191</v>
      </c>
      <c r="K10154">
        <v>202.5</v>
      </c>
      <c r="L10154">
        <v>2</v>
      </c>
      <c r="M10154">
        <v>5670</v>
      </c>
      <c r="N10154">
        <v>4828.8440000000001</v>
      </c>
      <c r="O10154">
        <v>2414.422</v>
      </c>
      <c r="P10154">
        <v>101.25</v>
      </c>
      <c r="Q10154">
        <v>28</v>
      </c>
      <c r="R10154">
        <v>841.15599999999995</v>
      </c>
      <c r="S10154">
        <v>2020</v>
      </c>
      <c r="T10154">
        <v>3</v>
      </c>
      <c r="U10154">
        <v>13</v>
      </c>
    </row>
    <row r="10155" spans="1:21" x14ac:dyDescent="0.3">
      <c r="A10155" s="5" t="s">
        <v>168</v>
      </c>
      <c r="B10155" s="5" t="s">
        <v>175</v>
      </c>
      <c r="C10155" s="5" t="s">
        <v>87</v>
      </c>
      <c r="D10155" s="5" t="s">
        <v>531</v>
      </c>
      <c r="E10155" s="5" t="s">
        <v>172</v>
      </c>
      <c r="F10155" s="6">
        <v>43916</v>
      </c>
      <c r="G10155" s="5" t="s">
        <v>148</v>
      </c>
      <c r="H10155" s="5" t="s">
        <v>197</v>
      </c>
      <c r="I10155">
        <v>43725</v>
      </c>
      <c r="J10155">
        <v>191</v>
      </c>
      <c r="K10155">
        <v>288.5</v>
      </c>
      <c r="L10155">
        <v>2</v>
      </c>
      <c r="M10155">
        <v>8078</v>
      </c>
      <c r="N10155">
        <v>4828.8440000000001</v>
      </c>
      <c r="O10155">
        <v>2414.422</v>
      </c>
      <c r="P10155">
        <v>144.25</v>
      </c>
      <c r="Q10155">
        <v>28</v>
      </c>
      <c r="R10155">
        <v>3249.1559999999999</v>
      </c>
      <c r="S10155">
        <v>2020</v>
      </c>
      <c r="T10155">
        <v>3</v>
      </c>
      <c r="U10155">
        <v>13</v>
      </c>
    </row>
    <row r="10156" spans="1:21" x14ac:dyDescent="0.3">
      <c r="A10156" s="5" t="s">
        <v>168</v>
      </c>
      <c r="B10156" s="5" t="s">
        <v>175</v>
      </c>
      <c r="C10156" s="5" t="s">
        <v>87</v>
      </c>
      <c r="D10156" s="5" t="s">
        <v>531</v>
      </c>
      <c r="E10156" s="5" t="s">
        <v>172</v>
      </c>
      <c r="F10156" s="6">
        <v>43916</v>
      </c>
      <c r="G10156" s="5" t="s">
        <v>148</v>
      </c>
      <c r="H10156" s="5" t="s">
        <v>173</v>
      </c>
      <c r="I10156">
        <v>43725</v>
      </c>
      <c r="J10156">
        <v>191</v>
      </c>
      <c r="K10156">
        <v>880.5</v>
      </c>
      <c r="L10156">
        <v>7</v>
      </c>
      <c r="M10156">
        <v>24654</v>
      </c>
      <c r="N10156">
        <v>16900.953000000001</v>
      </c>
      <c r="O10156">
        <v>2414.422</v>
      </c>
      <c r="P10156">
        <v>125.78571428571429</v>
      </c>
      <c r="Q10156">
        <v>28</v>
      </c>
      <c r="R10156">
        <v>7753.0469999999996</v>
      </c>
      <c r="S10156">
        <v>2020</v>
      </c>
      <c r="T10156">
        <v>3</v>
      </c>
      <c r="U10156">
        <v>13</v>
      </c>
    </row>
    <row r="10157" spans="1:21" x14ac:dyDescent="0.3">
      <c r="A10157" s="5" t="s">
        <v>168</v>
      </c>
      <c r="B10157" s="5" t="s">
        <v>206</v>
      </c>
      <c r="C10157" s="5" t="s">
        <v>114</v>
      </c>
      <c r="D10157" s="5" t="s">
        <v>535</v>
      </c>
      <c r="E10157" s="5" t="s">
        <v>172</v>
      </c>
      <c r="F10157" s="6">
        <v>43916</v>
      </c>
      <c r="G10157" s="5" t="s">
        <v>148</v>
      </c>
      <c r="H10157" s="5" t="s">
        <v>371</v>
      </c>
      <c r="I10157">
        <v>43738</v>
      </c>
      <c r="J10157">
        <v>178</v>
      </c>
      <c r="K10157">
        <v>1352.6</v>
      </c>
      <c r="L10157">
        <v>10</v>
      </c>
      <c r="M10157">
        <v>38549.1</v>
      </c>
      <c r="N10157">
        <v>27766.29</v>
      </c>
      <c r="O10157">
        <v>2776.6289999999999</v>
      </c>
      <c r="P10157">
        <v>135.26</v>
      </c>
      <c r="Q10157">
        <v>28.5</v>
      </c>
      <c r="R10157">
        <v>10782.81</v>
      </c>
      <c r="S10157">
        <v>2020</v>
      </c>
      <c r="T10157">
        <v>3</v>
      </c>
      <c r="U10157">
        <v>13</v>
      </c>
    </row>
    <row r="10158" spans="1:21" x14ac:dyDescent="0.3">
      <c r="A10158" s="5" t="s">
        <v>168</v>
      </c>
      <c r="B10158" s="5" t="s">
        <v>206</v>
      </c>
      <c r="C10158" s="5" t="s">
        <v>114</v>
      </c>
      <c r="D10158" s="5" t="s">
        <v>535</v>
      </c>
      <c r="E10158" s="5" t="s">
        <v>172</v>
      </c>
      <c r="F10158" s="6">
        <v>43916</v>
      </c>
      <c r="G10158" s="5" t="s">
        <v>148</v>
      </c>
      <c r="H10158" s="5" t="s">
        <v>178</v>
      </c>
      <c r="I10158">
        <v>43738</v>
      </c>
      <c r="J10158">
        <v>178</v>
      </c>
      <c r="K10158">
        <v>93</v>
      </c>
      <c r="L10158">
        <v>1</v>
      </c>
      <c r="M10158">
        <v>2604</v>
      </c>
      <c r="N10158">
        <v>2776.6289999999999</v>
      </c>
      <c r="O10158">
        <v>2776.6289999999999</v>
      </c>
      <c r="P10158">
        <v>93</v>
      </c>
      <c r="Q10158">
        <v>28</v>
      </c>
      <c r="R10158">
        <v>-172.62899999999999</v>
      </c>
      <c r="S10158">
        <v>2020</v>
      </c>
      <c r="T10158">
        <v>3</v>
      </c>
      <c r="U10158">
        <v>13</v>
      </c>
    </row>
    <row r="10159" spans="1:21" x14ac:dyDescent="0.3">
      <c r="A10159" s="5" t="s">
        <v>168</v>
      </c>
      <c r="B10159" s="5" t="s">
        <v>206</v>
      </c>
      <c r="C10159" s="5" t="s">
        <v>114</v>
      </c>
      <c r="D10159" s="5" t="s">
        <v>535</v>
      </c>
      <c r="E10159" s="5" t="s">
        <v>172</v>
      </c>
      <c r="F10159" s="6">
        <v>43916</v>
      </c>
      <c r="G10159" s="5" t="s">
        <v>148</v>
      </c>
      <c r="H10159" s="5" t="s">
        <v>197</v>
      </c>
      <c r="I10159">
        <v>43738</v>
      </c>
      <c r="J10159">
        <v>178</v>
      </c>
      <c r="K10159">
        <v>292.8</v>
      </c>
      <c r="L10159">
        <v>3</v>
      </c>
      <c r="M10159">
        <v>8198.4</v>
      </c>
      <c r="N10159">
        <v>8329.8870000000006</v>
      </c>
      <c r="O10159">
        <v>2776.6289999999999</v>
      </c>
      <c r="P10159">
        <v>97.600000000000009</v>
      </c>
      <c r="Q10159">
        <v>28</v>
      </c>
      <c r="R10159">
        <v>-131.48699999999999</v>
      </c>
      <c r="S10159">
        <v>2020</v>
      </c>
      <c r="T10159">
        <v>3</v>
      </c>
      <c r="U10159">
        <v>13</v>
      </c>
    </row>
    <row r="10160" spans="1:21" x14ac:dyDescent="0.3">
      <c r="A10160" s="5" t="s">
        <v>168</v>
      </c>
      <c r="B10160" s="5" t="s">
        <v>206</v>
      </c>
      <c r="C10160" s="5" t="s">
        <v>114</v>
      </c>
      <c r="D10160" s="5" t="s">
        <v>535</v>
      </c>
      <c r="E10160" s="5" t="s">
        <v>172</v>
      </c>
      <c r="F10160" s="6">
        <v>43916</v>
      </c>
      <c r="G10160" s="5" t="s">
        <v>148</v>
      </c>
      <c r="H10160" s="5" t="s">
        <v>311</v>
      </c>
      <c r="I10160">
        <v>43738</v>
      </c>
      <c r="J10160">
        <v>178</v>
      </c>
      <c r="K10160">
        <v>133.80000000000001</v>
      </c>
      <c r="L10160">
        <v>1</v>
      </c>
      <c r="M10160">
        <v>3746.4</v>
      </c>
      <c r="N10160">
        <v>2776.6289999999999</v>
      </c>
      <c r="O10160">
        <v>2776.6289999999999</v>
      </c>
      <c r="P10160">
        <v>133.80000000000001</v>
      </c>
      <c r="Q10160">
        <v>28</v>
      </c>
      <c r="R10160">
        <v>969.77099999999996</v>
      </c>
      <c r="S10160">
        <v>2020</v>
      </c>
      <c r="T10160">
        <v>3</v>
      </c>
      <c r="U10160">
        <v>13</v>
      </c>
    </row>
    <row r="10161" spans="1:21" x14ac:dyDescent="0.3">
      <c r="A10161" s="5" t="s">
        <v>168</v>
      </c>
      <c r="B10161" s="5" t="s">
        <v>206</v>
      </c>
      <c r="C10161" s="5" t="s">
        <v>114</v>
      </c>
      <c r="D10161" s="5" t="s">
        <v>535</v>
      </c>
      <c r="E10161" s="5" t="s">
        <v>172</v>
      </c>
      <c r="F10161" s="6">
        <v>43916</v>
      </c>
      <c r="G10161" s="5" t="s">
        <v>148</v>
      </c>
      <c r="H10161" s="5" t="s">
        <v>351</v>
      </c>
      <c r="I10161">
        <v>43738</v>
      </c>
      <c r="J10161">
        <v>178</v>
      </c>
      <c r="K10161">
        <v>127.6</v>
      </c>
      <c r="L10161">
        <v>1</v>
      </c>
      <c r="M10161">
        <v>3572.8</v>
      </c>
      <c r="N10161">
        <v>2776.6289999999999</v>
      </c>
      <c r="O10161">
        <v>2776.6289999999999</v>
      </c>
      <c r="P10161">
        <v>127.6</v>
      </c>
      <c r="Q10161">
        <v>28</v>
      </c>
      <c r="R10161">
        <v>796.17100000000005</v>
      </c>
      <c r="S10161">
        <v>2020</v>
      </c>
      <c r="T10161">
        <v>3</v>
      </c>
      <c r="U10161">
        <v>13</v>
      </c>
    </row>
    <row r="10162" spans="1:21" x14ac:dyDescent="0.3">
      <c r="A10162" s="5" t="s">
        <v>168</v>
      </c>
      <c r="B10162" s="5" t="s">
        <v>206</v>
      </c>
      <c r="C10162" s="5" t="s">
        <v>114</v>
      </c>
      <c r="D10162" s="5" t="s">
        <v>535</v>
      </c>
      <c r="E10162" s="5" t="s">
        <v>172</v>
      </c>
      <c r="F10162" s="6">
        <v>43916</v>
      </c>
      <c r="G10162" s="5" t="s">
        <v>148</v>
      </c>
      <c r="H10162" s="5" t="s">
        <v>173</v>
      </c>
      <c r="I10162">
        <v>43738</v>
      </c>
      <c r="J10162">
        <v>178</v>
      </c>
      <c r="K10162">
        <v>639.6</v>
      </c>
      <c r="L10162">
        <v>6</v>
      </c>
      <c r="M10162">
        <v>17908.8</v>
      </c>
      <c r="N10162">
        <v>16659.774000000001</v>
      </c>
      <c r="O10162">
        <v>2776.6289999999999</v>
      </c>
      <c r="P10162">
        <v>106.60000000000001</v>
      </c>
      <c r="Q10162">
        <v>28</v>
      </c>
      <c r="R10162">
        <v>1249.0260000000001</v>
      </c>
      <c r="S10162">
        <v>2020</v>
      </c>
      <c r="T10162">
        <v>3</v>
      </c>
      <c r="U10162">
        <v>13</v>
      </c>
    </row>
    <row r="10163" spans="1:21" x14ac:dyDescent="0.3">
      <c r="A10163" s="5" t="s">
        <v>168</v>
      </c>
      <c r="B10163" s="5" t="s">
        <v>169</v>
      </c>
      <c r="C10163" s="5" t="s">
        <v>170</v>
      </c>
      <c r="D10163" s="5" t="s">
        <v>538</v>
      </c>
      <c r="E10163" s="5" t="s">
        <v>172</v>
      </c>
      <c r="F10163" s="6">
        <v>43917</v>
      </c>
      <c r="G10163" s="5" t="s">
        <v>148</v>
      </c>
      <c r="H10163" s="5" t="s">
        <v>202</v>
      </c>
      <c r="I10163">
        <v>43733</v>
      </c>
      <c r="J10163">
        <v>184</v>
      </c>
      <c r="K10163">
        <v>1241</v>
      </c>
      <c r="L10163">
        <v>10</v>
      </c>
      <c r="M10163">
        <v>35368.5</v>
      </c>
      <c r="N10163">
        <v>36012.36</v>
      </c>
      <c r="O10163">
        <v>3601.2359999999999</v>
      </c>
      <c r="P10163">
        <v>124.1</v>
      </c>
      <c r="Q10163">
        <v>28.5</v>
      </c>
      <c r="R10163">
        <v>-643.86</v>
      </c>
      <c r="S10163">
        <v>2020</v>
      </c>
      <c r="T10163">
        <v>3</v>
      </c>
      <c r="U10163">
        <v>13</v>
      </c>
    </row>
    <row r="10164" spans="1:21" x14ac:dyDescent="0.3">
      <c r="A10164" s="5" t="s">
        <v>168</v>
      </c>
      <c r="B10164" s="5" t="s">
        <v>169</v>
      </c>
      <c r="C10164" s="5" t="s">
        <v>170</v>
      </c>
      <c r="D10164" s="5" t="s">
        <v>538</v>
      </c>
      <c r="E10164" s="5" t="s">
        <v>172</v>
      </c>
      <c r="F10164" s="6">
        <v>43917</v>
      </c>
      <c r="G10164" s="5" t="s">
        <v>148</v>
      </c>
      <c r="H10164" s="5" t="s">
        <v>204</v>
      </c>
      <c r="I10164">
        <v>43733</v>
      </c>
      <c r="J10164">
        <v>184</v>
      </c>
      <c r="K10164">
        <v>636</v>
      </c>
      <c r="L10164">
        <v>5</v>
      </c>
      <c r="M10164">
        <v>18126</v>
      </c>
      <c r="N10164">
        <v>18006.18</v>
      </c>
      <c r="O10164">
        <v>3601.2359999999999</v>
      </c>
      <c r="P10164">
        <v>127.2</v>
      </c>
      <c r="Q10164">
        <v>28.5</v>
      </c>
      <c r="R10164">
        <v>119.82</v>
      </c>
      <c r="S10164">
        <v>2020</v>
      </c>
      <c r="T10164">
        <v>3</v>
      </c>
      <c r="U10164">
        <v>13</v>
      </c>
    </row>
    <row r="10165" spans="1:21" x14ac:dyDescent="0.3">
      <c r="A10165" s="5" t="s">
        <v>168</v>
      </c>
      <c r="B10165" s="5" t="s">
        <v>169</v>
      </c>
      <c r="C10165" s="5" t="s">
        <v>170</v>
      </c>
      <c r="D10165" s="5" t="s">
        <v>538</v>
      </c>
      <c r="E10165" s="5" t="s">
        <v>172</v>
      </c>
      <c r="F10165" s="6">
        <v>43917</v>
      </c>
      <c r="G10165" s="5" t="s">
        <v>148</v>
      </c>
      <c r="H10165" s="5" t="s">
        <v>180</v>
      </c>
      <c r="I10165">
        <v>43733</v>
      </c>
      <c r="J10165">
        <v>184</v>
      </c>
      <c r="K10165">
        <v>197</v>
      </c>
      <c r="L10165">
        <v>2</v>
      </c>
      <c r="M10165">
        <v>5614.5</v>
      </c>
      <c r="N10165">
        <v>7202.4719999999998</v>
      </c>
      <c r="O10165">
        <v>3601.2359999999999</v>
      </c>
      <c r="P10165">
        <v>98.5</v>
      </c>
      <c r="Q10165">
        <v>28.5</v>
      </c>
      <c r="R10165">
        <v>-1587.972</v>
      </c>
      <c r="S10165">
        <v>2020</v>
      </c>
      <c r="T10165">
        <v>3</v>
      </c>
      <c r="U10165">
        <v>13</v>
      </c>
    </row>
    <row r="10166" spans="1:21" x14ac:dyDescent="0.3">
      <c r="A10166" s="5" t="s">
        <v>168</v>
      </c>
      <c r="B10166" s="5" t="s">
        <v>169</v>
      </c>
      <c r="C10166" s="5" t="s">
        <v>170</v>
      </c>
      <c r="D10166" s="5" t="s">
        <v>538</v>
      </c>
      <c r="E10166" s="5" t="s">
        <v>172</v>
      </c>
      <c r="F10166" s="6">
        <v>43917</v>
      </c>
      <c r="G10166" s="5" t="s">
        <v>148</v>
      </c>
      <c r="H10166" s="5" t="s">
        <v>205</v>
      </c>
      <c r="I10166">
        <v>43733</v>
      </c>
      <c r="J10166">
        <v>184</v>
      </c>
      <c r="K10166">
        <v>368</v>
      </c>
      <c r="L10166">
        <v>3</v>
      </c>
      <c r="M10166">
        <v>10488</v>
      </c>
      <c r="N10166">
        <v>10803.708000000001</v>
      </c>
      <c r="O10166">
        <v>3601.2359999999999</v>
      </c>
      <c r="P10166">
        <v>122.66666666666667</v>
      </c>
      <c r="Q10166">
        <v>28.5</v>
      </c>
      <c r="R10166">
        <v>-315.70800000000003</v>
      </c>
      <c r="S10166">
        <v>2020</v>
      </c>
      <c r="T10166">
        <v>3</v>
      </c>
      <c r="U10166">
        <v>13</v>
      </c>
    </row>
    <row r="10167" spans="1:21" x14ac:dyDescent="0.3">
      <c r="A10167" s="5" t="s">
        <v>168</v>
      </c>
      <c r="B10167" s="5" t="s">
        <v>169</v>
      </c>
      <c r="C10167" s="5" t="s">
        <v>170</v>
      </c>
      <c r="D10167" s="5" t="s">
        <v>538</v>
      </c>
      <c r="E10167" s="5" t="s">
        <v>172</v>
      </c>
      <c r="F10167" s="6">
        <v>43917</v>
      </c>
      <c r="G10167" s="5" t="s">
        <v>148</v>
      </c>
      <c r="H10167" s="5" t="s">
        <v>222</v>
      </c>
      <c r="I10167">
        <v>43733</v>
      </c>
      <c r="J10167">
        <v>184</v>
      </c>
      <c r="K10167">
        <v>110</v>
      </c>
      <c r="L10167">
        <v>1</v>
      </c>
      <c r="M10167">
        <v>3135</v>
      </c>
      <c r="N10167">
        <v>3601.2359999999999</v>
      </c>
      <c r="O10167">
        <v>3601.2359999999999</v>
      </c>
      <c r="P10167">
        <v>110</v>
      </c>
      <c r="Q10167">
        <v>28.5</v>
      </c>
      <c r="R10167">
        <v>-466.23599999999999</v>
      </c>
      <c r="S10167">
        <v>2020</v>
      </c>
      <c r="T10167">
        <v>3</v>
      </c>
      <c r="U10167">
        <v>13</v>
      </c>
    </row>
    <row r="10168" spans="1:21" x14ac:dyDescent="0.3">
      <c r="A10168" s="5" t="s">
        <v>168</v>
      </c>
      <c r="B10168" s="5" t="s">
        <v>169</v>
      </c>
      <c r="C10168" s="5" t="s">
        <v>170</v>
      </c>
      <c r="D10168" s="5" t="s">
        <v>538</v>
      </c>
      <c r="E10168" s="5" t="s">
        <v>172</v>
      </c>
      <c r="F10168" s="6">
        <v>43917</v>
      </c>
      <c r="G10168" s="5" t="s">
        <v>148</v>
      </c>
      <c r="H10168" s="5" t="s">
        <v>217</v>
      </c>
      <c r="I10168">
        <v>43733</v>
      </c>
      <c r="J10168">
        <v>184</v>
      </c>
      <c r="K10168">
        <v>696</v>
      </c>
      <c r="L10168">
        <v>5</v>
      </c>
      <c r="M10168">
        <v>19836</v>
      </c>
      <c r="N10168">
        <v>18006.18</v>
      </c>
      <c r="O10168">
        <v>3601.2359999999999</v>
      </c>
      <c r="P10168">
        <v>139.19999999999999</v>
      </c>
      <c r="Q10168">
        <v>28.5</v>
      </c>
      <c r="R10168">
        <v>1829.82</v>
      </c>
      <c r="S10168">
        <v>2020</v>
      </c>
      <c r="T10168">
        <v>3</v>
      </c>
      <c r="U10168">
        <v>13</v>
      </c>
    </row>
    <row r="10169" spans="1:21" x14ac:dyDescent="0.3">
      <c r="A10169" s="5" t="s">
        <v>168</v>
      </c>
      <c r="B10169" s="5" t="s">
        <v>169</v>
      </c>
      <c r="C10169" s="5" t="s">
        <v>170</v>
      </c>
      <c r="D10169" s="5" t="s">
        <v>538</v>
      </c>
      <c r="E10169" s="5" t="s">
        <v>172</v>
      </c>
      <c r="F10169" s="6">
        <v>43917</v>
      </c>
      <c r="G10169" s="5" t="s">
        <v>148</v>
      </c>
      <c r="H10169" s="5" t="s">
        <v>182</v>
      </c>
      <c r="I10169">
        <v>43733</v>
      </c>
      <c r="J10169">
        <v>184</v>
      </c>
      <c r="K10169">
        <v>225</v>
      </c>
      <c r="L10169">
        <v>2</v>
      </c>
      <c r="M10169">
        <v>6412.5</v>
      </c>
      <c r="N10169">
        <v>7202.4719999999998</v>
      </c>
      <c r="O10169">
        <v>3601.2359999999999</v>
      </c>
      <c r="P10169">
        <v>112.5</v>
      </c>
      <c r="Q10169">
        <v>28.5</v>
      </c>
      <c r="R10169">
        <v>-789.97199999999998</v>
      </c>
      <c r="S10169">
        <v>2020</v>
      </c>
      <c r="T10169">
        <v>3</v>
      </c>
      <c r="U10169">
        <v>13</v>
      </c>
    </row>
    <row r="10170" spans="1:21" x14ac:dyDescent="0.3">
      <c r="A10170" s="5" t="s">
        <v>168</v>
      </c>
      <c r="B10170" s="5" t="s">
        <v>169</v>
      </c>
      <c r="C10170" s="5" t="s">
        <v>170</v>
      </c>
      <c r="D10170" s="5" t="s">
        <v>538</v>
      </c>
      <c r="E10170" s="5" t="s">
        <v>172</v>
      </c>
      <c r="F10170" s="6">
        <v>43917</v>
      </c>
      <c r="G10170" s="5" t="s">
        <v>148</v>
      </c>
      <c r="H10170" s="5" t="s">
        <v>238</v>
      </c>
      <c r="I10170">
        <v>43733</v>
      </c>
      <c r="J10170">
        <v>184</v>
      </c>
      <c r="K10170">
        <v>128</v>
      </c>
      <c r="L10170">
        <v>1</v>
      </c>
      <c r="M10170">
        <v>3648</v>
      </c>
      <c r="N10170">
        <v>3601.2359999999999</v>
      </c>
      <c r="O10170">
        <v>3601.2359999999999</v>
      </c>
      <c r="P10170">
        <v>128</v>
      </c>
      <c r="Q10170">
        <v>28.5</v>
      </c>
      <c r="R10170">
        <v>46.764000000000003</v>
      </c>
      <c r="S10170">
        <v>2020</v>
      </c>
      <c r="T10170">
        <v>3</v>
      </c>
      <c r="U10170">
        <v>13</v>
      </c>
    </row>
    <row r="10171" spans="1:21" x14ac:dyDescent="0.3">
      <c r="A10171" s="5" t="s">
        <v>168</v>
      </c>
      <c r="B10171" s="5" t="s">
        <v>169</v>
      </c>
      <c r="C10171" s="5" t="s">
        <v>170</v>
      </c>
      <c r="D10171" s="5" t="s">
        <v>538</v>
      </c>
      <c r="E10171" s="5" t="s">
        <v>172</v>
      </c>
      <c r="F10171" s="6">
        <v>43917</v>
      </c>
      <c r="G10171" s="5" t="s">
        <v>148</v>
      </c>
      <c r="H10171" s="5" t="s">
        <v>184</v>
      </c>
      <c r="I10171">
        <v>43733</v>
      </c>
      <c r="J10171">
        <v>184</v>
      </c>
      <c r="K10171">
        <v>3514</v>
      </c>
      <c r="L10171">
        <v>25</v>
      </c>
      <c r="M10171">
        <v>94878</v>
      </c>
      <c r="N10171">
        <v>90030.900999999998</v>
      </c>
      <c r="O10171">
        <v>3601.2359999999999</v>
      </c>
      <c r="P10171">
        <v>140.56</v>
      </c>
      <c r="Q10171">
        <v>27</v>
      </c>
      <c r="R10171">
        <v>4847.0990000000002</v>
      </c>
      <c r="S10171">
        <v>2020</v>
      </c>
      <c r="T10171">
        <v>3</v>
      </c>
      <c r="U10171">
        <v>13</v>
      </c>
    </row>
    <row r="10172" spans="1:21" x14ac:dyDescent="0.3">
      <c r="A10172" s="5" t="s">
        <v>168</v>
      </c>
      <c r="B10172" s="5" t="s">
        <v>169</v>
      </c>
      <c r="C10172" s="5" t="s">
        <v>170</v>
      </c>
      <c r="D10172" s="5" t="s">
        <v>538</v>
      </c>
      <c r="E10172" s="5" t="s">
        <v>172</v>
      </c>
      <c r="F10172" s="6">
        <v>43917</v>
      </c>
      <c r="G10172" s="5" t="s">
        <v>148</v>
      </c>
      <c r="H10172" s="5" t="s">
        <v>231</v>
      </c>
      <c r="I10172">
        <v>43733</v>
      </c>
      <c r="J10172">
        <v>184</v>
      </c>
      <c r="K10172">
        <v>124</v>
      </c>
      <c r="L10172">
        <v>1</v>
      </c>
      <c r="M10172">
        <v>3534</v>
      </c>
      <c r="N10172">
        <v>3601.2359999999999</v>
      </c>
      <c r="O10172">
        <v>3601.2359999999999</v>
      </c>
      <c r="P10172">
        <v>124</v>
      </c>
      <c r="Q10172">
        <v>28.5</v>
      </c>
      <c r="R10172">
        <v>-67.236000000000004</v>
      </c>
      <c r="S10172">
        <v>2020</v>
      </c>
      <c r="T10172">
        <v>3</v>
      </c>
      <c r="U10172">
        <v>13</v>
      </c>
    </row>
    <row r="10173" spans="1:21" x14ac:dyDescent="0.3">
      <c r="A10173" s="5" t="s">
        <v>168</v>
      </c>
      <c r="B10173" s="5" t="s">
        <v>169</v>
      </c>
      <c r="C10173" s="5" t="s">
        <v>170</v>
      </c>
      <c r="D10173" s="5" t="s">
        <v>538</v>
      </c>
      <c r="E10173" s="5" t="s">
        <v>172</v>
      </c>
      <c r="F10173" s="6">
        <v>43917</v>
      </c>
      <c r="G10173" s="5" t="s">
        <v>148</v>
      </c>
      <c r="H10173" s="5" t="s">
        <v>185</v>
      </c>
      <c r="I10173">
        <v>43733</v>
      </c>
      <c r="J10173">
        <v>184</v>
      </c>
      <c r="K10173">
        <v>134</v>
      </c>
      <c r="L10173">
        <v>1</v>
      </c>
      <c r="M10173">
        <v>3819</v>
      </c>
      <c r="N10173">
        <v>3601.2359999999999</v>
      </c>
      <c r="O10173">
        <v>3601.2359999999999</v>
      </c>
      <c r="P10173">
        <v>134</v>
      </c>
      <c r="Q10173">
        <v>28.5</v>
      </c>
      <c r="R10173">
        <v>217.76400000000001</v>
      </c>
      <c r="S10173">
        <v>2020</v>
      </c>
      <c r="T10173">
        <v>3</v>
      </c>
      <c r="U10173">
        <v>13</v>
      </c>
    </row>
    <row r="10174" spans="1:21" x14ac:dyDescent="0.3">
      <c r="A10174" s="5" t="s">
        <v>168</v>
      </c>
      <c r="B10174" s="5" t="s">
        <v>169</v>
      </c>
      <c r="C10174" s="5" t="s">
        <v>170</v>
      </c>
      <c r="D10174" s="5" t="s">
        <v>538</v>
      </c>
      <c r="E10174" s="5" t="s">
        <v>172</v>
      </c>
      <c r="F10174" s="6">
        <v>43917</v>
      </c>
      <c r="G10174" s="5" t="s">
        <v>148</v>
      </c>
      <c r="H10174" s="5" t="s">
        <v>190</v>
      </c>
      <c r="I10174">
        <v>43733</v>
      </c>
      <c r="J10174">
        <v>184</v>
      </c>
      <c r="K10174">
        <v>113</v>
      </c>
      <c r="L10174">
        <v>1</v>
      </c>
      <c r="M10174">
        <v>3220.5</v>
      </c>
      <c r="N10174">
        <v>3601.2359999999999</v>
      </c>
      <c r="O10174">
        <v>3601.2359999999999</v>
      </c>
      <c r="P10174">
        <v>113</v>
      </c>
      <c r="Q10174">
        <v>28.5</v>
      </c>
      <c r="R10174">
        <v>-380.73599999999999</v>
      </c>
      <c r="S10174">
        <v>2020</v>
      </c>
      <c r="T10174">
        <v>3</v>
      </c>
      <c r="U10174">
        <v>13</v>
      </c>
    </row>
    <row r="10175" spans="1:21" x14ac:dyDescent="0.3">
      <c r="A10175" s="5" t="s">
        <v>168</v>
      </c>
      <c r="B10175" s="5" t="s">
        <v>169</v>
      </c>
      <c r="C10175" s="5" t="s">
        <v>170</v>
      </c>
      <c r="D10175" s="5" t="s">
        <v>538</v>
      </c>
      <c r="E10175" s="5" t="s">
        <v>172</v>
      </c>
      <c r="F10175" s="6">
        <v>43917</v>
      </c>
      <c r="G10175" s="5" t="s">
        <v>148</v>
      </c>
      <c r="H10175" s="5" t="s">
        <v>284</v>
      </c>
      <c r="I10175">
        <v>43733</v>
      </c>
      <c r="J10175">
        <v>184</v>
      </c>
      <c r="K10175">
        <v>385</v>
      </c>
      <c r="L10175">
        <v>3</v>
      </c>
      <c r="M10175">
        <v>10972.5</v>
      </c>
      <c r="N10175">
        <v>10803.708000000001</v>
      </c>
      <c r="O10175">
        <v>3601.2359999999999</v>
      </c>
      <c r="P10175">
        <v>128.33333333333334</v>
      </c>
      <c r="Q10175">
        <v>28.5</v>
      </c>
      <c r="R10175">
        <v>168.792</v>
      </c>
      <c r="S10175">
        <v>2020</v>
      </c>
      <c r="T10175">
        <v>3</v>
      </c>
      <c r="U10175">
        <v>13</v>
      </c>
    </row>
    <row r="10176" spans="1:21" x14ac:dyDescent="0.3">
      <c r="A10176" s="5" t="s">
        <v>168</v>
      </c>
      <c r="B10176" s="5" t="s">
        <v>169</v>
      </c>
      <c r="C10176" s="5" t="s">
        <v>170</v>
      </c>
      <c r="D10176" s="5" t="s">
        <v>538</v>
      </c>
      <c r="E10176" s="5" t="s">
        <v>172</v>
      </c>
      <c r="F10176" s="6">
        <v>43917</v>
      </c>
      <c r="G10176" s="5" t="s">
        <v>148</v>
      </c>
      <c r="H10176" s="5" t="s">
        <v>189</v>
      </c>
      <c r="I10176">
        <v>43733</v>
      </c>
      <c r="J10176">
        <v>184</v>
      </c>
      <c r="K10176">
        <v>247</v>
      </c>
      <c r="L10176">
        <v>2</v>
      </c>
      <c r="M10176">
        <v>7039.5</v>
      </c>
      <c r="N10176">
        <v>7202.4719999999998</v>
      </c>
      <c r="O10176">
        <v>3601.2359999999999</v>
      </c>
      <c r="P10176">
        <v>123.5</v>
      </c>
      <c r="Q10176">
        <v>28.5</v>
      </c>
      <c r="R10176">
        <v>-162.97200000000001</v>
      </c>
      <c r="S10176">
        <v>2020</v>
      </c>
      <c r="T10176">
        <v>3</v>
      </c>
      <c r="U10176">
        <v>13</v>
      </c>
    </row>
    <row r="10177" spans="1:21" x14ac:dyDescent="0.3">
      <c r="A10177" s="5" t="s">
        <v>168</v>
      </c>
      <c r="B10177" s="5" t="s">
        <v>169</v>
      </c>
      <c r="C10177" s="5" t="s">
        <v>170</v>
      </c>
      <c r="D10177" s="5" t="s">
        <v>538</v>
      </c>
      <c r="E10177" s="5" t="s">
        <v>172</v>
      </c>
      <c r="F10177" s="6">
        <v>43917</v>
      </c>
      <c r="G10177" s="5" t="s">
        <v>148</v>
      </c>
      <c r="H10177" s="5" t="s">
        <v>226</v>
      </c>
      <c r="I10177">
        <v>43733</v>
      </c>
      <c r="J10177">
        <v>184</v>
      </c>
      <c r="K10177">
        <v>254</v>
      </c>
      <c r="L10177">
        <v>2</v>
      </c>
      <c r="M10177">
        <v>7239</v>
      </c>
      <c r="N10177">
        <v>7202.4719999999998</v>
      </c>
      <c r="O10177">
        <v>3601.2359999999999</v>
      </c>
      <c r="P10177">
        <v>127</v>
      </c>
      <c r="Q10177">
        <v>28.5</v>
      </c>
      <c r="R10177">
        <v>36.527999999999999</v>
      </c>
      <c r="S10177">
        <v>2020</v>
      </c>
      <c r="T10177">
        <v>3</v>
      </c>
      <c r="U10177">
        <v>13</v>
      </c>
    </row>
    <row r="10178" spans="1:21" x14ac:dyDescent="0.3">
      <c r="A10178" s="5" t="s">
        <v>168</v>
      </c>
      <c r="B10178" s="5" t="s">
        <v>169</v>
      </c>
      <c r="C10178" s="5" t="s">
        <v>170</v>
      </c>
      <c r="D10178" s="5" t="s">
        <v>538</v>
      </c>
      <c r="E10178" s="5" t="s">
        <v>172</v>
      </c>
      <c r="F10178" s="6">
        <v>43917</v>
      </c>
      <c r="G10178" s="5" t="s">
        <v>148</v>
      </c>
      <c r="H10178" s="5" t="s">
        <v>191</v>
      </c>
      <c r="I10178">
        <v>43733</v>
      </c>
      <c r="J10178">
        <v>184</v>
      </c>
      <c r="K10178">
        <v>260</v>
      </c>
      <c r="L10178">
        <v>2</v>
      </c>
      <c r="M10178">
        <v>7410</v>
      </c>
      <c r="N10178">
        <v>7202.4719999999998</v>
      </c>
      <c r="O10178">
        <v>3601.2359999999999</v>
      </c>
      <c r="P10178">
        <v>130</v>
      </c>
      <c r="Q10178">
        <v>28.5</v>
      </c>
      <c r="R10178">
        <v>207.52799999999999</v>
      </c>
      <c r="S10178">
        <v>2020</v>
      </c>
      <c r="T10178">
        <v>3</v>
      </c>
      <c r="U10178">
        <v>13</v>
      </c>
    </row>
    <row r="10179" spans="1:21" x14ac:dyDescent="0.3">
      <c r="A10179" s="5" t="s">
        <v>168</v>
      </c>
      <c r="B10179" s="5" t="s">
        <v>169</v>
      </c>
      <c r="C10179" s="5" t="s">
        <v>170</v>
      </c>
      <c r="D10179" s="5" t="s">
        <v>538</v>
      </c>
      <c r="E10179" s="5" t="s">
        <v>172</v>
      </c>
      <c r="F10179" s="6">
        <v>43917</v>
      </c>
      <c r="G10179" s="5" t="s">
        <v>148</v>
      </c>
      <c r="H10179" s="5" t="s">
        <v>187</v>
      </c>
      <c r="I10179">
        <v>43733</v>
      </c>
      <c r="J10179">
        <v>184</v>
      </c>
      <c r="K10179">
        <v>437</v>
      </c>
      <c r="L10179">
        <v>3</v>
      </c>
      <c r="M10179">
        <v>12454.5</v>
      </c>
      <c r="N10179">
        <v>10803.708000000001</v>
      </c>
      <c r="O10179">
        <v>3601.2359999999999</v>
      </c>
      <c r="P10179">
        <v>145.66666666666666</v>
      </c>
      <c r="Q10179">
        <v>28.5</v>
      </c>
      <c r="R10179">
        <v>1650.7919999999999</v>
      </c>
      <c r="S10179">
        <v>2020</v>
      </c>
      <c r="T10179">
        <v>3</v>
      </c>
      <c r="U10179">
        <v>13</v>
      </c>
    </row>
    <row r="10180" spans="1:21" x14ac:dyDescent="0.3">
      <c r="A10180" s="5" t="s">
        <v>168</v>
      </c>
      <c r="B10180" s="5" t="s">
        <v>169</v>
      </c>
      <c r="C10180" s="5" t="s">
        <v>170</v>
      </c>
      <c r="D10180" s="5" t="s">
        <v>538</v>
      </c>
      <c r="E10180" s="5" t="s">
        <v>172</v>
      </c>
      <c r="F10180" s="6">
        <v>43917</v>
      </c>
      <c r="G10180" s="5" t="s">
        <v>148</v>
      </c>
      <c r="H10180" s="5" t="s">
        <v>321</v>
      </c>
      <c r="I10180">
        <v>43733</v>
      </c>
      <c r="J10180">
        <v>184</v>
      </c>
      <c r="K10180">
        <v>120</v>
      </c>
      <c r="L10180">
        <v>1</v>
      </c>
      <c r="M10180">
        <v>3420</v>
      </c>
      <c r="N10180">
        <v>3601.2359999999999</v>
      </c>
      <c r="O10180">
        <v>3601.2359999999999</v>
      </c>
      <c r="P10180">
        <v>120</v>
      </c>
      <c r="Q10180">
        <v>28.5</v>
      </c>
      <c r="R10180">
        <v>-181.23599999999999</v>
      </c>
      <c r="S10180">
        <v>2020</v>
      </c>
      <c r="T10180">
        <v>3</v>
      </c>
      <c r="U10180">
        <v>13</v>
      </c>
    </row>
    <row r="10181" spans="1:21" x14ac:dyDescent="0.3">
      <c r="A10181" s="5" t="s">
        <v>168</v>
      </c>
      <c r="B10181" s="5" t="s">
        <v>169</v>
      </c>
      <c r="C10181" s="5" t="s">
        <v>170</v>
      </c>
      <c r="D10181" s="5" t="s">
        <v>538</v>
      </c>
      <c r="E10181" s="5" t="s">
        <v>172</v>
      </c>
      <c r="F10181" s="6">
        <v>43917</v>
      </c>
      <c r="G10181" s="5" t="s">
        <v>148</v>
      </c>
      <c r="H10181" s="5" t="s">
        <v>183</v>
      </c>
      <c r="I10181">
        <v>43733</v>
      </c>
      <c r="J10181">
        <v>184</v>
      </c>
      <c r="K10181">
        <v>543</v>
      </c>
      <c r="L10181">
        <v>4</v>
      </c>
      <c r="M10181">
        <v>15475.5</v>
      </c>
      <c r="N10181">
        <v>14404.944</v>
      </c>
      <c r="O10181">
        <v>3601.2359999999999</v>
      </c>
      <c r="P10181">
        <v>135.75</v>
      </c>
      <c r="Q10181">
        <v>28.5</v>
      </c>
      <c r="R10181">
        <v>1070.556</v>
      </c>
      <c r="S10181">
        <v>2020</v>
      </c>
      <c r="T10181">
        <v>3</v>
      </c>
      <c r="U10181">
        <v>13</v>
      </c>
    </row>
    <row r="10182" spans="1:21" x14ac:dyDescent="0.3">
      <c r="A10182" s="5" t="s">
        <v>168</v>
      </c>
      <c r="B10182" s="5" t="s">
        <v>169</v>
      </c>
      <c r="C10182" s="5" t="s">
        <v>170</v>
      </c>
      <c r="D10182" s="5" t="s">
        <v>539</v>
      </c>
      <c r="E10182" s="5" t="s">
        <v>172</v>
      </c>
      <c r="F10182" s="6">
        <v>43917</v>
      </c>
      <c r="G10182" s="5" t="s">
        <v>148</v>
      </c>
      <c r="H10182" s="5" t="s">
        <v>203</v>
      </c>
      <c r="I10182">
        <v>43740</v>
      </c>
      <c r="J10182">
        <v>177</v>
      </c>
      <c r="K10182">
        <v>345</v>
      </c>
      <c r="L10182">
        <v>3</v>
      </c>
      <c r="M10182">
        <v>9832.5</v>
      </c>
      <c r="N10182">
        <v>9730.9359999999997</v>
      </c>
      <c r="O10182">
        <v>3243.645</v>
      </c>
      <c r="P10182">
        <v>115</v>
      </c>
      <c r="Q10182">
        <v>28.5</v>
      </c>
      <c r="R10182">
        <v>101.56399999999999</v>
      </c>
      <c r="S10182">
        <v>2020</v>
      </c>
      <c r="T10182">
        <v>3</v>
      </c>
      <c r="U10182">
        <v>13</v>
      </c>
    </row>
    <row r="10183" spans="1:21" x14ac:dyDescent="0.3">
      <c r="A10183" s="5" t="s">
        <v>168</v>
      </c>
      <c r="B10183" s="5" t="s">
        <v>169</v>
      </c>
      <c r="C10183" s="5" t="s">
        <v>170</v>
      </c>
      <c r="D10183" s="5" t="s">
        <v>539</v>
      </c>
      <c r="E10183" s="5" t="s">
        <v>172</v>
      </c>
      <c r="F10183" s="6">
        <v>43917</v>
      </c>
      <c r="G10183" s="5" t="s">
        <v>148</v>
      </c>
      <c r="H10183" s="5" t="s">
        <v>246</v>
      </c>
      <c r="I10183">
        <v>43740</v>
      </c>
      <c r="J10183">
        <v>177</v>
      </c>
      <c r="K10183">
        <v>521</v>
      </c>
      <c r="L10183">
        <v>4</v>
      </c>
      <c r="M10183">
        <v>14848.5</v>
      </c>
      <c r="N10183">
        <v>12974.582</v>
      </c>
      <c r="O10183">
        <v>3243.645</v>
      </c>
      <c r="P10183">
        <v>130.25</v>
      </c>
      <c r="Q10183">
        <v>28.5</v>
      </c>
      <c r="R10183">
        <v>1873.9179999999999</v>
      </c>
      <c r="S10183">
        <v>2020</v>
      </c>
      <c r="T10183">
        <v>3</v>
      </c>
      <c r="U10183">
        <v>13</v>
      </c>
    </row>
    <row r="10184" spans="1:21" x14ac:dyDescent="0.3">
      <c r="A10184" s="5" t="s">
        <v>168</v>
      </c>
      <c r="B10184" s="5" t="s">
        <v>169</v>
      </c>
      <c r="C10184" s="5" t="s">
        <v>170</v>
      </c>
      <c r="D10184" s="5" t="s">
        <v>539</v>
      </c>
      <c r="E10184" s="5" t="s">
        <v>172</v>
      </c>
      <c r="F10184" s="6">
        <v>43917</v>
      </c>
      <c r="G10184" s="5" t="s">
        <v>148</v>
      </c>
      <c r="H10184" s="5" t="s">
        <v>269</v>
      </c>
      <c r="I10184">
        <v>43740</v>
      </c>
      <c r="J10184">
        <v>177</v>
      </c>
      <c r="K10184">
        <v>716</v>
      </c>
      <c r="L10184">
        <v>6</v>
      </c>
      <c r="M10184">
        <v>20048</v>
      </c>
      <c r="N10184">
        <v>19461.873</v>
      </c>
      <c r="O10184">
        <v>3243.645</v>
      </c>
      <c r="P10184">
        <v>119.33333333333333</v>
      </c>
      <c r="Q10184">
        <v>28</v>
      </c>
      <c r="R10184">
        <v>586.12699999999995</v>
      </c>
      <c r="S10184">
        <v>2020</v>
      </c>
      <c r="T10184">
        <v>3</v>
      </c>
      <c r="U10184">
        <v>13</v>
      </c>
    </row>
    <row r="10185" spans="1:21" x14ac:dyDescent="0.3">
      <c r="A10185" s="5" t="s">
        <v>168</v>
      </c>
      <c r="B10185" s="5" t="s">
        <v>169</v>
      </c>
      <c r="C10185" s="5" t="s">
        <v>170</v>
      </c>
      <c r="D10185" s="5" t="s">
        <v>539</v>
      </c>
      <c r="E10185" s="5" t="s">
        <v>172</v>
      </c>
      <c r="F10185" s="6">
        <v>43917</v>
      </c>
      <c r="G10185" s="5" t="s">
        <v>148</v>
      </c>
      <c r="H10185" s="5" t="s">
        <v>230</v>
      </c>
      <c r="I10185">
        <v>43740</v>
      </c>
      <c r="J10185">
        <v>177</v>
      </c>
      <c r="K10185">
        <v>362</v>
      </c>
      <c r="L10185">
        <v>3</v>
      </c>
      <c r="M10185">
        <v>9774</v>
      </c>
      <c r="N10185">
        <v>9730.9359999999997</v>
      </c>
      <c r="O10185">
        <v>3243.645</v>
      </c>
      <c r="P10185">
        <v>120.66666666666667</v>
      </c>
      <c r="Q10185">
        <v>27</v>
      </c>
      <c r="R10185">
        <v>43.064</v>
      </c>
      <c r="S10185">
        <v>2020</v>
      </c>
      <c r="T10185">
        <v>3</v>
      </c>
      <c r="U10185">
        <v>13</v>
      </c>
    </row>
    <row r="10186" spans="1:21" x14ac:dyDescent="0.3">
      <c r="A10186" s="5" t="s">
        <v>168</v>
      </c>
      <c r="B10186" s="5" t="s">
        <v>175</v>
      </c>
      <c r="C10186" s="5" t="s">
        <v>88</v>
      </c>
      <c r="D10186" s="5" t="s">
        <v>540</v>
      </c>
      <c r="E10186" s="5" t="s">
        <v>172</v>
      </c>
      <c r="F10186" s="6">
        <v>43917</v>
      </c>
      <c r="G10186" s="5" t="s">
        <v>148</v>
      </c>
      <c r="H10186" s="5" t="s">
        <v>426</v>
      </c>
      <c r="I10186">
        <v>43739</v>
      </c>
      <c r="J10186">
        <v>178</v>
      </c>
      <c r="K10186">
        <v>2250</v>
      </c>
      <c r="L10186">
        <v>20</v>
      </c>
      <c r="M10186">
        <v>58500</v>
      </c>
      <c r="N10186">
        <v>50497.462</v>
      </c>
      <c r="O10186">
        <v>2524.873</v>
      </c>
      <c r="P10186">
        <v>112.5</v>
      </c>
      <c r="Q10186">
        <v>26</v>
      </c>
      <c r="R10186">
        <v>8002.5379999999996</v>
      </c>
      <c r="S10186">
        <v>2020</v>
      </c>
      <c r="T10186">
        <v>3</v>
      </c>
      <c r="U10186">
        <v>13</v>
      </c>
    </row>
    <row r="10187" spans="1:21" x14ac:dyDescent="0.3">
      <c r="A10187" s="5" t="s">
        <v>168</v>
      </c>
      <c r="B10187" s="5" t="s">
        <v>169</v>
      </c>
      <c r="C10187" s="5" t="s">
        <v>170</v>
      </c>
      <c r="D10187" s="5" t="s">
        <v>529</v>
      </c>
      <c r="E10187" s="5" t="s">
        <v>172</v>
      </c>
      <c r="F10187" s="6">
        <v>43921</v>
      </c>
      <c r="G10187" s="5" t="s">
        <v>148</v>
      </c>
      <c r="H10187" s="5" t="s">
        <v>235</v>
      </c>
      <c r="I10187">
        <v>43722</v>
      </c>
      <c r="J10187">
        <v>199</v>
      </c>
      <c r="K10187">
        <v>130.5</v>
      </c>
      <c r="L10187">
        <v>1</v>
      </c>
      <c r="M10187">
        <v>3654</v>
      </c>
      <c r="N10187">
        <v>3005.4859999999999</v>
      </c>
      <c r="O10187">
        <v>3005.4859999999999</v>
      </c>
      <c r="P10187">
        <v>130.5</v>
      </c>
      <c r="Q10187">
        <v>28</v>
      </c>
      <c r="R10187">
        <v>648.51400000000001</v>
      </c>
      <c r="S10187">
        <v>2020</v>
      </c>
      <c r="T10187">
        <v>3</v>
      </c>
      <c r="U10187">
        <v>14</v>
      </c>
    </row>
    <row r="10188" spans="1:21" x14ac:dyDescent="0.3">
      <c r="A10188" s="5" t="s">
        <v>168</v>
      </c>
      <c r="B10188" s="5" t="s">
        <v>169</v>
      </c>
      <c r="C10188" s="5" t="s">
        <v>170</v>
      </c>
      <c r="D10188" s="5" t="s">
        <v>535</v>
      </c>
      <c r="E10188" s="5" t="s">
        <v>172</v>
      </c>
      <c r="F10188" s="6">
        <v>43921</v>
      </c>
      <c r="G10188" s="5" t="s">
        <v>148</v>
      </c>
      <c r="H10188" s="5" t="s">
        <v>466</v>
      </c>
      <c r="I10188">
        <v>43738</v>
      </c>
      <c r="J10188">
        <v>183</v>
      </c>
      <c r="K10188">
        <v>12535</v>
      </c>
      <c r="L10188">
        <v>69</v>
      </c>
      <c r="M10188">
        <v>233527.05</v>
      </c>
      <c r="N10188">
        <v>191587.40100000001</v>
      </c>
      <c r="O10188">
        <v>2776.6289999999999</v>
      </c>
      <c r="P10188">
        <v>181.66666666666666</v>
      </c>
      <c r="Q10188">
        <v>18.63</v>
      </c>
      <c r="R10188">
        <v>41939.648999999998</v>
      </c>
      <c r="S10188">
        <v>2020</v>
      </c>
      <c r="T10188">
        <v>3</v>
      </c>
      <c r="U10188">
        <v>14</v>
      </c>
    </row>
    <row r="10189" spans="1:21" x14ac:dyDescent="0.3">
      <c r="A10189" s="5" t="s">
        <v>168</v>
      </c>
      <c r="B10189" s="5" t="s">
        <v>169</v>
      </c>
      <c r="C10189" s="5" t="s">
        <v>170</v>
      </c>
      <c r="D10189" s="5" t="s">
        <v>527</v>
      </c>
      <c r="E10189" s="5" t="s">
        <v>172</v>
      </c>
      <c r="F10189" s="6">
        <v>43921</v>
      </c>
      <c r="G10189" s="5" t="s">
        <v>148</v>
      </c>
      <c r="H10189" s="5" t="s">
        <v>466</v>
      </c>
      <c r="I10189">
        <v>43745</v>
      </c>
      <c r="J10189">
        <v>176</v>
      </c>
      <c r="K10189">
        <v>12535</v>
      </c>
      <c r="L10189">
        <v>31</v>
      </c>
      <c r="M10189">
        <v>104917.95</v>
      </c>
      <c r="N10189">
        <v>77110.297999999995</v>
      </c>
      <c r="O10189">
        <v>2487.4290000000001</v>
      </c>
      <c r="P10189">
        <v>404.35483870967744</v>
      </c>
      <c r="Q10189">
        <v>8.3699999999999992</v>
      </c>
      <c r="R10189">
        <v>27807.651999999998</v>
      </c>
      <c r="S10189">
        <v>2020</v>
      </c>
      <c r="T10189">
        <v>3</v>
      </c>
      <c r="U10189">
        <v>14</v>
      </c>
    </row>
    <row r="10190" spans="1:21" x14ac:dyDescent="0.3">
      <c r="A10190" s="5" t="s">
        <v>168</v>
      </c>
      <c r="B10190" s="5" t="s">
        <v>175</v>
      </c>
      <c r="C10190" s="5" t="s">
        <v>85</v>
      </c>
      <c r="D10190" s="5" t="s">
        <v>496</v>
      </c>
      <c r="E10190" s="5" t="s">
        <v>172</v>
      </c>
      <c r="F10190" s="6">
        <v>43921</v>
      </c>
      <c r="G10190" s="5" t="s">
        <v>148</v>
      </c>
      <c r="H10190" s="5" t="s">
        <v>173</v>
      </c>
      <c r="I10190">
        <v>43754</v>
      </c>
      <c r="J10190">
        <v>167</v>
      </c>
      <c r="K10190">
        <v>55</v>
      </c>
      <c r="L10190">
        <v>1</v>
      </c>
      <c r="M10190">
        <v>1540</v>
      </c>
      <c r="N10190">
        <v>1972.538</v>
      </c>
      <c r="O10190">
        <v>1972.538</v>
      </c>
      <c r="P10190">
        <v>55</v>
      </c>
      <c r="Q10190">
        <v>28</v>
      </c>
      <c r="R10190">
        <v>-432.53800000000001</v>
      </c>
      <c r="S10190">
        <v>2020</v>
      </c>
      <c r="T10190">
        <v>3</v>
      </c>
      <c r="U10190">
        <v>14</v>
      </c>
    </row>
    <row r="10191" spans="1:21" x14ac:dyDescent="0.3">
      <c r="A10191" s="5" t="s">
        <v>168</v>
      </c>
      <c r="B10191" s="5" t="s">
        <v>175</v>
      </c>
      <c r="C10191" s="5" t="s">
        <v>86</v>
      </c>
      <c r="D10191" s="5" t="s">
        <v>500</v>
      </c>
      <c r="E10191" s="5" t="s">
        <v>172</v>
      </c>
      <c r="F10191" s="6">
        <v>43921</v>
      </c>
      <c r="G10191" s="5" t="s">
        <v>148</v>
      </c>
      <c r="H10191" s="5" t="s">
        <v>351</v>
      </c>
      <c r="I10191">
        <v>43732</v>
      </c>
      <c r="J10191">
        <v>189</v>
      </c>
      <c r="K10191">
        <v>511</v>
      </c>
      <c r="L10191">
        <v>4</v>
      </c>
      <c r="M10191">
        <v>14308</v>
      </c>
      <c r="N10191">
        <v>10236.605</v>
      </c>
      <c r="O10191">
        <v>2559.1509999999998</v>
      </c>
      <c r="P10191">
        <v>127.75</v>
      </c>
      <c r="Q10191">
        <v>28</v>
      </c>
      <c r="R10191">
        <v>4071.395</v>
      </c>
      <c r="S10191">
        <v>2020</v>
      </c>
      <c r="T10191">
        <v>3</v>
      </c>
      <c r="U10191">
        <v>14</v>
      </c>
    </row>
    <row r="10192" spans="1:21" x14ac:dyDescent="0.3">
      <c r="A10192" s="5" t="s">
        <v>168</v>
      </c>
      <c r="B10192" s="5" t="s">
        <v>175</v>
      </c>
      <c r="C10192" s="5" t="s">
        <v>86</v>
      </c>
      <c r="D10192" s="5" t="s">
        <v>500</v>
      </c>
      <c r="E10192" s="5" t="s">
        <v>172</v>
      </c>
      <c r="F10192" s="6">
        <v>43921</v>
      </c>
      <c r="G10192" s="5" t="s">
        <v>148</v>
      </c>
      <c r="H10192" s="5" t="s">
        <v>178</v>
      </c>
      <c r="I10192">
        <v>43732</v>
      </c>
      <c r="J10192">
        <v>189</v>
      </c>
      <c r="K10192">
        <v>339.5</v>
      </c>
      <c r="L10192">
        <v>3</v>
      </c>
      <c r="M10192">
        <v>9506</v>
      </c>
      <c r="N10192">
        <v>7677.4539999999997</v>
      </c>
      <c r="O10192">
        <v>2559.1509999999998</v>
      </c>
      <c r="P10192">
        <v>113.16666666666667</v>
      </c>
      <c r="Q10192">
        <v>28</v>
      </c>
      <c r="R10192">
        <v>1828.546</v>
      </c>
      <c r="S10192">
        <v>2020</v>
      </c>
      <c r="T10192">
        <v>3</v>
      </c>
      <c r="U10192">
        <v>14</v>
      </c>
    </row>
    <row r="10193" spans="1:21" x14ac:dyDescent="0.3">
      <c r="A10193" s="5" t="s">
        <v>168</v>
      </c>
      <c r="B10193" s="5" t="s">
        <v>175</v>
      </c>
      <c r="C10193" s="5" t="s">
        <v>86</v>
      </c>
      <c r="D10193" s="5" t="s">
        <v>500</v>
      </c>
      <c r="E10193" s="5" t="s">
        <v>172</v>
      </c>
      <c r="F10193" s="6">
        <v>43921</v>
      </c>
      <c r="G10193" s="5" t="s">
        <v>148</v>
      </c>
      <c r="H10193" s="5" t="s">
        <v>194</v>
      </c>
      <c r="I10193">
        <v>43732</v>
      </c>
      <c r="J10193">
        <v>189</v>
      </c>
      <c r="K10193">
        <v>492</v>
      </c>
      <c r="L10193">
        <v>4</v>
      </c>
      <c r="M10193">
        <v>13776</v>
      </c>
      <c r="N10193">
        <v>10236.605</v>
      </c>
      <c r="O10193">
        <v>2559.1509999999998</v>
      </c>
      <c r="P10193">
        <v>123</v>
      </c>
      <c r="Q10193">
        <v>28</v>
      </c>
      <c r="R10193">
        <v>3539.395</v>
      </c>
      <c r="S10193">
        <v>2020</v>
      </c>
      <c r="T10193">
        <v>3</v>
      </c>
      <c r="U10193">
        <v>14</v>
      </c>
    </row>
    <row r="10194" spans="1:21" x14ac:dyDescent="0.3">
      <c r="A10194" s="5" t="s">
        <v>168</v>
      </c>
      <c r="B10194" s="5" t="s">
        <v>175</v>
      </c>
      <c r="C10194" s="5" t="s">
        <v>86</v>
      </c>
      <c r="D10194" s="5" t="s">
        <v>500</v>
      </c>
      <c r="E10194" s="5" t="s">
        <v>172</v>
      </c>
      <c r="F10194" s="6">
        <v>43921</v>
      </c>
      <c r="G10194" s="5" t="s">
        <v>148</v>
      </c>
      <c r="H10194" s="5" t="s">
        <v>197</v>
      </c>
      <c r="I10194">
        <v>43732</v>
      </c>
      <c r="J10194">
        <v>189</v>
      </c>
      <c r="K10194">
        <v>844</v>
      </c>
      <c r="L10194">
        <v>7</v>
      </c>
      <c r="M10194">
        <v>23632</v>
      </c>
      <c r="N10194">
        <v>17914.059000000001</v>
      </c>
      <c r="O10194">
        <v>2559.1509999999998</v>
      </c>
      <c r="P10194">
        <v>120.57142857142857</v>
      </c>
      <c r="Q10194">
        <v>28</v>
      </c>
      <c r="R10194">
        <v>5717.9409999999998</v>
      </c>
      <c r="S10194">
        <v>2020</v>
      </c>
      <c r="T10194">
        <v>3</v>
      </c>
      <c r="U10194">
        <v>14</v>
      </c>
    </row>
    <row r="10195" spans="1:21" x14ac:dyDescent="0.3">
      <c r="A10195" s="5" t="s">
        <v>168</v>
      </c>
      <c r="B10195" s="5" t="s">
        <v>175</v>
      </c>
      <c r="C10195" s="5" t="s">
        <v>86</v>
      </c>
      <c r="D10195" s="5" t="s">
        <v>500</v>
      </c>
      <c r="E10195" s="5" t="s">
        <v>172</v>
      </c>
      <c r="F10195" s="6">
        <v>43921</v>
      </c>
      <c r="G10195" s="5" t="s">
        <v>148</v>
      </c>
      <c r="H10195" s="5" t="s">
        <v>173</v>
      </c>
      <c r="I10195">
        <v>43732</v>
      </c>
      <c r="J10195">
        <v>189</v>
      </c>
      <c r="K10195">
        <v>1110.5</v>
      </c>
      <c r="L10195">
        <v>10</v>
      </c>
      <c r="M10195">
        <v>31094</v>
      </c>
      <c r="N10195">
        <v>25591.512999999999</v>
      </c>
      <c r="O10195">
        <v>2559.1509999999998</v>
      </c>
      <c r="P10195">
        <v>111.05</v>
      </c>
      <c r="Q10195">
        <v>28</v>
      </c>
      <c r="R10195">
        <v>5502.4870000000001</v>
      </c>
      <c r="S10195">
        <v>2020</v>
      </c>
      <c r="T10195">
        <v>3</v>
      </c>
      <c r="U10195">
        <v>14</v>
      </c>
    </row>
    <row r="10196" spans="1:21" x14ac:dyDescent="0.3">
      <c r="A10196" s="5" t="s">
        <v>168</v>
      </c>
      <c r="B10196" s="5" t="s">
        <v>175</v>
      </c>
      <c r="C10196" s="5" t="s">
        <v>86</v>
      </c>
      <c r="D10196" s="5" t="s">
        <v>500</v>
      </c>
      <c r="E10196" s="5" t="s">
        <v>172</v>
      </c>
      <c r="F10196" s="6">
        <v>43921</v>
      </c>
      <c r="G10196" s="5" t="s">
        <v>148</v>
      </c>
      <c r="H10196" s="5" t="s">
        <v>469</v>
      </c>
      <c r="I10196">
        <v>43732</v>
      </c>
      <c r="J10196">
        <v>189</v>
      </c>
      <c r="K10196">
        <v>5925</v>
      </c>
      <c r="L10196">
        <v>50</v>
      </c>
      <c r="M10196">
        <v>159975</v>
      </c>
      <c r="N10196">
        <v>127957.56299999999</v>
      </c>
      <c r="O10196">
        <v>2559.1509999999998</v>
      </c>
      <c r="P10196">
        <v>118.5</v>
      </c>
      <c r="Q10196">
        <v>27</v>
      </c>
      <c r="R10196">
        <v>32017.437000000002</v>
      </c>
      <c r="S10196">
        <v>2020</v>
      </c>
      <c r="T10196">
        <v>3</v>
      </c>
      <c r="U10196">
        <v>14</v>
      </c>
    </row>
    <row r="10197" spans="1:21" x14ac:dyDescent="0.3">
      <c r="A10197" s="5" t="s">
        <v>168</v>
      </c>
      <c r="B10197" s="5" t="s">
        <v>175</v>
      </c>
      <c r="C10197" s="5" t="s">
        <v>86</v>
      </c>
      <c r="D10197" s="5" t="s">
        <v>500</v>
      </c>
      <c r="E10197" s="5" t="s">
        <v>172</v>
      </c>
      <c r="F10197" s="6">
        <v>43921</v>
      </c>
      <c r="G10197" s="5" t="s">
        <v>148</v>
      </c>
      <c r="H10197" s="5" t="s">
        <v>184</v>
      </c>
      <c r="I10197">
        <v>43732</v>
      </c>
      <c r="J10197">
        <v>189</v>
      </c>
      <c r="K10197">
        <v>603</v>
      </c>
      <c r="L10197">
        <v>5</v>
      </c>
      <c r="M10197">
        <v>16281</v>
      </c>
      <c r="N10197">
        <v>12795.755999999999</v>
      </c>
      <c r="O10197">
        <v>2559.1509999999998</v>
      </c>
      <c r="P10197">
        <v>120.6</v>
      </c>
      <c r="Q10197">
        <v>27</v>
      </c>
      <c r="R10197">
        <v>3485.2440000000001</v>
      </c>
      <c r="S10197">
        <v>2020</v>
      </c>
      <c r="T10197">
        <v>3</v>
      </c>
      <c r="U10197">
        <v>14</v>
      </c>
    </row>
    <row r="10198" spans="1:21" x14ac:dyDescent="0.3">
      <c r="A10198" s="5" t="s">
        <v>168</v>
      </c>
      <c r="B10198" s="5" t="s">
        <v>175</v>
      </c>
      <c r="C10198" s="5" t="s">
        <v>87</v>
      </c>
      <c r="D10198" s="5" t="s">
        <v>531</v>
      </c>
      <c r="E10198" s="5" t="s">
        <v>172</v>
      </c>
      <c r="F10198" s="6">
        <v>43921</v>
      </c>
      <c r="G10198" s="5" t="s">
        <v>148</v>
      </c>
      <c r="H10198" s="5" t="s">
        <v>190</v>
      </c>
      <c r="I10198">
        <v>43725</v>
      </c>
      <c r="J10198">
        <v>196</v>
      </c>
      <c r="K10198">
        <v>156.5</v>
      </c>
      <c r="L10198">
        <v>1</v>
      </c>
      <c r="M10198">
        <v>4069</v>
      </c>
      <c r="N10198">
        <v>2414.422</v>
      </c>
      <c r="O10198">
        <v>2414.422</v>
      </c>
      <c r="P10198">
        <v>156.5</v>
      </c>
      <c r="Q10198">
        <v>26</v>
      </c>
      <c r="R10198">
        <v>1654.578</v>
      </c>
      <c r="S10198">
        <v>2020</v>
      </c>
      <c r="T10198">
        <v>3</v>
      </c>
      <c r="U10198">
        <v>14</v>
      </c>
    </row>
    <row r="10199" spans="1:21" x14ac:dyDescent="0.3">
      <c r="A10199" s="5" t="s">
        <v>168</v>
      </c>
      <c r="B10199" s="5" t="s">
        <v>175</v>
      </c>
      <c r="C10199" s="5" t="s">
        <v>87</v>
      </c>
      <c r="D10199" s="5" t="s">
        <v>531</v>
      </c>
      <c r="E10199" s="5" t="s">
        <v>172</v>
      </c>
      <c r="F10199" s="6">
        <v>43921</v>
      </c>
      <c r="G10199" s="5" t="s">
        <v>148</v>
      </c>
      <c r="H10199" s="5" t="s">
        <v>235</v>
      </c>
      <c r="I10199">
        <v>43725</v>
      </c>
      <c r="J10199">
        <v>196</v>
      </c>
      <c r="K10199">
        <v>113</v>
      </c>
      <c r="L10199">
        <v>1</v>
      </c>
      <c r="M10199">
        <v>3164</v>
      </c>
      <c r="N10199">
        <v>2414.422</v>
      </c>
      <c r="O10199">
        <v>2414.422</v>
      </c>
      <c r="P10199">
        <v>113</v>
      </c>
      <c r="Q10199">
        <v>28</v>
      </c>
      <c r="R10199">
        <v>749.57799999999997</v>
      </c>
      <c r="S10199">
        <v>2020</v>
      </c>
      <c r="T10199">
        <v>3</v>
      </c>
      <c r="U10199">
        <v>14</v>
      </c>
    </row>
    <row r="10200" spans="1:21" x14ac:dyDescent="0.3">
      <c r="A10200" s="5" t="s">
        <v>168</v>
      </c>
      <c r="B10200" s="5" t="s">
        <v>175</v>
      </c>
      <c r="C10200" s="5" t="s">
        <v>87</v>
      </c>
      <c r="D10200" s="5" t="s">
        <v>531</v>
      </c>
      <c r="E10200" s="5" t="s">
        <v>172</v>
      </c>
      <c r="F10200" s="6">
        <v>43921</v>
      </c>
      <c r="G10200" s="5" t="s">
        <v>148</v>
      </c>
      <c r="H10200" s="5" t="s">
        <v>208</v>
      </c>
      <c r="I10200">
        <v>43725</v>
      </c>
      <c r="J10200">
        <v>196</v>
      </c>
      <c r="K10200">
        <v>126</v>
      </c>
      <c r="L10200">
        <v>1</v>
      </c>
      <c r="M10200">
        <v>3276</v>
      </c>
      <c r="N10200">
        <v>2414.422</v>
      </c>
      <c r="O10200">
        <v>2414.422</v>
      </c>
      <c r="P10200">
        <v>126</v>
      </c>
      <c r="Q10200">
        <v>26</v>
      </c>
      <c r="R10200">
        <v>861.57799999999997</v>
      </c>
      <c r="S10200">
        <v>2020</v>
      </c>
      <c r="T10200">
        <v>3</v>
      </c>
      <c r="U10200">
        <v>14</v>
      </c>
    </row>
    <row r="10201" spans="1:21" x14ac:dyDescent="0.3">
      <c r="A10201" s="5" t="s">
        <v>168</v>
      </c>
      <c r="B10201" s="5" t="s">
        <v>175</v>
      </c>
      <c r="C10201" s="5" t="s">
        <v>87</v>
      </c>
      <c r="D10201" s="5" t="s">
        <v>531</v>
      </c>
      <c r="E10201" s="5" t="s">
        <v>172</v>
      </c>
      <c r="F10201" s="6">
        <v>43921</v>
      </c>
      <c r="G10201" s="5" t="s">
        <v>148</v>
      </c>
      <c r="H10201" s="5" t="s">
        <v>311</v>
      </c>
      <c r="I10201">
        <v>43725</v>
      </c>
      <c r="J10201">
        <v>196</v>
      </c>
      <c r="K10201">
        <v>130</v>
      </c>
      <c r="L10201">
        <v>1</v>
      </c>
      <c r="M10201">
        <v>3640</v>
      </c>
      <c r="N10201">
        <v>2414.422</v>
      </c>
      <c r="O10201">
        <v>2414.422</v>
      </c>
      <c r="P10201">
        <v>130</v>
      </c>
      <c r="Q10201">
        <v>28</v>
      </c>
      <c r="R10201">
        <v>1225.578</v>
      </c>
      <c r="S10201">
        <v>2020</v>
      </c>
      <c r="T10201">
        <v>3</v>
      </c>
      <c r="U10201">
        <v>14</v>
      </c>
    </row>
    <row r="10202" spans="1:21" x14ac:dyDescent="0.3">
      <c r="A10202" s="5" t="s">
        <v>168</v>
      </c>
      <c r="B10202" s="5" t="s">
        <v>175</v>
      </c>
      <c r="C10202" s="5" t="s">
        <v>87</v>
      </c>
      <c r="D10202" s="5" t="s">
        <v>531</v>
      </c>
      <c r="E10202" s="5" t="s">
        <v>172</v>
      </c>
      <c r="F10202" s="6">
        <v>43921</v>
      </c>
      <c r="G10202" s="5" t="s">
        <v>148</v>
      </c>
      <c r="H10202" s="5" t="s">
        <v>253</v>
      </c>
      <c r="I10202">
        <v>43725</v>
      </c>
      <c r="J10202">
        <v>196</v>
      </c>
      <c r="K10202">
        <v>112.5</v>
      </c>
      <c r="L10202">
        <v>1</v>
      </c>
      <c r="M10202">
        <v>3150</v>
      </c>
      <c r="N10202">
        <v>2414.422</v>
      </c>
      <c r="O10202">
        <v>2414.422</v>
      </c>
      <c r="P10202">
        <v>112.5</v>
      </c>
      <c r="Q10202">
        <v>28</v>
      </c>
      <c r="R10202">
        <v>735.57799999999997</v>
      </c>
      <c r="S10202">
        <v>2020</v>
      </c>
      <c r="T10202">
        <v>3</v>
      </c>
      <c r="U10202">
        <v>14</v>
      </c>
    </row>
    <row r="10203" spans="1:21" x14ac:dyDescent="0.3">
      <c r="A10203" s="5" t="s">
        <v>168</v>
      </c>
      <c r="B10203" s="5" t="s">
        <v>175</v>
      </c>
      <c r="C10203" s="5" t="s">
        <v>87</v>
      </c>
      <c r="D10203" s="5" t="s">
        <v>531</v>
      </c>
      <c r="E10203" s="5" t="s">
        <v>172</v>
      </c>
      <c r="F10203" s="6">
        <v>43921</v>
      </c>
      <c r="G10203" s="5" t="s">
        <v>148</v>
      </c>
      <c r="H10203" s="5" t="s">
        <v>194</v>
      </c>
      <c r="I10203">
        <v>43725</v>
      </c>
      <c r="J10203">
        <v>196</v>
      </c>
      <c r="K10203">
        <v>533</v>
      </c>
      <c r="L10203">
        <v>4</v>
      </c>
      <c r="M10203">
        <v>14924</v>
      </c>
      <c r="N10203">
        <v>9657.6880000000001</v>
      </c>
      <c r="O10203">
        <v>2414.422</v>
      </c>
      <c r="P10203">
        <v>133.25</v>
      </c>
      <c r="Q10203">
        <v>28</v>
      </c>
      <c r="R10203">
        <v>5266.3119999999999</v>
      </c>
      <c r="S10203">
        <v>2020</v>
      </c>
      <c r="T10203">
        <v>3</v>
      </c>
      <c r="U10203">
        <v>14</v>
      </c>
    </row>
    <row r="10204" spans="1:21" x14ac:dyDescent="0.3">
      <c r="A10204" s="5" t="s">
        <v>168</v>
      </c>
      <c r="B10204" s="5" t="s">
        <v>206</v>
      </c>
      <c r="C10204" s="5" t="s">
        <v>114</v>
      </c>
      <c r="D10204" s="5" t="s">
        <v>535</v>
      </c>
      <c r="E10204" s="5" t="s">
        <v>172</v>
      </c>
      <c r="F10204" s="6">
        <v>43921</v>
      </c>
      <c r="G10204" s="5" t="s">
        <v>148</v>
      </c>
      <c r="H10204" s="5" t="s">
        <v>235</v>
      </c>
      <c r="I10204">
        <v>43738</v>
      </c>
      <c r="J10204">
        <v>183</v>
      </c>
      <c r="K10204">
        <v>116.8</v>
      </c>
      <c r="L10204">
        <v>1</v>
      </c>
      <c r="M10204">
        <v>3270.4</v>
      </c>
      <c r="N10204">
        <v>2776.6289999999999</v>
      </c>
      <c r="O10204">
        <v>2776.6289999999999</v>
      </c>
      <c r="P10204">
        <v>116.8</v>
      </c>
      <c r="Q10204">
        <v>28</v>
      </c>
      <c r="R10204">
        <v>493.77100000000002</v>
      </c>
      <c r="S10204">
        <v>2020</v>
      </c>
      <c r="T10204">
        <v>3</v>
      </c>
      <c r="U10204">
        <v>14</v>
      </c>
    </row>
    <row r="10205" spans="1:21" x14ac:dyDescent="0.3">
      <c r="A10205" s="5" t="s">
        <v>168</v>
      </c>
      <c r="B10205" s="5" t="s">
        <v>206</v>
      </c>
      <c r="C10205" s="5" t="s">
        <v>114</v>
      </c>
      <c r="D10205" s="5" t="s">
        <v>535</v>
      </c>
      <c r="E10205" s="5" t="s">
        <v>172</v>
      </c>
      <c r="F10205" s="6">
        <v>43921</v>
      </c>
      <c r="G10205" s="5" t="s">
        <v>148</v>
      </c>
      <c r="H10205" s="5" t="s">
        <v>212</v>
      </c>
      <c r="I10205">
        <v>43738</v>
      </c>
      <c r="J10205">
        <v>183</v>
      </c>
      <c r="K10205">
        <v>110</v>
      </c>
      <c r="L10205">
        <v>1</v>
      </c>
      <c r="M10205">
        <v>2860</v>
      </c>
      <c r="N10205">
        <v>2776.6289999999999</v>
      </c>
      <c r="O10205">
        <v>2776.6289999999999</v>
      </c>
      <c r="P10205">
        <v>110</v>
      </c>
      <c r="Q10205">
        <v>26</v>
      </c>
      <c r="R10205">
        <v>83.370999999999995</v>
      </c>
      <c r="S10205">
        <v>2020</v>
      </c>
      <c r="T10205">
        <v>3</v>
      </c>
      <c r="U10205">
        <v>14</v>
      </c>
    </row>
    <row r="10206" spans="1:21" x14ac:dyDescent="0.3">
      <c r="A10206" s="5" t="s">
        <v>168</v>
      </c>
      <c r="B10206" s="5" t="s">
        <v>206</v>
      </c>
      <c r="C10206" s="5" t="s">
        <v>114</v>
      </c>
      <c r="D10206" s="5" t="s">
        <v>535</v>
      </c>
      <c r="E10206" s="5" t="s">
        <v>172</v>
      </c>
      <c r="F10206" s="6">
        <v>43921</v>
      </c>
      <c r="G10206" s="5" t="s">
        <v>148</v>
      </c>
      <c r="H10206" s="5" t="s">
        <v>208</v>
      </c>
      <c r="I10206">
        <v>43738</v>
      </c>
      <c r="J10206">
        <v>183</v>
      </c>
      <c r="K10206">
        <v>101.2</v>
      </c>
      <c r="L10206">
        <v>1</v>
      </c>
      <c r="M10206">
        <v>2631.2</v>
      </c>
      <c r="N10206">
        <v>2776.6289999999999</v>
      </c>
      <c r="O10206">
        <v>2776.6289999999999</v>
      </c>
      <c r="P10206">
        <v>101.2</v>
      </c>
      <c r="Q10206">
        <v>26</v>
      </c>
      <c r="R10206">
        <v>-145.429</v>
      </c>
      <c r="S10206">
        <v>2020</v>
      </c>
      <c r="T10206">
        <v>3</v>
      </c>
      <c r="U10206">
        <v>14</v>
      </c>
    </row>
    <row r="10207" spans="1:21" x14ac:dyDescent="0.3">
      <c r="A10207" s="5" t="s">
        <v>168</v>
      </c>
      <c r="B10207" s="5" t="s">
        <v>206</v>
      </c>
      <c r="C10207" s="5" t="s">
        <v>114</v>
      </c>
      <c r="D10207" s="5" t="s">
        <v>535</v>
      </c>
      <c r="E10207" s="5" t="s">
        <v>172</v>
      </c>
      <c r="F10207" s="6">
        <v>43921</v>
      </c>
      <c r="G10207" s="5" t="s">
        <v>148</v>
      </c>
      <c r="H10207" s="5" t="s">
        <v>173</v>
      </c>
      <c r="I10207">
        <v>43738</v>
      </c>
      <c r="J10207">
        <v>183</v>
      </c>
      <c r="K10207">
        <v>120</v>
      </c>
      <c r="L10207">
        <v>1</v>
      </c>
      <c r="M10207">
        <v>3120</v>
      </c>
      <c r="N10207">
        <v>2776.6289999999999</v>
      </c>
      <c r="O10207">
        <v>2776.6289999999999</v>
      </c>
      <c r="P10207">
        <v>120</v>
      </c>
      <c r="Q10207">
        <v>26</v>
      </c>
      <c r="R10207">
        <v>343.37099999999998</v>
      </c>
      <c r="S10207">
        <v>2020</v>
      </c>
      <c r="T10207">
        <v>3</v>
      </c>
      <c r="U10207">
        <v>14</v>
      </c>
    </row>
    <row r="10208" spans="1:21" x14ac:dyDescent="0.3">
      <c r="A10208" s="5" t="s">
        <v>168</v>
      </c>
      <c r="B10208" s="5" t="s">
        <v>169</v>
      </c>
      <c r="C10208" s="5" t="s">
        <v>170</v>
      </c>
      <c r="D10208" s="5" t="s">
        <v>540</v>
      </c>
      <c r="E10208" s="5" t="s">
        <v>172</v>
      </c>
      <c r="F10208" s="6">
        <v>43923</v>
      </c>
      <c r="G10208" s="5" t="s">
        <v>148</v>
      </c>
      <c r="H10208" s="5" t="s">
        <v>469</v>
      </c>
      <c r="I10208">
        <v>43739</v>
      </c>
      <c r="J10208">
        <v>184</v>
      </c>
      <c r="K10208">
        <v>7005</v>
      </c>
      <c r="L10208">
        <v>5</v>
      </c>
      <c r="M10208">
        <v>16429.909</v>
      </c>
      <c r="N10208">
        <v>13541.706</v>
      </c>
      <c r="O10208">
        <v>2708.3409999999999</v>
      </c>
      <c r="P10208">
        <v>1401</v>
      </c>
      <c r="Q10208">
        <v>2.3454999999999999</v>
      </c>
      <c r="R10208">
        <v>2888.203</v>
      </c>
      <c r="S10208">
        <v>2020</v>
      </c>
      <c r="T10208">
        <v>4</v>
      </c>
      <c r="U10208">
        <v>14</v>
      </c>
    </row>
    <row r="10209" spans="1:21" x14ac:dyDescent="0.3">
      <c r="A10209" s="5" t="s">
        <v>168</v>
      </c>
      <c r="B10209" s="5" t="s">
        <v>169</v>
      </c>
      <c r="C10209" s="5" t="s">
        <v>170</v>
      </c>
      <c r="D10209" s="5" t="s">
        <v>539</v>
      </c>
      <c r="E10209" s="5" t="s">
        <v>172</v>
      </c>
      <c r="F10209" s="6">
        <v>43923</v>
      </c>
      <c r="G10209" s="5" t="s">
        <v>148</v>
      </c>
      <c r="H10209" s="5" t="s">
        <v>469</v>
      </c>
      <c r="I10209">
        <v>43740</v>
      </c>
      <c r="J10209">
        <v>183</v>
      </c>
      <c r="K10209">
        <v>7005</v>
      </c>
      <c r="L10209">
        <v>50</v>
      </c>
      <c r="M10209">
        <v>164299.09099999999</v>
      </c>
      <c r="N10209">
        <v>162182.274</v>
      </c>
      <c r="O10209">
        <v>3243.645</v>
      </c>
      <c r="P10209">
        <v>140.1</v>
      </c>
      <c r="Q10209">
        <v>23.454499999999999</v>
      </c>
      <c r="R10209">
        <v>2116.817</v>
      </c>
      <c r="S10209">
        <v>2020</v>
      </c>
      <c r="T10209">
        <v>4</v>
      </c>
      <c r="U10209">
        <v>14</v>
      </c>
    </row>
    <row r="10210" spans="1:21" x14ac:dyDescent="0.3">
      <c r="A10210" s="5" t="s">
        <v>168</v>
      </c>
      <c r="B10210" s="5" t="s">
        <v>175</v>
      </c>
      <c r="C10210" s="5" t="s">
        <v>86</v>
      </c>
      <c r="D10210" s="5" t="s">
        <v>500</v>
      </c>
      <c r="E10210" s="5" t="s">
        <v>172</v>
      </c>
      <c r="F10210" s="6">
        <v>43923</v>
      </c>
      <c r="G10210" s="5" t="s">
        <v>148</v>
      </c>
      <c r="H10210" s="5" t="s">
        <v>204</v>
      </c>
      <c r="I10210">
        <v>43732</v>
      </c>
      <c r="J10210">
        <v>191</v>
      </c>
      <c r="K10210">
        <v>204</v>
      </c>
      <c r="L10210">
        <v>2</v>
      </c>
      <c r="M10210">
        <v>5610</v>
      </c>
      <c r="N10210">
        <v>5561.0770000000002</v>
      </c>
      <c r="O10210">
        <v>2780.538</v>
      </c>
      <c r="P10210">
        <v>102</v>
      </c>
      <c r="Q10210">
        <v>27.5</v>
      </c>
      <c r="R10210">
        <v>48.923000000000002</v>
      </c>
      <c r="S10210">
        <v>2020</v>
      </c>
      <c r="T10210">
        <v>4</v>
      </c>
      <c r="U10210">
        <v>14</v>
      </c>
    </row>
    <row r="10211" spans="1:21" x14ac:dyDescent="0.3">
      <c r="A10211" s="5" t="s">
        <v>168</v>
      </c>
      <c r="B10211" s="5" t="s">
        <v>175</v>
      </c>
      <c r="C10211" s="5" t="s">
        <v>86</v>
      </c>
      <c r="D10211" s="5" t="s">
        <v>500</v>
      </c>
      <c r="E10211" s="5" t="s">
        <v>172</v>
      </c>
      <c r="F10211" s="6">
        <v>43923</v>
      </c>
      <c r="G10211" s="5" t="s">
        <v>148</v>
      </c>
      <c r="H10211" s="5" t="s">
        <v>205</v>
      </c>
      <c r="I10211">
        <v>43732</v>
      </c>
      <c r="J10211">
        <v>191</v>
      </c>
      <c r="K10211">
        <v>220</v>
      </c>
      <c r="L10211">
        <v>2</v>
      </c>
      <c r="M10211">
        <v>6050</v>
      </c>
      <c r="N10211">
        <v>5561.0770000000002</v>
      </c>
      <c r="O10211">
        <v>2780.538</v>
      </c>
      <c r="P10211">
        <v>110</v>
      </c>
      <c r="Q10211">
        <v>27.5</v>
      </c>
      <c r="R10211">
        <v>488.923</v>
      </c>
      <c r="S10211">
        <v>2020</v>
      </c>
      <c r="T10211">
        <v>4</v>
      </c>
      <c r="U10211">
        <v>14</v>
      </c>
    </row>
    <row r="10212" spans="1:21" x14ac:dyDescent="0.3">
      <c r="A10212" s="5" t="s">
        <v>168</v>
      </c>
      <c r="B10212" s="5" t="s">
        <v>175</v>
      </c>
      <c r="C10212" s="5" t="s">
        <v>86</v>
      </c>
      <c r="D10212" s="5" t="s">
        <v>500</v>
      </c>
      <c r="E10212" s="5" t="s">
        <v>172</v>
      </c>
      <c r="F10212" s="6">
        <v>43923</v>
      </c>
      <c r="G10212" s="5" t="s">
        <v>148</v>
      </c>
      <c r="H10212" s="5" t="s">
        <v>216</v>
      </c>
      <c r="I10212">
        <v>43732</v>
      </c>
      <c r="J10212">
        <v>191</v>
      </c>
      <c r="K10212">
        <v>230</v>
      </c>
      <c r="L10212">
        <v>2</v>
      </c>
      <c r="M10212">
        <v>6325</v>
      </c>
      <c r="N10212">
        <v>5561.0770000000002</v>
      </c>
      <c r="O10212">
        <v>2780.538</v>
      </c>
      <c r="P10212">
        <v>115</v>
      </c>
      <c r="Q10212">
        <v>27.5</v>
      </c>
      <c r="R10212">
        <v>763.923</v>
      </c>
      <c r="S10212">
        <v>2020</v>
      </c>
      <c r="T10212">
        <v>4</v>
      </c>
      <c r="U10212">
        <v>14</v>
      </c>
    </row>
    <row r="10213" spans="1:21" x14ac:dyDescent="0.3">
      <c r="A10213" s="5" t="s">
        <v>168</v>
      </c>
      <c r="B10213" s="5" t="s">
        <v>175</v>
      </c>
      <c r="C10213" s="5" t="s">
        <v>86</v>
      </c>
      <c r="D10213" s="5" t="s">
        <v>500</v>
      </c>
      <c r="E10213" s="5" t="s">
        <v>172</v>
      </c>
      <c r="F10213" s="6">
        <v>43923</v>
      </c>
      <c r="G10213" s="5" t="s">
        <v>148</v>
      </c>
      <c r="H10213" s="5" t="s">
        <v>222</v>
      </c>
      <c r="I10213">
        <v>43732</v>
      </c>
      <c r="J10213">
        <v>191</v>
      </c>
      <c r="K10213">
        <v>83</v>
      </c>
      <c r="L10213">
        <v>1</v>
      </c>
      <c r="M10213">
        <v>2282.5</v>
      </c>
      <c r="N10213">
        <v>2780.538</v>
      </c>
      <c r="O10213">
        <v>2780.538</v>
      </c>
      <c r="P10213">
        <v>83</v>
      </c>
      <c r="Q10213">
        <v>27.5</v>
      </c>
      <c r="R10213">
        <v>-498.03800000000001</v>
      </c>
      <c r="S10213">
        <v>2020</v>
      </c>
      <c r="T10213">
        <v>4</v>
      </c>
      <c r="U10213">
        <v>14</v>
      </c>
    </row>
    <row r="10214" spans="1:21" x14ac:dyDescent="0.3">
      <c r="A10214" s="5" t="s">
        <v>168</v>
      </c>
      <c r="B10214" s="5" t="s">
        <v>175</v>
      </c>
      <c r="C10214" s="5" t="s">
        <v>86</v>
      </c>
      <c r="D10214" s="5" t="s">
        <v>500</v>
      </c>
      <c r="E10214" s="5" t="s">
        <v>172</v>
      </c>
      <c r="F10214" s="6">
        <v>43923</v>
      </c>
      <c r="G10214" s="5" t="s">
        <v>148</v>
      </c>
      <c r="H10214" s="5" t="s">
        <v>181</v>
      </c>
      <c r="I10214">
        <v>43732</v>
      </c>
      <c r="J10214">
        <v>191</v>
      </c>
      <c r="K10214">
        <v>100</v>
      </c>
      <c r="L10214">
        <v>1</v>
      </c>
      <c r="M10214">
        <v>2750</v>
      </c>
      <c r="N10214">
        <v>2780.538</v>
      </c>
      <c r="O10214">
        <v>2780.538</v>
      </c>
      <c r="P10214">
        <v>100</v>
      </c>
      <c r="Q10214">
        <v>27.5</v>
      </c>
      <c r="R10214">
        <v>-30.538</v>
      </c>
      <c r="S10214">
        <v>2020</v>
      </c>
      <c r="T10214">
        <v>4</v>
      </c>
      <c r="U10214">
        <v>14</v>
      </c>
    </row>
    <row r="10215" spans="1:21" x14ac:dyDescent="0.3">
      <c r="A10215" s="5" t="s">
        <v>168</v>
      </c>
      <c r="B10215" s="5" t="s">
        <v>175</v>
      </c>
      <c r="C10215" s="5" t="s">
        <v>86</v>
      </c>
      <c r="D10215" s="5" t="s">
        <v>500</v>
      </c>
      <c r="E10215" s="5" t="s">
        <v>172</v>
      </c>
      <c r="F10215" s="6">
        <v>43923</v>
      </c>
      <c r="G10215" s="5" t="s">
        <v>148</v>
      </c>
      <c r="H10215" s="5" t="s">
        <v>321</v>
      </c>
      <c r="I10215">
        <v>43732</v>
      </c>
      <c r="J10215">
        <v>191</v>
      </c>
      <c r="K10215">
        <v>240</v>
      </c>
      <c r="L10215">
        <v>2</v>
      </c>
      <c r="M10215">
        <v>6480</v>
      </c>
      <c r="N10215">
        <v>5561.0770000000002</v>
      </c>
      <c r="O10215">
        <v>2780.538</v>
      </c>
      <c r="P10215">
        <v>120</v>
      </c>
      <c r="Q10215">
        <v>27</v>
      </c>
      <c r="R10215">
        <v>918.923</v>
      </c>
      <c r="S10215">
        <v>2020</v>
      </c>
      <c r="T10215">
        <v>4</v>
      </c>
      <c r="U10215">
        <v>14</v>
      </c>
    </row>
    <row r="10216" spans="1:21" x14ac:dyDescent="0.3">
      <c r="A10216" s="5" t="s">
        <v>168</v>
      </c>
      <c r="B10216" s="5" t="s">
        <v>175</v>
      </c>
      <c r="C10216" s="5" t="s">
        <v>86</v>
      </c>
      <c r="D10216" s="5" t="s">
        <v>500</v>
      </c>
      <c r="E10216" s="5" t="s">
        <v>172</v>
      </c>
      <c r="F10216" s="6">
        <v>43923</v>
      </c>
      <c r="G10216" s="5" t="s">
        <v>148</v>
      </c>
      <c r="H10216" s="5" t="s">
        <v>185</v>
      </c>
      <c r="I10216">
        <v>43732</v>
      </c>
      <c r="J10216">
        <v>191</v>
      </c>
      <c r="K10216">
        <v>27.5</v>
      </c>
      <c r="L10216">
        <v>2</v>
      </c>
      <c r="M10216">
        <v>5665</v>
      </c>
      <c r="N10216">
        <v>5561.0770000000002</v>
      </c>
      <c r="O10216">
        <v>2780.538</v>
      </c>
      <c r="P10216">
        <v>13.75</v>
      </c>
      <c r="Q10216">
        <v>206</v>
      </c>
      <c r="R10216">
        <v>103.923</v>
      </c>
      <c r="S10216">
        <v>2020</v>
      </c>
      <c r="T10216">
        <v>4</v>
      </c>
      <c r="U10216">
        <v>14</v>
      </c>
    </row>
    <row r="10217" spans="1:21" x14ac:dyDescent="0.3">
      <c r="A10217" s="5" t="s">
        <v>168</v>
      </c>
      <c r="B10217" s="5" t="s">
        <v>175</v>
      </c>
      <c r="C10217" s="5" t="s">
        <v>86</v>
      </c>
      <c r="D10217" s="5" t="s">
        <v>500</v>
      </c>
      <c r="E10217" s="5" t="s">
        <v>172</v>
      </c>
      <c r="F10217" s="6">
        <v>43923</v>
      </c>
      <c r="G10217" s="5" t="s">
        <v>148</v>
      </c>
      <c r="H10217" s="5" t="s">
        <v>189</v>
      </c>
      <c r="I10217">
        <v>43732</v>
      </c>
      <c r="J10217">
        <v>191</v>
      </c>
      <c r="K10217">
        <v>224</v>
      </c>
      <c r="L10217">
        <v>2</v>
      </c>
      <c r="M10217">
        <v>6160</v>
      </c>
      <c r="N10217">
        <v>5561.0770000000002</v>
      </c>
      <c r="O10217">
        <v>2780.538</v>
      </c>
      <c r="P10217">
        <v>112</v>
      </c>
      <c r="Q10217">
        <v>27.5</v>
      </c>
      <c r="R10217">
        <v>598.923</v>
      </c>
      <c r="S10217">
        <v>2020</v>
      </c>
      <c r="T10217">
        <v>4</v>
      </c>
      <c r="U10217">
        <v>14</v>
      </c>
    </row>
    <row r="10218" spans="1:21" x14ac:dyDescent="0.3">
      <c r="A10218" s="5" t="s">
        <v>168</v>
      </c>
      <c r="B10218" s="5" t="s">
        <v>175</v>
      </c>
      <c r="C10218" s="5" t="s">
        <v>88</v>
      </c>
      <c r="D10218" s="5" t="s">
        <v>540</v>
      </c>
      <c r="E10218" s="5" t="s">
        <v>172</v>
      </c>
      <c r="F10218" s="6">
        <v>43923</v>
      </c>
      <c r="G10218" s="5" t="s">
        <v>148</v>
      </c>
      <c r="H10218" s="5" t="s">
        <v>188</v>
      </c>
      <c r="I10218">
        <v>43739</v>
      </c>
      <c r="J10218">
        <v>184</v>
      </c>
      <c r="K10218">
        <v>466</v>
      </c>
      <c r="L10218">
        <v>4</v>
      </c>
      <c r="M10218">
        <v>12815</v>
      </c>
      <c r="N10218">
        <v>10833.364</v>
      </c>
      <c r="O10218">
        <v>2708.3409999999999</v>
      </c>
      <c r="P10218">
        <v>116.5</v>
      </c>
      <c r="Q10218">
        <v>27.5</v>
      </c>
      <c r="R10218">
        <v>1981.636</v>
      </c>
      <c r="S10218">
        <v>2020</v>
      </c>
      <c r="T10218">
        <v>4</v>
      </c>
      <c r="U10218">
        <v>14</v>
      </c>
    </row>
    <row r="10219" spans="1:21" x14ac:dyDescent="0.3">
      <c r="A10219" s="5" t="s">
        <v>168</v>
      </c>
      <c r="B10219" s="5" t="s">
        <v>175</v>
      </c>
      <c r="C10219" s="5" t="s">
        <v>88</v>
      </c>
      <c r="D10219" s="5" t="s">
        <v>540</v>
      </c>
      <c r="E10219" s="5" t="s">
        <v>172</v>
      </c>
      <c r="F10219" s="6">
        <v>43923</v>
      </c>
      <c r="G10219" s="5" t="s">
        <v>148</v>
      </c>
      <c r="H10219" s="5" t="s">
        <v>187</v>
      </c>
      <c r="I10219">
        <v>43739</v>
      </c>
      <c r="J10219">
        <v>184</v>
      </c>
      <c r="K10219">
        <v>534</v>
      </c>
      <c r="L10219">
        <v>4</v>
      </c>
      <c r="M10219">
        <v>14685</v>
      </c>
      <c r="N10219">
        <v>10833.364</v>
      </c>
      <c r="O10219">
        <v>2708.3409999999999</v>
      </c>
      <c r="P10219">
        <v>133.5</v>
      </c>
      <c r="Q10219">
        <v>27.5</v>
      </c>
      <c r="R10219">
        <v>3851.636</v>
      </c>
      <c r="S10219">
        <v>2020</v>
      </c>
      <c r="T10219">
        <v>4</v>
      </c>
      <c r="U10219">
        <v>14</v>
      </c>
    </row>
    <row r="10220" spans="1:21" x14ac:dyDescent="0.3">
      <c r="A10220" s="5" t="s">
        <v>168</v>
      </c>
      <c r="B10220" s="5" t="s">
        <v>175</v>
      </c>
      <c r="C10220" s="5" t="s">
        <v>88</v>
      </c>
      <c r="D10220" s="5" t="s">
        <v>540</v>
      </c>
      <c r="E10220" s="5" t="s">
        <v>172</v>
      </c>
      <c r="F10220" s="6">
        <v>43923</v>
      </c>
      <c r="G10220" s="5" t="s">
        <v>148</v>
      </c>
      <c r="H10220" s="5" t="s">
        <v>184</v>
      </c>
      <c r="I10220">
        <v>43739</v>
      </c>
      <c r="J10220">
        <v>184</v>
      </c>
      <c r="K10220">
        <v>1236</v>
      </c>
      <c r="L10220">
        <v>10</v>
      </c>
      <c r="M10220">
        <v>32136</v>
      </c>
      <c r="N10220">
        <v>27083.411</v>
      </c>
      <c r="O10220">
        <v>2708.3409999999999</v>
      </c>
      <c r="P10220">
        <v>123.6</v>
      </c>
      <c r="Q10220">
        <v>26</v>
      </c>
      <c r="R10220">
        <v>5052.5889999999999</v>
      </c>
      <c r="S10220">
        <v>2020</v>
      </c>
      <c r="T10220">
        <v>4</v>
      </c>
      <c r="U10220">
        <v>14</v>
      </c>
    </row>
    <row r="10221" spans="1:21" x14ac:dyDescent="0.3">
      <c r="A10221" s="5" t="s">
        <v>168</v>
      </c>
      <c r="B10221" s="5" t="s">
        <v>175</v>
      </c>
      <c r="C10221" s="5" t="s">
        <v>88</v>
      </c>
      <c r="D10221" s="5" t="s">
        <v>540</v>
      </c>
      <c r="E10221" s="5" t="s">
        <v>172</v>
      </c>
      <c r="F10221" s="6">
        <v>43923</v>
      </c>
      <c r="G10221" s="5" t="s">
        <v>148</v>
      </c>
      <c r="H10221" s="5" t="s">
        <v>190</v>
      </c>
      <c r="I10221">
        <v>43739</v>
      </c>
      <c r="J10221">
        <v>184</v>
      </c>
      <c r="K10221">
        <v>124</v>
      </c>
      <c r="L10221">
        <v>1</v>
      </c>
      <c r="M10221">
        <v>3410</v>
      </c>
      <c r="N10221">
        <v>2708.3409999999999</v>
      </c>
      <c r="O10221">
        <v>2708.3409999999999</v>
      </c>
      <c r="P10221">
        <v>124</v>
      </c>
      <c r="Q10221">
        <v>27.5</v>
      </c>
      <c r="R10221">
        <v>701.65899999999999</v>
      </c>
      <c r="S10221">
        <v>2020</v>
      </c>
      <c r="T10221">
        <v>4</v>
      </c>
      <c r="U10221">
        <v>14</v>
      </c>
    </row>
    <row r="10222" spans="1:21" x14ac:dyDescent="0.3">
      <c r="A10222" s="5" t="s">
        <v>168</v>
      </c>
      <c r="B10222" s="5" t="s">
        <v>175</v>
      </c>
      <c r="C10222" s="5" t="s">
        <v>88</v>
      </c>
      <c r="D10222" s="5" t="s">
        <v>540</v>
      </c>
      <c r="E10222" s="5" t="s">
        <v>172</v>
      </c>
      <c r="F10222" s="6">
        <v>43923</v>
      </c>
      <c r="G10222" s="5" t="s">
        <v>148</v>
      </c>
      <c r="H10222" s="5" t="s">
        <v>202</v>
      </c>
      <c r="I10222">
        <v>43739</v>
      </c>
      <c r="J10222">
        <v>184</v>
      </c>
      <c r="K10222">
        <v>430</v>
      </c>
      <c r="L10222">
        <v>4</v>
      </c>
      <c r="M10222">
        <v>11825</v>
      </c>
      <c r="N10222">
        <v>10833.364</v>
      </c>
      <c r="O10222">
        <v>2708.3409999999999</v>
      </c>
      <c r="P10222">
        <v>107.5</v>
      </c>
      <c r="Q10222">
        <v>27.5</v>
      </c>
      <c r="R10222">
        <v>991.63599999999997</v>
      </c>
      <c r="S10222">
        <v>2020</v>
      </c>
      <c r="T10222">
        <v>4</v>
      </c>
      <c r="U10222">
        <v>14</v>
      </c>
    </row>
    <row r="10223" spans="1:21" x14ac:dyDescent="0.3">
      <c r="A10223" s="5" t="s">
        <v>168</v>
      </c>
      <c r="B10223" s="5" t="s">
        <v>175</v>
      </c>
      <c r="C10223" s="5" t="s">
        <v>88</v>
      </c>
      <c r="D10223" s="5" t="s">
        <v>540</v>
      </c>
      <c r="E10223" s="5" t="s">
        <v>172</v>
      </c>
      <c r="F10223" s="6">
        <v>43923</v>
      </c>
      <c r="G10223" s="5" t="s">
        <v>148</v>
      </c>
      <c r="H10223" s="5" t="s">
        <v>498</v>
      </c>
      <c r="I10223">
        <v>43739</v>
      </c>
      <c r="J10223">
        <v>184</v>
      </c>
      <c r="K10223">
        <v>350</v>
      </c>
      <c r="L10223">
        <v>3</v>
      </c>
      <c r="M10223">
        <v>9625</v>
      </c>
      <c r="N10223">
        <v>8125.0230000000001</v>
      </c>
      <c r="O10223">
        <v>2708.3409999999999</v>
      </c>
      <c r="P10223">
        <v>116.66666666666667</v>
      </c>
      <c r="Q10223">
        <v>27.5</v>
      </c>
      <c r="R10223">
        <v>1499.9770000000001</v>
      </c>
      <c r="S10223">
        <v>2020</v>
      </c>
      <c r="T10223">
        <v>4</v>
      </c>
      <c r="U10223">
        <v>14</v>
      </c>
    </row>
    <row r="10224" spans="1:21" x14ac:dyDescent="0.3">
      <c r="A10224" s="5" t="s">
        <v>168</v>
      </c>
      <c r="B10224" s="5" t="s">
        <v>175</v>
      </c>
      <c r="C10224" s="5" t="s">
        <v>88</v>
      </c>
      <c r="D10224" s="5" t="s">
        <v>540</v>
      </c>
      <c r="E10224" s="5" t="s">
        <v>172</v>
      </c>
      <c r="F10224" s="6">
        <v>43923</v>
      </c>
      <c r="G10224" s="5" t="s">
        <v>148</v>
      </c>
      <c r="H10224" s="5" t="s">
        <v>190</v>
      </c>
      <c r="I10224">
        <v>43739</v>
      </c>
      <c r="J10224">
        <v>184</v>
      </c>
      <c r="K10224">
        <v>108</v>
      </c>
      <c r="L10224">
        <v>1</v>
      </c>
      <c r="M10224">
        <v>2970</v>
      </c>
      <c r="N10224">
        <v>2708.3409999999999</v>
      </c>
      <c r="O10224">
        <v>2708.3409999999999</v>
      </c>
      <c r="P10224">
        <v>108</v>
      </c>
      <c r="Q10224">
        <v>27.5</v>
      </c>
      <c r="R10224">
        <v>261.65899999999999</v>
      </c>
      <c r="S10224">
        <v>2020</v>
      </c>
      <c r="T10224">
        <v>4</v>
      </c>
      <c r="U10224">
        <v>14</v>
      </c>
    </row>
    <row r="10225" spans="1:21" x14ac:dyDescent="0.3">
      <c r="A10225" s="5" t="s">
        <v>168</v>
      </c>
      <c r="B10225" s="5" t="s">
        <v>175</v>
      </c>
      <c r="C10225" s="5" t="s">
        <v>88</v>
      </c>
      <c r="D10225" s="5" t="s">
        <v>540</v>
      </c>
      <c r="E10225" s="5" t="s">
        <v>172</v>
      </c>
      <c r="F10225" s="6">
        <v>43923</v>
      </c>
      <c r="G10225" s="5" t="s">
        <v>148</v>
      </c>
      <c r="H10225" s="5" t="s">
        <v>190</v>
      </c>
      <c r="I10225">
        <v>43739</v>
      </c>
      <c r="J10225">
        <v>184</v>
      </c>
      <c r="K10225">
        <v>106</v>
      </c>
      <c r="L10225">
        <v>1</v>
      </c>
      <c r="M10225">
        <v>2915</v>
      </c>
      <c r="N10225">
        <v>2708.3409999999999</v>
      </c>
      <c r="O10225">
        <v>2708.3409999999999</v>
      </c>
      <c r="P10225">
        <v>106</v>
      </c>
      <c r="Q10225">
        <v>27.5</v>
      </c>
      <c r="R10225">
        <v>206.65899999999999</v>
      </c>
      <c r="S10225">
        <v>2020</v>
      </c>
      <c r="T10225">
        <v>4</v>
      </c>
      <c r="U10225">
        <v>14</v>
      </c>
    </row>
    <row r="10226" spans="1:21" x14ac:dyDescent="0.3">
      <c r="A10226" s="5" t="s">
        <v>168</v>
      </c>
      <c r="B10226" s="5" t="s">
        <v>175</v>
      </c>
      <c r="C10226" s="5" t="s">
        <v>88</v>
      </c>
      <c r="D10226" s="5" t="s">
        <v>540</v>
      </c>
      <c r="E10226" s="5" t="s">
        <v>172</v>
      </c>
      <c r="F10226" s="6">
        <v>43923</v>
      </c>
      <c r="G10226" s="5" t="s">
        <v>148</v>
      </c>
      <c r="H10226" s="5" t="s">
        <v>269</v>
      </c>
      <c r="I10226">
        <v>43739</v>
      </c>
      <c r="J10226">
        <v>184</v>
      </c>
      <c r="K10226">
        <v>120</v>
      </c>
      <c r="L10226">
        <v>1</v>
      </c>
      <c r="M10226">
        <v>3240</v>
      </c>
      <c r="N10226">
        <v>2708.3409999999999</v>
      </c>
      <c r="O10226">
        <v>2708.3409999999999</v>
      </c>
      <c r="P10226">
        <v>120</v>
      </c>
      <c r="Q10226">
        <v>27</v>
      </c>
      <c r="R10226">
        <v>531.65899999999999</v>
      </c>
      <c r="S10226">
        <v>2020</v>
      </c>
      <c r="T10226">
        <v>4</v>
      </c>
      <c r="U10226">
        <v>14</v>
      </c>
    </row>
    <row r="10227" spans="1:21" x14ac:dyDescent="0.3">
      <c r="A10227" s="5" t="s">
        <v>168</v>
      </c>
      <c r="B10227" s="5" t="s">
        <v>206</v>
      </c>
      <c r="C10227" s="5" t="s">
        <v>107</v>
      </c>
      <c r="D10227" s="5" t="s">
        <v>527</v>
      </c>
      <c r="E10227" s="5" t="s">
        <v>172</v>
      </c>
      <c r="F10227" s="6">
        <v>43924</v>
      </c>
      <c r="G10227" s="5" t="s">
        <v>148</v>
      </c>
      <c r="H10227" s="5" t="s">
        <v>202</v>
      </c>
      <c r="I10227">
        <v>43745</v>
      </c>
      <c r="J10227">
        <v>179</v>
      </c>
      <c r="K10227">
        <v>1044</v>
      </c>
      <c r="L10227">
        <v>10</v>
      </c>
      <c r="M10227">
        <v>28710</v>
      </c>
      <c r="N10227">
        <v>25670.178</v>
      </c>
      <c r="O10227">
        <v>2567.018</v>
      </c>
      <c r="P10227">
        <v>104.4</v>
      </c>
      <c r="Q10227">
        <v>27.5</v>
      </c>
      <c r="R10227">
        <v>3039.8220000000001</v>
      </c>
      <c r="S10227">
        <v>2020</v>
      </c>
      <c r="T10227">
        <v>4</v>
      </c>
      <c r="U10227">
        <v>14</v>
      </c>
    </row>
    <row r="10228" spans="1:21" x14ac:dyDescent="0.3">
      <c r="A10228" s="5" t="s">
        <v>168</v>
      </c>
      <c r="B10228" s="5" t="s">
        <v>206</v>
      </c>
      <c r="C10228" s="5" t="s">
        <v>107</v>
      </c>
      <c r="D10228" s="5" t="s">
        <v>527</v>
      </c>
      <c r="E10228" s="5" t="s">
        <v>172</v>
      </c>
      <c r="F10228" s="6">
        <v>43924</v>
      </c>
      <c r="G10228" s="5" t="s">
        <v>148</v>
      </c>
      <c r="H10228" s="5" t="s">
        <v>205</v>
      </c>
      <c r="I10228">
        <v>43745</v>
      </c>
      <c r="J10228">
        <v>179</v>
      </c>
      <c r="K10228">
        <v>336</v>
      </c>
      <c r="L10228">
        <v>3</v>
      </c>
      <c r="M10228">
        <v>9240</v>
      </c>
      <c r="N10228">
        <v>7701.0540000000001</v>
      </c>
      <c r="O10228">
        <v>2567.018</v>
      </c>
      <c r="P10228">
        <v>112</v>
      </c>
      <c r="Q10228">
        <v>27.5</v>
      </c>
      <c r="R10228">
        <v>1538.9459999999999</v>
      </c>
      <c r="S10228">
        <v>2020</v>
      </c>
      <c r="T10228">
        <v>4</v>
      </c>
      <c r="U10228">
        <v>14</v>
      </c>
    </row>
    <row r="10229" spans="1:21" x14ac:dyDescent="0.3">
      <c r="A10229" s="5" t="s">
        <v>168</v>
      </c>
      <c r="B10229" s="5" t="s">
        <v>206</v>
      </c>
      <c r="C10229" s="5" t="s">
        <v>107</v>
      </c>
      <c r="D10229" s="5" t="s">
        <v>527</v>
      </c>
      <c r="E10229" s="5" t="s">
        <v>172</v>
      </c>
      <c r="F10229" s="6">
        <v>43924</v>
      </c>
      <c r="G10229" s="5" t="s">
        <v>148</v>
      </c>
      <c r="H10229" s="5" t="s">
        <v>222</v>
      </c>
      <c r="I10229">
        <v>43745</v>
      </c>
      <c r="J10229">
        <v>179</v>
      </c>
      <c r="K10229">
        <v>90</v>
      </c>
      <c r="L10229">
        <v>1</v>
      </c>
      <c r="M10229">
        <v>2475</v>
      </c>
      <c r="N10229">
        <v>2567.018</v>
      </c>
      <c r="O10229">
        <v>2567.018</v>
      </c>
      <c r="P10229">
        <v>90</v>
      </c>
      <c r="Q10229">
        <v>27.5</v>
      </c>
      <c r="R10229">
        <v>-92.018000000000001</v>
      </c>
      <c r="S10229">
        <v>2020</v>
      </c>
      <c r="T10229">
        <v>4</v>
      </c>
      <c r="U10229">
        <v>14</v>
      </c>
    </row>
    <row r="10230" spans="1:21" x14ac:dyDescent="0.3">
      <c r="A10230" s="5" t="s">
        <v>168</v>
      </c>
      <c r="B10230" s="5" t="s">
        <v>206</v>
      </c>
      <c r="C10230" s="5" t="s">
        <v>107</v>
      </c>
      <c r="D10230" s="5" t="s">
        <v>527</v>
      </c>
      <c r="E10230" s="5" t="s">
        <v>172</v>
      </c>
      <c r="F10230" s="6">
        <v>43924</v>
      </c>
      <c r="G10230" s="5" t="s">
        <v>148</v>
      </c>
      <c r="H10230" s="5" t="s">
        <v>217</v>
      </c>
      <c r="I10230">
        <v>43745</v>
      </c>
      <c r="J10230">
        <v>179</v>
      </c>
      <c r="K10230">
        <v>790</v>
      </c>
      <c r="L10230">
        <v>6</v>
      </c>
      <c r="M10230">
        <v>21725</v>
      </c>
      <c r="N10230">
        <v>15402.107</v>
      </c>
      <c r="O10230">
        <v>2567.018</v>
      </c>
      <c r="P10230">
        <v>131.66666666666666</v>
      </c>
      <c r="Q10230">
        <v>27.5</v>
      </c>
      <c r="R10230">
        <v>6322.893</v>
      </c>
      <c r="S10230">
        <v>2020</v>
      </c>
      <c r="T10230">
        <v>4</v>
      </c>
      <c r="U10230">
        <v>14</v>
      </c>
    </row>
    <row r="10231" spans="1:21" x14ac:dyDescent="0.3">
      <c r="A10231" s="5" t="s">
        <v>168</v>
      </c>
      <c r="B10231" s="5" t="s">
        <v>206</v>
      </c>
      <c r="C10231" s="5" t="s">
        <v>107</v>
      </c>
      <c r="D10231" s="5" t="s">
        <v>527</v>
      </c>
      <c r="E10231" s="5" t="s">
        <v>172</v>
      </c>
      <c r="F10231" s="6">
        <v>43924</v>
      </c>
      <c r="G10231" s="5" t="s">
        <v>148</v>
      </c>
      <c r="H10231" s="5" t="s">
        <v>238</v>
      </c>
      <c r="I10231">
        <v>43745</v>
      </c>
      <c r="J10231">
        <v>179</v>
      </c>
      <c r="K10231">
        <v>254</v>
      </c>
      <c r="L10231">
        <v>2</v>
      </c>
      <c r="M10231">
        <v>6985</v>
      </c>
      <c r="N10231">
        <v>5134.0360000000001</v>
      </c>
      <c r="O10231">
        <v>2567.018</v>
      </c>
      <c r="P10231">
        <v>127</v>
      </c>
      <c r="Q10231">
        <v>27.5</v>
      </c>
      <c r="R10231">
        <v>1850.9639999999999</v>
      </c>
      <c r="S10231">
        <v>2020</v>
      </c>
      <c r="T10231">
        <v>4</v>
      </c>
      <c r="U10231">
        <v>14</v>
      </c>
    </row>
    <row r="10232" spans="1:21" x14ac:dyDescent="0.3">
      <c r="A10232" s="5" t="s">
        <v>168</v>
      </c>
      <c r="B10232" s="5" t="s">
        <v>206</v>
      </c>
      <c r="C10232" s="5" t="s">
        <v>107</v>
      </c>
      <c r="D10232" s="5" t="s">
        <v>527</v>
      </c>
      <c r="E10232" s="5" t="s">
        <v>172</v>
      </c>
      <c r="F10232" s="6">
        <v>43924</v>
      </c>
      <c r="G10232" s="5" t="s">
        <v>148</v>
      </c>
      <c r="H10232" s="5" t="s">
        <v>184</v>
      </c>
      <c r="I10232">
        <v>43745</v>
      </c>
      <c r="J10232">
        <v>179</v>
      </c>
      <c r="K10232">
        <v>3696</v>
      </c>
      <c r="L10232">
        <v>30</v>
      </c>
      <c r="M10232">
        <v>96096</v>
      </c>
      <c r="N10232">
        <v>77010.535000000003</v>
      </c>
      <c r="O10232">
        <v>2567.018</v>
      </c>
      <c r="P10232">
        <v>123.2</v>
      </c>
      <c r="Q10232">
        <v>26</v>
      </c>
      <c r="R10232">
        <v>19085.465</v>
      </c>
      <c r="S10232">
        <v>2020</v>
      </c>
      <c r="T10232">
        <v>4</v>
      </c>
      <c r="U10232">
        <v>14</v>
      </c>
    </row>
    <row r="10233" spans="1:21" x14ac:dyDescent="0.3">
      <c r="A10233" s="5" t="s">
        <v>168</v>
      </c>
      <c r="B10233" s="5" t="s">
        <v>206</v>
      </c>
      <c r="C10233" s="5" t="s">
        <v>107</v>
      </c>
      <c r="D10233" s="5" t="s">
        <v>527</v>
      </c>
      <c r="E10233" s="5" t="s">
        <v>172</v>
      </c>
      <c r="F10233" s="6">
        <v>43924</v>
      </c>
      <c r="G10233" s="5" t="s">
        <v>148</v>
      </c>
      <c r="H10233" s="5" t="s">
        <v>185</v>
      </c>
      <c r="I10233">
        <v>43745</v>
      </c>
      <c r="J10233">
        <v>179</v>
      </c>
      <c r="K10233">
        <v>312</v>
      </c>
      <c r="L10233">
        <v>3</v>
      </c>
      <c r="M10233">
        <v>8580</v>
      </c>
      <c r="N10233">
        <v>7701.0540000000001</v>
      </c>
      <c r="O10233">
        <v>2567.018</v>
      </c>
      <c r="P10233">
        <v>104</v>
      </c>
      <c r="Q10233">
        <v>27.5</v>
      </c>
      <c r="R10233">
        <v>878.94600000000003</v>
      </c>
      <c r="S10233">
        <v>2020</v>
      </c>
      <c r="T10233">
        <v>4</v>
      </c>
      <c r="U10233">
        <v>14</v>
      </c>
    </row>
    <row r="10234" spans="1:21" x14ac:dyDescent="0.3">
      <c r="A10234" s="5" t="s">
        <v>168</v>
      </c>
      <c r="B10234" s="5" t="s">
        <v>206</v>
      </c>
      <c r="C10234" s="5" t="s">
        <v>107</v>
      </c>
      <c r="D10234" s="5" t="s">
        <v>527</v>
      </c>
      <c r="E10234" s="5" t="s">
        <v>172</v>
      </c>
      <c r="F10234" s="6">
        <v>43924</v>
      </c>
      <c r="G10234" s="5" t="s">
        <v>148</v>
      </c>
      <c r="H10234" s="5" t="s">
        <v>186</v>
      </c>
      <c r="I10234">
        <v>43745</v>
      </c>
      <c r="J10234">
        <v>179</v>
      </c>
      <c r="K10234">
        <v>90</v>
      </c>
      <c r="L10234">
        <v>1</v>
      </c>
      <c r="M10234">
        <v>2475</v>
      </c>
      <c r="N10234">
        <v>2567.018</v>
      </c>
      <c r="O10234">
        <v>2567.018</v>
      </c>
      <c r="P10234">
        <v>90</v>
      </c>
      <c r="Q10234">
        <v>27.5</v>
      </c>
      <c r="R10234">
        <v>-92.018000000000001</v>
      </c>
      <c r="S10234">
        <v>2020</v>
      </c>
      <c r="T10234">
        <v>4</v>
      </c>
      <c r="U10234">
        <v>14</v>
      </c>
    </row>
    <row r="10235" spans="1:21" x14ac:dyDescent="0.3">
      <c r="A10235" s="5" t="s">
        <v>168</v>
      </c>
      <c r="B10235" s="5" t="s">
        <v>206</v>
      </c>
      <c r="C10235" s="5" t="s">
        <v>107</v>
      </c>
      <c r="D10235" s="5" t="s">
        <v>527</v>
      </c>
      <c r="E10235" s="5" t="s">
        <v>172</v>
      </c>
      <c r="F10235" s="6">
        <v>43924</v>
      </c>
      <c r="G10235" s="5" t="s">
        <v>148</v>
      </c>
      <c r="H10235" s="5" t="s">
        <v>284</v>
      </c>
      <c r="I10235">
        <v>43745</v>
      </c>
      <c r="J10235">
        <v>179</v>
      </c>
      <c r="K10235">
        <v>254</v>
      </c>
      <c r="L10235">
        <v>2</v>
      </c>
      <c r="M10235">
        <v>6985</v>
      </c>
      <c r="N10235">
        <v>5134.0360000000001</v>
      </c>
      <c r="O10235">
        <v>2567.018</v>
      </c>
      <c r="P10235">
        <v>127</v>
      </c>
      <c r="Q10235">
        <v>27.5</v>
      </c>
      <c r="R10235">
        <v>1850.9639999999999</v>
      </c>
      <c r="S10235">
        <v>2020</v>
      </c>
      <c r="T10235">
        <v>4</v>
      </c>
      <c r="U10235">
        <v>14</v>
      </c>
    </row>
    <row r="10236" spans="1:21" x14ac:dyDescent="0.3">
      <c r="A10236" s="5" t="s">
        <v>168</v>
      </c>
      <c r="B10236" s="5" t="s">
        <v>206</v>
      </c>
      <c r="C10236" s="5" t="s">
        <v>107</v>
      </c>
      <c r="D10236" s="5" t="s">
        <v>527</v>
      </c>
      <c r="E10236" s="5" t="s">
        <v>172</v>
      </c>
      <c r="F10236" s="6">
        <v>43924</v>
      </c>
      <c r="G10236" s="5" t="s">
        <v>148</v>
      </c>
      <c r="H10236" s="5" t="s">
        <v>308</v>
      </c>
      <c r="I10236">
        <v>43745</v>
      </c>
      <c r="J10236">
        <v>179</v>
      </c>
      <c r="K10236">
        <v>128</v>
      </c>
      <c r="L10236">
        <v>1</v>
      </c>
      <c r="M10236">
        <v>3520</v>
      </c>
      <c r="N10236">
        <v>2567.018</v>
      </c>
      <c r="O10236">
        <v>2567.018</v>
      </c>
      <c r="P10236">
        <v>128</v>
      </c>
      <c r="Q10236">
        <v>27.5</v>
      </c>
      <c r="R10236">
        <v>952.98199999999997</v>
      </c>
      <c r="S10236">
        <v>2020</v>
      </c>
      <c r="T10236">
        <v>4</v>
      </c>
      <c r="U10236">
        <v>14</v>
      </c>
    </row>
    <row r="10237" spans="1:21" x14ac:dyDescent="0.3">
      <c r="A10237" s="5" t="s">
        <v>168</v>
      </c>
      <c r="B10237" s="5" t="s">
        <v>206</v>
      </c>
      <c r="C10237" s="5" t="s">
        <v>107</v>
      </c>
      <c r="D10237" s="5" t="s">
        <v>527</v>
      </c>
      <c r="E10237" s="5" t="s">
        <v>172</v>
      </c>
      <c r="F10237" s="6">
        <v>43924</v>
      </c>
      <c r="G10237" s="5" t="s">
        <v>148</v>
      </c>
      <c r="H10237" s="5" t="s">
        <v>190</v>
      </c>
      <c r="I10237">
        <v>43745</v>
      </c>
      <c r="J10237">
        <v>179</v>
      </c>
      <c r="K10237">
        <v>128</v>
      </c>
      <c r="L10237">
        <v>1</v>
      </c>
      <c r="M10237">
        <v>3520</v>
      </c>
      <c r="N10237">
        <v>2567.018</v>
      </c>
      <c r="O10237">
        <v>2567.018</v>
      </c>
      <c r="P10237">
        <v>128</v>
      </c>
      <c r="Q10237">
        <v>27.5</v>
      </c>
      <c r="R10237">
        <v>952.98199999999997</v>
      </c>
      <c r="S10237">
        <v>2020</v>
      </c>
      <c r="T10237">
        <v>4</v>
      </c>
      <c r="U10237">
        <v>14</v>
      </c>
    </row>
    <row r="10238" spans="1:21" x14ac:dyDescent="0.3">
      <c r="A10238" s="5" t="s">
        <v>168</v>
      </c>
      <c r="B10238" s="5" t="s">
        <v>206</v>
      </c>
      <c r="C10238" s="5" t="s">
        <v>107</v>
      </c>
      <c r="D10238" s="5" t="s">
        <v>527</v>
      </c>
      <c r="E10238" s="5" t="s">
        <v>172</v>
      </c>
      <c r="F10238" s="6">
        <v>43924</v>
      </c>
      <c r="G10238" s="5" t="s">
        <v>148</v>
      </c>
      <c r="H10238" s="5" t="s">
        <v>226</v>
      </c>
      <c r="I10238">
        <v>43745</v>
      </c>
      <c r="J10238">
        <v>179</v>
      </c>
      <c r="K10238">
        <v>318</v>
      </c>
      <c r="L10238">
        <v>3</v>
      </c>
      <c r="M10238">
        <v>8745</v>
      </c>
      <c r="N10238">
        <v>7701.0540000000001</v>
      </c>
      <c r="O10238">
        <v>2567.018</v>
      </c>
      <c r="P10238">
        <v>106</v>
      </c>
      <c r="Q10238">
        <v>27.5</v>
      </c>
      <c r="R10238">
        <v>1043.9459999999999</v>
      </c>
      <c r="S10238">
        <v>2020</v>
      </c>
      <c r="T10238">
        <v>4</v>
      </c>
      <c r="U10238">
        <v>14</v>
      </c>
    </row>
    <row r="10239" spans="1:21" x14ac:dyDescent="0.3">
      <c r="A10239" s="5" t="s">
        <v>168</v>
      </c>
      <c r="B10239" s="5" t="s">
        <v>206</v>
      </c>
      <c r="C10239" s="5" t="s">
        <v>107</v>
      </c>
      <c r="D10239" s="5" t="s">
        <v>527</v>
      </c>
      <c r="E10239" s="5" t="s">
        <v>172</v>
      </c>
      <c r="F10239" s="6">
        <v>43924</v>
      </c>
      <c r="G10239" s="5" t="s">
        <v>148</v>
      </c>
      <c r="H10239" s="5" t="s">
        <v>191</v>
      </c>
      <c r="I10239">
        <v>43745</v>
      </c>
      <c r="J10239">
        <v>179</v>
      </c>
      <c r="K10239">
        <v>387</v>
      </c>
      <c r="L10239">
        <v>3</v>
      </c>
      <c r="M10239">
        <v>10642.5</v>
      </c>
      <c r="N10239">
        <v>7701.0540000000001</v>
      </c>
      <c r="O10239">
        <v>2567.018</v>
      </c>
      <c r="P10239">
        <v>129</v>
      </c>
      <c r="Q10239">
        <v>27.5</v>
      </c>
      <c r="R10239">
        <v>2941.4459999999999</v>
      </c>
      <c r="S10239">
        <v>2020</v>
      </c>
      <c r="T10239">
        <v>4</v>
      </c>
      <c r="U10239">
        <v>14</v>
      </c>
    </row>
    <row r="10240" spans="1:21" x14ac:dyDescent="0.3">
      <c r="A10240" s="5" t="s">
        <v>168</v>
      </c>
      <c r="B10240" s="5" t="s">
        <v>206</v>
      </c>
      <c r="C10240" s="5" t="s">
        <v>107</v>
      </c>
      <c r="D10240" s="5" t="s">
        <v>527</v>
      </c>
      <c r="E10240" s="5" t="s">
        <v>172</v>
      </c>
      <c r="F10240" s="6">
        <v>43924</v>
      </c>
      <c r="G10240" s="5" t="s">
        <v>148</v>
      </c>
      <c r="H10240" s="5" t="s">
        <v>187</v>
      </c>
      <c r="I10240">
        <v>43745</v>
      </c>
      <c r="J10240">
        <v>179</v>
      </c>
      <c r="K10240">
        <v>471</v>
      </c>
      <c r="L10240">
        <v>4</v>
      </c>
      <c r="M10240">
        <v>12952.5</v>
      </c>
      <c r="N10240">
        <v>10268.071</v>
      </c>
      <c r="O10240">
        <v>2567.018</v>
      </c>
      <c r="P10240">
        <v>117.75</v>
      </c>
      <c r="Q10240">
        <v>27.5</v>
      </c>
      <c r="R10240">
        <v>2684.4290000000001</v>
      </c>
      <c r="S10240">
        <v>2020</v>
      </c>
      <c r="T10240">
        <v>4</v>
      </c>
      <c r="U10240">
        <v>14</v>
      </c>
    </row>
    <row r="10241" spans="1:21" x14ac:dyDescent="0.3">
      <c r="A10241" s="5" t="s">
        <v>168</v>
      </c>
      <c r="B10241" s="5" t="s">
        <v>206</v>
      </c>
      <c r="C10241" s="5" t="s">
        <v>107</v>
      </c>
      <c r="D10241" s="5" t="s">
        <v>527</v>
      </c>
      <c r="E10241" s="5" t="s">
        <v>172</v>
      </c>
      <c r="F10241" s="6">
        <v>43924</v>
      </c>
      <c r="G10241" s="5" t="s">
        <v>148</v>
      </c>
      <c r="H10241" s="5" t="s">
        <v>203</v>
      </c>
      <c r="I10241">
        <v>43745</v>
      </c>
      <c r="J10241">
        <v>179</v>
      </c>
      <c r="K10241">
        <v>342</v>
      </c>
      <c r="L10241">
        <v>3</v>
      </c>
      <c r="M10241">
        <v>9405</v>
      </c>
      <c r="N10241">
        <v>7701.0540000000001</v>
      </c>
      <c r="O10241">
        <v>2567.018</v>
      </c>
      <c r="P10241">
        <v>114</v>
      </c>
      <c r="Q10241">
        <v>27.5</v>
      </c>
      <c r="R10241">
        <v>1703.9459999999999</v>
      </c>
      <c r="S10241">
        <v>2020</v>
      </c>
      <c r="T10241">
        <v>4</v>
      </c>
      <c r="U10241">
        <v>14</v>
      </c>
    </row>
    <row r="10242" spans="1:21" x14ac:dyDescent="0.3">
      <c r="A10242" s="5" t="s">
        <v>168</v>
      </c>
      <c r="B10242" s="5" t="s">
        <v>206</v>
      </c>
      <c r="C10242" s="5" t="s">
        <v>107</v>
      </c>
      <c r="D10242" s="5" t="s">
        <v>527</v>
      </c>
      <c r="E10242" s="5" t="s">
        <v>172</v>
      </c>
      <c r="F10242" s="6">
        <v>43924</v>
      </c>
      <c r="G10242" s="5" t="s">
        <v>148</v>
      </c>
      <c r="H10242" s="5" t="s">
        <v>220</v>
      </c>
      <c r="I10242">
        <v>43745</v>
      </c>
      <c r="J10242">
        <v>179</v>
      </c>
      <c r="K10242">
        <v>126</v>
      </c>
      <c r="L10242">
        <v>1</v>
      </c>
      <c r="M10242">
        <v>3465</v>
      </c>
      <c r="N10242">
        <v>2567.018</v>
      </c>
      <c r="O10242">
        <v>2567.018</v>
      </c>
      <c r="P10242">
        <v>126</v>
      </c>
      <c r="Q10242">
        <v>27.5</v>
      </c>
      <c r="R10242">
        <v>897.98199999999997</v>
      </c>
      <c r="S10242">
        <v>2020</v>
      </c>
      <c r="T10242">
        <v>4</v>
      </c>
      <c r="U10242">
        <v>14</v>
      </c>
    </row>
    <row r="10243" spans="1:21" x14ac:dyDescent="0.3">
      <c r="A10243" s="5" t="s">
        <v>168</v>
      </c>
      <c r="B10243" s="5" t="s">
        <v>206</v>
      </c>
      <c r="C10243" s="5" t="s">
        <v>107</v>
      </c>
      <c r="D10243" s="5" t="s">
        <v>527</v>
      </c>
      <c r="E10243" s="5" t="s">
        <v>172</v>
      </c>
      <c r="F10243" s="6">
        <v>43924</v>
      </c>
      <c r="G10243" s="5" t="s">
        <v>148</v>
      </c>
      <c r="H10243" s="5" t="s">
        <v>181</v>
      </c>
      <c r="I10243">
        <v>43745</v>
      </c>
      <c r="J10243">
        <v>179</v>
      </c>
      <c r="K10243">
        <v>132</v>
      </c>
      <c r="L10243">
        <v>1</v>
      </c>
      <c r="M10243">
        <v>3630</v>
      </c>
      <c r="N10243">
        <v>2567.018</v>
      </c>
      <c r="O10243">
        <v>2567.018</v>
      </c>
      <c r="P10243">
        <v>132</v>
      </c>
      <c r="Q10243">
        <v>27.5</v>
      </c>
      <c r="R10243">
        <v>1062.982</v>
      </c>
      <c r="S10243">
        <v>2020</v>
      </c>
      <c r="T10243">
        <v>4</v>
      </c>
      <c r="U10243">
        <v>14</v>
      </c>
    </row>
    <row r="10244" spans="1:21" x14ac:dyDescent="0.3">
      <c r="A10244" s="5" t="s">
        <v>168</v>
      </c>
      <c r="B10244" s="5" t="s">
        <v>206</v>
      </c>
      <c r="C10244" s="5" t="s">
        <v>107</v>
      </c>
      <c r="D10244" s="5" t="s">
        <v>527</v>
      </c>
      <c r="E10244" s="5" t="s">
        <v>172</v>
      </c>
      <c r="F10244" s="6">
        <v>43924</v>
      </c>
      <c r="G10244" s="5" t="s">
        <v>148</v>
      </c>
      <c r="H10244" s="5" t="s">
        <v>183</v>
      </c>
      <c r="I10244">
        <v>43745</v>
      </c>
      <c r="J10244">
        <v>179</v>
      </c>
      <c r="K10244">
        <v>610</v>
      </c>
      <c r="L10244">
        <v>5</v>
      </c>
      <c r="M10244">
        <v>16775</v>
      </c>
      <c r="N10244">
        <v>12835.089</v>
      </c>
      <c r="O10244">
        <v>2567.018</v>
      </c>
      <c r="P10244">
        <v>122</v>
      </c>
      <c r="Q10244">
        <v>27.5</v>
      </c>
      <c r="R10244">
        <v>3939.9110000000001</v>
      </c>
      <c r="S10244">
        <v>2020</v>
      </c>
      <c r="T10244">
        <v>4</v>
      </c>
      <c r="U10244">
        <v>14</v>
      </c>
    </row>
    <row r="10245" spans="1:21" x14ac:dyDescent="0.3">
      <c r="A10245" s="5" t="s">
        <v>168</v>
      </c>
      <c r="B10245" s="5" t="s">
        <v>206</v>
      </c>
      <c r="C10245" s="5" t="s">
        <v>107</v>
      </c>
      <c r="D10245" s="5" t="s">
        <v>527</v>
      </c>
      <c r="E10245" s="5" t="s">
        <v>172</v>
      </c>
      <c r="F10245" s="6">
        <v>43924</v>
      </c>
      <c r="G10245" s="5" t="s">
        <v>148</v>
      </c>
      <c r="H10245" s="5" t="s">
        <v>246</v>
      </c>
      <c r="I10245">
        <v>43745</v>
      </c>
      <c r="J10245">
        <v>179</v>
      </c>
      <c r="K10245">
        <v>457</v>
      </c>
      <c r="L10245">
        <v>4</v>
      </c>
      <c r="M10245">
        <v>12567.5</v>
      </c>
      <c r="N10245">
        <v>10268.071</v>
      </c>
      <c r="O10245">
        <v>2567.018</v>
      </c>
      <c r="P10245">
        <v>114.25</v>
      </c>
      <c r="Q10245">
        <v>27.5</v>
      </c>
      <c r="R10245">
        <v>2299.4290000000001</v>
      </c>
      <c r="S10245">
        <v>2020</v>
      </c>
      <c r="T10245">
        <v>4</v>
      </c>
      <c r="U10245">
        <v>14</v>
      </c>
    </row>
    <row r="10246" spans="1:21" x14ac:dyDescent="0.3">
      <c r="A10246" s="5" t="s">
        <v>168</v>
      </c>
      <c r="B10246" s="5" t="s">
        <v>206</v>
      </c>
      <c r="C10246" s="5" t="s">
        <v>107</v>
      </c>
      <c r="D10246" s="5" t="s">
        <v>527</v>
      </c>
      <c r="E10246" s="5" t="s">
        <v>172</v>
      </c>
      <c r="F10246" s="6">
        <v>43924</v>
      </c>
      <c r="G10246" s="5" t="s">
        <v>148</v>
      </c>
      <c r="H10246" s="5" t="s">
        <v>269</v>
      </c>
      <c r="I10246">
        <v>43745</v>
      </c>
      <c r="J10246">
        <v>179</v>
      </c>
      <c r="K10246">
        <v>800</v>
      </c>
      <c r="L10246">
        <v>7</v>
      </c>
      <c r="M10246">
        <v>21600</v>
      </c>
      <c r="N10246">
        <v>17969.125</v>
      </c>
      <c r="O10246">
        <v>2567.018</v>
      </c>
      <c r="P10246">
        <v>114.28571428571429</v>
      </c>
      <c r="Q10246">
        <v>27</v>
      </c>
      <c r="R10246">
        <v>3630.875</v>
      </c>
      <c r="S10246">
        <v>2020</v>
      </c>
      <c r="T10246">
        <v>4</v>
      </c>
      <c r="U10246">
        <v>14</v>
      </c>
    </row>
    <row r="10247" spans="1:21" x14ac:dyDescent="0.3">
      <c r="A10247" s="5" t="s">
        <v>168</v>
      </c>
      <c r="B10247" s="5" t="s">
        <v>206</v>
      </c>
      <c r="C10247" s="5" t="s">
        <v>107</v>
      </c>
      <c r="D10247" s="5" t="s">
        <v>527</v>
      </c>
      <c r="E10247" s="5" t="s">
        <v>172</v>
      </c>
      <c r="F10247" s="6">
        <v>43924</v>
      </c>
      <c r="G10247" s="5" t="s">
        <v>148</v>
      </c>
      <c r="H10247" s="5" t="s">
        <v>230</v>
      </c>
      <c r="I10247">
        <v>43745</v>
      </c>
      <c r="J10247">
        <v>179</v>
      </c>
      <c r="K10247">
        <v>1228</v>
      </c>
      <c r="L10247">
        <v>10</v>
      </c>
      <c r="M10247">
        <v>31928</v>
      </c>
      <c r="N10247">
        <v>25670.178</v>
      </c>
      <c r="O10247">
        <v>2567.018</v>
      </c>
      <c r="P10247">
        <v>122.8</v>
      </c>
      <c r="Q10247">
        <v>26</v>
      </c>
      <c r="R10247">
        <v>6257.8220000000001</v>
      </c>
      <c r="S10247">
        <v>2020</v>
      </c>
      <c r="T10247">
        <v>4</v>
      </c>
      <c r="U10247">
        <v>14</v>
      </c>
    </row>
    <row r="10248" spans="1:21" x14ac:dyDescent="0.3">
      <c r="A10248" s="5" t="s">
        <v>168</v>
      </c>
      <c r="B10248" s="5" t="s">
        <v>206</v>
      </c>
      <c r="C10248" s="5" t="s">
        <v>107</v>
      </c>
      <c r="D10248" s="5" t="s">
        <v>527</v>
      </c>
      <c r="E10248" s="5" t="s">
        <v>172</v>
      </c>
      <c r="F10248" s="6">
        <v>43924</v>
      </c>
      <c r="G10248" s="5" t="s">
        <v>148</v>
      </c>
      <c r="H10248" s="5" t="s">
        <v>190</v>
      </c>
      <c r="I10248">
        <v>43745</v>
      </c>
      <c r="J10248">
        <v>179</v>
      </c>
      <c r="K10248">
        <v>100</v>
      </c>
      <c r="L10248">
        <v>1</v>
      </c>
      <c r="M10248">
        <v>2750</v>
      </c>
      <c r="N10248">
        <v>2567.018</v>
      </c>
      <c r="O10248">
        <v>2567.018</v>
      </c>
      <c r="P10248">
        <v>100</v>
      </c>
      <c r="Q10248">
        <v>27.5</v>
      </c>
      <c r="R10248">
        <v>182.982</v>
      </c>
      <c r="S10248">
        <v>2020</v>
      </c>
      <c r="T10248">
        <v>4</v>
      </c>
      <c r="U10248">
        <v>14</v>
      </c>
    </row>
    <row r="10249" spans="1:21" x14ac:dyDescent="0.3">
      <c r="A10249" s="5" t="s">
        <v>168</v>
      </c>
      <c r="B10249" s="5" t="s">
        <v>206</v>
      </c>
      <c r="C10249" s="5" t="s">
        <v>107</v>
      </c>
      <c r="D10249" s="5" t="s">
        <v>527</v>
      </c>
      <c r="E10249" s="5" t="s">
        <v>172</v>
      </c>
      <c r="F10249" s="6">
        <v>43924</v>
      </c>
      <c r="G10249" s="5" t="s">
        <v>148</v>
      </c>
      <c r="H10249" s="5" t="s">
        <v>498</v>
      </c>
      <c r="I10249">
        <v>43745</v>
      </c>
      <c r="J10249">
        <v>179</v>
      </c>
      <c r="K10249">
        <v>452</v>
      </c>
      <c r="L10249">
        <v>4</v>
      </c>
      <c r="M10249">
        <v>12430</v>
      </c>
      <c r="N10249">
        <v>10268.071</v>
      </c>
      <c r="O10249">
        <v>2567.018</v>
      </c>
      <c r="P10249">
        <v>113</v>
      </c>
      <c r="Q10249">
        <v>27.5</v>
      </c>
      <c r="R10249">
        <v>2161.9290000000001</v>
      </c>
      <c r="S10249">
        <v>2020</v>
      </c>
      <c r="T10249">
        <v>4</v>
      </c>
      <c r="U10249">
        <v>14</v>
      </c>
    </row>
    <row r="10250" spans="1:21" x14ac:dyDescent="0.3">
      <c r="A10250" s="5" t="s">
        <v>168</v>
      </c>
      <c r="B10250" s="5" t="s">
        <v>206</v>
      </c>
      <c r="C10250" s="5" t="s">
        <v>107</v>
      </c>
      <c r="D10250" s="5" t="s">
        <v>527</v>
      </c>
      <c r="E10250" s="5" t="s">
        <v>172</v>
      </c>
      <c r="F10250" s="6">
        <v>43924</v>
      </c>
      <c r="G10250" s="5" t="s">
        <v>148</v>
      </c>
      <c r="H10250" s="5" t="s">
        <v>190</v>
      </c>
      <c r="I10250">
        <v>43745</v>
      </c>
      <c r="J10250">
        <v>179</v>
      </c>
      <c r="K10250">
        <v>218</v>
      </c>
      <c r="L10250">
        <v>2</v>
      </c>
      <c r="M10250">
        <v>5995</v>
      </c>
      <c r="N10250">
        <v>5134.0360000000001</v>
      </c>
      <c r="O10250">
        <v>2567.018</v>
      </c>
      <c r="P10250">
        <v>109</v>
      </c>
      <c r="Q10250">
        <v>27.5</v>
      </c>
      <c r="R10250">
        <v>860.96400000000006</v>
      </c>
      <c r="S10250">
        <v>2020</v>
      </c>
      <c r="T10250">
        <v>4</v>
      </c>
      <c r="U10250">
        <v>14</v>
      </c>
    </row>
    <row r="10251" spans="1:21" x14ac:dyDescent="0.3">
      <c r="A10251" s="5" t="s">
        <v>168</v>
      </c>
      <c r="B10251" s="5" t="s">
        <v>206</v>
      </c>
      <c r="C10251" s="5" t="s">
        <v>107</v>
      </c>
      <c r="D10251" s="5" t="s">
        <v>527</v>
      </c>
      <c r="E10251" s="5" t="s">
        <v>172</v>
      </c>
      <c r="F10251" s="6">
        <v>43924</v>
      </c>
      <c r="G10251" s="5" t="s">
        <v>148</v>
      </c>
      <c r="H10251" s="5" t="s">
        <v>321</v>
      </c>
      <c r="I10251">
        <v>43745</v>
      </c>
      <c r="J10251">
        <v>179</v>
      </c>
      <c r="K10251">
        <v>368</v>
      </c>
      <c r="L10251">
        <v>3</v>
      </c>
      <c r="M10251">
        <v>9936</v>
      </c>
      <c r="N10251">
        <v>7701.0540000000001</v>
      </c>
      <c r="O10251">
        <v>2567.018</v>
      </c>
      <c r="P10251">
        <v>122.66666666666667</v>
      </c>
      <c r="Q10251">
        <v>27</v>
      </c>
      <c r="R10251">
        <v>2234.9459999999999</v>
      </c>
      <c r="S10251">
        <v>2020</v>
      </c>
      <c r="T10251">
        <v>4</v>
      </c>
      <c r="U10251">
        <v>14</v>
      </c>
    </row>
    <row r="10252" spans="1:21" x14ac:dyDescent="0.3">
      <c r="A10252" s="5" t="s">
        <v>168</v>
      </c>
      <c r="B10252" s="5" t="s">
        <v>206</v>
      </c>
      <c r="C10252" s="5" t="s">
        <v>107</v>
      </c>
      <c r="D10252" s="5" t="s">
        <v>527</v>
      </c>
      <c r="E10252" s="5" t="s">
        <v>172</v>
      </c>
      <c r="F10252" s="6">
        <v>43924</v>
      </c>
      <c r="G10252" s="5" t="s">
        <v>148</v>
      </c>
      <c r="H10252" s="5" t="s">
        <v>190</v>
      </c>
      <c r="I10252">
        <v>43745</v>
      </c>
      <c r="J10252">
        <v>179</v>
      </c>
      <c r="K10252">
        <v>130</v>
      </c>
      <c r="L10252">
        <v>1</v>
      </c>
      <c r="M10252">
        <v>1500.2</v>
      </c>
      <c r="N10252">
        <v>2567.018</v>
      </c>
      <c r="O10252">
        <v>2567.018</v>
      </c>
      <c r="P10252">
        <v>130</v>
      </c>
      <c r="Q10252">
        <v>11.54</v>
      </c>
      <c r="R10252">
        <v>-1066.818</v>
      </c>
      <c r="S10252">
        <v>2020</v>
      </c>
      <c r="T10252">
        <v>4</v>
      </c>
      <c r="U10252">
        <v>14</v>
      </c>
    </row>
    <row r="10253" spans="1:21" x14ac:dyDescent="0.3">
      <c r="A10253" s="5" t="s">
        <v>168</v>
      </c>
      <c r="B10253" s="5" t="s">
        <v>206</v>
      </c>
      <c r="C10253" s="5" t="s">
        <v>114</v>
      </c>
      <c r="D10253" s="5" t="s">
        <v>535</v>
      </c>
      <c r="E10253" s="5" t="s">
        <v>172</v>
      </c>
      <c r="F10253" s="6">
        <v>43924</v>
      </c>
      <c r="G10253" s="5" t="s">
        <v>148</v>
      </c>
      <c r="H10253" s="5" t="s">
        <v>333</v>
      </c>
      <c r="I10253">
        <v>43738</v>
      </c>
      <c r="J10253">
        <v>186</v>
      </c>
      <c r="K10253">
        <v>191</v>
      </c>
      <c r="L10253">
        <v>2</v>
      </c>
      <c r="M10253">
        <v>5252.5</v>
      </c>
      <c r="N10253">
        <v>5688.7030000000004</v>
      </c>
      <c r="O10253">
        <v>2844.3519999999999</v>
      </c>
      <c r="P10253">
        <v>95.5</v>
      </c>
      <c r="Q10253">
        <v>27.5</v>
      </c>
      <c r="R10253">
        <v>-436.20299999999997</v>
      </c>
      <c r="S10253">
        <v>2020</v>
      </c>
      <c r="T10253">
        <v>4</v>
      </c>
      <c r="U10253">
        <v>14</v>
      </c>
    </row>
    <row r="10254" spans="1:21" x14ac:dyDescent="0.3">
      <c r="A10254" s="5" t="s">
        <v>168</v>
      </c>
      <c r="B10254" s="5" t="s">
        <v>206</v>
      </c>
      <c r="C10254" s="5" t="s">
        <v>114</v>
      </c>
      <c r="D10254" s="5" t="s">
        <v>535</v>
      </c>
      <c r="E10254" s="5" t="s">
        <v>172</v>
      </c>
      <c r="F10254" s="6">
        <v>43924</v>
      </c>
      <c r="G10254" s="5" t="s">
        <v>148</v>
      </c>
      <c r="H10254" s="5" t="s">
        <v>204</v>
      </c>
      <c r="I10254">
        <v>43738</v>
      </c>
      <c r="J10254">
        <v>186</v>
      </c>
      <c r="K10254">
        <v>680</v>
      </c>
      <c r="L10254">
        <v>6</v>
      </c>
      <c r="M10254">
        <v>18700</v>
      </c>
      <c r="N10254">
        <v>17066.11</v>
      </c>
      <c r="O10254">
        <v>2844.3519999999999</v>
      </c>
      <c r="P10254">
        <v>113.33333333333333</v>
      </c>
      <c r="Q10254">
        <v>27.5</v>
      </c>
      <c r="R10254">
        <v>1633.89</v>
      </c>
      <c r="S10254">
        <v>2020</v>
      </c>
      <c r="T10254">
        <v>4</v>
      </c>
      <c r="U10254">
        <v>14</v>
      </c>
    </row>
    <row r="10255" spans="1:21" x14ac:dyDescent="0.3">
      <c r="A10255" s="5" t="s">
        <v>168</v>
      </c>
      <c r="B10255" s="5" t="s">
        <v>206</v>
      </c>
      <c r="C10255" s="5" t="s">
        <v>114</v>
      </c>
      <c r="D10255" s="5" t="s">
        <v>535</v>
      </c>
      <c r="E10255" s="5" t="s">
        <v>172</v>
      </c>
      <c r="F10255" s="6">
        <v>43924</v>
      </c>
      <c r="G10255" s="5" t="s">
        <v>148</v>
      </c>
      <c r="H10255" s="5" t="s">
        <v>218</v>
      </c>
      <c r="I10255">
        <v>43738</v>
      </c>
      <c r="J10255">
        <v>186</v>
      </c>
      <c r="K10255">
        <v>450</v>
      </c>
      <c r="L10255">
        <v>4</v>
      </c>
      <c r="M10255">
        <v>12375</v>
      </c>
      <c r="N10255">
        <v>11377.406999999999</v>
      </c>
      <c r="O10255">
        <v>2844.3519999999999</v>
      </c>
      <c r="P10255">
        <v>112.5</v>
      </c>
      <c r="Q10255">
        <v>27.5</v>
      </c>
      <c r="R10255">
        <v>997.59299999999996</v>
      </c>
      <c r="S10255">
        <v>2020</v>
      </c>
      <c r="T10255">
        <v>4</v>
      </c>
      <c r="U10255">
        <v>14</v>
      </c>
    </row>
    <row r="10256" spans="1:21" x14ac:dyDescent="0.3">
      <c r="A10256" s="5" t="s">
        <v>168</v>
      </c>
      <c r="B10256" s="5" t="s">
        <v>206</v>
      </c>
      <c r="C10256" s="5" t="s">
        <v>114</v>
      </c>
      <c r="D10256" s="5" t="s">
        <v>535</v>
      </c>
      <c r="E10256" s="5" t="s">
        <v>172</v>
      </c>
      <c r="F10256" s="6">
        <v>43924</v>
      </c>
      <c r="G10256" s="5" t="s">
        <v>148</v>
      </c>
      <c r="H10256" s="5" t="s">
        <v>182</v>
      </c>
      <c r="I10256">
        <v>43738</v>
      </c>
      <c r="J10256">
        <v>186</v>
      </c>
      <c r="K10256">
        <v>215</v>
      </c>
      <c r="L10256">
        <v>2</v>
      </c>
      <c r="M10256">
        <v>5912.5</v>
      </c>
      <c r="N10256">
        <v>5688.7030000000004</v>
      </c>
      <c r="O10256">
        <v>2844.3519999999999</v>
      </c>
      <c r="P10256">
        <v>107.5</v>
      </c>
      <c r="Q10256">
        <v>27.5</v>
      </c>
      <c r="R10256">
        <v>223.797</v>
      </c>
      <c r="S10256">
        <v>2020</v>
      </c>
      <c r="T10256">
        <v>4</v>
      </c>
      <c r="U10256">
        <v>14</v>
      </c>
    </row>
    <row r="10257" spans="1:21" x14ac:dyDescent="0.3">
      <c r="A10257" s="5" t="s">
        <v>168</v>
      </c>
      <c r="B10257" s="5" t="s">
        <v>175</v>
      </c>
      <c r="C10257" s="5" t="s">
        <v>88</v>
      </c>
      <c r="D10257" s="5" t="s">
        <v>540</v>
      </c>
      <c r="E10257" s="5" t="s">
        <v>172</v>
      </c>
      <c r="F10257" s="6">
        <v>43925</v>
      </c>
      <c r="G10257" s="5" t="s">
        <v>148</v>
      </c>
      <c r="H10257" s="5" t="s">
        <v>478</v>
      </c>
      <c r="I10257">
        <v>43739</v>
      </c>
      <c r="J10257">
        <v>186</v>
      </c>
      <c r="K10257">
        <v>452</v>
      </c>
      <c r="L10257">
        <v>4</v>
      </c>
      <c r="M10257">
        <v>12204</v>
      </c>
      <c r="N10257">
        <v>10833.364</v>
      </c>
      <c r="O10257">
        <v>2708.3409999999999</v>
      </c>
      <c r="P10257">
        <v>113</v>
      </c>
      <c r="Q10257">
        <v>27</v>
      </c>
      <c r="R10257">
        <v>1370.636</v>
      </c>
      <c r="S10257">
        <v>2020</v>
      </c>
      <c r="T10257">
        <v>4</v>
      </c>
      <c r="U10257">
        <v>14</v>
      </c>
    </row>
    <row r="10258" spans="1:21" x14ac:dyDescent="0.3">
      <c r="A10258" s="5" t="s">
        <v>168</v>
      </c>
      <c r="B10258" s="5" t="s">
        <v>175</v>
      </c>
      <c r="C10258" s="5" t="s">
        <v>88</v>
      </c>
      <c r="D10258" s="5" t="s">
        <v>540</v>
      </c>
      <c r="E10258" s="5" t="s">
        <v>172</v>
      </c>
      <c r="F10258" s="6">
        <v>43925</v>
      </c>
      <c r="G10258" s="5" t="s">
        <v>148</v>
      </c>
      <c r="H10258" s="5" t="s">
        <v>305</v>
      </c>
      <c r="I10258">
        <v>43739</v>
      </c>
      <c r="J10258">
        <v>186</v>
      </c>
      <c r="K10258">
        <v>299</v>
      </c>
      <c r="L10258">
        <v>3</v>
      </c>
      <c r="M10258">
        <v>8073</v>
      </c>
      <c r="N10258">
        <v>8125.0230000000001</v>
      </c>
      <c r="O10258">
        <v>2708.3409999999999</v>
      </c>
      <c r="P10258">
        <v>99.666666666666671</v>
      </c>
      <c r="Q10258">
        <v>27</v>
      </c>
      <c r="R10258">
        <v>-52.023000000000003</v>
      </c>
      <c r="S10258">
        <v>2020</v>
      </c>
      <c r="T10258">
        <v>4</v>
      </c>
      <c r="U10258">
        <v>14</v>
      </c>
    </row>
    <row r="10259" spans="1:21" x14ac:dyDescent="0.3">
      <c r="A10259" s="5" t="s">
        <v>168</v>
      </c>
      <c r="B10259" s="5" t="s">
        <v>175</v>
      </c>
      <c r="C10259" s="5" t="s">
        <v>88</v>
      </c>
      <c r="D10259" s="5" t="s">
        <v>540</v>
      </c>
      <c r="E10259" s="5" t="s">
        <v>172</v>
      </c>
      <c r="F10259" s="6">
        <v>43925</v>
      </c>
      <c r="G10259" s="5" t="s">
        <v>148</v>
      </c>
      <c r="H10259" s="5" t="s">
        <v>200</v>
      </c>
      <c r="I10259">
        <v>43739</v>
      </c>
      <c r="J10259">
        <v>186</v>
      </c>
      <c r="K10259">
        <v>605</v>
      </c>
      <c r="L10259">
        <v>5</v>
      </c>
      <c r="M10259">
        <v>16335</v>
      </c>
      <c r="N10259">
        <v>13541.706</v>
      </c>
      <c r="O10259">
        <v>2708.3409999999999</v>
      </c>
      <c r="P10259">
        <v>121</v>
      </c>
      <c r="Q10259">
        <v>27</v>
      </c>
      <c r="R10259">
        <v>2793.2939999999999</v>
      </c>
      <c r="S10259">
        <v>2020</v>
      </c>
      <c r="T10259">
        <v>4</v>
      </c>
      <c r="U10259">
        <v>14</v>
      </c>
    </row>
    <row r="10260" spans="1:21" x14ac:dyDescent="0.3">
      <c r="A10260" s="5" t="s">
        <v>168</v>
      </c>
      <c r="B10260" s="5" t="s">
        <v>175</v>
      </c>
      <c r="C10260" s="5" t="s">
        <v>88</v>
      </c>
      <c r="D10260" s="5" t="s">
        <v>540</v>
      </c>
      <c r="E10260" s="5" t="s">
        <v>172</v>
      </c>
      <c r="F10260" s="6">
        <v>43925</v>
      </c>
      <c r="G10260" s="5" t="s">
        <v>148</v>
      </c>
      <c r="H10260" s="5" t="s">
        <v>215</v>
      </c>
      <c r="I10260">
        <v>43739</v>
      </c>
      <c r="J10260">
        <v>186</v>
      </c>
      <c r="K10260">
        <v>464</v>
      </c>
      <c r="L10260">
        <v>4</v>
      </c>
      <c r="M10260">
        <v>12528</v>
      </c>
      <c r="N10260">
        <v>10833.364</v>
      </c>
      <c r="O10260">
        <v>2708.3409999999999</v>
      </c>
      <c r="P10260">
        <v>116</v>
      </c>
      <c r="Q10260">
        <v>27</v>
      </c>
      <c r="R10260">
        <v>1694.636</v>
      </c>
      <c r="S10260">
        <v>2020</v>
      </c>
      <c r="T10260">
        <v>4</v>
      </c>
      <c r="U10260">
        <v>14</v>
      </c>
    </row>
    <row r="10261" spans="1:21" x14ac:dyDescent="0.3">
      <c r="A10261" s="5" t="s">
        <v>168</v>
      </c>
      <c r="B10261" s="5" t="s">
        <v>169</v>
      </c>
      <c r="C10261" s="5" t="s">
        <v>170</v>
      </c>
      <c r="D10261" s="5" t="s">
        <v>465</v>
      </c>
      <c r="E10261" s="5" t="s">
        <v>172</v>
      </c>
      <c r="F10261" s="6">
        <v>43927</v>
      </c>
      <c r="G10261" s="5" t="s">
        <v>148</v>
      </c>
      <c r="H10261" s="5" t="s">
        <v>311</v>
      </c>
      <c r="I10261">
        <v>43680</v>
      </c>
      <c r="J10261">
        <v>247</v>
      </c>
      <c r="K10261">
        <v>124.6</v>
      </c>
      <c r="L10261">
        <v>1</v>
      </c>
      <c r="M10261">
        <v>3364.2</v>
      </c>
      <c r="N10261">
        <v>2693.5329999999999</v>
      </c>
      <c r="O10261">
        <v>2693.5329999999999</v>
      </c>
      <c r="P10261">
        <v>124.6</v>
      </c>
      <c r="Q10261">
        <v>27</v>
      </c>
      <c r="R10261">
        <v>670.66700000000003</v>
      </c>
      <c r="S10261">
        <v>2020</v>
      </c>
      <c r="T10261">
        <v>4</v>
      </c>
      <c r="U10261">
        <v>15</v>
      </c>
    </row>
    <row r="10262" spans="1:21" x14ac:dyDescent="0.3">
      <c r="A10262" s="5" t="s">
        <v>168</v>
      </c>
      <c r="B10262" s="5" t="s">
        <v>169</v>
      </c>
      <c r="C10262" s="5" t="s">
        <v>170</v>
      </c>
      <c r="D10262" s="5" t="s">
        <v>519</v>
      </c>
      <c r="E10262" s="5" t="s">
        <v>172</v>
      </c>
      <c r="F10262" s="6">
        <v>43927</v>
      </c>
      <c r="G10262" s="5" t="s">
        <v>148</v>
      </c>
      <c r="H10262" s="5" t="s">
        <v>194</v>
      </c>
      <c r="I10262">
        <v>43701</v>
      </c>
      <c r="J10262">
        <v>226</v>
      </c>
      <c r="K10262">
        <v>606.6</v>
      </c>
      <c r="L10262">
        <v>4</v>
      </c>
      <c r="M10262">
        <v>16378.2</v>
      </c>
      <c r="N10262">
        <v>11985.352000000001</v>
      </c>
      <c r="O10262">
        <v>2996.3380000000002</v>
      </c>
      <c r="P10262">
        <v>151.65</v>
      </c>
      <c r="Q10262">
        <v>27</v>
      </c>
      <c r="R10262">
        <v>4392.848</v>
      </c>
      <c r="S10262">
        <v>2020</v>
      </c>
      <c r="T10262">
        <v>4</v>
      </c>
      <c r="U10262">
        <v>15</v>
      </c>
    </row>
    <row r="10263" spans="1:21" x14ac:dyDescent="0.3">
      <c r="A10263" s="5" t="s">
        <v>168</v>
      </c>
      <c r="B10263" s="5" t="s">
        <v>175</v>
      </c>
      <c r="C10263" s="5" t="s">
        <v>88</v>
      </c>
      <c r="D10263" s="5" t="s">
        <v>540</v>
      </c>
      <c r="E10263" s="5" t="s">
        <v>172</v>
      </c>
      <c r="F10263" s="6">
        <v>43927</v>
      </c>
      <c r="G10263" s="5" t="s">
        <v>148</v>
      </c>
      <c r="H10263" s="5" t="s">
        <v>178</v>
      </c>
      <c r="I10263">
        <v>43739</v>
      </c>
      <c r="J10263">
        <v>188</v>
      </c>
      <c r="K10263">
        <v>101.5</v>
      </c>
      <c r="L10263">
        <v>1</v>
      </c>
      <c r="M10263">
        <v>2740.5</v>
      </c>
      <c r="N10263">
        <v>2708.3409999999999</v>
      </c>
      <c r="O10263">
        <v>2708.3409999999999</v>
      </c>
      <c r="P10263">
        <v>101.5</v>
      </c>
      <c r="Q10263">
        <v>27</v>
      </c>
      <c r="R10263">
        <v>32.158999999999999</v>
      </c>
      <c r="S10263">
        <v>2020</v>
      </c>
      <c r="T10263">
        <v>4</v>
      </c>
      <c r="U10263">
        <v>15</v>
      </c>
    </row>
    <row r="10264" spans="1:21" x14ac:dyDescent="0.3">
      <c r="A10264" s="5" t="s">
        <v>168</v>
      </c>
      <c r="B10264" s="5" t="s">
        <v>175</v>
      </c>
      <c r="C10264" s="5" t="s">
        <v>88</v>
      </c>
      <c r="D10264" s="5" t="s">
        <v>540</v>
      </c>
      <c r="E10264" s="5" t="s">
        <v>172</v>
      </c>
      <c r="F10264" s="6">
        <v>43927</v>
      </c>
      <c r="G10264" s="5" t="s">
        <v>148</v>
      </c>
      <c r="H10264" s="5" t="s">
        <v>311</v>
      </c>
      <c r="I10264">
        <v>43739</v>
      </c>
      <c r="J10264">
        <v>188</v>
      </c>
      <c r="K10264">
        <v>111</v>
      </c>
      <c r="L10264">
        <v>1</v>
      </c>
      <c r="M10264">
        <v>2997</v>
      </c>
      <c r="N10264">
        <v>2708.3409999999999</v>
      </c>
      <c r="O10264">
        <v>2708.3409999999999</v>
      </c>
      <c r="P10264">
        <v>111</v>
      </c>
      <c r="Q10264">
        <v>27</v>
      </c>
      <c r="R10264">
        <v>288.65899999999999</v>
      </c>
      <c r="S10264">
        <v>2020</v>
      </c>
      <c r="T10264">
        <v>4</v>
      </c>
      <c r="U10264">
        <v>15</v>
      </c>
    </row>
    <row r="10265" spans="1:21" x14ac:dyDescent="0.3">
      <c r="A10265" s="5" t="s">
        <v>168</v>
      </c>
      <c r="B10265" s="5" t="s">
        <v>175</v>
      </c>
      <c r="C10265" s="5" t="s">
        <v>88</v>
      </c>
      <c r="D10265" s="5" t="s">
        <v>540</v>
      </c>
      <c r="E10265" s="5" t="s">
        <v>172</v>
      </c>
      <c r="F10265" s="6">
        <v>43927</v>
      </c>
      <c r="G10265" s="5" t="s">
        <v>148</v>
      </c>
      <c r="H10265" s="5" t="s">
        <v>235</v>
      </c>
      <c r="I10265">
        <v>43739</v>
      </c>
      <c r="J10265">
        <v>188</v>
      </c>
      <c r="K10265">
        <v>113.5</v>
      </c>
      <c r="L10265">
        <v>1</v>
      </c>
      <c r="M10265">
        <v>3064.5</v>
      </c>
      <c r="N10265">
        <v>2708.3409999999999</v>
      </c>
      <c r="O10265">
        <v>2708.3409999999999</v>
      </c>
      <c r="P10265">
        <v>113.5</v>
      </c>
      <c r="Q10265">
        <v>27</v>
      </c>
      <c r="R10265">
        <v>356.15899999999999</v>
      </c>
      <c r="S10265">
        <v>2020</v>
      </c>
      <c r="T10265">
        <v>4</v>
      </c>
      <c r="U10265">
        <v>15</v>
      </c>
    </row>
    <row r="10266" spans="1:21" x14ac:dyDescent="0.3">
      <c r="A10266" s="5" t="s">
        <v>168</v>
      </c>
      <c r="B10266" s="5" t="s">
        <v>175</v>
      </c>
      <c r="C10266" s="5" t="s">
        <v>88</v>
      </c>
      <c r="D10266" s="5" t="s">
        <v>540</v>
      </c>
      <c r="E10266" s="5" t="s">
        <v>172</v>
      </c>
      <c r="F10266" s="6">
        <v>43927</v>
      </c>
      <c r="G10266" s="5" t="s">
        <v>148</v>
      </c>
      <c r="H10266" s="5" t="s">
        <v>351</v>
      </c>
      <c r="I10266">
        <v>43739</v>
      </c>
      <c r="J10266">
        <v>188</v>
      </c>
      <c r="K10266">
        <v>107.5</v>
      </c>
      <c r="L10266">
        <v>1</v>
      </c>
      <c r="M10266">
        <v>2902.5</v>
      </c>
      <c r="N10266">
        <v>2708.3409999999999</v>
      </c>
      <c r="O10266">
        <v>2708.3409999999999</v>
      </c>
      <c r="P10266">
        <v>107.5</v>
      </c>
      <c r="Q10266">
        <v>27</v>
      </c>
      <c r="R10266">
        <v>194.15899999999999</v>
      </c>
      <c r="S10266">
        <v>2020</v>
      </c>
      <c r="T10266">
        <v>4</v>
      </c>
      <c r="U10266">
        <v>15</v>
      </c>
    </row>
    <row r="10267" spans="1:21" x14ac:dyDescent="0.3">
      <c r="A10267" s="5" t="s">
        <v>168</v>
      </c>
      <c r="B10267" s="5" t="s">
        <v>175</v>
      </c>
      <c r="C10267" s="5" t="s">
        <v>88</v>
      </c>
      <c r="D10267" s="5" t="s">
        <v>540</v>
      </c>
      <c r="E10267" s="5" t="s">
        <v>172</v>
      </c>
      <c r="F10267" s="6">
        <v>43927</v>
      </c>
      <c r="G10267" s="5" t="s">
        <v>148</v>
      </c>
      <c r="H10267" s="5" t="s">
        <v>190</v>
      </c>
      <c r="I10267">
        <v>43739</v>
      </c>
      <c r="J10267">
        <v>188</v>
      </c>
      <c r="K10267">
        <v>91.5</v>
      </c>
      <c r="L10267">
        <v>1</v>
      </c>
      <c r="M10267">
        <v>2470.5</v>
      </c>
      <c r="N10267">
        <v>2708.3409999999999</v>
      </c>
      <c r="O10267">
        <v>2708.3409999999999</v>
      </c>
      <c r="P10267">
        <v>91.5</v>
      </c>
      <c r="Q10267">
        <v>27</v>
      </c>
      <c r="R10267">
        <v>-237.84100000000001</v>
      </c>
      <c r="S10267">
        <v>2020</v>
      </c>
      <c r="T10267">
        <v>4</v>
      </c>
      <c r="U10267">
        <v>15</v>
      </c>
    </row>
    <row r="10268" spans="1:21" x14ac:dyDescent="0.3">
      <c r="A10268" s="5" t="s">
        <v>168</v>
      </c>
      <c r="B10268" s="5" t="s">
        <v>175</v>
      </c>
      <c r="C10268" s="5" t="s">
        <v>88</v>
      </c>
      <c r="D10268" s="5" t="s">
        <v>540</v>
      </c>
      <c r="E10268" s="5" t="s">
        <v>172</v>
      </c>
      <c r="F10268" s="6">
        <v>43927</v>
      </c>
      <c r="G10268" s="5" t="s">
        <v>148</v>
      </c>
      <c r="H10268" s="5" t="s">
        <v>173</v>
      </c>
      <c r="I10268">
        <v>43739</v>
      </c>
      <c r="J10268">
        <v>188</v>
      </c>
      <c r="K10268">
        <v>1324</v>
      </c>
      <c r="L10268">
        <v>10</v>
      </c>
      <c r="M10268">
        <v>35748</v>
      </c>
      <c r="N10268">
        <v>27083.411</v>
      </c>
      <c r="O10268">
        <v>2708.3409999999999</v>
      </c>
      <c r="P10268">
        <v>132.4</v>
      </c>
      <c r="Q10268">
        <v>27</v>
      </c>
      <c r="R10268">
        <v>8664.5889999999999</v>
      </c>
      <c r="S10268">
        <v>2020</v>
      </c>
      <c r="T10268">
        <v>4</v>
      </c>
      <c r="U10268">
        <v>15</v>
      </c>
    </row>
    <row r="10269" spans="1:21" x14ac:dyDescent="0.3">
      <c r="A10269" s="5" t="s">
        <v>168</v>
      </c>
      <c r="B10269" s="5" t="s">
        <v>175</v>
      </c>
      <c r="C10269" s="5" t="s">
        <v>88</v>
      </c>
      <c r="D10269" s="5" t="s">
        <v>540</v>
      </c>
      <c r="E10269" s="5" t="s">
        <v>172</v>
      </c>
      <c r="F10269" s="6">
        <v>43927</v>
      </c>
      <c r="G10269" s="5" t="s">
        <v>148</v>
      </c>
      <c r="H10269" s="5" t="s">
        <v>194</v>
      </c>
      <c r="I10269">
        <v>43739</v>
      </c>
      <c r="J10269">
        <v>188</v>
      </c>
      <c r="K10269">
        <v>469.5</v>
      </c>
      <c r="L10269">
        <v>4</v>
      </c>
      <c r="M10269">
        <v>12676.5</v>
      </c>
      <c r="N10269">
        <v>10833.364</v>
      </c>
      <c r="O10269">
        <v>2708.3409999999999</v>
      </c>
      <c r="P10269">
        <v>117.375</v>
      </c>
      <c r="Q10269">
        <v>27</v>
      </c>
      <c r="R10269">
        <v>1843.136</v>
      </c>
      <c r="S10269">
        <v>2020</v>
      </c>
      <c r="T10269">
        <v>4</v>
      </c>
      <c r="U10269">
        <v>15</v>
      </c>
    </row>
    <row r="10270" spans="1:21" x14ac:dyDescent="0.3">
      <c r="A10270" s="5" t="s">
        <v>168</v>
      </c>
      <c r="B10270" s="5" t="s">
        <v>206</v>
      </c>
      <c r="C10270" s="5" t="s">
        <v>107</v>
      </c>
      <c r="D10270" s="5" t="s">
        <v>527</v>
      </c>
      <c r="E10270" s="5" t="s">
        <v>172</v>
      </c>
      <c r="F10270" s="6">
        <v>43927</v>
      </c>
      <c r="G10270" s="5" t="s">
        <v>148</v>
      </c>
      <c r="H10270" s="5" t="s">
        <v>190</v>
      </c>
      <c r="I10270">
        <v>43745</v>
      </c>
      <c r="J10270">
        <v>182</v>
      </c>
      <c r="K10270">
        <v>140</v>
      </c>
      <c r="L10270">
        <v>1</v>
      </c>
      <c r="M10270">
        <v>3500</v>
      </c>
      <c r="N10270">
        <v>2567.018</v>
      </c>
      <c r="O10270">
        <v>2567.018</v>
      </c>
      <c r="P10270">
        <v>140</v>
      </c>
      <c r="Q10270">
        <v>25</v>
      </c>
      <c r="R10270">
        <v>932.98199999999997</v>
      </c>
      <c r="S10270">
        <v>2020</v>
      </c>
      <c r="T10270">
        <v>4</v>
      </c>
      <c r="U10270">
        <v>15</v>
      </c>
    </row>
    <row r="10271" spans="1:21" x14ac:dyDescent="0.3">
      <c r="A10271" s="5" t="s">
        <v>168</v>
      </c>
      <c r="B10271" s="5" t="s">
        <v>206</v>
      </c>
      <c r="C10271" s="5" t="s">
        <v>107</v>
      </c>
      <c r="D10271" s="5" t="s">
        <v>527</v>
      </c>
      <c r="E10271" s="5" t="s">
        <v>172</v>
      </c>
      <c r="F10271" s="6">
        <v>43927</v>
      </c>
      <c r="G10271" s="5" t="s">
        <v>148</v>
      </c>
      <c r="H10271" s="5" t="s">
        <v>197</v>
      </c>
      <c r="I10271">
        <v>43745</v>
      </c>
      <c r="J10271">
        <v>182</v>
      </c>
      <c r="K10271">
        <v>814.2</v>
      </c>
      <c r="L10271">
        <v>7</v>
      </c>
      <c r="M10271">
        <v>21983.4</v>
      </c>
      <c r="N10271">
        <v>17969.125</v>
      </c>
      <c r="O10271">
        <v>2567.018</v>
      </c>
      <c r="P10271">
        <v>116.31428571428572</v>
      </c>
      <c r="Q10271">
        <v>27</v>
      </c>
      <c r="R10271">
        <v>4014.2750000000001</v>
      </c>
      <c r="S10271">
        <v>2020</v>
      </c>
      <c r="T10271">
        <v>4</v>
      </c>
      <c r="U10271">
        <v>15</v>
      </c>
    </row>
    <row r="10272" spans="1:21" x14ac:dyDescent="0.3">
      <c r="A10272" s="5" t="s">
        <v>168</v>
      </c>
      <c r="B10272" s="5" t="s">
        <v>206</v>
      </c>
      <c r="C10272" s="5" t="s">
        <v>107</v>
      </c>
      <c r="D10272" s="5" t="s">
        <v>527</v>
      </c>
      <c r="E10272" s="5" t="s">
        <v>172</v>
      </c>
      <c r="F10272" s="6">
        <v>43927</v>
      </c>
      <c r="G10272" s="5" t="s">
        <v>148</v>
      </c>
      <c r="H10272" s="5" t="s">
        <v>178</v>
      </c>
      <c r="I10272">
        <v>43745</v>
      </c>
      <c r="J10272">
        <v>182</v>
      </c>
      <c r="K10272">
        <v>381.4</v>
      </c>
      <c r="L10272">
        <v>3</v>
      </c>
      <c r="M10272">
        <v>10297.799999999999</v>
      </c>
      <c r="N10272">
        <v>7701.0540000000001</v>
      </c>
      <c r="O10272">
        <v>2567.018</v>
      </c>
      <c r="P10272">
        <v>127.13333333333333</v>
      </c>
      <c r="Q10272">
        <v>27</v>
      </c>
      <c r="R10272">
        <v>2596.7460000000001</v>
      </c>
      <c r="S10272">
        <v>2020</v>
      </c>
      <c r="T10272">
        <v>4</v>
      </c>
      <c r="U10272">
        <v>15</v>
      </c>
    </row>
    <row r="10273" spans="1:21" x14ac:dyDescent="0.3">
      <c r="A10273" s="5" t="s">
        <v>168</v>
      </c>
      <c r="B10273" s="5" t="s">
        <v>206</v>
      </c>
      <c r="C10273" s="5" t="s">
        <v>107</v>
      </c>
      <c r="D10273" s="5" t="s">
        <v>527</v>
      </c>
      <c r="E10273" s="5" t="s">
        <v>172</v>
      </c>
      <c r="F10273" s="6">
        <v>43927</v>
      </c>
      <c r="G10273" s="5" t="s">
        <v>148</v>
      </c>
      <c r="H10273" s="5" t="s">
        <v>311</v>
      </c>
      <c r="I10273">
        <v>43745</v>
      </c>
      <c r="J10273">
        <v>182</v>
      </c>
      <c r="K10273">
        <v>133</v>
      </c>
      <c r="L10273">
        <v>1</v>
      </c>
      <c r="M10273">
        <v>3591</v>
      </c>
      <c r="N10273">
        <v>2567.018</v>
      </c>
      <c r="O10273">
        <v>2567.018</v>
      </c>
      <c r="P10273">
        <v>133</v>
      </c>
      <c r="Q10273">
        <v>27</v>
      </c>
      <c r="R10273">
        <v>1023.982</v>
      </c>
      <c r="S10273">
        <v>2020</v>
      </c>
      <c r="T10273">
        <v>4</v>
      </c>
      <c r="U10273">
        <v>15</v>
      </c>
    </row>
    <row r="10274" spans="1:21" x14ac:dyDescent="0.3">
      <c r="A10274" s="5" t="s">
        <v>168</v>
      </c>
      <c r="B10274" s="5" t="s">
        <v>206</v>
      </c>
      <c r="C10274" s="5" t="s">
        <v>107</v>
      </c>
      <c r="D10274" s="5" t="s">
        <v>527</v>
      </c>
      <c r="E10274" s="5" t="s">
        <v>172</v>
      </c>
      <c r="F10274" s="6">
        <v>43927</v>
      </c>
      <c r="G10274" s="5" t="s">
        <v>148</v>
      </c>
      <c r="H10274" s="5" t="s">
        <v>235</v>
      </c>
      <c r="I10274">
        <v>43745</v>
      </c>
      <c r="J10274">
        <v>182</v>
      </c>
      <c r="K10274">
        <v>215.4</v>
      </c>
      <c r="L10274">
        <v>2</v>
      </c>
      <c r="M10274">
        <v>5815.8</v>
      </c>
      <c r="N10274">
        <v>5134.0360000000001</v>
      </c>
      <c r="O10274">
        <v>2567.018</v>
      </c>
      <c r="P10274">
        <v>107.7</v>
      </c>
      <c r="Q10274">
        <v>27</v>
      </c>
      <c r="R10274">
        <v>681.76400000000001</v>
      </c>
      <c r="S10274">
        <v>2020</v>
      </c>
      <c r="T10274">
        <v>4</v>
      </c>
      <c r="U10274">
        <v>15</v>
      </c>
    </row>
    <row r="10275" spans="1:21" x14ac:dyDescent="0.3">
      <c r="A10275" s="5" t="s">
        <v>168</v>
      </c>
      <c r="B10275" s="5" t="s">
        <v>206</v>
      </c>
      <c r="C10275" s="5" t="s">
        <v>107</v>
      </c>
      <c r="D10275" s="5" t="s">
        <v>527</v>
      </c>
      <c r="E10275" s="5" t="s">
        <v>172</v>
      </c>
      <c r="F10275" s="6">
        <v>43927</v>
      </c>
      <c r="G10275" s="5" t="s">
        <v>148</v>
      </c>
      <c r="H10275" s="5" t="s">
        <v>208</v>
      </c>
      <c r="I10275">
        <v>43745</v>
      </c>
      <c r="J10275">
        <v>182</v>
      </c>
      <c r="K10275">
        <v>128</v>
      </c>
      <c r="L10275">
        <v>1</v>
      </c>
      <c r="M10275">
        <v>3200</v>
      </c>
      <c r="N10275">
        <v>2567.018</v>
      </c>
      <c r="O10275">
        <v>2567.018</v>
      </c>
      <c r="P10275">
        <v>128</v>
      </c>
      <c r="Q10275">
        <v>25</v>
      </c>
      <c r="R10275">
        <v>632.98199999999997</v>
      </c>
      <c r="S10275">
        <v>2020</v>
      </c>
      <c r="T10275">
        <v>4</v>
      </c>
      <c r="U10275">
        <v>15</v>
      </c>
    </row>
    <row r="10276" spans="1:21" x14ac:dyDescent="0.3">
      <c r="A10276" s="5" t="s">
        <v>168</v>
      </c>
      <c r="B10276" s="5" t="s">
        <v>206</v>
      </c>
      <c r="C10276" s="5" t="s">
        <v>107</v>
      </c>
      <c r="D10276" s="5" t="s">
        <v>527</v>
      </c>
      <c r="E10276" s="5" t="s">
        <v>172</v>
      </c>
      <c r="F10276" s="6">
        <v>43927</v>
      </c>
      <c r="G10276" s="5" t="s">
        <v>148</v>
      </c>
      <c r="H10276" s="5" t="s">
        <v>351</v>
      </c>
      <c r="I10276">
        <v>43745</v>
      </c>
      <c r="J10276">
        <v>182</v>
      </c>
      <c r="K10276">
        <v>509</v>
      </c>
      <c r="L10276">
        <v>4</v>
      </c>
      <c r="M10276">
        <v>13743</v>
      </c>
      <c r="N10276">
        <v>10268.071</v>
      </c>
      <c r="O10276">
        <v>2567.018</v>
      </c>
      <c r="P10276">
        <v>127.25</v>
      </c>
      <c r="Q10276">
        <v>27</v>
      </c>
      <c r="R10276">
        <v>3474.9290000000001</v>
      </c>
      <c r="S10276">
        <v>2020</v>
      </c>
      <c r="T10276">
        <v>4</v>
      </c>
      <c r="U10276">
        <v>15</v>
      </c>
    </row>
    <row r="10277" spans="1:21" x14ac:dyDescent="0.3">
      <c r="A10277" s="5" t="s">
        <v>168</v>
      </c>
      <c r="B10277" s="5" t="s">
        <v>206</v>
      </c>
      <c r="C10277" s="5" t="s">
        <v>114</v>
      </c>
      <c r="D10277" s="5" t="s">
        <v>535</v>
      </c>
      <c r="E10277" s="5" t="s">
        <v>172</v>
      </c>
      <c r="F10277" s="6">
        <v>43927</v>
      </c>
      <c r="G10277" s="5" t="s">
        <v>148</v>
      </c>
      <c r="H10277" s="5" t="s">
        <v>173</v>
      </c>
      <c r="I10277">
        <v>43738</v>
      </c>
      <c r="J10277">
        <v>189</v>
      </c>
      <c r="K10277">
        <v>412.6</v>
      </c>
      <c r="L10277">
        <v>4</v>
      </c>
      <c r="M10277">
        <v>11140.2</v>
      </c>
      <c r="N10277">
        <v>11377.406999999999</v>
      </c>
      <c r="O10277">
        <v>2844.3519999999999</v>
      </c>
      <c r="P10277">
        <v>103.15</v>
      </c>
      <c r="Q10277">
        <v>27</v>
      </c>
      <c r="R10277">
        <v>-237.20699999999999</v>
      </c>
      <c r="S10277">
        <v>2020</v>
      </c>
      <c r="T10277">
        <v>4</v>
      </c>
      <c r="U10277">
        <v>15</v>
      </c>
    </row>
    <row r="10278" spans="1:21" x14ac:dyDescent="0.3">
      <c r="A10278" s="5" t="s">
        <v>168</v>
      </c>
      <c r="B10278" s="5" t="s">
        <v>206</v>
      </c>
      <c r="C10278" s="5" t="s">
        <v>114</v>
      </c>
      <c r="D10278" s="5" t="s">
        <v>535</v>
      </c>
      <c r="E10278" s="5" t="s">
        <v>172</v>
      </c>
      <c r="F10278" s="6">
        <v>43927</v>
      </c>
      <c r="G10278" s="5" t="s">
        <v>148</v>
      </c>
      <c r="H10278" s="5" t="s">
        <v>235</v>
      </c>
      <c r="I10278">
        <v>43738</v>
      </c>
      <c r="J10278">
        <v>189</v>
      </c>
      <c r="K10278">
        <v>109</v>
      </c>
      <c r="L10278">
        <v>1</v>
      </c>
      <c r="M10278">
        <v>2943</v>
      </c>
      <c r="N10278">
        <v>2844.3519999999999</v>
      </c>
      <c r="O10278">
        <v>2844.3519999999999</v>
      </c>
      <c r="P10278">
        <v>109</v>
      </c>
      <c r="Q10278">
        <v>27</v>
      </c>
      <c r="R10278">
        <v>98.647999999999996</v>
      </c>
      <c r="S10278">
        <v>2020</v>
      </c>
      <c r="T10278">
        <v>4</v>
      </c>
      <c r="U10278">
        <v>15</v>
      </c>
    </row>
    <row r="10279" spans="1:21" x14ac:dyDescent="0.3">
      <c r="A10279" s="5" t="s">
        <v>168</v>
      </c>
      <c r="B10279" s="5" t="s">
        <v>206</v>
      </c>
      <c r="C10279" s="5" t="s">
        <v>114</v>
      </c>
      <c r="D10279" s="5" t="s">
        <v>535</v>
      </c>
      <c r="E10279" s="5" t="s">
        <v>172</v>
      </c>
      <c r="F10279" s="6">
        <v>43927</v>
      </c>
      <c r="G10279" s="5" t="s">
        <v>148</v>
      </c>
      <c r="H10279" s="5" t="s">
        <v>197</v>
      </c>
      <c r="I10279">
        <v>43738</v>
      </c>
      <c r="J10279">
        <v>189</v>
      </c>
      <c r="K10279">
        <v>198</v>
      </c>
      <c r="L10279">
        <v>2</v>
      </c>
      <c r="M10279">
        <v>5346</v>
      </c>
      <c r="N10279">
        <v>5688.7030000000004</v>
      </c>
      <c r="O10279">
        <v>2844.3519999999999</v>
      </c>
      <c r="P10279">
        <v>99</v>
      </c>
      <c r="Q10279">
        <v>27</v>
      </c>
      <c r="R10279">
        <v>-342.70299999999997</v>
      </c>
      <c r="S10279">
        <v>2020</v>
      </c>
      <c r="T10279">
        <v>4</v>
      </c>
      <c r="U10279">
        <v>15</v>
      </c>
    </row>
    <row r="10280" spans="1:21" x14ac:dyDescent="0.3">
      <c r="A10280" s="5" t="s">
        <v>168</v>
      </c>
      <c r="B10280" s="5" t="s">
        <v>206</v>
      </c>
      <c r="C10280" s="5" t="s">
        <v>114</v>
      </c>
      <c r="D10280" s="5" t="s">
        <v>535</v>
      </c>
      <c r="E10280" s="5" t="s">
        <v>172</v>
      </c>
      <c r="F10280" s="6">
        <v>43927</v>
      </c>
      <c r="G10280" s="5" t="s">
        <v>148</v>
      </c>
      <c r="H10280" s="5" t="s">
        <v>178</v>
      </c>
      <c r="I10280">
        <v>43738</v>
      </c>
      <c r="J10280">
        <v>189</v>
      </c>
      <c r="K10280">
        <v>90.8</v>
      </c>
      <c r="L10280">
        <v>1</v>
      </c>
      <c r="M10280">
        <v>2451.6</v>
      </c>
      <c r="N10280">
        <v>2844.3519999999999</v>
      </c>
      <c r="O10280">
        <v>2844.3519999999999</v>
      </c>
      <c r="P10280">
        <v>90.8</v>
      </c>
      <c r="Q10280">
        <v>27</v>
      </c>
      <c r="R10280">
        <v>-392.75200000000001</v>
      </c>
      <c r="S10280">
        <v>2020</v>
      </c>
      <c r="T10280">
        <v>4</v>
      </c>
      <c r="U10280">
        <v>15</v>
      </c>
    </row>
    <row r="10281" spans="1:21" x14ac:dyDescent="0.3">
      <c r="A10281" s="5" t="s">
        <v>168</v>
      </c>
      <c r="B10281" s="5" t="s">
        <v>206</v>
      </c>
      <c r="C10281" s="5" t="s">
        <v>114</v>
      </c>
      <c r="D10281" s="5" t="s">
        <v>535</v>
      </c>
      <c r="E10281" s="5" t="s">
        <v>172</v>
      </c>
      <c r="F10281" s="6">
        <v>43927</v>
      </c>
      <c r="G10281" s="5" t="s">
        <v>148</v>
      </c>
      <c r="H10281" s="5" t="s">
        <v>173</v>
      </c>
      <c r="I10281">
        <v>43738</v>
      </c>
      <c r="J10281">
        <v>189</v>
      </c>
      <c r="K10281">
        <v>100</v>
      </c>
      <c r="L10281">
        <v>1</v>
      </c>
      <c r="M10281">
        <v>2700</v>
      </c>
      <c r="N10281">
        <v>2844.3519999999999</v>
      </c>
      <c r="O10281">
        <v>2844.3519999999999</v>
      </c>
      <c r="P10281">
        <v>100</v>
      </c>
      <c r="Q10281">
        <v>27</v>
      </c>
      <c r="R10281">
        <v>-144.352</v>
      </c>
      <c r="S10281">
        <v>2020</v>
      </c>
      <c r="T10281">
        <v>4</v>
      </c>
      <c r="U10281">
        <v>15</v>
      </c>
    </row>
    <row r="10282" spans="1:21" x14ac:dyDescent="0.3">
      <c r="A10282" s="5" t="s">
        <v>168</v>
      </c>
      <c r="B10282" s="5" t="s">
        <v>206</v>
      </c>
      <c r="C10282" s="5" t="s">
        <v>114</v>
      </c>
      <c r="D10282" s="5" t="s">
        <v>535</v>
      </c>
      <c r="E10282" s="5" t="s">
        <v>172</v>
      </c>
      <c r="F10282" s="6">
        <v>43927</v>
      </c>
      <c r="G10282" s="5" t="s">
        <v>148</v>
      </c>
      <c r="H10282" s="5" t="s">
        <v>194</v>
      </c>
      <c r="I10282">
        <v>43738</v>
      </c>
      <c r="J10282">
        <v>189</v>
      </c>
      <c r="K10282">
        <v>495.4</v>
      </c>
      <c r="L10282">
        <v>4</v>
      </c>
      <c r="M10282">
        <v>13375.8</v>
      </c>
      <c r="N10282">
        <v>11377.406999999999</v>
      </c>
      <c r="O10282">
        <v>2844.3519999999999</v>
      </c>
      <c r="P10282">
        <v>123.85</v>
      </c>
      <c r="Q10282">
        <v>27</v>
      </c>
      <c r="R10282">
        <v>1998.393</v>
      </c>
      <c r="S10282">
        <v>2020</v>
      </c>
      <c r="T10282">
        <v>4</v>
      </c>
      <c r="U10282">
        <v>15</v>
      </c>
    </row>
    <row r="10283" spans="1:21" x14ac:dyDescent="0.3">
      <c r="A10283" s="5" t="s">
        <v>168</v>
      </c>
      <c r="B10283" s="5" t="s">
        <v>206</v>
      </c>
      <c r="C10283" s="5" t="s">
        <v>114</v>
      </c>
      <c r="D10283" s="5" t="s">
        <v>535</v>
      </c>
      <c r="E10283" s="5" t="s">
        <v>172</v>
      </c>
      <c r="F10283" s="6">
        <v>43927</v>
      </c>
      <c r="G10283" s="5" t="s">
        <v>148</v>
      </c>
      <c r="H10283" s="5" t="s">
        <v>371</v>
      </c>
      <c r="I10283">
        <v>43738</v>
      </c>
      <c r="J10283">
        <v>189</v>
      </c>
      <c r="K10283">
        <v>1222.5999999999999</v>
      </c>
      <c r="L10283">
        <v>10</v>
      </c>
      <c r="M10283">
        <v>33621.5</v>
      </c>
      <c r="N10283">
        <v>28443.517</v>
      </c>
      <c r="O10283">
        <v>2844.3519999999999</v>
      </c>
      <c r="P10283">
        <v>122.25999999999999</v>
      </c>
      <c r="Q10283">
        <v>27.5</v>
      </c>
      <c r="R10283">
        <v>5177.9830000000002</v>
      </c>
      <c r="S10283">
        <v>2020</v>
      </c>
      <c r="T10283">
        <v>4</v>
      </c>
      <c r="U10283">
        <v>15</v>
      </c>
    </row>
    <row r="10284" spans="1:21" x14ac:dyDescent="0.3">
      <c r="A10284" s="5" t="s">
        <v>168</v>
      </c>
      <c r="B10284" s="5" t="s">
        <v>206</v>
      </c>
      <c r="C10284" s="5" t="s">
        <v>115</v>
      </c>
      <c r="D10284" s="5" t="s">
        <v>524</v>
      </c>
      <c r="E10284" s="5" t="s">
        <v>172</v>
      </c>
      <c r="F10284" s="6">
        <v>43927</v>
      </c>
      <c r="G10284" s="5" t="s">
        <v>148</v>
      </c>
      <c r="H10284" s="5" t="s">
        <v>173</v>
      </c>
      <c r="I10284">
        <v>43801</v>
      </c>
      <c r="J10284">
        <v>126</v>
      </c>
      <c r="K10284">
        <v>70</v>
      </c>
      <c r="L10284">
        <v>1</v>
      </c>
      <c r="M10284">
        <v>1890</v>
      </c>
      <c r="N10284">
        <v>2142.538</v>
      </c>
      <c r="O10284">
        <v>2142.538</v>
      </c>
      <c r="P10284">
        <v>70</v>
      </c>
      <c r="Q10284">
        <v>27</v>
      </c>
      <c r="R10284">
        <v>-252.53800000000001</v>
      </c>
      <c r="S10284">
        <v>2020</v>
      </c>
      <c r="T10284">
        <v>4</v>
      </c>
      <c r="U10284">
        <v>15</v>
      </c>
    </row>
    <row r="10285" spans="1:21" x14ac:dyDescent="0.3">
      <c r="A10285" s="5" t="s">
        <v>168</v>
      </c>
      <c r="B10285" s="5" t="s">
        <v>169</v>
      </c>
      <c r="C10285" s="5" t="s">
        <v>170</v>
      </c>
      <c r="D10285" s="5" t="s">
        <v>472</v>
      </c>
      <c r="E10285" s="5" t="s">
        <v>172</v>
      </c>
      <c r="F10285" s="6">
        <v>43928</v>
      </c>
      <c r="G10285" s="5" t="s">
        <v>148</v>
      </c>
      <c r="H10285" s="5" t="s">
        <v>208</v>
      </c>
      <c r="I10285">
        <v>43665</v>
      </c>
      <c r="J10285">
        <v>263</v>
      </c>
      <c r="K10285">
        <v>120</v>
      </c>
      <c r="L10285">
        <v>1</v>
      </c>
      <c r="M10285">
        <v>3000</v>
      </c>
      <c r="N10285">
        <v>2834.4250000000002</v>
      </c>
      <c r="O10285">
        <v>2834.4250000000002</v>
      </c>
      <c r="P10285">
        <v>120</v>
      </c>
      <c r="Q10285">
        <v>25</v>
      </c>
      <c r="R10285">
        <v>165.57499999999999</v>
      </c>
      <c r="S10285">
        <v>2020</v>
      </c>
      <c r="T10285">
        <v>4</v>
      </c>
      <c r="U10285">
        <v>15</v>
      </c>
    </row>
    <row r="10286" spans="1:21" x14ac:dyDescent="0.3">
      <c r="A10286" s="5" t="s">
        <v>168</v>
      </c>
      <c r="B10286" s="5" t="s">
        <v>169</v>
      </c>
      <c r="C10286" s="5" t="s">
        <v>170</v>
      </c>
      <c r="D10286" s="5" t="s">
        <v>539</v>
      </c>
      <c r="E10286" s="5" t="s">
        <v>172</v>
      </c>
      <c r="F10286" s="6">
        <v>43928</v>
      </c>
      <c r="G10286" s="5" t="s">
        <v>148</v>
      </c>
      <c r="H10286" s="5" t="s">
        <v>469</v>
      </c>
      <c r="I10286">
        <v>43740</v>
      </c>
      <c r="J10286">
        <v>188</v>
      </c>
      <c r="K10286">
        <v>7600</v>
      </c>
      <c r="L10286">
        <v>30</v>
      </c>
      <c r="M10286">
        <v>96900</v>
      </c>
      <c r="N10286">
        <v>97309.364000000001</v>
      </c>
      <c r="O10286">
        <v>3243.645</v>
      </c>
      <c r="P10286">
        <v>253.33333333333334</v>
      </c>
      <c r="Q10286">
        <v>12.75</v>
      </c>
      <c r="R10286">
        <v>-409.36399999999998</v>
      </c>
      <c r="S10286">
        <v>2020</v>
      </c>
      <c r="T10286">
        <v>4</v>
      </c>
      <c r="U10286">
        <v>15</v>
      </c>
    </row>
    <row r="10287" spans="1:21" x14ac:dyDescent="0.3">
      <c r="A10287" s="5" t="s">
        <v>168</v>
      </c>
      <c r="B10287" s="5" t="s">
        <v>169</v>
      </c>
      <c r="C10287" s="5" t="s">
        <v>170</v>
      </c>
      <c r="D10287" s="5" t="s">
        <v>539</v>
      </c>
      <c r="E10287" s="5" t="s">
        <v>172</v>
      </c>
      <c r="F10287" s="6">
        <v>43928</v>
      </c>
      <c r="G10287" s="5" t="s">
        <v>148</v>
      </c>
      <c r="H10287" s="5" t="s">
        <v>229</v>
      </c>
      <c r="I10287">
        <v>43740</v>
      </c>
      <c r="J10287">
        <v>188</v>
      </c>
      <c r="K10287">
        <v>1275</v>
      </c>
      <c r="L10287">
        <v>10</v>
      </c>
      <c r="M10287">
        <v>34425</v>
      </c>
      <c r="N10287">
        <v>32436.455000000002</v>
      </c>
      <c r="O10287">
        <v>3243.645</v>
      </c>
      <c r="P10287">
        <v>127.5</v>
      </c>
      <c r="Q10287">
        <v>27</v>
      </c>
      <c r="R10287">
        <v>1988.5450000000001</v>
      </c>
      <c r="S10287">
        <v>2020</v>
      </c>
      <c r="T10287">
        <v>4</v>
      </c>
      <c r="U10287">
        <v>15</v>
      </c>
    </row>
    <row r="10288" spans="1:21" x14ac:dyDescent="0.3">
      <c r="A10288" s="5" t="s">
        <v>168</v>
      </c>
      <c r="B10288" s="5" t="s">
        <v>169</v>
      </c>
      <c r="C10288" s="5" t="s">
        <v>170</v>
      </c>
      <c r="D10288" s="5" t="s">
        <v>541</v>
      </c>
      <c r="E10288" s="5" t="s">
        <v>172</v>
      </c>
      <c r="F10288" s="6">
        <v>43928</v>
      </c>
      <c r="G10288" s="5" t="s">
        <v>148</v>
      </c>
      <c r="H10288" s="5" t="s">
        <v>469</v>
      </c>
      <c r="I10288">
        <v>43744</v>
      </c>
      <c r="J10288">
        <v>184</v>
      </c>
      <c r="K10288">
        <v>7600</v>
      </c>
      <c r="L10288">
        <v>30</v>
      </c>
      <c r="M10288">
        <v>96900</v>
      </c>
      <c r="N10288">
        <v>77254.251000000004</v>
      </c>
      <c r="O10288">
        <v>2575.1419999999998</v>
      </c>
      <c r="P10288">
        <v>253.33333333333334</v>
      </c>
      <c r="Q10288">
        <v>12.75</v>
      </c>
      <c r="R10288">
        <v>19645.749</v>
      </c>
      <c r="S10288">
        <v>2020</v>
      </c>
      <c r="T10288">
        <v>4</v>
      </c>
      <c r="U10288">
        <v>15</v>
      </c>
    </row>
    <row r="10289" spans="1:21" x14ac:dyDescent="0.3">
      <c r="A10289" s="5" t="s">
        <v>168</v>
      </c>
      <c r="B10289" s="5" t="s">
        <v>169</v>
      </c>
      <c r="C10289" s="5" t="s">
        <v>170</v>
      </c>
      <c r="D10289" s="5" t="s">
        <v>541</v>
      </c>
      <c r="E10289" s="5" t="s">
        <v>172</v>
      </c>
      <c r="F10289" s="6">
        <v>43928</v>
      </c>
      <c r="G10289" s="5" t="s">
        <v>148</v>
      </c>
      <c r="H10289" s="5" t="s">
        <v>466</v>
      </c>
      <c r="I10289">
        <v>43744</v>
      </c>
      <c r="J10289">
        <v>184</v>
      </c>
      <c r="K10289">
        <v>13710</v>
      </c>
      <c r="L10289">
        <v>99</v>
      </c>
      <c r="M10289">
        <v>326755</v>
      </c>
      <c r="N10289">
        <v>254939.02799999999</v>
      </c>
      <c r="O10289">
        <v>2575.1419999999998</v>
      </c>
      <c r="P10289">
        <v>138.4848484848485</v>
      </c>
      <c r="Q10289">
        <v>23.833300000000001</v>
      </c>
      <c r="R10289">
        <v>71815.971999999994</v>
      </c>
      <c r="S10289">
        <v>2020</v>
      </c>
      <c r="T10289">
        <v>4</v>
      </c>
      <c r="U10289">
        <v>15</v>
      </c>
    </row>
    <row r="10290" spans="1:21" x14ac:dyDescent="0.3">
      <c r="A10290" s="5" t="s">
        <v>168</v>
      </c>
      <c r="B10290" s="5" t="s">
        <v>169</v>
      </c>
      <c r="C10290" s="5" t="s">
        <v>170</v>
      </c>
      <c r="D10290" s="5" t="s">
        <v>542</v>
      </c>
      <c r="E10290" s="5" t="s">
        <v>172</v>
      </c>
      <c r="F10290" s="6">
        <v>43928</v>
      </c>
      <c r="G10290" s="5" t="s">
        <v>148</v>
      </c>
      <c r="H10290" s="5" t="s">
        <v>466</v>
      </c>
      <c r="I10290">
        <v>43751</v>
      </c>
      <c r="J10290">
        <v>177</v>
      </c>
      <c r="K10290">
        <v>13710</v>
      </c>
      <c r="L10290">
        <v>9</v>
      </c>
      <c r="M10290">
        <v>29705</v>
      </c>
      <c r="N10290">
        <v>23845.138999999999</v>
      </c>
      <c r="O10290">
        <v>2649.46</v>
      </c>
      <c r="P10290">
        <v>1523.3333333333333</v>
      </c>
      <c r="Q10290">
        <v>2.1667000000000001</v>
      </c>
      <c r="R10290">
        <v>5859.8609999999999</v>
      </c>
      <c r="S10290">
        <v>2020</v>
      </c>
      <c r="T10290">
        <v>4</v>
      </c>
      <c r="U10290">
        <v>15</v>
      </c>
    </row>
    <row r="10291" spans="1:21" x14ac:dyDescent="0.3">
      <c r="A10291" s="5" t="s">
        <v>168</v>
      </c>
      <c r="B10291" s="5" t="s">
        <v>175</v>
      </c>
      <c r="C10291" s="5" t="s">
        <v>91</v>
      </c>
      <c r="D10291" s="5" t="s">
        <v>534</v>
      </c>
      <c r="E10291" s="5" t="s">
        <v>172</v>
      </c>
      <c r="F10291" s="6">
        <v>43928</v>
      </c>
      <c r="G10291" s="5" t="s">
        <v>148</v>
      </c>
      <c r="H10291" s="5" t="s">
        <v>190</v>
      </c>
      <c r="I10291">
        <v>43831</v>
      </c>
      <c r="J10291">
        <v>97</v>
      </c>
      <c r="K10291">
        <v>25</v>
      </c>
      <c r="L10291">
        <v>1</v>
      </c>
      <c r="M10291">
        <v>999</v>
      </c>
      <c r="N10291">
        <v>1010.96</v>
      </c>
      <c r="O10291">
        <v>1010.96</v>
      </c>
      <c r="P10291">
        <v>25</v>
      </c>
      <c r="Q10291">
        <v>39.96</v>
      </c>
      <c r="R10291">
        <v>-11.96</v>
      </c>
      <c r="S10291">
        <v>2020</v>
      </c>
      <c r="T10291">
        <v>4</v>
      </c>
      <c r="U10291">
        <v>15</v>
      </c>
    </row>
    <row r="10292" spans="1:21" x14ac:dyDescent="0.3">
      <c r="A10292" s="5" t="s">
        <v>168</v>
      </c>
      <c r="B10292" s="5" t="s">
        <v>206</v>
      </c>
      <c r="C10292" s="5" t="s">
        <v>107</v>
      </c>
      <c r="D10292" s="5" t="s">
        <v>527</v>
      </c>
      <c r="E10292" s="5" t="s">
        <v>172</v>
      </c>
      <c r="F10292" s="6">
        <v>43928</v>
      </c>
      <c r="G10292" s="5" t="s">
        <v>148</v>
      </c>
      <c r="H10292" s="5" t="s">
        <v>173</v>
      </c>
      <c r="I10292">
        <v>43745</v>
      </c>
      <c r="J10292">
        <v>183</v>
      </c>
      <c r="K10292">
        <v>260</v>
      </c>
      <c r="L10292">
        <v>2</v>
      </c>
      <c r="M10292">
        <v>7020</v>
      </c>
      <c r="N10292">
        <v>5134.0360000000001</v>
      </c>
      <c r="O10292">
        <v>2567.018</v>
      </c>
      <c r="P10292">
        <v>130</v>
      </c>
      <c r="Q10292">
        <v>27</v>
      </c>
      <c r="R10292">
        <v>1885.9639999999999</v>
      </c>
      <c r="S10292">
        <v>2020</v>
      </c>
      <c r="T10292">
        <v>4</v>
      </c>
      <c r="U10292">
        <v>15</v>
      </c>
    </row>
    <row r="10293" spans="1:21" x14ac:dyDescent="0.3">
      <c r="A10293" s="5" t="s">
        <v>168</v>
      </c>
      <c r="B10293" s="5" t="s">
        <v>206</v>
      </c>
      <c r="C10293" s="5" t="s">
        <v>107</v>
      </c>
      <c r="D10293" s="5" t="s">
        <v>527</v>
      </c>
      <c r="E10293" s="5" t="s">
        <v>172</v>
      </c>
      <c r="F10293" s="6">
        <v>43928</v>
      </c>
      <c r="G10293" s="5" t="s">
        <v>148</v>
      </c>
      <c r="H10293" s="5" t="s">
        <v>371</v>
      </c>
      <c r="I10293">
        <v>43745</v>
      </c>
      <c r="J10293">
        <v>183</v>
      </c>
      <c r="K10293">
        <v>1235.8</v>
      </c>
      <c r="L10293">
        <v>10</v>
      </c>
      <c r="M10293">
        <v>32748.7</v>
      </c>
      <c r="N10293">
        <v>25670.178</v>
      </c>
      <c r="O10293">
        <v>2567.018</v>
      </c>
      <c r="P10293">
        <v>123.58</v>
      </c>
      <c r="Q10293">
        <v>26.5</v>
      </c>
      <c r="R10293">
        <v>7078.5219999999999</v>
      </c>
      <c r="S10293">
        <v>2020</v>
      </c>
      <c r="T10293">
        <v>4</v>
      </c>
      <c r="U10293">
        <v>15</v>
      </c>
    </row>
    <row r="10294" spans="1:21" x14ac:dyDescent="0.3">
      <c r="A10294" s="5" t="s">
        <v>168</v>
      </c>
      <c r="B10294" s="5" t="s">
        <v>206</v>
      </c>
      <c r="C10294" s="5" t="s">
        <v>107</v>
      </c>
      <c r="D10294" s="5" t="s">
        <v>527</v>
      </c>
      <c r="E10294" s="5" t="s">
        <v>172</v>
      </c>
      <c r="F10294" s="6">
        <v>43929</v>
      </c>
      <c r="G10294" s="5" t="s">
        <v>148</v>
      </c>
      <c r="H10294" s="5" t="s">
        <v>221</v>
      </c>
      <c r="I10294">
        <v>43745</v>
      </c>
      <c r="J10294">
        <v>184</v>
      </c>
      <c r="K10294">
        <v>198</v>
      </c>
      <c r="L10294">
        <v>2</v>
      </c>
      <c r="M10294">
        <v>5247</v>
      </c>
      <c r="N10294">
        <v>5210.9709999999995</v>
      </c>
      <c r="O10294">
        <v>2605.4859999999999</v>
      </c>
      <c r="P10294">
        <v>99</v>
      </c>
      <c r="Q10294">
        <v>26.5</v>
      </c>
      <c r="R10294">
        <v>36.029000000000003</v>
      </c>
      <c r="S10294">
        <v>2020</v>
      </c>
      <c r="T10294">
        <v>4</v>
      </c>
      <c r="U10294">
        <v>15</v>
      </c>
    </row>
    <row r="10295" spans="1:21" x14ac:dyDescent="0.3">
      <c r="A10295" s="5" t="s">
        <v>168</v>
      </c>
      <c r="B10295" s="5" t="s">
        <v>206</v>
      </c>
      <c r="C10295" s="5" t="s">
        <v>107</v>
      </c>
      <c r="D10295" s="5" t="s">
        <v>527</v>
      </c>
      <c r="E10295" s="5" t="s">
        <v>172</v>
      </c>
      <c r="F10295" s="6">
        <v>43929</v>
      </c>
      <c r="G10295" s="5" t="s">
        <v>148</v>
      </c>
      <c r="H10295" s="5" t="s">
        <v>205</v>
      </c>
      <c r="I10295">
        <v>43745</v>
      </c>
      <c r="J10295">
        <v>184</v>
      </c>
      <c r="K10295">
        <v>200</v>
      </c>
      <c r="L10295">
        <v>2</v>
      </c>
      <c r="M10295">
        <v>5300</v>
      </c>
      <c r="N10295">
        <v>5210.9709999999995</v>
      </c>
      <c r="O10295">
        <v>2605.4859999999999</v>
      </c>
      <c r="P10295">
        <v>100</v>
      </c>
      <c r="Q10295">
        <v>26.5</v>
      </c>
      <c r="R10295">
        <v>89.028999999999996</v>
      </c>
      <c r="S10295">
        <v>2020</v>
      </c>
      <c r="T10295">
        <v>4</v>
      </c>
      <c r="U10295">
        <v>15</v>
      </c>
    </row>
    <row r="10296" spans="1:21" x14ac:dyDescent="0.3">
      <c r="A10296" s="5" t="s">
        <v>168</v>
      </c>
      <c r="B10296" s="5" t="s">
        <v>206</v>
      </c>
      <c r="C10296" s="5" t="s">
        <v>107</v>
      </c>
      <c r="D10296" s="5" t="s">
        <v>527</v>
      </c>
      <c r="E10296" s="5" t="s">
        <v>172</v>
      </c>
      <c r="F10296" s="6">
        <v>43929</v>
      </c>
      <c r="G10296" s="5" t="s">
        <v>148</v>
      </c>
      <c r="H10296" s="5" t="s">
        <v>216</v>
      </c>
      <c r="I10296">
        <v>43745</v>
      </c>
      <c r="J10296">
        <v>184</v>
      </c>
      <c r="K10296">
        <v>118</v>
      </c>
      <c r="L10296">
        <v>1</v>
      </c>
      <c r="M10296">
        <v>3127</v>
      </c>
      <c r="N10296">
        <v>2605.4859999999999</v>
      </c>
      <c r="O10296">
        <v>2605.4859999999999</v>
      </c>
      <c r="P10296">
        <v>118</v>
      </c>
      <c r="Q10296">
        <v>26.5</v>
      </c>
      <c r="R10296">
        <v>521.51400000000001</v>
      </c>
      <c r="S10296">
        <v>2020</v>
      </c>
      <c r="T10296">
        <v>4</v>
      </c>
      <c r="U10296">
        <v>15</v>
      </c>
    </row>
    <row r="10297" spans="1:21" x14ac:dyDescent="0.3">
      <c r="A10297" s="5" t="s">
        <v>168</v>
      </c>
      <c r="B10297" s="5" t="s">
        <v>206</v>
      </c>
      <c r="C10297" s="5" t="s">
        <v>107</v>
      </c>
      <c r="D10297" s="5" t="s">
        <v>527</v>
      </c>
      <c r="E10297" s="5" t="s">
        <v>172</v>
      </c>
      <c r="F10297" s="6">
        <v>43929</v>
      </c>
      <c r="G10297" s="5" t="s">
        <v>148</v>
      </c>
      <c r="H10297" s="5" t="s">
        <v>217</v>
      </c>
      <c r="I10297">
        <v>43745</v>
      </c>
      <c r="J10297">
        <v>184</v>
      </c>
      <c r="K10297">
        <v>1250</v>
      </c>
      <c r="L10297">
        <v>10</v>
      </c>
      <c r="M10297">
        <v>33125</v>
      </c>
      <c r="N10297">
        <v>26054.855</v>
      </c>
      <c r="O10297">
        <v>2605.4859999999999</v>
      </c>
      <c r="P10297">
        <v>125</v>
      </c>
      <c r="Q10297">
        <v>26.5</v>
      </c>
      <c r="R10297">
        <v>7070.1450000000004</v>
      </c>
      <c r="S10297">
        <v>2020</v>
      </c>
      <c r="T10297">
        <v>4</v>
      </c>
      <c r="U10297">
        <v>15</v>
      </c>
    </row>
    <row r="10298" spans="1:21" x14ac:dyDescent="0.3">
      <c r="A10298" s="5" t="s">
        <v>168</v>
      </c>
      <c r="B10298" s="5" t="s">
        <v>206</v>
      </c>
      <c r="C10298" s="5" t="s">
        <v>107</v>
      </c>
      <c r="D10298" s="5" t="s">
        <v>527</v>
      </c>
      <c r="E10298" s="5" t="s">
        <v>172</v>
      </c>
      <c r="F10298" s="6">
        <v>43929</v>
      </c>
      <c r="G10298" s="5" t="s">
        <v>148</v>
      </c>
      <c r="H10298" s="5" t="s">
        <v>181</v>
      </c>
      <c r="I10298">
        <v>43745</v>
      </c>
      <c r="J10298">
        <v>184</v>
      </c>
      <c r="K10298">
        <v>130</v>
      </c>
      <c r="L10298">
        <v>1</v>
      </c>
      <c r="M10298">
        <v>3445</v>
      </c>
      <c r="N10298">
        <v>2605.4859999999999</v>
      </c>
      <c r="O10298">
        <v>2605.4859999999999</v>
      </c>
      <c r="P10298">
        <v>130</v>
      </c>
      <c r="Q10298">
        <v>26.5</v>
      </c>
      <c r="R10298">
        <v>839.51400000000001</v>
      </c>
      <c r="S10298">
        <v>2020</v>
      </c>
      <c r="T10298">
        <v>4</v>
      </c>
      <c r="U10298">
        <v>15</v>
      </c>
    </row>
    <row r="10299" spans="1:21" x14ac:dyDescent="0.3">
      <c r="A10299" s="5" t="s">
        <v>168</v>
      </c>
      <c r="B10299" s="5" t="s">
        <v>206</v>
      </c>
      <c r="C10299" s="5" t="s">
        <v>107</v>
      </c>
      <c r="D10299" s="5" t="s">
        <v>527</v>
      </c>
      <c r="E10299" s="5" t="s">
        <v>172</v>
      </c>
      <c r="F10299" s="6">
        <v>43929</v>
      </c>
      <c r="G10299" s="5" t="s">
        <v>148</v>
      </c>
      <c r="H10299" s="5" t="s">
        <v>184</v>
      </c>
      <c r="I10299">
        <v>43745</v>
      </c>
      <c r="J10299">
        <v>184</v>
      </c>
      <c r="K10299">
        <v>1190</v>
      </c>
      <c r="L10299">
        <v>10</v>
      </c>
      <c r="M10299">
        <v>30940</v>
      </c>
      <c r="N10299">
        <v>26054.855</v>
      </c>
      <c r="O10299">
        <v>2605.4859999999999</v>
      </c>
      <c r="P10299">
        <v>119</v>
      </c>
      <c r="Q10299">
        <v>26</v>
      </c>
      <c r="R10299">
        <v>4885.1450000000004</v>
      </c>
      <c r="S10299">
        <v>2020</v>
      </c>
      <c r="T10299">
        <v>4</v>
      </c>
      <c r="U10299">
        <v>15</v>
      </c>
    </row>
    <row r="10300" spans="1:21" x14ac:dyDescent="0.3">
      <c r="A10300" s="5" t="s">
        <v>168</v>
      </c>
      <c r="B10300" s="5" t="s">
        <v>206</v>
      </c>
      <c r="C10300" s="5" t="s">
        <v>107</v>
      </c>
      <c r="D10300" s="5" t="s">
        <v>527</v>
      </c>
      <c r="E10300" s="5" t="s">
        <v>172</v>
      </c>
      <c r="F10300" s="6">
        <v>43929</v>
      </c>
      <c r="G10300" s="5" t="s">
        <v>148</v>
      </c>
      <c r="H10300" s="5" t="s">
        <v>188</v>
      </c>
      <c r="I10300">
        <v>43745</v>
      </c>
      <c r="J10300">
        <v>184</v>
      </c>
      <c r="K10300">
        <v>480</v>
      </c>
      <c r="L10300">
        <v>4</v>
      </c>
      <c r="M10300">
        <v>12720</v>
      </c>
      <c r="N10300">
        <v>10421.941999999999</v>
      </c>
      <c r="O10300">
        <v>2605.4859999999999</v>
      </c>
      <c r="P10300">
        <v>120</v>
      </c>
      <c r="Q10300">
        <v>26.5</v>
      </c>
      <c r="R10300">
        <v>2298.058</v>
      </c>
      <c r="S10300">
        <v>2020</v>
      </c>
      <c r="T10300">
        <v>4</v>
      </c>
      <c r="U10300">
        <v>15</v>
      </c>
    </row>
    <row r="10301" spans="1:21" x14ac:dyDescent="0.3">
      <c r="A10301" s="5" t="s">
        <v>168</v>
      </c>
      <c r="B10301" s="5" t="s">
        <v>206</v>
      </c>
      <c r="C10301" s="5" t="s">
        <v>107</v>
      </c>
      <c r="D10301" s="5" t="s">
        <v>527</v>
      </c>
      <c r="E10301" s="5" t="s">
        <v>172</v>
      </c>
      <c r="F10301" s="6">
        <v>43929</v>
      </c>
      <c r="G10301" s="5" t="s">
        <v>148</v>
      </c>
      <c r="H10301" s="5" t="s">
        <v>498</v>
      </c>
      <c r="I10301">
        <v>43745</v>
      </c>
      <c r="J10301">
        <v>184</v>
      </c>
      <c r="K10301">
        <v>234</v>
      </c>
      <c r="L10301">
        <v>2</v>
      </c>
      <c r="M10301">
        <v>6201</v>
      </c>
      <c r="N10301">
        <v>5210.9709999999995</v>
      </c>
      <c r="O10301">
        <v>2605.4859999999999</v>
      </c>
      <c r="P10301">
        <v>117</v>
      </c>
      <c r="Q10301">
        <v>26.5</v>
      </c>
      <c r="R10301">
        <v>990.029</v>
      </c>
      <c r="S10301">
        <v>2020</v>
      </c>
      <c r="T10301">
        <v>4</v>
      </c>
      <c r="U10301">
        <v>15</v>
      </c>
    </row>
    <row r="10302" spans="1:21" x14ac:dyDescent="0.3">
      <c r="A10302" s="5" t="s">
        <v>168</v>
      </c>
      <c r="B10302" s="5" t="s">
        <v>206</v>
      </c>
      <c r="C10302" s="5" t="s">
        <v>107</v>
      </c>
      <c r="D10302" s="5" t="s">
        <v>527</v>
      </c>
      <c r="E10302" s="5" t="s">
        <v>172</v>
      </c>
      <c r="F10302" s="6">
        <v>43929</v>
      </c>
      <c r="G10302" s="5" t="s">
        <v>148</v>
      </c>
      <c r="H10302" s="5" t="s">
        <v>190</v>
      </c>
      <c r="I10302">
        <v>43745</v>
      </c>
      <c r="J10302">
        <v>184</v>
      </c>
      <c r="K10302">
        <v>110</v>
      </c>
      <c r="L10302">
        <v>1</v>
      </c>
      <c r="M10302">
        <v>2915</v>
      </c>
      <c r="N10302">
        <v>2605.4859999999999</v>
      </c>
      <c r="O10302">
        <v>2605.4859999999999</v>
      </c>
      <c r="P10302">
        <v>110</v>
      </c>
      <c r="Q10302">
        <v>26.5</v>
      </c>
      <c r="R10302">
        <v>309.51400000000001</v>
      </c>
      <c r="S10302">
        <v>2020</v>
      </c>
      <c r="T10302">
        <v>4</v>
      </c>
      <c r="U10302">
        <v>15</v>
      </c>
    </row>
    <row r="10303" spans="1:21" x14ac:dyDescent="0.3">
      <c r="A10303" s="5" t="s">
        <v>168</v>
      </c>
      <c r="B10303" s="5" t="s">
        <v>206</v>
      </c>
      <c r="C10303" s="5" t="s">
        <v>107</v>
      </c>
      <c r="D10303" s="5" t="s">
        <v>527</v>
      </c>
      <c r="E10303" s="5" t="s">
        <v>172</v>
      </c>
      <c r="F10303" s="6">
        <v>43929</v>
      </c>
      <c r="G10303" s="5" t="s">
        <v>148</v>
      </c>
      <c r="H10303" s="5" t="s">
        <v>190</v>
      </c>
      <c r="I10303">
        <v>43745</v>
      </c>
      <c r="J10303">
        <v>184</v>
      </c>
      <c r="K10303">
        <v>194</v>
      </c>
      <c r="L10303">
        <v>2</v>
      </c>
      <c r="M10303">
        <v>5141</v>
      </c>
      <c r="N10303">
        <v>5210.9709999999995</v>
      </c>
      <c r="O10303">
        <v>2605.4859999999999</v>
      </c>
      <c r="P10303">
        <v>97</v>
      </c>
      <c r="Q10303">
        <v>26.5</v>
      </c>
      <c r="R10303">
        <v>-69.971000000000004</v>
      </c>
      <c r="S10303">
        <v>2020</v>
      </c>
      <c r="T10303">
        <v>4</v>
      </c>
      <c r="U10303">
        <v>15</v>
      </c>
    </row>
    <row r="10304" spans="1:21" x14ac:dyDescent="0.3">
      <c r="A10304" s="5" t="s">
        <v>168</v>
      </c>
      <c r="B10304" s="5" t="s">
        <v>206</v>
      </c>
      <c r="C10304" s="5" t="s">
        <v>108</v>
      </c>
      <c r="D10304" s="5" t="s">
        <v>543</v>
      </c>
      <c r="E10304" s="5" t="s">
        <v>172</v>
      </c>
      <c r="F10304" s="6">
        <v>43929</v>
      </c>
      <c r="G10304" s="5" t="s">
        <v>148</v>
      </c>
      <c r="H10304" s="5" t="s">
        <v>466</v>
      </c>
      <c r="I10304">
        <v>43752</v>
      </c>
      <c r="J10304">
        <v>177</v>
      </c>
      <c r="K10304">
        <v>3545</v>
      </c>
      <c r="L10304">
        <v>30</v>
      </c>
      <c r="M10304">
        <v>88625</v>
      </c>
      <c r="N10304">
        <v>82551.654999999999</v>
      </c>
      <c r="O10304">
        <v>2751.7220000000002</v>
      </c>
      <c r="P10304">
        <v>118.16666666666667</v>
      </c>
      <c r="Q10304">
        <v>25</v>
      </c>
      <c r="R10304">
        <v>6073.3450000000003</v>
      </c>
      <c r="S10304">
        <v>2020</v>
      </c>
      <c r="T10304">
        <v>4</v>
      </c>
      <c r="U10304">
        <v>15</v>
      </c>
    </row>
    <row r="10305" spans="1:21" x14ac:dyDescent="0.3">
      <c r="A10305" s="5" t="s">
        <v>168</v>
      </c>
      <c r="B10305" s="5" t="s">
        <v>206</v>
      </c>
      <c r="C10305" s="5" t="s">
        <v>108</v>
      </c>
      <c r="D10305" s="5" t="s">
        <v>543</v>
      </c>
      <c r="E10305" s="5" t="s">
        <v>172</v>
      </c>
      <c r="F10305" s="6">
        <v>43929</v>
      </c>
      <c r="G10305" s="5" t="s">
        <v>148</v>
      </c>
      <c r="H10305" s="5" t="s">
        <v>230</v>
      </c>
      <c r="I10305">
        <v>43752</v>
      </c>
      <c r="J10305">
        <v>177</v>
      </c>
      <c r="K10305">
        <v>1778</v>
      </c>
      <c r="L10305">
        <v>15</v>
      </c>
      <c r="M10305">
        <v>46228</v>
      </c>
      <c r="N10305">
        <v>41275.828000000001</v>
      </c>
      <c r="O10305">
        <v>2751.7220000000002</v>
      </c>
      <c r="P10305">
        <v>118.53333333333333</v>
      </c>
      <c r="Q10305">
        <v>26</v>
      </c>
      <c r="R10305">
        <v>4952.1719999999996</v>
      </c>
      <c r="S10305">
        <v>2020</v>
      </c>
      <c r="T10305">
        <v>4</v>
      </c>
      <c r="U10305">
        <v>15</v>
      </c>
    </row>
    <row r="10306" spans="1:21" x14ac:dyDescent="0.3">
      <c r="A10306" s="5" t="s">
        <v>168</v>
      </c>
      <c r="B10306" s="5" t="s">
        <v>206</v>
      </c>
      <c r="C10306" s="5" t="s">
        <v>108</v>
      </c>
      <c r="D10306" s="5" t="s">
        <v>543</v>
      </c>
      <c r="E10306" s="5" t="s">
        <v>172</v>
      </c>
      <c r="F10306" s="6">
        <v>43929</v>
      </c>
      <c r="G10306" s="5" t="s">
        <v>148</v>
      </c>
      <c r="H10306" s="5" t="s">
        <v>221</v>
      </c>
      <c r="I10306">
        <v>43752</v>
      </c>
      <c r="J10306">
        <v>177</v>
      </c>
      <c r="K10306">
        <v>198</v>
      </c>
      <c r="L10306">
        <v>2</v>
      </c>
      <c r="M10306">
        <v>5247</v>
      </c>
      <c r="N10306">
        <v>5503.4440000000004</v>
      </c>
      <c r="O10306">
        <v>2751.7220000000002</v>
      </c>
      <c r="P10306">
        <v>99</v>
      </c>
      <c r="Q10306">
        <v>26.5</v>
      </c>
      <c r="R10306">
        <v>-256.44400000000002</v>
      </c>
      <c r="S10306">
        <v>2020</v>
      </c>
      <c r="T10306">
        <v>4</v>
      </c>
      <c r="U10306">
        <v>15</v>
      </c>
    </row>
    <row r="10307" spans="1:21" x14ac:dyDescent="0.3">
      <c r="A10307" s="5" t="s">
        <v>168</v>
      </c>
      <c r="B10307" s="5" t="s">
        <v>206</v>
      </c>
      <c r="C10307" s="5" t="s">
        <v>108</v>
      </c>
      <c r="D10307" s="5" t="s">
        <v>543</v>
      </c>
      <c r="E10307" s="5" t="s">
        <v>172</v>
      </c>
      <c r="F10307" s="6">
        <v>43929</v>
      </c>
      <c r="G10307" s="5" t="s">
        <v>148</v>
      </c>
      <c r="H10307" s="5" t="s">
        <v>205</v>
      </c>
      <c r="I10307">
        <v>43752</v>
      </c>
      <c r="J10307">
        <v>177</v>
      </c>
      <c r="K10307">
        <v>200</v>
      </c>
      <c r="L10307">
        <v>2</v>
      </c>
      <c r="M10307">
        <v>5300</v>
      </c>
      <c r="N10307">
        <v>5503.4440000000004</v>
      </c>
      <c r="O10307">
        <v>2751.7220000000002</v>
      </c>
      <c r="P10307">
        <v>100</v>
      </c>
      <c r="Q10307">
        <v>26.5</v>
      </c>
      <c r="R10307">
        <v>-203.44399999999999</v>
      </c>
      <c r="S10307">
        <v>2020</v>
      </c>
      <c r="T10307">
        <v>4</v>
      </c>
      <c r="U10307">
        <v>15</v>
      </c>
    </row>
    <row r="10308" spans="1:21" x14ac:dyDescent="0.3">
      <c r="A10308" s="5" t="s">
        <v>168</v>
      </c>
      <c r="B10308" s="5" t="s">
        <v>206</v>
      </c>
      <c r="C10308" s="5" t="s">
        <v>108</v>
      </c>
      <c r="D10308" s="5" t="s">
        <v>543</v>
      </c>
      <c r="E10308" s="5" t="s">
        <v>227</v>
      </c>
      <c r="F10308" s="6">
        <v>43929</v>
      </c>
      <c r="G10308" s="5" t="s">
        <v>148</v>
      </c>
      <c r="H10308" s="5" t="s">
        <v>230</v>
      </c>
      <c r="I10308">
        <v>43752</v>
      </c>
      <c r="J10308">
        <v>177</v>
      </c>
      <c r="K10308">
        <v>-1778</v>
      </c>
      <c r="L10308">
        <v>-15</v>
      </c>
      <c r="M10308">
        <v>-46228</v>
      </c>
      <c r="N10308">
        <v>-41275.828000000001</v>
      </c>
      <c r="O10308">
        <v>-2751.7220000000002</v>
      </c>
      <c r="P10308">
        <v>118.53333333333333</v>
      </c>
      <c r="Q10308">
        <v>26</v>
      </c>
      <c r="R10308">
        <v>-4952.1719999999996</v>
      </c>
      <c r="S10308">
        <v>2020</v>
      </c>
      <c r="T10308">
        <v>4</v>
      </c>
      <c r="U10308">
        <v>15</v>
      </c>
    </row>
    <row r="10309" spans="1:21" x14ac:dyDescent="0.3">
      <c r="A10309" s="5" t="s">
        <v>168</v>
      </c>
      <c r="B10309" s="5" t="s">
        <v>206</v>
      </c>
      <c r="C10309" s="5" t="s">
        <v>108</v>
      </c>
      <c r="D10309" s="5" t="s">
        <v>543</v>
      </c>
      <c r="E10309" s="5" t="s">
        <v>227</v>
      </c>
      <c r="F10309" s="6">
        <v>43929</v>
      </c>
      <c r="G10309" s="5" t="s">
        <v>148</v>
      </c>
      <c r="H10309" s="5" t="s">
        <v>221</v>
      </c>
      <c r="I10309">
        <v>43752</v>
      </c>
      <c r="J10309">
        <v>177</v>
      </c>
      <c r="K10309">
        <v>-198</v>
      </c>
      <c r="L10309">
        <v>-2</v>
      </c>
      <c r="M10309">
        <v>-5247</v>
      </c>
      <c r="N10309">
        <v>-5503.4440000000004</v>
      </c>
      <c r="O10309">
        <v>-2751.7220000000002</v>
      </c>
      <c r="P10309">
        <v>99</v>
      </c>
      <c r="Q10309">
        <v>26.5</v>
      </c>
      <c r="R10309">
        <v>256.44400000000002</v>
      </c>
      <c r="S10309">
        <v>2020</v>
      </c>
      <c r="T10309">
        <v>4</v>
      </c>
      <c r="U10309">
        <v>15</v>
      </c>
    </row>
    <row r="10310" spans="1:21" x14ac:dyDescent="0.3">
      <c r="A10310" s="5" t="s">
        <v>168</v>
      </c>
      <c r="B10310" s="5" t="s">
        <v>206</v>
      </c>
      <c r="C10310" s="5" t="s">
        <v>108</v>
      </c>
      <c r="D10310" s="5" t="s">
        <v>543</v>
      </c>
      <c r="E10310" s="5" t="s">
        <v>227</v>
      </c>
      <c r="F10310" s="6">
        <v>43929</v>
      </c>
      <c r="G10310" s="5" t="s">
        <v>148</v>
      </c>
      <c r="H10310" s="5" t="s">
        <v>205</v>
      </c>
      <c r="I10310">
        <v>43752</v>
      </c>
      <c r="J10310">
        <v>177</v>
      </c>
      <c r="K10310">
        <v>-200</v>
      </c>
      <c r="L10310">
        <v>-2</v>
      </c>
      <c r="M10310">
        <v>-5300</v>
      </c>
      <c r="N10310">
        <v>-5503.4440000000004</v>
      </c>
      <c r="O10310">
        <v>-2751.7220000000002</v>
      </c>
      <c r="P10310">
        <v>100</v>
      </c>
      <c r="Q10310">
        <v>26.5</v>
      </c>
      <c r="R10310">
        <v>203.44399999999999</v>
      </c>
      <c r="S10310">
        <v>2020</v>
      </c>
      <c r="T10310">
        <v>4</v>
      </c>
      <c r="U10310">
        <v>15</v>
      </c>
    </row>
    <row r="10311" spans="1:21" x14ac:dyDescent="0.3">
      <c r="A10311" s="5" t="s">
        <v>168</v>
      </c>
      <c r="B10311" s="5" t="s">
        <v>206</v>
      </c>
      <c r="C10311" s="5" t="s">
        <v>108</v>
      </c>
      <c r="D10311" s="5" t="s">
        <v>543</v>
      </c>
      <c r="E10311" s="5" t="s">
        <v>172</v>
      </c>
      <c r="F10311" s="6">
        <v>43929</v>
      </c>
      <c r="G10311" s="5" t="s">
        <v>148</v>
      </c>
      <c r="H10311" s="5" t="s">
        <v>230</v>
      </c>
      <c r="I10311">
        <v>43752</v>
      </c>
      <c r="J10311">
        <v>177</v>
      </c>
      <c r="K10311">
        <v>1778</v>
      </c>
      <c r="L10311">
        <v>15</v>
      </c>
      <c r="M10311">
        <v>46228</v>
      </c>
      <c r="N10311">
        <v>41275.828000000001</v>
      </c>
      <c r="O10311">
        <v>2751.7220000000002</v>
      </c>
      <c r="P10311">
        <v>118.53333333333333</v>
      </c>
      <c r="Q10311">
        <v>26</v>
      </c>
      <c r="R10311">
        <v>4952.1719999999996</v>
      </c>
      <c r="S10311">
        <v>2020</v>
      </c>
      <c r="T10311">
        <v>4</v>
      </c>
      <c r="U10311">
        <v>15</v>
      </c>
    </row>
    <row r="10312" spans="1:21" x14ac:dyDescent="0.3">
      <c r="A10312" s="5" t="s">
        <v>168</v>
      </c>
      <c r="B10312" s="5" t="s">
        <v>206</v>
      </c>
      <c r="C10312" s="5" t="s">
        <v>108</v>
      </c>
      <c r="D10312" s="5" t="s">
        <v>543</v>
      </c>
      <c r="E10312" s="5" t="s">
        <v>172</v>
      </c>
      <c r="F10312" s="6">
        <v>43934</v>
      </c>
      <c r="G10312" s="5" t="s">
        <v>148</v>
      </c>
      <c r="H10312" s="5" t="s">
        <v>205</v>
      </c>
      <c r="I10312">
        <v>43752</v>
      </c>
      <c r="J10312">
        <v>182</v>
      </c>
      <c r="K10312">
        <v>452</v>
      </c>
      <c r="L10312">
        <v>4</v>
      </c>
      <c r="M10312">
        <v>11978</v>
      </c>
      <c r="N10312">
        <v>11006.887000000001</v>
      </c>
      <c r="O10312">
        <v>2751.7220000000002</v>
      </c>
      <c r="P10312">
        <v>113</v>
      </c>
      <c r="Q10312">
        <v>26.5</v>
      </c>
      <c r="R10312">
        <v>971.11300000000006</v>
      </c>
      <c r="S10312">
        <v>2020</v>
      </c>
      <c r="T10312">
        <v>4</v>
      </c>
      <c r="U10312">
        <v>16</v>
      </c>
    </row>
    <row r="10313" spans="1:21" x14ac:dyDescent="0.3">
      <c r="A10313" s="5" t="s">
        <v>168</v>
      </c>
      <c r="B10313" s="5" t="s">
        <v>206</v>
      </c>
      <c r="C10313" s="5" t="s">
        <v>108</v>
      </c>
      <c r="D10313" s="5" t="s">
        <v>543</v>
      </c>
      <c r="E10313" s="5" t="s">
        <v>172</v>
      </c>
      <c r="F10313" s="6">
        <v>43934</v>
      </c>
      <c r="G10313" s="5" t="s">
        <v>148</v>
      </c>
      <c r="H10313" s="5" t="s">
        <v>204</v>
      </c>
      <c r="I10313">
        <v>43752</v>
      </c>
      <c r="J10313">
        <v>182</v>
      </c>
      <c r="K10313">
        <v>716</v>
      </c>
      <c r="L10313">
        <v>6</v>
      </c>
      <c r="M10313">
        <v>18974</v>
      </c>
      <c r="N10313">
        <v>16510.330999999998</v>
      </c>
      <c r="O10313">
        <v>2751.7220000000002</v>
      </c>
      <c r="P10313">
        <v>119.33333333333333</v>
      </c>
      <c r="Q10313">
        <v>26.5</v>
      </c>
      <c r="R10313">
        <v>2463.6689999999999</v>
      </c>
      <c r="S10313">
        <v>2020</v>
      </c>
      <c r="T10313">
        <v>4</v>
      </c>
      <c r="U10313">
        <v>16</v>
      </c>
    </row>
    <row r="10314" spans="1:21" x14ac:dyDescent="0.3">
      <c r="A10314" s="5" t="s">
        <v>168</v>
      </c>
      <c r="B10314" s="5" t="s">
        <v>206</v>
      </c>
      <c r="C10314" s="5" t="s">
        <v>108</v>
      </c>
      <c r="D10314" s="5" t="s">
        <v>543</v>
      </c>
      <c r="E10314" s="5" t="s">
        <v>172</v>
      </c>
      <c r="F10314" s="6">
        <v>43934</v>
      </c>
      <c r="G10314" s="5" t="s">
        <v>148</v>
      </c>
      <c r="H10314" s="5" t="s">
        <v>246</v>
      </c>
      <c r="I10314">
        <v>43752</v>
      </c>
      <c r="J10314">
        <v>182</v>
      </c>
      <c r="K10314">
        <v>334</v>
      </c>
      <c r="L10314">
        <v>3</v>
      </c>
      <c r="M10314">
        <v>8851</v>
      </c>
      <c r="N10314">
        <v>8255.1659999999993</v>
      </c>
      <c r="O10314">
        <v>2751.7220000000002</v>
      </c>
      <c r="P10314">
        <v>111.33333333333333</v>
      </c>
      <c r="Q10314">
        <v>26.5</v>
      </c>
      <c r="R10314">
        <v>595.83399999999995</v>
      </c>
      <c r="S10314">
        <v>2020</v>
      </c>
      <c r="T10314">
        <v>4</v>
      </c>
      <c r="U10314">
        <v>16</v>
      </c>
    </row>
    <row r="10315" spans="1:21" x14ac:dyDescent="0.3">
      <c r="A10315" s="5" t="s">
        <v>168</v>
      </c>
      <c r="B10315" s="5" t="s">
        <v>206</v>
      </c>
      <c r="C10315" s="5" t="s">
        <v>108</v>
      </c>
      <c r="D10315" s="5" t="s">
        <v>543</v>
      </c>
      <c r="E10315" s="5" t="s">
        <v>172</v>
      </c>
      <c r="F10315" s="6">
        <v>43934</v>
      </c>
      <c r="G10315" s="5" t="s">
        <v>148</v>
      </c>
      <c r="H10315" s="5" t="s">
        <v>187</v>
      </c>
      <c r="I10315">
        <v>43752</v>
      </c>
      <c r="J10315">
        <v>182</v>
      </c>
      <c r="K10315">
        <v>490</v>
      </c>
      <c r="L10315">
        <v>4</v>
      </c>
      <c r="M10315">
        <v>12985</v>
      </c>
      <c r="N10315">
        <v>11006.887000000001</v>
      </c>
      <c r="O10315">
        <v>2751.7220000000002</v>
      </c>
      <c r="P10315">
        <v>122.5</v>
      </c>
      <c r="Q10315">
        <v>26.5</v>
      </c>
      <c r="R10315">
        <v>1978.1130000000001</v>
      </c>
      <c r="S10315">
        <v>2020</v>
      </c>
      <c r="T10315">
        <v>4</v>
      </c>
      <c r="U10315">
        <v>16</v>
      </c>
    </row>
    <row r="10316" spans="1:21" x14ac:dyDescent="0.3">
      <c r="A10316" s="5" t="s">
        <v>168</v>
      </c>
      <c r="B10316" s="5" t="s">
        <v>206</v>
      </c>
      <c r="C10316" s="5" t="s">
        <v>108</v>
      </c>
      <c r="D10316" s="5" t="s">
        <v>543</v>
      </c>
      <c r="E10316" s="5" t="s">
        <v>172</v>
      </c>
      <c r="F10316" s="6">
        <v>43934</v>
      </c>
      <c r="G10316" s="5" t="s">
        <v>148</v>
      </c>
      <c r="H10316" s="5" t="s">
        <v>190</v>
      </c>
      <c r="I10316">
        <v>43752</v>
      </c>
      <c r="J10316">
        <v>182</v>
      </c>
      <c r="K10316">
        <v>202</v>
      </c>
      <c r="L10316">
        <v>2</v>
      </c>
      <c r="M10316">
        <v>5353</v>
      </c>
      <c r="N10316">
        <v>5503.4440000000004</v>
      </c>
      <c r="O10316">
        <v>2751.7220000000002</v>
      </c>
      <c r="P10316">
        <v>101</v>
      </c>
      <c r="Q10316">
        <v>26.5</v>
      </c>
      <c r="R10316">
        <v>-150.44399999999999</v>
      </c>
      <c r="S10316">
        <v>2020</v>
      </c>
      <c r="T10316">
        <v>4</v>
      </c>
      <c r="U10316">
        <v>16</v>
      </c>
    </row>
    <row r="10317" spans="1:21" x14ac:dyDescent="0.3">
      <c r="A10317" s="5" t="s">
        <v>168</v>
      </c>
      <c r="B10317" s="5" t="s">
        <v>206</v>
      </c>
      <c r="C10317" s="5" t="s">
        <v>108</v>
      </c>
      <c r="D10317" s="5" t="s">
        <v>543</v>
      </c>
      <c r="E10317" s="5" t="s">
        <v>172</v>
      </c>
      <c r="F10317" s="6">
        <v>43934</v>
      </c>
      <c r="G10317" s="5" t="s">
        <v>148</v>
      </c>
      <c r="H10317" s="5" t="s">
        <v>202</v>
      </c>
      <c r="I10317">
        <v>43752</v>
      </c>
      <c r="J10317">
        <v>182</v>
      </c>
      <c r="K10317">
        <v>1090</v>
      </c>
      <c r="L10317">
        <v>10</v>
      </c>
      <c r="M10317">
        <v>28885</v>
      </c>
      <c r="N10317">
        <v>27517.218000000001</v>
      </c>
      <c r="O10317">
        <v>2751.7220000000002</v>
      </c>
      <c r="P10317">
        <v>109</v>
      </c>
      <c r="Q10317">
        <v>26.5</v>
      </c>
      <c r="R10317">
        <v>1367.7819999999999</v>
      </c>
      <c r="S10317">
        <v>2020</v>
      </c>
      <c r="T10317">
        <v>4</v>
      </c>
      <c r="U10317">
        <v>16</v>
      </c>
    </row>
    <row r="10318" spans="1:21" x14ac:dyDescent="0.3">
      <c r="A10318" s="5" t="s">
        <v>168</v>
      </c>
      <c r="B10318" s="5" t="s">
        <v>206</v>
      </c>
      <c r="C10318" s="5" t="s">
        <v>108</v>
      </c>
      <c r="D10318" s="5" t="s">
        <v>543</v>
      </c>
      <c r="E10318" s="5" t="s">
        <v>172</v>
      </c>
      <c r="F10318" s="6">
        <v>43934</v>
      </c>
      <c r="G10318" s="5" t="s">
        <v>148</v>
      </c>
      <c r="H10318" s="5" t="s">
        <v>222</v>
      </c>
      <c r="I10318">
        <v>43752</v>
      </c>
      <c r="J10318">
        <v>182</v>
      </c>
      <c r="K10318">
        <v>106</v>
      </c>
      <c r="L10318">
        <v>1</v>
      </c>
      <c r="M10318">
        <v>2809</v>
      </c>
      <c r="N10318">
        <v>2751.7220000000002</v>
      </c>
      <c r="O10318">
        <v>2751.7220000000002</v>
      </c>
      <c r="P10318">
        <v>106</v>
      </c>
      <c r="Q10318">
        <v>26.5</v>
      </c>
      <c r="R10318">
        <v>57.277999999999999</v>
      </c>
      <c r="S10318">
        <v>2020</v>
      </c>
      <c r="T10318">
        <v>4</v>
      </c>
      <c r="U10318">
        <v>16</v>
      </c>
    </row>
    <row r="10319" spans="1:21" x14ac:dyDescent="0.3">
      <c r="A10319" s="5" t="s">
        <v>168</v>
      </c>
      <c r="B10319" s="5" t="s">
        <v>206</v>
      </c>
      <c r="C10319" s="5" t="s">
        <v>108</v>
      </c>
      <c r="D10319" s="5" t="s">
        <v>543</v>
      </c>
      <c r="E10319" s="5" t="s">
        <v>172</v>
      </c>
      <c r="F10319" s="6">
        <v>43934</v>
      </c>
      <c r="G10319" s="5" t="s">
        <v>148</v>
      </c>
      <c r="H10319" s="5" t="s">
        <v>184</v>
      </c>
      <c r="I10319">
        <v>43752</v>
      </c>
      <c r="J10319">
        <v>182</v>
      </c>
      <c r="K10319">
        <v>3020</v>
      </c>
      <c r="L10319">
        <v>25</v>
      </c>
      <c r="M10319">
        <v>77010</v>
      </c>
      <c r="N10319">
        <v>68793.046000000002</v>
      </c>
      <c r="O10319">
        <v>2751.7220000000002</v>
      </c>
      <c r="P10319">
        <v>120.8</v>
      </c>
      <c r="Q10319">
        <v>25.5</v>
      </c>
      <c r="R10319">
        <v>8216.9539999999997</v>
      </c>
      <c r="S10319">
        <v>2020</v>
      </c>
      <c r="T10319">
        <v>4</v>
      </c>
      <c r="U10319">
        <v>16</v>
      </c>
    </row>
    <row r="10320" spans="1:21" x14ac:dyDescent="0.3">
      <c r="A10320" s="5" t="s">
        <v>168</v>
      </c>
      <c r="B10320" s="5" t="s">
        <v>206</v>
      </c>
      <c r="C10320" s="5" t="s">
        <v>108</v>
      </c>
      <c r="D10320" s="5" t="s">
        <v>543</v>
      </c>
      <c r="E10320" s="5" t="s">
        <v>172</v>
      </c>
      <c r="F10320" s="6">
        <v>43934</v>
      </c>
      <c r="G10320" s="5" t="s">
        <v>148</v>
      </c>
      <c r="H10320" s="5" t="s">
        <v>231</v>
      </c>
      <c r="I10320">
        <v>43752</v>
      </c>
      <c r="J10320">
        <v>182</v>
      </c>
      <c r="K10320">
        <v>134</v>
      </c>
      <c r="L10320">
        <v>1</v>
      </c>
      <c r="M10320">
        <v>3551</v>
      </c>
      <c r="N10320">
        <v>2751.7220000000002</v>
      </c>
      <c r="O10320">
        <v>2751.7220000000002</v>
      </c>
      <c r="P10320">
        <v>134</v>
      </c>
      <c r="Q10320">
        <v>26.5</v>
      </c>
      <c r="R10320">
        <v>799.27800000000002</v>
      </c>
      <c r="S10320">
        <v>2020</v>
      </c>
      <c r="T10320">
        <v>4</v>
      </c>
      <c r="U10320">
        <v>16</v>
      </c>
    </row>
    <row r="10321" spans="1:21" x14ac:dyDescent="0.3">
      <c r="A10321" s="5" t="s">
        <v>168</v>
      </c>
      <c r="B10321" s="5" t="s">
        <v>206</v>
      </c>
      <c r="C10321" s="5" t="s">
        <v>108</v>
      </c>
      <c r="D10321" s="5" t="s">
        <v>543</v>
      </c>
      <c r="E10321" s="5" t="s">
        <v>172</v>
      </c>
      <c r="F10321" s="6">
        <v>43934</v>
      </c>
      <c r="G10321" s="5" t="s">
        <v>148</v>
      </c>
      <c r="H10321" s="5" t="s">
        <v>189</v>
      </c>
      <c r="I10321">
        <v>43752</v>
      </c>
      <c r="J10321">
        <v>182</v>
      </c>
      <c r="K10321">
        <v>108</v>
      </c>
      <c r="L10321">
        <v>1</v>
      </c>
      <c r="M10321">
        <v>2862</v>
      </c>
      <c r="N10321">
        <v>2751.7220000000002</v>
      </c>
      <c r="O10321">
        <v>2751.7220000000002</v>
      </c>
      <c r="P10321">
        <v>108</v>
      </c>
      <c r="Q10321">
        <v>26.5</v>
      </c>
      <c r="R10321">
        <v>110.27800000000001</v>
      </c>
      <c r="S10321">
        <v>2020</v>
      </c>
      <c r="T10321">
        <v>4</v>
      </c>
      <c r="U10321">
        <v>16</v>
      </c>
    </row>
    <row r="10322" spans="1:21" x14ac:dyDescent="0.3">
      <c r="A10322" s="5" t="s">
        <v>168</v>
      </c>
      <c r="B10322" s="5" t="s">
        <v>206</v>
      </c>
      <c r="C10322" s="5" t="s">
        <v>108</v>
      </c>
      <c r="D10322" s="5" t="s">
        <v>543</v>
      </c>
      <c r="E10322" s="5" t="s">
        <v>172</v>
      </c>
      <c r="F10322" s="6">
        <v>43934</v>
      </c>
      <c r="G10322" s="5" t="s">
        <v>148</v>
      </c>
      <c r="H10322" s="5" t="s">
        <v>225</v>
      </c>
      <c r="I10322">
        <v>43752</v>
      </c>
      <c r="J10322">
        <v>182</v>
      </c>
      <c r="K10322">
        <v>354</v>
      </c>
      <c r="L10322">
        <v>3</v>
      </c>
      <c r="M10322">
        <v>9204</v>
      </c>
      <c r="N10322">
        <v>8255.1659999999993</v>
      </c>
      <c r="O10322">
        <v>2751.7220000000002</v>
      </c>
      <c r="P10322">
        <v>118</v>
      </c>
      <c r="Q10322">
        <v>26</v>
      </c>
      <c r="R10322">
        <v>948.83399999999995</v>
      </c>
      <c r="S10322">
        <v>2020</v>
      </c>
      <c r="T10322">
        <v>4</v>
      </c>
      <c r="U10322">
        <v>16</v>
      </c>
    </row>
    <row r="10323" spans="1:21" x14ac:dyDescent="0.3">
      <c r="A10323" s="5" t="s">
        <v>168</v>
      </c>
      <c r="B10323" s="5" t="s">
        <v>206</v>
      </c>
      <c r="C10323" s="5" t="s">
        <v>108</v>
      </c>
      <c r="D10323" s="5" t="s">
        <v>543</v>
      </c>
      <c r="E10323" s="5" t="s">
        <v>172</v>
      </c>
      <c r="F10323" s="6">
        <v>43934</v>
      </c>
      <c r="G10323" s="5" t="s">
        <v>148</v>
      </c>
      <c r="H10323" s="5" t="s">
        <v>190</v>
      </c>
      <c r="I10323">
        <v>43752</v>
      </c>
      <c r="J10323">
        <v>182</v>
      </c>
      <c r="K10323">
        <v>235</v>
      </c>
      <c r="L10323">
        <v>2</v>
      </c>
      <c r="M10323">
        <v>6227.5</v>
      </c>
      <c r="N10323">
        <v>5503.4440000000004</v>
      </c>
      <c r="O10323">
        <v>2751.7220000000002</v>
      </c>
      <c r="P10323">
        <v>117.5</v>
      </c>
      <c r="Q10323">
        <v>26.5</v>
      </c>
      <c r="R10323">
        <v>724.05600000000004</v>
      </c>
      <c r="S10323">
        <v>2020</v>
      </c>
      <c r="T10323">
        <v>4</v>
      </c>
      <c r="U10323">
        <v>16</v>
      </c>
    </row>
    <row r="10324" spans="1:21" x14ac:dyDescent="0.3">
      <c r="A10324" s="5" t="s">
        <v>168</v>
      </c>
      <c r="B10324" s="5" t="s">
        <v>206</v>
      </c>
      <c r="C10324" s="5" t="s">
        <v>108</v>
      </c>
      <c r="D10324" s="5" t="s">
        <v>543</v>
      </c>
      <c r="E10324" s="5" t="s">
        <v>172</v>
      </c>
      <c r="F10324" s="6">
        <v>43934</v>
      </c>
      <c r="G10324" s="5" t="s">
        <v>148</v>
      </c>
      <c r="H10324" s="5" t="s">
        <v>226</v>
      </c>
      <c r="I10324">
        <v>43752</v>
      </c>
      <c r="J10324">
        <v>182</v>
      </c>
      <c r="K10324">
        <v>242</v>
      </c>
      <c r="L10324">
        <v>2</v>
      </c>
      <c r="M10324">
        <v>6413</v>
      </c>
      <c r="N10324">
        <v>5503.4440000000004</v>
      </c>
      <c r="O10324">
        <v>2751.7220000000002</v>
      </c>
      <c r="P10324">
        <v>121</v>
      </c>
      <c r="Q10324">
        <v>26.5</v>
      </c>
      <c r="R10324">
        <v>909.55600000000004</v>
      </c>
      <c r="S10324">
        <v>2020</v>
      </c>
      <c r="T10324">
        <v>4</v>
      </c>
      <c r="U10324">
        <v>16</v>
      </c>
    </row>
    <row r="10325" spans="1:21" x14ac:dyDescent="0.3">
      <c r="A10325" s="5" t="s">
        <v>168</v>
      </c>
      <c r="B10325" s="5" t="s">
        <v>206</v>
      </c>
      <c r="C10325" s="5" t="s">
        <v>108</v>
      </c>
      <c r="D10325" s="5" t="s">
        <v>543</v>
      </c>
      <c r="E10325" s="5" t="s">
        <v>172</v>
      </c>
      <c r="F10325" s="6">
        <v>43934</v>
      </c>
      <c r="G10325" s="5" t="s">
        <v>148</v>
      </c>
      <c r="H10325" s="5" t="s">
        <v>191</v>
      </c>
      <c r="I10325">
        <v>43752</v>
      </c>
      <c r="J10325">
        <v>182</v>
      </c>
      <c r="K10325">
        <v>468</v>
      </c>
      <c r="L10325">
        <v>4</v>
      </c>
      <c r="M10325">
        <v>12402</v>
      </c>
      <c r="N10325">
        <v>11006.887000000001</v>
      </c>
      <c r="O10325">
        <v>2751.7220000000002</v>
      </c>
      <c r="P10325">
        <v>117</v>
      </c>
      <c r="Q10325">
        <v>26.5</v>
      </c>
      <c r="R10325">
        <v>1395.1130000000001</v>
      </c>
      <c r="S10325">
        <v>2020</v>
      </c>
      <c r="T10325">
        <v>4</v>
      </c>
      <c r="U10325">
        <v>16</v>
      </c>
    </row>
    <row r="10326" spans="1:21" x14ac:dyDescent="0.3">
      <c r="A10326" s="5" t="s">
        <v>168</v>
      </c>
      <c r="B10326" s="5" t="s">
        <v>206</v>
      </c>
      <c r="C10326" s="5" t="s">
        <v>108</v>
      </c>
      <c r="D10326" s="5" t="s">
        <v>543</v>
      </c>
      <c r="E10326" s="5" t="s">
        <v>172</v>
      </c>
      <c r="F10326" s="6">
        <v>43934</v>
      </c>
      <c r="G10326" s="5" t="s">
        <v>148</v>
      </c>
      <c r="H10326" s="5" t="s">
        <v>203</v>
      </c>
      <c r="I10326">
        <v>43752</v>
      </c>
      <c r="J10326">
        <v>182</v>
      </c>
      <c r="K10326">
        <v>306</v>
      </c>
      <c r="L10326">
        <v>3</v>
      </c>
      <c r="M10326">
        <v>8109</v>
      </c>
      <c r="N10326">
        <v>8255.1659999999993</v>
      </c>
      <c r="O10326">
        <v>2751.7220000000002</v>
      </c>
      <c r="P10326">
        <v>102</v>
      </c>
      <c r="Q10326">
        <v>26.5</v>
      </c>
      <c r="R10326">
        <v>-146.166</v>
      </c>
      <c r="S10326">
        <v>2020</v>
      </c>
      <c r="T10326">
        <v>4</v>
      </c>
      <c r="U10326">
        <v>16</v>
      </c>
    </row>
    <row r="10327" spans="1:21" x14ac:dyDescent="0.3">
      <c r="A10327" s="5" t="s">
        <v>168</v>
      </c>
      <c r="B10327" s="5" t="s">
        <v>206</v>
      </c>
      <c r="C10327" s="5" t="s">
        <v>108</v>
      </c>
      <c r="D10327" s="5" t="s">
        <v>543</v>
      </c>
      <c r="E10327" s="5" t="s">
        <v>172</v>
      </c>
      <c r="F10327" s="6">
        <v>43934</v>
      </c>
      <c r="G10327" s="5" t="s">
        <v>148</v>
      </c>
      <c r="H10327" s="5" t="s">
        <v>226</v>
      </c>
      <c r="I10327">
        <v>43752</v>
      </c>
      <c r="J10327">
        <v>182</v>
      </c>
      <c r="K10327">
        <v>120</v>
      </c>
      <c r="L10327">
        <v>1</v>
      </c>
      <c r="M10327">
        <v>3180</v>
      </c>
      <c r="N10327">
        <v>2751.7220000000002</v>
      </c>
      <c r="O10327">
        <v>2751.7220000000002</v>
      </c>
      <c r="P10327">
        <v>120</v>
      </c>
      <c r="Q10327">
        <v>26.5</v>
      </c>
      <c r="R10327">
        <v>428.27800000000002</v>
      </c>
      <c r="S10327">
        <v>2020</v>
      </c>
      <c r="T10327">
        <v>4</v>
      </c>
      <c r="U10327">
        <v>16</v>
      </c>
    </row>
    <row r="10328" spans="1:21" x14ac:dyDescent="0.3">
      <c r="A10328" s="5" t="s">
        <v>168</v>
      </c>
      <c r="B10328" s="5" t="s">
        <v>206</v>
      </c>
      <c r="C10328" s="5" t="s">
        <v>108</v>
      </c>
      <c r="D10328" s="5" t="s">
        <v>543</v>
      </c>
      <c r="E10328" s="5" t="s">
        <v>172</v>
      </c>
      <c r="F10328" s="6">
        <v>43934</v>
      </c>
      <c r="G10328" s="5" t="s">
        <v>148</v>
      </c>
      <c r="H10328" s="5" t="s">
        <v>181</v>
      </c>
      <c r="I10328">
        <v>43752</v>
      </c>
      <c r="J10328">
        <v>182</v>
      </c>
      <c r="K10328">
        <v>128</v>
      </c>
      <c r="L10328">
        <v>1</v>
      </c>
      <c r="M10328">
        <v>3392</v>
      </c>
      <c r="N10328">
        <v>2751.7220000000002</v>
      </c>
      <c r="O10328">
        <v>2751.7220000000002</v>
      </c>
      <c r="P10328">
        <v>128</v>
      </c>
      <c r="Q10328">
        <v>26.5</v>
      </c>
      <c r="R10328">
        <v>640.27800000000002</v>
      </c>
      <c r="S10328">
        <v>2020</v>
      </c>
      <c r="T10328">
        <v>4</v>
      </c>
      <c r="U10328">
        <v>16</v>
      </c>
    </row>
    <row r="10329" spans="1:21" x14ac:dyDescent="0.3">
      <c r="A10329" s="5" t="s">
        <v>168</v>
      </c>
      <c r="B10329" s="5" t="s">
        <v>206</v>
      </c>
      <c r="C10329" s="5" t="s">
        <v>108</v>
      </c>
      <c r="D10329" s="5" t="s">
        <v>543</v>
      </c>
      <c r="E10329" s="5" t="s">
        <v>172</v>
      </c>
      <c r="F10329" s="6">
        <v>43934</v>
      </c>
      <c r="G10329" s="5" t="s">
        <v>148</v>
      </c>
      <c r="H10329" s="5" t="s">
        <v>183</v>
      </c>
      <c r="I10329">
        <v>43752</v>
      </c>
      <c r="J10329">
        <v>182</v>
      </c>
      <c r="K10329">
        <v>450</v>
      </c>
      <c r="L10329">
        <v>4</v>
      </c>
      <c r="M10329">
        <v>11925</v>
      </c>
      <c r="N10329">
        <v>11006.887000000001</v>
      </c>
      <c r="O10329">
        <v>2751.7220000000002</v>
      </c>
      <c r="P10329">
        <v>112.5</v>
      </c>
      <c r="Q10329">
        <v>26.5</v>
      </c>
      <c r="R10329">
        <v>918.11300000000006</v>
      </c>
      <c r="S10329">
        <v>2020</v>
      </c>
      <c r="T10329">
        <v>4</v>
      </c>
      <c r="U10329">
        <v>16</v>
      </c>
    </row>
    <row r="10330" spans="1:21" x14ac:dyDescent="0.3">
      <c r="A10330" s="5" t="s">
        <v>168</v>
      </c>
      <c r="B10330" s="5" t="s">
        <v>206</v>
      </c>
      <c r="C10330" s="5" t="s">
        <v>108</v>
      </c>
      <c r="D10330" s="5" t="s">
        <v>543</v>
      </c>
      <c r="E10330" s="5" t="s">
        <v>172</v>
      </c>
      <c r="F10330" s="6">
        <v>43934</v>
      </c>
      <c r="G10330" s="5" t="s">
        <v>148</v>
      </c>
      <c r="H10330" s="5" t="s">
        <v>498</v>
      </c>
      <c r="I10330">
        <v>43752</v>
      </c>
      <c r="J10330">
        <v>182</v>
      </c>
      <c r="K10330">
        <v>450</v>
      </c>
      <c r="L10330">
        <v>4</v>
      </c>
      <c r="M10330">
        <v>11925</v>
      </c>
      <c r="N10330">
        <v>11006.887000000001</v>
      </c>
      <c r="O10330">
        <v>2751.7220000000002</v>
      </c>
      <c r="P10330">
        <v>112.5</v>
      </c>
      <c r="Q10330">
        <v>26.5</v>
      </c>
      <c r="R10330">
        <v>918.11300000000006</v>
      </c>
      <c r="S10330">
        <v>2020</v>
      </c>
      <c r="T10330">
        <v>4</v>
      </c>
      <c r="U10330">
        <v>16</v>
      </c>
    </row>
    <row r="10331" spans="1:21" x14ac:dyDescent="0.3">
      <c r="A10331" s="5" t="s">
        <v>168</v>
      </c>
      <c r="B10331" s="5" t="s">
        <v>206</v>
      </c>
      <c r="C10331" s="5" t="s">
        <v>108</v>
      </c>
      <c r="D10331" s="5" t="s">
        <v>543</v>
      </c>
      <c r="E10331" s="5" t="s">
        <v>172</v>
      </c>
      <c r="F10331" s="6">
        <v>43934</v>
      </c>
      <c r="G10331" s="5" t="s">
        <v>148</v>
      </c>
      <c r="H10331" s="5" t="s">
        <v>190</v>
      </c>
      <c r="I10331">
        <v>43752</v>
      </c>
      <c r="J10331">
        <v>182</v>
      </c>
      <c r="K10331">
        <v>244</v>
      </c>
      <c r="L10331">
        <v>2</v>
      </c>
      <c r="M10331">
        <v>6466</v>
      </c>
      <c r="N10331">
        <v>5503.4440000000004</v>
      </c>
      <c r="O10331">
        <v>2751.7220000000002</v>
      </c>
      <c r="P10331">
        <v>122</v>
      </c>
      <c r="Q10331">
        <v>26.5</v>
      </c>
      <c r="R10331">
        <v>962.55600000000004</v>
      </c>
      <c r="S10331">
        <v>2020</v>
      </c>
      <c r="T10331">
        <v>4</v>
      </c>
      <c r="U10331">
        <v>16</v>
      </c>
    </row>
    <row r="10332" spans="1:21" x14ac:dyDescent="0.3">
      <c r="A10332" s="5" t="s">
        <v>168</v>
      </c>
      <c r="B10332" s="5" t="s">
        <v>169</v>
      </c>
      <c r="C10332" s="5" t="s">
        <v>170</v>
      </c>
      <c r="D10332" s="5" t="s">
        <v>502</v>
      </c>
      <c r="E10332" s="5" t="s">
        <v>172</v>
      </c>
      <c r="F10332" s="6">
        <v>43935</v>
      </c>
      <c r="G10332" s="5" t="s">
        <v>148</v>
      </c>
      <c r="H10332" s="5" t="s">
        <v>208</v>
      </c>
      <c r="I10332">
        <v>43674</v>
      </c>
      <c r="J10332">
        <v>261</v>
      </c>
      <c r="K10332">
        <v>147.5</v>
      </c>
      <c r="L10332">
        <v>1</v>
      </c>
      <c r="M10332">
        <v>3540</v>
      </c>
      <c r="N10332">
        <v>3093.7779999999998</v>
      </c>
      <c r="O10332">
        <v>3093.7779999999998</v>
      </c>
      <c r="P10332">
        <v>147.5</v>
      </c>
      <c r="Q10332">
        <v>24</v>
      </c>
      <c r="R10332">
        <v>446.22199999999998</v>
      </c>
      <c r="S10332">
        <v>2020</v>
      </c>
      <c r="T10332">
        <v>4</v>
      </c>
      <c r="U10332">
        <v>16</v>
      </c>
    </row>
    <row r="10333" spans="1:21" x14ac:dyDescent="0.3">
      <c r="A10333" s="5" t="s">
        <v>168</v>
      </c>
      <c r="B10333" s="5" t="s">
        <v>169</v>
      </c>
      <c r="C10333" s="5" t="s">
        <v>170</v>
      </c>
      <c r="D10333" s="5" t="s">
        <v>502</v>
      </c>
      <c r="E10333" s="5" t="s">
        <v>172</v>
      </c>
      <c r="F10333" s="6">
        <v>43935</v>
      </c>
      <c r="G10333" s="5" t="s">
        <v>148</v>
      </c>
      <c r="H10333" s="5" t="s">
        <v>208</v>
      </c>
      <c r="I10333">
        <v>43674</v>
      </c>
      <c r="J10333">
        <v>261</v>
      </c>
      <c r="K10333">
        <v>120.5</v>
      </c>
      <c r="L10333">
        <v>1</v>
      </c>
      <c r="M10333">
        <v>2892</v>
      </c>
      <c r="N10333">
        <v>3093.7779999999998</v>
      </c>
      <c r="O10333">
        <v>3093.7779999999998</v>
      </c>
      <c r="P10333">
        <v>120.5</v>
      </c>
      <c r="Q10333">
        <v>24</v>
      </c>
      <c r="R10333">
        <v>-201.77799999999999</v>
      </c>
      <c r="S10333">
        <v>2020</v>
      </c>
      <c r="T10333">
        <v>4</v>
      </c>
      <c r="U10333">
        <v>16</v>
      </c>
    </row>
    <row r="10334" spans="1:21" x14ac:dyDescent="0.3">
      <c r="A10334" s="5" t="s">
        <v>168</v>
      </c>
      <c r="B10334" s="5" t="s">
        <v>169</v>
      </c>
      <c r="C10334" s="5" t="s">
        <v>170</v>
      </c>
      <c r="D10334" s="5" t="s">
        <v>502</v>
      </c>
      <c r="E10334" s="5" t="s">
        <v>172</v>
      </c>
      <c r="F10334" s="6">
        <v>43935</v>
      </c>
      <c r="G10334" s="5" t="s">
        <v>148</v>
      </c>
      <c r="H10334" s="5" t="s">
        <v>235</v>
      </c>
      <c r="I10334">
        <v>43674</v>
      </c>
      <c r="J10334">
        <v>261</v>
      </c>
      <c r="K10334">
        <v>96</v>
      </c>
      <c r="L10334">
        <v>1</v>
      </c>
      <c r="M10334">
        <v>2496</v>
      </c>
      <c r="N10334">
        <v>3093.7779999999998</v>
      </c>
      <c r="O10334">
        <v>3093.7779999999998</v>
      </c>
      <c r="P10334">
        <v>96</v>
      </c>
      <c r="Q10334">
        <v>26</v>
      </c>
      <c r="R10334">
        <v>-597.77800000000002</v>
      </c>
      <c r="S10334">
        <v>2020</v>
      </c>
      <c r="T10334">
        <v>4</v>
      </c>
      <c r="U10334">
        <v>16</v>
      </c>
    </row>
    <row r="10335" spans="1:21" x14ac:dyDescent="0.3">
      <c r="A10335" s="5" t="s">
        <v>168</v>
      </c>
      <c r="B10335" s="5" t="s">
        <v>169</v>
      </c>
      <c r="C10335" s="5" t="s">
        <v>170</v>
      </c>
      <c r="D10335" s="5" t="s">
        <v>509</v>
      </c>
      <c r="E10335" s="5" t="s">
        <v>172</v>
      </c>
      <c r="F10335" s="6">
        <v>43935</v>
      </c>
      <c r="G10335" s="5" t="s">
        <v>148</v>
      </c>
      <c r="H10335" s="5" t="s">
        <v>311</v>
      </c>
      <c r="I10335">
        <v>43688</v>
      </c>
      <c r="J10335">
        <v>247</v>
      </c>
      <c r="K10335">
        <v>144.5</v>
      </c>
      <c r="L10335">
        <v>1</v>
      </c>
      <c r="M10335">
        <v>3468</v>
      </c>
      <c r="N10335">
        <v>2376.0929999999998</v>
      </c>
      <c r="O10335">
        <v>2376.0929999999998</v>
      </c>
      <c r="P10335">
        <v>144.5</v>
      </c>
      <c r="Q10335">
        <v>24</v>
      </c>
      <c r="R10335">
        <v>1091.9069999999999</v>
      </c>
      <c r="S10335">
        <v>2020</v>
      </c>
      <c r="T10335">
        <v>4</v>
      </c>
      <c r="U10335">
        <v>16</v>
      </c>
    </row>
    <row r="10336" spans="1:21" x14ac:dyDescent="0.3">
      <c r="A10336" s="5" t="s">
        <v>168</v>
      </c>
      <c r="B10336" s="5" t="s">
        <v>169</v>
      </c>
      <c r="C10336" s="5" t="s">
        <v>170</v>
      </c>
      <c r="D10336" s="5" t="s">
        <v>518</v>
      </c>
      <c r="E10336" s="5" t="s">
        <v>172</v>
      </c>
      <c r="F10336" s="6">
        <v>43935</v>
      </c>
      <c r="G10336" s="5" t="s">
        <v>148</v>
      </c>
      <c r="H10336" s="5" t="s">
        <v>311</v>
      </c>
      <c r="I10336">
        <v>43701</v>
      </c>
      <c r="J10336">
        <v>234</v>
      </c>
      <c r="K10336">
        <v>94.5</v>
      </c>
      <c r="L10336">
        <v>1</v>
      </c>
      <c r="M10336">
        <v>2268</v>
      </c>
      <c r="N10336">
        <v>2723.5169999999998</v>
      </c>
      <c r="O10336">
        <v>2723.5169999999998</v>
      </c>
      <c r="P10336">
        <v>94.5</v>
      </c>
      <c r="Q10336">
        <v>24</v>
      </c>
      <c r="R10336">
        <v>-455.517</v>
      </c>
      <c r="S10336">
        <v>2020</v>
      </c>
      <c r="T10336">
        <v>4</v>
      </c>
      <c r="U10336">
        <v>16</v>
      </c>
    </row>
    <row r="10337" spans="1:21" x14ac:dyDescent="0.3">
      <c r="A10337" s="5" t="s">
        <v>168</v>
      </c>
      <c r="B10337" s="5" t="s">
        <v>169</v>
      </c>
      <c r="C10337" s="5" t="s">
        <v>170</v>
      </c>
      <c r="D10337" s="5" t="s">
        <v>515</v>
      </c>
      <c r="E10337" s="5" t="s">
        <v>172</v>
      </c>
      <c r="F10337" s="6">
        <v>43935</v>
      </c>
      <c r="G10337" s="5" t="s">
        <v>148</v>
      </c>
      <c r="H10337" s="5" t="s">
        <v>469</v>
      </c>
      <c r="I10337">
        <v>43708</v>
      </c>
      <c r="J10337">
        <v>227</v>
      </c>
      <c r="K10337">
        <v>1903</v>
      </c>
      <c r="L10337">
        <v>4</v>
      </c>
      <c r="M10337">
        <v>11671.733</v>
      </c>
      <c r="N10337">
        <v>10525.84</v>
      </c>
      <c r="O10337">
        <v>2631.46</v>
      </c>
      <c r="P10337">
        <v>475.75</v>
      </c>
      <c r="Q10337">
        <v>6.1333000000000002</v>
      </c>
      <c r="R10337">
        <v>1145.893</v>
      </c>
      <c r="S10337">
        <v>2020</v>
      </c>
      <c r="T10337">
        <v>4</v>
      </c>
      <c r="U10337">
        <v>16</v>
      </c>
    </row>
    <row r="10338" spans="1:21" x14ac:dyDescent="0.3">
      <c r="A10338" s="5" t="s">
        <v>168</v>
      </c>
      <c r="B10338" s="5" t="s">
        <v>169</v>
      </c>
      <c r="C10338" s="5" t="s">
        <v>170</v>
      </c>
      <c r="D10338" s="5" t="s">
        <v>529</v>
      </c>
      <c r="E10338" s="5" t="s">
        <v>172</v>
      </c>
      <c r="F10338" s="6">
        <v>43935</v>
      </c>
      <c r="G10338" s="5" t="s">
        <v>148</v>
      </c>
      <c r="H10338" s="5" t="s">
        <v>197</v>
      </c>
      <c r="I10338">
        <v>43722</v>
      </c>
      <c r="J10338">
        <v>213</v>
      </c>
      <c r="K10338">
        <v>2</v>
      </c>
      <c r="L10338">
        <v>2</v>
      </c>
      <c r="M10338">
        <v>6492</v>
      </c>
      <c r="N10338">
        <v>7513.7139999999999</v>
      </c>
      <c r="O10338">
        <v>3756.857</v>
      </c>
      <c r="P10338">
        <v>1</v>
      </c>
      <c r="Q10338">
        <v>3246</v>
      </c>
      <c r="R10338">
        <v>-1021.7140000000001</v>
      </c>
      <c r="S10338">
        <v>2020</v>
      </c>
      <c r="T10338">
        <v>4</v>
      </c>
      <c r="U10338">
        <v>16</v>
      </c>
    </row>
    <row r="10339" spans="1:21" x14ac:dyDescent="0.3">
      <c r="A10339" s="5" t="s">
        <v>168</v>
      </c>
      <c r="B10339" s="5" t="s">
        <v>169</v>
      </c>
      <c r="C10339" s="5" t="s">
        <v>170</v>
      </c>
      <c r="D10339" s="5" t="s">
        <v>529</v>
      </c>
      <c r="E10339" s="5" t="s">
        <v>172</v>
      </c>
      <c r="F10339" s="6">
        <v>43935</v>
      </c>
      <c r="G10339" s="5" t="s">
        <v>148</v>
      </c>
      <c r="H10339" s="5" t="s">
        <v>178</v>
      </c>
      <c r="I10339">
        <v>43722</v>
      </c>
      <c r="J10339">
        <v>213</v>
      </c>
      <c r="K10339">
        <v>191</v>
      </c>
      <c r="L10339">
        <v>2</v>
      </c>
      <c r="M10339">
        <v>4966</v>
      </c>
      <c r="N10339">
        <v>7513.7139999999999</v>
      </c>
      <c r="O10339">
        <v>3756.857</v>
      </c>
      <c r="P10339">
        <v>95.5</v>
      </c>
      <c r="Q10339">
        <v>26</v>
      </c>
      <c r="R10339">
        <v>-2547.7139999999999</v>
      </c>
      <c r="S10339">
        <v>2020</v>
      </c>
      <c r="T10339">
        <v>4</v>
      </c>
      <c r="U10339">
        <v>16</v>
      </c>
    </row>
    <row r="10340" spans="1:21" x14ac:dyDescent="0.3">
      <c r="A10340" s="5" t="s">
        <v>168</v>
      </c>
      <c r="B10340" s="5" t="s">
        <v>169</v>
      </c>
      <c r="C10340" s="5" t="s">
        <v>170</v>
      </c>
      <c r="D10340" s="5" t="s">
        <v>531</v>
      </c>
      <c r="E10340" s="5" t="s">
        <v>172</v>
      </c>
      <c r="F10340" s="6">
        <v>43935</v>
      </c>
      <c r="G10340" s="5" t="s">
        <v>148</v>
      </c>
      <c r="H10340" s="5" t="s">
        <v>197</v>
      </c>
      <c r="I10340">
        <v>43725</v>
      </c>
      <c r="J10340">
        <v>210</v>
      </c>
      <c r="K10340">
        <v>916.5</v>
      </c>
      <c r="L10340">
        <v>6</v>
      </c>
      <c r="M10340">
        <v>21996</v>
      </c>
      <c r="N10340">
        <v>14773.679</v>
      </c>
      <c r="O10340">
        <v>2462.2800000000002</v>
      </c>
      <c r="P10340">
        <v>152.75</v>
      </c>
      <c r="Q10340">
        <v>24</v>
      </c>
      <c r="R10340">
        <v>7222.3209999999999</v>
      </c>
      <c r="S10340">
        <v>2020</v>
      </c>
      <c r="T10340">
        <v>4</v>
      </c>
      <c r="U10340">
        <v>16</v>
      </c>
    </row>
    <row r="10341" spans="1:21" x14ac:dyDescent="0.3">
      <c r="A10341" s="5" t="s">
        <v>168</v>
      </c>
      <c r="B10341" s="5" t="s">
        <v>169</v>
      </c>
      <c r="C10341" s="5" t="s">
        <v>170</v>
      </c>
      <c r="D10341" s="5" t="s">
        <v>531</v>
      </c>
      <c r="E10341" s="5" t="s">
        <v>172</v>
      </c>
      <c r="F10341" s="6">
        <v>43935</v>
      </c>
      <c r="G10341" s="5" t="s">
        <v>148</v>
      </c>
      <c r="H10341" s="5" t="s">
        <v>173</v>
      </c>
      <c r="I10341">
        <v>43725</v>
      </c>
      <c r="J10341">
        <v>210</v>
      </c>
      <c r="K10341">
        <v>109</v>
      </c>
      <c r="L10341">
        <v>1</v>
      </c>
      <c r="M10341">
        <v>2834</v>
      </c>
      <c r="N10341">
        <v>2462.2800000000002</v>
      </c>
      <c r="O10341">
        <v>2462.2800000000002</v>
      </c>
      <c r="P10341">
        <v>109</v>
      </c>
      <c r="Q10341">
        <v>26</v>
      </c>
      <c r="R10341">
        <v>371.72</v>
      </c>
      <c r="S10341">
        <v>2020</v>
      </c>
      <c r="T10341">
        <v>4</v>
      </c>
      <c r="U10341">
        <v>16</v>
      </c>
    </row>
    <row r="10342" spans="1:21" x14ac:dyDescent="0.3">
      <c r="A10342" s="5" t="s">
        <v>168</v>
      </c>
      <c r="B10342" s="5" t="s">
        <v>169</v>
      </c>
      <c r="C10342" s="5" t="s">
        <v>170</v>
      </c>
      <c r="D10342" s="5" t="s">
        <v>531</v>
      </c>
      <c r="E10342" s="5" t="s">
        <v>172</v>
      </c>
      <c r="F10342" s="6">
        <v>43935</v>
      </c>
      <c r="G10342" s="5" t="s">
        <v>148</v>
      </c>
      <c r="H10342" s="5" t="s">
        <v>173</v>
      </c>
      <c r="I10342">
        <v>43725</v>
      </c>
      <c r="J10342">
        <v>210</v>
      </c>
      <c r="K10342">
        <v>339</v>
      </c>
      <c r="L10342">
        <v>4</v>
      </c>
      <c r="M10342">
        <v>8814</v>
      </c>
      <c r="N10342">
        <v>9849.1190000000006</v>
      </c>
      <c r="O10342">
        <v>2462.2800000000002</v>
      </c>
      <c r="P10342">
        <v>84.75</v>
      </c>
      <c r="Q10342">
        <v>26</v>
      </c>
      <c r="R10342">
        <v>-1035.1189999999999</v>
      </c>
      <c r="S10342">
        <v>2020</v>
      </c>
      <c r="T10342">
        <v>4</v>
      </c>
      <c r="U10342">
        <v>16</v>
      </c>
    </row>
    <row r="10343" spans="1:21" x14ac:dyDescent="0.3">
      <c r="A10343" s="5" t="s">
        <v>168</v>
      </c>
      <c r="B10343" s="5" t="s">
        <v>169</v>
      </c>
      <c r="C10343" s="5" t="s">
        <v>170</v>
      </c>
      <c r="D10343" s="5" t="s">
        <v>531</v>
      </c>
      <c r="E10343" s="5" t="s">
        <v>172</v>
      </c>
      <c r="F10343" s="6">
        <v>43935</v>
      </c>
      <c r="G10343" s="5" t="s">
        <v>148</v>
      </c>
      <c r="H10343" s="5" t="s">
        <v>351</v>
      </c>
      <c r="I10343">
        <v>43725</v>
      </c>
      <c r="J10343">
        <v>210</v>
      </c>
      <c r="K10343">
        <v>241</v>
      </c>
      <c r="L10343">
        <v>2</v>
      </c>
      <c r="M10343">
        <v>6266</v>
      </c>
      <c r="N10343">
        <v>4924.5600000000004</v>
      </c>
      <c r="O10343">
        <v>2462.2800000000002</v>
      </c>
      <c r="P10343">
        <v>120.5</v>
      </c>
      <c r="Q10343">
        <v>26</v>
      </c>
      <c r="R10343">
        <v>1341.44</v>
      </c>
      <c r="S10343">
        <v>2020</v>
      </c>
      <c r="T10343">
        <v>4</v>
      </c>
      <c r="U10343">
        <v>16</v>
      </c>
    </row>
    <row r="10344" spans="1:21" x14ac:dyDescent="0.3">
      <c r="A10344" s="5" t="s">
        <v>168</v>
      </c>
      <c r="B10344" s="5" t="s">
        <v>169</v>
      </c>
      <c r="C10344" s="5" t="s">
        <v>170</v>
      </c>
      <c r="D10344" s="5" t="s">
        <v>531</v>
      </c>
      <c r="E10344" s="5" t="s">
        <v>172</v>
      </c>
      <c r="F10344" s="6">
        <v>43935</v>
      </c>
      <c r="G10344" s="5" t="s">
        <v>148</v>
      </c>
      <c r="H10344" s="5" t="s">
        <v>178</v>
      </c>
      <c r="I10344">
        <v>43725</v>
      </c>
      <c r="J10344">
        <v>210</v>
      </c>
      <c r="K10344">
        <v>227.5</v>
      </c>
      <c r="L10344">
        <v>2</v>
      </c>
      <c r="M10344">
        <v>5915</v>
      </c>
      <c r="N10344">
        <v>4924.5600000000004</v>
      </c>
      <c r="O10344">
        <v>2462.2800000000002</v>
      </c>
      <c r="P10344">
        <v>113.75</v>
      </c>
      <c r="Q10344">
        <v>26</v>
      </c>
      <c r="R10344">
        <v>990.44</v>
      </c>
      <c r="S10344">
        <v>2020</v>
      </c>
      <c r="T10344">
        <v>4</v>
      </c>
      <c r="U10344">
        <v>16</v>
      </c>
    </row>
    <row r="10345" spans="1:21" x14ac:dyDescent="0.3">
      <c r="A10345" s="5" t="s">
        <v>168</v>
      </c>
      <c r="B10345" s="5" t="s">
        <v>169</v>
      </c>
      <c r="C10345" s="5" t="s">
        <v>170</v>
      </c>
      <c r="D10345" s="5" t="s">
        <v>500</v>
      </c>
      <c r="E10345" s="5" t="s">
        <v>172</v>
      </c>
      <c r="F10345" s="6">
        <v>43935</v>
      </c>
      <c r="G10345" s="5" t="s">
        <v>148</v>
      </c>
      <c r="H10345" s="5" t="s">
        <v>173</v>
      </c>
      <c r="I10345">
        <v>43732</v>
      </c>
      <c r="J10345">
        <v>203</v>
      </c>
      <c r="K10345">
        <v>441.5</v>
      </c>
      <c r="L10345">
        <v>4</v>
      </c>
      <c r="M10345">
        <v>11479</v>
      </c>
      <c r="N10345">
        <v>11260.066999999999</v>
      </c>
      <c r="O10345">
        <v>2815.0169999999998</v>
      </c>
      <c r="P10345">
        <v>110.375</v>
      </c>
      <c r="Q10345">
        <v>26</v>
      </c>
      <c r="R10345">
        <v>218.93299999999999</v>
      </c>
      <c r="S10345">
        <v>2020</v>
      </c>
      <c r="T10345">
        <v>4</v>
      </c>
      <c r="U10345">
        <v>16</v>
      </c>
    </row>
    <row r="10346" spans="1:21" x14ac:dyDescent="0.3">
      <c r="A10346" s="5" t="s">
        <v>168</v>
      </c>
      <c r="B10346" s="5" t="s">
        <v>169</v>
      </c>
      <c r="C10346" s="5" t="s">
        <v>170</v>
      </c>
      <c r="D10346" s="5" t="s">
        <v>500</v>
      </c>
      <c r="E10346" s="5" t="s">
        <v>172</v>
      </c>
      <c r="F10346" s="6">
        <v>43935</v>
      </c>
      <c r="G10346" s="5" t="s">
        <v>148</v>
      </c>
      <c r="H10346" s="5" t="s">
        <v>469</v>
      </c>
      <c r="I10346">
        <v>43732</v>
      </c>
      <c r="J10346">
        <v>203</v>
      </c>
      <c r="K10346">
        <v>1903</v>
      </c>
      <c r="L10346">
        <v>11</v>
      </c>
      <c r="M10346">
        <v>32097.267</v>
      </c>
      <c r="N10346">
        <v>30965.184000000001</v>
      </c>
      <c r="O10346">
        <v>2815.0169999999998</v>
      </c>
      <c r="P10346">
        <v>173</v>
      </c>
      <c r="Q10346">
        <v>16.866700000000002</v>
      </c>
      <c r="R10346">
        <v>1132.0830000000001</v>
      </c>
      <c r="S10346">
        <v>2020</v>
      </c>
      <c r="T10346">
        <v>4</v>
      </c>
      <c r="U10346">
        <v>16</v>
      </c>
    </row>
    <row r="10347" spans="1:21" x14ac:dyDescent="0.3">
      <c r="A10347" s="5" t="s">
        <v>168</v>
      </c>
      <c r="B10347" s="5" t="s">
        <v>169</v>
      </c>
      <c r="C10347" s="5" t="s">
        <v>170</v>
      </c>
      <c r="D10347" s="5" t="s">
        <v>542</v>
      </c>
      <c r="E10347" s="5" t="s">
        <v>172</v>
      </c>
      <c r="F10347" s="6">
        <v>43935</v>
      </c>
      <c r="G10347" s="5" t="s">
        <v>148</v>
      </c>
      <c r="H10347" s="5" t="s">
        <v>469</v>
      </c>
      <c r="I10347">
        <v>43751</v>
      </c>
      <c r="J10347">
        <v>184</v>
      </c>
      <c r="K10347">
        <v>4357</v>
      </c>
      <c r="L10347">
        <v>35</v>
      </c>
      <c r="M10347">
        <v>106746.5</v>
      </c>
      <c r="N10347">
        <v>93433.604999999996</v>
      </c>
      <c r="O10347">
        <v>2669.5320000000002</v>
      </c>
      <c r="P10347">
        <v>124.48571428571428</v>
      </c>
      <c r="Q10347">
        <v>24.5</v>
      </c>
      <c r="R10347">
        <v>13312.895</v>
      </c>
      <c r="S10347">
        <v>2020</v>
      </c>
      <c r="T10347">
        <v>4</v>
      </c>
      <c r="U10347">
        <v>16</v>
      </c>
    </row>
    <row r="10348" spans="1:21" x14ac:dyDescent="0.3">
      <c r="A10348" s="5" t="s">
        <v>168</v>
      </c>
      <c r="B10348" s="5" t="s">
        <v>169</v>
      </c>
      <c r="C10348" s="5" t="s">
        <v>170</v>
      </c>
      <c r="D10348" s="5" t="s">
        <v>527</v>
      </c>
      <c r="E10348" s="5" t="s">
        <v>172</v>
      </c>
      <c r="F10348" s="6">
        <v>43936</v>
      </c>
      <c r="G10348" s="5" t="s">
        <v>148</v>
      </c>
      <c r="H10348" s="5" t="s">
        <v>194</v>
      </c>
      <c r="I10348">
        <v>43745</v>
      </c>
      <c r="J10348">
        <v>191</v>
      </c>
      <c r="K10348">
        <v>557.79999999999995</v>
      </c>
      <c r="L10348">
        <v>4</v>
      </c>
      <c r="M10348">
        <v>14502.8</v>
      </c>
      <c r="N10348">
        <v>10421.941999999999</v>
      </c>
      <c r="O10348">
        <v>2605.4859999999999</v>
      </c>
      <c r="P10348">
        <v>139.44999999999999</v>
      </c>
      <c r="Q10348">
        <v>26</v>
      </c>
      <c r="R10348">
        <v>4080.8580000000002</v>
      </c>
      <c r="S10348">
        <v>2020</v>
      </c>
      <c r="T10348">
        <v>4</v>
      </c>
      <c r="U10348">
        <v>16</v>
      </c>
    </row>
    <row r="10349" spans="1:21" x14ac:dyDescent="0.3">
      <c r="A10349" s="5" t="s">
        <v>168</v>
      </c>
      <c r="B10349" s="5" t="s">
        <v>169</v>
      </c>
      <c r="C10349" s="5" t="s">
        <v>170</v>
      </c>
      <c r="D10349" s="5" t="s">
        <v>544</v>
      </c>
      <c r="E10349" s="5" t="s">
        <v>172</v>
      </c>
      <c r="F10349" s="6">
        <v>43936</v>
      </c>
      <c r="G10349" s="5" t="s">
        <v>148</v>
      </c>
      <c r="H10349" s="5" t="s">
        <v>230</v>
      </c>
      <c r="I10349">
        <v>43758</v>
      </c>
      <c r="J10349">
        <v>178</v>
      </c>
      <c r="K10349">
        <v>1634</v>
      </c>
      <c r="L10349">
        <v>13</v>
      </c>
      <c r="M10349">
        <v>40033</v>
      </c>
      <c r="N10349">
        <v>44626.928999999996</v>
      </c>
      <c r="O10349">
        <v>3432.8409999999999</v>
      </c>
      <c r="P10349">
        <v>125.69230769230769</v>
      </c>
      <c r="Q10349">
        <v>24.5</v>
      </c>
      <c r="R10349">
        <v>-4593.9290000000001</v>
      </c>
      <c r="S10349">
        <v>2020</v>
      </c>
      <c r="T10349">
        <v>4</v>
      </c>
      <c r="U10349">
        <v>16</v>
      </c>
    </row>
    <row r="10350" spans="1:21" x14ac:dyDescent="0.3">
      <c r="A10350" s="5" t="s">
        <v>168</v>
      </c>
      <c r="B10350" s="5" t="s">
        <v>169</v>
      </c>
      <c r="C10350" s="5" t="s">
        <v>170</v>
      </c>
      <c r="D10350" s="5" t="s">
        <v>544</v>
      </c>
      <c r="E10350" s="5" t="s">
        <v>172</v>
      </c>
      <c r="F10350" s="6">
        <v>43936</v>
      </c>
      <c r="G10350" s="5" t="s">
        <v>148</v>
      </c>
      <c r="H10350" s="5" t="s">
        <v>180</v>
      </c>
      <c r="I10350">
        <v>43758</v>
      </c>
      <c r="J10350">
        <v>178</v>
      </c>
      <c r="K10350">
        <v>210</v>
      </c>
      <c r="L10350">
        <v>2</v>
      </c>
      <c r="M10350">
        <v>5355</v>
      </c>
      <c r="N10350">
        <v>6865.6809999999996</v>
      </c>
      <c r="O10350">
        <v>3432.8409999999999</v>
      </c>
      <c r="P10350">
        <v>105</v>
      </c>
      <c r="Q10350">
        <v>25.5</v>
      </c>
      <c r="R10350">
        <v>-1510.681</v>
      </c>
      <c r="S10350">
        <v>2020</v>
      </c>
      <c r="T10350">
        <v>4</v>
      </c>
      <c r="U10350">
        <v>16</v>
      </c>
    </row>
    <row r="10351" spans="1:21" x14ac:dyDescent="0.3">
      <c r="A10351" s="5" t="s">
        <v>168</v>
      </c>
      <c r="B10351" s="5" t="s">
        <v>169</v>
      </c>
      <c r="C10351" s="5" t="s">
        <v>170</v>
      </c>
      <c r="D10351" s="5" t="s">
        <v>544</v>
      </c>
      <c r="E10351" s="5" t="s">
        <v>172</v>
      </c>
      <c r="F10351" s="6">
        <v>43936</v>
      </c>
      <c r="G10351" s="5" t="s">
        <v>148</v>
      </c>
      <c r="H10351" s="5" t="s">
        <v>216</v>
      </c>
      <c r="I10351">
        <v>43758</v>
      </c>
      <c r="J10351">
        <v>178</v>
      </c>
      <c r="K10351">
        <v>244</v>
      </c>
      <c r="L10351">
        <v>2</v>
      </c>
      <c r="M10351">
        <v>6222</v>
      </c>
      <c r="N10351">
        <v>6865.6809999999996</v>
      </c>
      <c r="O10351">
        <v>3432.8409999999999</v>
      </c>
      <c r="P10351">
        <v>122</v>
      </c>
      <c r="Q10351">
        <v>25.5</v>
      </c>
      <c r="R10351">
        <v>-643.68100000000004</v>
      </c>
      <c r="S10351">
        <v>2020</v>
      </c>
      <c r="T10351">
        <v>4</v>
      </c>
      <c r="U10351">
        <v>16</v>
      </c>
    </row>
    <row r="10352" spans="1:21" x14ac:dyDescent="0.3">
      <c r="A10352" s="5" t="s">
        <v>168</v>
      </c>
      <c r="B10352" s="5" t="s">
        <v>169</v>
      </c>
      <c r="C10352" s="5" t="s">
        <v>170</v>
      </c>
      <c r="D10352" s="5" t="s">
        <v>544</v>
      </c>
      <c r="E10352" s="5" t="s">
        <v>172</v>
      </c>
      <c r="F10352" s="6">
        <v>43936</v>
      </c>
      <c r="G10352" s="5" t="s">
        <v>148</v>
      </c>
      <c r="H10352" s="5" t="s">
        <v>222</v>
      </c>
      <c r="I10352">
        <v>43758</v>
      </c>
      <c r="J10352">
        <v>178</v>
      </c>
      <c r="K10352">
        <v>122</v>
      </c>
      <c r="L10352">
        <v>1</v>
      </c>
      <c r="M10352">
        <v>3111</v>
      </c>
      <c r="N10352">
        <v>3432.8409999999999</v>
      </c>
      <c r="O10352">
        <v>3432.8409999999999</v>
      </c>
      <c r="P10352">
        <v>122</v>
      </c>
      <c r="Q10352">
        <v>25.5</v>
      </c>
      <c r="R10352">
        <v>-321.84100000000001</v>
      </c>
      <c r="S10352">
        <v>2020</v>
      </c>
      <c r="T10352">
        <v>4</v>
      </c>
      <c r="U10352">
        <v>16</v>
      </c>
    </row>
    <row r="10353" spans="1:21" x14ac:dyDescent="0.3">
      <c r="A10353" s="5" t="s">
        <v>168</v>
      </c>
      <c r="B10353" s="5" t="s">
        <v>169</v>
      </c>
      <c r="C10353" s="5" t="s">
        <v>170</v>
      </c>
      <c r="D10353" s="5" t="s">
        <v>544</v>
      </c>
      <c r="E10353" s="5" t="s">
        <v>172</v>
      </c>
      <c r="F10353" s="6">
        <v>43936</v>
      </c>
      <c r="G10353" s="5" t="s">
        <v>148</v>
      </c>
      <c r="H10353" s="5" t="s">
        <v>181</v>
      </c>
      <c r="I10353">
        <v>43758</v>
      </c>
      <c r="J10353">
        <v>178</v>
      </c>
      <c r="K10353">
        <v>132</v>
      </c>
      <c r="L10353">
        <v>1</v>
      </c>
      <c r="M10353">
        <v>3366</v>
      </c>
      <c r="N10353">
        <v>3432.8409999999999</v>
      </c>
      <c r="O10353">
        <v>3432.8409999999999</v>
      </c>
      <c r="P10353">
        <v>132</v>
      </c>
      <c r="Q10353">
        <v>25.5</v>
      </c>
      <c r="R10353">
        <v>-66.840999999999994</v>
      </c>
      <c r="S10353">
        <v>2020</v>
      </c>
      <c r="T10353">
        <v>4</v>
      </c>
      <c r="U10353">
        <v>16</v>
      </c>
    </row>
    <row r="10354" spans="1:21" x14ac:dyDescent="0.3">
      <c r="A10354" s="5" t="s">
        <v>168</v>
      </c>
      <c r="B10354" s="5" t="s">
        <v>169</v>
      </c>
      <c r="C10354" s="5" t="s">
        <v>170</v>
      </c>
      <c r="D10354" s="5" t="s">
        <v>544</v>
      </c>
      <c r="E10354" s="5" t="s">
        <v>172</v>
      </c>
      <c r="F10354" s="6">
        <v>43936</v>
      </c>
      <c r="G10354" s="5" t="s">
        <v>148</v>
      </c>
      <c r="H10354" s="5" t="s">
        <v>183</v>
      </c>
      <c r="I10354">
        <v>43758</v>
      </c>
      <c r="J10354">
        <v>178</v>
      </c>
      <c r="K10354">
        <v>242</v>
      </c>
      <c r="L10354">
        <v>2</v>
      </c>
      <c r="M10354">
        <v>6171</v>
      </c>
      <c r="N10354">
        <v>6865.6809999999996</v>
      </c>
      <c r="O10354">
        <v>3432.8409999999999</v>
      </c>
      <c r="P10354">
        <v>121</v>
      </c>
      <c r="Q10354">
        <v>25.5</v>
      </c>
      <c r="R10354">
        <v>-694.68100000000004</v>
      </c>
      <c r="S10354">
        <v>2020</v>
      </c>
      <c r="T10354">
        <v>4</v>
      </c>
      <c r="U10354">
        <v>16</v>
      </c>
    </row>
    <row r="10355" spans="1:21" x14ac:dyDescent="0.3">
      <c r="A10355" s="5" t="s">
        <v>168</v>
      </c>
      <c r="B10355" s="5" t="s">
        <v>175</v>
      </c>
      <c r="C10355" s="5" t="s">
        <v>84</v>
      </c>
      <c r="D10355" s="5" t="s">
        <v>499</v>
      </c>
      <c r="E10355" s="5" t="s">
        <v>172</v>
      </c>
      <c r="F10355" s="6">
        <v>43936</v>
      </c>
      <c r="G10355" s="5" t="s">
        <v>148</v>
      </c>
      <c r="H10355" s="5" t="s">
        <v>178</v>
      </c>
      <c r="I10355">
        <v>43747</v>
      </c>
      <c r="J10355">
        <v>189</v>
      </c>
      <c r="K10355">
        <v>96.5</v>
      </c>
      <c r="L10355">
        <v>1</v>
      </c>
      <c r="M10355">
        <v>2412.5</v>
      </c>
      <c r="N10355">
        <v>3009.8870000000002</v>
      </c>
      <c r="O10355">
        <v>3009.8870000000002</v>
      </c>
      <c r="P10355">
        <v>96.5</v>
      </c>
      <c r="Q10355">
        <v>25</v>
      </c>
      <c r="R10355">
        <v>-597.38699999999994</v>
      </c>
      <c r="S10355">
        <v>2020</v>
      </c>
      <c r="T10355">
        <v>4</v>
      </c>
      <c r="U10355">
        <v>16</v>
      </c>
    </row>
    <row r="10356" spans="1:21" x14ac:dyDescent="0.3">
      <c r="A10356" s="5" t="s">
        <v>168</v>
      </c>
      <c r="B10356" s="5" t="s">
        <v>175</v>
      </c>
      <c r="C10356" s="5" t="s">
        <v>84</v>
      </c>
      <c r="D10356" s="5" t="s">
        <v>499</v>
      </c>
      <c r="E10356" s="5" t="s">
        <v>172</v>
      </c>
      <c r="F10356" s="6">
        <v>43936</v>
      </c>
      <c r="G10356" s="5" t="s">
        <v>148</v>
      </c>
      <c r="H10356" s="5" t="s">
        <v>351</v>
      </c>
      <c r="I10356">
        <v>43747</v>
      </c>
      <c r="J10356">
        <v>189</v>
      </c>
      <c r="K10356">
        <v>103</v>
      </c>
      <c r="L10356">
        <v>1</v>
      </c>
      <c r="M10356">
        <v>2575</v>
      </c>
      <c r="N10356">
        <v>3009.8870000000002</v>
      </c>
      <c r="O10356">
        <v>3009.8870000000002</v>
      </c>
      <c r="P10356">
        <v>103</v>
      </c>
      <c r="Q10356">
        <v>25</v>
      </c>
      <c r="R10356">
        <v>-434.887</v>
      </c>
      <c r="S10356">
        <v>2020</v>
      </c>
      <c r="T10356">
        <v>4</v>
      </c>
      <c r="U10356">
        <v>16</v>
      </c>
    </row>
    <row r="10357" spans="1:21" x14ac:dyDescent="0.3">
      <c r="A10357" s="5" t="s">
        <v>168</v>
      </c>
      <c r="B10357" s="5" t="s">
        <v>175</v>
      </c>
      <c r="C10357" s="5" t="s">
        <v>84</v>
      </c>
      <c r="D10357" s="5" t="s">
        <v>499</v>
      </c>
      <c r="E10357" s="5" t="s">
        <v>172</v>
      </c>
      <c r="F10357" s="6">
        <v>43936</v>
      </c>
      <c r="G10357" s="5" t="s">
        <v>148</v>
      </c>
      <c r="H10357" s="5" t="s">
        <v>190</v>
      </c>
      <c r="I10357">
        <v>43747</v>
      </c>
      <c r="J10357">
        <v>189</v>
      </c>
      <c r="K10357">
        <v>150</v>
      </c>
      <c r="L10357">
        <v>1</v>
      </c>
      <c r="M10357">
        <v>3600</v>
      </c>
      <c r="N10357">
        <v>3009.8870000000002</v>
      </c>
      <c r="O10357">
        <v>3009.8870000000002</v>
      </c>
      <c r="P10357">
        <v>150</v>
      </c>
      <c r="Q10357">
        <v>24</v>
      </c>
      <c r="R10357">
        <v>590.11300000000006</v>
      </c>
      <c r="S10357">
        <v>2020</v>
      </c>
      <c r="T10357">
        <v>4</v>
      </c>
      <c r="U10357">
        <v>16</v>
      </c>
    </row>
    <row r="10358" spans="1:21" x14ac:dyDescent="0.3">
      <c r="A10358" s="5" t="s">
        <v>168</v>
      </c>
      <c r="B10358" s="5" t="s">
        <v>175</v>
      </c>
      <c r="C10358" s="5" t="s">
        <v>86</v>
      </c>
      <c r="D10358" s="5" t="s">
        <v>496</v>
      </c>
      <c r="E10358" s="5" t="s">
        <v>172</v>
      </c>
      <c r="F10358" s="6">
        <v>43936</v>
      </c>
      <c r="G10358" s="5" t="s">
        <v>148</v>
      </c>
      <c r="H10358" s="5" t="s">
        <v>235</v>
      </c>
      <c r="I10358">
        <v>43754</v>
      </c>
      <c r="J10358">
        <v>182</v>
      </c>
      <c r="K10358">
        <v>209</v>
      </c>
      <c r="L10358">
        <v>2</v>
      </c>
      <c r="M10358">
        <v>5434</v>
      </c>
      <c r="N10358">
        <v>4749.8270000000002</v>
      </c>
      <c r="O10358">
        <v>2374.913</v>
      </c>
      <c r="P10358">
        <v>104.5</v>
      </c>
      <c r="Q10358">
        <v>26</v>
      </c>
      <c r="R10358">
        <v>684.173</v>
      </c>
      <c r="S10358">
        <v>2020</v>
      </c>
      <c r="T10358">
        <v>4</v>
      </c>
      <c r="U10358">
        <v>16</v>
      </c>
    </row>
    <row r="10359" spans="1:21" x14ac:dyDescent="0.3">
      <c r="A10359" s="5" t="s">
        <v>168</v>
      </c>
      <c r="B10359" s="5" t="s">
        <v>175</v>
      </c>
      <c r="C10359" s="5" t="s">
        <v>86</v>
      </c>
      <c r="D10359" s="5" t="s">
        <v>496</v>
      </c>
      <c r="E10359" s="5" t="s">
        <v>172</v>
      </c>
      <c r="F10359" s="6">
        <v>43936</v>
      </c>
      <c r="G10359" s="5" t="s">
        <v>148</v>
      </c>
      <c r="H10359" s="5" t="s">
        <v>311</v>
      </c>
      <c r="I10359">
        <v>43754</v>
      </c>
      <c r="J10359">
        <v>182</v>
      </c>
      <c r="K10359">
        <v>116.5</v>
      </c>
      <c r="L10359">
        <v>1</v>
      </c>
      <c r="M10359">
        <v>3029</v>
      </c>
      <c r="N10359">
        <v>2374.913</v>
      </c>
      <c r="O10359">
        <v>2374.913</v>
      </c>
      <c r="P10359">
        <v>116.5</v>
      </c>
      <c r="Q10359">
        <v>26</v>
      </c>
      <c r="R10359">
        <v>654.08699999999999</v>
      </c>
      <c r="S10359">
        <v>2020</v>
      </c>
      <c r="T10359">
        <v>4</v>
      </c>
      <c r="U10359">
        <v>16</v>
      </c>
    </row>
    <row r="10360" spans="1:21" x14ac:dyDescent="0.3">
      <c r="A10360" s="5" t="s">
        <v>168</v>
      </c>
      <c r="B10360" s="5" t="s">
        <v>175</v>
      </c>
      <c r="C10360" s="5" t="s">
        <v>86</v>
      </c>
      <c r="D10360" s="5" t="s">
        <v>496</v>
      </c>
      <c r="E10360" s="5" t="s">
        <v>172</v>
      </c>
      <c r="F10360" s="6">
        <v>43936</v>
      </c>
      <c r="G10360" s="5" t="s">
        <v>148</v>
      </c>
      <c r="H10360" s="5" t="s">
        <v>351</v>
      </c>
      <c r="I10360">
        <v>43754</v>
      </c>
      <c r="J10360">
        <v>182</v>
      </c>
      <c r="K10360">
        <v>240.5</v>
      </c>
      <c r="L10360">
        <v>2</v>
      </c>
      <c r="M10360">
        <v>6253</v>
      </c>
      <c r="N10360">
        <v>4749.8270000000002</v>
      </c>
      <c r="O10360">
        <v>2374.913</v>
      </c>
      <c r="P10360">
        <v>120.25</v>
      </c>
      <c r="Q10360">
        <v>26</v>
      </c>
      <c r="R10360">
        <v>1503.173</v>
      </c>
      <c r="S10360">
        <v>2020</v>
      </c>
      <c r="T10360">
        <v>4</v>
      </c>
      <c r="U10360">
        <v>16</v>
      </c>
    </row>
    <row r="10361" spans="1:21" x14ac:dyDescent="0.3">
      <c r="A10361" s="5" t="s">
        <v>168</v>
      </c>
      <c r="B10361" s="5" t="s">
        <v>175</v>
      </c>
      <c r="C10361" s="5" t="s">
        <v>86</v>
      </c>
      <c r="D10361" s="5" t="s">
        <v>496</v>
      </c>
      <c r="E10361" s="5" t="s">
        <v>172</v>
      </c>
      <c r="F10361" s="6">
        <v>43936</v>
      </c>
      <c r="G10361" s="5" t="s">
        <v>148</v>
      </c>
      <c r="H10361" s="5" t="s">
        <v>194</v>
      </c>
      <c r="I10361">
        <v>43754</v>
      </c>
      <c r="J10361">
        <v>182</v>
      </c>
      <c r="K10361">
        <v>120</v>
      </c>
      <c r="L10361">
        <v>1</v>
      </c>
      <c r="M10361">
        <v>3120</v>
      </c>
      <c r="N10361">
        <v>2374.913</v>
      </c>
      <c r="O10361">
        <v>2374.913</v>
      </c>
      <c r="P10361">
        <v>120</v>
      </c>
      <c r="Q10361">
        <v>26</v>
      </c>
      <c r="R10361">
        <v>745.08699999999999</v>
      </c>
      <c r="S10361">
        <v>2020</v>
      </c>
      <c r="T10361">
        <v>4</v>
      </c>
      <c r="U10361">
        <v>16</v>
      </c>
    </row>
    <row r="10362" spans="1:21" x14ac:dyDescent="0.3">
      <c r="A10362" s="5" t="s">
        <v>168</v>
      </c>
      <c r="B10362" s="5" t="s">
        <v>175</v>
      </c>
      <c r="C10362" s="5" t="s">
        <v>86</v>
      </c>
      <c r="D10362" s="5" t="s">
        <v>496</v>
      </c>
      <c r="E10362" s="5" t="s">
        <v>172</v>
      </c>
      <c r="F10362" s="6">
        <v>43936</v>
      </c>
      <c r="G10362" s="5" t="s">
        <v>148</v>
      </c>
      <c r="H10362" s="5" t="s">
        <v>197</v>
      </c>
      <c r="I10362">
        <v>43754</v>
      </c>
      <c r="J10362">
        <v>182</v>
      </c>
      <c r="K10362">
        <v>347.5</v>
      </c>
      <c r="L10362">
        <v>3</v>
      </c>
      <c r="M10362">
        <v>8340</v>
      </c>
      <c r="N10362">
        <v>7124.74</v>
      </c>
      <c r="O10362">
        <v>2374.913</v>
      </c>
      <c r="P10362">
        <v>115.83333333333333</v>
      </c>
      <c r="Q10362">
        <v>24</v>
      </c>
      <c r="R10362">
        <v>1215.26</v>
      </c>
      <c r="S10362">
        <v>2020</v>
      </c>
      <c r="T10362">
        <v>4</v>
      </c>
      <c r="U10362">
        <v>16</v>
      </c>
    </row>
    <row r="10363" spans="1:21" x14ac:dyDescent="0.3">
      <c r="A10363" s="5" t="s">
        <v>168</v>
      </c>
      <c r="B10363" s="5" t="s">
        <v>175</v>
      </c>
      <c r="C10363" s="5" t="s">
        <v>86</v>
      </c>
      <c r="D10363" s="5" t="s">
        <v>496</v>
      </c>
      <c r="E10363" s="5" t="s">
        <v>172</v>
      </c>
      <c r="F10363" s="6">
        <v>43936</v>
      </c>
      <c r="G10363" s="5" t="s">
        <v>148</v>
      </c>
      <c r="H10363" s="5" t="s">
        <v>194</v>
      </c>
      <c r="I10363">
        <v>43754</v>
      </c>
      <c r="J10363">
        <v>182</v>
      </c>
      <c r="K10363">
        <v>466</v>
      </c>
      <c r="L10363">
        <v>4</v>
      </c>
      <c r="M10363">
        <v>11650</v>
      </c>
      <c r="N10363">
        <v>9499.6530000000002</v>
      </c>
      <c r="O10363">
        <v>2374.913</v>
      </c>
      <c r="P10363">
        <v>116.5</v>
      </c>
      <c r="Q10363">
        <v>25</v>
      </c>
      <c r="R10363">
        <v>2150.3470000000002</v>
      </c>
      <c r="S10363">
        <v>2020</v>
      </c>
      <c r="T10363">
        <v>4</v>
      </c>
      <c r="U10363">
        <v>16</v>
      </c>
    </row>
    <row r="10364" spans="1:21" x14ac:dyDescent="0.3">
      <c r="A10364" s="5" t="s">
        <v>168</v>
      </c>
      <c r="B10364" s="5" t="s">
        <v>175</v>
      </c>
      <c r="C10364" s="5" t="s">
        <v>86</v>
      </c>
      <c r="D10364" s="5" t="s">
        <v>496</v>
      </c>
      <c r="E10364" s="5" t="s">
        <v>172</v>
      </c>
      <c r="F10364" s="6">
        <v>43936</v>
      </c>
      <c r="G10364" s="5" t="s">
        <v>148</v>
      </c>
      <c r="H10364" s="5" t="s">
        <v>197</v>
      </c>
      <c r="I10364">
        <v>43754</v>
      </c>
      <c r="J10364">
        <v>182</v>
      </c>
      <c r="K10364">
        <v>525</v>
      </c>
      <c r="L10364">
        <v>5</v>
      </c>
      <c r="M10364">
        <v>12600</v>
      </c>
      <c r="N10364">
        <v>11874.566000000001</v>
      </c>
      <c r="O10364">
        <v>2374.913</v>
      </c>
      <c r="P10364">
        <v>105</v>
      </c>
      <c r="Q10364">
        <v>24</v>
      </c>
      <c r="R10364">
        <v>725.43399999999997</v>
      </c>
      <c r="S10364">
        <v>2020</v>
      </c>
      <c r="T10364">
        <v>4</v>
      </c>
      <c r="U10364">
        <v>16</v>
      </c>
    </row>
    <row r="10365" spans="1:21" x14ac:dyDescent="0.3">
      <c r="A10365" s="5" t="s">
        <v>168</v>
      </c>
      <c r="B10365" s="5" t="s">
        <v>175</v>
      </c>
      <c r="C10365" s="5" t="s">
        <v>86</v>
      </c>
      <c r="D10365" s="5" t="s">
        <v>496</v>
      </c>
      <c r="E10365" s="5" t="s">
        <v>172</v>
      </c>
      <c r="F10365" s="6">
        <v>43936</v>
      </c>
      <c r="G10365" s="5" t="s">
        <v>148</v>
      </c>
      <c r="H10365" s="5" t="s">
        <v>194</v>
      </c>
      <c r="I10365">
        <v>43754</v>
      </c>
      <c r="J10365">
        <v>182</v>
      </c>
      <c r="K10365">
        <v>229</v>
      </c>
      <c r="L10365">
        <v>2</v>
      </c>
      <c r="M10365">
        <v>5954</v>
      </c>
      <c r="N10365">
        <v>4749.8270000000002</v>
      </c>
      <c r="O10365">
        <v>2374.913</v>
      </c>
      <c r="P10365">
        <v>114.5</v>
      </c>
      <c r="Q10365">
        <v>26</v>
      </c>
      <c r="R10365">
        <v>1204.173</v>
      </c>
      <c r="S10365">
        <v>2020</v>
      </c>
      <c r="T10365">
        <v>4</v>
      </c>
      <c r="U10365">
        <v>16</v>
      </c>
    </row>
    <row r="10366" spans="1:21" x14ac:dyDescent="0.3">
      <c r="A10366" s="5" t="s">
        <v>168</v>
      </c>
      <c r="B10366" s="5" t="s">
        <v>175</v>
      </c>
      <c r="C10366" s="5" t="s">
        <v>86</v>
      </c>
      <c r="D10366" s="5" t="s">
        <v>496</v>
      </c>
      <c r="E10366" s="5" t="s">
        <v>172</v>
      </c>
      <c r="F10366" s="6">
        <v>43936</v>
      </c>
      <c r="G10366" s="5" t="s">
        <v>148</v>
      </c>
      <c r="H10366" s="5" t="s">
        <v>478</v>
      </c>
      <c r="I10366">
        <v>43754</v>
      </c>
      <c r="J10366">
        <v>182</v>
      </c>
      <c r="K10366">
        <v>446</v>
      </c>
      <c r="L10366">
        <v>4</v>
      </c>
      <c r="M10366">
        <v>11596</v>
      </c>
      <c r="N10366">
        <v>9499.6530000000002</v>
      </c>
      <c r="O10366">
        <v>2374.913</v>
      </c>
      <c r="P10366">
        <v>111.5</v>
      </c>
      <c r="Q10366">
        <v>26</v>
      </c>
      <c r="R10366">
        <v>2096.3470000000002</v>
      </c>
      <c r="S10366">
        <v>2020</v>
      </c>
      <c r="T10366">
        <v>4</v>
      </c>
      <c r="U10366">
        <v>16</v>
      </c>
    </row>
    <row r="10367" spans="1:21" x14ac:dyDescent="0.3">
      <c r="A10367" s="5" t="s">
        <v>168</v>
      </c>
      <c r="B10367" s="5" t="s">
        <v>175</v>
      </c>
      <c r="C10367" s="5" t="s">
        <v>86</v>
      </c>
      <c r="D10367" s="5" t="s">
        <v>496</v>
      </c>
      <c r="E10367" s="5" t="s">
        <v>172</v>
      </c>
      <c r="F10367" s="6">
        <v>43936</v>
      </c>
      <c r="G10367" s="5" t="s">
        <v>148</v>
      </c>
      <c r="H10367" s="5" t="s">
        <v>215</v>
      </c>
      <c r="I10367">
        <v>43754</v>
      </c>
      <c r="J10367">
        <v>182</v>
      </c>
      <c r="K10367">
        <v>434</v>
      </c>
      <c r="L10367">
        <v>4</v>
      </c>
      <c r="M10367">
        <v>11284</v>
      </c>
      <c r="N10367">
        <v>9499.6530000000002</v>
      </c>
      <c r="O10367">
        <v>2374.913</v>
      </c>
      <c r="P10367">
        <v>108.5</v>
      </c>
      <c r="Q10367">
        <v>26</v>
      </c>
      <c r="R10367">
        <v>1784.347</v>
      </c>
      <c r="S10367">
        <v>2020</v>
      </c>
      <c r="T10367">
        <v>4</v>
      </c>
      <c r="U10367">
        <v>16</v>
      </c>
    </row>
    <row r="10368" spans="1:21" x14ac:dyDescent="0.3">
      <c r="A10368" s="5" t="s">
        <v>168</v>
      </c>
      <c r="B10368" s="5" t="s">
        <v>175</v>
      </c>
      <c r="C10368" s="5" t="s">
        <v>86</v>
      </c>
      <c r="D10368" s="5" t="s">
        <v>496</v>
      </c>
      <c r="E10368" s="5" t="s">
        <v>172</v>
      </c>
      <c r="F10368" s="6">
        <v>43936</v>
      </c>
      <c r="G10368" s="5" t="s">
        <v>148</v>
      </c>
      <c r="H10368" s="5" t="s">
        <v>199</v>
      </c>
      <c r="I10368">
        <v>43754</v>
      </c>
      <c r="J10368">
        <v>182</v>
      </c>
      <c r="K10368">
        <v>511</v>
      </c>
      <c r="L10368">
        <v>5</v>
      </c>
      <c r="M10368">
        <v>13286</v>
      </c>
      <c r="N10368">
        <v>11874.566000000001</v>
      </c>
      <c r="O10368">
        <v>2374.913</v>
      </c>
      <c r="P10368">
        <v>102.2</v>
      </c>
      <c r="Q10368">
        <v>26</v>
      </c>
      <c r="R10368">
        <v>1411.434</v>
      </c>
      <c r="S10368">
        <v>2020</v>
      </c>
      <c r="T10368">
        <v>4</v>
      </c>
      <c r="U10368">
        <v>16</v>
      </c>
    </row>
    <row r="10369" spans="1:21" x14ac:dyDescent="0.3">
      <c r="A10369" s="5" t="s">
        <v>168</v>
      </c>
      <c r="B10369" s="5" t="s">
        <v>175</v>
      </c>
      <c r="C10369" s="5" t="s">
        <v>86</v>
      </c>
      <c r="D10369" s="5" t="s">
        <v>496</v>
      </c>
      <c r="E10369" s="5" t="s">
        <v>172</v>
      </c>
      <c r="F10369" s="6">
        <v>43936</v>
      </c>
      <c r="G10369" s="5" t="s">
        <v>148</v>
      </c>
      <c r="H10369" s="5" t="s">
        <v>200</v>
      </c>
      <c r="I10369">
        <v>43754</v>
      </c>
      <c r="J10369">
        <v>182</v>
      </c>
      <c r="K10369">
        <v>580</v>
      </c>
      <c r="L10369">
        <v>6</v>
      </c>
      <c r="M10369">
        <v>15080</v>
      </c>
      <c r="N10369">
        <v>14249.48</v>
      </c>
      <c r="O10369">
        <v>2374.913</v>
      </c>
      <c r="P10369">
        <v>96.666666666666671</v>
      </c>
      <c r="Q10369">
        <v>26</v>
      </c>
      <c r="R10369">
        <v>830.52</v>
      </c>
      <c r="S10369">
        <v>2020</v>
      </c>
      <c r="T10369">
        <v>4</v>
      </c>
      <c r="U10369">
        <v>16</v>
      </c>
    </row>
    <row r="10370" spans="1:21" x14ac:dyDescent="0.3">
      <c r="A10370" s="5" t="s">
        <v>168</v>
      </c>
      <c r="B10370" s="5" t="s">
        <v>175</v>
      </c>
      <c r="C10370" s="5" t="s">
        <v>88</v>
      </c>
      <c r="D10370" s="5" t="s">
        <v>540</v>
      </c>
      <c r="E10370" s="5" t="s">
        <v>172</v>
      </c>
      <c r="F10370" s="6">
        <v>43936</v>
      </c>
      <c r="G10370" s="5" t="s">
        <v>148</v>
      </c>
      <c r="H10370" s="5" t="s">
        <v>173</v>
      </c>
      <c r="I10370">
        <v>43739</v>
      </c>
      <c r="J10370">
        <v>197</v>
      </c>
      <c r="K10370">
        <v>607</v>
      </c>
      <c r="L10370">
        <v>8</v>
      </c>
      <c r="M10370">
        <v>15175</v>
      </c>
      <c r="N10370">
        <v>25925.842000000001</v>
      </c>
      <c r="O10370">
        <v>3240.73</v>
      </c>
      <c r="P10370">
        <v>75.875</v>
      </c>
      <c r="Q10370">
        <v>25</v>
      </c>
      <c r="R10370">
        <v>-10750.842000000001</v>
      </c>
      <c r="S10370">
        <v>2020</v>
      </c>
      <c r="T10370">
        <v>4</v>
      </c>
      <c r="U10370">
        <v>16</v>
      </c>
    </row>
    <row r="10371" spans="1:21" x14ac:dyDescent="0.3">
      <c r="A10371" s="5" t="s">
        <v>168</v>
      </c>
      <c r="B10371" s="5" t="s">
        <v>175</v>
      </c>
      <c r="C10371" s="5" t="s">
        <v>88</v>
      </c>
      <c r="D10371" s="5" t="s">
        <v>540</v>
      </c>
      <c r="E10371" s="5" t="s">
        <v>172</v>
      </c>
      <c r="F10371" s="6">
        <v>43936</v>
      </c>
      <c r="G10371" s="5" t="s">
        <v>148</v>
      </c>
      <c r="H10371" s="5" t="s">
        <v>197</v>
      </c>
      <c r="I10371">
        <v>43739</v>
      </c>
      <c r="J10371">
        <v>197</v>
      </c>
      <c r="K10371">
        <v>340.5</v>
      </c>
      <c r="L10371">
        <v>3</v>
      </c>
      <c r="M10371">
        <v>8001.75</v>
      </c>
      <c r="N10371">
        <v>9722.1910000000007</v>
      </c>
      <c r="O10371">
        <v>3240.73</v>
      </c>
      <c r="P10371">
        <v>113.5</v>
      </c>
      <c r="Q10371">
        <v>23.5</v>
      </c>
      <c r="R10371">
        <v>-1720.441</v>
      </c>
      <c r="S10371">
        <v>2020</v>
      </c>
      <c r="T10371">
        <v>4</v>
      </c>
      <c r="U10371">
        <v>16</v>
      </c>
    </row>
    <row r="10372" spans="1:21" x14ac:dyDescent="0.3">
      <c r="A10372" s="5" t="s">
        <v>168</v>
      </c>
      <c r="B10372" s="5" t="s">
        <v>175</v>
      </c>
      <c r="C10372" s="5" t="s">
        <v>88</v>
      </c>
      <c r="D10372" s="5" t="s">
        <v>540</v>
      </c>
      <c r="E10372" s="5" t="s">
        <v>172</v>
      </c>
      <c r="F10372" s="6">
        <v>43936</v>
      </c>
      <c r="G10372" s="5" t="s">
        <v>148</v>
      </c>
      <c r="H10372" s="5" t="s">
        <v>311</v>
      </c>
      <c r="I10372">
        <v>43739</v>
      </c>
      <c r="J10372">
        <v>197</v>
      </c>
      <c r="K10372">
        <v>131</v>
      </c>
      <c r="L10372">
        <v>1</v>
      </c>
      <c r="M10372">
        <v>3078.5</v>
      </c>
      <c r="N10372">
        <v>3240.73</v>
      </c>
      <c r="O10372">
        <v>3240.73</v>
      </c>
      <c r="P10372">
        <v>131</v>
      </c>
      <c r="Q10372">
        <v>23.5</v>
      </c>
      <c r="R10372">
        <v>-162.22999999999999</v>
      </c>
      <c r="S10372">
        <v>2020</v>
      </c>
      <c r="T10372">
        <v>4</v>
      </c>
      <c r="U10372">
        <v>16</v>
      </c>
    </row>
    <row r="10373" spans="1:21" x14ac:dyDescent="0.3">
      <c r="A10373" s="5" t="s">
        <v>168</v>
      </c>
      <c r="B10373" s="5" t="s">
        <v>206</v>
      </c>
      <c r="C10373" s="5" t="s">
        <v>108</v>
      </c>
      <c r="D10373" s="5" t="s">
        <v>543</v>
      </c>
      <c r="E10373" s="5" t="s">
        <v>172</v>
      </c>
      <c r="F10373" s="6">
        <v>43936</v>
      </c>
      <c r="G10373" s="5" t="s">
        <v>148</v>
      </c>
      <c r="H10373" s="5" t="s">
        <v>469</v>
      </c>
      <c r="I10373">
        <v>43752</v>
      </c>
      <c r="J10373">
        <v>184</v>
      </c>
      <c r="K10373">
        <v>3685</v>
      </c>
      <c r="L10373">
        <v>30</v>
      </c>
      <c r="M10373">
        <v>88440</v>
      </c>
      <c r="N10373">
        <v>85616.380999999994</v>
      </c>
      <c r="O10373">
        <v>2853.8789999999999</v>
      </c>
      <c r="P10373">
        <v>122.83333333333333</v>
      </c>
      <c r="Q10373">
        <v>24</v>
      </c>
      <c r="R10373">
        <v>2823.6190000000001</v>
      </c>
      <c r="S10373">
        <v>2020</v>
      </c>
      <c r="T10373">
        <v>4</v>
      </c>
      <c r="U10373">
        <v>16</v>
      </c>
    </row>
    <row r="10374" spans="1:21" x14ac:dyDescent="0.3">
      <c r="A10374" s="5" t="s">
        <v>168</v>
      </c>
      <c r="B10374" s="5" t="s">
        <v>169</v>
      </c>
      <c r="C10374" s="5" t="s">
        <v>170</v>
      </c>
      <c r="D10374" s="5" t="s">
        <v>542</v>
      </c>
      <c r="E10374" s="5" t="s">
        <v>172</v>
      </c>
      <c r="F10374" s="6">
        <v>43937</v>
      </c>
      <c r="G10374" s="5" t="s">
        <v>148</v>
      </c>
      <c r="H10374" s="5" t="s">
        <v>190</v>
      </c>
      <c r="I10374">
        <v>43751</v>
      </c>
      <c r="J10374">
        <v>186</v>
      </c>
      <c r="K10374">
        <v>107</v>
      </c>
      <c r="L10374">
        <v>1</v>
      </c>
      <c r="M10374">
        <v>2728.5</v>
      </c>
      <c r="N10374">
        <v>2669.5320000000002</v>
      </c>
      <c r="O10374">
        <v>2669.5320000000002</v>
      </c>
      <c r="P10374">
        <v>107</v>
      </c>
      <c r="Q10374">
        <v>25.5</v>
      </c>
      <c r="R10374">
        <v>58.968000000000004</v>
      </c>
      <c r="S10374">
        <v>2020</v>
      </c>
      <c r="T10374">
        <v>4</v>
      </c>
      <c r="U10374">
        <v>16</v>
      </c>
    </row>
    <row r="10375" spans="1:21" x14ac:dyDescent="0.3">
      <c r="A10375" s="5" t="s">
        <v>168</v>
      </c>
      <c r="B10375" s="5" t="s">
        <v>169</v>
      </c>
      <c r="C10375" s="5" t="s">
        <v>170</v>
      </c>
      <c r="D10375" s="5" t="s">
        <v>544</v>
      </c>
      <c r="E10375" s="5" t="s">
        <v>172</v>
      </c>
      <c r="F10375" s="6">
        <v>43937</v>
      </c>
      <c r="G10375" s="5" t="s">
        <v>148</v>
      </c>
      <c r="H10375" s="5" t="s">
        <v>184</v>
      </c>
      <c r="I10375">
        <v>43758</v>
      </c>
      <c r="J10375">
        <v>179</v>
      </c>
      <c r="K10375">
        <v>2232</v>
      </c>
      <c r="L10375">
        <v>17</v>
      </c>
      <c r="M10375">
        <v>54684</v>
      </c>
      <c r="N10375">
        <v>58358.292000000001</v>
      </c>
      <c r="O10375">
        <v>3432.8409999999999</v>
      </c>
      <c r="P10375">
        <v>131.29411764705881</v>
      </c>
      <c r="Q10375">
        <v>24.5</v>
      </c>
      <c r="R10375">
        <v>-3674.2919999999999</v>
      </c>
      <c r="S10375">
        <v>2020</v>
      </c>
      <c r="T10375">
        <v>4</v>
      </c>
      <c r="U10375">
        <v>16</v>
      </c>
    </row>
    <row r="10376" spans="1:21" x14ac:dyDescent="0.3">
      <c r="A10376" s="5" t="s">
        <v>168</v>
      </c>
      <c r="B10376" s="5" t="s">
        <v>169</v>
      </c>
      <c r="C10376" s="5" t="s">
        <v>170</v>
      </c>
      <c r="D10376" s="5" t="s">
        <v>544</v>
      </c>
      <c r="E10376" s="5" t="s">
        <v>172</v>
      </c>
      <c r="F10376" s="6">
        <v>43937</v>
      </c>
      <c r="G10376" s="5" t="s">
        <v>148</v>
      </c>
      <c r="H10376" s="5" t="s">
        <v>186</v>
      </c>
      <c r="I10376">
        <v>43758</v>
      </c>
      <c r="J10376">
        <v>179</v>
      </c>
      <c r="K10376">
        <v>112</v>
      </c>
      <c r="L10376">
        <v>1</v>
      </c>
      <c r="M10376">
        <v>2856</v>
      </c>
      <c r="N10376">
        <v>3432.8409999999999</v>
      </c>
      <c r="O10376">
        <v>3432.8409999999999</v>
      </c>
      <c r="P10376">
        <v>112</v>
      </c>
      <c r="Q10376">
        <v>25.5</v>
      </c>
      <c r="R10376">
        <v>-576.84100000000001</v>
      </c>
      <c r="S10376">
        <v>2020</v>
      </c>
      <c r="T10376">
        <v>4</v>
      </c>
      <c r="U10376">
        <v>16</v>
      </c>
    </row>
    <row r="10377" spans="1:21" x14ac:dyDescent="0.3">
      <c r="A10377" s="5" t="s">
        <v>168</v>
      </c>
      <c r="B10377" s="5" t="s">
        <v>169</v>
      </c>
      <c r="C10377" s="5" t="s">
        <v>170</v>
      </c>
      <c r="D10377" s="5" t="s">
        <v>544</v>
      </c>
      <c r="E10377" s="5" t="s">
        <v>172</v>
      </c>
      <c r="F10377" s="6">
        <v>43937</v>
      </c>
      <c r="G10377" s="5" t="s">
        <v>148</v>
      </c>
      <c r="H10377" s="5" t="s">
        <v>187</v>
      </c>
      <c r="I10377">
        <v>43758</v>
      </c>
      <c r="J10377">
        <v>179</v>
      </c>
      <c r="K10377">
        <v>400</v>
      </c>
      <c r="L10377">
        <v>3</v>
      </c>
      <c r="M10377">
        <v>10200</v>
      </c>
      <c r="N10377">
        <v>10298.522000000001</v>
      </c>
      <c r="O10377">
        <v>3432.8409999999999</v>
      </c>
      <c r="P10377">
        <v>133.33333333333334</v>
      </c>
      <c r="Q10377">
        <v>25.5</v>
      </c>
      <c r="R10377">
        <v>-98.522000000000006</v>
      </c>
      <c r="S10377">
        <v>2020</v>
      </c>
      <c r="T10377">
        <v>4</v>
      </c>
      <c r="U10377">
        <v>16</v>
      </c>
    </row>
    <row r="10378" spans="1:21" x14ac:dyDescent="0.3">
      <c r="A10378" s="5" t="s">
        <v>168</v>
      </c>
      <c r="B10378" s="5" t="s">
        <v>169</v>
      </c>
      <c r="C10378" s="5" t="s">
        <v>170</v>
      </c>
      <c r="D10378" s="5" t="s">
        <v>544</v>
      </c>
      <c r="E10378" s="5" t="s">
        <v>172</v>
      </c>
      <c r="F10378" s="6">
        <v>43937</v>
      </c>
      <c r="G10378" s="5" t="s">
        <v>148</v>
      </c>
      <c r="H10378" s="5" t="s">
        <v>188</v>
      </c>
      <c r="I10378">
        <v>43758</v>
      </c>
      <c r="J10378">
        <v>179</v>
      </c>
      <c r="K10378">
        <v>380</v>
      </c>
      <c r="L10378">
        <v>3</v>
      </c>
      <c r="M10378">
        <v>9690</v>
      </c>
      <c r="N10378">
        <v>10298.522000000001</v>
      </c>
      <c r="O10378">
        <v>3432.8409999999999</v>
      </c>
      <c r="P10378">
        <v>126.66666666666667</v>
      </c>
      <c r="Q10378">
        <v>25.5</v>
      </c>
      <c r="R10378">
        <v>-608.52200000000005</v>
      </c>
      <c r="S10378">
        <v>2020</v>
      </c>
      <c r="T10378">
        <v>4</v>
      </c>
      <c r="U10378">
        <v>16</v>
      </c>
    </row>
    <row r="10379" spans="1:21" x14ac:dyDescent="0.3">
      <c r="A10379" s="5" t="s">
        <v>168</v>
      </c>
      <c r="B10379" s="5" t="s">
        <v>169</v>
      </c>
      <c r="C10379" s="5" t="s">
        <v>170</v>
      </c>
      <c r="D10379" s="5" t="s">
        <v>544</v>
      </c>
      <c r="E10379" s="5" t="s">
        <v>172</v>
      </c>
      <c r="F10379" s="6">
        <v>43937</v>
      </c>
      <c r="G10379" s="5" t="s">
        <v>148</v>
      </c>
      <c r="H10379" s="5" t="s">
        <v>190</v>
      </c>
      <c r="I10379">
        <v>43758</v>
      </c>
      <c r="J10379">
        <v>179</v>
      </c>
      <c r="K10379">
        <v>106</v>
      </c>
      <c r="L10379">
        <v>1</v>
      </c>
      <c r="M10379">
        <v>2703</v>
      </c>
      <c r="N10379">
        <v>3432.8409999999999</v>
      </c>
      <c r="O10379">
        <v>3432.8409999999999</v>
      </c>
      <c r="P10379">
        <v>106</v>
      </c>
      <c r="Q10379">
        <v>25.5</v>
      </c>
      <c r="R10379">
        <v>-729.84100000000001</v>
      </c>
      <c r="S10379">
        <v>2020</v>
      </c>
      <c r="T10379">
        <v>4</v>
      </c>
      <c r="U10379">
        <v>16</v>
      </c>
    </row>
    <row r="10380" spans="1:21" x14ac:dyDescent="0.3">
      <c r="A10380" s="5" t="s">
        <v>168</v>
      </c>
      <c r="B10380" s="5" t="s">
        <v>169</v>
      </c>
      <c r="C10380" s="5" t="s">
        <v>170</v>
      </c>
      <c r="D10380" s="5" t="s">
        <v>544</v>
      </c>
      <c r="E10380" s="5" t="s">
        <v>172</v>
      </c>
      <c r="F10380" s="6">
        <v>43937</v>
      </c>
      <c r="G10380" s="5" t="s">
        <v>148</v>
      </c>
      <c r="H10380" s="5" t="s">
        <v>190</v>
      </c>
      <c r="I10380">
        <v>43758</v>
      </c>
      <c r="J10380">
        <v>179</v>
      </c>
      <c r="K10380">
        <v>120</v>
      </c>
      <c r="L10380">
        <v>1</v>
      </c>
      <c r="M10380">
        <v>3060</v>
      </c>
      <c r="N10380">
        <v>3432.8409999999999</v>
      </c>
      <c r="O10380">
        <v>3432.8409999999999</v>
      </c>
      <c r="P10380">
        <v>120</v>
      </c>
      <c r="Q10380">
        <v>25.5</v>
      </c>
      <c r="R10380">
        <v>-372.84100000000001</v>
      </c>
      <c r="S10380">
        <v>2020</v>
      </c>
      <c r="T10380">
        <v>4</v>
      </c>
      <c r="U10380">
        <v>16</v>
      </c>
    </row>
    <row r="10381" spans="1:21" x14ac:dyDescent="0.3">
      <c r="A10381" s="5" t="s">
        <v>168</v>
      </c>
      <c r="B10381" s="5" t="s">
        <v>175</v>
      </c>
      <c r="C10381" s="5" t="s">
        <v>86</v>
      </c>
      <c r="D10381" s="5" t="s">
        <v>496</v>
      </c>
      <c r="E10381" s="5" t="s">
        <v>172</v>
      </c>
      <c r="F10381" s="6">
        <v>43937</v>
      </c>
      <c r="G10381" s="5" t="s">
        <v>148</v>
      </c>
      <c r="H10381" s="5" t="s">
        <v>204</v>
      </c>
      <c r="I10381">
        <v>43754</v>
      </c>
      <c r="J10381">
        <v>183</v>
      </c>
      <c r="K10381">
        <v>656</v>
      </c>
      <c r="L10381">
        <v>6</v>
      </c>
      <c r="M10381">
        <v>16728</v>
      </c>
      <c r="N10381">
        <v>14249.48</v>
      </c>
      <c r="O10381">
        <v>2374.913</v>
      </c>
      <c r="P10381">
        <v>109.33333333333333</v>
      </c>
      <c r="Q10381">
        <v>25.5</v>
      </c>
      <c r="R10381">
        <v>2478.52</v>
      </c>
      <c r="S10381">
        <v>2020</v>
      </c>
      <c r="T10381">
        <v>4</v>
      </c>
      <c r="U10381">
        <v>16</v>
      </c>
    </row>
    <row r="10382" spans="1:21" x14ac:dyDescent="0.3">
      <c r="A10382" s="5" t="s">
        <v>168</v>
      </c>
      <c r="B10382" s="5" t="s">
        <v>175</v>
      </c>
      <c r="C10382" s="5" t="s">
        <v>86</v>
      </c>
      <c r="D10382" s="5" t="s">
        <v>496</v>
      </c>
      <c r="E10382" s="5" t="s">
        <v>172</v>
      </c>
      <c r="F10382" s="6">
        <v>43937</v>
      </c>
      <c r="G10382" s="5" t="s">
        <v>148</v>
      </c>
      <c r="H10382" s="5" t="s">
        <v>205</v>
      </c>
      <c r="I10382">
        <v>43754</v>
      </c>
      <c r="J10382">
        <v>183</v>
      </c>
      <c r="K10382">
        <v>632</v>
      </c>
      <c r="L10382">
        <v>5</v>
      </c>
      <c r="M10382">
        <v>16116</v>
      </c>
      <c r="N10382">
        <v>11874.566000000001</v>
      </c>
      <c r="O10382">
        <v>2374.913</v>
      </c>
      <c r="P10382">
        <v>126.4</v>
      </c>
      <c r="Q10382">
        <v>25.5</v>
      </c>
      <c r="R10382">
        <v>4241.4340000000002</v>
      </c>
      <c r="S10382">
        <v>2020</v>
      </c>
      <c r="T10382">
        <v>4</v>
      </c>
      <c r="U10382">
        <v>16</v>
      </c>
    </row>
    <row r="10383" spans="1:21" x14ac:dyDescent="0.3">
      <c r="A10383" s="5" t="s">
        <v>168</v>
      </c>
      <c r="B10383" s="5" t="s">
        <v>175</v>
      </c>
      <c r="C10383" s="5" t="s">
        <v>86</v>
      </c>
      <c r="D10383" s="5" t="s">
        <v>496</v>
      </c>
      <c r="E10383" s="5" t="s">
        <v>172</v>
      </c>
      <c r="F10383" s="6">
        <v>43937</v>
      </c>
      <c r="G10383" s="5" t="s">
        <v>148</v>
      </c>
      <c r="H10383" s="5" t="s">
        <v>217</v>
      </c>
      <c r="I10383">
        <v>43754</v>
      </c>
      <c r="J10383">
        <v>183</v>
      </c>
      <c r="K10383">
        <v>544</v>
      </c>
      <c r="L10383">
        <v>5</v>
      </c>
      <c r="M10383">
        <v>13872</v>
      </c>
      <c r="N10383">
        <v>11874.566000000001</v>
      </c>
      <c r="O10383">
        <v>2374.913</v>
      </c>
      <c r="P10383">
        <v>108.8</v>
      </c>
      <c r="Q10383">
        <v>25.5</v>
      </c>
      <c r="R10383">
        <v>1997.434</v>
      </c>
      <c r="S10383">
        <v>2020</v>
      </c>
      <c r="T10383">
        <v>4</v>
      </c>
      <c r="U10383">
        <v>16</v>
      </c>
    </row>
    <row r="10384" spans="1:21" x14ac:dyDescent="0.3">
      <c r="A10384" s="5" t="s">
        <v>168</v>
      </c>
      <c r="B10384" s="5" t="s">
        <v>175</v>
      </c>
      <c r="C10384" s="5" t="s">
        <v>86</v>
      </c>
      <c r="D10384" s="5" t="s">
        <v>496</v>
      </c>
      <c r="E10384" s="5" t="s">
        <v>172</v>
      </c>
      <c r="F10384" s="6">
        <v>43937</v>
      </c>
      <c r="G10384" s="5" t="s">
        <v>148</v>
      </c>
      <c r="H10384" s="5" t="s">
        <v>184</v>
      </c>
      <c r="I10384">
        <v>43754</v>
      </c>
      <c r="J10384">
        <v>183</v>
      </c>
      <c r="K10384">
        <v>2974</v>
      </c>
      <c r="L10384">
        <v>25</v>
      </c>
      <c r="M10384">
        <v>72863</v>
      </c>
      <c r="N10384">
        <v>59372.832000000002</v>
      </c>
      <c r="O10384">
        <v>2374.913</v>
      </c>
      <c r="P10384">
        <v>118.96</v>
      </c>
      <c r="Q10384">
        <v>24.5</v>
      </c>
      <c r="R10384">
        <v>13490.168</v>
      </c>
      <c r="S10384">
        <v>2020</v>
      </c>
      <c r="T10384">
        <v>4</v>
      </c>
      <c r="U10384">
        <v>16</v>
      </c>
    </row>
    <row r="10385" spans="1:21" x14ac:dyDescent="0.3">
      <c r="A10385" s="5" t="s">
        <v>168</v>
      </c>
      <c r="B10385" s="5" t="s">
        <v>175</v>
      </c>
      <c r="C10385" s="5" t="s">
        <v>86</v>
      </c>
      <c r="D10385" s="5" t="s">
        <v>496</v>
      </c>
      <c r="E10385" s="5" t="s">
        <v>172</v>
      </c>
      <c r="F10385" s="6">
        <v>43937</v>
      </c>
      <c r="G10385" s="5" t="s">
        <v>148</v>
      </c>
      <c r="H10385" s="5" t="s">
        <v>186</v>
      </c>
      <c r="I10385">
        <v>43754</v>
      </c>
      <c r="J10385">
        <v>183</v>
      </c>
      <c r="K10385">
        <v>100</v>
      </c>
      <c r="L10385">
        <v>1</v>
      </c>
      <c r="M10385">
        <v>2550</v>
      </c>
      <c r="N10385">
        <v>2374.913</v>
      </c>
      <c r="O10385">
        <v>2374.913</v>
      </c>
      <c r="P10385">
        <v>100</v>
      </c>
      <c r="Q10385">
        <v>25.5</v>
      </c>
      <c r="R10385">
        <v>175.08699999999999</v>
      </c>
      <c r="S10385">
        <v>2020</v>
      </c>
      <c r="T10385">
        <v>4</v>
      </c>
      <c r="U10385">
        <v>16</v>
      </c>
    </row>
    <row r="10386" spans="1:21" x14ac:dyDescent="0.3">
      <c r="A10386" s="5" t="s">
        <v>168</v>
      </c>
      <c r="B10386" s="5" t="s">
        <v>175</v>
      </c>
      <c r="C10386" s="5" t="s">
        <v>87</v>
      </c>
      <c r="D10386" s="5" t="s">
        <v>504</v>
      </c>
      <c r="E10386" s="5" t="s">
        <v>172</v>
      </c>
      <c r="F10386" s="6">
        <v>43937</v>
      </c>
      <c r="G10386" s="5" t="s">
        <v>148</v>
      </c>
      <c r="H10386" s="5" t="s">
        <v>238</v>
      </c>
      <c r="I10386">
        <v>43759</v>
      </c>
      <c r="J10386">
        <v>178</v>
      </c>
      <c r="K10386">
        <v>225</v>
      </c>
      <c r="L10386">
        <v>2</v>
      </c>
      <c r="M10386">
        <v>5737.5</v>
      </c>
      <c r="N10386">
        <v>5604.0259999999998</v>
      </c>
      <c r="O10386">
        <v>2802.0129999999999</v>
      </c>
      <c r="P10386">
        <v>112.5</v>
      </c>
      <c r="Q10386">
        <v>25.5</v>
      </c>
      <c r="R10386">
        <v>133.47399999999999</v>
      </c>
      <c r="S10386">
        <v>2020</v>
      </c>
      <c r="T10386">
        <v>4</v>
      </c>
      <c r="U10386">
        <v>16</v>
      </c>
    </row>
    <row r="10387" spans="1:21" x14ac:dyDescent="0.3">
      <c r="A10387" s="5" t="s">
        <v>168</v>
      </c>
      <c r="B10387" s="5" t="s">
        <v>175</v>
      </c>
      <c r="C10387" s="5" t="s">
        <v>87</v>
      </c>
      <c r="D10387" s="5" t="s">
        <v>504</v>
      </c>
      <c r="E10387" s="5" t="s">
        <v>172</v>
      </c>
      <c r="F10387" s="6">
        <v>43937</v>
      </c>
      <c r="G10387" s="5" t="s">
        <v>148</v>
      </c>
      <c r="H10387" s="5" t="s">
        <v>284</v>
      </c>
      <c r="I10387">
        <v>43759</v>
      </c>
      <c r="J10387">
        <v>178</v>
      </c>
      <c r="K10387">
        <v>329</v>
      </c>
      <c r="L10387">
        <v>3</v>
      </c>
      <c r="M10387">
        <v>8389.5</v>
      </c>
      <c r="N10387">
        <v>8406.0390000000007</v>
      </c>
      <c r="O10387">
        <v>2802.0129999999999</v>
      </c>
      <c r="P10387">
        <v>109.66666666666667</v>
      </c>
      <c r="Q10387">
        <v>25.5</v>
      </c>
      <c r="R10387">
        <v>-16.539000000000001</v>
      </c>
      <c r="S10387">
        <v>2020</v>
      </c>
      <c r="T10387">
        <v>4</v>
      </c>
      <c r="U10387">
        <v>16</v>
      </c>
    </row>
    <row r="10388" spans="1:21" x14ac:dyDescent="0.3">
      <c r="A10388" s="5" t="s">
        <v>168</v>
      </c>
      <c r="B10388" s="5" t="s">
        <v>175</v>
      </c>
      <c r="C10388" s="5" t="s">
        <v>87</v>
      </c>
      <c r="D10388" s="5" t="s">
        <v>504</v>
      </c>
      <c r="E10388" s="5" t="s">
        <v>172</v>
      </c>
      <c r="F10388" s="6">
        <v>43937</v>
      </c>
      <c r="G10388" s="5" t="s">
        <v>148</v>
      </c>
      <c r="H10388" s="5" t="s">
        <v>189</v>
      </c>
      <c r="I10388">
        <v>43759</v>
      </c>
      <c r="J10388">
        <v>178</v>
      </c>
      <c r="K10388">
        <v>120</v>
      </c>
      <c r="L10388">
        <v>1</v>
      </c>
      <c r="M10388">
        <v>3060</v>
      </c>
      <c r="N10388">
        <v>2802.0129999999999</v>
      </c>
      <c r="O10388">
        <v>2802.0129999999999</v>
      </c>
      <c r="P10388">
        <v>120</v>
      </c>
      <c r="Q10388">
        <v>25.5</v>
      </c>
      <c r="R10388">
        <v>257.98700000000002</v>
      </c>
      <c r="S10388">
        <v>2020</v>
      </c>
      <c r="T10388">
        <v>4</v>
      </c>
      <c r="U10388">
        <v>16</v>
      </c>
    </row>
    <row r="10389" spans="1:21" x14ac:dyDescent="0.3">
      <c r="A10389" s="5" t="s">
        <v>168</v>
      </c>
      <c r="B10389" s="5" t="s">
        <v>206</v>
      </c>
      <c r="C10389" s="5" t="s">
        <v>108</v>
      </c>
      <c r="D10389" s="5" t="s">
        <v>543</v>
      </c>
      <c r="E10389" s="5" t="s">
        <v>172</v>
      </c>
      <c r="F10389" s="6">
        <v>43937</v>
      </c>
      <c r="G10389" s="5" t="s">
        <v>148</v>
      </c>
      <c r="H10389" s="5" t="s">
        <v>305</v>
      </c>
      <c r="I10389">
        <v>43752</v>
      </c>
      <c r="J10389">
        <v>185</v>
      </c>
      <c r="K10389">
        <v>225</v>
      </c>
      <c r="L10389">
        <v>2</v>
      </c>
      <c r="M10389">
        <v>5625</v>
      </c>
      <c r="N10389">
        <v>5707.759</v>
      </c>
      <c r="O10389">
        <v>2853.8789999999999</v>
      </c>
      <c r="P10389">
        <v>112.5</v>
      </c>
      <c r="Q10389">
        <v>25</v>
      </c>
      <c r="R10389">
        <v>-82.759</v>
      </c>
      <c r="S10389">
        <v>2020</v>
      </c>
      <c r="T10389">
        <v>4</v>
      </c>
      <c r="U10389">
        <v>16</v>
      </c>
    </row>
    <row r="10390" spans="1:21" x14ac:dyDescent="0.3">
      <c r="A10390" s="5" t="s">
        <v>168</v>
      </c>
      <c r="B10390" s="5" t="s">
        <v>206</v>
      </c>
      <c r="C10390" s="5" t="s">
        <v>108</v>
      </c>
      <c r="D10390" s="5" t="s">
        <v>543</v>
      </c>
      <c r="E10390" s="5" t="s">
        <v>172</v>
      </c>
      <c r="F10390" s="6">
        <v>43937</v>
      </c>
      <c r="G10390" s="5" t="s">
        <v>148</v>
      </c>
      <c r="H10390" s="5" t="s">
        <v>215</v>
      </c>
      <c r="I10390">
        <v>43752</v>
      </c>
      <c r="J10390">
        <v>185</v>
      </c>
      <c r="K10390">
        <v>457</v>
      </c>
      <c r="L10390">
        <v>4</v>
      </c>
      <c r="M10390">
        <v>11425</v>
      </c>
      <c r="N10390">
        <v>11415.518</v>
      </c>
      <c r="O10390">
        <v>2853.8789999999999</v>
      </c>
      <c r="P10390">
        <v>114.25</v>
      </c>
      <c r="Q10390">
        <v>25</v>
      </c>
      <c r="R10390">
        <v>9.4819999999999993</v>
      </c>
      <c r="S10390">
        <v>2020</v>
      </c>
      <c r="T10390">
        <v>4</v>
      </c>
      <c r="U10390">
        <v>16</v>
      </c>
    </row>
    <row r="10391" spans="1:21" x14ac:dyDescent="0.3">
      <c r="A10391" s="5" t="s">
        <v>168</v>
      </c>
      <c r="B10391" s="5" t="s">
        <v>206</v>
      </c>
      <c r="C10391" s="5" t="s">
        <v>108</v>
      </c>
      <c r="D10391" s="5" t="s">
        <v>543</v>
      </c>
      <c r="E10391" s="5" t="s">
        <v>172</v>
      </c>
      <c r="F10391" s="6">
        <v>43937</v>
      </c>
      <c r="G10391" s="5" t="s">
        <v>148</v>
      </c>
      <c r="H10391" s="5" t="s">
        <v>200</v>
      </c>
      <c r="I10391">
        <v>43752</v>
      </c>
      <c r="J10391">
        <v>185</v>
      </c>
      <c r="K10391">
        <v>925</v>
      </c>
      <c r="L10391">
        <v>8</v>
      </c>
      <c r="M10391">
        <v>23125</v>
      </c>
      <c r="N10391">
        <v>22831.035</v>
      </c>
      <c r="O10391">
        <v>2853.8789999999999</v>
      </c>
      <c r="P10391">
        <v>115.625</v>
      </c>
      <c r="Q10391">
        <v>25</v>
      </c>
      <c r="R10391">
        <v>293.96499999999997</v>
      </c>
      <c r="S10391">
        <v>2020</v>
      </c>
      <c r="T10391">
        <v>4</v>
      </c>
      <c r="U10391">
        <v>16</v>
      </c>
    </row>
    <row r="10392" spans="1:21" x14ac:dyDescent="0.3">
      <c r="A10392" s="5" t="s">
        <v>168</v>
      </c>
      <c r="B10392" s="5" t="s">
        <v>206</v>
      </c>
      <c r="C10392" s="5" t="s">
        <v>108</v>
      </c>
      <c r="D10392" s="5" t="s">
        <v>543</v>
      </c>
      <c r="E10392" s="5" t="s">
        <v>172</v>
      </c>
      <c r="F10392" s="6">
        <v>43937</v>
      </c>
      <c r="G10392" s="5" t="s">
        <v>148</v>
      </c>
      <c r="H10392" s="5" t="s">
        <v>199</v>
      </c>
      <c r="I10392">
        <v>43752</v>
      </c>
      <c r="J10392">
        <v>185</v>
      </c>
      <c r="K10392">
        <v>1003</v>
      </c>
      <c r="L10392">
        <v>9</v>
      </c>
      <c r="M10392">
        <v>25075</v>
      </c>
      <c r="N10392">
        <v>25684.914000000001</v>
      </c>
      <c r="O10392">
        <v>2853.8789999999999</v>
      </c>
      <c r="P10392">
        <v>111.44444444444444</v>
      </c>
      <c r="Q10392">
        <v>25</v>
      </c>
      <c r="R10392">
        <v>-609.91399999999999</v>
      </c>
      <c r="S10392">
        <v>2020</v>
      </c>
      <c r="T10392">
        <v>4</v>
      </c>
      <c r="U10392">
        <v>16</v>
      </c>
    </row>
    <row r="10393" spans="1:21" x14ac:dyDescent="0.3">
      <c r="A10393" s="5" t="s">
        <v>168</v>
      </c>
      <c r="B10393" s="5" t="s">
        <v>169</v>
      </c>
      <c r="C10393" s="5" t="s">
        <v>170</v>
      </c>
      <c r="D10393" s="5" t="s">
        <v>509</v>
      </c>
      <c r="E10393" s="5" t="s">
        <v>172</v>
      </c>
      <c r="F10393" s="6">
        <v>43938</v>
      </c>
      <c r="G10393" s="5" t="s">
        <v>148</v>
      </c>
      <c r="H10393" s="5" t="s">
        <v>311</v>
      </c>
      <c r="I10393">
        <v>43688</v>
      </c>
      <c r="J10393">
        <v>250</v>
      </c>
      <c r="K10393">
        <v>149.5</v>
      </c>
      <c r="L10393">
        <v>1</v>
      </c>
      <c r="M10393">
        <v>3513.25</v>
      </c>
      <c r="N10393">
        <v>2376.0929999999998</v>
      </c>
      <c r="O10393">
        <v>2376.0929999999998</v>
      </c>
      <c r="P10393">
        <v>149.5</v>
      </c>
      <c r="Q10393">
        <v>23.5</v>
      </c>
      <c r="R10393">
        <v>1137.1569999999999</v>
      </c>
      <c r="S10393">
        <v>2020</v>
      </c>
      <c r="T10393">
        <v>4</v>
      </c>
      <c r="U10393">
        <v>16</v>
      </c>
    </row>
    <row r="10394" spans="1:21" x14ac:dyDescent="0.3">
      <c r="A10394" s="5" t="s">
        <v>168</v>
      </c>
      <c r="B10394" s="5" t="s">
        <v>169</v>
      </c>
      <c r="C10394" s="5" t="s">
        <v>170</v>
      </c>
      <c r="D10394" s="5" t="s">
        <v>500</v>
      </c>
      <c r="E10394" s="5" t="s">
        <v>172</v>
      </c>
      <c r="F10394" s="6">
        <v>43938</v>
      </c>
      <c r="G10394" s="5" t="s">
        <v>148</v>
      </c>
      <c r="H10394" s="5" t="s">
        <v>469</v>
      </c>
      <c r="I10394">
        <v>43732</v>
      </c>
      <c r="J10394">
        <v>206</v>
      </c>
      <c r="K10394">
        <v>1220</v>
      </c>
      <c r="L10394">
        <v>10</v>
      </c>
      <c r="M10394">
        <v>28060</v>
      </c>
      <c r="N10394">
        <v>28150.167000000001</v>
      </c>
      <c r="O10394">
        <v>2815.0169999999998</v>
      </c>
      <c r="P10394">
        <v>122</v>
      </c>
      <c r="Q10394">
        <v>23</v>
      </c>
      <c r="R10394">
        <v>-90.167000000000002</v>
      </c>
      <c r="S10394">
        <v>2020</v>
      </c>
      <c r="T10394">
        <v>4</v>
      </c>
      <c r="U10394">
        <v>16</v>
      </c>
    </row>
    <row r="10395" spans="1:21" x14ac:dyDescent="0.3">
      <c r="A10395" s="5" t="s">
        <v>168</v>
      </c>
      <c r="B10395" s="5" t="s">
        <v>169</v>
      </c>
      <c r="C10395" s="5" t="s">
        <v>170</v>
      </c>
      <c r="D10395" s="5" t="s">
        <v>540</v>
      </c>
      <c r="E10395" s="5" t="s">
        <v>172</v>
      </c>
      <c r="F10395" s="6">
        <v>43938</v>
      </c>
      <c r="G10395" s="5" t="s">
        <v>148</v>
      </c>
      <c r="H10395" s="5" t="s">
        <v>367</v>
      </c>
      <c r="I10395">
        <v>43739</v>
      </c>
      <c r="J10395">
        <v>199</v>
      </c>
      <c r="K10395">
        <v>2364</v>
      </c>
      <c r="L10395">
        <v>10</v>
      </c>
      <c r="M10395">
        <v>28663.5</v>
      </c>
      <c r="N10395">
        <v>32111.083999999999</v>
      </c>
      <c r="O10395">
        <v>3211.1080000000002</v>
      </c>
      <c r="P10395">
        <v>236.4</v>
      </c>
      <c r="Q10395">
        <v>12.125</v>
      </c>
      <c r="R10395">
        <v>-3447.5839999999998</v>
      </c>
      <c r="S10395">
        <v>2020</v>
      </c>
      <c r="T10395">
        <v>4</v>
      </c>
      <c r="U10395">
        <v>16</v>
      </c>
    </row>
    <row r="10396" spans="1:21" x14ac:dyDescent="0.3">
      <c r="A10396" s="5" t="s">
        <v>168</v>
      </c>
      <c r="B10396" s="5" t="s">
        <v>169</v>
      </c>
      <c r="C10396" s="5" t="s">
        <v>170</v>
      </c>
      <c r="D10396" s="5" t="s">
        <v>499</v>
      </c>
      <c r="E10396" s="5" t="s">
        <v>172</v>
      </c>
      <c r="F10396" s="6">
        <v>43938</v>
      </c>
      <c r="G10396" s="5" t="s">
        <v>148</v>
      </c>
      <c r="H10396" s="5" t="s">
        <v>367</v>
      </c>
      <c r="I10396">
        <v>43747</v>
      </c>
      <c r="J10396">
        <v>191</v>
      </c>
      <c r="K10396">
        <v>2364</v>
      </c>
      <c r="L10396">
        <v>10</v>
      </c>
      <c r="M10396">
        <v>28663.5</v>
      </c>
      <c r="N10396">
        <v>28846.716</v>
      </c>
      <c r="O10396">
        <v>2884.672</v>
      </c>
      <c r="P10396">
        <v>236.4</v>
      </c>
      <c r="Q10396">
        <v>12.125</v>
      </c>
      <c r="R10396">
        <v>-183.21600000000001</v>
      </c>
      <c r="S10396">
        <v>2020</v>
      </c>
      <c r="T10396">
        <v>4</v>
      </c>
      <c r="U10396">
        <v>16</v>
      </c>
    </row>
    <row r="10397" spans="1:21" x14ac:dyDescent="0.3">
      <c r="A10397" s="5" t="s">
        <v>168</v>
      </c>
      <c r="B10397" s="5" t="s">
        <v>169</v>
      </c>
      <c r="C10397" s="5" t="s">
        <v>170</v>
      </c>
      <c r="D10397" s="5" t="s">
        <v>496</v>
      </c>
      <c r="E10397" s="5" t="s">
        <v>172</v>
      </c>
      <c r="F10397" s="6">
        <v>43938</v>
      </c>
      <c r="G10397" s="5" t="s">
        <v>148</v>
      </c>
      <c r="H10397" s="5" t="s">
        <v>469</v>
      </c>
      <c r="I10397">
        <v>43754</v>
      </c>
      <c r="J10397">
        <v>184</v>
      </c>
      <c r="K10397">
        <v>2110</v>
      </c>
      <c r="L10397">
        <v>20</v>
      </c>
      <c r="M10397">
        <v>51695</v>
      </c>
      <c r="N10397">
        <v>44426.211000000003</v>
      </c>
      <c r="O10397">
        <v>2221.3110000000001</v>
      </c>
      <c r="P10397">
        <v>105.5</v>
      </c>
      <c r="Q10397">
        <v>24.5</v>
      </c>
      <c r="R10397">
        <v>7268.7889999999998</v>
      </c>
      <c r="S10397">
        <v>2020</v>
      </c>
      <c r="T10397">
        <v>4</v>
      </c>
      <c r="U10397">
        <v>16</v>
      </c>
    </row>
    <row r="10398" spans="1:21" x14ac:dyDescent="0.3">
      <c r="A10398" s="5" t="s">
        <v>168</v>
      </c>
      <c r="B10398" s="5" t="s">
        <v>169</v>
      </c>
      <c r="C10398" s="5" t="s">
        <v>170</v>
      </c>
      <c r="D10398" s="5" t="s">
        <v>528</v>
      </c>
      <c r="E10398" s="5" t="s">
        <v>172</v>
      </c>
      <c r="F10398" s="6">
        <v>43938</v>
      </c>
      <c r="G10398" s="5" t="s">
        <v>148</v>
      </c>
      <c r="H10398" s="5" t="s">
        <v>351</v>
      </c>
      <c r="I10398">
        <v>43705</v>
      </c>
      <c r="J10398">
        <v>233</v>
      </c>
      <c r="K10398">
        <v>135.5</v>
      </c>
      <c r="L10398">
        <v>1</v>
      </c>
      <c r="M10398">
        <v>3387.5</v>
      </c>
      <c r="N10398">
        <v>2812.8049999999998</v>
      </c>
      <c r="O10398">
        <v>2812.8049999999998</v>
      </c>
      <c r="P10398">
        <v>135.5</v>
      </c>
      <c r="Q10398">
        <v>25</v>
      </c>
      <c r="R10398">
        <v>574.69500000000005</v>
      </c>
      <c r="S10398">
        <v>2020</v>
      </c>
      <c r="T10398">
        <v>4</v>
      </c>
      <c r="U10398">
        <v>16</v>
      </c>
    </row>
    <row r="10399" spans="1:21" x14ac:dyDescent="0.3">
      <c r="A10399" s="5" t="s">
        <v>168</v>
      </c>
      <c r="B10399" s="5" t="s">
        <v>169</v>
      </c>
      <c r="C10399" s="5" t="s">
        <v>170</v>
      </c>
      <c r="D10399" s="5" t="s">
        <v>542</v>
      </c>
      <c r="E10399" s="5" t="s">
        <v>172</v>
      </c>
      <c r="F10399" s="6">
        <v>43938</v>
      </c>
      <c r="G10399" s="5" t="s">
        <v>148</v>
      </c>
      <c r="H10399" s="5" t="s">
        <v>466</v>
      </c>
      <c r="I10399">
        <v>43751</v>
      </c>
      <c r="J10399">
        <v>187</v>
      </c>
      <c r="K10399">
        <v>12390</v>
      </c>
      <c r="L10399">
        <v>96</v>
      </c>
      <c r="M10399">
        <v>309750</v>
      </c>
      <c r="N10399">
        <v>256275.03200000001</v>
      </c>
      <c r="O10399">
        <v>2669.5320000000002</v>
      </c>
      <c r="P10399">
        <v>129.0625</v>
      </c>
      <c r="Q10399">
        <v>25</v>
      </c>
      <c r="R10399">
        <v>53474.968000000001</v>
      </c>
      <c r="S10399">
        <v>2020</v>
      </c>
      <c r="T10399">
        <v>4</v>
      </c>
      <c r="U10399">
        <v>16</v>
      </c>
    </row>
    <row r="10400" spans="1:21" x14ac:dyDescent="0.3">
      <c r="A10400" s="5" t="s">
        <v>168</v>
      </c>
      <c r="B10400" s="5" t="s">
        <v>175</v>
      </c>
      <c r="C10400" s="5" t="s">
        <v>84</v>
      </c>
      <c r="D10400" s="5" t="s">
        <v>499</v>
      </c>
      <c r="E10400" s="5" t="s">
        <v>172</v>
      </c>
      <c r="F10400" s="6">
        <v>43938</v>
      </c>
      <c r="G10400" s="5" t="s">
        <v>148</v>
      </c>
      <c r="H10400" s="5" t="s">
        <v>190</v>
      </c>
      <c r="I10400">
        <v>43747</v>
      </c>
      <c r="J10400">
        <v>191</v>
      </c>
      <c r="K10400">
        <v>113</v>
      </c>
      <c r="L10400">
        <v>1</v>
      </c>
      <c r="M10400">
        <v>2825</v>
      </c>
      <c r="N10400">
        <v>3009.8870000000002</v>
      </c>
      <c r="O10400">
        <v>3009.8870000000002</v>
      </c>
      <c r="P10400">
        <v>113</v>
      </c>
      <c r="Q10400">
        <v>25</v>
      </c>
      <c r="R10400">
        <v>-184.887</v>
      </c>
      <c r="S10400">
        <v>2020</v>
      </c>
      <c r="T10400">
        <v>4</v>
      </c>
      <c r="U10400">
        <v>16</v>
      </c>
    </row>
    <row r="10401" spans="1:21" x14ac:dyDescent="0.3">
      <c r="A10401" s="5" t="s">
        <v>168</v>
      </c>
      <c r="B10401" s="5" t="s">
        <v>175</v>
      </c>
      <c r="C10401" s="5" t="s">
        <v>84</v>
      </c>
      <c r="D10401" s="5" t="s">
        <v>499</v>
      </c>
      <c r="E10401" s="5" t="s">
        <v>172</v>
      </c>
      <c r="F10401" s="6">
        <v>43938</v>
      </c>
      <c r="G10401" s="5" t="s">
        <v>148</v>
      </c>
      <c r="H10401" s="5" t="s">
        <v>173</v>
      </c>
      <c r="I10401">
        <v>43747</v>
      </c>
      <c r="J10401">
        <v>191</v>
      </c>
      <c r="K10401">
        <v>206</v>
      </c>
      <c r="L10401">
        <v>2</v>
      </c>
      <c r="M10401">
        <v>5150</v>
      </c>
      <c r="N10401">
        <v>6019.7740000000003</v>
      </c>
      <c r="O10401">
        <v>3009.8870000000002</v>
      </c>
      <c r="P10401">
        <v>103</v>
      </c>
      <c r="Q10401">
        <v>25</v>
      </c>
      <c r="R10401">
        <v>-869.774</v>
      </c>
      <c r="S10401">
        <v>2020</v>
      </c>
      <c r="T10401">
        <v>4</v>
      </c>
      <c r="U10401">
        <v>16</v>
      </c>
    </row>
    <row r="10402" spans="1:21" x14ac:dyDescent="0.3">
      <c r="A10402" s="5" t="s">
        <v>168</v>
      </c>
      <c r="B10402" s="5" t="s">
        <v>175</v>
      </c>
      <c r="C10402" s="5" t="s">
        <v>86</v>
      </c>
      <c r="D10402" s="5" t="s">
        <v>496</v>
      </c>
      <c r="E10402" s="5" t="s">
        <v>172</v>
      </c>
      <c r="F10402" s="6">
        <v>43938</v>
      </c>
      <c r="G10402" s="5" t="s">
        <v>148</v>
      </c>
      <c r="H10402" s="5" t="s">
        <v>178</v>
      </c>
      <c r="I10402">
        <v>43754</v>
      </c>
      <c r="J10402">
        <v>184</v>
      </c>
      <c r="K10402">
        <v>331.5</v>
      </c>
      <c r="L10402">
        <v>3</v>
      </c>
      <c r="M10402">
        <v>8287.5</v>
      </c>
      <c r="N10402">
        <v>7124.74</v>
      </c>
      <c r="O10402">
        <v>2374.913</v>
      </c>
      <c r="P10402">
        <v>110.5</v>
      </c>
      <c r="Q10402">
        <v>25</v>
      </c>
      <c r="R10402">
        <v>1162.76</v>
      </c>
      <c r="S10402">
        <v>2020</v>
      </c>
      <c r="T10402">
        <v>4</v>
      </c>
      <c r="U10402">
        <v>16</v>
      </c>
    </row>
    <row r="10403" spans="1:21" x14ac:dyDescent="0.3">
      <c r="A10403" s="5" t="s">
        <v>168</v>
      </c>
      <c r="B10403" s="5" t="s">
        <v>175</v>
      </c>
      <c r="C10403" s="5" t="s">
        <v>86</v>
      </c>
      <c r="D10403" s="5" t="s">
        <v>496</v>
      </c>
      <c r="E10403" s="5" t="s">
        <v>172</v>
      </c>
      <c r="F10403" s="6">
        <v>43938</v>
      </c>
      <c r="G10403" s="5" t="s">
        <v>148</v>
      </c>
      <c r="H10403" s="5" t="s">
        <v>197</v>
      </c>
      <c r="I10403">
        <v>43754</v>
      </c>
      <c r="J10403">
        <v>184</v>
      </c>
      <c r="K10403">
        <v>716.5</v>
      </c>
      <c r="L10403">
        <v>6</v>
      </c>
      <c r="M10403">
        <v>16837.75</v>
      </c>
      <c r="N10403">
        <v>14249.48</v>
      </c>
      <c r="O10403">
        <v>2374.913</v>
      </c>
      <c r="P10403">
        <v>119.41666666666667</v>
      </c>
      <c r="Q10403">
        <v>23.5</v>
      </c>
      <c r="R10403">
        <v>2588.27</v>
      </c>
      <c r="S10403">
        <v>2020</v>
      </c>
      <c r="T10403">
        <v>4</v>
      </c>
      <c r="U10403">
        <v>16</v>
      </c>
    </row>
    <row r="10404" spans="1:21" x14ac:dyDescent="0.3">
      <c r="A10404" s="5" t="s">
        <v>168</v>
      </c>
      <c r="B10404" s="5" t="s">
        <v>175</v>
      </c>
      <c r="C10404" s="5" t="s">
        <v>87</v>
      </c>
      <c r="D10404" s="5" t="s">
        <v>504</v>
      </c>
      <c r="E10404" s="5" t="s">
        <v>172</v>
      </c>
      <c r="F10404" s="6">
        <v>43938</v>
      </c>
      <c r="G10404" s="5" t="s">
        <v>148</v>
      </c>
      <c r="H10404" s="5" t="s">
        <v>308</v>
      </c>
      <c r="I10404">
        <v>43759</v>
      </c>
      <c r="J10404">
        <v>179</v>
      </c>
      <c r="K10404">
        <v>110</v>
      </c>
      <c r="L10404">
        <v>1</v>
      </c>
      <c r="M10404">
        <v>2805</v>
      </c>
      <c r="N10404">
        <v>2802.0129999999999</v>
      </c>
      <c r="O10404">
        <v>2802.0129999999999</v>
      </c>
      <c r="P10404">
        <v>110</v>
      </c>
      <c r="Q10404">
        <v>25.5</v>
      </c>
      <c r="R10404">
        <v>2.9870000000000001</v>
      </c>
      <c r="S10404">
        <v>2020</v>
      </c>
      <c r="T10404">
        <v>4</v>
      </c>
      <c r="U10404">
        <v>16</v>
      </c>
    </row>
    <row r="10405" spans="1:21" x14ac:dyDescent="0.3">
      <c r="A10405" s="5" t="s">
        <v>168</v>
      </c>
      <c r="B10405" s="5" t="s">
        <v>175</v>
      </c>
      <c r="C10405" s="5" t="s">
        <v>87</v>
      </c>
      <c r="D10405" s="5" t="s">
        <v>504</v>
      </c>
      <c r="E10405" s="5" t="s">
        <v>172</v>
      </c>
      <c r="F10405" s="6">
        <v>43938</v>
      </c>
      <c r="G10405" s="5" t="s">
        <v>148</v>
      </c>
      <c r="H10405" s="5" t="s">
        <v>225</v>
      </c>
      <c r="I10405">
        <v>43759</v>
      </c>
      <c r="J10405">
        <v>179</v>
      </c>
      <c r="K10405">
        <v>470</v>
      </c>
      <c r="L10405">
        <v>4</v>
      </c>
      <c r="M10405">
        <v>11750</v>
      </c>
      <c r="N10405">
        <v>11208.052</v>
      </c>
      <c r="O10405">
        <v>2802.0129999999999</v>
      </c>
      <c r="P10405">
        <v>117.5</v>
      </c>
      <c r="Q10405">
        <v>25</v>
      </c>
      <c r="R10405">
        <v>541.94799999999998</v>
      </c>
      <c r="S10405">
        <v>2020</v>
      </c>
      <c r="T10405">
        <v>4</v>
      </c>
      <c r="U10405">
        <v>16</v>
      </c>
    </row>
    <row r="10406" spans="1:21" x14ac:dyDescent="0.3">
      <c r="A10406" s="5" t="s">
        <v>168</v>
      </c>
      <c r="B10406" s="5" t="s">
        <v>175</v>
      </c>
      <c r="C10406" s="5" t="s">
        <v>87</v>
      </c>
      <c r="D10406" s="5" t="s">
        <v>504</v>
      </c>
      <c r="E10406" s="5" t="s">
        <v>172</v>
      </c>
      <c r="F10406" s="6">
        <v>43938</v>
      </c>
      <c r="G10406" s="5" t="s">
        <v>148</v>
      </c>
      <c r="H10406" s="5" t="s">
        <v>190</v>
      </c>
      <c r="I10406">
        <v>43759</v>
      </c>
      <c r="J10406">
        <v>179</v>
      </c>
      <c r="K10406">
        <v>200</v>
      </c>
      <c r="L10406">
        <v>2</v>
      </c>
      <c r="M10406">
        <v>5100</v>
      </c>
      <c r="N10406">
        <v>5604.0259999999998</v>
      </c>
      <c r="O10406">
        <v>2802.0129999999999</v>
      </c>
      <c r="P10406">
        <v>100</v>
      </c>
      <c r="Q10406">
        <v>25.5</v>
      </c>
      <c r="R10406">
        <v>-504.02600000000001</v>
      </c>
      <c r="S10406">
        <v>2020</v>
      </c>
      <c r="T10406">
        <v>4</v>
      </c>
      <c r="U10406">
        <v>16</v>
      </c>
    </row>
    <row r="10407" spans="1:21" x14ac:dyDescent="0.3">
      <c r="A10407" s="5" t="s">
        <v>168</v>
      </c>
      <c r="B10407" s="5" t="s">
        <v>175</v>
      </c>
      <c r="C10407" s="5" t="s">
        <v>87</v>
      </c>
      <c r="D10407" s="5" t="s">
        <v>504</v>
      </c>
      <c r="E10407" s="5" t="s">
        <v>172</v>
      </c>
      <c r="F10407" s="6">
        <v>43938</v>
      </c>
      <c r="G10407" s="5" t="s">
        <v>148</v>
      </c>
      <c r="H10407" s="5" t="s">
        <v>202</v>
      </c>
      <c r="I10407">
        <v>43759</v>
      </c>
      <c r="J10407">
        <v>179</v>
      </c>
      <c r="K10407">
        <v>1016</v>
      </c>
      <c r="L10407">
        <v>10</v>
      </c>
      <c r="M10407">
        <v>25908</v>
      </c>
      <c r="N10407">
        <v>28020.129000000001</v>
      </c>
      <c r="O10407">
        <v>2802.0129999999999</v>
      </c>
      <c r="P10407">
        <v>101.6</v>
      </c>
      <c r="Q10407">
        <v>25.5</v>
      </c>
      <c r="R10407">
        <v>-2112.1289999999999</v>
      </c>
      <c r="S10407">
        <v>2020</v>
      </c>
      <c r="T10407">
        <v>4</v>
      </c>
      <c r="U10407">
        <v>16</v>
      </c>
    </row>
    <row r="10408" spans="1:21" x14ac:dyDescent="0.3">
      <c r="A10408" s="5" t="s">
        <v>168</v>
      </c>
      <c r="B10408" s="5" t="s">
        <v>175</v>
      </c>
      <c r="C10408" s="5" t="s">
        <v>87</v>
      </c>
      <c r="D10408" s="5" t="s">
        <v>504</v>
      </c>
      <c r="E10408" s="5" t="s">
        <v>172</v>
      </c>
      <c r="F10408" s="6">
        <v>43938</v>
      </c>
      <c r="G10408" s="5" t="s">
        <v>148</v>
      </c>
      <c r="H10408" s="5" t="s">
        <v>226</v>
      </c>
      <c r="I10408">
        <v>43759</v>
      </c>
      <c r="J10408">
        <v>179</v>
      </c>
      <c r="K10408">
        <v>250</v>
      </c>
      <c r="L10408">
        <v>3</v>
      </c>
      <c r="M10408">
        <v>6375</v>
      </c>
      <c r="N10408">
        <v>8406.0390000000007</v>
      </c>
      <c r="O10408">
        <v>2802.0129999999999</v>
      </c>
      <c r="P10408">
        <v>83.333333333333329</v>
      </c>
      <c r="Q10408">
        <v>25.5</v>
      </c>
      <c r="R10408">
        <v>-2031.039</v>
      </c>
      <c r="S10408">
        <v>2020</v>
      </c>
      <c r="T10408">
        <v>4</v>
      </c>
      <c r="U10408">
        <v>16</v>
      </c>
    </row>
    <row r="10409" spans="1:21" x14ac:dyDescent="0.3">
      <c r="A10409" s="5" t="s">
        <v>168</v>
      </c>
      <c r="B10409" s="5" t="s">
        <v>175</v>
      </c>
      <c r="C10409" s="5" t="s">
        <v>87</v>
      </c>
      <c r="D10409" s="5" t="s">
        <v>504</v>
      </c>
      <c r="E10409" s="5" t="s">
        <v>172</v>
      </c>
      <c r="F10409" s="6">
        <v>43938</v>
      </c>
      <c r="G10409" s="5" t="s">
        <v>148</v>
      </c>
      <c r="H10409" s="5" t="s">
        <v>191</v>
      </c>
      <c r="I10409">
        <v>43759</v>
      </c>
      <c r="J10409">
        <v>179</v>
      </c>
      <c r="K10409">
        <v>620</v>
      </c>
      <c r="L10409">
        <v>5</v>
      </c>
      <c r="M10409">
        <v>15810</v>
      </c>
      <c r="N10409">
        <v>14010.065000000001</v>
      </c>
      <c r="O10409">
        <v>2802.0129999999999</v>
      </c>
      <c r="P10409">
        <v>124</v>
      </c>
      <c r="Q10409">
        <v>25.5</v>
      </c>
      <c r="R10409">
        <v>1799.9349999999999</v>
      </c>
      <c r="S10409">
        <v>2020</v>
      </c>
      <c r="T10409">
        <v>4</v>
      </c>
      <c r="U10409">
        <v>16</v>
      </c>
    </row>
    <row r="10410" spans="1:21" x14ac:dyDescent="0.3">
      <c r="A10410" s="5" t="s">
        <v>168</v>
      </c>
      <c r="B10410" s="5" t="s">
        <v>175</v>
      </c>
      <c r="C10410" s="5" t="s">
        <v>87</v>
      </c>
      <c r="D10410" s="5" t="s">
        <v>504</v>
      </c>
      <c r="E10410" s="5" t="s">
        <v>172</v>
      </c>
      <c r="F10410" s="6">
        <v>43938</v>
      </c>
      <c r="G10410" s="5" t="s">
        <v>148</v>
      </c>
      <c r="H10410" s="5" t="s">
        <v>187</v>
      </c>
      <c r="I10410">
        <v>43759</v>
      </c>
      <c r="J10410">
        <v>179</v>
      </c>
      <c r="K10410">
        <v>325</v>
      </c>
      <c r="L10410">
        <v>3</v>
      </c>
      <c r="M10410">
        <v>8287.5</v>
      </c>
      <c r="N10410">
        <v>8406.0390000000007</v>
      </c>
      <c r="O10410">
        <v>2802.0129999999999</v>
      </c>
      <c r="P10410">
        <v>108.33333333333333</v>
      </c>
      <c r="Q10410">
        <v>25.5</v>
      </c>
      <c r="R10410">
        <v>-118.539</v>
      </c>
      <c r="S10410">
        <v>2020</v>
      </c>
      <c r="T10410">
        <v>4</v>
      </c>
      <c r="U10410">
        <v>16</v>
      </c>
    </row>
    <row r="10411" spans="1:21" x14ac:dyDescent="0.3">
      <c r="A10411" s="5" t="s">
        <v>168</v>
      </c>
      <c r="B10411" s="5" t="s">
        <v>175</v>
      </c>
      <c r="C10411" s="5" t="s">
        <v>87</v>
      </c>
      <c r="D10411" s="5" t="s">
        <v>504</v>
      </c>
      <c r="E10411" s="5" t="s">
        <v>172</v>
      </c>
      <c r="F10411" s="6">
        <v>43938</v>
      </c>
      <c r="G10411" s="5" t="s">
        <v>148</v>
      </c>
      <c r="H10411" s="5" t="s">
        <v>203</v>
      </c>
      <c r="I10411">
        <v>43759</v>
      </c>
      <c r="J10411">
        <v>179</v>
      </c>
      <c r="K10411">
        <v>300</v>
      </c>
      <c r="L10411">
        <v>3</v>
      </c>
      <c r="M10411">
        <v>7650</v>
      </c>
      <c r="N10411">
        <v>8406.0390000000007</v>
      </c>
      <c r="O10411">
        <v>2802.0129999999999</v>
      </c>
      <c r="P10411">
        <v>100</v>
      </c>
      <c r="Q10411">
        <v>25.5</v>
      </c>
      <c r="R10411">
        <v>-756.03899999999999</v>
      </c>
      <c r="S10411">
        <v>2020</v>
      </c>
      <c r="T10411">
        <v>4</v>
      </c>
      <c r="U10411">
        <v>16</v>
      </c>
    </row>
    <row r="10412" spans="1:21" x14ac:dyDescent="0.3">
      <c r="A10412" s="5" t="s">
        <v>168</v>
      </c>
      <c r="B10412" s="5" t="s">
        <v>175</v>
      </c>
      <c r="C10412" s="5" t="s">
        <v>87</v>
      </c>
      <c r="D10412" s="5" t="s">
        <v>504</v>
      </c>
      <c r="E10412" s="5" t="s">
        <v>172</v>
      </c>
      <c r="F10412" s="6">
        <v>43938</v>
      </c>
      <c r="G10412" s="5" t="s">
        <v>148</v>
      </c>
      <c r="H10412" s="5" t="s">
        <v>181</v>
      </c>
      <c r="I10412">
        <v>43759</v>
      </c>
      <c r="J10412">
        <v>179</v>
      </c>
      <c r="K10412">
        <v>106</v>
      </c>
      <c r="L10412">
        <v>1</v>
      </c>
      <c r="M10412">
        <v>2703</v>
      </c>
      <c r="N10412">
        <v>2802.0129999999999</v>
      </c>
      <c r="O10412">
        <v>2802.0129999999999</v>
      </c>
      <c r="P10412">
        <v>106</v>
      </c>
      <c r="Q10412">
        <v>25.5</v>
      </c>
      <c r="R10412">
        <v>-99.013000000000005</v>
      </c>
      <c r="S10412">
        <v>2020</v>
      </c>
      <c r="T10412">
        <v>4</v>
      </c>
      <c r="U10412">
        <v>16</v>
      </c>
    </row>
    <row r="10413" spans="1:21" x14ac:dyDescent="0.3">
      <c r="A10413" s="5" t="s">
        <v>168</v>
      </c>
      <c r="B10413" s="5" t="s">
        <v>175</v>
      </c>
      <c r="C10413" s="5" t="s">
        <v>87</v>
      </c>
      <c r="D10413" s="5" t="s">
        <v>504</v>
      </c>
      <c r="E10413" s="5" t="s">
        <v>172</v>
      </c>
      <c r="F10413" s="6">
        <v>43938</v>
      </c>
      <c r="G10413" s="5" t="s">
        <v>148</v>
      </c>
      <c r="H10413" s="5" t="s">
        <v>183</v>
      </c>
      <c r="I10413">
        <v>43759</v>
      </c>
      <c r="J10413">
        <v>179</v>
      </c>
      <c r="K10413">
        <v>626</v>
      </c>
      <c r="L10413">
        <v>5</v>
      </c>
      <c r="M10413">
        <v>15963</v>
      </c>
      <c r="N10413">
        <v>14010.065000000001</v>
      </c>
      <c r="O10413">
        <v>2802.0129999999999</v>
      </c>
      <c r="P10413">
        <v>125.2</v>
      </c>
      <c r="Q10413">
        <v>25.5</v>
      </c>
      <c r="R10413">
        <v>1952.9349999999999</v>
      </c>
      <c r="S10413">
        <v>2020</v>
      </c>
      <c r="T10413">
        <v>4</v>
      </c>
      <c r="U10413">
        <v>16</v>
      </c>
    </row>
    <row r="10414" spans="1:21" x14ac:dyDescent="0.3">
      <c r="A10414" s="5" t="s">
        <v>168</v>
      </c>
      <c r="B10414" s="5" t="s">
        <v>175</v>
      </c>
      <c r="C10414" s="5" t="s">
        <v>87</v>
      </c>
      <c r="D10414" s="5" t="s">
        <v>504</v>
      </c>
      <c r="E10414" s="5" t="s">
        <v>172</v>
      </c>
      <c r="F10414" s="6">
        <v>43938</v>
      </c>
      <c r="G10414" s="5" t="s">
        <v>148</v>
      </c>
      <c r="H10414" s="5" t="s">
        <v>246</v>
      </c>
      <c r="I10414">
        <v>43759</v>
      </c>
      <c r="J10414">
        <v>179</v>
      </c>
      <c r="K10414">
        <v>325</v>
      </c>
      <c r="L10414">
        <v>3</v>
      </c>
      <c r="M10414">
        <v>8287.5</v>
      </c>
      <c r="N10414">
        <v>8406.0390000000007</v>
      </c>
      <c r="O10414">
        <v>2802.0129999999999</v>
      </c>
      <c r="P10414">
        <v>108.33333333333333</v>
      </c>
      <c r="Q10414">
        <v>25.5</v>
      </c>
      <c r="R10414">
        <v>-118.539</v>
      </c>
      <c r="S10414">
        <v>2020</v>
      </c>
      <c r="T10414">
        <v>4</v>
      </c>
      <c r="U10414">
        <v>16</v>
      </c>
    </row>
    <row r="10415" spans="1:21" x14ac:dyDescent="0.3">
      <c r="A10415" s="5" t="s">
        <v>168</v>
      </c>
      <c r="B10415" s="5" t="s">
        <v>175</v>
      </c>
      <c r="C10415" s="5" t="s">
        <v>87</v>
      </c>
      <c r="D10415" s="5" t="s">
        <v>504</v>
      </c>
      <c r="E10415" s="5" t="s">
        <v>172</v>
      </c>
      <c r="F10415" s="6">
        <v>43938</v>
      </c>
      <c r="G10415" s="5" t="s">
        <v>148</v>
      </c>
      <c r="H10415" s="5" t="s">
        <v>230</v>
      </c>
      <c r="I10415">
        <v>43759</v>
      </c>
      <c r="J10415">
        <v>179</v>
      </c>
      <c r="K10415">
        <v>506</v>
      </c>
      <c r="L10415">
        <v>5</v>
      </c>
      <c r="M10415">
        <v>12397</v>
      </c>
      <c r="N10415">
        <v>14010.065000000001</v>
      </c>
      <c r="O10415">
        <v>2802.0129999999999</v>
      </c>
      <c r="P10415">
        <v>101.2</v>
      </c>
      <c r="Q10415">
        <v>24.5</v>
      </c>
      <c r="R10415">
        <v>-1613.0650000000001</v>
      </c>
      <c r="S10415">
        <v>2020</v>
      </c>
      <c r="T10415">
        <v>4</v>
      </c>
      <c r="U10415">
        <v>16</v>
      </c>
    </row>
    <row r="10416" spans="1:21" x14ac:dyDescent="0.3">
      <c r="A10416" s="5" t="s">
        <v>168</v>
      </c>
      <c r="B10416" s="5" t="s">
        <v>175</v>
      </c>
      <c r="C10416" s="5" t="s">
        <v>87</v>
      </c>
      <c r="D10416" s="5" t="s">
        <v>504</v>
      </c>
      <c r="E10416" s="5" t="s">
        <v>172</v>
      </c>
      <c r="F10416" s="6">
        <v>43938</v>
      </c>
      <c r="G10416" s="5" t="s">
        <v>148</v>
      </c>
      <c r="H10416" s="5" t="s">
        <v>190</v>
      </c>
      <c r="I10416">
        <v>43759</v>
      </c>
      <c r="J10416">
        <v>179</v>
      </c>
      <c r="K10416">
        <v>115</v>
      </c>
      <c r="L10416">
        <v>1</v>
      </c>
      <c r="M10416">
        <v>2932.5</v>
      </c>
      <c r="N10416">
        <v>2802.0129999999999</v>
      </c>
      <c r="O10416">
        <v>2802.0129999999999</v>
      </c>
      <c r="P10416">
        <v>115</v>
      </c>
      <c r="Q10416">
        <v>25.5</v>
      </c>
      <c r="R10416">
        <v>130.48699999999999</v>
      </c>
      <c r="S10416">
        <v>2020</v>
      </c>
      <c r="T10416">
        <v>4</v>
      </c>
      <c r="U10416">
        <v>16</v>
      </c>
    </row>
    <row r="10417" spans="1:21" x14ac:dyDescent="0.3">
      <c r="A10417" s="5" t="s">
        <v>168</v>
      </c>
      <c r="B10417" s="5" t="s">
        <v>175</v>
      </c>
      <c r="C10417" s="5" t="s">
        <v>87</v>
      </c>
      <c r="D10417" s="5" t="s">
        <v>504</v>
      </c>
      <c r="E10417" s="5" t="s">
        <v>172</v>
      </c>
      <c r="F10417" s="6">
        <v>43938</v>
      </c>
      <c r="G10417" s="5" t="s">
        <v>148</v>
      </c>
      <c r="H10417" s="5" t="s">
        <v>498</v>
      </c>
      <c r="I10417">
        <v>43759</v>
      </c>
      <c r="J10417">
        <v>179</v>
      </c>
      <c r="K10417">
        <v>322</v>
      </c>
      <c r="L10417">
        <v>3</v>
      </c>
      <c r="M10417">
        <v>8211</v>
      </c>
      <c r="N10417">
        <v>8406.0390000000007</v>
      </c>
      <c r="O10417">
        <v>2802.0129999999999</v>
      </c>
      <c r="P10417">
        <v>107.33333333333333</v>
      </c>
      <c r="Q10417">
        <v>25.5</v>
      </c>
      <c r="R10417">
        <v>-195.03899999999999</v>
      </c>
      <c r="S10417">
        <v>2020</v>
      </c>
      <c r="T10417">
        <v>4</v>
      </c>
      <c r="U10417">
        <v>16</v>
      </c>
    </row>
    <row r="10418" spans="1:21" x14ac:dyDescent="0.3">
      <c r="A10418" s="5" t="s">
        <v>168</v>
      </c>
      <c r="B10418" s="5" t="s">
        <v>175</v>
      </c>
      <c r="C10418" s="5" t="s">
        <v>87</v>
      </c>
      <c r="D10418" s="5" t="s">
        <v>504</v>
      </c>
      <c r="E10418" s="5" t="s">
        <v>172</v>
      </c>
      <c r="F10418" s="6">
        <v>43938</v>
      </c>
      <c r="G10418" s="5" t="s">
        <v>148</v>
      </c>
      <c r="H10418" s="5" t="s">
        <v>190</v>
      </c>
      <c r="I10418">
        <v>43759</v>
      </c>
      <c r="J10418">
        <v>179</v>
      </c>
      <c r="K10418">
        <v>100</v>
      </c>
      <c r="L10418">
        <v>1</v>
      </c>
      <c r="M10418">
        <v>2550</v>
      </c>
      <c r="N10418">
        <v>2802.0129999999999</v>
      </c>
      <c r="O10418">
        <v>2802.0129999999999</v>
      </c>
      <c r="P10418">
        <v>100</v>
      </c>
      <c r="Q10418">
        <v>25.5</v>
      </c>
      <c r="R10418">
        <v>-252.01300000000001</v>
      </c>
      <c r="S10418">
        <v>2020</v>
      </c>
      <c r="T10418">
        <v>4</v>
      </c>
      <c r="U10418">
        <v>16</v>
      </c>
    </row>
    <row r="10419" spans="1:21" x14ac:dyDescent="0.3">
      <c r="A10419" s="5" t="s">
        <v>168</v>
      </c>
      <c r="B10419" s="5" t="s">
        <v>175</v>
      </c>
      <c r="C10419" s="5" t="s">
        <v>87</v>
      </c>
      <c r="D10419" s="5" t="s">
        <v>504</v>
      </c>
      <c r="E10419" s="5" t="s">
        <v>172</v>
      </c>
      <c r="F10419" s="6">
        <v>43938</v>
      </c>
      <c r="G10419" s="5" t="s">
        <v>148</v>
      </c>
      <c r="H10419" s="5" t="s">
        <v>190</v>
      </c>
      <c r="I10419">
        <v>43759</v>
      </c>
      <c r="J10419">
        <v>179</v>
      </c>
      <c r="K10419">
        <v>201</v>
      </c>
      <c r="L10419">
        <v>2</v>
      </c>
      <c r="M10419">
        <v>5125.5</v>
      </c>
      <c r="N10419">
        <v>5604.0259999999998</v>
      </c>
      <c r="O10419">
        <v>2802.0129999999999</v>
      </c>
      <c r="P10419">
        <v>100.5</v>
      </c>
      <c r="Q10419">
        <v>25.5</v>
      </c>
      <c r="R10419">
        <v>-478.52600000000001</v>
      </c>
      <c r="S10419">
        <v>2020</v>
      </c>
      <c r="T10419">
        <v>4</v>
      </c>
      <c r="U10419">
        <v>16</v>
      </c>
    </row>
    <row r="10420" spans="1:21" x14ac:dyDescent="0.3">
      <c r="A10420" s="5" t="s">
        <v>168</v>
      </c>
      <c r="B10420" s="5" t="s">
        <v>175</v>
      </c>
      <c r="C10420" s="5" t="s">
        <v>88</v>
      </c>
      <c r="D10420" s="5" t="s">
        <v>540</v>
      </c>
      <c r="E10420" s="5" t="s">
        <v>172</v>
      </c>
      <c r="F10420" s="6">
        <v>43938</v>
      </c>
      <c r="G10420" s="5" t="s">
        <v>148</v>
      </c>
      <c r="H10420" s="5" t="s">
        <v>173</v>
      </c>
      <c r="I10420">
        <v>43739</v>
      </c>
      <c r="J10420">
        <v>199</v>
      </c>
      <c r="K10420">
        <v>665</v>
      </c>
      <c r="L10420">
        <v>6</v>
      </c>
      <c r="M10420">
        <v>16625</v>
      </c>
      <c r="N10420">
        <v>19444.381000000001</v>
      </c>
      <c r="O10420">
        <v>3240.73</v>
      </c>
      <c r="P10420">
        <v>110.83333333333333</v>
      </c>
      <c r="Q10420">
        <v>25</v>
      </c>
      <c r="R10420">
        <v>-2819.3809999999999</v>
      </c>
      <c r="S10420">
        <v>2020</v>
      </c>
      <c r="T10420">
        <v>4</v>
      </c>
      <c r="U10420">
        <v>16</v>
      </c>
    </row>
    <row r="10421" spans="1:21" x14ac:dyDescent="0.3">
      <c r="A10421" s="5" t="s">
        <v>168</v>
      </c>
      <c r="B10421" s="5" t="s">
        <v>175</v>
      </c>
      <c r="C10421" s="5" t="s">
        <v>88</v>
      </c>
      <c r="D10421" s="5" t="s">
        <v>540</v>
      </c>
      <c r="E10421" s="5" t="s">
        <v>172</v>
      </c>
      <c r="F10421" s="6">
        <v>43938</v>
      </c>
      <c r="G10421" s="5" t="s">
        <v>148</v>
      </c>
      <c r="H10421" s="5" t="s">
        <v>466</v>
      </c>
      <c r="I10421">
        <v>43739</v>
      </c>
      <c r="J10421">
        <v>199</v>
      </c>
      <c r="K10421">
        <v>1575</v>
      </c>
      <c r="L10421">
        <v>12</v>
      </c>
      <c r="M10421">
        <v>36225</v>
      </c>
      <c r="N10421">
        <v>38888.762000000002</v>
      </c>
      <c r="O10421">
        <v>3240.73</v>
      </c>
      <c r="P10421">
        <v>131.25</v>
      </c>
      <c r="Q10421">
        <v>23</v>
      </c>
      <c r="R10421">
        <v>-2663.7620000000002</v>
      </c>
      <c r="S10421">
        <v>2020</v>
      </c>
      <c r="T10421">
        <v>4</v>
      </c>
      <c r="U10421">
        <v>16</v>
      </c>
    </row>
    <row r="10422" spans="1:21" x14ac:dyDescent="0.3">
      <c r="A10422" s="5" t="s">
        <v>168</v>
      </c>
      <c r="B10422" s="5" t="s">
        <v>206</v>
      </c>
      <c r="C10422" s="5" t="s">
        <v>108</v>
      </c>
      <c r="D10422" s="5" t="s">
        <v>543</v>
      </c>
      <c r="E10422" s="5" t="s">
        <v>172</v>
      </c>
      <c r="F10422" s="6">
        <v>43938</v>
      </c>
      <c r="G10422" s="5" t="s">
        <v>148</v>
      </c>
      <c r="H10422" s="5" t="s">
        <v>371</v>
      </c>
      <c r="I10422">
        <v>43752</v>
      </c>
      <c r="J10422">
        <v>186</v>
      </c>
      <c r="K10422">
        <v>1229</v>
      </c>
      <c r="L10422">
        <v>10</v>
      </c>
      <c r="M10422">
        <v>31339.5</v>
      </c>
      <c r="N10422">
        <v>28538.794000000002</v>
      </c>
      <c r="O10422">
        <v>2853.8789999999999</v>
      </c>
      <c r="P10422">
        <v>122.9</v>
      </c>
      <c r="Q10422">
        <v>25.5</v>
      </c>
      <c r="R10422">
        <v>2800.7060000000001</v>
      </c>
      <c r="S10422">
        <v>2020</v>
      </c>
      <c r="T10422">
        <v>4</v>
      </c>
      <c r="U10422">
        <v>16</v>
      </c>
    </row>
    <row r="10423" spans="1:21" x14ac:dyDescent="0.3">
      <c r="A10423" s="5" t="s">
        <v>168</v>
      </c>
      <c r="B10423" s="5" t="s">
        <v>206</v>
      </c>
      <c r="C10423" s="5" t="s">
        <v>108</v>
      </c>
      <c r="D10423" s="5" t="s">
        <v>543</v>
      </c>
      <c r="E10423" s="5" t="s">
        <v>172</v>
      </c>
      <c r="F10423" s="6">
        <v>43938</v>
      </c>
      <c r="G10423" s="5" t="s">
        <v>148</v>
      </c>
      <c r="H10423" s="5" t="s">
        <v>371</v>
      </c>
      <c r="I10423">
        <v>43752</v>
      </c>
      <c r="J10423">
        <v>186</v>
      </c>
      <c r="K10423">
        <v>1274</v>
      </c>
      <c r="L10423">
        <v>10</v>
      </c>
      <c r="M10423">
        <v>32487</v>
      </c>
      <c r="N10423">
        <v>28538.794000000002</v>
      </c>
      <c r="O10423">
        <v>2853.8789999999999</v>
      </c>
      <c r="P10423">
        <v>127.4</v>
      </c>
      <c r="Q10423">
        <v>25.5</v>
      </c>
      <c r="R10423">
        <v>3948.2060000000001</v>
      </c>
      <c r="S10423">
        <v>2020</v>
      </c>
      <c r="T10423">
        <v>4</v>
      </c>
      <c r="U10423">
        <v>16</v>
      </c>
    </row>
    <row r="10424" spans="1:21" x14ac:dyDescent="0.3">
      <c r="A10424" s="5" t="s">
        <v>168</v>
      </c>
      <c r="B10424" s="5" t="s">
        <v>169</v>
      </c>
      <c r="C10424" s="5" t="s">
        <v>170</v>
      </c>
      <c r="D10424" s="5" t="s">
        <v>515</v>
      </c>
      <c r="E10424" s="5" t="s">
        <v>172</v>
      </c>
      <c r="F10424" s="6">
        <v>43941</v>
      </c>
      <c r="G10424" s="5" t="s">
        <v>148</v>
      </c>
      <c r="H10424" s="5" t="s">
        <v>173</v>
      </c>
      <c r="I10424">
        <v>43708</v>
      </c>
      <c r="J10424">
        <v>233</v>
      </c>
      <c r="K10424">
        <v>328.8</v>
      </c>
      <c r="L10424">
        <v>1</v>
      </c>
      <c r="M10424">
        <v>2740</v>
      </c>
      <c r="N10424">
        <v>2631.46</v>
      </c>
      <c r="O10424">
        <v>2631.46</v>
      </c>
      <c r="P10424">
        <v>328.8</v>
      </c>
      <c r="Q10424">
        <v>8.3332999999999995</v>
      </c>
      <c r="R10424">
        <v>108.54</v>
      </c>
      <c r="S10424">
        <v>2020</v>
      </c>
      <c r="T10424">
        <v>4</v>
      </c>
      <c r="U10424">
        <v>17</v>
      </c>
    </row>
    <row r="10425" spans="1:21" x14ac:dyDescent="0.3">
      <c r="A10425" s="5" t="s">
        <v>168</v>
      </c>
      <c r="B10425" s="5" t="s">
        <v>169</v>
      </c>
      <c r="C10425" s="5" t="s">
        <v>170</v>
      </c>
      <c r="D10425" s="5" t="s">
        <v>515</v>
      </c>
      <c r="E10425" s="5" t="s">
        <v>172</v>
      </c>
      <c r="F10425" s="6">
        <v>43941</v>
      </c>
      <c r="G10425" s="5" t="s">
        <v>148</v>
      </c>
      <c r="H10425" s="5" t="s">
        <v>367</v>
      </c>
      <c r="I10425">
        <v>43708</v>
      </c>
      <c r="J10425">
        <v>233</v>
      </c>
      <c r="K10425">
        <v>2500</v>
      </c>
      <c r="L10425">
        <v>18</v>
      </c>
      <c r="M10425">
        <v>54562.5</v>
      </c>
      <c r="N10425">
        <v>47366.28</v>
      </c>
      <c r="O10425">
        <v>2631.46</v>
      </c>
      <c r="P10425">
        <v>138.88888888888889</v>
      </c>
      <c r="Q10425">
        <v>21.824999999999999</v>
      </c>
      <c r="R10425">
        <v>7196.22</v>
      </c>
      <c r="S10425">
        <v>2020</v>
      </c>
      <c r="T10425">
        <v>4</v>
      </c>
      <c r="U10425">
        <v>17</v>
      </c>
    </row>
    <row r="10426" spans="1:21" x14ac:dyDescent="0.3">
      <c r="A10426" s="5" t="s">
        <v>168</v>
      </c>
      <c r="B10426" s="5" t="s">
        <v>169</v>
      </c>
      <c r="C10426" s="5" t="s">
        <v>170</v>
      </c>
      <c r="D10426" s="5" t="s">
        <v>515</v>
      </c>
      <c r="E10426" s="5" t="s">
        <v>172</v>
      </c>
      <c r="F10426" s="6">
        <v>43941</v>
      </c>
      <c r="G10426" s="5" t="s">
        <v>148</v>
      </c>
      <c r="H10426" s="5" t="s">
        <v>173</v>
      </c>
      <c r="I10426">
        <v>43708</v>
      </c>
      <c r="J10426">
        <v>233</v>
      </c>
      <c r="K10426">
        <v>276</v>
      </c>
      <c r="L10426">
        <v>2</v>
      </c>
      <c r="M10426">
        <v>6900</v>
      </c>
      <c r="N10426">
        <v>5262.92</v>
      </c>
      <c r="O10426">
        <v>2631.46</v>
      </c>
      <c r="P10426">
        <v>138</v>
      </c>
      <c r="Q10426">
        <v>25</v>
      </c>
      <c r="R10426">
        <v>1637.08</v>
      </c>
      <c r="S10426">
        <v>2020</v>
      </c>
      <c r="T10426">
        <v>4</v>
      </c>
      <c r="U10426">
        <v>17</v>
      </c>
    </row>
    <row r="10427" spans="1:21" x14ac:dyDescent="0.3">
      <c r="A10427" s="5" t="s">
        <v>168</v>
      </c>
      <c r="B10427" s="5" t="s">
        <v>169</v>
      </c>
      <c r="C10427" s="5" t="s">
        <v>170</v>
      </c>
      <c r="D10427" s="5" t="s">
        <v>515</v>
      </c>
      <c r="E10427" s="5" t="s">
        <v>172</v>
      </c>
      <c r="F10427" s="6">
        <v>43941</v>
      </c>
      <c r="G10427" s="5" t="s">
        <v>148</v>
      </c>
      <c r="H10427" s="5" t="s">
        <v>173</v>
      </c>
      <c r="I10427">
        <v>43708</v>
      </c>
      <c r="J10427">
        <v>233</v>
      </c>
      <c r="K10427">
        <v>141.80000000000001</v>
      </c>
      <c r="L10427">
        <v>1</v>
      </c>
      <c r="M10427">
        <v>3545</v>
      </c>
      <c r="N10427">
        <v>2631.46</v>
      </c>
      <c r="O10427">
        <v>2631.46</v>
      </c>
      <c r="P10427">
        <v>141.80000000000001</v>
      </c>
      <c r="Q10427">
        <v>25</v>
      </c>
      <c r="R10427">
        <v>913.54</v>
      </c>
      <c r="S10427">
        <v>2020</v>
      </c>
      <c r="T10427">
        <v>4</v>
      </c>
      <c r="U10427">
        <v>17</v>
      </c>
    </row>
    <row r="10428" spans="1:21" x14ac:dyDescent="0.3">
      <c r="A10428" s="5" t="s">
        <v>168</v>
      </c>
      <c r="B10428" s="5" t="s">
        <v>169</v>
      </c>
      <c r="C10428" s="5" t="s">
        <v>170</v>
      </c>
      <c r="D10428" s="5" t="s">
        <v>515</v>
      </c>
      <c r="E10428" s="5" t="s">
        <v>172</v>
      </c>
      <c r="F10428" s="6">
        <v>43941</v>
      </c>
      <c r="G10428" s="5" t="s">
        <v>148</v>
      </c>
      <c r="H10428" s="5" t="s">
        <v>173</v>
      </c>
      <c r="I10428">
        <v>43708</v>
      </c>
      <c r="J10428">
        <v>233</v>
      </c>
      <c r="K10428">
        <v>153.6</v>
      </c>
      <c r="L10428">
        <v>1</v>
      </c>
      <c r="M10428">
        <v>3840</v>
      </c>
      <c r="N10428">
        <v>2631.46</v>
      </c>
      <c r="O10428">
        <v>2631.46</v>
      </c>
      <c r="P10428">
        <v>153.6</v>
      </c>
      <c r="Q10428">
        <v>25</v>
      </c>
      <c r="R10428">
        <v>1208.54</v>
      </c>
      <c r="S10428">
        <v>2020</v>
      </c>
      <c r="T10428">
        <v>4</v>
      </c>
      <c r="U10428">
        <v>17</v>
      </c>
    </row>
    <row r="10429" spans="1:21" x14ac:dyDescent="0.3">
      <c r="A10429" s="5" t="s">
        <v>168</v>
      </c>
      <c r="B10429" s="5" t="s">
        <v>169</v>
      </c>
      <c r="C10429" s="5" t="s">
        <v>170</v>
      </c>
      <c r="D10429" s="5" t="s">
        <v>522</v>
      </c>
      <c r="E10429" s="5" t="s">
        <v>172</v>
      </c>
      <c r="F10429" s="6">
        <v>43941</v>
      </c>
      <c r="G10429" s="5" t="s">
        <v>148</v>
      </c>
      <c r="H10429" s="5" t="s">
        <v>173</v>
      </c>
      <c r="I10429">
        <v>43707</v>
      </c>
      <c r="J10429">
        <v>234</v>
      </c>
      <c r="K10429">
        <v>134.6</v>
      </c>
      <c r="L10429">
        <v>1</v>
      </c>
      <c r="M10429">
        <v>3365</v>
      </c>
      <c r="N10429">
        <v>2601.9699999999998</v>
      </c>
      <c r="O10429">
        <v>2601.9699999999998</v>
      </c>
      <c r="P10429">
        <v>134.6</v>
      </c>
      <c r="Q10429">
        <v>25</v>
      </c>
      <c r="R10429">
        <v>763.03</v>
      </c>
      <c r="S10429">
        <v>2020</v>
      </c>
      <c r="T10429">
        <v>4</v>
      </c>
      <c r="U10429">
        <v>17</v>
      </c>
    </row>
    <row r="10430" spans="1:21" x14ac:dyDescent="0.3">
      <c r="A10430" s="5" t="s">
        <v>168</v>
      </c>
      <c r="B10430" s="5" t="s">
        <v>169</v>
      </c>
      <c r="C10430" s="5" t="s">
        <v>170</v>
      </c>
      <c r="D10430" s="5" t="s">
        <v>490</v>
      </c>
      <c r="E10430" s="5" t="s">
        <v>172</v>
      </c>
      <c r="F10430" s="6">
        <v>43941</v>
      </c>
      <c r="G10430" s="5" t="s">
        <v>148</v>
      </c>
      <c r="H10430" s="5" t="s">
        <v>367</v>
      </c>
      <c r="I10430">
        <v>43721</v>
      </c>
      <c r="J10430">
        <v>220</v>
      </c>
      <c r="K10430">
        <v>2500</v>
      </c>
      <c r="L10430">
        <v>2</v>
      </c>
      <c r="M10430">
        <v>6062.5</v>
      </c>
      <c r="N10430">
        <v>6266.82</v>
      </c>
      <c r="O10430">
        <v>3133.41</v>
      </c>
      <c r="P10430">
        <v>1250</v>
      </c>
      <c r="Q10430">
        <v>2.4249999999999998</v>
      </c>
      <c r="R10430">
        <v>-204.32</v>
      </c>
      <c r="S10430">
        <v>2020</v>
      </c>
      <c r="T10430">
        <v>4</v>
      </c>
      <c r="U10430">
        <v>17</v>
      </c>
    </row>
    <row r="10431" spans="1:21" x14ac:dyDescent="0.3">
      <c r="A10431" s="5" t="s">
        <v>168</v>
      </c>
      <c r="B10431" s="5" t="s">
        <v>169</v>
      </c>
      <c r="C10431" s="5" t="s">
        <v>170</v>
      </c>
      <c r="D10431" s="5" t="s">
        <v>528</v>
      </c>
      <c r="E10431" s="5" t="s">
        <v>172</v>
      </c>
      <c r="F10431" s="6">
        <v>43941</v>
      </c>
      <c r="G10431" s="5" t="s">
        <v>148</v>
      </c>
      <c r="H10431" s="5" t="s">
        <v>178</v>
      </c>
      <c r="I10431">
        <v>43705</v>
      </c>
      <c r="J10431">
        <v>236</v>
      </c>
      <c r="K10431">
        <v>385</v>
      </c>
      <c r="L10431">
        <v>3</v>
      </c>
      <c r="M10431">
        <v>9625</v>
      </c>
      <c r="N10431">
        <v>8438.4140000000007</v>
      </c>
      <c r="O10431">
        <v>2812.8049999999998</v>
      </c>
      <c r="P10431">
        <v>128.33333333333334</v>
      </c>
      <c r="Q10431">
        <v>25</v>
      </c>
      <c r="R10431">
        <v>1186.586</v>
      </c>
      <c r="S10431">
        <v>2020</v>
      </c>
      <c r="T10431">
        <v>4</v>
      </c>
      <c r="U10431">
        <v>17</v>
      </c>
    </row>
    <row r="10432" spans="1:21" x14ac:dyDescent="0.3">
      <c r="A10432" s="5" t="s">
        <v>168</v>
      </c>
      <c r="B10432" s="5" t="s">
        <v>169</v>
      </c>
      <c r="C10432" s="5" t="s">
        <v>170</v>
      </c>
      <c r="D10432" s="5" t="s">
        <v>528</v>
      </c>
      <c r="E10432" s="5" t="s">
        <v>172</v>
      </c>
      <c r="F10432" s="6">
        <v>43941</v>
      </c>
      <c r="G10432" s="5" t="s">
        <v>148</v>
      </c>
      <c r="H10432" s="5" t="s">
        <v>173</v>
      </c>
      <c r="I10432">
        <v>43705</v>
      </c>
      <c r="J10432">
        <v>236</v>
      </c>
      <c r="K10432">
        <v>328.8</v>
      </c>
      <c r="L10432">
        <v>2</v>
      </c>
      <c r="M10432">
        <v>5480</v>
      </c>
      <c r="N10432">
        <v>5625.61</v>
      </c>
      <c r="O10432">
        <v>2812.8049999999998</v>
      </c>
      <c r="P10432">
        <v>164.4</v>
      </c>
      <c r="Q10432">
        <v>16.666699999999999</v>
      </c>
      <c r="R10432">
        <v>-145.61000000000001</v>
      </c>
      <c r="S10432">
        <v>2020</v>
      </c>
      <c r="T10432">
        <v>4</v>
      </c>
      <c r="U10432">
        <v>17</v>
      </c>
    </row>
    <row r="10433" spans="1:21" x14ac:dyDescent="0.3">
      <c r="A10433" s="5" t="s">
        <v>168</v>
      </c>
      <c r="B10433" s="5" t="s">
        <v>175</v>
      </c>
      <c r="C10433" s="5" t="s">
        <v>84</v>
      </c>
      <c r="D10433" s="5" t="s">
        <v>499</v>
      </c>
      <c r="E10433" s="5" t="s">
        <v>172</v>
      </c>
      <c r="F10433" s="6">
        <v>43941</v>
      </c>
      <c r="G10433" s="5" t="s">
        <v>148</v>
      </c>
      <c r="H10433" s="5" t="s">
        <v>194</v>
      </c>
      <c r="I10433">
        <v>43747</v>
      </c>
      <c r="J10433">
        <v>194</v>
      </c>
      <c r="K10433">
        <v>364.5</v>
      </c>
      <c r="L10433">
        <v>3</v>
      </c>
      <c r="M10433">
        <v>9112.5</v>
      </c>
      <c r="N10433">
        <v>9029.6610000000001</v>
      </c>
      <c r="O10433">
        <v>3009.8870000000002</v>
      </c>
      <c r="P10433">
        <v>121.5</v>
      </c>
      <c r="Q10433">
        <v>25</v>
      </c>
      <c r="R10433">
        <v>82.838999999999999</v>
      </c>
      <c r="S10433">
        <v>2020</v>
      </c>
      <c r="T10433">
        <v>4</v>
      </c>
      <c r="U10433">
        <v>17</v>
      </c>
    </row>
    <row r="10434" spans="1:21" x14ac:dyDescent="0.3">
      <c r="A10434" s="5" t="s">
        <v>168</v>
      </c>
      <c r="B10434" s="5" t="s">
        <v>175</v>
      </c>
      <c r="C10434" s="5" t="s">
        <v>84</v>
      </c>
      <c r="D10434" s="5" t="s">
        <v>499</v>
      </c>
      <c r="E10434" s="5" t="s">
        <v>172</v>
      </c>
      <c r="F10434" s="6">
        <v>43941</v>
      </c>
      <c r="G10434" s="5" t="s">
        <v>148</v>
      </c>
      <c r="H10434" s="5" t="s">
        <v>235</v>
      </c>
      <c r="I10434">
        <v>43747</v>
      </c>
      <c r="J10434">
        <v>194</v>
      </c>
      <c r="K10434">
        <v>192</v>
      </c>
      <c r="L10434">
        <v>2</v>
      </c>
      <c r="M10434">
        <v>4800</v>
      </c>
      <c r="N10434">
        <v>6019.7740000000003</v>
      </c>
      <c r="O10434">
        <v>3009.8870000000002</v>
      </c>
      <c r="P10434">
        <v>96</v>
      </c>
      <c r="Q10434">
        <v>25</v>
      </c>
      <c r="R10434">
        <v>-1219.7739999999999</v>
      </c>
      <c r="S10434">
        <v>2020</v>
      </c>
      <c r="T10434">
        <v>4</v>
      </c>
      <c r="U10434">
        <v>17</v>
      </c>
    </row>
    <row r="10435" spans="1:21" x14ac:dyDescent="0.3">
      <c r="A10435" s="5" t="s">
        <v>168</v>
      </c>
      <c r="B10435" s="5" t="s">
        <v>175</v>
      </c>
      <c r="C10435" s="5" t="s">
        <v>84</v>
      </c>
      <c r="D10435" s="5" t="s">
        <v>499</v>
      </c>
      <c r="E10435" s="5" t="s">
        <v>172</v>
      </c>
      <c r="F10435" s="6">
        <v>43941</v>
      </c>
      <c r="G10435" s="5" t="s">
        <v>148</v>
      </c>
      <c r="H10435" s="5" t="s">
        <v>190</v>
      </c>
      <c r="I10435">
        <v>43747</v>
      </c>
      <c r="J10435">
        <v>194</v>
      </c>
      <c r="K10435">
        <v>98</v>
      </c>
      <c r="L10435">
        <v>1</v>
      </c>
      <c r="M10435">
        <v>2597</v>
      </c>
      <c r="N10435">
        <v>3009.8870000000002</v>
      </c>
      <c r="O10435">
        <v>3009.8870000000002</v>
      </c>
      <c r="P10435">
        <v>98</v>
      </c>
      <c r="Q10435">
        <v>26.5</v>
      </c>
      <c r="R10435">
        <v>-412.887</v>
      </c>
      <c r="S10435">
        <v>2020</v>
      </c>
      <c r="T10435">
        <v>4</v>
      </c>
      <c r="U10435">
        <v>17</v>
      </c>
    </row>
    <row r="10436" spans="1:21" x14ac:dyDescent="0.3">
      <c r="A10436" s="5" t="s">
        <v>168</v>
      </c>
      <c r="B10436" s="5" t="s">
        <v>175</v>
      </c>
      <c r="C10436" s="5" t="s">
        <v>84</v>
      </c>
      <c r="D10436" s="5" t="s">
        <v>499</v>
      </c>
      <c r="E10436" s="5" t="s">
        <v>172</v>
      </c>
      <c r="F10436" s="6">
        <v>43941</v>
      </c>
      <c r="G10436" s="5" t="s">
        <v>148</v>
      </c>
      <c r="H10436" s="5" t="s">
        <v>235</v>
      </c>
      <c r="I10436">
        <v>43747</v>
      </c>
      <c r="J10436">
        <v>194</v>
      </c>
      <c r="K10436">
        <v>223</v>
      </c>
      <c r="L10436">
        <v>2</v>
      </c>
      <c r="M10436">
        <v>5575</v>
      </c>
      <c r="N10436">
        <v>6019.7740000000003</v>
      </c>
      <c r="O10436">
        <v>3009.8870000000002</v>
      </c>
      <c r="P10436">
        <v>111.5</v>
      </c>
      <c r="Q10436">
        <v>25</v>
      </c>
      <c r="R10436">
        <v>-444.774</v>
      </c>
      <c r="S10436">
        <v>2020</v>
      </c>
      <c r="T10436">
        <v>4</v>
      </c>
      <c r="U10436">
        <v>17</v>
      </c>
    </row>
    <row r="10437" spans="1:21" x14ac:dyDescent="0.3">
      <c r="A10437" s="5" t="s">
        <v>168</v>
      </c>
      <c r="B10437" s="5" t="s">
        <v>175</v>
      </c>
      <c r="C10437" s="5" t="s">
        <v>84</v>
      </c>
      <c r="D10437" s="5" t="s">
        <v>499</v>
      </c>
      <c r="E10437" s="5" t="s">
        <v>172</v>
      </c>
      <c r="F10437" s="6">
        <v>43941</v>
      </c>
      <c r="G10437" s="5" t="s">
        <v>148</v>
      </c>
      <c r="H10437" s="5" t="s">
        <v>212</v>
      </c>
      <c r="I10437">
        <v>43747</v>
      </c>
      <c r="J10437">
        <v>194</v>
      </c>
      <c r="K10437">
        <v>118</v>
      </c>
      <c r="L10437">
        <v>1</v>
      </c>
      <c r="M10437">
        <v>2773</v>
      </c>
      <c r="N10437">
        <v>3009.8870000000002</v>
      </c>
      <c r="O10437">
        <v>3009.8870000000002</v>
      </c>
      <c r="P10437">
        <v>118</v>
      </c>
      <c r="Q10437">
        <v>23.5</v>
      </c>
      <c r="R10437">
        <v>-236.887</v>
      </c>
      <c r="S10437">
        <v>2020</v>
      </c>
      <c r="T10437">
        <v>4</v>
      </c>
      <c r="U10437">
        <v>17</v>
      </c>
    </row>
    <row r="10438" spans="1:21" x14ac:dyDescent="0.3">
      <c r="A10438" s="5" t="s">
        <v>168</v>
      </c>
      <c r="B10438" s="5" t="s">
        <v>175</v>
      </c>
      <c r="C10438" s="5" t="s">
        <v>86</v>
      </c>
      <c r="D10438" s="5" t="s">
        <v>496</v>
      </c>
      <c r="E10438" s="5" t="s">
        <v>172</v>
      </c>
      <c r="F10438" s="6">
        <v>43941</v>
      </c>
      <c r="G10438" s="5" t="s">
        <v>148</v>
      </c>
      <c r="H10438" s="5" t="s">
        <v>190</v>
      </c>
      <c r="I10438">
        <v>43754</v>
      </c>
      <c r="J10438">
        <v>187</v>
      </c>
      <c r="K10438">
        <v>106.5</v>
      </c>
      <c r="L10438">
        <v>1</v>
      </c>
      <c r="M10438">
        <v>2822.25</v>
      </c>
      <c r="N10438">
        <v>2374.913</v>
      </c>
      <c r="O10438">
        <v>2374.913</v>
      </c>
      <c r="P10438">
        <v>106.5</v>
      </c>
      <c r="Q10438">
        <v>26.5</v>
      </c>
      <c r="R10438">
        <v>447.33699999999999</v>
      </c>
      <c r="S10438">
        <v>2020</v>
      </c>
      <c r="T10438">
        <v>4</v>
      </c>
      <c r="U10438">
        <v>17</v>
      </c>
    </row>
    <row r="10439" spans="1:21" x14ac:dyDescent="0.3">
      <c r="A10439" s="5" t="s">
        <v>168</v>
      </c>
      <c r="B10439" s="5" t="s">
        <v>175</v>
      </c>
      <c r="C10439" s="5" t="s">
        <v>86</v>
      </c>
      <c r="D10439" s="5" t="s">
        <v>496</v>
      </c>
      <c r="E10439" s="5" t="s">
        <v>172</v>
      </c>
      <c r="F10439" s="6">
        <v>43941</v>
      </c>
      <c r="G10439" s="5" t="s">
        <v>148</v>
      </c>
      <c r="H10439" s="5" t="s">
        <v>194</v>
      </c>
      <c r="I10439">
        <v>43754</v>
      </c>
      <c r="J10439">
        <v>187</v>
      </c>
      <c r="K10439">
        <v>247.5</v>
      </c>
      <c r="L10439">
        <v>2</v>
      </c>
      <c r="M10439">
        <v>6187.5</v>
      </c>
      <c r="N10439">
        <v>4749.8270000000002</v>
      </c>
      <c r="O10439">
        <v>2374.913</v>
      </c>
      <c r="P10439">
        <v>123.75</v>
      </c>
      <c r="Q10439">
        <v>25</v>
      </c>
      <c r="R10439">
        <v>1437.673</v>
      </c>
      <c r="S10439">
        <v>2020</v>
      </c>
      <c r="T10439">
        <v>4</v>
      </c>
      <c r="U10439">
        <v>17</v>
      </c>
    </row>
    <row r="10440" spans="1:21" x14ac:dyDescent="0.3">
      <c r="A10440" s="5" t="s">
        <v>168</v>
      </c>
      <c r="B10440" s="5" t="s">
        <v>175</v>
      </c>
      <c r="C10440" s="5" t="s">
        <v>87</v>
      </c>
      <c r="D10440" s="5" t="s">
        <v>504</v>
      </c>
      <c r="E10440" s="5" t="s">
        <v>172</v>
      </c>
      <c r="F10440" s="6">
        <v>43941</v>
      </c>
      <c r="G10440" s="5" t="s">
        <v>148</v>
      </c>
      <c r="H10440" s="5" t="s">
        <v>173</v>
      </c>
      <c r="I10440">
        <v>43759</v>
      </c>
      <c r="J10440">
        <v>182</v>
      </c>
      <c r="K10440">
        <v>120</v>
      </c>
      <c r="L10440">
        <v>1</v>
      </c>
      <c r="M10440">
        <v>3000</v>
      </c>
      <c r="N10440">
        <v>2802.0129999999999</v>
      </c>
      <c r="O10440">
        <v>2802.0129999999999</v>
      </c>
      <c r="P10440">
        <v>120</v>
      </c>
      <c r="Q10440">
        <v>25</v>
      </c>
      <c r="R10440">
        <v>197.98699999999999</v>
      </c>
      <c r="S10440">
        <v>2020</v>
      </c>
      <c r="T10440">
        <v>4</v>
      </c>
      <c r="U10440">
        <v>17</v>
      </c>
    </row>
    <row r="10441" spans="1:21" x14ac:dyDescent="0.3">
      <c r="A10441" s="5" t="s">
        <v>168</v>
      </c>
      <c r="B10441" s="5" t="s">
        <v>175</v>
      </c>
      <c r="C10441" s="5" t="s">
        <v>88</v>
      </c>
      <c r="D10441" s="5" t="s">
        <v>540</v>
      </c>
      <c r="E10441" s="5" t="s">
        <v>172</v>
      </c>
      <c r="F10441" s="6">
        <v>43941</v>
      </c>
      <c r="G10441" s="5" t="s">
        <v>148</v>
      </c>
      <c r="H10441" s="5" t="s">
        <v>208</v>
      </c>
      <c r="I10441">
        <v>43739</v>
      </c>
      <c r="J10441">
        <v>202</v>
      </c>
      <c r="K10441">
        <v>141.5</v>
      </c>
      <c r="L10441">
        <v>1</v>
      </c>
      <c r="M10441">
        <v>3325.25</v>
      </c>
      <c r="N10441">
        <v>3240.73</v>
      </c>
      <c r="O10441">
        <v>3240.73</v>
      </c>
      <c r="P10441">
        <v>141.5</v>
      </c>
      <c r="Q10441">
        <v>23.5</v>
      </c>
      <c r="R10441">
        <v>84.52</v>
      </c>
      <c r="S10441">
        <v>2020</v>
      </c>
      <c r="T10441">
        <v>4</v>
      </c>
      <c r="U10441">
        <v>17</v>
      </c>
    </row>
    <row r="10442" spans="1:21" x14ac:dyDescent="0.3">
      <c r="A10442" s="5" t="s">
        <v>168</v>
      </c>
      <c r="B10442" s="5" t="s">
        <v>206</v>
      </c>
      <c r="C10442" s="5" t="s">
        <v>107</v>
      </c>
      <c r="D10442" s="5" t="s">
        <v>545</v>
      </c>
      <c r="E10442" s="5" t="s">
        <v>172</v>
      </c>
      <c r="F10442" s="6">
        <v>43941</v>
      </c>
      <c r="G10442" s="5" t="s">
        <v>148</v>
      </c>
      <c r="H10442" s="5" t="s">
        <v>208</v>
      </c>
      <c r="I10442">
        <v>43845</v>
      </c>
      <c r="J10442">
        <v>96</v>
      </c>
      <c r="K10442">
        <v>127.8</v>
      </c>
      <c r="L10442">
        <v>1</v>
      </c>
      <c r="M10442">
        <v>3003.3</v>
      </c>
      <c r="N10442">
        <v>1273.0519999999999</v>
      </c>
      <c r="O10442">
        <v>1273.0519999999999</v>
      </c>
      <c r="P10442">
        <v>127.8</v>
      </c>
      <c r="Q10442">
        <v>23.5</v>
      </c>
      <c r="R10442">
        <v>1730.248</v>
      </c>
      <c r="S10442">
        <v>2020</v>
      </c>
      <c r="T10442">
        <v>4</v>
      </c>
      <c r="U10442">
        <v>17</v>
      </c>
    </row>
    <row r="10443" spans="1:21" x14ac:dyDescent="0.3">
      <c r="A10443" s="5" t="s">
        <v>168</v>
      </c>
      <c r="B10443" s="5" t="s">
        <v>206</v>
      </c>
      <c r="C10443" s="5" t="s">
        <v>108</v>
      </c>
      <c r="D10443" s="5" t="s">
        <v>543</v>
      </c>
      <c r="E10443" s="5" t="s">
        <v>172</v>
      </c>
      <c r="F10443" s="6">
        <v>43941</v>
      </c>
      <c r="G10443" s="5" t="s">
        <v>148</v>
      </c>
      <c r="H10443" s="5" t="s">
        <v>311</v>
      </c>
      <c r="I10443">
        <v>43752</v>
      </c>
      <c r="J10443">
        <v>189</v>
      </c>
      <c r="K10443">
        <v>85.8</v>
      </c>
      <c r="L10443">
        <v>1</v>
      </c>
      <c r="M10443">
        <v>2016.3</v>
      </c>
      <c r="N10443">
        <v>2800.0329999999999</v>
      </c>
      <c r="O10443">
        <v>2800.0329999999999</v>
      </c>
      <c r="P10443">
        <v>85.8</v>
      </c>
      <c r="Q10443">
        <v>23.5</v>
      </c>
      <c r="R10443">
        <v>-783.73299999999995</v>
      </c>
      <c r="S10443">
        <v>2020</v>
      </c>
      <c r="T10443">
        <v>4</v>
      </c>
      <c r="U10443">
        <v>17</v>
      </c>
    </row>
    <row r="10444" spans="1:21" x14ac:dyDescent="0.3">
      <c r="A10444" s="5" t="s">
        <v>168</v>
      </c>
      <c r="B10444" s="5" t="s">
        <v>206</v>
      </c>
      <c r="C10444" s="5" t="s">
        <v>108</v>
      </c>
      <c r="D10444" s="5" t="s">
        <v>543</v>
      </c>
      <c r="E10444" s="5" t="s">
        <v>172</v>
      </c>
      <c r="F10444" s="6">
        <v>43941</v>
      </c>
      <c r="G10444" s="5" t="s">
        <v>148</v>
      </c>
      <c r="H10444" s="5" t="s">
        <v>351</v>
      </c>
      <c r="I10444">
        <v>43752</v>
      </c>
      <c r="J10444">
        <v>189</v>
      </c>
      <c r="K10444">
        <v>535.4</v>
      </c>
      <c r="L10444">
        <v>4</v>
      </c>
      <c r="M10444">
        <v>13385</v>
      </c>
      <c r="N10444">
        <v>11200.13</v>
      </c>
      <c r="O10444">
        <v>2800.0329999999999</v>
      </c>
      <c r="P10444">
        <v>133.85</v>
      </c>
      <c r="Q10444">
        <v>25</v>
      </c>
      <c r="R10444">
        <v>2184.87</v>
      </c>
      <c r="S10444">
        <v>2020</v>
      </c>
      <c r="T10444">
        <v>4</v>
      </c>
      <c r="U10444">
        <v>17</v>
      </c>
    </row>
    <row r="10445" spans="1:21" x14ac:dyDescent="0.3">
      <c r="A10445" s="5" t="s">
        <v>168</v>
      </c>
      <c r="B10445" s="5" t="s">
        <v>206</v>
      </c>
      <c r="C10445" s="5" t="s">
        <v>109</v>
      </c>
      <c r="D10445" s="5" t="s">
        <v>510</v>
      </c>
      <c r="E10445" s="5" t="s">
        <v>172</v>
      </c>
      <c r="F10445" s="6">
        <v>43941</v>
      </c>
      <c r="G10445" s="5" t="s">
        <v>148</v>
      </c>
      <c r="H10445" s="5" t="s">
        <v>371</v>
      </c>
      <c r="I10445">
        <v>43757</v>
      </c>
      <c r="J10445">
        <v>184</v>
      </c>
      <c r="K10445">
        <v>1268.2</v>
      </c>
      <c r="L10445">
        <v>10</v>
      </c>
      <c r="M10445">
        <v>31070.9</v>
      </c>
      <c r="N10445">
        <v>31393.897000000001</v>
      </c>
      <c r="O10445">
        <v>3139.39</v>
      </c>
      <c r="P10445">
        <v>126.82000000000001</v>
      </c>
      <c r="Q10445">
        <v>24.5</v>
      </c>
      <c r="R10445">
        <v>-322.99700000000001</v>
      </c>
      <c r="S10445">
        <v>2020</v>
      </c>
      <c r="T10445">
        <v>4</v>
      </c>
      <c r="U10445">
        <v>17</v>
      </c>
    </row>
    <row r="10446" spans="1:21" x14ac:dyDescent="0.3">
      <c r="A10446" s="5" t="s">
        <v>168</v>
      </c>
      <c r="B10446" s="5" t="s">
        <v>206</v>
      </c>
      <c r="C10446" s="5" t="s">
        <v>109</v>
      </c>
      <c r="D10446" s="5" t="s">
        <v>510</v>
      </c>
      <c r="E10446" s="5" t="s">
        <v>172</v>
      </c>
      <c r="F10446" s="6">
        <v>43941</v>
      </c>
      <c r="G10446" s="5" t="s">
        <v>148</v>
      </c>
      <c r="H10446" s="5" t="s">
        <v>197</v>
      </c>
      <c r="I10446">
        <v>43757</v>
      </c>
      <c r="J10446">
        <v>184</v>
      </c>
      <c r="K10446">
        <v>870.4</v>
      </c>
      <c r="L10446">
        <v>7</v>
      </c>
      <c r="M10446">
        <v>20454.400000000001</v>
      </c>
      <c r="N10446">
        <v>21975.727999999999</v>
      </c>
      <c r="O10446">
        <v>3139.39</v>
      </c>
      <c r="P10446">
        <v>124.34285714285714</v>
      </c>
      <c r="Q10446">
        <v>23.5</v>
      </c>
      <c r="R10446">
        <v>-1521.328</v>
      </c>
      <c r="S10446">
        <v>2020</v>
      </c>
      <c r="T10446">
        <v>4</v>
      </c>
      <c r="U10446">
        <v>17</v>
      </c>
    </row>
    <row r="10447" spans="1:21" x14ac:dyDescent="0.3">
      <c r="A10447" s="5" t="s">
        <v>168</v>
      </c>
      <c r="B10447" s="5" t="s">
        <v>169</v>
      </c>
      <c r="C10447" s="5" t="s">
        <v>170</v>
      </c>
      <c r="D10447" s="5" t="s">
        <v>515</v>
      </c>
      <c r="E10447" s="5" t="s">
        <v>172</v>
      </c>
      <c r="F10447" s="6">
        <v>43942</v>
      </c>
      <c r="G10447" s="5" t="s">
        <v>148</v>
      </c>
      <c r="H10447" s="5" t="s">
        <v>173</v>
      </c>
      <c r="I10447">
        <v>43708</v>
      </c>
      <c r="J10447">
        <v>234</v>
      </c>
      <c r="K10447">
        <v>150</v>
      </c>
      <c r="L10447">
        <v>2</v>
      </c>
      <c r="M10447">
        <v>3750</v>
      </c>
      <c r="N10447">
        <v>5262.92</v>
      </c>
      <c r="O10447">
        <v>2631.46</v>
      </c>
      <c r="P10447">
        <v>75</v>
      </c>
      <c r="Q10447">
        <v>25</v>
      </c>
      <c r="R10447">
        <v>-1512.92</v>
      </c>
      <c r="S10447">
        <v>2020</v>
      </c>
      <c r="T10447">
        <v>4</v>
      </c>
      <c r="U10447">
        <v>17</v>
      </c>
    </row>
    <row r="10448" spans="1:21" x14ac:dyDescent="0.3">
      <c r="A10448" s="5" t="s">
        <v>168</v>
      </c>
      <c r="B10448" s="5" t="s">
        <v>169</v>
      </c>
      <c r="C10448" s="5" t="s">
        <v>170</v>
      </c>
      <c r="D10448" s="5" t="s">
        <v>515</v>
      </c>
      <c r="E10448" s="5" t="s">
        <v>172</v>
      </c>
      <c r="F10448" s="6">
        <v>43942</v>
      </c>
      <c r="G10448" s="5" t="s">
        <v>148</v>
      </c>
      <c r="H10448" s="5" t="s">
        <v>173</v>
      </c>
      <c r="I10448">
        <v>43708</v>
      </c>
      <c r="J10448">
        <v>234</v>
      </c>
      <c r="K10448">
        <v>200</v>
      </c>
      <c r="L10448">
        <v>1</v>
      </c>
      <c r="M10448">
        <v>2500</v>
      </c>
      <c r="N10448">
        <v>2631.46</v>
      </c>
      <c r="O10448">
        <v>2631.46</v>
      </c>
      <c r="P10448">
        <v>200</v>
      </c>
      <c r="Q10448">
        <v>12.5</v>
      </c>
      <c r="R10448">
        <v>-131.46</v>
      </c>
      <c r="S10448">
        <v>2020</v>
      </c>
      <c r="T10448">
        <v>4</v>
      </c>
      <c r="U10448">
        <v>17</v>
      </c>
    </row>
    <row r="10449" spans="1:21" x14ac:dyDescent="0.3">
      <c r="A10449" s="5" t="s">
        <v>168</v>
      </c>
      <c r="B10449" s="5" t="s">
        <v>169</v>
      </c>
      <c r="C10449" s="5" t="s">
        <v>170</v>
      </c>
      <c r="D10449" s="5" t="s">
        <v>515</v>
      </c>
      <c r="E10449" s="5" t="s">
        <v>227</v>
      </c>
      <c r="F10449" s="6">
        <v>43942</v>
      </c>
      <c r="G10449" s="5" t="s">
        <v>148</v>
      </c>
      <c r="H10449" s="5" t="s">
        <v>173</v>
      </c>
      <c r="I10449">
        <v>43708</v>
      </c>
      <c r="J10449">
        <v>234</v>
      </c>
      <c r="K10449">
        <v>-328.8</v>
      </c>
      <c r="L10449">
        <v>-1</v>
      </c>
      <c r="M10449">
        <v>-2740</v>
      </c>
      <c r="N10449">
        <v>-2631.46</v>
      </c>
      <c r="O10449">
        <v>-2631.46</v>
      </c>
      <c r="P10449">
        <v>328.8</v>
      </c>
      <c r="Q10449">
        <v>8.3332999999999995</v>
      </c>
      <c r="R10449">
        <v>-108.54</v>
      </c>
      <c r="S10449">
        <v>2020</v>
      </c>
      <c r="T10449">
        <v>4</v>
      </c>
      <c r="U10449">
        <v>17</v>
      </c>
    </row>
    <row r="10450" spans="1:21" x14ac:dyDescent="0.3">
      <c r="A10450" s="5" t="s">
        <v>168</v>
      </c>
      <c r="B10450" s="5" t="s">
        <v>169</v>
      </c>
      <c r="C10450" s="5" t="s">
        <v>170</v>
      </c>
      <c r="D10450" s="5" t="s">
        <v>515</v>
      </c>
      <c r="E10450" s="5" t="s">
        <v>172</v>
      </c>
      <c r="F10450" s="6">
        <v>43942</v>
      </c>
      <c r="G10450" s="5" t="s">
        <v>148</v>
      </c>
      <c r="H10450" s="5" t="s">
        <v>351</v>
      </c>
      <c r="I10450">
        <v>43708</v>
      </c>
      <c r="J10450">
        <v>234</v>
      </c>
      <c r="K10450">
        <v>135.5</v>
      </c>
      <c r="L10450">
        <v>1</v>
      </c>
      <c r="M10450">
        <v>3387.5</v>
      </c>
      <c r="N10450">
        <v>1315.73</v>
      </c>
      <c r="O10450">
        <v>1315.73</v>
      </c>
      <c r="P10450">
        <v>135.5</v>
      </c>
      <c r="Q10450">
        <v>25</v>
      </c>
      <c r="R10450">
        <v>2071.77</v>
      </c>
      <c r="S10450">
        <v>2020</v>
      </c>
      <c r="T10450">
        <v>4</v>
      </c>
      <c r="U10450">
        <v>17</v>
      </c>
    </row>
    <row r="10451" spans="1:21" x14ac:dyDescent="0.3">
      <c r="A10451" s="5" t="s">
        <v>168</v>
      </c>
      <c r="B10451" s="5" t="s">
        <v>169</v>
      </c>
      <c r="C10451" s="5" t="s">
        <v>170</v>
      </c>
      <c r="D10451" s="5" t="s">
        <v>489</v>
      </c>
      <c r="E10451" s="5" t="s">
        <v>172</v>
      </c>
      <c r="F10451" s="6">
        <v>43942</v>
      </c>
      <c r="G10451" s="5" t="s">
        <v>148</v>
      </c>
      <c r="H10451" s="5" t="s">
        <v>469</v>
      </c>
      <c r="I10451">
        <v>43715</v>
      </c>
      <c r="J10451">
        <v>227</v>
      </c>
      <c r="K10451">
        <v>6285</v>
      </c>
      <c r="L10451">
        <v>16</v>
      </c>
      <c r="M10451">
        <v>48268.800000000003</v>
      </c>
      <c r="N10451">
        <v>49210.142</v>
      </c>
      <c r="O10451">
        <v>3075.634</v>
      </c>
      <c r="P10451">
        <v>392.8125</v>
      </c>
      <c r="Q10451">
        <v>7.68</v>
      </c>
      <c r="R10451">
        <v>-941.34199999999998</v>
      </c>
      <c r="S10451">
        <v>2020</v>
      </c>
      <c r="T10451">
        <v>4</v>
      </c>
      <c r="U10451">
        <v>17</v>
      </c>
    </row>
    <row r="10452" spans="1:21" x14ac:dyDescent="0.3">
      <c r="A10452" s="5" t="s">
        <v>168</v>
      </c>
      <c r="B10452" s="5" t="s">
        <v>169</v>
      </c>
      <c r="C10452" s="5" t="s">
        <v>170</v>
      </c>
      <c r="D10452" s="5" t="s">
        <v>531</v>
      </c>
      <c r="E10452" s="5" t="s">
        <v>172</v>
      </c>
      <c r="F10452" s="6">
        <v>43942</v>
      </c>
      <c r="G10452" s="5" t="s">
        <v>148</v>
      </c>
      <c r="H10452" s="5" t="s">
        <v>173</v>
      </c>
      <c r="I10452">
        <v>43725</v>
      </c>
      <c r="J10452">
        <v>217</v>
      </c>
      <c r="K10452">
        <v>200</v>
      </c>
      <c r="L10452">
        <v>1</v>
      </c>
      <c r="M10452">
        <v>2500</v>
      </c>
      <c r="N10452">
        <v>2462.2800000000002</v>
      </c>
      <c r="O10452">
        <v>2462.2800000000002</v>
      </c>
      <c r="P10452">
        <v>200</v>
      </c>
      <c r="Q10452">
        <v>12.5</v>
      </c>
      <c r="R10452">
        <v>37.72</v>
      </c>
      <c r="S10452">
        <v>2020</v>
      </c>
      <c r="T10452">
        <v>4</v>
      </c>
      <c r="U10452">
        <v>17</v>
      </c>
    </row>
    <row r="10453" spans="1:21" x14ac:dyDescent="0.3">
      <c r="A10453" s="5" t="s">
        <v>168</v>
      </c>
      <c r="B10453" s="5" t="s">
        <v>169</v>
      </c>
      <c r="C10453" s="5" t="s">
        <v>170</v>
      </c>
      <c r="D10453" s="5" t="s">
        <v>531</v>
      </c>
      <c r="E10453" s="5" t="s">
        <v>172</v>
      </c>
      <c r="F10453" s="6">
        <v>43942</v>
      </c>
      <c r="G10453" s="5" t="s">
        <v>148</v>
      </c>
      <c r="H10453" s="5" t="s">
        <v>469</v>
      </c>
      <c r="I10453">
        <v>43725</v>
      </c>
      <c r="J10453">
        <v>217</v>
      </c>
      <c r="K10453">
        <v>6285</v>
      </c>
      <c r="L10453">
        <v>22</v>
      </c>
      <c r="M10453">
        <v>66369.600000000006</v>
      </c>
      <c r="N10453">
        <v>54170.156999999999</v>
      </c>
      <c r="O10453">
        <v>2462.2800000000002</v>
      </c>
      <c r="P10453">
        <v>285.68181818181819</v>
      </c>
      <c r="Q10453">
        <v>10.56</v>
      </c>
      <c r="R10453">
        <v>12199.442999999999</v>
      </c>
      <c r="S10453">
        <v>2020</v>
      </c>
      <c r="T10453">
        <v>4</v>
      </c>
      <c r="U10453">
        <v>17</v>
      </c>
    </row>
    <row r="10454" spans="1:21" x14ac:dyDescent="0.3">
      <c r="A10454" s="5" t="s">
        <v>168</v>
      </c>
      <c r="B10454" s="5" t="s">
        <v>169</v>
      </c>
      <c r="C10454" s="5" t="s">
        <v>170</v>
      </c>
      <c r="D10454" s="5" t="s">
        <v>527</v>
      </c>
      <c r="E10454" s="5" t="s">
        <v>172</v>
      </c>
      <c r="F10454" s="6">
        <v>43942</v>
      </c>
      <c r="G10454" s="5" t="s">
        <v>148</v>
      </c>
      <c r="H10454" s="5" t="s">
        <v>469</v>
      </c>
      <c r="I10454">
        <v>43745</v>
      </c>
      <c r="J10454">
        <v>197</v>
      </c>
      <c r="K10454">
        <v>6285</v>
      </c>
      <c r="L10454">
        <v>12</v>
      </c>
      <c r="M10454">
        <v>36201.599999999999</v>
      </c>
      <c r="N10454">
        <v>31265.826000000001</v>
      </c>
      <c r="O10454">
        <v>2605.4859999999999</v>
      </c>
      <c r="P10454">
        <v>523.75</v>
      </c>
      <c r="Q10454">
        <v>5.76</v>
      </c>
      <c r="R10454">
        <v>4935.7740000000003</v>
      </c>
      <c r="S10454">
        <v>2020</v>
      </c>
      <c r="T10454">
        <v>4</v>
      </c>
      <c r="U10454">
        <v>17</v>
      </c>
    </row>
    <row r="10455" spans="1:21" x14ac:dyDescent="0.3">
      <c r="A10455" s="5" t="s">
        <v>168</v>
      </c>
      <c r="B10455" s="5" t="s">
        <v>169</v>
      </c>
      <c r="C10455" s="5" t="s">
        <v>170</v>
      </c>
      <c r="D10455" s="5" t="s">
        <v>527</v>
      </c>
      <c r="E10455" s="5" t="s">
        <v>172</v>
      </c>
      <c r="F10455" s="6">
        <v>43942</v>
      </c>
      <c r="G10455" s="5" t="s">
        <v>148</v>
      </c>
      <c r="H10455" s="5" t="s">
        <v>178</v>
      </c>
      <c r="I10455">
        <v>43745</v>
      </c>
      <c r="J10455">
        <v>197</v>
      </c>
      <c r="K10455">
        <v>385</v>
      </c>
      <c r="L10455">
        <v>3</v>
      </c>
      <c r="M10455">
        <v>9625</v>
      </c>
      <c r="N10455">
        <v>7816.4570000000003</v>
      </c>
      <c r="O10455">
        <v>2605.4859999999999</v>
      </c>
      <c r="P10455">
        <v>128.33333333333334</v>
      </c>
      <c r="Q10455">
        <v>25</v>
      </c>
      <c r="R10455">
        <v>1808.5429999999999</v>
      </c>
      <c r="S10455">
        <v>2020</v>
      </c>
      <c r="T10455">
        <v>4</v>
      </c>
      <c r="U10455">
        <v>17</v>
      </c>
    </row>
    <row r="10456" spans="1:21" x14ac:dyDescent="0.3">
      <c r="A10456" s="5" t="s">
        <v>168</v>
      </c>
      <c r="B10456" s="5" t="s">
        <v>169</v>
      </c>
      <c r="C10456" s="5" t="s">
        <v>170</v>
      </c>
      <c r="D10456" s="5" t="s">
        <v>527</v>
      </c>
      <c r="E10456" s="5" t="s">
        <v>172</v>
      </c>
      <c r="F10456" s="6">
        <v>43942</v>
      </c>
      <c r="G10456" s="5" t="s">
        <v>148</v>
      </c>
      <c r="H10456" s="5" t="s">
        <v>208</v>
      </c>
      <c r="I10456">
        <v>43745</v>
      </c>
      <c r="J10456">
        <v>197</v>
      </c>
      <c r="K10456">
        <v>23.5</v>
      </c>
      <c r="L10456">
        <v>1</v>
      </c>
      <c r="M10456">
        <v>3003.3</v>
      </c>
      <c r="N10456">
        <v>651.37099999999998</v>
      </c>
      <c r="O10456">
        <v>651.37099999999998</v>
      </c>
      <c r="P10456">
        <v>23.5</v>
      </c>
      <c r="Q10456">
        <v>127.8</v>
      </c>
      <c r="R10456">
        <v>2351.9290000000001</v>
      </c>
      <c r="S10456">
        <v>2020</v>
      </c>
      <c r="T10456">
        <v>4</v>
      </c>
      <c r="U10456">
        <v>17</v>
      </c>
    </row>
    <row r="10457" spans="1:21" x14ac:dyDescent="0.3">
      <c r="A10457" s="5" t="s">
        <v>168</v>
      </c>
      <c r="B10457" s="5" t="s">
        <v>169</v>
      </c>
      <c r="C10457" s="5" t="s">
        <v>170</v>
      </c>
      <c r="D10457" s="5" t="s">
        <v>527</v>
      </c>
      <c r="E10457" s="5" t="s">
        <v>172</v>
      </c>
      <c r="F10457" s="6">
        <v>43942</v>
      </c>
      <c r="G10457" s="5" t="s">
        <v>148</v>
      </c>
      <c r="H10457" s="5" t="s">
        <v>173</v>
      </c>
      <c r="I10457">
        <v>43745</v>
      </c>
      <c r="J10457">
        <v>197</v>
      </c>
      <c r="K10457">
        <v>328.8</v>
      </c>
      <c r="L10457">
        <v>3</v>
      </c>
      <c r="M10457">
        <v>8220</v>
      </c>
      <c r="N10457">
        <v>1954.114</v>
      </c>
      <c r="O10457">
        <v>651.37099999999998</v>
      </c>
      <c r="P10457">
        <v>109.60000000000001</v>
      </c>
      <c r="Q10457">
        <v>25</v>
      </c>
      <c r="R10457">
        <v>6265.8860000000004</v>
      </c>
      <c r="S10457">
        <v>2020</v>
      </c>
      <c r="T10457">
        <v>4</v>
      </c>
      <c r="U10457">
        <v>17</v>
      </c>
    </row>
    <row r="10458" spans="1:21" x14ac:dyDescent="0.3">
      <c r="A10458" s="5" t="s">
        <v>168</v>
      </c>
      <c r="B10458" s="5" t="s">
        <v>169</v>
      </c>
      <c r="C10458" s="5" t="s">
        <v>170</v>
      </c>
      <c r="D10458" s="5" t="s">
        <v>528</v>
      </c>
      <c r="E10458" s="5" t="s">
        <v>227</v>
      </c>
      <c r="F10458" s="6">
        <v>43942</v>
      </c>
      <c r="G10458" s="5" t="s">
        <v>148</v>
      </c>
      <c r="H10458" s="5" t="s">
        <v>351</v>
      </c>
      <c r="I10458">
        <v>43705</v>
      </c>
      <c r="J10458">
        <v>237</v>
      </c>
      <c r="K10458">
        <v>-135.5</v>
      </c>
      <c r="L10458">
        <v>-1</v>
      </c>
      <c r="M10458">
        <v>-3387.5</v>
      </c>
      <c r="N10458">
        <v>-2812.8049999999998</v>
      </c>
      <c r="O10458">
        <v>-2812.8049999999998</v>
      </c>
      <c r="P10458">
        <v>135.5</v>
      </c>
      <c r="Q10458">
        <v>25</v>
      </c>
      <c r="R10458">
        <v>-574.69500000000005</v>
      </c>
      <c r="S10458">
        <v>2020</v>
      </c>
      <c r="T10458">
        <v>4</v>
      </c>
      <c r="U10458">
        <v>17</v>
      </c>
    </row>
    <row r="10459" spans="1:21" x14ac:dyDescent="0.3">
      <c r="A10459" s="5" t="s">
        <v>168</v>
      </c>
      <c r="B10459" s="5" t="s">
        <v>169</v>
      </c>
      <c r="C10459" s="5" t="s">
        <v>170</v>
      </c>
      <c r="D10459" s="5" t="s">
        <v>528</v>
      </c>
      <c r="E10459" s="5" t="s">
        <v>227</v>
      </c>
      <c r="F10459" s="6">
        <v>43942</v>
      </c>
      <c r="G10459" s="5" t="s">
        <v>148</v>
      </c>
      <c r="H10459" s="5" t="s">
        <v>178</v>
      </c>
      <c r="I10459">
        <v>43705</v>
      </c>
      <c r="J10459">
        <v>237</v>
      </c>
      <c r="K10459">
        <v>-385</v>
      </c>
      <c r="L10459">
        <v>-3</v>
      </c>
      <c r="M10459">
        <v>-9625</v>
      </c>
      <c r="N10459">
        <v>-8438.4140000000007</v>
      </c>
      <c r="O10459">
        <v>-2812.8049999999998</v>
      </c>
      <c r="P10459">
        <v>128.33333333333334</v>
      </c>
      <c r="Q10459">
        <v>25</v>
      </c>
      <c r="R10459">
        <v>-1186.586</v>
      </c>
      <c r="S10459">
        <v>2020</v>
      </c>
      <c r="T10459">
        <v>4</v>
      </c>
      <c r="U10459">
        <v>17</v>
      </c>
    </row>
    <row r="10460" spans="1:21" x14ac:dyDescent="0.3">
      <c r="A10460" s="5" t="s">
        <v>168</v>
      </c>
      <c r="B10460" s="5" t="s">
        <v>169</v>
      </c>
      <c r="C10460" s="5" t="s">
        <v>170</v>
      </c>
      <c r="D10460" s="5" t="s">
        <v>528</v>
      </c>
      <c r="E10460" s="5" t="s">
        <v>227</v>
      </c>
      <c r="F10460" s="6">
        <v>43942</v>
      </c>
      <c r="G10460" s="5" t="s">
        <v>148</v>
      </c>
      <c r="H10460" s="5" t="s">
        <v>173</v>
      </c>
      <c r="I10460">
        <v>43705</v>
      </c>
      <c r="J10460">
        <v>237</v>
      </c>
      <c r="K10460">
        <v>-328.8</v>
      </c>
      <c r="L10460">
        <v>-2</v>
      </c>
      <c r="M10460">
        <v>-5480</v>
      </c>
      <c r="N10460">
        <v>-5625.61</v>
      </c>
      <c r="O10460">
        <v>-2812.8049999999998</v>
      </c>
      <c r="P10460">
        <v>164.4</v>
      </c>
      <c r="Q10460">
        <v>16.666699999999999</v>
      </c>
      <c r="R10460">
        <v>145.61000000000001</v>
      </c>
      <c r="S10460">
        <v>2020</v>
      </c>
      <c r="T10460">
        <v>4</v>
      </c>
      <c r="U10460">
        <v>17</v>
      </c>
    </row>
    <row r="10461" spans="1:21" x14ac:dyDescent="0.3">
      <c r="A10461" s="5" t="s">
        <v>168</v>
      </c>
      <c r="B10461" s="5" t="s">
        <v>175</v>
      </c>
      <c r="C10461" s="5" t="s">
        <v>86</v>
      </c>
      <c r="D10461" s="5" t="s">
        <v>496</v>
      </c>
      <c r="E10461" s="5" t="s">
        <v>172</v>
      </c>
      <c r="F10461" s="6">
        <v>43942</v>
      </c>
      <c r="G10461" s="5" t="s">
        <v>148</v>
      </c>
      <c r="H10461" s="5" t="s">
        <v>371</v>
      </c>
      <c r="I10461">
        <v>43754</v>
      </c>
      <c r="J10461">
        <v>188</v>
      </c>
      <c r="K10461">
        <v>1156</v>
      </c>
      <c r="L10461">
        <v>10</v>
      </c>
      <c r="M10461">
        <v>28322</v>
      </c>
      <c r="N10461">
        <v>23749.133000000002</v>
      </c>
      <c r="O10461">
        <v>2374.913</v>
      </c>
      <c r="P10461">
        <v>115.6</v>
      </c>
      <c r="Q10461">
        <v>24.5</v>
      </c>
      <c r="R10461">
        <v>4572.8670000000002</v>
      </c>
      <c r="S10461">
        <v>2020</v>
      </c>
      <c r="T10461">
        <v>4</v>
      </c>
      <c r="U10461">
        <v>17</v>
      </c>
    </row>
    <row r="10462" spans="1:21" x14ac:dyDescent="0.3">
      <c r="A10462" s="5" t="s">
        <v>168</v>
      </c>
      <c r="B10462" s="5" t="s">
        <v>175</v>
      </c>
      <c r="C10462" s="5" t="s">
        <v>93</v>
      </c>
      <c r="D10462" s="5" t="s">
        <v>546</v>
      </c>
      <c r="E10462" s="5" t="s">
        <v>172</v>
      </c>
      <c r="F10462" s="6">
        <v>43942</v>
      </c>
      <c r="G10462" s="5" t="s">
        <v>148</v>
      </c>
      <c r="H10462" s="5" t="s">
        <v>190</v>
      </c>
      <c r="I10462">
        <v>43846</v>
      </c>
      <c r="J10462">
        <v>96</v>
      </c>
      <c r="K10462">
        <v>39</v>
      </c>
      <c r="L10462">
        <v>1</v>
      </c>
      <c r="M10462">
        <v>1033.5</v>
      </c>
      <c r="N10462">
        <v>1127.7249999999999</v>
      </c>
      <c r="O10462">
        <v>1127.7249999999999</v>
      </c>
      <c r="P10462">
        <v>39</v>
      </c>
      <c r="Q10462">
        <v>26.5</v>
      </c>
      <c r="R10462">
        <v>-94.224999999999994</v>
      </c>
      <c r="S10462">
        <v>2020</v>
      </c>
      <c r="T10462">
        <v>4</v>
      </c>
      <c r="U10462">
        <v>17</v>
      </c>
    </row>
    <row r="10463" spans="1:21" x14ac:dyDescent="0.3">
      <c r="A10463" s="5" t="s">
        <v>168</v>
      </c>
      <c r="B10463" s="5" t="s">
        <v>206</v>
      </c>
      <c r="C10463" s="5" t="s">
        <v>107</v>
      </c>
      <c r="D10463" s="5" t="s">
        <v>545</v>
      </c>
      <c r="E10463" s="5" t="s">
        <v>227</v>
      </c>
      <c r="F10463" s="6">
        <v>43942</v>
      </c>
      <c r="G10463" s="5" t="s">
        <v>148</v>
      </c>
      <c r="H10463" s="5" t="s">
        <v>208</v>
      </c>
      <c r="I10463">
        <v>43845</v>
      </c>
      <c r="J10463">
        <v>97</v>
      </c>
      <c r="K10463">
        <v>-127.8</v>
      </c>
      <c r="L10463">
        <v>-1</v>
      </c>
      <c r="M10463">
        <v>-3003.3</v>
      </c>
      <c r="N10463">
        <v>-1273.0519999999999</v>
      </c>
      <c r="O10463">
        <v>-1273.0519999999999</v>
      </c>
      <c r="P10463">
        <v>127.8</v>
      </c>
      <c r="Q10463">
        <v>23.5</v>
      </c>
      <c r="R10463">
        <v>-1730.248</v>
      </c>
      <c r="S10463">
        <v>2020</v>
      </c>
      <c r="T10463">
        <v>4</v>
      </c>
      <c r="U10463">
        <v>17</v>
      </c>
    </row>
    <row r="10464" spans="1:21" x14ac:dyDescent="0.3">
      <c r="A10464" s="5" t="s">
        <v>168</v>
      </c>
      <c r="B10464" s="5" t="s">
        <v>206</v>
      </c>
      <c r="C10464" s="5" t="s">
        <v>108</v>
      </c>
      <c r="D10464" s="5" t="s">
        <v>543</v>
      </c>
      <c r="E10464" s="5" t="s">
        <v>172</v>
      </c>
      <c r="F10464" s="6">
        <v>43942</v>
      </c>
      <c r="G10464" s="5" t="s">
        <v>148</v>
      </c>
      <c r="H10464" s="5" t="s">
        <v>190</v>
      </c>
      <c r="I10464">
        <v>43752</v>
      </c>
      <c r="J10464">
        <v>190</v>
      </c>
      <c r="K10464">
        <v>5080</v>
      </c>
      <c r="L10464">
        <v>44</v>
      </c>
      <c r="M10464">
        <v>116840</v>
      </c>
      <c r="N10464">
        <v>123201.43399999999</v>
      </c>
      <c r="O10464">
        <v>2800.0329999999999</v>
      </c>
      <c r="P10464">
        <v>115.45454545454545</v>
      </c>
      <c r="Q10464">
        <v>23</v>
      </c>
      <c r="R10464">
        <v>-6361.4340000000002</v>
      </c>
      <c r="S10464">
        <v>2020</v>
      </c>
      <c r="T10464">
        <v>4</v>
      </c>
      <c r="U10464">
        <v>17</v>
      </c>
    </row>
    <row r="10465" spans="1:21" x14ac:dyDescent="0.3">
      <c r="A10465" s="5" t="s">
        <v>168</v>
      </c>
      <c r="B10465" s="5" t="s">
        <v>206</v>
      </c>
      <c r="C10465" s="5" t="s">
        <v>108</v>
      </c>
      <c r="D10465" s="5" t="s">
        <v>543</v>
      </c>
      <c r="E10465" s="5" t="s">
        <v>172</v>
      </c>
      <c r="F10465" s="6">
        <v>43942</v>
      </c>
      <c r="G10465" s="5" t="s">
        <v>148</v>
      </c>
      <c r="H10465" s="5" t="s">
        <v>173</v>
      </c>
      <c r="I10465">
        <v>43752</v>
      </c>
      <c r="J10465">
        <v>190</v>
      </c>
      <c r="K10465">
        <v>212.8</v>
      </c>
      <c r="L10465">
        <v>2</v>
      </c>
      <c r="M10465">
        <v>5320</v>
      </c>
      <c r="N10465">
        <v>5600.0649999999996</v>
      </c>
      <c r="O10465">
        <v>2800.0329999999999</v>
      </c>
      <c r="P10465">
        <v>106.4</v>
      </c>
      <c r="Q10465">
        <v>25</v>
      </c>
      <c r="R10465">
        <v>-280.065</v>
      </c>
      <c r="S10465">
        <v>2020</v>
      </c>
      <c r="T10465">
        <v>4</v>
      </c>
      <c r="U10465">
        <v>17</v>
      </c>
    </row>
    <row r="10466" spans="1:21" x14ac:dyDescent="0.3">
      <c r="A10466" s="5" t="s">
        <v>168</v>
      </c>
      <c r="B10466" s="5" t="s">
        <v>206</v>
      </c>
      <c r="C10466" s="5" t="s">
        <v>108</v>
      </c>
      <c r="D10466" s="5" t="s">
        <v>543</v>
      </c>
      <c r="E10466" s="5" t="s">
        <v>172</v>
      </c>
      <c r="F10466" s="6">
        <v>43942</v>
      </c>
      <c r="G10466" s="5" t="s">
        <v>148</v>
      </c>
      <c r="H10466" s="5" t="s">
        <v>235</v>
      </c>
      <c r="I10466">
        <v>43752</v>
      </c>
      <c r="J10466">
        <v>190</v>
      </c>
      <c r="K10466">
        <v>227.8</v>
      </c>
      <c r="L10466">
        <v>2</v>
      </c>
      <c r="M10466">
        <v>5695</v>
      </c>
      <c r="N10466">
        <v>5600.0649999999996</v>
      </c>
      <c r="O10466">
        <v>2800.0329999999999</v>
      </c>
      <c r="P10466">
        <v>113.9</v>
      </c>
      <c r="Q10466">
        <v>25</v>
      </c>
      <c r="R10466">
        <v>94.935000000000002</v>
      </c>
      <c r="S10466">
        <v>2020</v>
      </c>
      <c r="T10466">
        <v>4</v>
      </c>
      <c r="U10466">
        <v>17</v>
      </c>
    </row>
    <row r="10467" spans="1:21" x14ac:dyDescent="0.3">
      <c r="A10467" s="5" t="s">
        <v>168</v>
      </c>
      <c r="B10467" s="5" t="s">
        <v>467</v>
      </c>
      <c r="C10467" s="5" t="s">
        <v>131</v>
      </c>
      <c r="D10467" s="5" t="s">
        <v>547</v>
      </c>
      <c r="E10467" s="5" t="s">
        <v>172</v>
      </c>
      <c r="F10467" s="6">
        <v>43942</v>
      </c>
      <c r="G10467" s="5" t="s">
        <v>148</v>
      </c>
      <c r="H10467" s="5" t="s">
        <v>466</v>
      </c>
      <c r="I10467">
        <v>43765</v>
      </c>
      <c r="J10467">
        <v>177</v>
      </c>
      <c r="K10467">
        <v>13255</v>
      </c>
      <c r="L10467">
        <v>107</v>
      </c>
      <c r="M10467">
        <v>318120</v>
      </c>
      <c r="N10467">
        <v>383189.478</v>
      </c>
      <c r="O10467">
        <v>3581.21</v>
      </c>
      <c r="P10467">
        <v>123.87850467289719</v>
      </c>
      <c r="Q10467">
        <v>24</v>
      </c>
      <c r="R10467">
        <v>-65069.478000000003</v>
      </c>
      <c r="S10467">
        <v>2020</v>
      </c>
      <c r="T10467">
        <v>4</v>
      </c>
      <c r="U10467">
        <v>17</v>
      </c>
    </row>
    <row r="10468" spans="1:21" x14ac:dyDescent="0.3">
      <c r="A10468" s="5" t="s">
        <v>168</v>
      </c>
      <c r="B10468" s="5" t="s">
        <v>169</v>
      </c>
      <c r="C10468" s="5" t="s">
        <v>170</v>
      </c>
      <c r="D10468" s="5" t="s">
        <v>494</v>
      </c>
      <c r="E10468" s="5" t="s">
        <v>172</v>
      </c>
      <c r="F10468" s="6">
        <v>43943</v>
      </c>
      <c r="G10468" s="5" t="s">
        <v>148</v>
      </c>
      <c r="H10468" s="5" t="s">
        <v>173</v>
      </c>
      <c r="I10468">
        <v>43652</v>
      </c>
      <c r="J10468">
        <v>291</v>
      </c>
      <c r="K10468">
        <v>149</v>
      </c>
      <c r="L10468">
        <v>1</v>
      </c>
      <c r="M10468">
        <v>3576</v>
      </c>
      <c r="N10468">
        <v>2689.82</v>
      </c>
      <c r="O10468">
        <v>2689.82</v>
      </c>
      <c r="P10468">
        <v>149</v>
      </c>
      <c r="Q10468">
        <v>24</v>
      </c>
      <c r="R10468">
        <v>886.18</v>
      </c>
      <c r="S10468">
        <v>2020</v>
      </c>
      <c r="T10468">
        <v>4</v>
      </c>
      <c r="U10468">
        <v>17</v>
      </c>
    </row>
    <row r="10469" spans="1:21" x14ac:dyDescent="0.3">
      <c r="A10469" s="5" t="s">
        <v>168</v>
      </c>
      <c r="B10469" s="5" t="s">
        <v>169</v>
      </c>
      <c r="C10469" s="5" t="s">
        <v>170</v>
      </c>
      <c r="D10469" s="5" t="s">
        <v>494</v>
      </c>
      <c r="E10469" s="5" t="s">
        <v>172</v>
      </c>
      <c r="F10469" s="6">
        <v>43943</v>
      </c>
      <c r="G10469" s="5" t="s">
        <v>148</v>
      </c>
      <c r="H10469" s="5" t="s">
        <v>173</v>
      </c>
      <c r="I10469">
        <v>43652</v>
      </c>
      <c r="J10469">
        <v>291</v>
      </c>
      <c r="K10469">
        <v>74.5</v>
      </c>
      <c r="L10469">
        <v>1</v>
      </c>
      <c r="M10469">
        <v>1788</v>
      </c>
      <c r="N10469">
        <v>2689.82</v>
      </c>
      <c r="O10469">
        <v>2689.82</v>
      </c>
      <c r="P10469">
        <v>74.5</v>
      </c>
      <c r="Q10469">
        <v>24</v>
      </c>
      <c r="R10469">
        <v>-901.82</v>
      </c>
      <c r="S10469">
        <v>2020</v>
      </c>
      <c r="T10469">
        <v>4</v>
      </c>
      <c r="U10469">
        <v>17</v>
      </c>
    </row>
    <row r="10470" spans="1:21" x14ac:dyDescent="0.3">
      <c r="A10470" s="5" t="s">
        <v>168</v>
      </c>
      <c r="B10470" s="5" t="s">
        <v>169</v>
      </c>
      <c r="C10470" s="5" t="s">
        <v>170</v>
      </c>
      <c r="D10470" s="5" t="s">
        <v>494</v>
      </c>
      <c r="E10470" s="5" t="s">
        <v>172</v>
      </c>
      <c r="F10470" s="6">
        <v>43943</v>
      </c>
      <c r="G10470" s="5" t="s">
        <v>148</v>
      </c>
      <c r="H10470" s="5" t="s">
        <v>173</v>
      </c>
      <c r="I10470">
        <v>43652</v>
      </c>
      <c r="J10470">
        <v>291</v>
      </c>
      <c r="K10470">
        <v>152.5</v>
      </c>
      <c r="L10470">
        <v>1</v>
      </c>
      <c r="M10470">
        <v>3660</v>
      </c>
      <c r="N10470">
        <v>2689.82</v>
      </c>
      <c r="O10470">
        <v>2689.82</v>
      </c>
      <c r="P10470">
        <v>152.5</v>
      </c>
      <c r="Q10470">
        <v>24</v>
      </c>
      <c r="R10470">
        <v>970.18</v>
      </c>
      <c r="S10470">
        <v>2020</v>
      </c>
      <c r="T10470">
        <v>4</v>
      </c>
      <c r="U10470">
        <v>17</v>
      </c>
    </row>
    <row r="10471" spans="1:21" x14ac:dyDescent="0.3">
      <c r="A10471" s="5" t="s">
        <v>168</v>
      </c>
      <c r="B10471" s="5" t="s">
        <v>169</v>
      </c>
      <c r="C10471" s="5" t="s">
        <v>170</v>
      </c>
      <c r="D10471" s="5" t="s">
        <v>494</v>
      </c>
      <c r="E10471" s="5" t="s">
        <v>172</v>
      </c>
      <c r="F10471" s="6">
        <v>43943</v>
      </c>
      <c r="G10471" s="5" t="s">
        <v>148</v>
      </c>
      <c r="H10471" s="5" t="s">
        <v>173</v>
      </c>
      <c r="I10471">
        <v>43652</v>
      </c>
      <c r="J10471">
        <v>291</v>
      </c>
      <c r="K10471">
        <v>189.5</v>
      </c>
      <c r="L10471">
        <v>1</v>
      </c>
      <c r="M10471">
        <v>4548</v>
      </c>
      <c r="N10471">
        <v>2689.82</v>
      </c>
      <c r="O10471">
        <v>2689.82</v>
      </c>
      <c r="P10471">
        <v>189.5</v>
      </c>
      <c r="Q10471">
        <v>24</v>
      </c>
      <c r="R10471">
        <v>1858.18</v>
      </c>
      <c r="S10471">
        <v>2020</v>
      </c>
      <c r="T10471">
        <v>4</v>
      </c>
      <c r="U10471">
        <v>17</v>
      </c>
    </row>
    <row r="10472" spans="1:21" x14ac:dyDescent="0.3">
      <c r="A10472" s="5" t="s">
        <v>168</v>
      </c>
      <c r="B10472" s="5" t="s">
        <v>169</v>
      </c>
      <c r="C10472" s="5" t="s">
        <v>170</v>
      </c>
      <c r="D10472" s="5" t="s">
        <v>494</v>
      </c>
      <c r="E10472" s="5" t="s">
        <v>172</v>
      </c>
      <c r="F10472" s="6">
        <v>43943</v>
      </c>
      <c r="G10472" s="5" t="s">
        <v>148</v>
      </c>
      <c r="H10472" s="5" t="s">
        <v>173</v>
      </c>
      <c r="I10472">
        <v>43652</v>
      </c>
      <c r="J10472">
        <v>291</v>
      </c>
      <c r="K10472">
        <v>521</v>
      </c>
      <c r="L10472">
        <v>5</v>
      </c>
      <c r="M10472">
        <v>12504</v>
      </c>
      <c r="N10472">
        <v>13449.1</v>
      </c>
      <c r="O10472">
        <v>2689.82</v>
      </c>
      <c r="P10472">
        <v>104.2</v>
      </c>
      <c r="Q10472">
        <v>24</v>
      </c>
      <c r="R10472">
        <v>-945.1</v>
      </c>
      <c r="S10472">
        <v>2020</v>
      </c>
      <c r="T10472">
        <v>4</v>
      </c>
      <c r="U10472">
        <v>17</v>
      </c>
    </row>
    <row r="10473" spans="1:21" x14ac:dyDescent="0.3">
      <c r="A10473" s="5" t="s">
        <v>168</v>
      </c>
      <c r="B10473" s="5" t="s">
        <v>175</v>
      </c>
      <c r="C10473" s="5" t="s">
        <v>84</v>
      </c>
      <c r="D10473" s="5" t="s">
        <v>499</v>
      </c>
      <c r="E10473" s="5" t="s">
        <v>172</v>
      </c>
      <c r="F10473" s="6">
        <v>43943</v>
      </c>
      <c r="G10473" s="5" t="s">
        <v>148</v>
      </c>
      <c r="H10473" s="5" t="s">
        <v>197</v>
      </c>
      <c r="I10473">
        <v>43747</v>
      </c>
      <c r="J10473">
        <v>196</v>
      </c>
      <c r="K10473">
        <v>280.5</v>
      </c>
      <c r="L10473">
        <v>2</v>
      </c>
      <c r="M10473">
        <v>6732</v>
      </c>
      <c r="N10473">
        <v>6320.4840000000004</v>
      </c>
      <c r="O10473">
        <v>3160.2420000000002</v>
      </c>
      <c r="P10473">
        <v>140.25</v>
      </c>
      <c r="Q10473">
        <v>24</v>
      </c>
      <c r="R10473">
        <v>411.51600000000002</v>
      </c>
      <c r="S10473">
        <v>2020</v>
      </c>
      <c r="T10473">
        <v>4</v>
      </c>
      <c r="U10473">
        <v>17</v>
      </c>
    </row>
    <row r="10474" spans="1:21" x14ac:dyDescent="0.3">
      <c r="A10474" s="5" t="s">
        <v>168</v>
      </c>
      <c r="B10474" s="5" t="s">
        <v>175</v>
      </c>
      <c r="C10474" s="5" t="s">
        <v>84</v>
      </c>
      <c r="D10474" s="5" t="s">
        <v>499</v>
      </c>
      <c r="E10474" s="5" t="s">
        <v>172</v>
      </c>
      <c r="F10474" s="6">
        <v>43943</v>
      </c>
      <c r="G10474" s="5" t="s">
        <v>148</v>
      </c>
      <c r="H10474" s="5" t="s">
        <v>196</v>
      </c>
      <c r="I10474">
        <v>43747</v>
      </c>
      <c r="J10474">
        <v>196</v>
      </c>
      <c r="K10474">
        <v>261</v>
      </c>
      <c r="L10474">
        <v>2</v>
      </c>
      <c r="M10474">
        <v>6264</v>
      </c>
      <c r="N10474">
        <v>6320.4840000000004</v>
      </c>
      <c r="O10474">
        <v>3160.2420000000002</v>
      </c>
      <c r="P10474">
        <v>130.5</v>
      </c>
      <c r="Q10474">
        <v>24</v>
      </c>
      <c r="R10474">
        <v>-56.484000000000002</v>
      </c>
      <c r="S10474">
        <v>2020</v>
      </c>
      <c r="T10474">
        <v>4</v>
      </c>
      <c r="U10474">
        <v>17</v>
      </c>
    </row>
    <row r="10475" spans="1:21" x14ac:dyDescent="0.3">
      <c r="A10475" s="5" t="s">
        <v>168</v>
      </c>
      <c r="B10475" s="5" t="s">
        <v>175</v>
      </c>
      <c r="C10475" s="5" t="s">
        <v>84</v>
      </c>
      <c r="D10475" s="5" t="s">
        <v>499</v>
      </c>
      <c r="E10475" s="5" t="s">
        <v>172</v>
      </c>
      <c r="F10475" s="6">
        <v>43943</v>
      </c>
      <c r="G10475" s="5" t="s">
        <v>148</v>
      </c>
      <c r="H10475" s="5" t="s">
        <v>311</v>
      </c>
      <c r="I10475">
        <v>43747</v>
      </c>
      <c r="J10475">
        <v>196</v>
      </c>
      <c r="K10475">
        <v>109</v>
      </c>
      <c r="L10475">
        <v>1</v>
      </c>
      <c r="M10475">
        <v>2616</v>
      </c>
      <c r="N10475">
        <v>3160.2420000000002</v>
      </c>
      <c r="O10475">
        <v>3160.2420000000002</v>
      </c>
      <c r="P10475">
        <v>109</v>
      </c>
      <c r="Q10475">
        <v>24</v>
      </c>
      <c r="R10475">
        <v>-544.24199999999996</v>
      </c>
      <c r="S10475">
        <v>2020</v>
      </c>
      <c r="T10475">
        <v>4</v>
      </c>
      <c r="U10475">
        <v>17</v>
      </c>
    </row>
    <row r="10476" spans="1:21" x14ac:dyDescent="0.3">
      <c r="A10476" s="5" t="s">
        <v>168</v>
      </c>
      <c r="B10476" s="5" t="s">
        <v>175</v>
      </c>
      <c r="C10476" s="5" t="s">
        <v>84</v>
      </c>
      <c r="D10476" s="5" t="s">
        <v>499</v>
      </c>
      <c r="E10476" s="5" t="s">
        <v>172</v>
      </c>
      <c r="F10476" s="6">
        <v>43943</v>
      </c>
      <c r="G10476" s="5" t="s">
        <v>148</v>
      </c>
      <c r="H10476" s="5" t="s">
        <v>178</v>
      </c>
      <c r="I10476">
        <v>43747</v>
      </c>
      <c r="J10476">
        <v>196</v>
      </c>
      <c r="K10476">
        <v>107</v>
      </c>
      <c r="L10476">
        <v>1</v>
      </c>
      <c r="M10476">
        <v>2568</v>
      </c>
      <c r="N10476">
        <v>3160.2420000000002</v>
      </c>
      <c r="O10476">
        <v>3160.2420000000002</v>
      </c>
      <c r="P10476">
        <v>107</v>
      </c>
      <c r="Q10476">
        <v>24</v>
      </c>
      <c r="R10476">
        <v>-592.24199999999996</v>
      </c>
      <c r="S10476">
        <v>2020</v>
      </c>
      <c r="T10476">
        <v>4</v>
      </c>
      <c r="U10476">
        <v>17</v>
      </c>
    </row>
    <row r="10477" spans="1:21" x14ac:dyDescent="0.3">
      <c r="A10477" s="5" t="s">
        <v>168</v>
      </c>
      <c r="B10477" s="5" t="s">
        <v>175</v>
      </c>
      <c r="C10477" s="5" t="s">
        <v>86</v>
      </c>
      <c r="D10477" s="5" t="s">
        <v>496</v>
      </c>
      <c r="E10477" s="5" t="s">
        <v>172</v>
      </c>
      <c r="F10477" s="6">
        <v>43943</v>
      </c>
      <c r="G10477" s="5" t="s">
        <v>148</v>
      </c>
      <c r="H10477" s="5" t="s">
        <v>173</v>
      </c>
      <c r="I10477">
        <v>43754</v>
      </c>
      <c r="J10477">
        <v>189</v>
      </c>
      <c r="K10477">
        <v>330</v>
      </c>
      <c r="L10477">
        <v>3</v>
      </c>
      <c r="M10477">
        <v>7920</v>
      </c>
      <c r="N10477">
        <v>8812.1229999999996</v>
      </c>
      <c r="O10477">
        <v>2937.3739999999998</v>
      </c>
      <c r="P10477">
        <v>110</v>
      </c>
      <c r="Q10477">
        <v>24</v>
      </c>
      <c r="R10477">
        <v>-892.12300000000005</v>
      </c>
      <c r="S10477">
        <v>2020</v>
      </c>
      <c r="T10477">
        <v>4</v>
      </c>
      <c r="U10477">
        <v>17</v>
      </c>
    </row>
    <row r="10478" spans="1:21" x14ac:dyDescent="0.3">
      <c r="A10478" s="5" t="s">
        <v>168</v>
      </c>
      <c r="B10478" s="5" t="s">
        <v>206</v>
      </c>
      <c r="C10478" s="5" t="s">
        <v>109</v>
      </c>
      <c r="D10478" s="5" t="s">
        <v>510</v>
      </c>
      <c r="E10478" s="5" t="s">
        <v>172</v>
      </c>
      <c r="F10478" s="6">
        <v>43943</v>
      </c>
      <c r="G10478" s="5" t="s">
        <v>148</v>
      </c>
      <c r="H10478" s="5" t="s">
        <v>190</v>
      </c>
      <c r="I10478">
        <v>43757</v>
      </c>
      <c r="J10478">
        <v>186</v>
      </c>
      <c r="K10478">
        <v>112</v>
      </c>
      <c r="L10478">
        <v>1</v>
      </c>
      <c r="M10478">
        <v>2744</v>
      </c>
      <c r="N10478">
        <v>3251.2489999999998</v>
      </c>
      <c r="O10478">
        <v>3251.2489999999998</v>
      </c>
      <c r="P10478">
        <v>112</v>
      </c>
      <c r="Q10478">
        <v>24.5</v>
      </c>
      <c r="R10478">
        <v>-507.24900000000002</v>
      </c>
      <c r="S10478">
        <v>2020</v>
      </c>
      <c r="T10478">
        <v>4</v>
      </c>
      <c r="U10478">
        <v>17</v>
      </c>
    </row>
    <row r="10479" spans="1:21" x14ac:dyDescent="0.3">
      <c r="A10479" s="5" t="s">
        <v>168</v>
      </c>
      <c r="B10479" s="5" t="s">
        <v>206</v>
      </c>
      <c r="C10479" s="5" t="s">
        <v>109</v>
      </c>
      <c r="D10479" s="5" t="s">
        <v>510</v>
      </c>
      <c r="E10479" s="5" t="s">
        <v>172</v>
      </c>
      <c r="F10479" s="6">
        <v>43943</v>
      </c>
      <c r="G10479" s="5" t="s">
        <v>148</v>
      </c>
      <c r="H10479" s="5" t="s">
        <v>190</v>
      </c>
      <c r="I10479">
        <v>43757</v>
      </c>
      <c r="J10479">
        <v>186</v>
      </c>
      <c r="K10479">
        <v>132</v>
      </c>
      <c r="L10479">
        <v>1</v>
      </c>
      <c r="M10479">
        <v>3234</v>
      </c>
      <c r="N10479">
        <v>3251.2489999999998</v>
      </c>
      <c r="O10479">
        <v>3251.2489999999998</v>
      </c>
      <c r="P10479">
        <v>132</v>
      </c>
      <c r="Q10479">
        <v>24.5</v>
      </c>
      <c r="R10479">
        <v>-17.248999999999999</v>
      </c>
      <c r="S10479">
        <v>2020</v>
      </c>
      <c r="T10479">
        <v>4</v>
      </c>
      <c r="U10479">
        <v>17</v>
      </c>
    </row>
    <row r="10480" spans="1:21" x14ac:dyDescent="0.3">
      <c r="A10480" s="5" t="s">
        <v>168</v>
      </c>
      <c r="B10480" s="5" t="s">
        <v>206</v>
      </c>
      <c r="C10480" s="5" t="s">
        <v>109</v>
      </c>
      <c r="D10480" s="5" t="s">
        <v>510</v>
      </c>
      <c r="E10480" s="5" t="s">
        <v>172</v>
      </c>
      <c r="F10480" s="6">
        <v>43943</v>
      </c>
      <c r="G10480" s="5" t="s">
        <v>148</v>
      </c>
      <c r="H10480" s="5" t="s">
        <v>498</v>
      </c>
      <c r="I10480">
        <v>43757</v>
      </c>
      <c r="J10480">
        <v>186</v>
      </c>
      <c r="K10480">
        <v>360</v>
      </c>
      <c r="L10480">
        <v>3</v>
      </c>
      <c r="M10480">
        <v>8820</v>
      </c>
      <c r="N10480">
        <v>9753.7459999999992</v>
      </c>
      <c r="O10480">
        <v>3251.2489999999998</v>
      </c>
      <c r="P10480">
        <v>120</v>
      </c>
      <c r="Q10480">
        <v>24.5</v>
      </c>
      <c r="R10480">
        <v>-933.74599999999998</v>
      </c>
      <c r="S10480">
        <v>2020</v>
      </c>
      <c r="T10480">
        <v>4</v>
      </c>
      <c r="U10480">
        <v>17</v>
      </c>
    </row>
    <row r="10481" spans="1:21" x14ac:dyDescent="0.3">
      <c r="A10481" s="5" t="s">
        <v>168</v>
      </c>
      <c r="B10481" s="5" t="s">
        <v>206</v>
      </c>
      <c r="C10481" s="5" t="s">
        <v>109</v>
      </c>
      <c r="D10481" s="5" t="s">
        <v>510</v>
      </c>
      <c r="E10481" s="5" t="s">
        <v>172</v>
      </c>
      <c r="F10481" s="6">
        <v>43943</v>
      </c>
      <c r="G10481" s="5" t="s">
        <v>148</v>
      </c>
      <c r="H10481" s="5" t="s">
        <v>190</v>
      </c>
      <c r="I10481">
        <v>43757</v>
      </c>
      <c r="J10481">
        <v>186</v>
      </c>
      <c r="K10481">
        <v>442</v>
      </c>
      <c r="L10481">
        <v>4</v>
      </c>
      <c r="M10481">
        <v>10829</v>
      </c>
      <c r="N10481">
        <v>13004.994000000001</v>
      </c>
      <c r="O10481">
        <v>3251.2489999999998</v>
      </c>
      <c r="P10481">
        <v>110.5</v>
      </c>
      <c r="Q10481">
        <v>24.5</v>
      </c>
      <c r="R10481">
        <v>-2175.9940000000001</v>
      </c>
      <c r="S10481">
        <v>2020</v>
      </c>
      <c r="T10481">
        <v>4</v>
      </c>
      <c r="U10481">
        <v>17</v>
      </c>
    </row>
    <row r="10482" spans="1:21" x14ac:dyDescent="0.3">
      <c r="A10482" s="5" t="s">
        <v>168</v>
      </c>
      <c r="B10482" s="5" t="s">
        <v>206</v>
      </c>
      <c r="C10482" s="5" t="s">
        <v>109</v>
      </c>
      <c r="D10482" s="5" t="s">
        <v>510</v>
      </c>
      <c r="E10482" s="5" t="s">
        <v>172</v>
      </c>
      <c r="F10482" s="6">
        <v>43943</v>
      </c>
      <c r="G10482" s="5" t="s">
        <v>148</v>
      </c>
      <c r="H10482" s="5" t="s">
        <v>308</v>
      </c>
      <c r="I10482">
        <v>43757</v>
      </c>
      <c r="J10482">
        <v>186</v>
      </c>
      <c r="K10482">
        <v>142</v>
      </c>
      <c r="L10482">
        <v>1</v>
      </c>
      <c r="M10482">
        <v>3479</v>
      </c>
      <c r="N10482">
        <v>3251.2489999999998</v>
      </c>
      <c r="O10482">
        <v>3251.2489999999998</v>
      </c>
      <c r="P10482">
        <v>142</v>
      </c>
      <c r="Q10482">
        <v>24.5</v>
      </c>
      <c r="R10482">
        <v>227.751</v>
      </c>
      <c r="S10482">
        <v>2020</v>
      </c>
      <c r="T10482">
        <v>4</v>
      </c>
      <c r="U10482">
        <v>17</v>
      </c>
    </row>
    <row r="10483" spans="1:21" x14ac:dyDescent="0.3">
      <c r="A10483" s="5" t="s">
        <v>168</v>
      </c>
      <c r="B10483" s="5" t="s">
        <v>206</v>
      </c>
      <c r="C10483" s="5" t="s">
        <v>109</v>
      </c>
      <c r="D10483" s="5" t="s">
        <v>510</v>
      </c>
      <c r="E10483" s="5" t="s">
        <v>172</v>
      </c>
      <c r="F10483" s="6">
        <v>43943</v>
      </c>
      <c r="G10483" s="5" t="s">
        <v>148</v>
      </c>
      <c r="H10483" s="5" t="s">
        <v>189</v>
      </c>
      <c r="I10483">
        <v>43757</v>
      </c>
      <c r="J10483">
        <v>186</v>
      </c>
      <c r="K10483">
        <v>234</v>
      </c>
      <c r="L10483">
        <v>2</v>
      </c>
      <c r="M10483">
        <v>5733</v>
      </c>
      <c r="N10483">
        <v>6502.4970000000003</v>
      </c>
      <c r="O10483">
        <v>3251.2489999999998</v>
      </c>
      <c r="P10483">
        <v>117</v>
      </c>
      <c r="Q10483">
        <v>24.5</v>
      </c>
      <c r="R10483">
        <v>-769.49699999999996</v>
      </c>
      <c r="S10483">
        <v>2020</v>
      </c>
      <c r="T10483">
        <v>4</v>
      </c>
      <c r="U10483">
        <v>17</v>
      </c>
    </row>
    <row r="10484" spans="1:21" x14ac:dyDescent="0.3">
      <c r="A10484" s="5" t="s">
        <v>168</v>
      </c>
      <c r="B10484" s="5" t="s">
        <v>206</v>
      </c>
      <c r="C10484" s="5" t="s">
        <v>109</v>
      </c>
      <c r="D10484" s="5" t="s">
        <v>510</v>
      </c>
      <c r="E10484" s="5" t="s">
        <v>172</v>
      </c>
      <c r="F10484" s="6">
        <v>43943</v>
      </c>
      <c r="G10484" s="5" t="s">
        <v>148</v>
      </c>
      <c r="H10484" s="5" t="s">
        <v>188</v>
      </c>
      <c r="I10484">
        <v>43757</v>
      </c>
      <c r="J10484">
        <v>186</v>
      </c>
      <c r="K10484">
        <v>590</v>
      </c>
      <c r="L10484">
        <v>5</v>
      </c>
      <c r="M10484">
        <v>14455</v>
      </c>
      <c r="N10484">
        <v>16256.243</v>
      </c>
      <c r="O10484">
        <v>3251.2489999999998</v>
      </c>
      <c r="P10484">
        <v>118</v>
      </c>
      <c r="Q10484">
        <v>24.5</v>
      </c>
      <c r="R10484">
        <v>-1801.2429999999999</v>
      </c>
      <c r="S10484">
        <v>2020</v>
      </c>
      <c r="T10484">
        <v>4</v>
      </c>
      <c r="U10484">
        <v>17</v>
      </c>
    </row>
    <row r="10485" spans="1:21" x14ac:dyDescent="0.3">
      <c r="A10485" s="5" t="s">
        <v>168</v>
      </c>
      <c r="B10485" s="5" t="s">
        <v>206</v>
      </c>
      <c r="C10485" s="5" t="s">
        <v>109</v>
      </c>
      <c r="D10485" s="5" t="s">
        <v>510</v>
      </c>
      <c r="E10485" s="5" t="s">
        <v>172</v>
      </c>
      <c r="F10485" s="6">
        <v>43943</v>
      </c>
      <c r="G10485" s="5" t="s">
        <v>148</v>
      </c>
      <c r="H10485" s="5" t="s">
        <v>190</v>
      </c>
      <c r="I10485">
        <v>43757</v>
      </c>
      <c r="J10485">
        <v>186</v>
      </c>
      <c r="K10485">
        <v>272</v>
      </c>
      <c r="L10485">
        <v>2</v>
      </c>
      <c r="M10485">
        <v>6664</v>
      </c>
      <c r="N10485">
        <v>6502.4970000000003</v>
      </c>
      <c r="O10485">
        <v>3251.2489999999998</v>
      </c>
      <c r="P10485">
        <v>136</v>
      </c>
      <c r="Q10485">
        <v>24.5</v>
      </c>
      <c r="R10485">
        <v>161.50299999999999</v>
      </c>
      <c r="S10485">
        <v>2020</v>
      </c>
      <c r="T10485">
        <v>4</v>
      </c>
      <c r="U10485">
        <v>17</v>
      </c>
    </row>
    <row r="10486" spans="1:21" x14ac:dyDescent="0.3">
      <c r="A10486" s="5" t="s">
        <v>168</v>
      </c>
      <c r="B10486" s="5" t="s">
        <v>206</v>
      </c>
      <c r="C10486" s="5" t="s">
        <v>109</v>
      </c>
      <c r="D10486" s="5" t="s">
        <v>510</v>
      </c>
      <c r="E10486" s="5" t="s">
        <v>172</v>
      </c>
      <c r="F10486" s="6">
        <v>43943</v>
      </c>
      <c r="G10486" s="5" t="s">
        <v>148</v>
      </c>
      <c r="H10486" s="5" t="s">
        <v>187</v>
      </c>
      <c r="I10486">
        <v>43757</v>
      </c>
      <c r="J10486">
        <v>186</v>
      </c>
      <c r="K10486">
        <v>368</v>
      </c>
      <c r="L10486">
        <v>3</v>
      </c>
      <c r="M10486">
        <v>9016</v>
      </c>
      <c r="N10486">
        <v>9753.7459999999992</v>
      </c>
      <c r="O10486">
        <v>3251.2489999999998</v>
      </c>
      <c r="P10486">
        <v>122.66666666666667</v>
      </c>
      <c r="Q10486">
        <v>24.5</v>
      </c>
      <c r="R10486">
        <v>-737.74599999999998</v>
      </c>
      <c r="S10486">
        <v>2020</v>
      </c>
      <c r="T10486">
        <v>4</v>
      </c>
      <c r="U10486">
        <v>17</v>
      </c>
    </row>
    <row r="10487" spans="1:21" x14ac:dyDescent="0.3">
      <c r="A10487" s="5" t="s">
        <v>168</v>
      </c>
      <c r="B10487" s="5" t="s">
        <v>206</v>
      </c>
      <c r="C10487" s="5" t="s">
        <v>109</v>
      </c>
      <c r="D10487" s="5" t="s">
        <v>510</v>
      </c>
      <c r="E10487" s="5" t="s">
        <v>172</v>
      </c>
      <c r="F10487" s="6">
        <v>43943</v>
      </c>
      <c r="G10487" s="5" t="s">
        <v>148</v>
      </c>
      <c r="H10487" s="5" t="s">
        <v>231</v>
      </c>
      <c r="I10487">
        <v>43757</v>
      </c>
      <c r="J10487">
        <v>186</v>
      </c>
      <c r="K10487">
        <v>138</v>
      </c>
      <c r="L10487">
        <v>1</v>
      </c>
      <c r="M10487">
        <v>3381</v>
      </c>
      <c r="N10487">
        <v>3251.2489999999998</v>
      </c>
      <c r="O10487">
        <v>3251.2489999999998</v>
      </c>
      <c r="P10487">
        <v>138</v>
      </c>
      <c r="Q10487">
        <v>24.5</v>
      </c>
      <c r="R10487">
        <v>129.751</v>
      </c>
      <c r="S10487">
        <v>2020</v>
      </c>
      <c r="T10487">
        <v>4</v>
      </c>
      <c r="U10487">
        <v>17</v>
      </c>
    </row>
    <row r="10488" spans="1:21" x14ac:dyDescent="0.3">
      <c r="A10488" s="5" t="s">
        <v>168</v>
      </c>
      <c r="B10488" s="5" t="s">
        <v>206</v>
      </c>
      <c r="C10488" s="5" t="s">
        <v>109</v>
      </c>
      <c r="D10488" s="5" t="s">
        <v>510</v>
      </c>
      <c r="E10488" s="5" t="s">
        <v>172</v>
      </c>
      <c r="F10488" s="6">
        <v>43943</v>
      </c>
      <c r="G10488" s="5" t="s">
        <v>148</v>
      </c>
      <c r="H10488" s="5" t="s">
        <v>184</v>
      </c>
      <c r="I10488">
        <v>43757</v>
      </c>
      <c r="J10488">
        <v>186</v>
      </c>
      <c r="K10488">
        <v>2076</v>
      </c>
      <c r="L10488">
        <v>16</v>
      </c>
      <c r="M10488">
        <v>48786</v>
      </c>
      <c r="N10488">
        <v>52019.978000000003</v>
      </c>
      <c r="O10488">
        <v>3251.2489999999998</v>
      </c>
      <c r="P10488">
        <v>129.75</v>
      </c>
      <c r="Q10488">
        <v>23.5</v>
      </c>
      <c r="R10488">
        <v>-3233.9780000000001</v>
      </c>
      <c r="S10488">
        <v>2020</v>
      </c>
      <c r="T10488">
        <v>4</v>
      </c>
      <c r="U10488">
        <v>17</v>
      </c>
    </row>
    <row r="10489" spans="1:21" x14ac:dyDescent="0.3">
      <c r="A10489" s="5" t="s">
        <v>168</v>
      </c>
      <c r="B10489" s="5" t="s">
        <v>206</v>
      </c>
      <c r="C10489" s="5" t="s">
        <v>109</v>
      </c>
      <c r="D10489" s="5" t="s">
        <v>510</v>
      </c>
      <c r="E10489" s="5" t="s">
        <v>172</v>
      </c>
      <c r="F10489" s="6">
        <v>43943</v>
      </c>
      <c r="G10489" s="5" t="s">
        <v>148</v>
      </c>
      <c r="H10489" s="5" t="s">
        <v>183</v>
      </c>
      <c r="I10489">
        <v>43757</v>
      </c>
      <c r="J10489">
        <v>186</v>
      </c>
      <c r="K10489">
        <v>276</v>
      </c>
      <c r="L10489">
        <v>2</v>
      </c>
      <c r="M10489">
        <v>6762</v>
      </c>
      <c r="N10489">
        <v>6502.4970000000003</v>
      </c>
      <c r="O10489">
        <v>3251.2489999999998</v>
      </c>
      <c r="P10489">
        <v>138</v>
      </c>
      <c r="Q10489">
        <v>24.5</v>
      </c>
      <c r="R10489">
        <v>259.50299999999999</v>
      </c>
      <c r="S10489">
        <v>2020</v>
      </c>
      <c r="T10489">
        <v>4</v>
      </c>
      <c r="U10489">
        <v>17</v>
      </c>
    </row>
    <row r="10490" spans="1:21" x14ac:dyDescent="0.3">
      <c r="A10490" s="5" t="s">
        <v>168</v>
      </c>
      <c r="B10490" s="5" t="s">
        <v>206</v>
      </c>
      <c r="C10490" s="5" t="s">
        <v>109</v>
      </c>
      <c r="D10490" s="5" t="s">
        <v>510</v>
      </c>
      <c r="E10490" s="5" t="s">
        <v>172</v>
      </c>
      <c r="F10490" s="6">
        <v>43943</v>
      </c>
      <c r="G10490" s="5" t="s">
        <v>148</v>
      </c>
      <c r="H10490" s="5" t="s">
        <v>181</v>
      </c>
      <c r="I10490">
        <v>43757</v>
      </c>
      <c r="J10490">
        <v>186</v>
      </c>
      <c r="K10490">
        <v>1</v>
      </c>
      <c r="L10490">
        <v>1</v>
      </c>
      <c r="M10490">
        <v>3185</v>
      </c>
      <c r="N10490">
        <v>3251.2489999999998</v>
      </c>
      <c r="O10490">
        <v>3251.2489999999998</v>
      </c>
      <c r="P10490">
        <v>1</v>
      </c>
      <c r="Q10490">
        <v>3185</v>
      </c>
      <c r="R10490">
        <v>-66.248999999999995</v>
      </c>
      <c r="S10490">
        <v>2020</v>
      </c>
      <c r="T10490">
        <v>4</v>
      </c>
      <c r="U10490">
        <v>17</v>
      </c>
    </row>
    <row r="10491" spans="1:21" x14ac:dyDescent="0.3">
      <c r="A10491" s="5" t="s">
        <v>168</v>
      </c>
      <c r="B10491" s="5" t="s">
        <v>206</v>
      </c>
      <c r="C10491" s="5" t="s">
        <v>109</v>
      </c>
      <c r="D10491" s="5" t="s">
        <v>510</v>
      </c>
      <c r="E10491" s="5" t="s">
        <v>172</v>
      </c>
      <c r="F10491" s="6">
        <v>43943</v>
      </c>
      <c r="G10491" s="5" t="s">
        <v>148</v>
      </c>
      <c r="H10491" s="5" t="s">
        <v>217</v>
      </c>
      <c r="I10491">
        <v>43757</v>
      </c>
      <c r="J10491">
        <v>186</v>
      </c>
      <c r="K10491">
        <v>1290</v>
      </c>
      <c r="L10491">
        <v>10</v>
      </c>
      <c r="M10491">
        <v>31605</v>
      </c>
      <c r="N10491">
        <v>32512.486000000001</v>
      </c>
      <c r="O10491">
        <v>3251.2489999999998</v>
      </c>
      <c r="P10491">
        <v>129</v>
      </c>
      <c r="Q10491">
        <v>24.5</v>
      </c>
      <c r="R10491">
        <v>-907.48599999999999</v>
      </c>
      <c r="S10491">
        <v>2020</v>
      </c>
      <c r="T10491">
        <v>4</v>
      </c>
      <c r="U10491">
        <v>17</v>
      </c>
    </row>
    <row r="10492" spans="1:21" x14ac:dyDescent="0.3">
      <c r="A10492" s="5" t="s">
        <v>168</v>
      </c>
      <c r="B10492" s="5" t="s">
        <v>206</v>
      </c>
      <c r="C10492" s="5" t="s">
        <v>109</v>
      </c>
      <c r="D10492" s="5" t="s">
        <v>510</v>
      </c>
      <c r="E10492" s="5" t="s">
        <v>172</v>
      </c>
      <c r="F10492" s="6">
        <v>43943</v>
      </c>
      <c r="G10492" s="5" t="s">
        <v>148</v>
      </c>
      <c r="H10492" s="5" t="s">
        <v>222</v>
      </c>
      <c r="I10492">
        <v>43757</v>
      </c>
      <c r="J10492">
        <v>186</v>
      </c>
      <c r="K10492">
        <v>132</v>
      </c>
      <c r="L10492">
        <v>1</v>
      </c>
      <c r="M10492">
        <v>3234</v>
      </c>
      <c r="N10492">
        <v>3251.2489999999998</v>
      </c>
      <c r="O10492">
        <v>3251.2489999999998</v>
      </c>
      <c r="P10492">
        <v>132</v>
      </c>
      <c r="Q10492">
        <v>24.5</v>
      </c>
      <c r="R10492">
        <v>-17.248999999999999</v>
      </c>
      <c r="S10492">
        <v>2020</v>
      </c>
      <c r="T10492">
        <v>4</v>
      </c>
      <c r="U10492">
        <v>17</v>
      </c>
    </row>
    <row r="10493" spans="1:21" x14ac:dyDescent="0.3">
      <c r="A10493" s="5" t="s">
        <v>168</v>
      </c>
      <c r="B10493" s="5" t="s">
        <v>206</v>
      </c>
      <c r="C10493" s="5" t="s">
        <v>109</v>
      </c>
      <c r="D10493" s="5" t="s">
        <v>510</v>
      </c>
      <c r="E10493" s="5" t="s">
        <v>172</v>
      </c>
      <c r="F10493" s="6">
        <v>43943</v>
      </c>
      <c r="G10493" s="5" t="s">
        <v>148</v>
      </c>
      <c r="H10493" s="5" t="s">
        <v>216</v>
      </c>
      <c r="I10493">
        <v>43757</v>
      </c>
      <c r="J10493">
        <v>186</v>
      </c>
      <c r="K10493">
        <v>115</v>
      </c>
      <c r="L10493">
        <v>1</v>
      </c>
      <c r="M10493">
        <v>2817.5</v>
      </c>
      <c r="N10493">
        <v>3251.2489999999998</v>
      </c>
      <c r="O10493">
        <v>3251.2489999999998</v>
      </c>
      <c r="P10493">
        <v>115</v>
      </c>
      <c r="Q10493">
        <v>24.5</v>
      </c>
      <c r="R10493">
        <v>-433.74900000000002</v>
      </c>
      <c r="S10493">
        <v>2020</v>
      </c>
      <c r="T10493">
        <v>4</v>
      </c>
      <c r="U10493">
        <v>17</v>
      </c>
    </row>
    <row r="10494" spans="1:21" x14ac:dyDescent="0.3">
      <c r="A10494" s="5" t="s">
        <v>168</v>
      </c>
      <c r="B10494" s="5" t="s">
        <v>206</v>
      </c>
      <c r="C10494" s="5" t="s">
        <v>109</v>
      </c>
      <c r="D10494" s="5" t="s">
        <v>510</v>
      </c>
      <c r="E10494" s="5" t="s">
        <v>172</v>
      </c>
      <c r="F10494" s="6">
        <v>43943</v>
      </c>
      <c r="G10494" s="5" t="s">
        <v>148</v>
      </c>
      <c r="H10494" s="5" t="s">
        <v>205</v>
      </c>
      <c r="I10494">
        <v>43757</v>
      </c>
      <c r="J10494">
        <v>186</v>
      </c>
      <c r="K10494">
        <v>309</v>
      </c>
      <c r="L10494">
        <v>2</v>
      </c>
      <c r="M10494">
        <v>7570.5</v>
      </c>
      <c r="N10494">
        <v>6502.4970000000003</v>
      </c>
      <c r="O10494">
        <v>3251.2489999999998</v>
      </c>
      <c r="P10494">
        <v>154.5</v>
      </c>
      <c r="Q10494">
        <v>24.5</v>
      </c>
      <c r="R10494">
        <v>1068.0029999999999</v>
      </c>
      <c r="S10494">
        <v>2020</v>
      </c>
      <c r="T10494">
        <v>4</v>
      </c>
      <c r="U10494">
        <v>17</v>
      </c>
    </row>
    <row r="10495" spans="1:21" x14ac:dyDescent="0.3">
      <c r="A10495" s="5" t="s">
        <v>168</v>
      </c>
      <c r="B10495" s="5" t="s">
        <v>206</v>
      </c>
      <c r="C10495" s="5" t="s">
        <v>109</v>
      </c>
      <c r="D10495" s="5" t="s">
        <v>510</v>
      </c>
      <c r="E10495" s="5" t="s">
        <v>172</v>
      </c>
      <c r="F10495" s="6">
        <v>43943</v>
      </c>
      <c r="G10495" s="5" t="s">
        <v>148</v>
      </c>
      <c r="H10495" s="5" t="s">
        <v>230</v>
      </c>
      <c r="I10495">
        <v>43757</v>
      </c>
      <c r="J10495">
        <v>186</v>
      </c>
      <c r="K10495">
        <v>1760</v>
      </c>
      <c r="L10495">
        <v>12</v>
      </c>
      <c r="M10495">
        <v>41360</v>
      </c>
      <c r="N10495">
        <v>39014.983</v>
      </c>
      <c r="O10495">
        <v>3251.2489999999998</v>
      </c>
      <c r="P10495">
        <v>146.66666666666666</v>
      </c>
      <c r="Q10495">
        <v>23.5</v>
      </c>
      <c r="R10495">
        <v>2345.0169999999998</v>
      </c>
      <c r="S10495">
        <v>2020</v>
      </c>
      <c r="T10495">
        <v>4</v>
      </c>
      <c r="U10495">
        <v>17</v>
      </c>
    </row>
    <row r="10496" spans="1:21" x14ac:dyDescent="0.3">
      <c r="A10496" s="5" t="s">
        <v>168</v>
      </c>
      <c r="B10496" s="5" t="s">
        <v>206</v>
      </c>
      <c r="C10496" s="5" t="s">
        <v>109</v>
      </c>
      <c r="D10496" s="5" t="s">
        <v>510</v>
      </c>
      <c r="E10496" s="5" t="s">
        <v>172</v>
      </c>
      <c r="F10496" s="6">
        <v>43943</v>
      </c>
      <c r="G10496" s="5" t="s">
        <v>148</v>
      </c>
      <c r="H10496" s="5" t="s">
        <v>204</v>
      </c>
      <c r="I10496">
        <v>43757</v>
      </c>
      <c r="J10496">
        <v>186</v>
      </c>
      <c r="K10496">
        <v>224</v>
      </c>
      <c r="L10496">
        <v>2</v>
      </c>
      <c r="M10496">
        <v>5488</v>
      </c>
      <c r="N10496">
        <v>6502.4970000000003</v>
      </c>
      <c r="O10496">
        <v>3251.2489999999998</v>
      </c>
      <c r="P10496">
        <v>112</v>
      </c>
      <c r="Q10496">
        <v>24.5</v>
      </c>
      <c r="R10496">
        <v>-1014.497</v>
      </c>
      <c r="S10496">
        <v>2020</v>
      </c>
      <c r="T10496">
        <v>4</v>
      </c>
      <c r="U10496">
        <v>17</v>
      </c>
    </row>
    <row r="10497" spans="1:21" x14ac:dyDescent="0.3">
      <c r="A10497" s="5" t="s">
        <v>168</v>
      </c>
      <c r="B10497" s="5" t="s">
        <v>169</v>
      </c>
      <c r="C10497" s="5" t="s">
        <v>170</v>
      </c>
      <c r="D10497" s="5" t="s">
        <v>489</v>
      </c>
      <c r="E10497" s="5" t="s">
        <v>227</v>
      </c>
      <c r="F10497" s="6">
        <v>43944</v>
      </c>
      <c r="G10497" s="5" t="s">
        <v>148</v>
      </c>
      <c r="H10497" s="5" t="s">
        <v>469</v>
      </c>
      <c r="I10497">
        <v>43715</v>
      </c>
      <c r="J10497">
        <v>229</v>
      </c>
      <c r="K10497">
        <v>-6285</v>
      </c>
      <c r="L10497">
        <v>-16</v>
      </c>
      <c r="M10497">
        <v>-48268.800000000003</v>
      </c>
      <c r="N10497">
        <v>-49210.142</v>
      </c>
      <c r="O10497">
        <v>-3075.634</v>
      </c>
      <c r="P10497">
        <v>392.8125</v>
      </c>
      <c r="Q10497">
        <v>7.68</v>
      </c>
      <c r="R10497">
        <v>941.34199999999998</v>
      </c>
      <c r="S10497">
        <v>2020</v>
      </c>
      <c r="T10497">
        <v>4</v>
      </c>
      <c r="U10497">
        <v>17</v>
      </c>
    </row>
    <row r="10498" spans="1:21" x14ac:dyDescent="0.3">
      <c r="A10498" s="5" t="s">
        <v>168</v>
      </c>
      <c r="B10498" s="5" t="s">
        <v>169</v>
      </c>
      <c r="C10498" s="5" t="s">
        <v>170</v>
      </c>
      <c r="D10498" s="5" t="s">
        <v>531</v>
      </c>
      <c r="E10498" s="5" t="s">
        <v>227</v>
      </c>
      <c r="F10498" s="6">
        <v>43944</v>
      </c>
      <c r="G10498" s="5" t="s">
        <v>148</v>
      </c>
      <c r="H10498" s="5" t="s">
        <v>469</v>
      </c>
      <c r="I10498">
        <v>43725</v>
      </c>
      <c r="J10498">
        <v>219</v>
      </c>
      <c r="K10498">
        <v>-6285</v>
      </c>
      <c r="L10498">
        <v>-22</v>
      </c>
      <c r="M10498">
        <v>-66369.600000000006</v>
      </c>
      <c r="N10498">
        <v>-54170.156999999999</v>
      </c>
      <c r="O10498">
        <v>-2462.2800000000002</v>
      </c>
      <c r="P10498">
        <v>285.68181818181819</v>
      </c>
      <c r="Q10498">
        <v>10.56</v>
      </c>
      <c r="R10498">
        <v>-12199.442999999999</v>
      </c>
      <c r="S10498">
        <v>2020</v>
      </c>
      <c r="T10498">
        <v>4</v>
      </c>
      <c r="U10498">
        <v>17</v>
      </c>
    </row>
    <row r="10499" spans="1:21" x14ac:dyDescent="0.3">
      <c r="A10499" s="5" t="s">
        <v>168</v>
      </c>
      <c r="B10499" s="5" t="s">
        <v>169</v>
      </c>
      <c r="C10499" s="5" t="s">
        <v>170</v>
      </c>
      <c r="D10499" s="5" t="s">
        <v>527</v>
      </c>
      <c r="E10499" s="5" t="s">
        <v>227</v>
      </c>
      <c r="F10499" s="6">
        <v>43944</v>
      </c>
      <c r="G10499" s="5" t="s">
        <v>148</v>
      </c>
      <c r="H10499" s="5" t="s">
        <v>469</v>
      </c>
      <c r="I10499">
        <v>43745</v>
      </c>
      <c r="J10499">
        <v>199</v>
      </c>
      <c r="K10499">
        <v>-6285</v>
      </c>
      <c r="L10499">
        <v>-12</v>
      </c>
      <c r="M10499">
        <v>-36201.599999999999</v>
      </c>
      <c r="N10499">
        <v>-31265.826000000001</v>
      </c>
      <c r="O10499">
        <v>-2605.4859999999999</v>
      </c>
      <c r="P10499">
        <v>523.75</v>
      </c>
      <c r="Q10499">
        <v>5.76</v>
      </c>
      <c r="R10499">
        <v>-4935.7740000000003</v>
      </c>
      <c r="S10499">
        <v>2020</v>
      </c>
      <c r="T10499">
        <v>4</v>
      </c>
      <c r="U10499">
        <v>17</v>
      </c>
    </row>
    <row r="10500" spans="1:21" x14ac:dyDescent="0.3">
      <c r="A10500" s="5" t="s">
        <v>168</v>
      </c>
      <c r="B10500" s="5" t="s">
        <v>169</v>
      </c>
      <c r="C10500" s="5" t="s">
        <v>170</v>
      </c>
      <c r="D10500" s="5" t="s">
        <v>527</v>
      </c>
      <c r="E10500" s="5" t="s">
        <v>172</v>
      </c>
      <c r="F10500" s="6">
        <v>43944</v>
      </c>
      <c r="G10500" s="5" t="s">
        <v>148</v>
      </c>
      <c r="H10500" s="5" t="s">
        <v>173</v>
      </c>
      <c r="I10500">
        <v>43745</v>
      </c>
      <c r="J10500">
        <v>199</v>
      </c>
      <c r="K10500">
        <v>424.2</v>
      </c>
      <c r="L10500">
        <v>3</v>
      </c>
      <c r="M10500">
        <v>10180.799999999999</v>
      </c>
      <c r="N10500">
        <v>10421.941999999999</v>
      </c>
      <c r="O10500">
        <v>3473.9810000000002</v>
      </c>
      <c r="P10500">
        <v>141.4</v>
      </c>
      <c r="Q10500">
        <v>24</v>
      </c>
      <c r="R10500">
        <v>-241.142</v>
      </c>
      <c r="S10500">
        <v>2020</v>
      </c>
      <c r="T10500">
        <v>4</v>
      </c>
      <c r="U10500">
        <v>17</v>
      </c>
    </row>
    <row r="10501" spans="1:21" x14ac:dyDescent="0.3">
      <c r="A10501" s="5" t="s">
        <v>168</v>
      </c>
      <c r="B10501" s="5" t="s">
        <v>169</v>
      </c>
      <c r="C10501" s="5" t="s">
        <v>170</v>
      </c>
      <c r="D10501" s="5" t="s">
        <v>544</v>
      </c>
      <c r="E10501" s="5" t="s">
        <v>172</v>
      </c>
      <c r="F10501" s="6">
        <v>43944</v>
      </c>
      <c r="G10501" s="5" t="s">
        <v>148</v>
      </c>
      <c r="H10501" s="5" t="s">
        <v>469</v>
      </c>
      <c r="I10501">
        <v>43758</v>
      </c>
      <c r="J10501">
        <v>186</v>
      </c>
      <c r="K10501">
        <v>6285</v>
      </c>
      <c r="L10501">
        <v>24</v>
      </c>
      <c r="M10501">
        <v>72403.199999999997</v>
      </c>
      <c r="N10501">
        <v>82388.176999999996</v>
      </c>
      <c r="O10501">
        <v>3432.8409999999999</v>
      </c>
      <c r="P10501">
        <v>261.875</v>
      </c>
      <c r="Q10501">
        <v>11.52</v>
      </c>
      <c r="R10501">
        <v>-9984.9770000000008</v>
      </c>
      <c r="S10501">
        <v>2020</v>
      </c>
      <c r="T10501">
        <v>4</v>
      </c>
      <c r="U10501">
        <v>17</v>
      </c>
    </row>
    <row r="10502" spans="1:21" x14ac:dyDescent="0.3">
      <c r="A10502" s="5" t="s">
        <v>168</v>
      </c>
      <c r="B10502" s="5" t="s">
        <v>169</v>
      </c>
      <c r="C10502" s="5" t="s">
        <v>170</v>
      </c>
      <c r="D10502" s="5" t="s">
        <v>547</v>
      </c>
      <c r="E10502" s="5" t="s">
        <v>172</v>
      </c>
      <c r="F10502" s="6">
        <v>43944</v>
      </c>
      <c r="G10502" s="5" t="s">
        <v>148</v>
      </c>
      <c r="H10502" s="5" t="s">
        <v>469</v>
      </c>
      <c r="I10502">
        <v>43765</v>
      </c>
      <c r="J10502">
        <v>179</v>
      </c>
      <c r="K10502">
        <v>6285</v>
      </c>
      <c r="L10502">
        <v>11</v>
      </c>
      <c r="M10502">
        <v>33184.800000000003</v>
      </c>
      <c r="N10502">
        <v>39393.311000000002</v>
      </c>
      <c r="O10502">
        <v>3581.21</v>
      </c>
      <c r="P10502">
        <v>571.36363636363637</v>
      </c>
      <c r="Q10502">
        <v>5.28</v>
      </c>
      <c r="R10502">
        <v>-6208.5110000000004</v>
      </c>
      <c r="S10502">
        <v>2020</v>
      </c>
      <c r="T10502">
        <v>4</v>
      </c>
      <c r="U10502">
        <v>17</v>
      </c>
    </row>
    <row r="10503" spans="1:21" x14ac:dyDescent="0.3">
      <c r="A10503" s="5" t="s">
        <v>168</v>
      </c>
      <c r="B10503" s="5" t="s">
        <v>169</v>
      </c>
      <c r="C10503" s="5" t="s">
        <v>170</v>
      </c>
      <c r="D10503" s="5" t="s">
        <v>548</v>
      </c>
      <c r="E10503" s="5" t="s">
        <v>172</v>
      </c>
      <c r="F10503" s="6">
        <v>43944</v>
      </c>
      <c r="G10503" s="5" t="s">
        <v>148</v>
      </c>
      <c r="H10503" s="5" t="s">
        <v>469</v>
      </c>
      <c r="I10503">
        <v>43773</v>
      </c>
      <c r="J10503">
        <v>171</v>
      </c>
      <c r="K10503">
        <v>6285</v>
      </c>
      <c r="L10503">
        <v>15</v>
      </c>
      <c r="M10503">
        <v>45252</v>
      </c>
      <c r="N10503">
        <v>33714.146000000001</v>
      </c>
      <c r="O10503">
        <v>2247.61</v>
      </c>
      <c r="P10503">
        <v>419</v>
      </c>
      <c r="Q10503">
        <v>7.2</v>
      </c>
      <c r="R10503">
        <v>11537.853999999999</v>
      </c>
      <c r="S10503">
        <v>2020</v>
      </c>
      <c r="T10503">
        <v>4</v>
      </c>
      <c r="U10503">
        <v>17</v>
      </c>
    </row>
    <row r="10504" spans="1:21" x14ac:dyDescent="0.3">
      <c r="A10504" s="5" t="s">
        <v>168</v>
      </c>
      <c r="B10504" s="5" t="s">
        <v>206</v>
      </c>
      <c r="C10504" s="5" t="s">
        <v>109</v>
      </c>
      <c r="D10504" s="5" t="s">
        <v>510</v>
      </c>
      <c r="E10504" s="5" t="s">
        <v>172</v>
      </c>
      <c r="F10504" s="6">
        <v>43944</v>
      </c>
      <c r="G10504" s="5" t="s">
        <v>148</v>
      </c>
      <c r="H10504" s="5" t="s">
        <v>215</v>
      </c>
      <c r="I10504">
        <v>43757</v>
      </c>
      <c r="J10504">
        <v>187</v>
      </c>
      <c r="K10504">
        <v>436</v>
      </c>
      <c r="L10504">
        <v>4</v>
      </c>
      <c r="M10504">
        <v>10464</v>
      </c>
      <c r="N10504">
        <v>13004.994000000001</v>
      </c>
      <c r="O10504">
        <v>3251.2489999999998</v>
      </c>
      <c r="P10504">
        <v>109</v>
      </c>
      <c r="Q10504">
        <v>24</v>
      </c>
      <c r="R10504">
        <v>-2540.9940000000001</v>
      </c>
      <c r="S10504">
        <v>2020</v>
      </c>
      <c r="T10504">
        <v>4</v>
      </c>
      <c r="U10504">
        <v>17</v>
      </c>
    </row>
    <row r="10505" spans="1:21" x14ac:dyDescent="0.3">
      <c r="A10505" s="5" t="s">
        <v>168</v>
      </c>
      <c r="B10505" s="5" t="s">
        <v>206</v>
      </c>
      <c r="C10505" s="5" t="s">
        <v>109</v>
      </c>
      <c r="D10505" s="5" t="s">
        <v>510</v>
      </c>
      <c r="E10505" s="5" t="s">
        <v>172</v>
      </c>
      <c r="F10505" s="6">
        <v>43944</v>
      </c>
      <c r="G10505" s="5" t="s">
        <v>148</v>
      </c>
      <c r="H10505" s="5" t="s">
        <v>200</v>
      </c>
      <c r="I10505">
        <v>43757</v>
      </c>
      <c r="J10505">
        <v>187</v>
      </c>
      <c r="K10505">
        <v>506</v>
      </c>
      <c r="L10505">
        <v>4</v>
      </c>
      <c r="M10505">
        <v>12144</v>
      </c>
      <c r="N10505">
        <v>13004.994000000001</v>
      </c>
      <c r="O10505">
        <v>3251.2489999999998</v>
      </c>
      <c r="P10505">
        <v>126.5</v>
      </c>
      <c r="Q10505">
        <v>24</v>
      </c>
      <c r="R10505">
        <v>-860.99400000000003</v>
      </c>
      <c r="S10505">
        <v>2020</v>
      </c>
      <c r="T10505">
        <v>4</v>
      </c>
      <c r="U10505">
        <v>17</v>
      </c>
    </row>
    <row r="10506" spans="1:21" x14ac:dyDescent="0.3">
      <c r="A10506" s="5" t="s">
        <v>168</v>
      </c>
      <c r="B10506" s="5" t="s">
        <v>206</v>
      </c>
      <c r="C10506" s="5" t="s">
        <v>109</v>
      </c>
      <c r="D10506" s="5" t="s">
        <v>510</v>
      </c>
      <c r="E10506" s="5" t="s">
        <v>172</v>
      </c>
      <c r="F10506" s="6">
        <v>43944</v>
      </c>
      <c r="G10506" s="5" t="s">
        <v>148</v>
      </c>
      <c r="H10506" s="5" t="s">
        <v>199</v>
      </c>
      <c r="I10506">
        <v>43757</v>
      </c>
      <c r="J10506">
        <v>187</v>
      </c>
      <c r="K10506">
        <v>849</v>
      </c>
      <c r="L10506">
        <v>6</v>
      </c>
      <c r="M10506">
        <v>20376</v>
      </c>
      <c r="N10506">
        <v>19507.491999999998</v>
      </c>
      <c r="O10506">
        <v>3251.2489999999998</v>
      </c>
      <c r="P10506">
        <v>141.5</v>
      </c>
      <c r="Q10506">
        <v>24</v>
      </c>
      <c r="R10506">
        <v>868.50800000000004</v>
      </c>
      <c r="S10506">
        <v>2020</v>
      </c>
      <c r="T10506">
        <v>4</v>
      </c>
      <c r="U10506">
        <v>17</v>
      </c>
    </row>
    <row r="10507" spans="1:21" x14ac:dyDescent="0.3">
      <c r="A10507" s="5" t="s">
        <v>168</v>
      </c>
      <c r="B10507" s="5" t="s">
        <v>206</v>
      </c>
      <c r="C10507" s="5" t="s">
        <v>109</v>
      </c>
      <c r="D10507" s="5" t="s">
        <v>510</v>
      </c>
      <c r="E10507" s="5" t="s">
        <v>172</v>
      </c>
      <c r="F10507" s="6">
        <v>43944</v>
      </c>
      <c r="G10507" s="5" t="s">
        <v>148</v>
      </c>
      <c r="H10507" s="5" t="s">
        <v>197</v>
      </c>
      <c r="I10507">
        <v>43757</v>
      </c>
      <c r="J10507">
        <v>187</v>
      </c>
      <c r="K10507">
        <v>393.4</v>
      </c>
      <c r="L10507">
        <v>3</v>
      </c>
      <c r="M10507">
        <v>9441.6</v>
      </c>
      <c r="N10507">
        <v>9753.7459999999992</v>
      </c>
      <c r="O10507">
        <v>3251.2489999999998</v>
      </c>
      <c r="P10507">
        <v>131.13333333333333</v>
      </c>
      <c r="Q10507">
        <v>24</v>
      </c>
      <c r="R10507">
        <v>-312.14600000000002</v>
      </c>
      <c r="S10507">
        <v>2020</v>
      </c>
      <c r="T10507">
        <v>4</v>
      </c>
      <c r="U10507">
        <v>17</v>
      </c>
    </row>
    <row r="10508" spans="1:21" x14ac:dyDescent="0.3">
      <c r="A10508" s="5" t="s">
        <v>168</v>
      </c>
      <c r="B10508" s="5" t="s">
        <v>206</v>
      </c>
      <c r="C10508" s="5" t="s">
        <v>109</v>
      </c>
      <c r="D10508" s="5" t="s">
        <v>510</v>
      </c>
      <c r="E10508" s="5" t="s">
        <v>172</v>
      </c>
      <c r="F10508" s="6">
        <v>43944</v>
      </c>
      <c r="G10508" s="5" t="s">
        <v>148</v>
      </c>
      <c r="H10508" s="5" t="s">
        <v>178</v>
      </c>
      <c r="I10508">
        <v>43757</v>
      </c>
      <c r="J10508">
        <v>187</v>
      </c>
      <c r="K10508">
        <v>255</v>
      </c>
      <c r="L10508">
        <v>2</v>
      </c>
      <c r="M10508">
        <v>6120</v>
      </c>
      <c r="N10508">
        <v>6502.4970000000003</v>
      </c>
      <c r="O10508">
        <v>3251.2489999999998</v>
      </c>
      <c r="P10508">
        <v>127.5</v>
      </c>
      <c r="Q10508">
        <v>24</v>
      </c>
      <c r="R10508">
        <v>-382.49700000000001</v>
      </c>
      <c r="S10508">
        <v>2020</v>
      </c>
      <c r="T10508">
        <v>4</v>
      </c>
      <c r="U10508">
        <v>17</v>
      </c>
    </row>
    <row r="10509" spans="1:21" x14ac:dyDescent="0.3">
      <c r="A10509" s="5" t="s">
        <v>168</v>
      </c>
      <c r="B10509" s="5" t="s">
        <v>206</v>
      </c>
      <c r="C10509" s="5" t="s">
        <v>109</v>
      </c>
      <c r="D10509" s="5" t="s">
        <v>510</v>
      </c>
      <c r="E10509" s="5" t="s">
        <v>172</v>
      </c>
      <c r="F10509" s="6">
        <v>43944</v>
      </c>
      <c r="G10509" s="5" t="s">
        <v>148</v>
      </c>
      <c r="H10509" s="5" t="s">
        <v>190</v>
      </c>
      <c r="I10509">
        <v>43757</v>
      </c>
      <c r="J10509">
        <v>187</v>
      </c>
      <c r="K10509">
        <v>131.6</v>
      </c>
      <c r="L10509">
        <v>1</v>
      </c>
      <c r="M10509">
        <v>3158.4</v>
      </c>
      <c r="N10509">
        <v>3251.2489999999998</v>
      </c>
      <c r="O10509">
        <v>3251.2489999999998</v>
      </c>
      <c r="P10509">
        <v>131.6</v>
      </c>
      <c r="Q10509">
        <v>24</v>
      </c>
      <c r="R10509">
        <v>-92.849000000000004</v>
      </c>
      <c r="S10509">
        <v>2020</v>
      </c>
      <c r="T10509">
        <v>4</v>
      </c>
      <c r="U10509">
        <v>17</v>
      </c>
    </row>
    <row r="10510" spans="1:21" x14ac:dyDescent="0.3">
      <c r="A10510" s="5" t="s">
        <v>168</v>
      </c>
      <c r="B10510" s="5" t="s">
        <v>206</v>
      </c>
      <c r="C10510" s="5" t="s">
        <v>109</v>
      </c>
      <c r="D10510" s="5" t="s">
        <v>510</v>
      </c>
      <c r="E10510" s="5" t="s">
        <v>172</v>
      </c>
      <c r="F10510" s="6">
        <v>43944</v>
      </c>
      <c r="G10510" s="5" t="s">
        <v>148</v>
      </c>
      <c r="H10510" s="5" t="s">
        <v>173</v>
      </c>
      <c r="I10510">
        <v>43757</v>
      </c>
      <c r="J10510">
        <v>187</v>
      </c>
      <c r="K10510">
        <v>1146.2</v>
      </c>
      <c r="L10510">
        <v>9</v>
      </c>
      <c r="M10510">
        <v>27508.799999999999</v>
      </c>
      <c r="N10510">
        <v>29261.237000000001</v>
      </c>
      <c r="O10510">
        <v>3251.2489999999998</v>
      </c>
      <c r="P10510">
        <v>127.35555555555555</v>
      </c>
      <c r="Q10510">
        <v>24</v>
      </c>
      <c r="R10510">
        <v>-1752.4369999999999</v>
      </c>
      <c r="S10510">
        <v>2020</v>
      </c>
      <c r="T10510">
        <v>4</v>
      </c>
      <c r="U10510">
        <v>17</v>
      </c>
    </row>
    <row r="10511" spans="1:21" x14ac:dyDescent="0.3">
      <c r="A10511" s="5" t="s">
        <v>168</v>
      </c>
      <c r="B10511" s="5" t="s">
        <v>206</v>
      </c>
      <c r="C10511" s="5" t="s">
        <v>109</v>
      </c>
      <c r="D10511" s="5" t="s">
        <v>510</v>
      </c>
      <c r="E10511" s="5" t="s">
        <v>172</v>
      </c>
      <c r="F10511" s="6">
        <v>43944</v>
      </c>
      <c r="G10511" s="5" t="s">
        <v>148</v>
      </c>
      <c r="H10511" s="5" t="s">
        <v>216</v>
      </c>
      <c r="I10511">
        <v>43757</v>
      </c>
      <c r="J10511">
        <v>187</v>
      </c>
      <c r="K10511">
        <v>126</v>
      </c>
      <c r="L10511">
        <v>1</v>
      </c>
      <c r="M10511">
        <v>3087</v>
      </c>
      <c r="N10511">
        <v>3251.2489999999998</v>
      </c>
      <c r="O10511">
        <v>3251.2489999999998</v>
      </c>
      <c r="P10511">
        <v>126</v>
      </c>
      <c r="Q10511">
        <v>24.5</v>
      </c>
      <c r="R10511">
        <v>-164.249</v>
      </c>
      <c r="S10511">
        <v>2020</v>
      </c>
      <c r="T10511">
        <v>4</v>
      </c>
      <c r="U10511">
        <v>17</v>
      </c>
    </row>
    <row r="10512" spans="1:21" x14ac:dyDescent="0.3">
      <c r="A10512" s="5" t="s">
        <v>168</v>
      </c>
      <c r="B10512" s="5" t="s">
        <v>206</v>
      </c>
      <c r="C10512" s="5" t="s">
        <v>109</v>
      </c>
      <c r="D10512" s="5" t="s">
        <v>510</v>
      </c>
      <c r="E10512" s="5" t="s">
        <v>172</v>
      </c>
      <c r="F10512" s="6">
        <v>43944</v>
      </c>
      <c r="G10512" s="5" t="s">
        <v>148</v>
      </c>
      <c r="H10512" s="5" t="s">
        <v>180</v>
      </c>
      <c r="I10512">
        <v>43757</v>
      </c>
      <c r="J10512">
        <v>187</v>
      </c>
      <c r="K10512">
        <v>206</v>
      </c>
      <c r="L10512">
        <v>2</v>
      </c>
      <c r="M10512">
        <v>5047</v>
      </c>
      <c r="N10512">
        <v>6502.4970000000003</v>
      </c>
      <c r="O10512">
        <v>3251.2489999999998</v>
      </c>
      <c r="P10512">
        <v>103</v>
      </c>
      <c r="Q10512">
        <v>24.5</v>
      </c>
      <c r="R10512">
        <v>-1455.4970000000001</v>
      </c>
      <c r="S10512">
        <v>2020</v>
      </c>
      <c r="T10512">
        <v>4</v>
      </c>
      <c r="U10512">
        <v>17</v>
      </c>
    </row>
    <row r="10513" spans="1:21" x14ac:dyDescent="0.3">
      <c r="A10513" s="5" t="s">
        <v>168</v>
      </c>
      <c r="B10513" s="5" t="s">
        <v>206</v>
      </c>
      <c r="C10513" s="5" t="s">
        <v>109</v>
      </c>
      <c r="D10513" s="5" t="s">
        <v>510</v>
      </c>
      <c r="E10513" s="5" t="s">
        <v>172</v>
      </c>
      <c r="F10513" s="6">
        <v>43944</v>
      </c>
      <c r="G10513" s="5" t="s">
        <v>148</v>
      </c>
      <c r="H10513" s="5" t="s">
        <v>190</v>
      </c>
      <c r="I10513">
        <v>43757</v>
      </c>
      <c r="J10513">
        <v>187</v>
      </c>
      <c r="K10513">
        <v>242</v>
      </c>
      <c r="L10513">
        <v>2</v>
      </c>
      <c r="M10513">
        <v>5929</v>
      </c>
      <c r="N10513">
        <v>6502.4970000000003</v>
      </c>
      <c r="O10513">
        <v>3251.2489999999998</v>
      </c>
      <c r="P10513">
        <v>121</v>
      </c>
      <c r="Q10513">
        <v>24.5</v>
      </c>
      <c r="R10513">
        <v>-573.49699999999996</v>
      </c>
      <c r="S10513">
        <v>2020</v>
      </c>
      <c r="T10513">
        <v>4</v>
      </c>
      <c r="U10513">
        <v>17</v>
      </c>
    </row>
    <row r="10514" spans="1:21" x14ac:dyDescent="0.3">
      <c r="A10514" s="5" t="s">
        <v>168</v>
      </c>
      <c r="B10514" s="5" t="s">
        <v>206</v>
      </c>
      <c r="C10514" s="5" t="s">
        <v>109</v>
      </c>
      <c r="D10514" s="5" t="s">
        <v>510</v>
      </c>
      <c r="E10514" s="5" t="s">
        <v>172</v>
      </c>
      <c r="F10514" s="6">
        <v>43944</v>
      </c>
      <c r="G10514" s="5" t="s">
        <v>148</v>
      </c>
      <c r="H10514" s="5" t="s">
        <v>498</v>
      </c>
      <c r="I10514">
        <v>43757</v>
      </c>
      <c r="J10514">
        <v>187</v>
      </c>
      <c r="K10514">
        <v>342</v>
      </c>
      <c r="L10514">
        <v>3</v>
      </c>
      <c r="M10514">
        <v>8379</v>
      </c>
      <c r="N10514">
        <v>9753.7459999999992</v>
      </c>
      <c r="O10514">
        <v>3251.2489999999998</v>
      </c>
      <c r="P10514">
        <v>114</v>
      </c>
      <c r="Q10514">
        <v>24.5</v>
      </c>
      <c r="R10514">
        <v>-1374.7460000000001</v>
      </c>
      <c r="S10514">
        <v>2020</v>
      </c>
      <c r="T10514">
        <v>4</v>
      </c>
      <c r="U10514">
        <v>17</v>
      </c>
    </row>
    <row r="10515" spans="1:21" x14ac:dyDescent="0.3">
      <c r="A10515" s="5" t="s">
        <v>168</v>
      </c>
      <c r="B10515" s="5" t="s">
        <v>206</v>
      </c>
      <c r="C10515" s="5" t="s">
        <v>109</v>
      </c>
      <c r="D10515" s="5" t="s">
        <v>510</v>
      </c>
      <c r="E10515" s="5" t="s">
        <v>172</v>
      </c>
      <c r="F10515" s="6">
        <v>43944</v>
      </c>
      <c r="G10515" s="5" t="s">
        <v>148</v>
      </c>
      <c r="H10515" s="5" t="s">
        <v>190</v>
      </c>
      <c r="I10515">
        <v>43757</v>
      </c>
      <c r="J10515">
        <v>187</v>
      </c>
      <c r="K10515">
        <v>380</v>
      </c>
      <c r="L10515">
        <v>3</v>
      </c>
      <c r="M10515">
        <v>9310</v>
      </c>
      <c r="N10515">
        <v>9753.7459999999992</v>
      </c>
      <c r="O10515">
        <v>3251.2489999999998</v>
      </c>
      <c r="P10515">
        <v>126.66666666666667</v>
      </c>
      <c r="Q10515">
        <v>24.5</v>
      </c>
      <c r="R10515">
        <v>-443.74599999999998</v>
      </c>
      <c r="S10515">
        <v>2020</v>
      </c>
      <c r="T10515">
        <v>4</v>
      </c>
      <c r="U10515">
        <v>17</v>
      </c>
    </row>
    <row r="10516" spans="1:21" x14ac:dyDescent="0.3">
      <c r="A10516" s="5" t="s">
        <v>168</v>
      </c>
      <c r="B10516" s="5" t="s">
        <v>206</v>
      </c>
      <c r="C10516" s="5" t="s">
        <v>109</v>
      </c>
      <c r="D10516" s="5" t="s">
        <v>510</v>
      </c>
      <c r="E10516" s="5" t="s">
        <v>172</v>
      </c>
      <c r="F10516" s="6">
        <v>43944</v>
      </c>
      <c r="G10516" s="5" t="s">
        <v>148</v>
      </c>
      <c r="H10516" s="5" t="s">
        <v>222</v>
      </c>
      <c r="I10516">
        <v>43757</v>
      </c>
      <c r="J10516">
        <v>187</v>
      </c>
      <c r="K10516">
        <v>562</v>
      </c>
      <c r="L10516">
        <v>4</v>
      </c>
      <c r="M10516">
        <v>13769</v>
      </c>
      <c r="N10516">
        <v>13004.994000000001</v>
      </c>
      <c r="O10516">
        <v>3251.2489999999998</v>
      </c>
      <c r="P10516">
        <v>140.5</v>
      </c>
      <c r="Q10516">
        <v>24.5</v>
      </c>
      <c r="R10516">
        <v>764.00599999999997</v>
      </c>
      <c r="S10516">
        <v>2020</v>
      </c>
      <c r="T10516">
        <v>4</v>
      </c>
      <c r="U10516">
        <v>17</v>
      </c>
    </row>
    <row r="10517" spans="1:21" x14ac:dyDescent="0.3">
      <c r="A10517" s="5" t="s">
        <v>168</v>
      </c>
      <c r="B10517" s="5" t="s">
        <v>206</v>
      </c>
      <c r="C10517" s="5" t="s">
        <v>109</v>
      </c>
      <c r="D10517" s="5" t="s">
        <v>510</v>
      </c>
      <c r="E10517" s="5" t="s">
        <v>172</v>
      </c>
      <c r="F10517" s="6">
        <v>43944</v>
      </c>
      <c r="G10517" s="5" t="s">
        <v>148</v>
      </c>
      <c r="H10517" s="5" t="s">
        <v>183</v>
      </c>
      <c r="I10517">
        <v>43757</v>
      </c>
      <c r="J10517">
        <v>187</v>
      </c>
      <c r="K10517">
        <v>540</v>
      </c>
      <c r="L10517">
        <v>4</v>
      </c>
      <c r="M10517">
        <v>13230</v>
      </c>
      <c r="N10517">
        <v>13004.994000000001</v>
      </c>
      <c r="O10517">
        <v>3251.2489999999998</v>
      </c>
      <c r="P10517">
        <v>135</v>
      </c>
      <c r="Q10517">
        <v>24.5</v>
      </c>
      <c r="R10517">
        <v>225.006</v>
      </c>
      <c r="S10517">
        <v>2020</v>
      </c>
      <c r="T10517">
        <v>4</v>
      </c>
      <c r="U10517">
        <v>17</v>
      </c>
    </row>
    <row r="10518" spans="1:21" x14ac:dyDescent="0.3">
      <c r="A10518" s="5" t="s">
        <v>168</v>
      </c>
      <c r="B10518" s="5" t="s">
        <v>206</v>
      </c>
      <c r="C10518" s="5" t="s">
        <v>109</v>
      </c>
      <c r="D10518" s="5" t="s">
        <v>510</v>
      </c>
      <c r="E10518" s="5" t="s">
        <v>172</v>
      </c>
      <c r="F10518" s="6">
        <v>43944</v>
      </c>
      <c r="G10518" s="5" t="s">
        <v>148</v>
      </c>
      <c r="H10518" s="5" t="s">
        <v>220</v>
      </c>
      <c r="I10518">
        <v>43757</v>
      </c>
      <c r="J10518">
        <v>187</v>
      </c>
      <c r="K10518">
        <v>244</v>
      </c>
      <c r="L10518">
        <v>2</v>
      </c>
      <c r="M10518">
        <v>5978</v>
      </c>
      <c r="N10518">
        <v>6502.4970000000003</v>
      </c>
      <c r="O10518">
        <v>3251.2489999999998</v>
      </c>
      <c r="P10518">
        <v>122</v>
      </c>
      <c r="Q10518">
        <v>24.5</v>
      </c>
      <c r="R10518">
        <v>-524.49699999999996</v>
      </c>
      <c r="S10518">
        <v>2020</v>
      </c>
      <c r="T10518">
        <v>4</v>
      </c>
      <c r="U10518">
        <v>17</v>
      </c>
    </row>
    <row r="10519" spans="1:21" x14ac:dyDescent="0.3">
      <c r="A10519" s="5" t="s">
        <v>168</v>
      </c>
      <c r="B10519" s="5" t="s">
        <v>206</v>
      </c>
      <c r="C10519" s="5" t="s">
        <v>109</v>
      </c>
      <c r="D10519" s="5" t="s">
        <v>510</v>
      </c>
      <c r="E10519" s="5" t="s">
        <v>172</v>
      </c>
      <c r="F10519" s="6">
        <v>43944</v>
      </c>
      <c r="G10519" s="5" t="s">
        <v>148</v>
      </c>
      <c r="H10519" s="5" t="s">
        <v>203</v>
      </c>
      <c r="I10519">
        <v>43757</v>
      </c>
      <c r="J10519">
        <v>187</v>
      </c>
      <c r="K10519">
        <v>356</v>
      </c>
      <c r="L10519">
        <v>3</v>
      </c>
      <c r="M10519">
        <v>8722</v>
      </c>
      <c r="N10519">
        <v>9753.7459999999992</v>
      </c>
      <c r="O10519">
        <v>3251.2489999999998</v>
      </c>
      <c r="P10519">
        <v>118.66666666666667</v>
      </c>
      <c r="Q10519">
        <v>24.5</v>
      </c>
      <c r="R10519">
        <v>-1031.7460000000001</v>
      </c>
      <c r="S10519">
        <v>2020</v>
      </c>
      <c r="T10519">
        <v>4</v>
      </c>
      <c r="U10519">
        <v>17</v>
      </c>
    </row>
    <row r="10520" spans="1:21" x14ac:dyDescent="0.3">
      <c r="A10520" s="5" t="s">
        <v>168</v>
      </c>
      <c r="B10520" s="5" t="s">
        <v>206</v>
      </c>
      <c r="C10520" s="5" t="s">
        <v>109</v>
      </c>
      <c r="D10520" s="5" t="s">
        <v>510</v>
      </c>
      <c r="E10520" s="5" t="s">
        <v>172</v>
      </c>
      <c r="F10520" s="6">
        <v>43944</v>
      </c>
      <c r="G10520" s="5" t="s">
        <v>148</v>
      </c>
      <c r="H10520" s="5" t="s">
        <v>321</v>
      </c>
      <c r="I10520">
        <v>43757</v>
      </c>
      <c r="J10520">
        <v>187</v>
      </c>
      <c r="K10520">
        <v>380</v>
      </c>
      <c r="L10520">
        <v>3</v>
      </c>
      <c r="M10520">
        <v>9120</v>
      </c>
      <c r="N10520">
        <v>9753.7459999999992</v>
      </c>
      <c r="O10520">
        <v>3251.2489999999998</v>
      </c>
      <c r="P10520">
        <v>126.66666666666667</v>
      </c>
      <c r="Q10520">
        <v>24</v>
      </c>
      <c r="R10520">
        <v>-633.74599999999998</v>
      </c>
      <c r="S10520">
        <v>2020</v>
      </c>
      <c r="T10520">
        <v>4</v>
      </c>
      <c r="U10520">
        <v>17</v>
      </c>
    </row>
    <row r="10521" spans="1:21" x14ac:dyDescent="0.3">
      <c r="A10521" s="5" t="s">
        <v>168</v>
      </c>
      <c r="B10521" s="5" t="s">
        <v>206</v>
      </c>
      <c r="C10521" s="5" t="s">
        <v>109</v>
      </c>
      <c r="D10521" s="5" t="s">
        <v>510</v>
      </c>
      <c r="E10521" s="5" t="s">
        <v>172</v>
      </c>
      <c r="F10521" s="6">
        <v>43944</v>
      </c>
      <c r="G10521" s="5" t="s">
        <v>148</v>
      </c>
      <c r="H10521" s="5" t="s">
        <v>187</v>
      </c>
      <c r="I10521">
        <v>43757</v>
      </c>
      <c r="J10521">
        <v>187</v>
      </c>
      <c r="K10521">
        <v>257</v>
      </c>
      <c r="L10521">
        <v>2</v>
      </c>
      <c r="M10521">
        <v>6296.5</v>
      </c>
      <c r="N10521">
        <v>6502.4970000000003</v>
      </c>
      <c r="O10521">
        <v>3251.2489999999998</v>
      </c>
      <c r="P10521">
        <v>128.5</v>
      </c>
      <c r="Q10521">
        <v>24.5</v>
      </c>
      <c r="R10521">
        <v>-205.99700000000001</v>
      </c>
      <c r="S10521">
        <v>2020</v>
      </c>
      <c r="T10521">
        <v>4</v>
      </c>
      <c r="U10521">
        <v>17</v>
      </c>
    </row>
    <row r="10522" spans="1:21" x14ac:dyDescent="0.3">
      <c r="A10522" s="5" t="s">
        <v>168</v>
      </c>
      <c r="B10522" s="5" t="s">
        <v>206</v>
      </c>
      <c r="C10522" s="5" t="s">
        <v>109</v>
      </c>
      <c r="D10522" s="5" t="s">
        <v>510</v>
      </c>
      <c r="E10522" s="5" t="s">
        <v>172</v>
      </c>
      <c r="F10522" s="6">
        <v>43944</v>
      </c>
      <c r="G10522" s="5" t="s">
        <v>148</v>
      </c>
      <c r="H10522" s="5" t="s">
        <v>191</v>
      </c>
      <c r="I10522">
        <v>43757</v>
      </c>
      <c r="J10522">
        <v>187</v>
      </c>
      <c r="K10522">
        <v>614</v>
      </c>
      <c r="L10522">
        <v>5</v>
      </c>
      <c r="M10522">
        <v>15043</v>
      </c>
      <c r="N10522">
        <v>16256.243</v>
      </c>
      <c r="O10522">
        <v>3251.2489999999998</v>
      </c>
      <c r="P10522">
        <v>122.8</v>
      </c>
      <c r="Q10522">
        <v>24.5</v>
      </c>
      <c r="R10522">
        <v>-1213.2429999999999</v>
      </c>
      <c r="S10522">
        <v>2020</v>
      </c>
      <c r="T10522">
        <v>4</v>
      </c>
      <c r="U10522">
        <v>17</v>
      </c>
    </row>
    <row r="10523" spans="1:21" x14ac:dyDescent="0.3">
      <c r="A10523" s="5" t="s">
        <v>168</v>
      </c>
      <c r="B10523" s="5" t="s">
        <v>206</v>
      </c>
      <c r="C10523" s="5" t="s">
        <v>109</v>
      </c>
      <c r="D10523" s="5" t="s">
        <v>510</v>
      </c>
      <c r="E10523" s="5" t="s">
        <v>172</v>
      </c>
      <c r="F10523" s="6">
        <v>43944</v>
      </c>
      <c r="G10523" s="5" t="s">
        <v>148</v>
      </c>
      <c r="H10523" s="5" t="s">
        <v>226</v>
      </c>
      <c r="I10523">
        <v>43757</v>
      </c>
      <c r="J10523">
        <v>187</v>
      </c>
      <c r="K10523">
        <v>373</v>
      </c>
      <c r="L10523">
        <v>3</v>
      </c>
      <c r="M10523">
        <v>9138.5</v>
      </c>
      <c r="N10523">
        <v>9753.7459999999992</v>
      </c>
      <c r="O10523">
        <v>3251.2489999999998</v>
      </c>
      <c r="P10523">
        <v>124.33333333333333</v>
      </c>
      <c r="Q10523">
        <v>24.5</v>
      </c>
      <c r="R10523">
        <v>-615.24599999999998</v>
      </c>
      <c r="S10523">
        <v>2020</v>
      </c>
      <c r="T10523">
        <v>4</v>
      </c>
      <c r="U10523">
        <v>17</v>
      </c>
    </row>
    <row r="10524" spans="1:21" x14ac:dyDescent="0.3">
      <c r="A10524" s="5" t="s">
        <v>168</v>
      </c>
      <c r="B10524" s="5" t="s">
        <v>206</v>
      </c>
      <c r="C10524" s="5" t="s">
        <v>109</v>
      </c>
      <c r="D10524" s="5" t="s">
        <v>510</v>
      </c>
      <c r="E10524" s="5" t="s">
        <v>172</v>
      </c>
      <c r="F10524" s="6">
        <v>43945</v>
      </c>
      <c r="G10524" s="5" t="s">
        <v>148</v>
      </c>
      <c r="H10524" s="5" t="s">
        <v>202</v>
      </c>
      <c r="I10524">
        <v>43757</v>
      </c>
      <c r="J10524">
        <v>188</v>
      </c>
      <c r="K10524">
        <v>1226</v>
      </c>
      <c r="L10524">
        <v>10</v>
      </c>
      <c r="M10524">
        <v>30037</v>
      </c>
      <c r="N10524">
        <v>32512.486000000001</v>
      </c>
      <c r="O10524">
        <v>3251.2489999999998</v>
      </c>
      <c r="P10524">
        <v>122.6</v>
      </c>
      <c r="Q10524">
        <v>24.5</v>
      </c>
      <c r="R10524">
        <v>-2475.4859999999999</v>
      </c>
      <c r="S10524">
        <v>2020</v>
      </c>
      <c r="T10524">
        <v>4</v>
      </c>
      <c r="U10524">
        <v>17</v>
      </c>
    </row>
    <row r="10525" spans="1:21" x14ac:dyDescent="0.3">
      <c r="A10525" s="5" t="s">
        <v>168</v>
      </c>
      <c r="B10525" s="5" t="s">
        <v>206</v>
      </c>
      <c r="C10525" s="5" t="s">
        <v>109</v>
      </c>
      <c r="D10525" s="5" t="s">
        <v>510</v>
      </c>
      <c r="E10525" s="5" t="s">
        <v>172</v>
      </c>
      <c r="F10525" s="6">
        <v>43945</v>
      </c>
      <c r="G10525" s="5" t="s">
        <v>148</v>
      </c>
      <c r="H10525" s="5" t="s">
        <v>185</v>
      </c>
      <c r="I10525">
        <v>43757</v>
      </c>
      <c r="J10525">
        <v>188</v>
      </c>
      <c r="K10525">
        <v>356</v>
      </c>
      <c r="L10525">
        <v>3</v>
      </c>
      <c r="M10525">
        <v>8722</v>
      </c>
      <c r="N10525">
        <v>9753.7459999999992</v>
      </c>
      <c r="O10525">
        <v>3251.2489999999998</v>
      </c>
      <c r="P10525">
        <v>118.66666666666667</v>
      </c>
      <c r="Q10525">
        <v>24.5</v>
      </c>
      <c r="R10525">
        <v>-1031.7460000000001</v>
      </c>
      <c r="S10525">
        <v>2020</v>
      </c>
      <c r="T10525">
        <v>4</v>
      </c>
      <c r="U10525">
        <v>17</v>
      </c>
    </row>
    <row r="10526" spans="1:21" x14ac:dyDescent="0.3">
      <c r="A10526" s="5" t="s">
        <v>168</v>
      </c>
      <c r="B10526" s="5" t="s">
        <v>206</v>
      </c>
      <c r="C10526" s="5" t="s">
        <v>109</v>
      </c>
      <c r="D10526" s="5" t="s">
        <v>510</v>
      </c>
      <c r="E10526" s="5" t="s">
        <v>172</v>
      </c>
      <c r="F10526" s="6">
        <v>43945</v>
      </c>
      <c r="G10526" s="5" t="s">
        <v>148</v>
      </c>
      <c r="H10526" s="5" t="s">
        <v>184</v>
      </c>
      <c r="I10526">
        <v>43757</v>
      </c>
      <c r="J10526">
        <v>188</v>
      </c>
      <c r="K10526">
        <v>3521</v>
      </c>
      <c r="L10526">
        <v>28</v>
      </c>
      <c r="M10526">
        <v>82743.5</v>
      </c>
      <c r="N10526">
        <v>91034.960999999996</v>
      </c>
      <c r="O10526">
        <v>3251.2489999999998</v>
      </c>
      <c r="P10526">
        <v>125.75</v>
      </c>
      <c r="Q10526">
        <v>23.5</v>
      </c>
      <c r="R10526">
        <v>-8291.4609999999993</v>
      </c>
      <c r="S10526">
        <v>2020</v>
      </c>
      <c r="T10526">
        <v>4</v>
      </c>
      <c r="U10526">
        <v>17</v>
      </c>
    </row>
    <row r="10527" spans="1:21" x14ac:dyDescent="0.3">
      <c r="A10527" s="5" t="s">
        <v>168</v>
      </c>
      <c r="B10527" s="5" t="s">
        <v>206</v>
      </c>
      <c r="C10527" s="5" t="s">
        <v>109</v>
      </c>
      <c r="D10527" s="5" t="s">
        <v>510</v>
      </c>
      <c r="E10527" s="5" t="s">
        <v>172</v>
      </c>
      <c r="F10527" s="6">
        <v>43945</v>
      </c>
      <c r="G10527" s="5" t="s">
        <v>148</v>
      </c>
      <c r="H10527" s="5" t="s">
        <v>238</v>
      </c>
      <c r="I10527">
        <v>43757</v>
      </c>
      <c r="J10527">
        <v>188</v>
      </c>
      <c r="K10527">
        <v>126</v>
      </c>
      <c r="L10527">
        <v>1</v>
      </c>
      <c r="M10527">
        <v>3087</v>
      </c>
      <c r="N10527">
        <v>3251.2489999999998</v>
      </c>
      <c r="O10527">
        <v>3251.2489999999998</v>
      </c>
      <c r="P10527">
        <v>126</v>
      </c>
      <c r="Q10527">
        <v>24.5</v>
      </c>
      <c r="R10527">
        <v>-164.249</v>
      </c>
      <c r="S10527">
        <v>2020</v>
      </c>
      <c r="T10527">
        <v>4</v>
      </c>
      <c r="U10527">
        <v>17</v>
      </c>
    </row>
    <row r="10528" spans="1:21" x14ac:dyDescent="0.3">
      <c r="A10528" s="5" t="s">
        <v>168</v>
      </c>
      <c r="B10528" s="5" t="s">
        <v>206</v>
      </c>
      <c r="C10528" s="5" t="s">
        <v>109</v>
      </c>
      <c r="D10528" s="5" t="s">
        <v>510</v>
      </c>
      <c r="E10528" s="5" t="s">
        <v>172</v>
      </c>
      <c r="F10528" s="6">
        <v>43945</v>
      </c>
      <c r="G10528" s="5" t="s">
        <v>148</v>
      </c>
      <c r="H10528" s="5" t="s">
        <v>205</v>
      </c>
      <c r="I10528">
        <v>43757</v>
      </c>
      <c r="J10528">
        <v>188</v>
      </c>
      <c r="K10528">
        <v>565</v>
      </c>
      <c r="L10528">
        <v>5</v>
      </c>
      <c r="M10528">
        <v>13842.5</v>
      </c>
      <c r="N10528">
        <v>16256.243</v>
      </c>
      <c r="O10528">
        <v>3251.2489999999998</v>
      </c>
      <c r="P10528">
        <v>113</v>
      </c>
      <c r="Q10528">
        <v>24.5</v>
      </c>
      <c r="R10528">
        <v>-2413.7429999999999</v>
      </c>
      <c r="S10528">
        <v>2020</v>
      </c>
      <c r="T10528">
        <v>4</v>
      </c>
      <c r="U10528">
        <v>17</v>
      </c>
    </row>
    <row r="10529" spans="1:21" x14ac:dyDescent="0.3">
      <c r="A10529" s="5" t="s">
        <v>168</v>
      </c>
      <c r="B10529" s="5" t="s">
        <v>206</v>
      </c>
      <c r="C10529" s="5" t="s">
        <v>109</v>
      </c>
      <c r="D10529" s="5" t="s">
        <v>510</v>
      </c>
      <c r="E10529" s="5" t="s">
        <v>172</v>
      </c>
      <c r="F10529" s="6">
        <v>43945</v>
      </c>
      <c r="G10529" s="5" t="s">
        <v>148</v>
      </c>
      <c r="H10529" s="5" t="s">
        <v>222</v>
      </c>
      <c r="I10529">
        <v>43757</v>
      </c>
      <c r="J10529">
        <v>188</v>
      </c>
      <c r="K10529">
        <v>166</v>
      </c>
      <c r="L10529">
        <v>1</v>
      </c>
      <c r="M10529">
        <v>4067</v>
      </c>
      <c r="N10529">
        <v>3251.2489999999998</v>
      </c>
      <c r="O10529">
        <v>3251.2489999999998</v>
      </c>
      <c r="P10529">
        <v>166</v>
      </c>
      <c r="Q10529">
        <v>24.5</v>
      </c>
      <c r="R10529">
        <v>815.75099999999998</v>
      </c>
      <c r="S10529">
        <v>2020</v>
      </c>
      <c r="T10529">
        <v>4</v>
      </c>
      <c r="U10529">
        <v>17</v>
      </c>
    </row>
    <row r="10530" spans="1:21" x14ac:dyDescent="0.3">
      <c r="A10530" s="5" t="s">
        <v>168</v>
      </c>
      <c r="B10530" s="5" t="s">
        <v>206</v>
      </c>
      <c r="C10530" s="5" t="s">
        <v>109</v>
      </c>
      <c r="D10530" s="5" t="s">
        <v>510</v>
      </c>
      <c r="E10530" s="5" t="s">
        <v>227</v>
      </c>
      <c r="F10530" s="6">
        <v>43945</v>
      </c>
      <c r="G10530" s="5" t="s">
        <v>148</v>
      </c>
      <c r="H10530" s="5" t="s">
        <v>222</v>
      </c>
      <c r="I10530">
        <v>43757</v>
      </c>
      <c r="J10530">
        <v>188</v>
      </c>
      <c r="K10530">
        <v>-562</v>
      </c>
      <c r="L10530">
        <v>-4</v>
      </c>
      <c r="M10530">
        <v>-13769</v>
      </c>
      <c r="N10530">
        <v>-13004.994000000001</v>
      </c>
      <c r="O10530">
        <v>-3251.2489999999998</v>
      </c>
      <c r="P10530">
        <v>140.5</v>
      </c>
      <c r="Q10530">
        <v>24.5</v>
      </c>
      <c r="R10530">
        <v>-764.00599999999997</v>
      </c>
      <c r="S10530">
        <v>2020</v>
      </c>
      <c r="T10530">
        <v>4</v>
      </c>
      <c r="U10530">
        <v>17</v>
      </c>
    </row>
    <row r="10531" spans="1:21" x14ac:dyDescent="0.3">
      <c r="A10531" s="5" t="s">
        <v>168</v>
      </c>
      <c r="B10531" s="5" t="s">
        <v>206</v>
      </c>
      <c r="C10531" s="5" t="s">
        <v>109</v>
      </c>
      <c r="D10531" s="5" t="s">
        <v>510</v>
      </c>
      <c r="E10531" s="5" t="s">
        <v>172</v>
      </c>
      <c r="F10531" s="6">
        <v>43945</v>
      </c>
      <c r="G10531" s="5" t="s">
        <v>148</v>
      </c>
      <c r="H10531" s="5" t="s">
        <v>246</v>
      </c>
      <c r="I10531">
        <v>43757</v>
      </c>
      <c r="J10531">
        <v>188</v>
      </c>
      <c r="K10531">
        <v>562</v>
      </c>
      <c r="L10531">
        <v>4</v>
      </c>
      <c r="M10531">
        <v>13769</v>
      </c>
      <c r="N10531">
        <v>13004.994000000001</v>
      </c>
      <c r="O10531">
        <v>3251.2489999999998</v>
      </c>
      <c r="P10531">
        <v>140.5</v>
      </c>
      <c r="Q10531">
        <v>24.5</v>
      </c>
      <c r="R10531">
        <v>764.00599999999997</v>
      </c>
      <c r="S10531">
        <v>2020</v>
      </c>
      <c r="T10531">
        <v>4</v>
      </c>
      <c r="U10531">
        <v>17</v>
      </c>
    </row>
    <row r="10532" spans="1:21" x14ac:dyDescent="0.3">
      <c r="A10532" s="5" t="s">
        <v>168</v>
      </c>
      <c r="B10532" s="5" t="s">
        <v>206</v>
      </c>
      <c r="C10532" s="5" t="s">
        <v>110</v>
      </c>
      <c r="D10532" s="5" t="s">
        <v>549</v>
      </c>
      <c r="E10532" s="5" t="s">
        <v>172</v>
      </c>
      <c r="F10532" s="6">
        <v>43945</v>
      </c>
      <c r="G10532" s="5" t="s">
        <v>148</v>
      </c>
      <c r="H10532" s="5" t="s">
        <v>186</v>
      </c>
      <c r="I10532">
        <v>43764</v>
      </c>
      <c r="J10532">
        <v>181</v>
      </c>
      <c r="K10532">
        <v>117</v>
      </c>
      <c r="L10532">
        <v>1</v>
      </c>
      <c r="M10532">
        <v>2866.5</v>
      </c>
      <c r="N10532">
        <v>2907.748</v>
      </c>
      <c r="O10532">
        <v>2907.748</v>
      </c>
      <c r="P10532">
        <v>117</v>
      </c>
      <c r="Q10532">
        <v>24.5</v>
      </c>
      <c r="R10532">
        <v>-41.247999999999998</v>
      </c>
      <c r="S10532">
        <v>2020</v>
      </c>
      <c r="T10532">
        <v>4</v>
      </c>
      <c r="U10532">
        <v>17</v>
      </c>
    </row>
    <row r="10533" spans="1:21" x14ac:dyDescent="0.3">
      <c r="A10533" s="5" t="s">
        <v>168</v>
      </c>
      <c r="B10533" s="5" t="s">
        <v>206</v>
      </c>
      <c r="C10533" s="5" t="s">
        <v>110</v>
      </c>
      <c r="D10533" s="5" t="s">
        <v>549</v>
      </c>
      <c r="E10533" s="5" t="s">
        <v>172</v>
      </c>
      <c r="F10533" s="6">
        <v>43945</v>
      </c>
      <c r="G10533" s="5" t="s">
        <v>148</v>
      </c>
      <c r="H10533" s="5" t="s">
        <v>204</v>
      </c>
      <c r="I10533">
        <v>43764</v>
      </c>
      <c r="J10533">
        <v>181</v>
      </c>
      <c r="K10533">
        <v>856</v>
      </c>
      <c r="L10533">
        <v>7</v>
      </c>
      <c r="M10533">
        <v>20972</v>
      </c>
      <c r="N10533">
        <v>20354.239000000001</v>
      </c>
      <c r="O10533">
        <v>2907.748</v>
      </c>
      <c r="P10533">
        <v>122.28571428571429</v>
      </c>
      <c r="Q10533">
        <v>24.5</v>
      </c>
      <c r="R10533">
        <v>617.76099999999997</v>
      </c>
      <c r="S10533">
        <v>2020</v>
      </c>
      <c r="T10533">
        <v>4</v>
      </c>
      <c r="U10533">
        <v>17</v>
      </c>
    </row>
    <row r="10534" spans="1:21" x14ac:dyDescent="0.3">
      <c r="A10534" s="5" t="s">
        <v>168</v>
      </c>
      <c r="B10534" s="5" t="s">
        <v>175</v>
      </c>
      <c r="C10534" s="5" t="s">
        <v>80</v>
      </c>
      <c r="D10534" s="5" t="s">
        <v>550</v>
      </c>
      <c r="E10534" s="5" t="s">
        <v>172</v>
      </c>
      <c r="F10534" s="6">
        <v>43948</v>
      </c>
      <c r="G10534" s="5" t="s">
        <v>148</v>
      </c>
      <c r="H10534" s="5" t="s">
        <v>173</v>
      </c>
      <c r="I10534">
        <v>43797</v>
      </c>
      <c r="J10534">
        <v>151</v>
      </c>
      <c r="K10534">
        <v>70</v>
      </c>
      <c r="L10534">
        <v>1</v>
      </c>
      <c r="M10534">
        <v>1680</v>
      </c>
      <c r="N10534">
        <v>1836.8989999999999</v>
      </c>
      <c r="O10534">
        <v>1836.8989999999999</v>
      </c>
      <c r="P10534">
        <v>70</v>
      </c>
      <c r="Q10534">
        <v>24</v>
      </c>
      <c r="R10534">
        <v>-156.899</v>
      </c>
      <c r="S10534">
        <v>2020</v>
      </c>
      <c r="T10534">
        <v>4</v>
      </c>
      <c r="U10534">
        <v>18</v>
      </c>
    </row>
    <row r="10535" spans="1:21" x14ac:dyDescent="0.3">
      <c r="A10535" s="5" t="s">
        <v>168</v>
      </c>
      <c r="B10535" s="5" t="s">
        <v>175</v>
      </c>
      <c r="C10535" s="5" t="s">
        <v>83</v>
      </c>
      <c r="D10535" s="5" t="s">
        <v>551</v>
      </c>
      <c r="E10535" s="5" t="s">
        <v>172</v>
      </c>
      <c r="F10535" s="6">
        <v>43948</v>
      </c>
      <c r="G10535" s="5" t="s">
        <v>148</v>
      </c>
      <c r="H10535" s="5" t="s">
        <v>190</v>
      </c>
      <c r="I10535">
        <v>43789</v>
      </c>
      <c r="J10535">
        <v>159</v>
      </c>
      <c r="K10535">
        <v>82.5</v>
      </c>
      <c r="L10535">
        <v>1</v>
      </c>
      <c r="M10535">
        <v>2145</v>
      </c>
      <c r="N10535">
        <v>1982.616</v>
      </c>
      <c r="O10535">
        <v>1982.616</v>
      </c>
      <c r="P10535">
        <v>82.5</v>
      </c>
      <c r="Q10535">
        <v>26</v>
      </c>
      <c r="R10535">
        <v>162.38399999999999</v>
      </c>
      <c r="S10535">
        <v>2020</v>
      </c>
      <c r="T10535">
        <v>4</v>
      </c>
      <c r="U10535">
        <v>18</v>
      </c>
    </row>
    <row r="10536" spans="1:21" x14ac:dyDescent="0.3">
      <c r="A10536" s="5" t="s">
        <v>168</v>
      </c>
      <c r="B10536" s="5" t="s">
        <v>175</v>
      </c>
      <c r="C10536" s="5" t="s">
        <v>86</v>
      </c>
      <c r="D10536" s="5" t="s">
        <v>496</v>
      </c>
      <c r="E10536" s="5" t="s">
        <v>172</v>
      </c>
      <c r="F10536" s="6">
        <v>43948</v>
      </c>
      <c r="G10536" s="5" t="s">
        <v>148</v>
      </c>
      <c r="H10536" s="5" t="s">
        <v>311</v>
      </c>
      <c r="I10536">
        <v>43754</v>
      </c>
      <c r="J10536">
        <v>194</v>
      </c>
      <c r="K10536">
        <v>124.5</v>
      </c>
      <c r="L10536">
        <v>1</v>
      </c>
      <c r="M10536">
        <v>2988</v>
      </c>
      <c r="N10536">
        <v>2937.3739999999998</v>
      </c>
      <c r="O10536">
        <v>2937.3739999999998</v>
      </c>
      <c r="P10536">
        <v>124.5</v>
      </c>
      <c r="Q10536">
        <v>24</v>
      </c>
      <c r="R10536">
        <v>50.625999999999998</v>
      </c>
      <c r="S10536">
        <v>2020</v>
      </c>
      <c r="T10536">
        <v>4</v>
      </c>
      <c r="U10536">
        <v>18</v>
      </c>
    </row>
    <row r="10537" spans="1:21" x14ac:dyDescent="0.3">
      <c r="A10537" s="5" t="s">
        <v>168</v>
      </c>
      <c r="B10537" s="5" t="s">
        <v>175</v>
      </c>
      <c r="C10537" s="5" t="s">
        <v>86</v>
      </c>
      <c r="D10537" s="5" t="s">
        <v>496</v>
      </c>
      <c r="E10537" s="5" t="s">
        <v>172</v>
      </c>
      <c r="F10537" s="6">
        <v>43948</v>
      </c>
      <c r="G10537" s="5" t="s">
        <v>148</v>
      </c>
      <c r="H10537" s="5" t="s">
        <v>178</v>
      </c>
      <c r="I10537">
        <v>43754</v>
      </c>
      <c r="J10537">
        <v>194</v>
      </c>
      <c r="K10537">
        <v>205.5</v>
      </c>
      <c r="L10537">
        <v>2</v>
      </c>
      <c r="M10537">
        <v>4932</v>
      </c>
      <c r="N10537">
        <v>5874.7479999999996</v>
      </c>
      <c r="O10537">
        <v>2937.3739999999998</v>
      </c>
      <c r="P10537">
        <v>102.75</v>
      </c>
      <c r="Q10537">
        <v>24</v>
      </c>
      <c r="R10537">
        <v>-942.74800000000005</v>
      </c>
      <c r="S10537">
        <v>2020</v>
      </c>
      <c r="T10537">
        <v>4</v>
      </c>
      <c r="U10537">
        <v>18</v>
      </c>
    </row>
    <row r="10538" spans="1:21" x14ac:dyDescent="0.3">
      <c r="A10538" s="5" t="s">
        <v>168</v>
      </c>
      <c r="B10538" s="5" t="s">
        <v>175</v>
      </c>
      <c r="C10538" s="5" t="s">
        <v>86</v>
      </c>
      <c r="D10538" s="5" t="s">
        <v>496</v>
      </c>
      <c r="E10538" s="5" t="s">
        <v>172</v>
      </c>
      <c r="F10538" s="6">
        <v>43948</v>
      </c>
      <c r="G10538" s="5" t="s">
        <v>148</v>
      </c>
      <c r="H10538" s="5" t="s">
        <v>371</v>
      </c>
      <c r="I10538">
        <v>43754</v>
      </c>
      <c r="J10538">
        <v>194</v>
      </c>
      <c r="K10538">
        <v>1121</v>
      </c>
      <c r="L10538">
        <v>10</v>
      </c>
      <c r="M10538">
        <v>26343.5</v>
      </c>
      <c r="N10538">
        <v>29373.741999999998</v>
      </c>
      <c r="O10538">
        <v>2937.3739999999998</v>
      </c>
      <c r="P10538">
        <v>112.1</v>
      </c>
      <c r="Q10538">
        <v>23.5</v>
      </c>
      <c r="R10538">
        <v>-3030.2420000000002</v>
      </c>
      <c r="S10538">
        <v>2020</v>
      </c>
      <c r="T10538">
        <v>4</v>
      </c>
      <c r="U10538">
        <v>18</v>
      </c>
    </row>
    <row r="10539" spans="1:21" x14ac:dyDescent="0.3">
      <c r="A10539" s="5" t="s">
        <v>168</v>
      </c>
      <c r="B10539" s="5" t="s">
        <v>175</v>
      </c>
      <c r="C10539" s="5" t="s">
        <v>86</v>
      </c>
      <c r="D10539" s="5" t="s">
        <v>496</v>
      </c>
      <c r="E10539" s="5" t="s">
        <v>172</v>
      </c>
      <c r="F10539" s="6">
        <v>43948</v>
      </c>
      <c r="G10539" s="5" t="s">
        <v>148</v>
      </c>
      <c r="H10539" s="5" t="s">
        <v>194</v>
      </c>
      <c r="I10539">
        <v>43754</v>
      </c>
      <c r="J10539">
        <v>194</v>
      </c>
      <c r="K10539">
        <v>483</v>
      </c>
      <c r="L10539">
        <v>4</v>
      </c>
      <c r="M10539">
        <v>11592</v>
      </c>
      <c r="N10539">
        <v>11749.496999999999</v>
      </c>
      <c r="O10539">
        <v>2937.3739999999998</v>
      </c>
      <c r="P10539">
        <v>120.75</v>
      </c>
      <c r="Q10539">
        <v>24</v>
      </c>
      <c r="R10539">
        <v>-157.49700000000001</v>
      </c>
      <c r="S10539">
        <v>2020</v>
      </c>
      <c r="T10539">
        <v>4</v>
      </c>
      <c r="U10539">
        <v>18</v>
      </c>
    </row>
    <row r="10540" spans="1:21" x14ac:dyDescent="0.3">
      <c r="A10540" s="5" t="s">
        <v>168</v>
      </c>
      <c r="B10540" s="5" t="s">
        <v>175</v>
      </c>
      <c r="C10540" s="5" t="s">
        <v>87</v>
      </c>
      <c r="D10540" s="5" t="s">
        <v>504</v>
      </c>
      <c r="E10540" s="5" t="s">
        <v>172</v>
      </c>
      <c r="F10540" s="6">
        <v>43948</v>
      </c>
      <c r="G10540" s="5" t="s">
        <v>148</v>
      </c>
      <c r="H10540" s="5" t="s">
        <v>173</v>
      </c>
      <c r="I10540">
        <v>43759</v>
      </c>
      <c r="J10540">
        <v>189</v>
      </c>
      <c r="K10540">
        <v>533</v>
      </c>
      <c r="L10540">
        <v>6</v>
      </c>
      <c r="M10540">
        <v>12792</v>
      </c>
      <c r="N10540">
        <v>18876.03</v>
      </c>
      <c r="O10540">
        <v>3146.0050000000001</v>
      </c>
      <c r="P10540">
        <v>88.833333333333329</v>
      </c>
      <c r="Q10540">
        <v>24</v>
      </c>
      <c r="R10540">
        <v>-6084.03</v>
      </c>
      <c r="S10540">
        <v>2020</v>
      </c>
      <c r="T10540">
        <v>4</v>
      </c>
      <c r="U10540">
        <v>18</v>
      </c>
    </row>
    <row r="10541" spans="1:21" x14ac:dyDescent="0.3">
      <c r="A10541" s="5" t="s">
        <v>168</v>
      </c>
      <c r="B10541" s="5" t="s">
        <v>175</v>
      </c>
      <c r="C10541" s="5" t="s">
        <v>87</v>
      </c>
      <c r="D10541" s="5" t="s">
        <v>504</v>
      </c>
      <c r="E10541" s="5" t="s">
        <v>172</v>
      </c>
      <c r="F10541" s="6">
        <v>43948</v>
      </c>
      <c r="G10541" s="5" t="s">
        <v>148</v>
      </c>
      <c r="H10541" s="5" t="s">
        <v>351</v>
      </c>
      <c r="I10541">
        <v>43759</v>
      </c>
      <c r="J10541">
        <v>189</v>
      </c>
      <c r="K10541">
        <v>353.5</v>
      </c>
      <c r="L10541">
        <v>3</v>
      </c>
      <c r="M10541">
        <v>8484</v>
      </c>
      <c r="N10541">
        <v>9438.0149999999994</v>
      </c>
      <c r="O10541">
        <v>3146.0050000000001</v>
      </c>
      <c r="P10541">
        <v>117.83333333333333</v>
      </c>
      <c r="Q10541">
        <v>24</v>
      </c>
      <c r="R10541">
        <v>-954.01499999999999</v>
      </c>
      <c r="S10541">
        <v>2020</v>
      </c>
      <c r="T10541">
        <v>4</v>
      </c>
      <c r="U10541">
        <v>18</v>
      </c>
    </row>
    <row r="10542" spans="1:21" x14ac:dyDescent="0.3">
      <c r="A10542" s="5" t="s">
        <v>168</v>
      </c>
      <c r="B10542" s="5" t="s">
        <v>175</v>
      </c>
      <c r="C10542" s="5" t="s">
        <v>87</v>
      </c>
      <c r="D10542" s="5" t="s">
        <v>504</v>
      </c>
      <c r="E10542" s="5" t="s">
        <v>172</v>
      </c>
      <c r="F10542" s="6">
        <v>43948</v>
      </c>
      <c r="G10542" s="5" t="s">
        <v>148</v>
      </c>
      <c r="H10542" s="5" t="s">
        <v>371</v>
      </c>
      <c r="I10542">
        <v>43759</v>
      </c>
      <c r="J10542">
        <v>189</v>
      </c>
      <c r="K10542">
        <v>1207</v>
      </c>
      <c r="L10542">
        <v>10</v>
      </c>
      <c r="M10542">
        <v>28364.5</v>
      </c>
      <c r="N10542">
        <v>31460.05</v>
      </c>
      <c r="O10542">
        <v>3146.0050000000001</v>
      </c>
      <c r="P10542">
        <v>120.7</v>
      </c>
      <c r="Q10542">
        <v>23.5</v>
      </c>
      <c r="R10542">
        <v>-3095.55</v>
      </c>
      <c r="S10542">
        <v>2020</v>
      </c>
      <c r="T10542">
        <v>4</v>
      </c>
      <c r="U10542">
        <v>18</v>
      </c>
    </row>
    <row r="10543" spans="1:21" x14ac:dyDescent="0.3">
      <c r="A10543" s="5" t="s">
        <v>168</v>
      </c>
      <c r="B10543" s="5" t="s">
        <v>175</v>
      </c>
      <c r="C10543" s="5" t="s">
        <v>87</v>
      </c>
      <c r="D10543" s="5" t="s">
        <v>504</v>
      </c>
      <c r="E10543" s="5" t="s">
        <v>172</v>
      </c>
      <c r="F10543" s="6">
        <v>43948</v>
      </c>
      <c r="G10543" s="5" t="s">
        <v>148</v>
      </c>
      <c r="H10543" s="5" t="s">
        <v>194</v>
      </c>
      <c r="I10543">
        <v>43759</v>
      </c>
      <c r="J10543">
        <v>189</v>
      </c>
      <c r="K10543">
        <v>358</v>
      </c>
      <c r="L10543">
        <v>3</v>
      </c>
      <c r="M10543">
        <v>8592</v>
      </c>
      <c r="N10543">
        <v>9438.0149999999994</v>
      </c>
      <c r="O10543">
        <v>3146.0050000000001</v>
      </c>
      <c r="P10543">
        <v>119.33333333333333</v>
      </c>
      <c r="Q10543">
        <v>24</v>
      </c>
      <c r="R10543">
        <v>-846.01499999999999</v>
      </c>
      <c r="S10543">
        <v>2020</v>
      </c>
      <c r="T10543">
        <v>4</v>
      </c>
      <c r="U10543">
        <v>18</v>
      </c>
    </row>
    <row r="10544" spans="1:21" x14ac:dyDescent="0.3">
      <c r="A10544" s="5" t="s">
        <v>168</v>
      </c>
      <c r="B10544" s="5" t="s">
        <v>175</v>
      </c>
      <c r="C10544" s="5" t="s">
        <v>88</v>
      </c>
      <c r="D10544" s="5" t="s">
        <v>552</v>
      </c>
      <c r="E10544" s="5" t="s">
        <v>172</v>
      </c>
      <c r="F10544" s="6">
        <v>43948</v>
      </c>
      <c r="G10544" s="5" t="s">
        <v>148</v>
      </c>
      <c r="H10544" s="5" t="s">
        <v>173</v>
      </c>
      <c r="I10544">
        <v>43766</v>
      </c>
      <c r="J10544">
        <v>182</v>
      </c>
      <c r="K10544">
        <v>791</v>
      </c>
      <c r="L10544">
        <v>7</v>
      </c>
      <c r="M10544">
        <v>18984</v>
      </c>
      <c r="N10544">
        <v>16409.615000000002</v>
      </c>
      <c r="O10544">
        <v>2344.2310000000002</v>
      </c>
      <c r="P10544">
        <v>113</v>
      </c>
      <c r="Q10544">
        <v>24</v>
      </c>
      <c r="R10544">
        <v>2574.3850000000002</v>
      </c>
      <c r="S10544">
        <v>2020</v>
      </c>
      <c r="T10544">
        <v>4</v>
      </c>
      <c r="U10544">
        <v>18</v>
      </c>
    </row>
    <row r="10545" spans="1:21" x14ac:dyDescent="0.3">
      <c r="A10545" s="5" t="s">
        <v>168</v>
      </c>
      <c r="B10545" s="5" t="s">
        <v>175</v>
      </c>
      <c r="C10545" s="5" t="s">
        <v>88</v>
      </c>
      <c r="D10545" s="5" t="s">
        <v>552</v>
      </c>
      <c r="E10545" s="5" t="s">
        <v>172</v>
      </c>
      <c r="F10545" s="6">
        <v>43948</v>
      </c>
      <c r="G10545" s="5" t="s">
        <v>148</v>
      </c>
      <c r="H10545" s="5" t="s">
        <v>197</v>
      </c>
      <c r="I10545">
        <v>43766</v>
      </c>
      <c r="J10545">
        <v>182</v>
      </c>
      <c r="K10545">
        <v>827</v>
      </c>
      <c r="L10545">
        <v>6</v>
      </c>
      <c r="M10545">
        <v>19848</v>
      </c>
      <c r="N10545">
        <v>14065.385</v>
      </c>
      <c r="O10545">
        <v>2344.2310000000002</v>
      </c>
      <c r="P10545">
        <v>137.83333333333334</v>
      </c>
      <c r="Q10545">
        <v>24</v>
      </c>
      <c r="R10545">
        <v>5782.6149999999998</v>
      </c>
      <c r="S10545">
        <v>2020</v>
      </c>
      <c r="T10545">
        <v>4</v>
      </c>
      <c r="U10545">
        <v>18</v>
      </c>
    </row>
    <row r="10546" spans="1:21" x14ac:dyDescent="0.3">
      <c r="A10546" s="5" t="s">
        <v>168</v>
      </c>
      <c r="B10546" s="5" t="s">
        <v>169</v>
      </c>
      <c r="C10546" s="5" t="s">
        <v>170</v>
      </c>
      <c r="D10546" s="5" t="s">
        <v>494</v>
      </c>
      <c r="E10546" s="5" t="s">
        <v>172</v>
      </c>
      <c r="F10546" s="6">
        <v>43949</v>
      </c>
      <c r="G10546" s="5" t="s">
        <v>148</v>
      </c>
      <c r="H10546" s="5" t="s">
        <v>505</v>
      </c>
      <c r="I10546">
        <v>43652</v>
      </c>
      <c r="J10546">
        <v>297</v>
      </c>
      <c r="K10546">
        <v>1870</v>
      </c>
      <c r="L10546">
        <v>5</v>
      </c>
      <c r="M10546">
        <v>7012.5</v>
      </c>
      <c r="N10546">
        <v>13449.1</v>
      </c>
      <c r="O10546">
        <v>2689.82</v>
      </c>
      <c r="P10546">
        <v>374</v>
      </c>
      <c r="Q10546">
        <v>3.75</v>
      </c>
      <c r="R10546">
        <v>-6436.6</v>
      </c>
      <c r="S10546">
        <v>2020</v>
      </c>
      <c r="T10546">
        <v>4</v>
      </c>
      <c r="U10546">
        <v>18</v>
      </c>
    </row>
    <row r="10547" spans="1:21" x14ac:dyDescent="0.3">
      <c r="A10547" s="5" t="s">
        <v>168</v>
      </c>
      <c r="B10547" s="5" t="s">
        <v>169</v>
      </c>
      <c r="C10547" s="5" t="s">
        <v>170</v>
      </c>
      <c r="D10547" s="5" t="s">
        <v>515</v>
      </c>
      <c r="E10547" s="5" t="s">
        <v>227</v>
      </c>
      <c r="F10547" s="6">
        <v>43949</v>
      </c>
      <c r="G10547" s="5" t="s">
        <v>148</v>
      </c>
      <c r="H10547" s="5" t="s">
        <v>367</v>
      </c>
      <c r="I10547">
        <v>43708</v>
      </c>
      <c r="J10547">
        <v>241</v>
      </c>
      <c r="K10547">
        <v>-2500</v>
      </c>
      <c r="L10547">
        <v>-18</v>
      </c>
      <c r="M10547">
        <v>-54562.5</v>
      </c>
      <c r="N10547">
        <v>-47366.28</v>
      </c>
      <c r="O10547">
        <v>-2631.46</v>
      </c>
      <c r="P10547">
        <v>138.88888888888889</v>
      </c>
      <c r="Q10547">
        <v>21.824999999999999</v>
      </c>
      <c r="R10547">
        <v>-7196.22</v>
      </c>
      <c r="S10547">
        <v>2020</v>
      </c>
      <c r="T10547">
        <v>4</v>
      </c>
      <c r="U10547">
        <v>18</v>
      </c>
    </row>
    <row r="10548" spans="1:21" x14ac:dyDescent="0.3">
      <c r="A10548" s="5" t="s">
        <v>168</v>
      </c>
      <c r="B10548" s="5" t="s">
        <v>169</v>
      </c>
      <c r="C10548" s="5" t="s">
        <v>170</v>
      </c>
      <c r="D10548" s="5" t="s">
        <v>515</v>
      </c>
      <c r="E10548" s="5" t="s">
        <v>227</v>
      </c>
      <c r="F10548" s="6">
        <v>43949</v>
      </c>
      <c r="G10548" s="5" t="s">
        <v>148</v>
      </c>
      <c r="H10548" s="5" t="s">
        <v>173</v>
      </c>
      <c r="I10548">
        <v>43708</v>
      </c>
      <c r="J10548">
        <v>241</v>
      </c>
      <c r="K10548">
        <v>-153.6</v>
      </c>
      <c r="L10548">
        <v>-1</v>
      </c>
      <c r="M10548">
        <v>-3840</v>
      </c>
      <c r="N10548">
        <v>-2631.46</v>
      </c>
      <c r="O10548">
        <v>-2631.46</v>
      </c>
      <c r="P10548">
        <v>153.6</v>
      </c>
      <c r="Q10548">
        <v>25</v>
      </c>
      <c r="R10548">
        <v>-1208.54</v>
      </c>
      <c r="S10548">
        <v>2020</v>
      </c>
      <c r="T10548">
        <v>4</v>
      </c>
      <c r="U10548">
        <v>18</v>
      </c>
    </row>
    <row r="10549" spans="1:21" x14ac:dyDescent="0.3">
      <c r="A10549" s="5" t="s">
        <v>168</v>
      </c>
      <c r="B10549" s="5" t="s">
        <v>169</v>
      </c>
      <c r="C10549" s="5" t="s">
        <v>170</v>
      </c>
      <c r="D10549" s="5" t="s">
        <v>515</v>
      </c>
      <c r="E10549" s="5" t="s">
        <v>227</v>
      </c>
      <c r="F10549" s="6">
        <v>43949</v>
      </c>
      <c r="G10549" s="5" t="s">
        <v>148</v>
      </c>
      <c r="H10549" s="5" t="s">
        <v>173</v>
      </c>
      <c r="I10549">
        <v>43708</v>
      </c>
      <c r="J10549">
        <v>241</v>
      </c>
      <c r="K10549">
        <v>-150</v>
      </c>
      <c r="L10549">
        <v>-2</v>
      </c>
      <c r="M10549">
        <v>-3750</v>
      </c>
      <c r="N10549">
        <v>-5262.92</v>
      </c>
      <c r="O10549">
        <v>-2631.46</v>
      </c>
      <c r="P10549">
        <v>75</v>
      </c>
      <c r="Q10549">
        <v>25</v>
      </c>
      <c r="R10549">
        <v>1512.92</v>
      </c>
      <c r="S10549">
        <v>2020</v>
      </c>
      <c r="T10549">
        <v>4</v>
      </c>
      <c r="U10549">
        <v>18</v>
      </c>
    </row>
    <row r="10550" spans="1:21" x14ac:dyDescent="0.3">
      <c r="A10550" s="5" t="s">
        <v>168</v>
      </c>
      <c r="B10550" s="5" t="s">
        <v>169</v>
      </c>
      <c r="C10550" s="5" t="s">
        <v>170</v>
      </c>
      <c r="D10550" s="5" t="s">
        <v>515</v>
      </c>
      <c r="E10550" s="5" t="s">
        <v>227</v>
      </c>
      <c r="F10550" s="6">
        <v>43949</v>
      </c>
      <c r="G10550" s="5" t="s">
        <v>148</v>
      </c>
      <c r="H10550" s="5" t="s">
        <v>173</v>
      </c>
      <c r="I10550">
        <v>43708</v>
      </c>
      <c r="J10550">
        <v>241</v>
      </c>
      <c r="K10550">
        <v>-200</v>
      </c>
      <c r="L10550">
        <v>-1</v>
      </c>
      <c r="M10550">
        <v>-2500</v>
      </c>
      <c r="N10550">
        <v>-2631.46</v>
      </c>
      <c r="O10550">
        <v>-2631.46</v>
      </c>
      <c r="P10550">
        <v>200</v>
      </c>
      <c r="Q10550">
        <v>12.5</v>
      </c>
      <c r="R10550">
        <v>131.46</v>
      </c>
      <c r="S10550">
        <v>2020</v>
      </c>
      <c r="T10550">
        <v>4</v>
      </c>
      <c r="U10550">
        <v>18</v>
      </c>
    </row>
    <row r="10551" spans="1:21" x14ac:dyDescent="0.3">
      <c r="A10551" s="5" t="s">
        <v>168</v>
      </c>
      <c r="B10551" s="5" t="s">
        <v>169</v>
      </c>
      <c r="C10551" s="5" t="s">
        <v>170</v>
      </c>
      <c r="D10551" s="5" t="s">
        <v>489</v>
      </c>
      <c r="E10551" s="5" t="s">
        <v>172</v>
      </c>
      <c r="F10551" s="6">
        <v>43949</v>
      </c>
      <c r="G10551" s="5" t="s">
        <v>148</v>
      </c>
      <c r="H10551" s="5" t="s">
        <v>505</v>
      </c>
      <c r="I10551">
        <v>43715</v>
      </c>
      <c r="J10551">
        <v>234</v>
      </c>
      <c r="K10551">
        <v>1870</v>
      </c>
      <c r="L10551">
        <v>2</v>
      </c>
      <c r="M10551">
        <v>2805</v>
      </c>
      <c r="N10551">
        <v>6151.268</v>
      </c>
      <c r="O10551">
        <v>3075.634</v>
      </c>
      <c r="P10551">
        <v>935</v>
      </c>
      <c r="Q10551">
        <v>1.5</v>
      </c>
      <c r="R10551">
        <v>-3346.268</v>
      </c>
      <c r="S10551">
        <v>2020</v>
      </c>
      <c r="T10551">
        <v>4</v>
      </c>
      <c r="U10551">
        <v>18</v>
      </c>
    </row>
    <row r="10552" spans="1:21" x14ac:dyDescent="0.3">
      <c r="A10552" s="5" t="s">
        <v>168</v>
      </c>
      <c r="B10552" s="5" t="s">
        <v>169</v>
      </c>
      <c r="C10552" s="5" t="s">
        <v>170</v>
      </c>
      <c r="D10552" s="5" t="s">
        <v>531</v>
      </c>
      <c r="E10552" s="5" t="s">
        <v>227</v>
      </c>
      <c r="F10552" s="6">
        <v>43949</v>
      </c>
      <c r="G10552" s="5" t="s">
        <v>148</v>
      </c>
      <c r="H10552" s="5" t="s">
        <v>173</v>
      </c>
      <c r="I10552">
        <v>43725</v>
      </c>
      <c r="J10552">
        <v>224</v>
      </c>
      <c r="K10552">
        <v>-200</v>
      </c>
      <c r="L10552">
        <v>-1</v>
      </c>
      <c r="M10552">
        <v>-2500</v>
      </c>
      <c r="N10552">
        <v>-2462.2800000000002</v>
      </c>
      <c r="O10552">
        <v>-2462.2800000000002</v>
      </c>
      <c r="P10552">
        <v>200</v>
      </c>
      <c r="Q10552">
        <v>12.5</v>
      </c>
      <c r="R10552">
        <v>-37.72</v>
      </c>
      <c r="S10552">
        <v>2020</v>
      </c>
      <c r="T10552">
        <v>4</v>
      </c>
      <c r="U10552">
        <v>18</v>
      </c>
    </row>
    <row r="10553" spans="1:21" x14ac:dyDescent="0.3">
      <c r="A10553" s="5" t="s">
        <v>168</v>
      </c>
      <c r="B10553" s="5" t="s">
        <v>169</v>
      </c>
      <c r="C10553" s="5" t="s">
        <v>170</v>
      </c>
      <c r="D10553" s="5" t="s">
        <v>499</v>
      </c>
      <c r="E10553" s="5" t="s">
        <v>172</v>
      </c>
      <c r="F10553" s="6">
        <v>43949</v>
      </c>
      <c r="G10553" s="5" t="s">
        <v>148</v>
      </c>
      <c r="H10553" s="5" t="s">
        <v>367</v>
      </c>
      <c r="I10553">
        <v>43747</v>
      </c>
      <c r="J10553">
        <v>202</v>
      </c>
      <c r="K10553">
        <v>2597</v>
      </c>
      <c r="L10553">
        <v>4</v>
      </c>
      <c r="M10553">
        <v>9915.8179999999993</v>
      </c>
      <c r="N10553">
        <v>12640.968000000001</v>
      </c>
      <c r="O10553">
        <v>3160.2420000000002</v>
      </c>
      <c r="P10553">
        <v>649.25</v>
      </c>
      <c r="Q10553">
        <v>3.8182</v>
      </c>
      <c r="R10553">
        <v>-2725.15</v>
      </c>
      <c r="S10553">
        <v>2020</v>
      </c>
      <c r="T10553">
        <v>4</v>
      </c>
      <c r="U10553">
        <v>18</v>
      </c>
    </row>
    <row r="10554" spans="1:21" x14ac:dyDescent="0.3">
      <c r="A10554" s="5" t="s">
        <v>168</v>
      </c>
      <c r="B10554" s="5" t="s">
        <v>169</v>
      </c>
      <c r="C10554" s="5" t="s">
        <v>170</v>
      </c>
      <c r="D10554" s="5" t="s">
        <v>496</v>
      </c>
      <c r="E10554" s="5" t="s">
        <v>172</v>
      </c>
      <c r="F10554" s="6">
        <v>43949</v>
      </c>
      <c r="G10554" s="5" t="s">
        <v>148</v>
      </c>
      <c r="H10554" s="5" t="s">
        <v>367</v>
      </c>
      <c r="I10554">
        <v>43754</v>
      </c>
      <c r="J10554">
        <v>195</v>
      </c>
      <c r="K10554">
        <v>2597</v>
      </c>
      <c r="L10554">
        <v>1</v>
      </c>
      <c r="M10554">
        <v>2478.9549999999999</v>
      </c>
      <c r="N10554">
        <v>2937.3739999999998</v>
      </c>
      <c r="O10554">
        <v>2937.3739999999998</v>
      </c>
      <c r="P10554">
        <v>2597</v>
      </c>
      <c r="Q10554">
        <v>0.95450000000000002</v>
      </c>
      <c r="R10554">
        <v>-458.41899999999998</v>
      </c>
      <c r="S10554">
        <v>2020</v>
      </c>
      <c r="T10554">
        <v>4</v>
      </c>
      <c r="U10554">
        <v>18</v>
      </c>
    </row>
    <row r="10555" spans="1:21" x14ac:dyDescent="0.3">
      <c r="A10555" s="5" t="s">
        <v>168</v>
      </c>
      <c r="B10555" s="5" t="s">
        <v>169</v>
      </c>
      <c r="C10555" s="5" t="s">
        <v>170</v>
      </c>
      <c r="D10555" s="5" t="s">
        <v>504</v>
      </c>
      <c r="E10555" s="5" t="s">
        <v>172</v>
      </c>
      <c r="F10555" s="6">
        <v>43949</v>
      </c>
      <c r="G10555" s="5" t="s">
        <v>148</v>
      </c>
      <c r="H10555" s="5" t="s">
        <v>367</v>
      </c>
      <c r="I10555">
        <v>43759</v>
      </c>
      <c r="J10555">
        <v>190</v>
      </c>
      <c r="K10555">
        <v>2597</v>
      </c>
      <c r="L10555">
        <v>15</v>
      </c>
      <c r="M10555">
        <v>37184.317999999999</v>
      </c>
      <c r="N10555">
        <v>47190.074999999997</v>
      </c>
      <c r="O10555">
        <v>3146.0050000000001</v>
      </c>
      <c r="P10555">
        <v>173.13333333333333</v>
      </c>
      <c r="Q10555">
        <v>14.318199999999999</v>
      </c>
      <c r="R10555">
        <v>-10005.757</v>
      </c>
      <c r="S10555">
        <v>2020</v>
      </c>
      <c r="T10555">
        <v>4</v>
      </c>
      <c r="U10555">
        <v>18</v>
      </c>
    </row>
    <row r="10556" spans="1:21" x14ac:dyDescent="0.3">
      <c r="A10556" s="5" t="s">
        <v>168</v>
      </c>
      <c r="B10556" s="5" t="s">
        <v>169</v>
      </c>
      <c r="C10556" s="5" t="s">
        <v>170</v>
      </c>
      <c r="D10556" s="5" t="s">
        <v>504</v>
      </c>
      <c r="E10556" s="5" t="s">
        <v>172</v>
      </c>
      <c r="F10556" s="6">
        <v>43949</v>
      </c>
      <c r="G10556" s="5" t="s">
        <v>148</v>
      </c>
      <c r="H10556" s="5" t="s">
        <v>190</v>
      </c>
      <c r="I10556">
        <v>43759</v>
      </c>
      <c r="J10556">
        <v>190</v>
      </c>
      <c r="K10556">
        <v>1814</v>
      </c>
      <c r="L10556">
        <v>5</v>
      </c>
      <c r="M10556">
        <v>11110.75</v>
      </c>
      <c r="N10556">
        <v>15730.025</v>
      </c>
      <c r="O10556">
        <v>3146.0050000000001</v>
      </c>
      <c r="P10556">
        <v>362.8</v>
      </c>
      <c r="Q10556">
        <v>6.125</v>
      </c>
      <c r="R10556">
        <v>-4619.2749999999996</v>
      </c>
      <c r="S10556">
        <v>2020</v>
      </c>
      <c r="T10556">
        <v>4</v>
      </c>
      <c r="U10556">
        <v>18</v>
      </c>
    </row>
    <row r="10557" spans="1:21" x14ac:dyDescent="0.3">
      <c r="A10557" s="5" t="s">
        <v>168</v>
      </c>
      <c r="B10557" s="5" t="s">
        <v>169</v>
      </c>
      <c r="C10557" s="5" t="s">
        <v>170</v>
      </c>
      <c r="D10557" s="5" t="s">
        <v>552</v>
      </c>
      <c r="E10557" s="5" t="s">
        <v>172</v>
      </c>
      <c r="F10557" s="6">
        <v>43949</v>
      </c>
      <c r="G10557" s="5" t="s">
        <v>148</v>
      </c>
      <c r="H10557" s="5" t="s">
        <v>367</v>
      </c>
      <c r="I10557">
        <v>43766</v>
      </c>
      <c r="J10557">
        <v>183</v>
      </c>
      <c r="K10557">
        <v>2597</v>
      </c>
      <c r="L10557">
        <v>2</v>
      </c>
      <c r="M10557">
        <v>4957.9089999999997</v>
      </c>
      <c r="N10557">
        <v>4688.4620000000004</v>
      </c>
      <c r="O10557">
        <v>2344.2310000000002</v>
      </c>
      <c r="P10557">
        <v>1298.5</v>
      </c>
      <c r="Q10557">
        <v>1.9091</v>
      </c>
      <c r="R10557">
        <v>269.447</v>
      </c>
      <c r="S10557">
        <v>2020</v>
      </c>
      <c r="T10557">
        <v>4</v>
      </c>
      <c r="U10557">
        <v>18</v>
      </c>
    </row>
    <row r="10558" spans="1:21" x14ac:dyDescent="0.3">
      <c r="A10558" s="5" t="s">
        <v>168</v>
      </c>
      <c r="B10558" s="5" t="s">
        <v>169</v>
      </c>
      <c r="C10558" s="5" t="s">
        <v>170</v>
      </c>
      <c r="D10558" s="5" t="s">
        <v>551</v>
      </c>
      <c r="E10558" s="5" t="s">
        <v>172</v>
      </c>
      <c r="F10558" s="6">
        <v>43949</v>
      </c>
      <c r="G10558" s="5" t="s">
        <v>148</v>
      </c>
      <c r="H10558" s="5" t="s">
        <v>190</v>
      </c>
      <c r="I10558">
        <v>43789</v>
      </c>
      <c r="J10558">
        <v>160</v>
      </c>
      <c r="K10558">
        <v>1814</v>
      </c>
      <c r="L10558">
        <v>15</v>
      </c>
      <c r="M10558">
        <v>33332.25</v>
      </c>
      <c r="N10558">
        <v>29739.237000000001</v>
      </c>
      <c r="O10558">
        <v>1982.616</v>
      </c>
      <c r="P10558">
        <v>120.93333333333334</v>
      </c>
      <c r="Q10558">
        <v>18.375</v>
      </c>
      <c r="R10558">
        <v>3593.0129999999999</v>
      </c>
      <c r="S10558">
        <v>2020</v>
      </c>
      <c r="T10558">
        <v>4</v>
      </c>
      <c r="U10558">
        <v>18</v>
      </c>
    </row>
    <row r="10559" spans="1:21" x14ac:dyDescent="0.3">
      <c r="A10559" s="5" t="s">
        <v>168</v>
      </c>
      <c r="B10559" s="5" t="s">
        <v>169</v>
      </c>
      <c r="C10559" s="5" t="s">
        <v>170</v>
      </c>
      <c r="D10559" s="5" t="s">
        <v>490</v>
      </c>
      <c r="E10559" s="5" t="s">
        <v>227</v>
      </c>
      <c r="F10559" s="6">
        <v>43949</v>
      </c>
      <c r="G10559" s="5" t="s">
        <v>148</v>
      </c>
      <c r="H10559" s="5" t="s">
        <v>367</v>
      </c>
      <c r="I10559">
        <v>43721</v>
      </c>
      <c r="J10559">
        <v>228</v>
      </c>
      <c r="K10559">
        <v>-2500</v>
      </c>
      <c r="L10559">
        <v>-2</v>
      </c>
      <c r="M10559">
        <v>-6062.5</v>
      </c>
      <c r="N10559">
        <v>-6266.82</v>
      </c>
      <c r="O10559">
        <v>-3133.41</v>
      </c>
      <c r="P10559">
        <v>1250</v>
      </c>
      <c r="Q10559">
        <v>2.4249999999999998</v>
      </c>
      <c r="R10559">
        <v>204.32</v>
      </c>
      <c r="S10559">
        <v>2020</v>
      </c>
      <c r="T10559">
        <v>4</v>
      </c>
      <c r="U10559">
        <v>18</v>
      </c>
    </row>
    <row r="10560" spans="1:21" x14ac:dyDescent="0.3">
      <c r="A10560" s="5" t="s">
        <v>168</v>
      </c>
      <c r="B10560" s="5" t="s">
        <v>169</v>
      </c>
      <c r="C10560" s="5" t="s">
        <v>170</v>
      </c>
      <c r="D10560" s="5" t="s">
        <v>490</v>
      </c>
      <c r="E10560" s="5" t="s">
        <v>172</v>
      </c>
      <c r="F10560" s="6">
        <v>43949</v>
      </c>
      <c r="G10560" s="5" t="s">
        <v>148</v>
      </c>
      <c r="H10560" s="5" t="s">
        <v>173</v>
      </c>
      <c r="I10560">
        <v>43721</v>
      </c>
      <c r="J10560">
        <v>228</v>
      </c>
      <c r="K10560">
        <v>153.6</v>
      </c>
      <c r="L10560">
        <v>1</v>
      </c>
      <c r="M10560">
        <v>3840</v>
      </c>
      <c r="N10560">
        <v>3133.41</v>
      </c>
      <c r="O10560">
        <v>3133.41</v>
      </c>
      <c r="P10560">
        <v>153.6</v>
      </c>
      <c r="Q10560">
        <v>25</v>
      </c>
      <c r="R10560">
        <v>706.59</v>
      </c>
      <c r="S10560">
        <v>2020</v>
      </c>
      <c r="T10560">
        <v>4</v>
      </c>
      <c r="U10560">
        <v>18</v>
      </c>
    </row>
    <row r="10561" spans="1:21" x14ac:dyDescent="0.3">
      <c r="A10561" s="5" t="s">
        <v>168</v>
      </c>
      <c r="B10561" s="5" t="s">
        <v>169</v>
      </c>
      <c r="C10561" s="5" t="s">
        <v>170</v>
      </c>
      <c r="D10561" s="5" t="s">
        <v>528</v>
      </c>
      <c r="E10561" s="5" t="s">
        <v>172</v>
      </c>
      <c r="F10561" s="6">
        <v>43949</v>
      </c>
      <c r="G10561" s="5" t="s">
        <v>148</v>
      </c>
      <c r="H10561" s="5" t="s">
        <v>505</v>
      </c>
      <c r="I10561">
        <v>43705</v>
      </c>
      <c r="J10561">
        <v>244</v>
      </c>
      <c r="K10561">
        <v>1870</v>
      </c>
      <c r="L10561">
        <v>2</v>
      </c>
      <c r="M10561">
        <v>2805</v>
      </c>
      <c r="N10561">
        <v>5625.61</v>
      </c>
      <c r="O10561">
        <v>2812.8049999999998</v>
      </c>
      <c r="P10561">
        <v>935</v>
      </c>
      <c r="Q10561">
        <v>1.5</v>
      </c>
      <c r="R10561">
        <v>-2820.61</v>
      </c>
      <c r="S10561">
        <v>2020</v>
      </c>
      <c r="T10561">
        <v>4</v>
      </c>
      <c r="U10561">
        <v>18</v>
      </c>
    </row>
    <row r="10562" spans="1:21" x14ac:dyDescent="0.3">
      <c r="A10562" s="5" t="s">
        <v>168</v>
      </c>
      <c r="B10562" s="5" t="s">
        <v>169</v>
      </c>
      <c r="C10562" s="5" t="s">
        <v>170</v>
      </c>
      <c r="D10562" s="5" t="s">
        <v>528</v>
      </c>
      <c r="E10562" s="5" t="s">
        <v>172</v>
      </c>
      <c r="F10562" s="6">
        <v>43949</v>
      </c>
      <c r="G10562" s="5" t="s">
        <v>148</v>
      </c>
      <c r="H10562" s="5" t="s">
        <v>173</v>
      </c>
      <c r="I10562">
        <v>43705</v>
      </c>
      <c r="J10562">
        <v>244</v>
      </c>
      <c r="K10562">
        <v>150</v>
      </c>
      <c r="L10562">
        <v>2</v>
      </c>
      <c r="M10562">
        <v>3750</v>
      </c>
      <c r="N10562">
        <v>5625.61</v>
      </c>
      <c r="O10562">
        <v>2812.8049999999998</v>
      </c>
      <c r="P10562">
        <v>75</v>
      </c>
      <c r="Q10562">
        <v>25</v>
      </c>
      <c r="R10562">
        <v>-1875.61</v>
      </c>
      <c r="S10562">
        <v>2020</v>
      </c>
      <c r="T10562">
        <v>4</v>
      </c>
      <c r="U10562">
        <v>18</v>
      </c>
    </row>
    <row r="10563" spans="1:21" x14ac:dyDescent="0.3">
      <c r="A10563" s="5" t="s">
        <v>168</v>
      </c>
      <c r="B10563" s="5" t="s">
        <v>169</v>
      </c>
      <c r="C10563" s="5" t="s">
        <v>170</v>
      </c>
      <c r="D10563" s="5" t="s">
        <v>528</v>
      </c>
      <c r="E10563" s="5" t="s">
        <v>172</v>
      </c>
      <c r="F10563" s="6">
        <v>43949</v>
      </c>
      <c r="G10563" s="5" t="s">
        <v>148</v>
      </c>
      <c r="H10563" s="5" t="s">
        <v>173</v>
      </c>
      <c r="I10563">
        <v>43705</v>
      </c>
      <c r="J10563">
        <v>244</v>
      </c>
      <c r="K10563">
        <v>200</v>
      </c>
      <c r="L10563">
        <v>2</v>
      </c>
      <c r="M10563">
        <v>5000</v>
      </c>
      <c r="N10563">
        <v>5625.61</v>
      </c>
      <c r="O10563">
        <v>2812.8049999999998</v>
      </c>
      <c r="P10563">
        <v>100</v>
      </c>
      <c r="Q10563">
        <v>25</v>
      </c>
      <c r="R10563">
        <v>-625.61</v>
      </c>
      <c r="S10563">
        <v>2020</v>
      </c>
      <c r="T10563">
        <v>4</v>
      </c>
      <c r="U10563">
        <v>18</v>
      </c>
    </row>
    <row r="10564" spans="1:21" x14ac:dyDescent="0.3">
      <c r="A10564" s="5" t="s">
        <v>168</v>
      </c>
      <c r="B10564" s="5" t="s">
        <v>169</v>
      </c>
      <c r="C10564" s="5" t="s">
        <v>170</v>
      </c>
      <c r="D10564" s="5" t="s">
        <v>544</v>
      </c>
      <c r="E10564" s="5" t="s">
        <v>172</v>
      </c>
      <c r="F10564" s="6">
        <v>43949</v>
      </c>
      <c r="G10564" s="5" t="s">
        <v>148</v>
      </c>
      <c r="H10564" s="5" t="s">
        <v>367</v>
      </c>
      <c r="I10564">
        <v>43758</v>
      </c>
      <c r="J10564">
        <v>191</v>
      </c>
      <c r="K10564">
        <v>2500</v>
      </c>
      <c r="L10564">
        <v>20</v>
      </c>
      <c r="M10564">
        <v>60625</v>
      </c>
      <c r="N10564">
        <v>68656.813999999998</v>
      </c>
      <c r="O10564">
        <v>3432.8409999999999</v>
      </c>
      <c r="P10564">
        <v>125</v>
      </c>
      <c r="Q10564">
        <v>24.25</v>
      </c>
      <c r="R10564">
        <v>-8031.8140000000003</v>
      </c>
      <c r="S10564">
        <v>2020</v>
      </c>
      <c r="T10564">
        <v>4</v>
      </c>
      <c r="U10564">
        <v>18</v>
      </c>
    </row>
    <row r="10565" spans="1:21" x14ac:dyDescent="0.3">
      <c r="A10565" s="5" t="s">
        <v>168</v>
      </c>
      <c r="B10565" s="5" t="s">
        <v>169</v>
      </c>
      <c r="C10565" s="5" t="s">
        <v>170</v>
      </c>
      <c r="D10565" s="5" t="s">
        <v>544</v>
      </c>
      <c r="E10565" s="5" t="s">
        <v>172</v>
      </c>
      <c r="F10565" s="6">
        <v>43949</v>
      </c>
      <c r="G10565" s="5" t="s">
        <v>148</v>
      </c>
      <c r="H10565" s="5" t="s">
        <v>505</v>
      </c>
      <c r="I10565">
        <v>43758</v>
      </c>
      <c r="J10565">
        <v>191</v>
      </c>
      <c r="K10565">
        <v>1870</v>
      </c>
      <c r="L10565">
        <v>3</v>
      </c>
      <c r="M10565">
        <v>4207.5</v>
      </c>
      <c r="N10565">
        <v>10298.522000000001</v>
      </c>
      <c r="O10565">
        <v>3432.8409999999999</v>
      </c>
      <c r="P10565">
        <v>623.33333333333337</v>
      </c>
      <c r="Q10565">
        <v>2.25</v>
      </c>
      <c r="R10565">
        <v>-6091.0219999999999</v>
      </c>
      <c r="S10565">
        <v>2020</v>
      </c>
      <c r="T10565">
        <v>4</v>
      </c>
      <c r="U10565">
        <v>18</v>
      </c>
    </row>
    <row r="10566" spans="1:21" x14ac:dyDescent="0.3">
      <c r="A10566" s="5" t="s">
        <v>168</v>
      </c>
      <c r="B10566" s="5" t="s">
        <v>169</v>
      </c>
      <c r="C10566" s="5" t="s">
        <v>170</v>
      </c>
      <c r="D10566" s="5" t="s">
        <v>544</v>
      </c>
      <c r="E10566" s="5" t="s">
        <v>172</v>
      </c>
      <c r="F10566" s="6">
        <v>43949</v>
      </c>
      <c r="G10566" s="5" t="s">
        <v>148</v>
      </c>
      <c r="H10566" s="5" t="s">
        <v>194</v>
      </c>
      <c r="I10566">
        <v>43758</v>
      </c>
      <c r="J10566">
        <v>191</v>
      </c>
      <c r="K10566">
        <v>360</v>
      </c>
      <c r="L10566">
        <v>2</v>
      </c>
      <c r="M10566">
        <v>8640</v>
      </c>
      <c r="N10566">
        <v>6865.6809999999996</v>
      </c>
      <c r="O10566">
        <v>3432.8409999999999</v>
      </c>
      <c r="P10566">
        <v>180</v>
      </c>
      <c r="Q10566">
        <v>24</v>
      </c>
      <c r="R10566">
        <v>1774.319</v>
      </c>
      <c r="S10566">
        <v>2020</v>
      </c>
      <c r="T10566">
        <v>4</v>
      </c>
      <c r="U10566">
        <v>18</v>
      </c>
    </row>
    <row r="10567" spans="1:21" x14ac:dyDescent="0.3">
      <c r="A10567" s="5" t="s">
        <v>168</v>
      </c>
      <c r="B10567" s="5" t="s">
        <v>175</v>
      </c>
      <c r="C10567" s="5" t="s">
        <v>80</v>
      </c>
      <c r="D10567" s="5" t="s">
        <v>550</v>
      </c>
      <c r="E10567" s="5" t="s">
        <v>227</v>
      </c>
      <c r="F10567" s="6">
        <v>43949</v>
      </c>
      <c r="G10567" s="5" t="s">
        <v>148</v>
      </c>
      <c r="H10567" s="5" t="s">
        <v>173</v>
      </c>
      <c r="I10567">
        <v>43797</v>
      </c>
      <c r="J10567">
        <v>152</v>
      </c>
      <c r="K10567">
        <v>-70</v>
      </c>
      <c r="L10567">
        <v>-1</v>
      </c>
      <c r="M10567">
        <v>-1680</v>
      </c>
      <c r="N10567">
        <v>-1836.8989999999999</v>
      </c>
      <c r="O10567">
        <v>-1836.8989999999999</v>
      </c>
      <c r="P10567">
        <v>70</v>
      </c>
      <c r="Q10567">
        <v>24</v>
      </c>
      <c r="R10567">
        <v>156.899</v>
      </c>
      <c r="S10567">
        <v>2020</v>
      </c>
      <c r="T10567">
        <v>4</v>
      </c>
      <c r="U10567">
        <v>18</v>
      </c>
    </row>
    <row r="10568" spans="1:21" x14ac:dyDescent="0.3">
      <c r="A10568" s="5" t="s">
        <v>168</v>
      </c>
      <c r="B10568" s="5" t="s">
        <v>175</v>
      </c>
      <c r="C10568" s="5" t="s">
        <v>84</v>
      </c>
      <c r="D10568" s="5" t="s">
        <v>499</v>
      </c>
      <c r="E10568" s="5" t="s">
        <v>172</v>
      </c>
      <c r="F10568" s="6">
        <v>43949</v>
      </c>
      <c r="G10568" s="5" t="s">
        <v>148</v>
      </c>
      <c r="H10568" s="5" t="s">
        <v>311</v>
      </c>
      <c r="I10568">
        <v>43747</v>
      </c>
      <c r="J10568">
        <v>202</v>
      </c>
      <c r="K10568">
        <v>111.5</v>
      </c>
      <c r="L10568">
        <v>1</v>
      </c>
      <c r="M10568">
        <v>2620.25</v>
      </c>
      <c r="N10568">
        <v>3368.317</v>
      </c>
      <c r="O10568">
        <v>3368.317</v>
      </c>
      <c r="P10568">
        <v>111.5</v>
      </c>
      <c r="Q10568">
        <v>23.5</v>
      </c>
      <c r="R10568">
        <v>-748.06700000000001</v>
      </c>
      <c r="S10568">
        <v>2020</v>
      </c>
      <c r="T10568">
        <v>4</v>
      </c>
      <c r="U10568">
        <v>18</v>
      </c>
    </row>
    <row r="10569" spans="1:21" x14ac:dyDescent="0.3">
      <c r="A10569" s="5" t="s">
        <v>168</v>
      </c>
      <c r="B10569" s="5" t="s">
        <v>175</v>
      </c>
      <c r="C10569" s="5" t="s">
        <v>84</v>
      </c>
      <c r="D10569" s="5" t="s">
        <v>499</v>
      </c>
      <c r="E10569" s="5" t="s">
        <v>172</v>
      </c>
      <c r="F10569" s="6">
        <v>43949</v>
      </c>
      <c r="G10569" s="5" t="s">
        <v>148</v>
      </c>
      <c r="H10569" s="5" t="s">
        <v>351</v>
      </c>
      <c r="I10569">
        <v>43747</v>
      </c>
      <c r="J10569">
        <v>202</v>
      </c>
      <c r="K10569">
        <v>146</v>
      </c>
      <c r="L10569">
        <v>1</v>
      </c>
      <c r="M10569">
        <v>3431</v>
      </c>
      <c r="N10569">
        <v>3368.317</v>
      </c>
      <c r="O10569">
        <v>3368.317</v>
      </c>
      <c r="P10569">
        <v>146</v>
      </c>
      <c r="Q10569">
        <v>23.5</v>
      </c>
      <c r="R10569">
        <v>62.683</v>
      </c>
      <c r="S10569">
        <v>2020</v>
      </c>
      <c r="T10569">
        <v>4</v>
      </c>
      <c r="U10569">
        <v>18</v>
      </c>
    </row>
    <row r="10570" spans="1:21" x14ac:dyDescent="0.3">
      <c r="A10570" s="5" t="s">
        <v>168</v>
      </c>
      <c r="B10570" s="5" t="s">
        <v>175</v>
      </c>
      <c r="C10570" s="5" t="s">
        <v>84</v>
      </c>
      <c r="D10570" s="5" t="s">
        <v>499</v>
      </c>
      <c r="E10570" s="5" t="s">
        <v>172</v>
      </c>
      <c r="F10570" s="6">
        <v>43949</v>
      </c>
      <c r="G10570" s="5" t="s">
        <v>148</v>
      </c>
      <c r="H10570" s="5" t="s">
        <v>178</v>
      </c>
      <c r="I10570">
        <v>43747</v>
      </c>
      <c r="J10570">
        <v>202</v>
      </c>
      <c r="K10570">
        <v>103</v>
      </c>
      <c r="L10570">
        <v>1</v>
      </c>
      <c r="M10570">
        <v>2420.5</v>
      </c>
      <c r="N10570">
        <v>3368.317</v>
      </c>
      <c r="O10570">
        <v>3368.317</v>
      </c>
      <c r="P10570">
        <v>103</v>
      </c>
      <c r="Q10570">
        <v>23.5</v>
      </c>
      <c r="R10570">
        <v>-947.81700000000001</v>
      </c>
      <c r="S10570">
        <v>2020</v>
      </c>
      <c r="T10570">
        <v>4</v>
      </c>
      <c r="U10570">
        <v>18</v>
      </c>
    </row>
    <row r="10571" spans="1:21" x14ac:dyDescent="0.3">
      <c r="A10571" s="5" t="s">
        <v>168</v>
      </c>
      <c r="B10571" s="5" t="s">
        <v>175</v>
      </c>
      <c r="C10571" s="5" t="s">
        <v>84</v>
      </c>
      <c r="D10571" s="5" t="s">
        <v>499</v>
      </c>
      <c r="E10571" s="5" t="s">
        <v>172</v>
      </c>
      <c r="F10571" s="6">
        <v>43949</v>
      </c>
      <c r="G10571" s="5" t="s">
        <v>148</v>
      </c>
      <c r="H10571" s="5" t="s">
        <v>173</v>
      </c>
      <c r="I10571">
        <v>43747</v>
      </c>
      <c r="J10571">
        <v>202</v>
      </c>
      <c r="K10571">
        <v>697.5</v>
      </c>
      <c r="L10571">
        <v>7</v>
      </c>
      <c r="M10571">
        <v>16391.25</v>
      </c>
      <c r="N10571">
        <v>23578.22</v>
      </c>
      <c r="O10571">
        <v>3368.317</v>
      </c>
      <c r="P10571">
        <v>99.642857142857139</v>
      </c>
      <c r="Q10571">
        <v>23.5</v>
      </c>
      <c r="R10571">
        <v>-7186.97</v>
      </c>
      <c r="S10571">
        <v>2020</v>
      </c>
      <c r="T10571">
        <v>4</v>
      </c>
      <c r="U10571">
        <v>18</v>
      </c>
    </row>
    <row r="10572" spans="1:21" x14ac:dyDescent="0.3">
      <c r="A10572" s="5" t="s">
        <v>168</v>
      </c>
      <c r="B10572" s="5" t="s">
        <v>175</v>
      </c>
      <c r="C10572" s="5" t="s">
        <v>84</v>
      </c>
      <c r="D10572" s="5" t="s">
        <v>499</v>
      </c>
      <c r="E10572" s="5" t="s">
        <v>172</v>
      </c>
      <c r="F10572" s="6">
        <v>43949</v>
      </c>
      <c r="G10572" s="5" t="s">
        <v>148</v>
      </c>
      <c r="H10572" s="5" t="s">
        <v>367</v>
      </c>
      <c r="I10572">
        <v>43747</v>
      </c>
      <c r="J10572">
        <v>202</v>
      </c>
      <c r="K10572">
        <v>3361.5</v>
      </c>
      <c r="L10572">
        <v>30</v>
      </c>
      <c r="M10572">
        <v>73112.63</v>
      </c>
      <c r="N10572">
        <v>101049.512</v>
      </c>
      <c r="O10572">
        <v>3368.317</v>
      </c>
      <c r="P10572">
        <v>112.05</v>
      </c>
      <c r="Q10572">
        <v>21.75</v>
      </c>
      <c r="R10572">
        <v>-27936.882000000001</v>
      </c>
      <c r="S10572">
        <v>2020</v>
      </c>
      <c r="T10572">
        <v>4</v>
      </c>
      <c r="U10572">
        <v>18</v>
      </c>
    </row>
    <row r="10573" spans="1:21" x14ac:dyDescent="0.3">
      <c r="A10573" s="5" t="s">
        <v>168</v>
      </c>
      <c r="B10573" s="5" t="s">
        <v>175</v>
      </c>
      <c r="C10573" s="5" t="s">
        <v>86</v>
      </c>
      <c r="D10573" s="5" t="s">
        <v>496</v>
      </c>
      <c r="E10573" s="5" t="s">
        <v>172</v>
      </c>
      <c r="F10573" s="6">
        <v>43949</v>
      </c>
      <c r="G10573" s="5" t="s">
        <v>148</v>
      </c>
      <c r="H10573" s="5" t="s">
        <v>190</v>
      </c>
      <c r="I10573">
        <v>43754</v>
      </c>
      <c r="J10573">
        <v>195</v>
      </c>
      <c r="K10573">
        <v>111.5</v>
      </c>
      <c r="L10573">
        <v>1</v>
      </c>
      <c r="M10573">
        <v>2899</v>
      </c>
      <c r="N10573">
        <v>2937.3739999999998</v>
      </c>
      <c r="O10573">
        <v>2937.3739999999998</v>
      </c>
      <c r="P10573">
        <v>111.5</v>
      </c>
      <c r="Q10573">
        <v>26</v>
      </c>
      <c r="R10573">
        <v>-38.374000000000002</v>
      </c>
      <c r="S10573">
        <v>2020</v>
      </c>
      <c r="T10573">
        <v>4</v>
      </c>
      <c r="U10573">
        <v>18</v>
      </c>
    </row>
    <row r="10574" spans="1:21" x14ac:dyDescent="0.3">
      <c r="A10574" s="5" t="s">
        <v>168</v>
      </c>
      <c r="B10574" s="5" t="s">
        <v>175</v>
      </c>
      <c r="C10574" s="5" t="s">
        <v>87</v>
      </c>
      <c r="D10574" s="5" t="s">
        <v>504</v>
      </c>
      <c r="E10574" s="5" t="s">
        <v>172</v>
      </c>
      <c r="F10574" s="6">
        <v>43949</v>
      </c>
      <c r="G10574" s="5" t="s">
        <v>148</v>
      </c>
      <c r="H10574" s="5" t="s">
        <v>190</v>
      </c>
      <c r="I10574">
        <v>43759</v>
      </c>
      <c r="J10574">
        <v>190</v>
      </c>
      <c r="K10574">
        <v>1</v>
      </c>
      <c r="L10574">
        <v>2</v>
      </c>
      <c r="M10574">
        <v>5785</v>
      </c>
      <c r="N10574">
        <v>6292.01</v>
      </c>
      <c r="O10574">
        <v>3146.0050000000001</v>
      </c>
      <c r="P10574">
        <v>0.5</v>
      </c>
      <c r="Q10574">
        <v>5785</v>
      </c>
      <c r="R10574">
        <v>-507.01</v>
      </c>
      <c r="S10574">
        <v>2020</v>
      </c>
      <c r="T10574">
        <v>4</v>
      </c>
      <c r="U10574">
        <v>18</v>
      </c>
    </row>
    <row r="10575" spans="1:21" x14ac:dyDescent="0.3">
      <c r="A10575" s="5" t="s">
        <v>168</v>
      </c>
      <c r="B10575" s="5" t="s">
        <v>175</v>
      </c>
      <c r="C10575" s="5" t="s">
        <v>87</v>
      </c>
      <c r="D10575" s="5" t="s">
        <v>504</v>
      </c>
      <c r="E10575" s="5" t="s">
        <v>172</v>
      </c>
      <c r="F10575" s="6">
        <v>43949</v>
      </c>
      <c r="G10575" s="5" t="s">
        <v>148</v>
      </c>
      <c r="H10575" s="5" t="s">
        <v>190</v>
      </c>
      <c r="I10575">
        <v>43759</v>
      </c>
      <c r="J10575">
        <v>190</v>
      </c>
      <c r="K10575">
        <v>101</v>
      </c>
      <c r="L10575">
        <v>1</v>
      </c>
      <c r="M10575">
        <v>2626</v>
      </c>
      <c r="N10575">
        <v>3146.0050000000001</v>
      </c>
      <c r="O10575">
        <v>3146.0050000000001</v>
      </c>
      <c r="P10575">
        <v>101</v>
      </c>
      <c r="Q10575">
        <v>26</v>
      </c>
      <c r="R10575">
        <v>-520.005</v>
      </c>
      <c r="S10575">
        <v>2020</v>
      </c>
      <c r="T10575">
        <v>4</v>
      </c>
      <c r="U10575">
        <v>18</v>
      </c>
    </row>
    <row r="10576" spans="1:21" x14ac:dyDescent="0.3">
      <c r="A10576" s="5" t="s">
        <v>168</v>
      </c>
      <c r="B10576" s="5" t="s">
        <v>175</v>
      </c>
      <c r="C10576" s="5" t="s">
        <v>87</v>
      </c>
      <c r="D10576" s="5" t="s">
        <v>504</v>
      </c>
      <c r="E10576" s="5" t="s">
        <v>172</v>
      </c>
      <c r="F10576" s="6">
        <v>43949</v>
      </c>
      <c r="G10576" s="5" t="s">
        <v>148</v>
      </c>
      <c r="H10576" s="5" t="s">
        <v>235</v>
      </c>
      <c r="I10576">
        <v>43759</v>
      </c>
      <c r="J10576">
        <v>190</v>
      </c>
      <c r="K10576">
        <v>112</v>
      </c>
      <c r="L10576">
        <v>1</v>
      </c>
      <c r="M10576">
        <v>2688</v>
      </c>
      <c r="N10576">
        <v>3146.0050000000001</v>
      </c>
      <c r="O10576">
        <v>3146.0050000000001</v>
      </c>
      <c r="P10576">
        <v>112</v>
      </c>
      <c r="Q10576">
        <v>24</v>
      </c>
      <c r="R10576">
        <v>-458.005</v>
      </c>
      <c r="S10576">
        <v>2020</v>
      </c>
      <c r="T10576">
        <v>4</v>
      </c>
      <c r="U10576">
        <v>18</v>
      </c>
    </row>
    <row r="10577" spans="1:21" x14ac:dyDescent="0.3">
      <c r="A10577" s="5" t="s">
        <v>168</v>
      </c>
      <c r="B10577" s="5" t="s">
        <v>175</v>
      </c>
      <c r="C10577" s="5" t="s">
        <v>87</v>
      </c>
      <c r="D10577" s="5" t="s">
        <v>504</v>
      </c>
      <c r="E10577" s="5" t="s">
        <v>172</v>
      </c>
      <c r="F10577" s="6">
        <v>43949</v>
      </c>
      <c r="G10577" s="5" t="s">
        <v>148</v>
      </c>
      <c r="H10577" s="5" t="s">
        <v>173</v>
      </c>
      <c r="I10577">
        <v>43759</v>
      </c>
      <c r="J10577">
        <v>190</v>
      </c>
      <c r="K10577">
        <v>474</v>
      </c>
      <c r="L10577">
        <v>5</v>
      </c>
      <c r="M10577">
        <v>11139</v>
      </c>
      <c r="N10577">
        <v>16056.432000000001</v>
      </c>
      <c r="O10577">
        <v>3211.2860000000001</v>
      </c>
      <c r="P10577">
        <v>94.8</v>
      </c>
      <c r="Q10577">
        <v>23.5</v>
      </c>
      <c r="R10577">
        <v>-4917.4319999999998</v>
      </c>
      <c r="S10577">
        <v>2020</v>
      </c>
      <c r="T10577">
        <v>4</v>
      </c>
      <c r="U10577">
        <v>18</v>
      </c>
    </row>
    <row r="10578" spans="1:21" x14ac:dyDescent="0.3">
      <c r="A10578" s="5" t="s">
        <v>168</v>
      </c>
      <c r="B10578" s="5" t="s">
        <v>175</v>
      </c>
      <c r="C10578" s="5" t="s">
        <v>88</v>
      </c>
      <c r="D10578" s="5" t="s">
        <v>552</v>
      </c>
      <c r="E10578" s="5" t="s">
        <v>172</v>
      </c>
      <c r="F10578" s="6">
        <v>43949</v>
      </c>
      <c r="G10578" s="5" t="s">
        <v>148</v>
      </c>
      <c r="H10578" s="5" t="s">
        <v>212</v>
      </c>
      <c r="I10578">
        <v>43766</v>
      </c>
      <c r="J10578">
        <v>183</v>
      </c>
      <c r="K10578">
        <v>113.5</v>
      </c>
      <c r="L10578">
        <v>1</v>
      </c>
      <c r="M10578">
        <v>2440.25</v>
      </c>
      <c r="N10578">
        <v>2344.2310000000002</v>
      </c>
      <c r="O10578">
        <v>2344.2310000000002</v>
      </c>
      <c r="P10578">
        <v>113.5</v>
      </c>
      <c r="Q10578">
        <v>21.5</v>
      </c>
      <c r="R10578">
        <v>96.019000000000005</v>
      </c>
      <c r="S10578">
        <v>2020</v>
      </c>
      <c r="T10578">
        <v>4</v>
      </c>
      <c r="U10578">
        <v>18</v>
      </c>
    </row>
    <row r="10579" spans="1:21" x14ac:dyDescent="0.3">
      <c r="A10579" s="5" t="s">
        <v>168</v>
      </c>
      <c r="B10579" s="5" t="s">
        <v>175</v>
      </c>
      <c r="C10579" s="5" t="s">
        <v>88</v>
      </c>
      <c r="D10579" s="5" t="s">
        <v>552</v>
      </c>
      <c r="E10579" s="5" t="s">
        <v>172</v>
      </c>
      <c r="F10579" s="6">
        <v>43949</v>
      </c>
      <c r="G10579" s="5" t="s">
        <v>148</v>
      </c>
      <c r="H10579" s="5" t="s">
        <v>190</v>
      </c>
      <c r="I10579">
        <v>43766</v>
      </c>
      <c r="J10579">
        <v>183</v>
      </c>
      <c r="K10579">
        <v>124.5</v>
      </c>
      <c r="L10579">
        <v>1</v>
      </c>
      <c r="M10579">
        <v>2676.75</v>
      </c>
      <c r="N10579">
        <v>2344.2310000000002</v>
      </c>
      <c r="O10579">
        <v>2344.2310000000002</v>
      </c>
      <c r="P10579">
        <v>124.5</v>
      </c>
      <c r="Q10579">
        <v>21.5</v>
      </c>
      <c r="R10579">
        <v>332.51900000000001</v>
      </c>
      <c r="S10579">
        <v>2020</v>
      </c>
      <c r="T10579">
        <v>4</v>
      </c>
      <c r="U10579">
        <v>18</v>
      </c>
    </row>
    <row r="10580" spans="1:21" x14ac:dyDescent="0.3">
      <c r="A10580" s="5" t="s">
        <v>168</v>
      </c>
      <c r="B10580" s="5" t="s">
        <v>175</v>
      </c>
      <c r="C10580" s="5" t="s">
        <v>88</v>
      </c>
      <c r="D10580" s="5" t="s">
        <v>552</v>
      </c>
      <c r="E10580" s="5" t="s">
        <v>172</v>
      </c>
      <c r="F10580" s="6">
        <v>43949</v>
      </c>
      <c r="G10580" s="5" t="s">
        <v>148</v>
      </c>
      <c r="H10580" s="5" t="s">
        <v>190</v>
      </c>
      <c r="I10580">
        <v>43766</v>
      </c>
      <c r="J10580">
        <v>183</v>
      </c>
      <c r="K10580">
        <v>139.5</v>
      </c>
      <c r="L10580">
        <v>1</v>
      </c>
      <c r="M10580">
        <v>2999.25</v>
      </c>
      <c r="N10580">
        <v>2344.2310000000002</v>
      </c>
      <c r="O10580">
        <v>2344.2310000000002</v>
      </c>
      <c r="P10580">
        <v>139.5</v>
      </c>
      <c r="Q10580">
        <v>21.5</v>
      </c>
      <c r="R10580">
        <v>655.01900000000001</v>
      </c>
      <c r="S10580">
        <v>2020</v>
      </c>
      <c r="T10580">
        <v>4</v>
      </c>
      <c r="U10580">
        <v>18</v>
      </c>
    </row>
    <row r="10581" spans="1:21" x14ac:dyDescent="0.3">
      <c r="A10581" s="5" t="s">
        <v>168</v>
      </c>
      <c r="B10581" s="5" t="s">
        <v>175</v>
      </c>
      <c r="C10581" s="5" t="s">
        <v>88</v>
      </c>
      <c r="D10581" s="5" t="s">
        <v>552</v>
      </c>
      <c r="E10581" s="5" t="s">
        <v>172</v>
      </c>
      <c r="F10581" s="6">
        <v>43949</v>
      </c>
      <c r="G10581" s="5" t="s">
        <v>148</v>
      </c>
      <c r="H10581" s="5" t="s">
        <v>208</v>
      </c>
      <c r="I10581">
        <v>43766</v>
      </c>
      <c r="J10581">
        <v>183</v>
      </c>
      <c r="K10581">
        <v>138.5</v>
      </c>
      <c r="L10581">
        <v>1</v>
      </c>
      <c r="M10581">
        <v>2977.75</v>
      </c>
      <c r="N10581">
        <v>2344.2310000000002</v>
      </c>
      <c r="O10581">
        <v>2344.2310000000002</v>
      </c>
      <c r="P10581">
        <v>138.5</v>
      </c>
      <c r="Q10581">
        <v>21.5</v>
      </c>
      <c r="R10581">
        <v>633.51900000000001</v>
      </c>
      <c r="S10581">
        <v>2020</v>
      </c>
      <c r="T10581">
        <v>4</v>
      </c>
      <c r="U10581">
        <v>18</v>
      </c>
    </row>
    <row r="10582" spans="1:21" x14ac:dyDescent="0.3">
      <c r="A10582" s="5" t="s">
        <v>168</v>
      </c>
      <c r="B10582" s="5" t="s">
        <v>175</v>
      </c>
      <c r="C10582" s="5" t="s">
        <v>88</v>
      </c>
      <c r="D10582" s="5" t="s">
        <v>552</v>
      </c>
      <c r="E10582" s="5" t="s">
        <v>172</v>
      </c>
      <c r="F10582" s="6">
        <v>43949</v>
      </c>
      <c r="G10582" s="5" t="s">
        <v>148</v>
      </c>
      <c r="H10582" s="5" t="s">
        <v>197</v>
      </c>
      <c r="I10582">
        <v>43766</v>
      </c>
      <c r="J10582">
        <v>183</v>
      </c>
      <c r="K10582">
        <v>395</v>
      </c>
      <c r="L10582">
        <v>3</v>
      </c>
      <c r="M10582">
        <v>9282.5</v>
      </c>
      <c r="N10582">
        <v>7521.2160000000003</v>
      </c>
      <c r="O10582">
        <v>2507.0720000000001</v>
      </c>
      <c r="P10582">
        <v>131.66666666666666</v>
      </c>
      <c r="Q10582">
        <v>23.5</v>
      </c>
      <c r="R10582">
        <v>1761.2840000000001</v>
      </c>
      <c r="S10582">
        <v>2020</v>
      </c>
      <c r="T10582">
        <v>4</v>
      </c>
      <c r="U10582">
        <v>18</v>
      </c>
    </row>
    <row r="10583" spans="1:21" x14ac:dyDescent="0.3">
      <c r="A10583" s="5" t="s">
        <v>168</v>
      </c>
      <c r="B10583" s="5" t="s">
        <v>175</v>
      </c>
      <c r="C10583" s="5" t="s">
        <v>94</v>
      </c>
      <c r="D10583" s="5" t="s">
        <v>553</v>
      </c>
      <c r="E10583" s="5" t="s">
        <v>172</v>
      </c>
      <c r="F10583" s="6">
        <v>43949</v>
      </c>
      <c r="G10583" s="5" t="s">
        <v>148</v>
      </c>
      <c r="H10583" s="5" t="s">
        <v>190</v>
      </c>
      <c r="I10583">
        <v>43873</v>
      </c>
      <c r="J10583">
        <v>76</v>
      </c>
      <c r="K10583">
        <v>34.5</v>
      </c>
      <c r="L10583">
        <v>1</v>
      </c>
      <c r="M10583">
        <v>828</v>
      </c>
      <c r="N10583">
        <v>1030.76</v>
      </c>
      <c r="O10583">
        <v>1030.76</v>
      </c>
      <c r="P10583">
        <v>34.5</v>
      </c>
      <c r="Q10583">
        <v>24</v>
      </c>
      <c r="R10583">
        <v>-202.76</v>
      </c>
      <c r="S10583">
        <v>2020</v>
      </c>
      <c r="T10583">
        <v>4</v>
      </c>
      <c r="U10583">
        <v>18</v>
      </c>
    </row>
    <row r="10584" spans="1:21" x14ac:dyDescent="0.3">
      <c r="A10584" s="5" t="s">
        <v>168</v>
      </c>
      <c r="B10584" s="5" t="s">
        <v>206</v>
      </c>
      <c r="C10584" s="5" t="s">
        <v>106</v>
      </c>
      <c r="D10584" s="5" t="s">
        <v>554</v>
      </c>
      <c r="E10584" s="5" t="s">
        <v>172</v>
      </c>
      <c r="F10584" s="6">
        <v>43949</v>
      </c>
      <c r="G10584" s="5" t="s">
        <v>148</v>
      </c>
      <c r="H10584" s="5" t="s">
        <v>173</v>
      </c>
      <c r="I10584">
        <v>43792</v>
      </c>
      <c r="J10584">
        <v>157</v>
      </c>
      <c r="K10584">
        <v>70</v>
      </c>
      <c r="L10584">
        <v>1</v>
      </c>
      <c r="M10584">
        <v>1680</v>
      </c>
      <c r="N10584">
        <v>2302.6759999999999</v>
      </c>
      <c r="O10584">
        <v>2302.6759999999999</v>
      </c>
      <c r="P10584">
        <v>70</v>
      </c>
      <c r="Q10584">
        <v>24</v>
      </c>
      <c r="R10584">
        <v>-622.67600000000004</v>
      </c>
      <c r="S10584">
        <v>2020</v>
      </c>
      <c r="T10584">
        <v>4</v>
      </c>
      <c r="U10584">
        <v>18</v>
      </c>
    </row>
    <row r="10585" spans="1:21" x14ac:dyDescent="0.3">
      <c r="A10585" s="5" t="s">
        <v>168</v>
      </c>
      <c r="B10585" s="5" t="s">
        <v>206</v>
      </c>
      <c r="C10585" s="5" t="s">
        <v>109</v>
      </c>
      <c r="D10585" s="5" t="s">
        <v>510</v>
      </c>
      <c r="E10585" s="5" t="s">
        <v>172</v>
      </c>
      <c r="F10585" s="6">
        <v>43949</v>
      </c>
      <c r="G10585" s="5" t="s">
        <v>148</v>
      </c>
      <c r="H10585" s="5" t="s">
        <v>469</v>
      </c>
      <c r="I10585">
        <v>43757</v>
      </c>
      <c r="J10585">
        <v>192</v>
      </c>
      <c r="K10585">
        <v>3710</v>
      </c>
      <c r="L10585">
        <v>30</v>
      </c>
      <c r="M10585">
        <v>85330</v>
      </c>
      <c r="N10585">
        <v>97537.457999999999</v>
      </c>
      <c r="O10585">
        <v>3251.2489999999998</v>
      </c>
      <c r="P10585">
        <v>123.66666666666667</v>
      </c>
      <c r="Q10585">
        <v>23</v>
      </c>
      <c r="R10585">
        <v>-12207.458000000001</v>
      </c>
      <c r="S10585">
        <v>2020</v>
      </c>
      <c r="T10585">
        <v>4</v>
      </c>
      <c r="U10585">
        <v>18</v>
      </c>
    </row>
    <row r="10586" spans="1:21" x14ac:dyDescent="0.3">
      <c r="A10586" s="5" t="s">
        <v>168</v>
      </c>
      <c r="B10586" s="5" t="s">
        <v>206</v>
      </c>
      <c r="C10586" s="5" t="s">
        <v>109</v>
      </c>
      <c r="D10586" s="5" t="s">
        <v>510</v>
      </c>
      <c r="E10586" s="5" t="s">
        <v>172</v>
      </c>
      <c r="F10586" s="6">
        <v>43949</v>
      </c>
      <c r="G10586" s="5" t="s">
        <v>148</v>
      </c>
      <c r="H10586" s="5" t="s">
        <v>208</v>
      </c>
      <c r="I10586">
        <v>43757</v>
      </c>
      <c r="J10586">
        <v>192</v>
      </c>
      <c r="K10586">
        <v>140.80000000000001</v>
      </c>
      <c r="L10586">
        <v>1</v>
      </c>
      <c r="M10586">
        <v>3027.2</v>
      </c>
      <c r="N10586">
        <v>3251.2489999999998</v>
      </c>
      <c r="O10586">
        <v>3251.2489999999998</v>
      </c>
      <c r="P10586">
        <v>140.80000000000001</v>
      </c>
      <c r="Q10586">
        <v>21.5</v>
      </c>
      <c r="R10586">
        <v>-224.04900000000001</v>
      </c>
      <c r="S10586">
        <v>2020</v>
      </c>
      <c r="T10586">
        <v>4</v>
      </c>
      <c r="U10586">
        <v>18</v>
      </c>
    </row>
    <row r="10587" spans="1:21" x14ac:dyDescent="0.3">
      <c r="A10587" s="5" t="s">
        <v>168</v>
      </c>
      <c r="B10587" s="5" t="s">
        <v>206</v>
      </c>
      <c r="C10587" s="5" t="s">
        <v>109</v>
      </c>
      <c r="D10587" s="5" t="s">
        <v>510</v>
      </c>
      <c r="E10587" s="5" t="s">
        <v>172</v>
      </c>
      <c r="F10587" s="6">
        <v>43949</v>
      </c>
      <c r="G10587" s="5" t="s">
        <v>148</v>
      </c>
      <c r="H10587" s="5" t="s">
        <v>235</v>
      </c>
      <c r="I10587">
        <v>43757</v>
      </c>
      <c r="J10587">
        <v>192</v>
      </c>
      <c r="K10587">
        <v>137.6</v>
      </c>
      <c r="L10587">
        <v>1</v>
      </c>
      <c r="M10587">
        <v>3302.4</v>
      </c>
      <c r="N10587">
        <v>3251.2489999999998</v>
      </c>
      <c r="O10587">
        <v>3251.2489999999998</v>
      </c>
      <c r="P10587">
        <v>137.6</v>
      </c>
      <c r="Q10587">
        <v>24</v>
      </c>
      <c r="R10587">
        <v>51.151000000000003</v>
      </c>
      <c r="S10587">
        <v>2020</v>
      </c>
      <c r="T10587">
        <v>4</v>
      </c>
      <c r="U10587">
        <v>18</v>
      </c>
    </row>
    <row r="10588" spans="1:21" x14ac:dyDescent="0.3">
      <c r="A10588" s="5" t="s">
        <v>168</v>
      </c>
      <c r="B10588" s="5" t="s">
        <v>206</v>
      </c>
      <c r="C10588" s="5" t="s">
        <v>109</v>
      </c>
      <c r="D10588" s="5" t="s">
        <v>510</v>
      </c>
      <c r="E10588" s="5" t="s">
        <v>172</v>
      </c>
      <c r="F10588" s="6">
        <v>43949</v>
      </c>
      <c r="G10588" s="5" t="s">
        <v>148</v>
      </c>
      <c r="H10588" s="5" t="s">
        <v>311</v>
      </c>
      <c r="I10588">
        <v>43757</v>
      </c>
      <c r="J10588">
        <v>192</v>
      </c>
      <c r="K10588">
        <v>138</v>
      </c>
      <c r="L10588">
        <v>1</v>
      </c>
      <c r="M10588">
        <v>3312</v>
      </c>
      <c r="N10588">
        <v>3251.2489999999998</v>
      </c>
      <c r="O10588">
        <v>3251.2489999999998</v>
      </c>
      <c r="P10588">
        <v>138</v>
      </c>
      <c r="Q10588">
        <v>24</v>
      </c>
      <c r="R10588">
        <v>60.750999999999998</v>
      </c>
      <c r="S10588">
        <v>2020</v>
      </c>
      <c r="T10588">
        <v>4</v>
      </c>
      <c r="U10588">
        <v>18</v>
      </c>
    </row>
    <row r="10589" spans="1:21" x14ac:dyDescent="0.3">
      <c r="A10589" s="5" t="s">
        <v>168</v>
      </c>
      <c r="B10589" s="5" t="s">
        <v>206</v>
      </c>
      <c r="C10589" s="5" t="s">
        <v>110</v>
      </c>
      <c r="D10589" s="5" t="s">
        <v>549</v>
      </c>
      <c r="E10589" s="5" t="s">
        <v>172</v>
      </c>
      <c r="F10589" s="6">
        <v>43949</v>
      </c>
      <c r="G10589" s="5" t="s">
        <v>148</v>
      </c>
      <c r="H10589" s="5" t="s">
        <v>426</v>
      </c>
      <c r="I10589">
        <v>43764</v>
      </c>
      <c r="J10589">
        <v>185</v>
      </c>
      <c r="K10589">
        <v>3450</v>
      </c>
      <c r="L10589">
        <v>28</v>
      </c>
      <c r="M10589">
        <v>75900</v>
      </c>
      <c r="N10589">
        <v>85616.736999999994</v>
      </c>
      <c r="O10589">
        <v>3057.741</v>
      </c>
      <c r="P10589">
        <v>123.21428571428571</v>
      </c>
      <c r="Q10589">
        <v>22</v>
      </c>
      <c r="R10589">
        <v>-9716.7369999999992</v>
      </c>
      <c r="S10589">
        <v>2020</v>
      </c>
      <c r="T10589">
        <v>4</v>
      </c>
      <c r="U10589">
        <v>18</v>
      </c>
    </row>
    <row r="10590" spans="1:21" x14ac:dyDescent="0.3">
      <c r="A10590" s="5" t="s">
        <v>168</v>
      </c>
      <c r="B10590" s="5" t="s">
        <v>206</v>
      </c>
      <c r="C10590" s="5" t="s">
        <v>110</v>
      </c>
      <c r="D10590" s="5" t="s">
        <v>549</v>
      </c>
      <c r="E10590" s="5" t="s">
        <v>172</v>
      </c>
      <c r="F10590" s="6">
        <v>43949</v>
      </c>
      <c r="G10590" s="5" t="s">
        <v>148</v>
      </c>
      <c r="H10590" s="5" t="s">
        <v>469</v>
      </c>
      <c r="I10590">
        <v>43764</v>
      </c>
      <c r="J10590">
        <v>185</v>
      </c>
      <c r="K10590">
        <v>6275</v>
      </c>
      <c r="L10590">
        <v>50</v>
      </c>
      <c r="M10590">
        <v>144325</v>
      </c>
      <c r="N10590">
        <v>152887.03099999999</v>
      </c>
      <c r="O10590">
        <v>3057.741</v>
      </c>
      <c r="P10590">
        <v>125.5</v>
      </c>
      <c r="Q10590">
        <v>23</v>
      </c>
      <c r="R10590">
        <v>-8562.0310000000009</v>
      </c>
      <c r="S10590">
        <v>2020</v>
      </c>
      <c r="T10590">
        <v>4</v>
      </c>
      <c r="U10590">
        <v>18</v>
      </c>
    </row>
    <row r="10591" spans="1:21" x14ac:dyDescent="0.3">
      <c r="A10591" s="5" t="s">
        <v>168</v>
      </c>
      <c r="B10591" s="5" t="s">
        <v>467</v>
      </c>
      <c r="C10591" s="5" t="s">
        <v>132</v>
      </c>
      <c r="D10591" s="5" t="s">
        <v>548</v>
      </c>
      <c r="E10591" s="5" t="s">
        <v>172</v>
      </c>
      <c r="F10591" s="6">
        <v>43949</v>
      </c>
      <c r="G10591" s="5" t="s">
        <v>148</v>
      </c>
      <c r="H10591" s="5" t="s">
        <v>466</v>
      </c>
      <c r="I10591">
        <v>43773</v>
      </c>
      <c r="J10591">
        <v>176</v>
      </c>
      <c r="K10591">
        <v>12893</v>
      </c>
      <c r="L10591">
        <v>108</v>
      </c>
      <c r="M10591">
        <v>296539</v>
      </c>
      <c r="N10591">
        <v>258585.223</v>
      </c>
      <c r="O10591">
        <v>2394.308</v>
      </c>
      <c r="P10591">
        <v>119.37962962962963</v>
      </c>
      <c r="Q10591">
        <v>23</v>
      </c>
      <c r="R10591">
        <v>37953.777000000002</v>
      </c>
      <c r="S10591">
        <v>2020</v>
      </c>
      <c r="T10591">
        <v>4</v>
      </c>
      <c r="U10591">
        <v>18</v>
      </c>
    </row>
    <row r="10592" spans="1:21" x14ac:dyDescent="0.3">
      <c r="A10592" s="5" t="s">
        <v>168</v>
      </c>
      <c r="B10592" s="5" t="s">
        <v>467</v>
      </c>
      <c r="C10592" s="5" t="s">
        <v>132</v>
      </c>
      <c r="D10592" s="5" t="s">
        <v>548</v>
      </c>
      <c r="E10592" s="5" t="s">
        <v>172</v>
      </c>
      <c r="F10592" s="6">
        <v>43949</v>
      </c>
      <c r="G10592" s="5" t="s">
        <v>148</v>
      </c>
      <c r="H10592" s="5" t="s">
        <v>173</v>
      </c>
      <c r="I10592">
        <v>43773</v>
      </c>
      <c r="J10592">
        <v>176</v>
      </c>
      <c r="K10592">
        <v>120</v>
      </c>
      <c r="L10592">
        <v>1</v>
      </c>
      <c r="M10592">
        <v>2880</v>
      </c>
      <c r="N10592">
        <v>2394.308</v>
      </c>
      <c r="O10592">
        <v>2394.308</v>
      </c>
      <c r="P10592">
        <v>120</v>
      </c>
      <c r="Q10592">
        <v>24</v>
      </c>
      <c r="R10592">
        <v>485.69200000000001</v>
      </c>
      <c r="S10592">
        <v>2020</v>
      </c>
      <c r="T10592">
        <v>4</v>
      </c>
      <c r="U10592">
        <v>18</v>
      </c>
    </row>
    <row r="10593" spans="1:21" x14ac:dyDescent="0.3">
      <c r="A10593" s="5" t="s">
        <v>168</v>
      </c>
      <c r="B10593" s="5" t="s">
        <v>206</v>
      </c>
      <c r="C10593" s="5" t="s">
        <v>110</v>
      </c>
      <c r="D10593" s="5" t="s">
        <v>549</v>
      </c>
      <c r="E10593" s="5" t="s">
        <v>172</v>
      </c>
      <c r="F10593" s="6">
        <v>43949</v>
      </c>
      <c r="G10593" s="5" t="s">
        <v>148</v>
      </c>
      <c r="H10593" s="5" t="s">
        <v>321</v>
      </c>
      <c r="I10593">
        <v>43764</v>
      </c>
      <c r="J10593">
        <v>185</v>
      </c>
      <c r="K10593">
        <v>130</v>
      </c>
      <c r="L10593">
        <v>1</v>
      </c>
      <c r="M10593">
        <v>3120</v>
      </c>
      <c r="N10593">
        <v>3080.152</v>
      </c>
      <c r="O10593">
        <v>3080.152</v>
      </c>
      <c r="P10593">
        <v>130</v>
      </c>
      <c r="Q10593">
        <v>24</v>
      </c>
      <c r="R10593">
        <v>39.847999999999999</v>
      </c>
      <c r="S10593">
        <v>2020</v>
      </c>
      <c r="T10593">
        <v>4</v>
      </c>
      <c r="U10593">
        <v>18</v>
      </c>
    </row>
    <row r="10594" spans="1:21" x14ac:dyDescent="0.3">
      <c r="A10594" s="5" t="s">
        <v>168</v>
      </c>
      <c r="B10594" s="5" t="s">
        <v>206</v>
      </c>
      <c r="C10594" s="5" t="s">
        <v>110</v>
      </c>
      <c r="D10594" s="5" t="s">
        <v>549</v>
      </c>
      <c r="E10594" s="5" t="s">
        <v>172</v>
      </c>
      <c r="F10594" s="6">
        <v>43949</v>
      </c>
      <c r="G10594" s="5" t="s">
        <v>148</v>
      </c>
      <c r="H10594" s="5" t="s">
        <v>284</v>
      </c>
      <c r="I10594">
        <v>43764</v>
      </c>
      <c r="J10594">
        <v>185</v>
      </c>
      <c r="K10594">
        <v>260</v>
      </c>
      <c r="L10594">
        <v>2</v>
      </c>
      <c r="M10594">
        <v>6240</v>
      </c>
      <c r="N10594">
        <v>6160.3050000000003</v>
      </c>
      <c r="O10594">
        <v>3080.152</v>
      </c>
      <c r="P10594">
        <v>130</v>
      </c>
      <c r="Q10594">
        <v>24</v>
      </c>
      <c r="R10594">
        <v>79.694999999999993</v>
      </c>
      <c r="S10594">
        <v>2020</v>
      </c>
      <c r="T10594">
        <v>4</v>
      </c>
      <c r="U10594">
        <v>18</v>
      </c>
    </row>
    <row r="10595" spans="1:21" x14ac:dyDescent="0.3">
      <c r="A10595" s="5" t="s">
        <v>168</v>
      </c>
      <c r="B10595" s="5" t="s">
        <v>206</v>
      </c>
      <c r="C10595" s="5" t="s">
        <v>110</v>
      </c>
      <c r="D10595" s="5" t="s">
        <v>549</v>
      </c>
      <c r="E10595" s="5" t="s">
        <v>172</v>
      </c>
      <c r="F10595" s="6">
        <v>43949</v>
      </c>
      <c r="G10595" s="5" t="s">
        <v>148</v>
      </c>
      <c r="H10595" s="5" t="s">
        <v>190</v>
      </c>
      <c r="I10595">
        <v>43764</v>
      </c>
      <c r="J10595">
        <v>185</v>
      </c>
      <c r="K10595">
        <v>228</v>
      </c>
      <c r="L10595">
        <v>2</v>
      </c>
      <c r="M10595">
        <v>5472</v>
      </c>
      <c r="N10595">
        <v>6160.3050000000003</v>
      </c>
      <c r="O10595">
        <v>3080.152</v>
      </c>
      <c r="P10595">
        <v>114</v>
      </c>
      <c r="Q10595">
        <v>24</v>
      </c>
      <c r="R10595">
        <v>-688.30499999999995</v>
      </c>
      <c r="S10595">
        <v>2020</v>
      </c>
      <c r="T10595">
        <v>4</v>
      </c>
      <c r="U10595">
        <v>18</v>
      </c>
    </row>
    <row r="10596" spans="1:21" x14ac:dyDescent="0.3">
      <c r="A10596" s="5" t="s">
        <v>168</v>
      </c>
      <c r="B10596" s="5" t="s">
        <v>206</v>
      </c>
      <c r="C10596" s="5" t="s">
        <v>110</v>
      </c>
      <c r="D10596" s="5" t="s">
        <v>549</v>
      </c>
      <c r="E10596" s="5" t="s">
        <v>172</v>
      </c>
      <c r="F10596" s="6">
        <v>43949</v>
      </c>
      <c r="G10596" s="5" t="s">
        <v>148</v>
      </c>
      <c r="H10596" s="5" t="s">
        <v>190</v>
      </c>
      <c r="I10596">
        <v>43764</v>
      </c>
      <c r="J10596">
        <v>185</v>
      </c>
      <c r="K10596">
        <v>264</v>
      </c>
      <c r="L10596">
        <v>2</v>
      </c>
      <c r="M10596">
        <v>6336</v>
      </c>
      <c r="N10596">
        <v>6160.3050000000003</v>
      </c>
      <c r="O10596">
        <v>3080.152</v>
      </c>
      <c r="P10596">
        <v>132</v>
      </c>
      <c r="Q10596">
        <v>24</v>
      </c>
      <c r="R10596">
        <v>175.69499999999999</v>
      </c>
      <c r="S10596">
        <v>2020</v>
      </c>
      <c r="T10596">
        <v>4</v>
      </c>
      <c r="U10596">
        <v>18</v>
      </c>
    </row>
    <row r="10597" spans="1:21" x14ac:dyDescent="0.3">
      <c r="A10597" s="5" t="s">
        <v>168</v>
      </c>
      <c r="B10597" s="5" t="s">
        <v>206</v>
      </c>
      <c r="C10597" s="5" t="s">
        <v>110</v>
      </c>
      <c r="D10597" s="5" t="s">
        <v>549</v>
      </c>
      <c r="E10597" s="5" t="s">
        <v>172</v>
      </c>
      <c r="F10597" s="6">
        <v>43949</v>
      </c>
      <c r="G10597" s="5" t="s">
        <v>148</v>
      </c>
      <c r="H10597" s="5" t="s">
        <v>498</v>
      </c>
      <c r="I10597">
        <v>43764</v>
      </c>
      <c r="J10597">
        <v>185</v>
      </c>
      <c r="K10597">
        <v>110</v>
      </c>
      <c r="L10597">
        <v>1</v>
      </c>
      <c r="M10597">
        <v>2640</v>
      </c>
      <c r="N10597">
        <v>3080.152</v>
      </c>
      <c r="O10597">
        <v>3080.152</v>
      </c>
      <c r="P10597">
        <v>110</v>
      </c>
      <c r="Q10597">
        <v>24</v>
      </c>
      <c r="R10597">
        <v>-440.15199999999999</v>
      </c>
      <c r="S10597">
        <v>2020</v>
      </c>
      <c r="T10597">
        <v>4</v>
      </c>
      <c r="U10597">
        <v>18</v>
      </c>
    </row>
    <row r="10598" spans="1:21" x14ac:dyDescent="0.3">
      <c r="A10598" s="5" t="s">
        <v>168</v>
      </c>
      <c r="B10598" s="5" t="s">
        <v>206</v>
      </c>
      <c r="C10598" s="5" t="s">
        <v>110</v>
      </c>
      <c r="D10598" s="5" t="s">
        <v>549</v>
      </c>
      <c r="E10598" s="5" t="s">
        <v>172</v>
      </c>
      <c r="F10598" s="6">
        <v>43949</v>
      </c>
      <c r="G10598" s="5" t="s">
        <v>148</v>
      </c>
      <c r="H10598" s="5" t="s">
        <v>190</v>
      </c>
      <c r="I10598">
        <v>43764</v>
      </c>
      <c r="J10598">
        <v>185</v>
      </c>
      <c r="K10598">
        <v>228</v>
      </c>
      <c r="L10598">
        <v>2</v>
      </c>
      <c r="M10598">
        <v>5472</v>
      </c>
      <c r="N10598">
        <v>6160.3050000000003</v>
      </c>
      <c r="O10598">
        <v>3080.152</v>
      </c>
      <c r="P10598">
        <v>114</v>
      </c>
      <c r="Q10598">
        <v>24</v>
      </c>
      <c r="R10598">
        <v>-688.30499999999995</v>
      </c>
      <c r="S10598">
        <v>2020</v>
      </c>
      <c r="T10598">
        <v>4</v>
      </c>
      <c r="U10598">
        <v>18</v>
      </c>
    </row>
    <row r="10599" spans="1:21" x14ac:dyDescent="0.3">
      <c r="A10599" s="5" t="s">
        <v>168</v>
      </c>
      <c r="B10599" s="5" t="s">
        <v>206</v>
      </c>
      <c r="C10599" s="5" t="s">
        <v>110</v>
      </c>
      <c r="D10599" s="5" t="s">
        <v>549</v>
      </c>
      <c r="E10599" s="5" t="s">
        <v>172</v>
      </c>
      <c r="F10599" s="6">
        <v>43949</v>
      </c>
      <c r="G10599" s="5" t="s">
        <v>148</v>
      </c>
      <c r="H10599" s="5" t="s">
        <v>189</v>
      </c>
      <c r="I10599">
        <v>43764</v>
      </c>
      <c r="J10599">
        <v>185</v>
      </c>
      <c r="K10599">
        <v>230</v>
      </c>
      <c r="L10599">
        <v>2</v>
      </c>
      <c r="M10599">
        <v>5520</v>
      </c>
      <c r="N10599">
        <v>6160.3050000000003</v>
      </c>
      <c r="O10599">
        <v>3080.152</v>
      </c>
      <c r="P10599">
        <v>115</v>
      </c>
      <c r="Q10599">
        <v>24</v>
      </c>
      <c r="R10599">
        <v>-640.30499999999995</v>
      </c>
      <c r="S10599">
        <v>2020</v>
      </c>
      <c r="T10599">
        <v>4</v>
      </c>
      <c r="U10599">
        <v>18</v>
      </c>
    </row>
    <row r="10600" spans="1:21" x14ac:dyDescent="0.3">
      <c r="A10600" s="5" t="s">
        <v>168</v>
      </c>
      <c r="B10600" s="5" t="s">
        <v>206</v>
      </c>
      <c r="C10600" s="5" t="s">
        <v>110</v>
      </c>
      <c r="D10600" s="5" t="s">
        <v>549</v>
      </c>
      <c r="E10600" s="5" t="s">
        <v>172</v>
      </c>
      <c r="F10600" s="6">
        <v>43949</v>
      </c>
      <c r="G10600" s="5" t="s">
        <v>148</v>
      </c>
      <c r="H10600" s="5" t="s">
        <v>188</v>
      </c>
      <c r="I10600">
        <v>43764</v>
      </c>
      <c r="J10600">
        <v>185</v>
      </c>
      <c r="K10600">
        <v>396</v>
      </c>
      <c r="L10600">
        <v>4</v>
      </c>
      <c r="M10600">
        <v>9504</v>
      </c>
      <c r="N10600">
        <v>12320.609</v>
      </c>
      <c r="O10600">
        <v>3080.152</v>
      </c>
      <c r="P10600">
        <v>99</v>
      </c>
      <c r="Q10600">
        <v>24</v>
      </c>
      <c r="R10600">
        <v>-2816.6089999999999</v>
      </c>
      <c r="S10600">
        <v>2020</v>
      </c>
      <c r="T10600">
        <v>4</v>
      </c>
      <c r="U10600">
        <v>18</v>
      </c>
    </row>
    <row r="10601" spans="1:21" x14ac:dyDescent="0.3">
      <c r="A10601" s="5" t="s">
        <v>168</v>
      </c>
      <c r="B10601" s="5" t="s">
        <v>206</v>
      </c>
      <c r="C10601" s="5" t="s">
        <v>110</v>
      </c>
      <c r="D10601" s="5" t="s">
        <v>549</v>
      </c>
      <c r="E10601" s="5" t="s">
        <v>172</v>
      </c>
      <c r="F10601" s="6">
        <v>43949</v>
      </c>
      <c r="G10601" s="5" t="s">
        <v>148</v>
      </c>
      <c r="H10601" s="5" t="s">
        <v>187</v>
      </c>
      <c r="I10601">
        <v>43764</v>
      </c>
      <c r="J10601">
        <v>185</v>
      </c>
      <c r="K10601">
        <v>470</v>
      </c>
      <c r="L10601">
        <v>4</v>
      </c>
      <c r="M10601">
        <v>11280</v>
      </c>
      <c r="N10601">
        <v>12320.609</v>
      </c>
      <c r="O10601">
        <v>3080.152</v>
      </c>
      <c r="P10601">
        <v>117.5</v>
      </c>
      <c r="Q10601">
        <v>24</v>
      </c>
      <c r="R10601">
        <v>-1040.6089999999999</v>
      </c>
      <c r="S10601">
        <v>2020</v>
      </c>
      <c r="T10601">
        <v>4</v>
      </c>
      <c r="U10601">
        <v>18</v>
      </c>
    </row>
    <row r="10602" spans="1:21" x14ac:dyDescent="0.3">
      <c r="A10602" s="5" t="s">
        <v>168</v>
      </c>
      <c r="B10602" s="5" t="s">
        <v>206</v>
      </c>
      <c r="C10602" s="5" t="s">
        <v>110</v>
      </c>
      <c r="D10602" s="5" t="s">
        <v>549</v>
      </c>
      <c r="E10602" s="5" t="s">
        <v>172</v>
      </c>
      <c r="F10602" s="6">
        <v>43949</v>
      </c>
      <c r="G10602" s="5" t="s">
        <v>148</v>
      </c>
      <c r="H10602" s="5" t="s">
        <v>186</v>
      </c>
      <c r="I10602">
        <v>43764</v>
      </c>
      <c r="J10602">
        <v>185</v>
      </c>
      <c r="K10602">
        <v>130</v>
      </c>
      <c r="L10602">
        <v>1</v>
      </c>
      <c r="M10602">
        <v>3120</v>
      </c>
      <c r="N10602">
        <v>3080.152</v>
      </c>
      <c r="O10602">
        <v>3080.152</v>
      </c>
      <c r="P10602">
        <v>130</v>
      </c>
      <c r="Q10602">
        <v>24</v>
      </c>
      <c r="R10602">
        <v>39.847999999999999</v>
      </c>
      <c r="S10602">
        <v>2020</v>
      </c>
      <c r="T10602">
        <v>4</v>
      </c>
      <c r="U10602">
        <v>18</v>
      </c>
    </row>
    <row r="10603" spans="1:21" x14ac:dyDescent="0.3">
      <c r="A10603" s="5" t="s">
        <v>168</v>
      </c>
      <c r="B10603" s="5" t="s">
        <v>206</v>
      </c>
      <c r="C10603" s="5" t="s">
        <v>110</v>
      </c>
      <c r="D10603" s="5" t="s">
        <v>549</v>
      </c>
      <c r="E10603" s="5" t="s">
        <v>172</v>
      </c>
      <c r="F10603" s="6">
        <v>43949</v>
      </c>
      <c r="G10603" s="5" t="s">
        <v>148</v>
      </c>
      <c r="H10603" s="5" t="s">
        <v>185</v>
      </c>
      <c r="I10603">
        <v>43764</v>
      </c>
      <c r="J10603">
        <v>185</v>
      </c>
      <c r="K10603">
        <v>370</v>
      </c>
      <c r="L10603">
        <v>3</v>
      </c>
      <c r="M10603">
        <v>8880</v>
      </c>
      <c r="N10603">
        <v>9240.4570000000003</v>
      </c>
      <c r="O10603">
        <v>3080.152</v>
      </c>
      <c r="P10603">
        <v>123.33333333333333</v>
      </c>
      <c r="Q10603">
        <v>24</v>
      </c>
      <c r="R10603">
        <v>-360.45699999999999</v>
      </c>
      <c r="S10603">
        <v>2020</v>
      </c>
      <c r="T10603">
        <v>4</v>
      </c>
      <c r="U10603">
        <v>18</v>
      </c>
    </row>
    <row r="10604" spans="1:21" x14ac:dyDescent="0.3">
      <c r="A10604" s="5" t="s">
        <v>168</v>
      </c>
      <c r="B10604" s="5" t="s">
        <v>206</v>
      </c>
      <c r="C10604" s="5" t="s">
        <v>110</v>
      </c>
      <c r="D10604" s="5" t="s">
        <v>549</v>
      </c>
      <c r="E10604" s="5" t="s">
        <v>172</v>
      </c>
      <c r="F10604" s="6">
        <v>43949</v>
      </c>
      <c r="G10604" s="5" t="s">
        <v>148</v>
      </c>
      <c r="H10604" s="5" t="s">
        <v>184</v>
      </c>
      <c r="I10604">
        <v>43764</v>
      </c>
      <c r="J10604">
        <v>185</v>
      </c>
      <c r="K10604">
        <v>1947</v>
      </c>
      <c r="L10604">
        <v>15</v>
      </c>
      <c r="M10604">
        <v>44781</v>
      </c>
      <c r="N10604">
        <v>46202.284</v>
      </c>
      <c r="O10604">
        <v>3080.152</v>
      </c>
      <c r="P10604">
        <v>129.80000000000001</v>
      </c>
      <c r="Q10604">
        <v>23</v>
      </c>
      <c r="R10604">
        <v>-1421.2840000000001</v>
      </c>
      <c r="S10604">
        <v>2020</v>
      </c>
      <c r="T10604">
        <v>4</v>
      </c>
      <c r="U10604">
        <v>18</v>
      </c>
    </row>
    <row r="10605" spans="1:21" x14ac:dyDescent="0.3">
      <c r="A10605" s="5" t="s">
        <v>168</v>
      </c>
      <c r="B10605" s="5" t="s">
        <v>206</v>
      </c>
      <c r="C10605" s="5" t="s">
        <v>110</v>
      </c>
      <c r="D10605" s="5" t="s">
        <v>549</v>
      </c>
      <c r="E10605" s="5" t="s">
        <v>172</v>
      </c>
      <c r="F10605" s="6">
        <v>43949</v>
      </c>
      <c r="G10605" s="5" t="s">
        <v>148</v>
      </c>
      <c r="H10605" s="5" t="s">
        <v>183</v>
      </c>
      <c r="I10605">
        <v>43764</v>
      </c>
      <c r="J10605">
        <v>185</v>
      </c>
      <c r="K10605">
        <v>214</v>
      </c>
      <c r="L10605">
        <v>2</v>
      </c>
      <c r="M10605">
        <v>5136</v>
      </c>
      <c r="N10605">
        <v>6160.3050000000003</v>
      </c>
      <c r="O10605">
        <v>3080.152</v>
      </c>
      <c r="P10605">
        <v>107</v>
      </c>
      <c r="Q10605">
        <v>24</v>
      </c>
      <c r="R10605">
        <v>-1024.3050000000001</v>
      </c>
      <c r="S10605">
        <v>2020</v>
      </c>
      <c r="T10605">
        <v>4</v>
      </c>
      <c r="U10605">
        <v>18</v>
      </c>
    </row>
    <row r="10606" spans="1:21" x14ac:dyDescent="0.3">
      <c r="A10606" s="5" t="s">
        <v>168</v>
      </c>
      <c r="B10606" s="5" t="s">
        <v>206</v>
      </c>
      <c r="C10606" s="5" t="s">
        <v>110</v>
      </c>
      <c r="D10606" s="5" t="s">
        <v>549</v>
      </c>
      <c r="E10606" s="5" t="s">
        <v>172</v>
      </c>
      <c r="F10606" s="6">
        <v>43949</v>
      </c>
      <c r="G10606" s="5" t="s">
        <v>148</v>
      </c>
      <c r="H10606" s="5" t="s">
        <v>181</v>
      </c>
      <c r="I10606">
        <v>43764</v>
      </c>
      <c r="J10606">
        <v>185</v>
      </c>
      <c r="K10606">
        <v>130</v>
      </c>
      <c r="L10606">
        <v>1</v>
      </c>
      <c r="M10606">
        <v>3120</v>
      </c>
      <c r="N10606">
        <v>3080.152</v>
      </c>
      <c r="O10606">
        <v>3080.152</v>
      </c>
      <c r="P10606">
        <v>130</v>
      </c>
      <c r="Q10606">
        <v>24</v>
      </c>
      <c r="R10606">
        <v>39.847999999999999</v>
      </c>
      <c r="S10606">
        <v>2020</v>
      </c>
      <c r="T10606">
        <v>4</v>
      </c>
      <c r="U10606">
        <v>18</v>
      </c>
    </row>
    <row r="10607" spans="1:21" x14ac:dyDescent="0.3">
      <c r="A10607" s="5" t="s">
        <v>168</v>
      </c>
      <c r="B10607" s="5" t="s">
        <v>206</v>
      </c>
      <c r="C10607" s="5" t="s">
        <v>110</v>
      </c>
      <c r="D10607" s="5" t="s">
        <v>549</v>
      </c>
      <c r="E10607" s="5" t="s">
        <v>172</v>
      </c>
      <c r="F10607" s="6">
        <v>43949</v>
      </c>
      <c r="G10607" s="5" t="s">
        <v>148</v>
      </c>
      <c r="H10607" s="5" t="s">
        <v>217</v>
      </c>
      <c r="I10607">
        <v>43764</v>
      </c>
      <c r="J10607">
        <v>185</v>
      </c>
      <c r="K10607">
        <v>1482</v>
      </c>
      <c r="L10607">
        <v>11</v>
      </c>
      <c r="M10607">
        <v>35568</v>
      </c>
      <c r="N10607">
        <v>33881.675000000003</v>
      </c>
      <c r="O10607">
        <v>3080.152</v>
      </c>
      <c r="P10607">
        <v>134.72727272727272</v>
      </c>
      <c r="Q10607">
        <v>24</v>
      </c>
      <c r="R10607">
        <v>1686.325</v>
      </c>
      <c r="S10607">
        <v>2020</v>
      </c>
      <c r="T10607">
        <v>4</v>
      </c>
      <c r="U10607">
        <v>18</v>
      </c>
    </row>
    <row r="10608" spans="1:21" x14ac:dyDescent="0.3">
      <c r="A10608" s="5" t="s">
        <v>168</v>
      </c>
      <c r="B10608" s="5" t="s">
        <v>206</v>
      </c>
      <c r="C10608" s="5" t="s">
        <v>110</v>
      </c>
      <c r="D10608" s="5" t="s">
        <v>549</v>
      </c>
      <c r="E10608" s="5" t="s">
        <v>172</v>
      </c>
      <c r="F10608" s="6">
        <v>43949</v>
      </c>
      <c r="G10608" s="5" t="s">
        <v>148</v>
      </c>
      <c r="H10608" s="5" t="s">
        <v>216</v>
      </c>
      <c r="I10608">
        <v>43764</v>
      </c>
      <c r="J10608">
        <v>185</v>
      </c>
      <c r="K10608">
        <v>240</v>
      </c>
      <c r="L10608">
        <v>2</v>
      </c>
      <c r="M10608">
        <v>5760</v>
      </c>
      <c r="N10608">
        <v>6160.3050000000003</v>
      </c>
      <c r="O10608">
        <v>3080.152</v>
      </c>
      <c r="P10608">
        <v>120</v>
      </c>
      <c r="Q10608">
        <v>24</v>
      </c>
      <c r="R10608">
        <v>-400.30500000000001</v>
      </c>
      <c r="S10608">
        <v>2020</v>
      </c>
      <c r="T10608">
        <v>4</v>
      </c>
      <c r="U10608">
        <v>18</v>
      </c>
    </row>
    <row r="10609" spans="1:21" x14ac:dyDescent="0.3">
      <c r="A10609" s="5" t="s">
        <v>168</v>
      </c>
      <c r="B10609" s="5" t="s">
        <v>206</v>
      </c>
      <c r="C10609" s="5" t="s">
        <v>110</v>
      </c>
      <c r="D10609" s="5" t="s">
        <v>549</v>
      </c>
      <c r="E10609" s="5" t="s">
        <v>172</v>
      </c>
      <c r="F10609" s="6">
        <v>43949</v>
      </c>
      <c r="G10609" s="5" t="s">
        <v>148</v>
      </c>
      <c r="H10609" s="5" t="s">
        <v>205</v>
      </c>
      <c r="I10609">
        <v>43764</v>
      </c>
      <c r="J10609">
        <v>185</v>
      </c>
      <c r="K10609">
        <v>122</v>
      </c>
      <c r="L10609">
        <v>1</v>
      </c>
      <c r="M10609">
        <v>2928</v>
      </c>
      <c r="N10609">
        <v>3080.152</v>
      </c>
      <c r="O10609">
        <v>3080.152</v>
      </c>
      <c r="P10609">
        <v>122</v>
      </c>
      <c r="Q10609">
        <v>24</v>
      </c>
      <c r="R10609">
        <v>-152.15199999999999</v>
      </c>
      <c r="S10609">
        <v>2020</v>
      </c>
      <c r="T10609">
        <v>4</v>
      </c>
      <c r="U10609">
        <v>18</v>
      </c>
    </row>
    <row r="10610" spans="1:21" x14ac:dyDescent="0.3">
      <c r="A10610" s="5" t="s">
        <v>168</v>
      </c>
      <c r="B10610" s="5" t="s">
        <v>206</v>
      </c>
      <c r="C10610" s="5" t="s">
        <v>110</v>
      </c>
      <c r="D10610" s="5" t="s">
        <v>549</v>
      </c>
      <c r="E10610" s="5" t="s">
        <v>172</v>
      </c>
      <c r="F10610" s="6">
        <v>43949</v>
      </c>
      <c r="G10610" s="5" t="s">
        <v>148</v>
      </c>
      <c r="H10610" s="5" t="s">
        <v>220</v>
      </c>
      <c r="I10610">
        <v>43764</v>
      </c>
      <c r="J10610">
        <v>185</v>
      </c>
      <c r="K10610">
        <v>234</v>
      </c>
      <c r="L10610">
        <v>2</v>
      </c>
      <c r="M10610">
        <v>5616</v>
      </c>
      <c r="N10610">
        <v>6160.3050000000003</v>
      </c>
      <c r="O10610">
        <v>3080.152</v>
      </c>
      <c r="P10610">
        <v>117</v>
      </c>
      <c r="Q10610">
        <v>24</v>
      </c>
      <c r="R10610">
        <v>-544.30499999999995</v>
      </c>
      <c r="S10610">
        <v>2020</v>
      </c>
      <c r="T10610">
        <v>4</v>
      </c>
      <c r="U10610">
        <v>18</v>
      </c>
    </row>
    <row r="10611" spans="1:21" x14ac:dyDescent="0.3">
      <c r="A10611" s="5" t="s">
        <v>168</v>
      </c>
      <c r="B10611" s="5" t="s">
        <v>206</v>
      </c>
      <c r="C10611" s="5" t="s">
        <v>110</v>
      </c>
      <c r="D10611" s="5" t="s">
        <v>549</v>
      </c>
      <c r="E10611" s="5" t="s">
        <v>172</v>
      </c>
      <c r="F10611" s="6">
        <v>43949</v>
      </c>
      <c r="G10611" s="5" t="s">
        <v>148</v>
      </c>
      <c r="H10611" s="5" t="s">
        <v>230</v>
      </c>
      <c r="I10611">
        <v>43764</v>
      </c>
      <c r="J10611">
        <v>185</v>
      </c>
      <c r="K10611">
        <v>2408</v>
      </c>
      <c r="L10611">
        <v>19</v>
      </c>
      <c r="M10611">
        <v>55384</v>
      </c>
      <c r="N10611">
        <v>58522.892999999996</v>
      </c>
      <c r="O10611">
        <v>3080.152</v>
      </c>
      <c r="P10611">
        <v>126.73684210526316</v>
      </c>
      <c r="Q10611">
        <v>23</v>
      </c>
      <c r="R10611">
        <v>-3138.893</v>
      </c>
      <c r="S10611">
        <v>2020</v>
      </c>
      <c r="T10611">
        <v>4</v>
      </c>
      <c r="U10611">
        <v>18</v>
      </c>
    </row>
    <row r="10612" spans="1:21" x14ac:dyDescent="0.3">
      <c r="A10612" s="5" t="s">
        <v>168</v>
      </c>
      <c r="B10612" s="5" t="s">
        <v>206</v>
      </c>
      <c r="C10612" s="5" t="s">
        <v>110</v>
      </c>
      <c r="D10612" s="5" t="s">
        <v>549</v>
      </c>
      <c r="E10612" s="5" t="s">
        <v>172</v>
      </c>
      <c r="F10612" s="6">
        <v>43951</v>
      </c>
      <c r="G10612" s="5" t="s">
        <v>148</v>
      </c>
      <c r="H10612" s="5" t="s">
        <v>178</v>
      </c>
      <c r="I10612">
        <v>43764</v>
      </c>
      <c r="J10612">
        <v>187</v>
      </c>
      <c r="K10612">
        <v>349.4</v>
      </c>
      <c r="L10612">
        <v>3</v>
      </c>
      <c r="M10612">
        <v>8210.9</v>
      </c>
      <c r="N10612">
        <v>9240.4570000000003</v>
      </c>
      <c r="O10612">
        <v>3080.152</v>
      </c>
      <c r="P10612">
        <v>116.46666666666665</v>
      </c>
      <c r="Q10612">
        <v>23.5</v>
      </c>
      <c r="R10612">
        <v>-1029.557</v>
      </c>
      <c r="S10612">
        <v>2020</v>
      </c>
      <c r="T10612">
        <v>4</v>
      </c>
      <c r="U10612">
        <v>18</v>
      </c>
    </row>
    <row r="10613" spans="1:21" x14ac:dyDescent="0.3">
      <c r="A10613" s="5" t="s">
        <v>168</v>
      </c>
      <c r="B10613" s="5" t="s">
        <v>206</v>
      </c>
      <c r="C10613" s="5" t="s">
        <v>110</v>
      </c>
      <c r="D10613" s="5" t="s">
        <v>549</v>
      </c>
      <c r="E10613" s="5" t="s">
        <v>172</v>
      </c>
      <c r="F10613" s="6">
        <v>43951</v>
      </c>
      <c r="G10613" s="5" t="s">
        <v>148</v>
      </c>
      <c r="H10613" s="5" t="s">
        <v>197</v>
      </c>
      <c r="I10613">
        <v>43764</v>
      </c>
      <c r="J10613">
        <v>187</v>
      </c>
      <c r="K10613">
        <v>426.2</v>
      </c>
      <c r="L10613">
        <v>3</v>
      </c>
      <c r="M10613">
        <v>10015.700000000001</v>
      </c>
      <c r="N10613">
        <v>9240.4570000000003</v>
      </c>
      <c r="O10613">
        <v>3080.152</v>
      </c>
      <c r="P10613">
        <v>142.06666666666666</v>
      </c>
      <c r="Q10613">
        <v>23.5</v>
      </c>
      <c r="R10613">
        <v>775.24300000000005</v>
      </c>
      <c r="S10613">
        <v>2020</v>
      </c>
      <c r="T10613">
        <v>4</v>
      </c>
      <c r="U10613">
        <v>18</v>
      </c>
    </row>
    <row r="10614" spans="1:21" x14ac:dyDescent="0.3">
      <c r="A10614" s="5" t="s">
        <v>168</v>
      </c>
      <c r="B10614" s="5" t="s">
        <v>206</v>
      </c>
      <c r="C10614" s="5" t="s">
        <v>110</v>
      </c>
      <c r="D10614" s="5" t="s">
        <v>549</v>
      </c>
      <c r="E10614" s="5" t="s">
        <v>172</v>
      </c>
      <c r="F10614" s="6">
        <v>43951</v>
      </c>
      <c r="G10614" s="5" t="s">
        <v>148</v>
      </c>
      <c r="H10614" s="5" t="s">
        <v>351</v>
      </c>
      <c r="I10614">
        <v>43764</v>
      </c>
      <c r="J10614">
        <v>187</v>
      </c>
      <c r="K10614">
        <v>132.4</v>
      </c>
      <c r="L10614">
        <v>1</v>
      </c>
      <c r="M10614">
        <v>3111.4</v>
      </c>
      <c r="N10614">
        <v>3080.152</v>
      </c>
      <c r="O10614">
        <v>3080.152</v>
      </c>
      <c r="P10614">
        <v>132.4</v>
      </c>
      <c r="Q10614">
        <v>23.5</v>
      </c>
      <c r="R10614">
        <v>31.248000000000001</v>
      </c>
      <c r="S10614">
        <v>2020</v>
      </c>
      <c r="T10614">
        <v>4</v>
      </c>
      <c r="U10614">
        <v>18</v>
      </c>
    </row>
    <row r="10615" spans="1:21" x14ac:dyDescent="0.3">
      <c r="A10615" s="5" t="s">
        <v>168</v>
      </c>
      <c r="B10615" s="5" t="s">
        <v>206</v>
      </c>
      <c r="C10615" s="5" t="s">
        <v>110</v>
      </c>
      <c r="D10615" s="5" t="s">
        <v>549</v>
      </c>
      <c r="E10615" s="5" t="s">
        <v>172</v>
      </c>
      <c r="F10615" s="6">
        <v>43951</v>
      </c>
      <c r="G10615" s="5" t="s">
        <v>148</v>
      </c>
      <c r="H10615" s="5" t="s">
        <v>311</v>
      </c>
      <c r="I10615">
        <v>43764</v>
      </c>
      <c r="J10615">
        <v>187</v>
      </c>
      <c r="K10615">
        <v>139</v>
      </c>
      <c r="L10615">
        <v>1</v>
      </c>
      <c r="M10615">
        <v>3266.5</v>
      </c>
      <c r="N10615">
        <v>3080.152</v>
      </c>
      <c r="O10615">
        <v>3080.152</v>
      </c>
      <c r="P10615">
        <v>139</v>
      </c>
      <c r="Q10615">
        <v>23.5</v>
      </c>
      <c r="R10615">
        <v>186.34800000000001</v>
      </c>
      <c r="S10615">
        <v>2020</v>
      </c>
      <c r="T10615">
        <v>4</v>
      </c>
      <c r="U10615">
        <v>18</v>
      </c>
    </row>
    <row r="10616" spans="1:21" x14ac:dyDescent="0.3">
      <c r="A10616" s="5" t="s">
        <v>168</v>
      </c>
      <c r="B10616" s="5" t="s">
        <v>206</v>
      </c>
      <c r="C10616" s="5" t="s">
        <v>110</v>
      </c>
      <c r="D10616" s="5" t="s">
        <v>549</v>
      </c>
      <c r="E10616" s="5" t="s">
        <v>172</v>
      </c>
      <c r="F10616" s="6">
        <v>43951</v>
      </c>
      <c r="G10616" s="5" t="s">
        <v>148</v>
      </c>
      <c r="H10616" s="5" t="s">
        <v>235</v>
      </c>
      <c r="I10616">
        <v>43764</v>
      </c>
      <c r="J10616">
        <v>187</v>
      </c>
      <c r="K10616">
        <v>115.6</v>
      </c>
      <c r="L10616">
        <v>1</v>
      </c>
      <c r="M10616">
        <v>2716.6</v>
      </c>
      <c r="N10616">
        <v>3080.152</v>
      </c>
      <c r="O10616">
        <v>3080.152</v>
      </c>
      <c r="P10616">
        <v>115.6</v>
      </c>
      <c r="Q10616">
        <v>23.5</v>
      </c>
      <c r="R10616">
        <v>-363.55200000000002</v>
      </c>
      <c r="S10616">
        <v>2020</v>
      </c>
      <c r="T10616">
        <v>4</v>
      </c>
      <c r="U10616">
        <v>18</v>
      </c>
    </row>
    <row r="10617" spans="1:21" x14ac:dyDescent="0.3">
      <c r="A10617" s="5" t="s">
        <v>168</v>
      </c>
      <c r="B10617" s="5" t="s">
        <v>206</v>
      </c>
      <c r="C10617" s="5" t="s">
        <v>110</v>
      </c>
      <c r="D10617" s="5" t="s">
        <v>549</v>
      </c>
      <c r="E10617" s="5" t="s">
        <v>172</v>
      </c>
      <c r="F10617" s="6">
        <v>43951</v>
      </c>
      <c r="G10617" s="5" t="s">
        <v>148</v>
      </c>
      <c r="H10617" s="5" t="s">
        <v>371</v>
      </c>
      <c r="I10617">
        <v>43764</v>
      </c>
      <c r="J10617">
        <v>187</v>
      </c>
      <c r="K10617">
        <v>1252.5999999999999</v>
      </c>
      <c r="L10617">
        <v>10</v>
      </c>
      <c r="M10617">
        <v>28809.8</v>
      </c>
      <c r="N10617">
        <v>30801.523000000001</v>
      </c>
      <c r="O10617">
        <v>3080.152</v>
      </c>
      <c r="P10617">
        <v>125.25999999999999</v>
      </c>
      <c r="Q10617">
        <v>23</v>
      </c>
      <c r="R10617">
        <v>-1991.723</v>
      </c>
      <c r="S10617">
        <v>2020</v>
      </c>
      <c r="T10617">
        <v>4</v>
      </c>
      <c r="U10617">
        <v>18</v>
      </c>
    </row>
    <row r="10618" spans="1:21" x14ac:dyDescent="0.3">
      <c r="A10618" s="5" t="s">
        <v>168</v>
      </c>
      <c r="B10618" s="5" t="s">
        <v>206</v>
      </c>
      <c r="C10618" s="5" t="s">
        <v>110</v>
      </c>
      <c r="D10618" s="5" t="s">
        <v>549</v>
      </c>
      <c r="E10618" s="5" t="s">
        <v>172</v>
      </c>
      <c r="F10618" s="6">
        <v>43951</v>
      </c>
      <c r="G10618" s="5" t="s">
        <v>148</v>
      </c>
      <c r="H10618" s="5" t="s">
        <v>305</v>
      </c>
      <c r="I10618">
        <v>43764</v>
      </c>
      <c r="J10618">
        <v>187</v>
      </c>
      <c r="K10618">
        <v>238</v>
      </c>
      <c r="L10618">
        <v>2</v>
      </c>
      <c r="M10618">
        <v>5593</v>
      </c>
      <c r="N10618">
        <v>6160.3050000000003</v>
      </c>
      <c r="O10618">
        <v>3080.152</v>
      </c>
      <c r="P10618">
        <v>119</v>
      </c>
      <c r="Q10618">
        <v>23.5</v>
      </c>
      <c r="R10618">
        <v>-567.30499999999995</v>
      </c>
      <c r="S10618">
        <v>2020</v>
      </c>
      <c r="T10618">
        <v>4</v>
      </c>
      <c r="U10618">
        <v>18</v>
      </c>
    </row>
    <row r="10619" spans="1:21" x14ac:dyDescent="0.3">
      <c r="A10619" s="5" t="s">
        <v>168</v>
      </c>
      <c r="B10619" s="5" t="s">
        <v>206</v>
      </c>
      <c r="C10619" s="5" t="s">
        <v>110</v>
      </c>
      <c r="D10619" s="5" t="s">
        <v>549</v>
      </c>
      <c r="E10619" s="5" t="s">
        <v>172</v>
      </c>
      <c r="F10619" s="6">
        <v>43951</v>
      </c>
      <c r="G10619" s="5" t="s">
        <v>148</v>
      </c>
      <c r="H10619" s="5" t="s">
        <v>215</v>
      </c>
      <c r="I10619">
        <v>43764</v>
      </c>
      <c r="J10619">
        <v>187</v>
      </c>
      <c r="K10619">
        <v>531</v>
      </c>
      <c r="L10619">
        <v>5</v>
      </c>
      <c r="M10619">
        <v>12478.5</v>
      </c>
      <c r="N10619">
        <v>15400.761</v>
      </c>
      <c r="O10619">
        <v>3080.152</v>
      </c>
      <c r="P10619">
        <v>106.2</v>
      </c>
      <c r="Q10619">
        <v>23.5</v>
      </c>
      <c r="R10619">
        <v>-2922.261</v>
      </c>
      <c r="S10619">
        <v>2020</v>
      </c>
      <c r="T10619">
        <v>4</v>
      </c>
      <c r="U10619">
        <v>18</v>
      </c>
    </row>
    <row r="10620" spans="1:21" x14ac:dyDescent="0.3">
      <c r="A10620" s="5" t="s">
        <v>168</v>
      </c>
      <c r="B10620" s="5" t="s">
        <v>206</v>
      </c>
      <c r="C10620" s="5" t="s">
        <v>110</v>
      </c>
      <c r="D10620" s="5" t="s">
        <v>549</v>
      </c>
      <c r="E10620" s="5" t="s">
        <v>172</v>
      </c>
      <c r="F10620" s="6">
        <v>43951</v>
      </c>
      <c r="G10620" s="5" t="s">
        <v>148</v>
      </c>
      <c r="H10620" s="5" t="s">
        <v>200</v>
      </c>
      <c r="I10620">
        <v>43764</v>
      </c>
      <c r="J10620">
        <v>187</v>
      </c>
      <c r="K10620">
        <v>769</v>
      </c>
      <c r="L10620">
        <v>6</v>
      </c>
      <c r="M10620">
        <v>18071.5</v>
      </c>
      <c r="N10620">
        <v>18480.914000000001</v>
      </c>
      <c r="O10620">
        <v>3080.152</v>
      </c>
      <c r="P10620">
        <v>128.16666666666666</v>
      </c>
      <c r="Q10620">
        <v>23.5</v>
      </c>
      <c r="R10620">
        <v>-409.41399999999999</v>
      </c>
      <c r="S10620">
        <v>2020</v>
      </c>
      <c r="T10620">
        <v>4</v>
      </c>
      <c r="U10620">
        <v>18</v>
      </c>
    </row>
    <row r="10621" spans="1:21" x14ac:dyDescent="0.3">
      <c r="A10621" s="5" t="s">
        <v>168</v>
      </c>
      <c r="B10621" s="5" t="s">
        <v>206</v>
      </c>
      <c r="C10621" s="5" t="s">
        <v>110</v>
      </c>
      <c r="D10621" s="5" t="s">
        <v>549</v>
      </c>
      <c r="E10621" s="5" t="s">
        <v>172</v>
      </c>
      <c r="F10621" s="6">
        <v>43951</v>
      </c>
      <c r="G10621" s="5" t="s">
        <v>148</v>
      </c>
      <c r="H10621" s="5" t="s">
        <v>199</v>
      </c>
      <c r="I10621">
        <v>43764</v>
      </c>
      <c r="J10621">
        <v>187</v>
      </c>
      <c r="K10621">
        <v>955</v>
      </c>
      <c r="L10621">
        <v>8</v>
      </c>
      <c r="M10621">
        <v>22442.5</v>
      </c>
      <c r="N10621">
        <v>24641.218000000001</v>
      </c>
      <c r="O10621">
        <v>3080.152</v>
      </c>
      <c r="P10621">
        <v>119.375</v>
      </c>
      <c r="Q10621">
        <v>23.5</v>
      </c>
      <c r="R10621">
        <v>-2198.7179999999998</v>
      </c>
      <c r="S10621">
        <v>2020</v>
      </c>
      <c r="T10621">
        <v>4</v>
      </c>
      <c r="U10621">
        <v>18</v>
      </c>
    </row>
    <row r="10622" spans="1:21" x14ac:dyDescent="0.3">
      <c r="A10622" s="5" t="s">
        <v>168</v>
      </c>
      <c r="B10622" s="5" t="s">
        <v>206</v>
      </c>
      <c r="C10622" s="5" t="s">
        <v>110</v>
      </c>
      <c r="D10622" s="5" t="s">
        <v>549</v>
      </c>
      <c r="E10622" s="5" t="s">
        <v>172</v>
      </c>
      <c r="F10622" s="6">
        <v>43951</v>
      </c>
      <c r="G10622" s="5" t="s">
        <v>148</v>
      </c>
      <c r="H10622" s="5" t="s">
        <v>478</v>
      </c>
      <c r="I10622">
        <v>43764</v>
      </c>
      <c r="J10622">
        <v>187</v>
      </c>
      <c r="K10622">
        <v>442</v>
      </c>
      <c r="L10622">
        <v>4</v>
      </c>
      <c r="M10622">
        <v>10387</v>
      </c>
      <c r="N10622">
        <v>12320.609</v>
      </c>
      <c r="O10622">
        <v>3080.152</v>
      </c>
      <c r="P10622">
        <v>110.5</v>
      </c>
      <c r="Q10622">
        <v>23.5</v>
      </c>
      <c r="R10622">
        <v>-1933.6089999999999</v>
      </c>
      <c r="S10622">
        <v>2020</v>
      </c>
      <c r="T10622">
        <v>4</v>
      </c>
      <c r="U10622">
        <v>18</v>
      </c>
    </row>
    <row r="10623" spans="1:21" x14ac:dyDescent="0.3">
      <c r="A10623" s="5" t="s">
        <v>168</v>
      </c>
      <c r="B10623" s="5" t="s">
        <v>206</v>
      </c>
      <c r="C10623" s="5" t="s">
        <v>110</v>
      </c>
      <c r="D10623" s="5" t="s">
        <v>549</v>
      </c>
      <c r="E10623" s="5" t="s">
        <v>172</v>
      </c>
      <c r="F10623" s="6">
        <v>43951</v>
      </c>
      <c r="G10623" s="5" t="s">
        <v>148</v>
      </c>
      <c r="H10623" s="5" t="s">
        <v>173</v>
      </c>
      <c r="I10623">
        <v>43764</v>
      </c>
      <c r="J10623">
        <v>187</v>
      </c>
      <c r="K10623">
        <v>1144.4000000000001</v>
      </c>
      <c r="L10623">
        <v>10</v>
      </c>
      <c r="M10623">
        <v>26893.4</v>
      </c>
      <c r="N10623">
        <v>30801.523000000001</v>
      </c>
      <c r="O10623">
        <v>3080.152</v>
      </c>
      <c r="P10623">
        <v>114.44000000000001</v>
      </c>
      <c r="Q10623">
        <v>23.5</v>
      </c>
      <c r="R10623">
        <v>-3908.123</v>
      </c>
      <c r="S10623">
        <v>2020</v>
      </c>
      <c r="T10623">
        <v>4</v>
      </c>
      <c r="U10623">
        <v>18</v>
      </c>
    </row>
    <row r="10624" spans="1:21" x14ac:dyDescent="0.3">
      <c r="A10624" s="5" t="s">
        <v>168</v>
      </c>
      <c r="B10624" s="5" t="s">
        <v>169</v>
      </c>
      <c r="C10624" s="5" t="s">
        <v>170</v>
      </c>
      <c r="D10624" s="5" t="s">
        <v>494</v>
      </c>
      <c r="E10624" s="5" t="s">
        <v>172</v>
      </c>
      <c r="F10624" s="6">
        <v>43953</v>
      </c>
      <c r="G10624" s="5" t="s">
        <v>148</v>
      </c>
      <c r="H10624" s="5" t="s">
        <v>226</v>
      </c>
      <c r="I10624">
        <v>43652</v>
      </c>
      <c r="J10624">
        <v>301</v>
      </c>
      <c r="K10624">
        <v>235</v>
      </c>
      <c r="L10624">
        <v>2</v>
      </c>
      <c r="M10624">
        <v>5640</v>
      </c>
      <c r="N10624">
        <v>5379.64</v>
      </c>
      <c r="O10624">
        <v>2689.82</v>
      </c>
      <c r="P10624">
        <v>117.5</v>
      </c>
      <c r="Q10624">
        <v>24</v>
      </c>
      <c r="R10624">
        <v>260.36</v>
      </c>
      <c r="S10624">
        <v>2020</v>
      </c>
      <c r="T10624">
        <v>5</v>
      </c>
      <c r="U10624">
        <v>18</v>
      </c>
    </row>
    <row r="10625" spans="1:21" x14ac:dyDescent="0.3">
      <c r="A10625" s="5" t="s">
        <v>168</v>
      </c>
      <c r="B10625" s="5" t="s">
        <v>169</v>
      </c>
      <c r="C10625" s="5" t="s">
        <v>170</v>
      </c>
      <c r="D10625" s="5" t="s">
        <v>494</v>
      </c>
      <c r="E10625" s="5" t="s">
        <v>172</v>
      </c>
      <c r="F10625" s="6">
        <v>43953</v>
      </c>
      <c r="G10625" s="5" t="s">
        <v>148</v>
      </c>
      <c r="H10625" s="5" t="s">
        <v>191</v>
      </c>
      <c r="I10625">
        <v>43652</v>
      </c>
      <c r="J10625">
        <v>301</v>
      </c>
      <c r="K10625">
        <v>636</v>
      </c>
      <c r="L10625">
        <v>3</v>
      </c>
      <c r="M10625">
        <v>9158.4</v>
      </c>
      <c r="N10625">
        <v>8069.46</v>
      </c>
      <c r="O10625">
        <v>2689.82</v>
      </c>
      <c r="P10625">
        <v>212</v>
      </c>
      <c r="Q10625">
        <v>14.4</v>
      </c>
      <c r="R10625">
        <v>1088.94</v>
      </c>
      <c r="S10625">
        <v>2020</v>
      </c>
      <c r="T10625">
        <v>5</v>
      </c>
      <c r="U10625">
        <v>18</v>
      </c>
    </row>
    <row r="10626" spans="1:21" x14ac:dyDescent="0.3">
      <c r="A10626" s="5" t="s">
        <v>168</v>
      </c>
      <c r="B10626" s="5" t="s">
        <v>169</v>
      </c>
      <c r="C10626" s="5" t="s">
        <v>170</v>
      </c>
      <c r="D10626" s="5" t="s">
        <v>515</v>
      </c>
      <c r="E10626" s="5" t="s">
        <v>172</v>
      </c>
      <c r="F10626" s="6">
        <v>43953</v>
      </c>
      <c r="G10626" s="5" t="s">
        <v>148</v>
      </c>
      <c r="H10626" s="5" t="s">
        <v>191</v>
      </c>
      <c r="I10626">
        <v>43708</v>
      </c>
      <c r="J10626">
        <v>245</v>
      </c>
      <c r="K10626">
        <v>636</v>
      </c>
      <c r="L10626">
        <v>1</v>
      </c>
      <c r="M10626">
        <v>3052.8</v>
      </c>
      <c r="N10626">
        <v>2631.46</v>
      </c>
      <c r="O10626">
        <v>2631.46</v>
      </c>
      <c r="P10626">
        <v>636</v>
      </c>
      <c r="Q10626">
        <v>4.8</v>
      </c>
      <c r="R10626">
        <v>421.34</v>
      </c>
      <c r="S10626">
        <v>2020</v>
      </c>
      <c r="T10626">
        <v>5</v>
      </c>
      <c r="U10626">
        <v>18</v>
      </c>
    </row>
    <row r="10627" spans="1:21" x14ac:dyDescent="0.3">
      <c r="A10627" s="5" t="s">
        <v>168</v>
      </c>
      <c r="B10627" s="5" t="s">
        <v>169</v>
      </c>
      <c r="C10627" s="5" t="s">
        <v>170</v>
      </c>
      <c r="D10627" s="5" t="s">
        <v>490</v>
      </c>
      <c r="E10627" s="5" t="s">
        <v>172</v>
      </c>
      <c r="F10627" s="6">
        <v>43953</v>
      </c>
      <c r="G10627" s="5" t="s">
        <v>148</v>
      </c>
      <c r="H10627" s="5" t="s">
        <v>191</v>
      </c>
      <c r="I10627">
        <v>43721</v>
      </c>
      <c r="J10627">
        <v>232</v>
      </c>
      <c r="K10627">
        <v>636</v>
      </c>
      <c r="L10627">
        <v>1</v>
      </c>
      <c r="M10627">
        <v>3052.8</v>
      </c>
      <c r="N10627">
        <v>3133.41</v>
      </c>
      <c r="O10627">
        <v>3133.41</v>
      </c>
      <c r="P10627">
        <v>636</v>
      </c>
      <c r="Q10627">
        <v>4.8</v>
      </c>
      <c r="R10627">
        <v>-80.61</v>
      </c>
      <c r="S10627">
        <v>2020</v>
      </c>
      <c r="T10627">
        <v>5</v>
      </c>
      <c r="U10627">
        <v>18</v>
      </c>
    </row>
    <row r="10628" spans="1:21" x14ac:dyDescent="0.3">
      <c r="A10628" s="5" t="s">
        <v>168</v>
      </c>
      <c r="B10628" s="5" t="s">
        <v>175</v>
      </c>
      <c r="C10628" s="5" t="s">
        <v>84</v>
      </c>
      <c r="D10628" s="5" t="s">
        <v>499</v>
      </c>
      <c r="E10628" s="5" t="s">
        <v>172</v>
      </c>
      <c r="F10628" s="6">
        <v>43953</v>
      </c>
      <c r="G10628" s="5" t="s">
        <v>148</v>
      </c>
      <c r="H10628" s="5" t="s">
        <v>202</v>
      </c>
      <c r="I10628">
        <v>43747</v>
      </c>
      <c r="J10628">
        <v>206</v>
      </c>
      <c r="K10628">
        <v>1117</v>
      </c>
      <c r="L10628">
        <v>10</v>
      </c>
      <c r="M10628">
        <v>26808</v>
      </c>
      <c r="N10628">
        <v>33683.171000000002</v>
      </c>
      <c r="O10628">
        <v>3368.317</v>
      </c>
      <c r="P10628">
        <v>111.7</v>
      </c>
      <c r="Q10628">
        <v>24</v>
      </c>
      <c r="R10628">
        <v>-6875.1710000000003</v>
      </c>
      <c r="S10628">
        <v>2020</v>
      </c>
      <c r="T10628">
        <v>5</v>
      </c>
      <c r="U10628">
        <v>18</v>
      </c>
    </row>
    <row r="10629" spans="1:21" x14ac:dyDescent="0.3">
      <c r="A10629" s="5" t="s">
        <v>168</v>
      </c>
      <c r="B10629" s="5" t="s">
        <v>175</v>
      </c>
      <c r="C10629" s="5" t="s">
        <v>84</v>
      </c>
      <c r="D10629" s="5" t="s">
        <v>499</v>
      </c>
      <c r="E10629" s="5" t="s">
        <v>172</v>
      </c>
      <c r="F10629" s="6">
        <v>43953</v>
      </c>
      <c r="G10629" s="5" t="s">
        <v>148</v>
      </c>
      <c r="H10629" s="5" t="s">
        <v>217</v>
      </c>
      <c r="I10629">
        <v>43747</v>
      </c>
      <c r="J10629">
        <v>206</v>
      </c>
      <c r="K10629">
        <v>1</v>
      </c>
      <c r="L10629">
        <v>1</v>
      </c>
      <c r="M10629">
        <v>2880</v>
      </c>
      <c r="N10629">
        <v>3368.317</v>
      </c>
      <c r="O10629">
        <v>3368.317</v>
      </c>
      <c r="P10629">
        <v>1</v>
      </c>
      <c r="Q10629">
        <v>2880</v>
      </c>
      <c r="R10629">
        <v>-488.31700000000001</v>
      </c>
      <c r="S10629">
        <v>2020</v>
      </c>
      <c r="T10629">
        <v>5</v>
      </c>
      <c r="U10629">
        <v>18</v>
      </c>
    </row>
    <row r="10630" spans="1:21" x14ac:dyDescent="0.3">
      <c r="A10630" s="5" t="s">
        <v>168</v>
      </c>
      <c r="B10630" s="5" t="s">
        <v>175</v>
      </c>
      <c r="C10630" s="5" t="s">
        <v>84</v>
      </c>
      <c r="D10630" s="5" t="s">
        <v>499</v>
      </c>
      <c r="E10630" s="5" t="s">
        <v>172</v>
      </c>
      <c r="F10630" s="6">
        <v>43953</v>
      </c>
      <c r="G10630" s="5" t="s">
        <v>148</v>
      </c>
      <c r="H10630" s="5" t="s">
        <v>218</v>
      </c>
      <c r="I10630">
        <v>43747</v>
      </c>
      <c r="J10630">
        <v>206</v>
      </c>
      <c r="K10630">
        <v>426</v>
      </c>
      <c r="L10630">
        <v>4</v>
      </c>
      <c r="M10630">
        <v>10224</v>
      </c>
      <c r="N10630">
        <v>13473.268</v>
      </c>
      <c r="O10630">
        <v>3368.317</v>
      </c>
      <c r="P10630">
        <v>106.5</v>
      </c>
      <c r="Q10630">
        <v>24</v>
      </c>
      <c r="R10630">
        <v>-3249.268</v>
      </c>
      <c r="S10630">
        <v>2020</v>
      </c>
      <c r="T10630">
        <v>5</v>
      </c>
      <c r="U10630">
        <v>18</v>
      </c>
    </row>
    <row r="10631" spans="1:21" x14ac:dyDescent="0.3">
      <c r="A10631" s="5" t="s">
        <v>168</v>
      </c>
      <c r="B10631" s="5" t="s">
        <v>175</v>
      </c>
      <c r="C10631" s="5" t="s">
        <v>84</v>
      </c>
      <c r="D10631" s="5" t="s">
        <v>499</v>
      </c>
      <c r="E10631" s="5" t="s">
        <v>172</v>
      </c>
      <c r="F10631" s="6">
        <v>43953</v>
      </c>
      <c r="G10631" s="5" t="s">
        <v>148</v>
      </c>
      <c r="H10631" s="5" t="s">
        <v>190</v>
      </c>
      <c r="I10631">
        <v>43747</v>
      </c>
      <c r="J10631">
        <v>206</v>
      </c>
      <c r="K10631">
        <v>390</v>
      </c>
      <c r="L10631">
        <v>3</v>
      </c>
      <c r="M10631">
        <v>9360</v>
      </c>
      <c r="N10631">
        <v>10104.950999999999</v>
      </c>
      <c r="O10631">
        <v>3368.317</v>
      </c>
      <c r="P10631">
        <v>130</v>
      </c>
      <c r="Q10631">
        <v>24</v>
      </c>
      <c r="R10631">
        <v>-744.95100000000002</v>
      </c>
      <c r="S10631">
        <v>2020</v>
      </c>
      <c r="T10631">
        <v>5</v>
      </c>
      <c r="U10631">
        <v>18</v>
      </c>
    </row>
    <row r="10632" spans="1:21" x14ac:dyDescent="0.3">
      <c r="A10632" s="5" t="s">
        <v>168</v>
      </c>
      <c r="B10632" s="5" t="s">
        <v>175</v>
      </c>
      <c r="C10632" s="5" t="s">
        <v>84</v>
      </c>
      <c r="D10632" s="5" t="s">
        <v>499</v>
      </c>
      <c r="E10632" s="5" t="s">
        <v>172</v>
      </c>
      <c r="F10632" s="6">
        <v>43953</v>
      </c>
      <c r="G10632" s="5" t="s">
        <v>148</v>
      </c>
      <c r="H10632" s="5" t="s">
        <v>498</v>
      </c>
      <c r="I10632">
        <v>43747</v>
      </c>
      <c r="J10632">
        <v>206</v>
      </c>
      <c r="K10632">
        <v>492</v>
      </c>
      <c r="L10632">
        <v>4</v>
      </c>
      <c r="M10632">
        <v>11808</v>
      </c>
      <c r="N10632">
        <v>13473.268</v>
      </c>
      <c r="O10632">
        <v>3368.317</v>
      </c>
      <c r="P10632">
        <v>123</v>
      </c>
      <c r="Q10632">
        <v>24</v>
      </c>
      <c r="R10632">
        <v>-1665.268</v>
      </c>
      <c r="S10632">
        <v>2020</v>
      </c>
      <c r="T10632">
        <v>5</v>
      </c>
      <c r="U10632">
        <v>18</v>
      </c>
    </row>
    <row r="10633" spans="1:21" x14ac:dyDescent="0.3">
      <c r="A10633" s="5" t="s">
        <v>168</v>
      </c>
      <c r="B10633" s="5" t="s">
        <v>175</v>
      </c>
      <c r="C10633" s="5" t="s">
        <v>84</v>
      </c>
      <c r="D10633" s="5" t="s">
        <v>499</v>
      </c>
      <c r="E10633" s="5" t="s">
        <v>172</v>
      </c>
      <c r="F10633" s="6">
        <v>43953</v>
      </c>
      <c r="G10633" s="5" t="s">
        <v>148</v>
      </c>
      <c r="H10633" s="5" t="s">
        <v>190</v>
      </c>
      <c r="I10633">
        <v>43747</v>
      </c>
      <c r="J10633">
        <v>206</v>
      </c>
      <c r="K10633">
        <v>508</v>
      </c>
      <c r="L10633">
        <v>4</v>
      </c>
      <c r="M10633">
        <v>12192</v>
      </c>
      <c r="N10633">
        <v>13473.268</v>
      </c>
      <c r="O10633">
        <v>3368.317</v>
      </c>
      <c r="P10633">
        <v>127</v>
      </c>
      <c r="Q10633">
        <v>24</v>
      </c>
      <c r="R10633">
        <v>-1281.268</v>
      </c>
      <c r="S10633">
        <v>2020</v>
      </c>
      <c r="T10633">
        <v>5</v>
      </c>
      <c r="U10633">
        <v>18</v>
      </c>
    </row>
    <row r="10634" spans="1:21" x14ac:dyDescent="0.3">
      <c r="A10634" s="5" t="s">
        <v>168</v>
      </c>
      <c r="B10634" s="5" t="s">
        <v>175</v>
      </c>
      <c r="C10634" s="5" t="s">
        <v>84</v>
      </c>
      <c r="D10634" s="5" t="s">
        <v>499</v>
      </c>
      <c r="E10634" s="5" t="s">
        <v>172</v>
      </c>
      <c r="F10634" s="6">
        <v>43953</v>
      </c>
      <c r="G10634" s="5" t="s">
        <v>148</v>
      </c>
      <c r="H10634" s="5" t="s">
        <v>246</v>
      </c>
      <c r="I10634">
        <v>43747</v>
      </c>
      <c r="J10634">
        <v>206</v>
      </c>
      <c r="K10634">
        <v>637</v>
      </c>
      <c r="L10634">
        <v>5</v>
      </c>
      <c r="M10634">
        <v>15288</v>
      </c>
      <c r="N10634">
        <v>16841.584999999999</v>
      </c>
      <c r="O10634">
        <v>3368.317</v>
      </c>
      <c r="P10634">
        <v>127.4</v>
      </c>
      <c r="Q10634">
        <v>24</v>
      </c>
      <c r="R10634">
        <v>-1553.585</v>
      </c>
      <c r="S10634">
        <v>2020</v>
      </c>
      <c r="T10634">
        <v>5</v>
      </c>
      <c r="U10634">
        <v>18</v>
      </c>
    </row>
    <row r="10635" spans="1:21" x14ac:dyDescent="0.3">
      <c r="A10635" s="5" t="s">
        <v>168</v>
      </c>
      <c r="B10635" s="5" t="s">
        <v>175</v>
      </c>
      <c r="C10635" s="5" t="s">
        <v>84</v>
      </c>
      <c r="D10635" s="5" t="s">
        <v>499</v>
      </c>
      <c r="E10635" s="5" t="s">
        <v>172</v>
      </c>
      <c r="F10635" s="6">
        <v>43953</v>
      </c>
      <c r="G10635" s="5" t="s">
        <v>148</v>
      </c>
      <c r="H10635" s="5" t="s">
        <v>321</v>
      </c>
      <c r="I10635">
        <v>43747</v>
      </c>
      <c r="J10635">
        <v>206</v>
      </c>
      <c r="K10635">
        <v>270</v>
      </c>
      <c r="L10635">
        <v>2</v>
      </c>
      <c r="M10635">
        <v>6480</v>
      </c>
      <c r="N10635">
        <v>6736.634</v>
      </c>
      <c r="O10635">
        <v>3368.317</v>
      </c>
      <c r="P10635">
        <v>135</v>
      </c>
      <c r="Q10635">
        <v>24</v>
      </c>
      <c r="R10635">
        <v>-256.63400000000001</v>
      </c>
      <c r="S10635">
        <v>2020</v>
      </c>
      <c r="T10635">
        <v>5</v>
      </c>
      <c r="U10635">
        <v>18</v>
      </c>
    </row>
    <row r="10636" spans="1:21" x14ac:dyDescent="0.3">
      <c r="A10636" s="5" t="s">
        <v>168</v>
      </c>
      <c r="B10636" s="5" t="s">
        <v>175</v>
      </c>
      <c r="C10636" s="5" t="s">
        <v>84</v>
      </c>
      <c r="D10636" s="5" t="s">
        <v>499</v>
      </c>
      <c r="E10636" s="5" t="s">
        <v>172</v>
      </c>
      <c r="F10636" s="6">
        <v>43953</v>
      </c>
      <c r="G10636" s="5" t="s">
        <v>148</v>
      </c>
      <c r="H10636" s="5" t="s">
        <v>180</v>
      </c>
      <c r="I10636">
        <v>43747</v>
      </c>
      <c r="J10636">
        <v>206</v>
      </c>
      <c r="K10636">
        <v>189</v>
      </c>
      <c r="L10636">
        <v>2</v>
      </c>
      <c r="M10636">
        <v>4536</v>
      </c>
      <c r="N10636">
        <v>6736.634</v>
      </c>
      <c r="O10636">
        <v>3368.317</v>
      </c>
      <c r="P10636">
        <v>94.5</v>
      </c>
      <c r="Q10636">
        <v>24</v>
      </c>
      <c r="R10636">
        <v>-2200.634</v>
      </c>
      <c r="S10636">
        <v>2020</v>
      </c>
      <c r="T10636">
        <v>5</v>
      </c>
      <c r="U10636">
        <v>18</v>
      </c>
    </row>
    <row r="10637" spans="1:21" x14ac:dyDescent="0.3">
      <c r="A10637" s="5" t="s">
        <v>168</v>
      </c>
      <c r="B10637" s="5" t="s">
        <v>175</v>
      </c>
      <c r="C10637" s="5" t="s">
        <v>87</v>
      </c>
      <c r="D10637" s="5" t="s">
        <v>504</v>
      </c>
      <c r="E10637" s="5" t="s">
        <v>172</v>
      </c>
      <c r="F10637" s="6">
        <v>43953</v>
      </c>
      <c r="G10637" s="5" t="s">
        <v>148</v>
      </c>
      <c r="H10637" s="5" t="s">
        <v>205</v>
      </c>
      <c r="I10637">
        <v>43759</v>
      </c>
      <c r="J10637">
        <v>194</v>
      </c>
      <c r="K10637">
        <v>450</v>
      </c>
      <c r="L10637">
        <v>4</v>
      </c>
      <c r="M10637">
        <v>10800</v>
      </c>
      <c r="N10637">
        <v>12845.145</v>
      </c>
      <c r="O10637">
        <v>3211.2860000000001</v>
      </c>
      <c r="P10637">
        <v>112.5</v>
      </c>
      <c r="Q10637">
        <v>24</v>
      </c>
      <c r="R10637">
        <v>-2045.145</v>
      </c>
      <c r="S10637">
        <v>2020</v>
      </c>
      <c r="T10637">
        <v>5</v>
      </c>
      <c r="U10637">
        <v>18</v>
      </c>
    </row>
    <row r="10638" spans="1:21" x14ac:dyDescent="0.3">
      <c r="A10638" s="5" t="s">
        <v>168</v>
      </c>
      <c r="B10638" s="5" t="s">
        <v>175</v>
      </c>
      <c r="C10638" s="5" t="s">
        <v>87</v>
      </c>
      <c r="D10638" s="5" t="s">
        <v>504</v>
      </c>
      <c r="E10638" s="5" t="s">
        <v>172</v>
      </c>
      <c r="F10638" s="6">
        <v>43953</v>
      </c>
      <c r="G10638" s="5" t="s">
        <v>148</v>
      </c>
      <c r="H10638" s="5" t="s">
        <v>183</v>
      </c>
      <c r="I10638">
        <v>43759</v>
      </c>
      <c r="J10638">
        <v>194</v>
      </c>
      <c r="K10638">
        <v>606</v>
      </c>
      <c r="L10638">
        <v>5</v>
      </c>
      <c r="M10638">
        <v>14544</v>
      </c>
      <c r="N10638">
        <v>16056.432000000001</v>
      </c>
      <c r="O10638">
        <v>3211.2860000000001</v>
      </c>
      <c r="P10638">
        <v>121.2</v>
      </c>
      <c r="Q10638">
        <v>24</v>
      </c>
      <c r="R10638">
        <v>-1512.432</v>
      </c>
      <c r="S10638">
        <v>2020</v>
      </c>
      <c r="T10638">
        <v>5</v>
      </c>
      <c r="U10638">
        <v>18</v>
      </c>
    </row>
    <row r="10639" spans="1:21" x14ac:dyDescent="0.3">
      <c r="A10639" s="5" t="s">
        <v>168</v>
      </c>
      <c r="B10639" s="5" t="s">
        <v>175</v>
      </c>
      <c r="C10639" s="5" t="s">
        <v>88</v>
      </c>
      <c r="D10639" s="5" t="s">
        <v>552</v>
      </c>
      <c r="E10639" s="5" t="s">
        <v>172</v>
      </c>
      <c r="F10639" s="6">
        <v>43953</v>
      </c>
      <c r="G10639" s="5" t="s">
        <v>148</v>
      </c>
      <c r="H10639" s="5" t="s">
        <v>184</v>
      </c>
      <c r="I10639">
        <v>43766</v>
      </c>
      <c r="J10639">
        <v>187</v>
      </c>
      <c r="K10639">
        <v>3633</v>
      </c>
      <c r="L10639">
        <v>28</v>
      </c>
      <c r="M10639">
        <v>83559</v>
      </c>
      <c r="N10639">
        <v>70198.017999999996</v>
      </c>
      <c r="O10639">
        <v>2507.0720000000001</v>
      </c>
      <c r="P10639">
        <v>129.75</v>
      </c>
      <c r="Q10639">
        <v>23</v>
      </c>
      <c r="R10639">
        <v>13360.982</v>
      </c>
      <c r="S10639">
        <v>2020</v>
      </c>
      <c r="T10639">
        <v>5</v>
      </c>
      <c r="U10639">
        <v>18</v>
      </c>
    </row>
    <row r="10640" spans="1:21" x14ac:dyDescent="0.3">
      <c r="A10640" s="5" t="s">
        <v>168</v>
      </c>
      <c r="B10640" s="5" t="s">
        <v>175</v>
      </c>
      <c r="C10640" s="5" t="s">
        <v>88</v>
      </c>
      <c r="D10640" s="5" t="s">
        <v>552</v>
      </c>
      <c r="E10640" s="5" t="s">
        <v>172</v>
      </c>
      <c r="F10640" s="6">
        <v>43953</v>
      </c>
      <c r="G10640" s="5" t="s">
        <v>148</v>
      </c>
      <c r="H10640" s="5" t="s">
        <v>203</v>
      </c>
      <c r="I10640">
        <v>43766</v>
      </c>
      <c r="J10640">
        <v>187</v>
      </c>
      <c r="K10640">
        <v>310</v>
      </c>
      <c r="L10640">
        <v>3</v>
      </c>
      <c r="M10640">
        <v>7440</v>
      </c>
      <c r="N10640">
        <v>7521.2160000000003</v>
      </c>
      <c r="O10640">
        <v>2507.0720000000001</v>
      </c>
      <c r="P10640">
        <v>103.33333333333333</v>
      </c>
      <c r="Q10640">
        <v>24</v>
      </c>
      <c r="R10640">
        <v>-81.215999999999994</v>
      </c>
      <c r="S10640">
        <v>2020</v>
      </c>
      <c r="T10640">
        <v>5</v>
      </c>
      <c r="U10640">
        <v>18</v>
      </c>
    </row>
    <row r="10641" spans="1:21" x14ac:dyDescent="0.3">
      <c r="A10641" s="5" t="s">
        <v>168</v>
      </c>
      <c r="B10641" s="5" t="s">
        <v>175</v>
      </c>
      <c r="C10641" s="5" t="s">
        <v>88</v>
      </c>
      <c r="D10641" s="5" t="s">
        <v>552</v>
      </c>
      <c r="E10641" s="5" t="s">
        <v>172</v>
      </c>
      <c r="F10641" s="6">
        <v>43953</v>
      </c>
      <c r="G10641" s="5" t="s">
        <v>148</v>
      </c>
      <c r="H10641" s="5" t="s">
        <v>308</v>
      </c>
      <c r="I10641">
        <v>43766</v>
      </c>
      <c r="J10641">
        <v>187</v>
      </c>
      <c r="K10641">
        <v>122</v>
      </c>
      <c r="L10641">
        <v>1</v>
      </c>
      <c r="M10641">
        <v>2928</v>
      </c>
      <c r="N10641">
        <v>2507.0720000000001</v>
      </c>
      <c r="O10641">
        <v>2507.0720000000001</v>
      </c>
      <c r="P10641">
        <v>122</v>
      </c>
      <c r="Q10641">
        <v>24</v>
      </c>
      <c r="R10641">
        <v>420.928</v>
      </c>
      <c r="S10641">
        <v>2020</v>
      </c>
      <c r="T10641">
        <v>5</v>
      </c>
      <c r="U10641">
        <v>18</v>
      </c>
    </row>
    <row r="10642" spans="1:21" x14ac:dyDescent="0.3">
      <c r="A10642" s="5" t="s">
        <v>168</v>
      </c>
      <c r="B10642" s="5" t="s">
        <v>175</v>
      </c>
      <c r="C10642" s="5" t="s">
        <v>88</v>
      </c>
      <c r="D10642" s="5" t="s">
        <v>552</v>
      </c>
      <c r="E10642" s="5" t="s">
        <v>172</v>
      </c>
      <c r="F10642" s="6">
        <v>43953</v>
      </c>
      <c r="G10642" s="5" t="s">
        <v>148</v>
      </c>
      <c r="H10642" s="5" t="s">
        <v>231</v>
      </c>
      <c r="I10642">
        <v>43766</v>
      </c>
      <c r="J10642">
        <v>187</v>
      </c>
      <c r="K10642">
        <v>130</v>
      </c>
      <c r="L10642">
        <v>1</v>
      </c>
      <c r="M10642">
        <v>3120</v>
      </c>
      <c r="N10642">
        <v>2507.0720000000001</v>
      </c>
      <c r="O10642">
        <v>2507.0720000000001</v>
      </c>
      <c r="P10642">
        <v>130</v>
      </c>
      <c r="Q10642">
        <v>24</v>
      </c>
      <c r="R10642">
        <v>612.928</v>
      </c>
      <c r="S10642">
        <v>2020</v>
      </c>
      <c r="T10642">
        <v>5</v>
      </c>
      <c r="U10642">
        <v>18</v>
      </c>
    </row>
    <row r="10643" spans="1:21" x14ac:dyDescent="0.3">
      <c r="A10643" s="5" t="s">
        <v>168</v>
      </c>
      <c r="B10643" s="5" t="s">
        <v>175</v>
      </c>
      <c r="C10643" s="5" t="s">
        <v>88</v>
      </c>
      <c r="D10643" s="5" t="s">
        <v>552</v>
      </c>
      <c r="E10643" s="5" t="s">
        <v>172</v>
      </c>
      <c r="F10643" s="6">
        <v>43953</v>
      </c>
      <c r="G10643" s="5" t="s">
        <v>148</v>
      </c>
      <c r="H10643" s="5" t="s">
        <v>222</v>
      </c>
      <c r="I10643">
        <v>43766</v>
      </c>
      <c r="J10643">
        <v>187</v>
      </c>
      <c r="K10643">
        <v>122</v>
      </c>
      <c r="L10643">
        <v>1</v>
      </c>
      <c r="M10643">
        <v>2928</v>
      </c>
      <c r="N10643">
        <v>2507.0720000000001</v>
      </c>
      <c r="O10643">
        <v>2507.0720000000001</v>
      </c>
      <c r="P10643">
        <v>122</v>
      </c>
      <c r="Q10643">
        <v>24</v>
      </c>
      <c r="R10643">
        <v>420.928</v>
      </c>
      <c r="S10643">
        <v>2020</v>
      </c>
      <c r="T10643">
        <v>5</v>
      </c>
      <c r="U10643">
        <v>18</v>
      </c>
    </row>
    <row r="10644" spans="1:21" x14ac:dyDescent="0.3">
      <c r="A10644" s="5" t="s">
        <v>168</v>
      </c>
      <c r="B10644" s="5" t="s">
        <v>175</v>
      </c>
      <c r="C10644" s="5" t="s">
        <v>88</v>
      </c>
      <c r="D10644" s="5" t="s">
        <v>552</v>
      </c>
      <c r="E10644" s="5" t="s">
        <v>172</v>
      </c>
      <c r="F10644" s="6">
        <v>43953</v>
      </c>
      <c r="G10644" s="5" t="s">
        <v>148</v>
      </c>
      <c r="H10644" s="5" t="s">
        <v>333</v>
      </c>
      <c r="I10644">
        <v>43766</v>
      </c>
      <c r="J10644">
        <v>187</v>
      </c>
      <c r="K10644">
        <v>200</v>
      </c>
      <c r="L10644">
        <v>2</v>
      </c>
      <c r="M10644">
        <v>4800</v>
      </c>
      <c r="N10644">
        <v>5014.1440000000002</v>
      </c>
      <c r="O10644">
        <v>2507.0720000000001</v>
      </c>
      <c r="P10644">
        <v>100</v>
      </c>
      <c r="Q10644">
        <v>24</v>
      </c>
      <c r="R10644">
        <v>-214.14400000000001</v>
      </c>
      <c r="S10644">
        <v>2020</v>
      </c>
      <c r="T10644">
        <v>5</v>
      </c>
      <c r="U10644">
        <v>18</v>
      </c>
    </row>
    <row r="10645" spans="1:21" x14ac:dyDescent="0.3">
      <c r="A10645" s="5" t="s">
        <v>168</v>
      </c>
      <c r="B10645" s="5" t="s">
        <v>175</v>
      </c>
      <c r="C10645" s="5" t="s">
        <v>88</v>
      </c>
      <c r="D10645" s="5" t="s">
        <v>552</v>
      </c>
      <c r="E10645" s="5" t="s">
        <v>172</v>
      </c>
      <c r="F10645" s="6">
        <v>43953</v>
      </c>
      <c r="G10645" s="5" t="s">
        <v>148</v>
      </c>
      <c r="H10645" s="5" t="s">
        <v>221</v>
      </c>
      <c r="I10645">
        <v>43766</v>
      </c>
      <c r="J10645">
        <v>187</v>
      </c>
      <c r="K10645">
        <v>100</v>
      </c>
      <c r="L10645">
        <v>1</v>
      </c>
      <c r="M10645">
        <v>2400</v>
      </c>
      <c r="N10645">
        <v>2507.0720000000001</v>
      </c>
      <c r="O10645">
        <v>2507.0720000000001</v>
      </c>
      <c r="P10645">
        <v>100</v>
      </c>
      <c r="Q10645">
        <v>24</v>
      </c>
      <c r="R10645">
        <v>-107.072</v>
      </c>
      <c r="S10645">
        <v>2020</v>
      </c>
      <c r="T10645">
        <v>5</v>
      </c>
      <c r="U10645">
        <v>18</v>
      </c>
    </row>
    <row r="10646" spans="1:21" x14ac:dyDescent="0.3">
      <c r="A10646" s="5" t="s">
        <v>168</v>
      </c>
      <c r="B10646" s="5" t="s">
        <v>175</v>
      </c>
      <c r="C10646" s="5" t="s">
        <v>88</v>
      </c>
      <c r="D10646" s="5" t="s">
        <v>552</v>
      </c>
      <c r="E10646" s="5" t="s">
        <v>172</v>
      </c>
      <c r="F10646" s="6">
        <v>43953</v>
      </c>
      <c r="G10646" s="5" t="s">
        <v>148</v>
      </c>
      <c r="H10646" s="5" t="s">
        <v>204</v>
      </c>
      <c r="I10646">
        <v>43766</v>
      </c>
      <c r="J10646">
        <v>187</v>
      </c>
      <c r="K10646">
        <v>840</v>
      </c>
      <c r="L10646">
        <v>7</v>
      </c>
      <c r="M10646">
        <v>20160</v>
      </c>
      <c r="N10646">
        <v>17549.504000000001</v>
      </c>
      <c r="O10646">
        <v>2507.0720000000001</v>
      </c>
      <c r="P10646">
        <v>120</v>
      </c>
      <c r="Q10646">
        <v>24</v>
      </c>
      <c r="R10646">
        <v>2610.4960000000001</v>
      </c>
      <c r="S10646">
        <v>2020</v>
      </c>
      <c r="T10646">
        <v>5</v>
      </c>
      <c r="U10646">
        <v>18</v>
      </c>
    </row>
    <row r="10647" spans="1:21" x14ac:dyDescent="0.3">
      <c r="A10647" s="5" t="s">
        <v>168</v>
      </c>
      <c r="B10647" s="5" t="s">
        <v>169</v>
      </c>
      <c r="C10647" s="5" t="s">
        <v>170</v>
      </c>
      <c r="D10647" s="5" t="s">
        <v>515</v>
      </c>
      <c r="E10647" s="5" t="s">
        <v>172</v>
      </c>
      <c r="F10647" s="6">
        <v>43955</v>
      </c>
      <c r="G10647" s="5" t="s">
        <v>148</v>
      </c>
      <c r="H10647" s="5" t="s">
        <v>466</v>
      </c>
      <c r="I10647">
        <v>43708</v>
      </c>
      <c r="J10647">
        <v>247</v>
      </c>
      <c r="K10647">
        <v>12845</v>
      </c>
      <c r="L10647">
        <v>21</v>
      </c>
      <c r="M10647">
        <v>56196.875</v>
      </c>
      <c r="N10647">
        <v>55260.66</v>
      </c>
      <c r="O10647">
        <v>2631.46</v>
      </c>
      <c r="P10647">
        <v>611.66666666666663</v>
      </c>
      <c r="Q10647">
        <v>4.375</v>
      </c>
      <c r="R10647">
        <v>936.21500000000003</v>
      </c>
      <c r="S10647">
        <v>2020</v>
      </c>
      <c r="T10647">
        <v>5</v>
      </c>
      <c r="U10647">
        <v>19</v>
      </c>
    </row>
    <row r="10648" spans="1:21" x14ac:dyDescent="0.3">
      <c r="A10648" s="5" t="s">
        <v>168</v>
      </c>
      <c r="B10648" s="5" t="s">
        <v>169</v>
      </c>
      <c r="C10648" s="5" t="s">
        <v>170</v>
      </c>
      <c r="D10648" s="5" t="s">
        <v>489</v>
      </c>
      <c r="E10648" s="5" t="s">
        <v>172</v>
      </c>
      <c r="F10648" s="6">
        <v>43955</v>
      </c>
      <c r="G10648" s="5" t="s">
        <v>148</v>
      </c>
      <c r="H10648" s="5" t="s">
        <v>466</v>
      </c>
      <c r="I10648">
        <v>43715</v>
      </c>
      <c r="J10648">
        <v>240</v>
      </c>
      <c r="K10648">
        <v>12845</v>
      </c>
      <c r="L10648">
        <v>14</v>
      </c>
      <c r="M10648">
        <v>37464.582999999999</v>
      </c>
      <c r="N10648">
        <v>43058.874000000003</v>
      </c>
      <c r="O10648">
        <v>3075.634</v>
      </c>
      <c r="P10648">
        <v>917.5</v>
      </c>
      <c r="Q10648">
        <v>2.9167000000000001</v>
      </c>
      <c r="R10648">
        <v>-5594.2910000000002</v>
      </c>
      <c r="S10648">
        <v>2020</v>
      </c>
      <c r="T10648">
        <v>5</v>
      </c>
      <c r="U10648">
        <v>19</v>
      </c>
    </row>
    <row r="10649" spans="1:21" x14ac:dyDescent="0.3">
      <c r="A10649" s="5" t="s">
        <v>168</v>
      </c>
      <c r="B10649" s="5" t="s">
        <v>169</v>
      </c>
      <c r="C10649" s="5" t="s">
        <v>170</v>
      </c>
      <c r="D10649" s="5" t="s">
        <v>531</v>
      </c>
      <c r="E10649" s="5" t="s">
        <v>172</v>
      </c>
      <c r="F10649" s="6">
        <v>43955</v>
      </c>
      <c r="G10649" s="5" t="s">
        <v>148</v>
      </c>
      <c r="H10649" s="5" t="s">
        <v>466</v>
      </c>
      <c r="I10649">
        <v>43725</v>
      </c>
      <c r="J10649">
        <v>230</v>
      </c>
      <c r="K10649">
        <v>12845</v>
      </c>
      <c r="L10649">
        <v>23</v>
      </c>
      <c r="M10649">
        <v>61548.957999999999</v>
      </c>
      <c r="N10649">
        <v>56632.436000000002</v>
      </c>
      <c r="O10649">
        <v>2462.2800000000002</v>
      </c>
      <c r="P10649">
        <v>558.47826086956525</v>
      </c>
      <c r="Q10649">
        <v>4.7916999999999996</v>
      </c>
      <c r="R10649">
        <v>4916.5219999999999</v>
      </c>
      <c r="S10649">
        <v>2020</v>
      </c>
      <c r="T10649">
        <v>5</v>
      </c>
      <c r="U10649">
        <v>19</v>
      </c>
    </row>
    <row r="10650" spans="1:21" x14ac:dyDescent="0.3">
      <c r="A10650" s="5" t="s">
        <v>168</v>
      </c>
      <c r="B10650" s="5" t="s">
        <v>169</v>
      </c>
      <c r="C10650" s="5" t="s">
        <v>170</v>
      </c>
      <c r="D10650" s="5" t="s">
        <v>527</v>
      </c>
      <c r="E10650" s="5" t="s">
        <v>172</v>
      </c>
      <c r="F10650" s="6">
        <v>43955</v>
      </c>
      <c r="G10650" s="5" t="s">
        <v>148</v>
      </c>
      <c r="H10650" s="5" t="s">
        <v>466</v>
      </c>
      <c r="I10650">
        <v>43745</v>
      </c>
      <c r="J10650">
        <v>210</v>
      </c>
      <c r="K10650">
        <v>12845</v>
      </c>
      <c r="L10650">
        <v>6</v>
      </c>
      <c r="M10650">
        <v>16056.25</v>
      </c>
      <c r="N10650">
        <v>20843.883999999998</v>
      </c>
      <c r="O10650">
        <v>3473.9810000000002</v>
      </c>
      <c r="P10650">
        <v>2140.8333333333335</v>
      </c>
      <c r="Q10650">
        <v>1.25</v>
      </c>
      <c r="R10650">
        <v>-4787.634</v>
      </c>
      <c r="S10650">
        <v>2020</v>
      </c>
      <c r="T10650">
        <v>5</v>
      </c>
      <c r="U10650">
        <v>19</v>
      </c>
    </row>
    <row r="10651" spans="1:21" x14ac:dyDescent="0.3">
      <c r="A10651" s="5" t="s">
        <v>168</v>
      </c>
      <c r="B10651" s="5" t="s">
        <v>169</v>
      </c>
      <c r="C10651" s="5" t="s">
        <v>170</v>
      </c>
      <c r="D10651" s="5" t="s">
        <v>510</v>
      </c>
      <c r="E10651" s="5" t="s">
        <v>172</v>
      </c>
      <c r="F10651" s="6">
        <v>43955</v>
      </c>
      <c r="G10651" s="5" t="s">
        <v>148</v>
      </c>
      <c r="H10651" s="5" t="s">
        <v>466</v>
      </c>
      <c r="I10651">
        <v>43757</v>
      </c>
      <c r="J10651">
        <v>198</v>
      </c>
      <c r="K10651">
        <v>12845</v>
      </c>
      <c r="L10651">
        <v>3</v>
      </c>
      <c r="M10651">
        <v>8028.125</v>
      </c>
      <c r="N10651">
        <v>13004.994000000001</v>
      </c>
      <c r="O10651">
        <v>4334.9979999999996</v>
      </c>
      <c r="P10651">
        <v>4281.666666666667</v>
      </c>
      <c r="Q10651">
        <v>0.625</v>
      </c>
      <c r="R10651">
        <v>-4976.8689999999997</v>
      </c>
      <c r="S10651">
        <v>2020</v>
      </c>
      <c r="T10651">
        <v>5</v>
      </c>
      <c r="U10651">
        <v>19</v>
      </c>
    </row>
    <row r="10652" spans="1:21" x14ac:dyDescent="0.3">
      <c r="A10652" s="5" t="s">
        <v>168</v>
      </c>
      <c r="B10652" s="5" t="s">
        <v>169</v>
      </c>
      <c r="C10652" s="5" t="s">
        <v>170</v>
      </c>
      <c r="D10652" s="5" t="s">
        <v>549</v>
      </c>
      <c r="E10652" s="5" t="s">
        <v>172</v>
      </c>
      <c r="F10652" s="6">
        <v>43955</v>
      </c>
      <c r="G10652" s="5" t="s">
        <v>148</v>
      </c>
      <c r="H10652" s="5" t="s">
        <v>190</v>
      </c>
      <c r="I10652">
        <v>43764</v>
      </c>
      <c r="J10652">
        <v>191</v>
      </c>
      <c r="K10652">
        <v>5580</v>
      </c>
      <c r="L10652">
        <v>29</v>
      </c>
      <c r="M10652">
        <v>72481.875</v>
      </c>
      <c r="N10652">
        <v>86244.263999999996</v>
      </c>
      <c r="O10652">
        <v>2973.94</v>
      </c>
      <c r="P10652">
        <v>192.41379310344828</v>
      </c>
      <c r="Q10652">
        <v>12.989599999999999</v>
      </c>
      <c r="R10652">
        <v>-13762.388999999999</v>
      </c>
      <c r="S10652">
        <v>2020</v>
      </c>
      <c r="T10652">
        <v>5</v>
      </c>
      <c r="U10652">
        <v>19</v>
      </c>
    </row>
    <row r="10653" spans="1:21" x14ac:dyDescent="0.3">
      <c r="A10653" s="5" t="s">
        <v>168</v>
      </c>
      <c r="B10653" s="5" t="s">
        <v>169</v>
      </c>
      <c r="C10653" s="5" t="s">
        <v>170</v>
      </c>
      <c r="D10653" s="5" t="s">
        <v>555</v>
      </c>
      <c r="E10653" s="5" t="s">
        <v>172</v>
      </c>
      <c r="F10653" s="6">
        <v>43955</v>
      </c>
      <c r="G10653" s="5" t="s">
        <v>148</v>
      </c>
      <c r="H10653" s="5" t="s">
        <v>190</v>
      </c>
      <c r="I10653">
        <v>43771</v>
      </c>
      <c r="J10653">
        <v>184</v>
      </c>
      <c r="K10653">
        <v>5580</v>
      </c>
      <c r="L10653">
        <v>19</v>
      </c>
      <c r="M10653">
        <v>47488.125</v>
      </c>
      <c r="N10653">
        <v>56423.841999999997</v>
      </c>
      <c r="O10653">
        <v>2969.6759999999999</v>
      </c>
      <c r="P10653">
        <v>293.68421052631578</v>
      </c>
      <c r="Q10653">
        <v>8.5104000000000006</v>
      </c>
      <c r="R10653">
        <v>-8935.7170000000006</v>
      </c>
      <c r="S10653">
        <v>2020</v>
      </c>
      <c r="T10653">
        <v>5</v>
      </c>
      <c r="U10653">
        <v>19</v>
      </c>
    </row>
    <row r="10654" spans="1:21" x14ac:dyDescent="0.3">
      <c r="A10654" s="5" t="s">
        <v>168</v>
      </c>
      <c r="B10654" s="5" t="s">
        <v>169</v>
      </c>
      <c r="C10654" s="5" t="s">
        <v>170</v>
      </c>
      <c r="D10654" s="5" t="s">
        <v>555</v>
      </c>
      <c r="E10654" s="5" t="s">
        <v>172</v>
      </c>
      <c r="F10654" s="6">
        <v>43955</v>
      </c>
      <c r="G10654" s="5" t="s">
        <v>148</v>
      </c>
      <c r="H10654" s="5" t="s">
        <v>466</v>
      </c>
      <c r="I10654">
        <v>43771</v>
      </c>
      <c r="J10654">
        <v>184</v>
      </c>
      <c r="K10654">
        <v>12845</v>
      </c>
      <c r="L10654">
        <v>36</v>
      </c>
      <c r="M10654">
        <v>96337.5</v>
      </c>
      <c r="N10654">
        <v>106908.333</v>
      </c>
      <c r="O10654">
        <v>2969.6759999999999</v>
      </c>
      <c r="P10654">
        <v>356.80555555555554</v>
      </c>
      <c r="Q10654">
        <v>7.5</v>
      </c>
      <c r="R10654">
        <v>-10570.833000000001</v>
      </c>
      <c r="S10654">
        <v>2020</v>
      </c>
      <c r="T10654">
        <v>5</v>
      </c>
      <c r="U10654">
        <v>19</v>
      </c>
    </row>
    <row r="10655" spans="1:21" x14ac:dyDescent="0.3">
      <c r="A10655" s="5" t="s">
        <v>168</v>
      </c>
      <c r="B10655" s="5" t="s">
        <v>169</v>
      </c>
      <c r="C10655" s="5" t="s">
        <v>170</v>
      </c>
      <c r="D10655" s="5" t="s">
        <v>544</v>
      </c>
      <c r="E10655" s="5" t="s">
        <v>172</v>
      </c>
      <c r="F10655" s="6">
        <v>43955</v>
      </c>
      <c r="G10655" s="5" t="s">
        <v>148</v>
      </c>
      <c r="H10655" s="5" t="s">
        <v>466</v>
      </c>
      <c r="I10655">
        <v>43758</v>
      </c>
      <c r="J10655">
        <v>197</v>
      </c>
      <c r="K10655">
        <v>12845</v>
      </c>
      <c r="L10655">
        <v>4</v>
      </c>
      <c r="M10655">
        <v>10704.166999999999</v>
      </c>
      <c r="N10655">
        <v>13731.362999999999</v>
      </c>
      <c r="O10655">
        <v>3432.8409999999999</v>
      </c>
      <c r="P10655">
        <v>3211.25</v>
      </c>
      <c r="Q10655">
        <v>0.83330000000000004</v>
      </c>
      <c r="R10655">
        <v>-3027.1959999999999</v>
      </c>
      <c r="S10655">
        <v>2020</v>
      </c>
      <c r="T10655">
        <v>5</v>
      </c>
      <c r="U10655">
        <v>19</v>
      </c>
    </row>
    <row r="10656" spans="1:21" x14ac:dyDescent="0.3">
      <c r="A10656" s="5" t="s">
        <v>168</v>
      </c>
      <c r="B10656" s="5" t="s">
        <v>169</v>
      </c>
      <c r="C10656" s="5" t="s">
        <v>170</v>
      </c>
      <c r="D10656" s="5" t="s">
        <v>548</v>
      </c>
      <c r="E10656" s="5" t="s">
        <v>172</v>
      </c>
      <c r="F10656" s="6">
        <v>43955</v>
      </c>
      <c r="G10656" s="5" t="s">
        <v>148</v>
      </c>
      <c r="H10656" s="5" t="s">
        <v>466</v>
      </c>
      <c r="I10656">
        <v>43773</v>
      </c>
      <c r="J10656">
        <v>182</v>
      </c>
      <c r="K10656">
        <v>12845</v>
      </c>
      <c r="L10656">
        <v>1</v>
      </c>
      <c r="M10656">
        <v>2676.0419999999999</v>
      </c>
      <c r="N10656">
        <v>2394.308</v>
      </c>
      <c r="O10656">
        <v>2394.308</v>
      </c>
      <c r="P10656">
        <v>12845</v>
      </c>
      <c r="Q10656">
        <v>0.20830000000000001</v>
      </c>
      <c r="R10656">
        <v>281.73399999999998</v>
      </c>
      <c r="S10656">
        <v>2020</v>
      </c>
      <c r="T10656">
        <v>5</v>
      </c>
      <c r="U10656">
        <v>19</v>
      </c>
    </row>
    <row r="10657" spans="1:21" x14ac:dyDescent="0.3">
      <c r="A10657" s="5" t="s">
        <v>168</v>
      </c>
      <c r="B10657" s="5" t="s">
        <v>175</v>
      </c>
      <c r="C10657" s="5" t="s">
        <v>88</v>
      </c>
      <c r="D10657" s="5" t="s">
        <v>552</v>
      </c>
      <c r="E10657" s="5" t="s">
        <v>172</v>
      </c>
      <c r="F10657" s="6">
        <v>43955</v>
      </c>
      <c r="G10657" s="5" t="s">
        <v>148</v>
      </c>
      <c r="H10657" s="5" t="s">
        <v>371</v>
      </c>
      <c r="I10657">
        <v>43766</v>
      </c>
      <c r="J10657">
        <v>189</v>
      </c>
      <c r="K10657">
        <v>1220</v>
      </c>
      <c r="L10657">
        <v>10</v>
      </c>
      <c r="M10657">
        <v>28060</v>
      </c>
      <c r="N10657">
        <v>25070.721000000001</v>
      </c>
      <c r="O10657">
        <v>2507.0720000000001</v>
      </c>
      <c r="P10657">
        <v>122</v>
      </c>
      <c r="Q10657">
        <v>23</v>
      </c>
      <c r="R10657">
        <v>2989.279</v>
      </c>
      <c r="S10657">
        <v>2020</v>
      </c>
      <c r="T10657">
        <v>5</v>
      </c>
      <c r="U10657">
        <v>19</v>
      </c>
    </row>
    <row r="10658" spans="1:21" x14ac:dyDescent="0.3">
      <c r="A10658" s="5" t="s">
        <v>168</v>
      </c>
      <c r="B10658" s="5" t="s">
        <v>206</v>
      </c>
      <c r="C10658" s="5" t="s">
        <v>103</v>
      </c>
      <c r="D10658" s="5" t="s">
        <v>555</v>
      </c>
      <c r="E10658" s="5" t="s">
        <v>172</v>
      </c>
      <c r="F10658" s="6">
        <v>43955</v>
      </c>
      <c r="G10658" s="5" t="s">
        <v>148</v>
      </c>
      <c r="H10658" s="5" t="s">
        <v>235</v>
      </c>
      <c r="I10658">
        <v>43771</v>
      </c>
      <c r="J10658">
        <v>184</v>
      </c>
      <c r="K10658">
        <v>215</v>
      </c>
      <c r="L10658">
        <v>2</v>
      </c>
      <c r="M10658">
        <v>5052.5</v>
      </c>
      <c r="N10658">
        <v>5939.3519999999999</v>
      </c>
      <c r="O10658">
        <v>2969.6759999999999</v>
      </c>
      <c r="P10658">
        <v>107.5</v>
      </c>
      <c r="Q10658">
        <v>23.5</v>
      </c>
      <c r="R10658">
        <v>-886.85199999999998</v>
      </c>
      <c r="S10658">
        <v>2020</v>
      </c>
      <c r="T10658">
        <v>5</v>
      </c>
      <c r="U10658">
        <v>19</v>
      </c>
    </row>
    <row r="10659" spans="1:21" x14ac:dyDescent="0.3">
      <c r="A10659" s="5" t="s">
        <v>168</v>
      </c>
      <c r="B10659" s="5" t="s">
        <v>206</v>
      </c>
      <c r="C10659" s="5" t="s">
        <v>103</v>
      </c>
      <c r="D10659" s="5" t="s">
        <v>555</v>
      </c>
      <c r="E10659" s="5" t="s">
        <v>172</v>
      </c>
      <c r="F10659" s="6">
        <v>43955</v>
      </c>
      <c r="G10659" s="5" t="s">
        <v>148</v>
      </c>
      <c r="H10659" s="5" t="s">
        <v>311</v>
      </c>
      <c r="I10659">
        <v>43771</v>
      </c>
      <c r="J10659">
        <v>184</v>
      </c>
      <c r="K10659">
        <v>108.6</v>
      </c>
      <c r="L10659">
        <v>1</v>
      </c>
      <c r="M10659">
        <v>2552.1</v>
      </c>
      <c r="N10659">
        <v>2969.6759999999999</v>
      </c>
      <c r="O10659">
        <v>2969.6759999999999</v>
      </c>
      <c r="P10659">
        <v>108.6</v>
      </c>
      <c r="Q10659">
        <v>23.5</v>
      </c>
      <c r="R10659">
        <v>-417.57600000000002</v>
      </c>
      <c r="S10659">
        <v>2020</v>
      </c>
      <c r="T10659">
        <v>5</v>
      </c>
      <c r="U10659">
        <v>19</v>
      </c>
    </row>
    <row r="10660" spans="1:21" x14ac:dyDescent="0.3">
      <c r="A10660" s="5" t="s">
        <v>168</v>
      </c>
      <c r="B10660" s="5" t="s">
        <v>206</v>
      </c>
      <c r="C10660" s="5" t="s">
        <v>103</v>
      </c>
      <c r="D10660" s="5" t="s">
        <v>555</v>
      </c>
      <c r="E10660" s="5" t="s">
        <v>172</v>
      </c>
      <c r="F10660" s="6">
        <v>43955</v>
      </c>
      <c r="G10660" s="5" t="s">
        <v>148</v>
      </c>
      <c r="H10660" s="5" t="s">
        <v>178</v>
      </c>
      <c r="I10660">
        <v>43771</v>
      </c>
      <c r="J10660">
        <v>184</v>
      </c>
      <c r="K10660">
        <v>351.8</v>
      </c>
      <c r="L10660">
        <v>3</v>
      </c>
      <c r="M10660">
        <v>8267.2999999999993</v>
      </c>
      <c r="N10660">
        <v>8909.0280000000002</v>
      </c>
      <c r="O10660">
        <v>2969.6759999999999</v>
      </c>
      <c r="P10660">
        <v>117.26666666666667</v>
      </c>
      <c r="Q10660">
        <v>23.5</v>
      </c>
      <c r="R10660">
        <v>-641.72799999999995</v>
      </c>
      <c r="S10660">
        <v>2020</v>
      </c>
      <c r="T10660">
        <v>5</v>
      </c>
      <c r="U10660">
        <v>19</v>
      </c>
    </row>
    <row r="10661" spans="1:21" x14ac:dyDescent="0.3">
      <c r="A10661" s="5" t="s">
        <v>168</v>
      </c>
      <c r="B10661" s="5" t="s">
        <v>206</v>
      </c>
      <c r="C10661" s="5" t="s">
        <v>103</v>
      </c>
      <c r="D10661" s="5" t="s">
        <v>555</v>
      </c>
      <c r="E10661" s="5" t="s">
        <v>172</v>
      </c>
      <c r="F10661" s="6">
        <v>43955</v>
      </c>
      <c r="G10661" s="5" t="s">
        <v>148</v>
      </c>
      <c r="H10661" s="5" t="s">
        <v>351</v>
      </c>
      <c r="I10661">
        <v>43771</v>
      </c>
      <c r="J10661">
        <v>184</v>
      </c>
      <c r="K10661">
        <v>338.6</v>
      </c>
      <c r="L10661">
        <v>3</v>
      </c>
      <c r="M10661">
        <v>7957.1</v>
      </c>
      <c r="N10661">
        <v>8909.0280000000002</v>
      </c>
      <c r="O10661">
        <v>2969.6759999999999</v>
      </c>
      <c r="P10661">
        <v>112.86666666666667</v>
      </c>
      <c r="Q10661">
        <v>23.5</v>
      </c>
      <c r="R10661">
        <v>-951.928</v>
      </c>
      <c r="S10661">
        <v>2020</v>
      </c>
      <c r="T10661">
        <v>5</v>
      </c>
      <c r="U10661">
        <v>19</v>
      </c>
    </row>
    <row r="10662" spans="1:21" x14ac:dyDescent="0.3">
      <c r="A10662" s="5" t="s">
        <v>168</v>
      </c>
      <c r="B10662" s="5" t="s">
        <v>206</v>
      </c>
      <c r="C10662" s="5" t="s">
        <v>103</v>
      </c>
      <c r="D10662" s="5" t="s">
        <v>555</v>
      </c>
      <c r="E10662" s="5" t="s">
        <v>172</v>
      </c>
      <c r="F10662" s="6">
        <v>43955</v>
      </c>
      <c r="G10662" s="5" t="s">
        <v>148</v>
      </c>
      <c r="H10662" s="5" t="s">
        <v>197</v>
      </c>
      <c r="I10662">
        <v>43771</v>
      </c>
      <c r="J10662">
        <v>184</v>
      </c>
      <c r="K10662">
        <v>958.8</v>
      </c>
      <c r="L10662">
        <v>8</v>
      </c>
      <c r="M10662">
        <v>22531.8</v>
      </c>
      <c r="N10662">
        <v>23757.406999999999</v>
      </c>
      <c r="O10662">
        <v>2969.6759999999999</v>
      </c>
      <c r="P10662">
        <v>119.85</v>
      </c>
      <c r="Q10662">
        <v>23.5</v>
      </c>
      <c r="R10662">
        <v>-1225.607</v>
      </c>
      <c r="S10662">
        <v>2020</v>
      </c>
      <c r="T10662">
        <v>5</v>
      </c>
      <c r="U10662">
        <v>19</v>
      </c>
    </row>
    <row r="10663" spans="1:21" x14ac:dyDescent="0.3">
      <c r="A10663" s="5" t="s">
        <v>168</v>
      </c>
      <c r="B10663" s="5" t="s">
        <v>206</v>
      </c>
      <c r="C10663" s="5" t="s">
        <v>103</v>
      </c>
      <c r="D10663" s="5" t="s">
        <v>555</v>
      </c>
      <c r="E10663" s="5" t="s">
        <v>172</v>
      </c>
      <c r="F10663" s="6">
        <v>43955</v>
      </c>
      <c r="G10663" s="5" t="s">
        <v>148</v>
      </c>
      <c r="H10663" s="5" t="s">
        <v>173</v>
      </c>
      <c r="I10663">
        <v>43771</v>
      </c>
      <c r="J10663">
        <v>184</v>
      </c>
      <c r="K10663">
        <v>1332</v>
      </c>
      <c r="L10663">
        <v>11</v>
      </c>
      <c r="M10663">
        <v>31302</v>
      </c>
      <c r="N10663">
        <v>32666.435000000001</v>
      </c>
      <c r="O10663">
        <v>2969.6759999999999</v>
      </c>
      <c r="P10663">
        <v>121.09090909090909</v>
      </c>
      <c r="Q10663">
        <v>23.5</v>
      </c>
      <c r="R10663">
        <v>-1364.4349999999999</v>
      </c>
      <c r="S10663">
        <v>2020</v>
      </c>
      <c r="T10663">
        <v>5</v>
      </c>
      <c r="U10663">
        <v>19</v>
      </c>
    </row>
    <row r="10664" spans="1:21" x14ac:dyDescent="0.3">
      <c r="A10664" s="5" t="s">
        <v>168</v>
      </c>
      <c r="B10664" s="5" t="s">
        <v>206</v>
      </c>
      <c r="C10664" s="5" t="s">
        <v>103</v>
      </c>
      <c r="D10664" s="5" t="s">
        <v>555</v>
      </c>
      <c r="E10664" s="5" t="s">
        <v>172</v>
      </c>
      <c r="F10664" s="6">
        <v>43955</v>
      </c>
      <c r="G10664" s="5" t="s">
        <v>148</v>
      </c>
      <c r="H10664" s="5" t="s">
        <v>190</v>
      </c>
      <c r="I10664">
        <v>43771</v>
      </c>
      <c r="J10664">
        <v>184</v>
      </c>
      <c r="K10664">
        <v>108</v>
      </c>
      <c r="L10664">
        <v>1</v>
      </c>
      <c r="M10664">
        <v>2538</v>
      </c>
      <c r="N10664">
        <v>2969.6759999999999</v>
      </c>
      <c r="O10664">
        <v>2969.6759999999999</v>
      </c>
      <c r="P10664">
        <v>108</v>
      </c>
      <c r="Q10664">
        <v>23.5</v>
      </c>
      <c r="R10664">
        <v>-431.67599999999999</v>
      </c>
      <c r="S10664">
        <v>2020</v>
      </c>
      <c r="T10664">
        <v>5</v>
      </c>
      <c r="U10664">
        <v>19</v>
      </c>
    </row>
    <row r="10665" spans="1:21" x14ac:dyDescent="0.3">
      <c r="A10665" s="5" t="s">
        <v>168</v>
      </c>
      <c r="B10665" s="5" t="s">
        <v>206</v>
      </c>
      <c r="C10665" s="5" t="s">
        <v>104</v>
      </c>
      <c r="D10665" s="5" t="s">
        <v>556</v>
      </c>
      <c r="E10665" s="5" t="s">
        <v>172</v>
      </c>
      <c r="F10665" s="6">
        <v>43955</v>
      </c>
      <c r="G10665" s="5" t="s">
        <v>148</v>
      </c>
      <c r="H10665" s="5" t="s">
        <v>469</v>
      </c>
      <c r="I10665">
        <v>43780</v>
      </c>
      <c r="J10665">
        <v>175</v>
      </c>
      <c r="K10665">
        <v>5695</v>
      </c>
      <c r="L10665">
        <v>50</v>
      </c>
      <c r="M10665">
        <v>128137.5</v>
      </c>
      <c r="N10665">
        <v>132468.96599999999</v>
      </c>
      <c r="O10665">
        <v>2649.3789999999999</v>
      </c>
      <c r="P10665">
        <v>113.9</v>
      </c>
      <c r="Q10665">
        <v>22.5</v>
      </c>
      <c r="R10665">
        <v>-4331.4660000000003</v>
      </c>
      <c r="S10665">
        <v>2020</v>
      </c>
      <c r="T10665">
        <v>5</v>
      </c>
      <c r="U10665">
        <v>19</v>
      </c>
    </row>
    <row r="10666" spans="1:21" x14ac:dyDescent="0.3">
      <c r="A10666" s="5" t="s">
        <v>168</v>
      </c>
      <c r="B10666" s="5" t="s">
        <v>169</v>
      </c>
      <c r="C10666" s="5" t="s">
        <v>170</v>
      </c>
      <c r="D10666" s="5" t="s">
        <v>494</v>
      </c>
      <c r="E10666" s="5" t="s">
        <v>227</v>
      </c>
      <c r="F10666" s="6">
        <v>43956</v>
      </c>
      <c r="G10666" s="5" t="s">
        <v>148</v>
      </c>
      <c r="H10666" s="5" t="s">
        <v>191</v>
      </c>
      <c r="I10666">
        <v>43652</v>
      </c>
      <c r="J10666">
        <v>304</v>
      </c>
      <c r="K10666">
        <v>-636</v>
      </c>
      <c r="L10666">
        <v>-3</v>
      </c>
      <c r="M10666">
        <v>-9158.4</v>
      </c>
      <c r="N10666">
        <v>-8069.46</v>
      </c>
      <c r="O10666">
        <v>-2689.82</v>
      </c>
      <c r="P10666">
        <v>212</v>
      </c>
      <c r="Q10666">
        <v>14.4</v>
      </c>
      <c r="R10666">
        <v>-1088.94</v>
      </c>
      <c r="S10666">
        <v>2020</v>
      </c>
      <c r="T10666">
        <v>5</v>
      </c>
      <c r="U10666">
        <v>19</v>
      </c>
    </row>
    <row r="10667" spans="1:21" x14ac:dyDescent="0.3">
      <c r="A10667" s="5" t="s">
        <v>168</v>
      </c>
      <c r="B10667" s="5" t="s">
        <v>169</v>
      </c>
      <c r="C10667" s="5" t="s">
        <v>170</v>
      </c>
      <c r="D10667" s="5" t="s">
        <v>515</v>
      </c>
      <c r="E10667" s="5" t="s">
        <v>227</v>
      </c>
      <c r="F10667" s="6">
        <v>43956</v>
      </c>
      <c r="G10667" s="5" t="s">
        <v>148</v>
      </c>
      <c r="H10667" s="5" t="s">
        <v>191</v>
      </c>
      <c r="I10667">
        <v>43708</v>
      </c>
      <c r="J10667">
        <v>248</v>
      </c>
      <c r="K10667">
        <v>-636</v>
      </c>
      <c r="L10667">
        <v>-1</v>
      </c>
      <c r="M10667">
        <v>-3052.8</v>
      </c>
      <c r="N10667">
        <v>-2631.46</v>
      </c>
      <c r="O10667">
        <v>-2631.46</v>
      </c>
      <c r="P10667">
        <v>636</v>
      </c>
      <c r="Q10667">
        <v>4.8</v>
      </c>
      <c r="R10667">
        <v>-421.34</v>
      </c>
      <c r="S10667">
        <v>2020</v>
      </c>
      <c r="T10667">
        <v>5</v>
      </c>
      <c r="U10667">
        <v>19</v>
      </c>
    </row>
    <row r="10668" spans="1:21" x14ac:dyDescent="0.3">
      <c r="A10668" s="5" t="s">
        <v>168</v>
      </c>
      <c r="B10668" s="5" t="s">
        <v>169</v>
      </c>
      <c r="C10668" s="5" t="s">
        <v>170</v>
      </c>
      <c r="D10668" s="5" t="s">
        <v>515</v>
      </c>
      <c r="E10668" s="5" t="s">
        <v>227</v>
      </c>
      <c r="F10668" s="6">
        <v>43956</v>
      </c>
      <c r="G10668" s="5" t="s">
        <v>148</v>
      </c>
      <c r="H10668" s="5" t="s">
        <v>466</v>
      </c>
      <c r="I10668">
        <v>43708</v>
      </c>
      <c r="J10668">
        <v>248</v>
      </c>
      <c r="K10668">
        <v>-12845</v>
      </c>
      <c r="L10668">
        <v>-21</v>
      </c>
      <c r="M10668">
        <v>-56196.875</v>
      </c>
      <c r="N10668">
        <v>-55260.66</v>
      </c>
      <c r="O10668">
        <v>-2631.46</v>
      </c>
      <c r="P10668">
        <v>611.66666666666663</v>
      </c>
      <c r="Q10668">
        <v>4.375</v>
      </c>
      <c r="R10668">
        <v>-936.21500000000003</v>
      </c>
      <c r="S10668">
        <v>2020</v>
      </c>
      <c r="T10668">
        <v>5</v>
      </c>
      <c r="U10668">
        <v>19</v>
      </c>
    </row>
    <row r="10669" spans="1:21" x14ac:dyDescent="0.3">
      <c r="A10669" s="5" t="s">
        <v>168</v>
      </c>
      <c r="B10669" s="5" t="s">
        <v>169</v>
      </c>
      <c r="C10669" s="5" t="s">
        <v>170</v>
      </c>
      <c r="D10669" s="5" t="s">
        <v>515</v>
      </c>
      <c r="E10669" s="5" t="s">
        <v>172</v>
      </c>
      <c r="F10669" s="6">
        <v>43956</v>
      </c>
      <c r="G10669" s="5" t="s">
        <v>148</v>
      </c>
      <c r="H10669" s="5" t="s">
        <v>190</v>
      </c>
      <c r="I10669">
        <v>43708</v>
      </c>
      <c r="J10669">
        <v>248</v>
      </c>
      <c r="K10669">
        <v>100.5</v>
      </c>
      <c r="L10669">
        <v>1</v>
      </c>
      <c r="M10669">
        <v>2512.5</v>
      </c>
      <c r="N10669">
        <v>2631.46</v>
      </c>
      <c r="O10669">
        <v>2631.46</v>
      </c>
      <c r="P10669">
        <v>100.5</v>
      </c>
      <c r="Q10669">
        <v>25</v>
      </c>
      <c r="R10669">
        <v>-118.96</v>
      </c>
      <c r="S10669">
        <v>2020</v>
      </c>
      <c r="T10669">
        <v>5</v>
      </c>
      <c r="U10669">
        <v>19</v>
      </c>
    </row>
    <row r="10670" spans="1:21" x14ac:dyDescent="0.3">
      <c r="A10670" s="5" t="s">
        <v>168</v>
      </c>
      <c r="B10670" s="5" t="s">
        <v>169</v>
      </c>
      <c r="C10670" s="5" t="s">
        <v>170</v>
      </c>
      <c r="D10670" s="5" t="s">
        <v>489</v>
      </c>
      <c r="E10670" s="5" t="s">
        <v>227</v>
      </c>
      <c r="F10670" s="6">
        <v>43956</v>
      </c>
      <c r="G10670" s="5" t="s">
        <v>148</v>
      </c>
      <c r="H10670" s="5" t="s">
        <v>466</v>
      </c>
      <c r="I10670">
        <v>43715</v>
      </c>
      <c r="J10670">
        <v>241</v>
      </c>
      <c r="K10670">
        <v>-12845</v>
      </c>
      <c r="L10670">
        <v>-14</v>
      </c>
      <c r="M10670">
        <v>-37464.582999999999</v>
      </c>
      <c r="N10670">
        <v>-43058.874000000003</v>
      </c>
      <c r="O10670">
        <v>-3075.634</v>
      </c>
      <c r="P10670">
        <v>917.5</v>
      </c>
      <c r="Q10670">
        <v>2.9167000000000001</v>
      </c>
      <c r="R10670">
        <v>5594.2910000000002</v>
      </c>
      <c r="S10670">
        <v>2020</v>
      </c>
      <c r="T10670">
        <v>5</v>
      </c>
      <c r="U10670">
        <v>19</v>
      </c>
    </row>
    <row r="10671" spans="1:21" x14ac:dyDescent="0.3">
      <c r="A10671" s="5" t="s">
        <v>168</v>
      </c>
      <c r="B10671" s="5" t="s">
        <v>169</v>
      </c>
      <c r="C10671" s="5" t="s">
        <v>170</v>
      </c>
      <c r="D10671" s="5" t="s">
        <v>531</v>
      </c>
      <c r="E10671" s="5" t="s">
        <v>227</v>
      </c>
      <c r="F10671" s="6">
        <v>43956</v>
      </c>
      <c r="G10671" s="5" t="s">
        <v>148</v>
      </c>
      <c r="H10671" s="5" t="s">
        <v>466</v>
      </c>
      <c r="I10671">
        <v>43725</v>
      </c>
      <c r="J10671">
        <v>231</v>
      </c>
      <c r="K10671">
        <v>-12845</v>
      </c>
      <c r="L10671">
        <v>-23</v>
      </c>
      <c r="M10671">
        <v>-61548.957999999999</v>
      </c>
      <c r="N10671">
        <v>-56632.436000000002</v>
      </c>
      <c r="O10671">
        <v>-2462.2800000000002</v>
      </c>
      <c r="P10671">
        <v>558.47826086956525</v>
      </c>
      <c r="Q10671">
        <v>4.7916999999999996</v>
      </c>
      <c r="R10671">
        <v>-4916.5219999999999</v>
      </c>
      <c r="S10671">
        <v>2020</v>
      </c>
      <c r="T10671">
        <v>5</v>
      </c>
      <c r="U10671">
        <v>19</v>
      </c>
    </row>
    <row r="10672" spans="1:21" x14ac:dyDescent="0.3">
      <c r="A10672" s="5" t="s">
        <v>168</v>
      </c>
      <c r="B10672" s="5" t="s">
        <v>169</v>
      </c>
      <c r="C10672" s="5" t="s">
        <v>170</v>
      </c>
      <c r="D10672" s="5" t="s">
        <v>490</v>
      </c>
      <c r="E10672" s="5" t="s">
        <v>227</v>
      </c>
      <c r="F10672" s="6">
        <v>43956</v>
      </c>
      <c r="G10672" s="5" t="s">
        <v>148</v>
      </c>
      <c r="H10672" s="5" t="s">
        <v>191</v>
      </c>
      <c r="I10672">
        <v>43721</v>
      </c>
      <c r="J10672">
        <v>235</v>
      </c>
      <c r="K10672">
        <v>-636</v>
      </c>
      <c r="L10672">
        <v>-1</v>
      </c>
      <c r="M10672">
        <v>-3052.8</v>
      </c>
      <c r="N10672">
        <v>-3133.41</v>
      </c>
      <c r="O10672">
        <v>-3133.41</v>
      </c>
      <c r="P10672">
        <v>636</v>
      </c>
      <c r="Q10672">
        <v>4.8</v>
      </c>
      <c r="R10672">
        <v>80.61</v>
      </c>
      <c r="S10672">
        <v>2020</v>
      </c>
      <c r="T10672">
        <v>5</v>
      </c>
      <c r="U10672">
        <v>19</v>
      </c>
    </row>
    <row r="10673" spans="1:21" x14ac:dyDescent="0.3">
      <c r="A10673" s="5" t="s">
        <v>168</v>
      </c>
      <c r="B10673" s="5" t="s">
        <v>169</v>
      </c>
      <c r="C10673" s="5" t="s">
        <v>170</v>
      </c>
      <c r="D10673" s="5" t="s">
        <v>527</v>
      </c>
      <c r="E10673" s="5" t="s">
        <v>227</v>
      </c>
      <c r="F10673" s="6">
        <v>43956</v>
      </c>
      <c r="G10673" s="5" t="s">
        <v>148</v>
      </c>
      <c r="H10673" s="5" t="s">
        <v>466</v>
      </c>
      <c r="I10673">
        <v>43745</v>
      </c>
      <c r="J10673">
        <v>211</v>
      </c>
      <c r="K10673">
        <v>-12845</v>
      </c>
      <c r="L10673">
        <v>-6</v>
      </c>
      <c r="M10673">
        <v>-16056.25</v>
      </c>
      <c r="N10673">
        <v>-20843.883999999998</v>
      </c>
      <c r="O10673">
        <v>-3473.9810000000002</v>
      </c>
      <c r="P10673">
        <v>2140.8333333333335</v>
      </c>
      <c r="Q10673">
        <v>1.25</v>
      </c>
      <c r="R10673">
        <v>4787.634</v>
      </c>
      <c r="S10673">
        <v>2020</v>
      </c>
      <c r="T10673">
        <v>5</v>
      </c>
      <c r="U10673">
        <v>19</v>
      </c>
    </row>
    <row r="10674" spans="1:21" x14ac:dyDescent="0.3">
      <c r="A10674" s="5" t="s">
        <v>168</v>
      </c>
      <c r="B10674" s="5" t="s">
        <v>169</v>
      </c>
      <c r="C10674" s="5" t="s">
        <v>170</v>
      </c>
      <c r="D10674" s="5" t="s">
        <v>510</v>
      </c>
      <c r="E10674" s="5" t="s">
        <v>227</v>
      </c>
      <c r="F10674" s="6">
        <v>43956</v>
      </c>
      <c r="G10674" s="5" t="s">
        <v>148</v>
      </c>
      <c r="H10674" s="5" t="s">
        <v>466</v>
      </c>
      <c r="I10674">
        <v>43757</v>
      </c>
      <c r="J10674">
        <v>199</v>
      </c>
      <c r="K10674">
        <v>-12845</v>
      </c>
      <c r="L10674">
        <v>-3</v>
      </c>
      <c r="M10674">
        <v>-8028.125</v>
      </c>
      <c r="N10674">
        <v>-13004.994000000001</v>
      </c>
      <c r="O10674">
        <v>-4334.9979999999996</v>
      </c>
      <c r="P10674">
        <v>4281.666666666667</v>
      </c>
      <c r="Q10674">
        <v>0.625</v>
      </c>
      <c r="R10674">
        <v>4976.8689999999997</v>
      </c>
      <c r="S10674">
        <v>2020</v>
      </c>
      <c r="T10674">
        <v>5</v>
      </c>
      <c r="U10674">
        <v>19</v>
      </c>
    </row>
    <row r="10675" spans="1:21" x14ac:dyDescent="0.3">
      <c r="A10675" s="5" t="s">
        <v>168</v>
      </c>
      <c r="B10675" s="5" t="s">
        <v>169</v>
      </c>
      <c r="C10675" s="5" t="s">
        <v>170</v>
      </c>
      <c r="D10675" s="5" t="s">
        <v>510</v>
      </c>
      <c r="E10675" s="5" t="s">
        <v>172</v>
      </c>
      <c r="F10675" s="6">
        <v>43956</v>
      </c>
      <c r="G10675" s="5" t="s">
        <v>148</v>
      </c>
      <c r="H10675" s="5" t="s">
        <v>190</v>
      </c>
      <c r="I10675">
        <v>43757</v>
      </c>
      <c r="J10675">
        <v>199</v>
      </c>
      <c r="K10675">
        <v>215.8</v>
      </c>
      <c r="L10675">
        <v>2</v>
      </c>
      <c r="M10675">
        <v>5395</v>
      </c>
      <c r="N10675">
        <v>8669.9959999999992</v>
      </c>
      <c r="O10675">
        <v>4334.9979999999996</v>
      </c>
      <c r="P10675">
        <v>107.9</v>
      </c>
      <c r="Q10675">
        <v>25</v>
      </c>
      <c r="R10675">
        <v>-3274.9960000000001</v>
      </c>
      <c r="S10675">
        <v>2020</v>
      </c>
      <c r="T10675">
        <v>5</v>
      </c>
      <c r="U10675">
        <v>19</v>
      </c>
    </row>
    <row r="10676" spans="1:21" x14ac:dyDescent="0.3">
      <c r="A10676" s="5" t="s">
        <v>168</v>
      </c>
      <c r="B10676" s="5" t="s">
        <v>169</v>
      </c>
      <c r="C10676" s="5" t="s">
        <v>170</v>
      </c>
      <c r="D10676" s="5" t="s">
        <v>555</v>
      </c>
      <c r="E10676" s="5" t="s">
        <v>227</v>
      </c>
      <c r="F10676" s="6">
        <v>43956</v>
      </c>
      <c r="G10676" s="5" t="s">
        <v>148</v>
      </c>
      <c r="H10676" s="5" t="s">
        <v>466</v>
      </c>
      <c r="I10676">
        <v>43771</v>
      </c>
      <c r="J10676">
        <v>185</v>
      </c>
      <c r="K10676">
        <v>-12845</v>
      </c>
      <c r="L10676">
        <v>-36</v>
      </c>
      <c r="M10676">
        <v>-96337.5</v>
      </c>
      <c r="N10676">
        <v>-106908.333</v>
      </c>
      <c r="O10676">
        <v>-2969.6759999999999</v>
      </c>
      <c r="P10676">
        <v>356.80555555555554</v>
      </c>
      <c r="Q10676">
        <v>7.5</v>
      </c>
      <c r="R10676">
        <v>10570.833000000001</v>
      </c>
      <c r="S10676">
        <v>2020</v>
      </c>
      <c r="T10676">
        <v>5</v>
      </c>
      <c r="U10676">
        <v>19</v>
      </c>
    </row>
    <row r="10677" spans="1:21" x14ac:dyDescent="0.3">
      <c r="A10677" s="5" t="s">
        <v>168</v>
      </c>
      <c r="B10677" s="5" t="s">
        <v>169</v>
      </c>
      <c r="C10677" s="5" t="s">
        <v>170</v>
      </c>
      <c r="D10677" s="5" t="s">
        <v>555</v>
      </c>
      <c r="E10677" s="5" t="s">
        <v>172</v>
      </c>
      <c r="F10677" s="6">
        <v>43956</v>
      </c>
      <c r="G10677" s="5" t="s">
        <v>148</v>
      </c>
      <c r="H10677" s="5" t="s">
        <v>466</v>
      </c>
      <c r="I10677">
        <v>43771</v>
      </c>
      <c r="J10677">
        <v>185</v>
      </c>
      <c r="K10677">
        <v>12845</v>
      </c>
      <c r="L10677">
        <v>96</v>
      </c>
      <c r="M10677">
        <v>256900</v>
      </c>
      <c r="N10677">
        <v>285088.88799999998</v>
      </c>
      <c r="O10677">
        <v>2969.6759999999999</v>
      </c>
      <c r="P10677">
        <v>133.80208333333334</v>
      </c>
      <c r="Q10677">
        <v>20</v>
      </c>
      <c r="R10677">
        <v>-28188.887999999999</v>
      </c>
      <c r="S10677">
        <v>2020</v>
      </c>
      <c r="T10677">
        <v>5</v>
      </c>
      <c r="U10677">
        <v>19</v>
      </c>
    </row>
    <row r="10678" spans="1:21" x14ac:dyDescent="0.3">
      <c r="A10678" s="5" t="s">
        <v>168</v>
      </c>
      <c r="B10678" s="5" t="s">
        <v>169</v>
      </c>
      <c r="C10678" s="5" t="s">
        <v>170</v>
      </c>
      <c r="D10678" s="5" t="s">
        <v>556</v>
      </c>
      <c r="E10678" s="5" t="s">
        <v>172</v>
      </c>
      <c r="F10678" s="6">
        <v>43956</v>
      </c>
      <c r="G10678" s="5" t="s">
        <v>148</v>
      </c>
      <c r="H10678" s="5" t="s">
        <v>466</v>
      </c>
      <c r="I10678">
        <v>43780</v>
      </c>
      <c r="J10678">
        <v>176</v>
      </c>
      <c r="K10678">
        <v>12845</v>
      </c>
      <c r="L10678">
        <v>12</v>
      </c>
      <c r="M10678">
        <v>32112.5</v>
      </c>
      <c r="N10678">
        <v>31792.552</v>
      </c>
      <c r="O10678">
        <v>2649.3789999999999</v>
      </c>
      <c r="P10678">
        <v>1070.4166666666667</v>
      </c>
      <c r="Q10678">
        <v>2.5</v>
      </c>
      <c r="R10678">
        <v>319.94799999999998</v>
      </c>
      <c r="S10678">
        <v>2020</v>
      </c>
      <c r="T10678">
        <v>5</v>
      </c>
      <c r="U10678">
        <v>19</v>
      </c>
    </row>
    <row r="10679" spans="1:21" x14ac:dyDescent="0.3">
      <c r="A10679" s="5" t="s">
        <v>168</v>
      </c>
      <c r="B10679" s="5" t="s">
        <v>169</v>
      </c>
      <c r="C10679" s="5" t="s">
        <v>170</v>
      </c>
      <c r="D10679" s="5" t="s">
        <v>544</v>
      </c>
      <c r="E10679" s="5" t="s">
        <v>227</v>
      </c>
      <c r="F10679" s="6">
        <v>43956</v>
      </c>
      <c r="G10679" s="5" t="s">
        <v>148</v>
      </c>
      <c r="H10679" s="5" t="s">
        <v>466</v>
      </c>
      <c r="I10679">
        <v>43758</v>
      </c>
      <c r="J10679">
        <v>198</v>
      </c>
      <c r="K10679">
        <v>-12845</v>
      </c>
      <c r="L10679">
        <v>-4</v>
      </c>
      <c r="M10679">
        <v>-10704.166999999999</v>
      </c>
      <c r="N10679">
        <v>-13731.362999999999</v>
      </c>
      <c r="O10679">
        <v>-3432.8409999999999</v>
      </c>
      <c r="P10679">
        <v>3211.25</v>
      </c>
      <c r="Q10679">
        <v>0.83330000000000004</v>
      </c>
      <c r="R10679">
        <v>3027.1959999999999</v>
      </c>
      <c r="S10679">
        <v>2020</v>
      </c>
      <c r="T10679">
        <v>5</v>
      </c>
      <c r="U10679">
        <v>19</v>
      </c>
    </row>
    <row r="10680" spans="1:21" x14ac:dyDescent="0.3">
      <c r="A10680" s="5" t="s">
        <v>168</v>
      </c>
      <c r="B10680" s="5" t="s">
        <v>169</v>
      </c>
      <c r="C10680" s="5" t="s">
        <v>170</v>
      </c>
      <c r="D10680" s="5" t="s">
        <v>548</v>
      </c>
      <c r="E10680" s="5" t="s">
        <v>227</v>
      </c>
      <c r="F10680" s="6">
        <v>43956</v>
      </c>
      <c r="G10680" s="5" t="s">
        <v>148</v>
      </c>
      <c r="H10680" s="5" t="s">
        <v>466</v>
      </c>
      <c r="I10680">
        <v>43773</v>
      </c>
      <c r="J10680">
        <v>183</v>
      </c>
      <c r="K10680">
        <v>-12845</v>
      </c>
      <c r="L10680">
        <v>-1</v>
      </c>
      <c r="M10680">
        <v>-2676.0419999999999</v>
      </c>
      <c r="N10680">
        <v>-2394.308</v>
      </c>
      <c r="O10680">
        <v>-2394.308</v>
      </c>
      <c r="P10680">
        <v>12845</v>
      </c>
      <c r="Q10680">
        <v>0.20830000000000001</v>
      </c>
      <c r="R10680">
        <v>-281.73399999999998</v>
      </c>
      <c r="S10680">
        <v>2020</v>
      </c>
      <c r="T10680">
        <v>5</v>
      </c>
      <c r="U10680">
        <v>19</v>
      </c>
    </row>
    <row r="10681" spans="1:21" x14ac:dyDescent="0.3">
      <c r="A10681" s="5" t="s">
        <v>168</v>
      </c>
      <c r="B10681" s="5" t="s">
        <v>169</v>
      </c>
      <c r="C10681" s="5" t="s">
        <v>170</v>
      </c>
      <c r="D10681" s="5" t="s">
        <v>548</v>
      </c>
      <c r="E10681" s="5" t="s">
        <v>172</v>
      </c>
      <c r="F10681" s="6">
        <v>43956</v>
      </c>
      <c r="G10681" s="5" t="s">
        <v>148</v>
      </c>
      <c r="H10681" s="5" t="s">
        <v>190</v>
      </c>
      <c r="I10681">
        <v>43773</v>
      </c>
      <c r="J10681">
        <v>183</v>
      </c>
      <c r="K10681">
        <v>176</v>
      </c>
      <c r="L10681">
        <v>1</v>
      </c>
      <c r="M10681">
        <v>4400</v>
      </c>
      <c r="N10681">
        <v>2394.308</v>
      </c>
      <c r="O10681">
        <v>2394.308</v>
      </c>
      <c r="P10681">
        <v>176</v>
      </c>
      <c r="Q10681">
        <v>25</v>
      </c>
      <c r="R10681">
        <v>2005.692</v>
      </c>
      <c r="S10681">
        <v>2020</v>
      </c>
      <c r="T10681">
        <v>5</v>
      </c>
      <c r="U10681">
        <v>19</v>
      </c>
    </row>
    <row r="10682" spans="1:21" x14ac:dyDescent="0.3">
      <c r="A10682" s="5" t="s">
        <v>168</v>
      </c>
      <c r="B10682" s="5" t="s">
        <v>175</v>
      </c>
      <c r="C10682" s="5" t="s">
        <v>88</v>
      </c>
      <c r="D10682" s="5" t="s">
        <v>552</v>
      </c>
      <c r="E10682" s="5" t="s">
        <v>172</v>
      </c>
      <c r="F10682" s="6">
        <v>43956</v>
      </c>
      <c r="G10682" s="5" t="s">
        <v>148</v>
      </c>
      <c r="H10682" s="5" t="s">
        <v>190</v>
      </c>
      <c r="I10682">
        <v>43766</v>
      </c>
      <c r="J10682">
        <v>190</v>
      </c>
      <c r="K10682">
        <v>106.5</v>
      </c>
      <c r="L10682">
        <v>1</v>
      </c>
      <c r="M10682">
        <v>2662.5</v>
      </c>
      <c r="N10682">
        <v>2507.0720000000001</v>
      </c>
      <c r="O10682">
        <v>2507.0720000000001</v>
      </c>
      <c r="P10682">
        <v>106.5</v>
      </c>
      <c r="Q10682">
        <v>25</v>
      </c>
      <c r="R10682">
        <v>155.428</v>
      </c>
      <c r="S10682">
        <v>2020</v>
      </c>
      <c r="T10682">
        <v>5</v>
      </c>
      <c r="U10682">
        <v>19</v>
      </c>
    </row>
    <row r="10683" spans="1:21" x14ac:dyDescent="0.3">
      <c r="A10683" s="5" t="s">
        <v>168</v>
      </c>
      <c r="B10683" s="5" t="s">
        <v>175</v>
      </c>
      <c r="C10683" s="5" t="s">
        <v>88</v>
      </c>
      <c r="D10683" s="5" t="s">
        <v>552</v>
      </c>
      <c r="E10683" s="5" t="s">
        <v>172</v>
      </c>
      <c r="F10683" s="6">
        <v>43956</v>
      </c>
      <c r="G10683" s="5" t="s">
        <v>148</v>
      </c>
      <c r="H10683" s="5" t="s">
        <v>194</v>
      </c>
      <c r="I10683">
        <v>43766</v>
      </c>
      <c r="J10683">
        <v>190</v>
      </c>
      <c r="K10683">
        <v>490.5</v>
      </c>
      <c r="L10683">
        <v>4</v>
      </c>
      <c r="M10683">
        <v>11526.75</v>
      </c>
      <c r="N10683">
        <v>10028.288</v>
      </c>
      <c r="O10683">
        <v>2507.0720000000001</v>
      </c>
      <c r="P10683">
        <v>122.625</v>
      </c>
      <c r="Q10683">
        <v>23.5</v>
      </c>
      <c r="R10683">
        <v>1498.462</v>
      </c>
      <c r="S10683">
        <v>2020</v>
      </c>
      <c r="T10683">
        <v>5</v>
      </c>
      <c r="U10683">
        <v>19</v>
      </c>
    </row>
    <row r="10684" spans="1:21" x14ac:dyDescent="0.3">
      <c r="A10684" s="5" t="s">
        <v>168</v>
      </c>
      <c r="B10684" s="5" t="s">
        <v>175</v>
      </c>
      <c r="C10684" s="5" t="s">
        <v>88</v>
      </c>
      <c r="D10684" s="5" t="s">
        <v>552</v>
      </c>
      <c r="E10684" s="5" t="s">
        <v>172</v>
      </c>
      <c r="F10684" s="6">
        <v>43956</v>
      </c>
      <c r="G10684" s="5" t="s">
        <v>148</v>
      </c>
      <c r="H10684" s="5" t="s">
        <v>190</v>
      </c>
      <c r="I10684">
        <v>43766</v>
      </c>
      <c r="J10684">
        <v>190</v>
      </c>
      <c r="K10684">
        <v>100.5</v>
      </c>
      <c r="L10684">
        <v>1</v>
      </c>
      <c r="M10684">
        <v>2361.75</v>
      </c>
      <c r="N10684">
        <v>2507.0720000000001</v>
      </c>
      <c r="O10684">
        <v>2507.0720000000001</v>
      </c>
      <c r="P10684">
        <v>100.5</v>
      </c>
      <c r="Q10684">
        <v>23.5</v>
      </c>
      <c r="R10684">
        <v>-145.322</v>
      </c>
      <c r="S10684">
        <v>2020</v>
      </c>
      <c r="T10684">
        <v>5</v>
      </c>
      <c r="U10684">
        <v>19</v>
      </c>
    </row>
    <row r="10685" spans="1:21" x14ac:dyDescent="0.3">
      <c r="A10685" s="5" t="s">
        <v>168</v>
      </c>
      <c r="B10685" s="5" t="s">
        <v>175</v>
      </c>
      <c r="C10685" s="5" t="s">
        <v>88</v>
      </c>
      <c r="D10685" s="5" t="s">
        <v>552</v>
      </c>
      <c r="E10685" s="5" t="s">
        <v>172</v>
      </c>
      <c r="F10685" s="6">
        <v>43956</v>
      </c>
      <c r="G10685" s="5" t="s">
        <v>148</v>
      </c>
      <c r="H10685" s="5" t="s">
        <v>235</v>
      </c>
      <c r="I10685">
        <v>43766</v>
      </c>
      <c r="J10685">
        <v>190</v>
      </c>
      <c r="K10685">
        <v>111</v>
      </c>
      <c r="L10685">
        <v>1</v>
      </c>
      <c r="M10685">
        <v>2608.5</v>
      </c>
      <c r="N10685">
        <v>2507.0720000000001</v>
      </c>
      <c r="O10685">
        <v>2507.0720000000001</v>
      </c>
      <c r="P10685">
        <v>111</v>
      </c>
      <c r="Q10685">
        <v>23.5</v>
      </c>
      <c r="R10685">
        <v>101.428</v>
      </c>
      <c r="S10685">
        <v>2020</v>
      </c>
      <c r="T10685">
        <v>5</v>
      </c>
      <c r="U10685">
        <v>19</v>
      </c>
    </row>
    <row r="10686" spans="1:21" x14ac:dyDescent="0.3">
      <c r="A10686" s="5" t="s">
        <v>168</v>
      </c>
      <c r="B10686" s="5" t="s">
        <v>175</v>
      </c>
      <c r="C10686" s="5" t="s">
        <v>88</v>
      </c>
      <c r="D10686" s="5" t="s">
        <v>552</v>
      </c>
      <c r="E10686" s="5" t="s">
        <v>172</v>
      </c>
      <c r="F10686" s="6">
        <v>43956</v>
      </c>
      <c r="G10686" s="5" t="s">
        <v>148</v>
      </c>
      <c r="H10686" s="5" t="s">
        <v>194</v>
      </c>
      <c r="I10686">
        <v>43766</v>
      </c>
      <c r="J10686">
        <v>190</v>
      </c>
      <c r="K10686">
        <v>522.5</v>
      </c>
      <c r="L10686">
        <v>4</v>
      </c>
      <c r="M10686">
        <v>12278.75</v>
      </c>
      <c r="N10686">
        <v>10028.288</v>
      </c>
      <c r="O10686">
        <v>2507.0720000000001</v>
      </c>
      <c r="P10686">
        <v>130.625</v>
      </c>
      <c r="Q10686">
        <v>23.5</v>
      </c>
      <c r="R10686">
        <v>2250.462</v>
      </c>
      <c r="S10686">
        <v>2020</v>
      </c>
      <c r="T10686">
        <v>5</v>
      </c>
      <c r="U10686">
        <v>19</v>
      </c>
    </row>
    <row r="10687" spans="1:21" x14ac:dyDescent="0.3">
      <c r="A10687" s="5" t="s">
        <v>168</v>
      </c>
      <c r="B10687" s="5" t="s">
        <v>175</v>
      </c>
      <c r="C10687" s="5" t="s">
        <v>88</v>
      </c>
      <c r="D10687" s="5" t="s">
        <v>552</v>
      </c>
      <c r="E10687" s="5" t="s">
        <v>172</v>
      </c>
      <c r="F10687" s="6">
        <v>43956</v>
      </c>
      <c r="G10687" s="5" t="s">
        <v>148</v>
      </c>
      <c r="H10687" s="5" t="s">
        <v>208</v>
      </c>
      <c r="I10687">
        <v>43766</v>
      </c>
      <c r="J10687">
        <v>190</v>
      </c>
      <c r="K10687">
        <v>118</v>
      </c>
      <c r="L10687">
        <v>1</v>
      </c>
      <c r="M10687">
        <v>2360</v>
      </c>
      <c r="N10687">
        <v>2507.0720000000001</v>
      </c>
      <c r="O10687">
        <v>2507.0720000000001</v>
      </c>
      <c r="P10687">
        <v>118</v>
      </c>
      <c r="Q10687">
        <v>20</v>
      </c>
      <c r="R10687">
        <v>-147.072</v>
      </c>
      <c r="S10687">
        <v>2020</v>
      </c>
      <c r="T10687">
        <v>5</v>
      </c>
      <c r="U10687">
        <v>19</v>
      </c>
    </row>
    <row r="10688" spans="1:21" x14ac:dyDescent="0.3">
      <c r="A10688" s="5" t="s">
        <v>168</v>
      </c>
      <c r="B10688" s="5" t="s">
        <v>206</v>
      </c>
      <c r="C10688" s="5" t="s">
        <v>103</v>
      </c>
      <c r="D10688" s="5" t="s">
        <v>555</v>
      </c>
      <c r="E10688" s="5" t="s">
        <v>172</v>
      </c>
      <c r="F10688" s="6">
        <v>43956</v>
      </c>
      <c r="G10688" s="5" t="s">
        <v>148</v>
      </c>
      <c r="H10688" s="5" t="s">
        <v>208</v>
      </c>
      <c r="I10688">
        <v>43771</v>
      </c>
      <c r="J10688">
        <v>185</v>
      </c>
      <c r="K10688">
        <v>119.8</v>
      </c>
      <c r="L10688">
        <v>1</v>
      </c>
      <c r="M10688">
        <v>2396</v>
      </c>
      <c r="N10688">
        <v>2969.6759999999999</v>
      </c>
      <c r="O10688">
        <v>2969.6759999999999</v>
      </c>
      <c r="P10688">
        <v>119.8</v>
      </c>
      <c r="Q10688">
        <v>20</v>
      </c>
      <c r="R10688">
        <v>-573.67600000000004</v>
      </c>
      <c r="S10688">
        <v>2020</v>
      </c>
      <c r="T10688">
        <v>5</v>
      </c>
      <c r="U10688">
        <v>19</v>
      </c>
    </row>
    <row r="10689" spans="1:21" x14ac:dyDescent="0.3">
      <c r="A10689" s="5" t="s">
        <v>168</v>
      </c>
      <c r="B10689" s="5" t="s">
        <v>169</v>
      </c>
      <c r="C10689" s="5" t="s">
        <v>170</v>
      </c>
      <c r="D10689" s="5" t="s">
        <v>494</v>
      </c>
      <c r="E10689" s="5" t="s">
        <v>172</v>
      </c>
      <c r="F10689" s="6">
        <v>43957</v>
      </c>
      <c r="G10689" s="5" t="s">
        <v>148</v>
      </c>
      <c r="H10689" s="5" t="s">
        <v>173</v>
      </c>
      <c r="I10689">
        <v>43652</v>
      </c>
      <c r="J10689">
        <v>305</v>
      </c>
      <c r="K10689">
        <v>347.6</v>
      </c>
      <c r="L10689">
        <v>2</v>
      </c>
      <c r="M10689">
        <v>8168.6</v>
      </c>
      <c r="N10689">
        <v>5379.64</v>
      </c>
      <c r="O10689">
        <v>2689.82</v>
      </c>
      <c r="P10689">
        <v>173.8</v>
      </c>
      <c r="Q10689">
        <v>23.5</v>
      </c>
      <c r="R10689">
        <v>2788.96</v>
      </c>
      <c r="S10689">
        <v>2020</v>
      </c>
      <c r="T10689">
        <v>5</v>
      </c>
      <c r="U10689">
        <v>19</v>
      </c>
    </row>
    <row r="10690" spans="1:21" x14ac:dyDescent="0.3">
      <c r="A10690" s="5" t="s">
        <v>168</v>
      </c>
      <c r="B10690" s="5" t="s">
        <v>169</v>
      </c>
      <c r="C10690" s="5" t="s">
        <v>170</v>
      </c>
      <c r="D10690" s="5" t="s">
        <v>515</v>
      </c>
      <c r="E10690" s="5" t="s">
        <v>172</v>
      </c>
      <c r="F10690" s="6">
        <v>43957</v>
      </c>
      <c r="G10690" s="5" t="s">
        <v>148</v>
      </c>
      <c r="H10690" s="5" t="s">
        <v>173</v>
      </c>
      <c r="I10690">
        <v>43708</v>
      </c>
      <c r="J10690">
        <v>249</v>
      </c>
      <c r="K10690">
        <v>321.2</v>
      </c>
      <c r="L10690">
        <v>2</v>
      </c>
      <c r="M10690">
        <v>7387.6</v>
      </c>
      <c r="N10690">
        <v>5262.92</v>
      </c>
      <c r="O10690">
        <v>2631.46</v>
      </c>
      <c r="P10690">
        <v>160.6</v>
      </c>
      <c r="Q10690">
        <v>23</v>
      </c>
      <c r="R10690">
        <v>2124.6799999999998</v>
      </c>
      <c r="S10690">
        <v>2020</v>
      </c>
      <c r="T10690">
        <v>5</v>
      </c>
      <c r="U10690">
        <v>19</v>
      </c>
    </row>
    <row r="10691" spans="1:21" x14ac:dyDescent="0.3">
      <c r="A10691" s="5" t="s">
        <v>168</v>
      </c>
      <c r="B10691" s="5" t="s">
        <v>169</v>
      </c>
      <c r="C10691" s="5" t="s">
        <v>170</v>
      </c>
      <c r="D10691" s="5" t="s">
        <v>490</v>
      </c>
      <c r="E10691" s="5" t="s">
        <v>172</v>
      </c>
      <c r="F10691" s="6">
        <v>43957</v>
      </c>
      <c r="G10691" s="5" t="s">
        <v>148</v>
      </c>
      <c r="H10691" s="5" t="s">
        <v>173</v>
      </c>
      <c r="I10691">
        <v>43721</v>
      </c>
      <c r="J10691">
        <v>236</v>
      </c>
      <c r="K10691">
        <v>167.4</v>
      </c>
      <c r="L10691">
        <v>1</v>
      </c>
      <c r="M10691">
        <v>3933.9</v>
      </c>
      <c r="N10691">
        <v>3133.41</v>
      </c>
      <c r="O10691">
        <v>3133.41</v>
      </c>
      <c r="P10691">
        <v>167.4</v>
      </c>
      <c r="Q10691">
        <v>23.5</v>
      </c>
      <c r="R10691">
        <v>800.49</v>
      </c>
      <c r="S10691">
        <v>2020</v>
      </c>
      <c r="T10691">
        <v>5</v>
      </c>
      <c r="U10691">
        <v>19</v>
      </c>
    </row>
    <row r="10692" spans="1:21" x14ac:dyDescent="0.3">
      <c r="A10692" s="5" t="s">
        <v>168</v>
      </c>
      <c r="B10692" s="5" t="s">
        <v>206</v>
      </c>
      <c r="C10692" s="5" t="s">
        <v>103</v>
      </c>
      <c r="D10692" s="5" t="s">
        <v>555</v>
      </c>
      <c r="E10692" s="5" t="s">
        <v>172</v>
      </c>
      <c r="F10692" s="6">
        <v>43957</v>
      </c>
      <c r="G10692" s="5" t="s">
        <v>148</v>
      </c>
      <c r="H10692" s="5" t="s">
        <v>173</v>
      </c>
      <c r="I10692">
        <v>43771</v>
      </c>
      <c r="J10692">
        <v>186</v>
      </c>
      <c r="K10692">
        <v>993.6</v>
      </c>
      <c r="L10692">
        <v>8</v>
      </c>
      <c r="M10692">
        <v>22852.799999999999</v>
      </c>
      <c r="N10692">
        <v>24596.633999999998</v>
      </c>
      <c r="O10692">
        <v>3074.5790000000002</v>
      </c>
      <c r="P10692">
        <v>124.2</v>
      </c>
      <c r="Q10692">
        <v>23</v>
      </c>
      <c r="R10692">
        <v>-1743.8340000000001</v>
      </c>
      <c r="S10692">
        <v>2020</v>
      </c>
      <c r="T10692">
        <v>5</v>
      </c>
      <c r="U10692">
        <v>19</v>
      </c>
    </row>
    <row r="10693" spans="1:21" x14ac:dyDescent="0.3">
      <c r="A10693" s="5" t="s">
        <v>168</v>
      </c>
      <c r="B10693" s="5" t="s">
        <v>206</v>
      </c>
      <c r="C10693" s="5" t="s">
        <v>103</v>
      </c>
      <c r="D10693" s="5" t="s">
        <v>555</v>
      </c>
      <c r="E10693" s="5" t="s">
        <v>172</v>
      </c>
      <c r="F10693" s="6">
        <v>43957</v>
      </c>
      <c r="G10693" s="5" t="s">
        <v>148</v>
      </c>
      <c r="H10693" s="5" t="s">
        <v>311</v>
      </c>
      <c r="I10693">
        <v>43771</v>
      </c>
      <c r="J10693">
        <v>186</v>
      </c>
      <c r="K10693">
        <v>225.4</v>
      </c>
      <c r="L10693">
        <v>2</v>
      </c>
      <c r="M10693">
        <v>5184.2</v>
      </c>
      <c r="N10693">
        <v>6149.1580000000004</v>
      </c>
      <c r="O10693">
        <v>3074.5790000000002</v>
      </c>
      <c r="P10693">
        <v>112.7</v>
      </c>
      <c r="Q10693">
        <v>23</v>
      </c>
      <c r="R10693">
        <v>-964.95799999999997</v>
      </c>
      <c r="S10693">
        <v>2020</v>
      </c>
      <c r="T10693">
        <v>5</v>
      </c>
      <c r="U10693">
        <v>19</v>
      </c>
    </row>
    <row r="10694" spans="1:21" x14ac:dyDescent="0.3">
      <c r="A10694" s="5" t="s">
        <v>168</v>
      </c>
      <c r="B10694" s="5" t="s">
        <v>206</v>
      </c>
      <c r="C10694" s="5" t="s">
        <v>103</v>
      </c>
      <c r="D10694" s="5" t="s">
        <v>555</v>
      </c>
      <c r="E10694" s="5" t="s">
        <v>172</v>
      </c>
      <c r="F10694" s="6">
        <v>43957</v>
      </c>
      <c r="G10694" s="5" t="s">
        <v>148</v>
      </c>
      <c r="H10694" s="5" t="s">
        <v>178</v>
      </c>
      <c r="I10694">
        <v>43771</v>
      </c>
      <c r="J10694">
        <v>186</v>
      </c>
      <c r="K10694">
        <v>102</v>
      </c>
      <c r="L10694">
        <v>1</v>
      </c>
      <c r="M10694">
        <v>2346</v>
      </c>
      <c r="N10694">
        <v>3074.5790000000002</v>
      </c>
      <c r="O10694">
        <v>3074.5790000000002</v>
      </c>
      <c r="P10694">
        <v>102</v>
      </c>
      <c r="Q10694">
        <v>23</v>
      </c>
      <c r="R10694">
        <v>-728.57899999999995</v>
      </c>
      <c r="S10694">
        <v>2020</v>
      </c>
      <c r="T10694">
        <v>5</v>
      </c>
      <c r="U10694">
        <v>19</v>
      </c>
    </row>
    <row r="10695" spans="1:21" x14ac:dyDescent="0.3">
      <c r="A10695" s="5" t="s">
        <v>168</v>
      </c>
      <c r="B10695" s="5" t="s">
        <v>206</v>
      </c>
      <c r="C10695" s="5" t="s">
        <v>103</v>
      </c>
      <c r="D10695" s="5" t="s">
        <v>555</v>
      </c>
      <c r="E10695" s="5" t="s">
        <v>172</v>
      </c>
      <c r="F10695" s="6">
        <v>43957</v>
      </c>
      <c r="G10695" s="5" t="s">
        <v>148</v>
      </c>
      <c r="H10695" s="5" t="s">
        <v>235</v>
      </c>
      <c r="I10695">
        <v>43771</v>
      </c>
      <c r="J10695">
        <v>186</v>
      </c>
      <c r="K10695">
        <v>119</v>
      </c>
      <c r="L10695">
        <v>1</v>
      </c>
      <c r="M10695">
        <v>2737</v>
      </c>
      <c r="N10695">
        <v>3074.5790000000002</v>
      </c>
      <c r="O10695">
        <v>3074.5790000000002</v>
      </c>
      <c r="P10695">
        <v>119</v>
      </c>
      <c r="Q10695">
        <v>23</v>
      </c>
      <c r="R10695">
        <v>-337.57900000000001</v>
      </c>
      <c r="S10695">
        <v>2020</v>
      </c>
      <c r="T10695">
        <v>5</v>
      </c>
      <c r="U10695">
        <v>19</v>
      </c>
    </row>
    <row r="10696" spans="1:21" x14ac:dyDescent="0.3">
      <c r="A10696" s="5" t="s">
        <v>168</v>
      </c>
      <c r="B10696" s="5" t="s">
        <v>206</v>
      </c>
      <c r="C10696" s="5" t="s">
        <v>103</v>
      </c>
      <c r="D10696" s="5" t="s">
        <v>555</v>
      </c>
      <c r="E10696" s="5" t="s">
        <v>172</v>
      </c>
      <c r="F10696" s="6">
        <v>43957</v>
      </c>
      <c r="G10696" s="5" t="s">
        <v>148</v>
      </c>
      <c r="H10696" s="5" t="s">
        <v>197</v>
      </c>
      <c r="I10696">
        <v>43771</v>
      </c>
      <c r="J10696">
        <v>186</v>
      </c>
      <c r="K10696">
        <v>443</v>
      </c>
      <c r="L10696">
        <v>4</v>
      </c>
      <c r="M10696">
        <v>10189</v>
      </c>
      <c r="N10696">
        <v>12298.316999999999</v>
      </c>
      <c r="O10696">
        <v>3074.5790000000002</v>
      </c>
      <c r="P10696">
        <v>110.75</v>
      </c>
      <c r="Q10696">
        <v>23</v>
      </c>
      <c r="R10696">
        <v>-2109.317</v>
      </c>
      <c r="S10696">
        <v>2020</v>
      </c>
      <c r="T10696">
        <v>5</v>
      </c>
      <c r="U10696">
        <v>19</v>
      </c>
    </row>
    <row r="10697" spans="1:21" x14ac:dyDescent="0.3">
      <c r="A10697" s="5" t="s">
        <v>168</v>
      </c>
      <c r="B10697" s="5" t="s">
        <v>206</v>
      </c>
      <c r="C10697" s="5" t="s">
        <v>103</v>
      </c>
      <c r="D10697" s="5" t="s">
        <v>555</v>
      </c>
      <c r="E10697" s="5" t="s">
        <v>172</v>
      </c>
      <c r="F10697" s="6">
        <v>43957</v>
      </c>
      <c r="G10697" s="5" t="s">
        <v>148</v>
      </c>
      <c r="H10697" s="5" t="s">
        <v>367</v>
      </c>
      <c r="I10697">
        <v>43771</v>
      </c>
      <c r="J10697">
        <v>186</v>
      </c>
      <c r="K10697">
        <v>653.79999999999995</v>
      </c>
      <c r="L10697">
        <v>6</v>
      </c>
      <c r="M10697">
        <v>13893.25</v>
      </c>
      <c r="N10697">
        <v>18447.474999999999</v>
      </c>
      <c r="O10697">
        <v>3074.5790000000002</v>
      </c>
      <c r="P10697">
        <v>108.96666666666665</v>
      </c>
      <c r="Q10697">
        <v>21.25</v>
      </c>
      <c r="R10697">
        <v>-4554.2250000000004</v>
      </c>
      <c r="S10697">
        <v>2020</v>
      </c>
      <c r="T10697">
        <v>5</v>
      </c>
      <c r="U10697">
        <v>19</v>
      </c>
    </row>
    <row r="10698" spans="1:21" x14ac:dyDescent="0.3">
      <c r="A10698" s="5" t="s">
        <v>168</v>
      </c>
      <c r="B10698" s="5" t="s">
        <v>206</v>
      </c>
      <c r="C10698" s="5" t="s">
        <v>104</v>
      </c>
      <c r="D10698" s="5" t="s">
        <v>556</v>
      </c>
      <c r="E10698" s="5" t="s">
        <v>172</v>
      </c>
      <c r="F10698" s="6">
        <v>43957</v>
      </c>
      <c r="G10698" s="5" t="s">
        <v>148</v>
      </c>
      <c r="H10698" s="5" t="s">
        <v>235</v>
      </c>
      <c r="I10698">
        <v>43780</v>
      </c>
      <c r="J10698">
        <v>177</v>
      </c>
      <c r="K10698">
        <v>102.8</v>
      </c>
      <c r="L10698">
        <v>1</v>
      </c>
      <c r="M10698">
        <v>2364.4</v>
      </c>
      <c r="N10698">
        <v>2795.752</v>
      </c>
      <c r="O10698">
        <v>2795.752</v>
      </c>
      <c r="P10698">
        <v>102.8</v>
      </c>
      <c r="Q10698">
        <v>23</v>
      </c>
      <c r="R10698">
        <v>-431.35199999999998</v>
      </c>
      <c r="S10698">
        <v>2020</v>
      </c>
      <c r="T10698">
        <v>5</v>
      </c>
      <c r="U10698">
        <v>19</v>
      </c>
    </row>
    <row r="10699" spans="1:21" x14ac:dyDescent="0.3">
      <c r="A10699" s="5" t="s">
        <v>168</v>
      </c>
      <c r="B10699" s="5" t="s">
        <v>206</v>
      </c>
      <c r="C10699" s="5" t="s">
        <v>104</v>
      </c>
      <c r="D10699" s="5" t="s">
        <v>556</v>
      </c>
      <c r="E10699" s="5" t="s">
        <v>172</v>
      </c>
      <c r="F10699" s="6">
        <v>43957</v>
      </c>
      <c r="G10699" s="5" t="s">
        <v>148</v>
      </c>
      <c r="H10699" s="5" t="s">
        <v>351</v>
      </c>
      <c r="I10699">
        <v>43780</v>
      </c>
      <c r="J10699">
        <v>177</v>
      </c>
      <c r="K10699">
        <v>183.2</v>
      </c>
      <c r="L10699">
        <v>2</v>
      </c>
      <c r="M10699">
        <v>4213.6000000000004</v>
      </c>
      <c r="N10699">
        <v>5591.5050000000001</v>
      </c>
      <c r="O10699">
        <v>2795.752</v>
      </c>
      <c r="P10699">
        <v>91.6</v>
      </c>
      <c r="Q10699">
        <v>23</v>
      </c>
      <c r="R10699">
        <v>-1377.905</v>
      </c>
      <c r="S10699">
        <v>2020</v>
      </c>
      <c r="T10699">
        <v>5</v>
      </c>
      <c r="U10699">
        <v>19</v>
      </c>
    </row>
    <row r="10700" spans="1:21" x14ac:dyDescent="0.3">
      <c r="A10700" s="5" t="s">
        <v>168</v>
      </c>
      <c r="B10700" s="5" t="s">
        <v>206</v>
      </c>
      <c r="C10700" s="5" t="s">
        <v>104</v>
      </c>
      <c r="D10700" s="5" t="s">
        <v>556</v>
      </c>
      <c r="E10700" s="5" t="s">
        <v>172</v>
      </c>
      <c r="F10700" s="6">
        <v>43957</v>
      </c>
      <c r="G10700" s="5" t="s">
        <v>148</v>
      </c>
      <c r="H10700" s="5" t="s">
        <v>190</v>
      </c>
      <c r="I10700">
        <v>43780</v>
      </c>
      <c r="J10700">
        <v>177</v>
      </c>
      <c r="K10700">
        <v>98.8</v>
      </c>
      <c r="L10700">
        <v>1</v>
      </c>
      <c r="M10700">
        <v>2272.4</v>
      </c>
      <c r="N10700">
        <v>2795.752</v>
      </c>
      <c r="O10700">
        <v>2795.752</v>
      </c>
      <c r="P10700">
        <v>98.8</v>
      </c>
      <c r="Q10700">
        <v>23</v>
      </c>
      <c r="R10700">
        <v>-523.35199999999998</v>
      </c>
      <c r="S10700">
        <v>2020</v>
      </c>
      <c r="T10700">
        <v>5</v>
      </c>
      <c r="U10700">
        <v>19</v>
      </c>
    </row>
    <row r="10701" spans="1:21" x14ac:dyDescent="0.3">
      <c r="A10701" s="5" t="s">
        <v>168</v>
      </c>
      <c r="B10701" s="5" t="s">
        <v>206</v>
      </c>
      <c r="C10701" s="5" t="s">
        <v>104</v>
      </c>
      <c r="D10701" s="5" t="s">
        <v>556</v>
      </c>
      <c r="E10701" s="5" t="s">
        <v>172</v>
      </c>
      <c r="F10701" s="6">
        <v>43957</v>
      </c>
      <c r="G10701" s="5" t="s">
        <v>148</v>
      </c>
      <c r="H10701" s="5" t="s">
        <v>197</v>
      </c>
      <c r="I10701">
        <v>43780</v>
      </c>
      <c r="J10701">
        <v>177</v>
      </c>
      <c r="K10701">
        <v>321.60000000000002</v>
      </c>
      <c r="L10701">
        <v>3</v>
      </c>
      <c r="M10701">
        <v>7396.8</v>
      </c>
      <c r="N10701">
        <v>8387.2569999999996</v>
      </c>
      <c r="O10701">
        <v>2795.752</v>
      </c>
      <c r="P10701">
        <v>107.2</v>
      </c>
      <c r="Q10701">
        <v>23</v>
      </c>
      <c r="R10701">
        <v>-990.45699999999999</v>
      </c>
      <c r="S10701">
        <v>2020</v>
      </c>
      <c r="T10701">
        <v>5</v>
      </c>
      <c r="U10701">
        <v>19</v>
      </c>
    </row>
    <row r="10702" spans="1:21" x14ac:dyDescent="0.3">
      <c r="A10702" s="5" t="s">
        <v>168</v>
      </c>
      <c r="B10702" s="5" t="s">
        <v>206</v>
      </c>
      <c r="C10702" s="5" t="s">
        <v>104</v>
      </c>
      <c r="D10702" s="5" t="s">
        <v>556</v>
      </c>
      <c r="E10702" s="5" t="s">
        <v>172</v>
      </c>
      <c r="F10702" s="6">
        <v>43957</v>
      </c>
      <c r="G10702" s="5" t="s">
        <v>148</v>
      </c>
      <c r="H10702" s="5" t="s">
        <v>178</v>
      </c>
      <c r="I10702">
        <v>43780</v>
      </c>
      <c r="J10702">
        <v>177</v>
      </c>
      <c r="K10702">
        <v>198.2</v>
      </c>
      <c r="L10702">
        <v>2</v>
      </c>
      <c r="M10702">
        <v>4558.6000000000004</v>
      </c>
      <c r="N10702">
        <v>5591.5050000000001</v>
      </c>
      <c r="O10702">
        <v>2795.752</v>
      </c>
      <c r="P10702">
        <v>99.1</v>
      </c>
      <c r="Q10702">
        <v>23</v>
      </c>
      <c r="R10702">
        <v>-1032.905</v>
      </c>
      <c r="S10702">
        <v>2020</v>
      </c>
      <c r="T10702">
        <v>5</v>
      </c>
      <c r="U10702">
        <v>19</v>
      </c>
    </row>
    <row r="10703" spans="1:21" x14ac:dyDescent="0.3">
      <c r="A10703" s="5" t="s">
        <v>168</v>
      </c>
      <c r="B10703" s="5" t="s">
        <v>206</v>
      </c>
      <c r="C10703" s="5" t="s">
        <v>104</v>
      </c>
      <c r="D10703" s="5" t="s">
        <v>556</v>
      </c>
      <c r="E10703" s="5" t="s">
        <v>172</v>
      </c>
      <c r="F10703" s="6">
        <v>43957</v>
      </c>
      <c r="G10703" s="5" t="s">
        <v>148</v>
      </c>
      <c r="H10703" s="5" t="s">
        <v>311</v>
      </c>
      <c r="I10703">
        <v>43780</v>
      </c>
      <c r="J10703">
        <v>177</v>
      </c>
      <c r="K10703">
        <v>107</v>
      </c>
      <c r="L10703">
        <v>1</v>
      </c>
      <c r="M10703">
        <v>2461</v>
      </c>
      <c r="N10703">
        <v>2795.752</v>
      </c>
      <c r="O10703">
        <v>2795.752</v>
      </c>
      <c r="P10703">
        <v>107</v>
      </c>
      <c r="Q10703">
        <v>23</v>
      </c>
      <c r="R10703">
        <v>-334.75200000000001</v>
      </c>
      <c r="S10703">
        <v>2020</v>
      </c>
      <c r="T10703">
        <v>5</v>
      </c>
      <c r="U10703">
        <v>19</v>
      </c>
    </row>
    <row r="10704" spans="1:21" x14ac:dyDescent="0.3">
      <c r="A10704" s="5" t="s">
        <v>168</v>
      </c>
      <c r="B10704" s="5" t="s">
        <v>206</v>
      </c>
      <c r="C10704" s="5" t="s">
        <v>104</v>
      </c>
      <c r="D10704" s="5" t="s">
        <v>556</v>
      </c>
      <c r="E10704" s="5" t="s">
        <v>172</v>
      </c>
      <c r="F10704" s="6">
        <v>43957</v>
      </c>
      <c r="G10704" s="5" t="s">
        <v>148</v>
      </c>
      <c r="H10704" s="5" t="s">
        <v>367</v>
      </c>
      <c r="I10704">
        <v>43780</v>
      </c>
      <c r="J10704">
        <v>177</v>
      </c>
      <c r="K10704">
        <v>3627.8</v>
      </c>
      <c r="L10704">
        <v>34</v>
      </c>
      <c r="M10704">
        <v>77090.75</v>
      </c>
      <c r="N10704">
        <v>95055.585000000006</v>
      </c>
      <c r="O10704">
        <v>2795.752</v>
      </c>
      <c r="P10704">
        <v>106.7</v>
      </c>
      <c r="Q10704">
        <v>21.25</v>
      </c>
      <c r="R10704">
        <v>-17964.834999999999</v>
      </c>
      <c r="S10704">
        <v>2020</v>
      </c>
      <c r="T10704">
        <v>5</v>
      </c>
      <c r="U10704">
        <v>19</v>
      </c>
    </row>
    <row r="10705" spans="1:21" x14ac:dyDescent="0.3">
      <c r="A10705" s="5" t="s">
        <v>168</v>
      </c>
      <c r="B10705" s="5" t="s">
        <v>206</v>
      </c>
      <c r="C10705" s="5" t="s">
        <v>116</v>
      </c>
      <c r="D10705" s="5" t="s">
        <v>513</v>
      </c>
      <c r="E10705" s="5" t="s">
        <v>172</v>
      </c>
      <c r="F10705" s="6">
        <v>43957</v>
      </c>
      <c r="G10705" s="5" t="s">
        <v>148</v>
      </c>
      <c r="H10705" s="5" t="s">
        <v>478</v>
      </c>
      <c r="I10705">
        <v>43773</v>
      </c>
      <c r="J10705">
        <v>184</v>
      </c>
      <c r="K10705">
        <v>498</v>
      </c>
      <c r="L10705">
        <v>4</v>
      </c>
      <c r="M10705">
        <v>11454</v>
      </c>
      <c r="N10705">
        <v>18180.473999999998</v>
      </c>
      <c r="O10705">
        <v>4545.1180000000004</v>
      </c>
      <c r="P10705">
        <v>124.5</v>
      </c>
      <c r="Q10705">
        <v>23</v>
      </c>
      <c r="R10705">
        <v>-6726.4740000000002</v>
      </c>
      <c r="S10705">
        <v>2020</v>
      </c>
      <c r="T10705">
        <v>5</v>
      </c>
      <c r="U10705">
        <v>19</v>
      </c>
    </row>
    <row r="10706" spans="1:21" x14ac:dyDescent="0.3">
      <c r="A10706" s="5" t="s">
        <v>168</v>
      </c>
      <c r="B10706" s="5" t="s">
        <v>206</v>
      </c>
      <c r="C10706" s="5" t="s">
        <v>116</v>
      </c>
      <c r="D10706" s="5" t="s">
        <v>513</v>
      </c>
      <c r="E10706" s="5" t="s">
        <v>172</v>
      </c>
      <c r="F10706" s="6">
        <v>43957</v>
      </c>
      <c r="G10706" s="5" t="s">
        <v>148</v>
      </c>
      <c r="H10706" s="5" t="s">
        <v>199</v>
      </c>
      <c r="I10706">
        <v>43773</v>
      </c>
      <c r="J10706">
        <v>184</v>
      </c>
      <c r="K10706">
        <v>685</v>
      </c>
      <c r="L10706">
        <v>6</v>
      </c>
      <c r="M10706">
        <v>15755</v>
      </c>
      <c r="N10706">
        <v>27270.710999999999</v>
      </c>
      <c r="O10706">
        <v>4545.1180000000004</v>
      </c>
      <c r="P10706">
        <v>114.16666666666667</v>
      </c>
      <c r="Q10706">
        <v>23</v>
      </c>
      <c r="R10706">
        <v>-11515.710999999999</v>
      </c>
      <c r="S10706">
        <v>2020</v>
      </c>
      <c r="T10706">
        <v>5</v>
      </c>
      <c r="U10706">
        <v>19</v>
      </c>
    </row>
    <row r="10707" spans="1:21" x14ac:dyDescent="0.3">
      <c r="A10707" s="5" t="s">
        <v>168</v>
      </c>
      <c r="B10707" s="5" t="s">
        <v>206</v>
      </c>
      <c r="C10707" s="5" t="s">
        <v>116</v>
      </c>
      <c r="D10707" s="5" t="s">
        <v>513</v>
      </c>
      <c r="E10707" s="5" t="s">
        <v>172</v>
      </c>
      <c r="F10707" s="6">
        <v>43957</v>
      </c>
      <c r="G10707" s="5" t="s">
        <v>148</v>
      </c>
      <c r="H10707" s="5" t="s">
        <v>305</v>
      </c>
      <c r="I10707">
        <v>43773</v>
      </c>
      <c r="J10707">
        <v>184</v>
      </c>
      <c r="K10707">
        <v>525</v>
      </c>
      <c r="L10707">
        <v>4</v>
      </c>
      <c r="M10707">
        <v>12075</v>
      </c>
      <c r="N10707">
        <v>18180.473999999998</v>
      </c>
      <c r="O10707">
        <v>4545.1180000000004</v>
      </c>
      <c r="P10707">
        <v>131.25</v>
      </c>
      <c r="Q10707">
        <v>23</v>
      </c>
      <c r="R10707">
        <v>-6105.4740000000002</v>
      </c>
      <c r="S10707">
        <v>2020</v>
      </c>
      <c r="T10707">
        <v>5</v>
      </c>
      <c r="U10707">
        <v>19</v>
      </c>
    </row>
    <row r="10708" spans="1:21" x14ac:dyDescent="0.3">
      <c r="A10708" s="5" t="s">
        <v>168</v>
      </c>
      <c r="B10708" s="5" t="s">
        <v>206</v>
      </c>
      <c r="C10708" s="5" t="s">
        <v>116</v>
      </c>
      <c r="D10708" s="5" t="s">
        <v>513</v>
      </c>
      <c r="E10708" s="5" t="s">
        <v>172</v>
      </c>
      <c r="F10708" s="6">
        <v>43957</v>
      </c>
      <c r="G10708" s="5" t="s">
        <v>148</v>
      </c>
      <c r="H10708" s="5" t="s">
        <v>215</v>
      </c>
      <c r="I10708">
        <v>43773</v>
      </c>
      <c r="J10708">
        <v>184</v>
      </c>
      <c r="K10708">
        <v>694</v>
      </c>
      <c r="L10708">
        <v>6</v>
      </c>
      <c r="M10708">
        <v>15962</v>
      </c>
      <c r="N10708">
        <v>27270.710999999999</v>
      </c>
      <c r="O10708">
        <v>4545.1180000000004</v>
      </c>
      <c r="P10708">
        <v>115.66666666666667</v>
      </c>
      <c r="Q10708">
        <v>23</v>
      </c>
      <c r="R10708">
        <v>-11308.710999999999</v>
      </c>
      <c r="S10708">
        <v>2020</v>
      </c>
      <c r="T10708">
        <v>5</v>
      </c>
      <c r="U10708">
        <v>19</v>
      </c>
    </row>
    <row r="10709" spans="1:21" x14ac:dyDescent="0.3">
      <c r="A10709" s="5" t="s">
        <v>168</v>
      </c>
      <c r="B10709" s="5" t="s">
        <v>206</v>
      </c>
      <c r="C10709" s="5" t="s">
        <v>116</v>
      </c>
      <c r="D10709" s="5" t="s">
        <v>513</v>
      </c>
      <c r="E10709" s="5" t="s">
        <v>172</v>
      </c>
      <c r="F10709" s="6">
        <v>43957</v>
      </c>
      <c r="G10709" s="5" t="s">
        <v>148</v>
      </c>
      <c r="H10709" s="5" t="s">
        <v>200</v>
      </c>
      <c r="I10709">
        <v>43773</v>
      </c>
      <c r="J10709">
        <v>184</v>
      </c>
      <c r="K10709">
        <v>540</v>
      </c>
      <c r="L10709">
        <v>4</v>
      </c>
      <c r="M10709">
        <v>12420</v>
      </c>
      <c r="N10709">
        <v>18180.473999999998</v>
      </c>
      <c r="O10709">
        <v>4545.1180000000004</v>
      </c>
      <c r="P10709">
        <v>135</v>
      </c>
      <c r="Q10709">
        <v>23</v>
      </c>
      <c r="R10709">
        <v>-5760.4740000000002</v>
      </c>
      <c r="S10709">
        <v>2020</v>
      </c>
      <c r="T10709">
        <v>5</v>
      </c>
      <c r="U10709">
        <v>19</v>
      </c>
    </row>
    <row r="10710" spans="1:21" x14ac:dyDescent="0.3">
      <c r="A10710" s="5" t="s">
        <v>168</v>
      </c>
      <c r="B10710" s="5" t="s">
        <v>175</v>
      </c>
      <c r="C10710" s="5" t="s">
        <v>88</v>
      </c>
      <c r="D10710" s="5" t="s">
        <v>552</v>
      </c>
      <c r="E10710" s="5" t="s">
        <v>172</v>
      </c>
      <c r="F10710" s="6">
        <v>43959</v>
      </c>
      <c r="G10710" s="5" t="s">
        <v>148</v>
      </c>
      <c r="H10710" s="5" t="s">
        <v>194</v>
      </c>
      <c r="I10710">
        <v>43766</v>
      </c>
      <c r="J10710">
        <v>193</v>
      </c>
      <c r="K10710">
        <v>562</v>
      </c>
      <c r="L10710">
        <v>4</v>
      </c>
      <c r="M10710">
        <v>12926</v>
      </c>
      <c r="N10710">
        <v>10663.976000000001</v>
      </c>
      <c r="O10710">
        <v>2665.9940000000001</v>
      </c>
      <c r="P10710">
        <v>140.5</v>
      </c>
      <c r="Q10710">
        <v>23</v>
      </c>
      <c r="R10710">
        <v>2262.0239999999999</v>
      </c>
      <c r="S10710">
        <v>2020</v>
      </c>
      <c r="T10710">
        <v>5</v>
      </c>
      <c r="U10710">
        <v>19</v>
      </c>
    </row>
    <row r="10711" spans="1:21" x14ac:dyDescent="0.3">
      <c r="A10711" s="5" t="s">
        <v>168</v>
      </c>
      <c r="B10711" s="5" t="s">
        <v>175</v>
      </c>
      <c r="C10711" s="5" t="s">
        <v>88</v>
      </c>
      <c r="D10711" s="5" t="s">
        <v>552</v>
      </c>
      <c r="E10711" s="5" t="s">
        <v>172</v>
      </c>
      <c r="F10711" s="6">
        <v>43959</v>
      </c>
      <c r="G10711" s="5" t="s">
        <v>148</v>
      </c>
      <c r="H10711" s="5" t="s">
        <v>173</v>
      </c>
      <c r="I10711">
        <v>43766</v>
      </c>
      <c r="J10711">
        <v>193</v>
      </c>
      <c r="K10711">
        <v>120</v>
      </c>
      <c r="L10711">
        <v>1</v>
      </c>
      <c r="M10711">
        <v>2820</v>
      </c>
      <c r="N10711">
        <v>2665.9940000000001</v>
      </c>
      <c r="O10711">
        <v>2665.9940000000001</v>
      </c>
      <c r="P10711">
        <v>120</v>
      </c>
      <c r="Q10711">
        <v>23.5</v>
      </c>
      <c r="R10711">
        <v>154.006</v>
      </c>
      <c r="S10711">
        <v>2020</v>
      </c>
      <c r="T10711">
        <v>5</v>
      </c>
      <c r="U10711">
        <v>19</v>
      </c>
    </row>
    <row r="10712" spans="1:21" x14ac:dyDescent="0.3">
      <c r="A10712" s="5" t="s">
        <v>168</v>
      </c>
      <c r="B10712" s="5" t="s">
        <v>175</v>
      </c>
      <c r="C10712" s="5" t="s">
        <v>96</v>
      </c>
      <c r="D10712" s="5" t="s">
        <v>557</v>
      </c>
      <c r="E10712" s="5" t="s">
        <v>172</v>
      </c>
      <c r="F10712" s="6">
        <v>43959</v>
      </c>
      <c r="G10712" s="5" t="s">
        <v>148</v>
      </c>
      <c r="H10712" s="5" t="s">
        <v>190</v>
      </c>
      <c r="I10712">
        <v>43887</v>
      </c>
      <c r="J10712">
        <v>72</v>
      </c>
      <c r="K10712">
        <v>30</v>
      </c>
      <c r="L10712">
        <v>1</v>
      </c>
      <c r="M10712">
        <v>705</v>
      </c>
      <c r="N10712">
        <v>1029.46</v>
      </c>
      <c r="O10712">
        <v>1029.46</v>
      </c>
      <c r="P10712">
        <v>30</v>
      </c>
      <c r="Q10712">
        <v>23.5</v>
      </c>
      <c r="R10712">
        <v>-324.45999999999998</v>
      </c>
      <c r="S10712">
        <v>2020</v>
      </c>
      <c r="T10712">
        <v>5</v>
      </c>
      <c r="U10712">
        <v>19</v>
      </c>
    </row>
    <row r="10713" spans="1:21" x14ac:dyDescent="0.3">
      <c r="A10713" s="5" t="s">
        <v>168</v>
      </c>
      <c r="B10713" s="5" t="s">
        <v>206</v>
      </c>
      <c r="C10713" s="5" t="s">
        <v>103</v>
      </c>
      <c r="D10713" s="5" t="s">
        <v>555</v>
      </c>
      <c r="E10713" s="5" t="s">
        <v>172</v>
      </c>
      <c r="F10713" s="6">
        <v>43959</v>
      </c>
      <c r="G10713" s="5" t="s">
        <v>148</v>
      </c>
      <c r="H10713" s="5" t="s">
        <v>190</v>
      </c>
      <c r="I10713">
        <v>43771</v>
      </c>
      <c r="J10713">
        <v>188</v>
      </c>
      <c r="K10713">
        <v>205</v>
      </c>
      <c r="L10713">
        <v>2</v>
      </c>
      <c r="M10713">
        <v>4817.5</v>
      </c>
      <c r="N10713">
        <v>6149.1580000000004</v>
      </c>
      <c r="O10713">
        <v>3074.5790000000002</v>
      </c>
      <c r="P10713">
        <v>102.5</v>
      </c>
      <c r="Q10713">
        <v>23.5</v>
      </c>
      <c r="R10713">
        <v>-1331.6579999999999</v>
      </c>
      <c r="S10713">
        <v>2020</v>
      </c>
      <c r="T10713">
        <v>5</v>
      </c>
      <c r="U10713">
        <v>19</v>
      </c>
    </row>
    <row r="10714" spans="1:21" x14ac:dyDescent="0.3">
      <c r="A10714" s="5" t="s">
        <v>168</v>
      </c>
      <c r="B10714" s="5" t="s">
        <v>206</v>
      </c>
      <c r="C10714" s="5" t="s">
        <v>103</v>
      </c>
      <c r="D10714" s="5" t="s">
        <v>555</v>
      </c>
      <c r="E10714" s="5" t="s">
        <v>172</v>
      </c>
      <c r="F10714" s="6">
        <v>43959</v>
      </c>
      <c r="G10714" s="5" t="s">
        <v>148</v>
      </c>
      <c r="H10714" s="5" t="s">
        <v>190</v>
      </c>
      <c r="I10714">
        <v>43771</v>
      </c>
      <c r="J10714">
        <v>188</v>
      </c>
      <c r="K10714">
        <v>90</v>
      </c>
      <c r="L10714">
        <v>1</v>
      </c>
      <c r="M10714">
        <v>2115</v>
      </c>
      <c r="N10714">
        <v>3074.5790000000002</v>
      </c>
      <c r="O10714">
        <v>3074.5790000000002</v>
      </c>
      <c r="P10714">
        <v>90</v>
      </c>
      <c r="Q10714">
        <v>23.5</v>
      </c>
      <c r="R10714">
        <v>-959.57899999999995</v>
      </c>
      <c r="S10714">
        <v>2020</v>
      </c>
      <c r="T10714">
        <v>5</v>
      </c>
      <c r="U10714">
        <v>19</v>
      </c>
    </row>
    <row r="10715" spans="1:21" x14ac:dyDescent="0.3">
      <c r="A10715" s="5" t="s">
        <v>168</v>
      </c>
      <c r="B10715" s="5" t="s">
        <v>206</v>
      </c>
      <c r="C10715" s="5" t="s">
        <v>103</v>
      </c>
      <c r="D10715" s="5" t="s">
        <v>555</v>
      </c>
      <c r="E10715" s="5" t="s">
        <v>172</v>
      </c>
      <c r="F10715" s="6">
        <v>43959</v>
      </c>
      <c r="G10715" s="5" t="s">
        <v>148</v>
      </c>
      <c r="H10715" s="5" t="s">
        <v>469</v>
      </c>
      <c r="I10715">
        <v>43771</v>
      </c>
      <c r="J10715">
        <v>188</v>
      </c>
      <c r="K10715">
        <v>3990</v>
      </c>
      <c r="L10715">
        <v>35</v>
      </c>
      <c r="M10715">
        <v>87780</v>
      </c>
      <c r="N10715">
        <v>107610.273</v>
      </c>
      <c r="O10715">
        <v>3074.5790000000002</v>
      </c>
      <c r="P10715">
        <v>114</v>
      </c>
      <c r="Q10715">
        <v>22</v>
      </c>
      <c r="R10715">
        <v>-19830.273000000001</v>
      </c>
      <c r="S10715">
        <v>2020</v>
      </c>
      <c r="T10715">
        <v>5</v>
      </c>
      <c r="U10715">
        <v>19</v>
      </c>
    </row>
    <row r="10716" spans="1:21" x14ac:dyDescent="0.3">
      <c r="A10716" s="5" t="s">
        <v>168</v>
      </c>
      <c r="B10716" s="5" t="s">
        <v>206</v>
      </c>
      <c r="C10716" s="5" t="s">
        <v>103</v>
      </c>
      <c r="D10716" s="5" t="s">
        <v>555</v>
      </c>
      <c r="E10716" s="5" t="s">
        <v>172</v>
      </c>
      <c r="F10716" s="6">
        <v>43959</v>
      </c>
      <c r="G10716" s="5" t="s">
        <v>148</v>
      </c>
      <c r="H10716" s="5" t="s">
        <v>498</v>
      </c>
      <c r="I10716">
        <v>43771</v>
      </c>
      <c r="J10716">
        <v>188</v>
      </c>
      <c r="K10716">
        <v>230</v>
      </c>
      <c r="L10716">
        <v>2</v>
      </c>
      <c r="M10716">
        <v>5405</v>
      </c>
      <c r="N10716">
        <v>6149.1580000000004</v>
      </c>
      <c r="O10716">
        <v>3074.5790000000002</v>
      </c>
      <c r="P10716">
        <v>115</v>
      </c>
      <c r="Q10716">
        <v>23.5</v>
      </c>
      <c r="R10716">
        <v>-744.15800000000002</v>
      </c>
      <c r="S10716">
        <v>2020</v>
      </c>
      <c r="T10716">
        <v>5</v>
      </c>
      <c r="U10716">
        <v>19</v>
      </c>
    </row>
    <row r="10717" spans="1:21" x14ac:dyDescent="0.3">
      <c r="A10717" s="5" t="s">
        <v>168</v>
      </c>
      <c r="B10717" s="5" t="s">
        <v>206</v>
      </c>
      <c r="C10717" s="5" t="s">
        <v>103</v>
      </c>
      <c r="D10717" s="5" t="s">
        <v>555</v>
      </c>
      <c r="E10717" s="5" t="s">
        <v>172</v>
      </c>
      <c r="F10717" s="6">
        <v>43959</v>
      </c>
      <c r="G10717" s="5" t="s">
        <v>148</v>
      </c>
      <c r="H10717" s="5" t="s">
        <v>190</v>
      </c>
      <c r="I10717">
        <v>43771</v>
      </c>
      <c r="J10717">
        <v>188</v>
      </c>
      <c r="K10717">
        <v>232</v>
      </c>
      <c r="L10717">
        <v>2</v>
      </c>
      <c r="M10717">
        <v>5452</v>
      </c>
      <c r="N10717">
        <v>6149.1580000000004</v>
      </c>
      <c r="O10717">
        <v>3074.5790000000002</v>
      </c>
      <c r="P10717">
        <v>116</v>
      </c>
      <c r="Q10717">
        <v>23.5</v>
      </c>
      <c r="R10717">
        <v>-697.15800000000002</v>
      </c>
      <c r="S10717">
        <v>2020</v>
      </c>
      <c r="T10717">
        <v>5</v>
      </c>
      <c r="U10717">
        <v>19</v>
      </c>
    </row>
    <row r="10718" spans="1:21" x14ac:dyDescent="0.3">
      <c r="A10718" s="5" t="s">
        <v>168</v>
      </c>
      <c r="B10718" s="5" t="s">
        <v>206</v>
      </c>
      <c r="C10718" s="5" t="s">
        <v>103</v>
      </c>
      <c r="D10718" s="5" t="s">
        <v>555</v>
      </c>
      <c r="E10718" s="5" t="s">
        <v>172</v>
      </c>
      <c r="F10718" s="6">
        <v>43959</v>
      </c>
      <c r="G10718" s="5" t="s">
        <v>148</v>
      </c>
      <c r="H10718" s="5" t="s">
        <v>308</v>
      </c>
      <c r="I10718">
        <v>43771</v>
      </c>
      <c r="J10718">
        <v>188</v>
      </c>
      <c r="K10718">
        <v>110</v>
      </c>
      <c r="L10718">
        <v>1</v>
      </c>
      <c r="M10718">
        <v>2585</v>
      </c>
      <c r="N10718">
        <v>3074.5790000000002</v>
      </c>
      <c r="O10718">
        <v>3074.5790000000002</v>
      </c>
      <c r="P10718">
        <v>110</v>
      </c>
      <c r="Q10718">
        <v>23.5</v>
      </c>
      <c r="R10718">
        <v>-489.57900000000001</v>
      </c>
      <c r="S10718">
        <v>2020</v>
      </c>
      <c r="T10718">
        <v>5</v>
      </c>
      <c r="U10718">
        <v>19</v>
      </c>
    </row>
    <row r="10719" spans="1:21" x14ac:dyDescent="0.3">
      <c r="A10719" s="5" t="s">
        <v>168</v>
      </c>
      <c r="B10719" s="5" t="s">
        <v>206</v>
      </c>
      <c r="C10719" s="5" t="s">
        <v>103</v>
      </c>
      <c r="D10719" s="5" t="s">
        <v>555</v>
      </c>
      <c r="E10719" s="5" t="s">
        <v>172</v>
      </c>
      <c r="F10719" s="6">
        <v>43959</v>
      </c>
      <c r="G10719" s="5" t="s">
        <v>148</v>
      </c>
      <c r="H10719" s="5" t="s">
        <v>189</v>
      </c>
      <c r="I10719">
        <v>43771</v>
      </c>
      <c r="J10719">
        <v>188</v>
      </c>
      <c r="K10719">
        <v>221</v>
      </c>
      <c r="L10719">
        <v>2</v>
      </c>
      <c r="M10719">
        <v>5193.5</v>
      </c>
      <c r="N10719">
        <v>6149.1580000000004</v>
      </c>
      <c r="O10719">
        <v>3074.5790000000002</v>
      </c>
      <c r="P10719">
        <v>110.5</v>
      </c>
      <c r="Q10719">
        <v>23.5</v>
      </c>
      <c r="R10719">
        <v>-955.65800000000002</v>
      </c>
      <c r="S10719">
        <v>2020</v>
      </c>
      <c r="T10719">
        <v>5</v>
      </c>
      <c r="U10719">
        <v>19</v>
      </c>
    </row>
    <row r="10720" spans="1:21" x14ac:dyDescent="0.3">
      <c r="A10720" s="5" t="s">
        <v>168</v>
      </c>
      <c r="B10720" s="5" t="s">
        <v>206</v>
      </c>
      <c r="C10720" s="5" t="s">
        <v>103</v>
      </c>
      <c r="D10720" s="5" t="s">
        <v>555</v>
      </c>
      <c r="E10720" s="5" t="s">
        <v>172</v>
      </c>
      <c r="F10720" s="6">
        <v>43959</v>
      </c>
      <c r="G10720" s="5" t="s">
        <v>148</v>
      </c>
      <c r="H10720" s="5" t="s">
        <v>187</v>
      </c>
      <c r="I10720">
        <v>43771</v>
      </c>
      <c r="J10720">
        <v>188</v>
      </c>
      <c r="K10720">
        <v>360</v>
      </c>
      <c r="L10720">
        <v>3</v>
      </c>
      <c r="M10720">
        <v>8460</v>
      </c>
      <c r="N10720">
        <v>9223.7379999999994</v>
      </c>
      <c r="O10720">
        <v>3074.5790000000002</v>
      </c>
      <c r="P10720">
        <v>120</v>
      </c>
      <c r="Q10720">
        <v>23.5</v>
      </c>
      <c r="R10720">
        <v>-763.73800000000006</v>
      </c>
      <c r="S10720">
        <v>2020</v>
      </c>
      <c r="T10720">
        <v>5</v>
      </c>
      <c r="U10720">
        <v>19</v>
      </c>
    </row>
    <row r="10721" spans="1:21" x14ac:dyDescent="0.3">
      <c r="A10721" s="5" t="s">
        <v>168</v>
      </c>
      <c r="B10721" s="5" t="s">
        <v>206</v>
      </c>
      <c r="C10721" s="5" t="s">
        <v>103</v>
      </c>
      <c r="D10721" s="5" t="s">
        <v>555</v>
      </c>
      <c r="E10721" s="5" t="s">
        <v>172</v>
      </c>
      <c r="F10721" s="6">
        <v>43959</v>
      </c>
      <c r="G10721" s="5" t="s">
        <v>148</v>
      </c>
      <c r="H10721" s="5" t="s">
        <v>194</v>
      </c>
      <c r="I10721">
        <v>43771</v>
      </c>
      <c r="J10721">
        <v>188</v>
      </c>
      <c r="K10721">
        <v>543.4</v>
      </c>
      <c r="L10721">
        <v>4</v>
      </c>
      <c r="M10721">
        <v>12498.2</v>
      </c>
      <c r="N10721">
        <v>12298.316999999999</v>
      </c>
      <c r="O10721">
        <v>3074.5790000000002</v>
      </c>
      <c r="P10721">
        <v>135.85</v>
      </c>
      <c r="Q10721">
        <v>23</v>
      </c>
      <c r="R10721">
        <v>199.88300000000001</v>
      </c>
      <c r="S10721">
        <v>2020</v>
      </c>
      <c r="T10721">
        <v>5</v>
      </c>
      <c r="U10721">
        <v>19</v>
      </c>
    </row>
    <row r="10722" spans="1:21" x14ac:dyDescent="0.3">
      <c r="A10722" s="5" t="s">
        <v>168</v>
      </c>
      <c r="B10722" s="5" t="s">
        <v>206</v>
      </c>
      <c r="C10722" s="5" t="s">
        <v>104</v>
      </c>
      <c r="D10722" s="5" t="s">
        <v>556</v>
      </c>
      <c r="E10722" s="5" t="s">
        <v>172</v>
      </c>
      <c r="F10722" s="6">
        <v>43959</v>
      </c>
      <c r="G10722" s="5" t="s">
        <v>148</v>
      </c>
      <c r="H10722" s="5" t="s">
        <v>188</v>
      </c>
      <c r="I10722">
        <v>43780</v>
      </c>
      <c r="J10722">
        <v>179</v>
      </c>
      <c r="K10722">
        <v>512</v>
      </c>
      <c r="L10722">
        <v>5</v>
      </c>
      <c r="M10722">
        <v>12032</v>
      </c>
      <c r="N10722">
        <v>13978.762000000001</v>
      </c>
      <c r="O10722">
        <v>2795.752</v>
      </c>
      <c r="P10722">
        <v>102.4</v>
      </c>
      <c r="Q10722">
        <v>23.5</v>
      </c>
      <c r="R10722">
        <v>-1946.7619999999999</v>
      </c>
      <c r="S10722">
        <v>2020</v>
      </c>
      <c r="T10722">
        <v>5</v>
      </c>
      <c r="U10722">
        <v>19</v>
      </c>
    </row>
    <row r="10723" spans="1:21" x14ac:dyDescent="0.3">
      <c r="A10723" s="5" t="s">
        <v>168</v>
      </c>
      <c r="B10723" s="5" t="s">
        <v>206</v>
      </c>
      <c r="C10723" s="5" t="s">
        <v>104</v>
      </c>
      <c r="D10723" s="5" t="s">
        <v>556</v>
      </c>
      <c r="E10723" s="5" t="s">
        <v>172</v>
      </c>
      <c r="F10723" s="6">
        <v>43959</v>
      </c>
      <c r="G10723" s="5" t="s">
        <v>148</v>
      </c>
      <c r="H10723" s="5" t="s">
        <v>186</v>
      </c>
      <c r="I10723">
        <v>43780</v>
      </c>
      <c r="J10723">
        <v>179</v>
      </c>
      <c r="K10723">
        <v>90</v>
      </c>
      <c r="L10723">
        <v>1</v>
      </c>
      <c r="M10723">
        <v>2115</v>
      </c>
      <c r="N10723">
        <v>2795.752</v>
      </c>
      <c r="O10723">
        <v>2795.752</v>
      </c>
      <c r="P10723">
        <v>90</v>
      </c>
      <c r="Q10723">
        <v>23.5</v>
      </c>
      <c r="R10723">
        <v>-680.75199999999995</v>
      </c>
      <c r="S10723">
        <v>2020</v>
      </c>
      <c r="T10723">
        <v>5</v>
      </c>
      <c r="U10723">
        <v>19</v>
      </c>
    </row>
    <row r="10724" spans="1:21" x14ac:dyDescent="0.3">
      <c r="A10724" s="5" t="s">
        <v>168</v>
      </c>
      <c r="B10724" s="5" t="s">
        <v>206</v>
      </c>
      <c r="C10724" s="5" t="s">
        <v>104</v>
      </c>
      <c r="D10724" s="5" t="s">
        <v>556</v>
      </c>
      <c r="E10724" s="5" t="s">
        <v>172</v>
      </c>
      <c r="F10724" s="6">
        <v>43959</v>
      </c>
      <c r="G10724" s="5" t="s">
        <v>148</v>
      </c>
      <c r="H10724" s="5" t="s">
        <v>185</v>
      </c>
      <c r="I10724">
        <v>43780</v>
      </c>
      <c r="J10724">
        <v>179</v>
      </c>
      <c r="K10724">
        <v>349</v>
      </c>
      <c r="L10724">
        <v>3</v>
      </c>
      <c r="M10724">
        <v>8201.5</v>
      </c>
      <c r="N10724">
        <v>8387.2569999999996</v>
      </c>
      <c r="O10724">
        <v>2795.752</v>
      </c>
      <c r="P10724">
        <v>116.33333333333333</v>
      </c>
      <c r="Q10724">
        <v>23.5</v>
      </c>
      <c r="R10724">
        <v>-185.75700000000001</v>
      </c>
      <c r="S10724">
        <v>2020</v>
      </c>
      <c r="T10724">
        <v>5</v>
      </c>
      <c r="U10724">
        <v>19</v>
      </c>
    </row>
    <row r="10725" spans="1:21" x14ac:dyDescent="0.3">
      <c r="A10725" s="5" t="s">
        <v>168</v>
      </c>
      <c r="B10725" s="5" t="s">
        <v>206</v>
      </c>
      <c r="C10725" s="5" t="s">
        <v>104</v>
      </c>
      <c r="D10725" s="5" t="s">
        <v>556</v>
      </c>
      <c r="E10725" s="5" t="s">
        <v>172</v>
      </c>
      <c r="F10725" s="6">
        <v>43959</v>
      </c>
      <c r="G10725" s="5" t="s">
        <v>148</v>
      </c>
      <c r="H10725" s="5" t="s">
        <v>321</v>
      </c>
      <c r="I10725">
        <v>43780</v>
      </c>
      <c r="J10725">
        <v>179</v>
      </c>
      <c r="K10725">
        <v>112</v>
      </c>
      <c r="L10725">
        <v>1</v>
      </c>
      <c r="M10725">
        <v>2632</v>
      </c>
      <c r="N10725">
        <v>2795.752</v>
      </c>
      <c r="O10725">
        <v>2795.752</v>
      </c>
      <c r="P10725">
        <v>112</v>
      </c>
      <c r="Q10725">
        <v>23.5</v>
      </c>
      <c r="R10725">
        <v>-163.75200000000001</v>
      </c>
      <c r="S10725">
        <v>2020</v>
      </c>
      <c r="T10725">
        <v>5</v>
      </c>
      <c r="U10725">
        <v>19</v>
      </c>
    </row>
    <row r="10726" spans="1:21" x14ac:dyDescent="0.3">
      <c r="A10726" s="5" t="s">
        <v>168</v>
      </c>
      <c r="B10726" s="5" t="s">
        <v>206</v>
      </c>
      <c r="C10726" s="5" t="s">
        <v>104</v>
      </c>
      <c r="D10726" s="5" t="s">
        <v>556</v>
      </c>
      <c r="E10726" s="5" t="s">
        <v>172</v>
      </c>
      <c r="F10726" s="6">
        <v>43959</v>
      </c>
      <c r="G10726" s="5" t="s">
        <v>148</v>
      </c>
      <c r="H10726" s="5" t="s">
        <v>184</v>
      </c>
      <c r="I10726">
        <v>43780</v>
      </c>
      <c r="J10726">
        <v>179</v>
      </c>
      <c r="K10726">
        <v>1813</v>
      </c>
      <c r="L10726">
        <v>15</v>
      </c>
      <c r="M10726">
        <v>40792.5</v>
      </c>
      <c r="N10726">
        <v>41936.286999999997</v>
      </c>
      <c r="O10726">
        <v>2795.752</v>
      </c>
      <c r="P10726">
        <v>120.86666666666666</v>
      </c>
      <c r="Q10726">
        <v>22.5</v>
      </c>
      <c r="R10726">
        <v>-1143.787</v>
      </c>
      <c r="S10726">
        <v>2020</v>
      </c>
      <c r="T10726">
        <v>5</v>
      </c>
      <c r="U10726">
        <v>19</v>
      </c>
    </row>
    <row r="10727" spans="1:21" x14ac:dyDescent="0.3">
      <c r="A10727" s="5" t="s">
        <v>168</v>
      </c>
      <c r="B10727" s="5" t="s">
        <v>206</v>
      </c>
      <c r="C10727" s="5" t="s">
        <v>104</v>
      </c>
      <c r="D10727" s="5" t="s">
        <v>556</v>
      </c>
      <c r="E10727" s="5" t="s">
        <v>172</v>
      </c>
      <c r="F10727" s="6">
        <v>43959</v>
      </c>
      <c r="G10727" s="5" t="s">
        <v>148</v>
      </c>
      <c r="H10727" s="5" t="s">
        <v>238</v>
      </c>
      <c r="I10727">
        <v>43780</v>
      </c>
      <c r="J10727">
        <v>179</v>
      </c>
      <c r="K10727">
        <v>202</v>
      </c>
      <c r="L10727">
        <v>2</v>
      </c>
      <c r="M10727">
        <v>4747</v>
      </c>
      <c r="N10727">
        <v>5591.5050000000001</v>
      </c>
      <c r="O10727">
        <v>2795.752</v>
      </c>
      <c r="P10727">
        <v>101</v>
      </c>
      <c r="Q10727">
        <v>23.5</v>
      </c>
      <c r="R10727">
        <v>-844.505</v>
      </c>
      <c r="S10727">
        <v>2020</v>
      </c>
      <c r="T10727">
        <v>5</v>
      </c>
      <c r="U10727">
        <v>19</v>
      </c>
    </row>
    <row r="10728" spans="1:21" x14ac:dyDescent="0.3">
      <c r="A10728" s="5" t="s">
        <v>168</v>
      </c>
      <c r="B10728" s="5" t="s">
        <v>206</v>
      </c>
      <c r="C10728" s="5" t="s">
        <v>104</v>
      </c>
      <c r="D10728" s="5" t="s">
        <v>556</v>
      </c>
      <c r="E10728" s="5" t="s">
        <v>172</v>
      </c>
      <c r="F10728" s="6">
        <v>43959</v>
      </c>
      <c r="G10728" s="5" t="s">
        <v>148</v>
      </c>
      <c r="H10728" s="5" t="s">
        <v>182</v>
      </c>
      <c r="I10728">
        <v>43780</v>
      </c>
      <c r="J10728">
        <v>179</v>
      </c>
      <c r="K10728">
        <v>81</v>
      </c>
      <c r="L10728">
        <v>1</v>
      </c>
      <c r="M10728">
        <v>1903.5</v>
      </c>
      <c r="N10728">
        <v>2795.752</v>
      </c>
      <c r="O10728">
        <v>2795.752</v>
      </c>
      <c r="P10728">
        <v>81</v>
      </c>
      <c r="Q10728">
        <v>23.5</v>
      </c>
      <c r="R10728">
        <v>-892.25199999999995</v>
      </c>
      <c r="S10728">
        <v>2020</v>
      </c>
      <c r="T10728">
        <v>5</v>
      </c>
      <c r="U10728">
        <v>19</v>
      </c>
    </row>
    <row r="10729" spans="1:21" x14ac:dyDescent="0.3">
      <c r="A10729" s="5" t="s">
        <v>168</v>
      </c>
      <c r="B10729" s="5" t="s">
        <v>206</v>
      </c>
      <c r="C10729" s="5" t="s">
        <v>104</v>
      </c>
      <c r="D10729" s="5" t="s">
        <v>556</v>
      </c>
      <c r="E10729" s="5" t="s">
        <v>172</v>
      </c>
      <c r="F10729" s="6">
        <v>43959</v>
      </c>
      <c r="G10729" s="5" t="s">
        <v>148</v>
      </c>
      <c r="H10729" s="5" t="s">
        <v>183</v>
      </c>
      <c r="I10729">
        <v>43780</v>
      </c>
      <c r="J10729">
        <v>179</v>
      </c>
      <c r="K10729">
        <v>212</v>
      </c>
      <c r="L10729">
        <v>2</v>
      </c>
      <c r="M10729">
        <v>4982</v>
      </c>
      <c r="N10729">
        <v>5591.5050000000001</v>
      </c>
      <c r="O10729">
        <v>2795.752</v>
      </c>
      <c r="P10729">
        <v>106</v>
      </c>
      <c r="Q10729">
        <v>23.5</v>
      </c>
      <c r="R10729">
        <v>-609.505</v>
      </c>
      <c r="S10729">
        <v>2020</v>
      </c>
      <c r="T10729">
        <v>5</v>
      </c>
      <c r="U10729">
        <v>19</v>
      </c>
    </row>
    <row r="10730" spans="1:21" x14ac:dyDescent="0.3">
      <c r="A10730" s="5" t="s">
        <v>168</v>
      </c>
      <c r="B10730" s="5" t="s">
        <v>206</v>
      </c>
      <c r="C10730" s="5" t="s">
        <v>104</v>
      </c>
      <c r="D10730" s="5" t="s">
        <v>556</v>
      </c>
      <c r="E10730" s="5" t="s">
        <v>172</v>
      </c>
      <c r="F10730" s="6">
        <v>43959</v>
      </c>
      <c r="G10730" s="5" t="s">
        <v>148</v>
      </c>
      <c r="H10730" s="5" t="s">
        <v>181</v>
      </c>
      <c r="I10730">
        <v>43780</v>
      </c>
      <c r="J10730">
        <v>179</v>
      </c>
      <c r="K10730">
        <v>132</v>
      </c>
      <c r="L10730">
        <v>1</v>
      </c>
      <c r="M10730">
        <v>3102</v>
      </c>
      <c r="N10730">
        <v>2795.752</v>
      </c>
      <c r="O10730">
        <v>2795.752</v>
      </c>
      <c r="P10730">
        <v>132</v>
      </c>
      <c r="Q10730">
        <v>23.5</v>
      </c>
      <c r="R10730">
        <v>306.24799999999999</v>
      </c>
      <c r="S10730">
        <v>2020</v>
      </c>
      <c r="T10730">
        <v>5</v>
      </c>
      <c r="U10730">
        <v>19</v>
      </c>
    </row>
    <row r="10731" spans="1:21" x14ac:dyDescent="0.3">
      <c r="A10731" s="5" t="s">
        <v>168</v>
      </c>
      <c r="B10731" s="5" t="s">
        <v>206</v>
      </c>
      <c r="C10731" s="5" t="s">
        <v>104</v>
      </c>
      <c r="D10731" s="5" t="s">
        <v>556</v>
      </c>
      <c r="E10731" s="5" t="s">
        <v>172</v>
      </c>
      <c r="F10731" s="6">
        <v>43959</v>
      </c>
      <c r="G10731" s="5" t="s">
        <v>148</v>
      </c>
      <c r="H10731" s="5" t="s">
        <v>217</v>
      </c>
      <c r="I10731">
        <v>43780</v>
      </c>
      <c r="J10731">
        <v>179</v>
      </c>
      <c r="K10731">
        <v>1135</v>
      </c>
      <c r="L10731">
        <v>10</v>
      </c>
      <c r="M10731">
        <v>26672.5</v>
      </c>
      <c r="N10731">
        <v>27957.525000000001</v>
      </c>
      <c r="O10731">
        <v>2795.752</v>
      </c>
      <c r="P10731">
        <v>113.5</v>
      </c>
      <c r="Q10731">
        <v>23.5</v>
      </c>
      <c r="R10731">
        <v>-1285.0250000000001</v>
      </c>
      <c r="S10731">
        <v>2020</v>
      </c>
      <c r="T10731">
        <v>5</v>
      </c>
      <c r="U10731">
        <v>19</v>
      </c>
    </row>
    <row r="10732" spans="1:21" x14ac:dyDescent="0.3">
      <c r="A10732" s="5" t="s">
        <v>168</v>
      </c>
      <c r="B10732" s="5" t="s">
        <v>206</v>
      </c>
      <c r="C10732" s="5" t="s">
        <v>104</v>
      </c>
      <c r="D10732" s="5" t="s">
        <v>556</v>
      </c>
      <c r="E10732" s="5" t="s">
        <v>172</v>
      </c>
      <c r="F10732" s="6">
        <v>43959</v>
      </c>
      <c r="G10732" s="5" t="s">
        <v>148</v>
      </c>
      <c r="H10732" s="5" t="s">
        <v>216</v>
      </c>
      <c r="I10732">
        <v>43780</v>
      </c>
      <c r="J10732">
        <v>179</v>
      </c>
      <c r="K10732">
        <v>230</v>
      </c>
      <c r="L10732">
        <v>2</v>
      </c>
      <c r="M10732">
        <v>5405</v>
      </c>
      <c r="N10732">
        <v>5591.5050000000001</v>
      </c>
      <c r="O10732">
        <v>2795.752</v>
      </c>
      <c r="P10732">
        <v>115</v>
      </c>
      <c r="Q10732">
        <v>23.5</v>
      </c>
      <c r="R10732">
        <v>-186.505</v>
      </c>
      <c r="S10732">
        <v>2020</v>
      </c>
      <c r="T10732">
        <v>5</v>
      </c>
      <c r="U10732">
        <v>19</v>
      </c>
    </row>
    <row r="10733" spans="1:21" x14ac:dyDescent="0.3">
      <c r="A10733" s="5" t="s">
        <v>168</v>
      </c>
      <c r="B10733" s="5" t="s">
        <v>206</v>
      </c>
      <c r="C10733" s="5" t="s">
        <v>104</v>
      </c>
      <c r="D10733" s="5" t="s">
        <v>556</v>
      </c>
      <c r="E10733" s="5" t="s">
        <v>172</v>
      </c>
      <c r="F10733" s="6">
        <v>43959</v>
      </c>
      <c r="G10733" s="5" t="s">
        <v>148</v>
      </c>
      <c r="H10733" s="5" t="s">
        <v>205</v>
      </c>
      <c r="I10733">
        <v>43780</v>
      </c>
      <c r="J10733">
        <v>179</v>
      </c>
      <c r="K10733">
        <v>320</v>
      </c>
      <c r="L10733">
        <v>3</v>
      </c>
      <c r="M10733">
        <v>7520</v>
      </c>
      <c r="N10733">
        <v>8387.2569999999996</v>
      </c>
      <c r="O10733">
        <v>2795.752</v>
      </c>
      <c r="P10733">
        <v>106.66666666666667</v>
      </c>
      <c r="Q10733">
        <v>23.5</v>
      </c>
      <c r="R10733">
        <v>-867.25699999999995</v>
      </c>
      <c r="S10733">
        <v>2020</v>
      </c>
      <c r="T10733">
        <v>5</v>
      </c>
      <c r="U10733">
        <v>19</v>
      </c>
    </row>
    <row r="10734" spans="1:21" x14ac:dyDescent="0.3">
      <c r="A10734" s="5" t="s">
        <v>168</v>
      </c>
      <c r="B10734" s="5" t="s">
        <v>206</v>
      </c>
      <c r="C10734" s="5" t="s">
        <v>104</v>
      </c>
      <c r="D10734" s="5" t="s">
        <v>556</v>
      </c>
      <c r="E10734" s="5" t="s">
        <v>172</v>
      </c>
      <c r="F10734" s="6">
        <v>43959</v>
      </c>
      <c r="G10734" s="5" t="s">
        <v>148</v>
      </c>
      <c r="H10734" s="5" t="s">
        <v>230</v>
      </c>
      <c r="I10734">
        <v>43780</v>
      </c>
      <c r="J10734">
        <v>179</v>
      </c>
      <c r="K10734">
        <v>2456</v>
      </c>
      <c r="L10734">
        <v>20</v>
      </c>
      <c r="M10734">
        <v>55260</v>
      </c>
      <c r="N10734">
        <v>55915.05</v>
      </c>
      <c r="O10734">
        <v>2795.752</v>
      </c>
      <c r="P10734">
        <v>122.8</v>
      </c>
      <c r="Q10734">
        <v>22.5</v>
      </c>
      <c r="R10734">
        <v>-655.04999999999995</v>
      </c>
      <c r="S10734">
        <v>2020</v>
      </c>
      <c r="T10734">
        <v>5</v>
      </c>
      <c r="U10734">
        <v>19</v>
      </c>
    </row>
    <row r="10735" spans="1:21" x14ac:dyDescent="0.3">
      <c r="A10735" s="5" t="s">
        <v>168</v>
      </c>
      <c r="B10735" s="5" t="s">
        <v>206</v>
      </c>
      <c r="C10735" s="5" t="s">
        <v>104</v>
      </c>
      <c r="D10735" s="5" t="s">
        <v>556</v>
      </c>
      <c r="E10735" s="5" t="s">
        <v>172</v>
      </c>
      <c r="F10735" s="6">
        <v>43959</v>
      </c>
      <c r="G10735" s="5" t="s">
        <v>148</v>
      </c>
      <c r="H10735" s="5" t="s">
        <v>203</v>
      </c>
      <c r="I10735">
        <v>43780</v>
      </c>
      <c r="J10735">
        <v>179</v>
      </c>
      <c r="K10735">
        <v>102</v>
      </c>
      <c r="L10735">
        <v>1</v>
      </c>
      <c r="M10735">
        <v>2397</v>
      </c>
      <c r="N10735">
        <v>2795.752</v>
      </c>
      <c r="O10735">
        <v>2795.752</v>
      </c>
      <c r="P10735">
        <v>102</v>
      </c>
      <c r="Q10735">
        <v>23.5</v>
      </c>
      <c r="R10735">
        <v>-398.75200000000001</v>
      </c>
      <c r="S10735">
        <v>2020</v>
      </c>
      <c r="T10735">
        <v>5</v>
      </c>
      <c r="U10735">
        <v>19</v>
      </c>
    </row>
    <row r="10736" spans="1:21" x14ac:dyDescent="0.3">
      <c r="A10736" s="5" t="s">
        <v>168</v>
      </c>
      <c r="B10736" s="5" t="s">
        <v>206</v>
      </c>
      <c r="C10736" s="5" t="s">
        <v>104</v>
      </c>
      <c r="D10736" s="5" t="s">
        <v>556</v>
      </c>
      <c r="E10736" s="5" t="s">
        <v>172</v>
      </c>
      <c r="F10736" s="6">
        <v>43959</v>
      </c>
      <c r="G10736" s="5" t="s">
        <v>148</v>
      </c>
      <c r="H10736" s="5" t="s">
        <v>218</v>
      </c>
      <c r="I10736">
        <v>43780</v>
      </c>
      <c r="J10736">
        <v>179</v>
      </c>
      <c r="K10736">
        <v>464</v>
      </c>
      <c r="L10736">
        <v>4</v>
      </c>
      <c r="M10736">
        <v>10904</v>
      </c>
      <c r="N10736">
        <v>11183.01</v>
      </c>
      <c r="O10736">
        <v>2795.752</v>
      </c>
      <c r="P10736">
        <v>116</v>
      </c>
      <c r="Q10736">
        <v>23.5</v>
      </c>
      <c r="R10736">
        <v>-279.01</v>
      </c>
      <c r="S10736">
        <v>2020</v>
      </c>
      <c r="T10736">
        <v>5</v>
      </c>
      <c r="U10736">
        <v>19</v>
      </c>
    </row>
    <row r="10737" spans="1:21" x14ac:dyDescent="0.3">
      <c r="A10737" s="5" t="s">
        <v>168</v>
      </c>
      <c r="B10737" s="5" t="s">
        <v>206</v>
      </c>
      <c r="C10737" s="5" t="s">
        <v>104</v>
      </c>
      <c r="D10737" s="5" t="s">
        <v>556</v>
      </c>
      <c r="E10737" s="5" t="s">
        <v>172</v>
      </c>
      <c r="F10737" s="6">
        <v>43959</v>
      </c>
      <c r="G10737" s="5" t="s">
        <v>148</v>
      </c>
      <c r="H10737" s="5" t="s">
        <v>173</v>
      </c>
      <c r="I10737">
        <v>43780</v>
      </c>
      <c r="J10737">
        <v>179</v>
      </c>
      <c r="K10737">
        <v>120</v>
      </c>
      <c r="L10737">
        <v>1</v>
      </c>
      <c r="M10737">
        <v>2760</v>
      </c>
      <c r="N10737">
        <v>2795.752</v>
      </c>
      <c r="O10737">
        <v>2795.752</v>
      </c>
      <c r="P10737">
        <v>120</v>
      </c>
      <c r="Q10737">
        <v>23</v>
      </c>
      <c r="R10737">
        <v>-35.752000000000002</v>
      </c>
      <c r="S10737">
        <v>2020</v>
      </c>
      <c r="T10737">
        <v>5</v>
      </c>
      <c r="U10737">
        <v>19</v>
      </c>
    </row>
    <row r="10738" spans="1:21" x14ac:dyDescent="0.3">
      <c r="A10738" s="5" t="s">
        <v>168</v>
      </c>
      <c r="B10738" s="5" t="s">
        <v>206</v>
      </c>
      <c r="C10738" s="5" t="s">
        <v>104</v>
      </c>
      <c r="D10738" s="5" t="s">
        <v>556</v>
      </c>
      <c r="E10738" s="5" t="s">
        <v>172</v>
      </c>
      <c r="F10738" s="6">
        <v>43959</v>
      </c>
      <c r="G10738" s="5" t="s">
        <v>148</v>
      </c>
      <c r="H10738" s="5" t="s">
        <v>371</v>
      </c>
      <c r="I10738">
        <v>43780</v>
      </c>
      <c r="J10738">
        <v>179</v>
      </c>
      <c r="K10738">
        <v>1207.8</v>
      </c>
      <c r="L10738">
        <v>10</v>
      </c>
      <c r="M10738">
        <v>27175.5</v>
      </c>
      <c r="N10738">
        <v>27957.525000000001</v>
      </c>
      <c r="O10738">
        <v>2795.752</v>
      </c>
      <c r="P10738">
        <v>120.78</v>
      </c>
      <c r="Q10738">
        <v>22.5</v>
      </c>
      <c r="R10738">
        <v>-782.02499999999998</v>
      </c>
      <c r="S10738">
        <v>2020</v>
      </c>
      <c r="T10738">
        <v>5</v>
      </c>
      <c r="U10738">
        <v>19</v>
      </c>
    </row>
    <row r="10739" spans="1:21" x14ac:dyDescent="0.3">
      <c r="A10739" s="5" t="s">
        <v>168</v>
      </c>
      <c r="B10739" s="5" t="s">
        <v>206</v>
      </c>
      <c r="C10739" s="5" t="s">
        <v>104</v>
      </c>
      <c r="D10739" s="5" t="s">
        <v>556</v>
      </c>
      <c r="E10739" s="5" t="s">
        <v>172</v>
      </c>
      <c r="F10739" s="6">
        <v>43959</v>
      </c>
      <c r="G10739" s="5" t="s">
        <v>148</v>
      </c>
      <c r="H10739" s="5" t="s">
        <v>498</v>
      </c>
      <c r="I10739">
        <v>43780</v>
      </c>
      <c r="J10739">
        <v>179</v>
      </c>
      <c r="K10739">
        <v>584</v>
      </c>
      <c r="L10739">
        <v>5</v>
      </c>
      <c r="M10739">
        <v>13724</v>
      </c>
      <c r="N10739">
        <v>13978.762000000001</v>
      </c>
      <c r="O10739">
        <v>2795.752</v>
      </c>
      <c r="P10739">
        <v>116.8</v>
      </c>
      <c r="Q10739">
        <v>23.5</v>
      </c>
      <c r="R10739">
        <v>-254.762</v>
      </c>
      <c r="S10739">
        <v>2020</v>
      </c>
      <c r="T10739">
        <v>5</v>
      </c>
      <c r="U10739">
        <v>19</v>
      </c>
    </row>
    <row r="10740" spans="1:21" x14ac:dyDescent="0.3">
      <c r="A10740" s="5" t="s">
        <v>168</v>
      </c>
      <c r="B10740" s="5" t="s">
        <v>206</v>
      </c>
      <c r="C10740" s="5" t="s">
        <v>104</v>
      </c>
      <c r="D10740" s="5" t="s">
        <v>556</v>
      </c>
      <c r="E10740" s="5" t="s">
        <v>172</v>
      </c>
      <c r="F10740" s="6">
        <v>43959</v>
      </c>
      <c r="G10740" s="5" t="s">
        <v>148</v>
      </c>
      <c r="H10740" s="5" t="s">
        <v>190</v>
      </c>
      <c r="I10740">
        <v>43780</v>
      </c>
      <c r="J10740">
        <v>179</v>
      </c>
      <c r="K10740">
        <v>586</v>
      </c>
      <c r="L10740">
        <v>5</v>
      </c>
      <c r="M10740">
        <v>13771</v>
      </c>
      <c r="N10740">
        <v>13978.762000000001</v>
      </c>
      <c r="O10740">
        <v>2795.752</v>
      </c>
      <c r="P10740">
        <v>117.2</v>
      </c>
      <c r="Q10740">
        <v>23.5</v>
      </c>
      <c r="R10740">
        <v>-207.762</v>
      </c>
      <c r="S10740">
        <v>2020</v>
      </c>
      <c r="T10740">
        <v>5</v>
      </c>
      <c r="U10740">
        <v>19</v>
      </c>
    </row>
    <row r="10741" spans="1:21" x14ac:dyDescent="0.3">
      <c r="A10741" s="5" t="s">
        <v>168</v>
      </c>
      <c r="B10741" s="5" t="s">
        <v>206</v>
      </c>
      <c r="C10741" s="5" t="s">
        <v>104</v>
      </c>
      <c r="D10741" s="5" t="s">
        <v>556</v>
      </c>
      <c r="E10741" s="5" t="s">
        <v>172</v>
      </c>
      <c r="F10741" s="6">
        <v>43959</v>
      </c>
      <c r="G10741" s="5" t="s">
        <v>148</v>
      </c>
      <c r="H10741" s="5" t="s">
        <v>246</v>
      </c>
      <c r="I10741">
        <v>43780</v>
      </c>
      <c r="J10741">
        <v>179</v>
      </c>
      <c r="K10741">
        <v>512</v>
      </c>
      <c r="L10741">
        <v>4</v>
      </c>
      <c r="M10741">
        <v>12032</v>
      </c>
      <c r="N10741">
        <v>11183.01</v>
      </c>
      <c r="O10741">
        <v>2795.752</v>
      </c>
      <c r="P10741">
        <v>128</v>
      </c>
      <c r="Q10741">
        <v>23.5</v>
      </c>
      <c r="R10741">
        <v>848.99</v>
      </c>
      <c r="S10741">
        <v>2020</v>
      </c>
      <c r="T10741">
        <v>5</v>
      </c>
      <c r="U10741">
        <v>19</v>
      </c>
    </row>
    <row r="10742" spans="1:21" x14ac:dyDescent="0.3">
      <c r="A10742" s="5" t="s">
        <v>168</v>
      </c>
      <c r="B10742" s="5" t="s">
        <v>206</v>
      </c>
      <c r="C10742" s="5" t="s">
        <v>104</v>
      </c>
      <c r="D10742" s="5" t="s">
        <v>556</v>
      </c>
      <c r="E10742" s="5" t="s">
        <v>172</v>
      </c>
      <c r="F10742" s="6">
        <v>43959</v>
      </c>
      <c r="G10742" s="5" t="s">
        <v>148</v>
      </c>
      <c r="H10742" s="5" t="s">
        <v>183</v>
      </c>
      <c r="I10742">
        <v>43780</v>
      </c>
      <c r="J10742">
        <v>179</v>
      </c>
      <c r="K10742">
        <v>658</v>
      </c>
      <c r="L10742">
        <v>6</v>
      </c>
      <c r="M10742">
        <v>15463</v>
      </c>
      <c r="N10742">
        <v>16774.514999999999</v>
      </c>
      <c r="O10742">
        <v>2795.752</v>
      </c>
      <c r="P10742">
        <v>109.66666666666667</v>
      </c>
      <c r="Q10742">
        <v>23.5</v>
      </c>
      <c r="R10742">
        <v>-1311.5150000000001</v>
      </c>
      <c r="S10742">
        <v>2020</v>
      </c>
      <c r="T10742">
        <v>5</v>
      </c>
      <c r="U10742">
        <v>19</v>
      </c>
    </row>
    <row r="10743" spans="1:21" x14ac:dyDescent="0.3">
      <c r="A10743" s="5" t="s">
        <v>168</v>
      </c>
      <c r="B10743" s="5" t="s">
        <v>206</v>
      </c>
      <c r="C10743" s="5" t="s">
        <v>104</v>
      </c>
      <c r="D10743" s="5" t="s">
        <v>556</v>
      </c>
      <c r="E10743" s="5" t="s">
        <v>172</v>
      </c>
      <c r="F10743" s="6">
        <v>43959</v>
      </c>
      <c r="G10743" s="5" t="s">
        <v>148</v>
      </c>
      <c r="H10743" s="5" t="s">
        <v>181</v>
      </c>
      <c r="I10743">
        <v>43780</v>
      </c>
      <c r="J10743">
        <v>179</v>
      </c>
      <c r="K10743">
        <v>150</v>
      </c>
      <c r="L10743">
        <v>1</v>
      </c>
      <c r="M10743">
        <v>3525</v>
      </c>
      <c r="N10743">
        <v>2795.752</v>
      </c>
      <c r="O10743">
        <v>2795.752</v>
      </c>
      <c r="P10743">
        <v>150</v>
      </c>
      <c r="Q10743">
        <v>23.5</v>
      </c>
      <c r="R10743">
        <v>729.24800000000005</v>
      </c>
      <c r="S10743">
        <v>2020</v>
      </c>
      <c r="T10743">
        <v>5</v>
      </c>
      <c r="U10743">
        <v>19</v>
      </c>
    </row>
    <row r="10744" spans="1:21" x14ac:dyDescent="0.3">
      <c r="A10744" s="5" t="s">
        <v>168</v>
      </c>
      <c r="B10744" s="5" t="s">
        <v>206</v>
      </c>
      <c r="C10744" s="5" t="s">
        <v>104</v>
      </c>
      <c r="D10744" s="5" t="s">
        <v>556</v>
      </c>
      <c r="E10744" s="5" t="s">
        <v>172</v>
      </c>
      <c r="F10744" s="6">
        <v>43959</v>
      </c>
      <c r="G10744" s="5" t="s">
        <v>148</v>
      </c>
      <c r="H10744" s="5" t="s">
        <v>182</v>
      </c>
      <c r="I10744">
        <v>43780</v>
      </c>
      <c r="J10744">
        <v>179</v>
      </c>
      <c r="K10744">
        <v>196</v>
      </c>
      <c r="L10744">
        <v>2</v>
      </c>
      <c r="M10744">
        <v>4606</v>
      </c>
      <c r="N10744">
        <v>5591.5050000000001</v>
      </c>
      <c r="O10744">
        <v>2795.752</v>
      </c>
      <c r="P10744">
        <v>98</v>
      </c>
      <c r="Q10744">
        <v>23.5</v>
      </c>
      <c r="R10744">
        <v>-985.505</v>
      </c>
      <c r="S10744">
        <v>2020</v>
      </c>
      <c r="T10744">
        <v>5</v>
      </c>
      <c r="U10744">
        <v>19</v>
      </c>
    </row>
    <row r="10745" spans="1:21" x14ac:dyDescent="0.3">
      <c r="A10745" s="5" t="s">
        <v>168</v>
      </c>
      <c r="B10745" s="5" t="s">
        <v>206</v>
      </c>
      <c r="C10745" s="5" t="s">
        <v>104</v>
      </c>
      <c r="D10745" s="5" t="s">
        <v>556</v>
      </c>
      <c r="E10745" s="5" t="s">
        <v>172</v>
      </c>
      <c r="F10745" s="6">
        <v>43959</v>
      </c>
      <c r="G10745" s="5" t="s">
        <v>148</v>
      </c>
      <c r="H10745" s="5" t="s">
        <v>203</v>
      </c>
      <c r="I10745">
        <v>43780</v>
      </c>
      <c r="J10745">
        <v>179</v>
      </c>
      <c r="K10745">
        <v>182</v>
      </c>
      <c r="L10745">
        <v>2</v>
      </c>
      <c r="M10745">
        <v>4277</v>
      </c>
      <c r="N10745">
        <v>5591.5050000000001</v>
      </c>
      <c r="O10745">
        <v>2795.752</v>
      </c>
      <c r="P10745">
        <v>91</v>
      </c>
      <c r="Q10745">
        <v>23.5</v>
      </c>
      <c r="R10745">
        <v>-1314.5050000000001</v>
      </c>
      <c r="S10745">
        <v>2020</v>
      </c>
      <c r="T10745">
        <v>5</v>
      </c>
      <c r="U10745">
        <v>19</v>
      </c>
    </row>
    <row r="10746" spans="1:21" x14ac:dyDescent="0.3">
      <c r="A10746" s="5" t="s">
        <v>168</v>
      </c>
      <c r="B10746" s="5" t="s">
        <v>206</v>
      </c>
      <c r="C10746" s="5" t="s">
        <v>104</v>
      </c>
      <c r="D10746" s="5" t="s">
        <v>556</v>
      </c>
      <c r="E10746" s="5" t="s">
        <v>172</v>
      </c>
      <c r="F10746" s="6">
        <v>43959</v>
      </c>
      <c r="G10746" s="5" t="s">
        <v>148</v>
      </c>
      <c r="H10746" s="5" t="s">
        <v>321</v>
      </c>
      <c r="I10746">
        <v>43780</v>
      </c>
      <c r="J10746">
        <v>179</v>
      </c>
      <c r="K10746">
        <v>381</v>
      </c>
      <c r="L10746">
        <v>3</v>
      </c>
      <c r="M10746">
        <v>8953.5</v>
      </c>
      <c r="N10746">
        <v>8387.2569999999996</v>
      </c>
      <c r="O10746">
        <v>2795.752</v>
      </c>
      <c r="P10746">
        <v>127</v>
      </c>
      <c r="Q10746">
        <v>23.5</v>
      </c>
      <c r="R10746">
        <v>566.24300000000005</v>
      </c>
      <c r="S10746">
        <v>2020</v>
      </c>
      <c r="T10746">
        <v>5</v>
      </c>
      <c r="U10746">
        <v>19</v>
      </c>
    </row>
    <row r="10747" spans="1:21" x14ac:dyDescent="0.3">
      <c r="A10747" s="5" t="s">
        <v>168</v>
      </c>
      <c r="B10747" s="5" t="s">
        <v>206</v>
      </c>
      <c r="C10747" s="5" t="s">
        <v>104</v>
      </c>
      <c r="D10747" s="5" t="s">
        <v>556</v>
      </c>
      <c r="E10747" s="5" t="s">
        <v>172</v>
      </c>
      <c r="F10747" s="6">
        <v>43959</v>
      </c>
      <c r="G10747" s="5" t="s">
        <v>148</v>
      </c>
      <c r="H10747" s="5" t="s">
        <v>226</v>
      </c>
      <c r="I10747">
        <v>43780</v>
      </c>
      <c r="J10747">
        <v>179</v>
      </c>
      <c r="K10747">
        <v>188</v>
      </c>
      <c r="L10747">
        <v>2</v>
      </c>
      <c r="M10747">
        <v>4418</v>
      </c>
      <c r="N10747">
        <v>5591.5050000000001</v>
      </c>
      <c r="O10747">
        <v>2795.752</v>
      </c>
      <c r="P10747">
        <v>94</v>
      </c>
      <c r="Q10747">
        <v>23.5</v>
      </c>
      <c r="R10747">
        <v>-1173.5050000000001</v>
      </c>
      <c r="S10747">
        <v>2020</v>
      </c>
      <c r="T10747">
        <v>5</v>
      </c>
      <c r="U10747">
        <v>19</v>
      </c>
    </row>
    <row r="10748" spans="1:21" x14ac:dyDescent="0.3">
      <c r="A10748" s="5" t="s">
        <v>168</v>
      </c>
      <c r="B10748" s="5" t="s">
        <v>206</v>
      </c>
      <c r="C10748" s="5" t="s">
        <v>105</v>
      </c>
      <c r="D10748" s="5" t="s">
        <v>558</v>
      </c>
      <c r="E10748" s="5" t="s">
        <v>172</v>
      </c>
      <c r="F10748" s="6">
        <v>43959</v>
      </c>
      <c r="G10748" s="5" t="s">
        <v>148</v>
      </c>
      <c r="H10748" s="5" t="s">
        <v>190</v>
      </c>
      <c r="I10748">
        <v>43785</v>
      </c>
      <c r="J10748">
        <v>174</v>
      </c>
      <c r="K10748">
        <v>2380</v>
      </c>
      <c r="L10748">
        <v>20</v>
      </c>
      <c r="M10748">
        <v>49980</v>
      </c>
      <c r="N10748">
        <v>60142.894</v>
      </c>
      <c r="O10748">
        <v>3007.145</v>
      </c>
      <c r="P10748">
        <v>119</v>
      </c>
      <c r="Q10748">
        <v>21</v>
      </c>
      <c r="R10748">
        <v>-10162.894</v>
      </c>
      <c r="S10748">
        <v>2020</v>
      </c>
      <c r="T10748">
        <v>5</v>
      </c>
      <c r="U10748">
        <v>19</v>
      </c>
    </row>
    <row r="10749" spans="1:21" x14ac:dyDescent="0.3">
      <c r="A10749" s="5" t="s">
        <v>168</v>
      </c>
      <c r="B10749" s="5" t="s">
        <v>206</v>
      </c>
      <c r="C10749" s="5" t="s">
        <v>105</v>
      </c>
      <c r="D10749" s="5" t="s">
        <v>558</v>
      </c>
      <c r="E10749" s="5" t="s">
        <v>172</v>
      </c>
      <c r="F10749" s="6">
        <v>43959</v>
      </c>
      <c r="G10749" s="5" t="s">
        <v>148</v>
      </c>
      <c r="H10749" s="5" t="s">
        <v>191</v>
      </c>
      <c r="I10749">
        <v>43785</v>
      </c>
      <c r="J10749">
        <v>174</v>
      </c>
      <c r="K10749">
        <v>570</v>
      </c>
      <c r="L10749">
        <v>5</v>
      </c>
      <c r="M10749">
        <v>13395</v>
      </c>
      <c r="N10749">
        <v>15035.723</v>
      </c>
      <c r="O10749">
        <v>3007.145</v>
      </c>
      <c r="P10749">
        <v>114</v>
      </c>
      <c r="Q10749">
        <v>23.5</v>
      </c>
      <c r="R10749">
        <v>-1640.723</v>
      </c>
      <c r="S10749">
        <v>2020</v>
      </c>
      <c r="T10749">
        <v>5</v>
      </c>
      <c r="U10749">
        <v>19</v>
      </c>
    </row>
    <row r="10750" spans="1:21" x14ac:dyDescent="0.3">
      <c r="A10750" s="5" t="s">
        <v>168</v>
      </c>
      <c r="B10750" s="5" t="s">
        <v>206</v>
      </c>
      <c r="C10750" s="5" t="s">
        <v>105</v>
      </c>
      <c r="D10750" s="5" t="s">
        <v>558</v>
      </c>
      <c r="E10750" s="5" t="s">
        <v>172</v>
      </c>
      <c r="F10750" s="6">
        <v>43959</v>
      </c>
      <c r="G10750" s="5" t="s">
        <v>148</v>
      </c>
      <c r="H10750" s="5" t="s">
        <v>202</v>
      </c>
      <c r="I10750">
        <v>43785</v>
      </c>
      <c r="J10750">
        <v>174</v>
      </c>
      <c r="K10750">
        <v>1156</v>
      </c>
      <c r="L10750">
        <v>12</v>
      </c>
      <c r="M10750">
        <v>27166</v>
      </c>
      <c r="N10750">
        <v>36085.735999999997</v>
      </c>
      <c r="O10750">
        <v>3007.145</v>
      </c>
      <c r="P10750">
        <v>96.333333333333329</v>
      </c>
      <c r="Q10750">
        <v>23.5</v>
      </c>
      <c r="R10750">
        <v>-8919.7360000000008</v>
      </c>
      <c r="S10750">
        <v>2020</v>
      </c>
      <c r="T10750">
        <v>5</v>
      </c>
      <c r="U10750">
        <v>19</v>
      </c>
    </row>
    <row r="10751" spans="1:21" x14ac:dyDescent="0.3">
      <c r="A10751" s="5" t="s">
        <v>168</v>
      </c>
      <c r="B10751" s="5" t="s">
        <v>206</v>
      </c>
      <c r="C10751" s="5" t="s">
        <v>105</v>
      </c>
      <c r="D10751" s="5" t="s">
        <v>558</v>
      </c>
      <c r="E10751" s="5" t="s">
        <v>172</v>
      </c>
      <c r="F10751" s="6">
        <v>43959</v>
      </c>
      <c r="G10751" s="5" t="s">
        <v>148</v>
      </c>
      <c r="H10751" s="5" t="s">
        <v>189</v>
      </c>
      <c r="I10751">
        <v>43785</v>
      </c>
      <c r="J10751">
        <v>174</v>
      </c>
      <c r="K10751">
        <v>180</v>
      </c>
      <c r="L10751">
        <v>2</v>
      </c>
      <c r="M10751">
        <v>4230</v>
      </c>
      <c r="N10751">
        <v>6014.2889999999998</v>
      </c>
      <c r="O10751">
        <v>3007.145</v>
      </c>
      <c r="P10751">
        <v>90</v>
      </c>
      <c r="Q10751">
        <v>23.5</v>
      </c>
      <c r="R10751">
        <v>-1784.289</v>
      </c>
      <c r="S10751">
        <v>2020</v>
      </c>
      <c r="T10751">
        <v>5</v>
      </c>
      <c r="U10751">
        <v>19</v>
      </c>
    </row>
    <row r="10752" spans="1:21" x14ac:dyDescent="0.3">
      <c r="A10752" s="5" t="s">
        <v>168</v>
      </c>
      <c r="B10752" s="5" t="s">
        <v>206</v>
      </c>
      <c r="C10752" s="5" t="s">
        <v>105</v>
      </c>
      <c r="D10752" s="5" t="s">
        <v>558</v>
      </c>
      <c r="E10752" s="5" t="s">
        <v>172</v>
      </c>
      <c r="F10752" s="6">
        <v>43959</v>
      </c>
      <c r="G10752" s="5" t="s">
        <v>148</v>
      </c>
      <c r="H10752" s="5" t="s">
        <v>284</v>
      </c>
      <c r="I10752">
        <v>43785</v>
      </c>
      <c r="J10752">
        <v>174</v>
      </c>
      <c r="K10752">
        <v>350</v>
      </c>
      <c r="L10752">
        <v>3</v>
      </c>
      <c r="M10752">
        <v>8225</v>
      </c>
      <c r="N10752">
        <v>9021.4339999999993</v>
      </c>
      <c r="O10752">
        <v>3007.145</v>
      </c>
      <c r="P10752">
        <v>116.66666666666667</v>
      </c>
      <c r="Q10752">
        <v>23.5</v>
      </c>
      <c r="R10752">
        <v>-796.43399999999997</v>
      </c>
      <c r="S10752">
        <v>2020</v>
      </c>
      <c r="T10752">
        <v>5</v>
      </c>
      <c r="U10752">
        <v>19</v>
      </c>
    </row>
    <row r="10753" spans="1:21" x14ac:dyDescent="0.3">
      <c r="A10753" s="5" t="s">
        <v>168</v>
      </c>
      <c r="B10753" s="5" t="s">
        <v>206</v>
      </c>
      <c r="C10753" s="5" t="s">
        <v>105</v>
      </c>
      <c r="D10753" s="5" t="s">
        <v>558</v>
      </c>
      <c r="E10753" s="5" t="s">
        <v>172</v>
      </c>
      <c r="F10753" s="6">
        <v>43959</v>
      </c>
      <c r="G10753" s="5" t="s">
        <v>148</v>
      </c>
      <c r="H10753" s="5" t="s">
        <v>186</v>
      </c>
      <c r="I10753">
        <v>43785</v>
      </c>
      <c r="J10753">
        <v>174</v>
      </c>
      <c r="K10753">
        <v>120</v>
      </c>
      <c r="L10753">
        <v>1</v>
      </c>
      <c r="M10753">
        <v>2820</v>
      </c>
      <c r="N10753">
        <v>3007.145</v>
      </c>
      <c r="O10753">
        <v>3007.145</v>
      </c>
      <c r="P10753">
        <v>120</v>
      </c>
      <c r="Q10753">
        <v>23.5</v>
      </c>
      <c r="R10753">
        <v>-187.14500000000001</v>
      </c>
      <c r="S10753">
        <v>2020</v>
      </c>
      <c r="T10753">
        <v>5</v>
      </c>
      <c r="U10753">
        <v>19</v>
      </c>
    </row>
    <row r="10754" spans="1:21" x14ac:dyDescent="0.3">
      <c r="A10754" s="5" t="s">
        <v>168</v>
      </c>
      <c r="B10754" s="5" t="s">
        <v>206</v>
      </c>
      <c r="C10754" s="5" t="s">
        <v>105</v>
      </c>
      <c r="D10754" s="5" t="s">
        <v>558</v>
      </c>
      <c r="E10754" s="5" t="s">
        <v>172</v>
      </c>
      <c r="F10754" s="6">
        <v>43959</v>
      </c>
      <c r="G10754" s="5" t="s">
        <v>148</v>
      </c>
      <c r="H10754" s="5" t="s">
        <v>231</v>
      </c>
      <c r="I10754">
        <v>43785</v>
      </c>
      <c r="J10754">
        <v>174</v>
      </c>
      <c r="K10754">
        <v>145</v>
      </c>
      <c r="L10754">
        <v>1</v>
      </c>
      <c r="M10754">
        <v>3407.5</v>
      </c>
      <c r="N10754">
        <v>3007.145</v>
      </c>
      <c r="O10754">
        <v>3007.145</v>
      </c>
      <c r="P10754">
        <v>145</v>
      </c>
      <c r="Q10754">
        <v>23.5</v>
      </c>
      <c r="R10754">
        <v>400.35500000000002</v>
      </c>
      <c r="S10754">
        <v>2020</v>
      </c>
      <c r="T10754">
        <v>5</v>
      </c>
      <c r="U10754">
        <v>19</v>
      </c>
    </row>
    <row r="10755" spans="1:21" x14ac:dyDescent="0.3">
      <c r="A10755" s="5" t="s">
        <v>168</v>
      </c>
      <c r="B10755" s="5" t="s">
        <v>206</v>
      </c>
      <c r="C10755" s="5" t="s">
        <v>105</v>
      </c>
      <c r="D10755" s="5" t="s">
        <v>558</v>
      </c>
      <c r="E10755" s="5" t="s">
        <v>172</v>
      </c>
      <c r="F10755" s="6">
        <v>43959</v>
      </c>
      <c r="G10755" s="5" t="s">
        <v>148</v>
      </c>
      <c r="H10755" s="5" t="s">
        <v>184</v>
      </c>
      <c r="I10755">
        <v>43785</v>
      </c>
      <c r="J10755">
        <v>174</v>
      </c>
      <c r="K10755">
        <v>3589</v>
      </c>
      <c r="L10755">
        <v>28</v>
      </c>
      <c r="M10755">
        <v>80752.5</v>
      </c>
      <c r="N10755">
        <v>84200.051000000007</v>
      </c>
      <c r="O10755">
        <v>3007.145</v>
      </c>
      <c r="P10755">
        <v>128.17857142857142</v>
      </c>
      <c r="Q10755">
        <v>22.5</v>
      </c>
      <c r="R10755">
        <v>-3447.5509999999999</v>
      </c>
      <c r="S10755">
        <v>2020</v>
      </c>
      <c r="T10755">
        <v>5</v>
      </c>
      <c r="U10755">
        <v>19</v>
      </c>
    </row>
    <row r="10756" spans="1:21" x14ac:dyDescent="0.3">
      <c r="A10756" s="5" t="s">
        <v>168</v>
      </c>
      <c r="B10756" s="5" t="s">
        <v>206</v>
      </c>
      <c r="C10756" s="5" t="s">
        <v>105</v>
      </c>
      <c r="D10756" s="5" t="s">
        <v>558</v>
      </c>
      <c r="E10756" s="5" t="s">
        <v>172</v>
      </c>
      <c r="F10756" s="6">
        <v>43959</v>
      </c>
      <c r="G10756" s="5" t="s">
        <v>148</v>
      </c>
      <c r="H10756" s="5" t="s">
        <v>222</v>
      </c>
      <c r="I10756">
        <v>43785</v>
      </c>
      <c r="J10756">
        <v>174</v>
      </c>
      <c r="K10756">
        <v>120</v>
      </c>
      <c r="L10756">
        <v>1</v>
      </c>
      <c r="M10756">
        <v>2820</v>
      </c>
      <c r="N10756">
        <v>3007.145</v>
      </c>
      <c r="O10756">
        <v>3007.145</v>
      </c>
      <c r="P10756">
        <v>120</v>
      </c>
      <c r="Q10756">
        <v>23.5</v>
      </c>
      <c r="R10756">
        <v>-187.14500000000001</v>
      </c>
      <c r="S10756">
        <v>2020</v>
      </c>
      <c r="T10756">
        <v>5</v>
      </c>
      <c r="U10756">
        <v>19</v>
      </c>
    </row>
    <row r="10757" spans="1:21" x14ac:dyDescent="0.3">
      <c r="A10757" s="5" t="s">
        <v>168</v>
      </c>
      <c r="B10757" s="5" t="s">
        <v>206</v>
      </c>
      <c r="C10757" s="5" t="s">
        <v>105</v>
      </c>
      <c r="D10757" s="5" t="s">
        <v>558</v>
      </c>
      <c r="E10757" s="5" t="s">
        <v>172</v>
      </c>
      <c r="F10757" s="6">
        <v>43959</v>
      </c>
      <c r="G10757" s="5" t="s">
        <v>148</v>
      </c>
      <c r="H10757" s="5" t="s">
        <v>205</v>
      </c>
      <c r="I10757">
        <v>43785</v>
      </c>
      <c r="J10757">
        <v>174</v>
      </c>
      <c r="K10757">
        <v>408</v>
      </c>
      <c r="L10757">
        <v>4</v>
      </c>
      <c r="M10757">
        <v>9588</v>
      </c>
      <c r="N10757">
        <v>12028.579</v>
      </c>
      <c r="O10757">
        <v>3007.145</v>
      </c>
      <c r="P10757">
        <v>102</v>
      </c>
      <c r="Q10757">
        <v>23.5</v>
      </c>
      <c r="R10757">
        <v>-2440.5790000000002</v>
      </c>
      <c r="S10757">
        <v>2020</v>
      </c>
      <c r="T10757">
        <v>5</v>
      </c>
      <c r="U10757">
        <v>19</v>
      </c>
    </row>
    <row r="10758" spans="1:21" x14ac:dyDescent="0.3">
      <c r="A10758" s="5" t="s">
        <v>168</v>
      </c>
      <c r="B10758" s="5" t="s">
        <v>206</v>
      </c>
      <c r="C10758" s="5" t="s">
        <v>105</v>
      </c>
      <c r="D10758" s="5" t="s">
        <v>558</v>
      </c>
      <c r="E10758" s="5" t="s">
        <v>172</v>
      </c>
      <c r="F10758" s="6">
        <v>43959</v>
      </c>
      <c r="G10758" s="5" t="s">
        <v>148</v>
      </c>
      <c r="H10758" s="5" t="s">
        <v>221</v>
      </c>
      <c r="I10758">
        <v>43785</v>
      </c>
      <c r="J10758">
        <v>174</v>
      </c>
      <c r="K10758">
        <v>192</v>
      </c>
      <c r="L10758">
        <v>2</v>
      </c>
      <c r="M10758">
        <v>4512</v>
      </c>
      <c r="N10758">
        <v>6014.2889999999998</v>
      </c>
      <c r="O10758">
        <v>3007.145</v>
      </c>
      <c r="P10758">
        <v>96</v>
      </c>
      <c r="Q10758">
        <v>23.5</v>
      </c>
      <c r="R10758">
        <v>-1502.289</v>
      </c>
      <c r="S10758">
        <v>2020</v>
      </c>
      <c r="T10758">
        <v>5</v>
      </c>
      <c r="U10758">
        <v>19</v>
      </c>
    </row>
    <row r="10759" spans="1:21" x14ac:dyDescent="0.3">
      <c r="A10759" s="5" t="s">
        <v>168</v>
      </c>
      <c r="B10759" s="5" t="s">
        <v>206</v>
      </c>
      <c r="C10759" s="5" t="s">
        <v>105</v>
      </c>
      <c r="D10759" s="5" t="s">
        <v>558</v>
      </c>
      <c r="E10759" s="5" t="s">
        <v>172</v>
      </c>
      <c r="F10759" s="6">
        <v>43959</v>
      </c>
      <c r="G10759" s="5" t="s">
        <v>148</v>
      </c>
      <c r="H10759" s="5" t="s">
        <v>180</v>
      </c>
      <c r="I10759">
        <v>43785</v>
      </c>
      <c r="J10759">
        <v>174</v>
      </c>
      <c r="K10759">
        <v>184</v>
      </c>
      <c r="L10759">
        <v>2</v>
      </c>
      <c r="M10759">
        <v>4324</v>
      </c>
      <c r="N10759">
        <v>6014.2889999999998</v>
      </c>
      <c r="O10759">
        <v>3007.145</v>
      </c>
      <c r="P10759">
        <v>92</v>
      </c>
      <c r="Q10759">
        <v>23.5</v>
      </c>
      <c r="R10759">
        <v>-1690.289</v>
      </c>
      <c r="S10759">
        <v>2020</v>
      </c>
      <c r="T10759">
        <v>5</v>
      </c>
      <c r="U10759">
        <v>19</v>
      </c>
    </row>
    <row r="10760" spans="1:21" x14ac:dyDescent="0.3">
      <c r="A10760" s="5" t="s">
        <v>168</v>
      </c>
      <c r="B10760" s="5" t="s">
        <v>206</v>
      </c>
      <c r="C10760" s="5" t="s">
        <v>105</v>
      </c>
      <c r="D10760" s="5" t="s">
        <v>558</v>
      </c>
      <c r="E10760" s="5" t="s">
        <v>172</v>
      </c>
      <c r="F10760" s="6">
        <v>43959</v>
      </c>
      <c r="G10760" s="5" t="s">
        <v>148</v>
      </c>
      <c r="H10760" s="5" t="s">
        <v>204</v>
      </c>
      <c r="I10760">
        <v>43785</v>
      </c>
      <c r="J10760">
        <v>174</v>
      </c>
      <c r="K10760">
        <v>844</v>
      </c>
      <c r="L10760">
        <v>8</v>
      </c>
      <c r="M10760">
        <v>19834</v>
      </c>
      <c r="N10760">
        <v>24057.157999999999</v>
      </c>
      <c r="O10760">
        <v>3007.145</v>
      </c>
      <c r="P10760">
        <v>105.5</v>
      </c>
      <c r="Q10760">
        <v>23.5</v>
      </c>
      <c r="R10760">
        <v>-4223.1580000000004</v>
      </c>
      <c r="S10760">
        <v>2020</v>
      </c>
      <c r="T10760">
        <v>5</v>
      </c>
      <c r="U10760">
        <v>19</v>
      </c>
    </row>
    <row r="10761" spans="1:21" x14ac:dyDescent="0.3">
      <c r="A10761" s="5" t="s">
        <v>168</v>
      </c>
      <c r="B10761" s="5" t="s">
        <v>206</v>
      </c>
      <c r="C10761" s="5" t="s">
        <v>105</v>
      </c>
      <c r="D10761" s="5" t="s">
        <v>558</v>
      </c>
      <c r="E10761" s="5" t="s">
        <v>172</v>
      </c>
      <c r="F10761" s="6">
        <v>43959</v>
      </c>
      <c r="G10761" s="5" t="s">
        <v>148</v>
      </c>
      <c r="H10761" s="5" t="s">
        <v>190</v>
      </c>
      <c r="I10761">
        <v>43785</v>
      </c>
      <c r="J10761">
        <v>174</v>
      </c>
      <c r="K10761">
        <v>232</v>
      </c>
      <c r="L10761">
        <v>2</v>
      </c>
      <c r="M10761">
        <v>5452</v>
      </c>
      <c r="N10761">
        <v>6014.2889999999998</v>
      </c>
      <c r="O10761">
        <v>3007.145</v>
      </c>
      <c r="P10761">
        <v>116</v>
      </c>
      <c r="Q10761">
        <v>23.5</v>
      </c>
      <c r="R10761">
        <v>-562.28899999999999</v>
      </c>
      <c r="S10761">
        <v>2020</v>
      </c>
      <c r="T10761">
        <v>5</v>
      </c>
      <c r="U10761">
        <v>19</v>
      </c>
    </row>
    <row r="10762" spans="1:21" x14ac:dyDescent="0.3">
      <c r="A10762" s="5" t="s">
        <v>168</v>
      </c>
      <c r="B10762" s="5" t="s">
        <v>206</v>
      </c>
      <c r="C10762" s="5" t="s">
        <v>105</v>
      </c>
      <c r="D10762" s="5" t="s">
        <v>558</v>
      </c>
      <c r="E10762" s="5" t="s">
        <v>172</v>
      </c>
      <c r="F10762" s="6">
        <v>43959</v>
      </c>
      <c r="G10762" s="5" t="s">
        <v>148</v>
      </c>
      <c r="H10762" s="5" t="s">
        <v>190</v>
      </c>
      <c r="I10762">
        <v>43785</v>
      </c>
      <c r="J10762">
        <v>174</v>
      </c>
      <c r="K10762">
        <v>135</v>
      </c>
      <c r="L10762">
        <v>1</v>
      </c>
      <c r="M10762">
        <v>3172.5</v>
      </c>
      <c r="N10762">
        <v>3007.145</v>
      </c>
      <c r="O10762">
        <v>3007.145</v>
      </c>
      <c r="P10762">
        <v>135</v>
      </c>
      <c r="Q10762">
        <v>23.5</v>
      </c>
      <c r="R10762">
        <v>165.35499999999999</v>
      </c>
      <c r="S10762">
        <v>2020</v>
      </c>
      <c r="T10762">
        <v>5</v>
      </c>
      <c r="U10762">
        <v>19</v>
      </c>
    </row>
    <row r="10763" spans="1:21" x14ac:dyDescent="0.3">
      <c r="A10763" s="5" t="s">
        <v>168</v>
      </c>
      <c r="B10763" s="5" t="s">
        <v>206</v>
      </c>
      <c r="C10763" s="5" t="s">
        <v>105</v>
      </c>
      <c r="D10763" s="5" t="s">
        <v>558</v>
      </c>
      <c r="E10763" s="5" t="s">
        <v>172</v>
      </c>
      <c r="F10763" s="6">
        <v>43959</v>
      </c>
      <c r="G10763" s="5" t="s">
        <v>148</v>
      </c>
      <c r="H10763" s="5" t="s">
        <v>190</v>
      </c>
      <c r="I10763">
        <v>43785</v>
      </c>
      <c r="J10763">
        <v>174</v>
      </c>
      <c r="K10763">
        <v>182</v>
      </c>
      <c r="L10763">
        <v>2</v>
      </c>
      <c r="M10763">
        <v>4277</v>
      </c>
      <c r="N10763">
        <v>6014.2889999999998</v>
      </c>
      <c r="O10763">
        <v>3007.145</v>
      </c>
      <c r="P10763">
        <v>91</v>
      </c>
      <c r="Q10763">
        <v>23.5</v>
      </c>
      <c r="R10763">
        <v>-1737.289</v>
      </c>
      <c r="S10763">
        <v>2020</v>
      </c>
      <c r="T10763">
        <v>5</v>
      </c>
      <c r="U10763">
        <v>19</v>
      </c>
    </row>
    <row r="10764" spans="1:21" x14ac:dyDescent="0.3">
      <c r="A10764" s="5" t="s">
        <v>168</v>
      </c>
      <c r="B10764" s="5" t="s">
        <v>206</v>
      </c>
      <c r="C10764" s="5" t="s">
        <v>105</v>
      </c>
      <c r="D10764" s="5" t="s">
        <v>558</v>
      </c>
      <c r="E10764" s="5" t="s">
        <v>172</v>
      </c>
      <c r="F10764" s="6">
        <v>43959</v>
      </c>
      <c r="G10764" s="5" t="s">
        <v>148</v>
      </c>
      <c r="H10764" s="5" t="s">
        <v>190</v>
      </c>
      <c r="I10764">
        <v>43785</v>
      </c>
      <c r="J10764">
        <v>174</v>
      </c>
      <c r="K10764">
        <v>300</v>
      </c>
      <c r="L10764">
        <v>3</v>
      </c>
      <c r="M10764">
        <v>7050</v>
      </c>
      <c r="N10764">
        <v>9021.4339999999993</v>
      </c>
      <c r="O10764">
        <v>3007.145</v>
      </c>
      <c r="P10764">
        <v>100</v>
      </c>
      <c r="Q10764">
        <v>23.5</v>
      </c>
      <c r="R10764">
        <v>-1971.434</v>
      </c>
      <c r="S10764">
        <v>2020</v>
      </c>
      <c r="T10764">
        <v>5</v>
      </c>
      <c r="U10764">
        <v>19</v>
      </c>
    </row>
    <row r="10765" spans="1:21" x14ac:dyDescent="0.3">
      <c r="A10765" s="5" t="s">
        <v>168</v>
      </c>
      <c r="B10765" s="5" t="s">
        <v>206</v>
      </c>
      <c r="C10765" s="5" t="s">
        <v>104</v>
      </c>
      <c r="D10765" s="5" t="s">
        <v>556</v>
      </c>
      <c r="E10765" s="5" t="s">
        <v>172</v>
      </c>
      <c r="F10765" s="6">
        <v>43960</v>
      </c>
      <c r="G10765" s="5" t="s">
        <v>148</v>
      </c>
      <c r="H10765" s="5" t="s">
        <v>311</v>
      </c>
      <c r="I10765">
        <v>43780</v>
      </c>
      <c r="J10765">
        <v>180</v>
      </c>
      <c r="K10765">
        <v>184</v>
      </c>
      <c r="L10765">
        <v>2</v>
      </c>
      <c r="M10765">
        <v>4232</v>
      </c>
      <c r="N10765">
        <v>5591.5050000000001</v>
      </c>
      <c r="O10765">
        <v>2795.752</v>
      </c>
      <c r="P10765">
        <v>92</v>
      </c>
      <c r="Q10765">
        <v>23</v>
      </c>
      <c r="R10765">
        <v>-1359.5050000000001</v>
      </c>
      <c r="S10765">
        <v>2020</v>
      </c>
      <c r="T10765">
        <v>5</v>
      </c>
      <c r="U10765">
        <v>19</v>
      </c>
    </row>
    <row r="10766" spans="1:21" x14ac:dyDescent="0.3">
      <c r="A10766" s="5" t="s">
        <v>168</v>
      </c>
      <c r="B10766" s="5" t="s">
        <v>206</v>
      </c>
      <c r="C10766" s="5" t="s">
        <v>105</v>
      </c>
      <c r="D10766" s="5" t="s">
        <v>558</v>
      </c>
      <c r="E10766" s="5" t="s">
        <v>172</v>
      </c>
      <c r="F10766" s="6">
        <v>43960</v>
      </c>
      <c r="G10766" s="5" t="s">
        <v>148</v>
      </c>
      <c r="H10766" s="5" t="s">
        <v>197</v>
      </c>
      <c r="I10766">
        <v>43785</v>
      </c>
      <c r="J10766">
        <v>175</v>
      </c>
      <c r="K10766">
        <v>1160.5999999999999</v>
      </c>
      <c r="L10766">
        <v>10</v>
      </c>
      <c r="M10766">
        <v>26693.8</v>
      </c>
      <c r="N10766">
        <v>30071.447</v>
      </c>
      <c r="O10766">
        <v>3007.145</v>
      </c>
      <c r="P10766">
        <v>116.05999999999999</v>
      </c>
      <c r="Q10766">
        <v>23</v>
      </c>
      <c r="R10766">
        <v>-3377.6469999999999</v>
      </c>
      <c r="S10766">
        <v>2020</v>
      </c>
      <c r="T10766">
        <v>5</v>
      </c>
      <c r="U10766">
        <v>19</v>
      </c>
    </row>
    <row r="10767" spans="1:21" x14ac:dyDescent="0.3">
      <c r="A10767" s="5" t="s">
        <v>168</v>
      </c>
      <c r="B10767" s="5" t="s">
        <v>206</v>
      </c>
      <c r="C10767" s="5" t="s">
        <v>105</v>
      </c>
      <c r="D10767" s="5" t="s">
        <v>558</v>
      </c>
      <c r="E10767" s="5" t="s">
        <v>172</v>
      </c>
      <c r="F10767" s="6">
        <v>43960</v>
      </c>
      <c r="G10767" s="5" t="s">
        <v>148</v>
      </c>
      <c r="H10767" s="5" t="s">
        <v>235</v>
      </c>
      <c r="I10767">
        <v>43785</v>
      </c>
      <c r="J10767">
        <v>175</v>
      </c>
      <c r="K10767">
        <v>355.8</v>
      </c>
      <c r="L10767">
        <v>3</v>
      </c>
      <c r="M10767">
        <v>7930.4</v>
      </c>
      <c r="N10767">
        <v>9021.4339999999993</v>
      </c>
      <c r="O10767">
        <v>3007.145</v>
      </c>
      <c r="P10767">
        <v>118.60000000000001</v>
      </c>
      <c r="Q10767">
        <v>22.288900000000002</v>
      </c>
      <c r="R10767">
        <v>-1091.0340000000001</v>
      </c>
      <c r="S10767">
        <v>2020</v>
      </c>
      <c r="T10767">
        <v>5</v>
      </c>
      <c r="U10767">
        <v>19</v>
      </c>
    </row>
    <row r="10768" spans="1:21" x14ac:dyDescent="0.3">
      <c r="A10768" s="5" t="s">
        <v>168</v>
      </c>
      <c r="B10768" s="5" t="s">
        <v>206</v>
      </c>
      <c r="C10768" s="5" t="s">
        <v>105</v>
      </c>
      <c r="D10768" s="5" t="s">
        <v>558</v>
      </c>
      <c r="E10768" s="5" t="s">
        <v>172</v>
      </c>
      <c r="F10768" s="6">
        <v>43960</v>
      </c>
      <c r="G10768" s="5" t="s">
        <v>148</v>
      </c>
      <c r="H10768" s="5" t="s">
        <v>351</v>
      </c>
      <c r="I10768">
        <v>43785</v>
      </c>
      <c r="J10768">
        <v>175</v>
      </c>
      <c r="K10768">
        <v>338</v>
      </c>
      <c r="L10768">
        <v>3</v>
      </c>
      <c r="M10768">
        <v>7774</v>
      </c>
      <c r="N10768">
        <v>9021.4339999999993</v>
      </c>
      <c r="O10768">
        <v>3007.145</v>
      </c>
      <c r="P10768">
        <v>112.66666666666667</v>
      </c>
      <c r="Q10768">
        <v>23</v>
      </c>
      <c r="R10768">
        <v>-1247.434</v>
      </c>
      <c r="S10768">
        <v>2020</v>
      </c>
      <c r="T10768">
        <v>5</v>
      </c>
      <c r="U10768">
        <v>19</v>
      </c>
    </row>
    <row r="10769" spans="1:21" x14ac:dyDescent="0.3">
      <c r="A10769" s="5" t="s">
        <v>168</v>
      </c>
      <c r="B10769" s="5" t="s">
        <v>206</v>
      </c>
      <c r="C10769" s="5" t="s">
        <v>105</v>
      </c>
      <c r="D10769" s="5" t="s">
        <v>558</v>
      </c>
      <c r="E10769" s="5" t="s">
        <v>172</v>
      </c>
      <c r="F10769" s="6">
        <v>43960</v>
      </c>
      <c r="G10769" s="5" t="s">
        <v>148</v>
      </c>
      <c r="H10769" s="5" t="s">
        <v>178</v>
      </c>
      <c r="I10769">
        <v>43785</v>
      </c>
      <c r="J10769">
        <v>175</v>
      </c>
      <c r="K10769">
        <v>341.4</v>
      </c>
      <c r="L10769">
        <v>4</v>
      </c>
      <c r="M10769">
        <v>7852.2</v>
      </c>
      <c r="N10769">
        <v>12028.579</v>
      </c>
      <c r="O10769">
        <v>3007.145</v>
      </c>
      <c r="P10769">
        <v>85.35</v>
      </c>
      <c r="Q10769">
        <v>23</v>
      </c>
      <c r="R10769">
        <v>-4176.3789999999999</v>
      </c>
      <c r="S10769">
        <v>2020</v>
      </c>
      <c r="T10769">
        <v>5</v>
      </c>
      <c r="U10769">
        <v>19</v>
      </c>
    </row>
    <row r="10770" spans="1:21" x14ac:dyDescent="0.3">
      <c r="A10770" s="5" t="s">
        <v>168</v>
      </c>
      <c r="B10770" s="5" t="s">
        <v>206</v>
      </c>
      <c r="C10770" s="5" t="s">
        <v>105</v>
      </c>
      <c r="D10770" s="5" t="s">
        <v>558</v>
      </c>
      <c r="E10770" s="5" t="s">
        <v>172</v>
      </c>
      <c r="F10770" s="6">
        <v>43960</v>
      </c>
      <c r="G10770" s="5" t="s">
        <v>148</v>
      </c>
      <c r="H10770" s="5" t="s">
        <v>173</v>
      </c>
      <c r="I10770">
        <v>43785</v>
      </c>
      <c r="J10770">
        <v>175</v>
      </c>
      <c r="K10770">
        <v>1634</v>
      </c>
      <c r="L10770">
        <v>15</v>
      </c>
      <c r="M10770">
        <v>37582</v>
      </c>
      <c r="N10770">
        <v>45107.17</v>
      </c>
      <c r="O10770">
        <v>3007.145</v>
      </c>
      <c r="P10770">
        <v>108.93333333333334</v>
      </c>
      <c r="Q10770">
        <v>23</v>
      </c>
      <c r="R10770">
        <v>-7525.17</v>
      </c>
      <c r="S10770">
        <v>2020</v>
      </c>
      <c r="T10770">
        <v>5</v>
      </c>
      <c r="U10770">
        <v>19</v>
      </c>
    </row>
    <row r="10771" spans="1:21" x14ac:dyDescent="0.3">
      <c r="A10771" s="5" t="s">
        <v>168</v>
      </c>
      <c r="B10771" s="5" t="s">
        <v>206</v>
      </c>
      <c r="C10771" s="5" t="s">
        <v>116</v>
      </c>
      <c r="D10771" s="5" t="s">
        <v>513</v>
      </c>
      <c r="E10771" s="5" t="s">
        <v>172</v>
      </c>
      <c r="F10771" s="6">
        <v>43960</v>
      </c>
      <c r="G10771" s="5" t="s">
        <v>148</v>
      </c>
      <c r="H10771" s="5" t="s">
        <v>371</v>
      </c>
      <c r="I10771">
        <v>43773</v>
      </c>
      <c r="J10771">
        <v>187</v>
      </c>
      <c r="K10771">
        <v>1254</v>
      </c>
      <c r="L10771">
        <v>10</v>
      </c>
      <c r="M10771">
        <v>28215</v>
      </c>
      <c r="N10771">
        <v>45451.184999999998</v>
      </c>
      <c r="O10771">
        <v>4545.1180000000004</v>
      </c>
      <c r="P10771">
        <v>125.4</v>
      </c>
      <c r="Q10771">
        <v>22.5</v>
      </c>
      <c r="R10771">
        <v>-17236.185000000001</v>
      </c>
      <c r="S10771">
        <v>2020</v>
      </c>
      <c r="T10771">
        <v>5</v>
      </c>
      <c r="U10771">
        <v>19</v>
      </c>
    </row>
    <row r="10772" spans="1:21" x14ac:dyDescent="0.3">
      <c r="A10772" s="5" t="s">
        <v>168</v>
      </c>
      <c r="B10772" s="5" t="s">
        <v>206</v>
      </c>
      <c r="C10772" s="5" t="s">
        <v>116</v>
      </c>
      <c r="D10772" s="5" t="s">
        <v>513</v>
      </c>
      <c r="E10772" s="5" t="s">
        <v>172</v>
      </c>
      <c r="F10772" s="6">
        <v>43960</v>
      </c>
      <c r="G10772" s="5" t="s">
        <v>148</v>
      </c>
      <c r="H10772" s="5" t="s">
        <v>367</v>
      </c>
      <c r="I10772">
        <v>43773</v>
      </c>
      <c r="J10772">
        <v>187</v>
      </c>
      <c r="K10772">
        <v>1602.4</v>
      </c>
      <c r="L10772">
        <v>14</v>
      </c>
      <c r="M10772">
        <v>34051</v>
      </c>
      <c r="N10772">
        <v>63631.659</v>
      </c>
      <c r="O10772">
        <v>4545.1180000000004</v>
      </c>
      <c r="P10772">
        <v>114.45714285714287</v>
      </c>
      <c r="Q10772">
        <v>21.25</v>
      </c>
      <c r="R10772">
        <v>-29580.659</v>
      </c>
      <c r="S10772">
        <v>2020</v>
      </c>
      <c r="T10772">
        <v>5</v>
      </c>
      <c r="U10772">
        <v>19</v>
      </c>
    </row>
    <row r="10773" spans="1:21" x14ac:dyDescent="0.3">
      <c r="A10773" s="5" t="s">
        <v>168</v>
      </c>
      <c r="B10773" s="5" t="s">
        <v>169</v>
      </c>
      <c r="C10773" s="5" t="s">
        <v>170</v>
      </c>
      <c r="D10773" s="5" t="s">
        <v>515</v>
      </c>
      <c r="E10773" s="5" t="s">
        <v>227</v>
      </c>
      <c r="F10773" s="6">
        <v>43962</v>
      </c>
      <c r="G10773" s="5" t="s">
        <v>148</v>
      </c>
      <c r="H10773" s="5" t="s">
        <v>173</v>
      </c>
      <c r="I10773">
        <v>43708</v>
      </c>
      <c r="J10773">
        <v>254</v>
      </c>
      <c r="K10773">
        <v>-321.2</v>
      </c>
      <c r="L10773">
        <v>-2</v>
      </c>
      <c r="M10773">
        <v>-7387.6</v>
      </c>
      <c r="N10773">
        <v>-5262.92</v>
      </c>
      <c r="O10773">
        <v>-2631.46</v>
      </c>
      <c r="P10773">
        <v>160.6</v>
      </c>
      <c r="Q10773">
        <v>23</v>
      </c>
      <c r="R10773">
        <v>-2124.6799999999998</v>
      </c>
      <c r="S10773">
        <v>2020</v>
      </c>
      <c r="T10773">
        <v>5</v>
      </c>
      <c r="U10773">
        <v>20</v>
      </c>
    </row>
    <row r="10774" spans="1:21" x14ac:dyDescent="0.3">
      <c r="A10774" s="5" t="s">
        <v>168</v>
      </c>
      <c r="B10774" s="5" t="s">
        <v>169</v>
      </c>
      <c r="C10774" s="5" t="s">
        <v>170</v>
      </c>
      <c r="D10774" s="5" t="s">
        <v>527</v>
      </c>
      <c r="E10774" s="5" t="s">
        <v>172</v>
      </c>
      <c r="F10774" s="6">
        <v>43962</v>
      </c>
      <c r="G10774" s="5" t="s">
        <v>148</v>
      </c>
      <c r="H10774" s="5" t="s">
        <v>173</v>
      </c>
      <c r="I10774">
        <v>43745</v>
      </c>
      <c r="J10774">
        <v>217</v>
      </c>
      <c r="K10774">
        <v>321.2</v>
      </c>
      <c r="L10774">
        <v>2</v>
      </c>
      <c r="M10774">
        <v>7387.6</v>
      </c>
      <c r="N10774">
        <v>6947.9610000000002</v>
      </c>
      <c r="O10774">
        <v>3473.9810000000002</v>
      </c>
      <c r="P10774">
        <v>160.6</v>
      </c>
      <c r="Q10774">
        <v>23</v>
      </c>
      <c r="R10774">
        <v>439.63900000000001</v>
      </c>
      <c r="S10774">
        <v>2020</v>
      </c>
      <c r="T10774">
        <v>5</v>
      </c>
      <c r="U10774">
        <v>20</v>
      </c>
    </row>
    <row r="10775" spans="1:21" x14ac:dyDescent="0.3">
      <c r="A10775" s="5" t="s">
        <v>168</v>
      </c>
      <c r="B10775" s="5" t="s">
        <v>175</v>
      </c>
      <c r="C10775" s="5" t="s">
        <v>88</v>
      </c>
      <c r="D10775" s="5" t="s">
        <v>552</v>
      </c>
      <c r="E10775" s="5" t="s">
        <v>172</v>
      </c>
      <c r="F10775" s="6">
        <v>43963</v>
      </c>
      <c r="G10775" s="5" t="s">
        <v>148</v>
      </c>
      <c r="H10775" s="5" t="s">
        <v>190</v>
      </c>
      <c r="I10775">
        <v>43766</v>
      </c>
      <c r="J10775">
        <v>197</v>
      </c>
      <c r="K10775">
        <v>121.5</v>
      </c>
      <c r="L10775">
        <v>1</v>
      </c>
      <c r="M10775">
        <v>2976.75</v>
      </c>
      <c r="N10775">
        <v>2665.9940000000001</v>
      </c>
      <c r="O10775">
        <v>2665.9940000000001</v>
      </c>
      <c r="P10775">
        <v>121.5</v>
      </c>
      <c r="Q10775">
        <v>24.5</v>
      </c>
      <c r="R10775">
        <v>310.75599999999997</v>
      </c>
      <c r="S10775">
        <v>2020</v>
      </c>
      <c r="T10775">
        <v>5</v>
      </c>
      <c r="U10775">
        <v>20</v>
      </c>
    </row>
    <row r="10776" spans="1:21" x14ac:dyDescent="0.3">
      <c r="A10776" s="5" t="s">
        <v>168</v>
      </c>
      <c r="B10776" s="5" t="s">
        <v>175</v>
      </c>
      <c r="C10776" s="5" t="s">
        <v>88</v>
      </c>
      <c r="D10776" s="5" t="s">
        <v>552</v>
      </c>
      <c r="E10776" s="5" t="s">
        <v>172</v>
      </c>
      <c r="F10776" s="6">
        <v>43963</v>
      </c>
      <c r="G10776" s="5" t="s">
        <v>148</v>
      </c>
      <c r="H10776" s="5" t="s">
        <v>190</v>
      </c>
      <c r="I10776">
        <v>43766</v>
      </c>
      <c r="J10776">
        <v>197</v>
      </c>
      <c r="K10776">
        <v>221</v>
      </c>
      <c r="L10776">
        <v>2</v>
      </c>
      <c r="M10776">
        <v>5414.5</v>
      </c>
      <c r="N10776">
        <v>5331.9880000000003</v>
      </c>
      <c r="O10776">
        <v>2665.9940000000001</v>
      </c>
      <c r="P10776">
        <v>110.5</v>
      </c>
      <c r="Q10776">
        <v>24.5</v>
      </c>
      <c r="R10776">
        <v>82.512</v>
      </c>
      <c r="S10776">
        <v>2020</v>
      </c>
      <c r="T10776">
        <v>5</v>
      </c>
      <c r="U10776">
        <v>20</v>
      </c>
    </row>
    <row r="10777" spans="1:21" x14ac:dyDescent="0.3">
      <c r="A10777" s="5" t="s">
        <v>168</v>
      </c>
      <c r="B10777" s="5" t="s">
        <v>206</v>
      </c>
      <c r="C10777" s="5" t="s">
        <v>104</v>
      </c>
      <c r="D10777" s="5" t="s">
        <v>556</v>
      </c>
      <c r="E10777" s="5" t="s">
        <v>172</v>
      </c>
      <c r="F10777" s="6">
        <v>43963</v>
      </c>
      <c r="G10777" s="5" t="s">
        <v>148</v>
      </c>
      <c r="H10777" s="5" t="s">
        <v>190</v>
      </c>
      <c r="I10777">
        <v>43780</v>
      </c>
      <c r="J10777">
        <v>183</v>
      </c>
      <c r="K10777">
        <v>214</v>
      </c>
      <c r="L10777">
        <v>2</v>
      </c>
      <c r="M10777">
        <v>4173</v>
      </c>
      <c r="N10777">
        <v>5591.5050000000001</v>
      </c>
      <c r="O10777">
        <v>2795.752</v>
      </c>
      <c r="P10777">
        <v>107</v>
      </c>
      <c r="Q10777">
        <v>19.5</v>
      </c>
      <c r="R10777">
        <v>-1418.5050000000001</v>
      </c>
      <c r="S10777">
        <v>2020</v>
      </c>
      <c r="T10777">
        <v>5</v>
      </c>
      <c r="U10777">
        <v>20</v>
      </c>
    </row>
    <row r="10778" spans="1:21" x14ac:dyDescent="0.3">
      <c r="A10778" s="5" t="s">
        <v>168</v>
      </c>
      <c r="B10778" s="5" t="s">
        <v>206</v>
      </c>
      <c r="C10778" s="5" t="s">
        <v>104</v>
      </c>
      <c r="D10778" s="5" t="s">
        <v>556</v>
      </c>
      <c r="E10778" s="5" t="s">
        <v>172</v>
      </c>
      <c r="F10778" s="6">
        <v>43963</v>
      </c>
      <c r="G10778" s="5" t="s">
        <v>148</v>
      </c>
      <c r="H10778" s="5" t="s">
        <v>208</v>
      </c>
      <c r="I10778">
        <v>43780</v>
      </c>
      <c r="J10778">
        <v>183</v>
      </c>
      <c r="K10778">
        <v>114.8</v>
      </c>
      <c r="L10778">
        <v>1</v>
      </c>
      <c r="M10778">
        <v>2238.6</v>
      </c>
      <c r="N10778">
        <v>2795.752</v>
      </c>
      <c r="O10778">
        <v>2795.752</v>
      </c>
      <c r="P10778">
        <v>114.8</v>
      </c>
      <c r="Q10778">
        <v>19.5</v>
      </c>
      <c r="R10778">
        <v>-557.15200000000004</v>
      </c>
      <c r="S10778">
        <v>2020</v>
      </c>
      <c r="T10778">
        <v>5</v>
      </c>
      <c r="U10778">
        <v>20</v>
      </c>
    </row>
    <row r="10779" spans="1:21" x14ac:dyDescent="0.3">
      <c r="A10779" s="5" t="s">
        <v>168</v>
      </c>
      <c r="B10779" s="5" t="s">
        <v>206</v>
      </c>
      <c r="C10779" s="5" t="s">
        <v>104</v>
      </c>
      <c r="D10779" s="5" t="s">
        <v>556</v>
      </c>
      <c r="E10779" s="5" t="s">
        <v>172</v>
      </c>
      <c r="F10779" s="6">
        <v>43963</v>
      </c>
      <c r="G10779" s="5" t="s">
        <v>148</v>
      </c>
      <c r="H10779" s="5" t="s">
        <v>190</v>
      </c>
      <c r="I10779">
        <v>43780</v>
      </c>
      <c r="J10779">
        <v>183</v>
      </c>
      <c r="K10779">
        <v>108.6</v>
      </c>
      <c r="L10779">
        <v>1</v>
      </c>
      <c r="M10779">
        <v>2660.7</v>
      </c>
      <c r="N10779">
        <v>2795.752</v>
      </c>
      <c r="O10779">
        <v>2795.752</v>
      </c>
      <c r="P10779">
        <v>108.6</v>
      </c>
      <c r="Q10779">
        <v>24.5</v>
      </c>
      <c r="R10779">
        <v>-135.05199999999999</v>
      </c>
      <c r="S10779">
        <v>2020</v>
      </c>
      <c r="T10779">
        <v>5</v>
      </c>
      <c r="U10779">
        <v>20</v>
      </c>
    </row>
    <row r="10780" spans="1:21" x14ac:dyDescent="0.3">
      <c r="A10780" s="5" t="s">
        <v>168</v>
      </c>
      <c r="B10780" s="5" t="s">
        <v>206</v>
      </c>
      <c r="C10780" s="5" t="s">
        <v>104</v>
      </c>
      <c r="D10780" s="5" t="s">
        <v>556</v>
      </c>
      <c r="E10780" s="5" t="s">
        <v>172</v>
      </c>
      <c r="F10780" s="6">
        <v>43963</v>
      </c>
      <c r="G10780" s="5" t="s">
        <v>148</v>
      </c>
      <c r="H10780" s="5" t="s">
        <v>208</v>
      </c>
      <c r="I10780">
        <v>43780</v>
      </c>
      <c r="J10780">
        <v>183</v>
      </c>
      <c r="K10780">
        <v>122.6</v>
      </c>
      <c r="L10780">
        <v>1</v>
      </c>
      <c r="M10780">
        <v>2390.6999999999998</v>
      </c>
      <c r="N10780">
        <v>2795.752</v>
      </c>
      <c r="O10780">
        <v>2795.752</v>
      </c>
      <c r="P10780">
        <v>122.6</v>
      </c>
      <c r="Q10780">
        <v>19.5</v>
      </c>
      <c r="R10780">
        <v>-405.05200000000002</v>
      </c>
      <c r="S10780">
        <v>2020</v>
      </c>
      <c r="T10780">
        <v>5</v>
      </c>
      <c r="U10780">
        <v>20</v>
      </c>
    </row>
    <row r="10781" spans="1:21" x14ac:dyDescent="0.3">
      <c r="A10781" s="5" t="s">
        <v>168</v>
      </c>
      <c r="B10781" s="5" t="s">
        <v>206</v>
      </c>
      <c r="C10781" s="5" t="s">
        <v>104</v>
      </c>
      <c r="D10781" s="5" t="s">
        <v>556</v>
      </c>
      <c r="E10781" s="5" t="s">
        <v>172</v>
      </c>
      <c r="F10781" s="6">
        <v>43963</v>
      </c>
      <c r="G10781" s="5" t="s">
        <v>148</v>
      </c>
      <c r="H10781" s="5" t="s">
        <v>190</v>
      </c>
      <c r="I10781">
        <v>43780</v>
      </c>
      <c r="J10781">
        <v>183</v>
      </c>
      <c r="K10781">
        <v>112.2</v>
      </c>
      <c r="L10781">
        <v>1</v>
      </c>
      <c r="M10781">
        <v>2748.9</v>
      </c>
      <c r="N10781">
        <v>2795.752</v>
      </c>
      <c r="O10781">
        <v>2795.752</v>
      </c>
      <c r="P10781">
        <v>112.2</v>
      </c>
      <c r="Q10781">
        <v>24.5</v>
      </c>
      <c r="R10781">
        <v>-46.851999999999997</v>
      </c>
      <c r="S10781">
        <v>2020</v>
      </c>
      <c r="T10781">
        <v>5</v>
      </c>
      <c r="U10781">
        <v>20</v>
      </c>
    </row>
    <row r="10782" spans="1:21" x14ac:dyDescent="0.3">
      <c r="A10782" s="5" t="s">
        <v>168</v>
      </c>
      <c r="B10782" s="5" t="s">
        <v>206</v>
      </c>
      <c r="C10782" s="5" t="s">
        <v>105</v>
      </c>
      <c r="D10782" s="5" t="s">
        <v>558</v>
      </c>
      <c r="E10782" s="5" t="s">
        <v>172</v>
      </c>
      <c r="F10782" s="6">
        <v>43963</v>
      </c>
      <c r="G10782" s="5" t="s">
        <v>148</v>
      </c>
      <c r="H10782" s="5" t="s">
        <v>190</v>
      </c>
      <c r="I10782">
        <v>43785</v>
      </c>
      <c r="J10782">
        <v>178</v>
      </c>
      <c r="K10782">
        <v>82.6</v>
      </c>
      <c r="L10782">
        <v>1</v>
      </c>
      <c r="M10782">
        <v>1610.7</v>
      </c>
      <c r="N10782">
        <v>3007.145</v>
      </c>
      <c r="O10782">
        <v>3007.145</v>
      </c>
      <c r="P10782">
        <v>82.6</v>
      </c>
      <c r="Q10782">
        <v>19.5</v>
      </c>
      <c r="R10782">
        <v>-1396.4449999999999</v>
      </c>
      <c r="S10782">
        <v>2020</v>
      </c>
      <c r="T10782">
        <v>5</v>
      </c>
      <c r="U10782">
        <v>20</v>
      </c>
    </row>
    <row r="10783" spans="1:21" x14ac:dyDescent="0.3">
      <c r="A10783" s="5" t="s">
        <v>168</v>
      </c>
      <c r="B10783" s="5" t="s">
        <v>169</v>
      </c>
      <c r="C10783" s="5" t="s">
        <v>170</v>
      </c>
      <c r="D10783" s="5" t="s">
        <v>515</v>
      </c>
      <c r="E10783" s="5" t="s">
        <v>172</v>
      </c>
      <c r="F10783" s="6">
        <v>43964</v>
      </c>
      <c r="G10783" s="5" t="s">
        <v>148</v>
      </c>
      <c r="H10783" s="5" t="s">
        <v>173</v>
      </c>
      <c r="I10783">
        <v>43708</v>
      </c>
      <c r="J10783">
        <v>256</v>
      </c>
      <c r="K10783">
        <v>454.5</v>
      </c>
      <c r="L10783">
        <v>3</v>
      </c>
      <c r="M10783">
        <v>10226.25</v>
      </c>
      <c r="N10783">
        <v>7894.38</v>
      </c>
      <c r="O10783">
        <v>2631.46</v>
      </c>
      <c r="P10783">
        <v>151.5</v>
      </c>
      <c r="Q10783">
        <v>22.5</v>
      </c>
      <c r="R10783">
        <v>2331.87</v>
      </c>
      <c r="S10783">
        <v>2020</v>
      </c>
      <c r="T10783">
        <v>5</v>
      </c>
      <c r="U10783">
        <v>20</v>
      </c>
    </row>
    <row r="10784" spans="1:21" x14ac:dyDescent="0.3">
      <c r="A10784" s="5" t="s">
        <v>168</v>
      </c>
      <c r="B10784" s="5" t="s">
        <v>175</v>
      </c>
      <c r="C10784" s="5" t="s">
        <v>83</v>
      </c>
      <c r="D10784" s="5" t="s">
        <v>551</v>
      </c>
      <c r="E10784" s="5" t="s">
        <v>172</v>
      </c>
      <c r="F10784" s="6">
        <v>43964</v>
      </c>
      <c r="G10784" s="5" t="s">
        <v>148</v>
      </c>
      <c r="H10784" s="5" t="s">
        <v>173</v>
      </c>
      <c r="I10784">
        <v>43789</v>
      </c>
      <c r="J10784">
        <v>175</v>
      </c>
      <c r="K10784">
        <v>570.5</v>
      </c>
      <c r="L10784">
        <v>7</v>
      </c>
      <c r="M10784">
        <v>12836.25</v>
      </c>
      <c r="N10784">
        <v>17096.149000000001</v>
      </c>
      <c r="O10784">
        <v>2442.3069999999998</v>
      </c>
      <c r="P10784">
        <v>81.5</v>
      </c>
      <c r="Q10784">
        <v>22.5</v>
      </c>
      <c r="R10784">
        <v>-4259.8990000000003</v>
      </c>
      <c r="S10784">
        <v>2020</v>
      </c>
      <c r="T10784">
        <v>5</v>
      </c>
      <c r="U10784">
        <v>20</v>
      </c>
    </row>
    <row r="10785" spans="1:21" x14ac:dyDescent="0.3">
      <c r="A10785" s="5" t="s">
        <v>168</v>
      </c>
      <c r="B10785" s="5" t="s">
        <v>175</v>
      </c>
      <c r="C10785" s="5" t="s">
        <v>88</v>
      </c>
      <c r="D10785" s="5" t="s">
        <v>552</v>
      </c>
      <c r="E10785" s="5" t="s">
        <v>172</v>
      </c>
      <c r="F10785" s="6">
        <v>43964</v>
      </c>
      <c r="G10785" s="5" t="s">
        <v>148</v>
      </c>
      <c r="H10785" s="5" t="s">
        <v>351</v>
      </c>
      <c r="I10785">
        <v>43766</v>
      </c>
      <c r="J10785">
        <v>198</v>
      </c>
      <c r="K10785">
        <v>112</v>
      </c>
      <c r="L10785">
        <v>1</v>
      </c>
      <c r="M10785">
        <v>2520</v>
      </c>
      <c r="N10785">
        <v>2690.2</v>
      </c>
      <c r="O10785">
        <v>2690.2</v>
      </c>
      <c r="P10785">
        <v>112</v>
      </c>
      <c r="Q10785">
        <v>22.5</v>
      </c>
      <c r="R10785">
        <v>-170.2</v>
      </c>
      <c r="S10785">
        <v>2020</v>
      </c>
      <c r="T10785">
        <v>5</v>
      </c>
      <c r="U10785">
        <v>20</v>
      </c>
    </row>
    <row r="10786" spans="1:21" x14ac:dyDescent="0.3">
      <c r="A10786" s="5" t="s">
        <v>168</v>
      </c>
      <c r="B10786" s="5" t="s">
        <v>175</v>
      </c>
      <c r="C10786" s="5" t="s">
        <v>88</v>
      </c>
      <c r="D10786" s="5" t="s">
        <v>552</v>
      </c>
      <c r="E10786" s="5" t="s">
        <v>172</v>
      </c>
      <c r="F10786" s="6">
        <v>43964</v>
      </c>
      <c r="G10786" s="5" t="s">
        <v>148</v>
      </c>
      <c r="H10786" s="5" t="s">
        <v>178</v>
      </c>
      <c r="I10786">
        <v>43766</v>
      </c>
      <c r="J10786">
        <v>198</v>
      </c>
      <c r="K10786">
        <v>200.5</v>
      </c>
      <c r="L10786">
        <v>2</v>
      </c>
      <c r="M10786">
        <v>4511.25</v>
      </c>
      <c r="N10786">
        <v>5380.4</v>
      </c>
      <c r="O10786">
        <v>2690.2</v>
      </c>
      <c r="P10786">
        <v>100.25</v>
      </c>
      <c r="Q10786">
        <v>22.5</v>
      </c>
      <c r="R10786">
        <v>-869.15</v>
      </c>
      <c r="S10786">
        <v>2020</v>
      </c>
      <c r="T10786">
        <v>5</v>
      </c>
      <c r="U10786">
        <v>20</v>
      </c>
    </row>
    <row r="10787" spans="1:21" x14ac:dyDescent="0.3">
      <c r="A10787" s="5" t="s">
        <v>168</v>
      </c>
      <c r="B10787" s="5" t="s">
        <v>175</v>
      </c>
      <c r="C10787" s="5" t="s">
        <v>88</v>
      </c>
      <c r="D10787" s="5" t="s">
        <v>552</v>
      </c>
      <c r="E10787" s="5" t="s">
        <v>172</v>
      </c>
      <c r="F10787" s="6">
        <v>43964</v>
      </c>
      <c r="G10787" s="5" t="s">
        <v>148</v>
      </c>
      <c r="H10787" s="5" t="s">
        <v>311</v>
      </c>
      <c r="I10787">
        <v>43766</v>
      </c>
      <c r="J10787">
        <v>198</v>
      </c>
      <c r="K10787">
        <v>96</v>
      </c>
      <c r="L10787">
        <v>1</v>
      </c>
      <c r="M10787">
        <v>2160</v>
      </c>
      <c r="N10787">
        <v>2690.2</v>
      </c>
      <c r="O10787">
        <v>2690.2</v>
      </c>
      <c r="P10787">
        <v>96</v>
      </c>
      <c r="Q10787">
        <v>22.5</v>
      </c>
      <c r="R10787">
        <v>-530.20000000000005</v>
      </c>
      <c r="S10787">
        <v>2020</v>
      </c>
      <c r="T10787">
        <v>5</v>
      </c>
      <c r="U10787">
        <v>20</v>
      </c>
    </row>
    <row r="10788" spans="1:21" x14ac:dyDescent="0.3">
      <c r="A10788" s="5" t="s">
        <v>168</v>
      </c>
      <c r="B10788" s="5" t="s">
        <v>175</v>
      </c>
      <c r="C10788" s="5" t="s">
        <v>88</v>
      </c>
      <c r="D10788" s="5" t="s">
        <v>552</v>
      </c>
      <c r="E10788" s="5" t="s">
        <v>172</v>
      </c>
      <c r="F10788" s="6">
        <v>43964</v>
      </c>
      <c r="G10788" s="5" t="s">
        <v>148</v>
      </c>
      <c r="H10788" s="5" t="s">
        <v>197</v>
      </c>
      <c r="I10788">
        <v>43766</v>
      </c>
      <c r="J10788">
        <v>198</v>
      </c>
      <c r="K10788">
        <v>593.5</v>
      </c>
      <c r="L10788">
        <v>5</v>
      </c>
      <c r="M10788">
        <v>13353.75</v>
      </c>
      <c r="N10788">
        <v>13450.999</v>
      </c>
      <c r="O10788">
        <v>2690.2</v>
      </c>
      <c r="P10788">
        <v>118.7</v>
      </c>
      <c r="Q10788">
        <v>22.5</v>
      </c>
      <c r="R10788">
        <v>-97.248999999999995</v>
      </c>
      <c r="S10788">
        <v>2020</v>
      </c>
      <c r="T10788">
        <v>5</v>
      </c>
      <c r="U10788">
        <v>20</v>
      </c>
    </row>
    <row r="10789" spans="1:21" x14ac:dyDescent="0.3">
      <c r="A10789" s="5" t="s">
        <v>168</v>
      </c>
      <c r="B10789" s="5" t="s">
        <v>467</v>
      </c>
      <c r="C10789" s="5" t="s">
        <v>132</v>
      </c>
      <c r="D10789" s="5" t="s">
        <v>559</v>
      </c>
      <c r="E10789" s="5" t="s">
        <v>172</v>
      </c>
      <c r="F10789" s="6">
        <v>43964</v>
      </c>
      <c r="G10789" s="5" t="s">
        <v>148</v>
      </c>
      <c r="H10789" s="5" t="s">
        <v>230</v>
      </c>
      <c r="I10789">
        <v>43790</v>
      </c>
      <c r="J10789">
        <v>174</v>
      </c>
      <c r="K10789">
        <v>2200</v>
      </c>
      <c r="L10789">
        <v>20</v>
      </c>
      <c r="M10789">
        <v>49500</v>
      </c>
      <c r="N10789">
        <v>58188.756999999998</v>
      </c>
      <c r="O10789">
        <v>2909.4380000000001</v>
      </c>
      <c r="P10789">
        <v>110</v>
      </c>
      <c r="Q10789">
        <v>22.5</v>
      </c>
      <c r="R10789">
        <v>-8688.7569999999996</v>
      </c>
      <c r="S10789">
        <v>2020</v>
      </c>
      <c r="T10789">
        <v>5</v>
      </c>
      <c r="U10789">
        <v>20</v>
      </c>
    </row>
    <row r="10790" spans="1:21" x14ac:dyDescent="0.3">
      <c r="A10790" s="5" t="s">
        <v>168</v>
      </c>
      <c r="B10790" s="5" t="s">
        <v>467</v>
      </c>
      <c r="C10790" s="5" t="s">
        <v>132</v>
      </c>
      <c r="D10790" s="5" t="s">
        <v>559</v>
      </c>
      <c r="E10790" s="5" t="s">
        <v>172</v>
      </c>
      <c r="F10790" s="6">
        <v>43964</v>
      </c>
      <c r="G10790" s="5" t="s">
        <v>148</v>
      </c>
      <c r="H10790" s="5" t="s">
        <v>188</v>
      </c>
      <c r="I10790">
        <v>43790</v>
      </c>
      <c r="J10790">
        <v>174</v>
      </c>
      <c r="K10790">
        <v>524</v>
      </c>
      <c r="L10790">
        <v>5</v>
      </c>
      <c r="M10790">
        <v>12052</v>
      </c>
      <c r="N10790">
        <v>14547.189</v>
      </c>
      <c r="O10790">
        <v>2909.4380000000001</v>
      </c>
      <c r="P10790">
        <v>104.8</v>
      </c>
      <c r="Q10790">
        <v>23</v>
      </c>
      <c r="R10790">
        <v>-2495.1889999999999</v>
      </c>
      <c r="S10790">
        <v>2020</v>
      </c>
      <c r="T10790">
        <v>5</v>
      </c>
      <c r="U10790">
        <v>20</v>
      </c>
    </row>
    <row r="10791" spans="1:21" x14ac:dyDescent="0.3">
      <c r="A10791" s="5" t="s">
        <v>168</v>
      </c>
      <c r="B10791" s="5" t="s">
        <v>467</v>
      </c>
      <c r="C10791" s="5" t="s">
        <v>132</v>
      </c>
      <c r="D10791" s="5" t="s">
        <v>559</v>
      </c>
      <c r="E10791" s="5" t="s">
        <v>172</v>
      </c>
      <c r="F10791" s="6">
        <v>43964</v>
      </c>
      <c r="G10791" s="5" t="s">
        <v>148</v>
      </c>
      <c r="H10791" s="5" t="s">
        <v>203</v>
      </c>
      <c r="I10791">
        <v>43790</v>
      </c>
      <c r="J10791">
        <v>174</v>
      </c>
      <c r="K10791">
        <v>100</v>
      </c>
      <c r="L10791">
        <v>1</v>
      </c>
      <c r="M10791">
        <v>2300</v>
      </c>
      <c r="N10791">
        <v>2909.4380000000001</v>
      </c>
      <c r="O10791">
        <v>2909.4380000000001</v>
      </c>
      <c r="P10791">
        <v>100</v>
      </c>
      <c r="Q10791">
        <v>23</v>
      </c>
      <c r="R10791">
        <v>-609.43799999999999</v>
      </c>
      <c r="S10791">
        <v>2020</v>
      </c>
      <c r="T10791">
        <v>5</v>
      </c>
      <c r="U10791">
        <v>20</v>
      </c>
    </row>
    <row r="10792" spans="1:21" x14ac:dyDescent="0.3">
      <c r="A10792" s="5" t="s">
        <v>168</v>
      </c>
      <c r="B10792" s="5" t="s">
        <v>467</v>
      </c>
      <c r="C10792" s="5" t="s">
        <v>132</v>
      </c>
      <c r="D10792" s="5" t="s">
        <v>559</v>
      </c>
      <c r="E10792" s="5" t="s">
        <v>172</v>
      </c>
      <c r="F10792" s="6">
        <v>43964</v>
      </c>
      <c r="G10792" s="5" t="s">
        <v>148</v>
      </c>
      <c r="H10792" s="5" t="s">
        <v>226</v>
      </c>
      <c r="I10792">
        <v>43790</v>
      </c>
      <c r="J10792">
        <v>174</v>
      </c>
      <c r="K10792">
        <v>204</v>
      </c>
      <c r="L10792">
        <v>2</v>
      </c>
      <c r="M10792">
        <v>4692</v>
      </c>
      <c r="N10792">
        <v>5818.8760000000002</v>
      </c>
      <c r="O10792">
        <v>2909.4380000000001</v>
      </c>
      <c r="P10792">
        <v>102</v>
      </c>
      <c r="Q10792">
        <v>23</v>
      </c>
      <c r="R10792">
        <v>-1126.876</v>
      </c>
      <c r="S10792">
        <v>2020</v>
      </c>
      <c r="T10792">
        <v>5</v>
      </c>
      <c r="U10792">
        <v>20</v>
      </c>
    </row>
    <row r="10793" spans="1:21" x14ac:dyDescent="0.3">
      <c r="A10793" s="5" t="s">
        <v>168</v>
      </c>
      <c r="B10793" s="5" t="s">
        <v>467</v>
      </c>
      <c r="C10793" s="5" t="s">
        <v>132</v>
      </c>
      <c r="D10793" s="5" t="s">
        <v>559</v>
      </c>
      <c r="E10793" s="5" t="s">
        <v>172</v>
      </c>
      <c r="F10793" s="6">
        <v>43964</v>
      </c>
      <c r="G10793" s="5" t="s">
        <v>148</v>
      </c>
      <c r="H10793" s="5" t="s">
        <v>308</v>
      </c>
      <c r="I10793">
        <v>43790</v>
      </c>
      <c r="J10793">
        <v>174</v>
      </c>
      <c r="K10793">
        <v>106</v>
      </c>
      <c r="L10793">
        <v>1</v>
      </c>
      <c r="M10793">
        <v>2438</v>
      </c>
      <c r="N10793">
        <v>2909.4380000000001</v>
      </c>
      <c r="O10793">
        <v>2909.4380000000001</v>
      </c>
      <c r="P10793">
        <v>106</v>
      </c>
      <c r="Q10793">
        <v>23</v>
      </c>
      <c r="R10793">
        <v>-471.43799999999999</v>
      </c>
      <c r="S10793">
        <v>2020</v>
      </c>
      <c r="T10793">
        <v>5</v>
      </c>
      <c r="U10793">
        <v>20</v>
      </c>
    </row>
    <row r="10794" spans="1:21" x14ac:dyDescent="0.3">
      <c r="A10794" s="5" t="s">
        <v>168</v>
      </c>
      <c r="B10794" s="5" t="s">
        <v>467</v>
      </c>
      <c r="C10794" s="5" t="s">
        <v>132</v>
      </c>
      <c r="D10794" s="5" t="s">
        <v>559</v>
      </c>
      <c r="E10794" s="5" t="s">
        <v>172</v>
      </c>
      <c r="F10794" s="6">
        <v>43964</v>
      </c>
      <c r="G10794" s="5" t="s">
        <v>148</v>
      </c>
      <c r="H10794" s="5" t="s">
        <v>190</v>
      </c>
      <c r="I10794">
        <v>43790</v>
      </c>
      <c r="J10794">
        <v>174</v>
      </c>
      <c r="K10794">
        <v>402</v>
      </c>
      <c r="L10794">
        <v>4</v>
      </c>
      <c r="M10794">
        <v>9246</v>
      </c>
      <c r="N10794">
        <v>11637.751</v>
      </c>
      <c r="O10794">
        <v>2909.4380000000001</v>
      </c>
      <c r="P10794">
        <v>100.5</v>
      </c>
      <c r="Q10794">
        <v>23</v>
      </c>
      <c r="R10794">
        <v>-2391.7510000000002</v>
      </c>
      <c r="S10794">
        <v>2020</v>
      </c>
      <c r="T10794">
        <v>5</v>
      </c>
      <c r="U10794">
        <v>20</v>
      </c>
    </row>
    <row r="10795" spans="1:21" x14ac:dyDescent="0.3">
      <c r="A10795" s="5" t="s">
        <v>168</v>
      </c>
      <c r="B10795" s="5" t="s">
        <v>467</v>
      </c>
      <c r="C10795" s="5" t="s">
        <v>132</v>
      </c>
      <c r="D10795" s="5" t="s">
        <v>559</v>
      </c>
      <c r="E10795" s="5" t="s">
        <v>172</v>
      </c>
      <c r="F10795" s="6">
        <v>43964</v>
      </c>
      <c r="G10795" s="5" t="s">
        <v>148</v>
      </c>
      <c r="H10795" s="5" t="s">
        <v>202</v>
      </c>
      <c r="I10795">
        <v>43790</v>
      </c>
      <c r="J10795">
        <v>174</v>
      </c>
      <c r="K10795">
        <v>352</v>
      </c>
      <c r="L10795">
        <v>3</v>
      </c>
      <c r="M10795">
        <v>8096</v>
      </c>
      <c r="N10795">
        <v>8728.3140000000003</v>
      </c>
      <c r="O10795">
        <v>2909.4380000000001</v>
      </c>
      <c r="P10795">
        <v>117.33333333333333</v>
      </c>
      <c r="Q10795">
        <v>23</v>
      </c>
      <c r="R10795">
        <v>-632.31399999999996</v>
      </c>
      <c r="S10795">
        <v>2020</v>
      </c>
      <c r="T10795">
        <v>5</v>
      </c>
      <c r="U10795">
        <v>20</v>
      </c>
    </row>
    <row r="10796" spans="1:21" x14ac:dyDescent="0.3">
      <c r="A10796" s="5" t="s">
        <v>168</v>
      </c>
      <c r="B10796" s="5" t="s">
        <v>467</v>
      </c>
      <c r="C10796" s="5" t="s">
        <v>132</v>
      </c>
      <c r="D10796" s="5" t="s">
        <v>559</v>
      </c>
      <c r="E10796" s="5" t="s">
        <v>172</v>
      </c>
      <c r="F10796" s="6">
        <v>43964</v>
      </c>
      <c r="G10796" s="5" t="s">
        <v>148</v>
      </c>
      <c r="H10796" s="5" t="s">
        <v>191</v>
      </c>
      <c r="I10796">
        <v>43790</v>
      </c>
      <c r="J10796">
        <v>174</v>
      </c>
      <c r="K10796">
        <v>240</v>
      </c>
      <c r="L10796">
        <v>2</v>
      </c>
      <c r="M10796">
        <v>5520</v>
      </c>
      <c r="N10796">
        <v>5818.8760000000002</v>
      </c>
      <c r="O10796">
        <v>2909.4380000000001</v>
      </c>
      <c r="P10796">
        <v>120</v>
      </c>
      <c r="Q10796">
        <v>23</v>
      </c>
      <c r="R10796">
        <v>-298.87599999999998</v>
      </c>
      <c r="S10796">
        <v>2020</v>
      </c>
      <c r="T10796">
        <v>5</v>
      </c>
      <c r="U10796">
        <v>20</v>
      </c>
    </row>
    <row r="10797" spans="1:21" x14ac:dyDescent="0.3">
      <c r="A10797" s="5" t="s">
        <v>168</v>
      </c>
      <c r="B10797" s="5" t="s">
        <v>467</v>
      </c>
      <c r="C10797" s="5" t="s">
        <v>132</v>
      </c>
      <c r="D10797" s="5" t="s">
        <v>559</v>
      </c>
      <c r="E10797" s="5" t="s">
        <v>172</v>
      </c>
      <c r="F10797" s="6">
        <v>43964</v>
      </c>
      <c r="G10797" s="5" t="s">
        <v>148</v>
      </c>
      <c r="H10797" s="5" t="s">
        <v>190</v>
      </c>
      <c r="I10797">
        <v>43790</v>
      </c>
      <c r="J10797">
        <v>174</v>
      </c>
      <c r="K10797">
        <v>110</v>
      </c>
      <c r="L10797">
        <v>1</v>
      </c>
      <c r="M10797">
        <v>2530</v>
      </c>
      <c r="N10797">
        <v>2909.4380000000001</v>
      </c>
      <c r="O10797">
        <v>2909.4380000000001</v>
      </c>
      <c r="P10797">
        <v>110</v>
      </c>
      <c r="Q10797">
        <v>23</v>
      </c>
      <c r="R10797">
        <v>-379.43799999999999</v>
      </c>
      <c r="S10797">
        <v>2020</v>
      </c>
      <c r="T10797">
        <v>5</v>
      </c>
      <c r="U10797">
        <v>20</v>
      </c>
    </row>
    <row r="10798" spans="1:21" x14ac:dyDescent="0.3">
      <c r="A10798" s="5" t="s">
        <v>168</v>
      </c>
      <c r="B10798" s="5" t="s">
        <v>467</v>
      </c>
      <c r="C10798" s="5" t="s">
        <v>132</v>
      </c>
      <c r="D10798" s="5" t="s">
        <v>559</v>
      </c>
      <c r="E10798" s="5" t="s">
        <v>172</v>
      </c>
      <c r="F10798" s="6">
        <v>43964</v>
      </c>
      <c r="G10798" s="5" t="s">
        <v>148</v>
      </c>
      <c r="H10798" s="5" t="s">
        <v>498</v>
      </c>
      <c r="I10798">
        <v>43790</v>
      </c>
      <c r="J10798">
        <v>174</v>
      </c>
      <c r="K10798">
        <v>230</v>
      </c>
      <c r="L10798">
        <v>2</v>
      </c>
      <c r="M10798">
        <v>5290</v>
      </c>
      <c r="N10798">
        <v>5818.8760000000002</v>
      </c>
      <c r="O10798">
        <v>2909.4380000000001</v>
      </c>
      <c r="P10798">
        <v>115</v>
      </c>
      <c r="Q10798">
        <v>23</v>
      </c>
      <c r="R10798">
        <v>-528.87599999999998</v>
      </c>
      <c r="S10798">
        <v>2020</v>
      </c>
      <c r="T10798">
        <v>5</v>
      </c>
      <c r="U10798">
        <v>20</v>
      </c>
    </row>
    <row r="10799" spans="1:21" x14ac:dyDescent="0.3">
      <c r="A10799" s="5" t="s">
        <v>168</v>
      </c>
      <c r="B10799" s="5" t="s">
        <v>467</v>
      </c>
      <c r="C10799" s="5" t="s">
        <v>132</v>
      </c>
      <c r="D10799" s="5" t="s">
        <v>559</v>
      </c>
      <c r="E10799" s="5" t="s">
        <v>172</v>
      </c>
      <c r="F10799" s="6">
        <v>43964</v>
      </c>
      <c r="G10799" s="5" t="s">
        <v>148</v>
      </c>
      <c r="H10799" s="5" t="s">
        <v>204</v>
      </c>
      <c r="I10799">
        <v>43790</v>
      </c>
      <c r="J10799">
        <v>174</v>
      </c>
      <c r="K10799">
        <v>306</v>
      </c>
      <c r="L10799">
        <v>3</v>
      </c>
      <c r="M10799">
        <v>7038</v>
      </c>
      <c r="N10799">
        <v>8728.3140000000003</v>
      </c>
      <c r="O10799">
        <v>2909.4380000000001</v>
      </c>
      <c r="P10799">
        <v>102</v>
      </c>
      <c r="Q10799">
        <v>23</v>
      </c>
      <c r="R10799">
        <v>-1690.3140000000001</v>
      </c>
      <c r="S10799">
        <v>2020</v>
      </c>
      <c r="T10799">
        <v>5</v>
      </c>
      <c r="U10799">
        <v>20</v>
      </c>
    </row>
    <row r="10800" spans="1:21" x14ac:dyDescent="0.3">
      <c r="A10800" s="5" t="s">
        <v>168</v>
      </c>
      <c r="B10800" s="5" t="s">
        <v>467</v>
      </c>
      <c r="C10800" s="5" t="s">
        <v>132</v>
      </c>
      <c r="D10800" s="5" t="s">
        <v>559</v>
      </c>
      <c r="E10800" s="5" t="s">
        <v>172</v>
      </c>
      <c r="F10800" s="6">
        <v>43964</v>
      </c>
      <c r="G10800" s="5" t="s">
        <v>148</v>
      </c>
      <c r="H10800" s="5" t="s">
        <v>190</v>
      </c>
      <c r="I10800">
        <v>43790</v>
      </c>
      <c r="J10800">
        <v>174</v>
      </c>
      <c r="K10800">
        <v>104</v>
      </c>
      <c r="L10800">
        <v>1</v>
      </c>
      <c r="M10800">
        <v>2392</v>
      </c>
      <c r="N10800">
        <v>2909.4380000000001</v>
      </c>
      <c r="O10800">
        <v>2909.4380000000001</v>
      </c>
      <c r="P10800">
        <v>104</v>
      </c>
      <c r="Q10800">
        <v>23</v>
      </c>
      <c r="R10800">
        <v>-517.43799999999999</v>
      </c>
      <c r="S10800">
        <v>2020</v>
      </c>
      <c r="T10800">
        <v>5</v>
      </c>
      <c r="U10800">
        <v>20</v>
      </c>
    </row>
    <row r="10801" spans="1:21" x14ac:dyDescent="0.3">
      <c r="A10801" s="5" t="s">
        <v>168</v>
      </c>
      <c r="B10801" s="5" t="s">
        <v>467</v>
      </c>
      <c r="C10801" s="5" t="s">
        <v>132</v>
      </c>
      <c r="D10801" s="5" t="s">
        <v>559</v>
      </c>
      <c r="E10801" s="5" t="s">
        <v>172</v>
      </c>
      <c r="F10801" s="6">
        <v>43964</v>
      </c>
      <c r="G10801" s="5" t="s">
        <v>148</v>
      </c>
      <c r="H10801" s="5" t="s">
        <v>205</v>
      </c>
      <c r="I10801">
        <v>43790</v>
      </c>
      <c r="J10801">
        <v>174</v>
      </c>
      <c r="K10801">
        <v>308</v>
      </c>
      <c r="L10801">
        <v>3</v>
      </c>
      <c r="M10801">
        <v>7084</v>
      </c>
      <c r="N10801">
        <v>8728.3140000000003</v>
      </c>
      <c r="O10801">
        <v>2909.4380000000001</v>
      </c>
      <c r="P10801">
        <v>102.66666666666667</v>
      </c>
      <c r="Q10801">
        <v>23</v>
      </c>
      <c r="R10801">
        <v>-1644.3140000000001</v>
      </c>
      <c r="S10801">
        <v>2020</v>
      </c>
      <c r="T10801">
        <v>5</v>
      </c>
      <c r="U10801">
        <v>20</v>
      </c>
    </row>
    <row r="10802" spans="1:21" x14ac:dyDescent="0.3">
      <c r="A10802" s="5" t="s">
        <v>168</v>
      </c>
      <c r="B10802" s="5" t="s">
        <v>467</v>
      </c>
      <c r="C10802" s="5" t="s">
        <v>132</v>
      </c>
      <c r="D10802" s="5" t="s">
        <v>559</v>
      </c>
      <c r="E10802" s="5" t="s">
        <v>172</v>
      </c>
      <c r="F10802" s="6">
        <v>43964</v>
      </c>
      <c r="G10802" s="5" t="s">
        <v>148</v>
      </c>
      <c r="H10802" s="5" t="s">
        <v>190</v>
      </c>
      <c r="I10802">
        <v>43790</v>
      </c>
      <c r="J10802">
        <v>174</v>
      </c>
      <c r="K10802">
        <v>105</v>
      </c>
      <c r="L10802">
        <v>1</v>
      </c>
      <c r="M10802">
        <v>2415</v>
      </c>
      <c r="N10802">
        <v>2909.4380000000001</v>
      </c>
      <c r="O10802">
        <v>2909.4380000000001</v>
      </c>
      <c r="P10802">
        <v>105</v>
      </c>
      <c r="Q10802">
        <v>23</v>
      </c>
      <c r="R10802">
        <v>-494.43799999999999</v>
      </c>
      <c r="S10802">
        <v>2020</v>
      </c>
      <c r="T10802">
        <v>5</v>
      </c>
      <c r="U10802">
        <v>20</v>
      </c>
    </row>
    <row r="10803" spans="1:21" x14ac:dyDescent="0.3">
      <c r="A10803" s="5" t="s">
        <v>168</v>
      </c>
      <c r="B10803" s="5" t="s">
        <v>467</v>
      </c>
      <c r="C10803" s="5" t="s">
        <v>132</v>
      </c>
      <c r="D10803" s="5" t="s">
        <v>559</v>
      </c>
      <c r="E10803" s="5" t="s">
        <v>172</v>
      </c>
      <c r="F10803" s="6">
        <v>43964</v>
      </c>
      <c r="G10803" s="5" t="s">
        <v>148</v>
      </c>
      <c r="H10803" s="5" t="s">
        <v>333</v>
      </c>
      <c r="I10803">
        <v>43790</v>
      </c>
      <c r="J10803">
        <v>174</v>
      </c>
      <c r="K10803">
        <v>336</v>
      </c>
      <c r="L10803">
        <v>3</v>
      </c>
      <c r="M10803">
        <v>7728</v>
      </c>
      <c r="N10803">
        <v>8728.3140000000003</v>
      </c>
      <c r="O10803">
        <v>2909.4380000000001</v>
      </c>
      <c r="P10803">
        <v>112</v>
      </c>
      <c r="Q10803">
        <v>23</v>
      </c>
      <c r="R10803">
        <v>-1000.314</v>
      </c>
      <c r="S10803">
        <v>2020</v>
      </c>
      <c r="T10803">
        <v>5</v>
      </c>
      <c r="U10803">
        <v>20</v>
      </c>
    </row>
    <row r="10804" spans="1:21" x14ac:dyDescent="0.3">
      <c r="A10804" s="5" t="s">
        <v>168</v>
      </c>
      <c r="B10804" s="5" t="s">
        <v>467</v>
      </c>
      <c r="C10804" s="5" t="s">
        <v>132</v>
      </c>
      <c r="D10804" s="5" t="s">
        <v>559</v>
      </c>
      <c r="E10804" s="5" t="s">
        <v>172</v>
      </c>
      <c r="F10804" s="6">
        <v>43964</v>
      </c>
      <c r="G10804" s="5" t="s">
        <v>148</v>
      </c>
      <c r="H10804" s="5" t="s">
        <v>190</v>
      </c>
      <c r="I10804">
        <v>43790</v>
      </c>
      <c r="J10804">
        <v>174</v>
      </c>
      <c r="K10804">
        <v>100</v>
      </c>
      <c r="L10804">
        <v>1</v>
      </c>
      <c r="M10804">
        <v>2300</v>
      </c>
      <c r="N10804">
        <v>2909.4380000000001</v>
      </c>
      <c r="O10804">
        <v>2909.4380000000001</v>
      </c>
      <c r="P10804">
        <v>100</v>
      </c>
      <c r="Q10804">
        <v>23</v>
      </c>
      <c r="R10804">
        <v>-609.43799999999999</v>
      </c>
      <c r="S10804">
        <v>2020</v>
      </c>
      <c r="T10804">
        <v>5</v>
      </c>
      <c r="U10804">
        <v>20</v>
      </c>
    </row>
    <row r="10805" spans="1:21" x14ac:dyDescent="0.3">
      <c r="A10805" s="5" t="s">
        <v>168</v>
      </c>
      <c r="B10805" s="5" t="s">
        <v>467</v>
      </c>
      <c r="C10805" s="5" t="s">
        <v>132</v>
      </c>
      <c r="D10805" s="5" t="s">
        <v>559</v>
      </c>
      <c r="E10805" s="5" t="s">
        <v>172</v>
      </c>
      <c r="F10805" s="6">
        <v>43964</v>
      </c>
      <c r="G10805" s="5" t="s">
        <v>148</v>
      </c>
      <c r="H10805" s="5" t="s">
        <v>216</v>
      </c>
      <c r="I10805">
        <v>43790</v>
      </c>
      <c r="J10805">
        <v>174</v>
      </c>
      <c r="K10805">
        <v>204</v>
      </c>
      <c r="L10805">
        <v>2</v>
      </c>
      <c r="M10805">
        <v>4692</v>
      </c>
      <c r="N10805">
        <v>5818.8760000000002</v>
      </c>
      <c r="O10805">
        <v>2909.4380000000001</v>
      </c>
      <c r="P10805">
        <v>102</v>
      </c>
      <c r="Q10805">
        <v>23</v>
      </c>
      <c r="R10805">
        <v>-1126.876</v>
      </c>
      <c r="S10805">
        <v>2020</v>
      </c>
      <c r="T10805">
        <v>5</v>
      </c>
      <c r="U10805">
        <v>20</v>
      </c>
    </row>
    <row r="10806" spans="1:21" x14ac:dyDescent="0.3">
      <c r="A10806" s="5" t="s">
        <v>168</v>
      </c>
      <c r="B10806" s="5" t="s">
        <v>467</v>
      </c>
      <c r="C10806" s="5" t="s">
        <v>132</v>
      </c>
      <c r="D10806" s="5" t="s">
        <v>559</v>
      </c>
      <c r="E10806" s="5" t="s">
        <v>172</v>
      </c>
      <c r="F10806" s="6">
        <v>43964</v>
      </c>
      <c r="G10806" s="5" t="s">
        <v>148</v>
      </c>
      <c r="H10806" s="5" t="s">
        <v>222</v>
      </c>
      <c r="I10806">
        <v>43790</v>
      </c>
      <c r="J10806">
        <v>174</v>
      </c>
      <c r="K10806">
        <v>115</v>
      </c>
      <c r="L10806">
        <v>1</v>
      </c>
      <c r="M10806">
        <v>2645</v>
      </c>
      <c r="N10806">
        <v>2909.4380000000001</v>
      </c>
      <c r="O10806">
        <v>2909.4380000000001</v>
      </c>
      <c r="P10806">
        <v>115</v>
      </c>
      <c r="Q10806">
        <v>23</v>
      </c>
      <c r="R10806">
        <v>-264.43799999999999</v>
      </c>
      <c r="S10806">
        <v>2020</v>
      </c>
      <c r="T10806">
        <v>5</v>
      </c>
      <c r="U10806">
        <v>20</v>
      </c>
    </row>
    <row r="10807" spans="1:21" x14ac:dyDescent="0.3">
      <c r="A10807" s="5" t="s">
        <v>168</v>
      </c>
      <c r="B10807" s="5" t="s">
        <v>467</v>
      </c>
      <c r="C10807" s="5" t="s">
        <v>132</v>
      </c>
      <c r="D10807" s="5" t="s">
        <v>559</v>
      </c>
      <c r="E10807" s="5" t="s">
        <v>172</v>
      </c>
      <c r="F10807" s="6">
        <v>43964</v>
      </c>
      <c r="G10807" s="5" t="s">
        <v>148</v>
      </c>
      <c r="H10807" s="5" t="s">
        <v>190</v>
      </c>
      <c r="I10807">
        <v>43790</v>
      </c>
      <c r="J10807">
        <v>174</v>
      </c>
      <c r="K10807">
        <v>120</v>
      </c>
      <c r="L10807">
        <v>1</v>
      </c>
      <c r="M10807">
        <v>1500</v>
      </c>
      <c r="N10807">
        <v>2909.4380000000001</v>
      </c>
      <c r="O10807">
        <v>2909.4380000000001</v>
      </c>
      <c r="P10807">
        <v>120</v>
      </c>
      <c r="Q10807">
        <v>12.5</v>
      </c>
      <c r="R10807">
        <v>-1409.4380000000001</v>
      </c>
      <c r="S10807">
        <v>2020</v>
      </c>
      <c r="T10807">
        <v>5</v>
      </c>
      <c r="U10807">
        <v>20</v>
      </c>
    </row>
    <row r="10808" spans="1:21" x14ac:dyDescent="0.3">
      <c r="A10808" s="5" t="s">
        <v>168</v>
      </c>
      <c r="B10808" s="5" t="s">
        <v>467</v>
      </c>
      <c r="C10808" s="5" t="s">
        <v>132</v>
      </c>
      <c r="D10808" s="5" t="s">
        <v>559</v>
      </c>
      <c r="E10808" s="5" t="s">
        <v>172</v>
      </c>
      <c r="F10808" s="6">
        <v>43964</v>
      </c>
      <c r="G10808" s="5" t="s">
        <v>148</v>
      </c>
      <c r="H10808" s="5" t="s">
        <v>217</v>
      </c>
      <c r="I10808">
        <v>43790</v>
      </c>
      <c r="J10808">
        <v>174</v>
      </c>
      <c r="K10808">
        <v>1280</v>
      </c>
      <c r="L10808">
        <v>12</v>
      </c>
      <c r="M10808">
        <v>29440</v>
      </c>
      <c r="N10808">
        <v>34913.254000000001</v>
      </c>
      <c r="O10808">
        <v>2909.4380000000001</v>
      </c>
      <c r="P10808">
        <v>106.66666666666667</v>
      </c>
      <c r="Q10808">
        <v>23</v>
      </c>
      <c r="R10808">
        <v>-5473.2539999999999</v>
      </c>
      <c r="S10808">
        <v>2020</v>
      </c>
      <c r="T10808">
        <v>5</v>
      </c>
      <c r="U10808">
        <v>20</v>
      </c>
    </row>
    <row r="10809" spans="1:21" x14ac:dyDescent="0.3">
      <c r="A10809" s="5" t="s">
        <v>168</v>
      </c>
      <c r="B10809" s="5" t="s">
        <v>467</v>
      </c>
      <c r="C10809" s="5" t="s">
        <v>132</v>
      </c>
      <c r="D10809" s="5" t="s">
        <v>559</v>
      </c>
      <c r="E10809" s="5" t="s">
        <v>172</v>
      </c>
      <c r="F10809" s="6">
        <v>43964</v>
      </c>
      <c r="G10809" s="5" t="s">
        <v>148</v>
      </c>
      <c r="H10809" s="5" t="s">
        <v>181</v>
      </c>
      <c r="I10809">
        <v>43790</v>
      </c>
      <c r="J10809">
        <v>174</v>
      </c>
      <c r="K10809">
        <v>100</v>
      </c>
      <c r="L10809">
        <v>1</v>
      </c>
      <c r="M10809">
        <v>2300</v>
      </c>
      <c r="N10809">
        <v>2909.4380000000001</v>
      </c>
      <c r="O10809">
        <v>2909.4380000000001</v>
      </c>
      <c r="P10809">
        <v>100</v>
      </c>
      <c r="Q10809">
        <v>23</v>
      </c>
      <c r="R10809">
        <v>-609.43799999999999</v>
      </c>
      <c r="S10809">
        <v>2020</v>
      </c>
      <c r="T10809">
        <v>5</v>
      </c>
      <c r="U10809">
        <v>20</v>
      </c>
    </row>
    <row r="10810" spans="1:21" x14ac:dyDescent="0.3">
      <c r="A10810" s="5" t="s">
        <v>168</v>
      </c>
      <c r="B10810" s="5" t="s">
        <v>467</v>
      </c>
      <c r="C10810" s="5" t="s">
        <v>132</v>
      </c>
      <c r="D10810" s="5" t="s">
        <v>559</v>
      </c>
      <c r="E10810" s="5" t="s">
        <v>172</v>
      </c>
      <c r="F10810" s="6">
        <v>43964</v>
      </c>
      <c r="G10810" s="5" t="s">
        <v>148</v>
      </c>
      <c r="H10810" s="5" t="s">
        <v>183</v>
      </c>
      <c r="I10810">
        <v>43790</v>
      </c>
      <c r="J10810">
        <v>174</v>
      </c>
      <c r="K10810">
        <v>360</v>
      </c>
      <c r="L10810">
        <v>3</v>
      </c>
      <c r="M10810">
        <v>8280</v>
      </c>
      <c r="N10810">
        <v>8728.3140000000003</v>
      </c>
      <c r="O10810">
        <v>2909.4380000000001</v>
      </c>
      <c r="P10810">
        <v>120</v>
      </c>
      <c r="Q10810">
        <v>23</v>
      </c>
      <c r="R10810">
        <v>-448.31400000000002</v>
      </c>
      <c r="S10810">
        <v>2020</v>
      </c>
      <c r="T10810">
        <v>5</v>
      </c>
      <c r="U10810">
        <v>20</v>
      </c>
    </row>
    <row r="10811" spans="1:21" x14ac:dyDescent="0.3">
      <c r="A10811" s="5" t="s">
        <v>168</v>
      </c>
      <c r="B10811" s="5" t="s">
        <v>467</v>
      </c>
      <c r="C10811" s="5" t="s">
        <v>132</v>
      </c>
      <c r="D10811" s="5" t="s">
        <v>559</v>
      </c>
      <c r="E10811" s="5" t="s">
        <v>172</v>
      </c>
      <c r="F10811" s="6">
        <v>43964</v>
      </c>
      <c r="G10811" s="5" t="s">
        <v>148</v>
      </c>
      <c r="H10811" s="5" t="s">
        <v>182</v>
      </c>
      <c r="I10811">
        <v>43790</v>
      </c>
      <c r="J10811">
        <v>174</v>
      </c>
      <c r="K10811">
        <v>97</v>
      </c>
      <c r="L10811">
        <v>1</v>
      </c>
      <c r="M10811">
        <v>2231</v>
      </c>
      <c r="N10811">
        <v>2909.4380000000001</v>
      </c>
      <c r="O10811">
        <v>2909.4380000000001</v>
      </c>
      <c r="P10811">
        <v>97</v>
      </c>
      <c r="Q10811">
        <v>23</v>
      </c>
      <c r="R10811">
        <v>-678.43799999999999</v>
      </c>
      <c r="S10811">
        <v>2020</v>
      </c>
      <c r="T10811">
        <v>5</v>
      </c>
      <c r="U10811">
        <v>20</v>
      </c>
    </row>
    <row r="10812" spans="1:21" x14ac:dyDescent="0.3">
      <c r="A10812" s="5" t="s">
        <v>168</v>
      </c>
      <c r="B10812" s="5" t="s">
        <v>467</v>
      </c>
      <c r="C10812" s="5" t="s">
        <v>132</v>
      </c>
      <c r="D10812" s="5" t="s">
        <v>559</v>
      </c>
      <c r="E10812" s="5" t="s">
        <v>172</v>
      </c>
      <c r="F10812" s="6">
        <v>43964</v>
      </c>
      <c r="G10812" s="5" t="s">
        <v>148</v>
      </c>
      <c r="H10812" s="5" t="s">
        <v>231</v>
      </c>
      <c r="I10812">
        <v>43790</v>
      </c>
      <c r="J10812">
        <v>174</v>
      </c>
      <c r="K10812">
        <v>113</v>
      </c>
      <c r="L10812">
        <v>1</v>
      </c>
      <c r="M10812">
        <v>2599</v>
      </c>
      <c r="N10812">
        <v>2909.4380000000001</v>
      </c>
      <c r="O10812">
        <v>2909.4380000000001</v>
      </c>
      <c r="P10812">
        <v>113</v>
      </c>
      <c r="Q10812">
        <v>23</v>
      </c>
      <c r="R10812">
        <v>-310.43799999999999</v>
      </c>
      <c r="S10812">
        <v>2020</v>
      </c>
      <c r="T10812">
        <v>5</v>
      </c>
      <c r="U10812">
        <v>20</v>
      </c>
    </row>
    <row r="10813" spans="1:21" x14ac:dyDescent="0.3">
      <c r="A10813" s="5" t="s">
        <v>168</v>
      </c>
      <c r="B10813" s="5" t="s">
        <v>467</v>
      </c>
      <c r="C10813" s="5" t="s">
        <v>132</v>
      </c>
      <c r="D10813" s="5" t="s">
        <v>559</v>
      </c>
      <c r="E10813" s="5" t="s">
        <v>172</v>
      </c>
      <c r="F10813" s="6">
        <v>43964</v>
      </c>
      <c r="G10813" s="5" t="s">
        <v>148</v>
      </c>
      <c r="H10813" s="5" t="s">
        <v>321</v>
      </c>
      <c r="I10813">
        <v>43790</v>
      </c>
      <c r="J10813">
        <v>174</v>
      </c>
      <c r="K10813">
        <v>122</v>
      </c>
      <c r="L10813">
        <v>1</v>
      </c>
      <c r="M10813">
        <v>2806</v>
      </c>
      <c r="N10813">
        <v>2909.4380000000001</v>
      </c>
      <c r="O10813">
        <v>2909.4380000000001</v>
      </c>
      <c r="P10813">
        <v>122</v>
      </c>
      <c r="Q10813">
        <v>23</v>
      </c>
      <c r="R10813">
        <v>-103.438</v>
      </c>
      <c r="S10813">
        <v>2020</v>
      </c>
      <c r="T10813">
        <v>5</v>
      </c>
      <c r="U10813">
        <v>20</v>
      </c>
    </row>
    <row r="10814" spans="1:21" x14ac:dyDescent="0.3">
      <c r="A10814" s="5" t="s">
        <v>168</v>
      </c>
      <c r="B10814" s="5" t="s">
        <v>467</v>
      </c>
      <c r="C10814" s="5" t="s">
        <v>132</v>
      </c>
      <c r="D10814" s="5" t="s">
        <v>559</v>
      </c>
      <c r="E10814" s="5" t="s">
        <v>172</v>
      </c>
      <c r="F10814" s="6">
        <v>43964</v>
      </c>
      <c r="G10814" s="5" t="s">
        <v>148</v>
      </c>
      <c r="H10814" s="5" t="s">
        <v>185</v>
      </c>
      <c r="I10814">
        <v>43790</v>
      </c>
      <c r="J10814">
        <v>174</v>
      </c>
      <c r="K10814">
        <v>310</v>
      </c>
      <c r="L10814">
        <v>3</v>
      </c>
      <c r="M10814">
        <v>7130</v>
      </c>
      <c r="N10814">
        <v>8728.3140000000003</v>
      </c>
      <c r="O10814">
        <v>2909.4380000000001</v>
      </c>
      <c r="P10814">
        <v>103.33333333333333</v>
      </c>
      <c r="Q10814">
        <v>23</v>
      </c>
      <c r="R10814">
        <v>-1598.3140000000001</v>
      </c>
      <c r="S10814">
        <v>2020</v>
      </c>
      <c r="T10814">
        <v>5</v>
      </c>
      <c r="U10814">
        <v>20</v>
      </c>
    </row>
    <row r="10815" spans="1:21" x14ac:dyDescent="0.3">
      <c r="A10815" s="5" t="s">
        <v>168</v>
      </c>
      <c r="B10815" s="5" t="s">
        <v>467</v>
      </c>
      <c r="C10815" s="5" t="s">
        <v>132</v>
      </c>
      <c r="D10815" s="5" t="s">
        <v>559</v>
      </c>
      <c r="E10815" s="5" t="s">
        <v>172</v>
      </c>
      <c r="F10815" s="6">
        <v>43964</v>
      </c>
      <c r="G10815" s="5" t="s">
        <v>148</v>
      </c>
      <c r="H10815" s="5" t="s">
        <v>187</v>
      </c>
      <c r="I10815">
        <v>43790</v>
      </c>
      <c r="J10815">
        <v>174</v>
      </c>
      <c r="K10815">
        <v>338</v>
      </c>
      <c r="L10815">
        <v>3</v>
      </c>
      <c r="M10815">
        <v>7774</v>
      </c>
      <c r="N10815">
        <v>8728.3140000000003</v>
      </c>
      <c r="O10815">
        <v>2909.4380000000001</v>
      </c>
      <c r="P10815">
        <v>112.66666666666667</v>
      </c>
      <c r="Q10815">
        <v>23</v>
      </c>
      <c r="R10815">
        <v>-954.31399999999996</v>
      </c>
      <c r="S10815">
        <v>2020</v>
      </c>
      <c r="T10815">
        <v>5</v>
      </c>
      <c r="U10815">
        <v>20</v>
      </c>
    </row>
    <row r="10816" spans="1:21" x14ac:dyDescent="0.3">
      <c r="A10816" s="5" t="s">
        <v>168</v>
      </c>
      <c r="B10816" s="5" t="s">
        <v>467</v>
      </c>
      <c r="C10816" s="5" t="s">
        <v>133</v>
      </c>
      <c r="D10816" s="5" t="s">
        <v>560</v>
      </c>
      <c r="E10816" s="5" t="s">
        <v>172</v>
      </c>
      <c r="F10816" s="6">
        <v>43964</v>
      </c>
      <c r="G10816" s="5" t="s">
        <v>148</v>
      </c>
      <c r="H10816" s="5" t="s">
        <v>466</v>
      </c>
      <c r="I10816">
        <v>43787</v>
      </c>
      <c r="J10816">
        <v>177</v>
      </c>
      <c r="K10816">
        <v>12579</v>
      </c>
      <c r="L10816">
        <v>108</v>
      </c>
      <c r="M10816">
        <v>276738</v>
      </c>
      <c r="N10816">
        <v>453058.53600000002</v>
      </c>
      <c r="O10816">
        <v>4194.9859999999999</v>
      </c>
      <c r="P10816">
        <v>116.47222222222223</v>
      </c>
      <c r="Q10816">
        <v>22</v>
      </c>
      <c r="R10816">
        <v>-176320.53599999999</v>
      </c>
      <c r="S10816">
        <v>2020</v>
      </c>
      <c r="T10816">
        <v>5</v>
      </c>
      <c r="U10816">
        <v>20</v>
      </c>
    </row>
    <row r="10817" spans="1:21" x14ac:dyDescent="0.3">
      <c r="A10817" s="5" t="s">
        <v>168</v>
      </c>
      <c r="B10817" s="5" t="s">
        <v>467</v>
      </c>
      <c r="C10817" s="5" t="s">
        <v>133</v>
      </c>
      <c r="D10817" s="5" t="s">
        <v>560</v>
      </c>
      <c r="E10817" s="5" t="s">
        <v>172</v>
      </c>
      <c r="F10817" s="6">
        <v>43964</v>
      </c>
      <c r="G10817" s="5" t="s">
        <v>148</v>
      </c>
      <c r="H10817" s="5" t="s">
        <v>220</v>
      </c>
      <c r="I10817">
        <v>43787</v>
      </c>
      <c r="J10817">
        <v>177</v>
      </c>
      <c r="K10817">
        <v>196</v>
      </c>
      <c r="L10817">
        <v>2</v>
      </c>
      <c r="M10817">
        <v>4508</v>
      </c>
      <c r="N10817">
        <v>8389.973</v>
      </c>
      <c r="O10817">
        <v>4194.9859999999999</v>
      </c>
      <c r="P10817">
        <v>98</v>
      </c>
      <c r="Q10817">
        <v>23</v>
      </c>
      <c r="R10817">
        <v>-3881.973</v>
      </c>
      <c r="S10817">
        <v>2020</v>
      </c>
      <c r="T10817">
        <v>5</v>
      </c>
      <c r="U10817">
        <v>20</v>
      </c>
    </row>
    <row r="10818" spans="1:21" x14ac:dyDescent="0.3">
      <c r="A10818" s="5" t="s">
        <v>168</v>
      </c>
      <c r="B10818" s="5" t="s">
        <v>467</v>
      </c>
      <c r="C10818" s="5" t="s">
        <v>133</v>
      </c>
      <c r="D10818" s="5" t="s">
        <v>560</v>
      </c>
      <c r="E10818" s="5" t="s">
        <v>172</v>
      </c>
      <c r="F10818" s="6">
        <v>43964</v>
      </c>
      <c r="G10818" s="5" t="s">
        <v>148</v>
      </c>
      <c r="H10818" s="5" t="s">
        <v>221</v>
      </c>
      <c r="I10818">
        <v>43787</v>
      </c>
      <c r="J10818">
        <v>177</v>
      </c>
      <c r="K10818">
        <v>210</v>
      </c>
      <c r="L10818">
        <v>2</v>
      </c>
      <c r="M10818">
        <v>4830</v>
      </c>
      <c r="N10818">
        <v>8389.973</v>
      </c>
      <c r="O10818">
        <v>4194.9859999999999</v>
      </c>
      <c r="P10818">
        <v>105</v>
      </c>
      <c r="Q10818">
        <v>23</v>
      </c>
      <c r="R10818">
        <v>-3559.973</v>
      </c>
      <c r="S10818">
        <v>2020</v>
      </c>
      <c r="T10818">
        <v>5</v>
      </c>
      <c r="U10818">
        <v>20</v>
      </c>
    </row>
    <row r="10819" spans="1:21" x14ac:dyDescent="0.3">
      <c r="A10819" s="5" t="s">
        <v>168</v>
      </c>
      <c r="B10819" s="5" t="s">
        <v>467</v>
      </c>
      <c r="C10819" s="5" t="s">
        <v>133</v>
      </c>
      <c r="D10819" s="5" t="s">
        <v>560</v>
      </c>
      <c r="E10819" s="5" t="s">
        <v>172</v>
      </c>
      <c r="F10819" s="6">
        <v>43964</v>
      </c>
      <c r="G10819" s="5" t="s">
        <v>148</v>
      </c>
      <c r="H10819" s="5" t="s">
        <v>184</v>
      </c>
      <c r="I10819">
        <v>43787</v>
      </c>
      <c r="J10819">
        <v>177</v>
      </c>
      <c r="K10819">
        <v>1680</v>
      </c>
      <c r="L10819">
        <v>15</v>
      </c>
      <c r="M10819">
        <v>37800</v>
      </c>
      <c r="N10819">
        <v>62924.796999999999</v>
      </c>
      <c r="O10819">
        <v>4194.9859999999999</v>
      </c>
      <c r="P10819">
        <v>112</v>
      </c>
      <c r="Q10819">
        <v>22.5</v>
      </c>
      <c r="R10819">
        <v>-25124.796999999999</v>
      </c>
      <c r="S10819">
        <v>2020</v>
      </c>
      <c r="T10819">
        <v>5</v>
      </c>
      <c r="U10819">
        <v>20</v>
      </c>
    </row>
    <row r="10820" spans="1:21" x14ac:dyDescent="0.3">
      <c r="A10820" s="5" t="s">
        <v>168</v>
      </c>
      <c r="B10820" s="5" t="s">
        <v>175</v>
      </c>
      <c r="C10820" s="5" t="s">
        <v>88</v>
      </c>
      <c r="D10820" s="5" t="s">
        <v>552</v>
      </c>
      <c r="E10820" s="5" t="s">
        <v>172</v>
      </c>
      <c r="F10820" s="6">
        <v>43965</v>
      </c>
      <c r="G10820" s="5" t="s">
        <v>148</v>
      </c>
      <c r="H10820" s="5" t="s">
        <v>371</v>
      </c>
      <c r="I10820">
        <v>43766</v>
      </c>
      <c r="J10820">
        <v>199</v>
      </c>
      <c r="K10820">
        <v>1420</v>
      </c>
      <c r="L10820">
        <v>10</v>
      </c>
      <c r="M10820">
        <v>31240</v>
      </c>
      <c r="N10820">
        <v>26901.998</v>
      </c>
      <c r="O10820">
        <v>2690.2</v>
      </c>
      <c r="P10820">
        <v>142</v>
      </c>
      <c r="Q10820">
        <v>22</v>
      </c>
      <c r="R10820">
        <v>4338.0020000000004</v>
      </c>
      <c r="S10820">
        <v>2020</v>
      </c>
      <c r="T10820">
        <v>5</v>
      </c>
      <c r="U10820">
        <v>20</v>
      </c>
    </row>
    <row r="10821" spans="1:21" x14ac:dyDescent="0.3">
      <c r="A10821" s="5" t="s">
        <v>168</v>
      </c>
      <c r="B10821" s="5" t="s">
        <v>467</v>
      </c>
      <c r="C10821" s="5" t="s">
        <v>132</v>
      </c>
      <c r="D10821" s="5" t="s">
        <v>559</v>
      </c>
      <c r="E10821" s="5" t="s">
        <v>227</v>
      </c>
      <c r="F10821" s="6">
        <v>43965</v>
      </c>
      <c r="G10821" s="5" t="s">
        <v>148</v>
      </c>
      <c r="H10821" s="5" t="s">
        <v>226</v>
      </c>
      <c r="I10821">
        <v>43790</v>
      </c>
      <c r="J10821">
        <v>175</v>
      </c>
      <c r="K10821">
        <v>-204</v>
      </c>
      <c r="L10821">
        <v>-2</v>
      </c>
      <c r="M10821">
        <v>-4692</v>
      </c>
      <c r="N10821">
        <v>-5818.8760000000002</v>
      </c>
      <c r="O10821">
        <v>-2909.4380000000001</v>
      </c>
      <c r="P10821">
        <v>102</v>
      </c>
      <c r="Q10821">
        <v>23</v>
      </c>
      <c r="R10821">
        <v>1126.876</v>
      </c>
      <c r="S10821">
        <v>2020</v>
      </c>
      <c r="T10821">
        <v>5</v>
      </c>
      <c r="U10821">
        <v>20</v>
      </c>
    </row>
    <row r="10822" spans="1:21" x14ac:dyDescent="0.3">
      <c r="A10822" s="5" t="s">
        <v>168</v>
      </c>
      <c r="B10822" s="5" t="s">
        <v>467</v>
      </c>
      <c r="C10822" s="5" t="s">
        <v>132</v>
      </c>
      <c r="D10822" s="5" t="s">
        <v>559</v>
      </c>
      <c r="E10822" s="5" t="s">
        <v>172</v>
      </c>
      <c r="F10822" s="6">
        <v>43965</v>
      </c>
      <c r="G10822" s="5" t="s">
        <v>148</v>
      </c>
      <c r="H10822" s="5" t="s">
        <v>226</v>
      </c>
      <c r="I10822">
        <v>43790</v>
      </c>
      <c r="J10822">
        <v>175</v>
      </c>
      <c r="K10822">
        <v>92</v>
      </c>
      <c r="L10822">
        <v>1</v>
      </c>
      <c r="M10822">
        <v>2116</v>
      </c>
      <c r="N10822">
        <v>2909.4380000000001</v>
      </c>
      <c r="O10822">
        <v>2909.4380000000001</v>
      </c>
      <c r="P10822">
        <v>92</v>
      </c>
      <c r="Q10822">
        <v>23</v>
      </c>
      <c r="R10822">
        <v>-793.43799999999999</v>
      </c>
      <c r="S10822">
        <v>2020</v>
      </c>
      <c r="T10822">
        <v>5</v>
      </c>
      <c r="U10822">
        <v>20</v>
      </c>
    </row>
    <row r="10823" spans="1:21" x14ac:dyDescent="0.3">
      <c r="A10823" s="5" t="s">
        <v>168</v>
      </c>
      <c r="B10823" s="5" t="s">
        <v>467</v>
      </c>
      <c r="C10823" s="5" t="s">
        <v>132</v>
      </c>
      <c r="D10823" s="5" t="s">
        <v>559</v>
      </c>
      <c r="E10823" s="5" t="s">
        <v>172</v>
      </c>
      <c r="F10823" s="6">
        <v>43965</v>
      </c>
      <c r="G10823" s="5" t="s">
        <v>148</v>
      </c>
      <c r="H10823" s="5" t="s">
        <v>189</v>
      </c>
      <c r="I10823">
        <v>43790</v>
      </c>
      <c r="J10823">
        <v>175</v>
      </c>
      <c r="K10823">
        <v>204</v>
      </c>
      <c r="L10823">
        <v>2</v>
      </c>
      <c r="M10823">
        <v>4692</v>
      </c>
      <c r="N10823">
        <v>5818.8760000000002</v>
      </c>
      <c r="O10823">
        <v>2909.4380000000001</v>
      </c>
      <c r="P10823">
        <v>102</v>
      </c>
      <c r="Q10823">
        <v>23</v>
      </c>
      <c r="R10823">
        <v>-1126.876</v>
      </c>
      <c r="S10823">
        <v>2020</v>
      </c>
      <c r="T10823">
        <v>5</v>
      </c>
      <c r="U10823">
        <v>20</v>
      </c>
    </row>
    <row r="10824" spans="1:21" x14ac:dyDescent="0.3">
      <c r="A10824" s="5" t="s">
        <v>168</v>
      </c>
      <c r="B10824" s="5" t="s">
        <v>169</v>
      </c>
      <c r="C10824" s="5" t="s">
        <v>170</v>
      </c>
      <c r="D10824" s="5" t="s">
        <v>527</v>
      </c>
      <c r="E10824" s="5" t="s">
        <v>172</v>
      </c>
      <c r="F10824" s="6">
        <v>43966</v>
      </c>
      <c r="G10824" s="5" t="s">
        <v>148</v>
      </c>
      <c r="H10824" s="5" t="s">
        <v>173</v>
      </c>
      <c r="I10824">
        <v>43745</v>
      </c>
      <c r="J10824">
        <v>221</v>
      </c>
      <c r="K10824">
        <v>309.2</v>
      </c>
      <c r="L10824">
        <v>2</v>
      </c>
      <c r="M10824">
        <v>6957</v>
      </c>
      <c r="N10824">
        <v>6947.9610000000002</v>
      </c>
      <c r="O10824">
        <v>3473.9810000000002</v>
      </c>
      <c r="P10824">
        <v>154.6</v>
      </c>
      <c r="Q10824">
        <v>22.5</v>
      </c>
      <c r="R10824">
        <v>9.0389999999999997</v>
      </c>
      <c r="S10824">
        <v>2020</v>
      </c>
      <c r="T10824">
        <v>5</v>
      </c>
      <c r="U10824">
        <v>20</v>
      </c>
    </row>
    <row r="10825" spans="1:21" x14ac:dyDescent="0.3">
      <c r="A10825" s="5" t="s">
        <v>168</v>
      </c>
      <c r="B10825" s="5" t="s">
        <v>206</v>
      </c>
      <c r="C10825" s="5" t="s">
        <v>105</v>
      </c>
      <c r="D10825" s="5" t="s">
        <v>558</v>
      </c>
      <c r="E10825" s="5" t="s">
        <v>172</v>
      </c>
      <c r="F10825" s="6">
        <v>43966</v>
      </c>
      <c r="G10825" s="5" t="s">
        <v>148</v>
      </c>
      <c r="H10825" s="5" t="s">
        <v>178</v>
      </c>
      <c r="I10825">
        <v>43785</v>
      </c>
      <c r="J10825">
        <v>181</v>
      </c>
      <c r="K10825">
        <v>328.6</v>
      </c>
      <c r="L10825">
        <v>3</v>
      </c>
      <c r="M10825">
        <v>7393.5</v>
      </c>
      <c r="N10825">
        <v>10277.719999999999</v>
      </c>
      <c r="O10825">
        <v>3425.9070000000002</v>
      </c>
      <c r="P10825">
        <v>109.53333333333335</v>
      </c>
      <c r="Q10825">
        <v>22.5</v>
      </c>
      <c r="R10825">
        <v>-2884.22</v>
      </c>
      <c r="S10825">
        <v>2020</v>
      </c>
      <c r="T10825">
        <v>5</v>
      </c>
      <c r="U10825">
        <v>20</v>
      </c>
    </row>
    <row r="10826" spans="1:21" x14ac:dyDescent="0.3">
      <c r="A10826" s="5" t="s">
        <v>168</v>
      </c>
      <c r="B10826" s="5" t="s">
        <v>206</v>
      </c>
      <c r="C10826" s="5" t="s">
        <v>105</v>
      </c>
      <c r="D10826" s="5" t="s">
        <v>558</v>
      </c>
      <c r="E10826" s="5" t="s">
        <v>172</v>
      </c>
      <c r="F10826" s="6">
        <v>43966</v>
      </c>
      <c r="G10826" s="5" t="s">
        <v>148</v>
      </c>
      <c r="H10826" s="5" t="s">
        <v>197</v>
      </c>
      <c r="I10826">
        <v>43785</v>
      </c>
      <c r="J10826">
        <v>181</v>
      </c>
      <c r="K10826">
        <v>536</v>
      </c>
      <c r="L10826">
        <v>4</v>
      </c>
      <c r="M10826">
        <v>12060</v>
      </c>
      <c r="N10826">
        <v>13703.626</v>
      </c>
      <c r="O10826">
        <v>3425.9070000000002</v>
      </c>
      <c r="P10826">
        <v>134</v>
      </c>
      <c r="Q10826">
        <v>22.5</v>
      </c>
      <c r="R10826">
        <v>-1643.626</v>
      </c>
      <c r="S10826">
        <v>2020</v>
      </c>
      <c r="T10826">
        <v>5</v>
      </c>
      <c r="U10826">
        <v>20</v>
      </c>
    </row>
    <row r="10827" spans="1:21" x14ac:dyDescent="0.3">
      <c r="A10827" s="5" t="s">
        <v>168</v>
      </c>
      <c r="B10827" s="5" t="s">
        <v>206</v>
      </c>
      <c r="C10827" s="5" t="s">
        <v>105</v>
      </c>
      <c r="D10827" s="5" t="s">
        <v>558</v>
      </c>
      <c r="E10827" s="5" t="s">
        <v>172</v>
      </c>
      <c r="F10827" s="6">
        <v>43966</v>
      </c>
      <c r="G10827" s="5" t="s">
        <v>148</v>
      </c>
      <c r="H10827" s="5" t="s">
        <v>311</v>
      </c>
      <c r="I10827">
        <v>43785</v>
      </c>
      <c r="J10827">
        <v>181</v>
      </c>
      <c r="K10827">
        <v>111</v>
      </c>
      <c r="L10827">
        <v>1</v>
      </c>
      <c r="M10827">
        <v>2497.5</v>
      </c>
      <c r="N10827">
        <v>3425.9070000000002</v>
      </c>
      <c r="O10827">
        <v>3425.9070000000002</v>
      </c>
      <c r="P10827">
        <v>111</v>
      </c>
      <c r="Q10827">
        <v>22.5</v>
      </c>
      <c r="R10827">
        <v>-928.40700000000004</v>
      </c>
      <c r="S10827">
        <v>2020</v>
      </c>
      <c r="T10827">
        <v>5</v>
      </c>
      <c r="U10827">
        <v>20</v>
      </c>
    </row>
    <row r="10828" spans="1:21" x14ac:dyDescent="0.3">
      <c r="A10828" s="5" t="s">
        <v>168</v>
      </c>
      <c r="B10828" s="5" t="s">
        <v>206</v>
      </c>
      <c r="C10828" s="5" t="s">
        <v>105</v>
      </c>
      <c r="D10828" s="5" t="s">
        <v>558</v>
      </c>
      <c r="E10828" s="5" t="s">
        <v>172</v>
      </c>
      <c r="F10828" s="6">
        <v>43966</v>
      </c>
      <c r="G10828" s="5" t="s">
        <v>148</v>
      </c>
      <c r="H10828" s="5" t="s">
        <v>351</v>
      </c>
      <c r="I10828">
        <v>43785</v>
      </c>
      <c r="J10828">
        <v>181</v>
      </c>
      <c r="K10828">
        <v>242.6</v>
      </c>
      <c r="L10828">
        <v>2</v>
      </c>
      <c r="M10828">
        <v>5458.5</v>
      </c>
      <c r="N10828">
        <v>6851.8130000000001</v>
      </c>
      <c r="O10828">
        <v>3425.9070000000002</v>
      </c>
      <c r="P10828">
        <v>121.3</v>
      </c>
      <c r="Q10828">
        <v>22.5</v>
      </c>
      <c r="R10828">
        <v>-1393.3130000000001</v>
      </c>
      <c r="S10828">
        <v>2020</v>
      </c>
      <c r="T10828">
        <v>5</v>
      </c>
      <c r="U10828">
        <v>20</v>
      </c>
    </row>
    <row r="10829" spans="1:21" x14ac:dyDescent="0.3">
      <c r="A10829" s="5" t="s">
        <v>168</v>
      </c>
      <c r="B10829" s="5" t="s">
        <v>206</v>
      </c>
      <c r="C10829" s="5" t="s">
        <v>105</v>
      </c>
      <c r="D10829" s="5" t="s">
        <v>558</v>
      </c>
      <c r="E10829" s="5" t="s">
        <v>172</v>
      </c>
      <c r="F10829" s="6">
        <v>43966</v>
      </c>
      <c r="G10829" s="5" t="s">
        <v>148</v>
      </c>
      <c r="H10829" s="5" t="s">
        <v>235</v>
      </c>
      <c r="I10829">
        <v>43785</v>
      </c>
      <c r="J10829">
        <v>181</v>
      </c>
      <c r="K10829">
        <v>222.2</v>
      </c>
      <c r="L10829">
        <v>2</v>
      </c>
      <c r="M10829">
        <v>4999.5</v>
      </c>
      <c r="N10829">
        <v>6851.8130000000001</v>
      </c>
      <c r="O10829">
        <v>3425.9070000000002</v>
      </c>
      <c r="P10829">
        <v>111.1</v>
      </c>
      <c r="Q10829">
        <v>22.5</v>
      </c>
      <c r="R10829">
        <v>-1852.3130000000001</v>
      </c>
      <c r="S10829">
        <v>2020</v>
      </c>
      <c r="T10829">
        <v>5</v>
      </c>
      <c r="U10829">
        <v>20</v>
      </c>
    </row>
    <row r="10830" spans="1:21" x14ac:dyDescent="0.3">
      <c r="A10830" s="5" t="s">
        <v>168</v>
      </c>
      <c r="B10830" s="5" t="s">
        <v>206</v>
      </c>
      <c r="C10830" s="5" t="s">
        <v>105</v>
      </c>
      <c r="D10830" s="5" t="s">
        <v>558</v>
      </c>
      <c r="E10830" s="5" t="s">
        <v>172</v>
      </c>
      <c r="F10830" s="6">
        <v>43966</v>
      </c>
      <c r="G10830" s="5" t="s">
        <v>148</v>
      </c>
      <c r="H10830" s="5" t="s">
        <v>173</v>
      </c>
      <c r="I10830">
        <v>43785</v>
      </c>
      <c r="J10830">
        <v>181</v>
      </c>
      <c r="K10830">
        <v>1127</v>
      </c>
      <c r="L10830">
        <v>10</v>
      </c>
      <c r="M10830">
        <v>25357.5</v>
      </c>
      <c r="N10830">
        <v>34259.065999999999</v>
      </c>
      <c r="O10830">
        <v>3425.9070000000002</v>
      </c>
      <c r="P10830">
        <v>112.7</v>
      </c>
      <c r="Q10830">
        <v>22.5</v>
      </c>
      <c r="R10830">
        <v>-8901.5660000000007</v>
      </c>
      <c r="S10830">
        <v>2020</v>
      </c>
      <c r="T10830">
        <v>5</v>
      </c>
      <c r="U10830">
        <v>20</v>
      </c>
    </row>
    <row r="10831" spans="1:21" x14ac:dyDescent="0.3">
      <c r="A10831" s="5" t="s">
        <v>168</v>
      </c>
      <c r="B10831" s="5" t="s">
        <v>206</v>
      </c>
      <c r="C10831" s="5" t="s">
        <v>105</v>
      </c>
      <c r="D10831" s="5" t="s">
        <v>558</v>
      </c>
      <c r="E10831" s="5" t="s">
        <v>172</v>
      </c>
      <c r="F10831" s="6">
        <v>43966</v>
      </c>
      <c r="G10831" s="5" t="s">
        <v>148</v>
      </c>
      <c r="H10831" s="5" t="s">
        <v>190</v>
      </c>
      <c r="I10831">
        <v>43785</v>
      </c>
      <c r="J10831">
        <v>181</v>
      </c>
      <c r="K10831">
        <v>96.4</v>
      </c>
      <c r="L10831">
        <v>1</v>
      </c>
      <c r="M10831">
        <v>2169</v>
      </c>
      <c r="N10831">
        <v>3425.9070000000002</v>
      </c>
      <c r="O10831">
        <v>3425.9070000000002</v>
      </c>
      <c r="P10831">
        <v>96.4</v>
      </c>
      <c r="Q10831">
        <v>22.5</v>
      </c>
      <c r="R10831">
        <v>-1256.9069999999999</v>
      </c>
      <c r="S10831">
        <v>2020</v>
      </c>
      <c r="T10831">
        <v>5</v>
      </c>
      <c r="U10831">
        <v>20</v>
      </c>
    </row>
    <row r="10832" spans="1:21" x14ac:dyDescent="0.3">
      <c r="A10832" s="5" t="s">
        <v>168</v>
      </c>
      <c r="B10832" s="5" t="s">
        <v>206</v>
      </c>
      <c r="C10832" s="5" t="s">
        <v>105</v>
      </c>
      <c r="D10832" s="5" t="s">
        <v>558</v>
      </c>
      <c r="E10832" s="5" t="s">
        <v>172</v>
      </c>
      <c r="F10832" s="6">
        <v>43966</v>
      </c>
      <c r="G10832" s="5" t="s">
        <v>148</v>
      </c>
      <c r="H10832" s="5" t="s">
        <v>190</v>
      </c>
      <c r="I10832">
        <v>43785</v>
      </c>
      <c r="J10832">
        <v>181</v>
      </c>
      <c r="K10832">
        <v>706</v>
      </c>
      <c r="L10832">
        <v>6</v>
      </c>
      <c r="M10832">
        <v>15885</v>
      </c>
      <c r="N10832">
        <v>20555.438999999998</v>
      </c>
      <c r="O10832">
        <v>3425.9070000000002</v>
      </c>
      <c r="P10832">
        <v>117.66666666666667</v>
      </c>
      <c r="Q10832">
        <v>22.5</v>
      </c>
      <c r="R10832">
        <v>-4670.4390000000003</v>
      </c>
      <c r="S10832">
        <v>2020</v>
      </c>
      <c r="T10832">
        <v>5</v>
      </c>
      <c r="U10832">
        <v>20</v>
      </c>
    </row>
    <row r="10833" spans="1:21" x14ac:dyDescent="0.3">
      <c r="A10833" s="5" t="s">
        <v>168</v>
      </c>
      <c r="B10833" s="5" t="s">
        <v>206</v>
      </c>
      <c r="C10833" s="5" t="s">
        <v>105</v>
      </c>
      <c r="D10833" s="5" t="s">
        <v>558</v>
      </c>
      <c r="E10833" s="5" t="s">
        <v>172</v>
      </c>
      <c r="F10833" s="6">
        <v>43966</v>
      </c>
      <c r="G10833" s="5" t="s">
        <v>148</v>
      </c>
      <c r="H10833" s="5" t="s">
        <v>478</v>
      </c>
      <c r="I10833">
        <v>43785</v>
      </c>
      <c r="J10833">
        <v>181</v>
      </c>
      <c r="K10833">
        <v>463</v>
      </c>
      <c r="L10833">
        <v>4</v>
      </c>
      <c r="M10833">
        <v>10417.5</v>
      </c>
      <c r="N10833">
        <v>13703.626</v>
      </c>
      <c r="O10833">
        <v>3425.9070000000002</v>
      </c>
      <c r="P10833">
        <v>115.75</v>
      </c>
      <c r="Q10833">
        <v>22.5</v>
      </c>
      <c r="R10833">
        <v>-3286.1260000000002</v>
      </c>
      <c r="S10833">
        <v>2020</v>
      </c>
      <c r="T10833">
        <v>5</v>
      </c>
      <c r="U10833">
        <v>20</v>
      </c>
    </row>
    <row r="10834" spans="1:21" x14ac:dyDescent="0.3">
      <c r="A10834" s="5" t="s">
        <v>168</v>
      </c>
      <c r="B10834" s="5" t="s">
        <v>206</v>
      </c>
      <c r="C10834" s="5" t="s">
        <v>105</v>
      </c>
      <c r="D10834" s="5" t="s">
        <v>558</v>
      </c>
      <c r="E10834" s="5" t="s">
        <v>172</v>
      </c>
      <c r="F10834" s="6">
        <v>43966</v>
      </c>
      <c r="G10834" s="5" t="s">
        <v>148</v>
      </c>
      <c r="H10834" s="5" t="s">
        <v>215</v>
      </c>
      <c r="I10834">
        <v>43785</v>
      </c>
      <c r="J10834">
        <v>181</v>
      </c>
      <c r="K10834">
        <v>461</v>
      </c>
      <c r="L10834">
        <v>4</v>
      </c>
      <c r="M10834">
        <v>10372.5</v>
      </c>
      <c r="N10834">
        <v>13703.626</v>
      </c>
      <c r="O10834">
        <v>3425.9070000000002</v>
      </c>
      <c r="P10834">
        <v>115.25</v>
      </c>
      <c r="Q10834">
        <v>22.5</v>
      </c>
      <c r="R10834">
        <v>-3331.1260000000002</v>
      </c>
      <c r="S10834">
        <v>2020</v>
      </c>
      <c r="T10834">
        <v>5</v>
      </c>
      <c r="U10834">
        <v>20</v>
      </c>
    </row>
    <row r="10835" spans="1:21" x14ac:dyDescent="0.3">
      <c r="A10835" s="5" t="s">
        <v>168</v>
      </c>
      <c r="B10835" s="5" t="s">
        <v>206</v>
      </c>
      <c r="C10835" s="5" t="s">
        <v>105</v>
      </c>
      <c r="D10835" s="5" t="s">
        <v>558</v>
      </c>
      <c r="E10835" s="5" t="s">
        <v>172</v>
      </c>
      <c r="F10835" s="6">
        <v>43966</v>
      </c>
      <c r="G10835" s="5" t="s">
        <v>148</v>
      </c>
      <c r="H10835" s="5" t="s">
        <v>200</v>
      </c>
      <c r="I10835">
        <v>43785</v>
      </c>
      <c r="J10835">
        <v>181</v>
      </c>
      <c r="K10835">
        <v>620</v>
      </c>
      <c r="L10835">
        <v>5</v>
      </c>
      <c r="M10835">
        <v>13950</v>
      </c>
      <c r="N10835">
        <v>17129.532999999999</v>
      </c>
      <c r="O10835">
        <v>3425.9070000000002</v>
      </c>
      <c r="P10835">
        <v>124</v>
      </c>
      <c r="Q10835">
        <v>22.5</v>
      </c>
      <c r="R10835">
        <v>-3179.5329999999999</v>
      </c>
      <c r="S10835">
        <v>2020</v>
      </c>
      <c r="T10835">
        <v>5</v>
      </c>
      <c r="U10835">
        <v>20</v>
      </c>
    </row>
    <row r="10836" spans="1:21" x14ac:dyDescent="0.3">
      <c r="A10836" s="5" t="s">
        <v>168</v>
      </c>
      <c r="B10836" s="5" t="s">
        <v>206</v>
      </c>
      <c r="C10836" s="5" t="s">
        <v>105</v>
      </c>
      <c r="D10836" s="5" t="s">
        <v>558</v>
      </c>
      <c r="E10836" s="5" t="s">
        <v>172</v>
      </c>
      <c r="F10836" s="6">
        <v>43966</v>
      </c>
      <c r="G10836" s="5" t="s">
        <v>148</v>
      </c>
      <c r="H10836" s="5" t="s">
        <v>199</v>
      </c>
      <c r="I10836">
        <v>43785</v>
      </c>
      <c r="J10836">
        <v>181</v>
      </c>
      <c r="K10836">
        <v>916</v>
      </c>
      <c r="L10836">
        <v>8</v>
      </c>
      <c r="M10836">
        <v>20610</v>
      </c>
      <c r="N10836">
        <v>27407.252</v>
      </c>
      <c r="O10836">
        <v>3425.9070000000002</v>
      </c>
      <c r="P10836">
        <v>114.5</v>
      </c>
      <c r="Q10836">
        <v>22.5</v>
      </c>
      <c r="R10836">
        <v>-6797.2520000000004</v>
      </c>
      <c r="S10836">
        <v>2020</v>
      </c>
      <c r="T10836">
        <v>5</v>
      </c>
      <c r="U10836">
        <v>20</v>
      </c>
    </row>
    <row r="10837" spans="1:21" x14ac:dyDescent="0.3">
      <c r="A10837" s="5" t="s">
        <v>168</v>
      </c>
      <c r="B10837" s="5" t="s">
        <v>206</v>
      </c>
      <c r="C10837" s="5" t="s">
        <v>105</v>
      </c>
      <c r="D10837" s="5" t="s">
        <v>558</v>
      </c>
      <c r="E10837" s="5" t="s">
        <v>172</v>
      </c>
      <c r="F10837" s="6">
        <v>43966</v>
      </c>
      <c r="G10837" s="5" t="s">
        <v>148</v>
      </c>
      <c r="H10837" s="5" t="s">
        <v>204</v>
      </c>
      <c r="I10837">
        <v>43785</v>
      </c>
      <c r="J10837">
        <v>181</v>
      </c>
      <c r="K10837">
        <v>872</v>
      </c>
      <c r="L10837">
        <v>8</v>
      </c>
      <c r="M10837">
        <v>20056</v>
      </c>
      <c r="N10837">
        <v>27407.252</v>
      </c>
      <c r="O10837">
        <v>3425.9070000000002</v>
      </c>
      <c r="P10837">
        <v>109</v>
      </c>
      <c r="Q10837">
        <v>23</v>
      </c>
      <c r="R10837">
        <v>-7351.2520000000004</v>
      </c>
      <c r="S10837">
        <v>2020</v>
      </c>
      <c r="T10837">
        <v>5</v>
      </c>
      <c r="U10837">
        <v>20</v>
      </c>
    </row>
    <row r="10838" spans="1:21" x14ac:dyDescent="0.3">
      <c r="A10838" s="5" t="s">
        <v>168</v>
      </c>
      <c r="B10838" s="5" t="s">
        <v>206</v>
      </c>
      <c r="C10838" s="5" t="s">
        <v>105</v>
      </c>
      <c r="D10838" s="5" t="s">
        <v>558</v>
      </c>
      <c r="E10838" s="5" t="s">
        <v>172</v>
      </c>
      <c r="F10838" s="6">
        <v>43966</v>
      </c>
      <c r="G10838" s="5" t="s">
        <v>148</v>
      </c>
      <c r="H10838" s="5" t="s">
        <v>180</v>
      </c>
      <c r="I10838">
        <v>43785</v>
      </c>
      <c r="J10838">
        <v>181</v>
      </c>
      <c r="K10838">
        <v>206</v>
      </c>
      <c r="L10838">
        <v>2</v>
      </c>
      <c r="M10838">
        <v>4738</v>
      </c>
      <c r="N10838">
        <v>6851.8130000000001</v>
      </c>
      <c r="O10838">
        <v>3425.9070000000002</v>
      </c>
      <c r="P10838">
        <v>103</v>
      </c>
      <c r="Q10838">
        <v>23</v>
      </c>
      <c r="R10838">
        <v>-2113.8130000000001</v>
      </c>
      <c r="S10838">
        <v>2020</v>
      </c>
      <c r="T10838">
        <v>5</v>
      </c>
      <c r="U10838">
        <v>20</v>
      </c>
    </row>
    <row r="10839" spans="1:21" x14ac:dyDescent="0.3">
      <c r="A10839" s="5" t="s">
        <v>168</v>
      </c>
      <c r="B10839" s="5" t="s">
        <v>206</v>
      </c>
      <c r="C10839" s="5" t="s">
        <v>105</v>
      </c>
      <c r="D10839" s="5" t="s">
        <v>558</v>
      </c>
      <c r="E10839" s="5" t="s">
        <v>172</v>
      </c>
      <c r="F10839" s="6">
        <v>43966</v>
      </c>
      <c r="G10839" s="5" t="s">
        <v>148</v>
      </c>
      <c r="H10839" s="5" t="s">
        <v>205</v>
      </c>
      <c r="I10839">
        <v>43785</v>
      </c>
      <c r="J10839">
        <v>181</v>
      </c>
      <c r="K10839">
        <v>402</v>
      </c>
      <c r="L10839">
        <v>4</v>
      </c>
      <c r="M10839">
        <v>9246</v>
      </c>
      <c r="N10839">
        <v>13703.626</v>
      </c>
      <c r="O10839">
        <v>3425.9070000000002</v>
      </c>
      <c r="P10839">
        <v>100.5</v>
      </c>
      <c r="Q10839">
        <v>23</v>
      </c>
      <c r="R10839">
        <v>-4457.6260000000002</v>
      </c>
      <c r="S10839">
        <v>2020</v>
      </c>
      <c r="T10839">
        <v>5</v>
      </c>
      <c r="U10839">
        <v>20</v>
      </c>
    </row>
    <row r="10840" spans="1:21" x14ac:dyDescent="0.3">
      <c r="A10840" s="5" t="s">
        <v>168</v>
      </c>
      <c r="B10840" s="5" t="s">
        <v>206</v>
      </c>
      <c r="C10840" s="5" t="s">
        <v>105</v>
      </c>
      <c r="D10840" s="5" t="s">
        <v>558</v>
      </c>
      <c r="E10840" s="5" t="s">
        <v>172</v>
      </c>
      <c r="F10840" s="6">
        <v>43966</v>
      </c>
      <c r="G10840" s="5" t="s">
        <v>148</v>
      </c>
      <c r="H10840" s="5" t="s">
        <v>222</v>
      </c>
      <c r="I10840">
        <v>43785</v>
      </c>
      <c r="J10840">
        <v>181</v>
      </c>
      <c r="K10840">
        <v>130</v>
      </c>
      <c r="L10840">
        <v>1</v>
      </c>
      <c r="M10840">
        <v>2990</v>
      </c>
      <c r="N10840">
        <v>3425.9070000000002</v>
      </c>
      <c r="O10840">
        <v>3425.9070000000002</v>
      </c>
      <c r="P10840">
        <v>130</v>
      </c>
      <c r="Q10840">
        <v>23</v>
      </c>
      <c r="R10840">
        <v>-435.90699999999998</v>
      </c>
      <c r="S10840">
        <v>2020</v>
      </c>
      <c r="T10840">
        <v>5</v>
      </c>
      <c r="U10840">
        <v>20</v>
      </c>
    </row>
    <row r="10841" spans="1:21" x14ac:dyDescent="0.3">
      <c r="A10841" s="5" t="s">
        <v>168</v>
      </c>
      <c r="B10841" s="5" t="s">
        <v>206</v>
      </c>
      <c r="C10841" s="5" t="s">
        <v>105</v>
      </c>
      <c r="D10841" s="5" t="s">
        <v>558</v>
      </c>
      <c r="E10841" s="5" t="s">
        <v>172</v>
      </c>
      <c r="F10841" s="6">
        <v>43966</v>
      </c>
      <c r="G10841" s="5" t="s">
        <v>148</v>
      </c>
      <c r="H10841" s="5" t="s">
        <v>182</v>
      </c>
      <c r="I10841">
        <v>43785</v>
      </c>
      <c r="J10841">
        <v>181</v>
      </c>
      <c r="K10841">
        <v>204</v>
      </c>
      <c r="L10841">
        <v>2</v>
      </c>
      <c r="M10841">
        <v>4692</v>
      </c>
      <c r="N10841">
        <v>6851.8130000000001</v>
      </c>
      <c r="O10841">
        <v>3425.9070000000002</v>
      </c>
      <c r="P10841">
        <v>102</v>
      </c>
      <c r="Q10841">
        <v>23</v>
      </c>
      <c r="R10841">
        <v>-2159.8130000000001</v>
      </c>
      <c r="S10841">
        <v>2020</v>
      </c>
      <c r="T10841">
        <v>5</v>
      </c>
      <c r="U10841">
        <v>20</v>
      </c>
    </row>
    <row r="10842" spans="1:21" x14ac:dyDescent="0.3">
      <c r="A10842" s="5" t="s">
        <v>168</v>
      </c>
      <c r="B10842" s="5" t="s">
        <v>206</v>
      </c>
      <c r="C10842" s="5" t="s">
        <v>105</v>
      </c>
      <c r="D10842" s="5" t="s">
        <v>558</v>
      </c>
      <c r="E10842" s="5" t="s">
        <v>172</v>
      </c>
      <c r="F10842" s="6">
        <v>43966</v>
      </c>
      <c r="G10842" s="5" t="s">
        <v>148</v>
      </c>
      <c r="H10842" s="5" t="s">
        <v>220</v>
      </c>
      <c r="I10842">
        <v>43785</v>
      </c>
      <c r="J10842">
        <v>181</v>
      </c>
      <c r="K10842">
        <v>217</v>
      </c>
      <c r="L10842">
        <v>2</v>
      </c>
      <c r="M10842">
        <v>4991</v>
      </c>
      <c r="N10842">
        <v>6851.8130000000001</v>
      </c>
      <c r="O10842">
        <v>3425.9070000000002</v>
      </c>
      <c r="P10842">
        <v>108.5</v>
      </c>
      <c r="Q10842">
        <v>23</v>
      </c>
      <c r="R10842">
        <v>-1860.8130000000001</v>
      </c>
      <c r="S10842">
        <v>2020</v>
      </c>
      <c r="T10842">
        <v>5</v>
      </c>
      <c r="U10842">
        <v>20</v>
      </c>
    </row>
    <row r="10843" spans="1:21" x14ac:dyDescent="0.3">
      <c r="A10843" s="5" t="s">
        <v>168</v>
      </c>
      <c r="B10843" s="5" t="s">
        <v>206</v>
      </c>
      <c r="C10843" s="5" t="s">
        <v>105</v>
      </c>
      <c r="D10843" s="5" t="s">
        <v>558</v>
      </c>
      <c r="E10843" s="5" t="s">
        <v>172</v>
      </c>
      <c r="F10843" s="6">
        <v>43966</v>
      </c>
      <c r="G10843" s="5" t="s">
        <v>148</v>
      </c>
      <c r="H10843" s="5" t="s">
        <v>238</v>
      </c>
      <c r="I10843">
        <v>43785</v>
      </c>
      <c r="J10843">
        <v>181</v>
      </c>
      <c r="K10843">
        <v>120</v>
      </c>
      <c r="L10843">
        <v>1</v>
      </c>
      <c r="M10843">
        <v>2760</v>
      </c>
      <c r="N10843">
        <v>3425.9070000000002</v>
      </c>
      <c r="O10843">
        <v>3425.9070000000002</v>
      </c>
      <c r="P10843">
        <v>120</v>
      </c>
      <c r="Q10843">
        <v>23</v>
      </c>
      <c r="R10843">
        <v>-665.90700000000004</v>
      </c>
      <c r="S10843">
        <v>2020</v>
      </c>
      <c r="T10843">
        <v>5</v>
      </c>
      <c r="U10843">
        <v>20</v>
      </c>
    </row>
    <row r="10844" spans="1:21" x14ac:dyDescent="0.3">
      <c r="A10844" s="5" t="s">
        <v>168</v>
      </c>
      <c r="B10844" s="5" t="s">
        <v>206</v>
      </c>
      <c r="C10844" s="5" t="s">
        <v>105</v>
      </c>
      <c r="D10844" s="5" t="s">
        <v>558</v>
      </c>
      <c r="E10844" s="5" t="s">
        <v>172</v>
      </c>
      <c r="F10844" s="6">
        <v>43966</v>
      </c>
      <c r="G10844" s="5" t="s">
        <v>148</v>
      </c>
      <c r="H10844" s="5" t="s">
        <v>218</v>
      </c>
      <c r="I10844">
        <v>43785</v>
      </c>
      <c r="J10844">
        <v>181</v>
      </c>
      <c r="K10844">
        <v>400</v>
      </c>
      <c r="L10844">
        <v>4</v>
      </c>
      <c r="M10844">
        <v>9200</v>
      </c>
      <c r="N10844">
        <v>13703.626</v>
      </c>
      <c r="O10844">
        <v>3425.9070000000002</v>
      </c>
      <c r="P10844">
        <v>100</v>
      </c>
      <c r="Q10844">
        <v>23</v>
      </c>
      <c r="R10844">
        <v>-4503.6260000000002</v>
      </c>
      <c r="S10844">
        <v>2020</v>
      </c>
      <c r="T10844">
        <v>5</v>
      </c>
      <c r="U10844">
        <v>20</v>
      </c>
    </row>
    <row r="10845" spans="1:21" x14ac:dyDescent="0.3">
      <c r="A10845" s="5" t="s">
        <v>168</v>
      </c>
      <c r="B10845" s="5" t="s">
        <v>206</v>
      </c>
      <c r="C10845" s="5" t="s">
        <v>106</v>
      </c>
      <c r="D10845" s="5" t="s">
        <v>554</v>
      </c>
      <c r="E10845" s="5" t="s">
        <v>172</v>
      </c>
      <c r="F10845" s="6">
        <v>43966</v>
      </c>
      <c r="G10845" s="5" t="s">
        <v>148</v>
      </c>
      <c r="H10845" s="5" t="s">
        <v>184</v>
      </c>
      <c r="I10845">
        <v>43792</v>
      </c>
      <c r="J10845">
        <v>174</v>
      </c>
      <c r="K10845">
        <v>3274</v>
      </c>
      <c r="L10845">
        <v>28</v>
      </c>
      <c r="M10845">
        <v>73665</v>
      </c>
      <c r="N10845">
        <v>74303.5</v>
      </c>
      <c r="O10845">
        <v>2653.6959999999999</v>
      </c>
      <c r="P10845">
        <v>116.92857142857143</v>
      </c>
      <c r="Q10845">
        <v>22.5</v>
      </c>
      <c r="R10845">
        <v>-638.5</v>
      </c>
      <c r="S10845">
        <v>2020</v>
      </c>
      <c r="T10845">
        <v>5</v>
      </c>
      <c r="U10845">
        <v>20</v>
      </c>
    </row>
    <row r="10846" spans="1:21" x14ac:dyDescent="0.3">
      <c r="A10846" s="5" t="s">
        <v>168</v>
      </c>
      <c r="B10846" s="5" t="s">
        <v>206</v>
      </c>
      <c r="C10846" s="5" t="s">
        <v>106</v>
      </c>
      <c r="D10846" s="5" t="s">
        <v>554</v>
      </c>
      <c r="E10846" s="5" t="s">
        <v>172</v>
      </c>
      <c r="F10846" s="6">
        <v>43966</v>
      </c>
      <c r="G10846" s="5" t="s">
        <v>148</v>
      </c>
      <c r="H10846" s="5" t="s">
        <v>203</v>
      </c>
      <c r="I10846">
        <v>43792</v>
      </c>
      <c r="J10846">
        <v>174</v>
      </c>
      <c r="K10846">
        <v>206</v>
      </c>
      <c r="L10846">
        <v>2</v>
      </c>
      <c r="M10846">
        <v>4738</v>
      </c>
      <c r="N10846">
        <v>5307.393</v>
      </c>
      <c r="O10846">
        <v>2653.6959999999999</v>
      </c>
      <c r="P10846">
        <v>103</v>
      </c>
      <c r="Q10846">
        <v>23</v>
      </c>
      <c r="R10846">
        <v>-569.39300000000003</v>
      </c>
      <c r="S10846">
        <v>2020</v>
      </c>
      <c r="T10846">
        <v>5</v>
      </c>
      <c r="U10846">
        <v>20</v>
      </c>
    </row>
    <row r="10847" spans="1:21" x14ac:dyDescent="0.3">
      <c r="A10847" s="5" t="s">
        <v>168</v>
      </c>
      <c r="B10847" s="5" t="s">
        <v>206</v>
      </c>
      <c r="C10847" s="5" t="s">
        <v>106</v>
      </c>
      <c r="D10847" s="5" t="s">
        <v>554</v>
      </c>
      <c r="E10847" s="5" t="s">
        <v>172</v>
      </c>
      <c r="F10847" s="6">
        <v>43966</v>
      </c>
      <c r="G10847" s="5" t="s">
        <v>148</v>
      </c>
      <c r="H10847" s="5" t="s">
        <v>185</v>
      </c>
      <c r="I10847">
        <v>43792</v>
      </c>
      <c r="J10847">
        <v>174</v>
      </c>
      <c r="K10847">
        <v>210</v>
      </c>
      <c r="L10847">
        <v>2</v>
      </c>
      <c r="M10847">
        <v>4830</v>
      </c>
      <c r="N10847">
        <v>5307.393</v>
      </c>
      <c r="O10847">
        <v>2653.6959999999999</v>
      </c>
      <c r="P10847">
        <v>105</v>
      </c>
      <c r="Q10847">
        <v>23</v>
      </c>
      <c r="R10847">
        <v>-477.39299999999997</v>
      </c>
      <c r="S10847">
        <v>2020</v>
      </c>
      <c r="T10847">
        <v>5</v>
      </c>
      <c r="U10847">
        <v>20</v>
      </c>
    </row>
    <row r="10848" spans="1:21" x14ac:dyDescent="0.3">
      <c r="A10848" s="5" t="s">
        <v>168</v>
      </c>
      <c r="B10848" s="5" t="s">
        <v>206</v>
      </c>
      <c r="C10848" s="5" t="s">
        <v>106</v>
      </c>
      <c r="D10848" s="5" t="s">
        <v>554</v>
      </c>
      <c r="E10848" s="5" t="s">
        <v>172</v>
      </c>
      <c r="F10848" s="6">
        <v>43966</v>
      </c>
      <c r="G10848" s="5" t="s">
        <v>148</v>
      </c>
      <c r="H10848" s="5" t="s">
        <v>186</v>
      </c>
      <c r="I10848">
        <v>43792</v>
      </c>
      <c r="J10848">
        <v>174</v>
      </c>
      <c r="K10848">
        <v>110</v>
      </c>
      <c r="L10848">
        <v>1</v>
      </c>
      <c r="M10848">
        <v>2530</v>
      </c>
      <c r="N10848">
        <v>2653.6959999999999</v>
      </c>
      <c r="O10848">
        <v>2653.6959999999999</v>
      </c>
      <c r="P10848">
        <v>110</v>
      </c>
      <c r="Q10848">
        <v>23</v>
      </c>
      <c r="R10848">
        <v>-123.696</v>
      </c>
      <c r="S10848">
        <v>2020</v>
      </c>
      <c r="T10848">
        <v>5</v>
      </c>
      <c r="U10848">
        <v>20</v>
      </c>
    </row>
    <row r="10849" spans="1:21" x14ac:dyDescent="0.3">
      <c r="A10849" s="5" t="s">
        <v>168</v>
      </c>
      <c r="B10849" s="5" t="s">
        <v>206</v>
      </c>
      <c r="C10849" s="5" t="s">
        <v>106</v>
      </c>
      <c r="D10849" s="5" t="s">
        <v>554</v>
      </c>
      <c r="E10849" s="5" t="s">
        <v>172</v>
      </c>
      <c r="F10849" s="6">
        <v>43966</v>
      </c>
      <c r="G10849" s="5" t="s">
        <v>148</v>
      </c>
      <c r="H10849" s="5" t="s">
        <v>189</v>
      </c>
      <c r="I10849">
        <v>43792</v>
      </c>
      <c r="J10849">
        <v>174</v>
      </c>
      <c r="K10849">
        <v>200</v>
      </c>
      <c r="L10849">
        <v>2</v>
      </c>
      <c r="M10849">
        <v>4600</v>
      </c>
      <c r="N10849">
        <v>5307.393</v>
      </c>
      <c r="O10849">
        <v>2653.6959999999999</v>
      </c>
      <c r="P10849">
        <v>100</v>
      </c>
      <c r="Q10849">
        <v>23</v>
      </c>
      <c r="R10849">
        <v>-707.39300000000003</v>
      </c>
      <c r="S10849">
        <v>2020</v>
      </c>
      <c r="T10849">
        <v>5</v>
      </c>
      <c r="U10849">
        <v>20</v>
      </c>
    </row>
    <row r="10850" spans="1:21" x14ac:dyDescent="0.3">
      <c r="A10850" s="5" t="s">
        <v>168</v>
      </c>
      <c r="B10850" s="5" t="s">
        <v>206</v>
      </c>
      <c r="C10850" s="5" t="s">
        <v>106</v>
      </c>
      <c r="D10850" s="5" t="s">
        <v>554</v>
      </c>
      <c r="E10850" s="5" t="s">
        <v>172</v>
      </c>
      <c r="F10850" s="6">
        <v>43966</v>
      </c>
      <c r="G10850" s="5" t="s">
        <v>148</v>
      </c>
      <c r="H10850" s="5" t="s">
        <v>226</v>
      </c>
      <c r="I10850">
        <v>43792</v>
      </c>
      <c r="J10850">
        <v>174</v>
      </c>
      <c r="K10850">
        <v>310</v>
      </c>
      <c r="L10850">
        <v>3</v>
      </c>
      <c r="M10850">
        <v>7130</v>
      </c>
      <c r="N10850">
        <v>7961.0889999999999</v>
      </c>
      <c r="O10850">
        <v>2653.6959999999999</v>
      </c>
      <c r="P10850">
        <v>103.33333333333333</v>
      </c>
      <c r="Q10850">
        <v>23</v>
      </c>
      <c r="R10850">
        <v>-831.08900000000006</v>
      </c>
      <c r="S10850">
        <v>2020</v>
      </c>
      <c r="T10850">
        <v>5</v>
      </c>
      <c r="U10850">
        <v>20</v>
      </c>
    </row>
    <row r="10851" spans="1:21" x14ac:dyDescent="0.3">
      <c r="A10851" s="5" t="s">
        <v>168</v>
      </c>
      <c r="B10851" s="5" t="s">
        <v>206</v>
      </c>
      <c r="C10851" s="5" t="s">
        <v>106</v>
      </c>
      <c r="D10851" s="5" t="s">
        <v>554</v>
      </c>
      <c r="E10851" s="5" t="s">
        <v>172</v>
      </c>
      <c r="F10851" s="6">
        <v>43966</v>
      </c>
      <c r="G10851" s="5" t="s">
        <v>148</v>
      </c>
      <c r="H10851" s="5" t="s">
        <v>191</v>
      </c>
      <c r="I10851">
        <v>43792</v>
      </c>
      <c r="J10851">
        <v>174</v>
      </c>
      <c r="K10851">
        <v>586</v>
      </c>
      <c r="L10851">
        <v>5</v>
      </c>
      <c r="M10851">
        <v>13478</v>
      </c>
      <c r="N10851">
        <v>13268.482</v>
      </c>
      <c r="O10851">
        <v>2653.6959999999999</v>
      </c>
      <c r="P10851">
        <v>117.2</v>
      </c>
      <c r="Q10851">
        <v>23</v>
      </c>
      <c r="R10851">
        <v>209.518</v>
      </c>
      <c r="S10851">
        <v>2020</v>
      </c>
      <c r="T10851">
        <v>5</v>
      </c>
      <c r="U10851">
        <v>20</v>
      </c>
    </row>
    <row r="10852" spans="1:21" x14ac:dyDescent="0.3">
      <c r="A10852" s="5" t="s">
        <v>168</v>
      </c>
      <c r="B10852" s="5" t="s">
        <v>206</v>
      </c>
      <c r="C10852" s="5" t="s">
        <v>106</v>
      </c>
      <c r="D10852" s="5" t="s">
        <v>554</v>
      </c>
      <c r="E10852" s="5" t="s">
        <v>172</v>
      </c>
      <c r="F10852" s="6">
        <v>43966</v>
      </c>
      <c r="G10852" s="5" t="s">
        <v>148</v>
      </c>
      <c r="H10852" s="5" t="s">
        <v>321</v>
      </c>
      <c r="I10852">
        <v>43792</v>
      </c>
      <c r="J10852">
        <v>174</v>
      </c>
      <c r="K10852">
        <v>370</v>
      </c>
      <c r="L10852">
        <v>3</v>
      </c>
      <c r="M10852">
        <v>8510</v>
      </c>
      <c r="N10852">
        <v>7961.0889999999999</v>
      </c>
      <c r="O10852">
        <v>2653.6959999999999</v>
      </c>
      <c r="P10852">
        <v>123.33333333333333</v>
      </c>
      <c r="Q10852">
        <v>23</v>
      </c>
      <c r="R10852">
        <v>548.91099999999994</v>
      </c>
      <c r="S10852">
        <v>2020</v>
      </c>
      <c r="T10852">
        <v>5</v>
      </c>
      <c r="U10852">
        <v>20</v>
      </c>
    </row>
    <row r="10853" spans="1:21" x14ac:dyDescent="0.3">
      <c r="A10853" s="5" t="s">
        <v>168</v>
      </c>
      <c r="B10853" s="5" t="s">
        <v>206</v>
      </c>
      <c r="C10853" s="5" t="s">
        <v>106</v>
      </c>
      <c r="D10853" s="5" t="s">
        <v>554</v>
      </c>
      <c r="E10853" s="5" t="s">
        <v>172</v>
      </c>
      <c r="F10853" s="6">
        <v>43966</v>
      </c>
      <c r="G10853" s="5" t="s">
        <v>148</v>
      </c>
      <c r="H10853" s="5" t="s">
        <v>216</v>
      </c>
      <c r="I10853">
        <v>43792</v>
      </c>
      <c r="J10853">
        <v>174</v>
      </c>
      <c r="K10853">
        <v>121</v>
      </c>
      <c r="L10853">
        <v>1</v>
      </c>
      <c r="M10853">
        <v>2783</v>
      </c>
      <c r="N10853">
        <v>2653.6959999999999</v>
      </c>
      <c r="O10853">
        <v>2653.6959999999999</v>
      </c>
      <c r="P10853">
        <v>121</v>
      </c>
      <c r="Q10853">
        <v>23</v>
      </c>
      <c r="R10853">
        <v>129.304</v>
      </c>
      <c r="S10853">
        <v>2020</v>
      </c>
      <c r="T10853">
        <v>5</v>
      </c>
      <c r="U10853">
        <v>20</v>
      </c>
    </row>
    <row r="10854" spans="1:21" x14ac:dyDescent="0.3">
      <c r="A10854" s="5" t="s">
        <v>168</v>
      </c>
      <c r="B10854" s="5" t="s">
        <v>206</v>
      </c>
      <c r="C10854" s="5" t="s">
        <v>106</v>
      </c>
      <c r="D10854" s="5" t="s">
        <v>554</v>
      </c>
      <c r="E10854" s="5" t="s">
        <v>172</v>
      </c>
      <c r="F10854" s="6">
        <v>43966</v>
      </c>
      <c r="G10854" s="5" t="s">
        <v>148</v>
      </c>
      <c r="H10854" s="5" t="s">
        <v>183</v>
      </c>
      <c r="I10854">
        <v>43792</v>
      </c>
      <c r="J10854">
        <v>174</v>
      </c>
      <c r="K10854">
        <v>536</v>
      </c>
      <c r="L10854">
        <v>5</v>
      </c>
      <c r="M10854">
        <v>12328</v>
      </c>
      <c r="N10854">
        <v>13268.482</v>
      </c>
      <c r="O10854">
        <v>2653.6959999999999</v>
      </c>
      <c r="P10854">
        <v>107.2</v>
      </c>
      <c r="Q10854">
        <v>23</v>
      </c>
      <c r="R10854">
        <v>-940.48199999999997</v>
      </c>
      <c r="S10854">
        <v>2020</v>
      </c>
      <c r="T10854">
        <v>5</v>
      </c>
      <c r="U10854">
        <v>20</v>
      </c>
    </row>
    <row r="10855" spans="1:21" x14ac:dyDescent="0.3">
      <c r="A10855" s="5" t="s">
        <v>168</v>
      </c>
      <c r="B10855" s="5" t="s">
        <v>206</v>
      </c>
      <c r="C10855" s="5" t="s">
        <v>106</v>
      </c>
      <c r="D10855" s="5" t="s">
        <v>554</v>
      </c>
      <c r="E10855" s="5" t="s">
        <v>172</v>
      </c>
      <c r="F10855" s="6">
        <v>43966</v>
      </c>
      <c r="G10855" s="5" t="s">
        <v>148</v>
      </c>
      <c r="H10855" s="5" t="s">
        <v>230</v>
      </c>
      <c r="I10855">
        <v>43792</v>
      </c>
      <c r="J10855">
        <v>174</v>
      </c>
      <c r="K10855">
        <v>674</v>
      </c>
      <c r="L10855">
        <v>6</v>
      </c>
      <c r="M10855">
        <v>15165</v>
      </c>
      <c r="N10855">
        <v>15922.179</v>
      </c>
      <c r="O10855">
        <v>2653.6959999999999</v>
      </c>
      <c r="P10855">
        <v>112.33333333333333</v>
      </c>
      <c r="Q10855">
        <v>22.5</v>
      </c>
      <c r="R10855">
        <v>-757.17899999999997</v>
      </c>
      <c r="S10855">
        <v>2020</v>
      </c>
      <c r="T10855">
        <v>5</v>
      </c>
      <c r="U10855">
        <v>20</v>
      </c>
    </row>
    <row r="10856" spans="1:21" x14ac:dyDescent="0.3">
      <c r="A10856" s="5" t="s">
        <v>168</v>
      </c>
      <c r="B10856" s="5" t="s">
        <v>206</v>
      </c>
      <c r="C10856" s="5" t="s">
        <v>106</v>
      </c>
      <c r="D10856" s="5" t="s">
        <v>554</v>
      </c>
      <c r="E10856" s="5" t="s">
        <v>172</v>
      </c>
      <c r="F10856" s="6">
        <v>43966</v>
      </c>
      <c r="G10856" s="5" t="s">
        <v>148</v>
      </c>
      <c r="H10856" s="5" t="s">
        <v>190</v>
      </c>
      <c r="I10856">
        <v>43792</v>
      </c>
      <c r="J10856">
        <v>174</v>
      </c>
      <c r="K10856">
        <v>600</v>
      </c>
      <c r="L10856">
        <v>6</v>
      </c>
      <c r="M10856">
        <v>13800</v>
      </c>
      <c r="N10856">
        <v>15922.179</v>
      </c>
      <c r="O10856">
        <v>2653.6959999999999</v>
      </c>
      <c r="P10856">
        <v>100</v>
      </c>
      <c r="Q10856">
        <v>23</v>
      </c>
      <c r="R10856">
        <v>-2122.1790000000001</v>
      </c>
      <c r="S10856">
        <v>2020</v>
      </c>
      <c r="T10856">
        <v>5</v>
      </c>
      <c r="U10856">
        <v>20</v>
      </c>
    </row>
    <row r="10857" spans="1:21" x14ac:dyDescent="0.3">
      <c r="A10857" s="5" t="s">
        <v>168</v>
      </c>
      <c r="B10857" s="5" t="s">
        <v>206</v>
      </c>
      <c r="C10857" s="5" t="s">
        <v>106</v>
      </c>
      <c r="D10857" s="5" t="s">
        <v>554</v>
      </c>
      <c r="E10857" s="5" t="s">
        <v>172</v>
      </c>
      <c r="F10857" s="6">
        <v>43966</v>
      </c>
      <c r="G10857" s="5" t="s">
        <v>148</v>
      </c>
      <c r="H10857" s="5" t="s">
        <v>498</v>
      </c>
      <c r="I10857">
        <v>43792</v>
      </c>
      <c r="J10857">
        <v>174</v>
      </c>
      <c r="K10857">
        <v>314</v>
      </c>
      <c r="L10857">
        <v>3</v>
      </c>
      <c r="M10857">
        <v>7222</v>
      </c>
      <c r="N10857">
        <v>7961.0889999999999</v>
      </c>
      <c r="O10857">
        <v>2653.6959999999999</v>
      </c>
      <c r="P10857">
        <v>104.66666666666667</v>
      </c>
      <c r="Q10857">
        <v>23</v>
      </c>
      <c r="R10857">
        <v>-739.08900000000006</v>
      </c>
      <c r="S10857">
        <v>2020</v>
      </c>
      <c r="T10857">
        <v>5</v>
      </c>
      <c r="U10857">
        <v>20</v>
      </c>
    </row>
    <row r="10858" spans="1:21" x14ac:dyDescent="0.3">
      <c r="A10858" s="5" t="s">
        <v>168</v>
      </c>
      <c r="B10858" s="5" t="s">
        <v>206</v>
      </c>
      <c r="C10858" s="5" t="s">
        <v>106</v>
      </c>
      <c r="D10858" s="5" t="s">
        <v>554</v>
      </c>
      <c r="E10858" s="5" t="s">
        <v>172</v>
      </c>
      <c r="F10858" s="6">
        <v>43966</v>
      </c>
      <c r="G10858" s="5" t="s">
        <v>148</v>
      </c>
      <c r="H10858" s="5" t="s">
        <v>190</v>
      </c>
      <c r="I10858">
        <v>43792</v>
      </c>
      <c r="J10858">
        <v>174</v>
      </c>
      <c r="K10858">
        <v>336</v>
      </c>
      <c r="L10858">
        <v>3</v>
      </c>
      <c r="M10858">
        <v>7728</v>
      </c>
      <c r="N10858">
        <v>7961.0889999999999</v>
      </c>
      <c r="O10858">
        <v>2653.6959999999999</v>
      </c>
      <c r="P10858">
        <v>112</v>
      </c>
      <c r="Q10858">
        <v>23</v>
      </c>
      <c r="R10858">
        <v>-233.089</v>
      </c>
      <c r="S10858">
        <v>2020</v>
      </c>
      <c r="T10858">
        <v>5</v>
      </c>
      <c r="U10858">
        <v>20</v>
      </c>
    </row>
    <row r="10859" spans="1:21" x14ac:dyDescent="0.3">
      <c r="A10859" s="5" t="s">
        <v>168</v>
      </c>
      <c r="B10859" s="5" t="s">
        <v>206</v>
      </c>
      <c r="C10859" s="5" t="s">
        <v>106</v>
      </c>
      <c r="D10859" s="5" t="s">
        <v>554</v>
      </c>
      <c r="E10859" s="5" t="s">
        <v>172</v>
      </c>
      <c r="F10859" s="6">
        <v>43966</v>
      </c>
      <c r="G10859" s="5" t="s">
        <v>148</v>
      </c>
      <c r="H10859" s="5" t="s">
        <v>190</v>
      </c>
      <c r="I10859">
        <v>43792</v>
      </c>
      <c r="J10859">
        <v>174</v>
      </c>
      <c r="K10859">
        <v>106</v>
      </c>
      <c r="L10859">
        <v>1</v>
      </c>
      <c r="M10859">
        <v>2438</v>
      </c>
      <c r="N10859">
        <v>2653.6959999999999</v>
      </c>
      <c r="O10859">
        <v>2653.6959999999999</v>
      </c>
      <c r="P10859">
        <v>106</v>
      </c>
      <c r="Q10859">
        <v>23</v>
      </c>
      <c r="R10859">
        <v>-215.696</v>
      </c>
      <c r="S10859">
        <v>2020</v>
      </c>
      <c r="T10859">
        <v>5</v>
      </c>
      <c r="U10859">
        <v>20</v>
      </c>
    </row>
    <row r="10860" spans="1:21" x14ac:dyDescent="0.3">
      <c r="A10860" s="5" t="s">
        <v>168</v>
      </c>
      <c r="B10860" s="5" t="s">
        <v>206</v>
      </c>
      <c r="C10860" s="5" t="s">
        <v>106</v>
      </c>
      <c r="D10860" s="5" t="s">
        <v>554</v>
      </c>
      <c r="E10860" s="5" t="s">
        <v>172</v>
      </c>
      <c r="F10860" s="6">
        <v>43966</v>
      </c>
      <c r="G10860" s="5" t="s">
        <v>148</v>
      </c>
      <c r="H10860" s="5" t="s">
        <v>246</v>
      </c>
      <c r="I10860">
        <v>43792</v>
      </c>
      <c r="J10860">
        <v>174</v>
      </c>
      <c r="K10860">
        <v>460</v>
      </c>
      <c r="L10860">
        <v>4</v>
      </c>
      <c r="M10860">
        <v>10580</v>
      </c>
      <c r="N10860">
        <v>10614.786</v>
      </c>
      <c r="O10860">
        <v>2653.6959999999999</v>
      </c>
      <c r="P10860">
        <v>115</v>
      </c>
      <c r="Q10860">
        <v>23</v>
      </c>
      <c r="R10860">
        <v>-34.786000000000001</v>
      </c>
      <c r="S10860">
        <v>2020</v>
      </c>
      <c r="T10860">
        <v>5</v>
      </c>
      <c r="U10860">
        <v>20</v>
      </c>
    </row>
    <row r="10861" spans="1:21" x14ac:dyDescent="0.3">
      <c r="A10861" s="5" t="s">
        <v>168</v>
      </c>
      <c r="B10861" s="5" t="s">
        <v>206</v>
      </c>
      <c r="C10861" s="5" t="s">
        <v>106</v>
      </c>
      <c r="D10861" s="5" t="s">
        <v>554</v>
      </c>
      <c r="E10861" s="5" t="s">
        <v>172</v>
      </c>
      <c r="F10861" s="6">
        <v>43966</v>
      </c>
      <c r="G10861" s="5" t="s">
        <v>148</v>
      </c>
      <c r="H10861" s="5" t="s">
        <v>190</v>
      </c>
      <c r="I10861">
        <v>43792</v>
      </c>
      <c r="J10861">
        <v>174</v>
      </c>
      <c r="K10861">
        <v>120</v>
      </c>
      <c r="L10861">
        <v>1</v>
      </c>
      <c r="M10861">
        <v>2760</v>
      </c>
      <c r="N10861">
        <v>2653.6959999999999</v>
      </c>
      <c r="O10861">
        <v>2653.6959999999999</v>
      </c>
      <c r="P10861">
        <v>120</v>
      </c>
      <c r="Q10861">
        <v>23</v>
      </c>
      <c r="R10861">
        <v>106.304</v>
      </c>
      <c r="S10861">
        <v>2020</v>
      </c>
      <c r="T10861">
        <v>5</v>
      </c>
      <c r="U10861">
        <v>20</v>
      </c>
    </row>
    <row r="10862" spans="1:21" x14ac:dyDescent="0.3">
      <c r="A10862" s="5" t="s">
        <v>168</v>
      </c>
      <c r="B10862" s="5" t="s">
        <v>206</v>
      </c>
      <c r="C10862" s="5" t="s">
        <v>106</v>
      </c>
      <c r="D10862" s="5" t="s">
        <v>554</v>
      </c>
      <c r="E10862" s="5" t="s">
        <v>172</v>
      </c>
      <c r="F10862" s="6">
        <v>43966</v>
      </c>
      <c r="G10862" s="5" t="s">
        <v>148</v>
      </c>
      <c r="H10862" s="5" t="s">
        <v>202</v>
      </c>
      <c r="I10862">
        <v>43792</v>
      </c>
      <c r="J10862">
        <v>174</v>
      </c>
      <c r="K10862">
        <v>1228</v>
      </c>
      <c r="L10862">
        <v>12</v>
      </c>
      <c r="M10862">
        <v>28244</v>
      </c>
      <c r="N10862">
        <v>31844.357</v>
      </c>
      <c r="O10862">
        <v>2653.6959999999999</v>
      </c>
      <c r="P10862">
        <v>102.33333333333333</v>
      </c>
      <c r="Q10862">
        <v>23</v>
      </c>
      <c r="R10862">
        <v>-3600.357</v>
      </c>
      <c r="S10862">
        <v>2020</v>
      </c>
      <c r="T10862">
        <v>5</v>
      </c>
      <c r="U10862">
        <v>20</v>
      </c>
    </row>
    <row r="10863" spans="1:21" x14ac:dyDescent="0.3">
      <c r="A10863" s="5" t="s">
        <v>168</v>
      </c>
      <c r="B10863" s="5" t="s">
        <v>206</v>
      </c>
      <c r="C10863" s="5" t="s">
        <v>106</v>
      </c>
      <c r="D10863" s="5" t="s">
        <v>554</v>
      </c>
      <c r="E10863" s="5" t="s">
        <v>172</v>
      </c>
      <c r="F10863" s="6">
        <v>43966</v>
      </c>
      <c r="G10863" s="5" t="s">
        <v>148</v>
      </c>
      <c r="H10863" s="5" t="s">
        <v>246</v>
      </c>
      <c r="I10863">
        <v>43792</v>
      </c>
      <c r="J10863">
        <v>174</v>
      </c>
      <c r="K10863">
        <v>120</v>
      </c>
      <c r="L10863">
        <v>1</v>
      </c>
      <c r="M10863">
        <v>2760</v>
      </c>
      <c r="N10863">
        <v>2653.6959999999999</v>
      </c>
      <c r="O10863">
        <v>2653.6959999999999</v>
      </c>
      <c r="P10863">
        <v>120</v>
      </c>
      <c r="Q10863">
        <v>23</v>
      </c>
      <c r="R10863">
        <v>106.304</v>
      </c>
      <c r="S10863">
        <v>2020</v>
      </c>
      <c r="T10863">
        <v>5</v>
      </c>
      <c r="U10863">
        <v>20</v>
      </c>
    </row>
    <row r="10864" spans="1:21" x14ac:dyDescent="0.3">
      <c r="A10864" s="5" t="s">
        <v>168</v>
      </c>
      <c r="B10864" s="5" t="s">
        <v>206</v>
      </c>
      <c r="C10864" s="5" t="s">
        <v>106</v>
      </c>
      <c r="D10864" s="5" t="s">
        <v>554</v>
      </c>
      <c r="E10864" s="5" t="s">
        <v>172</v>
      </c>
      <c r="F10864" s="6">
        <v>43966</v>
      </c>
      <c r="G10864" s="5" t="s">
        <v>148</v>
      </c>
      <c r="H10864" s="5" t="s">
        <v>190</v>
      </c>
      <c r="I10864">
        <v>43792</v>
      </c>
      <c r="J10864">
        <v>174</v>
      </c>
      <c r="K10864">
        <v>228</v>
      </c>
      <c r="L10864">
        <v>2</v>
      </c>
      <c r="M10864">
        <v>5244</v>
      </c>
      <c r="N10864">
        <v>5307.393</v>
      </c>
      <c r="O10864">
        <v>2653.6959999999999</v>
      </c>
      <c r="P10864">
        <v>114</v>
      </c>
      <c r="Q10864">
        <v>23</v>
      </c>
      <c r="R10864">
        <v>-63.393000000000001</v>
      </c>
      <c r="S10864">
        <v>2020</v>
      </c>
      <c r="T10864">
        <v>5</v>
      </c>
      <c r="U10864">
        <v>20</v>
      </c>
    </row>
    <row r="10865" spans="1:21" x14ac:dyDescent="0.3">
      <c r="A10865" s="5" t="s">
        <v>168</v>
      </c>
      <c r="B10865" s="5" t="s">
        <v>169</v>
      </c>
      <c r="C10865" s="5" t="s">
        <v>170</v>
      </c>
      <c r="D10865" s="5" t="s">
        <v>544</v>
      </c>
      <c r="E10865" s="5" t="s">
        <v>172</v>
      </c>
      <c r="F10865" s="6">
        <v>43969</v>
      </c>
      <c r="G10865" s="5" t="s">
        <v>148</v>
      </c>
      <c r="H10865" s="5" t="s">
        <v>173</v>
      </c>
      <c r="I10865">
        <v>43758</v>
      </c>
      <c r="J10865">
        <v>211</v>
      </c>
      <c r="K10865">
        <v>310</v>
      </c>
      <c r="L10865">
        <v>2</v>
      </c>
      <c r="M10865">
        <v>6975</v>
      </c>
      <c r="N10865">
        <v>6865.6809999999996</v>
      </c>
      <c r="O10865">
        <v>3432.8409999999999</v>
      </c>
      <c r="P10865">
        <v>155</v>
      </c>
      <c r="Q10865">
        <v>22.5</v>
      </c>
      <c r="R10865">
        <v>109.319</v>
      </c>
      <c r="S10865">
        <v>2020</v>
      </c>
      <c r="T10865">
        <v>5</v>
      </c>
      <c r="U10865">
        <v>21</v>
      </c>
    </row>
    <row r="10866" spans="1:21" x14ac:dyDescent="0.3">
      <c r="A10866" s="5" t="s">
        <v>168</v>
      </c>
      <c r="B10866" s="5" t="s">
        <v>175</v>
      </c>
      <c r="C10866" s="5" t="s">
        <v>83</v>
      </c>
      <c r="D10866" s="5" t="s">
        <v>551</v>
      </c>
      <c r="E10866" s="5" t="s">
        <v>172</v>
      </c>
      <c r="F10866" s="6">
        <v>43969</v>
      </c>
      <c r="G10866" s="5" t="s">
        <v>148</v>
      </c>
      <c r="H10866" s="5" t="s">
        <v>173</v>
      </c>
      <c r="I10866">
        <v>43789</v>
      </c>
      <c r="J10866">
        <v>180</v>
      </c>
      <c r="K10866">
        <v>65</v>
      </c>
      <c r="L10866">
        <v>1</v>
      </c>
      <c r="M10866">
        <v>1462.5</v>
      </c>
      <c r="N10866">
        <v>2442.3069999999998</v>
      </c>
      <c r="O10866">
        <v>2442.3069999999998</v>
      </c>
      <c r="P10866">
        <v>65</v>
      </c>
      <c r="Q10866">
        <v>22.5</v>
      </c>
      <c r="R10866">
        <v>-979.80700000000002</v>
      </c>
      <c r="S10866">
        <v>2020</v>
      </c>
      <c r="T10866">
        <v>5</v>
      </c>
      <c r="U10866">
        <v>21</v>
      </c>
    </row>
    <row r="10867" spans="1:21" x14ac:dyDescent="0.3">
      <c r="A10867" s="5" t="s">
        <v>168</v>
      </c>
      <c r="B10867" s="5" t="s">
        <v>175</v>
      </c>
      <c r="C10867" s="5" t="s">
        <v>83</v>
      </c>
      <c r="D10867" s="5" t="s">
        <v>551</v>
      </c>
      <c r="E10867" s="5" t="s">
        <v>172</v>
      </c>
      <c r="F10867" s="6">
        <v>43969</v>
      </c>
      <c r="G10867" s="5" t="s">
        <v>148</v>
      </c>
      <c r="H10867" s="5" t="s">
        <v>178</v>
      </c>
      <c r="I10867">
        <v>43789</v>
      </c>
      <c r="J10867">
        <v>180</v>
      </c>
      <c r="K10867">
        <v>208</v>
      </c>
      <c r="L10867">
        <v>2</v>
      </c>
      <c r="M10867">
        <v>4680</v>
      </c>
      <c r="N10867">
        <v>4884.6139999999996</v>
      </c>
      <c r="O10867">
        <v>2442.3069999999998</v>
      </c>
      <c r="P10867">
        <v>104</v>
      </c>
      <c r="Q10867">
        <v>22.5</v>
      </c>
      <c r="R10867">
        <v>-204.614</v>
      </c>
      <c r="S10867">
        <v>2020</v>
      </c>
      <c r="T10867">
        <v>5</v>
      </c>
      <c r="U10867">
        <v>21</v>
      </c>
    </row>
    <row r="10868" spans="1:21" x14ac:dyDescent="0.3">
      <c r="A10868" s="5" t="s">
        <v>168</v>
      </c>
      <c r="B10868" s="5" t="s">
        <v>175</v>
      </c>
      <c r="C10868" s="5" t="s">
        <v>83</v>
      </c>
      <c r="D10868" s="5" t="s">
        <v>551</v>
      </c>
      <c r="E10868" s="5" t="s">
        <v>172</v>
      </c>
      <c r="F10868" s="6">
        <v>43969</v>
      </c>
      <c r="G10868" s="5" t="s">
        <v>148</v>
      </c>
      <c r="H10868" s="5" t="s">
        <v>235</v>
      </c>
      <c r="I10868">
        <v>43789</v>
      </c>
      <c r="J10868">
        <v>180</v>
      </c>
      <c r="K10868">
        <v>225</v>
      </c>
      <c r="L10868">
        <v>2</v>
      </c>
      <c r="M10868">
        <v>5062.5</v>
      </c>
      <c r="N10868">
        <v>4884.6139999999996</v>
      </c>
      <c r="O10868">
        <v>2442.3069999999998</v>
      </c>
      <c r="P10868">
        <v>112.5</v>
      </c>
      <c r="Q10868">
        <v>22.5</v>
      </c>
      <c r="R10868">
        <v>177.886</v>
      </c>
      <c r="S10868">
        <v>2020</v>
      </c>
      <c r="T10868">
        <v>5</v>
      </c>
      <c r="U10868">
        <v>21</v>
      </c>
    </row>
    <row r="10869" spans="1:21" x14ac:dyDescent="0.3">
      <c r="A10869" s="5" t="s">
        <v>168</v>
      </c>
      <c r="B10869" s="5" t="s">
        <v>175</v>
      </c>
      <c r="C10869" s="5" t="s">
        <v>83</v>
      </c>
      <c r="D10869" s="5" t="s">
        <v>551</v>
      </c>
      <c r="E10869" s="5" t="s">
        <v>172</v>
      </c>
      <c r="F10869" s="6">
        <v>43969</v>
      </c>
      <c r="G10869" s="5" t="s">
        <v>148</v>
      </c>
      <c r="H10869" s="5" t="s">
        <v>197</v>
      </c>
      <c r="I10869">
        <v>43789</v>
      </c>
      <c r="J10869">
        <v>180</v>
      </c>
      <c r="K10869">
        <v>858</v>
      </c>
      <c r="L10869">
        <v>7</v>
      </c>
      <c r="M10869">
        <v>19305</v>
      </c>
      <c r="N10869">
        <v>17096.149000000001</v>
      </c>
      <c r="O10869">
        <v>2442.3069999999998</v>
      </c>
      <c r="P10869">
        <v>122.57142857142857</v>
      </c>
      <c r="Q10869">
        <v>22.5</v>
      </c>
      <c r="R10869">
        <v>2208.8510000000001</v>
      </c>
      <c r="S10869">
        <v>2020</v>
      </c>
      <c r="T10869">
        <v>5</v>
      </c>
      <c r="U10869">
        <v>21</v>
      </c>
    </row>
    <row r="10870" spans="1:21" x14ac:dyDescent="0.3">
      <c r="A10870" s="5" t="s">
        <v>168</v>
      </c>
      <c r="B10870" s="5" t="s">
        <v>175</v>
      </c>
      <c r="C10870" s="5" t="s">
        <v>83</v>
      </c>
      <c r="D10870" s="5" t="s">
        <v>551</v>
      </c>
      <c r="E10870" s="5" t="s">
        <v>172</v>
      </c>
      <c r="F10870" s="6">
        <v>43969</v>
      </c>
      <c r="G10870" s="5" t="s">
        <v>148</v>
      </c>
      <c r="H10870" s="5" t="s">
        <v>311</v>
      </c>
      <c r="I10870">
        <v>43789</v>
      </c>
      <c r="J10870">
        <v>180</v>
      </c>
      <c r="K10870">
        <v>127</v>
      </c>
      <c r="L10870">
        <v>1</v>
      </c>
      <c r="M10870">
        <v>2857.5</v>
      </c>
      <c r="N10870">
        <v>2442.3069999999998</v>
      </c>
      <c r="O10870">
        <v>2442.3069999999998</v>
      </c>
      <c r="P10870">
        <v>127</v>
      </c>
      <c r="Q10870">
        <v>22.5</v>
      </c>
      <c r="R10870">
        <v>415.19299999999998</v>
      </c>
      <c r="S10870">
        <v>2020</v>
      </c>
      <c r="T10870">
        <v>5</v>
      </c>
      <c r="U10870">
        <v>21</v>
      </c>
    </row>
    <row r="10871" spans="1:21" x14ac:dyDescent="0.3">
      <c r="A10871" s="5" t="s">
        <v>168</v>
      </c>
      <c r="B10871" s="5" t="s">
        <v>175</v>
      </c>
      <c r="C10871" s="5" t="s">
        <v>83</v>
      </c>
      <c r="D10871" s="5" t="s">
        <v>551</v>
      </c>
      <c r="E10871" s="5" t="s">
        <v>172</v>
      </c>
      <c r="F10871" s="6">
        <v>43969</v>
      </c>
      <c r="G10871" s="5" t="s">
        <v>148</v>
      </c>
      <c r="H10871" s="5" t="s">
        <v>351</v>
      </c>
      <c r="I10871">
        <v>43789</v>
      </c>
      <c r="J10871">
        <v>180</v>
      </c>
      <c r="K10871">
        <v>332.5</v>
      </c>
      <c r="L10871">
        <v>3</v>
      </c>
      <c r="M10871">
        <v>7481.25</v>
      </c>
      <c r="N10871">
        <v>7326.9210000000003</v>
      </c>
      <c r="O10871">
        <v>2442.3069999999998</v>
      </c>
      <c r="P10871">
        <v>110.83333333333333</v>
      </c>
      <c r="Q10871">
        <v>22.5</v>
      </c>
      <c r="R10871">
        <v>154.32900000000001</v>
      </c>
      <c r="S10871">
        <v>2020</v>
      </c>
      <c r="T10871">
        <v>5</v>
      </c>
      <c r="U10871">
        <v>21</v>
      </c>
    </row>
    <row r="10872" spans="1:21" x14ac:dyDescent="0.3">
      <c r="A10872" s="5" t="s">
        <v>168</v>
      </c>
      <c r="B10872" s="5" t="s">
        <v>175</v>
      </c>
      <c r="C10872" s="5" t="s">
        <v>83</v>
      </c>
      <c r="D10872" s="5" t="s">
        <v>551</v>
      </c>
      <c r="E10872" s="5" t="s">
        <v>172</v>
      </c>
      <c r="F10872" s="6">
        <v>43969</v>
      </c>
      <c r="G10872" s="5" t="s">
        <v>148</v>
      </c>
      <c r="H10872" s="5" t="s">
        <v>371</v>
      </c>
      <c r="I10872">
        <v>43789</v>
      </c>
      <c r="J10872">
        <v>180</v>
      </c>
      <c r="K10872">
        <v>1076</v>
      </c>
      <c r="L10872">
        <v>10</v>
      </c>
      <c r="M10872">
        <v>23672</v>
      </c>
      <c r="N10872">
        <v>24423.07</v>
      </c>
      <c r="O10872">
        <v>2442.3069999999998</v>
      </c>
      <c r="P10872">
        <v>107.6</v>
      </c>
      <c r="Q10872">
        <v>22</v>
      </c>
      <c r="R10872">
        <v>-751.07</v>
      </c>
      <c r="S10872">
        <v>2020</v>
      </c>
      <c r="T10872">
        <v>5</v>
      </c>
      <c r="U10872">
        <v>21</v>
      </c>
    </row>
    <row r="10873" spans="1:21" x14ac:dyDescent="0.3">
      <c r="A10873" s="5" t="s">
        <v>168</v>
      </c>
      <c r="B10873" s="5" t="s">
        <v>175</v>
      </c>
      <c r="C10873" s="5" t="s">
        <v>83</v>
      </c>
      <c r="D10873" s="5" t="s">
        <v>551</v>
      </c>
      <c r="E10873" s="5" t="s">
        <v>172</v>
      </c>
      <c r="F10873" s="6">
        <v>43969</v>
      </c>
      <c r="G10873" s="5" t="s">
        <v>148</v>
      </c>
      <c r="H10873" s="5" t="s">
        <v>190</v>
      </c>
      <c r="I10873">
        <v>43789</v>
      </c>
      <c r="J10873">
        <v>180</v>
      </c>
      <c r="K10873">
        <v>117.5</v>
      </c>
      <c r="L10873">
        <v>1</v>
      </c>
      <c r="M10873">
        <v>2820</v>
      </c>
      <c r="N10873">
        <v>2442.3069999999998</v>
      </c>
      <c r="O10873">
        <v>2442.3069999999998</v>
      </c>
      <c r="P10873">
        <v>117.5</v>
      </c>
      <c r="Q10873">
        <v>24</v>
      </c>
      <c r="R10873">
        <v>377.69299999999998</v>
      </c>
      <c r="S10873">
        <v>2020</v>
      </c>
      <c r="T10873">
        <v>5</v>
      </c>
      <c r="U10873">
        <v>21</v>
      </c>
    </row>
    <row r="10874" spans="1:21" x14ac:dyDescent="0.3">
      <c r="A10874" s="5" t="s">
        <v>168</v>
      </c>
      <c r="B10874" s="5" t="s">
        <v>175</v>
      </c>
      <c r="C10874" s="5" t="s">
        <v>83</v>
      </c>
      <c r="D10874" s="5" t="s">
        <v>551</v>
      </c>
      <c r="E10874" s="5" t="s">
        <v>172</v>
      </c>
      <c r="F10874" s="6">
        <v>43969</v>
      </c>
      <c r="G10874" s="5" t="s">
        <v>148</v>
      </c>
      <c r="H10874" s="5" t="s">
        <v>208</v>
      </c>
      <c r="I10874">
        <v>43789</v>
      </c>
      <c r="J10874">
        <v>180</v>
      </c>
      <c r="K10874">
        <v>107</v>
      </c>
      <c r="L10874">
        <v>1</v>
      </c>
      <c r="M10874">
        <v>2086.5</v>
      </c>
      <c r="N10874">
        <v>2442.3069999999998</v>
      </c>
      <c r="O10874">
        <v>2442.3069999999998</v>
      </c>
      <c r="P10874">
        <v>107</v>
      </c>
      <c r="Q10874">
        <v>19.5</v>
      </c>
      <c r="R10874">
        <v>-355.80700000000002</v>
      </c>
      <c r="S10874">
        <v>2020</v>
      </c>
      <c r="T10874">
        <v>5</v>
      </c>
      <c r="U10874">
        <v>21</v>
      </c>
    </row>
    <row r="10875" spans="1:21" x14ac:dyDescent="0.3">
      <c r="A10875" s="5" t="s">
        <v>168</v>
      </c>
      <c r="B10875" s="5" t="s">
        <v>175</v>
      </c>
      <c r="C10875" s="5" t="s">
        <v>83</v>
      </c>
      <c r="D10875" s="5" t="s">
        <v>551</v>
      </c>
      <c r="E10875" s="5" t="s">
        <v>172</v>
      </c>
      <c r="F10875" s="6">
        <v>43969</v>
      </c>
      <c r="G10875" s="5" t="s">
        <v>148</v>
      </c>
      <c r="H10875" s="5" t="s">
        <v>190</v>
      </c>
      <c r="I10875">
        <v>43789</v>
      </c>
      <c r="J10875">
        <v>180</v>
      </c>
      <c r="K10875">
        <v>238.5</v>
      </c>
      <c r="L10875">
        <v>2</v>
      </c>
      <c r="M10875">
        <v>5724</v>
      </c>
      <c r="N10875">
        <v>4884.6139999999996</v>
      </c>
      <c r="O10875">
        <v>2442.3069999999998</v>
      </c>
      <c r="P10875">
        <v>119.25</v>
      </c>
      <c r="Q10875">
        <v>24</v>
      </c>
      <c r="R10875">
        <v>839.38599999999997</v>
      </c>
      <c r="S10875">
        <v>2020</v>
      </c>
      <c r="T10875">
        <v>5</v>
      </c>
      <c r="U10875">
        <v>21</v>
      </c>
    </row>
    <row r="10876" spans="1:21" x14ac:dyDescent="0.3">
      <c r="A10876" s="5" t="s">
        <v>168</v>
      </c>
      <c r="B10876" s="5" t="s">
        <v>175</v>
      </c>
      <c r="C10876" s="5" t="s">
        <v>83</v>
      </c>
      <c r="D10876" s="5" t="s">
        <v>551</v>
      </c>
      <c r="E10876" s="5" t="s">
        <v>172</v>
      </c>
      <c r="F10876" s="6">
        <v>43969</v>
      </c>
      <c r="G10876" s="5" t="s">
        <v>148</v>
      </c>
      <c r="H10876" s="5" t="s">
        <v>190</v>
      </c>
      <c r="I10876">
        <v>43789</v>
      </c>
      <c r="J10876">
        <v>180</v>
      </c>
      <c r="K10876">
        <v>225</v>
      </c>
      <c r="L10876">
        <v>2</v>
      </c>
      <c r="M10876">
        <v>5400</v>
      </c>
      <c r="N10876">
        <v>4884.6139999999996</v>
      </c>
      <c r="O10876">
        <v>2442.3069999999998</v>
      </c>
      <c r="P10876">
        <v>112.5</v>
      </c>
      <c r="Q10876">
        <v>24</v>
      </c>
      <c r="R10876">
        <v>515.38599999999997</v>
      </c>
      <c r="S10876">
        <v>2020</v>
      </c>
      <c r="T10876">
        <v>5</v>
      </c>
      <c r="U10876">
        <v>21</v>
      </c>
    </row>
    <row r="10877" spans="1:21" x14ac:dyDescent="0.3">
      <c r="A10877" s="5" t="s">
        <v>168</v>
      </c>
      <c r="B10877" s="5" t="s">
        <v>175</v>
      </c>
      <c r="C10877" s="5" t="s">
        <v>83</v>
      </c>
      <c r="D10877" s="5" t="s">
        <v>551</v>
      </c>
      <c r="E10877" s="5" t="s">
        <v>172</v>
      </c>
      <c r="F10877" s="6">
        <v>43969</v>
      </c>
      <c r="G10877" s="5" t="s">
        <v>148</v>
      </c>
      <c r="H10877" s="5" t="s">
        <v>190</v>
      </c>
      <c r="I10877">
        <v>43789</v>
      </c>
      <c r="J10877">
        <v>180</v>
      </c>
      <c r="K10877">
        <v>238</v>
      </c>
      <c r="L10877">
        <v>2</v>
      </c>
      <c r="M10877">
        <v>5712</v>
      </c>
      <c r="N10877">
        <v>4884.6139999999996</v>
      </c>
      <c r="O10877">
        <v>2442.3069999999998</v>
      </c>
      <c r="P10877">
        <v>119</v>
      </c>
      <c r="Q10877">
        <v>24</v>
      </c>
      <c r="R10877">
        <v>827.38599999999997</v>
      </c>
      <c r="S10877">
        <v>2020</v>
      </c>
      <c r="T10877">
        <v>5</v>
      </c>
      <c r="U10877">
        <v>21</v>
      </c>
    </row>
    <row r="10878" spans="1:21" x14ac:dyDescent="0.3">
      <c r="A10878" s="5" t="s">
        <v>168</v>
      </c>
      <c r="B10878" s="5" t="s">
        <v>175</v>
      </c>
      <c r="C10878" s="5" t="s">
        <v>83</v>
      </c>
      <c r="D10878" s="5" t="s">
        <v>551</v>
      </c>
      <c r="E10878" s="5" t="s">
        <v>172</v>
      </c>
      <c r="F10878" s="6">
        <v>43969</v>
      </c>
      <c r="G10878" s="5" t="s">
        <v>148</v>
      </c>
      <c r="H10878" s="5" t="s">
        <v>208</v>
      </c>
      <c r="I10878">
        <v>43789</v>
      </c>
      <c r="J10878">
        <v>180</v>
      </c>
      <c r="K10878">
        <v>111.5</v>
      </c>
      <c r="L10878">
        <v>1</v>
      </c>
      <c r="M10878">
        <v>2508.75</v>
      </c>
      <c r="N10878">
        <v>2442.3069999999998</v>
      </c>
      <c r="O10878">
        <v>2442.3069999999998</v>
      </c>
      <c r="P10878">
        <v>111.5</v>
      </c>
      <c r="Q10878">
        <v>22.5</v>
      </c>
      <c r="R10878">
        <v>66.442999999999998</v>
      </c>
      <c r="S10878">
        <v>2020</v>
      </c>
      <c r="T10878">
        <v>5</v>
      </c>
      <c r="U10878">
        <v>21</v>
      </c>
    </row>
    <row r="10879" spans="1:21" x14ac:dyDescent="0.3">
      <c r="A10879" s="5" t="s">
        <v>168</v>
      </c>
      <c r="B10879" s="5" t="s">
        <v>175</v>
      </c>
      <c r="C10879" s="5" t="s">
        <v>83</v>
      </c>
      <c r="D10879" s="5" t="s">
        <v>551</v>
      </c>
      <c r="E10879" s="5" t="s">
        <v>172</v>
      </c>
      <c r="F10879" s="6">
        <v>43969</v>
      </c>
      <c r="G10879" s="5" t="s">
        <v>148</v>
      </c>
      <c r="H10879" s="5" t="s">
        <v>190</v>
      </c>
      <c r="I10879">
        <v>43789</v>
      </c>
      <c r="J10879">
        <v>180</v>
      </c>
      <c r="K10879">
        <v>212</v>
      </c>
      <c r="L10879">
        <v>2</v>
      </c>
      <c r="M10879">
        <v>5088</v>
      </c>
      <c r="N10879">
        <v>4884.6139999999996</v>
      </c>
      <c r="O10879">
        <v>2442.3069999999998</v>
      </c>
      <c r="P10879">
        <v>106</v>
      </c>
      <c r="Q10879">
        <v>24</v>
      </c>
      <c r="R10879">
        <v>203.386</v>
      </c>
      <c r="S10879">
        <v>2020</v>
      </c>
      <c r="T10879">
        <v>5</v>
      </c>
      <c r="U10879">
        <v>21</v>
      </c>
    </row>
    <row r="10880" spans="1:21" x14ac:dyDescent="0.3">
      <c r="A10880" s="5" t="s">
        <v>168</v>
      </c>
      <c r="B10880" s="5" t="s">
        <v>175</v>
      </c>
      <c r="C10880" s="5" t="s">
        <v>87</v>
      </c>
      <c r="D10880" s="5" t="s">
        <v>561</v>
      </c>
      <c r="E10880" s="5" t="s">
        <v>172</v>
      </c>
      <c r="F10880" s="6">
        <v>43969</v>
      </c>
      <c r="G10880" s="5" t="s">
        <v>148</v>
      </c>
      <c r="H10880" s="5" t="s">
        <v>173</v>
      </c>
      <c r="I10880">
        <v>43803</v>
      </c>
      <c r="J10880">
        <v>166</v>
      </c>
      <c r="K10880">
        <v>80</v>
      </c>
      <c r="L10880">
        <v>1</v>
      </c>
      <c r="M10880">
        <v>1800</v>
      </c>
      <c r="N10880">
        <v>1940.797</v>
      </c>
      <c r="O10880">
        <v>1940.797</v>
      </c>
      <c r="P10880">
        <v>80</v>
      </c>
      <c r="Q10880">
        <v>22.5</v>
      </c>
      <c r="R10880">
        <v>-140.797</v>
      </c>
      <c r="S10880">
        <v>2020</v>
      </c>
      <c r="T10880">
        <v>5</v>
      </c>
      <c r="U10880">
        <v>21</v>
      </c>
    </row>
    <row r="10881" spans="1:21" x14ac:dyDescent="0.3">
      <c r="A10881" s="5" t="s">
        <v>168</v>
      </c>
      <c r="B10881" s="5" t="s">
        <v>175</v>
      </c>
      <c r="C10881" s="5" t="s">
        <v>88</v>
      </c>
      <c r="D10881" s="5" t="s">
        <v>552</v>
      </c>
      <c r="E10881" s="5" t="s">
        <v>172</v>
      </c>
      <c r="F10881" s="6">
        <v>43969</v>
      </c>
      <c r="G10881" s="5" t="s">
        <v>148</v>
      </c>
      <c r="H10881" s="5" t="s">
        <v>194</v>
      </c>
      <c r="I10881">
        <v>43766</v>
      </c>
      <c r="J10881">
        <v>203</v>
      </c>
      <c r="K10881">
        <v>570.5</v>
      </c>
      <c r="L10881">
        <v>4</v>
      </c>
      <c r="M10881">
        <v>12836.25</v>
      </c>
      <c r="N10881">
        <v>10760.799000000001</v>
      </c>
      <c r="O10881">
        <v>2690.2</v>
      </c>
      <c r="P10881">
        <v>142.625</v>
      </c>
      <c r="Q10881">
        <v>22.5</v>
      </c>
      <c r="R10881">
        <v>2075.451</v>
      </c>
      <c r="S10881">
        <v>2020</v>
      </c>
      <c r="T10881">
        <v>5</v>
      </c>
      <c r="U10881">
        <v>21</v>
      </c>
    </row>
    <row r="10882" spans="1:21" x14ac:dyDescent="0.3">
      <c r="A10882" s="5" t="s">
        <v>168</v>
      </c>
      <c r="B10882" s="5" t="s">
        <v>175</v>
      </c>
      <c r="C10882" s="5" t="s">
        <v>88</v>
      </c>
      <c r="D10882" s="5" t="s">
        <v>552</v>
      </c>
      <c r="E10882" s="5" t="s">
        <v>172</v>
      </c>
      <c r="F10882" s="6">
        <v>43969</v>
      </c>
      <c r="G10882" s="5" t="s">
        <v>148</v>
      </c>
      <c r="H10882" s="5" t="s">
        <v>190</v>
      </c>
      <c r="I10882">
        <v>43766</v>
      </c>
      <c r="J10882">
        <v>203</v>
      </c>
      <c r="K10882">
        <v>117.5</v>
      </c>
      <c r="L10882">
        <v>1</v>
      </c>
      <c r="M10882">
        <v>2820</v>
      </c>
      <c r="N10882">
        <v>2690.2</v>
      </c>
      <c r="O10882">
        <v>2690.2</v>
      </c>
      <c r="P10882">
        <v>117.5</v>
      </c>
      <c r="Q10882">
        <v>24</v>
      </c>
      <c r="R10882">
        <v>129.80000000000001</v>
      </c>
      <c r="S10882">
        <v>2020</v>
      </c>
      <c r="T10882">
        <v>5</v>
      </c>
      <c r="U10882">
        <v>21</v>
      </c>
    </row>
    <row r="10883" spans="1:21" x14ac:dyDescent="0.3">
      <c r="A10883" s="5" t="s">
        <v>168</v>
      </c>
      <c r="B10883" s="5" t="s">
        <v>175</v>
      </c>
      <c r="C10883" s="5" t="s">
        <v>88</v>
      </c>
      <c r="D10883" s="5" t="s">
        <v>552</v>
      </c>
      <c r="E10883" s="5" t="s">
        <v>172</v>
      </c>
      <c r="F10883" s="6">
        <v>43969</v>
      </c>
      <c r="G10883" s="5" t="s">
        <v>148</v>
      </c>
      <c r="H10883" s="5" t="s">
        <v>173</v>
      </c>
      <c r="I10883">
        <v>43766</v>
      </c>
      <c r="J10883">
        <v>203</v>
      </c>
      <c r="K10883">
        <v>80</v>
      </c>
      <c r="L10883">
        <v>1</v>
      </c>
      <c r="M10883">
        <v>1800</v>
      </c>
      <c r="N10883">
        <v>2690.2</v>
      </c>
      <c r="O10883">
        <v>2690.2</v>
      </c>
      <c r="P10883">
        <v>80</v>
      </c>
      <c r="Q10883">
        <v>22.5</v>
      </c>
      <c r="R10883">
        <v>-890.2</v>
      </c>
      <c r="S10883">
        <v>2020</v>
      </c>
      <c r="T10883">
        <v>5</v>
      </c>
      <c r="U10883">
        <v>21</v>
      </c>
    </row>
    <row r="10884" spans="1:21" x14ac:dyDescent="0.3">
      <c r="A10884" s="5" t="s">
        <v>168</v>
      </c>
      <c r="B10884" s="5" t="s">
        <v>175</v>
      </c>
      <c r="C10884" s="5" t="s">
        <v>88</v>
      </c>
      <c r="D10884" s="5" t="s">
        <v>552</v>
      </c>
      <c r="E10884" s="5" t="s">
        <v>172</v>
      </c>
      <c r="F10884" s="6">
        <v>43969</v>
      </c>
      <c r="G10884" s="5" t="s">
        <v>148</v>
      </c>
      <c r="H10884" s="5" t="s">
        <v>194</v>
      </c>
      <c r="I10884">
        <v>43766</v>
      </c>
      <c r="J10884">
        <v>203</v>
      </c>
      <c r="K10884">
        <v>556</v>
      </c>
      <c r="L10884">
        <v>4</v>
      </c>
      <c r="M10884">
        <v>12510</v>
      </c>
      <c r="N10884">
        <v>10760.799000000001</v>
      </c>
      <c r="O10884">
        <v>2690.2</v>
      </c>
      <c r="P10884">
        <v>139</v>
      </c>
      <c r="Q10884">
        <v>22.5</v>
      </c>
      <c r="R10884">
        <v>1749.201</v>
      </c>
      <c r="S10884">
        <v>2020</v>
      </c>
      <c r="T10884">
        <v>5</v>
      </c>
      <c r="U10884">
        <v>21</v>
      </c>
    </row>
    <row r="10885" spans="1:21" x14ac:dyDescent="0.3">
      <c r="A10885" s="5" t="s">
        <v>168</v>
      </c>
      <c r="B10885" s="5" t="s">
        <v>206</v>
      </c>
      <c r="C10885" s="5" t="s">
        <v>105</v>
      </c>
      <c r="D10885" s="5" t="s">
        <v>558</v>
      </c>
      <c r="E10885" s="5" t="s">
        <v>172</v>
      </c>
      <c r="F10885" s="6">
        <v>43969</v>
      </c>
      <c r="G10885" s="5" t="s">
        <v>148</v>
      </c>
      <c r="H10885" s="5" t="s">
        <v>229</v>
      </c>
      <c r="I10885">
        <v>43785</v>
      </c>
      <c r="J10885">
        <v>184</v>
      </c>
      <c r="K10885">
        <v>1785</v>
      </c>
      <c r="L10885">
        <v>15</v>
      </c>
      <c r="M10885">
        <v>40162.5</v>
      </c>
      <c r="N10885">
        <v>51388.597999999998</v>
      </c>
      <c r="O10885">
        <v>3425.9070000000002</v>
      </c>
      <c r="P10885">
        <v>119</v>
      </c>
      <c r="Q10885">
        <v>22.5</v>
      </c>
      <c r="R10885">
        <v>-11226.098</v>
      </c>
      <c r="S10885">
        <v>2020</v>
      </c>
      <c r="T10885">
        <v>5</v>
      </c>
      <c r="U10885">
        <v>21</v>
      </c>
    </row>
    <row r="10886" spans="1:21" x14ac:dyDescent="0.3">
      <c r="A10886" s="5" t="s">
        <v>168</v>
      </c>
      <c r="B10886" s="5" t="s">
        <v>206</v>
      </c>
      <c r="C10886" s="5" t="s">
        <v>105</v>
      </c>
      <c r="D10886" s="5" t="s">
        <v>558</v>
      </c>
      <c r="E10886" s="5" t="s">
        <v>172</v>
      </c>
      <c r="F10886" s="6">
        <v>43969</v>
      </c>
      <c r="G10886" s="5" t="s">
        <v>148</v>
      </c>
      <c r="H10886" s="5" t="s">
        <v>208</v>
      </c>
      <c r="I10886">
        <v>43785</v>
      </c>
      <c r="J10886">
        <v>184</v>
      </c>
      <c r="K10886">
        <v>126.8</v>
      </c>
      <c r="L10886">
        <v>1</v>
      </c>
      <c r="M10886">
        <v>2472.6</v>
      </c>
      <c r="N10886">
        <v>3425.9070000000002</v>
      </c>
      <c r="O10886">
        <v>3425.9070000000002</v>
      </c>
      <c r="P10886">
        <v>126.8</v>
      </c>
      <c r="Q10886">
        <v>19.5</v>
      </c>
      <c r="R10886">
        <v>-953.30700000000002</v>
      </c>
      <c r="S10886">
        <v>2020</v>
      </c>
      <c r="T10886">
        <v>5</v>
      </c>
      <c r="U10886">
        <v>21</v>
      </c>
    </row>
    <row r="10887" spans="1:21" x14ac:dyDescent="0.3">
      <c r="A10887" s="5" t="s">
        <v>168</v>
      </c>
      <c r="B10887" s="5" t="s">
        <v>169</v>
      </c>
      <c r="C10887" s="5" t="s">
        <v>170</v>
      </c>
      <c r="D10887" s="5" t="s">
        <v>548</v>
      </c>
      <c r="E10887" s="5" t="s">
        <v>172</v>
      </c>
      <c r="F10887" s="6">
        <v>43970</v>
      </c>
      <c r="G10887" s="5" t="s">
        <v>148</v>
      </c>
      <c r="H10887" s="5" t="s">
        <v>469</v>
      </c>
      <c r="I10887">
        <v>43773</v>
      </c>
      <c r="J10887">
        <v>197</v>
      </c>
      <c r="K10887">
        <v>5600</v>
      </c>
      <c r="L10887">
        <v>20</v>
      </c>
      <c r="M10887">
        <v>49280</v>
      </c>
      <c r="N10887">
        <v>63359.978000000003</v>
      </c>
      <c r="O10887">
        <v>3167.9989999999998</v>
      </c>
      <c r="P10887">
        <v>280</v>
      </c>
      <c r="Q10887">
        <v>8.8000000000000007</v>
      </c>
      <c r="R10887">
        <v>-14079.977999999999</v>
      </c>
      <c r="S10887">
        <v>2020</v>
      </c>
      <c r="T10887">
        <v>5</v>
      </c>
      <c r="U10887">
        <v>21</v>
      </c>
    </row>
    <row r="10888" spans="1:21" x14ac:dyDescent="0.3">
      <c r="A10888" s="5" t="s">
        <v>168</v>
      </c>
      <c r="B10888" s="5" t="s">
        <v>169</v>
      </c>
      <c r="C10888" s="5" t="s">
        <v>170</v>
      </c>
      <c r="D10888" s="5" t="s">
        <v>559</v>
      </c>
      <c r="E10888" s="5" t="s">
        <v>172</v>
      </c>
      <c r="F10888" s="6">
        <v>43970</v>
      </c>
      <c r="G10888" s="5" t="s">
        <v>148</v>
      </c>
      <c r="H10888" s="5" t="s">
        <v>469</v>
      </c>
      <c r="I10888">
        <v>43790</v>
      </c>
      <c r="J10888">
        <v>180</v>
      </c>
      <c r="K10888">
        <v>5600</v>
      </c>
      <c r="L10888">
        <v>15</v>
      </c>
      <c r="M10888">
        <v>36960</v>
      </c>
      <c r="N10888">
        <v>44217.273999999998</v>
      </c>
      <c r="O10888">
        <v>2947.8180000000002</v>
      </c>
      <c r="P10888">
        <v>373.33333333333331</v>
      </c>
      <c r="Q10888">
        <v>6.6</v>
      </c>
      <c r="R10888">
        <v>-7257.2740000000003</v>
      </c>
      <c r="S10888">
        <v>2020</v>
      </c>
      <c r="T10888">
        <v>5</v>
      </c>
      <c r="U10888">
        <v>21</v>
      </c>
    </row>
    <row r="10889" spans="1:21" x14ac:dyDescent="0.3">
      <c r="A10889" s="5" t="s">
        <v>168</v>
      </c>
      <c r="B10889" s="5" t="s">
        <v>169</v>
      </c>
      <c r="C10889" s="5" t="s">
        <v>170</v>
      </c>
      <c r="D10889" s="5" t="s">
        <v>562</v>
      </c>
      <c r="E10889" s="5" t="s">
        <v>172</v>
      </c>
      <c r="F10889" s="6">
        <v>43970</v>
      </c>
      <c r="G10889" s="5" t="s">
        <v>148</v>
      </c>
      <c r="H10889" s="5" t="s">
        <v>469</v>
      </c>
      <c r="I10889">
        <v>43797</v>
      </c>
      <c r="J10889">
        <v>173</v>
      </c>
      <c r="K10889">
        <v>5600</v>
      </c>
      <c r="L10889">
        <v>15</v>
      </c>
      <c r="M10889">
        <v>36960</v>
      </c>
      <c r="N10889">
        <v>45005.351000000002</v>
      </c>
      <c r="O10889">
        <v>3000.357</v>
      </c>
      <c r="P10889">
        <v>373.33333333333331</v>
      </c>
      <c r="Q10889">
        <v>6.6</v>
      </c>
      <c r="R10889">
        <v>-8045.3509999999997</v>
      </c>
      <c r="S10889">
        <v>2020</v>
      </c>
      <c r="T10889">
        <v>5</v>
      </c>
      <c r="U10889">
        <v>21</v>
      </c>
    </row>
    <row r="10890" spans="1:21" x14ac:dyDescent="0.3">
      <c r="A10890" s="5" t="s">
        <v>168</v>
      </c>
      <c r="B10890" s="5" t="s">
        <v>467</v>
      </c>
      <c r="C10890" s="5" t="s">
        <v>135</v>
      </c>
      <c r="D10890" s="5" t="s">
        <v>562</v>
      </c>
      <c r="E10890" s="5" t="s">
        <v>172</v>
      </c>
      <c r="F10890" s="6">
        <v>43970</v>
      </c>
      <c r="G10890" s="5" t="s">
        <v>148</v>
      </c>
      <c r="H10890" s="5" t="s">
        <v>466</v>
      </c>
      <c r="I10890">
        <v>43797</v>
      </c>
      <c r="J10890">
        <v>173</v>
      </c>
      <c r="K10890">
        <v>2215</v>
      </c>
      <c r="L10890">
        <v>20</v>
      </c>
      <c r="M10890">
        <v>48730</v>
      </c>
      <c r="N10890">
        <v>60007.133999999998</v>
      </c>
      <c r="O10890">
        <v>3000.357</v>
      </c>
      <c r="P10890">
        <v>110.75</v>
      </c>
      <c r="Q10890">
        <v>22</v>
      </c>
      <c r="R10890">
        <v>-11277.134</v>
      </c>
      <c r="S10890">
        <v>2020</v>
      </c>
      <c r="T10890">
        <v>5</v>
      </c>
      <c r="U10890">
        <v>21</v>
      </c>
    </row>
    <row r="10891" spans="1:21" x14ac:dyDescent="0.3">
      <c r="A10891" s="5" t="s">
        <v>168</v>
      </c>
      <c r="B10891" s="5" t="s">
        <v>467</v>
      </c>
      <c r="C10891" s="5" t="s">
        <v>136</v>
      </c>
      <c r="D10891" s="5" t="s">
        <v>563</v>
      </c>
      <c r="E10891" s="5" t="s">
        <v>172</v>
      </c>
      <c r="F10891" s="6">
        <v>43970</v>
      </c>
      <c r="G10891" s="5" t="s">
        <v>148</v>
      </c>
      <c r="H10891" s="5" t="s">
        <v>466</v>
      </c>
      <c r="I10891">
        <v>43804</v>
      </c>
      <c r="J10891">
        <v>166</v>
      </c>
      <c r="K10891">
        <v>10785</v>
      </c>
      <c r="L10891">
        <v>87</v>
      </c>
      <c r="M10891">
        <v>237270</v>
      </c>
      <c r="N10891">
        <v>172042.27499999999</v>
      </c>
      <c r="O10891">
        <v>1977.4970000000001</v>
      </c>
      <c r="P10891">
        <v>123.96551724137932</v>
      </c>
      <c r="Q10891">
        <v>22</v>
      </c>
      <c r="R10891">
        <v>65227.724999999999</v>
      </c>
      <c r="S10891">
        <v>2020</v>
      </c>
      <c r="T10891">
        <v>5</v>
      </c>
      <c r="U10891">
        <v>21</v>
      </c>
    </row>
    <row r="10892" spans="1:21" x14ac:dyDescent="0.3">
      <c r="A10892" s="5" t="s">
        <v>168</v>
      </c>
      <c r="B10892" s="5" t="s">
        <v>206</v>
      </c>
      <c r="C10892" s="5" t="s">
        <v>106</v>
      </c>
      <c r="D10892" s="5" t="s">
        <v>554</v>
      </c>
      <c r="E10892" s="5" t="s">
        <v>172</v>
      </c>
      <c r="F10892" s="6">
        <v>43971</v>
      </c>
      <c r="G10892" s="5" t="s">
        <v>148</v>
      </c>
      <c r="H10892" s="5" t="s">
        <v>202</v>
      </c>
      <c r="I10892">
        <v>43792</v>
      </c>
      <c r="J10892">
        <v>179</v>
      </c>
      <c r="K10892">
        <v>410</v>
      </c>
      <c r="L10892">
        <v>4</v>
      </c>
      <c r="M10892">
        <v>9430</v>
      </c>
      <c r="N10892">
        <v>10835.736999999999</v>
      </c>
      <c r="O10892">
        <v>2708.9340000000002</v>
      </c>
      <c r="P10892">
        <v>102.5</v>
      </c>
      <c r="Q10892">
        <v>23</v>
      </c>
      <c r="R10892">
        <v>-1405.7370000000001</v>
      </c>
      <c r="S10892">
        <v>2020</v>
      </c>
      <c r="T10892">
        <v>5</v>
      </c>
      <c r="U10892">
        <v>21</v>
      </c>
    </row>
    <row r="10893" spans="1:21" x14ac:dyDescent="0.3">
      <c r="A10893" s="5" t="s">
        <v>168</v>
      </c>
      <c r="B10893" s="5" t="s">
        <v>206</v>
      </c>
      <c r="C10893" s="5" t="s">
        <v>106</v>
      </c>
      <c r="D10893" s="5" t="s">
        <v>554</v>
      </c>
      <c r="E10893" s="5" t="s">
        <v>172</v>
      </c>
      <c r="F10893" s="6">
        <v>43971</v>
      </c>
      <c r="G10893" s="5" t="s">
        <v>148</v>
      </c>
      <c r="H10893" s="5" t="s">
        <v>190</v>
      </c>
      <c r="I10893">
        <v>43792</v>
      </c>
      <c r="J10893">
        <v>179</v>
      </c>
      <c r="K10893">
        <v>221</v>
      </c>
      <c r="L10893">
        <v>2</v>
      </c>
      <c r="M10893">
        <v>5083</v>
      </c>
      <c r="N10893">
        <v>5417.8689999999997</v>
      </c>
      <c r="O10893">
        <v>2708.9340000000002</v>
      </c>
      <c r="P10893">
        <v>110.5</v>
      </c>
      <c r="Q10893">
        <v>23</v>
      </c>
      <c r="R10893">
        <v>-334.86900000000003</v>
      </c>
      <c r="S10893">
        <v>2020</v>
      </c>
      <c r="T10893">
        <v>5</v>
      </c>
      <c r="U10893">
        <v>21</v>
      </c>
    </row>
    <row r="10894" spans="1:21" x14ac:dyDescent="0.3">
      <c r="A10894" s="5" t="s">
        <v>168</v>
      </c>
      <c r="B10894" s="5" t="s">
        <v>206</v>
      </c>
      <c r="C10894" s="5" t="s">
        <v>106</v>
      </c>
      <c r="D10894" s="5" t="s">
        <v>554</v>
      </c>
      <c r="E10894" s="5" t="s">
        <v>172</v>
      </c>
      <c r="F10894" s="6">
        <v>43971</v>
      </c>
      <c r="G10894" s="5" t="s">
        <v>148</v>
      </c>
      <c r="H10894" s="5" t="s">
        <v>203</v>
      </c>
      <c r="I10894">
        <v>43792</v>
      </c>
      <c r="J10894">
        <v>179</v>
      </c>
      <c r="K10894">
        <v>195</v>
      </c>
      <c r="L10894">
        <v>2</v>
      </c>
      <c r="M10894">
        <v>4485</v>
      </c>
      <c r="N10894">
        <v>5417.8689999999997</v>
      </c>
      <c r="O10894">
        <v>2708.9340000000002</v>
      </c>
      <c r="P10894">
        <v>97.5</v>
      </c>
      <c r="Q10894">
        <v>23</v>
      </c>
      <c r="R10894">
        <v>-932.86900000000003</v>
      </c>
      <c r="S10894">
        <v>2020</v>
      </c>
      <c r="T10894">
        <v>5</v>
      </c>
      <c r="U10894">
        <v>21</v>
      </c>
    </row>
    <row r="10895" spans="1:21" x14ac:dyDescent="0.3">
      <c r="A10895" s="5" t="s">
        <v>168</v>
      </c>
      <c r="B10895" s="5" t="s">
        <v>206</v>
      </c>
      <c r="C10895" s="5" t="s">
        <v>106</v>
      </c>
      <c r="D10895" s="5" t="s">
        <v>554</v>
      </c>
      <c r="E10895" s="5" t="s">
        <v>172</v>
      </c>
      <c r="F10895" s="6">
        <v>43971</v>
      </c>
      <c r="G10895" s="5" t="s">
        <v>148</v>
      </c>
      <c r="H10895" s="5" t="s">
        <v>230</v>
      </c>
      <c r="I10895">
        <v>43792</v>
      </c>
      <c r="J10895">
        <v>179</v>
      </c>
      <c r="K10895">
        <v>1720</v>
      </c>
      <c r="L10895">
        <v>15</v>
      </c>
      <c r="M10895">
        <v>38700</v>
      </c>
      <c r="N10895">
        <v>40634.014999999999</v>
      </c>
      <c r="O10895">
        <v>2708.9340000000002</v>
      </c>
      <c r="P10895">
        <v>114.66666666666667</v>
      </c>
      <c r="Q10895">
        <v>22.5</v>
      </c>
      <c r="R10895">
        <v>-1934.0150000000001</v>
      </c>
      <c r="S10895">
        <v>2020</v>
      </c>
      <c r="T10895">
        <v>5</v>
      </c>
      <c r="U10895">
        <v>21</v>
      </c>
    </row>
    <row r="10896" spans="1:21" x14ac:dyDescent="0.3">
      <c r="A10896" s="5" t="s">
        <v>168</v>
      </c>
      <c r="B10896" s="5" t="s">
        <v>206</v>
      </c>
      <c r="C10896" s="5" t="s">
        <v>106</v>
      </c>
      <c r="D10896" s="5" t="s">
        <v>554</v>
      </c>
      <c r="E10896" s="5" t="s">
        <v>172</v>
      </c>
      <c r="F10896" s="6">
        <v>43971</v>
      </c>
      <c r="G10896" s="5" t="s">
        <v>148</v>
      </c>
      <c r="H10896" s="5" t="s">
        <v>220</v>
      </c>
      <c r="I10896">
        <v>43792</v>
      </c>
      <c r="J10896">
        <v>179</v>
      </c>
      <c r="K10896">
        <v>100</v>
      </c>
      <c r="L10896">
        <v>1</v>
      </c>
      <c r="M10896">
        <v>2300</v>
      </c>
      <c r="N10896">
        <v>2708.9340000000002</v>
      </c>
      <c r="O10896">
        <v>2708.9340000000002</v>
      </c>
      <c r="P10896">
        <v>100</v>
      </c>
      <c r="Q10896">
        <v>23</v>
      </c>
      <c r="R10896">
        <v>-408.93400000000003</v>
      </c>
      <c r="S10896">
        <v>2020</v>
      </c>
      <c r="T10896">
        <v>5</v>
      </c>
      <c r="U10896">
        <v>21</v>
      </c>
    </row>
    <row r="10897" spans="1:21" x14ac:dyDescent="0.3">
      <c r="A10897" s="5" t="s">
        <v>168</v>
      </c>
      <c r="B10897" s="5" t="s">
        <v>206</v>
      </c>
      <c r="C10897" s="5" t="s">
        <v>106</v>
      </c>
      <c r="D10897" s="5" t="s">
        <v>554</v>
      </c>
      <c r="E10897" s="5" t="s">
        <v>172</v>
      </c>
      <c r="F10897" s="6">
        <v>43971</v>
      </c>
      <c r="G10897" s="5" t="s">
        <v>148</v>
      </c>
      <c r="H10897" s="5" t="s">
        <v>205</v>
      </c>
      <c r="I10897">
        <v>43792</v>
      </c>
      <c r="J10897">
        <v>179</v>
      </c>
      <c r="K10897">
        <v>200</v>
      </c>
      <c r="L10897">
        <v>2</v>
      </c>
      <c r="M10897">
        <v>4600</v>
      </c>
      <c r="N10897">
        <v>5417.8689999999997</v>
      </c>
      <c r="O10897">
        <v>2708.9340000000002</v>
      </c>
      <c r="P10897">
        <v>100</v>
      </c>
      <c r="Q10897">
        <v>23</v>
      </c>
      <c r="R10897">
        <v>-817.86900000000003</v>
      </c>
      <c r="S10897">
        <v>2020</v>
      </c>
      <c r="T10897">
        <v>5</v>
      </c>
      <c r="U10897">
        <v>21</v>
      </c>
    </row>
    <row r="10898" spans="1:21" x14ac:dyDescent="0.3">
      <c r="A10898" s="5" t="s">
        <v>168</v>
      </c>
      <c r="B10898" s="5" t="s">
        <v>206</v>
      </c>
      <c r="C10898" s="5" t="s">
        <v>106</v>
      </c>
      <c r="D10898" s="5" t="s">
        <v>554</v>
      </c>
      <c r="E10898" s="5" t="s">
        <v>172</v>
      </c>
      <c r="F10898" s="6">
        <v>43971</v>
      </c>
      <c r="G10898" s="5" t="s">
        <v>148</v>
      </c>
      <c r="H10898" s="5" t="s">
        <v>216</v>
      </c>
      <c r="I10898">
        <v>43792</v>
      </c>
      <c r="J10898">
        <v>179</v>
      </c>
      <c r="K10898">
        <v>230</v>
      </c>
      <c r="L10898">
        <v>2</v>
      </c>
      <c r="M10898">
        <v>5290</v>
      </c>
      <c r="N10898">
        <v>5417.8689999999997</v>
      </c>
      <c r="O10898">
        <v>2708.9340000000002</v>
      </c>
      <c r="P10898">
        <v>115</v>
      </c>
      <c r="Q10898">
        <v>23</v>
      </c>
      <c r="R10898">
        <v>-127.869</v>
      </c>
      <c r="S10898">
        <v>2020</v>
      </c>
      <c r="T10898">
        <v>5</v>
      </c>
      <c r="U10898">
        <v>21</v>
      </c>
    </row>
    <row r="10899" spans="1:21" x14ac:dyDescent="0.3">
      <c r="A10899" s="5" t="s">
        <v>168</v>
      </c>
      <c r="B10899" s="5" t="s">
        <v>206</v>
      </c>
      <c r="C10899" s="5" t="s">
        <v>106</v>
      </c>
      <c r="D10899" s="5" t="s">
        <v>554</v>
      </c>
      <c r="E10899" s="5" t="s">
        <v>172</v>
      </c>
      <c r="F10899" s="6">
        <v>43971</v>
      </c>
      <c r="G10899" s="5" t="s">
        <v>148</v>
      </c>
      <c r="H10899" s="5" t="s">
        <v>181</v>
      </c>
      <c r="I10899">
        <v>43792</v>
      </c>
      <c r="J10899">
        <v>179</v>
      </c>
      <c r="K10899">
        <v>120</v>
      </c>
      <c r="L10899">
        <v>1</v>
      </c>
      <c r="M10899">
        <v>2760</v>
      </c>
      <c r="N10899">
        <v>2708.9340000000002</v>
      </c>
      <c r="O10899">
        <v>2708.9340000000002</v>
      </c>
      <c r="P10899">
        <v>120</v>
      </c>
      <c r="Q10899">
        <v>23</v>
      </c>
      <c r="R10899">
        <v>51.066000000000003</v>
      </c>
      <c r="S10899">
        <v>2020</v>
      </c>
      <c r="T10899">
        <v>5</v>
      </c>
      <c r="U10899">
        <v>21</v>
      </c>
    </row>
    <row r="10900" spans="1:21" x14ac:dyDescent="0.3">
      <c r="A10900" s="5" t="s">
        <v>168</v>
      </c>
      <c r="B10900" s="5" t="s">
        <v>206</v>
      </c>
      <c r="C10900" s="5" t="s">
        <v>106</v>
      </c>
      <c r="D10900" s="5" t="s">
        <v>554</v>
      </c>
      <c r="E10900" s="5" t="s">
        <v>172</v>
      </c>
      <c r="F10900" s="6">
        <v>43971</v>
      </c>
      <c r="G10900" s="5" t="s">
        <v>148</v>
      </c>
      <c r="H10900" s="5" t="s">
        <v>183</v>
      </c>
      <c r="I10900">
        <v>43792</v>
      </c>
      <c r="J10900">
        <v>179</v>
      </c>
      <c r="K10900">
        <v>330</v>
      </c>
      <c r="L10900">
        <v>3</v>
      </c>
      <c r="M10900">
        <v>7590</v>
      </c>
      <c r="N10900">
        <v>8126.8029999999999</v>
      </c>
      <c r="O10900">
        <v>2708.9340000000002</v>
      </c>
      <c r="P10900">
        <v>110</v>
      </c>
      <c r="Q10900">
        <v>23</v>
      </c>
      <c r="R10900">
        <v>-536.803</v>
      </c>
      <c r="S10900">
        <v>2020</v>
      </c>
      <c r="T10900">
        <v>5</v>
      </c>
      <c r="U10900">
        <v>21</v>
      </c>
    </row>
    <row r="10901" spans="1:21" x14ac:dyDescent="0.3">
      <c r="A10901" s="5" t="s">
        <v>168</v>
      </c>
      <c r="B10901" s="5" t="s">
        <v>206</v>
      </c>
      <c r="C10901" s="5" t="s">
        <v>106</v>
      </c>
      <c r="D10901" s="5" t="s">
        <v>554</v>
      </c>
      <c r="E10901" s="5" t="s">
        <v>172</v>
      </c>
      <c r="F10901" s="6">
        <v>43971</v>
      </c>
      <c r="G10901" s="5" t="s">
        <v>148</v>
      </c>
      <c r="H10901" s="5" t="s">
        <v>182</v>
      </c>
      <c r="I10901">
        <v>43792</v>
      </c>
      <c r="J10901">
        <v>179</v>
      </c>
      <c r="K10901">
        <v>194</v>
      </c>
      <c r="L10901">
        <v>2</v>
      </c>
      <c r="M10901">
        <v>4462</v>
      </c>
      <c r="N10901">
        <v>5417.8689999999997</v>
      </c>
      <c r="O10901">
        <v>2708.9340000000002</v>
      </c>
      <c r="P10901">
        <v>97</v>
      </c>
      <c r="Q10901">
        <v>23</v>
      </c>
      <c r="R10901">
        <v>-955.86900000000003</v>
      </c>
      <c r="S10901">
        <v>2020</v>
      </c>
      <c r="T10901">
        <v>5</v>
      </c>
      <c r="U10901">
        <v>21</v>
      </c>
    </row>
    <row r="10902" spans="1:21" x14ac:dyDescent="0.3">
      <c r="A10902" s="5" t="s">
        <v>168</v>
      </c>
      <c r="B10902" s="5" t="s">
        <v>206</v>
      </c>
      <c r="C10902" s="5" t="s">
        <v>106</v>
      </c>
      <c r="D10902" s="5" t="s">
        <v>554</v>
      </c>
      <c r="E10902" s="5" t="s">
        <v>172</v>
      </c>
      <c r="F10902" s="6">
        <v>43971</v>
      </c>
      <c r="G10902" s="5" t="s">
        <v>148</v>
      </c>
      <c r="H10902" s="5" t="s">
        <v>246</v>
      </c>
      <c r="I10902">
        <v>43792</v>
      </c>
      <c r="J10902">
        <v>179</v>
      </c>
      <c r="K10902">
        <v>110</v>
      </c>
      <c r="L10902">
        <v>1</v>
      </c>
      <c r="M10902">
        <v>2530</v>
      </c>
      <c r="N10902">
        <v>2708.9340000000002</v>
      </c>
      <c r="O10902">
        <v>2708.9340000000002</v>
      </c>
      <c r="P10902">
        <v>110</v>
      </c>
      <c r="Q10902">
        <v>23</v>
      </c>
      <c r="R10902">
        <v>-178.934</v>
      </c>
      <c r="S10902">
        <v>2020</v>
      </c>
      <c r="T10902">
        <v>5</v>
      </c>
      <c r="U10902">
        <v>21</v>
      </c>
    </row>
    <row r="10903" spans="1:21" x14ac:dyDescent="0.3">
      <c r="A10903" s="5" t="s">
        <v>168</v>
      </c>
      <c r="B10903" s="5" t="s">
        <v>206</v>
      </c>
      <c r="C10903" s="5" t="s">
        <v>106</v>
      </c>
      <c r="D10903" s="5" t="s">
        <v>554</v>
      </c>
      <c r="E10903" s="5" t="s">
        <v>172</v>
      </c>
      <c r="F10903" s="6">
        <v>43971</v>
      </c>
      <c r="G10903" s="5" t="s">
        <v>148</v>
      </c>
      <c r="H10903" s="5" t="s">
        <v>184</v>
      </c>
      <c r="I10903">
        <v>43792</v>
      </c>
      <c r="J10903">
        <v>179</v>
      </c>
      <c r="K10903">
        <v>2338</v>
      </c>
      <c r="L10903">
        <v>20</v>
      </c>
      <c r="M10903">
        <v>52605</v>
      </c>
      <c r="N10903">
        <v>54178.686999999998</v>
      </c>
      <c r="O10903">
        <v>2708.9340000000002</v>
      </c>
      <c r="P10903">
        <v>116.9</v>
      </c>
      <c r="Q10903">
        <v>22.5</v>
      </c>
      <c r="R10903">
        <v>-1573.6869999999999</v>
      </c>
      <c r="S10903">
        <v>2020</v>
      </c>
      <c r="T10903">
        <v>5</v>
      </c>
      <c r="U10903">
        <v>21</v>
      </c>
    </row>
    <row r="10904" spans="1:21" x14ac:dyDescent="0.3">
      <c r="A10904" s="5" t="s">
        <v>168</v>
      </c>
      <c r="B10904" s="5" t="s">
        <v>206</v>
      </c>
      <c r="C10904" s="5" t="s">
        <v>106</v>
      </c>
      <c r="D10904" s="5" t="s">
        <v>554</v>
      </c>
      <c r="E10904" s="5" t="s">
        <v>172</v>
      </c>
      <c r="F10904" s="6">
        <v>43971</v>
      </c>
      <c r="G10904" s="5" t="s">
        <v>148</v>
      </c>
      <c r="H10904" s="5" t="s">
        <v>231</v>
      </c>
      <c r="I10904">
        <v>43792</v>
      </c>
      <c r="J10904">
        <v>179</v>
      </c>
      <c r="K10904">
        <v>100</v>
      </c>
      <c r="L10904">
        <v>1</v>
      </c>
      <c r="M10904">
        <v>2300</v>
      </c>
      <c r="N10904">
        <v>2708.9340000000002</v>
      </c>
      <c r="O10904">
        <v>2708.9340000000002</v>
      </c>
      <c r="P10904">
        <v>100</v>
      </c>
      <c r="Q10904">
        <v>23</v>
      </c>
      <c r="R10904">
        <v>-408.93400000000003</v>
      </c>
      <c r="S10904">
        <v>2020</v>
      </c>
      <c r="T10904">
        <v>5</v>
      </c>
      <c r="U10904">
        <v>21</v>
      </c>
    </row>
    <row r="10905" spans="1:21" x14ac:dyDescent="0.3">
      <c r="A10905" s="5" t="s">
        <v>168</v>
      </c>
      <c r="B10905" s="5" t="s">
        <v>206</v>
      </c>
      <c r="C10905" s="5" t="s">
        <v>106</v>
      </c>
      <c r="D10905" s="5" t="s">
        <v>554</v>
      </c>
      <c r="E10905" s="5" t="s">
        <v>172</v>
      </c>
      <c r="F10905" s="6">
        <v>43971</v>
      </c>
      <c r="G10905" s="5" t="s">
        <v>148</v>
      </c>
      <c r="H10905" s="5" t="s">
        <v>321</v>
      </c>
      <c r="I10905">
        <v>43792</v>
      </c>
      <c r="J10905">
        <v>179</v>
      </c>
      <c r="K10905">
        <v>112</v>
      </c>
      <c r="L10905">
        <v>1</v>
      </c>
      <c r="M10905">
        <v>2576</v>
      </c>
      <c r="N10905">
        <v>2708.9340000000002</v>
      </c>
      <c r="O10905">
        <v>2708.9340000000002</v>
      </c>
      <c r="P10905">
        <v>112</v>
      </c>
      <c r="Q10905">
        <v>23</v>
      </c>
      <c r="R10905">
        <v>-132.934</v>
      </c>
      <c r="S10905">
        <v>2020</v>
      </c>
      <c r="T10905">
        <v>5</v>
      </c>
      <c r="U10905">
        <v>21</v>
      </c>
    </row>
    <row r="10906" spans="1:21" x14ac:dyDescent="0.3">
      <c r="A10906" s="5" t="s">
        <v>168</v>
      </c>
      <c r="B10906" s="5" t="s">
        <v>206</v>
      </c>
      <c r="C10906" s="5" t="s">
        <v>106</v>
      </c>
      <c r="D10906" s="5" t="s">
        <v>554</v>
      </c>
      <c r="E10906" s="5" t="s">
        <v>172</v>
      </c>
      <c r="F10906" s="6">
        <v>43971</v>
      </c>
      <c r="G10906" s="5" t="s">
        <v>148</v>
      </c>
      <c r="H10906" s="5" t="s">
        <v>185</v>
      </c>
      <c r="I10906">
        <v>43792</v>
      </c>
      <c r="J10906">
        <v>179</v>
      </c>
      <c r="K10906">
        <v>336</v>
      </c>
      <c r="L10906">
        <v>3</v>
      </c>
      <c r="M10906">
        <v>7728</v>
      </c>
      <c r="N10906">
        <v>8126.8029999999999</v>
      </c>
      <c r="O10906">
        <v>2708.9340000000002</v>
      </c>
      <c r="P10906">
        <v>112</v>
      </c>
      <c r="Q10906">
        <v>23</v>
      </c>
      <c r="R10906">
        <v>-398.803</v>
      </c>
      <c r="S10906">
        <v>2020</v>
      </c>
      <c r="T10906">
        <v>5</v>
      </c>
      <c r="U10906">
        <v>21</v>
      </c>
    </row>
    <row r="10907" spans="1:21" x14ac:dyDescent="0.3">
      <c r="A10907" s="5" t="s">
        <v>168</v>
      </c>
      <c r="B10907" s="5" t="s">
        <v>206</v>
      </c>
      <c r="C10907" s="5" t="s">
        <v>106</v>
      </c>
      <c r="D10907" s="5" t="s">
        <v>554</v>
      </c>
      <c r="E10907" s="5" t="s">
        <v>172</v>
      </c>
      <c r="F10907" s="6">
        <v>43971</v>
      </c>
      <c r="G10907" s="5" t="s">
        <v>148</v>
      </c>
      <c r="H10907" s="5" t="s">
        <v>187</v>
      </c>
      <c r="I10907">
        <v>43792</v>
      </c>
      <c r="J10907">
        <v>179</v>
      </c>
      <c r="K10907">
        <v>436</v>
      </c>
      <c r="L10907">
        <v>4</v>
      </c>
      <c r="M10907">
        <v>10028</v>
      </c>
      <c r="N10907">
        <v>10835.736999999999</v>
      </c>
      <c r="O10907">
        <v>2708.9340000000002</v>
      </c>
      <c r="P10907">
        <v>109</v>
      </c>
      <c r="Q10907">
        <v>23</v>
      </c>
      <c r="R10907">
        <v>-807.73699999999997</v>
      </c>
      <c r="S10907">
        <v>2020</v>
      </c>
      <c r="T10907">
        <v>5</v>
      </c>
      <c r="U10907">
        <v>21</v>
      </c>
    </row>
    <row r="10908" spans="1:21" x14ac:dyDescent="0.3">
      <c r="A10908" s="5" t="s">
        <v>168</v>
      </c>
      <c r="B10908" s="5" t="s">
        <v>206</v>
      </c>
      <c r="C10908" s="5" t="s">
        <v>106</v>
      </c>
      <c r="D10908" s="5" t="s">
        <v>554</v>
      </c>
      <c r="E10908" s="5" t="s">
        <v>172</v>
      </c>
      <c r="F10908" s="6">
        <v>43971</v>
      </c>
      <c r="G10908" s="5" t="s">
        <v>148</v>
      </c>
      <c r="H10908" s="5" t="s">
        <v>284</v>
      </c>
      <c r="I10908">
        <v>43792</v>
      </c>
      <c r="J10908">
        <v>179</v>
      </c>
      <c r="K10908">
        <v>204</v>
      </c>
      <c r="L10908">
        <v>2</v>
      </c>
      <c r="M10908">
        <v>4692</v>
      </c>
      <c r="N10908">
        <v>5417.8689999999997</v>
      </c>
      <c r="O10908">
        <v>2708.9340000000002</v>
      </c>
      <c r="P10908">
        <v>102</v>
      </c>
      <c r="Q10908">
        <v>23</v>
      </c>
      <c r="R10908">
        <v>-725.86900000000003</v>
      </c>
      <c r="S10908">
        <v>2020</v>
      </c>
      <c r="T10908">
        <v>5</v>
      </c>
      <c r="U10908">
        <v>21</v>
      </c>
    </row>
    <row r="10909" spans="1:21" x14ac:dyDescent="0.3">
      <c r="A10909" s="5" t="s">
        <v>168</v>
      </c>
      <c r="B10909" s="5" t="s">
        <v>206</v>
      </c>
      <c r="C10909" s="5" t="s">
        <v>106</v>
      </c>
      <c r="D10909" s="5" t="s">
        <v>554</v>
      </c>
      <c r="E10909" s="5" t="s">
        <v>172</v>
      </c>
      <c r="F10909" s="6">
        <v>43971</v>
      </c>
      <c r="G10909" s="5" t="s">
        <v>148</v>
      </c>
      <c r="H10909" s="5" t="s">
        <v>188</v>
      </c>
      <c r="I10909">
        <v>43792</v>
      </c>
      <c r="J10909">
        <v>179</v>
      </c>
      <c r="K10909">
        <v>496</v>
      </c>
      <c r="L10909">
        <v>5</v>
      </c>
      <c r="M10909">
        <v>11408</v>
      </c>
      <c r="N10909">
        <v>13544.672</v>
      </c>
      <c r="O10909">
        <v>2708.9340000000002</v>
      </c>
      <c r="P10909">
        <v>99.2</v>
      </c>
      <c r="Q10909">
        <v>23</v>
      </c>
      <c r="R10909">
        <v>-2136.672</v>
      </c>
      <c r="S10909">
        <v>2020</v>
      </c>
      <c r="T10909">
        <v>5</v>
      </c>
      <c r="U10909">
        <v>21</v>
      </c>
    </row>
    <row r="10910" spans="1:21" x14ac:dyDescent="0.3">
      <c r="A10910" s="5" t="s">
        <v>168</v>
      </c>
      <c r="B10910" s="5" t="s">
        <v>206</v>
      </c>
      <c r="C10910" s="5" t="s">
        <v>106</v>
      </c>
      <c r="D10910" s="5" t="s">
        <v>554</v>
      </c>
      <c r="E10910" s="5" t="s">
        <v>172</v>
      </c>
      <c r="F10910" s="6">
        <v>43971</v>
      </c>
      <c r="G10910" s="5" t="s">
        <v>148</v>
      </c>
      <c r="H10910" s="5" t="s">
        <v>189</v>
      </c>
      <c r="I10910">
        <v>43792</v>
      </c>
      <c r="J10910">
        <v>179</v>
      </c>
      <c r="K10910">
        <v>209</v>
      </c>
      <c r="L10910">
        <v>2</v>
      </c>
      <c r="M10910">
        <v>4807</v>
      </c>
      <c r="N10910">
        <v>5417.8689999999997</v>
      </c>
      <c r="O10910">
        <v>2708.9340000000002</v>
      </c>
      <c r="P10910">
        <v>104.5</v>
      </c>
      <c r="Q10910">
        <v>23</v>
      </c>
      <c r="R10910">
        <v>-610.86900000000003</v>
      </c>
      <c r="S10910">
        <v>2020</v>
      </c>
      <c r="T10910">
        <v>5</v>
      </c>
      <c r="U10910">
        <v>21</v>
      </c>
    </row>
    <row r="10911" spans="1:21" x14ac:dyDescent="0.3">
      <c r="A10911" s="5" t="s">
        <v>168</v>
      </c>
      <c r="B10911" s="5" t="s">
        <v>206</v>
      </c>
      <c r="C10911" s="5" t="s">
        <v>106</v>
      </c>
      <c r="D10911" s="5" t="s">
        <v>554</v>
      </c>
      <c r="E10911" s="5" t="s">
        <v>172</v>
      </c>
      <c r="F10911" s="6">
        <v>43971</v>
      </c>
      <c r="G10911" s="5" t="s">
        <v>148</v>
      </c>
      <c r="H10911" s="5" t="s">
        <v>190</v>
      </c>
      <c r="I10911">
        <v>43792</v>
      </c>
      <c r="J10911">
        <v>179</v>
      </c>
      <c r="K10911">
        <v>300</v>
      </c>
      <c r="L10911">
        <v>3</v>
      </c>
      <c r="M10911">
        <v>6900</v>
      </c>
      <c r="N10911">
        <v>8126.8029999999999</v>
      </c>
      <c r="O10911">
        <v>2708.9340000000002</v>
      </c>
      <c r="P10911">
        <v>100</v>
      </c>
      <c r="Q10911">
        <v>23</v>
      </c>
      <c r="R10911">
        <v>-1226.8030000000001</v>
      </c>
      <c r="S10911">
        <v>2020</v>
      </c>
      <c r="T10911">
        <v>5</v>
      </c>
      <c r="U10911">
        <v>21</v>
      </c>
    </row>
    <row r="10912" spans="1:21" x14ac:dyDescent="0.3">
      <c r="A10912" s="5" t="s">
        <v>168</v>
      </c>
      <c r="B10912" s="5" t="s">
        <v>206</v>
      </c>
      <c r="C10912" s="5" t="s">
        <v>106</v>
      </c>
      <c r="D10912" s="5" t="s">
        <v>554</v>
      </c>
      <c r="E10912" s="5" t="s">
        <v>172</v>
      </c>
      <c r="F10912" s="6">
        <v>43971</v>
      </c>
      <c r="G10912" s="5" t="s">
        <v>148</v>
      </c>
      <c r="H10912" s="5" t="s">
        <v>498</v>
      </c>
      <c r="I10912">
        <v>43792</v>
      </c>
      <c r="J10912">
        <v>179</v>
      </c>
      <c r="K10912">
        <v>214</v>
      </c>
      <c r="L10912">
        <v>2</v>
      </c>
      <c r="M10912">
        <v>4922</v>
      </c>
      <c r="N10912">
        <v>5417.8689999999997</v>
      </c>
      <c r="O10912">
        <v>2708.9340000000002</v>
      </c>
      <c r="P10912">
        <v>107</v>
      </c>
      <c r="Q10912">
        <v>23</v>
      </c>
      <c r="R10912">
        <v>-495.86900000000003</v>
      </c>
      <c r="S10912">
        <v>2020</v>
      </c>
      <c r="T10912">
        <v>5</v>
      </c>
      <c r="U10912">
        <v>21</v>
      </c>
    </row>
    <row r="10913" spans="1:21" x14ac:dyDescent="0.3">
      <c r="A10913" s="5" t="s">
        <v>168</v>
      </c>
      <c r="B10913" s="5" t="s">
        <v>206</v>
      </c>
      <c r="C10913" s="5" t="s">
        <v>106</v>
      </c>
      <c r="D10913" s="5" t="s">
        <v>554</v>
      </c>
      <c r="E10913" s="5" t="s">
        <v>172</v>
      </c>
      <c r="F10913" s="6">
        <v>43971</v>
      </c>
      <c r="G10913" s="5" t="s">
        <v>148</v>
      </c>
      <c r="H10913" s="5" t="s">
        <v>190</v>
      </c>
      <c r="I10913">
        <v>43792</v>
      </c>
      <c r="J10913">
        <v>179</v>
      </c>
      <c r="K10913">
        <v>112</v>
      </c>
      <c r="L10913">
        <v>1</v>
      </c>
      <c r="M10913">
        <v>2576</v>
      </c>
      <c r="N10913">
        <v>2708.9340000000002</v>
      </c>
      <c r="O10913">
        <v>2708.9340000000002</v>
      </c>
      <c r="P10913">
        <v>112</v>
      </c>
      <c r="Q10913">
        <v>23</v>
      </c>
      <c r="R10913">
        <v>-132.934</v>
      </c>
      <c r="S10913">
        <v>2020</v>
      </c>
      <c r="T10913">
        <v>5</v>
      </c>
      <c r="U10913">
        <v>21</v>
      </c>
    </row>
    <row r="10914" spans="1:21" x14ac:dyDescent="0.3">
      <c r="A10914" s="5" t="s">
        <v>168</v>
      </c>
      <c r="B10914" s="5" t="s">
        <v>206</v>
      </c>
      <c r="C10914" s="5" t="s">
        <v>106</v>
      </c>
      <c r="D10914" s="5" t="s">
        <v>554</v>
      </c>
      <c r="E10914" s="5" t="s">
        <v>172</v>
      </c>
      <c r="F10914" s="6">
        <v>43971</v>
      </c>
      <c r="G10914" s="5" t="s">
        <v>148</v>
      </c>
      <c r="H10914" s="5" t="s">
        <v>190</v>
      </c>
      <c r="I10914">
        <v>43792</v>
      </c>
      <c r="J10914">
        <v>179</v>
      </c>
      <c r="K10914">
        <v>200</v>
      </c>
      <c r="L10914">
        <v>2</v>
      </c>
      <c r="M10914">
        <v>4600</v>
      </c>
      <c r="N10914">
        <v>5417.8689999999997</v>
      </c>
      <c r="O10914">
        <v>2708.9340000000002</v>
      </c>
      <c r="P10914">
        <v>100</v>
      </c>
      <c r="Q10914">
        <v>23</v>
      </c>
      <c r="R10914">
        <v>-817.86900000000003</v>
      </c>
      <c r="S10914">
        <v>2020</v>
      </c>
      <c r="T10914">
        <v>5</v>
      </c>
      <c r="U10914">
        <v>21</v>
      </c>
    </row>
    <row r="10915" spans="1:21" x14ac:dyDescent="0.3">
      <c r="A10915" s="5" t="s">
        <v>168</v>
      </c>
      <c r="B10915" s="5" t="s">
        <v>206</v>
      </c>
      <c r="C10915" s="5" t="s">
        <v>106</v>
      </c>
      <c r="D10915" s="5" t="s">
        <v>554</v>
      </c>
      <c r="E10915" s="5" t="s">
        <v>172</v>
      </c>
      <c r="F10915" s="6">
        <v>43971</v>
      </c>
      <c r="G10915" s="5" t="s">
        <v>148</v>
      </c>
      <c r="H10915" s="5" t="s">
        <v>190</v>
      </c>
      <c r="I10915">
        <v>43792</v>
      </c>
      <c r="J10915">
        <v>179</v>
      </c>
      <c r="K10915">
        <v>100</v>
      </c>
      <c r="L10915">
        <v>1</v>
      </c>
      <c r="M10915">
        <v>2300</v>
      </c>
      <c r="N10915">
        <v>2708.9340000000002</v>
      </c>
      <c r="O10915">
        <v>2708.9340000000002</v>
      </c>
      <c r="P10915">
        <v>100</v>
      </c>
      <c r="Q10915">
        <v>23</v>
      </c>
      <c r="R10915">
        <v>-408.93400000000003</v>
      </c>
      <c r="S10915">
        <v>2020</v>
      </c>
      <c r="T10915">
        <v>5</v>
      </c>
      <c r="U10915">
        <v>21</v>
      </c>
    </row>
    <row r="10916" spans="1:21" x14ac:dyDescent="0.3">
      <c r="A10916" s="5" t="s">
        <v>168</v>
      </c>
      <c r="B10916" s="5" t="s">
        <v>206</v>
      </c>
      <c r="C10916" s="5" t="s">
        <v>106</v>
      </c>
      <c r="D10916" s="5" t="s">
        <v>554</v>
      </c>
      <c r="E10916" s="5" t="s">
        <v>172</v>
      </c>
      <c r="F10916" s="6">
        <v>43971</v>
      </c>
      <c r="G10916" s="5" t="s">
        <v>148</v>
      </c>
      <c r="H10916" s="5" t="s">
        <v>190</v>
      </c>
      <c r="I10916">
        <v>43792</v>
      </c>
      <c r="J10916">
        <v>179</v>
      </c>
      <c r="K10916">
        <v>100</v>
      </c>
      <c r="L10916">
        <v>1</v>
      </c>
      <c r="M10916">
        <v>2300</v>
      </c>
      <c r="N10916">
        <v>2708.9340000000002</v>
      </c>
      <c r="O10916">
        <v>2708.9340000000002</v>
      </c>
      <c r="P10916">
        <v>100</v>
      </c>
      <c r="Q10916">
        <v>23</v>
      </c>
      <c r="R10916">
        <v>-408.93400000000003</v>
      </c>
      <c r="S10916">
        <v>2020</v>
      </c>
      <c r="T10916">
        <v>5</v>
      </c>
      <c r="U10916">
        <v>21</v>
      </c>
    </row>
    <row r="10917" spans="1:21" x14ac:dyDescent="0.3">
      <c r="A10917" s="5" t="s">
        <v>168</v>
      </c>
      <c r="B10917" s="5" t="s">
        <v>175</v>
      </c>
      <c r="C10917" s="5" t="s">
        <v>83</v>
      </c>
      <c r="D10917" s="5" t="s">
        <v>551</v>
      </c>
      <c r="E10917" s="5" t="s">
        <v>172</v>
      </c>
      <c r="F10917" s="6">
        <v>43972</v>
      </c>
      <c r="G10917" s="5" t="s">
        <v>148</v>
      </c>
      <c r="H10917" s="5" t="s">
        <v>173</v>
      </c>
      <c r="I10917">
        <v>43789</v>
      </c>
      <c r="J10917">
        <v>183</v>
      </c>
      <c r="K10917">
        <v>280.5</v>
      </c>
      <c r="L10917">
        <v>3</v>
      </c>
      <c r="M10917">
        <v>6311.25</v>
      </c>
      <c r="N10917">
        <v>7857.9570000000003</v>
      </c>
      <c r="O10917">
        <v>2619.319</v>
      </c>
      <c r="P10917">
        <v>93.5</v>
      </c>
      <c r="Q10917">
        <v>22.5</v>
      </c>
      <c r="R10917">
        <v>-1546.7070000000001</v>
      </c>
      <c r="S10917">
        <v>2020</v>
      </c>
      <c r="T10917">
        <v>5</v>
      </c>
      <c r="U10917">
        <v>21</v>
      </c>
    </row>
    <row r="10918" spans="1:21" x14ac:dyDescent="0.3">
      <c r="A10918" s="5" t="s">
        <v>168</v>
      </c>
      <c r="B10918" s="5" t="s">
        <v>175</v>
      </c>
      <c r="C10918" s="5" t="s">
        <v>83</v>
      </c>
      <c r="D10918" s="5" t="s">
        <v>551</v>
      </c>
      <c r="E10918" s="5" t="s">
        <v>172</v>
      </c>
      <c r="F10918" s="6">
        <v>43972</v>
      </c>
      <c r="G10918" s="5" t="s">
        <v>148</v>
      </c>
      <c r="H10918" s="5" t="s">
        <v>235</v>
      </c>
      <c r="I10918">
        <v>43789</v>
      </c>
      <c r="J10918">
        <v>183</v>
      </c>
      <c r="K10918">
        <v>103.5</v>
      </c>
      <c r="L10918">
        <v>1</v>
      </c>
      <c r="M10918">
        <v>2328.75</v>
      </c>
      <c r="N10918">
        <v>2619.319</v>
      </c>
      <c r="O10918">
        <v>2619.319</v>
      </c>
      <c r="P10918">
        <v>103.5</v>
      </c>
      <c r="Q10918">
        <v>22.5</v>
      </c>
      <c r="R10918">
        <v>-290.56900000000002</v>
      </c>
      <c r="S10918">
        <v>2020</v>
      </c>
      <c r="T10918">
        <v>5</v>
      </c>
      <c r="U10918">
        <v>21</v>
      </c>
    </row>
    <row r="10919" spans="1:21" x14ac:dyDescent="0.3">
      <c r="A10919" s="5" t="s">
        <v>168</v>
      </c>
      <c r="B10919" s="5" t="s">
        <v>175</v>
      </c>
      <c r="C10919" s="5" t="s">
        <v>83</v>
      </c>
      <c r="D10919" s="5" t="s">
        <v>551</v>
      </c>
      <c r="E10919" s="5" t="s">
        <v>172</v>
      </c>
      <c r="F10919" s="6">
        <v>43972</v>
      </c>
      <c r="G10919" s="5" t="s">
        <v>148</v>
      </c>
      <c r="H10919" s="5" t="s">
        <v>311</v>
      </c>
      <c r="I10919">
        <v>43789</v>
      </c>
      <c r="J10919">
        <v>183</v>
      </c>
      <c r="K10919">
        <v>95</v>
      </c>
      <c r="L10919">
        <v>1</v>
      </c>
      <c r="M10919">
        <v>2137.5</v>
      </c>
      <c r="N10919">
        <v>2619.319</v>
      </c>
      <c r="O10919">
        <v>2619.319</v>
      </c>
      <c r="P10919">
        <v>95</v>
      </c>
      <c r="Q10919">
        <v>22.5</v>
      </c>
      <c r="R10919">
        <v>-481.81900000000002</v>
      </c>
      <c r="S10919">
        <v>2020</v>
      </c>
      <c r="T10919">
        <v>5</v>
      </c>
      <c r="U10919">
        <v>21</v>
      </c>
    </row>
    <row r="10920" spans="1:21" x14ac:dyDescent="0.3">
      <c r="A10920" s="5" t="s">
        <v>168</v>
      </c>
      <c r="B10920" s="5" t="s">
        <v>175</v>
      </c>
      <c r="C10920" s="5" t="s">
        <v>83</v>
      </c>
      <c r="D10920" s="5" t="s">
        <v>551</v>
      </c>
      <c r="E10920" s="5" t="s">
        <v>172</v>
      </c>
      <c r="F10920" s="6">
        <v>43972</v>
      </c>
      <c r="G10920" s="5" t="s">
        <v>148</v>
      </c>
      <c r="H10920" s="5" t="s">
        <v>197</v>
      </c>
      <c r="I10920">
        <v>43789</v>
      </c>
      <c r="J10920">
        <v>183</v>
      </c>
      <c r="K10920">
        <v>249.5</v>
      </c>
      <c r="L10920">
        <v>2</v>
      </c>
      <c r="M10920">
        <v>5613.75</v>
      </c>
      <c r="N10920">
        <v>5238.6379999999999</v>
      </c>
      <c r="O10920">
        <v>2619.319</v>
      </c>
      <c r="P10920">
        <v>124.75</v>
      </c>
      <c r="Q10920">
        <v>22.5</v>
      </c>
      <c r="R10920">
        <v>375.11200000000002</v>
      </c>
      <c r="S10920">
        <v>2020</v>
      </c>
      <c r="T10920">
        <v>5</v>
      </c>
      <c r="U10920">
        <v>21</v>
      </c>
    </row>
    <row r="10921" spans="1:21" x14ac:dyDescent="0.3">
      <c r="A10921" s="5" t="s">
        <v>168</v>
      </c>
      <c r="B10921" s="5" t="s">
        <v>175</v>
      </c>
      <c r="C10921" s="5" t="s">
        <v>83</v>
      </c>
      <c r="D10921" s="5" t="s">
        <v>551</v>
      </c>
      <c r="E10921" s="5" t="s">
        <v>172</v>
      </c>
      <c r="F10921" s="6">
        <v>43972</v>
      </c>
      <c r="G10921" s="5" t="s">
        <v>148</v>
      </c>
      <c r="H10921" s="5" t="s">
        <v>178</v>
      </c>
      <c r="I10921">
        <v>43789</v>
      </c>
      <c r="J10921">
        <v>183</v>
      </c>
      <c r="K10921">
        <v>234.5</v>
      </c>
      <c r="L10921">
        <v>2</v>
      </c>
      <c r="M10921">
        <v>5276.25</v>
      </c>
      <c r="N10921">
        <v>5238.6379999999999</v>
      </c>
      <c r="O10921">
        <v>2619.319</v>
      </c>
      <c r="P10921">
        <v>117.25</v>
      </c>
      <c r="Q10921">
        <v>22.5</v>
      </c>
      <c r="R10921">
        <v>37.612000000000002</v>
      </c>
      <c r="S10921">
        <v>2020</v>
      </c>
      <c r="T10921">
        <v>5</v>
      </c>
      <c r="U10921">
        <v>21</v>
      </c>
    </row>
    <row r="10922" spans="1:21" x14ac:dyDescent="0.3">
      <c r="A10922" s="5" t="s">
        <v>168</v>
      </c>
      <c r="B10922" s="5" t="s">
        <v>175</v>
      </c>
      <c r="C10922" s="5" t="s">
        <v>88</v>
      </c>
      <c r="D10922" s="5" t="s">
        <v>552</v>
      </c>
      <c r="E10922" s="5" t="s">
        <v>172</v>
      </c>
      <c r="F10922" s="6">
        <v>43972</v>
      </c>
      <c r="G10922" s="5" t="s">
        <v>148</v>
      </c>
      <c r="H10922" s="5" t="s">
        <v>173</v>
      </c>
      <c r="I10922">
        <v>43766</v>
      </c>
      <c r="J10922">
        <v>206</v>
      </c>
      <c r="K10922">
        <v>196.5</v>
      </c>
      <c r="L10922">
        <v>2</v>
      </c>
      <c r="M10922">
        <v>4421.25</v>
      </c>
      <c r="N10922">
        <v>5575.6639999999998</v>
      </c>
      <c r="O10922">
        <v>2787.8319999999999</v>
      </c>
      <c r="P10922">
        <v>98.25</v>
      </c>
      <c r="Q10922">
        <v>22.5</v>
      </c>
      <c r="R10922">
        <v>-1154.414</v>
      </c>
      <c r="S10922">
        <v>2020</v>
      </c>
      <c r="T10922">
        <v>5</v>
      </c>
      <c r="U10922">
        <v>21</v>
      </c>
    </row>
    <row r="10923" spans="1:21" x14ac:dyDescent="0.3">
      <c r="A10923" s="5" t="s">
        <v>168</v>
      </c>
      <c r="B10923" s="5" t="s">
        <v>206</v>
      </c>
      <c r="C10923" s="5" t="s">
        <v>106</v>
      </c>
      <c r="D10923" s="5" t="s">
        <v>554</v>
      </c>
      <c r="E10923" s="5" t="s">
        <v>172</v>
      </c>
      <c r="F10923" s="6">
        <v>43972</v>
      </c>
      <c r="G10923" s="5" t="s">
        <v>148</v>
      </c>
      <c r="H10923" s="5" t="s">
        <v>190</v>
      </c>
      <c r="I10923">
        <v>43792</v>
      </c>
      <c r="J10923">
        <v>180</v>
      </c>
      <c r="K10923">
        <v>66.66</v>
      </c>
      <c r="L10923">
        <v>1</v>
      </c>
      <c r="M10923">
        <v>1499.85</v>
      </c>
      <c r="N10923">
        <v>2708.9340000000002</v>
      </c>
      <c r="O10923">
        <v>2708.9340000000002</v>
      </c>
      <c r="P10923">
        <v>66.66</v>
      </c>
      <c r="Q10923">
        <v>22.5</v>
      </c>
      <c r="R10923">
        <v>-1209.0840000000001</v>
      </c>
      <c r="S10923">
        <v>2020</v>
      </c>
      <c r="T10923">
        <v>5</v>
      </c>
      <c r="U10923">
        <v>21</v>
      </c>
    </row>
    <row r="10924" spans="1:21" x14ac:dyDescent="0.3">
      <c r="A10924" s="5" t="s">
        <v>168</v>
      </c>
      <c r="B10924" s="5" t="s">
        <v>206</v>
      </c>
      <c r="C10924" s="5" t="s">
        <v>106</v>
      </c>
      <c r="D10924" s="5" t="s">
        <v>554</v>
      </c>
      <c r="E10924" s="5" t="s">
        <v>172</v>
      </c>
      <c r="F10924" s="6">
        <v>43972</v>
      </c>
      <c r="G10924" s="5" t="s">
        <v>148</v>
      </c>
      <c r="H10924" s="5" t="s">
        <v>173</v>
      </c>
      <c r="I10924">
        <v>43792</v>
      </c>
      <c r="J10924">
        <v>180</v>
      </c>
      <c r="K10924">
        <v>547.6</v>
      </c>
      <c r="L10924">
        <v>6</v>
      </c>
      <c r="M10924">
        <v>12321</v>
      </c>
      <c r="N10924">
        <v>16253.606</v>
      </c>
      <c r="O10924">
        <v>2708.9340000000002</v>
      </c>
      <c r="P10924">
        <v>91.266666666666666</v>
      </c>
      <c r="Q10924">
        <v>22.5</v>
      </c>
      <c r="R10924">
        <v>-3932.6060000000002</v>
      </c>
      <c r="S10924">
        <v>2020</v>
      </c>
      <c r="T10924">
        <v>5</v>
      </c>
      <c r="U10924">
        <v>21</v>
      </c>
    </row>
    <row r="10925" spans="1:21" x14ac:dyDescent="0.3">
      <c r="A10925" s="5" t="s">
        <v>168</v>
      </c>
      <c r="B10925" s="5" t="s">
        <v>206</v>
      </c>
      <c r="C10925" s="5" t="s">
        <v>106</v>
      </c>
      <c r="D10925" s="5" t="s">
        <v>554</v>
      </c>
      <c r="E10925" s="5" t="s">
        <v>172</v>
      </c>
      <c r="F10925" s="6">
        <v>43972</v>
      </c>
      <c r="G10925" s="5" t="s">
        <v>148</v>
      </c>
      <c r="H10925" s="5" t="s">
        <v>190</v>
      </c>
      <c r="I10925">
        <v>43792</v>
      </c>
      <c r="J10925">
        <v>180</v>
      </c>
      <c r="K10925">
        <v>107.6</v>
      </c>
      <c r="L10925">
        <v>1</v>
      </c>
      <c r="M10925">
        <v>2421</v>
      </c>
      <c r="N10925">
        <v>2708.9340000000002</v>
      </c>
      <c r="O10925">
        <v>2708.9340000000002</v>
      </c>
      <c r="P10925">
        <v>107.6</v>
      </c>
      <c r="Q10925">
        <v>22.5</v>
      </c>
      <c r="R10925">
        <v>-287.93400000000003</v>
      </c>
      <c r="S10925">
        <v>2020</v>
      </c>
      <c r="T10925">
        <v>5</v>
      </c>
      <c r="U10925">
        <v>21</v>
      </c>
    </row>
    <row r="10926" spans="1:21" x14ac:dyDescent="0.3">
      <c r="A10926" s="5" t="s">
        <v>168</v>
      </c>
      <c r="B10926" s="5" t="s">
        <v>206</v>
      </c>
      <c r="C10926" s="5" t="s">
        <v>106</v>
      </c>
      <c r="D10926" s="5" t="s">
        <v>554</v>
      </c>
      <c r="E10926" s="5" t="s">
        <v>172</v>
      </c>
      <c r="F10926" s="6">
        <v>43972</v>
      </c>
      <c r="G10926" s="5" t="s">
        <v>148</v>
      </c>
      <c r="H10926" s="5" t="s">
        <v>235</v>
      </c>
      <c r="I10926">
        <v>43792</v>
      </c>
      <c r="J10926">
        <v>180</v>
      </c>
      <c r="K10926">
        <v>225.4</v>
      </c>
      <c r="L10926">
        <v>2</v>
      </c>
      <c r="M10926">
        <v>5071.5</v>
      </c>
      <c r="N10926">
        <v>5417.8689999999997</v>
      </c>
      <c r="O10926">
        <v>2708.9340000000002</v>
      </c>
      <c r="P10926">
        <v>112.7</v>
      </c>
      <c r="Q10926">
        <v>22.5</v>
      </c>
      <c r="R10926">
        <v>-346.36900000000003</v>
      </c>
      <c r="S10926">
        <v>2020</v>
      </c>
      <c r="T10926">
        <v>5</v>
      </c>
      <c r="U10926">
        <v>21</v>
      </c>
    </row>
    <row r="10927" spans="1:21" x14ac:dyDescent="0.3">
      <c r="A10927" s="5" t="s">
        <v>168</v>
      </c>
      <c r="B10927" s="5" t="s">
        <v>206</v>
      </c>
      <c r="C10927" s="5" t="s">
        <v>106</v>
      </c>
      <c r="D10927" s="5" t="s">
        <v>554</v>
      </c>
      <c r="E10927" s="5" t="s">
        <v>172</v>
      </c>
      <c r="F10927" s="6">
        <v>43972</v>
      </c>
      <c r="G10927" s="5" t="s">
        <v>148</v>
      </c>
      <c r="H10927" s="5" t="s">
        <v>351</v>
      </c>
      <c r="I10927">
        <v>43792</v>
      </c>
      <c r="J10927">
        <v>180</v>
      </c>
      <c r="K10927">
        <v>170.2</v>
      </c>
      <c r="L10927">
        <v>2</v>
      </c>
      <c r="M10927">
        <v>3829.5</v>
      </c>
      <c r="N10927">
        <v>5417.8689999999997</v>
      </c>
      <c r="O10927">
        <v>2708.9340000000002</v>
      </c>
      <c r="P10927">
        <v>85.1</v>
      </c>
      <c r="Q10927">
        <v>22.5</v>
      </c>
      <c r="R10927">
        <v>-1588.3689999999999</v>
      </c>
      <c r="S10927">
        <v>2020</v>
      </c>
      <c r="T10927">
        <v>5</v>
      </c>
      <c r="U10927">
        <v>21</v>
      </c>
    </row>
    <row r="10928" spans="1:21" x14ac:dyDescent="0.3">
      <c r="A10928" s="5" t="s">
        <v>168</v>
      </c>
      <c r="B10928" s="5" t="s">
        <v>206</v>
      </c>
      <c r="C10928" s="5" t="s">
        <v>106</v>
      </c>
      <c r="D10928" s="5" t="s">
        <v>554</v>
      </c>
      <c r="E10928" s="5" t="s">
        <v>172</v>
      </c>
      <c r="F10928" s="6">
        <v>43972</v>
      </c>
      <c r="G10928" s="5" t="s">
        <v>148</v>
      </c>
      <c r="H10928" s="5" t="s">
        <v>311</v>
      </c>
      <c r="I10928">
        <v>43792</v>
      </c>
      <c r="J10928">
        <v>180</v>
      </c>
      <c r="K10928">
        <v>104.4</v>
      </c>
      <c r="L10928">
        <v>1</v>
      </c>
      <c r="M10928">
        <v>2349</v>
      </c>
      <c r="N10928">
        <v>2708.9340000000002</v>
      </c>
      <c r="O10928">
        <v>2708.9340000000002</v>
      </c>
      <c r="P10928">
        <v>104.4</v>
      </c>
      <c r="Q10928">
        <v>22.5</v>
      </c>
      <c r="R10928">
        <v>-359.93400000000003</v>
      </c>
      <c r="S10928">
        <v>2020</v>
      </c>
      <c r="T10928">
        <v>5</v>
      </c>
      <c r="U10928">
        <v>21</v>
      </c>
    </row>
    <row r="10929" spans="1:21" x14ac:dyDescent="0.3">
      <c r="A10929" s="5" t="s">
        <v>168</v>
      </c>
      <c r="B10929" s="5" t="s">
        <v>206</v>
      </c>
      <c r="C10929" s="5" t="s">
        <v>106</v>
      </c>
      <c r="D10929" s="5" t="s">
        <v>554</v>
      </c>
      <c r="E10929" s="5" t="s">
        <v>172</v>
      </c>
      <c r="F10929" s="6">
        <v>43972</v>
      </c>
      <c r="G10929" s="5" t="s">
        <v>148</v>
      </c>
      <c r="H10929" s="5" t="s">
        <v>197</v>
      </c>
      <c r="I10929">
        <v>43792</v>
      </c>
      <c r="J10929">
        <v>180</v>
      </c>
      <c r="K10929">
        <v>304.39999999999998</v>
      </c>
      <c r="L10929">
        <v>3</v>
      </c>
      <c r="M10929">
        <v>6849</v>
      </c>
      <c r="N10929">
        <v>8126.8029999999999</v>
      </c>
      <c r="O10929">
        <v>2708.9340000000002</v>
      </c>
      <c r="P10929">
        <v>101.46666666666665</v>
      </c>
      <c r="Q10929">
        <v>22.5</v>
      </c>
      <c r="R10929">
        <v>-1277.8030000000001</v>
      </c>
      <c r="S10929">
        <v>2020</v>
      </c>
      <c r="T10929">
        <v>5</v>
      </c>
      <c r="U10929">
        <v>21</v>
      </c>
    </row>
    <row r="10930" spans="1:21" x14ac:dyDescent="0.3">
      <c r="A10930" s="5" t="s">
        <v>168</v>
      </c>
      <c r="B10930" s="5" t="s">
        <v>206</v>
      </c>
      <c r="C10930" s="5" t="s">
        <v>106</v>
      </c>
      <c r="D10930" s="5" t="s">
        <v>554</v>
      </c>
      <c r="E10930" s="5" t="s">
        <v>172</v>
      </c>
      <c r="F10930" s="6">
        <v>43972</v>
      </c>
      <c r="G10930" s="5" t="s">
        <v>148</v>
      </c>
      <c r="H10930" s="5" t="s">
        <v>178</v>
      </c>
      <c r="I10930">
        <v>43792</v>
      </c>
      <c r="J10930">
        <v>180</v>
      </c>
      <c r="K10930">
        <v>205</v>
      </c>
      <c r="L10930">
        <v>2</v>
      </c>
      <c r="M10930">
        <v>4612.5</v>
      </c>
      <c r="N10930">
        <v>5417.8689999999997</v>
      </c>
      <c r="O10930">
        <v>2708.9340000000002</v>
      </c>
      <c r="P10930">
        <v>102.5</v>
      </c>
      <c r="Q10930">
        <v>22.5</v>
      </c>
      <c r="R10930">
        <v>-805.36900000000003</v>
      </c>
      <c r="S10930">
        <v>2020</v>
      </c>
      <c r="T10930">
        <v>5</v>
      </c>
      <c r="U10930">
        <v>21</v>
      </c>
    </row>
    <row r="10931" spans="1:21" x14ac:dyDescent="0.3">
      <c r="A10931" s="5" t="s">
        <v>168</v>
      </c>
      <c r="B10931" s="5" t="s">
        <v>467</v>
      </c>
      <c r="C10931" s="5" t="s">
        <v>135</v>
      </c>
      <c r="D10931" s="5" t="s">
        <v>562</v>
      </c>
      <c r="E10931" s="5" t="s">
        <v>172</v>
      </c>
      <c r="F10931" s="6">
        <v>43972</v>
      </c>
      <c r="G10931" s="5" t="s">
        <v>148</v>
      </c>
      <c r="H10931" s="5" t="s">
        <v>173</v>
      </c>
      <c r="I10931">
        <v>43797</v>
      </c>
      <c r="J10931">
        <v>175</v>
      </c>
      <c r="K10931">
        <v>1</v>
      </c>
      <c r="L10931">
        <v>6</v>
      </c>
      <c r="M10931">
        <v>13500</v>
      </c>
      <c r="N10931">
        <v>18002.14</v>
      </c>
      <c r="O10931">
        <v>3000.357</v>
      </c>
      <c r="P10931">
        <v>0.16666666666666666</v>
      </c>
      <c r="Q10931">
        <v>13500</v>
      </c>
      <c r="R10931">
        <v>-4502.1400000000003</v>
      </c>
      <c r="S10931">
        <v>2020</v>
      </c>
      <c r="T10931">
        <v>5</v>
      </c>
      <c r="U10931">
        <v>21</v>
      </c>
    </row>
    <row r="10932" spans="1:21" x14ac:dyDescent="0.3">
      <c r="A10932" s="5" t="s">
        <v>168</v>
      </c>
      <c r="B10932" s="5" t="s">
        <v>169</v>
      </c>
      <c r="C10932" s="5" t="s">
        <v>170</v>
      </c>
      <c r="D10932" s="5" t="s">
        <v>513</v>
      </c>
      <c r="E10932" s="5" t="s">
        <v>172</v>
      </c>
      <c r="F10932" s="6">
        <v>43973</v>
      </c>
      <c r="G10932" s="5" t="s">
        <v>148</v>
      </c>
      <c r="H10932" s="5" t="s">
        <v>190</v>
      </c>
      <c r="I10932">
        <v>43773</v>
      </c>
      <c r="J10932">
        <v>200</v>
      </c>
      <c r="K10932">
        <v>124</v>
      </c>
      <c r="L10932">
        <v>1</v>
      </c>
      <c r="M10932">
        <v>2852</v>
      </c>
      <c r="N10932">
        <v>4857.6930000000002</v>
      </c>
      <c r="O10932">
        <v>4857.6930000000002</v>
      </c>
      <c r="P10932">
        <v>124</v>
      </c>
      <c r="Q10932">
        <v>23</v>
      </c>
      <c r="R10932">
        <v>-2005.693</v>
      </c>
      <c r="S10932">
        <v>2020</v>
      </c>
      <c r="T10932">
        <v>5</v>
      </c>
      <c r="U10932">
        <v>21</v>
      </c>
    </row>
    <row r="10933" spans="1:21" x14ac:dyDescent="0.3">
      <c r="A10933" s="5" t="s">
        <v>168</v>
      </c>
      <c r="B10933" s="5" t="s">
        <v>169</v>
      </c>
      <c r="C10933" s="5" t="s">
        <v>170</v>
      </c>
      <c r="D10933" s="5" t="s">
        <v>513</v>
      </c>
      <c r="E10933" s="5" t="s">
        <v>172</v>
      </c>
      <c r="F10933" s="6">
        <v>43973</v>
      </c>
      <c r="G10933" s="5" t="s">
        <v>148</v>
      </c>
      <c r="H10933" s="5" t="s">
        <v>190</v>
      </c>
      <c r="I10933">
        <v>43773</v>
      </c>
      <c r="J10933">
        <v>200</v>
      </c>
      <c r="K10933">
        <v>140</v>
      </c>
      <c r="L10933">
        <v>1</v>
      </c>
      <c r="M10933">
        <v>3220</v>
      </c>
      <c r="N10933">
        <v>4857.6930000000002</v>
      </c>
      <c r="O10933">
        <v>4857.6930000000002</v>
      </c>
      <c r="P10933">
        <v>140</v>
      </c>
      <c r="Q10933">
        <v>23</v>
      </c>
      <c r="R10933">
        <v>-1637.693</v>
      </c>
      <c r="S10933">
        <v>2020</v>
      </c>
      <c r="T10933">
        <v>5</v>
      </c>
      <c r="U10933">
        <v>21</v>
      </c>
    </row>
    <row r="10934" spans="1:21" x14ac:dyDescent="0.3">
      <c r="A10934" s="5" t="s">
        <v>168</v>
      </c>
      <c r="B10934" s="5" t="s">
        <v>169</v>
      </c>
      <c r="C10934" s="5" t="s">
        <v>170</v>
      </c>
      <c r="D10934" s="5" t="s">
        <v>513</v>
      </c>
      <c r="E10934" s="5" t="s">
        <v>172</v>
      </c>
      <c r="F10934" s="6">
        <v>43973</v>
      </c>
      <c r="G10934" s="5" t="s">
        <v>148</v>
      </c>
      <c r="H10934" s="5" t="s">
        <v>190</v>
      </c>
      <c r="I10934">
        <v>43773</v>
      </c>
      <c r="J10934">
        <v>200</v>
      </c>
      <c r="K10934">
        <v>102</v>
      </c>
      <c r="L10934">
        <v>1</v>
      </c>
      <c r="M10934">
        <v>2346</v>
      </c>
      <c r="N10934">
        <v>4857.6930000000002</v>
      </c>
      <c r="O10934">
        <v>4857.6930000000002</v>
      </c>
      <c r="P10934">
        <v>102</v>
      </c>
      <c r="Q10934">
        <v>23</v>
      </c>
      <c r="R10934">
        <v>-2511.6930000000002</v>
      </c>
      <c r="S10934">
        <v>2020</v>
      </c>
      <c r="T10934">
        <v>5</v>
      </c>
      <c r="U10934">
        <v>21</v>
      </c>
    </row>
    <row r="10935" spans="1:21" x14ac:dyDescent="0.3">
      <c r="A10935" s="5" t="s">
        <v>168</v>
      </c>
      <c r="B10935" s="5" t="s">
        <v>169</v>
      </c>
      <c r="C10935" s="5" t="s">
        <v>170</v>
      </c>
      <c r="D10935" s="5" t="s">
        <v>513</v>
      </c>
      <c r="E10935" s="5" t="s">
        <v>172</v>
      </c>
      <c r="F10935" s="6">
        <v>43973</v>
      </c>
      <c r="G10935" s="5" t="s">
        <v>148</v>
      </c>
      <c r="H10935" s="5" t="s">
        <v>190</v>
      </c>
      <c r="I10935">
        <v>43773</v>
      </c>
      <c r="J10935">
        <v>200</v>
      </c>
      <c r="K10935">
        <v>350</v>
      </c>
      <c r="L10935">
        <v>3</v>
      </c>
      <c r="M10935">
        <v>8050</v>
      </c>
      <c r="N10935">
        <v>14573.078</v>
      </c>
      <c r="O10935">
        <v>4857.6930000000002</v>
      </c>
      <c r="P10935">
        <v>116.66666666666667</v>
      </c>
      <c r="Q10935">
        <v>23</v>
      </c>
      <c r="R10935">
        <v>-6523.0780000000004</v>
      </c>
      <c r="S10935">
        <v>2020</v>
      </c>
      <c r="T10935">
        <v>5</v>
      </c>
      <c r="U10935">
        <v>21</v>
      </c>
    </row>
    <row r="10936" spans="1:21" x14ac:dyDescent="0.3">
      <c r="A10936" s="5" t="s">
        <v>168</v>
      </c>
      <c r="B10936" s="5" t="s">
        <v>169</v>
      </c>
      <c r="C10936" s="5" t="s">
        <v>170</v>
      </c>
      <c r="D10936" s="5" t="s">
        <v>513</v>
      </c>
      <c r="E10936" s="5" t="s">
        <v>172</v>
      </c>
      <c r="F10936" s="6">
        <v>43973</v>
      </c>
      <c r="G10936" s="5" t="s">
        <v>148</v>
      </c>
      <c r="H10936" s="5" t="s">
        <v>498</v>
      </c>
      <c r="I10936">
        <v>43773</v>
      </c>
      <c r="J10936">
        <v>200</v>
      </c>
      <c r="K10936">
        <v>250</v>
      </c>
      <c r="L10936">
        <v>2</v>
      </c>
      <c r="M10936">
        <v>5750</v>
      </c>
      <c r="N10936">
        <v>9715.3850000000002</v>
      </c>
      <c r="O10936">
        <v>4857.6930000000002</v>
      </c>
      <c r="P10936">
        <v>125</v>
      </c>
      <c r="Q10936">
        <v>23</v>
      </c>
      <c r="R10936">
        <v>-3965.3850000000002</v>
      </c>
      <c r="S10936">
        <v>2020</v>
      </c>
      <c r="T10936">
        <v>5</v>
      </c>
      <c r="U10936">
        <v>21</v>
      </c>
    </row>
    <row r="10937" spans="1:21" x14ac:dyDescent="0.3">
      <c r="A10937" s="5" t="s">
        <v>168</v>
      </c>
      <c r="B10937" s="5" t="s">
        <v>169</v>
      </c>
      <c r="C10937" s="5" t="s">
        <v>170</v>
      </c>
      <c r="D10937" s="5" t="s">
        <v>513</v>
      </c>
      <c r="E10937" s="5" t="s">
        <v>172</v>
      </c>
      <c r="F10937" s="6">
        <v>43973</v>
      </c>
      <c r="G10937" s="5" t="s">
        <v>148</v>
      </c>
      <c r="H10937" s="5" t="s">
        <v>190</v>
      </c>
      <c r="I10937">
        <v>43773</v>
      </c>
      <c r="J10937">
        <v>200</v>
      </c>
      <c r="K10937">
        <v>130</v>
      </c>
      <c r="L10937">
        <v>1</v>
      </c>
      <c r="M10937">
        <v>2990</v>
      </c>
      <c r="N10937">
        <v>4857.6930000000002</v>
      </c>
      <c r="O10937">
        <v>4857.6930000000002</v>
      </c>
      <c r="P10937">
        <v>130</v>
      </c>
      <c r="Q10937">
        <v>23</v>
      </c>
      <c r="R10937">
        <v>-1867.693</v>
      </c>
      <c r="S10937">
        <v>2020</v>
      </c>
      <c r="T10937">
        <v>5</v>
      </c>
      <c r="U10937">
        <v>21</v>
      </c>
    </row>
    <row r="10938" spans="1:21" x14ac:dyDescent="0.3">
      <c r="A10938" s="5" t="s">
        <v>168</v>
      </c>
      <c r="B10938" s="5" t="s">
        <v>169</v>
      </c>
      <c r="C10938" s="5" t="s">
        <v>170</v>
      </c>
      <c r="D10938" s="5" t="s">
        <v>513</v>
      </c>
      <c r="E10938" s="5" t="s">
        <v>172</v>
      </c>
      <c r="F10938" s="6">
        <v>43973</v>
      </c>
      <c r="G10938" s="5" t="s">
        <v>148</v>
      </c>
      <c r="H10938" s="5" t="s">
        <v>246</v>
      </c>
      <c r="I10938">
        <v>43773</v>
      </c>
      <c r="J10938">
        <v>200</v>
      </c>
      <c r="K10938">
        <v>462</v>
      </c>
      <c r="L10938">
        <v>4</v>
      </c>
      <c r="M10938">
        <v>10626</v>
      </c>
      <c r="N10938">
        <v>19430.771000000001</v>
      </c>
      <c r="O10938">
        <v>4857.6930000000002</v>
      </c>
      <c r="P10938">
        <v>115.5</v>
      </c>
      <c r="Q10938">
        <v>23</v>
      </c>
      <c r="R10938">
        <v>-8804.7710000000006</v>
      </c>
      <c r="S10938">
        <v>2020</v>
      </c>
      <c r="T10938">
        <v>5</v>
      </c>
      <c r="U10938">
        <v>21</v>
      </c>
    </row>
    <row r="10939" spans="1:21" x14ac:dyDescent="0.3">
      <c r="A10939" s="5" t="s">
        <v>168</v>
      </c>
      <c r="B10939" s="5" t="s">
        <v>169</v>
      </c>
      <c r="C10939" s="5" t="s">
        <v>170</v>
      </c>
      <c r="D10939" s="5" t="s">
        <v>513</v>
      </c>
      <c r="E10939" s="5" t="s">
        <v>172</v>
      </c>
      <c r="F10939" s="6">
        <v>43973</v>
      </c>
      <c r="G10939" s="5" t="s">
        <v>148</v>
      </c>
      <c r="H10939" s="5" t="s">
        <v>183</v>
      </c>
      <c r="I10939">
        <v>43773</v>
      </c>
      <c r="J10939">
        <v>200</v>
      </c>
      <c r="K10939">
        <v>630</v>
      </c>
      <c r="L10939">
        <v>5</v>
      </c>
      <c r="M10939">
        <v>14490</v>
      </c>
      <c r="N10939">
        <v>24288.463</v>
      </c>
      <c r="O10939">
        <v>4857.6930000000002</v>
      </c>
      <c r="P10939">
        <v>126</v>
      </c>
      <c r="Q10939">
        <v>23</v>
      </c>
      <c r="R10939">
        <v>-9798.4629999999997</v>
      </c>
      <c r="S10939">
        <v>2020</v>
      </c>
      <c r="T10939">
        <v>5</v>
      </c>
      <c r="U10939">
        <v>21</v>
      </c>
    </row>
    <row r="10940" spans="1:21" x14ac:dyDescent="0.3">
      <c r="A10940" s="5" t="s">
        <v>168</v>
      </c>
      <c r="B10940" s="5" t="s">
        <v>169</v>
      </c>
      <c r="C10940" s="5" t="s">
        <v>170</v>
      </c>
      <c r="D10940" s="5" t="s">
        <v>513</v>
      </c>
      <c r="E10940" s="5" t="s">
        <v>172</v>
      </c>
      <c r="F10940" s="6">
        <v>43973</v>
      </c>
      <c r="G10940" s="5" t="s">
        <v>148</v>
      </c>
      <c r="H10940" s="5" t="s">
        <v>181</v>
      </c>
      <c r="I10940">
        <v>43773</v>
      </c>
      <c r="J10940">
        <v>200</v>
      </c>
      <c r="K10940">
        <v>123</v>
      </c>
      <c r="L10940">
        <v>1</v>
      </c>
      <c r="M10940">
        <v>2829</v>
      </c>
      <c r="N10940">
        <v>4857.6930000000002</v>
      </c>
      <c r="O10940">
        <v>4857.6930000000002</v>
      </c>
      <c r="P10940">
        <v>123</v>
      </c>
      <c r="Q10940">
        <v>23</v>
      </c>
      <c r="R10940">
        <v>-2028.693</v>
      </c>
      <c r="S10940">
        <v>2020</v>
      </c>
      <c r="T10940">
        <v>5</v>
      </c>
      <c r="U10940">
        <v>21</v>
      </c>
    </row>
    <row r="10941" spans="1:21" x14ac:dyDescent="0.3">
      <c r="A10941" s="5" t="s">
        <v>168</v>
      </c>
      <c r="B10941" s="5" t="s">
        <v>169</v>
      </c>
      <c r="C10941" s="5" t="s">
        <v>170</v>
      </c>
      <c r="D10941" s="5" t="s">
        <v>513</v>
      </c>
      <c r="E10941" s="5" t="s">
        <v>172</v>
      </c>
      <c r="F10941" s="6">
        <v>43973</v>
      </c>
      <c r="G10941" s="5" t="s">
        <v>148</v>
      </c>
      <c r="H10941" s="5" t="s">
        <v>216</v>
      </c>
      <c r="I10941">
        <v>43773</v>
      </c>
      <c r="J10941">
        <v>200</v>
      </c>
      <c r="K10941">
        <v>122</v>
      </c>
      <c r="L10941">
        <v>1</v>
      </c>
      <c r="M10941">
        <v>2806</v>
      </c>
      <c r="N10941">
        <v>4857.6930000000002</v>
      </c>
      <c r="O10941">
        <v>4857.6930000000002</v>
      </c>
      <c r="P10941">
        <v>122</v>
      </c>
      <c r="Q10941">
        <v>23</v>
      </c>
      <c r="R10941">
        <v>-2051.6930000000002</v>
      </c>
      <c r="S10941">
        <v>2020</v>
      </c>
      <c r="T10941">
        <v>5</v>
      </c>
      <c r="U10941">
        <v>21</v>
      </c>
    </row>
    <row r="10942" spans="1:21" x14ac:dyDescent="0.3">
      <c r="A10942" s="5" t="s">
        <v>168</v>
      </c>
      <c r="B10942" s="5" t="s">
        <v>169</v>
      </c>
      <c r="C10942" s="5" t="s">
        <v>170</v>
      </c>
      <c r="D10942" s="5" t="s">
        <v>513</v>
      </c>
      <c r="E10942" s="5" t="s">
        <v>172</v>
      </c>
      <c r="F10942" s="6">
        <v>43973</v>
      </c>
      <c r="G10942" s="5" t="s">
        <v>148</v>
      </c>
      <c r="H10942" s="5" t="s">
        <v>203</v>
      </c>
      <c r="I10942">
        <v>43773</v>
      </c>
      <c r="J10942">
        <v>200</v>
      </c>
      <c r="K10942">
        <v>300</v>
      </c>
      <c r="L10942">
        <v>3</v>
      </c>
      <c r="M10942">
        <v>6900</v>
      </c>
      <c r="N10942">
        <v>14573.078</v>
      </c>
      <c r="O10942">
        <v>4857.6930000000002</v>
      </c>
      <c r="P10942">
        <v>100</v>
      </c>
      <c r="Q10942">
        <v>23</v>
      </c>
      <c r="R10942">
        <v>-7673.0780000000004</v>
      </c>
      <c r="S10942">
        <v>2020</v>
      </c>
      <c r="T10942">
        <v>5</v>
      </c>
      <c r="U10942">
        <v>21</v>
      </c>
    </row>
    <row r="10943" spans="1:21" x14ac:dyDescent="0.3">
      <c r="A10943" s="5" t="s">
        <v>168</v>
      </c>
      <c r="B10943" s="5" t="s">
        <v>169</v>
      </c>
      <c r="C10943" s="5" t="s">
        <v>170</v>
      </c>
      <c r="D10943" s="5" t="s">
        <v>513</v>
      </c>
      <c r="E10943" s="5" t="s">
        <v>172</v>
      </c>
      <c r="F10943" s="6">
        <v>43973</v>
      </c>
      <c r="G10943" s="5" t="s">
        <v>148</v>
      </c>
      <c r="H10943" s="5" t="s">
        <v>321</v>
      </c>
      <c r="I10943">
        <v>43773</v>
      </c>
      <c r="J10943">
        <v>200</v>
      </c>
      <c r="K10943">
        <v>505</v>
      </c>
      <c r="L10943">
        <v>4</v>
      </c>
      <c r="M10943">
        <v>11615</v>
      </c>
      <c r="N10943">
        <v>19430.771000000001</v>
      </c>
      <c r="O10943">
        <v>4857.6930000000002</v>
      </c>
      <c r="P10943">
        <v>126.25</v>
      </c>
      <c r="Q10943">
        <v>23</v>
      </c>
      <c r="R10943">
        <v>-7815.7709999999997</v>
      </c>
      <c r="S10943">
        <v>2020</v>
      </c>
      <c r="T10943">
        <v>5</v>
      </c>
      <c r="U10943">
        <v>21</v>
      </c>
    </row>
    <row r="10944" spans="1:21" x14ac:dyDescent="0.3">
      <c r="A10944" s="5" t="s">
        <v>168</v>
      </c>
      <c r="B10944" s="5" t="s">
        <v>169</v>
      </c>
      <c r="C10944" s="5" t="s">
        <v>170</v>
      </c>
      <c r="D10944" s="5" t="s">
        <v>513</v>
      </c>
      <c r="E10944" s="5" t="s">
        <v>172</v>
      </c>
      <c r="F10944" s="6">
        <v>43973</v>
      </c>
      <c r="G10944" s="5" t="s">
        <v>148</v>
      </c>
      <c r="H10944" s="5" t="s">
        <v>187</v>
      </c>
      <c r="I10944">
        <v>43773</v>
      </c>
      <c r="J10944">
        <v>200</v>
      </c>
      <c r="K10944">
        <v>485</v>
      </c>
      <c r="L10944">
        <v>4</v>
      </c>
      <c r="M10944">
        <v>11155</v>
      </c>
      <c r="N10944">
        <v>19430.771000000001</v>
      </c>
      <c r="O10944">
        <v>4857.6930000000002</v>
      </c>
      <c r="P10944">
        <v>121.25</v>
      </c>
      <c r="Q10944">
        <v>23</v>
      </c>
      <c r="R10944">
        <v>-8275.7710000000006</v>
      </c>
      <c r="S10944">
        <v>2020</v>
      </c>
      <c r="T10944">
        <v>5</v>
      </c>
      <c r="U10944">
        <v>21</v>
      </c>
    </row>
    <row r="10945" spans="1:21" x14ac:dyDescent="0.3">
      <c r="A10945" s="5" t="s">
        <v>168</v>
      </c>
      <c r="B10945" s="5" t="s">
        <v>169</v>
      </c>
      <c r="C10945" s="5" t="s">
        <v>170</v>
      </c>
      <c r="D10945" s="5" t="s">
        <v>513</v>
      </c>
      <c r="E10945" s="5" t="s">
        <v>172</v>
      </c>
      <c r="F10945" s="6">
        <v>43973</v>
      </c>
      <c r="G10945" s="5" t="s">
        <v>148</v>
      </c>
      <c r="H10945" s="5" t="s">
        <v>191</v>
      </c>
      <c r="I10945">
        <v>43773</v>
      </c>
      <c r="J10945">
        <v>200</v>
      </c>
      <c r="K10945">
        <v>560</v>
      </c>
      <c r="L10945">
        <v>5</v>
      </c>
      <c r="M10945">
        <v>12880</v>
      </c>
      <c r="N10945">
        <v>24288.463</v>
      </c>
      <c r="O10945">
        <v>4857.6930000000002</v>
      </c>
      <c r="P10945">
        <v>112</v>
      </c>
      <c r="Q10945">
        <v>23</v>
      </c>
      <c r="R10945">
        <v>-11408.463</v>
      </c>
      <c r="S10945">
        <v>2020</v>
      </c>
      <c r="T10945">
        <v>5</v>
      </c>
      <c r="U10945">
        <v>21</v>
      </c>
    </row>
    <row r="10946" spans="1:21" x14ac:dyDescent="0.3">
      <c r="A10946" s="5" t="s">
        <v>168</v>
      </c>
      <c r="B10946" s="5" t="s">
        <v>169</v>
      </c>
      <c r="C10946" s="5" t="s">
        <v>170</v>
      </c>
      <c r="D10946" s="5" t="s">
        <v>513</v>
      </c>
      <c r="E10946" s="5" t="s">
        <v>172</v>
      </c>
      <c r="F10946" s="6">
        <v>43973</v>
      </c>
      <c r="G10946" s="5" t="s">
        <v>148</v>
      </c>
      <c r="H10946" s="5" t="s">
        <v>226</v>
      </c>
      <c r="I10946">
        <v>43773</v>
      </c>
      <c r="J10946">
        <v>200</v>
      </c>
      <c r="K10946">
        <v>358</v>
      </c>
      <c r="L10946">
        <v>3</v>
      </c>
      <c r="M10946">
        <v>8234</v>
      </c>
      <c r="N10946">
        <v>14573.078</v>
      </c>
      <c r="O10946">
        <v>4857.6930000000002</v>
      </c>
      <c r="P10946">
        <v>119.33333333333333</v>
      </c>
      <c r="Q10946">
        <v>23</v>
      </c>
      <c r="R10946">
        <v>-6339.0780000000004</v>
      </c>
      <c r="S10946">
        <v>2020</v>
      </c>
      <c r="T10946">
        <v>5</v>
      </c>
      <c r="U10946">
        <v>21</v>
      </c>
    </row>
    <row r="10947" spans="1:21" x14ac:dyDescent="0.3">
      <c r="A10947" s="5" t="s">
        <v>168</v>
      </c>
      <c r="B10947" s="5" t="s">
        <v>169</v>
      </c>
      <c r="C10947" s="5" t="s">
        <v>170</v>
      </c>
      <c r="D10947" s="5" t="s">
        <v>513</v>
      </c>
      <c r="E10947" s="5" t="s">
        <v>172</v>
      </c>
      <c r="F10947" s="6">
        <v>43973</v>
      </c>
      <c r="G10947" s="5" t="s">
        <v>148</v>
      </c>
      <c r="H10947" s="5" t="s">
        <v>202</v>
      </c>
      <c r="I10947">
        <v>43773</v>
      </c>
      <c r="J10947">
        <v>200</v>
      </c>
      <c r="K10947">
        <v>1334</v>
      </c>
      <c r="L10947">
        <v>12</v>
      </c>
      <c r="M10947">
        <v>30682</v>
      </c>
      <c r="N10947">
        <v>58292.311999999998</v>
      </c>
      <c r="O10947">
        <v>4857.6930000000002</v>
      </c>
      <c r="P10947">
        <v>111.16666666666667</v>
      </c>
      <c r="Q10947">
        <v>23</v>
      </c>
      <c r="R10947">
        <v>-27610.312000000002</v>
      </c>
      <c r="S10947">
        <v>2020</v>
      </c>
      <c r="T10947">
        <v>5</v>
      </c>
      <c r="U10947">
        <v>21</v>
      </c>
    </row>
    <row r="10948" spans="1:21" x14ac:dyDescent="0.3">
      <c r="A10948" s="5" t="s">
        <v>168</v>
      </c>
      <c r="B10948" s="5" t="s">
        <v>169</v>
      </c>
      <c r="C10948" s="5" t="s">
        <v>170</v>
      </c>
      <c r="D10948" s="5" t="s">
        <v>513</v>
      </c>
      <c r="E10948" s="5" t="s">
        <v>172</v>
      </c>
      <c r="F10948" s="6">
        <v>43973</v>
      </c>
      <c r="G10948" s="5" t="s">
        <v>148</v>
      </c>
      <c r="H10948" s="5" t="s">
        <v>190</v>
      </c>
      <c r="I10948">
        <v>43773</v>
      </c>
      <c r="J10948">
        <v>200</v>
      </c>
      <c r="K10948">
        <v>233</v>
      </c>
      <c r="L10948">
        <v>2</v>
      </c>
      <c r="M10948">
        <v>5359</v>
      </c>
      <c r="N10948">
        <v>9715.3850000000002</v>
      </c>
      <c r="O10948">
        <v>4857.6930000000002</v>
      </c>
      <c r="P10948">
        <v>116.5</v>
      </c>
      <c r="Q10948">
        <v>23</v>
      </c>
      <c r="R10948">
        <v>-4356.3850000000002</v>
      </c>
      <c r="S10948">
        <v>2020</v>
      </c>
      <c r="T10948">
        <v>5</v>
      </c>
      <c r="U10948">
        <v>21</v>
      </c>
    </row>
    <row r="10949" spans="1:21" x14ac:dyDescent="0.3">
      <c r="A10949" s="5" t="s">
        <v>168</v>
      </c>
      <c r="B10949" s="5" t="s">
        <v>169</v>
      </c>
      <c r="C10949" s="5" t="s">
        <v>170</v>
      </c>
      <c r="D10949" s="5" t="s">
        <v>513</v>
      </c>
      <c r="E10949" s="5" t="s">
        <v>172</v>
      </c>
      <c r="F10949" s="6">
        <v>43973</v>
      </c>
      <c r="G10949" s="5" t="s">
        <v>148</v>
      </c>
      <c r="H10949" s="5" t="s">
        <v>308</v>
      </c>
      <c r="I10949">
        <v>43773</v>
      </c>
      <c r="J10949">
        <v>200</v>
      </c>
      <c r="K10949">
        <v>110</v>
      </c>
      <c r="L10949">
        <v>1</v>
      </c>
      <c r="M10949">
        <v>2530</v>
      </c>
      <c r="N10949">
        <v>4857.6930000000002</v>
      </c>
      <c r="O10949">
        <v>4857.6930000000002</v>
      </c>
      <c r="P10949">
        <v>110</v>
      </c>
      <c r="Q10949">
        <v>23</v>
      </c>
      <c r="R10949">
        <v>-2327.6930000000002</v>
      </c>
      <c r="S10949">
        <v>2020</v>
      </c>
      <c r="T10949">
        <v>5</v>
      </c>
      <c r="U10949">
        <v>21</v>
      </c>
    </row>
    <row r="10950" spans="1:21" x14ac:dyDescent="0.3">
      <c r="A10950" s="5" t="s">
        <v>168</v>
      </c>
      <c r="B10950" s="5" t="s">
        <v>169</v>
      </c>
      <c r="C10950" s="5" t="s">
        <v>170</v>
      </c>
      <c r="D10950" s="5" t="s">
        <v>513</v>
      </c>
      <c r="E10950" s="5" t="s">
        <v>172</v>
      </c>
      <c r="F10950" s="6">
        <v>43973</v>
      </c>
      <c r="G10950" s="5" t="s">
        <v>148</v>
      </c>
      <c r="H10950" s="5" t="s">
        <v>189</v>
      </c>
      <c r="I10950">
        <v>43773</v>
      </c>
      <c r="J10950">
        <v>200</v>
      </c>
      <c r="K10950">
        <v>406</v>
      </c>
      <c r="L10950">
        <v>4</v>
      </c>
      <c r="M10950">
        <v>9338</v>
      </c>
      <c r="N10950">
        <v>19430.771000000001</v>
      </c>
      <c r="O10950">
        <v>4857.6930000000002</v>
      </c>
      <c r="P10950">
        <v>101.5</v>
      </c>
      <c r="Q10950">
        <v>23</v>
      </c>
      <c r="R10950">
        <v>-10092.771000000001</v>
      </c>
      <c r="S10950">
        <v>2020</v>
      </c>
      <c r="T10950">
        <v>5</v>
      </c>
      <c r="U10950">
        <v>21</v>
      </c>
    </row>
    <row r="10951" spans="1:21" x14ac:dyDescent="0.3">
      <c r="A10951" s="5" t="s">
        <v>168</v>
      </c>
      <c r="B10951" s="5" t="s">
        <v>169</v>
      </c>
      <c r="C10951" s="5" t="s">
        <v>170</v>
      </c>
      <c r="D10951" s="5" t="s">
        <v>513</v>
      </c>
      <c r="E10951" s="5" t="s">
        <v>172</v>
      </c>
      <c r="F10951" s="6">
        <v>43973</v>
      </c>
      <c r="G10951" s="5" t="s">
        <v>148</v>
      </c>
      <c r="H10951" s="5" t="s">
        <v>284</v>
      </c>
      <c r="I10951">
        <v>43773</v>
      </c>
      <c r="J10951">
        <v>200</v>
      </c>
      <c r="K10951">
        <v>270</v>
      </c>
      <c r="L10951">
        <v>2</v>
      </c>
      <c r="M10951">
        <v>6210</v>
      </c>
      <c r="N10951">
        <v>9715.3850000000002</v>
      </c>
      <c r="O10951">
        <v>4857.6930000000002</v>
      </c>
      <c r="P10951">
        <v>135</v>
      </c>
      <c r="Q10951">
        <v>23</v>
      </c>
      <c r="R10951">
        <v>-3505.3850000000002</v>
      </c>
      <c r="S10951">
        <v>2020</v>
      </c>
      <c r="T10951">
        <v>5</v>
      </c>
      <c r="U10951">
        <v>21</v>
      </c>
    </row>
    <row r="10952" spans="1:21" x14ac:dyDescent="0.3">
      <c r="A10952" s="5" t="s">
        <v>168</v>
      </c>
      <c r="B10952" s="5" t="s">
        <v>169</v>
      </c>
      <c r="C10952" s="5" t="s">
        <v>170</v>
      </c>
      <c r="D10952" s="5" t="s">
        <v>513</v>
      </c>
      <c r="E10952" s="5" t="s">
        <v>172</v>
      </c>
      <c r="F10952" s="6">
        <v>43973</v>
      </c>
      <c r="G10952" s="5" t="s">
        <v>148</v>
      </c>
      <c r="H10952" s="5" t="s">
        <v>190</v>
      </c>
      <c r="I10952">
        <v>43773</v>
      </c>
      <c r="J10952">
        <v>200</v>
      </c>
      <c r="K10952">
        <v>206</v>
      </c>
      <c r="L10952">
        <v>2</v>
      </c>
      <c r="M10952">
        <v>4738</v>
      </c>
      <c r="N10952">
        <v>9715.3850000000002</v>
      </c>
      <c r="O10952">
        <v>4857.6930000000002</v>
      </c>
      <c r="P10952">
        <v>103</v>
      </c>
      <c r="Q10952">
        <v>23</v>
      </c>
      <c r="R10952">
        <v>-4977.3850000000002</v>
      </c>
      <c r="S10952">
        <v>2020</v>
      </c>
      <c r="T10952">
        <v>5</v>
      </c>
      <c r="U10952">
        <v>21</v>
      </c>
    </row>
    <row r="10953" spans="1:21" x14ac:dyDescent="0.3">
      <c r="A10953" s="5" t="s">
        <v>168</v>
      </c>
      <c r="B10953" s="5" t="s">
        <v>206</v>
      </c>
      <c r="C10953" s="5" t="s">
        <v>106</v>
      </c>
      <c r="D10953" s="5" t="s">
        <v>554</v>
      </c>
      <c r="E10953" s="5" t="s">
        <v>172</v>
      </c>
      <c r="F10953" s="6">
        <v>43973</v>
      </c>
      <c r="G10953" s="5" t="s">
        <v>148</v>
      </c>
      <c r="H10953" s="5" t="s">
        <v>190</v>
      </c>
      <c r="I10953">
        <v>43792</v>
      </c>
      <c r="J10953">
        <v>181</v>
      </c>
      <c r="K10953">
        <v>909</v>
      </c>
      <c r="L10953">
        <v>8</v>
      </c>
      <c r="M10953">
        <v>20452.5</v>
      </c>
      <c r="N10953">
        <v>21671.474999999999</v>
      </c>
      <c r="O10953">
        <v>2708.9340000000002</v>
      </c>
      <c r="P10953">
        <v>113.625</v>
      </c>
      <c r="Q10953">
        <v>22.5</v>
      </c>
      <c r="R10953">
        <v>-1218.9749999999999</v>
      </c>
      <c r="S10953">
        <v>2020</v>
      </c>
      <c r="T10953">
        <v>5</v>
      </c>
      <c r="U10953">
        <v>21</v>
      </c>
    </row>
    <row r="10954" spans="1:21" x14ac:dyDescent="0.3">
      <c r="A10954" s="5" t="s">
        <v>168</v>
      </c>
      <c r="B10954" s="5" t="s">
        <v>206</v>
      </c>
      <c r="C10954" s="5" t="s">
        <v>106</v>
      </c>
      <c r="D10954" s="5" t="s">
        <v>554</v>
      </c>
      <c r="E10954" s="5" t="s">
        <v>172</v>
      </c>
      <c r="F10954" s="6">
        <v>43973</v>
      </c>
      <c r="G10954" s="5" t="s">
        <v>148</v>
      </c>
      <c r="H10954" s="5" t="s">
        <v>190</v>
      </c>
      <c r="I10954">
        <v>43792</v>
      </c>
      <c r="J10954">
        <v>181</v>
      </c>
      <c r="K10954">
        <v>885</v>
      </c>
      <c r="L10954">
        <v>8</v>
      </c>
      <c r="M10954">
        <v>19912.5</v>
      </c>
      <c r="N10954">
        <v>21671.474999999999</v>
      </c>
      <c r="O10954">
        <v>2708.9340000000002</v>
      </c>
      <c r="P10954">
        <v>110.625</v>
      </c>
      <c r="Q10954">
        <v>22.5</v>
      </c>
      <c r="R10954">
        <v>-1758.9749999999999</v>
      </c>
      <c r="S10954">
        <v>2020</v>
      </c>
      <c r="T10954">
        <v>5</v>
      </c>
      <c r="U10954">
        <v>21</v>
      </c>
    </row>
    <row r="10955" spans="1:21" x14ac:dyDescent="0.3">
      <c r="A10955" s="5" t="s">
        <v>168</v>
      </c>
      <c r="B10955" s="5" t="s">
        <v>206</v>
      </c>
      <c r="C10955" s="5" t="s">
        <v>106</v>
      </c>
      <c r="D10955" s="5" t="s">
        <v>554</v>
      </c>
      <c r="E10955" s="5" t="s">
        <v>172</v>
      </c>
      <c r="F10955" s="6">
        <v>43973</v>
      </c>
      <c r="G10955" s="5" t="s">
        <v>148</v>
      </c>
      <c r="H10955" s="5" t="s">
        <v>199</v>
      </c>
      <c r="I10955">
        <v>43792</v>
      </c>
      <c r="J10955">
        <v>181</v>
      </c>
      <c r="K10955">
        <v>904.5</v>
      </c>
      <c r="L10955">
        <v>9</v>
      </c>
      <c r="M10955">
        <v>20351.25</v>
      </c>
      <c r="N10955">
        <v>24380.409</v>
      </c>
      <c r="O10955">
        <v>2708.9340000000002</v>
      </c>
      <c r="P10955">
        <v>100.5</v>
      </c>
      <c r="Q10955">
        <v>22.5</v>
      </c>
      <c r="R10955">
        <v>-4029.1590000000001</v>
      </c>
      <c r="S10955">
        <v>2020</v>
      </c>
      <c r="T10955">
        <v>5</v>
      </c>
      <c r="U10955">
        <v>21</v>
      </c>
    </row>
    <row r="10956" spans="1:21" x14ac:dyDescent="0.3">
      <c r="A10956" s="5" t="s">
        <v>168</v>
      </c>
      <c r="B10956" s="5" t="s">
        <v>206</v>
      </c>
      <c r="C10956" s="5" t="s">
        <v>106</v>
      </c>
      <c r="D10956" s="5" t="s">
        <v>554</v>
      </c>
      <c r="E10956" s="5" t="s">
        <v>172</v>
      </c>
      <c r="F10956" s="6">
        <v>43973</v>
      </c>
      <c r="G10956" s="5" t="s">
        <v>148</v>
      </c>
      <c r="H10956" s="5" t="s">
        <v>200</v>
      </c>
      <c r="I10956">
        <v>43792</v>
      </c>
      <c r="J10956">
        <v>181</v>
      </c>
      <c r="K10956">
        <v>794</v>
      </c>
      <c r="L10956">
        <v>7</v>
      </c>
      <c r="M10956">
        <v>17865</v>
      </c>
      <c r="N10956">
        <v>18962.54</v>
      </c>
      <c r="O10956">
        <v>2708.9340000000002</v>
      </c>
      <c r="P10956">
        <v>113.42857142857143</v>
      </c>
      <c r="Q10956">
        <v>22.5</v>
      </c>
      <c r="R10956">
        <v>-1097.54</v>
      </c>
      <c r="S10956">
        <v>2020</v>
      </c>
      <c r="T10956">
        <v>5</v>
      </c>
      <c r="U10956">
        <v>21</v>
      </c>
    </row>
    <row r="10957" spans="1:21" x14ac:dyDescent="0.3">
      <c r="A10957" s="5" t="s">
        <v>168</v>
      </c>
      <c r="B10957" s="5" t="s">
        <v>206</v>
      </c>
      <c r="C10957" s="5" t="s">
        <v>106</v>
      </c>
      <c r="D10957" s="5" t="s">
        <v>554</v>
      </c>
      <c r="E10957" s="5" t="s">
        <v>172</v>
      </c>
      <c r="F10957" s="6">
        <v>43973</v>
      </c>
      <c r="G10957" s="5" t="s">
        <v>148</v>
      </c>
      <c r="H10957" s="5" t="s">
        <v>215</v>
      </c>
      <c r="I10957">
        <v>43792</v>
      </c>
      <c r="J10957">
        <v>181</v>
      </c>
      <c r="K10957">
        <v>506</v>
      </c>
      <c r="L10957">
        <v>5</v>
      </c>
      <c r="M10957">
        <v>11385</v>
      </c>
      <c r="N10957">
        <v>13544.672</v>
      </c>
      <c r="O10957">
        <v>2708.9340000000002</v>
      </c>
      <c r="P10957">
        <v>101.2</v>
      </c>
      <c r="Q10957">
        <v>22.5</v>
      </c>
      <c r="R10957">
        <v>-2159.672</v>
      </c>
      <c r="S10957">
        <v>2020</v>
      </c>
      <c r="T10957">
        <v>5</v>
      </c>
      <c r="U10957">
        <v>21</v>
      </c>
    </row>
    <row r="10958" spans="1:21" x14ac:dyDescent="0.3">
      <c r="A10958" s="5" t="s">
        <v>168</v>
      </c>
      <c r="B10958" s="5" t="s">
        <v>206</v>
      </c>
      <c r="C10958" s="5" t="s">
        <v>106</v>
      </c>
      <c r="D10958" s="5" t="s">
        <v>554</v>
      </c>
      <c r="E10958" s="5" t="s">
        <v>172</v>
      </c>
      <c r="F10958" s="6">
        <v>43973</v>
      </c>
      <c r="G10958" s="5" t="s">
        <v>148</v>
      </c>
      <c r="H10958" s="5" t="s">
        <v>478</v>
      </c>
      <c r="I10958">
        <v>43792</v>
      </c>
      <c r="J10958">
        <v>181</v>
      </c>
      <c r="K10958">
        <v>432</v>
      </c>
      <c r="L10958">
        <v>4</v>
      </c>
      <c r="M10958">
        <v>9720</v>
      </c>
      <c r="N10958">
        <v>10835.736999999999</v>
      </c>
      <c r="O10958">
        <v>2708.9340000000002</v>
      </c>
      <c r="P10958">
        <v>108</v>
      </c>
      <c r="Q10958">
        <v>22.5</v>
      </c>
      <c r="R10958">
        <v>-1115.7370000000001</v>
      </c>
      <c r="S10958">
        <v>2020</v>
      </c>
      <c r="T10958">
        <v>5</v>
      </c>
      <c r="U10958">
        <v>21</v>
      </c>
    </row>
    <row r="10959" spans="1:21" x14ac:dyDescent="0.3">
      <c r="A10959" s="5" t="s">
        <v>168</v>
      </c>
      <c r="B10959" s="5" t="s">
        <v>206</v>
      </c>
      <c r="C10959" s="5" t="s">
        <v>106</v>
      </c>
      <c r="D10959" s="5" t="s">
        <v>554</v>
      </c>
      <c r="E10959" s="5" t="s">
        <v>172</v>
      </c>
      <c r="F10959" s="6">
        <v>43973</v>
      </c>
      <c r="G10959" s="5" t="s">
        <v>148</v>
      </c>
      <c r="H10959" s="5" t="s">
        <v>305</v>
      </c>
      <c r="I10959">
        <v>43792</v>
      </c>
      <c r="J10959">
        <v>181</v>
      </c>
      <c r="K10959">
        <v>428</v>
      </c>
      <c r="L10959">
        <v>4</v>
      </c>
      <c r="M10959">
        <v>9630</v>
      </c>
      <c r="N10959">
        <v>10835.736999999999</v>
      </c>
      <c r="O10959">
        <v>2708.9340000000002</v>
      </c>
      <c r="P10959">
        <v>107</v>
      </c>
      <c r="Q10959">
        <v>22.5</v>
      </c>
      <c r="R10959">
        <v>-1205.7370000000001</v>
      </c>
      <c r="S10959">
        <v>2020</v>
      </c>
      <c r="T10959">
        <v>5</v>
      </c>
      <c r="U10959">
        <v>21</v>
      </c>
    </row>
    <row r="10960" spans="1:21" x14ac:dyDescent="0.3">
      <c r="A10960" s="5" t="s">
        <v>168</v>
      </c>
      <c r="B10960" s="5" t="s">
        <v>206</v>
      </c>
      <c r="C10960" s="5" t="s">
        <v>106</v>
      </c>
      <c r="D10960" s="5" t="s">
        <v>554</v>
      </c>
      <c r="E10960" s="5" t="s">
        <v>172</v>
      </c>
      <c r="F10960" s="6">
        <v>43973</v>
      </c>
      <c r="G10960" s="5" t="s">
        <v>148</v>
      </c>
      <c r="H10960" s="5" t="s">
        <v>185</v>
      </c>
      <c r="I10960">
        <v>43792</v>
      </c>
      <c r="J10960">
        <v>181</v>
      </c>
      <c r="K10960">
        <v>225</v>
      </c>
      <c r="L10960">
        <v>2</v>
      </c>
      <c r="M10960">
        <v>5175</v>
      </c>
      <c r="N10960">
        <v>5417.8689999999997</v>
      </c>
      <c r="O10960">
        <v>2708.9340000000002</v>
      </c>
      <c r="P10960">
        <v>112.5</v>
      </c>
      <c r="Q10960">
        <v>23</v>
      </c>
      <c r="R10960">
        <v>-242.869</v>
      </c>
      <c r="S10960">
        <v>2020</v>
      </c>
      <c r="T10960">
        <v>5</v>
      </c>
      <c r="U10960">
        <v>21</v>
      </c>
    </row>
    <row r="10961" spans="1:21" x14ac:dyDescent="0.3">
      <c r="A10961" s="5" t="s">
        <v>168</v>
      </c>
      <c r="B10961" s="5" t="s">
        <v>206</v>
      </c>
      <c r="C10961" s="5" t="s">
        <v>106</v>
      </c>
      <c r="D10961" s="5" t="s">
        <v>554</v>
      </c>
      <c r="E10961" s="5" t="s">
        <v>172</v>
      </c>
      <c r="F10961" s="6">
        <v>43973</v>
      </c>
      <c r="G10961" s="5" t="s">
        <v>148</v>
      </c>
      <c r="H10961" s="5" t="s">
        <v>238</v>
      </c>
      <c r="I10961">
        <v>43792</v>
      </c>
      <c r="J10961">
        <v>181</v>
      </c>
      <c r="K10961">
        <v>120</v>
      </c>
      <c r="L10961">
        <v>1</v>
      </c>
      <c r="M10961">
        <v>2760</v>
      </c>
      <c r="N10961">
        <v>2708.9340000000002</v>
      </c>
      <c r="O10961">
        <v>2708.9340000000002</v>
      </c>
      <c r="P10961">
        <v>120</v>
      </c>
      <c r="Q10961">
        <v>23</v>
      </c>
      <c r="R10961">
        <v>51.066000000000003</v>
      </c>
      <c r="S10961">
        <v>2020</v>
      </c>
      <c r="T10961">
        <v>5</v>
      </c>
      <c r="U10961">
        <v>21</v>
      </c>
    </row>
    <row r="10962" spans="1:21" x14ac:dyDescent="0.3">
      <c r="A10962" s="5" t="s">
        <v>168</v>
      </c>
      <c r="B10962" s="5" t="s">
        <v>206</v>
      </c>
      <c r="C10962" s="5" t="s">
        <v>106</v>
      </c>
      <c r="D10962" s="5" t="s">
        <v>554</v>
      </c>
      <c r="E10962" s="5" t="s">
        <v>172</v>
      </c>
      <c r="F10962" s="6">
        <v>43973</v>
      </c>
      <c r="G10962" s="5" t="s">
        <v>148</v>
      </c>
      <c r="H10962" s="5" t="s">
        <v>182</v>
      </c>
      <c r="I10962">
        <v>43792</v>
      </c>
      <c r="J10962">
        <v>181</v>
      </c>
      <c r="K10962">
        <v>240</v>
      </c>
      <c r="L10962">
        <v>2</v>
      </c>
      <c r="M10962">
        <v>5520</v>
      </c>
      <c r="N10962">
        <v>5417.8689999999997</v>
      </c>
      <c r="O10962">
        <v>2708.9340000000002</v>
      </c>
      <c r="P10962">
        <v>120</v>
      </c>
      <c r="Q10962">
        <v>23</v>
      </c>
      <c r="R10962">
        <v>102.131</v>
      </c>
      <c r="S10962">
        <v>2020</v>
      </c>
      <c r="T10962">
        <v>5</v>
      </c>
      <c r="U10962">
        <v>21</v>
      </c>
    </row>
    <row r="10963" spans="1:21" x14ac:dyDescent="0.3">
      <c r="A10963" s="5" t="s">
        <v>168</v>
      </c>
      <c r="B10963" s="5" t="s">
        <v>206</v>
      </c>
      <c r="C10963" s="5" t="s">
        <v>106</v>
      </c>
      <c r="D10963" s="5" t="s">
        <v>554</v>
      </c>
      <c r="E10963" s="5" t="s">
        <v>172</v>
      </c>
      <c r="F10963" s="6">
        <v>43973</v>
      </c>
      <c r="G10963" s="5" t="s">
        <v>148</v>
      </c>
      <c r="H10963" s="5" t="s">
        <v>217</v>
      </c>
      <c r="I10963">
        <v>43792</v>
      </c>
      <c r="J10963">
        <v>181</v>
      </c>
      <c r="K10963">
        <v>1120</v>
      </c>
      <c r="L10963">
        <v>10</v>
      </c>
      <c r="M10963">
        <v>25760</v>
      </c>
      <c r="N10963">
        <v>27089.343000000001</v>
      </c>
      <c r="O10963">
        <v>2708.9340000000002</v>
      </c>
      <c r="P10963">
        <v>112</v>
      </c>
      <c r="Q10963">
        <v>23</v>
      </c>
      <c r="R10963">
        <v>-1329.3430000000001</v>
      </c>
      <c r="S10963">
        <v>2020</v>
      </c>
      <c r="T10963">
        <v>5</v>
      </c>
      <c r="U10963">
        <v>21</v>
      </c>
    </row>
    <row r="10964" spans="1:21" x14ac:dyDescent="0.3">
      <c r="A10964" s="5" t="s">
        <v>168</v>
      </c>
      <c r="B10964" s="5" t="s">
        <v>206</v>
      </c>
      <c r="C10964" s="5" t="s">
        <v>106</v>
      </c>
      <c r="D10964" s="5" t="s">
        <v>554</v>
      </c>
      <c r="E10964" s="5" t="s">
        <v>172</v>
      </c>
      <c r="F10964" s="6">
        <v>43973</v>
      </c>
      <c r="G10964" s="5" t="s">
        <v>148</v>
      </c>
      <c r="H10964" s="5" t="s">
        <v>222</v>
      </c>
      <c r="I10964">
        <v>43792</v>
      </c>
      <c r="J10964">
        <v>181</v>
      </c>
      <c r="K10964">
        <v>108</v>
      </c>
      <c r="L10964">
        <v>1</v>
      </c>
      <c r="M10964">
        <v>2484</v>
      </c>
      <c r="N10964">
        <v>2708.9340000000002</v>
      </c>
      <c r="O10964">
        <v>2708.9340000000002</v>
      </c>
      <c r="P10964">
        <v>108</v>
      </c>
      <c r="Q10964">
        <v>23</v>
      </c>
      <c r="R10964">
        <v>-224.934</v>
      </c>
      <c r="S10964">
        <v>2020</v>
      </c>
      <c r="T10964">
        <v>5</v>
      </c>
      <c r="U10964">
        <v>21</v>
      </c>
    </row>
    <row r="10965" spans="1:21" x14ac:dyDescent="0.3">
      <c r="A10965" s="5" t="s">
        <v>168</v>
      </c>
      <c r="B10965" s="5" t="s">
        <v>206</v>
      </c>
      <c r="C10965" s="5" t="s">
        <v>106</v>
      </c>
      <c r="D10965" s="5" t="s">
        <v>554</v>
      </c>
      <c r="E10965" s="5" t="s">
        <v>172</v>
      </c>
      <c r="F10965" s="6">
        <v>43973</v>
      </c>
      <c r="G10965" s="5" t="s">
        <v>148</v>
      </c>
      <c r="H10965" s="5" t="s">
        <v>205</v>
      </c>
      <c r="I10965">
        <v>43792</v>
      </c>
      <c r="J10965">
        <v>181</v>
      </c>
      <c r="K10965">
        <v>584</v>
      </c>
      <c r="L10965">
        <v>5</v>
      </c>
      <c r="M10965">
        <v>11388</v>
      </c>
      <c r="N10965">
        <v>13544.672</v>
      </c>
      <c r="O10965">
        <v>2708.9340000000002</v>
      </c>
      <c r="P10965">
        <v>116.8</v>
      </c>
      <c r="Q10965">
        <v>19.5</v>
      </c>
      <c r="R10965">
        <v>-2156.672</v>
      </c>
      <c r="S10965">
        <v>2020</v>
      </c>
      <c r="T10965">
        <v>5</v>
      </c>
      <c r="U10965">
        <v>21</v>
      </c>
    </row>
    <row r="10966" spans="1:21" x14ac:dyDescent="0.3">
      <c r="A10966" s="5" t="s">
        <v>168</v>
      </c>
      <c r="B10966" s="5" t="s">
        <v>206</v>
      </c>
      <c r="C10966" s="5" t="s">
        <v>116</v>
      </c>
      <c r="D10966" s="5" t="s">
        <v>514</v>
      </c>
      <c r="E10966" s="5" t="s">
        <v>172</v>
      </c>
      <c r="F10966" s="6">
        <v>43973</v>
      </c>
      <c r="G10966" s="5" t="s">
        <v>148</v>
      </c>
      <c r="H10966" s="5" t="s">
        <v>184</v>
      </c>
      <c r="I10966">
        <v>43781</v>
      </c>
      <c r="J10966">
        <v>192</v>
      </c>
      <c r="K10966">
        <v>3360</v>
      </c>
      <c r="L10966">
        <v>28</v>
      </c>
      <c r="M10966">
        <v>75600</v>
      </c>
      <c r="N10966">
        <v>35996.048000000003</v>
      </c>
      <c r="O10966">
        <v>1285.5730000000001</v>
      </c>
      <c r="P10966">
        <v>120</v>
      </c>
      <c r="Q10966">
        <v>22.5</v>
      </c>
      <c r="R10966">
        <v>39603.951999999997</v>
      </c>
      <c r="S10966">
        <v>2020</v>
      </c>
      <c r="T10966">
        <v>5</v>
      </c>
      <c r="U10966">
        <v>21</v>
      </c>
    </row>
    <row r="10967" spans="1:21" x14ac:dyDescent="0.3">
      <c r="A10967" s="5" t="s">
        <v>168</v>
      </c>
      <c r="B10967" s="5" t="s">
        <v>206</v>
      </c>
      <c r="C10967" s="5" t="s">
        <v>116</v>
      </c>
      <c r="D10967" s="5" t="s">
        <v>514</v>
      </c>
      <c r="E10967" s="5" t="s">
        <v>172</v>
      </c>
      <c r="F10967" s="6">
        <v>43973</v>
      </c>
      <c r="G10967" s="5" t="s">
        <v>148</v>
      </c>
      <c r="H10967" s="5" t="s">
        <v>204</v>
      </c>
      <c r="I10967">
        <v>43781</v>
      </c>
      <c r="J10967">
        <v>192</v>
      </c>
      <c r="K10967">
        <v>928</v>
      </c>
      <c r="L10967">
        <v>7</v>
      </c>
      <c r="M10967">
        <v>21344</v>
      </c>
      <c r="N10967">
        <v>8999.0120000000006</v>
      </c>
      <c r="O10967">
        <v>1285.5730000000001</v>
      </c>
      <c r="P10967">
        <v>132.57142857142858</v>
      </c>
      <c r="Q10967">
        <v>23</v>
      </c>
      <c r="R10967">
        <v>12344.987999999999</v>
      </c>
      <c r="S10967">
        <v>2020</v>
      </c>
      <c r="T10967">
        <v>5</v>
      </c>
      <c r="U10967">
        <v>21</v>
      </c>
    </row>
    <row r="10968" spans="1:21" x14ac:dyDescent="0.3">
      <c r="A10968" s="5" t="s">
        <v>168</v>
      </c>
      <c r="B10968" s="5" t="s">
        <v>206</v>
      </c>
      <c r="C10968" s="5" t="s">
        <v>116</v>
      </c>
      <c r="D10968" s="5" t="s">
        <v>514</v>
      </c>
      <c r="E10968" s="5" t="s">
        <v>172</v>
      </c>
      <c r="F10968" s="6">
        <v>43973</v>
      </c>
      <c r="G10968" s="5" t="s">
        <v>148</v>
      </c>
      <c r="H10968" s="5" t="s">
        <v>186</v>
      </c>
      <c r="I10968">
        <v>43781</v>
      </c>
      <c r="J10968">
        <v>192</v>
      </c>
      <c r="K10968">
        <v>136</v>
      </c>
      <c r="L10968">
        <v>1</v>
      </c>
      <c r="M10968">
        <v>3128</v>
      </c>
      <c r="N10968">
        <v>1285.5730000000001</v>
      </c>
      <c r="O10968">
        <v>1285.5730000000001</v>
      </c>
      <c r="P10968">
        <v>136</v>
      </c>
      <c r="Q10968">
        <v>23</v>
      </c>
      <c r="R10968">
        <v>1842.4269999999999</v>
      </c>
      <c r="S10968">
        <v>2020</v>
      </c>
      <c r="T10968">
        <v>5</v>
      </c>
      <c r="U10968">
        <v>21</v>
      </c>
    </row>
    <row r="10969" spans="1:21" x14ac:dyDescent="0.3">
      <c r="A10969" s="5" t="s">
        <v>168</v>
      </c>
      <c r="B10969" s="5" t="s">
        <v>206</v>
      </c>
      <c r="C10969" s="5" t="s">
        <v>116</v>
      </c>
      <c r="D10969" s="5" t="s">
        <v>514</v>
      </c>
      <c r="E10969" s="5" t="s">
        <v>172</v>
      </c>
      <c r="F10969" s="6">
        <v>43973</v>
      </c>
      <c r="G10969" s="5" t="s">
        <v>148</v>
      </c>
      <c r="H10969" s="5" t="s">
        <v>221</v>
      </c>
      <c r="I10969">
        <v>43781</v>
      </c>
      <c r="J10969">
        <v>192</v>
      </c>
      <c r="K10969">
        <v>120</v>
      </c>
      <c r="L10969">
        <v>1</v>
      </c>
      <c r="M10969">
        <v>2760</v>
      </c>
      <c r="N10969">
        <v>1285.5730000000001</v>
      </c>
      <c r="O10969">
        <v>1285.5730000000001</v>
      </c>
      <c r="P10969">
        <v>120</v>
      </c>
      <c r="Q10969">
        <v>23</v>
      </c>
      <c r="R10969">
        <v>1474.4269999999999</v>
      </c>
      <c r="S10969">
        <v>2020</v>
      </c>
      <c r="T10969">
        <v>5</v>
      </c>
      <c r="U10969">
        <v>21</v>
      </c>
    </row>
    <row r="10970" spans="1:21" x14ac:dyDescent="0.3">
      <c r="A10970" s="5" t="s">
        <v>168</v>
      </c>
      <c r="B10970" s="5" t="s">
        <v>169</v>
      </c>
      <c r="C10970" s="5" t="s">
        <v>170</v>
      </c>
      <c r="D10970" s="5" t="s">
        <v>515</v>
      </c>
      <c r="E10970" s="5" t="s">
        <v>172</v>
      </c>
      <c r="F10970" s="6">
        <v>43977</v>
      </c>
      <c r="G10970" s="5" t="s">
        <v>148</v>
      </c>
      <c r="H10970" s="5" t="s">
        <v>173</v>
      </c>
      <c r="I10970">
        <v>43708</v>
      </c>
      <c r="J10970">
        <v>269</v>
      </c>
      <c r="K10970">
        <v>120</v>
      </c>
      <c r="L10970">
        <v>1</v>
      </c>
      <c r="M10970">
        <v>2700</v>
      </c>
      <c r="N10970">
        <v>2631.46</v>
      </c>
      <c r="O10970">
        <v>2631.46</v>
      </c>
      <c r="P10970">
        <v>120</v>
      </c>
      <c r="Q10970">
        <v>22.5</v>
      </c>
      <c r="R10970">
        <v>68.540000000000006</v>
      </c>
      <c r="S10970">
        <v>2020</v>
      </c>
      <c r="T10970">
        <v>5</v>
      </c>
      <c r="U10970">
        <v>22</v>
      </c>
    </row>
    <row r="10971" spans="1:21" x14ac:dyDescent="0.3">
      <c r="A10971" s="5" t="s">
        <v>168</v>
      </c>
      <c r="B10971" s="5" t="s">
        <v>169</v>
      </c>
      <c r="C10971" s="5" t="s">
        <v>170</v>
      </c>
      <c r="D10971" s="5" t="s">
        <v>544</v>
      </c>
      <c r="E10971" s="5" t="s">
        <v>172</v>
      </c>
      <c r="F10971" s="6">
        <v>43977</v>
      </c>
      <c r="G10971" s="5" t="s">
        <v>148</v>
      </c>
      <c r="H10971" s="5" t="s">
        <v>173</v>
      </c>
      <c r="I10971">
        <v>43758</v>
      </c>
      <c r="J10971">
        <v>219</v>
      </c>
      <c r="K10971">
        <v>196</v>
      </c>
      <c r="L10971">
        <v>1</v>
      </c>
      <c r="M10971">
        <v>4410</v>
      </c>
      <c r="N10971">
        <v>3432.8409999999999</v>
      </c>
      <c r="O10971">
        <v>3432.8409999999999</v>
      </c>
      <c r="P10971">
        <v>196</v>
      </c>
      <c r="Q10971">
        <v>22.5</v>
      </c>
      <c r="R10971">
        <v>977.15899999999999</v>
      </c>
      <c r="S10971">
        <v>2020</v>
      </c>
      <c r="T10971">
        <v>5</v>
      </c>
      <c r="U10971">
        <v>22</v>
      </c>
    </row>
    <row r="10972" spans="1:21" x14ac:dyDescent="0.3">
      <c r="A10972" s="5" t="s">
        <v>168</v>
      </c>
      <c r="B10972" s="5" t="s">
        <v>169</v>
      </c>
      <c r="C10972" s="5" t="s">
        <v>170</v>
      </c>
      <c r="D10972" s="5" t="s">
        <v>562</v>
      </c>
      <c r="E10972" s="5" t="s">
        <v>172</v>
      </c>
      <c r="F10972" s="6">
        <v>43977</v>
      </c>
      <c r="G10972" s="5" t="s">
        <v>148</v>
      </c>
      <c r="H10972" s="5" t="s">
        <v>173</v>
      </c>
      <c r="I10972">
        <v>43797</v>
      </c>
      <c r="J10972">
        <v>180</v>
      </c>
      <c r="K10972">
        <v>970</v>
      </c>
      <c r="L10972">
        <v>2</v>
      </c>
      <c r="M10972">
        <v>4365</v>
      </c>
      <c r="N10972">
        <v>6000.7129999999997</v>
      </c>
      <c r="O10972">
        <v>3000.357</v>
      </c>
      <c r="P10972">
        <v>485</v>
      </c>
      <c r="Q10972">
        <v>4.5</v>
      </c>
      <c r="R10972">
        <v>-1635.713</v>
      </c>
      <c r="S10972">
        <v>2020</v>
      </c>
      <c r="T10972">
        <v>5</v>
      </c>
      <c r="U10972">
        <v>22</v>
      </c>
    </row>
    <row r="10973" spans="1:21" x14ac:dyDescent="0.3">
      <c r="A10973" s="5" t="s">
        <v>168</v>
      </c>
      <c r="B10973" s="5" t="s">
        <v>169</v>
      </c>
      <c r="C10973" s="5" t="s">
        <v>170</v>
      </c>
      <c r="D10973" s="5" t="s">
        <v>563</v>
      </c>
      <c r="E10973" s="5" t="s">
        <v>172</v>
      </c>
      <c r="F10973" s="6">
        <v>43977</v>
      </c>
      <c r="G10973" s="5" t="s">
        <v>148</v>
      </c>
      <c r="H10973" s="5" t="s">
        <v>173</v>
      </c>
      <c r="I10973">
        <v>43804</v>
      </c>
      <c r="J10973">
        <v>173</v>
      </c>
      <c r="K10973">
        <v>970</v>
      </c>
      <c r="L10973">
        <v>8</v>
      </c>
      <c r="M10973">
        <v>17460</v>
      </c>
      <c r="N10973">
        <v>15819.978999999999</v>
      </c>
      <c r="O10973">
        <v>1977.4970000000001</v>
      </c>
      <c r="P10973">
        <v>121.25</v>
      </c>
      <c r="Q10973">
        <v>18</v>
      </c>
      <c r="R10973">
        <v>1640.021</v>
      </c>
      <c r="S10973">
        <v>2020</v>
      </c>
      <c r="T10973">
        <v>5</v>
      </c>
      <c r="U10973">
        <v>22</v>
      </c>
    </row>
    <row r="10974" spans="1:21" x14ac:dyDescent="0.3">
      <c r="A10974" s="5" t="s">
        <v>168</v>
      </c>
      <c r="B10974" s="5" t="s">
        <v>175</v>
      </c>
      <c r="C10974" s="5" t="s">
        <v>83</v>
      </c>
      <c r="D10974" s="5" t="s">
        <v>551</v>
      </c>
      <c r="E10974" s="5" t="s">
        <v>172</v>
      </c>
      <c r="F10974" s="6">
        <v>43977</v>
      </c>
      <c r="G10974" s="5" t="s">
        <v>148</v>
      </c>
      <c r="H10974" s="5" t="s">
        <v>194</v>
      </c>
      <c r="I10974">
        <v>43789</v>
      </c>
      <c r="J10974">
        <v>188</v>
      </c>
      <c r="K10974">
        <v>369</v>
      </c>
      <c r="L10974">
        <v>3</v>
      </c>
      <c r="M10974">
        <v>8302.5</v>
      </c>
      <c r="N10974">
        <v>7857.9570000000003</v>
      </c>
      <c r="O10974">
        <v>2619.319</v>
      </c>
      <c r="P10974">
        <v>123</v>
      </c>
      <c r="Q10974">
        <v>22.5</v>
      </c>
      <c r="R10974">
        <v>444.54300000000001</v>
      </c>
      <c r="S10974">
        <v>2020</v>
      </c>
      <c r="T10974">
        <v>5</v>
      </c>
      <c r="U10974">
        <v>22</v>
      </c>
    </row>
    <row r="10975" spans="1:21" x14ac:dyDescent="0.3">
      <c r="A10975" s="5" t="s">
        <v>168</v>
      </c>
      <c r="B10975" s="5" t="s">
        <v>175</v>
      </c>
      <c r="C10975" s="5" t="s">
        <v>83</v>
      </c>
      <c r="D10975" s="5" t="s">
        <v>551</v>
      </c>
      <c r="E10975" s="5" t="s">
        <v>172</v>
      </c>
      <c r="F10975" s="6">
        <v>43977</v>
      </c>
      <c r="G10975" s="5" t="s">
        <v>148</v>
      </c>
      <c r="H10975" s="5" t="s">
        <v>194</v>
      </c>
      <c r="I10975">
        <v>43789</v>
      </c>
      <c r="J10975">
        <v>188</v>
      </c>
      <c r="K10975">
        <v>226</v>
      </c>
      <c r="L10975">
        <v>2</v>
      </c>
      <c r="M10975">
        <v>5085</v>
      </c>
      <c r="N10975">
        <v>5238.6379999999999</v>
      </c>
      <c r="O10975">
        <v>2619.319</v>
      </c>
      <c r="P10975">
        <v>113</v>
      </c>
      <c r="Q10975">
        <v>22.5</v>
      </c>
      <c r="R10975">
        <v>-153.63800000000001</v>
      </c>
      <c r="S10975">
        <v>2020</v>
      </c>
      <c r="T10975">
        <v>5</v>
      </c>
      <c r="U10975">
        <v>22</v>
      </c>
    </row>
    <row r="10976" spans="1:21" x14ac:dyDescent="0.3">
      <c r="A10976" s="5" t="s">
        <v>168</v>
      </c>
      <c r="B10976" s="5" t="s">
        <v>175</v>
      </c>
      <c r="C10976" s="5" t="s">
        <v>83</v>
      </c>
      <c r="D10976" s="5" t="s">
        <v>551</v>
      </c>
      <c r="E10976" s="5" t="s">
        <v>172</v>
      </c>
      <c r="F10976" s="6">
        <v>43977</v>
      </c>
      <c r="G10976" s="5" t="s">
        <v>148</v>
      </c>
      <c r="H10976" s="5" t="s">
        <v>194</v>
      </c>
      <c r="I10976">
        <v>43789</v>
      </c>
      <c r="J10976">
        <v>188</v>
      </c>
      <c r="K10976">
        <v>451.5</v>
      </c>
      <c r="L10976">
        <v>4</v>
      </c>
      <c r="M10976">
        <v>10158.75</v>
      </c>
      <c r="N10976">
        <v>10477.276</v>
      </c>
      <c r="O10976">
        <v>2619.319</v>
      </c>
      <c r="P10976">
        <v>112.875</v>
      </c>
      <c r="Q10976">
        <v>22.5</v>
      </c>
      <c r="R10976">
        <v>-318.52600000000001</v>
      </c>
      <c r="S10976">
        <v>2020</v>
      </c>
      <c r="T10976">
        <v>5</v>
      </c>
      <c r="U10976">
        <v>22</v>
      </c>
    </row>
    <row r="10977" spans="1:21" x14ac:dyDescent="0.3">
      <c r="A10977" s="5" t="s">
        <v>168</v>
      </c>
      <c r="B10977" s="5" t="s">
        <v>175</v>
      </c>
      <c r="C10977" s="5" t="s">
        <v>83</v>
      </c>
      <c r="D10977" s="5" t="s">
        <v>551</v>
      </c>
      <c r="E10977" s="5" t="s">
        <v>172</v>
      </c>
      <c r="F10977" s="6">
        <v>43977</v>
      </c>
      <c r="G10977" s="5" t="s">
        <v>148</v>
      </c>
      <c r="H10977" s="5" t="s">
        <v>253</v>
      </c>
      <c r="I10977">
        <v>43789</v>
      </c>
      <c r="J10977">
        <v>188</v>
      </c>
      <c r="K10977">
        <v>199.5</v>
      </c>
      <c r="L10977">
        <v>2</v>
      </c>
      <c r="M10977">
        <v>4488.75</v>
      </c>
      <c r="N10977">
        <v>5238.6379999999999</v>
      </c>
      <c r="O10977">
        <v>2619.319</v>
      </c>
      <c r="P10977">
        <v>99.75</v>
      </c>
      <c r="Q10977">
        <v>22.5</v>
      </c>
      <c r="R10977">
        <v>-749.88800000000003</v>
      </c>
      <c r="S10977">
        <v>2020</v>
      </c>
      <c r="T10977">
        <v>5</v>
      </c>
      <c r="U10977">
        <v>22</v>
      </c>
    </row>
    <row r="10978" spans="1:21" x14ac:dyDescent="0.3">
      <c r="A10978" s="5" t="s">
        <v>168</v>
      </c>
      <c r="B10978" s="5" t="s">
        <v>175</v>
      </c>
      <c r="C10978" s="5" t="s">
        <v>83</v>
      </c>
      <c r="D10978" s="5" t="s">
        <v>551</v>
      </c>
      <c r="E10978" s="5" t="s">
        <v>172</v>
      </c>
      <c r="F10978" s="6">
        <v>43977</v>
      </c>
      <c r="G10978" s="5" t="s">
        <v>148</v>
      </c>
      <c r="H10978" s="5" t="s">
        <v>190</v>
      </c>
      <c r="I10978">
        <v>43789</v>
      </c>
      <c r="J10978">
        <v>188</v>
      </c>
      <c r="K10978">
        <v>244.5</v>
      </c>
      <c r="L10978">
        <v>2</v>
      </c>
      <c r="M10978">
        <v>5868</v>
      </c>
      <c r="N10978">
        <v>5238.6379999999999</v>
      </c>
      <c r="O10978">
        <v>2619.319</v>
      </c>
      <c r="P10978">
        <v>122.25</v>
      </c>
      <c r="Q10978">
        <v>24</v>
      </c>
      <c r="R10978">
        <v>629.36199999999997</v>
      </c>
      <c r="S10978">
        <v>2020</v>
      </c>
      <c r="T10978">
        <v>5</v>
      </c>
      <c r="U10978">
        <v>22</v>
      </c>
    </row>
    <row r="10979" spans="1:21" x14ac:dyDescent="0.3">
      <c r="A10979" s="5" t="s">
        <v>168</v>
      </c>
      <c r="B10979" s="5" t="s">
        <v>175</v>
      </c>
      <c r="C10979" s="5" t="s">
        <v>83</v>
      </c>
      <c r="D10979" s="5" t="s">
        <v>551</v>
      </c>
      <c r="E10979" s="5" t="s">
        <v>172</v>
      </c>
      <c r="F10979" s="6">
        <v>43977</v>
      </c>
      <c r="G10979" s="5" t="s">
        <v>148</v>
      </c>
      <c r="H10979" s="5" t="s">
        <v>190</v>
      </c>
      <c r="I10979">
        <v>43789</v>
      </c>
      <c r="J10979">
        <v>188</v>
      </c>
      <c r="K10979">
        <v>109</v>
      </c>
      <c r="L10979">
        <v>1</v>
      </c>
      <c r="M10979">
        <v>2616</v>
      </c>
      <c r="N10979">
        <v>2619.319</v>
      </c>
      <c r="O10979">
        <v>2619.319</v>
      </c>
      <c r="P10979">
        <v>109</v>
      </c>
      <c r="Q10979">
        <v>24</v>
      </c>
      <c r="R10979">
        <v>-3.319</v>
      </c>
      <c r="S10979">
        <v>2020</v>
      </c>
      <c r="T10979">
        <v>5</v>
      </c>
      <c r="U10979">
        <v>22</v>
      </c>
    </row>
    <row r="10980" spans="1:21" x14ac:dyDescent="0.3">
      <c r="A10980" s="5" t="s">
        <v>168</v>
      </c>
      <c r="B10980" s="5" t="s">
        <v>175</v>
      </c>
      <c r="C10980" s="5" t="s">
        <v>83</v>
      </c>
      <c r="D10980" s="5" t="s">
        <v>551</v>
      </c>
      <c r="E10980" s="5" t="s">
        <v>172</v>
      </c>
      <c r="F10980" s="6">
        <v>43977</v>
      </c>
      <c r="G10980" s="5" t="s">
        <v>148</v>
      </c>
      <c r="H10980" s="5" t="s">
        <v>173</v>
      </c>
      <c r="I10980">
        <v>43789</v>
      </c>
      <c r="J10980">
        <v>188</v>
      </c>
      <c r="K10980">
        <v>90</v>
      </c>
      <c r="L10980">
        <v>1</v>
      </c>
      <c r="M10980">
        <v>2025</v>
      </c>
      <c r="N10980">
        <v>2619.319</v>
      </c>
      <c r="O10980">
        <v>2619.319</v>
      </c>
      <c r="P10980">
        <v>90</v>
      </c>
      <c r="Q10980">
        <v>22.5</v>
      </c>
      <c r="R10980">
        <v>-594.31899999999996</v>
      </c>
      <c r="S10980">
        <v>2020</v>
      </c>
      <c r="T10980">
        <v>5</v>
      </c>
      <c r="U10980">
        <v>22</v>
      </c>
    </row>
    <row r="10981" spans="1:21" x14ac:dyDescent="0.3">
      <c r="A10981" s="5" t="s">
        <v>168</v>
      </c>
      <c r="B10981" s="5" t="s">
        <v>175</v>
      </c>
      <c r="C10981" s="5" t="s">
        <v>88</v>
      </c>
      <c r="D10981" s="5" t="s">
        <v>552</v>
      </c>
      <c r="E10981" s="5" t="s">
        <v>172</v>
      </c>
      <c r="F10981" s="6">
        <v>43977</v>
      </c>
      <c r="G10981" s="5" t="s">
        <v>148</v>
      </c>
      <c r="H10981" s="5" t="s">
        <v>194</v>
      </c>
      <c r="I10981">
        <v>43766</v>
      </c>
      <c r="J10981">
        <v>211</v>
      </c>
      <c r="K10981">
        <v>133</v>
      </c>
      <c r="L10981">
        <v>1</v>
      </c>
      <c r="M10981">
        <v>2992.5</v>
      </c>
      <c r="N10981">
        <v>2787.8319999999999</v>
      </c>
      <c r="O10981">
        <v>2787.8319999999999</v>
      </c>
      <c r="P10981">
        <v>133</v>
      </c>
      <c r="Q10981">
        <v>22.5</v>
      </c>
      <c r="R10981">
        <v>204.66800000000001</v>
      </c>
      <c r="S10981">
        <v>2020</v>
      </c>
      <c r="T10981">
        <v>5</v>
      </c>
      <c r="U10981">
        <v>22</v>
      </c>
    </row>
    <row r="10982" spans="1:21" x14ac:dyDescent="0.3">
      <c r="A10982" s="5" t="s">
        <v>168</v>
      </c>
      <c r="B10982" s="5" t="s">
        <v>206</v>
      </c>
      <c r="C10982" s="5" t="s">
        <v>106</v>
      </c>
      <c r="D10982" s="5" t="s">
        <v>554</v>
      </c>
      <c r="E10982" s="5" t="s">
        <v>172</v>
      </c>
      <c r="F10982" s="6">
        <v>43977</v>
      </c>
      <c r="G10982" s="5" t="s">
        <v>148</v>
      </c>
      <c r="H10982" s="5" t="s">
        <v>173</v>
      </c>
      <c r="I10982">
        <v>43792</v>
      </c>
      <c r="J10982">
        <v>185</v>
      </c>
      <c r="K10982">
        <v>100</v>
      </c>
      <c r="L10982">
        <v>1</v>
      </c>
      <c r="M10982">
        <v>2250</v>
      </c>
      <c r="N10982">
        <v>2708.9340000000002</v>
      </c>
      <c r="O10982">
        <v>2708.9340000000002</v>
      </c>
      <c r="P10982">
        <v>100</v>
      </c>
      <c r="Q10982">
        <v>22.5</v>
      </c>
      <c r="R10982">
        <v>-458.93400000000003</v>
      </c>
      <c r="S10982">
        <v>2020</v>
      </c>
      <c r="T10982">
        <v>5</v>
      </c>
      <c r="U10982">
        <v>22</v>
      </c>
    </row>
    <row r="10983" spans="1:21" x14ac:dyDescent="0.3">
      <c r="A10983" s="5" t="s">
        <v>168</v>
      </c>
      <c r="B10983" s="5" t="s">
        <v>206</v>
      </c>
      <c r="C10983" s="5" t="s">
        <v>106</v>
      </c>
      <c r="D10983" s="5" t="s">
        <v>554</v>
      </c>
      <c r="E10983" s="5" t="s">
        <v>172</v>
      </c>
      <c r="F10983" s="6">
        <v>43977</v>
      </c>
      <c r="G10983" s="5" t="s">
        <v>148</v>
      </c>
      <c r="H10983" s="5" t="s">
        <v>208</v>
      </c>
      <c r="I10983">
        <v>43792</v>
      </c>
      <c r="J10983">
        <v>185</v>
      </c>
      <c r="K10983">
        <v>100.8</v>
      </c>
      <c r="L10983">
        <v>1</v>
      </c>
      <c r="M10983">
        <v>2268</v>
      </c>
      <c r="N10983">
        <v>2708.9340000000002</v>
      </c>
      <c r="O10983">
        <v>2708.9340000000002</v>
      </c>
      <c r="P10983">
        <v>100.8</v>
      </c>
      <c r="Q10983">
        <v>22.5</v>
      </c>
      <c r="R10983">
        <v>-440.93400000000003</v>
      </c>
      <c r="S10983">
        <v>2020</v>
      </c>
      <c r="T10983">
        <v>5</v>
      </c>
      <c r="U10983">
        <v>22</v>
      </c>
    </row>
    <row r="10984" spans="1:21" x14ac:dyDescent="0.3">
      <c r="A10984" s="5" t="s">
        <v>168</v>
      </c>
      <c r="B10984" s="5" t="s">
        <v>206</v>
      </c>
      <c r="C10984" s="5" t="s">
        <v>106</v>
      </c>
      <c r="D10984" s="5" t="s">
        <v>554</v>
      </c>
      <c r="E10984" s="5" t="s">
        <v>172</v>
      </c>
      <c r="F10984" s="6">
        <v>43977</v>
      </c>
      <c r="G10984" s="5" t="s">
        <v>148</v>
      </c>
      <c r="H10984" s="5" t="s">
        <v>190</v>
      </c>
      <c r="I10984">
        <v>43792</v>
      </c>
      <c r="J10984">
        <v>185</v>
      </c>
      <c r="K10984">
        <v>114.2</v>
      </c>
      <c r="L10984">
        <v>1</v>
      </c>
      <c r="M10984">
        <v>2226.9</v>
      </c>
      <c r="N10984">
        <v>2708.9340000000002</v>
      </c>
      <c r="O10984">
        <v>2708.9340000000002</v>
      </c>
      <c r="P10984">
        <v>114.2</v>
      </c>
      <c r="Q10984">
        <v>19.5</v>
      </c>
      <c r="R10984">
        <v>-482.03399999999999</v>
      </c>
      <c r="S10984">
        <v>2020</v>
      </c>
      <c r="T10984">
        <v>5</v>
      </c>
      <c r="U10984">
        <v>22</v>
      </c>
    </row>
    <row r="10985" spans="1:21" x14ac:dyDescent="0.3">
      <c r="A10985" s="5" t="s">
        <v>168</v>
      </c>
      <c r="B10985" s="5" t="s">
        <v>206</v>
      </c>
      <c r="C10985" s="5" t="s">
        <v>116</v>
      </c>
      <c r="D10985" s="5" t="s">
        <v>514</v>
      </c>
      <c r="E10985" s="5" t="s">
        <v>172</v>
      </c>
      <c r="F10985" s="6">
        <v>43977</v>
      </c>
      <c r="G10985" s="5" t="s">
        <v>148</v>
      </c>
      <c r="H10985" s="5" t="s">
        <v>208</v>
      </c>
      <c r="I10985">
        <v>43781</v>
      </c>
      <c r="J10985">
        <v>196</v>
      </c>
      <c r="K10985">
        <v>130</v>
      </c>
      <c r="L10985">
        <v>1</v>
      </c>
      <c r="M10985">
        <v>2535</v>
      </c>
      <c r="N10985">
        <v>1285.5730000000001</v>
      </c>
      <c r="O10985">
        <v>1285.5730000000001</v>
      </c>
      <c r="P10985">
        <v>130</v>
      </c>
      <c r="Q10985">
        <v>19.5</v>
      </c>
      <c r="R10985">
        <v>1249.4269999999999</v>
      </c>
      <c r="S10985">
        <v>2020</v>
      </c>
      <c r="T10985">
        <v>5</v>
      </c>
      <c r="U10985">
        <v>22</v>
      </c>
    </row>
    <row r="10986" spans="1:21" x14ac:dyDescent="0.3">
      <c r="A10986" s="5" t="s">
        <v>168</v>
      </c>
      <c r="B10986" s="5" t="s">
        <v>206</v>
      </c>
      <c r="C10986" s="5" t="s">
        <v>116</v>
      </c>
      <c r="D10986" s="5" t="s">
        <v>514</v>
      </c>
      <c r="E10986" s="5" t="s">
        <v>172</v>
      </c>
      <c r="F10986" s="6">
        <v>43977</v>
      </c>
      <c r="G10986" s="5" t="s">
        <v>148</v>
      </c>
      <c r="H10986" s="5" t="s">
        <v>190</v>
      </c>
      <c r="I10986">
        <v>43781</v>
      </c>
      <c r="J10986">
        <v>196</v>
      </c>
      <c r="K10986">
        <v>318.39999999999998</v>
      </c>
      <c r="L10986">
        <v>2</v>
      </c>
      <c r="M10986">
        <v>6208.8</v>
      </c>
      <c r="N10986">
        <v>2571.1460000000002</v>
      </c>
      <c r="O10986">
        <v>1285.5730000000001</v>
      </c>
      <c r="P10986">
        <v>159.19999999999999</v>
      </c>
      <c r="Q10986">
        <v>19.5</v>
      </c>
      <c r="R10986">
        <v>3637.654</v>
      </c>
      <c r="S10986">
        <v>2020</v>
      </c>
      <c r="T10986">
        <v>5</v>
      </c>
      <c r="U10986">
        <v>22</v>
      </c>
    </row>
    <row r="10987" spans="1:21" x14ac:dyDescent="0.3">
      <c r="A10987" s="5" t="s">
        <v>168</v>
      </c>
      <c r="B10987" s="5" t="s">
        <v>206</v>
      </c>
      <c r="C10987" s="5" t="s">
        <v>116</v>
      </c>
      <c r="D10987" s="5" t="s">
        <v>514</v>
      </c>
      <c r="E10987" s="5" t="s">
        <v>172</v>
      </c>
      <c r="F10987" s="6">
        <v>43977</v>
      </c>
      <c r="G10987" s="5" t="s">
        <v>148</v>
      </c>
      <c r="H10987" s="5" t="s">
        <v>190</v>
      </c>
      <c r="I10987">
        <v>43781</v>
      </c>
      <c r="J10987">
        <v>196</v>
      </c>
      <c r="K10987">
        <v>120</v>
      </c>
      <c r="L10987">
        <v>1</v>
      </c>
      <c r="M10987">
        <v>2340</v>
      </c>
      <c r="N10987">
        <v>1285.5730000000001</v>
      </c>
      <c r="O10987">
        <v>1285.5730000000001</v>
      </c>
      <c r="P10987">
        <v>120</v>
      </c>
      <c r="Q10987">
        <v>19.5</v>
      </c>
      <c r="R10987">
        <v>1054.4269999999999</v>
      </c>
      <c r="S10987">
        <v>2020</v>
      </c>
      <c r="T10987">
        <v>5</v>
      </c>
      <c r="U10987">
        <v>22</v>
      </c>
    </row>
    <row r="10988" spans="1:21" x14ac:dyDescent="0.3">
      <c r="A10988" s="5" t="s">
        <v>168</v>
      </c>
      <c r="B10988" s="5" t="s">
        <v>206</v>
      </c>
      <c r="C10988" s="5" t="s">
        <v>116</v>
      </c>
      <c r="D10988" s="5" t="s">
        <v>514</v>
      </c>
      <c r="E10988" s="5" t="s">
        <v>172</v>
      </c>
      <c r="F10988" s="6">
        <v>43977</v>
      </c>
      <c r="G10988" s="5" t="s">
        <v>148</v>
      </c>
      <c r="H10988" s="5" t="s">
        <v>235</v>
      </c>
      <c r="I10988">
        <v>43781</v>
      </c>
      <c r="J10988">
        <v>196</v>
      </c>
      <c r="K10988">
        <v>231.6</v>
      </c>
      <c r="L10988">
        <v>2</v>
      </c>
      <c r="M10988">
        <v>5211</v>
      </c>
      <c r="N10988">
        <v>2571.1460000000002</v>
      </c>
      <c r="O10988">
        <v>1285.5730000000001</v>
      </c>
      <c r="P10988">
        <v>115.8</v>
      </c>
      <c r="Q10988">
        <v>22.5</v>
      </c>
      <c r="R10988">
        <v>2639.8539999999998</v>
      </c>
      <c r="S10988">
        <v>2020</v>
      </c>
      <c r="T10988">
        <v>5</v>
      </c>
      <c r="U10988">
        <v>22</v>
      </c>
    </row>
    <row r="10989" spans="1:21" x14ac:dyDescent="0.3">
      <c r="A10989" s="5" t="s">
        <v>168</v>
      </c>
      <c r="B10989" s="5" t="s">
        <v>206</v>
      </c>
      <c r="C10989" s="5" t="s">
        <v>116</v>
      </c>
      <c r="D10989" s="5" t="s">
        <v>514</v>
      </c>
      <c r="E10989" s="5" t="s">
        <v>172</v>
      </c>
      <c r="F10989" s="6">
        <v>43977</v>
      </c>
      <c r="G10989" s="5" t="s">
        <v>148</v>
      </c>
      <c r="H10989" s="5" t="s">
        <v>178</v>
      </c>
      <c r="I10989">
        <v>43781</v>
      </c>
      <c r="J10989">
        <v>196</v>
      </c>
      <c r="K10989">
        <v>341.8</v>
      </c>
      <c r="L10989">
        <v>3</v>
      </c>
      <c r="M10989">
        <v>7690.5</v>
      </c>
      <c r="N10989">
        <v>3856.7190000000001</v>
      </c>
      <c r="O10989">
        <v>1285.5730000000001</v>
      </c>
      <c r="P10989">
        <v>113.93333333333334</v>
      </c>
      <c r="Q10989">
        <v>22.5</v>
      </c>
      <c r="R10989">
        <v>3833.7809999999999</v>
      </c>
      <c r="S10989">
        <v>2020</v>
      </c>
      <c r="T10989">
        <v>5</v>
      </c>
      <c r="U10989">
        <v>22</v>
      </c>
    </row>
    <row r="10990" spans="1:21" x14ac:dyDescent="0.3">
      <c r="A10990" s="5" t="s">
        <v>168</v>
      </c>
      <c r="B10990" s="5" t="s">
        <v>206</v>
      </c>
      <c r="C10990" s="5" t="s">
        <v>116</v>
      </c>
      <c r="D10990" s="5" t="s">
        <v>514</v>
      </c>
      <c r="E10990" s="5" t="s">
        <v>172</v>
      </c>
      <c r="F10990" s="6">
        <v>43977</v>
      </c>
      <c r="G10990" s="5" t="s">
        <v>148</v>
      </c>
      <c r="H10990" s="5" t="s">
        <v>351</v>
      </c>
      <c r="I10990">
        <v>43781</v>
      </c>
      <c r="J10990">
        <v>196</v>
      </c>
      <c r="K10990">
        <v>486.2</v>
      </c>
      <c r="L10990">
        <v>4</v>
      </c>
      <c r="M10990">
        <v>10939.5</v>
      </c>
      <c r="N10990">
        <v>5142.2929999999997</v>
      </c>
      <c r="O10990">
        <v>1285.5730000000001</v>
      </c>
      <c r="P10990">
        <v>121.55</v>
      </c>
      <c r="Q10990">
        <v>22.5</v>
      </c>
      <c r="R10990">
        <v>5797.2070000000003</v>
      </c>
      <c r="S10990">
        <v>2020</v>
      </c>
      <c r="T10990">
        <v>5</v>
      </c>
      <c r="U10990">
        <v>22</v>
      </c>
    </row>
    <row r="10991" spans="1:21" x14ac:dyDescent="0.3">
      <c r="A10991" s="5" t="s">
        <v>168</v>
      </c>
      <c r="B10991" s="5" t="s">
        <v>206</v>
      </c>
      <c r="C10991" s="5" t="s">
        <v>116</v>
      </c>
      <c r="D10991" s="5" t="s">
        <v>514</v>
      </c>
      <c r="E10991" s="5" t="s">
        <v>172</v>
      </c>
      <c r="F10991" s="6">
        <v>43977</v>
      </c>
      <c r="G10991" s="5" t="s">
        <v>148</v>
      </c>
      <c r="H10991" s="5" t="s">
        <v>311</v>
      </c>
      <c r="I10991">
        <v>43781</v>
      </c>
      <c r="J10991">
        <v>196</v>
      </c>
      <c r="K10991">
        <v>118.4</v>
      </c>
      <c r="L10991">
        <v>1</v>
      </c>
      <c r="M10991">
        <v>2664</v>
      </c>
      <c r="N10991">
        <v>1285.5730000000001</v>
      </c>
      <c r="O10991">
        <v>1285.5730000000001</v>
      </c>
      <c r="P10991">
        <v>118.4</v>
      </c>
      <c r="Q10991">
        <v>22.5</v>
      </c>
      <c r="R10991">
        <v>1378.4269999999999</v>
      </c>
      <c r="S10991">
        <v>2020</v>
      </c>
      <c r="T10991">
        <v>5</v>
      </c>
      <c r="U10991">
        <v>22</v>
      </c>
    </row>
    <row r="10992" spans="1:21" x14ac:dyDescent="0.3">
      <c r="A10992" s="5" t="s">
        <v>168</v>
      </c>
      <c r="B10992" s="5" t="s">
        <v>206</v>
      </c>
      <c r="C10992" s="5" t="s">
        <v>116</v>
      </c>
      <c r="D10992" s="5" t="s">
        <v>514</v>
      </c>
      <c r="E10992" s="5" t="s">
        <v>172</v>
      </c>
      <c r="F10992" s="6">
        <v>43977</v>
      </c>
      <c r="G10992" s="5" t="s">
        <v>148</v>
      </c>
      <c r="H10992" s="5" t="s">
        <v>197</v>
      </c>
      <c r="I10992">
        <v>43781</v>
      </c>
      <c r="J10992">
        <v>196</v>
      </c>
      <c r="K10992">
        <v>1233.5999999999999</v>
      </c>
      <c r="L10992">
        <v>10</v>
      </c>
      <c r="M10992">
        <v>27756</v>
      </c>
      <c r="N10992">
        <v>12855.732</v>
      </c>
      <c r="O10992">
        <v>1285.5730000000001</v>
      </c>
      <c r="P10992">
        <v>123.35999999999999</v>
      </c>
      <c r="Q10992">
        <v>22.5</v>
      </c>
      <c r="R10992">
        <v>14900.268</v>
      </c>
      <c r="S10992">
        <v>2020</v>
      </c>
      <c r="T10992">
        <v>5</v>
      </c>
      <c r="U10992">
        <v>22</v>
      </c>
    </row>
    <row r="10993" spans="1:21" x14ac:dyDescent="0.3">
      <c r="A10993" s="5" t="s">
        <v>168</v>
      </c>
      <c r="B10993" s="5" t="s">
        <v>467</v>
      </c>
      <c r="C10993" s="5" t="s">
        <v>135</v>
      </c>
      <c r="D10993" s="5" t="s">
        <v>562</v>
      </c>
      <c r="E10993" s="5" t="s">
        <v>172</v>
      </c>
      <c r="F10993" s="6">
        <v>43977</v>
      </c>
      <c r="G10993" s="5" t="s">
        <v>148</v>
      </c>
      <c r="H10993" s="5" t="s">
        <v>469</v>
      </c>
      <c r="I10993">
        <v>43797</v>
      </c>
      <c r="J10993">
        <v>180</v>
      </c>
      <c r="K10993">
        <v>6075</v>
      </c>
      <c r="L10993">
        <v>50</v>
      </c>
      <c r="M10993">
        <v>133650</v>
      </c>
      <c r="N10993">
        <v>150017.83600000001</v>
      </c>
      <c r="O10993">
        <v>3000.357</v>
      </c>
      <c r="P10993">
        <v>121.5</v>
      </c>
      <c r="Q10993">
        <v>22</v>
      </c>
      <c r="R10993">
        <v>-16367.835999999999</v>
      </c>
      <c r="S10993">
        <v>2020</v>
      </c>
      <c r="T10993">
        <v>5</v>
      </c>
      <c r="U10993">
        <v>22</v>
      </c>
    </row>
    <row r="10994" spans="1:21" x14ac:dyDescent="0.3">
      <c r="A10994" s="5" t="s">
        <v>168</v>
      </c>
      <c r="B10994" s="5" t="s">
        <v>467</v>
      </c>
      <c r="C10994" s="5" t="s">
        <v>136</v>
      </c>
      <c r="D10994" s="5" t="s">
        <v>563</v>
      </c>
      <c r="E10994" s="5" t="s">
        <v>172</v>
      </c>
      <c r="F10994" s="6">
        <v>43977</v>
      </c>
      <c r="G10994" s="5" t="s">
        <v>148</v>
      </c>
      <c r="H10994" s="5" t="s">
        <v>190</v>
      </c>
      <c r="I10994">
        <v>43804</v>
      </c>
      <c r="J10994">
        <v>173</v>
      </c>
      <c r="K10994">
        <v>120</v>
      </c>
      <c r="L10994">
        <v>1</v>
      </c>
      <c r="M10994">
        <v>1500</v>
      </c>
      <c r="N10994">
        <v>1977.4970000000001</v>
      </c>
      <c r="O10994">
        <v>1977.4970000000001</v>
      </c>
      <c r="P10994">
        <v>120</v>
      </c>
      <c r="Q10994">
        <v>12.5</v>
      </c>
      <c r="R10994">
        <v>-477.49700000000001</v>
      </c>
      <c r="S10994">
        <v>2020</v>
      </c>
      <c r="T10994">
        <v>5</v>
      </c>
      <c r="U10994">
        <v>22</v>
      </c>
    </row>
    <row r="10995" spans="1:21" x14ac:dyDescent="0.3">
      <c r="A10995" s="5" t="s">
        <v>168</v>
      </c>
      <c r="B10995" s="5" t="s">
        <v>467</v>
      </c>
      <c r="C10995" s="5" t="s">
        <v>136</v>
      </c>
      <c r="D10995" s="5" t="s">
        <v>563</v>
      </c>
      <c r="E10995" s="5" t="s">
        <v>172</v>
      </c>
      <c r="F10995" s="6">
        <v>43977</v>
      </c>
      <c r="G10995" s="5" t="s">
        <v>148</v>
      </c>
      <c r="H10995" s="5" t="s">
        <v>371</v>
      </c>
      <c r="I10995">
        <v>43804</v>
      </c>
      <c r="J10995">
        <v>173</v>
      </c>
      <c r="K10995">
        <v>22</v>
      </c>
      <c r="L10995">
        <v>10</v>
      </c>
      <c r="M10995">
        <v>26400</v>
      </c>
      <c r="N10995">
        <v>19774.973999999998</v>
      </c>
      <c r="O10995">
        <v>1977.4970000000001</v>
      </c>
      <c r="P10995">
        <v>2.2000000000000002</v>
      </c>
      <c r="Q10995">
        <v>1200</v>
      </c>
      <c r="R10995">
        <v>6625.0259999999998</v>
      </c>
      <c r="S10995">
        <v>2020</v>
      </c>
      <c r="T10995">
        <v>5</v>
      </c>
      <c r="U10995">
        <v>22</v>
      </c>
    </row>
    <row r="10996" spans="1:21" x14ac:dyDescent="0.3">
      <c r="A10996" s="5" t="s">
        <v>168</v>
      </c>
      <c r="B10996" s="5" t="s">
        <v>467</v>
      </c>
      <c r="C10996" s="5" t="s">
        <v>136</v>
      </c>
      <c r="D10996" s="5" t="s">
        <v>563</v>
      </c>
      <c r="E10996" s="5" t="s">
        <v>172</v>
      </c>
      <c r="F10996" s="6">
        <v>43977</v>
      </c>
      <c r="G10996" s="5" t="s">
        <v>148</v>
      </c>
      <c r="H10996" s="5" t="s">
        <v>466</v>
      </c>
      <c r="I10996">
        <v>43804</v>
      </c>
      <c r="J10996">
        <v>173</v>
      </c>
      <c r="K10996">
        <v>10765</v>
      </c>
      <c r="L10996">
        <v>88</v>
      </c>
      <c r="M10996">
        <v>236830</v>
      </c>
      <c r="N10996">
        <v>174019.772</v>
      </c>
      <c r="O10996">
        <v>1977.4970000000001</v>
      </c>
      <c r="P10996">
        <v>122.32954545454545</v>
      </c>
      <c r="Q10996">
        <v>22</v>
      </c>
      <c r="R10996">
        <v>62810.228000000003</v>
      </c>
      <c r="S10996">
        <v>2020</v>
      </c>
      <c r="T10996">
        <v>5</v>
      </c>
      <c r="U10996">
        <v>22</v>
      </c>
    </row>
    <row r="10997" spans="1:21" x14ac:dyDescent="0.3">
      <c r="A10997" s="5" t="s">
        <v>168</v>
      </c>
      <c r="B10997" s="5" t="s">
        <v>467</v>
      </c>
      <c r="C10997" s="5" t="s">
        <v>136</v>
      </c>
      <c r="D10997" s="5" t="s">
        <v>563</v>
      </c>
      <c r="E10997" s="5" t="s">
        <v>172</v>
      </c>
      <c r="F10997" s="6">
        <v>43977</v>
      </c>
      <c r="G10997" s="5" t="s">
        <v>148</v>
      </c>
      <c r="H10997" s="5" t="s">
        <v>469</v>
      </c>
      <c r="I10997">
        <v>43804</v>
      </c>
      <c r="J10997">
        <v>173</v>
      </c>
      <c r="K10997">
        <v>2605</v>
      </c>
      <c r="L10997">
        <v>20</v>
      </c>
      <c r="M10997">
        <v>57310</v>
      </c>
      <c r="N10997">
        <v>39549.947999999997</v>
      </c>
      <c r="O10997">
        <v>1977.4970000000001</v>
      </c>
      <c r="P10997">
        <v>130.25</v>
      </c>
      <c r="Q10997">
        <v>22</v>
      </c>
      <c r="R10997">
        <v>17760.052</v>
      </c>
      <c r="S10997">
        <v>2020</v>
      </c>
      <c r="T10997">
        <v>5</v>
      </c>
      <c r="U10997">
        <v>22</v>
      </c>
    </row>
    <row r="10998" spans="1:21" x14ac:dyDescent="0.3">
      <c r="A10998" s="5" t="s">
        <v>168</v>
      </c>
      <c r="B10998" s="5" t="s">
        <v>175</v>
      </c>
      <c r="C10998" s="5" t="s">
        <v>83</v>
      </c>
      <c r="D10998" s="5" t="s">
        <v>551</v>
      </c>
      <c r="E10998" s="5" t="s">
        <v>172</v>
      </c>
      <c r="F10998" s="6">
        <v>43978</v>
      </c>
      <c r="G10998" s="5" t="s">
        <v>148</v>
      </c>
      <c r="H10998" s="5" t="s">
        <v>190</v>
      </c>
      <c r="I10998">
        <v>43789</v>
      </c>
      <c r="J10998">
        <v>189</v>
      </c>
      <c r="K10998">
        <v>501</v>
      </c>
      <c r="L10998">
        <v>5</v>
      </c>
      <c r="M10998">
        <v>12024</v>
      </c>
      <c r="N10998">
        <v>14242.342000000001</v>
      </c>
      <c r="O10998">
        <v>2848.4679999999998</v>
      </c>
      <c r="P10998">
        <v>100.2</v>
      </c>
      <c r="Q10998">
        <v>24</v>
      </c>
      <c r="R10998">
        <v>-2218.3420000000001</v>
      </c>
      <c r="S10998">
        <v>2020</v>
      </c>
      <c r="T10998">
        <v>5</v>
      </c>
      <c r="U10998">
        <v>22</v>
      </c>
    </row>
    <row r="10999" spans="1:21" x14ac:dyDescent="0.3">
      <c r="A10999" s="5" t="s">
        <v>168</v>
      </c>
      <c r="B10999" s="5" t="s">
        <v>175</v>
      </c>
      <c r="C10999" s="5" t="s">
        <v>83</v>
      </c>
      <c r="D10999" s="5" t="s">
        <v>551</v>
      </c>
      <c r="E10999" s="5" t="s">
        <v>172</v>
      </c>
      <c r="F10999" s="6">
        <v>43978</v>
      </c>
      <c r="G10999" s="5" t="s">
        <v>148</v>
      </c>
      <c r="H10999" s="5" t="s">
        <v>190</v>
      </c>
      <c r="I10999">
        <v>43789</v>
      </c>
      <c r="J10999">
        <v>189</v>
      </c>
      <c r="K10999">
        <v>125</v>
      </c>
      <c r="L10999">
        <v>1</v>
      </c>
      <c r="M10999">
        <v>3000</v>
      </c>
      <c r="N10999">
        <v>2848.4679999999998</v>
      </c>
      <c r="O10999">
        <v>2848.4679999999998</v>
      </c>
      <c r="P10999">
        <v>125</v>
      </c>
      <c r="Q10999">
        <v>24</v>
      </c>
      <c r="R10999">
        <v>151.53200000000001</v>
      </c>
      <c r="S10999">
        <v>2020</v>
      </c>
      <c r="T10999">
        <v>5</v>
      </c>
      <c r="U10999">
        <v>22</v>
      </c>
    </row>
    <row r="11000" spans="1:21" x14ac:dyDescent="0.3">
      <c r="A11000" s="5" t="s">
        <v>168</v>
      </c>
      <c r="B11000" s="5" t="s">
        <v>175</v>
      </c>
      <c r="C11000" s="5" t="s">
        <v>83</v>
      </c>
      <c r="D11000" s="5" t="s">
        <v>551</v>
      </c>
      <c r="E11000" s="5" t="s">
        <v>172</v>
      </c>
      <c r="F11000" s="6">
        <v>43978</v>
      </c>
      <c r="G11000" s="5" t="s">
        <v>148</v>
      </c>
      <c r="H11000" s="5" t="s">
        <v>498</v>
      </c>
      <c r="I11000">
        <v>43789</v>
      </c>
      <c r="J11000">
        <v>189</v>
      </c>
      <c r="K11000">
        <v>230</v>
      </c>
      <c r="L11000">
        <v>2</v>
      </c>
      <c r="M11000">
        <v>5520</v>
      </c>
      <c r="N11000">
        <v>5696.9369999999999</v>
      </c>
      <c r="O11000">
        <v>2848.4679999999998</v>
      </c>
      <c r="P11000">
        <v>115</v>
      </c>
      <c r="Q11000">
        <v>24</v>
      </c>
      <c r="R11000">
        <v>-176.93700000000001</v>
      </c>
      <c r="S11000">
        <v>2020</v>
      </c>
      <c r="T11000">
        <v>5</v>
      </c>
      <c r="U11000">
        <v>22</v>
      </c>
    </row>
    <row r="11001" spans="1:21" x14ac:dyDescent="0.3">
      <c r="A11001" s="5" t="s">
        <v>168</v>
      </c>
      <c r="B11001" s="5" t="s">
        <v>175</v>
      </c>
      <c r="C11001" s="5" t="s">
        <v>83</v>
      </c>
      <c r="D11001" s="5" t="s">
        <v>551</v>
      </c>
      <c r="E11001" s="5" t="s">
        <v>172</v>
      </c>
      <c r="F11001" s="6">
        <v>43978</v>
      </c>
      <c r="G11001" s="5" t="s">
        <v>148</v>
      </c>
      <c r="H11001" s="5" t="s">
        <v>190</v>
      </c>
      <c r="I11001">
        <v>43789</v>
      </c>
      <c r="J11001">
        <v>189</v>
      </c>
      <c r="K11001">
        <v>110</v>
      </c>
      <c r="L11001">
        <v>1</v>
      </c>
      <c r="M11001">
        <v>2640</v>
      </c>
      <c r="N11001">
        <v>2848.4679999999998</v>
      </c>
      <c r="O11001">
        <v>2848.4679999999998</v>
      </c>
      <c r="P11001">
        <v>110</v>
      </c>
      <c r="Q11001">
        <v>24</v>
      </c>
      <c r="R11001">
        <v>-208.46799999999999</v>
      </c>
      <c r="S11001">
        <v>2020</v>
      </c>
      <c r="T11001">
        <v>5</v>
      </c>
      <c r="U11001">
        <v>22</v>
      </c>
    </row>
    <row r="11002" spans="1:21" x14ac:dyDescent="0.3">
      <c r="A11002" s="5" t="s">
        <v>168</v>
      </c>
      <c r="B11002" s="5" t="s">
        <v>175</v>
      </c>
      <c r="C11002" s="5" t="s">
        <v>83</v>
      </c>
      <c r="D11002" s="5" t="s">
        <v>551</v>
      </c>
      <c r="E11002" s="5" t="s">
        <v>172</v>
      </c>
      <c r="F11002" s="6">
        <v>43978</v>
      </c>
      <c r="G11002" s="5" t="s">
        <v>148</v>
      </c>
      <c r="H11002" s="5" t="s">
        <v>190</v>
      </c>
      <c r="I11002">
        <v>43789</v>
      </c>
      <c r="J11002">
        <v>189</v>
      </c>
      <c r="K11002">
        <v>308</v>
      </c>
      <c r="L11002">
        <v>3</v>
      </c>
      <c r="M11002">
        <v>7392</v>
      </c>
      <c r="N11002">
        <v>8545.4050000000007</v>
      </c>
      <c r="O11002">
        <v>2848.4679999999998</v>
      </c>
      <c r="P11002">
        <v>102.66666666666667</v>
      </c>
      <c r="Q11002">
        <v>24</v>
      </c>
      <c r="R11002">
        <v>-1153.405</v>
      </c>
      <c r="S11002">
        <v>2020</v>
      </c>
      <c r="T11002">
        <v>5</v>
      </c>
      <c r="U11002">
        <v>22</v>
      </c>
    </row>
    <row r="11003" spans="1:21" x14ac:dyDescent="0.3">
      <c r="A11003" s="5" t="s">
        <v>168</v>
      </c>
      <c r="B11003" s="5" t="s">
        <v>175</v>
      </c>
      <c r="C11003" s="5" t="s">
        <v>83</v>
      </c>
      <c r="D11003" s="5" t="s">
        <v>551</v>
      </c>
      <c r="E11003" s="5" t="s">
        <v>172</v>
      </c>
      <c r="F11003" s="6">
        <v>43978</v>
      </c>
      <c r="G11003" s="5" t="s">
        <v>148</v>
      </c>
      <c r="H11003" s="5" t="s">
        <v>189</v>
      </c>
      <c r="I11003">
        <v>43789</v>
      </c>
      <c r="J11003">
        <v>189</v>
      </c>
      <c r="K11003">
        <v>110</v>
      </c>
      <c r="L11003">
        <v>1</v>
      </c>
      <c r="M11003">
        <v>2640</v>
      </c>
      <c r="N11003">
        <v>2848.4679999999998</v>
      </c>
      <c r="O11003">
        <v>2848.4679999999998</v>
      </c>
      <c r="P11003">
        <v>110</v>
      </c>
      <c r="Q11003">
        <v>24</v>
      </c>
      <c r="R11003">
        <v>-208.46799999999999</v>
      </c>
      <c r="S11003">
        <v>2020</v>
      </c>
      <c r="T11003">
        <v>5</v>
      </c>
      <c r="U11003">
        <v>22</v>
      </c>
    </row>
    <row r="11004" spans="1:21" x14ac:dyDescent="0.3">
      <c r="A11004" s="5" t="s">
        <v>168</v>
      </c>
      <c r="B11004" s="5" t="s">
        <v>175</v>
      </c>
      <c r="C11004" s="5" t="s">
        <v>83</v>
      </c>
      <c r="D11004" s="5" t="s">
        <v>551</v>
      </c>
      <c r="E11004" s="5" t="s">
        <v>172</v>
      </c>
      <c r="F11004" s="6">
        <v>43978</v>
      </c>
      <c r="G11004" s="5" t="s">
        <v>148</v>
      </c>
      <c r="H11004" s="5" t="s">
        <v>188</v>
      </c>
      <c r="I11004">
        <v>43789</v>
      </c>
      <c r="J11004">
        <v>189</v>
      </c>
      <c r="K11004">
        <v>507</v>
      </c>
      <c r="L11004">
        <v>5</v>
      </c>
      <c r="M11004">
        <v>12168</v>
      </c>
      <c r="N11004">
        <v>14242.342000000001</v>
      </c>
      <c r="O11004">
        <v>2848.4679999999998</v>
      </c>
      <c r="P11004">
        <v>101.4</v>
      </c>
      <c r="Q11004">
        <v>24</v>
      </c>
      <c r="R11004">
        <v>-2074.3420000000001</v>
      </c>
      <c r="S11004">
        <v>2020</v>
      </c>
      <c r="T11004">
        <v>5</v>
      </c>
      <c r="U11004">
        <v>22</v>
      </c>
    </row>
    <row r="11005" spans="1:21" x14ac:dyDescent="0.3">
      <c r="A11005" s="5" t="s">
        <v>168</v>
      </c>
      <c r="B11005" s="5" t="s">
        <v>175</v>
      </c>
      <c r="C11005" s="5" t="s">
        <v>83</v>
      </c>
      <c r="D11005" s="5" t="s">
        <v>551</v>
      </c>
      <c r="E11005" s="5" t="s">
        <v>172</v>
      </c>
      <c r="F11005" s="6">
        <v>43978</v>
      </c>
      <c r="G11005" s="5" t="s">
        <v>148</v>
      </c>
      <c r="H11005" s="5" t="s">
        <v>187</v>
      </c>
      <c r="I11005">
        <v>43789</v>
      </c>
      <c r="J11005">
        <v>189</v>
      </c>
      <c r="K11005">
        <v>501</v>
      </c>
      <c r="L11005">
        <v>4</v>
      </c>
      <c r="M11005">
        <v>12024</v>
      </c>
      <c r="N11005">
        <v>11393.873</v>
      </c>
      <c r="O11005">
        <v>2848.4679999999998</v>
      </c>
      <c r="P11005">
        <v>125.25</v>
      </c>
      <c r="Q11005">
        <v>24</v>
      </c>
      <c r="R11005">
        <v>630.12699999999995</v>
      </c>
      <c r="S11005">
        <v>2020</v>
      </c>
      <c r="T11005">
        <v>5</v>
      </c>
      <c r="U11005">
        <v>22</v>
      </c>
    </row>
    <row r="11006" spans="1:21" x14ac:dyDescent="0.3">
      <c r="A11006" s="5" t="s">
        <v>168</v>
      </c>
      <c r="B11006" s="5" t="s">
        <v>175</v>
      </c>
      <c r="C11006" s="5" t="s">
        <v>83</v>
      </c>
      <c r="D11006" s="5" t="s">
        <v>551</v>
      </c>
      <c r="E11006" s="5" t="s">
        <v>172</v>
      </c>
      <c r="F11006" s="6">
        <v>43978</v>
      </c>
      <c r="G11006" s="5" t="s">
        <v>148</v>
      </c>
      <c r="H11006" s="5" t="s">
        <v>185</v>
      </c>
      <c r="I11006">
        <v>43789</v>
      </c>
      <c r="J11006">
        <v>189</v>
      </c>
      <c r="K11006">
        <v>374</v>
      </c>
      <c r="L11006">
        <v>3</v>
      </c>
      <c r="M11006">
        <v>8976</v>
      </c>
      <c r="N11006">
        <v>8545.4050000000007</v>
      </c>
      <c r="O11006">
        <v>2848.4679999999998</v>
      </c>
      <c r="P11006">
        <v>124.66666666666667</v>
      </c>
      <c r="Q11006">
        <v>24</v>
      </c>
      <c r="R11006">
        <v>430.59500000000003</v>
      </c>
      <c r="S11006">
        <v>2020</v>
      </c>
      <c r="T11006">
        <v>5</v>
      </c>
      <c r="U11006">
        <v>22</v>
      </c>
    </row>
    <row r="11007" spans="1:21" x14ac:dyDescent="0.3">
      <c r="A11007" s="5" t="s">
        <v>168</v>
      </c>
      <c r="B11007" s="5" t="s">
        <v>175</v>
      </c>
      <c r="C11007" s="5" t="s">
        <v>83</v>
      </c>
      <c r="D11007" s="5" t="s">
        <v>551</v>
      </c>
      <c r="E11007" s="5" t="s">
        <v>172</v>
      </c>
      <c r="F11007" s="6">
        <v>43978</v>
      </c>
      <c r="G11007" s="5" t="s">
        <v>148</v>
      </c>
      <c r="H11007" s="5" t="s">
        <v>321</v>
      </c>
      <c r="I11007">
        <v>43789</v>
      </c>
      <c r="J11007">
        <v>189</v>
      </c>
      <c r="K11007">
        <v>238</v>
      </c>
      <c r="L11007">
        <v>2</v>
      </c>
      <c r="M11007">
        <v>5712</v>
      </c>
      <c r="N11007">
        <v>5696.9369999999999</v>
      </c>
      <c r="O11007">
        <v>2848.4679999999998</v>
      </c>
      <c r="P11007">
        <v>119</v>
      </c>
      <c r="Q11007">
        <v>24</v>
      </c>
      <c r="R11007">
        <v>15.063000000000001</v>
      </c>
      <c r="S11007">
        <v>2020</v>
      </c>
      <c r="T11007">
        <v>5</v>
      </c>
      <c r="U11007">
        <v>22</v>
      </c>
    </row>
    <row r="11008" spans="1:21" x14ac:dyDescent="0.3">
      <c r="A11008" s="5" t="s">
        <v>168</v>
      </c>
      <c r="B11008" s="5" t="s">
        <v>175</v>
      </c>
      <c r="C11008" s="5" t="s">
        <v>83</v>
      </c>
      <c r="D11008" s="5" t="s">
        <v>551</v>
      </c>
      <c r="E11008" s="5" t="s">
        <v>172</v>
      </c>
      <c r="F11008" s="6">
        <v>43978</v>
      </c>
      <c r="G11008" s="5" t="s">
        <v>148</v>
      </c>
      <c r="H11008" s="5" t="s">
        <v>231</v>
      </c>
      <c r="I11008">
        <v>43789</v>
      </c>
      <c r="J11008">
        <v>189</v>
      </c>
      <c r="K11008">
        <v>123</v>
      </c>
      <c r="L11008">
        <v>1</v>
      </c>
      <c r="M11008">
        <v>2952</v>
      </c>
      <c r="N11008">
        <v>2848.4679999999998</v>
      </c>
      <c r="O11008">
        <v>2848.4679999999998</v>
      </c>
      <c r="P11008">
        <v>123</v>
      </c>
      <c r="Q11008">
        <v>24</v>
      </c>
      <c r="R11008">
        <v>103.532</v>
      </c>
      <c r="S11008">
        <v>2020</v>
      </c>
      <c r="T11008">
        <v>5</v>
      </c>
      <c r="U11008">
        <v>22</v>
      </c>
    </row>
    <row r="11009" spans="1:21" x14ac:dyDescent="0.3">
      <c r="A11009" s="5" t="s">
        <v>168</v>
      </c>
      <c r="B11009" s="5" t="s">
        <v>175</v>
      </c>
      <c r="C11009" s="5" t="s">
        <v>83</v>
      </c>
      <c r="D11009" s="5" t="s">
        <v>551</v>
      </c>
      <c r="E11009" s="5" t="s">
        <v>172</v>
      </c>
      <c r="F11009" s="6">
        <v>43978</v>
      </c>
      <c r="G11009" s="5" t="s">
        <v>148</v>
      </c>
      <c r="H11009" s="5" t="s">
        <v>182</v>
      </c>
      <c r="I11009">
        <v>43789</v>
      </c>
      <c r="J11009">
        <v>189</v>
      </c>
      <c r="K11009">
        <v>120</v>
      </c>
      <c r="L11009">
        <v>1</v>
      </c>
      <c r="M11009">
        <v>2880</v>
      </c>
      <c r="N11009">
        <v>2848.4679999999998</v>
      </c>
      <c r="O11009">
        <v>2848.4679999999998</v>
      </c>
      <c r="P11009">
        <v>120</v>
      </c>
      <c r="Q11009">
        <v>24</v>
      </c>
      <c r="R11009">
        <v>31.532</v>
      </c>
      <c r="S11009">
        <v>2020</v>
      </c>
      <c r="T11009">
        <v>5</v>
      </c>
      <c r="U11009">
        <v>22</v>
      </c>
    </row>
    <row r="11010" spans="1:21" x14ac:dyDescent="0.3">
      <c r="A11010" s="5" t="s">
        <v>168</v>
      </c>
      <c r="B11010" s="5" t="s">
        <v>175</v>
      </c>
      <c r="C11010" s="5" t="s">
        <v>83</v>
      </c>
      <c r="D11010" s="5" t="s">
        <v>551</v>
      </c>
      <c r="E11010" s="5" t="s">
        <v>172</v>
      </c>
      <c r="F11010" s="6">
        <v>43978</v>
      </c>
      <c r="G11010" s="5" t="s">
        <v>148</v>
      </c>
      <c r="H11010" s="5" t="s">
        <v>183</v>
      </c>
      <c r="I11010">
        <v>43789</v>
      </c>
      <c r="J11010">
        <v>189</v>
      </c>
      <c r="K11010">
        <v>234</v>
      </c>
      <c r="L11010">
        <v>2</v>
      </c>
      <c r="M11010">
        <v>5616</v>
      </c>
      <c r="N11010">
        <v>5696.9369999999999</v>
      </c>
      <c r="O11010">
        <v>2848.4679999999998</v>
      </c>
      <c r="P11010">
        <v>117</v>
      </c>
      <c r="Q11010">
        <v>24</v>
      </c>
      <c r="R11010">
        <v>-80.936999999999998</v>
      </c>
      <c r="S11010">
        <v>2020</v>
      </c>
      <c r="T11010">
        <v>5</v>
      </c>
      <c r="U11010">
        <v>22</v>
      </c>
    </row>
    <row r="11011" spans="1:21" x14ac:dyDescent="0.3">
      <c r="A11011" s="5" t="s">
        <v>168</v>
      </c>
      <c r="B11011" s="5" t="s">
        <v>175</v>
      </c>
      <c r="C11011" s="5" t="s">
        <v>83</v>
      </c>
      <c r="D11011" s="5" t="s">
        <v>551</v>
      </c>
      <c r="E11011" s="5" t="s">
        <v>172</v>
      </c>
      <c r="F11011" s="6">
        <v>43978</v>
      </c>
      <c r="G11011" s="5" t="s">
        <v>148</v>
      </c>
      <c r="H11011" s="5" t="s">
        <v>181</v>
      </c>
      <c r="I11011">
        <v>43789</v>
      </c>
      <c r="J11011">
        <v>189</v>
      </c>
      <c r="K11011">
        <v>124</v>
      </c>
      <c r="L11011">
        <v>1</v>
      </c>
      <c r="M11011">
        <v>2976</v>
      </c>
      <c r="N11011">
        <v>2848.4679999999998</v>
      </c>
      <c r="O11011">
        <v>2848.4679999999998</v>
      </c>
      <c r="P11011">
        <v>124</v>
      </c>
      <c r="Q11011">
        <v>24</v>
      </c>
      <c r="R11011">
        <v>127.532</v>
      </c>
      <c r="S11011">
        <v>2020</v>
      </c>
      <c r="T11011">
        <v>5</v>
      </c>
      <c r="U11011">
        <v>22</v>
      </c>
    </row>
    <row r="11012" spans="1:21" x14ac:dyDescent="0.3">
      <c r="A11012" s="5" t="s">
        <v>168</v>
      </c>
      <c r="B11012" s="5" t="s">
        <v>175</v>
      </c>
      <c r="C11012" s="5" t="s">
        <v>83</v>
      </c>
      <c r="D11012" s="5" t="s">
        <v>551</v>
      </c>
      <c r="E11012" s="5" t="s">
        <v>172</v>
      </c>
      <c r="F11012" s="6">
        <v>43978</v>
      </c>
      <c r="G11012" s="5" t="s">
        <v>148</v>
      </c>
      <c r="H11012" s="5" t="s">
        <v>222</v>
      </c>
      <c r="I11012">
        <v>43789</v>
      </c>
      <c r="J11012">
        <v>189</v>
      </c>
      <c r="K11012">
        <v>134</v>
      </c>
      <c r="L11012">
        <v>1</v>
      </c>
      <c r="M11012">
        <v>3216</v>
      </c>
      <c r="N11012">
        <v>2848.4679999999998</v>
      </c>
      <c r="O11012">
        <v>2848.4679999999998</v>
      </c>
      <c r="P11012">
        <v>134</v>
      </c>
      <c r="Q11012">
        <v>24</v>
      </c>
      <c r="R11012">
        <v>367.53199999999998</v>
      </c>
      <c r="S11012">
        <v>2020</v>
      </c>
      <c r="T11012">
        <v>5</v>
      </c>
      <c r="U11012">
        <v>22</v>
      </c>
    </row>
    <row r="11013" spans="1:21" x14ac:dyDescent="0.3">
      <c r="A11013" s="5" t="s">
        <v>168</v>
      </c>
      <c r="B11013" s="5" t="s">
        <v>175</v>
      </c>
      <c r="C11013" s="5" t="s">
        <v>83</v>
      </c>
      <c r="D11013" s="5" t="s">
        <v>551</v>
      </c>
      <c r="E11013" s="5" t="s">
        <v>172</v>
      </c>
      <c r="F11013" s="6">
        <v>43978</v>
      </c>
      <c r="G11013" s="5" t="s">
        <v>148</v>
      </c>
      <c r="H11013" s="5" t="s">
        <v>284</v>
      </c>
      <c r="I11013">
        <v>43789</v>
      </c>
      <c r="J11013">
        <v>189</v>
      </c>
      <c r="K11013">
        <v>268</v>
      </c>
      <c r="L11013">
        <v>2</v>
      </c>
      <c r="M11013">
        <v>6432</v>
      </c>
      <c r="N11013">
        <v>5696.9369999999999</v>
      </c>
      <c r="O11013">
        <v>2848.4679999999998</v>
      </c>
      <c r="P11013">
        <v>134</v>
      </c>
      <c r="Q11013">
        <v>24</v>
      </c>
      <c r="R11013">
        <v>735.06299999999999</v>
      </c>
      <c r="S11013">
        <v>2020</v>
      </c>
      <c r="T11013">
        <v>5</v>
      </c>
      <c r="U11013">
        <v>22</v>
      </c>
    </row>
    <row r="11014" spans="1:21" x14ac:dyDescent="0.3">
      <c r="A11014" s="5" t="s">
        <v>168</v>
      </c>
      <c r="B11014" s="5" t="s">
        <v>175</v>
      </c>
      <c r="C11014" s="5" t="s">
        <v>83</v>
      </c>
      <c r="D11014" s="5" t="s">
        <v>551</v>
      </c>
      <c r="E11014" s="5" t="s">
        <v>172</v>
      </c>
      <c r="F11014" s="6">
        <v>43978</v>
      </c>
      <c r="G11014" s="5" t="s">
        <v>148</v>
      </c>
      <c r="H11014" s="5" t="s">
        <v>333</v>
      </c>
      <c r="I11014">
        <v>43789</v>
      </c>
      <c r="J11014">
        <v>189</v>
      </c>
      <c r="K11014">
        <v>225</v>
      </c>
      <c r="L11014">
        <v>2</v>
      </c>
      <c r="M11014">
        <v>5400</v>
      </c>
      <c r="N11014">
        <v>5696.9369999999999</v>
      </c>
      <c r="O11014">
        <v>2848.4679999999998</v>
      </c>
      <c r="P11014">
        <v>112.5</v>
      </c>
      <c r="Q11014">
        <v>24</v>
      </c>
      <c r="R11014">
        <v>-296.93700000000001</v>
      </c>
      <c r="S11014">
        <v>2020</v>
      </c>
      <c r="T11014">
        <v>5</v>
      </c>
      <c r="U11014">
        <v>22</v>
      </c>
    </row>
    <row r="11015" spans="1:21" x14ac:dyDescent="0.3">
      <c r="A11015" s="5" t="s">
        <v>168</v>
      </c>
      <c r="B11015" s="5" t="s">
        <v>175</v>
      </c>
      <c r="C11015" s="5" t="s">
        <v>85</v>
      </c>
      <c r="D11015" s="5" t="s">
        <v>550</v>
      </c>
      <c r="E11015" s="5" t="s">
        <v>172</v>
      </c>
      <c r="F11015" s="6">
        <v>43978</v>
      </c>
      <c r="G11015" s="5" t="s">
        <v>148</v>
      </c>
      <c r="H11015" s="5" t="s">
        <v>217</v>
      </c>
      <c r="I11015">
        <v>43797</v>
      </c>
      <c r="J11015">
        <v>181</v>
      </c>
      <c r="K11015">
        <v>1299</v>
      </c>
      <c r="L11015">
        <v>11</v>
      </c>
      <c r="M11015">
        <v>31176</v>
      </c>
      <c r="N11015">
        <v>28631.057000000001</v>
      </c>
      <c r="O11015">
        <v>2602.8229999999999</v>
      </c>
      <c r="P11015">
        <v>118.09090909090909</v>
      </c>
      <c r="Q11015">
        <v>24</v>
      </c>
      <c r="R11015">
        <v>2544.9430000000002</v>
      </c>
      <c r="S11015">
        <v>2020</v>
      </c>
      <c r="T11015">
        <v>5</v>
      </c>
      <c r="U11015">
        <v>22</v>
      </c>
    </row>
    <row r="11016" spans="1:21" x14ac:dyDescent="0.3">
      <c r="A11016" s="5" t="s">
        <v>168</v>
      </c>
      <c r="B11016" s="5" t="s">
        <v>175</v>
      </c>
      <c r="C11016" s="5" t="s">
        <v>85</v>
      </c>
      <c r="D11016" s="5" t="s">
        <v>550</v>
      </c>
      <c r="E11016" s="5" t="s">
        <v>172</v>
      </c>
      <c r="F11016" s="6">
        <v>43978</v>
      </c>
      <c r="G11016" s="5" t="s">
        <v>148</v>
      </c>
      <c r="H11016" s="5" t="s">
        <v>184</v>
      </c>
      <c r="I11016">
        <v>43797</v>
      </c>
      <c r="J11016">
        <v>181</v>
      </c>
      <c r="K11016">
        <v>1773</v>
      </c>
      <c r="L11016">
        <v>15</v>
      </c>
      <c r="M11016">
        <v>41665.5</v>
      </c>
      <c r="N11016">
        <v>39042.351000000002</v>
      </c>
      <c r="O11016">
        <v>2602.8229999999999</v>
      </c>
      <c r="P11016">
        <v>118.2</v>
      </c>
      <c r="Q11016">
        <v>23.5</v>
      </c>
      <c r="R11016">
        <v>2623.1489999999999</v>
      </c>
      <c r="S11016">
        <v>2020</v>
      </c>
      <c r="T11016">
        <v>5</v>
      </c>
      <c r="U11016">
        <v>22</v>
      </c>
    </row>
    <row r="11017" spans="1:21" x14ac:dyDescent="0.3">
      <c r="A11017" s="5" t="s">
        <v>168</v>
      </c>
      <c r="B11017" s="5" t="s">
        <v>175</v>
      </c>
      <c r="C11017" s="5" t="s">
        <v>85</v>
      </c>
      <c r="D11017" s="5" t="s">
        <v>550</v>
      </c>
      <c r="E11017" s="5" t="s">
        <v>172</v>
      </c>
      <c r="F11017" s="6">
        <v>43978</v>
      </c>
      <c r="G11017" s="5" t="s">
        <v>148</v>
      </c>
      <c r="H11017" s="5" t="s">
        <v>205</v>
      </c>
      <c r="I11017">
        <v>43797</v>
      </c>
      <c r="J11017">
        <v>181</v>
      </c>
      <c r="K11017">
        <v>300</v>
      </c>
      <c r="L11017">
        <v>3</v>
      </c>
      <c r="M11017">
        <v>7200</v>
      </c>
      <c r="N11017">
        <v>7808.47</v>
      </c>
      <c r="O11017">
        <v>2602.8229999999999</v>
      </c>
      <c r="P11017">
        <v>100</v>
      </c>
      <c r="Q11017">
        <v>24</v>
      </c>
      <c r="R11017">
        <v>-608.47</v>
      </c>
      <c r="S11017">
        <v>2020</v>
      </c>
      <c r="T11017">
        <v>5</v>
      </c>
      <c r="U11017">
        <v>22</v>
      </c>
    </row>
    <row r="11018" spans="1:21" x14ac:dyDescent="0.3">
      <c r="A11018" s="5" t="s">
        <v>168</v>
      </c>
      <c r="B11018" s="5" t="s">
        <v>175</v>
      </c>
      <c r="C11018" s="5" t="s">
        <v>85</v>
      </c>
      <c r="D11018" s="5" t="s">
        <v>550</v>
      </c>
      <c r="E11018" s="5" t="s">
        <v>172</v>
      </c>
      <c r="F11018" s="6">
        <v>43978</v>
      </c>
      <c r="G11018" s="5" t="s">
        <v>148</v>
      </c>
      <c r="H11018" s="5" t="s">
        <v>221</v>
      </c>
      <c r="I11018">
        <v>43797</v>
      </c>
      <c r="J11018">
        <v>181</v>
      </c>
      <c r="K11018">
        <v>312</v>
      </c>
      <c r="L11018">
        <v>3</v>
      </c>
      <c r="M11018">
        <v>7488</v>
      </c>
      <c r="N11018">
        <v>7808.47</v>
      </c>
      <c r="O11018">
        <v>2602.8229999999999</v>
      </c>
      <c r="P11018">
        <v>104</v>
      </c>
      <c r="Q11018">
        <v>24</v>
      </c>
      <c r="R11018">
        <v>-320.47000000000003</v>
      </c>
      <c r="S11018">
        <v>2020</v>
      </c>
      <c r="T11018">
        <v>5</v>
      </c>
      <c r="U11018">
        <v>22</v>
      </c>
    </row>
    <row r="11019" spans="1:21" x14ac:dyDescent="0.3">
      <c r="A11019" s="5" t="s">
        <v>168</v>
      </c>
      <c r="B11019" s="5" t="s">
        <v>175</v>
      </c>
      <c r="C11019" s="5" t="s">
        <v>85</v>
      </c>
      <c r="D11019" s="5" t="s">
        <v>550</v>
      </c>
      <c r="E11019" s="5" t="s">
        <v>172</v>
      </c>
      <c r="F11019" s="6">
        <v>43978</v>
      </c>
      <c r="G11019" s="5" t="s">
        <v>148</v>
      </c>
      <c r="H11019" s="5" t="s">
        <v>220</v>
      </c>
      <c r="I11019">
        <v>43797</v>
      </c>
      <c r="J11019">
        <v>181</v>
      </c>
      <c r="K11019">
        <v>226</v>
      </c>
      <c r="L11019">
        <v>2</v>
      </c>
      <c r="M11019">
        <v>5424</v>
      </c>
      <c r="N11019">
        <v>5205.6469999999999</v>
      </c>
      <c r="O11019">
        <v>2602.8229999999999</v>
      </c>
      <c r="P11019">
        <v>113</v>
      </c>
      <c r="Q11019">
        <v>24</v>
      </c>
      <c r="R11019">
        <v>218.35300000000001</v>
      </c>
      <c r="S11019">
        <v>2020</v>
      </c>
      <c r="T11019">
        <v>5</v>
      </c>
      <c r="U11019">
        <v>22</v>
      </c>
    </row>
    <row r="11020" spans="1:21" x14ac:dyDescent="0.3">
      <c r="A11020" s="5" t="s">
        <v>168</v>
      </c>
      <c r="B11020" s="5" t="s">
        <v>175</v>
      </c>
      <c r="C11020" s="5" t="s">
        <v>85</v>
      </c>
      <c r="D11020" s="5" t="s">
        <v>550</v>
      </c>
      <c r="E11020" s="5" t="s">
        <v>172</v>
      </c>
      <c r="F11020" s="6">
        <v>43978</v>
      </c>
      <c r="G11020" s="5" t="s">
        <v>148</v>
      </c>
      <c r="H11020" s="5" t="s">
        <v>180</v>
      </c>
      <c r="I11020">
        <v>43797</v>
      </c>
      <c r="J11020">
        <v>181</v>
      </c>
      <c r="K11020">
        <v>210</v>
      </c>
      <c r="L11020">
        <v>2</v>
      </c>
      <c r="M11020">
        <v>5040</v>
      </c>
      <c r="N11020">
        <v>5205.6469999999999</v>
      </c>
      <c r="O11020">
        <v>2602.8229999999999</v>
      </c>
      <c r="P11020">
        <v>105</v>
      </c>
      <c r="Q11020">
        <v>24</v>
      </c>
      <c r="R11020">
        <v>-165.64699999999999</v>
      </c>
      <c r="S11020">
        <v>2020</v>
      </c>
      <c r="T11020">
        <v>5</v>
      </c>
      <c r="U11020">
        <v>22</v>
      </c>
    </row>
    <row r="11021" spans="1:21" x14ac:dyDescent="0.3">
      <c r="A11021" s="5" t="s">
        <v>168</v>
      </c>
      <c r="B11021" s="5" t="s">
        <v>175</v>
      </c>
      <c r="C11021" s="5" t="s">
        <v>85</v>
      </c>
      <c r="D11021" s="5" t="s">
        <v>550</v>
      </c>
      <c r="E11021" s="5" t="s">
        <v>172</v>
      </c>
      <c r="F11021" s="6">
        <v>43978</v>
      </c>
      <c r="G11021" s="5" t="s">
        <v>148</v>
      </c>
      <c r="H11021" s="5" t="s">
        <v>230</v>
      </c>
      <c r="I11021">
        <v>43797</v>
      </c>
      <c r="J11021">
        <v>181</v>
      </c>
      <c r="K11021">
        <v>2281</v>
      </c>
      <c r="L11021">
        <v>20</v>
      </c>
      <c r="M11021">
        <v>53603.5</v>
      </c>
      <c r="N11021">
        <v>52056.466999999997</v>
      </c>
      <c r="O11021">
        <v>2602.8229999999999</v>
      </c>
      <c r="P11021">
        <v>114.05</v>
      </c>
      <c r="Q11021">
        <v>23.5</v>
      </c>
      <c r="R11021">
        <v>1547.0329999999999</v>
      </c>
      <c r="S11021">
        <v>2020</v>
      </c>
      <c r="T11021">
        <v>5</v>
      </c>
      <c r="U11021">
        <v>22</v>
      </c>
    </row>
    <row r="11022" spans="1:21" x14ac:dyDescent="0.3">
      <c r="A11022" s="5" t="s">
        <v>168</v>
      </c>
      <c r="B11022" s="5" t="s">
        <v>175</v>
      </c>
      <c r="C11022" s="5" t="s">
        <v>85</v>
      </c>
      <c r="D11022" s="5" t="s">
        <v>550</v>
      </c>
      <c r="E11022" s="5" t="s">
        <v>227</v>
      </c>
      <c r="F11022" s="6">
        <v>43978</v>
      </c>
      <c r="G11022" s="5" t="s">
        <v>148</v>
      </c>
      <c r="H11022" s="5" t="s">
        <v>230</v>
      </c>
      <c r="I11022">
        <v>43797</v>
      </c>
      <c r="J11022">
        <v>181</v>
      </c>
      <c r="K11022">
        <v>-2281</v>
      </c>
      <c r="L11022">
        <v>-20</v>
      </c>
      <c r="M11022">
        <v>-53603.5</v>
      </c>
      <c r="N11022">
        <v>-52056.466999999997</v>
      </c>
      <c r="O11022">
        <v>-2602.8229999999999</v>
      </c>
      <c r="P11022">
        <v>114.05</v>
      </c>
      <c r="Q11022">
        <v>23.5</v>
      </c>
      <c r="R11022">
        <v>-1547.0329999999999</v>
      </c>
      <c r="S11022">
        <v>2020</v>
      </c>
      <c r="T11022">
        <v>5</v>
      </c>
      <c r="U11022">
        <v>22</v>
      </c>
    </row>
    <row r="11023" spans="1:21" x14ac:dyDescent="0.3">
      <c r="A11023" s="5" t="s">
        <v>168</v>
      </c>
      <c r="B11023" s="5" t="s">
        <v>175</v>
      </c>
      <c r="C11023" s="5" t="s">
        <v>85</v>
      </c>
      <c r="D11023" s="5" t="s">
        <v>550</v>
      </c>
      <c r="E11023" s="5" t="s">
        <v>172</v>
      </c>
      <c r="F11023" s="6">
        <v>43978</v>
      </c>
      <c r="G11023" s="5" t="s">
        <v>148</v>
      </c>
      <c r="H11023" s="5" t="s">
        <v>203</v>
      </c>
      <c r="I11023">
        <v>43797</v>
      </c>
      <c r="J11023">
        <v>181</v>
      </c>
      <c r="K11023">
        <v>100</v>
      </c>
      <c r="L11023">
        <v>1</v>
      </c>
      <c r="M11023">
        <v>2400</v>
      </c>
      <c r="N11023">
        <v>2602.8229999999999</v>
      </c>
      <c r="O11023">
        <v>2602.8229999999999</v>
      </c>
      <c r="P11023">
        <v>100</v>
      </c>
      <c r="Q11023">
        <v>24</v>
      </c>
      <c r="R11023">
        <v>-202.82300000000001</v>
      </c>
      <c r="S11023">
        <v>2020</v>
      </c>
      <c r="T11023">
        <v>5</v>
      </c>
      <c r="U11023">
        <v>22</v>
      </c>
    </row>
    <row r="11024" spans="1:21" x14ac:dyDescent="0.3">
      <c r="A11024" s="5" t="s">
        <v>168</v>
      </c>
      <c r="B11024" s="5" t="s">
        <v>175</v>
      </c>
      <c r="C11024" s="5" t="s">
        <v>85</v>
      </c>
      <c r="D11024" s="5" t="s">
        <v>550</v>
      </c>
      <c r="E11024" s="5" t="s">
        <v>172</v>
      </c>
      <c r="F11024" s="6">
        <v>43978</v>
      </c>
      <c r="G11024" s="5" t="s">
        <v>148</v>
      </c>
      <c r="H11024" s="5" t="s">
        <v>230</v>
      </c>
      <c r="I11024">
        <v>43797</v>
      </c>
      <c r="J11024">
        <v>181</v>
      </c>
      <c r="K11024">
        <v>2281</v>
      </c>
      <c r="L11024">
        <v>20</v>
      </c>
      <c r="M11024">
        <v>53603.5</v>
      </c>
      <c r="N11024">
        <v>52056.466999999997</v>
      </c>
      <c r="O11024">
        <v>2602.8229999999999</v>
      </c>
      <c r="P11024">
        <v>114.05</v>
      </c>
      <c r="Q11024">
        <v>23.5</v>
      </c>
      <c r="R11024">
        <v>1547.0329999999999</v>
      </c>
      <c r="S11024">
        <v>2020</v>
      </c>
      <c r="T11024">
        <v>5</v>
      </c>
      <c r="U11024">
        <v>22</v>
      </c>
    </row>
    <row r="11025" spans="1:21" x14ac:dyDescent="0.3">
      <c r="A11025" s="5" t="s">
        <v>168</v>
      </c>
      <c r="B11025" s="5" t="s">
        <v>175</v>
      </c>
      <c r="C11025" s="5" t="s">
        <v>83</v>
      </c>
      <c r="D11025" s="5" t="s">
        <v>551</v>
      </c>
      <c r="E11025" s="5" t="s">
        <v>172</v>
      </c>
      <c r="F11025" s="6">
        <v>43979</v>
      </c>
      <c r="G11025" s="5" t="s">
        <v>148</v>
      </c>
      <c r="H11025" s="5" t="s">
        <v>178</v>
      </c>
      <c r="I11025">
        <v>43789</v>
      </c>
      <c r="J11025">
        <v>190</v>
      </c>
      <c r="K11025">
        <v>200.5</v>
      </c>
      <c r="L11025">
        <v>2</v>
      </c>
      <c r="M11025">
        <v>4711.75</v>
      </c>
      <c r="N11025">
        <v>5696.9369999999999</v>
      </c>
      <c r="O11025">
        <v>2848.4679999999998</v>
      </c>
      <c r="P11025">
        <v>100.25</v>
      </c>
      <c r="Q11025">
        <v>23.5</v>
      </c>
      <c r="R11025">
        <v>-985.18700000000001</v>
      </c>
      <c r="S11025">
        <v>2020</v>
      </c>
      <c r="T11025">
        <v>5</v>
      </c>
      <c r="U11025">
        <v>22</v>
      </c>
    </row>
    <row r="11026" spans="1:21" x14ac:dyDescent="0.3">
      <c r="A11026" s="5" t="s">
        <v>168</v>
      </c>
      <c r="B11026" s="5" t="s">
        <v>175</v>
      </c>
      <c r="C11026" s="5" t="s">
        <v>83</v>
      </c>
      <c r="D11026" s="5" t="s">
        <v>551</v>
      </c>
      <c r="E11026" s="5" t="s">
        <v>172</v>
      </c>
      <c r="F11026" s="6">
        <v>43979</v>
      </c>
      <c r="G11026" s="5" t="s">
        <v>148</v>
      </c>
      <c r="H11026" s="5" t="s">
        <v>197</v>
      </c>
      <c r="I11026">
        <v>43789</v>
      </c>
      <c r="J11026">
        <v>190</v>
      </c>
      <c r="K11026">
        <v>112.5</v>
      </c>
      <c r="L11026">
        <v>1</v>
      </c>
      <c r="M11026">
        <v>2643.75</v>
      </c>
      <c r="N11026">
        <v>2848.4679999999998</v>
      </c>
      <c r="O11026">
        <v>2848.4679999999998</v>
      </c>
      <c r="P11026">
        <v>112.5</v>
      </c>
      <c r="Q11026">
        <v>23.5</v>
      </c>
      <c r="R11026">
        <v>-204.71799999999999</v>
      </c>
      <c r="S11026">
        <v>2020</v>
      </c>
      <c r="T11026">
        <v>5</v>
      </c>
      <c r="U11026">
        <v>22</v>
      </c>
    </row>
    <row r="11027" spans="1:21" x14ac:dyDescent="0.3">
      <c r="A11027" s="5" t="s">
        <v>168</v>
      </c>
      <c r="B11027" s="5" t="s">
        <v>175</v>
      </c>
      <c r="C11027" s="5" t="s">
        <v>83</v>
      </c>
      <c r="D11027" s="5" t="s">
        <v>551</v>
      </c>
      <c r="E11027" s="5" t="s">
        <v>172</v>
      </c>
      <c r="F11027" s="6">
        <v>43979</v>
      </c>
      <c r="G11027" s="5" t="s">
        <v>148</v>
      </c>
      <c r="H11027" s="5" t="s">
        <v>311</v>
      </c>
      <c r="I11027">
        <v>43789</v>
      </c>
      <c r="J11027">
        <v>190</v>
      </c>
      <c r="K11027">
        <v>120.5</v>
      </c>
      <c r="L11027">
        <v>1</v>
      </c>
      <c r="M11027">
        <v>2831.75</v>
      </c>
      <c r="N11027">
        <v>2848.4679999999998</v>
      </c>
      <c r="O11027">
        <v>2848.4679999999998</v>
      </c>
      <c r="P11027">
        <v>120.5</v>
      </c>
      <c r="Q11027">
        <v>23.5</v>
      </c>
      <c r="R11027">
        <v>-16.718</v>
      </c>
      <c r="S11027">
        <v>2020</v>
      </c>
      <c r="T11027">
        <v>5</v>
      </c>
      <c r="U11027">
        <v>22</v>
      </c>
    </row>
    <row r="11028" spans="1:21" x14ac:dyDescent="0.3">
      <c r="A11028" s="5" t="s">
        <v>168</v>
      </c>
      <c r="B11028" s="5" t="s">
        <v>175</v>
      </c>
      <c r="C11028" s="5" t="s">
        <v>83</v>
      </c>
      <c r="D11028" s="5" t="s">
        <v>551</v>
      </c>
      <c r="E11028" s="5" t="s">
        <v>172</v>
      </c>
      <c r="F11028" s="6">
        <v>43979</v>
      </c>
      <c r="G11028" s="5" t="s">
        <v>148</v>
      </c>
      <c r="H11028" s="5" t="s">
        <v>235</v>
      </c>
      <c r="I11028">
        <v>43789</v>
      </c>
      <c r="J11028">
        <v>190</v>
      </c>
      <c r="K11028">
        <v>106.5</v>
      </c>
      <c r="L11028">
        <v>1</v>
      </c>
      <c r="M11028">
        <v>2502.75</v>
      </c>
      <c r="N11028">
        <v>2848.4679999999998</v>
      </c>
      <c r="O11028">
        <v>2848.4679999999998</v>
      </c>
      <c r="P11028">
        <v>106.5</v>
      </c>
      <c r="Q11028">
        <v>23.5</v>
      </c>
      <c r="R11028">
        <v>-345.71800000000002</v>
      </c>
      <c r="S11028">
        <v>2020</v>
      </c>
      <c r="T11028">
        <v>5</v>
      </c>
      <c r="U11028">
        <v>22</v>
      </c>
    </row>
    <row r="11029" spans="1:21" x14ac:dyDescent="0.3">
      <c r="A11029" s="5" t="s">
        <v>168</v>
      </c>
      <c r="B11029" s="5" t="s">
        <v>467</v>
      </c>
      <c r="C11029" s="5" t="s">
        <v>135</v>
      </c>
      <c r="D11029" s="5" t="s">
        <v>562</v>
      </c>
      <c r="E11029" s="5" t="s">
        <v>172</v>
      </c>
      <c r="F11029" s="6">
        <v>43979</v>
      </c>
      <c r="G11029" s="5" t="s">
        <v>148</v>
      </c>
      <c r="H11029" s="5" t="s">
        <v>194</v>
      </c>
      <c r="I11029">
        <v>43797</v>
      </c>
      <c r="J11029">
        <v>182</v>
      </c>
      <c r="K11029">
        <v>419</v>
      </c>
      <c r="L11029">
        <v>3</v>
      </c>
      <c r="M11029">
        <v>9846.5</v>
      </c>
      <c r="N11029">
        <v>9110.1509999999998</v>
      </c>
      <c r="O11029">
        <v>3036.7170000000001</v>
      </c>
      <c r="P11029">
        <v>139.66666666666666</v>
      </c>
      <c r="Q11029">
        <v>23.5</v>
      </c>
      <c r="R11029">
        <v>736.34900000000005</v>
      </c>
      <c r="S11029">
        <v>2020</v>
      </c>
      <c r="T11029">
        <v>5</v>
      </c>
      <c r="U11029">
        <v>22</v>
      </c>
    </row>
    <row r="11030" spans="1:21" x14ac:dyDescent="0.3">
      <c r="A11030" s="5" t="s">
        <v>168</v>
      </c>
      <c r="B11030" s="5" t="s">
        <v>206</v>
      </c>
      <c r="C11030" s="5" t="s">
        <v>115</v>
      </c>
      <c r="D11030" s="5" t="s">
        <v>524</v>
      </c>
      <c r="E11030" s="5" t="s">
        <v>172</v>
      </c>
      <c r="F11030" s="6">
        <v>43980</v>
      </c>
      <c r="G11030" s="5" t="s">
        <v>148</v>
      </c>
      <c r="H11030" s="5" t="s">
        <v>190</v>
      </c>
      <c r="I11030">
        <v>43801</v>
      </c>
      <c r="J11030">
        <v>179</v>
      </c>
      <c r="K11030">
        <v>108</v>
      </c>
      <c r="L11030">
        <v>1</v>
      </c>
      <c r="M11030">
        <v>2592</v>
      </c>
      <c r="N11030">
        <v>3303.248</v>
      </c>
      <c r="O11030">
        <v>3303.248</v>
      </c>
      <c r="P11030">
        <v>108</v>
      </c>
      <c r="Q11030">
        <v>24</v>
      </c>
      <c r="R11030">
        <v>-711.24800000000005</v>
      </c>
      <c r="S11030">
        <v>2020</v>
      </c>
      <c r="T11030">
        <v>5</v>
      </c>
      <c r="U11030">
        <v>22</v>
      </c>
    </row>
    <row r="11031" spans="1:21" x14ac:dyDescent="0.3">
      <c r="A11031" s="5" t="s">
        <v>168</v>
      </c>
      <c r="B11031" s="5" t="s">
        <v>206</v>
      </c>
      <c r="C11031" s="5" t="s">
        <v>115</v>
      </c>
      <c r="D11031" s="5" t="s">
        <v>524</v>
      </c>
      <c r="E11031" s="5" t="s">
        <v>172</v>
      </c>
      <c r="F11031" s="6">
        <v>43980</v>
      </c>
      <c r="G11031" s="5" t="s">
        <v>148</v>
      </c>
      <c r="H11031" s="5" t="s">
        <v>190</v>
      </c>
      <c r="I11031">
        <v>43801</v>
      </c>
      <c r="J11031">
        <v>179</v>
      </c>
      <c r="K11031">
        <v>130</v>
      </c>
      <c r="L11031">
        <v>1</v>
      </c>
      <c r="M11031">
        <v>3120</v>
      </c>
      <c r="N11031">
        <v>3303.248</v>
      </c>
      <c r="O11031">
        <v>3303.248</v>
      </c>
      <c r="P11031">
        <v>130</v>
      </c>
      <c r="Q11031">
        <v>24</v>
      </c>
      <c r="R11031">
        <v>-183.24799999999999</v>
      </c>
      <c r="S11031">
        <v>2020</v>
      </c>
      <c r="T11031">
        <v>5</v>
      </c>
      <c r="U11031">
        <v>22</v>
      </c>
    </row>
    <row r="11032" spans="1:21" x14ac:dyDescent="0.3">
      <c r="A11032" s="5" t="s">
        <v>168</v>
      </c>
      <c r="B11032" s="5" t="s">
        <v>206</v>
      </c>
      <c r="C11032" s="5" t="s">
        <v>115</v>
      </c>
      <c r="D11032" s="5" t="s">
        <v>524</v>
      </c>
      <c r="E11032" s="5" t="s">
        <v>172</v>
      </c>
      <c r="F11032" s="6">
        <v>43980</v>
      </c>
      <c r="G11032" s="5" t="s">
        <v>148</v>
      </c>
      <c r="H11032" s="5" t="s">
        <v>190</v>
      </c>
      <c r="I11032">
        <v>43801</v>
      </c>
      <c r="J11032">
        <v>179</v>
      </c>
      <c r="K11032">
        <v>122</v>
      </c>
      <c r="L11032">
        <v>1</v>
      </c>
      <c r="M11032">
        <v>2928</v>
      </c>
      <c r="N11032">
        <v>3303.248</v>
      </c>
      <c r="O11032">
        <v>3303.248</v>
      </c>
      <c r="P11032">
        <v>122</v>
      </c>
      <c r="Q11032">
        <v>24</v>
      </c>
      <c r="R11032">
        <v>-375.24799999999999</v>
      </c>
      <c r="S11032">
        <v>2020</v>
      </c>
      <c r="T11032">
        <v>5</v>
      </c>
      <c r="U11032">
        <v>22</v>
      </c>
    </row>
    <row r="11033" spans="1:21" x14ac:dyDescent="0.3">
      <c r="A11033" s="5" t="s">
        <v>168</v>
      </c>
      <c r="B11033" s="5" t="s">
        <v>206</v>
      </c>
      <c r="C11033" s="5" t="s">
        <v>115</v>
      </c>
      <c r="D11033" s="5" t="s">
        <v>524</v>
      </c>
      <c r="E11033" s="5" t="s">
        <v>172</v>
      </c>
      <c r="F11033" s="6">
        <v>43980</v>
      </c>
      <c r="G11033" s="5" t="s">
        <v>148</v>
      </c>
      <c r="H11033" s="5" t="s">
        <v>190</v>
      </c>
      <c r="I11033">
        <v>43801</v>
      </c>
      <c r="J11033">
        <v>179</v>
      </c>
      <c r="K11033">
        <v>114</v>
      </c>
      <c r="L11033">
        <v>1</v>
      </c>
      <c r="M11033">
        <v>2736</v>
      </c>
      <c r="N11033">
        <v>3303.248</v>
      </c>
      <c r="O11033">
        <v>3303.248</v>
      </c>
      <c r="P11033">
        <v>114</v>
      </c>
      <c r="Q11033">
        <v>24</v>
      </c>
      <c r="R11033">
        <v>-567.24800000000005</v>
      </c>
      <c r="S11033">
        <v>2020</v>
      </c>
      <c r="T11033">
        <v>5</v>
      </c>
      <c r="U11033">
        <v>22</v>
      </c>
    </row>
    <row r="11034" spans="1:21" x14ac:dyDescent="0.3">
      <c r="A11034" s="5" t="s">
        <v>168</v>
      </c>
      <c r="B11034" s="5" t="s">
        <v>206</v>
      </c>
      <c r="C11034" s="5" t="s">
        <v>115</v>
      </c>
      <c r="D11034" s="5" t="s">
        <v>524</v>
      </c>
      <c r="E11034" s="5" t="s">
        <v>172</v>
      </c>
      <c r="F11034" s="6">
        <v>43980</v>
      </c>
      <c r="G11034" s="5" t="s">
        <v>148</v>
      </c>
      <c r="H11034" s="5" t="s">
        <v>190</v>
      </c>
      <c r="I11034">
        <v>43801</v>
      </c>
      <c r="J11034">
        <v>179</v>
      </c>
      <c r="K11034">
        <v>376</v>
      </c>
      <c r="L11034">
        <v>3</v>
      </c>
      <c r="M11034">
        <v>9024</v>
      </c>
      <c r="N11034">
        <v>9909.7440000000006</v>
      </c>
      <c r="O11034">
        <v>3303.248</v>
      </c>
      <c r="P11034">
        <v>125.33333333333333</v>
      </c>
      <c r="Q11034">
        <v>24</v>
      </c>
      <c r="R11034">
        <v>-885.74400000000003</v>
      </c>
      <c r="S11034">
        <v>2020</v>
      </c>
      <c r="T11034">
        <v>5</v>
      </c>
      <c r="U11034">
        <v>22</v>
      </c>
    </row>
    <row r="11035" spans="1:21" x14ac:dyDescent="0.3">
      <c r="A11035" s="5" t="s">
        <v>168</v>
      </c>
      <c r="B11035" s="5" t="s">
        <v>206</v>
      </c>
      <c r="C11035" s="5" t="s">
        <v>115</v>
      </c>
      <c r="D11035" s="5" t="s">
        <v>524</v>
      </c>
      <c r="E11035" s="5" t="s">
        <v>172</v>
      </c>
      <c r="F11035" s="6">
        <v>43980</v>
      </c>
      <c r="G11035" s="5" t="s">
        <v>148</v>
      </c>
      <c r="H11035" s="5" t="s">
        <v>498</v>
      </c>
      <c r="I11035">
        <v>43801</v>
      </c>
      <c r="J11035">
        <v>179</v>
      </c>
      <c r="K11035">
        <v>758</v>
      </c>
      <c r="L11035">
        <v>6</v>
      </c>
      <c r="M11035">
        <v>18192</v>
      </c>
      <c r="N11035">
        <v>19819.487000000001</v>
      </c>
      <c r="O11035">
        <v>3303.248</v>
      </c>
      <c r="P11035">
        <v>126.33333333333333</v>
      </c>
      <c r="Q11035">
        <v>24</v>
      </c>
      <c r="R11035">
        <v>-1627.4870000000001</v>
      </c>
      <c r="S11035">
        <v>2020</v>
      </c>
      <c r="T11035">
        <v>5</v>
      </c>
      <c r="U11035">
        <v>22</v>
      </c>
    </row>
    <row r="11036" spans="1:21" x14ac:dyDescent="0.3">
      <c r="A11036" s="5" t="s">
        <v>168</v>
      </c>
      <c r="B11036" s="5" t="s">
        <v>206</v>
      </c>
      <c r="C11036" s="5" t="s">
        <v>115</v>
      </c>
      <c r="D11036" s="5" t="s">
        <v>524</v>
      </c>
      <c r="E11036" s="5" t="s">
        <v>172</v>
      </c>
      <c r="F11036" s="6">
        <v>43980</v>
      </c>
      <c r="G11036" s="5" t="s">
        <v>148</v>
      </c>
      <c r="H11036" s="5" t="s">
        <v>246</v>
      </c>
      <c r="I11036">
        <v>43801</v>
      </c>
      <c r="J11036">
        <v>179</v>
      </c>
      <c r="K11036">
        <v>480</v>
      </c>
      <c r="L11036">
        <v>4</v>
      </c>
      <c r="M11036">
        <v>11520</v>
      </c>
      <c r="N11036">
        <v>13212.992</v>
      </c>
      <c r="O11036">
        <v>3303.248</v>
      </c>
      <c r="P11036">
        <v>120</v>
      </c>
      <c r="Q11036">
        <v>24</v>
      </c>
      <c r="R11036">
        <v>-1692.992</v>
      </c>
      <c r="S11036">
        <v>2020</v>
      </c>
      <c r="T11036">
        <v>5</v>
      </c>
      <c r="U11036">
        <v>22</v>
      </c>
    </row>
    <row r="11037" spans="1:21" x14ac:dyDescent="0.3">
      <c r="A11037" s="5" t="s">
        <v>168</v>
      </c>
      <c r="B11037" s="5" t="s">
        <v>206</v>
      </c>
      <c r="C11037" s="5" t="s">
        <v>115</v>
      </c>
      <c r="D11037" s="5" t="s">
        <v>524</v>
      </c>
      <c r="E11037" s="5" t="s">
        <v>172</v>
      </c>
      <c r="F11037" s="6">
        <v>43980</v>
      </c>
      <c r="G11037" s="5" t="s">
        <v>148</v>
      </c>
      <c r="H11037" s="5" t="s">
        <v>183</v>
      </c>
      <c r="I11037">
        <v>43801</v>
      </c>
      <c r="J11037">
        <v>179</v>
      </c>
      <c r="K11037">
        <v>765</v>
      </c>
      <c r="L11037">
        <v>6</v>
      </c>
      <c r="M11037">
        <v>18360</v>
      </c>
      <c r="N11037">
        <v>19819.487000000001</v>
      </c>
      <c r="O11037">
        <v>3303.248</v>
      </c>
      <c r="P11037">
        <v>127.5</v>
      </c>
      <c r="Q11037">
        <v>24</v>
      </c>
      <c r="R11037">
        <v>-1459.4870000000001</v>
      </c>
      <c r="S11037">
        <v>2020</v>
      </c>
      <c r="T11037">
        <v>5</v>
      </c>
      <c r="U11037">
        <v>22</v>
      </c>
    </row>
    <row r="11038" spans="1:21" x14ac:dyDescent="0.3">
      <c r="A11038" s="5" t="s">
        <v>168</v>
      </c>
      <c r="B11038" s="5" t="s">
        <v>206</v>
      </c>
      <c r="C11038" s="5" t="s">
        <v>115</v>
      </c>
      <c r="D11038" s="5" t="s">
        <v>524</v>
      </c>
      <c r="E11038" s="5" t="s">
        <v>172</v>
      </c>
      <c r="F11038" s="6">
        <v>43980</v>
      </c>
      <c r="G11038" s="5" t="s">
        <v>148</v>
      </c>
      <c r="H11038" s="5" t="s">
        <v>216</v>
      </c>
      <c r="I11038">
        <v>43801</v>
      </c>
      <c r="J11038">
        <v>179</v>
      </c>
      <c r="K11038">
        <v>112</v>
      </c>
      <c r="L11038">
        <v>1</v>
      </c>
      <c r="M11038">
        <v>2688</v>
      </c>
      <c r="N11038">
        <v>3303.248</v>
      </c>
      <c r="O11038">
        <v>3303.248</v>
      </c>
      <c r="P11038">
        <v>112</v>
      </c>
      <c r="Q11038">
        <v>24</v>
      </c>
      <c r="R11038">
        <v>-615.24800000000005</v>
      </c>
      <c r="S11038">
        <v>2020</v>
      </c>
      <c r="T11038">
        <v>5</v>
      </c>
      <c r="U11038">
        <v>22</v>
      </c>
    </row>
    <row r="11039" spans="1:21" x14ac:dyDescent="0.3">
      <c r="A11039" s="5" t="s">
        <v>168</v>
      </c>
      <c r="B11039" s="5" t="s">
        <v>206</v>
      </c>
      <c r="C11039" s="5" t="s">
        <v>115</v>
      </c>
      <c r="D11039" s="5" t="s">
        <v>524</v>
      </c>
      <c r="E11039" s="5" t="s">
        <v>172</v>
      </c>
      <c r="F11039" s="6">
        <v>43980</v>
      </c>
      <c r="G11039" s="5" t="s">
        <v>148</v>
      </c>
      <c r="H11039" s="5" t="s">
        <v>220</v>
      </c>
      <c r="I11039">
        <v>43801</v>
      </c>
      <c r="J11039">
        <v>179</v>
      </c>
      <c r="K11039">
        <v>224</v>
      </c>
      <c r="L11039">
        <v>2</v>
      </c>
      <c r="M11039">
        <v>5376</v>
      </c>
      <c r="N11039">
        <v>6606.4960000000001</v>
      </c>
      <c r="O11039">
        <v>3303.248</v>
      </c>
      <c r="P11039">
        <v>112</v>
      </c>
      <c r="Q11039">
        <v>24</v>
      </c>
      <c r="R11039">
        <v>-1230.4960000000001</v>
      </c>
      <c r="S11039">
        <v>2020</v>
      </c>
      <c r="T11039">
        <v>5</v>
      </c>
      <c r="U11039">
        <v>22</v>
      </c>
    </row>
    <row r="11040" spans="1:21" x14ac:dyDescent="0.3">
      <c r="A11040" s="5" t="s">
        <v>168</v>
      </c>
      <c r="B11040" s="5" t="s">
        <v>206</v>
      </c>
      <c r="C11040" s="5" t="s">
        <v>115</v>
      </c>
      <c r="D11040" s="5" t="s">
        <v>524</v>
      </c>
      <c r="E11040" s="5" t="s">
        <v>172</v>
      </c>
      <c r="F11040" s="6">
        <v>43980</v>
      </c>
      <c r="G11040" s="5" t="s">
        <v>148</v>
      </c>
      <c r="H11040" s="5" t="s">
        <v>203</v>
      </c>
      <c r="I11040">
        <v>43801</v>
      </c>
      <c r="J11040">
        <v>179</v>
      </c>
      <c r="K11040">
        <v>208</v>
      </c>
      <c r="L11040">
        <v>2</v>
      </c>
      <c r="M11040">
        <v>4992</v>
      </c>
      <c r="N11040">
        <v>6606.4960000000001</v>
      </c>
      <c r="O11040">
        <v>3303.248</v>
      </c>
      <c r="P11040">
        <v>104</v>
      </c>
      <c r="Q11040">
        <v>24</v>
      </c>
      <c r="R11040">
        <v>-1614.4960000000001</v>
      </c>
      <c r="S11040">
        <v>2020</v>
      </c>
      <c r="T11040">
        <v>5</v>
      </c>
      <c r="U11040">
        <v>22</v>
      </c>
    </row>
    <row r="11041" spans="1:21" x14ac:dyDescent="0.3">
      <c r="A11041" s="5" t="s">
        <v>168</v>
      </c>
      <c r="B11041" s="5" t="s">
        <v>206</v>
      </c>
      <c r="C11041" s="5" t="s">
        <v>115</v>
      </c>
      <c r="D11041" s="5" t="s">
        <v>524</v>
      </c>
      <c r="E11041" s="5" t="s">
        <v>172</v>
      </c>
      <c r="F11041" s="6">
        <v>43980</v>
      </c>
      <c r="G11041" s="5" t="s">
        <v>148</v>
      </c>
      <c r="H11041" s="5" t="s">
        <v>187</v>
      </c>
      <c r="I11041">
        <v>43801</v>
      </c>
      <c r="J11041">
        <v>179</v>
      </c>
      <c r="K11041">
        <v>610</v>
      </c>
      <c r="L11041">
        <v>5</v>
      </c>
      <c r="M11041">
        <v>14640</v>
      </c>
      <c r="N11041">
        <v>16516.239000000001</v>
      </c>
      <c r="O11041">
        <v>3303.248</v>
      </c>
      <c r="P11041">
        <v>122</v>
      </c>
      <c r="Q11041">
        <v>24</v>
      </c>
      <c r="R11041">
        <v>-1876.239</v>
      </c>
      <c r="S11041">
        <v>2020</v>
      </c>
      <c r="T11041">
        <v>5</v>
      </c>
      <c r="U11041">
        <v>22</v>
      </c>
    </row>
    <row r="11042" spans="1:21" x14ac:dyDescent="0.3">
      <c r="A11042" s="5" t="s">
        <v>168</v>
      </c>
      <c r="B11042" s="5" t="s">
        <v>206</v>
      </c>
      <c r="C11042" s="5" t="s">
        <v>115</v>
      </c>
      <c r="D11042" s="5" t="s">
        <v>524</v>
      </c>
      <c r="E11042" s="5" t="s">
        <v>172</v>
      </c>
      <c r="F11042" s="6">
        <v>43980</v>
      </c>
      <c r="G11042" s="5" t="s">
        <v>148</v>
      </c>
      <c r="H11042" s="5" t="s">
        <v>191</v>
      </c>
      <c r="I11042">
        <v>43801</v>
      </c>
      <c r="J11042">
        <v>179</v>
      </c>
      <c r="K11042">
        <v>648</v>
      </c>
      <c r="L11042">
        <v>5</v>
      </c>
      <c r="M11042">
        <v>15552</v>
      </c>
      <c r="N11042">
        <v>16516.239000000001</v>
      </c>
      <c r="O11042">
        <v>3303.248</v>
      </c>
      <c r="P11042">
        <v>129.6</v>
      </c>
      <c r="Q11042">
        <v>24</v>
      </c>
      <c r="R11042">
        <v>-964.23900000000003</v>
      </c>
      <c r="S11042">
        <v>2020</v>
      </c>
      <c r="T11042">
        <v>5</v>
      </c>
      <c r="U11042">
        <v>22</v>
      </c>
    </row>
    <row r="11043" spans="1:21" x14ac:dyDescent="0.3">
      <c r="A11043" s="5" t="s">
        <v>168</v>
      </c>
      <c r="B11043" s="5" t="s">
        <v>206</v>
      </c>
      <c r="C11043" s="5" t="s">
        <v>115</v>
      </c>
      <c r="D11043" s="5" t="s">
        <v>524</v>
      </c>
      <c r="E11043" s="5" t="s">
        <v>172</v>
      </c>
      <c r="F11043" s="6">
        <v>43980</v>
      </c>
      <c r="G11043" s="5" t="s">
        <v>148</v>
      </c>
      <c r="H11043" s="5" t="s">
        <v>226</v>
      </c>
      <c r="I11043">
        <v>43801</v>
      </c>
      <c r="J11043">
        <v>179</v>
      </c>
      <c r="K11043">
        <v>260</v>
      </c>
      <c r="L11043">
        <v>2</v>
      </c>
      <c r="M11043">
        <v>6240</v>
      </c>
      <c r="N11043">
        <v>6606.4960000000001</v>
      </c>
      <c r="O11043">
        <v>3303.248</v>
      </c>
      <c r="P11043">
        <v>130</v>
      </c>
      <c r="Q11043">
        <v>24</v>
      </c>
      <c r="R11043">
        <v>-366.49599999999998</v>
      </c>
      <c r="S11043">
        <v>2020</v>
      </c>
      <c r="T11043">
        <v>5</v>
      </c>
      <c r="U11043">
        <v>22</v>
      </c>
    </row>
    <row r="11044" spans="1:21" x14ac:dyDescent="0.3">
      <c r="A11044" s="5" t="s">
        <v>168</v>
      </c>
      <c r="B11044" s="5" t="s">
        <v>206</v>
      </c>
      <c r="C11044" s="5" t="s">
        <v>115</v>
      </c>
      <c r="D11044" s="5" t="s">
        <v>524</v>
      </c>
      <c r="E11044" s="5" t="s">
        <v>172</v>
      </c>
      <c r="F11044" s="6">
        <v>43980</v>
      </c>
      <c r="G11044" s="5" t="s">
        <v>148</v>
      </c>
      <c r="H11044" s="5" t="s">
        <v>202</v>
      </c>
      <c r="I11044">
        <v>43801</v>
      </c>
      <c r="J11044">
        <v>179</v>
      </c>
      <c r="K11044">
        <v>1470</v>
      </c>
      <c r="L11044">
        <v>12</v>
      </c>
      <c r="M11044">
        <v>28665</v>
      </c>
      <c r="N11044">
        <v>39638.974999999999</v>
      </c>
      <c r="O11044">
        <v>3303.248</v>
      </c>
      <c r="P11044">
        <v>122.5</v>
      </c>
      <c r="Q11044">
        <v>19.5</v>
      </c>
      <c r="R11044">
        <v>-10973.975</v>
      </c>
      <c r="S11044">
        <v>2020</v>
      </c>
      <c r="T11044">
        <v>5</v>
      </c>
      <c r="U11044">
        <v>22</v>
      </c>
    </row>
    <row r="11045" spans="1:21" x14ac:dyDescent="0.3">
      <c r="A11045" s="5" t="s">
        <v>168</v>
      </c>
      <c r="B11045" s="5" t="s">
        <v>206</v>
      </c>
      <c r="C11045" s="5" t="s">
        <v>115</v>
      </c>
      <c r="D11045" s="5" t="s">
        <v>524</v>
      </c>
      <c r="E11045" s="5" t="s">
        <v>172</v>
      </c>
      <c r="F11045" s="6">
        <v>43980</v>
      </c>
      <c r="G11045" s="5" t="s">
        <v>148</v>
      </c>
      <c r="H11045" s="5" t="s">
        <v>308</v>
      </c>
      <c r="I11045">
        <v>43801</v>
      </c>
      <c r="J11045">
        <v>179</v>
      </c>
      <c r="K11045">
        <v>124</v>
      </c>
      <c r="L11045">
        <v>1</v>
      </c>
      <c r="M11045">
        <v>2976</v>
      </c>
      <c r="N11045">
        <v>3303.248</v>
      </c>
      <c r="O11045">
        <v>3303.248</v>
      </c>
      <c r="P11045">
        <v>124</v>
      </c>
      <c r="Q11045">
        <v>24</v>
      </c>
      <c r="R11045">
        <v>-327.24799999999999</v>
      </c>
      <c r="S11045">
        <v>2020</v>
      </c>
      <c r="T11045">
        <v>5</v>
      </c>
      <c r="U11045">
        <v>22</v>
      </c>
    </row>
    <row r="11046" spans="1:21" x14ac:dyDescent="0.3">
      <c r="A11046" s="5" t="s">
        <v>168</v>
      </c>
      <c r="B11046" s="5" t="s">
        <v>206</v>
      </c>
      <c r="C11046" s="5" t="s">
        <v>115</v>
      </c>
      <c r="D11046" s="5" t="s">
        <v>524</v>
      </c>
      <c r="E11046" s="5" t="s">
        <v>172</v>
      </c>
      <c r="F11046" s="6">
        <v>43980</v>
      </c>
      <c r="G11046" s="5" t="s">
        <v>148</v>
      </c>
      <c r="H11046" s="5" t="s">
        <v>189</v>
      </c>
      <c r="I11046">
        <v>43801</v>
      </c>
      <c r="J11046">
        <v>179</v>
      </c>
      <c r="K11046">
        <v>208</v>
      </c>
      <c r="L11046">
        <v>2</v>
      </c>
      <c r="M11046">
        <v>4992</v>
      </c>
      <c r="N11046">
        <v>6606.4960000000001</v>
      </c>
      <c r="O11046">
        <v>3303.248</v>
      </c>
      <c r="P11046">
        <v>104</v>
      </c>
      <c r="Q11046">
        <v>24</v>
      </c>
      <c r="R11046">
        <v>-1614.4960000000001</v>
      </c>
      <c r="S11046">
        <v>2020</v>
      </c>
      <c r="T11046">
        <v>5</v>
      </c>
      <c r="U11046">
        <v>22</v>
      </c>
    </row>
    <row r="11047" spans="1:21" x14ac:dyDescent="0.3">
      <c r="A11047" s="5" t="s">
        <v>168</v>
      </c>
      <c r="B11047" s="5" t="s">
        <v>206</v>
      </c>
      <c r="C11047" s="5" t="s">
        <v>115</v>
      </c>
      <c r="D11047" s="5" t="s">
        <v>524</v>
      </c>
      <c r="E11047" s="5" t="s">
        <v>172</v>
      </c>
      <c r="F11047" s="6">
        <v>43980</v>
      </c>
      <c r="G11047" s="5" t="s">
        <v>148</v>
      </c>
      <c r="H11047" s="5" t="s">
        <v>284</v>
      </c>
      <c r="I11047">
        <v>43801</v>
      </c>
      <c r="J11047">
        <v>179</v>
      </c>
      <c r="K11047">
        <v>240</v>
      </c>
      <c r="L11047">
        <v>2</v>
      </c>
      <c r="M11047">
        <v>5760</v>
      </c>
      <c r="N11047">
        <v>6606.4960000000001</v>
      </c>
      <c r="O11047">
        <v>3303.248</v>
      </c>
      <c r="P11047">
        <v>120</v>
      </c>
      <c r="Q11047">
        <v>24</v>
      </c>
      <c r="R11047">
        <v>-846.49599999999998</v>
      </c>
      <c r="S11047">
        <v>2020</v>
      </c>
      <c r="T11047">
        <v>5</v>
      </c>
      <c r="U11047">
        <v>22</v>
      </c>
    </row>
    <row r="11048" spans="1:21" x14ac:dyDescent="0.3">
      <c r="A11048" s="5" t="s">
        <v>168</v>
      </c>
      <c r="B11048" s="5" t="s">
        <v>206</v>
      </c>
      <c r="C11048" s="5" t="s">
        <v>115</v>
      </c>
      <c r="D11048" s="5" t="s">
        <v>524</v>
      </c>
      <c r="E11048" s="5" t="s">
        <v>172</v>
      </c>
      <c r="F11048" s="6">
        <v>43980</v>
      </c>
      <c r="G11048" s="5" t="s">
        <v>148</v>
      </c>
      <c r="H11048" s="5" t="s">
        <v>186</v>
      </c>
      <c r="I11048">
        <v>43801</v>
      </c>
      <c r="J11048">
        <v>179</v>
      </c>
      <c r="K11048">
        <v>100</v>
      </c>
      <c r="L11048">
        <v>1</v>
      </c>
      <c r="M11048">
        <v>2400</v>
      </c>
      <c r="N11048">
        <v>3303.248</v>
      </c>
      <c r="O11048">
        <v>3303.248</v>
      </c>
      <c r="P11048">
        <v>100</v>
      </c>
      <c r="Q11048">
        <v>24</v>
      </c>
      <c r="R11048">
        <v>-903.24800000000005</v>
      </c>
      <c r="S11048">
        <v>2020</v>
      </c>
      <c r="T11048">
        <v>5</v>
      </c>
      <c r="U11048">
        <v>22</v>
      </c>
    </row>
    <row r="11049" spans="1:21" x14ac:dyDescent="0.3">
      <c r="A11049" s="5" t="s">
        <v>168</v>
      </c>
      <c r="B11049" s="5" t="s">
        <v>206</v>
      </c>
      <c r="C11049" s="5" t="s">
        <v>115</v>
      </c>
      <c r="D11049" s="5" t="s">
        <v>524</v>
      </c>
      <c r="E11049" s="5" t="s">
        <v>172</v>
      </c>
      <c r="F11049" s="6">
        <v>43980</v>
      </c>
      <c r="G11049" s="5" t="s">
        <v>148</v>
      </c>
      <c r="H11049" s="5" t="s">
        <v>185</v>
      </c>
      <c r="I11049">
        <v>43801</v>
      </c>
      <c r="J11049">
        <v>179</v>
      </c>
      <c r="K11049">
        <v>116</v>
      </c>
      <c r="L11049">
        <v>1</v>
      </c>
      <c r="M11049">
        <v>2784</v>
      </c>
      <c r="N11049">
        <v>3303.248</v>
      </c>
      <c r="O11049">
        <v>3303.248</v>
      </c>
      <c r="P11049">
        <v>116</v>
      </c>
      <c r="Q11049">
        <v>24</v>
      </c>
      <c r="R11049">
        <v>-519.24800000000005</v>
      </c>
      <c r="S11049">
        <v>2020</v>
      </c>
      <c r="T11049">
        <v>5</v>
      </c>
      <c r="U11049">
        <v>22</v>
      </c>
    </row>
    <row r="11050" spans="1:21" x14ac:dyDescent="0.3">
      <c r="A11050" s="5" t="s">
        <v>168</v>
      </c>
      <c r="B11050" s="5" t="s">
        <v>206</v>
      </c>
      <c r="C11050" s="5" t="s">
        <v>115</v>
      </c>
      <c r="D11050" s="5" t="s">
        <v>524</v>
      </c>
      <c r="E11050" s="5" t="s">
        <v>172</v>
      </c>
      <c r="F11050" s="6">
        <v>43980</v>
      </c>
      <c r="G11050" s="5" t="s">
        <v>148</v>
      </c>
      <c r="H11050" s="5" t="s">
        <v>218</v>
      </c>
      <c r="I11050">
        <v>43801</v>
      </c>
      <c r="J11050">
        <v>179</v>
      </c>
      <c r="K11050">
        <v>556</v>
      </c>
      <c r="L11050">
        <v>4</v>
      </c>
      <c r="M11050">
        <v>13344</v>
      </c>
      <c r="N11050">
        <v>13212.992</v>
      </c>
      <c r="O11050">
        <v>3303.248</v>
      </c>
      <c r="P11050">
        <v>139</v>
      </c>
      <c r="Q11050">
        <v>24</v>
      </c>
      <c r="R11050">
        <v>131.00800000000001</v>
      </c>
      <c r="S11050">
        <v>2020</v>
      </c>
      <c r="T11050">
        <v>5</v>
      </c>
      <c r="U11050">
        <v>22</v>
      </c>
    </row>
    <row r="11051" spans="1:21" x14ac:dyDescent="0.3">
      <c r="A11051" s="5" t="s">
        <v>168</v>
      </c>
      <c r="B11051" s="5" t="s">
        <v>175</v>
      </c>
      <c r="C11051" s="5" t="s">
        <v>85</v>
      </c>
      <c r="D11051" s="5" t="s">
        <v>550</v>
      </c>
      <c r="E11051" s="5" t="s">
        <v>172</v>
      </c>
      <c r="F11051" s="6">
        <v>43981</v>
      </c>
      <c r="G11051" s="5" t="s">
        <v>148</v>
      </c>
      <c r="H11051" s="5" t="s">
        <v>235</v>
      </c>
      <c r="I11051">
        <v>43797</v>
      </c>
      <c r="J11051">
        <v>184</v>
      </c>
      <c r="K11051">
        <v>235</v>
      </c>
      <c r="L11051">
        <v>2</v>
      </c>
      <c r="M11051">
        <v>5522.5</v>
      </c>
      <c r="N11051">
        <v>5205.6469999999999</v>
      </c>
      <c r="O11051">
        <v>2602.8229999999999</v>
      </c>
      <c r="P11051">
        <v>117.5</v>
      </c>
      <c r="Q11051">
        <v>23.5</v>
      </c>
      <c r="R11051">
        <v>316.85300000000001</v>
      </c>
      <c r="S11051">
        <v>2020</v>
      </c>
      <c r="T11051">
        <v>5</v>
      </c>
      <c r="U11051">
        <v>22</v>
      </c>
    </row>
    <row r="11052" spans="1:21" x14ac:dyDescent="0.3">
      <c r="A11052" s="5" t="s">
        <v>168</v>
      </c>
      <c r="B11052" s="5" t="s">
        <v>175</v>
      </c>
      <c r="C11052" s="5" t="s">
        <v>85</v>
      </c>
      <c r="D11052" s="5" t="s">
        <v>550</v>
      </c>
      <c r="E11052" s="5" t="s">
        <v>172</v>
      </c>
      <c r="F11052" s="6">
        <v>43981</v>
      </c>
      <c r="G11052" s="5" t="s">
        <v>148</v>
      </c>
      <c r="H11052" s="5" t="s">
        <v>351</v>
      </c>
      <c r="I11052">
        <v>43797</v>
      </c>
      <c r="J11052">
        <v>184</v>
      </c>
      <c r="K11052">
        <v>484.5</v>
      </c>
      <c r="L11052">
        <v>4</v>
      </c>
      <c r="M11052">
        <v>11385.75</v>
      </c>
      <c r="N11052">
        <v>10411.293</v>
      </c>
      <c r="O11052">
        <v>2602.8229999999999</v>
      </c>
      <c r="P11052">
        <v>121.125</v>
      </c>
      <c r="Q11052">
        <v>23.5</v>
      </c>
      <c r="R11052">
        <v>974.45699999999999</v>
      </c>
      <c r="S11052">
        <v>2020</v>
      </c>
      <c r="T11052">
        <v>5</v>
      </c>
      <c r="U11052">
        <v>22</v>
      </c>
    </row>
    <row r="11053" spans="1:21" x14ac:dyDescent="0.3">
      <c r="A11053" s="5" t="s">
        <v>168</v>
      </c>
      <c r="B11053" s="5" t="s">
        <v>175</v>
      </c>
      <c r="C11053" s="5" t="s">
        <v>85</v>
      </c>
      <c r="D11053" s="5" t="s">
        <v>550</v>
      </c>
      <c r="E11053" s="5" t="s">
        <v>172</v>
      </c>
      <c r="F11053" s="6">
        <v>43981</v>
      </c>
      <c r="G11053" s="5" t="s">
        <v>148</v>
      </c>
      <c r="H11053" s="5" t="s">
        <v>311</v>
      </c>
      <c r="I11053">
        <v>43797</v>
      </c>
      <c r="J11053">
        <v>184</v>
      </c>
      <c r="K11053">
        <v>125.5</v>
      </c>
      <c r="L11053">
        <v>1</v>
      </c>
      <c r="M11053">
        <v>2949.25</v>
      </c>
      <c r="N11053">
        <v>2602.8229999999999</v>
      </c>
      <c r="O11053">
        <v>2602.8229999999999</v>
      </c>
      <c r="P11053">
        <v>125.5</v>
      </c>
      <c r="Q11053">
        <v>23.5</v>
      </c>
      <c r="R11053">
        <v>346.42700000000002</v>
      </c>
      <c r="S11053">
        <v>2020</v>
      </c>
      <c r="T11053">
        <v>5</v>
      </c>
      <c r="U11053">
        <v>22</v>
      </c>
    </row>
    <row r="11054" spans="1:21" x14ac:dyDescent="0.3">
      <c r="A11054" s="5" t="s">
        <v>168</v>
      </c>
      <c r="B11054" s="5" t="s">
        <v>175</v>
      </c>
      <c r="C11054" s="5" t="s">
        <v>85</v>
      </c>
      <c r="D11054" s="5" t="s">
        <v>550</v>
      </c>
      <c r="E11054" s="5" t="s">
        <v>172</v>
      </c>
      <c r="F11054" s="6">
        <v>43981</v>
      </c>
      <c r="G11054" s="5" t="s">
        <v>148</v>
      </c>
      <c r="H11054" s="5" t="s">
        <v>178</v>
      </c>
      <c r="I11054">
        <v>43797</v>
      </c>
      <c r="J11054">
        <v>184</v>
      </c>
      <c r="K11054">
        <v>187</v>
      </c>
      <c r="L11054">
        <v>2</v>
      </c>
      <c r="M11054">
        <v>4394.5</v>
      </c>
      <c r="N11054">
        <v>5205.6469999999999</v>
      </c>
      <c r="O11054">
        <v>2602.8229999999999</v>
      </c>
      <c r="P11054">
        <v>93.5</v>
      </c>
      <c r="Q11054">
        <v>23.5</v>
      </c>
      <c r="R11054">
        <v>-811.14700000000005</v>
      </c>
      <c r="S11054">
        <v>2020</v>
      </c>
      <c r="T11054">
        <v>5</v>
      </c>
      <c r="U11054">
        <v>22</v>
      </c>
    </row>
    <row r="11055" spans="1:21" x14ac:dyDescent="0.3">
      <c r="A11055" s="5" t="s">
        <v>168</v>
      </c>
      <c r="B11055" s="5" t="s">
        <v>206</v>
      </c>
      <c r="C11055" s="5" t="s">
        <v>115</v>
      </c>
      <c r="D11055" s="5" t="s">
        <v>524</v>
      </c>
      <c r="E11055" s="5" t="s">
        <v>172</v>
      </c>
      <c r="F11055" s="6">
        <v>43981</v>
      </c>
      <c r="G11055" s="5" t="s">
        <v>148</v>
      </c>
      <c r="H11055" s="5" t="s">
        <v>184</v>
      </c>
      <c r="I11055">
        <v>43801</v>
      </c>
      <c r="J11055">
        <v>180</v>
      </c>
      <c r="K11055">
        <v>3798</v>
      </c>
      <c r="L11055">
        <v>30</v>
      </c>
      <c r="M11055">
        <v>89253</v>
      </c>
      <c r="N11055">
        <v>99097.437000000005</v>
      </c>
      <c r="O11055">
        <v>3303.248</v>
      </c>
      <c r="P11055">
        <v>126.6</v>
      </c>
      <c r="Q11055">
        <v>23.5</v>
      </c>
      <c r="R11055">
        <v>-9844.4369999999999</v>
      </c>
      <c r="S11055">
        <v>2020</v>
      </c>
      <c r="T11055">
        <v>5</v>
      </c>
      <c r="U11055">
        <v>22</v>
      </c>
    </row>
    <row r="11056" spans="1:21" x14ac:dyDescent="0.3">
      <c r="A11056" s="5" t="s">
        <v>168</v>
      </c>
      <c r="B11056" s="5" t="s">
        <v>206</v>
      </c>
      <c r="C11056" s="5" t="s">
        <v>115</v>
      </c>
      <c r="D11056" s="5" t="s">
        <v>524</v>
      </c>
      <c r="E11056" s="5" t="s">
        <v>172</v>
      </c>
      <c r="F11056" s="6">
        <v>43981</v>
      </c>
      <c r="G11056" s="5" t="s">
        <v>148</v>
      </c>
      <c r="H11056" s="5" t="s">
        <v>238</v>
      </c>
      <c r="I11056">
        <v>43801</v>
      </c>
      <c r="J11056">
        <v>180</v>
      </c>
      <c r="K11056">
        <v>120</v>
      </c>
      <c r="L11056">
        <v>1</v>
      </c>
      <c r="M11056">
        <v>2880</v>
      </c>
      <c r="N11056">
        <v>3303.248</v>
      </c>
      <c r="O11056">
        <v>3303.248</v>
      </c>
      <c r="P11056">
        <v>120</v>
      </c>
      <c r="Q11056">
        <v>24</v>
      </c>
      <c r="R11056">
        <v>-423.24799999999999</v>
      </c>
      <c r="S11056">
        <v>2020</v>
      </c>
      <c r="T11056">
        <v>5</v>
      </c>
      <c r="U11056">
        <v>22</v>
      </c>
    </row>
    <row r="11057" spans="1:21" x14ac:dyDescent="0.3">
      <c r="A11057" s="5" t="s">
        <v>168</v>
      </c>
      <c r="B11057" s="5" t="s">
        <v>206</v>
      </c>
      <c r="C11057" s="5" t="s">
        <v>115</v>
      </c>
      <c r="D11057" s="5" t="s">
        <v>524</v>
      </c>
      <c r="E11057" s="5" t="s">
        <v>172</v>
      </c>
      <c r="F11057" s="6">
        <v>43981</v>
      </c>
      <c r="G11057" s="5" t="s">
        <v>148</v>
      </c>
      <c r="H11057" s="5" t="s">
        <v>182</v>
      </c>
      <c r="I11057">
        <v>43801</v>
      </c>
      <c r="J11057">
        <v>180</v>
      </c>
      <c r="K11057">
        <v>128</v>
      </c>
      <c r="L11057">
        <v>1</v>
      </c>
      <c r="M11057">
        <v>3072</v>
      </c>
      <c r="N11057">
        <v>3303.248</v>
      </c>
      <c r="O11057">
        <v>3303.248</v>
      </c>
      <c r="P11057">
        <v>128</v>
      </c>
      <c r="Q11057">
        <v>24</v>
      </c>
      <c r="R11057">
        <v>-231.24799999999999</v>
      </c>
      <c r="S11057">
        <v>2020</v>
      </c>
      <c r="T11057">
        <v>5</v>
      </c>
      <c r="U11057">
        <v>22</v>
      </c>
    </row>
    <row r="11058" spans="1:21" x14ac:dyDescent="0.3">
      <c r="A11058" s="5" t="s">
        <v>168</v>
      </c>
      <c r="B11058" s="5" t="s">
        <v>206</v>
      </c>
      <c r="C11058" s="5" t="s">
        <v>115</v>
      </c>
      <c r="D11058" s="5" t="s">
        <v>524</v>
      </c>
      <c r="E11058" s="5" t="s">
        <v>172</v>
      </c>
      <c r="F11058" s="6">
        <v>43981</v>
      </c>
      <c r="G11058" s="5" t="s">
        <v>148</v>
      </c>
      <c r="H11058" s="5" t="s">
        <v>333</v>
      </c>
      <c r="I11058">
        <v>43801</v>
      </c>
      <c r="J11058">
        <v>180</v>
      </c>
      <c r="K11058">
        <v>376</v>
      </c>
      <c r="L11058">
        <v>3</v>
      </c>
      <c r="M11058">
        <v>9024</v>
      </c>
      <c r="N11058">
        <v>9909.7440000000006</v>
      </c>
      <c r="O11058">
        <v>3303.248</v>
      </c>
      <c r="P11058">
        <v>125.33333333333333</v>
      </c>
      <c r="Q11058">
        <v>24</v>
      </c>
      <c r="R11058">
        <v>-885.74400000000003</v>
      </c>
      <c r="S11058">
        <v>2020</v>
      </c>
      <c r="T11058">
        <v>5</v>
      </c>
      <c r="U11058">
        <v>22</v>
      </c>
    </row>
    <row r="11059" spans="1:21" x14ac:dyDescent="0.3">
      <c r="A11059" s="5" t="s">
        <v>168</v>
      </c>
      <c r="B11059" s="5" t="s">
        <v>206</v>
      </c>
      <c r="C11059" s="5" t="s">
        <v>115</v>
      </c>
      <c r="D11059" s="5" t="s">
        <v>524</v>
      </c>
      <c r="E11059" s="5" t="s">
        <v>172</v>
      </c>
      <c r="F11059" s="6">
        <v>43981</v>
      </c>
      <c r="G11059" s="5" t="s">
        <v>148</v>
      </c>
      <c r="H11059" s="5" t="s">
        <v>190</v>
      </c>
      <c r="I11059">
        <v>43801</v>
      </c>
      <c r="J11059">
        <v>180</v>
      </c>
      <c r="K11059">
        <v>222</v>
      </c>
      <c r="L11059">
        <v>2</v>
      </c>
      <c r="M11059">
        <v>5328</v>
      </c>
      <c r="N11059">
        <v>6606.4960000000001</v>
      </c>
      <c r="O11059">
        <v>3303.248</v>
      </c>
      <c r="P11059">
        <v>111</v>
      </c>
      <c r="Q11059">
        <v>24</v>
      </c>
      <c r="R11059">
        <v>-1278.4960000000001</v>
      </c>
      <c r="S11059">
        <v>2020</v>
      </c>
      <c r="T11059">
        <v>5</v>
      </c>
      <c r="U11059">
        <v>22</v>
      </c>
    </row>
    <row r="11060" spans="1:21" x14ac:dyDescent="0.3">
      <c r="A11060" s="5" t="s">
        <v>168</v>
      </c>
      <c r="B11060" s="5" t="s">
        <v>206</v>
      </c>
      <c r="C11060" s="5" t="s">
        <v>115</v>
      </c>
      <c r="D11060" s="5" t="s">
        <v>524</v>
      </c>
      <c r="E11060" s="5" t="s">
        <v>172</v>
      </c>
      <c r="F11060" s="6">
        <v>43981</v>
      </c>
      <c r="G11060" s="5" t="s">
        <v>148</v>
      </c>
      <c r="H11060" s="5" t="s">
        <v>321</v>
      </c>
      <c r="I11060">
        <v>43801</v>
      </c>
      <c r="J11060">
        <v>180</v>
      </c>
      <c r="K11060">
        <v>398</v>
      </c>
      <c r="L11060">
        <v>3</v>
      </c>
      <c r="M11060">
        <v>9552</v>
      </c>
      <c r="N11060">
        <v>9909.7440000000006</v>
      </c>
      <c r="O11060">
        <v>3303.248</v>
      </c>
      <c r="P11060">
        <v>132.66666666666666</v>
      </c>
      <c r="Q11060">
        <v>24</v>
      </c>
      <c r="R11060">
        <v>-357.74400000000003</v>
      </c>
      <c r="S11060">
        <v>2020</v>
      </c>
      <c r="T11060">
        <v>5</v>
      </c>
      <c r="U11060">
        <v>22</v>
      </c>
    </row>
    <row r="11061" spans="1:21" x14ac:dyDescent="0.3">
      <c r="A11061" s="5" t="s">
        <v>168</v>
      </c>
      <c r="B11061" s="5" t="s">
        <v>206</v>
      </c>
      <c r="C11061" s="5" t="s">
        <v>115</v>
      </c>
      <c r="D11061" s="5" t="s">
        <v>524</v>
      </c>
      <c r="E11061" s="5" t="s">
        <v>172</v>
      </c>
      <c r="F11061" s="6">
        <v>43981</v>
      </c>
      <c r="G11061" s="5" t="s">
        <v>148</v>
      </c>
      <c r="H11061" s="5" t="s">
        <v>197</v>
      </c>
      <c r="I11061">
        <v>43801</v>
      </c>
      <c r="J11061">
        <v>180</v>
      </c>
      <c r="K11061">
        <v>261.39999999999998</v>
      </c>
      <c r="L11061">
        <v>2</v>
      </c>
      <c r="M11061">
        <v>6142.9</v>
      </c>
      <c r="N11061">
        <v>6606.4960000000001</v>
      </c>
      <c r="O11061">
        <v>3303.248</v>
      </c>
      <c r="P11061">
        <v>130.69999999999999</v>
      </c>
      <c r="Q11061">
        <v>23.5</v>
      </c>
      <c r="R11061">
        <v>-463.596</v>
      </c>
      <c r="S11061">
        <v>2020</v>
      </c>
      <c r="T11061">
        <v>5</v>
      </c>
      <c r="U11061">
        <v>22</v>
      </c>
    </row>
    <row r="11062" spans="1:21" x14ac:dyDescent="0.3">
      <c r="A11062" s="5" t="s">
        <v>168</v>
      </c>
      <c r="B11062" s="5" t="s">
        <v>206</v>
      </c>
      <c r="C11062" s="5" t="s">
        <v>115</v>
      </c>
      <c r="D11062" s="5" t="s">
        <v>524</v>
      </c>
      <c r="E11062" s="5" t="s">
        <v>172</v>
      </c>
      <c r="F11062" s="6">
        <v>43981</v>
      </c>
      <c r="G11062" s="5" t="s">
        <v>148</v>
      </c>
      <c r="H11062" s="5" t="s">
        <v>311</v>
      </c>
      <c r="I11062">
        <v>43801</v>
      </c>
      <c r="J11062">
        <v>180</v>
      </c>
      <c r="K11062">
        <v>106.4</v>
      </c>
      <c r="L11062">
        <v>1</v>
      </c>
      <c r="M11062">
        <v>2500.4</v>
      </c>
      <c r="N11062">
        <v>3303.248</v>
      </c>
      <c r="O11062">
        <v>3303.248</v>
      </c>
      <c r="P11062">
        <v>106.4</v>
      </c>
      <c r="Q11062">
        <v>23.5</v>
      </c>
      <c r="R11062">
        <v>-802.84799999999996</v>
      </c>
      <c r="S11062">
        <v>2020</v>
      </c>
      <c r="T11062">
        <v>5</v>
      </c>
      <c r="U11062">
        <v>22</v>
      </c>
    </row>
    <row r="11063" spans="1:21" x14ac:dyDescent="0.3">
      <c r="A11063" s="5" t="s">
        <v>168</v>
      </c>
      <c r="B11063" s="5" t="s">
        <v>206</v>
      </c>
      <c r="C11063" s="5" t="s">
        <v>115</v>
      </c>
      <c r="D11063" s="5" t="s">
        <v>524</v>
      </c>
      <c r="E11063" s="5" t="s">
        <v>172</v>
      </c>
      <c r="F11063" s="6">
        <v>43981</v>
      </c>
      <c r="G11063" s="5" t="s">
        <v>148</v>
      </c>
      <c r="H11063" s="5" t="s">
        <v>190</v>
      </c>
      <c r="I11063">
        <v>43801</v>
      </c>
      <c r="J11063">
        <v>180</v>
      </c>
      <c r="K11063">
        <v>102.8</v>
      </c>
      <c r="L11063">
        <v>1</v>
      </c>
      <c r="M11063">
        <v>2415.8000000000002</v>
      </c>
      <c r="N11063">
        <v>3303.248</v>
      </c>
      <c r="O11063">
        <v>3303.248</v>
      </c>
      <c r="P11063">
        <v>102.8</v>
      </c>
      <c r="Q11063">
        <v>23.5</v>
      </c>
      <c r="R11063">
        <v>-887.44799999999998</v>
      </c>
      <c r="S11063">
        <v>2020</v>
      </c>
      <c r="T11063">
        <v>5</v>
      </c>
      <c r="U11063">
        <v>22</v>
      </c>
    </row>
    <row r="11064" spans="1:21" x14ac:dyDescent="0.3">
      <c r="A11064" s="5" t="s">
        <v>168</v>
      </c>
      <c r="B11064" s="5" t="s">
        <v>206</v>
      </c>
      <c r="C11064" s="5" t="s">
        <v>115</v>
      </c>
      <c r="D11064" s="5" t="s">
        <v>524</v>
      </c>
      <c r="E11064" s="5" t="s">
        <v>172</v>
      </c>
      <c r="F11064" s="6">
        <v>43981</v>
      </c>
      <c r="G11064" s="5" t="s">
        <v>148</v>
      </c>
      <c r="H11064" s="5" t="s">
        <v>235</v>
      </c>
      <c r="I11064">
        <v>43801</v>
      </c>
      <c r="J11064">
        <v>180</v>
      </c>
      <c r="K11064">
        <v>134.19999999999999</v>
      </c>
      <c r="L11064">
        <v>1</v>
      </c>
      <c r="M11064">
        <v>3153.7</v>
      </c>
      <c r="N11064">
        <v>3303.248</v>
      </c>
      <c r="O11064">
        <v>3303.248</v>
      </c>
      <c r="P11064">
        <v>134.19999999999999</v>
      </c>
      <c r="Q11064">
        <v>23.5</v>
      </c>
      <c r="R11064">
        <v>-149.548</v>
      </c>
      <c r="S11064">
        <v>2020</v>
      </c>
      <c r="T11064">
        <v>5</v>
      </c>
      <c r="U11064">
        <v>22</v>
      </c>
    </row>
    <row r="11065" spans="1:21" x14ac:dyDescent="0.3">
      <c r="A11065" s="5" t="s">
        <v>168</v>
      </c>
      <c r="B11065" s="5" t="s">
        <v>206</v>
      </c>
      <c r="C11065" s="5" t="s">
        <v>115</v>
      </c>
      <c r="D11065" s="5" t="s">
        <v>524</v>
      </c>
      <c r="E11065" s="5" t="s">
        <v>172</v>
      </c>
      <c r="F11065" s="6">
        <v>43981</v>
      </c>
      <c r="G11065" s="5" t="s">
        <v>148</v>
      </c>
      <c r="H11065" s="5" t="s">
        <v>178</v>
      </c>
      <c r="I11065">
        <v>43801</v>
      </c>
      <c r="J11065">
        <v>180</v>
      </c>
      <c r="K11065">
        <v>401.2</v>
      </c>
      <c r="L11065">
        <v>4</v>
      </c>
      <c r="M11065">
        <v>9428.2000000000007</v>
      </c>
      <c r="N11065">
        <v>13212.992</v>
      </c>
      <c r="O11065">
        <v>3303.248</v>
      </c>
      <c r="P11065">
        <v>100.3</v>
      </c>
      <c r="Q11065">
        <v>23.5</v>
      </c>
      <c r="R11065">
        <v>-3784.7919999999999</v>
      </c>
      <c r="S11065">
        <v>2020</v>
      </c>
      <c r="T11065">
        <v>5</v>
      </c>
      <c r="U11065">
        <v>22</v>
      </c>
    </row>
    <row r="11066" spans="1:21" x14ac:dyDescent="0.3">
      <c r="A11066" s="5" t="s">
        <v>168</v>
      </c>
      <c r="B11066" s="5" t="s">
        <v>206</v>
      </c>
      <c r="C11066" s="5" t="s">
        <v>115</v>
      </c>
      <c r="D11066" s="5" t="s">
        <v>524</v>
      </c>
      <c r="E11066" s="5" t="s">
        <v>172</v>
      </c>
      <c r="F11066" s="6">
        <v>43981</v>
      </c>
      <c r="G11066" s="5" t="s">
        <v>148</v>
      </c>
      <c r="H11066" s="5" t="s">
        <v>208</v>
      </c>
      <c r="I11066">
        <v>43801</v>
      </c>
      <c r="J11066">
        <v>180</v>
      </c>
      <c r="K11066">
        <v>122</v>
      </c>
      <c r="L11066">
        <v>1</v>
      </c>
      <c r="M11066">
        <v>2379</v>
      </c>
      <c r="N11066">
        <v>3303.248</v>
      </c>
      <c r="O11066">
        <v>3303.248</v>
      </c>
      <c r="P11066">
        <v>122</v>
      </c>
      <c r="Q11066">
        <v>19.5</v>
      </c>
      <c r="R11066">
        <v>-924.24800000000005</v>
      </c>
      <c r="S11066">
        <v>2020</v>
      </c>
      <c r="T11066">
        <v>5</v>
      </c>
      <c r="U11066">
        <v>22</v>
      </c>
    </row>
    <row r="11067" spans="1:21" x14ac:dyDescent="0.3">
      <c r="A11067" s="5" t="s">
        <v>168</v>
      </c>
      <c r="B11067" s="5" t="s">
        <v>206</v>
      </c>
      <c r="C11067" s="5" t="s">
        <v>115</v>
      </c>
      <c r="D11067" s="5" t="s">
        <v>524</v>
      </c>
      <c r="E11067" s="5" t="s">
        <v>227</v>
      </c>
      <c r="F11067" s="6">
        <v>43981</v>
      </c>
      <c r="G11067" s="5" t="s">
        <v>148</v>
      </c>
      <c r="H11067" s="5" t="s">
        <v>208</v>
      </c>
      <c r="I11067">
        <v>43801</v>
      </c>
      <c r="J11067">
        <v>180</v>
      </c>
      <c r="K11067">
        <v>-122</v>
      </c>
      <c r="L11067">
        <v>-1</v>
      </c>
      <c r="M11067">
        <v>-2379</v>
      </c>
      <c r="N11067">
        <v>-3303.248</v>
      </c>
      <c r="O11067">
        <v>-3303.248</v>
      </c>
      <c r="P11067">
        <v>122</v>
      </c>
      <c r="Q11067">
        <v>19.5</v>
      </c>
      <c r="R11067">
        <v>924.24800000000005</v>
      </c>
      <c r="S11067">
        <v>2020</v>
      </c>
      <c r="T11067">
        <v>5</v>
      </c>
      <c r="U11067">
        <v>22</v>
      </c>
    </row>
    <row r="11068" spans="1:21" x14ac:dyDescent="0.3">
      <c r="A11068" s="5" t="s">
        <v>168</v>
      </c>
      <c r="B11068" s="5" t="s">
        <v>206</v>
      </c>
      <c r="C11068" s="5" t="s">
        <v>115</v>
      </c>
      <c r="D11068" s="5" t="s">
        <v>524</v>
      </c>
      <c r="E11068" s="5" t="s">
        <v>227</v>
      </c>
      <c r="F11068" s="6">
        <v>43981</v>
      </c>
      <c r="G11068" s="5" t="s">
        <v>148</v>
      </c>
      <c r="H11068" s="5" t="s">
        <v>178</v>
      </c>
      <c r="I11068">
        <v>43801</v>
      </c>
      <c r="J11068">
        <v>180</v>
      </c>
      <c r="K11068">
        <v>-401.2</v>
      </c>
      <c r="L11068">
        <v>-4</v>
      </c>
      <c r="M11068">
        <v>-9428.2000000000007</v>
      </c>
      <c r="N11068">
        <v>-13212.992</v>
      </c>
      <c r="O11068">
        <v>-3303.248</v>
      </c>
      <c r="P11068">
        <v>100.3</v>
      </c>
      <c r="Q11068">
        <v>23.5</v>
      </c>
      <c r="R11068">
        <v>3784.7919999999999</v>
      </c>
      <c r="S11068">
        <v>2020</v>
      </c>
      <c r="T11068">
        <v>5</v>
      </c>
      <c r="U11068">
        <v>22</v>
      </c>
    </row>
    <row r="11069" spans="1:21" x14ac:dyDescent="0.3">
      <c r="A11069" s="5" t="s">
        <v>168</v>
      </c>
      <c r="B11069" s="5" t="s">
        <v>206</v>
      </c>
      <c r="C11069" s="5" t="s">
        <v>115</v>
      </c>
      <c r="D11069" s="5" t="s">
        <v>524</v>
      </c>
      <c r="E11069" s="5" t="s">
        <v>172</v>
      </c>
      <c r="F11069" s="6">
        <v>43981</v>
      </c>
      <c r="G11069" s="5" t="s">
        <v>148</v>
      </c>
      <c r="H11069" s="5" t="s">
        <v>426</v>
      </c>
      <c r="I11069">
        <v>43801</v>
      </c>
      <c r="J11069">
        <v>180</v>
      </c>
      <c r="K11069">
        <v>6100</v>
      </c>
      <c r="L11069">
        <v>50</v>
      </c>
      <c r="M11069">
        <v>131150</v>
      </c>
      <c r="N11069">
        <v>165162.394</v>
      </c>
      <c r="O11069">
        <v>3303.248</v>
      </c>
      <c r="P11069">
        <v>122</v>
      </c>
      <c r="Q11069">
        <v>21.5</v>
      </c>
      <c r="R11069">
        <v>-34012.394</v>
      </c>
      <c r="S11069">
        <v>2020</v>
      </c>
      <c r="T11069">
        <v>5</v>
      </c>
      <c r="U11069">
        <v>22</v>
      </c>
    </row>
    <row r="11070" spans="1:21" x14ac:dyDescent="0.3">
      <c r="A11070" s="5" t="s">
        <v>168</v>
      </c>
      <c r="B11070" s="5" t="s">
        <v>206</v>
      </c>
      <c r="C11070" s="5" t="s">
        <v>115</v>
      </c>
      <c r="D11070" s="5" t="s">
        <v>524</v>
      </c>
      <c r="E11070" s="5" t="s">
        <v>172</v>
      </c>
      <c r="F11070" s="6">
        <v>43981</v>
      </c>
      <c r="G11070" s="5" t="s">
        <v>148</v>
      </c>
      <c r="H11070" s="5" t="s">
        <v>371</v>
      </c>
      <c r="I11070">
        <v>43801</v>
      </c>
      <c r="J11070">
        <v>180</v>
      </c>
      <c r="K11070">
        <v>1179.4000000000001</v>
      </c>
      <c r="L11070">
        <v>10</v>
      </c>
      <c r="M11070">
        <v>27126.2</v>
      </c>
      <c r="N11070">
        <v>33032.478999999999</v>
      </c>
      <c r="O11070">
        <v>3303.248</v>
      </c>
      <c r="P11070">
        <v>117.94000000000001</v>
      </c>
      <c r="Q11070">
        <v>23</v>
      </c>
      <c r="R11070">
        <v>-5906.2790000000005</v>
      </c>
      <c r="S11070">
        <v>2020</v>
      </c>
      <c r="T11070">
        <v>5</v>
      </c>
      <c r="U11070">
        <v>22</v>
      </c>
    </row>
    <row r="11071" spans="1:21" x14ac:dyDescent="0.3">
      <c r="A11071" s="5" t="s">
        <v>168</v>
      </c>
      <c r="B11071" s="5" t="s">
        <v>206</v>
      </c>
      <c r="C11071" s="5" t="s">
        <v>115</v>
      </c>
      <c r="D11071" s="5" t="s">
        <v>524</v>
      </c>
      <c r="E11071" s="5" t="s">
        <v>172</v>
      </c>
      <c r="F11071" s="6">
        <v>43981</v>
      </c>
      <c r="G11071" s="5" t="s">
        <v>148</v>
      </c>
      <c r="H11071" s="5" t="s">
        <v>229</v>
      </c>
      <c r="I11071">
        <v>43801</v>
      </c>
      <c r="J11071">
        <v>180</v>
      </c>
      <c r="K11071">
        <v>1882</v>
      </c>
      <c r="L11071">
        <v>15</v>
      </c>
      <c r="M11071">
        <v>43286</v>
      </c>
      <c r="N11071">
        <v>49548.718000000001</v>
      </c>
      <c r="O11071">
        <v>3303.248</v>
      </c>
      <c r="P11071">
        <v>125.46666666666667</v>
      </c>
      <c r="Q11071">
        <v>23</v>
      </c>
      <c r="R11071">
        <v>-6262.7179999999998</v>
      </c>
      <c r="S11071">
        <v>2020</v>
      </c>
      <c r="T11071">
        <v>5</v>
      </c>
      <c r="U11071">
        <v>22</v>
      </c>
    </row>
    <row r="11072" spans="1:21" x14ac:dyDescent="0.3">
      <c r="A11072" s="5" t="s">
        <v>168</v>
      </c>
      <c r="B11072" s="5" t="s">
        <v>206</v>
      </c>
      <c r="C11072" s="5" t="s">
        <v>116</v>
      </c>
      <c r="D11072" s="5" t="s">
        <v>514</v>
      </c>
      <c r="E11072" s="5" t="s">
        <v>172</v>
      </c>
      <c r="F11072" s="6">
        <v>43981</v>
      </c>
      <c r="G11072" s="5" t="s">
        <v>148</v>
      </c>
      <c r="H11072" s="5" t="s">
        <v>222</v>
      </c>
      <c r="I11072">
        <v>43781</v>
      </c>
      <c r="J11072">
        <v>200</v>
      </c>
      <c r="K11072">
        <v>140</v>
      </c>
      <c r="L11072">
        <v>1</v>
      </c>
      <c r="M11072">
        <v>3360</v>
      </c>
      <c r="N11072">
        <v>1303.68</v>
      </c>
      <c r="O11072">
        <v>1303.68</v>
      </c>
      <c r="P11072">
        <v>140</v>
      </c>
      <c r="Q11072">
        <v>24</v>
      </c>
      <c r="R11072">
        <v>2056.3200000000002</v>
      </c>
      <c r="S11072">
        <v>2020</v>
      </c>
      <c r="T11072">
        <v>5</v>
      </c>
      <c r="U11072">
        <v>22</v>
      </c>
    </row>
    <row r="11073" spans="1:21" x14ac:dyDescent="0.3">
      <c r="A11073" s="5" t="s">
        <v>168</v>
      </c>
      <c r="B11073" s="5" t="s">
        <v>206</v>
      </c>
      <c r="C11073" s="5" t="s">
        <v>116</v>
      </c>
      <c r="D11073" s="5" t="s">
        <v>514</v>
      </c>
      <c r="E11073" s="5" t="s">
        <v>172</v>
      </c>
      <c r="F11073" s="6">
        <v>43981</v>
      </c>
      <c r="G11073" s="5" t="s">
        <v>148</v>
      </c>
      <c r="H11073" s="5" t="s">
        <v>205</v>
      </c>
      <c r="I11073">
        <v>43781</v>
      </c>
      <c r="J11073">
        <v>200</v>
      </c>
      <c r="K11073">
        <v>400</v>
      </c>
      <c r="L11073">
        <v>4</v>
      </c>
      <c r="M11073">
        <v>9600</v>
      </c>
      <c r="N11073">
        <v>5214.7190000000001</v>
      </c>
      <c r="O11073">
        <v>1303.68</v>
      </c>
      <c r="P11073">
        <v>100</v>
      </c>
      <c r="Q11073">
        <v>24</v>
      </c>
      <c r="R11073">
        <v>4385.2809999999999</v>
      </c>
      <c r="S11073">
        <v>2020</v>
      </c>
      <c r="T11073">
        <v>5</v>
      </c>
      <c r="U11073">
        <v>22</v>
      </c>
    </row>
    <row r="11074" spans="1:21" x14ac:dyDescent="0.3">
      <c r="A11074" s="5" t="s">
        <v>168</v>
      </c>
      <c r="B11074" s="5" t="s">
        <v>206</v>
      </c>
      <c r="C11074" s="5" t="s">
        <v>116</v>
      </c>
      <c r="D11074" s="5" t="s">
        <v>514</v>
      </c>
      <c r="E11074" s="5" t="s">
        <v>172</v>
      </c>
      <c r="F11074" s="6">
        <v>43981</v>
      </c>
      <c r="G11074" s="5" t="s">
        <v>148</v>
      </c>
      <c r="H11074" s="5" t="s">
        <v>204</v>
      </c>
      <c r="I11074">
        <v>43781</v>
      </c>
      <c r="J11074">
        <v>200</v>
      </c>
      <c r="K11074">
        <v>844</v>
      </c>
      <c r="L11074">
        <v>7</v>
      </c>
      <c r="M11074">
        <v>20256</v>
      </c>
      <c r="N11074">
        <v>9125.759</v>
      </c>
      <c r="O11074">
        <v>1303.68</v>
      </c>
      <c r="P11074">
        <v>120.57142857142857</v>
      </c>
      <c r="Q11074">
        <v>24</v>
      </c>
      <c r="R11074">
        <v>11130.241</v>
      </c>
      <c r="S11074">
        <v>2020</v>
      </c>
      <c r="T11074">
        <v>5</v>
      </c>
      <c r="U11074">
        <v>22</v>
      </c>
    </row>
    <row r="11075" spans="1:21" x14ac:dyDescent="0.3">
      <c r="A11075" s="5" t="s">
        <v>168</v>
      </c>
      <c r="B11075" s="5" t="s">
        <v>206</v>
      </c>
      <c r="C11075" s="5" t="s">
        <v>116</v>
      </c>
      <c r="D11075" s="5" t="s">
        <v>514</v>
      </c>
      <c r="E11075" s="5" t="s">
        <v>172</v>
      </c>
      <c r="F11075" s="6">
        <v>43981</v>
      </c>
      <c r="G11075" s="5" t="s">
        <v>148</v>
      </c>
      <c r="H11075" s="5" t="s">
        <v>199</v>
      </c>
      <c r="I11075">
        <v>43781</v>
      </c>
      <c r="J11075">
        <v>200</v>
      </c>
      <c r="K11075">
        <v>1377</v>
      </c>
      <c r="L11075">
        <v>12</v>
      </c>
      <c r="M11075">
        <v>32359.5</v>
      </c>
      <c r="N11075">
        <v>15644.157999999999</v>
      </c>
      <c r="O11075">
        <v>1303.68</v>
      </c>
      <c r="P11075">
        <v>114.75</v>
      </c>
      <c r="Q11075">
        <v>23.5</v>
      </c>
      <c r="R11075">
        <v>16715.342000000001</v>
      </c>
      <c r="S11075">
        <v>2020</v>
      </c>
      <c r="T11075">
        <v>5</v>
      </c>
      <c r="U11075">
        <v>22</v>
      </c>
    </row>
    <row r="11076" spans="1:21" x14ac:dyDescent="0.3">
      <c r="A11076" s="5" t="s">
        <v>168</v>
      </c>
      <c r="B11076" s="5" t="s">
        <v>206</v>
      </c>
      <c r="C11076" s="5" t="s">
        <v>116</v>
      </c>
      <c r="D11076" s="5" t="s">
        <v>514</v>
      </c>
      <c r="E11076" s="5" t="s">
        <v>172</v>
      </c>
      <c r="F11076" s="6">
        <v>43981</v>
      </c>
      <c r="G11076" s="5" t="s">
        <v>148</v>
      </c>
      <c r="H11076" s="5" t="s">
        <v>200</v>
      </c>
      <c r="I11076">
        <v>43781</v>
      </c>
      <c r="J11076">
        <v>200</v>
      </c>
      <c r="K11076">
        <v>1016</v>
      </c>
      <c r="L11076">
        <v>8</v>
      </c>
      <c r="M11076">
        <v>23876</v>
      </c>
      <c r="N11076">
        <v>10429.439</v>
      </c>
      <c r="O11076">
        <v>1303.68</v>
      </c>
      <c r="P11076">
        <v>127</v>
      </c>
      <c r="Q11076">
        <v>23.5</v>
      </c>
      <c r="R11076">
        <v>13446.561</v>
      </c>
      <c r="S11076">
        <v>2020</v>
      </c>
      <c r="T11076">
        <v>5</v>
      </c>
      <c r="U11076">
        <v>22</v>
      </c>
    </row>
    <row r="11077" spans="1:21" x14ac:dyDescent="0.3">
      <c r="A11077" s="5" t="s">
        <v>168</v>
      </c>
      <c r="B11077" s="5" t="s">
        <v>206</v>
      </c>
      <c r="C11077" s="5" t="s">
        <v>116</v>
      </c>
      <c r="D11077" s="5" t="s">
        <v>514</v>
      </c>
      <c r="E11077" s="5" t="s">
        <v>172</v>
      </c>
      <c r="F11077" s="6">
        <v>43981</v>
      </c>
      <c r="G11077" s="5" t="s">
        <v>148</v>
      </c>
      <c r="H11077" s="5" t="s">
        <v>215</v>
      </c>
      <c r="I11077">
        <v>43781</v>
      </c>
      <c r="J11077">
        <v>200</v>
      </c>
      <c r="K11077">
        <v>242</v>
      </c>
      <c r="L11077">
        <v>2</v>
      </c>
      <c r="M11077">
        <v>5687</v>
      </c>
      <c r="N11077">
        <v>2607.36</v>
      </c>
      <c r="O11077">
        <v>1303.68</v>
      </c>
      <c r="P11077">
        <v>121</v>
      </c>
      <c r="Q11077">
        <v>23.5</v>
      </c>
      <c r="R11077">
        <v>3079.64</v>
      </c>
      <c r="S11077">
        <v>2020</v>
      </c>
      <c r="T11077">
        <v>5</v>
      </c>
      <c r="U11077">
        <v>22</v>
      </c>
    </row>
    <row r="11078" spans="1:21" x14ac:dyDescent="0.3">
      <c r="A11078" s="5" t="s">
        <v>168</v>
      </c>
      <c r="B11078" s="5" t="s">
        <v>206</v>
      </c>
      <c r="C11078" s="5" t="s">
        <v>116</v>
      </c>
      <c r="D11078" s="5" t="s">
        <v>514</v>
      </c>
      <c r="E11078" s="5" t="s">
        <v>172</v>
      </c>
      <c r="F11078" s="6">
        <v>43981</v>
      </c>
      <c r="G11078" s="5" t="s">
        <v>148</v>
      </c>
      <c r="H11078" s="5" t="s">
        <v>305</v>
      </c>
      <c r="I11078">
        <v>43781</v>
      </c>
      <c r="J11078">
        <v>200</v>
      </c>
      <c r="K11078">
        <v>234</v>
      </c>
      <c r="L11078">
        <v>2</v>
      </c>
      <c r="M11078">
        <v>5499</v>
      </c>
      <c r="N11078">
        <v>2607.36</v>
      </c>
      <c r="O11078">
        <v>1303.68</v>
      </c>
      <c r="P11078">
        <v>117</v>
      </c>
      <c r="Q11078">
        <v>23.5</v>
      </c>
      <c r="R11078">
        <v>2891.64</v>
      </c>
      <c r="S11078">
        <v>2020</v>
      </c>
      <c r="T11078">
        <v>5</v>
      </c>
      <c r="U11078">
        <v>22</v>
      </c>
    </row>
    <row r="11079" spans="1:21" x14ac:dyDescent="0.3">
      <c r="A11079" s="5" t="s">
        <v>168</v>
      </c>
      <c r="B11079" s="5" t="s">
        <v>206</v>
      </c>
      <c r="C11079" s="5" t="s">
        <v>116</v>
      </c>
      <c r="D11079" s="5" t="s">
        <v>514</v>
      </c>
      <c r="E11079" s="5" t="s">
        <v>172</v>
      </c>
      <c r="F11079" s="6">
        <v>43981</v>
      </c>
      <c r="G11079" s="5" t="s">
        <v>148</v>
      </c>
      <c r="H11079" s="5" t="s">
        <v>478</v>
      </c>
      <c r="I11079">
        <v>43781</v>
      </c>
      <c r="J11079">
        <v>200</v>
      </c>
      <c r="K11079">
        <v>482</v>
      </c>
      <c r="L11079">
        <v>4</v>
      </c>
      <c r="M11079">
        <v>11327</v>
      </c>
      <c r="N11079">
        <v>5214.7190000000001</v>
      </c>
      <c r="O11079">
        <v>1303.68</v>
      </c>
      <c r="P11079">
        <v>120.5</v>
      </c>
      <c r="Q11079">
        <v>23.5</v>
      </c>
      <c r="R11079">
        <v>6112.2809999999999</v>
      </c>
      <c r="S11079">
        <v>2020</v>
      </c>
      <c r="T11079">
        <v>5</v>
      </c>
      <c r="U11079">
        <v>22</v>
      </c>
    </row>
    <row r="11080" spans="1:21" x14ac:dyDescent="0.3">
      <c r="A11080" s="5" t="s">
        <v>168</v>
      </c>
      <c r="B11080" s="5" t="s">
        <v>206</v>
      </c>
      <c r="C11080" s="5" t="s">
        <v>116</v>
      </c>
      <c r="D11080" s="5" t="s">
        <v>514</v>
      </c>
      <c r="E11080" s="5" t="s">
        <v>172</v>
      </c>
      <c r="F11080" s="6">
        <v>43981</v>
      </c>
      <c r="G11080" s="5" t="s">
        <v>148</v>
      </c>
      <c r="H11080" s="5" t="s">
        <v>351</v>
      </c>
      <c r="I11080">
        <v>43781</v>
      </c>
      <c r="J11080">
        <v>200</v>
      </c>
      <c r="K11080">
        <v>186.8</v>
      </c>
      <c r="L11080">
        <v>2</v>
      </c>
      <c r="M11080">
        <v>4389.8</v>
      </c>
      <c r="N11080">
        <v>2607.36</v>
      </c>
      <c r="O11080">
        <v>1303.68</v>
      </c>
      <c r="P11080">
        <v>93.4</v>
      </c>
      <c r="Q11080">
        <v>23.5</v>
      </c>
      <c r="R11080">
        <v>1782.44</v>
      </c>
      <c r="S11080">
        <v>2020</v>
      </c>
      <c r="T11080">
        <v>5</v>
      </c>
      <c r="U11080">
        <v>22</v>
      </c>
    </row>
    <row r="11081" spans="1:21" x14ac:dyDescent="0.3">
      <c r="A11081" s="5" t="s">
        <v>168</v>
      </c>
      <c r="B11081" s="5" t="s">
        <v>206</v>
      </c>
      <c r="C11081" s="5" t="s">
        <v>116</v>
      </c>
      <c r="D11081" s="5" t="s">
        <v>514</v>
      </c>
      <c r="E11081" s="5" t="s">
        <v>172</v>
      </c>
      <c r="F11081" s="6">
        <v>43981</v>
      </c>
      <c r="G11081" s="5" t="s">
        <v>148</v>
      </c>
      <c r="H11081" s="5" t="s">
        <v>208</v>
      </c>
      <c r="I11081">
        <v>43781</v>
      </c>
      <c r="J11081">
        <v>200</v>
      </c>
      <c r="K11081">
        <v>122</v>
      </c>
      <c r="L11081">
        <v>1</v>
      </c>
      <c r="M11081">
        <v>2379</v>
      </c>
      <c r="N11081">
        <v>1303.68</v>
      </c>
      <c r="O11081">
        <v>1303.68</v>
      </c>
      <c r="P11081">
        <v>122</v>
      </c>
      <c r="Q11081">
        <v>19.5</v>
      </c>
      <c r="R11081">
        <v>1075.32</v>
      </c>
      <c r="S11081">
        <v>2020</v>
      </c>
      <c r="T11081">
        <v>5</v>
      </c>
      <c r="U11081">
        <v>22</v>
      </c>
    </row>
    <row r="11082" spans="1:21" x14ac:dyDescent="0.3">
      <c r="A11082" s="5" t="s">
        <v>168</v>
      </c>
      <c r="B11082" s="5" t="s">
        <v>206</v>
      </c>
      <c r="C11082" s="5" t="s">
        <v>116</v>
      </c>
      <c r="D11082" s="5" t="s">
        <v>514</v>
      </c>
      <c r="E11082" s="5" t="s">
        <v>172</v>
      </c>
      <c r="F11082" s="6">
        <v>43981</v>
      </c>
      <c r="G11082" s="5" t="s">
        <v>148</v>
      </c>
      <c r="H11082" s="5" t="s">
        <v>178</v>
      </c>
      <c r="I11082">
        <v>43781</v>
      </c>
      <c r="J11082">
        <v>200</v>
      </c>
      <c r="K11082">
        <v>401.2</v>
      </c>
      <c r="L11082">
        <v>4</v>
      </c>
      <c r="M11082">
        <v>9428.2000000000007</v>
      </c>
      <c r="N11082">
        <v>5214.7190000000001</v>
      </c>
      <c r="O11082">
        <v>1303.68</v>
      </c>
      <c r="P11082">
        <v>100.3</v>
      </c>
      <c r="Q11082">
        <v>23.5</v>
      </c>
      <c r="R11082">
        <v>4213.4809999999998</v>
      </c>
      <c r="S11082">
        <v>2020</v>
      </c>
      <c r="T11082">
        <v>5</v>
      </c>
      <c r="U11082">
        <v>22</v>
      </c>
    </row>
    <row r="11083" spans="1:21" x14ac:dyDescent="0.3">
      <c r="A11083" s="5" t="s">
        <v>168</v>
      </c>
      <c r="B11083" s="5" t="s">
        <v>206</v>
      </c>
      <c r="C11083" s="5" t="s">
        <v>116</v>
      </c>
      <c r="D11083" s="5" t="s">
        <v>514</v>
      </c>
      <c r="E11083" s="5" t="s">
        <v>172</v>
      </c>
      <c r="F11083" s="6">
        <v>43981</v>
      </c>
      <c r="G11083" s="5" t="s">
        <v>148</v>
      </c>
      <c r="H11083" s="5" t="s">
        <v>173</v>
      </c>
      <c r="I11083">
        <v>43781</v>
      </c>
      <c r="J11083">
        <v>200</v>
      </c>
      <c r="K11083">
        <v>844.8</v>
      </c>
      <c r="L11083">
        <v>6</v>
      </c>
      <c r="M11083">
        <v>19852.8</v>
      </c>
      <c r="N11083">
        <v>7822.0789999999997</v>
      </c>
      <c r="O11083">
        <v>1303.68</v>
      </c>
      <c r="P11083">
        <v>140.79999999999998</v>
      </c>
      <c r="Q11083">
        <v>23.5</v>
      </c>
      <c r="R11083">
        <v>12030.721</v>
      </c>
      <c r="S11083">
        <v>2020</v>
      </c>
      <c r="T11083">
        <v>5</v>
      </c>
      <c r="U11083">
        <v>22</v>
      </c>
    </row>
    <row r="11084" spans="1:21" x14ac:dyDescent="0.3">
      <c r="A11084" s="5" t="s">
        <v>168</v>
      </c>
      <c r="B11084" s="5" t="s">
        <v>467</v>
      </c>
      <c r="C11084" s="5" t="s">
        <v>133</v>
      </c>
      <c r="D11084" s="5" t="s">
        <v>563</v>
      </c>
      <c r="E11084" s="5" t="s">
        <v>172</v>
      </c>
      <c r="F11084" s="6">
        <v>43981</v>
      </c>
      <c r="G11084" s="5" t="s">
        <v>148</v>
      </c>
      <c r="H11084" s="5" t="s">
        <v>197</v>
      </c>
      <c r="I11084">
        <v>43804</v>
      </c>
      <c r="J11084">
        <v>177</v>
      </c>
      <c r="K11084">
        <v>790</v>
      </c>
      <c r="L11084">
        <v>7</v>
      </c>
      <c r="M11084">
        <v>18565</v>
      </c>
      <c r="N11084">
        <v>21499.695</v>
      </c>
      <c r="O11084">
        <v>3071.3850000000002</v>
      </c>
      <c r="P11084">
        <v>112.85714285714286</v>
      </c>
      <c r="Q11084">
        <v>23.5</v>
      </c>
      <c r="R11084">
        <v>-2934.6950000000002</v>
      </c>
      <c r="S11084">
        <v>2020</v>
      </c>
      <c r="T11084">
        <v>5</v>
      </c>
      <c r="U11084">
        <v>22</v>
      </c>
    </row>
    <row r="11085" spans="1:21" x14ac:dyDescent="0.3">
      <c r="A11085" s="5" t="s">
        <v>168</v>
      </c>
      <c r="B11085" s="5" t="s">
        <v>467</v>
      </c>
      <c r="C11085" s="5" t="s">
        <v>133</v>
      </c>
      <c r="D11085" s="5" t="s">
        <v>563</v>
      </c>
      <c r="E11085" s="5" t="s">
        <v>172</v>
      </c>
      <c r="F11085" s="6">
        <v>43981</v>
      </c>
      <c r="G11085" s="5" t="s">
        <v>148</v>
      </c>
      <c r="H11085" s="5" t="s">
        <v>173</v>
      </c>
      <c r="I11085">
        <v>43804</v>
      </c>
      <c r="J11085">
        <v>177</v>
      </c>
      <c r="K11085">
        <v>840</v>
      </c>
      <c r="L11085">
        <v>8</v>
      </c>
      <c r="M11085">
        <v>19740</v>
      </c>
      <c r="N11085">
        <v>24571.08</v>
      </c>
      <c r="O11085">
        <v>3071.3850000000002</v>
      </c>
      <c r="P11085">
        <v>105</v>
      </c>
      <c r="Q11085">
        <v>23.5</v>
      </c>
      <c r="R11085">
        <v>-4831.08</v>
      </c>
      <c r="S11085">
        <v>2020</v>
      </c>
      <c r="T11085">
        <v>5</v>
      </c>
      <c r="U11085">
        <v>22</v>
      </c>
    </row>
    <row r="11086" spans="1:21" x14ac:dyDescent="0.3">
      <c r="A11086" s="5" t="s">
        <v>168</v>
      </c>
      <c r="B11086" s="5" t="s">
        <v>467</v>
      </c>
      <c r="C11086" s="5" t="s">
        <v>133</v>
      </c>
      <c r="D11086" s="5" t="s">
        <v>563</v>
      </c>
      <c r="E11086" s="5" t="s">
        <v>172</v>
      </c>
      <c r="F11086" s="6">
        <v>43981</v>
      </c>
      <c r="G11086" s="5" t="s">
        <v>148</v>
      </c>
      <c r="H11086" s="5" t="s">
        <v>173</v>
      </c>
      <c r="I11086">
        <v>43804</v>
      </c>
      <c r="J11086">
        <v>177</v>
      </c>
      <c r="K11086">
        <v>1040</v>
      </c>
      <c r="L11086">
        <v>10</v>
      </c>
      <c r="M11086">
        <v>24440</v>
      </c>
      <c r="N11086">
        <v>30713.85</v>
      </c>
      <c r="O11086">
        <v>3071.3850000000002</v>
      </c>
      <c r="P11086">
        <v>104</v>
      </c>
      <c r="Q11086">
        <v>23.5</v>
      </c>
      <c r="R11086">
        <v>-6273.85</v>
      </c>
      <c r="S11086">
        <v>2020</v>
      </c>
      <c r="T11086">
        <v>5</v>
      </c>
      <c r="U11086">
        <v>22</v>
      </c>
    </row>
    <row r="11087" spans="1:21" x14ac:dyDescent="0.3">
      <c r="A11087" s="5" t="s">
        <v>168</v>
      </c>
      <c r="B11087" s="5" t="s">
        <v>175</v>
      </c>
      <c r="C11087" s="5" t="s">
        <v>83</v>
      </c>
      <c r="D11087" s="5" t="s">
        <v>551</v>
      </c>
      <c r="E11087" s="5" t="s">
        <v>172</v>
      </c>
      <c r="F11087" s="6">
        <v>43984</v>
      </c>
      <c r="G11087" s="5" t="s">
        <v>148</v>
      </c>
      <c r="H11087" s="5" t="s">
        <v>564</v>
      </c>
      <c r="I11087">
        <v>43789</v>
      </c>
      <c r="J11087">
        <v>195</v>
      </c>
      <c r="K11087">
        <v>881.5</v>
      </c>
      <c r="L11087">
        <v>8</v>
      </c>
      <c r="M11087">
        <v>21156</v>
      </c>
      <c r="N11087">
        <v>22787.746999999999</v>
      </c>
      <c r="O11087">
        <v>2848.4679999999998</v>
      </c>
      <c r="P11087">
        <v>110.1875</v>
      </c>
      <c r="Q11087">
        <v>24</v>
      </c>
      <c r="R11087">
        <v>-1631.7470000000001</v>
      </c>
      <c r="S11087">
        <v>2020</v>
      </c>
      <c r="T11087">
        <v>6</v>
      </c>
      <c r="U11087">
        <v>23</v>
      </c>
    </row>
    <row r="11088" spans="1:21" x14ac:dyDescent="0.3">
      <c r="A11088" s="5" t="s">
        <v>168</v>
      </c>
      <c r="B11088" s="5" t="s">
        <v>175</v>
      </c>
      <c r="C11088" s="5" t="s">
        <v>85</v>
      </c>
      <c r="D11088" s="5" t="s">
        <v>550</v>
      </c>
      <c r="E11088" s="5" t="s">
        <v>172</v>
      </c>
      <c r="F11088" s="6">
        <v>43984</v>
      </c>
      <c r="G11088" s="5" t="s">
        <v>148</v>
      </c>
      <c r="H11088" s="5" t="s">
        <v>194</v>
      </c>
      <c r="I11088">
        <v>43797</v>
      </c>
      <c r="J11088">
        <v>187</v>
      </c>
      <c r="K11088">
        <v>243.5</v>
      </c>
      <c r="L11088">
        <v>2</v>
      </c>
      <c r="M11088">
        <v>5722.25</v>
      </c>
      <c r="N11088">
        <v>5205.6469999999999</v>
      </c>
      <c r="O11088">
        <v>2602.8229999999999</v>
      </c>
      <c r="P11088">
        <v>121.75</v>
      </c>
      <c r="Q11088">
        <v>23.5</v>
      </c>
      <c r="R11088">
        <v>516.60299999999995</v>
      </c>
      <c r="S11088">
        <v>2020</v>
      </c>
      <c r="T11088">
        <v>6</v>
      </c>
      <c r="U11088">
        <v>23</v>
      </c>
    </row>
    <row r="11089" spans="1:21" x14ac:dyDescent="0.3">
      <c r="A11089" s="5" t="s">
        <v>168</v>
      </c>
      <c r="B11089" s="5" t="s">
        <v>175</v>
      </c>
      <c r="C11089" s="5" t="s">
        <v>85</v>
      </c>
      <c r="D11089" s="5" t="s">
        <v>550</v>
      </c>
      <c r="E11089" s="5" t="s">
        <v>172</v>
      </c>
      <c r="F11089" s="6">
        <v>43984</v>
      </c>
      <c r="G11089" s="5" t="s">
        <v>148</v>
      </c>
      <c r="H11089" s="5" t="s">
        <v>190</v>
      </c>
      <c r="I11089">
        <v>43797</v>
      </c>
      <c r="J11089">
        <v>187</v>
      </c>
      <c r="K11089">
        <v>136.5</v>
      </c>
      <c r="L11089">
        <v>1</v>
      </c>
      <c r="M11089">
        <v>2661.75</v>
      </c>
      <c r="N11089">
        <v>2602.8229999999999</v>
      </c>
      <c r="O11089">
        <v>2602.8229999999999</v>
      </c>
      <c r="P11089">
        <v>136.5</v>
      </c>
      <c r="Q11089">
        <v>19.5</v>
      </c>
      <c r="R11089">
        <v>58.927</v>
      </c>
      <c r="S11089">
        <v>2020</v>
      </c>
      <c r="T11089">
        <v>6</v>
      </c>
      <c r="U11089">
        <v>23</v>
      </c>
    </row>
    <row r="11090" spans="1:21" x14ac:dyDescent="0.3">
      <c r="A11090" s="5" t="s">
        <v>168</v>
      </c>
      <c r="B11090" s="5" t="s">
        <v>175</v>
      </c>
      <c r="C11090" s="5" t="s">
        <v>85</v>
      </c>
      <c r="D11090" s="5" t="s">
        <v>550</v>
      </c>
      <c r="E11090" s="5" t="s">
        <v>172</v>
      </c>
      <c r="F11090" s="6">
        <v>43984</v>
      </c>
      <c r="G11090" s="5" t="s">
        <v>148</v>
      </c>
      <c r="H11090" s="5" t="s">
        <v>190</v>
      </c>
      <c r="I11090">
        <v>43797</v>
      </c>
      <c r="J11090">
        <v>187</v>
      </c>
      <c r="K11090">
        <v>238</v>
      </c>
      <c r="L11090">
        <v>2</v>
      </c>
      <c r="M11090">
        <v>5831</v>
      </c>
      <c r="N11090">
        <v>5205.6469999999999</v>
      </c>
      <c r="O11090">
        <v>2602.8229999999999</v>
      </c>
      <c r="P11090">
        <v>119</v>
      </c>
      <c r="Q11090">
        <v>24.5</v>
      </c>
      <c r="R11090">
        <v>625.35299999999995</v>
      </c>
      <c r="S11090">
        <v>2020</v>
      </c>
      <c r="T11090">
        <v>6</v>
      </c>
      <c r="U11090">
        <v>23</v>
      </c>
    </row>
    <row r="11091" spans="1:21" x14ac:dyDescent="0.3">
      <c r="A11091" s="5" t="s">
        <v>168</v>
      </c>
      <c r="B11091" s="5" t="s">
        <v>175</v>
      </c>
      <c r="C11091" s="5" t="s">
        <v>85</v>
      </c>
      <c r="D11091" s="5" t="s">
        <v>550</v>
      </c>
      <c r="E11091" s="5" t="s">
        <v>172</v>
      </c>
      <c r="F11091" s="6">
        <v>43984</v>
      </c>
      <c r="G11091" s="5" t="s">
        <v>148</v>
      </c>
      <c r="H11091" s="5" t="s">
        <v>190</v>
      </c>
      <c r="I11091">
        <v>43797</v>
      </c>
      <c r="J11091">
        <v>187</v>
      </c>
      <c r="K11091">
        <v>144.5</v>
      </c>
      <c r="L11091">
        <v>1</v>
      </c>
      <c r="M11091">
        <v>3540.25</v>
      </c>
      <c r="N11091">
        <v>2602.8229999999999</v>
      </c>
      <c r="O11091">
        <v>2602.8229999999999</v>
      </c>
      <c r="P11091">
        <v>144.5</v>
      </c>
      <c r="Q11091">
        <v>24.5</v>
      </c>
      <c r="R11091">
        <v>937.42700000000002</v>
      </c>
      <c r="S11091">
        <v>2020</v>
      </c>
      <c r="T11091">
        <v>6</v>
      </c>
      <c r="U11091">
        <v>23</v>
      </c>
    </row>
    <row r="11092" spans="1:21" x14ac:dyDescent="0.3">
      <c r="A11092" s="5" t="s">
        <v>168</v>
      </c>
      <c r="B11092" s="5" t="s">
        <v>175</v>
      </c>
      <c r="C11092" s="5" t="s">
        <v>85</v>
      </c>
      <c r="D11092" s="5" t="s">
        <v>550</v>
      </c>
      <c r="E11092" s="5" t="s">
        <v>172</v>
      </c>
      <c r="F11092" s="6">
        <v>43984</v>
      </c>
      <c r="G11092" s="5" t="s">
        <v>148</v>
      </c>
      <c r="H11092" s="5" t="s">
        <v>208</v>
      </c>
      <c r="I11092">
        <v>43797</v>
      </c>
      <c r="J11092">
        <v>187</v>
      </c>
      <c r="K11092">
        <v>117</v>
      </c>
      <c r="L11092">
        <v>1</v>
      </c>
      <c r="M11092">
        <v>2749.5</v>
      </c>
      <c r="N11092">
        <v>2602.8229999999999</v>
      </c>
      <c r="O11092">
        <v>2602.8229999999999</v>
      </c>
      <c r="P11092">
        <v>117</v>
      </c>
      <c r="Q11092">
        <v>23.5</v>
      </c>
      <c r="R11092">
        <v>146.67699999999999</v>
      </c>
      <c r="S11092">
        <v>2020</v>
      </c>
      <c r="T11092">
        <v>6</v>
      </c>
      <c r="U11092">
        <v>23</v>
      </c>
    </row>
    <row r="11093" spans="1:21" x14ac:dyDescent="0.3">
      <c r="A11093" s="5" t="s">
        <v>168</v>
      </c>
      <c r="B11093" s="5" t="s">
        <v>175</v>
      </c>
      <c r="C11093" s="5" t="s">
        <v>85</v>
      </c>
      <c r="D11093" s="5" t="s">
        <v>550</v>
      </c>
      <c r="E11093" s="5" t="s">
        <v>172</v>
      </c>
      <c r="F11093" s="6">
        <v>43984</v>
      </c>
      <c r="G11093" s="5" t="s">
        <v>148</v>
      </c>
      <c r="H11093" s="5" t="s">
        <v>190</v>
      </c>
      <c r="I11093">
        <v>43797</v>
      </c>
      <c r="J11093">
        <v>187</v>
      </c>
      <c r="K11093">
        <v>102</v>
      </c>
      <c r="L11093">
        <v>1</v>
      </c>
      <c r="M11093">
        <v>2499</v>
      </c>
      <c r="N11093">
        <v>2602.8229999999999</v>
      </c>
      <c r="O11093">
        <v>2602.8229999999999</v>
      </c>
      <c r="P11093">
        <v>102</v>
      </c>
      <c r="Q11093">
        <v>24.5</v>
      </c>
      <c r="R11093">
        <v>-103.82299999999999</v>
      </c>
      <c r="S11093">
        <v>2020</v>
      </c>
      <c r="T11093">
        <v>6</v>
      </c>
      <c r="U11093">
        <v>23</v>
      </c>
    </row>
    <row r="11094" spans="1:21" x14ac:dyDescent="0.3">
      <c r="A11094" s="5" t="s">
        <v>168</v>
      </c>
      <c r="B11094" s="5" t="s">
        <v>175</v>
      </c>
      <c r="C11094" s="5" t="s">
        <v>85</v>
      </c>
      <c r="D11094" s="5" t="s">
        <v>550</v>
      </c>
      <c r="E11094" s="5" t="s">
        <v>172</v>
      </c>
      <c r="F11094" s="6">
        <v>43984</v>
      </c>
      <c r="G11094" s="5" t="s">
        <v>148</v>
      </c>
      <c r="H11094" s="5" t="s">
        <v>190</v>
      </c>
      <c r="I11094">
        <v>43797</v>
      </c>
      <c r="J11094">
        <v>187</v>
      </c>
      <c r="K11094">
        <v>104</v>
      </c>
      <c r="L11094">
        <v>1</v>
      </c>
      <c r="M11094">
        <v>2028</v>
      </c>
      <c r="N11094">
        <v>2602.8229999999999</v>
      </c>
      <c r="O11094">
        <v>2602.8229999999999</v>
      </c>
      <c r="P11094">
        <v>104</v>
      </c>
      <c r="Q11094">
        <v>19.5</v>
      </c>
      <c r="R11094">
        <v>-574.82299999999998</v>
      </c>
      <c r="S11094">
        <v>2020</v>
      </c>
      <c r="T11094">
        <v>6</v>
      </c>
      <c r="U11094">
        <v>23</v>
      </c>
    </row>
    <row r="11095" spans="1:21" x14ac:dyDescent="0.3">
      <c r="A11095" s="5" t="s">
        <v>168</v>
      </c>
      <c r="B11095" s="5" t="s">
        <v>206</v>
      </c>
      <c r="C11095" s="5" t="s">
        <v>104</v>
      </c>
      <c r="D11095" s="5" t="s">
        <v>565</v>
      </c>
      <c r="E11095" s="5" t="s">
        <v>172</v>
      </c>
      <c r="F11095" s="6">
        <v>43984</v>
      </c>
      <c r="G11095" s="5" t="s">
        <v>148</v>
      </c>
      <c r="H11095" s="5" t="s">
        <v>173</v>
      </c>
      <c r="I11095">
        <v>43861</v>
      </c>
      <c r="J11095">
        <v>123</v>
      </c>
      <c r="K11095">
        <v>80</v>
      </c>
      <c r="L11095">
        <v>1</v>
      </c>
      <c r="M11095">
        <v>1880</v>
      </c>
      <c r="N11095">
        <v>1743.1130000000001</v>
      </c>
      <c r="O11095">
        <v>1743.1130000000001</v>
      </c>
      <c r="P11095">
        <v>80</v>
      </c>
      <c r="Q11095">
        <v>23.5</v>
      </c>
      <c r="R11095">
        <v>136.887</v>
      </c>
      <c r="S11095">
        <v>2020</v>
      </c>
      <c r="T11095">
        <v>6</v>
      </c>
      <c r="U11095">
        <v>23</v>
      </c>
    </row>
    <row r="11096" spans="1:21" x14ac:dyDescent="0.3">
      <c r="A11096" s="5" t="s">
        <v>168</v>
      </c>
      <c r="B11096" s="5" t="s">
        <v>206</v>
      </c>
      <c r="C11096" s="5" t="s">
        <v>115</v>
      </c>
      <c r="D11096" s="5" t="s">
        <v>524</v>
      </c>
      <c r="E11096" s="5" t="s">
        <v>172</v>
      </c>
      <c r="F11096" s="6">
        <v>43984</v>
      </c>
      <c r="G11096" s="5" t="s">
        <v>148</v>
      </c>
      <c r="H11096" s="5" t="s">
        <v>190</v>
      </c>
      <c r="I11096">
        <v>43801</v>
      </c>
      <c r="J11096">
        <v>183</v>
      </c>
      <c r="K11096">
        <v>330.4</v>
      </c>
      <c r="L11096">
        <v>3</v>
      </c>
      <c r="M11096">
        <v>8094.8</v>
      </c>
      <c r="N11096">
        <v>9909.7440000000006</v>
      </c>
      <c r="O11096">
        <v>3303.248</v>
      </c>
      <c r="P11096">
        <v>110.13333333333333</v>
      </c>
      <c r="Q11096">
        <v>24.5</v>
      </c>
      <c r="R11096">
        <v>-1814.944</v>
      </c>
      <c r="S11096">
        <v>2020</v>
      </c>
      <c r="T11096">
        <v>6</v>
      </c>
      <c r="U11096">
        <v>23</v>
      </c>
    </row>
    <row r="11097" spans="1:21" x14ac:dyDescent="0.3">
      <c r="A11097" s="5" t="s">
        <v>168</v>
      </c>
      <c r="B11097" s="5" t="s">
        <v>206</v>
      </c>
      <c r="C11097" s="5" t="s">
        <v>115</v>
      </c>
      <c r="D11097" s="5" t="s">
        <v>524</v>
      </c>
      <c r="E11097" s="5" t="s">
        <v>172</v>
      </c>
      <c r="F11097" s="6">
        <v>43984</v>
      </c>
      <c r="G11097" s="5" t="s">
        <v>148</v>
      </c>
      <c r="H11097" s="5" t="s">
        <v>190</v>
      </c>
      <c r="I11097">
        <v>43801</v>
      </c>
      <c r="J11097">
        <v>183</v>
      </c>
      <c r="K11097">
        <v>109.2</v>
      </c>
      <c r="L11097">
        <v>1</v>
      </c>
      <c r="M11097">
        <v>2675.4</v>
      </c>
      <c r="N11097">
        <v>3303.248</v>
      </c>
      <c r="O11097">
        <v>3303.248</v>
      </c>
      <c r="P11097">
        <v>109.2</v>
      </c>
      <c r="Q11097">
        <v>24.5</v>
      </c>
      <c r="R11097">
        <v>-627.84799999999996</v>
      </c>
      <c r="S11097">
        <v>2020</v>
      </c>
      <c r="T11097">
        <v>6</v>
      </c>
      <c r="U11097">
        <v>23</v>
      </c>
    </row>
    <row r="11098" spans="1:21" x14ac:dyDescent="0.3">
      <c r="A11098" s="5" t="s">
        <v>168</v>
      </c>
      <c r="B11098" s="5" t="s">
        <v>206</v>
      </c>
      <c r="C11098" s="5" t="s">
        <v>115</v>
      </c>
      <c r="D11098" s="5" t="s">
        <v>524</v>
      </c>
      <c r="E11098" s="5" t="s">
        <v>172</v>
      </c>
      <c r="F11098" s="6">
        <v>43984</v>
      </c>
      <c r="G11098" s="5" t="s">
        <v>148</v>
      </c>
      <c r="H11098" s="5" t="s">
        <v>194</v>
      </c>
      <c r="I11098">
        <v>43801</v>
      </c>
      <c r="J11098">
        <v>183</v>
      </c>
      <c r="K11098">
        <v>511.8</v>
      </c>
      <c r="L11098">
        <v>4</v>
      </c>
      <c r="M11098">
        <v>12027.3</v>
      </c>
      <c r="N11098">
        <v>13212.992</v>
      </c>
      <c r="O11098">
        <v>3303.248</v>
      </c>
      <c r="P11098">
        <v>127.95</v>
      </c>
      <c r="Q11098">
        <v>23.5</v>
      </c>
      <c r="R11098">
        <v>-1185.692</v>
      </c>
      <c r="S11098">
        <v>2020</v>
      </c>
      <c r="T11098">
        <v>6</v>
      </c>
      <c r="U11098">
        <v>23</v>
      </c>
    </row>
    <row r="11099" spans="1:21" x14ac:dyDescent="0.3">
      <c r="A11099" s="5" t="s">
        <v>168</v>
      </c>
      <c r="B11099" s="5" t="s">
        <v>206</v>
      </c>
      <c r="C11099" s="5" t="s">
        <v>115</v>
      </c>
      <c r="D11099" s="5" t="s">
        <v>524</v>
      </c>
      <c r="E11099" s="5" t="s">
        <v>172</v>
      </c>
      <c r="F11099" s="6">
        <v>43984</v>
      </c>
      <c r="G11099" s="5" t="s">
        <v>148</v>
      </c>
      <c r="H11099" s="5" t="s">
        <v>173</v>
      </c>
      <c r="I11099">
        <v>43801</v>
      </c>
      <c r="J11099">
        <v>183</v>
      </c>
      <c r="K11099">
        <v>120</v>
      </c>
      <c r="L11099">
        <v>1</v>
      </c>
      <c r="M11099">
        <v>2820</v>
      </c>
      <c r="N11099">
        <v>3303.248</v>
      </c>
      <c r="O11099">
        <v>3303.248</v>
      </c>
      <c r="P11099">
        <v>120</v>
      </c>
      <c r="Q11099">
        <v>23.5</v>
      </c>
      <c r="R11099">
        <v>-483.24799999999999</v>
      </c>
      <c r="S11099">
        <v>2020</v>
      </c>
      <c r="T11099">
        <v>6</v>
      </c>
      <c r="U11099">
        <v>23</v>
      </c>
    </row>
    <row r="11100" spans="1:21" x14ac:dyDescent="0.3">
      <c r="A11100" s="5" t="s">
        <v>168</v>
      </c>
      <c r="B11100" s="5" t="s">
        <v>206</v>
      </c>
      <c r="C11100" s="5" t="s">
        <v>115</v>
      </c>
      <c r="D11100" s="5" t="s">
        <v>524</v>
      </c>
      <c r="E11100" s="5" t="s">
        <v>172</v>
      </c>
      <c r="F11100" s="6">
        <v>43984</v>
      </c>
      <c r="G11100" s="5" t="s">
        <v>148</v>
      </c>
      <c r="H11100" s="5" t="s">
        <v>564</v>
      </c>
      <c r="I11100">
        <v>43801</v>
      </c>
      <c r="J11100">
        <v>183</v>
      </c>
      <c r="K11100">
        <v>984.8</v>
      </c>
      <c r="L11100">
        <v>8</v>
      </c>
      <c r="M11100">
        <v>23142.799999999999</v>
      </c>
      <c r="N11100">
        <v>26425.983</v>
      </c>
      <c r="O11100">
        <v>3303.248</v>
      </c>
      <c r="P11100">
        <v>123.1</v>
      </c>
      <c r="Q11100">
        <v>23.5</v>
      </c>
      <c r="R11100">
        <v>-3283.183</v>
      </c>
      <c r="S11100">
        <v>2020</v>
      </c>
      <c r="T11100">
        <v>6</v>
      </c>
      <c r="U11100">
        <v>23</v>
      </c>
    </row>
    <row r="11101" spans="1:21" x14ac:dyDescent="0.3">
      <c r="A11101" s="5" t="s">
        <v>168</v>
      </c>
      <c r="B11101" s="5" t="s">
        <v>206</v>
      </c>
      <c r="C11101" s="5" t="s">
        <v>116</v>
      </c>
      <c r="D11101" s="5" t="s">
        <v>514</v>
      </c>
      <c r="E11101" s="5" t="s">
        <v>172</v>
      </c>
      <c r="F11101" s="6">
        <v>43984</v>
      </c>
      <c r="G11101" s="5" t="s">
        <v>148</v>
      </c>
      <c r="H11101" s="5" t="s">
        <v>190</v>
      </c>
      <c r="I11101">
        <v>43781</v>
      </c>
      <c r="J11101">
        <v>203</v>
      </c>
      <c r="K11101">
        <v>88.6</v>
      </c>
      <c r="L11101">
        <v>1</v>
      </c>
      <c r="M11101">
        <v>2215</v>
      </c>
      <c r="N11101">
        <v>1303.68</v>
      </c>
      <c r="O11101">
        <v>1303.68</v>
      </c>
      <c r="P11101">
        <v>88.6</v>
      </c>
      <c r="Q11101">
        <v>25</v>
      </c>
      <c r="R11101">
        <v>911.32</v>
      </c>
      <c r="S11101">
        <v>2020</v>
      </c>
      <c r="T11101">
        <v>6</v>
      </c>
      <c r="U11101">
        <v>23</v>
      </c>
    </row>
    <row r="11102" spans="1:21" x14ac:dyDescent="0.3">
      <c r="A11102" s="5" t="s">
        <v>168</v>
      </c>
      <c r="B11102" s="5" t="s">
        <v>206</v>
      </c>
      <c r="C11102" s="5" t="s">
        <v>117</v>
      </c>
      <c r="D11102" s="5" t="s">
        <v>566</v>
      </c>
      <c r="E11102" s="5" t="s">
        <v>172</v>
      </c>
      <c r="F11102" s="6">
        <v>43984</v>
      </c>
      <c r="G11102" s="5" t="s">
        <v>148</v>
      </c>
      <c r="H11102" s="5" t="s">
        <v>173</v>
      </c>
      <c r="I11102">
        <v>43811</v>
      </c>
      <c r="J11102">
        <v>173</v>
      </c>
      <c r="K11102">
        <v>50</v>
      </c>
      <c r="L11102">
        <v>1</v>
      </c>
      <c r="M11102">
        <v>1175</v>
      </c>
      <c r="N11102">
        <v>2828.52</v>
      </c>
      <c r="O11102">
        <v>2828.52</v>
      </c>
      <c r="P11102">
        <v>50</v>
      </c>
      <c r="Q11102">
        <v>23.5</v>
      </c>
      <c r="R11102">
        <v>-1653.52</v>
      </c>
      <c r="S11102">
        <v>2020</v>
      </c>
      <c r="T11102">
        <v>6</v>
      </c>
      <c r="U11102">
        <v>23</v>
      </c>
    </row>
    <row r="11103" spans="1:21" x14ac:dyDescent="0.3">
      <c r="A11103" s="5" t="s">
        <v>168</v>
      </c>
      <c r="B11103" s="5" t="s">
        <v>169</v>
      </c>
      <c r="C11103" s="5" t="s">
        <v>170</v>
      </c>
      <c r="D11103" s="5" t="s">
        <v>544</v>
      </c>
      <c r="E11103" s="5" t="s">
        <v>172</v>
      </c>
      <c r="F11103" s="6">
        <v>43985</v>
      </c>
      <c r="G11103" s="5" t="s">
        <v>148</v>
      </c>
      <c r="H11103" s="5" t="s">
        <v>371</v>
      </c>
      <c r="I11103">
        <v>43758</v>
      </c>
      <c r="J11103">
        <v>227</v>
      </c>
      <c r="K11103">
        <v>1110</v>
      </c>
      <c r="L11103">
        <v>1</v>
      </c>
      <c r="M11103">
        <v>2497.5</v>
      </c>
      <c r="N11103">
        <v>3432.8409999999999</v>
      </c>
      <c r="O11103">
        <v>3432.8409999999999</v>
      </c>
      <c r="P11103">
        <v>1110</v>
      </c>
      <c r="Q11103">
        <v>2.25</v>
      </c>
      <c r="R11103">
        <v>-935.34100000000001</v>
      </c>
      <c r="S11103">
        <v>2020</v>
      </c>
      <c r="T11103">
        <v>6</v>
      </c>
      <c r="U11103">
        <v>23</v>
      </c>
    </row>
    <row r="11104" spans="1:21" x14ac:dyDescent="0.3">
      <c r="A11104" s="5" t="s">
        <v>168</v>
      </c>
      <c r="B11104" s="5" t="s">
        <v>169</v>
      </c>
      <c r="C11104" s="5" t="s">
        <v>170</v>
      </c>
      <c r="D11104" s="5" t="s">
        <v>567</v>
      </c>
      <c r="E11104" s="5" t="s">
        <v>172</v>
      </c>
      <c r="F11104" s="6">
        <v>43985</v>
      </c>
      <c r="G11104" s="5" t="s">
        <v>148</v>
      </c>
      <c r="H11104" s="5" t="s">
        <v>371</v>
      </c>
      <c r="I11104">
        <v>43808</v>
      </c>
      <c r="J11104">
        <v>177</v>
      </c>
      <c r="K11104">
        <v>1110</v>
      </c>
      <c r="L11104">
        <v>2</v>
      </c>
      <c r="M11104">
        <v>4995</v>
      </c>
      <c r="N11104">
        <v>6998.4309999999996</v>
      </c>
      <c r="O11104">
        <v>3499.2159999999999</v>
      </c>
      <c r="P11104">
        <v>555</v>
      </c>
      <c r="Q11104">
        <v>4.5</v>
      </c>
      <c r="R11104">
        <v>-2003.431</v>
      </c>
      <c r="S11104">
        <v>2020</v>
      </c>
      <c r="T11104">
        <v>6</v>
      </c>
      <c r="U11104">
        <v>23</v>
      </c>
    </row>
    <row r="11105" spans="1:21" x14ac:dyDescent="0.3">
      <c r="A11105" s="5" t="s">
        <v>168</v>
      </c>
      <c r="B11105" s="5" t="s">
        <v>169</v>
      </c>
      <c r="C11105" s="5" t="s">
        <v>170</v>
      </c>
      <c r="D11105" s="5" t="s">
        <v>568</v>
      </c>
      <c r="E11105" s="5" t="s">
        <v>172</v>
      </c>
      <c r="F11105" s="6">
        <v>43985</v>
      </c>
      <c r="G11105" s="5" t="s">
        <v>148</v>
      </c>
      <c r="H11105" s="5" t="s">
        <v>371</v>
      </c>
      <c r="I11105">
        <v>43815</v>
      </c>
      <c r="J11105">
        <v>170</v>
      </c>
      <c r="K11105">
        <v>1110</v>
      </c>
      <c r="L11105">
        <v>7</v>
      </c>
      <c r="M11105">
        <v>17482.5</v>
      </c>
      <c r="N11105">
        <v>23464.303</v>
      </c>
      <c r="O11105">
        <v>3352.0430000000001</v>
      </c>
      <c r="P11105">
        <v>158.57142857142858</v>
      </c>
      <c r="Q11105">
        <v>15.75</v>
      </c>
      <c r="R11105">
        <v>-5981.8029999999999</v>
      </c>
      <c r="S11105">
        <v>2020</v>
      </c>
      <c r="T11105">
        <v>6</v>
      </c>
      <c r="U11105">
        <v>23</v>
      </c>
    </row>
    <row r="11106" spans="1:21" x14ac:dyDescent="0.3">
      <c r="A11106" s="5" t="s">
        <v>168</v>
      </c>
      <c r="B11106" s="5" t="s">
        <v>175</v>
      </c>
      <c r="C11106" s="5" t="s">
        <v>85</v>
      </c>
      <c r="D11106" s="5" t="s">
        <v>550</v>
      </c>
      <c r="E11106" s="5" t="s">
        <v>172</v>
      </c>
      <c r="F11106" s="6">
        <v>43985</v>
      </c>
      <c r="G11106" s="5" t="s">
        <v>148</v>
      </c>
      <c r="H11106" s="5" t="s">
        <v>184</v>
      </c>
      <c r="I11106">
        <v>43797</v>
      </c>
      <c r="J11106">
        <v>188</v>
      </c>
      <c r="K11106">
        <v>2298</v>
      </c>
      <c r="L11106">
        <v>19</v>
      </c>
      <c r="M11106">
        <v>55152</v>
      </c>
      <c r="N11106">
        <v>49707.430999999997</v>
      </c>
      <c r="O11106">
        <v>2616.181</v>
      </c>
      <c r="P11106">
        <v>120.94736842105263</v>
      </c>
      <c r="Q11106">
        <v>24</v>
      </c>
      <c r="R11106">
        <v>5444.5690000000004</v>
      </c>
      <c r="S11106">
        <v>2020</v>
      </c>
      <c r="T11106">
        <v>6</v>
      </c>
      <c r="U11106">
        <v>23</v>
      </c>
    </row>
    <row r="11107" spans="1:21" x14ac:dyDescent="0.3">
      <c r="A11107" s="5" t="s">
        <v>168</v>
      </c>
      <c r="B11107" s="5" t="s">
        <v>175</v>
      </c>
      <c r="C11107" s="5" t="s">
        <v>85</v>
      </c>
      <c r="D11107" s="5" t="s">
        <v>550</v>
      </c>
      <c r="E11107" s="5" t="s">
        <v>172</v>
      </c>
      <c r="F11107" s="6">
        <v>43985</v>
      </c>
      <c r="G11107" s="5" t="s">
        <v>148</v>
      </c>
      <c r="H11107" s="5" t="s">
        <v>217</v>
      </c>
      <c r="I11107">
        <v>43797</v>
      </c>
      <c r="J11107">
        <v>188</v>
      </c>
      <c r="K11107">
        <v>1150</v>
      </c>
      <c r="L11107">
        <v>10</v>
      </c>
      <c r="M11107">
        <v>28175</v>
      </c>
      <c r="N11107">
        <v>26161.806</v>
      </c>
      <c r="O11107">
        <v>2616.181</v>
      </c>
      <c r="P11107">
        <v>115</v>
      </c>
      <c r="Q11107">
        <v>24.5</v>
      </c>
      <c r="R11107">
        <v>2013.194</v>
      </c>
      <c r="S11107">
        <v>2020</v>
      </c>
      <c r="T11107">
        <v>6</v>
      </c>
      <c r="U11107">
        <v>23</v>
      </c>
    </row>
    <row r="11108" spans="1:21" x14ac:dyDescent="0.3">
      <c r="A11108" s="5" t="s">
        <v>168</v>
      </c>
      <c r="B11108" s="5" t="s">
        <v>175</v>
      </c>
      <c r="C11108" s="5" t="s">
        <v>85</v>
      </c>
      <c r="D11108" s="5" t="s">
        <v>550</v>
      </c>
      <c r="E11108" s="5" t="s">
        <v>172</v>
      </c>
      <c r="F11108" s="6">
        <v>43985</v>
      </c>
      <c r="G11108" s="5" t="s">
        <v>148</v>
      </c>
      <c r="H11108" s="5" t="s">
        <v>222</v>
      </c>
      <c r="I11108">
        <v>43797</v>
      </c>
      <c r="J11108">
        <v>188</v>
      </c>
      <c r="K11108">
        <v>142</v>
      </c>
      <c r="L11108">
        <v>1</v>
      </c>
      <c r="M11108">
        <v>3479</v>
      </c>
      <c r="N11108">
        <v>2616.181</v>
      </c>
      <c r="O11108">
        <v>2616.181</v>
      </c>
      <c r="P11108">
        <v>142</v>
      </c>
      <c r="Q11108">
        <v>24.5</v>
      </c>
      <c r="R11108">
        <v>862.81899999999996</v>
      </c>
      <c r="S11108">
        <v>2020</v>
      </c>
      <c r="T11108">
        <v>6</v>
      </c>
      <c r="U11108">
        <v>23</v>
      </c>
    </row>
    <row r="11109" spans="1:21" x14ac:dyDescent="0.3">
      <c r="A11109" s="5" t="s">
        <v>168</v>
      </c>
      <c r="B11109" s="5" t="s">
        <v>175</v>
      </c>
      <c r="C11109" s="5" t="s">
        <v>85</v>
      </c>
      <c r="D11109" s="5" t="s">
        <v>550</v>
      </c>
      <c r="E11109" s="5" t="s">
        <v>172</v>
      </c>
      <c r="F11109" s="6">
        <v>43985</v>
      </c>
      <c r="G11109" s="5" t="s">
        <v>148</v>
      </c>
      <c r="H11109" s="5" t="s">
        <v>205</v>
      </c>
      <c r="I11109">
        <v>43797</v>
      </c>
      <c r="J11109">
        <v>188</v>
      </c>
      <c r="K11109">
        <v>200</v>
      </c>
      <c r="L11109">
        <v>2</v>
      </c>
      <c r="M11109">
        <v>4900</v>
      </c>
      <c r="N11109">
        <v>5232.3609999999999</v>
      </c>
      <c r="O11109">
        <v>2616.181</v>
      </c>
      <c r="P11109">
        <v>100</v>
      </c>
      <c r="Q11109">
        <v>24.5</v>
      </c>
      <c r="R11109">
        <v>-332.36099999999999</v>
      </c>
      <c r="S11109">
        <v>2020</v>
      </c>
      <c r="T11109">
        <v>6</v>
      </c>
      <c r="U11109">
        <v>23</v>
      </c>
    </row>
    <row r="11110" spans="1:21" x14ac:dyDescent="0.3">
      <c r="A11110" s="5" t="s">
        <v>168</v>
      </c>
      <c r="B11110" s="5" t="s">
        <v>175</v>
      </c>
      <c r="C11110" s="5" t="s">
        <v>85</v>
      </c>
      <c r="D11110" s="5" t="s">
        <v>550</v>
      </c>
      <c r="E11110" s="5" t="s">
        <v>172</v>
      </c>
      <c r="F11110" s="6">
        <v>43985</v>
      </c>
      <c r="G11110" s="5" t="s">
        <v>148</v>
      </c>
      <c r="H11110" s="5" t="s">
        <v>220</v>
      </c>
      <c r="I11110">
        <v>43797</v>
      </c>
      <c r="J11110">
        <v>188</v>
      </c>
      <c r="K11110">
        <v>220</v>
      </c>
      <c r="L11110">
        <v>2</v>
      </c>
      <c r="M11110">
        <v>5390</v>
      </c>
      <c r="N11110">
        <v>5232.3609999999999</v>
      </c>
      <c r="O11110">
        <v>2616.181</v>
      </c>
      <c r="P11110">
        <v>110</v>
      </c>
      <c r="Q11110">
        <v>24.5</v>
      </c>
      <c r="R11110">
        <v>157.63900000000001</v>
      </c>
      <c r="S11110">
        <v>2020</v>
      </c>
      <c r="T11110">
        <v>6</v>
      </c>
      <c r="U11110">
        <v>23</v>
      </c>
    </row>
    <row r="11111" spans="1:21" x14ac:dyDescent="0.3">
      <c r="A11111" s="5" t="s">
        <v>168</v>
      </c>
      <c r="B11111" s="5" t="s">
        <v>175</v>
      </c>
      <c r="C11111" s="5" t="s">
        <v>85</v>
      </c>
      <c r="D11111" s="5" t="s">
        <v>550</v>
      </c>
      <c r="E11111" s="5" t="s">
        <v>172</v>
      </c>
      <c r="F11111" s="6">
        <v>43985</v>
      </c>
      <c r="G11111" s="5" t="s">
        <v>148</v>
      </c>
      <c r="H11111" s="5" t="s">
        <v>230</v>
      </c>
      <c r="I11111">
        <v>43797</v>
      </c>
      <c r="J11111">
        <v>188</v>
      </c>
      <c r="K11111">
        <v>2338</v>
      </c>
      <c r="L11111">
        <v>21</v>
      </c>
      <c r="M11111">
        <v>56112</v>
      </c>
      <c r="N11111">
        <v>54939.792000000001</v>
      </c>
      <c r="O11111">
        <v>2616.181</v>
      </c>
      <c r="P11111">
        <v>111.33333333333333</v>
      </c>
      <c r="Q11111">
        <v>24</v>
      </c>
      <c r="R11111">
        <v>1172.2080000000001</v>
      </c>
      <c r="S11111">
        <v>2020</v>
      </c>
      <c r="T11111">
        <v>6</v>
      </c>
      <c r="U11111">
        <v>23</v>
      </c>
    </row>
    <row r="11112" spans="1:21" x14ac:dyDescent="0.3">
      <c r="A11112" s="5" t="s">
        <v>168</v>
      </c>
      <c r="B11112" s="5" t="s">
        <v>175</v>
      </c>
      <c r="C11112" s="5" t="s">
        <v>85</v>
      </c>
      <c r="D11112" s="5" t="s">
        <v>550</v>
      </c>
      <c r="E11112" s="5" t="s">
        <v>172</v>
      </c>
      <c r="F11112" s="6">
        <v>43985</v>
      </c>
      <c r="G11112" s="5" t="s">
        <v>148</v>
      </c>
      <c r="H11112" s="5" t="s">
        <v>204</v>
      </c>
      <c r="I11112">
        <v>43797</v>
      </c>
      <c r="J11112">
        <v>188</v>
      </c>
      <c r="K11112">
        <v>352</v>
      </c>
      <c r="L11112">
        <v>3</v>
      </c>
      <c r="M11112">
        <v>8624</v>
      </c>
      <c r="N11112">
        <v>7848.5420000000004</v>
      </c>
      <c r="O11112">
        <v>2616.181</v>
      </c>
      <c r="P11112">
        <v>117.33333333333333</v>
      </c>
      <c r="Q11112">
        <v>24.5</v>
      </c>
      <c r="R11112">
        <v>775.45799999999997</v>
      </c>
      <c r="S11112">
        <v>2020</v>
      </c>
      <c r="T11112">
        <v>6</v>
      </c>
      <c r="U11112">
        <v>23</v>
      </c>
    </row>
    <row r="11113" spans="1:21" x14ac:dyDescent="0.3">
      <c r="A11113" s="5" t="s">
        <v>168</v>
      </c>
      <c r="B11113" s="5" t="s">
        <v>175</v>
      </c>
      <c r="C11113" s="5" t="s">
        <v>85</v>
      </c>
      <c r="D11113" s="5" t="s">
        <v>550</v>
      </c>
      <c r="E11113" s="5" t="s">
        <v>172</v>
      </c>
      <c r="F11113" s="6">
        <v>43985</v>
      </c>
      <c r="G11113" s="5" t="s">
        <v>148</v>
      </c>
      <c r="H11113" s="5" t="s">
        <v>203</v>
      </c>
      <c r="I11113">
        <v>43797</v>
      </c>
      <c r="J11113">
        <v>188</v>
      </c>
      <c r="K11113">
        <v>105</v>
      </c>
      <c r="L11113">
        <v>1</v>
      </c>
      <c r="M11113">
        <v>2572.5</v>
      </c>
      <c r="N11113">
        <v>2616.181</v>
      </c>
      <c r="O11113">
        <v>2616.181</v>
      </c>
      <c r="P11113">
        <v>105</v>
      </c>
      <c r="Q11113">
        <v>24.5</v>
      </c>
      <c r="R11113">
        <v>-43.680999999999997</v>
      </c>
      <c r="S11113">
        <v>2020</v>
      </c>
      <c r="T11113">
        <v>6</v>
      </c>
      <c r="U11113">
        <v>23</v>
      </c>
    </row>
    <row r="11114" spans="1:21" x14ac:dyDescent="0.3">
      <c r="A11114" s="5" t="s">
        <v>168</v>
      </c>
      <c r="B11114" s="5" t="s">
        <v>175</v>
      </c>
      <c r="C11114" s="5" t="s">
        <v>85</v>
      </c>
      <c r="D11114" s="5" t="s">
        <v>550</v>
      </c>
      <c r="E11114" s="5" t="s">
        <v>172</v>
      </c>
      <c r="F11114" s="6">
        <v>43985</v>
      </c>
      <c r="G11114" s="5" t="s">
        <v>148</v>
      </c>
      <c r="H11114" s="5" t="s">
        <v>190</v>
      </c>
      <c r="I11114">
        <v>43797</v>
      </c>
      <c r="J11114">
        <v>188</v>
      </c>
      <c r="K11114">
        <v>215</v>
      </c>
      <c r="L11114">
        <v>2</v>
      </c>
      <c r="M11114">
        <v>5267.5</v>
      </c>
      <c r="N11114">
        <v>5232.3609999999999</v>
      </c>
      <c r="O11114">
        <v>2616.181</v>
      </c>
      <c r="P11114">
        <v>107.5</v>
      </c>
      <c r="Q11114">
        <v>24.5</v>
      </c>
      <c r="R11114">
        <v>35.139000000000003</v>
      </c>
      <c r="S11114">
        <v>2020</v>
      </c>
      <c r="T11114">
        <v>6</v>
      </c>
      <c r="U11114">
        <v>23</v>
      </c>
    </row>
    <row r="11115" spans="1:21" x14ac:dyDescent="0.3">
      <c r="A11115" s="5" t="s">
        <v>168</v>
      </c>
      <c r="B11115" s="5" t="s">
        <v>175</v>
      </c>
      <c r="C11115" s="5" t="s">
        <v>87</v>
      </c>
      <c r="D11115" s="5" t="s">
        <v>561</v>
      </c>
      <c r="E11115" s="5" t="s">
        <v>172</v>
      </c>
      <c r="F11115" s="6">
        <v>43985</v>
      </c>
      <c r="G11115" s="5" t="s">
        <v>148</v>
      </c>
      <c r="H11115" s="5" t="s">
        <v>190</v>
      </c>
      <c r="I11115">
        <v>43803</v>
      </c>
      <c r="J11115">
        <v>182</v>
      </c>
      <c r="K11115">
        <v>123</v>
      </c>
      <c r="L11115">
        <v>1</v>
      </c>
      <c r="M11115">
        <v>3013.5</v>
      </c>
      <c r="N11115">
        <v>2346.1840000000002</v>
      </c>
      <c r="O11115">
        <v>2346.1840000000002</v>
      </c>
      <c r="P11115">
        <v>123</v>
      </c>
      <c r="Q11115">
        <v>24.5</v>
      </c>
      <c r="R11115">
        <v>667.31600000000003</v>
      </c>
      <c r="S11115">
        <v>2020</v>
      </c>
      <c r="T11115">
        <v>6</v>
      </c>
      <c r="U11115">
        <v>23</v>
      </c>
    </row>
    <row r="11116" spans="1:21" x14ac:dyDescent="0.3">
      <c r="A11116" s="5" t="s">
        <v>168</v>
      </c>
      <c r="B11116" s="5" t="s">
        <v>175</v>
      </c>
      <c r="C11116" s="5" t="s">
        <v>87</v>
      </c>
      <c r="D11116" s="5" t="s">
        <v>561</v>
      </c>
      <c r="E11116" s="5" t="s">
        <v>172</v>
      </c>
      <c r="F11116" s="6">
        <v>43985</v>
      </c>
      <c r="G11116" s="5" t="s">
        <v>148</v>
      </c>
      <c r="H11116" s="5" t="s">
        <v>190</v>
      </c>
      <c r="I11116">
        <v>43803</v>
      </c>
      <c r="J11116">
        <v>182</v>
      </c>
      <c r="K11116">
        <v>128</v>
      </c>
      <c r="L11116">
        <v>1</v>
      </c>
      <c r="M11116">
        <v>3136</v>
      </c>
      <c r="N11116">
        <v>2346.1840000000002</v>
      </c>
      <c r="O11116">
        <v>2346.1840000000002</v>
      </c>
      <c r="P11116">
        <v>128</v>
      </c>
      <c r="Q11116">
        <v>24.5</v>
      </c>
      <c r="R11116">
        <v>789.81600000000003</v>
      </c>
      <c r="S11116">
        <v>2020</v>
      </c>
      <c r="T11116">
        <v>6</v>
      </c>
      <c r="U11116">
        <v>23</v>
      </c>
    </row>
    <row r="11117" spans="1:21" x14ac:dyDescent="0.3">
      <c r="A11117" s="5" t="s">
        <v>168</v>
      </c>
      <c r="B11117" s="5" t="s">
        <v>175</v>
      </c>
      <c r="C11117" s="5" t="s">
        <v>87</v>
      </c>
      <c r="D11117" s="5" t="s">
        <v>561</v>
      </c>
      <c r="E11117" s="5" t="s">
        <v>172</v>
      </c>
      <c r="F11117" s="6">
        <v>43985</v>
      </c>
      <c r="G11117" s="5" t="s">
        <v>148</v>
      </c>
      <c r="H11117" s="5" t="s">
        <v>498</v>
      </c>
      <c r="I11117">
        <v>43803</v>
      </c>
      <c r="J11117">
        <v>182</v>
      </c>
      <c r="K11117">
        <v>210</v>
      </c>
      <c r="L11117">
        <v>2</v>
      </c>
      <c r="M11117">
        <v>5145</v>
      </c>
      <c r="N11117">
        <v>4692.3689999999997</v>
      </c>
      <c r="O11117">
        <v>2346.1840000000002</v>
      </c>
      <c r="P11117">
        <v>105</v>
      </c>
      <c r="Q11117">
        <v>24.5</v>
      </c>
      <c r="R11117">
        <v>452.63099999999997</v>
      </c>
      <c r="S11117">
        <v>2020</v>
      </c>
      <c r="T11117">
        <v>6</v>
      </c>
      <c r="U11117">
        <v>23</v>
      </c>
    </row>
    <row r="11118" spans="1:21" x14ac:dyDescent="0.3">
      <c r="A11118" s="5" t="s">
        <v>168</v>
      </c>
      <c r="B11118" s="5" t="s">
        <v>175</v>
      </c>
      <c r="C11118" s="5" t="s">
        <v>87</v>
      </c>
      <c r="D11118" s="5" t="s">
        <v>561</v>
      </c>
      <c r="E11118" s="5" t="s">
        <v>172</v>
      </c>
      <c r="F11118" s="6">
        <v>43985</v>
      </c>
      <c r="G11118" s="5" t="s">
        <v>148</v>
      </c>
      <c r="H11118" s="5" t="s">
        <v>190</v>
      </c>
      <c r="I11118">
        <v>43803</v>
      </c>
      <c r="J11118">
        <v>182</v>
      </c>
      <c r="K11118">
        <v>205</v>
      </c>
      <c r="L11118">
        <v>2</v>
      </c>
      <c r="M11118">
        <v>5022.5</v>
      </c>
      <c r="N11118">
        <v>4692.3689999999997</v>
      </c>
      <c r="O11118">
        <v>2346.1840000000002</v>
      </c>
      <c r="P11118">
        <v>102.5</v>
      </c>
      <c r="Q11118">
        <v>24.5</v>
      </c>
      <c r="R11118">
        <v>330.13099999999997</v>
      </c>
      <c r="S11118">
        <v>2020</v>
      </c>
      <c r="T11118">
        <v>6</v>
      </c>
      <c r="U11118">
        <v>23</v>
      </c>
    </row>
    <row r="11119" spans="1:21" x14ac:dyDescent="0.3">
      <c r="A11119" s="5" t="s">
        <v>168</v>
      </c>
      <c r="B11119" s="5" t="s">
        <v>175</v>
      </c>
      <c r="C11119" s="5" t="s">
        <v>87</v>
      </c>
      <c r="D11119" s="5" t="s">
        <v>561</v>
      </c>
      <c r="E11119" s="5" t="s">
        <v>172</v>
      </c>
      <c r="F11119" s="6">
        <v>43985</v>
      </c>
      <c r="G11119" s="5" t="s">
        <v>148</v>
      </c>
      <c r="H11119" s="5" t="s">
        <v>189</v>
      </c>
      <c r="I11119">
        <v>43803</v>
      </c>
      <c r="J11119">
        <v>182</v>
      </c>
      <c r="K11119">
        <v>200</v>
      </c>
      <c r="L11119">
        <v>2</v>
      </c>
      <c r="M11119">
        <v>4900</v>
      </c>
      <c r="N11119">
        <v>4692.3689999999997</v>
      </c>
      <c r="O11119">
        <v>2346.1840000000002</v>
      </c>
      <c r="P11119">
        <v>100</v>
      </c>
      <c r="Q11119">
        <v>24.5</v>
      </c>
      <c r="R11119">
        <v>207.631</v>
      </c>
      <c r="S11119">
        <v>2020</v>
      </c>
      <c r="T11119">
        <v>6</v>
      </c>
      <c r="U11119">
        <v>23</v>
      </c>
    </row>
    <row r="11120" spans="1:21" x14ac:dyDescent="0.3">
      <c r="A11120" s="5" t="s">
        <v>168</v>
      </c>
      <c r="B11120" s="5" t="s">
        <v>175</v>
      </c>
      <c r="C11120" s="5" t="s">
        <v>87</v>
      </c>
      <c r="D11120" s="5" t="s">
        <v>561</v>
      </c>
      <c r="E11120" s="5" t="s">
        <v>172</v>
      </c>
      <c r="F11120" s="6">
        <v>43985</v>
      </c>
      <c r="G11120" s="5" t="s">
        <v>148</v>
      </c>
      <c r="H11120" s="5" t="s">
        <v>188</v>
      </c>
      <c r="I11120">
        <v>43803</v>
      </c>
      <c r="J11120">
        <v>182</v>
      </c>
      <c r="K11120">
        <v>444</v>
      </c>
      <c r="L11120">
        <v>4</v>
      </c>
      <c r="M11120">
        <v>10878</v>
      </c>
      <c r="N11120">
        <v>9384.7369999999992</v>
      </c>
      <c r="O11120">
        <v>2346.1840000000002</v>
      </c>
      <c r="P11120">
        <v>111</v>
      </c>
      <c r="Q11120">
        <v>24.5</v>
      </c>
      <c r="R11120">
        <v>1493.2629999999999</v>
      </c>
      <c r="S11120">
        <v>2020</v>
      </c>
      <c r="T11120">
        <v>6</v>
      </c>
      <c r="U11120">
        <v>23</v>
      </c>
    </row>
    <row r="11121" spans="1:21" x14ac:dyDescent="0.3">
      <c r="A11121" s="5" t="s">
        <v>168</v>
      </c>
      <c r="B11121" s="5" t="s">
        <v>175</v>
      </c>
      <c r="C11121" s="5" t="s">
        <v>87</v>
      </c>
      <c r="D11121" s="5" t="s">
        <v>561</v>
      </c>
      <c r="E11121" s="5" t="s">
        <v>172</v>
      </c>
      <c r="F11121" s="6">
        <v>43985</v>
      </c>
      <c r="G11121" s="5" t="s">
        <v>148</v>
      </c>
      <c r="H11121" s="5" t="s">
        <v>284</v>
      </c>
      <c r="I11121">
        <v>43803</v>
      </c>
      <c r="J11121">
        <v>182</v>
      </c>
      <c r="K11121">
        <v>236</v>
      </c>
      <c r="L11121">
        <v>2</v>
      </c>
      <c r="M11121">
        <v>5782</v>
      </c>
      <c r="N11121">
        <v>4692.3689999999997</v>
      </c>
      <c r="O11121">
        <v>2346.1840000000002</v>
      </c>
      <c r="P11121">
        <v>118</v>
      </c>
      <c r="Q11121">
        <v>24.5</v>
      </c>
      <c r="R11121">
        <v>1089.6310000000001</v>
      </c>
      <c r="S11121">
        <v>2020</v>
      </c>
      <c r="T11121">
        <v>6</v>
      </c>
      <c r="U11121">
        <v>23</v>
      </c>
    </row>
    <row r="11122" spans="1:21" x14ac:dyDescent="0.3">
      <c r="A11122" s="5" t="s">
        <v>168</v>
      </c>
      <c r="B11122" s="5" t="s">
        <v>175</v>
      </c>
      <c r="C11122" s="5" t="s">
        <v>87</v>
      </c>
      <c r="D11122" s="5" t="s">
        <v>561</v>
      </c>
      <c r="E11122" s="5" t="s">
        <v>172</v>
      </c>
      <c r="F11122" s="6">
        <v>43985</v>
      </c>
      <c r="G11122" s="5" t="s">
        <v>148</v>
      </c>
      <c r="H11122" s="5" t="s">
        <v>187</v>
      </c>
      <c r="I11122">
        <v>43803</v>
      </c>
      <c r="J11122">
        <v>182</v>
      </c>
      <c r="K11122">
        <v>318</v>
      </c>
      <c r="L11122">
        <v>3</v>
      </c>
      <c r="M11122">
        <v>7791</v>
      </c>
      <c r="N11122">
        <v>7038.5529999999999</v>
      </c>
      <c r="O11122">
        <v>2346.1840000000002</v>
      </c>
      <c r="P11122">
        <v>106</v>
      </c>
      <c r="Q11122">
        <v>24.5</v>
      </c>
      <c r="R11122">
        <v>752.447</v>
      </c>
      <c r="S11122">
        <v>2020</v>
      </c>
      <c r="T11122">
        <v>6</v>
      </c>
      <c r="U11122">
        <v>23</v>
      </c>
    </row>
    <row r="11123" spans="1:21" x14ac:dyDescent="0.3">
      <c r="A11123" s="5" t="s">
        <v>168</v>
      </c>
      <c r="B11123" s="5" t="s">
        <v>175</v>
      </c>
      <c r="C11123" s="5" t="s">
        <v>87</v>
      </c>
      <c r="D11123" s="5" t="s">
        <v>561</v>
      </c>
      <c r="E11123" s="5" t="s">
        <v>172</v>
      </c>
      <c r="F11123" s="6">
        <v>43985</v>
      </c>
      <c r="G11123" s="5" t="s">
        <v>148</v>
      </c>
      <c r="H11123" s="5" t="s">
        <v>186</v>
      </c>
      <c r="I11123">
        <v>43803</v>
      </c>
      <c r="J11123">
        <v>182</v>
      </c>
      <c r="K11123">
        <v>108</v>
      </c>
      <c r="L11123">
        <v>1</v>
      </c>
      <c r="M11123">
        <v>2646</v>
      </c>
      <c r="N11123">
        <v>2346.1840000000002</v>
      </c>
      <c r="O11123">
        <v>2346.1840000000002</v>
      </c>
      <c r="P11123">
        <v>108</v>
      </c>
      <c r="Q11123">
        <v>24.5</v>
      </c>
      <c r="R11123">
        <v>299.81599999999997</v>
      </c>
      <c r="S11123">
        <v>2020</v>
      </c>
      <c r="T11123">
        <v>6</v>
      </c>
      <c r="U11123">
        <v>23</v>
      </c>
    </row>
    <row r="11124" spans="1:21" x14ac:dyDescent="0.3">
      <c r="A11124" s="5" t="s">
        <v>168</v>
      </c>
      <c r="B11124" s="5" t="s">
        <v>175</v>
      </c>
      <c r="C11124" s="5" t="s">
        <v>87</v>
      </c>
      <c r="D11124" s="5" t="s">
        <v>561</v>
      </c>
      <c r="E11124" s="5" t="s">
        <v>172</v>
      </c>
      <c r="F11124" s="6">
        <v>43985</v>
      </c>
      <c r="G11124" s="5" t="s">
        <v>148</v>
      </c>
      <c r="H11124" s="5" t="s">
        <v>185</v>
      </c>
      <c r="I11124">
        <v>43803</v>
      </c>
      <c r="J11124">
        <v>182</v>
      </c>
      <c r="K11124">
        <v>194</v>
      </c>
      <c r="L11124">
        <v>2</v>
      </c>
      <c r="M11124">
        <v>4753</v>
      </c>
      <c r="N11124">
        <v>4692.3689999999997</v>
      </c>
      <c r="O11124">
        <v>2346.1840000000002</v>
      </c>
      <c r="P11124">
        <v>97</v>
      </c>
      <c r="Q11124">
        <v>24.5</v>
      </c>
      <c r="R11124">
        <v>60.631</v>
      </c>
      <c r="S11124">
        <v>2020</v>
      </c>
      <c r="T11124">
        <v>6</v>
      </c>
      <c r="U11124">
        <v>23</v>
      </c>
    </row>
    <row r="11125" spans="1:21" x14ac:dyDescent="0.3">
      <c r="A11125" s="5" t="s">
        <v>168</v>
      </c>
      <c r="B11125" s="5" t="s">
        <v>175</v>
      </c>
      <c r="C11125" s="5" t="s">
        <v>87</v>
      </c>
      <c r="D11125" s="5" t="s">
        <v>561</v>
      </c>
      <c r="E11125" s="5" t="s">
        <v>172</v>
      </c>
      <c r="F11125" s="6">
        <v>43985</v>
      </c>
      <c r="G11125" s="5" t="s">
        <v>148</v>
      </c>
      <c r="H11125" s="5" t="s">
        <v>321</v>
      </c>
      <c r="I11125">
        <v>43803</v>
      </c>
      <c r="J11125">
        <v>182</v>
      </c>
      <c r="K11125">
        <v>138</v>
      </c>
      <c r="L11125">
        <v>1</v>
      </c>
      <c r="M11125">
        <v>3381</v>
      </c>
      <c r="N11125">
        <v>2346.1840000000002</v>
      </c>
      <c r="O11125">
        <v>2346.1840000000002</v>
      </c>
      <c r="P11125">
        <v>138</v>
      </c>
      <c r="Q11125">
        <v>24.5</v>
      </c>
      <c r="R11125">
        <v>1034.816</v>
      </c>
      <c r="S11125">
        <v>2020</v>
      </c>
      <c r="T11125">
        <v>6</v>
      </c>
      <c r="U11125">
        <v>23</v>
      </c>
    </row>
    <row r="11126" spans="1:21" x14ac:dyDescent="0.3">
      <c r="A11126" s="5" t="s">
        <v>168</v>
      </c>
      <c r="B11126" s="5" t="s">
        <v>175</v>
      </c>
      <c r="C11126" s="5" t="s">
        <v>87</v>
      </c>
      <c r="D11126" s="5" t="s">
        <v>561</v>
      </c>
      <c r="E11126" s="5" t="s">
        <v>172</v>
      </c>
      <c r="F11126" s="6">
        <v>43985</v>
      </c>
      <c r="G11126" s="5" t="s">
        <v>148</v>
      </c>
      <c r="H11126" s="5" t="s">
        <v>231</v>
      </c>
      <c r="I11126">
        <v>43803</v>
      </c>
      <c r="J11126">
        <v>182</v>
      </c>
      <c r="K11126">
        <v>144</v>
      </c>
      <c r="L11126">
        <v>1</v>
      </c>
      <c r="M11126">
        <v>3528</v>
      </c>
      <c r="N11126">
        <v>2346.1840000000002</v>
      </c>
      <c r="O11126">
        <v>2346.1840000000002</v>
      </c>
      <c r="P11126">
        <v>144</v>
      </c>
      <c r="Q11126">
        <v>24.5</v>
      </c>
      <c r="R11126">
        <v>1181.816</v>
      </c>
      <c r="S11126">
        <v>2020</v>
      </c>
      <c r="T11126">
        <v>6</v>
      </c>
      <c r="U11126">
        <v>23</v>
      </c>
    </row>
    <row r="11127" spans="1:21" x14ac:dyDescent="0.3">
      <c r="A11127" s="5" t="s">
        <v>168</v>
      </c>
      <c r="B11127" s="5" t="s">
        <v>175</v>
      </c>
      <c r="C11127" s="5" t="s">
        <v>87</v>
      </c>
      <c r="D11127" s="5" t="s">
        <v>561</v>
      </c>
      <c r="E11127" s="5" t="s">
        <v>172</v>
      </c>
      <c r="F11127" s="6">
        <v>43985</v>
      </c>
      <c r="G11127" s="5" t="s">
        <v>148</v>
      </c>
      <c r="H11127" s="5" t="s">
        <v>246</v>
      </c>
      <c r="I11127">
        <v>43803</v>
      </c>
      <c r="J11127">
        <v>182</v>
      </c>
      <c r="K11127">
        <v>138</v>
      </c>
      <c r="L11127">
        <v>1</v>
      </c>
      <c r="M11127">
        <v>3381</v>
      </c>
      <c r="N11127">
        <v>2346.1840000000002</v>
      </c>
      <c r="O11127">
        <v>2346.1840000000002</v>
      </c>
      <c r="P11127">
        <v>138</v>
      </c>
      <c r="Q11127">
        <v>24.5</v>
      </c>
      <c r="R11127">
        <v>1034.816</v>
      </c>
      <c r="S11127">
        <v>2020</v>
      </c>
      <c r="T11127">
        <v>6</v>
      </c>
      <c r="U11127">
        <v>23</v>
      </c>
    </row>
    <row r="11128" spans="1:21" x14ac:dyDescent="0.3">
      <c r="A11128" s="5" t="s">
        <v>168</v>
      </c>
      <c r="B11128" s="5" t="s">
        <v>175</v>
      </c>
      <c r="C11128" s="5" t="s">
        <v>87</v>
      </c>
      <c r="D11128" s="5" t="s">
        <v>561</v>
      </c>
      <c r="E11128" s="5" t="s">
        <v>172</v>
      </c>
      <c r="F11128" s="6">
        <v>43985</v>
      </c>
      <c r="G11128" s="5" t="s">
        <v>148</v>
      </c>
      <c r="H11128" s="5" t="s">
        <v>182</v>
      </c>
      <c r="I11128">
        <v>43803</v>
      </c>
      <c r="J11128">
        <v>182</v>
      </c>
      <c r="K11128">
        <v>107</v>
      </c>
      <c r="L11128">
        <v>1</v>
      </c>
      <c r="M11128">
        <v>2621.5</v>
      </c>
      <c r="N11128">
        <v>2346.1840000000002</v>
      </c>
      <c r="O11128">
        <v>2346.1840000000002</v>
      </c>
      <c r="P11128">
        <v>107</v>
      </c>
      <c r="Q11128">
        <v>24.5</v>
      </c>
      <c r="R11128">
        <v>275.31599999999997</v>
      </c>
      <c r="S11128">
        <v>2020</v>
      </c>
      <c r="T11128">
        <v>6</v>
      </c>
      <c r="U11128">
        <v>23</v>
      </c>
    </row>
    <row r="11129" spans="1:21" x14ac:dyDescent="0.3">
      <c r="A11129" s="5" t="s">
        <v>168</v>
      </c>
      <c r="B11129" s="5" t="s">
        <v>175</v>
      </c>
      <c r="C11129" s="5" t="s">
        <v>87</v>
      </c>
      <c r="D11129" s="5" t="s">
        <v>561</v>
      </c>
      <c r="E11129" s="5" t="s">
        <v>172</v>
      </c>
      <c r="F11129" s="6">
        <v>43985</v>
      </c>
      <c r="G11129" s="5" t="s">
        <v>148</v>
      </c>
      <c r="H11129" s="5" t="s">
        <v>183</v>
      </c>
      <c r="I11129">
        <v>43803</v>
      </c>
      <c r="J11129">
        <v>182</v>
      </c>
      <c r="K11129">
        <v>244</v>
      </c>
      <c r="L11129">
        <v>2</v>
      </c>
      <c r="M11129">
        <v>5978</v>
      </c>
      <c r="N11129">
        <v>4692.3689999999997</v>
      </c>
      <c r="O11129">
        <v>2346.1840000000002</v>
      </c>
      <c r="P11129">
        <v>122</v>
      </c>
      <c r="Q11129">
        <v>24.5</v>
      </c>
      <c r="R11129">
        <v>1285.6310000000001</v>
      </c>
      <c r="S11129">
        <v>2020</v>
      </c>
      <c r="T11129">
        <v>6</v>
      </c>
      <c r="U11129">
        <v>23</v>
      </c>
    </row>
    <row r="11130" spans="1:21" x14ac:dyDescent="0.3">
      <c r="A11130" s="5" t="s">
        <v>168</v>
      </c>
      <c r="B11130" s="5" t="s">
        <v>175</v>
      </c>
      <c r="C11130" s="5" t="s">
        <v>87</v>
      </c>
      <c r="D11130" s="5" t="s">
        <v>561</v>
      </c>
      <c r="E11130" s="5" t="s">
        <v>172</v>
      </c>
      <c r="F11130" s="6">
        <v>43985</v>
      </c>
      <c r="G11130" s="5" t="s">
        <v>148</v>
      </c>
      <c r="H11130" s="5" t="s">
        <v>181</v>
      </c>
      <c r="I11130">
        <v>43803</v>
      </c>
      <c r="J11130">
        <v>182</v>
      </c>
      <c r="K11130">
        <v>124</v>
      </c>
      <c r="L11130">
        <v>1</v>
      </c>
      <c r="M11130">
        <v>3038</v>
      </c>
      <c r="N11130">
        <v>2346.1840000000002</v>
      </c>
      <c r="O11130">
        <v>2346.1840000000002</v>
      </c>
      <c r="P11130">
        <v>124</v>
      </c>
      <c r="Q11130">
        <v>24.5</v>
      </c>
      <c r="R11130">
        <v>691.81600000000003</v>
      </c>
      <c r="S11130">
        <v>2020</v>
      </c>
      <c r="T11130">
        <v>6</v>
      </c>
      <c r="U11130">
        <v>23</v>
      </c>
    </row>
    <row r="11131" spans="1:21" x14ac:dyDescent="0.3">
      <c r="A11131" s="5" t="s">
        <v>168</v>
      </c>
      <c r="B11131" s="5" t="s">
        <v>175</v>
      </c>
      <c r="C11131" s="5" t="s">
        <v>87</v>
      </c>
      <c r="D11131" s="5" t="s">
        <v>561</v>
      </c>
      <c r="E11131" s="5" t="s">
        <v>172</v>
      </c>
      <c r="F11131" s="6">
        <v>43985</v>
      </c>
      <c r="G11131" s="5" t="s">
        <v>148</v>
      </c>
      <c r="H11131" s="5" t="s">
        <v>216</v>
      </c>
      <c r="I11131">
        <v>43803</v>
      </c>
      <c r="J11131">
        <v>182</v>
      </c>
      <c r="K11131">
        <v>204</v>
      </c>
      <c r="L11131">
        <v>2</v>
      </c>
      <c r="M11131">
        <v>4998</v>
      </c>
      <c r="N11131">
        <v>4692.3689999999997</v>
      </c>
      <c r="O11131">
        <v>2346.1840000000002</v>
      </c>
      <c r="P11131">
        <v>102</v>
      </c>
      <c r="Q11131">
        <v>24.5</v>
      </c>
      <c r="R11131">
        <v>305.63099999999997</v>
      </c>
      <c r="S11131">
        <v>2020</v>
      </c>
      <c r="T11131">
        <v>6</v>
      </c>
      <c r="U11131">
        <v>23</v>
      </c>
    </row>
    <row r="11132" spans="1:21" x14ac:dyDescent="0.3">
      <c r="A11132" s="5" t="s">
        <v>168</v>
      </c>
      <c r="B11132" s="5" t="s">
        <v>175</v>
      </c>
      <c r="C11132" s="5" t="s">
        <v>87</v>
      </c>
      <c r="D11132" s="5" t="s">
        <v>561</v>
      </c>
      <c r="E11132" s="5" t="s">
        <v>172</v>
      </c>
      <c r="F11132" s="6">
        <v>43985</v>
      </c>
      <c r="G11132" s="5" t="s">
        <v>148</v>
      </c>
      <c r="H11132" s="5" t="s">
        <v>333</v>
      </c>
      <c r="I11132">
        <v>43803</v>
      </c>
      <c r="J11132">
        <v>182</v>
      </c>
      <c r="K11132">
        <v>209</v>
      </c>
      <c r="L11132">
        <v>2</v>
      </c>
      <c r="M11132">
        <v>5120.5</v>
      </c>
      <c r="N11132">
        <v>4692.3689999999997</v>
      </c>
      <c r="O11132">
        <v>2346.1840000000002</v>
      </c>
      <c r="P11132">
        <v>104.5</v>
      </c>
      <c r="Q11132">
        <v>24.5</v>
      </c>
      <c r="R11132">
        <v>428.13099999999997</v>
      </c>
      <c r="S11132">
        <v>2020</v>
      </c>
      <c r="T11132">
        <v>6</v>
      </c>
      <c r="U11132">
        <v>23</v>
      </c>
    </row>
    <row r="11133" spans="1:21" x14ac:dyDescent="0.3">
      <c r="A11133" s="5" t="s">
        <v>168</v>
      </c>
      <c r="B11133" s="5" t="s">
        <v>467</v>
      </c>
      <c r="C11133" s="5" t="s">
        <v>137</v>
      </c>
      <c r="D11133" s="5" t="s">
        <v>567</v>
      </c>
      <c r="E11133" s="5" t="s">
        <v>172</v>
      </c>
      <c r="F11133" s="6">
        <v>43985</v>
      </c>
      <c r="G11133" s="5" t="s">
        <v>148</v>
      </c>
      <c r="H11133" s="5" t="s">
        <v>469</v>
      </c>
      <c r="I11133">
        <v>43808</v>
      </c>
      <c r="J11133">
        <v>177</v>
      </c>
      <c r="K11133">
        <v>3500</v>
      </c>
      <c r="L11133">
        <v>30</v>
      </c>
      <c r="M11133">
        <v>78750</v>
      </c>
      <c r="N11133">
        <v>105948.47</v>
      </c>
      <c r="O11133">
        <v>3531.616</v>
      </c>
      <c r="P11133">
        <v>116.66666666666667</v>
      </c>
      <c r="Q11133">
        <v>22.5</v>
      </c>
      <c r="R11133">
        <v>-27198.47</v>
      </c>
      <c r="S11133">
        <v>2020</v>
      </c>
      <c r="T11133">
        <v>6</v>
      </c>
      <c r="U11133">
        <v>23</v>
      </c>
    </row>
    <row r="11134" spans="1:21" x14ac:dyDescent="0.3">
      <c r="A11134" s="5" t="s">
        <v>168</v>
      </c>
      <c r="B11134" s="5" t="s">
        <v>467</v>
      </c>
      <c r="C11134" s="5" t="s">
        <v>137</v>
      </c>
      <c r="D11134" s="5" t="s">
        <v>567</v>
      </c>
      <c r="E11134" s="5" t="s">
        <v>172</v>
      </c>
      <c r="F11134" s="6">
        <v>43985</v>
      </c>
      <c r="G11134" s="5" t="s">
        <v>148</v>
      </c>
      <c r="H11134" s="5" t="s">
        <v>466</v>
      </c>
      <c r="I11134">
        <v>43808</v>
      </c>
      <c r="J11134">
        <v>177</v>
      </c>
      <c r="K11134">
        <v>9012</v>
      </c>
      <c r="L11134">
        <v>78</v>
      </c>
      <c r="M11134">
        <v>202770</v>
      </c>
      <c r="N11134">
        <v>275466.02299999999</v>
      </c>
      <c r="O11134">
        <v>3531.616</v>
      </c>
      <c r="P11134">
        <v>115.53846153846153</v>
      </c>
      <c r="Q11134">
        <v>22.5</v>
      </c>
      <c r="R11134">
        <v>-72696.023000000001</v>
      </c>
      <c r="S11134">
        <v>2020</v>
      </c>
      <c r="T11134">
        <v>6</v>
      </c>
      <c r="U11134">
        <v>23</v>
      </c>
    </row>
    <row r="11135" spans="1:21" x14ac:dyDescent="0.3">
      <c r="A11135" s="5" t="s">
        <v>168</v>
      </c>
      <c r="B11135" s="5" t="s">
        <v>169</v>
      </c>
      <c r="C11135" s="5" t="s">
        <v>170</v>
      </c>
      <c r="D11135" s="5" t="s">
        <v>514</v>
      </c>
      <c r="E11135" s="5" t="s">
        <v>172</v>
      </c>
      <c r="F11135" s="6">
        <v>43986</v>
      </c>
      <c r="G11135" s="5" t="s">
        <v>148</v>
      </c>
      <c r="H11135" s="5" t="s">
        <v>197</v>
      </c>
      <c r="I11135">
        <v>43781</v>
      </c>
      <c r="J11135">
        <v>205</v>
      </c>
      <c r="K11135">
        <v>622.20000000000005</v>
      </c>
      <c r="L11135">
        <v>5</v>
      </c>
      <c r="M11135">
        <v>14932.8</v>
      </c>
      <c r="N11135">
        <v>6518.3990000000003</v>
      </c>
      <c r="O11135">
        <v>1303.68</v>
      </c>
      <c r="P11135">
        <v>124.44000000000001</v>
      </c>
      <c r="Q11135">
        <v>24</v>
      </c>
      <c r="R11135">
        <v>8414.4009999999998</v>
      </c>
      <c r="S11135">
        <v>2020</v>
      </c>
      <c r="T11135">
        <v>6</v>
      </c>
      <c r="U11135">
        <v>23</v>
      </c>
    </row>
    <row r="11136" spans="1:21" x14ac:dyDescent="0.3">
      <c r="A11136" s="5" t="s">
        <v>168</v>
      </c>
      <c r="B11136" s="5" t="s">
        <v>169</v>
      </c>
      <c r="C11136" s="5" t="s">
        <v>170</v>
      </c>
      <c r="D11136" s="5" t="s">
        <v>514</v>
      </c>
      <c r="E11136" s="5" t="s">
        <v>172</v>
      </c>
      <c r="F11136" s="6">
        <v>43986</v>
      </c>
      <c r="G11136" s="5" t="s">
        <v>148</v>
      </c>
      <c r="H11136" s="5" t="s">
        <v>311</v>
      </c>
      <c r="I11136">
        <v>43781</v>
      </c>
      <c r="J11136">
        <v>205</v>
      </c>
      <c r="K11136">
        <v>105.4</v>
      </c>
      <c r="L11136">
        <v>1</v>
      </c>
      <c r="M11136">
        <v>2529.6</v>
      </c>
      <c r="N11136">
        <v>1303.68</v>
      </c>
      <c r="O11136">
        <v>1303.68</v>
      </c>
      <c r="P11136">
        <v>105.4</v>
      </c>
      <c r="Q11136">
        <v>24</v>
      </c>
      <c r="R11136">
        <v>1225.92</v>
      </c>
      <c r="S11136">
        <v>2020</v>
      </c>
      <c r="T11136">
        <v>6</v>
      </c>
      <c r="U11136">
        <v>23</v>
      </c>
    </row>
    <row r="11137" spans="1:21" x14ac:dyDescent="0.3">
      <c r="A11137" s="5" t="s">
        <v>168</v>
      </c>
      <c r="B11137" s="5" t="s">
        <v>169</v>
      </c>
      <c r="C11137" s="5" t="s">
        <v>170</v>
      </c>
      <c r="D11137" s="5" t="s">
        <v>514</v>
      </c>
      <c r="E11137" s="5" t="s">
        <v>172</v>
      </c>
      <c r="F11137" s="6">
        <v>43986</v>
      </c>
      <c r="G11137" s="5" t="s">
        <v>148</v>
      </c>
      <c r="H11137" s="5" t="s">
        <v>173</v>
      </c>
      <c r="I11137">
        <v>43781</v>
      </c>
      <c r="J11137">
        <v>205</v>
      </c>
      <c r="K11137">
        <v>973.2</v>
      </c>
      <c r="L11137">
        <v>7</v>
      </c>
      <c r="M11137">
        <v>23356.799999999999</v>
      </c>
      <c r="N11137">
        <v>9125.759</v>
      </c>
      <c r="O11137">
        <v>1303.68</v>
      </c>
      <c r="P11137">
        <v>139.02857142857144</v>
      </c>
      <c r="Q11137">
        <v>24</v>
      </c>
      <c r="R11137">
        <v>14231.040999999999</v>
      </c>
      <c r="S11137">
        <v>2020</v>
      </c>
      <c r="T11137">
        <v>6</v>
      </c>
      <c r="U11137">
        <v>23</v>
      </c>
    </row>
    <row r="11138" spans="1:21" x14ac:dyDescent="0.3">
      <c r="A11138" s="5" t="s">
        <v>168</v>
      </c>
      <c r="B11138" s="5" t="s">
        <v>169</v>
      </c>
      <c r="C11138" s="5" t="s">
        <v>170</v>
      </c>
      <c r="D11138" s="5" t="s">
        <v>514</v>
      </c>
      <c r="E11138" s="5" t="s">
        <v>172</v>
      </c>
      <c r="F11138" s="6">
        <v>43986</v>
      </c>
      <c r="G11138" s="5" t="s">
        <v>148</v>
      </c>
      <c r="H11138" s="5" t="s">
        <v>235</v>
      </c>
      <c r="I11138">
        <v>43781</v>
      </c>
      <c r="J11138">
        <v>205</v>
      </c>
      <c r="K11138">
        <v>122</v>
      </c>
      <c r="L11138">
        <v>1</v>
      </c>
      <c r="M11138">
        <v>2928</v>
      </c>
      <c r="N11138">
        <v>1303.68</v>
      </c>
      <c r="O11138">
        <v>1303.68</v>
      </c>
      <c r="P11138">
        <v>122</v>
      </c>
      <c r="Q11138">
        <v>24</v>
      </c>
      <c r="R11138">
        <v>1624.32</v>
      </c>
      <c r="S11138">
        <v>2020</v>
      </c>
      <c r="T11138">
        <v>6</v>
      </c>
      <c r="U11138">
        <v>23</v>
      </c>
    </row>
    <row r="11139" spans="1:21" x14ac:dyDescent="0.3">
      <c r="A11139" s="5" t="s">
        <v>168</v>
      </c>
      <c r="B11139" s="5" t="s">
        <v>175</v>
      </c>
      <c r="C11139" s="5" t="s">
        <v>85</v>
      </c>
      <c r="D11139" s="5" t="s">
        <v>550</v>
      </c>
      <c r="E11139" s="5" t="s">
        <v>172</v>
      </c>
      <c r="F11139" s="6">
        <v>43986</v>
      </c>
      <c r="G11139" s="5" t="s">
        <v>148</v>
      </c>
      <c r="H11139" s="5" t="s">
        <v>230</v>
      </c>
      <c r="I11139">
        <v>43797</v>
      </c>
      <c r="J11139">
        <v>189</v>
      </c>
      <c r="K11139">
        <v>105</v>
      </c>
      <c r="L11139">
        <v>1</v>
      </c>
      <c r="M11139">
        <v>2520</v>
      </c>
      <c r="N11139">
        <v>2616.181</v>
      </c>
      <c r="O11139">
        <v>2616.181</v>
      </c>
      <c r="P11139">
        <v>105</v>
      </c>
      <c r="Q11139">
        <v>24</v>
      </c>
      <c r="R11139">
        <v>-96.180999999999997</v>
      </c>
      <c r="S11139">
        <v>2020</v>
      </c>
      <c r="T11139">
        <v>6</v>
      </c>
      <c r="U11139">
        <v>23</v>
      </c>
    </row>
    <row r="11140" spans="1:21" x14ac:dyDescent="0.3">
      <c r="A11140" s="5" t="s">
        <v>168</v>
      </c>
      <c r="B11140" s="5" t="s">
        <v>175</v>
      </c>
      <c r="C11140" s="5" t="s">
        <v>85</v>
      </c>
      <c r="D11140" s="5" t="s">
        <v>550</v>
      </c>
      <c r="E11140" s="5" t="s">
        <v>172</v>
      </c>
      <c r="F11140" s="6">
        <v>43986</v>
      </c>
      <c r="G11140" s="5" t="s">
        <v>148</v>
      </c>
      <c r="H11140" s="5" t="s">
        <v>190</v>
      </c>
      <c r="I11140">
        <v>43797</v>
      </c>
      <c r="J11140">
        <v>189</v>
      </c>
      <c r="K11140">
        <v>110</v>
      </c>
      <c r="L11140">
        <v>1</v>
      </c>
      <c r="M11140">
        <v>1500.4</v>
      </c>
      <c r="N11140">
        <v>2616.181</v>
      </c>
      <c r="O11140">
        <v>2616.181</v>
      </c>
      <c r="P11140">
        <v>110</v>
      </c>
      <c r="Q11140">
        <v>13.64</v>
      </c>
      <c r="R11140">
        <v>-1115.7809999999999</v>
      </c>
      <c r="S11140">
        <v>2020</v>
      </c>
      <c r="T11140">
        <v>6</v>
      </c>
      <c r="U11140">
        <v>23</v>
      </c>
    </row>
    <row r="11141" spans="1:21" x14ac:dyDescent="0.3">
      <c r="A11141" s="5" t="s">
        <v>168</v>
      </c>
      <c r="B11141" s="5" t="s">
        <v>175</v>
      </c>
      <c r="C11141" s="5" t="s">
        <v>87</v>
      </c>
      <c r="D11141" s="5" t="s">
        <v>561</v>
      </c>
      <c r="E11141" s="5" t="s">
        <v>172</v>
      </c>
      <c r="F11141" s="6">
        <v>43986</v>
      </c>
      <c r="G11141" s="5" t="s">
        <v>148</v>
      </c>
      <c r="H11141" s="5" t="s">
        <v>215</v>
      </c>
      <c r="I11141">
        <v>43803</v>
      </c>
      <c r="J11141">
        <v>183</v>
      </c>
      <c r="K11141">
        <v>578</v>
      </c>
      <c r="L11141">
        <v>5</v>
      </c>
      <c r="M11141">
        <v>13872</v>
      </c>
      <c r="N11141">
        <v>11730.922</v>
      </c>
      <c r="O11141">
        <v>2346.1840000000002</v>
      </c>
      <c r="P11141">
        <v>115.6</v>
      </c>
      <c r="Q11141">
        <v>24</v>
      </c>
      <c r="R11141">
        <v>2141.078</v>
      </c>
      <c r="S11141">
        <v>2020</v>
      </c>
      <c r="T11141">
        <v>6</v>
      </c>
      <c r="U11141">
        <v>23</v>
      </c>
    </row>
    <row r="11142" spans="1:21" x14ac:dyDescent="0.3">
      <c r="A11142" s="5" t="s">
        <v>168</v>
      </c>
      <c r="B11142" s="5" t="s">
        <v>175</v>
      </c>
      <c r="C11142" s="5" t="s">
        <v>87</v>
      </c>
      <c r="D11142" s="5" t="s">
        <v>561</v>
      </c>
      <c r="E11142" s="5" t="s">
        <v>172</v>
      </c>
      <c r="F11142" s="6">
        <v>43986</v>
      </c>
      <c r="G11142" s="5" t="s">
        <v>148</v>
      </c>
      <c r="H11142" s="5" t="s">
        <v>478</v>
      </c>
      <c r="I11142">
        <v>43803</v>
      </c>
      <c r="J11142">
        <v>183</v>
      </c>
      <c r="K11142">
        <v>235</v>
      </c>
      <c r="L11142">
        <v>2</v>
      </c>
      <c r="M11142">
        <v>5640</v>
      </c>
      <c r="N11142">
        <v>4692.3689999999997</v>
      </c>
      <c r="O11142">
        <v>2346.1840000000002</v>
      </c>
      <c r="P11142">
        <v>117.5</v>
      </c>
      <c r="Q11142">
        <v>24</v>
      </c>
      <c r="R11142">
        <v>947.63099999999997</v>
      </c>
      <c r="S11142">
        <v>2020</v>
      </c>
      <c r="T11142">
        <v>6</v>
      </c>
      <c r="U11142">
        <v>23</v>
      </c>
    </row>
    <row r="11143" spans="1:21" x14ac:dyDescent="0.3">
      <c r="A11143" s="5" t="s">
        <v>168</v>
      </c>
      <c r="B11143" s="5" t="s">
        <v>175</v>
      </c>
      <c r="C11143" s="5" t="s">
        <v>87</v>
      </c>
      <c r="D11143" s="5" t="s">
        <v>561</v>
      </c>
      <c r="E11143" s="5" t="s">
        <v>172</v>
      </c>
      <c r="F11143" s="6">
        <v>43986</v>
      </c>
      <c r="G11143" s="5" t="s">
        <v>148</v>
      </c>
      <c r="H11143" s="5" t="s">
        <v>200</v>
      </c>
      <c r="I11143">
        <v>43803</v>
      </c>
      <c r="J11143">
        <v>183</v>
      </c>
      <c r="K11143">
        <v>488</v>
      </c>
      <c r="L11143">
        <v>4</v>
      </c>
      <c r="M11143">
        <v>11712</v>
      </c>
      <c r="N11143">
        <v>9384.7369999999992</v>
      </c>
      <c r="O11143">
        <v>2346.1840000000002</v>
      </c>
      <c r="P11143">
        <v>122</v>
      </c>
      <c r="Q11143">
        <v>24</v>
      </c>
      <c r="R11143">
        <v>2327.2629999999999</v>
      </c>
      <c r="S11143">
        <v>2020</v>
      </c>
      <c r="T11143">
        <v>6</v>
      </c>
      <c r="U11143">
        <v>23</v>
      </c>
    </row>
    <row r="11144" spans="1:21" x14ac:dyDescent="0.3">
      <c r="A11144" s="5" t="s">
        <v>168</v>
      </c>
      <c r="B11144" s="5" t="s">
        <v>175</v>
      </c>
      <c r="C11144" s="5" t="s">
        <v>87</v>
      </c>
      <c r="D11144" s="5" t="s">
        <v>561</v>
      </c>
      <c r="E11144" s="5" t="s">
        <v>172</v>
      </c>
      <c r="F11144" s="6">
        <v>43986</v>
      </c>
      <c r="G11144" s="5" t="s">
        <v>148</v>
      </c>
      <c r="H11144" s="5" t="s">
        <v>199</v>
      </c>
      <c r="I11144">
        <v>43803</v>
      </c>
      <c r="J11144">
        <v>183</v>
      </c>
      <c r="K11144">
        <v>839</v>
      </c>
      <c r="L11144">
        <v>7</v>
      </c>
      <c r="M11144">
        <v>20136</v>
      </c>
      <c r="N11144">
        <v>16423.291000000001</v>
      </c>
      <c r="O11144">
        <v>2346.1840000000002</v>
      </c>
      <c r="P11144">
        <v>119.85714285714286</v>
      </c>
      <c r="Q11144">
        <v>24</v>
      </c>
      <c r="R11144">
        <v>3712.7089999999998</v>
      </c>
      <c r="S11144">
        <v>2020</v>
      </c>
      <c r="T11144">
        <v>6</v>
      </c>
      <c r="U11144">
        <v>23</v>
      </c>
    </row>
    <row r="11145" spans="1:21" x14ac:dyDescent="0.3">
      <c r="A11145" s="5" t="s">
        <v>168</v>
      </c>
      <c r="B11145" s="5" t="s">
        <v>206</v>
      </c>
      <c r="C11145" s="5" t="s">
        <v>115</v>
      </c>
      <c r="D11145" s="5" t="s">
        <v>524</v>
      </c>
      <c r="E11145" s="5" t="s">
        <v>172</v>
      </c>
      <c r="F11145" s="6">
        <v>43986</v>
      </c>
      <c r="G11145" s="5" t="s">
        <v>148</v>
      </c>
      <c r="H11145" s="5" t="s">
        <v>173</v>
      </c>
      <c r="I11145">
        <v>43801</v>
      </c>
      <c r="J11145">
        <v>185</v>
      </c>
      <c r="K11145">
        <v>417.8</v>
      </c>
      <c r="L11145">
        <v>3</v>
      </c>
      <c r="M11145">
        <v>10027.200000000001</v>
      </c>
      <c r="N11145">
        <v>10173.959999999999</v>
      </c>
      <c r="O11145">
        <v>3391.32</v>
      </c>
      <c r="P11145">
        <v>139.26666666666668</v>
      </c>
      <c r="Q11145">
        <v>24</v>
      </c>
      <c r="R11145">
        <v>-146.76</v>
      </c>
      <c r="S11145">
        <v>2020</v>
      </c>
      <c r="T11145">
        <v>6</v>
      </c>
      <c r="U11145">
        <v>23</v>
      </c>
    </row>
    <row r="11146" spans="1:21" x14ac:dyDescent="0.3">
      <c r="A11146" s="5" t="s">
        <v>168</v>
      </c>
      <c r="B11146" s="5" t="s">
        <v>206</v>
      </c>
      <c r="C11146" s="5" t="s">
        <v>115</v>
      </c>
      <c r="D11146" s="5" t="s">
        <v>524</v>
      </c>
      <c r="E11146" s="5" t="s">
        <v>172</v>
      </c>
      <c r="F11146" s="6">
        <v>43986</v>
      </c>
      <c r="G11146" s="5" t="s">
        <v>148</v>
      </c>
      <c r="H11146" s="5" t="s">
        <v>173</v>
      </c>
      <c r="I11146">
        <v>43801</v>
      </c>
      <c r="J11146">
        <v>185</v>
      </c>
      <c r="K11146">
        <v>443.2</v>
      </c>
      <c r="L11146">
        <v>3</v>
      </c>
      <c r="M11146">
        <v>10636.8</v>
      </c>
      <c r="N11146">
        <v>10173.959999999999</v>
      </c>
      <c r="O11146">
        <v>3391.32</v>
      </c>
      <c r="P11146">
        <v>147.73333333333332</v>
      </c>
      <c r="Q11146">
        <v>24</v>
      </c>
      <c r="R11146">
        <v>462.84</v>
      </c>
      <c r="S11146">
        <v>2020</v>
      </c>
      <c r="T11146">
        <v>6</v>
      </c>
      <c r="U11146">
        <v>23</v>
      </c>
    </row>
    <row r="11147" spans="1:21" x14ac:dyDescent="0.3">
      <c r="A11147" s="5" t="s">
        <v>168</v>
      </c>
      <c r="B11147" s="5" t="s">
        <v>206</v>
      </c>
      <c r="C11147" s="5" t="s">
        <v>115</v>
      </c>
      <c r="D11147" s="5" t="s">
        <v>524</v>
      </c>
      <c r="E11147" s="5" t="s">
        <v>172</v>
      </c>
      <c r="F11147" s="6">
        <v>43986</v>
      </c>
      <c r="G11147" s="5" t="s">
        <v>148</v>
      </c>
      <c r="H11147" s="5" t="s">
        <v>178</v>
      </c>
      <c r="I11147">
        <v>43801</v>
      </c>
      <c r="J11147">
        <v>185</v>
      </c>
      <c r="K11147">
        <v>352.2</v>
      </c>
      <c r="L11147">
        <v>3</v>
      </c>
      <c r="M11147">
        <v>8452.7999999999993</v>
      </c>
      <c r="N11147">
        <v>10173.959999999999</v>
      </c>
      <c r="O11147">
        <v>3391.32</v>
      </c>
      <c r="P11147">
        <v>117.39999999999999</v>
      </c>
      <c r="Q11147">
        <v>24</v>
      </c>
      <c r="R11147">
        <v>-1721.16</v>
      </c>
      <c r="S11147">
        <v>2020</v>
      </c>
      <c r="T11147">
        <v>6</v>
      </c>
      <c r="U11147">
        <v>23</v>
      </c>
    </row>
    <row r="11148" spans="1:21" x14ac:dyDescent="0.3">
      <c r="A11148" s="5" t="s">
        <v>168</v>
      </c>
      <c r="B11148" s="5" t="s">
        <v>206</v>
      </c>
      <c r="C11148" s="5" t="s">
        <v>115</v>
      </c>
      <c r="D11148" s="5" t="s">
        <v>524</v>
      </c>
      <c r="E11148" s="5" t="s">
        <v>172</v>
      </c>
      <c r="F11148" s="6">
        <v>43986</v>
      </c>
      <c r="G11148" s="5" t="s">
        <v>148</v>
      </c>
      <c r="H11148" s="5" t="s">
        <v>178</v>
      </c>
      <c r="I11148">
        <v>43801</v>
      </c>
      <c r="J11148">
        <v>185</v>
      </c>
      <c r="K11148">
        <v>114</v>
      </c>
      <c r="L11148">
        <v>1</v>
      </c>
      <c r="M11148">
        <v>2736</v>
      </c>
      <c r="N11148">
        <v>3391.32</v>
      </c>
      <c r="O11148">
        <v>3391.32</v>
      </c>
      <c r="P11148">
        <v>114</v>
      </c>
      <c r="Q11148">
        <v>24</v>
      </c>
      <c r="R11148">
        <v>-655.32000000000005</v>
      </c>
      <c r="S11148">
        <v>2020</v>
      </c>
      <c r="T11148">
        <v>6</v>
      </c>
      <c r="U11148">
        <v>23</v>
      </c>
    </row>
    <row r="11149" spans="1:21" x14ac:dyDescent="0.3">
      <c r="A11149" s="5" t="s">
        <v>168</v>
      </c>
      <c r="B11149" s="5" t="s">
        <v>206</v>
      </c>
      <c r="C11149" s="5" t="s">
        <v>115</v>
      </c>
      <c r="D11149" s="5" t="s">
        <v>524</v>
      </c>
      <c r="E11149" s="5" t="s">
        <v>172</v>
      </c>
      <c r="F11149" s="6">
        <v>43986</v>
      </c>
      <c r="G11149" s="5" t="s">
        <v>148</v>
      </c>
      <c r="H11149" s="5" t="s">
        <v>190</v>
      </c>
      <c r="I11149">
        <v>43801</v>
      </c>
      <c r="J11149">
        <v>185</v>
      </c>
      <c r="K11149">
        <v>100</v>
      </c>
      <c r="L11149">
        <v>1</v>
      </c>
      <c r="M11149">
        <v>2400</v>
      </c>
      <c r="N11149">
        <v>3391.32</v>
      </c>
      <c r="O11149">
        <v>3391.32</v>
      </c>
      <c r="P11149">
        <v>100</v>
      </c>
      <c r="Q11149">
        <v>24</v>
      </c>
      <c r="R11149">
        <v>-991.32</v>
      </c>
      <c r="S11149">
        <v>2020</v>
      </c>
      <c r="T11149">
        <v>6</v>
      </c>
      <c r="U11149">
        <v>23</v>
      </c>
    </row>
    <row r="11150" spans="1:21" x14ac:dyDescent="0.3">
      <c r="A11150" s="5" t="s">
        <v>168</v>
      </c>
      <c r="B11150" s="5" t="s">
        <v>206</v>
      </c>
      <c r="C11150" s="5" t="s">
        <v>115</v>
      </c>
      <c r="D11150" s="5" t="s">
        <v>524</v>
      </c>
      <c r="E11150" s="5" t="s">
        <v>172</v>
      </c>
      <c r="F11150" s="6">
        <v>43986</v>
      </c>
      <c r="G11150" s="5" t="s">
        <v>148</v>
      </c>
      <c r="H11150" s="5" t="s">
        <v>197</v>
      </c>
      <c r="I11150">
        <v>43801</v>
      </c>
      <c r="J11150">
        <v>185</v>
      </c>
      <c r="K11150">
        <v>520.20000000000005</v>
      </c>
      <c r="L11150">
        <v>4</v>
      </c>
      <c r="M11150">
        <v>12484.8</v>
      </c>
      <c r="N11150">
        <v>13565.28</v>
      </c>
      <c r="O11150">
        <v>3391.32</v>
      </c>
      <c r="P11150">
        <v>130.05000000000001</v>
      </c>
      <c r="Q11150">
        <v>24</v>
      </c>
      <c r="R11150">
        <v>-1080.48</v>
      </c>
      <c r="S11150">
        <v>2020</v>
      </c>
      <c r="T11150">
        <v>6</v>
      </c>
      <c r="U11150">
        <v>23</v>
      </c>
    </row>
    <row r="11151" spans="1:21" x14ac:dyDescent="0.3">
      <c r="A11151" s="5" t="s">
        <v>168</v>
      </c>
      <c r="B11151" s="5" t="s">
        <v>206</v>
      </c>
      <c r="C11151" s="5" t="s">
        <v>115</v>
      </c>
      <c r="D11151" s="5" t="s">
        <v>524</v>
      </c>
      <c r="E11151" s="5" t="s">
        <v>172</v>
      </c>
      <c r="F11151" s="6">
        <v>43986</v>
      </c>
      <c r="G11151" s="5" t="s">
        <v>148</v>
      </c>
      <c r="H11151" s="5" t="s">
        <v>351</v>
      </c>
      <c r="I11151">
        <v>43801</v>
      </c>
      <c r="J11151">
        <v>185</v>
      </c>
      <c r="K11151">
        <v>173.2</v>
      </c>
      <c r="L11151">
        <v>2</v>
      </c>
      <c r="M11151">
        <v>4156.8</v>
      </c>
      <c r="N11151">
        <v>6782.64</v>
      </c>
      <c r="O11151">
        <v>3391.32</v>
      </c>
      <c r="P11151">
        <v>86.6</v>
      </c>
      <c r="Q11151">
        <v>24</v>
      </c>
      <c r="R11151">
        <v>-2625.84</v>
      </c>
      <c r="S11151">
        <v>2020</v>
      </c>
      <c r="T11151">
        <v>6</v>
      </c>
      <c r="U11151">
        <v>23</v>
      </c>
    </row>
    <row r="11152" spans="1:21" x14ac:dyDescent="0.3">
      <c r="A11152" s="5" t="s">
        <v>168</v>
      </c>
      <c r="B11152" s="5" t="s">
        <v>206</v>
      </c>
      <c r="C11152" s="5" t="s">
        <v>115</v>
      </c>
      <c r="D11152" s="5" t="s">
        <v>524</v>
      </c>
      <c r="E11152" s="5" t="s">
        <v>172</v>
      </c>
      <c r="F11152" s="6">
        <v>43986</v>
      </c>
      <c r="G11152" s="5" t="s">
        <v>148</v>
      </c>
      <c r="H11152" s="5" t="s">
        <v>235</v>
      </c>
      <c r="I11152">
        <v>43801</v>
      </c>
      <c r="J11152">
        <v>185</v>
      </c>
      <c r="K11152">
        <v>129.19999999999999</v>
      </c>
      <c r="L11152">
        <v>1</v>
      </c>
      <c r="M11152">
        <v>3100.8</v>
      </c>
      <c r="N11152">
        <v>3391.32</v>
      </c>
      <c r="O11152">
        <v>3391.32</v>
      </c>
      <c r="P11152">
        <v>129.19999999999999</v>
      </c>
      <c r="Q11152">
        <v>24</v>
      </c>
      <c r="R11152">
        <v>-290.52</v>
      </c>
      <c r="S11152">
        <v>2020</v>
      </c>
      <c r="T11152">
        <v>6</v>
      </c>
      <c r="U11152">
        <v>23</v>
      </c>
    </row>
    <row r="11153" spans="1:21" x14ac:dyDescent="0.3">
      <c r="A11153" s="5" t="s">
        <v>168</v>
      </c>
      <c r="B11153" s="5" t="s">
        <v>206</v>
      </c>
      <c r="C11153" s="5" t="s">
        <v>115</v>
      </c>
      <c r="D11153" s="5" t="s">
        <v>524</v>
      </c>
      <c r="E11153" s="5" t="s">
        <v>172</v>
      </c>
      <c r="F11153" s="6">
        <v>43986</v>
      </c>
      <c r="G11153" s="5" t="s">
        <v>148</v>
      </c>
      <c r="H11153" s="5" t="s">
        <v>311</v>
      </c>
      <c r="I11153">
        <v>43801</v>
      </c>
      <c r="J11153">
        <v>185</v>
      </c>
      <c r="K11153">
        <v>100.6</v>
      </c>
      <c r="L11153">
        <v>1</v>
      </c>
      <c r="M11153">
        <v>2414.4</v>
      </c>
      <c r="N11153">
        <v>3391.32</v>
      </c>
      <c r="O11153">
        <v>3391.32</v>
      </c>
      <c r="P11153">
        <v>100.6</v>
      </c>
      <c r="Q11153">
        <v>24</v>
      </c>
      <c r="R11153">
        <v>-976.92</v>
      </c>
      <c r="S11153">
        <v>2020</v>
      </c>
      <c r="T11153">
        <v>6</v>
      </c>
      <c r="U11153">
        <v>23</v>
      </c>
    </row>
    <row r="11154" spans="1:21" x14ac:dyDescent="0.3">
      <c r="A11154" s="5" t="s">
        <v>168</v>
      </c>
      <c r="B11154" s="5" t="s">
        <v>206</v>
      </c>
      <c r="C11154" s="5" t="s">
        <v>117</v>
      </c>
      <c r="D11154" s="5" t="s">
        <v>566</v>
      </c>
      <c r="E11154" s="5" t="s">
        <v>172</v>
      </c>
      <c r="F11154" s="6">
        <v>43986</v>
      </c>
      <c r="G11154" s="5" t="s">
        <v>148</v>
      </c>
      <c r="H11154" s="5" t="s">
        <v>371</v>
      </c>
      <c r="I11154">
        <v>43811</v>
      </c>
      <c r="J11154">
        <v>175</v>
      </c>
      <c r="K11154">
        <v>1229.8</v>
      </c>
      <c r="L11154">
        <v>10</v>
      </c>
      <c r="M11154">
        <v>28900.3</v>
      </c>
      <c r="N11154">
        <v>29571.815999999999</v>
      </c>
      <c r="O11154">
        <v>2957.1819999999998</v>
      </c>
      <c r="P11154">
        <v>122.97999999999999</v>
      </c>
      <c r="Q11154">
        <v>23.5</v>
      </c>
      <c r="R11154">
        <v>-671.51599999999996</v>
      </c>
      <c r="S11154">
        <v>2020</v>
      </c>
      <c r="T11154">
        <v>6</v>
      </c>
      <c r="U11154">
        <v>23</v>
      </c>
    </row>
    <row r="11155" spans="1:21" x14ac:dyDescent="0.3">
      <c r="A11155" s="5" t="s">
        <v>168</v>
      </c>
      <c r="B11155" s="5" t="s">
        <v>169</v>
      </c>
      <c r="C11155" s="5" t="s">
        <v>170</v>
      </c>
      <c r="D11155" s="5" t="s">
        <v>566</v>
      </c>
      <c r="E11155" s="5" t="s">
        <v>172</v>
      </c>
      <c r="F11155" s="6">
        <v>43987</v>
      </c>
      <c r="G11155" s="5" t="s">
        <v>148</v>
      </c>
      <c r="H11155" s="5" t="s">
        <v>469</v>
      </c>
      <c r="I11155">
        <v>43811</v>
      </c>
      <c r="J11155">
        <v>176</v>
      </c>
      <c r="K11155">
        <v>6300</v>
      </c>
      <c r="L11155">
        <v>43</v>
      </c>
      <c r="M11155">
        <v>124614</v>
      </c>
      <c r="N11155">
        <v>127158.81</v>
      </c>
      <c r="O11155">
        <v>2957.1819999999998</v>
      </c>
      <c r="P11155">
        <v>146.51162790697674</v>
      </c>
      <c r="Q11155">
        <v>19.78</v>
      </c>
      <c r="R11155">
        <v>-2544.81</v>
      </c>
      <c r="S11155">
        <v>2020</v>
      </c>
      <c r="T11155">
        <v>6</v>
      </c>
      <c r="U11155">
        <v>23</v>
      </c>
    </row>
    <row r="11156" spans="1:21" x14ac:dyDescent="0.3">
      <c r="A11156" s="5" t="s">
        <v>168</v>
      </c>
      <c r="B11156" s="5" t="s">
        <v>169</v>
      </c>
      <c r="C11156" s="5" t="s">
        <v>170</v>
      </c>
      <c r="D11156" s="5" t="s">
        <v>563</v>
      </c>
      <c r="E11156" s="5" t="s">
        <v>172</v>
      </c>
      <c r="F11156" s="6">
        <v>43987</v>
      </c>
      <c r="G11156" s="5" t="s">
        <v>148</v>
      </c>
      <c r="H11156" s="5" t="s">
        <v>469</v>
      </c>
      <c r="I11156">
        <v>43804</v>
      </c>
      <c r="J11156">
        <v>183</v>
      </c>
      <c r="K11156">
        <v>6300</v>
      </c>
      <c r="L11156">
        <v>7</v>
      </c>
      <c r="M11156">
        <v>20286</v>
      </c>
      <c r="N11156">
        <v>21499.695</v>
      </c>
      <c r="O11156">
        <v>3071.3850000000002</v>
      </c>
      <c r="P11156">
        <v>900</v>
      </c>
      <c r="Q11156">
        <v>3.22</v>
      </c>
      <c r="R11156">
        <v>-1213.6949999999999</v>
      </c>
      <c r="S11156">
        <v>2020</v>
      </c>
      <c r="T11156">
        <v>6</v>
      </c>
      <c r="U11156">
        <v>23</v>
      </c>
    </row>
    <row r="11157" spans="1:21" x14ac:dyDescent="0.3">
      <c r="A11157" s="5" t="s">
        <v>168</v>
      </c>
      <c r="B11157" s="5" t="s">
        <v>206</v>
      </c>
      <c r="C11157" s="5" t="s">
        <v>115</v>
      </c>
      <c r="D11157" s="5" t="s">
        <v>524</v>
      </c>
      <c r="E11157" s="5" t="s">
        <v>172</v>
      </c>
      <c r="F11157" s="6">
        <v>43987</v>
      </c>
      <c r="G11157" s="5" t="s">
        <v>148</v>
      </c>
      <c r="H11157" s="5" t="s">
        <v>187</v>
      </c>
      <c r="I11157">
        <v>43801</v>
      </c>
      <c r="J11157">
        <v>186</v>
      </c>
      <c r="K11157">
        <v>564</v>
      </c>
      <c r="L11157">
        <v>5</v>
      </c>
      <c r="M11157">
        <v>13818</v>
      </c>
      <c r="N11157">
        <v>16956.598999999998</v>
      </c>
      <c r="O11157">
        <v>3391.32</v>
      </c>
      <c r="P11157">
        <v>112.8</v>
      </c>
      <c r="Q11157">
        <v>24.5</v>
      </c>
      <c r="R11157">
        <v>-3138.5990000000002</v>
      </c>
      <c r="S11157">
        <v>2020</v>
      </c>
      <c r="T11157">
        <v>6</v>
      </c>
      <c r="U11157">
        <v>23</v>
      </c>
    </row>
    <row r="11158" spans="1:21" x14ac:dyDescent="0.3">
      <c r="A11158" s="5" t="s">
        <v>168</v>
      </c>
      <c r="B11158" s="5" t="s">
        <v>206</v>
      </c>
      <c r="C11158" s="5" t="s">
        <v>117</v>
      </c>
      <c r="D11158" s="5" t="s">
        <v>566</v>
      </c>
      <c r="E11158" s="5" t="s">
        <v>172</v>
      </c>
      <c r="F11158" s="6">
        <v>43987</v>
      </c>
      <c r="G11158" s="5" t="s">
        <v>148</v>
      </c>
      <c r="H11158" s="5" t="s">
        <v>498</v>
      </c>
      <c r="I11158">
        <v>43811</v>
      </c>
      <c r="J11158">
        <v>176</v>
      </c>
      <c r="K11158">
        <v>704</v>
      </c>
      <c r="L11158">
        <v>6</v>
      </c>
      <c r="M11158">
        <v>17248</v>
      </c>
      <c r="N11158">
        <v>17743.09</v>
      </c>
      <c r="O11158">
        <v>2957.1819999999998</v>
      </c>
      <c r="P11158">
        <v>117.33333333333333</v>
      </c>
      <c r="Q11158">
        <v>24.5</v>
      </c>
      <c r="R11158">
        <v>-495.09</v>
      </c>
      <c r="S11158">
        <v>2020</v>
      </c>
      <c r="T11158">
        <v>6</v>
      </c>
      <c r="U11158">
        <v>23</v>
      </c>
    </row>
    <row r="11159" spans="1:21" x14ac:dyDescent="0.3">
      <c r="A11159" s="5" t="s">
        <v>168</v>
      </c>
      <c r="B11159" s="5" t="s">
        <v>206</v>
      </c>
      <c r="C11159" s="5" t="s">
        <v>117</v>
      </c>
      <c r="D11159" s="5" t="s">
        <v>566</v>
      </c>
      <c r="E11159" s="5" t="s">
        <v>172</v>
      </c>
      <c r="F11159" s="6">
        <v>43987</v>
      </c>
      <c r="G11159" s="5" t="s">
        <v>148</v>
      </c>
      <c r="H11159" s="5" t="s">
        <v>203</v>
      </c>
      <c r="I11159">
        <v>43811</v>
      </c>
      <c r="J11159">
        <v>176</v>
      </c>
      <c r="K11159">
        <v>200</v>
      </c>
      <c r="L11159">
        <v>2</v>
      </c>
      <c r="M11159">
        <v>4900</v>
      </c>
      <c r="N11159">
        <v>5914.3630000000003</v>
      </c>
      <c r="O11159">
        <v>2957.1819999999998</v>
      </c>
      <c r="P11159">
        <v>100</v>
      </c>
      <c r="Q11159">
        <v>24.5</v>
      </c>
      <c r="R11159">
        <v>-1014.3630000000001</v>
      </c>
      <c r="S11159">
        <v>2020</v>
      </c>
      <c r="T11159">
        <v>6</v>
      </c>
      <c r="U11159">
        <v>23</v>
      </c>
    </row>
    <row r="11160" spans="1:21" x14ac:dyDescent="0.3">
      <c r="A11160" s="5" t="s">
        <v>168</v>
      </c>
      <c r="B11160" s="5" t="s">
        <v>206</v>
      </c>
      <c r="C11160" s="5" t="s">
        <v>117</v>
      </c>
      <c r="D11160" s="5" t="s">
        <v>566</v>
      </c>
      <c r="E11160" s="5" t="s">
        <v>172</v>
      </c>
      <c r="F11160" s="6">
        <v>43987</v>
      </c>
      <c r="G11160" s="5" t="s">
        <v>148</v>
      </c>
      <c r="H11160" s="5" t="s">
        <v>190</v>
      </c>
      <c r="I11160">
        <v>43811</v>
      </c>
      <c r="J11160">
        <v>176</v>
      </c>
      <c r="K11160">
        <v>120</v>
      </c>
      <c r="L11160">
        <v>1</v>
      </c>
      <c r="M11160">
        <v>2940</v>
      </c>
      <c r="N11160">
        <v>2957.1819999999998</v>
      </c>
      <c r="O11160">
        <v>2957.1819999999998</v>
      </c>
      <c r="P11160">
        <v>120</v>
      </c>
      <c r="Q11160">
        <v>24.5</v>
      </c>
      <c r="R11160">
        <v>-17.181999999999999</v>
      </c>
      <c r="S11160">
        <v>2020</v>
      </c>
      <c r="T11160">
        <v>6</v>
      </c>
      <c r="U11160">
        <v>23</v>
      </c>
    </row>
    <row r="11161" spans="1:21" x14ac:dyDescent="0.3">
      <c r="A11161" s="5" t="s">
        <v>168</v>
      </c>
      <c r="B11161" s="5" t="s">
        <v>206</v>
      </c>
      <c r="C11161" s="5" t="s">
        <v>117</v>
      </c>
      <c r="D11161" s="5" t="s">
        <v>566</v>
      </c>
      <c r="E11161" s="5" t="s">
        <v>172</v>
      </c>
      <c r="F11161" s="6">
        <v>43987</v>
      </c>
      <c r="G11161" s="5" t="s">
        <v>148</v>
      </c>
      <c r="H11161" s="5" t="s">
        <v>190</v>
      </c>
      <c r="I11161">
        <v>43811</v>
      </c>
      <c r="J11161">
        <v>176</v>
      </c>
      <c r="K11161">
        <v>110</v>
      </c>
      <c r="L11161">
        <v>1</v>
      </c>
      <c r="M11161">
        <v>2695</v>
      </c>
      <c r="N11161">
        <v>2957.1819999999998</v>
      </c>
      <c r="O11161">
        <v>2957.1819999999998</v>
      </c>
      <c r="P11161">
        <v>110</v>
      </c>
      <c r="Q11161">
        <v>24.5</v>
      </c>
      <c r="R11161">
        <v>-262.18200000000002</v>
      </c>
      <c r="S11161">
        <v>2020</v>
      </c>
      <c r="T11161">
        <v>6</v>
      </c>
      <c r="U11161">
        <v>23</v>
      </c>
    </row>
    <row r="11162" spans="1:21" x14ac:dyDescent="0.3">
      <c r="A11162" s="5" t="s">
        <v>168</v>
      </c>
      <c r="B11162" s="5" t="s">
        <v>206</v>
      </c>
      <c r="C11162" s="5" t="s">
        <v>117</v>
      </c>
      <c r="D11162" s="5" t="s">
        <v>566</v>
      </c>
      <c r="E11162" s="5" t="s">
        <v>172</v>
      </c>
      <c r="F11162" s="6">
        <v>43987</v>
      </c>
      <c r="G11162" s="5" t="s">
        <v>148</v>
      </c>
      <c r="H11162" s="5" t="s">
        <v>190</v>
      </c>
      <c r="I11162">
        <v>43811</v>
      </c>
      <c r="J11162">
        <v>176</v>
      </c>
      <c r="K11162">
        <v>110</v>
      </c>
      <c r="L11162">
        <v>1</v>
      </c>
      <c r="M11162">
        <v>2695</v>
      </c>
      <c r="N11162">
        <v>2957.1819999999998</v>
      </c>
      <c r="O11162">
        <v>2957.1819999999998</v>
      </c>
      <c r="P11162">
        <v>110</v>
      </c>
      <c r="Q11162">
        <v>24.5</v>
      </c>
      <c r="R11162">
        <v>-262.18200000000002</v>
      </c>
      <c r="S11162">
        <v>2020</v>
      </c>
      <c r="T11162">
        <v>6</v>
      </c>
      <c r="U11162">
        <v>23</v>
      </c>
    </row>
    <row r="11163" spans="1:21" x14ac:dyDescent="0.3">
      <c r="A11163" s="5" t="s">
        <v>168</v>
      </c>
      <c r="B11163" s="5" t="s">
        <v>206</v>
      </c>
      <c r="C11163" s="5" t="s">
        <v>117</v>
      </c>
      <c r="D11163" s="5" t="s">
        <v>566</v>
      </c>
      <c r="E11163" s="5" t="s">
        <v>172</v>
      </c>
      <c r="F11163" s="6">
        <v>43987</v>
      </c>
      <c r="G11163" s="5" t="s">
        <v>148</v>
      </c>
      <c r="H11163" s="5" t="s">
        <v>190</v>
      </c>
      <c r="I11163">
        <v>43811</v>
      </c>
      <c r="J11163">
        <v>176</v>
      </c>
      <c r="K11163">
        <v>305</v>
      </c>
      <c r="L11163">
        <v>3</v>
      </c>
      <c r="M11163">
        <v>7472.5</v>
      </c>
      <c r="N11163">
        <v>8871.5450000000001</v>
      </c>
      <c r="O11163">
        <v>2957.1819999999998</v>
      </c>
      <c r="P11163">
        <v>101.66666666666667</v>
      </c>
      <c r="Q11163">
        <v>24.5</v>
      </c>
      <c r="R11163">
        <v>-1399.0450000000001</v>
      </c>
      <c r="S11163">
        <v>2020</v>
      </c>
      <c r="T11163">
        <v>6</v>
      </c>
      <c r="U11163">
        <v>23</v>
      </c>
    </row>
    <row r="11164" spans="1:21" x14ac:dyDescent="0.3">
      <c r="A11164" s="5" t="s">
        <v>168</v>
      </c>
      <c r="B11164" s="5" t="s">
        <v>206</v>
      </c>
      <c r="C11164" s="5" t="s">
        <v>117</v>
      </c>
      <c r="D11164" s="5" t="s">
        <v>566</v>
      </c>
      <c r="E11164" s="5" t="s">
        <v>172</v>
      </c>
      <c r="F11164" s="6">
        <v>43987</v>
      </c>
      <c r="G11164" s="5" t="s">
        <v>148</v>
      </c>
      <c r="H11164" s="5" t="s">
        <v>190</v>
      </c>
      <c r="I11164">
        <v>43811</v>
      </c>
      <c r="J11164">
        <v>176</v>
      </c>
      <c r="K11164">
        <v>104</v>
      </c>
      <c r="L11164">
        <v>1</v>
      </c>
      <c r="M11164">
        <v>2548</v>
      </c>
      <c r="N11164">
        <v>2957.1819999999998</v>
      </c>
      <c r="O11164">
        <v>2957.1819999999998</v>
      </c>
      <c r="P11164">
        <v>104</v>
      </c>
      <c r="Q11164">
        <v>24.5</v>
      </c>
      <c r="R11164">
        <v>-409.18200000000002</v>
      </c>
      <c r="S11164">
        <v>2020</v>
      </c>
      <c r="T11164">
        <v>6</v>
      </c>
      <c r="U11164">
        <v>23</v>
      </c>
    </row>
    <row r="11165" spans="1:21" x14ac:dyDescent="0.3">
      <c r="A11165" s="5" t="s">
        <v>168</v>
      </c>
      <c r="B11165" s="5" t="s">
        <v>206</v>
      </c>
      <c r="C11165" s="5" t="s">
        <v>117</v>
      </c>
      <c r="D11165" s="5" t="s">
        <v>566</v>
      </c>
      <c r="E11165" s="5" t="s">
        <v>172</v>
      </c>
      <c r="F11165" s="6">
        <v>43987</v>
      </c>
      <c r="G11165" s="5" t="s">
        <v>148</v>
      </c>
      <c r="H11165" s="5" t="s">
        <v>246</v>
      </c>
      <c r="I11165">
        <v>43811</v>
      </c>
      <c r="J11165">
        <v>176</v>
      </c>
      <c r="K11165">
        <v>550</v>
      </c>
      <c r="L11165">
        <v>4</v>
      </c>
      <c r="M11165">
        <v>13475</v>
      </c>
      <c r="N11165">
        <v>11828.727000000001</v>
      </c>
      <c r="O11165">
        <v>2957.1819999999998</v>
      </c>
      <c r="P11165">
        <v>137.5</v>
      </c>
      <c r="Q11165">
        <v>24.5</v>
      </c>
      <c r="R11165">
        <v>1646.2729999999999</v>
      </c>
      <c r="S11165">
        <v>2020</v>
      </c>
      <c r="T11165">
        <v>6</v>
      </c>
      <c r="U11165">
        <v>23</v>
      </c>
    </row>
    <row r="11166" spans="1:21" x14ac:dyDescent="0.3">
      <c r="A11166" s="5" t="s">
        <v>168</v>
      </c>
      <c r="B11166" s="5" t="s">
        <v>206</v>
      </c>
      <c r="C11166" s="5" t="s">
        <v>117</v>
      </c>
      <c r="D11166" s="5" t="s">
        <v>566</v>
      </c>
      <c r="E11166" s="5" t="s">
        <v>172</v>
      </c>
      <c r="F11166" s="6">
        <v>43987</v>
      </c>
      <c r="G11166" s="5" t="s">
        <v>148</v>
      </c>
      <c r="H11166" s="5" t="s">
        <v>183</v>
      </c>
      <c r="I11166">
        <v>43811</v>
      </c>
      <c r="J11166">
        <v>176</v>
      </c>
      <c r="K11166">
        <v>736</v>
      </c>
      <c r="L11166">
        <v>6</v>
      </c>
      <c r="M11166">
        <v>18032</v>
      </c>
      <c r="N11166">
        <v>17743.09</v>
      </c>
      <c r="O11166">
        <v>2957.1819999999998</v>
      </c>
      <c r="P11166">
        <v>122.66666666666667</v>
      </c>
      <c r="Q11166">
        <v>24.5</v>
      </c>
      <c r="R11166">
        <v>288.91000000000003</v>
      </c>
      <c r="S11166">
        <v>2020</v>
      </c>
      <c r="T11166">
        <v>6</v>
      </c>
      <c r="U11166">
        <v>23</v>
      </c>
    </row>
    <row r="11167" spans="1:21" x14ac:dyDescent="0.3">
      <c r="A11167" s="5" t="s">
        <v>168</v>
      </c>
      <c r="B11167" s="5" t="s">
        <v>206</v>
      </c>
      <c r="C11167" s="5" t="s">
        <v>117</v>
      </c>
      <c r="D11167" s="5" t="s">
        <v>566</v>
      </c>
      <c r="E11167" s="5" t="s">
        <v>172</v>
      </c>
      <c r="F11167" s="6">
        <v>43987</v>
      </c>
      <c r="G11167" s="5" t="s">
        <v>148</v>
      </c>
      <c r="H11167" s="5" t="s">
        <v>181</v>
      </c>
      <c r="I11167">
        <v>43811</v>
      </c>
      <c r="J11167">
        <v>176</v>
      </c>
      <c r="K11167">
        <v>206</v>
      </c>
      <c r="L11167">
        <v>2</v>
      </c>
      <c r="M11167">
        <v>5047</v>
      </c>
      <c r="N11167">
        <v>5914.3630000000003</v>
      </c>
      <c r="O11167">
        <v>2957.1819999999998</v>
      </c>
      <c r="P11167">
        <v>103</v>
      </c>
      <c r="Q11167">
        <v>24.5</v>
      </c>
      <c r="R11167">
        <v>-867.36300000000006</v>
      </c>
      <c r="S11167">
        <v>2020</v>
      </c>
      <c r="T11167">
        <v>6</v>
      </c>
      <c r="U11167">
        <v>23</v>
      </c>
    </row>
    <row r="11168" spans="1:21" x14ac:dyDescent="0.3">
      <c r="A11168" s="5" t="s">
        <v>168</v>
      </c>
      <c r="B11168" s="5" t="s">
        <v>206</v>
      </c>
      <c r="C11168" s="5" t="s">
        <v>117</v>
      </c>
      <c r="D11168" s="5" t="s">
        <v>566</v>
      </c>
      <c r="E11168" s="5" t="s">
        <v>172</v>
      </c>
      <c r="F11168" s="6">
        <v>43987</v>
      </c>
      <c r="G11168" s="5" t="s">
        <v>148</v>
      </c>
      <c r="H11168" s="5" t="s">
        <v>220</v>
      </c>
      <c r="I11168">
        <v>43811</v>
      </c>
      <c r="J11168">
        <v>176</v>
      </c>
      <c r="K11168">
        <v>232</v>
      </c>
      <c r="L11168">
        <v>2</v>
      </c>
      <c r="M11168">
        <v>5684</v>
      </c>
      <c r="N11168">
        <v>5914.3630000000003</v>
      </c>
      <c r="O11168">
        <v>2957.1819999999998</v>
      </c>
      <c r="P11168">
        <v>116</v>
      </c>
      <c r="Q11168">
        <v>24.5</v>
      </c>
      <c r="R11168">
        <v>-230.363</v>
      </c>
      <c r="S11168">
        <v>2020</v>
      </c>
      <c r="T11168">
        <v>6</v>
      </c>
      <c r="U11168">
        <v>23</v>
      </c>
    </row>
    <row r="11169" spans="1:21" x14ac:dyDescent="0.3">
      <c r="A11169" s="5" t="s">
        <v>168</v>
      </c>
      <c r="B11169" s="5" t="s">
        <v>206</v>
      </c>
      <c r="C11169" s="5" t="s">
        <v>117</v>
      </c>
      <c r="D11169" s="5" t="s">
        <v>566</v>
      </c>
      <c r="E11169" s="5" t="s">
        <v>172</v>
      </c>
      <c r="F11169" s="6">
        <v>43987</v>
      </c>
      <c r="G11169" s="5" t="s">
        <v>148</v>
      </c>
      <c r="H11169" s="5" t="s">
        <v>191</v>
      </c>
      <c r="I11169">
        <v>43811</v>
      </c>
      <c r="J11169">
        <v>176</v>
      </c>
      <c r="K11169">
        <v>609</v>
      </c>
      <c r="L11169">
        <v>5</v>
      </c>
      <c r="M11169">
        <v>14920.5</v>
      </c>
      <c r="N11169">
        <v>14785.907999999999</v>
      </c>
      <c r="O11169">
        <v>2957.1819999999998</v>
      </c>
      <c r="P11169">
        <v>121.8</v>
      </c>
      <c r="Q11169">
        <v>24.5</v>
      </c>
      <c r="R11169">
        <v>134.59200000000001</v>
      </c>
      <c r="S11169">
        <v>2020</v>
      </c>
      <c r="T11169">
        <v>6</v>
      </c>
      <c r="U11169">
        <v>23</v>
      </c>
    </row>
    <row r="11170" spans="1:21" x14ac:dyDescent="0.3">
      <c r="A11170" s="5" t="s">
        <v>168</v>
      </c>
      <c r="B11170" s="5" t="s">
        <v>206</v>
      </c>
      <c r="C11170" s="5" t="s">
        <v>117</v>
      </c>
      <c r="D11170" s="5" t="s">
        <v>566</v>
      </c>
      <c r="E11170" s="5" t="s">
        <v>172</v>
      </c>
      <c r="F11170" s="6">
        <v>43987</v>
      </c>
      <c r="G11170" s="5" t="s">
        <v>148</v>
      </c>
      <c r="H11170" s="5" t="s">
        <v>321</v>
      </c>
      <c r="I11170">
        <v>43811</v>
      </c>
      <c r="J11170">
        <v>176</v>
      </c>
      <c r="K11170">
        <v>1</v>
      </c>
      <c r="L11170">
        <v>3</v>
      </c>
      <c r="M11170">
        <v>8232</v>
      </c>
      <c r="N11170">
        <v>8871.5450000000001</v>
      </c>
      <c r="O11170">
        <v>2957.1819999999998</v>
      </c>
      <c r="P11170">
        <v>0.33333333333333331</v>
      </c>
      <c r="Q11170">
        <v>8232</v>
      </c>
      <c r="R11170">
        <v>-639.54499999999996</v>
      </c>
      <c r="S11170">
        <v>2020</v>
      </c>
      <c r="T11170">
        <v>6</v>
      </c>
      <c r="U11170">
        <v>23</v>
      </c>
    </row>
    <row r="11171" spans="1:21" x14ac:dyDescent="0.3">
      <c r="A11171" s="5" t="s">
        <v>168</v>
      </c>
      <c r="B11171" s="5" t="s">
        <v>206</v>
      </c>
      <c r="C11171" s="5" t="s">
        <v>117</v>
      </c>
      <c r="D11171" s="5" t="s">
        <v>566</v>
      </c>
      <c r="E11171" s="5" t="s">
        <v>172</v>
      </c>
      <c r="F11171" s="6">
        <v>43987</v>
      </c>
      <c r="G11171" s="5" t="s">
        <v>148</v>
      </c>
      <c r="H11171" s="5" t="s">
        <v>226</v>
      </c>
      <c r="I11171">
        <v>43811</v>
      </c>
      <c r="J11171">
        <v>176</v>
      </c>
      <c r="K11171">
        <v>240</v>
      </c>
      <c r="L11171">
        <v>2</v>
      </c>
      <c r="M11171">
        <v>5880</v>
      </c>
      <c r="N11171">
        <v>5914.3630000000003</v>
      </c>
      <c r="O11171">
        <v>2957.1819999999998</v>
      </c>
      <c r="P11171">
        <v>120</v>
      </c>
      <c r="Q11171">
        <v>24.5</v>
      </c>
      <c r="R11171">
        <v>-34.363</v>
      </c>
      <c r="S11171">
        <v>2020</v>
      </c>
      <c r="T11171">
        <v>6</v>
      </c>
      <c r="U11171">
        <v>23</v>
      </c>
    </row>
    <row r="11172" spans="1:21" x14ac:dyDescent="0.3">
      <c r="A11172" s="5" t="s">
        <v>168</v>
      </c>
      <c r="B11172" s="5" t="s">
        <v>206</v>
      </c>
      <c r="C11172" s="5" t="s">
        <v>117</v>
      </c>
      <c r="D11172" s="5" t="s">
        <v>566</v>
      </c>
      <c r="E11172" s="5" t="s">
        <v>172</v>
      </c>
      <c r="F11172" s="6">
        <v>43987</v>
      </c>
      <c r="G11172" s="5" t="s">
        <v>148</v>
      </c>
      <c r="H11172" s="5" t="s">
        <v>202</v>
      </c>
      <c r="I11172">
        <v>43811</v>
      </c>
      <c r="J11172">
        <v>176</v>
      </c>
      <c r="K11172">
        <v>1128</v>
      </c>
      <c r="L11172">
        <v>10</v>
      </c>
      <c r="M11172">
        <v>27636</v>
      </c>
      <c r="N11172">
        <v>29571.815999999999</v>
      </c>
      <c r="O11172">
        <v>2957.1819999999998</v>
      </c>
      <c r="P11172">
        <v>112.8</v>
      </c>
      <c r="Q11172">
        <v>24.5</v>
      </c>
      <c r="R11172">
        <v>-1935.816</v>
      </c>
      <c r="S11172">
        <v>2020</v>
      </c>
      <c r="T11172">
        <v>6</v>
      </c>
      <c r="U11172">
        <v>23</v>
      </c>
    </row>
    <row r="11173" spans="1:21" x14ac:dyDescent="0.3">
      <c r="A11173" s="5" t="s">
        <v>168</v>
      </c>
      <c r="B11173" s="5" t="s">
        <v>206</v>
      </c>
      <c r="C11173" s="5" t="s">
        <v>117</v>
      </c>
      <c r="D11173" s="5" t="s">
        <v>566</v>
      </c>
      <c r="E11173" s="5" t="s">
        <v>172</v>
      </c>
      <c r="F11173" s="6">
        <v>43987</v>
      </c>
      <c r="G11173" s="5" t="s">
        <v>148</v>
      </c>
      <c r="H11173" s="5" t="s">
        <v>190</v>
      </c>
      <c r="I11173">
        <v>43811</v>
      </c>
      <c r="J11173">
        <v>176</v>
      </c>
      <c r="K11173">
        <v>618</v>
      </c>
      <c r="L11173">
        <v>6</v>
      </c>
      <c r="M11173">
        <v>15141</v>
      </c>
      <c r="N11173">
        <v>17743.09</v>
      </c>
      <c r="O11173">
        <v>2957.1819999999998</v>
      </c>
      <c r="P11173">
        <v>103</v>
      </c>
      <c r="Q11173">
        <v>24.5</v>
      </c>
      <c r="R11173">
        <v>-2602.09</v>
      </c>
      <c r="S11173">
        <v>2020</v>
      </c>
      <c r="T11173">
        <v>6</v>
      </c>
      <c r="U11173">
        <v>23</v>
      </c>
    </row>
    <row r="11174" spans="1:21" x14ac:dyDescent="0.3">
      <c r="A11174" s="5" t="s">
        <v>168</v>
      </c>
      <c r="B11174" s="5" t="s">
        <v>206</v>
      </c>
      <c r="C11174" s="5" t="s">
        <v>117</v>
      </c>
      <c r="D11174" s="5" t="s">
        <v>566</v>
      </c>
      <c r="E11174" s="5" t="s">
        <v>172</v>
      </c>
      <c r="F11174" s="6">
        <v>43987</v>
      </c>
      <c r="G11174" s="5" t="s">
        <v>148</v>
      </c>
      <c r="H11174" s="5" t="s">
        <v>569</v>
      </c>
      <c r="I11174">
        <v>43811</v>
      </c>
      <c r="J11174">
        <v>176</v>
      </c>
      <c r="K11174">
        <v>203</v>
      </c>
      <c r="L11174">
        <v>2</v>
      </c>
      <c r="M11174">
        <v>4973.5</v>
      </c>
      <c r="N11174">
        <v>5914.3630000000003</v>
      </c>
      <c r="O11174">
        <v>2957.1819999999998</v>
      </c>
      <c r="P11174">
        <v>101.5</v>
      </c>
      <c r="Q11174">
        <v>24.5</v>
      </c>
      <c r="R11174">
        <v>-940.86300000000006</v>
      </c>
      <c r="S11174">
        <v>2020</v>
      </c>
      <c r="T11174">
        <v>6</v>
      </c>
      <c r="U11174">
        <v>23</v>
      </c>
    </row>
    <row r="11175" spans="1:21" x14ac:dyDescent="0.3">
      <c r="A11175" s="5" t="s">
        <v>168</v>
      </c>
      <c r="B11175" s="5" t="s">
        <v>206</v>
      </c>
      <c r="C11175" s="5" t="s">
        <v>117</v>
      </c>
      <c r="D11175" s="5" t="s">
        <v>566</v>
      </c>
      <c r="E11175" s="5" t="s">
        <v>172</v>
      </c>
      <c r="F11175" s="6">
        <v>43987</v>
      </c>
      <c r="G11175" s="5" t="s">
        <v>148</v>
      </c>
      <c r="H11175" s="5" t="s">
        <v>284</v>
      </c>
      <c r="I11175">
        <v>43811</v>
      </c>
      <c r="J11175">
        <v>176</v>
      </c>
      <c r="K11175">
        <v>250</v>
      </c>
      <c r="L11175">
        <v>2</v>
      </c>
      <c r="M11175">
        <v>6125</v>
      </c>
      <c r="N11175">
        <v>5914.3630000000003</v>
      </c>
      <c r="O11175">
        <v>2957.1819999999998</v>
      </c>
      <c r="P11175">
        <v>125</v>
      </c>
      <c r="Q11175">
        <v>24.5</v>
      </c>
      <c r="R11175">
        <v>210.637</v>
      </c>
      <c r="S11175">
        <v>2020</v>
      </c>
      <c r="T11175">
        <v>6</v>
      </c>
      <c r="U11175">
        <v>23</v>
      </c>
    </row>
    <row r="11176" spans="1:21" x14ac:dyDescent="0.3">
      <c r="A11176" s="5" t="s">
        <v>168</v>
      </c>
      <c r="B11176" s="5" t="s">
        <v>206</v>
      </c>
      <c r="C11176" s="5" t="s">
        <v>117</v>
      </c>
      <c r="D11176" s="5" t="s">
        <v>566</v>
      </c>
      <c r="E11176" s="5" t="s">
        <v>172</v>
      </c>
      <c r="F11176" s="6">
        <v>43987</v>
      </c>
      <c r="G11176" s="5" t="s">
        <v>148</v>
      </c>
      <c r="H11176" s="5" t="s">
        <v>185</v>
      </c>
      <c r="I11176">
        <v>43811</v>
      </c>
      <c r="J11176">
        <v>176</v>
      </c>
      <c r="K11176">
        <v>137</v>
      </c>
      <c r="L11176">
        <v>1</v>
      </c>
      <c r="M11176">
        <v>3356.5</v>
      </c>
      <c r="N11176">
        <v>2957.1819999999998</v>
      </c>
      <c r="O11176">
        <v>2957.1819999999998</v>
      </c>
      <c r="P11176">
        <v>137</v>
      </c>
      <c r="Q11176">
        <v>24.5</v>
      </c>
      <c r="R11176">
        <v>399.31799999999998</v>
      </c>
      <c r="S11176">
        <v>2020</v>
      </c>
      <c r="T11176">
        <v>6</v>
      </c>
      <c r="U11176">
        <v>23</v>
      </c>
    </row>
    <row r="11177" spans="1:21" x14ac:dyDescent="0.3">
      <c r="A11177" s="5" t="s">
        <v>168</v>
      </c>
      <c r="B11177" s="5" t="s">
        <v>206</v>
      </c>
      <c r="C11177" s="5" t="s">
        <v>117</v>
      </c>
      <c r="D11177" s="5" t="s">
        <v>566</v>
      </c>
      <c r="E11177" s="5" t="s">
        <v>172</v>
      </c>
      <c r="F11177" s="6">
        <v>43987</v>
      </c>
      <c r="G11177" s="5" t="s">
        <v>148</v>
      </c>
      <c r="H11177" s="5" t="s">
        <v>218</v>
      </c>
      <c r="I11177">
        <v>43811</v>
      </c>
      <c r="J11177">
        <v>176</v>
      </c>
      <c r="K11177">
        <v>502</v>
      </c>
      <c r="L11177">
        <v>4</v>
      </c>
      <c r="M11177">
        <v>12299</v>
      </c>
      <c r="N11177">
        <v>11828.727000000001</v>
      </c>
      <c r="O11177">
        <v>2957.1819999999998</v>
      </c>
      <c r="P11177">
        <v>125.5</v>
      </c>
      <c r="Q11177">
        <v>24.5</v>
      </c>
      <c r="R11177">
        <v>470.27300000000002</v>
      </c>
      <c r="S11177">
        <v>2020</v>
      </c>
      <c r="T11177">
        <v>6</v>
      </c>
      <c r="U11177">
        <v>23</v>
      </c>
    </row>
    <row r="11178" spans="1:21" x14ac:dyDescent="0.3">
      <c r="A11178" s="5" t="s">
        <v>168</v>
      </c>
      <c r="B11178" s="5" t="s">
        <v>206</v>
      </c>
      <c r="C11178" s="5" t="s">
        <v>117</v>
      </c>
      <c r="D11178" s="5" t="s">
        <v>566</v>
      </c>
      <c r="E11178" s="5" t="s">
        <v>172</v>
      </c>
      <c r="F11178" s="6">
        <v>43987</v>
      </c>
      <c r="G11178" s="5" t="s">
        <v>148</v>
      </c>
      <c r="H11178" s="5" t="s">
        <v>184</v>
      </c>
      <c r="I11178">
        <v>43811</v>
      </c>
      <c r="J11178">
        <v>176</v>
      </c>
      <c r="K11178">
        <v>3699</v>
      </c>
      <c r="L11178">
        <v>28</v>
      </c>
      <c r="M11178">
        <v>88776</v>
      </c>
      <c r="N11178">
        <v>82801.085999999996</v>
      </c>
      <c r="O11178">
        <v>2957.1819999999998</v>
      </c>
      <c r="P11178">
        <v>132.10714285714286</v>
      </c>
      <c r="Q11178">
        <v>24</v>
      </c>
      <c r="R11178">
        <v>5974.9139999999998</v>
      </c>
      <c r="S11178">
        <v>2020</v>
      </c>
      <c r="T11178">
        <v>6</v>
      </c>
      <c r="U11178">
        <v>23</v>
      </c>
    </row>
    <row r="11179" spans="1:21" x14ac:dyDescent="0.3">
      <c r="A11179" s="5" t="s">
        <v>168</v>
      </c>
      <c r="B11179" s="5" t="s">
        <v>206</v>
      </c>
      <c r="C11179" s="5" t="s">
        <v>117</v>
      </c>
      <c r="D11179" s="5" t="s">
        <v>566</v>
      </c>
      <c r="E11179" s="5" t="s">
        <v>172</v>
      </c>
      <c r="F11179" s="6">
        <v>43987</v>
      </c>
      <c r="G11179" s="5" t="s">
        <v>148</v>
      </c>
      <c r="H11179" s="5" t="s">
        <v>238</v>
      </c>
      <c r="I11179">
        <v>43811</v>
      </c>
      <c r="J11179">
        <v>176</v>
      </c>
      <c r="K11179">
        <v>118</v>
      </c>
      <c r="L11179">
        <v>1</v>
      </c>
      <c r="M11179">
        <v>2891</v>
      </c>
      <c r="N11179">
        <v>2957.1819999999998</v>
      </c>
      <c r="O11179">
        <v>2957.1819999999998</v>
      </c>
      <c r="P11179">
        <v>118</v>
      </c>
      <c r="Q11179">
        <v>24.5</v>
      </c>
      <c r="R11179">
        <v>-66.182000000000002</v>
      </c>
      <c r="S11179">
        <v>2020</v>
      </c>
      <c r="T11179">
        <v>6</v>
      </c>
      <c r="U11179">
        <v>23</v>
      </c>
    </row>
    <row r="11180" spans="1:21" x14ac:dyDescent="0.3">
      <c r="A11180" s="5" t="s">
        <v>168</v>
      </c>
      <c r="B11180" s="5" t="s">
        <v>206</v>
      </c>
      <c r="C11180" s="5" t="s">
        <v>117</v>
      </c>
      <c r="D11180" s="5" t="s">
        <v>566</v>
      </c>
      <c r="E11180" s="5" t="s">
        <v>172</v>
      </c>
      <c r="F11180" s="6">
        <v>43987</v>
      </c>
      <c r="G11180" s="5" t="s">
        <v>148</v>
      </c>
      <c r="H11180" s="5" t="s">
        <v>182</v>
      </c>
      <c r="I11180">
        <v>43811</v>
      </c>
      <c r="J11180">
        <v>176</v>
      </c>
      <c r="K11180">
        <v>198</v>
      </c>
      <c r="L11180">
        <v>2</v>
      </c>
      <c r="M11180">
        <v>4851</v>
      </c>
      <c r="N11180">
        <v>5914.3630000000003</v>
      </c>
      <c r="O11180">
        <v>2957.1819999999998</v>
      </c>
      <c r="P11180">
        <v>99</v>
      </c>
      <c r="Q11180">
        <v>24.5</v>
      </c>
      <c r="R11180">
        <v>-1063.3630000000001</v>
      </c>
      <c r="S11180">
        <v>2020</v>
      </c>
      <c r="T11180">
        <v>6</v>
      </c>
      <c r="U11180">
        <v>23</v>
      </c>
    </row>
    <row r="11181" spans="1:21" x14ac:dyDescent="0.3">
      <c r="A11181" s="5" t="s">
        <v>168</v>
      </c>
      <c r="B11181" s="5" t="s">
        <v>206</v>
      </c>
      <c r="C11181" s="5" t="s">
        <v>117</v>
      </c>
      <c r="D11181" s="5" t="s">
        <v>566</v>
      </c>
      <c r="E11181" s="5" t="s">
        <v>172</v>
      </c>
      <c r="F11181" s="6">
        <v>43987</v>
      </c>
      <c r="G11181" s="5" t="s">
        <v>148</v>
      </c>
      <c r="H11181" s="5" t="s">
        <v>217</v>
      </c>
      <c r="I11181">
        <v>43811</v>
      </c>
      <c r="J11181">
        <v>176</v>
      </c>
      <c r="K11181">
        <v>1146</v>
      </c>
      <c r="L11181">
        <v>10</v>
      </c>
      <c r="M11181">
        <v>28077</v>
      </c>
      <c r="N11181">
        <v>29571.815999999999</v>
      </c>
      <c r="O11181">
        <v>2957.1819999999998</v>
      </c>
      <c r="P11181">
        <v>114.6</v>
      </c>
      <c r="Q11181">
        <v>24.5</v>
      </c>
      <c r="R11181">
        <v>-1494.816</v>
      </c>
      <c r="S11181">
        <v>2020</v>
      </c>
      <c r="T11181">
        <v>6</v>
      </c>
      <c r="U11181">
        <v>23</v>
      </c>
    </row>
    <row r="11182" spans="1:21" x14ac:dyDescent="0.3">
      <c r="A11182" s="5" t="s">
        <v>168</v>
      </c>
      <c r="B11182" s="5" t="s">
        <v>206</v>
      </c>
      <c r="C11182" s="5" t="s">
        <v>117</v>
      </c>
      <c r="D11182" s="5" t="s">
        <v>566</v>
      </c>
      <c r="E11182" s="5" t="s">
        <v>172</v>
      </c>
      <c r="F11182" s="6">
        <v>43987</v>
      </c>
      <c r="G11182" s="5" t="s">
        <v>148</v>
      </c>
      <c r="H11182" s="5" t="s">
        <v>205</v>
      </c>
      <c r="I11182">
        <v>43811</v>
      </c>
      <c r="J11182">
        <v>176</v>
      </c>
      <c r="K11182">
        <v>908</v>
      </c>
      <c r="L11182">
        <v>7</v>
      </c>
      <c r="M11182">
        <v>18160</v>
      </c>
      <c r="N11182">
        <v>20700.271000000001</v>
      </c>
      <c r="O11182">
        <v>2957.1819999999998</v>
      </c>
      <c r="P11182">
        <v>129.71428571428572</v>
      </c>
      <c r="Q11182">
        <v>20</v>
      </c>
      <c r="R11182">
        <v>-2540.2710000000002</v>
      </c>
      <c r="S11182">
        <v>2020</v>
      </c>
      <c r="T11182">
        <v>6</v>
      </c>
      <c r="U11182">
        <v>23</v>
      </c>
    </row>
    <row r="11183" spans="1:21" x14ac:dyDescent="0.3">
      <c r="A11183" s="5" t="s">
        <v>168</v>
      </c>
      <c r="B11183" s="5" t="s">
        <v>206</v>
      </c>
      <c r="C11183" s="5" t="s">
        <v>117</v>
      </c>
      <c r="D11183" s="5" t="s">
        <v>566</v>
      </c>
      <c r="E11183" s="5" t="s">
        <v>172</v>
      </c>
      <c r="F11183" s="6">
        <v>43987</v>
      </c>
      <c r="G11183" s="5" t="s">
        <v>148</v>
      </c>
      <c r="H11183" s="5" t="s">
        <v>221</v>
      </c>
      <c r="I11183">
        <v>43811</v>
      </c>
      <c r="J11183">
        <v>176</v>
      </c>
      <c r="K11183">
        <v>206</v>
      </c>
      <c r="L11183">
        <v>2</v>
      </c>
      <c r="M11183">
        <v>5047</v>
      </c>
      <c r="N11183">
        <v>5914.3630000000003</v>
      </c>
      <c r="O11183">
        <v>2957.1819999999998</v>
      </c>
      <c r="P11183">
        <v>103</v>
      </c>
      <c r="Q11183">
        <v>24.5</v>
      </c>
      <c r="R11183">
        <v>-867.36300000000006</v>
      </c>
      <c r="S11183">
        <v>2020</v>
      </c>
      <c r="T11183">
        <v>6</v>
      </c>
      <c r="U11183">
        <v>23</v>
      </c>
    </row>
    <row r="11184" spans="1:21" x14ac:dyDescent="0.3">
      <c r="A11184" s="5" t="s">
        <v>168</v>
      </c>
      <c r="B11184" s="5" t="s">
        <v>206</v>
      </c>
      <c r="C11184" s="5" t="s">
        <v>117</v>
      </c>
      <c r="D11184" s="5" t="s">
        <v>566</v>
      </c>
      <c r="E11184" s="5" t="s">
        <v>172</v>
      </c>
      <c r="F11184" s="6">
        <v>43987</v>
      </c>
      <c r="G11184" s="5" t="s">
        <v>148</v>
      </c>
      <c r="H11184" s="5" t="s">
        <v>180</v>
      </c>
      <c r="I11184">
        <v>43811</v>
      </c>
      <c r="J11184">
        <v>176</v>
      </c>
      <c r="K11184">
        <v>200</v>
      </c>
      <c r="L11184">
        <v>2</v>
      </c>
      <c r="M11184">
        <v>4900</v>
      </c>
      <c r="N11184">
        <v>5914.3630000000003</v>
      </c>
      <c r="O11184">
        <v>2957.1819999999998</v>
      </c>
      <c r="P11184">
        <v>100</v>
      </c>
      <c r="Q11184">
        <v>24.5</v>
      </c>
      <c r="R11184">
        <v>-1014.3630000000001</v>
      </c>
      <c r="S11184">
        <v>2020</v>
      </c>
      <c r="T11184">
        <v>6</v>
      </c>
      <c r="U11184">
        <v>23</v>
      </c>
    </row>
    <row r="11185" spans="1:21" x14ac:dyDescent="0.3">
      <c r="A11185" s="5" t="s">
        <v>168</v>
      </c>
      <c r="B11185" s="5" t="s">
        <v>206</v>
      </c>
      <c r="C11185" s="5" t="s">
        <v>117</v>
      </c>
      <c r="D11185" s="5" t="s">
        <v>566</v>
      </c>
      <c r="E11185" s="5" t="s">
        <v>172</v>
      </c>
      <c r="F11185" s="6">
        <v>43987</v>
      </c>
      <c r="G11185" s="5" t="s">
        <v>148</v>
      </c>
      <c r="H11185" s="5" t="s">
        <v>204</v>
      </c>
      <c r="I11185">
        <v>43811</v>
      </c>
      <c r="J11185">
        <v>176</v>
      </c>
      <c r="K11185">
        <v>416</v>
      </c>
      <c r="L11185">
        <v>4</v>
      </c>
      <c r="M11185">
        <v>10192</v>
      </c>
      <c r="N11185">
        <v>11828.727000000001</v>
      </c>
      <c r="O11185">
        <v>2957.1819999999998</v>
      </c>
      <c r="P11185">
        <v>104</v>
      </c>
      <c r="Q11185">
        <v>24.5</v>
      </c>
      <c r="R11185">
        <v>-1636.7270000000001</v>
      </c>
      <c r="S11185">
        <v>2020</v>
      </c>
      <c r="T11185">
        <v>6</v>
      </c>
      <c r="U11185">
        <v>23</v>
      </c>
    </row>
    <row r="11186" spans="1:21" x14ac:dyDescent="0.3">
      <c r="A11186" s="5" t="s">
        <v>168</v>
      </c>
      <c r="B11186" s="5" t="s">
        <v>206</v>
      </c>
      <c r="C11186" s="5" t="s">
        <v>117</v>
      </c>
      <c r="D11186" s="5" t="s">
        <v>566</v>
      </c>
      <c r="E11186" s="5" t="s">
        <v>172</v>
      </c>
      <c r="F11186" s="6">
        <v>43987</v>
      </c>
      <c r="G11186" s="5" t="s">
        <v>148</v>
      </c>
      <c r="H11186" s="5" t="s">
        <v>216</v>
      </c>
      <c r="I11186">
        <v>43811</v>
      </c>
      <c r="J11186">
        <v>176</v>
      </c>
      <c r="K11186">
        <v>117</v>
      </c>
      <c r="L11186">
        <v>1</v>
      </c>
      <c r="M11186">
        <v>0</v>
      </c>
      <c r="N11186">
        <v>2957.1819999999998</v>
      </c>
      <c r="O11186">
        <v>2957.1819999999998</v>
      </c>
      <c r="P11186">
        <v>117</v>
      </c>
      <c r="Q11186">
        <v>0</v>
      </c>
      <c r="R11186">
        <v>-2957.1819999999998</v>
      </c>
      <c r="S11186">
        <v>2020</v>
      </c>
      <c r="T11186">
        <v>6</v>
      </c>
      <c r="U11186">
        <v>23</v>
      </c>
    </row>
    <row r="11187" spans="1:21" x14ac:dyDescent="0.3">
      <c r="A11187" s="5" t="s">
        <v>168</v>
      </c>
      <c r="B11187" s="5" t="s">
        <v>169</v>
      </c>
      <c r="C11187" s="5" t="s">
        <v>170</v>
      </c>
      <c r="D11187" s="5" t="s">
        <v>515</v>
      </c>
      <c r="E11187" s="5" t="s">
        <v>172</v>
      </c>
      <c r="F11187" s="6">
        <v>43988</v>
      </c>
      <c r="G11187" s="5" t="s">
        <v>148</v>
      </c>
      <c r="H11187" s="5" t="s">
        <v>178</v>
      </c>
      <c r="I11187">
        <v>43708</v>
      </c>
      <c r="J11187">
        <v>280</v>
      </c>
      <c r="K11187">
        <v>197.5</v>
      </c>
      <c r="L11187">
        <v>2</v>
      </c>
      <c r="M11187">
        <v>4740</v>
      </c>
      <c r="N11187">
        <v>5262.92</v>
      </c>
      <c r="O11187">
        <v>2631.46</v>
      </c>
      <c r="P11187">
        <v>98.75</v>
      </c>
      <c r="Q11187">
        <v>24</v>
      </c>
      <c r="R11187">
        <v>-522.91999999999996</v>
      </c>
      <c r="S11187">
        <v>2020</v>
      </c>
      <c r="T11187">
        <v>6</v>
      </c>
      <c r="U11187">
        <v>23</v>
      </c>
    </row>
    <row r="11188" spans="1:21" x14ac:dyDescent="0.3">
      <c r="A11188" s="5" t="s">
        <v>168</v>
      </c>
      <c r="B11188" s="5" t="s">
        <v>169</v>
      </c>
      <c r="C11188" s="5" t="s">
        <v>170</v>
      </c>
      <c r="D11188" s="5" t="s">
        <v>515</v>
      </c>
      <c r="E11188" s="5" t="s">
        <v>172</v>
      </c>
      <c r="F11188" s="6">
        <v>43988</v>
      </c>
      <c r="G11188" s="5" t="s">
        <v>148</v>
      </c>
      <c r="H11188" s="5" t="s">
        <v>173</v>
      </c>
      <c r="I11188">
        <v>43708</v>
      </c>
      <c r="J11188">
        <v>280</v>
      </c>
      <c r="K11188">
        <v>500</v>
      </c>
      <c r="L11188">
        <v>3</v>
      </c>
      <c r="M11188">
        <v>12000</v>
      </c>
      <c r="N11188">
        <v>7894.38</v>
      </c>
      <c r="O11188">
        <v>2631.46</v>
      </c>
      <c r="P11188">
        <v>166.66666666666666</v>
      </c>
      <c r="Q11188">
        <v>24</v>
      </c>
      <c r="R11188">
        <v>4105.62</v>
      </c>
      <c r="S11188">
        <v>2020</v>
      </c>
      <c r="T11188">
        <v>6</v>
      </c>
      <c r="U11188">
        <v>23</v>
      </c>
    </row>
    <row r="11189" spans="1:21" x14ac:dyDescent="0.3">
      <c r="A11189" s="5" t="s">
        <v>168</v>
      </c>
      <c r="B11189" s="5" t="s">
        <v>169</v>
      </c>
      <c r="C11189" s="5" t="s">
        <v>170</v>
      </c>
      <c r="D11189" s="5" t="s">
        <v>551</v>
      </c>
      <c r="E11189" s="5" t="s">
        <v>172</v>
      </c>
      <c r="F11189" s="6">
        <v>43988</v>
      </c>
      <c r="G11189" s="5" t="s">
        <v>148</v>
      </c>
      <c r="H11189" s="5" t="s">
        <v>173</v>
      </c>
      <c r="I11189">
        <v>43789</v>
      </c>
      <c r="J11189">
        <v>199</v>
      </c>
      <c r="K11189">
        <v>267.5</v>
      </c>
      <c r="L11189">
        <v>3</v>
      </c>
      <c r="M11189">
        <v>6420</v>
      </c>
      <c r="N11189">
        <v>8545.4050000000007</v>
      </c>
      <c r="O11189">
        <v>2848.4679999999998</v>
      </c>
      <c r="P11189">
        <v>89.166666666666671</v>
      </c>
      <c r="Q11189">
        <v>24</v>
      </c>
      <c r="R11189">
        <v>-2125.4050000000002</v>
      </c>
      <c r="S11189">
        <v>2020</v>
      </c>
      <c r="T11189">
        <v>6</v>
      </c>
      <c r="U11189">
        <v>23</v>
      </c>
    </row>
    <row r="11190" spans="1:21" x14ac:dyDescent="0.3">
      <c r="A11190" s="5" t="s">
        <v>168</v>
      </c>
      <c r="B11190" s="5" t="s">
        <v>175</v>
      </c>
      <c r="C11190" s="5" t="s">
        <v>85</v>
      </c>
      <c r="D11190" s="5" t="s">
        <v>550</v>
      </c>
      <c r="E11190" s="5" t="s">
        <v>172</v>
      </c>
      <c r="F11190" s="6">
        <v>43988</v>
      </c>
      <c r="G11190" s="5" t="s">
        <v>148</v>
      </c>
      <c r="H11190" s="5" t="s">
        <v>173</v>
      </c>
      <c r="I11190">
        <v>43797</v>
      </c>
      <c r="J11190">
        <v>191</v>
      </c>
      <c r="K11190">
        <v>150</v>
      </c>
      <c r="L11190">
        <v>2</v>
      </c>
      <c r="M11190">
        <v>3600</v>
      </c>
      <c r="N11190">
        <v>5232.3609999999999</v>
      </c>
      <c r="O11190">
        <v>2616.181</v>
      </c>
      <c r="P11190">
        <v>75</v>
      </c>
      <c r="Q11190">
        <v>24</v>
      </c>
      <c r="R11190">
        <v>-1632.3610000000001</v>
      </c>
      <c r="S11190">
        <v>2020</v>
      </c>
      <c r="T11190">
        <v>6</v>
      </c>
      <c r="U11190">
        <v>23</v>
      </c>
    </row>
    <row r="11191" spans="1:21" x14ac:dyDescent="0.3">
      <c r="A11191" s="5" t="s">
        <v>168</v>
      </c>
      <c r="B11191" s="5" t="s">
        <v>175</v>
      </c>
      <c r="C11191" s="5" t="s">
        <v>87</v>
      </c>
      <c r="D11191" s="5" t="s">
        <v>561</v>
      </c>
      <c r="E11191" s="5" t="s">
        <v>172</v>
      </c>
      <c r="F11191" s="6">
        <v>43988</v>
      </c>
      <c r="G11191" s="5" t="s">
        <v>148</v>
      </c>
      <c r="H11191" s="5" t="s">
        <v>351</v>
      </c>
      <c r="I11191">
        <v>43803</v>
      </c>
      <c r="J11191">
        <v>185</v>
      </c>
      <c r="K11191">
        <v>317.5</v>
      </c>
      <c r="L11191">
        <v>3</v>
      </c>
      <c r="M11191">
        <v>7620</v>
      </c>
      <c r="N11191">
        <v>7038.5529999999999</v>
      </c>
      <c r="O11191">
        <v>2346.1840000000002</v>
      </c>
      <c r="P11191">
        <v>105.83333333333333</v>
      </c>
      <c r="Q11191">
        <v>24</v>
      </c>
      <c r="R11191">
        <v>581.447</v>
      </c>
      <c r="S11191">
        <v>2020</v>
      </c>
      <c r="T11191">
        <v>6</v>
      </c>
      <c r="U11191">
        <v>23</v>
      </c>
    </row>
    <row r="11192" spans="1:21" x14ac:dyDescent="0.3">
      <c r="A11192" s="5" t="s">
        <v>168</v>
      </c>
      <c r="B11192" s="5" t="s">
        <v>175</v>
      </c>
      <c r="C11192" s="5" t="s">
        <v>87</v>
      </c>
      <c r="D11192" s="5" t="s">
        <v>561</v>
      </c>
      <c r="E11192" s="5" t="s">
        <v>172</v>
      </c>
      <c r="F11192" s="6">
        <v>43988</v>
      </c>
      <c r="G11192" s="5" t="s">
        <v>148</v>
      </c>
      <c r="H11192" s="5" t="s">
        <v>235</v>
      </c>
      <c r="I11192">
        <v>43803</v>
      </c>
      <c r="J11192">
        <v>185</v>
      </c>
      <c r="K11192">
        <v>229.5</v>
      </c>
      <c r="L11192">
        <v>2</v>
      </c>
      <c r="M11192">
        <v>5508</v>
      </c>
      <c r="N11192">
        <v>4692.3689999999997</v>
      </c>
      <c r="O11192">
        <v>2346.1840000000002</v>
      </c>
      <c r="P11192">
        <v>114.75</v>
      </c>
      <c r="Q11192">
        <v>24</v>
      </c>
      <c r="R11192">
        <v>815.63099999999997</v>
      </c>
      <c r="S11192">
        <v>2020</v>
      </c>
      <c r="T11192">
        <v>6</v>
      </c>
      <c r="U11192">
        <v>23</v>
      </c>
    </row>
    <row r="11193" spans="1:21" x14ac:dyDescent="0.3">
      <c r="A11193" s="5" t="s">
        <v>168</v>
      </c>
      <c r="B11193" s="5" t="s">
        <v>175</v>
      </c>
      <c r="C11193" s="5" t="s">
        <v>87</v>
      </c>
      <c r="D11193" s="5" t="s">
        <v>561</v>
      </c>
      <c r="E11193" s="5" t="s">
        <v>172</v>
      </c>
      <c r="F11193" s="6">
        <v>43988</v>
      </c>
      <c r="G11193" s="5" t="s">
        <v>148</v>
      </c>
      <c r="H11193" s="5" t="s">
        <v>311</v>
      </c>
      <c r="I11193">
        <v>43803</v>
      </c>
      <c r="J11193">
        <v>185</v>
      </c>
      <c r="K11193">
        <v>96.5</v>
      </c>
      <c r="L11193">
        <v>1</v>
      </c>
      <c r="M11193">
        <v>2316</v>
      </c>
      <c r="N11193">
        <v>2346.1840000000002</v>
      </c>
      <c r="O11193">
        <v>2346.1840000000002</v>
      </c>
      <c r="P11193">
        <v>96.5</v>
      </c>
      <c r="Q11193">
        <v>24</v>
      </c>
      <c r="R11193">
        <v>-30.184000000000001</v>
      </c>
      <c r="S11193">
        <v>2020</v>
      </c>
      <c r="T11193">
        <v>6</v>
      </c>
      <c r="U11193">
        <v>23</v>
      </c>
    </row>
    <row r="11194" spans="1:21" x14ac:dyDescent="0.3">
      <c r="A11194" s="5" t="s">
        <v>168</v>
      </c>
      <c r="B11194" s="5" t="s">
        <v>175</v>
      </c>
      <c r="C11194" s="5" t="s">
        <v>87</v>
      </c>
      <c r="D11194" s="5" t="s">
        <v>561</v>
      </c>
      <c r="E11194" s="5" t="s">
        <v>172</v>
      </c>
      <c r="F11194" s="6">
        <v>43988</v>
      </c>
      <c r="G11194" s="5" t="s">
        <v>148</v>
      </c>
      <c r="H11194" s="5" t="s">
        <v>197</v>
      </c>
      <c r="I11194">
        <v>43803</v>
      </c>
      <c r="J11194">
        <v>185</v>
      </c>
      <c r="K11194">
        <v>799</v>
      </c>
      <c r="L11194">
        <v>7</v>
      </c>
      <c r="M11194">
        <v>19176</v>
      </c>
      <c r="N11194">
        <v>16423.291000000001</v>
      </c>
      <c r="O11194">
        <v>2346.1840000000002</v>
      </c>
      <c r="P11194">
        <v>114.14285714285714</v>
      </c>
      <c r="Q11194">
        <v>24</v>
      </c>
      <c r="R11194">
        <v>2752.7089999999998</v>
      </c>
      <c r="S11194">
        <v>2020</v>
      </c>
      <c r="T11194">
        <v>6</v>
      </c>
      <c r="U11194">
        <v>23</v>
      </c>
    </row>
    <row r="11195" spans="1:21" x14ac:dyDescent="0.3">
      <c r="A11195" s="5" t="s">
        <v>168</v>
      </c>
      <c r="B11195" s="5" t="s">
        <v>467</v>
      </c>
      <c r="C11195" s="5" t="s">
        <v>138</v>
      </c>
      <c r="D11195" s="5" t="s">
        <v>568</v>
      </c>
      <c r="E11195" s="5" t="s">
        <v>172</v>
      </c>
      <c r="F11195" s="6">
        <v>43988</v>
      </c>
      <c r="G11195" s="5" t="s">
        <v>148</v>
      </c>
      <c r="H11195" s="5" t="s">
        <v>173</v>
      </c>
      <c r="I11195">
        <v>43815</v>
      </c>
      <c r="J11195">
        <v>173</v>
      </c>
      <c r="K11195">
        <v>706.8</v>
      </c>
      <c r="L11195">
        <v>7</v>
      </c>
      <c r="M11195">
        <v>16963.2</v>
      </c>
      <c r="N11195">
        <v>23511.050999999999</v>
      </c>
      <c r="O11195">
        <v>3358.7220000000002</v>
      </c>
      <c r="P11195">
        <v>100.97142857142856</v>
      </c>
      <c r="Q11195">
        <v>24</v>
      </c>
      <c r="R11195">
        <v>-6547.8509999999997</v>
      </c>
      <c r="S11195">
        <v>2020</v>
      </c>
      <c r="T11195">
        <v>6</v>
      </c>
      <c r="U11195">
        <v>23</v>
      </c>
    </row>
    <row r="11196" spans="1:21" x14ac:dyDescent="0.3">
      <c r="A11196" s="5" t="s">
        <v>168</v>
      </c>
      <c r="B11196" s="5" t="s">
        <v>169</v>
      </c>
      <c r="C11196" s="5" t="s">
        <v>170</v>
      </c>
      <c r="D11196" s="5" t="s">
        <v>515</v>
      </c>
      <c r="E11196" s="5" t="s">
        <v>227</v>
      </c>
      <c r="F11196" s="6">
        <v>43990</v>
      </c>
      <c r="G11196" s="5" t="s">
        <v>148</v>
      </c>
      <c r="H11196" s="5" t="s">
        <v>178</v>
      </c>
      <c r="I11196">
        <v>43708</v>
      </c>
      <c r="J11196">
        <v>282</v>
      </c>
      <c r="K11196">
        <v>-197.5</v>
      </c>
      <c r="L11196">
        <v>-2</v>
      </c>
      <c r="M11196">
        <v>-4740</v>
      </c>
      <c r="N11196">
        <v>-5262.92</v>
      </c>
      <c r="O11196">
        <v>-2631.46</v>
      </c>
      <c r="P11196">
        <v>98.75</v>
      </c>
      <c r="Q11196">
        <v>24</v>
      </c>
      <c r="R11196">
        <v>522.91999999999996</v>
      </c>
      <c r="S11196">
        <v>2020</v>
      </c>
      <c r="T11196">
        <v>6</v>
      </c>
      <c r="U11196">
        <v>24</v>
      </c>
    </row>
    <row r="11197" spans="1:21" x14ac:dyDescent="0.3">
      <c r="A11197" s="5" t="s">
        <v>168</v>
      </c>
      <c r="B11197" s="5" t="s">
        <v>169</v>
      </c>
      <c r="C11197" s="5" t="s">
        <v>170</v>
      </c>
      <c r="D11197" s="5" t="s">
        <v>566</v>
      </c>
      <c r="E11197" s="5" t="s">
        <v>227</v>
      </c>
      <c r="F11197" s="6">
        <v>43990</v>
      </c>
      <c r="G11197" s="5" t="s">
        <v>148</v>
      </c>
      <c r="H11197" s="5" t="s">
        <v>469</v>
      </c>
      <c r="I11197">
        <v>43811</v>
      </c>
      <c r="J11197">
        <v>179</v>
      </c>
      <c r="K11197">
        <v>-6300</v>
      </c>
      <c r="L11197">
        <v>-43</v>
      </c>
      <c r="M11197">
        <v>-124614</v>
      </c>
      <c r="N11197">
        <v>-127158.81</v>
      </c>
      <c r="O11197">
        <v>-2957.1819999999998</v>
      </c>
      <c r="P11197">
        <v>146.51162790697674</v>
      </c>
      <c r="Q11197">
        <v>19.78</v>
      </c>
      <c r="R11197">
        <v>2544.81</v>
      </c>
      <c r="S11197">
        <v>2020</v>
      </c>
      <c r="T11197">
        <v>6</v>
      </c>
      <c r="U11197">
        <v>24</v>
      </c>
    </row>
    <row r="11198" spans="1:21" x14ac:dyDescent="0.3">
      <c r="A11198" s="5" t="s">
        <v>168</v>
      </c>
      <c r="B11198" s="5" t="s">
        <v>169</v>
      </c>
      <c r="C11198" s="5" t="s">
        <v>170</v>
      </c>
      <c r="D11198" s="5" t="s">
        <v>563</v>
      </c>
      <c r="E11198" s="5" t="s">
        <v>227</v>
      </c>
      <c r="F11198" s="6">
        <v>43990</v>
      </c>
      <c r="G11198" s="5" t="s">
        <v>148</v>
      </c>
      <c r="H11198" s="5" t="s">
        <v>469</v>
      </c>
      <c r="I11198">
        <v>43804</v>
      </c>
      <c r="J11198">
        <v>186</v>
      </c>
      <c r="K11198">
        <v>-6300</v>
      </c>
      <c r="L11198">
        <v>-7</v>
      </c>
      <c r="M11198">
        <v>-20286</v>
      </c>
      <c r="N11198">
        <v>-21499.695</v>
      </c>
      <c r="O11198">
        <v>-3071.3850000000002</v>
      </c>
      <c r="P11198">
        <v>900</v>
      </c>
      <c r="Q11198">
        <v>3.22</v>
      </c>
      <c r="R11198">
        <v>1213.6949999999999</v>
      </c>
      <c r="S11198">
        <v>2020</v>
      </c>
      <c r="T11198">
        <v>6</v>
      </c>
      <c r="U11198">
        <v>24</v>
      </c>
    </row>
    <row r="11199" spans="1:21" x14ac:dyDescent="0.3">
      <c r="A11199" s="5" t="s">
        <v>168</v>
      </c>
      <c r="B11199" s="5" t="s">
        <v>175</v>
      </c>
      <c r="C11199" s="5" t="s">
        <v>85</v>
      </c>
      <c r="D11199" s="5" t="s">
        <v>550</v>
      </c>
      <c r="E11199" s="5" t="s">
        <v>227</v>
      </c>
      <c r="F11199" s="6">
        <v>43990</v>
      </c>
      <c r="G11199" s="5" t="s">
        <v>148</v>
      </c>
      <c r="H11199" s="5" t="s">
        <v>204</v>
      </c>
      <c r="I11199">
        <v>43797</v>
      </c>
      <c r="J11199">
        <v>193</v>
      </c>
      <c r="K11199">
        <v>-352</v>
      </c>
      <c r="L11199">
        <v>-3</v>
      </c>
      <c r="M11199">
        <v>-8624</v>
      </c>
      <c r="N11199">
        <v>-7848.5420000000004</v>
      </c>
      <c r="O11199">
        <v>-2616.181</v>
      </c>
      <c r="P11199">
        <v>117.33333333333333</v>
      </c>
      <c r="Q11199">
        <v>24.5</v>
      </c>
      <c r="R11199">
        <v>-775.45799999999997</v>
      </c>
      <c r="S11199">
        <v>2020</v>
      </c>
      <c r="T11199">
        <v>6</v>
      </c>
      <c r="U11199">
        <v>24</v>
      </c>
    </row>
    <row r="11200" spans="1:21" x14ac:dyDescent="0.3">
      <c r="A11200" s="5" t="s">
        <v>168</v>
      </c>
      <c r="B11200" s="5" t="s">
        <v>175</v>
      </c>
      <c r="C11200" s="5" t="s">
        <v>85</v>
      </c>
      <c r="D11200" s="5" t="s">
        <v>550</v>
      </c>
      <c r="E11200" s="5" t="s">
        <v>172</v>
      </c>
      <c r="F11200" s="6">
        <v>43990</v>
      </c>
      <c r="G11200" s="5" t="s">
        <v>148</v>
      </c>
      <c r="H11200" s="5" t="s">
        <v>178</v>
      </c>
      <c r="I11200">
        <v>43797</v>
      </c>
      <c r="J11200">
        <v>193</v>
      </c>
      <c r="K11200">
        <v>197.5</v>
      </c>
      <c r="L11200">
        <v>2</v>
      </c>
      <c r="M11200">
        <v>4740</v>
      </c>
      <c r="N11200">
        <v>5232.3609999999999</v>
      </c>
      <c r="O11200">
        <v>2616.181</v>
      </c>
      <c r="P11200">
        <v>98.75</v>
      </c>
      <c r="Q11200">
        <v>24</v>
      </c>
      <c r="R11200">
        <v>-492.36099999999999</v>
      </c>
      <c r="S11200">
        <v>2020</v>
      </c>
      <c r="T11200">
        <v>6</v>
      </c>
      <c r="U11200">
        <v>24</v>
      </c>
    </row>
    <row r="11201" spans="1:21" x14ac:dyDescent="0.3">
      <c r="A11201" s="5" t="s">
        <v>168</v>
      </c>
      <c r="B11201" s="5" t="s">
        <v>175</v>
      </c>
      <c r="C11201" s="5" t="s">
        <v>87</v>
      </c>
      <c r="D11201" s="5" t="s">
        <v>561</v>
      </c>
      <c r="E11201" s="5" t="s">
        <v>172</v>
      </c>
      <c r="F11201" s="6">
        <v>43990</v>
      </c>
      <c r="G11201" s="5" t="s">
        <v>148</v>
      </c>
      <c r="H11201" s="5" t="s">
        <v>204</v>
      </c>
      <c r="I11201">
        <v>43803</v>
      </c>
      <c r="J11201">
        <v>187</v>
      </c>
      <c r="K11201">
        <v>352</v>
      </c>
      <c r="L11201">
        <v>3</v>
      </c>
      <c r="M11201">
        <v>8624</v>
      </c>
      <c r="N11201">
        <v>7038.5529999999999</v>
      </c>
      <c r="O11201">
        <v>2346.1840000000002</v>
      </c>
      <c r="P11201">
        <v>117.33333333333333</v>
      </c>
      <c r="Q11201">
        <v>24.5</v>
      </c>
      <c r="R11201">
        <v>1585.4469999999999</v>
      </c>
      <c r="S11201">
        <v>2020</v>
      </c>
      <c r="T11201">
        <v>6</v>
      </c>
      <c r="U11201">
        <v>24</v>
      </c>
    </row>
    <row r="11202" spans="1:21" x14ac:dyDescent="0.3">
      <c r="A11202" s="5" t="s">
        <v>168</v>
      </c>
      <c r="B11202" s="5" t="s">
        <v>206</v>
      </c>
      <c r="C11202" s="5" t="s">
        <v>117</v>
      </c>
      <c r="D11202" s="5" t="s">
        <v>566</v>
      </c>
      <c r="E11202" s="5" t="s">
        <v>172</v>
      </c>
      <c r="F11202" s="6">
        <v>43990</v>
      </c>
      <c r="G11202" s="5" t="s">
        <v>148</v>
      </c>
      <c r="H11202" s="5" t="s">
        <v>229</v>
      </c>
      <c r="I11202">
        <v>43811</v>
      </c>
      <c r="J11202">
        <v>179</v>
      </c>
      <c r="K11202">
        <v>1770</v>
      </c>
      <c r="L11202">
        <v>15</v>
      </c>
      <c r="M11202">
        <v>41595</v>
      </c>
      <c r="N11202">
        <v>44357.724999999999</v>
      </c>
      <c r="O11202">
        <v>2957.1819999999998</v>
      </c>
      <c r="P11202">
        <v>118</v>
      </c>
      <c r="Q11202">
        <v>23.5</v>
      </c>
      <c r="R11202">
        <v>-2762.7249999999999</v>
      </c>
      <c r="S11202">
        <v>2020</v>
      </c>
      <c r="T11202">
        <v>6</v>
      </c>
      <c r="U11202">
        <v>24</v>
      </c>
    </row>
    <row r="11203" spans="1:21" x14ac:dyDescent="0.3">
      <c r="A11203" s="5" t="s">
        <v>168</v>
      </c>
      <c r="B11203" s="5" t="s">
        <v>467</v>
      </c>
      <c r="C11203" s="5" t="s">
        <v>138</v>
      </c>
      <c r="D11203" s="5" t="s">
        <v>568</v>
      </c>
      <c r="E11203" s="5" t="s">
        <v>172</v>
      </c>
      <c r="F11203" s="6">
        <v>43990</v>
      </c>
      <c r="G11203" s="5" t="s">
        <v>148</v>
      </c>
      <c r="H11203" s="5" t="s">
        <v>371</v>
      </c>
      <c r="I11203">
        <v>43815</v>
      </c>
      <c r="J11203">
        <v>175</v>
      </c>
      <c r="K11203">
        <v>1200</v>
      </c>
      <c r="L11203">
        <v>10</v>
      </c>
      <c r="M11203">
        <v>27600</v>
      </c>
      <c r="N11203">
        <v>33587.216</v>
      </c>
      <c r="O11203">
        <v>3358.7220000000002</v>
      </c>
      <c r="P11203">
        <v>120</v>
      </c>
      <c r="Q11203">
        <v>23</v>
      </c>
      <c r="R11203">
        <v>-5987.2160000000003</v>
      </c>
      <c r="S11203">
        <v>2020</v>
      </c>
      <c r="T11203">
        <v>6</v>
      </c>
      <c r="U11203">
        <v>24</v>
      </c>
    </row>
    <row r="11204" spans="1:21" x14ac:dyDescent="0.3">
      <c r="A11204" s="5" t="s">
        <v>168</v>
      </c>
      <c r="B11204" s="5" t="s">
        <v>169</v>
      </c>
      <c r="C11204" s="5" t="s">
        <v>170</v>
      </c>
      <c r="D11204" s="5" t="s">
        <v>524</v>
      </c>
      <c r="E11204" s="5" t="s">
        <v>172</v>
      </c>
      <c r="F11204" s="6">
        <v>43991</v>
      </c>
      <c r="G11204" s="5" t="s">
        <v>148</v>
      </c>
      <c r="H11204" s="5" t="s">
        <v>469</v>
      </c>
      <c r="I11204">
        <v>43801</v>
      </c>
      <c r="J11204">
        <v>190</v>
      </c>
      <c r="K11204">
        <v>6300</v>
      </c>
      <c r="L11204">
        <v>7</v>
      </c>
      <c r="M11204">
        <v>20286</v>
      </c>
      <c r="N11204">
        <v>23739.239000000001</v>
      </c>
      <c r="O11204">
        <v>3391.32</v>
      </c>
      <c r="P11204">
        <v>900</v>
      </c>
      <c r="Q11204">
        <v>3.22</v>
      </c>
      <c r="R11204">
        <v>-3453.239</v>
      </c>
      <c r="S11204">
        <v>2020</v>
      </c>
      <c r="T11204">
        <v>6</v>
      </c>
      <c r="U11204">
        <v>24</v>
      </c>
    </row>
    <row r="11205" spans="1:21" x14ac:dyDescent="0.3">
      <c r="A11205" s="5" t="s">
        <v>168</v>
      </c>
      <c r="B11205" s="5" t="s">
        <v>169</v>
      </c>
      <c r="C11205" s="5" t="s">
        <v>170</v>
      </c>
      <c r="D11205" s="5" t="s">
        <v>566</v>
      </c>
      <c r="E11205" s="5" t="s">
        <v>172</v>
      </c>
      <c r="F11205" s="6">
        <v>43991</v>
      </c>
      <c r="G11205" s="5" t="s">
        <v>148</v>
      </c>
      <c r="H11205" s="5" t="s">
        <v>469</v>
      </c>
      <c r="I11205">
        <v>43811</v>
      </c>
      <c r="J11205">
        <v>180</v>
      </c>
      <c r="K11205">
        <v>5853</v>
      </c>
      <c r="L11205">
        <v>17</v>
      </c>
      <c r="M11205">
        <v>46765.47</v>
      </c>
      <c r="N11205">
        <v>50272.088000000003</v>
      </c>
      <c r="O11205">
        <v>2957.1819999999998</v>
      </c>
      <c r="P11205">
        <v>344.29411764705884</v>
      </c>
      <c r="Q11205">
        <v>7.99</v>
      </c>
      <c r="R11205">
        <v>-3506.6179999999999</v>
      </c>
      <c r="S11205">
        <v>2020</v>
      </c>
      <c r="T11205">
        <v>6</v>
      </c>
      <c r="U11205">
        <v>24</v>
      </c>
    </row>
    <row r="11206" spans="1:21" x14ac:dyDescent="0.3">
      <c r="A11206" s="5" t="s">
        <v>168</v>
      </c>
      <c r="B11206" s="5" t="s">
        <v>169</v>
      </c>
      <c r="C11206" s="5" t="s">
        <v>170</v>
      </c>
      <c r="D11206" s="5" t="s">
        <v>566</v>
      </c>
      <c r="E11206" s="5" t="s">
        <v>172</v>
      </c>
      <c r="F11206" s="6">
        <v>43991</v>
      </c>
      <c r="G11206" s="5" t="s">
        <v>148</v>
      </c>
      <c r="H11206" s="5" t="s">
        <v>469</v>
      </c>
      <c r="I11206">
        <v>43811</v>
      </c>
      <c r="J11206">
        <v>180</v>
      </c>
      <c r="K11206">
        <v>6300</v>
      </c>
      <c r="L11206">
        <v>43</v>
      </c>
      <c r="M11206">
        <v>124614</v>
      </c>
      <c r="N11206">
        <v>127158.81</v>
      </c>
      <c r="O11206">
        <v>2957.1819999999998</v>
      </c>
      <c r="P11206">
        <v>146.51162790697674</v>
      </c>
      <c r="Q11206">
        <v>19.78</v>
      </c>
      <c r="R11206">
        <v>-2544.81</v>
      </c>
      <c r="S11206">
        <v>2020</v>
      </c>
      <c r="T11206">
        <v>6</v>
      </c>
      <c r="U11206">
        <v>24</v>
      </c>
    </row>
    <row r="11207" spans="1:21" x14ac:dyDescent="0.3">
      <c r="A11207" s="5" t="s">
        <v>168</v>
      </c>
      <c r="B11207" s="5" t="s">
        <v>169</v>
      </c>
      <c r="C11207" s="5" t="s">
        <v>170</v>
      </c>
      <c r="D11207" s="5" t="s">
        <v>570</v>
      </c>
      <c r="E11207" s="5" t="s">
        <v>172</v>
      </c>
      <c r="F11207" s="6">
        <v>43991</v>
      </c>
      <c r="G11207" s="5" t="s">
        <v>148</v>
      </c>
      <c r="H11207" s="5" t="s">
        <v>469</v>
      </c>
      <c r="I11207">
        <v>43813</v>
      </c>
      <c r="J11207">
        <v>178</v>
      </c>
      <c r="K11207">
        <v>5853</v>
      </c>
      <c r="L11207">
        <v>33</v>
      </c>
      <c r="M11207">
        <v>90780.03</v>
      </c>
      <c r="N11207">
        <v>89647.827999999994</v>
      </c>
      <c r="O11207">
        <v>2716.6010000000001</v>
      </c>
      <c r="P11207">
        <v>177.36363636363637</v>
      </c>
      <c r="Q11207">
        <v>15.51</v>
      </c>
      <c r="R11207">
        <v>1132.202</v>
      </c>
      <c r="S11207">
        <v>2020</v>
      </c>
      <c r="T11207">
        <v>6</v>
      </c>
      <c r="U11207">
        <v>24</v>
      </c>
    </row>
    <row r="11208" spans="1:21" x14ac:dyDescent="0.3">
      <c r="A11208" s="5" t="s">
        <v>168</v>
      </c>
      <c r="B11208" s="5" t="s">
        <v>169</v>
      </c>
      <c r="C11208" s="5" t="s">
        <v>170</v>
      </c>
      <c r="D11208" s="5" t="s">
        <v>563</v>
      </c>
      <c r="E11208" s="5" t="s">
        <v>172</v>
      </c>
      <c r="F11208" s="6">
        <v>43991</v>
      </c>
      <c r="G11208" s="5" t="s">
        <v>148</v>
      </c>
      <c r="H11208" s="5" t="s">
        <v>466</v>
      </c>
      <c r="I11208">
        <v>43804</v>
      </c>
      <c r="J11208">
        <v>187</v>
      </c>
      <c r="K11208">
        <v>12558</v>
      </c>
      <c r="L11208">
        <v>9</v>
      </c>
      <c r="M11208">
        <v>24592.75</v>
      </c>
      <c r="N11208">
        <v>27642.465</v>
      </c>
      <c r="O11208">
        <v>3071.3850000000002</v>
      </c>
      <c r="P11208">
        <v>1395.3333333333333</v>
      </c>
      <c r="Q11208">
        <v>1.9582999999999999</v>
      </c>
      <c r="R11208">
        <v>-3049.7150000000001</v>
      </c>
      <c r="S11208">
        <v>2020</v>
      </c>
      <c r="T11208">
        <v>6</v>
      </c>
      <c r="U11208">
        <v>24</v>
      </c>
    </row>
    <row r="11209" spans="1:21" x14ac:dyDescent="0.3">
      <c r="A11209" s="5" t="s">
        <v>168</v>
      </c>
      <c r="B11209" s="5" t="s">
        <v>169</v>
      </c>
      <c r="C11209" s="5" t="s">
        <v>170</v>
      </c>
      <c r="D11209" s="5" t="s">
        <v>568</v>
      </c>
      <c r="E11209" s="5" t="s">
        <v>172</v>
      </c>
      <c r="F11209" s="6">
        <v>43991</v>
      </c>
      <c r="G11209" s="5" t="s">
        <v>148</v>
      </c>
      <c r="H11209" s="5" t="s">
        <v>466</v>
      </c>
      <c r="I11209">
        <v>43815</v>
      </c>
      <c r="J11209">
        <v>176</v>
      </c>
      <c r="K11209">
        <v>12558</v>
      </c>
      <c r="L11209">
        <v>87</v>
      </c>
      <c r="M11209">
        <v>237729.91699999999</v>
      </c>
      <c r="N11209">
        <v>292208.77600000001</v>
      </c>
      <c r="O11209">
        <v>3358.7220000000002</v>
      </c>
      <c r="P11209">
        <v>144.34482758620689</v>
      </c>
      <c r="Q11209">
        <v>18.930599999999998</v>
      </c>
      <c r="R11209">
        <v>-54478.858999999997</v>
      </c>
      <c r="S11209">
        <v>2020</v>
      </c>
      <c r="T11209">
        <v>6</v>
      </c>
      <c r="U11209">
        <v>24</v>
      </c>
    </row>
    <row r="11210" spans="1:21" x14ac:dyDescent="0.3">
      <c r="A11210" s="5" t="s">
        <v>168</v>
      </c>
      <c r="B11210" s="5" t="s">
        <v>169</v>
      </c>
      <c r="C11210" s="5" t="s">
        <v>170</v>
      </c>
      <c r="D11210" s="5" t="s">
        <v>571</v>
      </c>
      <c r="E11210" s="5" t="s">
        <v>172</v>
      </c>
      <c r="F11210" s="6">
        <v>43991</v>
      </c>
      <c r="G11210" s="5" t="s">
        <v>148</v>
      </c>
      <c r="H11210" s="5" t="s">
        <v>466</v>
      </c>
      <c r="I11210">
        <v>43822</v>
      </c>
      <c r="J11210">
        <v>169</v>
      </c>
      <c r="K11210">
        <v>12558</v>
      </c>
      <c r="L11210">
        <v>12</v>
      </c>
      <c r="M11210">
        <v>32790.332999999999</v>
      </c>
      <c r="N11210">
        <v>65767.796000000002</v>
      </c>
      <c r="O11210">
        <v>5480.65</v>
      </c>
      <c r="P11210">
        <v>1046.5</v>
      </c>
      <c r="Q11210">
        <v>2.6111</v>
      </c>
      <c r="R11210">
        <v>-32977.463000000003</v>
      </c>
      <c r="S11210">
        <v>2020</v>
      </c>
      <c r="T11210">
        <v>6</v>
      </c>
      <c r="U11210">
        <v>24</v>
      </c>
    </row>
    <row r="11211" spans="1:21" x14ac:dyDescent="0.3">
      <c r="A11211" s="5" t="s">
        <v>168</v>
      </c>
      <c r="B11211" s="5" t="s">
        <v>169</v>
      </c>
      <c r="C11211" s="5" t="s">
        <v>170</v>
      </c>
      <c r="D11211" s="5" t="s">
        <v>515</v>
      </c>
      <c r="E11211" s="5" t="s">
        <v>172</v>
      </c>
      <c r="F11211" s="6">
        <v>43992</v>
      </c>
      <c r="G11211" s="5" t="s">
        <v>148</v>
      </c>
      <c r="H11211" s="5" t="s">
        <v>194</v>
      </c>
      <c r="I11211">
        <v>43708</v>
      </c>
      <c r="J11211">
        <v>284</v>
      </c>
      <c r="K11211">
        <v>504.5</v>
      </c>
      <c r="L11211">
        <v>3</v>
      </c>
      <c r="M11211">
        <v>9081</v>
      </c>
      <c r="N11211">
        <v>7894.38</v>
      </c>
      <c r="O11211">
        <v>2631.46</v>
      </c>
      <c r="P11211">
        <v>168.16666666666666</v>
      </c>
      <c r="Q11211">
        <v>18</v>
      </c>
      <c r="R11211">
        <v>1186.6199999999999</v>
      </c>
      <c r="S11211">
        <v>2020</v>
      </c>
      <c r="T11211">
        <v>6</v>
      </c>
      <c r="U11211">
        <v>24</v>
      </c>
    </row>
    <row r="11212" spans="1:21" x14ac:dyDescent="0.3">
      <c r="A11212" s="5" t="s">
        <v>168</v>
      </c>
      <c r="B11212" s="5" t="s">
        <v>169</v>
      </c>
      <c r="C11212" s="5" t="s">
        <v>170</v>
      </c>
      <c r="D11212" s="5" t="s">
        <v>515</v>
      </c>
      <c r="E11212" s="5" t="s">
        <v>172</v>
      </c>
      <c r="F11212" s="6">
        <v>43992</v>
      </c>
      <c r="G11212" s="5" t="s">
        <v>148</v>
      </c>
      <c r="H11212" s="5" t="s">
        <v>498</v>
      </c>
      <c r="I11212">
        <v>43708</v>
      </c>
      <c r="J11212">
        <v>284</v>
      </c>
      <c r="K11212">
        <v>226</v>
      </c>
      <c r="L11212">
        <v>2</v>
      </c>
      <c r="M11212">
        <v>5876</v>
      </c>
      <c r="N11212">
        <v>5262.92</v>
      </c>
      <c r="O11212">
        <v>2631.46</v>
      </c>
      <c r="P11212">
        <v>113</v>
      </c>
      <c r="Q11212">
        <v>26</v>
      </c>
      <c r="R11212">
        <v>613.08000000000004</v>
      </c>
      <c r="S11212">
        <v>2020</v>
      </c>
      <c r="T11212">
        <v>6</v>
      </c>
      <c r="U11212">
        <v>24</v>
      </c>
    </row>
    <row r="11213" spans="1:21" x14ac:dyDescent="0.3">
      <c r="A11213" s="5" t="s">
        <v>168</v>
      </c>
      <c r="B11213" s="5" t="s">
        <v>169</v>
      </c>
      <c r="C11213" s="5" t="s">
        <v>170</v>
      </c>
      <c r="D11213" s="5" t="s">
        <v>515</v>
      </c>
      <c r="E11213" s="5" t="s">
        <v>172</v>
      </c>
      <c r="F11213" s="6">
        <v>43992</v>
      </c>
      <c r="G11213" s="5" t="s">
        <v>148</v>
      </c>
      <c r="H11213" s="5" t="s">
        <v>202</v>
      </c>
      <c r="I11213">
        <v>43708</v>
      </c>
      <c r="J11213">
        <v>284</v>
      </c>
      <c r="K11213">
        <v>494</v>
      </c>
      <c r="L11213">
        <v>5</v>
      </c>
      <c r="M11213">
        <v>12844</v>
      </c>
      <c r="N11213">
        <v>13157.3</v>
      </c>
      <c r="O11213">
        <v>2631.46</v>
      </c>
      <c r="P11213">
        <v>98.8</v>
      </c>
      <c r="Q11213">
        <v>26</v>
      </c>
      <c r="R11213">
        <v>-313.3</v>
      </c>
      <c r="S11213">
        <v>2020</v>
      </c>
      <c r="T11213">
        <v>6</v>
      </c>
      <c r="U11213">
        <v>24</v>
      </c>
    </row>
    <row r="11214" spans="1:21" x14ac:dyDescent="0.3">
      <c r="A11214" s="5" t="s">
        <v>168</v>
      </c>
      <c r="B11214" s="5" t="s">
        <v>169</v>
      </c>
      <c r="C11214" s="5" t="s">
        <v>170</v>
      </c>
      <c r="D11214" s="5" t="s">
        <v>514</v>
      </c>
      <c r="E11214" s="5" t="s">
        <v>172</v>
      </c>
      <c r="F11214" s="6">
        <v>43992</v>
      </c>
      <c r="G11214" s="5" t="s">
        <v>148</v>
      </c>
      <c r="H11214" s="5" t="s">
        <v>208</v>
      </c>
      <c r="I11214">
        <v>43781</v>
      </c>
      <c r="J11214">
        <v>211</v>
      </c>
      <c r="K11214">
        <v>137.6</v>
      </c>
      <c r="L11214">
        <v>1</v>
      </c>
      <c r="M11214">
        <v>2683.2</v>
      </c>
      <c r="N11214">
        <v>1303.68</v>
      </c>
      <c r="O11214">
        <v>1303.68</v>
      </c>
      <c r="P11214">
        <v>137.6</v>
      </c>
      <c r="Q11214">
        <v>19.5</v>
      </c>
      <c r="R11214">
        <v>1379.52</v>
      </c>
      <c r="S11214">
        <v>2020</v>
      </c>
      <c r="T11214">
        <v>6</v>
      </c>
      <c r="U11214">
        <v>24</v>
      </c>
    </row>
    <row r="11215" spans="1:21" x14ac:dyDescent="0.3">
      <c r="A11215" s="5" t="s">
        <v>168</v>
      </c>
      <c r="B11215" s="5" t="s">
        <v>169</v>
      </c>
      <c r="C11215" s="5" t="s">
        <v>170</v>
      </c>
      <c r="D11215" s="5" t="s">
        <v>550</v>
      </c>
      <c r="E11215" s="5" t="s">
        <v>172</v>
      </c>
      <c r="F11215" s="6">
        <v>43992</v>
      </c>
      <c r="G11215" s="5" t="s">
        <v>148</v>
      </c>
      <c r="H11215" s="5" t="s">
        <v>194</v>
      </c>
      <c r="I11215">
        <v>43797</v>
      </c>
      <c r="J11215">
        <v>195</v>
      </c>
      <c r="K11215">
        <v>504.5</v>
      </c>
      <c r="L11215">
        <v>1</v>
      </c>
      <c r="M11215">
        <v>3027</v>
      </c>
      <c r="N11215">
        <v>2616.181</v>
      </c>
      <c r="O11215">
        <v>2616.181</v>
      </c>
      <c r="P11215">
        <v>504.5</v>
      </c>
      <c r="Q11215">
        <v>6</v>
      </c>
      <c r="R11215">
        <v>410.81900000000002</v>
      </c>
      <c r="S11215">
        <v>2020</v>
      </c>
      <c r="T11215">
        <v>6</v>
      </c>
      <c r="U11215">
        <v>24</v>
      </c>
    </row>
    <row r="11216" spans="1:21" x14ac:dyDescent="0.3">
      <c r="A11216" s="5" t="s">
        <v>168</v>
      </c>
      <c r="B11216" s="5" t="s">
        <v>175</v>
      </c>
      <c r="C11216" s="5" t="s">
        <v>86</v>
      </c>
      <c r="D11216" s="5" t="s">
        <v>572</v>
      </c>
      <c r="E11216" s="5" t="s">
        <v>172</v>
      </c>
      <c r="F11216" s="6">
        <v>43992</v>
      </c>
      <c r="G11216" s="5" t="s">
        <v>148</v>
      </c>
      <c r="H11216" s="5" t="s">
        <v>308</v>
      </c>
      <c r="I11216">
        <v>43810</v>
      </c>
      <c r="J11216">
        <v>182</v>
      </c>
      <c r="K11216">
        <v>100</v>
      </c>
      <c r="L11216">
        <v>1</v>
      </c>
      <c r="M11216">
        <v>2600</v>
      </c>
      <c r="N11216">
        <v>2332.5300000000002</v>
      </c>
      <c r="O11216">
        <v>2332.5300000000002</v>
      </c>
      <c r="P11216">
        <v>100</v>
      </c>
      <c r="Q11216">
        <v>26</v>
      </c>
      <c r="R11216">
        <v>267.47000000000003</v>
      </c>
      <c r="S11216">
        <v>2020</v>
      </c>
      <c r="T11216">
        <v>6</v>
      </c>
      <c r="U11216">
        <v>24</v>
      </c>
    </row>
    <row r="11217" spans="1:21" x14ac:dyDescent="0.3">
      <c r="A11217" s="5" t="s">
        <v>168</v>
      </c>
      <c r="B11217" s="5" t="s">
        <v>175</v>
      </c>
      <c r="C11217" s="5" t="s">
        <v>86</v>
      </c>
      <c r="D11217" s="5" t="s">
        <v>572</v>
      </c>
      <c r="E11217" s="5" t="s">
        <v>172</v>
      </c>
      <c r="F11217" s="6">
        <v>43992</v>
      </c>
      <c r="G11217" s="5" t="s">
        <v>148</v>
      </c>
      <c r="H11217" s="5" t="s">
        <v>189</v>
      </c>
      <c r="I11217">
        <v>43810</v>
      </c>
      <c r="J11217">
        <v>182</v>
      </c>
      <c r="K11217">
        <v>200</v>
      </c>
      <c r="L11217">
        <v>2</v>
      </c>
      <c r="M11217">
        <v>5200</v>
      </c>
      <c r="N11217">
        <v>4665.0600000000004</v>
      </c>
      <c r="O11217">
        <v>2332.5300000000002</v>
      </c>
      <c r="P11217">
        <v>100</v>
      </c>
      <c r="Q11217">
        <v>26</v>
      </c>
      <c r="R11217">
        <v>534.94000000000005</v>
      </c>
      <c r="S11217">
        <v>2020</v>
      </c>
      <c r="T11217">
        <v>6</v>
      </c>
      <c r="U11217">
        <v>24</v>
      </c>
    </row>
    <row r="11218" spans="1:21" x14ac:dyDescent="0.3">
      <c r="A11218" s="5" t="s">
        <v>168</v>
      </c>
      <c r="B11218" s="5" t="s">
        <v>175</v>
      </c>
      <c r="C11218" s="5" t="s">
        <v>86</v>
      </c>
      <c r="D11218" s="5" t="s">
        <v>572</v>
      </c>
      <c r="E11218" s="5" t="s">
        <v>172</v>
      </c>
      <c r="F11218" s="6">
        <v>43992</v>
      </c>
      <c r="G11218" s="5" t="s">
        <v>148</v>
      </c>
      <c r="H11218" s="5" t="s">
        <v>284</v>
      </c>
      <c r="I11218">
        <v>43810</v>
      </c>
      <c r="J11218">
        <v>182</v>
      </c>
      <c r="K11218">
        <v>206</v>
      </c>
      <c r="L11218">
        <v>2</v>
      </c>
      <c r="M11218">
        <v>5356</v>
      </c>
      <c r="N11218">
        <v>4665.0600000000004</v>
      </c>
      <c r="O11218">
        <v>2332.5300000000002</v>
      </c>
      <c r="P11218">
        <v>103</v>
      </c>
      <c r="Q11218">
        <v>26</v>
      </c>
      <c r="R11218">
        <v>690.94</v>
      </c>
      <c r="S11218">
        <v>2020</v>
      </c>
      <c r="T11218">
        <v>6</v>
      </c>
      <c r="U11218">
        <v>24</v>
      </c>
    </row>
    <row r="11219" spans="1:21" x14ac:dyDescent="0.3">
      <c r="A11219" s="5" t="s">
        <v>168</v>
      </c>
      <c r="B11219" s="5" t="s">
        <v>175</v>
      </c>
      <c r="C11219" s="5" t="s">
        <v>86</v>
      </c>
      <c r="D11219" s="5" t="s">
        <v>572</v>
      </c>
      <c r="E11219" s="5" t="s">
        <v>172</v>
      </c>
      <c r="F11219" s="6">
        <v>43992</v>
      </c>
      <c r="G11219" s="5" t="s">
        <v>148</v>
      </c>
      <c r="H11219" s="5" t="s">
        <v>187</v>
      </c>
      <c r="I11219">
        <v>43810</v>
      </c>
      <c r="J11219">
        <v>182</v>
      </c>
      <c r="K11219">
        <v>320</v>
      </c>
      <c r="L11219">
        <v>3</v>
      </c>
      <c r="M11219">
        <v>8320</v>
      </c>
      <c r="N11219">
        <v>6997.5910000000003</v>
      </c>
      <c r="O11219">
        <v>2332.5300000000002</v>
      </c>
      <c r="P11219">
        <v>106.66666666666667</v>
      </c>
      <c r="Q11219">
        <v>26</v>
      </c>
      <c r="R11219">
        <v>1322.4090000000001</v>
      </c>
      <c r="S11219">
        <v>2020</v>
      </c>
      <c r="T11219">
        <v>6</v>
      </c>
      <c r="U11219">
        <v>24</v>
      </c>
    </row>
    <row r="11220" spans="1:21" x14ac:dyDescent="0.3">
      <c r="A11220" s="5" t="s">
        <v>168</v>
      </c>
      <c r="B11220" s="5" t="s">
        <v>175</v>
      </c>
      <c r="C11220" s="5" t="s">
        <v>86</v>
      </c>
      <c r="D11220" s="5" t="s">
        <v>572</v>
      </c>
      <c r="E11220" s="5" t="s">
        <v>172</v>
      </c>
      <c r="F11220" s="6">
        <v>43992</v>
      </c>
      <c r="G11220" s="5" t="s">
        <v>148</v>
      </c>
      <c r="H11220" s="5" t="s">
        <v>185</v>
      </c>
      <c r="I11220">
        <v>43810</v>
      </c>
      <c r="J11220">
        <v>182</v>
      </c>
      <c r="K11220">
        <v>294</v>
      </c>
      <c r="L11220">
        <v>3</v>
      </c>
      <c r="M11220">
        <v>7644</v>
      </c>
      <c r="N11220">
        <v>6997.5910000000003</v>
      </c>
      <c r="O11220">
        <v>2332.5300000000002</v>
      </c>
      <c r="P11220">
        <v>98</v>
      </c>
      <c r="Q11220">
        <v>26</v>
      </c>
      <c r="R11220">
        <v>646.40899999999999</v>
      </c>
      <c r="S11220">
        <v>2020</v>
      </c>
      <c r="T11220">
        <v>6</v>
      </c>
      <c r="U11220">
        <v>24</v>
      </c>
    </row>
    <row r="11221" spans="1:21" x14ac:dyDescent="0.3">
      <c r="A11221" s="5" t="s">
        <v>168</v>
      </c>
      <c r="B11221" s="5" t="s">
        <v>175</v>
      </c>
      <c r="C11221" s="5" t="s">
        <v>86</v>
      </c>
      <c r="D11221" s="5" t="s">
        <v>572</v>
      </c>
      <c r="E11221" s="5" t="s">
        <v>172</v>
      </c>
      <c r="F11221" s="6">
        <v>43992</v>
      </c>
      <c r="G11221" s="5" t="s">
        <v>148</v>
      </c>
      <c r="H11221" s="5" t="s">
        <v>321</v>
      </c>
      <c r="I11221">
        <v>43810</v>
      </c>
      <c r="J11221">
        <v>182</v>
      </c>
      <c r="K11221">
        <v>214</v>
      </c>
      <c r="L11221">
        <v>2</v>
      </c>
      <c r="M11221">
        <v>5564</v>
      </c>
      <c r="N11221">
        <v>4665.0600000000004</v>
      </c>
      <c r="O11221">
        <v>2332.5300000000002</v>
      </c>
      <c r="P11221">
        <v>107</v>
      </c>
      <c r="Q11221">
        <v>26</v>
      </c>
      <c r="R11221">
        <v>898.94</v>
      </c>
      <c r="S11221">
        <v>2020</v>
      </c>
      <c r="T11221">
        <v>6</v>
      </c>
      <c r="U11221">
        <v>24</v>
      </c>
    </row>
    <row r="11222" spans="1:21" x14ac:dyDescent="0.3">
      <c r="A11222" s="5" t="s">
        <v>168</v>
      </c>
      <c r="B11222" s="5" t="s">
        <v>175</v>
      </c>
      <c r="C11222" s="5" t="s">
        <v>86</v>
      </c>
      <c r="D11222" s="5" t="s">
        <v>572</v>
      </c>
      <c r="E11222" s="5" t="s">
        <v>172</v>
      </c>
      <c r="F11222" s="6">
        <v>43992</v>
      </c>
      <c r="G11222" s="5" t="s">
        <v>148</v>
      </c>
      <c r="H11222" s="5" t="s">
        <v>231</v>
      </c>
      <c r="I11222">
        <v>43810</v>
      </c>
      <c r="J11222">
        <v>182</v>
      </c>
      <c r="K11222">
        <v>114</v>
      </c>
      <c r="L11222">
        <v>1</v>
      </c>
      <c r="M11222">
        <v>2964</v>
      </c>
      <c r="N11222">
        <v>2332.5300000000002</v>
      </c>
      <c r="O11222">
        <v>2332.5300000000002</v>
      </c>
      <c r="P11222">
        <v>114</v>
      </c>
      <c r="Q11222">
        <v>26</v>
      </c>
      <c r="R11222">
        <v>631.47</v>
      </c>
      <c r="S11222">
        <v>2020</v>
      </c>
      <c r="T11222">
        <v>6</v>
      </c>
      <c r="U11222">
        <v>24</v>
      </c>
    </row>
    <row r="11223" spans="1:21" x14ac:dyDescent="0.3">
      <c r="A11223" s="5" t="s">
        <v>168</v>
      </c>
      <c r="B11223" s="5" t="s">
        <v>175</v>
      </c>
      <c r="C11223" s="5" t="s">
        <v>86</v>
      </c>
      <c r="D11223" s="5" t="s">
        <v>572</v>
      </c>
      <c r="E11223" s="5" t="s">
        <v>172</v>
      </c>
      <c r="F11223" s="6">
        <v>43992</v>
      </c>
      <c r="G11223" s="5" t="s">
        <v>148</v>
      </c>
      <c r="H11223" s="5" t="s">
        <v>246</v>
      </c>
      <c r="I11223">
        <v>43810</v>
      </c>
      <c r="J11223">
        <v>182</v>
      </c>
      <c r="K11223">
        <v>104</v>
      </c>
      <c r="L11223">
        <v>1</v>
      </c>
      <c r="M11223">
        <v>2704</v>
      </c>
      <c r="N11223">
        <v>2332.5300000000002</v>
      </c>
      <c r="O11223">
        <v>2332.5300000000002</v>
      </c>
      <c r="P11223">
        <v>104</v>
      </c>
      <c r="Q11223">
        <v>26</v>
      </c>
      <c r="R11223">
        <v>371.47</v>
      </c>
      <c r="S11223">
        <v>2020</v>
      </c>
      <c r="T11223">
        <v>6</v>
      </c>
      <c r="U11223">
        <v>24</v>
      </c>
    </row>
    <row r="11224" spans="1:21" x14ac:dyDescent="0.3">
      <c r="A11224" s="5" t="s">
        <v>168</v>
      </c>
      <c r="B11224" s="5" t="s">
        <v>175</v>
      </c>
      <c r="C11224" s="5" t="s">
        <v>86</v>
      </c>
      <c r="D11224" s="5" t="s">
        <v>572</v>
      </c>
      <c r="E11224" s="5" t="s">
        <v>172</v>
      </c>
      <c r="F11224" s="6">
        <v>43992</v>
      </c>
      <c r="G11224" s="5" t="s">
        <v>148</v>
      </c>
      <c r="H11224" s="5" t="s">
        <v>182</v>
      </c>
      <c r="I11224">
        <v>43810</v>
      </c>
      <c r="J11224">
        <v>182</v>
      </c>
      <c r="K11224">
        <v>104</v>
      </c>
      <c r="L11224">
        <v>1</v>
      </c>
      <c r="M11224">
        <v>2704</v>
      </c>
      <c r="N11224">
        <v>2332.5300000000002</v>
      </c>
      <c r="O11224">
        <v>2332.5300000000002</v>
      </c>
      <c r="P11224">
        <v>104</v>
      </c>
      <c r="Q11224">
        <v>26</v>
      </c>
      <c r="R11224">
        <v>371.47</v>
      </c>
      <c r="S11224">
        <v>2020</v>
      </c>
      <c r="T11224">
        <v>6</v>
      </c>
      <c r="U11224">
        <v>24</v>
      </c>
    </row>
    <row r="11225" spans="1:21" x14ac:dyDescent="0.3">
      <c r="A11225" s="5" t="s">
        <v>168</v>
      </c>
      <c r="B11225" s="5" t="s">
        <v>175</v>
      </c>
      <c r="C11225" s="5" t="s">
        <v>86</v>
      </c>
      <c r="D11225" s="5" t="s">
        <v>572</v>
      </c>
      <c r="E11225" s="5" t="s">
        <v>172</v>
      </c>
      <c r="F11225" s="6">
        <v>43992</v>
      </c>
      <c r="G11225" s="5" t="s">
        <v>148</v>
      </c>
      <c r="H11225" s="5" t="s">
        <v>183</v>
      </c>
      <c r="I11225">
        <v>43810</v>
      </c>
      <c r="J11225">
        <v>182</v>
      </c>
      <c r="K11225">
        <v>456</v>
      </c>
      <c r="L11225">
        <v>4</v>
      </c>
      <c r="M11225">
        <v>11856</v>
      </c>
      <c r="N11225">
        <v>9330.1209999999992</v>
      </c>
      <c r="O11225">
        <v>2332.5300000000002</v>
      </c>
      <c r="P11225">
        <v>114</v>
      </c>
      <c r="Q11225">
        <v>26</v>
      </c>
      <c r="R11225">
        <v>2525.8789999999999</v>
      </c>
      <c r="S11225">
        <v>2020</v>
      </c>
      <c r="T11225">
        <v>6</v>
      </c>
      <c r="U11225">
        <v>24</v>
      </c>
    </row>
    <row r="11226" spans="1:21" x14ac:dyDescent="0.3">
      <c r="A11226" s="5" t="s">
        <v>168</v>
      </c>
      <c r="B11226" s="5" t="s">
        <v>175</v>
      </c>
      <c r="C11226" s="5" t="s">
        <v>86</v>
      </c>
      <c r="D11226" s="5" t="s">
        <v>572</v>
      </c>
      <c r="E11226" s="5" t="s">
        <v>172</v>
      </c>
      <c r="F11226" s="6">
        <v>43992</v>
      </c>
      <c r="G11226" s="5" t="s">
        <v>148</v>
      </c>
      <c r="H11226" s="5" t="s">
        <v>181</v>
      </c>
      <c r="I11226">
        <v>43810</v>
      </c>
      <c r="J11226">
        <v>182</v>
      </c>
      <c r="K11226">
        <v>204</v>
      </c>
      <c r="L11226">
        <v>2</v>
      </c>
      <c r="M11226">
        <v>5304</v>
      </c>
      <c r="N11226">
        <v>4665.0600000000004</v>
      </c>
      <c r="O11226">
        <v>2332.5300000000002</v>
      </c>
      <c r="P11226">
        <v>102</v>
      </c>
      <c r="Q11226">
        <v>26</v>
      </c>
      <c r="R11226">
        <v>638.94000000000005</v>
      </c>
      <c r="S11226">
        <v>2020</v>
      </c>
      <c r="T11226">
        <v>6</v>
      </c>
      <c r="U11226">
        <v>24</v>
      </c>
    </row>
    <row r="11227" spans="1:21" x14ac:dyDescent="0.3">
      <c r="A11227" s="5" t="s">
        <v>168</v>
      </c>
      <c r="B11227" s="5" t="s">
        <v>175</v>
      </c>
      <c r="C11227" s="5" t="s">
        <v>86</v>
      </c>
      <c r="D11227" s="5" t="s">
        <v>572</v>
      </c>
      <c r="E11227" s="5" t="s">
        <v>172</v>
      </c>
      <c r="F11227" s="6">
        <v>43992</v>
      </c>
      <c r="G11227" s="5" t="s">
        <v>148</v>
      </c>
      <c r="H11227" s="5" t="s">
        <v>217</v>
      </c>
      <c r="I11227">
        <v>43810</v>
      </c>
      <c r="J11227">
        <v>182</v>
      </c>
      <c r="K11227">
        <v>410</v>
      </c>
      <c r="L11227">
        <v>4</v>
      </c>
      <c r="M11227">
        <v>10660</v>
      </c>
      <c r="N11227">
        <v>9330.1209999999992</v>
      </c>
      <c r="O11227">
        <v>2332.5300000000002</v>
      </c>
      <c r="P11227">
        <v>102.5</v>
      </c>
      <c r="Q11227">
        <v>26</v>
      </c>
      <c r="R11227">
        <v>1329.8789999999999</v>
      </c>
      <c r="S11227">
        <v>2020</v>
      </c>
      <c r="T11227">
        <v>6</v>
      </c>
      <c r="U11227">
        <v>24</v>
      </c>
    </row>
    <row r="11228" spans="1:21" x14ac:dyDescent="0.3">
      <c r="A11228" s="5" t="s">
        <v>168</v>
      </c>
      <c r="B11228" s="5" t="s">
        <v>175</v>
      </c>
      <c r="C11228" s="5" t="s">
        <v>86</v>
      </c>
      <c r="D11228" s="5" t="s">
        <v>572</v>
      </c>
      <c r="E11228" s="5" t="s">
        <v>172</v>
      </c>
      <c r="F11228" s="6">
        <v>43992</v>
      </c>
      <c r="G11228" s="5" t="s">
        <v>148</v>
      </c>
      <c r="H11228" s="5" t="s">
        <v>222</v>
      </c>
      <c r="I11228">
        <v>43810</v>
      </c>
      <c r="J11228">
        <v>182</v>
      </c>
      <c r="K11228">
        <v>118</v>
      </c>
      <c r="L11228">
        <v>1</v>
      </c>
      <c r="M11228">
        <v>3068</v>
      </c>
      <c r="N11228">
        <v>2332.5300000000002</v>
      </c>
      <c r="O11228">
        <v>2332.5300000000002</v>
      </c>
      <c r="P11228">
        <v>118</v>
      </c>
      <c r="Q11228">
        <v>26</v>
      </c>
      <c r="R11228">
        <v>735.47</v>
      </c>
      <c r="S11228">
        <v>2020</v>
      </c>
      <c r="T11228">
        <v>6</v>
      </c>
      <c r="U11228">
        <v>24</v>
      </c>
    </row>
    <row r="11229" spans="1:21" x14ac:dyDescent="0.3">
      <c r="A11229" s="5" t="s">
        <v>168</v>
      </c>
      <c r="B11229" s="5" t="s">
        <v>175</v>
      </c>
      <c r="C11229" s="5" t="s">
        <v>86</v>
      </c>
      <c r="D11229" s="5" t="s">
        <v>572</v>
      </c>
      <c r="E11229" s="5" t="s">
        <v>172</v>
      </c>
      <c r="F11229" s="6">
        <v>43992</v>
      </c>
      <c r="G11229" s="5" t="s">
        <v>148</v>
      </c>
      <c r="H11229" s="5" t="s">
        <v>216</v>
      </c>
      <c r="I11229">
        <v>43810</v>
      </c>
      <c r="J11229">
        <v>182</v>
      </c>
      <c r="K11229">
        <v>182</v>
      </c>
      <c r="L11229">
        <v>2</v>
      </c>
      <c r="M11229">
        <v>4732</v>
      </c>
      <c r="N11229">
        <v>4665.0600000000004</v>
      </c>
      <c r="O11229">
        <v>2332.5300000000002</v>
      </c>
      <c r="P11229">
        <v>91</v>
      </c>
      <c r="Q11229">
        <v>26</v>
      </c>
      <c r="R11229">
        <v>66.94</v>
      </c>
      <c r="S11229">
        <v>2020</v>
      </c>
      <c r="T11229">
        <v>6</v>
      </c>
      <c r="U11229">
        <v>24</v>
      </c>
    </row>
    <row r="11230" spans="1:21" x14ac:dyDescent="0.3">
      <c r="A11230" s="5" t="s">
        <v>168</v>
      </c>
      <c r="B11230" s="5" t="s">
        <v>175</v>
      </c>
      <c r="C11230" s="5" t="s">
        <v>86</v>
      </c>
      <c r="D11230" s="5" t="s">
        <v>572</v>
      </c>
      <c r="E11230" s="5" t="s">
        <v>172</v>
      </c>
      <c r="F11230" s="6">
        <v>43992</v>
      </c>
      <c r="G11230" s="5" t="s">
        <v>148</v>
      </c>
      <c r="H11230" s="5" t="s">
        <v>333</v>
      </c>
      <c r="I11230">
        <v>43810</v>
      </c>
      <c r="J11230">
        <v>182</v>
      </c>
      <c r="K11230">
        <v>174</v>
      </c>
      <c r="L11230">
        <v>2</v>
      </c>
      <c r="M11230">
        <v>4524</v>
      </c>
      <c r="N11230">
        <v>4665.0600000000004</v>
      </c>
      <c r="O11230">
        <v>2332.5300000000002</v>
      </c>
      <c r="P11230">
        <v>87</v>
      </c>
      <c r="Q11230">
        <v>26</v>
      </c>
      <c r="R11230">
        <v>-141.06</v>
      </c>
      <c r="S11230">
        <v>2020</v>
      </c>
      <c r="T11230">
        <v>6</v>
      </c>
      <c r="U11230">
        <v>24</v>
      </c>
    </row>
    <row r="11231" spans="1:21" x14ac:dyDescent="0.3">
      <c r="A11231" s="5" t="s">
        <v>168</v>
      </c>
      <c r="B11231" s="5" t="s">
        <v>175</v>
      </c>
      <c r="C11231" s="5" t="s">
        <v>86</v>
      </c>
      <c r="D11231" s="5" t="s">
        <v>572</v>
      </c>
      <c r="E11231" s="5" t="s">
        <v>172</v>
      </c>
      <c r="F11231" s="6">
        <v>43992</v>
      </c>
      <c r="G11231" s="5" t="s">
        <v>148</v>
      </c>
      <c r="H11231" s="5" t="s">
        <v>205</v>
      </c>
      <c r="I11231">
        <v>43810</v>
      </c>
      <c r="J11231">
        <v>182</v>
      </c>
      <c r="K11231">
        <v>180</v>
      </c>
      <c r="L11231">
        <v>2</v>
      </c>
      <c r="M11231">
        <v>4680</v>
      </c>
      <c r="N11231">
        <v>4665.0600000000004</v>
      </c>
      <c r="O11231">
        <v>2332.5300000000002</v>
      </c>
      <c r="P11231">
        <v>90</v>
      </c>
      <c r="Q11231">
        <v>26</v>
      </c>
      <c r="R11231">
        <v>14.94</v>
      </c>
      <c r="S11231">
        <v>2020</v>
      </c>
      <c r="T11231">
        <v>6</v>
      </c>
      <c r="U11231">
        <v>24</v>
      </c>
    </row>
    <row r="11232" spans="1:21" x14ac:dyDescent="0.3">
      <c r="A11232" s="5" t="s">
        <v>168</v>
      </c>
      <c r="B11232" s="5" t="s">
        <v>175</v>
      </c>
      <c r="C11232" s="5" t="s">
        <v>86</v>
      </c>
      <c r="D11232" s="5" t="s">
        <v>572</v>
      </c>
      <c r="E11232" s="5" t="s">
        <v>172</v>
      </c>
      <c r="F11232" s="6">
        <v>43992</v>
      </c>
      <c r="G11232" s="5" t="s">
        <v>148</v>
      </c>
      <c r="H11232" s="5" t="s">
        <v>204</v>
      </c>
      <c r="I11232">
        <v>43810</v>
      </c>
      <c r="J11232">
        <v>182</v>
      </c>
      <c r="K11232">
        <v>315</v>
      </c>
      <c r="L11232">
        <v>3</v>
      </c>
      <c r="M11232">
        <v>8190</v>
      </c>
      <c r="N11232">
        <v>6997.5910000000003</v>
      </c>
      <c r="O11232">
        <v>2332.5300000000002</v>
      </c>
      <c r="P11232">
        <v>105</v>
      </c>
      <c r="Q11232">
        <v>26</v>
      </c>
      <c r="R11232">
        <v>1192.4090000000001</v>
      </c>
      <c r="S11232">
        <v>2020</v>
      </c>
      <c r="T11232">
        <v>6</v>
      </c>
      <c r="U11232">
        <v>24</v>
      </c>
    </row>
    <row r="11233" spans="1:21" x14ac:dyDescent="0.3">
      <c r="A11233" s="5" t="s">
        <v>168</v>
      </c>
      <c r="B11233" s="5" t="s">
        <v>175</v>
      </c>
      <c r="C11233" s="5" t="s">
        <v>86</v>
      </c>
      <c r="D11233" s="5" t="s">
        <v>572</v>
      </c>
      <c r="E11233" s="5" t="s">
        <v>172</v>
      </c>
      <c r="F11233" s="6">
        <v>43992</v>
      </c>
      <c r="G11233" s="5" t="s">
        <v>148</v>
      </c>
      <c r="H11233" s="5" t="s">
        <v>203</v>
      </c>
      <c r="I11233">
        <v>43810</v>
      </c>
      <c r="J11233">
        <v>182</v>
      </c>
      <c r="K11233">
        <v>90</v>
      </c>
      <c r="L11233">
        <v>1</v>
      </c>
      <c r="M11233">
        <v>2340</v>
      </c>
      <c r="N11233">
        <v>2332.5300000000002</v>
      </c>
      <c r="O11233">
        <v>2332.5300000000002</v>
      </c>
      <c r="P11233">
        <v>90</v>
      </c>
      <c r="Q11233">
        <v>26</v>
      </c>
      <c r="R11233">
        <v>7.47</v>
      </c>
      <c r="S11233">
        <v>2020</v>
      </c>
      <c r="T11233">
        <v>6</v>
      </c>
      <c r="U11233">
        <v>24</v>
      </c>
    </row>
    <row r="11234" spans="1:21" x14ac:dyDescent="0.3">
      <c r="A11234" s="5" t="s">
        <v>168</v>
      </c>
      <c r="B11234" s="5" t="s">
        <v>175</v>
      </c>
      <c r="C11234" s="5" t="s">
        <v>87</v>
      </c>
      <c r="D11234" s="5" t="s">
        <v>561</v>
      </c>
      <c r="E11234" s="5" t="s">
        <v>172</v>
      </c>
      <c r="F11234" s="6">
        <v>43992</v>
      </c>
      <c r="G11234" s="5" t="s">
        <v>148</v>
      </c>
      <c r="H11234" s="5" t="s">
        <v>190</v>
      </c>
      <c r="I11234">
        <v>43803</v>
      </c>
      <c r="J11234">
        <v>189</v>
      </c>
      <c r="K11234">
        <v>436.5</v>
      </c>
      <c r="L11234">
        <v>4</v>
      </c>
      <c r="M11234">
        <v>10912.5</v>
      </c>
      <c r="N11234">
        <v>10108.263999999999</v>
      </c>
      <c r="O11234">
        <v>2527.0659999999998</v>
      </c>
      <c r="P11234">
        <v>109.125</v>
      </c>
      <c r="Q11234">
        <v>25</v>
      </c>
      <c r="R11234">
        <v>804.23599999999999</v>
      </c>
      <c r="S11234">
        <v>2020</v>
      </c>
      <c r="T11234">
        <v>6</v>
      </c>
      <c r="U11234">
        <v>24</v>
      </c>
    </row>
    <row r="11235" spans="1:21" x14ac:dyDescent="0.3">
      <c r="A11235" s="5" t="s">
        <v>168</v>
      </c>
      <c r="B11235" s="5" t="s">
        <v>175</v>
      </c>
      <c r="C11235" s="5" t="s">
        <v>87</v>
      </c>
      <c r="D11235" s="5" t="s">
        <v>561</v>
      </c>
      <c r="E11235" s="5" t="s">
        <v>172</v>
      </c>
      <c r="F11235" s="6">
        <v>43992</v>
      </c>
      <c r="G11235" s="5" t="s">
        <v>148</v>
      </c>
      <c r="H11235" s="5" t="s">
        <v>208</v>
      </c>
      <c r="I11235">
        <v>43803</v>
      </c>
      <c r="J11235">
        <v>189</v>
      </c>
      <c r="K11235">
        <v>115</v>
      </c>
      <c r="L11235">
        <v>1</v>
      </c>
      <c r="M11235">
        <v>2760</v>
      </c>
      <c r="N11235">
        <v>2527.0659999999998</v>
      </c>
      <c r="O11235">
        <v>2527.0659999999998</v>
      </c>
      <c r="P11235">
        <v>115</v>
      </c>
      <c r="Q11235">
        <v>24</v>
      </c>
      <c r="R11235">
        <v>232.934</v>
      </c>
      <c r="S11235">
        <v>2020</v>
      </c>
      <c r="T11235">
        <v>6</v>
      </c>
      <c r="U11235">
        <v>24</v>
      </c>
    </row>
    <row r="11236" spans="1:21" x14ac:dyDescent="0.3">
      <c r="A11236" s="5" t="s">
        <v>168</v>
      </c>
      <c r="B11236" s="5" t="s">
        <v>175</v>
      </c>
      <c r="C11236" s="5" t="s">
        <v>87</v>
      </c>
      <c r="D11236" s="5" t="s">
        <v>561</v>
      </c>
      <c r="E11236" s="5" t="s">
        <v>172</v>
      </c>
      <c r="F11236" s="6">
        <v>43992</v>
      </c>
      <c r="G11236" s="5" t="s">
        <v>148</v>
      </c>
      <c r="H11236" s="5" t="s">
        <v>190</v>
      </c>
      <c r="I11236">
        <v>43803</v>
      </c>
      <c r="J11236">
        <v>189</v>
      </c>
      <c r="K11236">
        <v>113</v>
      </c>
      <c r="L11236">
        <v>1</v>
      </c>
      <c r="M11236">
        <v>2825</v>
      </c>
      <c r="N11236">
        <v>2527.0659999999998</v>
      </c>
      <c r="O11236">
        <v>2527.0659999999998</v>
      </c>
      <c r="P11236">
        <v>113</v>
      </c>
      <c r="Q11236">
        <v>25</v>
      </c>
      <c r="R11236">
        <v>297.93400000000003</v>
      </c>
      <c r="S11236">
        <v>2020</v>
      </c>
      <c r="T11236">
        <v>6</v>
      </c>
      <c r="U11236">
        <v>24</v>
      </c>
    </row>
    <row r="11237" spans="1:21" x14ac:dyDescent="0.3">
      <c r="A11237" s="5" t="s">
        <v>168</v>
      </c>
      <c r="B11237" s="5" t="s">
        <v>175</v>
      </c>
      <c r="C11237" s="5" t="s">
        <v>87</v>
      </c>
      <c r="D11237" s="5" t="s">
        <v>561</v>
      </c>
      <c r="E11237" s="5" t="s">
        <v>172</v>
      </c>
      <c r="F11237" s="6">
        <v>43992</v>
      </c>
      <c r="G11237" s="5" t="s">
        <v>148</v>
      </c>
      <c r="H11237" s="5" t="s">
        <v>190</v>
      </c>
      <c r="I11237">
        <v>43803</v>
      </c>
      <c r="J11237">
        <v>189</v>
      </c>
      <c r="K11237">
        <v>262.5</v>
      </c>
      <c r="L11237">
        <v>2</v>
      </c>
      <c r="M11237">
        <v>6562.5</v>
      </c>
      <c r="N11237">
        <v>5054.1319999999996</v>
      </c>
      <c r="O11237">
        <v>2527.0659999999998</v>
      </c>
      <c r="P11237">
        <v>131.25</v>
      </c>
      <c r="Q11237">
        <v>25</v>
      </c>
      <c r="R11237">
        <v>1508.3679999999999</v>
      </c>
      <c r="S11237">
        <v>2020</v>
      </c>
      <c r="T11237">
        <v>6</v>
      </c>
      <c r="U11237">
        <v>24</v>
      </c>
    </row>
    <row r="11238" spans="1:21" x14ac:dyDescent="0.3">
      <c r="A11238" s="5" t="s">
        <v>168</v>
      </c>
      <c r="B11238" s="5" t="s">
        <v>175</v>
      </c>
      <c r="C11238" s="5" t="s">
        <v>87</v>
      </c>
      <c r="D11238" s="5" t="s">
        <v>561</v>
      </c>
      <c r="E11238" s="5" t="s">
        <v>172</v>
      </c>
      <c r="F11238" s="6">
        <v>43992</v>
      </c>
      <c r="G11238" s="5" t="s">
        <v>148</v>
      </c>
      <c r="H11238" s="5" t="s">
        <v>188</v>
      </c>
      <c r="I11238">
        <v>43803</v>
      </c>
      <c r="J11238">
        <v>189</v>
      </c>
      <c r="K11238">
        <v>505</v>
      </c>
      <c r="L11238">
        <v>5</v>
      </c>
      <c r="M11238">
        <v>13130</v>
      </c>
      <c r="N11238">
        <v>12635.33</v>
      </c>
      <c r="O11238">
        <v>2527.0659999999998</v>
      </c>
      <c r="P11238">
        <v>101</v>
      </c>
      <c r="Q11238">
        <v>26</v>
      </c>
      <c r="R11238">
        <v>494.67</v>
      </c>
      <c r="S11238">
        <v>2020</v>
      </c>
      <c r="T11238">
        <v>6</v>
      </c>
      <c r="U11238">
        <v>24</v>
      </c>
    </row>
    <row r="11239" spans="1:21" x14ac:dyDescent="0.3">
      <c r="A11239" s="5" t="s">
        <v>168</v>
      </c>
      <c r="B11239" s="5" t="s">
        <v>175</v>
      </c>
      <c r="C11239" s="5" t="s">
        <v>87</v>
      </c>
      <c r="D11239" s="5" t="s">
        <v>561</v>
      </c>
      <c r="E11239" s="5" t="s">
        <v>172</v>
      </c>
      <c r="F11239" s="6">
        <v>43992</v>
      </c>
      <c r="G11239" s="5" t="s">
        <v>148</v>
      </c>
      <c r="H11239" s="5" t="s">
        <v>190</v>
      </c>
      <c r="I11239">
        <v>43803</v>
      </c>
      <c r="J11239">
        <v>189</v>
      </c>
      <c r="K11239">
        <v>190</v>
      </c>
      <c r="L11239">
        <v>2</v>
      </c>
      <c r="M11239">
        <v>4940</v>
      </c>
      <c r="N11239">
        <v>5054.1319999999996</v>
      </c>
      <c r="O11239">
        <v>2527.0659999999998</v>
      </c>
      <c r="P11239">
        <v>95</v>
      </c>
      <c r="Q11239">
        <v>26</v>
      </c>
      <c r="R11239">
        <v>-114.13200000000001</v>
      </c>
      <c r="S11239">
        <v>2020</v>
      </c>
      <c r="T11239">
        <v>6</v>
      </c>
      <c r="U11239">
        <v>24</v>
      </c>
    </row>
    <row r="11240" spans="1:21" x14ac:dyDescent="0.3">
      <c r="A11240" s="5" t="s">
        <v>168</v>
      </c>
      <c r="B11240" s="5" t="s">
        <v>175</v>
      </c>
      <c r="C11240" s="5" t="s">
        <v>87</v>
      </c>
      <c r="D11240" s="5" t="s">
        <v>561</v>
      </c>
      <c r="E11240" s="5" t="s">
        <v>172</v>
      </c>
      <c r="F11240" s="6">
        <v>43992</v>
      </c>
      <c r="G11240" s="5" t="s">
        <v>148</v>
      </c>
      <c r="H11240" s="5" t="s">
        <v>190</v>
      </c>
      <c r="I11240">
        <v>43803</v>
      </c>
      <c r="J11240">
        <v>189</v>
      </c>
      <c r="K11240">
        <v>109</v>
      </c>
      <c r="L11240">
        <v>1</v>
      </c>
      <c r="M11240">
        <v>2834</v>
      </c>
      <c r="N11240">
        <v>2527.0659999999998</v>
      </c>
      <c r="O11240">
        <v>2527.0659999999998</v>
      </c>
      <c r="P11240">
        <v>109</v>
      </c>
      <c r="Q11240">
        <v>26</v>
      </c>
      <c r="R11240">
        <v>306.93400000000003</v>
      </c>
      <c r="S11240">
        <v>2020</v>
      </c>
      <c r="T11240">
        <v>6</v>
      </c>
      <c r="U11240">
        <v>24</v>
      </c>
    </row>
    <row r="11241" spans="1:21" x14ac:dyDescent="0.3">
      <c r="A11241" s="5" t="s">
        <v>168</v>
      </c>
      <c r="B11241" s="5" t="s">
        <v>175</v>
      </c>
      <c r="C11241" s="5" t="s">
        <v>87</v>
      </c>
      <c r="D11241" s="5" t="s">
        <v>561</v>
      </c>
      <c r="E11241" s="5" t="s">
        <v>172</v>
      </c>
      <c r="F11241" s="6">
        <v>43992</v>
      </c>
      <c r="G11241" s="5" t="s">
        <v>148</v>
      </c>
      <c r="H11241" s="5" t="s">
        <v>190</v>
      </c>
      <c r="I11241">
        <v>43803</v>
      </c>
      <c r="J11241">
        <v>189</v>
      </c>
      <c r="K11241">
        <v>100</v>
      </c>
      <c r="L11241">
        <v>1</v>
      </c>
      <c r="M11241">
        <v>2600</v>
      </c>
      <c r="N11241">
        <v>2527.0659999999998</v>
      </c>
      <c r="O11241">
        <v>2527.0659999999998</v>
      </c>
      <c r="P11241">
        <v>100</v>
      </c>
      <c r="Q11241">
        <v>26</v>
      </c>
      <c r="R11241">
        <v>72.933999999999997</v>
      </c>
      <c r="S11241">
        <v>2020</v>
      </c>
      <c r="T11241">
        <v>6</v>
      </c>
      <c r="U11241">
        <v>24</v>
      </c>
    </row>
    <row r="11242" spans="1:21" x14ac:dyDescent="0.3">
      <c r="A11242" s="5" t="s">
        <v>168</v>
      </c>
      <c r="B11242" s="5" t="s">
        <v>175</v>
      </c>
      <c r="C11242" s="5" t="s">
        <v>87</v>
      </c>
      <c r="D11242" s="5" t="s">
        <v>561</v>
      </c>
      <c r="E11242" s="5" t="s">
        <v>172</v>
      </c>
      <c r="F11242" s="6">
        <v>43992</v>
      </c>
      <c r="G11242" s="5" t="s">
        <v>148</v>
      </c>
      <c r="H11242" s="5" t="s">
        <v>226</v>
      </c>
      <c r="I11242">
        <v>43803</v>
      </c>
      <c r="J11242">
        <v>189</v>
      </c>
      <c r="K11242">
        <v>230</v>
      </c>
      <c r="L11242">
        <v>2</v>
      </c>
      <c r="M11242">
        <v>5980</v>
      </c>
      <c r="N11242">
        <v>5054.1319999999996</v>
      </c>
      <c r="O11242">
        <v>2527.0659999999998</v>
      </c>
      <c r="P11242">
        <v>115</v>
      </c>
      <c r="Q11242">
        <v>26</v>
      </c>
      <c r="R11242">
        <v>925.86800000000005</v>
      </c>
      <c r="S11242">
        <v>2020</v>
      </c>
      <c r="T11242">
        <v>6</v>
      </c>
      <c r="U11242">
        <v>24</v>
      </c>
    </row>
    <row r="11243" spans="1:21" x14ac:dyDescent="0.3">
      <c r="A11243" s="5" t="s">
        <v>168</v>
      </c>
      <c r="B11243" s="5" t="s">
        <v>175</v>
      </c>
      <c r="C11243" s="5" t="s">
        <v>87</v>
      </c>
      <c r="D11243" s="5" t="s">
        <v>561</v>
      </c>
      <c r="E11243" s="5" t="s">
        <v>172</v>
      </c>
      <c r="F11243" s="6">
        <v>43992</v>
      </c>
      <c r="G11243" s="5" t="s">
        <v>148</v>
      </c>
      <c r="H11243" s="5" t="s">
        <v>184</v>
      </c>
      <c r="I11243">
        <v>43803</v>
      </c>
      <c r="J11243">
        <v>189</v>
      </c>
      <c r="K11243">
        <v>2280</v>
      </c>
      <c r="L11243">
        <v>20</v>
      </c>
      <c r="M11243">
        <v>58140</v>
      </c>
      <c r="N11243">
        <v>50541.322</v>
      </c>
      <c r="O11243">
        <v>2527.0659999999998</v>
      </c>
      <c r="P11243">
        <v>114</v>
      </c>
      <c r="Q11243">
        <v>25.5</v>
      </c>
      <c r="R11243">
        <v>7598.6779999999999</v>
      </c>
      <c r="S11243">
        <v>2020</v>
      </c>
      <c r="T11243">
        <v>6</v>
      </c>
      <c r="U11243">
        <v>24</v>
      </c>
    </row>
    <row r="11244" spans="1:21" x14ac:dyDescent="0.3">
      <c r="A11244" s="5" t="s">
        <v>168</v>
      </c>
      <c r="B11244" s="5" t="s">
        <v>175</v>
      </c>
      <c r="C11244" s="5" t="s">
        <v>87</v>
      </c>
      <c r="D11244" s="5" t="s">
        <v>561</v>
      </c>
      <c r="E11244" s="5" t="s">
        <v>172</v>
      </c>
      <c r="F11244" s="6">
        <v>43992</v>
      </c>
      <c r="G11244" s="5" t="s">
        <v>148</v>
      </c>
      <c r="H11244" s="5" t="s">
        <v>230</v>
      </c>
      <c r="I11244">
        <v>43803</v>
      </c>
      <c r="J11244">
        <v>189</v>
      </c>
      <c r="K11244">
        <v>2884</v>
      </c>
      <c r="L11244">
        <v>25</v>
      </c>
      <c r="M11244">
        <v>73542</v>
      </c>
      <c r="N11244">
        <v>63176.652000000002</v>
      </c>
      <c r="O11244">
        <v>2527.0659999999998</v>
      </c>
      <c r="P11244">
        <v>115.36</v>
      </c>
      <c r="Q11244">
        <v>25.5</v>
      </c>
      <c r="R11244">
        <v>10365.348</v>
      </c>
      <c r="S11244">
        <v>2020</v>
      </c>
      <c r="T11244">
        <v>6</v>
      </c>
      <c r="U11244">
        <v>24</v>
      </c>
    </row>
    <row r="11245" spans="1:21" x14ac:dyDescent="0.3">
      <c r="A11245" s="5" t="s">
        <v>168</v>
      </c>
      <c r="B11245" s="5" t="s">
        <v>206</v>
      </c>
      <c r="C11245" s="5" t="s">
        <v>103</v>
      </c>
      <c r="D11245" s="5" t="s">
        <v>573</v>
      </c>
      <c r="E11245" s="5" t="s">
        <v>172</v>
      </c>
      <c r="F11245" s="6">
        <v>43992</v>
      </c>
      <c r="G11245" s="5" t="s">
        <v>148</v>
      </c>
      <c r="H11245" s="5" t="s">
        <v>173</v>
      </c>
      <c r="I11245">
        <v>43874</v>
      </c>
      <c r="J11245">
        <v>118</v>
      </c>
      <c r="K11245">
        <v>65</v>
      </c>
      <c r="L11245">
        <v>1</v>
      </c>
      <c r="M11245">
        <v>1560</v>
      </c>
      <c r="N11245">
        <v>1836.8409999999999</v>
      </c>
      <c r="O11245">
        <v>1836.8409999999999</v>
      </c>
      <c r="P11245">
        <v>65</v>
      </c>
      <c r="Q11245">
        <v>24</v>
      </c>
      <c r="R11245">
        <v>-276.84100000000001</v>
      </c>
      <c r="S11245">
        <v>2020</v>
      </c>
      <c r="T11245">
        <v>6</v>
      </c>
      <c r="U11245">
        <v>24</v>
      </c>
    </row>
    <row r="11246" spans="1:21" x14ac:dyDescent="0.3">
      <c r="A11246" s="5" t="s">
        <v>168</v>
      </c>
      <c r="B11246" s="5" t="s">
        <v>206</v>
      </c>
      <c r="C11246" s="5" t="s">
        <v>107</v>
      </c>
      <c r="D11246" s="5" t="s">
        <v>545</v>
      </c>
      <c r="E11246" s="5" t="s">
        <v>172</v>
      </c>
      <c r="F11246" s="6">
        <v>43992</v>
      </c>
      <c r="G11246" s="5" t="s">
        <v>148</v>
      </c>
      <c r="H11246" s="5" t="s">
        <v>173</v>
      </c>
      <c r="I11246">
        <v>43845</v>
      </c>
      <c r="J11246">
        <v>147</v>
      </c>
      <c r="K11246">
        <v>60</v>
      </c>
      <c r="L11246">
        <v>1</v>
      </c>
      <c r="M11246">
        <v>1440</v>
      </c>
      <c r="N11246">
        <v>2446.5540000000001</v>
      </c>
      <c r="O11246">
        <v>2446.5540000000001</v>
      </c>
      <c r="P11246">
        <v>60</v>
      </c>
      <c r="Q11246">
        <v>24</v>
      </c>
      <c r="R11246">
        <v>-1006.554</v>
      </c>
      <c r="S11246">
        <v>2020</v>
      </c>
      <c r="T11246">
        <v>6</v>
      </c>
      <c r="U11246">
        <v>24</v>
      </c>
    </row>
    <row r="11247" spans="1:21" x14ac:dyDescent="0.3">
      <c r="A11247" s="5" t="s">
        <v>168</v>
      </c>
      <c r="B11247" s="5" t="s">
        <v>206</v>
      </c>
      <c r="C11247" s="5" t="s">
        <v>118</v>
      </c>
      <c r="D11247" s="5" t="s">
        <v>570</v>
      </c>
      <c r="E11247" s="5" t="s">
        <v>172</v>
      </c>
      <c r="F11247" s="6">
        <v>43992</v>
      </c>
      <c r="G11247" s="5" t="s">
        <v>148</v>
      </c>
      <c r="H11247" s="5" t="s">
        <v>194</v>
      </c>
      <c r="I11247">
        <v>43813</v>
      </c>
      <c r="J11247">
        <v>179</v>
      </c>
      <c r="K11247">
        <v>481.6</v>
      </c>
      <c r="L11247">
        <v>4</v>
      </c>
      <c r="M11247">
        <v>12280.8</v>
      </c>
      <c r="N11247">
        <v>11015.843999999999</v>
      </c>
      <c r="O11247">
        <v>2753.9609999999998</v>
      </c>
      <c r="P11247">
        <v>120.4</v>
      </c>
      <c r="Q11247">
        <v>25.5</v>
      </c>
      <c r="R11247">
        <v>1264.9559999999999</v>
      </c>
      <c r="S11247">
        <v>2020</v>
      </c>
      <c r="T11247">
        <v>6</v>
      </c>
      <c r="U11247">
        <v>24</v>
      </c>
    </row>
    <row r="11248" spans="1:21" x14ac:dyDescent="0.3">
      <c r="A11248" s="5" t="s">
        <v>168</v>
      </c>
      <c r="B11248" s="5" t="s">
        <v>206</v>
      </c>
      <c r="C11248" s="5" t="s">
        <v>118</v>
      </c>
      <c r="D11248" s="5" t="s">
        <v>570</v>
      </c>
      <c r="E11248" s="5" t="s">
        <v>172</v>
      </c>
      <c r="F11248" s="6">
        <v>43992</v>
      </c>
      <c r="G11248" s="5" t="s">
        <v>148</v>
      </c>
      <c r="H11248" s="5" t="s">
        <v>371</v>
      </c>
      <c r="I11248">
        <v>43813</v>
      </c>
      <c r="J11248">
        <v>179</v>
      </c>
      <c r="K11248">
        <v>1174.2</v>
      </c>
      <c r="L11248">
        <v>10</v>
      </c>
      <c r="M11248">
        <v>28180.799999999999</v>
      </c>
      <c r="N11248">
        <v>27539.61</v>
      </c>
      <c r="O11248">
        <v>2753.9609999999998</v>
      </c>
      <c r="P11248">
        <v>117.42</v>
      </c>
      <c r="Q11248">
        <v>24</v>
      </c>
      <c r="R11248">
        <v>641.19000000000005</v>
      </c>
      <c r="S11248">
        <v>2020</v>
      </c>
      <c r="T11248">
        <v>6</v>
      </c>
      <c r="U11248">
        <v>24</v>
      </c>
    </row>
    <row r="11249" spans="1:21" x14ac:dyDescent="0.3">
      <c r="A11249" s="5" t="s">
        <v>168</v>
      </c>
      <c r="B11249" s="5" t="s">
        <v>169</v>
      </c>
      <c r="C11249" s="5" t="s">
        <v>170</v>
      </c>
      <c r="D11249" s="5" t="s">
        <v>515</v>
      </c>
      <c r="E11249" s="5" t="s">
        <v>172</v>
      </c>
      <c r="F11249" s="6">
        <v>43993</v>
      </c>
      <c r="G11249" s="5" t="s">
        <v>148</v>
      </c>
      <c r="H11249" s="5" t="s">
        <v>178</v>
      </c>
      <c r="I11249">
        <v>43708</v>
      </c>
      <c r="J11249">
        <v>285</v>
      </c>
      <c r="K11249">
        <v>107.5</v>
      </c>
      <c r="L11249">
        <v>1</v>
      </c>
      <c r="M11249">
        <v>2741.25</v>
      </c>
      <c r="N11249">
        <v>2631.46</v>
      </c>
      <c r="O11249">
        <v>2631.46</v>
      </c>
      <c r="P11249">
        <v>107.5</v>
      </c>
      <c r="Q11249">
        <v>25.5</v>
      </c>
      <c r="R11249">
        <v>109.79</v>
      </c>
      <c r="S11249">
        <v>2020</v>
      </c>
      <c r="T11249">
        <v>6</v>
      </c>
      <c r="U11249">
        <v>24</v>
      </c>
    </row>
    <row r="11250" spans="1:21" x14ac:dyDescent="0.3">
      <c r="A11250" s="5" t="s">
        <v>168</v>
      </c>
      <c r="B11250" s="5" t="s">
        <v>169</v>
      </c>
      <c r="C11250" s="5" t="s">
        <v>170</v>
      </c>
      <c r="D11250" s="5" t="s">
        <v>515</v>
      </c>
      <c r="E11250" s="5" t="s">
        <v>172</v>
      </c>
      <c r="F11250" s="6">
        <v>43993</v>
      </c>
      <c r="G11250" s="5" t="s">
        <v>148</v>
      </c>
      <c r="H11250" s="5" t="s">
        <v>190</v>
      </c>
      <c r="I11250">
        <v>43708</v>
      </c>
      <c r="J11250">
        <v>285</v>
      </c>
      <c r="K11250">
        <v>97</v>
      </c>
      <c r="L11250">
        <v>1</v>
      </c>
      <c r="M11250">
        <v>2473.5</v>
      </c>
      <c r="N11250">
        <v>2631.46</v>
      </c>
      <c r="O11250">
        <v>2631.46</v>
      </c>
      <c r="P11250">
        <v>97</v>
      </c>
      <c r="Q11250">
        <v>25.5</v>
      </c>
      <c r="R11250">
        <v>-157.96</v>
      </c>
      <c r="S11250">
        <v>2020</v>
      </c>
      <c r="T11250">
        <v>6</v>
      </c>
      <c r="U11250">
        <v>24</v>
      </c>
    </row>
    <row r="11251" spans="1:21" x14ac:dyDescent="0.3">
      <c r="A11251" s="5" t="s">
        <v>168</v>
      </c>
      <c r="B11251" s="5" t="s">
        <v>169</v>
      </c>
      <c r="C11251" s="5" t="s">
        <v>170</v>
      </c>
      <c r="D11251" s="5" t="s">
        <v>515</v>
      </c>
      <c r="E11251" s="5" t="s">
        <v>172</v>
      </c>
      <c r="F11251" s="6">
        <v>43993</v>
      </c>
      <c r="G11251" s="5" t="s">
        <v>148</v>
      </c>
      <c r="H11251" s="5" t="s">
        <v>173</v>
      </c>
      <c r="I11251">
        <v>43708</v>
      </c>
      <c r="J11251">
        <v>285</v>
      </c>
      <c r="K11251">
        <v>306.5</v>
      </c>
      <c r="L11251">
        <v>2</v>
      </c>
      <c r="M11251">
        <v>5210.5</v>
      </c>
      <c r="N11251">
        <v>5262.92</v>
      </c>
      <c r="O11251">
        <v>2631.46</v>
      </c>
      <c r="P11251">
        <v>153.25</v>
      </c>
      <c r="Q11251">
        <v>17</v>
      </c>
      <c r="R11251">
        <v>-52.42</v>
      </c>
      <c r="S11251">
        <v>2020</v>
      </c>
      <c r="T11251">
        <v>6</v>
      </c>
      <c r="U11251">
        <v>24</v>
      </c>
    </row>
    <row r="11252" spans="1:21" x14ac:dyDescent="0.3">
      <c r="A11252" s="5" t="s">
        <v>168</v>
      </c>
      <c r="B11252" s="5" t="s">
        <v>169</v>
      </c>
      <c r="C11252" s="5" t="s">
        <v>170</v>
      </c>
      <c r="D11252" s="5" t="s">
        <v>489</v>
      </c>
      <c r="E11252" s="5" t="s">
        <v>172</v>
      </c>
      <c r="F11252" s="6">
        <v>43993</v>
      </c>
      <c r="G11252" s="5" t="s">
        <v>148</v>
      </c>
      <c r="H11252" s="5" t="s">
        <v>173</v>
      </c>
      <c r="I11252">
        <v>43715</v>
      </c>
      <c r="J11252">
        <v>278</v>
      </c>
      <c r="K11252">
        <v>306.5</v>
      </c>
      <c r="L11252">
        <v>1</v>
      </c>
      <c r="M11252">
        <v>2605.25</v>
      </c>
      <c r="N11252">
        <v>3914.4430000000002</v>
      </c>
      <c r="O11252">
        <v>3914.4430000000002</v>
      </c>
      <c r="P11252">
        <v>306.5</v>
      </c>
      <c r="Q11252">
        <v>8.5</v>
      </c>
      <c r="R11252">
        <v>-1309.193</v>
      </c>
      <c r="S11252">
        <v>2020</v>
      </c>
      <c r="T11252">
        <v>6</v>
      </c>
      <c r="U11252">
        <v>24</v>
      </c>
    </row>
    <row r="11253" spans="1:21" x14ac:dyDescent="0.3">
      <c r="A11253" s="5" t="s">
        <v>168</v>
      </c>
      <c r="B11253" s="5" t="s">
        <v>169</v>
      </c>
      <c r="C11253" s="5" t="s">
        <v>170</v>
      </c>
      <c r="D11253" s="5" t="s">
        <v>551</v>
      </c>
      <c r="E11253" s="5" t="s">
        <v>172</v>
      </c>
      <c r="F11253" s="6">
        <v>43993</v>
      </c>
      <c r="G11253" s="5" t="s">
        <v>148</v>
      </c>
      <c r="H11253" s="5" t="s">
        <v>351</v>
      </c>
      <c r="I11253">
        <v>43789</v>
      </c>
      <c r="J11253">
        <v>204</v>
      </c>
      <c r="K11253">
        <v>240</v>
      </c>
      <c r="L11253">
        <v>2</v>
      </c>
      <c r="M11253">
        <v>6120</v>
      </c>
      <c r="N11253">
        <v>5696.9369999999999</v>
      </c>
      <c r="O11253">
        <v>2848.4679999999998</v>
      </c>
      <c r="P11253">
        <v>120</v>
      </c>
      <c r="Q11253">
        <v>25.5</v>
      </c>
      <c r="R11253">
        <v>423.06299999999999</v>
      </c>
      <c r="S11253">
        <v>2020</v>
      </c>
      <c r="T11253">
        <v>6</v>
      </c>
      <c r="U11253">
        <v>24</v>
      </c>
    </row>
    <row r="11254" spans="1:21" x14ac:dyDescent="0.3">
      <c r="A11254" s="5" t="s">
        <v>168</v>
      </c>
      <c r="B11254" s="5" t="s">
        <v>169</v>
      </c>
      <c r="C11254" s="5" t="s">
        <v>170</v>
      </c>
      <c r="D11254" s="5" t="s">
        <v>524</v>
      </c>
      <c r="E11254" s="5" t="s">
        <v>172</v>
      </c>
      <c r="F11254" s="6">
        <v>43993</v>
      </c>
      <c r="G11254" s="5" t="s">
        <v>148</v>
      </c>
      <c r="H11254" s="5" t="s">
        <v>351</v>
      </c>
      <c r="I11254">
        <v>43801</v>
      </c>
      <c r="J11254">
        <v>192</v>
      </c>
      <c r="K11254">
        <v>97.4</v>
      </c>
      <c r="L11254">
        <v>1</v>
      </c>
      <c r="M11254">
        <v>2483.6999999999998</v>
      </c>
      <c r="N11254">
        <v>3391.32</v>
      </c>
      <c r="O11254">
        <v>3391.32</v>
      </c>
      <c r="P11254">
        <v>97.4</v>
      </c>
      <c r="Q11254">
        <v>25.5</v>
      </c>
      <c r="R11254">
        <v>-907.62</v>
      </c>
      <c r="S11254">
        <v>2020</v>
      </c>
      <c r="T11254">
        <v>6</v>
      </c>
      <c r="U11254">
        <v>24</v>
      </c>
    </row>
    <row r="11255" spans="1:21" x14ac:dyDescent="0.3">
      <c r="A11255" s="5" t="s">
        <v>168</v>
      </c>
      <c r="B11255" s="5" t="s">
        <v>169</v>
      </c>
      <c r="C11255" s="5" t="s">
        <v>170</v>
      </c>
      <c r="D11255" s="5" t="s">
        <v>524</v>
      </c>
      <c r="E11255" s="5" t="s">
        <v>172</v>
      </c>
      <c r="F11255" s="6">
        <v>43993</v>
      </c>
      <c r="G11255" s="5" t="s">
        <v>148</v>
      </c>
      <c r="H11255" s="5" t="s">
        <v>311</v>
      </c>
      <c r="I11255">
        <v>43801</v>
      </c>
      <c r="J11255">
        <v>192</v>
      </c>
      <c r="K11255">
        <v>104.6</v>
      </c>
      <c r="L11255">
        <v>1</v>
      </c>
      <c r="M11255">
        <v>2667.3</v>
      </c>
      <c r="N11255">
        <v>3391.32</v>
      </c>
      <c r="O11255">
        <v>3391.32</v>
      </c>
      <c r="P11255">
        <v>104.6</v>
      </c>
      <c r="Q11255">
        <v>25.5</v>
      </c>
      <c r="R11255">
        <v>-724.02</v>
      </c>
      <c r="S11255">
        <v>2020</v>
      </c>
      <c r="T11255">
        <v>6</v>
      </c>
      <c r="U11255">
        <v>24</v>
      </c>
    </row>
    <row r="11256" spans="1:21" x14ac:dyDescent="0.3">
      <c r="A11256" s="5" t="s">
        <v>168</v>
      </c>
      <c r="B11256" s="5" t="s">
        <v>169</v>
      </c>
      <c r="C11256" s="5" t="s">
        <v>170</v>
      </c>
      <c r="D11256" s="5" t="s">
        <v>524</v>
      </c>
      <c r="E11256" s="5" t="s">
        <v>172</v>
      </c>
      <c r="F11256" s="6">
        <v>43993</v>
      </c>
      <c r="G11256" s="5" t="s">
        <v>148</v>
      </c>
      <c r="H11256" s="5" t="s">
        <v>178</v>
      </c>
      <c r="I11256">
        <v>43801</v>
      </c>
      <c r="J11256">
        <v>192</v>
      </c>
      <c r="K11256">
        <v>245.4</v>
      </c>
      <c r="L11256">
        <v>2</v>
      </c>
      <c r="M11256">
        <v>6257.7</v>
      </c>
      <c r="N11256">
        <v>6782.64</v>
      </c>
      <c r="O11256">
        <v>3391.32</v>
      </c>
      <c r="P11256">
        <v>122.7</v>
      </c>
      <c r="Q11256">
        <v>25.5</v>
      </c>
      <c r="R11256">
        <v>-524.94000000000005</v>
      </c>
      <c r="S11256">
        <v>2020</v>
      </c>
      <c r="T11256">
        <v>6</v>
      </c>
      <c r="U11256">
        <v>24</v>
      </c>
    </row>
    <row r="11257" spans="1:21" x14ac:dyDescent="0.3">
      <c r="A11257" s="5" t="s">
        <v>168</v>
      </c>
      <c r="B11257" s="5" t="s">
        <v>175</v>
      </c>
      <c r="C11257" s="5" t="s">
        <v>86</v>
      </c>
      <c r="D11257" s="5" t="s">
        <v>572</v>
      </c>
      <c r="E11257" s="5" t="s">
        <v>172</v>
      </c>
      <c r="F11257" s="6">
        <v>43993</v>
      </c>
      <c r="G11257" s="5" t="s">
        <v>148</v>
      </c>
      <c r="H11257" s="5" t="s">
        <v>235</v>
      </c>
      <c r="I11257">
        <v>43810</v>
      </c>
      <c r="J11257">
        <v>183</v>
      </c>
      <c r="K11257">
        <v>102.5</v>
      </c>
      <c r="L11257">
        <v>1</v>
      </c>
      <c r="M11257">
        <v>2613.75</v>
      </c>
      <c r="N11257">
        <v>2332.5300000000002</v>
      </c>
      <c r="O11257">
        <v>2332.5300000000002</v>
      </c>
      <c r="P11257">
        <v>102.5</v>
      </c>
      <c r="Q11257">
        <v>25.5</v>
      </c>
      <c r="R11257">
        <v>281.22000000000003</v>
      </c>
      <c r="S11257">
        <v>2020</v>
      </c>
      <c r="T11257">
        <v>6</v>
      </c>
      <c r="U11257">
        <v>24</v>
      </c>
    </row>
    <row r="11258" spans="1:21" x14ac:dyDescent="0.3">
      <c r="A11258" s="5" t="s">
        <v>168</v>
      </c>
      <c r="B11258" s="5" t="s">
        <v>175</v>
      </c>
      <c r="C11258" s="5" t="s">
        <v>86</v>
      </c>
      <c r="D11258" s="5" t="s">
        <v>572</v>
      </c>
      <c r="E11258" s="5" t="s">
        <v>172</v>
      </c>
      <c r="F11258" s="6">
        <v>43993</v>
      </c>
      <c r="G11258" s="5" t="s">
        <v>148</v>
      </c>
      <c r="H11258" s="5" t="s">
        <v>197</v>
      </c>
      <c r="I11258">
        <v>43810</v>
      </c>
      <c r="J11258">
        <v>183</v>
      </c>
      <c r="K11258">
        <v>312.5</v>
      </c>
      <c r="L11258">
        <v>3</v>
      </c>
      <c r="M11258">
        <v>7968.75</v>
      </c>
      <c r="N11258">
        <v>6997.5910000000003</v>
      </c>
      <c r="O11258">
        <v>2332.5300000000002</v>
      </c>
      <c r="P11258">
        <v>104.16666666666667</v>
      </c>
      <c r="Q11258">
        <v>25.5</v>
      </c>
      <c r="R11258">
        <v>971.15899999999999</v>
      </c>
      <c r="S11258">
        <v>2020</v>
      </c>
      <c r="T11258">
        <v>6</v>
      </c>
      <c r="U11258">
        <v>24</v>
      </c>
    </row>
    <row r="11259" spans="1:21" x14ac:dyDescent="0.3">
      <c r="A11259" s="5" t="s">
        <v>168</v>
      </c>
      <c r="B11259" s="5" t="s">
        <v>175</v>
      </c>
      <c r="C11259" s="5" t="s">
        <v>87</v>
      </c>
      <c r="D11259" s="5" t="s">
        <v>561</v>
      </c>
      <c r="E11259" s="5" t="s">
        <v>172</v>
      </c>
      <c r="F11259" s="6">
        <v>43993</v>
      </c>
      <c r="G11259" s="5" t="s">
        <v>148</v>
      </c>
      <c r="H11259" s="5" t="s">
        <v>190</v>
      </c>
      <c r="I11259">
        <v>43803</v>
      </c>
      <c r="J11259">
        <v>190</v>
      </c>
      <c r="K11259">
        <v>311.5</v>
      </c>
      <c r="L11259">
        <v>3</v>
      </c>
      <c r="M11259">
        <v>8099</v>
      </c>
      <c r="N11259">
        <v>7581.1980000000003</v>
      </c>
      <c r="O11259">
        <v>2527.0659999999998</v>
      </c>
      <c r="P11259">
        <v>103.83333333333333</v>
      </c>
      <c r="Q11259">
        <v>26</v>
      </c>
      <c r="R11259">
        <v>517.80200000000002</v>
      </c>
      <c r="S11259">
        <v>2020</v>
      </c>
      <c r="T11259">
        <v>6</v>
      </c>
      <c r="U11259">
        <v>24</v>
      </c>
    </row>
    <row r="11260" spans="1:21" x14ac:dyDescent="0.3">
      <c r="A11260" s="5" t="s">
        <v>168</v>
      </c>
      <c r="B11260" s="5" t="s">
        <v>175</v>
      </c>
      <c r="C11260" s="5" t="s">
        <v>87</v>
      </c>
      <c r="D11260" s="5" t="s">
        <v>561</v>
      </c>
      <c r="E11260" s="5" t="s">
        <v>172</v>
      </c>
      <c r="F11260" s="6">
        <v>43993</v>
      </c>
      <c r="G11260" s="5" t="s">
        <v>148</v>
      </c>
      <c r="H11260" s="5" t="s">
        <v>173</v>
      </c>
      <c r="I11260">
        <v>43803</v>
      </c>
      <c r="J11260">
        <v>190</v>
      </c>
      <c r="K11260">
        <v>221.5</v>
      </c>
      <c r="L11260">
        <v>3</v>
      </c>
      <c r="M11260">
        <v>5648.25</v>
      </c>
      <c r="N11260">
        <v>7581.1980000000003</v>
      </c>
      <c r="O11260">
        <v>2527.0659999999998</v>
      </c>
      <c r="P11260">
        <v>73.833333333333329</v>
      </c>
      <c r="Q11260">
        <v>25.5</v>
      </c>
      <c r="R11260">
        <v>-1932.9480000000001</v>
      </c>
      <c r="S11260">
        <v>2020</v>
      </c>
      <c r="T11260">
        <v>6</v>
      </c>
      <c r="U11260">
        <v>24</v>
      </c>
    </row>
    <row r="11261" spans="1:21" x14ac:dyDescent="0.3">
      <c r="A11261" s="5" t="s">
        <v>168</v>
      </c>
      <c r="B11261" s="5" t="s">
        <v>175</v>
      </c>
      <c r="C11261" s="5" t="s">
        <v>87</v>
      </c>
      <c r="D11261" s="5" t="s">
        <v>561</v>
      </c>
      <c r="E11261" s="5" t="s">
        <v>172</v>
      </c>
      <c r="F11261" s="6">
        <v>43993</v>
      </c>
      <c r="G11261" s="5" t="s">
        <v>148</v>
      </c>
      <c r="H11261" s="5" t="s">
        <v>311</v>
      </c>
      <c r="I11261">
        <v>43803</v>
      </c>
      <c r="J11261">
        <v>190</v>
      </c>
      <c r="K11261">
        <v>187</v>
      </c>
      <c r="L11261">
        <v>2</v>
      </c>
      <c r="M11261">
        <v>4768.5</v>
      </c>
      <c r="N11261">
        <v>5054.1319999999996</v>
      </c>
      <c r="O11261">
        <v>2527.0659999999998</v>
      </c>
      <c r="P11261">
        <v>93.5</v>
      </c>
      <c r="Q11261">
        <v>25.5</v>
      </c>
      <c r="R11261">
        <v>-285.63200000000001</v>
      </c>
      <c r="S11261">
        <v>2020</v>
      </c>
      <c r="T11261">
        <v>6</v>
      </c>
      <c r="U11261">
        <v>24</v>
      </c>
    </row>
    <row r="11262" spans="1:21" x14ac:dyDescent="0.3">
      <c r="A11262" s="5" t="s">
        <v>168</v>
      </c>
      <c r="B11262" s="5" t="s">
        <v>206</v>
      </c>
      <c r="C11262" s="5" t="s">
        <v>117</v>
      </c>
      <c r="D11262" s="5" t="s">
        <v>566</v>
      </c>
      <c r="E11262" s="5" t="s">
        <v>172</v>
      </c>
      <c r="F11262" s="6">
        <v>43993</v>
      </c>
      <c r="G11262" s="5" t="s">
        <v>148</v>
      </c>
      <c r="H11262" s="5" t="s">
        <v>173</v>
      </c>
      <c r="I11262">
        <v>43811</v>
      </c>
      <c r="J11262">
        <v>182</v>
      </c>
      <c r="K11262">
        <v>1104.8</v>
      </c>
      <c r="L11262">
        <v>8</v>
      </c>
      <c r="M11262">
        <v>28172.400000000001</v>
      </c>
      <c r="N11262">
        <v>25714.623</v>
      </c>
      <c r="O11262">
        <v>3214.328</v>
      </c>
      <c r="P11262">
        <v>138.1</v>
      </c>
      <c r="Q11262">
        <v>25.5</v>
      </c>
      <c r="R11262">
        <v>2457.777</v>
      </c>
      <c r="S11262">
        <v>2020</v>
      </c>
      <c r="T11262">
        <v>6</v>
      </c>
      <c r="U11262">
        <v>24</v>
      </c>
    </row>
    <row r="11263" spans="1:21" x14ac:dyDescent="0.3">
      <c r="A11263" s="5" t="s">
        <v>168</v>
      </c>
      <c r="B11263" s="5" t="s">
        <v>206</v>
      </c>
      <c r="C11263" s="5" t="s">
        <v>117</v>
      </c>
      <c r="D11263" s="5" t="s">
        <v>566</v>
      </c>
      <c r="E11263" s="5" t="s">
        <v>172</v>
      </c>
      <c r="F11263" s="6">
        <v>43993</v>
      </c>
      <c r="G11263" s="5" t="s">
        <v>148</v>
      </c>
      <c r="H11263" s="5" t="s">
        <v>197</v>
      </c>
      <c r="I11263">
        <v>43811</v>
      </c>
      <c r="J11263">
        <v>182</v>
      </c>
      <c r="K11263">
        <v>545.20000000000005</v>
      </c>
      <c r="L11263">
        <v>5</v>
      </c>
      <c r="M11263">
        <v>13902.6</v>
      </c>
      <c r="N11263">
        <v>16071.638999999999</v>
      </c>
      <c r="O11263">
        <v>3214.328</v>
      </c>
      <c r="P11263">
        <v>109.04</v>
      </c>
      <c r="Q11263">
        <v>25.5</v>
      </c>
      <c r="R11263">
        <v>-2169.0390000000002</v>
      </c>
      <c r="S11263">
        <v>2020</v>
      </c>
      <c r="T11263">
        <v>6</v>
      </c>
      <c r="U11263">
        <v>24</v>
      </c>
    </row>
    <row r="11264" spans="1:21" x14ac:dyDescent="0.3">
      <c r="A11264" s="5" t="s">
        <v>168</v>
      </c>
      <c r="B11264" s="5" t="s">
        <v>206</v>
      </c>
      <c r="C11264" s="5" t="s">
        <v>117</v>
      </c>
      <c r="D11264" s="5" t="s">
        <v>566</v>
      </c>
      <c r="E11264" s="5" t="s">
        <v>172</v>
      </c>
      <c r="F11264" s="6">
        <v>43993</v>
      </c>
      <c r="G11264" s="5" t="s">
        <v>148</v>
      </c>
      <c r="H11264" s="5" t="s">
        <v>235</v>
      </c>
      <c r="I11264">
        <v>43811</v>
      </c>
      <c r="J11264">
        <v>182</v>
      </c>
      <c r="K11264">
        <v>101.2</v>
      </c>
      <c r="L11264">
        <v>1</v>
      </c>
      <c r="M11264">
        <v>2580.6</v>
      </c>
      <c r="N11264">
        <v>3214.328</v>
      </c>
      <c r="O11264">
        <v>3214.328</v>
      </c>
      <c r="P11264">
        <v>101.2</v>
      </c>
      <c r="Q11264">
        <v>25.5</v>
      </c>
      <c r="R11264">
        <v>-633.72799999999995</v>
      </c>
      <c r="S11264">
        <v>2020</v>
      </c>
      <c r="T11264">
        <v>6</v>
      </c>
      <c r="U11264">
        <v>24</v>
      </c>
    </row>
    <row r="11265" spans="1:21" x14ac:dyDescent="0.3">
      <c r="A11265" s="5" t="s">
        <v>168</v>
      </c>
      <c r="B11265" s="5" t="s">
        <v>206</v>
      </c>
      <c r="C11265" s="5" t="s">
        <v>118</v>
      </c>
      <c r="D11265" s="5" t="s">
        <v>570</v>
      </c>
      <c r="E11265" s="5" t="s">
        <v>172</v>
      </c>
      <c r="F11265" s="6">
        <v>43993</v>
      </c>
      <c r="G11265" s="5" t="s">
        <v>148</v>
      </c>
      <c r="H11265" s="5" t="s">
        <v>204</v>
      </c>
      <c r="I11265">
        <v>43813</v>
      </c>
      <c r="J11265">
        <v>180</v>
      </c>
      <c r="K11265">
        <v>690</v>
      </c>
      <c r="L11265">
        <v>6</v>
      </c>
      <c r="M11265">
        <v>17940</v>
      </c>
      <c r="N11265">
        <v>16523.766</v>
      </c>
      <c r="O11265">
        <v>2753.9609999999998</v>
      </c>
      <c r="P11265">
        <v>115</v>
      </c>
      <c r="Q11265">
        <v>26</v>
      </c>
      <c r="R11265">
        <v>1416.2339999999999</v>
      </c>
      <c r="S11265">
        <v>2020</v>
      </c>
      <c r="T11265">
        <v>6</v>
      </c>
      <c r="U11265">
        <v>24</v>
      </c>
    </row>
    <row r="11266" spans="1:21" x14ac:dyDescent="0.3">
      <c r="A11266" s="5" t="s">
        <v>168</v>
      </c>
      <c r="B11266" s="5" t="s">
        <v>206</v>
      </c>
      <c r="C11266" s="5" t="s">
        <v>118</v>
      </c>
      <c r="D11266" s="5" t="s">
        <v>570</v>
      </c>
      <c r="E11266" s="5" t="s">
        <v>172</v>
      </c>
      <c r="F11266" s="6">
        <v>43993</v>
      </c>
      <c r="G11266" s="5" t="s">
        <v>148</v>
      </c>
      <c r="H11266" s="5" t="s">
        <v>180</v>
      </c>
      <c r="I11266">
        <v>43813</v>
      </c>
      <c r="J11266">
        <v>180</v>
      </c>
      <c r="K11266">
        <v>190</v>
      </c>
      <c r="L11266">
        <v>2</v>
      </c>
      <c r="M11266">
        <v>4940</v>
      </c>
      <c r="N11266">
        <v>5507.9219999999996</v>
      </c>
      <c r="O11266">
        <v>2753.9609999999998</v>
      </c>
      <c r="P11266">
        <v>95</v>
      </c>
      <c r="Q11266">
        <v>26</v>
      </c>
      <c r="R11266">
        <v>-567.92200000000003</v>
      </c>
      <c r="S11266">
        <v>2020</v>
      </c>
      <c r="T11266">
        <v>6</v>
      </c>
      <c r="U11266">
        <v>24</v>
      </c>
    </row>
    <row r="11267" spans="1:21" x14ac:dyDescent="0.3">
      <c r="A11267" s="5" t="s">
        <v>168</v>
      </c>
      <c r="B11267" s="5" t="s">
        <v>206</v>
      </c>
      <c r="C11267" s="5" t="s">
        <v>118</v>
      </c>
      <c r="D11267" s="5" t="s">
        <v>570</v>
      </c>
      <c r="E11267" s="5" t="s">
        <v>172</v>
      </c>
      <c r="F11267" s="6">
        <v>43993</v>
      </c>
      <c r="G11267" s="5" t="s">
        <v>148</v>
      </c>
      <c r="H11267" s="5" t="s">
        <v>221</v>
      </c>
      <c r="I11267">
        <v>43813</v>
      </c>
      <c r="J11267">
        <v>180</v>
      </c>
      <c r="K11267">
        <v>206</v>
      </c>
      <c r="L11267">
        <v>2</v>
      </c>
      <c r="M11267">
        <v>5356</v>
      </c>
      <c r="N11267">
        <v>5507.9219999999996</v>
      </c>
      <c r="O11267">
        <v>2753.9609999999998</v>
      </c>
      <c r="P11267">
        <v>103</v>
      </c>
      <c r="Q11267">
        <v>26</v>
      </c>
      <c r="R11267">
        <v>-151.922</v>
      </c>
      <c r="S11267">
        <v>2020</v>
      </c>
      <c r="T11267">
        <v>6</v>
      </c>
      <c r="U11267">
        <v>24</v>
      </c>
    </row>
    <row r="11268" spans="1:21" x14ac:dyDescent="0.3">
      <c r="A11268" s="5" t="s">
        <v>168</v>
      </c>
      <c r="B11268" s="5" t="s">
        <v>206</v>
      </c>
      <c r="C11268" s="5" t="s">
        <v>118</v>
      </c>
      <c r="D11268" s="5" t="s">
        <v>570</v>
      </c>
      <c r="E11268" s="5" t="s">
        <v>172</v>
      </c>
      <c r="F11268" s="6">
        <v>43993</v>
      </c>
      <c r="G11268" s="5" t="s">
        <v>148</v>
      </c>
      <c r="H11268" s="5" t="s">
        <v>205</v>
      </c>
      <c r="I11268">
        <v>43813</v>
      </c>
      <c r="J11268">
        <v>180</v>
      </c>
      <c r="K11268">
        <v>470</v>
      </c>
      <c r="L11268">
        <v>4</v>
      </c>
      <c r="M11268">
        <v>12220</v>
      </c>
      <c r="N11268">
        <v>11015.843999999999</v>
      </c>
      <c r="O11268">
        <v>2753.9609999999998</v>
      </c>
      <c r="P11268">
        <v>117.5</v>
      </c>
      <c r="Q11268">
        <v>26</v>
      </c>
      <c r="R11268">
        <v>1204.1559999999999</v>
      </c>
      <c r="S11268">
        <v>2020</v>
      </c>
      <c r="T11268">
        <v>6</v>
      </c>
      <c r="U11268">
        <v>24</v>
      </c>
    </row>
    <row r="11269" spans="1:21" x14ac:dyDescent="0.3">
      <c r="A11269" s="5" t="s">
        <v>168</v>
      </c>
      <c r="B11269" s="5" t="s">
        <v>206</v>
      </c>
      <c r="C11269" s="5" t="s">
        <v>118</v>
      </c>
      <c r="D11269" s="5" t="s">
        <v>570</v>
      </c>
      <c r="E11269" s="5" t="s">
        <v>172</v>
      </c>
      <c r="F11269" s="6">
        <v>43993</v>
      </c>
      <c r="G11269" s="5" t="s">
        <v>148</v>
      </c>
      <c r="H11269" s="5" t="s">
        <v>222</v>
      </c>
      <c r="I11269">
        <v>43813</v>
      </c>
      <c r="J11269">
        <v>180</v>
      </c>
      <c r="K11269">
        <v>110</v>
      </c>
      <c r="L11269">
        <v>1</v>
      </c>
      <c r="M11269">
        <v>2860</v>
      </c>
      <c r="N11269">
        <v>2753.9609999999998</v>
      </c>
      <c r="O11269">
        <v>2753.9609999999998</v>
      </c>
      <c r="P11269">
        <v>110</v>
      </c>
      <c r="Q11269">
        <v>26</v>
      </c>
      <c r="R11269">
        <v>106.039</v>
      </c>
      <c r="S11269">
        <v>2020</v>
      </c>
      <c r="T11269">
        <v>6</v>
      </c>
      <c r="U11269">
        <v>24</v>
      </c>
    </row>
    <row r="11270" spans="1:21" x14ac:dyDescent="0.3">
      <c r="A11270" s="5" t="s">
        <v>168</v>
      </c>
      <c r="B11270" s="5" t="s">
        <v>206</v>
      </c>
      <c r="C11270" s="5" t="s">
        <v>118</v>
      </c>
      <c r="D11270" s="5" t="s">
        <v>570</v>
      </c>
      <c r="E11270" s="5" t="s">
        <v>172</v>
      </c>
      <c r="F11270" s="6">
        <v>43993</v>
      </c>
      <c r="G11270" s="5" t="s">
        <v>148</v>
      </c>
      <c r="H11270" s="5" t="s">
        <v>182</v>
      </c>
      <c r="I11270">
        <v>43813</v>
      </c>
      <c r="J11270">
        <v>180</v>
      </c>
      <c r="K11270">
        <v>215</v>
      </c>
      <c r="L11270">
        <v>2</v>
      </c>
      <c r="M11270">
        <v>5590</v>
      </c>
      <c r="N11270">
        <v>5507.9219999999996</v>
      </c>
      <c r="O11270">
        <v>2753.9609999999998</v>
      </c>
      <c r="P11270">
        <v>107.5</v>
      </c>
      <c r="Q11270">
        <v>26</v>
      </c>
      <c r="R11270">
        <v>82.078000000000003</v>
      </c>
      <c r="S11270">
        <v>2020</v>
      </c>
      <c r="T11270">
        <v>6</v>
      </c>
      <c r="U11270">
        <v>24</v>
      </c>
    </row>
    <row r="11271" spans="1:21" x14ac:dyDescent="0.3">
      <c r="A11271" s="5" t="s">
        <v>168</v>
      </c>
      <c r="B11271" s="5" t="s">
        <v>206</v>
      </c>
      <c r="C11271" s="5" t="s">
        <v>118</v>
      </c>
      <c r="D11271" s="5" t="s">
        <v>570</v>
      </c>
      <c r="E11271" s="5" t="s">
        <v>172</v>
      </c>
      <c r="F11271" s="6">
        <v>43993</v>
      </c>
      <c r="G11271" s="5" t="s">
        <v>148</v>
      </c>
      <c r="H11271" s="5" t="s">
        <v>238</v>
      </c>
      <c r="I11271">
        <v>43813</v>
      </c>
      <c r="J11271">
        <v>180</v>
      </c>
      <c r="K11271">
        <v>105</v>
      </c>
      <c r="L11271">
        <v>1</v>
      </c>
      <c r="M11271">
        <v>2730</v>
      </c>
      <c r="N11271">
        <v>2753.9609999999998</v>
      </c>
      <c r="O11271">
        <v>2753.9609999999998</v>
      </c>
      <c r="P11271">
        <v>105</v>
      </c>
      <c r="Q11271">
        <v>26</v>
      </c>
      <c r="R11271">
        <v>-23.960999999999999</v>
      </c>
      <c r="S11271">
        <v>2020</v>
      </c>
      <c r="T11271">
        <v>6</v>
      </c>
      <c r="U11271">
        <v>24</v>
      </c>
    </row>
    <row r="11272" spans="1:21" x14ac:dyDescent="0.3">
      <c r="A11272" s="5" t="s">
        <v>168</v>
      </c>
      <c r="B11272" s="5" t="s">
        <v>206</v>
      </c>
      <c r="C11272" s="5" t="s">
        <v>118</v>
      </c>
      <c r="D11272" s="5" t="s">
        <v>570</v>
      </c>
      <c r="E11272" s="5" t="s">
        <v>172</v>
      </c>
      <c r="F11272" s="6">
        <v>43993</v>
      </c>
      <c r="G11272" s="5" t="s">
        <v>148</v>
      </c>
      <c r="H11272" s="5" t="s">
        <v>184</v>
      </c>
      <c r="I11272">
        <v>43813</v>
      </c>
      <c r="J11272">
        <v>180</v>
      </c>
      <c r="K11272">
        <v>3064</v>
      </c>
      <c r="L11272">
        <v>25</v>
      </c>
      <c r="M11272">
        <v>78132</v>
      </c>
      <c r="N11272">
        <v>68849.024999999994</v>
      </c>
      <c r="O11272">
        <v>2753.9609999999998</v>
      </c>
      <c r="P11272">
        <v>122.56</v>
      </c>
      <c r="Q11272">
        <v>25.5</v>
      </c>
      <c r="R11272">
        <v>9282.9750000000004</v>
      </c>
      <c r="S11272">
        <v>2020</v>
      </c>
      <c r="T11272">
        <v>6</v>
      </c>
      <c r="U11272">
        <v>24</v>
      </c>
    </row>
    <row r="11273" spans="1:21" x14ac:dyDescent="0.3">
      <c r="A11273" s="5" t="s">
        <v>168</v>
      </c>
      <c r="B11273" s="5" t="s">
        <v>206</v>
      </c>
      <c r="C11273" s="5" t="s">
        <v>118</v>
      </c>
      <c r="D11273" s="5" t="s">
        <v>570</v>
      </c>
      <c r="E11273" s="5" t="s">
        <v>172</v>
      </c>
      <c r="F11273" s="6">
        <v>43993</v>
      </c>
      <c r="G11273" s="5" t="s">
        <v>148</v>
      </c>
      <c r="H11273" s="5" t="s">
        <v>218</v>
      </c>
      <c r="I11273">
        <v>43813</v>
      </c>
      <c r="J11273">
        <v>180</v>
      </c>
      <c r="K11273">
        <v>406</v>
      </c>
      <c r="L11273">
        <v>4</v>
      </c>
      <c r="M11273">
        <v>10556</v>
      </c>
      <c r="N11273">
        <v>11015.843999999999</v>
      </c>
      <c r="O11273">
        <v>2753.9609999999998</v>
      </c>
      <c r="P11273">
        <v>101.5</v>
      </c>
      <c r="Q11273">
        <v>26</v>
      </c>
      <c r="R11273">
        <v>-459.84399999999999</v>
      </c>
      <c r="S11273">
        <v>2020</v>
      </c>
      <c r="T11273">
        <v>6</v>
      </c>
      <c r="U11273">
        <v>24</v>
      </c>
    </row>
    <row r="11274" spans="1:21" x14ac:dyDescent="0.3">
      <c r="A11274" s="5" t="s">
        <v>168</v>
      </c>
      <c r="B11274" s="5" t="s">
        <v>206</v>
      </c>
      <c r="C11274" s="5" t="s">
        <v>118</v>
      </c>
      <c r="D11274" s="5" t="s">
        <v>570</v>
      </c>
      <c r="E11274" s="5" t="s">
        <v>172</v>
      </c>
      <c r="F11274" s="6">
        <v>43993</v>
      </c>
      <c r="G11274" s="5" t="s">
        <v>148</v>
      </c>
      <c r="H11274" s="5" t="s">
        <v>185</v>
      </c>
      <c r="I11274">
        <v>43813</v>
      </c>
      <c r="J11274">
        <v>180</v>
      </c>
      <c r="K11274">
        <v>208</v>
      </c>
      <c r="L11274">
        <v>2</v>
      </c>
      <c r="M11274">
        <v>5408</v>
      </c>
      <c r="N11274">
        <v>5507.9219999999996</v>
      </c>
      <c r="O11274">
        <v>2753.9609999999998</v>
      </c>
      <c r="P11274">
        <v>104</v>
      </c>
      <c r="Q11274">
        <v>26</v>
      </c>
      <c r="R11274">
        <v>-99.921999999999997</v>
      </c>
      <c r="S11274">
        <v>2020</v>
      </c>
      <c r="T11274">
        <v>6</v>
      </c>
      <c r="U11274">
        <v>24</v>
      </c>
    </row>
    <row r="11275" spans="1:21" x14ac:dyDescent="0.3">
      <c r="A11275" s="5" t="s">
        <v>168</v>
      </c>
      <c r="B11275" s="5" t="s">
        <v>206</v>
      </c>
      <c r="C11275" s="5" t="s">
        <v>118</v>
      </c>
      <c r="D11275" s="5" t="s">
        <v>570</v>
      </c>
      <c r="E11275" s="5" t="s">
        <v>172</v>
      </c>
      <c r="F11275" s="6">
        <v>43993</v>
      </c>
      <c r="G11275" s="5" t="s">
        <v>148</v>
      </c>
      <c r="H11275" s="5" t="s">
        <v>284</v>
      </c>
      <c r="I11275">
        <v>43813</v>
      </c>
      <c r="J11275">
        <v>180</v>
      </c>
      <c r="K11275">
        <v>260</v>
      </c>
      <c r="L11275">
        <v>2</v>
      </c>
      <c r="M11275">
        <v>6760</v>
      </c>
      <c r="N11275">
        <v>5507.9219999999996</v>
      </c>
      <c r="O11275">
        <v>2753.9609999999998</v>
      </c>
      <c r="P11275">
        <v>130</v>
      </c>
      <c r="Q11275">
        <v>26</v>
      </c>
      <c r="R11275">
        <v>1252.078</v>
      </c>
      <c r="S11275">
        <v>2020</v>
      </c>
      <c r="T11275">
        <v>6</v>
      </c>
      <c r="U11275">
        <v>24</v>
      </c>
    </row>
    <row r="11276" spans="1:21" x14ac:dyDescent="0.3">
      <c r="A11276" s="5" t="s">
        <v>168</v>
      </c>
      <c r="B11276" s="5" t="s">
        <v>206</v>
      </c>
      <c r="C11276" s="5" t="s">
        <v>118</v>
      </c>
      <c r="D11276" s="5" t="s">
        <v>570</v>
      </c>
      <c r="E11276" s="5" t="s">
        <v>172</v>
      </c>
      <c r="F11276" s="6">
        <v>43993</v>
      </c>
      <c r="G11276" s="5" t="s">
        <v>148</v>
      </c>
      <c r="H11276" s="5" t="s">
        <v>190</v>
      </c>
      <c r="I11276">
        <v>43813</v>
      </c>
      <c r="J11276">
        <v>180</v>
      </c>
      <c r="K11276">
        <v>408</v>
      </c>
      <c r="L11276">
        <v>4</v>
      </c>
      <c r="M11276">
        <v>10608</v>
      </c>
      <c r="N11276">
        <v>11015.843999999999</v>
      </c>
      <c r="O11276">
        <v>2753.9609999999998</v>
      </c>
      <c r="P11276">
        <v>102</v>
      </c>
      <c r="Q11276">
        <v>26</v>
      </c>
      <c r="R11276">
        <v>-407.84399999999999</v>
      </c>
      <c r="S11276">
        <v>2020</v>
      </c>
      <c r="T11276">
        <v>6</v>
      </c>
      <c r="U11276">
        <v>24</v>
      </c>
    </row>
    <row r="11277" spans="1:21" x14ac:dyDescent="0.3">
      <c r="A11277" s="5" t="s">
        <v>168</v>
      </c>
      <c r="B11277" s="5" t="s">
        <v>206</v>
      </c>
      <c r="C11277" s="5" t="s">
        <v>118</v>
      </c>
      <c r="D11277" s="5" t="s">
        <v>570</v>
      </c>
      <c r="E11277" s="5" t="s">
        <v>172</v>
      </c>
      <c r="F11277" s="6">
        <v>43993</v>
      </c>
      <c r="G11277" s="5" t="s">
        <v>148</v>
      </c>
      <c r="H11277" s="5" t="s">
        <v>202</v>
      </c>
      <c r="I11277">
        <v>43813</v>
      </c>
      <c r="J11277">
        <v>180</v>
      </c>
      <c r="K11277">
        <v>1243</v>
      </c>
      <c r="L11277">
        <v>12</v>
      </c>
      <c r="M11277">
        <v>32318</v>
      </c>
      <c r="N11277">
        <v>33047.531999999999</v>
      </c>
      <c r="O11277">
        <v>2753.9609999999998</v>
      </c>
      <c r="P11277">
        <v>103.58333333333333</v>
      </c>
      <c r="Q11277">
        <v>26</v>
      </c>
      <c r="R11277">
        <v>-729.53200000000004</v>
      </c>
      <c r="S11277">
        <v>2020</v>
      </c>
      <c r="T11277">
        <v>6</v>
      </c>
      <c r="U11277">
        <v>24</v>
      </c>
    </row>
    <row r="11278" spans="1:21" x14ac:dyDescent="0.3">
      <c r="A11278" s="5" t="s">
        <v>168</v>
      </c>
      <c r="B11278" s="5" t="s">
        <v>206</v>
      </c>
      <c r="C11278" s="5" t="s">
        <v>118</v>
      </c>
      <c r="D11278" s="5" t="s">
        <v>570</v>
      </c>
      <c r="E11278" s="5" t="s">
        <v>172</v>
      </c>
      <c r="F11278" s="6">
        <v>43993</v>
      </c>
      <c r="G11278" s="5" t="s">
        <v>148</v>
      </c>
      <c r="H11278" s="5" t="s">
        <v>226</v>
      </c>
      <c r="I11278">
        <v>43813</v>
      </c>
      <c r="J11278">
        <v>180</v>
      </c>
      <c r="K11278">
        <v>108</v>
      </c>
      <c r="L11278">
        <v>1</v>
      </c>
      <c r="M11278">
        <v>2808</v>
      </c>
      <c r="N11278">
        <v>2753.9609999999998</v>
      </c>
      <c r="O11278">
        <v>2753.9609999999998</v>
      </c>
      <c r="P11278">
        <v>108</v>
      </c>
      <c r="Q11278">
        <v>26</v>
      </c>
      <c r="R11278">
        <v>54.039000000000001</v>
      </c>
      <c r="S11278">
        <v>2020</v>
      </c>
      <c r="T11278">
        <v>6</v>
      </c>
      <c r="U11278">
        <v>24</v>
      </c>
    </row>
    <row r="11279" spans="1:21" x14ac:dyDescent="0.3">
      <c r="A11279" s="5" t="s">
        <v>168</v>
      </c>
      <c r="B11279" s="5" t="s">
        <v>206</v>
      </c>
      <c r="C11279" s="5" t="s">
        <v>118</v>
      </c>
      <c r="D11279" s="5" t="s">
        <v>570</v>
      </c>
      <c r="E11279" s="5" t="s">
        <v>172</v>
      </c>
      <c r="F11279" s="6">
        <v>43993</v>
      </c>
      <c r="G11279" s="5" t="s">
        <v>148</v>
      </c>
      <c r="H11279" s="5" t="s">
        <v>191</v>
      </c>
      <c r="I11279">
        <v>43813</v>
      </c>
      <c r="J11279">
        <v>180</v>
      </c>
      <c r="K11279">
        <v>620</v>
      </c>
      <c r="L11279">
        <v>5</v>
      </c>
      <c r="M11279">
        <v>16120</v>
      </c>
      <c r="N11279">
        <v>13769.805</v>
      </c>
      <c r="O11279">
        <v>2753.9609999999998</v>
      </c>
      <c r="P11279">
        <v>124</v>
      </c>
      <c r="Q11279">
        <v>26</v>
      </c>
      <c r="R11279">
        <v>2350.1950000000002</v>
      </c>
      <c r="S11279">
        <v>2020</v>
      </c>
      <c r="T11279">
        <v>6</v>
      </c>
      <c r="U11279">
        <v>24</v>
      </c>
    </row>
    <row r="11280" spans="1:21" x14ac:dyDescent="0.3">
      <c r="A11280" s="5" t="s">
        <v>168</v>
      </c>
      <c r="B11280" s="5" t="s">
        <v>206</v>
      </c>
      <c r="C11280" s="5" t="s">
        <v>118</v>
      </c>
      <c r="D11280" s="5" t="s">
        <v>570</v>
      </c>
      <c r="E11280" s="5" t="s">
        <v>172</v>
      </c>
      <c r="F11280" s="6">
        <v>43993</v>
      </c>
      <c r="G11280" s="5" t="s">
        <v>148</v>
      </c>
      <c r="H11280" s="5" t="s">
        <v>187</v>
      </c>
      <c r="I11280">
        <v>43813</v>
      </c>
      <c r="J11280">
        <v>180</v>
      </c>
      <c r="K11280">
        <v>568</v>
      </c>
      <c r="L11280">
        <v>5</v>
      </c>
      <c r="M11280">
        <v>14768</v>
      </c>
      <c r="N11280">
        <v>13769.805</v>
      </c>
      <c r="O11280">
        <v>2753.9609999999998</v>
      </c>
      <c r="P11280">
        <v>113.6</v>
      </c>
      <c r="Q11280">
        <v>26</v>
      </c>
      <c r="R11280">
        <v>998.19500000000005</v>
      </c>
      <c r="S11280">
        <v>2020</v>
      </c>
      <c r="T11280">
        <v>6</v>
      </c>
      <c r="U11280">
        <v>24</v>
      </c>
    </row>
    <row r="11281" spans="1:21" x14ac:dyDescent="0.3">
      <c r="A11281" s="5" t="s">
        <v>168</v>
      </c>
      <c r="B11281" s="5" t="s">
        <v>206</v>
      </c>
      <c r="C11281" s="5" t="s">
        <v>118</v>
      </c>
      <c r="D11281" s="5" t="s">
        <v>570</v>
      </c>
      <c r="E11281" s="5" t="s">
        <v>172</v>
      </c>
      <c r="F11281" s="6">
        <v>43993</v>
      </c>
      <c r="G11281" s="5" t="s">
        <v>148</v>
      </c>
      <c r="H11281" s="5" t="s">
        <v>321</v>
      </c>
      <c r="I11281">
        <v>43813</v>
      </c>
      <c r="J11281">
        <v>180</v>
      </c>
      <c r="K11281">
        <v>358</v>
      </c>
      <c r="L11281">
        <v>3</v>
      </c>
      <c r="M11281">
        <v>9308</v>
      </c>
      <c r="N11281">
        <v>8261.8829999999998</v>
      </c>
      <c r="O11281">
        <v>2753.9609999999998</v>
      </c>
      <c r="P11281">
        <v>119.33333333333333</v>
      </c>
      <c r="Q11281">
        <v>26</v>
      </c>
      <c r="R11281">
        <v>1046.117</v>
      </c>
      <c r="S11281">
        <v>2020</v>
      </c>
      <c r="T11281">
        <v>6</v>
      </c>
      <c r="U11281">
        <v>24</v>
      </c>
    </row>
    <row r="11282" spans="1:21" x14ac:dyDescent="0.3">
      <c r="A11282" s="5" t="s">
        <v>168</v>
      </c>
      <c r="B11282" s="5" t="s">
        <v>206</v>
      </c>
      <c r="C11282" s="5" t="s">
        <v>118</v>
      </c>
      <c r="D11282" s="5" t="s">
        <v>570</v>
      </c>
      <c r="E11282" s="5" t="s">
        <v>172</v>
      </c>
      <c r="F11282" s="6">
        <v>43993</v>
      </c>
      <c r="G11282" s="5" t="s">
        <v>148</v>
      </c>
      <c r="H11282" s="5" t="s">
        <v>203</v>
      </c>
      <c r="I11282">
        <v>43813</v>
      </c>
      <c r="J11282">
        <v>180</v>
      </c>
      <c r="K11282">
        <v>311</v>
      </c>
      <c r="L11282">
        <v>2</v>
      </c>
      <c r="M11282">
        <v>8086</v>
      </c>
      <c r="N11282">
        <v>5507.9219999999996</v>
      </c>
      <c r="O11282">
        <v>2753.9609999999998</v>
      </c>
      <c r="P11282">
        <v>155.5</v>
      </c>
      <c r="Q11282">
        <v>26</v>
      </c>
      <c r="R11282">
        <v>2578.078</v>
      </c>
      <c r="S11282">
        <v>2020</v>
      </c>
      <c r="T11282">
        <v>6</v>
      </c>
      <c r="U11282">
        <v>24</v>
      </c>
    </row>
    <row r="11283" spans="1:21" x14ac:dyDescent="0.3">
      <c r="A11283" s="5" t="s">
        <v>168</v>
      </c>
      <c r="B11283" s="5" t="s">
        <v>206</v>
      </c>
      <c r="C11283" s="5" t="s">
        <v>118</v>
      </c>
      <c r="D11283" s="5" t="s">
        <v>570</v>
      </c>
      <c r="E11283" s="5" t="s">
        <v>172</v>
      </c>
      <c r="F11283" s="6">
        <v>43993</v>
      </c>
      <c r="G11283" s="5" t="s">
        <v>148</v>
      </c>
      <c r="H11283" s="5" t="s">
        <v>220</v>
      </c>
      <c r="I11283">
        <v>43813</v>
      </c>
      <c r="J11283">
        <v>180</v>
      </c>
      <c r="K11283">
        <v>204</v>
      </c>
      <c r="L11283">
        <v>2</v>
      </c>
      <c r="M11283">
        <v>5304</v>
      </c>
      <c r="N11283">
        <v>5507.9219999999996</v>
      </c>
      <c r="O11283">
        <v>2753.9609999999998</v>
      </c>
      <c r="P11283">
        <v>102</v>
      </c>
      <c r="Q11283">
        <v>26</v>
      </c>
      <c r="R11283">
        <v>-203.922</v>
      </c>
      <c r="S11283">
        <v>2020</v>
      </c>
      <c r="T11283">
        <v>6</v>
      </c>
      <c r="U11283">
        <v>24</v>
      </c>
    </row>
    <row r="11284" spans="1:21" x14ac:dyDescent="0.3">
      <c r="A11284" s="5" t="s">
        <v>168</v>
      </c>
      <c r="B11284" s="5" t="s">
        <v>206</v>
      </c>
      <c r="C11284" s="5" t="s">
        <v>118</v>
      </c>
      <c r="D11284" s="5" t="s">
        <v>570</v>
      </c>
      <c r="E11284" s="5" t="s">
        <v>172</v>
      </c>
      <c r="F11284" s="6">
        <v>43993</v>
      </c>
      <c r="G11284" s="5" t="s">
        <v>148</v>
      </c>
      <c r="H11284" s="5" t="s">
        <v>181</v>
      </c>
      <c r="I11284">
        <v>43813</v>
      </c>
      <c r="J11284">
        <v>180</v>
      </c>
      <c r="K11284">
        <v>226</v>
      </c>
      <c r="L11284">
        <v>2</v>
      </c>
      <c r="M11284">
        <v>5876</v>
      </c>
      <c r="N11284">
        <v>5507.9219999999996</v>
      </c>
      <c r="O11284">
        <v>2753.9609999999998</v>
      </c>
      <c r="P11284">
        <v>113</v>
      </c>
      <c r="Q11284">
        <v>26</v>
      </c>
      <c r="R11284">
        <v>368.07799999999997</v>
      </c>
      <c r="S11284">
        <v>2020</v>
      </c>
      <c r="T11284">
        <v>6</v>
      </c>
      <c r="U11284">
        <v>24</v>
      </c>
    </row>
    <row r="11285" spans="1:21" x14ac:dyDescent="0.3">
      <c r="A11285" s="5" t="s">
        <v>168</v>
      </c>
      <c r="B11285" s="5" t="s">
        <v>206</v>
      </c>
      <c r="C11285" s="5" t="s">
        <v>118</v>
      </c>
      <c r="D11285" s="5" t="s">
        <v>570</v>
      </c>
      <c r="E11285" s="5" t="s">
        <v>172</v>
      </c>
      <c r="F11285" s="6">
        <v>43993</v>
      </c>
      <c r="G11285" s="5" t="s">
        <v>148</v>
      </c>
      <c r="H11285" s="5" t="s">
        <v>183</v>
      </c>
      <c r="I11285">
        <v>43813</v>
      </c>
      <c r="J11285">
        <v>180</v>
      </c>
      <c r="K11285">
        <v>250</v>
      </c>
      <c r="L11285">
        <v>2</v>
      </c>
      <c r="M11285">
        <v>6500</v>
      </c>
      <c r="N11285">
        <v>5507.9219999999996</v>
      </c>
      <c r="O11285">
        <v>2753.9609999999998</v>
      </c>
      <c r="P11285">
        <v>125</v>
      </c>
      <c r="Q11285">
        <v>26</v>
      </c>
      <c r="R11285">
        <v>992.07799999999997</v>
      </c>
      <c r="S11285">
        <v>2020</v>
      </c>
      <c r="T11285">
        <v>6</v>
      </c>
      <c r="U11285">
        <v>24</v>
      </c>
    </row>
    <row r="11286" spans="1:21" x14ac:dyDescent="0.3">
      <c r="A11286" s="5" t="s">
        <v>168</v>
      </c>
      <c r="B11286" s="5" t="s">
        <v>206</v>
      </c>
      <c r="C11286" s="5" t="s">
        <v>118</v>
      </c>
      <c r="D11286" s="5" t="s">
        <v>570</v>
      </c>
      <c r="E11286" s="5" t="s">
        <v>172</v>
      </c>
      <c r="F11286" s="6">
        <v>43993</v>
      </c>
      <c r="G11286" s="5" t="s">
        <v>148</v>
      </c>
      <c r="H11286" s="5" t="s">
        <v>246</v>
      </c>
      <c r="I11286">
        <v>43813</v>
      </c>
      <c r="J11286">
        <v>180</v>
      </c>
      <c r="K11286">
        <v>444</v>
      </c>
      <c r="L11286">
        <v>4</v>
      </c>
      <c r="M11286">
        <v>11544</v>
      </c>
      <c r="N11286">
        <v>11015.843999999999</v>
      </c>
      <c r="O11286">
        <v>2753.9609999999998</v>
      </c>
      <c r="P11286">
        <v>111</v>
      </c>
      <c r="Q11286">
        <v>26</v>
      </c>
      <c r="R11286">
        <v>528.15599999999995</v>
      </c>
      <c r="S11286">
        <v>2020</v>
      </c>
      <c r="T11286">
        <v>6</v>
      </c>
      <c r="U11286">
        <v>24</v>
      </c>
    </row>
    <row r="11287" spans="1:21" x14ac:dyDescent="0.3">
      <c r="A11287" s="5" t="s">
        <v>168</v>
      </c>
      <c r="B11287" s="5" t="s">
        <v>206</v>
      </c>
      <c r="C11287" s="5" t="s">
        <v>118</v>
      </c>
      <c r="D11287" s="5" t="s">
        <v>570</v>
      </c>
      <c r="E11287" s="5" t="s">
        <v>172</v>
      </c>
      <c r="F11287" s="6">
        <v>43993</v>
      </c>
      <c r="G11287" s="5" t="s">
        <v>148</v>
      </c>
      <c r="H11287" s="5" t="s">
        <v>190</v>
      </c>
      <c r="I11287">
        <v>43813</v>
      </c>
      <c r="J11287">
        <v>180</v>
      </c>
      <c r="K11287">
        <v>233</v>
      </c>
      <c r="L11287">
        <v>2</v>
      </c>
      <c r="M11287">
        <v>6058</v>
      </c>
      <c r="N11287">
        <v>5507.9219999999996</v>
      </c>
      <c r="O11287">
        <v>2753.9609999999998</v>
      </c>
      <c r="P11287">
        <v>116.5</v>
      </c>
      <c r="Q11287">
        <v>26</v>
      </c>
      <c r="R11287">
        <v>550.07799999999997</v>
      </c>
      <c r="S11287">
        <v>2020</v>
      </c>
      <c r="T11287">
        <v>6</v>
      </c>
      <c r="U11287">
        <v>24</v>
      </c>
    </row>
    <row r="11288" spans="1:21" x14ac:dyDescent="0.3">
      <c r="A11288" s="5" t="s">
        <v>168</v>
      </c>
      <c r="B11288" s="5" t="s">
        <v>206</v>
      </c>
      <c r="C11288" s="5" t="s">
        <v>118</v>
      </c>
      <c r="D11288" s="5" t="s">
        <v>570</v>
      </c>
      <c r="E11288" s="5" t="s">
        <v>172</v>
      </c>
      <c r="F11288" s="6">
        <v>43993</v>
      </c>
      <c r="G11288" s="5" t="s">
        <v>148</v>
      </c>
      <c r="H11288" s="5" t="s">
        <v>498</v>
      </c>
      <c r="I11288">
        <v>43813</v>
      </c>
      <c r="J11288">
        <v>180</v>
      </c>
      <c r="K11288">
        <v>466</v>
      </c>
      <c r="L11288">
        <v>4</v>
      </c>
      <c r="M11288">
        <v>12116</v>
      </c>
      <c r="N11288">
        <v>11015.843999999999</v>
      </c>
      <c r="O11288">
        <v>2753.9609999999998</v>
      </c>
      <c r="P11288">
        <v>116.5</v>
      </c>
      <c r="Q11288">
        <v>26</v>
      </c>
      <c r="R11288">
        <v>1100.1559999999999</v>
      </c>
      <c r="S11288">
        <v>2020</v>
      </c>
      <c r="T11288">
        <v>6</v>
      </c>
      <c r="U11288">
        <v>24</v>
      </c>
    </row>
    <row r="11289" spans="1:21" x14ac:dyDescent="0.3">
      <c r="A11289" s="5" t="s">
        <v>168</v>
      </c>
      <c r="B11289" s="5" t="s">
        <v>206</v>
      </c>
      <c r="C11289" s="5" t="s">
        <v>118</v>
      </c>
      <c r="D11289" s="5" t="s">
        <v>570</v>
      </c>
      <c r="E11289" s="5" t="s">
        <v>172</v>
      </c>
      <c r="F11289" s="6">
        <v>43993</v>
      </c>
      <c r="G11289" s="5" t="s">
        <v>148</v>
      </c>
      <c r="H11289" s="5" t="s">
        <v>190</v>
      </c>
      <c r="I11289">
        <v>43813</v>
      </c>
      <c r="J11289">
        <v>180</v>
      </c>
      <c r="K11289">
        <v>410</v>
      </c>
      <c r="L11289">
        <v>3</v>
      </c>
      <c r="M11289">
        <v>10660</v>
      </c>
      <c r="N11289">
        <v>8261.8829999999998</v>
      </c>
      <c r="O11289">
        <v>2753.9609999999998</v>
      </c>
      <c r="P11289">
        <v>136.66666666666666</v>
      </c>
      <c r="Q11289">
        <v>26</v>
      </c>
      <c r="R11289">
        <v>2398.1170000000002</v>
      </c>
      <c r="S11289">
        <v>2020</v>
      </c>
      <c r="T11289">
        <v>6</v>
      </c>
      <c r="U11289">
        <v>24</v>
      </c>
    </row>
    <row r="11290" spans="1:21" x14ac:dyDescent="0.3">
      <c r="A11290" s="5" t="s">
        <v>168</v>
      </c>
      <c r="B11290" s="5" t="s">
        <v>206</v>
      </c>
      <c r="C11290" s="5" t="s">
        <v>118</v>
      </c>
      <c r="D11290" s="5" t="s">
        <v>570</v>
      </c>
      <c r="E11290" s="5" t="s">
        <v>172</v>
      </c>
      <c r="F11290" s="6">
        <v>43993</v>
      </c>
      <c r="G11290" s="5" t="s">
        <v>148</v>
      </c>
      <c r="H11290" s="5" t="s">
        <v>190</v>
      </c>
      <c r="I11290">
        <v>43813</v>
      </c>
      <c r="J11290">
        <v>180</v>
      </c>
      <c r="K11290">
        <v>212</v>
      </c>
      <c r="L11290">
        <v>2</v>
      </c>
      <c r="M11290">
        <v>5512</v>
      </c>
      <c r="N11290">
        <v>5507.9219999999996</v>
      </c>
      <c r="O11290">
        <v>2753.9609999999998</v>
      </c>
      <c r="P11290">
        <v>106</v>
      </c>
      <c r="Q11290">
        <v>26</v>
      </c>
      <c r="R11290">
        <v>4.0780000000000003</v>
      </c>
      <c r="S11290">
        <v>2020</v>
      </c>
      <c r="T11290">
        <v>6</v>
      </c>
      <c r="U11290">
        <v>24</v>
      </c>
    </row>
    <row r="11291" spans="1:21" x14ac:dyDescent="0.3">
      <c r="A11291" s="5" t="s">
        <v>168</v>
      </c>
      <c r="B11291" s="5" t="s">
        <v>206</v>
      </c>
      <c r="C11291" s="5" t="s">
        <v>118</v>
      </c>
      <c r="D11291" s="5" t="s">
        <v>570</v>
      </c>
      <c r="E11291" s="5" t="s">
        <v>172</v>
      </c>
      <c r="F11291" s="6">
        <v>43993</v>
      </c>
      <c r="G11291" s="5" t="s">
        <v>148</v>
      </c>
      <c r="H11291" s="5" t="s">
        <v>190</v>
      </c>
      <c r="I11291">
        <v>43813</v>
      </c>
      <c r="J11291">
        <v>180</v>
      </c>
      <c r="K11291">
        <v>130</v>
      </c>
      <c r="L11291">
        <v>1</v>
      </c>
      <c r="M11291">
        <v>3380</v>
      </c>
      <c r="N11291">
        <v>2753.9609999999998</v>
      </c>
      <c r="O11291">
        <v>2753.9609999999998</v>
      </c>
      <c r="P11291">
        <v>130</v>
      </c>
      <c r="Q11291">
        <v>26</v>
      </c>
      <c r="R11291">
        <v>626.03899999999999</v>
      </c>
      <c r="S11291">
        <v>2020</v>
      </c>
      <c r="T11291">
        <v>6</v>
      </c>
      <c r="U11291">
        <v>24</v>
      </c>
    </row>
    <row r="11292" spans="1:21" x14ac:dyDescent="0.3">
      <c r="A11292" s="5" t="s">
        <v>168</v>
      </c>
      <c r="B11292" s="5" t="s">
        <v>206</v>
      </c>
      <c r="C11292" s="5" t="s">
        <v>118</v>
      </c>
      <c r="D11292" s="5" t="s">
        <v>570</v>
      </c>
      <c r="E11292" s="5" t="s">
        <v>172</v>
      </c>
      <c r="F11292" s="6">
        <v>43993</v>
      </c>
      <c r="G11292" s="5" t="s">
        <v>148</v>
      </c>
      <c r="H11292" s="5" t="s">
        <v>190</v>
      </c>
      <c r="I11292">
        <v>43813</v>
      </c>
      <c r="J11292">
        <v>180</v>
      </c>
      <c r="K11292">
        <v>90</v>
      </c>
      <c r="L11292">
        <v>1</v>
      </c>
      <c r="M11292">
        <v>2340</v>
      </c>
      <c r="N11292">
        <v>2753.9609999999998</v>
      </c>
      <c r="O11292">
        <v>2753.9609999999998</v>
      </c>
      <c r="P11292">
        <v>90</v>
      </c>
      <c r="Q11292">
        <v>26</v>
      </c>
      <c r="R11292">
        <v>-413.96100000000001</v>
      </c>
      <c r="S11292">
        <v>2020</v>
      </c>
      <c r="T11292">
        <v>6</v>
      </c>
      <c r="U11292">
        <v>24</v>
      </c>
    </row>
    <row r="11293" spans="1:21" x14ac:dyDescent="0.3">
      <c r="A11293" s="5" t="s">
        <v>168</v>
      </c>
      <c r="B11293" s="5" t="s">
        <v>206</v>
      </c>
      <c r="C11293" s="5" t="s">
        <v>118</v>
      </c>
      <c r="D11293" s="5" t="s">
        <v>570</v>
      </c>
      <c r="E11293" s="5" t="s">
        <v>227</v>
      </c>
      <c r="F11293" s="6">
        <v>43993</v>
      </c>
      <c r="G11293" s="5" t="s">
        <v>148</v>
      </c>
      <c r="H11293" s="5" t="s">
        <v>203</v>
      </c>
      <c r="I11293">
        <v>43813</v>
      </c>
      <c r="J11293">
        <v>180</v>
      </c>
      <c r="K11293">
        <v>-311</v>
      </c>
      <c r="L11293">
        <v>-2</v>
      </c>
      <c r="M11293">
        <v>-8086</v>
      </c>
      <c r="N11293">
        <v>-5507.9219999999996</v>
      </c>
      <c r="O11293">
        <v>-2753.9609999999998</v>
      </c>
      <c r="P11293">
        <v>155.5</v>
      </c>
      <c r="Q11293">
        <v>26</v>
      </c>
      <c r="R11293">
        <v>-2578.078</v>
      </c>
      <c r="S11293">
        <v>2020</v>
      </c>
      <c r="T11293">
        <v>6</v>
      </c>
      <c r="U11293">
        <v>24</v>
      </c>
    </row>
    <row r="11294" spans="1:21" x14ac:dyDescent="0.3">
      <c r="A11294" s="5" t="s">
        <v>168</v>
      </c>
      <c r="B11294" s="5" t="s">
        <v>206</v>
      </c>
      <c r="C11294" s="5" t="s">
        <v>118</v>
      </c>
      <c r="D11294" s="5" t="s">
        <v>570</v>
      </c>
      <c r="E11294" s="5" t="s">
        <v>172</v>
      </c>
      <c r="F11294" s="6">
        <v>43993</v>
      </c>
      <c r="G11294" s="5" t="s">
        <v>148</v>
      </c>
      <c r="H11294" s="5" t="s">
        <v>203</v>
      </c>
      <c r="I11294">
        <v>43813</v>
      </c>
      <c r="J11294">
        <v>180</v>
      </c>
      <c r="K11294">
        <v>311</v>
      </c>
      <c r="L11294">
        <v>2</v>
      </c>
      <c r="M11294">
        <v>6064.5</v>
      </c>
      <c r="N11294">
        <v>5507.9219999999996</v>
      </c>
      <c r="O11294">
        <v>2753.9609999999998</v>
      </c>
      <c r="P11294">
        <v>155.5</v>
      </c>
      <c r="Q11294">
        <v>19.5</v>
      </c>
      <c r="R11294">
        <v>556.57799999999997</v>
      </c>
      <c r="S11294">
        <v>2020</v>
      </c>
      <c r="T11294">
        <v>6</v>
      </c>
      <c r="U11294">
        <v>24</v>
      </c>
    </row>
    <row r="11295" spans="1:21" x14ac:dyDescent="0.3">
      <c r="A11295" s="5" t="s">
        <v>168</v>
      </c>
      <c r="B11295" s="5" t="s">
        <v>206</v>
      </c>
      <c r="C11295" s="5" t="s">
        <v>118</v>
      </c>
      <c r="D11295" s="5" t="s">
        <v>570</v>
      </c>
      <c r="E11295" s="5" t="s">
        <v>227</v>
      </c>
      <c r="F11295" s="6">
        <v>43993</v>
      </c>
      <c r="G11295" s="5" t="s">
        <v>148</v>
      </c>
      <c r="H11295" s="5" t="s">
        <v>205</v>
      </c>
      <c r="I11295">
        <v>43813</v>
      </c>
      <c r="J11295">
        <v>180</v>
      </c>
      <c r="K11295">
        <v>-470</v>
      </c>
      <c r="L11295">
        <v>-4</v>
      </c>
      <c r="M11295">
        <v>-12220</v>
      </c>
      <c r="N11295">
        <v>-11015.843999999999</v>
      </c>
      <c r="O11295">
        <v>-2753.9609999999998</v>
      </c>
      <c r="P11295">
        <v>117.5</v>
      </c>
      <c r="Q11295">
        <v>26</v>
      </c>
      <c r="R11295">
        <v>-1204.1559999999999</v>
      </c>
      <c r="S11295">
        <v>2020</v>
      </c>
      <c r="T11295">
        <v>6</v>
      </c>
      <c r="U11295">
        <v>24</v>
      </c>
    </row>
    <row r="11296" spans="1:21" x14ac:dyDescent="0.3">
      <c r="A11296" s="5" t="s">
        <v>168</v>
      </c>
      <c r="B11296" s="5" t="s">
        <v>206</v>
      </c>
      <c r="C11296" s="5" t="s">
        <v>118</v>
      </c>
      <c r="D11296" s="5" t="s">
        <v>570</v>
      </c>
      <c r="E11296" s="5" t="s">
        <v>172</v>
      </c>
      <c r="F11296" s="6">
        <v>43993</v>
      </c>
      <c r="G11296" s="5" t="s">
        <v>148</v>
      </c>
      <c r="H11296" s="5" t="s">
        <v>205</v>
      </c>
      <c r="I11296">
        <v>43813</v>
      </c>
      <c r="J11296">
        <v>180</v>
      </c>
      <c r="K11296">
        <v>470</v>
      </c>
      <c r="L11296">
        <v>4</v>
      </c>
      <c r="M11296">
        <v>9165</v>
      </c>
      <c r="N11296">
        <v>11015.843999999999</v>
      </c>
      <c r="O11296">
        <v>2753.9609999999998</v>
      </c>
      <c r="P11296">
        <v>117.5</v>
      </c>
      <c r="Q11296">
        <v>19.5</v>
      </c>
      <c r="R11296">
        <v>-1850.8440000000001</v>
      </c>
      <c r="S11296">
        <v>2020</v>
      </c>
      <c r="T11296">
        <v>6</v>
      </c>
      <c r="U11296">
        <v>24</v>
      </c>
    </row>
    <row r="11297" spans="1:21" x14ac:dyDescent="0.3">
      <c r="A11297" s="5" t="s">
        <v>168</v>
      </c>
      <c r="B11297" s="5" t="s">
        <v>175</v>
      </c>
      <c r="C11297" s="5" t="s">
        <v>86</v>
      </c>
      <c r="D11297" s="5" t="s">
        <v>572</v>
      </c>
      <c r="E11297" s="5" t="s">
        <v>172</v>
      </c>
      <c r="F11297" s="6">
        <v>43994</v>
      </c>
      <c r="G11297" s="5" t="s">
        <v>148</v>
      </c>
      <c r="H11297" s="5" t="s">
        <v>199</v>
      </c>
      <c r="I11297">
        <v>43810</v>
      </c>
      <c r="J11297">
        <v>184</v>
      </c>
      <c r="K11297">
        <v>956</v>
      </c>
      <c r="L11297">
        <v>9</v>
      </c>
      <c r="M11297">
        <v>24378</v>
      </c>
      <c r="N11297">
        <v>20992.772000000001</v>
      </c>
      <c r="O11297">
        <v>2332.5300000000002</v>
      </c>
      <c r="P11297">
        <v>106.22222222222223</v>
      </c>
      <c r="Q11297">
        <v>25.5</v>
      </c>
      <c r="R11297">
        <v>3385.2280000000001</v>
      </c>
      <c r="S11297">
        <v>2020</v>
      </c>
      <c r="T11297">
        <v>6</v>
      </c>
      <c r="U11297">
        <v>24</v>
      </c>
    </row>
    <row r="11298" spans="1:21" x14ac:dyDescent="0.3">
      <c r="A11298" s="5" t="s">
        <v>168</v>
      </c>
      <c r="B11298" s="5" t="s">
        <v>175</v>
      </c>
      <c r="C11298" s="5" t="s">
        <v>86</v>
      </c>
      <c r="D11298" s="5" t="s">
        <v>572</v>
      </c>
      <c r="E11298" s="5" t="s">
        <v>172</v>
      </c>
      <c r="F11298" s="6">
        <v>43994</v>
      </c>
      <c r="G11298" s="5" t="s">
        <v>148</v>
      </c>
      <c r="H11298" s="5" t="s">
        <v>200</v>
      </c>
      <c r="I11298">
        <v>43810</v>
      </c>
      <c r="J11298">
        <v>184</v>
      </c>
      <c r="K11298">
        <v>941</v>
      </c>
      <c r="L11298">
        <v>8</v>
      </c>
      <c r="M11298">
        <v>23995.5</v>
      </c>
      <c r="N11298">
        <v>18660.241000000002</v>
      </c>
      <c r="O11298">
        <v>2332.5300000000002</v>
      </c>
      <c r="P11298">
        <v>117.625</v>
      </c>
      <c r="Q11298">
        <v>25.5</v>
      </c>
      <c r="R11298">
        <v>5335.259</v>
      </c>
      <c r="S11298">
        <v>2020</v>
      </c>
      <c r="T11298">
        <v>6</v>
      </c>
      <c r="U11298">
        <v>24</v>
      </c>
    </row>
    <row r="11299" spans="1:21" x14ac:dyDescent="0.3">
      <c r="A11299" s="5" t="s">
        <v>168</v>
      </c>
      <c r="B11299" s="5" t="s">
        <v>175</v>
      </c>
      <c r="C11299" s="5" t="s">
        <v>86</v>
      </c>
      <c r="D11299" s="5" t="s">
        <v>572</v>
      </c>
      <c r="E11299" s="5" t="s">
        <v>172</v>
      </c>
      <c r="F11299" s="6">
        <v>43994</v>
      </c>
      <c r="G11299" s="5" t="s">
        <v>148</v>
      </c>
      <c r="H11299" s="5" t="s">
        <v>215</v>
      </c>
      <c r="I11299">
        <v>43810</v>
      </c>
      <c r="J11299">
        <v>184</v>
      </c>
      <c r="K11299">
        <v>412</v>
      </c>
      <c r="L11299">
        <v>4</v>
      </c>
      <c r="M11299">
        <v>10506</v>
      </c>
      <c r="N11299">
        <v>9330.1209999999992</v>
      </c>
      <c r="O11299">
        <v>2332.5300000000002</v>
      </c>
      <c r="P11299">
        <v>103</v>
      </c>
      <c r="Q11299">
        <v>25.5</v>
      </c>
      <c r="R11299">
        <v>1175.8789999999999</v>
      </c>
      <c r="S11299">
        <v>2020</v>
      </c>
      <c r="T11299">
        <v>6</v>
      </c>
      <c r="U11299">
        <v>24</v>
      </c>
    </row>
    <row r="11300" spans="1:21" x14ac:dyDescent="0.3">
      <c r="A11300" s="5" t="s">
        <v>168</v>
      </c>
      <c r="B11300" s="5" t="s">
        <v>175</v>
      </c>
      <c r="C11300" s="5" t="s">
        <v>86</v>
      </c>
      <c r="D11300" s="5" t="s">
        <v>572</v>
      </c>
      <c r="E11300" s="5" t="s">
        <v>172</v>
      </c>
      <c r="F11300" s="6">
        <v>43994</v>
      </c>
      <c r="G11300" s="5" t="s">
        <v>148</v>
      </c>
      <c r="H11300" s="5" t="s">
        <v>305</v>
      </c>
      <c r="I11300">
        <v>43810</v>
      </c>
      <c r="J11300">
        <v>184</v>
      </c>
      <c r="K11300">
        <v>197</v>
      </c>
      <c r="L11300">
        <v>2</v>
      </c>
      <c r="M11300">
        <v>5023.5</v>
      </c>
      <c r="N11300">
        <v>4665.0600000000004</v>
      </c>
      <c r="O11300">
        <v>2332.5300000000002</v>
      </c>
      <c r="P11300">
        <v>98.5</v>
      </c>
      <c r="Q11300">
        <v>25.5</v>
      </c>
      <c r="R11300">
        <v>358.44</v>
      </c>
      <c r="S11300">
        <v>2020</v>
      </c>
      <c r="T11300">
        <v>6</v>
      </c>
      <c r="U11300">
        <v>24</v>
      </c>
    </row>
    <row r="11301" spans="1:21" x14ac:dyDescent="0.3">
      <c r="A11301" s="5" t="s">
        <v>168</v>
      </c>
      <c r="B11301" s="5" t="s">
        <v>175</v>
      </c>
      <c r="C11301" s="5" t="s">
        <v>86</v>
      </c>
      <c r="D11301" s="5" t="s">
        <v>572</v>
      </c>
      <c r="E11301" s="5" t="s">
        <v>172</v>
      </c>
      <c r="F11301" s="6">
        <v>43994</v>
      </c>
      <c r="G11301" s="5" t="s">
        <v>148</v>
      </c>
      <c r="H11301" s="5" t="s">
        <v>478</v>
      </c>
      <c r="I11301">
        <v>43810</v>
      </c>
      <c r="J11301">
        <v>184</v>
      </c>
      <c r="K11301">
        <v>326</v>
      </c>
      <c r="L11301">
        <v>3</v>
      </c>
      <c r="M11301">
        <v>8313</v>
      </c>
      <c r="N11301">
        <v>6997.5910000000003</v>
      </c>
      <c r="O11301">
        <v>2332.5300000000002</v>
      </c>
      <c r="P11301">
        <v>108.66666666666667</v>
      </c>
      <c r="Q11301">
        <v>25.5</v>
      </c>
      <c r="R11301">
        <v>1315.4090000000001</v>
      </c>
      <c r="S11301">
        <v>2020</v>
      </c>
      <c r="T11301">
        <v>6</v>
      </c>
      <c r="U11301">
        <v>24</v>
      </c>
    </row>
    <row r="11302" spans="1:21" x14ac:dyDescent="0.3">
      <c r="A11302" s="5" t="s">
        <v>168</v>
      </c>
      <c r="B11302" s="5" t="s">
        <v>175</v>
      </c>
      <c r="C11302" s="5" t="s">
        <v>86</v>
      </c>
      <c r="D11302" s="5" t="s">
        <v>572</v>
      </c>
      <c r="E11302" s="5" t="s">
        <v>172</v>
      </c>
      <c r="F11302" s="6">
        <v>43994</v>
      </c>
      <c r="G11302" s="5" t="s">
        <v>148</v>
      </c>
      <c r="H11302" s="5" t="s">
        <v>178</v>
      </c>
      <c r="I11302">
        <v>43810</v>
      </c>
      <c r="J11302">
        <v>184</v>
      </c>
      <c r="K11302">
        <v>214.5</v>
      </c>
      <c r="L11302">
        <v>2</v>
      </c>
      <c r="M11302">
        <v>5469.75</v>
      </c>
      <c r="N11302">
        <v>4665.0600000000004</v>
      </c>
      <c r="O11302">
        <v>2332.5300000000002</v>
      </c>
      <c r="P11302">
        <v>107.25</v>
      </c>
      <c r="Q11302">
        <v>25.5</v>
      </c>
      <c r="R11302">
        <v>804.69</v>
      </c>
      <c r="S11302">
        <v>2020</v>
      </c>
      <c r="T11302">
        <v>6</v>
      </c>
      <c r="U11302">
        <v>24</v>
      </c>
    </row>
    <row r="11303" spans="1:21" x14ac:dyDescent="0.3">
      <c r="A11303" s="5" t="s">
        <v>168</v>
      </c>
      <c r="B11303" s="5" t="s">
        <v>175</v>
      </c>
      <c r="C11303" s="5" t="s">
        <v>86</v>
      </c>
      <c r="D11303" s="5" t="s">
        <v>572</v>
      </c>
      <c r="E11303" s="5" t="s">
        <v>172</v>
      </c>
      <c r="F11303" s="6">
        <v>43994</v>
      </c>
      <c r="G11303" s="5" t="s">
        <v>148</v>
      </c>
      <c r="H11303" s="5" t="s">
        <v>371</v>
      </c>
      <c r="I11303">
        <v>43810</v>
      </c>
      <c r="J11303">
        <v>184</v>
      </c>
      <c r="K11303">
        <v>1035.5</v>
      </c>
      <c r="L11303">
        <v>10</v>
      </c>
      <c r="M11303">
        <v>25887.5</v>
      </c>
      <c r="N11303">
        <v>23325.302</v>
      </c>
      <c r="O11303">
        <v>2332.5300000000002</v>
      </c>
      <c r="P11303">
        <v>103.55</v>
      </c>
      <c r="Q11303">
        <v>25</v>
      </c>
      <c r="R11303">
        <v>2562.1979999999999</v>
      </c>
      <c r="S11303">
        <v>2020</v>
      </c>
      <c r="T11303">
        <v>6</v>
      </c>
      <c r="U11303">
        <v>24</v>
      </c>
    </row>
    <row r="11304" spans="1:21" x14ac:dyDescent="0.3">
      <c r="A11304" s="5" t="s">
        <v>168</v>
      </c>
      <c r="B11304" s="5" t="s">
        <v>206</v>
      </c>
      <c r="C11304" s="5" t="s">
        <v>117</v>
      </c>
      <c r="D11304" s="5" t="s">
        <v>566</v>
      </c>
      <c r="E11304" s="5" t="s">
        <v>172</v>
      </c>
      <c r="F11304" s="6">
        <v>43994</v>
      </c>
      <c r="G11304" s="5" t="s">
        <v>148</v>
      </c>
      <c r="H11304" s="5" t="s">
        <v>564</v>
      </c>
      <c r="I11304">
        <v>43811</v>
      </c>
      <c r="J11304">
        <v>183</v>
      </c>
      <c r="K11304">
        <v>347.6</v>
      </c>
      <c r="L11304">
        <v>3</v>
      </c>
      <c r="M11304">
        <v>9037.6</v>
      </c>
      <c r="N11304">
        <v>9642.9840000000004</v>
      </c>
      <c r="O11304">
        <v>3214.328</v>
      </c>
      <c r="P11304">
        <v>115.86666666666667</v>
      </c>
      <c r="Q11304">
        <v>26</v>
      </c>
      <c r="R11304">
        <v>-605.38400000000001</v>
      </c>
      <c r="S11304">
        <v>2020</v>
      </c>
      <c r="T11304">
        <v>6</v>
      </c>
      <c r="U11304">
        <v>24</v>
      </c>
    </row>
    <row r="11305" spans="1:21" x14ac:dyDescent="0.3">
      <c r="A11305" s="5" t="s">
        <v>168</v>
      </c>
      <c r="B11305" s="5" t="s">
        <v>206</v>
      </c>
      <c r="C11305" s="5" t="s">
        <v>118</v>
      </c>
      <c r="D11305" s="5" t="s">
        <v>570</v>
      </c>
      <c r="E11305" s="5" t="s">
        <v>172</v>
      </c>
      <c r="F11305" s="6">
        <v>43994</v>
      </c>
      <c r="G11305" s="5" t="s">
        <v>148</v>
      </c>
      <c r="H11305" s="5" t="s">
        <v>469</v>
      </c>
      <c r="I11305">
        <v>43813</v>
      </c>
      <c r="J11305">
        <v>181</v>
      </c>
      <c r="K11305">
        <v>24.5</v>
      </c>
      <c r="L11305">
        <v>50</v>
      </c>
      <c r="M11305">
        <v>148690.5</v>
      </c>
      <c r="N11305">
        <v>137698.05100000001</v>
      </c>
      <c r="O11305">
        <v>2753.9609999999998</v>
      </c>
      <c r="P11305">
        <v>0.49</v>
      </c>
      <c r="Q11305">
        <v>6069</v>
      </c>
      <c r="R11305">
        <v>10992.449000000001</v>
      </c>
      <c r="S11305">
        <v>2020</v>
      </c>
      <c r="T11305">
        <v>6</v>
      </c>
      <c r="U11305">
        <v>24</v>
      </c>
    </row>
    <row r="11306" spans="1:21" x14ac:dyDescent="0.3">
      <c r="A11306" s="5" t="s">
        <v>168</v>
      </c>
      <c r="B11306" s="5" t="s">
        <v>206</v>
      </c>
      <c r="C11306" s="5" t="s">
        <v>118</v>
      </c>
      <c r="D11306" s="5" t="s">
        <v>570</v>
      </c>
      <c r="E11306" s="5" t="s">
        <v>172</v>
      </c>
      <c r="F11306" s="6">
        <v>43994</v>
      </c>
      <c r="G11306" s="5" t="s">
        <v>148</v>
      </c>
      <c r="H11306" s="5" t="s">
        <v>564</v>
      </c>
      <c r="I11306">
        <v>43813</v>
      </c>
      <c r="J11306">
        <v>181</v>
      </c>
      <c r="K11306">
        <v>456</v>
      </c>
      <c r="L11306">
        <v>4</v>
      </c>
      <c r="M11306">
        <v>11856</v>
      </c>
      <c r="N11306">
        <v>11015.843999999999</v>
      </c>
      <c r="O11306">
        <v>2753.9609999999998</v>
      </c>
      <c r="P11306">
        <v>114</v>
      </c>
      <c r="Q11306">
        <v>26</v>
      </c>
      <c r="R11306">
        <v>840.15599999999995</v>
      </c>
      <c r="S11306">
        <v>2020</v>
      </c>
      <c r="T11306">
        <v>6</v>
      </c>
      <c r="U11306">
        <v>24</v>
      </c>
    </row>
    <row r="11307" spans="1:21" x14ac:dyDescent="0.3">
      <c r="A11307" s="5" t="s">
        <v>168</v>
      </c>
      <c r="B11307" s="5" t="s">
        <v>169</v>
      </c>
      <c r="C11307" s="5" t="s">
        <v>170</v>
      </c>
      <c r="D11307" s="5" t="s">
        <v>489</v>
      </c>
      <c r="E11307" s="5" t="s">
        <v>172</v>
      </c>
      <c r="F11307" s="6">
        <v>43995</v>
      </c>
      <c r="G11307" s="5" t="s">
        <v>148</v>
      </c>
      <c r="H11307" s="5" t="s">
        <v>173</v>
      </c>
      <c r="I11307">
        <v>43715</v>
      </c>
      <c r="J11307">
        <v>280</v>
      </c>
      <c r="K11307">
        <v>70</v>
      </c>
      <c r="L11307">
        <v>1</v>
      </c>
      <c r="M11307">
        <v>1785</v>
      </c>
      <c r="N11307">
        <v>3914.4430000000002</v>
      </c>
      <c r="O11307">
        <v>3914.4430000000002</v>
      </c>
      <c r="P11307">
        <v>70</v>
      </c>
      <c r="Q11307">
        <v>25.5</v>
      </c>
      <c r="R11307">
        <v>-2129.4430000000002</v>
      </c>
      <c r="S11307">
        <v>2020</v>
      </c>
      <c r="T11307">
        <v>6</v>
      </c>
      <c r="U11307">
        <v>24</v>
      </c>
    </row>
    <row r="11308" spans="1:21" x14ac:dyDescent="0.3">
      <c r="A11308" s="5" t="s">
        <v>168</v>
      </c>
      <c r="B11308" s="5" t="s">
        <v>169</v>
      </c>
      <c r="C11308" s="5" t="s">
        <v>170</v>
      </c>
      <c r="D11308" s="5" t="s">
        <v>551</v>
      </c>
      <c r="E11308" s="5" t="s">
        <v>172</v>
      </c>
      <c r="F11308" s="6">
        <v>43995</v>
      </c>
      <c r="G11308" s="5" t="s">
        <v>148</v>
      </c>
      <c r="H11308" s="5" t="s">
        <v>190</v>
      </c>
      <c r="I11308">
        <v>43789</v>
      </c>
      <c r="J11308">
        <v>206</v>
      </c>
      <c r="K11308">
        <v>80.5</v>
      </c>
      <c r="L11308">
        <v>1</v>
      </c>
      <c r="M11308">
        <v>1932</v>
      </c>
      <c r="N11308">
        <v>2848.4679999999998</v>
      </c>
      <c r="O11308">
        <v>2848.4679999999998</v>
      </c>
      <c r="P11308">
        <v>80.5</v>
      </c>
      <c r="Q11308">
        <v>24</v>
      </c>
      <c r="R11308">
        <v>-916.46799999999996</v>
      </c>
      <c r="S11308">
        <v>2020</v>
      </c>
      <c r="T11308">
        <v>6</v>
      </c>
      <c r="U11308">
        <v>24</v>
      </c>
    </row>
    <row r="11309" spans="1:21" x14ac:dyDescent="0.3">
      <c r="A11309" s="5" t="s">
        <v>168</v>
      </c>
      <c r="B11309" s="5" t="s">
        <v>175</v>
      </c>
      <c r="C11309" s="5" t="s">
        <v>84</v>
      </c>
      <c r="D11309" s="5" t="s">
        <v>530</v>
      </c>
      <c r="E11309" s="5" t="s">
        <v>172</v>
      </c>
      <c r="F11309" s="6">
        <v>43995</v>
      </c>
      <c r="G11309" s="5" t="s">
        <v>148</v>
      </c>
      <c r="H11309" s="5" t="s">
        <v>469</v>
      </c>
      <c r="I11309">
        <v>43823</v>
      </c>
      <c r="J11309">
        <v>172</v>
      </c>
      <c r="K11309">
        <v>5811</v>
      </c>
      <c r="L11309">
        <v>50</v>
      </c>
      <c r="M11309">
        <v>145275</v>
      </c>
      <c r="N11309">
        <v>133726.49</v>
      </c>
      <c r="O11309">
        <v>2674.53</v>
      </c>
      <c r="P11309">
        <v>116.22</v>
      </c>
      <c r="Q11309">
        <v>25</v>
      </c>
      <c r="R11309">
        <v>11548.51</v>
      </c>
      <c r="S11309">
        <v>2020</v>
      </c>
      <c r="T11309">
        <v>6</v>
      </c>
      <c r="U11309">
        <v>24</v>
      </c>
    </row>
    <row r="11310" spans="1:21" x14ac:dyDescent="0.3">
      <c r="A11310" s="5" t="s">
        <v>168</v>
      </c>
      <c r="B11310" s="5" t="s">
        <v>175</v>
      </c>
      <c r="C11310" s="5" t="s">
        <v>87</v>
      </c>
      <c r="D11310" s="5" t="s">
        <v>561</v>
      </c>
      <c r="E11310" s="5" t="s">
        <v>172</v>
      </c>
      <c r="F11310" s="6">
        <v>43995</v>
      </c>
      <c r="G11310" s="5" t="s">
        <v>148</v>
      </c>
      <c r="H11310" s="5" t="s">
        <v>173</v>
      </c>
      <c r="I11310">
        <v>43803</v>
      </c>
      <c r="J11310">
        <v>192</v>
      </c>
      <c r="K11310">
        <v>70</v>
      </c>
      <c r="L11310">
        <v>1</v>
      </c>
      <c r="M11310">
        <v>1680</v>
      </c>
      <c r="N11310">
        <v>2527.0659999999998</v>
      </c>
      <c r="O11310">
        <v>2527.0659999999998</v>
      </c>
      <c r="P11310">
        <v>70</v>
      </c>
      <c r="Q11310">
        <v>24</v>
      </c>
      <c r="R11310">
        <v>-847.06600000000003</v>
      </c>
      <c r="S11310">
        <v>2020</v>
      </c>
      <c r="T11310">
        <v>6</v>
      </c>
      <c r="U11310">
        <v>24</v>
      </c>
    </row>
    <row r="11311" spans="1:21" x14ac:dyDescent="0.3">
      <c r="A11311" s="5" t="s">
        <v>168</v>
      </c>
      <c r="B11311" s="5" t="s">
        <v>175</v>
      </c>
      <c r="C11311" s="5" t="s">
        <v>87</v>
      </c>
      <c r="D11311" s="5" t="s">
        <v>561</v>
      </c>
      <c r="E11311" s="5" t="s">
        <v>172</v>
      </c>
      <c r="F11311" s="6">
        <v>43995</v>
      </c>
      <c r="G11311" s="5" t="s">
        <v>148</v>
      </c>
      <c r="H11311" s="5" t="s">
        <v>173</v>
      </c>
      <c r="I11311">
        <v>43803</v>
      </c>
      <c r="J11311">
        <v>192</v>
      </c>
      <c r="K11311">
        <v>80</v>
      </c>
      <c r="L11311">
        <v>1</v>
      </c>
      <c r="M11311">
        <v>2040</v>
      </c>
      <c r="N11311">
        <v>2527.0659999999998</v>
      </c>
      <c r="O11311">
        <v>2527.0659999999998</v>
      </c>
      <c r="P11311">
        <v>80</v>
      </c>
      <c r="Q11311">
        <v>25.5</v>
      </c>
      <c r="R11311">
        <v>-487.06599999999997</v>
      </c>
      <c r="S11311">
        <v>2020</v>
      </c>
      <c r="T11311">
        <v>6</v>
      </c>
      <c r="U11311">
        <v>24</v>
      </c>
    </row>
    <row r="11312" spans="1:21" x14ac:dyDescent="0.3">
      <c r="A11312" s="5" t="s">
        <v>168</v>
      </c>
      <c r="B11312" s="5" t="s">
        <v>175</v>
      </c>
      <c r="C11312" s="5" t="s">
        <v>88</v>
      </c>
      <c r="D11312" s="5" t="s">
        <v>574</v>
      </c>
      <c r="E11312" s="5" t="s">
        <v>172</v>
      </c>
      <c r="F11312" s="6">
        <v>43995</v>
      </c>
      <c r="G11312" s="5" t="s">
        <v>148</v>
      </c>
      <c r="H11312" s="5" t="s">
        <v>194</v>
      </c>
      <c r="I11312">
        <v>43816</v>
      </c>
      <c r="J11312">
        <v>179</v>
      </c>
      <c r="K11312">
        <v>245</v>
      </c>
      <c r="L11312">
        <v>2</v>
      </c>
      <c r="M11312">
        <v>6247.5</v>
      </c>
      <c r="N11312">
        <v>5042.3559999999998</v>
      </c>
      <c r="O11312">
        <v>2521.1779999999999</v>
      </c>
      <c r="P11312">
        <v>122.5</v>
      </c>
      <c r="Q11312">
        <v>25.5</v>
      </c>
      <c r="R11312">
        <v>1205.144</v>
      </c>
      <c r="S11312">
        <v>2020</v>
      </c>
      <c r="T11312">
        <v>6</v>
      </c>
      <c r="U11312">
        <v>24</v>
      </c>
    </row>
    <row r="11313" spans="1:21" x14ac:dyDescent="0.3">
      <c r="A11313" s="5" t="s">
        <v>168</v>
      </c>
      <c r="B11313" s="5" t="s">
        <v>175</v>
      </c>
      <c r="C11313" s="5" t="s">
        <v>88</v>
      </c>
      <c r="D11313" s="5" t="s">
        <v>574</v>
      </c>
      <c r="E11313" s="5" t="s">
        <v>172</v>
      </c>
      <c r="F11313" s="6">
        <v>43995</v>
      </c>
      <c r="G11313" s="5" t="s">
        <v>148</v>
      </c>
      <c r="H11313" s="5" t="s">
        <v>194</v>
      </c>
      <c r="I11313">
        <v>43816</v>
      </c>
      <c r="J11313">
        <v>179</v>
      </c>
      <c r="K11313">
        <v>482</v>
      </c>
      <c r="L11313">
        <v>4</v>
      </c>
      <c r="M11313">
        <v>12291</v>
      </c>
      <c r="N11313">
        <v>10084.712</v>
      </c>
      <c r="O11313">
        <v>2521.1779999999999</v>
      </c>
      <c r="P11313">
        <v>120.5</v>
      </c>
      <c r="Q11313">
        <v>25.5</v>
      </c>
      <c r="R11313">
        <v>2206.288</v>
      </c>
      <c r="S11313">
        <v>2020</v>
      </c>
      <c r="T11313">
        <v>6</v>
      </c>
      <c r="U11313">
        <v>24</v>
      </c>
    </row>
    <row r="11314" spans="1:21" x14ac:dyDescent="0.3">
      <c r="A11314" s="5" t="s">
        <v>168</v>
      </c>
      <c r="B11314" s="5" t="s">
        <v>206</v>
      </c>
      <c r="C11314" s="5" t="s">
        <v>117</v>
      </c>
      <c r="D11314" s="5" t="s">
        <v>566</v>
      </c>
      <c r="E11314" s="5" t="s">
        <v>172</v>
      </c>
      <c r="F11314" s="6">
        <v>43995</v>
      </c>
      <c r="G11314" s="5" t="s">
        <v>148</v>
      </c>
      <c r="H11314" s="5" t="s">
        <v>194</v>
      </c>
      <c r="I11314">
        <v>43811</v>
      </c>
      <c r="J11314">
        <v>184</v>
      </c>
      <c r="K11314">
        <v>491.8</v>
      </c>
      <c r="L11314">
        <v>4</v>
      </c>
      <c r="M11314">
        <v>11803.2</v>
      </c>
      <c r="N11314">
        <v>12857.311</v>
      </c>
      <c r="O11314">
        <v>3214.328</v>
      </c>
      <c r="P11314">
        <v>122.95</v>
      </c>
      <c r="Q11314">
        <v>24</v>
      </c>
      <c r="R11314">
        <v>-1054.1110000000001</v>
      </c>
      <c r="S11314">
        <v>2020</v>
      </c>
      <c r="T11314">
        <v>6</v>
      </c>
      <c r="U11314">
        <v>24</v>
      </c>
    </row>
    <row r="11315" spans="1:21" x14ac:dyDescent="0.3">
      <c r="A11315" s="5" t="s">
        <v>168</v>
      </c>
      <c r="B11315" s="5" t="s">
        <v>175</v>
      </c>
      <c r="C11315" s="5" t="s">
        <v>84</v>
      </c>
      <c r="D11315" s="5" t="s">
        <v>530</v>
      </c>
      <c r="E11315" s="5" t="s">
        <v>227</v>
      </c>
      <c r="F11315" s="6">
        <v>43997</v>
      </c>
      <c r="G11315" s="5" t="s">
        <v>148</v>
      </c>
      <c r="H11315" s="5" t="s">
        <v>469</v>
      </c>
      <c r="I11315">
        <v>43823</v>
      </c>
      <c r="J11315">
        <v>174</v>
      </c>
      <c r="K11315">
        <v>-5811</v>
      </c>
      <c r="L11315">
        <v>-50</v>
      </c>
      <c r="M11315">
        <v>-145275</v>
      </c>
      <c r="N11315">
        <v>-133726.49</v>
      </c>
      <c r="O11315">
        <v>-2674.53</v>
      </c>
      <c r="P11315">
        <v>116.22</v>
      </c>
      <c r="Q11315">
        <v>25</v>
      </c>
      <c r="R11315">
        <v>-11548.51</v>
      </c>
      <c r="S11315">
        <v>2020</v>
      </c>
      <c r="T11315">
        <v>6</v>
      </c>
      <c r="U11315">
        <v>25</v>
      </c>
    </row>
    <row r="11316" spans="1:21" x14ac:dyDescent="0.3">
      <c r="A11316" s="5" t="s">
        <v>168</v>
      </c>
      <c r="B11316" s="5" t="s">
        <v>206</v>
      </c>
      <c r="C11316" s="5" t="s">
        <v>111</v>
      </c>
      <c r="D11316" s="5" t="s">
        <v>575</v>
      </c>
      <c r="E11316" s="5" t="s">
        <v>172</v>
      </c>
      <c r="F11316" s="6">
        <v>43997</v>
      </c>
      <c r="G11316" s="5" t="s">
        <v>148</v>
      </c>
      <c r="H11316" s="5" t="s">
        <v>469</v>
      </c>
      <c r="I11316">
        <v>43820</v>
      </c>
      <c r="J11316">
        <v>177</v>
      </c>
      <c r="K11316">
        <v>5811</v>
      </c>
      <c r="L11316">
        <v>50</v>
      </c>
      <c r="M11316">
        <v>145275</v>
      </c>
      <c r="N11316">
        <v>136825.66699999999</v>
      </c>
      <c r="O11316">
        <v>2736.5129999999999</v>
      </c>
      <c r="P11316">
        <v>116.22</v>
      </c>
      <c r="Q11316">
        <v>25</v>
      </c>
      <c r="R11316">
        <v>8449.3330000000005</v>
      </c>
      <c r="S11316">
        <v>2020</v>
      </c>
      <c r="T11316">
        <v>6</v>
      </c>
      <c r="U11316">
        <v>25</v>
      </c>
    </row>
    <row r="11317" spans="1:21" x14ac:dyDescent="0.3">
      <c r="A11317" s="5" t="s">
        <v>168</v>
      </c>
      <c r="B11317" s="5" t="s">
        <v>206</v>
      </c>
      <c r="C11317" s="5" t="s">
        <v>111</v>
      </c>
      <c r="D11317" s="5" t="s">
        <v>575</v>
      </c>
      <c r="E11317" s="5" t="s">
        <v>172</v>
      </c>
      <c r="F11317" s="6">
        <v>43997</v>
      </c>
      <c r="G11317" s="5" t="s">
        <v>148</v>
      </c>
      <c r="H11317" s="5" t="s">
        <v>235</v>
      </c>
      <c r="I11317">
        <v>43820</v>
      </c>
      <c r="J11317">
        <v>177</v>
      </c>
      <c r="K11317">
        <v>205.4</v>
      </c>
      <c r="L11317">
        <v>2</v>
      </c>
      <c r="M11317">
        <v>5237.7</v>
      </c>
      <c r="N11317">
        <v>5473.027</v>
      </c>
      <c r="O11317">
        <v>2736.5129999999999</v>
      </c>
      <c r="P11317">
        <v>102.7</v>
      </c>
      <c r="Q11317">
        <v>25.5</v>
      </c>
      <c r="R11317">
        <v>-235.327</v>
      </c>
      <c r="S11317">
        <v>2020</v>
      </c>
      <c r="T11317">
        <v>6</v>
      </c>
      <c r="U11317">
        <v>25</v>
      </c>
    </row>
    <row r="11318" spans="1:21" x14ac:dyDescent="0.3">
      <c r="A11318" s="5" t="s">
        <v>168</v>
      </c>
      <c r="B11318" s="5" t="s">
        <v>169</v>
      </c>
      <c r="C11318" s="5" t="s">
        <v>170</v>
      </c>
      <c r="D11318" s="5" t="s">
        <v>489</v>
      </c>
      <c r="E11318" s="5" t="s">
        <v>172</v>
      </c>
      <c r="F11318" s="6">
        <v>43998</v>
      </c>
      <c r="G11318" s="5" t="s">
        <v>148</v>
      </c>
      <c r="H11318" s="5" t="s">
        <v>173</v>
      </c>
      <c r="I11318">
        <v>43715</v>
      </c>
      <c r="J11318">
        <v>283</v>
      </c>
      <c r="K11318">
        <v>434.5</v>
      </c>
      <c r="L11318">
        <v>2</v>
      </c>
      <c r="M11318">
        <v>11079.75</v>
      </c>
      <c r="N11318">
        <v>7828.8860000000004</v>
      </c>
      <c r="O11318">
        <v>3914.4430000000002</v>
      </c>
      <c r="P11318">
        <v>217.25</v>
      </c>
      <c r="Q11318">
        <v>25.5</v>
      </c>
      <c r="R11318">
        <v>3250.864</v>
      </c>
      <c r="S11318">
        <v>2020</v>
      </c>
      <c r="T11318">
        <v>6</v>
      </c>
      <c r="U11318">
        <v>25</v>
      </c>
    </row>
    <row r="11319" spans="1:21" x14ac:dyDescent="0.3">
      <c r="A11319" s="5" t="s">
        <v>168</v>
      </c>
      <c r="B11319" s="5" t="s">
        <v>169</v>
      </c>
      <c r="C11319" s="5" t="s">
        <v>170</v>
      </c>
      <c r="D11319" s="5" t="s">
        <v>489</v>
      </c>
      <c r="E11319" s="5" t="s">
        <v>172</v>
      </c>
      <c r="F11319" s="6">
        <v>43998</v>
      </c>
      <c r="G11319" s="5" t="s">
        <v>148</v>
      </c>
      <c r="H11319" s="5" t="s">
        <v>173</v>
      </c>
      <c r="I11319">
        <v>43715</v>
      </c>
      <c r="J11319">
        <v>283</v>
      </c>
      <c r="K11319">
        <v>90</v>
      </c>
      <c r="L11319">
        <v>1</v>
      </c>
      <c r="M11319">
        <v>1755</v>
      </c>
      <c r="N11319">
        <v>3914.4430000000002</v>
      </c>
      <c r="O11319">
        <v>3914.4430000000002</v>
      </c>
      <c r="P11319">
        <v>90</v>
      </c>
      <c r="Q11319">
        <v>19.5</v>
      </c>
      <c r="R11319">
        <v>-2159.4430000000002</v>
      </c>
      <c r="S11319">
        <v>2020</v>
      </c>
      <c r="T11319">
        <v>6</v>
      </c>
      <c r="U11319">
        <v>25</v>
      </c>
    </row>
    <row r="11320" spans="1:21" x14ac:dyDescent="0.3">
      <c r="A11320" s="5" t="s">
        <v>168</v>
      </c>
      <c r="B11320" s="5" t="s">
        <v>169</v>
      </c>
      <c r="C11320" s="5" t="s">
        <v>170</v>
      </c>
      <c r="D11320" s="5" t="s">
        <v>489</v>
      </c>
      <c r="E11320" s="5" t="s">
        <v>172</v>
      </c>
      <c r="F11320" s="6">
        <v>43998</v>
      </c>
      <c r="G11320" s="5" t="s">
        <v>148</v>
      </c>
      <c r="H11320" s="5" t="s">
        <v>173</v>
      </c>
      <c r="I11320">
        <v>43715</v>
      </c>
      <c r="J11320">
        <v>283</v>
      </c>
      <c r="K11320">
        <v>252.5</v>
      </c>
      <c r="L11320">
        <v>1</v>
      </c>
      <c r="M11320">
        <v>6438.75</v>
      </c>
      <c r="N11320">
        <v>3914.4430000000002</v>
      </c>
      <c r="O11320">
        <v>3914.4430000000002</v>
      </c>
      <c r="P11320">
        <v>252.5</v>
      </c>
      <c r="Q11320">
        <v>25.5</v>
      </c>
      <c r="R11320">
        <v>2524.3069999999998</v>
      </c>
      <c r="S11320">
        <v>2020</v>
      </c>
      <c r="T11320">
        <v>6</v>
      </c>
      <c r="U11320">
        <v>25</v>
      </c>
    </row>
    <row r="11321" spans="1:21" x14ac:dyDescent="0.3">
      <c r="A11321" s="5" t="s">
        <v>168</v>
      </c>
      <c r="B11321" s="5" t="s">
        <v>169</v>
      </c>
      <c r="C11321" s="5" t="s">
        <v>170</v>
      </c>
      <c r="D11321" s="5" t="s">
        <v>489</v>
      </c>
      <c r="E11321" s="5" t="s">
        <v>172</v>
      </c>
      <c r="F11321" s="6">
        <v>43998</v>
      </c>
      <c r="G11321" s="5" t="s">
        <v>148</v>
      </c>
      <c r="H11321" s="5" t="s">
        <v>178</v>
      </c>
      <c r="I11321">
        <v>43715</v>
      </c>
      <c r="J11321">
        <v>283</v>
      </c>
      <c r="K11321">
        <v>186</v>
      </c>
      <c r="L11321">
        <v>1</v>
      </c>
      <c r="M11321">
        <v>2557.5</v>
      </c>
      <c r="N11321">
        <v>3914.4430000000002</v>
      </c>
      <c r="O11321">
        <v>3914.4430000000002</v>
      </c>
      <c r="P11321">
        <v>186</v>
      </c>
      <c r="Q11321">
        <v>13.75</v>
      </c>
      <c r="R11321">
        <v>-1356.943</v>
      </c>
      <c r="S11321">
        <v>2020</v>
      </c>
      <c r="T11321">
        <v>6</v>
      </c>
      <c r="U11321">
        <v>25</v>
      </c>
    </row>
    <row r="11322" spans="1:21" x14ac:dyDescent="0.3">
      <c r="A11322" s="5" t="s">
        <v>168</v>
      </c>
      <c r="B11322" s="5" t="s">
        <v>169</v>
      </c>
      <c r="C11322" s="5" t="s">
        <v>170</v>
      </c>
      <c r="D11322" s="5" t="s">
        <v>570</v>
      </c>
      <c r="E11322" s="5" t="s">
        <v>172</v>
      </c>
      <c r="F11322" s="6">
        <v>43998</v>
      </c>
      <c r="G11322" s="5" t="s">
        <v>148</v>
      </c>
      <c r="H11322" s="5" t="s">
        <v>264</v>
      </c>
      <c r="I11322">
        <v>43813</v>
      </c>
      <c r="J11322">
        <v>185</v>
      </c>
      <c r="K11322">
        <v>1593.5</v>
      </c>
      <c r="L11322">
        <v>9</v>
      </c>
      <c r="M11322">
        <v>24380.55</v>
      </c>
      <c r="N11322">
        <v>24785.649000000001</v>
      </c>
      <c r="O11322">
        <v>2753.9609999999998</v>
      </c>
      <c r="P11322">
        <v>177.05555555555554</v>
      </c>
      <c r="Q11322">
        <v>15.3</v>
      </c>
      <c r="R11322">
        <v>-405.09899999999999</v>
      </c>
      <c r="S11322">
        <v>2020</v>
      </c>
      <c r="T11322">
        <v>6</v>
      </c>
      <c r="U11322">
        <v>25</v>
      </c>
    </row>
    <row r="11323" spans="1:21" x14ac:dyDescent="0.3">
      <c r="A11323" s="5" t="s">
        <v>168</v>
      </c>
      <c r="B11323" s="5" t="s">
        <v>169</v>
      </c>
      <c r="C11323" s="5" t="s">
        <v>170</v>
      </c>
      <c r="D11323" s="5" t="s">
        <v>570</v>
      </c>
      <c r="E11323" s="5" t="s">
        <v>172</v>
      </c>
      <c r="F11323" s="6">
        <v>43998</v>
      </c>
      <c r="G11323" s="5" t="s">
        <v>148</v>
      </c>
      <c r="H11323" s="5" t="s">
        <v>173</v>
      </c>
      <c r="I11323">
        <v>43813</v>
      </c>
      <c r="J11323">
        <v>185</v>
      </c>
      <c r="K11323">
        <v>939</v>
      </c>
      <c r="L11323">
        <v>8</v>
      </c>
      <c r="M11323">
        <v>25822.5</v>
      </c>
      <c r="N11323">
        <v>22031.687999999998</v>
      </c>
      <c r="O11323">
        <v>2753.9609999999998</v>
      </c>
      <c r="P11323">
        <v>117.375</v>
      </c>
      <c r="Q11323">
        <v>27.5</v>
      </c>
      <c r="R11323">
        <v>3790.8119999999999</v>
      </c>
      <c r="S11323">
        <v>2020</v>
      </c>
      <c r="T11323">
        <v>6</v>
      </c>
      <c r="U11323">
        <v>25</v>
      </c>
    </row>
    <row r="11324" spans="1:21" x14ac:dyDescent="0.3">
      <c r="A11324" s="5" t="s">
        <v>168</v>
      </c>
      <c r="B11324" s="5" t="s">
        <v>169</v>
      </c>
      <c r="C11324" s="5" t="s">
        <v>170</v>
      </c>
      <c r="D11324" s="5" t="s">
        <v>570</v>
      </c>
      <c r="E11324" s="5" t="s">
        <v>172</v>
      </c>
      <c r="F11324" s="6">
        <v>43998</v>
      </c>
      <c r="G11324" s="5" t="s">
        <v>148</v>
      </c>
      <c r="H11324" s="5" t="s">
        <v>178</v>
      </c>
      <c r="I11324">
        <v>43813</v>
      </c>
      <c r="J11324">
        <v>185</v>
      </c>
      <c r="K11324">
        <v>186</v>
      </c>
      <c r="L11324">
        <v>1</v>
      </c>
      <c r="M11324">
        <v>2557.5</v>
      </c>
      <c r="N11324">
        <v>2753.9609999999998</v>
      </c>
      <c r="O11324">
        <v>2753.9609999999998</v>
      </c>
      <c r="P11324">
        <v>186</v>
      </c>
      <c r="Q11324">
        <v>13.75</v>
      </c>
      <c r="R11324">
        <v>-196.46100000000001</v>
      </c>
      <c r="S11324">
        <v>2020</v>
      </c>
      <c r="T11324">
        <v>6</v>
      </c>
      <c r="U11324">
        <v>25</v>
      </c>
    </row>
    <row r="11325" spans="1:21" x14ac:dyDescent="0.3">
      <c r="A11325" s="5" t="s">
        <v>168</v>
      </c>
      <c r="B11325" s="5" t="s">
        <v>169</v>
      </c>
      <c r="C11325" s="5" t="s">
        <v>170</v>
      </c>
      <c r="D11325" s="5" t="s">
        <v>575</v>
      </c>
      <c r="E11325" s="5" t="s">
        <v>172</v>
      </c>
      <c r="F11325" s="6">
        <v>43998</v>
      </c>
      <c r="G11325" s="5" t="s">
        <v>148</v>
      </c>
      <c r="H11325" s="5" t="s">
        <v>264</v>
      </c>
      <c r="I11325">
        <v>43820</v>
      </c>
      <c r="J11325">
        <v>178</v>
      </c>
      <c r="K11325">
        <v>1593.5</v>
      </c>
      <c r="L11325">
        <v>6</v>
      </c>
      <c r="M11325">
        <v>16253.7</v>
      </c>
      <c r="N11325">
        <v>16419.080000000002</v>
      </c>
      <c r="O11325">
        <v>2736.5129999999999</v>
      </c>
      <c r="P11325">
        <v>265.58333333333331</v>
      </c>
      <c r="Q11325">
        <v>10.199999999999999</v>
      </c>
      <c r="R11325">
        <v>-165.38</v>
      </c>
      <c r="S11325">
        <v>2020</v>
      </c>
      <c r="T11325">
        <v>6</v>
      </c>
      <c r="U11325">
        <v>25</v>
      </c>
    </row>
    <row r="11326" spans="1:21" x14ac:dyDescent="0.3">
      <c r="A11326" s="5" t="s">
        <v>168</v>
      </c>
      <c r="B11326" s="5" t="s">
        <v>169</v>
      </c>
      <c r="C11326" s="5" t="s">
        <v>170</v>
      </c>
      <c r="D11326" s="5" t="s">
        <v>576</v>
      </c>
      <c r="E11326" s="5" t="s">
        <v>172</v>
      </c>
      <c r="F11326" s="6">
        <v>43998</v>
      </c>
      <c r="G11326" s="5" t="s">
        <v>148</v>
      </c>
      <c r="H11326" s="5" t="s">
        <v>466</v>
      </c>
      <c r="I11326">
        <v>43834</v>
      </c>
      <c r="J11326">
        <v>164</v>
      </c>
      <c r="K11326">
        <v>12228</v>
      </c>
      <c r="L11326">
        <v>69</v>
      </c>
      <c r="M11326">
        <v>195308.33300000001</v>
      </c>
      <c r="N11326">
        <v>140443.21900000001</v>
      </c>
      <c r="O11326">
        <v>2035.4090000000001</v>
      </c>
      <c r="P11326">
        <v>177.21739130434781</v>
      </c>
      <c r="Q11326">
        <v>15.972200000000001</v>
      </c>
      <c r="R11326">
        <v>54865.114000000001</v>
      </c>
      <c r="S11326">
        <v>2020</v>
      </c>
      <c r="T11326">
        <v>6</v>
      </c>
      <c r="U11326">
        <v>25</v>
      </c>
    </row>
    <row r="11327" spans="1:21" x14ac:dyDescent="0.3">
      <c r="A11327" s="5" t="s">
        <v>168</v>
      </c>
      <c r="B11327" s="5" t="s">
        <v>169</v>
      </c>
      <c r="C11327" s="5" t="s">
        <v>170</v>
      </c>
      <c r="D11327" s="5" t="s">
        <v>571</v>
      </c>
      <c r="E11327" s="5" t="s">
        <v>172</v>
      </c>
      <c r="F11327" s="6">
        <v>43998</v>
      </c>
      <c r="G11327" s="5" t="s">
        <v>148</v>
      </c>
      <c r="H11327" s="5" t="s">
        <v>466</v>
      </c>
      <c r="I11327">
        <v>43822</v>
      </c>
      <c r="J11327">
        <v>176</v>
      </c>
      <c r="K11327">
        <v>12228</v>
      </c>
      <c r="L11327">
        <v>39</v>
      </c>
      <c r="M11327">
        <v>110391.667</v>
      </c>
      <c r="N11327">
        <v>213745.33600000001</v>
      </c>
      <c r="O11327">
        <v>5480.65</v>
      </c>
      <c r="P11327">
        <v>313.53846153846155</v>
      </c>
      <c r="Q11327">
        <v>9.0277999999999992</v>
      </c>
      <c r="R11327">
        <v>-103353.66899999999</v>
      </c>
      <c r="S11327">
        <v>2020</v>
      </c>
      <c r="T11327">
        <v>6</v>
      </c>
      <c r="U11327">
        <v>25</v>
      </c>
    </row>
    <row r="11328" spans="1:21" x14ac:dyDescent="0.3">
      <c r="A11328" s="5" t="s">
        <v>168</v>
      </c>
      <c r="B11328" s="5" t="s">
        <v>175</v>
      </c>
      <c r="C11328" s="5" t="s">
        <v>86</v>
      </c>
      <c r="D11328" s="5" t="s">
        <v>572</v>
      </c>
      <c r="E11328" s="5" t="s">
        <v>172</v>
      </c>
      <c r="F11328" s="6">
        <v>43998</v>
      </c>
      <c r="G11328" s="5" t="s">
        <v>148</v>
      </c>
      <c r="H11328" s="5" t="s">
        <v>190</v>
      </c>
      <c r="I11328">
        <v>43810</v>
      </c>
      <c r="J11328">
        <v>188</v>
      </c>
      <c r="K11328">
        <v>111.5</v>
      </c>
      <c r="L11328">
        <v>1</v>
      </c>
      <c r="M11328">
        <v>2899</v>
      </c>
      <c r="N11328">
        <v>2332.5300000000002</v>
      </c>
      <c r="O11328">
        <v>2332.5300000000002</v>
      </c>
      <c r="P11328">
        <v>111.5</v>
      </c>
      <c r="Q11328">
        <v>26</v>
      </c>
      <c r="R11328">
        <v>566.47</v>
      </c>
      <c r="S11328">
        <v>2020</v>
      </c>
      <c r="T11328">
        <v>6</v>
      </c>
      <c r="U11328">
        <v>25</v>
      </c>
    </row>
    <row r="11329" spans="1:21" x14ac:dyDescent="0.3">
      <c r="A11329" s="5" t="s">
        <v>168</v>
      </c>
      <c r="B11329" s="5" t="s">
        <v>175</v>
      </c>
      <c r="C11329" s="5" t="s">
        <v>86</v>
      </c>
      <c r="D11329" s="5" t="s">
        <v>572</v>
      </c>
      <c r="E11329" s="5" t="s">
        <v>172</v>
      </c>
      <c r="F11329" s="6">
        <v>43998</v>
      </c>
      <c r="G11329" s="5" t="s">
        <v>148</v>
      </c>
      <c r="H11329" s="5" t="s">
        <v>208</v>
      </c>
      <c r="I11329">
        <v>43810</v>
      </c>
      <c r="J11329">
        <v>188</v>
      </c>
      <c r="K11329">
        <v>108.5</v>
      </c>
      <c r="L11329">
        <v>1</v>
      </c>
      <c r="M11329">
        <v>2766.75</v>
      </c>
      <c r="N11329">
        <v>2332.5300000000002</v>
      </c>
      <c r="O11329">
        <v>2332.5300000000002</v>
      </c>
      <c r="P11329">
        <v>108.5</v>
      </c>
      <c r="Q11329">
        <v>25.5</v>
      </c>
      <c r="R11329">
        <v>434.22</v>
      </c>
      <c r="S11329">
        <v>2020</v>
      </c>
      <c r="T11329">
        <v>6</v>
      </c>
      <c r="U11329">
        <v>25</v>
      </c>
    </row>
    <row r="11330" spans="1:21" x14ac:dyDescent="0.3">
      <c r="A11330" s="5" t="s">
        <v>168</v>
      </c>
      <c r="B11330" s="5" t="s">
        <v>175</v>
      </c>
      <c r="C11330" s="5" t="s">
        <v>86</v>
      </c>
      <c r="D11330" s="5" t="s">
        <v>572</v>
      </c>
      <c r="E11330" s="5" t="s">
        <v>172</v>
      </c>
      <c r="F11330" s="6">
        <v>43998</v>
      </c>
      <c r="G11330" s="5" t="s">
        <v>148</v>
      </c>
      <c r="H11330" s="5" t="s">
        <v>190</v>
      </c>
      <c r="I11330">
        <v>43810</v>
      </c>
      <c r="J11330">
        <v>188</v>
      </c>
      <c r="K11330">
        <v>108.5</v>
      </c>
      <c r="L11330">
        <v>1</v>
      </c>
      <c r="M11330">
        <v>2821</v>
      </c>
      <c r="N11330">
        <v>2332.5300000000002</v>
      </c>
      <c r="O11330">
        <v>2332.5300000000002</v>
      </c>
      <c r="P11330">
        <v>108.5</v>
      </c>
      <c r="Q11330">
        <v>26</v>
      </c>
      <c r="R11330">
        <v>488.47</v>
      </c>
      <c r="S11330">
        <v>2020</v>
      </c>
      <c r="T11330">
        <v>6</v>
      </c>
      <c r="U11330">
        <v>25</v>
      </c>
    </row>
    <row r="11331" spans="1:21" x14ac:dyDescent="0.3">
      <c r="A11331" s="5" t="s">
        <v>168</v>
      </c>
      <c r="B11331" s="5" t="s">
        <v>175</v>
      </c>
      <c r="C11331" s="5" t="s">
        <v>86</v>
      </c>
      <c r="D11331" s="5" t="s">
        <v>572</v>
      </c>
      <c r="E11331" s="5" t="s">
        <v>172</v>
      </c>
      <c r="F11331" s="6">
        <v>43998</v>
      </c>
      <c r="G11331" s="5" t="s">
        <v>148</v>
      </c>
      <c r="H11331" s="5" t="s">
        <v>190</v>
      </c>
      <c r="I11331">
        <v>43810</v>
      </c>
      <c r="J11331">
        <v>188</v>
      </c>
      <c r="K11331">
        <v>496.5</v>
      </c>
      <c r="L11331">
        <v>5</v>
      </c>
      <c r="M11331">
        <v>12909</v>
      </c>
      <c r="N11331">
        <v>11662.651</v>
      </c>
      <c r="O11331">
        <v>2332.5300000000002</v>
      </c>
      <c r="P11331">
        <v>99.3</v>
      </c>
      <c r="Q11331">
        <v>26</v>
      </c>
      <c r="R11331">
        <v>1246.3489999999999</v>
      </c>
      <c r="S11331">
        <v>2020</v>
      </c>
      <c r="T11331">
        <v>6</v>
      </c>
      <c r="U11331">
        <v>25</v>
      </c>
    </row>
    <row r="11332" spans="1:21" x14ac:dyDescent="0.3">
      <c r="A11332" s="5" t="s">
        <v>168</v>
      </c>
      <c r="B11332" s="5" t="s">
        <v>175</v>
      </c>
      <c r="C11332" s="5" t="s">
        <v>86</v>
      </c>
      <c r="D11332" s="5" t="s">
        <v>572</v>
      </c>
      <c r="E11332" s="5" t="s">
        <v>172</v>
      </c>
      <c r="F11332" s="6">
        <v>43998</v>
      </c>
      <c r="G11332" s="5" t="s">
        <v>148</v>
      </c>
      <c r="H11332" s="5" t="s">
        <v>311</v>
      </c>
      <c r="I11332">
        <v>43810</v>
      </c>
      <c r="J11332">
        <v>188</v>
      </c>
      <c r="K11332">
        <v>100.5</v>
      </c>
      <c r="L11332">
        <v>1</v>
      </c>
      <c r="M11332">
        <v>2562.75</v>
      </c>
      <c r="N11332">
        <v>2332.5300000000002</v>
      </c>
      <c r="O11332">
        <v>2332.5300000000002</v>
      </c>
      <c r="P11332">
        <v>100.5</v>
      </c>
      <c r="Q11332">
        <v>25.5</v>
      </c>
      <c r="R11332">
        <v>230.22</v>
      </c>
      <c r="S11332">
        <v>2020</v>
      </c>
      <c r="T11332">
        <v>6</v>
      </c>
      <c r="U11332">
        <v>25</v>
      </c>
    </row>
    <row r="11333" spans="1:21" x14ac:dyDescent="0.3">
      <c r="A11333" s="5" t="s">
        <v>168</v>
      </c>
      <c r="B11333" s="5" t="s">
        <v>175</v>
      </c>
      <c r="C11333" s="5" t="s">
        <v>86</v>
      </c>
      <c r="D11333" s="5" t="s">
        <v>572</v>
      </c>
      <c r="E11333" s="5" t="s">
        <v>172</v>
      </c>
      <c r="F11333" s="6">
        <v>43998</v>
      </c>
      <c r="G11333" s="5" t="s">
        <v>148</v>
      </c>
      <c r="H11333" s="5" t="s">
        <v>235</v>
      </c>
      <c r="I11333">
        <v>43810</v>
      </c>
      <c r="J11333">
        <v>188</v>
      </c>
      <c r="K11333">
        <v>213.5</v>
      </c>
      <c r="L11333">
        <v>2</v>
      </c>
      <c r="M11333">
        <v>5444.25</v>
      </c>
      <c r="N11333">
        <v>4665.0600000000004</v>
      </c>
      <c r="O11333">
        <v>2332.5300000000002</v>
      </c>
      <c r="P11333">
        <v>106.75</v>
      </c>
      <c r="Q11333">
        <v>25.5</v>
      </c>
      <c r="R11333">
        <v>779.19</v>
      </c>
      <c r="S11333">
        <v>2020</v>
      </c>
      <c r="T11333">
        <v>6</v>
      </c>
      <c r="U11333">
        <v>25</v>
      </c>
    </row>
    <row r="11334" spans="1:21" x14ac:dyDescent="0.3">
      <c r="A11334" s="5" t="s">
        <v>168</v>
      </c>
      <c r="B11334" s="5" t="s">
        <v>175</v>
      </c>
      <c r="C11334" s="5" t="s">
        <v>86</v>
      </c>
      <c r="D11334" s="5" t="s">
        <v>572</v>
      </c>
      <c r="E11334" s="5" t="s">
        <v>172</v>
      </c>
      <c r="F11334" s="6">
        <v>43998</v>
      </c>
      <c r="G11334" s="5" t="s">
        <v>148</v>
      </c>
      <c r="H11334" s="5" t="s">
        <v>178</v>
      </c>
      <c r="I11334">
        <v>43810</v>
      </c>
      <c r="J11334">
        <v>188</v>
      </c>
      <c r="K11334">
        <v>202</v>
      </c>
      <c r="L11334">
        <v>2</v>
      </c>
      <c r="M11334">
        <v>5151</v>
      </c>
      <c r="N11334">
        <v>4665.0600000000004</v>
      </c>
      <c r="O11334">
        <v>2332.5300000000002</v>
      </c>
      <c r="P11334">
        <v>101</v>
      </c>
      <c r="Q11334">
        <v>25.5</v>
      </c>
      <c r="R11334">
        <v>485.94</v>
      </c>
      <c r="S11334">
        <v>2020</v>
      </c>
      <c r="T11334">
        <v>6</v>
      </c>
      <c r="U11334">
        <v>25</v>
      </c>
    </row>
    <row r="11335" spans="1:21" x14ac:dyDescent="0.3">
      <c r="A11335" s="5" t="s">
        <v>168</v>
      </c>
      <c r="B11335" s="5" t="s">
        <v>175</v>
      </c>
      <c r="C11335" s="5" t="s">
        <v>86</v>
      </c>
      <c r="D11335" s="5" t="s">
        <v>572</v>
      </c>
      <c r="E11335" s="5" t="s">
        <v>172</v>
      </c>
      <c r="F11335" s="6">
        <v>43998</v>
      </c>
      <c r="G11335" s="5" t="s">
        <v>148</v>
      </c>
      <c r="H11335" s="5" t="s">
        <v>173</v>
      </c>
      <c r="I11335">
        <v>43810</v>
      </c>
      <c r="J11335">
        <v>188</v>
      </c>
      <c r="K11335">
        <v>1100</v>
      </c>
      <c r="L11335">
        <v>12</v>
      </c>
      <c r="M11335">
        <v>28050</v>
      </c>
      <c r="N11335">
        <v>27990.362000000001</v>
      </c>
      <c r="O11335">
        <v>2332.5300000000002</v>
      </c>
      <c r="P11335">
        <v>91.666666666666671</v>
      </c>
      <c r="Q11335">
        <v>25.5</v>
      </c>
      <c r="R11335">
        <v>59.637999999999998</v>
      </c>
      <c r="S11335">
        <v>2020</v>
      </c>
      <c r="T11335">
        <v>6</v>
      </c>
      <c r="U11335">
        <v>25</v>
      </c>
    </row>
    <row r="11336" spans="1:21" x14ac:dyDescent="0.3">
      <c r="A11336" s="5" t="s">
        <v>168</v>
      </c>
      <c r="B11336" s="5" t="s">
        <v>175</v>
      </c>
      <c r="C11336" s="5" t="s">
        <v>88</v>
      </c>
      <c r="D11336" s="5" t="s">
        <v>574</v>
      </c>
      <c r="E11336" s="5" t="s">
        <v>172</v>
      </c>
      <c r="F11336" s="6">
        <v>43998</v>
      </c>
      <c r="G11336" s="5" t="s">
        <v>148</v>
      </c>
      <c r="H11336" s="5" t="s">
        <v>351</v>
      </c>
      <c r="I11336">
        <v>43816</v>
      </c>
      <c r="J11336">
        <v>182</v>
      </c>
      <c r="K11336">
        <v>392</v>
      </c>
      <c r="L11336">
        <v>3</v>
      </c>
      <c r="M11336">
        <v>9996</v>
      </c>
      <c r="N11336">
        <v>7563.5339999999997</v>
      </c>
      <c r="O11336">
        <v>2521.1779999999999</v>
      </c>
      <c r="P11336">
        <v>130.66666666666666</v>
      </c>
      <c r="Q11336">
        <v>25.5</v>
      </c>
      <c r="R11336">
        <v>2432.4659999999999</v>
      </c>
      <c r="S11336">
        <v>2020</v>
      </c>
      <c r="T11336">
        <v>6</v>
      </c>
      <c r="U11336">
        <v>25</v>
      </c>
    </row>
    <row r="11337" spans="1:21" x14ac:dyDescent="0.3">
      <c r="A11337" s="5" t="s">
        <v>168</v>
      </c>
      <c r="B11337" s="5" t="s">
        <v>175</v>
      </c>
      <c r="C11337" s="5" t="s">
        <v>88</v>
      </c>
      <c r="D11337" s="5" t="s">
        <v>574</v>
      </c>
      <c r="E11337" s="5" t="s">
        <v>172</v>
      </c>
      <c r="F11337" s="6">
        <v>43998</v>
      </c>
      <c r="G11337" s="5" t="s">
        <v>148</v>
      </c>
      <c r="H11337" s="5" t="s">
        <v>197</v>
      </c>
      <c r="I11337">
        <v>43816</v>
      </c>
      <c r="J11337">
        <v>182</v>
      </c>
      <c r="K11337">
        <v>934.5</v>
      </c>
      <c r="L11337">
        <v>8</v>
      </c>
      <c r="M11337">
        <v>23829.75</v>
      </c>
      <c r="N11337">
        <v>20169.423999999999</v>
      </c>
      <c r="O11337">
        <v>2521.1779999999999</v>
      </c>
      <c r="P11337">
        <v>116.8125</v>
      </c>
      <c r="Q11337">
        <v>25.5</v>
      </c>
      <c r="R11337">
        <v>3660.326</v>
      </c>
      <c r="S11337">
        <v>2020</v>
      </c>
      <c r="T11337">
        <v>6</v>
      </c>
      <c r="U11337">
        <v>25</v>
      </c>
    </row>
    <row r="11338" spans="1:21" x14ac:dyDescent="0.3">
      <c r="A11338" s="5" t="s">
        <v>168</v>
      </c>
      <c r="B11338" s="5" t="s">
        <v>175</v>
      </c>
      <c r="C11338" s="5" t="s">
        <v>88</v>
      </c>
      <c r="D11338" s="5" t="s">
        <v>574</v>
      </c>
      <c r="E11338" s="5" t="s">
        <v>172</v>
      </c>
      <c r="F11338" s="6">
        <v>43998</v>
      </c>
      <c r="G11338" s="5" t="s">
        <v>148</v>
      </c>
      <c r="H11338" s="5" t="s">
        <v>208</v>
      </c>
      <c r="I11338">
        <v>43816</v>
      </c>
      <c r="J11338">
        <v>182</v>
      </c>
      <c r="K11338">
        <v>113</v>
      </c>
      <c r="L11338">
        <v>1</v>
      </c>
      <c r="M11338">
        <v>2881.5</v>
      </c>
      <c r="N11338">
        <v>2521.1779999999999</v>
      </c>
      <c r="O11338">
        <v>2521.1779999999999</v>
      </c>
      <c r="P11338">
        <v>113</v>
      </c>
      <c r="Q11338">
        <v>25.5</v>
      </c>
      <c r="R11338">
        <v>360.322</v>
      </c>
      <c r="S11338">
        <v>2020</v>
      </c>
      <c r="T11338">
        <v>6</v>
      </c>
      <c r="U11338">
        <v>25</v>
      </c>
    </row>
    <row r="11339" spans="1:21" x14ac:dyDescent="0.3">
      <c r="A11339" s="5" t="s">
        <v>168</v>
      </c>
      <c r="B11339" s="5" t="s">
        <v>206</v>
      </c>
      <c r="C11339" s="5" t="s">
        <v>111</v>
      </c>
      <c r="D11339" s="5" t="s">
        <v>575</v>
      </c>
      <c r="E11339" s="5" t="s">
        <v>172</v>
      </c>
      <c r="F11339" s="6">
        <v>43998</v>
      </c>
      <c r="G11339" s="5" t="s">
        <v>148</v>
      </c>
      <c r="H11339" s="5" t="s">
        <v>190</v>
      </c>
      <c r="I11339">
        <v>43820</v>
      </c>
      <c r="J11339">
        <v>178</v>
      </c>
      <c r="K11339">
        <v>245.2</v>
      </c>
      <c r="L11339">
        <v>2</v>
      </c>
      <c r="M11339">
        <v>6375.2</v>
      </c>
      <c r="N11339">
        <v>5473.027</v>
      </c>
      <c r="O11339">
        <v>2736.5129999999999</v>
      </c>
      <c r="P11339">
        <v>122.6</v>
      </c>
      <c r="Q11339">
        <v>26</v>
      </c>
      <c r="R11339">
        <v>902.173</v>
      </c>
      <c r="S11339">
        <v>2020</v>
      </c>
      <c r="T11339">
        <v>6</v>
      </c>
      <c r="U11339">
        <v>25</v>
      </c>
    </row>
    <row r="11340" spans="1:21" x14ac:dyDescent="0.3">
      <c r="A11340" s="5" t="s">
        <v>168</v>
      </c>
      <c r="B11340" s="5" t="s">
        <v>206</v>
      </c>
      <c r="C11340" s="5" t="s">
        <v>111</v>
      </c>
      <c r="D11340" s="5" t="s">
        <v>575</v>
      </c>
      <c r="E11340" s="5" t="s">
        <v>172</v>
      </c>
      <c r="F11340" s="6">
        <v>43998</v>
      </c>
      <c r="G11340" s="5" t="s">
        <v>148</v>
      </c>
      <c r="H11340" s="5" t="s">
        <v>208</v>
      </c>
      <c r="I11340">
        <v>43820</v>
      </c>
      <c r="J11340">
        <v>178</v>
      </c>
      <c r="K11340">
        <v>129.80000000000001</v>
      </c>
      <c r="L11340">
        <v>1</v>
      </c>
      <c r="M11340">
        <v>2531.1</v>
      </c>
      <c r="N11340">
        <v>2736.5129999999999</v>
      </c>
      <c r="O11340">
        <v>2736.5129999999999</v>
      </c>
      <c r="P11340">
        <v>129.80000000000001</v>
      </c>
      <c r="Q11340">
        <v>19.5</v>
      </c>
      <c r="R11340">
        <v>-205.41300000000001</v>
      </c>
      <c r="S11340">
        <v>2020</v>
      </c>
      <c r="T11340">
        <v>6</v>
      </c>
      <c r="U11340">
        <v>25</v>
      </c>
    </row>
    <row r="11341" spans="1:21" x14ac:dyDescent="0.3">
      <c r="A11341" s="5" t="s">
        <v>168</v>
      </c>
      <c r="B11341" s="5" t="s">
        <v>206</v>
      </c>
      <c r="C11341" s="5" t="s">
        <v>111</v>
      </c>
      <c r="D11341" s="5" t="s">
        <v>575</v>
      </c>
      <c r="E11341" s="5" t="s">
        <v>172</v>
      </c>
      <c r="F11341" s="6">
        <v>43998</v>
      </c>
      <c r="G11341" s="5" t="s">
        <v>148</v>
      </c>
      <c r="H11341" s="5" t="s">
        <v>194</v>
      </c>
      <c r="I11341">
        <v>43820</v>
      </c>
      <c r="J11341">
        <v>178</v>
      </c>
      <c r="K11341">
        <v>530</v>
      </c>
      <c r="L11341">
        <v>4</v>
      </c>
      <c r="M11341">
        <v>14575</v>
      </c>
      <c r="N11341">
        <v>10946.053</v>
      </c>
      <c r="O11341">
        <v>2736.5129999999999</v>
      </c>
      <c r="P11341">
        <v>132.5</v>
      </c>
      <c r="Q11341">
        <v>27.5</v>
      </c>
      <c r="R11341">
        <v>3628.9470000000001</v>
      </c>
      <c r="S11341">
        <v>2020</v>
      </c>
      <c r="T11341">
        <v>6</v>
      </c>
      <c r="U11341">
        <v>25</v>
      </c>
    </row>
    <row r="11342" spans="1:21" x14ac:dyDescent="0.3">
      <c r="A11342" s="5" t="s">
        <v>168</v>
      </c>
      <c r="B11342" s="5" t="s">
        <v>206</v>
      </c>
      <c r="C11342" s="5" t="s">
        <v>111</v>
      </c>
      <c r="D11342" s="5" t="s">
        <v>575</v>
      </c>
      <c r="E11342" s="5" t="s">
        <v>172</v>
      </c>
      <c r="F11342" s="6">
        <v>43998</v>
      </c>
      <c r="G11342" s="5" t="s">
        <v>148</v>
      </c>
      <c r="H11342" s="5" t="s">
        <v>371</v>
      </c>
      <c r="I11342">
        <v>43820</v>
      </c>
      <c r="J11342">
        <v>178</v>
      </c>
      <c r="K11342">
        <v>1191</v>
      </c>
      <c r="L11342">
        <v>10</v>
      </c>
      <c r="M11342">
        <v>29775</v>
      </c>
      <c r="N11342">
        <v>27365.133000000002</v>
      </c>
      <c r="O11342">
        <v>2736.5129999999999</v>
      </c>
      <c r="P11342">
        <v>119.1</v>
      </c>
      <c r="Q11342">
        <v>25</v>
      </c>
      <c r="R11342">
        <v>2409.8670000000002</v>
      </c>
      <c r="S11342">
        <v>2020</v>
      </c>
      <c r="T11342">
        <v>6</v>
      </c>
      <c r="U11342">
        <v>25</v>
      </c>
    </row>
    <row r="11343" spans="1:21" x14ac:dyDescent="0.3">
      <c r="A11343" s="5" t="s">
        <v>168</v>
      </c>
      <c r="B11343" s="5" t="s">
        <v>206</v>
      </c>
      <c r="C11343" s="5" t="s">
        <v>111</v>
      </c>
      <c r="D11343" s="5" t="s">
        <v>575</v>
      </c>
      <c r="E11343" s="5" t="s">
        <v>172</v>
      </c>
      <c r="F11343" s="6">
        <v>43998</v>
      </c>
      <c r="G11343" s="5" t="s">
        <v>148</v>
      </c>
      <c r="H11343" s="5" t="s">
        <v>197</v>
      </c>
      <c r="I11343">
        <v>43820</v>
      </c>
      <c r="J11343">
        <v>178</v>
      </c>
      <c r="K11343">
        <v>575.79999999999995</v>
      </c>
      <c r="L11343">
        <v>5</v>
      </c>
      <c r="M11343">
        <v>15834.5</v>
      </c>
      <c r="N11343">
        <v>13682.566999999999</v>
      </c>
      <c r="O11343">
        <v>2736.5129999999999</v>
      </c>
      <c r="P11343">
        <v>115.16</v>
      </c>
      <c r="Q11343">
        <v>27.5</v>
      </c>
      <c r="R11343">
        <v>2151.933</v>
      </c>
      <c r="S11343">
        <v>2020</v>
      </c>
      <c r="T11343">
        <v>6</v>
      </c>
      <c r="U11343">
        <v>25</v>
      </c>
    </row>
    <row r="11344" spans="1:21" x14ac:dyDescent="0.3">
      <c r="A11344" s="5" t="s">
        <v>168</v>
      </c>
      <c r="B11344" s="5" t="s">
        <v>206</v>
      </c>
      <c r="C11344" s="5" t="s">
        <v>111</v>
      </c>
      <c r="D11344" s="5" t="s">
        <v>575</v>
      </c>
      <c r="E11344" s="5" t="s">
        <v>172</v>
      </c>
      <c r="F11344" s="6">
        <v>43998</v>
      </c>
      <c r="G11344" s="5" t="s">
        <v>148</v>
      </c>
      <c r="H11344" s="5" t="s">
        <v>351</v>
      </c>
      <c r="I11344">
        <v>43820</v>
      </c>
      <c r="J11344">
        <v>178</v>
      </c>
      <c r="K11344">
        <v>129.4</v>
      </c>
      <c r="L11344">
        <v>1</v>
      </c>
      <c r="M11344">
        <v>3558.5</v>
      </c>
      <c r="N11344">
        <v>2736.5129999999999</v>
      </c>
      <c r="O11344">
        <v>2736.5129999999999</v>
      </c>
      <c r="P11344">
        <v>129.4</v>
      </c>
      <c r="Q11344">
        <v>27.5</v>
      </c>
      <c r="R11344">
        <v>821.98699999999997</v>
      </c>
      <c r="S11344">
        <v>2020</v>
      </c>
      <c r="T11344">
        <v>6</v>
      </c>
      <c r="U11344">
        <v>25</v>
      </c>
    </row>
    <row r="11345" spans="1:21" x14ac:dyDescent="0.3">
      <c r="A11345" s="5" t="s">
        <v>168</v>
      </c>
      <c r="B11345" s="5" t="s">
        <v>206</v>
      </c>
      <c r="C11345" s="5" t="s">
        <v>111</v>
      </c>
      <c r="D11345" s="5" t="s">
        <v>575</v>
      </c>
      <c r="E11345" s="5" t="s">
        <v>172</v>
      </c>
      <c r="F11345" s="6">
        <v>43998</v>
      </c>
      <c r="G11345" s="5" t="s">
        <v>148</v>
      </c>
      <c r="H11345" s="5" t="s">
        <v>311</v>
      </c>
      <c r="I11345">
        <v>43820</v>
      </c>
      <c r="J11345">
        <v>178</v>
      </c>
      <c r="K11345">
        <v>99.6</v>
      </c>
      <c r="L11345">
        <v>1</v>
      </c>
      <c r="M11345">
        <v>2739</v>
      </c>
      <c r="N11345">
        <v>2736.5129999999999</v>
      </c>
      <c r="O11345">
        <v>2736.5129999999999</v>
      </c>
      <c r="P11345">
        <v>99.6</v>
      </c>
      <c r="Q11345">
        <v>27.5</v>
      </c>
      <c r="R11345">
        <v>2.4870000000000001</v>
      </c>
      <c r="S11345">
        <v>2020</v>
      </c>
      <c r="T11345">
        <v>6</v>
      </c>
      <c r="U11345">
        <v>25</v>
      </c>
    </row>
    <row r="11346" spans="1:21" x14ac:dyDescent="0.3">
      <c r="A11346" s="5" t="s">
        <v>168</v>
      </c>
      <c r="B11346" s="5" t="s">
        <v>206</v>
      </c>
      <c r="C11346" s="5" t="s">
        <v>111</v>
      </c>
      <c r="D11346" s="5" t="s">
        <v>575</v>
      </c>
      <c r="E11346" s="5" t="s">
        <v>172</v>
      </c>
      <c r="F11346" s="6">
        <v>43998</v>
      </c>
      <c r="G11346" s="5" t="s">
        <v>148</v>
      </c>
      <c r="H11346" s="5" t="s">
        <v>190</v>
      </c>
      <c r="I11346">
        <v>43820</v>
      </c>
      <c r="J11346">
        <v>178</v>
      </c>
      <c r="K11346">
        <v>250.6</v>
      </c>
      <c r="L11346">
        <v>2</v>
      </c>
      <c r="M11346">
        <v>4886.7</v>
      </c>
      <c r="N11346">
        <v>5473.027</v>
      </c>
      <c r="O11346">
        <v>2736.5129999999999</v>
      </c>
      <c r="P11346">
        <v>125.3</v>
      </c>
      <c r="Q11346">
        <v>19.5</v>
      </c>
      <c r="R11346">
        <v>-586.327</v>
      </c>
      <c r="S11346">
        <v>2020</v>
      </c>
      <c r="T11346">
        <v>6</v>
      </c>
      <c r="U11346">
        <v>25</v>
      </c>
    </row>
    <row r="11347" spans="1:21" x14ac:dyDescent="0.3">
      <c r="A11347" s="5" t="s">
        <v>168</v>
      </c>
      <c r="B11347" s="5" t="s">
        <v>206</v>
      </c>
      <c r="C11347" s="5" t="s">
        <v>111</v>
      </c>
      <c r="D11347" s="5" t="s">
        <v>575</v>
      </c>
      <c r="E11347" s="5" t="s">
        <v>172</v>
      </c>
      <c r="F11347" s="6">
        <v>43998</v>
      </c>
      <c r="G11347" s="5" t="s">
        <v>148</v>
      </c>
      <c r="H11347" s="5" t="s">
        <v>469</v>
      </c>
      <c r="I11347">
        <v>43820</v>
      </c>
      <c r="J11347">
        <v>178</v>
      </c>
      <c r="K11347">
        <v>5780</v>
      </c>
      <c r="L11347">
        <v>50</v>
      </c>
      <c r="M11347">
        <v>153170</v>
      </c>
      <c r="N11347">
        <v>137323.55499999999</v>
      </c>
      <c r="O11347">
        <v>2746.471</v>
      </c>
      <c r="P11347">
        <v>115.6</v>
      </c>
      <c r="Q11347">
        <v>26.5</v>
      </c>
      <c r="R11347">
        <v>15846.445</v>
      </c>
      <c r="S11347">
        <v>2020</v>
      </c>
      <c r="T11347">
        <v>6</v>
      </c>
      <c r="U11347">
        <v>25</v>
      </c>
    </row>
    <row r="11348" spans="1:21" x14ac:dyDescent="0.3">
      <c r="A11348" s="5" t="s">
        <v>168</v>
      </c>
      <c r="B11348" s="5" t="s">
        <v>467</v>
      </c>
      <c r="C11348" s="5" t="s">
        <v>146</v>
      </c>
      <c r="D11348" s="5" t="s">
        <v>577</v>
      </c>
      <c r="E11348" s="5" t="s">
        <v>172</v>
      </c>
      <c r="F11348" s="6">
        <v>43998</v>
      </c>
      <c r="G11348" s="5" t="s">
        <v>148</v>
      </c>
      <c r="H11348" s="5" t="s">
        <v>203</v>
      </c>
      <c r="I11348">
        <v>43941</v>
      </c>
      <c r="J11348">
        <v>57</v>
      </c>
      <c r="K11348">
        <v>90</v>
      </c>
      <c r="L11348">
        <v>1</v>
      </c>
      <c r="M11348">
        <v>2520</v>
      </c>
      <c r="N11348">
        <v>1459.376</v>
      </c>
      <c r="O11348">
        <v>1459.376</v>
      </c>
      <c r="P11348">
        <v>90</v>
      </c>
      <c r="Q11348">
        <v>28</v>
      </c>
      <c r="R11348">
        <v>1060.624</v>
      </c>
      <c r="S11348">
        <v>2020</v>
      </c>
      <c r="T11348">
        <v>6</v>
      </c>
      <c r="U11348">
        <v>25</v>
      </c>
    </row>
    <row r="11349" spans="1:21" x14ac:dyDescent="0.3">
      <c r="A11349" s="5" t="s">
        <v>168</v>
      </c>
      <c r="B11349" s="5" t="s">
        <v>467</v>
      </c>
      <c r="C11349" s="5" t="s">
        <v>146</v>
      </c>
      <c r="D11349" s="5" t="s">
        <v>577</v>
      </c>
      <c r="E11349" s="5" t="s">
        <v>172</v>
      </c>
      <c r="F11349" s="6">
        <v>43998</v>
      </c>
      <c r="G11349" s="5" t="s">
        <v>148</v>
      </c>
      <c r="H11349" s="5" t="s">
        <v>204</v>
      </c>
      <c r="I11349">
        <v>43941</v>
      </c>
      <c r="J11349">
        <v>57</v>
      </c>
      <c r="K11349">
        <v>332</v>
      </c>
      <c r="L11349">
        <v>3</v>
      </c>
      <c r="M11349">
        <v>9296</v>
      </c>
      <c r="N11349">
        <v>4378.1270000000004</v>
      </c>
      <c r="O11349">
        <v>1459.376</v>
      </c>
      <c r="P11349">
        <v>110.66666666666667</v>
      </c>
      <c r="Q11349">
        <v>28</v>
      </c>
      <c r="R11349">
        <v>4917.8729999999996</v>
      </c>
      <c r="S11349">
        <v>2020</v>
      </c>
      <c r="T11349">
        <v>6</v>
      </c>
      <c r="U11349">
        <v>25</v>
      </c>
    </row>
    <row r="11350" spans="1:21" x14ac:dyDescent="0.3">
      <c r="A11350" s="5" t="s">
        <v>168</v>
      </c>
      <c r="B11350" s="5" t="s">
        <v>467</v>
      </c>
      <c r="C11350" s="5" t="s">
        <v>146</v>
      </c>
      <c r="D11350" s="5" t="s">
        <v>577</v>
      </c>
      <c r="E11350" s="5" t="s">
        <v>172</v>
      </c>
      <c r="F11350" s="6">
        <v>43998</v>
      </c>
      <c r="G11350" s="5" t="s">
        <v>148</v>
      </c>
      <c r="H11350" s="5" t="s">
        <v>230</v>
      </c>
      <c r="I11350">
        <v>43941</v>
      </c>
      <c r="J11350">
        <v>57</v>
      </c>
      <c r="K11350">
        <v>1752</v>
      </c>
      <c r="L11350">
        <v>18</v>
      </c>
      <c r="M11350">
        <v>48180</v>
      </c>
      <c r="N11350">
        <v>26268.76</v>
      </c>
      <c r="O11350">
        <v>1459.376</v>
      </c>
      <c r="P11350">
        <v>97.333333333333329</v>
      </c>
      <c r="Q11350">
        <v>27.5</v>
      </c>
      <c r="R11350">
        <v>21911.24</v>
      </c>
      <c r="S11350">
        <v>2020</v>
      </c>
      <c r="T11350">
        <v>6</v>
      </c>
      <c r="U11350">
        <v>25</v>
      </c>
    </row>
    <row r="11351" spans="1:21" x14ac:dyDescent="0.3">
      <c r="A11351" s="5" t="s">
        <v>168</v>
      </c>
      <c r="B11351" s="5" t="s">
        <v>467</v>
      </c>
      <c r="C11351" s="5" t="s">
        <v>146</v>
      </c>
      <c r="D11351" s="5" t="s">
        <v>577</v>
      </c>
      <c r="E11351" s="5" t="s">
        <v>172</v>
      </c>
      <c r="F11351" s="6">
        <v>43998</v>
      </c>
      <c r="G11351" s="5" t="s">
        <v>148</v>
      </c>
      <c r="H11351" s="5" t="s">
        <v>220</v>
      </c>
      <c r="I11351">
        <v>43941</v>
      </c>
      <c r="J11351">
        <v>57</v>
      </c>
      <c r="K11351">
        <v>208</v>
      </c>
      <c r="L11351">
        <v>2</v>
      </c>
      <c r="M11351">
        <v>5824</v>
      </c>
      <c r="N11351">
        <v>2918.7510000000002</v>
      </c>
      <c r="O11351">
        <v>1459.376</v>
      </c>
      <c r="P11351">
        <v>104</v>
      </c>
      <c r="Q11351">
        <v>28</v>
      </c>
      <c r="R11351">
        <v>2905.2489999999998</v>
      </c>
      <c r="S11351">
        <v>2020</v>
      </c>
      <c r="T11351">
        <v>6</v>
      </c>
      <c r="U11351">
        <v>25</v>
      </c>
    </row>
    <row r="11352" spans="1:21" x14ac:dyDescent="0.3">
      <c r="A11352" s="5" t="s">
        <v>168</v>
      </c>
      <c r="B11352" s="5" t="s">
        <v>467</v>
      </c>
      <c r="C11352" s="5" t="s">
        <v>146</v>
      </c>
      <c r="D11352" s="5" t="s">
        <v>577</v>
      </c>
      <c r="E11352" s="5" t="s">
        <v>172</v>
      </c>
      <c r="F11352" s="6">
        <v>43998</v>
      </c>
      <c r="G11352" s="5" t="s">
        <v>148</v>
      </c>
      <c r="H11352" s="5" t="s">
        <v>333</v>
      </c>
      <c r="I11352">
        <v>43941</v>
      </c>
      <c r="J11352">
        <v>57</v>
      </c>
      <c r="K11352">
        <v>272</v>
      </c>
      <c r="L11352">
        <v>3</v>
      </c>
      <c r="M11352">
        <v>7616</v>
      </c>
      <c r="N11352">
        <v>4378.1270000000004</v>
      </c>
      <c r="O11352">
        <v>1459.376</v>
      </c>
      <c r="P11352">
        <v>90.666666666666671</v>
      </c>
      <c r="Q11352">
        <v>28</v>
      </c>
      <c r="R11352">
        <v>3237.873</v>
      </c>
      <c r="S11352">
        <v>2020</v>
      </c>
      <c r="T11352">
        <v>6</v>
      </c>
      <c r="U11352">
        <v>25</v>
      </c>
    </row>
    <row r="11353" spans="1:21" x14ac:dyDescent="0.3">
      <c r="A11353" s="5" t="s">
        <v>168</v>
      </c>
      <c r="B11353" s="5" t="s">
        <v>467</v>
      </c>
      <c r="C11353" s="5" t="s">
        <v>146</v>
      </c>
      <c r="D11353" s="5" t="s">
        <v>577</v>
      </c>
      <c r="E11353" s="5" t="s">
        <v>172</v>
      </c>
      <c r="F11353" s="6">
        <v>43998</v>
      </c>
      <c r="G11353" s="5" t="s">
        <v>148</v>
      </c>
      <c r="H11353" s="5" t="s">
        <v>216</v>
      </c>
      <c r="I11353">
        <v>43941</v>
      </c>
      <c r="J11353">
        <v>57</v>
      </c>
      <c r="K11353">
        <v>182</v>
      </c>
      <c r="L11353">
        <v>2</v>
      </c>
      <c r="M11353">
        <v>5096</v>
      </c>
      <c r="N11353">
        <v>2918.7510000000002</v>
      </c>
      <c r="O11353">
        <v>1459.376</v>
      </c>
      <c r="P11353">
        <v>91</v>
      </c>
      <c r="Q11353">
        <v>28</v>
      </c>
      <c r="R11353">
        <v>2177.2489999999998</v>
      </c>
      <c r="S11353">
        <v>2020</v>
      </c>
      <c r="T11353">
        <v>6</v>
      </c>
      <c r="U11353">
        <v>25</v>
      </c>
    </row>
    <row r="11354" spans="1:21" x14ac:dyDescent="0.3">
      <c r="A11354" s="5" t="s">
        <v>168</v>
      </c>
      <c r="B11354" s="5" t="s">
        <v>467</v>
      </c>
      <c r="C11354" s="5" t="s">
        <v>146</v>
      </c>
      <c r="D11354" s="5" t="s">
        <v>577</v>
      </c>
      <c r="E11354" s="5" t="s">
        <v>172</v>
      </c>
      <c r="F11354" s="6">
        <v>43998</v>
      </c>
      <c r="G11354" s="5" t="s">
        <v>148</v>
      </c>
      <c r="H11354" s="5" t="s">
        <v>222</v>
      </c>
      <c r="I11354">
        <v>43941</v>
      </c>
      <c r="J11354">
        <v>57</v>
      </c>
      <c r="K11354">
        <v>108</v>
      </c>
      <c r="L11354">
        <v>1</v>
      </c>
      <c r="M11354">
        <v>3024</v>
      </c>
      <c r="N11354">
        <v>1459.376</v>
      </c>
      <c r="O11354">
        <v>1459.376</v>
      </c>
      <c r="P11354">
        <v>108</v>
      </c>
      <c r="Q11354">
        <v>28</v>
      </c>
      <c r="R11354">
        <v>1564.624</v>
      </c>
      <c r="S11354">
        <v>2020</v>
      </c>
      <c r="T11354">
        <v>6</v>
      </c>
      <c r="U11354">
        <v>25</v>
      </c>
    </row>
    <row r="11355" spans="1:21" x14ac:dyDescent="0.3">
      <c r="A11355" s="5" t="s">
        <v>168</v>
      </c>
      <c r="B11355" s="5" t="s">
        <v>467</v>
      </c>
      <c r="C11355" s="5" t="s">
        <v>146</v>
      </c>
      <c r="D11355" s="5" t="s">
        <v>577</v>
      </c>
      <c r="E11355" s="5" t="s">
        <v>172</v>
      </c>
      <c r="F11355" s="6">
        <v>43998</v>
      </c>
      <c r="G11355" s="5" t="s">
        <v>148</v>
      </c>
      <c r="H11355" s="5" t="s">
        <v>181</v>
      </c>
      <c r="I11355">
        <v>43941</v>
      </c>
      <c r="J11355">
        <v>57</v>
      </c>
      <c r="K11355">
        <v>222</v>
      </c>
      <c r="L11355">
        <v>2</v>
      </c>
      <c r="M11355">
        <v>6216</v>
      </c>
      <c r="N11355">
        <v>2918.7510000000002</v>
      </c>
      <c r="O11355">
        <v>1459.376</v>
      </c>
      <c r="P11355">
        <v>111</v>
      </c>
      <c r="Q11355">
        <v>28</v>
      </c>
      <c r="R11355">
        <v>3297.2489999999998</v>
      </c>
      <c r="S11355">
        <v>2020</v>
      </c>
      <c r="T11355">
        <v>6</v>
      </c>
      <c r="U11355">
        <v>25</v>
      </c>
    </row>
    <row r="11356" spans="1:21" x14ac:dyDescent="0.3">
      <c r="A11356" s="5" t="s">
        <v>168</v>
      </c>
      <c r="B11356" s="5" t="s">
        <v>467</v>
      </c>
      <c r="C11356" s="5" t="s">
        <v>146</v>
      </c>
      <c r="D11356" s="5" t="s">
        <v>577</v>
      </c>
      <c r="E11356" s="5" t="s">
        <v>172</v>
      </c>
      <c r="F11356" s="6">
        <v>43998</v>
      </c>
      <c r="G11356" s="5" t="s">
        <v>148</v>
      </c>
      <c r="H11356" s="5" t="s">
        <v>183</v>
      </c>
      <c r="I11356">
        <v>43941</v>
      </c>
      <c r="J11356">
        <v>57</v>
      </c>
      <c r="K11356">
        <v>220</v>
      </c>
      <c r="L11356">
        <v>2</v>
      </c>
      <c r="M11356">
        <v>6160</v>
      </c>
      <c r="N11356">
        <v>2918.7510000000002</v>
      </c>
      <c r="O11356">
        <v>1459.376</v>
      </c>
      <c r="P11356">
        <v>110</v>
      </c>
      <c r="Q11356">
        <v>28</v>
      </c>
      <c r="R11356">
        <v>3241.2489999999998</v>
      </c>
      <c r="S11356">
        <v>2020</v>
      </c>
      <c r="T11356">
        <v>6</v>
      </c>
      <c r="U11356">
        <v>25</v>
      </c>
    </row>
    <row r="11357" spans="1:21" x14ac:dyDescent="0.3">
      <c r="A11357" s="5" t="s">
        <v>168</v>
      </c>
      <c r="B11357" s="5" t="s">
        <v>467</v>
      </c>
      <c r="C11357" s="5" t="s">
        <v>146</v>
      </c>
      <c r="D11357" s="5" t="s">
        <v>577</v>
      </c>
      <c r="E11357" s="5" t="s">
        <v>172</v>
      </c>
      <c r="F11357" s="6">
        <v>43998</v>
      </c>
      <c r="G11357" s="5" t="s">
        <v>148</v>
      </c>
      <c r="H11357" s="5" t="s">
        <v>182</v>
      </c>
      <c r="I11357">
        <v>43941</v>
      </c>
      <c r="J11357">
        <v>57</v>
      </c>
      <c r="K11357">
        <v>108</v>
      </c>
      <c r="L11357">
        <v>1</v>
      </c>
      <c r="M11357">
        <v>3024</v>
      </c>
      <c r="N11357">
        <v>1459.376</v>
      </c>
      <c r="O11357">
        <v>1459.376</v>
      </c>
      <c r="P11357">
        <v>108</v>
      </c>
      <c r="Q11357">
        <v>28</v>
      </c>
      <c r="R11357">
        <v>1564.624</v>
      </c>
      <c r="S11357">
        <v>2020</v>
      </c>
      <c r="T11357">
        <v>6</v>
      </c>
      <c r="U11357">
        <v>25</v>
      </c>
    </row>
    <row r="11358" spans="1:21" x14ac:dyDescent="0.3">
      <c r="A11358" s="5" t="s">
        <v>168</v>
      </c>
      <c r="B11358" s="5" t="s">
        <v>467</v>
      </c>
      <c r="C11358" s="5" t="s">
        <v>146</v>
      </c>
      <c r="D11358" s="5" t="s">
        <v>577</v>
      </c>
      <c r="E11358" s="5" t="s">
        <v>172</v>
      </c>
      <c r="F11358" s="6">
        <v>43998</v>
      </c>
      <c r="G11358" s="5" t="s">
        <v>148</v>
      </c>
      <c r="H11358" s="5" t="s">
        <v>246</v>
      </c>
      <c r="I11358">
        <v>43941</v>
      </c>
      <c r="J11358">
        <v>57</v>
      </c>
      <c r="K11358">
        <v>115</v>
      </c>
      <c r="L11358">
        <v>1</v>
      </c>
      <c r="M11358">
        <v>3220</v>
      </c>
      <c r="N11358">
        <v>1459.376</v>
      </c>
      <c r="O11358">
        <v>1459.376</v>
      </c>
      <c r="P11358">
        <v>115</v>
      </c>
      <c r="Q11358">
        <v>28</v>
      </c>
      <c r="R11358">
        <v>1760.624</v>
      </c>
      <c r="S11358">
        <v>2020</v>
      </c>
      <c r="T11358">
        <v>6</v>
      </c>
      <c r="U11358">
        <v>25</v>
      </c>
    </row>
    <row r="11359" spans="1:21" x14ac:dyDescent="0.3">
      <c r="A11359" s="5" t="s">
        <v>168</v>
      </c>
      <c r="B11359" s="5" t="s">
        <v>467</v>
      </c>
      <c r="C11359" s="5" t="s">
        <v>146</v>
      </c>
      <c r="D11359" s="5" t="s">
        <v>577</v>
      </c>
      <c r="E11359" s="5" t="s">
        <v>172</v>
      </c>
      <c r="F11359" s="6">
        <v>43998</v>
      </c>
      <c r="G11359" s="5" t="s">
        <v>148</v>
      </c>
      <c r="H11359" s="5" t="s">
        <v>184</v>
      </c>
      <c r="I11359">
        <v>43941</v>
      </c>
      <c r="J11359">
        <v>57</v>
      </c>
      <c r="K11359">
        <v>1633</v>
      </c>
      <c r="L11359">
        <v>15</v>
      </c>
      <c r="M11359">
        <v>44907.5</v>
      </c>
      <c r="N11359">
        <v>21890.633000000002</v>
      </c>
      <c r="O11359">
        <v>1459.376</v>
      </c>
      <c r="P11359">
        <v>108.86666666666666</v>
      </c>
      <c r="Q11359">
        <v>27.5</v>
      </c>
      <c r="R11359">
        <v>23016.866999999998</v>
      </c>
      <c r="S11359">
        <v>2020</v>
      </c>
      <c r="T11359">
        <v>6</v>
      </c>
      <c r="U11359">
        <v>25</v>
      </c>
    </row>
    <row r="11360" spans="1:21" x14ac:dyDescent="0.3">
      <c r="A11360" s="5" t="s">
        <v>168</v>
      </c>
      <c r="B11360" s="5" t="s">
        <v>467</v>
      </c>
      <c r="C11360" s="5" t="s">
        <v>146</v>
      </c>
      <c r="D11360" s="5" t="s">
        <v>577</v>
      </c>
      <c r="E11360" s="5" t="s">
        <v>172</v>
      </c>
      <c r="F11360" s="6">
        <v>43998</v>
      </c>
      <c r="G11360" s="5" t="s">
        <v>148</v>
      </c>
      <c r="H11360" s="5" t="s">
        <v>231</v>
      </c>
      <c r="I11360">
        <v>43941</v>
      </c>
      <c r="J11360">
        <v>57</v>
      </c>
      <c r="K11360">
        <v>112</v>
      </c>
      <c r="L11360">
        <v>1</v>
      </c>
      <c r="M11360">
        <v>3136</v>
      </c>
      <c r="N11360">
        <v>1459.376</v>
      </c>
      <c r="O11360">
        <v>1459.376</v>
      </c>
      <c r="P11360">
        <v>112</v>
      </c>
      <c r="Q11360">
        <v>28</v>
      </c>
      <c r="R11360">
        <v>1676.624</v>
      </c>
      <c r="S11360">
        <v>2020</v>
      </c>
      <c r="T11360">
        <v>6</v>
      </c>
      <c r="U11360">
        <v>25</v>
      </c>
    </row>
    <row r="11361" spans="1:21" x14ac:dyDescent="0.3">
      <c r="A11361" s="5" t="s">
        <v>168</v>
      </c>
      <c r="B11361" s="5" t="s">
        <v>467</v>
      </c>
      <c r="C11361" s="5" t="s">
        <v>146</v>
      </c>
      <c r="D11361" s="5" t="s">
        <v>577</v>
      </c>
      <c r="E11361" s="5" t="s">
        <v>172</v>
      </c>
      <c r="F11361" s="6">
        <v>43998</v>
      </c>
      <c r="G11361" s="5" t="s">
        <v>148</v>
      </c>
      <c r="H11361" s="5" t="s">
        <v>185</v>
      </c>
      <c r="I11361">
        <v>43941</v>
      </c>
      <c r="J11361">
        <v>57</v>
      </c>
      <c r="K11361">
        <v>340</v>
      </c>
      <c r="L11361">
        <v>3</v>
      </c>
      <c r="M11361">
        <v>9520</v>
      </c>
      <c r="N11361">
        <v>4378.1270000000004</v>
      </c>
      <c r="O11361">
        <v>1459.376</v>
      </c>
      <c r="P11361">
        <v>113.33333333333333</v>
      </c>
      <c r="Q11361">
        <v>28</v>
      </c>
      <c r="R11361">
        <v>5141.8729999999996</v>
      </c>
      <c r="S11361">
        <v>2020</v>
      </c>
      <c r="T11361">
        <v>6</v>
      </c>
      <c r="U11361">
        <v>25</v>
      </c>
    </row>
    <row r="11362" spans="1:21" x14ac:dyDescent="0.3">
      <c r="A11362" s="5" t="s">
        <v>168</v>
      </c>
      <c r="B11362" s="5" t="s">
        <v>467</v>
      </c>
      <c r="C11362" s="5" t="s">
        <v>146</v>
      </c>
      <c r="D11362" s="5" t="s">
        <v>577</v>
      </c>
      <c r="E11362" s="5" t="s">
        <v>172</v>
      </c>
      <c r="F11362" s="6">
        <v>43998</v>
      </c>
      <c r="G11362" s="5" t="s">
        <v>148</v>
      </c>
      <c r="H11362" s="5" t="s">
        <v>186</v>
      </c>
      <c r="I11362">
        <v>43941</v>
      </c>
      <c r="J11362">
        <v>57</v>
      </c>
      <c r="K11362">
        <v>210</v>
      </c>
      <c r="L11362">
        <v>2</v>
      </c>
      <c r="M11362">
        <v>5880</v>
      </c>
      <c r="N11362">
        <v>2918.7510000000002</v>
      </c>
      <c r="O11362">
        <v>1459.376</v>
      </c>
      <c r="P11362">
        <v>105</v>
      </c>
      <c r="Q11362">
        <v>28</v>
      </c>
      <c r="R11362">
        <v>2961.2489999999998</v>
      </c>
      <c r="S11362">
        <v>2020</v>
      </c>
      <c r="T11362">
        <v>6</v>
      </c>
      <c r="U11362">
        <v>25</v>
      </c>
    </row>
    <row r="11363" spans="1:21" x14ac:dyDescent="0.3">
      <c r="A11363" s="5" t="s">
        <v>168</v>
      </c>
      <c r="B11363" s="5" t="s">
        <v>467</v>
      </c>
      <c r="C11363" s="5" t="s">
        <v>146</v>
      </c>
      <c r="D11363" s="5" t="s">
        <v>577</v>
      </c>
      <c r="E11363" s="5" t="s">
        <v>172</v>
      </c>
      <c r="F11363" s="6">
        <v>43998</v>
      </c>
      <c r="G11363" s="5" t="s">
        <v>148</v>
      </c>
      <c r="H11363" s="5" t="s">
        <v>187</v>
      </c>
      <c r="I11363">
        <v>43941</v>
      </c>
      <c r="J11363">
        <v>57</v>
      </c>
      <c r="K11363">
        <v>314</v>
      </c>
      <c r="L11363">
        <v>3</v>
      </c>
      <c r="M11363">
        <v>8792</v>
      </c>
      <c r="N11363">
        <v>4378.1270000000004</v>
      </c>
      <c r="O11363">
        <v>1459.376</v>
      </c>
      <c r="P11363">
        <v>104.66666666666667</v>
      </c>
      <c r="Q11363">
        <v>28</v>
      </c>
      <c r="R11363">
        <v>4413.8729999999996</v>
      </c>
      <c r="S11363">
        <v>2020</v>
      </c>
      <c r="T11363">
        <v>6</v>
      </c>
      <c r="U11363">
        <v>25</v>
      </c>
    </row>
    <row r="11364" spans="1:21" x14ac:dyDescent="0.3">
      <c r="A11364" s="5" t="s">
        <v>168</v>
      </c>
      <c r="B11364" s="5" t="s">
        <v>467</v>
      </c>
      <c r="C11364" s="5" t="s">
        <v>146</v>
      </c>
      <c r="D11364" s="5" t="s">
        <v>577</v>
      </c>
      <c r="E11364" s="5" t="s">
        <v>172</v>
      </c>
      <c r="F11364" s="6">
        <v>43998</v>
      </c>
      <c r="G11364" s="5" t="s">
        <v>148</v>
      </c>
      <c r="H11364" s="5" t="s">
        <v>188</v>
      </c>
      <c r="I11364">
        <v>43941</v>
      </c>
      <c r="J11364">
        <v>57</v>
      </c>
      <c r="K11364">
        <v>504</v>
      </c>
      <c r="L11364">
        <v>5</v>
      </c>
      <c r="M11364">
        <v>14112</v>
      </c>
      <c r="N11364">
        <v>7296.8779999999997</v>
      </c>
      <c r="O11364">
        <v>1459.376</v>
      </c>
      <c r="P11364">
        <v>100.8</v>
      </c>
      <c r="Q11364">
        <v>28</v>
      </c>
      <c r="R11364">
        <v>6815.1220000000003</v>
      </c>
      <c r="S11364">
        <v>2020</v>
      </c>
      <c r="T11364">
        <v>6</v>
      </c>
      <c r="U11364">
        <v>25</v>
      </c>
    </row>
    <row r="11365" spans="1:21" x14ac:dyDescent="0.3">
      <c r="A11365" s="5" t="s">
        <v>168</v>
      </c>
      <c r="B11365" s="5" t="s">
        <v>467</v>
      </c>
      <c r="C11365" s="5" t="s">
        <v>146</v>
      </c>
      <c r="D11365" s="5" t="s">
        <v>577</v>
      </c>
      <c r="E11365" s="5" t="s">
        <v>172</v>
      </c>
      <c r="F11365" s="6">
        <v>43998</v>
      </c>
      <c r="G11365" s="5" t="s">
        <v>148</v>
      </c>
      <c r="H11365" s="5" t="s">
        <v>308</v>
      </c>
      <c r="I11365">
        <v>43941</v>
      </c>
      <c r="J11365">
        <v>57</v>
      </c>
      <c r="K11365">
        <v>104</v>
      </c>
      <c r="L11365">
        <v>1</v>
      </c>
      <c r="M11365">
        <v>2912</v>
      </c>
      <c r="N11365">
        <v>1459.376</v>
      </c>
      <c r="O11365">
        <v>1459.376</v>
      </c>
      <c r="P11365">
        <v>104</v>
      </c>
      <c r="Q11365">
        <v>28</v>
      </c>
      <c r="R11365">
        <v>1452.624</v>
      </c>
      <c r="S11365">
        <v>2020</v>
      </c>
      <c r="T11365">
        <v>6</v>
      </c>
      <c r="U11365">
        <v>25</v>
      </c>
    </row>
    <row r="11366" spans="1:21" x14ac:dyDescent="0.3">
      <c r="A11366" s="5" t="s">
        <v>168</v>
      </c>
      <c r="B11366" s="5" t="s">
        <v>467</v>
      </c>
      <c r="C11366" s="5" t="s">
        <v>146</v>
      </c>
      <c r="D11366" s="5" t="s">
        <v>577</v>
      </c>
      <c r="E11366" s="5" t="s">
        <v>172</v>
      </c>
      <c r="F11366" s="6">
        <v>43998</v>
      </c>
      <c r="G11366" s="5" t="s">
        <v>148</v>
      </c>
      <c r="H11366" s="5" t="s">
        <v>190</v>
      </c>
      <c r="I11366">
        <v>43941</v>
      </c>
      <c r="J11366">
        <v>57</v>
      </c>
      <c r="K11366">
        <v>368</v>
      </c>
      <c r="L11366">
        <v>4</v>
      </c>
      <c r="M11366">
        <v>10304</v>
      </c>
      <c r="N11366">
        <v>5837.5020000000004</v>
      </c>
      <c r="O11366">
        <v>1459.376</v>
      </c>
      <c r="P11366">
        <v>92</v>
      </c>
      <c r="Q11366">
        <v>28</v>
      </c>
      <c r="R11366">
        <v>4466.4979999999996</v>
      </c>
      <c r="S11366">
        <v>2020</v>
      </c>
      <c r="T11366">
        <v>6</v>
      </c>
      <c r="U11366">
        <v>25</v>
      </c>
    </row>
    <row r="11367" spans="1:21" x14ac:dyDescent="0.3">
      <c r="A11367" s="5" t="s">
        <v>168</v>
      </c>
      <c r="B11367" s="5" t="s">
        <v>467</v>
      </c>
      <c r="C11367" s="5" t="s">
        <v>146</v>
      </c>
      <c r="D11367" s="5" t="s">
        <v>577</v>
      </c>
      <c r="E11367" s="5" t="s">
        <v>172</v>
      </c>
      <c r="F11367" s="6">
        <v>43998</v>
      </c>
      <c r="G11367" s="5" t="s">
        <v>148</v>
      </c>
      <c r="H11367" s="5" t="s">
        <v>202</v>
      </c>
      <c r="I11367">
        <v>43941</v>
      </c>
      <c r="J11367">
        <v>57</v>
      </c>
      <c r="K11367">
        <v>315</v>
      </c>
      <c r="L11367">
        <v>3</v>
      </c>
      <c r="M11367">
        <v>8820</v>
      </c>
      <c r="N11367">
        <v>4378.1270000000004</v>
      </c>
      <c r="O11367">
        <v>1459.376</v>
      </c>
      <c r="P11367">
        <v>105</v>
      </c>
      <c r="Q11367">
        <v>28</v>
      </c>
      <c r="R11367">
        <v>4441.8729999999996</v>
      </c>
      <c r="S11367">
        <v>2020</v>
      </c>
      <c r="T11367">
        <v>6</v>
      </c>
      <c r="U11367">
        <v>25</v>
      </c>
    </row>
    <row r="11368" spans="1:21" x14ac:dyDescent="0.3">
      <c r="A11368" s="5" t="s">
        <v>168</v>
      </c>
      <c r="B11368" s="5" t="s">
        <v>467</v>
      </c>
      <c r="C11368" s="5" t="s">
        <v>146</v>
      </c>
      <c r="D11368" s="5" t="s">
        <v>577</v>
      </c>
      <c r="E11368" s="5" t="s">
        <v>172</v>
      </c>
      <c r="F11368" s="6">
        <v>43998</v>
      </c>
      <c r="G11368" s="5" t="s">
        <v>148</v>
      </c>
      <c r="H11368" s="5" t="s">
        <v>190</v>
      </c>
      <c r="I11368">
        <v>43941</v>
      </c>
      <c r="J11368">
        <v>57</v>
      </c>
      <c r="K11368">
        <v>95</v>
      </c>
      <c r="L11368">
        <v>1</v>
      </c>
      <c r="M11368">
        <v>2660</v>
      </c>
      <c r="N11368">
        <v>1459.376</v>
      </c>
      <c r="O11368">
        <v>1459.376</v>
      </c>
      <c r="P11368">
        <v>95</v>
      </c>
      <c r="Q11368">
        <v>28</v>
      </c>
      <c r="R11368">
        <v>1200.624</v>
      </c>
      <c r="S11368">
        <v>2020</v>
      </c>
      <c r="T11368">
        <v>6</v>
      </c>
      <c r="U11368">
        <v>25</v>
      </c>
    </row>
    <row r="11369" spans="1:21" x14ac:dyDescent="0.3">
      <c r="A11369" s="5" t="s">
        <v>168</v>
      </c>
      <c r="B11369" s="5" t="s">
        <v>467</v>
      </c>
      <c r="C11369" s="5" t="s">
        <v>146</v>
      </c>
      <c r="D11369" s="5" t="s">
        <v>577</v>
      </c>
      <c r="E11369" s="5" t="s">
        <v>172</v>
      </c>
      <c r="F11369" s="6">
        <v>43998</v>
      </c>
      <c r="G11369" s="5" t="s">
        <v>148</v>
      </c>
      <c r="H11369" s="5" t="s">
        <v>190</v>
      </c>
      <c r="I11369">
        <v>43941</v>
      </c>
      <c r="J11369">
        <v>57</v>
      </c>
      <c r="K11369">
        <v>104</v>
      </c>
      <c r="L11369">
        <v>1</v>
      </c>
      <c r="M11369">
        <v>2912</v>
      </c>
      <c r="N11369">
        <v>1459.376</v>
      </c>
      <c r="O11369">
        <v>1459.376</v>
      </c>
      <c r="P11369">
        <v>104</v>
      </c>
      <c r="Q11369">
        <v>28</v>
      </c>
      <c r="R11369">
        <v>1452.624</v>
      </c>
      <c r="S11369">
        <v>2020</v>
      </c>
      <c r="T11369">
        <v>6</v>
      </c>
      <c r="U11369">
        <v>25</v>
      </c>
    </row>
    <row r="11370" spans="1:21" x14ac:dyDescent="0.3">
      <c r="A11370" s="5" t="s">
        <v>168</v>
      </c>
      <c r="B11370" s="5" t="s">
        <v>467</v>
      </c>
      <c r="C11370" s="5" t="s">
        <v>146</v>
      </c>
      <c r="D11370" s="5" t="s">
        <v>577</v>
      </c>
      <c r="E11370" s="5" t="s">
        <v>172</v>
      </c>
      <c r="F11370" s="6">
        <v>43998</v>
      </c>
      <c r="G11370" s="5" t="s">
        <v>148</v>
      </c>
      <c r="H11370" s="5" t="s">
        <v>190</v>
      </c>
      <c r="I11370">
        <v>43941</v>
      </c>
      <c r="J11370">
        <v>57</v>
      </c>
      <c r="K11370">
        <v>90</v>
      </c>
      <c r="L11370">
        <v>1</v>
      </c>
      <c r="M11370">
        <v>2520</v>
      </c>
      <c r="N11370">
        <v>1459.376</v>
      </c>
      <c r="O11370">
        <v>1459.376</v>
      </c>
      <c r="P11370">
        <v>90</v>
      </c>
      <c r="Q11370">
        <v>28</v>
      </c>
      <c r="R11370">
        <v>1060.624</v>
      </c>
      <c r="S11370">
        <v>2020</v>
      </c>
      <c r="T11370">
        <v>6</v>
      </c>
      <c r="U11370">
        <v>25</v>
      </c>
    </row>
    <row r="11371" spans="1:21" x14ac:dyDescent="0.3">
      <c r="A11371" s="5" t="s">
        <v>168</v>
      </c>
      <c r="B11371" s="5" t="s">
        <v>467</v>
      </c>
      <c r="C11371" s="5" t="s">
        <v>146</v>
      </c>
      <c r="D11371" s="5" t="s">
        <v>577</v>
      </c>
      <c r="E11371" s="5" t="s">
        <v>172</v>
      </c>
      <c r="F11371" s="6">
        <v>43998</v>
      </c>
      <c r="G11371" s="5" t="s">
        <v>148</v>
      </c>
      <c r="H11371" s="5" t="s">
        <v>190</v>
      </c>
      <c r="I11371">
        <v>43941</v>
      </c>
      <c r="J11371">
        <v>57</v>
      </c>
      <c r="K11371">
        <v>108</v>
      </c>
      <c r="L11371">
        <v>1</v>
      </c>
      <c r="M11371">
        <v>3024</v>
      </c>
      <c r="N11371">
        <v>1459.376</v>
      </c>
      <c r="O11371">
        <v>1459.376</v>
      </c>
      <c r="P11371">
        <v>108</v>
      </c>
      <c r="Q11371">
        <v>28</v>
      </c>
      <c r="R11371">
        <v>1564.624</v>
      </c>
      <c r="S11371">
        <v>2020</v>
      </c>
      <c r="T11371">
        <v>6</v>
      </c>
      <c r="U11371">
        <v>25</v>
      </c>
    </row>
    <row r="11372" spans="1:21" x14ac:dyDescent="0.3">
      <c r="A11372" s="5" t="s">
        <v>168</v>
      </c>
      <c r="B11372" s="5" t="s">
        <v>467</v>
      </c>
      <c r="C11372" s="5" t="s">
        <v>146</v>
      </c>
      <c r="D11372" s="5" t="s">
        <v>577</v>
      </c>
      <c r="E11372" s="5" t="s">
        <v>172</v>
      </c>
      <c r="F11372" s="6">
        <v>43998</v>
      </c>
      <c r="G11372" s="5" t="s">
        <v>148</v>
      </c>
      <c r="H11372" s="5" t="s">
        <v>321</v>
      </c>
      <c r="I11372">
        <v>43941</v>
      </c>
      <c r="J11372">
        <v>57</v>
      </c>
      <c r="K11372">
        <v>115</v>
      </c>
      <c r="L11372">
        <v>1</v>
      </c>
      <c r="M11372">
        <v>3220</v>
      </c>
      <c r="N11372">
        <v>1459.376</v>
      </c>
      <c r="O11372">
        <v>1459.376</v>
      </c>
      <c r="P11372">
        <v>115</v>
      </c>
      <c r="Q11372">
        <v>28</v>
      </c>
      <c r="R11372">
        <v>1760.624</v>
      </c>
      <c r="S11372">
        <v>2020</v>
      </c>
      <c r="T11372">
        <v>6</v>
      </c>
      <c r="U11372">
        <v>25</v>
      </c>
    </row>
    <row r="11373" spans="1:21" x14ac:dyDescent="0.3">
      <c r="A11373" s="5" t="s">
        <v>168</v>
      </c>
      <c r="B11373" s="5" t="s">
        <v>467</v>
      </c>
      <c r="C11373" s="5" t="s">
        <v>146</v>
      </c>
      <c r="D11373" s="5" t="s">
        <v>577</v>
      </c>
      <c r="E11373" s="5" t="s">
        <v>172</v>
      </c>
      <c r="F11373" s="6">
        <v>43998</v>
      </c>
      <c r="G11373" s="5" t="s">
        <v>148</v>
      </c>
      <c r="H11373" s="5" t="s">
        <v>190</v>
      </c>
      <c r="I11373">
        <v>43941</v>
      </c>
      <c r="J11373">
        <v>57</v>
      </c>
      <c r="K11373">
        <v>102</v>
      </c>
      <c r="L11373">
        <v>1</v>
      </c>
      <c r="M11373">
        <v>2856</v>
      </c>
      <c r="N11373">
        <v>1459.376</v>
      </c>
      <c r="O11373">
        <v>1459.376</v>
      </c>
      <c r="P11373">
        <v>102</v>
      </c>
      <c r="Q11373">
        <v>28</v>
      </c>
      <c r="R11373">
        <v>1396.624</v>
      </c>
      <c r="S11373">
        <v>2020</v>
      </c>
      <c r="T11373">
        <v>6</v>
      </c>
      <c r="U11373">
        <v>25</v>
      </c>
    </row>
    <row r="11374" spans="1:21" x14ac:dyDescent="0.3">
      <c r="A11374" s="5" t="s">
        <v>168</v>
      </c>
      <c r="B11374" s="5" t="s">
        <v>169</v>
      </c>
      <c r="C11374" s="5" t="s">
        <v>170</v>
      </c>
      <c r="D11374" s="5" t="s">
        <v>556</v>
      </c>
      <c r="E11374" s="5" t="s">
        <v>172</v>
      </c>
      <c r="F11374" s="6">
        <v>43999</v>
      </c>
      <c r="G11374" s="5" t="s">
        <v>148</v>
      </c>
      <c r="H11374" s="5" t="s">
        <v>173</v>
      </c>
      <c r="I11374">
        <v>43780</v>
      </c>
      <c r="J11374">
        <v>219</v>
      </c>
      <c r="K11374">
        <v>535.6</v>
      </c>
      <c r="L11374">
        <v>5</v>
      </c>
      <c r="M11374">
        <v>14729</v>
      </c>
      <c r="N11374">
        <v>13978.762000000001</v>
      </c>
      <c r="O11374">
        <v>2795.752</v>
      </c>
      <c r="P11374">
        <v>107.12</v>
      </c>
      <c r="Q11374">
        <v>27.5</v>
      </c>
      <c r="R11374">
        <v>750.23800000000006</v>
      </c>
      <c r="S11374">
        <v>2020</v>
      </c>
      <c r="T11374">
        <v>6</v>
      </c>
      <c r="U11374">
        <v>25</v>
      </c>
    </row>
    <row r="11375" spans="1:21" x14ac:dyDescent="0.3">
      <c r="A11375" s="5" t="s">
        <v>168</v>
      </c>
      <c r="B11375" s="5" t="s">
        <v>206</v>
      </c>
      <c r="C11375" s="5" t="s">
        <v>111</v>
      </c>
      <c r="D11375" s="5" t="s">
        <v>575</v>
      </c>
      <c r="E11375" s="5" t="s">
        <v>172</v>
      </c>
      <c r="F11375" s="6">
        <v>43999</v>
      </c>
      <c r="G11375" s="5" t="s">
        <v>148</v>
      </c>
      <c r="H11375" s="5" t="s">
        <v>190</v>
      </c>
      <c r="I11375">
        <v>43820</v>
      </c>
      <c r="J11375">
        <v>179</v>
      </c>
      <c r="K11375">
        <v>92.2</v>
      </c>
      <c r="L11375">
        <v>1</v>
      </c>
      <c r="M11375">
        <v>2535.5</v>
      </c>
      <c r="N11375">
        <v>2803.0569999999998</v>
      </c>
      <c r="O11375">
        <v>2803.0569999999998</v>
      </c>
      <c r="P11375">
        <v>92.2</v>
      </c>
      <c r="Q11375">
        <v>27.5</v>
      </c>
      <c r="R11375">
        <v>-267.55700000000002</v>
      </c>
      <c r="S11375">
        <v>2020</v>
      </c>
      <c r="T11375">
        <v>6</v>
      </c>
      <c r="U11375">
        <v>25</v>
      </c>
    </row>
    <row r="11376" spans="1:21" x14ac:dyDescent="0.3">
      <c r="A11376" s="5" t="s">
        <v>168</v>
      </c>
      <c r="B11376" s="5" t="s">
        <v>206</v>
      </c>
      <c r="C11376" s="5" t="s">
        <v>111</v>
      </c>
      <c r="D11376" s="5" t="s">
        <v>575</v>
      </c>
      <c r="E11376" s="5" t="s">
        <v>172</v>
      </c>
      <c r="F11376" s="6">
        <v>43999</v>
      </c>
      <c r="G11376" s="5" t="s">
        <v>148</v>
      </c>
      <c r="H11376" s="5" t="s">
        <v>351</v>
      </c>
      <c r="I11376">
        <v>43820</v>
      </c>
      <c r="J11376">
        <v>179</v>
      </c>
      <c r="K11376">
        <v>247.2</v>
      </c>
      <c r="L11376">
        <v>2</v>
      </c>
      <c r="M11376">
        <v>6798</v>
      </c>
      <c r="N11376">
        <v>5606.1130000000003</v>
      </c>
      <c r="O11376">
        <v>2803.0569999999998</v>
      </c>
      <c r="P11376">
        <v>123.6</v>
      </c>
      <c r="Q11376">
        <v>27.5</v>
      </c>
      <c r="R11376">
        <v>1191.8869999999999</v>
      </c>
      <c r="S11376">
        <v>2020</v>
      </c>
      <c r="T11376">
        <v>6</v>
      </c>
      <c r="U11376">
        <v>25</v>
      </c>
    </row>
    <row r="11377" spans="1:21" x14ac:dyDescent="0.3">
      <c r="A11377" s="5" t="s">
        <v>168</v>
      </c>
      <c r="B11377" s="5" t="s">
        <v>206</v>
      </c>
      <c r="C11377" s="5" t="s">
        <v>111</v>
      </c>
      <c r="D11377" s="5" t="s">
        <v>575</v>
      </c>
      <c r="E11377" s="5" t="s">
        <v>172</v>
      </c>
      <c r="F11377" s="6">
        <v>43999</v>
      </c>
      <c r="G11377" s="5" t="s">
        <v>148</v>
      </c>
      <c r="H11377" s="5" t="s">
        <v>173</v>
      </c>
      <c r="I11377">
        <v>43820</v>
      </c>
      <c r="J11377">
        <v>179</v>
      </c>
      <c r="K11377">
        <v>561.6</v>
      </c>
      <c r="L11377">
        <v>5</v>
      </c>
      <c r="M11377">
        <v>15444</v>
      </c>
      <c r="N11377">
        <v>14015.284</v>
      </c>
      <c r="O11377">
        <v>2803.0569999999998</v>
      </c>
      <c r="P11377">
        <v>112.32000000000001</v>
      </c>
      <c r="Q11377">
        <v>27.5</v>
      </c>
      <c r="R11377">
        <v>1428.7159999999999</v>
      </c>
      <c r="S11377">
        <v>2020</v>
      </c>
      <c r="T11377">
        <v>6</v>
      </c>
      <c r="U11377">
        <v>25</v>
      </c>
    </row>
    <row r="11378" spans="1:21" x14ac:dyDescent="0.3">
      <c r="A11378" s="5" t="s">
        <v>168</v>
      </c>
      <c r="B11378" s="5" t="s">
        <v>206</v>
      </c>
      <c r="C11378" s="5" t="s">
        <v>111</v>
      </c>
      <c r="D11378" s="5" t="s">
        <v>575</v>
      </c>
      <c r="E11378" s="5" t="s">
        <v>172</v>
      </c>
      <c r="F11378" s="6">
        <v>43999</v>
      </c>
      <c r="G11378" s="5" t="s">
        <v>148</v>
      </c>
      <c r="H11378" s="5" t="s">
        <v>197</v>
      </c>
      <c r="I11378">
        <v>43820</v>
      </c>
      <c r="J11378">
        <v>179</v>
      </c>
      <c r="K11378">
        <v>561.20000000000005</v>
      </c>
      <c r="L11378">
        <v>5</v>
      </c>
      <c r="M11378">
        <v>15433</v>
      </c>
      <c r="N11378">
        <v>14015.284</v>
      </c>
      <c r="O11378">
        <v>2803.0569999999998</v>
      </c>
      <c r="P11378">
        <v>112.24000000000001</v>
      </c>
      <c r="Q11378">
        <v>27.5</v>
      </c>
      <c r="R11378">
        <v>1417.7159999999999</v>
      </c>
      <c r="S11378">
        <v>2020</v>
      </c>
      <c r="T11378">
        <v>6</v>
      </c>
      <c r="U11378">
        <v>25</v>
      </c>
    </row>
    <row r="11379" spans="1:21" x14ac:dyDescent="0.3">
      <c r="A11379" s="5" t="s">
        <v>168</v>
      </c>
      <c r="B11379" s="5" t="s">
        <v>206</v>
      </c>
      <c r="C11379" s="5" t="s">
        <v>111</v>
      </c>
      <c r="D11379" s="5" t="s">
        <v>575</v>
      </c>
      <c r="E11379" s="5" t="s">
        <v>172</v>
      </c>
      <c r="F11379" s="6">
        <v>43999</v>
      </c>
      <c r="G11379" s="5" t="s">
        <v>148</v>
      </c>
      <c r="H11379" s="5" t="s">
        <v>178</v>
      </c>
      <c r="I11379">
        <v>43820</v>
      </c>
      <c r="J11379">
        <v>179</v>
      </c>
      <c r="K11379">
        <v>382.4</v>
      </c>
      <c r="L11379">
        <v>4</v>
      </c>
      <c r="M11379">
        <v>10516</v>
      </c>
      <c r="N11379">
        <v>11212.227000000001</v>
      </c>
      <c r="O11379">
        <v>2803.0569999999998</v>
      </c>
      <c r="P11379">
        <v>95.6</v>
      </c>
      <c r="Q11379">
        <v>27.5</v>
      </c>
      <c r="R11379">
        <v>-696.22699999999998</v>
      </c>
      <c r="S11379">
        <v>2020</v>
      </c>
      <c r="T11379">
        <v>6</v>
      </c>
      <c r="U11379">
        <v>25</v>
      </c>
    </row>
    <row r="11380" spans="1:21" x14ac:dyDescent="0.3">
      <c r="A11380" s="5" t="s">
        <v>168</v>
      </c>
      <c r="B11380" s="5" t="s">
        <v>206</v>
      </c>
      <c r="C11380" s="5" t="s">
        <v>111</v>
      </c>
      <c r="D11380" s="5" t="s">
        <v>575</v>
      </c>
      <c r="E11380" s="5" t="s">
        <v>172</v>
      </c>
      <c r="F11380" s="6">
        <v>43999</v>
      </c>
      <c r="G11380" s="5" t="s">
        <v>148</v>
      </c>
      <c r="H11380" s="5" t="s">
        <v>235</v>
      </c>
      <c r="I11380">
        <v>43820</v>
      </c>
      <c r="J11380">
        <v>179</v>
      </c>
      <c r="K11380">
        <v>108.8</v>
      </c>
      <c r="L11380">
        <v>1</v>
      </c>
      <c r="M11380">
        <v>2992</v>
      </c>
      <c r="N11380">
        <v>2803.0569999999998</v>
      </c>
      <c r="O11380">
        <v>2803.0569999999998</v>
      </c>
      <c r="P11380">
        <v>108.8</v>
      </c>
      <c r="Q11380">
        <v>27.5</v>
      </c>
      <c r="R11380">
        <v>188.94300000000001</v>
      </c>
      <c r="S11380">
        <v>2020</v>
      </c>
      <c r="T11380">
        <v>6</v>
      </c>
      <c r="U11380">
        <v>25</v>
      </c>
    </row>
    <row r="11381" spans="1:21" x14ac:dyDescent="0.3">
      <c r="A11381" s="5" t="s">
        <v>168</v>
      </c>
      <c r="B11381" s="5" t="s">
        <v>206</v>
      </c>
      <c r="C11381" s="5" t="s">
        <v>112</v>
      </c>
      <c r="D11381" s="5" t="s">
        <v>578</v>
      </c>
      <c r="E11381" s="5" t="s">
        <v>172</v>
      </c>
      <c r="F11381" s="6">
        <v>43999</v>
      </c>
      <c r="G11381" s="5" t="s">
        <v>148</v>
      </c>
      <c r="H11381" s="5" t="s">
        <v>311</v>
      </c>
      <c r="I11381">
        <v>43825</v>
      </c>
      <c r="J11381">
        <v>174</v>
      </c>
      <c r="K11381">
        <v>104.2</v>
      </c>
      <c r="L11381">
        <v>1</v>
      </c>
      <c r="M11381">
        <v>2865.5</v>
      </c>
      <c r="N11381">
        <v>3324.0189999999998</v>
      </c>
      <c r="O11381">
        <v>3324.0189999999998</v>
      </c>
      <c r="P11381">
        <v>104.2</v>
      </c>
      <c r="Q11381">
        <v>27.5</v>
      </c>
      <c r="R11381">
        <v>-458.51900000000001</v>
      </c>
      <c r="S11381">
        <v>2020</v>
      </c>
      <c r="T11381">
        <v>6</v>
      </c>
      <c r="U11381">
        <v>25</v>
      </c>
    </row>
    <row r="11382" spans="1:21" x14ac:dyDescent="0.3">
      <c r="A11382" s="5" t="s">
        <v>168</v>
      </c>
      <c r="B11382" s="5" t="s">
        <v>175</v>
      </c>
      <c r="C11382" s="5" t="s">
        <v>86</v>
      </c>
      <c r="D11382" s="5" t="s">
        <v>572</v>
      </c>
      <c r="E11382" s="5" t="s">
        <v>172</v>
      </c>
      <c r="F11382" s="6">
        <v>44000</v>
      </c>
      <c r="G11382" s="5" t="s">
        <v>148</v>
      </c>
      <c r="H11382" s="5" t="s">
        <v>204</v>
      </c>
      <c r="I11382">
        <v>43810</v>
      </c>
      <c r="J11382">
        <v>190</v>
      </c>
      <c r="K11382">
        <v>524</v>
      </c>
      <c r="L11382">
        <v>5</v>
      </c>
      <c r="M11382">
        <v>14672</v>
      </c>
      <c r="N11382">
        <v>11745.246999999999</v>
      </c>
      <c r="O11382">
        <v>2349.049</v>
      </c>
      <c r="P11382">
        <v>104.8</v>
      </c>
      <c r="Q11382">
        <v>28</v>
      </c>
      <c r="R11382">
        <v>2926.7530000000002</v>
      </c>
      <c r="S11382">
        <v>2020</v>
      </c>
      <c r="T11382">
        <v>6</v>
      </c>
      <c r="U11382">
        <v>25</v>
      </c>
    </row>
    <row r="11383" spans="1:21" x14ac:dyDescent="0.3">
      <c r="A11383" s="5" t="s">
        <v>168</v>
      </c>
      <c r="B11383" s="5" t="s">
        <v>175</v>
      </c>
      <c r="C11383" s="5" t="s">
        <v>86</v>
      </c>
      <c r="D11383" s="5" t="s">
        <v>572</v>
      </c>
      <c r="E11383" s="5" t="s">
        <v>172</v>
      </c>
      <c r="F11383" s="6">
        <v>44000</v>
      </c>
      <c r="G11383" s="5" t="s">
        <v>148</v>
      </c>
      <c r="H11383" s="5" t="s">
        <v>184</v>
      </c>
      <c r="I11383">
        <v>43810</v>
      </c>
      <c r="J11383">
        <v>190</v>
      </c>
      <c r="K11383">
        <v>2316</v>
      </c>
      <c r="L11383">
        <v>25</v>
      </c>
      <c r="M11383">
        <v>63690</v>
      </c>
      <c r="N11383">
        <v>58726.233</v>
      </c>
      <c r="O11383">
        <v>2349.049</v>
      </c>
      <c r="P11383">
        <v>92.64</v>
      </c>
      <c r="Q11383">
        <v>27.5</v>
      </c>
      <c r="R11383">
        <v>4963.7669999999998</v>
      </c>
      <c r="S11383">
        <v>2020</v>
      </c>
      <c r="T11383">
        <v>6</v>
      </c>
      <c r="U11383">
        <v>25</v>
      </c>
    </row>
    <row r="11384" spans="1:21" x14ac:dyDescent="0.3">
      <c r="A11384" s="5" t="s">
        <v>168</v>
      </c>
      <c r="B11384" s="5" t="s">
        <v>175</v>
      </c>
      <c r="C11384" s="5" t="s">
        <v>86</v>
      </c>
      <c r="D11384" s="5" t="s">
        <v>572</v>
      </c>
      <c r="E11384" s="5" t="s">
        <v>172</v>
      </c>
      <c r="F11384" s="6">
        <v>44000</v>
      </c>
      <c r="G11384" s="5" t="s">
        <v>148</v>
      </c>
      <c r="H11384" s="5" t="s">
        <v>187</v>
      </c>
      <c r="I11384">
        <v>43810</v>
      </c>
      <c r="J11384">
        <v>190</v>
      </c>
      <c r="K11384">
        <v>522</v>
      </c>
      <c r="L11384">
        <v>5</v>
      </c>
      <c r="M11384">
        <v>14616</v>
      </c>
      <c r="N11384">
        <v>11745.246999999999</v>
      </c>
      <c r="O11384">
        <v>2349.049</v>
      </c>
      <c r="P11384">
        <v>104.4</v>
      </c>
      <c r="Q11384">
        <v>28</v>
      </c>
      <c r="R11384">
        <v>2870.7530000000002</v>
      </c>
      <c r="S11384">
        <v>2020</v>
      </c>
      <c r="T11384">
        <v>6</v>
      </c>
      <c r="U11384">
        <v>25</v>
      </c>
    </row>
    <row r="11385" spans="1:21" x14ac:dyDescent="0.3">
      <c r="A11385" s="5" t="s">
        <v>168</v>
      </c>
      <c r="B11385" s="5" t="s">
        <v>175</v>
      </c>
      <c r="C11385" s="5" t="s">
        <v>88</v>
      </c>
      <c r="D11385" s="5" t="s">
        <v>574</v>
      </c>
      <c r="E11385" s="5" t="s">
        <v>172</v>
      </c>
      <c r="F11385" s="6">
        <v>44000</v>
      </c>
      <c r="G11385" s="5" t="s">
        <v>148</v>
      </c>
      <c r="H11385" s="5" t="s">
        <v>180</v>
      </c>
      <c r="I11385">
        <v>43816</v>
      </c>
      <c r="J11385">
        <v>184</v>
      </c>
      <c r="K11385">
        <v>200</v>
      </c>
      <c r="L11385">
        <v>2</v>
      </c>
      <c r="M11385">
        <v>5600</v>
      </c>
      <c r="N11385">
        <v>5347.7539999999999</v>
      </c>
      <c r="O11385">
        <v>2673.877</v>
      </c>
      <c r="P11385">
        <v>100</v>
      </c>
      <c r="Q11385">
        <v>28</v>
      </c>
      <c r="R11385">
        <v>252.24600000000001</v>
      </c>
      <c r="S11385">
        <v>2020</v>
      </c>
      <c r="T11385">
        <v>6</v>
      </c>
      <c r="U11385">
        <v>25</v>
      </c>
    </row>
    <row r="11386" spans="1:21" x14ac:dyDescent="0.3">
      <c r="A11386" s="5" t="s">
        <v>168</v>
      </c>
      <c r="B11386" s="5" t="s">
        <v>175</v>
      </c>
      <c r="C11386" s="5" t="s">
        <v>88</v>
      </c>
      <c r="D11386" s="5" t="s">
        <v>574</v>
      </c>
      <c r="E11386" s="5" t="s">
        <v>172</v>
      </c>
      <c r="F11386" s="6">
        <v>44000</v>
      </c>
      <c r="G11386" s="5" t="s">
        <v>148</v>
      </c>
      <c r="H11386" s="5" t="s">
        <v>221</v>
      </c>
      <c r="I11386">
        <v>43816</v>
      </c>
      <c r="J11386">
        <v>184</v>
      </c>
      <c r="K11386">
        <v>210</v>
      </c>
      <c r="L11386">
        <v>2</v>
      </c>
      <c r="M11386">
        <v>5880</v>
      </c>
      <c r="N11386">
        <v>5347.7539999999999</v>
      </c>
      <c r="O11386">
        <v>2673.877</v>
      </c>
      <c r="P11386">
        <v>105</v>
      </c>
      <c r="Q11386">
        <v>28</v>
      </c>
      <c r="R11386">
        <v>532.24599999999998</v>
      </c>
      <c r="S11386">
        <v>2020</v>
      </c>
      <c r="T11386">
        <v>6</v>
      </c>
      <c r="U11386">
        <v>25</v>
      </c>
    </row>
    <row r="11387" spans="1:21" x14ac:dyDescent="0.3">
      <c r="A11387" s="5" t="s">
        <v>168</v>
      </c>
      <c r="B11387" s="5" t="s">
        <v>175</v>
      </c>
      <c r="C11387" s="5" t="s">
        <v>88</v>
      </c>
      <c r="D11387" s="5" t="s">
        <v>574</v>
      </c>
      <c r="E11387" s="5" t="s">
        <v>172</v>
      </c>
      <c r="F11387" s="6">
        <v>44000</v>
      </c>
      <c r="G11387" s="5" t="s">
        <v>148</v>
      </c>
      <c r="H11387" s="5" t="s">
        <v>205</v>
      </c>
      <c r="I11387">
        <v>43816</v>
      </c>
      <c r="J11387">
        <v>184</v>
      </c>
      <c r="K11387">
        <v>390</v>
      </c>
      <c r="L11387">
        <v>4</v>
      </c>
      <c r="M11387">
        <v>10920</v>
      </c>
      <c r="N11387">
        <v>10695.508</v>
      </c>
      <c r="O11387">
        <v>2673.877</v>
      </c>
      <c r="P11387">
        <v>97.5</v>
      </c>
      <c r="Q11387">
        <v>28</v>
      </c>
      <c r="R11387">
        <v>224.49199999999999</v>
      </c>
      <c r="S11387">
        <v>2020</v>
      </c>
      <c r="T11387">
        <v>6</v>
      </c>
      <c r="U11387">
        <v>25</v>
      </c>
    </row>
    <row r="11388" spans="1:21" x14ac:dyDescent="0.3">
      <c r="A11388" s="5" t="s">
        <v>168</v>
      </c>
      <c r="B11388" s="5" t="s">
        <v>175</v>
      </c>
      <c r="C11388" s="5" t="s">
        <v>88</v>
      </c>
      <c r="D11388" s="5" t="s">
        <v>574</v>
      </c>
      <c r="E11388" s="5" t="s">
        <v>172</v>
      </c>
      <c r="F11388" s="6">
        <v>44000</v>
      </c>
      <c r="G11388" s="5" t="s">
        <v>148</v>
      </c>
      <c r="H11388" s="5" t="s">
        <v>222</v>
      </c>
      <c r="I11388">
        <v>43816</v>
      </c>
      <c r="J11388">
        <v>184</v>
      </c>
      <c r="K11388">
        <v>128</v>
      </c>
      <c r="L11388">
        <v>1</v>
      </c>
      <c r="M11388">
        <v>3584</v>
      </c>
      <c r="N11388">
        <v>2673.877</v>
      </c>
      <c r="O11388">
        <v>2673.877</v>
      </c>
      <c r="P11388">
        <v>128</v>
      </c>
      <c r="Q11388">
        <v>28</v>
      </c>
      <c r="R11388">
        <v>910.12300000000005</v>
      </c>
      <c r="S11388">
        <v>2020</v>
      </c>
      <c r="T11388">
        <v>6</v>
      </c>
      <c r="U11388">
        <v>25</v>
      </c>
    </row>
    <row r="11389" spans="1:21" x14ac:dyDescent="0.3">
      <c r="A11389" s="5" t="s">
        <v>168</v>
      </c>
      <c r="B11389" s="5" t="s">
        <v>175</v>
      </c>
      <c r="C11389" s="5" t="s">
        <v>88</v>
      </c>
      <c r="D11389" s="5" t="s">
        <v>574</v>
      </c>
      <c r="E11389" s="5" t="s">
        <v>172</v>
      </c>
      <c r="F11389" s="6">
        <v>44000</v>
      </c>
      <c r="G11389" s="5" t="s">
        <v>148</v>
      </c>
      <c r="H11389" s="5" t="s">
        <v>217</v>
      </c>
      <c r="I11389">
        <v>43816</v>
      </c>
      <c r="J11389">
        <v>184</v>
      </c>
      <c r="K11389">
        <v>1062</v>
      </c>
      <c r="L11389">
        <v>10</v>
      </c>
      <c r="M11389">
        <v>29736</v>
      </c>
      <c r="N11389">
        <v>26738.771000000001</v>
      </c>
      <c r="O11389">
        <v>2673.877</v>
      </c>
      <c r="P11389">
        <v>106.2</v>
      </c>
      <c r="Q11389">
        <v>28</v>
      </c>
      <c r="R11389">
        <v>2997.2289999999998</v>
      </c>
      <c r="S11389">
        <v>2020</v>
      </c>
      <c r="T11389">
        <v>6</v>
      </c>
      <c r="U11389">
        <v>25</v>
      </c>
    </row>
    <row r="11390" spans="1:21" x14ac:dyDescent="0.3">
      <c r="A11390" s="5" t="s">
        <v>168</v>
      </c>
      <c r="B11390" s="5" t="s">
        <v>175</v>
      </c>
      <c r="C11390" s="5" t="s">
        <v>88</v>
      </c>
      <c r="D11390" s="5" t="s">
        <v>574</v>
      </c>
      <c r="E11390" s="5" t="s">
        <v>172</v>
      </c>
      <c r="F11390" s="6">
        <v>44000</v>
      </c>
      <c r="G11390" s="5" t="s">
        <v>148</v>
      </c>
      <c r="H11390" s="5" t="s">
        <v>182</v>
      </c>
      <c r="I11390">
        <v>43816</v>
      </c>
      <c r="J11390">
        <v>184</v>
      </c>
      <c r="K11390">
        <v>218</v>
      </c>
      <c r="L11390">
        <v>2</v>
      </c>
      <c r="M11390">
        <v>6104</v>
      </c>
      <c r="N11390">
        <v>5347.7539999999999</v>
      </c>
      <c r="O11390">
        <v>2673.877</v>
      </c>
      <c r="P11390">
        <v>109</v>
      </c>
      <c r="Q11390">
        <v>28</v>
      </c>
      <c r="R11390">
        <v>756.24599999999998</v>
      </c>
      <c r="S11390">
        <v>2020</v>
      </c>
      <c r="T11390">
        <v>6</v>
      </c>
      <c r="U11390">
        <v>25</v>
      </c>
    </row>
    <row r="11391" spans="1:21" x14ac:dyDescent="0.3">
      <c r="A11391" s="5" t="s">
        <v>168</v>
      </c>
      <c r="B11391" s="5" t="s">
        <v>175</v>
      </c>
      <c r="C11391" s="5" t="s">
        <v>88</v>
      </c>
      <c r="D11391" s="5" t="s">
        <v>574</v>
      </c>
      <c r="E11391" s="5" t="s">
        <v>172</v>
      </c>
      <c r="F11391" s="6">
        <v>44000</v>
      </c>
      <c r="G11391" s="5" t="s">
        <v>148</v>
      </c>
      <c r="H11391" s="5" t="s">
        <v>238</v>
      </c>
      <c r="I11391">
        <v>43816</v>
      </c>
      <c r="J11391">
        <v>184</v>
      </c>
      <c r="K11391">
        <v>122</v>
      </c>
      <c r="L11391">
        <v>1</v>
      </c>
      <c r="M11391">
        <v>3416</v>
      </c>
      <c r="N11391">
        <v>2673.877</v>
      </c>
      <c r="O11391">
        <v>2673.877</v>
      </c>
      <c r="P11391">
        <v>122</v>
      </c>
      <c r="Q11391">
        <v>28</v>
      </c>
      <c r="R11391">
        <v>742.12300000000005</v>
      </c>
      <c r="S11391">
        <v>2020</v>
      </c>
      <c r="T11391">
        <v>6</v>
      </c>
      <c r="U11391">
        <v>25</v>
      </c>
    </row>
    <row r="11392" spans="1:21" x14ac:dyDescent="0.3">
      <c r="A11392" s="5" t="s">
        <v>168</v>
      </c>
      <c r="B11392" s="5" t="s">
        <v>175</v>
      </c>
      <c r="C11392" s="5" t="s">
        <v>88</v>
      </c>
      <c r="D11392" s="5" t="s">
        <v>574</v>
      </c>
      <c r="E11392" s="5" t="s">
        <v>172</v>
      </c>
      <c r="F11392" s="6">
        <v>44000</v>
      </c>
      <c r="G11392" s="5" t="s">
        <v>148</v>
      </c>
      <c r="H11392" s="5" t="s">
        <v>185</v>
      </c>
      <c r="I11392">
        <v>43816</v>
      </c>
      <c r="J11392">
        <v>184</v>
      </c>
      <c r="K11392">
        <v>120</v>
      </c>
      <c r="L11392">
        <v>1</v>
      </c>
      <c r="M11392">
        <v>3360</v>
      </c>
      <c r="N11392">
        <v>2673.877</v>
      </c>
      <c r="O11392">
        <v>2673.877</v>
      </c>
      <c r="P11392">
        <v>120</v>
      </c>
      <c r="Q11392">
        <v>28</v>
      </c>
      <c r="R11392">
        <v>686.12300000000005</v>
      </c>
      <c r="S11392">
        <v>2020</v>
      </c>
      <c r="T11392">
        <v>6</v>
      </c>
      <c r="U11392">
        <v>25</v>
      </c>
    </row>
    <row r="11393" spans="1:21" x14ac:dyDescent="0.3">
      <c r="A11393" s="5" t="s">
        <v>168</v>
      </c>
      <c r="B11393" s="5" t="s">
        <v>175</v>
      </c>
      <c r="C11393" s="5" t="s">
        <v>88</v>
      </c>
      <c r="D11393" s="5" t="s">
        <v>574</v>
      </c>
      <c r="E11393" s="5" t="s">
        <v>172</v>
      </c>
      <c r="F11393" s="6">
        <v>44000</v>
      </c>
      <c r="G11393" s="5" t="s">
        <v>148</v>
      </c>
      <c r="H11393" s="5" t="s">
        <v>190</v>
      </c>
      <c r="I11393">
        <v>43816</v>
      </c>
      <c r="J11393">
        <v>184</v>
      </c>
      <c r="K11393">
        <v>197</v>
      </c>
      <c r="L11393">
        <v>2</v>
      </c>
      <c r="M11393">
        <v>5516</v>
      </c>
      <c r="N11393">
        <v>5347.7539999999999</v>
      </c>
      <c r="O11393">
        <v>2673.877</v>
      </c>
      <c r="P11393">
        <v>98.5</v>
      </c>
      <c r="Q11393">
        <v>28</v>
      </c>
      <c r="R11393">
        <v>168.24600000000001</v>
      </c>
      <c r="S11393">
        <v>2020</v>
      </c>
      <c r="T11393">
        <v>6</v>
      </c>
      <c r="U11393">
        <v>25</v>
      </c>
    </row>
    <row r="11394" spans="1:21" x14ac:dyDescent="0.3">
      <c r="A11394" s="5" t="s">
        <v>168</v>
      </c>
      <c r="B11394" s="5" t="s">
        <v>175</v>
      </c>
      <c r="C11394" s="5" t="s">
        <v>88</v>
      </c>
      <c r="D11394" s="5" t="s">
        <v>574</v>
      </c>
      <c r="E11394" s="5" t="s">
        <v>172</v>
      </c>
      <c r="F11394" s="6">
        <v>44000</v>
      </c>
      <c r="G11394" s="5" t="s">
        <v>148</v>
      </c>
      <c r="H11394" s="5" t="s">
        <v>202</v>
      </c>
      <c r="I11394">
        <v>43816</v>
      </c>
      <c r="J11394">
        <v>184</v>
      </c>
      <c r="K11394">
        <v>1038</v>
      </c>
      <c r="L11394">
        <v>11</v>
      </c>
      <c r="M11394">
        <v>29064</v>
      </c>
      <c r="N11394">
        <v>29412.648000000001</v>
      </c>
      <c r="O11394">
        <v>2673.877</v>
      </c>
      <c r="P11394">
        <v>94.36363636363636</v>
      </c>
      <c r="Q11394">
        <v>28</v>
      </c>
      <c r="R11394">
        <v>-348.64800000000002</v>
      </c>
      <c r="S11394">
        <v>2020</v>
      </c>
      <c r="T11394">
        <v>6</v>
      </c>
      <c r="U11394">
        <v>25</v>
      </c>
    </row>
    <row r="11395" spans="1:21" x14ac:dyDescent="0.3">
      <c r="A11395" s="5" t="s">
        <v>168</v>
      </c>
      <c r="B11395" s="5" t="s">
        <v>175</v>
      </c>
      <c r="C11395" s="5" t="s">
        <v>88</v>
      </c>
      <c r="D11395" s="5" t="s">
        <v>574</v>
      </c>
      <c r="E11395" s="5" t="s">
        <v>172</v>
      </c>
      <c r="F11395" s="6">
        <v>44000</v>
      </c>
      <c r="G11395" s="5" t="s">
        <v>148</v>
      </c>
      <c r="H11395" s="5" t="s">
        <v>226</v>
      </c>
      <c r="I11395">
        <v>43816</v>
      </c>
      <c r="J11395">
        <v>184</v>
      </c>
      <c r="K11395">
        <v>340</v>
      </c>
      <c r="L11395">
        <v>3</v>
      </c>
      <c r="M11395">
        <v>9520</v>
      </c>
      <c r="N11395">
        <v>8021.6310000000003</v>
      </c>
      <c r="O11395">
        <v>2673.877</v>
      </c>
      <c r="P11395">
        <v>113.33333333333333</v>
      </c>
      <c r="Q11395">
        <v>28</v>
      </c>
      <c r="R11395">
        <v>1498.3689999999999</v>
      </c>
      <c r="S11395">
        <v>2020</v>
      </c>
      <c r="T11395">
        <v>6</v>
      </c>
      <c r="U11395">
        <v>25</v>
      </c>
    </row>
    <row r="11396" spans="1:21" x14ac:dyDescent="0.3">
      <c r="A11396" s="5" t="s">
        <v>168</v>
      </c>
      <c r="B11396" s="5" t="s">
        <v>175</v>
      </c>
      <c r="C11396" s="5" t="s">
        <v>88</v>
      </c>
      <c r="D11396" s="5" t="s">
        <v>574</v>
      </c>
      <c r="E11396" s="5" t="s">
        <v>172</v>
      </c>
      <c r="F11396" s="6">
        <v>44000</v>
      </c>
      <c r="G11396" s="5" t="s">
        <v>148</v>
      </c>
      <c r="H11396" s="5" t="s">
        <v>321</v>
      </c>
      <c r="I11396">
        <v>43816</v>
      </c>
      <c r="J11396">
        <v>184</v>
      </c>
      <c r="K11396">
        <v>376</v>
      </c>
      <c r="L11396">
        <v>3</v>
      </c>
      <c r="M11396">
        <v>10528</v>
      </c>
      <c r="N11396">
        <v>8021.6310000000003</v>
      </c>
      <c r="O11396">
        <v>2673.877</v>
      </c>
      <c r="P11396">
        <v>125.33333333333333</v>
      </c>
      <c r="Q11396">
        <v>28</v>
      </c>
      <c r="R11396">
        <v>2506.3690000000001</v>
      </c>
      <c r="S11396">
        <v>2020</v>
      </c>
      <c r="T11396">
        <v>6</v>
      </c>
      <c r="U11396">
        <v>25</v>
      </c>
    </row>
    <row r="11397" spans="1:21" x14ac:dyDescent="0.3">
      <c r="A11397" s="5" t="s">
        <v>168</v>
      </c>
      <c r="B11397" s="5" t="s">
        <v>175</v>
      </c>
      <c r="C11397" s="5" t="s">
        <v>88</v>
      </c>
      <c r="D11397" s="5" t="s">
        <v>574</v>
      </c>
      <c r="E11397" s="5" t="s">
        <v>172</v>
      </c>
      <c r="F11397" s="6">
        <v>44000</v>
      </c>
      <c r="G11397" s="5" t="s">
        <v>148</v>
      </c>
      <c r="H11397" s="5" t="s">
        <v>220</v>
      </c>
      <c r="I11397">
        <v>43816</v>
      </c>
      <c r="J11397">
        <v>184</v>
      </c>
      <c r="K11397">
        <v>435</v>
      </c>
      <c r="L11397">
        <v>4</v>
      </c>
      <c r="M11397">
        <v>12180</v>
      </c>
      <c r="N11397">
        <v>10695.508</v>
      </c>
      <c r="O11397">
        <v>2673.877</v>
      </c>
      <c r="P11397">
        <v>108.75</v>
      </c>
      <c r="Q11397">
        <v>28</v>
      </c>
      <c r="R11397">
        <v>1484.492</v>
      </c>
      <c r="S11397">
        <v>2020</v>
      </c>
      <c r="T11397">
        <v>6</v>
      </c>
      <c r="U11397">
        <v>25</v>
      </c>
    </row>
    <row r="11398" spans="1:21" x14ac:dyDescent="0.3">
      <c r="A11398" s="5" t="s">
        <v>168</v>
      </c>
      <c r="B11398" s="5" t="s">
        <v>175</v>
      </c>
      <c r="C11398" s="5" t="s">
        <v>88</v>
      </c>
      <c r="D11398" s="5" t="s">
        <v>574</v>
      </c>
      <c r="E11398" s="5" t="s">
        <v>172</v>
      </c>
      <c r="F11398" s="6">
        <v>44000</v>
      </c>
      <c r="G11398" s="5" t="s">
        <v>148</v>
      </c>
      <c r="H11398" s="5" t="s">
        <v>181</v>
      </c>
      <c r="I11398">
        <v>43816</v>
      </c>
      <c r="J11398">
        <v>184</v>
      </c>
      <c r="K11398">
        <v>240</v>
      </c>
      <c r="L11398">
        <v>2</v>
      </c>
      <c r="M11398">
        <v>6720</v>
      </c>
      <c r="N11398">
        <v>5347.7539999999999</v>
      </c>
      <c r="O11398">
        <v>2673.877</v>
      </c>
      <c r="P11398">
        <v>120</v>
      </c>
      <c r="Q11398">
        <v>28</v>
      </c>
      <c r="R11398">
        <v>1372.2460000000001</v>
      </c>
      <c r="S11398">
        <v>2020</v>
      </c>
      <c r="T11398">
        <v>6</v>
      </c>
      <c r="U11398">
        <v>25</v>
      </c>
    </row>
    <row r="11399" spans="1:21" x14ac:dyDescent="0.3">
      <c r="A11399" s="5" t="s">
        <v>168</v>
      </c>
      <c r="B11399" s="5" t="s">
        <v>175</v>
      </c>
      <c r="C11399" s="5" t="s">
        <v>88</v>
      </c>
      <c r="D11399" s="5" t="s">
        <v>574</v>
      </c>
      <c r="E11399" s="5" t="s">
        <v>172</v>
      </c>
      <c r="F11399" s="6">
        <v>44000</v>
      </c>
      <c r="G11399" s="5" t="s">
        <v>148</v>
      </c>
      <c r="H11399" s="5" t="s">
        <v>183</v>
      </c>
      <c r="I11399">
        <v>43816</v>
      </c>
      <c r="J11399">
        <v>184</v>
      </c>
      <c r="K11399">
        <v>646</v>
      </c>
      <c r="L11399">
        <v>6</v>
      </c>
      <c r="M11399">
        <v>18088</v>
      </c>
      <c r="N11399">
        <v>16043.263000000001</v>
      </c>
      <c r="O11399">
        <v>2673.877</v>
      </c>
      <c r="P11399">
        <v>107.66666666666667</v>
      </c>
      <c r="Q11399">
        <v>28</v>
      </c>
      <c r="R11399">
        <v>2044.7370000000001</v>
      </c>
      <c r="S11399">
        <v>2020</v>
      </c>
      <c r="T11399">
        <v>6</v>
      </c>
      <c r="U11399">
        <v>25</v>
      </c>
    </row>
    <row r="11400" spans="1:21" x14ac:dyDescent="0.3">
      <c r="A11400" s="5" t="s">
        <v>168</v>
      </c>
      <c r="B11400" s="5" t="s">
        <v>175</v>
      </c>
      <c r="C11400" s="5" t="s">
        <v>88</v>
      </c>
      <c r="D11400" s="5" t="s">
        <v>574</v>
      </c>
      <c r="E11400" s="5" t="s">
        <v>172</v>
      </c>
      <c r="F11400" s="6">
        <v>44000</v>
      </c>
      <c r="G11400" s="5" t="s">
        <v>148</v>
      </c>
      <c r="H11400" s="5" t="s">
        <v>246</v>
      </c>
      <c r="I11400">
        <v>43816</v>
      </c>
      <c r="J11400">
        <v>184</v>
      </c>
      <c r="K11400">
        <v>586</v>
      </c>
      <c r="L11400">
        <v>5</v>
      </c>
      <c r="M11400">
        <v>16408</v>
      </c>
      <c r="N11400">
        <v>13369.386</v>
      </c>
      <c r="O11400">
        <v>2673.877</v>
      </c>
      <c r="P11400">
        <v>117.2</v>
      </c>
      <c r="Q11400">
        <v>28</v>
      </c>
      <c r="R11400">
        <v>3038.614</v>
      </c>
      <c r="S11400">
        <v>2020</v>
      </c>
      <c r="T11400">
        <v>6</v>
      </c>
      <c r="U11400">
        <v>25</v>
      </c>
    </row>
    <row r="11401" spans="1:21" x14ac:dyDescent="0.3">
      <c r="A11401" s="5" t="s">
        <v>168</v>
      </c>
      <c r="B11401" s="5" t="s">
        <v>175</v>
      </c>
      <c r="C11401" s="5" t="s">
        <v>88</v>
      </c>
      <c r="D11401" s="5" t="s">
        <v>574</v>
      </c>
      <c r="E11401" s="5" t="s">
        <v>172</v>
      </c>
      <c r="F11401" s="6">
        <v>44000</v>
      </c>
      <c r="G11401" s="5" t="s">
        <v>148</v>
      </c>
      <c r="H11401" s="5" t="s">
        <v>188</v>
      </c>
      <c r="I11401">
        <v>43816</v>
      </c>
      <c r="J11401">
        <v>184</v>
      </c>
      <c r="K11401">
        <v>197</v>
      </c>
      <c r="L11401">
        <v>2</v>
      </c>
      <c r="M11401">
        <v>5516</v>
      </c>
      <c r="N11401">
        <v>5347.7539999999999</v>
      </c>
      <c r="O11401">
        <v>2673.877</v>
      </c>
      <c r="P11401">
        <v>98.5</v>
      </c>
      <c r="Q11401">
        <v>28</v>
      </c>
      <c r="R11401">
        <v>168.24600000000001</v>
      </c>
      <c r="S11401">
        <v>2020</v>
      </c>
      <c r="T11401">
        <v>6</v>
      </c>
      <c r="U11401">
        <v>25</v>
      </c>
    </row>
    <row r="11402" spans="1:21" x14ac:dyDescent="0.3">
      <c r="A11402" s="5" t="s">
        <v>168</v>
      </c>
      <c r="B11402" s="5" t="s">
        <v>175</v>
      </c>
      <c r="C11402" s="5" t="s">
        <v>88</v>
      </c>
      <c r="D11402" s="5" t="s">
        <v>574</v>
      </c>
      <c r="E11402" s="5" t="s">
        <v>172</v>
      </c>
      <c r="F11402" s="6">
        <v>44000</v>
      </c>
      <c r="G11402" s="5" t="s">
        <v>148</v>
      </c>
      <c r="H11402" s="5" t="s">
        <v>190</v>
      </c>
      <c r="I11402">
        <v>43816</v>
      </c>
      <c r="J11402">
        <v>184</v>
      </c>
      <c r="K11402">
        <v>204</v>
      </c>
      <c r="L11402">
        <v>2</v>
      </c>
      <c r="M11402">
        <v>5712</v>
      </c>
      <c r="N11402">
        <v>5347.7539999999999</v>
      </c>
      <c r="O11402">
        <v>2673.877</v>
      </c>
      <c r="P11402">
        <v>102</v>
      </c>
      <c r="Q11402">
        <v>28</v>
      </c>
      <c r="R11402">
        <v>364.24599999999998</v>
      </c>
      <c r="S11402">
        <v>2020</v>
      </c>
      <c r="T11402">
        <v>6</v>
      </c>
      <c r="U11402">
        <v>25</v>
      </c>
    </row>
    <row r="11403" spans="1:21" x14ac:dyDescent="0.3">
      <c r="A11403" s="5" t="s">
        <v>168</v>
      </c>
      <c r="B11403" s="5" t="s">
        <v>175</v>
      </c>
      <c r="C11403" s="5" t="s">
        <v>88</v>
      </c>
      <c r="D11403" s="5" t="s">
        <v>574</v>
      </c>
      <c r="E11403" s="5" t="s">
        <v>172</v>
      </c>
      <c r="F11403" s="6">
        <v>44000</v>
      </c>
      <c r="G11403" s="5" t="s">
        <v>148</v>
      </c>
      <c r="H11403" s="5" t="s">
        <v>498</v>
      </c>
      <c r="I11403">
        <v>43816</v>
      </c>
      <c r="J11403">
        <v>184</v>
      </c>
      <c r="K11403">
        <v>660</v>
      </c>
      <c r="L11403">
        <v>6</v>
      </c>
      <c r="M11403">
        <v>18480</v>
      </c>
      <c r="N11403">
        <v>16043.263000000001</v>
      </c>
      <c r="O11403">
        <v>2673.877</v>
      </c>
      <c r="P11403">
        <v>110</v>
      </c>
      <c r="Q11403">
        <v>28</v>
      </c>
      <c r="R11403">
        <v>2436.7370000000001</v>
      </c>
      <c r="S11403">
        <v>2020</v>
      </c>
      <c r="T11403">
        <v>6</v>
      </c>
      <c r="U11403">
        <v>25</v>
      </c>
    </row>
    <row r="11404" spans="1:21" x14ac:dyDescent="0.3">
      <c r="A11404" s="5" t="s">
        <v>168</v>
      </c>
      <c r="B11404" s="5" t="s">
        <v>175</v>
      </c>
      <c r="C11404" s="5" t="s">
        <v>88</v>
      </c>
      <c r="D11404" s="5" t="s">
        <v>574</v>
      </c>
      <c r="E11404" s="5" t="s">
        <v>172</v>
      </c>
      <c r="F11404" s="6">
        <v>44000</v>
      </c>
      <c r="G11404" s="5" t="s">
        <v>148</v>
      </c>
      <c r="H11404" s="5" t="s">
        <v>190</v>
      </c>
      <c r="I11404">
        <v>43816</v>
      </c>
      <c r="J11404">
        <v>184</v>
      </c>
      <c r="K11404">
        <v>298</v>
      </c>
      <c r="L11404">
        <v>3</v>
      </c>
      <c r="M11404">
        <v>8344</v>
      </c>
      <c r="N11404">
        <v>8021.6310000000003</v>
      </c>
      <c r="O11404">
        <v>2673.877</v>
      </c>
      <c r="P11404">
        <v>99.333333333333329</v>
      </c>
      <c r="Q11404">
        <v>28</v>
      </c>
      <c r="R11404">
        <v>322.36900000000003</v>
      </c>
      <c r="S11404">
        <v>2020</v>
      </c>
      <c r="T11404">
        <v>6</v>
      </c>
      <c r="U11404">
        <v>25</v>
      </c>
    </row>
    <row r="11405" spans="1:21" x14ac:dyDescent="0.3">
      <c r="A11405" s="5" t="s">
        <v>168</v>
      </c>
      <c r="B11405" s="5" t="s">
        <v>175</v>
      </c>
      <c r="C11405" s="5" t="s">
        <v>88</v>
      </c>
      <c r="D11405" s="5" t="s">
        <v>574</v>
      </c>
      <c r="E11405" s="5" t="s">
        <v>172</v>
      </c>
      <c r="F11405" s="6">
        <v>44000</v>
      </c>
      <c r="G11405" s="5" t="s">
        <v>148</v>
      </c>
      <c r="H11405" s="5" t="s">
        <v>190</v>
      </c>
      <c r="I11405">
        <v>43816</v>
      </c>
      <c r="J11405">
        <v>184</v>
      </c>
      <c r="K11405">
        <v>106</v>
      </c>
      <c r="L11405">
        <v>1</v>
      </c>
      <c r="M11405">
        <v>2968</v>
      </c>
      <c r="N11405">
        <v>2673.877</v>
      </c>
      <c r="O11405">
        <v>2673.877</v>
      </c>
      <c r="P11405">
        <v>106</v>
      </c>
      <c r="Q11405">
        <v>28</v>
      </c>
      <c r="R11405">
        <v>294.12299999999999</v>
      </c>
      <c r="S11405">
        <v>2020</v>
      </c>
      <c r="T11405">
        <v>6</v>
      </c>
      <c r="U11405">
        <v>25</v>
      </c>
    </row>
    <row r="11406" spans="1:21" x14ac:dyDescent="0.3">
      <c r="A11406" s="5" t="s">
        <v>168</v>
      </c>
      <c r="B11406" s="5" t="s">
        <v>175</v>
      </c>
      <c r="C11406" s="5" t="s">
        <v>88</v>
      </c>
      <c r="D11406" s="5" t="s">
        <v>574</v>
      </c>
      <c r="E11406" s="5" t="s">
        <v>172</v>
      </c>
      <c r="F11406" s="6">
        <v>44000</v>
      </c>
      <c r="G11406" s="5" t="s">
        <v>148</v>
      </c>
      <c r="H11406" s="5" t="s">
        <v>190</v>
      </c>
      <c r="I11406">
        <v>43816</v>
      </c>
      <c r="J11406">
        <v>184</v>
      </c>
      <c r="K11406">
        <v>100</v>
      </c>
      <c r="L11406">
        <v>1</v>
      </c>
      <c r="M11406">
        <v>2800</v>
      </c>
      <c r="N11406">
        <v>2673.877</v>
      </c>
      <c r="O11406">
        <v>2673.877</v>
      </c>
      <c r="P11406">
        <v>100</v>
      </c>
      <c r="Q11406">
        <v>28</v>
      </c>
      <c r="R11406">
        <v>126.123</v>
      </c>
      <c r="S11406">
        <v>2020</v>
      </c>
      <c r="T11406">
        <v>6</v>
      </c>
      <c r="U11406">
        <v>25</v>
      </c>
    </row>
    <row r="11407" spans="1:21" x14ac:dyDescent="0.3">
      <c r="A11407" s="5" t="s">
        <v>168</v>
      </c>
      <c r="B11407" s="5" t="s">
        <v>175</v>
      </c>
      <c r="C11407" s="5" t="s">
        <v>88</v>
      </c>
      <c r="D11407" s="5" t="s">
        <v>574</v>
      </c>
      <c r="E11407" s="5" t="s">
        <v>172</v>
      </c>
      <c r="F11407" s="6">
        <v>44000</v>
      </c>
      <c r="G11407" s="5" t="s">
        <v>148</v>
      </c>
      <c r="H11407" s="5" t="s">
        <v>203</v>
      </c>
      <c r="I11407">
        <v>43816</v>
      </c>
      <c r="J11407">
        <v>184</v>
      </c>
      <c r="K11407">
        <v>192</v>
      </c>
      <c r="L11407">
        <v>2</v>
      </c>
      <c r="M11407">
        <v>5376</v>
      </c>
      <c r="N11407">
        <v>5347.7539999999999</v>
      </c>
      <c r="O11407">
        <v>2673.877</v>
      </c>
      <c r="P11407">
        <v>96</v>
      </c>
      <c r="Q11407">
        <v>28</v>
      </c>
      <c r="R11407">
        <v>28.245999999999999</v>
      </c>
      <c r="S11407">
        <v>2020</v>
      </c>
      <c r="T11407">
        <v>6</v>
      </c>
      <c r="U11407">
        <v>25</v>
      </c>
    </row>
    <row r="11408" spans="1:21" x14ac:dyDescent="0.3">
      <c r="A11408" s="5" t="s">
        <v>168</v>
      </c>
      <c r="B11408" s="5" t="s">
        <v>175</v>
      </c>
      <c r="C11408" s="5" t="s">
        <v>88</v>
      </c>
      <c r="D11408" s="5" t="s">
        <v>574</v>
      </c>
      <c r="E11408" s="5" t="s">
        <v>172</v>
      </c>
      <c r="F11408" s="6">
        <v>44000</v>
      </c>
      <c r="G11408" s="5" t="s">
        <v>148</v>
      </c>
      <c r="H11408" s="5" t="s">
        <v>190</v>
      </c>
      <c r="I11408">
        <v>43816</v>
      </c>
      <c r="J11408">
        <v>184</v>
      </c>
      <c r="K11408">
        <v>130</v>
      </c>
      <c r="L11408">
        <v>1</v>
      </c>
      <c r="M11408">
        <v>3640</v>
      </c>
      <c r="N11408">
        <v>2673.877</v>
      </c>
      <c r="O11408">
        <v>2673.877</v>
      </c>
      <c r="P11408">
        <v>130</v>
      </c>
      <c r="Q11408">
        <v>28</v>
      </c>
      <c r="R11408">
        <v>966.12300000000005</v>
      </c>
      <c r="S11408">
        <v>2020</v>
      </c>
      <c r="T11408">
        <v>6</v>
      </c>
      <c r="U11408">
        <v>25</v>
      </c>
    </row>
    <row r="11409" spans="1:21" x14ac:dyDescent="0.3">
      <c r="A11409" s="5" t="s">
        <v>168</v>
      </c>
      <c r="B11409" s="5" t="s">
        <v>175</v>
      </c>
      <c r="C11409" s="5" t="s">
        <v>88</v>
      </c>
      <c r="D11409" s="5" t="s">
        <v>574</v>
      </c>
      <c r="E11409" s="5" t="s">
        <v>172</v>
      </c>
      <c r="F11409" s="6">
        <v>44000</v>
      </c>
      <c r="G11409" s="5" t="s">
        <v>148</v>
      </c>
      <c r="H11409" s="5" t="s">
        <v>190</v>
      </c>
      <c r="I11409">
        <v>43816</v>
      </c>
      <c r="J11409">
        <v>184</v>
      </c>
      <c r="K11409">
        <v>105</v>
      </c>
      <c r="L11409">
        <v>1</v>
      </c>
      <c r="M11409">
        <v>2940</v>
      </c>
      <c r="N11409">
        <v>2673.877</v>
      </c>
      <c r="O11409">
        <v>2673.877</v>
      </c>
      <c r="P11409">
        <v>105</v>
      </c>
      <c r="Q11409">
        <v>28</v>
      </c>
      <c r="R11409">
        <v>266.12299999999999</v>
      </c>
      <c r="S11409">
        <v>2020</v>
      </c>
      <c r="T11409">
        <v>6</v>
      </c>
      <c r="U11409">
        <v>25</v>
      </c>
    </row>
    <row r="11410" spans="1:21" x14ac:dyDescent="0.3">
      <c r="A11410" s="5" t="s">
        <v>168</v>
      </c>
      <c r="B11410" s="5" t="s">
        <v>175</v>
      </c>
      <c r="C11410" s="5" t="s">
        <v>88</v>
      </c>
      <c r="D11410" s="5" t="s">
        <v>574</v>
      </c>
      <c r="E11410" s="5" t="s">
        <v>172</v>
      </c>
      <c r="F11410" s="6">
        <v>44000</v>
      </c>
      <c r="G11410" s="5" t="s">
        <v>148</v>
      </c>
      <c r="H11410" s="5" t="s">
        <v>191</v>
      </c>
      <c r="I11410">
        <v>43816</v>
      </c>
      <c r="J11410">
        <v>184</v>
      </c>
      <c r="K11410">
        <v>570</v>
      </c>
      <c r="L11410">
        <v>5</v>
      </c>
      <c r="M11410">
        <v>15960</v>
      </c>
      <c r="N11410">
        <v>13369.386</v>
      </c>
      <c r="O11410">
        <v>2673.877</v>
      </c>
      <c r="P11410">
        <v>114</v>
      </c>
      <c r="Q11410">
        <v>28</v>
      </c>
      <c r="R11410">
        <v>2590.614</v>
      </c>
      <c r="S11410">
        <v>2020</v>
      </c>
      <c r="T11410">
        <v>6</v>
      </c>
      <c r="U11410">
        <v>25</v>
      </c>
    </row>
    <row r="11411" spans="1:21" x14ac:dyDescent="0.3">
      <c r="A11411" s="5" t="s">
        <v>168</v>
      </c>
      <c r="B11411" s="5" t="s">
        <v>175</v>
      </c>
      <c r="C11411" s="5" t="s">
        <v>88</v>
      </c>
      <c r="D11411" s="5" t="s">
        <v>574</v>
      </c>
      <c r="E11411" s="5" t="s">
        <v>172</v>
      </c>
      <c r="F11411" s="6">
        <v>44000</v>
      </c>
      <c r="G11411" s="5" t="s">
        <v>148</v>
      </c>
      <c r="H11411" s="5" t="s">
        <v>199</v>
      </c>
      <c r="I11411">
        <v>43816</v>
      </c>
      <c r="J11411">
        <v>184</v>
      </c>
      <c r="K11411">
        <v>1009</v>
      </c>
      <c r="L11411">
        <v>9</v>
      </c>
      <c r="M11411">
        <v>27747.5</v>
      </c>
      <c r="N11411">
        <v>24064.894</v>
      </c>
      <c r="O11411">
        <v>2673.877</v>
      </c>
      <c r="P11411">
        <v>112.11111111111111</v>
      </c>
      <c r="Q11411">
        <v>27.5</v>
      </c>
      <c r="R11411">
        <v>3682.6060000000002</v>
      </c>
      <c r="S11411">
        <v>2020</v>
      </c>
      <c r="T11411">
        <v>6</v>
      </c>
      <c r="U11411">
        <v>25</v>
      </c>
    </row>
    <row r="11412" spans="1:21" x14ac:dyDescent="0.3">
      <c r="A11412" s="5" t="s">
        <v>168</v>
      </c>
      <c r="B11412" s="5" t="s">
        <v>175</v>
      </c>
      <c r="C11412" s="5" t="s">
        <v>88</v>
      </c>
      <c r="D11412" s="5" t="s">
        <v>574</v>
      </c>
      <c r="E11412" s="5" t="s">
        <v>172</v>
      </c>
      <c r="F11412" s="6">
        <v>44000</v>
      </c>
      <c r="G11412" s="5" t="s">
        <v>148</v>
      </c>
      <c r="H11412" s="5" t="s">
        <v>200</v>
      </c>
      <c r="I11412">
        <v>43816</v>
      </c>
      <c r="J11412">
        <v>184</v>
      </c>
      <c r="K11412">
        <v>765</v>
      </c>
      <c r="L11412">
        <v>6</v>
      </c>
      <c r="M11412">
        <v>21037.5</v>
      </c>
      <c r="N11412">
        <v>16043.263000000001</v>
      </c>
      <c r="O11412">
        <v>2673.877</v>
      </c>
      <c r="P11412">
        <v>127.5</v>
      </c>
      <c r="Q11412">
        <v>27.5</v>
      </c>
      <c r="R11412">
        <v>4994.2370000000001</v>
      </c>
      <c r="S11412">
        <v>2020</v>
      </c>
      <c r="T11412">
        <v>6</v>
      </c>
      <c r="U11412">
        <v>25</v>
      </c>
    </row>
    <row r="11413" spans="1:21" x14ac:dyDescent="0.3">
      <c r="A11413" s="5" t="s">
        <v>168</v>
      </c>
      <c r="B11413" s="5" t="s">
        <v>175</v>
      </c>
      <c r="C11413" s="5" t="s">
        <v>88</v>
      </c>
      <c r="D11413" s="5" t="s">
        <v>574</v>
      </c>
      <c r="E11413" s="5" t="s">
        <v>172</v>
      </c>
      <c r="F11413" s="6">
        <v>44000</v>
      </c>
      <c r="G11413" s="5" t="s">
        <v>148</v>
      </c>
      <c r="H11413" s="5" t="s">
        <v>215</v>
      </c>
      <c r="I11413">
        <v>43816</v>
      </c>
      <c r="J11413">
        <v>184</v>
      </c>
      <c r="K11413">
        <v>580</v>
      </c>
      <c r="L11413">
        <v>5</v>
      </c>
      <c r="M11413">
        <v>15950</v>
      </c>
      <c r="N11413">
        <v>13369.386</v>
      </c>
      <c r="O11413">
        <v>2673.877</v>
      </c>
      <c r="P11413">
        <v>116</v>
      </c>
      <c r="Q11413">
        <v>27.5</v>
      </c>
      <c r="R11413">
        <v>2580.614</v>
      </c>
      <c r="S11413">
        <v>2020</v>
      </c>
      <c r="T11413">
        <v>6</v>
      </c>
      <c r="U11413">
        <v>25</v>
      </c>
    </row>
    <row r="11414" spans="1:21" x14ac:dyDescent="0.3">
      <c r="A11414" s="5" t="s">
        <v>168</v>
      </c>
      <c r="B11414" s="5" t="s">
        <v>175</v>
      </c>
      <c r="C11414" s="5" t="s">
        <v>88</v>
      </c>
      <c r="D11414" s="5" t="s">
        <v>574</v>
      </c>
      <c r="E11414" s="5" t="s">
        <v>172</v>
      </c>
      <c r="F11414" s="6">
        <v>44000</v>
      </c>
      <c r="G11414" s="5" t="s">
        <v>148</v>
      </c>
      <c r="H11414" s="5" t="s">
        <v>478</v>
      </c>
      <c r="I11414">
        <v>43816</v>
      </c>
      <c r="J11414">
        <v>184</v>
      </c>
      <c r="K11414">
        <v>320</v>
      </c>
      <c r="L11414">
        <v>3</v>
      </c>
      <c r="M11414">
        <v>8800</v>
      </c>
      <c r="N11414">
        <v>8021.6310000000003</v>
      </c>
      <c r="O11414">
        <v>2673.877</v>
      </c>
      <c r="P11414">
        <v>106.66666666666667</v>
      </c>
      <c r="Q11414">
        <v>27.5</v>
      </c>
      <c r="R11414">
        <v>778.36900000000003</v>
      </c>
      <c r="S11414">
        <v>2020</v>
      </c>
      <c r="T11414">
        <v>6</v>
      </c>
      <c r="U11414">
        <v>25</v>
      </c>
    </row>
    <row r="11415" spans="1:21" x14ac:dyDescent="0.3">
      <c r="A11415" s="5" t="s">
        <v>168</v>
      </c>
      <c r="B11415" s="5" t="s">
        <v>175</v>
      </c>
      <c r="C11415" s="5" t="s">
        <v>88</v>
      </c>
      <c r="D11415" s="5" t="s">
        <v>574</v>
      </c>
      <c r="E11415" s="5" t="s">
        <v>227</v>
      </c>
      <c r="F11415" s="6">
        <v>44000</v>
      </c>
      <c r="G11415" s="5" t="s">
        <v>148</v>
      </c>
      <c r="H11415" s="5" t="s">
        <v>238</v>
      </c>
      <c r="I11415">
        <v>43816</v>
      </c>
      <c r="J11415">
        <v>184</v>
      </c>
      <c r="K11415">
        <v>-122</v>
      </c>
      <c r="L11415">
        <v>-1</v>
      </c>
      <c r="M11415">
        <v>-3416</v>
      </c>
      <c r="N11415">
        <v>-2673.877</v>
      </c>
      <c r="O11415">
        <v>-2673.877</v>
      </c>
      <c r="P11415">
        <v>122</v>
      </c>
      <c r="Q11415">
        <v>28</v>
      </c>
      <c r="R11415">
        <v>-742.12300000000005</v>
      </c>
      <c r="S11415">
        <v>2020</v>
      </c>
      <c r="T11415">
        <v>6</v>
      </c>
      <c r="U11415">
        <v>25</v>
      </c>
    </row>
    <row r="11416" spans="1:21" x14ac:dyDescent="0.3">
      <c r="A11416" s="5" t="s">
        <v>168</v>
      </c>
      <c r="B11416" s="5" t="s">
        <v>175</v>
      </c>
      <c r="C11416" s="5" t="s">
        <v>88</v>
      </c>
      <c r="D11416" s="5" t="s">
        <v>574</v>
      </c>
      <c r="E11416" s="5" t="s">
        <v>172</v>
      </c>
      <c r="F11416" s="6">
        <v>44000</v>
      </c>
      <c r="G11416" s="5" t="s">
        <v>148</v>
      </c>
      <c r="H11416" s="5" t="s">
        <v>238</v>
      </c>
      <c r="I11416">
        <v>43816</v>
      </c>
      <c r="J11416">
        <v>184</v>
      </c>
      <c r="K11416">
        <v>112</v>
      </c>
      <c r="L11416">
        <v>1</v>
      </c>
      <c r="M11416">
        <v>3136</v>
      </c>
      <c r="N11416">
        <v>2673.877</v>
      </c>
      <c r="O11416">
        <v>2673.877</v>
      </c>
      <c r="P11416">
        <v>112</v>
      </c>
      <c r="Q11416">
        <v>28</v>
      </c>
      <c r="R11416">
        <v>462.12299999999999</v>
      </c>
      <c r="S11416">
        <v>2020</v>
      </c>
      <c r="T11416">
        <v>6</v>
      </c>
      <c r="U11416">
        <v>25</v>
      </c>
    </row>
    <row r="11417" spans="1:21" x14ac:dyDescent="0.3">
      <c r="A11417" s="5" t="s">
        <v>168</v>
      </c>
      <c r="B11417" s="5" t="s">
        <v>206</v>
      </c>
      <c r="C11417" s="5" t="s">
        <v>111</v>
      </c>
      <c r="D11417" s="5" t="s">
        <v>575</v>
      </c>
      <c r="E11417" s="5" t="s">
        <v>172</v>
      </c>
      <c r="F11417" s="6">
        <v>44000</v>
      </c>
      <c r="G11417" s="5" t="s">
        <v>148</v>
      </c>
      <c r="H11417" s="5" t="s">
        <v>426</v>
      </c>
      <c r="I11417">
        <v>43820</v>
      </c>
      <c r="J11417">
        <v>180</v>
      </c>
      <c r="K11417">
        <v>5890</v>
      </c>
      <c r="L11417">
        <v>53</v>
      </c>
      <c r="M11417">
        <v>161975</v>
      </c>
      <c r="N11417">
        <v>148562.008</v>
      </c>
      <c r="O11417">
        <v>2803.0569999999998</v>
      </c>
      <c r="P11417">
        <v>111.13207547169812</v>
      </c>
      <c r="Q11417">
        <v>27.5</v>
      </c>
      <c r="R11417">
        <v>13412.992</v>
      </c>
      <c r="S11417">
        <v>2020</v>
      </c>
      <c r="T11417">
        <v>6</v>
      </c>
      <c r="U11417">
        <v>25</v>
      </c>
    </row>
    <row r="11418" spans="1:21" x14ac:dyDescent="0.3">
      <c r="A11418" s="5" t="s">
        <v>168</v>
      </c>
      <c r="B11418" s="5" t="s">
        <v>206</v>
      </c>
      <c r="C11418" s="5" t="s">
        <v>112</v>
      </c>
      <c r="D11418" s="5" t="s">
        <v>578</v>
      </c>
      <c r="E11418" s="5" t="s">
        <v>172</v>
      </c>
      <c r="F11418" s="6">
        <v>44000</v>
      </c>
      <c r="G11418" s="5" t="s">
        <v>148</v>
      </c>
      <c r="H11418" s="5" t="s">
        <v>371</v>
      </c>
      <c r="I11418">
        <v>43825</v>
      </c>
      <c r="J11418">
        <v>175</v>
      </c>
      <c r="K11418">
        <v>1219.5999999999999</v>
      </c>
      <c r="L11418">
        <v>10</v>
      </c>
      <c r="M11418">
        <v>32929.199999999997</v>
      </c>
      <c r="N11418">
        <v>33240.188999999998</v>
      </c>
      <c r="O11418">
        <v>3324.0189999999998</v>
      </c>
      <c r="P11418">
        <v>121.96</v>
      </c>
      <c r="Q11418">
        <v>27</v>
      </c>
      <c r="R11418">
        <v>-310.98899999999998</v>
      </c>
      <c r="S11418">
        <v>2020</v>
      </c>
      <c r="T11418">
        <v>6</v>
      </c>
      <c r="U11418">
        <v>25</v>
      </c>
    </row>
    <row r="11419" spans="1:21" x14ac:dyDescent="0.3">
      <c r="A11419" s="5" t="s">
        <v>168</v>
      </c>
      <c r="B11419" s="5" t="s">
        <v>175</v>
      </c>
      <c r="C11419" s="5" t="s">
        <v>88</v>
      </c>
      <c r="D11419" s="5" t="s">
        <v>574</v>
      </c>
      <c r="E11419" s="5" t="s">
        <v>172</v>
      </c>
      <c r="F11419" s="6">
        <v>44001</v>
      </c>
      <c r="G11419" s="5" t="s">
        <v>148</v>
      </c>
      <c r="H11419" s="5" t="s">
        <v>190</v>
      </c>
      <c r="I11419">
        <v>43816</v>
      </c>
      <c r="J11419">
        <v>185</v>
      </c>
      <c r="K11419">
        <v>111</v>
      </c>
      <c r="L11419">
        <v>1</v>
      </c>
      <c r="M11419">
        <v>3052.5</v>
      </c>
      <c r="N11419">
        <v>2673.877</v>
      </c>
      <c r="O11419">
        <v>2673.877</v>
      </c>
      <c r="P11419">
        <v>111</v>
      </c>
      <c r="Q11419">
        <v>27.5</v>
      </c>
      <c r="R11419">
        <v>378.62299999999999</v>
      </c>
      <c r="S11419">
        <v>2020</v>
      </c>
      <c r="T11419">
        <v>6</v>
      </c>
      <c r="U11419">
        <v>25</v>
      </c>
    </row>
    <row r="11420" spans="1:21" x14ac:dyDescent="0.3">
      <c r="A11420" s="5" t="s">
        <v>168</v>
      </c>
      <c r="B11420" s="5" t="s">
        <v>206</v>
      </c>
      <c r="C11420" s="5" t="s">
        <v>111</v>
      </c>
      <c r="D11420" s="5" t="s">
        <v>575</v>
      </c>
      <c r="E11420" s="5" t="s">
        <v>227</v>
      </c>
      <c r="F11420" s="6">
        <v>44001</v>
      </c>
      <c r="G11420" s="5" t="s">
        <v>148</v>
      </c>
      <c r="H11420" s="5" t="s">
        <v>190</v>
      </c>
      <c r="I11420">
        <v>43820</v>
      </c>
      <c r="J11420">
        <v>181</v>
      </c>
      <c r="K11420">
        <v>-92.2</v>
      </c>
      <c r="L11420">
        <v>-1</v>
      </c>
      <c r="M11420">
        <v>-2535.5</v>
      </c>
      <c r="N11420">
        <v>-2803.0569999999998</v>
      </c>
      <c r="O11420">
        <v>-2803.0569999999998</v>
      </c>
      <c r="P11420">
        <v>92.2</v>
      </c>
      <c r="Q11420">
        <v>27.5</v>
      </c>
      <c r="R11420">
        <v>267.55700000000002</v>
      </c>
      <c r="S11420">
        <v>2020</v>
      </c>
      <c r="T11420">
        <v>6</v>
      </c>
      <c r="U11420">
        <v>25</v>
      </c>
    </row>
    <row r="11421" spans="1:21" x14ac:dyDescent="0.3">
      <c r="A11421" s="5" t="s">
        <v>168</v>
      </c>
      <c r="B11421" s="5" t="s">
        <v>206</v>
      </c>
      <c r="C11421" s="5" t="s">
        <v>111</v>
      </c>
      <c r="D11421" s="5" t="s">
        <v>575</v>
      </c>
      <c r="E11421" s="5" t="s">
        <v>172</v>
      </c>
      <c r="F11421" s="6">
        <v>44001</v>
      </c>
      <c r="G11421" s="5" t="s">
        <v>148</v>
      </c>
      <c r="H11421" s="5" t="s">
        <v>173</v>
      </c>
      <c r="I11421">
        <v>43820</v>
      </c>
      <c r="J11421">
        <v>181</v>
      </c>
      <c r="K11421">
        <v>92.2</v>
      </c>
      <c r="L11421">
        <v>1</v>
      </c>
      <c r="M11421">
        <v>2535.5</v>
      </c>
      <c r="N11421">
        <v>2803.0569999999998</v>
      </c>
      <c r="O11421">
        <v>2803.0569999999998</v>
      </c>
      <c r="P11421">
        <v>92.2</v>
      </c>
      <c r="Q11421">
        <v>27.5</v>
      </c>
      <c r="R11421">
        <v>-267.55700000000002</v>
      </c>
      <c r="S11421">
        <v>2020</v>
      </c>
      <c r="T11421">
        <v>6</v>
      </c>
      <c r="U11421">
        <v>25</v>
      </c>
    </row>
    <row r="11422" spans="1:21" x14ac:dyDescent="0.3">
      <c r="A11422" s="5" t="s">
        <v>168</v>
      </c>
      <c r="B11422" s="5" t="s">
        <v>206</v>
      </c>
      <c r="C11422" s="5" t="s">
        <v>111</v>
      </c>
      <c r="D11422" s="5" t="s">
        <v>575</v>
      </c>
      <c r="E11422" s="5" t="s">
        <v>172</v>
      </c>
      <c r="F11422" s="6">
        <v>44001</v>
      </c>
      <c r="G11422" s="5" t="s">
        <v>148</v>
      </c>
      <c r="H11422" s="5" t="s">
        <v>190</v>
      </c>
      <c r="I11422">
        <v>43820</v>
      </c>
      <c r="J11422">
        <v>181</v>
      </c>
      <c r="K11422">
        <v>84.6</v>
      </c>
      <c r="L11422">
        <v>1</v>
      </c>
      <c r="M11422">
        <v>2326.5</v>
      </c>
      <c r="N11422">
        <v>2803.0569999999998</v>
      </c>
      <c r="O11422">
        <v>2803.0569999999998</v>
      </c>
      <c r="P11422">
        <v>84.6</v>
      </c>
      <c r="Q11422">
        <v>27.5</v>
      </c>
      <c r="R11422">
        <v>-476.55700000000002</v>
      </c>
      <c r="S11422">
        <v>2020</v>
      </c>
      <c r="T11422">
        <v>6</v>
      </c>
      <c r="U11422">
        <v>25</v>
      </c>
    </row>
    <row r="11423" spans="1:21" x14ac:dyDescent="0.3">
      <c r="A11423" s="5" t="s">
        <v>168</v>
      </c>
      <c r="B11423" s="5" t="s">
        <v>206</v>
      </c>
      <c r="C11423" s="5" t="s">
        <v>111</v>
      </c>
      <c r="D11423" s="5" t="s">
        <v>575</v>
      </c>
      <c r="E11423" s="5" t="s">
        <v>172</v>
      </c>
      <c r="F11423" s="6">
        <v>44001</v>
      </c>
      <c r="G11423" s="5" t="s">
        <v>148</v>
      </c>
      <c r="H11423" s="5" t="s">
        <v>173</v>
      </c>
      <c r="I11423">
        <v>43820</v>
      </c>
      <c r="J11423">
        <v>181</v>
      </c>
      <c r="K11423">
        <v>95.6</v>
      </c>
      <c r="L11423">
        <v>1</v>
      </c>
      <c r="M11423">
        <v>2629</v>
      </c>
      <c r="N11423">
        <v>2803.0569999999998</v>
      </c>
      <c r="O11423">
        <v>2803.0569999999998</v>
      </c>
      <c r="P11423">
        <v>95.6</v>
      </c>
      <c r="Q11423">
        <v>27.5</v>
      </c>
      <c r="R11423">
        <v>-174.05699999999999</v>
      </c>
      <c r="S11423">
        <v>2020</v>
      </c>
      <c r="T11423">
        <v>6</v>
      </c>
      <c r="U11423">
        <v>25</v>
      </c>
    </row>
    <row r="11424" spans="1:21" x14ac:dyDescent="0.3">
      <c r="A11424" s="5" t="s">
        <v>168</v>
      </c>
      <c r="B11424" s="5" t="s">
        <v>206</v>
      </c>
      <c r="C11424" s="5" t="s">
        <v>112</v>
      </c>
      <c r="D11424" s="5" t="s">
        <v>578</v>
      </c>
      <c r="E11424" s="5" t="s">
        <v>172</v>
      </c>
      <c r="F11424" s="6">
        <v>44001</v>
      </c>
      <c r="G11424" s="5" t="s">
        <v>148</v>
      </c>
      <c r="H11424" s="5" t="s">
        <v>351</v>
      </c>
      <c r="I11424">
        <v>43825</v>
      </c>
      <c r="J11424">
        <v>176</v>
      </c>
      <c r="K11424">
        <v>300.39999999999998</v>
      </c>
      <c r="L11424">
        <v>3</v>
      </c>
      <c r="M11424">
        <v>8261</v>
      </c>
      <c r="N11424">
        <v>9972.0570000000007</v>
      </c>
      <c r="O11424">
        <v>3324.0189999999998</v>
      </c>
      <c r="P11424">
        <v>100.13333333333333</v>
      </c>
      <c r="Q11424">
        <v>27.5</v>
      </c>
      <c r="R11424">
        <v>-1711.057</v>
      </c>
      <c r="S11424">
        <v>2020</v>
      </c>
      <c r="T11424">
        <v>6</v>
      </c>
      <c r="U11424">
        <v>25</v>
      </c>
    </row>
    <row r="11425" spans="1:21" x14ac:dyDescent="0.3">
      <c r="A11425" s="5" t="s">
        <v>168</v>
      </c>
      <c r="B11425" s="5" t="s">
        <v>206</v>
      </c>
      <c r="C11425" s="5" t="s">
        <v>112</v>
      </c>
      <c r="D11425" s="5" t="s">
        <v>578</v>
      </c>
      <c r="E11425" s="5" t="s">
        <v>172</v>
      </c>
      <c r="F11425" s="6">
        <v>44001</v>
      </c>
      <c r="G11425" s="5" t="s">
        <v>148</v>
      </c>
      <c r="H11425" s="5" t="s">
        <v>311</v>
      </c>
      <c r="I11425">
        <v>43825</v>
      </c>
      <c r="J11425">
        <v>176</v>
      </c>
      <c r="K11425">
        <v>234.2</v>
      </c>
      <c r="L11425">
        <v>2</v>
      </c>
      <c r="M11425">
        <v>6440.5</v>
      </c>
      <c r="N11425">
        <v>6648.0379999999996</v>
      </c>
      <c r="O11425">
        <v>3324.0189999999998</v>
      </c>
      <c r="P11425">
        <v>117.1</v>
      </c>
      <c r="Q11425">
        <v>27.5</v>
      </c>
      <c r="R11425">
        <v>-207.53800000000001</v>
      </c>
      <c r="S11425">
        <v>2020</v>
      </c>
      <c r="T11425">
        <v>6</v>
      </c>
      <c r="U11425">
        <v>25</v>
      </c>
    </row>
    <row r="11426" spans="1:21" x14ac:dyDescent="0.3">
      <c r="A11426" s="5" t="s">
        <v>168</v>
      </c>
      <c r="B11426" s="5" t="s">
        <v>206</v>
      </c>
      <c r="C11426" s="5" t="s">
        <v>112</v>
      </c>
      <c r="D11426" s="5" t="s">
        <v>578</v>
      </c>
      <c r="E11426" s="5" t="s">
        <v>172</v>
      </c>
      <c r="F11426" s="6">
        <v>44001</v>
      </c>
      <c r="G11426" s="5" t="s">
        <v>148</v>
      </c>
      <c r="H11426" s="5" t="s">
        <v>235</v>
      </c>
      <c r="I11426">
        <v>43825</v>
      </c>
      <c r="J11426">
        <v>176</v>
      </c>
      <c r="K11426">
        <v>390.2</v>
      </c>
      <c r="L11426">
        <v>3</v>
      </c>
      <c r="M11426">
        <v>10730.5</v>
      </c>
      <c r="N11426">
        <v>9972.0570000000007</v>
      </c>
      <c r="O11426">
        <v>3324.0189999999998</v>
      </c>
      <c r="P11426">
        <v>130.06666666666666</v>
      </c>
      <c r="Q11426">
        <v>27.5</v>
      </c>
      <c r="R11426">
        <v>758.44299999999998</v>
      </c>
      <c r="S11426">
        <v>2020</v>
      </c>
      <c r="T11426">
        <v>6</v>
      </c>
      <c r="U11426">
        <v>25</v>
      </c>
    </row>
    <row r="11427" spans="1:21" x14ac:dyDescent="0.3">
      <c r="A11427" s="5" t="s">
        <v>168</v>
      </c>
      <c r="B11427" s="5" t="s">
        <v>206</v>
      </c>
      <c r="C11427" s="5" t="s">
        <v>112</v>
      </c>
      <c r="D11427" s="5" t="s">
        <v>578</v>
      </c>
      <c r="E11427" s="5" t="s">
        <v>172</v>
      </c>
      <c r="F11427" s="6">
        <v>44001</v>
      </c>
      <c r="G11427" s="5" t="s">
        <v>148</v>
      </c>
      <c r="H11427" s="5" t="s">
        <v>178</v>
      </c>
      <c r="I11427">
        <v>43825</v>
      </c>
      <c r="J11427">
        <v>176</v>
      </c>
      <c r="K11427">
        <v>217.4</v>
      </c>
      <c r="L11427">
        <v>2</v>
      </c>
      <c r="M11427">
        <v>5978.5</v>
      </c>
      <c r="N11427">
        <v>6648.0379999999996</v>
      </c>
      <c r="O11427">
        <v>3324.0189999999998</v>
      </c>
      <c r="P11427">
        <v>108.7</v>
      </c>
      <c r="Q11427">
        <v>27.5</v>
      </c>
      <c r="R11427">
        <v>-669.53800000000001</v>
      </c>
      <c r="S11427">
        <v>2020</v>
      </c>
      <c r="T11427">
        <v>6</v>
      </c>
      <c r="U11427">
        <v>25</v>
      </c>
    </row>
    <row r="11428" spans="1:21" x14ac:dyDescent="0.3">
      <c r="A11428" s="5" t="s">
        <v>168</v>
      </c>
      <c r="B11428" s="5" t="s">
        <v>206</v>
      </c>
      <c r="C11428" s="5" t="s">
        <v>112</v>
      </c>
      <c r="D11428" s="5" t="s">
        <v>578</v>
      </c>
      <c r="E11428" s="5" t="s">
        <v>172</v>
      </c>
      <c r="F11428" s="6">
        <v>44001</v>
      </c>
      <c r="G11428" s="5" t="s">
        <v>148</v>
      </c>
      <c r="H11428" s="5" t="s">
        <v>197</v>
      </c>
      <c r="I11428">
        <v>43825</v>
      </c>
      <c r="J11428">
        <v>176</v>
      </c>
      <c r="K11428">
        <v>1290</v>
      </c>
      <c r="L11428">
        <v>10</v>
      </c>
      <c r="M11428">
        <v>35475</v>
      </c>
      <c r="N11428">
        <v>33240.188999999998</v>
      </c>
      <c r="O11428">
        <v>3324.0189999999998</v>
      </c>
      <c r="P11428">
        <v>129</v>
      </c>
      <c r="Q11428">
        <v>27.5</v>
      </c>
      <c r="R11428">
        <v>2234.8110000000001</v>
      </c>
      <c r="S11428">
        <v>2020</v>
      </c>
      <c r="T11428">
        <v>6</v>
      </c>
      <c r="U11428">
        <v>25</v>
      </c>
    </row>
    <row r="11429" spans="1:21" x14ac:dyDescent="0.3">
      <c r="A11429" s="5" t="s">
        <v>168</v>
      </c>
      <c r="B11429" s="5" t="s">
        <v>206</v>
      </c>
      <c r="C11429" s="5" t="s">
        <v>112</v>
      </c>
      <c r="D11429" s="5" t="s">
        <v>578</v>
      </c>
      <c r="E11429" s="5" t="s">
        <v>172</v>
      </c>
      <c r="F11429" s="6">
        <v>44001</v>
      </c>
      <c r="G11429" s="5" t="s">
        <v>148</v>
      </c>
      <c r="H11429" s="5" t="s">
        <v>466</v>
      </c>
      <c r="I11429">
        <v>43825</v>
      </c>
      <c r="J11429">
        <v>176</v>
      </c>
      <c r="K11429">
        <v>13221</v>
      </c>
      <c r="L11429">
        <v>108</v>
      </c>
      <c r="M11429">
        <v>363577.5</v>
      </c>
      <c r="N11429">
        <v>358994.04599999997</v>
      </c>
      <c r="O11429">
        <v>3324.0189999999998</v>
      </c>
      <c r="P11429">
        <v>122.41666666666667</v>
      </c>
      <c r="Q11429">
        <v>27.5</v>
      </c>
      <c r="R11429">
        <v>4583.4539999999997</v>
      </c>
      <c r="S11429">
        <v>2020</v>
      </c>
      <c r="T11429">
        <v>6</v>
      </c>
      <c r="U11429">
        <v>25</v>
      </c>
    </row>
    <row r="11430" spans="1:21" x14ac:dyDescent="0.3">
      <c r="A11430" s="5" t="s">
        <v>168</v>
      </c>
      <c r="B11430" s="5" t="s">
        <v>206</v>
      </c>
      <c r="C11430" s="5" t="s">
        <v>112</v>
      </c>
      <c r="D11430" s="5" t="s">
        <v>578</v>
      </c>
      <c r="E11430" s="5" t="s">
        <v>172</v>
      </c>
      <c r="F11430" s="6">
        <v>44001</v>
      </c>
      <c r="G11430" s="5" t="s">
        <v>148</v>
      </c>
      <c r="H11430" s="5" t="s">
        <v>194</v>
      </c>
      <c r="I11430">
        <v>43825</v>
      </c>
      <c r="J11430">
        <v>176</v>
      </c>
      <c r="K11430">
        <v>505.6</v>
      </c>
      <c r="L11430">
        <v>4</v>
      </c>
      <c r="M11430">
        <v>13904</v>
      </c>
      <c r="N11430">
        <v>13296.075999999999</v>
      </c>
      <c r="O11430">
        <v>3324.0189999999998</v>
      </c>
      <c r="P11430">
        <v>126.4</v>
      </c>
      <c r="Q11430">
        <v>27.5</v>
      </c>
      <c r="R11430">
        <v>607.92399999999998</v>
      </c>
      <c r="S11430">
        <v>2020</v>
      </c>
      <c r="T11430">
        <v>6</v>
      </c>
      <c r="U11430">
        <v>25</v>
      </c>
    </row>
    <row r="11431" spans="1:21" x14ac:dyDescent="0.3">
      <c r="A11431" s="5" t="s">
        <v>168</v>
      </c>
      <c r="B11431" s="5" t="s">
        <v>206</v>
      </c>
      <c r="C11431" s="5" t="s">
        <v>112</v>
      </c>
      <c r="D11431" s="5" t="s">
        <v>578</v>
      </c>
      <c r="E11431" s="5" t="s">
        <v>172</v>
      </c>
      <c r="F11431" s="6">
        <v>44002</v>
      </c>
      <c r="G11431" s="5" t="s">
        <v>148</v>
      </c>
      <c r="H11431" s="5" t="s">
        <v>264</v>
      </c>
      <c r="I11431">
        <v>43825</v>
      </c>
      <c r="J11431">
        <v>177</v>
      </c>
      <c r="K11431">
        <v>1882</v>
      </c>
      <c r="L11431">
        <v>15</v>
      </c>
      <c r="M11431">
        <v>394.5</v>
      </c>
      <c r="N11431">
        <v>49860.284</v>
      </c>
      <c r="O11431">
        <v>3324.0189999999998</v>
      </c>
      <c r="P11431">
        <v>125.46666666666667</v>
      </c>
      <c r="Q11431">
        <v>0.20960000000000001</v>
      </c>
      <c r="R11431">
        <v>-49465.784</v>
      </c>
      <c r="S11431">
        <v>2020</v>
      </c>
      <c r="T11431">
        <v>6</v>
      </c>
      <c r="U11431">
        <v>25</v>
      </c>
    </row>
    <row r="11432" spans="1:21" x14ac:dyDescent="0.3">
      <c r="A11432" s="5" t="s">
        <v>168</v>
      </c>
      <c r="B11432" s="5" t="s">
        <v>206</v>
      </c>
      <c r="C11432" s="5" t="s">
        <v>112</v>
      </c>
      <c r="D11432" s="5" t="s">
        <v>578</v>
      </c>
      <c r="E11432" s="5" t="s">
        <v>172</v>
      </c>
      <c r="F11432" s="6">
        <v>44002</v>
      </c>
      <c r="G11432" s="5" t="s">
        <v>148</v>
      </c>
      <c r="H11432" s="5" t="s">
        <v>264</v>
      </c>
      <c r="I11432">
        <v>43825</v>
      </c>
      <c r="J11432">
        <v>177</v>
      </c>
      <c r="K11432">
        <v>1882</v>
      </c>
      <c r="L11432">
        <v>15</v>
      </c>
      <c r="M11432">
        <v>51755</v>
      </c>
      <c r="N11432">
        <v>49860.284</v>
      </c>
      <c r="O11432">
        <v>3324.0189999999998</v>
      </c>
      <c r="P11432">
        <v>125.46666666666667</v>
      </c>
      <c r="Q11432">
        <v>27.5</v>
      </c>
      <c r="R11432">
        <v>1894.7159999999999</v>
      </c>
      <c r="S11432">
        <v>2020</v>
      </c>
      <c r="T11432">
        <v>6</v>
      </c>
      <c r="U11432">
        <v>25</v>
      </c>
    </row>
    <row r="11433" spans="1:21" x14ac:dyDescent="0.3">
      <c r="A11433" s="5" t="s">
        <v>168</v>
      </c>
      <c r="B11433" s="5" t="s">
        <v>175</v>
      </c>
      <c r="C11433" s="5" t="s">
        <v>86</v>
      </c>
      <c r="D11433" s="5" t="s">
        <v>572</v>
      </c>
      <c r="E11433" s="5" t="s">
        <v>227</v>
      </c>
      <c r="F11433" s="6">
        <v>44005</v>
      </c>
      <c r="G11433" s="5" t="s">
        <v>148</v>
      </c>
      <c r="H11433" s="5" t="s">
        <v>184</v>
      </c>
      <c r="I11433">
        <v>43810</v>
      </c>
      <c r="J11433">
        <v>195</v>
      </c>
      <c r="K11433">
        <v>-2316</v>
      </c>
      <c r="L11433">
        <v>-25</v>
      </c>
      <c r="M11433">
        <v>-63690</v>
      </c>
      <c r="N11433">
        <v>-58726.233</v>
      </c>
      <c r="O11433">
        <v>-2349.049</v>
      </c>
      <c r="P11433">
        <v>92.64</v>
      </c>
      <c r="Q11433">
        <v>27.5</v>
      </c>
      <c r="R11433">
        <v>-4963.7669999999998</v>
      </c>
      <c r="S11433">
        <v>2020</v>
      </c>
      <c r="T11433">
        <v>6</v>
      </c>
      <c r="U11433">
        <v>26</v>
      </c>
    </row>
    <row r="11434" spans="1:21" x14ac:dyDescent="0.3">
      <c r="A11434" s="5" t="s">
        <v>168</v>
      </c>
      <c r="B11434" s="5" t="s">
        <v>175</v>
      </c>
      <c r="C11434" s="5" t="s">
        <v>86</v>
      </c>
      <c r="D11434" s="5" t="s">
        <v>572</v>
      </c>
      <c r="E11434" s="5" t="s">
        <v>172</v>
      </c>
      <c r="F11434" s="6">
        <v>44005</v>
      </c>
      <c r="G11434" s="5" t="s">
        <v>148</v>
      </c>
      <c r="H11434" s="5" t="s">
        <v>184</v>
      </c>
      <c r="I11434">
        <v>43810</v>
      </c>
      <c r="J11434">
        <v>195</v>
      </c>
      <c r="K11434">
        <v>2316</v>
      </c>
      <c r="L11434">
        <v>20</v>
      </c>
      <c r="M11434">
        <v>63690</v>
      </c>
      <c r="N11434">
        <v>47407.298000000003</v>
      </c>
      <c r="O11434">
        <v>2370.3649999999998</v>
      </c>
      <c r="P11434">
        <v>115.8</v>
      </c>
      <c r="Q11434">
        <v>27.5</v>
      </c>
      <c r="R11434">
        <v>16282.701999999999</v>
      </c>
      <c r="S11434">
        <v>2020</v>
      </c>
      <c r="T11434">
        <v>6</v>
      </c>
      <c r="U11434">
        <v>26</v>
      </c>
    </row>
    <row r="11435" spans="1:21" x14ac:dyDescent="0.3">
      <c r="A11435" s="5" t="s">
        <v>168</v>
      </c>
      <c r="B11435" s="5" t="s">
        <v>206</v>
      </c>
      <c r="C11435" s="5" t="s">
        <v>103</v>
      </c>
      <c r="D11435" s="5" t="s">
        <v>573</v>
      </c>
      <c r="E11435" s="5" t="s">
        <v>172</v>
      </c>
      <c r="F11435" s="6">
        <v>44005</v>
      </c>
      <c r="G11435" s="5" t="s">
        <v>148</v>
      </c>
      <c r="H11435" s="5" t="s">
        <v>203</v>
      </c>
      <c r="I11435">
        <v>43874</v>
      </c>
      <c r="J11435">
        <v>131</v>
      </c>
      <c r="K11435">
        <v>210</v>
      </c>
      <c r="L11435">
        <v>2</v>
      </c>
      <c r="M11435">
        <v>6510</v>
      </c>
      <c r="N11435">
        <v>3673.683</v>
      </c>
      <c r="O11435">
        <v>1836.8409999999999</v>
      </c>
      <c r="P11435">
        <v>105</v>
      </c>
      <c r="Q11435">
        <v>31</v>
      </c>
      <c r="R11435">
        <v>2836.317</v>
      </c>
      <c r="S11435">
        <v>2020</v>
      </c>
      <c r="T11435">
        <v>6</v>
      </c>
      <c r="U11435">
        <v>26</v>
      </c>
    </row>
    <row r="11436" spans="1:21" x14ac:dyDescent="0.3">
      <c r="A11436" s="5" t="s">
        <v>168</v>
      </c>
      <c r="B11436" s="5" t="s">
        <v>206</v>
      </c>
      <c r="C11436" s="5" t="s">
        <v>103</v>
      </c>
      <c r="D11436" s="5" t="s">
        <v>573</v>
      </c>
      <c r="E11436" s="5" t="s">
        <v>227</v>
      </c>
      <c r="F11436" s="6">
        <v>44005</v>
      </c>
      <c r="G11436" s="5" t="s">
        <v>148</v>
      </c>
      <c r="H11436" s="5" t="s">
        <v>203</v>
      </c>
      <c r="I11436">
        <v>43874</v>
      </c>
      <c r="J11436">
        <v>131</v>
      </c>
      <c r="K11436">
        <v>-210</v>
      </c>
      <c r="L11436">
        <v>-2</v>
      </c>
      <c r="M11436">
        <v>-6510</v>
      </c>
      <c r="N11436">
        <v>-3673.683</v>
      </c>
      <c r="O11436">
        <v>-1836.8409999999999</v>
      </c>
      <c r="P11436">
        <v>105</v>
      </c>
      <c r="Q11436">
        <v>31</v>
      </c>
      <c r="R11436">
        <v>-2836.317</v>
      </c>
      <c r="S11436">
        <v>2020</v>
      </c>
      <c r="T11436">
        <v>6</v>
      </c>
      <c r="U11436">
        <v>26</v>
      </c>
    </row>
    <row r="11437" spans="1:21" x14ac:dyDescent="0.3">
      <c r="A11437" s="5" t="s">
        <v>168</v>
      </c>
      <c r="B11437" s="5" t="s">
        <v>206</v>
      </c>
      <c r="C11437" s="5" t="s">
        <v>112</v>
      </c>
      <c r="D11437" s="5" t="s">
        <v>578</v>
      </c>
      <c r="E11437" s="5" t="s">
        <v>227</v>
      </c>
      <c r="F11437" s="6">
        <v>44005</v>
      </c>
      <c r="G11437" s="5" t="s">
        <v>148</v>
      </c>
      <c r="H11437" s="5" t="s">
        <v>264</v>
      </c>
      <c r="I11437">
        <v>43825</v>
      </c>
      <c r="J11437">
        <v>180</v>
      </c>
      <c r="K11437">
        <v>-1882</v>
      </c>
      <c r="L11437">
        <v>-15</v>
      </c>
      <c r="M11437">
        <v>-394.5</v>
      </c>
      <c r="N11437">
        <v>-49860.284</v>
      </c>
      <c r="O11437">
        <v>-3324.0189999999998</v>
      </c>
      <c r="P11437">
        <v>125.46666666666667</v>
      </c>
      <c r="Q11437">
        <v>0.20960000000000001</v>
      </c>
      <c r="R11437">
        <v>49465.784</v>
      </c>
      <c r="S11437">
        <v>2020</v>
      </c>
      <c r="T11437">
        <v>6</v>
      </c>
      <c r="U11437">
        <v>26</v>
      </c>
    </row>
    <row r="11438" spans="1:21" x14ac:dyDescent="0.3">
      <c r="A11438" s="5" t="s">
        <v>168</v>
      </c>
      <c r="B11438" s="5" t="s">
        <v>206</v>
      </c>
      <c r="C11438" s="5" t="s">
        <v>112</v>
      </c>
      <c r="D11438" s="5" t="s">
        <v>578</v>
      </c>
      <c r="E11438" s="5" t="s">
        <v>172</v>
      </c>
      <c r="F11438" s="6">
        <v>44005</v>
      </c>
      <c r="G11438" s="5" t="s">
        <v>148</v>
      </c>
      <c r="H11438" s="5" t="s">
        <v>191</v>
      </c>
      <c r="I11438">
        <v>43825</v>
      </c>
      <c r="J11438">
        <v>180</v>
      </c>
      <c r="K11438">
        <v>144</v>
      </c>
      <c r="L11438">
        <v>1</v>
      </c>
      <c r="M11438">
        <v>4464</v>
      </c>
      <c r="N11438">
        <v>3342.2930000000001</v>
      </c>
      <c r="O11438">
        <v>3342.2930000000001</v>
      </c>
      <c r="P11438">
        <v>144</v>
      </c>
      <c r="Q11438">
        <v>31</v>
      </c>
      <c r="R11438">
        <v>1121.7070000000001</v>
      </c>
      <c r="S11438">
        <v>2020</v>
      </c>
      <c r="T11438">
        <v>6</v>
      </c>
      <c r="U11438">
        <v>26</v>
      </c>
    </row>
    <row r="11439" spans="1:21" x14ac:dyDescent="0.3">
      <c r="A11439" s="5" t="s">
        <v>168</v>
      </c>
      <c r="B11439" s="5" t="s">
        <v>206</v>
      </c>
      <c r="C11439" s="5" t="s">
        <v>112</v>
      </c>
      <c r="D11439" s="5" t="s">
        <v>578</v>
      </c>
      <c r="E11439" s="5" t="s">
        <v>172</v>
      </c>
      <c r="F11439" s="6">
        <v>44005</v>
      </c>
      <c r="G11439" s="5" t="s">
        <v>148</v>
      </c>
      <c r="H11439" s="5" t="s">
        <v>308</v>
      </c>
      <c r="I11439">
        <v>43825</v>
      </c>
      <c r="J11439">
        <v>180</v>
      </c>
      <c r="K11439">
        <v>120</v>
      </c>
      <c r="L11439">
        <v>1</v>
      </c>
      <c r="M11439">
        <v>3720</v>
      </c>
      <c r="N11439">
        <v>3342.2930000000001</v>
      </c>
      <c r="O11439">
        <v>3342.2930000000001</v>
      </c>
      <c r="P11439">
        <v>120</v>
      </c>
      <c r="Q11439">
        <v>31</v>
      </c>
      <c r="R11439">
        <v>377.70699999999999</v>
      </c>
      <c r="S11439">
        <v>2020</v>
      </c>
      <c r="T11439">
        <v>6</v>
      </c>
      <c r="U11439">
        <v>26</v>
      </c>
    </row>
    <row r="11440" spans="1:21" x14ac:dyDescent="0.3">
      <c r="A11440" s="5" t="s">
        <v>168</v>
      </c>
      <c r="B11440" s="5" t="s">
        <v>206</v>
      </c>
      <c r="C11440" s="5" t="s">
        <v>112</v>
      </c>
      <c r="D11440" s="5" t="s">
        <v>578</v>
      </c>
      <c r="E11440" s="5" t="s">
        <v>172</v>
      </c>
      <c r="F11440" s="6">
        <v>44005</v>
      </c>
      <c r="G11440" s="5" t="s">
        <v>148</v>
      </c>
      <c r="H11440" s="5" t="s">
        <v>190</v>
      </c>
      <c r="I11440">
        <v>43825</v>
      </c>
      <c r="J11440">
        <v>180</v>
      </c>
      <c r="K11440">
        <v>128</v>
      </c>
      <c r="L11440">
        <v>1</v>
      </c>
      <c r="M11440">
        <v>3968</v>
      </c>
      <c r="N11440">
        <v>3342.2930000000001</v>
      </c>
      <c r="O11440">
        <v>3342.2930000000001</v>
      </c>
      <c r="P11440">
        <v>128</v>
      </c>
      <c r="Q11440">
        <v>31</v>
      </c>
      <c r="R11440">
        <v>625.70699999999999</v>
      </c>
      <c r="S11440">
        <v>2020</v>
      </c>
      <c r="T11440">
        <v>6</v>
      </c>
      <c r="U11440">
        <v>26</v>
      </c>
    </row>
    <row r="11441" spans="1:21" x14ac:dyDescent="0.3">
      <c r="A11441" s="5" t="s">
        <v>168</v>
      </c>
      <c r="B11441" s="5" t="s">
        <v>206</v>
      </c>
      <c r="C11441" s="5" t="s">
        <v>112</v>
      </c>
      <c r="D11441" s="5" t="s">
        <v>578</v>
      </c>
      <c r="E11441" s="5" t="s">
        <v>172</v>
      </c>
      <c r="F11441" s="6">
        <v>44005</v>
      </c>
      <c r="G11441" s="5" t="s">
        <v>148</v>
      </c>
      <c r="H11441" s="5" t="s">
        <v>190</v>
      </c>
      <c r="I11441">
        <v>43825</v>
      </c>
      <c r="J11441">
        <v>180</v>
      </c>
      <c r="K11441">
        <v>100</v>
      </c>
      <c r="L11441">
        <v>1</v>
      </c>
      <c r="M11441">
        <v>3100</v>
      </c>
      <c r="N11441">
        <v>3342.2930000000001</v>
      </c>
      <c r="O11441">
        <v>3342.2930000000001</v>
      </c>
      <c r="P11441">
        <v>100</v>
      </c>
      <c r="Q11441">
        <v>31</v>
      </c>
      <c r="R11441">
        <v>-242.29300000000001</v>
      </c>
      <c r="S11441">
        <v>2020</v>
      </c>
      <c r="T11441">
        <v>6</v>
      </c>
      <c r="U11441">
        <v>26</v>
      </c>
    </row>
    <row r="11442" spans="1:21" x14ac:dyDescent="0.3">
      <c r="A11442" s="5" t="s">
        <v>168</v>
      </c>
      <c r="B11442" s="5" t="s">
        <v>206</v>
      </c>
      <c r="C11442" s="5" t="s">
        <v>112</v>
      </c>
      <c r="D11442" s="5" t="s">
        <v>578</v>
      </c>
      <c r="E11442" s="5" t="s">
        <v>172</v>
      </c>
      <c r="F11442" s="6">
        <v>44005</v>
      </c>
      <c r="G11442" s="5" t="s">
        <v>148</v>
      </c>
      <c r="H11442" s="5" t="s">
        <v>190</v>
      </c>
      <c r="I11442">
        <v>43825</v>
      </c>
      <c r="J11442">
        <v>180</v>
      </c>
      <c r="K11442">
        <v>110</v>
      </c>
      <c r="L11442">
        <v>1</v>
      </c>
      <c r="M11442">
        <v>3410</v>
      </c>
      <c r="N11442">
        <v>3342.2930000000001</v>
      </c>
      <c r="O11442">
        <v>3342.2930000000001</v>
      </c>
      <c r="P11442">
        <v>110</v>
      </c>
      <c r="Q11442">
        <v>31</v>
      </c>
      <c r="R11442">
        <v>67.706999999999994</v>
      </c>
      <c r="S11442">
        <v>2020</v>
      </c>
      <c r="T11442">
        <v>6</v>
      </c>
      <c r="U11442">
        <v>26</v>
      </c>
    </row>
    <row r="11443" spans="1:21" x14ac:dyDescent="0.3">
      <c r="A11443" s="5" t="s">
        <v>168</v>
      </c>
      <c r="B11443" s="5" t="s">
        <v>206</v>
      </c>
      <c r="C11443" s="5" t="s">
        <v>112</v>
      </c>
      <c r="D11443" s="5" t="s">
        <v>578</v>
      </c>
      <c r="E11443" s="5" t="s">
        <v>172</v>
      </c>
      <c r="F11443" s="6">
        <v>44005</v>
      </c>
      <c r="G11443" s="5" t="s">
        <v>148</v>
      </c>
      <c r="H11443" s="5" t="s">
        <v>190</v>
      </c>
      <c r="I11443">
        <v>43825</v>
      </c>
      <c r="J11443">
        <v>180</v>
      </c>
      <c r="K11443">
        <v>122</v>
      </c>
      <c r="L11443">
        <v>1</v>
      </c>
      <c r="M11443">
        <v>3782</v>
      </c>
      <c r="N11443">
        <v>3342.2930000000001</v>
      </c>
      <c r="O11443">
        <v>3342.2930000000001</v>
      </c>
      <c r="P11443">
        <v>122</v>
      </c>
      <c r="Q11443">
        <v>31</v>
      </c>
      <c r="R11443">
        <v>439.70699999999999</v>
      </c>
      <c r="S11443">
        <v>2020</v>
      </c>
      <c r="T11443">
        <v>6</v>
      </c>
      <c r="U11443">
        <v>26</v>
      </c>
    </row>
    <row r="11444" spans="1:21" x14ac:dyDescent="0.3">
      <c r="A11444" s="5" t="s">
        <v>168</v>
      </c>
      <c r="B11444" s="5" t="s">
        <v>206</v>
      </c>
      <c r="C11444" s="5" t="s">
        <v>113</v>
      </c>
      <c r="D11444" s="5" t="s">
        <v>579</v>
      </c>
      <c r="E11444" s="5" t="s">
        <v>172</v>
      </c>
      <c r="F11444" s="6">
        <v>44005</v>
      </c>
      <c r="G11444" s="5" t="s">
        <v>148</v>
      </c>
      <c r="H11444" s="5" t="s">
        <v>203</v>
      </c>
      <c r="I11444">
        <v>43832</v>
      </c>
      <c r="J11444">
        <v>173</v>
      </c>
      <c r="K11444">
        <v>210</v>
      </c>
      <c r="L11444">
        <v>2</v>
      </c>
      <c r="M11444">
        <v>6510</v>
      </c>
      <c r="N11444">
        <v>5830.0540000000001</v>
      </c>
      <c r="O11444">
        <v>2915.027</v>
      </c>
      <c r="P11444">
        <v>105</v>
      </c>
      <c r="Q11444">
        <v>31</v>
      </c>
      <c r="R11444">
        <v>679.94600000000003</v>
      </c>
      <c r="S11444">
        <v>2020</v>
      </c>
      <c r="T11444">
        <v>6</v>
      </c>
      <c r="U11444">
        <v>26</v>
      </c>
    </row>
    <row r="11445" spans="1:21" x14ac:dyDescent="0.3">
      <c r="A11445" s="5" t="s">
        <v>168</v>
      </c>
      <c r="B11445" s="5" t="s">
        <v>206</v>
      </c>
      <c r="C11445" s="5" t="s">
        <v>113</v>
      </c>
      <c r="D11445" s="5" t="s">
        <v>579</v>
      </c>
      <c r="E11445" s="5" t="s">
        <v>172</v>
      </c>
      <c r="F11445" s="6">
        <v>44005</v>
      </c>
      <c r="G11445" s="5" t="s">
        <v>148</v>
      </c>
      <c r="H11445" s="5" t="s">
        <v>204</v>
      </c>
      <c r="I11445">
        <v>43832</v>
      </c>
      <c r="J11445">
        <v>173</v>
      </c>
      <c r="K11445">
        <v>436</v>
      </c>
      <c r="L11445">
        <v>4</v>
      </c>
      <c r="M11445">
        <v>13516</v>
      </c>
      <c r="N11445">
        <v>11660.109</v>
      </c>
      <c r="O11445">
        <v>2915.027</v>
      </c>
      <c r="P11445">
        <v>109</v>
      </c>
      <c r="Q11445">
        <v>31</v>
      </c>
      <c r="R11445">
        <v>1855.8910000000001</v>
      </c>
      <c r="S11445">
        <v>2020</v>
      </c>
      <c r="T11445">
        <v>6</v>
      </c>
      <c r="U11445">
        <v>26</v>
      </c>
    </row>
    <row r="11446" spans="1:21" x14ac:dyDescent="0.3">
      <c r="A11446" s="5" t="s">
        <v>168</v>
      </c>
      <c r="B11446" s="5" t="s">
        <v>206</v>
      </c>
      <c r="C11446" s="5" t="s">
        <v>113</v>
      </c>
      <c r="D11446" s="5" t="s">
        <v>579</v>
      </c>
      <c r="E11446" s="5" t="s">
        <v>172</v>
      </c>
      <c r="F11446" s="6">
        <v>44005</v>
      </c>
      <c r="G11446" s="5" t="s">
        <v>148</v>
      </c>
      <c r="H11446" s="5" t="s">
        <v>230</v>
      </c>
      <c r="I11446">
        <v>43832</v>
      </c>
      <c r="J11446">
        <v>173</v>
      </c>
      <c r="K11446">
        <v>2599</v>
      </c>
      <c r="L11446">
        <v>21</v>
      </c>
      <c r="M11446">
        <v>79269.5</v>
      </c>
      <c r="N11446">
        <v>61215.571000000004</v>
      </c>
      <c r="O11446">
        <v>2915.027</v>
      </c>
      <c r="P11446">
        <v>123.76190476190476</v>
      </c>
      <c r="Q11446">
        <v>30.5</v>
      </c>
      <c r="R11446">
        <v>18053.929</v>
      </c>
      <c r="S11446">
        <v>2020</v>
      </c>
      <c r="T11446">
        <v>6</v>
      </c>
      <c r="U11446">
        <v>26</v>
      </c>
    </row>
    <row r="11447" spans="1:21" x14ac:dyDescent="0.3">
      <c r="A11447" s="5" t="s">
        <v>168</v>
      </c>
      <c r="B11447" s="5" t="s">
        <v>206</v>
      </c>
      <c r="C11447" s="5" t="s">
        <v>113</v>
      </c>
      <c r="D11447" s="5" t="s">
        <v>579</v>
      </c>
      <c r="E11447" s="5" t="s">
        <v>172</v>
      </c>
      <c r="F11447" s="6">
        <v>44005</v>
      </c>
      <c r="G11447" s="5" t="s">
        <v>148</v>
      </c>
      <c r="H11447" s="5" t="s">
        <v>205</v>
      </c>
      <c r="I11447">
        <v>43832</v>
      </c>
      <c r="J11447">
        <v>173</v>
      </c>
      <c r="K11447">
        <v>320</v>
      </c>
      <c r="L11447">
        <v>3</v>
      </c>
      <c r="M11447">
        <v>9920</v>
      </c>
      <c r="N11447">
        <v>8745.0820000000003</v>
      </c>
      <c r="O11447">
        <v>2915.027</v>
      </c>
      <c r="P11447">
        <v>106.66666666666667</v>
      </c>
      <c r="Q11447">
        <v>31</v>
      </c>
      <c r="R11447">
        <v>1174.9179999999999</v>
      </c>
      <c r="S11447">
        <v>2020</v>
      </c>
      <c r="T11447">
        <v>6</v>
      </c>
      <c r="U11447">
        <v>26</v>
      </c>
    </row>
    <row r="11448" spans="1:21" x14ac:dyDescent="0.3">
      <c r="A11448" s="5" t="s">
        <v>168</v>
      </c>
      <c r="B11448" s="5" t="s">
        <v>206</v>
      </c>
      <c r="C11448" s="5" t="s">
        <v>113</v>
      </c>
      <c r="D11448" s="5" t="s">
        <v>579</v>
      </c>
      <c r="E11448" s="5" t="s">
        <v>172</v>
      </c>
      <c r="F11448" s="6">
        <v>44005</v>
      </c>
      <c r="G11448" s="5" t="s">
        <v>148</v>
      </c>
      <c r="H11448" s="5" t="s">
        <v>216</v>
      </c>
      <c r="I11448">
        <v>43832</v>
      </c>
      <c r="J11448">
        <v>173</v>
      </c>
      <c r="K11448">
        <v>112</v>
      </c>
      <c r="L11448">
        <v>1</v>
      </c>
      <c r="M11448">
        <v>3472</v>
      </c>
      <c r="N11448">
        <v>2915.027</v>
      </c>
      <c r="O11448">
        <v>2915.027</v>
      </c>
      <c r="P11448">
        <v>112</v>
      </c>
      <c r="Q11448">
        <v>31</v>
      </c>
      <c r="R11448">
        <v>556.97299999999996</v>
      </c>
      <c r="S11448">
        <v>2020</v>
      </c>
      <c r="T11448">
        <v>6</v>
      </c>
      <c r="U11448">
        <v>26</v>
      </c>
    </row>
    <row r="11449" spans="1:21" x14ac:dyDescent="0.3">
      <c r="A11449" s="5" t="s">
        <v>168</v>
      </c>
      <c r="B11449" s="5" t="s">
        <v>206</v>
      </c>
      <c r="C11449" s="5" t="s">
        <v>113</v>
      </c>
      <c r="D11449" s="5" t="s">
        <v>579</v>
      </c>
      <c r="E11449" s="5" t="s">
        <v>172</v>
      </c>
      <c r="F11449" s="6">
        <v>44005</v>
      </c>
      <c r="G11449" s="5" t="s">
        <v>148</v>
      </c>
      <c r="H11449" s="5" t="s">
        <v>217</v>
      </c>
      <c r="I11449">
        <v>43832</v>
      </c>
      <c r="J11449">
        <v>173</v>
      </c>
      <c r="K11449">
        <v>1185</v>
      </c>
      <c r="L11449">
        <v>10</v>
      </c>
      <c r="M11449">
        <v>36735</v>
      </c>
      <c r="N11449">
        <v>29150.272000000001</v>
      </c>
      <c r="O11449">
        <v>2915.027</v>
      </c>
      <c r="P11449">
        <v>118.5</v>
      </c>
      <c r="Q11449">
        <v>31</v>
      </c>
      <c r="R11449">
        <v>7584.7280000000001</v>
      </c>
      <c r="S11449">
        <v>2020</v>
      </c>
      <c r="T11449">
        <v>6</v>
      </c>
      <c r="U11449">
        <v>26</v>
      </c>
    </row>
    <row r="11450" spans="1:21" x14ac:dyDescent="0.3">
      <c r="A11450" s="5" t="s">
        <v>168</v>
      </c>
      <c r="B11450" s="5" t="s">
        <v>206</v>
      </c>
      <c r="C11450" s="5" t="s">
        <v>113</v>
      </c>
      <c r="D11450" s="5" t="s">
        <v>579</v>
      </c>
      <c r="E11450" s="5" t="s">
        <v>172</v>
      </c>
      <c r="F11450" s="6">
        <v>44005</v>
      </c>
      <c r="G11450" s="5" t="s">
        <v>148</v>
      </c>
      <c r="H11450" s="5" t="s">
        <v>181</v>
      </c>
      <c r="I11450">
        <v>43832</v>
      </c>
      <c r="J11450">
        <v>173</v>
      </c>
      <c r="K11450">
        <v>260</v>
      </c>
      <c r="L11450">
        <v>2</v>
      </c>
      <c r="M11450">
        <v>8060</v>
      </c>
      <c r="N11450">
        <v>5830.0540000000001</v>
      </c>
      <c r="O11450">
        <v>2915.027</v>
      </c>
      <c r="P11450">
        <v>130</v>
      </c>
      <c r="Q11450">
        <v>31</v>
      </c>
      <c r="R11450">
        <v>2229.9459999999999</v>
      </c>
      <c r="S11450">
        <v>2020</v>
      </c>
      <c r="T11450">
        <v>6</v>
      </c>
      <c r="U11450">
        <v>26</v>
      </c>
    </row>
    <row r="11451" spans="1:21" x14ac:dyDescent="0.3">
      <c r="A11451" s="5" t="s">
        <v>168</v>
      </c>
      <c r="B11451" s="5" t="s">
        <v>206</v>
      </c>
      <c r="C11451" s="5" t="s">
        <v>113</v>
      </c>
      <c r="D11451" s="5" t="s">
        <v>579</v>
      </c>
      <c r="E11451" s="5" t="s">
        <v>172</v>
      </c>
      <c r="F11451" s="6">
        <v>44005</v>
      </c>
      <c r="G11451" s="5" t="s">
        <v>148</v>
      </c>
      <c r="H11451" s="5" t="s">
        <v>183</v>
      </c>
      <c r="I11451">
        <v>43832</v>
      </c>
      <c r="J11451">
        <v>173</v>
      </c>
      <c r="K11451">
        <v>250</v>
      </c>
      <c r="L11451">
        <v>2</v>
      </c>
      <c r="M11451">
        <v>7750</v>
      </c>
      <c r="N11451">
        <v>5830.0540000000001</v>
      </c>
      <c r="O11451">
        <v>2915.027</v>
      </c>
      <c r="P11451">
        <v>125</v>
      </c>
      <c r="Q11451">
        <v>31</v>
      </c>
      <c r="R11451">
        <v>1919.9459999999999</v>
      </c>
      <c r="S11451">
        <v>2020</v>
      </c>
      <c r="T11451">
        <v>6</v>
      </c>
      <c r="U11451">
        <v>26</v>
      </c>
    </row>
    <row r="11452" spans="1:21" x14ac:dyDescent="0.3">
      <c r="A11452" s="5" t="s">
        <v>168</v>
      </c>
      <c r="B11452" s="5" t="s">
        <v>206</v>
      </c>
      <c r="C11452" s="5" t="s">
        <v>113</v>
      </c>
      <c r="D11452" s="5" t="s">
        <v>579</v>
      </c>
      <c r="E11452" s="5" t="s">
        <v>172</v>
      </c>
      <c r="F11452" s="6">
        <v>44005</v>
      </c>
      <c r="G11452" s="5" t="s">
        <v>148</v>
      </c>
      <c r="H11452" s="5" t="s">
        <v>182</v>
      </c>
      <c r="I11452">
        <v>43832</v>
      </c>
      <c r="J11452">
        <v>173</v>
      </c>
      <c r="K11452">
        <v>109</v>
      </c>
      <c r="L11452">
        <v>1</v>
      </c>
      <c r="M11452">
        <v>3379</v>
      </c>
      <c r="N11452">
        <v>2915.027</v>
      </c>
      <c r="O11452">
        <v>2915.027</v>
      </c>
      <c r="P11452">
        <v>109</v>
      </c>
      <c r="Q11452">
        <v>31</v>
      </c>
      <c r="R11452">
        <v>463.97300000000001</v>
      </c>
      <c r="S11452">
        <v>2020</v>
      </c>
      <c r="T11452">
        <v>6</v>
      </c>
      <c r="U11452">
        <v>26</v>
      </c>
    </row>
    <row r="11453" spans="1:21" x14ac:dyDescent="0.3">
      <c r="A11453" s="5" t="s">
        <v>168</v>
      </c>
      <c r="B11453" s="5" t="s">
        <v>206</v>
      </c>
      <c r="C11453" s="5" t="s">
        <v>113</v>
      </c>
      <c r="D11453" s="5" t="s">
        <v>579</v>
      </c>
      <c r="E11453" s="5" t="s">
        <v>172</v>
      </c>
      <c r="F11453" s="6">
        <v>44005</v>
      </c>
      <c r="G11453" s="5" t="s">
        <v>148</v>
      </c>
      <c r="H11453" s="5" t="s">
        <v>246</v>
      </c>
      <c r="I11453">
        <v>43832</v>
      </c>
      <c r="J11453">
        <v>173</v>
      </c>
      <c r="K11453">
        <v>134</v>
      </c>
      <c r="L11453">
        <v>1</v>
      </c>
      <c r="M11453">
        <v>4154</v>
      </c>
      <c r="N11453">
        <v>2915.027</v>
      </c>
      <c r="O11453">
        <v>2915.027</v>
      </c>
      <c r="P11453">
        <v>134</v>
      </c>
      <c r="Q11453">
        <v>31</v>
      </c>
      <c r="R11453">
        <v>1238.973</v>
      </c>
      <c r="S11453">
        <v>2020</v>
      </c>
      <c r="T11453">
        <v>6</v>
      </c>
      <c r="U11453">
        <v>26</v>
      </c>
    </row>
    <row r="11454" spans="1:21" x14ac:dyDescent="0.3">
      <c r="A11454" s="5" t="s">
        <v>168</v>
      </c>
      <c r="B11454" s="5" t="s">
        <v>206</v>
      </c>
      <c r="C11454" s="5" t="s">
        <v>113</v>
      </c>
      <c r="D11454" s="5" t="s">
        <v>579</v>
      </c>
      <c r="E11454" s="5" t="s">
        <v>172</v>
      </c>
      <c r="F11454" s="6">
        <v>44005</v>
      </c>
      <c r="G11454" s="5" t="s">
        <v>148</v>
      </c>
      <c r="H11454" s="5" t="s">
        <v>184</v>
      </c>
      <c r="I11454">
        <v>43832</v>
      </c>
      <c r="J11454">
        <v>173</v>
      </c>
      <c r="K11454">
        <v>3056</v>
      </c>
      <c r="L11454">
        <v>20</v>
      </c>
      <c r="M11454">
        <v>93208</v>
      </c>
      <c r="N11454">
        <v>58300.544000000002</v>
      </c>
      <c r="O11454">
        <v>2915.027</v>
      </c>
      <c r="P11454">
        <v>152.80000000000001</v>
      </c>
      <c r="Q11454">
        <v>30.5</v>
      </c>
      <c r="R11454">
        <v>34907.455999999998</v>
      </c>
      <c r="S11454">
        <v>2020</v>
      </c>
      <c r="T11454">
        <v>6</v>
      </c>
      <c r="U11454">
        <v>26</v>
      </c>
    </row>
    <row r="11455" spans="1:21" x14ac:dyDescent="0.3">
      <c r="A11455" s="5" t="s">
        <v>168</v>
      </c>
      <c r="B11455" s="5" t="s">
        <v>206</v>
      </c>
      <c r="C11455" s="5" t="s">
        <v>113</v>
      </c>
      <c r="D11455" s="5" t="s">
        <v>579</v>
      </c>
      <c r="E11455" s="5" t="s">
        <v>172</v>
      </c>
      <c r="F11455" s="6">
        <v>44005</v>
      </c>
      <c r="G11455" s="5" t="s">
        <v>148</v>
      </c>
      <c r="H11455" s="5" t="s">
        <v>231</v>
      </c>
      <c r="I11455">
        <v>43832</v>
      </c>
      <c r="J11455">
        <v>173</v>
      </c>
      <c r="K11455">
        <v>136</v>
      </c>
      <c r="L11455">
        <v>1</v>
      </c>
      <c r="M11455">
        <v>4216</v>
      </c>
      <c r="N11455">
        <v>2915.027</v>
      </c>
      <c r="O11455">
        <v>2915.027</v>
      </c>
      <c r="P11455">
        <v>136</v>
      </c>
      <c r="Q11455">
        <v>31</v>
      </c>
      <c r="R11455">
        <v>1300.973</v>
      </c>
      <c r="S11455">
        <v>2020</v>
      </c>
      <c r="T11455">
        <v>6</v>
      </c>
      <c r="U11455">
        <v>26</v>
      </c>
    </row>
    <row r="11456" spans="1:21" x14ac:dyDescent="0.3">
      <c r="A11456" s="5" t="s">
        <v>168</v>
      </c>
      <c r="B11456" s="5" t="s">
        <v>206</v>
      </c>
      <c r="C11456" s="5" t="s">
        <v>113</v>
      </c>
      <c r="D11456" s="5" t="s">
        <v>579</v>
      </c>
      <c r="E11456" s="5" t="s">
        <v>172</v>
      </c>
      <c r="F11456" s="6">
        <v>44005</v>
      </c>
      <c r="G11456" s="5" t="s">
        <v>148</v>
      </c>
      <c r="H11456" s="5" t="s">
        <v>218</v>
      </c>
      <c r="I11456">
        <v>43832</v>
      </c>
      <c r="J11456">
        <v>173</v>
      </c>
      <c r="K11456">
        <v>424</v>
      </c>
      <c r="L11456">
        <v>4</v>
      </c>
      <c r="M11456">
        <v>8480</v>
      </c>
      <c r="N11456">
        <v>11660.109</v>
      </c>
      <c r="O11456">
        <v>2915.027</v>
      </c>
      <c r="P11456">
        <v>106</v>
      </c>
      <c r="Q11456">
        <v>20</v>
      </c>
      <c r="R11456">
        <v>-3180.1089999999999</v>
      </c>
      <c r="S11456">
        <v>2020</v>
      </c>
      <c r="T11456">
        <v>6</v>
      </c>
      <c r="U11456">
        <v>26</v>
      </c>
    </row>
    <row r="11457" spans="1:21" x14ac:dyDescent="0.3">
      <c r="A11457" s="5" t="s">
        <v>168</v>
      </c>
      <c r="B11457" s="5" t="s">
        <v>206</v>
      </c>
      <c r="C11457" s="5" t="s">
        <v>113</v>
      </c>
      <c r="D11457" s="5" t="s">
        <v>579</v>
      </c>
      <c r="E11457" s="5" t="s">
        <v>172</v>
      </c>
      <c r="F11457" s="6">
        <v>44005</v>
      </c>
      <c r="G11457" s="5" t="s">
        <v>148</v>
      </c>
      <c r="H11457" s="5" t="s">
        <v>321</v>
      </c>
      <c r="I11457">
        <v>43832</v>
      </c>
      <c r="J11457">
        <v>173</v>
      </c>
      <c r="K11457">
        <v>146</v>
      </c>
      <c r="L11457">
        <v>1</v>
      </c>
      <c r="M11457">
        <v>4526</v>
      </c>
      <c r="N11457">
        <v>2915.027</v>
      </c>
      <c r="O11457">
        <v>2915.027</v>
      </c>
      <c r="P11457">
        <v>146</v>
      </c>
      <c r="Q11457">
        <v>31</v>
      </c>
      <c r="R11457">
        <v>1610.973</v>
      </c>
      <c r="S11457">
        <v>2020</v>
      </c>
      <c r="T11457">
        <v>6</v>
      </c>
      <c r="U11457">
        <v>26</v>
      </c>
    </row>
    <row r="11458" spans="1:21" x14ac:dyDescent="0.3">
      <c r="A11458" s="5" t="s">
        <v>168</v>
      </c>
      <c r="B11458" s="5" t="s">
        <v>206</v>
      </c>
      <c r="C11458" s="5" t="s">
        <v>113</v>
      </c>
      <c r="D11458" s="5" t="s">
        <v>579</v>
      </c>
      <c r="E11458" s="5" t="s">
        <v>172</v>
      </c>
      <c r="F11458" s="6">
        <v>44005</v>
      </c>
      <c r="G11458" s="5" t="s">
        <v>148</v>
      </c>
      <c r="H11458" s="5" t="s">
        <v>186</v>
      </c>
      <c r="I11458">
        <v>43832</v>
      </c>
      <c r="J11458">
        <v>173</v>
      </c>
      <c r="K11458">
        <v>124</v>
      </c>
      <c r="L11458">
        <v>1</v>
      </c>
      <c r="M11458">
        <v>3844</v>
      </c>
      <c r="N11458">
        <v>2915.027</v>
      </c>
      <c r="O11458">
        <v>2915.027</v>
      </c>
      <c r="P11458">
        <v>124</v>
      </c>
      <c r="Q11458">
        <v>31</v>
      </c>
      <c r="R11458">
        <v>928.97299999999996</v>
      </c>
      <c r="S11458">
        <v>2020</v>
      </c>
      <c r="T11458">
        <v>6</v>
      </c>
      <c r="U11458">
        <v>26</v>
      </c>
    </row>
    <row r="11459" spans="1:21" x14ac:dyDescent="0.3">
      <c r="A11459" s="5" t="s">
        <v>168</v>
      </c>
      <c r="B11459" s="5" t="s">
        <v>206</v>
      </c>
      <c r="C11459" s="5" t="s">
        <v>113</v>
      </c>
      <c r="D11459" s="5" t="s">
        <v>579</v>
      </c>
      <c r="E11459" s="5" t="s">
        <v>172</v>
      </c>
      <c r="F11459" s="6">
        <v>44005</v>
      </c>
      <c r="G11459" s="5" t="s">
        <v>148</v>
      </c>
      <c r="H11459" s="5" t="s">
        <v>187</v>
      </c>
      <c r="I11459">
        <v>43832</v>
      </c>
      <c r="J11459">
        <v>173</v>
      </c>
      <c r="K11459">
        <v>504</v>
      </c>
      <c r="L11459">
        <v>4</v>
      </c>
      <c r="M11459">
        <v>15624</v>
      </c>
      <c r="N11459">
        <v>11660.109</v>
      </c>
      <c r="O11459">
        <v>2915.027</v>
      </c>
      <c r="P11459">
        <v>126</v>
      </c>
      <c r="Q11459">
        <v>31</v>
      </c>
      <c r="R11459">
        <v>3963.8910000000001</v>
      </c>
      <c r="S11459">
        <v>2020</v>
      </c>
      <c r="T11459">
        <v>6</v>
      </c>
      <c r="U11459">
        <v>26</v>
      </c>
    </row>
    <row r="11460" spans="1:21" x14ac:dyDescent="0.3">
      <c r="A11460" s="5" t="s">
        <v>168</v>
      </c>
      <c r="B11460" s="5" t="s">
        <v>206</v>
      </c>
      <c r="C11460" s="5" t="s">
        <v>113</v>
      </c>
      <c r="D11460" s="5" t="s">
        <v>579</v>
      </c>
      <c r="E11460" s="5" t="s">
        <v>172</v>
      </c>
      <c r="F11460" s="6">
        <v>44005</v>
      </c>
      <c r="G11460" s="5" t="s">
        <v>148</v>
      </c>
      <c r="H11460" s="5" t="s">
        <v>188</v>
      </c>
      <c r="I11460">
        <v>43832</v>
      </c>
      <c r="J11460">
        <v>173</v>
      </c>
      <c r="K11460">
        <v>741</v>
      </c>
      <c r="L11460">
        <v>6</v>
      </c>
      <c r="M11460">
        <v>22971</v>
      </c>
      <c r="N11460">
        <v>17490.163</v>
      </c>
      <c r="O11460">
        <v>2915.027</v>
      </c>
      <c r="P11460">
        <v>123.5</v>
      </c>
      <c r="Q11460">
        <v>31</v>
      </c>
      <c r="R11460">
        <v>5480.8370000000004</v>
      </c>
      <c r="S11460">
        <v>2020</v>
      </c>
      <c r="T11460">
        <v>6</v>
      </c>
      <c r="U11460">
        <v>26</v>
      </c>
    </row>
    <row r="11461" spans="1:21" x14ac:dyDescent="0.3">
      <c r="A11461" s="5" t="s">
        <v>168</v>
      </c>
      <c r="B11461" s="5" t="s">
        <v>206</v>
      </c>
      <c r="C11461" s="5" t="s">
        <v>113</v>
      </c>
      <c r="D11461" s="5" t="s">
        <v>579</v>
      </c>
      <c r="E11461" s="5" t="s">
        <v>172</v>
      </c>
      <c r="F11461" s="6">
        <v>44005</v>
      </c>
      <c r="G11461" s="5" t="s">
        <v>148</v>
      </c>
      <c r="H11461" s="5" t="s">
        <v>190</v>
      </c>
      <c r="I11461">
        <v>43832</v>
      </c>
      <c r="J11461">
        <v>173</v>
      </c>
      <c r="K11461">
        <v>328</v>
      </c>
      <c r="L11461">
        <v>3</v>
      </c>
      <c r="M11461">
        <v>10168</v>
      </c>
      <c r="N11461">
        <v>8745.0820000000003</v>
      </c>
      <c r="O11461">
        <v>2915.027</v>
      </c>
      <c r="P11461">
        <v>109.33333333333333</v>
      </c>
      <c r="Q11461">
        <v>31</v>
      </c>
      <c r="R11461">
        <v>1422.9179999999999</v>
      </c>
      <c r="S11461">
        <v>2020</v>
      </c>
      <c r="T11461">
        <v>6</v>
      </c>
      <c r="U11461">
        <v>26</v>
      </c>
    </row>
    <row r="11462" spans="1:21" x14ac:dyDescent="0.3">
      <c r="A11462" s="5" t="s">
        <v>168</v>
      </c>
      <c r="B11462" s="5" t="s">
        <v>206</v>
      </c>
      <c r="C11462" s="5" t="s">
        <v>113</v>
      </c>
      <c r="D11462" s="5" t="s">
        <v>579</v>
      </c>
      <c r="E11462" s="5" t="s">
        <v>172</v>
      </c>
      <c r="F11462" s="6">
        <v>44005</v>
      </c>
      <c r="G11462" s="5" t="s">
        <v>148</v>
      </c>
      <c r="H11462" s="5" t="s">
        <v>202</v>
      </c>
      <c r="I11462">
        <v>43832</v>
      </c>
      <c r="J11462">
        <v>173</v>
      </c>
      <c r="K11462">
        <v>452</v>
      </c>
      <c r="L11462">
        <v>4</v>
      </c>
      <c r="M11462">
        <v>14012</v>
      </c>
      <c r="N11462">
        <v>11660.109</v>
      </c>
      <c r="O11462">
        <v>2915.027</v>
      </c>
      <c r="P11462">
        <v>113</v>
      </c>
      <c r="Q11462">
        <v>31</v>
      </c>
      <c r="R11462">
        <v>2351.8910000000001</v>
      </c>
      <c r="S11462">
        <v>2020</v>
      </c>
      <c r="T11462">
        <v>6</v>
      </c>
      <c r="U11462">
        <v>26</v>
      </c>
    </row>
    <row r="11463" spans="1:21" x14ac:dyDescent="0.3">
      <c r="A11463" s="5" t="s">
        <v>168</v>
      </c>
      <c r="B11463" s="5" t="s">
        <v>206</v>
      </c>
      <c r="C11463" s="5" t="s">
        <v>113</v>
      </c>
      <c r="D11463" s="5" t="s">
        <v>579</v>
      </c>
      <c r="E11463" s="5" t="s">
        <v>172</v>
      </c>
      <c r="F11463" s="6">
        <v>44005</v>
      </c>
      <c r="G11463" s="5" t="s">
        <v>148</v>
      </c>
      <c r="H11463" s="5" t="s">
        <v>308</v>
      </c>
      <c r="I11463">
        <v>43832</v>
      </c>
      <c r="J11463">
        <v>173</v>
      </c>
      <c r="K11463">
        <v>120</v>
      </c>
      <c r="L11463">
        <v>1</v>
      </c>
      <c r="M11463">
        <v>3720</v>
      </c>
      <c r="N11463">
        <v>2915.027</v>
      </c>
      <c r="O11463">
        <v>2915.027</v>
      </c>
      <c r="P11463">
        <v>120</v>
      </c>
      <c r="Q11463">
        <v>31</v>
      </c>
      <c r="R11463">
        <v>804.97299999999996</v>
      </c>
      <c r="S11463">
        <v>2020</v>
      </c>
      <c r="T11463">
        <v>6</v>
      </c>
      <c r="U11463">
        <v>26</v>
      </c>
    </row>
    <row r="11464" spans="1:21" x14ac:dyDescent="0.3">
      <c r="A11464" s="5" t="s">
        <v>168</v>
      </c>
      <c r="B11464" s="5" t="s">
        <v>206</v>
      </c>
      <c r="C11464" s="5" t="s">
        <v>113</v>
      </c>
      <c r="D11464" s="5" t="s">
        <v>579</v>
      </c>
      <c r="E11464" s="5" t="s">
        <v>227</v>
      </c>
      <c r="F11464" s="6">
        <v>44005</v>
      </c>
      <c r="G11464" s="5" t="s">
        <v>148</v>
      </c>
      <c r="H11464" s="5" t="s">
        <v>308</v>
      </c>
      <c r="I11464">
        <v>43832</v>
      </c>
      <c r="J11464">
        <v>173</v>
      </c>
      <c r="K11464">
        <v>-120</v>
      </c>
      <c r="L11464">
        <v>-1</v>
      </c>
      <c r="M11464">
        <v>-3720</v>
      </c>
      <c r="N11464">
        <v>-2915.027</v>
      </c>
      <c r="O11464">
        <v>-2915.027</v>
      </c>
      <c r="P11464">
        <v>120</v>
      </c>
      <c r="Q11464">
        <v>31</v>
      </c>
      <c r="R11464">
        <v>-804.97299999999996</v>
      </c>
      <c r="S11464">
        <v>2020</v>
      </c>
      <c r="T11464">
        <v>6</v>
      </c>
      <c r="U11464">
        <v>26</v>
      </c>
    </row>
    <row r="11465" spans="1:21" x14ac:dyDescent="0.3">
      <c r="A11465" s="5" t="s">
        <v>168</v>
      </c>
      <c r="B11465" s="5" t="s">
        <v>175</v>
      </c>
      <c r="C11465" s="5" t="s">
        <v>86</v>
      </c>
      <c r="D11465" s="5" t="s">
        <v>572</v>
      </c>
      <c r="E11465" s="5" t="s">
        <v>172</v>
      </c>
      <c r="F11465" s="6">
        <v>44006</v>
      </c>
      <c r="G11465" s="5" t="s">
        <v>148</v>
      </c>
      <c r="H11465" s="5" t="s">
        <v>191</v>
      </c>
      <c r="I11465">
        <v>43810</v>
      </c>
      <c r="J11465">
        <v>196</v>
      </c>
      <c r="K11465">
        <v>570</v>
      </c>
      <c r="L11465">
        <v>5</v>
      </c>
      <c r="M11465">
        <v>15960</v>
      </c>
      <c r="N11465">
        <v>11851.824000000001</v>
      </c>
      <c r="O11465">
        <v>2370.3649999999998</v>
      </c>
      <c r="P11465">
        <v>114</v>
      </c>
      <c r="Q11465">
        <v>28</v>
      </c>
      <c r="R11465">
        <v>4108.1760000000004</v>
      </c>
      <c r="S11465">
        <v>2020</v>
      </c>
      <c r="T11465">
        <v>6</v>
      </c>
      <c r="U11465">
        <v>26</v>
      </c>
    </row>
    <row r="11466" spans="1:21" x14ac:dyDescent="0.3">
      <c r="A11466" s="5" t="s">
        <v>168</v>
      </c>
      <c r="B11466" s="5" t="s">
        <v>175</v>
      </c>
      <c r="C11466" s="5" t="s">
        <v>86</v>
      </c>
      <c r="D11466" s="5" t="s">
        <v>572</v>
      </c>
      <c r="E11466" s="5" t="s">
        <v>172</v>
      </c>
      <c r="F11466" s="6">
        <v>44006</v>
      </c>
      <c r="G11466" s="5" t="s">
        <v>148</v>
      </c>
      <c r="H11466" s="5" t="s">
        <v>190</v>
      </c>
      <c r="I11466">
        <v>43810</v>
      </c>
      <c r="J11466">
        <v>196</v>
      </c>
      <c r="K11466">
        <v>94.5</v>
      </c>
      <c r="L11466">
        <v>1</v>
      </c>
      <c r="M11466">
        <v>2598.75</v>
      </c>
      <c r="N11466">
        <v>2370.3649999999998</v>
      </c>
      <c r="O11466">
        <v>2370.3649999999998</v>
      </c>
      <c r="P11466">
        <v>94.5</v>
      </c>
      <c r="Q11466">
        <v>27.5</v>
      </c>
      <c r="R11466">
        <v>228.38499999999999</v>
      </c>
      <c r="S11466">
        <v>2020</v>
      </c>
      <c r="T11466">
        <v>6</v>
      </c>
      <c r="U11466">
        <v>26</v>
      </c>
    </row>
    <row r="11467" spans="1:21" x14ac:dyDescent="0.3">
      <c r="A11467" s="5" t="s">
        <v>168</v>
      </c>
      <c r="B11467" s="5" t="s">
        <v>175</v>
      </c>
      <c r="C11467" s="5" t="s">
        <v>88</v>
      </c>
      <c r="D11467" s="5" t="s">
        <v>574</v>
      </c>
      <c r="E11467" s="5" t="s">
        <v>227</v>
      </c>
      <c r="F11467" s="6">
        <v>44006</v>
      </c>
      <c r="G11467" s="5" t="s">
        <v>148</v>
      </c>
      <c r="H11467" s="5" t="s">
        <v>191</v>
      </c>
      <c r="I11467">
        <v>43816</v>
      </c>
      <c r="J11467">
        <v>190</v>
      </c>
      <c r="K11467">
        <v>-570</v>
      </c>
      <c r="L11467">
        <v>-5</v>
      </c>
      <c r="M11467">
        <v>-15960</v>
      </c>
      <c r="N11467">
        <v>-13369.386</v>
      </c>
      <c r="O11467">
        <v>-2673.877</v>
      </c>
      <c r="P11467">
        <v>114</v>
      </c>
      <c r="Q11467">
        <v>28</v>
      </c>
      <c r="R11467">
        <v>-2590.614</v>
      </c>
      <c r="S11467">
        <v>2020</v>
      </c>
      <c r="T11467">
        <v>6</v>
      </c>
      <c r="U11467">
        <v>26</v>
      </c>
    </row>
    <row r="11468" spans="1:21" x14ac:dyDescent="0.3">
      <c r="A11468" s="5" t="s">
        <v>168</v>
      </c>
      <c r="B11468" s="5" t="s">
        <v>175</v>
      </c>
      <c r="C11468" s="5" t="s">
        <v>88</v>
      </c>
      <c r="D11468" s="5" t="s">
        <v>574</v>
      </c>
      <c r="E11468" s="5" t="s">
        <v>172</v>
      </c>
      <c r="F11468" s="6">
        <v>44006</v>
      </c>
      <c r="G11468" s="5" t="s">
        <v>148</v>
      </c>
      <c r="H11468" s="5" t="s">
        <v>371</v>
      </c>
      <c r="I11468">
        <v>43816</v>
      </c>
      <c r="J11468">
        <v>190</v>
      </c>
      <c r="K11468">
        <v>1231.5</v>
      </c>
      <c r="L11468">
        <v>10</v>
      </c>
      <c r="M11468">
        <v>36945</v>
      </c>
      <c r="N11468">
        <v>26738.771000000001</v>
      </c>
      <c r="O11468">
        <v>2673.877</v>
      </c>
      <c r="P11468">
        <v>123.15</v>
      </c>
      <c r="Q11468">
        <v>30</v>
      </c>
      <c r="R11468">
        <v>10206.228999999999</v>
      </c>
      <c r="S11468">
        <v>2020</v>
      </c>
      <c r="T11468">
        <v>6</v>
      </c>
      <c r="U11468">
        <v>26</v>
      </c>
    </row>
    <row r="11469" spans="1:21" x14ac:dyDescent="0.3">
      <c r="A11469" s="5" t="s">
        <v>168</v>
      </c>
      <c r="B11469" s="5" t="s">
        <v>175</v>
      </c>
      <c r="C11469" s="5" t="s">
        <v>88</v>
      </c>
      <c r="D11469" s="5" t="s">
        <v>574</v>
      </c>
      <c r="E11469" s="5" t="s">
        <v>172</v>
      </c>
      <c r="F11469" s="6">
        <v>44006</v>
      </c>
      <c r="G11469" s="5" t="s">
        <v>148</v>
      </c>
      <c r="H11469" s="5" t="s">
        <v>190</v>
      </c>
      <c r="I11469">
        <v>43816</v>
      </c>
      <c r="J11469">
        <v>190</v>
      </c>
      <c r="K11469">
        <v>118</v>
      </c>
      <c r="L11469">
        <v>1</v>
      </c>
      <c r="M11469">
        <v>3363</v>
      </c>
      <c r="N11469">
        <v>2673.877</v>
      </c>
      <c r="O11469">
        <v>2673.877</v>
      </c>
      <c r="P11469">
        <v>118</v>
      </c>
      <c r="Q11469">
        <v>28.5</v>
      </c>
      <c r="R11469">
        <v>689.12300000000005</v>
      </c>
      <c r="S11469">
        <v>2020</v>
      </c>
      <c r="T11469">
        <v>6</v>
      </c>
      <c r="U11469">
        <v>26</v>
      </c>
    </row>
    <row r="11470" spans="1:21" x14ac:dyDescent="0.3">
      <c r="A11470" s="5" t="s">
        <v>168</v>
      </c>
      <c r="B11470" s="5" t="s">
        <v>175</v>
      </c>
      <c r="C11470" s="5" t="s">
        <v>88</v>
      </c>
      <c r="D11470" s="5" t="s">
        <v>574</v>
      </c>
      <c r="E11470" s="5" t="s">
        <v>172</v>
      </c>
      <c r="F11470" s="6">
        <v>44006</v>
      </c>
      <c r="G11470" s="5" t="s">
        <v>148</v>
      </c>
      <c r="H11470" s="5" t="s">
        <v>190</v>
      </c>
      <c r="I11470">
        <v>43816</v>
      </c>
      <c r="J11470">
        <v>190</v>
      </c>
      <c r="K11470">
        <v>411.5</v>
      </c>
      <c r="L11470">
        <v>4</v>
      </c>
      <c r="M11470">
        <v>11727.75</v>
      </c>
      <c r="N11470">
        <v>10695.508</v>
      </c>
      <c r="O11470">
        <v>2673.877</v>
      </c>
      <c r="P11470">
        <v>102.875</v>
      </c>
      <c r="Q11470">
        <v>28.5</v>
      </c>
      <c r="R11470">
        <v>1032.242</v>
      </c>
      <c r="S11470">
        <v>2020</v>
      </c>
      <c r="T11470">
        <v>6</v>
      </c>
      <c r="U11470">
        <v>26</v>
      </c>
    </row>
    <row r="11471" spans="1:21" x14ac:dyDescent="0.3">
      <c r="A11471" s="5" t="s">
        <v>168</v>
      </c>
      <c r="B11471" s="5" t="s">
        <v>206</v>
      </c>
      <c r="C11471" s="5" t="s">
        <v>111</v>
      </c>
      <c r="D11471" s="5" t="s">
        <v>575</v>
      </c>
      <c r="E11471" s="5" t="s">
        <v>172</v>
      </c>
      <c r="F11471" s="6">
        <v>44006</v>
      </c>
      <c r="G11471" s="5" t="s">
        <v>148</v>
      </c>
      <c r="H11471" s="5" t="s">
        <v>190</v>
      </c>
      <c r="I11471">
        <v>43820</v>
      </c>
      <c r="J11471">
        <v>186</v>
      </c>
      <c r="K11471">
        <v>116.2</v>
      </c>
      <c r="L11471">
        <v>1</v>
      </c>
      <c r="M11471">
        <v>2614.5</v>
      </c>
      <c r="N11471">
        <v>2803.0569999999998</v>
      </c>
      <c r="O11471">
        <v>2803.0569999999998</v>
      </c>
      <c r="P11471">
        <v>116.2</v>
      </c>
      <c r="Q11471">
        <v>22.5</v>
      </c>
      <c r="R11471">
        <v>-188.55699999999999</v>
      </c>
      <c r="S11471">
        <v>2020</v>
      </c>
      <c r="T11471">
        <v>6</v>
      </c>
      <c r="U11471">
        <v>26</v>
      </c>
    </row>
    <row r="11472" spans="1:21" x14ac:dyDescent="0.3">
      <c r="A11472" s="5" t="s">
        <v>168</v>
      </c>
      <c r="B11472" s="5" t="s">
        <v>206</v>
      </c>
      <c r="C11472" s="5" t="s">
        <v>111</v>
      </c>
      <c r="D11472" s="5" t="s">
        <v>575</v>
      </c>
      <c r="E11472" s="5" t="s">
        <v>172</v>
      </c>
      <c r="F11472" s="6">
        <v>44006</v>
      </c>
      <c r="G11472" s="5" t="s">
        <v>148</v>
      </c>
      <c r="H11472" s="5" t="s">
        <v>190</v>
      </c>
      <c r="I11472">
        <v>43820</v>
      </c>
      <c r="J11472">
        <v>186</v>
      </c>
      <c r="K11472">
        <v>281</v>
      </c>
      <c r="L11472">
        <v>2</v>
      </c>
      <c r="M11472">
        <v>6322.5</v>
      </c>
      <c r="N11472">
        <v>5606.1130000000003</v>
      </c>
      <c r="O11472">
        <v>2803.0569999999998</v>
      </c>
      <c r="P11472">
        <v>140.5</v>
      </c>
      <c r="Q11472">
        <v>22.5</v>
      </c>
      <c r="R11472">
        <v>716.38699999999994</v>
      </c>
      <c r="S11472">
        <v>2020</v>
      </c>
      <c r="T11472">
        <v>6</v>
      </c>
      <c r="U11472">
        <v>26</v>
      </c>
    </row>
    <row r="11473" spans="1:21" x14ac:dyDescent="0.3">
      <c r="A11473" s="5" t="s">
        <v>168</v>
      </c>
      <c r="B11473" s="5" t="s">
        <v>206</v>
      </c>
      <c r="C11473" s="5" t="s">
        <v>112</v>
      </c>
      <c r="D11473" s="5" t="s">
        <v>578</v>
      </c>
      <c r="E11473" s="5" t="s">
        <v>172</v>
      </c>
      <c r="F11473" s="6">
        <v>44006</v>
      </c>
      <c r="G11473" s="5" t="s">
        <v>148</v>
      </c>
      <c r="H11473" s="5" t="s">
        <v>469</v>
      </c>
      <c r="I11473">
        <v>43825</v>
      </c>
      <c r="J11473">
        <v>181</v>
      </c>
      <c r="K11473">
        <v>5921</v>
      </c>
      <c r="L11473">
        <v>50</v>
      </c>
      <c r="M11473">
        <v>165788</v>
      </c>
      <c r="N11473">
        <v>167114.644</v>
      </c>
      <c r="O11473">
        <v>3342.2930000000001</v>
      </c>
      <c r="P11473">
        <v>118.42</v>
      </c>
      <c r="Q11473">
        <v>28</v>
      </c>
      <c r="R11473">
        <v>-1326.644</v>
      </c>
      <c r="S11473">
        <v>2020</v>
      </c>
      <c r="T11473">
        <v>6</v>
      </c>
      <c r="U11473">
        <v>26</v>
      </c>
    </row>
    <row r="11474" spans="1:21" x14ac:dyDescent="0.3">
      <c r="A11474" s="5" t="s">
        <v>168</v>
      </c>
      <c r="B11474" s="5" t="s">
        <v>206</v>
      </c>
      <c r="C11474" s="5" t="s">
        <v>112</v>
      </c>
      <c r="D11474" s="5" t="s">
        <v>578</v>
      </c>
      <c r="E11474" s="5" t="s">
        <v>172</v>
      </c>
      <c r="F11474" s="6">
        <v>44006</v>
      </c>
      <c r="G11474" s="5" t="s">
        <v>148</v>
      </c>
      <c r="H11474" s="5" t="s">
        <v>194</v>
      </c>
      <c r="I11474">
        <v>43825</v>
      </c>
      <c r="J11474">
        <v>181</v>
      </c>
      <c r="K11474">
        <v>133</v>
      </c>
      <c r="L11474">
        <v>1</v>
      </c>
      <c r="M11474">
        <v>3657.5</v>
      </c>
      <c r="N11474">
        <v>3342.2930000000001</v>
      </c>
      <c r="O11474">
        <v>3342.2930000000001</v>
      </c>
      <c r="P11474">
        <v>133</v>
      </c>
      <c r="Q11474">
        <v>27.5</v>
      </c>
      <c r="R11474">
        <v>315.20699999999999</v>
      </c>
      <c r="S11474">
        <v>2020</v>
      </c>
      <c r="T11474">
        <v>6</v>
      </c>
      <c r="U11474">
        <v>26</v>
      </c>
    </row>
    <row r="11475" spans="1:21" x14ac:dyDescent="0.3">
      <c r="A11475" s="5" t="s">
        <v>168</v>
      </c>
      <c r="B11475" s="5" t="s">
        <v>206</v>
      </c>
      <c r="C11475" s="5" t="s">
        <v>112</v>
      </c>
      <c r="D11475" s="5" t="s">
        <v>578</v>
      </c>
      <c r="E11475" s="5" t="s">
        <v>172</v>
      </c>
      <c r="F11475" s="6">
        <v>44006</v>
      </c>
      <c r="G11475" s="5" t="s">
        <v>148</v>
      </c>
      <c r="H11475" s="5" t="s">
        <v>197</v>
      </c>
      <c r="I11475">
        <v>43825</v>
      </c>
      <c r="J11475">
        <v>181</v>
      </c>
      <c r="K11475">
        <v>754.6</v>
      </c>
      <c r="L11475">
        <v>6</v>
      </c>
      <c r="M11475">
        <v>23015.3</v>
      </c>
      <c r="N11475">
        <v>20053.757000000001</v>
      </c>
      <c r="O11475">
        <v>3342.2930000000001</v>
      </c>
      <c r="P11475">
        <v>125.76666666666667</v>
      </c>
      <c r="Q11475">
        <v>30.5</v>
      </c>
      <c r="R11475">
        <v>2961.5430000000001</v>
      </c>
      <c r="S11475">
        <v>2020</v>
      </c>
      <c r="T11475">
        <v>6</v>
      </c>
      <c r="U11475">
        <v>26</v>
      </c>
    </row>
    <row r="11476" spans="1:21" x14ac:dyDescent="0.3">
      <c r="A11476" s="5" t="s">
        <v>168</v>
      </c>
      <c r="B11476" s="5" t="s">
        <v>206</v>
      </c>
      <c r="C11476" s="5" t="s">
        <v>112</v>
      </c>
      <c r="D11476" s="5" t="s">
        <v>578</v>
      </c>
      <c r="E11476" s="5" t="s">
        <v>172</v>
      </c>
      <c r="F11476" s="6">
        <v>44006</v>
      </c>
      <c r="G11476" s="5" t="s">
        <v>148</v>
      </c>
      <c r="H11476" s="5" t="s">
        <v>178</v>
      </c>
      <c r="I11476">
        <v>43825</v>
      </c>
      <c r="J11476">
        <v>181</v>
      </c>
      <c r="K11476">
        <v>170.4</v>
      </c>
      <c r="L11476">
        <v>2</v>
      </c>
      <c r="M11476">
        <v>5197.2</v>
      </c>
      <c r="N11476">
        <v>6684.5860000000002</v>
      </c>
      <c r="O11476">
        <v>3342.2930000000001</v>
      </c>
      <c r="P11476">
        <v>85.2</v>
      </c>
      <c r="Q11476">
        <v>30.5</v>
      </c>
      <c r="R11476">
        <v>-1487.386</v>
      </c>
      <c r="S11476">
        <v>2020</v>
      </c>
      <c r="T11476">
        <v>6</v>
      </c>
      <c r="U11476">
        <v>26</v>
      </c>
    </row>
    <row r="11477" spans="1:21" x14ac:dyDescent="0.3">
      <c r="A11477" s="5" t="s">
        <v>168</v>
      </c>
      <c r="B11477" s="5" t="s">
        <v>206</v>
      </c>
      <c r="C11477" s="5" t="s">
        <v>112</v>
      </c>
      <c r="D11477" s="5" t="s">
        <v>578</v>
      </c>
      <c r="E11477" s="5" t="s">
        <v>172</v>
      </c>
      <c r="F11477" s="6">
        <v>44006</v>
      </c>
      <c r="G11477" s="5" t="s">
        <v>148</v>
      </c>
      <c r="H11477" s="5" t="s">
        <v>351</v>
      </c>
      <c r="I11477">
        <v>43825</v>
      </c>
      <c r="J11477">
        <v>181</v>
      </c>
      <c r="K11477">
        <v>133</v>
      </c>
      <c r="L11477">
        <v>1</v>
      </c>
      <c r="M11477">
        <v>4056.5</v>
      </c>
      <c r="N11477">
        <v>3342.2930000000001</v>
      </c>
      <c r="O11477">
        <v>3342.2930000000001</v>
      </c>
      <c r="P11477">
        <v>133</v>
      </c>
      <c r="Q11477">
        <v>30.5</v>
      </c>
      <c r="R11477">
        <v>714.20699999999999</v>
      </c>
      <c r="S11477">
        <v>2020</v>
      </c>
      <c r="T11477">
        <v>6</v>
      </c>
      <c r="U11477">
        <v>26</v>
      </c>
    </row>
    <row r="11478" spans="1:21" x14ac:dyDescent="0.3">
      <c r="A11478" s="5" t="s">
        <v>168</v>
      </c>
      <c r="B11478" s="5" t="s">
        <v>206</v>
      </c>
      <c r="C11478" s="5" t="s">
        <v>112</v>
      </c>
      <c r="D11478" s="5" t="s">
        <v>578</v>
      </c>
      <c r="E11478" s="5" t="s">
        <v>172</v>
      </c>
      <c r="F11478" s="6">
        <v>44006</v>
      </c>
      <c r="G11478" s="5" t="s">
        <v>148</v>
      </c>
      <c r="H11478" s="5" t="s">
        <v>208</v>
      </c>
      <c r="I11478">
        <v>43825</v>
      </c>
      <c r="J11478">
        <v>181</v>
      </c>
      <c r="K11478">
        <v>131</v>
      </c>
      <c r="L11478">
        <v>1</v>
      </c>
      <c r="M11478">
        <v>2947.5</v>
      </c>
      <c r="N11478">
        <v>3342.2930000000001</v>
      </c>
      <c r="O11478">
        <v>3342.2930000000001</v>
      </c>
      <c r="P11478">
        <v>131</v>
      </c>
      <c r="Q11478">
        <v>22.5</v>
      </c>
      <c r="R11478">
        <v>-394.79300000000001</v>
      </c>
      <c r="S11478">
        <v>2020</v>
      </c>
      <c r="T11478">
        <v>6</v>
      </c>
      <c r="U11478">
        <v>26</v>
      </c>
    </row>
    <row r="11479" spans="1:21" x14ac:dyDescent="0.3">
      <c r="A11479" s="5" t="s">
        <v>168</v>
      </c>
      <c r="B11479" s="5" t="s">
        <v>206</v>
      </c>
      <c r="C11479" s="5" t="s">
        <v>112</v>
      </c>
      <c r="D11479" s="5" t="s">
        <v>578</v>
      </c>
      <c r="E11479" s="5" t="s">
        <v>172</v>
      </c>
      <c r="F11479" s="6">
        <v>44006</v>
      </c>
      <c r="G11479" s="5" t="s">
        <v>148</v>
      </c>
      <c r="H11479" s="5" t="s">
        <v>208</v>
      </c>
      <c r="I11479">
        <v>43825</v>
      </c>
      <c r="J11479">
        <v>181</v>
      </c>
      <c r="K11479">
        <v>110.2</v>
      </c>
      <c r="L11479">
        <v>1</v>
      </c>
      <c r="M11479">
        <v>2479.5</v>
      </c>
      <c r="N11479">
        <v>3342.2930000000001</v>
      </c>
      <c r="O11479">
        <v>3342.2930000000001</v>
      </c>
      <c r="P11479">
        <v>110.2</v>
      </c>
      <c r="Q11479">
        <v>22.5</v>
      </c>
      <c r="R11479">
        <v>-862.79300000000001</v>
      </c>
      <c r="S11479">
        <v>2020</v>
      </c>
      <c r="T11479">
        <v>6</v>
      </c>
      <c r="U11479">
        <v>26</v>
      </c>
    </row>
    <row r="11480" spans="1:21" x14ac:dyDescent="0.3">
      <c r="A11480" s="5" t="s">
        <v>168</v>
      </c>
      <c r="B11480" s="5" t="s">
        <v>206</v>
      </c>
      <c r="C11480" s="5" t="s">
        <v>113</v>
      </c>
      <c r="D11480" s="5" t="s">
        <v>579</v>
      </c>
      <c r="E11480" s="5" t="s">
        <v>227</v>
      </c>
      <c r="F11480" s="6">
        <v>44006</v>
      </c>
      <c r="G11480" s="5" t="s">
        <v>148</v>
      </c>
      <c r="H11480" s="5" t="s">
        <v>188</v>
      </c>
      <c r="I11480">
        <v>43832</v>
      </c>
      <c r="J11480">
        <v>174</v>
      </c>
      <c r="K11480">
        <v>-741</v>
      </c>
      <c r="L11480">
        <v>-6</v>
      </c>
      <c r="M11480">
        <v>-22971</v>
      </c>
      <c r="N11480">
        <v>-17490.163</v>
      </c>
      <c r="O11480">
        <v>-2915.027</v>
      </c>
      <c r="P11480">
        <v>123.5</v>
      </c>
      <c r="Q11480">
        <v>31</v>
      </c>
      <c r="R11480">
        <v>-5480.8370000000004</v>
      </c>
      <c r="S11480">
        <v>2020</v>
      </c>
      <c r="T11480">
        <v>6</v>
      </c>
      <c r="U11480">
        <v>26</v>
      </c>
    </row>
    <row r="11481" spans="1:21" x14ac:dyDescent="0.3">
      <c r="A11481" s="5" t="s">
        <v>168</v>
      </c>
      <c r="B11481" s="5" t="s">
        <v>206</v>
      </c>
      <c r="C11481" s="5" t="s">
        <v>113</v>
      </c>
      <c r="D11481" s="5" t="s">
        <v>579</v>
      </c>
      <c r="E11481" s="5" t="s">
        <v>172</v>
      </c>
      <c r="F11481" s="6">
        <v>44006</v>
      </c>
      <c r="G11481" s="5" t="s">
        <v>148</v>
      </c>
      <c r="H11481" s="5" t="s">
        <v>188</v>
      </c>
      <c r="I11481">
        <v>43832</v>
      </c>
      <c r="J11481">
        <v>174</v>
      </c>
      <c r="K11481">
        <v>626</v>
      </c>
      <c r="L11481">
        <v>5</v>
      </c>
      <c r="M11481">
        <v>19406</v>
      </c>
      <c r="N11481">
        <v>14575.136</v>
      </c>
      <c r="O11481">
        <v>2915.027</v>
      </c>
      <c r="P11481">
        <v>125.2</v>
      </c>
      <c r="Q11481">
        <v>31</v>
      </c>
      <c r="R11481">
        <v>4830.8639999999996</v>
      </c>
      <c r="S11481">
        <v>2020</v>
      </c>
      <c r="T11481">
        <v>6</v>
      </c>
      <c r="U11481">
        <v>26</v>
      </c>
    </row>
    <row r="11482" spans="1:21" x14ac:dyDescent="0.3">
      <c r="A11482" s="5" t="s">
        <v>168</v>
      </c>
      <c r="B11482" s="5" t="s">
        <v>206</v>
      </c>
      <c r="C11482" s="5" t="s">
        <v>113</v>
      </c>
      <c r="D11482" s="5" t="s">
        <v>579</v>
      </c>
      <c r="E11482" s="5" t="s">
        <v>172</v>
      </c>
      <c r="F11482" s="6">
        <v>44006</v>
      </c>
      <c r="G11482" s="5" t="s">
        <v>148</v>
      </c>
      <c r="H11482" s="5" t="s">
        <v>188</v>
      </c>
      <c r="I11482">
        <v>43832</v>
      </c>
      <c r="J11482">
        <v>174</v>
      </c>
      <c r="K11482">
        <v>115</v>
      </c>
      <c r="L11482">
        <v>1</v>
      </c>
      <c r="M11482">
        <v>0</v>
      </c>
      <c r="N11482">
        <v>2915.027</v>
      </c>
      <c r="O11482">
        <v>2915.027</v>
      </c>
      <c r="P11482">
        <v>115</v>
      </c>
      <c r="Q11482">
        <v>0</v>
      </c>
      <c r="R11482">
        <v>-2915.027</v>
      </c>
      <c r="S11482">
        <v>2020</v>
      </c>
      <c r="T11482">
        <v>6</v>
      </c>
      <c r="U11482">
        <v>26</v>
      </c>
    </row>
    <row r="11483" spans="1:21" x14ac:dyDescent="0.3">
      <c r="A11483" s="5" t="s">
        <v>168</v>
      </c>
      <c r="B11483" s="5" t="s">
        <v>206</v>
      </c>
      <c r="C11483" s="5" t="s">
        <v>113</v>
      </c>
      <c r="D11483" s="5" t="s">
        <v>579</v>
      </c>
      <c r="E11483" s="5" t="s">
        <v>227</v>
      </c>
      <c r="F11483" s="6">
        <v>44006</v>
      </c>
      <c r="G11483" s="5" t="s">
        <v>148</v>
      </c>
      <c r="H11483" s="5" t="s">
        <v>218</v>
      </c>
      <c r="I11483">
        <v>43832</v>
      </c>
      <c r="J11483">
        <v>174</v>
      </c>
      <c r="K11483">
        <v>-424</v>
      </c>
      <c r="L11483">
        <v>-4</v>
      </c>
      <c r="M11483">
        <v>-8480</v>
      </c>
      <c r="N11483">
        <v>-11660.109</v>
      </c>
      <c r="O11483">
        <v>-2915.027</v>
      </c>
      <c r="P11483">
        <v>106</v>
      </c>
      <c r="Q11483">
        <v>20</v>
      </c>
      <c r="R11483">
        <v>3180.1089999999999</v>
      </c>
      <c r="S11483">
        <v>2020</v>
      </c>
      <c r="T11483">
        <v>6</v>
      </c>
      <c r="U11483">
        <v>26</v>
      </c>
    </row>
    <row r="11484" spans="1:21" x14ac:dyDescent="0.3">
      <c r="A11484" s="5" t="s">
        <v>168</v>
      </c>
      <c r="B11484" s="5" t="s">
        <v>206</v>
      </c>
      <c r="C11484" s="5" t="s">
        <v>113</v>
      </c>
      <c r="D11484" s="5" t="s">
        <v>579</v>
      </c>
      <c r="E11484" s="5" t="s">
        <v>172</v>
      </c>
      <c r="F11484" s="6">
        <v>44006</v>
      </c>
      <c r="G11484" s="5" t="s">
        <v>148</v>
      </c>
      <c r="H11484" s="5" t="s">
        <v>218</v>
      </c>
      <c r="I11484">
        <v>43832</v>
      </c>
      <c r="J11484">
        <v>174</v>
      </c>
      <c r="K11484">
        <v>424</v>
      </c>
      <c r="L11484">
        <v>4</v>
      </c>
      <c r="M11484">
        <v>10176</v>
      </c>
      <c r="N11484">
        <v>11660.109</v>
      </c>
      <c r="O11484">
        <v>2915.027</v>
      </c>
      <c r="P11484">
        <v>106</v>
      </c>
      <c r="Q11484">
        <v>24</v>
      </c>
      <c r="R11484">
        <v>-1484.1089999999999</v>
      </c>
      <c r="S11484">
        <v>2020</v>
      </c>
      <c r="T11484">
        <v>6</v>
      </c>
      <c r="U11484">
        <v>26</v>
      </c>
    </row>
    <row r="11485" spans="1:21" x14ac:dyDescent="0.3">
      <c r="A11485" s="5" t="s">
        <v>168</v>
      </c>
      <c r="B11485" s="5" t="s">
        <v>206</v>
      </c>
      <c r="C11485" s="5" t="s">
        <v>113</v>
      </c>
      <c r="D11485" s="5" t="s">
        <v>579</v>
      </c>
      <c r="E11485" s="5" t="s">
        <v>227</v>
      </c>
      <c r="F11485" s="6">
        <v>44006</v>
      </c>
      <c r="G11485" s="5" t="s">
        <v>148</v>
      </c>
      <c r="H11485" s="5" t="s">
        <v>184</v>
      </c>
      <c r="I11485">
        <v>43832</v>
      </c>
      <c r="J11485">
        <v>174</v>
      </c>
      <c r="K11485">
        <v>-3056</v>
      </c>
      <c r="L11485">
        <v>-20</v>
      </c>
      <c r="M11485">
        <v>-93208</v>
      </c>
      <c r="N11485">
        <v>-58300.544000000002</v>
      </c>
      <c r="O11485">
        <v>-2915.027</v>
      </c>
      <c r="P11485">
        <v>152.80000000000001</v>
      </c>
      <c r="Q11485">
        <v>30.5</v>
      </c>
      <c r="R11485">
        <v>-34907.455999999998</v>
      </c>
      <c r="S11485">
        <v>2020</v>
      </c>
      <c r="T11485">
        <v>6</v>
      </c>
      <c r="U11485">
        <v>26</v>
      </c>
    </row>
    <row r="11486" spans="1:21" x14ac:dyDescent="0.3">
      <c r="A11486" s="5" t="s">
        <v>168</v>
      </c>
      <c r="B11486" s="5" t="s">
        <v>206</v>
      </c>
      <c r="C11486" s="5" t="s">
        <v>113</v>
      </c>
      <c r="D11486" s="5" t="s">
        <v>579</v>
      </c>
      <c r="E11486" s="5" t="s">
        <v>172</v>
      </c>
      <c r="F11486" s="6">
        <v>44006</v>
      </c>
      <c r="G11486" s="5" t="s">
        <v>148</v>
      </c>
      <c r="H11486" s="5" t="s">
        <v>184</v>
      </c>
      <c r="I11486">
        <v>43832</v>
      </c>
      <c r="J11486">
        <v>174</v>
      </c>
      <c r="K11486">
        <v>2430</v>
      </c>
      <c r="L11486">
        <v>20</v>
      </c>
      <c r="M11486">
        <v>74115</v>
      </c>
      <c r="N11486">
        <v>58300.544000000002</v>
      </c>
      <c r="O11486">
        <v>2915.027</v>
      </c>
      <c r="P11486">
        <v>121.5</v>
      </c>
      <c r="Q11486">
        <v>30.5</v>
      </c>
      <c r="R11486">
        <v>15814.456</v>
      </c>
      <c r="S11486">
        <v>2020</v>
      </c>
      <c r="T11486">
        <v>6</v>
      </c>
      <c r="U11486">
        <v>26</v>
      </c>
    </row>
    <row r="11487" spans="1:21" x14ac:dyDescent="0.3">
      <c r="A11487" s="5" t="s">
        <v>168</v>
      </c>
      <c r="B11487" s="5" t="s">
        <v>206</v>
      </c>
      <c r="C11487" s="5" t="s">
        <v>113</v>
      </c>
      <c r="D11487" s="5" t="s">
        <v>579</v>
      </c>
      <c r="E11487" s="5" t="s">
        <v>172</v>
      </c>
      <c r="F11487" s="6">
        <v>44006</v>
      </c>
      <c r="G11487" s="5" t="s">
        <v>148</v>
      </c>
      <c r="H11487" s="5" t="s">
        <v>184</v>
      </c>
      <c r="I11487">
        <v>43832</v>
      </c>
      <c r="J11487">
        <v>174</v>
      </c>
      <c r="K11487">
        <v>626</v>
      </c>
      <c r="L11487">
        <v>5</v>
      </c>
      <c r="M11487">
        <v>17215</v>
      </c>
      <c r="N11487">
        <v>14575.136</v>
      </c>
      <c r="O11487">
        <v>2915.027</v>
      </c>
      <c r="P11487">
        <v>125.2</v>
      </c>
      <c r="Q11487">
        <v>27.5</v>
      </c>
      <c r="R11487">
        <v>2639.864</v>
      </c>
      <c r="S11487">
        <v>2020</v>
      </c>
      <c r="T11487">
        <v>6</v>
      </c>
      <c r="U11487">
        <v>26</v>
      </c>
    </row>
    <row r="11488" spans="1:21" x14ac:dyDescent="0.3">
      <c r="A11488" s="5" t="s">
        <v>168</v>
      </c>
      <c r="B11488" s="5" t="s">
        <v>206</v>
      </c>
      <c r="C11488" s="5" t="s">
        <v>113</v>
      </c>
      <c r="D11488" s="5" t="s">
        <v>579</v>
      </c>
      <c r="E11488" s="5" t="s">
        <v>227</v>
      </c>
      <c r="F11488" s="6">
        <v>44006</v>
      </c>
      <c r="G11488" s="5" t="s">
        <v>148</v>
      </c>
      <c r="H11488" s="5" t="s">
        <v>230</v>
      </c>
      <c r="I11488">
        <v>43832</v>
      </c>
      <c r="J11488">
        <v>174</v>
      </c>
      <c r="K11488">
        <v>-2599</v>
      </c>
      <c r="L11488">
        <v>-21</v>
      </c>
      <c r="M11488">
        <v>-79269.5</v>
      </c>
      <c r="N11488">
        <v>-61215.571000000004</v>
      </c>
      <c r="O11488">
        <v>-2915.027</v>
      </c>
      <c r="P11488">
        <v>123.76190476190476</v>
      </c>
      <c r="Q11488">
        <v>30.5</v>
      </c>
      <c r="R11488">
        <v>-18053.929</v>
      </c>
      <c r="S11488">
        <v>2020</v>
      </c>
      <c r="T11488">
        <v>6</v>
      </c>
      <c r="U11488">
        <v>26</v>
      </c>
    </row>
    <row r="11489" spans="1:21" x14ac:dyDescent="0.3">
      <c r="A11489" s="5" t="s">
        <v>168</v>
      </c>
      <c r="B11489" s="5" t="s">
        <v>206</v>
      </c>
      <c r="C11489" s="5" t="s">
        <v>113</v>
      </c>
      <c r="D11489" s="5" t="s">
        <v>579</v>
      </c>
      <c r="E11489" s="5" t="s">
        <v>172</v>
      </c>
      <c r="F11489" s="6">
        <v>44006</v>
      </c>
      <c r="G11489" s="5" t="s">
        <v>148</v>
      </c>
      <c r="H11489" s="5" t="s">
        <v>230</v>
      </c>
      <c r="I11489">
        <v>43832</v>
      </c>
      <c r="J11489">
        <v>174</v>
      </c>
      <c r="K11489">
        <v>2477</v>
      </c>
      <c r="L11489">
        <v>20</v>
      </c>
      <c r="M11489">
        <v>75548.5</v>
      </c>
      <c r="N11489">
        <v>58300.544000000002</v>
      </c>
      <c r="O11489">
        <v>2915.027</v>
      </c>
      <c r="P11489">
        <v>123.85</v>
      </c>
      <c r="Q11489">
        <v>30.5</v>
      </c>
      <c r="R11489">
        <v>17247.955999999998</v>
      </c>
      <c r="S11489">
        <v>2020</v>
      </c>
      <c r="T11489">
        <v>6</v>
      </c>
      <c r="U11489">
        <v>26</v>
      </c>
    </row>
    <row r="11490" spans="1:21" x14ac:dyDescent="0.3">
      <c r="A11490" s="5" t="s">
        <v>168</v>
      </c>
      <c r="B11490" s="5" t="s">
        <v>206</v>
      </c>
      <c r="C11490" s="5" t="s">
        <v>113</v>
      </c>
      <c r="D11490" s="5" t="s">
        <v>579</v>
      </c>
      <c r="E11490" s="5" t="s">
        <v>172</v>
      </c>
      <c r="F11490" s="6">
        <v>44006</v>
      </c>
      <c r="G11490" s="5" t="s">
        <v>148</v>
      </c>
      <c r="H11490" s="5" t="s">
        <v>230</v>
      </c>
      <c r="I11490">
        <v>43832</v>
      </c>
      <c r="J11490">
        <v>174</v>
      </c>
      <c r="K11490">
        <v>120</v>
      </c>
      <c r="L11490">
        <v>1</v>
      </c>
      <c r="M11490">
        <v>0</v>
      </c>
      <c r="N11490">
        <v>2915.027</v>
      </c>
      <c r="O11490">
        <v>2915.027</v>
      </c>
      <c r="P11490">
        <v>120</v>
      </c>
      <c r="Q11490">
        <v>0</v>
      </c>
      <c r="R11490">
        <v>-2915.027</v>
      </c>
      <c r="S11490">
        <v>2020</v>
      </c>
      <c r="T11490">
        <v>6</v>
      </c>
      <c r="U11490">
        <v>26</v>
      </c>
    </row>
    <row r="11491" spans="1:21" x14ac:dyDescent="0.3">
      <c r="A11491" s="5" t="s">
        <v>168</v>
      </c>
      <c r="B11491" s="5" t="s">
        <v>206</v>
      </c>
      <c r="C11491" s="5" t="s">
        <v>113</v>
      </c>
      <c r="D11491" s="5" t="s">
        <v>579</v>
      </c>
      <c r="E11491" s="5" t="s">
        <v>172</v>
      </c>
      <c r="F11491" s="6">
        <v>44006</v>
      </c>
      <c r="G11491" s="5" t="s">
        <v>148</v>
      </c>
      <c r="H11491" s="5" t="s">
        <v>194</v>
      </c>
      <c r="I11491">
        <v>43832</v>
      </c>
      <c r="J11491">
        <v>174</v>
      </c>
      <c r="K11491">
        <v>517.20000000000005</v>
      </c>
      <c r="L11491">
        <v>4</v>
      </c>
      <c r="M11491">
        <v>15774.6</v>
      </c>
      <c r="N11491">
        <v>11660.109</v>
      </c>
      <c r="O11491">
        <v>2915.027</v>
      </c>
      <c r="P11491">
        <v>129.30000000000001</v>
      </c>
      <c r="Q11491">
        <v>30.5</v>
      </c>
      <c r="R11491">
        <v>4114.491</v>
      </c>
      <c r="S11491">
        <v>2020</v>
      </c>
      <c r="T11491">
        <v>6</v>
      </c>
      <c r="U11491">
        <v>26</v>
      </c>
    </row>
    <row r="11492" spans="1:21" x14ac:dyDescent="0.3">
      <c r="A11492" s="5" t="s">
        <v>168</v>
      </c>
      <c r="B11492" s="5" t="s">
        <v>206</v>
      </c>
      <c r="C11492" s="5" t="s">
        <v>113</v>
      </c>
      <c r="D11492" s="5" t="s">
        <v>579</v>
      </c>
      <c r="E11492" s="5" t="s">
        <v>172</v>
      </c>
      <c r="F11492" s="6">
        <v>44006</v>
      </c>
      <c r="G11492" s="5" t="s">
        <v>148</v>
      </c>
      <c r="H11492" s="5" t="s">
        <v>311</v>
      </c>
      <c r="I11492">
        <v>43832</v>
      </c>
      <c r="J11492">
        <v>174</v>
      </c>
      <c r="K11492">
        <v>102</v>
      </c>
      <c r="L11492">
        <v>1</v>
      </c>
      <c r="M11492">
        <v>3111</v>
      </c>
      <c r="N11492">
        <v>2915.027</v>
      </c>
      <c r="O11492">
        <v>2915.027</v>
      </c>
      <c r="P11492">
        <v>102</v>
      </c>
      <c r="Q11492">
        <v>30.5</v>
      </c>
      <c r="R11492">
        <v>195.97300000000001</v>
      </c>
      <c r="S11492">
        <v>2020</v>
      </c>
      <c r="T11492">
        <v>6</v>
      </c>
      <c r="U11492">
        <v>26</v>
      </c>
    </row>
    <row r="11493" spans="1:21" x14ac:dyDescent="0.3">
      <c r="A11493" s="5" t="s">
        <v>168</v>
      </c>
      <c r="B11493" s="5" t="s">
        <v>206</v>
      </c>
      <c r="C11493" s="5" t="s">
        <v>113</v>
      </c>
      <c r="D11493" s="5" t="s">
        <v>579</v>
      </c>
      <c r="E11493" s="5" t="s">
        <v>172</v>
      </c>
      <c r="F11493" s="6">
        <v>44006</v>
      </c>
      <c r="G11493" s="5" t="s">
        <v>148</v>
      </c>
      <c r="H11493" s="5" t="s">
        <v>235</v>
      </c>
      <c r="I11493">
        <v>43832</v>
      </c>
      <c r="J11493">
        <v>174</v>
      </c>
      <c r="K11493">
        <v>109.6</v>
      </c>
      <c r="L11493">
        <v>1</v>
      </c>
      <c r="M11493">
        <v>3342.8</v>
      </c>
      <c r="N11493">
        <v>2915.027</v>
      </c>
      <c r="O11493">
        <v>2915.027</v>
      </c>
      <c r="P11493">
        <v>109.6</v>
      </c>
      <c r="Q11493">
        <v>30.5</v>
      </c>
      <c r="R11493">
        <v>427.77300000000002</v>
      </c>
      <c r="S11493">
        <v>2020</v>
      </c>
      <c r="T11493">
        <v>6</v>
      </c>
      <c r="U11493">
        <v>26</v>
      </c>
    </row>
    <row r="11494" spans="1:21" x14ac:dyDescent="0.3">
      <c r="A11494" s="5" t="s">
        <v>168</v>
      </c>
      <c r="B11494" s="5" t="s">
        <v>206</v>
      </c>
      <c r="C11494" s="5" t="s">
        <v>118</v>
      </c>
      <c r="D11494" s="5" t="s">
        <v>580</v>
      </c>
      <c r="E11494" s="5" t="s">
        <v>172</v>
      </c>
      <c r="F11494" s="6">
        <v>44006</v>
      </c>
      <c r="G11494" s="5" t="s">
        <v>148</v>
      </c>
      <c r="H11494" s="5" t="s">
        <v>233</v>
      </c>
      <c r="I11494">
        <v>43920</v>
      </c>
      <c r="J11494">
        <v>86</v>
      </c>
      <c r="K11494">
        <v>39.4</v>
      </c>
      <c r="L11494">
        <v>1</v>
      </c>
      <c r="M11494">
        <v>1083.5</v>
      </c>
      <c r="N11494">
        <v>1495.723</v>
      </c>
      <c r="O11494">
        <v>1495.723</v>
      </c>
      <c r="P11494">
        <v>39.4</v>
      </c>
      <c r="Q11494">
        <v>27.5</v>
      </c>
      <c r="R11494">
        <v>-412.22300000000001</v>
      </c>
      <c r="S11494">
        <v>2020</v>
      </c>
      <c r="T11494">
        <v>6</v>
      </c>
      <c r="U11494">
        <v>26</v>
      </c>
    </row>
    <row r="11495" spans="1:21" x14ac:dyDescent="0.3">
      <c r="A11495" s="5" t="s">
        <v>168</v>
      </c>
      <c r="B11495" s="5" t="s">
        <v>175</v>
      </c>
      <c r="C11495" s="5" t="s">
        <v>84</v>
      </c>
      <c r="D11495" s="5" t="s">
        <v>530</v>
      </c>
      <c r="E11495" s="5" t="s">
        <v>172</v>
      </c>
      <c r="F11495" s="6">
        <v>44007</v>
      </c>
      <c r="G11495" s="5" t="s">
        <v>148</v>
      </c>
      <c r="H11495" s="5" t="s">
        <v>204</v>
      </c>
      <c r="I11495">
        <v>43823</v>
      </c>
      <c r="J11495">
        <v>184</v>
      </c>
      <c r="K11495">
        <v>580</v>
      </c>
      <c r="L11495">
        <v>6</v>
      </c>
      <c r="M11495">
        <v>17980</v>
      </c>
      <c r="N11495">
        <v>17607.679</v>
      </c>
      <c r="O11495">
        <v>2934.6129999999998</v>
      </c>
      <c r="P11495">
        <v>96.666666666666671</v>
      </c>
      <c r="Q11495">
        <v>31</v>
      </c>
      <c r="R11495">
        <v>372.32100000000003</v>
      </c>
      <c r="S11495">
        <v>2020</v>
      </c>
      <c r="T11495">
        <v>6</v>
      </c>
      <c r="U11495">
        <v>26</v>
      </c>
    </row>
    <row r="11496" spans="1:21" x14ac:dyDescent="0.3">
      <c r="A11496" s="5" t="s">
        <v>168</v>
      </c>
      <c r="B11496" s="5" t="s">
        <v>175</v>
      </c>
      <c r="C11496" s="5" t="s">
        <v>84</v>
      </c>
      <c r="D11496" s="5" t="s">
        <v>530</v>
      </c>
      <c r="E11496" s="5" t="s">
        <v>172</v>
      </c>
      <c r="F11496" s="6">
        <v>44007</v>
      </c>
      <c r="G11496" s="5" t="s">
        <v>148</v>
      </c>
      <c r="H11496" s="5" t="s">
        <v>180</v>
      </c>
      <c r="I11496">
        <v>43823</v>
      </c>
      <c r="J11496">
        <v>184</v>
      </c>
      <c r="K11496">
        <v>514</v>
      </c>
      <c r="L11496">
        <v>2</v>
      </c>
      <c r="M11496">
        <v>15934</v>
      </c>
      <c r="N11496">
        <v>5869.2259999999997</v>
      </c>
      <c r="O11496">
        <v>2934.6129999999998</v>
      </c>
      <c r="P11496">
        <v>257</v>
      </c>
      <c r="Q11496">
        <v>31</v>
      </c>
      <c r="R11496">
        <v>10064.773999999999</v>
      </c>
      <c r="S11496">
        <v>2020</v>
      </c>
      <c r="T11496">
        <v>6</v>
      </c>
      <c r="U11496">
        <v>26</v>
      </c>
    </row>
    <row r="11497" spans="1:21" x14ac:dyDescent="0.3">
      <c r="A11497" s="5" t="s">
        <v>168</v>
      </c>
      <c r="B11497" s="5" t="s">
        <v>175</v>
      </c>
      <c r="C11497" s="5" t="s">
        <v>84</v>
      </c>
      <c r="D11497" s="5" t="s">
        <v>530</v>
      </c>
      <c r="E11497" s="5" t="s">
        <v>172</v>
      </c>
      <c r="F11497" s="6">
        <v>44007</v>
      </c>
      <c r="G11497" s="5" t="s">
        <v>148</v>
      </c>
      <c r="H11497" s="5" t="s">
        <v>221</v>
      </c>
      <c r="I11497">
        <v>43823</v>
      </c>
      <c r="J11497">
        <v>184</v>
      </c>
      <c r="K11497">
        <v>200</v>
      </c>
      <c r="L11497">
        <v>2</v>
      </c>
      <c r="M11497">
        <v>6200</v>
      </c>
      <c r="N11497">
        <v>5869.2259999999997</v>
      </c>
      <c r="O11497">
        <v>2934.6129999999998</v>
      </c>
      <c r="P11497">
        <v>100</v>
      </c>
      <c r="Q11497">
        <v>31</v>
      </c>
      <c r="R11497">
        <v>330.774</v>
      </c>
      <c r="S11497">
        <v>2020</v>
      </c>
      <c r="T11497">
        <v>6</v>
      </c>
      <c r="U11497">
        <v>26</v>
      </c>
    </row>
    <row r="11498" spans="1:21" x14ac:dyDescent="0.3">
      <c r="A11498" s="5" t="s">
        <v>168</v>
      </c>
      <c r="B11498" s="5" t="s">
        <v>175</v>
      </c>
      <c r="C11498" s="5" t="s">
        <v>84</v>
      </c>
      <c r="D11498" s="5" t="s">
        <v>530</v>
      </c>
      <c r="E11498" s="5" t="s">
        <v>172</v>
      </c>
      <c r="F11498" s="6">
        <v>44007</v>
      </c>
      <c r="G11498" s="5" t="s">
        <v>148</v>
      </c>
      <c r="H11498" s="5" t="s">
        <v>205</v>
      </c>
      <c r="I11498">
        <v>43823</v>
      </c>
      <c r="J11498">
        <v>184</v>
      </c>
      <c r="K11498">
        <v>304</v>
      </c>
      <c r="L11498">
        <v>3</v>
      </c>
      <c r="M11498">
        <v>9424</v>
      </c>
      <c r="N11498">
        <v>8803.8389999999999</v>
      </c>
      <c r="O11498">
        <v>2934.6129999999998</v>
      </c>
      <c r="P11498">
        <v>101.33333333333333</v>
      </c>
      <c r="Q11498">
        <v>31</v>
      </c>
      <c r="R11498">
        <v>620.16099999999994</v>
      </c>
      <c r="S11498">
        <v>2020</v>
      </c>
      <c r="T11498">
        <v>6</v>
      </c>
      <c r="U11498">
        <v>26</v>
      </c>
    </row>
    <row r="11499" spans="1:21" x14ac:dyDescent="0.3">
      <c r="A11499" s="5" t="s">
        <v>168</v>
      </c>
      <c r="B11499" s="5" t="s">
        <v>175</v>
      </c>
      <c r="C11499" s="5" t="s">
        <v>84</v>
      </c>
      <c r="D11499" s="5" t="s">
        <v>530</v>
      </c>
      <c r="E11499" s="5" t="s">
        <v>172</v>
      </c>
      <c r="F11499" s="6">
        <v>44007</v>
      </c>
      <c r="G11499" s="5" t="s">
        <v>148</v>
      </c>
      <c r="H11499" s="5" t="s">
        <v>222</v>
      </c>
      <c r="I11499">
        <v>43823</v>
      </c>
      <c r="J11499">
        <v>184</v>
      </c>
      <c r="K11499">
        <v>102</v>
      </c>
      <c r="L11499">
        <v>1</v>
      </c>
      <c r="M11499">
        <v>3162</v>
      </c>
      <c r="N11499">
        <v>2934.6129999999998</v>
      </c>
      <c r="O11499">
        <v>2934.6129999999998</v>
      </c>
      <c r="P11499">
        <v>102</v>
      </c>
      <c r="Q11499">
        <v>31</v>
      </c>
      <c r="R11499">
        <v>227.387</v>
      </c>
      <c r="S11499">
        <v>2020</v>
      </c>
      <c r="T11499">
        <v>6</v>
      </c>
      <c r="U11499">
        <v>26</v>
      </c>
    </row>
    <row r="11500" spans="1:21" x14ac:dyDescent="0.3">
      <c r="A11500" s="5" t="s">
        <v>168</v>
      </c>
      <c r="B11500" s="5" t="s">
        <v>175</v>
      </c>
      <c r="C11500" s="5" t="s">
        <v>84</v>
      </c>
      <c r="D11500" s="5" t="s">
        <v>530</v>
      </c>
      <c r="E11500" s="5" t="s">
        <v>172</v>
      </c>
      <c r="F11500" s="6">
        <v>44007</v>
      </c>
      <c r="G11500" s="5" t="s">
        <v>148</v>
      </c>
      <c r="H11500" s="5" t="s">
        <v>182</v>
      </c>
      <c r="I11500">
        <v>43823</v>
      </c>
      <c r="J11500">
        <v>184</v>
      </c>
      <c r="K11500">
        <v>296</v>
      </c>
      <c r="L11500">
        <v>3</v>
      </c>
      <c r="M11500">
        <v>9176</v>
      </c>
      <c r="N11500">
        <v>8803.8389999999999</v>
      </c>
      <c r="O11500">
        <v>2934.6129999999998</v>
      </c>
      <c r="P11500">
        <v>98.666666666666671</v>
      </c>
      <c r="Q11500">
        <v>31</v>
      </c>
      <c r="R11500">
        <v>372.161</v>
      </c>
      <c r="S11500">
        <v>2020</v>
      </c>
      <c r="T11500">
        <v>6</v>
      </c>
      <c r="U11500">
        <v>26</v>
      </c>
    </row>
    <row r="11501" spans="1:21" x14ac:dyDescent="0.3">
      <c r="A11501" s="5" t="s">
        <v>168</v>
      </c>
      <c r="B11501" s="5" t="s">
        <v>175</v>
      </c>
      <c r="C11501" s="5" t="s">
        <v>84</v>
      </c>
      <c r="D11501" s="5" t="s">
        <v>530</v>
      </c>
      <c r="E11501" s="5" t="s">
        <v>172</v>
      </c>
      <c r="F11501" s="6">
        <v>44007</v>
      </c>
      <c r="G11501" s="5" t="s">
        <v>148</v>
      </c>
      <c r="H11501" s="5" t="s">
        <v>184</v>
      </c>
      <c r="I11501">
        <v>43823</v>
      </c>
      <c r="J11501">
        <v>184</v>
      </c>
      <c r="K11501">
        <v>3586</v>
      </c>
      <c r="L11501">
        <v>30</v>
      </c>
      <c r="M11501">
        <v>109373</v>
      </c>
      <c r="N11501">
        <v>88038.394</v>
      </c>
      <c r="O11501">
        <v>2934.6129999999998</v>
      </c>
      <c r="P11501">
        <v>119.53333333333333</v>
      </c>
      <c r="Q11501">
        <v>30.5</v>
      </c>
      <c r="R11501">
        <v>21334.606</v>
      </c>
      <c r="S11501">
        <v>2020</v>
      </c>
      <c r="T11501">
        <v>6</v>
      </c>
      <c r="U11501">
        <v>26</v>
      </c>
    </row>
    <row r="11502" spans="1:21" x14ac:dyDescent="0.3">
      <c r="A11502" s="5" t="s">
        <v>168</v>
      </c>
      <c r="B11502" s="5" t="s">
        <v>175</v>
      </c>
      <c r="C11502" s="5" t="s">
        <v>84</v>
      </c>
      <c r="D11502" s="5" t="s">
        <v>530</v>
      </c>
      <c r="E11502" s="5" t="s">
        <v>172</v>
      </c>
      <c r="F11502" s="6">
        <v>44007</v>
      </c>
      <c r="G11502" s="5" t="s">
        <v>148</v>
      </c>
      <c r="H11502" s="5" t="s">
        <v>185</v>
      </c>
      <c r="I11502">
        <v>43823</v>
      </c>
      <c r="J11502">
        <v>184</v>
      </c>
      <c r="K11502">
        <v>364</v>
      </c>
      <c r="L11502">
        <v>3</v>
      </c>
      <c r="M11502">
        <v>11284</v>
      </c>
      <c r="N11502">
        <v>8803.8389999999999</v>
      </c>
      <c r="O11502">
        <v>2934.6129999999998</v>
      </c>
      <c r="P11502">
        <v>121.33333333333333</v>
      </c>
      <c r="Q11502">
        <v>31</v>
      </c>
      <c r="R11502">
        <v>2480.1610000000001</v>
      </c>
      <c r="S11502">
        <v>2020</v>
      </c>
      <c r="T11502">
        <v>6</v>
      </c>
      <c r="U11502">
        <v>26</v>
      </c>
    </row>
    <row r="11503" spans="1:21" x14ac:dyDescent="0.3">
      <c r="A11503" s="5" t="s">
        <v>168</v>
      </c>
      <c r="B11503" s="5" t="s">
        <v>175</v>
      </c>
      <c r="C11503" s="5" t="s">
        <v>84</v>
      </c>
      <c r="D11503" s="5" t="s">
        <v>530</v>
      </c>
      <c r="E11503" s="5" t="s">
        <v>172</v>
      </c>
      <c r="F11503" s="6">
        <v>44007</v>
      </c>
      <c r="G11503" s="5" t="s">
        <v>148</v>
      </c>
      <c r="H11503" s="5" t="s">
        <v>186</v>
      </c>
      <c r="I11503">
        <v>43823</v>
      </c>
      <c r="J11503">
        <v>184</v>
      </c>
      <c r="K11503">
        <v>113</v>
      </c>
      <c r="L11503">
        <v>1</v>
      </c>
      <c r="M11503">
        <v>3503</v>
      </c>
      <c r="N11503">
        <v>2934.6129999999998</v>
      </c>
      <c r="O11503">
        <v>2934.6129999999998</v>
      </c>
      <c r="P11503">
        <v>113</v>
      </c>
      <c r="Q11503">
        <v>31</v>
      </c>
      <c r="R11503">
        <v>568.38699999999994</v>
      </c>
      <c r="S11503">
        <v>2020</v>
      </c>
      <c r="T11503">
        <v>6</v>
      </c>
      <c r="U11503">
        <v>26</v>
      </c>
    </row>
    <row r="11504" spans="1:21" x14ac:dyDescent="0.3">
      <c r="A11504" s="5" t="s">
        <v>168</v>
      </c>
      <c r="B11504" s="5" t="s">
        <v>175</v>
      </c>
      <c r="C11504" s="5" t="s">
        <v>84</v>
      </c>
      <c r="D11504" s="5" t="s">
        <v>530</v>
      </c>
      <c r="E11504" s="5" t="s">
        <v>172</v>
      </c>
      <c r="F11504" s="6">
        <v>44007</v>
      </c>
      <c r="G11504" s="5" t="s">
        <v>148</v>
      </c>
      <c r="H11504" s="5" t="s">
        <v>226</v>
      </c>
      <c r="I11504">
        <v>43823</v>
      </c>
      <c r="J11504">
        <v>184</v>
      </c>
      <c r="K11504">
        <v>330</v>
      </c>
      <c r="L11504">
        <v>3</v>
      </c>
      <c r="M11504">
        <v>10230</v>
      </c>
      <c r="N11504">
        <v>8803.8389999999999</v>
      </c>
      <c r="O11504">
        <v>2934.6129999999998</v>
      </c>
      <c r="P11504">
        <v>110</v>
      </c>
      <c r="Q11504">
        <v>31</v>
      </c>
      <c r="R11504">
        <v>1426.1610000000001</v>
      </c>
      <c r="S11504">
        <v>2020</v>
      </c>
      <c r="T11504">
        <v>6</v>
      </c>
      <c r="U11504">
        <v>26</v>
      </c>
    </row>
    <row r="11505" spans="1:21" x14ac:dyDescent="0.3">
      <c r="A11505" s="5" t="s">
        <v>168</v>
      </c>
      <c r="B11505" s="5" t="s">
        <v>175</v>
      </c>
      <c r="C11505" s="5" t="s">
        <v>84</v>
      </c>
      <c r="D11505" s="5" t="s">
        <v>530</v>
      </c>
      <c r="E11505" s="5" t="s">
        <v>172</v>
      </c>
      <c r="F11505" s="6">
        <v>44007</v>
      </c>
      <c r="G11505" s="5" t="s">
        <v>148</v>
      </c>
      <c r="H11505" s="5" t="s">
        <v>191</v>
      </c>
      <c r="I11505">
        <v>43823</v>
      </c>
      <c r="J11505">
        <v>184</v>
      </c>
      <c r="K11505">
        <v>580</v>
      </c>
      <c r="L11505">
        <v>5</v>
      </c>
      <c r="M11505">
        <v>17980</v>
      </c>
      <c r="N11505">
        <v>14673.066000000001</v>
      </c>
      <c r="O11505">
        <v>2934.6129999999998</v>
      </c>
      <c r="P11505">
        <v>116</v>
      </c>
      <c r="Q11505">
        <v>31</v>
      </c>
      <c r="R11505">
        <v>3306.9340000000002</v>
      </c>
      <c r="S11505">
        <v>2020</v>
      </c>
      <c r="T11505">
        <v>6</v>
      </c>
      <c r="U11505">
        <v>26</v>
      </c>
    </row>
    <row r="11506" spans="1:21" x14ac:dyDescent="0.3">
      <c r="A11506" s="5" t="s">
        <v>168</v>
      </c>
      <c r="B11506" s="5" t="s">
        <v>175</v>
      </c>
      <c r="C11506" s="5" t="s">
        <v>84</v>
      </c>
      <c r="D11506" s="5" t="s">
        <v>530</v>
      </c>
      <c r="E11506" s="5" t="s">
        <v>172</v>
      </c>
      <c r="F11506" s="6">
        <v>44007</v>
      </c>
      <c r="G11506" s="5" t="s">
        <v>148</v>
      </c>
      <c r="H11506" s="5" t="s">
        <v>187</v>
      </c>
      <c r="I11506">
        <v>43823</v>
      </c>
      <c r="J11506">
        <v>184</v>
      </c>
      <c r="K11506">
        <v>564</v>
      </c>
      <c r="L11506">
        <v>5</v>
      </c>
      <c r="M11506">
        <v>17484</v>
      </c>
      <c r="N11506">
        <v>14673.066000000001</v>
      </c>
      <c r="O11506">
        <v>2934.6129999999998</v>
      </c>
      <c r="P11506">
        <v>112.8</v>
      </c>
      <c r="Q11506">
        <v>31</v>
      </c>
      <c r="R11506">
        <v>2810.9340000000002</v>
      </c>
      <c r="S11506">
        <v>2020</v>
      </c>
      <c r="T11506">
        <v>6</v>
      </c>
      <c r="U11506">
        <v>26</v>
      </c>
    </row>
    <row r="11507" spans="1:21" x14ac:dyDescent="0.3">
      <c r="A11507" s="5" t="s">
        <v>168</v>
      </c>
      <c r="B11507" s="5" t="s">
        <v>175</v>
      </c>
      <c r="C11507" s="5" t="s">
        <v>84</v>
      </c>
      <c r="D11507" s="5" t="s">
        <v>530</v>
      </c>
      <c r="E11507" s="5" t="s">
        <v>172</v>
      </c>
      <c r="F11507" s="6">
        <v>44007</v>
      </c>
      <c r="G11507" s="5" t="s">
        <v>148</v>
      </c>
      <c r="H11507" s="5" t="s">
        <v>203</v>
      </c>
      <c r="I11507">
        <v>43823</v>
      </c>
      <c r="J11507">
        <v>184</v>
      </c>
      <c r="K11507">
        <v>182</v>
      </c>
      <c r="L11507">
        <v>2</v>
      </c>
      <c r="M11507">
        <v>5642</v>
      </c>
      <c r="N11507">
        <v>5869.2259999999997</v>
      </c>
      <c r="O11507">
        <v>2934.6129999999998</v>
      </c>
      <c r="P11507">
        <v>91</v>
      </c>
      <c r="Q11507">
        <v>31</v>
      </c>
      <c r="R11507">
        <v>-227.226</v>
      </c>
      <c r="S11507">
        <v>2020</v>
      </c>
      <c r="T11507">
        <v>6</v>
      </c>
      <c r="U11507">
        <v>26</v>
      </c>
    </row>
    <row r="11508" spans="1:21" x14ac:dyDescent="0.3">
      <c r="A11508" s="5" t="s">
        <v>168</v>
      </c>
      <c r="B11508" s="5" t="s">
        <v>175</v>
      </c>
      <c r="C11508" s="5" t="s">
        <v>84</v>
      </c>
      <c r="D11508" s="5" t="s">
        <v>530</v>
      </c>
      <c r="E11508" s="5" t="s">
        <v>172</v>
      </c>
      <c r="F11508" s="6">
        <v>44007</v>
      </c>
      <c r="G11508" s="5" t="s">
        <v>148</v>
      </c>
      <c r="H11508" s="5" t="s">
        <v>216</v>
      </c>
      <c r="I11508">
        <v>43823</v>
      </c>
      <c r="J11508">
        <v>184</v>
      </c>
      <c r="K11508">
        <v>104</v>
      </c>
      <c r="L11508">
        <v>1</v>
      </c>
      <c r="M11508">
        <v>3224</v>
      </c>
      <c r="N11508">
        <v>2934.6129999999998</v>
      </c>
      <c r="O11508">
        <v>2934.6129999999998</v>
      </c>
      <c r="P11508">
        <v>104</v>
      </c>
      <c r="Q11508">
        <v>31</v>
      </c>
      <c r="R11508">
        <v>289.387</v>
      </c>
      <c r="S11508">
        <v>2020</v>
      </c>
      <c r="T11508">
        <v>6</v>
      </c>
      <c r="U11508">
        <v>26</v>
      </c>
    </row>
    <row r="11509" spans="1:21" x14ac:dyDescent="0.3">
      <c r="A11509" s="5" t="s">
        <v>168</v>
      </c>
      <c r="B11509" s="5" t="s">
        <v>175</v>
      </c>
      <c r="C11509" s="5" t="s">
        <v>84</v>
      </c>
      <c r="D11509" s="5" t="s">
        <v>530</v>
      </c>
      <c r="E11509" s="5" t="s">
        <v>172</v>
      </c>
      <c r="F11509" s="6">
        <v>44007</v>
      </c>
      <c r="G11509" s="5" t="s">
        <v>148</v>
      </c>
      <c r="H11509" s="5" t="s">
        <v>181</v>
      </c>
      <c r="I11509">
        <v>43823</v>
      </c>
      <c r="J11509">
        <v>184</v>
      </c>
      <c r="K11509">
        <v>225</v>
      </c>
      <c r="L11509">
        <v>2</v>
      </c>
      <c r="M11509">
        <v>6975</v>
      </c>
      <c r="N11509">
        <v>5869.2259999999997</v>
      </c>
      <c r="O11509">
        <v>2934.6129999999998</v>
      </c>
      <c r="P11509">
        <v>112.5</v>
      </c>
      <c r="Q11509">
        <v>31</v>
      </c>
      <c r="R11509">
        <v>1105.7739999999999</v>
      </c>
      <c r="S11509">
        <v>2020</v>
      </c>
      <c r="T11509">
        <v>6</v>
      </c>
      <c r="U11509">
        <v>26</v>
      </c>
    </row>
    <row r="11510" spans="1:21" x14ac:dyDescent="0.3">
      <c r="A11510" s="5" t="s">
        <v>168</v>
      </c>
      <c r="B11510" s="5" t="s">
        <v>175</v>
      </c>
      <c r="C11510" s="5" t="s">
        <v>84</v>
      </c>
      <c r="D11510" s="5" t="s">
        <v>530</v>
      </c>
      <c r="E11510" s="5" t="s">
        <v>172</v>
      </c>
      <c r="F11510" s="6">
        <v>44007</v>
      </c>
      <c r="G11510" s="5" t="s">
        <v>148</v>
      </c>
      <c r="H11510" s="5" t="s">
        <v>183</v>
      </c>
      <c r="I11510">
        <v>43823</v>
      </c>
      <c r="J11510">
        <v>184</v>
      </c>
      <c r="K11510">
        <v>668</v>
      </c>
      <c r="L11510">
        <v>6</v>
      </c>
      <c r="M11510">
        <v>20708</v>
      </c>
      <c r="N11510">
        <v>17607.679</v>
      </c>
      <c r="O11510">
        <v>2934.6129999999998</v>
      </c>
      <c r="P11510">
        <v>111.33333333333333</v>
      </c>
      <c r="Q11510">
        <v>31</v>
      </c>
      <c r="R11510">
        <v>3100.3209999999999</v>
      </c>
      <c r="S11510">
        <v>2020</v>
      </c>
      <c r="T11510">
        <v>6</v>
      </c>
      <c r="U11510">
        <v>26</v>
      </c>
    </row>
    <row r="11511" spans="1:21" x14ac:dyDescent="0.3">
      <c r="A11511" s="5" t="s">
        <v>168</v>
      </c>
      <c r="B11511" s="5" t="s">
        <v>175</v>
      </c>
      <c r="C11511" s="5" t="s">
        <v>84</v>
      </c>
      <c r="D11511" s="5" t="s">
        <v>530</v>
      </c>
      <c r="E11511" s="5" t="s">
        <v>172</v>
      </c>
      <c r="F11511" s="6">
        <v>44007</v>
      </c>
      <c r="G11511" s="5" t="s">
        <v>148</v>
      </c>
      <c r="H11511" s="5" t="s">
        <v>246</v>
      </c>
      <c r="I11511">
        <v>43823</v>
      </c>
      <c r="J11511">
        <v>184</v>
      </c>
      <c r="K11511">
        <v>530</v>
      </c>
      <c r="L11511">
        <v>5</v>
      </c>
      <c r="M11511">
        <v>16430</v>
      </c>
      <c r="N11511">
        <v>14673.066000000001</v>
      </c>
      <c r="O11511">
        <v>2934.6129999999998</v>
      </c>
      <c r="P11511">
        <v>106</v>
      </c>
      <c r="Q11511">
        <v>31</v>
      </c>
      <c r="R11511">
        <v>1756.934</v>
      </c>
      <c r="S11511">
        <v>2020</v>
      </c>
      <c r="T11511">
        <v>6</v>
      </c>
      <c r="U11511">
        <v>26</v>
      </c>
    </row>
    <row r="11512" spans="1:21" x14ac:dyDescent="0.3">
      <c r="A11512" s="5" t="s">
        <v>168</v>
      </c>
      <c r="B11512" s="5" t="s">
        <v>175</v>
      </c>
      <c r="C11512" s="5" t="s">
        <v>84</v>
      </c>
      <c r="D11512" s="5" t="s">
        <v>530</v>
      </c>
      <c r="E11512" s="5" t="s">
        <v>172</v>
      </c>
      <c r="F11512" s="6">
        <v>44007</v>
      </c>
      <c r="G11512" s="5" t="s">
        <v>148</v>
      </c>
      <c r="H11512" s="5" t="s">
        <v>190</v>
      </c>
      <c r="I11512">
        <v>43823</v>
      </c>
      <c r="J11512">
        <v>184</v>
      </c>
      <c r="K11512">
        <v>100</v>
      </c>
      <c r="L11512">
        <v>1</v>
      </c>
      <c r="M11512">
        <v>3100</v>
      </c>
      <c r="N11512">
        <v>2934.6129999999998</v>
      </c>
      <c r="O11512">
        <v>2934.6129999999998</v>
      </c>
      <c r="P11512">
        <v>100</v>
      </c>
      <c r="Q11512">
        <v>31</v>
      </c>
      <c r="R11512">
        <v>165.387</v>
      </c>
      <c r="S11512">
        <v>2020</v>
      </c>
      <c r="T11512">
        <v>6</v>
      </c>
      <c r="U11512">
        <v>26</v>
      </c>
    </row>
    <row r="11513" spans="1:21" x14ac:dyDescent="0.3">
      <c r="A11513" s="5" t="s">
        <v>168</v>
      </c>
      <c r="B11513" s="5" t="s">
        <v>175</v>
      </c>
      <c r="C11513" s="5" t="s">
        <v>84</v>
      </c>
      <c r="D11513" s="5" t="s">
        <v>530</v>
      </c>
      <c r="E11513" s="5" t="s">
        <v>172</v>
      </c>
      <c r="F11513" s="6">
        <v>44007</v>
      </c>
      <c r="G11513" s="5" t="s">
        <v>148</v>
      </c>
      <c r="H11513" s="5" t="s">
        <v>190</v>
      </c>
      <c r="I11513">
        <v>43823</v>
      </c>
      <c r="J11513">
        <v>184</v>
      </c>
      <c r="K11513">
        <v>210</v>
      </c>
      <c r="L11513">
        <v>2</v>
      </c>
      <c r="M11513">
        <v>6510</v>
      </c>
      <c r="N11513">
        <v>5869.2259999999997</v>
      </c>
      <c r="O11513">
        <v>2934.6129999999998</v>
      </c>
      <c r="P11513">
        <v>105</v>
      </c>
      <c r="Q11513">
        <v>31</v>
      </c>
      <c r="R11513">
        <v>640.774</v>
      </c>
      <c r="S11513">
        <v>2020</v>
      </c>
      <c r="T11513">
        <v>6</v>
      </c>
      <c r="U11513">
        <v>26</v>
      </c>
    </row>
    <row r="11514" spans="1:21" x14ac:dyDescent="0.3">
      <c r="A11514" s="5" t="s">
        <v>168</v>
      </c>
      <c r="B11514" s="5" t="s">
        <v>175</v>
      </c>
      <c r="C11514" s="5" t="s">
        <v>84</v>
      </c>
      <c r="D11514" s="5" t="s">
        <v>530</v>
      </c>
      <c r="E11514" s="5" t="s">
        <v>172</v>
      </c>
      <c r="F11514" s="6">
        <v>44007</v>
      </c>
      <c r="G11514" s="5" t="s">
        <v>148</v>
      </c>
      <c r="H11514" s="5" t="s">
        <v>498</v>
      </c>
      <c r="I11514">
        <v>43823</v>
      </c>
      <c r="J11514">
        <v>184</v>
      </c>
      <c r="K11514">
        <v>672</v>
      </c>
      <c r="L11514">
        <v>6</v>
      </c>
      <c r="M11514">
        <v>20832</v>
      </c>
      <c r="N11514">
        <v>17607.679</v>
      </c>
      <c r="O11514">
        <v>2934.6129999999998</v>
      </c>
      <c r="P11514">
        <v>112</v>
      </c>
      <c r="Q11514">
        <v>31</v>
      </c>
      <c r="R11514">
        <v>3224.3209999999999</v>
      </c>
      <c r="S11514">
        <v>2020</v>
      </c>
      <c r="T11514">
        <v>6</v>
      </c>
      <c r="U11514">
        <v>26</v>
      </c>
    </row>
    <row r="11515" spans="1:21" x14ac:dyDescent="0.3">
      <c r="A11515" s="5" t="s">
        <v>168</v>
      </c>
      <c r="B11515" s="5" t="s">
        <v>175</v>
      </c>
      <c r="C11515" s="5" t="s">
        <v>84</v>
      </c>
      <c r="D11515" s="5" t="s">
        <v>530</v>
      </c>
      <c r="E11515" s="5" t="s">
        <v>172</v>
      </c>
      <c r="F11515" s="6">
        <v>44007</v>
      </c>
      <c r="G11515" s="5" t="s">
        <v>148</v>
      </c>
      <c r="H11515" s="5" t="s">
        <v>190</v>
      </c>
      <c r="I11515">
        <v>43823</v>
      </c>
      <c r="J11515">
        <v>184</v>
      </c>
      <c r="K11515">
        <v>224</v>
      </c>
      <c r="L11515">
        <v>2</v>
      </c>
      <c r="M11515">
        <v>6944</v>
      </c>
      <c r="N11515">
        <v>5869.2259999999997</v>
      </c>
      <c r="O11515">
        <v>2934.6129999999998</v>
      </c>
      <c r="P11515">
        <v>112</v>
      </c>
      <c r="Q11515">
        <v>31</v>
      </c>
      <c r="R11515">
        <v>1074.7739999999999</v>
      </c>
      <c r="S11515">
        <v>2020</v>
      </c>
      <c r="T11515">
        <v>6</v>
      </c>
      <c r="U11515">
        <v>26</v>
      </c>
    </row>
    <row r="11516" spans="1:21" x14ac:dyDescent="0.3">
      <c r="A11516" s="5" t="s">
        <v>168</v>
      </c>
      <c r="B11516" s="5" t="s">
        <v>175</v>
      </c>
      <c r="C11516" s="5" t="s">
        <v>84</v>
      </c>
      <c r="D11516" s="5" t="s">
        <v>530</v>
      </c>
      <c r="E11516" s="5" t="s">
        <v>172</v>
      </c>
      <c r="F11516" s="6">
        <v>44007</v>
      </c>
      <c r="G11516" s="5" t="s">
        <v>148</v>
      </c>
      <c r="H11516" s="5" t="s">
        <v>190</v>
      </c>
      <c r="I11516">
        <v>43823</v>
      </c>
      <c r="J11516">
        <v>184</v>
      </c>
      <c r="K11516">
        <v>115</v>
      </c>
      <c r="L11516">
        <v>1</v>
      </c>
      <c r="M11516">
        <v>3565</v>
      </c>
      <c r="N11516">
        <v>2934.6129999999998</v>
      </c>
      <c r="O11516">
        <v>2934.6129999999998</v>
      </c>
      <c r="P11516">
        <v>115</v>
      </c>
      <c r="Q11516">
        <v>31</v>
      </c>
      <c r="R11516">
        <v>630.38699999999994</v>
      </c>
      <c r="S11516">
        <v>2020</v>
      </c>
      <c r="T11516">
        <v>6</v>
      </c>
      <c r="U11516">
        <v>26</v>
      </c>
    </row>
    <row r="11517" spans="1:21" x14ac:dyDescent="0.3">
      <c r="A11517" s="5" t="s">
        <v>168</v>
      </c>
      <c r="B11517" s="5" t="s">
        <v>175</v>
      </c>
      <c r="C11517" s="5" t="s">
        <v>84</v>
      </c>
      <c r="D11517" s="5" t="s">
        <v>530</v>
      </c>
      <c r="E11517" s="5" t="s">
        <v>172</v>
      </c>
      <c r="F11517" s="6">
        <v>44007</v>
      </c>
      <c r="G11517" s="5" t="s">
        <v>148</v>
      </c>
      <c r="H11517" s="5" t="s">
        <v>190</v>
      </c>
      <c r="I11517">
        <v>43823</v>
      </c>
      <c r="J11517">
        <v>184</v>
      </c>
      <c r="K11517">
        <v>100</v>
      </c>
      <c r="L11517">
        <v>1</v>
      </c>
      <c r="M11517">
        <v>3100</v>
      </c>
      <c r="N11517">
        <v>2934.6129999999998</v>
      </c>
      <c r="O11517">
        <v>2934.6129999999998</v>
      </c>
      <c r="P11517">
        <v>100</v>
      </c>
      <c r="Q11517">
        <v>31</v>
      </c>
      <c r="R11517">
        <v>165.387</v>
      </c>
      <c r="S11517">
        <v>2020</v>
      </c>
      <c r="T11517">
        <v>6</v>
      </c>
      <c r="U11517">
        <v>26</v>
      </c>
    </row>
    <row r="11518" spans="1:21" x14ac:dyDescent="0.3">
      <c r="A11518" s="5" t="s">
        <v>168</v>
      </c>
      <c r="B11518" s="5" t="s">
        <v>175</v>
      </c>
      <c r="C11518" s="5" t="s">
        <v>84</v>
      </c>
      <c r="D11518" s="5" t="s">
        <v>530</v>
      </c>
      <c r="E11518" s="5" t="s">
        <v>172</v>
      </c>
      <c r="F11518" s="6">
        <v>44007</v>
      </c>
      <c r="G11518" s="5" t="s">
        <v>148</v>
      </c>
      <c r="H11518" s="5" t="s">
        <v>190</v>
      </c>
      <c r="I11518">
        <v>43823</v>
      </c>
      <c r="J11518">
        <v>184</v>
      </c>
      <c r="K11518">
        <v>108</v>
      </c>
      <c r="L11518">
        <v>1</v>
      </c>
      <c r="M11518">
        <v>3348</v>
      </c>
      <c r="N11518">
        <v>2934.6129999999998</v>
      </c>
      <c r="O11518">
        <v>2934.6129999999998</v>
      </c>
      <c r="P11518">
        <v>108</v>
      </c>
      <c r="Q11518">
        <v>31</v>
      </c>
      <c r="R11518">
        <v>413.387</v>
      </c>
      <c r="S11518">
        <v>2020</v>
      </c>
      <c r="T11518">
        <v>6</v>
      </c>
      <c r="U11518">
        <v>26</v>
      </c>
    </row>
    <row r="11519" spans="1:21" x14ac:dyDescent="0.3">
      <c r="A11519" s="5" t="s">
        <v>168</v>
      </c>
      <c r="B11519" s="5" t="s">
        <v>175</v>
      </c>
      <c r="C11519" s="5" t="s">
        <v>84</v>
      </c>
      <c r="D11519" s="5" t="s">
        <v>530</v>
      </c>
      <c r="E11519" s="5" t="s">
        <v>172</v>
      </c>
      <c r="F11519" s="6">
        <v>44007</v>
      </c>
      <c r="G11519" s="5" t="s">
        <v>148</v>
      </c>
      <c r="H11519" s="5" t="s">
        <v>190</v>
      </c>
      <c r="I11519">
        <v>43823</v>
      </c>
      <c r="J11519">
        <v>184</v>
      </c>
      <c r="K11519">
        <v>108</v>
      </c>
      <c r="L11519">
        <v>1</v>
      </c>
      <c r="M11519">
        <v>3348</v>
      </c>
      <c r="N11519">
        <v>2934.6129999999998</v>
      </c>
      <c r="O11519">
        <v>2934.6129999999998</v>
      </c>
      <c r="P11519">
        <v>108</v>
      </c>
      <c r="Q11519">
        <v>31</v>
      </c>
      <c r="R11519">
        <v>413.387</v>
      </c>
      <c r="S11519">
        <v>2020</v>
      </c>
      <c r="T11519">
        <v>6</v>
      </c>
      <c r="U11519">
        <v>26</v>
      </c>
    </row>
    <row r="11520" spans="1:21" x14ac:dyDescent="0.3">
      <c r="A11520" s="5" t="s">
        <v>168</v>
      </c>
      <c r="B11520" s="5" t="s">
        <v>175</v>
      </c>
      <c r="C11520" s="5" t="s">
        <v>84</v>
      </c>
      <c r="D11520" s="5" t="s">
        <v>530</v>
      </c>
      <c r="E11520" s="5" t="s">
        <v>172</v>
      </c>
      <c r="F11520" s="6">
        <v>44007</v>
      </c>
      <c r="G11520" s="5" t="s">
        <v>148</v>
      </c>
      <c r="H11520" s="5" t="s">
        <v>238</v>
      </c>
      <c r="I11520">
        <v>43823</v>
      </c>
      <c r="J11520">
        <v>184</v>
      </c>
      <c r="K11520">
        <v>126</v>
      </c>
      <c r="L11520">
        <v>1</v>
      </c>
      <c r="M11520">
        <v>3906</v>
      </c>
      <c r="N11520">
        <v>2934.6129999999998</v>
      </c>
      <c r="O11520">
        <v>2934.6129999999998</v>
      </c>
      <c r="P11520">
        <v>126</v>
      </c>
      <c r="Q11520">
        <v>31</v>
      </c>
      <c r="R11520">
        <v>971.38699999999994</v>
      </c>
      <c r="S11520">
        <v>2020</v>
      </c>
      <c r="T11520">
        <v>6</v>
      </c>
      <c r="U11520">
        <v>26</v>
      </c>
    </row>
    <row r="11521" spans="1:21" x14ac:dyDescent="0.3">
      <c r="A11521" s="5" t="s">
        <v>168</v>
      </c>
      <c r="B11521" s="5" t="s">
        <v>175</v>
      </c>
      <c r="C11521" s="5" t="s">
        <v>84</v>
      </c>
      <c r="D11521" s="5" t="s">
        <v>530</v>
      </c>
      <c r="E11521" s="5" t="s">
        <v>172</v>
      </c>
      <c r="F11521" s="6">
        <v>44007</v>
      </c>
      <c r="G11521" s="5" t="s">
        <v>148</v>
      </c>
      <c r="H11521" s="5" t="s">
        <v>284</v>
      </c>
      <c r="I11521">
        <v>43823</v>
      </c>
      <c r="J11521">
        <v>184</v>
      </c>
      <c r="K11521">
        <v>223</v>
      </c>
      <c r="L11521">
        <v>2</v>
      </c>
      <c r="M11521">
        <v>6913</v>
      </c>
      <c r="N11521">
        <v>5869.2259999999997</v>
      </c>
      <c r="O11521">
        <v>2934.6129999999998</v>
      </c>
      <c r="P11521">
        <v>111.5</v>
      </c>
      <c r="Q11521">
        <v>31</v>
      </c>
      <c r="R11521">
        <v>1043.7739999999999</v>
      </c>
      <c r="S11521">
        <v>2020</v>
      </c>
      <c r="T11521">
        <v>6</v>
      </c>
      <c r="U11521">
        <v>26</v>
      </c>
    </row>
    <row r="11522" spans="1:21" x14ac:dyDescent="0.3">
      <c r="A11522" s="5" t="s">
        <v>168</v>
      </c>
      <c r="B11522" s="5" t="s">
        <v>175</v>
      </c>
      <c r="C11522" s="5" t="s">
        <v>84</v>
      </c>
      <c r="D11522" s="5" t="s">
        <v>530</v>
      </c>
      <c r="E11522" s="5" t="s">
        <v>172</v>
      </c>
      <c r="F11522" s="6">
        <v>44007</v>
      </c>
      <c r="G11522" s="5" t="s">
        <v>148</v>
      </c>
      <c r="H11522" s="5" t="s">
        <v>190</v>
      </c>
      <c r="I11522">
        <v>43823</v>
      </c>
      <c r="J11522">
        <v>184</v>
      </c>
      <c r="K11522">
        <v>189</v>
      </c>
      <c r="L11522">
        <v>2</v>
      </c>
      <c r="M11522">
        <v>5859</v>
      </c>
      <c r="N11522">
        <v>5869.2259999999997</v>
      </c>
      <c r="O11522">
        <v>2934.6129999999998</v>
      </c>
      <c r="P11522">
        <v>94.5</v>
      </c>
      <c r="Q11522">
        <v>31</v>
      </c>
      <c r="R11522">
        <v>-10.226000000000001</v>
      </c>
      <c r="S11522">
        <v>2020</v>
      </c>
      <c r="T11522">
        <v>6</v>
      </c>
      <c r="U11522">
        <v>26</v>
      </c>
    </row>
    <row r="11523" spans="1:21" x14ac:dyDescent="0.3">
      <c r="A11523" s="5" t="s">
        <v>168</v>
      </c>
      <c r="B11523" s="5" t="s">
        <v>175</v>
      </c>
      <c r="C11523" s="5" t="s">
        <v>84</v>
      </c>
      <c r="D11523" s="5" t="s">
        <v>530</v>
      </c>
      <c r="E11523" s="5" t="s">
        <v>172</v>
      </c>
      <c r="F11523" s="6">
        <v>44007</v>
      </c>
      <c r="G11523" s="5" t="s">
        <v>148</v>
      </c>
      <c r="H11523" s="5" t="s">
        <v>321</v>
      </c>
      <c r="I11523">
        <v>43823</v>
      </c>
      <c r="J11523">
        <v>184</v>
      </c>
      <c r="K11523">
        <v>334</v>
      </c>
      <c r="L11523">
        <v>3</v>
      </c>
      <c r="M11523">
        <v>10354</v>
      </c>
      <c r="N11523">
        <v>8803.8389999999999</v>
      </c>
      <c r="O11523">
        <v>2934.6129999999998</v>
      </c>
      <c r="P11523">
        <v>111.33333333333333</v>
      </c>
      <c r="Q11523">
        <v>31</v>
      </c>
      <c r="R11523">
        <v>1550.1610000000001</v>
      </c>
      <c r="S11523">
        <v>2020</v>
      </c>
      <c r="T11523">
        <v>6</v>
      </c>
      <c r="U11523">
        <v>26</v>
      </c>
    </row>
    <row r="11524" spans="1:21" x14ac:dyDescent="0.3">
      <c r="A11524" s="5" t="s">
        <v>168</v>
      </c>
      <c r="B11524" s="5" t="s">
        <v>175</v>
      </c>
      <c r="C11524" s="5" t="s">
        <v>85</v>
      </c>
      <c r="D11524" s="5" t="s">
        <v>534</v>
      </c>
      <c r="E11524" s="5" t="s">
        <v>172</v>
      </c>
      <c r="F11524" s="6">
        <v>44007</v>
      </c>
      <c r="G11524" s="5" t="s">
        <v>148</v>
      </c>
      <c r="H11524" s="5" t="s">
        <v>189</v>
      </c>
      <c r="I11524">
        <v>43831</v>
      </c>
      <c r="J11524">
        <v>176</v>
      </c>
      <c r="K11524">
        <v>92</v>
      </c>
      <c r="L11524">
        <v>1</v>
      </c>
      <c r="M11524">
        <v>2852</v>
      </c>
      <c r="N11524">
        <v>2527.712</v>
      </c>
      <c r="O11524">
        <v>2527.712</v>
      </c>
      <c r="P11524">
        <v>92</v>
      </c>
      <c r="Q11524">
        <v>31</v>
      </c>
      <c r="R11524">
        <v>324.28800000000001</v>
      </c>
      <c r="S11524">
        <v>2020</v>
      </c>
      <c r="T11524">
        <v>6</v>
      </c>
      <c r="U11524">
        <v>26</v>
      </c>
    </row>
    <row r="11525" spans="1:21" x14ac:dyDescent="0.3">
      <c r="A11525" s="5" t="s">
        <v>168</v>
      </c>
      <c r="B11525" s="5" t="s">
        <v>175</v>
      </c>
      <c r="C11525" s="5" t="s">
        <v>85</v>
      </c>
      <c r="D11525" s="5" t="s">
        <v>534</v>
      </c>
      <c r="E11525" s="5" t="s">
        <v>172</v>
      </c>
      <c r="F11525" s="6">
        <v>44007</v>
      </c>
      <c r="G11525" s="5" t="s">
        <v>148</v>
      </c>
      <c r="H11525" s="5" t="s">
        <v>202</v>
      </c>
      <c r="I11525">
        <v>43831</v>
      </c>
      <c r="J11525">
        <v>176</v>
      </c>
      <c r="K11525">
        <v>1032</v>
      </c>
      <c r="L11525">
        <v>11</v>
      </c>
      <c r="M11525">
        <v>31992</v>
      </c>
      <c r="N11525">
        <v>27804.833999999999</v>
      </c>
      <c r="O11525">
        <v>2527.712</v>
      </c>
      <c r="P11525">
        <v>93.818181818181813</v>
      </c>
      <c r="Q11525">
        <v>31</v>
      </c>
      <c r="R11525">
        <v>4187.1660000000002</v>
      </c>
      <c r="S11525">
        <v>2020</v>
      </c>
      <c r="T11525">
        <v>6</v>
      </c>
      <c r="U11525">
        <v>26</v>
      </c>
    </row>
    <row r="11526" spans="1:21" x14ac:dyDescent="0.3">
      <c r="A11526" s="5" t="s">
        <v>168</v>
      </c>
      <c r="B11526" s="5" t="s">
        <v>169</v>
      </c>
      <c r="C11526" s="5" t="s">
        <v>170</v>
      </c>
      <c r="D11526" s="5" t="s">
        <v>527</v>
      </c>
      <c r="E11526" s="5" t="s">
        <v>172</v>
      </c>
      <c r="F11526" s="6">
        <v>44008</v>
      </c>
      <c r="G11526" s="5" t="s">
        <v>148</v>
      </c>
      <c r="H11526" s="5" t="s">
        <v>173</v>
      </c>
      <c r="I11526">
        <v>43745</v>
      </c>
      <c r="J11526">
        <v>263</v>
      </c>
      <c r="K11526">
        <v>76</v>
      </c>
      <c r="L11526">
        <v>1</v>
      </c>
      <c r="M11526">
        <v>2318</v>
      </c>
      <c r="N11526">
        <v>6947.9610000000002</v>
      </c>
      <c r="O11526">
        <v>6947.9610000000002</v>
      </c>
      <c r="P11526">
        <v>76</v>
      </c>
      <c r="Q11526">
        <v>30.5</v>
      </c>
      <c r="R11526">
        <v>-4629.9610000000002</v>
      </c>
      <c r="S11526">
        <v>2020</v>
      </c>
      <c r="T11526">
        <v>6</v>
      </c>
      <c r="U11526">
        <v>26</v>
      </c>
    </row>
    <row r="11527" spans="1:21" x14ac:dyDescent="0.3">
      <c r="A11527" s="5" t="s">
        <v>168</v>
      </c>
      <c r="B11527" s="5" t="s">
        <v>169</v>
      </c>
      <c r="C11527" s="5" t="s">
        <v>170</v>
      </c>
      <c r="D11527" s="5" t="s">
        <v>510</v>
      </c>
      <c r="E11527" s="5" t="s">
        <v>172</v>
      </c>
      <c r="F11527" s="6">
        <v>44008</v>
      </c>
      <c r="G11527" s="5" t="s">
        <v>148</v>
      </c>
      <c r="H11527" s="5" t="s">
        <v>173</v>
      </c>
      <c r="I11527">
        <v>43757</v>
      </c>
      <c r="J11527">
        <v>251</v>
      </c>
      <c r="K11527">
        <v>79</v>
      </c>
      <c r="L11527">
        <v>1</v>
      </c>
      <c r="M11527">
        <v>2409.5</v>
      </c>
      <c r="N11527">
        <v>4334.9979999999996</v>
      </c>
      <c r="O11527">
        <v>4334.9979999999996</v>
      </c>
      <c r="P11527">
        <v>79</v>
      </c>
      <c r="Q11527">
        <v>30.5</v>
      </c>
      <c r="R11527">
        <v>-1925.498</v>
      </c>
      <c r="S11527">
        <v>2020</v>
      </c>
      <c r="T11527">
        <v>6</v>
      </c>
      <c r="U11527">
        <v>26</v>
      </c>
    </row>
    <row r="11528" spans="1:21" x14ac:dyDescent="0.3">
      <c r="A11528" s="5" t="s">
        <v>168</v>
      </c>
      <c r="B11528" s="5" t="s">
        <v>175</v>
      </c>
      <c r="C11528" s="5" t="s">
        <v>84</v>
      </c>
      <c r="D11528" s="5" t="s">
        <v>530</v>
      </c>
      <c r="E11528" s="5" t="s">
        <v>227</v>
      </c>
      <c r="F11528" s="6">
        <v>44008</v>
      </c>
      <c r="G11528" s="5" t="s">
        <v>148</v>
      </c>
      <c r="H11528" s="5" t="s">
        <v>185</v>
      </c>
      <c r="I11528">
        <v>43823</v>
      </c>
      <c r="J11528">
        <v>185</v>
      </c>
      <c r="K11528">
        <v>-364</v>
      </c>
      <c r="L11528">
        <v>-3</v>
      </c>
      <c r="M11528">
        <v>-11284</v>
      </c>
      <c r="N11528">
        <v>-8803.8389999999999</v>
      </c>
      <c r="O11528">
        <v>-2934.6129999999998</v>
      </c>
      <c r="P11528">
        <v>121.33333333333333</v>
      </c>
      <c r="Q11528">
        <v>31</v>
      </c>
      <c r="R11528">
        <v>-2480.1610000000001</v>
      </c>
      <c r="S11528">
        <v>2020</v>
      </c>
      <c r="T11528">
        <v>6</v>
      </c>
      <c r="U11528">
        <v>26</v>
      </c>
    </row>
    <row r="11529" spans="1:21" x14ac:dyDescent="0.3">
      <c r="A11529" s="5" t="s">
        <v>168</v>
      </c>
      <c r="B11529" s="5" t="s">
        <v>175</v>
      </c>
      <c r="C11529" s="5" t="s">
        <v>84</v>
      </c>
      <c r="D11529" s="5" t="s">
        <v>530</v>
      </c>
      <c r="E11529" s="5" t="s">
        <v>172</v>
      </c>
      <c r="F11529" s="6">
        <v>44008</v>
      </c>
      <c r="G11529" s="5" t="s">
        <v>148</v>
      </c>
      <c r="H11529" s="5" t="s">
        <v>185</v>
      </c>
      <c r="I11529">
        <v>43823</v>
      </c>
      <c r="J11529">
        <v>185</v>
      </c>
      <c r="K11529">
        <v>238</v>
      </c>
      <c r="L11529">
        <v>2</v>
      </c>
      <c r="M11529">
        <v>7378</v>
      </c>
      <c r="N11529">
        <v>5869.2259999999997</v>
      </c>
      <c r="O11529">
        <v>2934.6129999999998</v>
      </c>
      <c r="P11529">
        <v>119</v>
      </c>
      <c r="Q11529">
        <v>31</v>
      </c>
      <c r="R11529">
        <v>1508.7739999999999</v>
      </c>
      <c r="S11529">
        <v>2020</v>
      </c>
      <c r="T11529">
        <v>6</v>
      </c>
      <c r="U11529">
        <v>26</v>
      </c>
    </row>
    <row r="11530" spans="1:21" x14ac:dyDescent="0.3">
      <c r="A11530" s="5" t="s">
        <v>168</v>
      </c>
      <c r="B11530" s="5" t="s">
        <v>175</v>
      </c>
      <c r="C11530" s="5" t="s">
        <v>84</v>
      </c>
      <c r="D11530" s="5" t="s">
        <v>530</v>
      </c>
      <c r="E11530" s="5" t="s">
        <v>227</v>
      </c>
      <c r="F11530" s="6">
        <v>44008</v>
      </c>
      <c r="G11530" s="5" t="s">
        <v>148</v>
      </c>
      <c r="H11530" s="5" t="s">
        <v>180</v>
      </c>
      <c r="I11530">
        <v>43823</v>
      </c>
      <c r="J11530">
        <v>185</v>
      </c>
      <c r="K11530">
        <v>-514</v>
      </c>
      <c r="L11530">
        <v>-2</v>
      </c>
      <c r="M11530">
        <v>-15934</v>
      </c>
      <c r="N11530">
        <v>-5869.2259999999997</v>
      </c>
      <c r="O11530">
        <v>-2934.6129999999998</v>
      </c>
      <c r="P11530">
        <v>257</v>
      </c>
      <c r="Q11530">
        <v>31</v>
      </c>
      <c r="R11530">
        <v>-10064.773999999999</v>
      </c>
      <c r="S11530">
        <v>2020</v>
      </c>
      <c r="T11530">
        <v>6</v>
      </c>
      <c r="U11530">
        <v>26</v>
      </c>
    </row>
    <row r="11531" spans="1:21" x14ac:dyDescent="0.3">
      <c r="A11531" s="5" t="s">
        <v>168</v>
      </c>
      <c r="B11531" s="5" t="s">
        <v>175</v>
      </c>
      <c r="C11531" s="5" t="s">
        <v>84</v>
      </c>
      <c r="D11531" s="5" t="s">
        <v>530</v>
      </c>
      <c r="E11531" s="5" t="s">
        <v>172</v>
      </c>
      <c r="F11531" s="6">
        <v>44008</v>
      </c>
      <c r="G11531" s="5" t="s">
        <v>148</v>
      </c>
      <c r="H11531" s="5" t="s">
        <v>180</v>
      </c>
      <c r="I11531">
        <v>43823</v>
      </c>
      <c r="J11531">
        <v>185</v>
      </c>
      <c r="K11531">
        <v>214</v>
      </c>
      <c r="L11531">
        <v>2</v>
      </c>
      <c r="M11531">
        <v>6634</v>
      </c>
      <c r="N11531">
        <v>5869.2259999999997</v>
      </c>
      <c r="O11531">
        <v>2934.6129999999998</v>
      </c>
      <c r="P11531">
        <v>107</v>
      </c>
      <c r="Q11531">
        <v>31</v>
      </c>
      <c r="R11531">
        <v>764.774</v>
      </c>
      <c r="S11531">
        <v>2020</v>
      </c>
      <c r="T11531">
        <v>6</v>
      </c>
      <c r="U11531">
        <v>26</v>
      </c>
    </row>
    <row r="11532" spans="1:21" x14ac:dyDescent="0.3">
      <c r="A11532" s="5" t="s">
        <v>168</v>
      </c>
      <c r="B11532" s="5" t="s">
        <v>206</v>
      </c>
      <c r="C11532" s="5" t="s">
        <v>112</v>
      </c>
      <c r="D11532" s="5" t="s">
        <v>578</v>
      </c>
      <c r="E11532" s="5" t="s">
        <v>172</v>
      </c>
      <c r="F11532" s="6">
        <v>44008</v>
      </c>
      <c r="G11532" s="5" t="s">
        <v>148</v>
      </c>
      <c r="H11532" s="5" t="s">
        <v>173</v>
      </c>
      <c r="I11532">
        <v>43825</v>
      </c>
      <c r="J11532">
        <v>183</v>
      </c>
      <c r="K11532">
        <v>535.6</v>
      </c>
      <c r="L11532">
        <v>6</v>
      </c>
      <c r="M11532">
        <v>16335.8</v>
      </c>
      <c r="N11532">
        <v>20053.757000000001</v>
      </c>
      <c r="O11532">
        <v>3342.2930000000001</v>
      </c>
      <c r="P11532">
        <v>89.266666666666666</v>
      </c>
      <c r="Q11532">
        <v>30.5</v>
      </c>
      <c r="R11532">
        <v>-3717.9569999999999</v>
      </c>
      <c r="S11532">
        <v>2020</v>
      </c>
      <c r="T11532">
        <v>6</v>
      </c>
      <c r="U11532">
        <v>26</v>
      </c>
    </row>
    <row r="11533" spans="1:21" x14ac:dyDescent="0.3">
      <c r="A11533" s="5" t="s">
        <v>168</v>
      </c>
      <c r="B11533" s="5" t="s">
        <v>206</v>
      </c>
      <c r="C11533" s="5" t="s">
        <v>113</v>
      </c>
      <c r="D11533" s="5" t="s">
        <v>579</v>
      </c>
      <c r="E11533" s="5" t="s">
        <v>172</v>
      </c>
      <c r="F11533" s="6">
        <v>44008</v>
      </c>
      <c r="G11533" s="5" t="s">
        <v>148</v>
      </c>
      <c r="H11533" s="5" t="s">
        <v>235</v>
      </c>
      <c r="I11533">
        <v>43832</v>
      </c>
      <c r="J11533">
        <v>176</v>
      </c>
      <c r="K11533">
        <v>115.6</v>
      </c>
      <c r="L11533">
        <v>1</v>
      </c>
      <c r="M11533">
        <v>3525.8</v>
      </c>
      <c r="N11533">
        <v>2926.8119999999999</v>
      </c>
      <c r="O11533">
        <v>2926.8119999999999</v>
      </c>
      <c r="P11533">
        <v>115.6</v>
      </c>
      <c r="Q11533">
        <v>30.5</v>
      </c>
      <c r="R11533">
        <v>598.98800000000006</v>
      </c>
      <c r="S11533">
        <v>2020</v>
      </c>
      <c r="T11533">
        <v>6</v>
      </c>
      <c r="U11533">
        <v>26</v>
      </c>
    </row>
    <row r="11534" spans="1:21" x14ac:dyDescent="0.3">
      <c r="A11534" s="5" t="s">
        <v>168</v>
      </c>
      <c r="B11534" s="5" t="s">
        <v>206</v>
      </c>
      <c r="C11534" s="5" t="s">
        <v>113</v>
      </c>
      <c r="D11534" s="5" t="s">
        <v>579</v>
      </c>
      <c r="E11534" s="5" t="s">
        <v>172</v>
      </c>
      <c r="F11534" s="6">
        <v>44008</v>
      </c>
      <c r="G11534" s="5" t="s">
        <v>148</v>
      </c>
      <c r="H11534" s="5" t="s">
        <v>173</v>
      </c>
      <c r="I11534">
        <v>43832</v>
      </c>
      <c r="J11534">
        <v>176</v>
      </c>
      <c r="K11534">
        <v>147.80000000000001</v>
      </c>
      <c r="L11534">
        <v>2</v>
      </c>
      <c r="M11534">
        <v>4507.8999999999996</v>
      </c>
      <c r="N11534">
        <v>5853.6239999999998</v>
      </c>
      <c r="O11534">
        <v>2926.8119999999999</v>
      </c>
      <c r="P11534">
        <v>73.900000000000006</v>
      </c>
      <c r="Q11534">
        <v>30.5</v>
      </c>
      <c r="R11534">
        <v>-1345.7239999999999</v>
      </c>
      <c r="S11534">
        <v>2020</v>
      </c>
      <c r="T11534">
        <v>6</v>
      </c>
      <c r="U11534">
        <v>26</v>
      </c>
    </row>
    <row r="11535" spans="1:21" x14ac:dyDescent="0.3">
      <c r="A11535" s="5" t="s">
        <v>168</v>
      </c>
      <c r="B11535" s="5" t="s">
        <v>206</v>
      </c>
      <c r="C11535" s="5" t="s">
        <v>113</v>
      </c>
      <c r="D11535" s="5" t="s">
        <v>579</v>
      </c>
      <c r="E11535" s="5" t="s">
        <v>172</v>
      </c>
      <c r="F11535" s="6">
        <v>44008</v>
      </c>
      <c r="G11535" s="5" t="s">
        <v>148</v>
      </c>
      <c r="H11535" s="5" t="s">
        <v>178</v>
      </c>
      <c r="I11535">
        <v>43832</v>
      </c>
      <c r="J11535">
        <v>176</v>
      </c>
      <c r="K11535">
        <v>474</v>
      </c>
      <c r="L11535">
        <v>4</v>
      </c>
      <c r="M11535">
        <v>14457</v>
      </c>
      <c r="N11535">
        <v>11707.249</v>
      </c>
      <c r="O11535">
        <v>2926.8119999999999</v>
      </c>
      <c r="P11535">
        <v>118.5</v>
      </c>
      <c r="Q11535">
        <v>30.5</v>
      </c>
      <c r="R11535">
        <v>2749.7510000000002</v>
      </c>
      <c r="S11535">
        <v>2020</v>
      </c>
      <c r="T11535">
        <v>6</v>
      </c>
      <c r="U11535">
        <v>26</v>
      </c>
    </row>
    <row r="11536" spans="1:21" x14ac:dyDescent="0.3">
      <c r="A11536" s="5" t="s">
        <v>168</v>
      </c>
      <c r="B11536" s="5" t="s">
        <v>206</v>
      </c>
      <c r="C11536" s="5" t="s">
        <v>113</v>
      </c>
      <c r="D11536" s="5" t="s">
        <v>579</v>
      </c>
      <c r="E11536" s="5" t="s">
        <v>172</v>
      </c>
      <c r="F11536" s="6">
        <v>44008</v>
      </c>
      <c r="G11536" s="5" t="s">
        <v>148</v>
      </c>
      <c r="H11536" s="5" t="s">
        <v>197</v>
      </c>
      <c r="I11536">
        <v>43832</v>
      </c>
      <c r="J11536">
        <v>176</v>
      </c>
      <c r="K11536">
        <v>498.6</v>
      </c>
      <c r="L11536">
        <v>4</v>
      </c>
      <c r="M11536">
        <v>15207.3</v>
      </c>
      <c r="N11536">
        <v>11707.249</v>
      </c>
      <c r="O11536">
        <v>2926.8119999999999</v>
      </c>
      <c r="P11536">
        <v>124.65</v>
      </c>
      <c r="Q11536">
        <v>30.5</v>
      </c>
      <c r="R11536">
        <v>3500.0509999999999</v>
      </c>
      <c r="S11536">
        <v>2020</v>
      </c>
      <c r="T11536">
        <v>6</v>
      </c>
      <c r="U11536">
        <v>26</v>
      </c>
    </row>
    <row r="11537" spans="1:21" x14ac:dyDescent="0.3">
      <c r="A11537" s="5" t="s">
        <v>168</v>
      </c>
      <c r="B11537" s="5" t="s">
        <v>206</v>
      </c>
      <c r="C11537" s="5" t="s">
        <v>113</v>
      </c>
      <c r="D11537" s="5" t="s">
        <v>579</v>
      </c>
      <c r="E11537" s="5" t="s">
        <v>172</v>
      </c>
      <c r="F11537" s="6">
        <v>44008</v>
      </c>
      <c r="G11537" s="5" t="s">
        <v>148</v>
      </c>
      <c r="H11537" s="5" t="s">
        <v>311</v>
      </c>
      <c r="I11537">
        <v>43832</v>
      </c>
      <c r="J11537">
        <v>176</v>
      </c>
      <c r="K11537">
        <v>117.8</v>
      </c>
      <c r="L11537">
        <v>1</v>
      </c>
      <c r="M11537">
        <v>3592.9</v>
      </c>
      <c r="N11537">
        <v>2926.8119999999999</v>
      </c>
      <c r="O11537">
        <v>2926.8119999999999</v>
      </c>
      <c r="P11537">
        <v>117.8</v>
      </c>
      <c r="Q11537">
        <v>30.5</v>
      </c>
      <c r="R11537">
        <v>666.08799999999997</v>
      </c>
      <c r="S11537">
        <v>2020</v>
      </c>
      <c r="T11537">
        <v>6</v>
      </c>
      <c r="U11537">
        <v>26</v>
      </c>
    </row>
    <row r="11538" spans="1:21" x14ac:dyDescent="0.3">
      <c r="A11538" s="5" t="s">
        <v>168</v>
      </c>
      <c r="B11538" s="5" t="s">
        <v>206</v>
      </c>
      <c r="C11538" s="5" t="s">
        <v>113</v>
      </c>
      <c r="D11538" s="5" t="s">
        <v>579</v>
      </c>
      <c r="E11538" s="5" t="s">
        <v>172</v>
      </c>
      <c r="F11538" s="6">
        <v>44008</v>
      </c>
      <c r="G11538" s="5" t="s">
        <v>148</v>
      </c>
      <c r="H11538" s="5" t="s">
        <v>190</v>
      </c>
      <c r="I11538">
        <v>43832</v>
      </c>
      <c r="J11538">
        <v>176</v>
      </c>
      <c r="K11538">
        <v>113.2</v>
      </c>
      <c r="L11538">
        <v>1</v>
      </c>
      <c r="M11538">
        <v>3452.6</v>
      </c>
      <c r="N11538">
        <v>2926.8119999999999</v>
      </c>
      <c r="O11538">
        <v>2926.8119999999999</v>
      </c>
      <c r="P11538">
        <v>113.2</v>
      </c>
      <c r="Q11538">
        <v>30.5</v>
      </c>
      <c r="R11538">
        <v>525.78800000000001</v>
      </c>
      <c r="S11538">
        <v>2020</v>
      </c>
      <c r="T11538">
        <v>6</v>
      </c>
      <c r="U11538">
        <v>26</v>
      </c>
    </row>
    <row r="11539" spans="1:21" x14ac:dyDescent="0.3">
      <c r="A11539" s="5" t="s">
        <v>168</v>
      </c>
      <c r="B11539" s="5" t="s">
        <v>206</v>
      </c>
      <c r="C11539" s="5" t="s">
        <v>113</v>
      </c>
      <c r="D11539" s="5" t="s">
        <v>579</v>
      </c>
      <c r="E11539" s="5" t="s">
        <v>172</v>
      </c>
      <c r="F11539" s="6">
        <v>44008</v>
      </c>
      <c r="G11539" s="5" t="s">
        <v>148</v>
      </c>
      <c r="H11539" s="5" t="s">
        <v>351</v>
      </c>
      <c r="I11539">
        <v>43832</v>
      </c>
      <c r="J11539">
        <v>176</v>
      </c>
      <c r="K11539">
        <v>230.2</v>
      </c>
      <c r="L11539">
        <v>2</v>
      </c>
      <c r="M11539">
        <v>7021.1</v>
      </c>
      <c r="N11539">
        <v>5853.6239999999998</v>
      </c>
      <c r="O11539">
        <v>2926.8119999999999</v>
      </c>
      <c r="P11539">
        <v>115.1</v>
      </c>
      <c r="Q11539">
        <v>30.5</v>
      </c>
      <c r="R11539">
        <v>1167.4760000000001</v>
      </c>
      <c r="S11539">
        <v>2020</v>
      </c>
      <c r="T11539">
        <v>6</v>
      </c>
      <c r="U11539">
        <v>26</v>
      </c>
    </row>
    <row r="11540" spans="1:21" x14ac:dyDescent="0.3">
      <c r="A11540" s="5" t="s">
        <v>168</v>
      </c>
      <c r="B11540" s="5" t="s">
        <v>206</v>
      </c>
      <c r="C11540" s="5" t="s">
        <v>113</v>
      </c>
      <c r="D11540" s="5" t="s">
        <v>579</v>
      </c>
      <c r="E11540" s="5" t="s">
        <v>172</v>
      </c>
      <c r="F11540" s="6">
        <v>44008</v>
      </c>
      <c r="G11540" s="5" t="s">
        <v>148</v>
      </c>
      <c r="H11540" s="5" t="s">
        <v>199</v>
      </c>
      <c r="I11540">
        <v>43832</v>
      </c>
      <c r="J11540">
        <v>176</v>
      </c>
      <c r="K11540">
        <v>1064</v>
      </c>
      <c r="L11540">
        <v>9</v>
      </c>
      <c r="M11540">
        <v>32452</v>
      </c>
      <c r="N11540">
        <v>26341.31</v>
      </c>
      <c r="O11540">
        <v>2926.8119999999999</v>
      </c>
      <c r="P11540">
        <v>118.22222222222223</v>
      </c>
      <c r="Q11540">
        <v>30.5</v>
      </c>
      <c r="R11540">
        <v>6110.69</v>
      </c>
      <c r="S11540">
        <v>2020</v>
      </c>
      <c r="T11540">
        <v>6</v>
      </c>
      <c r="U11540">
        <v>26</v>
      </c>
    </row>
    <row r="11541" spans="1:21" x14ac:dyDescent="0.3">
      <c r="A11541" s="5" t="s">
        <v>168</v>
      </c>
      <c r="B11541" s="5" t="s">
        <v>206</v>
      </c>
      <c r="C11541" s="5" t="s">
        <v>113</v>
      </c>
      <c r="D11541" s="5" t="s">
        <v>579</v>
      </c>
      <c r="E11541" s="5" t="s">
        <v>172</v>
      </c>
      <c r="F11541" s="6">
        <v>44008</v>
      </c>
      <c r="G11541" s="5" t="s">
        <v>148</v>
      </c>
      <c r="H11541" s="5" t="s">
        <v>200</v>
      </c>
      <c r="I11541">
        <v>43832</v>
      </c>
      <c r="J11541">
        <v>176</v>
      </c>
      <c r="K11541">
        <v>928</v>
      </c>
      <c r="L11541">
        <v>8</v>
      </c>
      <c r="M11541">
        <v>28304</v>
      </c>
      <c r="N11541">
        <v>23414.498</v>
      </c>
      <c r="O11541">
        <v>2926.8119999999999</v>
      </c>
      <c r="P11541">
        <v>116</v>
      </c>
      <c r="Q11541">
        <v>30.5</v>
      </c>
      <c r="R11541">
        <v>4889.5020000000004</v>
      </c>
      <c r="S11541">
        <v>2020</v>
      </c>
      <c r="T11541">
        <v>6</v>
      </c>
      <c r="U11541">
        <v>26</v>
      </c>
    </row>
    <row r="11542" spans="1:21" x14ac:dyDescent="0.3">
      <c r="A11542" s="5" t="s">
        <v>168</v>
      </c>
      <c r="B11542" s="5" t="s">
        <v>206</v>
      </c>
      <c r="C11542" s="5" t="s">
        <v>113</v>
      </c>
      <c r="D11542" s="5" t="s">
        <v>579</v>
      </c>
      <c r="E11542" s="5" t="s">
        <v>172</v>
      </c>
      <c r="F11542" s="6">
        <v>44008</v>
      </c>
      <c r="G11542" s="5" t="s">
        <v>148</v>
      </c>
      <c r="H11542" s="5" t="s">
        <v>215</v>
      </c>
      <c r="I11542">
        <v>43832</v>
      </c>
      <c r="J11542">
        <v>176</v>
      </c>
      <c r="K11542">
        <v>465</v>
      </c>
      <c r="L11542">
        <v>4</v>
      </c>
      <c r="M11542">
        <v>14182.5</v>
      </c>
      <c r="N11542">
        <v>11707.249</v>
      </c>
      <c r="O11542">
        <v>2926.8119999999999</v>
      </c>
      <c r="P11542">
        <v>116.25</v>
      </c>
      <c r="Q11542">
        <v>30.5</v>
      </c>
      <c r="R11542">
        <v>2475.2510000000002</v>
      </c>
      <c r="S11542">
        <v>2020</v>
      </c>
      <c r="T11542">
        <v>6</v>
      </c>
      <c r="U11542">
        <v>26</v>
      </c>
    </row>
    <row r="11543" spans="1:21" x14ac:dyDescent="0.3">
      <c r="A11543" s="5" t="s">
        <v>168</v>
      </c>
      <c r="B11543" s="5" t="s">
        <v>206</v>
      </c>
      <c r="C11543" s="5" t="s">
        <v>113</v>
      </c>
      <c r="D11543" s="5" t="s">
        <v>579</v>
      </c>
      <c r="E11543" s="5" t="s">
        <v>172</v>
      </c>
      <c r="F11543" s="6">
        <v>44008</v>
      </c>
      <c r="G11543" s="5" t="s">
        <v>148</v>
      </c>
      <c r="H11543" s="5" t="s">
        <v>478</v>
      </c>
      <c r="I11543">
        <v>43832</v>
      </c>
      <c r="J11543">
        <v>176</v>
      </c>
      <c r="K11543">
        <v>480</v>
      </c>
      <c r="L11543">
        <v>4</v>
      </c>
      <c r="M11543">
        <v>14640</v>
      </c>
      <c r="N11543">
        <v>11707.249</v>
      </c>
      <c r="O11543">
        <v>2926.8119999999999</v>
      </c>
      <c r="P11543">
        <v>120</v>
      </c>
      <c r="Q11543">
        <v>30.5</v>
      </c>
      <c r="R11543">
        <v>2932.7510000000002</v>
      </c>
      <c r="S11543">
        <v>2020</v>
      </c>
      <c r="T11543">
        <v>6</v>
      </c>
      <c r="U11543">
        <v>26</v>
      </c>
    </row>
    <row r="11544" spans="1:21" x14ac:dyDescent="0.3">
      <c r="A11544" s="5" t="s">
        <v>168</v>
      </c>
      <c r="B11544" s="5" t="s">
        <v>175</v>
      </c>
      <c r="C11544" s="5" t="s">
        <v>84</v>
      </c>
      <c r="D11544" s="5" t="s">
        <v>530</v>
      </c>
      <c r="E11544" s="5" t="s">
        <v>172</v>
      </c>
      <c r="F11544" s="6">
        <v>44009</v>
      </c>
      <c r="G11544" s="5" t="s">
        <v>148</v>
      </c>
      <c r="H11544" s="5" t="s">
        <v>173</v>
      </c>
      <c r="I11544">
        <v>43823</v>
      </c>
      <c r="J11544">
        <v>186</v>
      </c>
      <c r="K11544">
        <v>724</v>
      </c>
      <c r="L11544">
        <v>8</v>
      </c>
      <c r="M11544">
        <v>22082</v>
      </c>
      <c r="N11544">
        <v>23476.904999999999</v>
      </c>
      <c r="O11544">
        <v>2934.6129999999998</v>
      </c>
      <c r="P11544">
        <v>90.5</v>
      </c>
      <c r="Q11544">
        <v>30.5</v>
      </c>
      <c r="R11544">
        <v>-1394.905</v>
      </c>
      <c r="S11544">
        <v>2020</v>
      </c>
      <c r="T11544">
        <v>6</v>
      </c>
      <c r="U11544">
        <v>26</v>
      </c>
    </row>
    <row r="11545" spans="1:21" x14ac:dyDescent="0.3">
      <c r="A11545" s="5" t="s">
        <v>168</v>
      </c>
      <c r="B11545" s="5" t="s">
        <v>175</v>
      </c>
      <c r="C11545" s="5" t="s">
        <v>85</v>
      </c>
      <c r="D11545" s="5" t="s">
        <v>534</v>
      </c>
      <c r="E11545" s="5" t="s">
        <v>172</v>
      </c>
      <c r="F11545" s="6">
        <v>44009</v>
      </c>
      <c r="G11545" s="5" t="s">
        <v>148</v>
      </c>
      <c r="H11545" s="5" t="s">
        <v>197</v>
      </c>
      <c r="I11545">
        <v>43831</v>
      </c>
      <c r="J11545">
        <v>178</v>
      </c>
      <c r="K11545">
        <v>1139.5</v>
      </c>
      <c r="L11545">
        <v>10</v>
      </c>
      <c r="M11545">
        <v>34754.75</v>
      </c>
      <c r="N11545">
        <v>25277.121999999999</v>
      </c>
      <c r="O11545">
        <v>2527.712</v>
      </c>
      <c r="P11545">
        <v>113.95</v>
      </c>
      <c r="Q11545">
        <v>30.5</v>
      </c>
      <c r="R11545">
        <v>9477.6280000000006</v>
      </c>
      <c r="S11545">
        <v>2020</v>
      </c>
      <c r="T11545">
        <v>6</v>
      </c>
      <c r="U11545">
        <v>26</v>
      </c>
    </row>
    <row r="11546" spans="1:21" x14ac:dyDescent="0.3">
      <c r="A11546" s="5" t="s">
        <v>168</v>
      </c>
      <c r="B11546" s="5" t="s">
        <v>175</v>
      </c>
      <c r="C11546" s="5" t="s">
        <v>85</v>
      </c>
      <c r="D11546" s="5" t="s">
        <v>534</v>
      </c>
      <c r="E11546" s="5" t="s">
        <v>172</v>
      </c>
      <c r="F11546" s="6">
        <v>44009</v>
      </c>
      <c r="G11546" s="5" t="s">
        <v>148</v>
      </c>
      <c r="H11546" s="5" t="s">
        <v>371</v>
      </c>
      <c r="I11546">
        <v>43831</v>
      </c>
      <c r="J11546">
        <v>178</v>
      </c>
      <c r="K11546">
        <v>1127</v>
      </c>
      <c r="L11546">
        <v>10</v>
      </c>
      <c r="M11546">
        <v>33810</v>
      </c>
      <c r="N11546">
        <v>25277.121999999999</v>
      </c>
      <c r="O11546">
        <v>2527.712</v>
      </c>
      <c r="P11546">
        <v>112.7</v>
      </c>
      <c r="Q11546">
        <v>30</v>
      </c>
      <c r="R11546">
        <v>8532.8780000000006</v>
      </c>
      <c r="S11546">
        <v>2020</v>
      </c>
      <c r="T11546">
        <v>6</v>
      </c>
      <c r="U11546">
        <v>26</v>
      </c>
    </row>
    <row r="11547" spans="1:21" x14ac:dyDescent="0.3">
      <c r="A11547" s="5" t="s">
        <v>168</v>
      </c>
      <c r="B11547" s="5" t="s">
        <v>175</v>
      </c>
      <c r="C11547" s="5" t="s">
        <v>88</v>
      </c>
      <c r="D11547" s="5" t="s">
        <v>574</v>
      </c>
      <c r="E11547" s="5" t="s">
        <v>172</v>
      </c>
      <c r="F11547" s="6">
        <v>44009</v>
      </c>
      <c r="G11547" s="5" t="s">
        <v>148</v>
      </c>
      <c r="H11547" s="5" t="s">
        <v>178</v>
      </c>
      <c r="I11547">
        <v>43816</v>
      </c>
      <c r="J11547">
        <v>193</v>
      </c>
      <c r="K11547">
        <v>108.5</v>
      </c>
      <c r="L11547">
        <v>1</v>
      </c>
      <c r="M11547">
        <v>3309.25</v>
      </c>
      <c r="N11547">
        <v>2743.1529999999998</v>
      </c>
      <c r="O11547">
        <v>2743.1529999999998</v>
      </c>
      <c r="P11547">
        <v>108.5</v>
      </c>
      <c r="Q11547">
        <v>30.5</v>
      </c>
      <c r="R11547">
        <v>566.09699999999998</v>
      </c>
      <c r="S11547">
        <v>2020</v>
      </c>
      <c r="T11547">
        <v>6</v>
      </c>
      <c r="U11547">
        <v>26</v>
      </c>
    </row>
    <row r="11548" spans="1:21" x14ac:dyDescent="0.3">
      <c r="A11548" s="5" t="s">
        <v>168</v>
      </c>
      <c r="B11548" s="5" t="s">
        <v>175</v>
      </c>
      <c r="C11548" s="5" t="s">
        <v>88</v>
      </c>
      <c r="D11548" s="5" t="s">
        <v>574</v>
      </c>
      <c r="E11548" s="5" t="s">
        <v>172</v>
      </c>
      <c r="F11548" s="6">
        <v>44009</v>
      </c>
      <c r="G11548" s="5" t="s">
        <v>148</v>
      </c>
      <c r="H11548" s="5" t="s">
        <v>235</v>
      </c>
      <c r="I11548">
        <v>43816</v>
      </c>
      <c r="J11548">
        <v>193</v>
      </c>
      <c r="K11548">
        <v>106.5</v>
      </c>
      <c r="L11548">
        <v>1</v>
      </c>
      <c r="M11548">
        <v>3248.25</v>
      </c>
      <c r="N11548">
        <v>2743.1529999999998</v>
      </c>
      <c r="O11548">
        <v>2743.1529999999998</v>
      </c>
      <c r="P11548">
        <v>106.5</v>
      </c>
      <c r="Q11548">
        <v>30.5</v>
      </c>
      <c r="R11548">
        <v>505.09699999999998</v>
      </c>
      <c r="S11548">
        <v>2020</v>
      </c>
      <c r="T11548">
        <v>6</v>
      </c>
      <c r="U11548">
        <v>26</v>
      </c>
    </row>
    <row r="11549" spans="1:21" x14ac:dyDescent="0.3">
      <c r="A11549" s="5" t="s">
        <v>168</v>
      </c>
      <c r="B11549" s="5" t="s">
        <v>175</v>
      </c>
      <c r="C11549" s="5" t="s">
        <v>88</v>
      </c>
      <c r="D11549" s="5" t="s">
        <v>574</v>
      </c>
      <c r="E11549" s="5" t="s">
        <v>172</v>
      </c>
      <c r="F11549" s="6">
        <v>44009</v>
      </c>
      <c r="G11549" s="5" t="s">
        <v>148</v>
      </c>
      <c r="H11549" s="5" t="s">
        <v>311</v>
      </c>
      <c r="I11549">
        <v>43816</v>
      </c>
      <c r="J11549">
        <v>193</v>
      </c>
      <c r="K11549">
        <v>108.5</v>
      </c>
      <c r="L11549">
        <v>1</v>
      </c>
      <c r="M11549">
        <v>3309.25</v>
      </c>
      <c r="N11549">
        <v>2743.1529999999998</v>
      </c>
      <c r="O11549">
        <v>2743.1529999999998</v>
      </c>
      <c r="P11549">
        <v>108.5</v>
      </c>
      <c r="Q11549">
        <v>30.5</v>
      </c>
      <c r="R11549">
        <v>566.09699999999998</v>
      </c>
      <c r="S11549">
        <v>2020</v>
      </c>
      <c r="T11549">
        <v>6</v>
      </c>
      <c r="U11549">
        <v>26</v>
      </c>
    </row>
    <row r="11550" spans="1:21" x14ac:dyDescent="0.3">
      <c r="A11550" s="5" t="s">
        <v>168</v>
      </c>
      <c r="B11550" s="5" t="s">
        <v>175</v>
      </c>
      <c r="C11550" s="5" t="s">
        <v>88</v>
      </c>
      <c r="D11550" s="5" t="s">
        <v>574</v>
      </c>
      <c r="E11550" s="5" t="s">
        <v>172</v>
      </c>
      <c r="F11550" s="6">
        <v>44009</v>
      </c>
      <c r="G11550" s="5" t="s">
        <v>148</v>
      </c>
      <c r="H11550" s="5" t="s">
        <v>351</v>
      </c>
      <c r="I11550">
        <v>43816</v>
      </c>
      <c r="J11550">
        <v>193</v>
      </c>
      <c r="K11550">
        <v>383</v>
      </c>
      <c r="L11550">
        <v>3</v>
      </c>
      <c r="M11550">
        <v>11681.5</v>
      </c>
      <c r="N11550">
        <v>8229.4580000000005</v>
      </c>
      <c r="O11550">
        <v>2743.1529999999998</v>
      </c>
      <c r="P11550">
        <v>127.66666666666667</v>
      </c>
      <c r="Q11550">
        <v>30.5</v>
      </c>
      <c r="R11550">
        <v>3452.0419999999999</v>
      </c>
      <c r="S11550">
        <v>2020</v>
      </c>
      <c r="T11550">
        <v>6</v>
      </c>
      <c r="U11550">
        <v>26</v>
      </c>
    </row>
    <row r="11551" spans="1:21" x14ac:dyDescent="0.3">
      <c r="A11551" s="5" t="s">
        <v>168</v>
      </c>
      <c r="B11551" s="5" t="s">
        <v>206</v>
      </c>
      <c r="C11551" s="5" t="s">
        <v>112</v>
      </c>
      <c r="D11551" s="5" t="s">
        <v>578</v>
      </c>
      <c r="E11551" s="5" t="s">
        <v>172</v>
      </c>
      <c r="F11551" s="6">
        <v>44009</v>
      </c>
      <c r="G11551" s="5" t="s">
        <v>148</v>
      </c>
      <c r="H11551" s="5" t="s">
        <v>173</v>
      </c>
      <c r="I11551">
        <v>43825</v>
      </c>
      <c r="J11551">
        <v>184</v>
      </c>
      <c r="K11551">
        <v>334.4</v>
      </c>
      <c r="L11551">
        <v>3</v>
      </c>
      <c r="M11551">
        <v>10199.200000000001</v>
      </c>
      <c r="N11551">
        <v>10026.879000000001</v>
      </c>
      <c r="O11551">
        <v>3342.2930000000001</v>
      </c>
      <c r="P11551">
        <v>111.46666666666665</v>
      </c>
      <c r="Q11551">
        <v>30.5</v>
      </c>
      <c r="R11551">
        <v>172.321</v>
      </c>
      <c r="S11551">
        <v>2020</v>
      </c>
      <c r="T11551">
        <v>6</v>
      </c>
      <c r="U11551">
        <v>26</v>
      </c>
    </row>
    <row r="11552" spans="1:21" x14ac:dyDescent="0.3">
      <c r="A11552" s="5" t="s">
        <v>168</v>
      </c>
      <c r="B11552" s="5" t="s">
        <v>467</v>
      </c>
      <c r="C11552" s="5" t="s">
        <v>141</v>
      </c>
      <c r="D11552" s="5" t="s">
        <v>576</v>
      </c>
      <c r="E11552" s="5" t="s">
        <v>172</v>
      </c>
      <c r="F11552" s="6">
        <v>44009</v>
      </c>
      <c r="G11552" s="5" t="s">
        <v>148</v>
      </c>
      <c r="H11552" s="5" t="s">
        <v>173</v>
      </c>
      <c r="I11552">
        <v>43834</v>
      </c>
      <c r="J11552">
        <v>175</v>
      </c>
      <c r="K11552">
        <v>720</v>
      </c>
      <c r="L11552">
        <v>7</v>
      </c>
      <c r="M11552">
        <v>21960</v>
      </c>
      <c r="N11552">
        <v>15971.01</v>
      </c>
      <c r="O11552">
        <v>2281.5729999999999</v>
      </c>
      <c r="P11552">
        <v>102.85714285714286</v>
      </c>
      <c r="Q11552">
        <v>30.5</v>
      </c>
      <c r="R11552">
        <v>5988.99</v>
      </c>
      <c r="S11552">
        <v>2020</v>
      </c>
      <c r="T11552">
        <v>6</v>
      </c>
      <c r="U11552">
        <v>26</v>
      </c>
    </row>
    <row r="11553" spans="1:21" x14ac:dyDescent="0.3">
      <c r="A11553" s="5" t="s">
        <v>168</v>
      </c>
      <c r="B11553" s="5" t="s">
        <v>467</v>
      </c>
      <c r="C11553" s="5" t="s">
        <v>141</v>
      </c>
      <c r="D11553" s="5" t="s">
        <v>576</v>
      </c>
      <c r="E11553" s="5" t="s">
        <v>172</v>
      </c>
      <c r="F11553" s="6">
        <v>44009</v>
      </c>
      <c r="G11553" s="5" t="s">
        <v>148</v>
      </c>
      <c r="H11553" s="5" t="s">
        <v>466</v>
      </c>
      <c r="I11553">
        <v>43834</v>
      </c>
      <c r="J11553">
        <v>175</v>
      </c>
      <c r="K11553">
        <v>12778</v>
      </c>
      <c r="L11553">
        <v>108</v>
      </c>
      <c r="M11553">
        <v>376951</v>
      </c>
      <c r="N11553">
        <v>246409.867</v>
      </c>
      <c r="O11553">
        <v>2281.5729999999999</v>
      </c>
      <c r="P11553">
        <v>118.31481481481481</v>
      </c>
      <c r="Q11553">
        <v>29.5</v>
      </c>
      <c r="R11553">
        <v>130541.133</v>
      </c>
      <c r="S11553">
        <v>2020</v>
      </c>
      <c r="T11553">
        <v>6</v>
      </c>
      <c r="U11553">
        <v>26</v>
      </c>
    </row>
    <row r="11554" spans="1:21" x14ac:dyDescent="0.3">
      <c r="A11554" s="5" t="s">
        <v>168</v>
      </c>
      <c r="B11554" s="5" t="s">
        <v>175</v>
      </c>
      <c r="C11554" s="5" t="s">
        <v>84</v>
      </c>
      <c r="D11554" s="5" t="s">
        <v>530</v>
      </c>
      <c r="E11554" s="5" t="s">
        <v>172</v>
      </c>
      <c r="F11554" s="6">
        <v>44011</v>
      </c>
      <c r="G11554" s="5" t="s">
        <v>148</v>
      </c>
      <c r="H11554" s="5" t="s">
        <v>194</v>
      </c>
      <c r="I11554">
        <v>43823</v>
      </c>
      <c r="J11554">
        <v>188</v>
      </c>
      <c r="K11554">
        <v>342</v>
      </c>
      <c r="L11554">
        <v>3</v>
      </c>
      <c r="M11554">
        <v>10431</v>
      </c>
      <c r="N11554">
        <v>8803.8389999999999</v>
      </c>
      <c r="O11554">
        <v>2934.6129999999998</v>
      </c>
      <c r="P11554">
        <v>114</v>
      </c>
      <c r="Q11554">
        <v>30.5</v>
      </c>
      <c r="R11554">
        <v>1627.1610000000001</v>
      </c>
      <c r="S11554">
        <v>2020</v>
      </c>
      <c r="T11554">
        <v>6</v>
      </c>
      <c r="U11554">
        <v>27</v>
      </c>
    </row>
    <row r="11555" spans="1:21" x14ac:dyDescent="0.3">
      <c r="A11555" s="5" t="s">
        <v>168</v>
      </c>
      <c r="B11555" s="5" t="s">
        <v>175</v>
      </c>
      <c r="C11555" s="5" t="s">
        <v>85</v>
      </c>
      <c r="D11555" s="5" t="s">
        <v>534</v>
      </c>
      <c r="E11555" s="5" t="s">
        <v>172</v>
      </c>
      <c r="F11555" s="6">
        <v>44011</v>
      </c>
      <c r="G11555" s="5" t="s">
        <v>148</v>
      </c>
      <c r="H11555" s="5" t="s">
        <v>190</v>
      </c>
      <c r="I11555">
        <v>43831</v>
      </c>
      <c r="J11555">
        <v>180</v>
      </c>
      <c r="K11555">
        <v>131</v>
      </c>
      <c r="L11555">
        <v>1</v>
      </c>
      <c r="M11555">
        <v>3144</v>
      </c>
      <c r="N11555">
        <v>2527.712</v>
      </c>
      <c r="O11555">
        <v>2527.712</v>
      </c>
      <c r="P11555">
        <v>131</v>
      </c>
      <c r="Q11555">
        <v>24</v>
      </c>
      <c r="R11555">
        <v>616.28800000000001</v>
      </c>
      <c r="S11555">
        <v>2020</v>
      </c>
      <c r="T11555">
        <v>6</v>
      </c>
      <c r="U11555">
        <v>27</v>
      </c>
    </row>
    <row r="11556" spans="1:21" x14ac:dyDescent="0.3">
      <c r="A11556" s="5" t="s">
        <v>168</v>
      </c>
      <c r="B11556" s="5" t="s">
        <v>175</v>
      </c>
      <c r="C11556" s="5" t="s">
        <v>85</v>
      </c>
      <c r="D11556" s="5" t="s">
        <v>534</v>
      </c>
      <c r="E11556" s="5" t="s">
        <v>172</v>
      </c>
      <c r="F11556" s="6">
        <v>44011</v>
      </c>
      <c r="G11556" s="5" t="s">
        <v>148</v>
      </c>
      <c r="H11556" s="5" t="s">
        <v>208</v>
      </c>
      <c r="I11556">
        <v>43831</v>
      </c>
      <c r="J11556">
        <v>180</v>
      </c>
      <c r="K11556">
        <v>132.5</v>
      </c>
      <c r="L11556">
        <v>1</v>
      </c>
      <c r="M11556">
        <v>3180</v>
      </c>
      <c r="N11556">
        <v>2527.712</v>
      </c>
      <c r="O11556">
        <v>2527.712</v>
      </c>
      <c r="P11556">
        <v>132.5</v>
      </c>
      <c r="Q11556">
        <v>24</v>
      </c>
      <c r="R11556">
        <v>652.28800000000001</v>
      </c>
      <c r="S11556">
        <v>2020</v>
      </c>
      <c r="T11556">
        <v>6</v>
      </c>
      <c r="U11556">
        <v>27</v>
      </c>
    </row>
    <row r="11557" spans="1:21" x14ac:dyDescent="0.3">
      <c r="A11557" s="5" t="s">
        <v>168</v>
      </c>
      <c r="B11557" s="5" t="s">
        <v>175</v>
      </c>
      <c r="C11557" s="5" t="s">
        <v>88</v>
      </c>
      <c r="D11557" s="5" t="s">
        <v>574</v>
      </c>
      <c r="E11557" s="5" t="s">
        <v>172</v>
      </c>
      <c r="F11557" s="6">
        <v>44011</v>
      </c>
      <c r="G11557" s="5" t="s">
        <v>148</v>
      </c>
      <c r="H11557" s="5" t="s">
        <v>190</v>
      </c>
      <c r="I11557">
        <v>43816</v>
      </c>
      <c r="J11557">
        <v>195</v>
      </c>
      <c r="K11557">
        <v>224</v>
      </c>
      <c r="L11557">
        <v>2</v>
      </c>
      <c r="M11557">
        <v>7056</v>
      </c>
      <c r="N11557">
        <v>5486.3050000000003</v>
      </c>
      <c r="O11557">
        <v>2743.1529999999998</v>
      </c>
      <c r="P11557">
        <v>112</v>
      </c>
      <c r="Q11557">
        <v>31.5</v>
      </c>
      <c r="R11557">
        <v>1569.6949999999999</v>
      </c>
      <c r="S11557">
        <v>2020</v>
      </c>
      <c r="T11557">
        <v>6</v>
      </c>
      <c r="U11557">
        <v>27</v>
      </c>
    </row>
    <row r="11558" spans="1:21" x14ac:dyDescent="0.3">
      <c r="A11558" s="5" t="s">
        <v>168</v>
      </c>
      <c r="B11558" s="5" t="s">
        <v>175</v>
      </c>
      <c r="C11558" s="5" t="s">
        <v>88</v>
      </c>
      <c r="D11558" s="5" t="s">
        <v>574</v>
      </c>
      <c r="E11558" s="5" t="s">
        <v>172</v>
      </c>
      <c r="F11558" s="6">
        <v>44011</v>
      </c>
      <c r="G11558" s="5" t="s">
        <v>148</v>
      </c>
      <c r="H11558" s="5" t="s">
        <v>190</v>
      </c>
      <c r="I11558">
        <v>43816</v>
      </c>
      <c r="J11558">
        <v>195</v>
      </c>
      <c r="K11558">
        <v>120.5</v>
      </c>
      <c r="L11558">
        <v>1</v>
      </c>
      <c r="M11558">
        <v>2892</v>
      </c>
      <c r="N11558">
        <v>2743.1529999999998</v>
      </c>
      <c r="O11558">
        <v>2743.1529999999998</v>
      </c>
      <c r="P11558">
        <v>120.5</v>
      </c>
      <c r="Q11558">
        <v>24</v>
      </c>
      <c r="R11558">
        <v>148.84700000000001</v>
      </c>
      <c r="S11558">
        <v>2020</v>
      </c>
      <c r="T11558">
        <v>6</v>
      </c>
      <c r="U11558">
        <v>27</v>
      </c>
    </row>
    <row r="11559" spans="1:21" x14ac:dyDescent="0.3">
      <c r="A11559" s="5" t="s">
        <v>168</v>
      </c>
      <c r="B11559" s="5" t="s">
        <v>206</v>
      </c>
      <c r="C11559" s="5" t="s">
        <v>111</v>
      </c>
      <c r="D11559" s="5" t="s">
        <v>575</v>
      </c>
      <c r="E11559" s="5" t="s">
        <v>172</v>
      </c>
      <c r="F11559" s="6">
        <v>44011</v>
      </c>
      <c r="G11559" s="5" t="s">
        <v>148</v>
      </c>
      <c r="H11559" s="5" t="s">
        <v>173</v>
      </c>
      <c r="I11559">
        <v>43820</v>
      </c>
      <c r="J11559">
        <v>191</v>
      </c>
      <c r="K11559">
        <v>94</v>
      </c>
      <c r="L11559">
        <v>1</v>
      </c>
      <c r="M11559">
        <v>2867</v>
      </c>
      <c r="N11559">
        <v>2963.8510000000001</v>
      </c>
      <c r="O11559">
        <v>2963.8510000000001</v>
      </c>
      <c r="P11559">
        <v>94</v>
      </c>
      <c r="Q11559">
        <v>30.5</v>
      </c>
      <c r="R11559">
        <v>-96.850999999999999</v>
      </c>
      <c r="S11559">
        <v>2020</v>
      </c>
      <c r="T11559">
        <v>6</v>
      </c>
      <c r="U11559">
        <v>27</v>
      </c>
    </row>
    <row r="11560" spans="1:21" x14ac:dyDescent="0.3">
      <c r="A11560" s="5" t="s">
        <v>168</v>
      </c>
      <c r="B11560" s="5" t="s">
        <v>206</v>
      </c>
      <c r="C11560" s="5" t="s">
        <v>112</v>
      </c>
      <c r="D11560" s="5" t="s">
        <v>578</v>
      </c>
      <c r="E11560" s="5" t="s">
        <v>172</v>
      </c>
      <c r="F11560" s="6">
        <v>44011</v>
      </c>
      <c r="G11560" s="5" t="s">
        <v>148</v>
      </c>
      <c r="H11560" s="5" t="s">
        <v>173</v>
      </c>
      <c r="I11560">
        <v>43825</v>
      </c>
      <c r="J11560">
        <v>186</v>
      </c>
      <c r="K11560">
        <v>110</v>
      </c>
      <c r="L11560">
        <v>1</v>
      </c>
      <c r="M11560">
        <v>3355</v>
      </c>
      <c r="N11560">
        <v>3342.2930000000001</v>
      </c>
      <c r="O11560">
        <v>3342.2930000000001</v>
      </c>
      <c r="P11560">
        <v>110</v>
      </c>
      <c r="Q11560">
        <v>30.5</v>
      </c>
      <c r="R11560">
        <v>12.707000000000001</v>
      </c>
      <c r="S11560">
        <v>2020</v>
      </c>
      <c r="T11560">
        <v>6</v>
      </c>
      <c r="U11560">
        <v>27</v>
      </c>
    </row>
    <row r="11561" spans="1:21" x14ac:dyDescent="0.3">
      <c r="A11561" s="5" t="s">
        <v>168</v>
      </c>
      <c r="B11561" s="5" t="s">
        <v>206</v>
      </c>
      <c r="C11561" s="5" t="s">
        <v>113</v>
      </c>
      <c r="D11561" s="5" t="s">
        <v>579</v>
      </c>
      <c r="E11561" s="5" t="s">
        <v>172</v>
      </c>
      <c r="F11561" s="6">
        <v>44011</v>
      </c>
      <c r="G11561" s="5" t="s">
        <v>148</v>
      </c>
      <c r="H11561" s="5" t="s">
        <v>194</v>
      </c>
      <c r="I11561">
        <v>43832</v>
      </c>
      <c r="J11561">
        <v>179</v>
      </c>
      <c r="K11561">
        <v>252</v>
      </c>
      <c r="L11561">
        <v>2</v>
      </c>
      <c r="M11561">
        <v>7686</v>
      </c>
      <c r="N11561">
        <v>5853.6239999999998</v>
      </c>
      <c r="O11561">
        <v>2926.8119999999999</v>
      </c>
      <c r="P11561">
        <v>126</v>
      </c>
      <c r="Q11561">
        <v>30.5</v>
      </c>
      <c r="R11561">
        <v>1832.376</v>
      </c>
      <c r="S11561">
        <v>2020</v>
      </c>
      <c r="T11561">
        <v>6</v>
      </c>
      <c r="U11561">
        <v>27</v>
      </c>
    </row>
    <row r="11562" spans="1:21" x14ac:dyDescent="0.3">
      <c r="A11562" s="5" t="s">
        <v>168</v>
      </c>
      <c r="B11562" s="5" t="s">
        <v>206</v>
      </c>
      <c r="C11562" s="5" t="s">
        <v>113</v>
      </c>
      <c r="D11562" s="5" t="s">
        <v>579</v>
      </c>
      <c r="E11562" s="5" t="s">
        <v>172</v>
      </c>
      <c r="F11562" s="6">
        <v>44011</v>
      </c>
      <c r="G11562" s="5" t="s">
        <v>148</v>
      </c>
      <c r="H11562" s="5" t="s">
        <v>564</v>
      </c>
      <c r="I11562">
        <v>43832</v>
      </c>
      <c r="J11562">
        <v>179</v>
      </c>
      <c r="K11562">
        <v>769</v>
      </c>
      <c r="L11562">
        <v>6</v>
      </c>
      <c r="M11562">
        <v>23839</v>
      </c>
      <c r="N11562">
        <v>17560.873</v>
      </c>
      <c r="O11562">
        <v>2926.8119999999999</v>
      </c>
      <c r="P11562">
        <v>128.16666666666666</v>
      </c>
      <c r="Q11562">
        <v>31</v>
      </c>
      <c r="R11562">
        <v>6278.1270000000004</v>
      </c>
      <c r="S11562">
        <v>2020</v>
      </c>
      <c r="T11562">
        <v>6</v>
      </c>
      <c r="U11562">
        <v>27</v>
      </c>
    </row>
    <row r="11563" spans="1:21" x14ac:dyDescent="0.3">
      <c r="A11563" s="5" t="s">
        <v>168</v>
      </c>
      <c r="B11563" s="5" t="s">
        <v>206</v>
      </c>
      <c r="C11563" s="5" t="s">
        <v>113</v>
      </c>
      <c r="D11563" s="5" t="s">
        <v>579</v>
      </c>
      <c r="E11563" s="5" t="s">
        <v>172</v>
      </c>
      <c r="F11563" s="6">
        <v>44011</v>
      </c>
      <c r="G11563" s="5" t="s">
        <v>148</v>
      </c>
      <c r="H11563" s="5" t="s">
        <v>264</v>
      </c>
      <c r="I11563">
        <v>43832</v>
      </c>
      <c r="J11563">
        <v>179</v>
      </c>
      <c r="K11563">
        <v>1870</v>
      </c>
      <c r="L11563">
        <v>15</v>
      </c>
      <c r="M11563">
        <v>57035</v>
      </c>
      <c r="N11563">
        <v>43902.182999999997</v>
      </c>
      <c r="O11563">
        <v>2926.8119999999999</v>
      </c>
      <c r="P11563">
        <v>124.66666666666667</v>
      </c>
      <c r="Q11563">
        <v>30.5</v>
      </c>
      <c r="R11563">
        <v>13132.816999999999</v>
      </c>
      <c r="S11563">
        <v>2020</v>
      </c>
      <c r="T11563">
        <v>6</v>
      </c>
      <c r="U11563">
        <v>27</v>
      </c>
    </row>
    <row r="11564" spans="1:21" x14ac:dyDescent="0.3">
      <c r="A11564" s="5" t="s">
        <v>168</v>
      </c>
      <c r="B11564" s="5" t="s">
        <v>169</v>
      </c>
      <c r="C11564" s="5" t="s">
        <v>170</v>
      </c>
      <c r="D11564" s="5" t="s">
        <v>555</v>
      </c>
      <c r="E11564" s="5" t="s">
        <v>172</v>
      </c>
      <c r="F11564" s="6">
        <v>44012</v>
      </c>
      <c r="G11564" s="5" t="s">
        <v>148</v>
      </c>
      <c r="H11564" s="5" t="s">
        <v>173</v>
      </c>
      <c r="I11564">
        <v>43771</v>
      </c>
      <c r="J11564">
        <v>241</v>
      </c>
      <c r="K11564">
        <v>749.2</v>
      </c>
      <c r="L11564">
        <v>5</v>
      </c>
      <c r="M11564">
        <v>23599.8</v>
      </c>
      <c r="N11564">
        <v>15372.896000000001</v>
      </c>
      <c r="O11564">
        <v>3074.5790000000002</v>
      </c>
      <c r="P11564">
        <v>149.84</v>
      </c>
      <c r="Q11564">
        <v>31.5</v>
      </c>
      <c r="R11564">
        <v>8226.9040000000005</v>
      </c>
      <c r="S11564">
        <v>2020</v>
      </c>
      <c r="T11564">
        <v>6</v>
      </c>
      <c r="U11564">
        <v>27</v>
      </c>
    </row>
    <row r="11565" spans="1:21" x14ac:dyDescent="0.3">
      <c r="A11565" s="5" t="s">
        <v>168</v>
      </c>
      <c r="B11565" s="5" t="s">
        <v>175</v>
      </c>
      <c r="C11565" s="5" t="s">
        <v>88</v>
      </c>
      <c r="D11565" s="5" t="s">
        <v>574</v>
      </c>
      <c r="E11565" s="5" t="s">
        <v>227</v>
      </c>
      <c r="F11565" s="6">
        <v>44012</v>
      </c>
      <c r="G11565" s="5" t="s">
        <v>148</v>
      </c>
      <c r="H11565" s="5" t="s">
        <v>478</v>
      </c>
      <c r="I11565">
        <v>43816</v>
      </c>
      <c r="J11565">
        <v>196</v>
      </c>
      <c r="K11565">
        <v>-320</v>
      </c>
      <c r="L11565">
        <v>-3</v>
      </c>
      <c r="M11565">
        <v>-8800</v>
      </c>
      <c r="N11565">
        <v>-8021.6310000000003</v>
      </c>
      <c r="O11565">
        <v>-2673.877</v>
      </c>
      <c r="P11565">
        <v>106.66666666666667</v>
      </c>
      <c r="Q11565">
        <v>27.5</v>
      </c>
      <c r="R11565">
        <v>-778.36900000000003</v>
      </c>
      <c r="S11565">
        <v>2020</v>
      </c>
      <c r="T11565">
        <v>6</v>
      </c>
      <c r="U11565">
        <v>27</v>
      </c>
    </row>
    <row r="11566" spans="1:21" x14ac:dyDescent="0.3">
      <c r="A11566" s="5" t="s">
        <v>168</v>
      </c>
      <c r="B11566" s="5" t="s">
        <v>206</v>
      </c>
      <c r="C11566" s="5" t="s">
        <v>111</v>
      </c>
      <c r="D11566" s="5" t="s">
        <v>575</v>
      </c>
      <c r="E11566" s="5" t="s">
        <v>172</v>
      </c>
      <c r="F11566" s="6">
        <v>44012</v>
      </c>
      <c r="G11566" s="5" t="s">
        <v>148</v>
      </c>
      <c r="H11566" s="5" t="s">
        <v>478</v>
      </c>
      <c r="I11566">
        <v>43820</v>
      </c>
      <c r="J11566">
        <v>192</v>
      </c>
      <c r="K11566">
        <v>320</v>
      </c>
      <c r="L11566">
        <v>3</v>
      </c>
      <c r="M11566">
        <v>8800</v>
      </c>
      <c r="N11566">
        <v>9484.3240000000005</v>
      </c>
      <c r="O11566">
        <v>3161.4409999999998</v>
      </c>
      <c r="P11566">
        <v>106.66666666666667</v>
      </c>
      <c r="Q11566">
        <v>27.5</v>
      </c>
      <c r="R11566">
        <v>-684.32399999999996</v>
      </c>
      <c r="S11566">
        <v>2020</v>
      </c>
      <c r="T11566">
        <v>6</v>
      </c>
      <c r="U11566">
        <v>27</v>
      </c>
    </row>
    <row r="11567" spans="1:21" x14ac:dyDescent="0.3">
      <c r="A11567" s="5" t="s">
        <v>168</v>
      </c>
      <c r="B11567" s="5" t="s">
        <v>206</v>
      </c>
      <c r="C11567" s="5" t="s">
        <v>111</v>
      </c>
      <c r="D11567" s="5" t="s">
        <v>575</v>
      </c>
      <c r="E11567" s="5" t="s">
        <v>172</v>
      </c>
      <c r="F11567" s="6">
        <v>44012</v>
      </c>
      <c r="G11567" s="5" t="s">
        <v>148</v>
      </c>
      <c r="H11567" s="5" t="s">
        <v>190</v>
      </c>
      <c r="I11567">
        <v>43820</v>
      </c>
      <c r="J11567">
        <v>192</v>
      </c>
      <c r="K11567">
        <v>114.8</v>
      </c>
      <c r="L11567">
        <v>1</v>
      </c>
      <c r="M11567">
        <v>2755.2</v>
      </c>
      <c r="N11567">
        <v>3161.4409999999998</v>
      </c>
      <c r="O11567">
        <v>3161.4409999999998</v>
      </c>
      <c r="P11567">
        <v>114.8</v>
      </c>
      <c r="Q11567">
        <v>24</v>
      </c>
      <c r="R11567">
        <v>-406.24099999999999</v>
      </c>
      <c r="S11567">
        <v>2020</v>
      </c>
      <c r="T11567">
        <v>6</v>
      </c>
      <c r="U11567">
        <v>27</v>
      </c>
    </row>
    <row r="11568" spans="1:21" x14ac:dyDescent="0.3">
      <c r="A11568" s="5" t="s">
        <v>168</v>
      </c>
      <c r="B11568" s="5" t="s">
        <v>206</v>
      </c>
      <c r="C11568" s="5" t="s">
        <v>111</v>
      </c>
      <c r="D11568" s="5" t="s">
        <v>575</v>
      </c>
      <c r="E11568" s="5" t="s">
        <v>172</v>
      </c>
      <c r="F11568" s="6">
        <v>44012</v>
      </c>
      <c r="G11568" s="5" t="s">
        <v>148</v>
      </c>
      <c r="H11568" s="5" t="s">
        <v>190</v>
      </c>
      <c r="I11568">
        <v>43820</v>
      </c>
      <c r="J11568">
        <v>192</v>
      </c>
      <c r="K11568">
        <v>268.8</v>
      </c>
      <c r="L11568">
        <v>2</v>
      </c>
      <c r="M11568">
        <v>6451.2</v>
      </c>
      <c r="N11568">
        <v>6322.8819999999996</v>
      </c>
      <c r="O11568">
        <v>3161.4409999999998</v>
      </c>
      <c r="P11568">
        <v>134.4</v>
      </c>
      <c r="Q11568">
        <v>24</v>
      </c>
      <c r="R11568">
        <v>128.31800000000001</v>
      </c>
      <c r="S11568">
        <v>2020</v>
      </c>
      <c r="T11568">
        <v>6</v>
      </c>
      <c r="U11568">
        <v>27</v>
      </c>
    </row>
    <row r="11569" spans="1:21" x14ac:dyDescent="0.3">
      <c r="A11569" s="5" t="s">
        <v>168</v>
      </c>
      <c r="B11569" s="5" t="s">
        <v>206</v>
      </c>
      <c r="C11569" s="5" t="s">
        <v>111</v>
      </c>
      <c r="D11569" s="5" t="s">
        <v>575</v>
      </c>
      <c r="E11569" s="5" t="s">
        <v>172</v>
      </c>
      <c r="F11569" s="6">
        <v>44012</v>
      </c>
      <c r="G11569" s="5" t="s">
        <v>148</v>
      </c>
      <c r="H11569" s="5" t="s">
        <v>190</v>
      </c>
      <c r="I11569">
        <v>43820</v>
      </c>
      <c r="J11569">
        <v>192</v>
      </c>
      <c r="K11569">
        <v>246.2</v>
      </c>
      <c r="L11569">
        <v>2</v>
      </c>
      <c r="M11569">
        <v>5908.8</v>
      </c>
      <c r="N11569">
        <v>6322.8819999999996</v>
      </c>
      <c r="O11569">
        <v>3161.4409999999998</v>
      </c>
      <c r="P11569">
        <v>123.1</v>
      </c>
      <c r="Q11569">
        <v>24</v>
      </c>
      <c r="R11569">
        <v>-414.08199999999999</v>
      </c>
      <c r="S11569">
        <v>2020</v>
      </c>
      <c r="T11569">
        <v>6</v>
      </c>
      <c r="U11569">
        <v>27</v>
      </c>
    </row>
    <row r="11570" spans="1:21" x14ac:dyDescent="0.3">
      <c r="A11570" s="5" t="s">
        <v>168</v>
      </c>
      <c r="B11570" s="5" t="s">
        <v>206</v>
      </c>
      <c r="C11570" s="5" t="s">
        <v>113</v>
      </c>
      <c r="D11570" s="5" t="s">
        <v>579</v>
      </c>
      <c r="E11570" s="5" t="s">
        <v>172</v>
      </c>
      <c r="F11570" s="6">
        <v>44012</v>
      </c>
      <c r="G11570" s="5" t="s">
        <v>148</v>
      </c>
      <c r="H11570" s="5" t="s">
        <v>371</v>
      </c>
      <c r="I11570">
        <v>43832</v>
      </c>
      <c r="J11570">
        <v>180</v>
      </c>
      <c r="K11570">
        <v>1124.5999999999999</v>
      </c>
      <c r="L11570">
        <v>10</v>
      </c>
      <c r="M11570">
        <v>34862.6</v>
      </c>
      <c r="N11570">
        <v>29528.544999999998</v>
      </c>
      <c r="O11570">
        <v>2952.8539999999998</v>
      </c>
      <c r="P11570">
        <v>112.46</v>
      </c>
      <c r="Q11570">
        <v>31</v>
      </c>
      <c r="R11570">
        <v>5334.0550000000003</v>
      </c>
      <c r="S11570">
        <v>2020</v>
      </c>
      <c r="T11570">
        <v>6</v>
      </c>
      <c r="U11570">
        <v>27</v>
      </c>
    </row>
    <row r="11571" spans="1:21" x14ac:dyDescent="0.3">
      <c r="A11571" s="5" t="s">
        <v>168</v>
      </c>
      <c r="B11571" s="5" t="s">
        <v>206</v>
      </c>
      <c r="C11571" s="5" t="s">
        <v>113</v>
      </c>
      <c r="D11571" s="5" t="s">
        <v>579</v>
      </c>
      <c r="E11571" s="5" t="s">
        <v>172</v>
      </c>
      <c r="F11571" s="6">
        <v>44012</v>
      </c>
      <c r="G11571" s="5" t="s">
        <v>148</v>
      </c>
      <c r="H11571" s="5" t="s">
        <v>235</v>
      </c>
      <c r="I11571">
        <v>43832</v>
      </c>
      <c r="J11571">
        <v>180</v>
      </c>
      <c r="K11571">
        <v>115.4</v>
      </c>
      <c r="L11571">
        <v>1</v>
      </c>
      <c r="M11571">
        <v>3635.1</v>
      </c>
      <c r="N11571">
        <v>2952.8539999999998</v>
      </c>
      <c r="O11571">
        <v>2952.8539999999998</v>
      </c>
      <c r="P11571">
        <v>115.4</v>
      </c>
      <c r="Q11571">
        <v>31.5</v>
      </c>
      <c r="R11571">
        <v>682.24599999999998</v>
      </c>
      <c r="S11571">
        <v>2020</v>
      </c>
      <c r="T11571">
        <v>6</v>
      </c>
      <c r="U11571">
        <v>27</v>
      </c>
    </row>
    <row r="11572" spans="1:21" x14ac:dyDescent="0.3">
      <c r="A11572" s="5" t="s">
        <v>168</v>
      </c>
      <c r="B11572" s="5" t="s">
        <v>206</v>
      </c>
      <c r="C11572" s="5" t="s">
        <v>113</v>
      </c>
      <c r="D11572" s="5" t="s">
        <v>579</v>
      </c>
      <c r="E11572" s="5" t="s">
        <v>172</v>
      </c>
      <c r="F11572" s="6">
        <v>44012</v>
      </c>
      <c r="G11572" s="5" t="s">
        <v>148</v>
      </c>
      <c r="H11572" s="5" t="s">
        <v>178</v>
      </c>
      <c r="I11572">
        <v>43832</v>
      </c>
      <c r="J11572">
        <v>180</v>
      </c>
      <c r="K11572">
        <v>212.6</v>
      </c>
      <c r="L11572">
        <v>2</v>
      </c>
      <c r="M11572">
        <v>6696.9</v>
      </c>
      <c r="N11572">
        <v>5905.7089999999998</v>
      </c>
      <c r="O11572">
        <v>2952.8539999999998</v>
      </c>
      <c r="P11572">
        <v>106.3</v>
      </c>
      <c r="Q11572">
        <v>31.5</v>
      </c>
      <c r="R11572">
        <v>791.19100000000003</v>
      </c>
      <c r="S11572">
        <v>2020</v>
      </c>
      <c r="T11572">
        <v>6</v>
      </c>
      <c r="U11572">
        <v>27</v>
      </c>
    </row>
    <row r="11573" spans="1:21" x14ac:dyDescent="0.3">
      <c r="A11573" s="5" t="s">
        <v>168</v>
      </c>
      <c r="B11573" s="5" t="s">
        <v>206</v>
      </c>
      <c r="C11573" s="5" t="s">
        <v>113</v>
      </c>
      <c r="D11573" s="5" t="s">
        <v>579</v>
      </c>
      <c r="E11573" s="5" t="s">
        <v>172</v>
      </c>
      <c r="F11573" s="6">
        <v>44012</v>
      </c>
      <c r="G11573" s="5" t="s">
        <v>148</v>
      </c>
      <c r="H11573" s="5" t="s">
        <v>351</v>
      </c>
      <c r="I11573">
        <v>43832</v>
      </c>
      <c r="J11573">
        <v>180</v>
      </c>
      <c r="K11573">
        <v>124.8</v>
      </c>
      <c r="L11573">
        <v>1</v>
      </c>
      <c r="M11573">
        <v>3931.2</v>
      </c>
      <c r="N11573">
        <v>2952.8539999999998</v>
      </c>
      <c r="O11573">
        <v>2952.8539999999998</v>
      </c>
      <c r="P11573">
        <v>124.8</v>
      </c>
      <c r="Q11573">
        <v>31.5</v>
      </c>
      <c r="R11573">
        <v>978.346</v>
      </c>
      <c r="S11573">
        <v>2020</v>
      </c>
      <c r="T11573">
        <v>6</v>
      </c>
      <c r="U11573">
        <v>27</v>
      </c>
    </row>
    <row r="11574" spans="1:21" x14ac:dyDescent="0.3">
      <c r="A11574" s="5" t="s">
        <v>168</v>
      </c>
      <c r="B11574" s="5" t="s">
        <v>206</v>
      </c>
      <c r="C11574" s="5" t="s">
        <v>113</v>
      </c>
      <c r="D11574" s="5" t="s">
        <v>579</v>
      </c>
      <c r="E11574" s="5" t="s">
        <v>172</v>
      </c>
      <c r="F11574" s="6">
        <v>44012</v>
      </c>
      <c r="G11574" s="5" t="s">
        <v>148</v>
      </c>
      <c r="H11574" s="5" t="s">
        <v>311</v>
      </c>
      <c r="I11574">
        <v>43832</v>
      </c>
      <c r="J11574">
        <v>180</v>
      </c>
      <c r="K11574">
        <v>104.2</v>
      </c>
      <c r="L11574">
        <v>1</v>
      </c>
      <c r="M11574">
        <v>3282.3</v>
      </c>
      <c r="N11574">
        <v>2952.8539999999998</v>
      </c>
      <c r="O11574">
        <v>2952.8539999999998</v>
      </c>
      <c r="P11574">
        <v>104.2</v>
      </c>
      <c r="Q11574">
        <v>31.5</v>
      </c>
      <c r="R11574">
        <v>329.44600000000003</v>
      </c>
      <c r="S11574">
        <v>2020</v>
      </c>
      <c r="T11574">
        <v>6</v>
      </c>
      <c r="U11574">
        <v>27</v>
      </c>
    </row>
    <row r="11575" spans="1:21" x14ac:dyDescent="0.3">
      <c r="A11575" s="5" t="s">
        <v>168</v>
      </c>
      <c r="B11575" s="5" t="s">
        <v>206</v>
      </c>
      <c r="C11575" s="5" t="s">
        <v>113</v>
      </c>
      <c r="D11575" s="5" t="s">
        <v>579</v>
      </c>
      <c r="E11575" s="5" t="s">
        <v>172</v>
      </c>
      <c r="F11575" s="6">
        <v>44012</v>
      </c>
      <c r="G11575" s="5" t="s">
        <v>148</v>
      </c>
      <c r="H11575" s="5" t="s">
        <v>197</v>
      </c>
      <c r="I11575">
        <v>43832</v>
      </c>
      <c r="J11575">
        <v>180</v>
      </c>
      <c r="K11575">
        <v>551.4</v>
      </c>
      <c r="L11575">
        <v>4</v>
      </c>
      <c r="M11575">
        <v>17369.099999999999</v>
      </c>
      <c r="N11575">
        <v>11811.418</v>
      </c>
      <c r="O11575">
        <v>2952.8539999999998</v>
      </c>
      <c r="P11575">
        <v>137.85</v>
      </c>
      <c r="Q11575">
        <v>31.5</v>
      </c>
      <c r="R11575">
        <v>5557.6819999999998</v>
      </c>
      <c r="S11575">
        <v>2020</v>
      </c>
      <c r="T11575">
        <v>6</v>
      </c>
      <c r="U11575">
        <v>27</v>
      </c>
    </row>
    <row r="11576" spans="1:21" x14ac:dyDescent="0.3">
      <c r="A11576" s="5" t="s">
        <v>168</v>
      </c>
      <c r="B11576" s="5" t="s">
        <v>206</v>
      </c>
      <c r="C11576" s="5" t="s">
        <v>113</v>
      </c>
      <c r="D11576" s="5" t="s">
        <v>579</v>
      </c>
      <c r="E11576" s="5" t="s">
        <v>172</v>
      </c>
      <c r="F11576" s="6">
        <v>44012</v>
      </c>
      <c r="G11576" s="5" t="s">
        <v>148</v>
      </c>
      <c r="H11576" s="5" t="s">
        <v>173</v>
      </c>
      <c r="I11576">
        <v>43832</v>
      </c>
      <c r="J11576">
        <v>180</v>
      </c>
      <c r="K11576">
        <v>144.80000000000001</v>
      </c>
      <c r="L11576">
        <v>1</v>
      </c>
      <c r="M11576">
        <v>4561.2</v>
      </c>
      <c r="N11576">
        <v>2952.8539999999998</v>
      </c>
      <c r="O11576">
        <v>2952.8539999999998</v>
      </c>
      <c r="P11576">
        <v>144.80000000000001</v>
      </c>
      <c r="Q11576">
        <v>31.5</v>
      </c>
      <c r="R11576">
        <v>1608.346</v>
      </c>
      <c r="S11576">
        <v>2020</v>
      </c>
      <c r="T11576">
        <v>6</v>
      </c>
      <c r="U11576">
        <v>27</v>
      </c>
    </row>
    <row r="11577" spans="1:21" x14ac:dyDescent="0.3">
      <c r="A11577" s="5" t="s">
        <v>168</v>
      </c>
      <c r="B11577" s="5" t="s">
        <v>206</v>
      </c>
      <c r="C11577" s="5" t="s">
        <v>114</v>
      </c>
      <c r="D11577" s="5" t="s">
        <v>581</v>
      </c>
      <c r="E11577" s="5" t="s">
        <v>172</v>
      </c>
      <c r="F11577" s="6">
        <v>44012</v>
      </c>
      <c r="G11577" s="5" t="s">
        <v>148</v>
      </c>
      <c r="H11577" s="5" t="s">
        <v>203</v>
      </c>
      <c r="I11577">
        <v>43839</v>
      </c>
      <c r="J11577">
        <v>173</v>
      </c>
      <c r="K11577">
        <v>194</v>
      </c>
      <c r="L11577">
        <v>2</v>
      </c>
      <c r="M11577">
        <v>6208</v>
      </c>
      <c r="N11577">
        <v>6626.6059999999998</v>
      </c>
      <c r="O11577">
        <v>3313.3029999999999</v>
      </c>
      <c r="P11577">
        <v>97</v>
      </c>
      <c r="Q11577">
        <v>32</v>
      </c>
      <c r="R11577">
        <v>-418.60599999999999</v>
      </c>
      <c r="S11577">
        <v>2020</v>
      </c>
      <c r="T11577">
        <v>6</v>
      </c>
      <c r="U11577">
        <v>27</v>
      </c>
    </row>
    <row r="11578" spans="1:21" x14ac:dyDescent="0.3">
      <c r="A11578" s="5" t="s">
        <v>168</v>
      </c>
      <c r="B11578" s="5" t="s">
        <v>206</v>
      </c>
      <c r="C11578" s="5" t="s">
        <v>114</v>
      </c>
      <c r="D11578" s="5" t="s">
        <v>581</v>
      </c>
      <c r="E11578" s="5" t="s">
        <v>172</v>
      </c>
      <c r="F11578" s="6">
        <v>44012</v>
      </c>
      <c r="G11578" s="5" t="s">
        <v>148</v>
      </c>
      <c r="H11578" s="5" t="s">
        <v>204</v>
      </c>
      <c r="I11578">
        <v>43839</v>
      </c>
      <c r="J11578">
        <v>173</v>
      </c>
      <c r="K11578">
        <v>335</v>
      </c>
      <c r="L11578">
        <v>3</v>
      </c>
      <c r="M11578">
        <v>10720</v>
      </c>
      <c r="N11578">
        <v>9939.9089999999997</v>
      </c>
      <c r="O11578">
        <v>3313.3029999999999</v>
      </c>
      <c r="P11578">
        <v>111.66666666666667</v>
      </c>
      <c r="Q11578">
        <v>32</v>
      </c>
      <c r="R11578">
        <v>780.09100000000001</v>
      </c>
      <c r="S11578">
        <v>2020</v>
      </c>
      <c r="T11578">
        <v>6</v>
      </c>
      <c r="U11578">
        <v>27</v>
      </c>
    </row>
    <row r="11579" spans="1:21" x14ac:dyDescent="0.3">
      <c r="A11579" s="5" t="s">
        <v>168</v>
      </c>
      <c r="B11579" s="5" t="s">
        <v>206</v>
      </c>
      <c r="C11579" s="5" t="s">
        <v>114</v>
      </c>
      <c r="D11579" s="5" t="s">
        <v>581</v>
      </c>
      <c r="E11579" s="5" t="s">
        <v>172</v>
      </c>
      <c r="F11579" s="6">
        <v>44012</v>
      </c>
      <c r="G11579" s="5" t="s">
        <v>148</v>
      </c>
      <c r="H11579" s="5" t="s">
        <v>230</v>
      </c>
      <c r="I11579">
        <v>43839</v>
      </c>
      <c r="J11579">
        <v>173</v>
      </c>
      <c r="K11579">
        <v>2225</v>
      </c>
      <c r="L11579">
        <v>20</v>
      </c>
      <c r="M11579">
        <v>70087.5</v>
      </c>
      <c r="N11579">
        <v>66266.06</v>
      </c>
      <c r="O11579">
        <v>3313.3029999999999</v>
      </c>
      <c r="P11579">
        <v>111.25</v>
      </c>
      <c r="Q11579">
        <v>31.5</v>
      </c>
      <c r="R11579">
        <v>3821.44</v>
      </c>
      <c r="S11579">
        <v>2020</v>
      </c>
      <c r="T11579">
        <v>6</v>
      </c>
      <c r="U11579">
        <v>27</v>
      </c>
    </row>
    <row r="11580" spans="1:21" x14ac:dyDescent="0.3">
      <c r="A11580" s="5" t="s">
        <v>168</v>
      </c>
      <c r="B11580" s="5" t="s">
        <v>206</v>
      </c>
      <c r="C11580" s="5" t="s">
        <v>114</v>
      </c>
      <c r="D11580" s="5" t="s">
        <v>581</v>
      </c>
      <c r="E11580" s="5" t="s">
        <v>172</v>
      </c>
      <c r="F11580" s="6">
        <v>44012</v>
      </c>
      <c r="G11580" s="5" t="s">
        <v>148</v>
      </c>
      <c r="H11580" s="5" t="s">
        <v>205</v>
      </c>
      <c r="I11580">
        <v>43839</v>
      </c>
      <c r="J11580">
        <v>173</v>
      </c>
      <c r="K11580">
        <v>204</v>
      </c>
      <c r="L11580">
        <v>2</v>
      </c>
      <c r="M11580">
        <v>6528</v>
      </c>
      <c r="N11580">
        <v>6626.6059999999998</v>
      </c>
      <c r="O11580">
        <v>3313.3029999999999</v>
      </c>
      <c r="P11580">
        <v>102</v>
      </c>
      <c r="Q11580">
        <v>32</v>
      </c>
      <c r="R11580">
        <v>-98.605999999999995</v>
      </c>
      <c r="S11580">
        <v>2020</v>
      </c>
      <c r="T11580">
        <v>6</v>
      </c>
      <c r="U11580">
        <v>27</v>
      </c>
    </row>
    <row r="11581" spans="1:21" x14ac:dyDescent="0.3">
      <c r="A11581" s="5" t="s">
        <v>168</v>
      </c>
      <c r="B11581" s="5" t="s">
        <v>206</v>
      </c>
      <c r="C11581" s="5" t="s">
        <v>114</v>
      </c>
      <c r="D11581" s="5" t="s">
        <v>581</v>
      </c>
      <c r="E11581" s="5" t="s">
        <v>172</v>
      </c>
      <c r="F11581" s="6">
        <v>44012</v>
      </c>
      <c r="G11581" s="5" t="s">
        <v>148</v>
      </c>
      <c r="H11581" s="5" t="s">
        <v>216</v>
      </c>
      <c r="I11581">
        <v>43839</v>
      </c>
      <c r="J11581">
        <v>173</v>
      </c>
      <c r="K11581">
        <v>120</v>
      </c>
      <c r="L11581">
        <v>1</v>
      </c>
      <c r="M11581">
        <v>3840</v>
      </c>
      <c r="N11581">
        <v>3313.3029999999999</v>
      </c>
      <c r="O11581">
        <v>3313.3029999999999</v>
      </c>
      <c r="P11581">
        <v>120</v>
      </c>
      <c r="Q11581">
        <v>32</v>
      </c>
      <c r="R11581">
        <v>526.697</v>
      </c>
      <c r="S11581">
        <v>2020</v>
      </c>
      <c r="T11581">
        <v>6</v>
      </c>
      <c r="U11581">
        <v>27</v>
      </c>
    </row>
    <row r="11582" spans="1:21" x14ac:dyDescent="0.3">
      <c r="A11582" s="5" t="s">
        <v>168</v>
      </c>
      <c r="B11582" s="5" t="s">
        <v>206</v>
      </c>
      <c r="C11582" s="5" t="s">
        <v>114</v>
      </c>
      <c r="D11582" s="5" t="s">
        <v>581</v>
      </c>
      <c r="E11582" s="5" t="s">
        <v>172</v>
      </c>
      <c r="F11582" s="6">
        <v>44012</v>
      </c>
      <c r="G11582" s="5" t="s">
        <v>148</v>
      </c>
      <c r="H11582" s="5" t="s">
        <v>222</v>
      </c>
      <c r="I11582">
        <v>43839</v>
      </c>
      <c r="J11582">
        <v>173</v>
      </c>
      <c r="K11582">
        <v>112</v>
      </c>
      <c r="L11582">
        <v>1</v>
      </c>
      <c r="M11582">
        <v>3584</v>
      </c>
      <c r="N11582">
        <v>3313.3029999999999</v>
      </c>
      <c r="O11582">
        <v>3313.3029999999999</v>
      </c>
      <c r="P11582">
        <v>112</v>
      </c>
      <c r="Q11582">
        <v>32</v>
      </c>
      <c r="R11582">
        <v>270.697</v>
      </c>
      <c r="S11582">
        <v>2020</v>
      </c>
      <c r="T11582">
        <v>6</v>
      </c>
      <c r="U11582">
        <v>27</v>
      </c>
    </row>
    <row r="11583" spans="1:21" x14ac:dyDescent="0.3">
      <c r="A11583" s="5" t="s">
        <v>168</v>
      </c>
      <c r="B11583" s="5" t="s">
        <v>206</v>
      </c>
      <c r="C11583" s="5" t="s">
        <v>114</v>
      </c>
      <c r="D11583" s="5" t="s">
        <v>581</v>
      </c>
      <c r="E11583" s="5" t="s">
        <v>172</v>
      </c>
      <c r="F11583" s="6">
        <v>44012</v>
      </c>
      <c r="G11583" s="5" t="s">
        <v>148</v>
      </c>
      <c r="H11583" s="5" t="s">
        <v>217</v>
      </c>
      <c r="I11583">
        <v>43839</v>
      </c>
      <c r="J11583">
        <v>173</v>
      </c>
      <c r="K11583">
        <v>1099</v>
      </c>
      <c r="L11583">
        <v>11</v>
      </c>
      <c r="M11583">
        <v>35168</v>
      </c>
      <c r="N11583">
        <v>36623.256999999998</v>
      </c>
      <c r="O11583">
        <v>3329.3870000000002</v>
      </c>
      <c r="P11583">
        <v>99.909090909090907</v>
      </c>
      <c r="Q11583">
        <v>32</v>
      </c>
      <c r="R11583">
        <v>-1455.2570000000001</v>
      </c>
      <c r="S11583">
        <v>2020</v>
      </c>
      <c r="T11583">
        <v>6</v>
      </c>
      <c r="U11583">
        <v>27</v>
      </c>
    </row>
    <row r="11584" spans="1:21" x14ac:dyDescent="0.3">
      <c r="A11584" s="5" t="s">
        <v>168</v>
      </c>
      <c r="B11584" s="5" t="s">
        <v>206</v>
      </c>
      <c r="C11584" s="5" t="s">
        <v>114</v>
      </c>
      <c r="D11584" s="5" t="s">
        <v>581</v>
      </c>
      <c r="E11584" s="5" t="s">
        <v>172</v>
      </c>
      <c r="F11584" s="6">
        <v>44012</v>
      </c>
      <c r="G11584" s="5" t="s">
        <v>148</v>
      </c>
      <c r="H11584" s="5" t="s">
        <v>181</v>
      </c>
      <c r="I11584">
        <v>43839</v>
      </c>
      <c r="J11584">
        <v>173</v>
      </c>
      <c r="K11584">
        <v>212</v>
      </c>
      <c r="L11584">
        <v>2</v>
      </c>
      <c r="M11584">
        <v>6784</v>
      </c>
      <c r="N11584">
        <v>6658.7740000000003</v>
      </c>
      <c r="O11584">
        <v>3329.3870000000002</v>
      </c>
      <c r="P11584">
        <v>106</v>
      </c>
      <c r="Q11584">
        <v>32</v>
      </c>
      <c r="R11584">
        <v>125.226</v>
      </c>
      <c r="S11584">
        <v>2020</v>
      </c>
      <c r="T11584">
        <v>6</v>
      </c>
      <c r="U11584">
        <v>27</v>
      </c>
    </row>
    <row r="11585" spans="1:21" x14ac:dyDescent="0.3">
      <c r="A11585" s="5" t="s">
        <v>168</v>
      </c>
      <c r="B11585" s="5" t="s">
        <v>206</v>
      </c>
      <c r="C11585" s="5" t="s">
        <v>114</v>
      </c>
      <c r="D11585" s="5" t="s">
        <v>581</v>
      </c>
      <c r="E11585" s="5" t="s">
        <v>172</v>
      </c>
      <c r="F11585" s="6">
        <v>44012</v>
      </c>
      <c r="G11585" s="5" t="s">
        <v>148</v>
      </c>
      <c r="H11585" s="5" t="s">
        <v>183</v>
      </c>
      <c r="I11585">
        <v>43839</v>
      </c>
      <c r="J11585">
        <v>173</v>
      </c>
      <c r="K11585">
        <v>222</v>
      </c>
      <c r="L11585">
        <v>2</v>
      </c>
      <c r="M11585">
        <v>7104</v>
      </c>
      <c r="N11585">
        <v>6658.7740000000003</v>
      </c>
      <c r="O11585">
        <v>3329.3870000000002</v>
      </c>
      <c r="P11585">
        <v>111</v>
      </c>
      <c r="Q11585">
        <v>32</v>
      </c>
      <c r="R11585">
        <v>445.226</v>
      </c>
      <c r="S11585">
        <v>2020</v>
      </c>
      <c r="T11585">
        <v>6</v>
      </c>
      <c r="U11585">
        <v>27</v>
      </c>
    </row>
    <row r="11586" spans="1:21" x14ac:dyDescent="0.3">
      <c r="A11586" s="5" t="s">
        <v>168</v>
      </c>
      <c r="B11586" s="5" t="s">
        <v>206</v>
      </c>
      <c r="C11586" s="5" t="s">
        <v>114</v>
      </c>
      <c r="D11586" s="5" t="s">
        <v>581</v>
      </c>
      <c r="E11586" s="5" t="s">
        <v>172</v>
      </c>
      <c r="F11586" s="6">
        <v>44012</v>
      </c>
      <c r="G11586" s="5" t="s">
        <v>148</v>
      </c>
      <c r="H11586" s="5" t="s">
        <v>184</v>
      </c>
      <c r="I11586">
        <v>43839</v>
      </c>
      <c r="J11586">
        <v>173</v>
      </c>
      <c r="K11586">
        <v>1690</v>
      </c>
      <c r="L11586">
        <v>15</v>
      </c>
      <c r="M11586">
        <v>53235</v>
      </c>
      <c r="N11586">
        <v>49940.805</v>
      </c>
      <c r="O11586">
        <v>3329.3870000000002</v>
      </c>
      <c r="P11586">
        <v>112.66666666666667</v>
      </c>
      <c r="Q11586">
        <v>31.5</v>
      </c>
      <c r="R11586">
        <v>3294.1950000000002</v>
      </c>
      <c r="S11586">
        <v>2020</v>
      </c>
      <c r="T11586">
        <v>6</v>
      </c>
      <c r="U11586">
        <v>27</v>
      </c>
    </row>
    <row r="11587" spans="1:21" x14ac:dyDescent="0.3">
      <c r="A11587" s="5" t="s">
        <v>168</v>
      </c>
      <c r="B11587" s="5" t="s">
        <v>206</v>
      </c>
      <c r="C11587" s="5" t="s">
        <v>114</v>
      </c>
      <c r="D11587" s="5" t="s">
        <v>581</v>
      </c>
      <c r="E11587" s="5" t="s">
        <v>172</v>
      </c>
      <c r="F11587" s="6">
        <v>44012</v>
      </c>
      <c r="G11587" s="5" t="s">
        <v>148</v>
      </c>
      <c r="H11587" s="5" t="s">
        <v>231</v>
      </c>
      <c r="I11587">
        <v>43839</v>
      </c>
      <c r="J11587">
        <v>173</v>
      </c>
      <c r="K11587">
        <v>130</v>
      </c>
      <c r="L11587">
        <v>1</v>
      </c>
      <c r="M11587">
        <v>4160</v>
      </c>
      <c r="N11587">
        <v>3329.3870000000002</v>
      </c>
      <c r="O11587">
        <v>3329.3870000000002</v>
      </c>
      <c r="P11587">
        <v>130</v>
      </c>
      <c r="Q11587">
        <v>32</v>
      </c>
      <c r="R11587">
        <v>830.61300000000006</v>
      </c>
      <c r="S11587">
        <v>2020</v>
      </c>
      <c r="T11587">
        <v>6</v>
      </c>
      <c r="U11587">
        <v>27</v>
      </c>
    </row>
    <row r="11588" spans="1:21" x14ac:dyDescent="0.3">
      <c r="A11588" s="5" t="s">
        <v>168</v>
      </c>
      <c r="B11588" s="5" t="s">
        <v>206</v>
      </c>
      <c r="C11588" s="5" t="s">
        <v>114</v>
      </c>
      <c r="D11588" s="5" t="s">
        <v>581</v>
      </c>
      <c r="E11588" s="5" t="s">
        <v>172</v>
      </c>
      <c r="F11588" s="6">
        <v>44012</v>
      </c>
      <c r="G11588" s="5" t="s">
        <v>148</v>
      </c>
      <c r="H11588" s="5" t="s">
        <v>218</v>
      </c>
      <c r="I11588">
        <v>43839</v>
      </c>
      <c r="J11588">
        <v>173</v>
      </c>
      <c r="K11588">
        <v>610</v>
      </c>
      <c r="L11588">
        <v>6</v>
      </c>
      <c r="M11588">
        <v>16470</v>
      </c>
      <c r="N11588">
        <v>19976.322</v>
      </c>
      <c r="O11588">
        <v>3329.3870000000002</v>
      </c>
      <c r="P11588">
        <v>101.66666666666667</v>
      </c>
      <c r="Q11588">
        <v>27</v>
      </c>
      <c r="R11588">
        <v>-3506.3220000000001</v>
      </c>
      <c r="S11588">
        <v>2020</v>
      </c>
      <c r="T11588">
        <v>6</v>
      </c>
      <c r="U11588">
        <v>27</v>
      </c>
    </row>
    <row r="11589" spans="1:21" x14ac:dyDescent="0.3">
      <c r="A11589" s="5" t="s">
        <v>168</v>
      </c>
      <c r="B11589" s="5" t="s">
        <v>206</v>
      </c>
      <c r="C11589" s="5" t="s">
        <v>114</v>
      </c>
      <c r="D11589" s="5" t="s">
        <v>581</v>
      </c>
      <c r="E11589" s="5" t="s">
        <v>172</v>
      </c>
      <c r="F11589" s="6">
        <v>44012</v>
      </c>
      <c r="G11589" s="5" t="s">
        <v>148</v>
      </c>
      <c r="H11589" s="5" t="s">
        <v>321</v>
      </c>
      <c r="I11589">
        <v>43839</v>
      </c>
      <c r="J11589">
        <v>173</v>
      </c>
      <c r="K11589">
        <v>230</v>
      </c>
      <c r="L11589">
        <v>2</v>
      </c>
      <c r="M11589">
        <v>7360</v>
      </c>
      <c r="N11589">
        <v>6658.7740000000003</v>
      </c>
      <c r="O11589">
        <v>3329.3870000000002</v>
      </c>
      <c r="P11589">
        <v>115</v>
      </c>
      <c r="Q11589">
        <v>32</v>
      </c>
      <c r="R11589">
        <v>701.226</v>
      </c>
      <c r="S11589">
        <v>2020</v>
      </c>
      <c r="T11589">
        <v>6</v>
      </c>
      <c r="U11589">
        <v>27</v>
      </c>
    </row>
    <row r="11590" spans="1:21" x14ac:dyDescent="0.3">
      <c r="A11590" s="5" t="s">
        <v>168</v>
      </c>
      <c r="B11590" s="5" t="s">
        <v>206</v>
      </c>
      <c r="C11590" s="5" t="s">
        <v>114</v>
      </c>
      <c r="D11590" s="5" t="s">
        <v>581</v>
      </c>
      <c r="E11590" s="5" t="s">
        <v>172</v>
      </c>
      <c r="F11590" s="6">
        <v>44012</v>
      </c>
      <c r="G11590" s="5" t="s">
        <v>148</v>
      </c>
      <c r="H11590" s="5" t="s">
        <v>185</v>
      </c>
      <c r="I11590">
        <v>43839</v>
      </c>
      <c r="J11590">
        <v>173</v>
      </c>
      <c r="K11590">
        <v>268</v>
      </c>
      <c r="L11590">
        <v>2</v>
      </c>
      <c r="M11590">
        <v>8576</v>
      </c>
      <c r="N11590">
        <v>6658.7740000000003</v>
      </c>
      <c r="O11590">
        <v>3329.3870000000002</v>
      </c>
      <c r="P11590">
        <v>134</v>
      </c>
      <c r="Q11590">
        <v>32</v>
      </c>
      <c r="R11590">
        <v>1917.2260000000001</v>
      </c>
      <c r="S11590">
        <v>2020</v>
      </c>
      <c r="T11590">
        <v>6</v>
      </c>
      <c r="U11590">
        <v>27</v>
      </c>
    </row>
    <row r="11591" spans="1:21" x14ac:dyDescent="0.3">
      <c r="A11591" s="5" t="s">
        <v>168</v>
      </c>
      <c r="B11591" s="5" t="s">
        <v>206</v>
      </c>
      <c r="C11591" s="5" t="s">
        <v>114</v>
      </c>
      <c r="D11591" s="5" t="s">
        <v>581</v>
      </c>
      <c r="E11591" s="5" t="s">
        <v>172</v>
      </c>
      <c r="F11591" s="6">
        <v>44012</v>
      </c>
      <c r="G11591" s="5" t="s">
        <v>148</v>
      </c>
      <c r="H11591" s="5" t="s">
        <v>187</v>
      </c>
      <c r="I11591">
        <v>43839</v>
      </c>
      <c r="J11591">
        <v>173</v>
      </c>
      <c r="K11591">
        <v>442</v>
      </c>
      <c r="L11591">
        <v>4</v>
      </c>
      <c r="M11591">
        <v>14144</v>
      </c>
      <c r="N11591">
        <v>13317.548000000001</v>
      </c>
      <c r="O11591">
        <v>3329.3870000000002</v>
      </c>
      <c r="P11591">
        <v>110.5</v>
      </c>
      <c r="Q11591">
        <v>32</v>
      </c>
      <c r="R11591">
        <v>826.452</v>
      </c>
      <c r="S11591">
        <v>2020</v>
      </c>
      <c r="T11591">
        <v>6</v>
      </c>
      <c r="U11591">
        <v>27</v>
      </c>
    </row>
    <row r="11592" spans="1:21" x14ac:dyDescent="0.3">
      <c r="A11592" s="5" t="s">
        <v>168</v>
      </c>
      <c r="B11592" s="5" t="s">
        <v>206</v>
      </c>
      <c r="C11592" s="5" t="s">
        <v>114</v>
      </c>
      <c r="D11592" s="5" t="s">
        <v>581</v>
      </c>
      <c r="E11592" s="5" t="s">
        <v>172</v>
      </c>
      <c r="F11592" s="6">
        <v>44012</v>
      </c>
      <c r="G11592" s="5" t="s">
        <v>148</v>
      </c>
      <c r="H11592" s="5" t="s">
        <v>284</v>
      </c>
      <c r="I11592">
        <v>43839</v>
      </c>
      <c r="J11592">
        <v>173</v>
      </c>
      <c r="K11592">
        <v>212</v>
      </c>
      <c r="L11592">
        <v>2</v>
      </c>
      <c r="M11592">
        <v>6784</v>
      </c>
      <c r="N11592">
        <v>6658.7740000000003</v>
      </c>
      <c r="O11592">
        <v>3329.3870000000002</v>
      </c>
      <c r="P11592">
        <v>106</v>
      </c>
      <c r="Q11592">
        <v>32</v>
      </c>
      <c r="R11592">
        <v>125.226</v>
      </c>
      <c r="S11592">
        <v>2020</v>
      </c>
      <c r="T11592">
        <v>6</v>
      </c>
      <c r="U11592">
        <v>27</v>
      </c>
    </row>
    <row r="11593" spans="1:21" x14ac:dyDescent="0.3">
      <c r="A11593" s="5" t="s">
        <v>168</v>
      </c>
      <c r="B11593" s="5" t="s">
        <v>206</v>
      </c>
      <c r="C11593" s="5" t="s">
        <v>114</v>
      </c>
      <c r="D11593" s="5" t="s">
        <v>581</v>
      </c>
      <c r="E11593" s="5" t="s">
        <v>172</v>
      </c>
      <c r="F11593" s="6">
        <v>44012</v>
      </c>
      <c r="G11593" s="5" t="s">
        <v>148</v>
      </c>
      <c r="H11593" s="5" t="s">
        <v>188</v>
      </c>
      <c r="I11593">
        <v>43839</v>
      </c>
      <c r="J11593">
        <v>173</v>
      </c>
      <c r="K11593">
        <v>388</v>
      </c>
      <c r="L11593">
        <v>4</v>
      </c>
      <c r="M11593">
        <v>12416</v>
      </c>
      <c r="N11593">
        <v>13317.548000000001</v>
      </c>
      <c r="O11593">
        <v>3329.3870000000002</v>
      </c>
      <c r="P11593">
        <v>97</v>
      </c>
      <c r="Q11593">
        <v>32</v>
      </c>
      <c r="R11593">
        <v>-901.548</v>
      </c>
      <c r="S11593">
        <v>2020</v>
      </c>
      <c r="T11593">
        <v>6</v>
      </c>
      <c r="U11593">
        <v>27</v>
      </c>
    </row>
    <row r="11594" spans="1:21" x14ac:dyDescent="0.3">
      <c r="A11594" s="5" t="s">
        <v>168</v>
      </c>
      <c r="B11594" s="5" t="s">
        <v>206</v>
      </c>
      <c r="C11594" s="5" t="s">
        <v>114</v>
      </c>
      <c r="D11594" s="5" t="s">
        <v>581</v>
      </c>
      <c r="E11594" s="5" t="s">
        <v>172</v>
      </c>
      <c r="F11594" s="6">
        <v>44012</v>
      </c>
      <c r="G11594" s="5" t="s">
        <v>148</v>
      </c>
      <c r="H11594" s="5" t="s">
        <v>189</v>
      </c>
      <c r="I11594">
        <v>43839</v>
      </c>
      <c r="J11594">
        <v>173</v>
      </c>
      <c r="K11594">
        <v>100</v>
      </c>
      <c r="L11594">
        <v>1</v>
      </c>
      <c r="M11594">
        <v>3200</v>
      </c>
      <c r="N11594">
        <v>3329.3870000000002</v>
      </c>
      <c r="O11594">
        <v>3329.3870000000002</v>
      </c>
      <c r="P11594">
        <v>100</v>
      </c>
      <c r="Q11594">
        <v>32</v>
      </c>
      <c r="R11594">
        <v>-129.387</v>
      </c>
      <c r="S11594">
        <v>2020</v>
      </c>
      <c r="T11594">
        <v>6</v>
      </c>
      <c r="U11594">
        <v>27</v>
      </c>
    </row>
    <row r="11595" spans="1:21" x14ac:dyDescent="0.3">
      <c r="A11595" s="5" t="s">
        <v>168</v>
      </c>
      <c r="B11595" s="5" t="s">
        <v>206</v>
      </c>
      <c r="C11595" s="5" t="s">
        <v>114</v>
      </c>
      <c r="D11595" s="5" t="s">
        <v>581</v>
      </c>
      <c r="E11595" s="5" t="s">
        <v>172</v>
      </c>
      <c r="F11595" s="6">
        <v>44012</v>
      </c>
      <c r="G11595" s="5" t="s">
        <v>148</v>
      </c>
      <c r="H11595" s="5" t="s">
        <v>202</v>
      </c>
      <c r="I11595">
        <v>43839</v>
      </c>
      <c r="J11595">
        <v>173</v>
      </c>
      <c r="K11595">
        <v>566</v>
      </c>
      <c r="L11595">
        <v>6</v>
      </c>
      <c r="M11595">
        <v>18112</v>
      </c>
      <c r="N11595">
        <v>19976.322</v>
      </c>
      <c r="O11595">
        <v>3329.3870000000002</v>
      </c>
      <c r="P11595">
        <v>94.333333333333329</v>
      </c>
      <c r="Q11595">
        <v>32</v>
      </c>
      <c r="R11595">
        <v>-1864.3219999999999</v>
      </c>
      <c r="S11595">
        <v>2020</v>
      </c>
      <c r="T11595">
        <v>6</v>
      </c>
      <c r="U11595">
        <v>27</v>
      </c>
    </row>
    <row r="11596" spans="1:21" x14ac:dyDescent="0.3">
      <c r="A11596" s="5" t="s">
        <v>168</v>
      </c>
      <c r="B11596" s="5" t="s">
        <v>206</v>
      </c>
      <c r="C11596" s="5" t="s">
        <v>114</v>
      </c>
      <c r="D11596" s="5" t="s">
        <v>581</v>
      </c>
      <c r="E11596" s="5" t="s">
        <v>172</v>
      </c>
      <c r="F11596" s="6">
        <v>44012</v>
      </c>
      <c r="G11596" s="5" t="s">
        <v>148</v>
      </c>
      <c r="H11596" s="5" t="s">
        <v>191</v>
      </c>
      <c r="I11596">
        <v>43839</v>
      </c>
      <c r="J11596">
        <v>173</v>
      </c>
      <c r="K11596">
        <v>120</v>
      </c>
      <c r="L11596">
        <v>1</v>
      </c>
      <c r="M11596">
        <v>3840</v>
      </c>
      <c r="N11596">
        <v>3329.3870000000002</v>
      </c>
      <c r="O11596">
        <v>3329.3870000000002</v>
      </c>
      <c r="P11596">
        <v>120</v>
      </c>
      <c r="Q11596">
        <v>32</v>
      </c>
      <c r="R11596">
        <v>510.613</v>
      </c>
      <c r="S11596">
        <v>2020</v>
      </c>
      <c r="T11596">
        <v>6</v>
      </c>
      <c r="U11596">
        <v>27</v>
      </c>
    </row>
    <row r="11597" spans="1:21" x14ac:dyDescent="0.3">
      <c r="A11597" s="5" t="s">
        <v>168</v>
      </c>
      <c r="B11597" s="5" t="s">
        <v>206</v>
      </c>
      <c r="C11597" s="5" t="s">
        <v>114</v>
      </c>
      <c r="D11597" s="5" t="s">
        <v>581</v>
      </c>
      <c r="E11597" s="5" t="s">
        <v>172</v>
      </c>
      <c r="F11597" s="6">
        <v>44012</v>
      </c>
      <c r="G11597" s="5" t="s">
        <v>148</v>
      </c>
      <c r="H11597" s="5" t="s">
        <v>190</v>
      </c>
      <c r="I11597">
        <v>43839</v>
      </c>
      <c r="J11597">
        <v>173</v>
      </c>
      <c r="K11597">
        <v>95</v>
      </c>
      <c r="L11597">
        <v>1</v>
      </c>
      <c r="M11597">
        <v>3040</v>
      </c>
      <c r="N11597">
        <v>3329.3870000000002</v>
      </c>
      <c r="O11597">
        <v>3329.3870000000002</v>
      </c>
      <c r="P11597">
        <v>95</v>
      </c>
      <c r="Q11597">
        <v>32</v>
      </c>
      <c r="R11597">
        <v>-289.387</v>
      </c>
      <c r="S11597">
        <v>2020</v>
      </c>
      <c r="T11597">
        <v>6</v>
      </c>
      <c r="U11597">
        <v>27</v>
      </c>
    </row>
    <row r="11598" spans="1:21" x14ac:dyDescent="0.3">
      <c r="A11598" s="5" t="s">
        <v>168</v>
      </c>
      <c r="B11598" s="5" t="s">
        <v>206</v>
      </c>
      <c r="C11598" s="5" t="s">
        <v>114</v>
      </c>
      <c r="D11598" s="5" t="s">
        <v>581</v>
      </c>
      <c r="E11598" s="5" t="s">
        <v>172</v>
      </c>
      <c r="F11598" s="6">
        <v>44012</v>
      </c>
      <c r="G11598" s="5" t="s">
        <v>148</v>
      </c>
      <c r="H11598" s="5" t="s">
        <v>190</v>
      </c>
      <c r="I11598">
        <v>43839</v>
      </c>
      <c r="J11598">
        <v>173</v>
      </c>
      <c r="K11598">
        <v>110</v>
      </c>
      <c r="L11598">
        <v>1</v>
      </c>
      <c r="M11598">
        <v>3520</v>
      </c>
      <c r="N11598">
        <v>3329.3870000000002</v>
      </c>
      <c r="O11598">
        <v>3329.3870000000002</v>
      </c>
      <c r="P11598">
        <v>110</v>
      </c>
      <c r="Q11598">
        <v>32</v>
      </c>
      <c r="R11598">
        <v>190.613</v>
      </c>
      <c r="S11598">
        <v>2020</v>
      </c>
      <c r="T11598">
        <v>6</v>
      </c>
      <c r="U11598">
        <v>27</v>
      </c>
    </row>
    <row r="11599" spans="1:21" x14ac:dyDescent="0.3">
      <c r="A11599" s="5" t="s">
        <v>168</v>
      </c>
      <c r="B11599" s="5" t="s">
        <v>467</v>
      </c>
      <c r="C11599" s="5" t="s">
        <v>141</v>
      </c>
      <c r="D11599" s="5" t="s">
        <v>576</v>
      </c>
      <c r="E11599" s="5" t="s">
        <v>172</v>
      </c>
      <c r="F11599" s="6">
        <v>44012</v>
      </c>
      <c r="G11599" s="5" t="s">
        <v>148</v>
      </c>
      <c r="H11599" s="5" t="s">
        <v>173</v>
      </c>
      <c r="I11599">
        <v>43834</v>
      </c>
      <c r="J11599">
        <v>178</v>
      </c>
      <c r="K11599">
        <v>1183.5</v>
      </c>
      <c r="L11599">
        <v>10</v>
      </c>
      <c r="M11599">
        <v>32546.25</v>
      </c>
      <c r="N11599">
        <v>22815.727999999999</v>
      </c>
      <c r="O11599">
        <v>2281.5729999999999</v>
      </c>
      <c r="P11599">
        <v>118.35</v>
      </c>
      <c r="Q11599">
        <v>27.5</v>
      </c>
      <c r="R11599">
        <v>9730.5220000000008</v>
      </c>
      <c r="S11599">
        <v>2020</v>
      </c>
      <c r="T11599">
        <v>6</v>
      </c>
      <c r="U11599">
        <v>27</v>
      </c>
    </row>
    <row r="11600" spans="1:21" x14ac:dyDescent="0.3">
      <c r="A11600" s="5" t="s">
        <v>168</v>
      </c>
      <c r="B11600" s="5" t="s">
        <v>169</v>
      </c>
      <c r="C11600" s="5" t="s">
        <v>170</v>
      </c>
      <c r="D11600" s="5" t="s">
        <v>579</v>
      </c>
      <c r="E11600" s="5" t="s">
        <v>172</v>
      </c>
      <c r="F11600" s="6">
        <v>44014</v>
      </c>
      <c r="G11600" s="5" t="s">
        <v>148</v>
      </c>
      <c r="H11600" s="5" t="s">
        <v>469</v>
      </c>
      <c r="I11600">
        <v>43832</v>
      </c>
      <c r="J11600">
        <v>182</v>
      </c>
      <c r="K11600">
        <v>7330</v>
      </c>
      <c r="L11600">
        <v>12</v>
      </c>
      <c r="M11600">
        <v>41918.438000000002</v>
      </c>
      <c r="N11600">
        <v>35434.254000000001</v>
      </c>
      <c r="O11600">
        <v>2952.8539999999998</v>
      </c>
      <c r="P11600">
        <v>610.83333333333337</v>
      </c>
      <c r="Q11600">
        <v>5.7187999999999999</v>
      </c>
      <c r="R11600">
        <v>6484.1840000000002</v>
      </c>
      <c r="S11600">
        <v>2020</v>
      </c>
      <c r="T11600">
        <v>7</v>
      </c>
      <c r="U11600">
        <v>27</v>
      </c>
    </row>
    <row r="11601" spans="1:21" x14ac:dyDescent="0.3">
      <c r="A11601" s="5" t="s">
        <v>168</v>
      </c>
      <c r="B11601" s="5" t="s">
        <v>169</v>
      </c>
      <c r="C11601" s="5" t="s">
        <v>170</v>
      </c>
      <c r="D11601" s="5" t="s">
        <v>581</v>
      </c>
      <c r="E11601" s="5" t="s">
        <v>172</v>
      </c>
      <c r="F11601" s="6">
        <v>44014</v>
      </c>
      <c r="G11601" s="5" t="s">
        <v>148</v>
      </c>
      <c r="H11601" s="5" t="s">
        <v>469</v>
      </c>
      <c r="I11601">
        <v>43839</v>
      </c>
      <c r="J11601">
        <v>175</v>
      </c>
      <c r="K11601">
        <v>7330</v>
      </c>
      <c r="L11601">
        <v>52</v>
      </c>
      <c r="M11601">
        <v>181646.56299999999</v>
      </c>
      <c r="N11601">
        <v>173636.21400000001</v>
      </c>
      <c r="O11601">
        <v>3339.1579999999999</v>
      </c>
      <c r="P11601">
        <v>140.96153846153845</v>
      </c>
      <c r="Q11601">
        <v>24.781300000000002</v>
      </c>
      <c r="R11601">
        <v>8010.3490000000002</v>
      </c>
      <c r="S11601">
        <v>2020</v>
      </c>
      <c r="T11601">
        <v>7</v>
      </c>
      <c r="U11601">
        <v>27</v>
      </c>
    </row>
    <row r="11602" spans="1:21" x14ac:dyDescent="0.3">
      <c r="A11602" s="5" t="s">
        <v>168</v>
      </c>
      <c r="B11602" s="5" t="s">
        <v>175</v>
      </c>
      <c r="C11602" s="5" t="s">
        <v>84</v>
      </c>
      <c r="D11602" s="5" t="s">
        <v>530</v>
      </c>
      <c r="E11602" s="5" t="s">
        <v>172</v>
      </c>
      <c r="F11602" s="6">
        <v>44014</v>
      </c>
      <c r="G11602" s="5" t="s">
        <v>148</v>
      </c>
      <c r="H11602" s="5" t="s">
        <v>178</v>
      </c>
      <c r="I11602">
        <v>43823</v>
      </c>
      <c r="J11602">
        <v>191</v>
      </c>
      <c r="K11602">
        <v>507</v>
      </c>
      <c r="L11602">
        <v>3</v>
      </c>
      <c r="M11602">
        <v>9670.5</v>
      </c>
      <c r="N11602">
        <v>8803.8389999999999</v>
      </c>
      <c r="O11602">
        <v>2934.6129999999998</v>
      </c>
      <c r="P11602">
        <v>169</v>
      </c>
      <c r="Q11602">
        <v>19.074000000000002</v>
      </c>
      <c r="R11602">
        <v>866.66099999999994</v>
      </c>
      <c r="S11602">
        <v>2020</v>
      </c>
      <c r="T11602">
        <v>7</v>
      </c>
      <c r="U11602">
        <v>27</v>
      </c>
    </row>
    <row r="11603" spans="1:21" x14ac:dyDescent="0.3">
      <c r="A11603" s="5" t="s">
        <v>168</v>
      </c>
      <c r="B11603" s="5" t="s">
        <v>175</v>
      </c>
      <c r="C11603" s="5" t="s">
        <v>84</v>
      </c>
      <c r="D11603" s="5" t="s">
        <v>530</v>
      </c>
      <c r="E11603" s="5" t="s">
        <v>172</v>
      </c>
      <c r="F11603" s="6">
        <v>44014</v>
      </c>
      <c r="G11603" s="5" t="s">
        <v>148</v>
      </c>
      <c r="H11603" s="5" t="s">
        <v>173</v>
      </c>
      <c r="I11603">
        <v>43823</v>
      </c>
      <c r="J11603">
        <v>191</v>
      </c>
      <c r="K11603">
        <v>824.5</v>
      </c>
      <c r="L11603">
        <v>8</v>
      </c>
      <c r="M11603">
        <v>25971.75</v>
      </c>
      <c r="N11603">
        <v>23476.904999999999</v>
      </c>
      <c r="O11603">
        <v>2934.6129999999998</v>
      </c>
      <c r="P11603">
        <v>103.0625</v>
      </c>
      <c r="Q11603">
        <v>31.5</v>
      </c>
      <c r="R11603">
        <v>2494.8449999999998</v>
      </c>
      <c r="S11603">
        <v>2020</v>
      </c>
      <c r="T11603">
        <v>7</v>
      </c>
      <c r="U11603">
        <v>27</v>
      </c>
    </row>
    <row r="11604" spans="1:21" x14ac:dyDescent="0.3">
      <c r="A11604" s="5" t="s">
        <v>168</v>
      </c>
      <c r="B11604" s="5" t="s">
        <v>175</v>
      </c>
      <c r="C11604" s="5" t="s">
        <v>84</v>
      </c>
      <c r="D11604" s="5" t="s">
        <v>530</v>
      </c>
      <c r="E11604" s="5" t="s">
        <v>172</v>
      </c>
      <c r="F11604" s="6">
        <v>44014</v>
      </c>
      <c r="G11604" s="5" t="s">
        <v>148</v>
      </c>
      <c r="H11604" s="5" t="s">
        <v>351</v>
      </c>
      <c r="I11604">
        <v>43823</v>
      </c>
      <c r="J11604">
        <v>191</v>
      </c>
      <c r="K11604">
        <v>228.5</v>
      </c>
      <c r="L11604">
        <v>2</v>
      </c>
      <c r="M11604">
        <v>7197.75</v>
      </c>
      <c r="N11604">
        <v>5869.2259999999997</v>
      </c>
      <c r="O11604">
        <v>2934.6129999999998</v>
      </c>
      <c r="P11604">
        <v>114.25</v>
      </c>
      <c r="Q11604">
        <v>31.5</v>
      </c>
      <c r="R11604">
        <v>1328.5239999999999</v>
      </c>
      <c r="S11604">
        <v>2020</v>
      </c>
      <c r="T11604">
        <v>7</v>
      </c>
      <c r="U11604">
        <v>27</v>
      </c>
    </row>
    <row r="11605" spans="1:21" x14ac:dyDescent="0.3">
      <c r="A11605" s="5" t="s">
        <v>168</v>
      </c>
      <c r="B11605" s="5" t="s">
        <v>175</v>
      </c>
      <c r="C11605" s="5" t="s">
        <v>84</v>
      </c>
      <c r="D11605" s="5" t="s">
        <v>530</v>
      </c>
      <c r="E11605" s="5" t="s">
        <v>172</v>
      </c>
      <c r="F11605" s="6">
        <v>44014</v>
      </c>
      <c r="G11605" s="5" t="s">
        <v>148</v>
      </c>
      <c r="H11605" s="5" t="s">
        <v>197</v>
      </c>
      <c r="I11605">
        <v>43823</v>
      </c>
      <c r="J11605">
        <v>191</v>
      </c>
      <c r="K11605">
        <v>542</v>
      </c>
      <c r="L11605">
        <v>5</v>
      </c>
      <c r="M11605">
        <v>17073</v>
      </c>
      <c r="N11605">
        <v>14673.066000000001</v>
      </c>
      <c r="O11605">
        <v>2934.6129999999998</v>
      </c>
      <c r="P11605">
        <v>108.4</v>
      </c>
      <c r="Q11605">
        <v>31.5</v>
      </c>
      <c r="R11605">
        <v>2399.9340000000002</v>
      </c>
      <c r="S11605">
        <v>2020</v>
      </c>
      <c r="T11605">
        <v>7</v>
      </c>
      <c r="U11605">
        <v>27</v>
      </c>
    </row>
    <row r="11606" spans="1:21" x14ac:dyDescent="0.3">
      <c r="A11606" s="5" t="s">
        <v>168</v>
      </c>
      <c r="B11606" s="5" t="s">
        <v>175</v>
      </c>
      <c r="C11606" s="5" t="s">
        <v>84</v>
      </c>
      <c r="D11606" s="5" t="s">
        <v>530</v>
      </c>
      <c r="E11606" s="5" t="s">
        <v>172</v>
      </c>
      <c r="F11606" s="6">
        <v>44014</v>
      </c>
      <c r="G11606" s="5" t="s">
        <v>148</v>
      </c>
      <c r="H11606" s="5" t="s">
        <v>311</v>
      </c>
      <c r="I11606">
        <v>43823</v>
      </c>
      <c r="J11606">
        <v>191</v>
      </c>
      <c r="K11606">
        <v>125.5</v>
      </c>
      <c r="L11606">
        <v>1</v>
      </c>
      <c r="M11606">
        <v>3953.25</v>
      </c>
      <c r="N11606">
        <v>2934.6129999999998</v>
      </c>
      <c r="O11606">
        <v>2934.6129999999998</v>
      </c>
      <c r="P11606">
        <v>125.5</v>
      </c>
      <c r="Q11606">
        <v>31.5</v>
      </c>
      <c r="R11606">
        <v>1018.6369999999999</v>
      </c>
      <c r="S11606">
        <v>2020</v>
      </c>
      <c r="T11606">
        <v>7</v>
      </c>
      <c r="U11606">
        <v>27</v>
      </c>
    </row>
    <row r="11607" spans="1:21" x14ac:dyDescent="0.3">
      <c r="A11607" s="5" t="s">
        <v>168</v>
      </c>
      <c r="B11607" s="5" t="s">
        <v>175</v>
      </c>
      <c r="C11607" s="5" t="s">
        <v>84</v>
      </c>
      <c r="D11607" s="5" t="s">
        <v>530</v>
      </c>
      <c r="E11607" s="5" t="s">
        <v>172</v>
      </c>
      <c r="F11607" s="6">
        <v>44014</v>
      </c>
      <c r="G11607" s="5" t="s">
        <v>148</v>
      </c>
      <c r="H11607" s="5" t="s">
        <v>235</v>
      </c>
      <c r="I11607">
        <v>43823</v>
      </c>
      <c r="J11607">
        <v>191</v>
      </c>
      <c r="K11607">
        <v>118</v>
      </c>
      <c r="L11607">
        <v>1</v>
      </c>
      <c r="M11607">
        <v>3717</v>
      </c>
      <c r="N11607">
        <v>2934.6129999999998</v>
      </c>
      <c r="O11607">
        <v>2934.6129999999998</v>
      </c>
      <c r="P11607">
        <v>118</v>
      </c>
      <c r="Q11607">
        <v>31.5</v>
      </c>
      <c r="R11607">
        <v>782.38699999999994</v>
      </c>
      <c r="S11607">
        <v>2020</v>
      </c>
      <c r="T11607">
        <v>7</v>
      </c>
      <c r="U11607">
        <v>27</v>
      </c>
    </row>
    <row r="11608" spans="1:21" x14ac:dyDescent="0.3">
      <c r="A11608" s="5" t="s">
        <v>168</v>
      </c>
      <c r="B11608" s="5" t="s">
        <v>175</v>
      </c>
      <c r="C11608" s="5" t="s">
        <v>84</v>
      </c>
      <c r="D11608" s="5" t="s">
        <v>530</v>
      </c>
      <c r="E11608" s="5" t="s">
        <v>172</v>
      </c>
      <c r="F11608" s="6">
        <v>44014</v>
      </c>
      <c r="G11608" s="5" t="s">
        <v>148</v>
      </c>
      <c r="H11608" s="5" t="s">
        <v>190</v>
      </c>
      <c r="I11608">
        <v>43823</v>
      </c>
      <c r="J11608">
        <v>191</v>
      </c>
      <c r="K11608">
        <v>119</v>
      </c>
      <c r="L11608">
        <v>1</v>
      </c>
      <c r="M11608">
        <v>3748.5</v>
      </c>
      <c r="N11608">
        <v>2934.6129999999998</v>
      </c>
      <c r="O11608">
        <v>2934.6129999999998</v>
      </c>
      <c r="P11608">
        <v>119</v>
      </c>
      <c r="Q11608">
        <v>31.5</v>
      </c>
      <c r="R11608">
        <v>813.88699999999994</v>
      </c>
      <c r="S11608">
        <v>2020</v>
      </c>
      <c r="T11608">
        <v>7</v>
      </c>
      <c r="U11608">
        <v>27</v>
      </c>
    </row>
    <row r="11609" spans="1:21" x14ac:dyDescent="0.3">
      <c r="A11609" s="5" t="s">
        <v>168</v>
      </c>
      <c r="B11609" s="5" t="s">
        <v>175</v>
      </c>
      <c r="C11609" s="5" t="s">
        <v>85</v>
      </c>
      <c r="D11609" s="5" t="s">
        <v>534</v>
      </c>
      <c r="E11609" s="5" t="s">
        <v>172</v>
      </c>
      <c r="F11609" s="6">
        <v>44014</v>
      </c>
      <c r="G11609" s="5" t="s">
        <v>148</v>
      </c>
      <c r="H11609" s="5" t="s">
        <v>205</v>
      </c>
      <c r="I11609">
        <v>43831</v>
      </c>
      <c r="J11609">
        <v>183</v>
      </c>
      <c r="K11609">
        <v>302</v>
      </c>
      <c r="L11609">
        <v>3</v>
      </c>
      <c r="M11609">
        <v>9664</v>
      </c>
      <c r="N11609">
        <v>7583.1369999999997</v>
      </c>
      <c r="O11609">
        <v>2527.712</v>
      </c>
      <c r="P11609">
        <v>100.66666666666667</v>
      </c>
      <c r="Q11609">
        <v>32</v>
      </c>
      <c r="R11609">
        <v>2080.8629999999998</v>
      </c>
      <c r="S11609">
        <v>2020</v>
      </c>
      <c r="T11609">
        <v>7</v>
      </c>
      <c r="U11609">
        <v>27</v>
      </c>
    </row>
    <row r="11610" spans="1:21" x14ac:dyDescent="0.3">
      <c r="A11610" s="5" t="s">
        <v>168</v>
      </c>
      <c r="B11610" s="5" t="s">
        <v>175</v>
      </c>
      <c r="C11610" s="5" t="s">
        <v>85</v>
      </c>
      <c r="D11610" s="5" t="s">
        <v>534</v>
      </c>
      <c r="E11610" s="5" t="s">
        <v>172</v>
      </c>
      <c r="F11610" s="6">
        <v>44014</v>
      </c>
      <c r="G11610" s="5" t="s">
        <v>148</v>
      </c>
      <c r="H11610" s="5" t="s">
        <v>222</v>
      </c>
      <c r="I11610">
        <v>43831</v>
      </c>
      <c r="J11610">
        <v>183</v>
      </c>
      <c r="K11610">
        <v>100</v>
      </c>
      <c r="L11610">
        <v>1</v>
      </c>
      <c r="M11610">
        <v>3200</v>
      </c>
      <c r="N11610">
        <v>2527.712</v>
      </c>
      <c r="O11610">
        <v>2527.712</v>
      </c>
      <c r="P11610">
        <v>100</v>
      </c>
      <c r="Q11610">
        <v>32</v>
      </c>
      <c r="R11610">
        <v>672.28800000000001</v>
      </c>
      <c r="S11610">
        <v>2020</v>
      </c>
      <c r="T11610">
        <v>7</v>
      </c>
      <c r="U11610">
        <v>27</v>
      </c>
    </row>
    <row r="11611" spans="1:21" x14ac:dyDescent="0.3">
      <c r="A11611" s="5" t="s">
        <v>168</v>
      </c>
      <c r="B11611" s="5" t="s">
        <v>175</v>
      </c>
      <c r="C11611" s="5" t="s">
        <v>85</v>
      </c>
      <c r="D11611" s="5" t="s">
        <v>534</v>
      </c>
      <c r="E11611" s="5" t="s">
        <v>172</v>
      </c>
      <c r="F11611" s="6">
        <v>44014</v>
      </c>
      <c r="G11611" s="5" t="s">
        <v>148</v>
      </c>
      <c r="H11611" s="5" t="s">
        <v>182</v>
      </c>
      <c r="I11611">
        <v>43831</v>
      </c>
      <c r="J11611">
        <v>183</v>
      </c>
      <c r="K11611">
        <v>230</v>
      </c>
      <c r="L11611">
        <v>2</v>
      </c>
      <c r="M11611">
        <v>7360</v>
      </c>
      <c r="N11611">
        <v>5055.424</v>
      </c>
      <c r="O11611">
        <v>2527.712</v>
      </c>
      <c r="P11611">
        <v>115</v>
      </c>
      <c r="Q11611">
        <v>32</v>
      </c>
      <c r="R11611">
        <v>2304.576</v>
      </c>
      <c r="S11611">
        <v>2020</v>
      </c>
      <c r="T11611">
        <v>7</v>
      </c>
      <c r="U11611">
        <v>27</v>
      </c>
    </row>
    <row r="11612" spans="1:21" x14ac:dyDescent="0.3">
      <c r="A11612" s="5" t="s">
        <v>168</v>
      </c>
      <c r="B11612" s="5" t="s">
        <v>175</v>
      </c>
      <c r="C11612" s="5" t="s">
        <v>85</v>
      </c>
      <c r="D11612" s="5" t="s">
        <v>534</v>
      </c>
      <c r="E11612" s="5" t="s">
        <v>172</v>
      </c>
      <c r="F11612" s="6">
        <v>44014</v>
      </c>
      <c r="G11612" s="5" t="s">
        <v>148</v>
      </c>
      <c r="H11612" s="5" t="s">
        <v>184</v>
      </c>
      <c r="I11612">
        <v>43831</v>
      </c>
      <c r="J11612">
        <v>183</v>
      </c>
      <c r="K11612">
        <v>1</v>
      </c>
      <c r="L11612">
        <v>24</v>
      </c>
      <c r="M11612">
        <v>89397</v>
      </c>
      <c r="N11612">
        <v>60665.093000000001</v>
      </c>
      <c r="O11612">
        <v>2527.712</v>
      </c>
      <c r="P11612">
        <v>4.1666666666666664E-2</v>
      </c>
      <c r="Q11612">
        <v>89397</v>
      </c>
      <c r="R11612">
        <v>28731.906999999999</v>
      </c>
      <c r="S11612">
        <v>2020</v>
      </c>
      <c r="T11612">
        <v>7</v>
      </c>
      <c r="U11612">
        <v>27</v>
      </c>
    </row>
    <row r="11613" spans="1:21" x14ac:dyDescent="0.3">
      <c r="A11613" s="5" t="s">
        <v>168</v>
      </c>
      <c r="B11613" s="5" t="s">
        <v>175</v>
      </c>
      <c r="C11613" s="5" t="s">
        <v>87</v>
      </c>
      <c r="D11613" s="5" t="s">
        <v>582</v>
      </c>
      <c r="E11613" s="5" t="s">
        <v>172</v>
      </c>
      <c r="F11613" s="6">
        <v>44014</v>
      </c>
      <c r="G11613" s="5" t="s">
        <v>148</v>
      </c>
      <c r="H11613" s="5" t="s">
        <v>221</v>
      </c>
      <c r="I11613">
        <v>43838</v>
      </c>
      <c r="J11613">
        <v>176</v>
      </c>
      <c r="K11613">
        <v>100</v>
      </c>
      <c r="L11613">
        <v>1</v>
      </c>
      <c r="M11613">
        <v>3200</v>
      </c>
      <c r="N11613">
        <v>2901.1680000000001</v>
      </c>
      <c r="O11613">
        <v>2901.1680000000001</v>
      </c>
      <c r="P11613">
        <v>100</v>
      </c>
      <c r="Q11613">
        <v>32</v>
      </c>
      <c r="R11613">
        <v>298.83199999999999</v>
      </c>
      <c r="S11613">
        <v>2020</v>
      </c>
      <c r="T11613">
        <v>7</v>
      </c>
      <c r="U11613">
        <v>27</v>
      </c>
    </row>
    <row r="11614" spans="1:21" x14ac:dyDescent="0.3">
      <c r="A11614" s="5" t="s">
        <v>168</v>
      </c>
      <c r="B11614" s="5" t="s">
        <v>175</v>
      </c>
      <c r="C11614" s="5" t="s">
        <v>87</v>
      </c>
      <c r="D11614" s="5" t="s">
        <v>582</v>
      </c>
      <c r="E11614" s="5" t="s">
        <v>172</v>
      </c>
      <c r="F11614" s="6">
        <v>44014</v>
      </c>
      <c r="G11614" s="5" t="s">
        <v>148</v>
      </c>
      <c r="H11614" s="5" t="s">
        <v>204</v>
      </c>
      <c r="I11614">
        <v>43838</v>
      </c>
      <c r="J11614">
        <v>176</v>
      </c>
      <c r="K11614">
        <v>640</v>
      </c>
      <c r="L11614">
        <v>6</v>
      </c>
      <c r="M11614">
        <v>20480</v>
      </c>
      <c r="N11614">
        <v>17407.009999999998</v>
      </c>
      <c r="O11614">
        <v>2901.1680000000001</v>
      </c>
      <c r="P11614">
        <v>106.66666666666667</v>
      </c>
      <c r="Q11614">
        <v>32</v>
      </c>
      <c r="R11614">
        <v>3072.99</v>
      </c>
      <c r="S11614">
        <v>2020</v>
      </c>
      <c r="T11614">
        <v>7</v>
      </c>
      <c r="U11614">
        <v>27</v>
      </c>
    </row>
    <row r="11615" spans="1:21" x14ac:dyDescent="0.3">
      <c r="A11615" s="5" t="s">
        <v>168</v>
      </c>
      <c r="B11615" s="5" t="s">
        <v>175</v>
      </c>
      <c r="C11615" s="5" t="s">
        <v>87</v>
      </c>
      <c r="D11615" s="5" t="s">
        <v>582</v>
      </c>
      <c r="E11615" s="5" t="s">
        <v>172</v>
      </c>
      <c r="F11615" s="6">
        <v>44014</v>
      </c>
      <c r="G11615" s="5" t="s">
        <v>148</v>
      </c>
      <c r="H11615" s="5" t="s">
        <v>238</v>
      </c>
      <c r="I11615">
        <v>43838</v>
      </c>
      <c r="J11615">
        <v>176</v>
      </c>
      <c r="K11615">
        <v>117</v>
      </c>
      <c r="L11615">
        <v>1</v>
      </c>
      <c r="M11615">
        <v>3744</v>
      </c>
      <c r="N11615">
        <v>2901.1680000000001</v>
      </c>
      <c r="O11615">
        <v>2901.1680000000001</v>
      </c>
      <c r="P11615">
        <v>117</v>
      </c>
      <c r="Q11615">
        <v>32</v>
      </c>
      <c r="R11615">
        <v>842.83199999999999</v>
      </c>
      <c r="S11615">
        <v>2020</v>
      </c>
      <c r="T11615">
        <v>7</v>
      </c>
      <c r="U11615">
        <v>27</v>
      </c>
    </row>
    <row r="11616" spans="1:21" x14ac:dyDescent="0.3">
      <c r="A11616" s="5" t="s">
        <v>168</v>
      </c>
      <c r="B11616" s="5" t="s">
        <v>175</v>
      </c>
      <c r="C11616" s="5" t="s">
        <v>87</v>
      </c>
      <c r="D11616" s="5" t="s">
        <v>582</v>
      </c>
      <c r="E11616" s="5" t="s">
        <v>172</v>
      </c>
      <c r="F11616" s="6">
        <v>44014</v>
      </c>
      <c r="G11616" s="5" t="s">
        <v>148</v>
      </c>
      <c r="H11616" s="5" t="s">
        <v>185</v>
      </c>
      <c r="I11616">
        <v>43838</v>
      </c>
      <c r="J11616">
        <v>176</v>
      </c>
      <c r="K11616">
        <v>220</v>
      </c>
      <c r="L11616">
        <v>2</v>
      </c>
      <c r="M11616">
        <v>7040</v>
      </c>
      <c r="N11616">
        <v>5802.3370000000004</v>
      </c>
      <c r="O11616">
        <v>2901.1680000000001</v>
      </c>
      <c r="P11616">
        <v>110</v>
      </c>
      <c r="Q11616">
        <v>32</v>
      </c>
      <c r="R11616">
        <v>1237.663</v>
      </c>
      <c r="S11616">
        <v>2020</v>
      </c>
      <c r="T11616">
        <v>7</v>
      </c>
      <c r="U11616">
        <v>27</v>
      </c>
    </row>
    <row r="11617" spans="1:21" x14ac:dyDescent="0.3">
      <c r="A11617" s="5" t="s">
        <v>168</v>
      </c>
      <c r="B11617" s="5" t="s">
        <v>175</v>
      </c>
      <c r="C11617" s="5" t="s">
        <v>87</v>
      </c>
      <c r="D11617" s="5" t="s">
        <v>582</v>
      </c>
      <c r="E11617" s="5" t="s">
        <v>172</v>
      </c>
      <c r="F11617" s="6">
        <v>44014</v>
      </c>
      <c r="G11617" s="5" t="s">
        <v>148</v>
      </c>
      <c r="H11617" s="5" t="s">
        <v>186</v>
      </c>
      <c r="I11617">
        <v>43838</v>
      </c>
      <c r="J11617">
        <v>176</v>
      </c>
      <c r="K11617">
        <v>100</v>
      </c>
      <c r="L11617">
        <v>1</v>
      </c>
      <c r="M11617">
        <v>3200</v>
      </c>
      <c r="N11617">
        <v>2901.1680000000001</v>
      </c>
      <c r="O11617">
        <v>2901.1680000000001</v>
      </c>
      <c r="P11617">
        <v>100</v>
      </c>
      <c r="Q11617">
        <v>32</v>
      </c>
      <c r="R11617">
        <v>298.83199999999999</v>
      </c>
      <c r="S11617">
        <v>2020</v>
      </c>
      <c r="T11617">
        <v>7</v>
      </c>
      <c r="U11617">
        <v>27</v>
      </c>
    </row>
    <row r="11618" spans="1:21" x14ac:dyDescent="0.3">
      <c r="A11618" s="5" t="s">
        <v>168</v>
      </c>
      <c r="B11618" s="5" t="s">
        <v>175</v>
      </c>
      <c r="C11618" s="5" t="s">
        <v>87</v>
      </c>
      <c r="D11618" s="5" t="s">
        <v>582</v>
      </c>
      <c r="E11618" s="5" t="s">
        <v>172</v>
      </c>
      <c r="F11618" s="6">
        <v>44014</v>
      </c>
      <c r="G11618" s="5" t="s">
        <v>148</v>
      </c>
      <c r="H11618" s="5" t="s">
        <v>189</v>
      </c>
      <c r="I11618">
        <v>43838</v>
      </c>
      <c r="J11618">
        <v>176</v>
      </c>
      <c r="K11618">
        <v>100</v>
      </c>
      <c r="L11618">
        <v>1</v>
      </c>
      <c r="M11618">
        <v>3200</v>
      </c>
      <c r="N11618">
        <v>2901.1680000000001</v>
      </c>
      <c r="O11618">
        <v>2901.1680000000001</v>
      </c>
      <c r="P11618">
        <v>100</v>
      </c>
      <c r="Q11618">
        <v>32</v>
      </c>
      <c r="R11618">
        <v>298.83199999999999</v>
      </c>
      <c r="S11618">
        <v>2020</v>
      </c>
      <c r="T11618">
        <v>7</v>
      </c>
      <c r="U11618">
        <v>27</v>
      </c>
    </row>
    <row r="11619" spans="1:21" x14ac:dyDescent="0.3">
      <c r="A11619" s="5" t="s">
        <v>168</v>
      </c>
      <c r="B11619" s="5" t="s">
        <v>175</v>
      </c>
      <c r="C11619" s="5" t="s">
        <v>87</v>
      </c>
      <c r="D11619" s="5" t="s">
        <v>582</v>
      </c>
      <c r="E11619" s="5" t="s">
        <v>172</v>
      </c>
      <c r="F11619" s="6">
        <v>44014</v>
      </c>
      <c r="G11619" s="5" t="s">
        <v>148</v>
      </c>
      <c r="H11619" s="5" t="s">
        <v>308</v>
      </c>
      <c r="I11619">
        <v>43838</v>
      </c>
      <c r="J11619">
        <v>176</v>
      </c>
      <c r="K11619">
        <v>107</v>
      </c>
      <c r="L11619">
        <v>1</v>
      </c>
      <c r="M11619">
        <v>3424</v>
      </c>
      <c r="N11619">
        <v>2901.1680000000001</v>
      </c>
      <c r="O11619">
        <v>2901.1680000000001</v>
      </c>
      <c r="P11619">
        <v>107</v>
      </c>
      <c r="Q11619">
        <v>32</v>
      </c>
      <c r="R11619">
        <v>522.83199999999999</v>
      </c>
      <c r="S11619">
        <v>2020</v>
      </c>
      <c r="T11619">
        <v>7</v>
      </c>
      <c r="U11619">
        <v>27</v>
      </c>
    </row>
    <row r="11620" spans="1:21" x14ac:dyDescent="0.3">
      <c r="A11620" s="5" t="s">
        <v>168</v>
      </c>
      <c r="B11620" s="5" t="s">
        <v>175</v>
      </c>
      <c r="C11620" s="5" t="s">
        <v>87</v>
      </c>
      <c r="D11620" s="5" t="s">
        <v>582</v>
      </c>
      <c r="E11620" s="5" t="s">
        <v>172</v>
      </c>
      <c r="F11620" s="6">
        <v>44014</v>
      </c>
      <c r="G11620" s="5" t="s">
        <v>148</v>
      </c>
      <c r="H11620" s="5" t="s">
        <v>202</v>
      </c>
      <c r="I11620">
        <v>43838</v>
      </c>
      <c r="J11620">
        <v>176</v>
      </c>
      <c r="K11620">
        <v>652</v>
      </c>
      <c r="L11620">
        <v>7</v>
      </c>
      <c r="M11620">
        <v>20864</v>
      </c>
      <c r="N11620">
        <v>20308.178</v>
      </c>
      <c r="O11620">
        <v>2901.1680000000001</v>
      </c>
      <c r="P11620">
        <v>93.142857142857139</v>
      </c>
      <c r="Q11620">
        <v>32</v>
      </c>
      <c r="R11620">
        <v>555.822</v>
      </c>
      <c r="S11620">
        <v>2020</v>
      </c>
      <c r="T11620">
        <v>7</v>
      </c>
      <c r="U11620">
        <v>27</v>
      </c>
    </row>
    <row r="11621" spans="1:21" x14ac:dyDescent="0.3">
      <c r="A11621" s="5" t="s">
        <v>168</v>
      </c>
      <c r="B11621" s="5" t="s">
        <v>175</v>
      </c>
      <c r="C11621" s="5" t="s">
        <v>87</v>
      </c>
      <c r="D11621" s="5" t="s">
        <v>582</v>
      </c>
      <c r="E11621" s="5" t="s">
        <v>172</v>
      </c>
      <c r="F11621" s="6">
        <v>44014</v>
      </c>
      <c r="G11621" s="5" t="s">
        <v>148</v>
      </c>
      <c r="H11621" s="5" t="s">
        <v>202</v>
      </c>
      <c r="I11621">
        <v>43838</v>
      </c>
      <c r="J11621">
        <v>176</v>
      </c>
      <c r="K11621">
        <v>468</v>
      </c>
      <c r="L11621">
        <v>4</v>
      </c>
      <c r="M11621">
        <v>12636</v>
      </c>
      <c r="N11621">
        <v>11604.673000000001</v>
      </c>
      <c r="O11621">
        <v>2901.1680000000001</v>
      </c>
      <c r="P11621">
        <v>117</v>
      </c>
      <c r="Q11621">
        <v>27</v>
      </c>
      <c r="R11621">
        <v>1031.327</v>
      </c>
      <c r="S11621">
        <v>2020</v>
      </c>
      <c r="T11621">
        <v>7</v>
      </c>
      <c r="U11621">
        <v>27</v>
      </c>
    </row>
    <row r="11622" spans="1:21" x14ac:dyDescent="0.3">
      <c r="A11622" s="5" t="s">
        <v>168</v>
      </c>
      <c r="B11622" s="5" t="s">
        <v>175</v>
      </c>
      <c r="C11622" s="5" t="s">
        <v>87</v>
      </c>
      <c r="D11622" s="5" t="s">
        <v>582</v>
      </c>
      <c r="E11622" s="5" t="s">
        <v>172</v>
      </c>
      <c r="F11622" s="6">
        <v>44014</v>
      </c>
      <c r="G11622" s="5" t="s">
        <v>148</v>
      </c>
      <c r="H11622" s="5" t="s">
        <v>226</v>
      </c>
      <c r="I11622">
        <v>43838</v>
      </c>
      <c r="J11622">
        <v>176</v>
      </c>
      <c r="K11622">
        <v>232</v>
      </c>
      <c r="L11622">
        <v>2</v>
      </c>
      <c r="M11622">
        <v>7424</v>
      </c>
      <c r="N11622">
        <v>5802.3370000000004</v>
      </c>
      <c r="O11622">
        <v>2901.1680000000001</v>
      </c>
      <c r="P11622">
        <v>116</v>
      </c>
      <c r="Q11622">
        <v>32</v>
      </c>
      <c r="R11622">
        <v>1621.663</v>
      </c>
      <c r="S11622">
        <v>2020</v>
      </c>
      <c r="T11622">
        <v>7</v>
      </c>
      <c r="U11622">
        <v>27</v>
      </c>
    </row>
    <row r="11623" spans="1:21" x14ac:dyDescent="0.3">
      <c r="A11623" s="5" t="s">
        <v>168</v>
      </c>
      <c r="B11623" s="5" t="s">
        <v>175</v>
      </c>
      <c r="C11623" s="5" t="s">
        <v>87</v>
      </c>
      <c r="D11623" s="5" t="s">
        <v>582</v>
      </c>
      <c r="E11623" s="5" t="s">
        <v>172</v>
      </c>
      <c r="F11623" s="6">
        <v>44014</v>
      </c>
      <c r="G11623" s="5" t="s">
        <v>148</v>
      </c>
      <c r="H11623" s="5" t="s">
        <v>191</v>
      </c>
      <c r="I11623">
        <v>43838</v>
      </c>
      <c r="J11623">
        <v>176</v>
      </c>
      <c r="K11623">
        <v>600</v>
      </c>
      <c r="L11623">
        <v>5</v>
      </c>
      <c r="M11623">
        <v>19200</v>
      </c>
      <c r="N11623">
        <v>14505.842000000001</v>
      </c>
      <c r="O11623">
        <v>2901.1680000000001</v>
      </c>
      <c r="P11623">
        <v>120</v>
      </c>
      <c r="Q11623">
        <v>32</v>
      </c>
      <c r="R11623">
        <v>4694.1580000000004</v>
      </c>
      <c r="S11623">
        <v>2020</v>
      </c>
      <c r="T11623">
        <v>7</v>
      </c>
      <c r="U11623">
        <v>27</v>
      </c>
    </row>
    <row r="11624" spans="1:21" x14ac:dyDescent="0.3">
      <c r="A11624" s="5" t="s">
        <v>168</v>
      </c>
      <c r="B11624" s="5" t="s">
        <v>175</v>
      </c>
      <c r="C11624" s="5" t="s">
        <v>87</v>
      </c>
      <c r="D11624" s="5" t="s">
        <v>582</v>
      </c>
      <c r="E11624" s="5" t="s">
        <v>172</v>
      </c>
      <c r="F11624" s="6">
        <v>44014</v>
      </c>
      <c r="G11624" s="5" t="s">
        <v>148</v>
      </c>
      <c r="H11624" s="5" t="s">
        <v>187</v>
      </c>
      <c r="I11624">
        <v>43838</v>
      </c>
      <c r="J11624">
        <v>176</v>
      </c>
      <c r="K11624">
        <v>542</v>
      </c>
      <c r="L11624">
        <v>5</v>
      </c>
      <c r="M11624">
        <v>17344</v>
      </c>
      <c r="N11624">
        <v>14505.842000000001</v>
      </c>
      <c r="O11624">
        <v>2901.1680000000001</v>
      </c>
      <c r="P11624">
        <v>108.4</v>
      </c>
      <c r="Q11624">
        <v>32</v>
      </c>
      <c r="R11624">
        <v>2838.1579999999999</v>
      </c>
      <c r="S11624">
        <v>2020</v>
      </c>
      <c r="T11624">
        <v>7</v>
      </c>
      <c r="U11624">
        <v>27</v>
      </c>
    </row>
    <row r="11625" spans="1:21" x14ac:dyDescent="0.3">
      <c r="A11625" s="5" t="s">
        <v>168</v>
      </c>
      <c r="B11625" s="5" t="s">
        <v>175</v>
      </c>
      <c r="C11625" s="5" t="s">
        <v>87</v>
      </c>
      <c r="D11625" s="5" t="s">
        <v>582</v>
      </c>
      <c r="E11625" s="5" t="s">
        <v>172</v>
      </c>
      <c r="F11625" s="6">
        <v>44014</v>
      </c>
      <c r="G11625" s="5" t="s">
        <v>148</v>
      </c>
      <c r="H11625" s="5" t="s">
        <v>203</v>
      </c>
      <c r="I11625">
        <v>43838</v>
      </c>
      <c r="J11625">
        <v>176</v>
      </c>
      <c r="K11625">
        <v>105</v>
      </c>
      <c r="L11625">
        <v>1</v>
      </c>
      <c r="M11625">
        <v>3360</v>
      </c>
      <c r="N11625">
        <v>2901.1680000000001</v>
      </c>
      <c r="O11625">
        <v>2901.1680000000001</v>
      </c>
      <c r="P11625">
        <v>105</v>
      </c>
      <c r="Q11625">
        <v>32</v>
      </c>
      <c r="R11625">
        <v>458.83199999999999</v>
      </c>
      <c r="S11625">
        <v>2020</v>
      </c>
      <c r="T11625">
        <v>7</v>
      </c>
      <c r="U11625">
        <v>27</v>
      </c>
    </row>
    <row r="11626" spans="1:21" x14ac:dyDescent="0.3">
      <c r="A11626" s="5" t="s">
        <v>168</v>
      </c>
      <c r="B11626" s="5" t="s">
        <v>175</v>
      </c>
      <c r="C11626" s="5" t="s">
        <v>87</v>
      </c>
      <c r="D11626" s="5" t="s">
        <v>582</v>
      </c>
      <c r="E11626" s="5" t="s">
        <v>172</v>
      </c>
      <c r="F11626" s="6">
        <v>44014</v>
      </c>
      <c r="G11626" s="5" t="s">
        <v>148</v>
      </c>
      <c r="H11626" s="5" t="s">
        <v>220</v>
      </c>
      <c r="I11626">
        <v>43838</v>
      </c>
      <c r="J11626">
        <v>176</v>
      </c>
      <c r="K11626">
        <v>306</v>
      </c>
      <c r="L11626">
        <v>3</v>
      </c>
      <c r="M11626">
        <v>9792</v>
      </c>
      <c r="N11626">
        <v>8703.5049999999992</v>
      </c>
      <c r="O11626">
        <v>2901.1680000000001</v>
      </c>
      <c r="P11626">
        <v>102</v>
      </c>
      <c r="Q11626">
        <v>32</v>
      </c>
      <c r="R11626">
        <v>1088.4949999999999</v>
      </c>
      <c r="S11626">
        <v>2020</v>
      </c>
      <c r="T11626">
        <v>7</v>
      </c>
      <c r="U11626">
        <v>27</v>
      </c>
    </row>
    <row r="11627" spans="1:21" x14ac:dyDescent="0.3">
      <c r="A11627" s="5" t="s">
        <v>168</v>
      </c>
      <c r="B11627" s="5" t="s">
        <v>175</v>
      </c>
      <c r="C11627" s="5" t="s">
        <v>87</v>
      </c>
      <c r="D11627" s="5" t="s">
        <v>582</v>
      </c>
      <c r="E11627" s="5" t="s">
        <v>172</v>
      </c>
      <c r="F11627" s="6">
        <v>44014</v>
      </c>
      <c r="G11627" s="5" t="s">
        <v>148</v>
      </c>
      <c r="H11627" s="5" t="s">
        <v>216</v>
      </c>
      <c r="I11627">
        <v>43838</v>
      </c>
      <c r="J11627">
        <v>176</v>
      </c>
      <c r="K11627">
        <v>110</v>
      </c>
      <c r="L11627">
        <v>1</v>
      </c>
      <c r="M11627">
        <v>2970</v>
      </c>
      <c r="N11627">
        <v>2901.1680000000001</v>
      </c>
      <c r="O11627">
        <v>2901.1680000000001</v>
      </c>
      <c r="P11627">
        <v>110</v>
      </c>
      <c r="Q11627">
        <v>27</v>
      </c>
      <c r="R11627">
        <v>68.831999999999994</v>
      </c>
      <c r="S11627">
        <v>2020</v>
      </c>
      <c r="T11627">
        <v>7</v>
      </c>
      <c r="U11627">
        <v>27</v>
      </c>
    </row>
    <row r="11628" spans="1:21" x14ac:dyDescent="0.3">
      <c r="A11628" s="5" t="s">
        <v>168</v>
      </c>
      <c r="B11628" s="5" t="s">
        <v>175</v>
      </c>
      <c r="C11628" s="5" t="s">
        <v>87</v>
      </c>
      <c r="D11628" s="5" t="s">
        <v>582</v>
      </c>
      <c r="E11628" s="5" t="s">
        <v>172</v>
      </c>
      <c r="F11628" s="6">
        <v>44014</v>
      </c>
      <c r="G11628" s="5" t="s">
        <v>148</v>
      </c>
      <c r="H11628" s="5" t="s">
        <v>183</v>
      </c>
      <c r="I11628">
        <v>43838</v>
      </c>
      <c r="J11628">
        <v>176</v>
      </c>
      <c r="K11628">
        <v>650</v>
      </c>
      <c r="L11628">
        <v>6</v>
      </c>
      <c r="M11628">
        <v>20800</v>
      </c>
      <c r="N11628">
        <v>17407.009999999998</v>
      </c>
      <c r="O11628">
        <v>2901.1680000000001</v>
      </c>
      <c r="P11628">
        <v>108.33333333333333</v>
      </c>
      <c r="Q11628">
        <v>32</v>
      </c>
      <c r="R11628">
        <v>3392.99</v>
      </c>
      <c r="S11628">
        <v>2020</v>
      </c>
      <c r="T11628">
        <v>7</v>
      </c>
      <c r="U11628">
        <v>27</v>
      </c>
    </row>
    <row r="11629" spans="1:21" x14ac:dyDescent="0.3">
      <c r="A11629" s="5" t="s">
        <v>168</v>
      </c>
      <c r="B11629" s="5" t="s">
        <v>175</v>
      </c>
      <c r="C11629" s="5" t="s">
        <v>87</v>
      </c>
      <c r="D11629" s="5" t="s">
        <v>582</v>
      </c>
      <c r="E11629" s="5" t="s">
        <v>172</v>
      </c>
      <c r="F11629" s="6">
        <v>44014</v>
      </c>
      <c r="G11629" s="5" t="s">
        <v>148</v>
      </c>
      <c r="H11629" s="5" t="s">
        <v>246</v>
      </c>
      <c r="I11629">
        <v>43838</v>
      </c>
      <c r="J11629">
        <v>176</v>
      </c>
      <c r="K11629">
        <v>415</v>
      </c>
      <c r="L11629">
        <v>4</v>
      </c>
      <c r="M11629">
        <v>13280</v>
      </c>
      <c r="N11629">
        <v>11604.673000000001</v>
      </c>
      <c r="O11629">
        <v>2901.1680000000001</v>
      </c>
      <c r="P11629">
        <v>103.75</v>
      </c>
      <c r="Q11629">
        <v>32</v>
      </c>
      <c r="R11629">
        <v>1675.327</v>
      </c>
      <c r="S11629">
        <v>2020</v>
      </c>
      <c r="T11629">
        <v>7</v>
      </c>
      <c r="U11629">
        <v>27</v>
      </c>
    </row>
    <row r="11630" spans="1:21" x14ac:dyDescent="0.3">
      <c r="A11630" s="5" t="s">
        <v>168</v>
      </c>
      <c r="B11630" s="5" t="s">
        <v>175</v>
      </c>
      <c r="C11630" s="5" t="s">
        <v>87</v>
      </c>
      <c r="D11630" s="5" t="s">
        <v>582</v>
      </c>
      <c r="E11630" s="5" t="s">
        <v>172</v>
      </c>
      <c r="F11630" s="6">
        <v>44014</v>
      </c>
      <c r="G11630" s="5" t="s">
        <v>148</v>
      </c>
      <c r="H11630" s="5" t="s">
        <v>498</v>
      </c>
      <c r="I11630">
        <v>43838</v>
      </c>
      <c r="J11630">
        <v>176</v>
      </c>
      <c r="K11630">
        <v>800</v>
      </c>
      <c r="L11630">
        <v>8</v>
      </c>
      <c r="M11630">
        <v>25600</v>
      </c>
      <c r="N11630">
        <v>23209.346000000001</v>
      </c>
      <c r="O11630">
        <v>2901.1680000000001</v>
      </c>
      <c r="P11630">
        <v>100</v>
      </c>
      <c r="Q11630">
        <v>32</v>
      </c>
      <c r="R11630">
        <v>2390.654</v>
      </c>
      <c r="S11630">
        <v>2020</v>
      </c>
      <c r="T11630">
        <v>7</v>
      </c>
      <c r="U11630">
        <v>27</v>
      </c>
    </row>
    <row r="11631" spans="1:21" x14ac:dyDescent="0.3">
      <c r="A11631" s="5" t="s">
        <v>168</v>
      </c>
      <c r="B11631" s="5" t="s">
        <v>175</v>
      </c>
      <c r="C11631" s="5" t="s">
        <v>87</v>
      </c>
      <c r="D11631" s="5" t="s">
        <v>582</v>
      </c>
      <c r="E11631" s="5" t="s">
        <v>172</v>
      </c>
      <c r="F11631" s="6">
        <v>44014</v>
      </c>
      <c r="G11631" s="5" t="s">
        <v>148</v>
      </c>
      <c r="H11631" s="5" t="s">
        <v>190</v>
      </c>
      <c r="I11631">
        <v>43838</v>
      </c>
      <c r="J11631">
        <v>176</v>
      </c>
      <c r="K11631">
        <v>300</v>
      </c>
      <c r="L11631">
        <v>3</v>
      </c>
      <c r="M11631">
        <v>9600</v>
      </c>
      <c r="N11631">
        <v>8703.5049999999992</v>
      </c>
      <c r="O11631">
        <v>2901.1680000000001</v>
      </c>
      <c r="P11631">
        <v>100</v>
      </c>
      <c r="Q11631">
        <v>32</v>
      </c>
      <c r="R11631">
        <v>896.495</v>
      </c>
      <c r="S11631">
        <v>2020</v>
      </c>
      <c r="T11631">
        <v>7</v>
      </c>
      <c r="U11631">
        <v>27</v>
      </c>
    </row>
    <row r="11632" spans="1:21" x14ac:dyDescent="0.3">
      <c r="A11632" s="5" t="s">
        <v>168</v>
      </c>
      <c r="B11632" s="5" t="s">
        <v>175</v>
      </c>
      <c r="C11632" s="5" t="s">
        <v>87</v>
      </c>
      <c r="D11632" s="5" t="s">
        <v>582</v>
      </c>
      <c r="E11632" s="5" t="s">
        <v>172</v>
      </c>
      <c r="F11632" s="6">
        <v>44014</v>
      </c>
      <c r="G11632" s="5" t="s">
        <v>148</v>
      </c>
      <c r="H11632" s="5" t="s">
        <v>284</v>
      </c>
      <c r="I11632">
        <v>43838</v>
      </c>
      <c r="J11632">
        <v>176</v>
      </c>
      <c r="K11632">
        <v>340</v>
      </c>
      <c r="L11632">
        <v>3</v>
      </c>
      <c r="M11632">
        <v>10880</v>
      </c>
      <c r="N11632">
        <v>8703.5049999999992</v>
      </c>
      <c r="O11632">
        <v>2901.1680000000001</v>
      </c>
      <c r="P11632">
        <v>113.33333333333333</v>
      </c>
      <c r="Q11632">
        <v>32</v>
      </c>
      <c r="R11632">
        <v>2176.4949999999999</v>
      </c>
      <c r="S11632">
        <v>2020</v>
      </c>
      <c r="T11632">
        <v>7</v>
      </c>
      <c r="U11632">
        <v>27</v>
      </c>
    </row>
    <row r="11633" spans="1:21" x14ac:dyDescent="0.3">
      <c r="A11633" s="5" t="s">
        <v>168</v>
      </c>
      <c r="B11633" s="5" t="s">
        <v>175</v>
      </c>
      <c r="C11633" s="5" t="s">
        <v>87</v>
      </c>
      <c r="D11633" s="5" t="s">
        <v>582</v>
      </c>
      <c r="E11633" s="5" t="s">
        <v>172</v>
      </c>
      <c r="F11633" s="6">
        <v>44014</v>
      </c>
      <c r="G11633" s="5" t="s">
        <v>148</v>
      </c>
      <c r="H11633" s="5" t="s">
        <v>321</v>
      </c>
      <c r="I11633">
        <v>43838</v>
      </c>
      <c r="J11633">
        <v>176</v>
      </c>
      <c r="K11633">
        <v>362</v>
      </c>
      <c r="L11633">
        <v>3</v>
      </c>
      <c r="M11633">
        <v>11584</v>
      </c>
      <c r="N11633">
        <v>8703.5049999999992</v>
      </c>
      <c r="O11633">
        <v>2901.1680000000001</v>
      </c>
      <c r="P11633">
        <v>120.66666666666667</v>
      </c>
      <c r="Q11633">
        <v>32</v>
      </c>
      <c r="R11633">
        <v>2880.4949999999999</v>
      </c>
      <c r="S11633">
        <v>2020</v>
      </c>
      <c r="T11633">
        <v>7</v>
      </c>
      <c r="U11633">
        <v>27</v>
      </c>
    </row>
    <row r="11634" spans="1:21" x14ac:dyDescent="0.3">
      <c r="A11634" s="5" t="s">
        <v>168</v>
      </c>
      <c r="B11634" s="5" t="s">
        <v>175</v>
      </c>
      <c r="C11634" s="5" t="s">
        <v>87</v>
      </c>
      <c r="D11634" s="5" t="s">
        <v>582</v>
      </c>
      <c r="E11634" s="5" t="s">
        <v>172</v>
      </c>
      <c r="F11634" s="6">
        <v>44014</v>
      </c>
      <c r="G11634" s="5" t="s">
        <v>148</v>
      </c>
      <c r="H11634" s="5" t="s">
        <v>190</v>
      </c>
      <c r="I11634">
        <v>43838</v>
      </c>
      <c r="J11634">
        <v>176</v>
      </c>
      <c r="K11634">
        <v>100</v>
      </c>
      <c r="L11634">
        <v>1</v>
      </c>
      <c r="M11634">
        <v>3200</v>
      </c>
      <c r="N11634">
        <v>2901.1680000000001</v>
      </c>
      <c r="O11634">
        <v>2901.1680000000001</v>
      </c>
      <c r="P11634">
        <v>100</v>
      </c>
      <c r="Q11634">
        <v>32</v>
      </c>
      <c r="R11634">
        <v>298.83199999999999</v>
      </c>
      <c r="S11634">
        <v>2020</v>
      </c>
      <c r="T11634">
        <v>7</v>
      </c>
      <c r="U11634">
        <v>27</v>
      </c>
    </row>
    <row r="11635" spans="1:21" x14ac:dyDescent="0.3">
      <c r="A11635" s="5" t="s">
        <v>168</v>
      </c>
      <c r="B11635" s="5" t="s">
        <v>175</v>
      </c>
      <c r="C11635" s="5" t="s">
        <v>87</v>
      </c>
      <c r="D11635" s="5" t="s">
        <v>582</v>
      </c>
      <c r="E11635" s="5" t="s">
        <v>172</v>
      </c>
      <c r="F11635" s="6">
        <v>44014</v>
      </c>
      <c r="G11635" s="5" t="s">
        <v>148</v>
      </c>
      <c r="H11635" s="5" t="s">
        <v>190</v>
      </c>
      <c r="I11635">
        <v>43838</v>
      </c>
      <c r="J11635">
        <v>176</v>
      </c>
      <c r="K11635">
        <v>102</v>
      </c>
      <c r="L11635">
        <v>1</v>
      </c>
      <c r="M11635">
        <v>3264</v>
      </c>
      <c r="N11635">
        <v>2901.1680000000001</v>
      </c>
      <c r="O11635">
        <v>2901.1680000000001</v>
      </c>
      <c r="P11635">
        <v>102</v>
      </c>
      <c r="Q11635">
        <v>32</v>
      </c>
      <c r="R11635">
        <v>362.83199999999999</v>
      </c>
      <c r="S11635">
        <v>2020</v>
      </c>
      <c r="T11635">
        <v>7</v>
      </c>
      <c r="U11635">
        <v>27</v>
      </c>
    </row>
    <row r="11636" spans="1:21" x14ac:dyDescent="0.3">
      <c r="A11636" s="5" t="s">
        <v>168</v>
      </c>
      <c r="B11636" s="5" t="s">
        <v>175</v>
      </c>
      <c r="C11636" s="5" t="s">
        <v>87</v>
      </c>
      <c r="D11636" s="5" t="s">
        <v>582</v>
      </c>
      <c r="E11636" s="5" t="s">
        <v>172</v>
      </c>
      <c r="F11636" s="6">
        <v>44014</v>
      </c>
      <c r="G11636" s="5" t="s">
        <v>148</v>
      </c>
      <c r="H11636" s="5" t="s">
        <v>190</v>
      </c>
      <c r="I11636">
        <v>43838</v>
      </c>
      <c r="J11636">
        <v>176</v>
      </c>
      <c r="K11636">
        <v>108</v>
      </c>
      <c r="L11636">
        <v>1</v>
      </c>
      <c r="M11636">
        <v>3456</v>
      </c>
      <c r="N11636">
        <v>2901.1680000000001</v>
      </c>
      <c r="O11636">
        <v>2901.1680000000001</v>
      </c>
      <c r="P11636">
        <v>108</v>
      </c>
      <c r="Q11636">
        <v>32</v>
      </c>
      <c r="R11636">
        <v>554.83199999999999</v>
      </c>
      <c r="S11636">
        <v>2020</v>
      </c>
      <c r="T11636">
        <v>7</v>
      </c>
      <c r="U11636">
        <v>27</v>
      </c>
    </row>
    <row r="11637" spans="1:21" x14ac:dyDescent="0.3">
      <c r="A11637" s="5" t="s">
        <v>168</v>
      </c>
      <c r="B11637" s="5" t="s">
        <v>175</v>
      </c>
      <c r="C11637" s="5" t="s">
        <v>87</v>
      </c>
      <c r="D11637" s="5" t="s">
        <v>582</v>
      </c>
      <c r="E11637" s="5" t="s">
        <v>172</v>
      </c>
      <c r="F11637" s="6">
        <v>44014</v>
      </c>
      <c r="G11637" s="5" t="s">
        <v>148</v>
      </c>
      <c r="H11637" s="5" t="s">
        <v>190</v>
      </c>
      <c r="I11637">
        <v>43838</v>
      </c>
      <c r="J11637">
        <v>176</v>
      </c>
      <c r="K11637">
        <v>105</v>
      </c>
      <c r="L11637">
        <v>1</v>
      </c>
      <c r="M11637">
        <v>3360</v>
      </c>
      <c r="N11637">
        <v>2901.1680000000001</v>
      </c>
      <c r="O11637">
        <v>2901.1680000000001</v>
      </c>
      <c r="P11637">
        <v>105</v>
      </c>
      <c r="Q11637">
        <v>32</v>
      </c>
      <c r="R11637">
        <v>458.83199999999999</v>
      </c>
      <c r="S11637">
        <v>2020</v>
      </c>
      <c r="T11637">
        <v>7</v>
      </c>
      <c r="U11637">
        <v>27</v>
      </c>
    </row>
    <row r="11638" spans="1:21" x14ac:dyDescent="0.3">
      <c r="A11638" s="5" t="s">
        <v>168</v>
      </c>
      <c r="B11638" s="5" t="s">
        <v>206</v>
      </c>
      <c r="C11638" s="5" t="s">
        <v>114</v>
      </c>
      <c r="D11638" s="5" t="s">
        <v>581</v>
      </c>
      <c r="E11638" s="5" t="s">
        <v>172</v>
      </c>
      <c r="F11638" s="6">
        <v>44014</v>
      </c>
      <c r="G11638" s="5" t="s">
        <v>148</v>
      </c>
      <c r="H11638" s="5" t="s">
        <v>199</v>
      </c>
      <c r="I11638">
        <v>43839</v>
      </c>
      <c r="J11638">
        <v>175</v>
      </c>
      <c r="K11638">
        <v>996</v>
      </c>
      <c r="L11638">
        <v>9</v>
      </c>
      <c r="M11638">
        <v>31374</v>
      </c>
      <c r="N11638">
        <v>30052.421999999999</v>
      </c>
      <c r="O11638">
        <v>3339.1579999999999</v>
      </c>
      <c r="P11638">
        <v>110.66666666666667</v>
      </c>
      <c r="Q11638">
        <v>31.5</v>
      </c>
      <c r="R11638">
        <v>1321.578</v>
      </c>
      <c r="S11638">
        <v>2020</v>
      </c>
      <c r="T11638">
        <v>7</v>
      </c>
      <c r="U11638">
        <v>27</v>
      </c>
    </row>
    <row r="11639" spans="1:21" x14ac:dyDescent="0.3">
      <c r="A11639" s="5" t="s">
        <v>168</v>
      </c>
      <c r="B11639" s="5" t="s">
        <v>206</v>
      </c>
      <c r="C11639" s="5" t="s">
        <v>114</v>
      </c>
      <c r="D11639" s="5" t="s">
        <v>581</v>
      </c>
      <c r="E11639" s="5" t="s">
        <v>172</v>
      </c>
      <c r="F11639" s="6">
        <v>44014</v>
      </c>
      <c r="G11639" s="5" t="s">
        <v>148</v>
      </c>
      <c r="H11639" s="5" t="s">
        <v>200</v>
      </c>
      <c r="I11639">
        <v>43839</v>
      </c>
      <c r="J11639">
        <v>175</v>
      </c>
      <c r="K11639">
        <v>614</v>
      </c>
      <c r="L11639">
        <v>6</v>
      </c>
      <c r="M11639">
        <v>19341</v>
      </c>
      <c r="N11639">
        <v>20034.948</v>
      </c>
      <c r="O11639">
        <v>3339.1579999999999</v>
      </c>
      <c r="P11639">
        <v>102.33333333333333</v>
      </c>
      <c r="Q11639">
        <v>31.5</v>
      </c>
      <c r="R11639">
        <v>-693.94799999999998</v>
      </c>
      <c r="S11639">
        <v>2020</v>
      </c>
      <c r="T11639">
        <v>7</v>
      </c>
      <c r="U11639">
        <v>27</v>
      </c>
    </row>
    <row r="11640" spans="1:21" x14ac:dyDescent="0.3">
      <c r="A11640" s="5" t="s">
        <v>168</v>
      </c>
      <c r="B11640" s="5" t="s">
        <v>206</v>
      </c>
      <c r="C11640" s="5" t="s">
        <v>114</v>
      </c>
      <c r="D11640" s="5" t="s">
        <v>581</v>
      </c>
      <c r="E11640" s="5" t="s">
        <v>172</v>
      </c>
      <c r="F11640" s="6">
        <v>44014</v>
      </c>
      <c r="G11640" s="5" t="s">
        <v>148</v>
      </c>
      <c r="H11640" s="5" t="s">
        <v>215</v>
      </c>
      <c r="I11640">
        <v>43839</v>
      </c>
      <c r="J11640">
        <v>175</v>
      </c>
      <c r="K11640">
        <v>525</v>
      </c>
      <c r="L11640">
        <v>5</v>
      </c>
      <c r="M11640">
        <v>16537.5</v>
      </c>
      <c r="N11640">
        <v>16695.79</v>
      </c>
      <c r="O11640">
        <v>3339.1579999999999</v>
      </c>
      <c r="P11640">
        <v>105</v>
      </c>
      <c r="Q11640">
        <v>31.5</v>
      </c>
      <c r="R11640">
        <v>-158.29</v>
      </c>
      <c r="S11640">
        <v>2020</v>
      </c>
      <c r="T11640">
        <v>7</v>
      </c>
      <c r="U11640">
        <v>27</v>
      </c>
    </row>
    <row r="11641" spans="1:21" x14ac:dyDescent="0.3">
      <c r="A11641" s="5" t="s">
        <v>168</v>
      </c>
      <c r="B11641" s="5" t="s">
        <v>206</v>
      </c>
      <c r="C11641" s="5" t="s">
        <v>114</v>
      </c>
      <c r="D11641" s="5" t="s">
        <v>581</v>
      </c>
      <c r="E11641" s="5" t="s">
        <v>172</v>
      </c>
      <c r="F11641" s="6">
        <v>44014</v>
      </c>
      <c r="G11641" s="5" t="s">
        <v>148</v>
      </c>
      <c r="H11641" s="5" t="s">
        <v>305</v>
      </c>
      <c r="I11641">
        <v>43839</v>
      </c>
      <c r="J11641">
        <v>175</v>
      </c>
      <c r="K11641">
        <v>220</v>
      </c>
      <c r="L11641">
        <v>2</v>
      </c>
      <c r="M11641">
        <v>6930</v>
      </c>
      <c r="N11641">
        <v>6678.3159999999998</v>
      </c>
      <c r="O11641">
        <v>3339.1579999999999</v>
      </c>
      <c r="P11641">
        <v>110</v>
      </c>
      <c r="Q11641">
        <v>31.5</v>
      </c>
      <c r="R11641">
        <v>251.684</v>
      </c>
      <c r="S11641">
        <v>2020</v>
      </c>
      <c r="T11641">
        <v>7</v>
      </c>
      <c r="U11641">
        <v>27</v>
      </c>
    </row>
    <row r="11642" spans="1:21" x14ac:dyDescent="0.3">
      <c r="A11642" s="5" t="s">
        <v>168</v>
      </c>
      <c r="B11642" s="5" t="s">
        <v>206</v>
      </c>
      <c r="C11642" s="5" t="s">
        <v>114</v>
      </c>
      <c r="D11642" s="5" t="s">
        <v>581</v>
      </c>
      <c r="E11642" s="5" t="s">
        <v>172</v>
      </c>
      <c r="F11642" s="6">
        <v>44014</v>
      </c>
      <c r="G11642" s="5" t="s">
        <v>148</v>
      </c>
      <c r="H11642" s="5" t="s">
        <v>478</v>
      </c>
      <c r="I11642">
        <v>43839</v>
      </c>
      <c r="J11642">
        <v>175</v>
      </c>
      <c r="K11642">
        <v>340</v>
      </c>
      <c r="L11642">
        <v>3</v>
      </c>
      <c r="M11642">
        <v>10710</v>
      </c>
      <c r="N11642">
        <v>10017.474</v>
      </c>
      <c r="O11642">
        <v>3339.1579999999999</v>
      </c>
      <c r="P11642">
        <v>113.33333333333333</v>
      </c>
      <c r="Q11642">
        <v>31.5</v>
      </c>
      <c r="R11642">
        <v>692.52599999999995</v>
      </c>
      <c r="S11642">
        <v>2020</v>
      </c>
      <c r="T11642">
        <v>7</v>
      </c>
      <c r="U11642">
        <v>27</v>
      </c>
    </row>
    <row r="11643" spans="1:21" x14ac:dyDescent="0.3">
      <c r="A11643" s="5" t="s">
        <v>168</v>
      </c>
      <c r="B11643" s="5" t="s">
        <v>175</v>
      </c>
      <c r="C11643" s="5" t="s">
        <v>84</v>
      </c>
      <c r="D11643" s="5" t="s">
        <v>530</v>
      </c>
      <c r="E11643" s="5" t="s">
        <v>172</v>
      </c>
      <c r="F11643" s="6">
        <v>44015</v>
      </c>
      <c r="G11643" s="5" t="s">
        <v>148</v>
      </c>
      <c r="H11643" s="5" t="s">
        <v>311</v>
      </c>
      <c r="I11643">
        <v>43823</v>
      </c>
      <c r="J11643">
        <v>192</v>
      </c>
      <c r="K11643">
        <v>91</v>
      </c>
      <c r="L11643">
        <v>1</v>
      </c>
      <c r="M11643">
        <v>2866.5</v>
      </c>
      <c r="N11643">
        <v>2934.6129999999998</v>
      </c>
      <c r="O11643">
        <v>2934.6129999999998</v>
      </c>
      <c r="P11643">
        <v>91</v>
      </c>
      <c r="Q11643">
        <v>31.5</v>
      </c>
      <c r="R11643">
        <v>-68.113</v>
      </c>
      <c r="S11643">
        <v>2020</v>
      </c>
      <c r="T11643">
        <v>7</v>
      </c>
      <c r="U11643">
        <v>27</v>
      </c>
    </row>
    <row r="11644" spans="1:21" x14ac:dyDescent="0.3">
      <c r="A11644" s="5" t="s">
        <v>168</v>
      </c>
      <c r="B11644" s="5" t="s">
        <v>175</v>
      </c>
      <c r="C11644" s="5" t="s">
        <v>85</v>
      </c>
      <c r="D11644" s="5" t="s">
        <v>534</v>
      </c>
      <c r="E11644" s="5" t="s">
        <v>172</v>
      </c>
      <c r="F11644" s="6">
        <v>44015</v>
      </c>
      <c r="G11644" s="5" t="s">
        <v>148</v>
      </c>
      <c r="H11644" s="5" t="s">
        <v>178</v>
      </c>
      <c r="I11644">
        <v>43831</v>
      </c>
      <c r="J11644">
        <v>184</v>
      </c>
      <c r="K11644">
        <v>200.5</v>
      </c>
      <c r="L11644">
        <v>2</v>
      </c>
      <c r="M11644">
        <v>6315.75</v>
      </c>
      <c r="N11644">
        <v>5716.0129999999999</v>
      </c>
      <c r="O11644">
        <v>2858.0070000000001</v>
      </c>
      <c r="P11644">
        <v>100.25</v>
      </c>
      <c r="Q11644">
        <v>31.5</v>
      </c>
      <c r="R11644">
        <v>599.73699999999997</v>
      </c>
      <c r="S11644">
        <v>2020</v>
      </c>
      <c r="T11644">
        <v>7</v>
      </c>
      <c r="U11644">
        <v>27</v>
      </c>
    </row>
    <row r="11645" spans="1:21" x14ac:dyDescent="0.3">
      <c r="A11645" s="5" t="s">
        <v>168</v>
      </c>
      <c r="B11645" s="5" t="s">
        <v>175</v>
      </c>
      <c r="C11645" s="5" t="s">
        <v>85</v>
      </c>
      <c r="D11645" s="5" t="s">
        <v>534</v>
      </c>
      <c r="E11645" s="5" t="s">
        <v>172</v>
      </c>
      <c r="F11645" s="6">
        <v>44015</v>
      </c>
      <c r="G11645" s="5" t="s">
        <v>148</v>
      </c>
      <c r="H11645" s="5" t="s">
        <v>235</v>
      </c>
      <c r="I11645">
        <v>43831</v>
      </c>
      <c r="J11645">
        <v>184</v>
      </c>
      <c r="K11645">
        <v>309</v>
      </c>
      <c r="L11645">
        <v>3</v>
      </c>
      <c r="M11645">
        <v>9733.5</v>
      </c>
      <c r="N11645">
        <v>8574.02</v>
      </c>
      <c r="O11645">
        <v>2858.0070000000001</v>
      </c>
      <c r="P11645">
        <v>103</v>
      </c>
      <c r="Q11645">
        <v>31.5</v>
      </c>
      <c r="R11645">
        <v>1159.48</v>
      </c>
      <c r="S11645">
        <v>2020</v>
      </c>
      <c r="T11645">
        <v>7</v>
      </c>
      <c r="U11645">
        <v>27</v>
      </c>
    </row>
    <row r="11646" spans="1:21" x14ac:dyDescent="0.3">
      <c r="A11646" s="5" t="s">
        <v>168</v>
      </c>
      <c r="B11646" s="5" t="s">
        <v>175</v>
      </c>
      <c r="C11646" s="5" t="s">
        <v>85</v>
      </c>
      <c r="D11646" s="5" t="s">
        <v>534</v>
      </c>
      <c r="E11646" s="5" t="s">
        <v>172</v>
      </c>
      <c r="F11646" s="6">
        <v>44015</v>
      </c>
      <c r="G11646" s="5" t="s">
        <v>148</v>
      </c>
      <c r="H11646" s="5" t="s">
        <v>351</v>
      </c>
      <c r="I11646">
        <v>43831</v>
      </c>
      <c r="J11646">
        <v>184</v>
      </c>
      <c r="K11646">
        <v>347</v>
      </c>
      <c r="L11646">
        <v>3</v>
      </c>
      <c r="M11646">
        <v>10930.5</v>
      </c>
      <c r="N11646">
        <v>8574.02</v>
      </c>
      <c r="O11646">
        <v>2858.0070000000001</v>
      </c>
      <c r="P11646">
        <v>115.66666666666667</v>
      </c>
      <c r="Q11646">
        <v>31.5</v>
      </c>
      <c r="R11646">
        <v>2356.48</v>
      </c>
      <c r="S11646">
        <v>2020</v>
      </c>
      <c r="T11646">
        <v>7</v>
      </c>
      <c r="U11646">
        <v>27</v>
      </c>
    </row>
    <row r="11647" spans="1:21" x14ac:dyDescent="0.3">
      <c r="A11647" s="5" t="s">
        <v>168</v>
      </c>
      <c r="B11647" s="5" t="s">
        <v>175</v>
      </c>
      <c r="C11647" s="5" t="s">
        <v>85</v>
      </c>
      <c r="D11647" s="5" t="s">
        <v>534</v>
      </c>
      <c r="E11647" s="5" t="s">
        <v>172</v>
      </c>
      <c r="F11647" s="6">
        <v>44015</v>
      </c>
      <c r="G11647" s="5" t="s">
        <v>148</v>
      </c>
      <c r="H11647" s="5" t="s">
        <v>173</v>
      </c>
      <c r="I11647">
        <v>43831</v>
      </c>
      <c r="J11647">
        <v>184</v>
      </c>
      <c r="K11647">
        <v>653</v>
      </c>
      <c r="L11647">
        <v>6</v>
      </c>
      <c r="M11647">
        <v>20569.5</v>
      </c>
      <c r="N11647">
        <v>17148.04</v>
      </c>
      <c r="O11647">
        <v>2858.0070000000001</v>
      </c>
      <c r="P11647">
        <v>108.83333333333333</v>
      </c>
      <c r="Q11647">
        <v>31.5</v>
      </c>
      <c r="R11647">
        <v>3421.46</v>
      </c>
      <c r="S11647">
        <v>2020</v>
      </c>
      <c r="T11647">
        <v>7</v>
      </c>
      <c r="U11647">
        <v>27</v>
      </c>
    </row>
    <row r="11648" spans="1:21" x14ac:dyDescent="0.3">
      <c r="A11648" s="5" t="s">
        <v>168</v>
      </c>
      <c r="B11648" s="5" t="s">
        <v>175</v>
      </c>
      <c r="C11648" s="5" t="s">
        <v>87</v>
      </c>
      <c r="D11648" s="5" t="s">
        <v>582</v>
      </c>
      <c r="E11648" s="5" t="s">
        <v>172</v>
      </c>
      <c r="F11648" s="6">
        <v>44015</v>
      </c>
      <c r="G11648" s="5" t="s">
        <v>148</v>
      </c>
      <c r="H11648" s="5" t="s">
        <v>197</v>
      </c>
      <c r="I11648">
        <v>43838</v>
      </c>
      <c r="J11648">
        <v>177</v>
      </c>
      <c r="K11648">
        <v>1084.5</v>
      </c>
      <c r="L11648">
        <v>10</v>
      </c>
      <c r="M11648">
        <v>34161.75</v>
      </c>
      <c r="N11648">
        <v>29011.683000000001</v>
      </c>
      <c r="O11648">
        <v>2901.1680000000001</v>
      </c>
      <c r="P11648">
        <v>108.45</v>
      </c>
      <c r="Q11648">
        <v>31.5</v>
      </c>
      <c r="R11648">
        <v>5150.067</v>
      </c>
      <c r="S11648">
        <v>2020</v>
      </c>
      <c r="T11648">
        <v>7</v>
      </c>
      <c r="U11648">
        <v>27</v>
      </c>
    </row>
    <row r="11649" spans="1:21" x14ac:dyDescent="0.3">
      <c r="A11649" s="5" t="s">
        <v>168</v>
      </c>
      <c r="B11649" s="5" t="s">
        <v>175</v>
      </c>
      <c r="C11649" s="5" t="s">
        <v>85</v>
      </c>
      <c r="D11649" s="5" t="s">
        <v>534</v>
      </c>
      <c r="E11649" s="5" t="s">
        <v>172</v>
      </c>
      <c r="F11649" s="6">
        <v>44018</v>
      </c>
      <c r="G11649" s="5" t="s">
        <v>148</v>
      </c>
      <c r="H11649" s="5" t="s">
        <v>185</v>
      </c>
      <c r="I11649">
        <v>43831</v>
      </c>
      <c r="J11649">
        <v>187</v>
      </c>
      <c r="K11649">
        <v>220</v>
      </c>
      <c r="L11649">
        <v>2</v>
      </c>
      <c r="M11649">
        <v>7040</v>
      </c>
      <c r="N11649">
        <v>5716.0129999999999</v>
      </c>
      <c r="O11649">
        <v>2858.0070000000001</v>
      </c>
      <c r="P11649">
        <v>110</v>
      </c>
      <c r="Q11649">
        <v>32</v>
      </c>
      <c r="R11649">
        <v>1323.9870000000001</v>
      </c>
      <c r="S11649">
        <v>2020</v>
      </c>
      <c r="T11649">
        <v>7</v>
      </c>
      <c r="U11649">
        <v>28</v>
      </c>
    </row>
    <row r="11650" spans="1:21" x14ac:dyDescent="0.3">
      <c r="A11650" s="5" t="s">
        <v>168</v>
      </c>
      <c r="B11650" s="5" t="s">
        <v>175</v>
      </c>
      <c r="C11650" s="5" t="s">
        <v>85</v>
      </c>
      <c r="D11650" s="5" t="s">
        <v>534</v>
      </c>
      <c r="E11650" s="5" t="s">
        <v>172</v>
      </c>
      <c r="F11650" s="6">
        <v>44018</v>
      </c>
      <c r="G11650" s="5" t="s">
        <v>148</v>
      </c>
      <c r="H11650" s="5" t="s">
        <v>253</v>
      </c>
      <c r="I11650">
        <v>43831</v>
      </c>
      <c r="J11650">
        <v>187</v>
      </c>
      <c r="K11650">
        <v>200.5</v>
      </c>
      <c r="L11650">
        <v>2</v>
      </c>
      <c r="M11650">
        <v>6315.75</v>
      </c>
      <c r="N11650">
        <v>5716.0129999999999</v>
      </c>
      <c r="O11650">
        <v>2858.0070000000001</v>
      </c>
      <c r="P11650">
        <v>100.25</v>
      </c>
      <c r="Q11650">
        <v>31.5</v>
      </c>
      <c r="R11650">
        <v>599.73699999999997</v>
      </c>
      <c r="S11650">
        <v>2020</v>
      </c>
      <c r="T11650">
        <v>7</v>
      </c>
      <c r="U11650">
        <v>28</v>
      </c>
    </row>
    <row r="11651" spans="1:21" x14ac:dyDescent="0.3">
      <c r="A11651" s="5" t="s">
        <v>168</v>
      </c>
      <c r="B11651" s="5" t="s">
        <v>175</v>
      </c>
      <c r="C11651" s="5" t="s">
        <v>85</v>
      </c>
      <c r="D11651" s="5" t="s">
        <v>534</v>
      </c>
      <c r="E11651" s="5" t="s">
        <v>172</v>
      </c>
      <c r="F11651" s="6">
        <v>44018</v>
      </c>
      <c r="G11651" s="5" t="s">
        <v>148</v>
      </c>
      <c r="H11651" s="5" t="s">
        <v>190</v>
      </c>
      <c r="I11651">
        <v>43831</v>
      </c>
      <c r="J11651">
        <v>187</v>
      </c>
      <c r="K11651">
        <v>146</v>
      </c>
      <c r="L11651">
        <v>1</v>
      </c>
      <c r="M11651">
        <v>3942</v>
      </c>
      <c r="N11651">
        <v>2858.0070000000001</v>
      </c>
      <c r="O11651">
        <v>2858.0070000000001</v>
      </c>
      <c r="P11651">
        <v>146</v>
      </c>
      <c r="Q11651">
        <v>27</v>
      </c>
      <c r="R11651">
        <v>1083.9929999999999</v>
      </c>
      <c r="S11651">
        <v>2020</v>
      </c>
      <c r="T11651">
        <v>7</v>
      </c>
      <c r="U11651">
        <v>28</v>
      </c>
    </row>
    <row r="11652" spans="1:21" x14ac:dyDescent="0.3">
      <c r="A11652" s="5" t="s">
        <v>168</v>
      </c>
      <c r="B11652" s="5" t="s">
        <v>175</v>
      </c>
      <c r="C11652" s="5" t="s">
        <v>85</v>
      </c>
      <c r="D11652" s="5" t="s">
        <v>534</v>
      </c>
      <c r="E11652" s="5" t="s">
        <v>172</v>
      </c>
      <c r="F11652" s="6">
        <v>44018</v>
      </c>
      <c r="G11652" s="5" t="s">
        <v>148</v>
      </c>
      <c r="H11652" s="5" t="s">
        <v>190</v>
      </c>
      <c r="I11652">
        <v>43831</v>
      </c>
      <c r="J11652">
        <v>187</v>
      </c>
      <c r="K11652">
        <v>255.5</v>
      </c>
      <c r="L11652">
        <v>2</v>
      </c>
      <c r="M11652">
        <v>6898.5</v>
      </c>
      <c r="N11652">
        <v>5716.0129999999999</v>
      </c>
      <c r="O11652">
        <v>2858.0070000000001</v>
      </c>
      <c r="P11652">
        <v>127.75</v>
      </c>
      <c r="Q11652">
        <v>27</v>
      </c>
      <c r="R11652">
        <v>1182.4870000000001</v>
      </c>
      <c r="S11652">
        <v>2020</v>
      </c>
      <c r="T11652">
        <v>7</v>
      </c>
      <c r="U11652">
        <v>28</v>
      </c>
    </row>
    <row r="11653" spans="1:21" x14ac:dyDescent="0.3">
      <c r="A11653" s="5" t="s">
        <v>168</v>
      </c>
      <c r="B11653" s="5" t="s">
        <v>175</v>
      </c>
      <c r="C11653" s="5" t="s">
        <v>87</v>
      </c>
      <c r="D11653" s="5" t="s">
        <v>582</v>
      </c>
      <c r="E11653" s="5" t="s">
        <v>227</v>
      </c>
      <c r="F11653" s="6">
        <v>44018</v>
      </c>
      <c r="G11653" s="5" t="s">
        <v>148</v>
      </c>
      <c r="H11653" s="5" t="s">
        <v>185</v>
      </c>
      <c r="I11653">
        <v>43838</v>
      </c>
      <c r="J11653">
        <v>180</v>
      </c>
      <c r="K11653">
        <v>-220</v>
      </c>
      <c r="L11653">
        <v>-2</v>
      </c>
      <c r="M11653">
        <v>-7040</v>
      </c>
      <c r="N11653">
        <v>-5802.3370000000004</v>
      </c>
      <c r="O11653">
        <v>-2901.1680000000001</v>
      </c>
      <c r="P11653">
        <v>110</v>
      </c>
      <c r="Q11653">
        <v>32</v>
      </c>
      <c r="R11653">
        <v>-1237.663</v>
      </c>
      <c r="S11653">
        <v>2020</v>
      </c>
      <c r="T11653">
        <v>7</v>
      </c>
      <c r="U11653">
        <v>28</v>
      </c>
    </row>
    <row r="11654" spans="1:21" x14ac:dyDescent="0.3">
      <c r="A11654" s="5" t="s">
        <v>168</v>
      </c>
      <c r="B11654" s="5" t="s">
        <v>169</v>
      </c>
      <c r="C11654" s="5" t="s">
        <v>170</v>
      </c>
      <c r="D11654" s="5" t="s">
        <v>489</v>
      </c>
      <c r="E11654" s="5" t="s">
        <v>172</v>
      </c>
      <c r="F11654" s="6">
        <v>44019</v>
      </c>
      <c r="G11654" s="5" t="s">
        <v>148</v>
      </c>
      <c r="H11654" s="5" t="s">
        <v>173</v>
      </c>
      <c r="I11654">
        <v>43715</v>
      </c>
      <c r="J11654">
        <v>304</v>
      </c>
      <c r="K11654">
        <v>180</v>
      </c>
      <c r="L11654">
        <v>2</v>
      </c>
      <c r="M11654">
        <v>5670</v>
      </c>
      <c r="N11654">
        <v>7828.8860000000004</v>
      </c>
      <c r="O11654">
        <v>3914.4430000000002</v>
      </c>
      <c r="P11654">
        <v>90</v>
      </c>
      <c r="Q11654">
        <v>31.5</v>
      </c>
      <c r="R11654">
        <v>-2158.886</v>
      </c>
      <c r="S11654">
        <v>2020</v>
      </c>
      <c r="T11654">
        <v>7</v>
      </c>
      <c r="U11654">
        <v>28</v>
      </c>
    </row>
    <row r="11655" spans="1:21" x14ac:dyDescent="0.3">
      <c r="A11655" s="5" t="s">
        <v>168</v>
      </c>
      <c r="B11655" s="5" t="s">
        <v>169</v>
      </c>
      <c r="C11655" s="5" t="s">
        <v>170</v>
      </c>
      <c r="D11655" s="5" t="s">
        <v>576</v>
      </c>
      <c r="E11655" s="5" t="s">
        <v>172</v>
      </c>
      <c r="F11655" s="6">
        <v>44019</v>
      </c>
      <c r="G11655" s="5" t="s">
        <v>148</v>
      </c>
      <c r="H11655" s="5" t="s">
        <v>190</v>
      </c>
      <c r="I11655">
        <v>43834</v>
      </c>
      <c r="J11655">
        <v>185</v>
      </c>
      <c r="K11655">
        <v>120</v>
      </c>
      <c r="L11655">
        <v>1</v>
      </c>
      <c r="M11655">
        <v>1500</v>
      </c>
      <c r="N11655">
        <v>2281.5729999999999</v>
      </c>
      <c r="O11655">
        <v>2281.5729999999999</v>
      </c>
      <c r="P11655">
        <v>120</v>
      </c>
      <c r="Q11655">
        <v>12.5</v>
      </c>
      <c r="R11655">
        <v>-781.57299999999998</v>
      </c>
      <c r="S11655">
        <v>2020</v>
      </c>
      <c r="T11655">
        <v>7</v>
      </c>
      <c r="U11655">
        <v>28</v>
      </c>
    </row>
    <row r="11656" spans="1:21" x14ac:dyDescent="0.3">
      <c r="A11656" s="5" t="s">
        <v>168</v>
      </c>
      <c r="B11656" s="5" t="s">
        <v>175</v>
      </c>
      <c r="C11656" s="5" t="s">
        <v>84</v>
      </c>
      <c r="D11656" s="5" t="s">
        <v>530</v>
      </c>
      <c r="E11656" s="5" t="s">
        <v>172</v>
      </c>
      <c r="F11656" s="6">
        <v>44019</v>
      </c>
      <c r="G11656" s="5" t="s">
        <v>148</v>
      </c>
      <c r="H11656" s="5" t="s">
        <v>190</v>
      </c>
      <c r="I11656">
        <v>43823</v>
      </c>
      <c r="J11656">
        <v>196</v>
      </c>
      <c r="K11656">
        <v>254.5</v>
      </c>
      <c r="L11656">
        <v>2</v>
      </c>
      <c r="M11656">
        <v>6871.5</v>
      </c>
      <c r="N11656">
        <v>5869.2259999999997</v>
      </c>
      <c r="O11656">
        <v>2934.6129999999998</v>
      </c>
      <c r="P11656">
        <v>127.25</v>
      </c>
      <c r="Q11656">
        <v>27</v>
      </c>
      <c r="R11656">
        <v>1002.274</v>
      </c>
      <c r="S11656">
        <v>2020</v>
      </c>
      <c r="T11656">
        <v>7</v>
      </c>
      <c r="U11656">
        <v>28</v>
      </c>
    </row>
    <row r="11657" spans="1:21" x14ac:dyDescent="0.3">
      <c r="A11657" s="5" t="s">
        <v>168</v>
      </c>
      <c r="B11657" s="5" t="s">
        <v>175</v>
      </c>
      <c r="C11657" s="5" t="s">
        <v>84</v>
      </c>
      <c r="D11657" s="5" t="s">
        <v>530</v>
      </c>
      <c r="E11657" s="5" t="s">
        <v>172</v>
      </c>
      <c r="F11657" s="6">
        <v>44019</v>
      </c>
      <c r="G11657" s="5" t="s">
        <v>148</v>
      </c>
      <c r="H11657" s="5" t="s">
        <v>208</v>
      </c>
      <c r="I11657">
        <v>43823</v>
      </c>
      <c r="J11657">
        <v>196</v>
      </c>
      <c r="K11657">
        <v>130</v>
      </c>
      <c r="L11657">
        <v>1</v>
      </c>
      <c r="M11657">
        <v>3510</v>
      </c>
      <c r="N11657">
        <v>2934.6129999999998</v>
      </c>
      <c r="O11657">
        <v>2934.6129999999998</v>
      </c>
      <c r="P11657">
        <v>130</v>
      </c>
      <c r="Q11657">
        <v>27</v>
      </c>
      <c r="R11657">
        <v>575.38699999999994</v>
      </c>
      <c r="S11657">
        <v>2020</v>
      </c>
      <c r="T11657">
        <v>7</v>
      </c>
      <c r="U11657">
        <v>28</v>
      </c>
    </row>
    <row r="11658" spans="1:21" x14ac:dyDescent="0.3">
      <c r="A11658" s="5" t="s">
        <v>168</v>
      </c>
      <c r="B11658" s="5" t="s">
        <v>175</v>
      </c>
      <c r="C11658" s="5" t="s">
        <v>85</v>
      </c>
      <c r="D11658" s="5" t="s">
        <v>534</v>
      </c>
      <c r="E11658" s="5" t="s">
        <v>172</v>
      </c>
      <c r="F11658" s="6">
        <v>44019</v>
      </c>
      <c r="G11658" s="5" t="s">
        <v>148</v>
      </c>
      <c r="H11658" s="5" t="s">
        <v>190</v>
      </c>
      <c r="I11658">
        <v>43831</v>
      </c>
      <c r="J11658">
        <v>188</v>
      </c>
      <c r="K11658">
        <v>139</v>
      </c>
      <c r="L11658">
        <v>1</v>
      </c>
      <c r="M11658">
        <v>3753</v>
      </c>
      <c r="N11658">
        <v>2858.0070000000001</v>
      </c>
      <c r="O11658">
        <v>2858.0070000000001</v>
      </c>
      <c r="P11658">
        <v>139</v>
      </c>
      <c r="Q11658">
        <v>27</v>
      </c>
      <c r="R11658">
        <v>894.99300000000005</v>
      </c>
      <c r="S11658">
        <v>2020</v>
      </c>
      <c r="T11658">
        <v>7</v>
      </c>
      <c r="U11658">
        <v>28</v>
      </c>
    </row>
    <row r="11659" spans="1:21" x14ac:dyDescent="0.3">
      <c r="A11659" s="5" t="s">
        <v>168</v>
      </c>
      <c r="B11659" s="5" t="s">
        <v>175</v>
      </c>
      <c r="C11659" s="5" t="s">
        <v>85</v>
      </c>
      <c r="D11659" s="5" t="s">
        <v>534</v>
      </c>
      <c r="E11659" s="5" t="s">
        <v>172</v>
      </c>
      <c r="F11659" s="6">
        <v>44019</v>
      </c>
      <c r="G11659" s="5" t="s">
        <v>148</v>
      </c>
      <c r="H11659" s="5" t="s">
        <v>190</v>
      </c>
      <c r="I11659">
        <v>43831</v>
      </c>
      <c r="J11659">
        <v>188</v>
      </c>
      <c r="K11659">
        <v>134.5</v>
      </c>
      <c r="L11659">
        <v>1</v>
      </c>
      <c r="M11659">
        <v>3631.5</v>
      </c>
      <c r="N11659">
        <v>2858.0070000000001</v>
      </c>
      <c r="O11659">
        <v>2858.0070000000001</v>
      </c>
      <c r="P11659">
        <v>134.5</v>
      </c>
      <c r="Q11659">
        <v>27</v>
      </c>
      <c r="R11659">
        <v>773.49300000000005</v>
      </c>
      <c r="S11659">
        <v>2020</v>
      </c>
      <c r="T11659">
        <v>7</v>
      </c>
      <c r="U11659">
        <v>28</v>
      </c>
    </row>
    <row r="11660" spans="1:21" x14ac:dyDescent="0.3">
      <c r="A11660" s="5" t="s">
        <v>168</v>
      </c>
      <c r="B11660" s="5" t="s">
        <v>175</v>
      </c>
      <c r="C11660" s="5" t="s">
        <v>85</v>
      </c>
      <c r="D11660" s="5" t="s">
        <v>534</v>
      </c>
      <c r="E11660" s="5" t="s">
        <v>172</v>
      </c>
      <c r="F11660" s="6">
        <v>44019</v>
      </c>
      <c r="G11660" s="5" t="s">
        <v>148</v>
      </c>
      <c r="H11660" s="5" t="s">
        <v>190</v>
      </c>
      <c r="I11660">
        <v>43831</v>
      </c>
      <c r="J11660">
        <v>188</v>
      </c>
      <c r="K11660">
        <v>121</v>
      </c>
      <c r="L11660">
        <v>1</v>
      </c>
      <c r="M11660">
        <v>3267</v>
      </c>
      <c r="N11660">
        <v>2858.0070000000001</v>
      </c>
      <c r="O11660">
        <v>2858.0070000000001</v>
      </c>
      <c r="P11660">
        <v>121</v>
      </c>
      <c r="Q11660">
        <v>27</v>
      </c>
      <c r="R11660">
        <v>408.99299999999999</v>
      </c>
      <c r="S11660">
        <v>2020</v>
      </c>
      <c r="T11660">
        <v>7</v>
      </c>
      <c r="U11660">
        <v>28</v>
      </c>
    </row>
    <row r="11661" spans="1:21" x14ac:dyDescent="0.3">
      <c r="A11661" s="5" t="s">
        <v>168</v>
      </c>
      <c r="B11661" s="5" t="s">
        <v>175</v>
      </c>
      <c r="C11661" s="5" t="s">
        <v>85</v>
      </c>
      <c r="D11661" s="5" t="s">
        <v>534</v>
      </c>
      <c r="E11661" s="5" t="s">
        <v>172</v>
      </c>
      <c r="F11661" s="6">
        <v>44019</v>
      </c>
      <c r="G11661" s="5" t="s">
        <v>148</v>
      </c>
      <c r="H11661" s="5" t="s">
        <v>190</v>
      </c>
      <c r="I11661">
        <v>43831</v>
      </c>
      <c r="J11661">
        <v>188</v>
      </c>
      <c r="K11661">
        <v>141</v>
      </c>
      <c r="L11661">
        <v>1</v>
      </c>
      <c r="M11661">
        <v>3807</v>
      </c>
      <c r="N11661">
        <v>2858.0070000000001</v>
      </c>
      <c r="O11661">
        <v>2858.0070000000001</v>
      </c>
      <c r="P11661">
        <v>141</v>
      </c>
      <c r="Q11661">
        <v>27</v>
      </c>
      <c r="R11661">
        <v>948.99300000000005</v>
      </c>
      <c r="S11661">
        <v>2020</v>
      </c>
      <c r="T11661">
        <v>7</v>
      </c>
      <c r="U11661">
        <v>28</v>
      </c>
    </row>
    <row r="11662" spans="1:21" x14ac:dyDescent="0.3">
      <c r="A11662" s="5" t="s">
        <v>168</v>
      </c>
      <c r="B11662" s="5" t="s">
        <v>175</v>
      </c>
      <c r="C11662" s="5" t="s">
        <v>87</v>
      </c>
      <c r="D11662" s="5" t="s">
        <v>582</v>
      </c>
      <c r="E11662" s="5" t="s">
        <v>172</v>
      </c>
      <c r="F11662" s="6">
        <v>44019</v>
      </c>
      <c r="G11662" s="5" t="s">
        <v>148</v>
      </c>
      <c r="H11662" s="5" t="s">
        <v>190</v>
      </c>
      <c r="I11662">
        <v>43838</v>
      </c>
      <c r="J11662">
        <v>181</v>
      </c>
      <c r="K11662">
        <v>120.5</v>
      </c>
      <c r="L11662">
        <v>1</v>
      </c>
      <c r="M11662">
        <v>3253.5</v>
      </c>
      <c r="N11662">
        <v>2901.1680000000001</v>
      </c>
      <c r="O11662">
        <v>2901.1680000000001</v>
      </c>
      <c r="P11662">
        <v>120.5</v>
      </c>
      <c r="Q11662">
        <v>27</v>
      </c>
      <c r="R11662">
        <v>352.33199999999999</v>
      </c>
      <c r="S11662">
        <v>2020</v>
      </c>
      <c r="T11662">
        <v>7</v>
      </c>
      <c r="U11662">
        <v>28</v>
      </c>
    </row>
    <row r="11663" spans="1:21" x14ac:dyDescent="0.3">
      <c r="A11663" s="5" t="s">
        <v>168</v>
      </c>
      <c r="B11663" s="5" t="s">
        <v>175</v>
      </c>
      <c r="C11663" s="5" t="s">
        <v>87</v>
      </c>
      <c r="D11663" s="5" t="s">
        <v>582</v>
      </c>
      <c r="E11663" s="5" t="s">
        <v>172</v>
      </c>
      <c r="F11663" s="6">
        <v>44019</v>
      </c>
      <c r="G11663" s="5" t="s">
        <v>148</v>
      </c>
      <c r="H11663" s="5" t="s">
        <v>194</v>
      </c>
      <c r="I11663">
        <v>43838</v>
      </c>
      <c r="J11663">
        <v>181</v>
      </c>
      <c r="K11663">
        <v>477</v>
      </c>
      <c r="L11663">
        <v>4</v>
      </c>
      <c r="M11663">
        <v>15025.5</v>
      </c>
      <c r="N11663">
        <v>11604.673000000001</v>
      </c>
      <c r="O11663">
        <v>2901.1680000000001</v>
      </c>
      <c r="P11663">
        <v>119.25</v>
      </c>
      <c r="Q11663">
        <v>31.5</v>
      </c>
      <c r="R11663">
        <v>3420.8270000000002</v>
      </c>
      <c r="S11663">
        <v>2020</v>
      </c>
      <c r="T11663">
        <v>7</v>
      </c>
      <c r="U11663">
        <v>28</v>
      </c>
    </row>
    <row r="11664" spans="1:21" x14ac:dyDescent="0.3">
      <c r="A11664" s="5" t="s">
        <v>168</v>
      </c>
      <c r="B11664" s="5" t="s">
        <v>175</v>
      </c>
      <c r="C11664" s="5" t="s">
        <v>99</v>
      </c>
      <c r="D11664" s="5" t="s">
        <v>583</v>
      </c>
      <c r="E11664" s="5" t="s">
        <v>172</v>
      </c>
      <c r="F11664" s="6">
        <v>44019</v>
      </c>
      <c r="G11664" s="5" t="s">
        <v>148</v>
      </c>
      <c r="H11664" s="5" t="s">
        <v>190</v>
      </c>
      <c r="I11664">
        <v>43949</v>
      </c>
      <c r="J11664">
        <v>70</v>
      </c>
      <c r="K11664">
        <v>33.5</v>
      </c>
      <c r="L11664">
        <v>1</v>
      </c>
      <c r="M11664">
        <v>1055.25</v>
      </c>
      <c r="N11664">
        <v>812.78399999999999</v>
      </c>
      <c r="O11664">
        <v>812.78399999999999</v>
      </c>
      <c r="P11664">
        <v>33.5</v>
      </c>
      <c r="Q11664">
        <v>31.5</v>
      </c>
      <c r="R11664">
        <v>242.46600000000001</v>
      </c>
      <c r="S11664">
        <v>2020</v>
      </c>
      <c r="T11664">
        <v>7</v>
      </c>
      <c r="U11664">
        <v>28</v>
      </c>
    </row>
    <row r="11665" spans="1:21" x14ac:dyDescent="0.3">
      <c r="A11665" s="5" t="s">
        <v>168</v>
      </c>
      <c r="B11665" s="5" t="s">
        <v>206</v>
      </c>
      <c r="C11665" s="5" t="s">
        <v>107</v>
      </c>
      <c r="D11665" s="5" t="s">
        <v>545</v>
      </c>
      <c r="E11665" s="5" t="s">
        <v>172</v>
      </c>
      <c r="F11665" s="6">
        <v>44019</v>
      </c>
      <c r="G11665" s="5" t="s">
        <v>148</v>
      </c>
      <c r="H11665" s="5" t="s">
        <v>203</v>
      </c>
      <c r="I11665">
        <v>43845</v>
      </c>
      <c r="J11665">
        <v>174</v>
      </c>
      <c r="K11665">
        <v>204</v>
      </c>
      <c r="L11665">
        <v>2</v>
      </c>
      <c r="M11665">
        <v>6528</v>
      </c>
      <c r="N11665">
        <v>5776.0119999999997</v>
      </c>
      <c r="O11665">
        <v>2888.0059999999999</v>
      </c>
      <c r="P11665">
        <v>102</v>
      </c>
      <c r="Q11665">
        <v>32</v>
      </c>
      <c r="R11665">
        <v>751.98800000000006</v>
      </c>
      <c r="S11665">
        <v>2020</v>
      </c>
      <c r="T11665">
        <v>7</v>
      </c>
      <c r="U11665">
        <v>28</v>
      </c>
    </row>
    <row r="11666" spans="1:21" x14ac:dyDescent="0.3">
      <c r="A11666" s="5" t="s">
        <v>168</v>
      </c>
      <c r="B11666" s="5" t="s">
        <v>206</v>
      </c>
      <c r="C11666" s="5" t="s">
        <v>107</v>
      </c>
      <c r="D11666" s="5" t="s">
        <v>545</v>
      </c>
      <c r="E11666" s="5" t="s">
        <v>172</v>
      </c>
      <c r="F11666" s="6">
        <v>44019</v>
      </c>
      <c r="G11666" s="5" t="s">
        <v>148</v>
      </c>
      <c r="H11666" s="5" t="s">
        <v>204</v>
      </c>
      <c r="I11666">
        <v>43845</v>
      </c>
      <c r="J11666">
        <v>174</v>
      </c>
      <c r="K11666">
        <v>422</v>
      </c>
      <c r="L11666">
        <v>4</v>
      </c>
      <c r="M11666">
        <v>13504</v>
      </c>
      <c r="N11666">
        <v>11552.023999999999</v>
      </c>
      <c r="O11666">
        <v>2888.0059999999999</v>
      </c>
      <c r="P11666">
        <v>105.5</v>
      </c>
      <c r="Q11666">
        <v>32</v>
      </c>
      <c r="R11666">
        <v>1951.9760000000001</v>
      </c>
      <c r="S11666">
        <v>2020</v>
      </c>
      <c r="T11666">
        <v>7</v>
      </c>
      <c r="U11666">
        <v>28</v>
      </c>
    </row>
    <row r="11667" spans="1:21" x14ac:dyDescent="0.3">
      <c r="A11667" s="5" t="s">
        <v>168</v>
      </c>
      <c r="B11667" s="5" t="s">
        <v>206</v>
      </c>
      <c r="C11667" s="5" t="s">
        <v>107</v>
      </c>
      <c r="D11667" s="5" t="s">
        <v>545</v>
      </c>
      <c r="E11667" s="5" t="s">
        <v>172</v>
      </c>
      <c r="F11667" s="6">
        <v>44019</v>
      </c>
      <c r="G11667" s="5" t="s">
        <v>148</v>
      </c>
      <c r="H11667" s="5" t="s">
        <v>230</v>
      </c>
      <c r="I11667">
        <v>43845</v>
      </c>
      <c r="J11667">
        <v>174</v>
      </c>
      <c r="K11667">
        <v>1932</v>
      </c>
      <c r="L11667">
        <v>17</v>
      </c>
      <c r="M11667">
        <v>60858</v>
      </c>
      <c r="N11667">
        <v>49096.103000000003</v>
      </c>
      <c r="O11667">
        <v>2888.0059999999999</v>
      </c>
      <c r="P11667">
        <v>113.64705882352941</v>
      </c>
      <c r="Q11667">
        <v>31.5</v>
      </c>
      <c r="R11667">
        <v>11761.897000000001</v>
      </c>
      <c r="S11667">
        <v>2020</v>
      </c>
      <c r="T11667">
        <v>7</v>
      </c>
      <c r="U11667">
        <v>28</v>
      </c>
    </row>
    <row r="11668" spans="1:21" x14ac:dyDescent="0.3">
      <c r="A11668" s="5" t="s">
        <v>168</v>
      </c>
      <c r="B11668" s="5" t="s">
        <v>206</v>
      </c>
      <c r="C11668" s="5" t="s">
        <v>107</v>
      </c>
      <c r="D11668" s="5" t="s">
        <v>545</v>
      </c>
      <c r="E11668" s="5" t="s">
        <v>172</v>
      </c>
      <c r="F11668" s="6">
        <v>44019</v>
      </c>
      <c r="G11668" s="5" t="s">
        <v>148</v>
      </c>
      <c r="H11668" s="5" t="s">
        <v>180</v>
      </c>
      <c r="I11668">
        <v>43845</v>
      </c>
      <c r="J11668">
        <v>174</v>
      </c>
      <c r="K11668">
        <v>165</v>
      </c>
      <c r="L11668">
        <v>2</v>
      </c>
      <c r="M11668">
        <v>5280</v>
      </c>
      <c r="N11668">
        <v>5776.0119999999997</v>
      </c>
      <c r="O11668">
        <v>2888.0059999999999</v>
      </c>
      <c r="P11668">
        <v>82.5</v>
      </c>
      <c r="Q11668">
        <v>32</v>
      </c>
      <c r="R11668">
        <v>-496.012</v>
      </c>
      <c r="S11668">
        <v>2020</v>
      </c>
      <c r="T11668">
        <v>7</v>
      </c>
      <c r="U11668">
        <v>28</v>
      </c>
    </row>
    <row r="11669" spans="1:21" x14ac:dyDescent="0.3">
      <c r="A11669" s="5" t="s">
        <v>168</v>
      </c>
      <c r="B11669" s="5" t="s">
        <v>206</v>
      </c>
      <c r="C11669" s="5" t="s">
        <v>107</v>
      </c>
      <c r="D11669" s="5" t="s">
        <v>545</v>
      </c>
      <c r="E11669" s="5" t="s">
        <v>172</v>
      </c>
      <c r="F11669" s="6">
        <v>44019</v>
      </c>
      <c r="G11669" s="5" t="s">
        <v>148</v>
      </c>
      <c r="H11669" s="5" t="s">
        <v>205</v>
      </c>
      <c r="I11669">
        <v>43845</v>
      </c>
      <c r="J11669">
        <v>174</v>
      </c>
      <c r="K11669">
        <v>207</v>
      </c>
      <c r="L11669">
        <v>2</v>
      </c>
      <c r="M11669">
        <v>6624</v>
      </c>
      <c r="N11669">
        <v>5776.0119999999997</v>
      </c>
      <c r="O11669">
        <v>2888.0059999999999</v>
      </c>
      <c r="P11669">
        <v>103.5</v>
      </c>
      <c r="Q11669">
        <v>32</v>
      </c>
      <c r="R11669">
        <v>847.98800000000006</v>
      </c>
      <c r="S11669">
        <v>2020</v>
      </c>
      <c r="T11669">
        <v>7</v>
      </c>
      <c r="U11669">
        <v>28</v>
      </c>
    </row>
    <row r="11670" spans="1:21" x14ac:dyDescent="0.3">
      <c r="A11670" s="5" t="s">
        <v>168</v>
      </c>
      <c r="B11670" s="5" t="s">
        <v>206</v>
      </c>
      <c r="C11670" s="5" t="s">
        <v>107</v>
      </c>
      <c r="D11670" s="5" t="s">
        <v>545</v>
      </c>
      <c r="E11670" s="5" t="s">
        <v>172</v>
      </c>
      <c r="F11670" s="6">
        <v>44019</v>
      </c>
      <c r="G11670" s="5" t="s">
        <v>148</v>
      </c>
      <c r="H11670" s="5" t="s">
        <v>216</v>
      </c>
      <c r="I11670">
        <v>43845</v>
      </c>
      <c r="J11670">
        <v>174</v>
      </c>
      <c r="K11670">
        <v>110</v>
      </c>
      <c r="L11670">
        <v>1</v>
      </c>
      <c r="M11670">
        <v>3520</v>
      </c>
      <c r="N11670">
        <v>2888.0059999999999</v>
      </c>
      <c r="O11670">
        <v>2888.0059999999999</v>
      </c>
      <c r="P11670">
        <v>110</v>
      </c>
      <c r="Q11670">
        <v>32</v>
      </c>
      <c r="R11670">
        <v>631.99400000000003</v>
      </c>
      <c r="S11670">
        <v>2020</v>
      </c>
      <c r="T11670">
        <v>7</v>
      </c>
      <c r="U11670">
        <v>28</v>
      </c>
    </row>
    <row r="11671" spans="1:21" x14ac:dyDescent="0.3">
      <c r="A11671" s="5" t="s">
        <v>168</v>
      </c>
      <c r="B11671" s="5" t="s">
        <v>206</v>
      </c>
      <c r="C11671" s="5" t="s">
        <v>107</v>
      </c>
      <c r="D11671" s="5" t="s">
        <v>545</v>
      </c>
      <c r="E11671" s="5" t="s">
        <v>172</v>
      </c>
      <c r="F11671" s="6">
        <v>44019</v>
      </c>
      <c r="G11671" s="5" t="s">
        <v>148</v>
      </c>
      <c r="H11671" s="5" t="s">
        <v>217</v>
      </c>
      <c r="I11671">
        <v>43845</v>
      </c>
      <c r="J11671">
        <v>174</v>
      </c>
      <c r="K11671">
        <v>1114</v>
      </c>
      <c r="L11671">
        <v>10</v>
      </c>
      <c r="M11671">
        <v>35648</v>
      </c>
      <c r="N11671">
        <v>28880.061000000002</v>
      </c>
      <c r="O11671">
        <v>2888.0059999999999</v>
      </c>
      <c r="P11671">
        <v>111.4</v>
      </c>
      <c r="Q11671">
        <v>32</v>
      </c>
      <c r="R11671">
        <v>6767.9390000000003</v>
      </c>
      <c r="S11671">
        <v>2020</v>
      </c>
      <c r="T11671">
        <v>7</v>
      </c>
      <c r="U11671">
        <v>28</v>
      </c>
    </row>
    <row r="11672" spans="1:21" x14ac:dyDescent="0.3">
      <c r="A11672" s="5" t="s">
        <v>168</v>
      </c>
      <c r="B11672" s="5" t="s">
        <v>206</v>
      </c>
      <c r="C11672" s="5" t="s">
        <v>107</v>
      </c>
      <c r="D11672" s="5" t="s">
        <v>545</v>
      </c>
      <c r="E11672" s="5" t="s">
        <v>172</v>
      </c>
      <c r="F11672" s="6">
        <v>44019</v>
      </c>
      <c r="G11672" s="5" t="s">
        <v>148</v>
      </c>
      <c r="H11672" s="5" t="s">
        <v>181</v>
      </c>
      <c r="I11672">
        <v>43845</v>
      </c>
      <c r="J11672">
        <v>174</v>
      </c>
      <c r="K11672">
        <v>240</v>
      </c>
      <c r="L11672">
        <v>2</v>
      </c>
      <c r="M11672">
        <v>7680</v>
      </c>
      <c r="N11672">
        <v>5776.0119999999997</v>
      </c>
      <c r="O11672">
        <v>2888.0059999999999</v>
      </c>
      <c r="P11672">
        <v>120</v>
      </c>
      <c r="Q11672">
        <v>32</v>
      </c>
      <c r="R11672">
        <v>1903.9880000000001</v>
      </c>
      <c r="S11672">
        <v>2020</v>
      </c>
      <c r="T11672">
        <v>7</v>
      </c>
      <c r="U11672">
        <v>28</v>
      </c>
    </row>
    <row r="11673" spans="1:21" x14ac:dyDescent="0.3">
      <c r="A11673" s="5" t="s">
        <v>168</v>
      </c>
      <c r="B11673" s="5" t="s">
        <v>206</v>
      </c>
      <c r="C11673" s="5" t="s">
        <v>107</v>
      </c>
      <c r="D11673" s="5" t="s">
        <v>545</v>
      </c>
      <c r="E11673" s="5" t="s">
        <v>172</v>
      </c>
      <c r="F11673" s="6">
        <v>44019</v>
      </c>
      <c r="G11673" s="5" t="s">
        <v>148</v>
      </c>
      <c r="H11673" s="5" t="s">
        <v>183</v>
      </c>
      <c r="I11673">
        <v>43845</v>
      </c>
      <c r="J11673">
        <v>174</v>
      </c>
      <c r="K11673">
        <v>214</v>
      </c>
      <c r="L11673">
        <v>2</v>
      </c>
      <c r="M11673">
        <v>6848</v>
      </c>
      <c r="N11673">
        <v>5776.0119999999997</v>
      </c>
      <c r="O11673">
        <v>2888.0059999999999</v>
      </c>
      <c r="P11673">
        <v>107</v>
      </c>
      <c r="Q11673">
        <v>32</v>
      </c>
      <c r="R11673">
        <v>1071.9880000000001</v>
      </c>
      <c r="S11673">
        <v>2020</v>
      </c>
      <c r="T11673">
        <v>7</v>
      </c>
      <c r="U11673">
        <v>28</v>
      </c>
    </row>
    <row r="11674" spans="1:21" x14ac:dyDescent="0.3">
      <c r="A11674" s="5" t="s">
        <v>168</v>
      </c>
      <c r="B11674" s="5" t="s">
        <v>206</v>
      </c>
      <c r="C11674" s="5" t="s">
        <v>107</v>
      </c>
      <c r="D11674" s="5" t="s">
        <v>545</v>
      </c>
      <c r="E11674" s="5" t="s">
        <v>172</v>
      </c>
      <c r="F11674" s="6">
        <v>44019</v>
      </c>
      <c r="G11674" s="5" t="s">
        <v>148</v>
      </c>
      <c r="H11674" s="5" t="s">
        <v>182</v>
      </c>
      <c r="I11674">
        <v>43845</v>
      </c>
      <c r="J11674">
        <v>174</v>
      </c>
      <c r="K11674">
        <v>100</v>
      </c>
      <c r="L11674">
        <v>1</v>
      </c>
      <c r="M11674">
        <v>3200</v>
      </c>
      <c r="N11674">
        <v>2888.0059999999999</v>
      </c>
      <c r="O11674">
        <v>2888.0059999999999</v>
      </c>
      <c r="P11674">
        <v>100</v>
      </c>
      <c r="Q11674">
        <v>32</v>
      </c>
      <c r="R11674">
        <v>311.99400000000003</v>
      </c>
      <c r="S11674">
        <v>2020</v>
      </c>
      <c r="T11674">
        <v>7</v>
      </c>
      <c r="U11674">
        <v>28</v>
      </c>
    </row>
    <row r="11675" spans="1:21" x14ac:dyDescent="0.3">
      <c r="A11675" s="5" t="s">
        <v>168</v>
      </c>
      <c r="B11675" s="5" t="s">
        <v>206</v>
      </c>
      <c r="C11675" s="5" t="s">
        <v>107</v>
      </c>
      <c r="D11675" s="5" t="s">
        <v>545</v>
      </c>
      <c r="E11675" s="5" t="s">
        <v>172</v>
      </c>
      <c r="F11675" s="6">
        <v>44019</v>
      </c>
      <c r="G11675" s="5" t="s">
        <v>148</v>
      </c>
      <c r="H11675" s="5" t="s">
        <v>246</v>
      </c>
      <c r="I11675">
        <v>43845</v>
      </c>
      <c r="J11675">
        <v>174</v>
      </c>
      <c r="K11675">
        <v>122</v>
      </c>
      <c r="L11675">
        <v>1</v>
      </c>
      <c r="M11675">
        <v>3904</v>
      </c>
      <c r="N11675">
        <v>2888.0059999999999</v>
      </c>
      <c r="O11675">
        <v>2888.0059999999999</v>
      </c>
      <c r="P11675">
        <v>122</v>
      </c>
      <c r="Q11675">
        <v>32</v>
      </c>
      <c r="R11675">
        <v>1015.994</v>
      </c>
      <c r="S11675">
        <v>2020</v>
      </c>
      <c r="T11675">
        <v>7</v>
      </c>
      <c r="U11675">
        <v>28</v>
      </c>
    </row>
    <row r="11676" spans="1:21" x14ac:dyDescent="0.3">
      <c r="A11676" s="5" t="s">
        <v>168</v>
      </c>
      <c r="B11676" s="5" t="s">
        <v>206</v>
      </c>
      <c r="C11676" s="5" t="s">
        <v>107</v>
      </c>
      <c r="D11676" s="5" t="s">
        <v>545</v>
      </c>
      <c r="E11676" s="5" t="s">
        <v>172</v>
      </c>
      <c r="F11676" s="6">
        <v>44019</v>
      </c>
      <c r="G11676" s="5" t="s">
        <v>148</v>
      </c>
      <c r="H11676" s="5" t="s">
        <v>184</v>
      </c>
      <c r="I11676">
        <v>43845</v>
      </c>
      <c r="J11676">
        <v>174</v>
      </c>
      <c r="K11676">
        <v>2309</v>
      </c>
      <c r="L11676">
        <v>21</v>
      </c>
      <c r="M11676">
        <v>72733.5</v>
      </c>
      <c r="N11676">
        <v>60648.127</v>
      </c>
      <c r="O11676">
        <v>2888.0059999999999</v>
      </c>
      <c r="P11676">
        <v>109.95238095238095</v>
      </c>
      <c r="Q11676">
        <v>31.5</v>
      </c>
      <c r="R11676">
        <v>12085.373</v>
      </c>
      <c r="S11676">
        <v>2020</v>
      </c>
      <c r="T11676">
        <v>7</v>
      </c>
      <c r="U11676">
        <v>28</v>
      </c>
    </row>
    <row r="11677" spans="1:21" x14ac:dyDescent="0.3">
      <c r="A11677" s="5" t="s">
        <v>168</v>
      </c>
      <c r="B11677" s="5" t="s">
        <v>206</v>
      </c>
      <c r="C11677" s="5" t="s">
        <v>107</v>
      </c>
      <c r="D11677" s="5" t="s">
        <v>545</v>
      </c>
      <c r="E11677" s="5" t="s">
        <v>172</v>
      </c>
      <c r="F11677" s="6">
        <v>44019</v>
      </c>
      <c r="G11677" s="5" t="s">
        <v>148</v>
      </c>
      <c r="H11677" s="5" t="s">
        <v>231</v>
      </c>
      <c r="I11677">
        <v>43845</v>
      </c>
      <c r="J11677">
        <v>174</v>
      </c>
      <c r="K11677">
        <v>130</v>
      </c>
      <c r="L11677">
        <v>1</v>
      </c>
      <c r="M11677">
        <v>4160</v>
      </c>
      <c r="N11677">
        <v>2888.0059999999999</v>
      </c>
      <c r="O11677">
        <v>2888.0059999999999</v>
      </c>
      <c r="P11677">
        <v>130</v>
      </c>
      <c r="Q11677">
        <v>32</v>
      </c>
      <c r="R11677">
        <v>1271.9939999999999</v>
      </c>
      <c r="S11677">
        <v>2020</v>
      </c>
      <c r="T11677">
        <v>7</v>
      </c>
      <c r="U11677">
        <v>28</v>
      </c>
    </row>
    <row r="11678" spans="1:21" x14ac:dyDescent="0.3">
      <c r="A11678" s="5" t="s">
        <v>168</v>
      </c>
      <c r="B11678" s="5" t="s">
        <v>206</v>
      </c>
      <c r="C11678" s="5" t="s">
        <v>107</v>
      </c>
      <c r="D11678" s="5" t="s">
        <v>545</v>
      </c>
      <c r="E11678" s="5" t="s">
        <v>172</v>
      </c>
      <c r="F11678" s="6">
        <v>44019</v>
      </c>
      <c r="G11678" s="5" t="s">
        <v>148</v>
      </c>
      <c r="H11678" s="5" t="s">
        <v>218</v>
      </c>
      <c r="I11678">
        <v>43845</v>
      </c>
      <c r="J11678">
        <v>174</v>
      </c>
      <c r="K11678">
        <v>614</v>
      </c>
      <c r="L11678">
        <v>6</v>
      </c>
      <c r="M11678">
        <v>19648</v>
      </c>
      <c r="N11678">
        <v>17328.036</v>
      </c>
      <c r="O11678">
        <v>2888.0059999999999</v>
      </c>
      <c r="P11678">
        <v>102.33333333333333</v>
      </c>
      <c r="Q11678">
        <v>32</v>
      </c>
      <c r="R11678">
        <v>2319.9639999999999</v>
      </c>
      <c r="S11678">
        <v>2020</v>
      </c>
      <c r="T11678">
        <v>7</v>
      </c>
      <c r="U11678">
        <v>28</v>
      </c>
    </row>
    <row r="11679" spans="1:21" x14ac:dyDescent="0.3">
      <c r="A11679" s="5" t="s">
        <v>168</v>
      </c>
      <c r="B11679" s="5" t="s">
        <v>206</v>
      </c>
      <c r="C11679" s="5" t="s">
        <v>107</v>
      </c>
      <c r="D11679" s="5" t="s">
        <v>545</v>
      </c>
      <c r="E11679" s="5" t="s">
        <v>172</v>
      </c>
      <c r="F11679" s="6">
        <v>44019</v>
      </c>
      <c r="G11679" s="5" t="s">
        <v>148</v>
      </c>
      <c r="H11679" s="5" t="s">
        <v>185</v>
      </c>
      <c r="I11679">
        <v>43845</v>
      </c>
      <c r="J11679">
        <v>174</v>
      </c>
      <c r="K11679">
        <v>222</v>
      </c>
      <c r="L11679">
        <v>2</v>
      </c>
      <c r="M11679">
        <v>7104</v>
      </c>
      <c r="N11679">
        <v>5776.0119999999997</v>
      </c>
      <c r="O11679">
        <v>2888.0059999999999</v>
      </c>
      <c r="P11679">
        <v>111</v>
      </c>
      <c r="Q11679">
        <v>32</v>
      </c>
      <c r="R11679">
        <v>1327.9880000000001</v>
      </c>
      <c r="S11679">
        <v>2020</v>
      </c>
      <c r="T11679">
        <v>7</v>
      </c>
      <c r="U11679">
        <v>28</v>
      </c>
    </row>
    <row r="11680" spans="1:21" x14ac:dyDescent="0.3">
      <c r="A11680" s="5" t="s">
        <v>168</v>
      </c>
      <c r="B11680" s="5" t="s">
        <v>206</v>
      </c>
      <c r="C11680" s="5" t="s">
        <v>107</v>
      </c>
      <c r="D11680" s="5" t="s">
        <v>545</v>
      </c>
      <c r="E11680" s="5" t="s">
        <v>172</v>
      </c>
      <c r="F11680" s="6">
        <v>44019</v>
      </c>
      <c r="G11680" s="5" t="s">
        <v>148</v>
      </c>
      <c r="H11680" s="5" t="s">
        <v>187</v>
      </c>
      <c r="I11680">
        <v>43845</v>
      </c>
      <c r="J11680">
        <v>174</v>
      </c>
      <c r="K11680">
        <v>474</v>
      </c>
      <c r="L11680">
        <v>4</v>
      </c>
      <c r="M11680">
        <v>15168</v>
      </c>
      <c r="N11680">
        <v>11552.023999999999</v>
      </c>
      <c r="O11680">
        <v>2888.0059999999999</v>
      </c>
      <c r="P11680">
        <v>118.5</v>
      </c>
      <c r="Q11680">
        <v>32</v>
      </c>
      <c r="R11680">
        <v>3615.9760000000001</v>
      </c>
      <c r="S11680">
        <v>2020</v>
      </c>
      <c r="T11680">
        <v>7</v>
      </c>
      <c r="U11680">
        <v>28</v>
      </c>
    </row>
    <row r="11681" spans="1:21" x14ac:dyDescent="0.3">
      <c r="A11681" s="5" t="s">
        <v>168</v>
      </c>
      <c r="B11681" s="5" t="s">
        <v>206</v>
      </c>
      <c r="C11681" s="5" t="s">
        <v>107</v>
      </c>
      <c r="D11681" s="5" t="s">
        <v>545</v>
      </c>
      <c r="E11681" s="5" t="s">
        <v>172</v>
      </c>
      <c r="F11681" s="6">
        <v>44019</v>
      </c>
      <c r="G11681" s="5" t="s">
        <v>148</v>
      </c>
      <c r="H11681" s="5" t="s">
        <v>284</v>
      </c>
      <c r="I11681">
        <v>43845</v>
      </c>
      <c r="J11681">
        <v>174</v>
      </c>
      <c r="K11681">
        <v>226</v>
      </c>
      <c r="L11681">
        <v>2</v>
      </c>
      <c r="M11681">
        <v>7232</v>
      </c>
      <c r="N11681">
        <v>5776.0119999999997</v>
      </c>
      <c r="O11681">
        <v>2888.0059999999999</v>
      </c>
      <c r="P11681">
        <v>113</v>
      </c>
      <c r="Q11681">
        <v>32</v>
      </c>
      <c r="R11681">
        <v>1455.9880000000001</v>
      </c>
      <c r="S11681">
        <v>2020</v>
      </c>
      <c r="T11681">
        <v>7</v>
      </c>
      <c r="U11681">
        <v>28</v>
      </c>
    </row>
    <row r="11682" spans="1:21" x14ac:dyDescent="0.3">
      <c r="A11682" s="5" t="s">
        <v>168</v>
      </c>
      <c r="B11682" s="5" t="s">
        <v>206</v>
      </c>
      <c r="C11682" s="5" t="s">
        <v>107</v>
      </c>
      <c r="D11682" s="5" t="s">
        <v>545</v>
      </c>
      <c r="E11682" s="5" t="s">
        <v>172</v>
      </c>
      <c r="F11682" s="6">
        <v>44019</v>
      </c>
      <c r="G11682" s="5" t="s">
        <v>148</v>
      </c>
      <c r="H11682" s="5" t="s">
        <v>188</v>
      </c>
      <c r="I11682">
        <v>43845</v>
      </c>
      <c r="J11682">
        <v>174</v>
      </c>
      <c r="K11682">
        <v>544</v>
      </c>
      <c r="L11682">
        <v>5</v>
      </c>
      <c r="M11682">
        <v>17408</v>
      </c>
      <c r="N11682">
        <v>14440.03</v>
      </c>
      <c r="O11682">
        <v>2888.0059999999999</v>
      </c>
      <c r="P11682">
        <v>108.8</v>
      </c>
      <c r="Q11682">
        <v>32</v>
      </c>
      <c r="R11682">
        <v>2967.97</v>
      </c>
      <c r="S11682">
        <v>2020</v>
      </c>
      <c r="T11682">
        <v>7</v>
      </c>
      <c r="U11682">
        <v>28</v>
      </c>
    </row>
    <row r="11683" spans="1:21" x14ac:dyDescent="0.3">
      <c r="A11683" s="5" t="s">
        <v>168</v>
      </c>
      <c r="B11683" s="5" t="s">
        <v>206</v>
      </c>
      <c r="C11683" s="5" t="s">
        <v>107</v>
      </c>
      <c r="D11683" s="5" t="s">
        <v>545</v>
      </c>
      <c r="E11683" s="5" t="s">
        <v>172</v>
      </c>
      <c r="F11683" s="6">
        <v>44019</v>
      </c>
      <c r="G11683" s="5" t="s">
        <v>148</v>
      </c>
      <c r="H11683" s="5" t="s">
        <v>189</v>
      </c>
      <c r="I11683">
        <v>43845</v>
      </c>
      <c r="J11683">
        <v>174</v>
      </c>
      <c r="K11683">
        <v>202</v>
      </c>
      <c r="L11683">
        <v>2</v>
      </c>
      <c r="M11683">
        <v>6464</v>
      </c>
      <c r="N11683">
        <v>5776.0119999999997</v>
      </c>
      <c r="O11683">
        <v>2888.0059999999999</v>
      </c>
      <c r="P11683">
        <v>101</v>
      </c>
      <c r="Q11683">
        <v>32</v>
      </c>
      <c r="R11683">
        <v>687.98800000000006</v>
      </c>
      <c r="S11683">
        <v>2020</v>
      </c>
      <c r="T11683">
        <v>7</v>
      </c>
      <c r="U11683">
        <v>28</v>
      </c>
    </row>
    <row r="11684" spans="1:21" x14ac:dyDescent="0.3">
      <c r="A11684" s="5" t="s">
        <v>168</v>
      </c>
      <c r="B11684" s="5" t="s">
        <v>206</v>
      </c>
      <c r="C11684" s="5" t="s">
        <v>107</v>
      </c>
      <c r="D11684" s="5" t="s">
        <v>545</v>
      </c>
      <c r="E11684" s="5" t="s">
        <v>172</v>
      </c>
      <c r="F11684" s="6">
        <v>44019</v>
      </c>
      <c r="G11684" s="5" t="s">
        <v>148</v>
      </c>
      <c r="H11684" s="5" t="s">
        <v>308</v>
      </c>
      <c r="I11684">
        <v>43845</v>
      </c>
      <c r="J11684">
        <v>174</v>
      </c>
      <c r="K11684">
        <v>102</v>
      </c>
      <c r="L11684">
        <v>1</v>
      </c>
      <c r="M11684">
        <v>3264</v>
      </c>
      <c r="N11684">
        <v>2888.0059999999999</v>
      </c>
      <c r="O11684">
        <v>2888.0059999999999</v>
      </c>
      <c r="P11684">
        <v>102</v>
      </c>
      <c r="Q11684">
        <v>32</v>
      </c>
      <c r="R11684">
        <v>375.99400000000003</v>
      </c>
      <c r="S11684">
        <v>2020</v>
      </c>
      <c r="T11684">
        <v>7</v>
      </c>
      <c r="U11684">
        <v>28</v>
      </c>
    </row>
    <row r="11685" spans="1:21" x14ac:dyDescent="0.3">
      <c r="A11685" s="5" t="s">
        <v>168</v>
      </c>
      <c r="B11685" s="5" t="s">
        <v>206</v>
      </c>
      <c r="C11685" s="5" t="s">
        <v>107</v>
      </c>
      <c r="D11685" s="5" t="s">
        <v>545</v>
      </c>
      <c r="E11685" s="5" t="s">
        <v>172</v>
      </c>
      <c r="F11685" s="6">
        <v>44019</v>
      </c>
      <c r="G11685" s="5" t="s">
        <v>148</v>
      </c>
      <c r="H11685" s="5" t="s">
        <v>190</v>
      </c>
      <c r="I11685">
        <v>43845</v>
      </c>
      <c r="J11685">
        <v>174</v>
      </c>
      <c r="K11685">
        <v>103</v>
      </c>
      <c r="L11685">
        <v>1</v>
      </c>
      <c r="M11685">
        <v>3296</v>
      </c>
      <c r="N11685">
        <v>2888.0059999999999</v>
      </c>
      <c r="O11685">
        <v>2888.0059999999999</v>
      </c>
      <c r="P11685">
        <v>103</v>
      </c>
      <c r="Q11685">
        <v>32</v>
      </c>
      <c r="R11685">
        <v>407.99400000000003</v>
      </c>
      <c r="S11685">
        <v>2020</v>
      </c>
      <c r="T11685">
        <v>7</v>
      </c>
      <c r="U11685">
        <v>28</v>
      </c>
    </row>
    <row r="11686" spans="1:21" x14ac:dyDescent="0.3">
      <c r="A11686" s="5" t="s">
        <v>168</v>
      </c>
      <c r="B11686" s="5" t="s">
        <v>206</v>
      </c>
      <c r="C11686" s="5" t="s">
        <v>107</v>
      </c>
      <c r="D11686" s="5" t="s">
        <v>545</v>
      </c>
      <c r="E11686" s="5" t="s">
        <v>172</v>
      </c>
      <c r="F11686" s="6">
        <v>44019</v>
      </c>
      <c r="G11686" s="5" t="s">
        <v>148</v>
      </c>
      <c r="H11686" s="5" t="s">
        <v>202</v>
      </c>
      <c r="I11686">
        <v>43845</v>
      </c>
      <c r="J11686">
        <v>174</v>
      </c>
      <c r="K11686">
        <v>716</v>
      </c>
      <c r="L11686">
        <v>7</v>
      </c>
      <c r="M11686">
        <v>22912</v>
      </c>
      <c r="N11686">
        <v>20216.042000000001</v>
      </c>
      <c r="O11686">
        <v>2888.0059999999999</v>
      </c>
      <c r="P11686">
        <v>102.28571428571429</v>
      </c>
      <c r="Q11686">
        <v>32</v>
      </c>
      <c r="R11686">
        <v>2695.9580000000001</v>
      </c>
      <c r="S11686">
        <v>2020</v>
      </c>
      <c r="T11686">
        <v>7</v>
      </c>
      <c r="U11686">
        <v>28</v>
      </c>
    </row>
    <row r="11687" spans="1:21" x14ac:dyDescent="0.3">
      <c r="A11687" s="5" t="s">
        <v>168</v>
      </c>
      <c r="B11687" s="5" t="s">
        <v>206</v>
      </c>
      <c r="C11687" s="5" t="s">
        <v>107</v>
      </c>
      <c r="D11687" s="5" t="s">
        <v>545</v>
      </c>
      <c r="E11687" s="5" t="s">
        <v>172</v>
      </c>
      <c r="F11687" s="6">
        <v>44019</v>
      </c>
      <c r="G11687" s="5" t="s">
        <v>148</v>
      </c>
      <c r="H11687" s="5" t="s">
        <v>498</v>
      </c>
      <c r="I11687">
        <v>43845</v>
      </c>
      <c r="J11687">
        <v>174</v>
      </c>
      <c r="K11687">
        <v>228</v>
      </c>
      <c r="L11687">
        <v>2</v>
      </c>
      <c r="M11687">
        <v>7296</v>
      </c>
      <c r="N11687">
        <v>5776.0119999999997</v>
      </c>
      <c r="O11687">
        <v>2888.0059999999999</v>
      </c>
      <c r="P11687">
        <v>114</v>
      </c>
      <c r="Q11687">
        <v>32</v>
      </c>
      <c r="R11687">
        <v>1519.9880000000001</v>
      </c>
      <c r="S11687">
        <v>2020</v>
      </c>
      <c r="T11687">
        <v>7</v>
      </c>
      <c r="U11687">
        <v>28</v>
      </c>
    </row>
    <row r="11688" spans="1:21" x14ac:dyDescent="0.3">
      <c r="A11688" s="5" t="s">
        <v>168</v>
      </c>
      <c r="B11688" s="5" t="s">
        <v>206</v>
      </c>
      <c r="C11688" s="5" t="s">
        <v>107</v>
      </c>
      <c r="D11688" s="5" t="s">
        <v>545</v>
      </c>
      <c r="E11688" s="5" t="s">
        <v>172</v>
      </c>
      <c r="F11688" s="6">
        <v>44019</v>
      </c>
      <c r="G11688" s="5" t="s">
        <v>148</v>
      </c>
      <c r="H11688" s="5" t="s">
        <v>190</v>
      </c>
      <c r="I11688">
        <v>43845</v>
      </c>
      <c r="J11688">
        <v>174</v>
      </c>
      <c r="K11688">
        <v>204</v>
      </c>
      <c r="L11688">
        <v>2</v>
      </c>
      <c r="M11688">
        <v>6528</v>
      </c>
      <c r="N11688">
        <v>5776.0119999999997</v>
      </c>
      <c r="O11688">
        <v>2888.0059999999999</v>
      </c>
      <c r="P11688">
        <v>102</v>
      </c>
      <c r="Q11688">
        <v>32</v>
      </c>
      <c r="R11688">
        <v>751.98800000000006</v>
      </c>
      <c r="S11688">
        <v>2020</v>
      </c>
      <c r="T11688">
        <v>7</v>
      </c>
      <c r="U11688">
        <v>28</v>
      </c>
    </row>
    <row r="11689" spans="1:21" x14ac:dyDescent="0.3">
      <c r="A11689" s="5" t="s">
        <v>168</v>
      </c>
      <c r="B11689" s="5" t="s">
        <v>206</v>
      </c>
      <c r="C11689" s="5" t="s">
        <v>107</v>
      </c>
      <c r="D11689" s="5" t="s">
        <v>545</v>
      </c>
      <c r="E11689" s="5" t="s">
        <v>172</v>
      </c>
      <c r="F11689" s="6">
        <v>44019</v>
      </c>
      <c r="G11689" s="5" t="s">
        <v>148</v>
      </c>
      <c r="H11689" s="5" t="s">
        <v>190</v>
      </c>
      <c r="I11689">
        <v>43845</v>
      </c>
      <c r="J11689">
        <v>174</v>
      </c>
      <c r="K11689">
        <v>102</v>
      </c>
      <c r="L11689">
        <v>1</v>
      </c>
      <c r="M11689">
        <v>3264</v>
      </c>
      <c r="N11689">
        <v>2888.0059999999999</v>
      </c>
      <c r="O11689">
        <v>2888.0059999999999</v>
      </c>
      <c r="P11689">
        <v>102</v>
      </c>
      <c r="Q11689">
        <v>32</v>
      </c>
      <c r="R11689">
        <v>375.99400000000003</v>
      </c>
      <c r="S11689">
        <v>2020</v>
      </c>
      <c r="T11689">
        <v>7</v>
      </c>
      <c r="U11689">
        <v>28</v>
      </c>
    </row>
    <row r="11690" spans="1:21" x14ac:dyDescent="0.3">
      <c r="A11690" s="5" t="s">
        <v>168</v>
      </c>
      <c r="B11690" s="5" t="s">
        <v>206</v>
      </c>
      <c r="C11690" s="5" t="s">
        <v>107</v>
      </c>
      <c r="D11690" s="5" t="s">
        <v>545</v>
      </c>
      <c r="E11690" s="5" t="s">
        <v>172</v>
      </c>
      <c r="F11690" s="6">
        <v>44019</v>
      </c>
      <c r="G11690" s="5" t="s">
        <v>148</v>
      </c>
      <c r="H11690" s="5" t="s">
        <v>190</v>
      </c>
      <c r="I11690">
        <v>43845</v>
      </c>
      <c r="J11690">
        <v>174</v>
      </c>
      <c r="K11690">
        <v>105</v>
      </c>
      <c r="L11690">
        <v>1</v>
      </c>
      <c r="M11690">
        <v>3360</v>
      </c>
      <c r="N11690">
        <v>2888.0059999999999</v>
      </c>
      <c r="O11690">
        <v>2888.0059999999999</v>
      </c>
      <c r="P11690">
        <v>105</v>
      </c>
      <c r="Q11690">
        <v>32</v>
      </c>
      <c r="R11690">
        <v>471.99400000000003</v>
      </c>
      <c r="S11690">
        <v>2020</v>
      </c>
      <c r="T11690">
        <v>7</v>
      </c>
      <c r="U11690">
        <v>28</v>
      </c>
    </row>
    <row r="11691" spans="1:21" x14ac:dyDescent="0.3">
      <c r="A11691" s="5" t="s">
        <v>168</v>
      </c>
      <c r="B11691" s="5" t="s">
        <v>206</v>
      </c>
      <c r="C11691" s="5" t="s">
        <v>107</v>
      </c>
      <c r="D11691" s="5" t="s">
        <v>545</v>
      </c>
      <c r="E11691" s="5" t="s">
        <v>172</v>
      </c>
      <c r="F11691" s="6">
        <v>44019</v>
      </c>
      <c r="G11691" s="5" t="s">
        <v>148</v>
      </c>
      <c r="H11691" s="5" t="s">
        <v>190</v>
      </c>
      <c r="I11691">
        <v>43845</v>
      </c>
      <c r="J11691">
        <v>174</v>
      </c>
      <c r="K11691">
        <v>105</v>
      </c>
      <c r="L11691">
        <v>1</v>
      </c>
      <c r="M11691">
        <v>3360</v>
      </c>
      <c r="N11691">
        <v>2888.0059999999999</v>
      </c>
      <c r="O11691">
        <v>2888.0059999999999</v>
      </c>
      <c r="P11691">
        <v>105</v>
      </c>
      <c r="Q11691">
        <v>32</v>
      </c>
      <c r="R11691">
        <v>471.99400000000003</v>
      </c>
      <c r="S11691">
        <v>2020</v>
      </c>
      <c r="T11691">
        <v>7</v>
      </c>
      <c r="U11691">
        <v>28</v>
      </c>
    </row>
    <row r="11692" spans="1:21" x14ac:dyDescent="0.3">
      <c r="A11692" s="5" t="s">
        <v>168</v>
      </c>
      <c r="B11692" s="5" t="s">
        <v>206</v>
      </c>
      <c r="C11692" s="5" t="s">
        <v>107</v>
      </c>
      <c r="D11692" s="5" t="s">
        <v>545</v>
      </c>
      <c r="E11692" s="5" t="s">
        <v>172</v>
      </c>
      <c r="F11692" s="6">
        <v>44019</v>
      </c>
      <c r="G11692" s="5" t="s">
        <v>148</v>
      </c>
      <c r="H11692" s="5" t="s">
        <v>190</v>
      </c>
      <c r="I11692">
        <v>43845</v>
      </c>
      <c r="J11692">
        <v>174</v>
      </c>
      <c r="K11692">
        <v>193</v>
      </c>
      <c r="L11692">
        <v>2</v>
      </c>
      <c r="M11692">
        <v>6176</v>
      </c>
      <c r="N11692">
        <v>5810.5990000000002</v>
      </c>
      <c r="O11692">
        <v>2905.3</v>
      </c>
      <c r="P11692">
        <v>96.5</v>
      </c>
      <c r="Q11692">
        <v>32</v>
      </c>
      <c r="R11692">
        <v>365.40100000000001</v>
      </c>
      <c r="S11692">
        <v>2020</v>
      </c>
      <c r="T11692">
        <v>7</v>
      </c>
      <c r="U11692">
        <v>28</v>
      </c>
    </row>
    <row r="11693" spans="1:21" x14ac:dyDescent="0.3">
      <c r="A11693" s="5" t="s">
        <v>168</v>
      </c>
      <c r="B11693" s="5" t="s">
        <v>206</v>
      </c>
      <c r="C11693" s="5" t="s">
        <v>107</v>
      </c>
      <c r="D11693" s="5" t="s">
        <v>545</v>
      </c>
      <c r="E11693" s="5" t="s">
        <v>172</v>
      </c>
      <c r="F11693" s="6">
        <v>44019</v>
      </c>
      <c r="G11693" s="5" t="s">
        <v>148</v>
      </c>
      <c r="H11693" s="5" t="s">
        <v>190</v>
      </c>
      <c r="I11693">
        <v>43845</v>
      </c>
      <c r="J11693">
        <v>174</v>
      </c>
      <c r="K11693">
        <v>104</v>
      </c>
      <c r="L11693">
        <v>1</v>
      </c>
      <c r="M11693">
        <v>3328</v>
      </c>
      <c r="N11693">
        <v>2905.3</v>
      </c>
      <c r="O11693">
        <v>2905.3</v>
      </c>
      <c r="P11693">
        <v>104</v>
      </c>
      <c r="Q11693">
        <v>32</v>
      </c>
      <c r="R11693">
        <v>422.7</v>
      </c>
      <c r="S11693">
        <v>2020</v>
      </c>
      <c r="T11693">
        <v>7</v>
      </c>
      <c r="U11693">
        <v>28</v>
      </c>
    </row>
    <row r="11694" spans="1:21" x14ac:dyDescent="0.3">
      <c r="A11694" s="5" t="s">
        <v>168</v>
      </c>
      <c r="B11694" s="5" t="s">
        <v>206</v>
      </c>
      <c r="C11694" s="5" t="s">
        <v>113</v>
      </c>
      <c r="D11694" s="5" t="s">
        <v>579</v>
      </c>
      <c r="E11694" s="5" t="s">
        <v>172</v>
      </c>
      <c r="F11694" s="6">
        <v>44019</v>
      </c>
      <c r="G11694" s="5" t="s">
        <v>148</v>
      </c>
      <c r="H11694" s="5" t="s">
        <v>190</v>
      </c>
      <c r="I11694">
        <v>43832</v>
      </c>
      <c r="J11694">
        <v>187</v>
      </c>
      <c r="K11694">
        <v>27</v>
      </c>
      <c r="L11694">
        <v>2</v>
      </c>
      <c r="M11694">
        <v>6987.6</v>
      </c>
      <c r="N11694">
        <v>5905.7089999999998</v>
      </c>
      <c r="O11694">
        <v>2952.8539999999998</v>
      </c>
      <c r="P11694">
        <v>13.5</v>
      </c>
      <c r="Q11694">
        <v>258.8</v>
      </c>
      <c r="R11694">
        <v>1081.8910000000001</v>
      </c>
      <c r="S11694">
        <v>2020</v>
      </c>
      <c r="T11694">
        <v>7</v>
      </c>
      <c r="U11694">
        <v>28</v>
      </c>
    </row>
    <row r="11695" spans="1:21" x14ac:dyDescent="0.3">
      <c r="A11695" s="5" t="s">
        <v>168</v>
      </c>
      <c r="B11695" s="5" t="s">
        <v>206</v>
      </c>
      <c r="C11695" s="5" t="s">
        <v>113</v>
      </c>
      <c r="D11695" s="5" t="s">
        <v>579</v>
      </c>
      <c r="E11695" s="5" t="s">
        <v>172</v>
      </c>
      <c r="F11695" s="6">
        <v>44019</v>
      </c>
      <c r="G11695" s="5" t="s">
        <v>148</v>
      </c>
      <c r="H11695" s="5" t="s">
        <v>208</v>
      </c>
      <c r="I11695">
        <v>43832</v>
      </c>
      <c r="J11695">
        <v>187</v>
      </c>
      <c r="K11695">
        <v>130</v>
      </c>
      <c r="L11695">
        <v>1</v>
      </c>
      <c r="M11695">
        <v>3120</v>
      </c>
      <c r="N11695">
        <v>2952.8539999999998</v>
      </c>
      <c r="O11695">
        <v>2952.8539999999998</v>
      </c>
      <c r="P11695">
        <v>130</v>
      </c>
      <c r="Q11695">
        <v>24</v>
      </c>
      <c r="R11695">
        <v>167.14599999999999</v>
      </c>
      <c r="S11695">
        <v>2020</v>
      </c>
      <c r="T11695">
        <v>7</v>
      </c>
      <c r="U11695">
        <v>28</v>
      </c>
    </row>
    <row r="11696" spans="1:21" x14ac:dyDescent="0.3">
      <c r="A11696" s="5" t="s">
        <v>168</v>
      </c>
      <c r="B11696" s="5" t="s">
        <v>206</v>
      </c>
      <c r="C11696" s="5" t="s">
        <v>113</v>
      </c>
      <c r="D11696" s="5" t="s">
        <v>579</v>
      </c>
      <c r="E11696" s="5" t="s">
        <v>172</v>
      </c>
      <c r="F11696" s="6">
        <v>44019</v>
      </c>
      <c r="G11696" s="5" t="s">
        <v>148</v>
      </c>
      <c r="H11696" s="5" t="s">
        <v>194</v>
      </c>
      <c r="I11696">
        <v>43832</v>
      </c>
      <c r="J11696">
        <v>187</v>
      </c>
      <c r="K11696">
        <v>524.20000000000005</v>
      </c>
      <c r="L11696">
        <v>4</v>
      </c>
      <c r="M11696">
        <v>16512.3</v>
      </c>
      <c r="N11696">
        <v>11811.418</v>
      </c>
      <c r="O11696">
        <v>2952.8539999999998</v>
      </c>
      <c r="P11696">
        <v>131.05000000000001</v>
      </c>
      <c r="Q11696">
        <v>31.5</v>
      </c>
      <c r="R11696">
        <v>4700.8819999999996</v>
      </c>
      <c r="S11696">
        <v>2020</v>
      </c>
      <c r="T11696">
        <v>7</v>
      </c>
      <c r="U11696">
        <v>28</v>
      </c>
    </row>
    <row r="11697" spans="1:21" x14ac:dyDescent="0.3">
      <c r="A11697" s="5" t="s">
        <v>168</v>
      </c>
      <c r="B11697" s="5" t="s">
        <v>206</v>
      </c>
      <c r="C11697" s="5" t="s">
        <v>113</v>
      </c>
      <c r="D11697" s="5" t="s">
        <v>579</v>
      </c>
      <c r="E11697" s="5" t="s">
        <v>172</v>
      </c>
      <c r="F11697" s="6">
        <v>44019</v>
      </c>
      <c r="G11697" s="5" t="s">
        <v>148</v>
      </c>
      <c r="H11697" s="5" t="s">
        <v>190</v>
      </c>
      <c r="I11697">
        <v>43832</v>
      </c>
      <c r="J11697">
        <v>187</v>
      </c>
      <c r="K11697">
        <v>98.4</v>
      </c>
      <c r="L11697">
        <v>1</v>
      </c>
      <c r="M11697">
        <v>3148.8</v>
      </c>
      <c r="N11697">
        <v>2952.8539999999998</v>
      </c>
      <c r="O11697">
        <v>2952.8539999999998</v>
      </c>
      <c r="P11697">
        <v>98.4</v>
      </c>
      <c r="Q11697">
        <v>32</v>
      </c>
      <c r="R11697">
        <v>195.946</v>
      </c>
      <c r="S11697">
        <v>2020</v>
      </c>
      <c r="T11697">
        <v>7</v>
      </c>
      <c r="U11697">
        <v>28</v>
      </c>
    </row>
    <row r="11698" spans="1:21" x14ac:dyDescent="0.3">
      <c r="A11698" s="5" t="s">
        <v>168</v>
      </c>
      <c r="B11698" s="5" t="s">
        <v>206</v>
      </c>
      <c r="C11698" s="5" t="s">
        <v>114</v>
      </c>
      <c r="D11698" s="5" t="s">
        <v>581</v>
      </c>
      <c r="E11698" s="5" t="s">
        <v>172</v>
      </c>
      <c r="F11698" s="6">
        <v>44019</v>
      </c>
      <c r="G11698" s="5" t="s">
        <v>148</v>
      </c>
      <c r="H11698" s="5" t="s">
        <v>190</v>
      </c>
      <c r="I11698">
        <v>43839</v>
      </c>
      <c r="J11698">
        <v>180</v>
      </c>
      <c r="K11698">
        <v>77.2</v>
      </c>
      <c r="L11698">
        <v>1</v>
      </c>
      <c r="M11698">
        <v>2431.8000000000002</v>
      </c>
      <c r="N11698">
        <v>3339.1579999999999</v>
      </c>
      <c r="O11698">
        <v>3339.1579999999999</v>
      </c>
      <c r="P11698">
        <v>77.2</v>
      </c>
      <c r="Q11698">
        <v>31.5</v>
      </c>
      <c r="R11698">
        <v>-907.35799999999995</v>
      </c>
      <c r="S11698">
        <v>2020</v>
      </c>
      <c r="T11698">
        <v>7</v>
      </c>
      <c r="U11698">
        <v>28</v>
      </c>
    </row>
    <row r="11699" spans="1:21" x14ac:dyDescent="0.3">
      <c r="A11699" s="5" t="s">
        <v>168</v>
      </c>
      <c r="B11699" s="5" t="s">
        <v>206</v>
      </c>
      <c r="C11699" s="5" t="s">
        <v>114</v>
      </c>
      <c r="D11699" s="5" t="s">
        <v>581</v>
      </c>
      <c r="E11699" s="5" t="s">
        <v>172</v>
      </c>
      <c r="F11699" s="6">
        <v>44019</v>
      </c>
      <c r="G11699" s="5" t="s">
        <v>148</v>
      </c>
      <c r="H11699" s="5" t="s">
        <v>264</v>
      </c>
      <c r="I11699">
        <v>43839</v>
      </c>
      <c r="J11699">
        <v>180</v>
      </c>
      <c r="K11699">
        <v>1623</v>
      </c>
      <c r="L11699">
        <v>15</v>
      </c>
      <c r="M11699">
        <v>51124.5</v>
      </c>
      <c r="N11699">
        <v>50087.368999999999</v>
      </c>
      <c r="O11699">
        <v>3339.1579999999999</v>
      </c>
      <c r="P11699">
        <v>108.2</v>
      </c>
      <c r="Q11699">
        <v>31.5</v>
      </c>
      <c r="R11699">
        <v>1037.1310000000001</v>
      </c>
      <c r="S11699">
        <v>2020</v>
      </c>
      <c r="T11699">
        <v>7</v>
      </c>
      <c r="U11699">
        <v>28</v>
      </c>
    </row>
    <row r="11700" spans="1:21" x14ac:dyDescent="0.3">
      <c r="A11700" s="5" t="s">
        <v>168</v>
      </c>
      <c r="B11700" s="5" t="s">
        <v>206</v>
      </c>
      <c r="C11700" s="5" t="s">
        <v>114</v>
      </c>
      <c r="D11700" s="5" t="s">
        <v>581</v>
      </c>
      <c r="E11700" s="5" t="s">
        <v>172</v>
      </c>
      <c r="F11700" s="6">
        <v>44019</v>
      </c>
      <c r="G11700" s="5" t="s">
        <v>148</v>
      </c>
      <c r="H11700" s="5" t="s">
        <v>351</v>
      </c>
      <c r="I11700">
        <v>43839</v>
      </c>
      <c r="J11700">
        <v>180</v>
      </c>
      <c r="K11700">
        <v>103</v>
      </c>
      <c r="L11700">
        <v>1</v>
      </c>
      <c r="M11700">
        <v>3244.5</v>
      </c>
      <c r="N11700">
        <v>3339.1579999999999</v>
      </c>
      <c r="O11700">
        <v>3339.1579999999999</v>
      </c>
      <c r="P11700">
        <v>103</v>
      </c>
      <c r="Q11700">
        <v>31.5</v>
      </c>
      <c r="R11700">
        <v>-94.658000000000001</v>
      </c>
      <c r="S11700">
        <v>2020</v>
      </c>
      <c r="T11700">
        <v>7</v>
      </c>
      <c r="U11700">
        <v>28</v>
      </c>
    </row>
    <row r="11701" spans="1:21" x14ac:dyDescent="0.3">
      <c r="A11701" s="5" t="s">
        <v>168</v>
      </c>
      <c r="B11701" s="5" t="s">
        <v>206</v>
      </c>
      <c r="C11701" s="5" t="s">
        <v>114</v>
      </c>
      <c r="D11701" s="5" t="s">
        <v>581</v>
      </c>
      <c r="E11701" s="5" t="s">
        <v>172</v>
      </c>
      <c r="F11701" s="6">
        <v>44019</v>
      </c>
      <c r="G11701" s="5" t="s">
        <v>148</v>
      </c>
      <c r="H11701" s="5" t="s">
        <v>311</v>
      </c>
      <c r="I11701">
        <v>43839</v>
      </c>
      <c r="J11701">
        <v>180</v>
      </c>
      <c r="K11701">
        <v>105</v>
      </c>
      <c r="L11701">
        <v>1</v>
      </c>
      <c r="M11701">
        <v>3307.5</v>
      </c>
      <c r="N11701">
        <v>3339.1579999999999</v>
      </c>
      <c r="O11701">
        <v>3339.1579999999999</v>
      </c>
      <c r="P11701">
        <v>105</v>
      </c>
      <c r="Q11701">
        <v>31.5</v>
      </c>
      <c r="R11701">
        <v>-31.658000000000001</v>
      </c>
      <c r="S11701">
        <v>2020</v>
      </c>
      <c r="T11701">
        <v>7</v>
      </c>
      <c r="U11701">
        <v>28</v>
      </c>
    </row>
    <row r="11702" spans="1:21" x14ac:dyDescent="0.3">
      <c r="A11702" s="5" t="s">
        <v>168</v>
      </c>
      <c r="B11702" s="5" t="s">
        <v>206</v>
      </c>
      <c r="C11702" s="5" t="s">
        <v>114</v>
      </c>
      <c r="D11702" s="5" t="s">
        <v>581</v>
      </c>
      <c r="E11702" s="5" t="s">
        <v>172</v>
      </c>
      <c r="F11702" s="6">
        <v>44019</v>
      </c>
      <c r="G11702" s="5" t="s">
        <v>148</v>
      </c>
      <c r="H11702" s="5" t="s">
        <v>178</v>
      </c>
      <c r="I11702">
        <v>43839</v>
      </c>
      <c r="J11702">
        <v>180</v>
      </c>
      <c r="K11702">
        <v>214.2</v>
      </c>
      <c r="L11702">
        <v>2</v>
      </c>
      <c r="M11702">
        <v>6747.3</v>
      </c>
      <c r="N11702">
        <v>6678.3159999999998</v>
      </c>
      <c r="O11702">
        <v>3339.1579999999999</v>
      </c>
      <c r="P11702">
        <v>107.1</v>
      </c>
      <c r="Q11702">
        <v>31.5</v>
      </c>
      <c r="R11702">
        <v>68.983999999999995</v>
      </c>
      <c r="S11702">
        <v>2020</v>
      </c>
      <c r="T11702">
        <v>7</v>
      </c>
      <c r="U11702">
        <v>28</v>
      </c>
    </row>
    <row r="11703" spans="1:21" x14ac:dyDescent="0.3">
      <c r="A11703" s="5" t="s">
        <v>168</v>
      </c>
      <c r="B11703" s="5" t="s">
        <v>206</v>
      </c>
      <c r="C11703" s="5" t="s">
        <v>114</v>
      </c>
      <c r="D11703" s="5" t="s">
        <v>581</v>
      </c>
      <c r="E11703" s="5" t="s">
        <v>172</v>
      </c>
      <c r="F11703" s="6">
        <v>44019</v>
      </c>
      <c r="G11703" s="5" t="s">
        <v>148</v>
      </c>
      <c r="H11703" s="5" t="s">
        <v>197</v>
      </c>
      <c r="I11703">
        <v>43839</v>
      </c>
      <c r="J11703">
        <v>180</v>
      </c>
      <c r="K11703">
        <v>360</v>
      </c>
      <c r="L11703">
        <v>3</v>
      </c>
      <c r="M11703">
        <v>11340</v>
      </c>
      <c r="N11703">
        <v>10017.474</v>
      </c>
      <c r="O11703">
        <v>3339.1579999999999</v>
      </c>
      <c r="P11703">
        <v>120</v>
      </c>
      <c r="Q11703">
        <v>31.5</v>
      </c>
      <c r="R11703">
        <v>1322.5260000000001</v>
      </c>
      <c r="S11703">
        <v>2020</v>
      </c>
      <c r="T11703">
        <v>7</v>
      </c>
      <c r="U11703">
        <v>28</v>
      </c>
    </row>
    <row r="11704" spans="1:21" x14ac:dyDescent="0.3">
      <c r="A11704" s="5" t="s">
        <v>168</v>
      </c>
      <c r="B11704" s="5" t="s">
        <v>206</v>
      </c>
      <c r="C11704" s="5" t="s">
        <v>114</v>
      </c>
      <c r="D11704" s="5" t="s">
        <v>581</v>
      </c>
      <c r="E11704" s="5" t="s">
        <v>172</v>
      </c>
      <c r="F11704" s="6">
        <v>44019</v>
      </c>
      <c r="G11704" s="5" t="s">
        <v>148</v>
      </c>
      <c r="H11704" s="5" t="s">
        <v>194</v>
      </c>
      <c r="I11704">
        <v>43839</v>
      </c>
      <c r="J11704">
        <v>180</v>
      </c>
      <c r="K11704">
        <v>488.6</v>
      </c>
      <c r="L11704">
        <v>4</v>
      </c>
      <c r="M11704">
        <v>15390.9</v>
      </c>
      <c r="N11704">
        <v>13356.632</v>
      </c>
      <c r="O11704">
        <v>3339.1579999999999</v>
      </c>
      <c r="P11704">
        <v>122.15</v>
      </c>
      <c r="Q11704">
        <v>31.5</v>
      </c>
      <c r="R11704">
        <v>2034.268</v>
      </c>
      <c r="S11704">
        <v>2020</v>
      </c>
      <c r="T11704">
        <v>7</v>
      </c>
      <c r="U11704">
        <v>28</v>
      </c>
    </row>
    <row r="11705" spans="1:21" x14ac:dyDescent="0.3">
      <c r="A11705" s="5" t="s">
        <v>168</v>
      </c>
      <c r="B11705" s="5" t="s">
        <v>206</v>
      </c>
      <c r="C11705" s="5" t="s">
        <v>114</v>
      </c>
      <c r="D11705" s="5" t="s">
        <v>581</v>
      </c>
      <c r="E11705" s="5" t="s">
        <v>172</v>
      </c>
      <c r="F11705" s="6">
        <v>44019</v>
      </c>
      <c r="G11705" s="5" t="s">
        <v>148</v>
      </c>
      <c r="H11705" s="5" t="s">
        <v>173</v>
      </c>
      <c r="I11705">
        <v>43839</v>
      </c>
      <c r="J11705">
        <v>180</v>
      </c>
      <c r="K11705">
        <v>501.4</v>
      </c>
      <c r="L11705">
        <v>5</v>
      </c>
      <c r="M11705">
        <v>15794.1</v>
      </c>
      <c r="N11705">
        <v>16695.79</v>
      </c>
      <c r="O11705">
        <v>3339.1579999999999</v>
      </c>
      <c r="P11705">
        <v>100.28</v>
      </c>
      <c r="Q11705">
        <v>31.5</v>
      </c>
      <c r="R11705">
        <v>-901.69</v>
      </c>
      <c r="S11705">
        <v>2020</v>
      </c>
      <c r="T11705">
        <v>7</v>
      </c>
      <c r="U11705">
        <v>28</v>
      </c>
    </row>
    <row r="11706" spans="1:21" x14ac:dyDescent="0.3">
      <c r="A11706" s="5" t="s">
        <v>168</v>
      </c>
      <c r="B11706" s="5" t="s">
        <v>206</v>
      </c>
      <c r="C11706" s="5" t="s">
        <v>114</v>
      </c>
      <c r="D11706" s="5" t="s">
        <v>581</v>
      </c>
      <c r="E11706" s="5" t="s">
        <v>172</v>
      </c>
      <c r="F11706" s="6">
        <v>44019</v>
      </c>
      <c r="G11706" s="5" t="s">
        <v>148</v>
      </c>
      <c r="H11706" s="5" t="s">
        <v>235</v>
      </c>
      <c r="I11706">
        <v>43839</v>
      </c>
      <c r="J11706">
        <v>180</v>
      </c>
      <c r="K11706">
        <v>99</v>
      </c>
      <c r="L11706">
        <v>1</v>
      </c>
      <c r="M11706">
        <v>3118.5</v>
      </c>
      <c r="N11706">
        <v>3339.1579999999999</v>
      </c>
      <c r="O11706">
        <v>3339.1579999999999</v>
      </c>
      <c r="P11706">
        <v>99</v>
      </c>
      <c r="Q11706">
        <v>31.5</v>
      </c>
      <c r="R11706">
        <v>-220.65799999999999</v>
      </c>
      <c r="S11706">
        <v>2020</v>
      </c>
      <c r="T11706">
        <v>7</v>
      </c>
      <c r="U11706">
        <v>28</v>
      </c>
    </row>
    <row r="11707" spans="1:21" x14ac:dyDescent="0.3">
      <c r="A11707" s="5" t="s">
        <v>168</v>
      </c>
      <c r="B11707" s="5" t="s">
        <v>467</v>
      </c>
      <c r="C11707" s="5" t="s">
        <v>142</v>
      </c>
      <c r="D11707" s="5" t="s">
        <v>584</v>
      </c>
      <c r="E11707" s="5" t="s">
        <v>172</v>
      </c>
      <c r="F11707" s="6">
        <v>44019</v>
      </c>
      <c r="G11707" s="5" t="s">
        <v>148</v>
      </c>
      <c r="H11707" s="5" t="s">
        <v>466</v>
      </c>
      <c r="I11707">
        <v>43841</v>
      </c>
      <c r="J11707">
        <v>178</v>
      </c>
      <c r="K11707">
        <v>108</v>
      </c>
      <c r="L11707">
        <v>108</v>
      </c>
      <c r="M11707">
        <v>378840.5</v>
      </c>
      <c r="N11707">
        <v>257659.51500000001</v>
      </c>
      <c r="O11707">
        <v>2385.7359999999999</v>
      </c>
      <c r="P11707">
        <v>1</v>
      </c>
      <c r="Q11707">
        <v>3507.7824000000001</v>
      </c>
      <c r="R11707">
        <v>121180.985</v>
      </c>
      <c r="S11707">
        <v>2020</v>
      </c>
      <c r="T11707">
        <v>7</v>
      </c>
      <c r="U11707">
        <v>28</v>
      </c>
    </row>
    <row r="11708" spans="1:21" x14ac:dyDescent="0.3">
      <c r="A11708" s="5" t="s">
        <v>168</v>
      </c>
      <c r="B11708" s="5" t="s">
        <v>206</v>
      </c>
      <c r="C11708" s="5" t="s">
        <v>114</v>
      </c>
      <c r="D11708" s="5" t="s">
        <v>581</v>
      </c>
      <c r="E11708" s="5" t="s">
        <v>172</v>
      </c>
      <c r="F11708" s="6">
        <v>44020</v>
      </c>
      <c r="G11708" s="5" t="s">
        <v>148</v>
      </c>
      <c r="H11708" s="5" t="s">
        <v>564</v>
      </c>
      <c r="I11708">
        <v>43839</v>
      </c>
      <c r="J11708">
        <v>181</v>
      </c>
      <c r="K11708">
        <v>623.6</v>
      </c>
      <c r="L11708">
        <v>6</v>
      </c>
      <c r="M11708">
        <v>19955.2</v>
      </c>
      <c r="N11708">
        <v>20326.580999999998</v>
      </c>
      <c r="O11708">
        <v>3387.7640000000001</v>
      </c>
      <c r="P11708">
        <v>103.93333333333334</v>
      </c>
      <c r="Q11708">
        <v>32</v>
      </c>
      <c r="R11708">
        <v>-371.38099999999997</v>
      </c>
      <c r="S11708">
        <v>2020</v>
      </c>
      <c r="T11708">
        <v>7</v>
      </c>
      <c r="U11708">
        <v>28</v>
      </c>
    </row>
    <row r="11709" spans="1:21" x14ac:dyDescent="0.3">
      <c r="A11709" s="5" t="s">
        <v>168</v>
      </c>
      <c r="B11709" s="5" t="s">
        <v>206</v>
      </c>
      <c r="C11709" s="5" t="s">
        <v>114</v>
      </c>
      <c r="D11709" s="5" t="s">
        <v>581</v>
      </c>
      <c r="E11709" s="5" t="s">
        <v>172</v>
      </c>
      <c r="F11709" s="6">
        <v>44020</v>
      </c>
      <c r="G11709" s="5" t="s">
        <v>148</v>
      </c>
      <c r="H11709" s="5" t="s">
        <v>371</v>
      </c>
      <c r="I11709">
        <v>43839</v>
      </c>
      <c r="J11709">
        <v>181</v>
      </c>
      <c r="K11709">
        <v>1064.8</v>
      </c>
      <c r="L11709">
        <v>10</v>
      </c>
      <c r="M11709">
        <v>33008.800000000003</v>
      </c>
      <c r="N11709">
        <v>33877.635000000002</v>
      </c>
      <c r="O11709">
        <v>3387.7640000000001</v>
      </c>
      <c r="P11709">
        <v>106.47999999999999</v>
      </c>
      <c r="Q11709">
        <v>31</v>
      </c>
      <c r="R11709">
        <v>-868.83500000000004</v>
      </c>
      <c r="S11709">
        <v>2020</v>
      </c>
      <c r="T11709">
        <v>7</v>
      </c>
      <c r="U11709">
        <v>28</v>
      </c>
    </row>
    <row r="11710" spans="1:21" x14ac:dyDescent="0.3">
      <c r="A11710" s="5" t="s">
        <v>168</v>
      </c>
      <c r="B11710" s="5" t="s">
        <v>206</v>
      </c>
      <c r="C11710" s="5" t="s">
        <v>114</v>
      </c>
      <c r="D11710" s="5" t="s">
        <v>581</v>
      </c>
      <c r="E11710" s="5" t="s">
        <v>172</v>
      </c>
      <c r="F11710" s="6">
        <v>44020</v>
      </c>
      <c r="G11710" s="5" t="s">
        <v>148</v>
      </c>
      <c r="H11710" s="5" t="s">
        <v>371</v>
      </c>
      <c r="I11710">
        <v>43839</v>
      </c>
      <c r="J11710">
        <v>181</v>
      </c>
      <c r="K11710">
        <v>1190.5999999999999</v>
      </c>
      <c r="L11710">
        <v>10</v>
      </c>
      <c r="M11710">
        <v>36908.6</v>
      </c>
      <c r="N11710">
        <v>33877.635000000002</v>
      </c>
      <c r="O11710">
        <v>3387.7640000000001</v>
      </c>
      <c r="P11710">
        <v>119.05999999999999</v>
      </c>
      <c r="Q11710">
        <v>31</v>
      </c>
      <c r="R11710">
        <v>3030.9650000000001</v>
      </c>
      <c r="S11710">
        <v>2020</v>
      </c>
      <c r="T11710">
        <v>7</v>
      </c>
      <c r="U11710">
        <v>28</v>
      </c>
    </row>
    <row r="11711" spans="1:21" x14ac:dyDescent="0.3">
      <c r="A11711" s="5" t="s">
        <v>168</v>
      </c>
      <c r="B11711" s="5" t="s">
        <v>169</v>
      </c>
      <c r="C11711" s="5" t="s">
        <v>170</v>
      </c>
      <c r="D11711" s="5" t="s">
        <v>496</v>
      </c>
      <c r="E11711" s="5" t="s">
        <v>172</v>
      </c>
      <c r="F11711" s="6">
        <v>44021</v>
      </c>
      <c r="G11711" s="5" t="s">
        <v>148</v>
      </c>
      <c r="H11711" s="5" t="s">
        <v>221</v>
      </c>
      <c r="I11711">
        <v>43754</v>
      </c>
      <c r="J11711">
        <v>267</v>
      </c>
      <c r="K11711">
        <v>206</v>
      </c>
      <c r="L11711">
        <v>2</v>
      </c>
      <c r="M11711">
        <v>6592</v>
      </c>
      <c r="N11711">
        <v>6252</v>
      </c>
      <c r="O11711">
        <v>3126</v>
      </c>
      <c r="P11711">
        <v>103</v>
      </c>
      <c r="Q11711">
        <v>32</v>
      </c>
      <c r="R11711">
        <v>340</v>
      </c>
      <c r="S11711">
        <v>2020</v>
      </c>
      <c r="T11711">
        <v>7</v>
      </c>
      <c r="U11711">
        <v>28</v>
      </c>
    </row>
    <row r="11712" spans="1:21" x14ac:dyDescent="0.3">
      <c r="A11712" s="5" t="s">
        <v>168</v>
      </c>
      <c r="B11712" s="5" t="s">
        <v>169</v>
      </c>
      <c r="C11712" s="5" t="s">
        <v>170</v>
      </c>
      <c r="D11712" s="5" t="s">
        <v>579</v>
      </c>
      <c r="E11712" s="5" t="s">
        <v>172</v>
      </c>
      <c r="F11712" s="6">
        <v>44021</v>
      </c>
      <c r="G11712" s="5" t="s">
        <v>148</v>
      </c>
      <c r="H11712" s="5" t="s">
        <v>235</v>
      </c>
      <c r="I11712">
        <v>43832</v>
      </c>
      <c r="J11712">
        <v>189</v>
      </c>
      <c r="K11712">
        <v>103.6</v>
      </c>
      <c r="L11712">
        <v>1</v>
      </c>
      <c r="M11712">
        <v>3263.4</v>
      </c>
      <c r="N11712">
        <v>2952.8539999999998</v>
      </c>
      <c r="O11712">
        <v>2952.8539999999998</v>
      </c>
      <c r="P11712">
        <v>103.6</v>
      </c>
      <c r="Q11712">
        <v>31.5</v>
      </c>
      <c r="R11712">
        <v>310.54599999999999</v>
      </c>
      <c r="S11712">
        <v>2020</v>
      </c>
      <c r="T11712">
        <v>7</v>
      </c>
      <c r="U11712">
        <v>28</v>
      </c>
    </row>
    <row r="11713" spans="1:21" x14ac:dyDescent="0.3">
      <c r="A11713" s="5" t="s">
        <v>168</v>
      </c>
      <c r="B11713" s="5" t="s">
        <v>169</v>
      </c>
      <c r="C11713" s="5" t="s">
        <v>170</v>
      </c>
      <c r="D11713" s="5" t="s">
        <v>579</v>
      </c>
      <c r="E11713" s="5" t="s">
        <v>172</v>
      </c>
      <c r="F11713" s="6">
        <v>44021</v>
      </c>
      <c r="G11713" s="5" t="s">
        <v>148</v>
      </c>
      <c r="H11713" s="5" t="s">
        <v>311</v>
      </c>
      <c r="I11713">
        <v>43832</v>
      </c>
      <c r="J11713">
        <v>189</v>
      </c>
      <c r="K11713">
        <v>178.4</v>
      </c>
      <c r="L11713">
        <v>2</v>
      </c>
      <c r="M11713">
        <v>5619.6</v>
      </c>
      <c r="N11713">
        <v>5905.7089999999998</v>
      </c>
      <c r="O11713">
        <v>2952.8539999999998</v>
      </c>
      <c r="P11713">
        <v>89.2</v>
      </c>
      <c r="Q11713">
        <v>31.5</v>
      </c>
      <c r="R11713">
        <v>-286.10899999999998</v>
      </c>
      <c r="S11713">
        <v>2020</v>
      </c>
      <c r="T11713">
        <v>7</v>
      </c>
      <c r="U11713">
        <v>28</v>
      </c>
    </row>
    <row r="11714" spans="1:21" x14ac:dyDescent="0.3">
      <c r="A11714" s="5" t="s">
        <v>168</v>
      </c>
      <c r="B11714" s="5" t="s">
        <v>169</v>
      </c>
      <c r="C11714" s="5" t="s">
        <v>170</v>
      </c>
      <c r="D11714" s="5" t="s">
        <v>581</v>
      </c>
      <c r="E11714" s="5" t="s">
        <v>172</v>
      </c>
      <c r="F11714" s="6">
        <v>44021</v>
      </c>
      <c r="G11714" s="5" t="s">
        <v>148</v>
      </c>
      <c r="H11714" s="5" t="s">
        <v>469</v>
      </c>
      <c r="I11714">
        <v>43839</v>
      </c>
      <c r="J11714">
        <v>182</v>
      </c>
      <c r="K11714">
        <v>1829</v>
      </c>
      <c r="L11714">
        <v>5</v>
      </c>
      <c r="M11714">
        <v>16289.531000000001</v>
      </c>
      <c r="N11714">
        <v>16938.817999999999</v>
      </c>
      <c r="O11714">
        <v>3387.7640000000001</v>
      </c>
      <c r="P11714">
        <v>365.8</v>
      </c>
      <c r="Q11714">
        <v>8.9062000000000001</v>
      </c>
      <c r="R11714">
        <v>-649.28700000000003</v>
      </c>
      <c r="S11714">
        <v>2020</v>
      </c>
      <c r="T11714">
        <v>7</v>
      </c>
      <c r="U11714">
        <v>28</v>
      </c>
    </row>
    <row r="11715" spans="1:21" x14ac:dyDescent="0.3">
      <c r="A11715" s="5" t="s">
        <v>168</v>
      </c>
      <c r="B11715" s="5" t="s">
        <v>169</v>
      </c>
      <c r="C11715" s="5" t="s">
        <v>170</v>
      </c>
      <c r="D11715" s="5" t="s">
        <v>545</v>
      </c>
      <c r="E11715" s="5" t="s">
        <v>172</v>
      </c>
      <c r="F11715" s="6">
        <v>44021</v>
      </c>
      <c r="G11715" s="5" t="s">
        <v>148</v>
      </c>
      <c r="H11715" s="5" t="s">
        <v>469</v>
      </c>
      <c r="I11715">
        <v>43845</v>
      </c>
      <c r="J11715">
        <v>176</v>
      </c>
      <c r="K11715">
        <v>1829</v>
      </c>
      <c r="L11715">
        <v>11</v>
      </c>
      <c r="M11715">
        <v>35836.968999999997</v>
      </c>
      <c r="N11715">
        <v>32134.804</v>
      </c>
      <c r="O11715">
        <v>2921.346</v>
      </c>
      <c r="P11715">
        <v>166.27272727272728</v>
      </c>
      <c r="Q11715">
        <v>19.593800000000002</v>
      </c>
      <c r="R11715">
        <v>3702.165</v>
      </c>
      <c r="S11715">
        <v>2020</v>
      </c>
      <c r="T11715">
        <v>7</v>
      </c>
      <c r="U11715">
        <v>28</v>
      </c>
    </row>
    <row r="11716" spans="1:21" x14ac:dyDescent="0.3">
      <c r="A11716" s="5" t="s">
        <v>168</v>
      </c>
      <c r="B11716" s="5" t="s">
        <v>169</v>
      </c>
      <c r="C11716" s="5" t="s">
        <v>170</v>
      </c>
      <c r="D11716" s="5" t="s">
        <v>545</v>
      </c>
      <c r="E11716" s="5" t="s">
        <v>172</v>
      </c>
      <c r="F11716" s="6">
        <v>44021</v>
      </c>
      <c r="G11716" s="5" t="s">
        <v>148</v>
      </c>
      <c r="H11716" s="5" t="s">
        <v>469</v>
      </c>
      <c r="I11716">
        <v>43845</v>
      </c>
      <c r="J11716">
        <v>176</v>
      </c>
      <c r="K11716">
        <v>5267</v>
      </c>
      <c r="L11716">
        <v>48</v>
      </c>
      <c r="M11716">
        <v>160643.5</v>
      </c>
      <c r="N11716">
        <v>140224.59899999999</v>
      </c>
      <c r="O11716">
        <v>2921.346</v>
      </c>
      <c r="P11716">
        <v>109.72916666666667</v>
      </c>
      <c r="Q11716">
        <v>30.5</v>
      </c>
      <c r="R11716">
        <v>20418.901000000002</v>
      </c>
      <c r="S11716">
        <v>2020</v>
      </c>
      <c r="T11716">
        <v>7</v>
      </c>
      <c r="U11716">
        <v>28</v>
      </c>
    </row>
    <row r="11717" spans="1:21" x14ac:dyDescent="0.3">
      <c r="A11717" s="5" t="s">
        <v>168</v>
      </c>
      <c r="B11717" s="5" t="s">
        <v>169</v>
      </c>
      <c r="C11717" s="5" t="s">
        <v>170</v>
      </c>
      <c r="D11717" s="5" t="s">
        <v>576</v>
      </c>
      <c r="E11717" s="5" t="s">
        <v>172</v>
      </c>
      <c r="F11717" s="6">
        <v>44021</v>
      </c>
      <c r="G11717" s="5" t="s">
        <v>148</v>
      </c>
      <c r="H11717" s="5" t="s">
        <v>173</v>
      </c>
      <c r="I11717">
        <v>43834</v>
      </c>
      <c r="J11717">
        <v>187</v>
      </c>
      <c r="K11717">
        <v>720</v>
      </c>
      <c r="L11717">
        <v>8</v>
      </c>
      <c r="M11717">
        <v>22680</v>
      </c>
      <c r="N11717">
        <v>18252.582999999999</v>
      </c>
      <c r="O11717">
        <v>2281.5729999999999</v>
      </c>
      <c r="P11717">
        <v>90</v>
      </c>
      <c r="Q11717">
        <v>31.5</v>
      </c>
      <c r="R11717">
        <v>4427.4170000000004</v>
      </c>
      <c r="S11717">
        <v>2020</v>
      </c>
      <c r="T11717">
        <v>7</v>
      </c>
      <c r="U11717">
        <v>28</v>
      </c>
    </row>
    <row r="11718" spans="1:21" x14ac:dyDescent="0.3">
      <c r="A11718" s="5" t="s">
        <v>168</v>
      </c>
      <c r="B11718" s="5" t="s">
        <v>175</v>
      </c>
      <c r="C11718" s="5" t="s">
        <v>84</v>
      </c>
      <c r="D11718" s="5" t="s">
        <v>546</v>
      </c>
      <c r="E11718" s="5" t="s">
        <v>172</v>
      </c>
      <c r="F11718" s="6">
        <v>44021</v>
      </c>
      <c r="G11718" s="5" t="s">
        <v>148</v>
      </c>
      <c r="H11718" s="5" t="s">
        <v>187</v>
      </c>
      <c r="I11718">
        <v>43846</v>
      </c>
      <c r="J11718">
        <v>175</v>
      </c>
      <c r="K11718">
        <v>546</v>
      </c>
      <c r="L11718">
        <v>5</v>
      </c>
      <c r="M11718">
        <v>17472</v>
      </c>
      <c r="N11718">
        <v>14557.161</v>
      </c>
      <c r="O11718">
        <v>2911.4319999999998</v>
      </c>
      <c r="P11718">
        <v>109.2</v>
      </c>
      <c r="Q11718">
        <v>32</v>
      </c>
      <c r="R11718">
        <v>2914.8389999999999</v>
      </c>
      <c r="S11718">
        <v>2020</v>
      </c>
      <c r="T11718">
        <v>7</v>
      </c>
      <c r="U11718">
        <v>28</v>
      </c>
    </row>
    <row r="11719" spans="1:21" x14ac:dyDescent="0.3">
      <c r="A11719" s="5" t="s">
        <v>168</v>
      </c>
      <c r="B11719" s="5" t="s">
        <v>175</v>
      </c>
      <c r="C11719" s="5" t="s">
        <v>84</v>
      </c>
      <c r="D11719" s="5" t="s">
        <v>546</v>
      </c>
      <c r="E11719" s="5" t="s">
        <v>172</v>
      </c>
      <c r="F11719" s="6">
        <v>44021</v>
      </c>
      <c r="G11719" s="5" t="s">
        <v>148</v>
      </c>
      <c r="H11719" s="5" t="s">
        <v>203</v>
      </c>
      <c r="I11719">
        <v>43846</v>
      </c>
      <c r="J11719">
        <v>175</v>
      </c>
      <c r="K11719">
        <v>206</v>
      </c>
      <c r="L11719">
        <v>2</v>
      </c>
      <c r="M11719">
        <v>6592</v>
      </c>
      <c r="N11719">
        <v>5822.8639999999996</v>
      </c>
      <c r="O11719">
        <v>2911.4319999999998</v>
      </c>
      <c r="P11719">
        <v>103</v>
      </c>
      <c r="Q11719">
        <v>32</v>
      </c>
      <c r="R11719">
        <v>769.13599999999997</v>
      </c>
      <c r="S11719">
        <v>2020</v>
      </c>
      <c r="T11719">
        <v>7</v>
      </c>
      <c r="U11719">
        <v>28</v>
      </c>
    </row>
    <row r="11720" spans="1:21" x14ac:dyDescent="0.3">
      <c r="A11720" s="5" t="s">
        <v>168</v>
      </c>
      <c r="B11720" s="5" t="s">
        <v>175</v>
      </c>
      <c r="C11720" s="5" t="s">
        <v>84</v>
      </c>
      <c r="D11720" s="5" t="s">
        <v>546</v>
      </c>
      <c r="E11720" s="5" t="s">
        <v>172</v>
      </c>
      <c r="F11720" s="6">
        <v>44021</v>
      </c>
      <c r="G11720" s="5" t="s">
        <v>148</v>
      </c>
      <c r="H11720" s="5" t="s">
        <v>216</v>
      </c>
      <c r="I11720">
        <v>43846</v>
      </c>
      <c r="J11720">
        <v>175</v>
      </c>
      <c r="K11720">
        <v>214</v>
      </c>
      <c r="L11720">
        <v>2</v>
      </c>
      <c r="M11720">
        <v>6848</v>
      </c>
      <c r="N11720">
        <v>5822.8639999999996</v>
      </c>
      <c r="O11720">
        <v>2911.4319999999998</v>
      </c>
      <c r="P11720">
        <v>107</v>
      </c>
      <c r="Q11720">
        <v>32</v>
      </c>
      <c r="R11720">
        <v>1025.136</v>
      </c>
      <c r="S11720">
        <v>2020</v>
      </c>
      <c r="T11720">
        <v>7</v>
      </c>
      <c r="U11720">
        <v>28</v>
      </c>
    </row>
    <row r="11721" spans="1:21" x14ac:dyDescent="0.3">
      <c r="A11721" s="5" t="s">
        <v>168</v>
      </c>
      <c r="B11721" s="5" t="s">
        <v>175</v>
      </c>
      <c r="C11721" s="5" t="s">
        <v>84</v>
      </c>
      <c r="D11721" s="5" t="s">
        <v>546</v>
      </c>
      <c r="E11721" s="5" t="s">
        <v>172</v>
      </c>
      <c r="F11721" s="6">
        <v>44021</v>
      </c>
      <c r="G11721" s="5" t="s">
        <v>148</v>
      </c>
      <c r="H11721" s="5" t="s">
        <v>183</v>
      </c>
      <c r="I11721">
        <v>43846</v>
      </c>
      <c r="J11721">
        <v>175</v>
      </c>
      <c r="K11721">
        <v>650</v>
      </c>
      <c r="L11721">
        <v>6</v>
      </c>
      <c r="M11721">
        <v>20800</v>
      </c>
      <c r="N11721">
        <v>17468.593000000001</v>
      </c>
      <c r="O11721">
        <v>2911.4319999999998</v>
      </c>
      <c r="P11721">
        <v>108.33333333333333</v>
      </c>
      <c r="Q11721">
        <v>32</v>
      </c>
      <c r="R11721">
        <v>3331.4070000000002</v>
      </c>
      <c r="S11721">
        <v>2020</v>
      </c>
      <c r="T11721">
        <v>7</v>
      </c>
      <c r="U11721">
        <v>28</v>
      </c>
    </row>
    <row r="11722" spans="1:21" x14ac:dyDescent="0.3">
      <c r="A11722" s="5" t="s">
        <v>168</v>
      </c>
      <c r="B11722" s="5" t="s">
        <v>175</v>
      </c>
      <c r="C11722" s="5" t="s">
        <v>84</v>
      </c>
      <c r="D11722" s="5" t="s">
        <v>546</v>
      </c>
      <c r="E11722" s="5" t="s">
        <v>172</v>
      </c>
      <c r="F11722" s="6">
        <v>44021</v>
      </c>
      <c r="G11722" s="5" t="s">
        <v>148</v>
      </c>
      <c r="H11722" s="5" t="s">
        <v>246</v>
      </c>
      <c r="I11722">
        <v>43846</v>
      </c>
      <c r="J11722">
        <v>175</v>
      </c>
      <c r="K11722">
        <v>450</v>
      </c>
      <c r="L11722">
        <v>4</v>
      </c>
      <c r="M11722">
        <v>14400</v>
      </c>
      <c r="N11722">
        <v>11645.728999999999</v>
      </c>
      <c r="O11722">
        <v>2911.4319999999998</v>
      </c>
      <c r="P11722">
        <v>112.5</v>
      </c>
      <c r="Q11722">
        <v>32</v>
      </c>
      <c r="R11722">
        <v>2754.2710000000002</v>
      </c>
      <c r="S11722">
        <v>2020</v>
      </c>
      <c r="T11722">
        <v>7</v>
      </c>
      <c r="U11722">
        <v>28</v>
      </c>
    </row>
    <row r="11723" spans="1:21" x14ac:dyDescent="0.3">
      <c r="A11723" s="5" t="s">
        <v>168</v>
      </c>
      <c r="B11723" s="5" t="s">
        <v>175</v>
      </c>
      <c r="C11723" s="5" t="s">
        <v>84</v>
      </c>
      <c r="D11723" s="5" t="s">
        <v>546</v>
      </c>
      <c r="E11723" s="5" t="s">
        <v>172</v>
      </c>
      <c r="F11723" s="6">
        <v>44021</v>
      </c>
      <c r="G11723" s="5" t="s">
        <v>148</v>
      </c>
      <c r="H11723" s="5" t="s">
        <v>190</v>
      </c>
      <c r="I11723">
        <v>43846</v>
      </c>
      <c r="J11723">
        <v>175</v>
      </c>
      <c r="K11723">
        <v>122</v>
      </c>
      <c r="L11723">
        <v>1</v>
      </c>
      <c r="M11723">
        <v>3904</v>
      </c>
      <c r="N11723">
        <v>2911.4319999999998</v>
      </c>
      <c r="O11723">
        <v>2911.4319999999998</v>
      </c>
      <c r="P11723">
        <v>122</v>
      </c>
      <c r="Q11723">
        <v>32</v>
      </c>
      <c r="R11723">
        <v>992.56799999999998</v>
      </c>
      <c r="S11723">
        <v>2020</v>
      </c>
      <c r="T11723">
        <v>7</v>
      </c>
      <c r="U11723">
        <v>28</v>
      </c>
    </row>
    <row r="11724" spans="1:21" x14ac:dyDescent="0.3">
      <c r="A11724" s="5" t="s">
        <v>168</v>
      </c>
      <c r="B11724" s="5" t="s">
        <v>175</v>
      </c>
      <c r="C11724" s="5" t="s">
        <v>84</v>
      </c>
      <c r="D11724" s="5" t="s">
        <v>546</v>
      </c>
      <c r="E11724" s="5" t="s">
        <v>172</v>
      </c>
      <c r="F11724" s="6">
        <v>44021</v>
      </c>
      <c r="G11724" s="5" t="s">
        <v>148</v>
      </c>
      <c r="H11724" s="5" t="s">
        <v>498</v>
      </c>
      <c r="I11724">
        <v>43846</v>
      </c>
      <c r="J11724">
        <v>175</v>
      </c>
      <c r="K11724">
        <v>652</v>
      </c>
      <c r="L11724">
        <v>6</v>
      </c>
      <c r="M11724">
        <v>20864</v>
      </c>
      <c r="N11724">
        <v>17468.593000000001</v>
      </c>
      <c r="O11724">
        <v>2911.4319999999998</v>
      </c>
      <c r="P11724">
        <v>108.66666666666667</v>
      </c>
      <c r="Q11724">
        <v>32</v>
      </c>
      <c r="R11724">
        <v>3395.4070000000002</v>
      </c>
      <c r="S11724">
        <v>2020</v>
      </c>
      <c r="T11724">
        <v>7</v>
      </c>
      <c r="U11724">
        <v>28</v>
      </c>
    </row>
    <row r="11725" spans="1:21" x14ac:dyDescent="0.3">
      <c r="A11725" s="5" t="s">
        <v>168</v>
      </c>
      <c r="B11725" s="5" t="s">
        <v>175</v>
      </c>
      <c r="C11725" s="5" t="s">
        <v>84</v>
      </c>
      <c r="D11725" s="5" t="s">
        <v>546</v>
      </c>
      <c r="E11725" s="5" t="s">
        <v>172</v>
      </c>
      <c r="F11725" s="6">
        <v>44021</v>
      </c>
      <c r="G11725" s="5" t="s">
        <v>148</v>
      </c>
      <c r="H11725" s="5" t="s">
        <v>190</v>
      </c>
      <c r="I11725">
        <v>43846</v>
      </c>
      <c r="J11725">
        <v>175</v>
      </c>
      <c r="K11725">
        <v>302</v>
      </c>
      <c r="L11725">
        <v>3</v>
      </c>
      <c r="M11725">
        <v>9664</v>
      </c>
      <c r="N11725">
        <v>8734.2970000000005</v>
      </c>
      <c r="O11725">
        <v>2911.4319999999998</v>
      </c>
      <c r="P11725">
        <v>100.66666666666667</v>
      </c>
      <c r="Q11725">
        <v>32</v>
      </c>
      <c r="R11725">
        <v>929.70299999999997</v>
      </c>
      <c r="S11725">
        <v>2020</v>
      </c>
      <c r="T11725">
        <v>7</v>
      </c>
      <c r="U11725">
        <v>28</v>
      </c>
    </row>
    <row r="11726" spans="1:21" x14ac:dyDescent="0.3">
      <c r="A11726" s="5" t="s">
        <v>168</v>
      </c>
      <c r="B11726" s="5" t="s">
        <v>175</v>
      </c>
      <c r="C11726" s="5" t="s">
        <v>84</v>
      </c>
      <c r="D11726" s="5" t="s">
        <v>546</v>
      </c>
      <c r="E11726" s="5" t="s">
        <v>172</v>
      </c>
      <c r="F11726" s="6">
        <v>44021</v>
      </c>
      <c r="G11726" s="5" t="s">
        <v>148</v>
      </c>
      <c r="H11726" s="5" t="s">
        <v>230</v>
      </c>
      <c r="I11726">
        <v>43846</v>
      </c>
      <c r="J11726">
        <v>175</v>
      </c>
      <c r="K11726">
        <v>542</v>
      </c>
      <c r="L11726">
        <v>5</v>
      </c>
      <c r="M11726">
        <v>14634</v>
      </c>
      <c r="N11726">
        <v>14557.161</v>
      </c>
      <c r="O11726">
        <v>2911.4319999999998</v>
      </c>
      <c r="P11726">
        <v>108.4</v>
      </c>
      <c r="Q11726">
        <v>27</v>
      </c>
      <c r="R11726">
        <v>76.838999999999999</v>
      </c>
      <c r="S11726">
        <v>2020</v>
      </c>
      <c r="T11726">
        <v>7</v>
      </c>
      <c r="U11726">
        <v>28</v>
      </c>
    </row>
    <row r="11727" spans="1:21" x14ac:dyDescent="0.3">
      <c r="A11727" s="5" t="s">
        <v>168</v>
      </c>
      <c r="B11727" s="5" t="s">
        <v>175</v>
      </c>
      <c r="C11727" s="5" t="s">
        <v>84</v>
      </c>
      <c r="D11727" s="5" t="s">
        <v>546</v>
      </c>
      <c r="E11727" s="5" t="s">
        <v>172</v>
      </c>
      <c r="F11727" s="6">
        <v>44021</v>
      </c>
      <c r="G11727" s="5" t="s">
        <v>148</v>
      </c>
      <c r="H11727" s="5" t="s">
        <v>181</v>
      </c>
      <c r="I11727">
        <v>43846</v>
      </c>
      <c r="J11727">
        <v>175</v>
      </c>
      <c r="K11727">
        <v>114</v>
      </c>
      <c r="L11727">
        <v>1</v>
      </c>
      <c r="M11727">
        <v>3648</v>
      </c>
      <c r="N11727">
        <v>2911.4319999999998</v>
      </c>
      <c r="O11727">
        <v>2911.4319999999998</v>
      </c>
      <c r="P11727">
        <v>114</v>
      </c>
      <c r="Q11727">
        <v>32</v>
      </c>
      <c r="R11727">
        <v>736.56799999999998</v>
      </c>
      <c r="S11727">
        <v>2020</v>
      </c>
      <c r="T11727">
        <v>7</v>
      </c>
      <c r="U11727">
        <v>28</v>
      </c>
    </row>
    <row r="11728" spans="1:21" x14ac:dyDescent="0.3">
      <c r="A11728" s="5" t="s">
        <v>168</v>
      </c>
      <c r="B11728" s="5" t="s">
        <v>175</v>
      </c>
      <c r="C11728" s="5" t="s">
        <v>85</v>
      </c>
      <c r="D11728" s="5" t="s">
        <v>534</v>
      </c>
      <c r="E11728" s="5" t="s">
        <v>172</v>
      </c>
      <c r="F11728" s="6">
        <v>44021</v>
      </c>
      <c r="G11728" s="5" t="s">
        <v>148</v>
      </c>
      <c r="H11728" s="5" t="s">
        <v>204</v>
      </c>
      <c r="I11728">
        <v>43831</v>
      </c>
      <c r="J11728">
        <v>190</v>
      </c>
      <c r="K11728">
        <v>700</v>
      </c>
      <c r="L11728">
        <v>6</v>
      </c>
      <c r="M11728">
        <v>22400</v>
      </c>
      <c r="N11728">
        <v>19301.322</v>
      </c>
      <c r="O11728">
        <v>3216.8870000000002</v>
      </c>
      <c r="P11728">
        <v>116.66666666666667</v>
      </c>
      <c r="Q11728">
        <v>32</v>
      </c>
      <c r="R11728">
        <v>3098.6779999999999</v>
      </c>
      <c r="S11728">
        <v>2020</v>
      </c>
      <c r="T11728">
        <v>7</v>
      </c>
      <c r="U11728">
        <v>28</v>
      </c>
    </row>
    <row r="11729" spans="1:21" x14ac:dyDescent="0.3">
      <c r="A11729" s="5" t="s">
        <v>168</v>
      </c>
      <c r="B11729" s="5" t="s">
        <v>175</v>
      </c>
      <c r="C11729" s="5" t="s">
        <v>85</v>
      </c>
      <c r="D11729" s="5" t="s">
        <v>534</v>
      </c>
      <c r="E11729" s="5" t="s">
        <v>172</v>
      </c>
      <c r="F11729" s="6">
        <v>44021</v>
      </c>
      <c r="G11729" s="5" t="s">
        <v>148</v>
      </c>
      <c r="H11729" s="5" t="s">
        <v>205</v>
      </c>
      <c r="I11729">
        <v>43831</v>
      </c>
      <c r="J11729">
        <v>190</v>
      </c>
      <c r="K11729">
        <v>588</v>
      </c>
      <c r="L11729">
        <v>5</v>
      </c>
      <c r="M11729">
        <v>15876</v>
      </c>
      <c r="N11729">
        <v>16084.434999999999</v>
      </c>
      <c r="O11729">
        <v>3216.8870000000002</v>
      </c>
      <c r="P11729">
        <v>117.6</v>
      </c>
      <c r="Q11729">
        <v>27</v>
      </c>
      <c r="R11729">
        <v>-208.435</v>
      </c>
      <c r="S11729">
        <v>2020</v>
      </c>
      <c r="T11729">
        <v>7</v>
      </c>
      <c r="U11729">
        <v>28</v>
      </c>
    </row>
    <row r="11730" spans="1:21" x14ac:dyDescent="0.3">
      <c r="A11730" s="5" t="s">
        <v>168</v>
      </c>
      <c r="B11730" s="5" t="s">
        <v>175</v>
      </c>
      <c r="C11730" s="5" t="s">
        <v>85</v>
      </c>
      <c r="D11730" s="5" t="s">
        <v>534</v>
      </c>
      <c r="E11730" s="5" t="s">
        <v>172</v>
      </c>
      <c r="F11730" s="6">
        <v>44021</v>
      </c>
      <c r="G11730" s="5" t="s">
        <v>148</v>
      </c>
      <c r="H11730" s="5" t="s">
        <v>222</v>
      </c>
      <c r="I11730">
        <v>43831</v>
      </c>
      <c r="J11730">
        <v>190</v>
      </c>
      <c r="K11730">
        <v>224</v>
      </c>
      <c r="L11730">
        <v>2</v>
      </c>
      <c r="M11730">
        <v>7168</v>
      </c>
      <c r="N11730">
        <v>6433.7740000000003</v>
      </c>
      <c r="O11730">
        <v>3216.8870000000002</v>
      </c>
      <c r="P11730">
        <v>112</v>
      </c>
      <c r="Q11730">
        <v>32</v>
      </c>
      <c r="R11730">
        <v>734.226</v>
      </c>
      <c r="S11730">
        <v>2020</v>
      </c>
      <c r="T11730">
        <v>7</v>
      </c>
      <c r="U11730">
        <v>28</v>
      </c>
    </row>
    <row r="11731" spans="1:21" x14ac:dyDescent="0.3">
      <c r="A11731" s="5" t="s">
        <v>168</v>
      </c>
      <c r="B11731" s="5" t="s">
        <v>175</v>
      </c>
      <c r="C11731" s="5" t="s">
        <v>85</v>
      </c>
      <c r="D11731" s="5" t="s">
        <v>534</v>
      </c>
      <c r="E11731" s="5" t="s">
        <v>172</v>
      </c>
      <c r="F11731" s="6">
        <v>44021</v>
      </c>
      <c r="G11731" s="5" t="s">
        <v>148</v>
      </c>
      <c r="H11731" s="5" t="s">
        <v>182</v>
      </c>
      <c r="I11731">
        <v>43831</v>
      </c>
      <c r="J11731">
        <v>190</v>
      </c>
      <c r="K11731">
        <v>106</v>
      </c>
      <c r="L11731">
        <v>1</v>
      </c>
      <c r="M11731">
        <v>3392</v>
      </c>
      <c r="N11731">
        <v>3216.8870000000002</v>
      </c>
      <c r="O11731">
        <v>3216.8870000000002</v>
      </c>
      <c r="P11731">
        <v>106</v>
      </c>
      <c r="Q11731">
        <v>32</v>
      </c>
      <c r="R11731">
        <v>175.113</v>
      </c>
      <c r="S11731">
        <v>2020</v>
      </c>
      <c r="T11731">
        <v>7</v>
      </c>
      <c r="U11731">
        <v>28</v>
      </c>
    </row>
    <row r="11732" spans="1:21" x14ac:dyDescent="0.3">
      <c r="A11732" s="5" t="s">
        <v>168</v>
      </c>
      <c r="B11732" s="5" t="s">
        <v>175</v>
      </c>
      <c r="C11732" s="5" t="s">
        <v>85</v>
      </c>
      <c r="D11732" s="5" t="s">
        <v>534</v>
      </c>
      <c r="E11732" s="5" t="s">
        <v>172</v>
      </c>
      <c r="F11732" s="6">
        <v>44021</v>
      </c>
      <c r="G11732" s="5" t="s">
        <v>148</v>
      </c>
      <c r="H11732" s="5" t="s">
        <v>238</v>
      </c>
      <c r="I11732">
        <v>43831</v>
      </c>
      <c r="J11732">
        <v>190</v>
      </c>
      <c r="K11732">
        <v>124</v>
      </c>
      <c r="L11732">
        <v>1</v>
      </c>
      <c r="M11732">
        <v>3968</v>
      </c>
      <c r="N11732">
        <v>3216.8870000000002</v>
      </c>
      <c r="O11732">
        <v>3216.8870000000002</v>
      </c>
      <c r="P11732">
        <v>124</v>
      </c>
      <c r="Q11732">
        <v>32</v>
      </c>
      <c r="R11732">
        <v>751.11300000000006</v>
      </c>
      <c r="S11732">
        <v>2020</v>
      </c>
      <c r="T11732">
        <v>7</v>
      </c>
      <c r="U11732">
        <v>28</v>
      </c>
    </row>
    <row r="11733" spans="1:21" x14ac:dyDescent="0.3">
      <c r="A11733" s="5" t="s">
        <v>168</v>
      </c>
      <c r="B11733" s="5" t="s">
        <v>175</v>
      </c>
      <c r="C11733" s="5" t="s">
        <v>85</v>
      </c>
      <c r="D11733" s="5" t="s">
        <v>534</v>
      </c>
      <c r="E11733" s="5" t="s">
        <v>172</v>
      </c>
      <c r="F11733" s="6">
        <v>44021</v>
      </c>
      <c r="G11733" s="5" t="s">
        <v>148</v>
      </c>
      <c r="H11733" s="5" t="s">
        <v>185</v>
      </c>
      <c r="I11733">
        <v>43831</v>
      </c>
      <c r="J11733">
        <v>190</v>
      </c>
      <c r="K11733">
        <v>216</v>
      </c>
      <c r="L11733">
        <v>2</v>
      </c>
      <c r="M11733">
        <v>6912</v>
      </c>
      <c r="N11733">
        <v>6433.7740000000003</v>
      </c>
      <c r="O11733">
        <v>3216.8870000000002</v>
      </c>
      <c r="P11733">
        <v>108</v>
      </c>
      <c r="Q11733">
        <v>32</v>
      </c>
      <c r="R11733">
        <v>478.226</v>
      </c>
      <c r="S11733">
        <v>2020</v>
      </c>
      <c r="T11733">
        <v>7</v>
      </c>
      <c r="U11733">
        <v>28</v>
      </c>
    </row>
    <row r="11734" spans="1:21" x14ac:dyDescent="0.3">
      <c r="A11734" s="5" t="s">
        <v>168</v>
      </c>
      <c r="B11734" s="5" t="s">
        <v>175</v>
      </c>
      <c r="C11734" s="5" t="s">
        <v>85</v>
      </c>
      <c r="D11734" s="5" t="s">
        <v>534</v>
      </c>
      <c r="E11734" s="5" t="s">
        <v>172</v>
      </c>
      <c r="F11734" s="6">
        <v>44021</v>
      </c>
      <c r="G11734" s="5" t="s">
        <v>148</v>
      </c>
      <c r="H11734" s="5" t="s">
        <v>284</v>
      </c>
      <c r="I11734">
        <v>43831</v>
      </c>
      <c r="J11734">
        <v>190</v>
      </c>
      <c r="K11734">
        <v>230</v>
      </c>
      <c r="L11734">
        <v>2</v>
      </c>
      <c r="M11734">
        <v>7360</v>
      </c>
      <c r="N11734">
        <v>6433.7740000000003</v>
      </c>
      <c r="O11734">
        <v>3216.8870000000002</v>
      </c>
      <c r="P11734">
        <v>115</v>
      </c>
      <c r="Q11734">
        <v>32</v>
      </c>
      <c r="R11734">
        <v>926.226</v>
      </c>
      <c r="S11734">
        <v>2020</v>
      </c>
      <c r="T11734">
        <v>7</v>
      </c>
      <c r="U11734">
        <v>28</v>
      </c>
    </row>
    <row r="11735" spans="1:21" x14ac:dyDescent="0.3">
      <c r="A11735" s="5" t="s">
        <v>168</v>
      </c>
      <c r="B11735" s="5" t="s">
        <v>175</v>
      </c>
      <c r="C11735" s="5" t="s">
        <v>87</v>
      </c>
      <c r="D11735" s="5" t="s">
        <v>582</v>
      </c>
      <c r="E11735" s="5" t="s">
        <v>172</v>
      </c>
      <c r="F11735" s="6">
        <v>44021</v>
      </c>
      <c r="G11735" s="5" t="s">
        <v>148</v>
      </c>
      <c r="H11735" s="5" t="s">
        <v>184</v>
      </c>
      <c r="I11735">
        <v>43838</v>
      </c>
      <c r="J11735">
        <v>183</v>
      </c>
      <c r="K11735">
        <v>3096</v>
      </c>
      <c r="L11735">
        <v>26</v>
      </c>
      <c r="M11735">
        <v>97524</v>
      </c>
      <c r="N11735">
        <v>84395.346999999994</v>
      </c>
      <c r="O11735">
        <v>3245.9749999999999</v>
      </c>
      <c r="P11735">
        <v>119.07692307692308</v>
      </c>
      <c r="Q11735">
        <v>31.5</v>
      </c>
      <c r="R11735">
        <v>13128.653</v>
      </c>
      <c r="S11735">
        <v>2020</v>
      </c>
      <c r="T11735">
        <v>7</v>
      </c>
      <c r="U11735">
        <v>28</v>
      </c>
    </row>
    <row r="11736" spans="1:21" x14ac:dyDescent="0.3">
      <c r="A11736" s="5" t="s">
        <v>168</v>
      </c>
      <c r="B11736" s="5" t="s">
        <v>175</v>
      </c>
      <c r="C11736" s="5" t="s">
        <v>87</v>
      </c>
      <c r="D11736" s="5" t="s">
        <v>582</v>
      </c>
      <c r="E11736" s="5" t="s">
        <v>172</v>
      </c>
      <c r="F11736" s="6">
        <v>44021</v>
      </c>
      <c r="G11736" s="5" t="s">
        <v>148</v>
      </c>
      <c r="H11736" s="5" t="s">
        <v>186</v>
      </c>
      <c r="I11736">
        <v>43838</v>
      </c>
      <c r="J11736">
        <v>183</v>
      </c>
      <c r="K11736">
        <v>115</v>
      </c>
      <c r="L11736">
        <v>1</v>
      </c>
      <c r="M11736">
        <v>3680</v>
      </c>
      <c r="N11736">
        <v>3245.9749999999999</v>
      </c>
      <c r="O11736">
        <v>3245.9749999999999</v>
      </c>
      <c r="P11736">
        <v>115</v>
      </c>
      <c r="Q11736">
        <v>32</v>
      </c>
      <c r="R11736">
        <v>434.02499999999998</v>
      </c>
      <c r="S11736">
        <v>2020</v>
      </c>
      <c r="T11736">
        <v>7</v>
      </c>
      <c r="U11736">
        <v>28</v>
      </c>
    </row>
    <row r="11737" spans="1:21" x14ac:dyDescent="0.3">
      <c r="A11737" s="5" t="s">
        <v>168</v>
      </c>
      <c r="B11737" s="5" t="s">
        <v>175</v>
      </c>
      <c r="C11737" s="5" t="s">
        <v>87</v>
      </c>
      <c r="D11737" s="5" t="s">
        <v>582</v>
      </c>
      <c r="E11737" s="5" t="s">
        <v>172</v>
      </c>
      <c r="F11737" s="6">
        <v>44021</v>
      </c>
      <c r="G11737" s="5" t="s">
        <v>148</v>
      </c>
      <c r="H11737" s="5" t="s">
        <v>189</v>
      </c>
      <c r="I11737">
        <v>43838</v>
      </c>
      <c r="J11737">
        <v>183</v>
      </c>
      <c r="K11737">
        <v>204</v>
      </c>
      <c r="L11737">
        <v>2</v>
      </c>
      <c r="M11737">
        <v>6528</v>
      </c>
      <c r="N11737">
        <v>6491.95</v>
      </c>
      <c r="O11737">
        <v>3245.9749999999999</v>
      </c>
      <c r="P11737">
        <v>102</v>
      </c>
      <c r="Q11737">
        <v>32</v>
      </c>
      <c r="R11737">
        <v>36.049999999999997</v>
      </c>
      <c r="S11737">
        <v>2020</v>
      </c>
      <c r="T11737">
        <v>7</v>
      </c>
      <c r="U11737">
        <v>28</v>
      </c>
    </row>
    <row r="11738" spans="1:21" x14ac:dyDescent="0.3">
      <c r="A11738" s="5" t="s">
        <v>168</v>
      </c>
      <c r="B11738" s="5" t="s">
        <v>175</v>
      </c>
      <c r="C11738" s="5" t="s">
        <v>87</v>
      </c>
      <c r="D11738" s="5" t="s">
        <v>582</v>
      </c>
      <c r="E11738" s="5" t="s">
        <v>172</v>
      </c>
      <c r="F11738" s="6">
        <v>44021</v>
      </c>
      <c r="G11738" s="5" t="s">
        <v>148</v>
      </c>
      <c r="H11738" s="5" t="s">
        <v>202</v>
      </c>
      <c r="I11738">
        <v>43838</v>
      </c>
      <c r="J11738">
        <v>183</v>
      </c>
      <c r="K11738">
        <v>1400</v>
      </c>
      <c r="L11738">
        <v>13</v>
      </c>
      <c r="M11738">
        <v>44800</v>
      </c>
      <c r="N11738">
        <v>42197.673000000003</v>
      </c>
      <c r="O11738">
        <v>3245.9749999999999</v>
      </c>
      <c r="P11738">
        <v>107.69230769230769</v>
      </c>
      <c r="Q11738">
        <v>32</v>
      </c>
      <c r="R11738">
        <v>2602.3270000000002</v>
      </c>
      <c r="S11738">
        <v>2020</v>
      </c>
      <c r="T11738">
        <v>7</v>
      </c>
      <c r="U11738">
        <v>28</v>
      </c>
    </row>
    <row r="11739" spans="1:21" x14ac:dyDescent="0.3">
      <c r="A11739" s="5" t="s">
        <v>168</v>
      </c>
      <c r="B11739" s="5" t="s">
        <v>175</v>
      </c>
      <c r="C11739" s="5" t="s">
        <v>87</v>
      </c>
      <c r="D11739" s="5" t="s">
        <v>582</v>
      </c>
      <c r="E11739" s="5" t="s">
        <v>172</v>
      </c>
      <c r="F11739" s="6">
        <v>44021</v>
      </c>
      <c r="G11739" s="5" t="s">
        <v>148</v>
      </c>
      <c r="H11739" s="5" t="s">
        <v>226</v>
      </c>
      <c r="I11739">
        <v>43838</v>
      </c>
      <c r="J11739">
        <v>183</v>
      </c>
      <c r="K11739">
        <v>208</v>
      </c>
      <c r="L11739">
        <v>2</v>
      </c>
      <c r="M11739">
        <v>6656</v>
      </c>
      <c r="N11739">
        <v>6491.95</v>
      </c>
      <c r="O11739">
        <v>3245.9749999999999</v>
      </c>
      <c r="P11739">
        <v>104</v>
      </c>
      <c r="Q11739">
        <v>32</v>
      </c>
      <c r="R11739">
        <v>164.05</v>
      </c>
      <c r="S11739">
        <v>2020</v>
      </c>
      <c r="T11739">
        <v>7</v>
      </c>
      <c r="U11739">
        <v>28</v>
      </c>
    </row>
    <row r="11740" spans="1:21" x14ac:dyDescent="0.3">
      <c r="A11740" s="5" t="s">
        <v>168</v>
      </c>
      <c r="B11740" s="5" t="s">
        <v>175</v>
      </c>
      <c r="C11740" s="5" t="s">
        <v>87</v>
      </c>
      <c r="D11740" s="5" t="s">
        <v>582</v>
      </c>
      <c r="E11740" s="5" t="s">
        <v>172</v>
      </c>
      <c r="F11740" s="6">
        <v>44021</v>
      </c>
      <c r="G11740" s="5" t="s">
        <v>148</v>
      </c>
      <c r="H11740" s="5" t="s">
        <v>191</v>
      </c>
      <c r="I11740">
        <v>43838</v>
      </c>
      <c r="J11740">
        <v>183</v>
      </c>
      <c r="K11740">
        <v>545</v>
      </c>
      <c r="L11740">
        <v>5</v>
      </c>
      <c r="M11740">
        <v>17440</v>
      </c>
      <c r="N11740">
        <v>16229.874</v>
      </c>
      <c r="O11740">
        <v>3245.9749999999999</v>
      </c>
      <c r="P11740">
        <v>109</v>
      </c>
      <c r="Q11740">
        <v>32</v>
      </c>
      <c r="R11740">
        <v>1210.126</v>
      </c>
      <c r="S11740">
        <v>2020</v>
      </c>
      <c r="T11740">
        <v>7</v>
      </c>
      <c r="U11740">
        <v>28</v>
      </c>
    </row>
    <row r="11741" spans="1:21" x14ac:dyDescent="0.3">
      <c r="A11741" s="5" t="s">
        <v>168</v>
      </c>
      <c r="B11741" s="5" t="s">
        <v>175</v>
      </c>
      <c r="C11741" s="5" t="s">
        <v>87</v>
      </c>
      <c r="D11741" s="5" t="s">
        <v>582</v>
      </c>
      <c r="E11741" s="5" t="s">
        <v>172</v>
      </c>
      <c r="F11741" s="6">
        <v>44021</v>
      </c>
      <c r="G11741" s="5" t="s">
        <v>148</v>
      </c>
      <c r="H11741" s="5" t="s">
        <v>321</v>
      </c>
      <c r="I11741">
        <v>43838</v>
      </c>
      <c r="J11741">
        <v>183</v>
      </c>
      <c r="K11741">
        <v>208</v>
      </c>
      <c r="L11741">
        <v>2</v>
      </c>
      <c r="M11741">
        <v>6656</v>
      </c>
      <c r="N11741">
        <v>6491.95</v>
      </c>
      <c r="O11741">
        <v>3245.9749999999999</v>
      </c>
      <c r="P11741">
        <v>104</v>
      </c>
      <c r="Q11741">
        <v>32</v>
      </c>
      <c r="R11741">
        <v>164.05</v>
      </c>
      <c r="S11741">
        <v>2020</v>
      </c>
      <c r="T11741">
        <v>7</v>
      </c>
      <c r="U11741">
        <v>28</v>
      </c>
    </row>
    <row r="11742" spans="1:21" x14ac:dyDescent="0.3">
      <c r="A11742" s="5" t="s">
        <v>168</v>
      </c>
      <c r="B11742" s="5" t="s">
        <v>175</v>
      </c>
      <c r="C11742" s="5" t="s">
        <v>87</v>
      </c>
      <c r="D11742" s="5" t="s">
        <v>582</v>
      </c>
      <c r="E11742" s="5" t="s">
        <v>227</v>
      </c>
      <c r="F11742" s="6">
        <v>44021</v>
      </c>
      <c r="G11742" s="5" t="s">
        <v>148</v>
      </c>
      <c r="H11742" s="5" t="s">
        <v>321</v>
      </c>
      <c r="I11742">
        <v>43838</v>
      </c>
      <c r="J11742">
        <v>183</v>
      </c>
      <c r="K11742">
        <v>-208</v>
      </c>
      <c r="L11742">
        <v>-2</v>
      </c>
      <c r="M11742">
        <v>-6656</v>
      </c>
      <c r="N11742">
        <v>-6491.95</v>
      </c>
      <c r="O11742">
        <v>-3245.9749999999999</v>
      </c>
      <c r="P11742">
        <v>104</v>
      </c>
      <c r="Q11742">
        <v>32</v>
      </c>
      <c r="R11742">
        <v>-164.05</v>
      </c>
      <c r="S11742">
        <v>2020</v>
      </c>
      <c r="T11742">
        <v>7</v>
      </c>
      <c r="U11742">
        <v>28</v>
      </c>
    </row>
    <row r="11743" spans="1:21" x14ac:dyDescent="0.3">
      <c r="A11743" s="5" t="s">
        <v>168</v>
      </c>
      <c r="B11743" s="5" t="s">
        <v>175</v>
      </c>
      <c r="C11743" s="5" t="s">
        <v>87</v>
      </c>
      <c r="D11743" s="5" t="s">
        <v>582</v>
      </c>
      <c r="E11743" s="5" t="s">
        <v>172</v>
      </c>
      <c r="F11743" s="6">
        <v>44021</v>
      </c>
      <c r="G11743" s="5" t="s">
        <v>148</v>
      </c>
      <c r="H11743" s="5" t="s">
        <v>321</v>
      </c>
      <c r="I11743">
        <v>43838</v>
      </c>
      <c r="J11743">
        <v>183</v>
      </c>
      <c r="K11743">
        <v>208</v>
      </c>
      <c r="L11743">
        <v>2</v>
      </c>
      <c r="M11743">
        <v>6552</v>
      </c>
      <c r="N11743">
        <v>6491.95</v>
      </c>
      <c r="O11743">
        <v>3245.9749999999999</v>
      </c>
      <c r="P11743">
        <v>104</v>
      </c>
      <c r="Q11743">
        <v>31.5</v>
      </c>
      <c r="R11743">
        <v>60.05</v>
      </c>
      <c r="S11743">
        <v>2020</v>
      </c>
      <c r="T11743">
        <v>7</v>
      </c>
      <c r="U11743">
        <v>28</v>
      </c>
    </row>
    <row r="11744" spans="1:21" x14ac:dyDescent="0.3">
      <c r="A11744" s="5" t="s">
        <v>168</v>
      </c>
      <c r="B11744" s="5" t="s">
        <v>206</v>
      </c>
      <c r="C11744" s="5" t="s">
        <v>107</v>
      </c>
      <c r="D11744" s="5" t="s">
        <v>545</v>
      </c>
      <c r="E11744" s="5" t="s">
        <v>172</v>
      </c>
      <c r="F11744" s="6">
        <v>44021</v>
      </c>
      <c r="G11744" s="5" t="s">
        <v>148</v>
      </c>
      <c r="H11744" s="5" t="s">
        <v>351</v>
      </c>
      <c r="I11744">
        <v>43845</v>
      </c>
      <c r="J11744">
        <v>176</v>
      </c>
      <c r="K11744">
        <v>94.4</v>
      </c>
      <c r="L11744">
        <v>1</v>
      </c>
      <c r="M11744">
        <v>2973.6</v>
      </c>
      <c r="N11744">
        <v>2921.346</v>
      </c>
      <c r="O11744">
        <v>2921.346</v>
      </c>
      <c r="P11744">
        <v>94.4</v>
      </c>
      <c r="Q11744">
        <v>31.5</v>
      </c>
      <c r="R11744">
        <v>52.253999999999998</v>
      </c>
      <c r="S11744">
        <v>2020</v>
      </c>
      <c r="T11744">
        <v>7</v>
      </c>
      <c r="U11744">
        <v>28</v>
      </c>
    </row>
    <row r="11745" spans="1:21" x14ac:dyDescent="0.3">
      <c r="A11745" s="5" t="s">
        <v>168</v>
      </c>
      <c r="B11745" s="5" t="s">
        <v>206</v>
      </c>
      <c r="C11745" s="5" t="s">
        <v>107</v>
      </c>
      <c r="D11745" s="5" t="s">
        <v>545</v>
      </c>
      <c r="E11745" s="5" t="s">
        <v>172</v>
      </c>
      <c r="F11745" s="6">
        <v>44021</v>
      </c>
      <c r="G11745" s="5" t="s">
        <v>148</v>
      </c>
      <c r="H11745" s="5" t="s">
        <v>197</v>
      </c>
      <c r="I11745">
        <v>43845</v>
      </c>
      <c r="J11745">
        <v>176</v>
      </c>
      <c r="K11745">
        <v>420.2</v>
      </c>
      <c r="L11745">
        <v>4</v>
      </c>
      <c r="M11745">
        <v>13236.3</v>
      </c>
      <c r="N11745">
        <v>11685.383</v>
      </c>
      <c r="O11745">
        <v>2921.346</v>
      </c>
      <c r="P11745">
        <v>105.05</v>
      </c>
      <c r="Q11745">
        <v>31.5</v>
      </c>
      <c r="R11745">
        <v>1550.9169999999999</v>
      </c>
      <c r="S11745">
        <v>2020</v>
      </c>
      <c r="T11745">
        <v>7</v>
      </c>
      <c r="U11745">
        <v>28</v>
      </c>
    </row>
    <row r="11746" spans="1:21" x14ac:dyDescent="0.3">
      <c r="A11746" s="5" t="s">
        <v>168</v>
      </c>
      <c r="B11746" s="5" t="s">
        <v>206</v>
      </c>
      <c r="C11746" s="5" t="s">
        <v>107</v>
      </c>
      <c r="D11746" s="5" t="s">
        <v>545</v>
      </c>
      <c r="E11746" s="5" t="s">
        <v>172</v>
      </c>
      <c r="F11746" s="6">
        <v>44021</v>
      </c>
      <c r="G11746" s="5" t="s">
        <v>148</v>
      </c>
      <c r="H11746" s="5" t="s">
        <v>190</v>
      </c>
      <c r="I11746">
        <v>43845</v>
      </c>
      <c r="J11746">
        <v>176</v>
      </c>
      <c r="K11746">
        <v>103.4</v>
      </c>
      <c r="L11746">
        <v>1</v>
      </c>
      <c r="M11746">
        <v>3257.1</v>
      </c>
      <c r="N11746">
        <v>2921.346</v>
      </c>
      <c r="O11746">
        <v>2921.346</v>
      </c>
      <c r="P11746">
        <v>103.4</v>
      </c>
      <c r="Q11746">
        <v>31.5</v>
      </c>
      <c r="R11746">
        <v>335.75400000000002</v>
      </c>
      <c r="S11746">
        <v>2020</v>
      </c>
      <c r="T11746">
        <v>7</v>
      </c>
      <c r="U11746">
        <v>28</v>
      </c>
    </row>
    <row r="11747" spans="1:21" x14ac:dyDescent="0.3">
      <c r="A11747" s="5" t="s">
        <v>168</v>
      </c>
      <c r="B11747" s="5" t="s">
        <v>206</v>
      </c>
      <c r="C11747" s="5" t="s">
        <v>107</v>
      </c>
      <c r="D11747" s="5" t="s">
        <v>545</v>
      </c>
      <c r="E11747" s="5" t="s">
        <v>172</v>
      </c>
      <c r="F11747" s="6">
        <v>44021</v>
      </c>
      <c r="G11747" s="5" t="s">
        <v>148</v>
      </c>
      <c r="H11747" s="5" t="s">
        <v>178</v>
      </c>
      <c r="I11747">
        <v>43845</v>
      </c>
      <c r="J11747">
        <v>176</v>
      </c>
      <c r="K11747">
        <v>302.60000000000002</v>
      </c>
      <c r="L11747">
        <v>3</v>
      </c>
      <c r="M11747">
        <v>9531.9</v>
      </c>
      <c r="N11747">
        <v>8764.0370000000003</v>
      </c>
      <c r="O11747">
        <v>2921.346</v>
      </c>
      <c r="P11747">
        <v>100.86666666666667</v>
      </c>
      <c r="Q11747">
        <v>31.5</v>
      </c>
      <c r="R11747">
        <v>767.86300000000006</v>
      </c>
      <c r="S11747">
        <v>2020</v>
      </c>
      <c r="T11747">
        <v>7</v>
      </c>
      <c r="U11747">
        <v>28</v>
      </c>
    </row>
    <row r="11748" spans="1:21" x14ac:dyDescent="0.3">
      <c r="A11748" s="5" t="s">
        <v>168</v>
      </c>
      <c r="B11748" s="5" t="s">
        <v>206</v>
      </c>
      <c r="C11748" s="5" t="s">
        <v>107</v>
      </c>
      <c r="D11748" s="5" t="s">
        <v>545</v>
      </c>
      <c r="E11748" s="5" t="s">
        <v>172</v>
      </c>
      <c r="F11748" s="6">
        <v>44021</v>
      </c>
      <c r="G11748" s="5" t="s">
        <v>148</v>
      </c>
      <c r="H11748" s="5" t="s">
        <v>199</v>
      </c>
      <c r="I11748">
        <v>43845</v>
      </c>
      <c r="J11748">
        <v>176</v>
      </c>
      <c r="K11748">
        <v>934</v>
      </c>
      <c r="L11748">
        <v>8</v>
      </c>
      <c r="M11748">
        <v>29421</v>
      </c>
      <c r="N11748">
        <v>23370.767</v>
      </c>
      <c r="O11748">
        <v>2921.346</v>
      </c>
      <c r="P11748">
        <v>116.75</v>
      </c>
      <c r="Q11748">
        <v>31.5</v>
      </c>
      <c r="R11748">
        <v>6050.2330000000002</v>
      </c>
      <c r="S11748">
        <v>2020</v>
      </c>
      <c r="T11748">
        <v>7</v>
      </c>
      <c r="U11748">
        <v>28</v>
      </c>
    </row>
    <row r="11749" spans="1:21" x14ac:dyDescent="0.3">
      <c r="A11749" s="5" t="s">
        <v>168</v>
      </c>
      <c r="B11749" s="5" t="s">
        <v>206</v>
      </c>
      <c r="C11749" s="5" t="s">
        <v>107</v>
      </c>
      <c r="D11749" s="5" t="s">
        <v>545</v>
      </c>
      <c r="E11749" s="5" t="s">
        <v>172</v>
      </c>
      <c r="F11749" s="6">
        <v>44021</v>
      </c>
      <c r="G11749" s="5" t="s">
        <v>148</v>
      </c>
      <c r="H11749" s="5" t="s">
        <v>215</v>
      </c>
      <c r="I11749">
        <v>43845</v>
      </c>
      <c r="J11749">
        <v>176</v>
      </c>
      <c r="K11749">
        <v>565</v>
      </c>
      <c r="L11749">
        <v>5</v>
      </c>
      <c r="M11749">
        <v>17797.5</v>
      </c>
      <c r="N11749">
        <v>14606.728999999999</v>
      </c>
      <c r="O11749">
        <v>2921.346</v>
      </c>
      <c r="P11749">
        <v>113</v>
      </c>
      <c r="Q11749">
        <v>31.5</v>
      </c>
      <c r="R11749">
        <v>3190.7710000000002</v>
      </c>
      <c r="S11749">
        <v>2020</v>
      </c>
      <c r="T11749">
        <v>7</v>
      </c>
      <c r="U11749">
        <v>28</v>
      </c>
    </row>
    <row r="11750" spans="1:21" x14ac:dyDescent="0.3">
      <c r="A11750" s="5" t="s">
        <v>168</v>
      </c>
      <c r="B11750" s="5" t="s">
        <v>206</v>
      </c>
      <c r="C11750" s="5" t="s">
        <v>107</v>
      </c>
      <c r="D11750" s="5" t="s">
        <v>545</v>
      </c>
      <c r="E11750" s="5" t="s">
        <v>172</v>
      </c>
      <c r="F11750" s="6">
        <v>44021</v>
      </c>
      <c r="G11750" s="5" t="s">
        <v>148</v>
      </c>
      <c r="H11750" s="5" t="s">
        <v>478</v>
      </c>
      <c r="I11750">
        <v>43845</v>
      </c>
      <c r="J11750">
        <v>176</v>
      </c>
      <c r="K11750">
        <v>455</v>
      </c>
      <c r="L11750">
        <v>4</v>
      </c>
      <c r="M11750">
        <v>14332.5</v>
      </c>
      <c r="N11750">
        <v>11685.383</v>
      </c>
      <c r="O11750">
        <v>2921.346</v>
      </c>
      <c r="P11750">
        <v>113.75</v>
      </c>
      <c r="Q11750">
        <v>31.5</v>
      </c>
      <c r="R11750">
        <v>2647.1170000000002</v>
      </c>
      <c r="S11750">
        <v>2020</v>
      </c>
      <c r="T11750">
        <v>7</v>
      </c>
      <c r="U11750">
        <v>28</v>
      </c>
    </row>
    <row r="11751" spans="1:21" x14ac:dyDescent="0.3">
      <c r="A11751" s="5" t="s">
        <v>168</v>
      </c>
      <c r="B11751" s="5" t="s">
        <v>206</v>
      </c>
      <c r="C11751" s="5" t="s">
        <v>107</v>
      </c>
      <c r="D11751" s="5" t="s">
        <v>545</v>
      </c>
      <c r="E11751" s="5" t="s">
        <v>172</v>
      </c>
      <c r="F11751" s="6">
        <v>44021</v>
      </c>
      <c r="G11751" s="5" t="s">
        <v>148</v>
      </c>
      <c r="H11751" s="5" t="s">
        <v>371</v>
      </c>
      <c r="I11751">
        <v>43845</v>
      </c>
      <c r="J11751">
        <v>176</v>
      </c>
      <c r="K11751">
        <v>1122.2</v>
      </c>
      <c r="L11751">
        <v>10</v>
      </c>
      <c r="M11751">
        <v>34788.199999999997</v>
      </c>
      <c r="N11751">
        <v>29213.457999999999</v>
      </c>
      <c r="O11751">
        <v>2921.346</v>
      </c>
      <c r="P11751">
        <v>112.22</v>
      </c>
      <c r="Q11751">
        <v>31</v>
      </c>
      <c r="R11751">
        <v>5574.7420000000002</v>
      </c>
      <c r="S11751">
        <v>2020</v>
      </c>
      <c r="T11751">
        <v>7</v>
      </c>
      <c r="U11751">
        <v>28</v>
      </c>
    </row>
    <row r="11752" spans="1:21" x14ac:dyDescent="0.3">
      <c r="A11752" s="5" t="s">
        <v>168</v>
      </c>
      <c r="B11752" s="5" t="s">
        <v>467</v>
      </c>
      <c r="C11752" s="5" t="s">
        <v>142</v>
      </c>
      <c r="D11752" s="5" t="s">
        <v>584</v>
      </c>
      <c r="E11752" s="5" t="s">
        <v>172</v>
      </c>
      <c r="F11752" s="6">
        <v>44021</v>
      </c>
      <c r="G11752" s="5" t="s">
        <v>148</v>
      </c>
      <c r="H11752" s="5" t="s">
        <v>469</v>
      </c>
      <c r="I11752">
        <v>43841</v>
      </c>
      <c r="J11752">
        <v>180</v>
      </c>
      <c r="K11752">
        <v>1549</v>
      </c>
      <c r="L11752">
        <v>13</v>
      </c>
      <c r="M11752">
        <v>44146.5</v>
      </c>
      <c r="N11752">
        <v>33358.837</v>
      </c>
      <c r="O11752">
        <v>2566.0639999999999</v>
      </c>
      <c r="P11752">
        <v>119.15384615384616</v>
      </c>
      <c r="Q11752">
        <v>28.5</v>
      </c>
      <c r="R11752">
        <v>10787.663</v>
      </c>
      <c r="S11752">
        <v>2020</v>
      </c>
      <c r="T11752">
        <v>7</v>
      </c>
      <c r="U11752">
        <v>28</v>
      </c>
    </row>
    <row r="11753" spans="1:21" x14ac:dyDescent="0.3">
      <c r="A11753" s="5" t="s">
        <v>168</v>
      </c>
      <c r="B11753" s="5" t="s">
        <v>467</v>
      </c>
      <c r="C11753" s="5" t="s">
        <v>142</v>
      </c>
      <c r="D11753" s="5" t="s">
        <v>584</v>
      </c>
      <c r="E11753" s="5" t="s">
        <v>172</v>
      </c>
      <c r="F11753" s="6">
        <v>44021</v>
      </c>
      <c r="G11753" s="5" t="s">
        <v>148</v>
      </c>
      <c r="H11753" s="5" t="s">
        <v>469</v>
      </c>
      <c r="I11753">
        <v>43841</v>
      </c>
      <c r="J11753">
        <v>180</v>
      </c>
      <c r="K11753">
        <v>5848</v>
      </c>
      <c r="L11753">
        <v>51</v>
      </c>
      <c r="M11753">
        <v>178364</v>
      </c>
      <c r="N11753">
        <v>130869.283</v>
      </c>
      <c r="O11753">
        <v>2566.0639999999999</v>
      </c>
      <c r="P11753">
        <v>114.66666666666667</v>
      </c>
      <c r="Q11753">
        <v>30.5</v>
      </c>
      <c r="R11753">
        <v>47494.716999999997</v>
      </c>
      <c r="S11753">
        <v>2020</v>
      </c>
      <c r="T11753">
        <v>7</v>
      </c>
      <c r="U11753">
        <v>28</v>
      </c>
    </row>
    <row r="11754" spans="1:21" x14ac:dyDescent="0.3">
      <c r="A11754" s="5" t="s">
        <v>168</v>
      </c>
      <c r="B11754" s="5" t="s">
        <v>169</v>
      </c>
      <c r="C11754" s="5" t="s">
        <v>170</v>
      </c>
      <c r="D11754" s="5" t="s">
        <v>576</v>
      </c>
      <c r="E11754" s="5" t="s">
        <v>172</v>
      </c>
      <c r="F11754" s="6">
        <v>44023</v>
      </c>
      <c r="G11754" s="5" t="s">
        <v>148</v>
      </c>
      <c r="H11754" s="5" t="s">
        <v>466</v>
      </c>
      <c r="I11754">
        <v>43834</v>
      </c>
      <c r="J11754">
        <v>189</v>
      </c>
      <c r="K11754">
        <v>14541</v>
      </c>
      <c r="L11754">
        <v>8</v>
      </c>
      <c r="M11754">
        <v>29082</v>
      </c>
      <c r="N11754">
        <v>18252.582999999999</v>
      </c>
      <c r="O11754">
        <v>2281.5729999999999</v>
      </c>
      <c r="P11754">
        <v>1817.625</v>
      </c>
      <c r="Q11754">
        <v>2</v>
      </c>
      <c r="R11754">
        <v>10829.416999999999</v>
      </c>
      <c r="S11754">
        <v>2020</v>
      </c>
      <c r="T11754">
        <v>7</v>
      </c>
      <c r="U11754">
        <v>28</v>
      </c>
    </row>
    <row r="11755" spans="1:21" x14ac:dyDescent="0.3">
      <c r="A11755" s="5" t="s">
        <v>168</v>
      </c>
      <c r="B11755" s="5" t="s">
        <v>169</v>
      </c>
      <c r="C11755" s="5" t="s">
        <v>170</v>
      </c>
      <c r="D11755" s="5" t="s">
        <v>584</v>
      </c>
      <c r="E11755" s="5" t="s">
        <v>172</v>
      </c>
      <c r="F11755" s="6">
        <v>44023</v>
      </c>
      <c r="G11755" s="5" t="s">
        <v>148</v>
      </c>
      <c r="H11755" s="5" t="s">
        <v>466</v>
      </c>
      <c r="I11755">
        <v>43841</v>
      </c>
      <c r="J11755">
        <v>182</v>
      </c>
      <c r="K11755">
        <v>14541</v>
      </c>
      <c r="L11755">
        <v>20</v>
      </c>
      <c r="M11755">
        <v>72705</v>
      </c>
      <c r="N11755">
        <v>51321.286999999997</v>
      </c>
      <c r="O11755">
        <v>2566.0639999999999</v>
      </c>
      <c r="P11755">
        <v>727.05</v>
      </c>
      <c r="Q11755">
        <v>5</v>
      </c>
      <c r="R11755">
        <v>21383.713</v>
      </c>
      <c r="S11755">
        <v>2020</v>
      </c>
      <c r="T11755">
        <v>7</v>
      </c>
      <c r="U11755">
        <v>28</v>
      </c>
    </row>
    <row r="11756" spans="1:21" x14ac:dyDescent="0.3">
      <c r="A11756" s="5" t="s">
        <v>168</v>
      </c>
      <c r="B11756" s="5" t="s">
        <v>169</v>
      </c>
      <c r="C11756" s="5" t="s">
        <v>170</v>
      </c>
      <c r="D11756" s="5" t="s">
        <v>585</v>
      </c>
      <c r="E11756" s="5" t="s">
        <v>172</v>
      </c>
      <c r="F11756" s="6">
        <v>44023</v>
      </c>
      <c r="G11756" s="5" t="s">
        <v>148</v>
      </c>
      <c r="H11756" s="5" t="s">
        <v>466</v>
      </c>
      <c r="I11756">
        <v>43848</v>
      </c>
      <c r="J11756">
        <v>175</v>
      </c>
      <c r="K11756">
        <v>14541</v>
      </c>
      <c r="L11756">
        <v>53</v>
      </c>
      <c r="M11756">
        <v>192668.25</v>
      </c>
      <c r="N11756">
        <v>271192.58799999999</v>
      </c>
      <c r="O11756">
        <v>5116.8410000000003</v>
      </c>
      <c r="P11756">
        <v>274.35849056603774</v>
      </c>
      <c r="Q11756">
        <v>13.25</v>
      </c>
      <c r="R11756">
        <v>-78524.338000000003</v>
      </c>
      <c r="S11756">
        <v>2020</v>
      </c>
      <c r="T11756">
        <v>7</v>
      </c>
      <c r="U11756">
        <v>28</v>
      </c>
    </row>
    <row r="11757" spans="1:21" x14ac:dyDescent="0.3">
      <c r="A11757" s="5" t="s">
        <v>168</v>
      </c>
      <c r="B11757" s="5" t="s">
        <v>169</v>
      </c>
      <c r="C11757" s="5" t="s">
        <v>170</v>
      </c>
      <c r="D11757" s="5" t="s">
        <v>586</v>
      </c>
      <c r="E11757" s="5" t="s">
        <v>172</v>
      </c>
      <c r="F11757" s="6">
        <v>44023</v>
      </c>
      <c r="G11757" s="5" t="s">
        <v>148</v>
      </c>
      <c r="H11757" s="5" t="s">
        <v>466</v>
      </c>
      <c r="I11757">
        <v>43851</v>
      </c>
      <c r="J11757">
        <v>172</v>
      </c>
      <c r="K11757">
        <v>14541</v>
      </c>
      <c r="L11757">
        <v>45</v>
      </c>
      <c r="M11757">
        <v>163586.25</v>
      </c>
      <c r="N11757">
        <v>103717.239</v>
      </c>
      <c r="O11757">
        <v>2304.828</v>
      </c>
      <c r="P11757">
        <v>323.13333333333333</v>
      </c>
      <c r="Q11757">
        <v>11.25</v>
      </c>
      <c r="R11757">
        <v>59869.010999999999</v>
      </c>
      <c r="S11757">
        <v>2020</v>
      </c>
      <c r="T11757">
        <v>7</v>
      </c>
      <c r="U11757">
        <v>28</v>
      </c>
    </row>
    <row r="11758" spans="1:21" x14ac:dyDescent="0.3">
      <c r="A11758" s="5" t="s">
        <v>168</v>
      </c>
      <c r="B11758" s="5" t="s">
        <v>169</v>
      </c>
      <c r="C11758" s="5" t="s">
        <v>170</v>
      </c>
      <c r="D11758" s="5" t="s">
        <v>496</v>
      </c>
      <c r="E11758" s="5" t="s">
        <v>172</v>
      </c>
      <c r="F11758" s="6">
        <v>44025</v>
      </c>
      <c r="G11758" s="5" t="s">
        <v>148</v>
      </c>
      <c r="H11758" s="5" t="s">
        <v>190</v>
      </c>
      <c r="I11758">
        <v>43754</v>
      </c>
      <c r="J11758">
        <v>271</v>
      </c>
      <c r="K11758">
        <v>132.5</v>
      </c>
      <c r="L11758">
        <v>1</v>
      </c>
      <c r="M11758">
        <v>3577.5</v>
      </c>
      <c r="N11758">
        <v>3126</v>
      </c>
      <c r="O11758">
        <v>3126</v>
      </c>
      <c r="P11758">
        <v>132.5</v>
      </c>
      <c r="Q11758">
        <v>27</v>
      </c>
      <c r="R11758">
        <v>451.5</v>
      </c>
      <c r="S11758">
        <v>2020</v>
      </c>
      <c r="T11758">
        <v>7</v>
      </c>
      <c r="U11758">
        <v>29</v>
      </c>
    </row>
    <row r="11759" spans="1:21" x14ac:dyDescent="0.3">
      <c r="A11759" s="5" t="s">
        <v>168</v>
      </c>
      <c r="B11759" s="5" t="s">
        <v>169</v>
      </c>
      <c r="C11759" s="5" t="s">
        <v>170</v>
      </c>
      <c r="D11759" s="5" t="s">
        <v>496</v>
      </c>
      <c r="E11759" s="5" t="s">
        <v>172</v>
      </c>
      <c r="F11759" s="6">
        <v>44025</v>
      </c>
      <c r="G11759" s="5" t="s">
        <v>148</v>
      </c>
      <c r="H11759" s="5" t="s">
        <v>190</v>
      </c>
      <c r="I11759">
        <v>43754</v>
      </c>
      <c r="J11759">
        <v>271</v>
      </c>
      <c r="K11759">
        <v>119</v>
      </c>
      <c r="L11759">
        <v>1</v>
      </c>
      <c r="M11759">
        <v>3808</v>
      </c>
      <c r="N11759">
        <v>3126</v>
      </c>
      <c r="O11759">
        <v>3126</v>
      </c>
      <c r="P11759">
        <v>119</v>
      </c>
      <c r="Q11759">
        <v>32</v>
      </c>
      <c r="R11759">
        <v>682</v>
      </c>
      <c r="S11759">
        <v>2020</v>
      </c>
      <c r="T11759">
        <v>7</v>
      </c>
      <c r="U11759">
        <v>29</v>
      </c>
    </row>
    <row r="11760" spans="1:21" x14ac:dyDescent="0.3">
      <c r="A11760" s="5" t="s">
        <v>168</v>
      </c>
      <c r="B11760" s="5" t="s">
        <v>169</v>
      </c>
      <c r="C11760" s="5" t="s">
        <v>170</v>
      </c>
      <c r="D11760" s="5" t="s">
        <v>552</v>
      </c>
      <c r="E11760" s="5" t="s">
        <v>172</v>
      </c>
      <c r="F11760" s="6">
        <v>44025</v>
      </c>
      <c r="G11760" s="5" t="s">
        <v>148</v>
      </c>
      <c r="H11760" s="5" t="s">
        <v>190</v>
      </c>
      <c r="I11760">
        <v>43766</v>
      </c>
      <c r="J11760">
        <v>259</v>
      </c>
      <c r="K11760">
        <v>128.5</v>
      </c>
      <c r="L11760">
        <v>1</v>
      </c>
      <c r="M11760">
        <v>3469.5</v>
      </c>
      <c r="N11760">
        <v>2932.6080000000002</v>
      </c>
      <c r="O11760">
        <v>2932.6080000000002</v>
      </c>
      <c r="P11760">
        <v>128.5</v>
      </c>
      <c r="Q11760">
        <v>27</v>
      </c>
      <c r="R11760">
        <v>536.89200000000005</v>
      </c>
      <c r="S11760">
        <v>2020</v>
      </c>
      <c r="T11760">
        <v>7</v>
      </c>
      <c r="U11760">
        <v>29</v>
      </c>
    </row>
    <row r="11761" spans="1:21" x14ac:dyDescent="0.3">
      <c r="A11761" s="5" t="s">
        <v>168</v>
      </c>
      <c r="B11761" s="5" t="s">
        <v>169</v>
      </c>
      <c r="C11761" s="5" t="s">
        <v>170</v>
      </c>
      <c r="D11761" s="5" t="s">
        <v>579</v>
      </c>
      <c r="E11761" s="5" t="s">
        <v>172</v>
      </c>
      <c r="F11761" s="6">
        <v>44025</v>
      </c>
      <c r="G11761" s="5" t="s">
        <v>148</v>
      </c>
      <c r="H11761" s="5" t="s">
        <v>190</v>
      </c>
      <c r="I11761">
        <v>43832</v>
      </c>
      <c r="J11761">
        <v>193</v>
      </c>
      <c r="K11761">
        <v>211.2</v>
      </c>
      <c r="L11761">
        <v>2</v>
      </c>
      <c r="M11761">
        <v>6758.4</v>
      </c>
      <c r="N11761">
        <v>5905.7089999999998</v>
      </c>
      <c r="O11761">
        <v>2952.8539999999998</v>
      </c>
      <c r="P11761">
        <v>105.6</v>
      </c>
      <c r="Q11761">
        <v>32</v>
      </c>
      <c r="R11761">
        <v>852.69100000000003</v>
      </c>
      <c r="S11761">
        <v>2020</v>
      </c>
      <c r="T11761">
        <v>7</v>
      </c>
      <c r="U11761">
        <v>29</v>
      </c>
    </row>
    <row r="11762" spans="1:21" x14ac:dyDescent="0.3">
      <c r="A11762" s="5" t="s">
        <v>168</v>
      </c>
      <c r="B11762" s="5" t="s">
        <v>169</v>
      </c>
      <c r="C11762" s="5" t="s">
        <v>170</v>
      </c>
      <c r="D11762" s="5" t="s">
        <v>579</v>
      </c>
      <c r="E11762" s="5" t="s">
        <v>172</v>
      </c>
      <c r="F11762" s="6">
        <v>44025</v>
      </c>
      <c r="G11762" s="5" t="s">
        <v>148</v>
      </c>
      <c r="H11762" s="5" t="s">
        <v>190</v>
      </c>
      <c r="I11762">
        <v>43832</v>
      </c>
      <c r="J11762">
        <v>193</v>
      </c>
      <c r="K11762">
        <v>104</v>
      </c>
      <c r="L11762">
        <v>1</v>
      </c>
      <c r="M11762">
        <v>3328</v>
      </c>
      <c r="N11762">
        <v>2952.8539999999998</v>
      </c>
      <c r="O11762">
        <v>2952.8539999999998</v>
      </c>
      <c r="P11762">
        <v>104</v>
      </c>
      <c r="Q11762">
        <v>32</v>
      </c>
      <c r="R11762">
        <v>375.14600000000002</v>
      </c>
      <c r="S11762">
        <v>2020</v>
      </c>
      <c r="T11762">
        <v>7</v>
      </c>
      <c r="U11762">
        <v>29</v>
      </c>
    </row>
    <row r="11763" spans="1:21" x14ac:dyDescent="0.3">
      <c r="A11763" s="5" t="s">
        <v>168</v>
      </c>
      <c r="B11763" s="5" t="s">
        <v>169</v>
      </c>
      <c r="C11763" s="5" t="s">
        <v>170</v>
      </c>
      <c r="D11763" s="5" t="s">
        <v>545</v>
      </c>
      <c r="E11763" s="5" t="s">
        <v>172</v>
      </c>
      <c r="F11763" s="6">
        <v>44025</v>
      </c>
      <c r="G11763" s="5" t="s">
        <v>148</v>
      </c>
      <c r="H11763" s="5" t="s">
        <v>466</v>
      </c>
      <c r="I11763">
        <v>43845</v>
      </c>
      <c r="J11763">
        <v>180</v>
      </c>
      <c r="K11763">
        <v>13683</v>
      </c>
      <c r="L11763">
        <v>27</v>
      </c>
      <c r="M11763">
        <v>89428.179000000004</v>
      </c>
      <c r="N11763">
        <v>78876.337</v>
      </c>
      <c r="O11763">
        <v>2921.346</v>
      </c>
      <c r="P11763">
        <v>506.77777777777777</v>
      </c>
      <c r="Q11763">
        <v>6.5357000000000003</v>
      </c>
      <c r="R11763">
        <v>10551.842000000001</v>
      </c>
      <c r="S11763">
        <v>2020</v>
      </c>
      <c r="T11763">
        <v>7</v>
      </c>
      <c r="U11763">
        <v>29</v>
      </c>
    </row>
    <row r="11764" spans="1:21" x14ac:dyDescent="0.3">
      <c r="A11764" s="5" t="s">
        <v>168</v>
      </c>
      <c r="B11764" s="5" t="s">
        <v>169</v>
      </c>
      <c r="C11764" s="5" t="s">
        <v>170</v>
      </c>
      <c r="D11764" s="5" t="s">
        <v>587</v>
      </c>
      <c r="E11764" s="5" t="s">
        <v>172</v>
      </c>
      <c r="F11764" s="6">
        <v>44025</v>
      </c>
      <c r="G11764" s="5" t="s">
        <v>148</v>
      </c>
      <c r="H11764" s="5" t="s">
        <v>466</v>
      </c>
      <c r="I11764">
        <v>43487</v>
      </c>
      <c r="J11764">
        <v>538</v>
      </c>
      <c r="K11764">
        <v>13683</v>
      </c>
      <c r="L11764">
        <v>99</v>
      </c>
      <c r="M11764">
        <v>327903.321</v>
      </c>
      <c r="N11764">
        <v>311999.63900000002</v>
      </c>
      <c r="O11764">
        <v>3151.5120000000002</v>
      </c>
      <c r="P11764">
        <v>138.21212121212122</v>
      </c>
      <c r="Q11764">
        <v>23.964300000000001</v>
      </c>
      <c r="R11764">
        <v>15903.682000000001</v>
      </c>
      <c r="S11764">
        <v>2020</v>
      </c>
      <c r="T11764">
        <v>7</v>
      </c>
      <c r="U11764">
        <v>29</v>
      </c>
    </row>
    <row r="11765" spans="1:21" x14ac:dyDescent="0.3">
      <c r="A11765" s="5" t="s">
        <v>168</v>
      </c>
      <c r="B11765" s="5" t="s">
        <v>169</v>
      </c>
      <c r="C11765" s="5" t="s">
        <v>170</v>
      </c>
      <c r="D11765" s="5" t="s">
        <v>555</v>
      </c>
      <c r="E11765" s="5" t="s">
        <v>172</v>
      </c>
      <c r="F11765" s="6">
        <v>44025</v>
      </c>
      <c r="G11765" s="5" t="s">
        <v>148</v>
      </c>
      <c r="H11765" s="5" t="s">
        <v>194</v>
      </c>
      <c r="I11765">
        <v>43771</v>
      </c>
      <c r="J11765">
        <v>254</v>
      </c>
      <c r="K11765">
        <v>293.2</v>
      </c>
      <c r="L11765">
        <v>2</v>
      </c>
      <c r="M11765">
        <v>8209.6</v>
      </c>
      <c r="N11765">
        <v>6149.1580000000004</v>
      </c>
      <c r="O11765">
        <v>3074.5790000000002</v>
      </c>
      <c r="P11765">
        <v>146.6</v>
      </c>
      <c r="Q11765">
        <v>28</v>
      </c>
      <c r="R11765">
        <v>2060.442</v>
      </c>
      <c r="S11765">
        <v>2020</v>
      </c>
      <c r="T11765">
        <v>7</v>
      </c>
      <c r="U11765">
        <v>29</v>
      </c>
    </row>
    <row r="11766" spans="1:21" x14ac:dyDescent="0.3">
      <c r="A11766" s="5" t="s">
        <v>168</v>
      </c>
      <c r="B11766" s="5" t="s">
        <v>169</v>
      </c>
      <c r="C11766" s="5" t="s">
        <v>170</v>
      </c>
      <c r="D11766" s="5" t="s">
        <v>555</v>
      </c>
      <c r="E11766" s="5" t="s">
        <v>172</v>
      </c>
      <c r="F11766" s="6">
        <v>44025</v>
      </c>
      <c r="G11766" s="5" t="s">
        <v>148</v>
      </c>
      <c r="H11766" s="5" t="s">
        <v>194</v>
      </c>
      <c r="I11766">
        <v>43771</v>
      </c>
      <c r="J11766">
        <v>254</v>
      </c>
      <c r="K11766">
        <v>319.39999999999998</v>
      </c>
      <c r="L11766">
        <v>2</v>
      </c>
      <c r="M11766">
        <v>8943.2000000000007</v>
      </c>
      <c r="N11766">
        <v>6149.1580000000004</v>
      </c>
      <c r="O11766">
        <v>3074.5790000000002</v>
      </c>
      <c r="P11766">
        <v>159.69999999999999</v>
      </c>
      <c r="Q11766">
        <v>28</v>
      </c>
      <c r="R11766">
        <v>2794.0419999999999</v>
      </c>
      <c r="S11766">
        <v>2020</v>
      </c>
      <c r="T11766">
        <v>7</v>
      </c>
      <c r="U11766">
        <v>29</v>
      </c>
    </row>
    <row r="11767" spans="1:21" x14ac:dyDescent="0.3">
      <c r="A11767" s="5" t="s">
        <v>168</v>
      </c>
      <c r="B11767" s="5" t="s">
        <v>169</v>
      </c>
      <c r="C11767" s="5" t="s">
        <v>170</v>
      </c>
      <c r="D11767" s="5" t="s">
        <v>558</v>
      </c>
      <c r="E11767" s="5" t="s">
        <v>172</v>
      </c>
      <c r="F11767" s="6">
        <v>44025</v>
      </c>
      <c r="G11767" s="5" t="s">
        <v>148</v>
      </c>
      <c r="H11767" s="5" t="s">
        <v>190</v>
      </c>
      <c r="I11767">
        <v>43785</v>
      </c>
      <c r="J11767">
        <v>240</v>
      </c>
      <c r="K11767">
        <v>127.4</v>
      </c>
      <c r="L11767">
        <v>1</v>
      </c>
      <c r="M11767">
        <v>4076.8</v>
      </c>
      <c r="N11767">
        <v>3425.9070000000002</v>
      </c>
      <c r="O11767">
        <v>3425.9070000000002</v>
      </c>
      <c r="P11767">
        <v>127.4</v>
      </c>
      <c r="Q11767">
        <v>32</v>
      </c>
      <c r="R11767">
        <v>650.89300000000003</v>
      </c>
      <c r="S11767">
        <v>2020</v>
      </c>
      <c r="T11767">
        <v>7</v>
      </c>
      <c r="U11767">
        <v>29</v>
      </c>
    </row>
    <row r="11768" spans="1:21" x14ac:dyDescent="0.3">
      <c r="A11768" s="5" t="s">
        <v>168</v>
      </c>
      <c r="B11768" s="5" t="s">
        <v>169</v>
      </c>
      <c r="C11768" s="5" t="s">
        <v>170</v>
      </c>
      <c r="D11768" s="5" t="s">
        <v>575</v>
      </c>
      <c r="E11768" s="5" t="s">
        <v>172</v>
      </c>
      <c r="F11768" s="6">
        <v>44025</v>
      </c>
      <c r="G11768" s="5" t="s">
        <v>148</v>
      </c>
      <c r="H11768" s="5" t="s">
        <v>311</v>
      </c>
      <c r="I11768">
        <v>43820</v>
      </c>
      <c r="J11768">
        <v>205</v>
      </c>
      <c r="K11768">
        <v>95</v>
      </c>
      <c r="L11768">
        <v>1</v>
      </c>
      <c r="M11768">
        <v>2992.5</v>
      </c>
      <c r="N11768">
        <v>3161.4409999999998</v>
      </c>
      <c r="O11768">
        <v>3161.4409999999998</v>
      </c>
      <c r="P11768">
        <v>95</v>
      </c>
      <c r="Q11768">
        <v>31.5</v>
      </c>
      <c r="R11768">
        <v>-168.941</v>
      </c>
      <c r="S11768">
        <v>2020</v>
      </c>
      <c r="T11768">
        <v>7</v>
      </c>
      <c r="U11768">
        <v>29</v>
      </c>
    </row>
    <row r="11769" spans="1:21" x14ac:dyDescent="0.3">
      <c r="A11769" s="5" t="s">
        <v>168</v>
      </c>
      <c r="B11769" s="5" t="s">
        <v>175</v>
      </c>
      <c r="C11769" s="5" t="s">
        <v>84</v>
      </c>
      <c r="D11769" s="5" t="s">
        <v>546</v>
      </c>
      <c r="E11769" s="5" t="s">
        <v>172</v>
      </c>
      <c r="F11769" s="6">
        <v>44025</v>
      </c>
      <c r="G11769" s="5" t="s">
        <v>148</v>
      </c>
      <c r="H11769" s="5" t="s">
        <v>181</v>
      </c>
      <c r="I11769">
        <v>43846</v>
      </c>
      <c r="J11769">
        <v>179</v>
      </c>
      <c r="K11769">
        <v>120</v>
      </c>
      <c r="L11769">
        <v>1</v>
      </c>
      <c r="M11769">
        <v>3840</v>
      </c>
      <c r="N11769">
        <v>2911.4319999999998</v>
      </c>
      <c r="O11769">
        <v>2911.4319999999998</v>
      </c>
      <c r="P11769">
        <v>120</v>
      </c>
      <c r="Q11769">
        <v>32</v>
      </c>
      <c r="R11769">
        <v>928.56799999999998</v>
      </c>
      <c r="S11769">
        <v>2020</v>
      </c>
      <c r="T11769">
        <v>7</v>
      </c>
      <c r="U11769">
        <v>29</v>
      </c>
    </row>
    <row r="11770" spans="1:21" x14ac:dyDescent="0.3">
      <c r="A11770" s="5" t="s">
        <v>168</v>
      </c>
      <c r="B11770" s="5" t="s">
        <v>206</v>
      </c>
      <c r="C11770" s="5" t="s">
        <v>107</v>
      </c>
      <c r="D11770" s="5" t="s">
        <v>545</v>
      </c>
      <c r="E11770" s="5" t="s">
        <v>172</v>
      </c>
      <c r="F11770" s="6">
        <v>44025</v>
      </c>
      <c r="G11770" s="5" t="s">
        <v>148</v>
      </c>
      <c r="H11770" s="5" t="s">
        <v>197</v>
      </c>
      <c r="I11770">
        <v>43845</v>
      </c>
      <c r="J11770">
        <v>180</v>
      </c>
      <c r="K11770">
        <v>1060.8</v>
      </c>
      <c r="L11770">
        <v>10</v>
      </c>
      <c r="M11770">
        <v>33415.199999999997</v>
      </c>
      <c r="N11770">
        <v>29213.457999999999</v>
      </c>
      <c r="O11770">
        <v>2921.346</v>
      </c>
      <c r="P11770">
        <v>106.08</v>
      </c>
      <c r="Q11770">
        <v>31.5</v>
      </c>
      <c r="R11770">
        <v>4201.7420000000002</v>
      </c>
      <c r="S11770">
        <v>2020</v>
      </c>
      <c r="T11770">
        <v>7</v>
      </c>
      <c r="U11770">
        <v>29</v>
      </c>
    </row>
    <row r="11771" spans="1:21" x14ac:dyDescent="0.3">
      <c r="A11771" s="5" t="s">
        <v>168</v>
      </c>
      <c r="B11771" s="5" t="s">
        <v>206</v>
      </c>
      <c r="C11771" s="5" t="s">
        <v>107</v>
      </c>
      <c r="D11771" s="5" t="s">
        <v>545</v>
      </c>
      <c r="E11771" s="5" t="s">
        <v>172</v>
      </c>
      <c r="F11771" s="6">
        <v>44025</v>
      </c>
      <c r="G11771" s="5" t="s">
        <v>148</v>
      </c>
      <c r="H11771" s="5" t="s">
        <v>351</v>
      </c>
      <c r="I11771">
        <v>43845</v>
      </c>
      <c r="J11771">
        <v>180</v>
      </c>
      <c r="K11771">
        <v>288.60000000000002</v>
      </c>
      <c r="L11771">
        <v>3</v>
      </c>
      <c r="M11771">
        <v>9090.9</v>
      </c>
      <c r="N11771">
        <v>8764.0370000000003</v>
      </c>
      <c r="O11771">
        <v>2921.346</v>
      </c>
      <c r="P11771">
        <v>96.2</v>
      </c>
      <c r="Q11771">
        <v>31.5</v>
      </c>
      <c r="R11771">
        <v>326.863</v>
      </c>
      <c r="S11771">
        <v>2020</v>
      </c>
      <c r="T11771">
        <v>7</v>
      </c>
      <c r="U11771">
        <v>29</v>
      </c>
    </row>
    <row r="11772" spans="1:21" x14ac:dyDescent="0.3">
      <c r="A11772" s="5" t="s">
        <v>168</v>
      </c>
      <c r="B11772" s="5" t="s">
        <v>206</v>
      </c>
      <c r="C11772" s="5" t="s">
        <v>107</v>
      </c>
      <c r="D11772" s="5" t="s">
        <v>545</v>
      </c>
      <c r="E11772" s="5" t="s">
        <v>172</v>
      </c>
      <c r="F11772" s="6">
        <v>44025</v>
      </c>
      <c r="G11772" s="5" t="s">
        <v>148</v>
      </c>
      <c r="H11772" s="5" t="s">
        <v>235</v>
      </c>
      <c r="I11772">
        <v>43845</v>
      </c>
      <c r="J11772">
        <v>180</v>
      </c>
      <c r="K11772">
        <v>204.4</v>
      </c>
      <c r="L11772">
        <v>2</v>
      </c>
      <c r="M11772">
        <v>6438.6</v>
      </c>
      <c r="N11772">
        <v>5842.692</v>
      </c>
      <c r="O11772">
        <v>2921.346</v>
      </c>
      <c r="P11772">
        <v>102.2</v>
      </c>
      <c r="Q11772">
        <v>31.5</v>
      </c>
      <c r="R11772">
        <v>595.90800000000002</v>
      </c>
      <c r="S11772">
        <v>2020</v>
      </c>
      <c r="T11772">
        <v>7</v>
      </c>
      <c r="U11772">
        <v>29</v>
      </c>
    </row>
    <row r="11773" spans="1:21" x14ac:dyDescent="0.3">
      <c r="A11773" s="5" t="s">
        <v>168</v>
      </c>
      <c r="B11773" s="5" t="s">
        <v>206</v>
      </c>
      <c r="C11773" s="5" t="s">
        <v>107</v>
      </c>
      <c r="D11773" s="5" t="s">
        <v>545</v>
      </c>
      <c r="E11773" s="5" t="s">
        <v>172</v>
      </c>
      <c r="F11773" s="6">
        <v>44025</v>
      </c>
      <c r="G11773" s="5" t="s">
        <v>148</v>
      </c>
      <c r="H11773" s="5" t="s">
        <v>178</v>
      </c>
      <c r="I11773">
        <v>43845</v>
      </c>
      <c r="J11773">
        <v>180</v>
      </c>
      <c r="K11773">
        <v>186</v>
      </c>
      <c r="L11773">
        <v>2</v>
      </c>
      <c r="M11773">
        <v>5859</v>
      </c>
      <c r="N11773">
        <v>5842.692</v>
      </c>
      <c r="O11773">
        <v>2921.346</v>
      </c>
      <c r="P11773">
        <v>93</v>
      </c>
      <c r="Q11773">
        <v>31.5</v>
      </c>
      <c r="R11773">
        <v>16.308</v>
      </c>
      <c r="S11773">
        <v>2020</v>
      </c>
      <c r="T11773">
        <v>7</v>
      </c>
      <c r="U11773">
        <v>29</v>
      </c>
    </row>
    <row r="11774" spans="1:21" x14ac:dyDescent="0.3">
      <c r="A11774" s="5" t="s">
        <v>168</v>
      </c>
      <c r="B11774" s="5" t="s">
        <v>206</v>
      </c>
      <c r="C11774" s="5" t="s">
        <v>107</v>
      </c>
      <c r="D11774" s="5" t="s">
        <v>545</v>
      </c>
      <c r="E11774" s="5" t="s">
        <v>172</v>
      </c>
      <c r="F11774" s="6">
        <v>44025</v>
      </c>
      <c r="G11774" s="5" t="s">
        <v>148</v>
      </c>
      <c r="H11774" s="5" t="s">
        <v>190</v>
      </c>
      <c r="I11774">
        <v>43845</v>
      </c>
      <c r="J11774">
        <v>180</v>
      </c>
      <c r="K11774">
        <v>92</v>
      </c>
      <c r="L11774">
        <v>1</v>
      </c>
      <c r="M11774">
        <v>2484</v>
      </c>
      <c r="N11774">
        <v>2921.346</v>
      </c>
      <c r="O11774">
        <v>2921.346</v>
      </c>
      <c r="P11774">
        <v>92</v>
      </c>
      <c r="Q11774">
        <v>27</v>
      </c>
      <c r="R11774">
        <v>-437.346</v>
      </c>
      <c r="S11774">
        <v>2020</v>
      </c>
      <c r="T11774">
        <v>7</v>
      </c>
      <c r="U11774">
        <v>29</v>
      </c>
    </row>
    <row r="11775" spans="1:21" x14ac:dyDescent="0.3">
      <c r="A11775" s="5" t="s">
        <v>168</v>
      </c>
      <c r="B11775" s="5" t="s">
        <v>206</v>
      </c>
      <c r="C11775" s="5" t="s">
        <v>107</v>
      </c>
      <c r="D11775" s="5" t="s">
        <v>545</v>
      </c>
      <c r="E11775" s="5" t="s">
        <v>172</v>
      </c>
      <c r="F11775" s="6">
        <v>44025</v>
      </c>
      <c r="G11775" s="5" t="s">
        <v>148</v>
      </c>
      <c r="H11775" s="5" t="s">
        <v>208</v>
      </c>
      <c r="I11775">
        <v>43845</v>
      </c>
      <c r="J11775">
        <v>180</v>
      </c>
      <c r="K11775">
        <v>118.8</v>
      </c>
      <c r="L11775">
        <v>1</v>
      </c>
      <c r="M11775">
        <v>3207.6</v>
      </c>
      <c r="N11775">
        <v>2921.346</v>
      </c>
      <c r="O11775">
        <v>2921.346</v>
      </c>
      <c r="P11775">
        <v>118.8</v>
      </c>
      <c r="Q11775">
        <v>27</v>
      </c>
      <c r="R11775">
        <v>286.25400000000002</v>
      </c>
      <c r="S11775">
        <v>2020</v>
      </c>
      <c r="T11775">
        <v>7</v>
      </c>
      <c r="U11775">
        <v>29</v>
      </c>
    </row>
    <row r="11776" spans="1:21" x14ac:dyDescent="0.3">
      <c r="A11776" s="5" t="s">
        <v>168</v>
      </c>
      <c r="B11776" s="5" t="s">
        <v>206</v>
      </c>
      <c r="C11776" s="5" t="s">
        <v>114</v>
      </c>
      <c r="D11776" s="5" t="s">
        <v>581</v>
      </c>
      <c r="E11776" s="5" t="s">
        <v>172</v>
      </c>
      <c r="F11776" s="6">
        <v>44025</v>
      </c>
      <c r="G11776" s="5" t="s">
        <v>148</v>
      </c>
      <c r="H11776" s="5" t="s">
        <v>208</v>
      </c>
      <c r="I11776">
        <v>43839</v>
      </c>
      <c r="J11776">
        <v>186</v>
      </c>
      <c r="K11776">
        <v>125.2</v>
      </c>
      <c r="L11776">
        <v>1</v>
      </c>
      <c r="M11776">
        <v>3380.4</v>
      </c>
      <c r="N11776">
        <v>3387.7640000000001</v>
      </c>
      <c r="O11776">
        <v>3387.7640000000001</v>
      </c>
      <c r="P11776">
        <v>125.2</v>
      </c>
      <c r="Q11776">
        <v>27</v>
      </c>
      <c r="R11776">
        <v>-7.3639999999999999</v>
      </c>
      <c r="S11776">
        <v>2020</v>
      </c>
      <c r="T11776">
        <v>7</v>
      </c>
      <c r="U11776">
        <v>29</v>
      </c>
    </row>
    <row r="11777" spans="1:21" x14ac:dyDescent="0.3">
      <c r="A11777" s="5" t="s">
        <v>168</v>
      </c>
      <c r="B11777" s="5" t="s">
        <v>206</v>
      </c>
      <c r="C11777" s="5" t="s">
        <v>114</v>
      </c>
      <c r="D11777" s="5" t="s">
        <v>581</v>
      </c>
      <c r="E11777" s="5" t="s">
        <v>172</v>
      </c>
      <c r="F11777" s="6">
        <v>44025</v>
      </c>
      <c r="G11777" s="5" t="s">
        <v>148</v>
      </c>
      <c r="H11777" s="5" t="s">
        <v>190</v>
      </c>
      <c r="I11777">
        <v>43839</v>
      </c>
      <c r="J11777">
        <v>186</v>
      </c>
      <c r="K11777">
        <v>182.2</v>
      </c>
      <c r="L11777">
        <v>2</v>
      </c>
      <c r="M11777">
        <v>5830.4</v>
      </c>
      <c r="N11777">
        <v>6775.527</v>
      </c>
      <c r="O11777">
        <v>3387.7640000000001</v>
      </c>
      <c r="P11777">
        <v>91.1</v>
      </c>
      <c r="Q11777">
        <v>32</v>
      </c>
      <c r="R11777">
        <v>-945.12699999999995</v>
      </c>
      <c r="S11777">
        <v>2020</v>
      </c>
      <c r="T11777">
        <v>7</v>
      </c>
      <c r="U11777">
        <v>29</v>
      </c>
    </row>
    <row r="11778" spans="1:21" x14ac:dyDescent="0.3">
      <c r="A11778" s="5" t="s">
        <v>168</v>
      </c>
      <c r="B11778" s="5" t="s">
        <v>467</v>
      </c>
      <c r="C11778" s="5" t="s">
        <v>140</v>
      </c>
      <c r="D11778" s="5" t="s">
        <v>586</v>
      </c>
      <c r="E11778" s="5" t="s">
        <v>172</v>
      </c>
      <c r="F11778" s="6">
        <v>44025</v>
      </c>
      <c r="G11778" s="5" t="s">
        <v>148</v>
      </c>
      <c r="H11778" s="5" t="s">
        <v>173</v>
      </c>
      <c r="I11778">
        <v>43851</v>
      </c>
      <c r="J11778">
        <v>174</v>
      </c>
      <c r="K11778">
        <v>800</v>
      </c>
      <c r="L11778">
        <v>9</v>
      </c>
      <c r="M11778">
        <v>25200</v>
      </c>
      <c r="N11778">
        <v>20743.448</v>
      </c>
      <c r="O11778">
        <v>2304.828</v>
      </c>
      <c r="P11778">
        <v>88.888888888888886</v>
      </c>
      <c r="Q11778">
        <v>31.5</v>
      </c>
      <c r="R11778">
        <v>4456.5519999999997</v>
      </c>
      <c r="S11778">
        <v>2020</v>
      </c>
      <c r="T11778">
        <v>7</v>
      </c>
      <c r="U11778">
        <v>29</v>
      </c>
    </row>
    <row r="11779" spans="1:21" x14ac:dyDescent="0.3">
      <c r="A11779" s="5" t="s">
        <v>168</v>
      </c>
      <c r="B11779" s="5" t="s">
        <v>467</v>
      </c>
      <c r="C11779" s="5" t="s">
        <v>140</v>
      </c>
      <c r="D11779" s="5" t="s">
        <v>586</v>
      </c>
      <c r="E11779" s="5" t="s">
        <v>172</v>
      </c>
      <c r="F11779" s="6">
        <v>44025</v>
      </c>
      <c r="G11779" s="5" t="s">
        <v>148</v>
      </c>
      <c r="H11779" s="5" t="s">
        <v>264</v>
      </c>
      <c r="I11779">
        <v>43851</v>
      </c>
      <c r="J11779">
        <v>174</v>
      </c>
      <c r="K11779">
        <v>1703</v>
      </c>
      <c r="L11779">
        <v>15</v>
      </c>
      <c r="M11779">
        <v>53644.5</v>
      </c>
      <c r="N11779">
        <v>34572.413</v>
      </c>
      <c r="O11779">
        <v>2304.828</v>
      </c>
      <c r="P11779">
        <v>113.53333333333333</v>
      </c>
      <c r="Q11779">
        <v>31.5</v>
      </c>
      <c r="R11779">
        <v>19072.087</v>
      </c>
      <c r="S11779">
        <v>2020</v>
      </c>
      <c r="T11779">
        <v>7</v>
      </c>
      <c r="U11779">
        <v>29</v>
      </c>
    </row>
    <row r="11780" spans="1:21" x14ac:dyDescent="0.3">
      <c r="A11780" s="5" t="s">
        <v>168</v>
      </c>
      <c r="B11780" s="5" t="s">
        <v>169</v>
      </c>
      <c r="C11780" s="5" t="s">
        <v>170</v>
      </c>
      <c r="D11780" s="5" t="s">
        <v>581</v>
      </c>
      <c r="E11780" s="5" t="s">
        <v>172</v>
      </c>
      <c r="F11780" s="6">
        <v>44026</v>
      </c>
      <c r="G11780" s="5" t="s">
        <v>148</v>
      </c>
      <c r="H11780" s="5" t="s">
        <v>173</v>
      </c>
      <c r="I11780">
        <v>43839</v>
      </c>
      <c r="J11780">
        <v>187</v>
      </c>
      <c r="K11780">
        <v>163.19999999999999</v>
      </c>
      <c r="L11780">
        <v>1</v>
      </c>
      <c r="M11780">
        <v>2570.4</v>
      </c>
      <c r="N11780">
        <v>3387.7640000000001</v>
      </c>
      <c r="O11780">
        <v>3387.7640000000001</v>
      </c>
      <c r="P11780">
        <v>163.19999999999999</v>
      </c>
      <c r="Q11780">
        <v>15.75</v>
      </c>
      <c r="R11780">
        <v>-817.36400000000003</v>
      </c>
      <c r="S11780">
        <v>2020</v>
      </c>
      <c r="T11780">
        <v>7</v>
      </c>
      <c r="U11780">
        <v>29</v>
      </c>
    </row>
    <row r="11781" spans="1:21" x14ac:dyDescent="0.3">
      <c r="A11781" s="5" t="s">
        <v>168</v>
      </c>
      <c r="B11781" s="5" t="s">
        <v>169</v>
      </c>
      <c r="C11781" s="5" t="s">
        <v>170</v>
      </c>
      <c r="D11781" s="5" t="s">
        <v>554</v>
      </c>
      <c r="E11781" s="5" t="s">
        <v>172</v>
      </c>
      <c r="F11781" s="6">
        <v>44026</v>
      </c>
      <c r="G11781" s="5" t="s">
        <v>148</v>
      </c>
      <c r="H11781" s="5" t="s">
        <v>173</v>
      </c>
      <c r="I11781">
        <v>43792</v>
      </c>
      <c r="J11781">
        <v>234</v>
      </c>
      <c r="K11781">
        <v>1</v>
      </c>
      <c r="L11781">
        <v>1</v>
      </c>
      <c r="M11781">
        <v>1500</v>
      </c>
      <c r="N11781">
        <v>2708.9340000000002</v>
      </c>
      <c r="O11781">
        <v>2708.9340000000002</v>
      </c>
      <c r="P11781">
        <v>1</v>
      </c>
      <c r="Q11781">
        <v>1500</v>
      </c>
      <c r="R11781">
        <v>-1208.934</v>
      </c>
      <c r="S11781">
        <v>2020</v>
      </c>
      <c r="T11781">
        <v>7</v>
      </c>
      <c r="U11781">
        <v>29</v>
      </c>
    </row>
    <row r="11782" spans="1:21" x14ac:dyDescent="0.3">
      <c r="A11782" s="5" t="s">
        <v>168</v>
      </c>
      <c r="B11782" s="5" t="s">
        <v>169</v>
      </c>
      <c r="C11782" s="5" t="s">
        <v>170</v>
      </c>
      <c r="D11782" s="5" t="s">
        <v>554</v>
      </c>
      <c r="E11782" s="5" t="s">
        <v>227</v>
      </c>
      <c r="F11782" s="6">
        <v>44026</v>
      </c>
      <c r="G11782" s="5" t="s">
        <v>148</v>
      </c>
      <c r="H11782" s="5" t="s">
        <v>173</v>
      </c>
      <c r="I11782">
        <v>43792</v>
      </c>
      <c r="J11782">
        <v>234</v>
      </c>
      <c r="K11782">
        <v>-1</v>
      </c>
      <c r="L11782">
        <v>-1</v>
      </c>
      <c r="M11782">
        <v>-1500</v>
      </c>
      <c r="N11782">
        <v>-2708.9340000000002</v>
      </c>
      <c r="O11782">
        <v>-2708.9340000000002</v>
      </c>
      <c r="P11782">
        <v>1</v>
      </c>
      <c r="Q11782">
        <v>1500</v>
      </c>
      <c r="R11782">
        <v>1208.934</v>
      </c>
      <c r="S11782">
        <v>2020</v>
      </c>
      <c r="T11782">
        <v>7</v>
      </c>
      <c r="U11782">
        <v>29</v>
      </c>
    </row>
    <row r="11783" spans="1:21" x14ac:dyDescent="0.3">
      <c r="A11783" s="5" t="s">
        <v>168</v>
      </c>
      <c r="B11783" s="5" t="s">
        <v>169</v>
      </c>
      <c r="C11783" s="5" t="s">
        <v>170</v>
      </c>
      <c r="D11783" s="5" t="s">
        <v>554</v>
      </c>
      <c r="E11783" s="5" t="s">
        <v>172</v>
      </c>
      <c r="F11783" s="6">
        <v>44026</v>
      </c>
      <c r="G11783" s="5" t="s">
        <v>148</v>
      </c>
      <c r="H11783" s="5" t="s">
        <v>173</v>
      </c>
      <c r="I11783">
        <v>43792</v>
      </c>
      <c r="J11783">
        <v>234</v>
      </c>
      <c r="K11783">
        <v>171.4</v>
      </c>
      <c r="L11783">
        <v>1</v>
      </c>
      <c r="M11783">
        <v>4799.2</v>
      </c>
      <c r="N11783">
        <v>2708.9340000000002</v>
      </c>
      <c r="O11783">
        <v>2708.9340000000002</v>
      </c>
      <c r="P11783">
        <v>171.4</v>
      </c>
      <c r="Q11783">
        <v>28</v>
      </c>
      <c r="R11783">
        <v>2090.2660000000001</v>
      </c>
      <c r="S11783">
        <v>2020</v>
      </c>
      <c r="T11783">
        <v>7</v>
      </c>
      <c r="U11783">
        <v>29</v>
      </c>
    </row>
    <row r="11784" spans="1:21" x14ac:dyDescent="0.3">
      <c r="A11784" s="5" t="s">
        <v>168</v>
      </c>
      <c r="B11784" s="5" t="s">
        <v>169</v>
      </c>
      <c r="C11784" s="5" t="s">
        <v>170</v>
      </c>
      <c r="D11784" s="5" t="s">
        <v>554</v>
      </c>
      <c r="E11784" s="5" t="s">
        <v>172</v>
      </c>
      <c r="F11784" s="6">
        <v>44026</v>
      </c>
      <c r="G11784" s="5" t="s">
        <v>148</v>
      </c>
      <c r="H11784" s="5" t="s">
        <v>173</v>
      </c>
      <c r="I11784">
        <v>43792</v>
      </c>
      <c r="J11784">
        <v>234</v>
      </c>
      <c r="K11784">
        <v>163.19999999999999</v>
      </c>
      <c r="L11784">
        <v>1</v>
      </c>
      <c r="M11784">
        <v>2570.4</v>
      </c>
      <c r="N11784">
        <v>2708.9340000000002</v>
      </c>
      <c r="O11784">
        <v>2708.9340000000002</v>
      </c>
      <c r="P11784">
        <v>163.19999999999999</v>
      </c>
      <c r="Q11784">
        <v>15.75</v>
      </c>
      <c r="R11784">
        <v>-138.53399999999999</v>
      </c>
      <c r="S11784">
        <v>2020</v>
      </c>
      <c r="T11784">
        <v>7</v>
      </c>
      <c r="U11784">
        <v>29</v>
      </c>
    </row>
    <row r="11785" spans="1:21" x14ac:dyDescent="0.3">
      <c r="A11785" s="5" t="s">
        <v>168</v>
      </c>
      <c r="B11785" s="5" t="s">
        <v>169</v>
      </c>
      <c r="C11785" s="5" t="s">
        <v>170</v>
      </c>
      <c r="D11785" s="5" t="s">
        <v>554</v>
      </c>
      <c r="E11785" s="5" t="s">
        <v>172</v>
      </c>
      <c r="F11785" s="6">
        <v>44026</v>
      </c>
      <c r="G11785" s="5" t="s">
        <v>148</v>
      </c>
      <c r="H11785" s="5" t="s">
        <v>194</v>
      </c>
      <c r="I11785">
        <v>43792</v>
      </c>
      <c r="J11785">
        <v>234</v>
      </c>
      <c r="K11785">
        <v>323.60000000000002</v>
      </c>
      <c r="L11785">
        <v>2</v>
      </c>
      <c r="M11785">
        <v>9060.7999999999993</v>
      </c>
      <c r="N11785">
        <v>5417.8689999999997</v>
      </c>
      <c r="O11785">
        <v>2708.9340000000002</v>
      </c>
      <c r="P11785">
        <v>161.80000000000001</v>
      </c>
      <c r="Q11785">
        <v>28</v>
      </c>
      <c r="R11785">
        <v>3642.931</v>
      </c>
      <c r="S11785">
        <v>2020</v>
      </c>
      <c r="T11785">
        <v>7</v>
      </c>
      <c r="U11785">
        <v>29</v>
      </c>
    </row>
    <row r="11786" spans="1:21" x14ac:dyDescent="0.3">
      <c r="A11786" s="5" t="s">
        <v>168</v>
      </c>
      <c r="B11786" s="5" t="s">
        <v>206</v>
      </c>
      <c r="C11786" s="5" t="s">
        <v>107</v>
      </c>
      <c r="D11786" s="5" t="s">
        <v>545</v>
      </c>
      <c r="E11786" s="5" t="s">
        <v>227</v>
      </c>
      <c r="F11786" s="6">
        <v>44026</v>
      </c>
      <c r="G11786" s="5" t="s">
        <v>148</v>
      </c>
      <c r="H11786" s="5" t="s">
        <v>178</v>
      </c>
      <c r="I11786">
        <v>43845</v>
      </c>
      <c r="J11786">
        <v>181</v>
      </c>
      <c r="K11786">
        <v>-186</v>
      </c>
      <c r="L11786">
        <v>-2</v>
      </c>
      <c r="M11786">
        <v>-5859</v>
      </c>
      <c r="N11786">
        <v>-5842.692</v>
      </c>
      <c r="O11786">
        <v>-2921.346</v>
      </c>
      <c r="P11786">
        <v>93</v>
      </c>
      <c r="Q11786">
        <v>31.5</v>
      </c>
      <c r="R11786">
        <v>-16.308</v>
      </c>
      <c r="S11786">
        <v>2020</v>
      </c>
      <c r="T11786">
        <v>7</v>
      </c>
      <c r="U11786">
        <v>29</v>
      </c>
    </row>
    <row r="11787" spans="1:21" x14ac:dyDescent="0.3">
      <c r="A11787" s="5" t="s">
        <v>168</v>
      </c>
      <c r="B11787" s="5" t="s">
        <v>206</v>
      </c>
      <c r="C11787" s="5" t="s">
        <v>107</v>
      </c>
      <c r="D11787" s="5" t="s">
        <v>545</v>
      </c>
      <c r="E11787" s="5" t="s">
        <v>172</v>
      </c>
      <c r="F11787" s="6">
        <v>44026</v>
      </c>
      <c r="G11787" s="5" t="s">
        <v>148</v>
      </c>
      <c r="H11787" s="5" t="s">
        <v>178</v>
      </c>
      <c r="I11787">
        <v>43845</v>
      </c>
      <c r="J11787">
        <v>181</v>
      </c>
      <c r="K11787">
        <v>186</v>
      </c>
      <c r="L11787">
        <v>2</v>
      </c>
      <c r="M11787">
        <v>5859</v>
      </c>
      <c r="N11787">
        <v>6159.95</v>
      </c>
      <c r="O11787">
        <v>3079.9749999999999</v>
      </c>
      <c r="P11787">
        <v>93</v>
      </c>
      <c r="Q11787">
        <v>31.5</v>
      </c>
      <c r="R11787">
        <v>-300.95</v>
      </c>
      <c r="S11787">
        <v>2020</v>
      </c>
      <c r="T11787">
        <v>7</v>
      </c>
      <c r="U11787">
        <v>29</v>
      </c>
    </row>
    <row r="11788" spans="1:21" x14ac:dyDescent="0.3">
      <c r="A11788" s="5" t="s">
        <v>168</v>
      </c>
      <c r="B11788" s="5" t="s">
        <v>206</v>
      </c>
      <c r="C11788" s="5" t="s">
        <v>107</v>
      </c>
      <c r="D11788" s="5" t="s">
        <v>545</v>
      </c>
      <c r="E11788" s="5" t="s">
        <v>172</v>
      </c>
      <c r="F11788" s="6">
        <v>44026</v>
      </c>
      <c r="G11788" s="5" t="s">
        <v>148</v>
      </c>
      <c r="H11788" s="5" t="s">
        <v>173</v>
      </c>
      <c r="I11788">
        <v>43845</v>
      </c>
      <c r="J11788">
        <v>181</v>
      </c>
      <c r="K11788">
        <v>479</v>
      </c>
      <c r="L11788">
        <v>5</v>
      </c>
      <c r="M11788">
        <v>15088.5</v>
      </c>
      <c r="N11788">
        <v>15399.876</v>
      </c>
      <c r="O11788">
        <v>3079.9749999999999</v>
      </c>
      <c r="P11788">
        <v>95.8</v>
      </c>
      <c r="Q11788">
        <v>31.5</v>
      </c>
      <c r="R11788">
        <v>-311.37599999999998</v>
      </c>
      <c r="S11788">
        <v>2020</v>
      </c>
      <c r="T11788">
        <v>7</v>
      </c>
      <c r="U11788">
        <v>29</v>
      </c>
    </row>
    <row r="11789" spans="1:21" x14ac:dyDescent="0.3">
      <c r="A11789" s="5" t="s">
        <v>168</v>
      </c>
      <c r="B11789" s="5" t="s">
        <v>206</v>
      </c>
      <c r="C11789" s="5" t="s">
        <v>107</v>
      </c>
      <c r="D11789" s="5" t="s">
        <v>545</v>
      </c>
      <c r="E11789" s="5" t="s">
        <v>172</v>
      </c>
      <c r="F11789" s="6">
        <v>44026</v>
      </c>
      <c r="G11789" s="5" t="s">
        <v>148</v>
      </c>
      <c r="H11789" s="5" t="s">
        <v>351</v>
      </c>
      <c r="I11789">
        <v>43845</v>
      </c>
      <c r="J11789">
        <v>181</v>
      </c>
      <c r="K11789">
        <v>84.2</v>
      </c>
      <c r="L11789">
        <v>1</v>
      </c>
      <c r="M11789">
        <v>2652.3</v>
      </c>
      <c r="N11789">
        <v>3079.9749999999999</v>
      </c>
      <c r="O11789">
        <v>3079.9749999999999</v>
      </c>
      <c r="P11789">
        <v>84.2</v>
      </c>
      <c r="Q11789">
        <v>31.5</v>
      </c>
      <c r="R11789">
        <v>-427.67500000000001</v>
      </c>
      <c r="S11789">
        <v>2020</v>
      </c>
      <c r="T11789">
        <v>7</v>
      </c>
      <c r="U11789">
        <v>29</v>
      </c>
    </row>
    <row r="11790" spans="1:21" x14ac:dyDescent="0.3">
      <c r="A11790" s="5" t="s">
        <v>168</v>
      </c>
      <c r="B11790" s="5" t="s">
        <v>206</v>
      </c>
      <c r="C11790" s="5" t="s">
        <v>107</v>
      </c>
      <c r="D11790" s="5" t="s">
        <v>545</v>
      </c>
      <c r="E11790" s="5" t="s">
        <v>172</v>
      </c>
      <c r="F11790" s="6">
        <v>44026</v>
      </c>
      <c r="G11790" s="5" t="s">
        <v>148</v>
      </c>
      <c r="H11790" s="5" t="s">
        <v>235</v>
      </c>
      <c r="I11790">
        <v>43845</v>
      </c>
      <c r="J11790">
        <v>181</v>
      </c>
      <c r="K11790">
        <v>192.8</v>
      </c>
      <c r="L11790">
        <v>2</v>
      </c>
      <c r="M11790">
        <v>6073.2</v>
      </c>
      <c r="N11790">
        <v>6159.95</v>
      </c>
      <c r="O11790">
        <v>3079.9749999999999</v>
      </c>
      <c r="P11790">
        <v>96.4</v>
      </c>
      <c r="Q11790">
        <v>31.5</v>
      </c>
      <c r="R11790">
        <v>-86.75</v>
      </c>
      <c r="S11790">
        <v>2020</v>
      </c>
      <c r="T11790">
        <v>7</v>
      </c>
      <c r="U11790">
        <v>29</v>
      </c>
    </row>
    <row r="11791" spans="1:21" x14ac:dyDescent="0.3">
      <c r="A11791" s="5" t="s">
        <v>168</v>
      </c>
      <c r="B11791" s="5" t="s">
        <v>206</v>
      </c>
      <c r="C11791" s="5" t="s">
        <v>107</v>
      </c>
      <c r="D11791" s="5" t="s">
        <v>545</v>
      </c>
      <c r="E11791" s="5" t="s">
        <v>172</v>
      </c>
      <c r="F11791" s="6">
        <v>44026</v>
      </c>
      <c r="G11791" s="5" t="s">
        <v>148</v>
      </c>
      <c r="H11791" s="5" t="s">
        <v>311</v>
      </c>
      <c r="I11791">
        <v>43845</v>
      </c>
      <c r="J11791">
        <v>181</v>
      </c>
      <c r="K11791">
        <v>83</v>
      </c>
      <c r="L11791">
        <v>1</v>
      </c>
      <c r="M11791">
        <v>2614.5</v>
      </c>
      <c r="N11791">
        <v>3079.9749999999999</v>
      </c>
      <c r="O11791">
        <v>3079.9749999999999</v>
      </c>
      <c r="P11791">
        <v>83</v>
      </c>
      <c r="Q11791">
        <v>31.5</v>
      </c>
      <c r="R11791">
        <v>-465.47500000000002</v>
      </c>
      <c r="S11791">
        <v>2020</v>
      </c>
      <c r="T11791">
        <v>7</v>
      </c>
      <c r="U11791">
        <v>29</v>
      </c>
    </row>
    <row r="11792" spans="1:21" x14ac:dyDescent="0.3">
      <c r="A11792" s="5" t="s">
        <v>168</v>
      </c>
      <c r="B11792" s="5" t="s">
        <v>206</v>
      </c>
      <c r="C11792" s="5" t="s">
        <v>107</v>
      </c>
      <c r="D11792" s="5" t="s">
        <v>545</v>
      </c>
      <c r="E11792" s="5" t="s">
        <v>172</v>
      </c>
      <c r="F11792" s="6">
        <v>44026</v>
      </c>
      <c r="G11792" s="5" t="s">
        <v>148</v>
      </c>
      <c r="H11792" s="5" t="s">
        <v>197</v>
      </c>
      <c r="I11792">
        <v>43845</v>
      </c>
      <c r="J11792">
        <v>181</v>
      </c>
      <c r="K11792">
        <v>297.39999999999998</v>
      </c>
      <c r="L11792">
        <v>3</v>
      </c>
      <c r="M11792">
        <v>9368.1</v>
      </c>
      <c r="N11792">
        <v>9239.9249999999993</v>
      </c>
      <c r="O11792">
        <v>3079.9749999999999</v>
      </c>
      <c r="P11792">
        <v>99.133333333333326</v>
      </c>
      <c r="Q11792">
        <v>31.5</v>
      </c>
      <c r="R11792">
        <v>128.17500000000001</v>
      </c>
      <c r="S11792">
        <v>2020</v>
      </c>
      <c r="T11792">
        <v>7</v>
      </c>
      <c r="U11792">
        <v>29</v>
      </c>
    </row>
    <row r="11793" spans="1:21" x14ac:dyDescent="0.3">
      <c r="A11793" s="5" t="s">
        <v>168</v>
      </c>
      <c r="B11793" s="5" t="s">
        <v>206</v>
      </c>
      <c r="C11793" s="5" t="s">
        <v>107</v>
      </c>
      <c r="D11793" s="5" t="s">
        <v>545</v>
      </c>
      <c r="E11793" s="5" t="s">
        <v>172</v>
      </c>
      <c r="F11793" s="6">
        <v>44026</v>
      </c>
      <c r="G11793" s="5" t="s">
        <v>148</v>
      </c>
      <c r="H11793" s="5" t="s">
        <v>178</v>
      </c>
      <c r="I11793">
        <v>43845</v>
      </c>
      <c r="J11793">
        <v>181</v>
      </c>
      <c r="K11793">
        <v>178.6</v>
      </c>
      <c r="L11793">
        <v>2</v>
      </c>
      <c r="M11793">
        <v>5625.9</v>
      </c>
      <c r="N11793">
        <v>6159.95</v>
      </c>
      <c r="O11793">
        <v>3079.9749999999999</v>
      </c>
      <c r="P11793">
        <v>89.3</v>
      </c>
      <c r="Q11793">
        <v>31.5</v>
      </c>
      <c r="R11793">
        <v>-534.04999999999995</v>
      </c>
      <c r="S11793">
        <v>2020</v>
      </c>
      <c r="T11793">
        <v>7</v>
      </c>
      <c r="U11793">
        <v>29</v>
      </c>
    </row>
    <row r="11794" spans="1:21" x14ac:dyDescent="0.3">
      <c r="A11794" s="5" t="s">
        <v>168</v>
      </c>
      <c r="B11794" s="5" t="s">
        <v>206</v>
      </c>
      <c r="C11794" s="5" t="s">
        <v>108</v>
      </c>
      <c r="D11794" s="5" t="s">
        <v>587</v>
      </c>
      <c r="E11794" s="5" t="s">
        <v>172</v>
      </c>
      <c r="F11794" s="6">
        <v>44026</v>
      </c>
      <c r="G11794" s="5" t="s">
        <v>148</v>
      </c>
      <c r="H11794" s="5" t="s">
        <v>203</v>
      </c>
      <c r="I11794">
        <v>43487</v>
      </c>
      <c r="J11794">
        <v>539</v>
      </c>
      <c r="K11794">
        <v>180</v>
      </c>
      <c r="L11794">
        <v>2</v>
      </c>
      <c r="M11794">
        <v>5760</v>
      </c>
      <c r="N11794">
        <v>6614.3590000000004</v>
      </c>
      <c r="O11794">
        <v>3307.1790000000001</v>
      </c>
      <c r="P11794">
        <v>90</v>
      </c>
      <c r="Q11794">
        <v>32</v>
      </c>
      <c r="R11794">
        <v>-854.35900000000004</v>
      </c>
      <c r="S11794">
        <v>2020</v>
      </c>
      <c r="T11794">
        <v>7</v>
      </c>
      <c r="U11794">
        <v>29</v>
      </c>
    </row>
    <row r="11795" spans="1:21" x14ac:dyDescent="0.3">
      <c r="A11795" s="5" t="s">
        <v>168</v>
      </c>
      <c r="B11795" s="5" t="s">
        <v>206</v>
      </c>
      <c r="C11795" s="5" t="s">
        <v>108</v>
      </c>
      <c r="D11795" s="5" t="s">
        <v>587</v>
      </c>
      <c r="E11795" s="5" t="s">
        <v>172</v>
      </c>
      <c r="F11795" s="6">
        <v>44026</v>
      </c>
      <c r="G11795" s="5" t="s">
        <v>148</v>
      </c>
      <c r="H11795" s="5" t="s">
        <v>204</v>
      </c>
      <c r="I11795">
        <v>43487</v>
      </c>
      <c r="J11795">
        <v>539</v>
      </c>
      <c r="K11795">
        <v>284</v>
      </c>
      <c r="L11795">
        <v>3</v>
      </c>
      <c r="M11795">
        <v>9088</v>
      </c>
      <c r="N11795">
        <v>9921.5380000000005</v>
      </c>
      <c r="O11795">
        <v>3307.1790000000001</v>
      </c>
      <c r="P11795">
        <v>94.666666666666671</v>
      </c>
      <c r="Q11795">
        <v>32</v>
      </c>
      <c r="R11795">
        <v>-833.53800000000001</v>
      </c>
      <c r="S11795">
        <v>2020</v>
      </c>
      <c r="T11795">
        <v>7</v>
      </c>
      <c r="U11795">
        <v>29</v>
      </c>
    </row>
    <row r="11796" spans="1:21" x14ac:dyDescent="0.3">
      <c r="A11796" s="5" t="s">
        <v>168</v>
      </c>
      <c r="B11796" s="5" t="s">
        <v>206</v>
      </c>
      <c r="C11796" s="5" t="s">
        <v>108</v>
      </c>
      <c r="D11796" s="5" t="s">
        <v>587</v>
      </c>
      <c r="E11796" s="5" t="s">
        <v>172</v>
      </c>
      <c r="F11796" s="6">
        <v>44026</v>
      </c>
      <c r="G11796" s="5" t="s">
        <v>148</v>
      </c>
      <c r="H11796" s="5" t="s">
        <v>230</v>
      </c>
      <c r="I11796">
        <v>43487</v>
      </c>
      <c r="J11796">
        <v>539</v>
      </c>
      <c r="K11796">
        <v>1000</v>
      </c>
      <c r="L11796">
        <v>10</v>
      </c>
      <c r="M11796">
        <v>31500</v>
      </c>
      <c r="N11796">
        <v>33071.792999999998</v>
      </c>
      <c r="O11796">
        <v>3307.1790000000001</v>
      </c>
      <c r="P11796">
        <v>100</v>
      </c>
      <c r="Q11796">
        <v>31.5</v>
      </c>
      <c r="R11796">
        <v>-1571.7929999999999</v>
      </c>
      <c r="S11796">
        <v>2020</v>
      </c>
      <c r="T11796">
        <v>7</v>
      </c>
      <c r="U11796">
        <v>29</v>
      </c>
    </row>
    <row r="11797" spans="1:21" x14ac:dyDescent="0.3">
      <c r="A11797" s="5" t="s">
        <v>168</v>
      </c>
      <c r="B11797" s="5" t="s">
        <v>206</v>
      </c>
      <c r="C11797" s="5" t="s">
        <v>108</v>
      </c>
      <c r="D11797" s="5" t="s">
        <v>587</v>
      </c>
      <c r="E11797" s="5" t="s">
        <v>172</v>
      </c>
      <c r="F11797" s="6">
        <v>44026</v>
      </c>
      <c r="G11797" s="5" t="s">
        <v>148</v>
      </c>
      <c r="H11797" s="5" t="s">
        <v>220</v>
      </c>
      <c r="I11797">
        <v>43487</v>
      </c>
      <c r="J11797">
        <v>539</v>
      </c>
      <c r="K11797">
        <v>188</v>
      </c>
      <c r="L11797">
        <v>2</v>
      </c>
      <c r="M11797">
        <v>6016</v>
      </c>
      <c r="N11797">
        <v>6614.3590000000004</v>
      </c>
      <c r="O11797">
        <v>3307.1790000000001</v>
      </c>
      <c r="P11797">
        <v>94</v>
      </c>
      <c r="Q11797">
        <v>32</v>
      </c>
      <c r="R11797">
        <v>-598.35900000000004</v>
      </c>
      <c r="S11797">
        <v>2020</v>
      </c>
      <c r="T11797">
        <v>7</v>
      </c>
      <c r="U11797">
        <v>29</v>
      </c>
    </row>
    <row r="11798" spans="1:21" x14ac:dyDescent="0.3">
      <c r="A11798" s="5" t="s">
        <v>168</v>
      </c>
      <c r="B11798" s="5" t="s">
        <v>206</v>
      </c>
      <c r="C11798" s="5" t="s">
        <v>108</v>
      </c>
      <c r="D11798" s="5" t="s">
        <v>587</v>
      </c>
      <c r="E11798" s="5" t="s">
        <v>172</v>
      </c>
      <c r="F11798" s="6">
        <v>44026</v>
      </c>
      <c r="G11798" s="5" t="s">
        <v>148</v>
      </c>
      <c r="H11798" s="5" t="s">
        <v>205</v>
      </c>
      <c r="I11798">
        <v>43487</v>
      </c>
      <c r="J11798">
        <v>539</v>
      </c>
      <c r="K11798">
        <v>182</v>
      </c>
      <c r="L11798">
        <v>2</v>
      </c>
      <c r="M11798">
        <v>5824</v>
      </c>
      <c r="N11798">
        <v>6614.3590000000004</v>
      </c>
      <c r="O11798">
        <v>3307.1790000000001</v>
      </c>
      <c r="P11798">
        <v>91</v>
      </c>
      <c r="Q11798">
        <v>32</v>
      </c>
      <c r="R11798">
        <v>-790.35900000000004</v>
      </c>
      <c r="S11798">
        <v>2020</v>
      </c>
      <c r="T11798">
        <v>7</v>
      </c>
      <c r="U11798">
        <v>29</v>
      </c>
    </row>
    <row r="11799" spans="1:21" x14ac:dyDescent="0.3">
      <c r="A11799" s="5" t="s">
        <v>168</v>
      </c>
      <c r="B11799" s="5" t="s">
        <v>206</v>
      </c>
      <c r="C11799" s="5" t="s">
        <v>108</v>
      </c>
      <c r="D11799" s="5" t="s">
        <v>587</v>
      </c>
      <c r="E11799" s="5" t="s">
        <v>172</v>
      </c>
      <c r="F11799" s="6">
        <v>44026</v>
      </c>
      <c r="G11799" s="5" t="s">
        <v>148</v>
      </c>
      <c r="H11799" s="5" t="s">
        <v>216</v>
      </c>
      <c r="I11799">
        <v>43487</v>
      </c>
      <c r="J11799">
        <v>539</v>
      </c>
      <c r="K11799">
        <v>100</v>
      </c>
      <c r="L11799">
        <v>1</v>
      </c>
      <c r="M11799">
        <v>3200</v>
      </c>
      <c r="N11799">
        <v>3307.1790000000001</v>
      </c>
      <c r="O11799">
        <v>3307.1790000000001</v>
      </c>
      <c r="P11799">
        <v>100</v>
      </c>
      <c r="Q11799">
        <v>32</v>
      </c>
      <c r="R11799">
        <v>-107.179</v>
      </c>
      <c r="S11799">
        <v>2020</v>
      </c>
      <c r="T11799">
        <v>7</v>
      </c>
      <c r="U11799">
        <v>29</v>
      </c>
    </row>
    <row r="11800" spans="1:21" x14ac:dyDescent="0.3">
      <c r="A11800" s="5" t="s">
        <v>168</v>
      </c>
      <c r="B11800" s="5" t="s">
        <v>206</v>
      </c>
      <c r="C11800" s="5" t="s">
        <v>108</v>
      </c>
      <c r="D11800" s="5" t="s">
        <v>587</v>
      </c>
      <c r="E11800" s="5" t="s">
        <v>172</v>
      </c>
      <c r="F11800" s="6">
        <v>44026</v>
      </c>
      <c r="G11800" s="5" t="s">
        <v>148</v>
      </c>
      <c r="H11800" s="5" t="s">
        <v>217</v>
      </c>
      <c r="I11800">
        <v>43487</v>
      </c>
      <c r="J11800">
        <v>539</v>
      </c>
      <c r="K11800">
        <v>946</v>
      </c>
      <c r="L11800">
        <v>10</v>
      </c>
      <c r="M11800">
        <v>30272</v>
      </c>
      <c r="N11800">
        <v>33071.792999999998</v>
      </c>
      <c r="O11800">
        <v>3307.1790000000001</v>
      </c>
      <c r="P11800">
        <v>94.6</v>
      </c>
      <c r="Q11800">
        <v>32</v>
      </c>
      <c r="R11800">
        <v>-2799.7930000000001</v>
      </c>
      <c r="S11800">
        <v>2020</v>
      </c>
      <c r="T11800">
        <v>7</v>
      </c>
      <c r="U11800">
        <v>29</v>
      </c>
    </row>
    <row r="11801" spans="1:21" x14ac:dyDescent="0.3">
      <c r="A11801" s="5" t="s">
        <v>168</v>
      </c>
      <c r="B11801" s="5" t="s">
        <v>206</v>
      </c>
      <c r="C11801" s="5" t="s">
        <v>108</v>
      </c>
      <c r="D11801" s="5" t="s">
        <v>587</v>
      </c>
      <c r="E11801" s="5" t="s">
        <v>172</v>
      </c>
      <c r="F11801" s="6">
        <v>44026</v>
      </c>
      <c r="G11801" s="5" t="s">
        <v>148</v>
      </c>
      <c r="H11801" s="5" t="s">
        <v>183</v>
      </c>
      <c r="I11801">
        <v>43487</v>
      </c>
      <c r="J11801">
        <v>539</v>
      </c>
      <c r="K11801">
        <v>246</v>
      </c>
      <c r="L11801">
        <v>2</v>
      </c>
      <c r="M11801">
        <v>7872</v>
      </c>
      <c r="N11801">
        <v>6614.3590000000004</v>
      </c>
      <c r="O11801">
        <v>3307.1790000000001</v>
      </c>
      <c r="P11801">
        <v>123</v>
      </c>
      <c r="Q11801">
        <v>32</v>
      </c>
      <c r="R11801">
        <v>1257.6410000000001</v>
      </c>
      <c r="S11801">
        <v>2020</v>
      </c>
      <c r="T11801">
        <v>7</v>
      </c>
      <c r="U11801">
        <v>29</v>
      </c>
    </row>
    <row r="11802" spans="1:21" x14ac:dyDescent="0.3">
      <c r="A11802" s="5" t="s">
        <v>168</v>
      </c>
      <c r="B11802" s="5" t="s">
        <v>206</v>
      </c>
      <c r="C11802" s="5" t="s">
        <v>108</v>
      </c>
      <c r="D11802" s="5" t="s">
        <v>587</v>
      </c>
      <c r="E11802" s="5" t="s">
        <v>172</v>
      </c>
      <c r="F11802" s="6">
        <v>44026</v>
      </c>
      <c r="G11802" s="5" t="s">
        <v>148</v>
      </c>
      <c r="H11802" s="5" t="s">
        <v>182</v>
      </c>
      <c r="I11802">
        <v>43487</v>
      </c>
      <c r="J11802">
        <v>539</v>
      </c>
      <c r="K11802">
        <v>92</v>
      </c>
      <c r="L11802">
        <v>1</v>
      </c>
      <c r="M11802">
        <v>2944</v>
      </c>
      <c r="N11802">
        <v>3307.1790000000001</v>
      </c>
      <c r="O11802">
        <v>3307.1790000000001</v>
      </c>
      <c r="P11802">
        <v>92</v>
      </c>
      <c r="Q11802">
        <v>32</v>
      </c>
      <c r="R11802">
        <v>-363.17899999999997</v>
      </c>
      <c r="S11802">
        <v>2020</v>
      </c>
      <c r="T11802">
        <v>7</v>
      </c>
      <c r="U11802">
        <v>29</v>
      </c>
    </row>
    <row r="11803" spans="1:21" x14ac:dyDescent="0.3">
      <c r="A11803" s="5" t="s">
        <v>168</v>
      </c>
      <c r="B11803" s="5" t="s">
        <v>206</v>
      </c>
      <c r="C11803" s="5" t="s">
        <v>108</v>
      </c>
      <c r="D11803" s="5" t="s">
        <v>587</v>
      </c>
      <c r="E11803" s="5" t="s">
        <v>172</v>
      </c>
      <c r="F11803" s="6">
        <v>44026</v>
      </c>
      <c r="G11803" s="5" t="s">
        <v>148</v>
      </c>
      <c r="H11803" s="5" t="s">
        <v>184</v>
      </c>
      <c r="I11803">
        <v>43487</v>
      </c>
      <c r="J11803">
        <v>539</v>
      </c>
      <c r="K11803">
        <v>1625</v>
      </c>
      <c r="L11803">
        <v>15</v>
      </c>
      <c r="M11803">
        <v>51187.5</v>
      </c>
      <c r="N11803">
        <v>49607.688999999998</v>
      </c>
      <c r="O11803">
        <v>3307.1790000000001</v>
      </c>
      <c r="P11803">
        <v>108.33333333333333</v>
      </c>
      <c r="Q11803">
        <v>31.5</v>
      </c>
      <c r="R11803">
        <v>1579.8109999999999</v>
      </c>
      <c r="S11803">
        <v>2020</v>
      </c>
      <c r="T11803">
        <v>7</v>
      </c>
      <c r="U11803">
        <v>29</v>
      </c>
    </row>
    <row r="11804" spans="1:21" x14ac:dyDescent="0.3">
      <c r="A11804" s="5" t="s">
        <v>168</v>
      </c>
      <c r="B11804" s="5" t="s">
        <v>206</v>
      </c>
      <c r="C11804" s="5" t="s">
        <v>108</v>
      </c>
      <c r="D11804" s="5" t="s">
        <v>587</v>
      </c>
      <c r="E11804" s="5" t="s">
        <v>172</v>
      </c>
      <c r="F11804" s="6">
        <v>44026</v>
      </c>
      <c r="G11804" s="5" t="s">
        <v>148</v>
      </c>
      <c r="H11804" s="5" t="s">
        <v>231</v>
      </c>
      <c r="I11804">
        <v>43487</v>
      </c>
      <c r="J11804">
        <v>539</v>
      </c>
      <c r="K11804">
        <v>116</v>
      </c>
      <c r="L11804">
        <v>1</v>
      </c>
      <c r="M11804">
        <v>3712</v>
      </c>
      <c r="N11804">
        <v>3307.1790000000001</v>
      </c>
      <c r="O11804">
        <v>3307.1790000000001</v>
      </c>
      <c r="P11804">
        <v>116</v>
      </c>
      <c r="Q11804">
        <v>32</v>
      </c>
      <c r="R11804">
        <v>404.82100000000003</v>
      </c>
      <c r="S11804">
        <v>2020</v>
      </c>
      <c r="T11804">
        <v>7</v>
      </c>
      <c r="U11804">
        <v>29</v>
      </c>
    </row>
    <row r="11805" spans="1:21" x14ac:dyDescent="0.3">
      <c r="A11805" s="5" t="s">
        <v>168</v>
      </c>
      <c r="B11805" s="5" t="s">
        <v>206</v>
      </c>
      <c r="C11805" s="5" t="s">
        <v>108</v>
      </c>
      <c r="D11805" s="5" t="s">
        <v>587</v>
      </c>
      <c r="E11805" s="5" t="s">
        <v>172</v>
      </c>
      <c r="F11805" s="6">
        <v>44026</v>
      </c>
      <c r="G11805" s="5" t="s">
        <v>148</v>
      </c>
      <c r="H11805" s="5" t="s">
        <v>187</v>
      </c>
      <c r="I11805">
        <v>43487</v>
      </c>
      <c r="J11805">
        <v>539</v>
      </c>
      <c r="K11805">
        <v>440</v>
      </c>
      <c r="L11805">
        <v>4</v>
      </c>
      <c r="M11805">
        <v>14080</v>
      </c>
      <c r="N11805">
        <v>13228.717000000001</v>
      </c>
      <c r="O11805">
        <v>3307.1790000000001</v>
      </c>
      <c r="P11805">
        <v>110</v>
      </c>
      <c r="Q11805">
        <v>32</v>
      </c>
      <c r="R11805">
        <v>851.28300000000002</v>
      </c>
      <c r="S11805">
        <v>2020</v>
      </c>
      <c r="T11805">
        <v>7</v>
      </c>
      <c r="U11805">
        <v>29</v>
      </c>
    </row>
    <row r="11806" spans="1:21" x14ac:dyDescent="0.3">
      <c r="A11806" s="5" t="s">
        <v>168</v>
      </c>
      <c r="B11806" s="5" t="s">
        <v>206</v>
      </c>
      <c r="C11806" s="5" t="s">
        <v>108</v>
      </c>
      <c r="D11806" s="5" t="s">
        <v>587</v>
      </c>
      <c r="E11806" s="5" t="s">
        <v>172</v>
      </c>
      <c r="F11806" s="6">
        <v>44026</v>
      </c>
      <c r="G11806" s="5" t="s">
        <v>148</v>
      </c>
      <c r="H11806" s="5" t="s">
        <v>188</v>
      </c>
      <c r="I11806">
        <v>43487</v>
      </c>
      <c r="J11806">
        <v>539</v>
      </c>
      <c r="K11806">
        <v>550</v>
      </c>
      <c r="L11806">
        <v>5</v>
      </c>
      <c r="M11806">
        <v>17600</v>
      </c>
      <c r="N11806">
        <v>16535.896000000001</v>
      </c>
      <c r="O11806">
        <v>3307.1790000000001</v>
      </c>
      <c r="P11806">
        <v>110</v>
      </c>
      <c r="Q11806">
        <v>32</v>
      </c>
      <c r="R11806">
        <v>1064.104</v>
      </c>
      <c r="S11806">
        <v>2020</v>
      </c>
      <c r="T11806">
        <v>7</v>
      </c>
      <c r="U11806">
        <v>29</v>
      </c>
    </row>
    <row r="11807" spans="1:21" x14ac:dyDescent="0.3">
      <c r="A11807" s="5" t="s">
        <v>168</v>
      </c>
      <c r="B11807" s="5" t="s">
        <v>206</v>
      </c>
      <c r="C11807" s="5" t="s">
        <v>108</v>
      </c>
      <c r="D11807" s="5" t="s">
        <v>587</v>
      </c>
      <c r="E11807" s="5" t="s">
        <v>172</v>
      </c>
      <c r="F11807" s="6">
        <v>44026</v>
      </c>
      <c r="G11807" s="5" t="s">
        <v>148</v>
      </c>
      <c r="H11807" s="5" t="s">
        <v>189</v>
      </c>
      <c r="I11807">
        <v>43487</v>
      </c>
      <c r="J11807">
        <v>539</v>
      </c>
      <c r="K11807">
        <v>212</v>
      </c>
      <c r="L11807">
        <v>2</v>
      </c>
      <c r="M11807">
        <v>6784</v>
      </c>
      <c r="N11807">
        <v>6614.3590000000004</v>
      </c>
      <c r="O11807">
        <v>3307.1790000000001</v>
      </c>
      <c r="P11807">
        <v>106</v>
      </c>
      <c r="Q11807">
        <v>32</v>
      </c>
      <c r="R11807">
        <v>169.64099999999999</v>
      </c>
      <c r="S11807">
        <v>2020</v>
      </c>
      <c r="T11807">
        <v>7</v>
      </c>
      <c r="U11807">
        <v>29</v>
      </c>
    </row>
    <row r="11808" spans="1:21" x14ac:dyDescent="0.3">
      <c r="A11808" s="5" t="s">
        <v>168</v>
      </c>
      <c r="B11808" s="5" t="s">
        <v>206</v>
      </c>
      <c r="C11808" s="5" t="s">
        <v>108</v>
      </c>
      <c r="D11808" s="5" t="s">
        <v>587</v>
      </c>
      <c r="E11808" s="5" t="s">
        <v>172</v>
      </c>
      <c r="F11808" s="6">
        <v>44026</v>
      </c>
      <c r="G11808" s="5" t="s">
        <v>148</v>
      </c>
      <c r="H11808" s="5" t="s">
        <v>308</v>
      </c>
      <c r="I11808">
        <v>43487</v>
      </c>
      <c r="J11808">
        <v>539</v>
      </c>
      <c r="K11808">
        <v>96</v>
      </c>
      <c r="L11808">
        <v>1</v>
      </c>
      <c r="M11808">
        <v>3072</v>
      </c>
      <c r="N11808">
        <v>3307.1790000000001</v>
      </c>
      <c r="O11808">
        <v>3307.1790000000001</v>
      </c>
      <c r="P11808">
        <v>96</v>
      </c>
      <c r="Q11808">
        <v>32</v>
      </c>
      <c r="R11808">
        <v>-235.179</v>
      </c>
      <c r="S11808">
        <v>2020</v>
      </c>
      <c r="T11808">
        <v>7</v>
      </c>
      <c r="U11808">
        <v>29</v>
      </c>
    </row>
    <row r="11809" spans="1:21" x14ac:dyDescent="0.3">
      <c r="A11809" s="5" t="s">
        <v>168</v>
      </c>
      <c r="B11809" s="5" t="s">
        <v>206</v>
      </c>
      <c r="C11809" s="5" t="s">
        <v>108</v>
      </c>
      <c r="D11809" s="5" t="s">
        <v>587</v>
      </c>
      <c r="E11809" s="5" t="s">
        <v>172</v>
      </c>
      <c r="F11809" s="6">
        <v>44026</v>
      </c>
      <c r="G11809" s="5" t="s">
        <v>148</v>
      </c>
      <c r="H11809" s="5" t="s">
        <v>202</v>
      </c>
      <c r="I11809">
        <v>43487</v>
      </c>
      <c r="J11809">
        <v>539</v>
      </c>
      <c r="K11809">
        <v>437</v>
      </c>
      <c r="L11809">
        <v>4</v>
      </c>
      <c r="M11809">
        <v>13984</v>
      </c>
      <c r="N11809">
        <v>13228.717000000001</v>
      </c>
      <c r="O11809">
        <v>3307.1790000000001</v>
      </c>
      <c r="P11809">
        <v>109.25</v>
      </c>
      <c r="Q11809">
        <v>32</v>
      </c>
      <c r="R11809">
        <v>755.28300000000002</v>
      </c>
      <c r="S11809">
        <v>2020</v>
      </c>
      <c r="T11809">
        <v>7</v>
      </c>
      <c r="U11809">
        <v>29</v>
      </c>
    </row>
    <row r="11810" spans="1:21" x14ac:dyDescent="0.3">
      <c r="A11810" s="5" t="s">
        <v>168</v>
      </c>
      <c r="B11810" s="5" t="s">
        <v>206</v>
      </c>
      <c r="C11810" s="5" t="s">
        <v>108</v>
      </c>
      <c r="D11810" s="5" t="s">
        <v>587</v>
      </c>
      <c r="E11810" s="5" t="s">
        <v>172</v>
      </c>
      <c r="F11810" s="6">
        <v>44026</v>
      </c>
      <c r="G11810" s="5" t="s">
        <v>148</v>
      </c>
      <c r="H11810" s="5" t="s">
        <v>191</v>
      </c>
      <c r="I11810">
        <v>43487</v>
      </c>
      <c r="J11810">
        <v>539</v>
      </c>
      <c r="K11810">
        <v>116</v>
      </c>
      <c r="L11810">
        <v>1</v>
      </c>
      <c r="M11810">
        <v>3712</v>
      </c>
      <c r="N11810">
        <v>3307.1790000000001</v>
      </c>
      <c r="O11810">
        <v>3307.1790000000001</v>
      </c>
      <c r="P11810">
        <v>116</v>
      </c>
      <c r="Q11810">
        <v>32</v>
      </c>
      <c r="R11810">
        <v>404.82100000000003</v>
      </c>
      <c r="S11810">
        <v>2020</v>
      </c>
      <c r="T11810">
        <v>7</v>
      </c>
      <c r="U11810">
        <v>29</v>
      </c>
    </row>
    <row r="11811" spans="1:21" x14ac:dyDescent="0.3">
      <c r="A11811" s="5" t="s">
        <v>168</v>
      </c>
      <c r="B11811" s="5" t="s">
        <v>206</v>
      </c>
      <c r="C11811" s="5" t="s">
        <v>108</v>
      </c>
      <c r="D11811" s="5" t="s">
        <v>587</v>
      </c>
      <c r="E11811" s="5" t="s">
        <v>172</v>
      </c>
      <c r="F11811" s="6">
        <v>44026</v>
      </c>
      <c r="G11811" s="5" t="s">
        <v>148</v>
      </c>
      <c r="H11811" s="5" t="s">
        <v>498</v>
      </c>
      <c r="I11811">
        <v>43487</v>
      </c>
      <c r="J11811">
        <v>539</v>
      </c>
      <c r="K11811">
        <v>320</v>
      </c>
      <c r="L11811">
        <v>3</v>
      </c>
      <c r="M11811">
        <v>10240</v>
      </c>
      <c r="N11811">
        <v>9921.5380000000005</v>
      </c>
      <c r="O11811">
        <v>3307.1790000000001</v>
      </c>
      <c r="P11811">
        <v>106.66666666666667</v>
      </c>
      <c r="Q11811">
        <v>32</v>
      </c>
      <c r="R11811">
        <v>318.46199999999999</v>
      </c>
      <c r="S11811">
        <v>2020</v>
      </c>
      <c r="T11811">
        <v>7</v>
      </c>
      <c r="U11811">
        <v>29</v>
      </c>
    </row>
    <row r="11812" spans="1:21" x14ac:dyDescent="0.3">
      <c r="A11812" s="5" t="s">
        <v>168</v>
      </c>
      <c r="B11812" s="5" t="s">
        <v>206</v>
      </c>
      <c r="C11812" s="5" t="s">
        <v>108</v>
      </c>
      <c r="D11812" s="5" t="s">
        <v>587</v>
      </c>
      <c r="E11812" s="5" t="s">
        <v>172</v>
      </c>
      <c r="F11812" s="6">
        <v>44026</v>
      </c>
      <c r="G11812" s="5" t="s">
        <v>148</v>
      </c>
      <c r="H11812" s="5" t="s">
        <v>190</v>
      </c>
      <c r="I11812">
        <v>43487</v>
      </c>
      <c r="J11812">
        <v>539</v>
      </c>
      <c r="K11812">
        <v>208</v>
      </c>
      <c r="L11812">
        <v>2</v>
      </c>
      <c r="M11812">
        <v>6656</v>
      </c>
      <c r="N11812">
        <v>6614.3590000000004</v>
      </c>
      <c r="O11812">
        <v>3307.1790000000001</v>
      </c>
      <c r="P11812">
        <v>104</v>
      </c>
      <c r="Q11812">
        <v>32</v>
      </c>
      <c r="R11812">
        <v>41.640999999999998</v>
      </c>
      <c r="S11812">
        <v>2020</v>
      </c>
      <c r="T11812">
        <v>7</v>
      </c>
      <c r="U11812">
        <v>29</v>
      </c>
    </row>
    <row r="11813" spans="1:21" x14ac:dyDescent="0.3">
      <c r="A11813" s="5" t="s">
        <v>168</v>
      </c>
      <c r="B11813" s="5" t="s">
        <v>206</v>
      </c>
      <c r="C11813" s="5" t="s">
        <v>108</v>
      </c>
      <c r="D11813" s="5" t="s">
        <v>587</v>
      </c>
      <c r="E11813" s="5" t="s">
        <v>172</v>
      </c>
      <c r="F11813" s="6">
        <v>44026</v>
      </c>
      <c r="G11813" s="5" t="s">
        <v>148</v>
      </c>
      <c r="H11813" s="5" t="s">
        <v>190</v>
      </c>
      <c r="I11813">
        <v>43487</v>
      </c>
      <c r="J11813">
        <v>539</v>
      </c>
      <c r="K11813">
        <v>102</v>
      </c>
      <c r="L11813">
        <v>1</v>
      </c>
      <c r="M11813">
        <v>3264</v>
      </c>
      <c r="N11813">
        <v>3307.1790000000001</v>
      </c>
      <c r="O11813">
        <v>3307.1790000000001</v>
      </c>
      <c r="P11813">
        <v>102</v>
      </c>
      <c r="Q11813">
        <v>32</v>
      </c>
      <c r="R11813">
        <v>-43.179000000000002</v>
      </c>
      <c r="S11813">
        <v>2020</v>
      </c>
      <c r="T11813">
        <v>7</v>
      </c>
      <c r="U11813">
        <v>29</v>
      </c>
    </row>
    <row r="11814" spans="1:21" x14ac:dyDescent="0.3">
      <c r="A11814" s="5" t="s">
        <v>168</v>
      </c>
      <c r="B11814" s="5" t="s">
        <v>206</v>
      </c>
      <c r="C11814" s="5" t="s">
        <v>108</v>
      </c>
      <c r="D11814" s="5" t="s">
        <v>587</v>
      </c>
      <c r="E11814" s="5" t="s">
        <v>172</v>
      </c>
      <c r="F11814" s="6">
        <v>44026</v>
      </c>
      <c r="G11814" s="5" t="s">
        <v>148</v>
      </c>
      <c r="H11814" s="5" t="s">
        <v>371</v>
      </c>
      <c r="I11814">
        <v>43487</v>
      </c>
      <c r="J11814">
        <v>539</v>
      </c>
      <c r="K11814">
        <v>1123.2</v>
      </c>
      <c r="L11814">
        <v>10</v>
      </c>
      <c r="M11814">
        <v>34819.199999999997</v>
      </c>
      <c r="N11814">
        <v>33071.792999999998</v>
      </c>
      <c r="O11814">
        <v>3307.1790000000001</v>
      </c>
      <c r="P11814">
        <v>112.32000000000001</v>
      </c>
      <c r="Q11814">
        <v>31</v>
      </c>
      <c r="R11814">
        <v>1747.4069999999999</v>
      </c>
      <c r="S11814">
        <v>2020</v>
      </c>
      <c r="T11814">
        <v>7</v>
      </c>
      <c r="U11814">
        <v>29</v>
      </c>
    </row>
    <row r="11815" spans="1:21" x14ac:dyDescent="0.3">
      <c r="A11815" s="5" t="s">
        <v>168</v>
      </c>
      <c r="B11815" s="5" t="s">
        <v>206</v>
      </c>
      <c r="C11815" s="5" t="s">
        <v>108</v>
      </c>
      <c r="D11815" s="5" t="s">
        <v>587</v>
      </c>
      <c r="E11815" s="5" t="s">
        <v>172</v>
      </c>
      <c r="F11815" s="6">
        <v>44026</v>
      </c>
      <c r="G11815" s="5" t="s">
        <v>148</v>
      </c>
      <c r="H11815" s="5" t="s">
        <v>194</v>
      </c>
      <c r="I11815">
        <v>43487</v>
      </c>
      <c r="J11815">
        <v>539</v>
      </c>
      <c r="K11815">
        <v>218</v>
      </c>
      <c r="L11815">
        <v>2</v>
      </c>
      <c r="M11815">
        <v>6867</v>
      </c>
      <c r="N11815">
        <v>6614.3590000000004</v>
      </c>
      <c r="O11815">
        <v>3307.1790000000001</v>
      </c>
      <c r="P11815">
        <v>109</v>
      </c>
      <c r="Q11815">
        <v>31.5</v>
      </c>
      <c r="R11815">
        <v>252.64099999999999</v>
      </c>
      <c r="S11815">
        <v>2020</v>
      </c>
      <c r="T11815">
        <v>7</v>
      </c>
      <c r="U11815">
        <v>29</v>
      </c>
    </row>
    <row r="11816" spans="1:21" x14ac:dyDescent="0.3">
      <c r="A11816" s="5" t="s">
        <v>168</v>
      </c>
      <c r="B11816" s="5" t="s">
        <v>169</v>
      </c>
      <c r="C11816" s="5" t="s">
        <v>170</v>
      </c>
      <c r="D11816" s="5" t="s">
        <v>588</v>
      </c>
      <c r="E11816" s="5" t="s">
        <v>172</v>
      </c>
      <c r="F11816" s="6">
        <v>44027</v>
      </c>
      <c r="G11816" s="5" t="s">
        <v>148</v>
      </c>
      <c r="H11816" s="5" t="s">
        <v>469</v>
      </c>
      <c r="I11816">
        <v>43855</v>
      </c>
      <c r="J11816">
        <v>172</v>
      </c>
      <c r="K11816">
        <v>108</v>
      </c>
      <c r="L11816">
        <v>33</v>
      </c>
      <c r="M11816">
        <v>119456.639</v>
      </c>
      <c r="N11816">
        <v>77796.077999999994</v>
      </c>
      <c r="O11816">
        <v>2357.4569999999999</v>
      </c>
      <c r="P11816">
        <v>3.2727272727272729</v>
      </c>
      <c r="Q11816">
        <v>1106.08</v>
      </c>
      <c r="R11816">
        <v>41660.561000000002</v>
      </c>
      <c r="S11816">
        <v>2020</v>
      </c>
      <c r="T11816">
        <v>7</v>
      </c>
      <c r="U11816">
        <v>29</v>
      </c>
    </row>
    <row r="11817" spans="1:21" x14ac:dyDescent="0.3">
      <c r="A11817" s="5" t="s">
        <v>168</v>
      </c>
      <c r="B11817" s="5" t="s">
        <v>169</v>
      </c>
      <c r="C11817" s="5" t="s">
        <v>170</v>
      </c>
      <c r="D11817" s="5" t="s">
        <v>586</v>
      </c>
      <c r="E11817" s="5" t="s">
        <v>172</v>
      </c>
      <c r="F11817" s="6">
        <v>44027</v>
      </c>
      <c r="G11817" s="5" t="s">
        <v>148</v>
      </c>
      <c r="H11817" s="5" t="s">
        <v>469</v>
      </c>
      <c r="I11817">
        <v>43851</v>
      </c>
      <c r="J11817">
        <v>176</v>
      </c>
      <c r="K11817">
        <v>108</v>
      </c>
      <c r="L11817">
        <v>75</v>
      </c>
      <c r="M11817">
        <v>271492.36099999998</v>
      </c>
      <c r="N11817">
        <v>173850.71</v>
      </c>
      <c r="O11817">
        <v>2318.009</v>
      </c>
      <c r="P11817">
        <v>1.44</v>
      </c>
      <c r="Q11817">
        <v>2513.8182000000002</v>
      </c>
      <c r="R11817">
        <v>97641.650999999998</v>
      </c>
      <c r="S11817">
        <v>2020</v>
      </c>
      <c r="T11817">
        <v>7</v>
      </c>
      <c r="U11817">
        <v>29</v>
      </c>
    </row>
    <row r="11818" spans="1:21" x14ac:dyDescent="0.3">
      <c r="A11818" s="5" t="s">
        <v>168</v>
      </c>
      <c r="B11818" s="5" t="s">
        <v>169</v>
      </c>
      <c r="C11818" s="5" t="s">
        <v>170</v>
      </c>
      <c r="D11818" s="5" t="s">
        <v>489</v>
      </c>
      <c r="E11818" s="5" t="s">
        <v>172</v>
      </c>
      <c r="F11818" s="6">
        <v>44028</v>
      </c>
      <c r="G11818" s="5" t="s">
        <v>148</v>
      </c>
      <c r="H11818" s="5" t="s">
        <v>173</v>
      </c>
      <c r="I11818">
        <v>43715</v>
      </c>
      <c r="J11818">
        <v>313</v>
      </c>
      <c r="K11818">
        <v>216</v>
      </c>
      <c r="L11818">
        <v>1</v>
      </c>
      <c r="M11818">
        <v>6804</v>
      </c>
      <c r="N11818">
        <v>3914.4430000000002</v>
      </c>
      <c r="O11818">
        <v>3914.4430000000002</v>
      </c>
      <c r="P11818">
        <v>216</v>
      </c>
      <c r="Q11818">
        <v>31.5</v>
      </c>
      <c r="R11818">
        <v>2889.5569999999998</v>
      </c>
      <c r="S11818">
        <v>2020</v>
      </c>
      <c r="T11818">
        <v>7</v>
      </c>
      <c r="U11818">
        <v>29</v>
      </c>
    </row>
    <row r="11819" spans="1:21" x14ac:dyDescent="0.3">
      <c r="A11819" s="5" t="s">
        <v>168</v>
      </c>
      <c r="B11819" s="5" t="s">
        <v>169</v>
      </c>
      <c r="C11819" s="5" t="s">
        <v>170</v>
      </c>
      <c r="D11819" s="5" t="s">
        <v>552</v>
      </c>
      <c r="E11819" s="5" t="s">
        <v>172</v>
      </c>
      <c r="F11819" s="6">
        <v>44028</v>
      </c>
      <c r="G11819" s="5" t="s">
        <v>148</v>
      </c>
      <c r="H11819" s="5" t="s">
        <v>173</v>
      </c>
      <c r="I11819">
        <v>43766</v>
      </c>
      <c r="J11819">
        <v>262</v>
      </c>
      <c r="K11819">
        <v>567.5</v>
      </c>
      <c r="L11819">
        <v>2</v>
      </c>
      <c r="M11819">
        <v>5958.75</v>
      </c>
      <c r="N11819">
        <v>5865.2160000000003</v>
      </c>
      <c r="O11819">
        <v>2932.6080000000002</v>
      </c>
      <c r="P11819">
        <v>283.75</v>
      </c>
      <c r="Q11819">
        <v>10.5</v>
      </c>
      <c r="R11819">
        <v>93.534000000000006</v>
      </c>
      <c r="S11819">
        <v>2020</v>
      </c>
      <c r="T11819">
        <v>7</v>
      </c>
      <c r="U11819">
        <v>29</v>
      </c>
    </row>
    <row r="11820" spans="1:21" x14ac:dyDescent="0.3">
      <c r="A11820" s="5" t="s">
        <v>168</v>
      </c>
      <c r="B11820" s="5" t="s">
        <v>169</v>
      </c>
      <c r="C11820" s="5" t="s">
        <v>170</v>
      </c>
      <c r="D11820" s="5" t="s">
        <v>551</v>
      </c>
      <c r="E11820" s="5" t="s">
        <v>172</v>
      </c>
      <c r="F11820" s="6">
        <v>44028</v>
      </c>
      <c r="G11820" s="5" t="s">
        <v>148</v>
      </c>
      <c r="H11820" s="5" t="s">
        <v>197</v>
      </c>
      <c r="I11820">
        <v>43789</v>
      </c>
      <c r="J11820">
        <v>239</v>
      </c>
      <c r="K11820">
        <v>354.5</v>
      </c>
      <c r="L11820">
        <v>3</v>
      </c>
      <c r="M11820">
        <v>11166.75</v>
      </c>
      <c r="N11820">
        <v>8545.4050000000007</v>
      </c>
      <c r="O11820">
        <v>2848.4679999999998</v>
      </c>
      <c r="P11820">
        <v>118.16666666666667</v>
      </c>
      <c r="Q11820">
        <v>31.5</v>
      </c>
      <c r="R11820">
        <v>2621.3449999999998</v>
      </c>
      <c r="S11820">
        <v>2020</v>
      </c>
      <c r="T11820">
        <v>7</v>
      </c>
      <c r="U11820">
        <v>29</v>
      </c>
    </row>
    <row r="11821" spans="1:21" x14ac:dyDescent="0.3">
      <c r="A11821" s="5" t="s">
        <v>168</v>
      </c>
      <c r="B11821" s="5" t="s">
        <v>169</v>
      </c>
      <c r="C11821" s="5" t="s">
        <v>170</v>
      </c>
      <c r="D11821" s="5" t="s">
        <v>551</v>
      </c>
      <c r="E11821" s="5" t="s">
        <v>172</v>
      </c>
      <c r="F11821" s="6">
        <v>44028</v>
      </c>
      <c r="G11821" s="5" t="s">
        <v>148</v>
      </c>
      <c r="H11821" s="5" t="s">
        <v>311</v>
      </c>
      <c r="I11821">
        <v>43789</v>
      </c>
      <c r="J11821">
        <v>239</v>
      </c>
      <c r="K11821">
        <v>223.5</v>
      </c>
      <c r="L11821">
        <v>1</v>
      </c>
      <c r="M11821">
        <v>3520.125</v>
      </c>
      <c r="N11821">
        <v>2848.4679999999998</v>
      </c>
      <c r="O11821">
        <v>2848.4679999999998</v>
      </c>
      <c r="P11821">
        <v>223.5</v>
      </c>
      <c r="Q11821">
        <v>15.75</v>
      </c>
      <c r="R11821">
        <v>671.65700000000004</v>
      </c>
      <c r="S11821">
        <v>2020</v>
      </c>
      <c r="T11821">
        <v>7</v>
      </c>
      <c r="U11821">
        <v>29</v>
      </c>
    </row>
    <row r="11822" spans="1:21" x14ac:dyDescent="0.3">
      <c r="A11822" s="5" t="s">
        <v>168</v>
      </c>
      <c r="B11822" s="5" t="s">
        <v>169</v>
      </c>
      <c r="C11822" s="5" t="s">
        <v>170</v>
      </c>
      <c r="D11822" s="5" t="s">
        <v>551</v>
      </c>
      <c r="E11822" s="5" t="s">
        <v>172</v>
      </c>
      <c r="F11822" s="6">
        <v>44028</v>
      </c>
      <c r="G11822" s="5" t="s">
        <v>148</v>
      </c>
      <c r="H11822" s="5" t="s">
        <v>173</v>
      </c>
      <c r="I11822">
        <v>43789</v>
      </c>
      <c r="J11822">
        <v>239</v>
      </c>
      <c r="K11822">
        <v>567.5</v>
      </c>
      <c r="L11822">
        <v>4</v>
      </c>
      <c r="M11822">
        <v>11917.5</v>
      </c>
      <c r="N11822">
        <v>11393.873</v>
      </c>
      <c r="O11822">
        <v>2848.4679999999998</v>
      </c>
      <c r="P11822">
        <v>141.875</v>
      </c>
      <c r="Q11822">
        <v>21</v>
      </c>
      <c r="R11822">
        <v>523.62699999999995</v>
      </c>
      <c r="S11822">
        <v>2020</v>
      </c>
      <c r="T11822">
        <v>7</v>
      </c>
      <c r="U11822">
        <v>29</v>
      </c>
    </row>
    <row r="11823" spans="1:21" x14ac:dyDescent="0.3">
      <c r="A11823" s="5" t="s">
        <v>168</v>
      </c>
      <c r="B11823" s="5" t="s">
        <v>169</v>
      </c>
      <c r="C11823" s="5" t="s">
        <v>170</v>
      </c>
      <c r="D11823" s="5" t="s">
        <v>561</v>
      </c>
      <c r="E11823" s="5" t="s">
        <v>172</v>
      </c>
      <c r="F11823" s="6">
        <v>44028</v>
      </c>
      <c r="G11823" s="5" t="s">
        <v>148</v>
      </c>
      <c r="H11823" s="5" t="s">
        <v>311</v>
      </c>
      <c r="I11823">
        <v>43803</v>
      </c>
      <c r="J11823">
        <v>225</v>
      </c>
      <c r="K11823">
        <v>223.5</v>
      </c>
      <c r="L11823">
        <v>1</v>
      </c>
      <c r="M11823">
        <v>3520.125</v>
      </c>
      <c r="N11823">
        <v>2663.7950000000001</v>
      </c>
      <c r="O11823">
        <v>2663.7950000000001</v>
      </c>
      <c r="P11823">
        <v>223.5</v>
      </c>
      <c r="Q11823">
        <v>15.75</v>
      </c>
      <c r="R11823">
        <v>856.33</v>
      </c>
      <c r="S11823">
        <v>2020</v>
      </c>
      <c r="T11823">
        <v>7</v>
      </c>
      <c r="U11823">
        <v>29</v>
      </c>
    </row>
    <row r="11824" spans="1:21" x14ac:dyDescent="0.3">
      <c r="A11824" s="5" t="s">
        <v>168</v>
      </c>
      <c r="B11824" s="5" t="s">
        <v>169</v>
      </c>
      <c r="C11824" s="5" t="s">
        <v>170</v>
      </c>
      <c r="D11824" s="5" t="s">
        <v>572</v>
      </c>
      <c r="E11824" s="5" t="s">
        <v>172</v>
      </c>
      <c r="F11824" s="6">
        <v>44028</v>
      </c>
      <c r="G11824" s="5" t="s">
        <v>148</v>
      </c>
      <c r="H11824" s="5" t="s">
        <v>235</v>
      </c>
      <c r="I11824">
        <v>43810</v>
      </c>
      <c r="J11824">
        <v>218</v>
      </c>
      <c r="K11824">
        <v>130</v>
      </c>
      <c r="L11824">
        <v>1</v>
      </c>
      <c r="M11824">
        <v>4095</v>
      </c>
      <c r="N11824">
        <v>2586.1709999999998</v>
      </c>
      <c r="O11824">
        <v>2586.1709999999998</v>
      </c>
      <c r="P11824">
        <v>130</v>
      </c>
      <c r="Q11824">
        <v>31.5</v>
      </c>
      <c r="R11824">
        <v>1508.829</v>
      </c>
      <c r="S11824">
        <v>2020</v>
      </c>
      <c r="T11824">
        <v>7</v>
      </c>
      <c r="U11824">
        <v>29</v>
      </c>
    </row>
    <row r="11825" spans="1:21" x14ac:dyDescent="0.3">
      <c r="A11825" s="5" t="s">
        <v>168</v>
      </c>
      <c r="B11825" s="5" t="s">
        <v>175</v>
      </c>
      <c r="C11825" s="5" t="s">
        <v>84</v>
      </c>
      <c r="D11825" s="5" t="s">
        <v>546</v>
      </c>
      <c r="E11825" s="5" t="s">
        <v>172</v>
      </c>
      <c r="F11825" s="6">
        <v>44028</v>
      </c>
      <c r="G11825" s="5" t="s">
        <v>148</v>
      </c>
      <c r="H11825" s="5" t="s">
        <v>351</v>
      </c>
      <c r="I11825">
        <v>43846</v>
      </c>
      <c r="J11825">
        <v>182</v>
      </c>
      <c r="K11825">
        <v>219.5</v>
      </c>
      <c r="L11825">
        <v>2</v>
      </c>
      <c r="M11825">
        <v>6914.25</v>
      </c>
      <c r="N11825">
        <v>6363.36</v>
      </c>
      <c r="O11825">
        <v>3181.68</v>
      </c>
      <c r="P11825">
        <v>109.75</v>
      </c>
      <c r="Q11825">
        <v>31.5</v>
      </c>
      <c r="R11825">
        <v>550.89</v>
      </c>
      <c r="S11825">
        <v>2020</v>
      </c>
      <c r="T11825">
        <v>7</v>
      </c>
      <c r="U11825">
        <v>29</v>
      </c>
    </row>
    <row r="11826" spans="1:21" x14ac:dyDescent="0.3">
      <c r="A11826" s="5" t="s">
        <v>168</v>
      </c>
      <c r="B11826" s="5" t="s">
        <v>175</v>
      </c>
      <c r="C11826" s="5" t="s">
        <v>84</v>
      </c>
      <c r="D11826" s="5" t="s">
        <v>546</v>
      </c>
      <c r="E11826" s="5" t="s">
        <v>172</v>
      </c>
      <c r="F11826" s="6">
        <v>44028</v>
      </c>
      <c r="G11826" s="5" t="s">
        <v>148</v>
      </c>
      <c r="H11826" s="5" t="s">
        <v>190</v>
      </c>
      <c r="I11826">
        <v>43846</v>
      </c>
      <c r="J11826">
        <v>182</v>
      </c>
      <c r="K11826">
        <v>111.5</v>
      </c>
      <c r="L11826">
        <v>1</v>
      </c>
      <c r="M11826">
        <v>3512.25</v>
      </c>
      <c r="N11826">
        <v>3181.68</v>
      </c>
      <c r="O11826">
        <v>3181.68</v>
      </c>
      <c r="P11826">
        <v>111.5</v>
      </c>
      <c r="Q11826">
        <v>31.5</v>
      </c>
      <c r="R11826">
        <v>330.57</v>
      </c>
      <c r="S11826">
        <v>2020</v>
      </c>
      <c r="T11826">
        <v>7</v>
      </c>
      <c r="U11826">
        <v>29</v>
      </c>
    </row>
    <row r="11827" spans="1:21" x14ac:dyDescent="0.3">
      <c r="A11827" s="5" t="s">
        <v>168</v>
      </c>
      <c r="B11827" s="5" t="s">
        <v>175</v>
      </c>
      <c r="C11827" s="5" t="s">
        <v>85</v>
      </c>
      <c r="D11827" s="5" t="s">
        <v>534</v>
      </c>
      <c r="E11827" s="5" t="s">
        <v>172</v>
      </c>
      <c r="F11827" s="6">
        <v>44028</v>
      </c>
      <c r="G11827" s="5" t="s">
        <v>148</v>
      </c>
      <c r="H11827" s="5" t="s">
        <v>178</v>
      </c>
      <c r="I11827">
        <v>43831</v>
      </c>
      <c r="J11827">
        <v>197</v>
      </c>
      <c r="K11827">
        <v>351.5</v>
      </c>
      <c r="L11827">
        <v>3</v>
      </c>
      <c r="M11827">
        <v>11072.25</v>
      </c>
      <c r="N11827">
        <v>9650.6610000000001</v>
      </c>
      <c r="O11827">
        <v>3216.8870000000002</v>
      </c>
      <c r="P11827">
        <v>117.16666666666667</v>
      </c>
      <c r="Q11827">
        <v>31.5</v>
      </c>
      <c r="R11827">
        <v>1421.5889999999999</v>
      </c>
      <c r="S11827">
        <v>2020</v>
      </c>
      <c r="T11827">
        <v>7</v>
      </c>
      <c r="U11827">
        <v>29</v>
      </c>
    </row>
    <row r="11828" spans="1:21" x14ac:dyDescent="0.3">
      <c r="A11828" s="5" t="s">
        <v>168</v>
      </c>
      <c r="B11828" s="5" t="s">
        <v>175</v>
      </c>
      <c r="C11828" s="5" t="s">
        <v>85</v>
      </c>
      <c r="D11828" s="5" t="s">
        <v>534</v>
      </c>
      <c r="E11828" s="5" t="s">
        <v>172</v>
      </c>
      <c r="F11828" s="6">
        <v>44028</v>
      </c>
      <c r="G11828" s="5" t="s">
        <v>148</v>
      </c>
      <c r="H11828" s="5" t="s">
        <v>173</v>
      </c>
      <c r="I11828">
        <v>43831</v>
      </c>
      <c r="J11828">
        <v>197</v>
      </c>
      <c r="K11828">
        <v>127</v>
      </c>
      <c r="L11828">
        <v>1</v>
      </c>
      <c r="M11828">
        <v>4000.5</v>
      </c>
      <c r="N11828">
        <v>3216.8870000000002</v>
      </c>
      <c r="O11828">
        <v>3216.8870000000002</v>
      </c>
      <c r="P11828">
        <v>127</v>
      </c>
      <c r="Q11828">
        <v>31.5</v>
      </c>
      <c r="R11828">
        <v>783.61300000000006</v>
      </c>
      <c r="S11828">
        <v>2020</v>
      </c>
      <c r="T11828">
        <v>7</v>
      </c>
      <c r="U11828">
        <v>29</v>
      </c>
    </row>
    <row r="11829" spans="1:21" x14ac:dyDescent="0.3">
      <c r="A11829" s="5" t="s">
        <v>168</v>
      </c>
      <c r="B11829" s="5" t="s">
        <v>206</v>
      </c>
      <c r="C11829" s="5" t="s">
        <v>108</v>
      </c>
      <c r="D11829" s="5" t="s">
        <v>587</v>
      </c>
      <c r="E11829" s="5" t="s">
        <v>172</v>
      </c>
      <c r="F11829" s="6">
        <v>44028</v>
      </c>
      <c r="G11829" s="5" t="s">
        <v>148</v>
      </c>
      <c r="H11829" s="5" t="s">
        <v>199</v>
      </c>
      <c r="I11829">
        <v>43487</v>
      </c>
      <c r="J11829">
        <v>541</v>
      </c>
      <c r="K11829">
        <v>745</v>
      </c>
      <c r="L11829">
        <v>7</v>
      </c>
      <c r="M11829">
        <v>23467.5</v>
      </c>
      <c r="N11829">
        <v>23150.255000000001</v>
      </c>
      <c r="O11829">
        <v>3307.1790000000001</v>
      </c>
      <c r="P11829">
        <v>106.42857142857143</v>
      </c>
      <c r="Q11829">
        <v>31.5</v>
      </c>
      <c r="R11829">
        <v>317.245</v>
      </c>
      <c r="S11829">
        <v>2020</v>
      </c>
      <c r="T11829">
        <v>7</v>
      </c>
      <c r="U11829">
        <v>29</v>
      </c>
    </row>
    <row r="11830" spans="1:21" x14ac:dyDescent="0.3">
      <c r="A11830" s="5" t="s">
        <v>168</v>
      </c>
      <c r="B11830" s="5" t="s">
        <v>206</v>
      </c>
      <c r="C11830" s="5" t="s">
        <v>108</v>
      </c>
      <c r="D11830" s="5" t="s">
        <v>587</v>
      </c>
      <c r="E11830" s="5" t="s">
        <v>172</v>
      </c>
      <c r="F11830" s="6">
        <v>44028</v>
      </c>
      <c r="G11830" s="5" t="s">
        <v>148</v>
      </c>
      <c r="H11830" s="5" t="s">
        <v>200</v>
      </c>
      <c r="I11830">
        <v>43487</v>
      </c>
      <c r="J11830">
        <v>541</v>
      </c>
      <c r="K11830">
        <v>820</v>
      </c>
      <c r="L11830">
        <v>8</v>
      </c>
      <c r="M11830">
        <v>25830</v>
      </c>
      <c r="N11830">
        <v>26457.434000000001</v>
      </c>
      <c r="O11830">
        <v>3307.1790000000001</v>
      </c>
      <c r="P11830">
        <v>102.5</v>
      </c>
      <c r="Q11830">
        <v>31.5</v>
      </c>
      <c r="R11830">
        <v>-627.43399999999997</v>
      </c>
      <c r="S11830">
        <v>2020</v>
      </c>
      <c r="T11830">
        <v>7</v>
      </c>
      <c r="U11830">
        <v>29</v>
      </c>
    </row>
    <row r="11831" spans="1:21" x14ac:dyDescent="0.3">
      <c r="A11831" s="5" t="s">
        <v>168</v>
      </c>
      <c r="B11831" s="5" t="s">
        <v>206</v>
      </c>
      <c r="C11831" s="5" t="s">
        <v>108</v>
      </c>
      <c r="D11831" s="5" t="s">
        <v>587</v>
      </c>
      <c r="E11831" s="5" t="s">
        <v>172</v>
      </c>
      <c r="F11831" s="6">
        <v>44028</v>
      </c>
      <c r="G11831" s="5" t="s">
        <v>148</v>
      </c>
      <c r="H11831" s="5" t="s">
        <v>215</v>
      </c>
      <c r="I11831">
        <v>43487</v>
      </c>
      <c r="J11831">
        <v>541</v>
      </c>
      <c r="K11831">
        <v>505</v>
      </c>
      <c r="L11831">
        <v>5</v>
      </c>
      <c r="M11831">
        <v>15907.5</v>
      </c>
      <c r="N11831">
        <v>16535.896000000001</v>
      </c>
      <c r="O11831">
        <v>3307.1790000000001</v>
      </c>
      <c r="P11831">
        <v>101</v>
      </c>
      <c r="Q11831">
        <v>31.5</v>
      </c>
      <c r="R11831">
        <v>-628.39599999999996</v>
      </c>
      <c r="S11831">
        <v>2020</v>
      </c>
      <c r="T11831">
        <v>7</v>
      </c>
      <c r="U11831">
        <v>29</v>
      </c>
    </row>
    <row r="11832" spans="1:21" x14ac:dyDescent="0.3">
      <c r="A11832" s="5" t="s">
        <v>168</v>
      </c>
      <c r="B11832" s="5" t="s">
        <v>206</v>
      </c>
      <c r="C11832" s="5" t="s">
        <v>108</v>
      </c>
      <c r="D11832" s="5" t="s">
        <v>587</v>
      </c>
      <c r="E11832" s="5" t="s">
        <v>172</v>
      </c>
      <c r="F11832" s="6">
        <v>44028</v>
      </c>
      <c r="G11832" s="5" t="s">
        <v>148</v>
      </c>
      <c r="H11832" s="5" t="s">
        <v>478</v>
      </c>
      <c r="I11832">
        <v>43487</v>
      </c>
      <c r="J11832">
        <v>541</v>
      </c>
      <c r="K11832">
        <v>432</v>
      </c>
      <c r="L11832">
        <v>4</v>
      </c>
      <c r="M11832">
        <v>13608</v>
      </c>
      <c r="N11832">
        <v>13228.717000000001</v>
      </c>
      <c r="O11832">
        <v>3307.1790000000001</v>
      </c>
      <c r="P11832">
        <v>108</v>
      </c>
      <c r="Q11832">
        <v>31.5</v>
      </c>
      <c r="R11832">
        <v>379.28300000000002</v>
      </c>
      <c r="S11832">
        <v>2020</v>
      </c>
      <c r="T11832">
        <v>7</v>
      </c>
      <c r="U11832">
        <v>29</v>
      </c>
    </row>
    <row r="11833" spans="1:21" x14ac:dyDescent="0.3">
      <c r="A11833" s="5" t="s">
        <v>168</v>
      </c>
      <c r="B11833" s="5" t="s">
        <v>206</v>
      </c>
      <c r="C11833" s="5" t="s">
        <v>108</v>
      </c>
      <c r="D11833" s="5" t="s">
        <v>587</v>
      </c>
      <c r="E11833" s="5" t="s">
        <v>172</v>
      </c>
      <c r="F11833" s="6">
        <v>44028</v>
      </c>
      <c r="G11833" s="5" t="s">
        <v>148</v>
      </c>
      <c r="H11833" s="5" t="s">
        <v>204</v>
      </c>
      <c r="I11833">
        <v>43487</v>
      </c>
      <c r="J11833">
        <v>541</v>
      </c>
      <c r="K11833">
        <v>560</v>
      </c>
      <c r="L11833">
        <v>6</v>
      </c>
      <c r="M11833">
        <v>17920</v>
      </c>
      <c r="N11833">
        <v>19843.076000000001</v>
      </c>
      <c r="O11833">
        <v>3307.1790000000001</v>
      </c>
      <c r="P11833">
        <v>93.333333333333329</v>
      </c>
      <c r="Q11833">
        <v>32</v>
      </c>
      <c r="R11833">
        <v>-1923.076</v>
      </c>
      <c r="S11833">
        <v>2020</v>
      </c>
      <c r="T11833">
        <v>7</v>
      </c>
      <c r="U11833">
        <v>29</v>
      </c>
    </row>
    <row r="11834" spans="1:21" x14ac:dyDescent="0.3">
      <c r="A11834" s="5" t="s">
        <v>168</v>
      </c>
      <c r="B11834" s="5" t="s">
        <v>206</v>
      </c>
      <c r="C11834" s="5" t="s">
        <v>108</v>
      </c>
      <c r="D11834" s="5" t="s">
        <v>587</v>
      </c>
      <c r="E11834" s="5" t="s">
        <v>172</v>
      </c>
      <c r="F11834" s="6">
        <v>44028</v>
      </c>
      <c r="G11834" s="5" t="s">
        <v>148</v>
      </c>
      <c r="H11834" s="5" t="s">
        <v>180</v>
      </c>
      <c r="I11834">
        <v>43487</v>
      </c>
      <c r="J11834">
        <v>541</v>
      </c>
      <c r="K11834">
        <v>170</v>
      </c>
      <c r="L11834">
        <v>2</v>
      </c>
      <c r="M11834">
        <v>5440</v>
      </c>
      <c r="N11834">
        <v>6614.3590000000004</v>
      </c>
      <c r="O11834">
        <v>3307.1790000000001</v>
      </c>
      <c r="P11834">
        <v>85</v>
      </c>
      <c r="Q11834">
        <v>32</v>
      </c>
      <c r="R11834">
        <v>-1174.3589999999999</v>
      </c>
      <c r="S11834">
        <v>2020</v>
      </c>
      <c r="T11834">
        <v>7</v>
      </c>
      <c r="U11834">
        <v>29</v>
      </c>
    </row>
    <row r="11835" spans="1:21" x14ac:dyDescent="0.3">
      <c r="A11835" s="5" t="s">
        <v>168</v>
      </c>
      <c r="B11835" s="5" t="s">
        <v>206</v>
      </c>
      <c r="C11835" s="5" t="s">
        <v>108</v>
      </c>
      <c r="D11835" s="5" t="s">
        <v>587</v>
      </c>
      <c r="E11835" s="5" t="s">
        <v>172</v>
      </c>
      <c r="F11835" s="6">
        <v>44028</v>
      </c>
      <c r="G11835" s="5" t="s">
        <v>148</v>
      </c>
      <c r="H11835" s="5" t="s">
        <v>221</v>
      </c>
      <c r="I11835">
        <v>43487</v>
      </c>
      <c r="J11835">
        <v>541</v>
      </c>
      <c r="K11835">
        <v>180</v>
      </c>
      <c r="L11835">
        <v>2</v>
      </c>
      <c r="M11835">
        <v>5760</v>
      </c>
      <c r="N11835">
        <v>6614.3590000000004</v>
      </c>
      <c r="O11835">
        <v>3307.1790000000001</v>
      </c>
      <c r="P11835">
        <v>90</v>
      </c>
      <c r="Q11835">
        <v>32</v>
      </c>
      <c r="R11835">
        <v>-854.35900000000004</v>
      </c>
      <c r="S11835">
        <v>2020</v>
      </c>
      <c r="T11835">
        <v>7</v>
      </c>
      <c r="U11835">
        <v>29</v>
      </c>
    </row>
    <row r="11836" spans="1:21" x14ac:dyDescent="0.3">
      <c r="A11836" s="5" t="s">
        <v>168</v>
      </c>
      <c r="B11836" s="5" t="s">
        <v>206</v>
      </c>
      <c r="C11836" s="5" t="s">
        <v>108</v>
      </c>
      <c r="D11836" s="5" t="s">
        <v>587</v>
      </c>
      <c r="E11836" s="5" t="s">
        <v>172</v>
      </c>
      <c r="F11836" s="6">
        <v>44028</v>
      </c>
      <c r="G11836" s="5" t="s">
        <v>148</v>
      </c>
      <c r="H11836" s="5" t="s">
        <v>205</v>
      </c>
      <c r="I11836">
        <v>43487</v>
      </c>
      <c r="J11836">
        <v>541</v>
      </c>
      <c r="K11836">
        <v>604</v>
      </c>
      <c r="L11836">
        <v>6</v>
      </c>
      <c r="M11836">
        <v>19328</v>
      </c>
      <c r="N11836">
        <v>19843.076000000001</v>
      </c>
      <c r="O11836">
        <v>3307.1790000000001</v>
      </c>
      <c r="P11836">
        <v>100.66666666666667</v>
      </c>
      <c r="Q11836">
        <v>32</v>
      </c>
      <c r="R11836">
        <v>-515.07600000000002</v>
      </c>
      <c r="S11836">
        <v>2020</v>
      </c>
      <c r="T11836">
        <v>7</v>
      </c>
      <c r="U11836">
        <v>29</v>
      </c>
    </row>
    <row r="11837" spans="1:21" x14ac:dyDescent="0.3">
      <c r="A11837" s="5" t="s">
        <v>168</v>
      </c>
      <c r="B11837" s="5" t="s">
        <v>206</v>
      </c>
      <c r="C11837" s="5" t="s">
        <v>108</v>
      </c>
      <c r="D11837" s="5" t="s">
        <v>587</v>
      </c>
      <c r="E11837" s="5" t="s">
        <v>172</v>
      </c>
      <c r="F11837" s="6">
        <v>44028</v>
      </c>
      <c r="G11837" s="5" t="s">
        <v>148</v>
      </c>
      <c r="H11837" s="5" t="s">
        <v>222</v>
      </c>
      <c r="I11837">
        <v>43487</v>
      </c>
      <c r="J11837">
        <v>541</v>
      </c>
      <c r="K11837">
        <v>100</v>
      </c>
      <c r="L11837">
        <v>1</v>
      </c>
      <c r="M11837">
        <v>3200</v>
      </c>
      <c r="N11837">
        <v>3307.1790000000001</v>
      </c>
      <c r="O11837">
        <v>3307.1790000000001</v>
      </c>
      <c r="P11837">
        <v>100</v>
      </c>
      <c r="Q11837">
        <v>32</v>
      </c>
      <c r="R11837">
        <v>-107.179</v>
      </c>
      <c r="S11837">
        <v>2020</v>
      </c>
      <c r="T11837">
        <v>7</v>
      </c>
      <c r="U11837">
        <v>29</v>
      </c>
    </row>
    <row r="11838" spans="1:21" x14ac:dyDescent="0.3">
      <c r="A11838" s="5" t="s">
        <v>168</v>
      </c>
      <c r="B11838" s="5" t="s">
        <v>206</v>
      </c>
      <c r="C11838" s="5" t="s">
        <v>108</v>
      </c>
      <c r="D11838" s="5" t="s">
        <v>587</v>
      </c>
      <c r="E11838" s="5" t="s">
        <v>172</v>
      </c>
      <c r="F11838" s="6">
        <v>44028</v>
      </c>
      <c r="G11838" s="5" t="s">
        <v>148</v>
      </c>
      <c r="H11838" s="5" t="s">
        <v>217</v>
      </c>
      <c r="I11838">
        <v>43487</v>
      </c>
      <c r="J11838">
        <v>541</v>
      </c>
      <c r="K11838">
        <v>494</v>
      </c>
      <c r="L11838">
        <v>5</v>
      </c>
      <c r="M11838">
        <v>15808</v>
      </c>
      <c r="N11838">
        <v>16535.896000000001</v>
      </c>
      <c r="O11838">
        <v>3307.1790000000001</v>
      </c>
      <c r="P11838">
        <v>98.8</v>
      </c>
      <c r="Q11838">
        <v>32</v>
      </c>
      <c r="R11838">
        <v>-727.89599999999996</v>
      </c>
      <c r="S11838">
        <v>2020</v>
      </c>
      <c r="T11838">
        <v>7</v>
      </c>
      <c r="U11838">
        <v>29</v>
      </c>
    </row>
    <row r="11839" spans="1:21" x14ac:dyDescent="0.3">
      <c r="A11839" s="5" t="s">
        <v>168</v>
      </c>
      <c r="B11839" s="5" t="s">
        <v>206</v>
      </c>
      <c r="C11839" s="5" t="s">
        <v>108</v>
      </c>
      <c r="D11839" s="5" t="s">
        <v>587</v>
      </c>
      <c r="E11839" s="5" t="s">
        <v>172</v>
      </c>
      <c r="F11839" s="6">
        <v>44028</v>
      </c>
      <c r="G11839" s="5" t="s">
        <v>148</v>
      </c>
      <c r="H11839" s="5" t="s">
        <v>182</v>
      </c>
      <c r="I11839">
        <v>43487</v>
      </c>
      <c r="J11839">
        <v>541</v>
      </c>
      <c r="K11839">
        <v>210</v>
      </c>
      <c r="L11839">
        <v>2</v>
      </c>
      <c r="M11839">
        <v>6720</v>
      </c>
      <c r="N11839">
        <v>6614.3590000000004</v>
      </c>
      <c r="O11839">
        <v>3307.1790000000001</v>
      </c>
      <c r="P11839">
        <v>105</v>
      </c>
      <c r="Q11839">
        <v>32</v>
      </c>
      <c r="R11839">
        <v>105.64100000000001</v>
      </c>
      <c r="S11839">
        <v>2020</v>
      </c>
      <c r="T11839">
        <v>7</v>
      </c>
      <c r="U11839">
        <v>29</v>
      </c>
    </row>
    <row r="11840" spans="1:21" x14ac:dyDescent="0.3">
      <c r="A11840" s="5" t="s">
        <v>168</v>
      </c>
      <c r="B11840" s="5" t="s">
        <v>206</v>
      </c>
      <c r="C11840" s="5" t="s">
        <v>109</v>
      </c>
      <c r="D11840" s="5" t="s">
        <v>589</v>
      </c>
      <c r="E11840" s="5" t="s">
        <v>172</v>
      </c>
      <c r="F11840" s="6">
        <v>44028</v>
      </c>
      <c r="G11840" s="5" t="s">
        <v>148</v>
      </c>
      <c r="H11840" s="5" t="s">
        <v>564</v>
      </c>
      <c r="I11840">
        <v>43860</v>
      </c>
      <c r="J11840">
        <v>168</v>
      </c>
      <c r="K11840">
        <v>676</v>
      </c>
      <c r="L11840">
        <v>6</v>
      </c>
      <c r="M11840">
        <v>21632</v>
      </c>
      <c r="N11840">
        <v>17960.319</v>
      </c>
      <c r="O11840">
        <v>2993.3870000000002</v>
      </c>
      <c r="P11840">
        <v>112.66666666666667</v>
      </c>
      <c r="Q11840">
        <v>32</v>
      </c>
      <c r="R11840">
        <v>3671.681</v>
      </c>
      <c r="S11840">
        <v>2020</v>
      </c>
      <c r="T11840">
        <v>7</v>
      </c>
      <c r="U11840">
        <v>29</v>
      </c>
    </row>
    <row r="11841" spans="1:21" x14ac:dyDescent="0.3">
      <c r="A11841" s="5" t="s">
        <v>168</v>
      </c>
      <c r="B11841" s="5" t="s">
        <v>206</v>
      </c>
      <c r="C11841" s="5" t="s">
        <v>109</v>
      </c>
      <c r="D11841" s="5" t="s">
        <v>589</v>
      </c>
      <c r="E11841" s="5" t="s">
        <v>172</v>
      </c>
      <c r="F11841" s="6">
        <v>44028</v>
      </c>
      <c r="G11841" s="5" t="s">
        <v>148</v>
      </c>
      <c r="H11841" s="5" t="s">
        <v>238</v>
      </c>
      <c r="I11841">
        <v>43860</v>
      </c>
      <c r="J11841">
        <v>168</v>
      </c>
      <c r="K11841">
        <v>130</v>
      </c>
      <c r="L11841">
        <v>1</v>
      </c>
      <c r="M11841">
        <v>4160</v>
      </c>
      <c r="N11841">
        <v>2993.3870000000002</v>
      </c>
      <c r="O11841">
        <v>2993.3870000000002</v>
      </c>
      <c r="P11841">
        <v>130</v>
      </c>
      <c r="Q11841">
        <v>32</v>
      </c>
      <c r="R11841">
        <v>1166.6130000000001</v>
      </c>
      <c r="S11841">
        <v>2020</v>
      </c>
      <c r="T11841">
        <v>7</v>
      </c>
      <c r="U11841">
        <v>29</v>
      </c>
    </row>
    <row r="11842" spans="1:21" x14ac:dyDescent="0.3">
      <c r="A11842" s="5" t="s">
        <v>168</v>
      </c>
      <c r="B11842" s="5" t="s">
        <v>206</v>
      </c>
      <c r="C11842" s="5" t="s">
        <v>109</v>
      </c>
      <c r="D11842" s="5" t="s">
        <v>589</v>
      </c>
      <c r="E11842" s="5" t="s">
        <v>172</v>
      </c>
      <c r="F11842" s="6">
        <v>44028</v>
      </c>
      <c r="G11842" s="5" t="s">
        <v>148</v>
      </c>
      <c r="H11842" s="5" t="s">
        <v>184</v>
      </c>
      <c r="I11842">
        <v>43860</v>
      </c>
      <c r="J11842">
        <v>168</v>
      </c>
      <c r="K11842">
        <v>3736</v>
      </c>
      <c r="L11842">
        <v>30</v>
      </c>
      <c r="M11842">
        <v>117684</v>
      </c>
      <c r="N11842">
        <v>89801.596000000005</v>
      </c>
      <c r="O11842">
        <v>2993.3870000000002</v>
      </c>
      <c r="P11842">
        <v>124.53333333333333</v>
      </c>
      <c r="Q11842">
        <v>31.5</v>
      </c>
      <c r="R11842">
        <v>27882.403999999999</v>
      </c>
      <c r="S11842">
        <v>2020</v>
      </c>
      <c r="T11842">
        <v>7</v>
      </c>
      <c r="U11842">
        <v>29</v>
      </c>
    </row>
    <row r="11843" spans="1:21" x14ac:dyDescent="0.3">
      <c r="A11843" s="5" t="s">
        <v>168</v>
      </c>
      <c r="B11843" s="5" t="s">
        <v>206</v>
      </c>
      <c r="C11843" s="5" t="s">
        <v>109</v>
      </c>
      <c r="D11843" s="5" t="s">
        <v>589</v>
      </c>
      <c r="E11843" s="5" t="s">
        <v>172</v>
      </c>
      <c r="F11843" s="6">
        <v>44028</v>
      </c>
      <c r="G11843" s="5" t="s">
        <v>148</v>
      </c>
      <c r="H11843" s="5" t="s">
        <v>185</v>
      </c>
      <c r="I11843">
        <v>43860</v>
      </c>
      <c r="J11843">
        <v>168</v>
      </c>
      <c r="K11843">
        <v>238</v>
      </c>
      <c r="L11843">
        <v>2</v>
      </c>
      <c r="M11843">
        <v>7616</v>
      </c>
      <c r="N11843">
        <v>5986.7730000000001</v>
      </c>
      <c r="O11843">
        <v>2993.3870000000002</v>
      </c>
      <c r="P11843">
        <v>119</v>
      </c>
      <c r="Q11843">
        <v>32</v>
      </c>
      <c r="R11843">
        <v>1629.2270000000001</v>
      </c>
      <c r="S11843">
        <v>2020</v>
      </c>
      <c r="T11843">
        <v>7</v>
      </c>
      <c r="U11843">
        <v>29</v>
      </c>
    </row>
    <row r="11844" spans="1:21" x14ac:dyDescent="0.3">
      <c r="A11844" s="5" t="s">
        <v>168</v>
      </c>
      <c r="B11844" s="5" t="s">
        <v>206</v>
      </c>
      <c r="C11844" s="5" t="s">
        <v>109</v>
      </c>
      <c r="D11844" s="5" t="s">
        <v>589</v>
      </c>
      <c r="E11844" s="5" t="s">
        <v>172</v>
      </c>
      <c r="F11844" s="6">
        <v>44028</v>
      </c>
      <c r="G11844" s="5" t="s">
        <v>148</v>
      </c>
      <c r="H11844" s="5" t="s">
        <v>202</v>
      </c>
      <c r="I11844">
        <v>43860</v>
      </c>
      <c r="J11844">
        <v>168</v>
      </c>
      <c r="K11844">
        <v>1104</v>
      </c>
      <c r="L11844">
        <v>11</v>
      </c>
      <c r="M11844">
        <v>35328</v>
      </c>
      <c r="N11844">
        <v>32927.252</v>
      </c>
      <c r="O11844">
        <v>2993.3870000000002</v>
      </c>
      <c r="P11844">
        <v>100.36363636363636</v>
      </c>
      <c r="Q11844">
        <v>32</v>
      </c>
      <c r="R11844">
        <v>2400.748</v>
      </c>
      <c r="S11844">
        <v>2020</v>
      </c>
      <c r="T11844">
        <v>7</v>
      </c>
      <c r="U11844">
        <v>29</v>
      </c>
    </row>
    <row r="11845" spans="1:21" x14ac:dyDescent="0.3">
      <c r="A11845" s="5" t="s">
        <v>168</v>
      </c>
      <c r="B11845" s="5" t="s">
        <v>206</v>
      </c>
      <c r="C11845" s="5" t="s">
        <v>109</v>
      </c>
      <c r="D11845" s="5" t="s">
        <v>589</v>
      </c>
      <c r="E11845" s="5" t="s">
        <v>172</v>
      </c>
      <c r="F11845" s="6">
        <v>44028</v>
      </c>
      <c r="G11845" s="5" t="s">
        <v>148</v>
      </c>
      <c r="H11845" s="5" t="s">
        <v>226</v>
      </c>
      <c r="I11845">
        <v>43860</v>
      </c>
      <c r="J11845">
        <v>168</v>
      </c>
      <c r="K11845">
        <v>280</v>
      </c>
      <c r="L11845">
        <v>3</v>
      </c>
      <c r="M11845">
        <v>8960</v>
      </c>
      <c r="N11845">
        <v>8980.16</v>
      </c>
      <c r="O11845">
        <v>2993.3870000000002</v>
      </c>
      <c r="P11845">
        <v>93.333333333333329</v>
      </c>
      <c r="Q11845">
        <v>32</v>
      </c>
      <c r="R11845">
        <v>-20.16</v>
      </c>
      <c r="S11845">
        <v>2020</v>
      </c>
      <c r="T11845">
        <v>7</v>
      </c>
      <c r="U11845">
        <v>29</v>
      </c>
    </row>
    <row r="11846" spans="1:21" x14ac:dyDescent="0.3">
      <c r="A11846" s="5" t="s">
        <v>168</v>
      </c>
      <c r="B11846" s="5" t="s">
        <v>206</v>
      </c>
      <c r="C11846" s="5" t="s">
        <v>109</v>
      </c>
      <c r="D11846" s="5" t="s">
        <v>589</v>
      </c>
      <c r="E11846" s="5" t="s">
        <v>172</v>
      </c>
      <c r="F11846" s="6">
        <v>44028</v>
      </c>
      <c r="G11846" s="5" t="s">
        <v>148</v>
      </c>
      <c r="H11846" s="5" t="s">
        <v>191</v>
      </c>
      <c r="I11846">
        <v>43860</v>
      </c>
      <c r="J11846">
        <v>168</v>
      </c>
      <c r="K11846">
        <v>635</v>
      </c>
      <c r="L11846">
        <v>5</v>
      </c>
      <c r="M11846">
        <v>20320</v>
      </c>
      <c r="N11846">
        <v>14966.933000000001</v>
      </c>
      <c r="O11846">
        <v>2993.3870000000002</v>
      </c>
      <c r="P11846">
        <v>127</v>
      </c>
      <c r="Q11846">
        <v>32</v>
      </c>
      <c r="R11846">
        <v>5353.067</v>
      </c>
      <c r="S11846">
        <v>2020</v>
      </c>
      <c r="T11846">
        <v>7</v>
      </c>
      <c r="U11846">
        <v>29</v>
      </c>
    </row>
    <row r="11847" spans="1:21" x14ac:dyDescent="0.3">
      <c r="A11847" s="5" t="s">
        <v>168</v>
      </c>
      <c r="B11847" s="5" t="s">
        <v>206</v>
      </c>
      <c r="C11847" s="5" t="s">
        <v>109</v>
      </c>
      <c r="D11847" s="5" t="s">
        <v>589</v>
      </c>
      <c r="E11847" s="5" t="s">
        <v>172</v>
      </c>
      <c r="F11847" s="6">
        <v>44028</v>
      </c>
      <c r="G11847" s="5" t="s">
        <v>148</v>
      </c>
      <c r="H11847" s="5" t="s">
        <v>187</v>
      </c>
      <c r="I11847">
        <v>43860</v>
      </c>
      <c r="J11847">
        <v>168</v>
      </c>
      <c r="K11847">
        <v>600</v>
      </c>
      <c r="L11847">
        <v>5</v>
      </c>
      <c r="M11847">
        <v>19200</v>
      </c>
      <c r="N11847">
        <v>14966.933000000001</v>
      </c>
      <c r="O11847">
        <v>2993.3870000000002</v>
      </c>
      <c r="P11847">
        <v>120</v>
      </c>
      <c r="Q11847">
        <v>32</v>
      </c>
      <c r="R11847">
        <v>4233.067</v>
      </c>
      <c r="S11847">
        <v>2020</v>
      </c>
      <c r="T11847">
        <v>7</v>
      </c>
      <c r="U11847">
        <v>29</v>
      </c>
    </row>
    <row r="11848" spans="1:21" x14ac:dyDescent="0.3">
      <c r="A11848" s="5" t="s">
        <v>168</v>
      </c>
      <c r="B11848" s="5" t="s">
        <v>206</v>
      </c>
      <c r="C11848" s="5" t="s">
        <v>109</v>
      </c>
      <c r="D11848" s="5" t="s">
        <v>589</v>
      </c>
      <c r="E11848" s="5" t="s">
        <v>172</v>
      </c>
      <c r="F11848" s="6">
        <v>44028</v>
      </c>
      <c r="G11848" s="5" t="s">
        <v>148</v>
      </c>
      <c r="H11848" s="5" t="s">
        <v>203</v>
      </c>
      <c r="I11848">
        <v>43860</v>
      </c>
      <c r="J11848">
        <v>168</v>
      </c>
      <c r="K11848">
        <v>92</v>
      </c>
      <c r="L11848">
        <v>1</v>
      </c>
      <c r="M11848">
        <v>2944</v>
      </c>
      <c r="N11848">
        <v>2993.3870000000002</v>
      </c>
      <c r="O11848">
        <v>2993.3870000000002</v>
      </c>
      <c r="P11848">
        <v>92</v>
      </c>
      <c r="Q11848">
        <v>32</v>
      </c>
      <c r="R11848">
        <v>-49.387</v>
      </c>
      <c r="S11848">
        <v>2020</v>
      </c>
      <c r="T11848">
        <v>7</v>
      </c>
      <c r="U11848">
        <v>29</v>
      </c>
    </row>
    <row r="11849" spans="1:21" x14ac:dyDescent="0.3">
      <c r="A11849" s="5" t="s">
        <v>168</v>
      </c>
      <c r="B11849" s="5" t="s">
        <v>206</v>
      </c>
      <c r="C11849" s="5" t="s">
        <v>109</v>
      </c>
      <c r="D11849" s="5" t="s">
        <v>589</v>
      </c>
      <c r="E11849" s="5" t="s">
        <v>172</v>
      </c>
      <c r="F11849" s="6">
        <v>44028</v>
      </c>
      <c r="G11849" s="5" t="s">
        <v>148</v>
      </c>
      <c r="H11849" s="5" t="s">
        <v>220</v>
      </c>
      <c r="I11849">
        <v>43860</v>
      </c>
      <c r="J11849">
        <v>168</v>
      </c>
      <c r="K11849">
        <v>194</v>
      </c>
      <c r="L11849">
        <v>2</v>
      </c>
      <c r="M11849">
        <v>6208</v>
      </c>
      <c r="N11849">
        <v>5986.7730000000001</v>
      </c>
      <c r="O11849">
        <v>2993.3870000000002</v>
      </c>
      <c r="P11849">
        <v>97</v>
      </c>
      <c r="Q11849">
        <v>32</v>
      </c>
      <c r="R11849">
        <v>221.227</v>
      </c>
      <c r="S11849">
        <v>2020</v>
      </c>
      <c r="T11849">
        <v>7</v>
      </c>
      <c r="U11849">
        <v>29</v>
      </c>
    </row>
    <row r="11850" spans="1:21" x14ac:dyDescent="0.3">
      <c r="A11850" s="5" t="s">
        <v>168</v>
      </c>
      <c r="B11850" s="5" t="s">
        <v>206</v>
      </c>
      <c r="C11850" s="5" t="s">
        <v>109</v>
      </c>
      <c r="D11850" s="5" t="s">
        <v>589</v>
      </c>
      <c r="E11850" s="5" t="s">
        <v>172</v>
      </c>
      <c r="F11850" s="6">
        <v>44028</v>
      </c>
      <c r="G11850" s="5" t="s">
        <v>148</v>
      </c>
      <c r="H11850" s="5" t="s">
        <v>216</v>
      </c>
      <c r="I11850">
        <v>43860</v>
      </c>
      <c r="J11850">
        <v>168</v>
      </c>
      <c r="K11850">
        <v>100</v>
      </c>
      <c r="L11850">
        <v>1</v>
      </c>
      <c r="M11850">
        <v>3200</v>
      </c>
      <c r="N11850">
        <v>2993.3870000000002</v>
      </c>
      <c r="O11850">
        <v>2993.3870000000002</v>
      </c>
      <c r="P11850">
        <v>100</v>
      </c>
      <c r="Q11850">
        <v>32</v>
      </c>
      <c r="R11850">
        <v>206.613</v>
      </c>
      <c r="S11850">
        <v>2020</v>
      </c>
      <c r="T11850">
        <v>7</v>
      </c>
      <c r="U11850">
        <v>29</v>
      </c>
    </row>
    <row r="11851" spans="1:21" x14ac:dyDescent="0.3">
      <c r="A11851" s="5" t="s">
        <v>168</v>
      </c>
      <c r="B11851" s="5" t="s">
        <v>206</v>
      </c>
      <c r="C11851" s="5" t="s">
        <v>109</v>
      </c>
      <c r="D11851" s="5" t="s">
        <v>589</v>
      </c>
      <c r="E11851" s="5" t="s">
        <v>172</v>
      </c>
      <c r="F11851" s="6">
        <v>44028</v>
      </c>
      <c r="G11851" s="5" t="s">
        <v>148</v>
      </c>
      <c r="H11851" s="5" t="s">
        <v>181</v>
      </c>
      <c r="I11851">
        <v>43860</v>
      </c>
      <c r="J11851">
        <v>168</v>
      </c>
      <c r="K11851">
        <v>90</v>
      </c>
      <c r="L11851">
        <v>1</v>
      </c>
      <c r="M11851">
        <v>2880</v>
      </c>
      <c r="N11851">
        <v>2993.3870000000002</v>
      </c>
      <c r="O11851">
        <v>2993.3870000000002</v>
      </c>
      <c r="P11851">
        <v>90</v>
      </c>
      <c r="Q11851">
        <v>32</v>
      </c>
      <c r="R11851">
        <v>-113.387</v>
      </c>
      <c r="S11851">
        <v>2020</v>
      </c>
      <c r="T11851">
        <v>7</v>
      </c>
      <c r="U11851">
        <v>29</v>
      </c>
    </row>
    <row r="11852" spans="1:21" x14ac:dyDescent="0.3">
      <c r="A11852" s="5" t="s">
        <v>168</v>
      </c>
      <c r="B11852" s="5" t="s">
        <v>206</v>
      </c>
      <c r="C11852" s="5" t="s">
        <v>109</v>
      </c>
      <c r="D11852" s="5" t="s">
        <v>589</v>
      </c>
      <c r="E11852" s="5" t="s">
        <v>172</v>
      </c>
      <c r="F11852" s="6">
        <v>44028</v>
      </c>
      <c r="G11852" s="5" t="s">
        <v>148</v>
      </c>
      <c r="H11852" s="5" t="s">
        <v>183</v>
      </c>
      <c r="I11852">
        <v>43860</v>
      </c>
      <c r="J11852">
        <v>168</v>
      </c>
      <c r="K11852">
        <v>730</v>
      </c>
      <c r="L11852">
        <v>6</v>
      </c>
      <c r="M11852">
        <v>23360</v>
      </c>
      <c r="N11852">
        <v>17960.319</v>
      </c>
      <c r="O11852">
        <v>2993.3870000000002</v>
      </c>
      <c r="P11852">
        <v>121.66666666666667</v>
      </c>
      <c r="Q11852">
        <v>32</v>
      </c>
      <c r="R11852">
        <v>5399.6809999999996</v>
      </c>
      <c r="S11852">
        <v>2020</v>
      </c>
      <c r="T11852">
        <v>7</v>
      </c>
      <c r="U11852">
        <v>29</v>
      </c>
    </row>
    <row r="11853" spans="1:21" x14ac:dyDescent="0.3">
      <c r="A11853" s="5" t="s">
        <v>168</v>
      </c>
      <c r="B11853" s="5" t="s">
        <v>206</v>
      </c>
      <c r="C11853" s="5" t="s">
        <v>109</v>
      </c>
      <c r="D11853" s="5" t="s">
        <v>589</v>
      </c>
      <c r="E11853" s="5" t="s">
        <v>172</v>
      </c>
      <c r="F11853" s="6">
        <v>44028</v>
      </c>
      <c r="G11853" s="5" t="s">
        <v>148</v>
      </c>
      <c r="H11853" s="5" t="s">
        <v>246</v>
      </c>
      <c r="I11853">
        <v>43860</v>
      </c>
      <c r="J11853">
        <v>168</v>
      </c>
      <c r="K11853">
        <v>538</v>
      </c>
      <c r="L11853">
        <v>5</v>
      </c>
      <c r="M11853">
        <v>17216</v>
      </c>
      <c r="N11853">
        <v>14966.933000000001</v>
      </c>
      <c r="O11853">
        <v>2993.3870000000002</v>
      </c>
      <c r="P11853">
        <v>107.6</v>
      </c>
      <c r="Q11853">
        <v>32</v>
      </c>
      <c r="R11853">
        <v>2249.067</v>
      </c>
      <c r="S11853">
        <v>2020</v>
      </c>
      <c r="T11853">
        <v>7</v>
      </c>
      <c r="U11853">
        <v>29</v>
      </c>
    </row>
    <row r="11854" spans="1:21" x14ac:dyDescent="0.3">
      <c r="A11854" s="5" t="s">
        <v>168</v>
      </c>
      <c r="B11854" s="5" t="s">
        <v>206</v>
      </c>
      <c r="C11854" s="5" t="s">
        <v>109</v>
      </c>
      <c r="D11854" s="5" t="s">
        <v>589</v>
      </c>
      <c r="E11854" s="5" t="s">
        <v>172</v>
      </c>
      <c r="F11854" s="6">
        <v>44028</v>
      </c>
      <c r="G11854" s="5" t="s">
        <v>148</v>
      </c>
      <c r="H11854" s="5" t="s">
        <v>230</v>
      </c>
      <c r="I11854">
        <v>43860</v>
      </c>
      <c r="J11854">
        <v>168</v>
      </c>
      <c r="K11854">
        <v>580</v>
      </c>
      <c r="L11854">
        <v>5</v>
      </c>
      <c r="M11854">
        <v>18270</v>
      </c>
      <c r="N11854">
        <v>14966.933000000001</v>
      </c>
      <c r="O11854">
        <v>2993.3870000000002</v>
      </c>
      <c r="P11854">
        <v>116</v>
      </c>
      <c r="Q11854">
        <v>31.5</v>
      </c>
      <c r="R11854">
        <v>3303.067</v>
      </c>
      <c r="S11854">
        <v>2020</v>
      </c>
      <c r="T11854">
        <v>7</v>
      </c>
      <c r="U11854">
        <v>29</v>
      </c>
    </row>
    <row r="11855" spans="1:21" x14ac:dyDescent="0.3">
      <c r="A11855" s="5" t="s">
        <v>168</v>
      </c>
      <c r="B11855" s="5" t="s">
        <v>206</v>
      </c>
      <c r="C11855" s="5" t="s">
        <v>109</v>
      </c>
      <c r="D11855" s="5" t="s">
        <v>589</v>
      </c>
      <c r="E11855" s="5" t="s">
        <v>172</v>
      </c>
      <c r="F11855" s="6">
        <v>44028</v>
      </c>
      <c r="G11855" s="5" t="s">
        <v>148</v>
      </c>
      <c r="H11855" s="5" t="s">
        <v>190</v>
      </c>
      <c r="I11855">
        <v>43860</v>
      </c>
      <c r="J11855">
        <v>168</v>
      </c>
      <c r="K11855">
        <v>90</v>
      </c>
      <c r="L11855">
        <v>1</v>
      </c>
      <c r="M11855">
        <v>2880</v>
      </c>
      <c r="N11855">
        <v>2993.3870000000002</v>
      </c>
      <c r="O11855">
        <v>2993.3870000000002</v>
      </c>
      <c r="P11855">
        <v>90</v>
      </c>
      <c r="Q11855">
        <v>32</v>
      </c>
      <c r="R11855">
        <v>-113.387</v>
      </c>
      <c r="S11855">
        <v>2020</v>
      </c>
      <c r="T11855">
        <v>7</v>
      </c>
      <c r="U11855">
        <v>29</v>
      </c>
    </row>
    <row r="11856" spans="1:21" x14ac:dyDescent="0.3">
      <c r="A11856" s="5" t="s">
        <v>168</v>
      </c>
      <c r="B11856" s="5" t="s">
        <v>206</v>
      </c>
      <c r="C11856" s="5" t="s">
        <v>109</v>
      </c>
      <c r="D11856" s="5" t="s">
        <v>589</v>
      </c>
      <c r="E11856" s="5" t="s">
        <v>172</v>
      </c>
      <c r="F11856" s="6">
        <v>44028</v>
      </c>
      <c r="G11856" s="5" t="s">
        <v>148</v>
      </c>
      <c r="H11856" s="5" t="s">
        <v>190</v>
      </c>
      <c r="I11856">
        <v>43860</v>
      </c>
      <c r="J11856">
        <v>168</v>
      </c>
      <c r="K11856">
        <v>120</v>
      </c>
      <c r="L11856">
        <v>1</v>
      </c>
      <c r="M11856">
        <v>3840</v>
      </c>
      <c r="N11856">
        <v>2993.3870000000002</v>
      </c>
      <c r="O11856">
        <v>2993.3870000000002</v>
      </c>
      <c r="P11856">
        <v>120</v>
      </c>
      <c r="Q11856">
        <v>32</v>
      </c>
      <c r="R11856">
        <v>846.61300000000006</v>
      </c>
      <c r="S11856">
        <v>2020</v>
      </c>
      <c r="T11856">
        <v>7</v>
      </c>
      <c r="U11856">
        <v>29</v>
      </c>
    </row>
    <row r="11857" spans="1:21" x14ac:dyDescent="0.3">
      <c r="A11857" s="5" t="s">
        <v>168</v>
      </c>
      <c r="B11857" s="5" t="s">
        <v>206</v>
      </c>
      <c r="C11857" s="5" t="s">
        <v>109</v>
      </c>
      <c r="D11857" s="5" t="s">
        <v>589</v>
      </c>
      <c r="E11857" s="5" t="s">
        <v>172</v>
      </c>
      <c r="F11857" s="6">
        <v>44028</v>
      </c>
      <c r="G11857" s="5" t="s">
        <v>148</v>
      </c>
      <c r="H11857" s="5" t="s">
        <v>498</v>
      </c>
      <c r="I11857">
        <v>43860</v>
      </c>
      <c r="J11857">
        <v>168</v>
      </c>
      <c r="K11857">
        <v>636</v>
      </c>
      <c r="L11857">
        <v>5</v>
      </c>
      <c r="M11857">
        <v>20352</v>
      </c>
      <c r="N11857">
        <v>14966.933000000001</v>
      </c>
      <c r="O11857">
        <v>2993.3870000000002</v>
      </c>
      <c r="P11857">
        <v>127.2</v>
      </c>
      <c r="Q11857">
        <v>32</v>
      </c>
      <c r="R11857">
        <v>5385.067</v>
      </c>
      <c r="S11857">
        <v>2020</v>
      </c>
      <c r="T11857">
        <v>7</v>
      </c>
      <c r="U11857">
        <v>29</v>
      </c>
    </row>
    <row r="11858" spans="1:21" x14ac:dyDescent="0.3">
      <c r="A11858" s="5" t="s">
        <v>168</v>
      </c>
      <c r="B11858" s="5" t="s">
        <v>206</v>
      </c>
      <c r="C11858" s="5" t="s">
        <v>109</v>
      </c>
      <c r="D11858" s="5" t="s">
        <v>589</v>
      </c>
      <c r="E11858" s="5" t="s">
        <v>172</v>
      </c>
      <c r="F11858" s="6">
        <v>44028</v>
      </c>
      <c r="G11858" s="5" t="s">
        <v>148</v>
      </c>
      <c r="H11858" s="5" t="s">
        <v>190</v>
      </c>
      <c r="I11858">
        <v>43860</v>
      </c>
      <c r="J11858">
        <v>168</v>
      </c>
      <c r="K11858">
        <v>205</v>
      </c>
      <c r="L11858">
        <v>2</v>
      </c>
      <c r="M11858">
        <v>6560</v>
      </c>
      <c r="N11858">
        <v>5986.7730000000001</v>
      </c>
      <c r="O11858">
        <v>2993.3870000000002</v>
      </c>
      <c r="P11858">
        <v>102.5</v>
      </c>
      <c r="Q11858">
        <v>32</v>
      </c>
      <c r="R11858">
        <v>573.22699999999998</v>
      </c>
      <c r="S11858">
        <v>2020</v>
      </c>
      <c r="T11858">
        <v>7</v>
      </c>
      <c r="U11858">
        <v>29</v>
      </c>
    </row>
    <row r="11859" spans="1:21" x14ac:dyDescent="0.3">
      <c r="A11859" s="5" t="s">
        <v>168</v>
      </c>
      <c r="B11859" s="5" t="s">
        <v>206</v>
      </c>
      <c r="C11859" s="5" t="s">
        <v>109</v>
      </c>
      <c r="D11859" s="5" t="s">
        <v>589</v>
      </c>
      <c r="E11859" s="5" t="s">
        <v>172</v>
      </c>
      <c r="F11859" s="6">
        <v>44028</v>
      </c>
      <c r="G11859" s="5" t="s">
        <v>148</v>
      </c>
      <c r="H11859" s="5" t="s">
        <v>190</v>
      </c>
      <c r="I11859">
        <v>43860</v>
      </c>
      <c r="J11859">
        <v>168</v>
      </c>
      <c r="K11859">
        <v>274</v>
      </c>
      <c r="L11859">
        <v>3</v>
      </c>
      <c r="M11859">
        <v>8768</v>
      </c>
      <c r="N11859">
        <v>8980.16</v>
      </c>
      <c r="O11859">
        <v>2993.3870000000002</v>
      </c>
      <c r="P11859">
        <v>91.333333333333329</v>
      </c>
      <c r="Q11859">
        <v>32</v>
      </c>
      <c r="R11859">
        <v>-212.16</v>
      </c>
      <c r="S11859">
        <v>2020</v>
      </c>
      <c r="T11859">
        <v>7</v>
      </c>
      <c r="U11859">
        <v>29</v>
      </c>
    </row>
    <row r="11860" spans="1:21" x14ac:dyDescent="0.3">
      <c r="A11860" s="5" t="s">
        <v>168</v>
      </c>
      <c r="B11860" s="5" t="s">
        <v>206</v>
      </c>
      <c r="C11860" s="5" t="s">
        <v>109</v>
      </c>
      <c r="D11860" s="5" t="s">
        <v>589</v>
      </c>
      <c r="E11860" s="5" t="s">
        <v>172</v>
      </c>
      <c r="F11860" s="6">
        <v>44028</v>
      </c>
      <c r="G11860" s="5" t="s">
        <v>148</v>
      </c>
      <c r="H11860" s="5" t="s">
        <v>190</v>
      </c>
      <c r="I11860">
        <v>43860</v>
      </c>
      <c r="J11860">
        <v>168</v>
      </c>
      <c r="K11860">
        <v>98</v>
      </c>
      <c r="L11860">
        <v>1</v>
      </c>
      <c r="M11860">
        <v>3136</v>
      </c>
      <c r="N11860">
        <v>2993.3870000000002</v>
      </c>
      <c r="O11860">
        <v>2993.3870000000002</v>
      </c>
      <c r="P11860">
        <v>98</v>
      </c>
      <c r="Q11860">
        <v>32</v>
      </c>
      <c r="R11860">
        <v>142.613</v>
      </c>
      <c r="S11860">
        <v>2020</v>
      </c>
      <c r="T11860">
        <v>7</v>
      </c>
      <c r="U11860">
        <v>29</v>
      </c>
    </row>
    <row r="11861" spans="1:21" x14ac:dyDescent="0.3">
      <c r="A11861" s="5" t="s">
        <v>168</v>
      </c>
      <c r="B11861" s="5" t="s">
        <v>169</v>
      </c>
      <c r="C11861" s="5" t="s">
        <v>170</v>
      </c>
      <c r="D11861" s="5" t="s">
        <v>552</v>
      </c>
      <c r="E11861" s="5" t="s">
        <v>172</v>
      </c>
      <c r="F11861" s="6">
        <v>44029</v>
      </c>
      <c r="G11861" s="5" t="s">
        <v>148</v>
      </c>
      <c r="H11861" s="5" t="s">
        <v>190</v>
      </c>
      <c r="I11861">
        <v>43766</v>
      </c>
      <c r="J11861">
        <v>263</v>
      </c>
      <c r="K11861">
        <v>127.5</v>
      </c>
      <c r="L11861">
        <v>1</v>
      </c>
      <c r="M11861">
        <v>3442.5</v>
      </c>
      <c r="N11861">
        <v>2932.6080000000002</v>
      </c>
      <c r="O11861">
        <v>2932.6080000000002</v>
      </c>
      <c r="P11861">
        <v>127.5</v>
      </c>
      <c r="Q11861">
        <v>27</v>
      </c>
      <c r="R11861">
        <v>509.892</v>
      </c>
      <c r="S11861">
        <v>2020</v>
      </c>
      <c r="T11861">
        <v>7</v>
      </c>
      <c r="U11861">
        <v>29</v>
      </c>
    </row>
    <row r="11862" spans="1:21" x14ac:dyDescent="0.3">
      <c r="A11862" s="5" t="s">
        <v>168</v>
      </c>
      <c r="B11862" s="5" t="s">
        <v>169</v>
      </c>
      <c r="C11862" s="5" t="s">
        <v>170</v>
      </c>
      <c r="D11862" s="5" t="s">
        <v>552</v>
      </c>
      <c r="E11862" s="5" t="s">
        <v>172</v>
      </c>
      <c r="F11862" s="6">
        <v>44029</v>
      </c>
      <c r="G11862" s="5" t="s">
        <v>148</v>
      </c>
      <c r="H11862" s="5" t="s">
        <v>190</v>
      </c>
      <c r="I11862">
        <v>43766</v>
      </c>
      <c r="J11862">
        <v>263</v>
      </c>
      <c r="K11862">
        <v>183.5</v>
      </c>
      <c r="L11862">
        <v>2</v>
      </c>
      <c r="M11862">
        <v>5872</v>
      </c>
      <c r="N11862">
        <v>5865.2160000000003</v>
      </c>
      <c r="O11862">
        <v>2932.6080000000002</v>
      </c>
      <c r="P11862">
        <v>91.75</v>
      </c>
      <c r="Q11862">
        <v>32</v>
      </c>
      <c r="R11862">
        <v>6.7839999999999998</v>
      </c>
      <c r="S11862">
        <v>2020</v>
      </c>
      <c r="T11862">
        <v>7</v>
      </c>
      <c r="U11862">
        <v>29</v>
      </c>
    </row>
    <row r="11863" spans="1:21" x14ac:dyDescent="0.3">
      <c r="A11863" s="5" t="s">
        <v>168</v>
      </c>
      <c r="B11863" s="5" t="s">
        <v>169</v>
      </c>
      <c r="C11863" s="5" t="s">
        <v>170</v>
      </c>
      <c r="D11863" s="5" t="s">
        <v>572</v>
      </c>
      <c r="E11863" s="5" t="s">
        <v>172</v>
      </c>
      <c r="F11863" s="6">
        <v>44029</v>
      </c>
      <c r="G11863" s="5" t="s">
        <v>148</v>
      </c>
      <c r="H11863" s="5" t="s">
        <v>194</v>
      </c>
      <c r="I11863">
        <v>43810</v>
      </c>
      <c r="J11863">
        <v>219</v>
      </c>
      <c r="K11863">
        <v>144</v>
      </c>
      <c r="L11863">
        <v>1</v>
      </c>
      <c r="M11863">
        <v>4536</v>
      </c>
      <c r="N11863">
        <v>2586.1709999999998</v>
      </c>
      <c r="O11863">
        <v>2586.1709999999998</v>
      </c>
      <c r="P11863">
        <v>144</v>
      </c>
      <c r="Q11863">
        <v>31.5</v>
      </c>
      <c r="R11863">
        <v>1949.829</v>
      </c>
      <c r="S11863">
        <v>2020</v>
      </c>
      <c r="T11863">
        <v>7</v>
      </c>
      <c r="U11863">
        <v>29</v>
      </c>
    </row>
    <row r="11864" spans="1:21" x14ac:dyDescent="0.3">
      <c r="A11864" s="5" t="s">
        <v>168</v>
      </c>
      <c r="B11864" s="5" t="s">
        <v>169</v>
      </c>
      <c r="C11864" s="5" t="s">
        <v>170</v>
      </c>
      <c r="D11864" s="5" t="s">
        <v>574</v>
      </c>
      <c r="E11864" s="5" t="s">
        <v>172</v>
      </c>
      <c r="F11864" s="6">
        <v>44029</v>
      </c>
      <c r="G11864" s="5" t="s">
        <v>148</v>
      </c>
      <c r="H11864" s="5" t="s">
        <v>194</v>
      </c>
      <c r="I11864">
        <v>43816</v>
      </c>
      <c r="J11864">
        <v>213</v>
      </c>
      <c r="K11864">
        <v>414.5</v>
      </c>
      <c r="L11864">
        <v>3</v>
      </c>
      <c r="M11864">
        <v>13056.75</v>
      </c>
      <c r="N11864">
        <v>9750.6540000000005</v>
      </c>
      <c r="O11864">
        <v>3250.2179999999998</v>
      </c>
      <c r="P11864">
        <v>138.16666666666666</v>
      </c>
      <c r="Q11864">
        <v>31.5</v>
      </c>
      <c r="R11864">
        <v>3306.096</v>
      </c>
      <c r="S11864">
        <v>2020</v>
      </c>
      <c r="T11864">
        <v>7</v>
      </c>
      <c r="U11864">
        <v>29</v>
      </c>
    </row>
    <row r="11865" spans="1:21" x14ac:dyDescent="0.3">
      <c r="A11865" s="5" t="s">
        <v>168</v>
      </c>
      <c r="B11865" s="5" t="s">
        <v>169</v>
      </c>
      <c r="C11865" s="5" t="s">
        <v>170</v>
      </c>
      <c r="D11865" s="5" t="s">
        <v>575</v>
      </c>
      <c r="E11865" s="5" t="s">
        <v>172</v>
      </c>
      <c r="F11865" s="6">
        <v>44029</v>
      </c>
      <c r="G11865" s="5" t="s">
        <v>148</v>
      </c>
      <c r="H11865" s="5" t="s">
        <v>190</v>
      </c>
      <c r="I11865">
        <v>43820</v>
      </c>
      <c r="J11865">
        <v>209</v>
      </c>
      <c r="K11865">
        <v>94.2</v>
      </c>
      <c r="L11865">
        <v>1</v>
      </c>
      <c r="M11865">
        <v>3014.4</v>
      </c>
      <c r="N11865">
        <v>3161.4409999999998</v>
      </c>
      <c r="O11865">
        <v>3161.4409999999998</v>
      </c>
      <c r="P11865">
        <v>94.2</v>
      </c>
      <c r="Q11865">
        <v>32</v>
      </c>
      <c r="R11865">
        <v>-147.041</v>
      </c>
      <c r="S11865">
        <v>2020</v>
      </c>
      <c r="T11865">
        <v>7</v>
      </c>
      <c r="U11865">
        <v>29</v>
      </c>
    </row>
    <row r="11866" spans="1:21" x14ac:dyDescent="0.3">
      <c r="A11866" s="5" t="s">
        <v>168</v>
      </c>
      <c r="B11866" s="5" t="s">
        <v>175</v>
      </c>
      <c r="C11866" s="5" t="s">
        <v>84</v>
      </c>
      <c r="D11866" s="5" t="s">
        <v>546</v>
      </c>
      <c r="E11866" s="5" t="s">
        <v>172</v>
      </c>
      <c r="F11866" s="6">
        <v>44029</v>
      </c>
      <c r="G11866" s="5" t="s">
        <v>148</v>
      </c>
      <c r="H11866" s="5" t="s">
        <v>190</v>
      </c>
      <c r="I11866">
        <v>43846</v>
      </c>
      <c r="J11866">
        <v>183</v>
      </c>
      <c r="K11866">
        <v>246.5</v>
      </c>
      <c r="L11866">
        <v>2</v>
      </c>
      <c r="M11866">
        <v>6655.5</v>
      </c>
      <c r="N11866">
        <v>6363.36</v>
      </c>
      <c r="O11866">
        <v>3181.68</v>
      </c>
      <c r="P11866">
        <v>123.25</v>
      </c>
      <c r="Q11866">
        <v>27</v>
      </c>
      <c r="R11866">
        <v>292.14</v>
      </c>
      <c r="S11866">
        <v>2020</v>
      </c>
      <c r="T11866">
        <v>7</v>
      </c>
      <c r="U11866">
        <v>29</v>
      </c>
    </row>
    <row r="11867" spans="1:21" x14ac:dyDescent="0.3">
      <c r="A11867" s="5" t="s">
        <v>168</v>
      </c>
      <c r="B11867" s="5" t="s">
        <v>175</v>
      </c>
      <c r="C11867" s="5" t="s">
        <v>84</v>
      </c>
      <c r="D11867" s="5" t="s">
        <v>546</v>
      </c>
      <c r="E11867" s="5" t="s">
        <v>172</v>
      </c>
      <c r="F11867" s="6">
        <v>44029</v>
      </c>
      <c r="G11867" s="5" t="s">
        <v>148</v>
      </c>
      <c r="H11867" s="5" t="s">
        <v>190</v>
      </c>
      <c r="I11867">
        <v>43846</v>
      </c>
      <c r="J11867">
        <v>183</v>
      </c>
      <c r="K11867">
        <v>119.5</v>
      </c>
      <c r="L11867">
        <v>1</v>
      </c>
      <c r="M11867">
        <v>3226.5</v>
      </c>
      <c r="N11867">
        <v>3181.68</v>
      </c>
      <c r="O11867">
        <v>3181.68</v>
      </c>
      <c r="P11867">
        <v>119.5</v>
      </c>
      <c r="Q11867">
        <v>27</v>
      </c>
      <c r="R11867">
        <v>44.82</v>
      </c>
      <c r="S11867">
        <v>2020</v>
      </c>
      <c r="T11867">
        <v>7</v>
      </c>
      <c r="U11867">
        <v>29</v>
      </c>
    </row>
    <row r="11868" spans="1:21" x14ac:dyDescent="0.3">
      <c r="A11868" s="5" t="s">
        <v>168</v>
      </c>
      <c r="B11868" s="5" t="s">
        <v>175</v>
      </c>
      <c r="C11868" s="5" t="s">
        <v>84</v>
      </c>
      <c r="D11868" s="5" t="s">
        <v>546</v>
      </c>
      <c r="E11868" s="5" t="s">
        <v>172</v>
      </c>
      <c r="F11868" s="6">
        <v>44029</v>
      </c>
      <c r="G11868" s="5" t="s">
        <v>148</v>
      </c>
      <c r="H11868" s="5" t="s">
        <v>190</v>
      </c>
      <c r="I11868">
        <v>43846</v>
      </c>
      <c r="J11868">
        <v>183</v>
      </c>
      <c r="K11868">
        <v>117.5</v>
      </c>
      <c r="L11868">
        <v>1</v>
      </c>
      <c r="M11868">
        <v>3172.5</v>
      </c>
      <c r="N11868">
        <v>3181.68</v>
      </c>
      <c r="O11868">
        <v>3181.68</v>
      </c>
      <c r="P11868">
        <v>117.5</v>
      </c>
      <c r="Q11868">
        <v>27</v>
      </c>
      <c r="R11868">
        <v>-9.18</v>
      </c>
      <c r="S11868">
        <v>2020</v>
      </c>
      <c r="T11868">
        <v>7</v>
      </c>
      <c r="U11868">
        <v>29</v>
      </c>
    </row>
    <row r="11869" spans="1:21" x14ac:dyDescent="0.3">
      <c r="A11869" s="5" t="s">
        <v>168</v>
      </c>
      <c r="B11869" s="5" t="s">
        <v>175</v>
      </c>
      <c r="C11869" s="5" t="s">
        <v>94</v>
      </c>
      <c r="D11869" s="5" t="s">
        <v>590</v>
      </c>
      <c r="E11869" s="5" t="s">
        <v>172</v>
      </c>
      <c r="F11869" s="6">
        <v>44029</v>
      </c>
      <c r="G11869" s="5" t="s">
        <v>148</v>
      </c>
      <c r="H11869" s="5" t="s">
        <v>190</v>
      </c>
      <c r="I11869">
        <v>43957</v>
      </c>
      <c r="J11869">
        <v>72</v>
      </c>
      <c r="K11869">
        <v>35</v>
      </c>
      <c r="L11869">
        <v>1</v>
      </c>
      <c r="M11869">
        <v>1102.5</v>
      </c>
      <c r="N11869">
        <v>854.02499999999998</v>
      </c>
      <c r="O11869">
        <v>854.02499999999998</v>
      </c>
      <c r="P11869">
        <v>35</v>
      </c>
      <c r="Q11869">
        <v>31.5</v>
      </c>
      <c r="R11869">
        <v>248.47499999999999</v>
      </c>
      <c r="S11869">
        <v>2020</v>
      </c>
      <c r="T11869">
        <v>7</v>
      </c>
      <c r="U11869">
        <v>29</v>
      </c>
    </row>
    <row r="11870" spans="1:21" x14ac:dyDescent="0.3">
      <c r="A11870" s="5" t="s">
        <v>168</v>
      </c>
      <c r="B11870" s="5" t="s">
        <v>175</v>
      </c>
      <c r="C11870" s="5" t="s">
        <v>99</v>
      </c>
      <c r="D11870" s="5" t="s">
        <v>583</v>
      </c>
      <c r="E11870" s="5" t="s">
        <v>172</v>
      </c>
      <c r="F11870" s="6">
        <v>44029</v>
      </c>
      <c r="G11870" s="5" t="s">
        <v>148</v>
      </c>
      <c r="H11870" s="5" t="s">
        <v>190</v>
      </c>
      <c r="I11870">
        <v>43949</v>
      </c>
      <c r="J11870">
        <v>80</v>
      </c>
      <c r="K11870">
        <v>32.5</v>
      </c>
      <c r="L11870">
        <v>1</v>
      </c>
      <c r="M11870">
        <v>1023.75</v>
      </c>
      <c r="N11870">
        <v>941.85599999999999</v>
      </c>
      <c r="O11870">
        <v>941.85599999999999</v>
      </c>
      <c r="P11870">
        <v>32.5</v>
      </c>
      <c r="Q11870">
        <v>31.5</v>
      </c>
      <c r="R11870">
        <v>81.894000000000005</v>
      </c>
      <c r="S11870">
        <v>2020</v>
      </c>
      <c r="T11870">
        <v>7</v>
      </c>
      <c r="U11870">
        <v>29</v>
      </c>
    </row>
    <row r="11871" spans="1:21" x14ac:dyDescent="0.3">
      <c r="A11871" s="5" t="s">
        <v>168</v>
      </c>
      <c r="B11871" s="5" t="s">
        <v>206</v>
      </c>
      <c r="C11871" s="5" t="s">
        <v>107</v>
      </c>
      <c r="D11871" s="5" t="s">
        <v>545</v>
      </c>
      <c r="E11871" s="5" t="s">
        <v>172</v>
      </c>
      <c r="F11871" s="6">
        <v>44029</v>
      </c>
      <c r="G11871" s="5" t="s">
        <v>148</v>
      </c>
      <c r="H11871" s="5" t="s">
        <v>190</v>
      </c>
      <c r="I11871">
        <v>43845</v>
      </c>
      <c r="J11871">
        <v>184</v>
      </c>
      <c r="K11871">
        <v>191.2</v>
      </c>
      <c r="L11871">
        <v>2</v>
      </c>
      <c r="M11871">
        <v>6118.4</v>
      </c>
      <c r="N11871">
        <v>6159.95</v>
      </c>
      <c r="O11871">
        <v>3079.9749999999999</v>
      </c>
      <c r="P11871">
        <v>95.6</v>
      </c>
      <c r="Q11871">
        <v>32</v>
      </c>
      <c r="R11871">
        <v>-41.55</v>
      </c>
      <c r="S11871">
        <v>2020</v>
      </c>
      <c r="T11871">
        <v>7</v>
      </c>
      <c r="U11871">
        <v>29</v>
      </c>
    </row>
    <row r="11872" spans="1:21" x14ac:dyDescent="0.3">
      <c r="A11872" s="5" t="s">
        <v>168</v>
      </c>
      <c r="B11872" s="5" t="s">
        <v>206</v>
      </c>
      <c r="C11872" s="5" t="s">
        <v>108</v>
      </c>
      <c r="D11872" s="5" t="s">
        <v>587</v>
      </c>
      <c r="E11872" s="5" t="s">
        <v>172</v>
      </c>
      <c r="F11872" s="6">
        <v>44029</v>
      </c>
      <c r="G11872" s="5" t="s">
        <v>148</v>
      </c>
      <c r="H11872" s="5" t="s">
        <v>208</v>
      </c>
      <c r="I11872">
        <v>43487</v>
      </c>
      <c r="J11872">
        <v>542</v>
      </c>
      <c r="K11872">
        <v>95.8</v>
      </c>
      <c r="L11872">
        <v>1</v>
      </c>
      <c r="M11872">
        <v>2586.6</v>
      </c>
      <c r="N11872">
        <v>3307.1790000000001</v>
      </c>
      <c r="O11872">
        <v>3307.1790000000001</v>
      </c>
      <c r="P11872">
        <v>95.8</v>
      </c>
      <c r="Q11872">
        <v>27</v>
      </c>
      <c r="R11872">
        <v>-720.57899999999995</v>
      </c>
      <c r="S11872">
        <v>2020</v>
      </c>
      <c r="T11872">
        <v>7</v>
      </c>
      <c r="U11872">
        <v>29</v>
      </c>
    </row>
    <row r="11873" spans="1:21" x14ac:dyDescent="0.3">
      <c r="A11873" s="5" t="s">
        <v>168</v>
      </c>
      <c r="B11873" s="5" t="s">
        <v>169</v>
      </c>
      <c r="C11873" s="5" t="s">
        <v>170</v>
      </c>
      <c r="D11873" s="5" t="s">
        <v>588</v>
      </c>
      <c r="E11873" s="5" t="s">
        <v>172</v>
      </c>
      <c r="F11873" s="6">
        <v>44030</v>
      </c>
      <c r="G11873" s="5" t="s">
        <v>148</v>
      </c>
      <c r="H11873" s="5" t="s">
        <v>466</v>
      </c>
      <c r="I11873">
        <v>43855</v>
      </c>
      <c r="J11873">
        <v>175</v>
      </c>
      <c r="K11873">
        <v>15241</v>
      </c>
      <c r="L11873">
        <v>74</v>
      </c>
      <c r="M11873">
        <v>273007.43699999998</v>
      </c>
      <c r="N11873">
        <v>174451.81099999999</v>
      </c>
      <c r="O11873">
        <v>2357.4569999999999</v>
      </c>
      <c r="P11873">
        <v>205.95945945945945</v>
      </c>
      <c r="Q11873">
        <v>17.912700000000001</v>
      </c>
      <c r="R11873">
        <v>98555.626000000004</v>
      </c>
      <c r="S11873">
        <v>2020</v>
      </c>
      <c r="T11873">
        <v>7</v>
      </c>
      <c r="U11873">
        <v>29</v>
      </c>
    </row>
    <row r="11874" spans="1:21" x14ac:dyDescent="0.3">
      <c r="A11874" s="5" t="s">
        <v>168</v>
      </c>
      <c r="B11874" s="5" t="s">
        <v>169</v>
      </c>
      <c r="C11874" s="5" t="s">
        <v>170</v>
      </c>
      <c r="D11874" s="5" t="s">
        <v>591</v>
      </c>
      <c r="E11874" s="5" t="s">
        <v>172</v>
      </c>
      <c r="F11874" s="6">
        <v>44030</v>
      </c>
      <c r="G11874" s="5" t="s">
        <v>148</v>
      </c>
      <c r="H11874" s="5" t="s">
        <v>466</v>
      </c>
      <c r="I11874">
        <v>43862</v>
      </c>
      <c r="J11874">
        <v>168</v>
      </c>
      <c r="K11874">
        <v>15241</v>
      </c>
      <c r="L11874">
        <v>52</v>
      </c>
      <c r="M11874">
        <v>191843.06299999999</v>
      </c>
      <c r="N11874">
        <v>136424.601</v>
      </c>
      <c r="O11874">
        <v>2623.55</v>
      </c>
      <c r="P11874">
        <v>293.09615384615387</v>
      </c>
      <c r="Q11874">
        <v>12.587300000000001</v>
      </c>
      <c r="R11874">
        <v>55418.462</v>
      </c>
      <c r="S11874">
        <v>2020</v>
      </c>
      <c r="T11874">
        <v>7</v>
      </c>
      <c r="U11874">
        <v>29</v>
      </c>
    </row>
    <row r="11875" spans="1:21" x14ac:dyDescent="0.3">
      <c r="A11875" s="5" t="s">
        <v>168</v>
      </c>
      <c r="B11875" s="5" t="s">
        <v>206</v>
      </c>
      <c r="C11875" s="5" t="s">
        <v>109</v>
      </c>
      <c r="D11875" s="5" t="s">
        <v>589</v>
      </c>
      <c r="E11875" s="5" t="s">
        <v>172</v>
      </c>
      <c r="F11875" s="6">
        <v>44030</v>
      </c>
      <c r="G11875" s="5" t="s">
        <v>148</v>
      </c>
      <c r="H11875" s="5" t="s">
        <v>371</v>
      </c>
      <c r="I11875">
        <v>43860</v>
      </c>
      <c r="J11875">
        <v>170</v>
      </c>
      <c r="K11875">
        <v>1109</v>
      </c>
      <c r="L11875">
        <v>10</v>
      </c>
      <c r="M11875">
        <v>34379</v>
      </c>
      <c r="N11875">
        <v>29933.865000000002</v>
      </c>
      <c r="O11875">
        <v>2993.3870000000002</v>
      </c>
      <c r="P11875">
        <v>110.9</v>
      </c>
      <c r="Q11875">
        <v>31</v>
      </c>
      <c r="R11875">
        <v>4445.1350000000002</v>
      </c>
      <c r="S11875">
        <v>2020</v>
      </c>
      <c r="T11875">
        <v>7</v>
      </c>
      <c r="U11875">
        <v>29</v>
      </c>
    </row>
    <row r="11876" spans="1:21" x14ac:dyDescent="0.3">
      <c r="A11876" s="5" t="s">
        <v>168</v>
      </c>
      <c r="B11876" s="5" t="s">
        <v>206</v>
      </c>
      <c r="C11876" s="5" t="s">
        <v>109</v>
      </c>
      <c r="D11876" s="5" t="s">
        <v>589</v>
      </c>
      <c r="E11876" s="5" t="s">
        <v>172</v>
      </c>
      <c r="F11876" s="6">
        <v>44030</v>
      </c>
      <c r="G11876" s="5" t="s">
        <v>148</v>
      </c>
      <c r="H11876" s="5" t="s">
        <v>264</v>
      </c>
      <c r="I11876">
        <v>43860</v>
      </c>
      <c r="J11876">
        <v>170</v>
      </c>
      <c r="K11876">
        <v>1826</v>
      </c>
      <c r="L11876">
        <v>15</v>
      </c>
      <c r="M11876">
        <v>57519</v>
      </c>
      <c r="N11876">
        <v>44900.798000000003</v>
      </c>
      <c r="O11876">
        <v>2993.3870000000002</v>
      </c>
      <c r="P11876">
        <v>121.73333333333333</v>
      </c>
      <c r="Q11876">
        <v>31.5</v>
      </c>
      <c r="R11876">
        <v>12618.201999999999</v>
      </c>
      <c r="S11876">
        <v>2020</v>
      </c>
      <c r="T11876">
        <v>7</v>
      </c>
      <c r="U11876">
        <v>29</v>
      </c>
    </row>
    <row r="11877" spans="1:21" x14ac:dyDescent="0.3">
      <c r="A11877" s="5" t="s">
        <v>168</v>
      </c>
      <c r="B11877" s="5" t="s">
        <v>169</v>
      </c>
      <c r="C11877" s="5" t="s">
        <v>170</v>
      </c>
      <c r="D11877" s="5" t="s">
        <v>575</v>
      </c>
      <c r="E11877" s="5" t="s">
        <v>172</v>
      </c>
      <c r="F11877" s="6">
        <v>44032</v>
      </c>
      <c r="G11877" s="5" t="s">
        <v>148</v>
      </c>
      <c r="H11877" s="5" t="s">
        <v>173</v>
      </c>
      <c r="I11877">
        <v>43820</v>
      </c>
      <c r="J11877">
        <v>212</v>
      </c>
      <c r="K11877">
        <v>103.8</v>
      </c>
      <c r="L11877">
        <v>1</v>
      </c>
      <c r="M11877">
        <v>3269.7</v>
      </c>
      <c r="N11877">
        <v>3161.4409999999998</v>
      </c>
      <c r="O11877">
        <v>3161.4409999999998</v>
      </c>
      <c r="P11877">
        <v>103.8</v>
      </c>
      <c r="Q11877">
        <v>31.5</v>
      </c>
      <c r="R11877">
        <v>108.259</v>
      </c>
      <c r="S11877">
        <v>2020</v>
      </c>
      <c r="T11877">
        <v>7</v>
      </c>
      <c r="U11877">
        <v>30</v>
      </c>
    </row>
    <row r="11878" spans="1:21" x14ac:dyDescent="0.3">
      <c r="A11878" s="5" t="s">
        <v>168</v>
      </c>
      <c r="B11878" s="5" t="s">
        <v>206</v>
      </c>
      <c r="C11878" s="5" t="s">
        <v>108</v>
      </c>
      <c r="D11878" s="5" t="s">
        <v>587</v>
      </c>
      <c r="E11878" s="5" t="s">
        <v>172</v>
      </c>
      <c r="F11878" s="6">
        <v>44032</v>
      </c>
      <c r="G11878" s="5" t="s">
        <v>148</v>
      </c>
      <c r="H11878" s="5" t="s">
        <v>173</v>
      </c>
      <c r="I11878">
        <v>43487</v>
      </c>
      <c r="J11878">
        <v>545</v>
      </c>
      <c r="K11878">
        <v>97.6</v>
      </c>
      <c r="L11878">
        <v>1</v>
      </c>
      <c r="M11878">
        <v>3074.4</v>
      </c>
      <c r="N11878">
        <v>3307.1790000000001</v>
      </c>
      <c r="O11878">
        <v>3307.1790000000001</v>
      </c>
      <c r="P11878">
        <v>97.6</v>
      </c>
      <c r="Q11878">
        <v>31.5</v>
      </c>
      <c r="R11878">
        <v>-232.779</v>
      </c>
      <c r="S11878">
        <v>2020</v>
      </c>
      <c r="T11878">
        <v>7</v>
      </c>
      <c r="U11878">
        <v>30</v>
      </c>
    </row>
    <row r="11879" spans="1:21" x14ac:dyDescent="0.3">
      <c r="A11879" s="5" t="s">
        <v>168</v>
      </c>
      <c r="B11879" s="5" t="s">
        <v>206</v>
      </c>
      <c r="C11879" s="5" t="s">
        <v>109</v>
      </c>
      <c r="D11879" s="5" t="s">
        <v>589</v>
      </c>
      <c r="E11879" s="5" t="s">
        <v>172</v>
      </c>
      <c r="F11879" s="6">
        <v>44032</v>
      </c>
      <c r="G11879" s="5" t="s">
        <v>148</v>
      </c>
      <c r="H11879" s="5" t="s">
        <v>371</v>
      </c>
      <c r="I11879">
        <v>43860</v>
      </c>
      <c r="J11879">
        <v>172</v>
      </c>
      <c r="K11879">
        <v>1140</v>
      </c>
      <c r="L11879">
        <v>10</v>
      </c>
      <c r="M11879">
        <v>35340</v>
      </c>
      <c r="N11879">
        <v>31048.613000000001</v>
      </c>
      <c r="O11879">
        <v>3104.8609999999999</v>
      </c>
      <c r="P11879">
        <v>114</v>
      </c>
      <c r="Q11879">
        <v>31</v>
      </c>
      <c r="R11879">
        <v>4291.3869999999997</v>
      </c>
      <c r="S11879">
        <v>2020</v>
      </c>
      <c r="T11879">
        <v>7</v>
      </c>
      <c r="U11879">
        <v>30</v>
      </c>
    </row>
    <row r="11880" spans="1:21" x14ac:dyDescent="0.3">
      <c r="A11880" s="5" t="s">
        <v>168</v>
      </c>
      <c r="B11880" s="5" t="s">
        <v>206</v>
      </c>
      <c r="C11880" s="5" t="s">
        <v>109</v>
      </c>
      <c r="D11880" s="5" t="s">
        <v>589</v>
      </c>
      <c r="E11880" s="5" t="s">
        <v>172</v>
      </c>
      <c r="F11880" s="6">
        <v>44032</v>
      </c>
      <c r="G11880" s="5" t="s">
        <v>148</v>
      </c>
      <c r="H11880" s="5" t="s">
        <v>469</v>
      </c>
      <c r="I11880">
        <v>43860</v>
      </c>
      <c r="J11880">
        <v>172</v>
      </c>
      <c r="K11880">
        <v>5839.4</v>
      </c>
      <c r="L11880">
        <v>50</v>
      </c>
      <c r="M11880">
        <v>178101.7</v>
      </c>
      <c r="N11880">
        <v>155243.065</v>
      </c>
      <c r="O11880">
        <v>3104.8609999999999</v>
      </c>
      <c r="P11880">
        <v>116.788</v>
      </c>
      <c r="Q11880">
        <v>30.5</v>
      </c>
      <c r="R11880">
        <v>22858.634999999998</v>
      </c>
      <c r="S11880">
        <v>2020</v>
      </c>
      <c r="T11880">
        <v>7</v>
      </c>
      <c r="U11880">
        <v>30</v>
      </c>
    </row>
    <row r="11881" spans="1:21" x14ac:dyDescent="0.3">
      <c r="A11881" s="5" t="s">
        <v>168</v>
      </c>
      <c r="B11881" s="5" t="s">
        <v>169</v>
      </c>
      <c r="C11881" s="5" t="s">
        <v>170</v>
      </c>
      <c r="D11881" s="5" t="s">
        <v>574</v>
      </c>
      <c r="E11881" s="5" t="s">
        <v>172</v>
      </c>
      <c r="F11881" s="6">
        <v>44033</v>
      </c>
      <c r="G11881" s="5" t="s">
        <v>148</v>
      </c>
      <c r="H11881" s="5" t="s">
        <v>190</v>
      </c>
      <c r="I11881">
        <v>43816</v>
      </c>
      <c r="J11881">
        <v>217</v>
      </c>
      <c r="K11881">
        <v>123</v>
      </c>
      <c r="L11881">
        <v>1</v>
      </c>
      <c r="M11881">
        <v>3936</v>
      </c>
      <c r="N11881">
        <v>3250.2179999999998</v>
      </c>
      <c r="O11881">
        <v>3250.2179999999998</v>
      </c>
      <c r="P11881">
        <v>123</v>
      </c>
      <c r="Q11881">
        <v>32</v>
      </c>
      <c r="R11881">
        <v>685.78200000000004</v>
      </c>
      <c r="S11881">
        <v>2020</v>
      </c>
      <c r="T11881">
        <v>7</v>
      </c>
      <c r="U11881">
        <v>30</v>
      </c>
    </row>
    <row r="11882" spans="1:21" x14ac:dyDescent="0.3">
      <c r="A11882" s="5" t="s">
        <v>168</v>
      </c>
      <c r="B11882" s="5" t="s">
        <v>169</v>
      </c>
      <c r="C11882" s="5" t="s">
        <v>170</v>
      </c>
      <c r="D11882" s="5" t="s">
        <v>574</v>
      </c>
      <c r="E11882" s="5" t="s">
        <v>172</v>
      </c>
      <c r="F11882" s="6">
        <v>44033</v>
      </c>
      <c r="G11882" s="5" t="s">
        <v>148</v>
      </c>
      <c r="H11882" s="5" t="s">
        <v>190</v>
      </c>
      <c r="I11882">
        <v>43816</v>
      </c>
      <c r="J11882">
        <v>217</v>
      </c>
      <c r="K11882">
        <v>85.5</v>
      </c>
      <c r="L11882">
        <v>1</v>
      </c>
      <c r="M11882">
        <v>2821.5</v>
      </c>
      <c r="N11882">
        <v>3250.2179999999998</v>
      </c>
      <c r="O11882">
        <v>3250.2179999999998</v>
      </c>
      <c r="P11882">
        <v>85.5</v>
      </c>
      <c r="Q11882">
        <v>33</v>
      </c>
      <c r="R11882">
        <v>-428.71800000000002</v>
      </c>
      <c r="S11882">
        <v>2020</v>
      </c>
      <c r="T11882">
        <v>7</v>
      </c>
      <c r="U11882">
        <v>30</v>
      </c>
    </row>
    <row r="11883" spans="1:21" x14ac:dyDescent="0.3">
      <c r="A11883" s="5" t="s">
        <v>168</v>
      </c>
      <c r="B11883" s="5" t="s">
        <v>169</v>
      </c>
      <c r="C11883" s="5" t="s">
        <v>170</v>
      </c>
      <c r="D11883" s="5" t="s">
        <v>576</v>
      </c>
      <c r="E11883" s="5" t="s">
        <v>172</v>
      </c>
      <c r="F11883" s="6">
        <v>44033</v>
      </c>
      <c r="G11883" s="5" t="s">
        <v>148</v>
      </c>
      <c r="H11883" s="5" t="s">
        <v>190</v>
      </c>
      <c r="I11883">
        <v>43834</v>
      </c>
      <c r="J11883">
        <v>199</v>
      </c>
      <c r="K11883">
        <v>123</v>
      </c>
      <c r="L11883">
        <v>1</v>
      </c>
      <c r="M11883">
        <v>3936</v>
      </c>
      <c r="N11883">
        <v>2281.5729999999999</v>
      </c>
      <c r="O11883">
        <v>2281.5729999999999</v>
      </c>
      <c r="P11883">
        <v>123</v>
      </c>
      <c r="Q11883">
        <v>32</v>
      </c>
      <c r="R11883">
        <v>1654.4269999999999</v>
      </c>
      <c r="S11883">
        <v>2020</v>
      </c>
      <c r="T11883">
        <v>7</v>
      </c>
      <c r="U11883">
        <v>30</v>
      </c>
    </row>
    <row r="11884" spans="1:21" x14ac:dyDescent="0.3">
      <c r="A11884" s="5" t="s">
        <v>168</v>
      </c>
      <c r="B11884" s="5" t="s">
        <v>169</v>
      </c>
      <c r="C11884" s="5" t="s">
        <v>170</v>
      </c>
      <c r="D11884" s="5" t="s">
        <v>576</v>
      </c>
      <c r="E11884" s="5" t="s">
        <v>227</v>
      </c>
      <c r="F11884" s="6">
        <v>44033</v>
      </c>
      <c r="G11884" s="5" t="s">
        <v>148</v>
      </c>
      <c r="H11884" s="5" t="s">
        <v>190</v>
      </c>
      <c r="I11884">
        <v>43834</v>
      </c>
      <c r="J11884">
        <v>199</v>
      </c>
      <c r="K11884">
        <v>-123</v>
      </c>
      <c r="L11884">
        <v>-1</v>
      </c>
      <c r="M11884">
        <v>-3936</v>
      </c>
      <c r="N11884">
        <v>-2281.5729999999999</v>
      </c>
      <c r="O11884">
        <v>-2281.5729999999999</v>
      </c>
      <c r="P11884">
        <v>123</v>
      </c>
      <c r="Q11884">
        <v>32</v>
      </c>
      <c r="R11884">
        <v>-1654.4269999999999</v>
      </c>
      <c r="S11884">
        <v>2020</v>
      </c>
      <c r="T11884">
        <v>7</v>
      </c>
      <c r="U11884">
        <v>30</v>
      </c>
    </row>
    <row r="11885" spans="1:21" x14ac:dyDescent="0.3">
      <c r="A11885" s="5" t="s">
        <v>168</v>
      </c>
      <c r="B11885" s="5" t="s">
        <v>169</v>
      </c>
      <c r="C11885" s="5" t="s">
        <v>170</v>
      </c>
      <c r="D11885" s="5" t="s">
        <v>591</v>
      </c>
      <c r="E11885" s="5" t="s">
        <v>172</v>
      </c>
      <c r="F11885" s="6">
        <v>44033</v>
      </c>
      <c r="G11885" s="5" t="s">
        <v>148</v>
      </c>
      <c r="H11885" s="5" t="s">
        <v>466</v>
      </c>
      <c r="I11885">
        <v>43862</v>
      </c>
      <c r="J11885">
        <v>171</v>
      </c>
      <c r="K11885">
        <v>14332</v>
      </c>
      <c r="L11885">
        <v>18</v>
      </c>
      <c r="M11885">
        <v>62946.144</v>
      </c>
      <c r="N11885">
        <v>47562.970999999998</v>
      </c>
      <c r="O11885">
        <v>2642.3870000000002</v>
      </c>
      <c r="P11885">
        <v>796.22222222222217</v>
      </c>
      <c r="Q11885">
        <v>4.3920000000000003</v>
      </c>
      <c r="R11885">
        <v>15383.173000000001</v>
      </c>
      <c r="S11885">
        <v>2020</v>
      </c>
      <c r="T11885">
        <v>7</v>
      </c>
      <c r="U11885">
        <v>30</v>
      </c>
    </row>
    <row r="11886" spans="1:21" x14ac:dyDescent="0.3">
      <c r="A11886" s="5" t="s">
        <v>168</v>
      </c>
      <c r="B11886" s="5" t="s">
        <v>169</v>
      </c>
      <c r="C11886" s="5" t="s">
        <v>170</v>
      </c>
      <c r="D11886" s="5" t="s">
        <v>592</v>
      </c>
      <c r="E11886" s="5" t="s">
        <v>172</v>
      </c>
      <c r="F11886" s="6">
        <v>44033</v>
      </c>
      <c r="G11886" s="5" t="s">
        <v>148</v>
      </c>
      <c r="H11886" s="5" t="s">
        <v>466</v>
      </c>
      <c r="I11886">
        <v>43869</v>
      </c>
      <c r="J11886">
        <v>164</v>
      </c>
      <c r="K11886">
        <v>14332</v>
      </c>
      <c r="L11886">
        <v>107</v>
      </c>
      <c r="M11886">
        <v>374179.85600000003</v>
      </c>
      <c r="N11886">
        <v>374565.28600000002</v>
      </c>
      <c r="O11886">
        <v>3500.61</v>
      </c>
      <c r="P11886">
        <v>133.94392523364485</v>
      </c>
      <c r="Q11886">
        <v>26.108000000000001</v>
      </c>
      <c r="R11886">
        <v>-385.43</v>
      </c>
      <c r="S11886">
        <v>2020</v>
      </c>
      <c r="T11886">
        <v>7</v>
      </c>
      <c r="U11886">
        <v>30</v>
      </c>
    </row>
    <row r="11887" spans="1:21" x14ac:dyDescent="0.3">
      <c r="A11887" s="5" t="s">
        <v>168</v>
      </c>
      <c r="B11887" s="5" t="s">
        <v>175</v>
      </c>
      <c r="C11887" s="5" t="s">
        <v>84</v>
      </c>
      <c r="D11887" s="5" t="s">
        <v>546</v>
      </c>
      <c r="E11887" s="5" t="s">
        <v>172</v>
      </c>
      <c r="F11887" s="6">
        <v>44033</v>
      </c>
      <c r="G11887" s="5" t="s">
        <v>148</v>
      </c>
      <c r="H11887" s="5" t="s">
        <v>194</v>
      </c>
      <c r="I11887">
        <v>43846</v>
      </c>
      <c r="J11887">
        <v>187</v>
      </c>
      <c r="K11887">
        <v>264</v>
      </c>
      <c r="L11887">
        <v>2</v>
      </c>
      <c r="M11887">
        <v>8316</v>
      </c>
      <c r="N11887">
        <v>6383.049</v>
      </c>
      <c r="O11887">
        <v>3191.5239999999999</v>
      </c>
      <c r="P11887">
        <v>132</v>
      </c>
      <c r="Q11887">
        <v>31.5</v>
      </c>
      <c r="R11887">
        <v>1932.951</v>
      </c>
      <c r="S11887">
        <v>2020</v>
      </c>
      <c r="T11887">
        <v>7</v>
      </c>
      <c r="U11887">
        <v>30</v>
      </c>
    </row>
    <row r="11888" spans="1:21" x14ac:dyDescent="0.3">
      <c r="A11888" s="5" t="s">
        <v>168</v>
      </c>
      <c r="B11888" s="5" t="s">
        <v>175</v>
      </c>
      <c r="C11888" s="5" t="s">
        <v>85</v>
      </c>
      <c r="D11888" s="5" t="s">
        <v>534</v>
      </c>
      <c r="E11888" s="5" t="s">
        <v>172</v>
      </c>
      <c r="F11888" s="6">
        <v>44033</v>
      </c>
      <c r="G11888" s="5" t="s">
        <v>148</v>
      </c>
      <c r="H11888" s="5" t="s">
        <v>194</v>
      </c>
      <c r="I11888">
        <v>43831</v>
      </c>
      <c r="J11888">
        <v>202</v>
      </c>
      <c r="K11888">
        <v>256</v>
      </c>
      <c r="L11888">
        <v>2</v>
      </c>
      <c r="M11888">
        <v>8064</v>
      </c>
      <c r="N11888">
        <v>6433.7740000000003</v>
      </c>
      <c r="O11888">
        <v>3216.8870000000002</v>
      </c>
      <c r="P11888">
        <v>128</v>
      </c>
      <c r="Q11888">
        <v>31.5</v>
      </c>
      <c r="R11888">
        <v>1630.2260000000001</v>
      </c>
      <c r="S11888">
        <v>2020</v>
      </c>
      <c r="T11888">
        <v>7</v>
      </c>
      <c r="U11888">
        <v>30</v>
      </c>
    </row>
    <row r="11889" spans="1:21" x14ac:dyDescent="0.3">
      <c r="A11889" s="5" t="s">
        <v>168</v>
      </c>
      <c r="B11889" s="5" t="s">
        <v>206</v>
      </c>
      <c r="C11889" s="5" t="s">
        <v>109</v>
      </c>
      <c r="D11889" s="5" t="s">
        <v>589</v>
      </c>
      <c r="E11889" s="5" t="s">
        <v>172</v>
      </c>
      <c r="F11889" s="6">
        <v>44033</v>
      </c>
      <c r="G11889" s="5" t="s">
        <v>148</v>
      </c>
      <c r="H11889" s="5" t="s">
        <v>194</v>
      </c>
      <c r="I11889">
        <v>43860</v>
      </c>
      <c r="J11889">
        <v>173</v>
      </c>
      <c r="K11889">
        <v>128.19999999999999</v>
      </c>
      <c r="L11889">
        <v>1</v>
      </c>
      <c r="M11889">
        <v>4038.3</v>
      </c>
      <c r="N11889">
        <v>3104.8609999999999</v>
      </c>
      <c r="O11889">
        <v>3104.8609999999999</v>
      </c>
      <c r="P11889">
        <v>128.19999999999999</v>
      </c>
      <c r="Q11889">
        <v>31.5</v>
      </c>
      <c r="R11889">
        <v>933.43899999999996</v>
      </c>
      <c r="S11889">
        <v>2020</v>
      </c>
      <c r="T11889">
        <v>7</v>
      </c>
      <c r="U11889">
        <v>30</v>
      </c>
    </row>
    <row r="11890" spans="1:21" x14ac:dyDescent="0.3">
      <c r="A11890" s="5" t="s">
        <v>168</v>
      </c>
      <c r="B11890" s="5" t="s">
        <v>206</v>
      </c>
      <c r="C11890" s="5" t="s">
        <v>109</v>
      </c>
      <c r="D11890" s="5" t="s">
        <v>589</v>
      </c>
      <c r="E11890" s="5" t="s">
        <v>172</v>
      </c>
      <c r="F11890" s="6">
        <v>44033</v>
      </c>
      <c r="G11890" s="5" t="s">
        <v>148</v>
      </c>
      <c r="H11890" s="5" t="s">
        <v>235</v>
      </c>
      <c r="I11890">
        <v>43860</v>
      </c>
      <c r="J11890">
        <v>173</v>
      </c>
      <c r="K11890">
        <v>236.8</v>
      </c>
      <c r="L11890">
        <v>2</v>
      </c>
      <c r="M11890">
        <v>7459.2</v>
      </c>
      <c r="N11890">
        <v>6209.723</v>
      </c>
      <c r="O11890">
        <v>3104.8609999999999</v>
      </c>
      <c r="P11890">
        <v>118.4</v>
      </c>
      <c r="Q11890">
        <v>31.5</v>
      </c>
      <c r="R11890">
        <v>1249.4770000000001</v>
      </c>
      <c r="S11890">
        <v>2020</v>
      </c>
      <c r="T11890">
        <v>7</v>
      </c>
      <c r="U11890">
        <v>30</v>
      </c>
    </row>
    <row r="11891" spans="1:21" x14ac:dyDescent="0.3">
      <c r="A11891" s="5" t="s">
        <v>168</v>
      </c>
      <c r="B11891" s="5" t="s">
        <v>206</v>
      </c>
      <c r="C11891" s="5" t="s">
        <v>109</v>
      </c>
      <c r="D11891" s="5" t="s">
        <v>589</v>
      </c>
      <c r="E11891" s="5" t="s">
        <v>172</v>
      </c>
      <c r="F11891" s="6">
        <v>44033</v>
      </c>
      <c r="G11891" s="5" t="s">
        <v>148</v>
      </c>
      <c r="H11891" s="5" t="s">
        <v>178</v>
      </c>
      <c r="I11891">
        <v>43860</v>
      </c>
      <c r="J11891">
        <v>173</v>
      </c>
      <c r="K11891">
        <v>214</v>
      </c>
      <c r="L11891">
        <v>2</v>
      </c>
      <c r="M11891">
        <v>6741</v>
      </c>
      <c r="N11891">
        <v>6209.723</v>
      </c>
      <c r="O11891">
        <v>3104.8609999999999</v>
      </c>
      <c r="P11891">
        <v>107</v>
      </c>
      <c r="Q11891">
        <v>31.5</v>
      </c>
      <c r="R11891">
        <v>531.27700000000004</v>
      </c>
      <c r="S11891">
        <v>2020</v>
      </c>
      <c r="T11891">
        <v>7</v>
      </c>
      <c r="U11891">
        <v>30</v>
      </c>
    </row>
    <row r="11892" spans="1:21" x14ac:dyDescent="0.3">
      <c r="A11892" s="5" t="s">
        <v>168</v>
      </c>
      <c r="B11892" s="5" t="s">
        <v>206</v>
      </c>
      <c r="C11892" s="5" t="s">
        <v>109</v>
      </c>
      <c r="D11892" s="5" t="s">
        <v>589</v>
      </c>
      <c r="E11892" s="5" t="s">
        <v>172</v>
      </c>
      <c r="F11892" s="6">
        <v>44033</v>
      </c>
      <c r="G11892" s="5" t="s">
        <v>148</v>
      </c>
      <c r="H11892" s="5" t="s">
        <v>311</v>
      </c>
      <c r="I11892">
        <v>43860</v>
      </c>
      <c r="J11892">
        <v>173</v>
      </c>
      <c r="K11892">
        <v>114.4</v>
      </c>
      <c r="L11892">
        <v>1</v>
      </c>
      <c r="M11892">
        <v>3603.6</v>
      </c>
      <c r="N11892">
        <v>3104.8609999999999</v>
      </c>
      <c r="O11892">
        <v>3104.8609999999999</v>
      </c>
      <c r="P11892">
        <v>114.4</v>
      </c>
      <c r="Q11892">
        <v>31.5</v>
      </c>
      <c r="R11892">
        <v>498.73899999999998</v>
      </c>
      <c r="S11892">
        <v>2020</v>
      </c>
      <c r="T11892">
        <v>7</v>
      </c>
      <c r="U11892">
        <v>30</v>
      </c>
    </row>
    <row r="11893" spans="1:21" x14ac:dyDescent="0.3">
      <c r="A11893" s="5" t="s">
        <v>168</v>
      </c>
      <c r="B11893" s="5" t="s">
        <v>206</v>
      </c>
      <c r="C11893" s="5" t="s">
        <v>109</v>
      </c>
      <c r="D11893" s="5" t="s">
        <v>589</v>
      </c>
      <c r="E11893" s="5" t="s">
        <v>172</v>
      </c>
      <c r="F11893" s="6">
        <v>44033</v>
      </c>
      <c r="G11893" s="5" t="s">
        <v>148</v>
      </c>
      <c r="H11893" s="5" t="s">
        <v>351</v>
      </c>
      <c r="I11893">
        <v>43860</v>
      </c>
      <c r="J11893">
        <v>173</v>
      </c>
      <c r="K11893">
        <v>100.2</v>
      </c>
      <c r="L11893">
        <v>1</v>
      </c>
      <c r="M11893">
        <v>3156.3</v>
      </c>
      <c r="N11893">
        <v>3104.8609999999999</v>
      </c>
      <c r="O11893">
        <v>3104.8609999999999</v>
      </c>
      <c r="P11893">
        <v>100.2</v>
      </c>
      <c r="Q11893">
        <v>31.5</v>
      </c>
      <c r="R11893">
        <v>51.439</v>
      </c>
      <c r="S11893">
        <v>2020</v>
      </c>
      <c r="T11893">
        <v>7</v>
      </c>
      <c r="U11893">
        <v>30</v>
      </c>
    </row>
    <row r="11894" spans="1:21" x14ac:dyDescent="0.3">
      <c r="A11894" s="5" t="s">
        <v>168</v>
      </c>
      <c r="B11894" s="5" t="s">
        <v>206</v>
      </c>
      <c r="C11894" s="5" t="s">
        <v>109</v>
      </c>
      <c r="D11894" s="5" t="s">
        <v>589</v>
      </c>
      <c r="E11894" s="5" t="s">
        <v>172</v>
      </c>
      <c r="F11894" s="6">
        <v>44033</v>
      </c>
      <c r="G11894" s="5" t="s">
        <v>148</v>
      </c>
      <c r="H11894" s="5" t="s">
        <v>197</v>
      </c>
      <c r="I11894">
        <v>43860</v>
      </c>
      <c r="J11894">
        <v>173</v>
      </c>
      <c r="K11894">
        <v>636</v>
      </c>
      <c r="L11894">
        <v>6</v>
      </c>
      <c r="M11894">
        <v>20034</v>
      </c>
      <c r="N11894">
        <v>18629.168000000001</v>
      </c>
      <c r="O11894">
        <v>3104.8609999999999</v>
      </c>
      <c r="P11894">
        <v>106</v>
      </c>
      <c r="Q11894">
        <v>31.5</v>
      </c>
      <c r="R11894">
        <v>1404.8320000000001</v>
      </c>
      <c r="S11894">
        <v>2020</v>
      </c>
      <c r="T11894">
        <v>7</v>
      </c>
      <c r="U11894">
        <v>30</v>
      </c>
    </row>
    <row r="11895" spans="1:21" x14ac:dyDescent="0.3">
      <c r="A11895" s="5" t="s">
        <v>168</v>
      </c>
      <c r="B11895" s="5" t="s">
        <v>206</v>
      </c>
      <c r="C11895" s="5" t="s">
        <v>109</v>
      </c>
      <c r="D11895" s="5" t="s">
        <v>589</v>
      </c>
      <c r="E11895" s="5" t="s">
        <v>172</v>
      </c>
      <c r="F11895" s="6">
        <v>44033</v>
      </c>
      <c r="G11895" s="5" t="s">
        <v>148</v>
      </c>
      <c r="H11895" s="5" t="s">
        <v>203</v>
      </c>
      <c r="I11895">
        <v>43860</v>
      </c>
      <c r="J11895">
        <v>173</v>
      </c>
      <c r="K11895">
        <v>200</v>
      </c>
      <c r="L11895">
        <v>2</v>
      </c>
      <c r="M11895">
        <v>6400</v>
      </c>
      <c r="N11895">
        <v>6209.723</v>
      </c>
      <c r="O11895">
        <v>3104.8609999999999</v>
      </c>
      <c r="P11895">
        <v>100</v>
      </c>
      <c r="Q11895">
        <v>32</v>
      </c>
      <c r="R11895">
        <v>190.27699999999999</v>
      </c>
      <c r="S11895">
        <v>2020</v>
      </c>
      <c r="T11895">
        <v>7</v>
      </c>
      <c r="U11895">
        <v>30</v>
      </c>
    </row>
    <row r="11896" spans="1:21" x14ac:dyDescent="0.3">
      <c r="A11896" s="5" t="s">
        <v>168</v>
      </c>
      <c r="B11896" s="5" t="s">
        <v>206</v>
      </c>
      <c r="C11896" s="5" t="s">
        <v>109</v>
      </c>
      <c r="D11896" s="5" t="s">
        <v>589</v>
      </c>
      <c r="E11896" s="5" t="s">
        <v>172</v>
      </c>
      <c r="F11896" s="6">
        <v>44033</v>
      </c>
      <c r="G11896" s="5" t="s">
        <v>148</v>
      </c>
      <c r="H11896" s="5" t="s">
        <v>204</v>
      </c>
      <c r="I11896">
        <v>43860</v>
      </c>
      <c r="J11896">
        <v>173</v>
      </c>
      <c r="K11896">
        <v>470</v>
      </c>
      <c r="L11896">
        <v>4</v>
      </c>
      <c r="M11896">
        <v>15040</v>
      </c>
      <c r="N11896">
        <v>12419.445</v>
      </c>
      <c r="O11896">
        <v>3104.8609999999999</v>
      </c>
      <c r="P11896">
        <v>117.5</v>
      </c>
      <c r="Q11896">
        <v>32</v>
      </c>
      <c r="R11896">
        <v>2620.5549999999998</v>
      </c>
      <c r="S11896">
        <v>2020</v>
      </c>
      <c r="T11896">
        <v>7</v>
      </c>
      <c r="U11896">
        <v>30</v>
      </c>
    </row>
    <row r="11897" spans="1:21" x14ac:dyDescent="0.3">
      <c r="A11897" s="5" t="s">
        <v>168</v>
      </c>
      <c r="B11897" s="5" t="s">
        <v>206</v>
      </c>
      <c r="C11897" s="5" t="s">
        <v>109</v>
      </c>
      <c r="D11897" s="5" t="s">
        <v>589</v>
      </c>
      <c r="E11897" s="5" t="s">
        <v>172</v>
      </c>
      <c r="F11897" s="6">
        <v>44033</v>
      </c>
      <c r="G11897" s="5" t="s">
        <v>148</v>
      </c>
      <c r="H11897" s="5" t="s">
        <v>230</v>
      </c>
      <c r="I11897">
        <v>43860</v>
      </c>
      <c r="J11897">
        <v>173</v>
      </c>
      <c r="K11897">
        <v>1409</v>
      </c>
      <c r="L11897">
        <v>13</v>
      </c>
      <c r="M11897">
        <v>44383.5</v>
      </c>
      <c r="N11897">
        <v>40363.197</v>
      </c>
      <c r="O11897">
        <v>3104.8609999999999</v>
      </c>
      <c r="P11897">
        <v>108.38461538461539</v>
      </c>
      <c r="Q11897">
        <v>31.5</v>
      </c>
      <c r="R11897">
        <v>4020.3029999999999</v>
      </c>
      <c r="S11897">
        <v>2020</v>
      </c>
      <c r="T11897">
        <v>7</v>
      </c>
      <c r="U11897">
        <v>30</v>
      </c>
    </row>
    <row r="11898" spans="1:21" x14ac:dyDescent="0.3">
      <c r="A11898" s="5" t="s">
        <v>168</v>
      </c>
      <c r="B11898" s="5" t="s">
        <v>206</v>
      </c>
      <c r="C11898" s="5" t="s">
        <v>109</v>
      </c>
      <c r="D11898" s="5" t="s">
        <v>589</v>
      </c>
      <c r="E11898" s="5" t="s">
        <v>172</v>
      </c>
      <c r="F11898" s="6">
        <v>44033</v>
      </c>
      <c r="G11898" s="5" t="s">
        <v>148</v>
      </c>
      <c r="H11898" s="5" t="s">
        <v>205</v>
      </c>
      <c r="I11898">
        <v>43860</v>
      </c>
      <c r="J11898">
        <v>173</v>
      </c>
      <c r="K11898">
        <v>240</v>
      </c>
      <c r="L11898">
        <v>2</v>
      </c>
      <c r="M11898">
        <v>6480</v>
      </c>
      <c r="N11898">
        <v>6209.723</v>
      </c>
      <c r="O11898">
        <v>3104.8609999999999</v>
      </c>
      <c r="P11898">
        <v>120</v>
      </c>
      <c r="Q11898">
        <v>27</v>
      </c>
      <c r="R11898">
        <v>270.27699999999999</v>
      </c>
      <c r="S11898">
        <v>2020</v>
      </c>
      <c r="T11898">
        <v>7</v>
      </c>
      <c r="U11898">
        <v>30</v>
      </c>
    </row>
    <row r="11899" spans="1:21" x14ac:dyDescent="0.3">
      <c r="A11899" s="5" t="s">
        <v>168</v>
      </c>
      <c r="B11899" s="5" t="s">
        <v>206</v>
      </c>
      <c r="C11899" s="5" t="s">
        <v>109</v>
      </c>
      <c r="D11899" s="5" t="s">
        <v>589</v>
      </c>
      <c r="E11899" s="5" t="s">
        <v>172</v>
      </c>
      <c r="F11899" s="6">
        <v>44033</v>
      </c>
      <c r="G11899" s="5" t="s">
        <v>148</v>
      </c>
      <c r="H11899" s="5" t="s">
        <v>216</v>
      </c>
      <c r="I11899">
        <v>43860</v>
      </c>
      <c r="J11899">
        <v>173</v>
      </c>
      <c r="K11899">
        <v>100</v>
      </c>
      <c r="L11899">
        <v>1</v>
      </c>
      <c r="M11899">
        <v>3200</v>
      </c>
      <c r="N11899">
        <v>3104.8609999999999</v>
      </c>
      <c r="O11899">
        <v>3104.8609999999999</v>
      </c>
      <c r="P11899">
        <v>100</v>
      </c>
      <c r="Q11899">
        <v>32</v>
      </c>
      <c r="R11899">
        <v>95.138999999999996</v>
      </c>
      <c r="S11899">
        <v>2020</v>
      </c>
      <c r="T11899">
        <v>7</v>
      </c>
      <c r="U11899">
        <v>30</v>
      </c>
    </row>
    <row r="11900" spans="1:21" x14ac:dyDescent="0.3">
      <c r="A11900" s="5" t="s">
        <v>168</v>
      </c>
      <c r="B11900" s="5" t="s">
        <v>206</v>
      </c>
      <c r="C11900" s="5" t="s">
        <v>109</v>
      </c>
      <c r="D11900" s="5" t="s">
        <v>589</v>
      </c>
      <c r="E11900" s="5" t="s">
        <v>172</v>
      </c>
      <c r="F11900" s="6">
        <v>44033</v>
      </c>
      <c r="G11900" s="5" t="s">
        <v>148</v>
      </c>
      <c r="H11900" s="5" t="s">
        <v>222</v>
      </c>
      <c r="I11900">
        <v>43860</v>
      </c>
      <c r="J11900">
        <v>173</v>
      </c>
      <c r="K11900">
        <v>105</v>
      </c>
      <c r="L11900">
        <v>1</v>
      </c>
      <c r="M11900">
        <v>3360</v>
      </c>
      <c r="N11900">
        <v>3104.8609999999999</v>
      </c>
      <c r="O11900">
        <v>3104.8609999999999</v>
      </c>
      <c r="P11900">
        <v>105</v>
      </c>
      <c r="Q11900">
        <v>32</v>
      </c>
      <c r="R11900">
        <v>255.13900000000001</v>
      </c>
      <c r="S11900">
        <v>2020</v>
      </c>
      <c r="T11900">
        <v>7</v>
      </c>
      <c r="U11900">
        <v>30</v>
      </c>
    </row>
    <row r="11901" spans="1:21" x14ac:dyDescent="0.3">
      <c r="A11901" s="5" t="s">
        <v>168</v>
      </c>
      <c r="B11901" s="5" t="s">
        <v>206</v>
      </c>
      <c r="C11901" s="5" t="s">
        <v>109</v>
      </c>
      <c r="D11901" s="5" t="s">
        <v>589</v>
      </c>
      <c r="E11901" s="5" t="s">
        <v>172</v>
      </c>
      <c r="F11901" s="6">
        <v>44033</v>
      </c>
      <c r="G11901" s="5" t="s">
        <v>148</v>
      </c>
      <c r="H11901" s="5" t="s">
        <v>217</v>
      </c>
      <c r="I11901">
        <v>43860</v>
      </c>
      <c r="J11901">
        <v>173</v>
      </c>
      <c r="K11901">
        <v>1025</v>
      </c>
      <c r="L11901">
        <v>10</v>
      </c>
      <c r="M11901">
        <v>32800</v>
      </c>
      <c r="N11901">
        <v>31048.613000000001</v>
      </c>
      <c r="O11901">
        <v>3104.8609999999999</v>
      </c>
      <c r="P11901">
        <v>102.5</v>
      </c>
      <c r="Q11901">
        <v>32</v>
      </c>
      <c r="R11901">
        <v>1751.3869999999999</v>
      </c>
      <c r="S11901">
        <v>2020</v>
      </c>
      <c r="T11901">
        <v>7</v>
      </c>
      <c r="U11901">
        <v>30</v>
      </c>
    </row>
    <row r="11902" spans="1:21" x14ac:dyDescent="0.3">
      <c r="A11902" s="5" t="s">
        <v>168</v>
      </c>
      <c r="B11902" s="5" t="s">
        <v>206</v>
      </c>
      <c r="C11902" s="5" t="s">
        <v>109</v>
      </c>
      <c r="D11902" s="5" t="s">
        <v>589</v>
      </c>
      <c r="E11902" s="5" t="s">
        <v>172</v>
      </c>
      <c r="F11902" s="6">
        <v>44033</v>
      </c>
      <c r="G11902" s="5" t="s">
        <v>148</v>
      </c>
      <c r="H11902" s="5" t="s">
        <v>181</v>
      </c>
      <c r="I11902">
        <v>43860</v>
      </c>
      <c r="J11902">
        <v>173</v>
      </c>
      <c r="K11902">
        <v>120</v>
      </c>
      <c r="L11902">
        <v>1</v>
      </c>
      <c r="M11902">
        <v>3840</v>
      </c>
      <c r="N11902">
        <v>3104.8609999999999</v>
      </c>
      <c r="O11902">
        <v>3104.8609999999999</v>
      </c>
      <c r="P11902">
        <v>120</v>
      </c>
      <c r="Q11902">
        <v>32</v>
      </c>
      <c r="R11902">
        <v>735.13900000000001</v>
      </c>
      <c r="S11902">
        <v>2020</v>
      </c>
      <c r="T11902">
        <v>7</v>
      </c>
      <c r="U11902">
        <v>30</v>
      </c>
    </row>
    <row r="11903" spans="1:21" x14ac:dyDescent="0.3">
      <c r="A11903" s="5" t="s">
        <v>168</v>
      </c>
      <c r="B11903" s="5" t="s">
        <v>206</v>
      </c>
      <c r="C11903" s="5" t="s">
        <v>109</v>
      </c>
      <c r="D11903" s="5" t="s">
        <v>589</v>
      </c>
      <c r="E11903" s="5" t="s">
        <v>172</v>
      </c>
      <c r="F11903" s="6">
        <v>44033</v>
      </c>
      <c r="G11903" s="5" t="s">
        <v>148</v>
      </c>
      <c r="H11903" s="5" t="s">
        <v>183</v>
      </c>
      <c r="I11903">
        <v>43860</v>
      </c>
      <c r="J11903">
        <v>173</v>
      </c>
      <c r="K11903">
        <v>224</v>
      </c>
      <c r="L11903">
        <v>2</v>
      </c>
      <c r="M11903">
        <v>7168</v>
      </c>
      <c r="N11903">
        <v>6209.723</v>
      </c>
      <c r="O11903">
        <v>3104.8609999999999</v>
      </c>
      <c r="P11903">
        <v>112</v>
      </c>
      <c r="Q11903">
        <v>32</v>
      </c>
      <c r="R11903">
        <v>958.27700000000004</v>
      </c>
      <c r="S11903">
        <v>2020</v>
      </c>
      <c r="T11903">
        <v>7</v>
      </c>
      <c r="U11903">
        <v>30</v>
      </c>
    </row>
    <row r="11904" spans="1:21" x14ac:dyDescent="0.3">
      <c r="A11904" s="5" t="s">
        <v>168</v>
      </c>
      <c r="B11904" s="5" t="s">
        <v>206</v>
      </c>
      <c r="C11904" s="5" t="s">
        <v>109</v>
      </c>
      <c r="D11904" s="5" t="s">
        <v>589</v>
      </c>
      <c r="E11904" s="5" t="s">
        <v>172</v>
      </c>
      <c r="F11904" s="6">
        <v>44033</v>
      </c>
      <c r="G11904" s="5" t="s">
        <v>148</v>
      </c>
      <c r="H11904" s="5" t="s">
        <v>182</v>
      </c>
      <c r="I11904">
        <v>43860</v>
      </c>
      <c r="J11904">
        <v>173</v>
      </c>
      <c r="K11904">
        <v>98</v>
      </c>
      <c r="L11904">
        <v>1</v>
      </c>
      <c r="M11904">
        <v>3136</v>
      </c>
      <c r="N11904">
        <v>3104.8609999999999</v>
      </c>
      <c r="O11904">
        <v>3104.8609999999999</v>
      </c>
      <c r="P11904">
        <v>98</v>
      </c>
      <c r="Q11904">
        <v>32</v>
      </c>
      <c r="R11904">
        <v>31.138999999999999</v>
      </c>
      <c r="S11904">
        <v>2020</v>
      </c>
      <c r="T11904">
        <v>7</v>
      </c>
      <c r="U11904">
        <v>30</v>
      </c>
    </row>
    <row r="11905" spans="1:21" x14ac:dyDescent="0.3">
      <c r="A11905" s="5" t="s">
        <v>168</v>
      </c>
      <c r="B11905" s="5" t="s">
        <v>206</v>
      </c>
      <c r="C11905" s="5" t="s">
        <v>109</v>
      </c>
      <c r="D11905" s="5" t="s">
        <v>589</v>
      </c>
      <c r="E11905" s="5" t="s">
        <v>172</v>
      </c>
      <c r="F11905" s="6">
        <v>44033</v>
      </c>
      <c r="G11905" s="5" t="s">
        <v>148</v>
      </c>
      <c r="H11905" s="5" t="s">
        <v>184</v>
      </c>
      <c r="I11905">
        <v>43860</v>
      </c>
      <c r="J11905">
        <v>173</v>
      </c>
      <c r="K11905">
        <v>1779</v>
      </c>
      <c r="L11905">
        <v>15</v>
      </c>
      <c r="M11905">
        <v>56038.5</v>
      </c>
      <c r="N11905">
        <v>46572.919000000002</v>
      </c>
      <c r="O11905">
        <v>3104.8609999999999</v>
      </c>
      <c r="P11905">
        <v>118.6</v>
      </c>
      <c r="Q11905">
        <v>31.5</v>
      </c>
      <c r="R11905">
        <v>9465.5810000000001</v>
      </c>
      <c r="S11905">
        <v>2020</v>
      </c>
      <c r="T11905">
        <v>7</v>
      </c>
      <c r="U11905">
        <v>30</v>
      </c>
    </row>
    <row r="11906" spans="1:21" x14ac:dyDescent="0.3">
      <c r="A11906" s="5" t="s">
        <v>168</v>
      </c>
      <c r="B11906" s="5" t="s">
        <v>206</v>
      </c>
      <c r="C11906" s="5" t="s">
        <v>109</v>
      </c>
      <c r="D11906" s="5" t="s">
        <v>589</v>
      </c>
      <c r="E11906" s="5" t="s">
        <v>172</v>
      </c>
      <c r="F11906" s="6">
        <v>44033</v>
      </c>
      <c r="G11906" s="5" t="s">
        <v>148</v>
      </c>
      <c r="H11906" s="5" t="s">
        <v>231</v>
      </c>
      <c r="I11906">
        <v>43860</v>
      </c>
      <c r="J11906">
        <v>173</v>
      </c>
      <c r="K11906">
        <v>100</v>
      </c>
      <c r="L11906">
        <v>1</v>
      </c>
      <c r="M11906">
        <v>3200</v>
      </c>
      <c r="N11906">
        <v>3104.8609999999999</v>
      </c>
      <c r="O11906">
        <v>3104.8609999999999</v>
      </c>
      <c r="P11906">
        <v>100</v>
      </c>
      <c r="Q11906">
        <v>32</v>
      </c>
      <c r="R11906">
        <v>95.138999999999996</v>
      </c>
      <c r="S11906">
        <v>2020</v>
      </c>
      <c r="T11906">
        <v>7</v>
      </c>
      <c r="U11906">
        <v>30</v>
      </c>
    </row>
    <row r="11907" spans="1:21" x14ac:dyDescent="0.3">
      <c r="A11907" s="5" t="s">
        <v>168</v>
      </c>
      <c r="B11907" s="5" t="s">
        <v>206</v>
      </c>
      <c r="C11907" s="5" t="s">
        <v>109</v>
      </c>
      <c r="D11907" s="5" t="s">
        <v>589</v>
      </c>
      <c r="E11907" s="5" t="s">
        <v>172</v>
      </c>
      <c r="F11907" s="6">
        <v>44033</v>
      </c>
      <c r="G11907" s="5" t="s">
        <v>148</v>
      </c>
      <c r="H11907" s="5" t="s">
        <v>185</v>
      </c>
      <c r="I11907">
        <v>43860</v>
      </c>
      <c r="J11907">
        <v>173</v>
      </c>
      <c r="K11907">
        <v>332</v>
      </c>
      <c r="L11907">
        <v>3</v>
      </c>
      <c r="M11907">
        <v>10624</v>
      </c>
      <c r="N11907">
        <v>9314.5840000000007</v>
      </c>
      <c r="O11907">
        <v>3104.8609999999999</v>
      </c>
      <c r="P11907">
        <v>110.66666666666667</v>
      </c>
      <c r="Q11907">
        <v>32</v>
      </c>
      <c r="R11907">
        <v>1309.4159999999999</v>
      </c>
      <c r="S11907">
        <v>2020</v>
      </c>
      <c r="T11907">
        <v>7</v>
      </c>
      <c r="U11907">
        <v>30</v>
      </c>
    </row>
    <row r="11908" spans="1:21" x14ac:dyDescent="0.3">
      <c r="A11908" s="5" t="s">
        <v>168</v>
      </c>
      <c r="B11908" s="5" t="s">
        <v>206</v>
      </c>
      <c r="C11908" s="5" t="s">
        <v>109</v>
      </c>
      <c r="D11908" s="5" t="s">
        <v>589</v>
      </c>
      <c r="E11908" s="5" t="s">
        <v>172</v>
      </c>
      <c r="F11908" s="6">
        <v>44033</v>
      </c>
      <c r="G11908" s="5" t="s">
        <v>148</v>
      </c>
      <c r="H11908" s="5" t="s">
        <v>187</v>
      </c>
      <c r="I11908">
        <v>43860</v>
      </c>
      <c r="J11908">
        <v>173</v>
      </c>
      <c r="K11908">
        <v>420</v>
      </c>
      <c r="L11908">
        <v>4</v>
      </c>
      <c r="M11908">
        <v>13440</v>
      </c>
      <c r="N11908">
        <v>12419.445</v>
      </c>
      <c r="O11908">
        <v>3104.8609999999999</v>
      </c>
      <c r="P11908">
        <v>105</v>
      </c>
      <c r="Q11908">
        <v>32</v>
      </c>
      <c r="R11908">
        <v>1020.5549999999999</v>
      </c>
      <c r="S11908">
        <v>2020</v>
      </c>
      <c r="T11908">
        <v>7</v>
      </c>
      <c r="U11908">
        <v>30</v>
      </c>
    </row>
    <row r="11909" spans="1:21" x14ac:dyDescent="0.3">
      <c r="A11909" s="5" t="s">
        <v>168</v>
      </c>
      <c r="B11909" s="5" t="s">
        <v>206</v>
      </c>
      <c r="C11909" s="5" t="s">
        <v>109</v>
      </c>
      <c r="D11909" s="5" t="s">
        <v>589</v>
      </c>
      <c r="E11909" s="5" t="s">
        <v>172</v>
      </c>
      <c r="F11909" s="6">
        <v>44033</v>
      </c>
      <c r="G11909" s="5" t="s">
        <v>148</v>
      </c>
      <c r="H11909" s="5" t="s">
        <v>188</v>
      </c>
      <c r="I11909">
        <v>43860</v>
      </c>
      <c r="J11909">
        <v>173</v>
      </c>
      <c r="K11909">
        <v>502</v>
      </c>
      <c r="L11909">
        <v>5</v>
      </c>
      <c r="M11909">
        <v>16064</v>
      </c>
      <c r="N11909">
        <v>15524.306</v>
      </c>
      <c r="O11909">
        <v>3104.8609999999999</v>
      </c>
      <c r="P11909">
        <v>100.4</v>
      </c>
      <c r="Q11909">
        <v>32</v>
      </c>
      <c r="R11909">
        <v>539.69399999999996</v>
      </c>
      <c r="S11909">
        <v>2020</v>
      </c>
      <c r="T11909">
        <v>7</v>
      </c>
      <c r="U11909">
        <v>30</v>
      </c>
    </row>
    <row r="11910" spans="1:21" x14ac:dyDescent="0.3">
      <c r="A11910" s="5" t="s">
        <v>168</v>
      </c>
      <c r="B11910" s="5" t="s">
        <v>206</v>
      </c>
      <c r="C11910" s="5" t="s">
        <v>109</v>
      </c>
      <c r="D11910" s="5" t="s">
        <v>589</v>
      </c>
      <c r="E11910" s="5" t="s">
        <v>172</v>
      </c>
      <c r="F11910" s="6">
        <v>44033</v>
      </c>
      <c r="G11910" s="5" t="s">
        <v>148</v>
      </c>
      <c r="H11910" s="5" t="s">
        <v>569</v>
      </c>
      <c r="I11910">
        <v>43860</v>
      </c>
      <c r="J11910">
        <v>173</v>
      </c>
      <c r="K11910">
        <v>297</v>
      </c>
      <c r="L11910">
        <v>3</v>
      </c>
      <c r="M11910">
        <v>9504</v>
      </c>
      <c r="N11910">
        <v>9314.5840000000007</v>
      </c>
      <c r="O11910">
        <v>3104.8609999999999</v>
      </c>
      <c r="P11910">
        <v>99</v>
      </c>
      <c r="Q11910">
        <v>32</v>
      </c>
      <c r="R11910">
        <v>189.416</v>
      </c>
      <c r="S11910">
        <v>2020</v>
      </c>
      <c r="T11910">
        <v>7</v>
      </c>
      <c r="U11910">
        <v>30</v>
      </c>
    </row>
    <row r="11911" spans="1:21" x14ac:dyDescent="0.3">
      <c r="A11911" s="5" t="s">
        <v>168</v>
      </c>
      <c r="B11911" s="5" t="s">
        <v>206</v>
      </c>
      <c r="C11911" s="5" t="s">
        <v>109</v>
      </c>
      <c r="D11911" s="5" t="s">
        <v>589</v>
      </c>
      <c r="E11911" s="5" t="s">
        <v>172</v>
      </c>
      <c r="F11911" s="6">
        <v>44033</v>
      </c>
      <c r="G11911" s="5" t="s">
        <v>148</v>
      </c>
      <c r="H11911" s="5" t="s">
        <v>308</v>
      </c>
      <c r="I11911">
        <v>43860</v>
      </c>
      <c r="J11911">
        <v>173</v>
      </c>
      <c r="K11911">
        <v>98</v>
      </c>
      <c r="L11911">
        <v>1</v>
      </c>
      <c r="M11911">
        <v>3136</v>
      </c>
      <c r="N11911">
        <v>3104.8609999999999</v>
      </c>
      <c r="O11911">
        <v>3104.8609999999999</v>
      </c>
      <c r="P11911">
        <v>98</v>
      </c>
      <c r="Q11911">
        <v>32</v>
      </c>
      <c r="R11911">
        <v>31.138999999999999</v>
      </c>
      <c r="S11911">
        <v>2020</v>
      </c>
      <c r="T11911">
        <v>7</v>
      </c>
      <c r="U11911">
        <v>30</v>
      </c>
    </row>
    <row r="11912" spans="1:21" x14ac:dyDescent="0.3">
      <c r="A11912" s="5" t="s">
        <v>168</v>
      </c>
      <c r="B11912" s="5" t="s">
        <v>206</v>
      </c>
      <c r="C11912" s="5" t="s">
        <v>109</v>
      </c>
      <c r="D11912" s="5" t="s">
        <v>589</v>
      </c>
      <c r="E11912" s="5" t="s">
        <v>227</v>
      </c>
      <c r="F11912" s="6">
        <v>44033</v>
      </c>
      <c r="G11912" s="5" t="s">
        <v>148</v>
      </c>
      <c r="H11912" s="5" t="s">
        <v>184</v>
      </c>
      <c r="I11912">
        <v>43860</v>
      </c>
      <c r="J11912">
        <v>173</v>
      </c>
      <c r="K11912">
        <v>-1779</v>
      </c>
      <c r="L11912">
        <v>-15</v>
      </c>
      <c r="M11912">
        <v>-56038.5</v>
      </c>
      <c r="N11912">
        <v>-46572.919000000002</v>
      </c>
      <c r="O11912">
        <v>-3104.8609999999999</v>
      </c>
      <c r="P11912">
        <v>118.6</v>
      </c>
      <c r="Q11912">
        <v>31.5</v>
      </c>
      <c r="R11912">
        <v>-9465.5810000000001</v>
      </c>
      <c r="S11912">
        <v>2020</v>
      </c>
      <c r="T11912">
        <v>7</v>
      </c>
      <c r="U11912">
        <v>30</v>
      </c>
    </row>
    <row r="11913" spans="1:21" x14ac:dyDescent="0.3">
      <c r="A11913" s="5" t="s">
        <v>168</v>
      </c>
      <c r="B11913" s="5" t="s">
        <v>206</v>
      </c>
      <c r="C11913" s="5" t="s">
        <v>109</v>
      </c>
      <c r="D11913" s="5" t="s">
        <v>589</v>
      </c>
      <c r="E11913" s="5" t="s">
        <v>227</v>
      </c>
      <c r="F11913" s="6">
        <v>44033</v>
      </c>
      <c r="G11913" s="5" t="s">
        <v>148</v>
      </c>
      <c r="H11913" s="5" t="s">
        <v>308</v>
      </c>
      <c r="I11913">
        <v>43860</v>
      </c>
      <c r="J11913">
        <v>173</v>
      </c>
      <c r="K11913">
        <v>-98</v>
      </c>
      <c r="L11913">
        <v>-1</v>
      </c>
      <c r="M11913">
        <v>-3136</v>
      </c>
      <c r="N11913">
        <v>-3104.8609999999999</v>
      </c>
      <c r="O11913">
        <v>-3104.8609999999999</v>
      </c>
      <c r="P11913">
        <v>98</v>
      </c>
      <c r="Q11913">
        <v>32</v>
      </c>
      <c r="R11913">
        <v>-31.138999999999999</v>
      </c>
      <c r="S11913">
        <v>2020</v>
      </c>
      <c r="T11913">
        <v>7</v>
      </c>
      <c r="U11913">
        <v>30</v>
      </c>
    </row>
    <row r="11914" spans="1:21" x14ac:dyDescent="0.3">
      <c r="A11914" s="5" t="s">
        <v>168</v>
      </c>
      <c r="B11914" s="5" t="s">
        <v>206</v>
      </c>
      <c r="C11914" s="5" t="s">
        <v>109</v>
      </c>
      <c r="D11914" s="5" t="s">
        <v>589</v>
      </c>
      <c r="E11914" s="5" t="s">
        <v>172</v>
      </c>
      <c r="F11914" s="6">
        <v>44033</v>
      </c>
      <c r="G11914" s="5" t="s">
        <v>148</v>
      </c>
      <c r="H11914" s="5" t="s">
        <v>202</v>
      </c>
      <c r="I11914">
        <v>43860</v>
      </c>
      <c r="J11914">
        <v>173</v>
      </c>
      <c r="K11914">
        <v>410</v>
      </c>
      <c r="L11914">
        <v>4</v>
      </c>
      <c r="M11914">
        <v>13120</v>
      </c>
      <c r="N11914">
        <v>12419.445</v>
      </c>
      <c r="O11914">
        <v>3104.8609999999999</v>
      </c>
      <c r="P11914">
        <v>102.5</v>
      </c>
      <c r="Q11914">
        <v>32</v>
      </c>
      <c r="R11914">
        <v>700.55499999999995</v>
      </c>
      <c r="S11914">
        <v>2020</v>
      </c>
      <c r="T11914">
        <v>7</v>
      </c>
      <c r="U11914">
        <v>30</v>
      </c>
    </row>
    <row r="11915" spans="1:21" x14ac:dyDescent="0.3">
      <c r="A11915" s="5" t="s">
        <v>168</v>
      </c>
      <c r="B11915" s="5" t="s">
        <v>206</v>
      </c>
      <c r="C11915" s="5" t="s">
        <v>110</v>
      </c>
      <c r="D11915" s="5" t="s">
        <v>593</v>
      </c>
      <c r="E11915" s="5" t="s">
        <v>172</v>
      </c>
      <c r="F11915" s="6">
        <v>44033</v>
      </c>
      <c r="G11915" s="5" t="s">
        <v>148</v>
      </c>
      <c r="H11915" s="5" t="s">
        <v>184</v>
      </c>
      <c r="I11915">
        <v>43866</v>
      </c>
      <c r="J11915">
        <v>167</v>
      </c>
      <c r="K11915">
        <v>1779</v>
      </c>
      <c r="L11915">
        <v>15</v>
      </c>
      <c r="M11915">
        <v>56038.5</v>
      </c>
      <c r="N11915">
        <v>43910.788999999997</v>
      </c>
      <c r="O11915">
        <v>2927.386</v>
      </c>
      <c r="P11915">
        <v>118.6</v>
      </c>
      <c r="Q11915">
        <v>31.5</v>
      </c>
      <c r="R11915">
        <v>12127.710999999999</v>
      </c>
      <c r="S11915">
        <v>2020</v>
      </c>
      <c r="T11915">
        <v>7</v>
      </c>
      <c r="U11915">
        <v>30</v>
      </c>
    </row>
    <row r="11916" spans="1:21" x14ac:dyDescent="0.3">
      <c r="A11916" s="5" t="s">
        <v>168</v>
      </c>
      <c r="B11916" s="5" t="s">
        <v>206</v>
      </c>
      <c r="C11916" s="5" t="s">
        <v>110</v>
      </c>
      <c r="D11916" s="5" t="s">
        <v>593</v>
      </c>
      <c r="E11916" s="5" t="s">
        <v>172</v>
      </c>
      <c r="F11916" s="6">
        <v>44033</v>
      </c>
      <c r="G11916" s="5" t="s">
        <v>148</v>
      </c>
      <c r="H11916" s="5" t="s">
        <v>308</v>
      </c>
      <c r="I11916">
        <v>43866</v>
      </c>
      <c r="J11916">
        <v>167</v>
      </c>
      <c r="K11916">
        <v>98</v>
      </c>
      <c r="L11916">
        <v>1</v>
      </c>
      <c r="M11916">
        <v>3136</v>
      </c>
      <c r="N11916">
        <v>2927.386</v>
      </c>
      <c r="O11916">
        <v>2927.386</v>
      </c>
      <c r="P11916">
        <v>98</v>
      </c>
      <c r="Q11916">
        <v>32</v>
      </c>
      <c r="R11916">
        <v>208.614</v>
      </c>
      <c r="S11916">
        <v>2020</v>
      </c>
      <c r="T11916">
        <v>7</v>
      </c>
      <c r="U11916">
        <v>30</v>
      </c>
    </row>
    <row r="11917" spans="1:21" x14ac:dyDescent="0.3">
      <c r="A11917" s="5" t="s">
        <v>168</v>
      </c>
      <c r="B11917" s="5" t="s">
        <v>206</v>
      </c>
      <c r="C11917" s="5" t="s">
        <v>110</v>
      </c>
      <c r="D11917" s="5" t="s">
        <v>593</v>
      </c>
      <c r="E11917" s="5" t="s">
        <v>172</v>
      </c>
      <c r="F11917" s="6">
        <v>44033</v>
      </c>
      <c r="G11917" s="5" t="s">
        <v>148</v>
      </c>
      <c r="H11917" s="5" t="s">
        <v>190</v>
      </c>
      <c r="I11917">
        <v>43866</v>
      </c>
      <c r="J11917">
        <v>167</v>
      </c>
      <c r="K11917">
        <v>98</v>
      </c>
      <c r="L11917">
        <v>1</v>
      </c>
      <c r="M11917">
        <v>3136</v>
      </c>
      <c r="N11917">
        <v>2927.386</v>
      </c>
      <c r="O11917">
        <v>2927.386</v>
      </c>
      <c r="P11917">
        <v>98</v>
      </c>
      <c r="Q11917">
        <v>32</v>
      </c>
      <c r="R11917">
        <v>208.614</v>
      </c>
      <c r="S11917">
        <v>2020</v>
      </c>
      <c r="T11917">
        <v>7</v>
      </c>
      <c r="U11917">
        <v>30</v>
      </c>
    </row>
    <row r="11918" spans="1:21" x14ac:dyDescent="0.3">
      <c r="A11918" s="5" t="s">
        <v>168</v>
      </c>
      <c r="B11918" s="5" t="s">
        <v>467</v>
      </c>
      <c r="C11918" s="5" t="s">
        <v>145</v>
      </c>
      <c r="D11918" s="5" t="s">
        <v>591</v>
      </c>
      <c r="E11918" s="5" t="s">
        <v>172</v>
      </c>
      <c r="F11918" s="6">
        <v>44033</v>
      </c>
      <c r="G11918" s="5" t="s">
        <v>148</v>
      </c>
      <c r="H11918" s="5" t="s">
        <v>173</v>
      </c>
      <c r="I11918">
        <v>43862</v>
      </c>
      <c r="J11918">
        <v>171</v>
      </c>
      <c r="K11918">
        <v>1040.5</v>
      </c>
      <c r="L11918">
        <v>10</v>
      </c>
      <c r="M11918">
        <v>32775.75</v>
      </c>
      <c r="N11918">
        <v>26351.377</v>
      </c>
      <c r="O11918">
        <v>2635.1379999999999</v>
      </c>
      <c r="P11918">
        <v>104.05</v>
      </c>
      <c r="Q11918">
        <v>31.5</v>
      </c>
      <c r="R11918">
        <v>6424.3729999999996</v>
      </c>
      <c r="S11918">
        <v>2020</v>
      </c>
      <c r="T11918">
        <v>7</v>
      </c>
      <c r="U11918">
        <v>30</v>
      </c>
    </row>
    <row r="11919" spans="1:21" x14ac:dyDescent="0.3">
      <c r="A11919" s="5" t="s">
        <v>168</v>
      </c>
      <c r="B11919" s="5" t="s">
        <v>467</v>
      </c>
      <c r="C11919" s="5" t="s">
        <v>145</v>
      </c>
      <c r="D11919" s="5" t="s">
        <v>591</v>
      </c>
      <c r="E11919" s="5" t="s">
        <v>172</v>
      </c>
      <c r="F11919" s="6">
        <v>44033</v>
      </c>
      <c r="G11919" s="5" t="s">
        <v>148</v>
      </c>
      <c r="H11919" s="5" t="s">
        <v>311</v>
      </c>
      <c r="I11919">
        <v>43862</v>
      </c>
      <c r="J11919">
        <v>171</v>
      </c>
      <c r="K11919">
        <v>93</v>
      </c>
      <c r="L11919">
        <v>1</v>
      </c>
      <c r="M11919">
        <v>2929.5</v>
      </c>
      <c r="N11919">
        <v>2635.1379999999999</v>
      </c>
      <c r="O11919">
        <v>2635.1379999999999</v>
      </c>
      <c r="P11919">
        <v>93</v>
      </c>
      <c r="Q11919">
        <v>31.5</v>
      </c>
      <c r="R11919">
        <v>294.36200000000002</v>
      </c>
      <c r="S11919">
        <v>2020</v>
      </c>
      <c r="T11919">
        <v>7</v>
      </c>
      <c r="U11919">
        <v>30</v>
      </c>
    </row>
    <row r="11920" spans="1:21" x14ac:dyDescent="0.3">
      <c r="A11920" s="5" t="s">
        <v>168</v>
      </c>
      <c r="B11920" s="5" t="s">
        <v>467</v>
      </c>
      <c r="C11920" s="5" t="s">
        <v>145</v>
      </c>
      <c r="D11920" s="5" t="s">
        <v>591</v>
      </c>
      <c r="E11920" s="5" t="s">
        <v>172</v>
      </c>
      <c r="F11920" s="6">
        <v>44033</v>
      </c>
      <c r="G11920" s="5" t="s">
        <v>148</v>
      </c>
      <c r="H11920" s="5" t="s">
        <v>196</v>
      </c>
      <c r="I11920">
        <v>43862</v>
      </c>
      <c r="J11920">
        <v>171</v>
      </c>
      <c r="K11920">
        <v>183.5</v>
      </c>
      <c r="L11920">
        <v>2</v>
      </c>
      <c r="M11920">
        <v>5780.25</v>
      </c>
      <c r="N11920">
        <v>5270.2749999999996</v>
      </c>
      <c r="O11920">
        <v>2635.1379999999999</v>
      </c>
      <c r="P11920">
        <v>91.75</v>
      </c>
      <c r="Q11920">
        <v>31.5</v>
      </c>
      <c r="R11920">
        <v>509.97500000000002</v>
      </c>
      <c r="S11920">
        <v>2020</v>
      </c>
      <c r="T11920">
        <v>7</v>
      </c>
      <c r="U11920">
        <v>30</v>
      </c>
    </row>
    <row r="11921" spans="1:21" x14ac:dyDescent="0.3">
      <c r="A11921" s="5" t="s">
        <v>168</v>
      </c>
      <c r="B11921" s="5" t="s">
        <v>467</v>
      </c>
      <c r="C11921" s="5" t="s">
        <v>145</v>
      </c>
      <c r="D11921" s="5" t="s">
        <v>591</v>
      </c>
      <c r="E11921" s="5" t="s">
        <v>172</v>
      </c>
      <c r="F11921" s="6">
        <v>44033</v>
      </c>
      <c r="G11921" s="5" t="s">
        <v>148</v>
      </c>
      <c r="H11921" s="5" t="s">
        <v>178</v>
      </c>
      <c r="I11921">
        <v>43862</v>
      </c>
      <c r="J11921">
        <v>171</v>
      </c>
      <c r="K11921">
        <v>187.5</v>
      </c>
      <c r="L11921">
        <v>2</v>
      </c>
      <c r="M11921">
        <v>5906.25</v>
      </c>
      <c r="N11921">
        <v>5270.2749999999996</v>
      </c>
      <c r="O11921">
        <v>2635.1379999999999</v>
      </c>
      <c r="P11921">
        <v>93.75</v>
      </c>
      <c r="Q11921">
        <v>31.5</v>
      </c>
      <c r="R11921">
        <v>635.97500000000002</v>
      </c>
      <c r="S11921">
        <v>2020</v>
      </c>
      <c r="T11921">
        <v>7</v>
      </c>
      <c r="U11921">
        <v>30</v>
      </c>
    </row>
    <row r="11922" spans="1:21" x14ac:dyDescent="0.3">
      <c r="A11922" s="5" t="s">
        <v>168</v>
      </c>
      <c r="B11922" s="5" t="s">
        <v>467</v>
      </c>
      <c r="C11922" s="5" t="s">
        <v>145</v>
      </c>
      <c r="D11922" s="5" t="s">
        <v>591</v>
      </c>
      <c r="E11922" s="5" t="s">
        <v>172</v>
      </c>
      <c r="F11922" s="6">
        <v>44033</v>
      </c>
      <c r="G11922" s="5" t="s">
        <v>148</v>
      </c>
      <c r="H11922" s="5" t="s">
        <v>197</v>
      </c>
      <c r="I11922">
        <v>43862</v>
      </c>
      <c r="J11922">
        <v>171</v>
      </c>
      <c r="K11922">
        <v>996.5</v>
      </c>
      <c r="L11922">
        <v>10</v>
      </c>
      <c r="M11922">
        <v>31389.75</v>
      </c>
      <c r="N11922">
        <v>26351.377</v>
      </c>
      <c r="O11922">
        <v>2635.1379999999999</v>
      </c>
      <c r="P11922">
        <v>99.65</v>
      </c>
      <c r="Q11922">
        <v>31.5</v>
      </c>
      <c r="R11922">
        <v>5038.3729999999996</v>
      </c>
      <c r="S11922">
        <v>2020</v>
      </c>
      <c r="T11922">
        <v>7</v>
      </c>
      <c r="U11922">
        <v>30</v>
      </c>
    </row>
    <row r="11923" spans="1:21" x14ac:dyDescent="0.3">
      <c r="A11923" s="5" t="s">
        <v>168</v>
      </c>
      <c r="B11923" s="5" t="s">
        <v>467</v>
      </c>
      <c r="C11923" s="5" t="s">
        <v>145</v>
      </c>
      <c r="D11923" s="5" t="s">
        <v>591</v>
      </c>
      <c r="E11923" s="5" t="s">
        <v>172</v>
      </c>
      <c r="F11923" s="6">
        <v>44033</v>
      </c>
      <c r="G11923" s="5" t="s">
        <v>148</v>
      </c>
      <c r="H11923" s="5" t="s">
        <v>351</v>
      </c>
      <c r="I11923">
        <v>43862</v>
      </c>
      <c r="J11923">
        <v>171</v>
      </c>
      <c r="K11923">
        <v>301.5</v>
      </c>
      <c r="L11923">
        <v>3</v>
      </c>
      <c r="M11923">
        <v>9497.25</v>
      </c>
      <c r="N11923">
        <v>7905.4129999999996</v>
      </c>
      <c r="O11923">
        <v>2635.1379999999999</v>
      </c>
      <c r="P11923">
        <v>100.5</v>
      </c>
      <c r="Q11923">
        <v>31.5</v>
      </c>
      <c r="R11923">
        <v>1591.837</v>
      </c>
      <c r="S11923">
        <v>2020</v>
      </c>
      <c r="T11923">
        <v>7</v>
      </c>
      <c r="U11923">
        <v>30</v>
      </c>
    </row>
    <row r="11924" spans="1:21" x14ac:dyDescent="0.3">
      <c r="A11924" s="5" t="s">
        <v>168</v>
      </c>
      <c r="B11924" s="5" t="s">
        <v>467</v>
      </c>
      <c r="C11924" s="5" t="s">
        <v>145</v>
      </c>
      <c r="D11924" s="5" t="s">
        <v>591</v>
      </c>
      <c r="E11924" s="5" t="s">
        <v>172</v>
      </c>
      <c r="F11924" s="6">
        <v>44033</v>
      </c>
      <c r="G11924" s="5" t="s">
        <v>148</v>
      </c>
      <c r="H11924" s="5" t="s">
        <v>208</v>
      </c>
      <c r="I11924">
        <v>43862</v>
      </c>
      <c r="J11924">
        <v>171</v>
      </c>
      <c r="K11924">
        <v>104</v>
      </c>
      <c r="L11924">
        <v>1</v>
      </c>
      <c r="M11924">
        <v>3276</v>
      </c>
      <c r="N11924">
        <v>2635.1379999999999</v>
      </c>
      <c r="O11924">
        <v>2635.1379999999999</v>
      </c>
      <c r="P11924">
        <v>104</v>
      </c>
      <c r="Q11924">
        <v>31.5</v>
      </c>
      <c r="R11924">
        <v>640.86199999999997</v>
      </c>
      <c r="S11924">
        <v>2020</v>
      </c>
      <c r="T11924">
        <v>7</v>
      </c>
      <c r="U11924">
        <v>30</v>
      </c>
    </row>
    <row r="11925" spans="1:21" x14ac:dyDescent="0.3">
      <c r="A11925" s="5" t="s">
        <v>168</v>
      </c>
      <c r="B11925" s="5" t="s">
        <v>467</v>
      </c>
      <c r="C11925" s="5" t="s">
        <v>145</v>
      </c>
      <c r="D11925" s="5" t="s">
        <v>591</v>
      </c>
      <c r="E11925" s="5" t="s">
        <v>172</v>
      </c>
      <c r="F11925" s="6">
        <v>44033</v>
      </c>
      <c r="G11925" s="5" t="s">
        <v>148</v>
      </c>
      <c r="H11925" s="5" t="s">
        <v>235</v>
      </c>
      <c r="I11925">
        <v>43862</v>
      </c>
      <c r="J11925">
        <v>171</v>
      </c>
      <c r="K11925">
        <v>206.5</v>
      </c>
      <c r="L11925">
        <v>2</v>
      </c>
      <c r="M11925">
        <v>6504.75</v>
      </c>
      <c r="N11925">
        <v>5270.2749999999996</v>
      </c>
      <c r="O11925">
        <v>2635.1379999999999</v>
      </c>
      <c r="P11925">
        <v>103.25</v>
      </c>
      <c r="Q11925">
        <v>31.5</v>
      </c>
      <c r="R11925">
        <v>1234.4749999999999</v>
      </c>
      <c r="S11925">
        <v>2020</v>
      </c>
      <c r="T11925">
        <v>7</v>
      </c>
      <c r="U11925">
        <v>30</v>
      </c>
    </row>
    <row r="11926" spans="1:21" x14ac:dyDescent="0.3">
      <c r="A11926" s="5" t="s">
        <v>168</v>
      </c>
      <c r="B11926" s="5" t="s">
        <v>467</v>
      </c>
      <c r="C11926" s="5" t="s">
        <v>145</v>
      </c>
      <c r="D11926" s="5" t="s">
        <v>591</v>
      </c>
      <c r="E11926" s="5" t="s">
        <v>172</v>
      </c>
      <c r="F11926" s="6">
        <v>44033</v>
      </c>
      <c r="G11926" s="5" t="s">
        <v>148</v>
      </c>
      <c r="H11926" s="5" t="s">
        <v>173</v>
      </c>
      <c r="I11926">
        <v>43862</v>
      </c>
      <c r="J11926">
        <v>171</v>
      </c>
      <c r="K11926">
        <v>730</v>
      </c>
      <c r="L11926">
        <v>8</v>
      </c>
      <c r="M11926">
        <v>22995</v>
      </c>
      <c r="N11926">
        <v>21139.098000000002</v>
      </c>
      <c r="O11926">
        <v>2642.3870000000002</v>
      </c>
      <c r="P11926">
        <v>91.25</v>
      </c>
      <c r="Q11926">
        <v>31.5</v>
      </c>
      <c r="R11926">
        <v>1855.902</v>
      </c>
      <c r="S11926">
        <v>2020</v>
      </c>
      <c r="T11926">
        <v>7</v>
      </c>
      <c r="U11926">
        <v>30</v>
      </c>
    </row>
    <row r="11927" spans="1:21" x14ac:dyDescent="0.3">
      <c r="A11927" s="5" t="s">
        <v>168</v>
      </c>
      <c r="B11927" s="5" t="s">
        <v>467</v>
      </c>
      <c r="C11927" s="5" t="s">
        <v>132</v>
      </c>
      <c r="D11927" s="5" t="s">
        <v>594</v>
      </c>
      <c r="E11927" s="5" t="s">
        <v>172</v>
      </c>
      <c r="F11927" s="6">
        <v>44034</v>
      </c>
      <c r="G11927" s="5" t="s">
        <v>148</v>
      </c>
      <c r="H11927" s="5" t="s">
        <v>173</v>
      </c>
      <c r="I11927">
        <v>43876</v>
      </c>
      <c r="J11927">
        <v>158</v>
      </c>
      <c r="K11927">
        <v>130</v>
      </c>
      <c r="L11927">
        <v>1</v>
      </c>
      <c r="M11927">
        <v>4095</v>
      </c>
      <c r="N11927">
        <v>3880.636</v>
      </c>
      <c r="O11927">
        <v>3880.636</v>
      </c>
      <c r="P11927">
        <v>130</v>
      </c>
      <c r="Q11927">
        <v>31.5</v>
      </c>
      <c r="R11927">
        <v>214.364</v>
      </c>
      <c r="S11927">
        <v>2020</v>
      </c>
      <c r="T11927">
        <v>7</v>
      </c>
      <c r="U11927">
        <v>30</v>
      </c>
    </row>
    <row r="11928" spans="1:21" x14ac:dyDescent="0.3">
      <c r="A11928" s="5" t="s">
        <v>168</v>
      </c>
      <c r="B11928" s="5" t="s">
        <v>169</v>
      </c>
      <c r="C11928" s="5" t="s">
        <v>170</v>
      </c>
      <c r="D11928" s="5" t="s">
        <v>579</v>
      </c>
      <c r="E11928" s="5" t="s">
        <v>172</v>
      </c>
      <c r="F11928" s="6">
        <v>44035</v>
      </c>
      <c r="G11928" s="5" t="s">
        <v>148</v>
      </c>
      <c r="H11928" s="5" t="s">
        <v>190</v>
      </c>
      <c r="I11928">
        <v>43832</v>
      </c>
      <c r="J11928">
        <v>203</v>
      </c>
      <c r="K11928">
        <v>130.4</v>
      </c>
      <c r="L11928">
        <v>1</v>
      </c>
      <c r="M11928">
        <v>4107.6000000000004</v>
      </c>
      <c r="N11928">
        <v>2952.8539999999998</v>
      </c>
      <c r="O11928">
        <v>2952.8539999999998</v>
      </c>
      <c r="P11928">
        <v>130.4</v>
      </c>
      <c r="Q11928">
        <v>31.5</v>
      </c>
      <c r="R11928">
        <v>1154.7460000000001</v>
      </c>
      <c r="S11928">
        <v>2020</v>
      </c>
      <c r="T11928">
        <v>7</v>
      </c>
      <c r="U11928">
        <v>30</v>
      </c>
    </row>
    <row r="11929" spans="1:21" x14ac:dyDescent="0.3">
      <c r="A11929" s="5" t="s">
        <v>168</v>
      </c>
      <c r="B11929" s="5" t="s">
        <v>169</v>
      </c>
      <c r="C11929" s="5" t="s">
        <v>170</v>
      </c>
      <c r="D11929" s="5" t="s">
        <v>545</v>
      </c>
      <c r="E11929" s="5" t="s">
        <v>172</v>
      </c>
      <c r="F11929" s="6">
        <v>44035</v>
      </c>
      <c r="G11929" s="5" t="s">
        <v>148</v>
      </c>
      <c r="H11929" s="5" t="s">
        <v>173</v>
      </c>
      <c r="I11929">
        <v>43845</v>
      </c>
      <c r="J11929">
        <v>190</v>
      </c>
      <c r="K11929">
        <v>261.8</v>
      </c>
      <c r="L11929">
        <v>3</v>
      </c>
      <c r="M11929">
        <v>8246.7000000000007</v>
      </c>
      <c r="N11929">
        <v>11087.91</v>
      </c>
      <c r="O11929">
        <v>3695.97</v>
      </c>
      <c r="P11929">
        <v>87.266666666666666</v>
      </c>
      <c r="Q11929">
        <v>31.5</v>
      </c>
      <c r="R11929">
        <v>-2841.21</v>
      </c>
      <c r="S11929">
        <v>2020</v>
      </c>
      <c r="T11929">
        <v>7</v>
      </c>
      <c r="U11929">
        <v>30</v>
      </c>
    </row>
    <row r="11930" spans="1:21" x14ac:dyDescent="0.3">
      <c r="A11930" s="5" t="s">
        <v>168</v>
      </c>
      <c r="B11930" s="5" t="s">
        <v>169</v>
      </c>
      <c r="C11930" s="5" t="s">
        <v>170</v>
      </c>
      <c r="D11930" s="5" t="s">
        <v>545</v>
      </c>
      <c r="E11930" s="5" t="s">
        <v>172</v>
      </c>
      <c r="F11930" s="6">
        <v>44035</v>
      </c>
      <c r="G11930" s="5" t="s">
        <v>148</v>
      </c>
      <c r="H11930" s="5" t="s">
        <v>351</v>
      </c>
      <c r="I11930">
        <v>43845</v>
      </c>
      <c r="J11930">
        <v>190</v>
      </c>
      <c r="K11930">
        <v>198.8</v>
      </c>
      <c r="L11930">
        <v>2</v>
      </c>
      <c r="M11930">
        <v>6262.2</v>
      </c>
      <c r="N11930">
        <v>7391.94</v>
      </c>
      <c r="O11930">
        <v>3695.97</v>
      </c>
      <c r="P11930">
        <v>99.4</v>
      </c>
      <c r="Q11930">
        <v>31.5</v>
      </c>
      <c r="R11930">
        <v>-1129.74</v>
      </c>
      <c r="S11930">
        <v>2020</v>
      </c>
      <c r="T11930">
        <v>7</v>
      </c>
      <c r="U11930">
        <v>30</v>
      </c>
    </row>
    <row r="11931" spans="1:21" x14ac:dyDescent="0.3">
      <c r="A11931" s="5" t="s">
        <v>168</v>
      </c>
      <c r="B11931" s="5" t="s">
        <v>175</v>
      </c>
      <c r="C11931" s="5" t="s">
        <v>84</v>
      </c>
      <c r="D11931" s="5" t="s">
        <v>546</v>
      </c>
      <c r="E11931" s="5" t="s">
        <v>172</v>
      </c>
      <c r="F11931" s="6">
        <v>44035</v>
      </c>
      <c r="G11931" s="5" t="s">
        <v>148</v>
      </c>
      <c r="H11931" s="5" t="s">
        <v>199</v>
      </c>
      <c r="I11931">
        <v>43846</v>
      </c>
      <c r="J11931">
        <v>189</v>
      </c>
      <c r="K11931">
        <v>1199</v>
      </c>
      <c r="L11931">
        <v>10</v>
      </c>
      <c r="M11931">
        <v>37768.5</v>
      </c>
      <c r="N11931">
        <v>32632.438999999998</v>
      </c>
      <c r="O11931">
        <v>3263.2440000000001</v>
      </c>
      <c r="P11931">
        <v>119.9</v>
      </c>
      <c r="Q11931">
        <v>31.5</v>
      </c>
      <c r="R11931">
        <v>5136.0609999999997</v>
      </c>
      <c r="S11931">
        <v>2020</v>
      </c>
      <c r="T11931">
        <v>7</v>
      </c>
      <c r="U11931">
        <v>30</v>
      </c>
    </row>
    <row r="11932" spans="1:21" x14ac:dyDescent="0.3">
      <c r="A11932" s="5" t="s">
        <v>168</v>
      </c>
      <c r="B11932" s="5" t="s">
        <v>175</v>
      </c>
      <c r="C11932" s="5" t="s">
        <v>84</v>
      </c>
      <c r="D11932" s="5" t="s">
        <v>546</v>
      </c>
      <c r="E11932" s="5" t="s">
        <v>172</v>
      </c>
      <c r="F11932" s="6">
        <v>44035</v>
      </c>
      <c r="G11932" s="5" t="s">
        <v>148</v>
      </c>
      <c r="H11932" s="5" t="s">
        <v>200</v>
      </c>
      <c r="I11932">
        <v>43846</v>
      </c>
      <c r="J11932">
        <v>189</v>
      </c>
      <c r="K11932">
        <v>886</v>
      </c>
      <c r="L11932">
        <v>8</v>
      </c>
      <c r="M11932">
        <v>27909</v>
      </c>
      <c r="N11932">
        <v>26105.951000000001</v>
      </c>
      <c r="O11932">
        <v>3263.2440000000001</v>
      </c>
      <c r="P11932">
        <v>110.75</v>
      </c>
      <c r="Q11932">
        <v>31.5</v>
      </c>
      <c r="R11932">
        <v>1803.049</v>
      </c>
      <c r="S11932">
        <v>2020</v>
      </c>
      <c r="T11932">
        <v>7</v>
      </c>
      <c r="U11932">
        <v>30</v>
      </c>
    </row>
    <row r="11933" spans="1:21" x14ac:dyDescent="0.3">
      <c r="A11933" s="5" t="s">
        <v>168</v>
      </c>
      <c r="B11933" s="5" t="s">
        <v>175</v>
      </c>
      <c r="C11933" s="5" t="s">
        <v>84</v>
      </c>
      <c r="D11933" s="5" t="s">
        <v>546</v>
      </c>
      <c r="E11933" s="5" t="s">
        <v>172</v>
      </c>
      <c r="F11933" s="6">
        <v>44035</v>
      </c>
      <c r="G11933" s="5" t="s">
        <v>148</v>
      </c>
      <c r="H11933" s="5" t="s">
        <v>215</v>
      </c>
      <c r="I11933">
        <v>43846</v>
      </c>
      <c r="J11933">
        <v>189</v>
      </c>
      <c r="K11933">
        <v>456</v>
      </c>
      <c r="L11933">
        <v>4</v>
      </c>
      <c r="M11933">
        <v>14364</v>
      </c>
      <c r="N11933">
        <v>13052.976000000001</v>
      </c>
      <c r="O11933">
        <v>3263.2440000000001</v>
      </c>
      <c r="P11933">
        <v>114</v>
      </c>
      <c r="Q11933">
        <v>31.5</v>
      </c>
      <c r="R11933">
        <v>1311.0239999999999</v>
      </c>
      <c r="S11933">
        <v>2020</v>
      </c>
      <c r="T11933">
        <v>7</v>
      </c>
      <c r="U11933">
        <v>30</v>
      </c>
    </row>
    <row r="11934" spans="1:21" x14ac:dyDescent="0.3">
      <c r="A11934" s="5" t="s">
        <v>168</v>
      </c>
      <c r="B11934" s="5" t="s">
        <v>175</v>
      </c>
      <c r="C11934" s="5" t="s">
        <v>84</v>
      </c>
      <c r="D11934" s="5" t="s">
        <v>546</v>
      </c>
      <c r="E11934" s="5" t="s">
        <v>172</v>
      </c>
      <c r="F11934" s="6">
        <v>44035</v>
      </c>
      <c r="G11934" s="5" t="s">
        <v>148</v>
      </c>
      <c r="H11934" s="5" t="s">
        <v>478</v>
      </c>
      <c r="I11934">
        <v>43846</v>
      </c>
      <c r="J11934">
        <v>189</v>
      </c>
      <c r="K11934">
        <v>557</v>
      </c>
      <c r="L11934">
        <v>5</v>
      </c>
      <c r="M11934">
        <v>17545.5</v>
      </c>
      <c r="N11934">
        <v>16316.22</v>
      </c>
      <c r="O11934">
        <v>3263.2440000000001</v>
      </c>
      <c r="P11934">
        <v>111.4</v>
      </c>
      <c r="Q11934">
        <v>31.5</v>
      </c>
      <c r="R11934">
        <v>1229.28</v>
      </c>
      <c r="S11934">
        <v>2020</v>
      </c>
      <c r="T11934">
        <v>7</v>
      </c>
      <c r="U11934">
        <v>30</v>
      </c>
    </row>
    <row r="11935" spans="1:21" x14ac:dyDescent="0.3">
      <c r="A11935" s="5" t="s">
        <v>168</v>
      </c>
      <c r="B11935" s="5" t="s">
        <v>175</v>
      </c>
      <c r="C11935" s="5" t="s">
        <v>84</v>
      </c>
      <c r="D11935" s="5" t="s">
        <v>546</v>
      </c>
      <c r="E11935" s="5" t="s">
        <v>172</v>
      </c>
      <c r="F11935" s="6">
        <v>44035</v>
      </c>
      <c r="G11935" s="5" t="s">
        <v>148</v>
      </c>
      <c r="H11935" s="5" t="s">
        <v>190</v>
      </c>
      <c r="I11935">
        <v>43846</v>
      </c>
      <c r="J11935">
        <v>189</v>
      </c>
      <c r="K11935">
        <v>368</v>
      </c>
      <c r="L11935">
        <v>3</v>
      </c>
      <c r="M11935">
        <v>11592</v>
      </c>
      <c r="N11935">
        <v>9789.732</v>
      </c>
      <c r="O11935">
        <v>3263.2440000000001</v>
      </c>
      <c r="P11935">
        <v>122.66666666666667</v>
      </c>
      <c r="Q11935">
        <v>31.5</v>
      </c>
      <c r="R11935">
        <v>1802.268</v>
      </c>
      <c r="S11935">
        <v>2020</v>
      </c>
      <c r="T11935">
        <v>7</v>
      </c>
      <c r="U11935">
        <v>30</v>
      </c>
    </row>
    <row r="11936" spans="1:21" x14ac:dyDescent="0.3">
      <c r="A11936" s="5" t="s">
        <v>168</v>
      </c>
      <c r="B11936" s="5" t="s">
        <v>175</v>
      </c>
      <c r="C11936" s="5" t="s">
        <v>84</v>
      </c>
      <c r="D11936" s="5" t="s">
        <v>546</v>
      </c>
      <c r="E11936" s="5" t="s">
        <v>172</v>
      </c>
      <c r="F11936" s="6">
        <v>44035</v>
      </c>
      <c r="G11936" s="5" t="s">
        <v>148</v>
      </c>
      <c r="H11936" s="5" t="s">
        <v>173</v>
      </c>
      <c r="I11936">
        <v>43846</v>
      </c>
      <c r="J11936">
        <v>189</v>
      </c>
      <c r="K11936">
        <v>106</v>
      </c>
      <c r="L11936">
        <v>1</v>
      </c>
      <c r="M11936">
        <v>2120</v>
      </c>
      <c r="N11936">
        <v>3263.2440000000001</v>
      </c>
      <c r="O11936">
        <v>3263.2440000000001</v>
      </c>
      <c r="P11936">
        <v>106</v>
      </c>
      <c r="Q11936">
        <v>20</v>
      </c>
      <c r="R11936">
        <v>-1143.2439999999999</v>
      </c>
      <c r="S11936">
        <v>2020</v>
      </c>
      <c r="T11936">
        <v>7</v>
      </c>
      <c r="U11936">
        <v>30</v>
      </c>
    </row>
    <row r="11937" spans="1:21" x14ac:dyDescent="0.3">
      <c r="A11937" s="5" t="s">
        <v>168</v>
      </c>
      <c r="B11937" s="5" t="s">
        <v>206</v>
      </c>
      <c r="C11937" s="5" t="s">
        <v>104</v>
      </c>
      <c r="D11937" s="5" t="s">
        <v>565</v>
      </c>
      <c r="E11937" s="5" t="s">
        <v>172</v>
      </c>
      <c r="F11937" s="6">
        <v>44035</v>
      </c>
      <c r="G11937" s="5" t="s">
        <v>148</v>
      </c>
      <c r="H11937" s="5" t="s">
        <v>221</v>
      </c>
      <c r="I11937">
        <v>43861</v>
      </c>
      <c r="J11937">
        <v>174</v>
      </c>
      <c r="K11937">
        <v>204</v>
      </c>
      <c r="L11937">
        <v>2</v>
      </c>
      <c r="M11937">
        <v>6528</v>
      </c>
      <c r="N11937">
        <v>8051.6970000000001</v>
      </c>
      <c r="O11937">
        <v>4025.848</v>
      </c>
      <c r="P11937">
        <v>102</v>
      </c>
      <c r="Q11937">
        <v>32</v>
      </c>
      <c r="R11937">
        <v>-1523.6969999999999</v>
      </c>
      <c r="S11937">
        <v>2020</v>
      </c>
      <c r="T11937">
        <v>7</v>
      </c>
      <c r="U11937">
        <v>30</v>
      </c>
    </row>
    <row r="11938" spans="1:21" x14ac:dyDescent="0.3">
      <c r="A11938" s="5" t="s">
        <v>168</v>
      </c>
      <c r="B11938" s="5" t="s">
        <v>206</v>
      </c>
      <c r="C11938" s="5" t="s">
        <v>104</v>
      </c>
      <c r="D11938" s="5" t="s">
        <v>565</v>
      </c>
      <c r="E11938" s="5" t="s">
        <v>172</v>
      </c>
      <c r="F11938" s="6">
        <v>44035</v>
      </c>
      <c r="G11938" s="5" t="s">
        <v>148</v>
      </c>
      <c r="H11938" s="5" t="s">
        <v>333</v>
      </c>
      <c r="I11938">
        <v>43861</v>
      </c>
      <c r="J11938">
        <v>174</v>
      </c>
      <c r="K11938">
        <v>194</v>
      </c>
      <c r="L11938">
        <v>2</v>
      </c>
      <c r="M11938">
        <v>6208</v>
      </c>
      <c r="N11938">
        <v>8051.6970000000001</v>
      </c>
      <c r="O11938">
        <v>4025.848</v>
      </c>
      <c r="P11938">
        <v>97</v>
      </c>
      <c r="Q11938">
        <v>32</v>
      </c>
      <c r="R11938">
        <v>-1843.6969999999999</v>
      </c>
      <c r="S11938">
        <v>2020</v>
      </c>
      <c r="T11938">
        <v>7</v>
      </c>
      <c r="U11938">
        <v>30</v>
      </c>
    </row>
    <row r="11939" spans="1:21" x14ac:dyDescent="0.3">
      <c r="A11939" s="5" t="s">
        <v>168</v>
      </c>
      <c r="B11939" s="5" t="s">
        <v>206</v>
      </c>
      <c r="C11939" s="5" t="s">
        <v>104</v>
      </c>
      <c r="D11939" s="5" t="s">
        <v>565</v>
      </c>
      <c r="E11939" s="5" t="s">
        <v>172</v>
      </c>
      <c r="F11939" s="6">
        <v>44035</v>
      </c>
      <c r="G11939" s="5" t="s">
        <v>148</v>
      </c>
      <c r="H11939" s="5" t="s">
        <v>222</v>
      </c>
      <c r="I11939">
        <v>43861</v>
      </c>
      <c r="J11939">
        <v>174</v>
      </c>
      <c r="K11939">
        <v>110</v>
      </c>
      <c r="L11939">
        <v>1</v>
      </c>
      <c r="M11939">
        <v>3520</v>
      </c>
      <c r="N11939">
        <v>4025.848</v>
      </c>
      <c r="O11939">
        <v>4025.848</v>
      </c>
      <c r="P11939">
        <v>110</v>
      </c>
      <c r="Q11939">
        <v>32</v>
      </c>
      <c r="R11939">
        <v>-505.84800000000001</v>
      </c>
      <c r="S11939">
        <v>2020</v>
      </c>
      <c r="T11939">
        <v>7</v>
      </c>
      <c r="U11939">
        <v>30</v>
      </c>
    </row>
    <row r="11940" spans="1:21" x14ac:dyDescent="0.3">
      <c r="A11940" s="5" t="s">
        <v>168</v>
      </c>
      <c r="B11940" s="5" t="s">
        <v>206</v>
      </c>
      <c r="C11940" s="5" t="s">
        <v>104</v>
      </c>
      <c r="D11940" s="5" t="s">
        <v>565</v>
      </c>
      <c r="E11940" s="5" t="s">
        <v>172</v>
      </c>
      <c r="F11940" s="6">
        <v>44035</v>
      </c>
      <c r="G11940" s="5" t="s">
        <v>148</v>
      </c>
      <c r="H11940" s="5" t="s">
        <v>189</v>
      </c>
      <c r="I11940">
        <v>43861</v>
      </c>
      <c r="J11940">
        <v>174</v>
      </c>
      <c r="K11940">
        <v>96</v>
      </c>
      <c r="L11940">
        <v>1</v>
      </c>
      <c r="M11940">
        <v>3072</v>
      </c>
      <c r="N11940">
        <v>4025.848</v>
      </c>
      <c r="O11940">
        <v>4025.848</v>
      </c>
      <c r="P11940">
        <v>96</v>
      </c>
      <c r="Q11940">
        <v>32</v>
      </c>
      <c r="R11940">
        <v>-953.84799999999996</v>
      </c>
      <c r="S11940">
        <v>2020</v>
      </c>
      <c r="T11940">
        <v>7</v>
      </c>
      <c r="U11940">
        <v>30</v>
      </c>
    </row>
    <row r="11941" spans="1:21" x14ac:dyDescent="0.3">
      <c r="A11941" s="5" t="s">
        <v>168</v>
      </c>
      <c r="B11941" s="5" t="s">
        <v>206</v>
      </c>
      <c r="C11941" s="5" t="s">
        <v>104</v>
      </c>
      <c r="D11941" s="5" t="s">
        <v>565</v>
      </c>
      <c r="E11941" s="5" t="s">
        <v>172</v>
      </c>
      <c r="F11941" s="6">
        <v>44035</v>
      </c>
      <c r="G11941" s="5" t="s">
        <v>148</v>
      </c>
      <c r="H11941" s="5" t="s">
        <v>202</v>
      </c>
      <c r="I11941">
        <v>43861</v>
      </c>
      <c r="J11941">
        <v>174</v>
      </c>
      <c r="K11941">
        <v>1070</v>
      </c>
      <c r="L11941">
        <v>12</v>
      </c>
      <c r="M11941">
        <v>34240</v>
      </c>
      <c r="N11941">
        <v>48310.178999999996</v>
      </c>
      <c r="O11941">
        <v>4025.848</v>
      </c>
      <c r="P11941">
        <v>89.166666666666671</v>
      </c>
      <c r="Q11941">
        <v>32</v>
      </c>
      <c r="R11941">
        <v>-14070.179</v>
      </c>
      <c r="S11941">
        <v>2020</v>
      </c>
      <c r="T11941">
        <v>7</v>
      </c>
      <c r="U11941">
        <v>30</v>
      </c>
    </row>
    <row r="11942" spans="1:21" x14ac:dyDescent="0.3">
      <c r="A11942" s="5" t="s">
        <v>168</v>
      </c>
      <c r="B11942" s="5" t="s">
        <v>206</v>
      </c>
      <c r="C11942" s="5" t="s">
        <v>104</v>
      </c>
      <c r="D11942" s="5" t="s">
        <v>565</v>
      </c>
      <c r="E11942" s="5" t="s">
        <v>172</v>
      </c>
      <c r="F11942" s="6">
        <v>44035</v>
      </c>
      <c r="G11942" s="5" t="s">
        <v>148</v>
      </c>
      <c r="H11942" s="5" t="s">
        <v>226</v>
      </c>
      <c r="I11942">
        <v>43861</v>
      </c>
      <c r="J11942">
        <v>174</v>
      </c>
      <c r="K11942">
        <v>324</v>
      </c>
      <c r="L11942">
        <v>3</v>
      </c>
      <c r="M11942">
        <v>10368</v>
      </c>
      <c r="N11942">
        <v>12077.545</v>
      </c>
      <c r="O11942">
        <v>4025.848</v>
      </c>
      <c r="P11942">
        <v>108</v>
      </c>
      <c r="Q11942">
        <v>32</v>
      </c>
      <c r="R11942">
        <v>-1709.5450000000001</v>
      </c>
      <c r="S11942">
        <v>2020</v>
      </c>
      <c r="T11942">
        <v>7</v>
      </c>
      <c r="U11942">
        <v>30</v>
      </c>
    </row>
    <row r="11943" spans="1:21" x14ac:dyDescent="0.3">
      <c r="A11943" s="5" t="s">
        <v>168</v>
      </c>
      <c r="B11943" s="5" t="s">
        <v>206</v>
      </c>
      <c r="C11943" s="5" t="s">
        <v>104</v>
      </c>
      <c r="D11943" s="5" t="s">
        <v>565</v>
      </c>
      <c r="E11943" s="5" t="s">
        <v>172</v>
      </c>
      <c r="F11943" s="6">
        <v>44035</v>
      </c>
      <c r="G11943" s="5" t="s">
        <v>148</v>
      </c>
      <c r="H11943" s="5" t="s">
        <v>191</v>
      </c>
      <c r="I11943">
        <v>43861</v>
      </c>
      <c r="J11943">
        <v>174</v>
      </c>
      <c r="K11943">
        <v>510</v>
      </c>
      <c r="L11943">
        <v>5</v>
      </c>
      <c r="M11943">
        <v>16320</v>
      </c>
      <c r="N11943">
        <v>20129.241000000002</v>
      </c>
      <c r="O11943">
        <v>4025.848</v>
      </c>
      <c r="P11943">
        <v>102</v>
      </c>
      <c r="Q11943">
        <v>32</v>
      </c>
      <c r="R11943">
        <v>-3809.241</v>
      </c>
      <c r="S11943">
        <v>2020</v>
      </c>
      <c r="T11943">
        <v>7</v>
      </c>
      <c r="U11943">
        <v>30</v>
      </c>
    </row>
    <row r="11944" spans="1:21" x14ac:dyDescent="0.3">
      <c r="A11944" s="5" t="s">
        <v>168</v>
      </c>
      <c r="B11944" s="5" t="s">
        <v>206</v>
      </c>
      <c r="C11944" s="5" t="s">
        <v>104</v>
      </c>
      <c r="D11944" s="5" t="s">
        <v>565</v>
      </c>
      <c r="E11944" s="5" t="s">
        <v>172</v>
      </c>
      <c r="F11944" s="6">
        <v>44035</v>
      </c>
      <c r="G11944" s="5" t="s">
        <v>148</v>
      </c>
      <c r="H11944" s="5" t="s">
        <v>187</v>
      </c>
      <c r="I11944">
        <v>43861</v>
      </c>
      <c r="J11944">
        <v>174</v>
      </c>
      <c r="K11944">
        <v>540</v>
      </c>
      <c r="L11944">
        <v>5</v>
      </c>
      <c r="M11944">
        <v>17280</v>
      </c>
      <c r="N11944">
        <v>20129.241000000002</v>
      </c>
      <c r="O11944">
        <v>4025.848</v>
      </c>
      <c r="P11944">
        <v>108</v>
      </c>
      <c r="Q11944">
        <v>32</v>
      </c>
      <c r="R11944">
        <v>-2849.241</v>
      </c>
      <c r="S11944">
        <v>2020</v>
      </c>
      <c r="T11944">
        <v>7</v>
      </c>
      <c r="U11944">
        <v>30</v>
      </c>
    </row>
    <row r="11945" spans="1:21" x14ac:dyDescent="0.3">
      <c r="A11945" s="5" t="s">
        <v>168</v>
      </c>
      <c r="B11945" s="5" t="s">
        <v>206</v>
      </c>
      <c r="C11945" s="5" t="s">
        <v>104</v>
      </c>
      <c r="D11945" s="5" t="s">
        <v>565</v>
      </c>
      <c r="E11945" s="5" t="s">
        <v>172</v>
      </c>
      <c r="F11945" s="6">
        <v>44035</v>
      </c>
      <c r="G11945" s="5" t="s">
        <v>148</v>
      </c>
      <c r="H11945" s="5" t="s">
        <v>203</v>
      </c>
      <c r="I11945">
        <v>43861</v>
      </c>
      <c r="J11945">
        <v>174</v>
      </c>
      <c r="K11945">
        <v>183</v>
      </c>
      <c r="L11945">
        <v>2</v>
      </c>
      <c r="M11945">
        <v>5856</v>
      </c>
      <c r="N11945">
        <v>8051.6970000000001</v>
      </c>
      <c r="O11945">
        <v>4025.848</v>
      </c>
      <c r="P11945">
        <v>91.5</v>
      </c>
      <c r="Q11945">
        <v>32</v>
      </c>
      <c r="R11945">
        <v>-2195.6970000000001</v>
      </c>
      <c r="S11945">
        <v>2020</v>
      </c>
      <c r="T11945">
        <v>7</v>
      </c>
      <c r="U11945">
        <v>30</v>
      </c>
    </row>
    <row r="11946" spans="1:21" x14ac:dyDescent="0.3">
      <c r="A11946" s="5" t="s">
        <v>168</v>
      </c>
      <c r="B11946" s="5" t="s">
        <v>206</v>
      </c>
      <c r="C11946" s="5" t="s">
        <v>104</v>
      </c>
      <c r="D11946" s="5" t="s">
        <v>565</v>
      </c>
      <c r="E11946" s="5" t="s">
        <v>172</v>
      </c>
      <c r="F11946" s="6">
        <v>44035</v>
      </c>
      <c r="G11946" s="5" t="s">
        <v>148</v>
      </c>
      <c r="H11946" s="5" t="s">
        <v>216</v>
      </c>
      <c r="I11946">
        <v>43861</v>
      </c>
      <c r="J11946">
        <v>174</v>
      </c>
      <c r="K11946">
        <v>95</v>
      </c>
      <c r="L11946">
        <v>1</v>
      </c>
      <c r="M11946">
        <v>3040</v>
      </c>
      <c r="N11946">
        <v>4025.848</v>
      </c>
      <c r="O11946">
        <v>4025.848</v>
      </c>
      <c r="P11946">
        <v>95</v>
      </c>
      <c r="Q11946">
        <v>32</v>
      </c>
      <c r="R11946">
        <v>-985.84799999999996</v>
      </c>
      <c r="S11946">
        <v>2020</v>
      </c>
      <c r="T11946">
        <v>7</v>
      </c>
      <c r="U11946">
        <v>30</v>
      </c>
    </row>
    <row r="11947" spans="1:21" x14ac:dyDescent="0.3">
      <c r="A11947" s="5" t="s">
        <v>168</v>
      </c>
      <c r="B11947" s="5" t="s">
        <v>206</v>
      </c>
      <c r="C11947" s="5" t="s">
        <v>104</v>
      </c>
      <c r="D11947" s="5" t="s">
        <v>565</v>
      </c>
      <c r="E11947" s="5" t="s">
        <v>172</v>
      </c>
      <c r="F11947" s="6">
        <v>44035</v>
      </c>
      <c r="G11947" s="5" t="s">
        <v>148</v>
      </c>
      <c r="H11947" s="5" t="s">
        <v>181</v>
      </c>
      <c r="I11947">
        <v>43861</v>
      </c>
      <c r="J11947">
        <v>174</v>
      </c>
      <c r="K11947">
        <v>110</v>
      </c>
      <c r="L11947">
        <v>1</v>
      </c>
      <c r="M11947">
        <v>3520</v>
      </c>
      <c r="N11947">
        <v>4025.848</v>
      </c>
      <c r="O11947">
        <v>4025.848</v>
      </c>
      <c r="P11947">
        <v>110</v>
      </c>
      <c r="Q11947">
        <v>32</v>
      </c>
      <c r="R11947">
        <v>-505.84800000000001</v>
      </c>
      <c r="S11947">
        <v>2020</v>
      </c>
      <c r="T11947">
        <v>7</v>
      </c>
      <c r="U11947">
        <v>30</v>
      </c>
    </row>
    <row r="11948" spans="1:21" x14ac:dyDescent="0.3">
      <c r="A11948" s="5" t="s">
        <v>168</v>
      </c>
      <c r="B11948" s="5" t="s">
        <v>206</v>
      </c>
      <c r="C11948" s="5" t="s">
        <v>104</v>
      </c>
      <c r="D11948" s="5" t="s">
        <v>565</v>
      </c>
      <c r="E11948" s="5" t="s">
        <v>172</v>
      </c>
      <c r="F11948" s="6">
        <v>44035</v>
      </c>
      <c r="G11948" s="5" t="s">
        <v>148</v>
      </c>
      <c r="H11948" s="5" t="s">
        <v>183</v>
      </c>
      <c r="I11948">
        <v>43861</v>
      </c>
      <c r="J11948">
        <v>174</v>
      </c>
      <c r="K11948">
        <v>639</v>
      </c>
      <c r="L11948">
        <v>6</v>
      </c>
      <c r="M11948">
        <v>20448</v>
      </c>
      <c r="N11948">
        <v>24155.09</v>
      </c>
      <c r="O11948">
        <v>4025.848</v>
      </c>
      <c r="P11948">
        <v>106.5</v>
      </c>
      <c r="Q11948">
        <v>32</v>
      </c>
      <c r="R11948">
        <v>-3707.09</v>
      </c>
      <c r="S11948">
        <v>2020</v>
      </c>
      <c r="T11948">
        <v>7</v>
      </c>
      <c r="U11948">
        <v>30</v>
      </c>
    </row>
    <row r="11949" spans="1:21" x14ac:dyDescent="0.3">
      <c r="A11949" s="5" t="s">
        <v>168</v>
      </c>
      <c r="B11949" s="5" t="s">
        <v>206</v>
      </c>
      <c r="C11949" s="5" t="s">
        <v>104</v>
      </c>
      <c r="D11949" s="5" t="s">
        <v>565</v>
      </c>
      <c r="E11949" s="5" t="s">
        <v>172</v>
      </c>
      <c r="F11949" s="6">
        <v>44035</v>
      </c>
      <c r="G11949" s="5" t="s">
        <v>148</v>
      </c>
      <c r="H11949" s="5" t="s">
        <v>246</v>
      </c>
      <c r="I11949">
        <v>43861</v>
      </c>
      <c r="J11949">
        <v>174</v>
      </c>
      <c r="K11949">
        <v>406</v>
      </c>
      <c r="L11949">
        <v>4</v>
      </c>
      <c r="M11949">
        <v>12992</v>
      </c>
      <c r="N11949">
        <v>16103.393</v>
      </c>
      <c r="O11949">
        <v>4025.848</v>
      </c>
      <c r="P11949">
        <v>101.5</v>
      </c>
      <c r="Q11949">
        <v>32</v>
      </c>
      <c r="R11949">
        <v>-3111.393</v>
      </c>
      <c r="S11949">
        <v>2020</v>
      </c>
      <c r="T11949">
        <v>7</v>
      </c>
      <c r="U11949">
        <v>30</v>
      </c>
    </row>
    <row r="11950" spans="1:21" x14ac:dyDescent="0.3">
      <c r="A11950" s="5" t="s">
        <v>168</v>
      </c>
      <c r="B11950" s="5" t="s">
        <v>206</v>
      </c>
      <c r="C11950" s="5" t="s">
        <v>104</v>
      </c>
      <c r="D11950" s="5" t="s">
        <v>565</v>
      </c>
      <c r="E11950" s="5" t="s">
        <v>172</v>
      </c>
      <c r="F11950" s="6">
        <v>44035</v>
      </c>
      <c r="G11950" s="5" t="s">
        <v>148</v>
      </c>
      <c r="H11950" s="5" t="s">
        <v>230</v>
      </c>
      <c r="I11950">
        <v>43861</v>
      </c>
      <c r="J11950">
        <v>174</v>
      </c>
      <c r="K11950">
        <v>706</v>
      </c>
      <c r="L11950">
        <v>7</v>
      </c>
      <c r="M11950">
        <v>22239</v>
      </c>
      <c r="N11950">
        <v>28180.937999999998</v>
      </c>
      <c r="O11950">
        <v>4025.848</v>
      </c>
      <c r="P11950">
        <v>100.85714285714286</v>
      </c>
      <c r="Q11950">
        <v>31.5</v>
      </c>
      <c r="R11950">
        <v>-5941.9380000000001</v>
      </c>
      <c r="S11950">
        <v>2020</v>
      </c>
      <c r="T11950">
        <v>7</v>
      </c>
      <c r="U11950">
        <v>30</v>
      </c>
    </row>
    <row r="11951" spans="1:21" x14ac:dyDescent="0.3">
      <c r="A11951" s="5" t="s">
        <v>168</v>
      </c>
      <c r="B11951" s="5" t="s">
        <v>206</v>
      </c>
      <c r="C11951" s="5" t="s">
        <v>104</v>
      </c>
      <c r="D11951" s="5" t="s">
        <v>565</v>
      </c>
      <c r="E11951" s="5" t="s">
        <v>172</v>
      </c>
      <c r="F11951" s="6">
        <v>44035</v>
      </c>
      <c r="G11951" s="5" t="s">
        <v>148</v>
      </c>
      <c r="H11951" s="5" t="s">
        <v>190</v>
      </c>
      <c r="I11951">
        <v>43861</v>
      </c>
      <c r="J11951">
        <v>174</v>
      </c>
      <c r="K11951">
        <v>100</v>
      </c>
      <c r="L11951">
        <v>1</v>
      </c>
      <c r="M11951">
        <v>3200</v>
      </c>
      <c r="N11951">
        <v>4025.848</v>
      </c>
      <c r="O11951">
        <v>4025.848</v>
      </c>
      <c r="P11951">
        <v>100</v>
      </c>
      <c r="Q11951">
        <v>32</v>
      </c>
      <c r="R11951">
        <v>-825.84799999999996</v>
      </c>
      <c r="S11951">
        <v>2020</v>
      </c>
      <c r="T11951">
        <v>7</v>
      </c>
      <c r="U11951">
        <v>30</v>
      </c>
    </row>
    <row r="11952" spans="1:21" x14ac:dyDescent="0.3">
      <c r="A11952" s="5" t="s">
        <v>168</v>
      </c>
      <c r="B11952" s="5" t="s">
        <v>206</v>
      </c>
      <c r="C11952" s="5" t="s">
        <v>104</v>
      </c>
      <c r="D11952" s="5" t="s">
        <v>565</v>
      </c>
      <c r="E11952" s="5" t="s">
        <v>172</v>
      </c>
      <c r="F11952" s="6">
        <v>44035</v>
      </c>
      <c r="G11952" s="5" t="s">
        <v>148</v>
      </c>
      <c r="H11952" s="5" t="s">
        <v>498</v>
      </c>
      <c r="I11952">
        <v>43861</v>
      </c>
      <c r="J11952">
        <v>174</v>
      </c>
      <c r="K11952">
        <v>415</v>
      </c>
      <c r="L11952">
        <v>4</v>
      </c>
      <c r="M11952">
        <v>13280</v>
      </c>
      <c r="N11952">
        <v>16103.393</v>
      </c>
      <c r="O11952">
        <v>4025.848</v>
      </c>
      <c r="P11952">
        <v>103.75</v>
      </c>
      <c r="Q11952">
        <v>32</v>
      </c>
      <c r="R11952">
        <v>-2823.393</v>
      </c>
      <c r="S11952">
        <v>2020</v>
      </c>
      <c r="T11952">
        <v>7</v>
      </c>
      <c r="U11952">
        <v>30</v>
      </c>
    </row>
    <row r="11953" spans="1:21" x14ac:dyDescent="0.3">
      <c r="A11953" s="5" t="s">
        <v>168</v>
      </c>
      <c r="B11953" s="5" t="s">
        <v>206</v>
      </c>
      <c r="C11953" s="5" t="s">
        <v>104</v>
      </c>
      <c r="D11953" s="5" t="s">
        <v>565</v>
      </c>
      <c r="E11953" s="5" t="s">
        <v>172</v>
      </c>
      <c r="F11953" s="6">
        <v>44035</v>
      </c>
      <c r="G11953" s="5" t="s">
        <v>148</v>
      </c>
      <c r="H11953" s="5" t="s">
        <v>190</v>
      </c>
      <c r="I11953">
        <v>43861</v>
      </c>
      <c r="J11953">
        <v>174</v>
      </c>
      <c r="K11953">
        <v>100</v>
      </c>
      <c r="L11953">
        <v>1</v>
      </c>
      <c r="M11953">
        <v>3200</v>
      </c>
      <c r="N11953">
        <v>4025.848</v>
      </c>
      <c r="O11953">
        <v>4025.848</v>
      </c>
      <c r="P11953">
        <v>100</v>
      </c>
      <c r="Q11953">
        <v>32</v>
      </c>
      <c r="R11953">
        <v>-825.84799999999996</v>
      </c>
      <c r="S11953">
        <v>2020</v>
      </c>
      <c r="T11953">
        <v>7</v>
      </c>
      <c r="U11953">
        <v>30</v>
      </c>
    </row>
    <row r="11954" spans="1:21" x14ac:dyDescent="0.3">
      <c r="A11954" s="5" t="s">
        <v>168</v>
      </c>
      <c r="B11954" s="5" t="s">
        <v>206</v>
      </c>
      <c r="C11954" s="5" t="s">
        <v>104</v>
      </c>
      <c r="D11954" s="5" t="s">
        <v>565</v>
      </c>
      <c r="E11954" s="5" t="s">
        <v>172</v>
      </c>
      <c r="F11954" s="6">
        <v>44035</v>
      </c>
      <c r="G11954" s="5" t="s">
        <v>148</v>
      </c>
      <c r="H11954" s="5" t="s">
        <v>190</v>
      </c>
      <c r="I11954">
        <v>43861</v>
      </c>
      <c r="J11954">
        <v>174</v>
      </c>
      <c r="K11954">
        <v>90</v>
      </c>
      <c r="L11954">
        <v>1</v>
      </c>
      <c r="M11954">
        <v>2880</v>
      </c>
      <c r="N11954">
        <v>4025.848</v>
      </c>
      <c r="O11954">
        <v>4025.848</v>
      </c>
      <c r="P11954">
        <v>90</v>
      </c>
      <c r="Q11954">
        <v>32</v>
      </c>
      <c r="R11954">
        <v>-1145.848</v>
      </c>
      <c r="S11954">
        <v>2020</v>
      </c>
      <c r="T11954">
        <v>7</v>
      </c>
      <c r="U11954">
        <v>30</v>
      </c>
    </row>
    <row r="11955" spans="1:21" x14ac:dyDescent="0.3">
      <c r="A11955" s="5" t="s">
        <v>168</v>
      </c>
      <c r="B11955" s="5" t="s">
        <v>206</v>
      </c>
      <c r="C11955" s="5" t="s">
        <v>104</v>
      </c>
      <c r="D11955" s="5" t="s">
        <v>565</v>
      </c>
      <c r="E11955" s="5" t="s">
        <v>172</v>
      </c>
      <c r="F11955" s="6">
        <v>44035</v>
      </c>
      <c r="G11955" s="5" t="s">
        <v>148</v>
      </c>
      <c r="H11955" s="5" t="s">
        <v>180</v>
      </c>
      <c r="I11955">
        <v>43861</v>
      </c>
      <c r="J11955">
        <v>174</v>
      </c>
      <c r="K11955">
        <v>190</v>
      </c>
      <c r="L11955">
        <v>2</v>
      </c>
      <c r="M11955">
        <v>6080</v>
      </c>
      <c r="N11955">
        <v>8051.6970000000001</v>
      </c>
      <c r="O11955">
        <v>4025.848</v>
      </c>
      <c r="P11955">
        <v>95</v>
      </c>
      <c r="Q11955">
        <v>32</v>
      </c>
      <c r="R11955">
        <v>-1971.6969999999999</v>
      </c>
      <c r="S11955">
        <v>2020</v>
      </c>
      <c r="T11955">
        <v>7</v>
      </c>
      <c r="U11955">
        <v>30</v>
      </c>
    </row>
    <row r="11956" spans="1:21" x14ac:dyDescent="0.3">
      <c r="A11956" s="5" t="s">
        <v>168</v>
      </c>
      <c r="B11956" s="5" t="s">
        <v>206</v>
      </c>
      <c r="C11956" s="5" t="s">
        <v>104</v>
      </c>
      <c r="D11956" s="5" t="s">
        <v>565</v>
      </c>
      <c r="E11956" s="5" t="s">
        <v>172</v>
      </c>
      <c r="F11956" s="6">
        <v>44035</v>
      </c>
      <c r="G11956" s="5" t="s">
        <v>148</v>
      </c>
      <c r="H11956" s="5" t="s">
        <v>185</v>
      </c>
      <c r="I11956">
        <v>43861</v>
      </c>
      <c r="J11956">
        <v>174</v>
      </c>
      <c r="K11956">
        <v>230</v>
      </c>
      <c r="L11956">
        <v>2</v>
      </c>
      <c r="M11956">
        <v>7360</v>
      </c>
      <c r="N11956">
        <v>8051.6970000000001</v>
      </c>
      <c r="O11956">
        <v>4025.848</v>
      </c>
      <c r="P11956">
        <v>115</v>
      </c>
      <c r="Q11956">
        <v>32</v>
      </c>
      <c r="R11956">
        <v>-691.697</v>
      </c>
      <c r="S11956">
        <v>2020</v>
      </c>
      <c r="T11956">
        <v>7</v>
      </c>
      <c r="U11956">
        <v>30</v>
      </c>
    </row>
    <row r="11957" spans="1:21" x14ac:dyDescent="0.3">
      <c r="A11957" s="5" t="s">
        <v>168</v>
      </c>
      <c r="B11957" s="5" t="s">
        <v>206</v>
      </c>
      <c r="C11957" s="5" t="s">
        <v>108</v>
      </c>
      <c r="D11957" s="5" t="s">
        <v>587</v>
      </c>
      <c r="E11957" s="5" t="s">
        <v>172</v>
      </c>
      <c r="F11957" s="6">
        <v>44035</v>
      </c>
      <c r="G11957" s="5" t="s">
        <v>148</v>
      </c>
      <c r="H11957" s="5" t="s">
        <v>173</v>
      </c>
      <c r="I11957">
        <v>43487</v>
      </c>
      <c r="J11957">
        <v>548</v>
      </c>
      <c r="K11957">
        <v>645.79999999999995</v>
      </c>
      <c r="L11957">
        <v>7</v>
      </c>
      <c r="M11957">
        <v>20342.7</v>
      </c>
      <c r="N11957">
        <v>26044.037</v>
      </c>
      <c r="O11957">
        <v>3720.5770000000002</v>
      </c>
      <c r="P11957">
        <v>92.257142857142853</v>
      </c>
      <c r="Q11957">
        <v>31.5</v>
      </c>
      <c r="R11957">
        <v>-5701.3370000000004</v>
      </c>
      <c r="S11957">
        <v>2020</v>
      </c>
      <c r="T11957">
        <v>7</v>
      </c>
      <c r="U11957">
        <v>30</v>
      </c>
    </row>
    <row r="11958" spans="1:21" x14ac:dyDescent="0.3">
      <c r="A11958" s="5" t="s">
        <v>168</v>
      </c>
      <c r="B11958" s="5" t="s">
        <v>206</v>
      </c>
      <c r="C11958" s="5" t="s">
        <v>109</v>
      </c>
      <c r="D11958" s="5" t="s">
        <v>589</v>
      </c>
      <c r="E11958" s="5" t="s">
        <v>172</v>
      </c>
      <c r="F11958" s="6">
        <v>44035</v>
      </c>
      <c r="G11958" s="5" t="s">
        <v>148</v>
      </c>
      <c r="H11958" s="5" t="s">
        <v>311</v>
      </c>
      <c r="I11958">
        <v>43860</v>
      </c>
      <c r="J11958">
        <v>175</v>
      </c>
      <c r="K11958">
        <v>94</v>
      </c>
      <c r="L11958">
        <v>1</v>
      </c>
      <c r="M11958">
        <v>2961</v>
      </c>
      <c r="N11958">
        <v>3104.8609999999999</v>
      </c>
      <c r="O11958">
        <v>3104.8609999999999</v>
      </c>
      <c r="P11958">
        <v>94</v>
      </c>
      <c r="Q11958">
        <v>31.5</v>
      </c>
      <c r="R11958">
        <v>-143.86099999999999</v>
      </c>
      <c r="S11958">
        <v>2020</v>
      </c>
      <c r="T11958">
        <v>7</v>
      </c>
      <c r="U11958">
        <v>30</v>
      </c>
    </row>
    <row r="11959" spans="1:21" x14ac:dyDescent="0.3">
      <c r="A11959" s="5" t="s">
        <v>168</v>
      </c>
      <c r="B11959" s="5" t="s">
        <v>206</v>
      </c>
      <c r="C11959" s="5" t="s">
        <v>109</v>
      </c>
      <c r="D11959" s="5" t="s">
        <v>589</v>
      </c>
      <c r="E11959" s="5" t="s">
        <v>172</v>
      </c>
      <c r="F11959" s="6">
        <v>44035</v>
      </c>
      <c r="G11959" s="5" t="s">
        <v>148</v>
      </c>
      <c r="H11959" s="5" t="s">
        <v>235</v>
      </c>
      <c r="I11959">
        <v>43860</v>
      </c>
      <c r="J11959">
        <v>175</v>
      </c>
      <c r="K11959">
        <v>91.8</v>
      </c>
      <c r="L11959">
        <v>1</v>
      </c>
      <c r="M11959">
        <v>2891.7</v>
      </c>
      <c r="N11959">
        <v>3104.8609999999999</v>
      </c>
      <c r="O11959">
        <v>3104.8609999999999</v>
      </c>
      <c r="P11959">
        <v>91.8</v>
      </c>
      <c r="Q11959">
        <v>31.5</v>
      </c>
      <c r="R11959">
        <v>-213.161</v>
      </c>
      <c r="S11959">
        <v>2020</v>
      </c>
      <c r="T11959">
        <v>7</v>
      </c>
      <c r="U11959">
        <v>30</v>
      </c>
    </row>
    <row r="11960" spans="1:21" x14ac:dyDescent="0.3">
      <c r="A11960" s="5" t="s">
        <v>168</v>
      </c>
      <c r="B11960" s="5" t="s">
        <v>206</v>
      </c>
      <c r="C11960" s="5" t="s">
        <v>109</v>
      </c>
      <c r="D11960" s="5" t="s">
        <v>589</v>
      </c>
      <c r="E11960" s="5" t="s">
        <v>172</v>
      </c>
      <c r="F11960" s="6">
        <v>44035</v>
      </c>
      <c r="G11960" s="5" t="s">
        <v>148</v>
      </c>
      <c r="H11960" s="5" t="s">
        <v>178</v>
      </c>
      <c r="I11960">
        <v>43860</v>
      </c>
      <c r="J11960">
        <v>175</v>
      </c>
      <c r="K11960">
        <v>319.2</v>
      </c>
      <c r="L11960">
        <v>3</v>
      </c>
      <c r="M11960">
        <v>10054.799999999999</v>
      </c>
      <c r="N11960">
        <v>9314.5840000000007</v>
      </c>
      <c r="O11960">
        <v>3104.8609999999999</v>
      </c>
      <c r="P11960">
        <v>106.39999999999999</v>
      </c>
      <c r="Q11960">
        <v>31.5</v>
      </c>
      <c r="R11960">
        <v>740.21600000000001</v>
      </c>
      <c r="S11960">
        <v>2020</v>
      </c>
      <c r="T11960">
        <v>7</v>
      </c>
      <c r="U11960">
        <v>30</v>
      </c>
    </row>
    <row r="11961" spans="1:21" x14ac:dyDescent="0.3">
      <c r="A11961" s="5" t="s">
        <v>168</v>
      </c>
      <c r="B11961" s="5" t="s">
        <v>206</v>
      </c>
      <c r="C11961" s="5" t="s">
        <v>109</v>
      </c>
      <c r="D11961" s="5" t="s">
        <v>589</v>
      </c>
      <c r="E11961" s="5" t="s">
        <v>172</v>
      </c>
      <c r="F11961" s="6">
        <v>44035</v>
      </c>
      <c r="G11961" s="5" t="s">
        <v>148</v>
      </c>
      <c r="H11961" s="5" t="s">
        <v>197</v>
      </c>
      <c r="I11961">
        <v>43860</v>
      </c>
      <c r="J11961">
        <v>175</v>
      </c>
      <c r="K11961">
        <v>330.6</v>
      </c>
      <c r="L11961">
        <v>3</v>
      </c>
      <c r="M11961">
        <v>10413.9</v>
      </c>
      <c r="N11961">
        <v>9314.5840000000007</v>
      </c>
      <c r="O11961">
        <v>3104.8609999999999</v>
      </c>
      <c r="P11961">
        <v>110.2</v>
      </c>
      <c r="Q11961">
        <v>31.5</v>
      </c>
      <c r="R11961">
        <v>1099.316</v>
      </c>
      <c r="S11961">
        <v>2020</v>
      </c>
      <c r="T11961">
        <v>7</v>
      </c>
      <c r="U11961">
        <v>30</v>
      </c>
    </row>
    <row r="11962" spans="1:21" x14ac:dyDescent="0.3">
      <c r="A11962" s="5" t="s">
        <v>168</v>
      </c>
      <c r="B11962" s="5" t="s">
        <v>206</v>
      </c>
      <c r="C11962" s="5" t="s">
        <v>110</v>
      </c>
      <c r="D11962" s="5" t="s">
        <v>593</v>
      </c>
      <c r="E11962" s="5" t="s">
        <v>172</v>
      </c>
      <c r="F11962" s="6">
        <v>44035</v>
      </c>
      <c r="G11962" s="5" t="s">
        <v>148</v>
      </c>
      <c r="H11962" s="5" t="s">
        <v>204</v>
      </c>
      <c r="I11962">
        <v>43866</v>
      </c>
      <c r="J11962">
        <v>169</v>
      </c>
      <c r="K11962">
        <v>520</v>
      </c>
      <c r="L11962">
        <v>6</v>
      </c>
      <c r="M11962">
        <v>16640</v>
      </c>
      <c r="N11962">
        <v>17850.502</v>
      </c>
      <c r="O11962">
        <v>2975.0839999999998</v>
      </c>
      <c r="P11962">
        <v>86.666666666666671</v>
      </c>
      <c r="Q11962">
        <v>32</v>
      </c>
      <c r="R11962">
        <v>-1210.502</v>
      </c>
      <c r="S11962">
        <v>2020</v>
      </c>
      <c r="T11962">
        <v>7</v>
      </c>
      <c r="U11962">
        <v>30</v>
      </c>
    </row>
    <row r="11963" spans="1:21" x14ac:dyDescent="0.3">
      <c r="A11963" s="5" t="s">
        <v>168</v>
      </c>
      <c r="B11963" s="5" t="s">
        <v>206</v>
      </c>
      <c r="C11963" s="5" t="s">
        <v>110</v>
      </c>
      <c r="D11963" s="5" t="s">
        <v>593</v>
      </c>
      <c r="E11963" s="5" t="s">
        <v>172</v>
      </c>
      <c r="F11963" s="6">
        <v>44035</v>
      </c>
      <c r="G11963" s="5" t="s">
        <v>148</v>
      </c>
      <c r="H11963" s="5" t="s">
        <v>205</v>
      </c>
      <c r="I11963">
        <v>43866</v>
      </c>
      <c r="J11963">
        <v>169</v>
      </c>
      <c r="K11963">
        <v>558</v>
      </c>
      <c r="L11963">
        <v>6</v>
      </c>
      <c r="M11963">
        <v>17856</v>
      </c>
      <c r="N11963">
        <v>17850.502</v>
      </c>
      <c r="O11963">
        <v>2975.0839999999998</v>
      </c>
      <c r="P11963">
        <v>93</v>
      </c>
      <c r="Q11963">
        <v>32</v>
      </c>
      <c r="R11963">
        <v>5.4980000000000002</v>
      </c>
      <c r="S11963">
        <v>2020</v>
      </c>
      <c r="T11963">
        <v>7</v>
      </c>
      <c r="U11963">
        <v>30</v>
      </c>
    </row>
    <row r="11964" spans="1:21" x14ac:dyDescent="0.3">
      <c r="A11964" s="5" t="s">
        <v>168</v>
      </c>
      <c r="B11964" s="5" t="s">
        <v>206</v>
      </c>
      <c r="C11964" s="5" t="s">
        <v>110</v>
      </c>
      <c r="D11964" s="5" t="s">
        <v>593</v>
      </c>
      <c r="E11964" s="5" t="s">
        <v>172</v>
      </c>
      <c r="F11964" s="6">
        <v>44035</v>
      </c>
      <c r="G11964" s="5" t="s">
        <v>148</v>
      </c>
      <c r="H11964" s="5" t="s">
        <v>217</v>
      </c>
      <c r="I11964">
        <v>43866</v>
      </c>
      <c r="J11964">
        <v>169</v>
      </c>
      <c r="K11964">
        <v>523</v>
      </c>
      <c r="L11964">
        <v>5</v>
      </c>
      <c r="M11964">
        <v>16736</v>
      </c>
      <c r="N11964">
        <v>14875.418</v>
      </c>
      <c r="O11964">
        <v>2975.0839999999998</v>
      </c>
      <c r="P11964">
        <v>104.6</v>
      </c>
      <c r="Q11964">
        <v>32</v>
      </c>
      <c r="R11964">
        <v>1860.5820000000001</v>
      </c>
      <c r="S11964">
        <v>2020</v>
      </c>
      <c r="T11964">
        <v>7</v>
      </c>
      <c r="U11964">
        <v>30</v>
      </c>
    </row>
    <row r="11965" spans="1:21" x14ac:dyDescent="0.3">
      <c r="A11965" s="5" t="s">
        <v>168</v>
      </c>
      <c r="B11965" s="5" t="s">
        <v>206</v>
      </c>
      <c r="C11965" s="5" t="s">
        <v>110</v>
      </c>
      <c r="D11965" s="5" t="s">
        <v>593</v>
      </c>
      <c r="E11965" s="5" t="s">
        <v>172</v>
      </c>
      <c r="F11965" s="6">
        <v>44035</v>
      </c>
      <c r="G11965" s="5" t="s">
        <v>148</v>
      </c>
      <c r="H11965" s="5" t="s">
        <v>184</v>
      </c>
      <c r="I11965">
        <v>43866</v>
      </c>
      <c r="J11965">
        <v>169</v>
      </c>
      <c r="K11965">
        <v>2693</v>
      </c>
      <c r="L11965">
        <v>25</v>
      </c>
      <c r="M11965">
        <v>84829.5</v>
      </c>
      <c r="N11965">
        <v>74377.092000000004</v>
      </c>
      <c r="O11965">
        <v>2975.0839999999998</v>
      </c>
      <c r="P11965">
        <v>107.72</v>
      </c>
      <c r="Q11965">
        <v>31.5</v>
      </c>
      <c r="R11965">
        <v>10452.407999999999</v>
      </c>
      <c r="S11965">
        <v>2020</v>
      </c>
      <c r="T11965">
        <v>7</v>
      </c>
      <c r="U11965">
        <v>30</v>
      </c>
    </row>
    <row r="11966" spans="1:21" x14ac:dyDescent="0.3">
      <c r="A11966" s="5" t="s">
        <v>168</v>
      </c>
      <c r="B11966" s="5" t="s">
        <v>467</v>
      </c>
      <c r="C11966" s="5" t="s">
        <v>132</v>
      </c>
      <c r="D11966" s="5" t="s">
        <v>594</v>
      </c>
      <c r="E11966" s="5" t="s">
        <v>172</v>
      </c>
      <c r="F11966" s="6">
        <v>44035</v>
      </c>
      <c r="G11966" s="5" t="s">
        <v>148</v>
      </c>
      <c r="H11966" s="5" t="s">
        <v>173</v>
      </c>
      <c r="I11966">
        <v>43876</v>
      </c>
      <c r="J11966">
        <v>159</v>
      </c>
      <c r="K11966">
        <v>113.74</v>
      </c>
      <c r="L11966">
        <v>1</v>
      </c>
      <c r="M11966">
        <v>3469.07</v>
      </c>
      <c r="N11966">
        <v>3880.636</v>
      </c>
      <c r="O11966">
        <v>3880.636</v>
      </c>
      <c r="P11966">
        <v>113.74</v>
      </c>
      <c r="Q11966">
        <v>30.5</v>
      </c>
      <c r="R11966">
        <v>-411.56599999999997</v>
      </c>
      <c r="S11966">
        <v>2020</v>
      </c>
      <c r="T11966">
        <v>7</v>
      </c>
      <c r="U11966">
        <v>30</v>
      </c>
    </row>
    <row r="11967" spans="1:21" x14ac:dyDescent="0.3">
      <c r="A11967" s="5" t="s">
        <v>168</v>
      </c>
      <c r="B11967" s="5" t="s">
        <v>169</v>
      </c>
      <c r="C11967" s="5" t="s">
        <v>170</v>
      </c>
      <c r="D11967" s="5" t="s">
        <v>565</v>
      </c>
      <c r="E11967" s="5" t="s">
        <v>172</v>
      </c>
      <c r="F11967" s="6">
        <v>44036</v>
      </c>
      <c r="G11967" s="5" t="s">
        <v>148</v>
      </c>
      <c r="H11967" s="5" t="s">
        <v>466</v>
      </c>
      <c r="I11967">
        <v>43861</v>
      </c>
      <c r="J11967">
        <v>175</v>
      </c>
      <c r="K11967">
        <v>13889</v>
      </c>
      <c r="L11967">
        <v>7</v>
      </c>
      <c r="M11967">
        <v>23534.138999999999</v>
      </c>
      <c r="N11967">
        <v>28180.937999999998</v>
      </c>
      <c r="O11967">
        <v>4025.848</v>
      </c>
      <c r="P11967">
        <v>1984.1428571428571</v>
      </c>
      <c r="Q11967">
        <v>1.6943999999999999</v>
      </c>
      <c r="R11967">
        <v>-4646.799</v>
      </c>
      <c r="S11967">
        <v>2020</v>
      </c>
      <c r="T11967">
        <v>7</v>
      </c>
      <c r="U11967">
        <v>30</v>
      </c>
    </row>
    <row r="11968" spans="1:21" x14ac:dyDescent="0.3">
      <c r="A11968" s="5" t="s">
        <v>168</v>
      </c>
      <c r="B11968" s="5" t="s">
        <v>169</v>
      </c>
      <c r="C11968" s="5" t="s">
        <v>170</v>
      </c>
      <c r="D11968" s="5" t="s">
        <v>489</v>
      </c>
      <c r="E11968" s="5" t="s">
        <v>172</v>
      </c>
      <c r="F11968" s="6">
        <v>44036</v>
      </c>
      <c r="G11968" s="5" t="s">
        <v>148</v>
      </c>
      <c r="H11968" s="5" t="s">
        <v>173</v>
      </c>
      <c r="I11968">
        <v>43715</v>
      </c>
      <c r="J11968">
        <v>321</v>
      </c>
      <c r="K11968">
        <v>110</v>
      </c>
      <c r="L11968">
        <v>1</v>
      </c>
      <c r="M11968">
        <v>3465</v>
      </c>
      <c r="N11968">
        <v>3914.4430000000002</v>
      </c>
      <c r="O11968">
        <v>3914.4430000000002</v>
      </c>
      <c r="P11968">
        <v>110</v>
      </c>
      <c r="Q11968">
        <v>31.5</v>
      </c>
      <c r="R11968">
        <v>-449.44299999999998</v>
      </c>
      <c r="S11968">
        <v>2020</v>
      </c>
      <c r="T11968">
        <v>7</v>
      </c>
      <c r="U11968">
        <v>30</v>
      </c>
    </row>
    <row r="11969" spans="1:21" x14ac:dyDescent="0.3">
      <c r="A11969" s="5" t="s">
        <v>168</v>
      </c>
      <c r="B11969" s="5" t="s">
        <v>169</v>
      </c>
      <c r="C11969" s="5" t="s">
        <v>170</v>
      </c>
      <c r="D11969" s="5" t="s">
        <v>496</v>
      </c>
      <c r="E11969" s="5" t="s">
        <v>172</v>
      </c>
      <c r="F11969" s="6">
        <v>44036</v>
      </c>
      <c r="G11969" s="5" t="s">
        <v>148</v>
      </c>
      <c r="H11969" s="5" t="s">
        <v>173</v>
      </c>
      <c r="I11969">
        <v>43754</v>
      </c>
      <c r="J11969">
        <v>282</v>
      </c>
      <c r="K11969">
        <v>90</v>
      </c>
      <c r="L11969">
        <v>1</v>
      </c>
      <c r="M11969">
        <v>2835</v>
      </c>
      <c r="N11969">
        <v>3126</v>
      </c>
      <c r="O11969">
        <v>3126</v>
      </c>
      <c r="P11969">
        <v>90</v>
      </c>
      <c r="Q11969">
        <v>31.5</v>
      </c>
      <c r="R11969">
        <v>-291</v>
      </c>
      <c r="S11969">
        <v>2020</v>
      </c>
      <c r="T11969">
        <v>7</v>
      </c>
      <c r="U11969">
        <v>30</v>
      </c>
    </row>
    <row r="11970" spans="1:21" x14ac:dyDescent="0.3">
      <c r="A11970" s="5" t="s">
        <v>168</v>
      </c>
      <c r="B11970" s="5" t="s">
        <v>169</v>
      </c>
      <c r="C11970" s="5" t="s">
        <v>170</v>
      </c>
      <c r="D11970" s="5" t="s">
        <v>593</v>
      </c>
      <c r="E11970" s="5" t="s">
        <v>172</v>
      </c>
      <c r="F11970" s="6">
        <v>44036</v>
      </c>
      <c r="G11970" s="5" t="s">
        <v>148</v>
      </c>
      <c r="H11970" s="5" t="s">
        <v>466</v>
      </c>
      <c r="I11970">
        <v>43866</v>
      </c>
      <c r="J11970">
        <v>170</v>
      </c>
      <c r="K11970">
        <v>13889</v>
      </c>
      <c r="L11970">
        <v>119</v>
      </c>
      <c r="M11970">
        <v>400080.36099999998</v>
      </c>
      <c r="N11970">
        <v>354034.95799999998</v>
      </c>
      <c r="O11970">
        <v>2975.0839999999998</v>
      </c>
      <c r="P11970">
        <v>116.71428571428571</v>
      </c>
      <c r="Q11970">
        <v>28.805599999999998</v>
      </c>
      <c r="R11970">
        <v>46045.402999999998</v>
      </c>
      <c r="S11970">
        <v>2020</v>
      </c>
      <c r="T11970">
        <v>7</v>
      </c>
      <c r="U11970">
        <v>30</v>
      </c>
    </row>
    <row r="11971" spans="1:21" x14ac:dyDescent="0.3">
      <c r="A11971" s="5" t="s">
        <v>168</v>
      </c>
      <c r="B11971" s="5" t="s">
        <v>175</v>
      </c>
      <c r="C11971" s="5" t="s">
        <v>84</v>
      </c>
      <c r="D11971" s="5" t="s">
        <v>546</v>
      </c>
      <c r="E11971" s="5" t="s">
        <v>172</v>
      </c>
      <c r="F11971" s="6">
        <v>44036</v>
      </c>
      <c r="G11971" s="5" t="s">
        <v>148</v>
      </c>
      <c r="H11971" s="5" t="s">
        <v>190</v>
      </c>
      <c r="I11971">
        <v>43846</v>
      </c>
      <c r="J11971">
        <v>190</v>
      </c>
      <c r="K11971">
        <v>138</v>
      </c>
      <c r="L11971">
        <v>1</v>
      </c>
      <c r="M11971">
        <v>4416</v>
      </c>
      <c r="N11971">
        <v>3263.2440000000001</v>
      </c>
      <c r="O11971">
        <v>3263.2440000000001</v>
      </c>
      <c r="P11971">
        <v>138</v>
      </c>
      <c r="Q11971">
        <v>32</v>
      </c>
      <c r="R11971">
        <v>1152.7560000000001</v>
      </c>
      <c r="S11971">
        <v>2020</v>
      </c>
      <c r="T11971">
        <v>7</v>
      </c>
      <c r="U11971">
        <v>30</v>
      </c>
    </row>
    <row r="11972" spans="1:21" x14ac:dyDescent="0.3">
      <c r="A11972" s="5" t="s">
        <v>168</v>
      </c>
      <c r="B11972" s="5" t="s">
        <v>175</v>
      </c>
      <c r="C11972" s="5" t="s">
        <v>84</v>
      </c>
      <c r="D11972" s="5" t="s">
        <v>546</v>
      </c>
      <c r="E11972" s="5" t="s">
        <v>172</v>
      </c>
      <c r="F11972" s="6">
        <v>44036</v>
      </c>
      <c r="G11972" s="5" t="s">
        <v>148</v>
      </c>
      <c r="H11972" s="5" t="s">
        <v>190</v>
      </c>
      <c r="I11972">
        <v>43846</v>
      </c>
      <c r="J11972">
        <v>190</v>
      </c>
      <c r="K11972">
        <v>115.5</v>
      </c>
      <c r="L11972">
        <v>1</v>
      </c>
      <c r="M11972">
        <v>3118.5</v>
      </c>
      <c r="N11972">
        <v>3263.2440000000001</v>
      </c>
      <c r="O11972">
        <v>3263.2440000000001</v>
      </c>
      <c r="P11972">
        <v>115.5</v>
      </c>
      <c r="Q11972">
        <v>27</v>
      </c>
      <c r="R11972">
        <v>-144.744</v>
      </c>
      <c r="S11972">
        <v>2020</v>
      </c>
      <c r="T11972">
        <v>7</v>
      </c>
      <c r="U11972">
        <v>30</v>
      </c>
    </row>
    <row r="11973" spans="1:21" x14ac:dyDescent="0.3">
      <c r="A11973" s="5" t="s">
        <v>168</v>
      </c>
      <c r="B11973" s="5" t="s">
        <v>175</v>
      </c>
      <c r="C11973" s="5" t="s">
        <v>84</v>
      </c>
      <c r="D11973" s="5" t="s">
        <v>546</v>
      </c>
      <c r="E11973" s="5" t="s">
        <v>172</v>
      </c>
      <c r="F11973" s="6">
        <v>44036</v>
      </c>
      <c r="G11973" s="5" t="s">
        <v>148</v>
      </c>
      <c r="H11973" s="5" t="s">
        <v>190</v>
      </c>
      <c r="I11973">
        <v>43846</v>
      </c>
      <c r="J11973">
        <v>190</v>
      </c>
      <c r="K11973">
        <v>135</v>
      </c>
      <c r="L11973">
        <v>1</v>
      </c>
      <c r="M11973">
        <v>3645</v>
      </c>
      <c r="N11973">
        <v>3263.2440000000001</v>
      </c>
      <c r="O11973">
        <v>3263.2440000000001</v>
      </c>
      <c r="P11973">
        <v>135</v>
      </c>
      <c r="Q11973">
        <v>27</v>
      </c>
      <c r="R11973">
        <v>381.75599999999997</v>
      </c>
      <c r="S11973">
        <v>2020</v>
      </c>
      <c r="T11973">
        <v>7</v>
      </c>
      <c r="U11973">
        <v>30</v>
      </c>
    </row>
    <row r="11974" spans="1:21" x14ac:dyDescent="0.3">
      <c r="A11974" s="5" t="s">
        <v>168</v>
      </c>
      <c r="B11974" s="5" t="s">
        <v>175</v>
      </c>
      <c r="C11974" s="5" t="s">
        <v>84</v>
      </c>
      <c r="D11974" s="5" t="s">
        <v>546</v>
      </c>
      <c r="E11974" s="5" t="s">
        <v>172</v>
      </c>
      <c r="F11974" s="6">
        <v>44036</v>
      </c>
      <c r="G11974" s="5" t="s">
        <v>148</v>
      </c>
      <c r="H11974" s="5" t="s">
        <v>190</v>
      </c>
      <c r="I11974">
        <v>43846</v>
      </c>
      <c r="J11974">
        <v>190</v>
      </c>
      <c r="K11974">
        <v>124.5</v>
      </c>
      <c r="L11974">
        <v>1</v>
      </c>
      <c r="M11974">
        <v>3361.5</v>
      </c>
      <c r="N11974">
        <v>3263.2440000000001</v>
      </c>
      <c r="O11974">
        <v>3263.2440000000001</v>
      </c>
      <c r="P11974">
        <v>124.5</v>
      </c>
      <c r="Q11974">
        <v>27</v>
      </c>
      <c r="R11974">
        <v>98.256</v>
      </c>
      <c r="S11974">
        <v>2020</v>
      </c>
      <c r="T11974">
        <v>7</v>
      </c>
      <c r="U11974">
        <v>30</v>
      </c>
    </row>
    <row r="11975" spans="1:21" x14ac:dyDescent="0.3">
      <c r="A11975" s="5" t="s">
        <v>168</v>
      </c>
      <c r="B11975" s="5" t="s">
        <v>175</v>
      </c>
      <c r="C11975" s="5" t="s">
        <v>84</v>
      </c>
      <c r="D11975" s="5" t="s">
        <v>546</v>
      </c>
      <c r="E11975" s="5" t="s">
        <v>172</v>
      </c>
      <c r="F11975" s="6">
        <v>44036</v>
      </c>
      <c r="G11975" s="5" t="s">
        <v>148</v>
      </c>
      <c r="H11975" s="5" t="s">
        <v>194</v>
      </c>
      <c r="I11975">
        <v>43846</v>
      </c>
      <c r="J11975">
        <v>190</v>
      </c>
      <c r="K11975">
        <v>462</v>
      </c>
      <c r="L11975">
        <v>4</v>
      </c>
      <c r="M11975">
        <v>14553</v>
      </c>
      <c r="N11975">
        <v>13052.976000000001</v>
      </c>
      <c r="O11975">
        <v>3263.2440000000001</v>
      </c>
      <c r="P11975">
        <v>115.5</v>
      </c>
      <c r="Q11975">
        <v>31.5</v>
      </c>
      <c r="R11975">
        <v>1500.0239999999999</v>
      </c>
      <c r="S11975">
        <v>2020</v>
      </c>
      <c r="T11975">
        <v>7</v>
      </c>
      <c r="U11975">
        <v>30</v>
      </c>
    </row>
    <row r="11976" spans="1:21" x14ac:dyDescent="0.3">
      <c r="A11976" s="5" t="s">
        <v>168</v>
      </c>
      <c r="B11976" s="5" t="s">
        <v>175</v>
      </c>
      <c r="C11976" s="5" t="s">
        <v>84</v>
      </c>
      <c r="D11976" s="5" t="s">
        <v>546</v>
      </c>
      <c r="E11976" s="5" t="s">
        <v>227</v>
      </c>
      <c r="F11976" s="6">
        <v>44036</v>
      </c>
      <c r="G11976" s="5" t="s">
        <v>148</v>
      </c>
      <c r="H11976" s="5" t="s">
        <v>190</v>
      </c>
      <c r="I11976">
        <v>43846</v>
      </c>
      <c r="J11976">
        <v>190</v>
      </c>
      <c r="K11976">
        <v>-115.5</v>
      </c>
      <c r="L11976">
        <v>-1</v>
      </c>
      <c r="M11976">
        <v>-3118.5</v>
      </c>
      <c r="N11976">
        <v>-3263.2440000000001</v>
      </c>
      <c r="O11976">
        <v>-3263.2440000000001</v>
      </c>
      <c r="P11976">
        <v>115.5</v>
      </c>
      <c r="Q11976">
        <v>27</v>
      </c>
      <c r="R11976">
        <v>144.744</v>
      </c>
      <c r="S11976">
        <v>2020</v>
      </c>
      <c r="T11976">
        <v>7</v>
      </c>
      <c r="U11976">
        <v>30</v>
      </c>
    </row>
    <row r="11977" spans="1:21" x14ac:dyDescent="0.3">
      <c r="A11977" s="5" t="s">
        <v>168</v>
      </c>
      <c r="B11977" s="5" t="s">
        <v>175</v>
      </c>
      <c r="C11977" s="5" t="s">
        <v>84</v>
      </c>
      <c r="D11977" s="5" t="s">
        <v>546</v>
      </c>
      <c r="E11977" s="5" t="s">
        <v>172</v>
      </c>
      <c r="F11977" s="6">
        <v>44036</v>
      </c>
      <c r="G11977" s="5" t="s">
        <v>148</v>
      </c>
      <c r="H11977" s="5" t="s">
        <v>190</v>
      </c>
      <c r="I11977">
        <v>43846</v>
      </c>
      <c r="J11977">
        <v>190</v>
      </c>
      <c r="K11977">
        <v>115.5</v>
      </c>
      <c r="L11977">
        <v>1</v>
      </c>
      <c r="M11977">
        <v>3118.5</v>
      </c>
      <c r="N11977">
        <v>3263.2440000000001</v>
      </c>
      <c r="O11977">
        <v>3263.2440000000001</v>
      </c>
      <c r="P11977">
        <v>115.5</v>
      </c>
      <c r="Q11977">
        <v>27</v>
      </c>
      <c r="R11977">
        <v>-144.744</v>
      </c>
      <c r="S11977">
        <v>2020</v>
      </c>
      <c r="T11977">
        <v>7</v>
      </c>
      <c r="U11977">
        <v>30</v>
      </c>
    </row>
    <row r="11978" spans="1:21" x14ac:dyDescent="0.3">
      <c r="A11978" s="5" t="s">
        <v>168</v>
      </c>
      <c r="B11978" s="5" t="s">
        <v>175</v>
      </c>
      <c r="C11978" s="5" t="s">
        <v>85</v>
      </c>
      <c r="D11978" s="5" t="s">
        <v>534</v>
      </c>
      <c r="E11978" s="5" t="s">
        <v>172</v>
      </c>
      <c r="F11978" s="6">
        <v>44036</v>
      </c>
      <c r="G11978" s="5" t="s">
        <v>148</v>
      </c>
      <c r="H11978" s="5" t="s">
        <v>190</v>
      </c>
      <c r="I11978">
        <v>43831</v>
      </c>
      <c r="J11978">
        <v>205</v>
      </c>
      <c r="K11978">
        <v>125.5</v>
      </c>
      <c r="L11978">
        <v>1</v>
      </c>
      <c r="M11978">
        <v>3388.5</v>
      </c>
      <c r="N11978">
        <v>3356.752</v>
      </c>
      <c r="O11978">
        <v>3356.752</v>
      </c>
      <c r="P11978">
        <v>125.5</v>
      </c>
      <c r="Q11978">
        <v>27</v>
      </c>
      <c r="R11978">
        <v>31.748000000000001</v>
      </c>
      <c r="S11978">
        <v>2020</v>
      </c>
      <c r="T11978">
        <v>7</v>
      </c>
      <c r="U11978">
        <v>30</v>
      </c>
    </row>
    <row r="11979" spans="1:21" x14ac:dyDescent="0.3">
      <c r="A11979" s="5" t="s">
        <v>168</v>
      </c>
      <c r="B11979" s="5" t="s">
        <v>206</v>
      </c>
      <c r="C11979" s="5" t="s">
        <v>109</v>
      </c>
      <c r="D11979" s="5" t="s">
        <v>589</v>
      </c>
      <c r="E11979" s="5" t="s">
        <v>172</v>
      </c>
      <c r="F11979" s="6">
        <v>44036</v>
      </c>
      <c r="G11979" s="5" t="s">
        <v>148</v>
      </c>
      <c r="H11979" s="5" t="s">
        <v>208</v>
      </c>
      <c r="I11979">
        <v>43860</v>
      </c>
      <c r="J11979">
        <v>176</v>
      </c>
      <c r="K11979">
        <v>111.8</v>
      </c>
      <c r="L11979">
        <v>1</v>
      </c>
      <c r="M11979">
        <v>3018.6</v>
      </c>
      <c r="N11979">
        <v>3104.8609999999999</v>
      </c>
      <c r="O11979">
        <v>3104.8609999999999</v>
      </c>
      <c r="P11979">
        <v>111.8</v>
      </c>
      <c r="Q11979">
        <v>27</v>
      </c>
      <c r="R11979">
        <v>-86.260999999999996</v>
      </c>
      <c r="S11979">
        <v>2020</v>
      </c>
      <c r="T11979">
        <v>7</v>
      </c>
      <c r="U11979">
        <v>30</v>
      </c>
    </row>
    <row r="11980" spans="1:21" x14ac:dyDescent="0.3">
      <c r="A11980" s="5" t="s">
        <v>168</v>
      </c>
      <c r="B11980" s="5" t="s">
        <v>467</v>
      </c>
      <c r="C11980" s="5" t="s">
        <v>132</v>
      </c>
      <c r="D11980" s="5" t="s">
        <v>594</v>
      </c>
      <c r="E11980" s="5" t="s">
        <v>172</v>
      </c>
      <c r="F11980" s="6">
        <v>44036</v>
      </c>
      <c r="G11980" s="5" t="s">
        <v>148</v>
      </c>
      <c r="H11980" s="5" t="s">
        <v>371</v>
      </c>
      <c r="I11980">
        <v>43876</v>
      </c>
      <c r="J11980">
        <v>160</v>
      </c>
      <c r="K11980">
        <v>1120</v>
      </c>
      <c r="L11980">
        <v>10</v>
      </c>
      <c r="M11980">
        <v>34720</v>
      </c>
      <c r="N11980">
        <v>38806.358</v>
      </c>
      <c r="O11980">
        <v>3880.636</v>
      </c>
      <c r="P11980">
        <v>112</v>
      </c>
      <c r="Q11980">
        <v>31</v>
      </c>
      <c r="R11980">
        <v>-4086.3580000000002</v>
      </c>
      <c r="S11980">
        <v>2020</v>
      </c>
      <c r="T11980">
        <v>7</v>
      </c>
      <c r="U11980">
        <v>30</v>
      </c>
    </row>
    <row r="11981" spans="1:21" x14ac:dyDescent="0.3">
      <c r="A11981" s="5" t="s">
        <v>168</v>
      </c>
      <c r="B11981" s="5" t="s">
        <v>467</v>
      </c>
      <c r="C11981" s="5" t="s">
        <v>132</v>
      </c>
      <c r="D11981" s="5" t="s">
        <v>594</v>
      </c>
      <c r="E11981" s="5" t="s">
        <v>172</v>
      </c>
      <c r="F11981" s="6">
        <v>44037</v>
      </c>
      <c r="G11981" s="5" t="s">
        <v>148</v>
      </c>
      <c r="H11981" s="5" t="s">
        <v>469</v>
      </c>
      <c r="I11981">
        <v>43876</v>
      </c>
      <c r="J11981">
        <v>161</v>
      </c>
      <c r="K11981">
        <v>8472</v>
      </c>
      <c r="L11981">
        <v>72</v>
      </c>
      <c r="M11981">
        <v>258396</v>
      </c>
      <c r="N11981">
        <v>279405.777</v>
      </c>
      <c r="O11981">
        <v>3880.636</v>
      </c>
      <c r="P11981">
        <v>117.66666666666667</v>
      </c>
      <c r="Q11981">
        <v>30.5</v>
      </c>
      <c r="R11981">
        <v>-21009.776999999998</v>
      </c>
      <c r="S11981">
        <v>2020</v>
      </c>
      <c r="T11981">
        <v>7</v>
      </c>
      <c r="U11981">
        <v>30</v>
      </c>
    </row>
    <row r="11982" spans="1:21" x14ac:dyDescent="0.3">
      <c r="A11982" s="5" t="s">
        <v>168</v>
      </c>
      <c r="B11982" s="5" t="s">
        <v>169</v>
      </c>
      <c r="C11982" s="5" t="s">
        <v>170</v>
      </c>
      <c r="D11982" s="5" t="s">
        <v>514</v>
      </c>
      <c r="E11982" s="5" t="s">
        <v>172</v>
      </c>
      <c r="F11982" s="6">
        <v>44039</v>
      </c>
      <c r="G11982" s="5" t="s">
        <v>148</v>
      </c>
      <c r="H11982" s="5" t="s">
        <v>173</v>
      </c>
      <c r="I11982">
        <v>43781</v>
      </c>
      <c r="J11982">
        <v>258</v>
      </c>
      <c r="K11982">
        <v>302.2</v>
      </c>
      <c r="L11982">
        <v>2</v>
      </c>
      <c r="M11982">
        <v>9519.2999999999993</v>
      </c>
      <c r="N11982">
        <v>2607.36</v>
      </c>
      <c r="O11982">
        <v>1303.68</v>
      </c>
      <c r="P11982">
        <v>151.1</v>
      </c>
      <c r="Q11982">
        <v>31.5</v>
      </c>
      <c r="R11982">
        <v>6911.94</v>
      </c>
      <c r="S11982">
        <v>2020</v>
      </c>
      <c r="T11982">
        <v>7</v>
      </c>
      <c r="U11982">
        <v>31</v>
      </c>
    </row>
    <row r="11983" spans="1:21" x14ac:dyDescent="0.3">
      <c r="A11983" s="5" t="s">
        <v>168</v>
      </c>
      <c r="B11983" s="5" t="s">
        <v>169</v>
      </c>
      <c r="C11983" s="5" t="s">
        <v>170</v>
      </c>
      <c r="D11983" s="5" t="s">
        <v>524</v>
      </c>
      <c r="E11983" s="5" t="s">
        <v>172</v>
      </c>
      <c r="F11983" s="6">
        <v>44039</v>
      </c>
      <c r="G11983" s="5" t="s">
        <v>148</v>
      </c>
      <c r="H11983" s="5" t="s">
        <v>173</v>
      </c>
      <c r="I11983">
        <v>43801</v>
      </c>
      <c r="J11983">
        <v>238</v>
      </c>
      <c r="K11983">
        <v>201.8</v>
      </c>
      <c r="L11983">
        <v>1</v>
      </c>
      <c r="M11983">
        <v>6356.7</v>
      </c>
      <c r="N11983">
        <v>3391.32</v>
      </c>
      <c r="O11983">
        <v>3391.32</v>
      </c>
      <c r="P11983">
        <v>201.8</v>
      </c>
      <c r="Q11983">
        <v>31.5</v>
      </c>
      <c r="R11983">
        <v>2965.38</v>
      </c>
      <c r="S11983">
        <v>2020</v>
      </c>
      <c r="T11983">
        <v>7</v>
      </c>
      <c r="U11983">
        <v>31</v>
      </c>
    </row>
    <row r="11984" spans="1:21" x14ac:dyDescent="0.3">
      <c r="A11984" s="5" t="s">
        <v>168</v>
      </c>
      <c r="B11984" s="5" t="s">
        <v>206</v>
      </c>
      <c r="C11984" s="5" t="s">
        <v>109</v>
      </c>
      <c r="D11984" s="5" t="s">
        <v>589</v>
      </c>
      <c r="E11984" s="5" t="s">
        <v>172</v>
      </c>
      <c r="F11984" s="6">
        <v>44039</v>
      </c>
      <c r="G11984" s="5" t="s">
        <v>148</v>
      </c>
      <c r="H11984" s="5" t="s">
        <v>173</v>
      </c>
      <c r="I11984">
        <v>43860</v>
      </c>
      <c r="J11984">
        <v>179</v>
      </c>
      <c r="K11984">
        <v>245</v>
      </c>
      <c r="L11984">
        <v>3</v>
      </c>
      <c r="M11984">
        <v>7717.5</v>
      </c>
      <c r="N11984">
        <v>9314.5840000000007</v>
      </c>
      <c r="O11984">
        <v>3104.8609999999999</v>
      </c>
      <c r="P11984">
        <v>81.666666666666671</v>
      </c>
      <c r="Q11984">
        <v>31.5</v>
      </c>
      <c r="R11984">
        <v>-1597.0840000000001</v>
      </c>
      <c r="S11984">
        <v>2020</v>
      </c>
      <c r="T11984">
        <v>7</v>
      </c>
      <c r="U11984">
        <v>31</v>
      </c>
    </row>
    <row r="11985" spans="1:21" x14ac:dyDescent="0.3">
      <c r="A11985" s="5" t="s">
        <v>168</v>
      </c>
      <c r="B11985" s="5" t="s">
        <v>206</v>
      </c>
      <c r="C11985" s="5" t="s">
        <v>110</v>
      </c>
      <c r="D11985" s="5" t="s">
        <v>593</v>
      </c>
      <c r="E11985" s="5" t="s">
        <v>172</v>
      </c>
      <c r="F11985" s="6">
        <v>44039</v>
      </c>
      <c r="G11985" s="5" t="s">
        <v>148</v>
      </c>
      <c r="H11985" s="5" t="s">
        <v>351</v>
      </c>
      <c r="I11985">
        <v>43866</v>
      </c>
      <c r="J11985">
        <v>173</v>
      </c>
      <c r="K11985">
        <v>273.60000000000002</v>
      </c>
      <c r="L11985">
        <v>3</v>
      </c>
      <c r="M11985">
        <v>8618.4</v>
      </c>
      <c r="N11985">
        <v>8925.2510000000002</v>
      </c>
      <c r="O11985">
        <v>2975.0839999999998</v>
      </c>
      <c r="P11985">
        <v>91.2</v>
      </c>
      <c r="Q11985">
        <v>31.5</v>
      </c>
      <c r="R11985">
        <v>-306.851</v>
      </c>
      <c r="S11985">
        <v>2020</v>
      </c>
      <c r="T11985">
        <v>7</v>
      </c>
      <c r="U11985">
        <v>31</v>
      </c>
    </row>
    <row r="11986" spans="1:21" x14ac:dyDescent="0.3">
      <c r="A11986" s="5" t="s">
        <v>168</v>
      </c>
      <c r="B11986" s="5" t="s">
        <v>206</v>
      </c>
      <c r="C11986" s="5" t="s">
        <v>110</v>
      </c>
      <c r="D11986" s="5" t="s">
        <v>593</v>
      </c>
      <c r="E11986" s="5" t="s">
        <v>172</v>
      </c>
      <c r="F11986" s="6">
        <v>44039</v>
      </c>
      <c r="G11986" s="5" t="s">
        <v>148</v>
      </c>
      <c r="H11986" s="5" t="s">
        <v>178</v>
      </c>
      <c r="I11986">
        <v>43866</v>
      </c>
      <c r="J11986">
        <v>173</v>
      </c>
      <c r="K11986">
        <v>216.6</v>
      </c>
      <c r="L11986">
        <v>2</v>
      </c>
      <c r="M11986">
        <v>6822.9</v>
      </c>
      <c r="N11986">
        <v>5950.1670000000004</v>
      </c>
      <c r="O11986">
        <v>2975.0839999999998</v>
      </c>
      <c r="P11986">
        <v>108.3</v>
      </c>
      <c r="Q11986">
        <v>31.5</v>
      </c>
      <c r="R11986">
        <v>872.73299999999995</v>
      </c>
      <c r="S11986">
        <v>2020</v>
      </c>
      <c r="T11986">
        <v>7</v>
      </c>
      <c r="U11986">
        <v>31</v>
      </c>
    </row>
    <row r="11987" spans="1:21" x14ac:dyDescent="0.3">
      <c r="A11987" s="5" t="s">
        <v>168</v>
      </c>
      <c r="B11987" s="5" t="s">
        <v>206</v>
      </c>
      <c r="C11987" s="5" t="s">
        <v>110</v>
      </c>
      <c r="D11987" s="5" t="s">
        <v>593</v>
      </c>
      <c r="E11987" s="5" t="s">
        <v>172</v>
      </c>
      <c r="F11987" s="6">
        <v>44039</v>
      </c>
      <c r="G11987" s="5" t="s">
        <v>148</v>
      </c>
      <c r="H11987" s="5" t="s">
        <v>311</v>
      </c>
      <c r="I11987">
        <v>43866</v>
      </c>
      <c r="J11987">
        <v>173</v>
      </c>
      <c r="K11987">
        <v>195.8</v>
      </c>
      <c r="L11987">
        <v>2</v>
      </c>
      <c r="M11987">
        <v>6167.7</v>
      </c>
      <c r="N11987">
        <v>5950.1670000000004</v>
      </c>
      <c r="O11987">
        <v>2975.0839999999998</v>
      </c>
      <c r="P11987">
        <v>97.9</v>
      </c>
      <c r="Q11987">
        <v>31.5</v>
      </c>
      <c r="R11987">
        <v>217.53299999999999</v>
      </c>
      <c r="S11987">
        <v>2020</v>
      </c>
      <c r="T11987">
        <v>7</v>
      </c>
      <c r="U11987">
        <v>31</v>
      </c>
    </row>
    <row r="11988" spans="1:21" x14ac:dyDescent="0.3">
      <c r="A11988" s="5" t="s">
        <v>168</v>
      </c>
      <c r="B11988" s="5" t="s">
        <v>206</v>
      </c>
      <c r="C11988" s="5" t="s">
        <v>110</v>
      </c>
      <c r="D11988" s="5" t="s">
        <v>593</v>
      </c>
      <c r="E11988" s="5" t="s">
        <v>172</v>
      </c>
      <c r="F11988" s="6">
        <v>44039</v>
      </c>
      <c r="G11988" s="5" t="s">
        <v>148</v>
      </c>
      <c r="H11988" s="5" t="s">
        <v>235</v>
      </c>
      <c r="I11988">
        <v>43866</v>
      </c>
      <c r="J11988">
        <v>173</v>
      </c>
      <c r="K11988">
        <v>201.6</v>
      </c>
      <c r="L11988">
        <v>2</v>
      </c>
      <c r="M11988">
        <v>6350.4</v>
      </c>
      <c r="N11988">
        <v>5950.1670000000004</v>
      </c>
      <c r="O11988">
        <v>2975.0839999999998</v>
      </c>
      <c r="P11988">
        <v>100.8</v>
      </c>
      <c r="Q11988">
        <v>31.5</v>
      </c>
      <c r="R11988">
        <v>400.233</v>
      </c>
      <c r="S11988">
        <v>2020</v>
      </c>
      <c r="T11988">
        <v>7</v>
      </c>
      <c r="U11988">
        <v>31</v>
      </c>
    </row>
    <row r="11989" spans="1:21" x14ac:dyDescent="0.3">
      <c r="A11989" s="5" t="s">
        <v>168</v>
      </c>
      <c r="B11989" s="5" t="s">
        <v>206</v>
      </c>
      <c r="C11989" s="5" t="s">
        <v>110</v>
      </c>
      <c r="D11989" s="5" t="s">
        <v>593</v>
      </c>
      <c r="E11989" s="5" t="s">
        <v>172</v>
      </c>
      <c r="F11989" s="6">
        <v>44039</v>
      </c>
      <c r="G11989" s="5" t="s">
        <v>148</v>
      </c>
      <c r="H11989" s="5" t="s">
        <v>197</v>
      </c>
      <c r="I11989">
        <v>43866</v>
      </c>
      <c r="J11989">
        <v>173</v>
      </c>
      <c r="K11989">
        <v>973.2</v>
      </c>
      <c r="L11989">
        <v>9</v>
      </c>
      <c r="M11989">
        <v>30655.8</v>
      </c>
      <c r="N11989">
        <v>26775.753000000001</v>
      </c>
      <c r="O11989">
        <v>2975.0839999999998</v>
      </c>
      <c r="P11989">
        <v>108.13333333333334</v>
      </c>
      <c r="Q11989">
        <v>31.5</v>
      </c>
      <c r="R11989">
        <v>3880.047</v>
      </c>
      <c r="S11989">
        <v>2020</v>
      </c>
      <c r="T11989">
        <v>7</v>
      </c>
      <c r="U11989">
        <v>31</v>
      </c>
    </row>
    <row r="11990" spans="1:21" x14ac:dyDescent="0.3">
      <c r="A11990" s="5" t="s">
        <v>168</v>
      </c>
      <c r="B11990" s="5" t="s">
        <v>206</v>
      </c>
      <c r="C11990" s="5" t="s">
        <v>110</v>
      </c>
      <c r="D11990" s="5" t="s">
        <v>593</v>
      </c>
      <c r="E11990" s="5" t="s">
        <v>172</v>
      </c>
      <c r="F11990" s="6">
        <v>44039</v>
      </c>
      <c r="G11990" s="5" t="s">
        <v>148</v>
      </c>
      <c r="H11990" s="5" t="s">
        <v>173</v>
      </c>
      <c r="I11990">
        <v>43866</v>
      </c>
      <c r="J11990">
        <v>173</v>
      </c>
      <c r="K11990">
        <v>514.79999999999995</v>
      </c>
      <c r="L11990">
        <v>4</v>
      </c>
      <c r="M11990">
        <v>16216.2</v>
      </c>
      <c r="N11990">
        <v>11900.334999999999</v>
      </c>
      <c r="O11990">
        <v>2975.0839999999998</v>
      </c>
      <c r="P11990">
        <v>128.69999999999999</v>
      </c>
      <c r="Q11990">
        <v>31.5</v>
      </c>
      <c r="R11990">
        <v>4315.8649999999998</v>
      </c>
      <c r="S11990">
        <v>2020</v>
      </c>
      <c r="T11990">
        <v>7</v>
      </c>
      <c r="U11990">
        <v>31</v>
      </c>
    </row>
    <row r="11991" spans="1:21" x14ac:dyDescent="0.3">
      <c r="A11991" s="5" t="s">
        <v>168</v>
      </c>
      <c r="B11991" s="5" t="s">
        <v>206</v>
      </c>
      <c r="C11991" s="5" t="s">
        <v>110</v>
      </c>
      <c r="D11991" s="5" t="s">
        <v>593</v>
      </c>
      <c r="E11991" s="5" t="s">
        <v>172</v>
      </c>
      <c r="F11991" s="6">
        <v>44039</v>
      </c>
      <c r="G11991" s="5" t="s">
        <v>148</v>
      </c>
      <c r="H11991" s="5" t="s">
        <v>235</v>
      </c>
      <c r="I11991">
        <v>43866</v>
      </c>
      <c r="J11991">
        <v>173</v>
      </c>
      <c r="K11991">
        <v>206.8</v>
      </c>
      <c r="L11991">
        <v>2</v>
      </c>
      <c r="M11991">
        <v>6410.8</v>
      </c>
      <c r="N11991">
        <v>5950.1670000000004</v>
      </c>
      <c r="O11991">
        <v>2975.0839999999998</v>
      </c>
      <c r="P11991">
        <v>103.4</v>
      </c>
      <c r="Q11991">
        <v>31</v>
      </c>
      <c r="R11991">
        <v>460.63299999999998</v>
      </c>
      <c r="S11991">
        <v>2020</v>
      </c>
      <c r="T11991">
        <v>7</v>
      </c>
      <c r="U11991">
        <v>31</v>
      </c>
    </row>
    <row r="11992" spans="1:21" x14ac:dyDescent="0.3">
      <c r="A11992" s="5" t="s">
        <v>168</v>
      </c>
      <c r="B11992" s="5" t="s">
        <v>206</v>
      </c>
      <c r="C11992" s="5" t="s">
        <v>110</v>
      </c>
      <c r="D11992" s="5" t="s">
        <v>593</v>
      </c>
      <c r="E11992" s="5" t="s">
        <v>172</v>
      </c>
      <c r="F11992" s="6">
        <v>44039</v>
      </c>
      <c r="G11992" s="5" t="s">
        <v>148</v>
      </c>
      <c r="H11992" s="5" t="s">
        <v>197</v>
      </c>
      <c r="I11992">
        <v>43866</v>
      </c>
      <c r="J11992">
        <v>173</v>
      </c>
      <c r="K11992">
        <v>202.6</v>
      </c>
      <c r="L11992">
        <v>2</v>
      </c>
      <c r="M11992">
        <v>6280.6</v>
      </c>
      <c r="N11992">
        <v>5950.1670000000004</v>
      </c>
      <c r="O11992">
        <v>2975.0839999999998</v>
      </c>
      <c r="P11992">
        <v>101.3</v>
      </c>
      <c r="Q11992">
        <v>31</v>
      </c>
      <c r="R11992">
        <v>330.43299999999999</v>
      </c>
      <c r="S11992">
        <v>2020</v>
      </c>
      <c r="T11992">
        <v>7</v>
      </c>
      <c r="U11992">
        <v>31</v>
      </c>
    </row>
    <row r="11993" spans="1:21" x14ac:dyDescent="0.3">
      <c r="A11993" s="5" t="s">
        <v>168</v>
      </c>
      <c r="B11993" s="5" t="s">
        <v>206</v>
      </c>
      <c r="C11993" s="5" t="s">
        <v>110</v>
      </c>
      <c r="D11993" s="5" t="s">
        <v>593</v>
      </c>
      <c r="E11993" s="5" t="s">
        <v>172</v>
      </c>
      <c r="F11993" s="6">
        <v>44039</v>
      </c>
      <c r="G11993" s="5" t="s">
        <v>148</v>
      </c>
      <c r="H11993" s="5" t="s">
        <v>178</v>
      </c>
      <c r="I11993">
        <v>43866</v>
      </c>
      <c r="J11993">
        <v>173</v>
      </c>
      <c r="K11993">
        <v>204</v>
      </c>
      <c r="L11993">
        <v>2</v>
      </c>
      <c r="M11993">
        <v>6324</v>
      </c>
      <c r="N11993">
        <v>5950.1670000000004</v>
      </c>
      <c r="O11993">
        <v>2975.0839999999998</v>
      </c>
      <c r="P11993">
        <v>102</v>
      </c>
      <c r="Q11993">
        <v>31</v>
      </c>
      <c r="R11993">
        <v>373.83300000000003</v>
      </c>
      <c r="S11993">
        <v>2020</v>
      </c>
      <c r="T11993">
        <v>7</v>
      </c>
      <c r="U11993">
        <v>31</v>
      </c>
    </row>
    <row r="11994" spans="1:21" x14ac:dyDescent="0.3">
      <c r="A11994" s="5" t="s">
        <v>168</v>
      </c>
      <c r="B11994" s="5" t="s">
        <v>206</v>
      </c>
      <c r="C11994" s="5" t="s">
        <v>110</v>
      </c>
      <c r="D11994" s="5" t="s">
        <v>593</v>
      </c>
      <c r="E11994" s="5" t="s">
        <v>172</v>
      </c>
      <c r="F11994" s="6">
        <v>44039</v>
      </c>
      <c r="G11994" s="5" t="s">
        <v>148</v>
      </c>
      <c r="H11994" s="5" t="s">
        <v>311</v>
      </c>
      <c r="I11994">
        <v>43866</v>
      </c>
      <c r="J11994">
        <v>173</v>
      </c>
      <c r="K11994">
        <v>106</v>
      </c>
      <c r="L11994">
        <v>1</v>
      </c>
      <c r="M11994">
        <v>3286</v>
      </c>
      <c r="N11994">
        <v>2975.0839999999998</v>
      </c>
      <c r="O11994">
        <v>2975.0839999999998</v>
      </c>
      <c r="P11994">
        <v>106</v>
      </c>
      <c r="Q11994">
        <v>31</v>
      </c>
      <c r="R11994">
        <v>310.916</v>
      </c>
      <c r="S11994">
        <v>2020</v>
      </c>
      <c r="T11994">
        <v>7</v>
      </c>
      <c r="U11994">
        <v>31</v>
      </c>
    </row>
    <row r="11995" spans="1:21" x14ac:dyDescent="0.3">
      <c r="A11995" s="5" t="s">
        <v>168</v>
      </c>
      <c r="B11995" s="5" t="s">
        <v>206</v>
      </c>
      <c r="C11995" s="5" t="s">
        <v>110</v>
      </c>
      <c r="D11995" s="5" t="s">
        <v>593</v>
      </c>
      <c r="E11995" s="5" t="s">
        <v>172</v>
      </c>
      <c r="F11995" s="6">
        <v>44039</v>
      </c>
      <c r="G11995" s="5" t="s">
        <v>148</v>
      </c>
      <c r="H11995" s="5" t="s">
        <v>351</v>
      </c>
      <c r="I11995">
        <v>43866</v>
      </c>
      <c r="J11995">
        <v>173</v>
      </c>
      <c r="K11995">
        <v>110</v>
      </c>
      <c r="L11995">
        <v>1</v>
      </c>
      <c r="M11995">
        <v>3410</v>
      </c>
      <c r="N11995">
        <v>2975.0839999999998</v>
      </c>
      <c r="O11995">
        <v>2975.0839999999998</v>
      </c>
      <c r="P11995">
        <v>110</v>
      </c>
      <c r="Q11995">
        <v>31</v>
      </c>
      <c r="R11995">
        <v>434.916</v>
      </c>
      <c r="S11995">
        <v>2020</v>
      </c>
      <c r="T11995">
        <v>7</v>
      </c>
      <c r="U11995">
        <v>31</v>
      </c>
    </row>
    <row r="11996" spans="1:21" x14ac:dyDescent="0.3">
      <c r="A11996" s="5" t="s">
        <v>168</v>
      </c>
      <c r="B11996" s="5" t="s">
        <v>206</v>
      </c>
      <c r="C11996" s="5" t="s">
        <v>110</v>
      </c>
      <c r="D11996" s="5" t="s">
        <v>593</v>
      </c>
      <c r="E11996" s="5" t="s">
        <v>172</v>
      </c>
      <c r="F11996" s="6">
        <v>44039</v>
      </c>
      <c r="G11996" s="5" t="s">
        <v>148</v>
      </c>
      <c r="H11996" s="5" t="s">
        <v>173</v>
      </c>
      <c r="I11996">
        <v>43866</v>
      </c>
      <c r="J11996">
        <v>173</v>
      </c>
      <c r="K11996">
        <v>704.6</v>
      </c>
      <c r="L11996">
        <v>8</v>
      </c>
      <c r="M11996">
        <v>21842.6</v>
      </c>
      <c r="N11996">
        <v>23800.669000000002</v>
      </c>
      <c r="O11996">
        <v>2975.0839999999998</v>
      </c>
      <c r="P11996">
        <v>88.075000000000003</v>
      </c>
      <c r="Q11996">
        <v>31</v>
      </c>
      <c r="R11996">
        <v>-1958.069</v>
      </c>
      <c r="S11996">
        <v>2020</v>
      </c>
      <c r="T11996">
        <v>7</v>
      </c>
      <c r="U11996">
        <v>31</v>
      </c>
    </row>
    <row r="11997" spans="1:21" x14ac:dyDescent="0.3">
      <c r="A11997" s="5" t="s">
        <v>168</v>
      </c>
      <c r="B11997" s="5" t="s">
        <v>467</v>
      </c>
      <c r="C11997" s="5" t="s">
        <v>132</v>
      </c>
      <c r="D11997" s="5" t="s">
        <v>594</v>
      </c>
      <c r="E11997" s="5" t="s">
        <v>172</v>
      </c>
      <c r="F11997" s="6">
        <v>44039</v>
      </c>
      <c r="G11997" s="5" t="s">
        <v>148</v>
      </c>
      <c r="H11997" s="5" t="s">
        <v>264</v>
      </c>
      <c r="I11997">
        <v>43876</v>
      </c>
      <c r="J11997">
        <v>163</v>
      </c>
      <c r="K11997">
        <v>1623</v>
      </c>
      <c r="L11997">
        <v>15</v>
      </c>
      <c r="M11997">
        <v>51124.5</v>
      </c>
      <c r="N11997">
        <v>58209.536999999997</v>
      </c>
      <c r="O11997">
        <v>3880.636</v>
      </c>
      <c r="P11997">
        <v>108.2</v>
      </c>
      <c r="Q11997">
        <v>31.5</v>
      </c>
      <c r="R11997">
        <v>-7085.0370000000003</v>
      </c>
      <c r="S11997">
        <v>2020</v>
      </c>
      <c r="T11997">
        <v>7</v>
      </c>
      <c r="U11997">
        <v>31</v>
      </c>
    </row>
    <row r="11998" spans="1:21" x14ac:dyDescent="0.3">
      <c r="A11998" s="5" t="s">
        <v>168</v>
      </c>
      <c r="B11998" s="5" t="s">
        <v>175</v>
      </c>
      <c r="C11998" s="5" t="s">
        <v>84</v>
      </c>
      <c r="D11998" s="5" t="s">
        <v>546</v>
      </c>
      <c r="E11998" s="5" t="s">
        <v>172</v>
      </c>
      <c r="F11998" s="6">
        <v>44040</v>
      </c>
      <c r="G11998" s="5" t="s">
        <v>148</v>
      </c>
      <c r="H11998" s="5" t="s">
        <v>371</v>
      </c>
      <c r="I11998">
        <v>43846</v>
      </c>
      <c r="J11998">
        <v>194</v>
      </c>
      <c r="K11998">
        <v>1258.5</v>
      </c>
      <c r="L11998">
        <v>10</v>
      </c>
      <c r="M11998">
        <v>38384.25</v>
      </c>
      <c r="N11998">
        <v>34577.212</v>
      </c>
      <c r="O11998">
        <v>3457.721</v>
      </c>
      <c r="P11998">
        <v>125.85</v>
      </c>
      <c r="Q11998">
        <v>30.5</v>
      </c>
      <c r="R11998">
        <v>3807.038</v>
      </c>
      <c r="S11998">
        <v>2020</v>
      </c>
      <c r="T11998">
        <v>7</v>
      </c>
      <c r="U11998">
        <v>31</v>
      </c>
    </row>
    <row r="11999" spans="1:21" x14ac:dyDescent="0.3">
      <c r="A11999" s="5" t="s">
        <v>168</v>
      </c>
      <c r="B11999" s="5" t="s">
        <v>175</v>
      </c>
      <c r="C11999" s="5" t="s">
        <v>84</v>
      </c>
      <c r="D11999" s="5" t="s">
        <v>546</v>
      </c>
      <c r="E11999" s="5" t="s">
        <v>172</v>
      </c>
      <c r="F11999" s="6">
        <v>44040</v>
      </c>
      <c r="G11999" s="5" t="s">
        <v>148</v>
      </c>
      <c r="H11999" s="5" t="s">
        <v>194</v>
      </c>
      <c r="I11999">
        <v>43846</v>
      </c>
      <c r="J11999">
        <v>194</v>
      </c>
      <c r="K11999">
        <v>484.5</v>
      </c>
      <c r="L11999">
        <v>4</v>
      </c>
      <c r="M11999">
        <v>14777.25</v>
      </c>
      <c r="N11999">
        <v>13830.885</v>
      </c>
      <c r="O11999">
        <v>3457.721</v>
      </c>
      <c r="P11999">
        <v>121.125</v>
      </c>
      <c r="Q11999">
        <v>30.5</v>
      </c>
      <c r="R11999">
        <v>946.36500000000001</v>
      </c>
      <c r="S11999">
        <v>2020</v>
      </c>
      <c r="T11999">
        <v>7</v>
      </c>
      <c r="U11999">
        <v>31</v>
      </c>
    </row>
    <row r="12000" spans="1:21" x14ac:dyDescent="0.3">
      <c r="A12000" s="5" t="s">
        <v>168</v>
      </c>
      <c r="B12000" s="5" t="s">
        <v>175</v>
      </c>
      <c r="C12000" s="5" t="s">
        <v>84</v>
      </c>
      <c r="D12000" s="5" t="s">
        <v>546</v>
      </c>
      <c r="E12000" s="5" t="s">
        <v>172</v>
      </c>
      <c r="F12000" s="6">
        <v>44040</v>
      </c>
      <c r="G12000" s="5" t="s">
        <v>148</v>
      </c>
      <c r="H12000" s="5" t="s">
        <v>194</v>
      </c>
      <c r="I12000">
        <v>43846</v>
      </c>
      <c r="J12000">
        <v>194</v>
      </c>
      <c r="K12000">
        <v>240.5</v>
      </c>
      <c r="L12000">
        <v>2</v>
      </c>
      <c r="M12000">
        <v>7575.75</v>
      </c>
      <c r="N12000">
        <v>6915.442</v>
      </c>
      <c r="O12000">
        <v>3457.721</v>
      </c>
      <c r="P12000">
        <v>120.25</v>
      </c>
      <c r="Q12000">
        <v>31.5</v>
      </c>
      <c r="R12000">
        <v>660.30799999999999</v>
      </c>
      <c r="S12000">
        <v>2020</v>
      </c>
      <c r="T12000">
        <v>7</v>
      </c>
      <c r="U12000">
        <v>31</v>
      </c>
    </row>
    <row r="12001" spans="1:21" x14ac:dyDescent="0.3">
      <c r="A12001" s="5" t="s">
        <v>168</v>
      </c>
      <c r="B12001" s="5" t="s">
        <v>206</v>
      </c>
      <c r="C12001" s="5" t="s">
        <v>104</v>
      </c>
      <c r="D12001" s="5" t="s">
        <v>565</v>
      </c>
      <c r="E12001" s="5" t="s">
        <v>172</v>
      </c>
      <c r="F12001" s="6">
        <v>44040</v>
      </c>
      <c r="G12001" s="5" t="s">
        <v>148</v>
      </c>
      <c r="H12001" s="5" t="s">
        <v>203</v>
      </c>
      <c r="I12001">
        <v>43861</v>
      </c>
      <c r="J12001">
        <v>179</v>
      </c>
      <c r="K12001">
        <v>200</v>
      </c>
      <c r="L12001">
        <v>2</v>
      </c>
      <c r="M12001">
        <v>6300</v>
      </c>
      <c r="N12001">
        <v>8051.6970000000001</v>
      </c>
      <c r="O12001">
        <v>4025.848</v>
      </c>
      <c r="P12001">
        <v>100</v>
      </c>
      <c r="Q12001">
        <v>31.5</v>
      </c>
      <c r="R12001">
        <v>-1751.6969999999999</v>
      </c>
      <c r="S12001">
        <v>2020</v>
      </c>
      <c r="T12001">
        <v>7</v>
      </c>
      <c r="U12001">
        <v>31</v>
      </c>
    </row>
    <row r="12002" spans="1:21" x14ac:dyDescent="0.3">
      <c r="A12002" s="5" t="s">
        <v>168</v>
      </c>
      <c r="B12002" s="5" t="s">
        <v>206</v>
      </c>
      <c r="C12002" s="5" t="s">
        <v>104</v>
      </c>
      <c r="D12002" s="5" t="s">
        <v>565</v>
      </c>
      <c r="E12002" s="5" t="s">
        <v>172</v>
      </c>
      <c r="F12002" s="6">
        <v>44040</v>
      </c>
      <c r="G12002" s="5" t="s">
        <v>148</v>
      </c>
      <c r="H12002" s="5" t="s">
        <v>204</v>
      </c>
      <c r="I12002">
        <v>43861</v>
      </c>
      <c r="J12002">
        <v>179</v>
      </c>
      <c r="K12002">
        <v>410</v>
      </c>
      <c r="L12002">
        <v>4</v>
      </c>
      <c r="M12002">
        <v>12915</v>
      </c>
      <c r="N12002">
        <v>16103.393</v>
      </c>
      <c r="O12002">
        <v>4025.848</v>
      </c>
      <c r="P12002">
        <v>102.5</v>
      </c>
      <c r="Q12002">
        <v>31.5</v>
      </c>
      <c r="R12002">
        <v>-3188.393</v>
      </c>
      <c r="S12002">
        <v>2020</v>
      </c>
      <c r="T12002">
        <v>7</v>
      </c>
      <c r="U12002">
        <v>31</v>
      </c>
    </row>
    <row r="12003" spans="1:21" x14ac:dyDescent="0.3">
      <c r="A12003" s="5" t="s">
        <v>168</v>
      </c>
      <c r="B12003" s="5" t="s">
        <v>206</v>
      </c>
      <c r="C12003" s="5" t="s">
        <v>104</v>
      </c>
      <c r="D12003" s="5" t="s">
        <v>565</v>
      </c>
      <c r="E12003" s="5" t="s">
        <v>172</v>
      </c>
      <c r="F12003" s="6">
        <v>44040</v>
      </c>
      <c r="G12003" s="5" t="s">
        <v>148</v>
      </c>
      <c r="H12003" s="5" t="s">
        <v>230</v>
      </c>
      <c r="I12003">
        <v>43861</v>
      </c>
      <c r="J12003">
        <v>179</v>
      </c>
      <c r="K12003">
        <v>1040</v>
      </c>
      <c r="L12003">
        <v>10</v>
      </c>
      <c r="M12003">
        <v>32240</v>
      </c>
      <c r="N12003">
        <v>40258.483</v>
      </c>
      <c r="O12003">
        <v>4025.848</v>
      </c>
      <c r="P12003">
        <v>104</v>
      </c>
      <c r="Q12003">
        <v>31</v>
      </c>
      <c r="R12003">
        <v>-8018.4830000000002</v>
      </c>
      <c r="S12003">
        <v>2020</v>
      </c>
      <c r="T12003">
        <v>7</v>
      </c>
      <c r="U12003">
        <v>31</v>
      </c>
    </row>
    <row r="12004" spans="1:21" x14ac:dyDescent="0.3">
      <c r="A12004" s="5" t="s">
        <v>168</v>
      </c>
      <c r="B12004" s="5" t="s">
        <v>206</v>
      </c>
      <c r="C12004" s="5" t="s">
        <v>104</v>
      </c>
      <c r="D12004" s="5" t="s">
        <v>565</v>
      </c>
      <c r="E12004" s="5" t="s">
        <v>172</v>
      </c>
      <c r="F12004" s="6">
        <v>44040</v>
      </c>
      <c r="G12004" s="5" t="s">
        <v>148</v>
      </c>
      <c r="H12004" s="5" t="s">
        <v>220</v>
      </c>
      <c r="I12004">
        <v>43861</v>
      </c>
      <c r="J12004">
        <v>179</v>
      </c>
      <c r="K12004">
        <v>216</v>
      </c>
      <c r="L12004">
        <v>2</v>
      </c>
      <c r="M12004">
        <v>6804</v>
      </c>
      <c r="N12004">
        <v>8051.6970000000001</v>
      </c>
      <c r="O12004">
        <v>4025.848</v>
      </c>
      <c r="P12004">
        <v>108</v>
      </c>
      <c r="Q12004">
        <v>31.5</v>
      </c>
      <c r="R12004">
        <v>-1247.6969999999999</v>
      </c>
      <c r="S12004">
        <v>2020</v>
      </c>
      <c r="T12004">
        <v>7</v>
      </c>
      <c r="U12004">
        <v>31</v>
      </c>
    </row>
    <row r="12005" spans="1:21" x14ac:dyDescent="0.3">
      <c r="A12005" s="5" t="s">
        <v>168</v>
      </c>
      <c r="B12005" s="5" t="s">
        <v>206</v>
      </c>
      <c r="C12005" s="5" t="s">
        <v>104</v>
      </c>
      <c r="D12005" s="5" t="s">
        <v>565</v>
      </c>
      <c r="E12005" s="5" t="s">
        <v>172</v>
      </c>
      <c r="F12005" s="6">
        <v>44040</v>
      </c>
      <c r="G12005" s="5" t="s">
        <v>148</v>
      </c>
      <c r="H12005" s="5" t="s">
        <v>205</v>
      </c>
      <c r="I12005">
        <v>43861</v>
      </c>
      <c r="J12005">
        <v>179</v>
      </c>
      <c r="K12005">
        <v>196</v>
      </c>
      <c r="L12005">
        <v>2</v>
      </c>
      <c r="M12005">
        <v>6174</v>
      </c>
      <c r="N12005">
        <v>8051.6970000000001</v>
      </c>
      <c r="O12005">
        <v>4025.848</v>
      </c>
      <c r="P12005">
        <v>98</v>
      </c>
      <c r="Q12005">
        <v>31.5</v>
      </c>
      <c r="R12005">
        <v>-1877.6969999999999</v>
      </c>
      <c r="S12005">
        <v>2020</v>
      </c>
      <c r="T12005">
        <v>7</v>
      </c>
      <c r="U12005">
        <v>31</v>
      </c>
    </row>
    <row r="12006" spans="1:21" x14ac:dyDescent="0.3">
      <c r="A12006" s="5" t="s">
        <v>168</v>
      </c>
      <c r="B12006" s="5" t="s">
        <v>206</v>
      </c>
      <c r="C12006" s="5" t="s">
        <v>104</v>
      </c>
      <c r="D12006" s="5" t="s">
        <v>565</v>
      </c>
      <c r="E12006" s="5" t="s">
        <v>172</v>
      </c>
      <c r="F12006" s="6">
        <v>44040</v>
      </c>
      <c r="G12006" s="5" t="s">
        <v>148</v>
      </c>
      <c r="H12006" s="5" t="s">
        <v>216</v>
      </c>
      <c r="I12006">
        <v>43861</v>
      </c>
      <c r="J12006">
        <v>179</v>
      </c>
      <c r="K12006">
        <v>108</v>
      </c>
      <c r="L12006">
        <v>1</v>
      </c>
      <c r="M12006">
        <v>3402</v>
      </c>
      <c r="N12006">
        <v>4025.848</v>
      </c>
      <c r="O12006">
        <v>4025.848</v>
      </c>
      <c r="P12006">
        <v>108</v>
      </c>
      <c r="Q12006">
        <v>31.5</v>
      </c>
      <c r="R12006">
        <v>-623.84799999999996</v>
      </c>
      <c r="S12006">
        <v>2020</v>
      </c>
      <c r="T12006">
        <v>7</v>
      </c>
      <c r="U12006">
        <v>31</v>
      </c>
    </row>
    <row r="12007" spans="1:21" x14ac:dyDescent="0.3">
      <c r="A12007" s="5" t="s">
        <v>168</v>
      </c>
      <c r="B12007" s="5" t="s">
        <v>206</v>
      </c>
      <c r="C12007" s="5" t="s">
        <v>104</v>
      </c>
      <c r="D12007" s="5" t="s">
        <v>565</v>
      </c>
      <c r="E12007" s="5" t="s">
        <v>172</v>
      </c>
      <c r="F12007" s="6">
        <v>44040</v>
      </c>
      <c r="G12007" s="5" t="s">
        <v>148</v>
      </c>
      <c r="H12007" s="5" t="s">
        <v>181</v>
      </c>
      <c r="I12007">
        <v>43861</v>
      </c>
      <c r="J12007">
        <v>179</v>
      </c>
      <c r="K12007">
        <v>119</v>
      </c>
      <c r="L12007">
        <v>1</v>
      </c>
      <c r="M12007">
        <v>3748.5</v>
      </c>
      <c r="N12007">
        <v>4025.848</v>
      </c>
      <c r="O12007">
        <v>4025.848</v>
      </c>
      <c r="P12007">
        <v>119</v>
      </c>
      <c r="Q12007">
        <v>31.5</v>
      </c>
      <c r="R12007">
        <v>-277.34800000000001</v>
      </c>
      <c r="S12007">
        <v>2020</v>
      </c>
      <c r="T12007">
        <v>7</v>
      </c>
      <c r="U12007">
        <v>31</v>
      </c>
    </row>
    <row r="12008" spans="1:21" x14ac:dyDescent="0.3">
      <c r="A12008" s="5" t="s">
        <v>168</v>
      </c>
      <c r="B12008" s="5" t="s">
        <v>206</v>
      </c>
      <c r="C12008" s="5" t="s">
        <v>104</v>
      </c>
      <c r="D12008" s="5" t="s">
        <v>565</v>
      </c>
      <c r="E12008" s="5" t="s">
        <v>172</v>
      </c>
      <c r="F12008" s="6">
        <v>44040</v>
      </c>
      <c r="G12008" s="5" t="s">
        <v>148</v>
      </c>
      <c r="H12008" s="5" t="s">
        <v>183</v>
      </c>
      <c r="I12008">
        <v>43861</v>
      </c>
      <c r="J12008">
        <v>179</v>
      </c>
      <c r="K12008">
        <v>208</v>
      </c>
      <c r="L12008">
        <v>2</v>
      </c>
      <c r="M12008">
        <v>6552</v>
      </c>
      <c r="N12008">
        <v>8051.6970000000001</v>
      </c>
      <c r="O12008">
        <v>4025.848</v>
      </c>
      <c r="P12008">
        <v>104</v>
      </c>
      <c r="Q12008">
        <v>31.5</v>
      </c>
      <c r="R12008">
        <v>-1499.6969999999999</v>
      </c>
      <c r="S12008">
        <v>2020</v>
      </c>
      <c r="T12008">
        <v>7</v>
      </c>
      <c r="U12008">
        <v>31</v>
      </c>
    </row>
    <row r="12009" spans="1:21" x14ac:dyDescent="0.3">
      <c r="A12009" s="5" t="s">
        <v>168</v>
      </c>
      <c r="B12009" s="5" t="s">
        <v>206</v>
      </c>
      <c r="C12009" s="5" t="s">
        <v>104</v>
      </c>
      <c r="D12009" s="5" t="s">
        <v>565</v>
      </c>
      <c r="E12009" s="5" t="s">
        <v>172</v>
      </c>
      <c r="F12009" s="6">
        <v>44040</v>
      </c>
      <c r="G12009" s="5" t="s">
        <v>148</v>
      </c>
      <c r="H12009" s="5" t="s">
        <v>238</v>
      </c>
      <c r="I12009">
        <v>43861</v>
      </c>
      <c r="J12009">
        <v>179</v>
      </c>
      <c r="K12009">
        <v>124</v>
      </c>
      <c r="L12009">
        <v>1</v>
      </c>
      <c r="M12009">
        <v>3906</v>
      </c>
      <c r="N12009">
        <v>4025.848</v>
      </c>
      <c r="O12009">
        <v>4025.848</v>
      </c>
      <c r="P12009">
        <v>124</v>
      </c>
      <c r="Q12009">
        <v>31.5</v>
      </c>
      <c r="R12009">
        <v>-119.848</v>
      </c>
      <c r="S12009">
        <v>2020</v>
      </c>
      <c r="T12009">
        <v>7</v>
      </c>
      <c r="U12009">
        <v>31</v>
      </c>
    </row>
    <row r="12010" spans="1:21" x14ac:dyDescent="0.3">
      <c r="A12010" s="5" t="s">
        <v>168</v>
      </c>
      <c r="B12010" s="5" t="s">
        <v>206</v>
      </c>
      <c r="C12010" s="5" t="s">
        <v>104</v>
      </c>
      <c r="D12010" s="5" t="s">
        <v>565</v>
      </c>
      <c r="E12010" s="5" t="s">
        <v>172</v>
      </c>
      <c r="F12010" s="6">
        <v>44040</v>
      </c>
      <c r="G12010" s="5" t="s">
        <v>148</v>
      </c>
      <c r="H12010" s="5" t="s">
        <v>184</v>
      </c>
      <c r="I12010">
        <v>43861</v>
      </c>
      <c r="J12010">
        <v>179</v>
      </c>
      <c r="K12010">
        <v>2096</v>
      </c>
      <c r="L12010">
        <v>20</v>
      </c>
      <c r="M12010">
        <v>64976</v>
      </c>
      <c r="N12010">
        <v>80516.966</v>
      </c>
      <c r="O12010">
        <v>4025.848</v>
      </c>
      <c r="P12010">
        <v>104.8</v>
      </c>
      <c r="Q12010">
        <v>31</v>
      </c>
      <c r="R12010">
        <v>-15540.966</v>
      </c>
      <c r="S12010">
        <v>2020</v>
      </c>
      <c r="T12010">
        <v>7</v>
      </c>
      <c r="U12010">
        <v>31</v>
      </c>
    </row>
    <row r="12011" spans="1:21" x14ac:dyDescent="0.3">
      <c r="A12011" s="5" t="s">
        <v>168</v>
      </c>
      <c r="B12011" s="5" t="s">
        <v>206</v>
      </c>
      <c r="C12011" s="5" t="s">
        <v>104</v>
      </c>
      <c r="D12011" s="5" t="s">
        <v>565</v>
      </c>
      <c r="E12011" s="5" t="s">
        <v>172</v>
      </c>
      <c r="F12011" s="6">
        <v>44040</v>
      </c>
      <c r="G12011" s="5" t="s">
        <v>148</v>
      </c>
      <c r="H12011" s="5" t="s">
        <v>231</v>
      </c>
      <c r="I12011">
        <v>43861</v>
      </c>
      <c r="J12011">
        <v>179</v>
      </c>
      <c r="K12011">
        <v>101</v>
      </c>
      <c r="L12011">
        <v>1</v>
      </c>
      <c r="M12011">
        <v>3181.5</v>
      </c>
      <c r="N12011">
        <v>4025.848</v>
      </c>
      <c r="O12011">
        <v>4025.848</v>
      </c>
      <c r="P12011">
        <v>101</v>
      </c>
      <c r="Q12011">
        <v>31.5</v>
      </c>
      <c r="R12011">
        <v>-844.34799999999996</v>
      </c>
      <c r="S12011">
        <v>2020</v>
      </c>
      <c r="T12011">
        <v>7</v>
      </c>
      <c r="U12011">
        <v>31</v>
      </c>
    </row>
    <row r="12012" spans="1:21" x14ac:dyDescent="0.3">
      <c r="A12012" s="5" t="s">
        <v>168</v>
      </c>
      <c r="B12012" s="5" t="s">
        <v>206</v>
      </c>
      <c r="C12012" s="5" t="s">
        <v>104</v>
      </c>
      <c r="D12012" s="5" t="s">
        <v>565</v>
      </c>
      <c r="E12012" s="5" t="s">
        <v>172</v>
      </c>
      <c r="F12012" s="6">
        <v>44040</v>
      </c>
      <c r="G12012" s="5" t="s">
        <v>148</v>
      </c>
      <c r="H12012" s="5" t="s">
        <v>187</v>
      </c>
      <c r="I12012">
        <v>43861</v>
      </c>
      <c r="J12012">
        <v>179</v>
      </c>
      <c r="K12012">
        <v>405</v>
      </c>
      <c r="L12012">
        <v>4</v>
      </c>
      <c r="M12012">
        <v>12757.5</v>
      </c>
      <c r="N12012">
        <v>16103.393</v>
      </c>
      <c r="O12012">
        <v>4025.848</v>
      </c>
      <c r="P12012">
        <v>101.25</v>
      </c>
      <c r="Q12012">
        <v>31.5</v>
      </c>
      <c r="R12012">
        <v>-3345.893</v>
      </c>
      <c r="S12012">
        <v>2020</v>
      </c>
      <c r="T12012">
        <v>7</v>
      </c>
      <c r="U12012">
        <v>31</v>
      </c>
    </row>
    <row r="12013" spans="1:21" x14ac:dyDescent="0.3">
      <c r="A12013" s="5" t="s">
        <v>168</v>
      </c>
      <c r="B12013" s="5" t="s">
        <v>206</v>
      </c>
      <c r="C12013" s="5" t="s">
        <v>104</v>
      </c>
      <c r="D12013" s="5" t="s">
        <v>565</v>
      </c>
      <c r="E12013" s="5" t="s">
        <v>172</v>
      </c>
      <c r="F12013" s="6">
        <v>44040</v>
      </c>
      <c r="G12013" s="5" t="s">
        <v>148</v>
      </c>
      <c r="H12013" s="5" t="s">
        <v>188</v>
      </c>
      <c r="I12013">
        <v>43861</v>
      </c>
      <c r="J12013">
        <v>179</v>
      </c>
      <c r="K12013">
        <v>536</v>
      </c>
      <c r="L12013">
        <v>5</v>
      </c>
      <c r="M12013">
        <v>16884</v>
      </c>
      <c r="N12013">
        <v>20129.241000000002</v>
      </c>
      <c r="O12013">
        <v>4025.848</v>
      </c>
      <c r="P12013">
        <v>107.2</v>
      </c>
      <c r="Q12013">
        <v>31.5</v>
      </c>
      <c r="R12013">
        <v>-3245.241</v>
      </c>
      <c r="S12013">
        <v>2020</v>
      </c>
      <c r="T12013">
        <v>7</v>
      </c>
      <c r="U12013">
        <v>31</v>
      </c>
    </row>
    <row r="12014" spans="1:21" x14ac:dyDescent="0.3">
      <c r="A12014" s="5" t="s">
        <v>168</v>
      </c>
      <c r="B12014" s="5" t="s">
        <v>206</v>
      </c>
      <c r="C12014" s="5" t="s">
        <v>104</v>
      </c>
      <c r="D12014" s="5" t="s">
        <v>565</v>
      </c>
      <c r="E12014" s="5" t="s">
        <v>172</v>
      </c>
      <c r="F12014" s="6">
        <v>44040</v>
      </c>
      <c r="G12014" s="5" t="s">
        <v>148</v>
      </c>
      <c r="H12014" s="5" t="s">
        <v>308</v>
      </c>
      <c r="I12014">
        <v>43861</v>
      </c>
      <c r="J12014">
        <v>179</v>
      </c>
      <c r="K12014">
        <v>108</v>
      </c>
      <c r="L12014">
        <v>1</v>
      </c>
      <c r="M12014">
        <v>3402</v>
      </c>
      <c r="N12014">
        <v>4025.848</v>
      </c>
      <c r="O12014">
        <v>4025.848</v>
      </c>
      <c r="P12014">
        <v>108</v>
      </c>
      <c r="Q12014">
        <v>31.5</v>
      </c>
      <c r="R12014">
        <v>-623.84799999999996</v>
      </c>
      <c r="S12014">
        <v>2020</v>
      </c>
      <c r="T12014">
        <v>7</v>
      </c>
      <c r="U12014">
        <v>31</v>
      </c>
    </row>
    <row r="12015" spans="1:21" x14ac:dyDescent="0.3">
      <c r="A12015" s="5" t="s">
        <v>168</v>
      </c>
      <c r="B12015" s="5" t="s">
        <v>206</v>
      </c>
      <c r="C12015" s="5" t="s">
        <v>104</v>
      </c>
      <c r="D12015" s="5" t="s">
        <v>565</v>
      </c>
      <c r="E12015" s="5" t="s">
        <v>172</v>
      </c>
      <c r="F12015" s="6">
        <v>44040</v>
      </c>
      <c r="G12015" s="5" t="s">
        <v>148</v>
      </c>
      <c r="H12015" s="5" t="s">
        <v>202</v>
      </c>
      <c r="I12015">
        <v>43861</v>
      </c>
      <c r="J12015">
        <v>179</v>
      </c>
      <c r="K12015">
        <v>662</v>
      </c>
      <c r="L12015">
        <v>7</v>
      </c>
      <c r="M12015">
        <v>20853</v>
      </c>
      <c r="N12015">
        <v>28180.937999999998</v>
      </c>
      <c r="O12015">
        <v>4025.848</v>
      </c>
      <c r="P12015">
        <v>94.571428571428569</v>
      </c>
      <c r="Q12015">
        <v>31.5</v>
      </c>
      <c r="R12015">
        <v>-7327.9380000000001</v>
      </c>
      <c r="S12015">
        <v>2020</v>
      </c>
      <c r="T12015">
        <v>7</v>
      </c>
      <c r="U12015">
        <v>31</v>
      </c>
    </row>
    <row r="12016" spans="1:21" x14ac:dyDescent="0.3">
      <c r="A12016" s="5" t="s">
        <v>168</v>
      </c>
      <c r="B12016" s="5" t="s">
        <v>206</v>
      </c>
      <c r="C12016" s="5" t="s">
        <v>104</v>
      </c>
      <c r="D12016" s="5" t="s">
        <v>565</v>
      </c>
      <c r="E12016" s="5" t="s">
        <v>172</v>
      </c>
      <c r="F12016" s="6">
        <v>44040</v>
      </c>
      <c r="G12016" s="5" t="s">
        <v>148</v>
      </c>
      <c r="H12016" s="5" t="s">
        <v>190</v>
      </c>
      <c r="I12016">
        <v>43861</v>
      </c>
      <c r="J12016">
        <v>179</v>
      </c>
      <c r="K12016">
        <v>194</v>
      </c>
      <c r="L12016">
        <v>2</v>
      </c>
      <c r="M12016">
        <v>6111</v>
      </c>
      <c r="N12016">
        <v>8051.6970000000001</v>
      </c>
      <c r="O12016">
        <v>4025.848</v>
      </c>
      <c r="P12016">
        <v>97</v>
      </c>
      <c r="Q12016">
        <v>31.5</v>
      </c>
      <c r="R12016">
        <v>-1940.6969999999999</v>
      </c>
      <c r="S12016">
        <v>2020</v>
      </c>
      <c r="T12016">
        <v>7</v>
      </c>
      <c r="U12016">
        <v>31</v>
      </c>
    </row>
    <row r="12017" spans="1:21" x14ac:dyDescent="0.3">
      <c r="A12017" s="5" t="s">
        <v>168</v>
      </c>
      <c r="B12017" s="5" t="s">
        <v>206</v>
      </c>
      <c r="C12017" s="5" t="s">
        <v>104</v>
      </c>
      <c r="D12017" s="5" t="s">
        <v>595</v>
      </c>
      <c r="E12017" s="5" t="s">
        <v>172</v>
      </c>
      <c r="F12017" s="6">
        <v>44040</v>
      </c>
      <c r="G12017" s="5" t="s">
        <v>148</v>
      </c>
      <c r="H12017" s="5" t="s">
        <v>217</v>
      </c>
      <c r="I12017">
        <v>43866</v>
      </c>
      <c r="J12017">
        <v>174</v>
      </c>
      <c r="K12017">
        <v>812</v>
      </c>
      <c r="L12017">
        <v>9</v>
      </c>
      <c r="M12017">
        <v>25578</v>
      </c>
      <c r="N12017">
        <v>9403.9169999999995</v>
      </c>
      <c r="O12017">
        <v>1044.8800000000001</v>
      </c>
      <c r="P12017">
        <v>90.222222222222229</v>
      </c>
      <c r="Q12017">
        <v>31.5</v>
      </c>
      <c r="R12017">
        <v>16174.083000000001</v>
      </c>
      <c r="S12017">
        <v>2020</v>
      </c>
      <c r="T12017">
        <v>7</v>
      </c>
      <c r="U12017">
        <v>31</v>
      </c>
    </row>
    <row r="12018" spans="1:21" x14ac:dyDescent="0.3">
      <c r="A12018" s="5" t="s">
        <v>168</v>
      </c>
      <c r="B12018" s="5" t="s">
        <v>206</v>
      </c>
      <c r="C12018" s="5" t="s">
        <v>104</v>
      </c>
      <c r="D12018" s="5" t="s">
        <v>595</v>
      </c>
      <c r="E12018" s="5" t="s">
        <v>172</v>
      </c>
      <c r="F12018" s="6">
        <v>44040</v>
      </c>
      <c r="G12018" s="5" t="s">
        <v>148</v>
      </c>
      <c r="H12018" s="5" t="s">
        <v>190</v>
      </c>
      <c r="I12018">
        <v>43866</v>
      </c>
      <c r="J12018">
        <v>174</v>
      </c>
      <c r="K12018">
        <v>105</v>
      </c>
      <c r="L12018">
        <v>1</v>
      </c>
      <c r="M12018">
        <v>3402</v>
      </c>
      <c r="N12018">
        <v>1061.412</v>
      </c>
      <c r="O12018">
        <v>1061.412</v>
      </c>
      <c r="P12018">
        <v>105</v>
      </c>
      <c r="Q12018">
        <v>32.4</v>
      </c>
      <c r="R12018">
        <v>2340.5880000000002</v>
      </c>
      <c r="S12018">
        <v>2020</v>
      </c>
      <c r="T12018">
        <v>7</v>
      </c>
      <c r="U12018">
        <v>31</v>
      </c>
    </row>
    <row r="12019" spans="1:21" x14ac:dyDescent="0.3">
      <c r="A12019" s="5" t="s">
        <v>168</v>
      </c>
      <c r="B12019" s="5" t="s">
        <v>206</v>
      </c>
      <c r="C12019" s="5" t="s">
        <v>596</v>
      </c>
      <c r="D12019" s="5" t="s">
        <v>597</v>
      </c>
      <c r="E12019" s="5" t="s">
        <v>172</v>
      </c>
      <c r="F12019" s="6">
        <v>44040</v>
      </c>
      <c r="G12019" s="5" t="s">
        <v>148</v>
      </c>
      <c r="H12019" s="5" t="s">
        <v>217</v>
      </c>
      <c r="I12019">
        <v>43921</v>
      </c>
      <c r="J12019">
        <v>119</v>
      </c>
      <c r="K12019">
        <v>812</v>
      </c>
      <c r="L12019">
        <v>9</v>
      </c>
      <c r="M12019">
        <v>25578</v>
      </c>
      <c r="N12019">
        <v>9300.8739999999998</v>
      </c>
      <c r="O12019">
        <v>1033.43</v>
      </c>
      <c r="P12019">
        <v>90.222222222222229</v>
      </c>
      <c r="Q12019">
        <v>31.5</v>
      </c>
      <c r="R12019">
        <v>16277.126</v>
      </c>
      <c r="S12019">
        <v>2020</v>
      </c>
      <c r="T12019">
        <v>7</v>
      </c>
      <c r="U12019">
        <v>31</v>
      </c>
    </row>
    <row r="12020" spans="1:21" x14ac:dyDescent="0.3">
      <c r="A12020" s="5" t="s">
        <v>168</v>
      </c>
      <c r="B12020" s="5" t="s">
        <v>206</v>
      </c>
      <c r="C12020" s="5" t="s">
        <v>596</v>
      </c>
      <c r="D12020" s="5" t="s">
        <v>597</v>
      </c>
      <c r="E12020" s="5" t="s">
        <v>227</v>
      </c>
      <c r="F12020" s="6">
        <v>44040</v>
      </c>
      <c r="G12020" s="5" t="s">
        <v>148</v>
      </c>
      <c r="H12020" s="5" t="s">
        <v>217</v>
      </c>
      <c r="I12020">
        <v>43921</v>
      </c>
      <c r="J12020">
        <v>119</v>
      </c>
      <c r="K12020">
        <v>-812</v>
      </c>
      <c r="L12020">
        <v>-9</v>
      </c>
      <c r="M12020">
        <v>-25578</v>
      </c>
      <c r="N12020">
        <v>-9300.8739999999998</v>
      </c>
      <c r="O12020">
        <v>-1033.43</v>
      </c>
      <c r="P12020">
        <v>90.222222222222229</v>
      </c>
      <c r="Q12020">
        <v>31.5</v>
      </c>
      <c r="R12020">
        <v>-16277.126</v>
      </c>
      <c r="S12020">
        <v>2020</v>
      </c>
      <c r="T12020">
        <v>7</v>
      </c>
      <c r="U12020">
        <v>31</v>
      </c>
    </row>
    <row r="12021" spans="1:21" x14ac:dyDescent="0.3">
      <c r="A12021" s="5" t="s">
        <v>168</v>
      </c>
      <c r="B12021" s="5" t="s">
        <v>169</v>
      </c>
      <c r="C12021" s="5" t="s">
        <v>170</v>
      </c>
      <c r="D12021" s="5" t="s">
        <v>575</v>
      </c>
      <c r="E12021" s="5" t="s">
        <v>172</v>
      </c>
      <c r="F12021" s="6">
        <v>44041</v>
      </c>
      <c r="G12021" s="5" t="s">
        <v>148</v>
      </c>
      <c r="H12021" s="5" t="s">
        <v>173</v>
      </c>
      <c r="I12021">
        <v>43820</v>
      </c>
      <c r="J12021">
        <v>221</v>
      </c>
      <c r="K12021">
        <v>432.8</v>
      </c>
      <c r="L12021">
        <v>3</v>
      </c>
      <c r="M12021">
        <v>13200.4</v>
      </c>
      <c r="N12021">
        <v>9484.3240000000005</v>
      </c>
      <c r="O12021">
        <v>3161.4409999999998</v>
      </c>
      <c r="P12021">
        <v>144.26666666666668</v>
      </c>
      <c r="Q12021">
        <v>30.5</v>
      </c>
      <c r="R12021">
        <v>3716.076</v>
      </c>
      <c r="S12021">
        <v>2020</v>
      </c>
      <c r="T12021">
        <v>7</v>
      </c>
      <c r="U12021">
        <v>31</v>
      </c>
    </row>
    <row r="12022" spans="1:21" x14ac:dyDescent="0.3">
      <c r="A12022" s="5" t="s">
        <v>168</v>
      </c>
      <c r="B12022" s="5" t="s">
        <v>175</v>
      </c>
      <c r="C12022" s="5" t="s">
        <v>84</v>
      </c>
      <c r="D12022" s="5" t="s">
        <v>546</v>
      </c>
      <c r="E12022" s="5" t="s">
        <v>172</v>
      </c>
      <c r="F12022" s="6">
        <v>44041</v>
      </c>
      <c r="G12022" s="5" t="s">
        <v>148</v>
      </c>
      <c r="H12022" s="5" t="s">
        <v>262</v>
      </c>
      <c r="I12022">
        <v>43846</v>
      </c>
      <c r="J12022">
        <v>195</v>
      </c>
      <c r="K12022">
        <v>590</v>
      </c>
      <c r="L12022">
        <v>5</v>
      </c>
      <c r="M12022">
        <v>18290</v>
      </c>
      <c r="N12022">
        <v>17413.566999999999</v>
      </c>
      <c r="O12022">
        <v>3482.7130000000002</v>
      </c>
      <c r="P12022">
        <v>118</v>
      </c>
      <c r="Q12022">
        <v>31</v>
      </c>
      <c r="R12022">
        <v>876.43299999999999</v>
      </c>
      <c r="S12022">
        <v>2020</v>
      </c>
      <c r="T12022">
        <v>7</v>
      </c>
      <c r="U12022">
        <v>31</v>
      </c>
    </row>
    <row r="12023" spans="1:21" x14ac:dyDescent="0.3">
      <c r="A12023" s="5" t="s">
        <v>168</v>
      </c>
      <c r="B12023" s="5" t="s">
        <v>175</v>
      </c>
      <c r="C12023" s="5" t="s">
        <v>84</v>
      </c>
      <c r="D12023" s="5" t="s">
        <v>546</v>
      </c>
      <c r="E12023" s="5" t="s">
        <v>172</v>
      </c>
      <c r="F12023" s="6">
        <v>44041</v>
      </c>
      <c r="G12023" s="5" t="s">
        <v>148</v>
      </c>
      <c r="H12023" s="5" t="s">
        <v>199</v>
      </c>
      <c r="I12023">
        <v>43846</v>
      </c>
      <c r="J12023">
        <v>195</v>
      </c>
      <c r="K12023">
        <v>1219</v>
      </c>
      <c r="L12023">
        <v>11</v>
      </c>
      <c r="M12023">
        <v>37789</v>
      </c>
      <c r="N12023">
        <v>38309.847000000002</v>
      </c>
      <c r="O12023">
        <v>3482.7130000000002</v>
      </c>
      <c r="P12023">
        <v>110.81818181818181</v>
      </c>
      <c r="Q12023">
        <v>31</v>
      </c>
      <c r="R12023">
        <v>-520.84699999999998</v>
      </c>
      <c r="S12023">
        <v>2020</v>
      </c>
      <c r="T12023">
        <v>7</v>
      </c>
      <c r="U12023">
        <v>31</v>
      </c>
    </row>
    <row r="12024" spans="1:21" x14ac:dyDescent="0.3">
      <c r="A12024" s="5" t="s">
        <v>168</v>
      </c>
      <c r="B12024" s="5" t="s">
        <v>175</v>
      </c>
      <c r="C12024" s="5" t="s">
        <v>84</v>
      </c>
      <c r="D12024" s="5" t="s">
        <v>546</v>
      </c>
      <c r="E12024" s="5" t="s">
        <v>172</v>
      </c>
      <c r="F12024" s="6">
        <v>44041</v>
      </c>
      <c r="G12024" s="5" t="s">
        <v>148</v>
      </c>
      <c r="H12024" s="5" t="s">
        <v>200</v>
      </c>
      <c r="I12024">
        <v>43846</v>
      </c>
      <c r="J12024">
        <v>195</v>
      </c>
      <c r="K12024">
        <v>440</v>
      </c>
      <c r="L12024">
        <v>4</v>
      </c>
      <c r="M12024">
        <v>13640</v>
      </c>
      <c r="N12024">
        <v>13930.852999999999</v>
      </c>
      <c r="O12024">
        <v>3482.7130000000002</v>
      </c>
      <c r="P12024">
        <v>110</v>
      </c>
      <c r="Q12024">
        <v>31</v>
      </c>
      <c r="R12024">
        <v>-290.85300000000001</v>
      </c>
      <c r="S12024">
        <v>2020</v>
      </c>
      <c r="T12024">
        <v>7</v>
      </c>
      <c r="U12024">
        <v>31</v>
      </c>
    </row>
    <row r="12025" spans="1:21" x14ac:dyDescent="0.3">
      <c r="A12025" s="5" t="s">
        <v>168</v>
      </c>
      <c r="B12025" s="5" t="s">
        <v>175</v>
      </c>
      <c r="C12025" s="5" t="s">
        <v>84</v>
      </c>
      <c r="D12025" s="5" t="s">
        <v>546</v>
      </c>
      <c r="E12025" s="5" t="s">
        <v>172</v>
      </c>
      <c r="F12025" s="6">
        <v>44041</v>
      </c>
      <c r="G12025" s="5" t="s">
        <v>148</v>
      </c>
      <c r="H12025" s="5" t="s">
        <v>215</v>
      </c>
      <c r="I12025">
        <v>43846</v>
      </c>
      <c r="J12025">
        <v>195</v>
      </c>
      <c r="K12025">
        <v>495</v>
      </c>
      <c r="L12025">
        <v>4</v>
      </c>
      <c r="M12025">
        <v>15345</v>
      </c>
      <c r="N12025">
        <v>13930.852999999999</v>
      </c>
      <c r="O12025">
        <v>3482.7130000000002</v>
      </c>
      <c r="P12025">
        <v>123.75</v>
      </c>
      <c r="Q12025">
        <v>31</v>
      </c>
      <c r="R12025">
        <v>1414.1469999999999</v>
      </c>
      <c r="S12025">
        <v>2020</v>
      </c>
      <c r="T12025">
        <v>7</v>
      </c>
      <c r="U12025">
        <v>31</v>
      </c>
    </row>
    <row r="12026" spans="1:21" x14ac:dyDescent="0.3">
      <c r="A12026" s="5" t="s">
        <v>168</v>
      </c>
      <c r="B12026" s="5" t="s">
        <v>175</v>
      </c>
      <c r="C12026" s="5" t="s">
        <v>84</v>
      </c>
      <c r="D12026" s="5" t="s">
        <v>546</v>
      </c>
      <c r="E12026" s="5" t="s">
        <v>227</v>
      </c>
      <c r="F12026" s="6">
        <v>44041</v>
      </c>
      <c r="G12026" s="5" t="s">
        <v>148</v>
      </c>
      <c r="H12026" s="5" t="s">
        <v>200</v>
      </c>
      <c r="I12026">
        <v>43846</v>
      </c>
      <c r="J12026">
        <v>195</v>
      </c>
      <c r="K12026">
        <v>-440</v>
      </c>
      <c r="L12026">
        <v>-4</v>
      </c>
      <c r="M12026">
        <v>-13640</v>
      </c>
      <c r="N12026">
        <v>-13930.852999999999</v>
      </c>
      <c r="O12026">
        <v>-3482.7130000000002</v>
      </c>
      <c r="P12026">
        <v>110</v>
      </c>
      <c r="Q12026">
        <v>31</v>
      </c>
      <c r="R12026">
        <v>290.85300000000001</v>
      </c>
      <c r="S12026">
        <v>2020</v>
      </c>
      <c r="T12026">
        <v>7</v>
      </c>
      <c r="U12026">
        <v>31</v>
      </c>
    </row>
    <row r="12027" spans="1:21" x14ac:dyDescent="0.3">
      <c r="A12027" s="5" t="s">
        <v>168</v>
      </c>
      <c r="B12027" s="5" t="s">
        <v>175</v>
      </c>
      <c r="C12027" s="5" t="s">
        <v>84</v>
      </c>
      <c r="D12027" s="5" t="s">
        <v>546</v>
      </c>
      <c r="E12027" s="5" t="s">
        <v>227</v>
      </c>
      <c r="F12027" s="6">
        <v>44041</v>
      </c>
      <c r="G12027" s="5" t="s">
        <v>148</v>
      </c>
      <c r="H12027" s="5" t="s">
        <v>215</v>
      </c>
      <c r="I12027">
        <v>43846</v>
      </c>
      <c r="J12027">
        <v>195</v>
      </c>
      <c r="K12027">
        <v>-495</v>
      </c>
      <c r="L12027">
        <v>-4</v>
      </c>
      <c r="M12027">
        <v>-15345</v>
      </c>
      <c r="N12027">
        <v>-13930.852999999999</v>
      </c>
      <c r="O12027">
        <v>-3482.7130000000002</v>
      </c>
      <c r="P12027">
        <v>123.75</v>
      </c>
      <c r="Q12027">
        <v>31</v>
      </c>
      <c r="R12027">
        <v>-1414.1469999999999</v>
      </c>
      <c r="S12027">
        <v>2020</v>
      </c>
      <c r="T12027">
        <v>7</v>
      </c>
      <c r="U12027">
        <v>31</v>
      </c>
    </row>
    <row r="12028" spans="1:21" x14ac:dyDescent="0.3">
      <c r="A12028" s="5" t="s">
        <v>168</v>
      </c>
      <c r="B12028" s="5" t="s">
        <v>175</v>
      </c>
      <c r="C12028" s="5" t="s">
        <v>84</v>
      </c>
      <c r="D12028" s="5" t="s">
        <v>546</v>
      </c>
      <c r="E12028" s="5" t="s">
        <v>172</v>
      </c>
      <c r="F12028" s="6">
        <v>44041</v>
      </c>
      <c r="G12028" s="5" t="s">
        <v>148</v>
      </c>
      <c r="H12028" s="5" t="s">
        <v>200</v>
      </c>
      <c r="I12028">
        <v>43846</v>
      </c>
      <c r="J12028">
        <v>195</v>
      </c>
      <c r="K12028">
        <v>330</v>
      </c>
      <c r="L12028">
        <v>3</v>
      </c>
      <c r="M12028">
        <v>10230</v>
      </c>
      <c r="N12028">
        <v>10448.14</v>
      </c>
      <c r="O12028">
        <v>3482.7130000000002</v>
      </c>
      <c r="P12028">
        <v>110</v>
      </c>
      <c r="Q12028">
        <v>31</v>
      </c>
      <c r="R12028">
        <v>-218.14</v>
      </c>
      <c r="S12028">
        <v>2020</v>
      </c>
      <c r="T12028">
        <v>7</v>
      </c>
      <c r="U12028">
        <v>31</v>
      </c>
    </row>
    <row r="12029" spans="1:21" x14ac:dyDescent="0.3">
      <c r="A12029" s="5" t="s">
        <v>168</v>
      </c>
      <c r="B12029" s="5" t="s">
        <v>175</v>
      </c>
      <c r="C12029" s="5" t="s">
        <v>86</v>
      </c>
      <c r="D12029" s="5" t="s">
        <v>553</v>
      </c>
      <c r="E12029" s="5" t="s">
        <v>172</v>
      </c>
      <c r="F12029" s="6">
        <v>44041</v>
      </c>
      <c r="G12029" s="5" t="s">
        <v>148</v>
      </c>
      <c r="H12029" s="5" t="s">
        <v>200</v>
      </c>
      <c r="I12029">
        <v>43873</v>
      </c>
      <c r="J12029">
        <v>168</v>
      </c>
      <c r="K12029">
        <v>110</v>
      </c>
      <c r="L12029">
        <v>1</v>
      </c>
      <c r="M12029">
        <v>3410</v>
      </c>
      <c r="N12029">
        <v>2539.1</v>
      </c>
      <c r="O12029">
        <v>2539.1</v>
      </c>
      <c r="P12029">
        <v>110</v>
      </c>
      <c r="Q12029">
        <v>31</v>
      </c>
      <c r="R12029">
        <v>870.9</v>
      </c>
      <c r="S12029">
        <v>2020</v>
      </c>
      <c r="T12029">
        <v>7</v>
      </c>
      <c r="U12029">
        <v>31</v>
      </c>
    </row>
    <row r="12030" spans="1:21" x14ac:dyDescent="0.3">
      <c r="A12030" s="5" t="s">
        <v>168</v>
      </c>
      <c r="B12030" s="5" t="s">
        <v>175</v>
      </c>
      <c r="C12030" s="5" t="s">
        <v>86</v>
      </c>
      <c r="D12030" s="5" t="s">
        <v>553</v>
      </c>
      <c r="E12030" s="5" t="s">
        <v>172</v>
      </c>
      <c r="F12030" s="6">
        <v>44041</v>
      </c>
      <c r="G12030" s="5" t="s">
        <v>148</v>
      </c>
      <c r="H12030" s="5" t="s">
        <v>215</v>
      </c>
      <c r="I12030">
        <v>43873</v>
      </c>
      <c r="J12030">
        <v>168</v>
      </c>
      <c r="K12030">
        <v>495</v>
      </c>
      <c r="L12030">
        <v>4</v>
      </c>
      <c r="M12030">
        <v>15345</v>
      </c>
      <c r="N12030">
        <v>10156.4</v>
      </c>
      <c r="O12030">
        <v>2539.1</v>
      </c>
      <c r="P12030">
        <v>123.75</v>
      </c>
      <c r="Q12030">
        <v>31</v>
      </c>
      <c r="R12030">
        <v>5188.6000000000004</v>
      </c>
      <c r="S12030">
        <v>2020</v>
      </c>
      <c r="T12030">
        <v>7</v>
      </c>
      <c r="U12030">
        <v>31</v>
      </c>
    </row>
    <row r="12031" spans="1:21" x14ac:dyDescent="0.3">
      <c r="A12031" s="5" t="s">
        <v>168</v>
      </c>
      <c r="B12031" s="5" t="s">
        <v>175</v>
      </c>
      <c r="C12031" s="5" t="s">
        <v>86</v>
      </c>
      <c r="D12031" s="5" t="s">
        <v>553</v>
      </c>
      <c r="E12031" s="5" t="s">
        <v>172</v>
      </c>
      <c r="F12031" s="6">
        <v>44041</v>
      </c>
      <c r="G12031" s="5" t="s">
        <v>148</v>
      </c>
      <c r="H12031" s="5" t="s">
        <v>478</v>
      </c>
      <c r="I12031">
        <v>43873</v>
      </c>
      <c r="J12031">
        <v>168</v>
      </c>
      <c r="K12031">
        <v>626</v>
      </c>
      <c r="L12031">
        <v>5</v>
      </c>
      <c r="M12031">
        <v>19406</v>
      </c>
      <c r="N12031">
        <v>12695.5</v>
      </c>
      <c r="O12031">
        <v>2539.1</v>
      </c>
      <c r="P12031">
        <v>125.2</v>
      </c>
      <c r="Q12031">
        <v>31</v>
      </c>
      <c r="R12031">
        <v>6710.5</v>
      </c>
      <c r="S12031">
        <v>2020</v>
      </c>
      <c r="T12031">
        <v>7</v>
      </c>
      <c r="U12031">
        <v>31</v>
      </c>
    </row>
    <row r="12032" spans="1:21" x14ac:dyDescent="0.3">
      <c r="A12032" s="5" t="s">
        <v>168</v>
      </c>
      <c r="B12032" s="5" t="s">
        <v>175</v>
      </c>
      <c r="C12032" s="5" t="s">
        <v>86</v>
      </c>
      <c r="D12032" s="5" t="s">
        <v>553</v>
      </c>
      <c r="E12032" s="5" t="s">
        <v>172</v>
      </c>
      <c r="F12032" s="6">
        <v>44041</v>
      </c>
      <c r="G12032" s="5" t="s">
        <v>148</v>
      </c>
      <c r="H12032" s="5" t="s">
        <v>190</v>
      </c>
      <c r="I12032">
        <v>43873</v>
      </c>
      <c r="J12032">
        <v>168</v>
      </c>
      <c r="K12032">
        <v>212</v>
      </c>
      <c r="L12032">
        <v>2</v>
      </c>
      <c r="M12032">
        <v>6572</v>
      </c>
      <c r="N12032">
        <v>5078.2</v>
      </c>
      <c r="O12032">
        <v>2539.1</v>
      </c>
      <c r="P12032">
        <v>106</v>
      </c>
      <c r="Q12032">
        <v>31</v>
      </c>
      <c r="R12032">
        <v>1493.8</v>
      </c>
      <c r="S12032">
        <v>2020</v>
      </c>
      <c r="T12032">
        <v>7</v>
      </c>
      <c r="U12032">
        <v>31</v>
      </c>
    </row>
    <row r="12033" spans="1:21" x14ac:dyDescent="0.3">
      <c r="A12033" s="5" t="s">
        <v>168</v>
      </c>
      <c r="B12033" s="5" t="s">
        <v>206</v>
      </c>
      <c r="C12033" s="5" t="s">
        <v>103</v>
      </c>
      <c r="D12033" s="5" t="s">
        <v>573</v>
      </c>
      <c r="E12033" s="5" t="s">
        <v>172</v>
      </c>
      <c r="F12033" s="6">
        <v>44042</v>
      </c>
      <c r="G12033" s="5" t="s">
        <v>148</v>
      </c>
      <c r="H12033" s="5" t="s">
        <v>184</v>
      </c>
      <c r="I12033">
        <v>43874</v>
      </c>
      <c r="J12033">
        <v>168</v>
      </c>
      <c r="K12033">
        <v>2764</v>
      </c>
      <c r="L12033">
        <v>25</v>
      </c>
      <c r="M12033">
        <v>85684</v>
      </c>
      <c r="N12033">
        <v>69284.851999999999</v>
      </c>
      <c r="O12033">
        <v>2771.3939999999998</v>
      </c>
      <c r="P12033">
        <v>110.56</v>
      </c>
      <c r="Q12033">
        <v>31</v>
      </c>
      <c r="R12033">
        <v>16399.148000000001</v>
      </c>
      <c r="S12033">
        <v>2020</v>
      </c>
      <c r="T12033">
        <v>7</v>
      </c>
      <c r="U12033">
        <v>31</v>
      </c>
    </row>
    <row r="12034" spans="1:21" x14ac:dyDescent="0.3">
      <c r="A12034" s="5" t="s">
        <v>168</v>
      </c>
      <c r="B12034" s="5" t="s">
        <v>206</v>
      </c>
      <c r="C12034" s="5" t="s">
        <v>104</v>
      </c>
      <c r="D12034" s="5" t="s">
        <v>595</v>
      </c>
      <c r="E12034" s="5" t="s">
        <v>172</v>
      </c>
      <c r="F12034" s="6">
        <v>44042</v>
      </c>
      <c r="G12034" s="5" t="s">
        <v>148</v>
      </c>
      <c r="H12034" s="5" t="s">
        <v>204</v>
      </c>
      <c r="I12034">
        <v>43866</v>
      </c>
      <c r="J12034">
        <v>176</v>
      </c>
      <c r="K12034">
        <v>610</v>
      </c>
      <c r="L12034">
        <v>6</v>
      </c>
      <c r="M12034">
        <v>19215</v>
      </c>
      <c r="N12034">
        <v>6368.4719999999998</v>
      </c>
      <c r="O12034">
        <v>1061.412</v>
      </c>
      <c r="P12034">
        <v>101.66666666666667</v>
      </c>
      <c r="Q12034">
        <v>31.5</v>
      </c>
      <c r="R12034">
        <v>12846.528</v>
      </c>
      <c r="S12034">
        <v>2020</v>
      </c>
      <c r="T12034">
        <v>7</v>
      </c>
      <c r="U12034">
        <v>31</v>
      </c>
    </row>
    <row r="12035" spans="1:21" x14ac:dyDescent="0.3">
      <c r="A12035" s="5" t="s">
        <v>168</v>
      </c>
      <c r="B12035" s="5" t="s">
        <v>206</v>
      </c>
      <c r="C12035" s="5" t="s">
        <v>104</v>
      </c>
      <c r="D12035" s="5" t="s">
        <v>595</v>
      </c>
      <c r="E12035" s="5" t="s">
        <v>172</v>
      </c>
      <c r="F12035" s="6">
        <v>44042</v>
      </c>
      <c r="G12035" s="5" t="s">
        <v>148</v>
      </c>
      <c r="H12035" s="5" t="s">
        <v>221</v>
      </c>
      <c r="I12035">
        <v>43866</v>
      </c>
      <c r="J12035">
        <v>176</v>
      </c>
      <c r="K12035">
        <v>204</v>
      </c>
      <c r="L12035">
        <v>2</v>
      </c>
      <c r="M12035">
        <v>6426</v>
      </c>
      <c r="N12035">
        <v>2122.8240000000001</v>
      </c>
      <c r="O12035">
        <v>1061.412</v>
      </c>
      <c r="P12035">
        <v>102</v>
      </c>
      <c r="Q12035">
        <v>31.5</v>
      </c>
      <c r="R12035">
        <v>4303.1760000000004</v>
      </c>
      <c r="S12035">
        <v>2020</v>
      </c>
      <c r="T12035">
        <v>7</v>
      </c>
      <c r="U12035">
        <v>31</v>
      </c>
    </row>
    <row r="12036" spans="1:21" x14ac:dyDescent="0.3">
      <c r="A12036" s="5" t="s">
        <v>168</v>
      </c>
      <c r="B12036" s="5" t="s">
        <v>206</v>
      </c>
      <c r="C12036" s="5" t="s">
        <v>104</v>
      </c>
      <c r="D12036" s="5" t="s">
        <v>595</v>
      </c>
      <c r="E12036" s="5" t="s">
        <v>172</v>
      </c>
      <c r="F12036" s="6">
        <v>44042</v>
      </c>
      <c r="G12036" s="5" t="s">
        <v>148</v>
      </c>
      <c r="H12036" s="5" t="s">
        <v>205</v>
      </c>
      <c r="I12036">
        <v>43866</v>
      </c>
      <c r="J12036">
        <v>176</v>
      </c>
      <c r="K12036">
        <v>609</v>
      </c>
      <c r="L12036">
        <v>6</v>
      </c>
      <c r="M12036">
        <v>16443</v>
      </c>
      <c r="N12036">
        <v>6368.4719999999998</v>
      </c>
      <c r="O12036">
        <v>1061.412</v>
      </c>
      <c r="P12036">
        <v>101.5</v>
      </c>
      <c r="Q12036">
        <v>27</v>
      </c>
      <c r="R12036">
        <v>10074.528</v>
      </c>
      <c r="S12036">
        <v>2020</v>
      </c>
      <c r="T12036">
        <v>7</v>
      </c>
      <c r="U12036">
        <v>31</v>
      </c>
    </row>
    <row r="12037" spans="1:21" x14ac:dyDescent="0.3">
      <c r="A12037" s="5" t="s">
        <v>168</v>
      </c>
      <c r="B12037" s="5" t="s">
        <v>206</v>
      </c>
      <c r="C12037" s="5" t="s">
        <v>104</v>
      </c>
      <c r="D12037" s="5" t="s">
        <v>595</v>
      </c>
      <c r="E12037" s="5" t="s">
        <v>172</v>
      </c>
      <c r="F12037" s="6">
        <v>44042</v>
      </c>
      <c r="G12037" s="5" t="s">
        <v>148</v>
      </c>
      <c r="H12037" s="5" t="s">
        <v>222</v>
      </c>
      <c r="I12037">
        <v>43866</v>
      </c>
      <c r="J12037">
        <v>176</v>
      </c>
      <c r="K12037">
        <v>110</v>
      </c>
      <c r="L12037">
        <v>1</v>
      </c>
      <c r="M12037">
        <v>3465</v>
      </c>
      <c r="N12037">
        <v>1061.412</v>
      </c>
      <c r="O12037">
        <v>1061.412</v>
      </c>
      <c r="P12037">
        <v>110</v>
      </c>
      <c r="Q12037">
        <v>31.5</v>
      </c>
      <c r="R12037">
        <v>2403.5880000000002</v>
      </c>
      <c r="S12037">
        <v>2020</v>
      </c>
      <c r="T12037">
        <v>7</v>
      </c>
      <c r="U12037">
        <v>31</v>
      </c>
    </row>
    <row r="12038" spans="1:21" x14ac:dyDescent="0.3">
      <c r="A12038" s="5" t="s">
        <v>168</v>
      </c>
      <c r="B12038" s="5" t="s">
        <v>206</v>
      </c>
      <c r="C12038" s="5" t="s">
        <v>104</v>
      </c>
      <c r="D12038" s="5" t="s">
        <v>595</v>
      </c>
      <c r="E12038" s="5" t="s">
        <v>172</v>
      </c>
      <c r="F12038" s="6">
        <v>44042</v>
      </c>
      <c r="G12038" s="5" t="s">
        <v>148</v>
      </c>
      <c r="H12038" s="5" t="s">
        <v>217</v>
      </c>
      <c r="I12038">
        <v>43866</v>
      </c>
      <c r="J12038">
        <v>176</v>
      </c>
      <c r="K12038">
        <v>118</v>
      </c>
      <c r="L12038">
        <v>1</v>
      </c>
      <c r="M12038">
        <v>3717</v>
      </c>
      <c r="N12038">
        <v>1061.412</v>
      </c>
      <c r="O12038">
        <v>1061.412</v>
      </c>
      <c r="P12038">
        <v>118</v>
      </c>
      <c r="Q12038">
        <v>31.5</v>
      </c>
      <c r="R12038">
        <v>2655.5880000000002</v>
      </c>
      <c r="S12038">
        <v>2020</v>
      </c>
      <c r="T12038">
        <v>7</v>
      </c>
      <c r="U12038">
        <v>31</v>
      </c>
    </row>
    <row r="12039" spans="1:21" x14ac:dyDescent="0.3">
      <c r="A12039" s="5" t="s">
        <v>168</v>
      </c>
      <c r="B12039" s="5" t="s">
        <v>206</v>
      </c>
      <c r="C12039" s="5" t="s">
        <v>104</v>
      </c>
      <c r="D12039" s="5" t="s">
        <v>595</v>
      </c>
      <c r="E12039" s="5" t="s">
        <v>172</v>
      </c>
      <c r="F12039" s="6">
        <v>44042</v>
      </c>
      <c r="G12039" s="5" t="s">
        <v>148</v>
      </c>
      <c r="H12039" s="5" t="s">
        <v>185</v>
      </c>
      <c r="I12039">
        <v>43866</v>
      </c>
      <c r="J12039">
        <v>176</v>
      </c>
      <c r="K12039">
        <v>200</v>
      </c>
      <c r="L12039">
        <v>2</v>
      </c>
      <c r="M12039">
        <v>6300</v>
      </c>
      <c r="N12039">
        <v>2122.8240000000001</v>
      </c>
      <c r="O12039">
        <v>1061.412</v>
      </c>
      <c r="P12039">
        <v>100</v>
      </c>
      <c r="Q12039">
        <v>31.5</v>
      </c>
      <c r="R12039">
        <v>4177.1760000000004</v>
      </c>
      <c r="S12039">
        <v>2020</v>
      </c>
      <c r="T12039">
        <v>7</v>
      </c>
      <c r="U12039">
        <v>31</v>
      </c>
    </row>
    <row r="12040" spans="1:21" x14ac:dyDescent="0.3">
      <c r="A12040" s="5" t="s">
        <v>168</v>
      </c>
      <c r="B12040" s="5" t="s">
        <v>206</v>
      </c>
      <c r="C12040" s="5" t="s">
        <v>104</v>
      </c>
      <c r="D12040" s="5" t="s">
        <v>595</v>
      </c>
      <c r="E12040" s="5" t="s">
        <v>172</v>
      </c>
      <c r="F12040" s="6">
        <v>44042</v>
      </c>
      <c r="G12040" s="5" t="s">
        <v>148</v>
      </c>
      <c r="H12040" s="5" t="s">
        <v>202</v>
      </c>
      <c r="I12040">
        <v>43866</v>
      </c>
      <c r="J12040">
        <v>176</v>
      </c>
      <c r="K12040">
        <v>1300</v>
      </c>
      <c r="L12040">
        <v>13</v>
      </c>
      <c r="M12040">
        <v>40950</v>
      </c>
      <c r="N12040">
        <v>13798.355</v>
      </c>
      <c r="O12040">
        <v>1061.412</v>
      </c>
      <c r="P12040">
        <v>100</v>
      </c>
      <c r="Q12040">
        <v>31.5</v>
      </c>
      <c r="R12040">
        <v>27151.645</v>
      </c>
      <c r="S12040">
        <v>2020</v>
      </c>
      <c r="T12040">
        <v>7</v>
      </c>
      <c r="U12040">
        <v>31</v>
      </c>
    </row>
    <row r="12041" spans="1:21" x14ac:dyDescent="0.3">
      <c r="A12041" s="5" t="s">
        <v>168</v>
      </c>
      <c r="B12041" s="5" t="s">
        <v>206</v>
      </c>
      <c r="C12041" s="5" t="s">
        <v>104</v>
      </c>
      <c r="D12041" s="5" t="s">
        <v>595</v>
      </c>
      <c r="E12041" s="5" t="s">
        <v>172</v>
      </c>
      <c r="F12041" s="6">
        <v>44042</v>
      </c>
      <c r="G12041" s="5" t="s">
        <v>148</v>
      </c>
      <c r="H12041" s="5" t="s">
        <v>226</v>
      </c>
      <c r="I12041">
        <v>43866</v>
      </c>
      <c r="J12041">
        <v>176</v>
      </c>
      <c r="K12041">
        <v>290</v>
      </c>
      <c r="L12041">
        <v>3</v>
      </c>
      <c r="M12041">
        <v>9135</v>
      </c>
      <c r="N12041">
        <v>3184.2359999999999</v>
      </c>
      <c r="O12041">
        <v>1061.412</v>
      </c>
      <c r="P12041">
        <v>96.666666666666671</v>
      </c>
      <c r="Q12041">
        <v>31.5</v>
      </c>
      <c r="R12041">
        <v>5950.7640000000001</v>
      </c>
      <c r="S12041">
        <v>2020</v>
      </c>
      <c r="T12041">
        <v>7</v>
      </c>
      <c r="U12041">
        <v>31</v>
      </c>
    </row>
    <row r="12042" spans="1:21" x14ac:dyDescent="0.3">
      <c r="A12042" s="5" t="s">
        <v>168</v>
      </c>
      <c r="B12042" s="5" t="s">
        <v>206</v>
      </c>
      <c r="C12042" s="5" t="s">
        <v>104</v>
      </c>
      <c r="D12042" s="5" t="s">
        <v>595</v>
      </c>
      <c r="E12042" s="5" t="s">
        <v>172</v>
      </c>
      <c r="F12042" s="6">
        <v>44042</v>
      </c>
      <c r="G12042" s="5" t="s">
        <v>148</v>
      </c>
      <c r="H12042" s="5" t="s">
        <v>191</v>
      </c>
      <c r="I12042">
        <v>43866</v>
      </c>
      <c r="J12042">
        <v>176</v>
      </c>
      <c r="K12042">
        <v>520</v>
      </c>
      <c r="L12042">
        <v>5</v>
      </c>
      <c r="M12042">
        <v>16380</v>
      </c>
      <c r="N12042">
        <v>5307.06</v>
      </c>
      <c r="O12042">
        <v>1061.412</v>
      </c>
      <c r="P12042">
        <v>104</v>
      </c>
      <c r="Q12042">
        <v>31.5</v>
      </c>
      <c r="R12042">
        <v>11072.94</v>
      </c>
      <c r="S12042">
        <v>2020</v>
      </c>
      <c r="T12042">
        <v>7</v>
      </c>
      <c r="U12042">
        <v>31</v>
      </c>
    </row>
    <row r="12043" spans="1:21" x14ac:dyDescent="0.3">
      <c r="A12043" s="5" t="s">
        <v>168</v>
      </c>
      <c r="B12043" s="5" t="s">
        <v>206</v>
      </c>
      <c r="C12043" s="5" t="s">
        <v>104</v>
      </c>
      <c r="D12043" s="5" t="s">
        <v>595</v>
      </c>
      <c r="E12043" s="5" t="s">
        <v>172</v>
      </c>
      <c r="F12043" s="6">
        <v>44042</v>
      </c>
      <c r="G12043" s="5" t="s">
        <v>148</v>
      </c>
      <c r="H12043" s="5" t="s">
        <v>187</v>
      </c>
      <c r="I12043">
        <v>43866</v>
      </c>
      <c r="J12043">
        <v>176</v>
      </c>
      <c r="K12043">
        <v>540</v>
      </c>
      <c r="L12043">
        <v>5</v>
      </c>
      <c r="M12043">
        <v>17010</v>
      </c>
      <c r="N12043">
        <v>5307.06</v>
      </c>
      <c r="O12043">
        <v>1061.412</v>
      </c>
      <c r="P12043">
        <v>108</v>
      </c>
      <c r="Q12043">
        <v>31.5</v>
      </c>
      <c r="R12043">
        <v>11702.94</v>
      </c>
      <c r="S12043">
        <v>2020</v>
      </c>
      <c r="T12043">
        <v>7</v>
      </c>
      <c r="U12043">
        <v>31</v>
      </c>
    </row>
    <row r="12044" spans="1:21" x14ac:dyDescent="0.3">
      <c r="A12044" s="5" t="s">
        <v>168</v>
      </c>
      <c r="B12044" s="5" t="s">
        <v>206</v>
      </c>
      <c r="C12044" s="5" t="s">
        <v>104</v>
      </c>
      <c r="D12044" s="5" t="s">
        <v>595</v>
      </c>
      <c r="E12044" s="5" t="s">
        <v>172</v>
      </c>
      <c r="F12044" s="6">
        <v>44042</v>
      </c>
      <c r="G12044" s="5" t="s">
        <v>148</v>
      </c>
      <c r="H12044" s="5" t="s">
        <v>203</v>
      </c>
      <c r="I12044">
        <v>43866</v>
      </c>
      <c r="J12044">
        <v>176</v>
      </c>
      <c r="K12044">
        <v>200</v>
      </c>
      <c r="L12044">
        <v>2</v>
      </c>
      <c r="M12044">
        <v>6300</v>
      </c>
      <c r="N12044">
        <v>2122.8240000000001</v>
      </c>
      <c r="O12044">
        <v>1061.412</v>
      </c>
      <c r="P12044">
        <v>100</v>
      </c>
      <c r="Q12044">
        <v>31.5</v>
      </c>
      <c r="R12044">
        <v>4177.1760000000004</v>
      </c>
      <c r="S12044">
        <v>2020</v>
      </c>
      <c r="T12044">
        <v>7</v>
      </c>
      <c r="U12044">
        <v>31</v>
      </c>
    </row>
    <row r="12045" spans="1:21" x14ac:dyDescent="0.3">
      <c r="A12045" s="5" t="s">
        <v>168</v>
      </c>
      <c r="B12045" s="5" t="s">
        <v>206</v>
      </c>
      <c r="C12045" s="5" t="s">
        <v>104</v>
      </c>
      <c r="D12045" s="5" t="s">
        <v>595</v>
      </c>
      <c r="E12045" s="5" t="s">
        <v>172</v>
      </c>
      <c r="F12045" s="6">
        <v>44042</v>
      </c>
      <c r="G12045" s="5" t="s">
        <v>148</v>
      </c>
      <c r="H12045" s="5" t="s">
        <v>220</v>
      </c>
      <c r="I12045">
        <v>43866</v>
      </c>
      <c r="J12045">
        <v>176</v>
      </c>
      <c r="K12045">
        <v>215</v>
      </c>
      <c r="L12045">
        <v>2</v>
      </c>
      <c r="M12045">
        <v>6772.5</v>
      </c>
      <c r="N12045">
        <v>2122.8240000000001</v>
      </c>
      <c r="O12045">
        <v>1061.412</v>
      </c>
      <c r="P12045">
        <v>107.5</v>
      </c>
      <c r="Q12045">
        <v>31.5</v>
      </c>
      <c r="R12045">
        <v>4649.6760000000004</v>
      </c>
      <c r="S12045">
        <v>2020</v>
      </c>
      <c r="T12045">
        <v>7</v>
      </c>
      <c r="U12045">
        <v>31</v>
      </c>
    </row>
    <row r="12046" spans="1:21" x14ac:dyDescent="0.3">
      <c r="A12046" s="5" t="s">
        <v>168</v>
      </c>
      <c r="B12046" s="5" t="s">
        <v>206</v>
      </c>
      <c r="C12046" s="5" t="s">
        <v>104</v>
      </c>
      <c r="D12046" s="5" t="s">
        <v>595</v>
      </c>
      <c r="E12046" s="5" t="s">
        <v>172</v>
      </c>
      <c r="F12046" s="6">
        <v>44042</v>
      </c>
      <c r="G12046" s="5" t="s">
        <v>148</v>
      </c>
      <c r="H12046" s="5" t="s">
        <v>216</v>
      </c>
      <c r="I12046">
        <v>43866</v>
      </c>
      <c r="J12046">
        <v>176</v>
      </c>
      <c r="K12046">
        <v>110</v>
      </c>
      <c r="L12046">
        <v>1</v>
      </c>
      <c r="M12046">
        <v>3465</v>
      </c>
      <c r="N12046">
        <v>1061.412</v>
      </c>
      <c r="O12046">
        <v>1061.412</v>
      </c>
      <c r="P12046">
        <v>110</v>
      </c>
      <c r="Q12046">
        <v>31.5</v>
      </c>
      <c r="R12046">
        <v>2403.5880000000002</v>
      </c>
      <c r="S12046">
        <v>2020</v>
      </c>
      <c r="T12046">
        <v>7</v>
      </c>
      <c r="U12046">
        <v>31</v>
      </c>
    </row>
    <row r="12047" spans="1:21" x14ac:dyDescent="0.3">
      <c r="A12047" s="5" t="s">
        <v>168</v>
      </c>
      <c r="B12047" s="5" t="s">
        <v>206</v>
      </c>
      <c r="C12047" s="5" t="s">
        <v>104</v>
      </c>
      <c r="D12047" s="5" t="s">
        <v>595</v>
      </c>
      <c r="E12047" s="5" t="s">
        <v>172</v>
      </c>
      <c r="F12047" s="6">
        <v>44042</v>
      </c>
      <c r="G12047" s="5" t="s">
        <v>148</v>
      </c>
      <c r="H12047" s="5" t="s">
        <v>181</v>
      </c>
      <c r="I12047">
        <v>43866</v>
      </c>
      <c r="J12047">
        <v>176</v>
      </c>
      <c r="K12047">
        <v>115</v>
      </c>
      <c r="L12047">
        <v>1</v>
      </c>
      <c r="M12047">
        <v>3622.5</v>
      </c>
      <c r="N12047">
        <v>1061.412</v>
      </c>
      <c r="O12047">
        <v>1061.412</v>
      </c>
      <c r="P12047">
        <v>115</v>
      </c>
      <c r="Q12047">
        <v>31.5</v>
      </c>
      <c r="R12047">
        <v>2561.0880000000002</v>
      </c>
      <c r="S12047">
        <v>2020</v>
      </c>
      <c r="T12047">
        <v>7</v>
      </c>
      <c r="U12047">
        <v>31</v>
      </c>
    </row>
    <row r="12048" spans="1:21" x14ac:dyDescent="0.3">
      <c r="A12048" s="5" t="s">
        <v>168</v>
      </c>
      <c r="B12048" s="5" t="s">
        <v>206</v>
      </c>
      <c r="C12048" s="5" t="s">
        <v>104</v>
      </c>
      <c r="D12048" s="5" t="s">
        <v>595</v>
      </c>
      <c r="E12048" s="5" t="s">
        <v>172</v>
      </c>
      <c r="F12048" s="6">
        <v>44042</v>
      </c>
      <c r="G12048" s="5" t="s">
        <v>148</v>
      </c>
      <c r="H12048" s="5" t="s">
        <v>183</v>
      </c>
      <c r="I12048">
        <v>43866</v>
      </c>
      <c r="J12048">
        <v>176</v>
      </c>
      <c r="K12048">
        <v>640</v>
      </c>
      <c r="L12048">
        <v>6</v>
      </c>
      <c r="M12048">
        <v>20160</v>
      </c>
      <c r="N12048">
        <v>6368.4719999999998</v>
      </c>
      <c r="O12048">
        <v>1061.412</v>
      </c>
      <c r="P12048">
        <v>106.66666666666667</v>
      </c>
      <c r="Q12048">
        <v>31.5</v>
      </c>
      <c r="R12048">
        <v>13791.528</v>
      </c>
      <c r="S12048">
        <v>2020</v>
      </c>
      <c r="T12048">
        <v>7</v>
      </c>
      <c r="U12048">
        <v>31</v>
      </c>
    </row>
    <row r="12049" spans="1:21" x14ac:dyDescent="0.3">
      <c r="A12049" s="5" t="s">
        <v>168</v>
      </c>
      <c r="B12049" s="5" t="s">
        <v>206</v>
      </c>
      <c r="C12049" s="5" t="s">
        <v>104</v>
      </c>
      <c r="D12049" s="5" t="s">
        <v>595</v>
      </c>
      <c r="E12049" s="5" t="s">
        <v>172</v>
      </c>
      <c r="F12049" s="6">
        <v>44042</v>
      </c>
      <c r="G12049" s="5" t="s">
        <v>148</v>
      </c>
      <c r="H12049" s="5" t="s">
        <v>246</v>
      </c>
      <c r="I12049">
        <v>43866</v>
      </c>
      <c r="J12049">
        <v>176</v>
      </c>
      <c r="K12049">
        <v>410</v>
      </c>
      <c r="L12049">
        <v>4</v>
      </c>
      <c r="M12049">
        <v>12915</v>
      </c>
      <c r="N12049">
        <v>4245.6480000000001</v>
      </c>
      <c r="O12049">
        <v>1061.412</v>
      </c>
      <c r="P12049">
        <v>102.5</v>
      </c>
      <c r="Q12049">
        <v>31.5</v>
      </c>
      <c r="R12049">
        <v>8669.3520000000008</v>
      </c>
      <c r="S12049">
        <v>2020</v>
      </c>
      <c r="T12049">
        <v>7</v>
      </c>
      <c r="U12049">
        <v>31</v>
      </c>
    </row>
    <row r="12050" spans="1:21" x14ac:dyDescent="0.3">
      <c r="A12050" s="5" t="s">
        <v>168</v>
      </c>
      <c r="B12050" s="5" t="s">
        <v>206</v>
      </c>
      <c r="C12050" s="5" t="s">
        <v>104</v>
      </c>
      <c r="D12050" s="5" t="s">
        <v>595</v>
      </c>
      <c r="E12050" s="5" t="s">
        <v>172</v>
      </c>
      <c r="F12050" s="6">
        <v>44042</v>
      </c>
      <c r="G12050" s="5" t="s">
        <v>148</v>
      </c>
      <c r="H12050" s="5" t="s">
        <v>230</v>
      </c>
      <c r="I12050">
        <v>43866</v>
      </c>
      <c r="J12050">
        <v>176</v>
      </c>
      <c r="K12050">
        <v>1100</v>
      </c>
      <c r="L12050">
        <v>10</v>
      </c>
      <c r="M12050">
        <v>34100</v>
      </c>
      <c r="N12050">
        <v>10614.12</v>
      </c>
      <c r="O12050">
        <v>1061.412</v>
      </c>
      <c r="P12050">
        <v>110</v>
      </c>
      <c r="Q12050">
        <v>31</v>
      </c>
      <c r="R12050">
        <v>23485.88</v>
      </c>
      <c r="S12050">
        <v>2020</v>
      </c>
      <c r="T12050">
        <v>7</v>
      </c>
      <c r="U12050">
        <v>31</v>
      </c>
    </row>
    <row r="12051" spans="1:21" x14ac:dyDescent="0.3">
      <c r="A12051" s="5" t="s">
        <v>168</v>
      </c>
      <c r="B12051" s="5" t="s">
        <v>206</v>
      </c>
      <c r="C12051" s="5" t="s">
        <v>104</v>
      </c>
      <c r="D12051" s="5" t="s">
        <v>595</v>
      </c>
      <c r="E12051" s="5" t="s">
        <v>172</v>
      </c>
      <c r="F12051" s="6">
        <v>44042</v>
      </c>
      <c r="G12051" s="5" t="s">
        <v>148</v>
      </c>
      <c r="H12051" s="5" t="s">
        <v>190</v>
      </c>
      <c r="I12051">
        <v>43866</v>
      </c>
      <c r="J12051">
        <v>176</v>
      </c>
      <c r="K12051">
        <v>115</v>
      </c>
      <c r="L12051">
        <v>1</v>
      </c>
      <c r="M12051">
        <v>3622.5</v>
      </c>
      <c r="N12051">
        <v>1061.412</v>
      </c>
      <c r="O12051">
        <v>1061.412</v>
      </c>
      <c r="P12051">
        <v>115</v>
      </c>
      <c r="Q12051">
        <v>31.5</v>
      </c>
      <c r="R12051">
        <v>2561.0880000000002</v>
      </c>
      <c r="S12051">
        <v>2020</v>
      </c>
      <c r="T12051">
        <v>7</v>
      </c>
      <c r="U12051">
        <v>31</v>
      </c>
    </row>
    <row r="12052" spans="1:21" x14ac:dyDescent="0.3">
      <c r="A12052" s="5" t="s">
        <v>168</v>
      </c>
      <c r="B12052" s="5" t="s">
        <v>206</v>
      </c>
      <c r="C12052" s="5" t="s">
        <v>104</v>
      </c>
      <c r="D12052" s="5" t="s">
        <v>595</v>
      </c>
      <c r="E12052" s="5" t="s">
        <v>172</v>
      </c>
      <c r="F12052" s="6">
        <v>44042</v>
      </c>
      <c r="G12052" s="5" t="s">
        <v>148</v>
      </c>
      <c r="H12052" s="5" t="s">
        <v>498</v>
      </c>
      <c r="I12052">
        <v>43866</v>
      </c>
      <c r="J12052">
        <v>176</v>
      </c>
      <c r="K12052">
        <v>620</v>
      </c>
      <c r="L12052">
        <v>6</v>
      </c>
      <c r="M12052">
        <v>19530</v>
      </c>
      <c r="N12052">
        <v>6368.4719999999998</v>
      </c>
      <c r="O12052">
        <v>1061.412</v>
      </c>
      <c r="P12052">
        <v>103.33333333333333</v>
      </c>
      <c r="Q12052">
        <v>31.5</v>
      </c>
      <c r="R12052">
        <v>13161.528</v>
      </c>
      <c r="S12052">
        <v>2020</v>
      </c>
      <c r="T12052">
        <v>7</v>
      </c>
      <c r="U12052">
        <v>31</v>
      </c>
    </row>
    <row r="12053" spans="1:21" x14ac:dyDescent="0.3">
      <c r="A12053" s="5" t="s">
        <v>168</v>
      </c>
      <c r="B12053" s="5" t="s">
        <v>206</v>
      </c>
      <c r="C12053" s="5" t="s">
        <v>104</v>
      </c>
      <c r="D12053" s="5" t="s">
        <v>595</v>
      </c>
      <c r="E12053" s="5" t="s">
        <v>172</v>
      </c>
      <c r="F12053" s="6">
        <v>44042</v>
      </c>
      <c r="G12053" s="5" t="s">
        <v>148</v>
      </c>
      <c r="H12053" s="5" t="s">
        <v>190</v>
      </c>
      <c r="I12053">
        <v>43866</v>
      </c>
      <c r="J12053">
        <v>176</v>
      </c>
      <c r="K12053">
        <v>306</v>
      </c>
      <c r="L12053">
        <v>3</v>
      </c>
      <c r="M12053">
        <v>9639</v>
      </c>
      <c r="N12053">
        <v>3184.2359999999999</v>
      </c>
      <c r="O12053">
        <v>1061.412</v>
      </c>
      <c r="P12053">
        <v>102</v>
      </c>
      <c r="Q12053">
        <v>31.5</v>
      </c>
      <c r="R12053">
        <v>6454.7640000000001</v>
      </c>
      <c r="S12053">
        <v>2020</v>
      </c>
      <c r="T12053">
        <v>7</v>
      </c>
      <c r="U12053">
        <v>31</v>
      </c>
    </row>
    <row r="12054" spans="1:21" x14ac:dyDescent="0.3">
      <c r="A12054" s="5" t="s">
        <v>168</v>
      </c>
      <c r="B12054" s="5" t="s">
        <v>206</v>
      </c>
      <c r="C12054" s="5" t="s">
        <v>104</v>
      </c>
      <c r="D12054" s="5" t="s">
        <v>595</v>
      </c>
      <c r="E12054" s="5" t="s">
        <v>172</v>
      </c>
      <c r="F12054" s="6">
        <v>44042</v>
      </c>
      <c r="G12054" s="5" t="s">
        <v>148</v>
      </c>
      <c r="H12054" s="5" t="s">
        <v>190</v>
      </c>
      <c r="I12054">
        <v>43866</v>
      </c>
      <c r="J12054">
        <v>176</v>
      </c>
      <c r="K12054">
        <v>108</v>
      </c>
      <c r="L12054">
        <v>1</v>
      </c>
      <c r="M12054">
        <v>3402</v>
      </c>
      <c r="N12054">
        <v>1061.412</v>
      </c>
      <c r="O12054">
        <v>1061.412</v>
      </c>
      <c r="P12054">
        <v>108</v>
      </c>
      <c r="Q12054">
        <v>31.5</v>
      </c>
      <c r="R12054">
        <v>2340.5880000000002</v>
      </c>
      <c r="S12054">
        <v>2020</v>
      </c>
      <c r="T12054">
        <v>7</v>
      </c>
      <c r="U12054">
        <v>31</v>
      </c>
    </row>
    <row r="12055" spans="1:21" x14ac:dyDescent="0.3">
      <c r="A12055" s="5" t="s">
        <v>168</v>
      </c>
      <c r="B12055" s="5" t="s">
        <v>206</v>
      </c>
      <c r="C12055" s="5" t="s">
        <v>104</v>
      </c>
      <c r="D12055" s="5" t="s">
        <v>595</v>
      </c>
      <c r="E12055" s="5" t="s">
        <v>172</v>
      </c>
      <c r="F12055" s="6">
        <v>44042</v>
      </c>
      <c r="G12055" s="5" t="s">
        <v>148</v>
      </c>
      <c r="H12055" s="5" t="s">
        <v>190</v>
      </c>
      <c r="I12055">
        <v>43866</v>
      </c>
      <c r="J12055">
        <v>176</v>
      </c>
      <c r="K12055">
        <v>98</v>
      </c>
      <c r="L12055">
        <v>1</v>
      </c>
      <c r="M12055">
        <v>3087</v>
      </c>
      <c r="N12055">
        <v>1061.412</v>
      </c>
      <c r="O12055">
        <v>1061.412</v>
      </c>
      <c r="P12055">
        <v>98</v>
      </c>
      <c r="Q12055">
        <v>31.5</v>
      </c>
      <c r="R12055">
        <v>2025.588</v>
      </c>
      <c r="S12055">
        <v>2020</v>
      </c>
      <c r="T12055">
        <v>7</v>
      </c>
      <c r="U12055">
        <v>31</v>
      </c>
    </row>
    <row r="12056" spans="1:21" x14ac:dyDescent="0.3">
      <c r="A12056" s="5" t="s">
        <v>168</v>
      </c>
      <c r="B12056" s="5" t="s">
        <v>206</v>
      </c>
      <c r="C12056" s="5" t="s">
        <v>104</v>
      </c>
      <c r="D12056" s="5" t="s">
        <v>595</v>
      </c>
      <c r="E12056" s="5" t="s">
        <v>172</v>
      </c>
      <c r="F12056" s="6">
        <v>44042</v>
      </c>
      <c r="G12056" s="5" t="s">
        <v>148</v>
      </c>
      <c r="H12056" s="5" t="s">
        <v>190</v>
      </c>
      <c r="I12056">
        <v>43866</v>
      </c>
      <c r="J12056">
        <v>176</v>
      </c>
      <c r="K12056">
        <v>102</v>
      </c>
      <c r="L12056">
        <v>1</v>
      </c>
      <c r="M12056">
        <v>3213</v>
      </c>
      <c r="N12056">
        <v>1061.412</v>
      </c>
      <c r="O12056">
        <v>1061.412</v>
      </c>
      <c r="P12056">
        <v>102</v>
      </c>
      <c r="Q12056">
        <v>31.5</v>
      </c>
      <c r="R12056">
        <v>2151.5880000000002</v>
      </c>
      <c r="S12056">
        <v>2020</v>
      </c>
      <c r="T12056">
        <v>7</v>
      </c>
      <c r="U12056">
        <v>31</v>
      </c>
    </row>
    <row r="12057" spans="1:21" x14ac:dyDescent="0.3">
      <c r="A12057" s="5" t="s">
        <v>168</v>
      </c>
      <c r="B12057" s="5" t="s">
        <v>206</v>
      </c>
      <c r="C12057" s="5" t="s">
        <v>110</v>
      </c>
      <c r="D12057" s="5" t="s">
        <v>593</v>
      </c>
      <c r="E12057" s="5" t="s">
        <v>172</v>
      </c>
      <c r="F12057" s="6">
        <v>44042</v>
      </c>
      <c r="G12057" s="5" t="s">
        <v>148</v>
      </c>
      <c r="H12057" s="5" t="s">
        <v>173</v>
      </c>
      <c r="I12057">
        <v>43866</v>
      </c>
      <c r="J12057">
        <v>176</v>
      </c>
      <c r="K12057">
        <v>434</v>
      </c>
      <c r="L12057">
        <v>5</v>
      </c>
      <c r="M12057">
        <v>13237</v>
      </c>
      <c r="N12057">
        <v>15987.752</v>
      </c>
      <c r="O12057">
        <v>3197.55</v>
      </c>
      <c r="P12057">
        <v>86.8</v>
      </c>
      <c r="Q12057">
        <v>30.5</v>
      </c>
      <c r="R12057">
        <v>-2750.752</v>
      </c>
      <c r="S12057">
        <v>2020</v>
      </c>
      <c r="T12057">
        <v>7</v>
      </c>
      <c r="U12057">
        <v>31</v>
      </c>
    </row>
    <row r="12058" spans="1:21" x14ac:dyDescent="0.3">
      <c r="A12058" s="5" t="s">
        <v>168</v>
      </c>
      <c r="B12058" s="5" t="s">
        <v>206</v>
      </c>
      <c r="C12058" s="5" t="s">
        <v>110</v>
      </c>
      <c r="D12058" s="5" t="s">
        <v>593</v>
      </c>
      <c r="E12058" s="5" t="s">
        <v>172</v>
      </c>
      <c r="F12058" s="6">
        <v>44042</v>
      </c>
      <c r="G12058" s="5" t="s">
        <v>148</v>
      </c>
      <c r="H12058" s="5" t="s">
        <v>190</v>
      </c>
      <c r="I12058">
        <v>43866</v>
      </c>
      <c r="J12058">
        <v>176</v>
      </c>
      <c r="K12058">
        <v>85.6</v>
      </c>
      <c r="L12058">
        <v>1</v>
      </c>
      <c r="M12058">
        <v>2610.8000000000002</v>
      </c>
      <c r="N12058">
        <v>3197.55</v>
      </c>
      <c r="O12058">
        <v>3197.55</v>
      </c>
      <c r="P12058">
        <v>85.6</v>
      </c>
      <c r="Q12058">
        <v>30.5</v>
      </c>
      <c r="R12058">
        <v>-586.75</v>
      </c>
      <c r="S12058">
        <v>2020</v>
      </c>
      <c r="T12058">
        <v>7</v>
      </c>
      <c r="U12058">
        <v>31</v>
      </c>
    </row>
    <row r="12059" spans="1:21" x14ac:dyDescent="0.3">
      <c r="A12059" s="5" t="s">
        <v>168</v>
      </c>
      <c r="B12059" s="5" t="s">
        <v>206</v>
      </c>
      <c r="C12059" s="5" t="s">
        <v>110</v>
      </c>
      <c r="D12059" s="5" t="s">
        <v>593</v>
      </c>
      <c r="E12059" s="5" t="s">
        <v>172</v>
      </c>
      <c r="F12059" s="6">
        <v>44042</v>
      </c>
      <c r="G12059" s="5" t="s">
        <v>148</v>
      </c>
      <c r="H12059" s="5" t="s">
        <v>351</v>
      </c>
      <c r="I12059">
        <v>43866</v>
      </c>
      <c r="J12059">
        <v>176</v>
      </c>
      <c r="K12059">
        <v>186.6</v>
      </c>
      <c r="L12059">
        <v>2</v>
      </c>
      <c r="M12059">
        <v>5691.3</v>
      </c>
      <c r="N12059">
        <v>6395.1009999999997</v>
      </c>
      <c r="O12059">
        <v>3197.55</v>
      </c>
      <c r="P12059">
        <v>93.3</v>
      </c>
      <c r="Q12059">
        <v>30.5</v>
      </c>
      <c r="R12059">
        <v>-703.80100000000004</v>
      </c>
      <c r="S12059">
        <v>2020</v>
      </c>
      <c r="T12059">
        <v>7</v>
      </c>
      <c r="U12059">
        <v>31</v>
      </c>
    </row>
    <row r="12060" spans="1:21" x14ac:dyDescent="0.3">
      <c r="A12060" s="5" t="s">
        <v>168</v>
      </c>
      <c r="B12060" s="5" t="s">
        <v>206</v>
      </c>
      <c r="C12060" s="5" t="s">
        <v>110</v>
      </c>
      <c r="D12060" s="5" t="s">
        <v>593</v>
      </c>
      <c r="E12060" s="5" t="s">
        <v>172</v>
      </c>
      <c r="F12060" s="6">
        <v>44042</v>
      </c>
      <c r="G12060" s="5" t="s">
        <v>148</v>
      </c>
      <c r="H12060" s="5" t="s">
        <v>235</v>
      </c>
      <c r="I12060">
        <v>43866</v>
      </c>
      <c r="J12060">
        <v>176</v>
      </c>
      <c r="K12060">
        <v>98</v>
      </c>
      <c r="L12060">
        <v>1</v>
      </c>
      <c r="M12060">
        <v>2989</v>
      </c>
      <c r="N12060">
        <v>3197.55</v>
      </c>
      <c r="O12060">
        <v>3197.55</v>
      </c>
      <c r="P12060">
        <v>98</v>
      </c>
      <c r="Q12060">
        <v>30.5</v>
      </c>
      <c r="R12060">
        <v>-208.55</v>
      </c>
      <c r="S12060">
        <v>2020</v>
      </c>
      <c r="T12060">
        <v>7</v>
      </c>
      <c r="U12060">
        <v>31</v>
      </c>
    </row>
    <row r="12061" spans="1:21" x14ac:dyDescent="0.3">
      <c r="A12061" s="5" t="s">
        <v>168</v>
      </c>
      <c r="B12061" s="5" t="s">
        <v>206</v>
      </c>
      <c r="C12061" s="5" t="s">
        <v>110</v>
      </c>
      <c r="D12061" s="5" t="s">
        <v>593</v>
      </c>
      <c r="E12061" s="5" t="s">
        <v>172</v>
      </c>
      <c r="F12061" s="6">
        <v>44042</v>
      </c>
      <c r="G12061" s="5" t="s">
        <v>148</v>
      </c>
      <c r="H12061" s="5" t="s">
        <v>311</v>
      </c>
      <c r="I12061">
        <v>43866</v>
      </c>
      <c r="J12061">
        <v>176</v>
      </c>
      <c r="K12061">
        <v>93.6</v>
      </c>
      <c r="L12061">
        <v>1</v>
      </c>
      <c r="M12061">
        <v>2854.8</v>
      </c>
      <c r="N12061">
        <v>3197.55</v>
      </c>
      <c r="O12061">
        <v>3197.55</v>
      </c>
      <c r="P12061">
        <v>93.6</v>
      </c>
      <c r="Q12061">
        <v>30.5</v>
      </c>
      <c r="R12061">
        <v>-342.75</v>
      </c>
      <c r="S12061">
        <v>2020</v>
      </c>
      <c r="T12061">
        <v>7</v>
      </c>
      <c r="U12061">
        <v>31</v>
      </c>
    </row>
    <row r="12062" spans="1:21" x14ac:dyDescent="0.3">
      <c r="A12062" s="5" t="s">
        <v>168</v>
      </c>
      <c r="B12062" s="5" t="s">
        <v>206</v>
      </c>
      <c r="C12062" s="5" t="s">
        <v>110</v>
      </c>
      <c r="D12062" s="5" t="s">
        <v>593</v>
      </c>
      <c r="E12062" s="5" t="s">
        <v>172</v>
      </c>
      <c r="F12062" s="6">
        <v>44042</v>
      </c>
      <c r="G12062" s="5" t="s">
        <v>148</v>
      </c>
      <c r="H12062" s="5" t="s">
        <v>197</v>
      </c>
      <c r="I12062">
        <v>43866</v>
      </c>
      <c r="J12062">
        <v>176</v>
      </c>
      <c r="K12062">
        <v>278.8</v>
      </c>
      <c r="L12062">
        <v>3</v>
      </c>
      <c r="M12062">
        <v>8503.4</v>
      </c>
      <c r="N12062">
        <v>9592.6509999999998</v>
      </c>
      <c r="O12062">
        <v>3197.55</v>
      </c>
      <c r="P12062">
        <v>92.933333333333337</v>
      </c>
      <c r="Q12062">
        <v>30.5</v>
      </c>
      <c r="R12062">
        <v>-1089.251</v>
      </c>
      <c r="S12062">
        <v>2020</v>
      </c>
      <c r="T12062">
        <v>7</v>
      </c>
      <c r="U12062">
        <v>31</v>
      </c>
    </row>
    <row r="12063" spans="1:21" x14ac:dyDescent="0.3">
      <c r="A12063" s="5" t="s">
        <v>168</v>
      </c>
      <c r="B12063" s="5" t="s">
        <v>206</v>
      </c>
      <c r="C12063" s="5" t="s">
        <v>110</v>
      </c>
      <c r="D12063" s="5" t="s">
        <v>593</v>
      </c>
      <c r="E12063" s="5" t="s">
        <v>172</v>
      </c>
      <c r="F12063" s="6">
        <v>44042</v>
      </c>
      <c r="G12063" s="5" t="s">
        <v>148</v>
      </c>
      <c r="H12063" s="5" t="s">
        <v>178</v>
      </c>
      <c r="I12063">
        <v>43866</v>
      </c>
      <c r="J12063">
        <v>176</v>
      </c>
      <c r="K12063">
        <v>304.39999999999998</v>
      </c>
      <c r="L12063">
        <v>3</v>
      </c>
      <c r="M12063">
        <v>9284.2000000000007</v>
      </c>
      <c r="N12063">
        <v>9592.6509999999998</v>
      </c>
      <c r="O12063">
        <v>3197.55</v>
      </c>
      <c r="P12063">
        <v>101.46666666666665</v>
      </c>
      <c r="Q12063">
        <v>30.5</v>
      </c>
      <c r="R12063">
        <v>-308.45100000000002</v>
      </c>
      <c r="S12063">
        <v>2020</v>
      </c>
      <c r="T12063">
        <v>7</v>
      </c>
      <c r="U12063">
        <v>31</v>
      </c>
    </row>
    <row r="12064" spans="1:21" x14ac:dyDescent="0.3">
      <c r="A12064" s="5" t="s">
        <v>168</v>
      </c>
      <c r="B12064" s="5" t="s">
        <v>169</v>
      </c>
      <c r="C12064" s="5" t="s">
        <v>170</v>
      </c>
      <c r="D12064" s="5" t="s">
        <v>499</v>
      </c>
      <c r="E12064" s="5" t="s">
        <v>172</v>
      </c>
      <c r="F12064" s="6">
        <v>44043</v>
      </c>
      <c r="G12064" s="5" t="s">
        <v>148</v>
      </c>
      <c r="H12064" s="5" t="s">
        <v>194</v>
      </c>
      <c r="I12064">
        <v>43747</v>
      </c>
      <c r="J12064">
        <v>296</v>
      </c>
      <c r="K12064">
        <v>138</v>
      </c>
      <c r="L12064">
        <v>1</v>
      </c>
      <c r="M12064">
        <v>4209</v>
      </c>
      <c r="N12064">
        <v>3611.3919999999998</v>
      </c>
      <c r="O12064">
        <v>3611.3919999999998</v>
      </c>
      <c r="P12064">
        <v>138</v>
      </c>
      <c r="Q12064">
        <v>30.5</v>
      </c>
      <c r="R12064">
        <v>597.60799999999995</v>
      </c>
      <c r="S12064">
        <v>2020</v>
      </c>
      <c r="T12064">
        <v>7</v>
      </c>
      <c r="U12064">
        <v>31</v>
      </c>
    </row>
    <row r="12065" spans="1:21" x14ac:dyDescent="0.3">
      <c r="A12065" s="5" t="s">
        <v>168</v>
      </c>
      <c r="B12065" s="5" t="s">
        <v>169</v>
      </c>
      <c r="C12065" s="5" t="s">
        <v>170</v>
      </c>
      <c r="D12065" s="5" t="s">
        <v>499</v>
      </c>
      <c r="E12065" s="5" t="s">
        <v>172</v>
      </c>
      <c r="F12065" s="6">
        <v>44043</v>
      </c>
      <c r="G12065" s="5" t="s">
        <v>148</v>
      </c>
      <c r="H12065" s="5" t="s">
        <v>194</v>
      </c>
      <c r="I12065">
        <v>43747</v>
      </c>
      <c r="J12065">
        <v>296</v>
      </c>
      <c r="K12065">
        <v>153.5</v>
      </c>
      <c r="L12065">
        <v>1</v>
      </c>
      <c r="M12065">
        <v>4681.75</v>
      </c>
      <c r="N12065">
        <v>3611.3919999999998</v>
      </c>
      <c r="O12065">
        <v>3611.3919999999998</v>
      </c>
      <c r="P12065">
        <v>153.5</v>
      </c>
      <c r="Q12065">
        <v>30.5</v>
      </c>
      <c r="R12065">
        <v>1070.3579999999999</v>
      </c>
      <c r="S12065">
        <v>2020</v>
      </c>
      <c r="T12065">
        <v>7</v>
      </c>
      <c r="U12065">
        <v>31</v>
      </c>
    </row>
    <row r="12066" spans="1:21" x14ac:dyDescent="0.3">
      <c r="A12066" s="5" t="s">
        <v>168</v>
      </c>
      <c r="B12066" s="5" t="s">
        <v>169</v>
      </c>
      <c r="C12066" s="5" t="s">
        <v>170</v>
      </c>
      <c r="D12066" s="5" t="s">
        <v>561</v>
      </c>
      <c r="E12066" s="5" t="s">
        <v>172</v>
      </c>
      <c r="F12066" s="6">
        <v>44043</v>
      </c>
      <c r="G12066" s="5" t="s">
        <v>148</v>
      </c>
      <c r="H12066" s="5" t="s">
        <v>194</v>
      </c>
      <c r="I12066">
        <v>43803</v>
      </c>
      <c r="J12066">
        <v>240</v>
      </c>
      <c r="K12066">
        <v>226</v>
      </c>
      <c r="L12066">
        <v>2</v>
      </c>
      <c r="M12066">
        <v>6893</v>
      </c>
      <c r="N12066">
        <v>5327.59</v>
      </c>
      <c r="O12066">
        <v>2663.7950000000001</v>
      </c>
      <c r="P12066">
        <v>113</v>
      </c>
      <c r="Q12066">
        <v>30.5</v>
      </c>
      <c r="R12066">
        <v>1565.41</v>
      </c>
      <c r="S12066">
        <v>2020</v>
      </c>
      <c r="T12066">
        <v>7</v>
      </c>
      <c r="U12066">
        <v>31</v>
      </c>
    </row>
    <row r="12067" spans="1:21" x14ac:dyDescent="0.3">
      <c r="A12067" s="5" t="s">
        <v>168</v>
      </c>
      <c r="B12067" s="5" t="s">
        <v>175</v>
      </c>
      <c r="C12067" s="5" t="s">
        <v>84</v>
      </c>
      <c r="D12067" s="5" t="s">
        <v>546</v>
      </c>
      <c r="E12067" s="5" t="s">
        <v>172</v>
      </c>
      <c r="F12067" s="6">
        <v>44043</v>
      </c>
      <c r="G12067" s="5" t="s">
        <v>148</v>
      </c>
      <c r="H12067" s="5" t="s">
        <v>190</v>
      </c>
      <c r="I12067">
        <v>43846</v>
      </c>
      <c r="J12067">
        <v>197</v>
      </c>
      <c r="K12067">
        <v>253.5</v>
      </c>
      <c r="L12067">
        <v>2</v>
      </c>
      <c r="M12067">
        <v>6844.5</v>
      </c>
      <c r="N12067">
        <v>6965.4269999999997</v>
      </c>
      <c r="O12067">
        <v>3482.7130000000002</v>
      </c>
      <c r="P12067">
        <v>126.75</v>
      </c>
      <c r="Q12067">
        <v>27</v>
      </c>
      <c r="R12067">
        <v>-120.92700000000001</v>
      </c>
      <c r="S12067">
        <v>2020</v>
      </c>
      <c r="T12067">
        <v>7</v>
      </c>
      <c r="U12067">
        <v>31</v>
      </c>
    </row>
    <row r="12068" spans="1:21" x14ac:dyDescent="0.3">
      <c r="A12068" s="5" t="s">
        <v>168</v>
      </c>
      <c r="B12068" s="5" t="s">
        <v>175</v>
      </c>
      <c r="C12068" s="5" t="s">
        <v>84</v>
      </c>
      <c r="D12068" s="5" t="s">
        <v>546</v>
      </c>
      <c r="E12068" s="5" t="s">
        <v>172</v>
      </c>
      <c r="F12068" s="6">
        <v>44043</v>
      </c>
      <c r="G12068" s="5" t="s">
        <v>148</v>
      </c>
      <c r="H12068" s="5" t="s">
        <v>190</v>
      </c>
      <c r="I12068">
        <v>43846</v>
      </c>
      <c r="J12068">
        <v>197</v>
      </c>
      <c r="K12068">
        <v>132.5</v>
      </c>
      <c r="L12068">
        <v>1</v>
      </c>
      <c r="M12068">
        <v>3577.5</v>
      </c>
      <c r="N12068">
        <v>3482.7130000000002</v>
      </c>
      <c r="O12068">
        <v>3482.7130000000002</v>
      </c>
      <c r="P12068">
        <v>132.5</v>
      </c>
      <c r="Q12068">
        <v>27</v>
      </c>
      <c r="R12068">
        <v>94.787000000000006</v>
      </c>
      <c r="S12068">
        <v>2020</v>
      </c>
      <c r="T12068">
        <v>7</v>
      </c>
      <c r="U12068">
        <v>31</v>
      </c>
    </row>
    <row r="12069" spans="1:21" x14ac:dyDescent="0.3">
      <c r="A12069" s="5" t="s">
        <v>168</v>
      </c>
      <c r="B12069" s="5" t="s">
        <v>175</v>
      </c>
      <c r="C12069" s="5" t="s">
        <v>84</v>
      </c>
      <c r="D12069" s="5" t="s">
        <v>546</v>
      </c>
      <c r="E12069" s="5" t="s">
        <v>172</v>
      </c>
      <c r="F12069" s="6">
        <v>44043</v>
      </c>
      <c r="G12069" s="5" t="s">
        <v>148</v>
      </c>
      <c r="H12069" s="5" t="s">
        <v>190</v>
      </c>
      <c r="I12069">
        <v>43846</v>
      </c>
      <c r="J12069">
        <v>197</v>
      </c>
      <c r="K12069">
        <v>152</v>
      </c>
      <c r="L12069">
        <v>1</v>
      </c>
      <c r="M12069">
        <v>4104</v>
      </c>
      <c r="N12069">
        <v>3482.7130000000002</v>
      </c>
      <c r="O12069">
        <v>3482.7130000000002</v>
      </c>
      <c r="P12069">
        <v>152</v>
      </c>
      <c r="Q12069">
        <v>27</v>
      </c>
      <c r="R12069">
        <v>621.28700000000003</v>
      </c>
      <c r="S12069">
        <v>2020</v>
      </c>
      <c r="T12069">
        <v>7</v>
      </c>
      <c r="U12069">
        <v>31</v>
      </c>
    </row>
    <row r="12070" spans="1:21" x14ac:dyDescent="0.3">
      <c r="A12070" s="5" t="s">
        <v>168</v>
      </c>
      <c r="B12070" s="5" t="s">
        <v>175</v>
      </c>
      <c r="C12070" s="5" t="s">
        <v>86</v>
      </c>
      <c r="D12070" s="5" t="s">
        <v>553</v>
      </c>
      <c r="E12070" s="5" t="s">
        <v>172</v>
      </c>
      <c r="F12070" s="6">
        <v>44043</v>
      </c>
      <c r="G12070" s="5" t="s">
        <v>148</v>
      </c>
      <c r="H12070" s="5" t="s">
        <v>178</v>
      </c>
      <c r="I12070">
        <v>43873</v>
      </c>
      <c r="J12070">
        <v>170</v>
      </c>
      <c r="K12070">
        <v>107</v>
      </c>
      <c r="L12070">
        <v>1</v>
      </c>
      <c r="M12070">
        <v>3263.5</v>
      </c>
      <c r="N12070">
        <v>2539.1</v>
      </c>
      <c r="O12070">
        <v>2539.1</v>
      </c>
      <c r="P12070">
        <v>107</v>
      </c>
      <c r="Q12070">
        <v>30.5</v>
      </c>
      <c r="R12070">
        <v>724.4</v>
      </c>
      <c r="S12070">
        <v>2020</v>
      </c>
      <c r="T12070">
        <v>7</v>
      </c>
      <c r="U12070">
        <v>31</v>
      </c>
    </row>
    <row r="12071" spans="1:21" x14ac:dyDescent="0.3">
      <c r="A12071" s="5" t="s">
        <v>168</v>
      </c>
      <c r="B12071" s="5" t="s">
        <v>175</v>
      </c>
      <c r="C12071" s="5" t="s">
        <v>96</v>
      </c>
      <c r="D12071" s="5" t="s">
        <v>598</v>
      </c>
      <c r="E12071" s="5" t="s">
        <v>172</v>
      </c>
      <c r="F12071" s="6">
        <v>44043</v>
      </c>
      <c r="G12071" s="5" t="s">
        <v>148</v>
      </c>
      <c r="H12071" s="5" t="s">
        <v>361</v>
      </c>
      <c r="I12071">
        <v>43972</v>
      </c>
      <c r="J12071">
        <v>71</v>
      </c>
      <c r="K12071">
        <v>64</v>
      </c>
      <c r="L12071">
        <v>2</v>
      </c>
      <c r="M12071">
        <v>1952</v>
      </c>
      <c r="N12071">
        <v>2174.7869999999998</v>
      </c>
      <c r="O12071">
        <v>1087.394</v>
      </c>
      <c r="P12071">
        <v>32</v>
      </c>
      <c r="Q12071">
        <v>30.5</v>
      </c>
      <c r="R12071">
        <v>-222.78700000000001</v>
      </c>
      <c r="S12071">
        <v>2020</v>
      </c>
      <c r="T12071">
        <v>7</v>
      </c>
      <c r="U12071">
        <v>31</v>
      </c>
    </row>
    <row r="12072" spans="1:21" x14ac:dyDescent="0.3">
      <c r="A12072" s="5" t="s">
        <v>168</v>
      </c>
      <c r="B12072" s="5" t="s">
        <v>206</v>
      </c>
      <c r="C12072" s="5" t="s">
        <v>110</v>
      </c>
      <c r="D12072" s="5" t="s">
        <v>593</v>
      </c>
      <c r="E12072" s="5" t="s">
        <v>172</v>
      </c>
      <c r="F12072" s="6">
        <v>44043</v>
      </c>
      <c r="G12072" s="5" t="s">
        <v>148</v>
      </c>
      <c r="H12072" s="5" t="s">
        <v>208</v>
      </c>
      <c r="I12072">
        <v>43866</v>
      </c>
      <c r="J12072">
        <v>177</v>
      </c>
      <c r="K12072">
        <v>138.6</v>
      </c>
      <c r="L12072">
        <v>1</v>
      </c>
      <c r="M12072">
        <v>3742.2</v>
      </c>
      <c r="N12072">
        <v>3197.55</v>
      </c>
      <c r="O12072">
        <v>3197.55</v>
      </c>
      <c r="P12072">
        <v>138.6</v>
      </c>
      <c r="Q12072">
        <v>27</v>
      </c>
      <c r="R12072">
        <v>544.65</v>
      </c>
      <c r="S12072">
        <v>2020</v>
      </c>
      <c r="T12072">
        <v>7</v>
      </c>
      <c r="U12072">
        <v>31</v>
      </c>
    </row>
    <row r="12073" spans="1:21" x14ac:dyDescent="0.3">
      <c r="A12073" s="5" t="s">
        <v>168</v>
      </c>
      <c r="B12073" s="5" t="s">
        <v>206</v>
      </c>
      <c r="C12073" s="5" t="s">
        <v>110</v>
      </c>
      <c r="D12073" s="5" t="s">
        <v>593</v>
      </c>
      <c r="E12073" s="5" t="s">
        <v>172</v>
      </c>
      <c r="F12073" s="6">
        <v>44043</v>
      </c>
      <c r="G12073" s="5" t="s">
        <v>148</v>
      </c>
      <c r="H12073" s="5" t="s">
        <v>208</v>
      </c>
      <c r="I12073">
        <v>43866</v>
      </c>
      <c r="J12073">
        <v>177</v>
      </c>
      <c r="K12073">
        <v>131</v>
      </c>
      <c r="L12073">
        <v>1</v>
      </c>
      <c r="M12073">
        <v>3537</v>
      </c>
      <c r="N12073">
        <v>3197.55</v>
      </c>
      <c r="O12073">
        <v>3197.55</v>
      </c>
      <c r="P12073">
        <v>131</v>
      </c>
      <c r="Q12073">
        <v>27</v>
      </c>
      <c r="R12073">
        <v>339.45</v>
      </c>
      <c r="S12073">
        <v>2020</v>
      </c>
      <c r="T12073">
        <v>7</v>
      </c>
      <c r="U12073">
        <v>31</v>
      </c>
    </row>
    <row r="12074" spans="1:21" x14ac:dyDescent="0.3">
      <c r="A12074" s="5" t="s">
        <v>168</v>
      </c>
      <c r="B12074" s="5" t="s">
        <v>467</v>
      </c>
      <c r="C12074" s="5" t="s">
        <v>132</v>
      </c>
      <c r="D12074" s="5" t="s">
        <v>599</v>
      </c>
      <c r="E12074" s="5" t="s">
        <v>172</v>
      </c>
      <c r="F12074" s="6">
        <v>44043</v>
      </c>
      <c r="G12074" s="5" t="s">
        <v>148</v>
      </c>
      <c r="H12074" s="5" t="s">
        <v>466</v>
      </c>
      <c r="I12074">
        <v>43883</v>
      </c>
      <c r="J12074">
        <v>160</v>
      </c>
      <c r="K12074">
        <v>14611</v>
      </c>
      <c r="L12074">
        <v>126</v>
      </c>
      <c r="M12074">
        <v>438330</v>
      </c>
      <c r="N12074">
        <v>331209.29599999997</v>
      </c>
      <c r="O12074">
        <v>2628.645</v>
      </c>
      <c r="P12074">
        <v>115.96031746031746</v>
      </c>
      <c r="Q12074">
        <v>30</v>
      </c>
      <c r="R12074">
        <v>107120.704</v>
      </c>
      <c r="S12074">
        <v>2020</v>
      </c>
      <c r="T12074">
        <v>7</v>
      </c>
      <c r="U12074">
        <v>31</v>
      </c>
    </row>
    <row r="12075" spans="1:21" x14ac:dyDescent="0.3">
      <c r="A12075" s="5" t="s">
        <v>168</v>
      </c>
      <c r="B12075" s="5" t="s">
        <v>206</v>
      </c>
      <c r="C12075" s="5" t="s">
        <v>103</v>
      </c>
      <c r="D12075" s="5" t="s">
        <v>573</v>
      </c>
      <c r="E12075" s="5" t="s">
        <v>172</v>
      </c>
      <c r="F12075" s="6">
        <v>44044</v>
      </c>
      <c r="G12075" s="5" t="s">
        <v>148</v>
      </c>
      <c r="H12075" s="5" t="s">
        <v>469</v>
      </c>
      <c r="I12075">
        <v>43874</v>
      </c>
      <c r="J12075">
        <v>170</v>
      </c>
      <c r="K12075">
        <v>5504</v>
      </c>
      <c r="L12075">
        <v>50</v>
      </c>
      <c r="M12075">
        <v>165120</v>
      </c>
      <c r="N12075">
        <v>138569.70499999999</v>
      </c>
      <c r="O12075">
        <v>2771.3939999999998</v>
      </c>
      <c r="P12075">
        <v>110.08</v>
      </c>
      <c r="Q12075">
        <v>30</v>
      </c>
      <c r="R12075">
        <v>26550.294999999998</v>
      </c>
      <c r="S12075">
        <v>2020</v>
      </c>
      <c r="T12075">
        <v>8</v>
      </c>
      <c r="U12075">
        <v>31</v>
      </c>
    </row>
    <row r="12076" spans="1:21" x14ac:dyDescent="0.3">
      <c r="A12076" s="5" t="s">
        <v>168</v>
      </c>
      <c r="B12076" s="5" t="s">
        <v>206</v>
      </c>
      <c r="C12076" s="5" t="s">
        <v>104</v>
      </c>
      <c r="D12076" s="5" t="s">
        <v>595</v>
      </c>
      <c r="E12076" s="5" t="s">
        <v>172</v>
      </c>
      <c r="F12076" s="6">
        <v>44044</v>
      </c>
      <c r="G12076" s="5" t="s">
        <v>148</v>
      </c>
      <c r="H12076" s="5" t="s">
        <v>311</v>
      </c>
      <c r="I12076">
        <v>43866</v>
      </c>
      <c r="J12076">
        <v>178</v>
      </c>
      <c r="K12076">
        <v>102.4</v>
      </c>
      <c r="L12076">
        <v>1</v>
      </c>
      <c r="M12076">
        <v>3123.2</v>
      </c>
      <c r="N12076">
        <v>1061.412</v>
      </c>
      <c r="O12076">
        <v>1061.412</v>
      </c>
      <c r="P12076">
        <v>102.4</v>
      </c>
      <c r="Q12076">
        <v>30.5</v>
      </c>
      <c r="R12076">
        <v>2061.788</v>
      </c>
      <c r="S12076">
        <v>2020</v>
      </c>
      <c r="T12076">
        <v>8</v>
      </c>
      <c r="U12076">
        <v>31</v>
      </c>
    </row>
    <row r="12077" spans="1:21" x14ac:dyDescent="0.3">
      <c r="A12077" s="5" t="s">
        <v>168</v>
      </c>
      <c r="B12077" s="5" t="s">
        <v>206</v>
      </c>
      <c r="C12077" s="5" t="s">
        <v>104</v>
      </c>
      <c r="D12077" s="5" t="s">
        <v>595</v>
      </c>
      <c r="E12077" s="5" t="s">
        <v>172</v>
      </c>
      <c r="F12077" s="6">
        <v>44044</v>
      </c>
      <c r="G12077" s="5" t="s">
        <v>148</v>
      </c>
      <c r="H12077" s="5" t="s">
        <v>235</v>
      </c>
      <c r="I12077">
        <v>43866</v>
      </c>
      <c r="J12077">
        <v>178</v>
      </c>
      <c r="K12077">
        <v>103.2</v>
      </c>
      <c r="L12077">
        <v>1</v>
      </c>
      <c r="M12077">
        <v>3147.6</v>
      </c>
      <c r="N12077">
        <v>1061.412</v>
      </c>
      <c r="O12077">
        <v>1061.412</v>
      </c>
      <c r="P12077">
        <v>103.2</v>
      </c>
      <c r="Q12077">
        <v>30.5</v>
      </c>
      <c r="R12077">
        <v>2086.1880000000001</v>
      </c>
      <c r="S12077">
        <v>2020</v>
      </c>
      <c r="T12077">
        <v>8</v>
      </c>
      <c r="U12077">
        <v>31</v>
      </c>
    </row>
    <row r="12078" spans="1:21" x14ac:dyDescent="0.3">
      <c r="A12078" s="5" t="s">
        <v>168</v>
      </c>
      <c r="B12078" s="5" t="s">
        <v>206</v>
      </c>
      <c r="C12078" s="5" t="s">
        <v>104</v>
      </c>
      <c r="D12078" s="5" t="s">
        <v>595</v>
      </c>
      <c r="E12078" s="5" t="s">
        <v>172</v>
      </c>
      <c r="F12078" s="6">
        <v>44044</v>
      </c>
      <c r="G12078" s="5" t="s">
        <v>148</v>
      </c>
      <c r="H12078" s="5" t="s">
        <v>371</v>
      </c>
      <c r="I12078">
        <v>43866</v>
      </c>
      <c r="J12078">
        <v>178</v>
      </c>
      <c r="K12078">
        <v>1060</v>
      </c>
      <c r="L12078">
        <v>10</v>
      </c>
      <c r="M12078">
        <v>32330</v>
      </c>
      <c r="N12078">
        <v>10614.12</v>
      </c>
      <c r="O12078">
        <v>1061.412</v>
      </c>
      <c r="P12078">
        <v>106</v>
      </c>
      <c r="Q12078">
        <v>30.5</v>
      </c>
      <c r="R12078">
        <v>21715.88</v>
      </c>
      <c r="S12078">
        <v>2020</v>
      </c>
      <c r="T12078">
        <v>8</v>
      </c>
      <c r="U12078">
        <v>31</v>
      </c>
    </row>
    <row r="12079" spans="1:21" x14ac:dyDescent="0.3">
      <c r="A12079" s="5" t="s">
        <v>168</v>
      </c>
      <c r="B12079" s="5" t="s">
        <v>206</v>
      </c>
      <c r="C12079" s="5" t="s">
        <v>104</v>
      </c>
      <c r="D12079" s="5" t="s">
        <v>595</v>
      </c>
      <c r="E12079" s="5" t="s">
        <v>172</v>
      </c>
      <c r="F12079" s="6">
        <v>44044</v>
      </c>
      <c r="G12079" s="5" t="s">
        <v>148</v>
      </c>
      <c r="H12079" s="5" t="s">
        <v>197</v>
      </c>
      <c r="I12079">
        <v>43866</v>
      </c>
      <c r="J12079">
        <v>178</v>
      </c>
      <c r="K12079">
        <v>890</v>
      </c>
      <c r="L12079">
        <v>9</v>
      </c>
      <c r="M12079">
        <v>27145</v>
      </c>
      <c r="N12079">
        <v>9552.7080000000005</v>
      </c>
      <c r="O12079">
        <v>1061.412</v>
      </c>
      <c r="P12079">
        <v>98.888888888888886</v>
      </c>
      <c r="Q12079">
        <v>30.5</v>
      </c>
      <c r="R12079">
        <v>17592.292000000001</v>
      </c>
      <c r="S12079">
        <v>2020</v>
      </c>
      <c r="T12079">
        <v>8</v>
      </c>
      <c r="U12079">
        <v>31</v>
      </c>
    </row>
    <row r="12080" spans="1:21" x14ac:dyDescent="0.3">
      <c r="A12080" s="5" t="s">
        <v>168</v>
      </c>
      <c r="B12080" s="5" t="s">
        <v>206</v>
      </c>
      <c r="C12080" s="5" t="s">
        <v>104</v>
      </c>
      <c r="D12080" s="5" t="s">
        <v>595</v>
      </c>
      <c r="E12080" s="5" t="s">
        <v>172</v>
      </c>
      <c r="F12080" s="6">
        <v>44044</v>
      </c>
      <c r="G12080" s="5" t="s">
        <v>148</v>
      </c>
      <c r="H12080" s="5" t="s">
        <v>351</v>
      </c>
      <c r="I12080">
        <v>43866</v>
      </c>
      <c r="J12080">
        <v>178</v>
      </c>
      <c r="K12080">
        <v>309.2</v>
      </c>
      <c r="L12080">
        <v>3</v>
      </c>
      <c r="M12080">
        <v>9430.6</v>
      </c>
      <c r="N12080">
        <v>3184.2359999999999</v>
      </c>
      <c r="O12080">
        <v>1061.412</v>
      </c>
      <c r="P12080">
        <v>103.06666666666666</v>
      </c>
      <c r="Q12080">
        <v>30.5</v>
      </c>
      <c r="R12080">
        <v>6246.3639999999996</v>
      </c>
      <c r="S12080">
        <v>2020</v>
      </c>
      <c r="T12080">
        <v>8</v>
      </c>
      <c r="U12080">
        <v>31</v>
      </c>
    </row>
    <row r="12081" spans="1:21" x14ac:dyDescent="0.3">
      <c r="A12081" s="5" t="s">
        <v>168</v>
      </c>
      <c r="B12081" s="5" t="s">
        <v>206</v>
      </c>
      <c r="C12081" s="5" t="s">
        <v>104</v>
      </c>
      <c r="D12081" s="5" t="s">
        <v>595</v>
      </c>
      <c r="E12081" s="5" t="s">
        <v>172</v>
      </c>
      <c r="F12081" s="6">
        <v>44044</v>
      </c>
      <c r="G12081" s="5" t="s">
        <v>148</v>
      </c>
      <c r="H12081" s="5" t="s">
        <v>178</v>
      </c>
      <c r="I12081">
        <v>43866</v>
      </c>
      <c r="J12081">
        <v>178</v>
      </c>
      <c r="K12081">
        <v>193.6</v>
      </c>
      <c r="L12081">
        <v>2</v>
      </c>
      <c r="M12081">
        <v>5904.8</v>
      </c>
      <c r="N12081">
        <v>2122.8240000000001</v>
      </c>
      <c r="O12081">
        <v>1061.412</v>
      </c>
      <c r="P12081">
        <v>96.8</v>
      </c>
      <c r="Q12081">
        <v>30.5</v>
      </c>
      <c r="R12081">
        <v>3781.9760000000001</v>
      </c>
      <c r="S12081">
        <v>2020</v>
      </c>
      <c r="T12081">
        <v>8</v>
      </c>
      <c r="U12081">
        <v>31</v>
      </c>
    </row>
    <row r="12082" spans="1:21" x14ac:dyDescent="0.3">
      <c r="A12082" s="5" t="s">
        <v>168</v>
      </c>
      <c r="B12082" s="5" t="s">
        <v>169</v>
      </c>
      <c r="C12082" s="5" t="s">
        <v>170</v>
      </c>
      <c r="D12082" s="5" t="s">
        <v>499</v>
      </c>
      <c r="E12082" s="5" t="s">
        <v>172</v>
      </c>
      <c r="F12082" s="6">
        <v>44046</v>
      </c>
      <c r="G12082" s="5" t="s">
        <v>148</v>
      </c>
      <c r="H12082" s="5" t="s">
        <v>194</v>
      </c>
      <c r="I12082">
        <v>43747</v>
      </c>
      <c r="J12082">
        <v>299</v>
      </c>
      <c r="K12082">
        <v>182</v>
      </c>
      <c r="L12082">
        <v>1</v>
      </c>
      <c r="M12082">
        <v>5551</v>
      </c>
      <c r="N12082">
        <v>3611.3919999999998</v>
      </c>
      <c r="O12082">
        <v>3611.3919999999998</v>
      </c>
      <c r="P12082">
        <v>182</v>
      </c>
      <c r="Q12082">
        <v>30.5</v>
      </c>
      <c r="R12082">
        <v>1939.6079999999999</v>
      </c>
      <c r="S12082">
        <v>2020</v>
      </c>
      <c r="T12082">
        <v>8</v>
      </c>
      <c r="U12082">
        <v>32</v>
      </c>
    </row>
    <row r="12083" spans="1:21" x14ac:dyDescent="0.3">
      <c r="A12083" s="5" t="s">
        <v>168</v>
      </c>
      <c r="B12083" s="5" t="s">
        <v>169</v>
      </c>
      <c r="C12083" s="5" t="s">
        <v>170</v>
      </c>
      <c r="D12083" s="5" t="s">
        <v>579</v>
      </c>
      <c r="E12083" s="5" t="s">
        <v>172</v>
      </c>
      <c r="F12083" s="6">
        <v>44046</v>
      </c>
      <c r="G12083" s="5" t="s">
        <v>148</v>
      </c>
      <c r="H12083" s="5" t="s">
        <v>173</v>
      </c>
      <c r="I12083">
        <v>43832</v>
      </c>
      <c r="J12083">
        <v>214</v>
      </c>
      <c r="K12083">
        <v>366.2</v>
      </c>
      <c r="L12083">
        <v>1</v>
      </c>
      <c r="M12083">
        <v>2792.2750000000001</v>
      </c>
      <c r="N12083">
        <v>2952.8539999999998</v>
      </c>
      <c r="O12083">
        <v>2952.8539999999998</v>
      </c>
      <c r="P12083">
        <v>366.2</v>
      </c>
      <c r="Q12083">
        <v>7.625</v>
      </c>
      <c r="R12083">
        <v>-160.57900000000001</v>
      </c>
      <c r="S12083">
        <v>2020</v>
      </c>
      <c r="T12083">
        <v>8</v>
      </c>
      <c r="U12083">
        <v>32</v>
      </c>
    </row>
    <row r="12084" spans="1:21" x14ac:dyDescent="0.3">
      <c r="A12084" s="5" t="s">
        <v>168</v>
      </c>
      <c r="B12084" s="5" t="s">
        <v>169</v>
      </c>
      <c r="C12084" s="5" t="s">
        <v>170</v>
      </c>
      <c r="D12084" s="5" t="s">
        <v>587</v>
      </c>
      <c r="E12084" s="5" t="s">
        <v>172</v>
      </c>
      <c r="F12084" s="6">
        <v>44046</v>
      </c>
      <c r="G12084" s="5" t="s">
        <v>148</v>
      </c>
      <c r="H12084" s="5" t="s">
        <v>173</v>
      </c>
      <c r="I12084">
        <v>43487</v>
      </c>
      <c r="J12084">
        <v>559</v>
      </c>
      <c r="K12084">
        <v>366.2</v>
      </c>
      <c r="L12084">
        <v>1</v>
      </c>
      <c r="M12084">
        <v>2792.2750000000001</v>
      </c>
      <c r="N12084">
        <v>3720.5770000000002</v>
      </c>
      <c r="O12084">
        <v>3720.5770000000002</v>
      </c>
      <c r="P12084">
        <v>366.2</v>
      </c>
      <c r="Q12084">
        <v>7.625</v>
      </c>
      <c r="R12084">
        <v>-928.30200000000002</v>
      </c>
      <c r="S12084">
        <v>2020</v>
      </c>
      <c r="T12084">
        <v>8</v>
      </c>
      <c r="U12084">
        <v>32</v>
      </c>
    </row>
    <row r="12085" spans="1:21" x14ac:dyDescent="0.3">
      <c r="A12085" s="5" t="s">
        <v>168</v>
      </c>
      <c r="B12085" s="5" t="s">
        <v>169</v>
      </c>
      <c r="C12085" s="5" t="s">
        <v>170</v>
      </c>
      <c r="D12085" s="5" t="s">
        <v>566</v>
      </c>
      <c r="E12085" s="5" t="s">
        <v>172</v>
      </c>
      <c r="F12085" s="6">
        <v>44046</v>
      </c>
      <c r="G12085" s="5" t="s">
        <v>148</v>
      </c>
      <c r="H12085" s="5" t="s">
        <v>173</v>
      </c>
      <c r="I12085">
        <v>43811</v>
      </c>
      <c r="J12085">
        <v>235</v>
      </c>
      <c r="K12085">
        <v>366.2</v>
      </c>
      <c r="L12085">
        <v>1</v>
      </c>
      <c r="M12085">
        <v>2792.2750000000001</v>
      </c>
      <c r="N12085">
        <v>6428.6559999999999</v>
      </c>
      <c r="O12085">
        <v>6428.6559999999999</v>
      </c>
      <c r="P12085">
        <v>366.2</v>
      </c>
      <c r="Q12085">
        <v>7.625</v>
      </c>
      <c r="R12085">
        <v>-3636.3809999999999</v>
      </c>
      <c r="S12085">
        <v>2020</v>
      </c>
      <c r="T12085">
        <v>8</v>
      </c>
      <c r="U12085">
        <v>32</v>
      </c>
    </row>
    <row r="12086" spans="1:21" x14ac:dyDescent="0.3">
      <c r="A12086" s="5" t="s">
        <v>168</v>
      </c>
      <c r="B12086" s="5" t="s">
        <v>169</v>
      </c>
      <c r="C12086" s="5" t="s">
        <v>170</v>
      </c>
      <c r="D12086" s="5" t="s">
        <v>575</v>
      </c>
      <c r="E12086" s="5" t="s">
        <v>172</v>
      </c>
      <c r="F12086" s="6">
        <v>44046</v>
      </c>
      <c r="G12086" s="5" t="s">
        <v>148</v>
      </c>
      <c r="H12086" s="5" t="s">
        <v>173</v>
      </c>
      <c r="I12086">
        <v>43820</v>
      </c>
      <c r="J12086">
        <v>226</v>
      </c>
      <c r="K12086">
        <v>366.2</v>
      </c>
      <c r="L12086">
        <v>1</v>
      </c>
      <c r="M12086">
        <v>2792.2750000000001</v>
      </c>
      <c r="N12086">
        <v>3161.4409999999998</v>
      </c>
      <c r="O12086">
        <v>3161.4409999999998</v>
      </c>
      <c r="P12086">
        <v>366.2</v>
      </c>
      <c r="Q12086">
        <v>7.625</v>
      </c>
      <c r="R12086">
        <v>-369.166</v>
      </c>
      <c r="S12086">
        <v>2020</v>
      </c>
      <c r="T12086">
        <v>8</v>
      </c>
      <c r="U12086">
        <v>32</v>
      </c>
    </row>
    <row r="12087" spans="1:21" x14ac:dyDescent="0.3">
      <c r="A12087" s="5" t="s">
        <v>168</v>
      </c>
      <c r="B12087" s="5" t="s">
        <v>175</v>
      </c>
      <c r="C12087" s="5" t="s">
        <v>84</v>
      </c>
      <c r="D12087" s="5" t="s">
        <v>546</v>
      </c>
      <c r="E12087" s="5" t="s">
        <v>172</v>
      </c>
      <c r="F12087" s="6">
        <v>44046</v>
      </c>
      <c r="G12087" s="5" t="s">
        <v>148</v>
      </c>
      <c r="H12087" s="5" t="s">
        <v>190</v>
      </c>
      <c r="I12087">
        <v>43846</v>
      </c>
      <c r="J12087">
        <v>200</v>
      </c>
      <c r="K12087">
        <v>145</v>
      </c>
      <c r="L12087">
        <v>1</v>
      </c>
      <c r="M12087">
        <v>3915</v>
      </c>
      <c r="N12087">
        <v>3482.7130000000002</v>
      </c>
      <c r="O12087">
        <v>3482.7130000000002</v>
      </c>
      <c r="P12087">
        <v>145</v>
      </c>
      <c r="Q12087">
        <v>27</v>
      </c>
      <c r="R12087">
        <v>432.28699999999998</v>
      </c>
      <c r="S12087">
        <v>2020</v>
      </c>
      <c r="T12087">
        <v>8</v>
      </c>
      <c r="U12087">
        <v>32</v>
      </c>
    </row>
    <row r="12088" spans="1:21" x14ac:dyDescent="0.3">
      <c r="A12088" s="5" t="s">
        <v>168</v>
      </c>
      <c r="B12088" s="5" t="s">
        <v>175</v>
      </c>
      <c r="C12088" s="5" t="s">
        <v>84</v>
      </c>
      <c r="D12088" s="5" t="s">
        <v>546</v>
      </c>
      <c r="E12088" s="5" t="s">
        <v>172</v>
      </c>
      <c r="F12088" s="6">
        <v>44046</v>
      </c>
      <c r="G12088" s="5" t="s">
        <v>148</v>
      </c>
      <c r="H12088" s="5" t="s">
        <v>190</v>
      </c>
      <c r="I12088">
        <v>43846</v>
      </c>
      <c r="J12088">
        <v>200</v>
      </c>
      <c r="K12088">
        <v>101.5</v>
      </c>
      <c r="L12088">
        <v>1</v>
      </c>
      <c r="M12088">
        <v>2740.5</v>
      </c>
      <c r="N12088">
        <v>3482.7130000000002</v>
      </c>
      <c r="O12088">
        <v>3482.7130000000002</v>
      </c>
      <c r="P12088">
        <v>101.5</v>
      </c>
      <c r="Q12088">
        <v>27</v>
      </c>
      <c r="R12088">
        <v>-742.21299999999997</v>
      </c>
      <c r="S12088">
        <v>2020</v>
      </c>
      <c r="T12088">
        <v>8</v>
      </c>
      <c r="U12088">
        <v>32</v>
      </c>
    </row>
    <row r="12089" spans="1:21" x14ac:dyDescent="0.3">
      <c r="A12089" s="5" t="s">
        <v>168</v>
      </c>
      <c r="B12089" s="5" t="s">
        <v>175</v>
      </c>
      <c r="C12089" s="5" t="s">
        <v>97</v>
      </c>
      <c r="D12089" s="5" t="s">
        <v>600</v>
      </c>
      <c r="E12089" s="5" t="s">
        <v>172</v>
      </c>
      <c r="F12089" s="6">
        <v>44046</v>
      </c>
      <c r="G12089" s="5" t="s">
        <v>148</v>
      </c>
      <c r="H12089" s="5" t="s">
        <v>233</v>
      </c>
      <c r="I12089">
        <v>43979</v>
      </c>
      <c r="J12089">
        <v>67</v>
      </c>
      <c r="K12089">
        <v>68</v>
      </c>
      <c r="L12089">
        <v>2</v>
      </c>
      <c r="M12089">
        <v>2074</v>
      </c>
      <c r="N12089">
        <v>1653.144</v>
      </c>
      <c r="O12089">
        <v>826.572</v>
      </c>
      <c r="P12089">
        <v>34</v>
      </c>
      <c r="Q12089">
        <v>30.5</v>
      </c>
      <c r="R12089">
        <v>420.85599999999999</v>
      </c>
      <c r="S12089">
        <v>2020</v>
      </c>
      <c r="T12089">
        <v>8</v>
      </c>
      <c r="U12089">
        <v>32</v>
      </c>
    </row>
    <row r="12090" spans="1:21" x14ac:dyDescent="0.3">
      <c r="A12090" s="5" t="s">
        <v>168</v>
      </c>
      <c r="B12090" s="5" t="s">
        <v>206</v>
      </c>
      <c r="C12090" s="5" t="s">
        <v>104</v>
      </c>
      <c r="D12090" s="5" t="s">
        <v>595</v>
      </c>
      <c r="E12090" s="5" t="s">
        <v>172</v>
      </c>
      <c r="F12090" s="6">
        <v>44046</v>
      </c>
      <c r="G12090" s="5" t="s">
        <v>148</v>
      </c>
      <c r="H12090" s="5" t="s">
        <v>173</v>
      </c>
      <c r="I12090">
        <v>43866</v>
      </c>
      <c r="J12090">
        <v>180</v>
      </c>
      <c r="K12090">
        <v>798.2</v>
      </c>
      <c r="L12090">
        <v>8</v>
      </c>
      <c r="M12090">
        <v>24345.1</v>
      </c>
      <c r="N12090">
        <v>8491.2960000000003</v>
      </c>
      <c r="O12090">
        <v>1061.412</v>
      </c>
      <c r="P12090">
        <v>99.775000000000006</v>
      </c>
      <c r="Q12090">
        <v>30.5</v>
      </c>
      <c r="R12090">
        <v>15853.804</v>
      </c>
      <c r="S12090">
        <v>2020</v>
      </c>
      <c r="T12090">
        <v>8</v>
      </c>
      <c r="U12090">
        <v>32</v>
      </c>
    </row>
    <row r="12091" spans="1:21" x14ac:dyDescent="0.3">
      <c r="A12091" s="5" t="s">
        <v>168</v>
      </c>
      <c r="B12091" s="5" t="s">
        <v>206</v>
      </c>
      <c r="C12091" s="5" t="s">
        <v>104</v>
      </c>
      <c r="D12091" s="5" t="s">
        <v>595</v>
      </c>
      <c r="E12091" s="5" t="s">
        <v>172</v>
      </c>
      <c r="F12091" s="6">
        <v>44046</v>
      </c>
      <c r="G12091" s="5" t="s">
        <v>148</v>
      </c>
      <c r="H12091" s="5" t="s">
        <v>208</v>
      </c>
      <c r="I12091">
        <v>43866</v>
      </c>
      <c r="J12091">
        <v>180</v>
      </c>
      <c r="K12091">
        <v>106.8</v>
      </c>
      <c r="L12091">
        <v>1</v>
      </c>
      <c r="M12091">
        <v>2883.6</v>
      </c>
      <c r="N12091">
        <v>1061.412</v>
      </c>
      <c r="O12091">
        <v>1061.412</v>
      </c>
      <c r="P12091">
        <v>106.8</v>
      </c>
      <c r="Q12091">
        <v>27</v>
      </c>
      <c r="R12091">
        <v>1822.1880000000001</v>
      </c>
      <c r="S12091">
        <v>2020</v>
      </c>
      <c r="T12091">
        <v>8</v>
      </c>
      <c r="U12091">
        <v>32</v>
      </c>
    </row>
    <row r="12092" spans="1:21" x14ac:dyDescent="0.3">
      <c r="A12092" s="5" t="s">
        <v>168</v>
      </c>
      <c r="B12092" s="5" t="s">
        <v>169</v>
      </c>
      <c r="C12092" s="5" t="s">
        <v>170</v>
      </c>
      <c r="D12092" s="5" t="s">
        <v>499</v>
      </c>
      <c r="E12092" s="5" t="s">
        <v>227</v>
      </c>
      <c r="F12092" s="6">
        <v>44047</v>
      </c>
      <c r="G12092" s="5" t="s">
        <v>148</v>
      </c>
      <c r="H12092" s="5" t="s">
        <v>194</v>
      </c>
      <c r="I12092">
        <v>43747</v>
      </c>
      <c r="J12092">
        <v>300</v>
      </c>
      <c r="K12092">
        <v>-182</v>
      </c>
      <c r="L12092">
        <v>-1</v>
      </c>
      <c r="M12092">
        <v>-5551</v>
      </c>
      <c r="N12092">
        <v>-3611.3919999999998</v>
      </c>
      <c r="O12092">
        <v>-3611.3919999999998</v>
      </c>
      <c r="P12092">
        <v>182</v>
      </c>
      <c r="Q12092">
        <v>30.5</v>
      </c>
      <c r="R12092">
        <v>-1939.6079999999999</v>
      </c>
      <c r="S12092">
        <v>2020</v>
      </c>
      <c r="T12092">
        <v>8</v>
      </c>
      <c r="U12092">
        <v>32</v>
      </c>
    </row>
    <row r="12093" spans="1:21" x14ac:dyDescent="0.3">
      <c r="A12093" s="5" t="s">
        <v>168</v>
      </c>
      <c r="B12093" s="5" t="s">
        <v>169</v>
      </c>
      <c r="C12093" s="5" t="s">
        <v>170</v>
      </c>
      <c r="D12093" s="5" t="s">
        <v>499</v>
      </c>
      <c r="E12093" s="5" t="s">
        <v>172</v>
      </c>
      <c r="F12093" s="6">
        <v>44047</v>
      </c>
      <c r="G12093" s="5" t="s">
        <v>148</v>
      </c>
      <c r="H12093" s="5" t="s">
        <v>194</v>
      </c>
      <c r="I12093">
        <v>43747</v>
      </c>
      <c r="J12093">
        <v>300</v>
      </c>
      <c r="K12093">
        <v>182</v>
      </c>
      <c r="L12093">
        <v>1</v>
      </c>
      <c r="M12093">
        <v>4550</v>
      </c>
      <c r="N12093">
        <v>3611.3919999999998</v>
      </c>
      <c r="O12093">
        <v>3611.3919999999998</v>
      </c>
      <c r="P12093">
        <v>182</v>
      </c>
      <c r="Q12093">
        <v>25</v>
      </c>
      <c r="R12093">
        <v>938.60799999999995</v>
      </c>
      <c r="S12093">
        <v>2020</v>
      </c>
      <c r="T12093">
        <v>8</v>
      </c>
      <c r="U12093">
        <v>32</v>
      </c>
    </row>
    <row r="12094" spans="1:21" x14ac:dyDescent="0.3">
      <c r="A12094" s="5" t="s">
        <v>168</v>
      </c>
      <c r="B12094" s="5" t="s">
        <v>206</v>
      </c>
      <c r="C12094" s="5" t="s">
        <v>103</v>
      </c>
      <c r="D12094" s="5" t="s">
        <v>573</v>
      </c>
      <c r="E12094" s="5" t="s">
        <v>172</v>
      </c>
      <c r="F12094" s="6">
        <v>44047</v>
      </c>
      <c r="G12094" s="5" t="s">
        <v>148</v>
      </c>
      <c r="H12094" s="5" t="s">
        <v>264</v>
      </c>
      <c r="I12094">
        <v>43874</v>
      </c>
      <c r="J12094">
        <v>173</v>
      </c>
      <c r="K12094">
        <v>1525</v>
      </c>
      <c r="L12094">
        <v>15</v>
      </c>
      <c r="M12094">
        <v>47275</v>
      </c>
      <c r="N12094">
        <v>41570.911</v>
      </c>
      <c r="O12094">
        <v>2771.3939999999998</v>
      </c>
      <c r="P12094">
        <v>101.66666666666667</v>
      </c>
      <c r="Q12094">
        <v>31</v>
      </c>
      <c r="R12094">
        <v>5704.0889999999999</v>
      </c>
      <c r="S12094">
        <v>2020</v>
      </c>
      <c r="T12094">
        <v>8</v>
      </c>
      <c r="U12094">
        <v>32</v>
      </c>
    </row>
    <row r="12095" spans="1:21" x14ac:dyDescent="0.3">
      <c r="A12095" s="5" t="s">
        <v>168</v>
      </c>
      <c r="B12095" s="5" t="s">
        <v>206</v>
      </c>
      <c r="C12095" s="5" t="s">
        <v>103</v>
      </c>
      <c r="D12095" s="5" t="s">
        <v>573</v>
      </c>
      <c r="E12095" s="5" t="s">
        <v>172</v>
      </c>
      <c r="F12095" s="6">
        <v>44047</v>
      </c>
      <c r="G12095" s="5" t="s">
        <v>148</v>
      </c>
      <c r="H12095" s="5" t="s">
        <v>197</v>
      </c>
      <c r="I12095">
        <v>43874</v>
      </c>
      <c r="J12095">
        <v>173</v>
      </c>
      <c r="K12095">
        <v>398</v>
      </c>
      <c r="L12095">
        <v>4</v>
      </c>
      <c r="M12095">
        <v>11940</v>
      </c>
      <c r="N12095">
        <v>11085.575999999999</v>
      </c>
      <c r="O12095">
        <v>2771.3939999999998</v>
      </c>
      <c r="P12095">
        <v>99.5</v>
      </c>
      <c r="Q12095">
        <v>30</v>
      </c>
      <c r="R12095">
        <v>854.42399999999998</v>
      </c>
      <c r="S12095">
        <v>2020</v>
      </c>
      <c r="T12095">
        <v>8</v>
      </c>
      <c r="U12095">
        <v>32</v>
      </c>
    </row>
    <row r="12096" spans="1:21" x14ac:dyDescent="0.3">
      <c r="A12096" s="5" t="s">
        <v>168</v>
      </c>
      <c r="B12096" s="5" t="s">
        <v>206</v>
      </c>
      <c r="C12096" s="5" t="s">
        <v>103</v>
      </c>
      <c r="D12096" s="5" t="s">
        <v>573</v>
      </c>
      <c r="E12096" s="5" t="s">
        <v>172</v>
      </c>
      <c r="F12096" s="6">
        <v>44047</v>
      </c>
      <c r="G12096" s="5" t="s">
        <v>148</v>
      </c>
      <c r="H12096" s="5" t="s">
        <v>178</v>
      </c>
      <c r="I12096">
        <v>43874</v>
      </c>
      <c r="J12096">
        <v>173</v>
      </c>
      <c r="K12096">
        <v>96.4</v>
      </c>
      <c r="L12096">
        <v>1</v>
      </c>
      <c r="M12096">
        <v>2892</v>
      </c>
      <c r="N12096">
        <v>2771.3939999999998</v>
      </c>
      <c r="O12096">
        <v>2771.3939999999998</v>
      </c>
      <c r="P12096">
        <v>96.4</v>
      </c>
      <c r="Q12096">
        <v>30</v>
      </c>
      <c r="R12096">
        <v>120.60599999999999</v>
      </c>
      <c r="S12096">
        <v>2020</v>
      </c>
      <c r="T12096">
        <v>8</v>
      </c>
      <c r="U12096">
        <v>32</v>
      </c>
    </row>
    <row r="12097" spans="1:21" x14ac:dyDescent="0.3">
      <c r="A12097" s="5" t="s">
        <v>168</v>
      </c>
      <c r="B12097" s="5" t="s">
        <v>206</v>
      </c>
      <c r="C12097" s="5" t="s">
        <v>103</v>
      </c>
      <c r="D12097" s="5" t="s">
        <v>573</v>
      </c>
      <c r="E12097" s="5" t="s">
        <v>172</v>
      </c>
      <c r="F12097" s="6">
        <v>44047</v>
      </c>
      <c r="G12097" s="5" t="s">
        <v>148</v>
      </c>
      <c r="H12097" s="5" t="s">
        <v>203</v>
      </c>
      <c r="I12097">
        <v>43874</v>
      </c>
      <c r="J12097">
        <v>173</v>
      </c>
      <c r="K12097">
        <v>202</v>
      </c>
      <c r="L12097">
        <v>2</v>
      </c>
      <c r="M12097">
        <v>6262</v>
      </c>
      <c r="N12097">
        <v>5542.7879999999996</v>
      </c>
      <c r="O12097">
        <v>2771.3939999999998</v>
      </c>
      <c r="P12097">
        <v>101</v>
      </c>
      <c r="Q12097">
        <v>31</v>
      </c>
      <c r="R12097">
        <v>719.21199999999999</v>
      </c>
      <c r="S12097">
        <v>2020</v>
      </c>
      <c r="T12097">
        <v>8</v>
      </c>
      <c r="U12097">
        <v>32</v>
      </c>
    </row>
    <row r="12098" spans="1:21" x14ac:dyDescent="0.3">
      <c r="A12098" s="5" t="s">
        <v>168</v>
      </c>
      <c r="B12098" s="5" t="s">
        <v>206</v>
      </c>
      <c r="C12098" s="5" t="s">
        <v>103</v>
      </c>
      <c r="D12098" s="5" t="s">
        <v>573</v>
      </c>
      <c r="E12098" s="5" t="s">
        <v>172</v>
      </c>
      <c r="F12098" s="6">
        <v>44047</v>
      </c>
      <c r="G12098" s="5" t="s">
        <v>148</v>
      </c>
      <c r="H12098" s="5" t="s">
        <v>204</v>
      </c>
      <c r="I12098">
        <v>43874</v>
      </c>
      <c r="J12098">
        <v>173</v>
      </c>
      <c r="K12098">
        <v>450</v>
      </c>
      <c r="L12098">
        <v>4</v>
      </c>
      <c r="M12098">
        <v>13950</v>
      </c>
      <c r="N12098">
        <v>11085.575999999999</v>
      </c>
      <c r="O12098">
        <v>2771.3939999999998</v>
      </c>
      <c r="P12098">
        <v>112.5</v>
      </c>
      <c r="Q12098">
        <v>31</v>
      </c>
      <c r="R12098">
        <v>2864.424</v>
      </c>
      <c r="S12098">
        <v>2020</v>
      </c>
      <c r="T12098">
        <v>8</v>
      </c>
      <c r="U12098">
        <v>32</v>
      </c>
    </row>
    <row r="12099" spans="1:21" x14ac:dyDescent="0.3">
      <c r="A12099" s="5" t="s">
        <v>168</v>
      </c>
      <c r="B12099" s="5" t="s">
        <v>206</v>
      </c>
      <c r="C12099" s="5" t="s">
        <v>103</v>
      </c>
      <c r="D12099" s="5" t="s">
        <v>573</v>
      </c>
      <c r="E12099" s="5" t="s">
        <v>172</v>
      </c>
      <c r="F12099" s="6">
        <v>44047</v>
      </c>
      <c r="G12099" s="5" t="s">
        <v>148</v>
      </c>
      <c r="H12099" s="5" t="s">
        <v>230</v>
      </c>
      <c r="I12099">
        <v>43874</v>
      </c>
      <c r="J12099">
        <v>173</v>
      </c>
      <c r="K12099">
        <v>1502</v>
      </c>
      <c r="L12099">
        <v>14</v>
      </c>
      <c r="M12099">
        <v>45811</v>
      </c>
      <c r="N12099">
        <v>38799.517</v>
      </c>
      <c r="O12099">
        <v>2771.3939999999998</v>
      </c>
      <c r="P12099">
        <v>107.28571428571429</v>
      </c>
      <c r="Q12099">
        <v>30.5</v>
      </c>
      <c r="R12099">
        <v>7011.4830000000002</v>
      </c>
      <c r="S12099">
        <v>2020</v>
      </c>
      <c r="T12099">
        <v>8</v>
      </c>
      <c r="U12099">
        <v>32</v>
      </c>
    </row>
    <row r="12100" spans="1:21" x14ac:dyDescent="0.3">
      <c r="A12100" s="5" t="s">
        <v>168</v>
      </c>
      <c r="B12100" s="5" t="s">
        <v>206</v>
      </c>
      <c r="C12100" s="5" t="s">
        <v>103</v>
      </c>
      <c r="D12100" s="5" t="s">
        <v>573</v>
      </c>
      <c r="E12100" s="5" t="s">
        <v>172</v>
      </c>
      <c r="F12100" s="6">
        <v>44047</v>
      </c>
      <c r="G12100" s="5" t="s">
        <v>148</v>
      </c>
      <c r="H12100" s="5" t="s">
        <v>205</v>
      </c>
      <c r="I12100">
        <v>43874</v>
      </c>
      <c r="J12100">
        <v>173</v>
      </c>
      <c r="K12100">
        <v>220</v>
      </c>
      <c r="L12100">
        <v>2</v>
      </c>
      <c r="M12100">
        <v>6820</v>
      </c>
      <c r="N12100">
        <v>5542.7879999999996</v>
      </c>
      <c r="O12100">
        <v>2771.3939999999998</v>
      </c>
      <c r="P12100">
        <v>110</v>
      </c>
      <c r="Q12100">
        <v>31</v>
      </c>
      <c r="R12100">
        <v>1277.212</v>
      </c>
      <c r="S12100">
        <v>2020</v>
      </c>
      <c r="T12100">
        <v>8</v>
      </c>
      <c r="U12100">
        <v>32</v>
      </c>
    </row>
    <row r="12101" spans="1:21" x14ac:dyDescent="0.3">
      <c r="A12101" s="5" t="s">
        <v>168</v>
      </c>
      <c r="B12101" s="5" t="s">
        <v>206</v>
      </c>
      <c r="C12101" s="5" t="s">
        <v>103</v>
      </c>
      <c r="D12101" s="5" t="s">
        <v>573</v>
      </c>
      <c r="E12101" s="5" t="s">
        <v>172</v>
      </c>
      <c r="F12101" s="6">
        <v>44047</v>
      </c>
      <c r="G12101" s="5" t="s">
        <v>148</v>
      </c>
      <c r="H12101" s="5" t="s">
        <v>216</v>
      </c>
      <c r="I12101">
        <v>43874</v>
      </c>
      <c r="J12101">
        <v>173</v>
      </c>
      <c r="K12101">
        <v>105</v>
      </c>
      <c r="L12101">
        <v>1</v>
      </c>
      <c r="M12101">
        <v>3255</v>
      </c>
      <c r="N12101">
        <v>2771.3939999999998</v>
      </c>
      <c r="O12101">
        <v>2771.3939999999998</v>
      </c>
      <c r="P12101">
        <v>105</v>
      </c>
      <c r="Q12101">
        <v>31</v>
      </c>
      <c r="R12101">
        <v>483.60599999999999</v>
      </c>
      <c r="S12101">
        <v>2020</v>
      </c>
      <c r="T12101">
        <v>8</v>
      </c>
      <c r="U12101">
        <v>32</v>
      </c>
    </row>
    <row r="12102" spans="1:21" x14ac:dyDescent="0.3">
      <c r="A12102" s="5" t="s">
        <v>168</v>
      </c>
      <c r="B12102" s="5" t="s">
        <v>206</v>
      </c>
      <c r="C12102" s="5" t="s">
        <v>103</v>
      </c>
      <c r="D12102" s="5" t="s">
        <v>573</v>
      </c>
      <c r="E12102" s="5" t="s">
        <v>172</v>
      </c>
      <c r="F12102" s="6">
        <v>44047</v>
      </c>
      <c r="G12102" s="5" t="s">
        <v>148</v>
      </c>
      <c r="H12102" s="5" t="s">
        <v>222</v>
      </c>
      <c r="I12102">
        <v>43874</v>
      </c>
      <c r="J12102">
        <v>173</v>
      </c>
      <c r="K12102">
        <v>100</v>
      </c>
      <c r="L12102">
        <v>1</v>
      </c>
      <c r="M12102">
        <v>3100</v>
      </c>
      <c r="N12102">
        <v>2771.3939999999998</v>
      </c>
      <c r="O12102">
        <v>2771.3939999999998</v>
      </c>
      <c r="P12102">
        <v>100</v>
      </c>
      <c r="Q12102">
        <v>31</v>
      </c>
      <c r="R12102">
        <v>328.60599999999999</v>
      </c>
      <c r="S12102">
        <v>2020</v>
      </c>
      <c r="T12102">
        <v>8</v>
      </c>
      <c r="U12102">
        <v>32</v>
      </c>
    </row>
    <row r="12103" spans="1:21" x14ac:dyDescent="0.3">
      <c r="A12103" s="5" t="s">
        <v>168</v>
      </c>
      <c r="B12103" s="5" t="s">
        <v>206</v>
      </c>
      <c r="C12103" s="5" t="s">
        <v>103</v>
      </c>
      <c r="D12103" s="5" t="s">
        <v>573</v>
      </c>
      <c r="E12103" s="5" t="s">
        <v>172</v>
      </c>
      <c r="F12103" s="6">
        <v>44047</v>
      </c>
      <c r="G12103" s="5" t="s">
        <v>148</v>
      </c>
      <c r="H12103" s="5" t="s">
        <v>181</v>
      </c>
      <c r="I12103">
        <v>43874</v>
      </c>
      <c r="J12103">
        <v>173</v>
      </c>
      <c r="K12103">
        <v>104</v>
      </c>
      <c r="L12103">
        <v>1</v>
      </c>
      <c r="M12103">
        <v>3224</v>
      </c>
      <c r="N12103">
        <v>2771.3939999999998</v>
      </c>
      <c r="O12103">
        <v>2771.3939999999998</v>
      </c>
      <c r="P12103">
        <v>104</v>
      </c>
      <c r="Q12103">
        <v>31</v>
      </c>
      <c r="R12103">
        <v>452.60599999999999</v>
      </c>
      <c r="S12103">
        <v>2020</v>
      </c>
      <c r="T12103">
        <v>8</v>
      </c>
      <c r="U12103">
        <v>32</v>
      </c>
    </row>
    <row r="12104" spans="1:21" x14ac:dyDescent="0.3">
      <c r="A12104" s="5" t="s">
        <v>168</v>
      </c>
      <c r="B12104" s="5" t="s">
        <v>206</v>
      </c>
      <c r="C12104" s="5" t="s">
        <v>103</v>
      </c>
      <c r="D12104" s="5" t="s">
        <v>573</v>
      </c>
      <c r="E12104" s="5" t="s">
        <v>172</v>
      </c>
      <c r="F12104" s="6">
        <v>44047</v>
      </c>
      <c r="G12104" s="5" t="s">
        <v>148</v>
      </c>
      <c r="H12104" s="5" t="s">
        <v>183</v>
      </c>
      <c r="I12104">
        <v>43874</v>
      </c>
      <c r="J12104">
        <v>173</v>
      </c>
      <c r="K12104">
        <v>218</v>
      </c>
      <c r="L12104">
        <v>2</v>
      </c>
      <c r="M12104">
        <v>6758</v>
      </c>
      <c r="N12104">
        <v>5542.7879999999996</v>
      </c>
      <c r="O12104">
        <v>2771.3939999999998</v>
      </c>
      <c r="P12104">
        <v>109</v>
      </c>
      <c r="Q12104">
        <v>31</v>
      </c>
      <c r="R12104">
        <v>1215.212</v>
      </c>
      <c r="S12104">
        <v>2020</v>
      </c>
      <c r="T12104">
        <v>8</v>
      </c>
      <c r="U12104">
        <v>32</v>
      </c>
    </row>
    <row r="12105" spans="1:21" x14ac:dyDescent="0.3">
      <c r="A12105" s="5" t="s">
        <v>168</v>
      </c>
      <c r="B12105" s="5" t="s">
        <v>206</v>
      </c>
      <c r="C12105" s="5" t="s">
        <v>103</v>
      </c>
      <c r="D12105" s="5" t="s">
        <v>573</v>
      </c>
      <c r="E12105" s="5" t="s">
        <v>172</v>
      </c>
      <c r="F12105" s="6">
        <v>44047</v>
      </c>
      <c r="G12105" s="5" t="s">
        <v>148</v>
      </c>
      <c r="H12105" s="5" t="s">
        <v>246</v>
      </c>
      <c r="I12105">
        <v>43874</v>
      </c>
      <c r="J12105">
        <v>173</v>
      </c>
      <c r="K12105">
        <v>104</v>
      </c>
      <c r="L12105">
        <v>1</v>
      </c>
      <c r="M12105">
        <v>3224</v>
      </c>
      <c r="N12105">
        <v>2771.3939999999998</v>
      </c>
      <c r="O12105">
        <v>2771.3939999999998</v>
      </c>
      <c r="P12105">
        <v>104</v>
      </c>
      <c r="Q12105">
        <v>31</v>
      </c>
      <c r="R12105">
        <v>452.60599999999999</v>
      </c>
      <c r="S12105">
        <v>2020</v>
      </c>
      <c r="T12105">
        <v>8</v>
      </c>
      <c r="U12105">
        <v>32</v>
      </c>
    </row>
    <row r="12106" spans="1:21" x14ac:dyDescent="0.3">
      <c r="A12106" s="5" t="s">
        <v>168</v>
      </c>
      <c r="B12106" s="5" t="s">
        <v>206</v>
      </c>
      <c r="C12106" s="5" t="s">
        <v>103</v>
      </c>
      <c r="D12106" s="5" t="s">
        <v>573</v>
      </c>
      <c r="E12106" s="5" t="s">
        <v>172</v>
      </c>
      <c r="F12106" s="6">
        <v>44047</v>
      </c>
      <c r="G12106" s="5" t="s">
        <v>148</v>
      </c>
      <c r="H12106" s="5" t="s">
        <v>184</v>
      </c>
      <c r="I12106">
        <v>43874</v>
      </c>
      <c r="J12106">
        <v>173</v>
      </c>
      <c r="K12106">
        <v>2208</v>
      </c>
      <c r="L12106">
        <v>20</v>
      </c>
      <c r="M12106">
        <v>67344</v>
      </c>
      <c r="N12106">
        <v>55427.881999999998</v>
      </c>
      <c r="O12106">
        <v>2771.3939999999998</v>
      </c>
      <c r="P12106">
        <v>110.4</v>
      </c>
      <c r="Q12106">
        <v>30.5</v>
      </c>
      <c r="R12106">
        <v>11916.118</v>
      </c>
      <c r="S12106">
        <v>2020</v>
      </c>
      <c r="T12106">
        <v>8</v>
      </c>
      <c r="U12106">
        <v>32</v>
      </c>
    </row>
    <row r="12107" spans="1:21" x14ac:dyDescent="0.3">
      <c r="A12107" s="5" t="s">
        <v>168</v>
      </c>
      <c r="B12107" s="5" t="s">
        <v>206</v>
      </c>
      <c r="C12107" s="5" t="s">
        <v>103</v>
      </c>
      <c r="D12107" s="5" t="s">
        <v>573</v>
      </c>
      <c r="E12107" s="5" t="s">
        <v>172</v>
      </c>
      <c r="F12107" s="6">
        <v>44047</v>
      </c>
      <c r="G12107" s="5" t="s">
        <v>148</v>
      </c>
      <c r="H12107" s="5" t="s">
        <v>231</v>
      </c>
      <c r="I12107">
        <v>43874</v>
      </c>
      <c r="J12107">
        <v>173</v>
      </c>
      <c r="K12107">
        <v>108</v>
      </c>
      <c r="L12107">
        <v>1</v>
      </c>
      <c r="M12107">
        <v>3348</v>
      </c>
      <c r="N12107">
        <v>2771.3939999999998</v>
      </c>
      <c r="O12107">
        <v>2771.3939999999998</v>
      </c>
      <c r="P12107">
        <v>108</v>
      </c>
      <c r="Q12107">
        <v>31</v>
      </c>
      <c r="R12107">
        <v>576.60599999999999</v>
      </c>
      <c r="S12107">
        <v>2020</v>
      </c>
      <c r="T12107">
        <v>8</v>
      </c>
      <c r="U12107">
        <v>32</v>
      </c>
    </row>
    <row r="12108" spans="1:21" x14ac:dyDescent="0.3">
      <c r="A12108" s="5" t="s">
        <v>168</v>
      </c>
      <c r="B12108" s="5" t="s">
        <v>206</v>
      </c>
      <c r="C12108" s="5" t="s">
        <v>103</v>
      </c>
      <c r="D12108" s="5" t="s">
        <v>573</v>
      </c>
      <c r="E12108" s="5" t="s">
        <v>172</v>
      </c>
      <c r="F12108" s="6">
        <v>44047</v>
      </c>
      <c r="G12108" s="5" t="s">
        <v>148</v>
      </c>
      <c r="H12108" s="5" t="s">
        <v>185</v>
      </c>
      <c r="I12108">
        <v>43874</v>
      </c>
      <c r="J12108">
        <v>173</v>
      </c>
      <c r="K12108">
        <v>210</v>
      </c>
      <c r="L12108">
        <v>2</v>
      </c>
      <c r="M12108">
        <v>6510</v>
      </c>
      <c r="N12108">
        <v>5542.7879999999996</v>
      </c>
      <c r="O12108">
        <v>2771.3939999999998</v>
      </c>
      <c r="P12108">
        <v>105</v>
      </c>
      <c r="Q12108">
        <v>31</v>
      </c>
      <c r="R12108">
        <v>967.21199999999999</v>
      </c>
      <c r="S12108">
        <v>2020</v>
      </c>
      <c r="T12108">
        <v>8</v>
      </c>
      <c r="U12108">
        <v>32</v>
      </c>
    </row>
    <row r="12109" spans="1:21" x14ac:dyDescent="0.3">
      <c r="A12109" s="5" t="s">
        <v>168</v>
      </c>
      <c r="B12109" s="5" t="s">
        <v>206</v>
      </c>
      <c r="C12109" s="5" t="s">
        <v>103</v>
      </c>
      <c r="D12109" s="5" t="s">
        <v>573</v>
      </c>
      <c r="E12109" s="5" t="s">
        <v>172</v>
      </c>
      <c r="F12109" s="6">
        <v>44047</v>
      </c>
      <c r="G12109" s="5" t="s">
        <v>148</v>
      </c>
      <c r="H12109" s="5" t="s">
        <v>186</v>
      </c>
      <c r="I12109">
        <v>43874</v>
      </c>
      <c r="J12109">
        <v>173</v>
      </c>
      <c r="K12109">
        <v>190</v>
      </c>
      <c r="L12109">
        <v>2</v>
      </c>
      <c r="M12109">
        <v>5890</v>
      </c>
      <c r="N12109">
        <v>5542.7879999999996</v>
      </c>
      <c r="O12109">
        <v>2771.3939999999998</v>
      </c>
      <c r="P12109">
        <v>95</v>
      </c>
      <c r="Q12109">
        <v>31</v>
      </c>
      <c r="R12109">
        <v>347.21199999999999</v>
      </c>
      <c r="S12109">
        <v>2020</v>
      </c>
      <c r="T12109">
        <v>8</v>
      </c>
      <c r="U12109">
        <v>32</v>
      </c>
    </row>
    <row r="12110" spans="1:21" x14ac:dyDescent="0.3">
      <c r="A12110" s="5" t="s">
        <v>168</v>
      </c>
      <c r="B12110" s="5" t="s">
        <v>206</v>
      </c>
      <c r="C12110" s="5" t="s">
        <v>103</v>
      </c>
      <c r="D12110" s="5" t="s">
        <v>573</v>
      </c>
      <c r="E12110" s="5" t="s">
        <v>172</v>
      </c>
      <c r="F12110" s="6">
        <v>44047</v>
      </c>
      <c r="G12110" s="5" t="s">
        <v>148</v>
      </c>
      <c r="H12110" s="5" t="s">
        <v>187</v>
      </c>
      <c r="I12110">
        <v>43874</v>
      </c>
      <c r="J12110">
        <v>173</v>
      </c>
      <c r="K12110">
        <v>440</v>
      </c>
      <c r="L12110">
        <v>4</v>
      </c>
      <c r="M12110">
        <v>13640</v>
      </c>
      <c r="N12110">
        <v>11085.575999999999</v>
      </c>
      <c r="O12110">
        <v>2771.3939999999998</v>
      </c>
      <c r="P12110">
        <v>110</v>
      </c>
      <c r="Q12110">
        <v>31</v>
      </c>
      <c r="R12110">
        <v>2554.424</v>
      </c>
      <c r="S12110">
        <v>2020</v>
      </c>
      <c r="T12110">
        <v>8</v>
      </c>
      <c r="U12110">
        <v>32</v>
      </c>
    </row>
    <row r="12111" spans="1:21" x14ac:dyDescent="0.3">
      <c r="A12111" s="5" t="s">
        <v>168</v>
      </c>
      <c r="B12111" s="5" t="s">
        <v>206</v>
      </c>
      <c r="C12111" s="5" t="s">
        <v>103</v>
      </c>
      <c r="D12111" s="5" t="s">
        <v>573</v>
      </c>
      <c r="E12111" s="5" t="s">
        <v>172</v>
      </c>
      <c r="F12111" s="6">
        <v>44047</v>
      </c>
      <c r="G12111" s="5" t="s">
        <v>148</v>
      </c>
      <c r="H12111" s="5" t="s">
        <v>188</v>
      </c>
      <c r="I12111">
        <v>43874</v>
      </c>
      <c r="J12111">
        <v>173</v>
      </c>
      <c r="K12111">
        <v>422</v>
      </c>
      <c r="L12111">
        <v>4</v>
      </c>
      <c r="M12111">
        <v>13082</v>
      </c>
      <c r="N12111">
        <v>11085.575999999999</v>
      </c>
      <c r="O12111">
        <v>2771.3939999999998</v>
      </c>
      <c r="P12111">
        <v>105.5</v>
      </c>
      <c r="Q12111">
        <v>31</v>
      </c>
      <c r="R12111">
        <v>1996.424</v>
      </c>
      <c r="S12111">
        <v>2020</v>
      </c>
      <c r="T12111">
        <v>8</v>
      </c>
      <c r="U12111">
        <v>32</v>
      </c>
    </row>
    <row r="12112" spans="1:21" x14ac:dyDescent="0.3">
      <c r="A12112" s="5" t="s">
        <v>168</v>
      </c>
      <c r="B12112" s="5" t="s">
        <v>206</v>
      </c>
      <c r="C12112" s="5" t="s">
        <v>103</v>
      </c>
      <c r="D12112" s="5" t="s">
        <v>573</v>
      </c>
      <c r="E12112" s="5" t="s">
        <v>172</v>
      </c>
      <c r="F12112" s="6">
        <v>44047</v>
      </c>
      <c r="G12112" s="5" t="s">
        <v>148</v>
      </c>
      <c r="H12112" s="5" t="s">
        <v>189</v>
      </c>
      <c r="I12112">
        <v>43874</v>
      </c>
      <c r="J12112">
        <v>173</v>
      </c>
      <c r="K12112">
        <v>100</v>
      </c>
      <c r="L12112">
        <v>1</v>
      </c>
      <c r="M12112">
        <v>3100</v>
      </c>
      <c r="N12112">
        <v>2771.3939999999998</v>
      </c>
      <c r="O12112">
        <v>2771.3939999999998</v>
      </c>
      <c r="P12112">
        <v>100</v>
      </c>
      <c r="Q12112">
        <v>31</v>
      </c>
      <c r="R12112">
        <v>328.60599999999999</v>
      </c>
      <c r="S12112">
        <v>2020</v>
      </c>
      <c r="T12112">
        <v>8</v>
      </c>
      <c r="U12112">
        <v>32</v>
      </c>
    </row>
    <row r="12113" spans="1:21" x14ac:dyDescent="0.3">
      <c r="A12113" s="5" t="s">
        <v>168</v>
      </c>
      <c r="B12113" s="5" t="s">
        <v>206</v>
      </c>
      <c r="C12113" s="5" t="s">
        <v>103</v>
      </c>
      <c r="D12113" s="5" t="s">
        <v>573</v>
      </c>
      <c r="E12113" s="5" t="s">
        <v>172</v>
      </c>
      <c r="F12113" s="6">
        <v>44047</v>
      </c>
      <c r="G12113" s="5" t="s">
        <v>148</v>
      </c>
      <c r="H12113" s="5" t="s">
        <v>308</v>
      </c>
      <c r="I12113">
        <v>43874</v>
      </c>
      <c r="J12113">
        <v>173</v>
      </c>
      <c r="K12113">
        <v>108</v>
      </c>
      <c r="L12113">
        <v>1</v>
      </c>
      <c r="M12113">
        <v>3348</v>
      </c>
      <c r="N12113">
        <v>2771.3939999999998</v>
      </c>
      <c r="O12113">
        <v>2771.3939999999998</v>
      </c>
      <c r="P12113">
        <v>108</v>
      </c>
      <c r="Q12113">
        <v>31</v>
      </c>
      <c r="R12113">
        <v>576.60599999999999</v>
      </c>
      <c r="S12113">
        <v>2020</v>
      </c>
      <c r="T12113">
        <v>8</v>
      </c>
      <c r="U12113">
        <v>32</v>
      </c>
    </row>
    <row r="12114" spans="1:21" x14ac:dyDescent="0.3">
      <c r="A12114" s="5" t="s">
        <v>168</v>
      </c>
      <c r="B12114" s="5" t="s">
        <v>206</v>
      </c>
      <c r="C12114" s="5" t="s">
        <v>103</v>
      </c>
      <c r="D12114" s="5" t="s">
        <v>573</v>
      </c>
      <c r="E12114" s="5" t="s">
        <v>172</v>
      </c>
      <c r="F12114" s="6">
        <v>44047</v>
      </c>
      <c r="G12114" s="5" t="s">
        <v>148</v>
      </c>
      <c r="H12114" s="5" t="s">
        <v>202</v>
      </c>
      <c r="I12114">
        <v>43874</v>
      </c>
      <c r="J12114">
        <v>173</v>
      </c>
      <c r="K12114">
        <v>550</v>
      </c>
      <c r="L12114">
        <v>6</v>
      </c>
      <c r="M12114">
        <v>17050</v>
      </c>
      <c r="N12114">
        <v>16628.365000000002</v>
      </c>
      <c r="O12114">
        <v>2771.3939999999998</v>
      </c>
      <c r="P12114">
        <v>91.666666666666671</v>
      </c>
      <c r="Q12114">
        <v>31</v>
      </c>
      <c r="R12114">
        <v>421.63499999999999</v>
      </c>
      <c r="S12114">
        <v>2020</v>
      </c>
      <c r="T12114">
        <v>8</v>
      </c>
      <c r="U12114">
        <v>32</v>
      </c>
    </row>
    <row r="12115" spans="1:21" x14ac:dyDescent="0.3">
      <c r="A12115" s="5" t="s">
        <v>168</v>
      </c>
      <c r="B12115" s="5" t="s">
        <v>206</v>
      </c>
      <c r="C12115" s="5" t="s">
        <v>103</v>
      </c>
      <c r="D12115" s="5" t="s">
        <v>573</v>
      </c>
      <c r="E12115" s="5" t="s">
        <v>172</v>
      </c>
      <c r="F12115" s="6">
        <v>44047</v>
      </c>
      <c r="G12115" s="5" t="s">
        <v>148</v>
      </c>
      <c r="H12115" s="5" t="s">
        <v>191</v>
      </c>
      <c r="I12115">
        <v>43874</v>
      </c>
      <c r="J12115">
        <v>173</v>
      </c>
      <c r="K12115">
        <v>100</v>
      </c>
      <c r="L12115">
        <v>1</v>
      </c>
      <c r="M12115">
        <v>3100</v>
      </c>
      <c r="N12115">
        <v>2771.3939999999998</v>
      </c>
      <c r="O12115">
        <v>2771.3939999999998</v>
      </c>
      <c r="P12115">
        <v>100</v>
      </c>
      <c r="Q12115">
        <v>31</v>
      </c>
      <c r="R12115">
        <v>328.60599999999999</v>
      </c>
      <c r="S12115">
        <v>2020</v>
      </c>
      <c r="T12115">
        <v>8</v>
      </c>
      <c r="U12115">
        <v>32</v>
      </c>
    </row>
    <row r="12116" spans="1:21" x14ac:dyDescent="0.3">
      <c r="A12116" s="5" t="s">
        <v>168</v>
      </c>
      <c r="B12116" s="5" t="s">
        <v>206</v>
      </c>
      <c r="C12116" s="5" t="s">
        <v>103</v>
      </c>
      <c r="D12116" s="5" t="s">
        <v>573</v>
      </c>
      <c r="E12116" s="5" t="s">
        <v>172</v>
      </c>
      <c r="F12116" s="6">
        <v>44047</v>
      </c>
      <c r="G12116" s="5" t="s">
        <v>148</v>
      </c>
      <c r="H12116" s="5" t="s">
        <v>498</v>
      </c>
      <c r="I12116">
        <v>43874</v>
      </c>
      <c r="J12116">
        <v>173</v>
      </c>
      <c r="K12116">
        <v>325</v>
      </c>
      <c r="L12116">
        <v>3</v>
      </c>
      <c r="M12116">
        <v>10075</v>
      </c>
      <c r="N12116">
        <v>8314.1820000000007</v>
      </c>
      <c r="O12116">
        <v>2771.3939999999998</v>
      </c>
      <c r="P12116">
        <v>108.33333333333333</v>
      </c>
      <c r="Q12116">
        <v>31</v>
      </c>
      <c r="R12116">
        <v>1760.818</v>
      </c>
      <c r="S12116">
        <v>2020</v>
      </c>
      <c r="T12116">
        <v>8</v>
      </c>
      <c r="U12116">
        <v>32</v>
      </c>
    </row>
    <row r="12117" spans="1:21" x14ac:dyDescent="0.3">
      <c r="A12117" s="5" t="s">
        <v>168</v>
      </c>
      <c r="B12117" s="5" t="s">
        <v>206</v>
      </c>
      <c r="C12117" s="5" t="s">
        <v>103</v>
      </c>
      <c r="D12117" s="5" t="s">
        <v>573</v>
      </c>
      <c r="E12117" s="5" t="s">
        <v>172</v>
      </c>
      <c r="F12117" s="6">
        <v>44047</v>
      </c>
      <c r="G12117" s="5" t="s">
        <v>148</v>
      </c>
      <c r="H12117" s="5" t="s">
        <v>190</v>
      </c>
      <c r="I12117">
        <v>43874</v>
      </c>
      <c r="J12117">
        <v>173</v>
      </c>
      <c r="K12117">
        <v>196</v>
      </c>
      <c r="L12117">
        <v>2</v>
      </c>
      <c r="M12117">
        <v>6076</v>
      </c>
      <c r="N12117">
        <v>5542.7879999999996</v>
      </c>
      <c r="O12117">
        <v>2771.3939999999998</v>
      </c>
      <c r="P12117">
        <v>98</v>
      </c>
      <c r="Q12117">
        <v>31</v>
      </c>
      <c r="R12117">
        <v>533.21199999999999</v>
      </c>
      <c r="S12117">
        <v>2020</v>
      </c>
      <c r="T12117">
        <v>8</v>
      </c>
      <c r="U12117">
        <v>32</v>
      </c>
    </row>
    <row r="12118" spans="1:21" x14ac:dyDescent="0.3">
      <c r="A12118" s="5" t="s">
        <v>168</v>
      </c>
      <c r="B12118" s="5" t="s">
        <v>206</v>
      </c>
      <c r="C12118" s="5" t="s">
        <v>104</v>
      </c>
      <c r="D12118" s="5" t="s">
        <v>595</v>
      </c>
      <c r="E12118" s="5" t="s">
        <v>172</v>
      </c>
      <c r="F12118" s="6">
        <v>44047</v>
      </c>
      <c r="G12118" s="5" t="s">
        <v>148</v>
      </c>
      <c r="H12118" s="5" t="s">
        <v>235</v>
      </c>
      <c r="I12118">
        <v>43866</v>
      </c>
      <c r="J12118">
        <v>181</v>
      </c>
      <c r="K12118">
        <v>106.8</v>
      </c>
      <c r="L12118">
        <v>1</v>
      </c>
      <c r="M12118">
        <v>3204</v>
      </c>
      <c r="N12118">
        <v>1061.412</v>
      </c>
      <c r="O12118">
        <v>1061.412</v>
      </c>
      <c r="P12118">
        <v>106.8</v>
      </c>
      <c r="Q12118">
        <v>30</v>
      </c>
      <c r="R12118">
        <v>2142.5880000000002</v>
      </c>
      <c r="S12118">
        <v>2020</v>
      </c>
      <c r="T12118">
        <v>8</v>
      </c>
      <c r="U12118">
        <v>32</v>
      </c>
    </row>
    <row r="12119" spans="1:21" x14ac:dyDescent="0.3">
      <c r="A12119" s="5" t="s">
        <v>168</v>
      </c>
      <c r="B12119" s="5" t="s">
        <v>206</v>
      </c>
      <c r="C12119" s="5" t="s">
        <v>104</v>
      </c>
      <c r="D12119" s="5" t="s">
        <v>595</v>
      </c>
      <c r="E12119" s="5" t="s">
        <v>172</v>
      </c>
      <c r="F12119" s="6">
        <v>44047</v>
      </c>
      <c r="G12119" s="5" t="s">
        <v>148</v>
      </c>
      <c r="H12119" s="5" t="s">
        <v>311</v>
      </c>
      <c r="I12119">
        <v>43866</v>
      </c>
      <c r="J12119">
        <v>181</v>
      </c>
      <c r="K12119">
        <v>101.2</v>
      </c>
      <c r="L12119">
        <v>1</v>
      </c>
      <c r="M12119">
        <v>3036</v>
      </c>
      <c r="N12119">
        <v>1061.412</v>
      </c>
      <c r="O12119">
        <v>1061.412</v>
      </c>
      <c r="P12119">
        <v>101.2</v>
      </c>
      <c r="Q12119">
        <v>30</v>
      </c>
      <c r="R12119">
        <v>1974.588</v>
      </c>
      <c r="S12119">
        <v>2020</v>
      </c>
      <c r="T12119">
        <v>8</v>
      </c>
      <c r="U12119">
        <v>32</v>
      </c>
    </row>
    <row r="12120" spans="1:21" x14ac:dyDescent="0.3">
      <c r="A12120" s="5" t="s">
        <v>168</v>
      </c>
      <c r="B12120" s="5" t="s">
        <v>206</v>
      </c>
      <c r="C12120" s="5" t="s">
        <v>104</v>
      </c>
      <c r="D12120" s="5" t="s">
        <v>595</v>
      </c>
      <c r="E12120" s="5" t="s">
        <v>172</v>
      </c>
      <c r="F12120" s="6">
        <v>44047</v>
      </c>
      <c r="G12120" s="5" t="s">
        <v>148</v>
      </c>
      <c r="H12120" s="5" t="s">
        <v>351</v>
      </c>
      <c r="I12120">
        <v>43866</v>
      </c>
      <c r="J12120">
        <v>181</v>
      </c>
      <c r="K12120">
        <v>101.8</v>
      </c>
      <c r="L12120">
        <v>1</v>
      </c>
      <c r="M12120">
        <v>3054</v>
      </c>
      <c r="N12120">
        <v>1061.412</v>
      </c>
      <c r="O12120">
        <v>1061.412</v>
      </c>
      <c r="P12120">
        <v>101.8</v>
      </c>
      <c r="Q12120">
        <v>30</v>
      </c>
      <c r="R12120">
        <v>1992.588</v>
      </c>
      <c r="S12120">
        <v>2020</v>
      </c>
      <c r="T12120">
        <v>8</v>
      </c>
      <c r="U12120">
        <v>32</v>
      </c>
    </row>
    <row r="12121" spans="1:21" x14ac:dyDescent="0.3">
      <c r="A12121" s="5" t="s">
        <v>168</v>
      </c>
      <c r="B12121" s="5" t="s">
        <v>206</v>
      </c>
      <c r="C12121" s="5" t="s">
        <v>104</v>
      </c>
      <c r="D12121" s="5" t="s">
        <v>595</v>
      </c>
      <c r="E12121" s="5" t="s">
        <v>172</v>
      </c>
      <c r="F12121" s="6">
        <v>44047</v>
      </c>
      <c r="G12121" s="5" t="s">
        <v>148</v>
      </c>
      <c r="H12121" s="5" t="s">
        <v>178</v>
      </c>
      <c r="I12121">
        <v>43866</v>
      </c>
      <c r="J12121">
        <v>181</v>
      </c>
      <c r="K12121">
        <v>97</v>
      </c>
      <c r="L12121">
        <v>1</v>
      </c>
      <c r="M12121">
        <v>2910</v>
      </c>
      <c r="N12121">
        <v>1061.412</v>
      </c>
      <c r="O12121">
        <v>1061.412</v>
      </c>
      <c r="P12121">
        <v>97</v>
      </c>
      <c r="Q12121">
        <v>30</v>
      </c>
      <c r="R12121">
        <v>1848.588</v>
      </c>
      <c r="S12121">
        <v>2020</v>
      </c>
      <c r="T12121">
        <v>8</v>
      </c>
      <c r="U12121">
        <v>32</v>
      </c>
    </row>
    <row r="12122" spans="1:21" x14ac:dyDescent="0.3">
      <c r="A12122" s="5" t="s">
        <v>168</v>
      </c>
      <c r="B12122" s="5" t="s">
        <v>206</v>
      </c>
      <c r="C12122" s="5" t="s">
        <v>104</v>
      </c>
      <c r="D12122" s="5" t="s">
        <v>595</v>
      </c>
      <c r="E12122" s="5" t="s">
        <v>172</v>
      </c>
      <c r="F12122" s="6">
        <v>44047</v>
      </c>
      <c r="G12122" s="5" t="s">
        <v>148</v>
      </c>
      <c r="H12122" s="5" t="s">
        <v>173</v>
      </c>
      <c r="I12122">
        <v>43866</v>
      </c>
      <c r="J12122">
        <v>181</v>
      </c>
      <c r="K12122">
        <v>882.4</v>
      </c>
      <c r="L12122">
        <v>8</v>
      </c>
      <c r="M12122">
        <v>26472</v>
      </c>
      <c r="N12122">
        <v>8491.2960000000003</v>
      </c>
      <c r="O12122">
        <v>1061.412</v>
      </c>
      <c r="P12122">
        <v>110.3</v>
      </c>
      <c r="Q12122">
        <v>30</v>
      </c>
      <c r="R12122">
        <v>17980.704000000002</v>
      </c>
      <c r="S12122">
        <v>2020</v>
      </c>
      <c r="T12122">
        <v>8</v>
      </c>
      <c r="U12122">
        <v>32</v>
      </c>
    </row>
    <row r="12123" spans="1:21" x14ac:dyDescent="0.3">
      <c r="A12123" s="5" t="s">
        <v>168</v>
      </c>
      <c r="B12123" s="5" t="s">
        <v>175</v>
      </c>
      <c r="C12123" s="5" t="s">
        <v>86</v>
      </c>
      <c r="D12123" s="5" t="s">
        <v>553</v>
      </c>
      <c r="E12123" s="5" t="s">
        <v>172</v>
      </c>
      <c r="F12123" s="6">
        <v>44048</v>
      </c>
      <c r="G12123" s="5" t="s">
        <v>148</v>
      </c>
      <c r="H12123" s="5" t="s">
        <v>194</v>
      </c>
      <c r="I12123">
        <v>43873</v>
      </c>
      <c r="J12123">
        <v>175</v>
      </c>
      <c r="K12123">
        <v>395</v>
      </c>
      <c r="L12123">
        <v>3</v>
      </c>
      <c r="M12123">
        <v>11850</v>
      </c>
      <c r="N12123">
        <v>8222.8639999999996</v>
      </c>
      <c r="O12123">
        <v>2740.9549999999999</v>
      </c>
      <c r="P12123">
        <v>131.66666666666666</v>
      </c>
      <c r="Q12123">
        <v>30</v>
      </c>
      <c r="R12123">
        <v>3627.136</v>
      </c>
      <c r="S12123">
        <v>2020</v>
      </c>
      <c r="T12123">
        <v>8</v>
      </c>
      <c r="U12123">
        <v>32</v>
      </c>
    </row>
    <row r="12124" spans="1:21" x14ac:dyDescent="0.3">
      <c r="A12124" s="5" t="s">
        <v>168</v>
      </c>
      <c r="B12124" s="5" t="s">
        <v>175</v>
      </c>
      <c r="C12124" s="5" t="s">
        <v>86</v>
      </c>
      <c r="D12124" s="5" t="s">
        <v>553</v>
      </c>
      <c r="E12124" s="5" t="s">
        <v>172</v>
      </c>
      <c r="F12124" s="6">
        <v>44048</v>
      </c>
      <c r="G12124" s="5" t="s">
        <v>148</v>
      </c>
      <c r="H12124" s="5" t="s">
        <v>190</v>
      </c>
      <c r="I12124">
        <v>43873</v>
      </c>
      <c r="J12124">
        <v>175</v>
      </c>
      <c r="K12124">
        <v>105</v>
      </c>
      <c r="L12124">
        <v>1</v>
      </c>
      <c r="M12124">
        <v>2835</v>
      </c>
      <c r="N12124">
        <v>2740.9549999999999</v>
      </c>
      <c r="O12124">
        <v>2740.9549999999999</v>
      </c>
      <c r="P12124">
        <v>105</v>
      </c>
      <c r="Q12124">
        <v>27</v>
      </c>
      <c r="R12124">
        <v>94.045000000000002</v>
      </c>
      <c r="S12124">
        <v>2020</v>
      </c>
      <c r="T12124">
        <v>8</v>
      </c>
      <c r="U12124">
        <v>32</v>
      </c>
    </row>
    <row r="12125" spans="1:21" x14ac:dyDescent="0.3">
      <c r="A12125" s="5" t="s">
        <v>168</v>
      </c>
      <c r="B12125" s="5" t="s">
        <v>206</v>
      </c>
      <c r="C12125" s="5" t="s">
        <v>103</v>
      </c>
      <c r="D12125" s="5" t="s">
        <v>573</v>
      </c>
      <c r="E12125" s="5" t="s">
        <v>172</v>
      </c>
      <c r="F12125" s="6">
        <v>44048</v>
      </c>
      <c r="G12125" s="5" t="s">
        <v>148</v>
      </c>
      <c r="H12125" s="5" t="s">
        <v>371</v>
      </c>
      <c r="I12125">
        <v>43874</v>
      </c>
      <c r="J12125">
        <v>174</v>
      </c>
      <c r="K12125">
        <v>1050.8</v>
      </c>
      <c r="L12125">
        <v>10</v>
      </c>
      <c r="M12125">
        <v>31524</v>
      </c>
      <c r="N12125">
        <v>27713.940999999999</v>
      </c>
      <c r="O12125">
        <v>2771.3939999999998</v>
      </c>
      <c r="P12125">
        <v>105.08</v>
      </c>
      <c r="Q12125">
        <v>30</v>
      </c>
      <c r="R12125">
        <v>3810.0590000000002</v>
      </c>
      <c r="S12125">
        <v>2020</v>
      </c>
      <c r="T12125">
        <v>8</v>
      </c>
      <c r="U12125">
        <v>32</v>
      </c>
    </row>
    <row r="12126" spans="1:21" x14ac:dyDescent="0.3">
      <c r="A12126" s="5" t="s">
        <v>168</v>
      </c>
      <c r="B12126" s="5" t="s">
        <v>206</v>
      </c>
      <c r="C12126" s="5" t="s">
        <v>103</v>
      </c>
      <c r="D12126" s="5" t="s">
        <v>573</v>
      </c>
      <c r="E12126" s="5" t="s">
        <v>172</v>
      </c>
      <c r="F12126" s="6">
        <v>44048</v>
      </c>
      <c r="G12126" s="5" t="s">
        <v>148</v>
      </c>
      <c r="H12126" s="5" t="s">
        <v>208</v>
      </c>
      <c r="I12126">
        <v>43874</v>
      </c>
      <c r="J12126">
        <v>174</v>
      </c>
      <c r="K12126">
        <v>113</v>
      </c>
      <c r="L12126">
        <v>1</v>
      </c>
      <c r="M12126">
        <v>3051</v>
      </c>
      <c r="N12126">
        <v>2805.5859999999998</v>
      </c>
      <c r="O12126">
        <v>2805.5859999999998</v>
      </c>
      <c r="P12126">
        <v>113</v>
      </c>
      <c r="Q12126">
        <v>27</v>
      </c>
      <c r="R12126">
        <v>245.41399999999999</v>
      </c>
      <c r="S12126">
        <v>2020</v>
      </c>
      <c r="T12126">
        <v>8</v>
      </c>
      <c r="U12126">
        <v>32</v>
      </c>
    </row>
    <row r="12127" spans="1:21" x14ac:dyDescent="0.3">
      <c r="A12127" s="5" t="s">
        <v>168</v>
      </c>
      <c r="B12127" s="5" t="s">
        <v>206</v>
      </c>
      <c r="C12127" s="5" t="s">
        <v>103</v>
      </c>
      <c r="D12127" s="5" t="s">
        <v>573</v>
      </c>
      <c r="E12127" s="5" t="s">
        <v>172</v>
      </c>
      <c r="F12127" s="6">
        <v>44048</v>
      </c>
      <c r="G12127" s="5" t="s">
        <v>148</v>
      </c>
      <c r="H12127" s="5" t="s">
        <v>194</v>
      </c>
      <c r="I12127">
        <v>43874</v>
      </c>
      <c r="J12127">
        <v>174</v>
      </c>
      <c r="K12127">
        <v>424</v>
      </c>
      <c r="L12127">
        <v>4</v>
      </c>
      <c r="M12127">
        <v>12720</v>
      </c>
      <c r="N12127">
        <v>11222.343999999999</v>
      </c>
      <c r="O12127">
        <v>2805.5859999999998</v>
      </c>
      <c r="P12127">
        <v>106</v>
      </c>
      <c r="Q12127">
        <v>30</v>
      </c>
      <c r="R12127">
        <v>1497.6559999999999</v>
      </c>
      <c r="S12127">
        <v>2020</v>
      </c>
      <c r="T12127">
        <v>8</v>
      </c>
      <c r="U12127">
        <v>32</v>
      </c>
    </row>
    <row r="12128" spans="1:21" x14ac:dyDescent="0.3">
      <c r="A12128" s="5" t="s">
        <v>168</v>
      </c>
      <c r="B12128" s="5" t="s">
        <v>206</v>
      </c>
      <c r="C12128" s="5" t="s">
        <v>103</v>
      </c>
      <c r="D12128" s="5" t="s">
        <v>573</v>
      </c>
      <c r="E12128" s="5" t="s">
        <v>172</v>
      </c>
      <c r="F12128" s="6">
        <v>44048</v>
      </c>
      <c r="G12128" s="5" t="s">
        <v>148</v>
      </c>
      <c r="H12128" s="5" t="s">
        <v>190</v>
      </c>
      <c r="I12128">
        <v>43874</v>
      </c>
      <c r="J12128">
        <v>174</v>
      </c>
      <c r="K12128">
        <v>125.8</v>
      </c>
      <c r="L12128">
        <v>1</v>
      </c>
      <c r="M12128">
        <v>3396.6</v>
      </c>
      <c r="N12128">
        <v>2805.5859999999998</v>
      </c>
      <c r="O12128">
        <v>2805.5859999999998</v>
      </c>
      <c r="P12128">
        <v>125.8</v>
      </c>
      <c r="Q12128">
        <v>27</v>
      </c>
      <c r="R12128">
        <v>591.01400000000001</v>
      </c>
      <c r="S12128">
        <v>2020</v>
      </c>
      <c r="T12128">
        <v>8</v>
      </c>
      <c r="U12128">
        <v>32</v>
      </c>
    </row>
    <row r="12129" spans="1:21" x14ac:dyDescent="0.3">
      <c r="A12129" s="5" t="s">
        <v>168</v>
      </c>
      <c r="B12129" s="5" t="s">
        <v>467</v>
      </c>
      <c r="C12129" s="5" t="s">
        <v>132</v>
      </c>
      <c r="D12129" s="5" t="s">
        <v>599</v>
      </c>
      <c r="E12129" s="5" t="s">
        <v>172</v>
      </c>
      <c r="F12129" s="6">
        <v>44048</v>
      </c>
      <c r="G12129" s="5" t="s">
        <v>148</v>
      </c>
      <c r="H12129" s="5" t="s">
        <v>466</v>
      </c>
      <c r="I12129">
        <v>43883</v>
      </c>
      <c r="J12129">
        <v>165</v>
      </c>
      <c r="K12129">
        <v>9444</v>
      </c>
      <c r="L12129">
        <v>84</v>
      </c>
      <c r="M12129">
        <v>283320</v>
      </c>
      <c r="N12129">
        <v>220806.19699999999</v>
      </c>
      <c r="O12129">
        <v>2628.645</v>
      </c>
      <c r="P12129">
        <v>112.42857142857143</v>
      </c>
      <c r="Q12129">
        <v>30</v>
      </c>
      <c r="R12129">
        <v>62513.803</v>
      </c>
      <c r="S12129">
        <v>2020</v>
      </c>
      <c r="T12129">
        <v>8</v>
      </c>
      <c r="U12129">
        <v>32</v>
      </c>
    </row>
    <row r="12130" spans="1:21" x14ac:dyDescent="0.3">
      <c r="A12130" s="5" t="s">
        <v>168</v>
      </c>
      <c r="B12130" s="5" t="s">
        <v>175</v>
      </c>
      <c r="C12130" s="5" t="s">
        <v>84</v>
      </c>
      <c r="D12130" s="5" t="s">
        <v>546</v>
      </c>
      <c r="E12130" s="5" t="s">
        <v>172</v>
      </c>
      <c r="F12130" s="6">
        <v>44049</v>
      </c>
      <c r="G12130" s="5" t="s">
        <v>148</v>
      </c>
      <c r="H12130" s="5" t="s">
        <v>204</v>
      </c>
      <c r="I12130">
        <v>43846</v>
      </c>
      <c r="J12130">
        <v>203</v>
      </c>
      <c r="K12130">
        <v>722</v>
      </c>
      <c r="L12130">
        <v>6</v>
      </c>
      <c r="M12130">
        <v>22382</v>
      </c>
      <c r="N12130">
        <v>20896.28</v>
      </c>
      <c r="O12130">
        <v>3482.7130000000002</v>
      </c>
      <c r="P12130">
        <v>120.33333333333333</v>
      </c>
      <c r="Q12130">
        <v>31</v>
      </c>
      <c r="R12130">
        <v>1485.72</v>
      </c>
      <c r="S12130">
        <v>2020</v>
      </c>
      <c r="T12130">
        <v>8</v>
      </c>
      <c r="U12130">
        <v>32</v>
      </c>
    </row>
    <row r="12131" spans="1:21" x14ac:dyDescent="0.3">
      <c r="A12131" s="5" t="s">
        <v>168</v>
      </c>
      <c r="B12131" s="5" t="s">
        <v>175</v>
      </c>
      <c r="C12131" s="5" t="s">
        <v>84</v>
      </c>
      <c r="D12131" s="5" t="s">
        <v>546</v>
      </c>
      <c r="E12131" s="5" t="s">
        <v>172</v>
      </c>
      <c r="F12131" s="6">
        <v>44049</v>
      </c>
      <c r="G12131" s="5" t="s">
        <v>148</v>
      </c>
      <c r="H12131" s="5" t="s">
        <v>222</v>
      </c>
      <c r="I12131">
        <v>43846</v>
      </c>
      <c r="J12131">
        <v>203</v>
      </c>
      <c r="K12131">
        <v>120</v>
      </c>
      <c r="L12131">
        <v>1</v>
      </c>
      <c r="M12131">
        <v>3720</v>
      </c>
      <c r="N12131">
        <v>3482.7130000000002</v>
      </c>
      <c r="O12131">
        <v>3482.7130000000002</v>
      </c>
      <c r="P12131">
        <v>120</v>
      </c>
      <c r="Q12131">
        <v>31</v>
      </c>
      <c r="R12131">
        <v>237.28700000000001</v>
      </c>
      <c r="S12131">
        <v>2020</v>
      </c>
      <c r="T12131">
        <v>8</v>
      </c>
      <c r="U12131">
        <v>32</v>
      </c>
    </row>
    <row r="12132" spans="1:21" x14ac:dyDescent="0.3">
      <c r="A12132" s="5" t="s">
        <v>168</v>
      </c>
      <c r="B12132" s="5" t="s">
        <v>175</v>
      </c>
      <c r="C12132" s="5" t="s">
        <v>86</v>
      </c>
      <c r="D12132" s="5" t="s">
        <v>553</v>
      </c>
      <c r="E12132" s="5" t="s">
        <v>172</v>
      </c>
      <c r="F12132" s="6">
        <v>44049</v>
      </c>
      <c r="G12132" s="5" t="s">
        <v>148</v>
      </c>
      <c r="H12132" s="5" t="s">
        <v>215</v>
      </c>
      <c r="I12132">
        <v>43873</v>
      </c>
      <c r="J12132">
        <v>176</v>
      </c>
      <c r="K12132">
        <v>409</v>
      </c>
      <c r="L12132">
        <v>4</v>
      </c>
      <c r="M12132">
        <v>12474.5</v>
      </c>
      <c r="N12132">
        <v>10963.819</v>
      </c>
      <c r="O12132">
        <v>2740.9549999999999</v>
      </c>
      <c r="P12132">
        <v>102.25</v>
      </c>
      <c r="Q12132">
        <v>30.5</v>
      </c>
      <c r="R12132">
        <v>1510.681</v>
      </c>
      <c r="S12132">
        <v>2020</v>
      </c>
      <c r="T12132">
        <v>8</v>
      </c>
      <c r="U12132">
        <v>32</v>
      </c>
    </row>
    <row r="12133" spans="1:21" x14ac:dyDescent="0.3">
      <c r="A12133" s="5" t="s">
        <v>168</v>
      </c>
      <c r="B12133" s="5" t="s">
        <v>175</v>
      </c>
      <c r="C12133" s="5" t="s">
        <v>86</v>
      </c>
      <c r="D12133" s="5" t="s">
        <v>553</v>
      </c>
      <c r="E12133" s="5" t="s">
        <v>172</v>
      </c>
      <c r="F12133" s="6">
        <v>44049</v>
      </c>
      <c r="G12133" s="5" t="s">
        <v>148</v>
      </c>
      <c r="H12133" s="5" t="s">
        <v>478</v>
      </c>
      <c r="I12133">
        <v>43873</v>
      </c>
      <c r="J12133">
        <v>176</v>
      </c>
      <c r="K12133">
        <v>527</v>
      </c>
      <c r="L12133">
        <v>5</v>
      </c>
      <c r="M12133">
        <v>16073.5</v>
      </c>
      <c r="N12133">
        <v>13704.773999999999</v>
      </c>
      <c r="O12133">
        <v>2740.9549999999999</v>
      </c>
      <c r="P12133">
        <v>105.4</v>
      </c>
      <c r="Q12133">
        <v>30.5</v>
      </c>
      <c r="R12133">
        <v>2368.7260000000001</v>
      </c>
      <c r="S12133">
        <v>2020</v>
      </c>
      <c r="T12133">
        <v>8</v>
      </c>
      <c r="U12133">
        <v>32</v>
      </c>
    </row>
    <row r="12134" spans="1:21" x14ac:dyDescent="0.3">
      <c r="A12134" s="5" t="s">
        <v>168</v>
      </c>
      <c r="B12134" s="5" t="s">
        <v>175</v>
      </c>
      <c r="C12134" s="5" t="s">
        <v>86</v>
      </c>
      <c r="D12134" s="5" t="s">
        <v>553</v>
      </c>
      <c r="E12134" s="5" t="s">
        <v>172</v>
      </c>
      <c r="F12134" s="6">
        <v>44049</v>
      </c>
      <c r="G12134" s="5" t="s">
        <v>148</v>
      </c>
      <c r="H12134" s="5" t="s">
        <v>200</v>
      </c>
      <c r="I12134">
        <v>43873</v>
      </c>
      <c r="J12134">
        <v>176</v>
      </c>
      <c r="K12134">
        <v>314</v>
      </c>
      <c r="L12134">
        <v>3</v>
      </c>
      <c r="M12134">
        <v>9577</v>
      </c>
      <c r="N12134">
        <v>8222.8639999999996</v>
      </c>
      <c r="O12134">
        <v>2740.9549999999999</v>
      </c>
      <c r="P12134">
        <v>104.66666666666667</v>
      </c>
      <c r="Q12134">
        <v>30.5</v>
      </c>
      <c r="R12134">
        <v>1354.136</v>
      </c>
      <c r="S12134">
        <v>2020</v>
      </c>
      <c r="T12134">
        <v>8</v>
      </c>
      <c r="U12134">
        <v>32</v>
      </c>
    </row>
    <row r="12135" spans="1:21" x14ac:dyDescent="0.3">
      <c r="A12135" s="5" t="s">
        <v>168</v>
      </c>
      <c r="B12135" s="5" t="s">
        <v>175</v>
      </c>
      <c r="C12135" s="5" t="s">
        <v>86</v>
      </c>
      <c r="D12135" s="5" t="s">
        <v>553</v>
      </c>
      <c r="E12135" s="5" t="s">
        <v>172</v>
      </c>
      <c r="F12135" s="6">
        <v>44049</v>
      </c>
      <c r="G12135" s="5" t="s">
        <v>148</v>
      </c>
      <c r="H12135" s="5" t="s">
        <v>190</v>
      </c>
      <c r="I12135">
        <v>43873</v>
      </c>
      <c r="J12135">
        <v>176</v>
      </c>
      <c r="K12135">
        <v>364</v>
      </c>
      <c r="L12135">
        <v>3</v>
      </c>
      <c r="M12135">
        <v>11102</v>
      </c>
      <c r="N12135">
        <v>8222.8639999999996</v>
      </c>
      <c r="O12135">
        <v>2740.9549999999999</v>
      </c>
      <c r="P12135">
        <v>121.33333333333333</v>
      </c>
      <c r="Q12135">
        <v>30.5</v>
      </c>
      <c r="R12135">
        <v>2879.136</v>
      </c>
      <c r="S12135">
        <v>2020</v>
      </c>
      <c r="T12135">
        <v>8</v>
      </c>
      <c r="U12135">
        <v>32</v>
      </c>
    </row>
    <row r="12136" spans="1:21" x14ac:dyDescent="0.3">
      <c r="A12136" s="5" t="s">
        <v>168</v>
      </c>
      <c r="B12136" s="5" t="s">
        <v>175</v>
      </c>
      <c r="C12136" s="5" t="s">
        <v>86</v>
      </c>
      <c r="D12136" s="5" t="s">
        <v>553</v>
      </c>
      <c r="E12136" s="5" t="s">
        <v>172</v>
      </c>
      <c r="F12136" s="6">
        <v>44049</v>
      </c>
      <c r="G12136" s="5" t="s">
        <v>148</v>
      </c>
      <c r="H12136" s="5" t="s">
        <v>199</v>
      </c>
      <c r="I12136">
        <v>43873</v>
      </c>
      <c r="J12136">
        <v>176</v>
      </c>
      <c r="K12136">
        <v>1204</v>
      </c>
      <c r="L12136">
        <v>11</v>
      </c>
      <c r="M12136">
        <v>36722</v>
      </c>
      <c r="N12136">
        <v>30150.502</v>
      </c>
      <c r="O12136">
        <v>2740.9549999999999</v>
      </c>
      <c r="P12136">
        <v>109.45454545454545</v>
      </c>
      <c r="Q12136">
        <v>30.5</v>
      </c>
      <c r="R12136">
        <v>6571.4979999999996</v>
      </c>
      <c r="S12136">
        <v>2020</v>
      </c>
      <c r="T12136">
        <v>8</v>
      </c>
      <c r="U12136">
        <v>32</v>
      </c>
    </row>
    <row r="12137" spans="1:21" x14ac:dyDescent="0.3">
      <c r="A12137" s="5" t="s">
        <v>168</v>
      </c>
      <c r="B12137" s="5" t="s">
        <v>175</v>
      </c>
      <c r="C12137" s="5" t="s">
        <v>86</v>
      </c>
      <c r="D12137" s="5" t="s">
        <v>553</v>
      </c>
      <c r="E12137" s="5" t="s">
        <v>172</v>
      </c>
      <c r="F12137" s="6">
        <v>44049</v>
      </c>
      <c r="G12137" s="5" t="s">
        <v>148</v>
      </c>
      <c r="H12137" s="5" t="s">
        <v>180</v>
      </c>
      <c r="I12137">
        <v>43873</v>
      </c>
      <c r="J12137">
        <v>176</v>
      </c>
      <c r="K12137">
        <v>202</v>
      </c>
      <c r="L12137">
        <v>2</v>
      </c>
      <c r="M12137">
        <v>6262</v>
      </c>
      <c r="N12137">
        <v>5481.9089999999997</v>
      </c>
      <c r="O12137">
        <v>2740.9549999999999</v>
      </c>
      <c r="P12137">
        <v>101</v>
      </c>
      <c r="Q12137">
        <v>31</v>
      </c>
      <c r="R12137">
        <v>780.09100000000001</v>
      </c>
      <c r="S12137">
        <v>2020</v>
      </c>
      <c r="T12137">
        <v>8</v>
      </c>
      <c r="U12137">
        <v>32</v>
      </c>
    </row>
    <row r="12138" spans="1:21" x14ac:dyDescent="0.3">
      <c r="A12138" s="5" t="s">
        <v>168</v>
      </c>
      <c r="B12138" s="5" t="s">
        <v>175</v>
      </c>
      <c r="C12138" s="5" t="s">
        <v>86</v>
      </c>
      <c r="D12138" s="5" t="s">
        <v>553</v>
      </c>
      <c r="E12138" s="5" t="s">
        <v>172</v>
      </c>
      <c r="F12138" s="6">
        <v>44049</v>
      </c>
      <c r="G12138" s="5" t="s">
        <v>148</v>
      </c>
      <c r="H12138" s="5" t="s">
        <v>221</v>
      </c>
      <c r="I12138">
        <v>43873</v>
      </c>
      <c r="J12138">
        <v>176</v>
      </c>
      <c r="K12138">
        <v>294</v>
      </c>
      <c r="L12138">
        <v>3</v>
      </c>
      <c r="M12138">
        <v>9114</v>
      </c>
      <c r="N12138">
        <v>8222.8639999999996</v>
      </c>
      <c r="O12138">
        <v>2740.9549999999999</v>
      </c>
      <c r="P12138">
        <v>98</v>
      </c>
      <c r="Q12138">
        <v>31</v>
      </c>
      <c r="R12138">
        <v>891.13599999999997</v>
      </c>
      <c r="S12138">
        <v>2020</v>
      </c>
      <c r="T12138">
        <v>8</v>
      </c>
      <c r="U12138">
        <v>32</v>
      </c>
    </row>
    <row r="12139" spans="1:21" x14ac:dyDescent="0.3">
      <c r="A12139" s="5" t="s">
        <v>168</v>
      </c>
      <c r="B12139" s="5" t="s">
        <v>175</v>
      </c>
      <c r="C12139" s="5" t="s">
        <v>86</v>
      </c>
      <c r="D12139" s="5" t="s">
        <v>553</v>
      </c>
      <c r="E12139" s="5" t="s">
        <v>172</v>
      </c>
      <c r="F12139" s="6">
        <v>44049</v>
      </c>
      <c r="G12139" s="5" t="s">
        <v>148</v>
      </c>
      <c r="H12139" s="5" t="s">
        <v>205</v>
      </c>
      <c r="I12139">
        <v>43873</v>
      </c>
      <c r="J12139">
        <v>176</v>
      </c>
      <c r="K12139">
        <v>600</v>
      </c>
      <c r="L12139">
        <v>6</v>
      </c>
      <c r="M12139">
        <v>18600</v>
      </c>
      <c r="N12139">
        <v>16445.727999999999</v>
      </c>
      <c r="O12139">
        <v>2740.9549999999999</v>
      </c>
      <c r="P12139">
        <v>100</v>
      </c>
      <c r="Q12139">
        <v>31</v>
      </c>
      <c r="R12139">
        <v>2154.2719999999999</v>
      </c>
      <c r="S12139">
        <v>2020</v>
      </c>
      <c r="T12139">
        <v>8</v>
      </c>
      <c r="U12139">
        <v>32</v>
      </c>
    </row>
    <row r="12140" spans="1:21" x14ac:dyDescent="0.3">
      <c r="A12140" s="5" t="s">
        <v>168</v>
      </c>
      <c r="B12140" s="5" t="s">
        <v>175</v>
      </c>
      <c r="C12140" s="5" t="s">
        <v>86</v>
      </c>
      <c r="D12140" s="5" t="s">
        <v>553</v>
      </c>
      <c r="E12140" s="5" t="s">
        <v>172</v>
      </c>
      <c r="F12140" s="6">
        <v>44049</v>
      </c>
      <c r="G12140" s="5" t="s">
        <v>148</v>
      </c>
      <c r="H12140" s="5" t="s">
        <v>333</v>
      </c>
      <c r="I12140">
        <v>43873</v>
      </c>
      <c r="J12140">
        <v>176</v>
      </c>
      <c r="K12140">
        <v>314</v>
      </c>
      <c r="L12140">
        <v>3</v>
      </c>
      <c r="M12140">
        <v>9734</v>
      </c>
      <c r="N12140">
        <v>8222.8639999999996</v>
      </c>
      <c r="O12140">
        <v>2740.9549999999999</v>
      </c>
      <c r="P12140">
        <v>104.66666666666667</v>
      </c>
      <c r="Q12140">
        <v>31</v>
      </c>
      <c r="R12140">
        <v>1511.136</v>
      </c>
      <c r="S12140">
        <v>2020</v>
      </c>
      <c r="T12140">
        <v>8</v>
      </c>
      <c r="U12140">
        <v>32</v>
      </c>
    </row>
    <row r="12141" spans="1:21" x14ac:dyDescent="0.3">
      <c r="A12141" s="5" t="s">
        <v>168</v>
      </c>
      <c r="B12141" s="5" t="s">
        <v>175</v>
      </c>
      <c r="C12141" s="5" t="s">
        <v>86</v>
      </c>
      <c r="D12141" s="5" t="s">
        <v>553</v>
      </c>
      <c r="E12141" s="5" t="s">
        <v>172</v>
      </c>
      <c r="F12141" s="6">
        <v>44049</v>
      </c>
      <c r="G12141" s="5" t="s">
        <v>148</v>
      </c>
      <c r="H12141" s="5" t="s">
        <v>217</v>
      </c>
      <c r="I12141">
        <v>43873</v>
      </c>
      <c r="J12141">
        <v>176</v>
      </c>
      <c r="K12141">
        <v>1102</v>
      </c>
      <c r="L12141">
        <v>10</v>
      </c>
      <c r="M12141">
        <v>34162</v>
      </c>
      <c r="N12141">
        <v>27409.546999999999</v>
      </c>
      <c r="O12141">
        <v>2740.9549999999999</v>
      </c>
      <c r="P12141">
        <v>110.2</v>
      </c>
      <c r="Q12141">
        <v>31</v>
      </c>
      <c r="R12141">
        <v>6752.4530000000004</v>
      </c>
      <c r="S12141">
        <v>2020</v>
      </c>
      <c r="T12141">
        <v>8</v>
      </c>
      <c r="U12141">
        <v>32</v>
      </c>
    </row>
    <row r="12142" spans="1:21" x14ac:dyDescent="0.3">
      <c r="A12142" s="5" t="s">
        <v>168</v>
      </c>
      <c r="B12142" s="5" t="s">
        <v>175</v>
      </c>
      <c r="C12142" s="5" t="s">
        <v>86</v>
      </c>
      <c r="D12142" s="5" t="s">
        <v>553</v>
      </c>
      <c r="E12142" s="5" t="s">
        <v>172</v>
      </c>
      <c r="F12142" s="6">
        <v>44049</v>
      </c>
      <c r="G12142" s="5" t="s">
        <v>148</v>
      </c>
      <c r="H12142" s="5" t="s">
        <v>238</v>
      </c>
      <c r="I12142">
        <v>43873</v>
      </c>
      <c r="J12142">
        <v>176</v>
      </c>
      <c r="K12142">
        <v>120</v>
      </c>
      <c r="L12142">
        <v>1</v>
      </c>
      <c r="M12142">
        <v>3720</v>
      </c>
      <c r="N12142">
        <v>2740.9549999999999</v>
      </c>
      <c r="O12142">
        <v>2740.9549999999999</v>
      </c>
      <c r="P12142">
        <v>120</v>
      </c>
      <c r="Q12142">
        <v>31</v>
      </c>
      <c r="R12142">
        <v>979.04499999999996</v>
      </c>
      <c r="S12142">
        <v>2020</v>
      </c>
      <c r="T12142">
        <v>8</v>
      </c>
      <c r="U12142">
        <v>32</v>
      </c>
    </row>
    <row r="12143" spans="1:21" x14ac:dyDescent="0.3">
      <c r="A12143" s="5" t="s">
        <v>168</v>
      </c>
      <c r="B12143" s="5" t="s">
        <v>175</v>
      </c>
      <c r="C12143" s="5" t="s">
        <v>86</v>
      </c>
      <c r="D12143" s="5" t="s">
        <v>553</v>
      </c>
      <c r="E12143" s="5" t="s">
        <v>172</v>
      </c>
      <c r="F12143" s="6">
        <v>44049</v>
      </c>
      <c r="G12143" s="5" t="s">
        <v>148</v>
      </c>
      <c r="H12143" s="5" t="s">
        <v>184</v>
      </c>
      <c r="I12143">
        <v>43873</v>
      </c>
      <c r="J12143">
        <v>176</v>
      </c>
      <c r="K12143">
        <v>2846</v>
      </c>
      <c r="L12143">
        <v>24</v>
      </c>
      <c r="M12143">
        <v>86803</v>
      </c>
      <c r="N12143">
        <v>65782.913</v>
      </c>
      <c r="O12143">
        <v>2740.9549999999999</v>
      </c>
      <c r="P12143">
        <v>118.58333333333333</v>
      </c>
      <c r="Q12143">
        <v>30.5</v>
      </c>
      <c r="R12143">
        <v>21020.087</v>
      </c>
      <c r="S12143">
        <v>2020</v>
      </c>
      <c r="T12143">
        <v>8</v>
      </c>
      <c r="U12143">
        <v>32</v>
      </c>
    </row>
    <row r="12144" spans="1:21" x14ac:dyDescent="0.3">
      <c r="A12144" s="5" t="s">
        <v>168</v>
      </c>
      <c r="B12144" s="5" t="s">
        <v>175</v>
      </c>
      <c r="C12144" s="5" t="s">
        <v>86</v>
      </c>
      <c r="D12144" s="5" t="s">
        <v>553</v>
      </c>
      <c r="E12144" s="5" t="s">
        <v>172</v>
      </c>
      <c r="F12144" s="6">
        <v>44049</v>
      </c>
      <c r="G12144" s="5" t="s">
        <v>148</v>
      </c>
      <c r="H12144" s="5" t="s">
        <v>218</v>
      </c>
      <c r="I12144">
        <v>43873</v>
      </c>
      <c r="J12144">
        <v>176</v>
      </c>
      <c r="K12144">
        <v>630</v>
      </c>
      <c r="L12144">
        <v>6</v>
      </c>
      <c r="M12144">
        <v>19530</v>
      </c>
      <c r="N12144">
        <v>16445.727999999999</v>
      </c>
      <c r="O12144">
        <v>2740.9549999999999</v>
      </c>
      <c r="P12144">
        <v>105</v>
      </c>
      <c r="Q12144">
        <v>31</v>
      </c>
      <c r="R12144">
        <v>3084.2719999999999</v>
      </c>
      <c r="S12144">
        <v>2020</v>
      </c>
      <c r="T12144">
        <v>8</v>
      </c>
      <c r="U12144">
        <v>32</v>
      </c>
    </row>
    <row r="12145" spans="1:21" x14ac:dyDescent="0.3">
      <c r="A12145" s="5" t="s">
        <v>168</v>
      </c>
      <c r="B12145" s="5" t="s">
        <v>175</v>
      </c>
      <c r="C12145" s="5" t="s">
        <v>86</v>
      </c>
      <c r="D12145" s="5" t="s">
        <v>553</v>
      </c>
      <c r="E12145" s="5" t="s">
        <v>172</v>
      </c>
      <c r="F12145" s="6">
        <v>44049</v>
      </c>
      <c r="G12145" s="5" t="s">
        <v>148</v>
      </c>
      <c r="H12145" s="5" t="s">
        <v>185</v>
      </c>
      <c r="I12145">
        <v>43873</v>
      </c>
      <c r="J12145">
        <v>176</v>
      </c>
      <c r="K12145">
        <v>350</v>
      </c>
      <c r="L12145">
        <v>3</v>
      </c>
      <c r="M12145">
        <v>10850</v>
      </c>
      <c r="N12145">
        <v>8222.8639999999996</v>
      </c>
      <c r="O12145">
        <v>2740.9549999999999</v>
      </c>
      <c r="P12145">
        <v>116.66666666666667</v>
      </c>
      <c r="Q12145">
        <v>31</v>
      </c>
      <c r="R12145">
        <v>2627.136</v>
      </c>
      <c r="S12145">
        <v>2020</v>
      </c>
      <c r="T12145">
        <v>8</v>
      </c>
      <c r="U12145">
        <v>32</v>
      </c>
    </row>
    <row r="12146" spans="1:21" x14ac:dyDescent="0.3">
      <c r="A12146" s="5" t="s">
        <v>168</v>
      </c>
      <c r="B12146" s="5" t="s">
        <v>175</v>
      </c>
      <c r="C12146" s="5" t="s">
        <v>86</v>
      </c>
      <c r="D12146" s="5" t="s">
        <v>553</v>
      </c>
      <c r="E12146" s="5" t="s">
        <v>172</v>
      </c>
      <c r="F12146" s="6">
        <v>44049</v>
      </c>
      <c r="G12146" s="5" t="s">
        <v>148</v>
      </c>
      <c r="H12146" s="5" t="s">
        <v>284</v>
      </c>
      <c r="I12146">
        <v>43873</v>
      </c>
      <c r="J12146">
        <v>176</v>
      </c>
      <c r="K12146">
        <v>390</v>
      </c>
      <c r="L12146">
        <v>3</v>
      </c>
      <c r="M12146">
        <v>12090</v>
      </c>
      <c r="N12146">
        <v>8222.8639999999996</v>
      </c>
      <c r="O12146">
        <v>2740.9549999999999</v>
      </c>
      <c r="P12146">
        <v>130</v>
      </c>
      <c r="Q12146">
        <v>31</v>
      </c>
      <c r="R12146">
        <v>3867.136</v>
      </c>
      <c r="S12146">
        <v>2020</v>
      </c>
      <c r="T12146">
        <v>8</v>
      </c>
      <c r="U12146">
        <v>32</v>
      </c>
    </row>
    <row r="12147" spans="1:21" x14ac:dyDescent="0.3">
      <c r="A12147" s="5" t="s">
        <v>168</v>
      </c>
      <c r="B12147" s="5" t="s">
        <v>175</v>
      </c>
      <c r="C12147" s="5" t="s">
        <v>86</v>
      </c>
      <c r="D12147" s="5" t="s">
        <v>553</v>
      </c>
      <c r="E12147" s="5" t="s">
        <v>172</v>
      </c>
      <c r="F12147" s="6">
        <v>44049</v>
      </c>
      <c r="G12147" s="5" t="s">
        <v>148</v>
      </c>
      <c r="H12147" s="5" t="s">
        <v>226</v>
      </c>
      <c r="I12147">
        <v>43873</v>
      </c>
      <c r="J12147">
        <v>176</v>
      </c>
      <c r="K12147">
        <v>320</v>
      </c>
      <c r="L12147">
        <v>3</v>
      </c>
      <c r="M12147">
        <v>9920</v>
      </c>
      <c r="N12147">
        <v>8222.8639999999996</v>
      </c>
      <c r="O12147">
        <v>2740.9549999999999</v>
      </c>
      <c r="P12147">
        <v>106.66666666666667</v>
      </c>
      <c r="Q12147">
        <v>31</v>
      </c>
      <c r="R12147">
        <v>1697.136</v>
      </c>
      <c r="S12147">
        <v>2020</v>
      </c>
      <c r="T12147">
        <v>8</v>
      </c>
      <c r="U12147">
        <v>32</v>
      </c>
    </row>
    <row r="12148" spans="1:21" x14ac:dyDescent="0.3">
      <c r="A12148" s="5" t="s">
        <v>168</v>
      </c>
      <c r="B12148" s="5" t="s">
        <v>175</v>
      </c>
      <c r="C12148" s="5" t="s">
        <v>86</v>
      </c>
      <c r="D12148" s="5" t="s">
        <v>553</v>
      </c>
      <c r="E12148" s="5" t="s">
        <v>172</v>
      </c>
      <c r="F12148" s="6">
        <v>44049</v>
      </c>
      <c r="G12148" s="5" t="s">
        <v>148</v>
      </c>
      <c r="H12148" s="5" t="s">
        <v>191</v>
      </c>
      <c r="I12148">
        <v>43873</v>
      </c>
      <c r="J12148">
        <v>176</v>
      </c>
      <c r="K12148">
        <v>592</v>
      </c>
      <c r="L12148">
        <v>5</v>
      </c>
      <c r="M12148">
        <v>15392</v>
      </c>
      <c r="N12148">
        <v>13704.773999999999</v>
      </c>
      <c r="O12148">
        <v>2740.9549999999999</v>
      </c>
      <c r="P12148">
        <v>118.4</v>
      </c>
      <c r="Q12148">
        <v>26</v>
      </c>
      <c r="R12148">
        <v>1687.2260000000001</v>
      </c>
      <c r="S12148">
        <v>2020</v>
      </c>
      <c r="T12148">
        <v>8</v>
      </c>
      <c r="U12148">
        <v>32</v>
      </c>
    </row>
    <row r="12149" spans="1:21" x14ac:dyDescent="0.3">
      <c r="A12149" s="5" t="s">
        <v>168</v>
      </c>
      <c r="B12149" s="5" t="s">
        <v>175</v>
      </c>
      <c r="C12149" s="5" t="s">
        <v>86</v>
      </c>
      <c r="D12149" s="5" t="s">
        <v>553</v>
      </c>
      <c r="E12149" s="5" t="s">
        <v>172</v>
      </c>
      <c r="F12149" s="6">
        <v>44049</v>
      </c>
      <c r="G12149" s="5" t="s">
        <v>148</v>
      </c>
      <c r="H12149" s="5" t="s">
        <v>181</v>
      </c>
      <c r="I12149">
        <v>43873</v>
      </c>
      <c r="J12149">
        <v>176</v>
      </c>
      <c r="K12149">
        <v>120</v>
      </c>
      <c r="L12149">
        <v>1</v>
      </c>
      <c r="M12149">
        <v>3720</v>
      </c>
      <c r="N12149">
        <v>2740.9549999999999</v>
      </c>
      <c r="O12149">
        <v>2740.9549999999999</v>
      </c>
      <c r="P12149">
        <v>120</v>
      </c>
      <c r="Q12149">
        <v>31</v>
      </c>
      <c r="R12149">
        <v>979.04499999999996</v>
      </c>
      <c r="S12149">
        <v>2020</v>
      </c>
      <c r="T12149">
        <v>8</v>
      </c>
      <c r="U12149">
        <v>32</v>
      </c>
    </row>
    <row r="12150" spans="1:21" x14ac:dyDescent="0.3">
      <c r="A12150" s="5" t="s">
        <v>168</v>
      </c>
      <c r="B12150" s="5" t="s">
        <v>175</v>
      </c>
      <c r="C12150" s="5" t="s">
        <v>87</v>
      </c>
      <c r="D12150" s="5" t="s">
        <v>601</v>
      </c>
      <c r="E12150" s="5" t="s">
        <v>172</v>
      </c>
      <c r="F12150" s="6">
        <v>44049</v>
      </c>
      <c r="G12150" s="5" t="s">
        <v>148</v>
      </c>
      <c r="H12150" s="5" t="s">
        <v>202</v>
      </c>
      <c r="I12150">
        <v>43882</v>
      </c>
      <c r="J12150">
        <v>167</v>
      </c>
      <c r="K12150">
        <v>1215</v>
      </c>
      <c r="L12150">
        <v>12</v>
      </c>
      <c r="M12150">
        <v>37665</v>
      </c>
      <c r="N12150">
        <v>26957.399000000001</v>
      </c>
      <c r="O12150">
        <v>2246.4499999999998</v>
      </c>
      <c r="P12150">
        <v>101.25</v>
      </c>
      <c r="Q12150">
        <v>31</v>
      </c>
      <c r="R12150">
        <v>10707.601000000001</v>
      </c>
      <c r="S12150">
        <v>2020</v>
      </c>
      <c r="T12150">
        <v>8</v>
      </c>
      <c r="U12150">
        <v>32</v>
      </c>
    </row>
    <row r="12151" spans="1:21" x14ac:dyDescent="0.3">
      <c r="A12151" s="5" t="s">
        <v>168</v>
      </c>
      <c r="B12151" s="5" t="s">
        <v>175</v>
      </c>
      <c r="C12151" s="5" t="s">
        <v>87</v>
      </c>
      <c r="D12151" s="5" t="s">
        <v>601</v>
      </c>
      <c r="E12151" s="5" t="s">
        <v>172</v>
      </c>
      <c r="F12151" s="6">
        <v>44049</v>
      </c>
      <c r="G12151" s="5" t="s">
        <v>148</v>
      </c>
      <c r="H12151" s="5" t="s">
        <v>187</v>
      </c>
      <c r="I12151">
        <v>43882</v>
      </c>
      <c r="J12151">
        <v>167</v>
      </c>
      <c r="K12151">
        <v>567</v>
      </c>
      <c r="L12151">
        <v>5</v>
      </c>
      <c r="M12151">
        <v>17577</v>
      </c>
      <c r="N12151">
        <v>11232.25</v>
      </c>
      <c r="O12151">
        <v>2246.4499999999998</v>
      </c>
      <c r="P12151">
        <v>113.4</v>
      </c>
      <c r="Q12151">
        <v>31</v>
      </c>
      <c r="R12151">
        <v>6344.75</v>
      </c>
      <c r="S12151">
        <v>2020</v>
      </c>
      <c r="T12151">
        <v>8</v>
      </c>
      <c r="U12151">
        <v>32</v>
      </c>
    </row>
    <row r="12152" spans="1:21" x14ac:dyDescent="0.3">
      <c r="A12152" s="5" t="s">
        <v>168</v>
      </c>
      <c r="B12152" s="5" t="s">
        <v>175</v>
      </c>
      <c r="C12152" s="5" t="s">
        <v>87</v>
      </c>
      <c r="D12152" s="5" t="s">
        <v>601</v>
      </c>
      <c r="E12152" s="5" t="s">
        <v>172</v>
      </c>
      <c r="F12152" s="6">
        <v>44049</v>
      </c>
      <c r="G12152" s="5" t="s">
        <v>148</v>
      </c>
      <c r="H12152" s="5" t="s">
        <v>203</v>
      </c>
      <c r="I12152">
        <v>43882</v>
      </c>
      <c r="J12152">
        <v>167</v>
      </c>
      <c r="K12152">
        <v>200</v>
      </c>
      <c r="L12152">
        <v>2</v>
      </c>
      <c r="M12152">
        <v>6200</v>
      </c>
      <c r="N12152">
        <v>4492.8999999999996</v>
      </c>
      <c r="O12152">
        <v>2246.4499999999998</v>
      </c>
      <c r="P12152">
        <v>100</v>
      </c>
      <c r="Q12152">
        <v>31</v>
      </c>
      <c r="R12152">
        <v>1707.1</v>
      </c>
      <c r="S12152">
        <v>2020</v>
      </c>
      <c r="T12152">
        <v>8</v>
      </c>
      <c r="U12152">
        <v>32</v>
      </c>
    </row>
    <row r="12153" spans="1:21" x14ac:dyDescent="0.3">
      <c r="A12153" s="5" t="s">
        <v>168</v>
      </c>
      <c r="B12153" s="5" t="s">
        <v>175</v>
      </c>
      <c r="C12153" s="5" t="s">
        <v>87</v>
      </c>
      <c r="D12153" s="5" t="s">
        <v>601</v>
      </c>
      <c r="E12153" s="5" t="s">
        <v>172</v>
      </c>
      <c r="F12153" s="6">
        <v>44049</v>
      </c>
      <c r="G12153" s="5" t="s">
        <v>148</v>
      </c>
      <c r="H12153" s="5" t="s">
        <v>216</v>
      </c>
      <c r="I12153">
        <v>43882</v>
      </c>
      <c r="J12153">
        <v>167</v>
      </c>
      <c r="K12153">
        <v>120</v>
      </c>
      <c r="L12153">
        <v>1</v>
      </c>
      <c r="M12153">
        <v>3720</v>
      </c>
      <c r="N12153">
        <v>2246.4499999999998</v>
      </c>
      <c r="O12153">
        <v>2246.4499999999998</v>
      </c>
      <c r="P12153">
        <v>120</v>
      </c>
      <c r="Q12153">
        <v>31</v>
      </c>
      <c r="R12153">
        <v>1473.55</v>
      </c>
      <c r="S12153">
        <v>2020</v>
      </c>
      <c r="T12153">
        <v>8</v>
      </c>
      <c r="U12153">
        <v>32</v>
      </c>
    </row>
    <row r="12154" spans="1:21" x14ac:dyDescent="0.3">
      <c r="A12154" s="5" t="s">
        <v>168</v>
      </c>
      <c r="B12154" s="5" t="s">
        <v>175</v>
      </c>
      <c r="C12154" s="5" t="s">
        <v>87</v>
      </c>
      <c r="D12154" s="5" t="s">
        <v>601</v>
      </c>
      <c r="E12154" s="5" t="s">
        <v>172</v>
      </c>
      <c r="F12154" s="6">
        <v>44049</v>
      </c>
      <c r="G12154" s="5" t="s">
        <v>148</v>
      </c>
      <c r="H12154" s="5" t="s">
        <v>183</v>
      </c>
      <c r="I12154">
        <v>43882</v>
      </c>
      <c r="J12154">
        <v>167</v>
      </c>
      <c r="K12154">
        <v>660</v>
      </c>
      <c r="L12154">
        <v>6</v>
      </c>
      <c r="M12154">
        <v>20460</v>
      </c>
      <c r="N12154">
        <v>13478.7</v>
      </c>
      <c r="O12154">
        <v>2246.4499999999998</v>
      </c>
      <c r="P12154">
        <v>110</v>
      </c>
      <c r="Q12154">
        <v>31</v>
      </c>
      <c r="R12154">
        <v>6981.3</v>
      </c>
      <c r="S12154">
        <v>2020</v>
      </c>
      <c r="T12154">
        <v>8</v>
      </c>
      <c r="U12154">
        <v>32</v>
      </c>
    </row>
    <row r="12155" spans="1:21" x14ac:dyDescent="0.3">
      <c r="A12155" s="5" t="s">
        <v>168</v>
      </c>
      <c r="B12155" s="5" t="s">
        <v>175</v>
      </c>
      <c r="C12155" s="5" t="s">
        <v>87</v>
      </c>
      <c r="D12155" s="5" t="s">
        <v>601</v>
      </c>
      <c r="E12155" s="5" t="s">
        <v>172</v>
      </c>
      <c r="F12155" s="6">
        <v>44049</v>
      </c>
      <c r="G12155" s="5" t="s">
        <v>148</v>
      </c>
      <c r="H12155" s="5" t="s">
        <v>246</v>
      </c>
      <c r="I12155">
        <v>43882</v>
      </c>
      <c r="J12155">
        <v>167</v>
      </c>
      <c r="K12155">
        <v>446</v>
      </c>
      <c r="L12155">
        <v>4</v>
      </c>
      <c r="M12155">
        <v>13826</v>
      </c>
      <c r="N12155">
        <v>8985.7999999999993</v>
      </c>
      <c r="O12155">
        <v>2246.4499999999998</v>
      </c>
      <c r="P12155">
        <v>111.5</v>
      </c>
      <c r="Q12155">
        <v>31</v>
      </c>
      <c r="R12155">
        <v>4840.2</v>
      </c>
      <c r="S12155">
        <v>2020</v>
      </c>
      <c r="T12155">
        <v>8</v>
      </c>
      <c r="U12155">
        <v>32</v>
      </c>
    </row>
    <row r="12156" spans="1:21" x14ac:dyDescent="0.3">
      <c r="A12156" s="5" t="s">
        <v>168</v>
      </c>
      <c r="B12156" s="5" t="s">
        <v>175</v>
      </c>
      <c r="C12156" s="5" t="s">
        <v>87</v>
      </c>
      <c r="D12156" s="5" t="s">
        <v>601</v>
      </c>
      <c r="E12156" s="5" t="s">
        <v>172</v>
      </c>
      <c r="F12156" s="6">
        <v>44049</v>
      </c>
      <c r="G12156" s="5" t="s">
        <v>148</v>
      </c>
      <c r="H12156" s="5" t="s">
        <v>230</v>
      </c>
      <c r="I12156">
        <v>43882</v>
      </c>
      <c r="J12156">
        <v>167</v>
      </c>
      <c r="K12156">
        <v>448</v>
      </c>
      <c r="L12156">
        <v>4</v>
      </c>
      <c r="M12156">
        <v>13664</v>
      </c>
      <c r="N12156">
        <v>8985.7999999999993</v>
      </c>
      <c r="O12156">
        <v>2246.4499999999998</v>
      </c>
      <c r="P12156">
        <v>112</v>
      </c>
      <c r="Q12156">
        <v>30.5</v>
      </c>
      <c r="R12156">
        <v>4678.2</v>
      </c>
      <c r="S12156">
        <v>2020</v>
      </c>
      <c r="T12156">
        <v>8</v>
      </c>
      <c r="U12156">
        <v>32</v>
      </c>
    </row>
    <row r="12157" spans="1:21" x14ac:dyDescent="0.3">
      <c r="A12157" s="5" t="s">
        <v>168</v>
      </c>
      <c r="B12157" s="5" t="s">
        <v>175</v>
      </c>
      <c r="C12157" s="5" t="s">
        <v>87</v>
      </c>
      <c r="D12157" s="5" t="s">
        <v>601</v>
      </c>
      <c r="E12157" s="5" t="s">
        <v>172</v>
      </c>
      <c r="F12157" s="6">
        <v>44049</v>
      </c>
      <c r="G12157" s="5" t="s">
        <v>148</v>
      </c>
      <c r="H12157" s="5" t="s">
        <v>190</v>
      </c>
      <c r="I12157">
        <v>43882</v>
      </c>
      <c r="J12157">
        <v>167</v>
      </c>
      <c r="K12157">
        <v>110</v>
      </c>
      <c r="L12157">
        <v>1</v>
      </c>
      <c r="M12157">
        <v>3410</v>
      </c>
      <c r="N12157">
        <v>2246.4499999999998</v>
      </c>
      <c r="O12157">
        <v>2246.4499999999998</v>
      </c>
      <c r="P12157">
        <v>110</v>
      </c>
      <c r="Q12157">
        <v>31</v>
      </c>
      <c r="R12157">
        <v>1163.55</v>
      </c>
      <c r="S12157">
        <v>2020</v>
      </c>
      <c r="T12157">
        <v>8</v>
      </c>
      <c r="U12157">
        <v>32</v>
      </c>
    </row>
    <row r="12158" spans="1:21" x14ac:dyDescent="0.3">
      <c r="A12158" s="5" t="s">
        <v>168</v>
      </c>
      <c r="B12158" s="5" t="s">
        <v>175</v>
      </c>
      <c r="C12158" s="5" t="s">
        <v>87</v>
      </c>
      <c r="D12158" s="5" t="s">
        <v>601</v>
      </c>
      <c r="E12158" s="5" t="s">
        <v>172</v>
      </c>
      <c r="F12158" s="6">
        <v>44049</v>
      </c>
      <c r="G12158" s="5" t="s">
        <v>148</v>
      </c>
      <c r="H12158" s="5" t="s">
        <v>498</v>
      </c>
      <c r="I12158">
        <v>43882</v>
      </c>
      <c r="J12158">
        <v>167</v>
      </c>
      <c r="K12158">
        <v>670</v>
      </c>
      <c r="L12158">
        <v>6</v>
      </c>
      <c r="M12158">
        <v>20770</v>
      </c>
      <c r="N12158">
        <v>13478.7</v>
      </c>
      <c r="O12158">
        <v>2246.4499999999998</v>
      </c>
      <c r="P12158">
        <v>111.66666666666667</v>
      </c>
      <c r="Q12158">
        <v>31</v>
      </c>
      <c r="R12158">
        <v>7291.3</v>
      </c>
      <c r="S12158">
        <v>2020</v>
      </c>
      <c r="T12158">
        <v>8</v>
      </c>
      <c r="U12158">
        <v>32</v>
      </c>
    </row>
    <row r="12159" spans="1:21" x14ac:dyDescent="0.3">
      <c r="A12159" s="5" t="s">
        <v>168</v>
      </c>
      <c r="B12159" s="5" t="s">
        <v>175</v>
      </c>
      <c r="C12159" s="5" t="s">
        <v>87</v>
      </c>
      <c r="D12159" s="5" t="s">
        <v>601</v>
      </c>
      <c r="E12159" s="5" t="s">
        <v>172</v>
      </c>
      <c r="F12159" s="6">
        <v>44049</v>
      </c>
      <c r="G12159" s="5" t="s">
        <v>148</v>
      </c>
      <c r="H12159" s="5" t="s">
        <v>190</v>
      </c>
      <c r="I12159">
        <v>43882</v>
      </c>
      <c r="J12159">
        <v>167</v>
      </c>
      <c r="K12159">
        <v>107</v>
      </c>
      <c r="L12159">
        <v>1</v>
      </c>
      <c r="M12159">
        <v>3317</v>
      </c>
      <c r="N12159">
        <v>2246.4499999999998</v>
      </c>
      <c r="O12159">
        <v>2246.4499999999998</v>
      </c>
      <c r="P12159">
        <v>107</v>
      </c>
      <c r="Q12159">
        <v>31</v>
      </c>
      <c r="R12159">
        <v>1070.55</v>
      </c>
      <c r="S12159">
        <v>2020</v>
      </c>
      <c r="T12159">
        <v>8</v>
      </c>
      <c r="U12159">
        <v>32</v>
      </c>
    </row>
    <row r="12160" spans="1:21" x14ac:dyDescent="0.3">
      <c r="A12160" s="5" t="s">
        <v>168</v>
      </c>
      <c r="B12160" s="5" t="s">
        <v>175</v>
      </c>
      <c r="C12160" s="5" t="s">
        <v>87</v>
      </c>
      <c r="D12160" s="5" t="s">
        <v>601</v>
      </c>
      <c r="E12160" s="5" t="s">
        <v>172</v>
      </c>
      <c r="F12160" s="6">
        <v>44049</v>
      </c>
      <c r="G12160" s="5" t="s">
        <v>148</v>
      </c>
      <c r="H12160" s="5" t="s">
        <v>190</v>
      </c>
      <c r="I12160">
        <v>43882</v>
      </c>
      <c r="J12160">
        <v>167</v>
      </c>
      <c r="K12160">
        <v>100</v>
      </c>
      <c r="L12160">
        <v>1</v>
      </c>
      <c r="M12160">
        <v>3100</v>
      </c>
      <c r="N12160">
        <v>2246.4499999999998</v>
      </c>
      <c r="O12160">
        <v>2246.4499999999998</v>
      </c>
      <c r="P12160">
        <v>100</v>
      </c>
      <c r="Q12160">
        <v>31</v>
      </c>
      <c r="R12160">
        <v>853.55</v>
      </c>
      <c r="S12160">
        <v>2020</v>
      </c>
      <c r="T12160">
        <v>8</v>
      </c>
      <c r="U12160">
        <v>32</v>
      </c>
    </row>
    <row r="12161" spans="1:21" x14ac:dyDescent="0.3">
      <c r="A12161" s="5" t="s">
        <v>168</v>
      </c>
      <c r="B12161" s="5" t="s">
        <v>175</v>
      </c>
      <c r="C12161" s="5" t="s">
        <v>87</v>
      </c>
      <c r="D12161" s="5" t="s">
        <v>601</v>
      </c>
      <c r="E12161" s="5" t="s">
        <v>172</v>
      </c>
      <c r="F12161" s="6">
        <v>44049</v>
      </c>
      <c r="G12161" s="5" t="s">
        <v>148</v>
      </c>
      <c r="H12161" s="5" t="s">
        <v>190</v>
      </c>
      <c r="I12161">
        <v>43882</v>
      </c>
      <c r="J12161">
        <v>167</v>
      </c>
      <c r="K12161">
        <v>150</v>
      </c>
      <c r="L12161">
        <v>1</v>
      </c>
      <c r="M12161">
        <v>3000</v>
      </c>
      <c r="N12161">
        <v>2246.4499999999998</v>
      </c>
      <c r="O12161">
        <v>2246.4499999999998</v>
      </c>
      <c r="P12161">
        <v>150</v>
      </c>
      <c r="Q12161">
        <v>20</v>
      </c>
      <c r="R12161">
        <v>753.55</v>
      </c>
      <c r="S12161">
        <v>2020</v>
      </c>
      <c r="T12161">
        <v>8</v>
      </c>
      <c r="U12161">
        <v>32</v>
      </c>
    </row>
    <row r="12162" spans="1:21" x14ac:dyDescent="0.3">
      <c r="A12162" s="5" t="s">
        <v>168</v>
      </c>
      <c r="B12162" s="5" t="s">
        <v>206</v>
      </c>
      <c r="C12162" s="5" t="s">
        <v>103</v>
      </c>
      <c r="D12162" s="5" t="s">
        <v>573</v>
      </c>
      <c r="E12162" s="5" t="s">
        <v>172</v>
      </c>
      <c r="F12162" s="6">
        <v>44049</v>
      </c>
      <c r="G12162" s="5" t="s">
        <v>148</v>
      </c>
      <c r="H12162" s="5" t="s">
        <v>178</v>
      </c>
      <c r="I12162">
        <v>43874</v>
      </c>
      <c r="J12162">
        <v>175</v>
      </c>
      <c r="K12162">
        <v>320.60000000000002</v>
      </c>
      <c r="L12162">
        <v>3</v>
      </c>
      <c r="M12162">
        <v>9618</v>
      </c>
      <c r="N12162">
        <v>8416.7579999999998</v>
      </c>
      <c r="O12162">
        <v>2805.5859999999998</v>
      </c>
      <c r="P12162">
        <v>106.86666666666667</v>
      </c>
      <c r="Q12162">
        <v>30</v>
      </c>
      <c r="R12162">
        <v>1201.242</v>
      </c>
      <c r="S12162">
        <v>2020</v>
      </c>
      <c r="T12162">
        <v>8</v>
      </c>
      <c r="U12162">
        <v>32</v>
      </c>
    </row>
    <row r="12163" spans="1:21" x14ac:dyDescent="0.3">
      <c r="A12163" s="5" t="s">
        <v>168</v>
      </c>
      <c r="B12163" s="5" t="s">
        <v>206</v>
      </c>
      <c r="C12163" s="5" t="s">
        <v>103</v>
      </c>
      <c r="D12163" s="5" t="s">
        <v>573</v>
      </c>
      <c r="E12163" s="5" t="s">
        <v>172</v>
      </c>
      <c r="F12163" s="6">
        <v>44049</v>
      </c>
      <c r="G12163" s="5" t="s">
        <v>148</v>
      </c>
      <c r="H12163" s="5" t="s">
        <v>351</v>
      </c>
      <c r="I12163">
        <v>43874</v>
      </c>
      <c r="J12163">
        <v>175</v>
      </c>
      <c r="K12163">
        <v>199.4</v>
      </c>
      <c r="L12163">
        <v>2</v>
      </c>
      <c r="M12163">
        <v>5982</v>
      </c>
      <c r="N12163">
        <v>5611.1719999999996</v>
      </c>
      <c r="O12163">
        <v>2805.5859999999998</v>
      </c>
      <c r="P12163">
        <v>99.7</v>
      </c>
      <c r="Q12163">
        <v>30</v>
      </c>
      <c r="R12163">
        <v>370.82799999999997</v>
      </c>
      <c r="S12163">
        <v>2020</v>
      </c>
      <c r="T12163">
        <v>8</v>
      </c>
      <c r="U12163">
        <v>32</v>
      </c>
    </row>
    <row r="12164" spans="1:21" x14ac:dyDescent="0.3">
      <c r="A12164" s="5" t="s">
        <v>168</v>
      </c>
      <c r="B12164" s="5" t="s">
        <v>206</v>
      </c>
      <c r="C12164" s="5" t="s">
        <v>103</v>
      </c>
      <c r="D12164" s="5" t="s">
        <v>573</v>
      </c>
      <c r="E12164" s="5" t="s">
        <v>172</v>
      </c>
      <c r="F12164" s="6">
        <v>44049</v>
      </c>
      <c r="G12164" s="5" t="s">
        <v>148</v>
      </c>
      <c r="H12164" s="5" t="s">
        <v>197</v>
      </c>
      <c r="I12164">
        <v>43874</v>
      </c>
      <c r="J12164">
        <v>175</v>
      </c>
      <c r="K12164">
        <v>298</v>
      </c>
      <c r="L12164">
        <v>3</v>
      </c>
      <c r="M12164">
        <v>8940</v>
      </c>
      <c r="N12164">
        <v>8416.7579999999998</v>
      </c>
      <c r="O12164">
        <v>2805.5859999999998</v>
      </c>
      <c r="P12164">
        <v>99.333333333333329</v>
      </c>
      <c r="Q12164">
        <v>30</v>
      </c>
      <c r="R12164">
        <v>523.24199999999996</v>
      </c>
      <c r="S12164">
        <v>2020</v>
      </c>
      <c r="T12164">
        <v>8</v>
      </c>
      <c r="U12164">
        <v>32</v>
      </c>
    </row>
    <row r="12165" spans="1:21" x14ac:dyDescent="0.3">
      <c r="A12165" s="5" t="s">
        <v>168</v>
      </c>
      <c r="B12165" s="5" t="s">
        <v>206</v>
      </c>
      <c r="C12165" s="5" t="s">
        <v>103</v>
      </c>
      <c r="D12165" s="5" t="s">
        <v>573</v>
      </c>
      <c r="E12165" s="5" t="s">
        <v>172</v>
      </c>
      <c r="F12165" s="6">
        <v>44049</v>
      </c>
      <c r="G12165" s="5" t="s">
        <v>148</v>
      </c>
      <c r="H12165" s="5" t="s">
        <v>311</v>
      </c>
      <c r="I12165">
        <v>43874</v>
      </c>
      <c r="J12165">
        <v>175</v>
      </c>
      <c r="K12165">
        <v>100.2</v>
      </c>
      <c r="L12165">
        <v>1</v>
      </c>
      <c r="M12165">
        <v>3006</v>
      </c>
      <c r="N12165">
        <v>2805.5859999999998</v>
      </c>
      <c r="O12165">
        <v>2805.5859999999998</v>
      </c>
      <c r="P12165">
        <v>100.2</v>
      </c>
      <c r="Q12165">
        <v>30</v>
      </c>
      <c r="R12165">
        <v>200.41399999999999</v>
      </c>
      <c r="S12165">
        <v>2020</v>
      </c>
      <c r="T12165">
        <v>8</v>
      </c>
      <c r="U12165">
        <v>32</v>
      </c>
    </row>
    <row r="12166" spans="1:21" x14ac:dyDescent="0.3">
      <c r="A12166" s="5" t="s">
        <v>168</v>
      </c>
      <c r="B12166" s="5" t="s">
        <v>206</v>
      </c>
      <c r="C12166" s="5" t="s">
        <v>103</v>
      </c>
      <c r="D12166" s="5" t="s">
        <v>573</v>
      </c>
      <c r="E12166" s="5" t="s">
        <v>172</v>
      </c>
      <c r="F12166" s="6">
        <v>44049</v>
      </c>
      <c r="G12166" s="5" t="s">
        <v>148</v>
      </c>
      <c r="H12166" s="5" t="s">
        <v>235</v>
      </c>
      <c r="I12166">
        <v>43874</v>
      </c>
      <c r="J12166">
        <v>175</v>
      </c>
      <c r="K12166">
        <v>101.8</v>
      </c>
      <c r="L12166">
        <v>1</v>
      </c>
      <c r="M12166">
        <v>3054</v>
      </c>
      <c r="N12166">
        <v>2805.5859999999998</v>
      </c>
      <c r="O12166">
        <v>2805.5859999999998</v>
      </c>
      <c r="P12166">
        <v>101.8</v>
      </c>
      <c r="Q12166">
        <v>30</v>
      </c>
      <c r="R12166">
        <v>248.41399999999999</v>
      </c>
      <c r="S12166">
        <v>2020</v>
      </c>
      <c r="T12166">
        <v>8</v>
      </c>
      <c r="U12166">
        <v>32</v>
      </c>
    </row>
    <row r="12167" spans="1:21" x14ac:dyDescent="0.3">
      <c r="A12167" s="5" t="s">
        <v>168</v>
      </c>
      <c r="B12167" s="5" t="s">
        <v>206</v>
      </c>
      <c r="C12167" s="5" t="s">
        <v>103</v>
      </c>
      <c r="D12167" s="5" t="s">
        <v>573</v>
      </c>
      <c r="E12167" s="5" t="s">
        <v>172</v>
      </c>
      <c r="F12167" s="6">
        <v>44049</v>
      </c>
      <c r="G12167" s="5" t="s">
        <v>148</v>
      </c>
      <c r="H12167" s="5" t="s">
        <v>190</v>
      </c>
      <c r="I12167">
        <v>43874</v>
      </c>
      <c r="J12167">
        <v>175</v>
      </c>
      <c r="K12167">
        <v>94.6</v>
      </c>
      <c r="L12167">
        <v>1</v>
      </c>
      <c r="M12167">
        <v>2838</v>
      </c>
      <c r="N12167">
        <v>2805.5859999999998</v>
      </c>
      <c r="O12167">
        <v>2805.5859999999998</v>
      </c>
      <c r="P12167">
        <v>94.6</v>
      </c>
      <c r="Q12167">
        <v>30</v>
      </c>
      <c r="R12167">
        <v>32.414000000000001</v>
      </c>
      <c r="S12167">
        <v>2020</v>
      </c>
      <c r="T12167">
        <v>8</v>
      </c>
      <c r="U12167">
        <v>32</v>
      </c>
    </row>
    <row r="12168" spans="1:21" x14ac:dyDescent="0.3">
      <c r="A12168" s="5" t="s">
        <v>168</v>
      </c>
      <c r="B12168" s="5" t="s">
        <v>206</v>
      </c>
      <c r="C12168" s="5" t="s">
        <v>103</v>
      </c>
      <c r="D12168" s="5" t="s">
        <v>573</v>
      </c>
      <c r="E12168" s="5" t="s">
        <v>172</v>
      </c>
      <c r="F12168" s="6">
        <v>44049</v>
      </c>
      <c r="G12168" s="5" t="s">
        <v>148</v>
      </c>
      <c r="H12168" s="5" t="s">
        <v>173</v>
      </c>
      <c r="I12168">
        <v>43874</v>
      </c>
      <c r="J12168">
        <v>175</v>
      </c>
      <c r="K12168">
        <v>915.8</v>
      </c>
      <c r="L12168">
        <v>8</v>
      </c>
      <c r="M12168">
        <v>27474</v>
      </c>
      <c r="N12168">
        <v>22444.687000000002</v>
      </c>
      <c r="O12168">
        <v>2805.5859999999998</v>
      </c>
      <c r="P12168">
        <v>114.47499999999999</v>
      </c>
      <c r="Q12168">
        <v>30</v>
      </c>
      <c r="R12168">
        <v>5029.3130000000001</v>
      </c>
      <c r="S12168">
        <v>2020</v>
      </c>
      <c r="T12168">
        <v>8</v>
      </c>
      <c r="U12168">
        <v>32</v>
      </c>
    </row>
    <row r="12169" spans="1:21" x14ac:dyDescent="0.3">
      <c r="A12169" s="5" t="s">
        <v>168</v>
      </c>
      <c r="B12169" s="5" t="s">
        <v>175</v>
      </c>
      <c r="C12169" s="5" t="s">
        <v>84</v>
      </c>
      <c r="D12169" s="5" t="s">
        <v>546</v>
      </c>
      <c r="E12169" s="5" t="s">
        <v>227</v>
      </c>
      <c r="F12169" s="6">
        <v>44050</v>
      </c>
      <c r="G12169" s="5" t="s">
        <v>148</v>
      </c>
      <c r="H12169" s="5" t="s">
        <v>222</v>
      </c>
      <c r="I12169">
        <v>43846</v>
      </c>
      <c r="J12169">
        <v>204</v>
      </c>
      <c r="K12169">
        <v>-120</v>
      </c>
      <c r="L12169">
        <v>-1</v>
      </c>
      <c r="M12169">
        <v>-3720</v>
      </c>
      <c r="N12169">
        <v>-3482.7130000000002</v>
      </c>
      <c r="O12169">
        <v>-3482.7130000000002</v>
      </c>
      <c r="P12169">
        <v>120</v>
      </c>
      <c r="Q12169">
        <v>31</v>
      </c>
      <c r="R12169">
        <v>-237.28700000000001</v>
      </c>
      <c r="S12169">
        <v>2020</v>
      </c>
      <c r="T12169">
        <v>8</v>
      </c>
      <c r="U12169">
        <v>32</v>
      </c>
    </row>
    <row r="12170" spans="1:21" x14ac:dyDescent="0.3">
      <c r="A12170" s="5" t="s">
        <v>168</v>
      </c>
      <c r="B12170" s="5" t="s">
        <v>175</v>
      </c>
      <c r="C12170" s="5" t="s">
        <v>84</v>
      </c>
      <c r="D12170" s="5" t="s">
        <v>546</v>
      </c>
      <c r="E12170" s="5" t="s">
        <v>172</v>
      </c>
      <c r="F12170" s="6">
        <v>44050</v>
      </c>
      <c r="G12170" s="5" t="s">
        <v>148</v>
      </c>
      <c r="H12170" s="5" t="s">
        <v>222</v>
      </c>
      <c r="I12170">
        <v>43846</v>
      </c>
      <c r="J12170">
        <v>204</v>
      </c>
      <c r="K12170">
        <v>110</v>
      </c>
      <c r="L12170">
        <v>1</v>
      </c>
      <c r="M12170">
        <v>3410</v>
      </c>
      <c r="N12170">
        <v>3482.7130000000002</v>
      </c>
      <c r="O12170">
        <v>3482.7130000000002</v>
      </c>
      <c r="P12170">
        <v>110</v>
      </c>
      <c r="Q12170">
        <v>31</v>
      </c>
      <c r="R12170">
        <v>-72.712999999999994</v>
      </c>
      <c r="S12170">
        <v>2020</v>
      </c>
      <c r="T12170">
        <v>8</v>
      </c>
      <c r="U12170">
        <v>32</v>
      </c>
    </row>
    <row r="12171" spans="1:21" x14ac:dyDescent="0.3">
      <c r="A12171" s="5" t="s">
        <v>168</v>
      </c>
      <c r="B12171" s="5" t="s">
        <v>175</v>
      </c>
      <c r="C12171" s="5" t="s">
        <v>86</v>
      </c>
      <c r="D12171" s="5" t="s">
        <v>553</v>
      </c>
      <c r="E12171" s="5" t="s">
        <v>172</v>
      </c>
      <c r="F12171" s="6">
        <v>44050</v>
      </c>
      <c r="G12171" s="5" t="s">
        <v>148</v>
      </c>
      <c r="H12171" s="5" t="s">
        <v>173</v>
      </c>
      <c r="I12171">
        <v>43873</v>
      </c>
      <c r="J12171">
        <v>177</v>
      </c>
      <c r="K12171">
        <v>120</v>
      </c>
      <c r="L12171">
        <v>1</v>
      </c>
      <c r="M12171">
        <v>3600</v>
      </c>
      <c r="N12171">
        <v>2740.9549999999999</v>
      </c>
      <c r="O12171">
        <v>2740.9549999999999</v>
      </c>
      <c r="P12171">
        <v>120</v>
      </c>
      <c r="Q12171">
        <v>30</v>
      </c>
      <c r="R12171">
        <v>859.04499999999996</v>
      </c>
      <c r="S12171">
        <v>2020</v>
      </c>
      <c r="T12171">
        <v>8</v>
      </c>
      <c r="U12171">
        <v>32</v>
      </c>
    </row>
    <row r="12172" spans="1:21" x14ac:dyDescent="0.3">
      <c r="A12172" s="5" t="s">
        <v>168</v>
      </c>
      <c r="B12172" s="5" t="s">
        <v>175</v>
      </c>
      <c r="C12172" s="5" t="s">
        <v>87</v>
      </c>
      <c r="D12172" s="5" t="s">
        <v>601</v>
      </c>
      <c r="E12172" s="5" t="s">
        <v>172</v>
      </c>
      <c r="F12172" s="6">
        <v>44050</v>
      </c>
      <c r="G12172" s="5" t="s">
        <v>148</v>
      </c>
      <c r="H12172" s="5" t="s">
        <v>194</v>
      </c>
      <c r="I12172">
        <v>43882</v>
      </c>
      <c r="J12172">
        <v>168</v>
      </c>
      <c r="K12172">
        <v>304.5</v>
      </c>
      <c r="L12172">
        <v>3</v>
      </c>
      <c r="M12172">
        <v>9135</v>
      </c>
      <c r="N12172">
        <v>6739.35</v>
      </c>
      <c r="O12172">
        <v>2246.4499999999998</v>
      </c>
      <c r="P12172">
        <v>101.5</v>
      </c>
      <c r="Q12172">
        <v>30</v>
      </c>
      <c r="R12172">
        <v>2395.65</v>
      </c>
      <c r="S12172">
        <v>2020</v>
      </c>
      <c r="T12172">
        <v>8</v>
      </c>
      <c r="U12172">
        <v>32</v>
      </c>
    </row>
    <row r="12173" spans="1:21" x14ac:dyDescent="0.3">
      <c r="A12173" s="5" t="s">
        <v>168</v>
      </c>
      <c r="B12173" s="5" t="s">
        <v>169</v>
      </c>
      <c r="C12173" s="5" t="s">
        <v>170</v>
      </c>
      <c r="D12173" s="5" t="s">
        <v>602</v>
      </c>
      <c r="E12173" s="5" t="s">
        <v>172</v>
      </c>
      <c r="F12173" s="6">
        <v>44053</v>
      </c>
      <c r="G12173" s="5" t="s">
        <v>148</v>
      </c>
      <c r="H12173" s="5" t="s">
        <v>466</v>
      </c>
      <c r="I12173">
        <v>44053</v>
      </c>
      <c r="J12173">
        <v>0</v>
      </c>
      <c r="K12173">
        <v>2802</v>
      </c>
      <c r="L12173">
        <v>16</v>
      </c>
      <c r="M12173">
        <v>54639</v>
      </c>
      <c r="N12173">
        <v>0</v>
      </c>
      <c r="O12173">
        <v>0</v>
      </c>
      <c r="P12173">
        <v>175.125</v>
      </c>
      <c r="Q12173">
        <v>19.5</v>
      </c>
      <c r="R12173">
        <v>54639</v>
      </c>
      <c r="S12173">
        <v>2020</v>
      </c>
      <c r="T12173">
        <v>8</v>
      </c>
      <c r="U12173">
        <v>33</v>
      </c>
    </row>
    <row r="12174" spans="1:21" x14ac:dyDescent="0.3">
      <c r="A12174" s="5" t="s">
        <v>168</v>
      </c>
      <c r="B12174" s="5" t="s">
        <v>169</v>
      </c>
      <c r="C12174" s="5" t="s">
        <v>170</v>
      </c>
      <c r="D12174" s="5" t="s">
        <v>594</v>
      </c>
      <c r="E12174" s="5" t="s">
        <v>172</v>
      </c>
      <c r="F12174" s="6">
        <v>44053</v>
      </c>
      <c r="G12174" s="5" t="s">
        <v>148</v>
      </c>
      <c r="H12174" s="5" t="s">
        <v>466</v>
      </c>
      <c r="I12174">
        <v>43876</v>
      </c>
      <c r="J12174">
        <v>177</v>
      </c>
      <c r="K12174">
        <v>3348</v>
      </c>
      <c r="L12174">
        <v>5</v>
      </c>
      <c r="M12174">
        <v>15735.6</v>
      </c>
      <c r="N12174">
        <v>19403.179</v>
      </c>
      <c r="O12174">
        <v>3880.636</v>
      </c>
      <c r="P12174">
        <v>669.6</v>
      </c>
      <c r="Q12174">
        <v>4.7</v>
      </c>
      <c r="R12174">
        <v>-3667.5790000000002</v>
      </c>
      <c r="S12174">
        <v>2020</v>
      </c>
      <c r="T12174">
        <v>8</v>
      </c>
      <c r="U12174">
        <v>33</v>
      </c>
    </row>
    <row r="12175" spans="1:21" x14ac:dyDescent="0.3">
      <c r="A12175" s="5" t="s">
        <v>168</v>
      </c>
      <c r="B12175" s="5" t="s">
        <v>169</v>
      </c>
      <c r="C12175" s="5" t="s">
        <v>170</v>
      </c>
      <c r="D12175" s="5" t="s">
        <v>599</v>
      </c>
      <c r="E12175" s="5" t="s">
        <v>172</v>
      </c>
      <c r="F12175" s="6">
        <v>44053</v>
      </c>
      <c r="G12175" s="5" t="s">
        <v>148</v>
      </c>
      <c r="H12175" s="5" t="s">
        <v>466</v>
      </c>
      <c r="I12175">
        <v>43883</v>
      </c>
      <c r="J12175">
        <v>170</v>
      </c>
      <c r="K12175">
        <v>3348</v>
      </c>
      <c r="L12175">
        <v>11</v>
      </c>
      <c r="M12175">
        <v>34618.32</v>
      </c>
      <c r="N12175">
        <v>28915.097000000002</v>
      </c>
      <c r="O12175">
        <v>2628.645</v>
      </c>
      <c r="P12175">
        <v>304.36363636363637</v>
      </c>
      <c r="Q12175">
        <v>10.34</v>
      </c>
      <c r="R12175">
        <v>5703.223</v>
      </c>
      <c r="S12175">
        <v>2020</v>
      </c>
      <c r="T12175">
        <v>8</v>
      </c>
      <c r="U12175">
        <v>33</v>
      </c>
    </row>
    <row r="12176" spans="1:21" x14ac:dyDescent="0.3">
      <c r="A12176" s="5" t="s">
        <v>168</v>
      </c>
      <c r="B12176" s="5" t="s">
        <v>169</v>
      </c>
      <c r="C12176" s="5" t="s">
        <v>170</v>
      </c>
      <c r="D12176" s="5" t="s">
        <v>603</v>
      </c>
      <c r="E12176" s="5" t="s">
        <v>172</v>
      </c>
      <c r="F12176" s="6">
        <v>44053</v>
      </c>
      <c r="G12176" s="5" t="s">
        <v>148</v>
      </c>
      <c r="H12176" s="5" t="s">
        <v>466</v>
      </c>
      <c r="I12176">
        <v>43890</v>
      </c>
      <c r="J12176">
        <v>163</v>
      </c>
      <c r="K12176">
        <v>3348</v>
      </c>
      <c r="L12176">
        <v>9</v>
      </c>
      <c r="M12176">
        <v>28324.080000000002</v>
      </c>
      <c r="N12176">
        <v>23940.962</v>
      </c>
      <c r="O12176">
        <v>2660.107</v>
      </c>
      <c r="P12176">
        <v>372</v>
      </c>
      <c r="Q12176">
        <v>8.4600000000000009</v>
      </c>
      <c r="R12176">
        <v>4383.1180000000004</v>
      </c>
      <c r="S12176">
        <v>2020</v>
      </c>
      <c r="T12176">
        <v>8</v>
      </c>
      <c r="U12176">
        <v>33</v>
      </c>
    </row>
    <row r="12177" spans="1:21" x14ac:dyDescent="0.3">
      <c r="A12177" s="5" t="s">
        <v>168</v>
      </c>
      <c r="B12177" s="5" t="s">
        <v>175</v>
      </c>
      <c r="C12177" s="5" t="s">
        <v>85</v>
      </c>
      <c r="D12177" s="5" t="s">
        <v>534</v>
      </c>
      <c r="E12177" s="5" t="s">
        <v>172</v>
      </c>
      <c r="F12177" s="6">
        <v>44053</v>
      </c>
      <c r="G12177" s="5" t="s">
        <v>148</v>
      </c>
      <c r="H12177" s="5" t="s">
        <v>190</v>
      </c>
      <c r="I12177">
        <v>43831</v>
      </c>
      <c r="J12177">
        <v>222</v>
      </c>
      <c r="K12177">
        <v>202.5</v>
      </c>
      <c r="L12177">
        <v>2</v>
      </c>
      <c r="M12177">
        <v>6277.5</v>
      </c>
      <c r="N12177">
        <v>6713.5029999999997</v>
      </c>
      <c r="O12177">
        <v>3356.752</v>
      </c>
      <c r="P12177">
        <v>101.25</v>
      </c>
      <c r="Q12177">
        <v>31</v>
      </c>
      <c r="R12177">
        <v>-436.00299999999999</v>
      </c>
      <c r="S12177">
        <v>2020</v>
      </c>
      <c r="T12177">
        <v>8</v>
      </c>
      <c r="U12177">
        <v>33</v>
      </c>
    </row>
    <row r="12178" spans="1:21" x14ac:dyDescent="0.3">
      <c r="A12178" s="5" t="s">
        <v>168</v>
      </c>
      <c r="B12178" s="5" t="s">
        <v>175</v>
      </c>
      <c r="C12178" s="5" t="s">
        <v>87</v>
      </c>
      <c r="D12178" s="5" t="s">
        <v>601</v>
      </c>
      <c r="E12178" s="5" t="s">
        <v>172</v>
      </c>
      <c r="F12178" s="6">
        <v>44053</v>
      </c>
      <c r="G12178" s="5" t="s">
        <v>148</v>
      </c>
      <c r="H12178" s="5" t="s">
        <v>190</v>
      </c>
      <c r="I12178">
        <v>43882</v>
      </c>
      <c r="J12178">
        <v>171</v>
      </c>
      <c r="K12178">
        <v>105.5</v>
      </c>
      <c r="L12178">
        <v>1</v>
      </c>
      <c r="M12178">
        <v>2848.5</v>
      </c>
      <c r="N12178">
        <v>2246.4499999999998</v>
      </c>
      <c r="O12178">
        <v>2246.4499999999998</v>
      </c>
      <c r="P12178">
        <v>105.5</v>
      </c>
      <c r="Q12178">
        <v>27</v>
      </c>
      <c r="R12178">
        <v>602.04999999999995</v>
      </c>
      <c r="S12178">
        <v>2020</v>
      </c>
      <c r="T12178">
        <v>8</v>
      </c>
      <c r="U12178">
        <v>33</v>
      </c>
    </row>
    <row r="12179" spans="1:21" x14ac:dyDescent="0.3">
      <c r="A12179" s="5" t="s">
        <v>168</v>
      </c>
      <c r="B12179" s="5" t="s">
        <v>206</v>
      </c>
      <c r="C12179" s="5" t="s">
        <v>103</v>
      </c>
      <c r="D12179" s="5" t="s">
        <v>573</v>
      </c>
      <c r="E12179" s="5" t="s">
        <v>172</v>
      </c>
      <c r="F12179" s="6">
        <v>44053</v>
      </c>
      <c r="G12179" s="5" t="s">
        <v>148</v>
      </c>
      <c r="H12179" s="5" t="s">
        <v>351</v>
      </c>
      <c r="I12179">
        <v>43874</v>
      </c>
      <c r="J12179">
        <v>179</v>
      </c>
      <c r="K12179">
        <v>315.8</v>
      </c>
      <c r="L12179">
        <v>3</v>
      </c>
      <c r="M12179">
        <v>9474</v>
      </c>
      <c r="N12179">
        <v>8416.7579999999998</v>
      </c>
      <c r="O12179">
        <v>2805.5859999999998</v>
      </c>
      <c r="P12179">
        <v>105.26666666666667</v>
      </c>
      <c r="Q12179">
        <v>30</v>
      </c>
      <c r="R12179">
        <v>1057.242</v>
      </c>
      <c r="S12179">
        <v>2020</v>
      </c>
      <c r="T12179">
        <v>8</v>
      </c>
      <c r="U12179">
        <v>33</v>
      </c>
    </row>
    <row r="12180" spans="1:21" x14ac:dyDescent="0.3">
      <c r="A12180" s="5" t="s">
        <v>168</v>
      </c>
      <c r="B12180" s="5" t="s">
        <v>206</v>
      </c>
      <c r="C12180" s="5" t="s">
        <v>103</v>
      </c>
      <c r="D12180" s="5" t="s">
        <v>573</v>
      </c>
      <c r="E12180" s="5" t="s">
        <v>172</v>
      </c>
      <c r="F12180" s="6">
        <v>44053</v>
      </c>
      <c r="G12180" s="5" t="s">
        <v>148</v>
      </c>
      <c r="H12180" s="5" t="s">
        <v>235</v>
      </c>
      <c r="I12180">
        <v>43874</v>
      </c>
      <c r="J12180">
        <v>179</v>
      </c>
      <c r="K12180">
        <v>181.6</v>
      </c>
      <c r="L12180">
        <v>2</v>
      </c>
      <c r="M12180">
        <v>5448</v>
      </c>
      <c r="N12180">
        <v>5611.1719999999996</v>
      </c>
      <c r="O12180">
        <v>2805.5859999999998</v>
      </c>
      <c r="P12180">
        <v>90.8</v>
      </c>
      <c r="Q12180">
        <v>30</v>
      </c>
      <c r="R12180">
        <v>-163.172</v>
      </c>
      <c r="S12180">
        <v>2020</v>
      </c>
      <c r="T12180">
        <v>8</v>
      </c>
      <c r="U12180">
        <v>33</v>
      </c>
    </row>
    <row r="12181" spans="1:21" x14ac:dyDescent="0.3">
      <c r="A12181" s="5" t="s">
        <v>168</v>
      </c>
      <c r="B12181" s="5" t="s">
        <v>206</v>
      </c>
      <c r="C12181" s="5" t="s">
        <v>103</v>
      </c>
      <c r="D12181" s="5" t="s">
        <v>573</v>
      </c>
      <c r="E12181" s="5" t="s">
        <v>172</v>
      </c>
      <c r="F12181" s="6">
        <v>44053</v>
      </c>
      <c r="G12181" s="5" t="s">
        <v>148</v>
      </c>
      <c r="H12181" s="5" t="s">
        <v>311</v>
      </c>
      <c r="I12181">
        <v>43874</v>
      </c>
      <c r="J12181">
        <v>179</v>
      </c>
      <c r="K12181">
        <v>195.8</v>
      </c>
      <c r="L12181">
        <v>2</v>
      </c>
      <c r="M12181">
        <v>5874</v>
      </c>
      <c r="N12181">
        <v>5611.1719999999996</v>
      </c>
      <c r="O12181">
        <v>2805.5859999999998</v>
      </c>
      <c r="P12181">
        <v>97.9</v>
      </c>
      <c r="Q12181">
        <v>30</v>
      </c>
      <c r="R12181">
        <v>262.82799999999997</v>
      </c>
      <c r="S12181">
        <v>2020</v>
      </c>
      <c r="T12181">
        <v>8</v>
      </c>
      <c r="U12181">
        <v>33</v>
      </c>
    </row>
    <row r="12182" spans="1:21" x14ac:dyDescent="0.3">
      <c r="A12182" s="5" t="s">
        <v>168</v>
      </c>
      <c r="B12182" s="5" t="s">
        <v>206</v>
      </c>
      <c r="C12182" s="5" t="s">
        <v>103</v>
      </c>
      <c r="D12182" s="5" t="s">
        <v>573</v>
      </c>
      <c r="E12182" s="5" t="s">
        <v>172</v>
      </c>
      <c r="F12182" s="6">
        <v>44053</v>
      </c>
      <c r="G12182" s="5" t="s">
        <v>148</v>
      </c>
      <c r="H12182" s="5" t="s">
        <v>197</v>
      </c>
      <c r="I12182">
        <v>43874</v>
      </c>
      <c r="J12182">
        <v>179</v>
      </c>
      <c r="K12182">
        <v>957</v>
      </c>
      <c r="L12182">
        <v>9</v>
      </c>
      <c r="M12182">
        <v>28710</v>
      </c>
      <c r="N12182">
        <v>25250.273000000001</v>
      </c>
      <c r="O12182">
        <v>2805.5859999999998</v>
      </c>
      <c r="P12182">
        <v>106.33333333333333</v>
      </c>
      <c r="Q12182">
        <v>30</v>
      </c>
      <c r="R12182">
        <v>3459.7269999999999</v>
      </c>
      <c r="S12182">
        <v>2020</v>
      </c>
      <c r="T12182">
        <v>8</v>
      </c>
      <c r="U12182">
        <v>33</v>
      </c>
    </row>
    <row r="12183" spans="1:21" x14ac:dyDescent="0.3">
      <c r="A12183" s="5" t="s">
        <v>168</v>
      </c>
      <c r="B12183" s="5" t="s">
        <v>206</v>
      </c>
      <c r="C12183" s="5" t="s">
        <v>103</v>
      </c>
      <c r="D12183" s="5" t="s">
        <v>573</v>
      </c>
      <c r="E12183" s="5" t="s">
        <v>172</v>
      </c>
      <c r="F12183" s="6">
        <v>44053</v>
      </c>
      <c r="G12183" s="5" t="s">
        <v>148</v>
      </c>
      <c r="H12183" s="5" t="s">
        <v>178</v>
      </c>
      <c r="I12183">
        <v>43874</v>
      </c>
      <c r="J12183">
        <v>179</v>
      </c>
      <c r="K12183">
        <v>218.2</v>
      </c>
      <c r="L12183">
        <v>2</v>
      </c>
      <c r="M12183">
        <v>6546</v>
      </c>
      <c r="N12183">
        <v>5611.1719999999996</v>
      </c>
      <c r="O12183">
        <v>2805.5859999999998</v>
      </c>
      <c r="P12183">
        <v>109.1</v>
      </c>
      <c r="Q12183">
        <v>30</v>
      </c>
      <c r="R12183">
        <v>934.82799999999997</v>
      </c>
      <c r="S12183">
        <v>2020</v>
      </c>
      <c r="T12183">
        <v>8</v>
      </c>
      <c r="U12183">
        <v>33</v>
      </c>
    </row>
    <row r="12184" spans="1:21" x14ac:dyDescent="0.3">
      <c r="A12184" s="5" t="s">
        <v>168</v>
      </c>
      <c r="B12184" s="5" t="s">
        <v>206</v>
      </c>
      <c r="C12184" s="5" t="s">
        <v>103</v>
      </c>
      <c r="D12184" s="5" t="s">
        <v>573</v>
      </c>
      <c r="E12184" s="5" t="s">
        <v>172</v>
      </c>
      <c r="F12184" s="6">
        <v>44053</v>
      </c>
      <c r="G12184" s="5" t="s">
        <v>148</v>
      </c>
      <c r="H12184" s="5" t="s">
        <v>208</v>
      </c>
      <c r="I12184">
        <v>43874</v>
      </c>
      <c r="J12184">
        <v>179</v>
      </c>
      <c r="K12184">
        <v>97</v>
      </c>
      <c r="L12184">
        <v>1</v>
      </c>
      <c r="M12184">
        <v>2619</v>
      </c>
      <c r="N12184">
        <v>2805.5859999999998</v>
      </c>
      <c r="O12184">
        <v>2805.5859999999998</v>
      </c>
      <c r="P12184">
        <v>97</v>
      </c>
      <c r="Q12184">
        <v>27</v>
      </c>
      <c r="R12184">
        <v>-186.58600000000001</v>
      </c>
      <c r="S12184">
        <v>2020</v>
      </c>
      <c r="T12184">
        <v>8</v>
      </c>
      <c r="U12184">
        <v>33</v>
      </c>
    </row>
    <row r="12185" spans="1:21" x14ac:dyDescent="0.3">
      <c r="A12185" s="5" t="s">
        <v>168</v>
      </c>
      <c r="B12185" s="5" t="s">
        <v>206</v>
      </c>
      <c r="C12185" s="5" t="s">
        <v>103</v>
      </c>
      <c r="D12185" s="5" t="s">
        <v>573</v>
      </c>
      <c r="E12185" s="5" t="s">
        <v>172</v>
      </c>
      <c r="F12185" s="6">
        <v>44053</v>
      </c>
      <c r="G12185" s="5" t="s">
        <v>148</v>
      </c>
      <c r="H12185" s="5" t="s">
        <v>351</v>
      </c>
      <c r="I12185">
        <v>43874</v>
      </c>
      <c r="J12185">
        <v>179</v>
      </c>
      <c r="K12185">
        <v>189.8</v>
      </c>
      <c r="L12185">
        <v>2</v>
      </c>
      <c r="M12185">
        <v>5504.2</v>
      </c>
      <c r="N12185">
        <v>5611.1719999999996</v>
      </c>
      <c r="O12185">
        <v>2805.5859999999998</v>
      </c>
      <c r="P12185">
        <v>94.9</v>
      </c>
      <c r="Q12185">
        <v>29</v>
      </c>
      <c r="R12185">
        <v>-106.97199999999999</v>
      </c>
      <c r="S12185">
        <v>2020</v>
      </c>
      <c r="T12185">
        <v>8</v>
      </c>
      <c r="U12185">
        <v>33</v>
      </c>
    </row>
    <row r="12186" spans="1:21" x14ac:dyDescent="0.3">
      <c r="A12186" s="5" t="s">
        <v>168</v>
      </c>
      <c r="B12186" s="5" t="s">
        <v>206</v>
      </c>
      <c r="C12186" s="5" t="s">
        <v>103</v>
      </c>
      <c r="D12186" s="5" t="s">
        <v>573</v>
      </c>
      <c r="E12186" s="5" t="s">
        <v>172</v>
      </c>
      <c r="F12186" s="6">
        <v>44053</v>
      </c>
      <c r="G12186" s="5" t="s">
        <v>148</v>
      </c>
      <c r="H12186" s="5" t="s">
        <v>235</v>
      </c>
      <c r="I12186">
        <v>43874</v>
      </c>
      <c r="J12186">
        <v>179</v>
      </c>
      <c r="K12186">
        <v>191.6</v>
      </c>
      <c r="L12186">
        <v>2</v>
      </c>
      <c r="M12186">
        <v>5556.4</v>
      </c>
      <c r="N12186">
        <v>5611.1719999999996</v>
      </c>
      <c r="O12186">
        <v>2805.5859999999998</v>
      </c>
      <c r="P12186">
        <v>95.8</v>
      </c>
      <c r="Q12186">
        <v>29</v>
      </c>
      <c r="R12186">
        <v>-54.771999999999998</v>
      </c>
      <c r="S12186">
        <v>2020</v>
      </c>
      <c r="T12186">
        <v>8</v>
      </c>
      <c r="U12186">
        <v>33</v>
      </c>
    </row>
    <row r="12187" spans="1:21" x14ac:dyDescent="0.3">
      <c r="A12187" s="5" t="s">
        <v>168</v>
      </c>
      <c r="B12187" s="5" t="s">
        <v>206</v>
      </c>
      <c r="C12187" s="5" t="s">
        <v>103</v>
      </c>
      <c r="D12187" s="5" t="s">
        <v>573</v>
      </c>
      <c r="E12187" s="5" t="s">
        <v>172</v>
      </c>
      <c r="F12187" s="6">
        <v>44053</v>
      </c>
      <c r="G12187" s="5" t="s">
        <v>148</v>
      </c>
      <c r="H12187" s="5" t="s">
        <v>311</v>
      </c>
      <c r="I12187">
        <v>43874</v>
      </c>
      <c r="J12187">
        <v>179</v>
      </c>
      <c r="K12187">
        <v>101.4</v>
      </c>
      <c r="L12187">
        <v>1</v>
      </c>
      <c r="M12187">
        <v>2940.6</v>
      </c>
      <c r="N12187">
        <v>2805.5859999999998</v>
      </c>
      <c r="O12187">
        <v>2805.5859999999998</v>
      </c>
      <c r="P12187">
        <v>101.4</v>
      </c>
      <c r="Q12187">
        <v>29</v>
      </c>
      <c r="R12187">
        <v>135.01400000000001</v>
      </c>
      <c r="S12187">
        <v>2020</v>
      </c>
      <c r="T12187">
        <v>8</v>
      </c>
      <c r="U12187">
        <v>33</v>
      </c>
    </row>
    <row r="12188" spans="1:21" x14ac:dyDescent="0.3">
      <c r="A12188" s="5" t="s">
        <v>168</v>
      </c>
      <c r="B12188" s="5" t="s">
        <v>206</v>
      </c>
      <c r="C12188" s="5" t="s">
        <v>103</v>
      </c>
      <c r="D12188" s="5" t="s">
        <v>573</v>
      </c>
      <c r="E12188" s="5" t="s">
        <v>172</v>
      </c>
      <c r="F12188" s="6">
        <v>44053</v>
      </c>
      <c r="G12188" s="5" t="s">
        <v>148</v>
      </c>
      <c r="H12188" s="5" t="s">
        <v>197</v>
      </c>
      <c r="I12188">
        <v>43874</v>
      </c>
      <c r="J12188">
        <v>179</v>
      </c>
      <c r="K12188">
        <v>514.6</v>
      </c>
      <c r="L12188">
        <v>5</v>
      </c>
      <c r="M12188">
        <v>14923.4</v>
      </c>
      <c r="N12188">
        <v>14027.93</v>
      </c>
      <c r="O12188">
        <v>2805.5859999999998</v>
      </c>
      <c r="P12188">
        <v>102.92</v>
      </c>
      <c r="Q12188">
        <v>29</v>
      </c>
      <c r="R12188">
        <v>895.47</v>
      </c>
      <c r="S12188">
        <v>2020</v>
      </c>
      <c r="T12188">
        <v>8</v>
      </c>
      <c r="U12188">
        <v>33</v>
      </c>
    </row>
    <row r="12189" spans="1:21" x14ac:dyDescent="0.3">
      <c r="A12189" s="5" t="s">
        <v>168</v>
      </c>
      <c r="B12189" s="5" t="s">
        <v>206</v>
      </c>
      <c r="C12189" s="5" t="s">
        <v>103</v>
      </c>
      <c r="D12189" s="5" t="s">
        <v>573</v>
      </c>
      <c r="E12189" s="5" t="s">
        <v>172</v>
      </c>
      <c r="F12189" s="6">
        <v>44053</v>
      </c>
      <c r="G12189" s="5" t="s">
        <v>148</v>
      </c>
      <c r="H12189" s="5" t="s">
        <v>178</v>
      </c>
      <c r="I12189">
        <v>43874</v>
      </c>
      <c r="J12189">
        <v>179</v>
      </c>
      <c r="K12189">
        <v>185</v>
      </c>
      <c r="L12189">
        <v>2</v>
      </c>
      <c r="M12189">
        <v>5365</v>
      </c>
      <c r="N12189">
        <v>5611.1719999999996</v>
      </c>
      <c r="O12189">
        <v>2805.5859999999998</v>
      </c>
      <c r="P12189">
        <v>92.5</v>
      </c>
      <c r="Q12189">
        <v>29</v>
      </c>
      <c r="R12189">
        <v>-246.172</v>
      </c>
      <c r="S12189">
        <v>2020</v>
      </c>
      <c r="T12189">
        <v>8</v>
      </c>
      <c r="U12189">
        <v>33</v>
      </c>
    </row>
    <row r="12190" spans="1:21" x14ac:dyDescent="0.3">
      <c r="A12190" s="5" t="s">
        <v>168</v>
      </c>
      <c r="B12190" s="5" t="s">
        <v>206</v>
      </c>
      <c r="C12190" s="5" t="s">
        <v>105</v>
      </c>
      <c r="D12190" s="5" t="s">
        <v>604</v>
      </c>
      <c r="E12190" s="5" t="s">
        <v>172</v>
      </c>
      <c r="F12190" s="6">
        <v>44053</v>
      </c>
      <c r="G12190" s="5" t="s">
        <v>148</v>
      </c>
      <c r="H12190" s="5" t="s">
        <v>371</v>
      </c>
      <c r="I12190">
        <v>43881</v>
      </c>
      <c r="J12190">
        <v>172</v>
      </c>
      <c r="K12190">
        <v>1132.2</v>
      </c>
      <c r="L12190">
        <v>10</v>
      </c>
      <c r="M12190">
        <v>33966</v>
      </c>
      <c r="N12190">
        <v>29203.839</v>
      </c>
      <c r="O12190">
        <v>2920.384</v>
      </c>
      <c r="P12190">
        <v>113.22</v>
      </c>
      <c r="Q12190">
        <v>30</v>
      </c>
      <c r="R12190">
        <v>4762.1610000000001</v>
      </c>
      <c r="S12190">
        <v>2020</v>
      </c>
      <c r="T12190">
        <v>8</v>
      </c>
      <c r="U12190">
        <v>33</v>
      </c>
    </row>
    <row r="12191" spans="1:21" x14ac:dyDescent="0.3">
      <c r="A12191" s="5" t="s">
        <v>168</v>
      </c>
      <c r="B12191" s="5" t="s">
        <v>206</v>
      </c>
      <c r="C12191" s="5" t="s">
        <v>105</v>
      </c>
      <c r="D12191" s="5" t="s">
        <v>604</v>
      </c>
      <c r="E12191" s="5" t="s">
        <v>172</v>
      </c>
      <c r="F12191" s="6">
        <v>44053</v>
      </c>
      <c r="G12191" s="5" t="s">
        <v>148</v>
      </c>
      <c r="H12191" s="5" t="s">
        <v>469</v>
      </c>
      <c r="I12191">
        <v>43881</v>
      </c>
      <c r="J12191">
        <v>172</v>
      </c>
      <c r="K12191">
        <v>5723.8</v>
      </c>
      <c r="L12191">
        <v>50</v>
      </c>
      <c r="M12191">
        <v>165990.20000000001</v>
      </c>
      <c r="N12191">
        <v>146019.19399999999</v>
      </c>
      <c r="O12191">
        <v>2920.384</v>
      </c>
      <c r="P12191">
        <v>114.476</v>
      </c>
      <c r="Q12191">
        <v>29</v>
      </c>
      <c r="R12191">
        <v>19971.006000000001</v>
      </c>
      <c r="S12191">
        <v>2020</v>
      </c>
      <c r="T12191">
        <v>8</v>
      </c>
      <c r="U12191">
        <v>33</v>
      </c>
    </row>
    <row r="12192" spans="1:21" x14ac:dyDescent="0.3">
      <c r="A12192" s="5" t="s">
        <v>168</v>
      </c>
      <c r="B12192" s="5" t="s">
        <v>467</v>
      </c>
      <c r="C12192" s="5" t="s">
        <v>133</v>
      </c>
      <c r="D12192" s="5" t="s">
        <v>603</v>
      </c>
      <c r="E12192" s="5" t="s">
        <v>172</v>
      </c>
      <c r="F12192" s="6">
        <v>44053</v>
      </c>
      <c r="G12192" s="5" t="s">
        <v>148</v>
      </c>
      <c r="H12192" s="5" t="s">
        <v>466</v>
      </c>
      <c r="I12192">
        <v>43890</v>
      </c>
      <c r="J12192">
        <v>163</v>
      </c>
      <c r="K12192">
        <v>12732</v>
      </c>
      <c r="L12192">
        <v>119</v>
      </c>
      <c r="M12192">
        <v>369228</v>
      </c>
      <c r="N12192">
        <v>316552.71500000003</v>
      </c>
      <c r="O12192">
        <v>2660.107</v>
      </c>
      <c r="P12192">
        <v>106.99159663865547</v>
      </c>
      <c r="Q12192">
        <v>29</v>
      </c>
      <c r="R12192">
        <v>52675.285000000003</v>
      </c>
      <c r="S12192">
        <v>2020</v>
      </c>
      <c r="T12192">
        <v>8</v>
      </c>
      <c r="U12192">
        <v>33</v>
      </c>
    </row>
    <row r="12193" spans="1:21" x14ac:dyDescent="0.3">
      <c r="A12193" s="5" t="s">
        <v>168</v>
      </c>
      <c r="B12193" s="5" t="s">
        <v>467</v>
      </c>
      <c r="C12193" s="5" t="s">
        <v>133</v>
      </c>
      <c r="D12193" s="5" t="s">
        <v>603</v>
      </c>
      <c r="E12193" s="5" t="s">
        <v>172</v>
      </c>
      <c r="F12193" s="6">
        <v>44053</v>
      </c>
      <c r="G12193" s="5" t="s">
        <v>148</v>
      </c>
      <c r="H12193" s="5" t="s">
        <v>173</v>
      </c>
      <c r="I12193">
        <v>43890</v>
      </c>
      <c r="J12193">
        <v>163</v>
      </c>
      <c r="K12193">
        <v>770</v>
      </c>
      <c r="L12193">
        <v>8</v>
      </c>
      <c r="M12193">
        <v>23100</v>
      </c>
      <c r="N12193">
        <v>21280.855</v>
      </c>
      <c r="O12193">
        <v>2660.107</v>
      </c>
      <c r="P12193">
        <v>96.25</v>
      </c>
      <c r="Q12193">
        <v>30</v>
      </c>
      <c r="R12193">
        <v>1819.145</v>
      </c>
      <c r="S12193">
        <v>2020</v>
      </c>
      <c r="T12193">
        <v>8</v>
      </c>
      <c r="U12193">
        <v>33</v>
      </c>
    </row>
    <row r="12194" spans="1:21" x14ac:dyDescent="0.3">
      <c r="A12194" s="5" t="s">
        <v>168</v>
      </c>
      <c r="B12194" s="5" t="s">
        <v>467</v>
      </c>
      <c r="C12194" s="5" t="s">
        <v>133</v>
      </c>
      <c r="D12194" s="5" t="s">
        <v>603</v>
      </c>
      <c r="E12194" s="5" t="s">
        <v>172</v>
      </c>
      <c r="F12194" s="6">
        <v>44053</v>
      </c>
      <c r="G12194" s="5" t="s">
        <v>148</v>
      </c>
      <c r="H12194" s="5" t="s">
        <v>173</v>
      </c>
      <c r="I12194">
        <v>43890</v>
      </c>
      <c r="J12194">
        <v>163</v>
      </c>
      <c r="K12194">
        <v>780</v>
      </c>
      <c r="L12194">
        <v>8</v>
      </c>
      <c r="M12194">
        <v>22620</v>
      </c>
      <c r="N12194">
        <v>21280.855</v>
      </c>
      <c r="O12194">
        <v>2660.107</v>
      </c>
      <c r="P12194">
        <v>97.5</v>
      </c>
      <c r="Q12194">
        <v>29</v>
      </c>
      <c r="R12194">
        <v>1339.145</v>
      </c>
      <c r="S12194">
        <v>2020</v>
      </c>
      <c r="T12194">
        <v>8</v>
      </c>
      <c r="U12194">
        <v>33</v>
      </c>
    </row>
    <row r="12195" spans="1:21" x14ac:dyDescent="0.3">
      <c r="A12195" s="5" t="s">
        <v>168</v>
      </c>
      <c r="B12195" s="5" t="s">
        <v>206</v>
      </c>
      <c r="C12195" s="5" t="s">
        <v>103</v>
      </c>
      <c r="D12195" s="5" t="s">
        <v>573</v>
      </c>
      <c r="E12195" s="5" t="s">
        <v>227</v>
      </c>
      <c r="F12195" s="6">
        <v>44055</v>
      </c>
      <c r="G12195" s="5" t="s">
        <v>148</v>
      </c>
      <c r="H12195" s="5" t="s">
        <v>178</v>
      </c>
      <c r="I12195">
        <v>43874</v>
      </c>
      <c r="J12195">
        <v>181</v>
      </c>
      <c r="K12195">
        <v>-185</v>
      </c>
      <c r="L12195">
        <v>-2</v>
      </c>
      <c r="M12195">
        <v>-5365</v>
      </c>
      <c r="N12195">
        <v>-5611.1719999999996</v>
      </c>
      <c r="O12195">
        <v>-2805.5859999999998</v>
      </c>
      <c r="P12195">
        <v>92.5</v>
      </c>
      <c r="Q12195">
        <v>29</v>
      </c>
      <c r="R12195">
        <v>246.172</v>
      </c>
      <c r="S12195">
        <v>2020</v>
      </c>
      <c r="T12195">
        <v>8</v>
      </c>
      <c r="U12195">
        <v>33</v>
      </c>
    </row>
    <row r="12196" spans="1:21" x14ac:dyDescent="0.3">
      <c r="A12196" s="5" t="s">
        <v>168</v>
      </c>
      <c r="B12196" s="5" t="s">
        <v>206</v>
      </c>
      <c r="C12196" s="5" t="s">
        <v>103</v>
      </c>
      <c r="D12196" s="5" t="s">
        <v>573</v>
      </c>
      <c r="E12196" s="5" t="s">
        <v>172</v>
      </c>
      <c r="F12196" s="6">
        <v>44055</v>
      </c>
      <c r="G12196" s="5" t="s">
        <v>148</v>
      </c>
      <c r="H12196" s="5" t="s">
        <v>178</v>
      </c>
      <c r="I12196">
        <v>43874</v>
      </c>
      <c r="J12196">
        <v>181</v>
      </c>
      <c r="K12196">
        <v>185</v>
      </c>
      <c r="L12196">
        <v>2</v>
      </c>
      <c r="M12196">
        <v>5457.5</v>
      </c>
      <c r="N12196">
        <v>5611.1719999999996</v>
      </c>
      <c r="O12196">
        <v>2805.5859999999998</v>
      </c>
      <c r="P12196">
        <v>92.5</v>
      </c>
      <c r="Q12196">
        <v>29.5</v>
      </c>
      <c r="R12196">
        <v>-153.672</v>
      </c>
      <c r="S12196">
        <v>2020</v>
      </c>
      <c r="T12196">
        <v>8</v>
      </c>
      <c r="U12196">
        <v>33</v>
      </c>
    </row>
    <row r="12197" spans="1:21" x14ac:dyDescent="0.3">
      <c r="A12197" s="5" t="s">
        <v>168</v>
      </c>
      <c r="B12197" s="5" t="s">
        <v>206</v>
      </c>
      <c r="C12197" s="5" t="s">
        <v>105</v>
      </c>
      <c r="D12197" s="5" t="s">
        <v>604</v>
      </c>
      <c r="E12197" s="5" t="s">
        <v>172</v>
      </c>
      <c r="F12197" s="6">
        <v>44055</v>
      </c>
      <c r="G12197" s="5" t="s">
        <v>148</v>
      </c>
      <c r="H12197" s="5" t="s">
        <v>190</v>
      </c>
      <c r="I12197">
        <v>43881</v>
      </c>
      <c r="J12197">
        <v>174</v>
      </c>
      <c r="K12197">
        <v>100</v>
      </c>
      <c r="L12197">
        <v>1</v>
      </c>
      <c r="M12197">
        <v>3050</v>
      </c>
      <c r="N12197">
        <v>3022.6010000000001</v>
      </c>
      <c r="O12197">
        <v>3022.6010000000001</v>
      </c>
      <c r="P12197">
        <v>100</v>
      </c>
      <c r="Q12197">
        <v>30.5</v>
      </c>
      <c r="R12197">
        <v>27.399000000000001</v>
      </c>
      <c r="S12197">
        <v>2020</v>
      </c>
      <c r="T12197">
        <v>8</v>
      </c>
      <c r="U12197">
        <v>33</v>
      </c>
    </row>
    <row r="12198" spans="1:21" x14ac:dyDescent="0.3">
      <c r="A12198" s="5" t="s">
        <v>168</v>
      </c>
      <c r="B12198" s="5" t="s">
        <v>206</v>
      </c>
      <c r="C12198" s="5" t="s">
        <v>105</v>
      </c>
      <c r="D12198" s="5" t="s">
        <v>604</v>
      </c>
      <c r="E12198" s="5" t="s">
        <v>172</v>
      </c>
      <c r="F12198" s="6">
        <v>44055</v>
      </c>
      <c r="G12198" s="5" t="s">
        <v>148</v>
      </c>
      <c r="H12198" s="5" t="s">
        <v>181</v>
      </c>
      <c r="I12198">
        <v>43881</v>
      </c>
      <c r="J12198">
        <v>174</v>
      </c>
      <c r="K12198">
        <v>110</v>
      </c>
      <c r="L12198">
        <v>1</v>
      </c>
      <c r="M12198">
        <v>3355</v>
      </c>
      <c r="N12198">
        <v>3022.6010000000001</v>
      </c>
      <c r="O12198">
        <v>3022.6010000000001</v>
      </c>
      <c r="P12198">
        <v>110</v>
      </c>
      <c r="Q12198">
        <v>30.5</v>
      </c>
      <c r="R12198">
        <v>332.399</v>
      </c>
      <c r="S12198">
        <v>2020</v>
      </c>
      <c r="T12198">
        <v>8</v>
      </c>
      <c r="U12198">
        <v>33</v>
      </c>
    </row>
    <row r="12199" spans="1:21" x14ac:dyDescent="0.3">
      <c r="A12199" s="5" t="s">
        <v>168</v>
      </c>
      <c r="B12199" s="5" t="s">
        <v>206</v>
      </c>
      <c r="C12199" s="5" t="s">
        <v>105</v>
      </c>
      <c r="D12199" s="5" t="s">
        <v>604</v>
      </c>
      <c r="E12199" s="5" t="s">
        <v>172</v>
      </c>
      <c r="F12199" s="6">
        <v>44055</v>
      </c>
      <c r="G12199" s="5" t="s">
        <v>148</v>
      </c>
      <c r="H12199" s="5" t="s">
        <v>205</v>
      </c>
      <c r="I12199">
        <v>43881</v>
      </c>
      <c r="J12199">
        <v>174</v>
      </c>
      <c r="K12199">
        <v>200</v>
      </c>
      <c r="L12199">
        <v>2</v>
      </c>
      <c r="M12199">
        <v>6100</v>
      </c>
      <c r="N12199">
        <v>6045.2020000000002</v>
      </c>
      <c r="O12199">
        <v>3022.6010000000001</v>
      </c>
      <c r="P12199">
        <v>100</v>
      </c>
      <c r="Q12199">
        <v>30.5</v>
      </c>
      <c r="R12199">
        <v>54.798000000000002</v>
      </c>
      <c r="S12199">
        <v>2020</v>
      </c>
      <c r="T12199">
        <v>8</v>
      </c>
      <c r="U12199">
        <v>33</v>
      </c>
    </row>
    <row r="12200" spans="1:21" x14ac:dyDescent="0.3">
      <c r="A12200" s="5" t="s">
        <v>168</v>
      </c>
      <c r="B12200" s="5" t="s">
        <v>206</v>
      </c>
      <c r="C12200" s="5" t="s">
        <v>105</v>
      </c>
      <c r="D12200" s="5" t="s">
        <v>604</v>
      </c>
      <c r="E12200" s="5" t="s">
        <v>172</v>
      </c>
      <c r="F12200" s="6">
        <v>44055</v>
      </c>
      <c r="G12200" s="5" t="s">
        <v>148</v>
      </c>
      <c r="H12200" s="5" t="s">
        <v>203</v>
      </c>
      <c r="I12200">
        <v>43881</v>
      </c>
      <c r="J12200">
        <v>174</v>
      </c>
      <c r="K12200">
        <v>210</v>
      </c>
      <c r="L12200">
        <v>2</v>
      </c>
      <c r="M12200">
        <v>6405</v>
      </c>
      <c r="N12200">
        <v>6045.2020000000002</v>
      </c>
      <c r="O12200">
        <v>3022.6010000000001</v>
      </c>
      <c r="P12200">
        <v>105</v>
      </c>
      <c r="Q12200">
        <v>30.5</v>
      </c>
      <c r="R12200">
        <v>359.798</v>
      </c>
      <c r="S12200">
        <v>2020</v>
      </c>
      <c r="T12200">
        <v>8</v>
      </c>
      <c r="U12200">
        <v>33</v>
      </c>
    </row>
    <row r="12201" spans="1:21" x14ac:dyDescent="0.3">
      <c r="A12201" s="5" t="s">
        <v>168</v>
      </c>
      <c r="B12201" s="5" t="s">
        <v>206</v>
      </c>
      <c r="C12201" s="5" t="s">
        <v>105</v>
      </c>
      <c r="D12201" s="5" t="s">
        <v>604</v>
      </c>
      <c r="E12201" s="5" t="s">
        <v>172</v>
      </c>
      <c r="F12201" s="6">
        <v>44055</v>
      </c>
      <c r="G12201" s="5" t="s">
        <v>148</v>
      </c>
      <c r="H12201" s="5" t="s">
        <v>216</v>
      </c>
      <c r="I12201">
        <v>43881</v>
      </c>
      <c r="J12201">
        <v>174</v>
      </c>
      <c r="K12201">
        <v>114</v>
      </c>
      <c r="L12201">
        <v>1</v>
      </c>
      <c r="M12201">
        <v>3477</v>
      </c>
      <c r="N12201">
        <v>3022.6010000000001</v>
      </c>
      <c r="O12201">
        <v>3022.6010000000001</v>
      </c>
      <c r="P12201">
        <v>114</v>
      </c>
      <c r="Q12201">
        <v>30.5</v>
      </c>
      <c r="R12201">
        <v>454.399</v>
      </c>
      <c r="S12201">
        <v>2020</v>
      </c>
      <c r="T12201">
        <v>8</v>
      </c>
      <c r="U12201">
        <v>33</v>
      </c>
    </row>
    <row r="12202" spans="1:21" x14ac:dyDescent="0.3">
      <c r="A12202" s="5" t="s">
        <v>168</v>
      </c>
      <c r="B12202" s="5" t="s">
        <v>206</v>
      </c>
      <c r="C12202" s="5" t="s">
        <v>105</v>
      </c>
      <c r="D12202" s="5" t="s">
        <v>604</v>
      </c>
      <c r="E12202" s="5" t="s">
        <v>172</v>
      </c>
      <c r="F12202" s="6">
        <v>44055</v>
      </c>
      <c r="G12202" s="5" t="s">
        <v>148</v>
      </c>
      <c r="H12202" s="5" t="s">
        <v>189</v>
      </c>
      <c r="I12202">
        <v>43881</v>
      </c>
      <c r="J12202">
        <v>174</v>
      </c>
      <c r="K12202">
        <v>247</v>
      </c>
      <c r="L12202">
        <v>2</v>
      </c>
      <c r="M12202">
        <v>7533.5</v>
      </c>
      <c r="N12202">
        <v>6045.2020000000002</v>
      </c>
      <c r="O12202">
        <v>3022.6010000000001</v>
      </c>
      <c r="P12202">
        <v>123.5</v>
      </c>
      <c r="Q12202">
        <v>30.5</v>
      </c>
      <c r="R12202">
        <v>1488.298</v>
      </c>
      <c r="S12202">
        <v>2020</v>
      </c>
      <c r="T12202">
        <v>8</v>
      </c>
      <c r="U12202">
        <v>33</v>
      </c>
    </row>
    <row r="12203" spans="1:21" x14ac:dyDescent="0.3">
      <c r="A12203" s="5" t="s">
        <v>168</v>
      </c>
      <c r="B12203" s="5" t="s">
        <v>206</v>
      </c>
      <c r="C12203" s="5" t="s">
        <v>105</v>
      </c>
      <c r="D12203" s="5" t="s">
        <v>604</v>
      </c>
      <c r="E12203" s="5" t="s">
        <v>172</v>
      </c>
      <c r="F12203" s="6">
        <v>44055</v>
      </c>
      <c r="G12203" s="5" t="s">
        <v>148</v>
      </c>
      <c r="H12203" s="5" t="s">
        <v>308</v>
      </c>
      <c r="I12203">
        <v>43881</v>
      </c>
      <c r="J12203">
        <v>174</v>
      </c>
      <c r="K12203">
        <v>110</v>
      </c>
      <c r="L12203">
        <v>1</v>
      </c>
      <c r="M12203">
        <v>3355</v>
      </c>
      <c r="N12203">
        <v>3022.6010000000001</v>
      </c>
      <c r="O12203">
        <v>3022.6010000000001</v>
      </c>
      <c r="P12203">
        <v>110</v>
      </c>
      <c r="Q12203">
        <v>30.5</v>
      </c>
      <c r="R12203">
        <v>332.399</v>
      </c>
      <c r="S12203">
        <v>2020</v>
      </c>
      <c r="T12203">
        <v>8</v>
      </c>
      <c r="U12203">
        <v>33</v>
      </c>
    </row>
    <row r="12204" spans="1:21" x14ac:dyDescent="0.3">
      <c r="A12204" s="5" t="s">
        <v>168</v>
      </c>
      <c r="B12204" s="5" t="s">
        <v>206</v>
      </c>
      <c r="C12204" s="5" t="s">
        <v>105</v>
      </c>
      <c r="D12204" s="5" t="s">
        <v>604</v>
      </c>
      <c r="E12204" s="5" t="s">
        <v>172</v>
      </c>
      <c r="F12204" s="6">
        <v>44055</v>
      </c>
      <c r="G12204" s="5" t="s">
        <v>148</v>
      </c>
      <c r="H12204" s="5" t="s">
        <v>190</v>
      </c>
      <c r="I12204">
        <v>43881</v>
      </c>
      <c r="J12204">
        <v>174</v>
      </c>
      <c r="K12204">
        <v>215</v>
      </c>
      <c r="L12204">
        <v>2</v>
      </c>
      <c r="M12204">
        <v>6557.5</v>
      </c>
      <c r="N12204">
        <v>6045.2020000000002</v>
      </c>
      <c r="O12204">
        <v>3022.6010000000001</v>
      </c>
      <c r="P12204">
        <v>107.5</v>
      </c>
      <c r="Q12204">
        <v>30.5</v>
      </c>
      <c r="R12204">
        <v>512.298</v>
      </c>
      <c r="S12204">
        <v>2020</v>
      </c>
      <c r="T12204">
        <v>8</v>
      </c>
      <c r="U12204">
        <v>33</v>
      </c>
    </row>
    <row r="12205" spans="1:21" x14ac:dyDescent="0.3">
      <c r="A12205" s="5" t="s">
        <v>168</v>
      </c>
      <c r="B12205" s="5" t="s">
        <v>206</v>
      </c>
      <c r="C12205" s="5" t="s">
        <v>105</v>
      </c>
      <c r="D12205" s="5" t="s">
        <v>604</v>
      </c>
      <c r="E12205" s="5" t="s">
        <v>172</v>
      </c>
      <c r="F12205" s="6">
        <v>44055</v>
      </c>
      <c r="G12205" s="5" t="s">
        <v>148</v>
      </c>
      <c r="H12205" s="5" t="s">
        <v>190</v>
      </c>
      <c r="I12205">
        <v>43881</v>
      </c>
      <c r="J12205">
        <v>174</v>
      </c>
      <c r="K12205">
        <v>116</v>
      </c>
      <c r="L12205">
        <v>1</v>
      </c>
      <c r="M12205">
        <v>3538</v>
      </c>
      <c r="N12205">
        <v>3022.6010000000001</v>
      </c>
      <c r="O12205">
        <v>3022.6010000000001</v>
      </c>
      <c r="P12205">
        <v>116</v>
      </c>
      <c r="Q12205">
        <v>30.5</v>
      </c>
      <c r="R12205">
        <v>515.399</v>
      </c>
      <c r="S12205">
        <v>2020</v>
      </c>
      <c r="T12205">
        <v>8</v>
      </c>
      <c r="U12205">
        <v>33</v>
      </c>
    </row>
    <row r="12206" spans="1:21" x14ac:dyDescent="0.3">
      <c r="A12206" s="5" t="s">
        <v>168</v>
      </c>
      <c r="B12206" s="5" t="s">
        <v>206</v>
      </c>
      <c r="C12206" s="5" t="s">
        <v>105</v>
      </c>
      <c r="D12206" s="5" t="s">
        <v>604</v>
      </c>
      <c r="E12206" s="5" t="s">
        <v>172</v>
      </c>
      <c r="F12206" s="6">
        <v>44055</v>
      </c>
      <c r="G12206" s="5" t="s">
        <v>148</v>
      </c>
      <c r="H12206" s="5" t="s">
        <v>190</v>
      </c>
      <c r="I12206">
        <v>43881</v>
      </c>
      <c r="J12206">
        <v>174</v>
      </c>
      <c r="K12206">
        <v>120</v>
      </c>
      <c r="L12206">
        <v>1</v>
      </c>
      <c r="M12206">
        <v>3660</v>
      </c>
      <c r="N12206">
        <v>3022.6010000000001</v>
      </c>
      <c r="O12206">
        <v>3022.6010000000001</v>
      </c>
      <c r="P12206">
        <v>120</v>
      </c>
      <c r="Q12206">
        <v>30.5</v>
      </c>
      <c r="R12206">
        <v>637.399</v>
      </c>
      <c r="S12206">
        <v>2020</v>
      </c>
      <c r="T12206">
        <v>8</v>
      </c>
      <c r="U12206">
        <v>33</v>
      </c>
    </row>
    <row r="12207" spans="1:21" x14ac:dyDescent="0.3">
      <c r="A12207" s="5" t="s">
        <v>168</v>
      </c>
      <c r="B12207" s="5" t="s">
        <v>206</v>
      </c>
      <c r="C12207" s="5" t="s">
        <v>105</v>
      </c>
      <c r="D12207" s="5" t="s">
        <v>604</v>
      </c>
      <c r="E12207" s="5" t="s">
        <v>172</v>
      </c>
      <c r="F12207" s="6">
        <v>44055</v>
      </c>
      <c r="G12207" s="5" t="s">
        <v>148</v>
      </c>
      <c r="H12207" s="5" t="s">
        <v>246</v>
      </c>
      <c r="I12207">
        <v>43881</v>
      </c>
      <c r="J12207">
        <v>174</v>
      </c>
      <c r="K12207">
        <v>218</v>
      </c>
      <c r="L12207">
        <v>2</v>
      </c>
      <c r="M12207">
        <v>6649</v>
      </c>
      <c r="N12207">
        <v>6045.2020000000002</v>
      </c>
      <c r="O12207">
        <v>3022.6010000000001</v>
      </c>
      <c r="P12207">
        <v>109</v>
      </c>
      <c r="Q12207">
        <v>30.5</v>
      </c>
      <c r="R12207">
        <v>603.798</v>
      </c>
      <c r="S12207">
        <v>2020</v>
      </c>
      <c r="T12207">
        <v>8</v>
      </c>
      <c r="U12207">
        <v>33</v>
      </c>
    </row>
    <row r="12208" spans="1:21" x14ac:dyDescent="0.3">
      <c r="A12208" s="5" t="s">
        <v>168</v>
      </c>
      <c r="B12208" s="5" t="s">
        <v>206</v>
      </c>
      <c r="C12208" s="5" t="s">
        <v>105</v>
      </c>
      <c r="D12208" s="5" t="s">
        <v>604</v>
      </c>
      <c r="E12208" s="5" t="s">
        <v>172</v>
      </c>
      <c r="F12208" s="6">
        <v>44055</v>
      </c>
      <c r="G12208" s="5" t="s">
        <v>148</v>
      </c>
      <c r="H12208" s="5" t="s">
        <v>230</v>
      </c>
      <c r="I12208">
        <v>43881</v>
      </c>
      <c r="J12208">
        <v>174</v>
      </c>
      <c r="K12208">
        <v>1804</v>
      </c>
      <c r="L12208">
        <v>15</v>
      </c>
      <c r="M12208">
        <v>54120</v>
      </c>
      <c r="N12208">
        <v>45339.017999999996</v>
      </c>
      <c r="O12208">
        <v>3022.6010000000001</v>
      </c>
      <c r="P12208">
        <v>120.26666666666667</v>
      </c>
      <c r="Q12208">
        <v>30</v>
      </c>
      <c r="R12208">
        <v>8780.982</v>
      </c>
      <c r="S12208">
        <v>2020</v>
      </c>
      <c r="T12208">
        <v>8</v>
      </c>
      <c r="U12208">
        <v>33</v>
      </c>
    </row>
    <row r="12209" spans="1:21" x14ac:dyDescent="0.3">
      <c r="A12209" s="5" t="s">
        <v>168</v>
      </c>
      <c r="B12209" s="5" t="s">
        <v>206</v>
      </c>
      <c r="C12209" s="5" t="s">
        <v>105</v>
      </c>
      <c r="D12209" s="5" t="s">
        <v>604</v>
      </c>
      <c r="E12209" s="5" t="s">
        <v>172</v>
      </c>
      <c r="F12209" s="6">
        <v>44055</v>
      </c>
      <c r="G12209" s="5" t="s">
        <v>148</v>
      </c>
      <c r="H12209" s="5" t="s">
        <v>184</v>
      </c>
      <c r="I12209">
        <v>43881</v>
      </c>
      <c r="J12209">
        <v>174</v>
      </c>
      <c r="K12209">
        <v>2420</v>
      </c>
      <c r="L12209">
        <v>20</v>
      </c>
      <c r="M12209">
        <v>72600</v>
      </c>
      <c r="N12209">
        <v>60452.023999999998</v>
      </c>
      <c r="O12209">
        <v>3022.6010000000001</v>
      </c>
      <c r="P12209">
        <v>121</v>
      </c>
      <c r="Q12209">
        <v>30</v>
      </c>
      <c r="R12209">
        <v>12147.976000000001</v>
      </c>
      <c r="S12209">
        <v>2020</v>
      </c>
      <c r="T12209">
        <v>8</v>
      </c>
      <c r="U12209">
        <v>33</v>
      </c>
    </row>
    <row r="12210" spans="1:21" x14ac:dyDescent="0.3">
      <c r="A12210" s="5" t="s">
        <v>168</v>
      </c>
      <c r="B12210" s="5" t="s">
        <v>206</v>
      </c>
      <c r="C12210" s="5" t="s">
        <v>105</v>
      </c>
      <c r="D12210" s="5" t="s">
        <v>604</v>
      </c>
      <c r="E12210" s="5" t="s">
        <v>172</v>
      </c>
      <c r="F12210" s="6">
        <v>44055</v>
      </c>
      <c r="G12210" s="5" t="s">
        <v>148</v>
      </c>
      <c r="H12210" s="5" t="s">
        <v>186</v>
      </c>
      <c r="I12210">
        <v>43881</v>
      </c>
      <c r="J12210">
        <v>174</v>
      </c>
      <c r="K12210">
        <v>100</v>
      </c>
      <c r="L12210">
        <v>1</v>
      </c>
      <c r="M12210">
        <v>3050</v>
      </c>
      <c r="N12210">
        <v>3022.6010000000001</v>
      </c>
      <c r="O12210">
        <v>3022.6010000000001</v>
      </c>
      <c r="P12210">
        <v>100</v>
      </c>
      <c r="Q12210">
        <v>30.5</v>
      </c>
      <c r="R12210">
        <v>27.399000000000001</v>
      </c>
      <c r="S12210">
        <v>2020</v>
      </c>
      <c r="T12210">
        <v>8</v>
      </c>
      <c r="U12210">
        <v>33</v>
      </c>
    </row>
    <row r="12211" spans="1:21" x14ac:dyDescent="0.3">
      <c r="A12211" s="5" t="s">
        <v>168</v>
      </c>
      <c r="B12211" s="5" t="s">
        <v>206</v>
      </c>
      <c r="C12211" s="5" t="s">
        <v>105</v>
      </c>
      <c r="D12211" s="5" t="s">
        <v>604</v>
      </c>
      <c r="E12211" s="5" t="s">
        <v>172</v>
      </c>
      <c r="F12211" s="6">
        <v>44055</v>
      </c>
      <c r="G12211" s="5" t="s">
        <v>148</v>
      </c>
      <c r="H12211" s="5" t="s">
        <v>222</v>
      </c>
      <c r="I12211">
        <v>43881</v>
      </c>
      <c r="J12211">
        <v>174</v>
      </c>
      <c r="K12211">
        <v>106</v>
      </c>
      <c r="L12211">
        <v>1</v>
      </c>
      <c r="M12211">
        <v>3233</v>
      </c>
      <c r="N12211">
        <v>3022.6010000000001</v>
      </c>
      <c r="O12211">
        <v>3022.6010000000001</v>
      </c>
      <c r="P12211">
        <v>106</v>
      </c>
      <c r="Q12211">
        <v>30.5</v>
      </c>
      <c r="R12211">
        <v>210.399</v>
      </c>
      <c r="S12211">
        <v>2020</v>
      </c>
      <c r="T12211">
        <v>8</v>
      </c>
      <c r="U12211">
        <v>33</v>
      </c>
    </row>
    <row r="12212" spans="1:21" x14ac:dyDescent="0.3">
      <c r="A12212" s="5" t="s">
        <v>168</v>
      </c>
      <c r="B12212" s="5" t="s">
        <v>206</v>
      </c>
      <c r="C12212" s="5" t="s">
        <v>105</v>
      </c>
      <c r="D12212" s="5" t="s">
        <v>604</v>
      </c>
      <c r="E12212" s="5" t="s">
        <v>172</v>
      </c>
      <c r="F12212" s="6">
        <v>44055</v>
      </c>
      <c r="G12212" s="5" t="s">
        <v>148</v>
      </c>
      <c r="H12212" s="5" t="s">
        <v>231</v>
      </c>
      <c r="I12212">
        <v>43881</v>
      </c>
      <c r="J12212">
        <v>174</v>
      </c>
      <c r="K12212">
        <v>108</v>
      </c>
      <c r="L12212">
        <v>1</v>
      </c>
      <c r="M12212">
        <v>3294</v>
      </c>
      <c r="N12212">
        <v>3022.6010000000001</v>
      </c>
      <c r="O12212">
        <v>3022.6010000000001</v>
      </c>
      <c r="P12212">
        <v>108</v>
      </c>
      <c r="Q12212">
        <v>30.5</v>
      </c>
      <c r="R12212">
        <v>271.399</v>
      </c>
      <c r="S12212">
        <v>2020</v>
      </c>
      <c r="T12212">
        <v>8</v>
      </c>
      <c r="U12212">
        <v>33</v>
      </c>
    </row>
    <row r="12213" spans="1:21" x14ac:dyDescent="0.3">
      <c r="A12213" s="5" t="s">
        <v>168</v>
      </c>
      <c r="B12213" s="5" t="s">
        <v>206</v>
      </c>
      <c r="C12213" s="5" t="s">
        <v>105</v>
      </c>
      <c r="D12213" s="5" t="s">
        <v>604</v>
      </c>
      <c r="E12213" s="5" t="s">
        <v>172</v>
      </c>
      <c r="F12213" s="6">
        <v>44055</v>
      </c>
      <c r="G12213" s="5" t="s">
        <v>148</v>
      </c>
      <c r="H12213" s="5" t="s">
        <v>188</v>
      </c>
      <c r="I12213">
        <v>43881</v>
      </c>
      <c r="J12213">
        <v>174</v>
      </c>
      <c r="K12213">
        <v>550</v>
      </c>
      <c r="L12213">
        <v>5</v>
      </c>
      <c r="M12213">
        <v>16775</v>
      </c>
      <c r="N12213">
        <v>15113.005999999999</v>
      </c>
      <c r="O12213">
        <v>3022.6010000000001</v>
      </c>
      <c r="P12213">
        <v>110</v>
      </c>
      <c r="Q12213">
        <v>30.5</v>
      </c>
      <c r="R12213">
        <v>1661.9939999999999</v>
      </c>
      <c r="S12213">
        <v>2020</v>
      </c>
      <c r="T12213">
        <v>8</v>
      </c>
      <c r="U12213">
        <v>33</v>
      </c>
    </row>
    <row r="12214" spans="1:21" x14ac:dyDescent="0.3">
      <c r="A12214" s="5" t="s">
        <v>168</v>
      </c>
      <c r="B12214" s="5" t="s">
        <v>206</v>
      </c>
      <c r="C12214" s="5" t="s">
        <v>105</v>
      </c>
      <c r="D12214" s="5" t="s">
        <v>604</v>
      </c>
      <c r="E12214" s="5" t="s">
        <v>172</v>
      </c>
      <c r="F12214" s="6">
        <v>44055</v>
      </c>
      <c r="G12214" s="5" t="s">
        <v>148</v>
      </c>
      <c r="H12214" s="5" t="s">
        <v>187</v>
      </c>
      <c r="I12214">
        <v>43881</v>
      </c>
      <c r="J12214">
        <v>174</v>
      </c>
      <c r="K12214">
        <v>450</v>
      </c>
      <c r="L12214">
        <v>4</v>
      </c>
      <c r="M12214">
        <v>13725</v>
      </c>
      <c r="N12214">
        <v>12090.405000000001</v>
      </c>
      <c r="O12214">
        <v>3022.6010000000001</v>
      </c>
      <c r="P12214">
        <v>112.5</v>
      </c>
      <c r="Q12214">
        <v>30.5</v>
      </c>
      <c r="R12214">
        <v>1634.595</v>
      </c>
      <c r="S12214">
        <v>2020</v>
      </c>
      <c r="T12214">
        <v>8</v>
      </c>
      <c r="U12214">
        <v>33</v>
      </c>
    </row>
    <row r="12215" spans="1:21" x14ac:dyDescent="0.3">
      <c r="A12215" s="5" t="s">
        <v>168</v>
      </c>
      <c r="B12215" s="5" t="s">
        <v>206</v>
      </c>
      <c r="C12215" s="5" t="s">
        <v>105</v>
      </c>
      <c r="D12215" s="5" t="s">
        <v>604</v>
      </c>
      <c r="E12215" s="5" t="s">
        <v>172</v>
      </c>
      <c r="F12215" s="6">
        <v>44055</v>
      </c>
      <c r="G12215" s="5" t="s">
        <v>148</v>
      </c>
      <c r="H12215" s="5" t="s">
        <v>204</v>
      </c>
      <c r="I12215">
        <v>43881</v>
      </c>
      <c r="J12215">
        <v>174</v>
      </c>
      <c r="K12215">
        <v>315</v>
      </c>
      <c r="L12215">
        <v>3</v>
      </c>
      <c r="M12215">
        <v>9607.5</v>
      </c>
      <c r="N12215">
        <v>9067.8040000000001</v>
      </c>
      <c r="O12215">
        <v>3022.6010000000001</v>
      </c>
      <c r="P12215">
        <v>105</v>
      </c>
      <c r="Q12215">
        <v>30.5</v>
      </c>
      <c r="R12215">
        <v>539.69600000000003</v>
      </c>
      <c r="S12215">
        <v>2020</v>
      </c>
      <c r="T12215">
        <v>8</v>
      </c>
      <c r="U12215">
        <v>33</v>
      </c>
    </row>
    <row r="12216" spans="1:21" x14ac:dyDescent="0.3">
      <c r="A12216" s="5" t="s">
        <v>168</v>
      </c>
      <c r="B12216" s="5" t="s">
        <v>206</v>
      </c>
      <c r="C12216" s="5" t="s">
        <v>105</v>
      </c>
      <c r="D12216" s="5" t="s">
        <v>604</v>
      </c>
      <c r="E12216" s="5" t="s">
        <v>172</v>
      </c>
      <c r="F12216" s="6">
        <v>44055</v>
      </c>
      <c r="G12216" s="5" t="s">
        <v>148</v>
      </c>
      <c r="H12216" s="5" t="s">
        <v>202</v>
      </c>
      <c r="I12216">
        <v>43881</v>
      </c>
      <c r="J12216">
        <v>174</v>
      </c>
      <c r="K12216">
        <v>505</v>
      </c>
      <c r="L12216">
        <v>5</v>
      </c>
      <c r="M12216">
        <v>15402.5</v>
      </c>
      <c r="N12216">
        <v>15113.005999999999</v>
      </c>
      <c r="O12216">
        <v>3022.6010000000001</v>
      </c>
      <c r="P12216">
        <v>101</v>
      </c>
      <c r="Q12216">
        <v>30.5</v>
      </c>
      <c r="R12216">
        <v>289.49400000000003</v>
      </c>
      <c r="S12216">
        <v>2020</v>
      </c>
      <c r="T12216">
        <v>8</v>
      </c>
      <c r="U12216">
        <v>33</v>
      </c>
    </row>
    <row r="12217" spans="1:21" x14ac:dyDescent="0.3">
      <c r="A12217" s="5" t="s">
        <v>168</v>
      </c>
      <c r="B12217" s="5" t="s">
        <v>206</v>
      </c>
      <c r="C12217" s="5" t="s">
        <v>105</v>
      </c>
      <c r="D12217" s="5" t="s">
        <v>604</v>
      </c>
      <c r="E12217" s="5" t="s">
        <v>172</v>
      </c>
      <c r="F12217" s="6">
        <v>44055</v>
      </c>
      <c r="G12217" s="5" t="s">
        <v>148</v>
      </c>
      <c r="H12217" s="5" t="s">
        <v>183</v>
      </c>
      <c r="I12217">
        <v>43881</v>
      </c>
      <c r="J12217">
        <v>174</v>
      </c>
      <c r="K12217">
        <v>240</v>
      </c>
      <c r="L12217">
        <v>2</v>
      </c>
      <c r="M12217">
        <v>7320</v>
      </c>
      <c r="N12217">
        <v>6045.2020000000002</v>
      </c>
      <c r="O12217">
        <v>3022.6010000000001</v>
      </c>
      <c r="P12217">
        <v>120</v>
      </c>
      <c r="Q12217">
        <v>30.5</v>
      </c>
      <c r="R12217">
        <v>1274.798</v>
      </c>
      <c r="S12217">
        <v>2020</v>
      </c>
      <c r="T12217">
        <v>8</v>
      </c>
      <c r="U12217">
        <v>33</v>
      </c>
    </row>
    <row r="12218" spans="1:21" x14ac:dyDescent="0.3">
      <c r="A12218" s="5" t="s">
        <v>168</v>
      </c>
      <c r="B12218" s="5" t="s">
        <v>175</v>
      </c>
      <c r="C12218" s="5" t="s">
        <v>84</v>
      </c>
      <c r="D12218" s="5" t="s">
        <v>546</v>
      </c>
      <c r="E12218" s="5" t="s">
        <v>172</v>
      </c>
      <c r="F12218" s="6">
        <v>44056</v>
      </c>
      <c r="G12218" s="5" t="s">
        <v>148</v>
      </c>
      <c r="H12218" s="5" t="s">
        <v>311</v>
      </c>
      <c r="I12218">
        <v>43846</v>
      </c>
      <c r="J12218">
        <v>210</v>
      </c>
      <c r="K12218">
        <v>195.5</v>
      </c>
      <c r="L12218">
        <v>2</v>
      </c>
      <c r="M12218">
        <v>5767.25</v>
      </c>
      <c r="N12218">
        <v>6965.4269999999997</v>
      </c>
      <c r="O12218">
        <v>3482.7130000000002</v>
      </c>
      <c r="P12218">
        <v>97.75</v>
      </c>
      <c r="Q12218">
        <v>29.5</v>
      </c>
      <c r="R12218">
        <v>-1198.1769999999999</v>
      </c>
      <c r="S12218">
        <v>2020</v>
      </c>
      <c r="T12218">
        <v>8</v>
      </c>
      <c r="U12218">
        <v>33</v>
      </c>
    </row>
    <row r="12219" spans="1:21" x14ac:dyDescent="0.3">
      <c r="A12219" s="5" t="s">
        <v>168</v>
      </c>
      <c r="B12219" s="5" t="s">
        <v>175</v>
      </c>
      <c r="C12219" s="5" t="s">
        <v>86</v>
      </c>
      <c r="D12219" s="5" t="s">
        <v>553</v>
      </c>
      <c r="E12219" s="5" t="s">
        <v>172</v>
      </c>
      <c r="F12219" s="6">
        <v>44056</v>
      </c>
      <c r="G12219" s="5" t="s">
        <v>148</v>
      </c>
      <c r="H12219" s="5" t="s">
        <v>178</v>
      </c>
      <c r="I12219">
        <v>43873</v>
      </c>
      <c r="J12219">
        <v>183</v>
      </c>
      <c r="K12219">
        <v>287.5</v>
      </c>
      <c r="L12219">
        <v>3</v>
      </c>
      <c r="M12219">
        <v>8481.25</v>
      </c>
      <c r="N12219">
        <v>8299.58</v>
      </c>
      <c r="O12219">
        <v>2766.527</v>
      </c>
      <c r="P12219">
        <v>95.833333333333329</v>
      </c>
      <c r="Q12219">
        <v>29.5</v>
      </c>
      <c r="R12219">
        <v>181.67</v>
      </c>
      <c r="S12219">
        <v>2020</v>
      </c>
      <c r="T12219">
        <v>8</v>
      </c>
      <c r="U12219">
        <v>33</v>
      </c>
    </row>
    <row r="12220" spans="1:21" x14ac:dyDescent="0.3">
      <c r="A12220" s="5" t="s">
        <v>168</v>
      </c>
      <c r="B12220" s="5" t="s">
        <v>175</v>
      </c>
      <c r="C12220" s="5" t="s">
        <v>86</v>
      </c>
      <c r="D12220" s="5" t="s">
        <v>553</v>
      </c>
      <c r="E12220" s="5" t="s">
        <v>172</v>
      </c>
      <c r="F12220" s="6">
        <v>44056</v>
      </c>
      <c r="G12220" s="5" t="s">
        <v>148</v>
      </c>
      <c r="H12220" s="5" t="s">
        <v>197</v>
      </c>
      <c r="I12220">
        <v>43873</v>
      </c>
      <c r="J12220">
        <v>183</v>
      </c>
      <c r="K12220">
        <v>435</v>
      </c>
      <c r="L12220">
        <v>4</v>
      </c>
      <c r="M12220">
        <v>12832.5</v>
      </c>
      <c r="N12220">
        <v>11066.107</v>
      </c>
      <c r="O12220">
        <v>2766.527</v>
      </c>
      <c r="P12220">
        <v>108.75</v>
      </c>
      <c r="Q12220">
        <v>29.5</v>
      </c>
      <c r="R12220">
        <v>1766.393</v>
      </c>
      <c r="S12220">
        <v>2020</v>
      </c>
      <c r="T12220">
        <v>8</v>
      </c>
      <c r="U12220">
        <v>33</v>
      </c>
    </row>
    <row r="12221" spans="1:21" x14ac:dyDescent="0.3">
      <c r="A12221" s="5" t="s">
        <v>168</v>
      </c>
      <c r="B12221" s="5" t="s">
        <v>175</v>
      </c>
      <c r="C12221" s="5" t="s">
        <v>86</v>
      </c>
      <c r="D12221" s="5" t="s">
        <v>553</v>
      </c>
      <c r="E12221" s="5" t="s">
        <v>172</v>
      </c>
      <c r="F12221" s="6">
        <v>44056</v>
      </c>
      <c r="G12221" s="5" t="s">
        <v>148</v>
      </c>
      <c r="H12221" s="5" t="s">
        <v>235</v>
      </c>
      <c r="I12221">
        <v>43873</v>
      </c>
      <c r="J12221">
        <v>183</v>
      </c>
      <c r="K12221">
        <v>108.5</v>
      </c>
      <c r="L12221">
        <v>1</v>
      </c>
      <c r="M12221">
        <v>3200.75</v>
      </c>
      <c r="N12221">
        <v>2766.527</v>
      </c>
      <c r="O12221">
        <v>2766.527</v>
      </c>
      <c r="P12221">
        <v>108.5</v>
      </c>
      <c r="Q12221">
        <v>29.5</v>
      </c>
      <c r="R12221">
        <v>434.22300000000001</v>
      </c>
      <c r="S12221">
        <v>2020</v>
      </c>
      <c r="T12221">
        <v>8</v>
      </c>
      <c r="U12221">
        <v>33</v>
      </c>
    </row>
    <row r="12222" spans="1:21" x14ac:dyDescent="0.3">
      <c r="A12222" s="5" t="s">
        <v>168</v>
      </c>
      <c r="B12222" s="5" t="s">
        <v>175</v>
      </c>
      <c r="C12222" s="5" t="s">
        <v>86</v>
      </c>
      <c r="D12222" s="5" t="s">
        <v>553</v>
      </c>
      <c r="E12222" s="5" t="s">
        <v>172</v>
      </c>
      <c r="F12222" s="6">
        <v>44056</v>
      </c>
      <c r="G12222" s="5" t="s">
        <v>148</v>
      </c>
      <c r="H12222" s="5" t="s">
        <v>190</v>
      </c>
      <c r="I12222">
        <v>43873</v>
      </c>
      <c r="J12222">
        <v>183</v>
      </c>
      <c r="K12222">
        <v>113.5</v>
      </c>
      <c r="L12222">
        <v>1</v>
      </c>
      <c r="M12222">
        <v>3348.25</v>
      </c>
      <c r="N12222">
        <v>2766.527</v>
      </c>
      <c r="O12222">
        <v>2766.527</v>
      </c>
      <c r="P12222">
        <v>113.5</v>
      </c>
      <c r="Q12222">
        <v>29.5</v>
      </c>
      <c r="R12222">
        <v>581.72299999999996</v>
      </c>
      <c r="S12222">
        <v>2020</v>
      </c>
      <c r="T12222">
        <v>8</v>
      </c>
      <c r="U12222">
        <v>33</v>
      </c>
    </row>
    <row r="12223" spans="1:21" x14ac:dyDescent="0.3">
      <c r="A12223" s="5" t="s">
        <v>168</v>
      </c>
      <c r="B12223" s="5" t="s">
        <v>175</v>
      </c>
      <c r="C12223" s="5" t="s">
        <v>87</v>
      </c>
      <c r="D12223" s="5" t="s">
        <v>601</v>
      </c>
      <c r="E12223" s="5" t="s">
        <v>172</v>
      </c>
      <c r="F12223" s="6">
        <v>44056</v>
      </c>
      <c r="G12223" s="5" t="s">
        <v>148</v>
      </c>
      <c r="H12223" s="5" t="s">
        <v>351</v>
      </c>
      <c r="I12223">
        <v>43882</v>
      </c>
      <c r="J12223">
        <v>174</v>
      </c>
      <c r="K12223">
        <v>217</v>
      </c>
      <c r="L12223">
        <v>2</v>
      </c>
      <c r="M12223">
        <v>6401.5</v>
      </c>
      <c r="N12223">
        <v>4507.8810000000003</v>
      </c>
      <c r="O12223">
        <v>2253.9409999999998</v>
      </c>
      <c r="P12223">
        <v>108.5</v>
      </c>
      <c r="Q12223">
        <v>29.5</v>
      </c>
      <c r="R12223">
        <v>1893.6189999999999</v>
      </c>
      <c r="S12223">
        <v>2020</v>
      </c>
      <c r="T12223">
        <v>8</v>
      </c>
      <c r="U12223">
        <v>33</v>
      </c>
    </row>
    <row r="12224" spans="1:21" x14ac:dyDescent="0.3">
      <c r="A12224" s="5" t="s">
        <v>168</v>
      </c>
      <c r="B12224" s="5" t="s">
        <v>206</v>
      </c>
      <c r="C12224" s="5" t="s">
        <v>105</v>
      </c>
      <c r="D12224" s="5" t="s">
        <v>604</v>
      </c>
      <c r="E12224" s="5" t="s">
        <v>172</v>
      </c>
      <c r="F12224" s="6">
        <v>44056</v>
      </c>
      <c r="G12224" s="5" t="s">
        <v>148</v>
      </c>
      <c r="H12224" s="5" t="s">
        <v>371</v>
      </c>
      <c r="I12224">
        <v>43881</v>
      </c>
      <c r="J12224">
        <v>175</v>
      </c>
      <c r="K12224">
        <v>1111</v>
      </c>
      <c r="L12224">
        <v>10</v>
      </c>
      <c r="M12224">
        <v>32219</v>
      </c>
      <c r="N12224">
        <v>30226.011999999999</v>
      </c>
      <c r="O12224">
        <v>3022.6010000000001</v>
      </c>
      <c r="P12224">
        <v>111.1</v>
      </c>
      <c r="Q12224">
        <v>29</v>
      </c>
      <c r="R12224">
        <v>1992.9880000000001</v>
      </c>
      <c r="S12224">
        <v>2020</v>
      </c>
      <c r="T12224">
        <v>8</v>
      </c>
      <c r="U12224">
        <v>33</v>
      </c>
    </row>
    <row r="12225" spans="1:21" x14ac:dyDescent="0.3">
      <c r="A12225" s="5" t="s">
        <v>168</v>
      </c>
      <c r="B12225" s="5" t="s">
        <v>206</v>
      </c>
      <c r="C12225" s="5" t="s">
        <v>105</v>
      </c>
      <c r="D12225" s="5" t="s">
        <v>604</v>
      </c>
      <c r="E12225" s="5" t="s">
        <v>172</v>
      </c>
      <c r="F12225" s="6">
        <v>44056</v>
      </c>
      <c r="G12225" s="5" t="s">
        <v>148</v>
      </c>
      <c r="H12225" s="5" t="s">
        <v>264</v>
      </c>
      <c r="I12225">
        <v>43881</v>
      </c>
      <c r="J12225">
        <v>175</v>
      </c>
      <c r="K12225">
        <v>1695</v>
      </c>
      <c r="L12225">
        <v>15</v>
      </c>
      <c r="M12225">
        <v>50002.5</v>
      </c>
      <c r="N12225">
        <v>45339.017999999996</v>
      </c>
      <c r="O12225">
        <v>3022.6010000000001</v>
      </c>
      <c r="P12225">
        <v>113</v>
      </c>
      <c r="Q12225">
        <v>29.5</v>
      </c>
      <c r="R12225">
        <v>4663.482</v>
      </c>
      <c r="S12225">
        <v>2020</v>
      </c>
      <c r="T12225">
        <v>8</v>
      </c>
      <c r="U12225">
        <v>33</v>
      </c>
    </row>
    <row r="12226" spans="1:21" x14ac:dyDescent="0.3">
      <c r="A12226" s="5" t="s">
        <v>168</v>
      </c>
      <c r="B12226" s="5" t="s">
        <v>206</v>
      </c>
      <c r="C12226" s="5" t="s">
        <v>105</v>
      </c>
      <c r="D12226" s="5" t="s">
        <v>604</v>
      </c>
      <c r="E12226" s="5" t="s">
        <v>172</v>
      </c>
      <c r="F12226" s="6">
        <v>44056</v>
      </c>
      <c r="G12226" s="5" t="s">
        <v>148</v>
      </c>
      <c r="H12226" s="5" t="s">
        <v>191</v>
      </c>
      <c r="I12226">
        <v>43881</v>
      </c>
      <c r="J12226">
        <v>175</v>
      </c>
      <c r="K12226">
        <v>530</v>
      </c>
      <c r="L12226">
        <v>5</v>
      </c>
      <c r="M12226">
        <v>16165</v>
      </c>
      <c r="N12226">
        <v>15113.005999999999</v>
      </c>
      <c r="O12226">
        <v>3022.6010000000001</v>
      </c>
      <c r="P12226">
        <v>106</v>
      </c>
      <c r="Q12226">
        <v>30.5</v>
      </c>
      <c r="R12226">
        <v>1051.9939999999999</v>
      </c>
      <c r="S12226">
        <v>2020</v>
      </c>
      <c r="T12226">
        <v>8</v>
      </c>
      <c r="U12226">
        <v>33</v>
      </c>
    </row>
    <row r="12227" spans="1:21" x14ac:dyDescent="0.3">
      <c r="A12227" s="5" t="s">
        <v>168</v>
      </c>
      <c r="B12227" s="5" t="s">
        <v>206</v>
      </c>
      <c r="C12227" s="5" t="s">
        <v>105</v>
      </c>
      <c r="D12227" s="5" t="s">
        <v>604</v>
      </c>
      <c r="E12227" s="5" t="s">
        <v>172</v>
      </c>
      <c r="F12227" s="6">
        <v>44056</v>
      </c>
      <c r="G12227" s="5" t="s">
        <v>148</v>
      </c>
      <c r="H12227" s="5" t="s">
        <v>187</v>
      </c>
      <c r="I12227">
        <v>43881</v>
      </c>
      <c r="J12227">
        <v>175</v>
      </c>
      <c r="K12227">
        <v>530</v>
      </c>
      <c r="L12227">
        <v>5</v>
      </c>
      <c r="M12227">
        <v>14914.5</v>
      </c>
      <c r="N12227">
        <v>15113.005999999999</v>
      </c>
      <c r="O12227">
        <v>3022.6010000000001</v>
      </c>
      <c r="P12227">
        <v>106</v>
      </c>
      <c r="Q12227">
        <v>28.140599999999999</v>
      </c>
      <c r="R12227">
        <v>-198.506</v>
      </c>
      <c r="S12227">
        <v>2020</v>
      </c>
      <c r="T12227">
        <v>8</v>
      </c>
      <c r="U12227">
        <v>33</v>
      </c>
    </row>
    <row r="12228" spans="1:21" x14ac:dyDescent="0.3">
      <c r="A12228" s="5" t="s">
        <v>168</v>
      </c>
      <c r="B12228" s="5" t="s">
        <v>206</v>
      </c>
      <c r="C12228" s="5" t="s">
        <v>105</v>
      </c>
      <c r="D12228" s="5" t="s">
        <v>604</v>
      </c>
      <c r="E12228" s="5" t="s">
        <v>172</v>
      </c>
      <c r="F12228" s="6">
        <v>44056</v>
      </c>
      <c r="G12228" s="5" t="s">
        <v>148</v>
      </c>
      <c r="H12228" s="5" t="s">
        <v>203</v>
      </c>
      <c r="I12228">
        <v>43881</v>
      </c>
      <c r="J12228">
        <v>175</v>
      </c>
      <c r="K12228">
        <v>190</v>
      </c>
      <c r="L12228">
        <v>2</v>
      </c>
      <c r="M12228">
        <v>5795</v>
      </c>
      <c r="N12228">
        <v>6045.2020000000002</v>
      </c>
      <c r="O12228">
        <v>3022.6010000000001</v>
      </c>
      <c r="P12228">
        <v>95</v>
      </c>
      <c r="Q12228">
        <v>30.5</v>
      </c>
      <c r="R12228">
        <v>-250.202</v>
      </c>
      <c r="S12228">
        <v>2020</v>
      </c>
      <c r="T12228">
        <v>8</v>
      </c>
      <c r="U12228">
        <v>33</v>
      </c>
    </row>
    <row r="12229" spans="1:21" x14ac:dyDescent="0.3">
      <c r="A12229" s="5" t="s">
        <v>168</v>
      </c>
      <c r="B12229" s="5" t="s">
        <v>206</v>
      </c>
      <c r="C12229" s="5" t="s">
        <v>105</v>
      </c>
      <c r="D12229" s="5" t="s">
        <v>604</v>
      </c>
      <c r="E12229" s="5" t="s">
        <v>172</v>
      </c>
      <c r="F12229" s="6">
        <v>44056</v>
      </c>
      <c r="G12229" s="5" t="s">
        <v>148</v>
      </c>
      <c r="H12229" s="5" t="s">
        <v>216</v>
      </c>
      <c r="I12229">
        <v>43881</v>
      </c>
      <c r="J12229">
        <v>175</v>
      </c>
      <c r="K12229">
        <v>216</v>
      </c>
      <c r="L12229">
        <v>2</v>
      </c>
      <c r="M12229">
        <v>6588</v>
      </c>
      <c r="N12229">
        <v>6045.2020000000002</v>
      </c>
      <c r="O12229">
        <v>3022.6010000000001</v>
      </c>
      <c r="P12229">
        <v>108</v>
      </c>
      <c r="Q12229">
        <v>30.5</v>
      </c>
      <c r="R12229">
        <v>542.798</v>
      </c>
      <c r="S12229">
        <v>2020</v>
      </c>
      <c r="T12229">
        <v>8</v>
      </c>
      <c r="U12229">
        <v>33</v>
      </c>
    </row>
    <row r="12230" spans="1:21" x14ac:dyDescent="0.3">
      <c r="A12230" s="5" t="s">
        <v>168</v>
      </c>
      <c r="B12230" s="5" t="s">
        <v>206</v>
      </c>
      <c r="C12230" s="5" t="s">
        <v>105</v>
      </c>
      <c r="D12230" s="5" t="s">
        <v>604</v>
      </c>
      <c r="E12230" s="5" t="s">
        <v>172</v>
      </c>
      <c r="F12230" s="6">
        <v>44056</v>
      </c>
      <c r="G12230" s="5" t="s">
        <v>148</v>
      </c>
      <c r="H12230" s="5" t="s">
        <v>181</v>
      </c>
      <c r="I12230">
        <v>43881</v>
      </c>
      <c r="J12230">
        <v>175</v>
      </c>
      <c r="K12230">
        <v>90</v>
      </c>
      <c r="L12230">
        <v>1</v>
      </c>
      <c r="M12230">
        <v>2745</v>
      </c>
      <c r="N12230">
        <v>3022.6010000000001</v>
      </c>
      <c r="O12230">
        <v>3022.6010000000001</v>
      </c>
      <c r="P12230">
        <v>90</v>
      </c>
      <c r="Q12230">
        <v>30.5</v>
      </c>
      <c r="R12230">
        <v>-277.601</v>
      </c>
      <c r="S12230">
        <v>2020</v>
      </c>
      <c r="T12230">
        <v>8</v>
      </c>
      <c r="U12230">
        <v>33</v>
      </c>
    </row>
    <row r="12231" spans="1:21" x14ac:dyDescent="0.3">
      <c r="A12231" s="5" t="s">
        <v>168</v>
      </c>
      <c r="B12231" s="5" t="s">
        <v>206</v>
      </c>
      <c r="C12231" s="5" t="s">
        <v>105</v>
      </c>
      <c r="D12231" s="5" t="s">
        <v>604</v>
      </c>
      <c r="E12231" s="5" t="s">
        <v>172</v>
      </c>
      <c r="F12231" s="6">
        <v>44056</v>
      </c>
      <c r="G12231" s="5" t="s">
        <v>148</v>
      </c>
      <c r="H12231" s="5" t="s">
        <v>183</v>
      </c>
      <c r="I12231">
        <v>43881</v>
      </c>
      <c r="J12231">
        <v>175</v>
      </c>
      <c r="K12231">
        <v>600</v>
      </c>
      <c r="L12231">
        <v>6</v>
      </c>
      <c r="M12231">
        <v>18300</v>
      </c>
      <c r="N12231">
        <v>18135.607</v>
      </c>
      <c r="O12231">
        <v>3022.6010000000001</v>
      </c>
      <c r="P12231">
        <v>100</v>
      </c>
      <c r="Q12231">
        <v>30.5</v>
      </c>
      <c r="R12231">
        <v>164.393</v>
      </c>
      <c r="S12231">
        <v>2020</v>
      </c>
      <c r="T12231">
        <v>8</v>
      </c>
      <c r="U12231">
        <v>33</v>
      </c>
    </row>
    <row r="12232" spans="1:21" x14ac:dyDescent="0.3">
      <c r="A12232" s="5" t="s">
        <v>168</v>
      </c>
      <c r="B12232" s="5" t="s">
        <v>206</v>
      </c>
      <c r="C12232" s="5" t="s">
        <v>105</v>
      </c>
      <c r="D12232" s="5" t="s">
        <v>604</v>
      </c>
      <c r="E12232" s="5" t="s">
        <v>172</v>
      </c>
      <c r="F12232" s="6">
        <v>44056</v>
      </c>
      <c r="G12232" s="5" t="s">
        <v>148</v>
      </c>
      <c r="H12232" s="5" t="s">
        <v>246</v>
      </c>
      <c r="I12232">
        <v>43881</v>
      </c>
      <c r="J12232">
        <v>175</v>
      </c>
      <c r="K12232">
        <v>393</v>
      </c>
      <c r="L12232">
        <v>4</v>
      </c>
      <c r="M12232">
        <v>11986.5</v>
      </c>
      <c r="N12232">
        <v>12090.405000000001</v>
      </c>
      <c r="O12232">
        <v>3022.6010000000001</v>
      </c>
      <c r="P12232">
        <v>98.25</v>
      </c>
      <c r="Q12232">
        <v>30.5</v>
      </c>
      <c r="R12232">
        <v>-103.905</v>
      </c>
      <c r="S12232">
        <v>2020</v>
      </c>
      <c r="T12232">
        <v>8</v>
      </c>
      <c r="U12232">
        <v>33</v>
      </c>
    </row>
    <row r="12233" spans="1:21" x14ac:dyDescent="0.3">
      <c r="A12233" s="5" t="s">
        <v>168</v>
      </c>
      <c r="B12233" s="5" t="s">
        <v>206</v>
      </c>
      <c r="C12233" s="5" t="s">
        <v>105</v>
      </c>
      <c r="D12233" s="5" t="s">
        <v>604</v>
      </c>
      <c r="E12233" s="5" t="s">
        <v>172</v>
      </c>
      <c r="F12233" s="6">
        <v>44056</v>
      </c>
      <c r="G12233" s="5" t="s">
        <v>148</v>
      </c>
      <c r="H12233" s="5" t="s">
        <v>230</v>
      </c>
      <c r="I12233">
        <v>43881</v>
      </c>
      <c r="J12233">
        <v>175</v>
      </c>
      <c r="K12233">
        <v>538</v>
      </c>
      <c r="L12233">
        <v>5</v>
      </c>
      <c r="M12233">
        <v>16140</v>
      </c>
      <c r="N12233">
        <v>15113.005999999999</v>
      </c>
      <c r="O12233">
        <v>3022.6010000000001</v>
      </c>
      <c r="P12233">
        <v>107.6</v>
      </c>
      <c r="Q12233">
        <v>30</v>
      </c>
      <c r="R12233">
        <v>1026.9939999999999</v>
      </c>
      <c r="S12233">
        <v>2020</v>
      </c>
      <c r="T12233">
        <v>8</v>
      </c>
      <c r="U12233">
        <v>33</v>
      </c>
    </row>
    <row r="12234" spans="1:21" x14ac:dyDescent="0.3">
      <c r="A12234" s="5" t="s">
        <v>168</v>
      </c>
      <c r="B12234" s="5" t="s">
        <v>206</v>
      </c>
      <c r="C12234" s="5" t="s">
        <v>105</v>
      </c>
      <c r="D12234" s="5" t="s">
        <v>604</v>
      </c>
      <c r="E12234" s="5" t="s">
        <v>172</v>
      </c>
      <c r="F12234" s="6">
        <v>44056</v>
      </c>
      <c r="G12234" s="5" t="s">
        <v>148</v>
      </c>
      <c r="H12234" s="5" t="s">
        <v>190</v>
      </c>
      <c r="I12234">
        <v>43881</v>
      </c>
      <c r="J12234">
        <v>175</v>
      </c>
      <c r="K12234">
        <v>106</v>
      </c>
      <c r="L12234">
        <v>1</v>
      </c>
      <c r="M12234">
        <v>3233</v>
      </c>
      <c r="N12234">
        <v>3022.6010000000001</v>
      </c>
      <c r="O12234">
        <v>3022.6010000000001</v>
      </c>
      <c r="P12234">
        <v>106</v>
      </c>
      <c r="Q12234">
        <v>30.5</v>
      </c>
      <c r="R12234">
        <v>210.399</v>
      </c>
      <c r="S12234">
        <v>2020</v>
      </c>
      <c r="T12234">
        <v>8</v>
      </c>
      <c r="U12234">
        <v>33</v>
      </c>
    </row>
    <row r="12235" spans="1:21" x14ac:dyDescent="0.3">
      <c r="A12235" s="5" t="s">
        <v>168</v>
      </c>
      <c r="B12235" s="5" t="s">
        <v>206</v>
      </c>
      <c r="C12235" s="5" t="s">
        <v>105</v>
      </c>
      <c r="D12235" s="5" t="s">
        <v>604</v>
      </c>
      <c r="E12235" s="5" t="s">
        <v>172</v>
      </c>
      <c r="F12235" s="6">
        <v>44056</v>
      </c>
      <c r="G12235" s="5" t="s">
        <v>148</v>
      </c>
      <c r="H12235" s="5" t="s">
        <v>498</v>
      </c>
      <c r="I12235">
        <v>43881</v>
      </c>
      <c r="J12235">
        <v>175</v>
      </c>
      <c r="K12235">
        <v>600</v>
      </c>
      <c r="L12235">
        <v>6</v>
      </c>
      <c r="M12235">
        <v>18300</v>
      </c>
      <c r="N12235">
        <v>18135.607</v>
      </c>
      <c r="O12235">
        <v>3022.6010000000001</v>
      </c>
      <c r="P12235">
        <v>100</v>
      </c>
      <c r="Q12235">
        <v>30.5</v>
      </c>
      <c r="R12235">
        <v>164.393</v>
      </c>
      <c r="S12235">
        <v>2020</v>
      </c>
      <c r="T12235">
        <v>8</v>
      </c>
      <c r="U12235">
        <v>33</v>
      </c>
    </row>
    <row r="12236" spans="1:21" x14ac:dyDescent="0.3">
      <c r="A12236" s="5" t="s">
        <v>168</v>
      </c>
      <c r="B12236" s="5" t="s">
        <v>206</v>
      </c>
      <c r="C12236" s="5" t="s">
        <v>105</v>
      </c>
      <c r="D12236" s="5" t="s">
        <v>604</v>
      </c>
      <c r="E12236" s="5" t="s">
        <v>172</v>
      </c>
      <c r="F12236" s="6">
        <v>44056</v>
      </c>
      <c r="G12236" s="5" t="s">
        <v>148</v>
      </c>
      <c r="H12236" s="5" t="s">
        <v>190</v>
      </c>
      <c r="I12236">
        <v>43881</v>
      </c>
      <c r="J12236">
        <v>175</v>
      </c>
      <c r="K12236">
        <v>298</v>
      </c>
      <c r="L12236">
        <v>3</v>
      </c>
      <c r="M12236">
        <v>9089</v>
      </c>
      <c r="N12236">
        <v>9067.8040000000001</v>
      </c>
      <c r="O12236">
        <v>3022.6010000000001</v>
      </c>
      <c r="P12236">
        <v>99.333333333333329</v>
      </c>
      <c r="Q12236">
        <v>30.5</v>
      </c>
      <c r="R12236">
        <v>21.196000000000002</v>
      </c>
      <c r="S12236">
        <v>2020</v>
      </c>
      <c r="T12236">
        <v>8</v>
      </c>
      <c r="U12236">
        <v>33</v>
      </c>
    </row>
    <row r="12237" spans="1:21" x14ac:dyDescent="0.3">
      <c r="A12237" s="5" t="s">
        <v>168</v>
      </c>
      <c r="B12237" s="5" t="s">
        <v>206</v>
      </c>
      <c r="C12237" s="5" t="s">
        <v>105</v>
      </c>
      <c r="D12237" s="5" t="s">
        <v>604</v>
      </c>
      <c r="E12237" s="5" t="s">
        <v>172</v>
      </c>
      <c r="F12237" s="6">
        <v>44056</v>
      </c>
      <c r="G12237" s="5" t="s">
        <v>148</v>
      </c>
      <c r="H12237" s="5" t="s">
        <v>190</v>
      </c>
      <c r="I12237">
        <v>43881</v>
      </c>
      <c r="J12237">
        <v>175</v>
      </c>
      <c r="K12237">
        <v>100</v>
      </c>
      <c r="L12237">
        <v>1</v>
      </c>
      <c r="M12237">
        <v>3050</v>
      </c>
      <c r="N12237">
        <v>3022.6010000000001</v>
      </c>
      <c r="O12237">
        <v>3022.6010000000001</v>
      </c>
      <c r="P12237">
        <v>100</v>
      </c>
      <c r="Q12237">
        <v>30.5</v>
      </c>
      <c r="R12237">
        <v>27.399000000000001</v>
      </c>
      <c r="S12237">
        <v>2020</v>
      </c>
      <c r="T12237">
        <v>8</v>
      </c>
      <c r="U12237">
        <v>33</v>
      </c>
    </row>
    <row r="12238" spans="1:21" x14ac:dyDescent="0.3">
      <c r="A12238" s="5" t="s">
        <v>168</v>
      </c>
      <c r="B12238" s="5" t="s">
        <v>206</v>
      </c>
      <c r="C12238" s="5" t="s">
        <v>105</v>
      </c>
      <c r="D12238" s="5" t="s">
        <v>604</v>
      </c>
      <c r="E12238" s="5" t="s">
        <v>172</v>
      </c>
      <c r="F12238" s="6">
        <v>44056</v>
      </c>
      <c r="G12238" s="5" t="s">
        <v>148</v>
      </c>
      <c r="H12238" s="5" t="s">
        <v>190</v>
      </c>
      <c r="I12238">
        <v>43881</v>
      </c>
      <c r="J12238">
        <v>175</v>
      </c>
      <c r="K12238">
        <v>104</v>
      </c>
      <c r="L12238">
        <v>1</v>
      </c>
      <c r="M12238">
        <v>3172</v>
      </c>
      <c r="N12238">
        <v>3022.6010000000001</v>
      </c>
      <c r="O12238">
        <v>3022.6010000000001</v>
      </c>
      <c r="P12238">
        <v>104</v>
      </c>
      <c r="Q12238">
        <v>30.5</v>
      </c>
      <c r="R12238">
        <v>149.399</v>
      </c>
      <c r="S12238">
        <v>2020</v>
      </c>
      <c r="T12238">
        <v>8</v>
      </c>
      <c r="U12238">
        <v>33</v>
      </c>
    </row>
    <row r="12239" spans="1:21" x14ac:dyDescent="0.3">
      <c r="A12239" s="5" t="s">
        <v>168</v>
      </c>
      <c r="B12239" s="5" t="s">
        <v>206</v>
      </c>
      <c r="C12239" s="5" t="s">
        <v>106</v>
      </c>
      <c r="D12239" s="5" t="s">
        <v>605</v>
      </c>
      <c r="E12239" s="5" t="s">
        <v>172</v>
      </c>
      <c r="F12239" s="6">
        <v>44056</v>
      </c>
      <c r="G12239" s="5" t="s">
        <v>148</v>
      </c>
      <c r="H12239" s="5" t="s">
        <v>204</v>
      </c>
      <c r="I12239">
        <v>43888</v>
      </c>
      <c r="J12239">
        <v>168</v>
      </c>
      <c r="K12239">
        <v>590</v>
      </c>
      <c r="L12239">
        <v>6</v>
      </c>
      <c r="M12239">
        <v>17995</v>
      </c>
      <c r="N12239">
        <v>17441.728999999999</v>
      </c>
      <c r="O12239">
        <v>2906.9549999999999</v>
      </c>
      <c r="P12239">
        <v>98.333333333333329</v>
      </c>
      <c r="Q12239">
        <v>30.5</v>
      </c>
      <c r="R12239">
        <v>553.27099999999996</v>
      </c>
      <c r="S12239">
        <v>2020</v>
      </c>
      <c r="T12239">
        <v>8</v>
      </c>
      <c r="U12239">
        <v>33</v>
      </c>
    </row>
    <row r="12240" spans="1:21" x14ac:dyDescent="0.3">
      <c r="A12240" s="5" t="s">
        <v>168</v>
      </c>
      <c r="B12240" s="5" t="s">
        <v>206</v>
      </c>
      <c r="C12240" s="5" t="s">
        <v>106</v>
      </c>
      <c r="D12240" s="5" t="s">
        <v>605</v>
      </c>
      <c r="E12240" s="5" t="s">
        <v>172</v>
      </c>
      <c r="F12240" s="6">
        <v>44056</v>
      </c>
      <c r="G12240" s="5" t="s">
        <v>148</v>
      </c>
      <c r="H12240" s="5" t="s">
        <v>180</v>
      </c>
      <c r="I12240">
        <v>43888</v>
      </c>
      <c r="J12240">
        <v>168</v>
      </c>
      <c r="K12240">
        <v>192</v>
      </c>
      <c r="L12240">
        <v>2</v>
      </c>
      <c r="M12240">
        <v>5856</v>
      </c>
      <c r="N12240">
        <v>5813.91</v>
      </c>
      <c r="O12240">
        <v>2906.9549999999999</v>
      </c>
      <c r="P12240">
        <v>96</v>
      </c>
      <c r="Q12240">
        <v>30.5</v>
      </c>
      <c r="R12240">
        <v>42.09</v>
      </c>
      <c r="S12240">
        <v>2020</v>
      </c>
      <c r="T12240">
        <v>8</v>
      </c>
      <c r="U12240">
        <v>33</v>
      </c>
    </row>
    <row r="12241" spans="1:21" x14ac:dyDescent="0.3">
      <c r="A12241" s="5" t="s">
        <v>168</v>
      </c>
      <c r="B12241" s="5" t="s">
        <v>206</v>
      </c>
      <c r="C12241" s="5" t="s">
        <v>106</v>
      </c>
      <c r="D12241" s="5" t="s">
        <v>605</v>
      </c>
      <c r="E12241" s="5" t="s">
        <v>172</v>
      </c>
      <c r="F12241" s="6">
        <v>44056</v>
      </c>
      <c r="G12241" s="5" t="s">
        <v>148</v>
      </c>
      <c r="H12241" s="5" t="s">
        <v>221</v>
      </c>
      <c r="I12241">
        <v>43888</v>
      </c>
      <c r="J12241">
        <v>168</v>
      </c>
      <c r="K12241">
        <v>270</v>
      </c>
      <c r="L12241">
        <v>3</v>
      </c>
      <c r="M12241">
        <v>8235</v>
      </c>
      <c r="N12241">
        <v>8720.8639999999996</v>
      </c>
      <c r="O12241">
        <v>2906.9549999999999</v>
      </c>
      <c r="P12241">
        <v>90</v>
      </c>
      <c r="Q12241">
        <v>30.5</v>
      </c>
      <c r="R12241">
        <v>-485.86399999999998</v>
      </c>
      <c r="S12241">
        <v>2020</v>
      </c>
      <c r="T12241">
        <v>8</v>
      </c>
      <c r="U12241">
        <v>33</v>
      </c>
    </row>
    <row r="12242" spans="1:21" x14ac:dyDescent="0.3">
      <c r="A12242" s="5" t="s">
        <v>168</v>
      </c>
      <c r="B12242" s="5" t="s">
        <v>206</v>
      </c>
      <c r="C12242" s="5" t="s">
        <v>106</v>
      </c>
      <c r="D12242" s="5" t="s">
        <v>605</v>
      </c>
      <c r="E12242" s="5" t="s">
        <v>172</v>
      </c>
      <c r="F12242" s="6">
        <v>44056</v>
      </c>
      <c r="G12242" s="5" t="s">
        <v>148</v>
      </c>
      <c r="H12242" s="5" t="s">
        <v>205</v>
      </c>
      <c r="I12242">
        <v>43888</v>
      </c>
      <c r="J12242">
        <v>168</v>
      </c>
      <c r="K12242">
        <v>602</v>
      </c>
      <c r="L12242">
        <v>6</v>
      </c>
      <c r="M12242">
        <v>18361</v>
      </c>
      <c r="N12242">
        <v>17441.728999999999</v>
      </c>
      <c r="O12242">
        <v>2906.9549999999999</v>
      </c>
      <c r="P12242">
        <v>100.33333333333333</v>
      </c>
      <c r="Q12242">
        <v>30.5</v>
      </c>
      <c r="R12242">
        <v>919.27099999999996</v>
      </c>
      <c r="S12242">
        <v>2020</v>
      </c>
      <c r="T12242">
        <v>8</v>
      </c>
      <c r="U12242">
        <v>33</v>
      </c>
    </row>
    <row r="12243" spans="1:21" x14ac:dyDescent="0.3">
      <c r="A12243" s="5" t="s">
        <v>168</v>
      </c>
      <c r="B12243" s="5" t="s">
        <v>206</v>
      </c>
      <c r="C12243" s="5" t="s">
        <v>106</v>
      </c>
      <c r="D12243" s="5" t="s">
        <v>605</v>
      </c>
      <c r="E12243" s="5" t="s">
        <v>172</v>
      </c>
      <c r="F12243" s="6">
        <v>44056</v>
      </c>
      <c r="G12243" s="5" t="s">
        <v>148</v>
      </c>
      <c r="H12243" s="5" t="s">
        <v>222</v>
      </c>
      <c r="I12243">
        <v>43888</v>
      </c>
      <c r="J12243">
        <v>168</v>
      </c>
      <c r="K12243">
        <v>90</v>
      </c>
      <c r="L12243">
        <v>1</v>
      </c>
      <c r="M12243">
        <v>2745</v>
      </c>
      <c r="N12243">
        <v>2906.9549999999999</v>
      </c>
      <c r="O12243">
        <v>2906.9549999999999</v>
      </c>
      <c r="P12243">
        <v>90</v>
      </c>
      <c r="Q12243">
        <v>30.5</v>
      </c>
      <c r="R12243">
        <v>-161.95500000000001</v>
      </c>
      <c r="S12243">
        <v>2020</v>
      </c>
      <c r="T12243">
        <v>8</v>
      </c>
      <c r="U12243">
        <v>33</v>
      </c>
    </row>
    <row r="12244" spans="1:21" x14ac:dyDescent="0.3">
      <c r="A12244" s="5" t="s">
        <v>168</v>
      </c>
      <c r="B12244" s="5" t="s">
        <v>206</v>
      </c>
      <c r="C12244" s="5" t="s">
        <v>106</v>
      </c>
      <c r="D12244" s="5" t="s">
        <v>605</v>
      </c>
      <c r="E12244" s="5" t="s">
        <v>172</v>
      </c>
      <c r="F12244" s="6">
        <v>44056</v>
      </c>
      <c r="G12244" s="5" t="s">
        <v>148</v>
      </c>
      <c r="H12244" s="5" t="s">
        <v>217</v>
      </c>
      <c r="I12244">
        <v>43888</v>
      </c>
      <c r="J12244">
        <v>168</v>
      </c>
      <c r="K12244">
        <v>980</v>
      </c>
      <c r="L12244">
        <v>10</v>
      </c>
      <c r="M12244">
        <v>29890</v>
      </c>
      <c r="N12244">
        <v>29069.547999999999</v>
      </c>
      <c r="O12244">
        <v>2906.9549999999999</v>
      </c>
      <c r="P12244">
        <v>98</v>
      </c>
      <c r="Q12244">
        <v>30.5</v>
      </c>
      <c r="R12244">
        <v>820.452</v>
      </c>
      <c r="S12244">
        <v>2020</v>
      </c>
      <c r="T12244">
        <v>8</v>
      </c>
      <c r="U12244">
        <v>33</v>
      </c>
    </row>
    <row r="12245" spans="1:21" x14ac:dyDescent="0.3">
      <c r="A12245" s="5" t="s">
        <v>168</v>
      </c>
      <c r="B12245" s="5" t="s">
        <v>206</v>
      </c>
      <c r="C12245" s="5" t="s">
        <v>106</v>
      </c>
      <c r="D12245" s="5" t="s">
        <v>605</v>
      </c>
      <c r="E12245" s="5" t="s">
        <v>172</v>
      </c>
      <c r="F12245" s="6">
        <v>44056</v>
      </c>
      <c r="G12245" s="5" t="s">
        <v>148</v>
      </c>
      <c r="H12245" s="5" t="s">
        <v>238</v>
      </c>
      <c r="I12245">
        <v>43888</v>
      </c>
      <c r="J12245">
        <v>168</v>
      </c>
      <c r="K12245">
        <v>130</v>
      </c>
      <c r="L12245">
        <v>1</v>
      </c>
      <c r="M12245">
        <v>3965</v>
      </c>
      <c r="N12245">
        <v>2906.9549999999999</v>
      </c>
      <c r="O12245">
        <v>2906.9549999999999</v>
      </c>
      <c r="P12245">
        <v>130</v>
      </c>
      <c r="Q12245">
        <v>30.5</v>
      </c>
      <c r="R12245">
        <v>1058.0450000000001</v>
      </c>
      <c r="S12245">
        <v>2020</v>
      </c>
      <c r="T12245">
        <v>8</v>
      </c>
      <c r="U12245">
        <v>33</v>
      </c>
    </row>
    <row r="12246" spans="1:21" x14ac:dyDescent="0.3">
      <c r="A12246" s="5" t="s">
        <v>168</v>
      </c>
      <c r="B12246" s="5" t="s">
        <v>206</v>
      </c>
      <c r="C12246" s="5" t="s">
        <v>106</v>
      </c>
      <c r="D12246" s="5" t="s">
        <v>605</v>
      </c>
      <c r="E12246" s="5" t="s">
        <v>172</v>
      </c>
      <c r="F12246" s="6">
        <v>44056</v>
      </c>
      <c r="G12246" s="5" t="s">
        <v>148</v>
      </c>
      <c r="H12246" s="5" t="s">
        <v>184</v>
      </c>
      <c r="I12246">
        <v>43888</v>
      </c>
      <c r="J12246">
        <v>168</v>
      </c>
      <c r="K12246">
        <v>2604</v>
      </c>
      <c r="L12246">
        <v>25</v>
      </c>
      <c r="M12246">
        <v>78120</v>
      </c>
      <c r="N12246">
        <v>72673.869000000006</v>
      </c>
      <c r="O12246">
        <v>2906.9549999999999</v>
      </c>
      <c r="P12246">
        <v>104.16</v>
      </c>
      <c r="Q12246">
        <v>30</v>
      </c>
      <c r="R12246">
        <v>5446.1310000000003</v>
      </c>
      <c r="S12246">
        <v>2020</v>
      </c>
      <c r="T12246">
        <v>8</v>
      </c>
      <c r="U12246">
        <v>33</v>
      </c>
    </row>
    <row r="12247" spans="1:21" x14ac:dyDescent="0.3">
      <c r="A12247" s="5" t="s">
        <v>168</v>
      </c>
      <c r="B12247" s="5" t="s">
        <v>206</v>
      </c>
      <c r="C12247" s="5" t="s">
        <v>106</v>
      </c>
      <c r="D12247" s="5" t="s">
        <v>605</v>
      </c>
      <c r="E12247" s="5" t="s">
        <v>172</v>
      </c>
      <c r="F12247" s="6">
        <v>44056</v>
      </c>
      <c r="G12247" s="5" t="s">
        <v>148</v>
      </c>
      <c r="H12247" s="5" t="s">
        <v>218</v>
      </c>
      <c r="I12247">
        <v>43888</v>
      </c>
      <c r="J12247">
        <v>168</v>
      </c>
      <c r="K12247">
        <v>442</v>
      </c>
      <c r="L12247">
        <v>4</v>
      </c>
      <c r="M12247">
        <v>13481</v>
      </c>
      <c r="N12247">
        <v>11627.819</v>
      </c>
      <c r="O12247">
        <v>2906.9549999999999</v>
      </c>
      <c r="P12247">
        <v>110.5</v>
      </c>
      <c r="Q12247">
        <v>30.5</v>
      </c>
      <c r="R12247">
        <v>1853.181</v>
      </c>
      <c r="S12247">
        <v>2020</v>
      </c>
      <c r="T12247">
        <v>8</v>
      </c>
      <c r="U12247">
        <v>33</v>
      </c>
    </row>
    <row r="12248" spans="1:21" x14ac:dyDescent="0.3">
      <c r="A12248" s="5" t="s">
        <v>168</v>
      </c>
      <c r="B12248" s="5" t="s">
        <v>206</v>
      </c>
      <c r="C12248" s="5" t="s">
        <v>106</v>
      </c>
      <c r="D12248" s="5" t="s">
        <v>605</v>
      </c>
      <c r="E12248" s="5" t="s">
        <v>172</v>
      </c>
      <c r="F12248" s="6">
        <v>44056</v>
      </c>
      <c r="G12248" s="5" t="s">
        <v>148</v>
      </c>
      <c r="H12248" s="5" t="s">
        <v>186</v>
      </c>
      <c r="I12248">
        <v>43888</v>
      </c>
      <c r="J12248">
        <v>168</v>
      </c>
      <c r="K12248">
        <v>118</v>
      </c>
      <c r="L12248">
        <v>1</v>
      </c>
      <c r="M12248">
        <v>3599</v>
      </c>
      <c r="N12248">
        <v>2906.9549999999999</v>
      </c>
      <c r="O12248">
        <v>2906.9549999999999</v>
      </c>
      <c r="P12248">
        <v>118</v>
      </c>
      <c r="Q12248">
        <v>30.5</v>
      </c>
      <c r="R12248">
        <v>692.04499999999996</v>
      </c>
      <c r="S12248">
        <v>2020</v>
      </c>
      <c r="T12248">
        <v>8</v>
      </c>
      <c r="U12248">
        <v>33</v>
      </c>
    </row>
    <row r="12249" spans="1:21" x14ac:dyDescent="0.3">
      <c r="A12249" s="5" t="s">
        <v>168</v>
      </c>
      <c r="B12249" s="5" t="s">
        <v>206</v>
      </c>
      <c r="C12249" s="5" t="s">
        <v>106</v>
      </c>
      <c r="D12249" s="5" t="s">
        <v>605</v>
      </c>
      <c r="E12249" s="5" t="s">
        <v>172</v>
      </c>
      <c r="F12249" s="6">
        <v>44056</v>
      </c>
      <c r="G12249" s="5" t="s">
        <v>148</v>
      </c>
      <c r="H12249" s="5" t="s">
        <v>284</v>
      </c>
      <c r="I12249">
        <v>43888</v>
      </c>
      <c r="J12249">
        <v>168</v>
      </c>
      <c r="K12249">
        <v>208</v>
      </c>
      <c r="L12249">
        <v>2</v>
      </c>
      <c r="M12249">
        <v>6344</v>
      </c>
      <c r="N12249">
        <v>5813.91</v>
      </c>
      <c r="O12249">
        <v>2906.9549999999999</v>
      </c>
      <c r="P12249">
        <v>104</v>
      </c>
      <c r="Q12249">
        <v>30.5</v>
      </c>
      <c r="R12249">
        <v>530.09</v>
      </c>
      <c r="S12249">
        <v>2020</v>
      </c>
      <c r="T12249">
        <v>8</v>
      </c>
      <c r="U12249">
        <v>33</v>
      </c>
    </row>
    <row r="12250" spans="1:21" x14ac:dyDescent="0.3">
      <c r="A12250" s="5" t="s">
        <v>168</v>
      </c>
      <c r="B12250" s="5" t="s">
        <v>206</v>
      </c>
      <c r="C12250" s="5" t="s">
        <v>106</v>
      </c>
      <c r="D12250" s="5" t="s">
        <v>605</v>
      </c>
      <c r="E12250" s="5" t="s">
        <v>172</v>
      </c>
      <c r="F12250" s="6">
        <v>44056</v>
      </c>
      <c r="G12250" s="5" t="s">
        <v>148</v>
      </c>
      <c r="H12250" s="5" t="s">
        <v>189</v>
      </c>
      <c r="I12250">
        <v>43888</v>
      </c>
      <c r="J12250">
        <v>168</v>
      </c>
      <c r="K12250">
        <v>200</v>
      </c>
      <c r="L12250">
        <v>2</v>
      </c>
      <c r="M12250">
        <v>6100</v>
      </c>
      <c r="N12250">
        <v>5813.91</v>
      </c>
      <c r="O12250">
        <v>2906.9549999999999</v>
      </c>
      <c r="P12250">
        <v>100</v>
      </c>
      <c r="Q12250">
        <v>30.5</v>
      </c>
      <c r="R12250">
        <v>286.08999999999997</v>
      </c>
      <c r="S12250">
        <v>2020</v>
      </c>
      <c r="T12250">
        <v>8</v>
      </c>
      <c r="U12250">
        <v>33</v>
      </c>
    </row>
    <row r="12251" spans="1:21" x14ac:dyDescent="0.3">
      <c r="A12251" s="5" t="s">
        <v>168</v>
      </c>
      <c r="B12251" s="5" t="s">
        <v>206</v>
      </c>
      <c r="C12251" s="5" t="s">
        <v>106</v>
      </c>
      <c r="D12251" s="5" t="s">
        <v>605</v>
      </c>
      <c r="E12251" s="5" t="s">
        <v>172</v>
      </c>
      <c r="F12251" s="6">
        <v>44056</v>
      </c>
      <c r="G12251" s="5" t="s">
        <v>148</v>
      </c>
      <c r="H12251" s="5" t="s">
        <v>202</v>
      </c>
      <c r="I12251">
        <v>43888</v>
      </c>
      <c r="J12251">
        <v>168</v>
      </c>
      <c r="K12251">
        <v>1166</v>
      </c>
      <c r="L12251">
        <v>12</v>
      </c>
      <c r="M12251">
        <v>35563</v>
      </c>
      <c r="N12251">
        <v>34883.457000000002</v>
      </c>
      <c r="O12251">
        <v>2906.9549999999999</v>
      </c>
      <c r="P12251">
        <v>97.166666666666671</v>
      </c>
      <c r="Q12251">
        <v>30.5</v>
      </c>
      <c r="R12251">
        <v>679.54300000000001</v>
      </c>
      <c r="S12251">
        <v>2020</v>
      </c>
      <c r="T12251">
        <v>8</v>
      </c>
      <c r="U12251">
        <v>33</v>
      </c>
    </row>
    <row r="12252" spans="1:21" x14ac:dyDescent="0.3">
      <c r="A12252" s="5" t="s">
        <v>168</v>
      </c>
      <c r="B12252" s="5" t="s">
        <v>206</v>
      </c>
      <c r="C12252" s="5" t="s">
        <v>106</v>
      </c>
      <c r="D12252" s="5" t="s">
        <v>605</v>
      </c>
      <c r="E12252" s="5" t="s">
        <v>172</v>
      </c>
      <c r="F12252" s="6">
        <v>44056</v>
      </c>
      <c r="G12252" s="5" t="s">
        <v>148</v>
      </c>
      <c r="H12252" s="5" t="s">
        <v>226</v>
      </c>
      <c r="I12252">
        <v>43888</v>
      </c>
      <c r="J12252">
        <v>168</v>
      </c>
      <c r="K12252">
        <v>190</v>
      </c>
      <c r="L12252">
        <v>2</v>
      </c>
      <c r="M12252">
        <v>5795</v>
      </c>
      <c r="N12252">
        <v>5813.91</v>
      </c>
      <c r="O12252">
        <v>2906.9549999999999</v>
      </c>
      <c r="P12252">
        <v>95</v>
      </c>
      <c r="Q12252">
        <v>30.5</v>
      </c>
      <c r="R12252">
        <v>-18.91</v>
      </c>
      <c r="S12252">
        <v>2020</v>
      </c>
      <c r="T12252">
        <v>8</v>
      </c>
      <c r="U12252">
        <v>33</v>
      </c>
    </row>
    <row r="12253" spans="1:21" x14ac:dyDescent="0.3">
      <c r="A12253" s="5" t="s">
        <v>168</v>
      </c>
      <c r="B12253" s="5" t="s">
        <v>467</v>
      </c>
      <c r="C12253" s="5" t="s">
        <v>133</v>
      </c>
      <c r="D12253" s="5" t="s">
        <v>603</v>
      </c>
      <c r="E12253" s="5" t="s">
        <v>172</v>
      </c>
      <c r="F12253" s="6">
        <v>44056</v>
      </c>
      <c r="G12253" s="5" t="s">
        <v>148</v>
      </c>
      <c r="H12253" s="5" t="s">
        <v>173</v>
      </c>
      <c r="I12253">
        <v>43890</v>
      </c>
      <c r="J12253">
        <v>166</v>
      </c>
      <c r="K12253">
        <v>210.44</v>
      </c>
      <c r="L12253">
        <v>2</v>
      </c>
      <c r="M12253">
        <v>6418.42</v>
      </c>
      <c r="N12253">
        <v>5359.2979999999998</v>
      </c>
      <c r="O12253">
        <v>2679.6489999999999</v>
      </c>
      <c r="P12253">
        <v>105.22</v>
      </c>
      <c r="Q12253">
        <v>30.5</v>
      </c>
      <c r="R12253">
        <v>1059.1220000000001</v>
      </c>
      <c r="S12253">
        <v>2020</v>
      </c>
      <c r="T12253">
        <v>8</v>
      </c>
      <c r="U12253">
        <v>33</v>
      </c>
    </row>
    <row r="12254" spans="1:21" x14ac:dyDescent="0.3">
      <c r="A12254" s="5" t="s">
        <v>168</v>
      </c>
      <c r="B12254" s="5" t="s">
        <v>467</v>
      </c>
      <c r="C12254" s="5" t="s">
        <v>133</v>
      </c>
      <c r="D12254" s="5" t="s">
        <v>603</v>
      </c>
      <c r="E12254" s="5" t="s">
        <v>172</v>
      </c>
      <c r="F12254" s="6">
        <v>44056</v>
      </c>
      <c r="G12254" s="5" t="s">
        <v>148</v>
      </c>
      <c r="H12254" s="5" t="s">
        <v>173</v>
      </c>
      <c r="I12254">
        <v>43890</v>
      </c>
      <c r="J12254">
        <v>166</v>
      </c>
      <c r="K12254">
        <v>850</v>
      </c>
      <c r="L12254">
        <v>8</v>
      </c>
      <c r="M12254">
        <v>25075</v>
      </c>
      <c r="N12254">
        <v>21437.19</v>
      </c>
      <c r="O12254">
        <v>2679.6489999999999</v>
      </c>
      <c r="P12254">
        <v>106.25</v>
      </c>
      <c r="Q12254">
        <v>29.5</v>
      </c>
      <c r="R12254">
        <v>3637.81</v>
      </c>
      <c r="S12254">
        <v>2020</v>
      </c>
      <c r="T12254">
        <v>8</v>
      </c>
      <c r="U12254">
        <v>33</v>
      </c>
    </row>
    <row r="12255" spans="1:21" x14ac:dyDescent="0.3">
      <c r="A12255" s="5" t="s">
        <v>168</v>
      </c>
      <c r="B12255" s="5" t="s">
        <v>169</v>
      </c>
      <c r="C12255" s="5" t="s">
        <v>170</v>
      </c>
      <c r="D12255" s="5" t="s">
        <v>573</v>
      </c>
      <c r="E12255" s="5" t="s">
        <v>172</v>
      </c>
      <c r="F12255" s="6">
        <v>44057</v>
      </c>
      <c r="G12255" s="5" t="s">
        <v>148</v>
      </c>
      <c r="H12255" s="5" t="s">
        <v>197</v>
      </c>
      <c r="I12255">
        <v>43874</v>
      </c>
      <c r="J12255">
        <v>183</v>
      </c>
      <c r="K12255">
        <v>579</v>
      </c>
      <c r="L12255">
        <v>6</v>
      </c>
      <c r="M12255">
        <v>17080.5</v>
      </c>
      <c r="N12255">
        <v>17885.61</v>
      </c>
      <c r="O12255">
        <v>2980.9349999999999</v>
      </c>
      <c r="P12255">
        <v>96.5</v>
      </c>
      <c r="Q12255">
        <v>29.5</v>
      </c>
      <c r="R12255">
        <v>-805.11</v>
      </c>
      <c r="S12255">
        <v>2020</v>
      </c>
      <c r="T12255">
        <v>8</v>
      </c>
      <c r="U12255">
        <v>33</v>
      </c>
    </row>
    <row r="12256" spans="1:21" x14ac:dyDescent="0.3">
      <c r="A12256" s="5" t="s">
        <v>168</v>
      </c>
      <c r="B12256" s="5" t="s">
        <v>169</v>
      </c>
      <c r="C12256" s="5" t="s">
        <v>170</v>
      </c>
      <c r="D12256" s="5" t="s">
        <v>603</v>
      </c>
      <c r="E12256" s="5" t="s">
        <v>172</v>
      </c>
      <c r="F12256" s="6">
        <v>44057</v>
      </c>
      <c r="G12256" s="5" t="s">
        <v>148</v>
      </c>
      <c r="H12256" s="5" t="s">
        <v>466</v>
      </c>
      <c r="I12256">
        <v>43890</v>
      </c>
      <c r="J12256">
        <v>167</v>
      </c>
      <c r="K12256">
        <v>14351</v>
      </c>
      <c r="L12256">
        <v>60</v>
      </c>
      <c r="M12256">
        <v>194763.571</v>
      </c>
      <c r="N12256">
        <v>160778.92600000001</v>
      </c>
      <c r="O12256">
        <v>2679.6489999999999</v>
      </c>
      <c r="P12256">
        <v>239.18333333333334</v>
      </c>
      <c r="Q12256">
        <v>13.571400000000001</v>
      </c>
      <c r="R12256">
        <v>33984.644999999997</v>
      </c>
      <c r="S12256">
        <v>2020</v>
      </c>
      <c r="T12256">
        <v>8</v>
      </c>
      <c r="U12256">
        <v>33</v>
      </c>
    </row>
    <row r="12257" spans="1:21" x14ac:dyDescent="0.3">
      <c r="A12257" s="5" t="s">
        <v>168</v>
      </c>
      <c r="B12257" s="5" t="s">
        <v>169</v>
      </c>
      <c r="C12257" s="5" t="s">
        <v>170</v>
      </c>
      <c r="D12257" s="5" t="s">
        <v>577</v>
      </c>
      <c r="E12257" s="5" t="s">
        <v>172</v>
      </c>
      <c r="F12257" s="6">
        <v>44057</v>
      </c>
      <c r="G12257" s="5" t="s">
        <v>148</v>
      </c>
      <c r="H12257" s="5" t="s">
        <v>466</v>
      </c>
      <c r="I12257">
        <v>43941</v>
      </c>
      <c r="J12257">
        <v>116</v>
      </c>
      <c r="K12257">
        <v>14351</v>
      </c>
      <c r="L12257">
        <v>66</v>
      </c>
      <c r="M12257">
        <v>214239.929</v>
      </c>
      <c r="N12257">
        <v>191911.47</v>
      </c>
      <c r="O12257">
        <v>2907.75</v>
      </c>
      <c r="P12257">
        <v>217.43939393939394</v>
      </c>
      <c r="Q12257">
        <v>14.928599999999999</v>
      </c>
      <c r="R12257">
        <v>22328.458999999999</v>
      </c>
      <c r="S12257">
        <v>2020</v>
      </c>
      <c r="T12257">
        <v>8</v>
      </c>
      <c r="U12257">
        <v>33</v>
      </c>
    </row>
    <row r="12258" spans="1:21" x14ac:dyDescent="0.3">
      <c r="A12258" s="5" t="s">
        <v>168</v>
      </c>
      <c r="B12258" s="5" t="s">
        <v>175</v>
      </c>
      <c r="C12258" s="5" t="s">
        <v>87</v>
      </c>
      <c r="D12258" s="5" t="s">
        <v>601</v>
      </c>
      <c r="E12258" s="5" t="s">
        <v>172</v>
      </c>
      <c r="F12258" s="6">
        <v>44057</v>
      </c>
      <c r="G12258" s="5" t="s">
        <v>148</v>
      </c>
      <c r="H12258" s="5" t="s">
        <v>371</v>
      </c>
      <c r="I12258">
        <v>43882</v>
      </c>
      <c r="J12258">
        <v>175</v>
      </c>
      <c r="K12258">
        <v>1066</v>
      </c>
      <c r="L12258">
        <v>10</v>
      </c>
      <c r="M12258">
        <v>30914</v>
      </c>
      <c r="N12258">
        <v>22539.406999999999</v>
      </c>
      <c r="O12258">
        <v>2253.9409999999998</v>
      </c>
      <c r="P12258">
        <v>106.6</v>
      </c>
      <c r="Q12258">
        <v>29</v>
      </c>
      <c r="R12258">
        <v>8374.5930000000008</v>
      </c>
      <c r="S12258">
        <v>2020</v>
      </c>
      <c r="T12258">
        <v>8</v>
      </c>
      <c r="U12258">
        <v>33</v>
      </c>
    </row>
    <row r="12259" spans="1:21" x14ac:dyDescent="0.3">
      <c r="A12259" s="5" t="s">
        <v>168</v>
      </c>
      <c r="B12259" s="5" t="s">
        <v>206</v>
      </c>
      <c r="C12259" s="5" t="s">
        <v>105</v>
      </c>
      <c r="D12259" s="5" t="s">
        <v>604</v>
      </c>
      <c r="E12259" s="5" t="s">
        <v>172</v>
      </c>
      <c r="F12259" s="6">
        <v>44057</v>
      </c>
      <c r="G12259" s="5" t="s">
        <v>148</v>
      </c>
      <c r="H12259" s="5" t="s">
        <v>200</v>
      </c>
      <c r="I12259">
        <v>43881</v>
      </c>
      <c r="J12259">
        <v>176</v>
      </c>
      <c r="K12259">
        <v>854</v>
      </c>
      <c r="L12259">
        <v>8</v>
      </c>
      <c r="M12259">
        <v>25193</v>
      </c>
      <c r="N12259">
        <v>24180.81</v>
      </c>
      <c r="O12259">
        <v>3022.6010000000001</v>
      </c>
      <c r="P12259">
        <v>106.75</v>
      </c>
      <c r="Q12259">
        <v>29.5</v>
      </c>
      <c r="R12259">
        <v>1012.19</v>
      </c>
      <c r="S12259">
        <v>2020</v>
      </c>
      <c r="T12259">
        <v>8</v>
      </c>
      <c r="U12259">
        <v>33</v>
      </c>
    </row>
    <row r="12260" spans="1:21" x14ac:dyDescent="0.3">
      <c r="A12260" s="5" t="s">
        <v>168</v>
      </c>
      <c r="B12260" s="5" t="s">
        <v>206</v>
      </c>
      <c r="C12260" s="5" t="s">
        <v>105</v>
      </c>
      <c r="D12260" s="5" t="s">
        <v>604</v>
      </c>
      <c r="E12260" s="5" t="s">
        <v>172</v>
      </c>
      <c r="F12260" s="6">
        <v>44057</v>
      </c>
      <c r="G12260" s="5" t="s">
        <v>148</v>
      </c>
      <c r="H12260" s="5" t="s">
        <v>199</v>
      </c>
      <c r="I12260">
        <v>43881</v>
      </c>
      <c r="J12260">
        <v>176</v>
      </c>
      <c r="K12260">
        <v>1011</v>
      </c>
      <c r="L12260">
        <v>9</v>
      </c>
      <c r="M12260">
        <v>29824.5</v>
      </c>
      <c r="N12260">
        <v>27203.411</v>
      </c>
      <c r="O12260">
        <v>3022.6010000000001</v>
      </c>
      <c r="P12260">
        <v>112.33333333333333</v>
      </c>
      <c r="Q12260">
        <v>29.5</v>
      </c>
      <c r="R12260">
        <v>2621.0889999999999</v>
      </c>
      <c r="S12260">
        <v>2020</v>
      </c>
      <c r="T12260">
        <v>8</v>
      </c>
      <c r="U12260">
        <v>33</v>
      </c>
    </row>
    <row r="12261" spans="1:21" x14ac:dyDescent="0.3">
      <c r="A12261" s="5" t="s">
        <v>168</v>
      </c>
      <c r="B12261" s="5" t="s">
        <v>206</v>
      </c>
      <c r="C12261" s="5" t="s">
        <v>105</v>
      </c>
      <c r="D12261" s="5" t="s">
        <v>604</v>
      </c>
      <c r="E12261" s="5" t="s">
        <v>172</v>
      </c>
      <c r="F12261" s="6">
        <v>44057</v>
      </c>
      <c r="G12261" s="5" t="s">
        <v>148</v>
      </c>
      <c r="H12261" s="5" t="s">
        <v>190</v>
      </c>
      <c r="I12261">
        <v>43881</v>
      </c>
      <c r="J12261">
        <v>176</v>
      </c>
      <c r="K12261">
        <v>238</v>
      </c>
      <c r="L12261">
        <v>2</v>
      </c>
      <c r="M12261">
        <v>7021</v>
      </c>
      <c r="N12261">
        <v>6045.2020000000002</v>
      </c>
      <c r="O12261">
        <v>3022.6010000000001</v>
      </c>
      <c r="P12261">
        <v>119</v>
      </c>
      <c r="Q12261">
        <v>29.5</v>
      </c>
      <c r="R12261">
        <v>975.798</v>
      </c>
      <c r="S12261">
        <v>2020</v>
      </c>
      <c r="T12261">
        <v>8</v>
      </c>
      <c r="U12261">
        <v>33</v>
      </c>
    </row>
    <row r="12262" spans="1:21" x14ac:dyDescent="0.3">
      <c r="A12262" s="5" t="s">
        <v>168</v>
      </c>
      <c r="B12262" s="5" t="s">
        <v>206</v>
      </c>
      <c r="C12262" s="5" t="s">
        <v>105</v>
      </c>
      <c r="D12262" s="5" t="s">
        <v>604</v>
      </c>
      <c r="E12262" s="5" t="s">
        <v>172</v>
      </c>
      <c r="F12262" s="6">
        <v>44057</v>
      </c>
      <c r="G12262" s="5" t="s">
        <v>148</v>
      </c>
      <c r="H12262" s="5" t="s">
        <v>215</v>
      </c>
      <c r="I12262">
        <v>43881</v>
      </c>
      <c r="J12262">
        <v>176</v>
      </c>
      <c r="K12262">
        <v>502</v>
      </c>
      <c r="L12262">
        <v>5</v>
      </c>
      <c r="M12262">
        <v>14809</v>
      </c>
      <c r="N12262">
        <v>15113.005999999999</v>
      </c>
      <c r="O12262">
        <v>3022.6010000000001</v>
      </c>
      <c r="P12262">
        <v>100.4</v>
      </c>
      <c r="Q12262">
        <v>29.5</v>
      </c>
      <c r="R12262">
        <v>-304.00599999999997</v>
      </c>
      <c r="S12262">
        <v>2020</v>
      </c>
      <c r="T12262">
        <v>8</v>
      </c>
      <c r="U12262">
        <v>33</v>
      </c>
    </row>
    <row r="12263" spans="1:21" x14ac:dyDescent="0.3">
      <c r="A12263" s="5" t="s">
        <v>168</v>
      </c>
      <c r="B12263" s="5" t="s">
        <v>206</v>
      </c>
      <c r="C12263" s="5" t="s">
        <v>105</v>
      </c>
      <c r="D12263" s="5" t="s">
        <v>604</v>
      </c>
      <c r="E12263" s="5" t="s">
        <v>172</v>
      </c>
      <c r="F12263" s="6">
        <v>44057</v>
      </c>
      <c r="G12263" s="5" t="s">
        <v>148</v>
      </c>
      <c r="H12263" s="5" t="s">
        <v>478</v>
      </c>
      <c r="I12263">
        <v>43881</v>
      </c>
      <c r="J12263">
        <v>176</v>
      </c>
      <c r="K12263">
        <v>403</v>
      </c>
      <c r="L12263">
        <v>4</v>
      </c>
      <c r="M12263">
        <v>11888.5</v>
      </c>
      <c r="N12263">
        <v>12090.405000000001</v>
      </c>
      <c r="O12263">
        <v>3022.6010000000001</v>
      </c>
      <c r="P12263">
        <v>100.75</v>
      </c>
      <c r="Q12263">
        <v>29.5</v>
      </c>
      <c r="R12263">
        <v>-201.905</v>
      </c>
      <c r="S12263">
        <v>2020</v>
      </c>
      <c r="T12263">
        <v>8</v>
      </c>
      <c r="U12263">
        <v>33</v>
      </c>
    </row>
    <row r="12264" spans="1:21" x14ac:dyDescent="0.3">
      <c r="A12264" s="5" t="s">
        <v>168</v>
      </c>
      <c r="B12264" s="5" t="s">
        <v>206</v>
      </c>
      <c r="C12264" s="5" t="s">
        <v>105</v>
      </c>
      <c r="D12264" s="5" t="s">
        <v>604</v>
      </c>
      <c r="E12264" s="5" t="s">
        <v>172</v>
      </c>
      <c r="F12264" s="6">
        <v>44057</v>
      </c>
      <c r="G12264" s="5" t="s">
        <v>148</v>
      </c>
      <c r="H12264" s="5" t="s">
        <v>351</v>
      </c>
      <c r="I12264">
        <v>43881</v>
      </c>
      <c r="J12264">
        <v>176</v>
      </c>
      <c r="K12264">
        <v>436.4</v>
      </c>
      <c r="L12264">
        <v>4</v>
      </c>
      <c r="M12264">
        <v>12873.8</v>
      </c>
      <c r="N12264">
        <v>12090.405000000001</v>
      </c>
      <c r="O12264">
        <v>3022.6010000000001</v>
      </c>
      <c r="P12264">
        <v>109.1</v>
      </c>
      <c r="Q12264">
        <v>29.5</v>
      </c>
      <c r="R12264">
        <v>783.39499999999998</v>
      </c>
      <c r="S12264">
        <v>2020</v>
      </c>
      <c r="T12264">
        <v>8</v>
      </c>
      <c r="U12264">
        <v>33</v>
      </c>
    </row>
    <row r="12265" spans="1:21" x14ac:dyDescent="0.3">
      <c r="A12265" s="5" t="s">
        <v>168</v>
      </c>
      <c r="B12265" s="5" t="s">
        <v>206</v>
      </c>
      <c r="C12265" s="5" t="s">
        <v>105</v>
      </c>
      <c r="D12265" s="5" t="s">
        <v>604</v>
      </c>
      <c r="E12265" s="5" t="s">
        <v>172</v>
      </c>
      <c r="F12265" s="6">
        <v>44057</v>
      </c>
      <c r="G12265" s="5" t="s">
        <v>148</v>
      </c>
      <c r="H12265" s="5" t="s">
        <v>235</v>
      </c>
      <c r="I12265">
        <v>43881</v>
      </c>
      <c r="J12265">
        <v>176</v>
      </c>
      <c r="K12265">
        <v>316.2</v>
      </c>
      <c r="L12265">
        <v>3</v>
      </c>
      <c r="M12265">
        <v>9327.9</v>
      </c>
      <c r="N12265">
        <v>9067.8040000000001</v>
      </c>
      <c r="O12265">
        <v>3022.6010000000001</v>
      </c>
      <c r="P12265">
        <v>105.39999999999999</v>
      </c>
      <c r="Q12265">
        <v>29.5</v>
      </c>
      <c r="R12265">
        <v>260.096</v>
      </c>
      <c r="S12265">
        <v>2020</v>
      </c>
      <c r="T12265">
        <v>8</v>
      </c>
      <c r="U12265">
        <v>33</v>
      </c>
    </row>
    <row r="12266" spans="1:21" x14ac:dyDescent="0.3">
      <c r="A12266" s="5" t="s">
        <v>168</v>
      </c>
      <c r="B12266" s="5" t="s">
        <v>206</v>
      </c>
      <c r="C12266" s="5" t="s">
        <v>105</v>
      </c>
      <c r="D12266" s="5" t="s">
        <v>604</v>
      </c>
      <c r="E12266" s="5" t="s">
        <v>172</v>
      </c>
      <c r="F12266" s="6">
        <v>44057</v>
      </c>
      <c r="G12266" s="5" t="s">
        <v>148</v>
      </c>
      <c r="H12266" s="5" t="s">
        <v>311</v>
      </c>
      <c r="I12266">
        <v>43881</v>
      </c>
      <c r="J12266">
        <v>176</v>
      </c>
      <c r="K12266">
        <v>112.4</v>
      </c>
      <c r="L12266">
        <v>1</v>
      </c>
      <c r="M12266">
        <v>3315.8</v>
      </c>
      <c r="N12266">
        <v>3022.6010000000001</v>
      </c>
      <c r="O12266">
        <v>3022.6010000000001</v>
      </c>
      <c r="P12266">
        <v>112.4</v>
      </c>
      <c r="Q12266">
        <v>29.5</v>
      </c>
      <c r="R12266">
        <v>293.19900000000001</v>
      </c>
      <c r="S12266">
        <v>2020</v>
      </c>
      <c r="T12266">
        <v>8</v>
      </c>
      <c r="U12266">
        <v>33</v>
      </c>
    </row>
    <row r="12267" spans="1:21" x14ac:dyDescent="0.3">
      <c r="A12267" s="5" t="s">
        <v>168</v>
      </c>
      <c r="B12267" s="5" t="s">
        <v>206</v>
      </c>
      <c r="C12267" s="5" t="s">
        <v>105</v>
      </c>
      <c r="D12267" s="5" t="s">
        <v>604</v>
      </c>
      <c r="E12267" s="5" t="s">
        <v>172</v>
      </c>
      <c r="F12267" s="6">
        <v>44057</v>
      </c>
      <c r="G12267" s="5" t="s">
        <v>148</v>
      </c>
      <c r="H12267" s="5" t="s">
        <v>197</v>
      </c>
      <c r="I12267">
        <v>43881</v>
      </c>
      <c r="J12267">
        <v>176</v>
      </c>
      <c r="K12267">
        <v>198.2</v>
      </c>
      <c r="L12267">
        <v>2</v>
      </c>
      <c r="M12267">
        <v>5846.9</v>
      </c>
      <c r="N12267">
        <v>6045.2020000000002</v>
      </c>
      <c r="O12267">
        <v>3022.6010000000001</v>
      </c>
      <c r="P12267">
        <v>99.1</v>
      </c>
      <c r="Q12267">
        <v>29.5</v>
      </c>
      <c r="R12267">
        <v>-198.30199999999999</v>
      </c>
      <c r="S12267">
        <v>2020</v>
      </c>
      <c r="T12267">
        <v>8</v>
      </c>
      <c r="U12267">
        <v>33</v>
      </c>
    </row>
    <row r="12268" spans="1:21" x14ac:dyDescent="0.3">
      <c r="A12268" s="5" t="s">
        <v>168</v>
      </c>
      <c r="B12268" s="5" t="s">
        <v>206</v>
      </c>
      <c r="C12268" s="5" t="s">
        <v>105</v>
      </c>
      <c r="D12268" s="5" t="s">
        <v>604</v>
      </c>
      <c r="E12268" s="5" t="s">
        <v>172</v>
      </c>
      <c r="F12268" s="6">
        <v>44057</v>
      </c>
      <c r="G12268" s="5" t="s">
        <v>148</v>
      </c>
      <c r="H12268" s="5" t="s">
        <v>178</v>
      </c>
      <c r="I12268">
        <v>43881</v>
      </c>
      <c r="J12268">
        <v>176</v>
      </c>
      <c r="K12268">
        <v>200.4</v>
      </c>
      <c r="L12268">
        <v>2</v>
      </c>
      <c r="M12268">
        <v>5911.8</v>
      </c>
      <c r="N12268">
        <v>6045.2020000000002</v>
      </c>
      <c r="O12268">
        <v>3022.6010000000001</v>
      </c>
      <c r="P12268">
        <v>100.2</v>
      </c>
      <c r="Q12268">
        <v>29.5</v>
      </c>
      <c r="R12268">
        <v>-133.40199999999999</v>
      </c>
      <c r="S12268">
        <v>2020</v>
      </c>
      <c r="T12268">
        <v>8</v>
      </c>
      <c r="U12268">
        <v>33</v>
      </c>
    </row>
    <row r="12269" spans="1:21" x14ac:dyDescent="0.3">
      <c r="A12269" s="5" t="s">
        <v>168</v>
      </c>
      <c r="B12269" s="5" t="s">
        <v>467</v>
      </c>
      <c r="C12269" s="5" t="s">
        <v>133</v>
      </c>
      <c r="D12269" s="5" t="s">
        <v>603</v>
      </c>
      <c r="E12269" s="5" t="s">
        <v>172</v>
      </c>
      <c r="F12269" s="6">
        <v>44057</v>
      </c>
      <c r="G12269" s="5" t="s">
        <v>148</v>
      </c>
      <c r="H12269" s="5" t="s">
        <v>173</v>
      </c>
      <c r="I12269">
        <v>43890</v>
      </c>
      <c r="J12269">
        <v>167</v>
      </c>
      <c r="K12269">
        <v>750</v>
      </c>
      <c r="L12269">
        <v>8</v>
      </c>
      <c r="M12269">
        <v>22125</v>
      </c>
      <c r="N12269">
        <v>21437.19</v>
      </c>
      <c r="O12269">
        <v>2679.6489999999999</v>
      </c>
      <c r="P12269">
        <v>93.75</v>
      </c>
      <c r="Q12269">
        <v>29.5</v>
      </c>
      <c r="R12269">
        <v>687.81</v>
      </c>
      <c r="S12269">
        <v>2020</v>
      </c>
      <c r="T12269">
        <v>8</v>
      </c>
      <c r="U12269">
        <v>33</v>
      </c>
    </row>
    <row r="12270" spans="1:21" x14ac:dyDescent="0.3">
      <c r="A12270" s="5" t="s">
        <v>168</v>
      </c>
      <c r="B12270" s="5" t="s">
        <v>169</v>
      </c>
      <c r="C12270" s="5" t="s">
        <v>170</v>
      </c>
      <c r="D12270" s="5" t="s">
        <v>593</v>
      </c>
      <c r="E12270" s="5" t="s">
        <v>172</v>
      </c>
      <c r="F12270" s="6">
        <v>44060</v>
      </c>
      <c r="G12270" s="5" t="s">
        <v>148</v>
      </c>
      <c r="H12270" s="5" t="s">
        <v>194</v>
      </c>
      <c r="I12270">
        <v>43866</v>
      </c>
      <c r="J12270">
        <v>194</v>
      </c>
      <c r="K12270">
        <v>264</v>
      </c>
      <c r="L12270">
        <v>2</v>
      </c>
      <c r="M12270">
        <v>6600</v>
      </c>
      <c r="N12270">
        <v>6395.1009999999997</v>
      </c>
      <c r="O12270">
        <v>3197.55</v>
      </c>
      <c r="P12270">
        <v>132</v>
      </c>
      <c r="Q12270">
        <v>25</v>
      </c>
      <c r="R12270">
        <v>204.899</v>
      </c>
      <c r="S12270">
        <v>2020</v>
      </c>
      <c r="T12270">
        <v>8</v>
      </c>
      <c r="U12270">
        <v>34</v>
      </c>
    </row>
    <row r="12271" spans="1:21" x14ac:dyDescent="0.3">
      <c r="A12271" s="5" t="s">
        <v>168</v>
      </c>
      <c r="B12271" s="5" t="s">
        <v>169</v>
      </c>
      <c r="C12271" s="5" t="s">
        <v>170</v>
      </c>
      <c r="D12271" s="5" t="s">
        <v>573</v>
      </c>
      <c r="E12271" s="5" t="s">
        <v>172</v>
      </c>
      <c r="F12271" s="6">
        <v>44060</v>
      </c>
      <c r="G12271" s="5" t="s">
        <v>148</v>
      </c>
      <c r="H12271" s="5" t="s">
        <v>208</v>
      </c>
      <c r="I12271">
        <v>43874</v>
      </c>
      <c r="J12271">
        <v>186</v>
      </c>
      <c r="K12271">
        <v>112.8</v>
      </c>
      <c r="L12271">
        <v>1</v>
      </c>
      <c r="M12271">
        <v>3045.6</v>
      </c>
      <c r="N12271">
        <v>2980.9349999999999</v>
      </c>
      <c r="O12271">
        <v>2980.9349999999999</v>
      </c>
      <c r="P12271">
        <v>112.8</v>
      </c>
      <c r="Q12271">
        <v>27</v>
      </c>
      <c r="R12271">
        <v>64.665000000000006</v>
      </c>
      <c r="S12271">
        <v>2020</v>
      </c>
      <c r="T12271">
        <v>8</v>
      </c>
      <c r="U12271">
        <v>34</v>
      </c>
    </row>
    <row r="12272" spans="1:21" x14ac:dyDescent="0.3">
      <c r="A12272" s="5" t="s">
        <v>168</v>
      </c>
      <c r="B12272" s="5" t="s">
        <v>175</v>
      </c>
      <c r="C12272" s="5" t="s">
        <v>86</v>
      </c>
      <c r="D12272" s="5" t="s">
        <v>553</v>
      </c>
      <c r="E12272" s="5" t="s">
        <v>172</v>
      </c>
      <c r="F12272" s="6">
        <v>44060</v>
      </c>
      <c r="G12272" s="5" t="s">
        <v>148</v>
      </c>
      <c r="H12272" s="5" t="s">
        <v>194</v>
      </c>
      <c r="I12272">
        <v>43873</v>
      </c>
      <c r="J12272">
        <v>187</v>
      </c>
      <c r="K12272">
        <v>450.5</v>
      </c>
      <c r="L12272">
        <v>4</v>
      </c>
      <c r="M12272">
        <v>13289.75</v>
      </c>
      <c r="N12272">
        <v>11066.107</v>
      </c>
      <c r="O12272">
        <v>2766.527</v>
      </c>
      <c r="P12272">
        <v>112.625</v>
      </c>
      <c r="Q12272">
        <v>29.5</v>
      </c>
      <c r="R12272">
        <v>2223.643</v>
      </c>
      <c r="S12272">
        <v>2020</v>
      </c>
      <c r="T12272">
        <v>8</v>
      </c>
      <c r="U12272">
        <v>34</v>
      </c>
    </row>
    <row r="12273" spans="1:21" x14ac:dyDescent="0.3">
      <c r="A12273" s="5" t="s">
        <v>168</v>
      </c>
      <c r="B12273" s="5" t="s">
        <v>175</v>
      </c>
      <c r="C12273" s="5" t="s">
        <v>86</v>
      </c>
      <c r="D12273" s="5" t="s">
        <v>553</v>
      </c>
      <c r="E12273" s="5" t="s">
        <v>172</v>
      </c>
      <c r="F12273" s="6">
        <v>44060</v>
      </c>
      <c r="G12273" s="5" t="s">
        <v>148</v>
      </c>
      <c r="H12273" s="5" t="s">
        <v>190</v>
      </c>
      <c r="I12273">
        <v>43873</v>
      </c>
      <c r="J12273">
        <v>187</v>
      </c>
      <c r="K12273">
        <v>110.5</v>
      </c>
      <c r="L12273">
        <v>1</v>
      </c>
      <c r="M12273">
        <v>3425.5</v>
      </c>
      <c r="N12273">
        <v>2766.527</v>
      </c>
      <c r="O12273">
        <v>2766.527</v>
      </c>
      <c r="P12273">
        <v>110.5</v>
      </c>
      <c r="Q12273">
        <v>31</v>
      </c>
      <c r="R12273">
        <v>658.97299999999996</v>
      </c>
      <c r="S12273">
        <v>2020</v>
      </c>
      <c r="T12273">
        <v>8</v>
      </c>
      <c r="U12273">
        <v>34</v>
      </c>
    </row>
    <row r="12274" spans="1:21" x14ac:dyDescent="0.3">
      <c r="A12274" s="5" t="s">
        <v>168</v>
      </c>
      <c r="B12274" s="5" t="s">
        <v>175</v>
      </c>
      <c r="C12274" s="5" t="s">
        <v>86</v>
      </c>
      <c r="D12274" s="5" t="s">
        <v>553</v>
      </c>
      <c r="E12274" s="5" t="s">
        <v>172</v>
      </c>
      <c r="F12274" s="6">
        <v>44060</v>
      </c>
      <c r="G12274" s="5" t="s">
        <v>148</v>
      </c>
      <c r="H12274" s="5" t="s">
        <v>190</v>
      </c>
      <c r="I12274">
        <v>43873</v>
      </c>
      <c r="J12274">
        <v>187</v>
      </c>
      <c r="K12274">
        <v>133</v>
      </c>
      <c r="L12274">
        <v>1</v>
      </c>
      <c r="M12274">
        <v>3458</v>
      </c>
      <c r="N12274">
        <v>2766.527</v>
      </c>
      <c r="O12274">
        <v>2766.527</v>
      </c>
      <c r="P12274">
        <v>133</v>
      </c>
      <c r="Q12274">
        <v>26</v>
      </c>
      <c r="R12274">
        <v>691.47299999999996</v>
      </c>
      <c r="S12274">
        <v>2020</v>
      </c>
      <c r="T12274">
        <v>8</v>
      </c>
      <c r="U12274">
        <v>34</v>
      </c>
    </row>
    <row r="12275" spans="1:21" x14ac:dyDescent="0.3">
      <c r="A12275" s="5" t="s">
        <v>168</v>
      </c>
      <c r="B12275" s="5" t="s">
        <v>175</v>
      </c>
      <c r="C12275" s="5" t="s">
        <v>86</v>
      </c>
      <c r="D12275" s="5" t="s">
        <v>553</v>
      </c>
      <c r="E12275" s="5" t="s">
        <v>172</v>
      </c>
      <c r="F12275" s="6">
        <v>44060</v>
      </c>
      <c r="G12275" s="5" t="s">
        <v>148</v>
      </c>
      <c r="H12275" s="5" t="s">
        <v>212</v>
      </c>
      <c r="I12275">
        <v>43873</v>
      </c>
      <c r="J12275">
        <v>187</v>
      </c>
      <c r="K12275">
        <v>126.5</v>
      </c>
      <c r="L12275">
        <v>1</v>
      </c>
      <c r="M12275">
        <v>3289</v>
      </c>
      <c r="N12275">
        <v>2766.527</v>
      </c>
      <c r="O12275">
        <v>2766.527</v>
      </c>
      <c r="P12275">
        <v>126.5</v>
      </c>
      <c r="Q12275">
        <v>26</v>
      </c>
      <c r="R12275">
        <v>522.47299999999996</v>
      </c>
      <c r="S12275">
        <v>2020</v>
      </c>
      <c r="T12275">
        <v>8</v>
      </c>
      <c r="U12275">
        <v>34</v>
      </c>
    </row>
    <row r="12276" spans="1:21" x14ac:dyDescent="0.3">
      <c r="A12276" s="5" t="s">
        <v>168</v>
      </c>
      <c r="B12276" s="5" t="s">
        <v>175</v>
      </c>
      <c r="C12276" s="5" t="s">
        <v>87</v>
      </c>
      <c r="D12276" s="5" t="s">
        <v>601</v>
      </c>
      <c r="E12276" s="5" t="s">
        <v>172</v>
      </c>
      <c r="F12276" s="6">
        <v>44060</v>
      </c>
      <c r="G12276" s="5" t="s">
        <v>148</v>
      </c>
      <c r="H12276" s="5" t="s">
        <v>190</v>
      </c>
      <c r="I12276">
        <v>43882</v>
      </c>
      <c r="J12276">
        <v>178</v>
      </c>
      <c r="K12276">
        <v>134</v>
      </c>
      <c r="L12276">
        <v>1</v>
      </c>
      <c r="M12276">
        <v>4154</v>
      </c>
      <c r="N12276">
        <v>2253.9409999999998</v>
      </c>
      <c r="O12276">
        <v>2253.9409999999998</v>
      </c>
      <c r="P12276">
        <v>134</v>
      </c>
      <c r="Q12276">
        <v>31</v>
      </c>
      <c r="R12276">
        <v>1900.059</v>
      </c>
      <c r="S12276">
        <v>2020</v>
      </c>
      <c r="T12276">
        <v>8</v>
      </c>
      <c r="U12276">
        <v>34</v>
      </c>
    </row>
    <row r="12277" spans="1:21" x14ac:dyDescent="0.3">
      <c r="A12277" s="5" t="s">
        <v>168</v>
      </c>
      <c r="B12277" s="5" t="s">
        <v>206</v>
      </c>
      <c r="C12277" s="5" t="s">
        <v>105</v>
      </c>
      <c r="D12277" s="5" t="s">
        <v>604</v>
      </c>
      <c r="E12277" s="5" t="s">
        <v>172</v>
      </c>
      <c r="F12277" s="6">
        <v>44060</v>
      </c>
      <c r="G12277" s="5" t="s">
        <v>148</v>
      </c>
      <c r="H12277" s="5" t="s">
        <v>253</v>
      </c>
      <c r="I12277">
        <v>43881</v>
      </c>
      <c r="J12277">
        <v>179</v>
      </c>
      <c r="K12277">
        <v>223.2</v>
      </c>
      <c r="L12277">
        <v>2</v>
      </c>
      <c r="M12277">
        <v>6584.4</v>
      </c>
      <c r="N12277">
        <v>6045.2020000000002</v>
      </c>
      <c r="O12277">
        <v>3022.6010000000001</v>
      </c>
      <c r="P12277">
        <v>111.6</v>
      </c>
      <c r="Q12277">
        <v>29.5</v>
      </c>
      <c r="R12277">
        <v>539.19799999999998</v>
      </c>
      <c r="S12277">
        <v>2020</v>
      </c>
      <c r="T12277">
        <v>8</v>
      </c>
      <c r="U12277">
        <v>34</v>
      </c>
    </row>
    <row r="12278" spans="1:21" x14ac:dyDescent="0.3">
      <c r="A12278" s="5" t="s">
        <v>168</v>
      </c>
      <c r="B12278" s="5" t="s">
        <v>206</v>
      </c>
      <c r="C12278" s="5" t="s">
        <v>105</v>
      </c>
      <c r="D12278" s="5" t="s">
        <v>604</v>
      </c>
      <c r="E12278" s="5" t="s">
        <v>172</v>
      </c>
      <c r="F12278" s="6">
        <v>44060</v>
      </c>
      <c r="G12278" s="5" t="s">
        <v>148</v>
      </c>
      <c r="H12278" s="5" t="s">
        <v>194</v>
      </c>
      <c r="I12278">
        <v>43881</v>
      </c>
      <c r="J12278">
        <v>179</v>
      </c>
      <c r="K12278">
        <v>229.2</v>
      </c>
      <c r="L12278">
        <v>2</v>
      </c>
      <c r="M12278">
        <v>6761.4</v>
      </c>
      <c r="N12278">
        <v>6045.2020000000002</v>
      </c>
      <c r="O12278">
        <v>3022.6010000000001</v>
      </c>
      <c r="P12278">
        <v>114.6</v>
      </c>
      <c r="Q12278">
        <v>29.5</v>
      </c>
      <c r="R12278">
        <v>716.19799999999998</v>
      </c>
      <c r="S12278">
        <v>2020</v>
      </c>
      <c r="T12278">
        <v>8</v>
      </c>
      <c r="U12278">
        <v>34</v>
      </c>
    </row>
    <row r="12279" spans="1:21" x14ac:dyDescent="0.3">
      <c r="A12279" s="5" t="s">
        <v>168</v>
      </c>
      <c r="B12279" s="5" t="s">
        <v>206</v>
      </c>
      <c r="C12279" s="5" t="s">
        <v>105</v>
      </c>
      <c r="D12279" s="5" t="s">
        <v>604</v>
      </c>
      <c r="E12279" s="5" t="s">
        <v>172</v>
      </c>
      <c r="F12279" s="6">
        <v>44060</v>
      </c>
      <c r="G12279" s="5" t="s">
        <v>148</v>
      </c>
      <c r="H12279" s="5" t="s">
        <v>190</v>
      </c>
      <c r="I12279">
        <v>43881</v>
      </c>
      <c r="J12279">
        <v>179</v>
      </c>
      <c r="K12279">
        <v>122.2</v>
      </c>
      <c r="L12279">
        <v>1</v>
      </c>
      <c r="M12279">
        <v>3788.2</v>
      </c>
      <c r="N12279">
        <v>3022.6010000000001</v>
      </c>
      <c r="O12279">
        <v>3022.6010000000001</v>
      </c>
      <c r="P12279">
        <v>122.2</v>
      </c>
      <c r="Q12279">
        <v>31</v>
      </c>
      <c r="R12279">
        <v>765.59900000000005</v>
      </c>
      <c r="S12279">
        <v>2020</v>
      </c>
      <c r="T12279">
        <v>8</v>
      </c>
      <c r="U12279">
        <v>34</v>
      </c>
    </row>
    <row r="12280" spans="1:21" x14ac:dyDescent="0.3">
      <c r="A12280" s="5" t="s">
        <v>168</v>
      </c>
      <c r="B12280" s="5" t="s">
        <v>206</v>
      </c>
      <c r="C12280" s="5" t="s">
        <v>105</v>
      </c>
      <c r="D12280" s="5" t="s">
        <v>604</v>
      </c>
      <c r="E12280" s="5" t="s">
        <v>172</v>
      </c>
      <c r="F12280" s="6">
        <v>44060</v>
      </c>
      <c r="G12280" s="5" t="s">
        <v>148</v>
      </c>
      <c r="H12280" s="5" t="s">
        <v>208</v>
      </c>
      <c r="I12280">
        <v>43881</v>
      </c>
      <c r="J12280">
        <v>179</v>
      </c>
      <c r="K12280">
        <v>131.19999999999999</v>
      </c>
      <c r="L12280">
        <v>1</v>
      </c>
      <c r="M12280">
        <v>3411.2</v>
      </c>
      <c r="N12280">
        <v>3022.6010000000001</v>
      </c>
      <c r="O12280">
        <v>3022.6010000000001</v>
      </c>
      <c r="P12280">
        <v>131.19999999999999</v>
      </c>
      <c r="Q12280">
        <v>26</v>
      </c>
      <c r="R12280">
        <v>388.59899999999999</v>
      </c>
      <c r="S12280">
        <v>2020</v>
      </c>
      <c r="T12280">
        <v>8</v>
      </c>
      <c r="U12280">
        <v>34</v>
      </c>
    </row>
    <row r="12281" spans="1:21" x14ac:dyDescent="0.3">
      <c r="A12281" s="5" t="s">
        <v>168</v>
      </c>
      <c r="B12281" s="5" t="s">
        <v>175</v>
      </c>
      <c r="C12281" s="5" t="s">
        <v>87</v>
      </c>
      <c r="D12281" s="5" t="s">
        <v>601</v>
      </c>
      <c r="E12281" s="5" t="s">
        <v>172</v>
      </c>
      <c r="F12281" s="6">
        <v>44061</v>
      </c>
      <c r="G12281" s="5" t="s">
        <v>148</v>
      </c>
      <c r="H12281" s="5" t="s">
        <v>194</v>
      </c>
      <c r="I12281">
        <v>43882</v>
      </c>
      <c r="J12281">
        <v>179</v>
      </c>
      <c r="K12281">
        <v>233.5</v>
      </c>
      <c r="L12281">
        <v>2</v>
      </c>
      <c r="M12281">
        <v>6888.25</v>
      </c>
      <c r="N12281">
        <v>4507.8810000000003</v>
      </c>
      <c r="O12281">
        <v>2253.9409999999998</v>
      </c>
      <c r="P12281">
        <v>116.75</v>
      </c>
      <c r="Q12281">
        <v>29.5</v>
      </c>
      <c r="R12281">
        <v>2380.3690000000001</v>
      </c>
      <c r="S12281">
        <v>2020</v>
      </c>
      <c r="T12281">
        <v>8</v>
      </c>
      <c r="U12281">
        <v>34</v>
      </c>
    </row>
    <row r="12282" spans="1:21" x14ac:dyDescent="0.3">
      <c r="A12282" s="5" t="s">
        <v>168</v>
      </c>
      <c r="B12282" s="5" t="s">
        <v>206</v>
      </c>
      <c r="C12282" s="5" t="s">
        <v>104</v>
      </c>
      <c r="D12282" s="5" t="s">
        <v>595</v>
      </c>
      <c r="E12282" s="5" t="s">
        <v>172</v>
      </c>
      <c r="F12282" s="6">
        <v>44061</v>
      </c>
      <c r="G12282" s="5" t="s">
        <v>148</v>
      </c>
      <c r="H12282" s="5" t="s">
        <v>197</v>
      </c>
      <c r="I12282">
        <v>43866</v>
      </c>
      <c r="J12282">
        <v>195</v>
      </c>
      <c r="K12282">
        <v>574</v>
      </c>
      <c r="L12282">
        <v>5</v>
      </c>
      <c r="M12282">
        <v>16844.5</v>
      </c>
      <c r="N12282">
        <v>5307.06</v>
      </c>
      <c r="O12282">
        <v>1061.412</v>
      </c>
      <c r="P12282">
        <v>114.8</v>
      </c>
      <c r="Q12282">
        <v>29.345800000000001</v>
      </c>
      <c r="R12282">
        <v>11537.44</v>
      </c>
      <c r="S12282">
        <v>2020</v>
      </c>
      <c r="T12282">
        <v>8</v>
      </c>
      <c r="U12282">
        <v>34</v>
      </c>
    </row>
    <row r="12283" spans="1:21" x14ac:dyDescent="0.3">
      <c r="A12283" s="5" t="s">
        <v>168</v>
      </c>
      <c r="B12283" s="5" t="s">
        <v>206</v>
      </c>
      <c r="C12283" s="5" t="s">
        <v>104</v>
      </c>
      <c r="D12283" s="5" t="s">
        <v>595</v>
      </c>
      <c r="E12283" s="5" t="s">
        <v>172</v>
      </c>
      <c r="F12283" s="6">
        <v>44061</v>
      </c>
      <c r="G12283" s="5" t="s">
        <v>148</v>
      </c>
      <c r="H12283" s="5" t="s">
        <v>311</v>
      </c>
      <c r="I12283">
        <v>43866</v>
      </c>
      <c r="J12283">
        <v>195</v>
      </c>
      <c r="K12283">
        <v>260</v>
      </c>
      <c r="L12283">
        <v>2</v>
      </c>
      <c r="M12283">
        <v>7670</v>
      </c>
      <c r="N12283">
        <v>2122.8240000000001</v>
      </c>
      <c r="O12283">
        <v>1061.412</v>
      </c>
      <c r="P12283">
        <v>130</v>
      </c>
      <c r="Q12283">
        <v>29.5</v>
      </c>
      <c r="R12283">
        <v>5547.1760000000004</v>
      </c>
      <c r="S12283">
        <v>2020</v>
      </c>
      <c r="T12283">
        <v>8</v>
      </c>
      <c r="U12283">
        <v>34</v>
      </c>
    </row>
    <row r="12284" spans="1:21" x14ac:dyDescent="0.3">
      <c r="A12284" s="5" t="s">
        <v>168</v>
      </c>
      <c r="B12284" s="5" t="s">
        <v>206</v>
      </c>
      <c r="C12284" s="5" t="s">
        <v>104</v>
      </c>
      <c r="D12284" s="5" t="s">
        <v>595</v>
      </c>
      <c r="E12284" s="5" t="s">
        <v>172</v>
      </c>
      <c r="F12284" s="6">
        <v>44061</v>
      </c>
      <c r="G12284" s="5" t="s">
        <v>148</v>
      </c>
      <c r="H12284" s="5" t="s">
        <v>351</v>
      </c>
      <c r="I12284">
        <v>43866</v>
      </c>
      <c r="J12284">
        <v>195</v>
      </c>
      <c r="K12284">
        <v>238</v>
      </c>
      <c r="L12284">
        <v>2</v>
      </c>
      <c r="M12284">
        <v>7021</v>
      </c>
      <c r="N12284">
        <v>2122.8240000000001</v>
      </c>
      <c r="O12284">
        <v>1061.412</v>
      </c>
      <c r="P12284">
        <v>119</v>
      </c>
      <c r="Q12284">
        <v>29.5</v>
      </c>
      <c r="R12284">
        <v>4898.1760000000004</v>
      </c>
      <c r="S12284">
        <v>2020</v>
      </c>
      <c r="T12284">
        <v>8</v>
      </c>
      <c r="U12284">
        <v>34</v>
      </c>
    </row>
    <row r="12285" spans="1:21" x14ac:dyDescent="0.3">
      <c r="A12285" s="5" t="s">
        <v>168</v>
      </c>
      <c r="B12285" s="5" t="s">
        <v>206</v>
      </c>
      <c r="C12285" s="5" t="s">
        <v>104</v>
      </c>
      <c r="D12285" s="5" t="s">
        <v>595</v>
      </c>
      <c r="E12285" s="5" t="s">
        <v>172</v>
      </c>
      <c r="F12285" s="6">
        <v>44061</v>
      </c>
      <c r="G12285" s="5" t="s">
        <v>148</v>
      </c>
      <c r="H12285" s="5" t="s">
        <v>194</v>
      </c>
      <c r="I12285">
        <v>43866</v>
      </c>
      <c r="J12285">
        <v>195</v>
      </c>
      <c r="K12285">
        <v>136</v>
      </c>
      <c r="L12285">
        <v>1</v>
      </c>
      <c r="M12285">
        <v>4012</v>
      </c>
      <c r="N12285">
        <v>1061.412</v>
      </c>
      <c r="O12285">
        <v>1061.412</v>
      </c>
      <c r="P12285">
        <v>136</v>
      </c>
      <c r="Q12285">
        <v>29.5</v>
      </c>
      <c r="R12285">
        <v>2950.5880000000002</v>
      </c>
      <c r="S12285">
        <v>2020</v>
      </c>
      <c r="T12285">
        <v>8</v>
      </c>
      <c r="U12285">
        <v>34</v>
      </c>
    </row>
    <row r="12286" spans="1:21" x14ac:dyDescent="0.3">
      <c r="A12286" s="5" t="s">
        <v>168</v>
      </c>
      <c r="B12286" s="5" t="s">
        <v>206</v>
      </c>
      <c r="C12286" s="5" t="s">
        <v>105</v>
      </c>
      <c r="D12286" s="5" t="s">
        <v>604</v>
      </c>
      <c r="E12286" s="5" t="s">
        <v>172</v>
      </c>
      <c r="F12286" s="6">
        <v>44061</v>
      </c>
      <c r="G12286" s="5" t="s">
        <v>148</v>
      </c>
      <c r="H12286" s="5" t="s">
        <v>178</v>
      </c>
      <c r="I12286">
        <v>43881</v>
      </c>
      <c r="J12286">
        <v>180</v>
      </c>
      <c r="K12286">
        <v>210</v>
      </c>
      <c r="L12286">
        <v>2</v>
      </c>
      <c r="M12286">
        <v>6195</v>
      </c>
      <c r="N12286">
        <v>6045.2020000000002</v>
      </c>
      <c r="O12286">
        <v>3022.6010000000001</v>
      </c>
      <c r="P12286">
        <v>105</v>
      </c>
      <c r="Q12286">
        <v>29.5</v>
      </c>
      <c r="R12286">
        <v>149.798</v>
      </c>
      <c r="S12286">
        <v>2020</v>
      </c>
      <c r="T12286">
        <v>8</v>
      </c>
      <c r="U12286">
        <v>34</v>
      </c>
    </row>
    <row r="12287" spans="1:21" x14ac:dyDescent="0.3">
      <c r="A12287" s="5" t="s">
        <v>168</v>
      </c>
      <c r="B12287" s="5" t="s">
        <v>206</v>
      </c>
      <c r="C12287" s="5" t="s">
        <v>106</v>
      </c>
      <c r="D12287" s="5" t="s">
        <v>605</v>
      </c>
      <c r="E12287" s="5" t="s">
        <v>172</v>
      </c>
      <c r="F12287" s="6">
        <v>44061</v>
      </c>
      <c r="G12287" s="5" t="s">
        <v>148</v>
      </c>
      <c r="H12287" s="5" t="s">
        <v>235</v>
      </c>
      <c r="I12287">
        <v>43888</v>
      </c>
      <c r="J12287">
        <v>173</v>
      </c>
      <c r="K12287">
        <v>210</v>
      </c>
      <c r="L12287">
        <v>2</v>
      </c>
      <c r="M12287">
        <v>6195</v>
      </c>
      <c r="N12287">
        <v>5813.91</v>
      </c>
      <c r="O12287">
        <v>2906.9549999999999</v>
      </c>
      <c r="P12287">
        <v>105</v>
      </c>
      <c r="Q12287">
        <v>29.5</v>
      </c>
      <c r="R12287">
        <v>381.09</v>
      </c>
      <c r="S12287">
        <v>2020</v>
      </c>
      <c r="T12287">
        <v>8</v>
      </c>
      <c r="U12287">
        <v>34</v>
      </c>
    </row>
    <row r="12288" spans="1:21" x14ac:dyDescent="0.3">
      <c r="A12288" s="5" t="s">
        <v>168</v>
      </c>
      <c r="B12288" s="5" t="s">
        <v>206</v>
      </c>
      <c r="C12288" s="5" t="s">
        <v>106</v>
      </c>
      <c r="D12288" s="5" t="s">
        <v>605</v>
      </c>
      <c r="E12288" s="5" t="s">
        <v>172</v>
      </c>
      <c r="F12288" s="6">
        <v>44061</v>
      </c>
      <c r="G12288" s="5" t="s">
        <v>148</v>
      </c>
      <c r="H12288" s="5" t="s">
        <v>194</v>
      </c>
      <c r="I12288">
        <v>43888</v>
      </c>
      <c r="J12288">
        <v>173</v>
      </c>
      <c r="K12288">
        <v>363</v>
      </c>
      <c r="L12288">
        <v>3</v>
      </c>
      <c r="M12288">
        <v>10708.5</v>
      </c>
      <c r="N12288">
        <v>8720.8639999999996</v>
      </c>
      <c r="O12288">
        <v>2906.9549999999999</v>
      </c>
      <c r="P12288">
        <v>121</v>
      </c>
      <c r="Q12288">
        <v>29.5</v>
      </c>
      <c r="R12288">
        <v>1987.636</v>
      </c>
      <c r="S12288">
        <v>2020</v>
      </c>
      <c r="T12288">
        <v>8</v>
      </c>
      <c r="U12288">
        <v>34</v>
      </c>
    </row>
    <row r="12289" spans="1:21" x14ac:dyDescent="0.3">
      <c r="A12289" s="5" t="s">
        <v>168</v>
      </c>
      <c r="B12289" s="5" t="s">
        <v>206</v>
      </c>
      <c r="C12289" s="5" t="s">
        <v>106</v>
      </c>
      <c r="D12289" s="5" t="s">
        <v>605</v>
      </c>
      <c r="E12289" s="5" t="s">
        <v>172</v>
      </c>
      <c r="F12289" s="6">
        <v>44061</v>
      </c>
      <c r="G12289" s="5" t="s">
        <v>148</v>
      </c>
      <c r="H12289" s="5" t="s">
        <v>371</v>
      </c>
      <c r="I12289">
        <v>43888</v>
      </c>
      <c r="J12289">
        <v>173</v>
      </c>
      <c r="K12289">
        <v>1146</v>
      </c>
      <c r="L12289">
        <v>10</v>
      </c>
      <c r="M12289">
        <v>33234</v>
      </c>
      <c r="N12289">
        <v>29069.547999999999</v>
      </c>
      <c r="O12289">
        <v>2906.9549999999999</v>
      </c>
      <c r="P12289">
        <v>114.6</v>
      </c>
      <c r="Q12289">
        <v>29</v>
      </c>
      <c r="R12289">
        <v>4164.4520000000002</v>
      </c>
      <c r="S12289">
        <v>2020</v>
      </c>
      <c r="T12289">
        <v>8</v>
      </c>
      <c r="U12289">
        <v>34</v>
      </c>
    </row>
    <row r="12290" spans="1:21" x14ac:dyDescent="0.3">
      <c r="A12290" s="5" t="s">
        <v>168</v>
      </c>
      <c r="B12290" s="5" t="s">
        <v>206</v>
      </c>
      <c r="C12290" s="5" t="s">
        <v>106</v>
      </c>
      <c r="D12290" s="5" t="s">
        <v>605</v>
      </c>
      <c r="E12290" s="5" t="s">
        <v>172</v>
      </c>
      <c r="F12290" s="6">
        <v>44061</v>
      </c>
      <c r="G12290" s="5" t="s">
        <v>148</v>
      </c>
      <c r="H12290" s="5" t="s">
        <v>469</v>
      </c>
      <c r="I12290">
        <v>43888</v>
      </c>
      <c r="J12290">
        <v>173</v>
      </c>
      <c r="K12290">
        <v>5383</v>
      </c>
      <c r="L12290">
        <v>50</v>
      </c>
      <c r="M12290">
        <v>153415.5</v>
      </c>
      <c r="N12290">
        <v>145347.73800000001</v>
      </c>
      <c r="O12290">
        <v>2906.9549999999999</v>
      </c>
      <c r="P12290">
        <v>107.66</v>
      </c>
      <c r="Q12290">
        <v>28.5</v>
      </c>
      <c r="R12290">
        <v>8067.7619999999997</v>
      </c>
      <c r="S12290">
        <v>2020</v>
      </c>
      <c r="T12290">
        <v>8</v>
      </c>
      <c r="U12290">
        <v>34</v>
      </c>
    </row>
    <row r="12291" spans="1:21" x14ac:dyDescent="0.3">
      <c r="A12291" s="5" t="s">
        <v>168</v>
      </c>
      <c r="B12291" s="5" t="s">
        <v>467</v>
      </c>
      <c r="C12291" s="5" t="s">
        <v>146</v>
      </c>
      <c r="D12291" s="5" t="s">
        <v>577</v>
      </c>
      <c r="E12291" s="5" t="s">
        <v>172</v>
      </c>
      <c r="F12291" s="6">
        <v>44061</v>
      </c>
      <c r="G12291" s="5" t="s">
        <v>148</v>
      </c>
      <c r="H12291" s="5" t="s">
        <v>173</v>
      </c>
      <c r="I12291">
        <v>43941</v>
      </c>
      <c r="J12291">
        <v>120</v>
      </c>
      <c r="K12291">
        <v>790</v>
      </c>
      <c r="L12291">
        <v>8</v>
      </c>
      <c r="M12291">
        <v>23305</v>
      </c>
      <c r="N12291">
        <v>23340.850999999999</v>
      </c>
      <c r="O12291">
        <v>2917.6060000000002</v>
      </c>
      <c r="P12291">
        <v>98.75</v>
      </c>
      <c r="Q12291">
        <v>29.5</v>
      </c>
      <c r="R12291">
        <v>-35.850999999999999</v>
      </c>
      <c r="S12291">
        <v>2020</v>
      </c>
      <c r="T12291">
        <v>8</v>
      </c>
      <c r="U12291">
        <v>34</v>
      </c>
    </row>
    <row r="12292" spans="1:21" x14ac:dyDescent="0.3">
      <c r="A12292" s="5" t="s">
        <v>168</v>
      </c>
      <c r="B12292" s="5" t="s">
        <v>169</v>
      </c>
      <c r="C12292" s="5" t="s">
        <v>170</v>
      </c>
      <c r="D12292" s="5" t="s">
        <v>595</v>
      </c>
      <c r="E12292" s="5" t="s">
        <v>172</v>
      </c>
      <c r="F12292" s="6">
        <v>44062</v>
      </c>
      <c r="G12292" s="5" t="s">
        <v>148</v>
      </c>
      <c r="H12292" s="5" t="s">
        <v>173</v>
      </c>
      <c r="I12292">
        <v>43866</v>
      </c>
      <c r="J12292">
        <v>196</v>
      </c>
      <c r="K12292">
        <v>591.4</v>
      </c>
      <c r="L12292">
        <v>1</v>
      </c>
      <c r="M12292">
        <v>2907.7170000000001</v>
      </c>
      <c r="N12292">
        <v>1061.412</v>
      </c>
      <c r="O12292">
        <v>1061.412</v>
      </c>
      <c r="P12292">
        <v>591.4</v>
      </c>
      <c r="Q12292">
        <v>4.9166999999999996</v>
      </c>
      <c r="R12292">
        <v>1846.3050000000001</v>
      </c>
      <c r="S12292">
        <v>2020</v>
      </c>
      <c r="T12292">
        <v>8</v>
      </c>
      <c r="U12292">
        <v>34</v>
      </c>
    </row>
    <row r="12293" spans="1:21" x14ac:dyDescent="0.3">
      <c r="A12293" s="5" t="s">
        <v>168</v>
      </c>
      <c r="B12293" s="5" t="s">
        <v>169</v>
      </c>
      <c r="C12293" s="5" t="s">
        <v>170</v>
      </c>
      <c r="D12293" s="5" t="s">
        <v>593</v>
      </c>
      <c r="E12293" s="5" t="s">
        <v>172</v>
      </c>
      <c r="F12293" s="6">
        <v>44062</v>
      </c>
      <c r="G12293" s="5" t="s">
        <v>148</v>
      </c>
      <c r="H12293" s="5" t="s">
        <v>173</v>
      </c>
      <c r="I12293">
        <v>43866</v>
      </c>
      <c r="J12293">
        <v>196</v>
      </c>
      <c r="K12293">
        <v>591.4</v>
      </c>
      <c r="L12293">
        <v>3</v>
      </c>
      <c r="M12293">
        <v>8723.15</v>
      </c>
      <c r="N12293">
        <v>9592.6509999999998</v>
      </c>
      <c r="O12293">
        <v>3197.55</v>
      </c>
      <c r="P12293">
        <v>197.13333333333333</v>
      </c>
      <c r="Q12293">
        <v>14.75</v>
      </c>
      <c r="R12293">
        <v>-869.50099999999998</v>
      </c>
      <c r="S12293">
        <v>2020</v>
      </c>
      <c r="T12293">
        <v>8</v>
      </c>
      <c r="U12293">
        <v>34</v>
      </c>
    </row>
    <row r="12294" spans="1:21" x14ac:dyDescent="0.3">
      <c r="A12294" s="5" t="s">
        <v>168</v>
      </c>
      <c r="B12294" s="5" t="s">
        <v>169</v>
      </c>
      <c r="C12294" s="5" t="s">
        <v>170</v>
      </c>
      <c r="D12294" s="5" t="s">
        <v>604</v>
      </c>
      <c r="E12294" s="5" t="s">
        <v>172</v>
      </c>
      <c r="F12294" s="6">
        <v>44062</v>
      </c>
      <c r="G12294" s="5" t="s">
        <v>148</v>
      </c>
      <c r="H12294" s="5" t="s">
        <v>173</v>
      </c>
      <c r="I12294">
        <v>43881</v>
      </c>
      <c r="J12294">
        <v>181</v>
      </c>
      <c r="K12294">
        <v>591.4</v>
      </c>
      <c r="L12294">
        <v>2</v>
      </c>
      <c r="M12294">
        <v>5815.433</v>
      </c>
      <c r="N12294">
        <v>6045.2020000000002</v>
      </c>
      <c r="O12294">
        <v>3022.6010000000001</v>
      </c>
      <c r="P12294">
        <v>295.7</v>
      </c>
      <c r="Q12294">
        <v>9.8332999999999995</v>
      </c>
      <c r="R12294">
        <v>-229.76900000000001</v>
      </c>
      <c r="S12294">
        <v>2020</v>
      </c>
      <c r="T12294">
        <v>8</v>
      </c>
      <c r="U12294">
        <v>34</v>
      </c>
    </row>
    <row r="12295" spans="1:21" x14ac:dyDescent="0.3">
      <c r="A12295" s="5" t="s">
        <v>168</v>
      </c>
      <c r="B12295" s="5" t="s">
        <v>175</v>
      </c>
      <c r="C12295" s="5" t="s">
        <v>87</v>
      </c>
      <c r="D12295" s="5" t="s">
        <v>601</v>
      </c>
      <c r="E12295" s="5" t="s">
        <v>172</v>
      </c>
      <c r="F12295" s="6">
        <v>44062</v>
      </c>
      <c r="G12295" s="5" t="s">
        <v>148</v>
      </c>
      <c r="H12295" s="5" t="s">
        <v>202</v>
      </c>
      <c r="I12295">
        <v>43882</v>
      </c>
      <c r="J12295">
        <v>180</v>
      </c>
      <c r="K12295">
        <v>470</v>
      </c>
      <c r="L12295">
        <v>5</v>
      </c>
      <c r="M12295">
        <v>14335</v>
      </c>
      <c r="N12295">
        <v>11727.53</v>
      </c>
      <c r="O12295">
        <v>2345.5059999999999</v>
      </c>
      <c r="P12295">
        <v>94</v>
      </c>
      <c r="Q12295">
        <v>30.5</v>
      </c>
      <c r="R12295">
        <v>2607.4699999999998</v>
      </c>
      <c r="S12295">
        <v>2020</v>
      </c>
      <c r="T12295">
        <v>8</v>
      </c>
      <c r="U12295">
        <v>34</v>
      </c>
    </row>
    <row r="12296" spans="1:21" x14ac:dyDescent="0.3">
      <c r="A12296" s="5" t="s">
        <v>168</v>
      </c>
      <c r="B12296" s="5" t="s">
        <v>175</v>
      </c>
      <c r="C12296" s="5" t="s">
        <v>87</v>
      </c>
      <c r="D12296" s="5" t="s">
        <v>601</v>
      </c>
      <c r="E12296" s="5" t="s">
        <v>172</v>
      </c>
      <c r="F12296" s="6">
        <v>44062</v>
      </c>
      <c r="G12296" s="5" t="s">
        <v>148</v>
      </c>
      <c r="H12296" s="5" t="s">
        <v>204</v>
      </c>
      <c r="I12296">
        <v>43882</v>
      </c>
      <c r="J12296">
        <v>180</v>
      </c>
      <c r="K12296">
        <v>356</v>
      </c>
      <c r="L12296">
        <v>3</v>
      </c>
      <c r="M12296">
        <v>10858</v>
      </c>
      <c r="N12296">
        <v>7036.518</v>
      </c>
      <c r="O12296">
        <v>2345.5059999999999</v>
      </c>
      <c r="P12296">
        <v>118.66666666666667</v>
      </c>
      <c r="Q12296">
        <v>30.5</v>
      </c>
      <c r="R12296">
        <v>3821.482</v>
      </c>
      <c r="S12296">
        <v>2020</v>
      </c>
      <c r="T12296">
        <v>8</v>
      </c>
      <c r="U12296">
        <v>34</v>
      </c>
    </row>
    <row r="12297" spans="1:21" x14ac:dyDescent="0.3">
      <c r="A12297" s="5" t="s">
        <v>168</v>
      </c>
      <c r="B12297" s="5" t="s">
        <v>175</v>
      </c>
      <c r="C12297" s="5" t="s">
        <v>87</v>
      </c>
      <c r="D12297" s="5" t="s">
        <v>601</v>
      </c>
      <c r="E12297" s="5" t="s">
        <v>172</v>
      </c>
      <c r="F12297" s="6">
        <v>44062</v>
      </c>
      <c r="G12297" s="5" t="s">
        <v>148</v>
      </c>
      <c r="H12297" s="5" t="s">
        <v>333</v>
      </c>
      <c r="I12297">
        <v>43882</v>
      </c>
      <c r="J12297">
        <v>180</v>
      </c>
      <c r="K12297">
        <v>310</v>
      </c>
      <c r="L12297">
        <v>3</v>
      </c>
      <c r="M12297">
        <v>9455</v>
      </c>
      <c r="N12297">
        <v>7036.518</v>
      </c>
      <c r="O12297">
        <v>2345.5059999999999</v>
      </c>
      <c r="P12297">
        <v>103.33333333333333</v>
      </c>
      <c r="Q12297">
        <v>30.5</v>
      </c>
      <c r="R12297">
        <v>2418.482</v>
      </c>
      <c r="S12297">
        <v>2020</v>
      </c>
      <c r="T12297">
        <v>8</v>
      </c>
      <c r="U12297">
        <v>34</v>
      </c>
    </row>
    <row r="12298" spans="1:21" x14ac:dyDescent="0.3">
      <c r="A12298" s="5" t="s">
        <v>168</v>
      </c>
      <c r="B12298" s="5" t="s">
        <v>175</v>
      </c>
      <c r="C12298" s="5" t="s">
        <v>87</v>
      </c>
      <c r="D12298" s="5" t="s">
        <v>601</v>
      </c>
      <c r="E12298" s="5" t="s">
        <v>172</v>
      </c>
      <c r="F12298" s="6">
        <v>44062</v>
      </c>
      <c r="G12298" s="5" t="s">
        <v>148</v>
      </c>
      <c r="H12298" s="5" t="s">
        <v>184</v>
      </c>
      <c r="I12298">
        <v>43882</v>
      </c>
      <c r="J12298">
        <v>180</v>
      </c>
      <c r="K12298">
        <v>2765</v>
      </c>
      <c r="L12298">
        <v>25</v>
      </c>
      <c r="M12298">
        <v>82950</v>
      </c>
      <c r="N12298">
        <v>58637.65</v>
      </c>
      <c r="O12298">
        <v>2345.5059999999999</v>
      </c>
      <c r="P12298">
        <v>110.6</v>
      </c>
      <c r="Q12298">
        <v>30</v>
      </c>
      <c r="R12298">
        <v>24312.35</v>
      </c>
      <c r="S12298">
        <v>2020</v>
      </c>
      <c r="T12298">
        <v>8</v>
      </c>
      <c r="U12298">
        <v>34</v>
      </c>
    </row>
    <row r="12299" spans="1:21" x14ac:dyDescent="0.3">
      <c r="A12299" s="5" t="s">
        <v>168</v>
      </c>
      <c r="B12299" s="5" t="s">
        <v>175</v>
      </c>
      <c r="C12299" s="5" t="s">
        <v>87</v>
      </c>
      <c r="D12299" s="5" t="s">
        <v>601</v>
      </c>
      <c r="E12299" s="5" t="s">
        <v>172</v>
      </c>
      <c r="F12299" s="6">
        <v>44062</v>
      </c>
      <c r="G12299" s="5" t="s">
        <v>148</v>
      </c>
      <c r="H12299" s="5" t="s">
        <v>190</v>
      </c>
      <c r="I12299">
        <v>43882</v>
      </c>
      <c r="J12299">
        <v>180</v>
      </c>
      <c r="K12299">
        <v>100</v>
      </c>
      <c r="L12299">
        <v>1</v>
      </c>
      <c r="M12299">
        <v>3050</v>
      </c>
      <c r="N12299">
        <v>2345.5059999999999</v>
      </c>
      <c r="O12299">
        <v>2345.5059999999999</v>
      </c>
      <c r="P12299">
        <v>100</v>
      </c>
      <c r="Q12299">
        <v>30.5</v>
      </c>
      <c r="R12299">
        <v>704.49400000000003</v>
      </c>
      <c r="S12299">
        <v>2020</v>
      </c>
      <c r="T12299">
        <v>8</v>
      </c>
      <c r="U12299">
        <v>34</v>
      </c>
    </row>
    <row r="12300" spans="1:21" x14ac:dyDescent="0.3">
      <c r="A12300" s="5" t="s">
        <v>168</v>
      </c>
      <c r="B12300" s="5" t="s">
        <v>175</v>
      </c>
      <c r="C12300" s="5" t="s">
        <v>87</v>
      </c>
      <c r="D12300" s="5" t="s">
        <v>601</v>
      </c>
      <c r="E12300" s="5" t="s">
        <v>172</v>
      </c>
      <c r="F12300" s="6">
        <v>44062</v>
      </c>
      <c r="G12300" s="5" t="s">
        <v>148</v>
      </c>
      <c r="H12300" s="5" t="s">
        <v>230</v>
      </c>
      <c r="I12300">
        <v>43882</v>
      </c>
      <c r="J12300">
        <v>180</v>
      </c>
      <c r="K12300">
        <v>1354</v>
      </c>
      <c r="L12300">
        <v>13</v>
      </c>
      <c r="M12300">
        <v>40620</v>
      </c>
      <c r="N12300">
        <v>30491.578000000001</v>
      </c>
      <c r="O12300">
        <v>2345.5059999999999</v>
      </c>
      <c r="P12300">
        <v>104.15384615384616</v>
      </c>
      <c r="Q12300">
        <v>30</v>
      </c>
      <c r="R12300">
        <v>10128.422</v>
      </c>
      <c r="S12300">
        <v>2020</v>
      </c>
      <c r="T12300">
        <v>8</v>
      </c>
      <c r="U12300">
        <v>34</v>
      </c>
    </row>
    <row r="12301" spans="1:21" x14ac:dyDescent="0.3">
      <c r="A12301" s="5" t="s">
        <v>168</v>
      </c>
      <c r="B12301" s="5" t="s">
        <v>175</v>
      </c>
      <c r="C12301" s="5" t="s">
        <v>87</v>
      </c>
      <c r="D12301" s="5" t="s">
        <v>601</v>
      </c>
      <c r="E12301" s="5" t="s">
        <v>172</v>
      </c>
      <c r="F12301" s="6">
        <v>44062</v>
      </c>
      <c r="G12301" s="5" t="s">
        <v>148</v>
      </c>
      <c r="H12301" s="5" t="s">
        <v>222</v>
      </c>
      <c r="I12301">
        <v>43882</v>
      </c>
      <c r="J12301">
        <v>180</v>
      </c>
      <c r="K12301">
        <v>110</v>
      </c>
      <c r="L12301">
        <v>1</v>
      </c>
      <c r="M12301">
        <v>3355</v>
      </c>
      <c r="N12301">
        <v>2345.5059999999999</v>
      </c>
      <c r="O12301">
        <v>2345.5059999999999</v>
      </c>
      <c r="P12301">
        <v>110</v>
      </c>
      <c r="Q12301">
        <v>30.5</v>
      </c>
      <c r="R12301">
        <v>1009.494</v>
      </c>
      <c r="S12301">
        <v>2020</v>
      </c>
      <c r="T12301">
        <v>8</v>
      </c>
      <c r="U12301">
        <v>34</v>
      </c>
    </row>
    <row r="12302" spans="1:21" x14ac:dyDescent="0.3">
      <c r="A12302" s="5" t="s">
        <v>168</v>
      </c>
      <c r="B12302" s="5" t="s">
        <v>175</v>
      </c>
      <c r="C12302" s="5" t="s">
        <v>88</v>
      </c>
      <c r="D12302" s="5" t="s">
        <v>557</v>
      </c>
      <c r="E12302" s="5" t="s">
        <v>172</v>
      </c>
      <c r="F12302" s="6">
        <v>44062</v>
      </c>
      <c r="G12302" s="5" t="s">
        <v>148</v>
      </c>
      <c r="H12302" s="5" t="s">
        <v>203</v>
      </c>
      <c r="I12302">
        <v>43887</v>
      </c>
      <c r="J12302">
        <v>175</v>
      </c>
      <c r="K12302">
        <v>200</v>
      </c>
      <c r="L12302">
        <v>2</v>
      </c>
      <c r="M12302">
        <v>6100</v>
      </c>
      <c r="N12302">
        <v>4955.5</v>
      </c>
      <c r="O12302">
        <v>2477.75</v>
      </c>
      <c r="P12302">
        <v>100</v>
      </c>
      <c r="Q12302">
        <v>30.5</v>
      </c>
      <c r="R12302">
        <v>1144.5</v>
      </c>
      <c r="S12302">
        <v>2020</v>
      </c>
      <c r="T12302">
        <v>8</v>
      </c>
      <c r="U12302">
        <v>34</v>
      </c>
    </row>
    <row r="12303" spans="1:21" x14ac:dyDescent="0.3">
      <c r="A12303" s="5" t="s">
        <v>168</v>
      </c>
      <c r="B12303" s="5" t="s">
        <v>175</v>
      </c>
      <c r="C12303" s="5" t="s">
        <v>88</v>
      </c>
      <c r="D12303" s="5" t="s">
        <v>557</v>
      </c>
      <c r="E12303" s="5" t="s">
        <v>172</v>
      </c>
      <c r="F12303" s="6">
        <v>44062</v>
      </c>
      <c r="G12303" s="5" t="s">
        <v>148</v>
      </c>
      <c r="H12303" s="5" t="s">
        <v>190</v>
      </c>
      <c r="I12303">
        <v>43887</v>
      </c>
      <c r="J12303">
        <v>175</v>
      </c>
      <c r="K12303">
        <v>205</v>
      </c>
      <c r="L12303">
        <v>2</v>
      </c>
      <c r="M12303">
        <v>6252.5</v>
      </c>
      <c r="N12303">
        <v>4955.5</v>
      </c>
      <c r="O12303">
        <v>2477.75</v>
      </c>
      <c r="P12303">
        <v>102.5</v>
      </c>
      <c r="Q12303">
        <v>30.5</v>
      </c>
      <c r="R12303">
        <v>1297</v>
      </c>
      <c r="S12303">
        <v>2020</v>
      </c>
      <c r="T12303">
        <v>8</v>
      </c>
      <c r="U12303">
        <v>34</v>
      </c>
    </row>
    <row r="12304" spans="1:21" x14ac:dyDescent="0.3">
      <c r="A12304" s="5" t="s">
        <v>168</v>
      </c>
      <c r="B12304" s="5" t="s">
        <v>175</v>
      </c>
      <c r="C12304" s="5" t="s">
        <v>88</v>
      </c>
      <c r="D12304" s="5" t="s">
        <v>557</v>
      </c>
      <c r="E12304" s="5" t="s">
        <v>172</v>
      </c>
      <c r="F12304" s="6">
        <v>44062</v>
      </c>
      <c r="G12304" s="5" t="s">
        <v>148</v>
      </c>
      <c r="H12304" s="5" t="s">
        <v>205</v>
      </c>
      <c r="I12304">
        <v>43887</v>
      </c>
      <c r="J12304">
        <v>175</v>
      </c>
      <c r="K12304">
        <v>202</v>
      </c>
      <c r="L12304">
        <v>2</v>
      </c>
      <c r="M12304">
        <v>6161</v>
      </c>
      <c r="N12304">
        <v>4955.5</v>
      </c>
      <c r="O12304">
        <v>2477.75</v>
      </c>
      <c r="P12304">
        <v>101</v>
      </c>
      <c r="Q12304">
        <v>30.5</v>
      </c>
      <c r="R12304">
        <v>1205.5</v>
      </c>
      <c r="S12304">
        <v>2020</v>
      </c>
      <c r="T12304">
        <v>8</v>
      </c>
      <c r="U12304">
        <v>34</v>
      </c>
    </row>
    <row r="12305" spans="1:21" x14ac:dyDescent="0.3">
      <c r="A12305" s="5" t="s">
        <v>168</v>
      </c>
      <c r="B12305" s="5" t="s">
        <v>175</v>
      </c>
      <c r="C12305" s="5" t="s">
        <v>88</v>
      </c>
      <c r="D12305" s="5" t="s">
        <v>557</v>
      </c>
      <c r="E12305" s="5" t="s">
        <v>172</v>
      </c>
      <c r="F12305" s="6">
        <v>44062</v>
      </c>
      <c r="G12305" s="5" t="s">
        <v>148</v>
      </c>
      <c r="H12305" s="5" t="s">
        <v>217</v>
      </c>
      <c r="I12305">
        <v>43887</v>
      </c>
      <c r="J12305">
        <v>175</v>
      </c>
      <c r="K12305">
        <v>1587</v>
      </c>
      <c r="L12305">
        <v>15</v>
      </c>
      <c r="M12305">
        <v>48403.5</v>
      </c>
      <c r="N12305">
        <v>37166.248</v>
      </c>
      <c r="O12305">
        <v>2477.75</v>
      </c>
      <c r="P12305">
        <v>105.8</v>
      </c>
      <c r="Q12305">
        <v>30.5</v>
      </c>
      <c r="R12305">
        <v>11237.252</v>
      </c>
      <c r="S12305">
        <v>2020</v>
      </c>
      <c r="T12305">
        <v>8</v>
      </c>
      <c r="U12305">
        <v>34</v>
      </c>
    </row>
    <row r="12306" spans="1:21" x14ac:dyDescent="0.3">
      <c r="A12306" s="5" t="s">
        <v>168</v>
      </c>
      <c r="B12306" s="5" t="s">
        <v>175</v>
      </c>
      <c r="C12306" s="5" t="s">
        <v>88</v>
      </c>
      <c r="D12306" s="5" t="s">
        <v>557</v>
      </c>
      <c r="E12306" s="5" t="s">
        <v>172</v>
      </c>
      <c r="F12306" s="6">
        <v>44062</v>
      </c>
      <c r="G12306" s="5" t="s">
        <v>148</v>
      </c>
      <c r="H12306" s="5" t="s">
        <v>181</v>
      </c>
      <c r="I12306">
        <v>43887</v>
      </c>
      <c r="J12306">
        <v>175</v>
      </c>
      <c r="K12306">
        <v>100</v>
      </c>
      <c r="L12306">
        <v>1</v>
      </c>
      <c r="M12306">
        <v>3050</v>
      </c>
      <c r="N12306">
        <v>2477.75</v>
      </c>
      <c r="O12306">
        <v>2477.75</v>
      </c>
      <c r="P12306">
        <v>100</v>
      </c>
      <c r="Q12306">
        <v>30.5</v>
      </c>
      <c r="R12306">
        <v>572.25</v>
      </c>
      <c r="S12306">
        <v>2020</v>
      </c>
      <c r="T12306">
        <v>8</v>
      </c>
      <c r="U12306">
        <v>34</v>
      </c>
    </row>
    <row r="12307" spans="1:21" x14ac:dyDescent="0.3">
      <c r="A12307" s="5" t="s">
        <v>168</v>
      </c>
      <c r="B12307" s="5" t="s">
        <v>175</v>
      </c>
      <c r="C12307" s="5" t="s">
        <v>88</v>
      </c>
      <c r="D12307" s="5" t="s">
        <v>557</v>
      </c>
      <c r="E12307" s="5" t="s">
        <v>172</v>
      </c>
      <c r="F12307" s="6">
        <v>44062</v>
      </c>
      <c r="G12307" s="5" t="s">
        <v>148</v>
      </c>
      <c r="H12307" s="5" t="s">
        <v>183</v>
      </c>
      <c r="I12307">
        <v>43887</v>
      </c>
      <c r="J12307">
        <v>175</v>
      </c>
      <c r="K12307">
        <v>220</v>
      </c>
      <c r="L12307">
        <v>2</v>
      </c>
      <c r="M12307">
        <v>6710</v>
      </c>
      <c r="N12307">
        <v>4955.5</v>
      </c>
      <c r="O12307">
        <v>2477.75</v>
      </c>
      <c r="P12307">
        <v>110</v>
      </c>
      <c r="Q12307">
        <v>30.5</v>
      </c>
      <c r="R12307">
        <v>1754.5</v>
      </c>
      <c r="S12307">
        <v>2020</v>
      </c>
      <c r="T12307">
        <v>8</v>
      </c>
      <c r="U12307">
        <v>34</v>
      </c>
    </row>
    <row r="12308" spans="1:21" x14ac:dyDescent="0.3">
      <c r="A12308" s="5" t="s">
        <v>168</v>
      </c>
      <c r="B12308" s="5" t="s">
        <v>175</v>
      </c>
      <c r="C12308" s="5" t="s">
        <v>88</v>
      </c>
      <c r="D12308" s="5" t="s">
        <v>557</v>
      </c>
      <c r="E12308" s="5" t="s">
        <v>172</v>
      </c>
      <c r="F12308" s="6">
        <v>44062</v>
      </c>
      <c r="G12308" s="5" t="s">
        <v>148</v>
      </c>
      <c r="H12308" s="5" t="s">
        <v>246</v>
      </c>
      <c r="I12308">
        <v>43887</v>
      </c>
      <c r="J12308">
        <v>175</v>
      </c>
      <c r="K12308">
        <v>117</v>
      </c>
      <c r="L12308">
        <v>1</v>
      </c>
      <c r="M12308">
        <v>3568.5</v>
      </c>
      <c r="N12308">
        <v>2477.75</v>
      </c>
      <c r="O12308">
        <v>2477.75</v>
      </c>
      <c r="P12308">
        <v>117</v>
      </c>
      <c r="Q12308">
        <v>30.5</v>
      </c>
      <c r="R12308">
        <v>1090.75</v>
      </c>
      <c r="S12308">
        <v>2020</v>
      </c>
      <c r="T12308">
        <v>8</v>
      </c>
      <c r="U12308">
        <v>34</v>
      </c>
    </row>
    <row r="12309" spans="1:21" x14ac:dyDescent="0.3">
      <c r="A12309" s="5" t="s">
        <v>168</v>
      </c>
      <c r="B12309" s="5" t="s">
        <v>175</v>
      </c>
      <c r="C12309" s="5" t="s">
        <v>88</v>
      </c>
      <c r="D12309" s="5" t="s">
        <v>557</v>
      </c>
      <c r="E12309" s="5" t="s">
        <v>172</v>
      </c>
      <c r="F12309" s="6">
        <v>44062</v>
      </c>
      <c r="G12309" s="5" t="s">
        <v>148</v>
      </c>
      <c r="H12309" s="5" t="s">
        <v>231</v>
      </c>
      <c r="I12309">
        <v>43887</v>
      </c>
      <c r="J12309">
        <v>175</v>
      </c>
      <c r="K12309">
        <v>108</v>
      </c>
      <c r="L12309">
        <v>1</v>
      </c>
      <c r="M12309">
        <v>3294</v>
      </c>
      <c r="N12309">
        <v>2477.75</v>
      </c>
      <c r="O12309">
        <v>2477.75</v>
      </c>
      <c r="P12309">
        <v>108</v>
      </c>
      <c r="Q12309">
        <v>30.5</v>
      </c>
      <c r="R12309">
        <v>816.25</v>
      </c>
      <c r="S12309">
        <v>2020</v>
      </c>
      <c r="T12309">
        <v>8</v>
      </c>
      <c r="U12309">
        <v>34</v>
      </c>
    </row>
    <row r="12310" spans="1:21" x14ac:dyDescent="0.3">
      <c r="A12310" s="5" t="s">
        <v>168</v>
      </c>
      <c r="B12310" s="5" t="s">
        <v>175</v>
      </c>
      <c r="C12310" s="5" t="s">
        <v>88</v>
      </c>
      <c r="D12310" s="5" t="s">
        <v>557</v>
      </c>
      <c r="E12310" s="5" t="s">
        <v>172</v>
      </c>
      <c r="F12310" s="6">
        <v>44062</v>
      </c>
      <c r="G12310" s="5" t="s">
        <v>148</v>
      </c>
      <c r="H12310" s="5" t="s">
        <v>185</v>
      </c>
      <c r="I12310">
        <v>43887</v>
      </c>
      <c r="J12310">
        <v>175</v>
      </c>
      <c r="K12310">
        <v>325</v>
      </c>
      <c r="L12310">
        <v>3</v>
      </c>
      <c r="M12310">
        <v>9912.5</v>
      </c>
      <c r="N12310">
        <v>7433.25</v>
      </c>
      <c r="O12310">
        <v>2477.75</v>
      </c>
      <c r="P12310">
        <v>108.33333333333333</v>
      </c>
      <c r="Q12310">
        <v>30.5</v>
      </c>
      <c r="R12310">
        <v>2479.25</v>
      </c>
      <c r="S12310">
        <v>2020</v>
      </c>
      <c r="T12310">
        <v>8</v>
      </c>
      <c r="U12310">
        <v>34</v>
      </c>
    </row>
    <row r="12311" spans="1:21" x14ac:dyDescent="0.3">
      <c r="A12311" s="5" t="s">
        <v>168</v>
      </c>
      <c r="B12311" s="5" t="s">
        <v>175</v>
      </c>
      <c r="C12311" s="5" t="s">
        <v>88</v>
      </c>
      <c r="D12311" s="5" t="s">
        <v>557</v>
      </c>
      <c r="E12311" s="5" t="s">
        <v>172</v>
      </c>
      <c r="F12311" s="6">
        <v>44062</v>
      </c>
      <c r="G12311" s="5" t="s">
        <v>148</v>
      </c>
      <c r="H12311" s="5" t="s">
        <v>186</v>
      </c>
      <c r="I12311">
        <v>43887</v>
      </c>
      <c r="J12311">
        <v>175</v>
      </c>
      <c r="K12311">
        <v>114</v>
      </c>
      <c r="L12311">
        <v>1</v>
      </c>
      <c r="M12311">
        <v>3477</v>
      </c>
      <c r="N12311">
        <v>2477.75</v>
      </c>
      <c r="O12311">
        <v>2477.75</v>
      </c>
      <c r="P12311">
        <v>114</v>
      </c>
      <c r="Q12311">
        <v>30.5</v>
      </c>
      <c r="R12311">
        <v>999.25</v>
      </c>
      <c r="S12311">
        <v>2020</v>
      </c>
      <c r="T12311">
        <v>8</v>
      </c>
      <c r="U12311">
        <v>34</v>
      </c>
    </row>
    <row r="12312" spans="1:21" x14ac:dyDescent="0.3">
      <c r="A12312" s="5" t="s">
        <v>168</v>
      </c>
      <c r="B12312" s="5" t="s">
        <v>175</v>
      </c>
      <c r="C12312" s="5" t="s">
        <v>88</v>
      </c>
      <c r="D12312" s="5" t="s">
        <v>557</v>
      </c>
      <c r="E12312" s="5" t="s">
        <v>172</v>
      </c>
      <c r="F12312" s="6">
        <v>44062</v>
      </c>
      <c r="G12312" s="5" t="s">
        <v>148</v>
      </c>
      <c r="H12312" s="5" t="s">
        <v>187</v>
      </c>
      <c r="I12312">
        <v>43887</v>
      </c>
      <c r="J12312">
        <v>175</v>
      </c>
      <c r="K12312">
        <v>430</v>
      </c>
      <c r="L12312">
        <v>4</v>
      </c>
      <c r="M12312">
        <v>13115</v>
      </c>
      <c r="N12312">
        <v>9911</v>
      </c>
      <c r="O12312">
        <v>2477.75</v>
      </c>
      <c r="P12312">
        <v>107.5</v>
      </c>
      <c r="Q12312">
        <v>30.5</v>
      </c>
      <c r="R12312">
        <v>3204</v>
      </c>
      <c r="S12312">
        <v>2020</v>
      </c>
      <c r="T12312">
        <v>8</v>
      </c>
      <c r="U12312">
        <v>34</v>
      </c>
    </row>
    <row r="12313" spans="1:21" x14ac:dyDescent="0.3">
      <c r="A12313" s="5" t="s">
        <v>168</v>
      </c>
      <c r="B12313" s="5" t="s">
        <v>175</v>
      </c>
      <c r="C12313" s="5" t="s">
        <v>88</v>
      </c>
      <c r="D12313" s="5" t="s">
        <v>557</v>
      </c>
      <c r="E12313" s="5" t="s">
        <v>172</v>
      </c>
      <c r="F12313" s="6">
        <v>44062</v>
      </c>
      <c r="G12313" s="5" t="s">
        <v>148</v>
      </c>
      <c r="H12313" s="5" t="s">
        <v>189</v>
      </c>
      <c r="I12313">
        <v>43887</v>
      </c>
      <c r="J12313">
        <v>175</v>
      </c>
      <c r="K12313">
        <v>200</v>
      </c>
      <c r="L12313">
        <v>2</v>
      </c>
      <c r="M12313">
        <v>6100</v>
      </c>
      <c r="N12313">
        <v>4955.5</v>
      </c>
      <c r="O12313">
        <v>2477.75</v>
      </c>
      <c r="P12313">
        <v>100</v>
      </c>
      <c r="Q12313">
        <v>30.5</v>
      </c>
      <c r="R12313">
        <v>1144.5</v>
      </c>
      <c r="S12313">
        <v>2020</v>
      </c>
      <c r="T12313">
        <v>8</v>
      </c>
      <c r="U12313">
        <v>34</v>
      </c>
    </row>
    <row r="12314" spans="1:21" x14ac:dyDescent="0.3">
      <c r="A12314" s="5" t="s">
        <v>168</v>
      </c>
      <c r="B12314" s="5" t="s">
        <v>175</v>
      </c>
      <c r="C12314" s="5" t="s">
        <v>88</v>
      </c>
      <c r="D12314" s="5" t="s">
        <v>557</v>
      </c>
      <c r="E12314" s="5" t="s">
        <v>172</v>
      </c>
      <c r="F12314" s="6">
        <v>44062</v>
      </c>
      <c r="G12314" s="5" t="s">
        <v>148</v>
      </c>
      <c r="H12314" s="5" t="s">
        <v>190</v>
      </c>
      <c r="I12314">
        <v>43887</v>
      </c>
      <c r="J12314">
        <v>175</v>
      </c>
      <c r="K12314">
        <v>116</v>
      </c>
      <c r="L12314">
        <v>1</v>
      </c>
      <c r="M12314">
        <v>3538</v>
      </c>
      <c r="N12314">
        <v>2477.75</v>
      </c>
      <c r="O12314">
        <v>2477.75</v>
      </c>
      <c r="P12314">
        <v>116</v>
      </c>
      <c r="Q12314">
        <v>30.5</v>
      </c>
      <c r="R12314">
        <v>1060.25</v>
      </c>
      <c r="S12314">
        <v>2020</v>
      </c>
      <c r="T12314">
        <v>8</v>
      </c>
      <c r="U12314">
        <v>34</v>
      </c>
    </row>
    <row r="12315" spans="1:21" x14ac:dyDescent="0.3">
      <c r="A12315" s="5" t="s">
        <v>168</v>
      </c>
      <c r="B12315" s="5" t="s">
        <v>175</v>
      </c>
      <c r="C12315" s="5" t="s">
        <v>88</v>
      </c>
      <c r="D12315" s="5" t="s">
        <v>557</v>
      </c>
      <c r="E12315" s="5" t="s">
        <v>172</v>
      </c>
      <c r="F12315" s="6">
        <v>44062</v>
      </c>
      <c r="G12315" s="5" t="s">
        <v>148</v>
      </c>
      <c r="H12315" s="5" t="s">
        <v>498</v>
      </c>
      <c r="I12315">
        <v>43887</v>
      </c>
      <c r="J12315">
        <v>175</v>
      </c>
      <c r="K12315">
        <v>200</v>
      </c>
      <c r="L12315">
        <v>2</v>
      </c>
      <c r="M12315">
        <v>6100</v>
      </c>
      <c r="N12315">
        <v>4955.5</v>
      </c>
      <c r="O12315">
        <v>2477.75</v>
      </c>
      <c r="P12315">
        <v>100</v>
      </c>
      <c r="Q12315">
        <v>30.5</v>
      </c>
      <c r="R12315">
        <v>1144.5</v>
      </c>
      <c r="S12315">
        <v>2020</v>
      </c>
      <c r="T12315">
        <v>8</v>
      </c>
      <c r="U12315">
        <v>34</v>
      </c>
    </row>
    <row r="12316" spans="1:21" x14ac:dyDescent="0.3">
      <c r="A12316" s="5" t="s">
        <v>168</v>
      </c>
      <c r="B12316" s="5" t="s">
        <v>175</v>
      </c>
      <c r="C12316" s="5" t="s">
        <v>88</v>
      </c>
      <c r="D12316" s="5" t="s">
        <v>557</v>
      </c>
      <c r="E12316" s="5" t="s">
        <v>172</v>
      </c>
      <c r="F12316" s="6">
        <v>44062</v>
      </c>
      <c r="G12316" s="5" t="s">
        <v>148</v>
      </c>
      <c r="H12316" s="5" t="s">
        <v>188</v>
      </c>
      <c r="I12316">
        <v>43887</v>
      </c>
      <c r="J12316">
        <v>175</v>
      </c>
      <c r="K12316">
        <v>220</v>
      </c>
      <c r="L12316">
        <v>2</v>
      </c>
      <c r="M12316">
        <v>6710</v>
      </c>
      <c r="N12316">
        <v>4955.5</v>
      </c>
      <c r="O12316">
        <v>2477.75</v>
      </c>
      <c r="P12316">
        <v>110</v>
      </c>
      <c r="Q12316">
        <v>30.5</v>
      </c>
      <c r="R12316">
        <v>1754.5</v>
      </c>
      <c r="S12316">
        <v>2020</v>
      </c>
      <c r="T12316">
        <v>8</v>
      </c>
      <c r="U12316">
        <v>34</v>
      </c>
    </row>
    <row r="12317" spans="1:21" x14ac:dyDescent="0.3">
      <c r="A12317" s="5" t="s">
        <v>168</v>
      </c>
      <c r="B12317" s="5" t="s">
        <v>175</v>
      </c>
      <c r="C12317" s="5" t="s">
        <v>88</v>
      </c>
      <c r="D12317" s="5" t="s">
        <v>557</v>
      </c>
      <c r="E12317" s="5" t="s">
        <v>172</v>
      </c>
      <c r="F12317" s="6">
        <v>44062</v>
      </c>
      <c r="G12317" s="5" t="s">
        <v>148</v>
      </c>
      <c r="H12317" s="5" t="s">
        <v>191</v>
      </c>
      <c r="I12317">
        <v>43887</v>
      </c>
      <c r="J12317">
        <v>175</v>
      </c>
      <c r="K12317">
        <v>120</v>
      </c>
      <c r="L12317">
        <v>1</v>
      </c>
      <c r="M12317">
        <v>3660</v>
      </c>
      <c r="N12317">
        <v>2477.75</v>
      </c>
      <c r="O12317">
        <v>2477.75</v>
      </c>
      <c r="P12317">
        <v>120</v>
      </c>
      <c r="Q12317">
        <v>30.5</v>
      </c>
      <c r="R12317">
        <v>1182.25</v>
      </c>
      <c r="S12317">
        <v>2020</v>
      </c>
      <c r="T12317">
        <v>8</v>
      </c>
      <c r="U12317">
        <v>34</v>
      </c>
    </row>
    <row r="12318" spans="1:21" x14ac:dyDescent="0.3">
      <c r="A12318" s="5" t="s">
        <v>168</v>
      </c>
      <c r="B12318" s="5" t="s">
        <v>206</v>
      </c>
      <c r="C12318" s="5" t="s">
        <v>106</v>
      </c>
      <c r="D12318" s="5" t="s">
        <v>605</v>
      </c>
      <c r="E12318" s="5" t="s">
        <v>172</v>
      </c>
      <c r="F12318" s="6">
        <v>44062</v>
      </c>
      <c r="G12318" s="5" t="s">
        <v>148</v>
      </c>
      <c r="H12318" s="5" t="s">
        <v>178</v>
      </c>
      <c r="I12318">
        <v>43888</v>
      </c>
      <c r="J12318">
        <v>174</v>
      </c>
      <c r="K12318">
        <v>293.8</v>
      </c>
      <c r="L12318">
        <v>3</v>
      </c>
      <c r="M12318">
        <v>8667.1</v>
      </c>
      <c r="N12318">
        <v>9343.2279999999992</v>
      </c>
      <c r="O12318">
        <v>3114.4090000000001</v>
      </c>
      <c r="P12318">
        <v>97.933333333333337</v>
      </c>
      <c r="Q12318">
        <v>29.5</v>
      </c>
      <c r="R12318">
        <v>-676.12800000000004</v>
      </c>
      <c r="S12318">
        <v>2020</v>
      </c>
      <c r="T12318">
        <v>8</v>
      </c>
      <c r="U12318">
        <v>34</v>
      </c>
    </row>
    <row r="12319" spans="1:21" x14ac:dyDescent="0.3">
      <c r="A12319" s="5" t="s">
        <v>168</v>
      </c>
      <c r="B12319" s="5" t="s">
        <v>206</v>
      </c>
      <c r="C12319" s="5" t="s">
        <v>106</v>
      </c>
      <c r="D12319" s="5" t="s">
        <v>605</v>
      </c>
      <c r="E12319" s="5" t="s">
        <v>172</v>
      </c>
      <c r="F12319" s="6">
        <v>44062</v>
      </c>
      <c r="G12319" s="5" t="s">
        <v>148</v>
      </c>
      <c r="H12319" s="5" t="s">
        <v>197</v>
      </c>
      <c r="I12319">
        <v>43888</v>
      </c>
      <c r="J12319">
        <v>174</v>
      </c>
      <c r="K12319">
        <v>215.8</v>
      </c>
      <c r="L12319">
        <v>2</v>
      </c>
      <c r="M12319">
        <v>6366.1</v>
      </c>
      <c r="N12319">
        <v>6228.8190000000004</v>
      </c>
      <c r="O12319">
        <v>3114.4090000000001</v>
      </c>
      <c r="P12319">
        <v>107.9</v>
      </c>
      <c r="Q12319">
        <v>29.5</v>
      </c>
      <c r="R12319">
        <v>137.28100000000001</v>
      </c>
      <c r="S12319">
        <v>2020</v>
      </c>
      <c r="T12319">
        <v>8</v>
      </c>
      <c r="U12319">
        <v>34</v>
      </c>
    </row>
    <row r="12320" spans="1:21" x14ac:dyDescent="0.3">
      <c r="A12320" s="5" t="s">
        <v>168</v>
      </c>
      <c r="B12320" s="5" t="s">
        <v>206</v>
      </c>
      <c r="C12320" s="5" t="s">
        <v>106</v>
      </c>
      <c r="D12320" s="5" t="s">
        <v>605</v>
      </c>
      <c r="E12320" s="5" t="s">
        <v>172</v>
      </c>
      <c r="F12320" s="6">
        <v>44062</v>
      </c>
      <c r="G12320" s="5" t="s">
        <v>148</v>
      </c>
      <c r="H12320" s="5" t="s">
        <v>311</v>
      </c>
      <c r="I12320">
        <v>43888</v>
      </c>
      <c r="J12320">
        <v>174</v>
      </c>
      <c r="K12320">
        <v>103.8</v>
      </c>
      <c r="L12320">
        <v>1</v>
      </c>
      <c r="M12320">
        <v>3062.1</v>
      </c>
      <c r="N12320">
        <v>3114.4090000000001</v>
      </c>
      <c r="O12320">
        <v>3114.4090000000001</v>
      </c>
      <c r="P12320">
        <v>103.8</v>
      </c>
      <c r="Q12320">
        <v>29.5</v>
      </c>
      <c r="R12320">
        <v>-52.308999999999997</v>
      </c>
      <c r="S12320">
        <v>2020</v>
      </c>
      <c r="T12320">
        <v>8</v>
      </c>
      <c r="U12320">
        <v>34</v>
      </c>
    </row>
    <row r="12321" spans="1:21" x14ac:dyDescent="0.3">
      <c r="A12321" s="5" t="s">
        <v>168</v>
      </c>
      <c r="B12321" s="5" t="s">
        <v>206</v>
      </c>
      <c r="C12321" s="5" t="s">
        <v>106</v>
      </c>
      <c r="D12321" s="5" t="s">
        <v>605</v>
      </c>
      <c r="E12321" s="5" t="s">
        <v>172</v>
      </c>
      <c r="F12321" s="6">
        <v>44062</v>
      </c>
      <c r="G12321" s="5" t="s">
        <v>148</v>
      </c>
      <c r="H12321" s="5" t="s">
        <v>351</v>
      </c>
      <c r="I12321">
        <v>43888</v>
      </c>
      <c r="J12321">
        <v>174</v>
      </c>
      <c r="K12321">
        <v>222.8</v>
      </c>
      <c r="L12321">
        <v>2</v>
      </c>
      <c r="M12321">
        <v>6572.6</v>
      </c>
      <c r="N12321">
        <v>6228.8190000000004</v>
      </c>
      <c r="O12321">
        <v>3114.4090000000001</v>
      </c>
      <c r="P12321">
        <v>111.4</v>
      </c>
      <c r="Q12321">
        <v>29.5</v>
      </c>
      <c r="R12321">
        <v>343.78100000000001</v>
      </c>
      <c r="S12321">
        <v>2020</v>
      </c>
      <c r="T12321">
        <v>8</v>
      </c>
      <c r="U12321">
        <v>34</v>
      </c>
    </row>
    <row r="12322" spans="1:21" x14ac:dyDescent="0.3">
      <c r="A12322" s="5" t="s">
        <v>168</v>
      </c>
      <c r="B12322" s="5" t="s">
        <v>206</v>
      </c>
      <c r="C12322" s="5" t="s">
        <v>106</v>
      </c>
      <c r="D12322" s="5" t="s">
        <v>605</v>
      </c>
      <c r="E12322" s="5" t="s">
        <v>172</v>
      </c>
      <c r="F12322" s="6">
        <v>44062</v>
      </c>
      <c r="G12322" s="5" t="s">
        <v>148</v>
      </c>
      <c r="H12322" s="5" t="s">
        <v>190</v>
      </c>
      <c r="I12322">
        <v>43888</v>
      </c>
      <c r="J12322">
        <v>174</v>
      </c>
      <c r="K12322">
        <v>88.2</v>
      </c>
      <c r="L12322">
        <v>1</v>
      </c>
      <c r="M12322">
        <v>2601.9</v>
      </c>
      <c r="N12322">
        <v>3114.4090000000001</v>
      </c>
      <c r="O12322">
        <v>3114.4090000000001</v>
      </c>
      <c r="P12322">
        <v>88.2</v>
      </c>
      <c r="Q12322">
        <v>29.5</v>
      </c>
      <c r="R12322">
        <v>-512.50900000000001</v>
      </c>
      <c r="S12322">
        <v>2020</v>
      </c>
      <c r="T12322">
        <v>8</v>
      </c>
      <c r="U12322">
        <v>34</v>
      </c>
    </row>
    <row r="12323" spans="1:21" x14ac:dyDescent="0.3">
      <c r="A12323" s="5" t="s">
        <v>168</v>
      </c>
      <c r="B12323" s="5" t="s">
        <v>206</v>
      </c>
      <c r="C12323" s="5" t="s">
        <v>106</v>
      </c>
      <c r="D12323" s="5" t="s">
        <v>605</v>
      </c>
      <c r="E12323" s="5" t="s">
        <v>172</v>
      </c>
      <c r="F12323" s="6">
        <v>44062</v>
      </c>
      <c r="G12323" s="5" t="s">
        <v>148</v>
      </c>
      <c r="H12323" s="5" t="s">
        <v>173</v>
      </c>
      <c r="I12323">
        <v>43888</v>
      </c>
      <c r="J12323">
        <v>174</v>
      </c>
      <c r="K12323">
        <v>181.8</v>
      </c>
      <c r="L12323">
        <v>2</v>
      </c>
      <c r="M12323">
        <v>5363.1</v>
      </c>
      <c r="N12323">
        <v>6228.8190000000004</v>
      </c>
      <c r="O12323">
        <v>3114.4090000000001</v>
      </c>
      <c r="P12323">
        <v>90.9</v>
      </c>
      <c r="Q12323">
        <v>29.5</v>
      </c>
      <c r="R12323">
        <v>-865.71900000000005</v>
      </c>
      <c r="S12323">
        <v>2020</v>
      </c>
      <c r="T12323">
        <v>8</v>
      </c>
      <c r="U12323">
        <v>34</v>
      </c>
    </row>
    <row r="12324" spans="1:21" x14ac:dyDescent="0.3">
      <c r="A12324" s="5" t="s">
        <v>168</v>
      </c>
      <c r="B12324" s="5" t="s">
        <v>206</v>
      </c>
      <c r="C12324" s="5" t="s">
        <v>106</v>
      </c>
      <c r="D12324" s="5" t="s">
        <v>605</v>
      </c>
      <c r="E12324" s="5" t="s">
        <v>172</v>
      </c>
      <c r="F12324" s="6">
        <v>44062</v>
      </c>
      <c r="G12324" s="5" t="s">
        <v>148</v>
      </c>
      <c r="H12324" s="5" t="s">
        <v>235</v>
      </c>
      <c r="I12324">
        <v>43888</v>
      </c>
      <c r="J12324">
        <v>174</v>
      </c>
      <c r="K12324">
        <v>95.4</v>
      </c>
      <c r="L12324">
        <v>1</v>
      </c>
      <c r="M12324">
        <v>2814.3</v>
      </c>
      <c r="N12324">
        <v>3114.4090000000001</v>
      </c>
      <c r="O12324">
        <v>3114.4090000000001</v>
      </c>
      <c r="P12324">
        <v>95.4</v>
      </c>
      <c r="Q12324">
        <v>29.5</v>
      </c>
      <c r="R12324">
        <v>-300.10899999999998</v>
      </c>
      <c r="S12324">
        <v>2020</v>
      </c>
      <c r="T12324">
        <v>8</v>
      </c>
      <c r="U12324">
        <v>34</v>
      </c>
    </row>
    <row r="12325" spans="1:21" x14ac:dyDescent="0.3">
      <c r="A12325" s="5" t="s">
        <v>168</v>
      </c>
      <c r="B12325" s="5" t="s">
        <v>467</v>
      </c>
      <c r="C12325" s="5" t="s">
        <v>146</v>
      </c>
      <c r="D12325" s="5" t="s">
        <v>577</v>
      </c>
      <c r="E12325" s="5" t="s">
        <v>172</v>
      </c>
      <c r="F12325" s="6">
        <v>44063</v>
      </c>
      <c r="G12325" s="5" t="s">
        <v>148</v>
      </c>
      <c r="H12325" s="5" t="s">
        <v>264</v>
      </c>
      <c r="I12325">
        <v>43941</v>
      </c>
      <c r="J12325">
        <v>122</v>
      </c>
      <c r="K12325">
        <v>1755</v>
      </c>
      <c r="L12325">
        <v>15</v>
      </c>
      <c r="M12325">
        <v>50895</v>
      </c>
      <c r="N12325">
        <v>43764.095000000001</v>
      </c>
      <c r="O12325">
        <v>2917.6060000000002</v>
      </c>
      <c r="P12325">
        <v>117</v>
      </c>
      <c r="Q12325">
        <v>29</v>
      </c>
      <c r="R12325">
        <v>7130.9049999999997</v>
      </c>
      <c r="S12325">
        <v>2020</v>
      </c>
      <c r="T12325">
        <v>8</v>
      </c>
      <c r="U12325">
        <v>34</v>
      </c>
    </row>
    <row r="12326" spans="1:21" x14ac:dyDescent="0.3">
      <c r="A12326" s="5" t="s">
        <v>168</v>
      </c>
      <c r="B12326" s="5" t="s">
        <v>169</v>
      </c>
      <c r="C12326" s="5" t="s">
        <v>170</v>
      </c>
      <c r="D12326" s="5" t="s">
        <v>595</v>
      </c>
      <c r="E12326" s="5" t="s">
        <v>172</v>
      </c>
      <c r="F12326" s="6">
        <v>44064</v>
      </c>
      <c r="G12326" s="5" t="s">
        <v>148</v>
      </c>
      <c r="H12326" s="5" t="s">
        <v>208</v>
      </c>
      <c r="I12326">
        <v>43866</v>
      </c>
      <c r="J12326">
        <v>198</v>
      </c>
      <c r="K12326">
        <v>149</v>
      </c>
      <c r="L12326">
        <v>1</v>
      </c>
      <c r="M12326">
        <v>3874</v>
      </c>
      <c r="N12326">
        <v>1061.412</v>
      </c>
      <c r="O12326">
        <v>1061.412</v>
      </c>
      <c r="P12326">
        <v>149</v>
      </c>
      <c r="Q12326">
        <v>26</v>
      </c>
      <c r="R12326">
        <v>2812.5880000000002</v>
      </c>
      <c r="S12326">
        <v>2020</v>
      </c>
      <c r="T12326">
        <v>8</v>
      </c>
      <c r="U12326">
        <v>34</v>
      </c>
    </row>
    <row r="12327" spans="1:21" x14ac:dyDescent="0.3">
      <c r="A12327" s="5" t="s">
        <v>168</v>
      </c>
      <c r="B12327" s="5" t="s">
        <v>169</v>
      </c>
      <c r="C12327" s="5" t="s">
        <v>170</v>
      </c>
      <c r="D12327" s="5" t="s">
        <v>499</v>
      </c>
      <c r="E12327" s="5" t="s">
        <v>172</v>
      </c>
      <c r="F12327" s="6">
        <v>44064</v>
      </c>
      <c r="G12327" s="5" t="s">
        <v>148</v>
      </c>
      <c r="H12327" s="5" t="s">
        <v>194</v>
      </c>
      <c r="I12327">
        <v>43747</v>
      </c>
      <c r="J12327">
        <v>317</v>
      </c>
      <c r="K12327">
        <v>529.5</v>
      </c>
      <c r="L12327">
        <v>3</v>
      </c>
      <c r="M12327">
        <v>13237.5</v>
      </c>
      <c r="N12327">
        <v>10834.174999999999</v>
      </c>
      <c r="O12327">
        <v>3611.3919999999998</v>
      </c>
      <c r="P12327">
        <v>176.5</v>
      </c>
      <c r="Q12327">
        <v>25</v>
      </c>
      <c r="R12327">
        <v>2403.3249999999998</v>
      </c>
      <c r="S12327">
        <v>2020</v>
      </c>
      <c r="T12327">
        <v>8</v>
      </c>
      <c r="U12327">
        <v>34</v>
      </c>
    </row>
    <row r="12328" spans="1:21" x14ac:dyDescent="0.3">
      <c r="A12328" s="5" t="s">
        <v>168</v>
      </c>
      <c r="B12328" s="5" t="s">
        <v>175</v>
      </c>
      <c r="C12328" s="5" t="s">
        <v>80</v>
      </c>
      <c r="D12328" s="5" t="s">
        <v>606</v>
      </c>
      <c r="E12328" s="5" t="s">
        <v>172</v>
      </c>
      <c r="F12328" s="6">
        <v>44064</v>
      </c>
      <c r="G12328" s="5" t="s">
        <v>148</v>
      </c>
      <c r="H12328" s="5" t="s">
        <v>173</v>
      </c>
      <c r="I12328">
        <v>43935</v>
      </c>
      <c r="J12328">
        <v>129</v>
      </c>
      <c r="K12328">
        <v>38</v>
      </c>
      <c r="L12328">
        <v>1</v>
      </c>
      <c r="M12328">
        <v>1150.5</v>
      </c>
      <c r="N12328">
        <v>1809.3130000000001</v>
      </c>
      <c r="O12328">
        <v>1809.3130000000001</v>
      </c>
      <c r="P12328">
        <v>38</v>
      </c>
      <c r="Q12328">
        <v>30.276299999999999</v>
      </c>
      <c r="R12328">
        <v>-658.81299999999999</v>
      </c>
      <c r="S12328">
        <v>2020</v>
      </c>
      <c r="T12328">
        <v>8</v>
      </c>
      <c r="U12328">
        <v>34</v>
      </c>
    </row>
    <row r="12329" spans="1:21" x14ac:dyDescent="0.3">
      <c r="A12329" s="5" t="s">
        <v>168</v>
      </c>
      <c r="B12329" s="5" t="s">
        <v>175</v>
      </c>
      <c r="C12329" s="5" t="s">
        <v>86</v>
      </c>
      <c r="D12329" s="5" t="s">
        <v>553</v>
      </c>
      <c r="E12329" s="5" t="s">
        <v>172</v>
      </c>
      <c r="F12329" s="6">
        <v>44064</v>
      </c>
      <c r="G12329" s="5" t="s">
        <v>148</v>
      </c>
      <c r="H12329" s="5" t="s">
        <v>173</v>
      </c>
      <c r="I12329">
        <v>43873</v>
      </c>
      <c r="J12329">
        <v>191</v>
      </c>
      <c r="K12329">
        <v>80</v>
      </c>
      <c r="L12329">
        <v>1</v>
      </c>
      <c r="M12329">
        <v>2360</v>
      </c>
      <c r="N12329">
        <v>2813.1979999999999</v>
      </c>
      <c r="O12329">
        <v>2813.1979999999999</v>
      </c>
      <c r="P12329">
        <v>80</v>
      </c>
      <c r="Q12329">
        <v>29.5</v>
      </c>
      <c r="R12329">
        <v>-453.19799999999998</v>
      </c>
      <c r="S12329">
        <v>2020</v>
      </c>
      <c r="T12329">
        <v>8</v>
      </c>
      <c r="U12329">
        <v>34</v>
      </c>
    </row>
    <row r="12330" spans="1:21" x14ac:dyDescent="0.3">
      <c r="A12330" s="5" t="s">
        <v>168</v>
      </c>
      <c r="B12330" s="5" t="s">
        <v>175</v>
      </c>
      <c r="C12330" s="5" t="s">
        <v>87</v>
      </c>
      <c r="D12330" s="5" t="s">
        <v>601</v>
      </c>
      <c r="E12330" s="5" t="s">
        <v>172</v>
      </c>
      <c r="F12330" s="6">
        <v>44064</v>
      </c>
      <c r="G12330" s="5" t="s">
        <v>148</v>
      </c>
      <c r="H12330" s="5" t="s">
        <v>190</v>
      </c>
      <c r="I12330">
        <v>43882</v>
      </c>
      <c r="J12330">
        <v>182</v>
      </c>
      <c r="K12330">
        <v>140</v>
      </c>
      <c r="L12330">
        <v>1</v>
      </c>
      <c r="M12330">
        <v>3640</v>
      </c>
      <c r="N12330">
        <v>2345.5059999999999</v>
      </c>
      <c r="O12330">
        <v>2345.5059999999999</v>
      </c>
      <c r="P12330">
        <v>140</v>
      </c>
      <c r="Q12330">
        <v>26</v>
      </c>
      <c r="R12330">
        <v>1294.4939999999999</v>
      </c>
      <c r="S12330">
        <v>2020</v>
      </c>
      <c r="T12330">
        <v>8</v>
      </c>
      <c r="U12330">
        <v>34</v>
      </c>
    </row>
    <row r="12331" spans="1:21" x14ac:dyDescent="0.3">
      <c r="A12331" s="5" t="s">
        <v>168</v>
      </c>
      <c r="B12331" s="5" t="s">
        <v>175</v>
      </c>
      <c r="C12331" s="5" t="s">
        <v>87</v>
      </c>
      <c r="D12331" s="5" t="s">
        <v>601</v>
      </c>
      <c r="E12331" s="5" t="s">
        <v>172</v>
      </c>
      <c r="F12331" s="6">
        <v>44064</v>
      </c>
      <c r="G12331" s="5" t="s">
        <v>148</v>
      </c>
      <c r="H12331" s="5" t="s">
        <v>212</v>
      </c>
      <c r="I12331">
        <v>43882</v>
      </c>
      <c r="J12331">
        <v>182</v>
      </c>
      <c r="K12331">
        <v>120.5</v>
      </c>
      <c r="L12331">
        <v>1</v>
      </c>
      <c r="M12331">
        <v>3133</v>
      </c>
      <c r="N12331">
        <v>2345.5059999999999</v>
      </c>
      <c r="O12331">
        <v>2345.5059999999999</v>
      </c>
      <c r="P12331">
        <v>120.5</v>
      </c>
      <c r="Q12331">
        <v>26</v>
      </c>
      <c r="R12331">
        <v>787.49400000000003</v>
      </c>
      <c r="S12331">
        <v>2020</v>
      </c>
      <c r="T12331">
        <v>8</v>
      </c>
      <c r="U12331">
        <v>34</v>
      </c>
    </row>
    <row r="12332" spans="1:21" x14ac:dyDescent="0.3">
      <c r="A12332" s="5" t="s">
        <v>168</v>
      </c>
      <c r="B12332" s="5" t="s">
        <v>175</v>
      </c>
      <c r="C12332" s="5" t="s">
        <v>87</v>
      </c>
      <c r="D12332" s="5" t="s">
        <v>601</v>
      </c>
      <c r="E12332" s="5" t="s">
        <v>172</v>
      </c>
      <c r="F12332" s="6">
        <v>44064</v>
      </c>
      <c r="G12332" s="5" t="s">
        <v>148</v>
      </c>
      <c r="H12332" s="5" t="s">
        <v>190</v>
      </c>
      <c r="I12332">
        <v>43882</v>
      </c>
      <c r="J12332">
        <v>182</v>
      </c>
      <c r="K12332">
        <v>136</v>
      </c>
      <c r="L12332">
        <v>1</v>
      </c>
      <c r="M12332">
        <v>3536</v>
      </c>
      <c r="N12332">
        <v>2345.5059999999999</v>
      </c>
      <c r="O12332">
        <v>2345.5059999999999</v>
      </c>
      <c r="P12332">
        <v>136</v>
      </c>
      <c r="Q12332">
        <v>26</v>
      </c>
      <c r="R12332">
        <v>1190.4939999999999</v>
      </c>
      <c r="S12332">
        <v>2020</v>
      </c>
      <c r="T12332">
        <v>8</v>
      </c>
      <c r="U12332">
        <v>34</v>
      </c>
    </row>
    <row r="12333" spans="1:21" x14ac:dyDescent="0.3">
      <c r="A12333" s="5" t="s">
        <v>168</v>
      </c>
      <c r="B12333" s="5" t="s">
        <v>175</v>
      </c>
      <c r="C12333" s="5" t="s">
        <v>87</v>
      </c>
      <c r="D12333" s="5" t="s">
        <v>601</v>
      </c>
      <c r="E12333" s="5" t="s">
        <v>172</v>
      </c>
      <c r="F12333" s="6">
        <v>44064</v>
      </c>
      <c r="G12333" s="5" t="s">
        <v>148</v>
      </c>
      <c r="H12333" s="5" t="s">
        <v>190</v>
      </c>
      <c r="I12333">
        <v>43882</v>
      </c>
      <c r="J12333">
        <v>182</v>
      </c>
      <c r="K12333">
        <v>113</v>
      </c>
      <c r="L12333">
        <v>1</v>
      </c>
      <c r="M12333">
        <v>2938</v>
      </c>
      <c r="N12333">
        <v>2345.5059999999999</v>
      </c>
      <c r="O12333">
        <v>2345.5059999999999</v>
      </c>
      <c r="P12333">
        <v>113</v>
      </c>
      <c r="Q12333">
        <v>26</v>
      </c>
      <c r="R12333">
        <v>592.49400000000003</v>
      </c>
      <c r="S12333">
        <v>2020</v>
      </c>
      <c r="T12333">
        <v>8</v>
      </c>
      <c r="U12333">
        <v>34</v>
      </c>
    </row>
    <row r="12334" spans="1:21" x14ac:dyDescent="0.3">
      <c r="A12334" s="5" t="s">
        <v>168</v>
      </c>
      <c r="B12334" s="5" t="s">
        <v>175</v>
      </c>
      <c r="C12334" s="5" t="s">
        <v>87</v>
      </c>
      <c r="D12334" s="5" t="s">
        <v>601</v>
      </c>
      <c r="E12334" s="5" t="s">
        <v>172</v>
      </c>
      <c r="F12334" s="6">
        <v>44064</v>
      </c>
      <c r="G12334" s="5" t="s">
        <v>148</v>
      </c>
      <c r="H12334" s="5" t="s">
        <v>173</v>
      </c>
      <c r="I12334">
        <v>43882</v>
      </c>
      <c r="J12334">
        <v>182</v>
      </c>
      <c r="K12334">
        <v>110</v>
      </c>
      <c r="L12334">
        <v>1</v>
      </c>
      <c r="M12334">
        <v>3245</v>
      </c>
      <c r="N12334">
        <v>2345.5059999999999</v>
      </c>
      <c r="O12334">
        <v>2345.5059999999999</v>
      </c>
      <c r="P12334">
        <v>110</v>
      </c>
      <c r="Q12334">
        <v>29.5</v>
      </c>
      <c r="R12334">
        <v>899.49400000000003</v>
      </c>
      <c r="S12334">
        <v>2020</v>
      </c>
      <c r="T12334">
        <v>8</v>
      </c>
      <c r="U12334">
        <v>34</v>
      </c>
    </row>
    <row r="12335" spans="1:21" x14ac:dyDescent="0.3">
      <c r="A12335" s="5" t="s">
        <v>168</v>
      </c>
      <c r="B12335" s="5" t="s">
        <v>175</v>
      </c>
      <c r="C12335" s="5" t="s">
        <v>87</v>
      </c>
      <c r="D12335" s="5" t="s">
        <v>601</v>
      </c>
      <c r="E12335" s="5" t="s">
        <v>172</v>
      </c>
      <c r="F12335" s="6">
        <v>44064</v>
      </c>
      <c r="G12335" s="5" t="s">
        <v>148</v>
      </c>
      <c r="H12335" s="5" t="s">
        <v>371</v>
      </c>
      <c r="I12335">
        <v>43882</v>
      </c>
      <c r="J12335">
        <v>182</v>
      </c>
      <c r="K12335">
        <v>1052</v>
      </c>
      <c r="L12335">
        <v>10</v>
      </c>
      <c r="M12335">
        <v>29982</v>
      </c>
      <c r="N12335">
        <v>23455.06</v>
      </c>
      <c r="O12335">
        <v>2345.5059999999999</v>
      </c>
      <c r="P12335">
        <v>105.2</v>
      </c>
      <c r="Q12335">
        <v>28.5</v>
      </c>
      <c r="R12335">
        <v>6526.94</v>
      </c>
      <c r="S12335">
        <v>2020</v>
      </c>
      <c r="T12335">
        <v>8</v>
      </c>
      <c r="U12335">
        <v>34</v>
      </c>
    </row>
    <row r="12336" spans="1:21" x14ac:dyDescent="0.3">
      <c r="A12336" s="5" t="s">
        <v>168</v>
      </c>
      <c r="B12336" s="5" t="s">
        <v>175</v>
      </c>
      <c r="C12336" s="5" t="s">
        <v>88</v>
      </c>
      <c r="D12336" s="5" t="s">
        <v>557</v>
      </c>
      <c r="E12336" s="5" t="s">
        <v>172</v>
      </c>
      <c r="F12336" s="6">
        <v>44064</v>
      </c>
      <c r="G12336" s="5" t="s">
        <v>148</v>
      </c>
      <c r="H12336" s="5" t="s">
        <v>173</v>
      </c>
      <c r="I12336">
        <v>43887</v>
      </c>
      <c r="J12336">
        <v>177</v>
      </c>
      <c r="K12336">
        <v>60</v>
      </c>
      <c r="L12336">
        <v>1</v>
      </c>
      <c r="M12336">
        <v>1770</v>
      </c>
      <c r="N12336">
        <v>2477.75</v>
      </c>
      <c r="O12336">
        <v>2477.75</v>
      </c>
      <c r="P12336">
        <v>60</v>
      </c>
      <c r="Q12336">
        <v>29.5</v>
      </c>
      <c r="R12336">
        <v>-707.75</v>
      </c>
      <c r="S12336">
        <v>2020</v>
      </c>
      <c r="T12336">
        <v>8</v>
      </c>
      <c r="U12336">
        <v>34</v>
      </c>
    </row>
    <row r="12337" spans="1:21" x14ac:dyDescent="0.3">
      <c r="A12337" s="5" t="s">
        <v>168</v>
      </c>
      <c r="B12337" s="5" t="s">
        <v>175</v>
      </c>
      <c r="C12337" s="5" t="s">
        <v>91</v>
      </c>
      <c r="D12337" s="5" t="s">
        <v>607</v>
      </c>
      <c r="E12337" s="5" t="s">
        <v>172</v>
      </c>
      <c r="F12337" s="6">
        <v>44064</v>
      </c>
      <c r="G12337" s="5" t="s">
        <v>148</v>
      </c>
      <c r="H12337" s="5" t="s">
        <v>190</v>
      </c>
      <c r="I12337">
        <v>44000</v>
      </c>
      <c r="J12337">
        <v>64</v>
      </c>
      <c r="K12337">
        <v>23.5</v>
      </c>
      <c r="L12337">
        <v>1</v>
      </c>
      <c r="M12337">
        <v>1047.25</v>
      </c>
      <c r="N12337">
        <v>691.22400000000005</v>
      </c>
      <c r="O12337">
        <v>691.22400000000005</v>
      </c>
      <c r="P12337">
        <v>23.5</v>
      </c>
      <c r="Q12337">
        <v>44.563800000000001</v>
      </c>
      <c r="R12337">
        <v>356.02600000000001</v>
      </c>
      <c r="S12337">
        <v>2020</v>
      </c>
      <c r="T12337">
        <v>8</v>
      </c>
      <c r="U12337">
        <v>34</v>
      </c>
    </row>
    <row r="12338" spans="1:21" x14ac:dyDescent="0.3">
      <c r="A12338" s="5" t="s">
        <v>168</v>
      </c>
      <c r="B12338" s="5" t="s">
        <v>206</v>
      </c>
      <c r="C12338" s="5" t="s">
        <v>106</v>
      </c>
      <c r="D12338" s="5" t="s">
        <v>605</v>
      </c>
      <c r="E12338" s="5" t="s">
        <v>172</v>
      </c>
      <c r="F12338" s="6">
        <v>44064</v>
      </c>
      <c r="G12338" s="5" t="s">
        <v>148</v>
      </c>
      <c r="H12338" s="5" t="s">
        <v>190</v>
      </c>
      <c r="I12338">
        <v>43888</v>
      </c>
      <c r="J12338">
        <v>176</v>
      </c>
      <c r="K12338">
        <v>324</v>
      </c>
      <c r="L12338">
        <v>3</v>
      </c>
      <c r="M12338">
        <v>9396</v>
      </c>
      <c r="N12338">
        <v>9343.2279999999992</v>
      </c>
      <c r="O12338">
        <v>3114.4090000000001</v>
      </c>
      <c r="P12338">
        <v>108</v>
      </c>
      <c r="Q12338">
        <v>29</v>
      </c>
      <c r="R12338">
        <v>52.771999999999998</v>
      </c>
      <c r="S12338">
        <v>2020</v>
      </c>
      <c r="T12338">
        <v>8</v>
      </c>
      <c r="U12338">
        <v>34</v>
      </c>
    </row>
    <row r="12339" spans="1:21" x14ac:dyDescent="0.3">
      <c r="A12339" s="5" t="s">
        <v>168</v>
      </c>
      <c r="B12339" s="5" t="s">
        <v>206</v>
      </c>
      <c r="C12339" s="5" t="s">
        <v>106</v>
      </c>
      <c r="D12339" s="5" t="s">
        <v>605</v>
      </c>
      <c r="E12339" s="5" t="s">
        <v>172</v>
      </c>
      <c r="F12339" s="6">
        <v>44064</v>
      </c>
      <c r="G12339" s="5" t="s">
        <v>148</v>
      </c>
      <c r="H12339" s="5" t="s">
        <v>478</v>
      </c>
      <c r="I12339">
        <v>43888</v>
      </c>
      <c r="J12339">
        <v>176</v>
      </c>
      <c r="K12339">
        <v>545</v>
      </c>
      <c r="L12339">
        <v>5</v>
      </c>
      <c r="M12339">
        <v>15805</v>
      </c>
      <c r="N12339">
        <v>15572.047</v>
      </c>
      <c r="O12339">
        <v>3114.4090000000001</v>
      </c>
      <c r="P12339">
        <v>109</v>
      </c>
      <c r="Q12339">
        <v>29</v>
      </c>
      <c r="R12339">
        <v>232.953</v>
      </c>
      <c r="S12339">
        <v>2020</v>
      </c>
      <c r="T12339">
        <v>8</v>
      </c>
      <c r="U12339">
        <v>34</v>
      </c>
    </row>
    <row r="12340" spans="1:21" x14ac:dyDescent="0.3">
      <c r="A12340" s="5" t="s">
        <v>168</v>
      </c>
      <c r="B12340" s="5" t="s">
        <v>206</v>
      </c>
      <c r="C12340" s="5" t="s">
        <v>106</v>
      </c>
      <c r="D12340" s="5" t="s">
        <v>605</v>
      </c>
      <c r="E12340" s="5" t="s">
        <v>172</v>
      </c>
      <c r="F12340" s="6">
        <v>44064</v>
      </c>
      <c r="G12340" s="5" t="s">
        <v>148</v>
      </c>
      <c r="H12340" s="5" t="s">
        <v>199</v>
      </c>
      <c r="I12340">
        <v>43888</v>
      </c>
      <c r="J12340">
        <v>176</v>
      </c>
      <c r="K12340">
        <v>1172</v>
      </c>
      <c r="L12340">
        <v>11</v>
      </c>
      <c r="M12340">
        <v>33988</v>
      </c>
      <c r="N12340">
        <v>34258.504000000001</v>
      </c>
      <c r="O12340">
        <v>3114.4090000000001</v>
      </c>
      <c r="P12340">
        <v>106.54545454545455</v>
      </c>
      <c r="Q12340">
        <v>29</v>
      </c>
      <c r="R12340">
        <v>-270.50400000000002</v>
      </c>
      <c r="S12340">
        <v>2020</v>
      </c>
      <c r="T12340">
        <v>8</v>
      </c>
      <c r="U12340">
        <v>34</v>
      </c>
    </row>
    <row r="12341" spans="1:21" x14ac:dyDescent="0.3">
      <c r="A12341" s="5" t="s">
        <v>168</v>
      </c>
      <c r="B12341" s="5" t="s">
        <v>206</v>
      </c>
      <c r="C12341" s="5" t="s">
        <v>106</v>
      </c>
      <c r="D12341" s="5" t="s">
        <v>605</v>
      </c>
      <c r="E12341" s="5" t="s">
        <v>172</v>
      </c>
      <c r="F12341" s="6">
        <v>44064</v>
      </c>
      <c r="G12341" s="5" t="s">
        <v>148</v>
      </c>
      <c r="H12341" s="5" t="s">
        <v>200</v>
      </c>
      <c r="I12341">
        <v>43888</v>
      </c>
      <c r="J12341">
        <v>176</v>
      </c>
      <c r="K12341">
        <v>859</v>
      </c>
      <c r="L12341">
        <v>8</v>
      </c>
      <c r="M12341">
        <v>24911</v>
      </c>
      <c r="N12341">
        <v>24915.276000000002</v>
      </c>
      <c r="O12341">
        <v>3114.4090000000001</v>
      </c>
      <c r="P12341">
        <v>107.375</v>
      </c>
      <c r="Q12341">
        <v>29</v>
      </c>
      <c r="R12341">
        <v>-4.2759999999999998</v>
      </c>
      <c r="S12341">
        <v>2020</v>
      </c>
      <c r="T12341">
        <v>8</v>
      </c>
      <c r="U12341">
        <v>34</v>
      </c>
    </row>
    <row r="12342" spans="1:21" x14ac:dyDescent="0.3">
      <c r="A12342" s="5" t="s">
        <v>168</v>
      </c>
      <c r="B12342" s="5" t="s">
        <v>206</v>
      </c>
      <c r="C12342" s="5" t="s">
        <v>106</v>
      </c>
      <c r="D12342" s="5" t="s">
        <v>605</v>
      </c>
      <c r="E12342" s="5" t="s">
        <v>172</v>
      </c>
      <c r="F12342" s="6">
        <v>44064</v>
      </c>
      <c r="G12342" s="5" t="s">
        <v>148</v>
      </c>
      <c r="H12342" s="5" t="s">
        <v>215</v>
      </c>
      <c r="I12342">
        <v>43888</v>
      </c>
      <c r="J12342">
        <v>176</v>
      </c>
      <c r="K12342">
        <v>527</v>
      </c>
      <c r="L12342">
        <v>5</v>
      </c>
      <c r="M12342">
        <v>15283</v>
      </c>
      <c r="N12342">
        <v>15572.047</v>
      </c>
      <c r="O12342">
        <v>3114.4090000000001</v>
      </c>
      <c r="P12342">
        <v>105.4</v>
      </c>
      <c r="Q12342">
        <v>29</v>
      </c>
      <c r="R12342">
        <v>-289.04700000000003</v>
      </c>
      <c r="S12342">
        <v>2020</v>
      </c>
      <c r="T12342">
        <v>8</v>
      </c>
      <c r="U12342">
        <v>34</v>
      </c>
    </row>
    <row r="12343" spans="1:21" x14ac:dyDescent="0.3">
      <c r="A12343" s="5" t="s">
        <v>168</v>
      </c>
      <c r="B12343" s="5" t="s">
        <v>206</v>
      </c>
      <c r="C12343" s="5" t="s">
        <v>106</v>
      </c>
      <c r="D12343" s="5" t="s">
        <v>605</v>
      </c>
      <c r="E12343" s="5" t="s">
        <v>172</v>
      </c>
      <c r="F12343" s="6">
        <v>44064</v>
      </c>
      <c r="G12343" s="5" t="s">
        <v>148</v>
      </c>
      <c r="H12343" s="5" t="s">
        <v>190</v>
      </c>
      <c r="I12343">
        <v>43888</v>
      </c>
      <c r="J12343">
        <v>176</v>
      </c>
      <c r="K12343">
        <v>109</v>
      </c>
      <c r="L12343">
        <v>1</v>
      </c>
      <c r="M12343">
        <v>3379</v>
      </c>
      <c r="N12343">
        <v>3114.4090000000001</v>
      </c>
      <c r="O12343">
        <v>3114.4090000000001</v>
      </c>
      <c r="P12343">
        <v>109</v>
      </c>
      <c r="Q12343">
        <v>31</v>
      </c>
      <c r="R12343">
        <v>264.59100000000001</v>
      </c>
      <c r="S12343">
        <v>2020</v>
      </c>
      <c r="T12343">
        <v>8</v>
      </c>
      <c r="U12343">
        <v>34</v>
      </c>
    </row>
    <row r="12344" spans="1:21" x14ac:dyDescent="0.3">
      <c r="A12344" s="5" t="s">
        <v>168</v>
      </c>
      <c r="B12344" s="5" t="s">
        <v>467</v>
      </c>
      <c r="C12344" s="5" t="s">
        <v>146</v>
      </c>
      <c r="D12344" s="5" t="s">
        <v>577</v>
      </c>
      <c r="E12344" s="5" t="s">
        <v>172</v>
      </c>
      <c r="F12344" s="6">
        <v>44064</v>
      </c>
      <c r="G12344" s="5" t="s">
        <v>148</v>
      </c>
      <c r="H12344" s="5" t="s">
        <v>466</v>
      </c>
      <c r="I12344">
        <v>43941</v>
      </c>
      <c r="J12344">
        <v>123</v>
      </c>
      <c r="K12344">
        <v>13994</v>
      </c>
      <c r="L12344">
        <v>124</v>
      </c>
      <c r="M12344">
        <v>391832</v>
      </c>
      <c r="N12344">
        <v>361783.185</v>
      </c>
      <c r="O12344">
        <v>2917.6060000000002</v>
      </c>
      <c r="P12344">
        <v>112.85483870967742</v>
      </c>
      <c r="Q12344">
        <v>28</v>
      </c>
      <c r="R12344">
        <v>30048.814999999999</v>
      </c>
      <c r="S12344">
        <v>2020</v>
      </c>
      <c r="T12344">
        <v>8</v>
      </c>
      <c r="U12344">
        <v>34</v>
      </c>
    </row>
    <row r="12345" spans="1:21" x14ac:dyDescent="0.3">
      <c r="A12345" s="5" t="s">
        <v>168</v>
      </c>
      <c r="B12345" s="5" t="s">
        <v>467</v>
      </c>
      <c r="C12345" s="5" t="s">
        <v>146</v>
      </c>
      <c r="D12345" s="5" t="s">
        <v>577</v>
      </c>
      <c r="E12345" s="5" t="s">
        <v>172</v>
      </c>
      <c r="F12345" s="6">
        <v>44064</v>
      </c>
      <c r="G12345" s="5" t="s">
        <v>148</v>
      </c>
      <c r="H12345" s="5" t="s">
        <v>173</v>
      </c>
      <c r="I12345">
        <v>43941</v>
      </c>
      <c r="J12345">
        <v>123</v>
      </c>
      <c r="K12345">
        <v>250</v>
      </c>
      <c r="L12345">
        <v>2</v>
      </c>
      <c r="M12345">
        <v>7375</v>
      </c>
      <c r="N12345">
        <v>5835.2129999999997</v>
      </c>
      <c r="O12345">
        <v>2917.6060000000002</v>
      </c>
      <c r="P12345">
        <v>125</v>
      </c>
      <c r="Q12345">
        <v>29.5</v>
      </c>
      <c r="R12345">
        <v>1539.787</v>
      </c>
      <c r="S12345">
        <v>2020</v>
      </c>
      <c r="T12345">
        <v>8</v>
      </c>
      <c r="U12345">
        <v>34</v>
      </c>
    </row>
    <row r="12346" spans="1:21" x14ac:dyDescent="0.3">
      <c r="A12346" s="5" t="s">
        <v>168</v>
      </c>
      <c r="B12346" s="5" t="s">
        <v>206</v>
      </c>
      <c r="C12346" s="5" t="s">
        <v>106</v>
      </c>
      <c r="D12346" s="5" t="s">
        <v>605</v>
      </c>
      <c r="E12346" s="5" t="s">
        <v>172</v>
      </c>
      <c r="F12346" s="6">
        <v>44065</v>
      </c>
      <c r="G12346" s="5" t="s">
        <v>148</v>
      </c>
      <c r="H12346" s="5" t="s">
        <v>498</v>
      </c>
      <c r="I12346">
        <v>43888</v>
      </c>
      <c r="J12346">
        <v>177</v>
      </c>
      <c r="K12346">
        <v>600</v>
      </c>
      <c r="L12346">
        <v>6</v>
      </c>
      <c r="M12346">
        <v>18300</v>
      </c>
      <c r="N12346">
        <v>18686.456999999999</v>
      </c>
      <c r="O12346">
        <v>3114.4090000000001</v>
      </c>
      <c r="P12346">
        <v>100</v>
      </c>
      <c r="Q12346">
        <v>30.5</v>
      </c>
      <c r="R12346">
        <v>-386.45699999999999</v>
      </c>
      <c r="S12346">
        <v>2020</v>
      </c>
      <c r="T12346">
        <v>8</v>
      </c>
      <c r="U12346">
        <v>34</v>
      </c>
    </row>
    <row r="12347" spans="1:21" x14ac:dyDescent="0.3">
      <c r="A12347" s="5" t="s">
        <v>168</v>
      </c>
      <c r="B12347" s="5" t="s">
        <v>206</v>
      </c>
      <c r="C12347" s="5" t="s">
        <v>106</v>
      </c>
      <c r="D12347" s="5" t="s">
        <v>605</v>
      </c>
      <c r="E12347" s="5" t="s">
        <v>172</v>
      </c>
      <c r="F12347" s="6">
        <v>44065</v>
      </c>
      <c r="G12347" s="5" t="s">
        <v>148</v>
      </c>
      <c r="H12347" s="5" t="s">
        <v>205</v>
      </c>
      <c r="I12347">
        <v>43888</v>
      </c>
      <c r="J12347">
        <v>177</v>
      </c>
      <c r="K12347">
        <v>590</v>
      </c>
      <c r="L12347">
        <v>6</v>
      </c>
      <c r="M12347">
        <v>17995</v>
      </c>
      <c r="N12347">
        <v>18686.456999999999</v>
      </c>
      <c r="O12347">
        <v>3114.4090000000001</v>
      </c>
      <c r="P12347">
        <v>98.333333333333329</v>
      </c>
      <c r="Q12347">
        <v>30.5</v>
      </c>
      <c r="R12347">
        <v>-691.45699999999999</v>
      </c>
      <c r="S12347">
        <v>2020</v>
      </c>
      <c r="T12347">
        <v>8</v>
      </c>
      <c r="U12347">
        <v>34</v>
      </c>
    </row>
    <row r="12348" spans="1:21" x14ac:dyDescent="0.3">
      <c r="A12348" s="5" t="s">
        <v>168</v>
      </c>
      <c r="B12348" s="5" t="s">
        <v>206</v>
      </c>
      <c r="C12348" s="5" t="s">
        <v>106</v>
      </c>
      <c r="D12348" s="5" t="s">
        <v>605</v>
      </c>
      <c r="E12348" s="5" t="s">
        <v>172</v>
      </c>
      <c r="F12348" s="6">
        <v>44065</v>
      </c>
      <c r="G12348" s="5" t="s">
        <v>148</v>
      </c>
      <c r="H12348" s="5" t="s">
        <v>222</v>
      </c>
      <c r="I12348">
        <v>43888</v>
      </c>
      <c r="J12348">
        <v>177</v>
      </c>
      <c r="K12348">
        <v>90</v>
      </c>
      <c r="L12348">
        <v>1</v>
      </c>
      <c r="M12348">
        <v>2745</v>
      </c>
      <c r="N12348">
        <v>3114.4090000000001</v>
      </c>
      <c r="O12348">
        <v>3114.4090000000001</v>
      </c>
      <c r="P12348">
        <v>90</v>
      </c>
      <c r="Q12348">
        <v>30.5</v>
      </c>
      <c r="R12348">
        <v>-369.40899999999999</v>
      </c>
      <c r="S12348">
        <v>2020</v>
      </c>
      <c r="T12348">
        <v>8</v>
      </c>
      <c r="U12348">
        <v>34</v>
      </c>
    </row>
    <row r="12349" spans="1:21" x14ac:dyDescent="0.3">
      <c r="A12349" s="5" t="s">
        <v>168</v>
      </c>
      <c r="B12349" s="5" t="s">
        <v>206</v>
      </c>
      <c r="C12349" s="5" t="s">
        <v>106</v>
      </c>
      <c r="D12349" s="5" t="s">
        <v>605</v>
      </c>
      <c r="E12349" s="5" t="s">
        <v>172</v>
      </c>
      <c r="F12349" s="6">
        <v>44065</v>
      </c>
      <c r="G12349" s="5" t="s">
        <v>148</v>
      </c>
      <c r="H12349" s="5" t="s">
        <v>238</v>
      </c>
      <c r="I12349">
        <v>43888</v>
      </c>
      <c r="J12349">
        <v>177</v>
      </c>
      <c r="K12349">
        <v>130</v>
      </c>
      <c r="L12349">
        <v>1</v>
      </c>
      <c r="M12349">
        <v>3965</v>
      </c>
      <c r="N12349">
        <v>3114.4090000000001</v>
      </c>
      <c r="O12349">
        <v>3114.4090000000001</v>
      </c>
      <c r="P12349">
        <v>130</v>
      </c>
      <c r="Q12349">
        <v>30.5</v>
      </c>
      <c r="R12349">
        <v>850.59100000000001</v>
      </c>
      <c r="S12349">
        <v>2020</v>
      </c>
      <c r="T12349">
        <v>8</v>
      </c>
      <c r="U12349">
        <v>34</v>
      </c>
    </row>
    <row r="12350" spans="1:21" x14ac:dyDescent="0.3">
      <c r="A12350" s="5" t="s">
        <v>168</v>
      </c>
      <c r="B12350" s="5" t="s">
        <v>206</v>
      </c>
      <c r="C12350" s="5" t="s">
        <v>106</v>
      </c>
      <c r="D12350" s="5" t="s">
        <v>605</v>
      </c>
      <c r="E12350" s="5" t="s">
        <v>172</v>
      </c>
      <c r="F12350" s="6">
        <v>44065</v>
      </c>
      <c r="G12350" s="5" t="s">
        <v>148</v>
      </c>
      <c r="H12350" s="5" t="s">
        <v>184</v>
      </c>
      <c r="I12350">
        <v>43888</v>
      </c>
      <c r="J12350">
        <v>177</v>
      </c>
      <c r="K12350">
        <v>2787</v>
      </c>
      <c r="L12350">
        <v>25</v>
      </c>
      <c r="M12350">
        <v>83610</v>
      </c>
      <c r="N12350">
        <v>77860.236999999994</v>
      </c>
      <c r="O12350">
        <v>3114.4090000000001</v>
      </c>
      <c r="P12350">
        <v>111.48</v>
      </c>
      <c r="Q12350">
        <v>30</v>
      </c>
      <c r="R12350">
        <v>5749.7629999999999</v>
      </c>
      <c r="S12350">
        <v>2020</v>
      </c>
      <c r="T12350">
        <v>8</v>
      </c>
      <c r="U12350">
        <v>34</v>
      </c>
    </row>
    <row r="12351" spans="1:21" x14ac:dyDescent="0.3">
      <c r="A12351" s="5" t="s">
        <v>168</v>
      </c>
      <c r="B12351" s="5" t="s">
        <v>206</v>
      </c>
      <c r="C12351" s="5" t="s">
        <v>106</v>
      </c>
      <c r="D12351" s="5" t="s">
        <v>605</v>
      </c>
      <c r="E12351" s="5" t="s">
        <v>172</v>
      </c>
      <c r="F12351" s="6">
        <v>44065</v>
      </c>
      <c r="G12351" s="5" t="s">
        <v>148</v>
      </c>
      <c r="H12351" s="5" t="s">
        <v>185</v>
      </c>
      <c r="I12351">
        <v>43888</v>
      </c>
      <c r="J12351">
        <v>177</v>
      </c>
      <c r="K12351">
        <v>230</v>
      </c>
      <c r="L12351">
        <v>2</v>
      </c>
      <c r="M12351">
        <v>7015</v>
      </c>
      <c r="N12351">
        <v>6228.8190000000004</v>
      </c>
      <c r="O12351">
        <v>3114.4090000000001</v>
      </c>
      <c r="P12351">
        <v>115</v>
      </c>
      <c r="Q12351">
        <v>30.5</v>
      </c>
      <c r="R12351">
        <v>786.18100000000004</v>
      </c>
      <c r="S12351">
        <v>2020</v>
      </c>
      <c r="T12351">
        <v>8</v>
      </c>
      <c r="U12351">
        <v>34</v>
      </c>
    </row>
    <row r="12352" spans="1:21" x14ac:dyDescent="0.3">
      <c r="A12352" s="5" t="s">
        <v>168</v>
      </c>
      <c r="B12352" s="5" t="s">
        <v>206</v>
      </c>
      <c r="C12352" s="5" t="s">
        <v>106</v>
      </c>
      <c r="D12352" s="5" t="s">
        <v>605</v>
      </c>
      <c r="E12352" s="5" t="s">
        <v>172</v>
      </c>
      <c r="F12352" s="6">
        <v>44065</v>
      </c>
      <c r="G12352" s="5" t="s">
        <v>148</v>
      </c>
      <c r="H12352" s="5" t="s">
        <v>186</v>
      </c>
      <c r="I12352">
        <v>43888</v>
      </c>
      <c r="J12352">
        <v>177</v>
      </c>
      <c r="K12352">
        <v>98</v>
      </c>
      <c r="L12352">
        <v>1</v>
      </c>
      <c r="M12352">
        <v>2989</v>
      </c>
      <c r="N12352">
        <v>3114.4090000000001</v>
      </c>
      <c r="O12352">
        <v>3114.4090000000001</v>
      </c>
      <c r="P12352">
        <v>98</v>
      </c>
      <c r="Q12352">
        <v>30.5</v>
      </c>
      <c r="R12352">
        <v>-125.40900000000001</v>
      </c>
      <c r="S12352">
        <v>2020</v>
      </c>
      <c r="T12352">
        <v>8</v>
      </c>
      <c r="U12352">
        <v>34</v>
      </c>
    </row>
    <row r="12353" spans="1:21" x14ac:dyDescent="0.3">
      <c r="A12353" s="5" t="s">
        <v>168</v>
      </c>
      <c r="B12353" s="5" t="s">
        <v>206</v>
      </c>
      <c r="C12353" s="5" t="s">
        <v>106</v>
      </c>
      <c r="D12353" s="5" t="s">
        <v>605</v>
      </c>
      <c r="E12353" s="5" t="s">
        <v>172</v>
      </c>
      <c r="F12353" s="6">
        <v>44065</v>
      </c>
      <c r="G12353" s="5" t="s">
        <v>148</v>
      </c>
      <c r="H12353" s="5" t="s">
        <v>284</v>
      </c>
      <c r="I12353">
        <v>43888</v>
      </c>
      <c r="J12353">
        <v>177</v>
      </c>
      <c r="K12353">
        <v>198</v>
      </c>
      <c r="L12353">
        <v>2</v>
      </c>
      <c r="M12353">
        <v>6039</v>
      </c>
      <c r="N12353">
        <v>6228.8190000000004</v>
      </c>
      <c r="O12353">
        <v>3114.4090000000001</v>
      </c>
      <c r="P12353">
        <v>99</v>
      </c>
      <c r="Q12353">
        <v>30.5</v>
      </c>
      <c r="R12353">
        <v>-189.81899999999999</v>
      </c>
      <c r="S12353">
        <v>2020</v>
      </c>
      <c r="T12353">
        <v>8</v>
      </c>
      <c r="U12353">
        <v>34</v>
      </c>
    </row>
    <row r="12354" spans="1:21" x14ac:dyDescent="0.3">
      <c r="A12354" s="5" t="s">
        <v>168</v>
      </c>
      <c r="B12354" s="5" t="s">
        <v>206</v>
      </c>
      <c r="C12354" s="5" t="s">
        <v>106</v>
      </c>
      <c r="D12354" s="5" t="s">
        <v>605</v>
      </c>
      <c r="E12354" s="5" t="s">
        <v>172</v>
      </c>
      <c r="F12354" s="6">
        <v>44065</v>
      </c>
      <c r="G12354" s="5" t="s">
        <v>148</v>
      </c>
      <c r="H12354" s="5" t="s">
        <v>189</v>
      </c>
      <c r="I12354">
        <v>43888</v>
      </c>
      <c r="J12354">
        <v>177</v>
      </c>
      <c r="K12354">
        <v>123</v>
      </c>
      <c r="L12354">
        <v>1</v>
      </c>
      <c r="M12354">
        <v>3751.5</v>
      </c>
      <c r="N12354">
        <v>3114.4090000000001</v>
      </c>
      <c r="O12354">
        <v>3114.4090000000001</v>
      </c>
      <c r="P12354">
        <v>123</v>
      </c>
      <c r="Q12354">
        <v>30.5</v>
      </c>
      <c r="R12354">
        <v>637.09100000000001</v>
      </c>
      <c r="S12354">
        <v>2020</v>
      </c>
      <c r="T12354">
        <v>8</v>
      </c>
      <c r="U12354">
        <v>34</v>
      </c>
    </row>
    <row r="12355" spans="1:21" x14ac:dyDescent="0.3">
      <c r="A12355" s="5" t="s">
        <v>168</v>
      </c>
      <c r="B12355" s="5" t="s">
        <v>206</v>
      </c>
      <c r="C12355" s="5" t="s">
        <v>106</v>
      </c>
      <c r="D12355" s="5" t="s">
        <v>605</v>
      </c>
      <c r="E12355" s="5" t="s">
        <v>172</v>
      </c>
      <c r="F12355" s="6">
        <v>44065</v>
      </c>
      <c r="G12355" s="5" t="s">
        <v>148</v>
      </c>
      <c r="H12355" s="5" t="s">
        <v>308</v>
      </c>
      <c r="I12355">
        <v>43888</v>
      </c>
      <c r="J12355">
        <v>177</v>
      </c>
      <c r="K12355">
        <v>106</v>
      </c>
      <c r="L12355">
        <v>1</v>
      </c>
      <c r="M12355">
        <v>3233</v>
      </c>
      <c r="N12355">
        <v>3114.4090000000001</v>
      </c>
      <c r="O12355">
        <v>3114.4090000000001</v>
      </c>
      <c r="P12355">
        <v>106</v>
      </c>
      <c r="Q12355">
        <v>30.5</v>
      </c>
      <c r="R12355">
        <v>118.59099999999999</v>
      </c>
      <c r="S12355">
        <v>2020</v>
      </c>
      <c r="T12355">
        <v>8</v>
      </c>
      <c r="U12355">
        <v>34</v>
      </c>
    </row>
    <row r="12356" spans="1:21" x14ac:dyDescent="0.3">
      <c r="A12356" s="5" t="s">
        <v>168</v>
      </c>
      <c r="B12356" s="5" t="s">
        <v>206</v>
      </c>
      <c r="C12356" s="5" t="s">
        <v>106</v>
      </c>
      <c r="D12356" s="5" t="s">
        <v>605</v>
      </c>
      <c r="E12356" s="5" t="s">
        <v>172</v>
      </c>
      <c r="F12356" s="6">
        <v>44065</v>
      </c>
      <c r="G12356" s="5" t="s">
        <v>148</v>
      </c>
      <c r="H12356" s="5" t="s">
        <v>190</v>
      </c>
      <c r="I12356">
        <v>43888</v>
      </c>
      <c r="J12356">
        <v>177</v>
      </c>
      <c r="K12356">
        <v>112</v>
      </c>
      <c r="L12356">
        <v>1</v>
      </c>
      <c r="M12356">
        <v>3416</v>
      </c>
      <c r="N12356">
        <v>3114.4090000000001</v>
      </c>
      <c r="O12356">
        <v>3114.4090000000001</v>
      </c>
      <c r="P12356">
        <v>112</v>
      </c>
      <c r="Q12356">
        <v>30.5</v>
      </c>
      <c r="R12356">
        <v>301.59100000000001</v>
      </c>
      <c r="S12356">
        <v>2020</v>
      </c>
      <c r="T12356">
        <v>8</v>
      </c>
      <c r="U12356">
        <v>34</v>
      </c>
    </row>
    <row r="12357" spans="1:21" x14ac:dyDescent="0.3">
      <c r="A12357" s="5" t="s">
        <v>168</v>
      </c>
      <c r="B12357" s="5" t="s">
        <v>206</v>
      </c>
      <c r="C12357" s="5" t="s">
        <v>106</v>
      </c>
      <c r="D12357" s="5" t="s">
        <v>605</v>
      </c>
      <c r="E12357" s="5" t="s">
        <v>172</v>
      </c>
      <c r="F12357" s="6">
        <v>44065</v>
      </c>
      <c r="G12357" s="5" t="s">
        <v>148</v>
      </c>
      <c r="H12357" s="5" t="s">
        <v>226</v>
      </c>
      <c r="I12357">
        <v>43888</v>
      </c>
      <c r="J12357">
        <v>177</v>
      </c>
      <c r="K12357">
        <v>290</v>
      </c>
      <c r="L12357">
        <v>3</v>
      </c>
      <c r="M12357">
        <v>8845</v>
      </c>
      <c r="N12357">
        <v>9343.2279999999992</v>
      </c>
      <c r="O12357">
        <v>3114.4090000000001</v>
      </c>
      <c r="P12357">
        <v>96.666666666666671</v>
      </c>
      <c r="Q12357">
        <v>30.5</v>
      </c>
      <c r="R12357">
        <v>-498.22800000000001</v>
      </c>
      <c r="S12357">
        <v>2020</v>
      </c>
      <c r="T12357">
        <v>8</v>
      </c>
      <c r="U12357">
        <v>34</v>
      </c>
    </row>
    <row r="12358" spans="1:21" x14ac:dyDescent="0.3">
      <c r="A12358" s="5" t="s">
        <v>168</v>
      </c>
      <c r="B12358" s="5" t="s">
        <v>206</v>
      </c>
      <c r="C12358" s="5" t="s">
        <v>106</v>
      </c>
      <c r="D12358" s="5" t="s">
        <v>605</v>
      </c>
      <c r="E12358" s="5" t="s">
        <v>172</v>
      </c>
      <c r="F12358" s="6">
        <v>44065</v>
      </c>
      <c r="G12358" s="5" t="s">
        <v>148</v>
      </c>
      <c r="H12358" s="5" t="s">
        <v>191</v>
      </c>
      <c r="I12358">
        <v>43888</v>
      </c>
      <c r="J12358">
        <v>177</v>
      </c>
      <c r="K12358">
        <v>550</v>
      </c>
      <c r="L12358">
        <v>5</v>
      </c>
      <c r="M12358">
        <v>16775</v>
      </c>
      <c r="N12358">
        <v>15572.047</v>
      </c>
      <c r="O12358">
        <v>3114.4090000000001</v>
      </c>
      <c r="P12358">
        <v>110</v>
      </c>
      <c r="Q12358">
        <v>30.5</v>
      </c>
      <c r="R12358">
        <v>1202.953</v>
      </c>
      <c r="S12358">
        <v>2020</v>
      </c>
      <c r="T12358">
        <v>8</v>
      </c>
      <c r="U12358">
        <v>34</v>
      </c>
    </row>
    <row r="12359" spans="1:21" x14ac:dyDescent="0.3">
      <c r="A12359" s="5" t="s">
        <v>168</v>
      </c>
      <c r="B12359" s="5" t="s">
        <v>206</v>
      </c>
      <c r="C12359" s="5" t="s">
        <v>106</v>
      </c>
      <c r="D12359" s="5" t="s">
        <v>605</v>
      </c>
      <c r="E12359" s="5" t="s">
        <v>172</v>
      </c>
      <c r="F12359" s="6">
        <v>44065</v>
      </c>
      <c r="G12359" s="5" t="s">
        <v>148</v>
      </c>
      <c r="H12359" s="5" t="s">
        <v>187</v>
      </c>
      <c r="I12359">
        <v>43888</v>
      </c>
      <c r="J12359">
        <v>177</v>
      </c>
      <c r="K12359">
        <v>628</v>
      </c>
      <c r="L12359">
        <v>6</v>
      </c>
      <c r="M12359">
        <v>19154</v>
      </c>
      <c r="N12359">
        <v>18686.456999999999</v>
      </c>
      <c r="O12359">
        <v>3114.4090000000001</v>
      </c>
      <c r="P12359">
        <v>104.66666666666667</v>
      </c>
      <c r="Q12359">
        <v>30.5</v>
      </c>
      <c r="R12359">
        <v>467.54300000000001</v>
      </c>
      <c r="S12359">
        <v>2020</v>
      </c>
      <c r="T12359">
        <v>8</v>
      </c>
      <c r="U12359">
        <v>34</v>
      </c>
    </row>
    <row r="12360" spans="1:21" x14ac:dyDescent="0.3">
      <c r="A12360" s="5" t="s">
        <v>168</v>
      </c>
      <c r="B12360" s="5" t="s">
        <v>206</v>
      </c>
      <c r="C12360" s="5" t="s">
        <v>106</v>
      </c>
      <c r="D12360" s="5" t="s">
        <v>605</v>
      </c>
      <c r="E12360" s="5" t="s">
        <v>172</v>
      </c>
      <c r="F12360" s="6">
        <v>44065</v>
      </c>
      <c r="G12360" s="5" t="s">
        <v>148</v>
      </c>
      <c r="H12360" s="5" t="s">
        <v>203</v>
      </c>
      <c r="I12360">
        <v>43888</v>
      </c>
      <c r="J12360">
        <v>177</v>
      </c>
      <c r="K12360">
        <v>190</v>
      </c>
      <c r="L12360">
        <v>2</v>
      </c>
      <c r="M12360">
        <v>5795</v>
      </c>
      <c r="N12360">
        <v>6228.8190000000004</v>
      </c>
      <c r="O12360">
        <v>3114.4090000000001</v>
      </c>
      <c r="P12360">
        <v>95</v>
      </c>
      <c r="Q12360">
        <v>30.5</v>
      </c>
      <c r="R12360">
        <v>-433.81900000000002</v>
      </c>
      <c r="S12360">
        <v>2020</v>
      </c>
      <c r="T12360">
        <v>8</v>
      </c>
      <c r="U12360">
        <v>34</v>
      </c>
    </row>
    <row r="12361" spans="1:21" x14ac:dyDescent="0.3">
      <c r="A12361" s="5" t="s">
        <v>168</v>
      </c>
      <c r="B12361" s="5" t="s">
        <v>206</v>
      </c>
      <c r="C12361" s="5" t="s">
        <v>106</v>
      </c>
      <c r="D12361" s="5" t="s">
        <v>605</v>
      </c>
      <c r="E12361" s="5" t="s">
        <v>172</v>
      </c>
      <c r="F12361" s="6">
        <v>44065</v>
      </c>
      <c r="G12361" s="5" t="s">
        <v>148</v>
      </c>
      <c r="H12361" s="5" t="s">
        <v>216</v>
      </c>
      <c r="I12361">
        <v>43888</v>
      </c>
      <c r="J12361">
        <v>177</v>
      </c>
      <c r="K12361">
        <v>220</v>
      </c>
      <c r="L12361">
        <v>2</v>
      </c>
      <c r="M12361">
        <v>6710</v>
      </c>
      <c r="N12361">
        <v>6228.8190000000004</v>
      </c>
      <c r="O12361">
        <v>3114.4090000000001</v>
      </c>
      <c r="P12361">
        <v>110</v>
      </c>
      <c r="Q12361">
        <v>30.5</v>
      </c>
      <c r="R12361">
        <v>481.18099999999998</v>
      </c>
      <c r="S12361">
        <v>2020</v>
      </c>
      <c r="T12361">
        <v>8</v>
      </c>
      <c r="U12361">
        <v>34</v>
      </c>
    </row>
    <row r="12362" spans="1:21" x14ac:dyDescent="0.3">
      <c r="A12362" s="5" t="s">
        <v>168</v>
      </c>
      <c r="B12362" s="5" t="s">
        <v>206</v>
      </c>
      <c r="C12362" s="5" t="s">
        <v>106</v>
      </c>
      <c r="D12362" s="5" t="s">
        <v>605</v>
      </c>
      <c r="E12362" s="5" t="s">
        <v>172</v>
      </c>
      <c r="F12362" s="6">
        <v>44065</v>
      </c>
      <c r="G12362" s="5" t="s">
        <v>148</v>
      </c>
      <c r="H12362" s="5" t="s">
        <v>181</v>
      </c>
      <c r="I12362">
        <v>43888</v>
      </c>
      <c r="J12362">
        <v>177</v>
      </c>
      <c r="K12362">
        <v>196</v>
      </c>
      <c r="L12362">
        <v>2</v>
      </c>
      <c r="M12362">
        <v>5978</v>
      </c>
      <c r="N12362">
        <v>6228.8190000000004</v>
      </c>
      <c r="O12362">
        <v>3114.4090000000001</v>
      </c>
      <c r="P12362">
        <v>98</v>
      </c>
      <c r="Q12362">
        <v>30.5</v>
      </c>
      <c r="R12362">
        <v>-250.81899999999999</v>
      </c>
      <c r="S12362">
        <v>2020</v>
      </c>
      <c r="T12362">
        <v>8</v>
      </c>
      <c r="U12362">
        <v>34</v>
      </c>
    </row>
    <row r="12363" spans="1:21" x14ac:dyDescent="0.3">
      <c r="A12363" s="5" t="s">
        <v>168</v>
      </c>
      <c r="B12363" s="5" t="s">
        <v>206</v>
      </c>
      <c r="C12363" s="5" t="s">
        <v>116</v>
      </c>
      <c r="D12363" s="5" t="s">
        <v>608</v>
      </c>
      <c r="E12363" s="5" t="s">
        <v>172</v>
      </c>
      <c r="F12363" s="6">
        <v>44065</v>
      </c>
      <c r="G12363" s="5" t="s">
        <v>148</v>
      </c>
      <c r="H12363" s="5" t="s">
        <v>218</v>
      </c>
      <c r="I12363">
        <v>43893</v>
      </c>
      <c r="J12363">
        <v>172</v>
      </c>
      <c r="K12363">
        <v>550</v>
      </c>
      <c r="L12363">
        <v>6</v>
      </c>
      <c r="M12363">
        <v>16775</v>
      </c>
      <c r="N12363">
        <v>22085.120999999999</v>
      </c>
      <c r="O12363">
        <v>3680.8530000000001</v>
      </c>
      <c r="P12363">
        <v>91.666666666666671</v>
      </c>
      <c r="Q12363">
        <v>30.5</v>
      </c>
      <c r="R12363">
        <v>-5310.1210000000001</v>
      </c>
      <c r="S12363">
        <v>2020</v>
      </c>
      <c r="T12363">
        <v>8</v>
      </c>
      <c r="U12363">
        <v>34</v>
      </c>
    </row>
    <row r="12364" spans="1:21" x14ac:dyDescent="0.3">
      <c r="A12364" s="5" t="s">
        <v>168</v>
      </c>
      <c r="B12364" s="5" t="s">
        <v>206</v>
      </c>
      <c r="C12364" s="5" t="s">
        <v>116</v>
      </c>
      <c r="D12364" s="5" t="s">
        <v>608</v>
      </c>
      <c r="E12364" s="5" t="s">
        <v>172</v>
      </c>
      <c r="F12364" s="6">
        <v>44065</v>
      </c>
      <c r="G12364" s="5" t="s">
        <v>148</v>
      </c>
      <c r="H12364" s="5" t="s">
        <v>190</v>
      </c>
      <c r="I12364">
        <v>43893</v>
      </c>
      <c r="J12364">
        <v>172</v>
      </c>
      <c r="K12364">
        <v>104</v>
      </c>
      <c r="L12364">
        <v>1</v>
      </c>
      <c r="M12364">
        <v>104</v>
      </c>
      <c r="N12364">
        <v>3680.8530000000001</v>
      </c>
      <c r="O12364">
        <v>3680.8530000000001</v>
      </c>
      <c r="P12364">
        <v>104</v>
      </c>
      <c r="Q12364">
        <v>1</v>
      </c>
      <c r="R12364">
        <v>-3576.8530000000001</v>
      </c>
      <c r="S12364">
        <v>2020</v>
      </c>
      <c r="T12364">
        <v>8</v>
      </c>
      <c r="U12364">
        <v>34</v>
      </c>
    </row>
    <row r="12365" spans="1:21" x14ac:dyDescent="0.3">
      <c r="A12365" s="5" t="s">
        <v>168</v>
      </c>
      <c r="B12365" s="5" t="s">
        <v>206</v>
      </c>
      <c r="C12365" s="5" t="s">
        <v>116</v>
      </c>
      <c r="D12365" s="5" t="s">
        <v>608</v>
      </c>
      <c r="E12365" s="5" t="s">
        <v>227</v>
      </c>
      <c r="F12365" s="6">
        <v>44065</v>
      </c>
      <c r="G12365" s="5" t="s">
        <v>148</v>
      </c>
      <c r="H12365" s="5" t="s">
        <v>190</v>
      </c>
      <c r="I12365">
        <v>43893</v>
      </c>
      <c r="J12365">
        <v>172</v>
      </c>
      <c r="K12365">
        <v>-104</v>
      </c>
      <c r="L12365">
        <v>-1</v>
      </c>
      <c r="M12365">
        <v>-104</v>
      </c>
      <c r="N12365">
        <v>-3680.8530000000001</v>
      </c>
      <c r="O12365">
        <v>-3680.8530000000001</v>
      </c>
      <c r="P12365">
        <v>104</v>
      </c>
      <c r="Q12365">
        <v>1</v>
      </c>
      <c r="R12365">
        <v>3576.8530000000001</v>
      </c>
      <c r="S12365">
        <v>2020</v>
      </c>
      <c r="T12365">
        <v>8</v>
      </c>
      <c r="U12365">
        <v>34</v>
      </c>
    </row>
    <row r="12366" spans="1:21" x14ac:dyDescent="0.3">
      <c r="A12366" s="5" t="s">
        <v>168</v>
      </c>
      <c r="B12366" s="5" t="s">
        <v>206</v>
      </c>
      <c r="C12366" s="5" t="s">
        <v>116</v>
      </c>
      <c r="D12366" s="5" t="s">
        <v>608</v>
      </c>
      <c r="E12366" s="5" t="s">
        <v>172</v>
      </c>
      <c r="F12366" s="6">
        <v>44065</v>
      </c>
      <c r="G12366" s="5" t="s">
        <v>148</v>
      </c>
      <c r="H12366" s="5" t="s">
        <v>190</v>
      </c>
      <c r="I12366">
        <v>43893</v>
      </c>
      <c r="J12366">
        <v>172</v>
      </c>
      <c r="K12366">
        <v>104</v>
      </c>
      <c r="L12366">
        <v>1</v>
      </c>
      <c r="M12366">
        <v>3172</v>
      </c>
      <c r="N12366">
        <v>3680.8530000000001</v>
      </c>
      <c r="O12366">
        <v>3680.8530000000001</v>
      </c>
      <c r="P12366">
        <v>104</v>
      </c>
      <c r="Q12366">
        <v>30.5</v>
      </c>
      <c r="R12366">
        <v>-508.85300000000001</v>
      </c>
      <c r="S12366">
        <v>2020</v>
      </c>
      <c r="T12366">
        <v>8</v>
      </c>
      <c r="U12366">
        <v>34</v>
      </c>
    </row>
    <row r="12367" spans="1:21" x14ac:dyDescent="0.3">
      <c r="A12367" s="5" t="s">
        <v>168</v>
      </c>
      <c r="B12367" s="5" t="s">
        <v>206</v>
      </c>
      <c r="C12367" s="5" t="s">
        <v>116</v>
      </c>
      <c r="D12367" s="5" t="s">
        <v>608</v>
      </c>
      <c r="E12367" s="5" t="s">
        <v>172</v>
      </c>
      <c r="F12367" s="6">
        <v>44065</v>
      </c>
      <c r="G12367" s="5" t="s">
        <v>148</v>
      </c>
      <c r="H12367" s="5" t="s">
        <v>202</v>
      </c>
      <c r="I12367">
        <v>43893</v>
      </c>
      <c r="J12367">
        <v>172</v>
      </c>
      <c r="K12367">
        <v>1120</v>
      </c>
      <c r="L12367">
        <v>12</v>
      </c>
      <c r="M12367">
        <v>34160</v>
      </c>
      <c r="N12367">
        <v>44170.241999999998</v>
      </c>
      <c r="O12367">
        <v>3680.8530000000001</v>
      </c>
      <c r="P12367">
        <v>93.333333333333329</v>
      </c>
      <c r="Q12367">
        <v>30.5</v>
      </c>
      <c r="R12367">
        <v>-10010.242</v>
      </c>
      <c r="S12367">
        <v>2020</v>
      </c>
      <c r="T12367">
        <v>8</v>
      </c>
      <c r="U12367">
        <v>34</v>
      </c>
    </row>
    <row r="12368" spans="1:21" x14ac:dyDescent="0.3">
      <c r="A12368" s="5" t="s">
        <v>168</v>
      </c>
      <c r="B12368" s="5" t="s">
        <v>206</v>
      </c>
      <c r="C12368" s="5" t="s">
        <v>116</v>
      </c>
      <c r="D12368" s="5" t="s">
        <v>608</v>
      </c>
      <c r="E12368" s="5" t="s">
        <v>172</v>
      </c>
      <c r="F12368" s="6">
        <v>44065</v>
      </c>
      <c r="G12368" s="5" t="s">
        <v>148</v>
      </c>
      <c r="H12368" s="5" t="s">
        <v>204</v>
      </c>
      <c r="I12368">
        <v>43893</v>
      </c>
      <c r="J12368">
        <v>172</v>
      </c>
      <c r="K12368">
        <v>610</v>
      </c>
      <c r="L12368">
        <v>6</v>
      </c>
      <c r="M12368">
        <v>18605</v>
      </c>
      <c r="N12368">
        <v>22085.120999999999</v>
      </c>
      <c r="O12368">
        <v>3680.8530000000001</v>
      </c>
      <c r="P12368">
        <v>101.66666666666667</v>
      </c>
      <c r="Q12368">
        <v>30.5</v>
      </c>
      <c r="R12368">
        <v>-3480.1210000000001</v>
      </c>
      <c r="S12368">
        <v>2020</v>
      </c>
      <c r="T12368">
        <v>8</v>
      </c>
      <c r="U12368">
        <v>34</v>
      </c>
    </row>
    <row r="12369" spans="1:21" x14ac:dyDescent="0.3">
      <c r="A12369" s="5" t="s">
        <v>168</v>
      </c>
      <c r="B12369" s="5" t="s">
        <v>206</v>
      </c>
      <c r="C12369" s="5" t="s">
        <v>116</v>
      </c>
      <c r="D12369" s="5" t="s">
        <v>608</v>
      </c>
      <c r="E12369" s="5" t="s">
        <v>172</v>
      </c>
      <c r="F12369" s="6">
        <v>44065</v>
      </c>
      <c r="G12369" s="5" t="s">
        <v>148</v>
      </c>
      <c r="H12369" s="5" t="s">
        <v>221</v>
      </c>
      <c r="I12369">
        <v>43893</v>
      </c>
      <c r="J12369">
        <v>172</v>
      </c>
      <c r="K12369">
        <v>214</v>
      </c>
      <c r="L12369">
        <v>2</v>
      </c>
      <c r="M12369">
        <v>6527</v>
      </c>
      <c r="N12369">
        <v>7361.7070000000003</v>
      </c>
      <c r="O12369">
        <v>3680.8530000000001</v>
      </c>
      <c r="P12369">
        <v>107</v>
      </c>
      <c r="Q12369">
        <v>30.5</v>
      </c>
      <c r="R12369">
        <v>-834.70699999999999</v>
      </c>
      <c r="S12369">
        <v>2020</v>
      </c>
      <c r="T12369">
        <v>8</v>
      </c>
      <c r="U12369">
        <v>34</v>
      </c>
    </row>
    <row r="12370" spans="1:21" x14ac:dyDescent="0.3">
      <c r="A12370" s="5" t="s">
        <v>168</v>
      </c>
      <c r="B12370" s="5" t="s">
        <v>206</v>
      </c>
      <c r="C12370" s="5" t="s">
        <v>116</v>
      </c>
      <c r="D12370" s="5" t="s">
        <v>608</v>
      </c>
      <c r="E12370" s="5" t="s">
        <v>172</v>
      </c>
      <c r="F12370" s="6">
        <v>44065</v>
      </c>
      <c r="G12370" s="5" t="s">
        <v>148</v>
      </c>
      <c r="H12370" s="5" t="s">
        <v>190</v>
      </c>
      <c r="I12370">
        <v>43893</v>
      </c>
      <c r="J12370">
        <v>172</v>
      </c>
      <c r="K12370">
        <v>110</v>
      </c>
      <c r="L12370">
        <v>1</v>
      </c>
      <c r="M12370">
        <v>3355</v>
      </c>
      <c r="N12370">
        <v>3680.8530000000001</v>
      </c>
      <c r="O12370">
        <v>3680.8530000000001</v>
      </c>
      <c r="P12370">
        <v>110</v>
      </c>
      <c r="Q12370">
        <v>30.5</v>
      </c>
      <c r="R12370">
        <v>-325.85300000000001</v>
      </c>
      <c r="S12370">
        <v>2020</v>
      </c>
      <c r="T12370">
        <v>8</v>
      </c>
      <c r="U12370">
        <v>34</v>
      </c>
    </row>
    <row r="12371" spans="1:21" x14ac:dyDescent="0.3">
      <c r="A12371" s="5" t="s">
        <v>168</v>
      </c>
      <c r="B12371" s="5" t="s">
        <v>206</v>
      </c>
      <c r="C12371" s="5" t="s">
        <v>106</v>
      </c>
      <c r="D12371" s="5" t="s">
        <v>605</v>
      </c>
      <c r="E12371" s="5" t="s">
        <v>172</v>
      </c>
      <c r="F12371" s="6">
        <v>44067</v>
      </c>
      <c r="G12371" s="5" t="s">
        <v>148</v>
      </c>
      <c r="H12371" s="5" t="s">
        <v>178</v>
      </c>
      <c r="I12371">
        <v>43888</v>
      </c>
      <c r="J12371">
        <v>179</v>
      </c>
      <c r="K12371">
        <v>85</v>
      </c>
      <c r="L12371">
        <v>1</v>
      </c>
      <c r="M12371">
        <v>2507.5</v>
      </c>
      <c r="N12371">
        <v>3114.4090000000001</v>
      </c>
      <c r="O12371">
        <v>3114.4090000000001</v>
      </c>
      <c r="P12371">
        <v>85</v>
      </c>
      <c r="Q12371">
        <v>29.5</v>
      </c>
      <c r="R12371">
        <v>-606.90899999999999</v>
      </c>
      <c r="S12371">
        <v>2020</v>
      </c>
      <c r="T12371">
        <v>8</v>
      </c>
      <c r="U12371">
        <v>35</v>
      </c>
    </row>
    <row r="12372" spans="1:21" x14ac:dyDescent="0.3">
      <c r="A12372" s="5" t="s">
        <v>168</v>
      </c>
      <c r="B12372" s="5" t="s">
        <v>206</v>
      </c>
      <c r="C12372" s="5" t="s">
        <v>106</v>
      </c>
      <c r="D12372" s="5" t="s">
        <v>605</v>
      </c>
      <c r="E12372" s="5" t="s">
        <v>172</v>
      </c>
      <c r="F12372" s="6">
        <v>44067</v>
      </c>
      <c r="G12372" s="5" t="s">
        <v>148</v>
      </c>
      <c r="H12372" s="5" t="s">
        <v>311</v>
      </c>
      <c r="I12372">
        <v>43888</v>
      </c>
      <c r="J12372">
        <v>179</v>
      </c>
      <c r="K12372">
        <v>95.4</v>
      </c>
      <c r="L12372">
        <v>1</v>
      </c>
      <c r="M12372">
        <v>2814.3</v>
      </c>
      <c r="N12372">
        <v>3114.4090000000001</v>
      </c>
      <c r="O12372">
        <v>3114.4090000000001</v>
      </c>
      <c r="P12372">
        <v>95.4</v>
      </c>
      <c r="Q12372">
        <v>29.5</v>
      </c>
      <c r="R12372">
        <v>-300.10899999999998</v>
      </c>
      <c r="S12372">
        <v>2020</v>
      </c>
      <c r="T12372">
        <v>8</v>
      </c>
      <c r="U12372">
        <v>35</v>
      </c>
    </row>
    <row r="12373" spans="1:21" x14ac:dyDescent="0.3">
      <c r="A12373" s="5" t="s">
        <v>168</v>
      </c>
      <c r="B12373" s="5" t="s">
        <v>206</v>
      </c>
      <c r="C12373" s="5" t="s">
        <v>106</v>
      </c>
      <c r="D12373" s="5" t="s">
        <v>605</v>
      </c>
      <c r="E12373" s="5" t="s">
        <v>172</v>
      </c>
      <c r="F12373" s="6">
        <v>44067</v>
      </c>
      <c r="G12373" s="5" t="s">
        <v>148</v>
      </c>
      <c r="H12373" s="5" t="s">
        <v>235</v>
      </c>
      <c r="I12373">
        <v>43888</v>
      </c>
      <c r="J12373">
        <v>179</v>
      </c>
      <c r="K12373">
        <v>123.8</v>
      </c>
      <c r="L12373">
        <v>1</v>
      </c>
      <c r="M12373">
        <v>3652.1</v>
      </c>
      <c r="N12373">
        <v>3114.4090000000001</v>
      </c>
      <c r="O12373">
        <v>3114.4090000000001</v>
      </c>
      <c r="P12373">
        <v>123.8</v>
      </c>
      <c r="Q12373">
        <v>29.5</v>
      </c>
      <c r="R12373">
        <v>537.69100000000003</v>
      </c>
      <c r="S12373">
        <v>2020</v>
      </c>
      <c r="T12373">
        <v>8</v>
      </c>
      <c r="U12373">
        <v>35</v>
      </c>
    </row>
    <row r="12374" spans="1:21" x14ac:dyDescent="0.3">
      <c r="A12374" s="5" t="s">
        <v>168</v>
      </c>
      <c r="B12374" s="5" t="s">
        <v>206</v>
      </c>
      <c r="C12374" s="5" t="s">
        <v>116</v>
      </c>
      <c r="D12374" s="5" t="s">
        <v>608</v>
      </c>
      <c r="E12374" s="5" t="s">
        <v>172</v>
      </c>
      <c r="F12374" s="6">
        <v>44067</v>
      </c>
      <c r="G12374" s="5" t="s">
        <v>148</v>
      </c>
      <c r="H12374" s="5" t="s">
        <v>183</v>
      </c>
      <c r="I12374">
        <v>43893</v>
      </c>
      <c r="J12374">
        <v>174</v>
      </c>
      <c r="K12374">
        <v>530</v>
      </c>
      <c r="L12374">
        <v>5</v>
      </c>
      <c r="M12374">
        <v>16165</v>
      </c>
      <c r="N12374">
        <v>18404.267</v>
      </c>
      <c r="O12374">
        <v>3680.8530000000001</v>
      </c>
      <c r="P12374">
        <v>106</v>
      </c>
      <c r="Q12374">
        <v>30.5</v>
      </c>
      <c r="R12374">
        <v>-2239.2669999999998</v>
      </c>
      <c r="S12374">
        <v>2020</v>
      </c>
      <c r="T12374">
        <v>8</v>
      </c>
      <c r="U12374">
        <v>35</v>
      </c>
    </row>
    <row r="12375" spans="1:21" x14ac:dyDescent="0.3">
      <c r="A12375" s="5" t="s">
        <v>168</v>
      </c>
      <c r="B12375" s="5" t="s">
        <v>206</v>
      </c>
      <c r="C12375" s="5" t="s">
        <v>116</v>
      </c>
      <c r="D12375" s="5" t="s">
        <v>608</v>
      </c>
      <c r="E12375" s="5" t="s">
        <v>172</v>
      </c>
      <c r="F12375" s="6">
        <v>44067</v>
      </c>
      <c r="G12375" s="5" t="s">
        <v>148</v>
      </c>
      <c r="H12375" s="5" t="s">
        <v>246</v>
      </c>
      <c r="I12375">
        <v>43893</v>
      </c>
      <c r="J12375">
        <v>174</v>
      </c>
      <c r="K12375">
        <v>420</v>
      </c>
      <c r="L12375">
        <v>4</v>
      </c>
      <c r="M12375">
        <v>12810</v>
      </c>
      <c r="N12375">
        <v>14723.414000000001</v>
      </c>
      <c r="O12375">
        <v>3680.8530000000001</v>
      </c>
      <c r="P12375">
        <v>105</v>
      </c>
      <c r="Q12375">
        <v>30.5</v>
      </c>
      <c r="R12375">
        <v>-1913.414</v>
      </c>
      <c r="S12375">
        <v>2020</v>
      </c>
      <c r="T12375">
        <v>8</v>
      </c>
      <c r="U12375">
        <v>35</v>
      </c>
    </row>
    <row r="12376" spans="1:21" x14ac:dyDescent="0.3">
      <c r="A12376" s="5" t="s">
        <v>168</v>
      </c>
      <c r="B12376" s="5" t="s">
        <v>206</v>
      </c>
      <c r="C12376" s="5" t="s">
        <v>116</v>
      </c>
      <c r="D12376" s="5" t="s">
        <v>608</v>
      </c>
      <c r="E12376" s="5" t="s">
        <v>172</v>
      </c>
      <c r="F12376" s="6">
        <v>44067</v>
      </c>
      <c r="G12376" s="5" t="s">
        <v>148</v>
      </c>
      <c r="H12376" s="5" t="s">
        <v>188</v>
      </c>
      <c r="I12376">
        <v>43893</v>
      </c>
      <c r="J12376">
        <v>174</v>
      </c>
      <c r="K12376">
        <v>358</v>
      </c>
      <c r="L12376">
        <v>3</v>
      </c>
      <c r="M12376">
        <v>10919</v>
      </c>
      <c r="N12376">
        <v>11042.56</v>
      </c>
      <c r="O12376">
        <v>3680.8530000000001</v>
      </c>
      <c r="P12376">
        <v>119.33333333333333</v>
      </c>
      <c r="Q12376">
        <v>30.5</v>
      </c>
      <c r="R12376">
        <v>-123.56</v>
      </c>
      <c r="S12376">
        <v>2020</v>
      </c>
      <c r="T12376">
        <v>8</v>
      </c>
      <c r="U12376">
        <v>35</v>
      </c>
    </row>
    <row r="12377" spans="1:21" x14ac:dyDescent="0.3">
      <c r="A12377" s="5" t="s">
        <v>168</v>
      </c>
      <c r="B12377" s="5" t="s">
        <v>206</v>
      </c>
      <c r="C12377" s="5" t="s">
        <v>116</v>
      </c>
      <c r="D12377" s="5" t="s">
        <v>608</v>
      </c>
      <c r="E12377" s="5" t="s">
        <v>172</v>
      </c>
      <c r="F12377" s="6">
        <v>44067</v>
      </c>
      <c r="G12377" s="5" t="s">
        <v>148</v>
      </c>
      <c r="H12377" s="5" t="s">
        <v>230</v>
      </c>
      <c r="I12377">
        <v>43893</v>
      </c>
      <c r="J12377">
        <v>174</v>
      </c>
      <c r="K12377">
        <v>520</v>
      </c>
      <c r="L12377">
        <v>5</v>
      </c>
      <c r="M12377">
        <v>15600</v>
      </c>
      <c r="N12377">
        <v>18404.267</v>
      </c>
      <c r="O12377">
        <v>3680.8530000000001</v>
      </c>
      <c r="P12377">
        <v>104</v>
      </c>
      <c r="Q12377">
        <v>30</v>
      </c>
      <c r="R12377">
        <v>-2804.2669999999998</v>
      </c>
      <c r="S12377">
        <v>2020</v>
      </c>
      <c r="T12377">
        <v>8</v>
      </c>
      <c r="U12377">
        <v>35</v>
      </c>
    </row>
    <row r="12378" spans="1:21" x14ac:dyDescent="0.3">
      <c r="A12378" s="5" t="s">
        <v>168</v>
      </c>
      <c r="B12378" s="5" t="s">
        <v>206</v>
      </c>
      <c r="C12378" s="5" t="s">
        <v>116</v>
      </c>
      <c r="D12378" s="5" t="s">
        <v>608</v>
      </c>
      <c r="E12378" s="5" t="s">
        <v>172</v>
      </c>
      <c r="F12378" s="6">
        <v>44067</v>
      </c>
      <c r="G12378" s="5" t="s">
        <v>148</v>
      </c>
      <c r="H12378" s="5" t="s">
        <v>186</v>
      </c>
      <c r="I12378">
        <v>43893</v>
      </c>
      <c r="J12378">
        <v>174</v>
      </c>
      <c r="K12378">
        <v>120</v>
      </c>
      <c r="L12378">
        <v>1</v>
      </c>
      <c r="M12378">
        <v>3660</v>
      </c>
      <c r="N12378">
        <v>3680.8530000000001</v>
      </c>
      <c r="O12378">
        <v>3680.8530000000001</v>
      </c>
      <c r="P12378">
        <v>120</v>
      </c>
      <c r="Q12378">
        <v>30.5</v>
      </c>
      <c r="R12378">
        <v>-20.853000000000002</v>
      </c>
      <c r="S12378">
        <v>2020</v>
      </c>
      <c r="T12378">
        <v>8</v>
      </c>
      <c r="U12378">
        <v>35</v>
      </c>
    </row>
    <row r="12379" spans="1:21" x14ac:dyDescent="0.3">
      <c r="A12379" s="5" t="s">
        <v>168</v>
      </c>
      <c r="B12379" s="5" t="s">
        <v>206</v>
      </c>
      <c r="C12379" s="5" t="s">
        <v>116</v>
      </c>
      <c r="D12379" s="5" t="s">
        <v>608</v>
      </c>
      <c r="E12379" s="5" t="s">
        <v>172</v>
      </c>
      <c r="F12379" s="6">
        <v>44067</v>
      </c>
      <c r="G12379" s="5" t="s">
        <v>148</v>
      </c>
      <c r="H12379" s="5" t="s">
        <v>190</v>
      </c>
      <c r="I12379">
        <v>43893</v>
      </c>
      <c r="J12379">
        <v>174</v>
      </c>
      <c r="K12379">
        <v>204</v>
      </c>
      <c r="L12379">
        <v>2</v>
      </c>
      <c r="M12379">
        <v>6222</v>
      </c>
      <c r="N12379">
        <v>7361.7070000000003</v>
      </c>
      <c r="O12379">
        <v>3680.8530000000001</v>
      </c>
      <c r="P12379">
        <v>102</v>
      </c>
      <c r="Q12379">
        <v>30.5</v>
      </c>
      <c r="R12379">
        <v>-1139.7070000000001</v>
      </c>
      <c r="S12379">
        <v>2020</v>
      </c>
      <c r="T12379">
        <v>8</v>
      </c>
      <c r="U12379">
        <v>35</v>
      </c>
    </row>
    <row r="12380" spans="1:21" x14ac:dyDescent="0.3">
      <c r="A12380" s="5" t="s">
        <v>168</v>
      </c>
      <c r="B12380" s="5" t="s">
        <v>206</v>
      </c>
      <c r="C12380" s="5" t="s">
        <v>116</v>
      </c>
      <c r="D12380" s="5" t="s">
        <v>608</v>
      </c>
      <c r="E12380" s="5" t="s">
        <v>227</v>
      </c>
      <c r="F12380" s="6">
        <v>44067</v>
      </c>
      <c r="G12380" s="5" t="s">
        <v>148</v>
      </c>
      <c r="H12380" s="5" t="s">
        <v>186</v>
      </c>
      <c r="I12380">
        <v>43893</v>
      </c>
      <c r="J12380">
        <v>174</v>
      </c>
      <c r="K12380">
        <v>-120</v>
      </c>
      <c r="L12380">
        <v>-1</v>
      </c>
      <c r="M12380">
        <v>-3660</v>
      </c>
      <c r="N12380">
        <v>-3680.8530000000001</v>
      </c>
      <c r="O12380">
        <v>-3680.8530000000001</v>
      </c>
      <c r="P12380">
        <v>120</v>
      </c>
      <c r="Q12380">
        <v>30.5</v>
      </c>
      <c r="R12380">
        <v>20.853000000000002</v>
      </c>
      <c r="S12380">
        <v>2020</v>
      </c>
      <c r="T12380">
        <v>8</v>
      </c>
      <c r="U12380">
        <v>35</v>
      </c>
    </row>
    <row r="12381" spans="1:21" x14ac:dyDescent="0.3">
      <c r="A12381" s="5" t="s">
        <v>168</v>
      </c>
      <c r="B12381" s="5" t="s">
        <v>206</v>
      </c>
      <c r="C12381" s="5" t="s">
        <v>116</v>
      </c>
      <c r="D12381" s="5" t="s">
        <v>608</v>
      </c>
      <c r="E12381" s="5" t="s">
        <v>172</v>
      </c>
      <c r="F12381" s="6">
        <v>44067</v>
      </c>
      <c r="G12381" s="5" t="s">
        <v>148</v>
      </c>
      <c r="H12381" s="5" t="s">
        <v>190</v>
      </c>
      <c r="I12381">
        <v>43893</v>
      </c>
      <c r="J12381">
        <v>174</v>
      </c>
      <c r="K12381">
        <v>120</v>
      </c>
      <c r="L12381">
        <v>1</v>
      </c>
      <c r="M12381">
        <v>3660</v>
      </c>
      <c r="N12381">
        <v>3680.8530000000001</v>
      </c>
      <c r="O12381">
        <v>3680.8530000000001</v>
      </c>
      <c r="P12381">
        <v>120</v>
      </c>
      <c r="Q12381">
        <v>30.5</v>
      </c>
      <c r="R12381">
        <v>-20.853000000000002</v>
      </c>
      <c r="S12381">
        <v>2020</v>
      </c>
      <c r="T12381">
        <v>8</v>
      </c>
      <c r="U12381">
        <v>35</v>
      </c>
    </row>
    <row r="12382" spans="1:21" x14ac:dyDescent="0.3">
      <c r="A12382" s="5" t="s">
        <v>168</v>
      </c>
      <c r="B12382" s="5" t="s">
        <v>206</v>
      </c>
      <c r="C12382" s="5" t="s">
        <v>116</v>
      </c>
      <c r="D12382" s="5" t="s">
        <v>608</v>
      </c>
      <c r="E12382" s="5" t="s">
        <v>172</v>
      </c>
      <c r="F12382" s="6">
        <v>44067</v>
      </c>
      <c r="G12382" s="5" t="s">
        <v>148</v>
      </c>
      <c r="H12382" s="5" t="s">
        <v>197</v>
      </c>
      <c r="I12382">
        <v>43893</v>
      </c>
      <c r="J12382">
        <v>174</v>
      </c>
      <c r="K12382">
        <v>1324.6</v>
      </c>
      <c r="L12382">
        <v>12</v>
      </c>
      <c r="M12382">
        <v>39075.699999999997</v>
      </c>
      <c r="N12382">
        <v>44170.241999999998</v>
      </c>
      <c r="O12382">
        <v>3680.8530000000001</v>
      </c>
      <c r="P12382">
        <v>110.38333333333333</v>
      </c>
      <c r="Q12382">
        <v>29.5</v>
      </c>
      <c r="R12382">
        <v>-5094.5420000000004</v>
      </c>
      <c r="S12382">
        <v>2020</v>
      </c>
      <c r="T12382">
        <v>8</v>
      </c>
      <c r="U12382">
        <v>35</v>
      </c>
    </row>
    <row r="12383" spans="1:21" x14ac:dyDescent="0.3">
      <c r="A12383" s="5" t="s">
        <v>168</v>
      </c>
      <c r="B12383" s="5" t="s">
        <v>206</v>
      </c>
      <c r="C12383" s="5" t="s">
        <v>116</v>
      </c>
      <c r="D12383" s="5" t="s">
        <v>608</v>
      </c>
      <c r="E12383" s="5" t="s">
        <v>172</v>
      </c>
      <c r="F12383" s="6">
        <v>44067</v>
      </c>
      <c r="G12383" s="5" t="s">
        <v>148</v>
      </c>
      <c r="H12383" s="5" t="s">
        <v>178</v>
      </c>
      <c r="I12383">
        <v>43893</v>
      </c>
      <c r="J12383">
        <v>174</v>
      </c>
      <c r="K12383">
        <v>197</v>
      </c>
      <c r="L12383">
        <v>2</v>
      </c>
      <c r="M12383">
        <v>5811.5</v>
      </c>
      <c r="N12383">
        <v>7361.7070000000003</v>
      </c>
      <c r="O12383">
        <v>3680.8530000000001</v>
      </c>
      <c r="P12383">
        <v>98.5</v>
      </c>
      <c r="Q12383">
        <v>29.5</v>
      </c>
      <c r="R12383">
        <v>-1550.2070000000001</v>
      </c>
      <c r="S12383">
        <v>2020</v>
      </c>
      <c r="T12383">
        <v>8</v>
      </c>
      <c r="U12383">
        <v>35</v>
      </c>
    </row>
    <row r="12384" spans="1:21" x14ac:dyDescent="0.3">
      <c r="A12384" s="5" t="s">
        <v>168</v>
      </c>
      <c r="B12384" s="5" t="s">
        <v>206</v>
      </c>
      <c r="C12384" s="5" t="s">
        <v>116</v>
      </c>
      <c r="D12384" s="5" t="s">
        <v>608</v>
      </c>
      <c r="E12384" s="5" t="s">
        <v>172</v>
      </c>
      <c r="F12384" s="6">
        <v>44067</v>
      </c>
      <c r="G12384" s="5" t="s">
        <v>148</v>
      </c>
      <c r="H12384" s="5" t="s">
        <v>351</v>
      </c>
      <c r="I12384">
        <v>43893</v>
      </c>
      <c r="J12384">
        <v>174</v>
      </c>
      <c r="K12384">
        <v>287.60000000000002</v>
      </c>
      <c r="L12384">
        <v>3</v>
      </c>
      <c r="M12384">
        <v>8484.2000000000007</v>
      </c>
      <c r="N12384">
        <v>11042.56</v>
      </c>
      <c r="O12384">
        <v>3680.8530000000001</v>
      </c>
      <c r="P12384">
        <v>95.866666666666674</v>
      </c>
      <c r="Q12384">
        <v>29.5</v>
      </c>
      <c r="R12384">
        <v>-2558.36</v>
      </c>
      <c r="S12384">
        <v>2020</v>
      </c>
      <c r="T12384">
        <v>8</v>
      </c>
      <c r="U12384">
        <v>35</v>
      </c>
    </row>
    <row r="12385" spans="1:21" x14ac:dyDescent="0.3">
      <c r="A12385" s="5" t="s">
        <v>168</v>
      </c>
      <c r="B12385" s="5" t="s">
        <v>206</v>
      </c>
      <c r="C12385" s="5" t="s">
        <v>116</v>
      </c>
      <c r="D12385" s="5" t="s">
        <v>608</v>
      </c>
      <c r="E12385" s="5" t="s">
        <v>172</v>
      </c>
      <c r="F12385" s="6">
        <v>44067</v>
      </c>
      <c r="G12385" s="5" t="s">
        <v>148</v>
      </c>
      <c r="H12385" s="5" t="s">
        <v>173</v>
      </c>
      <c r="I12385">
        <v>43893</v>
      </c>
      <c r="J12385">
        <v>174</v>
      </c>
      <c r="K12385">
        <v>718.2</v>
      </c>
      <c r="L12385">
        <v>8</v>
      </c>
      <c r="M12385">
        <v>21186.9</v>
      </c>
      <c r="N12385">
        <v>29446.828000000001</v>
      </c>
      <c r="O12385">
        <v>3680.8530000000001</v>
      </c>
      <c r="P12385">
        <v>89.775000000000006</v>
      </c>
      <c r="Q12385">
        <v>29.5</v>
      </c>
      <c r="R12385">
        <v>-8259.9279999999999</v>
      </c>
      <c r="S12385">
        <v>2020</v>
      </c>
      <c r="T12385">
        <v>8</v>
      </c>
      <c r="U12385">
        <v>35</v>
      </c>
    </row>
    <row r="12386" spans="1:21" x14ac:dyDescent="0.3">
      <c r="A12386" s="5" t="s">
        <v>168</v>
      </c>
      <c r="B12386" s="5" t="s">
        <v>169</v>
      </c>
      <c r="C12386" s="5" t="s">
        <v>170</v>
      </c>
      <c r="D12386" s="5" t="s">
        <v>499</v>
      </c>
      <c r="E12386" s="5" t="s">
        <v>172</v>
      </c>
      <c r="F12386" s="6">
        <v>44068</v>
      </c>
      <c r="G12386" s="5" t="s">
        <v>148</v>
      </c>
      <c r="H12386" s="5" t="s">
        <v>173</v>
      </c>
      <c r="I12386">
        <v>43747</v>
      </c>
      <c r="J12386">
        <v>321</v>
      </c>
      <c r="K12386">
        <v>191.5</v>
      </c>
      <c r="L12386">
        <v>1</v>
      </c>
      <c r="M12386">
        <v>5553.5</v>
      </c>
      <c r="N12386">
        <v>3611.3919999999998</v>
      </c>
      <c r="O12386">
        <v>3611.3919999999998</v>
      </c>
      <c r="P12386">
        <v>191.5</v>
      </c>
      <c r="Q12386">
        <v>29</v>
      </c>
      <c r="R12386">
        <v>1942.1079999999999</v>
      </c>
      <c r="S12386">
        <v>2020</v>
      </c>
      <c r="T12386">
        <v>8</v>
      </c>
      <c r="U12386">
        <v>35</v>
      </c>
    </row>
    <row r="12387" spans="1:21" x14ac:dyDescent="0.3">
      <c r="A12387" s="5" t="s">
        <v>168</v>
      </c>
      <c r="B12387" s="5" t="s">
        <v>175</v>
      </c>
      <c r="C12387" s="5" t="s">
        <v>86</v>
      </c>
      <c r="D12387" s="5" t="s">
        <v>553</v>
      </c>
      <c r="E12387" s="5" t="s">
        <v>172</v>
      </c>
      <c r="F12387" s="6">
        <v>44068</v>
      </c>
      <c r="G12387" s="5" t="s">
        <v>148</v>
      </c>
      <c r="H12387" s="5" t="s">
        <v>351</v>
      </c>
      <c r="I12387">
        <v>43873</v>
      </c>
      <c r="J12387">
        <v>195</v>
      </c>
      <c r="K12387">
        <v>99.5</v>
      </c>
      <c r="L12387">
        <v>1</v>
      </c>
      <c r="M12387">
        <v>2885.5</v>
      </c>
      <c r="N12387">
        <v>2813.1979999999999</v>
      </c>
      <c r="O12387">
        <v>2813.1979999999999</v>
      </c>
      <c r="P12387">
        <v>99.5</v>
      </c>
      <c r="Q12387">
        <v>29</v>
      </c>
      <c r="R12387">
        <v>72.302000000000007</v>
      </c>
      <c r="S12387">
        <v>2020</v>
      </c>
      <c r="T12387">
        <v>8</v>
      </c>
      <c r="U12387">
        <v>35</v>
      </c>
    </row>
    <row r="12388" spans="1:21" x14ac:dyDescent="0.3">
      <c r="A12388" s="5" t="s">
        <v>168</v>
      </c>
      <c r="B12388" s="5" t="s">
        <v>175</v>
      </c>
      <c r="C12388" s="5" t="s">
        <v>86</v>
      </c>
      <c r="D12388" s="5" t="s">
        <v>553</v>
      </c>
      <c r="E12388" s="5" t="s">
        <v>172</v>
      </c>
      <c r="F12388" s="6">
        <v>44068</v>
      </c>
      <c r="G12388" s="5" t="s">
        <v>148</v>
      </c>
      <c r="H12388" s="5" t="s">
        <v>235</v>
      </c>
      <c r="I12388">
        <v>43873</v>
      </c>
      <c r="J12388">
        <v>195</v>
      </c>
      <c r="K12388">
        <v>90.5</v>
      </c>
      <c r="L12388">
        <v>1</v>
      </c>
      <c r="M12388">
        <v>2624.5</v>
      </c>
      <c r="N12388">
        <v>2813.1979999999999</v>
      </c>
      <c r="O12388">
        <v>2813.1979999999999</v>
      </c>
      <c r="P12388">
        <v>90.5</v>
      </c>
      <c r="Q12388">
        <v>29</v>
      </c>
      <c r="R12388">
        <v>-188.69800000000001</v>
      </c>
      <c r="S12388">
        <v>2020</v>
      </c>
      <c r="T12388">
        <v>8</v>
      </c>
      <c r="U12388">
        <v>35</v>
      </c>
    </row>
    <row r="12389" spans="1:21" x14ac:dyDescent="0.3">
      <c r="A12389" s="5" t="s">
        <v>168</v>
      </c>
      <c r="B12389" s="5" t="s">
        <v>175</v>
      </c>
      <c r="C12389" s="5" t="s">
        <v>86</v>
      </c>
      <c r="D12389" s="5" t="s">
        <v>553</v>
      </c>
      <c r="E12389" s="5" t="s">
        <v>172</v>
      </c>
      <c r="F12389" s="6">
        <v>44068</v>
      </c>
      <c r="G12389" s="5" t="s">
        <v>148</v>
      </c>
      <c r="H12389" s="5" t="s">
        <v>190</v>
      </c>
      <c r="I12389">
        <v>43873</v>
      </c>
      <c r="J12389">
        <v>195</v>
      </c>
      <c r="K12389">
        <v>125</v>
      </c>
      <c r="L12389">
        <v>1</v>
      </c>
      <c r="M12389">
        <v>3250</v>
      </c>
      <c r="N12389">
        <v>2813.1979999999999</v>
      </c>
      <c r="O12389">
        <v>2813.1979999999999</v>
      </c>
      <c r="P12389">
        <v>125</v>
      </c>
      <c r="Q12389">
        <v>26</v>
      </c>
      <c r="R12389">
        <v>436.80200000000002</v>
      </c>
      <c r="S12389">
        <v>2020</v>
      </c>
      <c r="T12389">
        <v>8</v>
      </c>
      <c r="U12389">
        <v>35</v>
      </c>
    </row>
    <row r="12390" spans="1:21" x14ac:dyDescent="0.3">
      <c r="A12390" s="5" t="s">
        <v>168</v>
      </c>
      <c r="B12390" s="5" t="s">
        <v>175</v>
      </c>
      <c r="C12390" s="5" t="s">
        <v>86</v>
      </c>
      <c r="D12390" s="5" t="s">
        <v>553</v>
      </c>
      <c r="E12390" s="5" t="s">
        <v>172</v>
      </c>
      <c r="F12390" s="6">
        <v>44068</v>
      </c>
      <c r="G12390" s="5" t="s">
        <v>148</v>
      </c>
      <c r="H12390" s="5" t="s">
        <v>208</v>
      </c>
      <c r="I12390">
        <v>43873</v>
      </c>
      <c r="J12390">
        <v>195</v>
      </c>
      <c r="K12390">
        <v>116.5</v>
      </c>
      <c r="L12390">
        <v>1</v>
      </c>
      <c r="M12390">
        <v>3029</v>
      </c>
      <c r="N12390">
        <v>2813.1979999999999</v>
      </c>
      <c r="O12390">
        <v>2813.1979999999999</v>
      </c>
      <c r="P12390">
        <v>116.5</v>
      </c>
      <c r="Q12390">
        <v>26</v>
      </c>
      <c r="R12390">
        <v>215.80199999999999</v>
      </c>
      <c r="S12390">
        <v>2020</v>
      </c>
      <c r="T12390">
        <v>8</v>
      </c>
      <c r="U12390">
        <v>35</v>
      </c>
    </row>
    <row r="12391" spans="1:21" x14ac:dyDescent="0.3">
      <c r="A12391" s="5" t="s">
        <v>168</v>
      </c>
      <c r="B12391" s="5" t="s">
        <v>175</v>
      </c>
      <c r="C12391" s="5" t="s">
        <v>86</v>
      </c>
      <c r="D12391" s="5" t="s">
        <v>553</v>
      </c>
      <c r="E12391" s="5" t="s">
        <v>172</v>
      </c>
      <c r="F12391" s="6">
        <v>44068</v>
      </c>
      <c r="G12391" s="5" t="s">
        <v>148</v>
      </c>
      <c r="H12391" s="5" t="s">
        <v>190</v>
      </c>
      <c r="I12391">
        <v>43873</v>
      </c>
      <c r="J12391">
        <v>195</v>
      </c>
      <c r="K12391">
        <v>118.5</v>
      </c>
      <c r="L12391">
        <v>1</v>
      </c>
      <c r="M12391">
        <v>3081</v>
      </c>
      <c r="N12391">
        <v>2813.1979999999999</v>
      </c>
      <c r="O12391">
        <v>2813.1979999999999</v>
      </c>
      <c r="P12391">
        <v>118.5</v>
      </c>
      <c r="Q12391">
        <v>26</v>
      </c>
      <c r="R12391">
        <v>267.80200000000002</v>
      </c>
      <c r="S12391">
        <v>2020</v>
      </c>
      <c r="T12391">
        <v>8</v>
      </c>
      <c r="U12391">
        <v>35</v>
      </c>
    </row>
    <row r="12392" spans="1:21" x14ac:dyDescent="0.3">
      <c r="A12392" s="5" t="s">
        <v>168</v>
      </c>
      <c r="B12392" s="5" t="s">
        <v>175</v>
      </c>
      <c r="C12392" s="5" t="s">
        <v>86</v>
      </c>
      <c r="D12392" s="5" t="s">
        <v>553</v>
      </c>
      <c r="E12392" s="5" t="s">
        <v>172</v>
      </c>
      <c r="F12392" s="6">
        <v>44068</v>
      </c>
      <c r="G12392" s="5" t="s">
        <v>148</v>
      </c>
      <c r="H12392" s="5" t="s">
        <v>190</v>
      </c>
      <c r="I12392">
        <v>43873</v>
      </c>
      <c r="J12392">
        <v>195</v>
      </c>
      <c r="K12392">
        <v>135</v>
      </c>
      <c r="L12392">
        <v>1</v>
      </c>
      <c r="M12392">
        <v>3510</v>
      </c>
      <c r="N12392">
        <v>2813.1979999999999</v>
      </c>
      <c r="O12392">
        <v>2813.1979999999999</v>
      </c>
      <c r="P12392">
        <v>135</v>
      </c>
      <c r="Q12392">
        <v>26</v>
      </c>
      <c r="R12392">
        <v>696.80200000000002</v>
      </c>
      <c r="S12392">
        <v>2020</v>
      </c>
      <c r="T12392">
        <v>8</v>
      </c>
      <c r="U12392">
        <v>35</v>
      </c>
    </row>
    <row r="12393" spans="1:21" x14ac:dyDescent="0.3">
      <c r="A12393" s="5" t="s">
        <v>168</v>
      </c>
      <c r="B12393" s="5" t="s">
        <v>175</v>
      </c>
      <c r="C12393" s="5" t="s">
        <v>86</v>
      </c>
      <c r="D12393" s="5" t="s">
        <v>553</v>
      </c>
      <c r="E12393" s="5" t="s">
        <v>172</v>
      </c>
      <c r="F12393" s="6">
        <v>44068</v>
      </c>
      <c r="G12393" s="5" t="s">
        <v>148</v>
      </c>
      <c r="H12393" s="5" t="s">
        <v>371</v>
      </c>
      <c r="I12393">
        <v>43873</v>
      </c>
      <c r="J12393">
        <v>195</v>
      </c>
      <c r="K12393">
        <v>593</v>
      </c>
      <c r="L12393">
        <v>5</v>
      </c>
      <c r="M12393">
        <v>16900.5</v>
      </c>
      <c r="N12393">
        <v>14065.99</v>
      </c>
      <c r="O12393">
        <v>2813.1979999999999</v>
      </c>
      <c r="P12393">
        <v>118.6</v>
      </c>
      <c r="Q12393">
        <v>28.5</v>
      </c>
      <c r="R12393">
        <v>2834.51</v>
      </c>
      <c r="S12393">
        <v>2020</v>
      </c>
      <c r="T12393">
        <v>8</v>
      </c>
      <c r="U12393">
        <v>35</v>
      </c>
    </row>
    <row r="12394" spans="1:21" x14ac:dyDescent="0.3">
      <c r="A12394" s="5" t="s">
        <v>168</v>
      </c>
      <c r="B12394" s="5" t="s">
        <v>175</v>
      </c>
      <c r="C12394" s="5" t="s">
        <v>87</v>
      </c>
      <c r="D12394" s="5" t="s">
        <v>601</v>
      </c>
      <c r="E12394" s="5" t="s">
        <v>172</v>
      </c>
      <c r="F12394" s="6">
        <v>44068</v>
      </c>
      <c r="G12394" s="5" t="s">
        <v>148</v>
      </c>
      <c r="H12394" s="5" t="s">
        <v>173</v>
      </c>
      <c r="I12394">
        <v>43882</v>
      </c>
      <c r="J12394">
        <v>186</v>
      </c>
      <c r="K12394">
        <v>413</v>
      </c>
      <c r="L12394">
        <v>4</v>
      </c>
      <c r="M12394">
        <v>11977</v>
      </c>
      <c r="N12394">
        <v>9382.0239999999994</v>
      </c>
      <c r="O12394">
        <v>2345.5059999999999</v>
      </c>
      <c r="P12394">
        <v>103.25</v>
      </c>
      <c r="Q12394">
        <v>29</v>
      </c>
      <c r="R12394">
        <v>2594.9760000000001</v>
      </c>
      <c r="S12394">
        <v>2020</v>
      </c>
      <c r="T12394">
        <v>8</v>
      </c>
      <c r="U12394">
        <v>35</v>
      </c>
    </row>
    <row r="12395" spans="1:21" x14ac:dyDescent="0.3">
      <c r="A12395" s="5" t="s">
        <v>168</v>
      </c>
      <c r="B12395" s="5" t="s">
        <v>175</v>
      </c>
      <c r="C12395" s="5" t="s">
        <v>87</v>
      </c>
      <c r="D12395" s="5" t="s">
        <v>601</v>
      </c>
      <c r="E12395" s="5" t="s">
        <v>172</v>
      </c>
      <c r="F12395" s="6">
        <v>44068</v>
      </c>
      <c r="G12395" s="5" t="s">
        <v>148</v>
      </c>
      <c r="H12395" s="5" t="s">
        <v>197</v>
      </c>
      <c r="I12395">
        <v>43882</v>
      </c>
      <c r="J12395">
        <v>186</v>
      </c>
      <c r="K12395">
        <v>412.5</v>
      </c>
      <c r="L12395">
        <v>4</v>
      </c>
      <c r="M12395">
        <v>11962.5</v>
      </c>
      <c r="N12395">
        <v>9382.0239999999994</v>
      </c>
      <c r="O12395">
        <v>2345.5059999999999</v>
      </c>
      <c r="P12395">
        <v>103.125</v>
      </c>
      <c r="Q12395">
        <v>29</v>
      </c>
      <c r="R12395">
        <v>2580.4760000000001</v>
      </c>
      <c r="S12395">
        <v>2020</v>
      </c>
      <c r="T12395">
        <v>8</v>
      </c>
      <c r="U12395">
        <v>35</v>
      </c>
    </row>
    <row r="12396" spans="1:21" x14ac:dyDescent="0.3">
      <c r="A12396" s="5" t="s">
        <v>168</v>
      </c>
      <c r="B12396" s="5" t="s">
        <v>175</v>
      </c>
      <c r="C12396" s="5" t="s">
        <v>87</v>
      </c>
      <c r="D12396" s="5" t="s">
        <v>601</v>
      </c>
      <c r="E12396" s="5" t="s">
        <v>172</v>
      </c>
      <c r="F12396" s="6">
        <v>44068</v>
      </c>
      <c r="G12396" s="5" t="s">
        <v>148</v>
      </c>
      <c r="H12396" s="5" t="s">
        <v>178</v>
      </c>
      <c r="I12396">
        <v>43882</v>
      </c>
      <c r="J12396">
        <v>186</v>
      </c>
      <c r="K12396">
        <v>206</v>
      </c>
      <c r="L12396">
        <v>2</v>
      </c>
      <c r="M12396">
        <v>5974</v>
      </c>
      <c r="N12396">
        <v>4691.0119999999997</v>
      </c>
      <c r="O12396">
        <v>2345.5059999999999</v>
      </c>
      <c r="P12396">
        <v>103</v>
      </c>
      <c r="Q12396">
        <v>29</v>
      </c>
      <c r="R12396">
        <v>1282.9880000000001</v>
      </c>
      <c r="S12396">
        <v>2020</v>
      </c>
      <c r="T12396">
        <v>8</v>
      </c>
      <c r="U12396">
        <v>35</v>
      </c>
    </row>
    <row r="12397" spans="1:21" x14ac:dyDescent="0.3">
      <c r="A12397" s="5" t="s">
        <v>168</v>
      </c>
      <c r="B12397" s="5" t="s">
        <v>175</v>
      </c>
      <c r="C12397" s="5" t="s">
        <v>87</v>
      </c>
      <c r="D12397" s="5" t="s">
        <v>601</v>
      </c>
      <c r="E12397" s="5" t="s">
        <v>172</v>
      </c>
      <c r="F12397" s="6">
        <v>44068</v>
      </c>
      <c r="G12397" s="5" t="s">
        <v>148</v>
      </c>
      <c r="H12397" s="5" t="s">
        <v>371</v>
      </c>
      <c r="I12397">
        <v>43882</v>
      </c>
      <c r="J12397">
        <v>186</v>
      </c>
      <c r="K12397">
        <v>513</v>
      </c>
      <c r="L12397">
        <v>5</v>
      </c>
      <c r="M12397">
        <v>14620.5</v>
      </c>
      <c r="N12397">
        <v>11727.53</v>
      </c>
      <c r="O12397">
        <v>2345.5059999999999</v>
      </c>
      <c r="P12397">
        <v>102.6</v>
      </c>
      <c r="Q12397">
        <v>28.5</v>
      </c>
      <c r="R12397">
        <v>2892.97</v>
      </c>
      <c r="S12397">
        <v>2020</v>
      </c>
      <c r="T12397">
        <v>8</v>
      </c>
      <c r="U12397">
        <v>35</v>
      </c>
    </row>
    <row r="12398" spans="1:21" x14ac:dyDescent="0.3">
      <c r="A12398" s="5" t="s">
        <v>168</v>
      </c>
      <c r="B12398" s="5" t="s">
        <v>175</v>
      </c>
      <c r="C12398" s="5" t="s">
        <v>87</v>
      </c>
      <c r="D12398" s="5" t="s">
        <v>601</v>
      </c>
      <c r="E12398" s="5" t="s">
        <v>172</v>
      </c>
      <c r="F12398" s="6">
        <v>44068</v>
      </c>
      <c r="G12398" s="5" t="s">
        <v>148</v>
      </c>
      <c r="H12398" s="5" t="s">
        <v>190</v>
      </c>
      <c r="I12398">
        <v>43882</v>
      </c>
      <c r="J12398">
        <v>186</v>
      </c>
      <c r="K12398">
        <v>227.5</v>
      </c>
      <c r="L12398">
        <v>2</v>
      </c>
      <c r="M12398">
        <v>5915</v>
      </c>
      <c r="N12398">
        <v>4691.0119999999997</v>
      </c>
      <c r="O12398">
        <v>2345.5059999999999</v>
      </c>
      <c r="P12398">
        <v>113.75</v>
      </c>
      <c r="Q12398">
        <v>26</v>
      </c>
      <c r="R12398">
        <v>1223.9880000000001</v>
      </c>
      <c r="S12398">
        <v>2020</v>
      </c>
      <c r="T12398">
        <v>8</v>
      </c>
      <c r="U12398">
        <v>35</v>
      </c>
    </row>
    <row r="12399" spans="1:21" x14ac:dyDescent="0.3">
      <c r="A12399" s="5" t="s">
        <v>168</v>
      </c>
      <c r="B12399" s="5" t="s">
        <v>175</v>
      </c>
      <c r="C12399" s="5" t="s">
        <v>88</v>
      </c>
      <c r="D12399" s="5" t="s">
        <v>557</v>
      </c>
      <c r="E12399" s="5" t="s">
        <v>172</v>
      </c>
      <c r="F12399" s="6">
        <v>44068</v>
      </c>
      <c r="G12399" s="5" t="s">
        <v>148</v>
      </c>
      <c r="H12399" s="5" t="s">
        <v>173</v>
      </c>
      <c r="I12399">
        <v>43887</v>
      </c>
      <c r="J12399">
        <v>181</v>
      </c>
      <c r="K12399">
        <v>247</v>
      </c>
      <c r="L12399">
        <v>3</v>
      </c>
      <c r="M12399">
        <v>7163</v>
      </c>
      <c r="N12399">
        <v>7433.25</v>
      </c>
      <c r="O12399">
        <v>2477.75</v>
      </c>
      <c r="P12399">
        <v>82.333333333333329</v>
      </c>
      <c r="Q12399">
        <v>29</v>
      </c>
      <c r="R12399">
        <v>-270.25</v>
      </c>
      <c r="S12399">
        <v>2020</v>
      </c>
      <c r="T12399">
        <v>8</v>
      </c>
      <c r="U12399">
        <v>35</v>
      </c>
    </row>
    <row r="12400" spans="1:21" x14ac:dyDescent="0.3">
      <c r="A12400" s="5" t="s">
        <v>168</v>
      </c>
      <c r="B12400" s="5" t="s">
        <v>175</v>
      </c>
      <c r="C12400" s="5" t="s">
        <v>88</v>
      </c>
      <c r="D12400" s="5" t="s">
        <v>557</v>
      </c>
      <c r="E12400" s="5" t="s">
        <v>172</v>
      </c>
      <c r="F12400" s="6">
        <v>44068</v>
      </c>
      <c r="G12400" s="5" t="s">
        <v>148</v>
      </c>
      <c r="H12400" s="5" t="s">
        <v>190</v>
      </c>
      <c r="I12400">
        <v>43887</v>
      </c>
      <c r="J12400">
        <v>181</v>
      </c>
      <c r="K12400">
        <v>117.5</v>
      </c>
      <c r="L12400">
        <v>1</v>
      </c>
      <c r="M12400">
        <v>3055</v>
      </c>
      <c r="N12400">
        <v>2477.75</v>
      </c>
      <c r="O12400">
        <v>2477.75</v>
      </c>
      <c r="P12400">
        <v>117.5</v>
      </c>
      <c r="Q12400">
        <v>26</v>
      </c>
      <c r="R12400">
        <v>577.25</v>
      </c>
      <c r="S12400">
        <v>2020</v>
      </c>
      <c r="T12400">
        <v>8</v>
      </c>
      <c r="U12400">
        <v>35</v>
      </c>
    </row>
    <row r="12401" spans="1:21" x14ac:dyDescent="0.3">
      <c r="A12401" s="5" t="s">
        <v>168</v>
      </c>
      <c r="B12401" s="5" t="s">
        <v>206</v>
      </c>
      <c r="C12401" s="5" t="s">
        <v>112</v>
      </c>
      <c r="D12401" s="5" t="s">
        <v>609</v>
      </c>
      <c r="E12401" s="5" t="s">
        <v>172</v>
      </c>
      <c r="F12401" s="6">
        <v>44068</v>
      </c>
      <c r="G12401" s="5" t="s">
        <v>148</v>
      </c>
      <c r="H12401" s="5" t="s">
        <v>208</v>
      </c>
      <c r="I12401">
        <v>43927</v>
      </c>
      <c r="J12401">
        <v>141</v>
      </c>
      <c r="K12401">
        <v>103.8</v>
      </c>
      <c r="L12401">
        <v>1</v>
      </c>
      <c r="M12401">
        <v>2698.8</v>
      </c>
      <c r="N12401">
        <v>1865.0070000000001</v>
      </c>
      <c r="O12401">
        <v>1865.0070000000001</v>
      </c>
      <c r="P12401">
        <v>103.8</v>
      </c>
      <c r="Q12401">
        <v>26</v>
      </c>
      <c r="R12401">
        <v>833.79300000000001</v>
      </c>
      <c r="S12401">
        <v>2020</v>
      </c>
      <c r="T12401">
        <v>8</v>
      </c>
      <c r="U12401">
        <v>35</v>
      </c>
    </row>
    <row r="12402" spans="1:21" x14ac:dyDescent="0.3">
      <c r="A12402" s="5" t="s">
        <v>168</v>
      </c>
      <c r="B12402" s="5" t="s">
        <v>206</v>
      </c>
      <c r="C12402" s="5" t="s">
        <v>115</v>
      </c>
      <c r="D12402" s="5" t="s">
        <v>610</v>
      </c>
      <c r="E12402" s="5" t="s">
        <v>172</v>
      </c>
      <c r="F12402" s="6">
        <v>44068</v>
      </c>
      <c r="G12402" s="5" t="s">
        <v>148</v>
      </c>
      <c r="H12402" s="5" t="s">
        <v>469</v>
      </c>
      <c r="I12402">
        <v>43902</v>
      </c>
      <c r="J12402">
        <v>166</v>
      </c>
      <c r="K12402">
        <v>5661</v>
      </c>
      <c r="L12402">
        <v>50</v>
      </c>
      <c r="M12402">
        <v>158508</v>
      </c>
      <c r="N12402">
        <v>122765.698</v>
      </c>
      <c r="O12402">
        <v>2455.3139999999999</v>
      </c>
      <c r="P12402">
        <v>113.22</v>
      </c>
      <c r="Q12402">
        <v>28</v>
      </c>
      <c r="R12402">
        <v>35742.302000000003</v>
      </c>
      <c r="S12402">
        <v>2020</v>
      </c>
      <c r="T12402">
        <v>8</v>
      </c>
      <c r="U12402">
        <v>35</v>
      </c>
    </row>
    <row r="12403" spans="1:21" x14ac:dyDescent="0.3">
      <c r="A12403" s="5" t="s">
        <v>168</v>
      </c>
      <c r="B12403" s="5" t="s">
        <v>206</v>
      </c>
      <c r="C12403" s="5" t="s">
        <v>115</v>
      </c>
      <c r="D12403" s="5" t="s">
        <v>610</v>
      </c>
      <c r="E12403" s="5" t="s">
        <v>172</v>
      </c>
      <c r="F12403" s="6">
        <v>44068</v>
      </c>
      <c r="G12403" s="5" t="s">
        <v>148</v>
      </c>
      <c r="H12403" s="5" t="s">
        <v>203</v>
      </c>
      <c r="I12403">
        <v>43902</v>
      </c>
      <c r="J12403">
        <v>166</v>
      </c>
      <c r="K12403">
        <v>200</v>
      </c>
      <c r="L12403">
        <v>2</v>
      </c>
      <c r="M12403">
        <v>6000</v>
      </c>
      <c r="N12403">
        <v>4910.6279999999997</v>
      </c>
      <c r="O12403">
        <v>2455.3139999999999</v>
      </c>
      <c r="P12403">
        <v>100</v>
      </c>
      <c r="Q12403">
        <v>30</v>
      </c>
      <c r="R12403">
        <v>1089.3720000000001</v>
      </c>
      <c r="S12403">
        <v>2020</v>
      </c>
      <c r="T12403">
        <v>8</v>
      </c>
      <c r="U12403">
        <v>35</v>
      </c>
    </row>
    <row r="12404" spans="1:21" x14ac:dyDescent="0.3">
      <c r="A12404" s="5" t="s">
        <v>168</v>
      </c>
      <c r="B12404" s="5" t="s">
        <v>206</v>
      </c>
      <c r="C12404" s="5" t="s">
        <v>115</v>
      </c>
      <c r="D12404" s="5" t="s">
        <v>610</v>
      </c>
      <c r="E12404" s="5" t="s">
        <v>172</v>
      </c>
      <c r="F12404" s="6">
        <v>44068</v>
      </c>
      <c r="G12404" s="5" t="s">
        <v>148</v>
      </c>
      <c r="H12404" s="5" t="s">
        <v>204</v>
      </c>
      <c r="I12404">
        <v>43902</v>
      </c>
      <c r="J12404">
        <v>166</v>
      </c>
      <c r="K12404">
        <v>305</v>
      </c>
      <c r="L12404">
        <v>3</v>
      </c>
      <c r="M12404">
        <v>9150</v>
      </c>
      <c r="N12404">
        <v>7365.942</v>
      </c>
      <c r="O12404">
        <v>2455.3139999999999</v>
      </c>
      <c r="P12404">
        <v>101.66666666666667</v>
      </c>
      <c r="Q12404">
        <v>30</v>
      </c>
      <c r="R12404">
        <v>1784.058</v>
      </c>
      <c r="S12404">
        <v>2020</v>
      </c>
      <c r="T12404">
        <v>8</v>
      </c>
      <c r="U12404">
        <v>35</v>
      </c>
    </row>
    <row r="12405" spans="1:21" x14ac:dyDescent="0.3">
      <c r="A12405" s="5" t="s">
        <v>168</v>
      </c>
      <c r="B12405" s="5" t="s">
        <v>206</v>
      </c>
      <c r="C12405" s="5" t="s">
        <v>115</v>
      </c>
      <c r="D12405" s="5" t="s">
        <v>610</v>
      </c>
      <c r="E12405" s="5" t="s">
        <v>172</v>
      </c>
      <c r="F12405" s="6">
        <v>44068</v>
      </c>
      <c r="G12405" s="5" t="s">
        <v>148</v>
      </c>
      <c r="H12405" s="5" t="s">
        <v>230</v>
      </c>
      <c r="I12405">
        <v>43902</v>
      </c>
      <c r="J12405">
        <v>166</v>
      </c>
      <c r="K12405">
        <v>1656</v>
      </c>
      <c r="L12405">
        <v>15</v>
      </c>
      <c r="M12405">
        <v>48852</v>
      </c>
      <c r="N12405">
        <v>36829.709000000003</v>
      </c>
      <c r="O12405">
        <v>2455.3139999999999</v>
      </c>
      <c r="P12405">
        <v>110.4</v>
      </c>
      <c r="Q12405">
        <v>29.5</v>
      </c>
      <c r="R12405">
        <v>12022.290999999999</v>
      </c>
      <c r="S12405">
        <v>2020</v>
      </c>
      <c r="T12405">
        <v>8</v>
      </c>
      <c r="U12405">
        <v>35</v>
      </c>
    </row>
    <row r="12406" spans="1:21" x14ac:dyDescent="0.3">
      <c r="A12406" s="5" t="s">
        <v>168</v>
      </c>
      <c r="B12406" s="5" t="s">
        <v>206</v>
      </c>
      <c r="C12406" s="5" t="s">
        <v>116</v>
      </c>
      <c r="D12406" s="5" t="s">
        <v>608</v>
      </c>
      <c r="E12406" s="5" t="s">
        <v>172</v>
      </c>
      <c r="F12406" s="6">
        <v>44068</v>
      </c>
      <c r="G12406" s="5" t="s">
        <v>148</v>
      </c>
      <c r="H12406" s="5" t="s">
        <v>264</v>
      </c>
      <c r="I12406">
        <v>43893</v>
      </c>
      <c r="J12406">
        <v>175</v>
      </c>
      <c r="K12406">
        <v>1645</v>
      </c>
      <c r="L12406">
        <v>15</v>
      </c>
      <c r="M12406">
        <v>46882.5</v>
      </c>
      <c r="N12406">
        <v>55212.802000000003</v>
      </c>
      <c r="O12406">
        <v>3680.8530000000001</v>
      </c>
      <c r="P12406">
        <v>109.66666666666667</v>
      </c>
      <c r="Q12406">
        <v>28.5</v>
      </c>
      <c r="R12406">
        <v>-8330.3019999999997</v>
      </c>
      <c r="S12406">
        <v>2020</v>
      </c>
      <c r="T12406">
        <v>8</v>
      </c>
      <c r="U12406">
        <v>35</v>
      </c>
    </row>
    <row r="12407" spans="1:21" x14ac:dyDescent="0.3">
      <c r="A12407" s="5" t="s">
        <v>168</v>
      </c>
      <c r="B12407" s="5" t="s">
        <v>206</v>
      </c>
      <c r="C12407" s="5" t="s">
        <v>116</v>
      </c>
      <c r="D12407" s="5" t="s">
        <v>608</v>
      </c>
      <c r="E12407" s="5" t="s">
        <v>172</v>
      </c>
      <c r="F12407" s="6">
        <v>44068</v>
      </c>
      <c r="G12407" s="5" t="s">
        <v>148</v>
      </c>
      <c r="H12407" s="5" t="s">
        <v>180</v>
      </c>
      <c r="I12407">
        <v>43893</v>
      </c>
      <c r="J12407">
        <v>175</v>
      </c>
      <c r="K12407">
        <v>190</v>
      </c>
      <c r="L12407">
        <v>2</v>
      </c>
      <c r="M12407">
        <v>5700</v>
      </c>
      <c r="N12407">
        <v>7361.7070000000003</v>
      </c>
      <c r="O12407">
        <v>3680.8530000000001</v>
      </c>
      <c r="P12407">
        <v>95</v>
      </c>
      <c r="Q12407">
        <v>30</v>
      </c>
      <c r="R12407">
        <v>-1661.7070000000001</v>
      </c>
      <c r="S12407">
        <v>2020</v>
      </c>
      <c r="T12407">
        <v>8</v>
      </c>
      <c r="U12407">
        <v>35</v>
      </c>
    </row>
    <row r="12408" spans="1:21" x14ac:dyDescent="0.3">
      <c r="A12408" s="5" t="s">
        <v>168</v>
      </c>
      <c r="B12408" s="5" t="s">
        <v>206</v>
      </c>
      <c r="C12408" s="5" t="s">
        <v>116</v>
      </c>
      <c r="D12408" s="5" t="s">
        <v>608</v>
      </c>
      <c r="E12408" s="5" t="s">
        <v>172</v>
      </c>
      <c r="F12408" s="6">
        <v>44068</v>
      </c>
      <c r="G12408" s="5" t="s">
        <v>148</v>
      </c>
      <c r="H12408" s="5" t="s">
        <v>220</v>
      </c>
      <c r="I12408">
        <v>43893</v>
      </c>
      <c r="J12408">
        <v>175</v>
      </c>
      <c r="K12408">
        <v>190</v>
      </c>
      <c r="L12408">
        <v>2</v>
      </c>
      <c r="M12408">
        <v>5700</v>
      </c>
      <c r="N12408">
        <v>7361.7070000000003</v>
      </c>
      <c r="O12408">
        <v>3680.8530000000001</v>
      </c>
      <c r="P12408">
        <v>95</v>
      </c>
      <c r="Q12408">
        <v>30</v>
      </c>
      <c r="R12408">
        <v>-1661.7070000000001</v>
      </c>
      <c r="S12408">
        <v>2020</v>
      </c>
      <c r="T12408">
        <v>8</v>
      </c>
      <c r="U12408">
        <v>35</v>
      </c>
    </row>
    <row r="12409" spans="1:21" x14ac:dyDescent="0.3">
      <c r="A12409" s="5" t="s">
        <v>168</v>
      </c>
      <c r="B12409" s="5" t="s">
        <v>206</v>
      </c>
      <c r="C12409" s="5" t="s">
        <v>116</v>
      </c>
      <c r="D12409" s="5" t="s">
        <v>608</v>
      </c>
      <c r="E12409" s="5" t="s">
        <v>172</v>
      </c>
      <c r="F12409" s="6">
        <v>44068</v>
      </c>
      <c r="G12409" s="5" t="s">
        <v>148</v>
      </c>
      <c r="H12409" s="5" t="s">
        <v>205</v>
      </c>
      <c r="I12409">
        <v>43893</v>
      </c>
      <c r="J12409">
        <v>175</v>
      </c>
      <c r="K12409">
        <v>216</v>
      </c>
      <c r="L12409">
        <v>2</v>
      </c>
      <c r="M12409">
        <v>6480</v>
      </c>
      <c r="N12409">
        <v>7361.7070000000003</v>
      </c>
      <c r="O12409">
        <v>3680.8530000000001</v>
      </c>
      <c r="P12409">
        <v>108</v>
      </c>
      <c r="Q12409">
        <v>30</v>
      </c>
      <c r="R12409">
        <v>-881.70699999999999</v>
      </c>
      <c r="S12409">
        <v>2020</v>
      </c>
      <c r="T12409">
        <v>8</v>
      </c>
      <c r="U12409">
        <v>35</v>
      </c>
    </row>
    <row r="12410" spans="1:21" x14ac:dyDescent="0.3">
      <c r="A12410" s="5" t="s">
        <v>168</v>
      </c>
      <c r="B12410" s="5" t="s">
        <v>206</v>
      </c>
      <c r="C12410" s="5" t="s">
        <v>116</v>
      </c>
      <c r="D12410" s="5" t="s">
        <v>608</v>
      </c>
      <c r="E12410" s="5" t="s">
        <v>172</v>
      </c>
      <c r="F12410" s="6">
        <v>44068</v>
      </c>
      <c r="G12410" s="5" t="s">
        <v>148</v>
      </c>
      <c r="H12410" s="5" t="s">
        <v>333</v>
      </c>
      <c r="I12410">
        <v>43893</v>
      </c>
      <c r="J12410">
        <v>175</v>
      </c>
      <c r="K12410">
        <v>280</v>
      </c>
      <c r="L12410">
        <v>3</v>
      </c>
      <c r="M12410">
        <v>8400</v>
      </c>
      <c r="N12410">
        <v>11042.56</v>
      </c>
      <c r="O12410">
        <v>3680.8530000000001</v>
      </c>
      <c r="P12410">
        <v>93.333333333333329</v>
      </c>
      <c r="Q12410">
        <v>30</v>
      </c>
      <c r="R12410">
        <v>-2642.56</v>
      </c>
      <c r="S12410">
        <v>2020</v>
      </c>
      <c r="T12410">
        <v>8</v>
      </c>
      <c r="U12410">
        <v>35</v>
      </c>
    </row>
    <row r="12411" spans="1:21" x14ac:dyDescent="0.3">
      <c r="A12411" s="5" t="s">
        <v>168</v>
      </c>
      <c r="B12411" s="5" t="s">
        <v>206</v>
      </c>
      <c r="C12411" s="5" t="s">
        <v>116</v>
      </c>
      <c r="D12411" s="5" t="s">
        <v>608</v>
      </c>
      <c r="E12411" s="5" t="s">
        <v>172</v>
      </c>
      <c r="F12411" s="6">
        <v>44068</v>
      </c>
      <c r="G12411" s="5" t="s">
        <v>148</v>
      </c>
      <c r="H12411" s="5" t="s">
        <v>216</v>
      </c>
      <c r="I12411">
        <v>43893</v>
      </c>
      <c r="J12411">
        <v>175</v>
      </c>
      <c r="K12411">
        <v>118</v>
      </c>
      <c r="L12411">
        <v>1</v>
      </c>
      <c r="M12411">
        <v>3540</v>
      </c>
      <c r="N12411">
        <v>3680.8530000000001</v>
      </c>
      <c r="O12411">
        <v>3680.8530000000001</v>
      </c>
      <c r="P12411">
        <v>118</v>
      </c>
      <c r="Q12411">
        <v>30</v>
      </c>
      <c r="R12411">
        <v>-140.85300000000001</v>
      </c>
      <c r="S12411">
        <v>2020</v>
      </c>
      <c r="T12411">
        <v>8</v>
      </c>
      <c r="U12411">
        <v>35</v>
      </c>
    </row>
    <row r="12412" spans="1:21" x14ac:dyDescent="0.3">
      <c r="A12412" s="5" t="s">
        <v>168</v>
      </c>
      <c r="B12412" s="5" t="s">
        <v>206</v>
      </c>
      <c r="C12412" s="5" t="s">
        <v>116</v>
      </c>
      <c r="D12412" s="5" t="s">
        <v>608</v>
      </c>
      <c r="E12412" s="5" t="s">
        <v>172</v>
      </c>
      <c r="F12412" s="6">
        <v>44068</v>
      </c>
      <c r="G12412" s="5" t="s">
        <v>148</v>
      </c>
      <c r="H12412" s="5" t="s">
        <v>222</v>
      </c>
      <c r="I12412">
        <v>43893</v>
      </c>
      <c r="J12412">
        <v>175</v>
      </c>
      <c r="K12412">
        <v>112</v>
      </c>
      <c r="L12412">
        <v>1</v>
      </c>
      <c r="M12412">
        <v>3360</v>
      </c>
      <c r="N12412">
        <v>3680.8530000000001</v>
      </c>
      <c r="O12412">
        <v>3680.8530000000001</v>
      </c>
      <c r="P12412">
        <v>112</v>
      </c>
      <c r="Q12412">
        <v>30</v>
      </c>
      <c r="R12412">
        <v>-320.85300000000001</v>
      </c>
      <c r="S12412">
        <v>2020</v>
      </c>
      <c r="T12412">
        <v>8</v>
      </c>
      <c r="U12412">
        <v>35</v>
      </c>
    </row>
    <row r="12413" spans="1:21" x14ac:dyDescent="0.3">
      <c r="A12413" s="5" t="s">
        <v>168</v>
      </c>
      <c r="B12413" s="5" t="s">
        <v>206</v>
      </c>
      <c r="C12413" s="5" t="s">
        <v>116</v>
      </c>
      <c r="D12413" s="5" t="s">
        <v>608</v>
      </c>
      <c r="E12413" s="5" t="s">
        <v>172</v>
      </c>
      <c r="F12413" s="6">
        <v>44068</v>
      </c>
      <c r="G12413" s="5" t="s">
        <v>148</v>
      </c>
      <c r="H12413" s="5" t="s">
        <v>181</v>
      </c>
      <c r="I12413">
        <v>43893</v>
      </c>
      <c r="J12413">
        <v>175</v>
      </c>
      <c r="K12413">
        <v>110</v>
      </c>
      <c r="L12413">
        <v>1</v>
      </c>
      <c r="M12413">
        <v>3300</v>
      </c>
      <c r="N12413">
        <v>3680.8530000000001</v>
      </c>
      <c r="O12413">
        <v>3680.8530000000001</v>
      </c>
      <c r="P12413">
        <v>110</v>
      </c>
      <c r="Q12413">
        <v>30</v>
      </c>
      <c r="R12413">
        <v>-380.85300000000001</v>
      </c>
      <c r="S12413">
        <v>2020</v>
      </c>
      <c r="T12413">
        <v>8</v>
      </c>
      <c r="U12413">
        <v>35</v>
      </c>
    </row>
    <row r="12414" spans="1:21" x14ac:dyDescent="0.3">
      <c r="A12414" s="5" t="s">
        <v>168</v>
      </c>
      <c r="B12414" s="5" t="s">
        <v>206</v>
      </c>
      <c r="C12414" s="5" t="s">
        <v>116</v>
      </c>
      <c r="D12414" s="5" t="s">
        <v>608</v>
      </c>
      <c r="E12414" s="5" t="s">
        <v>172</v>
      </c>
      <c r="F12414" s="6">
        <v>44068</v>
      </c>
      <c r="G12414" s="5" t="s">
        <v>148</v>
      </c>
      <c r="H12414" s="5" t="s">
        <v>183</v>
      </c>
      <c r="I12414">
        <v>43893</v>
      </c>
      <c r="J12414">
        <v>175</v>
      </c>
      <c r="K12414">
        <v>226</v>
      </c>
      <c r="L12414">
        <v>2</v>
      </c>
      <c r="M12414">
        <v>6780</v>
      </c>
      <c r="N12414">
        <v>7361.7070000000003</v>
      </c>
      <c r="O12414">
        <v>3680.8530000000001</v>
      </c>
      <c r="P12414">
        <v>113</v>
      </c>
      <c r="Q12414">
        <v>30</v>
      </c>
      <c r="R12414">
        <v>-581.70699999999999</v>
      </c>
      <c r="S12414">
        <v>2020</v>
      </c>
      <c r="T12414">
        <v>8</v>
      </c>
      <c r="U12414">
        <v>35</v>
      </c>
    </row>
    <row r="12415" spans="1:21" x14ac:dyDescent="0.3">
      <c r="A12415" s="5" t="s">
        <v>168</v>
      </c>
      <c r="B12415" s="5" t="s">
        <v>206</v>
      </c>
      <c r="C12415" s="5" t="s">
        <v>116</v>
      </c>
      <c r="D12415" s="5" t="s">
        <v>608</v>
      </c>
      <c r="E12415" s="5" t="s">
        <v>172</v>
      </c>
      <c r="F12415" s="6">
        <v>44068</v>
      </c>
      <c r="G12415" s="5" t="s">
        <v>148</v>
      </c>
      <c r="H12415" s="5" t="s">
        <v>184</v>
      </c>
      <c r="I12415">
        <v>43893</v>
      </c>
      <c r="J12415">
        <v>175</v>
      </c>
      <c r="K12415">
        <v>2730</v>
      </c>
      <c r="L12415">
        <v>25</v>
      </c>
      <c r="M12415">
        <v>80535</v>
      </c>
      <c r="N12415">
        <v>92021.337</v>
      </c>
      <c r="O12415">
        <v>3680.8530000000001</v>
      </c>
      <c r="P12415">
        <v>109.2</v>
      </c>
      <c r="Q12415">
        <v>29.5</v>
      </c>
      <c r="R12415">
        <v>-11486.337</v>
      </c>
      <c r="S12415">
        <v>2020</v>
      </c>
      <c r="T12415">
        <v>8</v>
      </c>
      <c r="U12415">
        <v>35</v>
      </c>
    </row>
    <row r="12416" spans="1:21" x14ac:dyDescent="0.3">
      <c r="A12416" s="5" t="s">
        <v>168</v>
      </c>
      <c r="B12416" s="5" t="s">
        <v>206</v>
      </c>
      <c r="C12416" s="5" t="s">
        <v>116</v>
      </c>
      <c r="D12416" s="5" t="s">
        <v>608</v>
      </c>
      <c r="E12416" s="5" t="s">
        <v>172</v>
      </c>
      <c r="F12416" s="6">
        <v>44068</v>
      </c>
      <c r="G12416" s="5" t="s">
        <v>148</v>
      </c>
      <c r="H12416" s="5" t="s">
        <v>231</v>
      </c>
      <c r="I12416">
        <v>43893</v>
      </c>
      <c r="J12416">
        <v>175</v>
      </c>
      <c r="K12416">
        <v>130</v>
      </c>
      <c r="L12416">
        <v>1</v>
      </c>
      <c r="M12416">
        <v>3900</v>
      </c>
      <c r="N12416">
        <v>3680.8530000000001</v>
      </c>
      <c r="O12416">
        <v>3680.8530000000001</v>
      </c>
      <c r="P12416">
        <v>130</v>
      </c>
      <c r="Q12416">
        <v>30</v>
      </c>
      <c r="R12416">
        <v>219.14699999999999</v>
      </c>
      <c r="S12416">
        <v>2020</v>
      </c>
      <c r="T12416">
        <v>8</v>
      </c>
      <c r="U12416">
        <v>35</v>
      </c>
    </row>
    <row r="12417" spans="1:21" x14ac:dyDescent="0.3">
      <c r="A12417" s="5" t="s">
        <v>168</v>
      </c>
      <c r="B12417" s="5" t="s">
        <v>206</v>
      </c>
      <c r="C12417" s="5" t="s">
        <v>116</v>
      </c>
      <c r="D12417" s="5" t="s">
        <v>608</v>
      </c>
      <c r="E12417" s="5" t="s">
        <v>172</v>
      </c>
      <c r="F12417" s="6">
        <v>44068</v>
      </c>
      <c r="G12417" s="5" t="s">
        <v>148</v>
      </c>
      <c r="H12417" s="5" t="s">
        <v>185</v>
      </c>
      <c r="I12417">
        <v>43893</v>
      </c>
      <c r="J12417">
        <v>175</v>
      </c>
      <c r="K12417">
        <v>220</v>
      </c>
      <c r="L12417">
        <v>2</v>
      </c>
      <c r="M12417">
        <v>6600</v>
      </c>
      <c r="N12417">
        <v>7361.7070000000003</v>
      </c>
      <c r="O12417">
        <v>3680.8530000000001</v>
      </c>
      <c r="P12417">
        <v>110</v>
      </c>
      <c r="Q12417">
        <v>30</v>
      </c>
      <c r="R12417">
        <v>-761.70699999999999</v>
      </c>
      <c r="S12417">
        <v>2020</v>
      </c>
      <c r="T12417">
        <v>8</v>
      </c>
      <c r="U12417">
        <v>35</v>
      </c>
    </row>
    <row r="12418" spans="1:21" x14ac:dyDescent="0.3">
      <c r="A12418" s="5" t="s">
        <v>168</v>
      </c>
      <c r="B12418" s="5" t="s">
        <v>206</v>
      </c>
      <c r="C12418" s="5" t="s">
        <v>116</v>
      </c>
      <c r="D12418" s="5" t="s">
        <v>608</v>
      </c>
      <c r="E12418" s="5" t="s">
        <v>172</v>
      </c>
      <c r="F12418" s="6">
        <v>44068</v>
      </c>
      <c r="G12418" s="5" t="s">
        <v>148</v>
      </c>
      <c r="H12418" s="5" t="s">
        <v>186</v>
      </c>
      <c r="I12418">
        <v>43893</v>
      </c>
      <c r="J12418">
        <v>175</v>
      </c>
      <c r="K12418">
        <v>120</v>
      </c>
      <c r="L12418">
        <v>1</v>
      </c>
      <c r="M12418">
        <v>3600</v>
      </c>
      <c r="N12418">
        <v>3680.8530000000001</v>
      </c>
      <c r="O12418">
        <v>3680.8530000000001</v>
      </c>
      <c r="P12418">
        <v>120</v>
      </c>
      <c r="Q12418">
        <v>30</v>
      </c>
      <c r="R12418">
        <v>-80.852999999999994</v>
      </c>
      <c r="S12418">
        <v>2020</v>
      </c>
      <c r="T12418">
        <v>8</v>
      </c>
      <c r="U12418">
        <v>35</v>
      </c>
    </row>
    <row r="12419" spans="1:21" x14ac:dyDescent="0.3">
      <c r="A12419" s="5" t="s">
        <v>168</v>
      </c>
      <c r="B12419" s="5" t="s">
        <v>206</v>
      </c>
      <c r="C12419" s="5" t="s">
        <v>116</v>
      </c>
      <c r="D12419" s="5" t="s">
        <v>608</v>
      </c>
      <c r="E12419" s="5" t="s">
        <v>172</v>
      </c>
      <c r="F12419" s="6">
        <v>44068</v>
      </c>
      <c r="G12419" s="5" t="s">
        <v>148</v>
      </c>
      <c r="H12419" s="5" t="s">
        <v>187</v>
      </c>
      <c r="I12419">
        <v>43893</v>
      </c>
      <c r="J12419">
        <v>175</v>
      </c>
      <c r="K12419">
        <v>526</v>
      </c>
      <c r="L12419">
        <v>5</v>
      </c>
      <c r="M12419">
        <v>15780</v>
      </c>
      <c r="N12419">
        <v>18404.267</v>
      </c>
      <c r="O12419">
        <v>3680.8530000000001</v>
      </c>
      <c r="P12419">
        <v>105.2</v>
      </c>
      <c r="Q12419">
        <v>30</v>
      </c>
      <c r="R12419">
        <v>-2624.2669999999998</v>
      </c>
      <c r="S12419">
        <v>2020</v>
      </c>
      <c r="T12419">
        <v>8</v>
      </c>
      <c r="U12419">
        <v>35</v>
      </c>
    </row>
    <row r="12420" spans="1:21" x14ac:dyDescent="0.3">
      <c r="A12420" s="5" t="s">
        <v>168</v>
      </c>
      <c r="B12420" s="5" t="s">
        <v>206</v>
      </c>
      <c r="C12420" s="5" t="s">
        <v>116</v>
      </c>
      <c r="D12420" s="5" t="s">
        <v>608</v>
      </c>
      <c r="E12420" s="5" t="s">
        <v>172</v>
      </c>
      <c r="F12420" s="6">
        <v>44068</v>
      </c>
      <c r="G12420" s="5" t="s">
        <v>148</v>
      </c>
      <c r="H12420" s="5" t="s">
        <v>284</v>
      </c>
      <c r="I12420">
        <v>43893</v>
      </c>
      <c r="J12420">
        <v>175</v>
      </c>
      <c r="K12420">
        <v>205</v>
      </c>
      <c r="L12420">
        <v>2</v>
      </c>
      <c r="M12420">
        <v>6150</v>
      </c>
      <c r="N12420">
        <v>7361.7070000000003</v>
      </c>
      <c r="O12420">
        <v>3680.8530000000001</v>
      </c>
      <c r="P12420">
        <v>102.5</v>
      </c>
      <c r="Q12420">
        <v>30</v>
      </c>
      <c r="R12420">
        <v>-1211.7070000000001</v>
      </c>
      <c r="S12420">
        <v>2020</v>
      </c>
      <c r="T12420">
        <v>8</v>
      </c>
      <c r="U12420">
        <v>35</v>
      </c>
    </row>
    <row r="12421" spans="1:21" x14ac:dyDescent="0.3">
      <c r="A12421" s="5" t="s">
        <v>168</v>
      </c>
      <c r="B12421" s="5" t="s">
        <v>206</v>
      </c>
      <c r="C12421" s="5" t="s">
        <v>116</v>
      </c>
      <c r="D12421" s="5" t="s">
        <v>608</v>
      </c>
      <c r="E12421" s="5" t="s">
        <v>172</v>
      </c>
      <c r="F12421" s="6">
        <v>44068</v>
      </c>
      <c r="G12421" s="5" t="s">
        <v>148</v>
      </c>
      <c r="H12421" s="5" t="s">
        <v>188</v>
      </c>
      <c r="I12421">
        <v>43893</v>
      </c>
      <c r="J12421">
        <v>175</v>
      </c>
      <c r="K12421">
        <v>500</v>
      </c>
      <c r="L12421">
        <v>5</v>
      </c>
      <c r="M12421">
        <v>15000</v>
      </c>
      <c r="N12421">
        <v>18404.267</v>
      </c>
      <c r="O12421">
        <v>3680.8530000000001</v>
      </c>
      <c r="P12421">
        <v>100</v>
      </c>
      <c r="Q12421">
        <v>30</v>
      </c>
      <c r="R12421">
        <v>-3404.2669999999998</v>
      </c>
      <c r="S12421">
        <v>2020</v>
      </c>
      <c r="T12421">
        <v>8</v>
      </c>
      <c r="U12421">
        <v>35</v>
      </c>
    </row>
    <row r="12422" spans="1:21" x14ac:dyDescent="0.3">
      <c r="A12422" s="5" t="s">
        <v>168</v>
      </c>
      <c r="B12422" s="5" t="s">
        <v>206</v>
      </c>
      <c r="C12422" s="5" t="s">
        <v>116</v>
      </c>
      <c r="D12422" s="5" t="s">
        <v>608</v>
      </c>
      <c r="E12422" s="5" t="s">
        <v>172</v>
      </c>
      <c r="F12422" s="6">
        <v>44068</v>
      </c>
      <c r="G12422" s="5" t="s">
        <v>148</v>
      </c>
      <c r="H12422" s="5" t="s">
        <v>189</v>
      </c>
      <c r="I12422">
        <v>43893</v>
      </c>
      <c r="J12422">
        <v>175</v>
      </c>
      <c r="K12422">
        <v>100</v>
      </c>
      <c r="L12422">
        <v>1</v>
      </c>
      <c r="M12422">
        <v>3000</v>
      </c>
      <c r="N12422">
        <v>3680.8530000000001</v>
      </c>
      <c r="O12422">
        <v>3680.8530000000001</v>
      </c>
      <c r="P12422">
        <v>100</v>
      </c>
      <c r="Q12422">
        <v>30</v>
      </c>
      <c r="R12422">
        <v>-680.85299999999995</v>
      </c>
      <c r="S12422">
        <v>2020</v>
      </c>
      <c r="T12422">
        <v>8</v>
      </c>
      <c r="U12422">
        <v>35</v>
      </c>
    </row>
    <row r="12423" spans="1:21" x14ac:dyDescent="0.3">
      <c r="A12423" s="5" t="s">
        <v>168</v>
      </c>
      <c r="B12423" s="5" t="s">
        <v>206</v>
      </c>
      <c r="C12423" s="5" t="s">
        <v>116</v>
      </c>
      <c r="D12423" s="5" t="s">
        <v>608</v>
      </c>
      <c r="E12423" s="5" t="s">
        <v>172</v>
      </c>
      <c r="F12423" s="6">
        <v>44068</v>
      </c>
      <c r="G12423" s="5" t="s">
        <v>148</v>
      </c>
      <c r="H12423" s="5" t="s">
        <v>202</v>
      </c>
      <c r="I12423">
        <v>43893</v>
      </c>
      <c r="J12423">
        <v>175</v>
      </c>
      <c r="K12423">
        <v>480</v>
      </c>
      <c r="L12423">
        <v>5</v>
      </c>
      <c r="M12423">
        <v>14400</v>
      </c>
      <c r="N12423">
        <v>18404.267</v>
      </c>
      <c r="O12423">
        <v>3680.8530000000001</v>
      </c>
      <c r="P12423">
        <v>96</v>
      </c>
      <c r="Q12423">
        <v>30</v>
      </c>
      <c r="R12423">
        <v>-4004.2669999999998</v>
      </c>
      <c r="S12423">
        <v>2020</v>
      </c>
      <c r="T12423">
        <v>8</v>
      </c>
      <c r="U12423">
        <v>35</v>
      </c>
    </row>
    <row r="12424" spans="1:21" x14ac:dyDescent="0.3">
      <c r="A12424" s="5" t="s">
        <v>168</v>
      </c>
      <c r="B12424" s="5" t="s">
        <v>206</v>
      </c>
      <c r="C12424" s="5" t="s">
        <v>116</v>
      </c>
      <c r="D12424" s="5" t="s">
        <v>608</v>
      </c>
      <c r="E12424" s="5" t="s">
        <v>172</v>
      </c>
      <c r="F12424" s="6">
        <v>44068</v>
      </c>
      <c r="G12424" s="5" t="s">
        <v>148</v>
      </c>
      <c r="H12424" s="5" t="s">
        <v>191</v>
      </c>
      <c r="I12424">
        <v>43893</v>
      </c>
      <c r="J12424">
        <v>175</v>
      </c>
      <c r="K12424">
        <v>110</v>
      </c>
      <c r="L12424">
        <v>1</v>
      </c>
      <c r="M12424">
        <v>3300</v>
      </c>
      <c r="N12424">
        <v>3680.8530000000001</v>
      </c>
      <c r="O12424">
        <v>3680.8530000000001</v>
      </c>
      <c r="P12424">
        <v>110</v>
      </c>
      <c r="Q12424">
        <v>30</v>
      </c>
      <c r="R12424">
        <v>-380.85300000000001</v>
      </c>
      <c r="S12424">
        <v>2020</v>
      </c>
      <c r="T12424">
        <v>8</v>
      </c>
      <c r="U12424">
        <v>35</v>
      </c>
    </row>
    <row r="12425" spans="1:21" x14ac:dyDescent="0.3">
      <c r="A12425" s="5" t="s">
        <v>168</v>
      </c>
      <c r="B12425" s="5" t="s">
        <v>206</v>
      </c>
      <c r="C12425" s="5" t="s">
        <v>116</v>
      </c>
      <c r="D12425" s="5" t="s">
        <v>608</v>
      </c>
      <c r="E12425" s="5" t="s">
        <v>172</v>
      </c>
      <c r="F12425" s="6">
        <v>44068</v>
      </c>
      <c r="G12425" s="5" t="s">
        <v>148</v>
      </c>
      <c r="H12425" s="5" t="s">
        <v>190</v>
      </c>
      <c r="I12425">
        <v>43893</v>
      </c>
      <c r="J12425">
        <v>175</v>
      </c>
      <c r="K12425">
        <v>115</v>
      </c>
      <c r="L12425">
        <v>1</v>
      </c>
      <c r="M12425">
        <v>3450</v>
      </c>
      <c r="N12425">
        <v>3680.8530000000001</v>
      </c>
      <c r="O12425">
        <v>3680.8530000000001</v>
      </c>
      <c r="P12425">
        <v>115</v>
      </c>
      <c r="Q12425">
        <v>30</v>
      </c>
      <c r="R12425">
        <v>-230.85300000000001</v>
      </c>
      <c r="S12425">
        <v>2020</v>
      </c>
      <c r="T12425">
        <v>8</v>
      </c>
      <c r="U12425">
        <v>35</v>
      </c>
    </row>
    <row r="12426" spans="1:21" x14ac:dyDescent="0.3">
      <c r="A12426" s="5" t="s">
        <v>168</v>
      </c>
      <c r="B12426" s="5" t="s">
        <v>206</v>
      </c>
      <c r="C12426" s="5" t="s">
        <v>116</v>
      </c>
      <c r="D12426" s="5" t="s">
        <v>608</v>
      </c>
      <c r="E12426" s="5" t="s">
        <v>172</v>
      </c>
      <c r="F12426" s="6">
        <v>44068</v>
      </c>
      <c r="G12426" s="5" t="s">
        <v>148</v>
      </c>
      <c r="H12426" s="5" t="s">
        <v>498</v>
      </c>
      <c r="I12426">
        <v>43893</v>
      </c>
      <c r="J12426">
        <v>175</v>
      </c>
      <c r="K12426">
        <v>220</v>
      </c>
      <c r="L12426">
        <v>2</v>
      </c>
      <c r="M12426">
        <v>6600</v>
      </c>
      <c r="N12426">
        <v>7361.7070000000003</v>
      </c>
      <c r="O12426">
        <v>3680.8530000000001</v>
      </c>
      <c r="P12426">
        <v>110</v>
      </c>
      <c r="Q12426">
        <v>30</v>
      </c>
      <c r="R12426">
        <v>-761.70699999999999</v>
      </c>
      <c r="S12426">
        <v>2020</v>
      </c>
      <c r="T12426">
        <v>8</v>
      </c>
      <c r="U12426">
        <v>35</v>
      </c>
    </row>
    <row r="12427" spans="1:21" x14ac:dyDescent="0.3">
      <c r="A12427" s="5" t="s">
        <v>168</v>
      </c>
      <c r="B12427" s="5" t="s">
        <v>206</v>
      </c>
      <c r="C12427" s="5" t="s">
        <v>116</v>
      </c>
      <c r="D12427" s="5" t="s">
        <v>608</v>
      </c>
      <c r="E12427" s="5" t="s">
        <v>172</v>
      </c>
      <c r="F12427" s="6">
        <v>44068</v>
      </c>
      <c r="G12427" s="5" t="s">
        <v>148</v>
      </c>
      <c r="H12427" s="5" t="s">
        <v>190</v>
      </c>
      <c r="I12427">
        <v>43893</v>
      </c>
      <c r="J12427">
        <v>175</v>
      </c>
      <c r="K12427">
        <v>100</v>
      </c>
      <c r="L12427">
        <v>1</v>
      </c>
      <c r="M12427">
        <v>3000</v>
      </c>
      <c r="N12427">
        <v>3992.0540000000001</v>
      </c>
      <c r="O12427">
        <v>3992.0540000000001</v>
      </c>
      <c r="P12427">
        <v>100</v>
      </c>
      <c r="Q12427">
        <v>30</v>
      </c>
      <c r="R12427">
        <v>-992.05399999999997</v>
      </c>
      <c r="S12427">
        <v>2020</v>
      </c>
      <c r="T12427">
        <v>8</v>
      </c>
      <c r="U12427">
        <v>35</v>
      </c>
    </row>
    <row r="12428" spans="1:21" x14ac:dyDescent="0.3">
      <c r="A12428" s="5" t="s">
        <v>168</v>
      </c>
      <c r="B12428" s="5" t="s">
        <v>206</v>
      </c>
      <c r="C12428" s="5" t="s">
        <v>116</v>
      </c>
      <c r="D12428" s="5" t="s">
        <v>608</v>
      </c>
      <c r="E12428" s="5" t="s">
        <v>172</v>
      </c>
      <c r="F12428" s="6">
        <v>44068</v>
      </c>
      <c r="G12428" s="5" t="s">
        <v>148</v>
      </c>
      <c r="H12428" s="5" t="s">
        <v>190</v>
      </c>
      <c r="I12428">
        <v>43893</v>
      </c>
      <c r="J12428">
        <v>175</v>
      </c>
      <c r="K12428">
        <v>297</v>
      </c>
      <c r="L12428">
        <v>3</v>
      </c>
      <c r="M12428">
        <v>8910</v>
      </c>
      <c r="N12428">
        <v>11976.161</v>
      </c>
      <c r="O12428">
        <v>3992.0540000000001</v>
      </c>
      <c r="P12428">
        <v>99</v>
      </c>
      <c r="Q12428">
        <v>30</v>
      </c>
      <c r="R12428">
        <v>-3066.1610000000001</v>
      </c>
      <c r="S12428">
        <v>2020</v>
      </c>
      <c r="T12428">
        <v>8</v>
      </c>
      <c r="U12428">
        <v>35</v>
      </c>
    </row>
    <row r="12429" spans="1:21" x14ac:dyDescent="0.3">
      <c r="A12429" s="5" t="s">
        <v>168</v>
      </c>
      <c r="B12429" s="5" t="s">
        <v>206</v>
      </c>
      <c r="C12429" s="5" t="s">
        <v>116</v>
      </c>
      <c r="D12429" s="5" t="s">
        <v>608</v>
      </c>
      <c r="E12429" s="5" t="s">
        <v>172</v>
      </c>
      <c r="F12429" s="6">
        <v>44068</v>
      </c>
      <c r="G12429" s="5" t="s">
        <v>148</v>
      </c>
      <c r="H12429" s="5" t="s">
        <v>190</v>
      </c>
      <c r="I12429">
        <v>43893</v>
      </c>
      <c r="J12429">
        <v>175</v>
      </c>
      <c r="K12429">
        <v>100</v>
      </c>
      <c r="L12429">
        <v>1</v>
      </c>
      <c r="M12429">
        <v>3000</v>
      </c>
      <c r="N12429">
        <v>3992.0540000000001</v>
      </c>
      <c r="O12429">
        <v>3992.0540000000001</v>
      </c>
      <c r="P12429">
        <v>100</v>
      </c>
      <c r="Q12429">
        <v>30</v>
      </c>
      <c r="R12429">
        <v>-992.05399999999997</v>
      </c>
      <c r="S12429">
        <v>2020</v>
      </c>
      <c r="T12429">
        <v>8</v>
      </c>
      <c r="U12429">
        <v>35</v>
      </c>
    </row>
    <row r="12430" spans="1:21" x14ac:dyDescent="0.3">
      <c r="A12430" s="5" t="s">
        <v>168</v>
      </c>
      <c r="B12430" s="5" t="s">
        <v>467</v>
      </c>
      <c r="C12430" s="5" t="s">
        <v>146</v>
      </c>
      <c r="D12430" s="5" t="s">
        <v>577</v>
      </c>
      <c r="E12430" s="5" t="s">
        <v>172</v>
      </c>
      <c r="F12430" s="6">
        <v>44068</v>
      </c>
      <c r="G12430" s="5" t="s">
        <v>148</v>
      </c>
      <c r="H12430" s="5" t="s">
        <v>466</v>
      </c>
      <c r="I12430">
        <v>43941</v>
      </c>
      <c r="J12430">
        <v>127</v>
      </c>
      <c r="K12430">
        <v>8162</v>
      </c>
      <c r="L12430">
        <v>72</v>
      </c>
      <c r="M12430">
        <v>228536</v>
      </c>
      <c r="N12430">
        <v>230315.628</v>
      </c>
      <c r="O12430">
        <v>3198.828</v>
      </c>
      <c r="P12430">
        <v>113.36111111111111</v>
      </c>
      <c r="Q12430">
        <v>28</v>
      </c>
      <c r="R12430">
        <v>-1779.6279999999999</v>
      </c>
      <c r="S12430">
        <v>2020</v>
      </c>
      <c r="T12430">
        <v>8</v>
      </c>
      <c r="U12430">
        <v>35</v>
      </c>
    </row>
    <row r="12431" spans="1:21" x14ac:dyDescent="0.3">
      <c r="A12431" s="5" t="s">
        <v>168</v>
      </c>
      <c r="B12431" s="5" t="s">
        <v>206</v>
      </c>
      <c r="C12431" s="5" t="s">
        <v>116</v>
      </c>
      <c r="D12431" s="5" t="s">
        <v>608</v>
      </c>
      <c r="E12431" s="5" t="s">
        <v>172</v>
      </c>
      <c r="F12431" s="6">
        <v>44069</v>
      </c>
      <c r="G12431" s="5" t="s">
        <v>148</v>
      </c>
      <c r="H12431" s="5" t="s">
        <v>173</v>
      </c>
      <c r="I12431">
        <v>43893</v>
      </c>
      <c r="J12431">
        <v>176</v>
      </c>
      <c r="K12431">
        <v>674.2</v>
      </c>
      <c r="L12431">
        <v>8</v>
      </c>
      <c r="M12431">
        <v>19551.8</v>
      </c>
      <c r="N12431">
        <v>31936.429</v>
      </c>
      <c r="O12431">
        <v>3992.0540000000001</v>
      </c>
      <c r="P12431">
        <v>84.275000000000006</v>
      </c>
      <c r="Q12431">
        <v>29</v>
      </c>
      <c r="R12431">
        <v>-12384.629000000001</v>
      </c>
      <c r="S12431">
        <v>2020</v>
      </c>
      <c r="T12431">
        <v>8</v>
      </c>
      <c r="U12431">
        <v>35</v>
      </c>
    </row>
    <row r="12432" spans="1:21" x14ac:dyDescent="0.3">
      <c r="A12432" s="5" t="s">
        <v>168</v>
      </c>
      <c r="B12432" s="5" t="s">
        <v>206</v>
      </c>
      <c r="C12432" s="5" t="s">
        <v>116</v>
      </c>
      <c r="D12432" s="5" t="s">
        <v>608</v>
      </c>
      <c r="E12432" s="5" t="s">
        <v>172</v>
      </c>
      <c r="F12432" s="6">
        <v>44069</v>
      </c>
      <c r="G12432" s="5" t="s">
        <v>148</v>
      </c>
      <c r="H12432" s="5" t="s">
        <v>190</v>
      </c>
      <c r="I12432">
        <v>43893</v>
      </c>
      <c r="J12432">
        <v>176</v>
      </c>
      <c r="K12432">
        <v>93.2</v>
      </c>
      <c r="L12432">
        <v>1</v>
      </c>
      <c r="M12432">
        <v>2702.8</v>
      </c>
      <c r="N12432">
        <v>3992.0540000000001</v>
      </c>
      <c r="O12432">
        <v>3992.0540000000001</v>
      </c>
      <c r="P12432">
        <v>93.2</v>
      </c>
      <c r="Q12432">
        <v>29</v>
      </c>
      <c r="R12432">
        <v>-1289.2539999999999</v>
      </c>
      <c r="S12432">
        <v>2020</v>
      </c>
      <c r="T12432">
        <v>8</v>
      </c>
      <c r="U12432">
        <v>35</v>
      </c>
    </row>
    <row r="12433" spans="1:21" x14ac:dyDescent="0.3">
      <c r="A12433" s="5" t="s">
        <v>168</v>
      </c>
      <c r="B12433" s="5" t="s">
        <v>206</v>
      </c>
      <c r="C12433" s="5" t="s">
        <v>116</v>
      </c>
      <c r="D12433" s="5" t="s">
        <v>608</v>
      </c>
      <c r="E12433" s="5" t="s">
        <v>172</v>
      </c>
      <c r="F12433" s="6">
        <v>44069</v>
      </c>
      <c r="G12433" s="5" t="s">
        <v>148</v>
      </c>
      <c r="H12433" s="5" t="s">
        <v>351</v>
      </c>
      <c r="I12433">
        <v>43893</v>
      </c>
      <c r="J12433">
        <v>176</v>
      </c>
      <c r="K12433">
        <v>186</v>
      </c>
      <c r="L12433">
        <v>2</v>
      </c>
      <c r="M12433">
        <v>5394</v>
      </c>
      <c r="N12433">
        <v>7984.107</v>
      </c>
      <c r="O12433">
        <v>3992.0540000000001</v>
      </c>
      <c r="P12433">
        <v>93</v>
      </c>
      <c r="Q12433">
        <v>29</v>
      </c>
      <c r="R12433">
        <v>-2590.107</v>
      </c>
      <c r="S12433">
        <v>2020</v>
      </c>
      <c r="T12433">
        <v>8</v>
      </c>
      <c r="U12433">
        <v>35</v>
      </c>
    </row>
    <row r="12434" spans="1:21" x14ac:dyDescent="0.3">
      <c r="A12434" s="5" t="s">
        <v>168</v>
      </c>
      <c r="B12434" s="5" t="s">
        <v>206</v>
      </c>
      <c r="C12434" s="5" t="s">
        <v>116</v>
      </c>
      <c r="D12434" s="5" t="s">
        <v>608</v>
      </c>
      <c r="E12434" s="5" t="s">
        <v>172</v>
      </c>
      <c r="F12434" s="6">
        <v>44069</v>
      </c>
      <c r="G12434" s="5" t="s">
        <v>148</v>
      </c>
      <c r="H12434" s="5" t="s">
        <v>235</v>
      </c>
      <c r="I12434">
        <v>43893</v>
      </c>
      <c r="J12434">
        <v>176</v>
      </c>
      <c r="K12434">
        <v>215.6</v>
      </c>
      <c r="L12434">
        <v>2</v>
      </c>
      <c r="M12434">
        <v>6252.4</v>
      </c>
      <c r="N12434">
        <v>7984.107</v>
      </c>
      <c r="O12434">
        <v>3992.0540000000001</v>
      </c>
      <c r="P12434">
        <v>107.8</v>
      </c>
      <c r="Q12434">
        <v>29</v>
      </c>
      <c r="R12434">
        <v>-1731.7070000000001</v>
      </c>
      <c r="S12434">
        <v>2020</v>
      </c>
      <c r="T12434">
        <v>8</v>
      </c>
      <c r="U12434">
        <v>35</v>
      </c>
    </row>
    <row r="12435" spans="1:21" x14ac:dyDescent="0.3">
      <c r="A12435" s="5" t="s">
        <v>168</v>
      </c>
      <c r="B12435" s="5" t="s">
        <v>206</v>
      </c>
      <c r="C12435" s="5" t="s">
        <v>116</v>
      </c>
      <c r="D12435" s="5" t="s">
        <v>608</v>
      </c>
      <c r="E12435" s="5" t="s">
        <v>172</v>
      </c>
      <c r="F12435" s="6">
        <v>44069</v>
      </c>
      <c r="G12435" s="5" t="s">
        <v>148</v>
      </c>
      <c r="H12435" s="5" t="s">
        <v>311</v>
      </c>
      <c r="I12435">
        <v>43893</v>
      </c>
      <c r="J12435">
        <v>176</v>
      </c>
      <c r="K12435">
        <v>107.6</v>
      </c>
      <c r="L12435">
        <v>1</v>
      </c>
      <c r="M12435">
        <v>3120.4</v>
      </c>
      <c r="N12435">
        <v>3992.0540000000001</v>
      </c>
      <c r="O12435">
        <v>3992.0540000000001</v>
      </c>
      <c r="P12435">
        <v>107.6</v>
      </c>
      <c r="Q12435">
        <v>29</v>
      </c>
      <c r="R12435">
        <v>-871.654</v>
      </c>
      <c r="S12435">
        <v>2020</v>
      </c>
      <c r="T12435">
        <v>8</v>
      </c>
      <c r="U12435">
        <v>35</v>
      </c>
    </row>
    <row r="12436" spans="1:21" x14ac:dyDescent="0.3">
      <c r="A12436" s="5" t="s">
        <v>168</v>
      </c>
      <c r="B12436" s="5" t="s">
        <v>206</v>
      </c>
      <c r="C12436" s="5" t="s">
        <v>116</v>
      </c>
      <c r="D12436" s="5" t="s">
        <v>608</v>
      </c>
      <c r="E12436" s="5" t="s">
        <v>172</v>
      </c>
      <c r="F12436" s="6">
        <v>44069</v>
      </c>
      <c r="G12436" s="5" t="s">
        <v>148</v>
      </c>
      <c r="H12436" s="5" t="s">
        <v>197</v>
      </c>
      <c r="I12436">
        <v>43893</v>
      </c>
      <c r="J12436">
        <v>176</v>
      </c>
      <c r="K12436">
        <v>428.6</v>
      </c>
      <c r="L12436">
        <v>4</v>
      </c>
      <c r="M12436">
        <v>12429.4</v>
      </c>
      <c r="N12436">
        <v>15968.215</v>
      </c>
      <c r="O12436">
        <v>3992.0540000000001</v>
      </c>
      <c r="P12436">
        <v>107.15</v>
      </c>
      <c r="Q12436">
        <v>29</v>
      </c>
      <c r="R12436">
        <v>-3538.8150000000001</v>
      </c>
      <c r="S12436">
        <v>2020</v>
      </c>
      <c r="T12436">
        <v>8</v>
      </c>
      <c r="U12436">
        <v>35</v>
      </c>
    </row>
    <row r="12437" spans="1:21" x14ac:dyDescent="0.3">
      <c r="A12437" s="5" t="s">
        <v>168</v>
      </c>
      <c r="B12437" s="5" t="s">
        <v>206</v>
      </c>
      <c r="C12437" s="5" t="s">
        <v>116</v>
      </c>
      <c r="D12437" s="5" t="s">
        <v>608</v>
      </c>
      <c r="E12437" s="5" t="s">
        <v>172</v>
      </c>
      <c r="F12437" s="6">
        <v>44069</v>
      </c>
      <c r="G12437" s="5" t="s">
        <v>148</v>
      </c>
      <c r="H12437" s="5" t="s">
        <v>178</v>
      </c>
      <c r="I12437">
        <v>43893</v>
      </c>
      <c r="J12437">
        <v>176</v>
      </c>
      <c r="K12437">
        <v>254</v>
      </c>
      <c r="L12437">
        <v>3</v>
      </c>
      <c r="M12437">
        <v>7366</v>
      </c>
      <c r="N12437">
        <v>11976.161</v>
      </c>
      <c r="O12437">
        <v>3992.0540000000001</v>
      </c>
      <c r="P12437">
        <v>84.666666666666671</v>
      </c>
      <c r="Q12437">
        <v>29</v>
      </c>
      <c r="R12437">
        <v>-4610.1610000000001</v>
      </c>
      <c r="S12437">
        <v>2020</v>
      </c>
      <c r="T12437">
        <v>8</v>
      </c>
      <c r="U12437">
        <v>35</v>
      </c>
    </row>
    <row r="12438" spans="1:21" x14ac:dyDescent="0.3">
      <c r="A12438" s="5" t="s">
        <v>168</v>
      </c>
      <c r="B12438" s="5" t="s">
        <v>169</v>
      </c>
      <c r="C12438" s="5" t="s">
        <v>170</v>
      </c>
      <c r="D12438" s="5" t="s">
        <v>499</v>
      </c>
      <c r="E12438" s="5" t="s">
        <v>172</v>
      </c>
      <c r="F12438" s="6">
        <v>44071</v>
      </c>
      <c r="G12438" s="5" t="s">
        <v>148</v>
      </c>
      <c r="H12438" s="5" t="s">
        <v>173</v>
      </c>
      <c r="I12438">
        <v>43747</v>
      </c>
      <c r="J12438">
        <v>324</v>
      </c>
      <c r="K12438">
        <v>200</v>
      </c>
      <c r="L12438">
        <v>1</v>
      </c>
      <c r="M12438">
        <v>5800</v>
      </c>
      <c r="N12438">
        <v>3611.3919999999998</v>
      </c>
      <c r="O12438">
        <v>3611.3919999999998</v>
      </c>
      <c r="P12438">
        <v>200</v>
      </c>
      <c r="Q12438">
        <v>29</v>
      </c>
      <c r="R12438">
        <v>2188.6080000000002</v>
      </c>
      <c r="S12438">
        <v>2020</v>
      </c>
      <c r="T12438">
        <v>8</v>
      </c>
      <c r="U12438">
        <v>35</v>
      </c>
    </row>
    <row r="12439" spans="1:21" x14ac:dyDescent="0.3">
      <c r="A12439" s="5" t="s">
        <v>168</v>
      </c>
      <c r="B12439" s="5" t="s">
        <v>175</v>
      </c>
      <c r="C12439" s="5" t="s">
        <v>88</v>
      </c>
      <c r="D12439" s="5" t="s">
        <v>557</v>
      </c>
      <c r="E12439" s="5" t="s">
        <v>172</v>
      </c>
      <c r="F12439" s="6">
        <v>44071</v>
      </c>
      <c r="G12439" s="5" t="s">
        <v>148</v>
      </c>
      <c r="H12439" s="5" t="s">
        <v>214</v>
      </c>
      <c r="I12439">
        <v>43887</v>
      </c>
      <c r="J12439">
        <v>184</v>
      </c>
      <c r="K12439">
        <v>1044</v>
      </c>
      <c r="L12439">
        <v>10</v>
      </c>
      <c r="M12439">
        <v>29754</v>
      </c>
      <c r="N12439">
        <v>26910.839</v>
      </c>
      <c r="O12439">
        <v>2691.0839999999998</v>
      </c>
      <c r="P12439">
        <v>104.4</v>
      </c>
      <c r="Q12439">
        <v>28.5</v>
      </c>
      <c r="R12439">
        <v>2843.1610000000001</v>
      </c>
      <c r="S12439">
        <v>2020</v>
      </c>
      <c r="T12439">
        <v>8</v>
      </c>
      <c r="U12439">
        <v>35</v>
      </c>
    </row>
    <row r="12440" spans="1:21" x14ac:dyDescent="0.3">
      <c r="A12440" s="5" t="s">
        <v>168</v>
      </c>
      <c r="B12440" s="5" t="s">
        <v>175</v>
      </c>
      <c r="C12440" s="5" t="s">
        <v>88</v>
      </c>
      <c r="D12440" s="5" t="s">
        <v>557</v>
      </c>
      <c r="E12440" s="5" t="s">
        <v>172</v>
      </c>
      <c r="F12440" s="6">
        <v>44071</v>
      </c>
      <c r="G12440" s="5" t="s">
        <v>148</v>
      </c>
      <c r="H12440" s="5" t="s">
        <v>215</v>
      </c>
      <c r="I12440">
        <v>43887</v>
      </c>
      <c r="J12440">
        <v>184</v>
      </c>
      <c r="K12440">
        <v>522</v>
      </c>
      <c r="L12440">
        <v>5</v>
      </c>
      <c r="M12440">
        <v>14877</v>
      </c>
      <c r="N12440">
        <v>13455.419</v>
      </c>
      <c r="O12440">
        <v>2691.0839999999998</v>
      </c>
      <c r="P12440">
        <v>104.4</v>
      </c>
      <c r="Q12440">
        <v>28.5</v>
      </c>
      <c r="R12440">
        <v>1421.5809999999999</v>
      </c>
      <c r="S12440">
        <v>2020</v>
      </c>
      <c r="T12440">
        <v>8</v>
      </c>
      <c r="U12440">
        <v>35</v>
      </c>
    </row>
    <row r="12441" spans="1:21" x14ac:dyDescent="0.3">
      <c r="A12441" s="5" t="s">
        <v>168</v>
      </c>
      <c r="B12441" s="5" t="s">
        <v>175</v>
      </c>
      <c r="C12441" s="5" t="s">
        <v>88</v>
      </c>
      <c r="D12441" s="5" t="s">
        <v>557</v>
      </c>
      <c r="E12441" s="5" t="s">
        <v>172</v>
      </c>
      <c r="F12441" s="6">
        <v>44071</v>
      </c>
      <c r="G12441" s="5" t="s">
        <v>148</v>
      </c>
      <c r="H12441" s="5" t="s">
        <v>478</v>
      </c>
      <c r="I12441">
        <v>43887</v>
      </c>
      <c r="J12441">
        <v>184</v>
      </c>
      <c r="K12441">
        <v>445</v>
      </c>
      <c r="L12441">
        <v>4</v>
      </c>
      <c r="M12441">
        <v>12682.5</v>
      </c>
      <c r="N12441">
        <v>10764.335999999999</v>
      </c>
      <c r="O12441">
        <v>2691.0839999999998</v>
      </c>
      <c r="P12441">
        <v>111.25</v>
      </c>
      <c r="Q12441">
        <v>28.5</v>
      </c>
      <c r="R12441">
        <v>1918.164</v>
      </c>
      <c r="S12441">
        <v>2020</v>
      </c>
      <c r="T12441">
        <v>8</v>
      </c>
      <c r="U12441">
        <v>35</v>
      </c>
    </row>
    <row r="12442" spans="1:21" x14ac:dyDescent="0.3">
      <c r="A12442" s="5" t="s">
        <v>168</v>
      </c>
      <c r="B12442" s="5" t="s">
        <v>175</v>
      </c>
      <c r="C12442" s="5" t="s">
        <v>88</v>
      </c>
      <c r="D12442" s="5" t="s">
        <v>557</v>
      </c>
      <c r="E12442" s="5" t="s">
        <v>172</v>
      </c>
      <c r="F12442" s="6">
        <v>44071</v>
      </c>
      <c r="G12442" s="5" t="s">
        <v>148</v>
      </c>
      <c r="H12442" s="5" t="s">
        <v>190</v>
      </c>
      <c r="I12442">
        <v>43887</v>
      </c>
      <c r="J12442">
        <v>184</v>
      </c>
      <c r="K12442">
        <v>324</v>
      </c>
      <c r="L12442">
        <v>3</v>
      </c>
      <c r="M12442">
        <v>9234</v>
      </c>
      <c r="N12442">
        <v>8073.2520000000004</v>
      </c>
      <c r="O12442">
        <v>2691.0839999999998</v>
      </c>
      <c r="P12442">
        <v>108</v>
      </c>
      <c r="Q12442">
        <v>28.5</v>
      </c>
      <c r="R12442">
        <v>1160.748</v>
      </c>
      <c r="S12442">
        <v>2020</v>
      </c>
      <c r="T12442">
        <v>8</v>
      </c>
      <c r="U12442">
        <v>35</v>
      </c>
    </row>
    <row r="12443" spans="1:21" x14ac:dyDescent="0.3">
      <c r="A12443" s="5" t="s">
        <v>168</v>
      </c>
      <c r="B12443" s="5" t="s">
        <v>175</v>
      </c>
      <c r="C12443" s="5" t="s">
        <v>88</v>
      </c>
      <c r="D12443" s="5" t="s">
        <v>557</v>
      </c>
      <c r="E12443" s="5" t="s">
        <v>172</v>
      </c>
      <c r="F12443" s="6">
        <v>44071</v>
      </c>
      <c r="G12443" s="5" t="s">
        <v>148</v>
      </c>
      <c r="H12443" s="5" t="s">
        <v>371</v>
      </c>
      <c r="I12443">
        <v>43887</v>
      </c>
      <c r="J12443">
        <v>184</v>
      </c>
      <c r="K12443">
        <v>1027</v>
      </c>
      <c r="L12443">
        <v>10</v>
      </c>
      <c r="M12443">
        <v>28756</v>
      </c>
      <c r="N12443">
        <v>26910.839</v>
      </c>
      <c r="O12443">
        <v>2691.0839999999998</v>
      </c>
      <c r="P12443">
        <v>102.7</v>
      </c>
      <c r="Q12443">
        <v>28</v>
      </c>
      <c r="R12443">
        <v>1845.1610000000001</v>
      </c>
      <c r="S12443">
        <v>2020</v>
      </c>
      <c r="T12443">
        <v>8</v>
      </c>
      <c r="U12443">
        <v>35</v>
      </c>
    </row>
    <row r="12444" spans="1:21" x14ac:dyDescent="0.3">
      <c r="A12444" s="5" t="s">
        <v>168</v>
      </c>
      <c r="B12444" s="5" t="s">
        <v>175</v>
      </c>
      <c r="C12444" s="5" t="s">
        <v>88</v>
      </c>
      <c r="D12444" s="5" t="s">
        <v>557</v>
      </c>
      <c r="E12444" s="5" t="s">
        <v>172</v>
      </c>
      <c r="F12444" s="6">
        <v>44071</v>
      </c>
      <c r="G12444" s="5" t="s">
        <v>148</v>
      </c>
      <c r="H12444" s="5" t="s">
        <v>178</v>
      </c>
      <c r="I12444">
        <v>43887</v>
      </c>
      <c r="J12444">
        <v>184</v>
      </c>
      <c r="K12444">
        <v>213.5</v>
      </c>
      <c r="L12444">
        <v>2</v>
      </c>
      <c r="M12444">
        <v>6191.5</v>
      </c>
      <c r="N12444">
        <v>5382.1679999999997</v>
      </c>
      <c r="O12444">
        <v>2691.0839999999998</v>
      </c>
      <c r="P12444">
        <v>106.75</v>
      </c>
      <c r="Q12444">
        <v>29</v>
      </c>
      <c r="R12444">
        <v>809.33199999999999</v>
      </c>
      <c r="S12444">
        <v>2020</v>
      </c>
      <c r="T12444">
        <v>8</v>
      </c>
      <c r="U12444">
        <v>35</v>
      </c>
    </row>
    <row r="12445" spans="1:21" x14ac:dyDescent="0.3">
      <c r="A12445" s="5" t="s">
        <v>168</v>
      </c>
      <c r="B12445" s="5" t="s">
        <v>175</v>
      </c>
      <c r="C12445" s="5" t="s">
        <v>88</v>
      </c>
      <c r="D12445" s="5" t="s">
        <v>557</v>
      </c>
      <c r="E12445" s="5" t="s">
        <v>172</v>
      </c>
      <c r="F12445" s="6">
        <v>44071</v>
      </c>
      <c r="G12445" s="5" t="s">
        <v>148</v>
      </c>
      <c r="H12445" s="5" t="s">
        <v>311</v>
      </c>
      <c r="I12445">
        <v>43887</v>
      </c>
      <c r="J12445">
        <v>184</v>
      </c>
      <c r="K12445">
        <v>108.5</v>
      </c>
      <c r="L12445">
        <v>1</v>
      </c>
      <c r="M12445">
        <v>3146.5</v>
      </c>
      <c r="N12445">
        <v>2691.0839999999998</v>
      </c>
      <c r="O12445">
        <v>2691.0839999999998</v>
      </c>
      <c r="P12445">
        <v>108.5</v>
      </c>
      <c r="Q12445">
        <v>29</v>
      </c>
      <c r="R12445">
        <v>455.416</v>
      </c>
      <c r="S12445">
        <v>2020</v>
      </c>
      <c r="T12445">
        <v>8</v>
      </c>
      <c r="U12445">
        <v>35</v>
      </c>
    </row>
    <row r="12446" spans="1:21" x14ac:dyDescent="0.3">
      <c r="A12446" s="5" t="s">
        <v>168</v>
      </c>
      <c r="B12446" s="5" t="s">
        <v>175</v>
      </c>
      <c r="C12446" s="5" t="s">
        <v>88</v>
      </c>
      <c r="D12446" s="5" t="s">
        <v>557</v>
      </c>
      <c r="E12446" s="5" t="s">
        <v>172</v>
      </c>
      <c r="F12446" s="6">
        <v>44071</v>
      </c>
      <c r="G12446" s="5" t="s">
        <v>148</v>
      </c>
      <c r="H12446" s="5" t="s">
        <v>197</v>
      </c>
      <c r="I12446">
        <v>43887</v>
      </c>
      <c r="J12446">
        <v>184</v>
      </c>
      <c r="K12446">
        <v>1162</v>
      </c>
      <c r="L12446">
        <v>10</v>
      </c>
      <c r="M12446">
        <v>33698</v>
      </c>
      <c r="N12446">
        <v>26910.839</v>
      </c>
      <c r="O12446">
        <v>2691.0839999999998</v>
      </c>
      <c r="P12446">
        <v>116.2</v>
      </c>
      <c r="Q12446">
        <v>29</v>
      </c>
      <c r="R12446">
        <v>6787.1610000000001</v>
      </c>
      <c r="S12446">
        <v>2020</v>
      </c>
      <c r="T12446">
        <v>8</v>
      </c>
      <c r="U12446">
        <v>35</v>
      </c>
    </row>
    <row r="12447" spans="1:21" x14ac:dyDescent="0.3">
      <c r="A12447" s="5" t="s">
        <v>168</v>
      </c>
      <c r="B12447" s="5" t="s">
        <v>175</v>
      </c>
      <c r="C12447" s="5" t="s">
        <v>88</v>
      </c>
      <c r="D12447" s="5" t="s">
        <v>557</v>
      </c>
      <c r="E12447" s="5" t="s">
        <v>172</v>
      </c>
      <c r="F12447" s="6">
        <v>44071</v>
      </c>
      <c r="G12447" s="5" t="s">
        <v>148</v>
      </c>
      <c r="H12447" s="5" t="s">
        <v>235</v>
      </c>
      <c r="I12447">
        <v>43887</v>
      </c>
      <c r="J12447">
        <v>184</v>
      </c>
      <c r="K12447">
        <v>335.5</v>
      </c>
      <c r="L12447">
        <v>3</v>
      </c>
      <c r="M12447">
        <v>9729.5</v>
      </c>
      <c r="N12447">
        <v>8073.2520000000004</v>
      </c>
      <c r="O12447">
        <v>2691.0839999999998</v>
      </c>
      <c r="P12447">
        <v>111.83333333333333</v>
      </c>
      <c r="Q12447">
        <v>29</v>
      </c>
      <c r="R12447">
        <v>1656.248</v>
      </c>
      <c r="S12447">
        <v>2020</v>
      </c>
      <c r="T12447">
        <v>8</v>
      </c>
      <c r="U12447">
        <v>35</v>
      </c>
    </row>
    <row r="12448" spans="1:21" x14ac:dyDescent="0.3">
      <c r="A12448" s="5" t="s">
        <v>168</v>
      </c>
      <c r="B12448" s="5" t="s">
        <v>175</v>
      </c>
      <c r="C12448" s="5" t="s">
        <v>88</v>
      </c>
      <c r="D12448" s="5" t="s">
        <v>557</v>
      </c>
      <c r="E12448" s="5" t="s">
        <v>172</v>
      </c>
      <c r="F12448" s="6">
        <v>44071</v>
      </c>
      <c r="G12448" s="5" t="s">
        <v>148</v>
      </c>
      <c r="H12448" s="5" t="s">
        <v>351</v>
      </c>
      <c r="I12448">
        <v>43887</v>
      </c>
      <c r="J12448">
        <v>184</v>
      </c>
      <c r="K12448">
        <v>325</v>
      </c>
      <c r="L12448">
        <v>3</v>
      </c>
      <c r="M12448">
        <v>9425</v>
      </c>
      <c r="N12448">
        <v>8073.2520000000004</v>
      </c>
      <c r="O12448">
        <v>2691.0839999999998</v>
      </c>
      <c r="P12448">
        <v>108.33333333333333</v>
      </c>
      <c r="Q12448">
        <v>29</v>
      </c>
      <c r="R12448">
        <v>1351.748</v>
      </c>
      <c r="S12448">
        <v>2020</v>
      </c>
      <c r="T12448">
        <v>8</v>
      </c>
      <c r="U12448">
        <v>35</v>
      </c>
    </row>
    <row r="12449" spans="1:21" x14ac:dyDescent="0.3">
      <c r="A12449" s="5" t="s">
        <v>168</v>
      </c>
      <c r="B12449" s="5" t="s">
        <v>175</v>
      </c>
      <c r="C12449" s="5" t="s">
        <v>88</v>
      </c>
      <c r="D12449" s="5" t="s">
        <v>557</v>
      </c>
      <c r="E12449" s="5" t="s">
        <v>172</v>
      </c>
      <c r="F12449" s="6">
        <v>44071</v>
      </c>
      <c r="G12449" s="5" t="s">
        <v>148</v>
      </c>
      <c r="H12449" s="5" t="s">
        <v>173</v>
      </c>
      <c r="I12449">
        <v>43887</v>
      </c>
      <c r="J12449">
        <v>184</v>
      </c>
      <c r="K12449">
        <v>634.5</v>
      </c>
      <c r="L12449">
        <v>7</v>
      </c>
      <c r="M12449">
        <v>18400.5</v>
      </c>
      <c r="N12449">
        <v>18837.587</v>
      </c>
      <c r="O12449">
        <v>2691.0839999999998</v>
      </c>
      <c r="P12449">
        <v>90.642857142857139</v>
      </c>
      <c r="Q12449">
        <v>29</v>
      </c>
      <c r="R12449">
        <v>-437.08699999999999</v>
      </c>
      <c r="S12449">
        <v>2020</v>
      </c>
      <c r="T12449">
        <v>8</v>
      </c>
      <c r="U12449">
        <v>35</v>
      </c>
    </row>
    <row r="12450" spans="1:21" x14ac:dyDescent="0.3">
      <c r="A12450" s="5" t="s">
        <v>168</v>
      </c>
      <c r="B12450" s="5" t="s">
        <v>206</v>
      </c>
      <c r="C12450" s="5" t="s">
        <v>115</v>
      </c>
      <c r="D12450" s="5" t="s">
        <v>610</v>
      </c>
      <c r="E12450" s="5" t="s">
        <v>172</v>
      </c>
      <c r="F12450" s="6">
        <v>44071</v>
      </c>
      <c r="G12450" s="5" t="s">
        <v>148</v>
      </c>
      <c r="H12450" s="5" t="s">
        <v>226</v>
      </c>
      <c r="I12450">
        <v>43902</v>
      </c>
      <c r="J12450">
        <v>169</v>
      </c>
      <c r="K12450">
        <v>348</v>
      </c>
      <c r="L12450">
        <v>3</v>
      </c>
      <c r="M12450">
        <v>10440</v>
      </c>
      <c r="N12450">
        <v>9733.5540000000001</v>
      </c>
      <c r="O12450">
        <v>3244.518</v>
      </c>
      <c r="P12450">
        <v>116</v>
      </c>
      <c r="Q12450">
        <v>30</v>
      </c>
      <c r="R12450">
        <v>706.44600000000003</v>
      </c>
      <c r="S12450">
        <v>2020</v>
      </c>
      <c r="T12450">
        <v>8</v>
      </c>
      <c r="U12450">
        <v>35</v>
      </c>
    </row>
    <row r="12451" spans="1:21" x14ac:dyDescent="0.3">
      <c r="A12451" s="5" t="s">
        <v>168</v>
      </c>
      <c r="B12451" s="5" t="s">
        <v>206</v>
      </c>
      <c r="C12451" s="5" t="s">
        <v>115</v>
      </c>
      <c r="D12451" s="5" t="s">
        <v>610</v>
      </c>
      <c r="E12451" s="5" t="s">
        <v>172</v>
      </c>
      <c r="F12451" s="6">
        <v>44071</v>
      </c>
      <c r="G12451" s="5" t="s">
        <v>148</v>
      </c>
      <c r="H12451" s="5" t="s">
        <v>191</v>
      </c>
      <c r="I12451">
        <v>43902</v>
      </c>
      <c r="J12451">
        <v>169</v>
      </c>
      <c r="K12451">
        <v>650</v>
      </c>
      <c r="L12451">
        <v>6</v>
      </c>
      <c r="M12451">
        <v>19500</v>
      </c>
      <c r="N12451">
        <v>19467.107</v>
      </c>
      <c r="O12451">
        <v>3244.518</v>
      </c>
      <c r="P12451">
        <v>108.33333333333333</v>
      </c>
      <c r="Q12451">
        <v>30</v>
      </c>
      <c r="R12451">
        <v>32.893000000000001</v>
      </c>
      <c r="S12451">
        <v>2020</v>
      </c>
      <c r="T12451">
        <v>8</v>
      </c>
      <c r="U12451">
        <v>35</v>
      </c>
    </row>
    <row r="12452" spans="1:21" x14ac:dyDescent="0.3">
      <c r="A12452" s="5" t="s">
        <v>168</v>
      </c>
      <c r="B12452" s="5" t="s">
        <v>206</v>
      </c>
      <c r="C12452" s="5" t="s">
        <v>115</v>
      </c>
      <c r="D12452" s="5" t="s">
        <v>610</v>
      </c>
      <c r="E12452" s="5" t="s">
        <v>172</v>
      </c>
      <c r="F12452" s="6">
        <v>44071</v>
      </c>
      <c r="G12452" s="5" t="s">
        <v>148</v>
      </c>
      <c r="H12452" s="5" t="s">
        <v>187</v>
      </c>
      <c r="I12452">
        <v>43902</v>
      </c>
      <c r="J12452">
        <v>169</v>
      </c>
      <c r="K12452">
        <v>550</v>
      </c>
      <c r="L12452">
        <v>5</v>
      </c>
      <c r="M12452">
        <v>16500</v>
      </c>
      <c r="N12452">
        <v>16222.589</v>
      </c>
      <c r="O12452">
        <v>3244.518</v>
      </c>
      <c r="P12452">
        <v>110</v>
      </c>
      <c r="Q12452">
        <v>30</v>
      </c>
      <c r="R12452">
        <v>277.411</v>
      </c>
      <c r="S12452">
        <v>2020</v>
      </c>
      <c r="T12452">
        <v>8</v>
      </c>
      <c r="U12452">
        <v>35</v>
      </c>
    </row>
    <row r="12453" spans="1:21" x14ac:dyDescent="0.3">
      <c r="A12453" s="5" t="s">
        <v>168</v>
      </c>
      <c r="B12453" s="5" t="s">
        <v>206</v>
      </c>
      <c r="C12453" s="5" t="s">
        <v>115</v>
      </c>
      <c r="D12453" s="5" t="s">
        <v>610</v>
      </c>
      <c r="E12453" s="5" t="s">
        <v>172</v>
      </c>
      <c r="F12453" s="6">
        <v>44071</v>
      </c>
      <c r="G12453" s="5" t="s">
        <v>148</v>
      </c>
      <c r="H12453" s="5" t="s">
        <v>216</v>
      </c>
      <c r="I12453">
        <v>43902</v>
      </c>
      <c r="J12453">
        <v>169</v>
      </c>
      <c r="K12453">
        <v>215</v>
      </c>
      <c r="L12453">
        <v>2</v>
      </c>
      <c r="M12453">
        <v>6450</v>
      </c>
      <c r="N12453">
        <v>6489.0360000000001</v>
      </c>
      <c r="O12453">
        <v>3244.518</v>
      </c>
      <c r="P12453">
        <v>107.5</v>
      </c>
      <c r="Q12453">
        <v>30</v>
      </c>
      <c r="R12453">
        <v>-39.036000000000001</v>
      </c>
      <c r="S12453">
        <v>2020</v>
      </c>
      <c r="T12453">
        <v>8</v>
      </c>
      <c r="U12453">
        <v>35</v>
      </c>
    </row>
    <row r="12454" spans="1:21" x14ac:dyDescent="0.3">
      <c r="A12454" s="5" t="s">
        <v>168</v>
      </c>
      <c r="B12454" s="5" t="s">
        <v>206</v>
      </c>
      <c r="C12454" s="5" t="s">
        <v>115</v>
      </c>
      <c r="D12454" s="5" t="s">
        <v>610</v>
      </c>
      <c r="E12454" s="5" t="s">
        <v>172</v>
      </c>
      <c r="F12454" s="6">
        <v>44071</v>
      </c>
      <c r="G12454" s="5" t="s">
        <v>148</v>
      </c>
      <c r="H12454" s="5" t="s">
        <v>183</v>
      </c>
      <c r="I12454">
        <v>43902</v>
      </c>
      <c r="J12454">
        <v>169</v>
      </c>
      <c r="K12454">
        <v>630</v>
      </c>
      <c r="L12454">
        <v>6</v>
      </c>
      <c r="M12454">
        <v>18900</v>
      </c>
      <c r="N12454">
        <v>19467.107</v>
      </c>
      <c r="O12454">
        <v>3244.518</v>
      </c>
      <c r="P12454">
        <v>105</v>
      </c>
      <c r="Q12454">
        <v>30</v>
      </c>
      <c r="R12454">
        <v>-567.10699999999997</v>
      </c>
      <c r="S12454">
        <v>2020</v>
      </c>
      <c r="T12454">
        <v>8</v>
      </c>
      <c r="U12454">
        <v>35</v>
      </c>
    </row>
    <row r="12455" spans="1:21" x14ac:dyDescent="0.3">
      <c r="A12455" s="5" t="s">
        <v>168</v>
      </c>
      <c r="B12455" s="5" t="s">
        <v>206</v>
      </c>
      <c r="C12455" s="5" t="s">
        <v>115</v>
      </c>
      <c r="D12455" s="5" t="s">
        <v>610</v>
      </c>
      <c r="E12455" s="5" t="s">
        <v>172</v>
      </c>
      <c r="F12455" s="6">
        <v>44071</v>
      </c>
      <c r="G12455" s="5" t="s">
        <v>148</v>
      </c>
      <c r="H12455" s="5" t="s">
        <v>246</v>
      </c>
      <c r="I12455">
        <v>43902</v>
      </c>
      <c r="J12455">
        <v>169</v>
      </c>
      <c r="K12455">
        <v>555</v>
      </c>
      <c r="L12455">
        <v>5</v>
      </c>
      <c r="M12455">
        <v>16650</v>
      </c>
      <c r="N12455">
        <v>16222.589</v>
      </c>
      <c r="O12455">
        <v>3244.518</v>
      </c>
      <c r="P12455">
        <v>111</v>
      </c>
      <c r="Q12455">
        <v>30</v>
      </c>
      <c r="R12455">
        <v>427.411</v>
      </c>
      <c r="S12455">
        <v>2020</v>
      </c>
      <c r="T12455">
        <v>8</v>
      </c>
      <c r="U12455">
        <v>35</v>
      </c>
    </row>
    <row r="12456" spans="1:21" x14ac:dyDescent="0.3">
      <c r="A12456" s="5" t="s">
        <v>168</v>
      </c>
      <c r="B12456" s="5" t="s">
        <v>206</v>
      </c>
      <c r="C12456" s="5" t="s">
        <v>115</v>
      </c>
      <c r="D12456" s="5" t="s">
        <v>610</v>
      </c>
      <c r="E12456" s="5" t="s">
        <v>172</v>
      </c>
      <c r="F12456" s="6">
        <v>44071</v>
      </c>
      <c r="G12456" s="5" t="s">
        <v>148</v>
      </c>
      <c r="H12456" s="5" t="s">
        <v>230</v>
      </c>
      <c r="I12456">
        <v>43902</v>
      </c>
      <c r="J12456">
        <v>169</v>
      </c>
      <c r="K12456">
        <v>440</v>
      </c>
      <c r="L12456">
        <v>4</v>
      </c>
      <c r="M12456">
        <v>12980</v>
      </c>
      <c r="N12456">
        <v>12978.071</v>
      </c>
      <c r="O12456">
        <v>3244.518</v>
      </c>
      <c r="P12456">
        <v>110</v>
      </c>
      <c r="Q12456">
        <v>29.5</v>
      </c>
      <c r="R12456">
        <v>1.929</v>
      </c>
      <c r="S12456">
        <v>2020</v>
      </c>
      <c r="T12456">
        <v>8</v>
      </c>
      <c r="U12456">
        <v>35</v>
      </c>
    </row>
    <row r="12457" spans="1:21" x14ac:dyDescent="0.3">
      <c r="A12457" s="5" t="s">
        <v>168</v>
      </c>
      <c r="B12457" s="5" t="s">
        <v>206</v>
      </c>
      <c r="C12457" s="5" t="s">
        <v>115</v>
      </c>
      <c r="D12457" s="5" t="s">
        <v>610</v>
      </c>
      <c r="E12457" s="5" t="s">
        <v>172</v>
      </c>
      <c r="F12457" s="6">
        <v>44071</v>
      </c>
      <c r="G12457" s="5" t="s">
        <v>148</v>
      </c>
      <c r="H12457" s="5" t="s">
        <v>190</v>
      </c>
      <c r="I12457">
        <v>43902</v>
      </c>
      <c r="J12457">
        <v>169</v>
      </c>
      <c r="K12457">
        <v>100</v>
      </c>
      <c r="L12457">
        <v>1</v>
      </c>
      <c r="M12457">
        <v>3000</v>
      </c>
      <c r="N12457">
        <v>3244.518</v>
      </c>
      <c r="O12457">
        <v>3244.518</v>
      </c>
      <c r="P12457">
        <v>100</v>
      </c>
      <c r="Q12457">
        <v>30</v>
      </c>
      <c r="R12457">
        <v>-244.518</v>
      </c>
      <c r="S12457">
        <v>2020</v>
      </c>
      <c r="T12457">
        <v>8</v>
      </c>
      <c r="U12457">
        <v>35</v>
      </c>
    </row>
    <row r="12458" spans="1:21" x14ac:dyDescent="0.3">
      <c r="A12458" s="5" t="s">
        <v>168</v>
      </c>
      <c r="B12458" s="5" t="s">
        <v>206</v>
      </c>
      <c r="C12458" s="5" t="s">
        <v>115</v>
      </c>
      <c r="D12458" s="5" t="s">
        <v>610</v>
      </c>
      <c r="E12458" s="5" t="s">
        <v>172</v>
      </c>
      <c r="F12458" s="6">
        <v>44071</v>
      </c>
      <c r="G12458" s="5" t="s">
        <v>148</v>
      </c>
      <c r="H12458" s="5" t="s">
        <v>190</v>
      </c>
      <c r="I12458">
        <v>43902</v>
      </c>
      <c r="J12458">
        <v>169</v>
      </c>
      <c r="K12458">
        <v>243</v>
      </c>
      <c r="L12458">
        <v>2</v>
      </c>
      <c r="M12458">
        <v>7290</v>
      </c>
      <c r="N12458">
        <v>6489.0360000000001</v>
      </c>
      <c r="O12458">
        <v>3244.518</v>
      </c>
      <c r="P12458">
        <v>121.5</v>
      </c>
      <c r="Q12458">
        <v>30</v>
      </c>
      <c r="R12458">
        <v>800.96400000000006</v>
      </c>
      <c r="S12458">
        <v>2020</v>
      </c>
      <c r="T12458">
        <v>8</v>
      </c>
      <c r="U12458">
        <v>35</v>
      </c>
    </row>
    <row r="12459" spans="1:21" x14ac:dyDescent="0.3">
      <c r="A12459" s="5" t="s">
        <v>168</v>
      </c>
      <c r="B12459" s="5" t="s">
        <v>206</v>
      </c>
      <c r="C12459" s="5" t="s">
        <v>115</v>
      </c>
      <c r="D12459" s="5" t="s">
        <v>610</v>
      </c>
      <c r="E12459" s="5" t="s">
        <v>172</v>
      </c>
      <c r="F12459" s="6">
        <v>44071</v>
      </c>
      <c r="G12459" s="5" t="s">
        <v>148</v>
      </c>
      <c r="H12459" s="5" t="s">
        <v>190</v>
      </c>
      <c r="I12459">
        <v>43902</v>
      </c>
      <c r="J12459">
        <v>169</v>
      </c>
      <c r="K12459">
        <v>110</v>
      </c>
      <c r="L12459">
        <v>1</v>
      </c>
      <c r="M12459">
        <v>3300</v>
      </c>
      <c r="N12459">
        <v>3244.518</v>
      </c>
      <c r="O12459">
        <v>3244.518</v>
      </c>
      <c r="P12459">
        <v>110</v>
      </c>
      <c r="Q12459">
        <v>30</v>
      </c>
      <c r="R12459">
        <v>55.481999999999999</v>
      </c>
      <c r="S12459">
        <v>2020</v>
      </c>
      <c r="T12459">
        <v>8</v>
      </c>
      <c r="U12459">
        <v>35</v>
      </c>
    </row>
    <row r="12460" spans="1:21" x14ac:dyDescent="0.3">
      <c r="A12460" s="5" t="s">
        <v>168</v>
      </c>
      <c r="B12460" s="5" t="s">
        <v>206</v>
      </c>
      <c r="C12460" s="5" t="s">
        <v>115</v>
      </c>
      <c r="D12460" s="5" t="s">
        <v>610</v>
      </c>
      <c r="E12460" s="5" t="s">
        <v>172</v>
      </c>
      <c r="F12460" s="6">
        <v>44071</v>
      </c>
      <c r="G12460" s="5" t="s">
        <v>148</v>
      </c>
      <c r="H12460" s="5" t="s">
        <v>221</v>
      </c>
      <c r="I12460">
        <v>43902</v>
      </c>
      <c r="J12460">
        <v>169</v>
      </c>
      <c r="K12460">
        <v>190</v>
      </c>
      <c r="L12460">
        <v>2</v>
      </c>
      <c r="M12460">
        <v>5700</v>
      </c>
      <c r="N12460">
        <v>6489.0360000000001</v>
      </c>
      <c r="O12460">
        <v>3244.518</v>
      </c>
      <c r="P12460">
        <v>95</v>
      </c>
      <c r="Q12460">
        <v>30</v>
      </c>
      <c r="R12460">
        <v>-789.03599999999994</v>
      </c>
      <c r="S12460">
        <v>2020</v>
      </c>
      <c r="T12460">
        <v>8</v>
      </c>
      <c r="U12460">
        <v>35</v>
      </c>
    </row>
    <row r="12461" spans="1:21" x14ac:dyDescent="0.3">
      <c r="A12461" s="5" t="s">
        <v>168</v>
      </c>
      <c r="B12461" s="5" t="s">
        <v>206</v>
      </c>
      <c r="C12461" s="5" t="s">
        <v>115</v>
      </c>
      <c r="D12461" s="5" t="s">
        <v>610</v>
      </c>
      <c r="E12461" s="5" t="s">
        <v>172</v>
      </c>
      <c r="F12461" s="6">
        <v>44071</v>
      </c>
      <c r="G12461" s="5" t="s">
        <v>148</v>
      </c>
      <c r="H12461" s="5" t="s">
        <v>217</v>
      </c>
      <c r="I12461">
        <v>43902</v>
      </c>
      <c r="J12461">
        <v>169</v>
      </c>
      <c r="K12461">
        <v>1084</v>
      </c>
      <c r="L12461">
        <v>10</v>
      </c>
      <c r="M12461">
        <v>32520</v>
      </c>
      <c r="N12461">
        <v>32445.179</v>
      </c>
      <c r="O12461">
        <v>3244.518</v>
      </c>
      <c r="P12461">
        <v>108.4</v>
      </c>
      <c r="Q12461">
        <v>30</v>
      </c>
      <c r="R12461">
        <v>74.820999999999998</v>
      </c>
      <c r="S12461">
        <v>2020</v>
      </c>
      <c r="T12461">
        <v>8</v>
      </c>
      <c r="U12461">
        <v>35</v>
      </c>
    </row>
    <row r="12462" spans="1:21" x14ac:dyDescent="0.3">
      <c r="A12462" s="5" t="s">
        <v>168</v>
      </c>
      <c r="B12462" s="5" t="s">
        <v>206</v>
      </c>
      <c r="C12462" s="5" t="s">
        <v>115</v>
      </c>
      <c r="D12462" s="5" t="s">
        <v>610</v>
      </c>
      <c r="E12462" s="5" t="s">
        <v>172</v>
      </c>
      <c r="F12462" s="6">
        <v>44071</v>
      </c>
      <c r="G12462" s="5" t="s">
        <v>148</v>
      </c>
      <c r="H12462" s="5" t="s">
        <v>181</v>
      </c>
      <c r="I12462">
        <v>43902</v>
      </c>
      <c r="J12462">
        <v>169</v>
      </c>
      <c r="K12462">
        <v>105</v>
      </c>
      <c r="L12462">
        <v>1</v>
      </c>
      <c r="M12462">
        <v>3150</v>
      </c>
      <c r="N12462">
        <v>3244.518</v>
      </c>
      <c r="O12462">
        <v>3244.518</v>
      </c>
      <c r="P12462">
        <v>105</v>
      </c>
      <c r="Q12462">
        <v>30</v>
      </c>
      <c r="R12462">
        <v>-94.518000000000001</v>
      </c>
      <c r="S12462">
        <v>2020</v>
      </c>
      <c r="T12462">
        <v>8</v>
      </c>
      <c r="U12462">
        <v>35</v>
      </c>
    </row>
    <row r="12463" spans="1:21" x14ac:dyDescent="0.3">
      <c r="A12463" s="5" t="s">
        <v>168</v>
      </c>
      <c r="B12463" s="5" t="s">
        <v>206</v>
      </c>
      <c r="C12463" s="5" t="s">
        <v>115</v>
      </c>
      <c r="D12463" s="5" t="s">
        <v>610</v>
      </c>
      <c r="E12463" s="5" t="s">
        <v>172</v>
      </c>
      <c r="F12463" s="6">
        <v>44071</v>
      </c>
      <c r="G12463" s="5" t="s">
        <v>148</v>
      </c>
      <c r="H12463" s="5" t="s">
        <v>498</v>
      </c>
      <c r="I12463">
        <v>43902</v>
      </c>
      <c r="J12463">
        <v>169</v>
      </c>
      <c r="K12463">
        <v>642</v>
      </c>
      <c r="L12463">
        <v>6</v>
      </c>
      <c r="M12463">
        <v>19260</v>
      </c>
      <c r="N12463">
        <v>19467.107</v>
      </c>
      <c r="O12463">
        <v>3244.518</v>
      </c>
      <c r="P12463">
        <v>107</v>
      </c>
      <c r="Q12463">
        <v>30</v>
      </c>
      <c r="R12463">
        <v>-207.107</v>
      </c>
      <c r="S12463">
        <v>2020</v>
      </c>
      <c r="T12463">
        <v>8</v>
      </c>
      <c r="U12463">
        <v>35</v>
      </c>
    </row>
    <row r="12464" spans="1:21" x14ac:dyDescent="0.3">
      <c r="A12464" s="5" t="s">
        <v>168</v>
      </c>
      <c r="B12464" s="5" t="s">
        <v>206</v>
      </c>
      <c r="C12464" s="5" t="s">
        <v>115</v>
      </c>
      <c r="D12464" s="5" t="s">
        <v>610</v>
      </c>
      <c r="E12464" s="5" t="s">
        <v>172</v>
      </c>
      <c r="F12464" s="6">
        <v>44071</v>
      </c>
      <c r="G12464" s="5" t="s">
        <v>148</v>
      </c>
      <c r="H12464" s="5" t="s">
        <v>202</v>
      </c>
      <c r="I12464">
        <v>43902</v>
      </c>
      <c r="J12464">
        <v>169</v>
      </c>
      <c r="K12464">
        <v>1300</v>
      </c>
      <c r="L12464">
        <v>12</v>
      </c>
      <c r="M12464">
        <v>39000</v>
      </c>
      <c r="N12464">
        <v>38934.214</v>
      </c>
      <c r="O12464">
        <v>3244.518</v>
      </c>
      <c r="P12464">
        <v>108.33333333333333</v>
      </c>
      <c r="Q12464">
        <v>30</v>
      </c>
      <c r="R12464">
        <v>65.786000000000001</v>
      </c>
      <c r="S12464">
        <v>2020</v>
      </c>
      <c r="T12464">
        <v>8</v>
      </c>
      <c r="U12464">
        <v>35</v>
      </c>
    </row>
    <row r="12465" spans="1:21" x14ac:dyDescent="0.3">
      <c r="A12465" s="5" t="s">
        <v>168</v>
      </c>
      <c r="B12465" s="5" t="s">
        <v>206</v>
      </c>
      <c r="C12465" s="5" t="s">
        <v>115</v>
      </c>
      <c r="D12465" s="5" t="s">
        <v>610</v>
      </c>
      <c r="E12465" s="5" t="s">
        <v>172</v>
      </c>
      <c r="F12465" s="6">
        <v>44071</v>
      </c>
      <c r="G12465" s="5" t="s">
        <v>148</v>
      </c>
      <c r="H12465" s="5" t="s">
        <v>222</v>
      </c>
      <c r="I12465">
        <v>43902</v>
      </c>
      <c r="J12465">
        <v>169</v>
      </c>
      <c r="K12465">
        <v>90</v>
      </c>
      <c r="L12465">
        <v>1</v>
      </c>
      <c r="M12465">
        <v>2700</v>
      </c>
      <c r="N12465">
        <v>3244.518</v>
      </c>
      <c r="O12465">
        <v>3244.518</v>
      </c>
      <c r="P12465">
        <v>90</v>
      </c>
      <c r="Q12465">
        <v>30</v>
      </c>
      <c r="R12465">
        <v>-544.51800000000003</v>
      </c>
      <c r="S12465">
        <v>2020</v>
      </c>
      <c r="T12465">
        <v>8</v>
      </c>
      <c r="U12465">
        <v>35</v>
      </c>
    </row>
    <row r="12466" spans="1:21" x14ac:dyDescent="0.3">
      <c r="A12466" s="5" t="s">
        <v>168</v>
      </c>
      <c r="B12466" s="5" t="s">
        <v>206</v>
      </c>
      <c r="C12466" s="5" t="s">
        <v>115</v>
      </c>
      <c r="D12466" s="5" t="s">
        <v>610</v>
      </c>
      <c r="E12466" s="5" t="s">
        <v>172</v>
      </c>
      <c r="F12466" s="6">
        <v>44071</v>
      </c>
      <c r="G12466" s="5" t="s">
        <v>148</v>
      </c>
      <c r="H12466" s="5" t="s">
        <v>238</v>
      </c>
      <c r="I12466">
        <v>43902</v>
      </c>
      <c r="J12466">
        <v>169</v>
      </c>
      <c r="K12466">
        <v>124</v>
      </c>
      <c r="L12466">
        <v>1</v>
      </c>
      <c r="M12466">
        <v>3720</v>
      </c>
      <c r="N12466">
        <v>3244.518</v>
      </c>
      <c r="O12466">
        <v>3244.518</v>
      </c>
      <c r="P12466">
        <v>124</v>
      </c>
      <c r="Q12466">
        <v>30</v>
      </c>
      <c r="R12466">
        <v>475.48200000000003</v>
      </c>
      <c r="S12466">
        <v>2020</v>
      </c>
      <c r="T12466">
        <v>8</v>
      </c>
      <c r="U12466">
        <v>35</v>
      </c>
    </row>
    <row r="12467" spans="1:21" x14ac:dyDescent="0.3">
      <c r="A12467" s="5" t="s">
        <v>168</v>
      </c>
      <c r="B12467" s="5" t="s">
        <v>206</v>
      </c>
      <c r="C12467" s="5" t="s">
        <v>115</v>
      </c>
      <c r="D12467" s="5" t="s">
        <v>610</v>
      </c>
      <c r="E12467" s="5" t="s">
        <v>172</v>
      </c>
      <c r="F12467" s="6">
        <v>44071</v>
      </c>
      <c r="G12467" s="5" t="s">
        <v>148</v>
      </c>
      <c r="H12467" s="5" t="s">
        <v>184</v>
      </c>
      <c r="I12467">
        <v>43902</v>
      </c>
      <c r="J12467">
        <v>169</v>
      </c>
      <c r="K12467">
        <v>2294</v>
      </c>
      <c r="L12467">
        <v>20</v>
      </c>
      <c r="M12467">
        <v>67673</v>
      </c>
      <c r="N12467">
        <v>64890.357000000004</v>
      </c>
      <c r="O12467">
        <v>3244.518</v>
      </c>
      <c r="P12467">
        <v>114.7</v>
      </c>
      <c r="Q12467">
        <v>29.5</v>
      </c>
      <c r="R12467">
        <v>2782.643</v>
      </c>
      <c r="S12467">
        <v>2020</v>
      </c>
      <c r="T12467">
        <v>8</v>
      </c>
      <c r="U12467">
        <v>35</v>
      </c>
    </row>
    <row r="12468" spans="1:21" x14ac:dyDescent="0.3">
      <c r="A12468" s="5" t="s">
        <v>168</v>
      </c>
      <c r="B12468" s="5" t="s">
        <v>206</v>
      </c>
      <c r="C12468" s="5" t="s">
        <v>115</v>
      </c>
      <c r="D12468" s="5" t="s">
        <v>610</v>
      </c>
      <c r="E12468" s="5" t="s">
        <v>172</v>
      </c>
      <c r="F12468" s="6">
        <v>44071</v>
      </c>
      <c r="G12468" s="5" t="s">
        <v>148</v>
      </c>
      <c r="H12468" s="5" t="s">
        <v>186</v>
      </c>
      <c r="I12468">
        <v>43902</v>
      </c>
      <c r="J12468">
        <v>169</v>
      </c>
      <c r="K12468">
        <v>100</v>
      </c>
      <c r="L12468">
        <v>1</v>
      </c>
      <c r="M12468">
        <v>3000</v>
      </c>
      <c r="N12468">
        <v>3244.518</v>
      </c>
      <c r="O12468">
        <v>3244.518</v>
      </c>
      <c r="P12468">
        <v>100</v>
      </c>
      <c r="Q12468">
        <v>30</v>
      </c>
      <c r="R12468">
        <v>-244.518</v>
      </c>
      <c r="S12468">
        <v>2020</v>
      </c>
      <c r="T12468">
        <v>8</v>
      </c>
      <c r="U12468">
        <v>35</v>
      </c>
    </row>
    <row r="12469" spans="1:21" x14ac:dyDescent="0.3">
      <c r="A12469" s="5" t="s">
        <v>168</v>
      </c>
      <c r="B12469" s="5" t="s">
        <v>206</v>
      </c>
      <c r="C12469" s="5" t="s">
        <v>115</v>
      </c>
      <c r="D12469" s="5" t="s">
        <v>610</v>
      </c>
      <c r="E12469" s="5" t="s">
        <v>172</v>
      </c>
      <c r="F12469" s="6">
        <v>44071</v>
      </c>
      <c r="G12469" s="5" t="s">
        <v>148</v>
      </c>
      <c r="H12469" s="5" t="s">
        <v>284</v>
      </c>
      <c r="I12469">
        <v>43902</v>
      </c>
      <c r="J12469">
        <v>169</v>
      </c>
      <c r="K12469">
        <v>210</v>
      </c>
      <c r="L12469">
        <v>2</v>
      </c>
      <c r="M12469">
        <v>6300</v>
      </c>
      <c r="N12469">
        <v>6489.0360000000001</v>
      </c>
      <c r="O12469">
        <v>3244.518</v>
      </c>
      <c r="P12469">
        <v>105</v>
      </c>
      <c r="Q12469">
        <v>30</v>
      </c>
      <c r="R12469">
        <v>-189.036</v>
      </c>
      <c r="S12469">
        <v>2020</v>
      </c>
      <c r="T12469">
        <v>8</v>
      </c>
      <c r="U12469">
        <v>35</v>
      </c>
    </row>
    <row r="12470" spans="1:21" x14ac:dyDescent="0.3">
      <c r="A12470" s="5" t="s">
        <v>168</v>
      </c>
      <c r="B12470" s="5" t="s">
        <v>206</v>
      </c>
      <c r="C12470" s="5" t="s">
        <v>115</v>
      </c>
      <c r="D12470" s="5" t="s">
        <v>610</v>
      </c>
      <c r="E12470" s="5" t="s">
        <v>172</v>
      </c>
      <c r="F12470" s="6">
        <v>44071</v>
      </c>
      <c r="G12470" s="5" t="s">
        <v>148</v>
      </c>
      <c r="H12470" s="5" t="s">
        <v>190</v>
      </c>
      <c r="I12470">
        <v>43902</v>
      </c>
      <c r="J12470">
        <v>169</v>
      </c>
      <c r="K12470">
        <v>200</v>
      </c>
      <c r="L12470">
        <v>2</v>
      </c>
      <c r="M12470">
        <v>6000</v>
      </c>
      <c r="N12470">
        <v>6489.0360000000001</v>
      </c>
      <c r="O12470">
        <v>3244.518</v>
      </c>
      <c r="P12470">
        <v>100</v>
      </c>
      <c r="Q12470">
        <v>30</v>
      </c>
      <c r="R12470">
        <v>-489.036</v>
      </c>
      <c r="S12470">
        <v>2020</v>
      </c>
      <c r="T12470">
        <v>8</v>
      </c>
      <c r="U12470">
        <v>35</v>
      </c>
    </row>
    <row r="12471" spans="1:21" x14ac:dyDescent="0.3">
      <c r="A12471" s="5" t="s">
        <v>168</v>
      </c>
      <c r="B12471" s="5" t="s">
        <v>206</v>
      </c>
      <c r="C12471" s="5" t="s">
        <v>115</v>
      </c>
      <c r="D12471" s="5" t="s">
        <v>610</v>
      </c>
      <c r="E12471" s="5" t="s">
        <v>172</v>
      </c>
      <c r="F12471" s="6">
        <v>44071</v>
      </c>
      <c r="G12471" s="5" t="s">
        <v>148</v>
      </c>
      <c r="H12471" s="5" t="s">
        <v>190</v>
      </c>
      <c r="I12471">
        <v>43902</v>
      </c>
      <c r="J12471">
        <v>169</v>
      </c>
      <c r="K12471">
        <v>206</v>
      </c>
      <c r="L12471">
        <v>2</v>
      </c>
      <c r="M12471">
        <v>6180</v>
      </c>
      <c r="N12471">
        <v>6489.0360000000001</v>
      </c>
      <c r="O12471">
        <v>3244.518</v>
      </c>
      <c r="P12471">
        <v>103</v>
      </c>
      <c r="Q12471">
        <v>30</v>
      </c>
      <c r="R12471">
        <v>-309.036</v>
      </c>
      <c r="S12471">
        <v>2020</v>
      </c>
      <c r="T12471">
        <v>8</v>
      </c>
      <c r="U12471">
        <v>35</v>
      </c>
    </row>
    <row r="12472" spans="1:21" x14ac:dyDescent="0.3">
      <c r="A12472" s="5" t="s">
        <v>168</v>
      </c>
      <c r="B12472" s="5" t="s">
        <v>206</v>
      </c>
      <c r="C12472" s="5" t="s">
        <v>116</v>
      </c>
      <c r="D12472" s="5" t="s">
        <v>608</v>
      </c>
      <c r="E12472" s="5" t="s">
        <v>172</v>
      </c>
      <c r="F12472" s="6">
        <v>44071</v>
      </c>
      <c r="G12472" s="5" t="s">
        <v>148</v>
      </c>
      <c r="H12472" s="5" t="s">
        <v>204</v>
      </c>
      <c r="I12472">
        <v>43893</v>
      </c>
      <c r="J12472">
        <v>178</v>
      </c>
      <c r="K12472">
        <v>730</v>
      </c>
      <c r="L12472">
        <v>7</v>
      </c>
      <c r="M12472">
        <v>21900</v>
      </c>
      <c r="N12472">
        <v>27944.376</v>
      </c>
      <c r="O12472">
        <v>3992.0540000000001</v>
      </c>
      <c r="P12472">
        <v>104.28571428571429</v>
      </c>
      <c r="Q12472">
        <v>30</v>
      </c>
      <c r="R12472">
        <v>-6044.3760000000002</v>
      </c>
      <c r="S12472">
        <v>2020</v>
      </c>
      <c r="T12472">
        <v>8</v>
      </c>
      <c r="U12472">
        <v>35</v>
      </c>
    </row>
    <row r="12473" spans="1:21" x14ac:dyDescent="0.3">
      <c r="A12473" s="5" t="s">
        <v>168</v>
      </c>
      <c r="B12473" s="5" t="s">
        <v>206</v>
      </c>
      <c r="C12473" s="5" t="s">
        <v>116</v>
      </c>
      <c r="D12473" s="5" t="s">
        <v>608</v>
      </c>
      <c r="E12473" s="5" t="s">
        <v>172</v>
      </c>
      <c r="F12473" s="6">
        <v>44071</v>
      </c>
      <c r="G12473" s="5" t="s">
        <v>148</v>
      </c>
      <c r="H12473" s="5" t="s">
        <v>205</v>
      </c>
      <c r="I12473">
        <v>43893</v>
      </c>
      <c r="J12473">
        <v>178</v>
      </c>
      <c r="K12473">
        <v>800</v>
      </c>
      <c r="L12473">
        <v>8</v>
      </c>
      <c r="M12473">
        <v>24000</v>
      </c>
      <c r="N12473">
        <v>31936.429</v>
      </c>
      <c r="O12473">
        <v>3992.0540000000001</v>
      </c>
      <c r="P12473">
        <v>100</v>
      </c>
      <c r="Q12473">
        <v>30</v>
      </c>
      <c r="R12473">
        <v>-7936.4290000000001</v>
      </c>
      <c r="S12473">
        <v>2020</v>
      </c>
      <c r="T12473">
        <v>8</v>
      </c>
      <c r="U12473">
        <v>35</v>
      </c>
    </row>
    <row r="12474" spans="1:21" x14ac:dyDescent="0.3">
      <c r="A12474" s="5" t="s">
        <v>168</v>
      </c>
      <c r="B12474" s="5" t="s">
        <v>206</v>
      </c>
      <c r="C12474" s="5" t="s">
        <v>115</v>
      </c>
      <c r="D12474" s="5" t="s">
        <v>610</v>
      </c>
      <c r="E12474" s="5" t="s">
        <v>172</v>
      </c>
      <c r="F12474" s="6">
        <v>44072</v>
      </c>
      <c r="G12474" s="5" t="s">
        <v>148</v>
      </c>
      <c r="H12474" s="5" t="s">
        <v>203</v>
      </c>
      <c r="I12474">
        <v>43902</v>
      </c>
      <c r="J12474">
        <v>170</v>
      </c>
      <c r="K12474">
        <v>200</v>
      </c>
      <c r="L12474">
        <v>2</v>
      </c>
      <c r="M12474">
        <v>6000</v>
      </c>
      <c r="N12474">
        <v>6489.0360000000001</v>
      </c>
      <c r="O12474">
        <v>3244.518</v>
      </c>
      <c r="P12474">
        <v>100</v>
      </c>
      <c r="Q12474">
        <v>30</v>
      </c>
      <c r="R12474">
        <v>-489.036</v>
      </c>
      <c r="S12474">
        <v>2020</v>
      </c>
      <c r="T12474">
        <v>8</v>
      </c>
      <c r="U12474">
        <v>35</v>
      </c>
    </row>
    <row r="12475" spans="1:21" x14ac:dyDescent="0.3">
      <c r="A12475" s="5" t="s">
        <v>168</v>
      </c>
      <c r="B12475" s="5" t="s">
        <v>206</v>
      </c>
      <c r="C12475" s="5" t="s">
        <v>115</v>
      </c>
      <c r="D12475" s="5" t="s">
        <v>610</v>
      </c>
      <c r="E12475" s="5" t="s">
        <v>172</v>
      </c>
      <c r="F12475" s="6">
        <v>44072</v>
      </c>
      <c r="G12475" s="5" t="s">
        <v>148</v>
      </c>
      <c r="H12475" s="5" t="s">
        <v>190</v>
      </c>
      <c r="I12475">
        <v>43902</v>
      </c>
      <c r="J12475">
        <v>170</v>
      </c>
      <c r="K12475">
        <v>120</v>
      </c>
      <c r="L12475">
        <v>1</v>
      </c>
      <c r="M12475">
        <v>3600</v>
      </c>
      <c r="N12475">
        <v>3244.518</v>
      </c>
      <c r="O12475">
        <v>3244.518</v>
      </c>
      <c r="P12475">
        <v>120</v>
      </c>
      <c r="Q12475">
        <v>30</v>
      </c>
      <c r="R12475">
        <v>355.48200000000003</v>
      </c>
      <c r="S12475">
        <v>2020</v>
      </c>
      <c r="T12475">
        <v>8</v>
      </c>
      <c r="U12475">
        <v>35</v>
      </c>
    </row>
    <row r="12476" spans="1:21" x14ac:dyDescent="0.3">
      <c r="A12476" s="5" t="s">
        <v>168</v>
      </c>
      <c r="B12476" s="5" t="s">
        <v>206</v>
      </c>
      <c r="C12476" s="5" t="s">
        <v>115</v>
      </c>
      <c r="D12476" s="5" t="s">
        <v>610</v>
      </c>
      <c r="E12476" s="5" t="s">
        <v>172</v>
      </c>
      <c r="F12476" s="6">
        <v>44072</v>
      </c>
      <c r="G12476" s="5" t="s">
        <v>148</v>
      </c>
      <c r="H12476" s="5" t="s">
        <v>190</v>
      </c>
      <c r="I12476">
        <v>43902</v>
      </c>
      <c r="J12476">
        <v>170</v>
      </c>
      <c r="K12476">
        <v>125</v>
      </c>
      <c r="L12476">
        <v>1</v>
      </c>
      <c r="M12476">
        <v>3750</v>
      </c>
      <c r="N12476">
        <v>3244.518</v>
      </c>
      <c r="O12476">
        <v>3244.518</v>
      </c>
      <c r="P12476">
        <v>125</v>
      </c>
      <c r="Q12476">
        <v>30</v>
      </c>
      <c r="R12476">
        <v>505.48200000000003</v>
      </c>
      <c r="S12476">
        <v>2020</v>
      </c>
      <c r="T12476">
        <v>8</v>
      </c>
      <c r="U12476">
        <v>35</v>
      </c>
    </row>
    <row r="12477" spans="1:21" x14ac:dyDescent="0.3">
      <c r="A12477" s="5" t="s">
        <v>168</v>
      </c>
      <c r="B12477" s="5" t="s">
        <v>206</v>
      </c>
      <c r="C12477" s="5" t="s">
        <v>115</v>
      </c>
      <c r="D12477" s="5" t="s">
        <v>610</v>
      </c>
      <c r="E12477" s="5" t="s">
        <v>172</v>
      </c>
      <c r="F12477" s="6">
        <v>44072</v>
      </c>
      <c r="G12477" s="5" t="s">
        <v>148</v>
      </c>
      <c r="H12477" s="5" t="s">
        <v>189</v>
      </c>
      <c r="I12477">
        <v>43902</v>
      </c>
      <c r="J12477">
        <v>170</v>
      </c>
      <c r="K12477">
        <v>304</v>
      </c>
      <c r="L12477">
        <v>3</v>
      </c>
      <c r="M12477">
        <v>9120</v>
      </c>
      <c r="N12477">
        <v>9733.5540000000001</v>
      </c>
      <c r="O12477">
        <v>3244.518</v>
      </c>
      <c r="P12477">
        <v>101.33333333333333</v>
      </c>
      <c r="Q12477">
        <v>30</v>
      </c>
      <c r="R12477">
        <v>-613.55399999999997</v>
      </c>
      <c r="S12477">
        <v>2020</v>
      </c>
      <c r="T12477">
        <v>8</v>
      </c>
      <c r="U12477">
        <v>35</v>
      </c>
    </row>
    <row r="12478" spans="1:21" x14ac:dyDescent="0.3">
      <c r="A12478" s="5" t="s">
        <v>168</v>
      </c>
      <c r="B12478" s="5" t="s">
        <v>206</v>
      </c>
      <c r="C12478" s="5" t="s">
        <v>115</v>
      </c>
      <c r="D12478" s="5" t="s">
        <v>610</v>
      </c>
      <c r="E12478" s="5" t="s">
        <v>172</v>
      </c>
      <c r="F12478" s="6">
        <v>44072</v>
      </c>
      <c r="G12478" s="5" t="s">
        <v>148</v>
      </c>
      <c r="H12478" s="5" t="s">
        <v>308</v>
      </c>
      <c r="I12478">
        <v>43902</v>
      </c>
      <c r="J12478">
        <v>170</v>
      </c>
      <c r="K12478">
        <v>90</v>
      </c>
      <c r="L12478">
        <v>1</v>
      </c>
      <c r="M12478">
        <v>2700</v>
      </c>
      <c r="N12478">
        <v>3244.518</v>
      </c>
      <c r="O12478">
        <v>3244.518</v>
      </c>
      <c r="P12478">
        <v>90</v>
      </c>
      <c r="Q12478">
        <v>30</v>
      </c>
      <c r="R12478">
        <v>-544.51800000000003</v>
      </c>
      <c r="S12478">
        <v>2020</v>
      </c>
      <c r="T12478">
        <v>8</v>
      </c>
      <c r="U12478">
        <v>35</v>
      </c>
    </row>
    <row r="12479" spans="1:21" x14ac:dyDescent="0.3">
      <c r="A12479" s="5" t="s">
        <v>168</v>
      </c>
      <c r="B12479" s="5" t="s">
        <v>169</v>
      </c>
      <c r="C12479" s="5" t="s">
        <v>170</v>
      </c>
      <c r="D12479" s="5" t="s">
        <v>608</v>
      </c>
      <c r="E12479" s="5" t="s">
        <v>172</v>
      </c>
      <c r="F12479" s="6">
        <v>44074</v>
      </c>
      <c r="G12479" s="5" t="s">
        <v>148</v>
      </c>
      <c r="H12479" s="5" t="s">
        <v>469</v>
      </c>
      <c r="I12479">
        <v>43893</v>
      </c>
      <c r="J12479">
        <v>181</v>
      </c>
      <c r="K12479">
        <v>6695.5</v>
      </c>
      <c r="L12479">
        <v>45</v>
      </c>
      <c r="M12479">
        <v>138094.68799999999</v>
      </c>
      <c r="N12479">
        <v>179642.41399999999</v>
      </c>
      <c r="O12479">
        <v>3992.0540000000001</v>
      </c>
      <c r="P12479">
        <v>148.78888888888889</v>
      </c>
      <c r="Q12479">
        <v>20.625</v>
      </c>
      <c r="R12479">
        <v>-41547.726000000002</v>
      </c>
      <c r="S12479">
        <v>2020</v>
      </c>
      <c r="T12479">
        <v>8</v>
      </c>
      <c r="U12479">
        <v>36</v>
      </c>
    </row>
    <row r="12480" spans="1:21" x14ac:dyDescent="0.3">
      <c r="A12480" s="5" t="s">
        <v>168</v>
      </c>
      <c r="B12480" s="5" t="s">
        <v>169</v>
      </c>
      <c r="C12480" s="5" t="s">
        <v>170</v>
      </c>
      <c r="D12480" s="5" t="s">
        <v>611</v>
      </c>
      <c r="E12480" s="5" t="s">
        <v>172</v>
      </c>
      <c r="F12480" s="6">
        <v>44074</v>
      </c>
      <c r="G12480" s="5" t="s">
        <v>148</v>
      </c>
      <c r="H12480" s="5" t="s">
        <v>469</v>
      </c>
      <c r="I12480">
        <v>43911</v>
      </c>
      <c r="J12480">
        <v>163</v>
      </c>
      <c r="K12480">
        <v>6695.5</v>
      </c>
      <c r="L12480">
        <v>15</v>
      </c>
      <c r="M12480">
        <v>46031.563000000002</v>
      </c>
      <c r="N12480">
        <v>44129.298999999999</v>
      </c>
      <c r="O12480">
        <v>2941.953</v>
      </c>
      <c r="P12480">
        <v>446.36666666666667</v>
      </c>
      <c r="Q12480">
        <v>6.875</v>
      </c>
      <c r="R12480">
        <v>1902.2639999999999</v>
      </c>
      <c r="S12480">
        <v>2020</v>
      </c>
      <c r="T12480">
        <v>8</v>
      </c>
      <c r="U12480">
        <v>36</v>
      </c>
    </row>
    <row r="12481" spans="1:21" x14ac:dyDescent="0.3">
      <c r="A12481" s="5" t="s">
        <v>168</v>
      </c>
      <c r="B12481" s="5" t="s">
        <v>169</v>
      </c>
      <c r="C12481" s="5" t="s">
        <v>170</v>
      </c>
      <c r="D12481" s="5" t="s">
        <v>577</v>
      </c>
      <c r="E12481" s="5" t="s">
        <v>172</v>
      </c>
      <c r="F12481" s="6">
        <v>44074</v>
      </c>
      <c r="G12481" s="5" t="s">
        <v>148</v>
      </c>
      <c r="H12481" s="5" t="s">
        <v>466</v>
      </c>
      <c r="I12481">
        <v>43941</v>
      </c>
      <c r="J12481">
        <v>133</v>
      </c>
      <c r="K12481">
        <v>11288</v>
      </c>
      <c r="L12481">
        <v>73</v>
      </c>
      <c r="M12481">
        <v>209820.92600000001</v>
      </c>
      <c r="N12481">
        <v>233514.45699999999</v>
      </c>
      <c r="O12481">
        <v>3198.828</v>
      </c>
      <c r="P12481">
        <v>154.63013698630138</v>
      </c>
      <c r="Q12481">
        <v>18.588000000000001</v>
      </c>
      <c r="R12481">
        <v>-23693.530999999999</v>
      </c>
      <c r="S12481">
        <v>2020</v>
      </c>
      <c r="T12481">
        <v>8</v>
      </c>
      <c r="U12481">
        <v>36</v>
      </c>
    </row>
    <row r="12482" spans="1:21" x14ac:dyDescent="0.3">
      <c r="A12482" s="5" t="s">
        <v>168</v>
      </c>
      <c r="B12482" s="5" t="s">
        <v>169</v>
      </c>
      <c r="C12482" s="5" t="s">
        <v>170</v>
      </c>
      <c r="D12482" s="5" t="s">
        <v>612</v>
      </c>
      <c r="E12482" s="5" t="s">
        <v>172</v>
      </c>
      <c r="F12482" s="6">
        <v>44074</v>
      </c>
      <c r="G12482" s="5" t="s">
        <v>148</v>
      </c>
      <c r="H12482" s="5" t="s">
        <v>466</v>
      </c>
      <c r="I12482">
        <v>43948</v>
      </c>
      <c r="J12482">
        <v>126</v>
      </c>
      <c r="K12482">
        <v>11288</v>
      </c>
      <c r="L12482">
        <v>35</v>
      </c>
      <c r="M12482">
        <v>100599.07399999999</v>
      </c>
      <c r="N12482">
        <v>67415.346999999994</v>
      </c>
      <c r="O12482">
        <v>1926.153</v>
      </c>
      <c r="P12482">
        <v>322.51428571428573</v>
      </c>
      <c r="Q12482">
        <v>8.9120000000000008</v>
      </c>
      <c r="R12482">
        <v>33183.726999999999</v>
      </c>
      <c r="S12482">
        <v>2020</v>
      </c>
      <c r="T12482">
        <v>8</v>
      </c>
      <c r="U12482">
        <v>36</v>
      </c>
    </row>
    <row r="12483" spans="1:21" x14ac:dyDescent="0.3">
      <c r="A12483" s="5" t="s">
        <v>168</v>
      </c>
      <c r="B12483" s="5" t="s">
        <v>175</v>
      </c>
      <c r="C12483" s="5" t="s">
        <v>88</v>
      </c>
      <c r="D12483" s="5" t="s">
        <v>557</v>
      </c>
      <c r="E12483" s="5" t="s">
        <v>172</v>
      </c>
      <c r="F12483" s="6">
        <v>44074</v>
      </c>
      <c r="G12483" s="5" t="s">
        <v>148</v>
      </c>
      <c r="H12483" s="5" t="s">
        <v>371</v>
      </c>
      <c r="I12483">
        <v>43887</v>
      </c>
      <c r="J12483">
        <v>187</v>
      </c>
      <c r="K12483">
        <v>1180.5</v>
      </c>
      <c r="L12483">
        <v>10</v>
      </c>
      <c r="M12483">
        <v>33054</v>
      </c>
      <c r="N12483">
        <v>26910.839</v>
      </c>
      <c r="O12483">
        <v>2691.0839999999998</v>
      </c>
      <c r="P12483">
        <v>118.05</v>
      </c>
      <c r="Q12483">
        <v>28</v>
      </c>
      <c r="R12483">
        <v>6143.1610000000001</v>
      </c>
      <c r="S12483">
        <v>2020</v>
      </c>
      <c r="T12483">
        <v>8</v>
      </c>
      <c r="U12483">
        <v>36</v>
      </c>
    </row>
    <row r="12484" spans="1:21" x14ac:dyDescent="0.3">
      <c r="A12484" s="5" t="s">
        <v>168</v>
      </c>
      <c r="B12484" s="5" t="s">
        <v>175</v>
      </c>
      <c r="C12484" s="5" t="s">
        <v>88</v>
      </c>
      <c r="D12484" s="5" t="s">
        <v>557</v>
      </c>
      <c r="E12484" s="5" t="s">
        <v>172</v>
      </c>
      <c r="F12484" s="6">
        <v>44074</v>
      </c>
      <c r="G12484" s="5" t="s">
        <v>148</v>
      </c>
      <c r="H12484" s="5" t="s">
        <v>190</v>
      </c>
      <c r="I12484">
        <v>43887</v>
      </c>
      <c r="J12484">
        <v>187</v>
      </c>
      <c r="K12484">
        <v>92.5</v>
      </c>
      <c r="L12484">
        <v>1</v>
      </c>
      <c r="M12484">
        <v>2775</v>
      </c>
      <c r="N12484">
        <v>2691.0839999999998</v>
      </c>
      <c r="O12484">
        <v>2691.0839999999998</v>
      </c>
      <c r="P12484">
        <v>92.5</v>
      </c>
      <c r="Q12484">
        <v>30</v>
      </c>
      <c r="R12484">
        <v>83.915999999999997</v>
      </c>
      <c r="S12484">
        <v>2020</v>
      </c>
      <c r="T12484">
        <v>8</v>
      </c>
      <c r="U12484">
        <v>36</v>
      </c>
    </row>
    <row r="12485" spans="1:21" x14ac:dyDescent="0.3">
      <c r="A12485" s="5" t="s">
        <v>168</v>
      </c>
      <c r="B12485" s="5" t="s">
        <v>175</v>
      </c>
      <c r="C12485" s="5" t="s">
        <v>88</v>
      </c>
      <c r="D12485" s="5" t="s">
        <v>557</v>
      </c>
      <c r="E12485" s="5" t="s">
        <v>172</v>
      </c>
      <c r="F12485" s="6">
        <v>44074</v>
      </c>
      <c r="G12485" s="5" t="s">
        <v>148</v>
      </c>
      <c r="H12485" s="5" t="s">
        <v>190</v>
      </c>
      <c r="I12485">
        <v>43887</v>
      </c>
      <c r="J12485">
        <v>187</v>
      </c>
      <c r="K12485">
        <v>119</v>
      </c>
      <c r="L12485">
        <v>1</v>
      </c>
      <c r="M12485">
        <v>3570</v>
      </c>
      <c r="N12485">
        <v>2691.0839999999998</v>
      </c>
      <c r="O12485">
        <v>2691.0839999999998</v>
      </c>
      <c r="P12485">
        <v>119</v>
      </c>
      <c r="Q12485">
        <v>30</v>
      </c>
      <c r="R12485">
        <v>878.91600000000005</v>
      </c>
      <c r="S12485">
        <v>2020</v>
      </c>
      <c r="T12485">
        <v>8</v>
      </c>
      <c r="U12485">
        <v>36</v>
      </c>
    </row>
    <row r="12486" spans="1:21" x14ac:dyDescent="0.3">
      <c r="A12486" s="5" t="s">
        <v>168</v>
      </c>
      <c r="B12486" s="5" t="s">
        <v>175</v>
      </c>
      <c r="C12486" s="5" t="s">
        <v>88</v>
      </c>
      <c r="D12486" s="5" t="s">
        <v>557</v>
      </c>
      <c r="E12486" s="5" t="s">
        <v>172</v>
      </c>
      <c r="F12486" s="6">
        <v>44074</v>
      </c>
      <c r="G12486" s="5" t="s">
        <v>148</v>
      </c>
      <c r="H12486" s="5" t="s">
        <v>190</v>
      </c>
      <c r="I12486">
        <v>43887</v>
      </c>
      <c r="J12486">
        <v>187</v>
      </c>
      <c r="K12486">
        <v>120.5</v>
      </c>
      <c r="L12486">
        <v>1</v>
      </c>
      <c r="M12486">
        <v>3133</v>
      </c>
      <c r="N12486">
        <v>2691.0839999999998</v>
      </c>
      <c r="O12486">
        <v>2691.0839999999998</v>
      </c>
      <c r="P12486">
        <v>120.5</v>
      </c>
      <c r="Q12486">
        <v>26</v>
      </c>
      <c r="R12486">
        <v>441.916</v>
      </c>
      <c r="S12486">
        <v>2020</v>
      </c>
      <c r="T12486">
        <v>8</v>
      </c>
      <c r="U12486">
        <v>36</v>
      </c>
    </row>
    <row r="12487" spans="1:21" x14ac:dyDescent="0.3">
      <c r="A12487" s="5" t="s">
        <v>168</v>
      </c>
      <c r="B12487" s="5" t="s">
        <v>169</v>
      </c>
      <c r="C12487" s="5" t="s">
        <v>170</v>
      </c>
      <c r="D12487" s="5" t="s">
        <v>561</v>
      </c>
      <c r="E12487" s="5" t="s">
        <v>172</v>
      </c>
      <c r="F12487" s="6">
        <v>44075</v>
      </c>
      <c r="G12487" s="5" t="s">
        <v>148</v>
      </c>
      <c r="H12487" s="5" t="s">
        <v>194</v>
      </c>
      <c r="I12487">
        <v>43803</v>
      </c>
      <c r="J12487">
        <v>272</v>
      </c>
      <c r="K12487">
        <v>141.5</v>
      </c>
      <c r="L12487">
        <v>1</v>
      </c>
      <c r="M12487">
        <v>3537.5</v>
      </c>
      <c r="N12487">
        <v>2663.7950000000001</v>
      </c>
      <c r="O12487">
        <v>2663.7950000000001</v>
      </c>
      <c r="P12487">
        <v>141.5</v>
      </c>
      <c r="Q12487">
        <v>25</v>
      </c>
      <c r="R12487">
        <v>873.70500000000004</v>
      </c>
      <c r="S12487">
        <v>2020</v>
      </c>
      <c r="T12487">
        <v>9</v>
      </c>
      <c r="U12487">
        <v>36</v>
      </c>
    </row>
    <row r="12488" spans="1:21" x14ac:dyDescent="0.3">
      <c r="A12488" s="5" t="s">
        <v>168</v>
      </c>
      <c r="B12488" s="5" t="s">
        <v>169</v>
      </c>
      <c r="C12488" s="5" t="s">
        <v>170</v>
      </c>
      <c r="D12488" s="5" t="s">
        <v>573</v>
      </c>
      <c r="E12488" s="5" t="s">
        <v>172</v>
      </c>
      <c r="F12488" s="6">
        <v>44075</v>
      </c>
      <c r="G12488" s="5" t="s">
        <v>148</v>
      </c>
      <c r="H12488" s="5" t="s">
        <v>194</v>
      </c>
      <c r="I12488">
        <v>43874</v>
      </c>
      <c r="J12488">
        <v>201</v>
      </c>
      <c r="K12488">
        <v>421.8</v>
      </c>
      <c r="L12488">
        <v>4</v>
      </c>
      <c r="M12488">
        <v>12021.3</v>
      </c>
      <c r="N12488">
        <v>11923.74</v>
      </c>
      <c r="O12488">
        <v>2980.9349999999999</v>
      </c>
      <c r="P12488">
        <v>105.45</v>
      </c>
      <c r="Q12488">
        <v>28.5</v>
      </c>
      <c r="R12488">
        <v>97.56</v>
      </c>
      <c r="S12488">
        <v>2020</v>
      </c>
      <c r="T12488">
        <v>9</v>
      </c>
      <c r="U12488">
        <v>36</v>
      </c>
    </row>
    <row r="12489" spans="1:21" x14ac:dyDescent="0.3">
      <c r="A12489" s="5" t="s">
        <v>168</v>
      </c>
      <c r="B12489" s="5" t="s">
        <v>169</v>
      </c>
      <c r="C12489" s="5" t="s">
        <v>170</v>
      </c>
      <c r="D12489" s="5" t="s">
        <v>573</v>
      </c>
      <c r="E12489" s="5" t="s">
        <v>227</v>
      </c>
      <c r="F12489" s="6">
        <v>44075</v>
      </c>
      <c r="G12489" s="5" t="s">
        <v>148</v>
      </c>
      <c r="H12489" s="5" t="s">
        <v>194</v>
      </c>
      <c r="I12489">
        <v>43874</v>
      </c>
      <c r="J12489">
        <v>201</v>
      </c>
      <c r="K12489">
        <v>-421.8</v>
      </c>
      <c r="L12489">
        <v>-4</v>
      </c>
      <c r="M12489">
        <v>-12021.3</v>
      </c>
      <c r="N12489">
        <v>-11923.74</v>
      </c>
      <c r="O12489">
        <v>-2980.9349999999999</v>
      </c>
      <c r="P12489">
        <v>105.45</v>
      </c>
      <c r="Q12489">
        <v>28.5</v>
      </c>
      <c r="R12489">
        <v>-97.56</v>
      </c>
      <c r="S12489">
        <v>2020</v>
      </c>
      <c r="T12489">
        <v>9</v>
      </c>
      <c r="U12489">
        <v>36</v>
      </c>
    </row>
    <row r="12490" spans="1:21" x14ac:dyDescent="0.3">
      <c r="A12490" s="5" t="s">
        <v>168</v>
      </c>
      <c r="B12490" s="5" t="s">
        <v>169</v>
      </c>
      <c r="C12490" s="5" t="s">
        <v>170</v>
      </c>
      <c r="D12490" s="5" t="s">
        <v>573</v>
      </c>
      <c r="E12490" s="5" t="s">
        <v>172</v>
      </c>
      <c r="F12490" s="6">
        <v>44075</v>
      </c>
      <c r="G12490" s="5" t="s">
        <v>148</v>
      </c>
      <c r="H12490" s="5" t="s">
        <v>194</v>
      </c>
      <c r="I12490">
        <v>43874</v>
      </c>
      <c r="J12490">
        <v>201</v>
      </c>
      <c r="K12490">
        <v>471.8</v>
      </c>
      <c r="L12490">
        <v>4</v>
      </c>
      <c r="M12490">
        <v>13446.3</v>
      </c>
      <c r="N12490">
        <v>11923.74</v>
      </c>
      <c r="O12490">
        <v>2980.9349999999999</v>
      </c>
      <c r="P12490">
        <v>117.95</v>
      </c>
      <c r="Q12490">
        <v>28.5</v>
      </c>
      <c r="R12490">
        <v>1522.56</v>
      </c>
      <c r="S12490">
        <v>2020</v>
      </c>
      <c r="T12490">
        <v>9</v>
      </c>
      <c r="U12490">
        <v>36</v>
      </c>
    </row>
    <row r="12491" spans="1:21" x14ac:dyDescent="0.3">
      <c r="A12491" s="5" t="s">
        <v>168</v>
      </c>
      <c r="B12491" s="5" t="s">
        <v>175</v>
      </c>
      <c r="C12491" s="5" t="s">
        <v>84</v>
      </c>
      <c r="D12491" s="5" t="s">
        <v>613</v>
      </c>
      <c r="E12491" s="5" t="s">
        <v>172</v>
      </c>
      <c r="F12491" s="6">
        <v>44075</v>
      </c>
      <c r="G12491" s="5" t="s">
        <v>148</v>
      </c>
      <c r="H12491" s="5" t="s">
        <v>208</v>
      </c>
      <c r="I12491">
        <v>43893</v>
      </c>
      <c r="J12491">
        <v>182</v>
      </c>
      <c r="K12491">
        <v>101</v>
      </c>
      <c r="L12491">
        <v>1</v>
      </c>
      <c r="M12491">
        <v>2525</v>
      </c>
      <c r="N12491">
        <v>2727.4920000000002</v>
      </c>
      <c r="O12491">
        <v>2727.4920000000002</v>
      </c>
      <c r="P12491">
        <v>101</v>
      </c>
      <c r="Q12491">
        <v>25</v>
      </c>
      <c r="R12491">
        <v>-202.49199999999999</v>
      </c>
      <c r="S12491">
        <v>2020</v>
      </c>
      <c r="T12491">
        <v>9</v>
      </c>
      <c r="U12491">
        <v>36</v>
      </c>
    </row>
    <row r="12492" spans="1:21" x14ac:dyDescent="0.3">
      <c r="A12492" s="5" t="s">
        <v>168</v>
      </c>
      <c r="B12492" s="5" t="s">
        <v>175</v>
      </c>
      <c r="C12492" s="5" t="s">
        <v>84</v>
      </c>
      <c r="D12492" s="5" t="s">
        <v>613</v>
      </c>
      <c r="E12492" s="5" t="s">
        <v>172</v>
      </c>
      <c r="F12492" s="6">
        <v>44075</v>
      </c>
      <c r="G12492" s="5" t="s">
        <v>148</v>
      </c>
      <c r="H12492" s="5" t="s">
        <v>190</v>
      </c>
      <c r="I12492">
        <v>43893</v>
      </c>
      <c r="J12492">
        <v>182</v>
      </c>
      <c r="K12492">
        <v>121</v>
      </c>
      <c r="L12492">
        <v>1</v>
      </c>
      <c r="M12492">
        <v>3025</v>
      </c>
      <c r="N12492">
        <v>2727.4920000000002</v>
      </c>
      <c r="O12492">
        <v>2727.4920000000002</v>
      </c>
      <c r="P12492">
        <v>121</v>
      </c>
      <c r="Q12492">
        <v>25</v>
      </c>
      <c r="R12492">
        <v>297.50799999999998</v>
      </c>
      <c r="S12492">
        <v>2020</v>
      </c>
      <c r="T12492">
        <v>9</v>
      </c>
      <c r="U12492">
        <v>36</v>
      </c>
    </row>
    <row r="12493" spans="1:21" x14ac:dyDescent="0.3">
      <c r="A12493" s="5" t="s">
        <v>168</v>
      </c>
      <c r="B12493" s="5" t="s">
        <v>175</v>
      </c>
      <c r="C12493" s="5" t="s">
        <v>86</v>
      </c>
      <c r="D12493" s="5" t="s">
        <v>553</v>
      </c>
      <c r="E12493" s="5" t="s">
        <v>172</v>
      </c>
      <c r="F12493" s="6">
        <v>44075</v>
      </c>
      <c r="G12493" s="5" t="s">
        <v>148</v>
      </c>
      <c r="H12493" s="5" t="s">
        <v>190</v>
      </c>
      <c r="I12493">
        <v>43873</v>
      </c>
      <c r="J12493">
        <v>202</v>
      </c>
      <c r="K12493">
        <v>133</v>
      </c>
      <c r="L12493">
        <v>1</v>
      </c>
      <c r="M12493">
        <v>3458</v>
      </c>
      <c r="N12493">
        <v>2813.1979999999999</v>
      </c>
      <c r="O12493">
        <v>2813.1979999999999</v>
      </c>
      <c r="P12493">
        <v>133</v>
      </c>
      <c r="Q12493">
        <v>26</v>
      </c>
      <c r="R12493">
        <v>644.80200000000002</v>
      </c>
      <c r="S12493">
        <v>2020</v>
      </c>
      <c r="T12493">
        <v>9</v>
      </c>
      <c r="U12493">
        <v>36</v>
      </c>
    </row>
    <row r="12494" spans="1:21" x14ac:dyDescent="0.3">
      <c r="A12494" s="5" t="s">
        <v>168</v>
      </c>
      <c r="B12494" s="5" t="s">
        <v>175</v>
      </c>
      <c r="C12494" s="5" t="s">
        <v>88</v>
      </c>
      <c r="D12494" s="5" t="s">
        <v>557</v>
      </c>
      <c r="E12494" s="5" t="s">
        <v>172</v>
      </c>
      <c r="F12494" s="6">
        <v>44075</v>
      </c>
      <c r="G12494" s="5" t="s">
        <v>148</v>
      </c>
      <c r="H12494" s="5" t="s">
        <v>190</v>
      </c>
      <c r="I12494">
        <v>43887</v>
      </c>
      <c r="J12494">
        <v>188</v>
      </c>
      <c r="K12494">
        <v>116.5</v>
      </c>
      <c r="L12494">
        <v>1</v>
      </c>
      <c r="M12494">
        <v>2912.5</v>
      </c>
      <c r="N12494">
        <v>2691.0839999999998</v>
      </c>
      <c r="O12494">
        <v>2691.0839999999998</v>
      </c>
      <c r="P12494">
        <v>116.5</v>
      </c>
      <c r="Q12494">
        <v>25</v>
      </c>
      <c r="R12494">
        <v>221.416</v>
      </c>
      <c r="S12494">
        <v>2020</v>
      </c>
      <c r="T12494">
        <v>9</v>
      </c>
      <c r="U12494">
        <v>36</v>
      </c>
    </row>
    <row r="12495" spans="1:21" x14ac:dyDescent="0.3">
      <c r="A12495" s="5" t="s">
        <v>168</v>
      </c>
      <c r="B12495" s="5" t="s">
        <v>175</v>
      </c>
      <c r="C12495" s="5" t="s">
        <v>88</v>
      </c>
      <c r="D12495" s="5" t="s">
        <v>557</v>
      </c>
      <c r="E12495" s="5" t="s">
        <v>172</v>
      </c>
      <c r="F12495" s="6">
        <v>44075</v>
      </c>
      <c r="G12495" s="5" t="s">
        <v>148</v>
      </c>
      <c r="H12495" s="5" t="s">
        <v>173</v>
      </c>
      <c r="I12495">
        <v>43887</v>
      </c>
      <c r="J12495">
        <v>188</v>
      </c>
      <c r="K12495">
        <v>113.5</v>
      </c>
      <c r="L12495">
        <v>2</v>
      </c>
      <c r="M12495">
        <v>3291.5</v>
      </c>
      <c r="N12495">
        <v>5382.1679999999997</v>
      </c>
      <c r="O12495">
        <v>2691.0839999999998</v>
      </c>
      <c r="P12495">
        <v>56.75</v>
      </c>
      <c r="Q12495">
        <v>29</v>
      </c>
      <c r="R12495">
        <v>-2090.6680000000001</v>
      </c>
      <c r="S12495">
        <v>2020</v>
      </c>
      <c r="T12495">
        <v>9</v>
      </c>
      <c r="U12495">
        <v>36</v>
      </c>
    </row>
    <row r="12496" spans="1:21" x14ac:dyDescent="0.3">
      <c r="A12496" s="5" t="s">
        <v>168</v>
      </c>
      <c r="B12496" s="5" t="s">
        <v>175</v>
      </c>
      <c r="C12496" s="5" t="s">
        <v>88</v>
      </c>
      <c r="D12496" s="5" t="s">
        <v>557</v>
      </c>
      <c r="E12496" s="5" t="s">
        <v>172</v>
      </c>
      <c r="F12496" s="6">
        <v>44075</v>
      </c>
      <c r="G12496" s="5" t="s">
        <v>148</v>
      </c>
      <c r="H12496" s="5" t="s">
        <v>194</v>
      </c>
      <c r="I12496">
        <v>43887</v>
      </c>
      <c r="J12496">
        <v>188</v>
      </c>
      <c r="K12496">
        <v>464.5</v>
      </c>
      <c r="L12496">
        <v>4</v>
      </c>
      <c r="M12496">
        <v>13470.5</v>
      </c>
      <c r="N12496">
        <v>10764.335999999999</v>
      </c>
      <c r="O12496">
        <v>2691.0839999999998</v>
      </c>
      <c r="P12496">
        <v>116.125</v>
      </c>
      <c r="Q12496">
        <v>29</v>
      </c>
      <c r="R12496">
        <v>2706.1640000000002</v>
      </c>
      <c r="S12496">
        <v>2020</v>
      </c>
      <c r="T12496">
        <v>9</v>
      </c>
      <c r="U12496">
        <v>36</v>
      </c>
    </row>
    <row r="12497" spans="1:21" x14ac:dyDescent="0.3">
      <c r="A12497" s="5" t="s">
        <v>168</v>
      </c>
      <c r="B12497" s="5" t="s">
        <v>175</v>
      </c>
      <c r="C12497" s="5" t="s">
        <v>88</v>
      </c>
      <c r="D12497" s="5" t="s">
        <v>557</v>
      </c>
      <c r="E12497" s="5" t="s">
        <v>172</v>
      </c>
      <c r="F12497" s="6">
        <v>44075</v>
      </c>
      <c r="G12497" s="5" t="s">
        <v>148</v>
      </c>
      <c r="H12497" s="5" t="s">
        <v>194</v>
      </c>
      <c r="I12497">
        <v>43887</v>
      </c>
      <c r="J12497">
        <v>188</v>
      </c>
      <c r="K12497">
        <v>445</v>
      </c>
      <c r="L12497">
        <v>4</v>
      </c>
      <c r="M12497">
        <v>12905</v>
      </c>
      <c r="N12497">
        <v>10764.335999999999</v>
      </c>
      <c r="O12497">
        <v>2691.0839999999998</v>
      </c>
      <c r="P12497">
        <v>111.25</v>
      </c>
      <c r="Q12497">
        <v>29</v>
      </c>
      <c r="R12497">
        <v>2140.6640000000002</v>
      </c>
      <c r="S12497">
        <v>2020</v>
      </c>
      <c r="T12497">
        <v>9</v>
      </c>
      <c r="U12497">
        <v>36</v>
      </c>
    </row>
    <row r="12498" spans="1:21" x14ac:dyDescent="0.3">
      <c r="A12498" s="5" t="s">
        <v>168</v>
      </c>
      <c r="B12498" s="5" t="s">
        <v>206</v>
      </c>
      <c r="C12498" s="5" t="s">
        <v>115</v>
      </c>
      <c r="D12498" s="5" t="s">
        <v>610</v>
      </c>
      <c r="E12498" s="5" t="s">
        <v>227</v>
      </c>
      <c r="F12498" s="6">
        <v>44075</v>
      </c>
      <c r="G12498" s="5" t="s">
        <v>148</v>
      </c>
      <c r="H12498" s="5" t="s">
        <v>190</v>
      </c>
      <c r="I12498">
        <v>43902</v>
      </c>
      <c r="J12498">
        <v>173</v>
      </c>
      <c r="K12498">
        <v>-243</v>
      </c>
      <c r="L12498">
        <v>-2</v>
      </c>
      <c r="M12498">
        <v>-7290</v>
      </c>
      <c r="N12498">
        <v>-6489.0360000000001</v>
      </c>
      <c r="O12498">
        <v>-3244.518</v>
      </c>
      <c r="P12498">
        <v>121.5</v>
      </c>
      <c r="Q12498">
        <v>30</v>
      </c>
      <c r="R12498">
        <v>-800.96400000000006</v>
      </c>
      <c r="S12498">
        <v>2020</v>
      </c>
      <c r="T12498">
        <v>9</v>
      </c>
      <c r="U12498">
        <v>36</v>
      </c>
    </row>
    <row r="12499" spans="1:21" x14ac:dyDescent="0.3">
      <c r="A12499" s="5" t="s">
        <v>168</v>
      </c>
      <c r="B12499" s="5" t="s">
        <v>206</v>
      </c>
      <c r="C12499" s="5" t="s">
        <v>115</v>
      </c>
      <c r="D12499" s="5" t="s">
        <v>610</v>
      </c>
      <c r="E12499" s="5" t="s">
        <v>172</v>
      </c>
      <c r="F12499" s="6">
        <v>44075</v>
      </c>
      <c r="G12499" s="5" t="s">
        <v>148</v>
      </c>
      <c r="H12499" s="5" t="s">
        <v>190</v>
      </c>
      <c r="I12499">
        <v>43902</v>
      </c>
      <c r="J12499">
        <v>173</v>
      </c>
      <c r="K12499">
        <v>203</v>
      </c>
      <c r="L12499">
        <v>2</v>
      </c>
      <c r="M12499">
        <v>6090</v>
      </c>
      <c r="N12499">
        <v>6489.0360000000001</v>
      </c>
      <c r="O12499">
        <v>3244.518</v>
      </c>
      <c r="P12499">
        <v>101.5</v>
      </c>
      <c r="Q12499">
        <v>30</v>
      </c>
      <c r="R12499">
        <v>-399.036</v>
      </c>
      <c r="S12499">
        <v>2020</v>
      </c>
      <c r="T12499">
        <v>9</v>
      </c>
      <c r="U12499">
        <v>36</v>
      </c>
    </row>
    <row r="12500" spans="1:21" x14ac:dyDescent="0.3">
      <c r="A12500" s="5" t="s">
        <v>168</v>
      </c>
      <c r="B12500" s="5" t="s">
        <v>206</v>
      </c>
      <c r="C12500" s="5" t="s">
        <v>115</v>
      </c>
      <c r="D12500" s="5" t="s">
        <v>610</v>
      </c>
      <c r="E12500" s="5" t="s">
        <v>172</v>
      </c>
      <c r="F12500" s="6">
        <v>44075</v>
      </c>
      <c r="G12500" s="5" t="s">
        <v>148</v>
      </c>
      <c r="H12500" s="5" t="s">
        <v>235</v>
      </c>
      <c r="I12500">
        <v>43902</v>
      </c>
      <c r="J12500">
        <v>173</v>
      </c>
      <c r="K12500">
        <v>109</v>
      </c>
      <c r="L12500">
        <v>1</v>
      </c>
      <c r="M12500">
        <v>3106.5</v>
      </c>
      <c r="N12500">
        <v>3244.518</v>
      </c>
      <c r="O12500">
        <v>3244.518</v>
      </c>
      <c r="P12500">
        <v>109</v>
      </c>
      <c r="Q12500">
        <v>28.5</v>
      </c>
      <c r="R12500">
        <v>-138.018</v>
      </c>
      <c r="S12500">
        <v>2020</v>
      </c>
      <c r="T12500">
        <v>9</v>
      </c>
      <c r="U12500">
        <v>36</v>
      </c>
    </row>
    <row r="12501" spans="1:21" x14ac:dyDescent="0.3">
      <c r="A12501" s="5" t="s">
        <v>168</v>
      </c>
      <c r="B12501" s="5" t="s">
        <v>206</v>
      </c>
      <c r="C12501" s="5" t="s">
        <v>115</v>
      </c>
      <c r="D12501" s="5" t="s">
        <v>610</v>
      </c>
      <c r="E12501" s="5" t="s">
        <v>172</v>
      </c>
      <c r="F12501" s="6">
        <v>44075</v>
      </c>
      <c r="G12501" s="5" t="s">
        <v>148</v>
      </c>
      <c r="H12501" s="5" t="s">
        <v>208</v>
      </c>
      <c r="I12501">
        <v>43902</v>
      </c>
      <c r="J12501">
        <v>173</v>
      </c>
      <c r="K12501">
        <v>102.6</v>
      </c>
      <c r="L12501">
        <v>1</v>
      </c>
      <c r="M12501">
        <v>2924.1</v>
      </c>
      <c r="N12501">
        <v>3244.518</v>
      </c>
      <c r="O12501">
        <v>3244.518</v>
      </c>
      <c r="P12501">
        <v>102.6</v>
      </c>
      <c r="Q12501">
        <v>28.5</v>
      </c>
      <c r="R12501">
        <v>-320.41800000000001</v>
      </c>
      <c r="S12501">
        <v>2020</v>
      </c>
      <c r="T12501">
        <v>9</v>
      </c>
      <c r="U12501">
        <v>36</v>
      </c>
    </row>
    <row r="12502" spans="1:21" x14ac:dyDescent="0.3">
      <c r="A12502" s="5" t="s">
        <v>168</v>
      </c>
      <c r="B12502" s="5" t="s">
        <v>206</v>
      </c>
      <c r="C12502" s="5" t="s">
        <v>115</v>
      </c>
      <c r="D12502" s="5" t="s">
        <v>610</v>
      </c>
      <c r="E12502" s="5" t="s">
        <v>172</v>
      </c>
      <c r="F12502" s="6">
        <v>44075</v>
      </c>
      <c r="G12502" s="5" t="s">
        <v>148</v>
      </c>
      <c r="H12502" s="5" t="s">
        <v>311</v>
      </c>
      <c r="I12502">
        <v>43902</v>
      </c>
      <c r="J12502">
        <v>173</v>
      </c>
      <c r="K12502">
        <v>102</v>
      </c>
      <c r="L12502">
        <v>1</v>
      </c>
      <c r="M12502">
        <v>2907</v>
      </c>
      <c r="N12502">
        <v>3244.518</v>
      </c>
      <c r="O12502">
        <v>3244.518</v>
      </c>
      <c r="P12502">
        <v>102</v>
      </c>
      <c r="Q12502">
        <v>28.5</v>
      </c>
      <c r="R12502">
        <v>-337.51799999999997</v>
      </c>
      <c r="S12502">
        <v>2020</v>
      </c>
      <c r="T12502">
        <v>9</v>
      </c>
      <c r="U12502">
        <v>36</v>
      </c>
    </row>
    <row r="12503" spans="1:21" x14ac:dyDescent="0.3">
      <c r="A12503" s="5" t="s">
        <v>168</v>
      </c>
      <c r="B12503" s="5" t="s">
        <v>206</v>
      </c>
      <c r="C12503" s="5" t="s">
        <v>115</v>
      </c>
      <c r="D12503" s="5" t="s">
        <v>610</v>
      </c>
      <c r="E12503" s="5" t="s">
        <v>172</v>
      </c>
      <c r="F12503" s="6">
        <v>44075</v>
      </c>
      <c r="G12503" s="5" t="s">
        <v>148</v>
      </c>
      <c r="H12503" s="5" t="s">
        <v>178</v>
      </c>
      <c r="I12503">
        <v>43902</v>
      </c>
      <c r="J12503">
        <v>173</v>
      </c>
      <c r="K12503">
        <v>203.2</v>
      </c>
      <c r="L12503">
        <v>2</v>
      </c>
      <c r="M12503">
        <v>5791.2</v>
      </c>
      <c r="N12503">
        <v>6489.0360000000001</v>
      </c>
      <c r="O12503">
        <v>3244.518</v>
      </c>
      <c r="P12503">
        <v>101.6</v>
      </c>
      <c r="Q12503">
        <v>28.5</v>
      </c>
      <c r="R12503">
        <v>-697.83600000000001</v>
      </c>
      <c r="S12503">
        <v>2020</v>
      </c>
      <c r="T12503">
        <v>9</v>
      </c>
      <c r="U12503">
        <v>36</v>
      </c>
    </row>
    <row r="12504" spans="1:21" x14ac:dyDescent="0.3">
      <c r="A12504" s="5" t="s">
        <v>168</v>
      </c>
      <c r="B12504" s="5" t="s">
        <v>206</v>
      </c>
      <c r="C12504" s="5" t="s">
        <v>115</v>
      </c>
      <c r="D12504" s="5" t="s">
        <v>610</v>
      </c>
      <c r="E12504" s="5" t="s">
        <v>172</v>
      </c>
      <c r="F12504" s="6">
        <v>44075</v>
      </c>
      <c r="G12504" s="5" t="s">
        <v>148</v>
      </c>
      <c r="H12504" s="5" t="s">
        <v>197</v>
      </c>
      <c r="I12504">
        <v>43902</v>
      </c>
      <c r="J12504">
        <v>173</v>
      </c>
      <c r="K12504">
        <v>477.4</v>
      </c>
      <c r="L12504">
        <v>4</v>
      </c>
      <c r="M12504">
        <v>13605.9</v>
      </c>
      <c r="N12504">
        <v>12978.071</v>
      </c>
      <c r="O12504">
        <v>3244.518</v>
      </c>
      <c r="P12504">
        <v>119.35</v>
      </c>
      <c r="Q12504">
        <v>28.5</v>
      </c>
      <c r="R12504">
        <v>627.82899999999995</v>
      </c>
      <c r="S12504">
        <v>2020</v>
      </c>
      <c r="T12504">
        <v>9</v>
      </c>
      <c r="U12504">
        <v>36</v>
      </c>
    </row>
    <row r="12505" spans="1:21" x14ac:dyDescent="0.3">
      <c r="A12505" s="5" t="s">
        <v>168</v>
      </c>
      <c r="B12505" s="5" t="s">
        <v>206</v>
      </c>
      <c r="C12505" s="5" t="s">
        <v>115</v>
      </c>
      <c r="D12505" s="5" t="s">
        <v>610</v>
      </c>
      <c r="E12505" s="5" t="s">
        <v>172</v>
      </c>
      <c r="F12505" s="6">
        <v>44075</v>
      </c>
      <c r="G12505" s="5" t="s">
        <v>148</v>
      </c>
      <c r="H12505" s="5" t="s">
        <v>351</v>
      </c>
      <c r="I12505">
        <v>43902</v>
      </c>
      <c r="J12505">
        <v>173</v>
      </c>
      <c r="K12505">
        <v>109.4</v>
      </c>
      <c r="L12505">
        <v>1</v>
      </c>
      <c r="M12505">
        <v>3117.9</v>
      </c>
      <c r="N12505">
        <v>3244.518</v>
      </c>
      <c r="O12505">
        <v>3244.518</v>
      </c>
      <c r="P12505">
        <v>109.4</v>
      </c>
      <c r="Q12505">
        <v>28.5</v>
      </c>
      <c r="R12505">
        <v>-126.61799999999999</v>
      </c>
      <c r="S12505">
        <v>2020</v>
      </c>
      <c r="T12505">
        <v>9</v>
      </c>
      <c r="U12505">
        <v>36</v>
      </c>
    </row>
    <row r="12506" spans="1:21" x14ac:dyDescent="0.3">
      <c r="A12506" s="5" t="s">
        <v>168</v>
      </c>
      <c r="B12506" s="5" t="s">
        <v>206</v>
      </c>
      <c r="C12506" s="5" t="s">
        <v>115</v>
      </c>
      <c r="D12506" s="5" t="s">
        <v>610</v>
      </c>
      <c r="E12506" s="5" t="s">
        <v>172</v>
      </c>
      <c r="F12506" s="6">
        <v>44075</v>
      </c>
      <c r="G12506" s="5" t="s">
        <v>148</v>
      </c>
      <c r="H12506" s="5" t="s">
        <v>173</v>
      </c>
      <c r="I12506">
        <v>43902</v>
      </c>
      <c r="J12506">
        <v>173</v>
      </c>
      <c r="K12506">
        <v>747</v>
      </c>
      <c r="L12506">
        <v>8</v>
      </c>
      <c r="M12506">
        <v>21289.5</v>
      </c>
      <c r="N12506">
        <v>25956.143</v>
      </c>
      <c r="O12506">
        <v>3244.518</v>
      </c>
      <c r="P12506">
        <v>93.375</v>
      </c>
      <c r="Q12506">
        <v>28.5</v>
      </c>
      <c r="R12506">
        <v>-4666.643</v>
      </c>
      <c r="S12506">
        <v>2020</v>
      </c>
      <c r="T12506">
        <v>9</v>
      </c>
      <c r="U12506">
        <v>36</v>
      </c>
    </row>
    <row r="12507" spans="1:21" x14ac:dyDescent="0.3">
      <c r="A12507" s="5" t="s">
        <v>168</v>
      </c>
      <c r="B12507" s="5" t="s">
        <v>206</v>
      </c>
      <c r="C12507" s="5" t="s">
        <v>115</v>
      </c>
      <c r="D12507" s="5" t="s">
        <v>610</v>
      </c>
      <c r="E12507" s="5" t="s">
        <v>172</v>
      </c>
      <c r="F12507" s="6">
        <v>44075</v>
      </c>
      <c r="G12507" s="5" t="s">
        <v>148</v>
      </c>
      <c r="H12507" s="5" t="s">
        <v>190</v>
      </c>
      <c r="I12507">
        <v>43902</v>
      </c>
      <c r="J12507">
        <v>173</v>
      </c>
      <c r="K12507">
        <v>108.8</v>
      </c>
      <c r="L12507">
        <v>1</v>
      </c>
      <c r="M12507">
        <v>2720</v>
      </c>
      <c r="N12507">
        <v>3244.518</v>
      </c>
      <c r="O12507">
        <v>3244.518</v>
      </c>
      <c r="P12507">
        <v>108.8</v>
      </c>
      <c r="Q12507">
        <v>25</v>
      </c>
      <c r="R12507">
        <v>-524.51800000000003</v>
      </c>
      <c r="S12507">
        <v>2020</v>
      </c>
      <c r="T12507">
        <v>9</v>
      </c>
      <c r="U12507">
        <v>36</v>
      </c>
    </row>
    <row r="12508" spans="1:21" x14ac:dyDescent="0.3">
      <c r="A12508" s="5" t="s">
        <v>168</v>
      </c>
      <c r="B12508" s="5" t="s">
        <v>206</v>
      </c>
      <c r="C12508" s="5" t="s">
        <v>115</v>
      </c>
      <c r="D12508" s="5" t="s">
        <v>610</v>
      </c>
      <c r="E12508" s="5" t="s">
        <v>172</v>
      </c>
      <c r="F12508" s="6">
        <v>44075</v>
      </c>
      <c r="G12508" s="5" t="s">
        <v>148</v>
      </c>
      <c r="H12508" s="5" t="s">
        <v>203</v>
      </c>
      <c r="I12508">
        <v>43902</v>
      </c>
      <c r="J12508">
        <v>173</v>
      </c>
      <c r="K12508">
        <v>202</v>
      </c>
      <c r="L12508">
        <v>2</v>
      </c>
      <c r="M12508">
        <v>5959</v>
      </c>
      <c r="N12508">
        <v>6489.0360000000001</v>
      </c>
      <c r="O12508">
        <v>3244.518</v>
      </c>
      <c r="P12508">
        <v>101</v>
      </c>
      <c r="Q12508">
        <v>29.5</v>
      </c>
      <c r="R12508">
        <v>-530.03599999999994</v>
      </c>
      <c r="S12508">
        <v>2020</v>
      </c>
      <c r="T12508">
        <v>9</v>
      </c>
      <c r="U12508">
        <v>36</v>
      </c>
    </row>
    <row r="12509" spans="1:21" x14ac:dyDescent="0.3">
      <c r="A12509" s="5" t="s">
        <v>168</v>
      </c>
      <c r="B12509" s="5" t="s">
        <v>206</v>
      </c>
      <c r="C12509" s="5" t="s">
        <v>115</v>
      </c>
      <c r="D12509" s="5" t="s">
        <v>610</v>
      </c>
      <c r="E12509" s="5" t="s">
        <v>172</v>
      </c>
      <c r="F12509" s="6">
        <v>44075</v>
      </c>
      <c r="G12509" s="5" t="s">
        <v>148</v>
      </c>
      <c r="H12509" s="5" t="s">
        <v>230</v>
      </c>
      <c r="I12509">
        <v>43902</v>
      </c>
      <c r="J12509">
        <v>173</v>
      </c>
      <c r="K12509">
        <v>1100</v>
      </c>
      <c r="L12509">
        <v>10</v>
      </c>
      <c r="M12509">
        <v>31900</v>
      </c>
      <c r="N12509">
        <v>32445.179</v>
      </c>
      <c r="O12509">
        <v>3244.518</v>
      </c>
      <c r="P12509">
        <v>110</v>
      </c>
      <c r="Q12509">
        <v>29</v>
      </c>
      <c r="R12509">
        <v>-545.17899999999997</v>
      </c>
      <c r="S12509">
        <v>2020</v>
      </c>
      <c r="T12509">
        <v>9</v>
      </c>
      <c r="U12509">
        <v>36</v>
      </c>
    </row>
    <row r="12510" spans="1:21" x14ac:dyDescent="0.3">
      <c r="A12510" s="5" t="s">
        <v>168</v>
      </c>
      <c r="B12510" s="5" t="s">
        <v>206</v>
      </c>
      <c r="C12510" s="5" t="s">
        <v>115</v>
      </c>
      <c r="D12510" s="5" t="s">
        <v>610</v>
      </c>
      <c r="E12510" s="5" t="s">
        <v>172</v>
      </c>
      <c r="F12510" s="6">
        <v>44075</v>
      </c>
      <c r="G12510" s="5" t="s">
        <v>148</v>
      </c>
      <c r="H12510" s="5" t="s">
        <v>221</v>
      </c>
      <c r="I12510">
        <v>43902</v>
      </c>
      <c r="J12510">
        <v>173</v>
      </c>
      <c r="K12510">
        <v>284</v>
      </c>
      <c r="L12510">
        <v>3</v>
      </c>
      <c r="M12510">
        <v>8378</v>
      </c>
      <c r="N12510">
        <v>9733.5540000000001</v>
      </c>
      <c r="O12510">
        <v>3244.518</v>
      </c>
      <c r="P12510">
        <v>94.666666666666671</v>
      </c>
      <c r="Q12510">
        <v>29.5</v>
      </c>
      <c r="R12510">
        <v>-1355.5540000000001</v>
      </c>
      <c r="S12510">
        <v>2020</v>
      </c>
      <c r="T12510">
        <v>9</v>
      </c>
      <c r="U12510">
        <v>36</v>
      </c>
    </row>
    <row r="12511" spans="1:21" x14ac:dyDescent="0.3">
      <c r="A12511" s="5" t="s">
        <v>168</v>
      </c>
      <c r="B12511" s="5" t="s">
        <v>206</v>
      </c>
      <c r="C12511" s="5" t="s">
        <v>115</v>
      </c>
      <c r="D12511" s="5" t="s">
        <v>610</v>
      </c>
      <c r="E12511" s="5" t="s">
        <v>172</v>
      </c>
      <c r="F12511" s="6">
        <v>44075</v>
      </c>
      <c r="G12511" s="5" t="s">
        <v>148</v>
      </c>
      <c r="H12511" s="5" t="s">
        <v>205</v>
      </c>
      <c r="I12511">
        <v>43902</v>
      </c>
      <c r="J12511">
        <v>173</v>
      </c>
      <c r="K12511">
        <v>206</v>
      </c>
      <c r="L12511">
        <v>2</v>
      </c>
      <c r="M12511">
        <v>6077</v>
      </c>
      <c r="N12511">
        <v>6489.0360000000001</v>
      </c>
      <c r="O12511">
        <v>3244.518</v>
      </c>
      <c r="P12511">
        <v>103</v>
      </c>
      <c r="Q12511">
        <v>29.5</v>
      </c>
      <c r="R12511">
        <v>-412.036</v>
      </c>
      <c r="S12511">
        <v>2020</v>
      </c>
      <c r="T12511">
        <v>9</v>
      </c>
      <c r="U12511">
        <v>36</v>
      </c>
    </row>
    <row r="12512" spans="1:21" x14ac:dyDescent="0.3">
      <c r="A12512" s="5" t="s">
        <v>168</v>
      </c>
      <c r="B12512" s="5" t="s">
        <v>206</v>
      </c>
      <c r="C12512" s="5" t="s">
        <v>116</v>
      </c>
      <c r="D12512" s="5" t="s">
        <v>608</v>
      </c>
      <c r="E12512" s="5" t="s">
        <v>172</v>
      </c>
      <c r="F12512" s="6">
        <v>44075</v>
      </c>
      <c r="G12512" s="5" t="s">
        <v>148</v>
      </c>
      <c r="H12512" s="5" t="s">
        <v>202</v>
      </c>
      <c r="I12512">
        <v>43893</v>
      </c>
      <c r="J12512">
        <v>182</v>
      </c>
      <c r="K12512">
        <v>496</v>
      </c>
      <c r="L12512">
        <v>5</v>
      </c>
      <c r="M12512">
        <v>14632</v>
      </c>
      <c r="N12512">
        <v>19960.268</v>
      </c>
      <c r="O12512">
        <v>3992.0540000000001</v>
      </c>
      <c r="P12512">
        <v>99.2</v>
      </c>
      <c r="Q12512">
        <v>29.5</v>
      </c>
      <c r="R12512">
        <v>-5328.268</v>
      </c>
      <c r="S12512">
        <v>2020</v>
      </c>
      <c r="T12512">
        <v>9</v>
      </c>
      <c r="U12512">
        <v>36</v>
      </c>
    </row>
    <row r="12513" spans="1:21" x14ac:dyDescent="0.3">
      <c r="A12513" s="5" t="s">
        <v>168</v>
      </c>
      <c r="B12513" s="5" t="s">
        <v>206</v>
      </c>
      <c r="C12513" s="5" t="s">
        <v>116</v>
      </c>
      <c r="D12513" s="5" t="s">
        <v>608</v>
      </c>
      <c r="E12513" s="5" t="s">
        <v>172</v>
      </c>
      <c r="F12513" s="6">
        <v>44075</v>
      </c>
      <c r="G12513" s="5" t="s">
        <v>148</v>
      </c>
      <c r="H12513" s="5" t="s">
        <v>190</v>
      </c>
      <c r="I12513">
        <v>43893</v>
      </c>
      <c r="J12513">
        <v>182</v>
      </c>
      <c r="K12513">
        <v>190</v>
      </c>
      <c r="L12513">
        <v>2</v>
      </c>
      <c r="M12513">
        <v>5605</v>
      </c>
      <c r="N12513">
        <v>7984.107</v>
      </c>
      <c r="O12513">
        <v>3992.0540000000001</v>
      </c>
      <c r="P12513">
        <v>95</v>
      </c>
      <c r="Q12513">
        <v>29.5</v>
      </c>
      <c r="R12513">
        <v>-2379.107</v>
      </c>
      <c r="S12513">
        <v>2020</v>
      </c>
      <c r="T12513">
        <v>9</v>
      </c>
      <c r="U12513">
        <v>36</v>
      </c>
    </row>
    <row r="12514" spans="1:21" x14ac:dyDescent="0.3">
      <c r="A12514" s="5" t="s">
        <v>168</v>
      </c>
      <c r="B12514" s="5" t="s">
        <v>206</v>
      </c>
      <c r="C12514" s="5" t="s">
        <v>116</v>
      </c>
      <c r="D12514" s="5" t="s">
        <v>608</v>
      </c>
      <c r="E12514" s="5" t="s">
        <v>172</v>
      </c>
      <c r="F12514" s="6">
        <v>44075</v>
      </c>
      <c r="G12514" s="5" t="s">
        <v>148</v>
      </c>
      <c r="H12514" s="5" t="s">
        <v>190</v>
      </c>
      <c r="I12514">
        <v>43893</v>
      </c>
      <c r="J12514">
        <v>182</v>
      </c>
      <c r="K12514">
        <v>105</v>
      </c>
      <c r="L12514">
        <v>1</v>
      </c>
      <c r="M12514">
        <v>3097.5</v>
      </c>
      <c r="N12514">
        <v>3992.0540000000001</v>
      </c>
      <c r="O12514">
        <v>3992.0540000000001</v>
      </c>
      <c r="P12514">
        <v>105</v>
      </c>
      <c r="Q12514">
        <v>29.5</v>
      </c>
      <c r="R12514">
        <v>-894.55399999999997</v>
      </c>
      <c r="S12514">
        <v>2020</v>
      </c>
      <c r="T12514">
        <v>9</v>
      </c>
      <c r="U12514">
        <v>36</v>
      </c>
    </row>
    <row r="12515" spans="1:21" x14ac:dyDescent="0.3">
      <c r="A12515" s="5" t="s">
        <v>168</v>
      </c>
      <c r="B12515" s="5" t="s">
        <v>206</v>
      </c>
      <c r="C12515" s="5" t="s">
        <v>117</v>
      </c>
      <c r="D12515" s="5" t="s">
        <v>611</v>
      </c>
      <c r="E12515" s="5" t="s">
        <v>172</v>
      </c>
      <c r="F12515" s="6">
        <v>44075</v>
      </c>
      <c r="G12515" s="5" t="s">
        <v>148</v>
      </c>
      <c r="H12515" s="5" t="s">
        <v>333</v>
      </c>
      <c r="I12515">
        <v>43911</v>
      </c>
      <c r="J12515">
        <v>164</v>
      </c>
      <c r="K12515">
        <v>410</v>
      </c>
      <c r="L12515">
        <v>4</v>
      </c>
      <c r="M12515">
        <v>12095</v>
      </c>
      <c r="N12515">
        <v>11767.813</v>
      </c>
      <c r="O12515">
        <v>2941.953</v>
      </c>
      <c r="P12515">
        <v>102.5</v>
      </c>
      <c r="Q12515">
        <v>29.5</v>
      </c>
      <c r="R12515">
        <v>327.18700000000001</v>
      </c>
      <c r="S12515">
        <v>2020</v>
      </c>
      <c r="T12515">
        <v>9</v>
      </c>
      <c r="U12515">
        <v>36</v>
      </c>
    </row>
    <row r="12516" spans="1:21" x14ac:dyDescent="0.3">
      <c r="A12516" s="5" t="s">
        <v>168</v>
      </c>
      <c r="B12516" s="5" t="s">
        <v>206</v>
      </c>
      <c r="C12516" s="5" t="s">
        <v>117</v>
      </c>
      <c r="D12516" s="5" t="s">
        <v>611</v>
      </c>
      <c r="E12516" s="5" t="s">
        <v>172</v>
      </c>
      <c r="F12516" s="6">
        <v>44075</v>
      </c>
      <c r="G12516" s="5" t="s">
        <v>148</v>
      </c>
      <c r="H12516" s="5" t="s">
        <v>222</v>
      </c>
      <c r="I12516">
        <v>43911</v>
      </c>
      <c r="J12516">
        <v>164</v>
      </c>
      <c r="K12516">
        <v>110</v>
      </c>
      <c r="L12516">
        <v>1</v>
      </c>
      <c r="M12516">
        <v>3245</v>
      </c>
      <c r="N12516">
        <v>2941.953</v>
      </c>
      <c r="O12516">
        <v>2941.953</v>
      </c>
      <c r="P12516">
        <v>110</v>
      </c>
      <c r="Q12516">
        <v>29.5</v>
      </c>
      <c r="R12516">
        <v>303.04700000000003</v>
      </c>
      <c r="S12516">
        <v>2020</v>
      </c>
      <c r="T12516">
        <v>9</v>
      </c>
      <c r="U12516">
        <v>36</v>
      </c>
    </row>
    <row r="12517" spans="1:21" x14ac:dyDescent="0.3">
      <c r="A12517" s="5" t="s">
        <v>168</v>
      </c>
      <c r="B12517" s="5" t="s">
        <v>206</v>
      </c>
      <c r="C12517" s="5" t="s">
        <v>117</v>
      </c>
      <c r="D12517" s="5" t="s">
        <v>611</v>
      </c>
      <c r="E12517" s="5" t="s">
        <v>172</v>
      </c>
      <c r="F12517" s="6">
        <v>44075</v>
      </c>
      <c r="G12517" s="5" t="s">
        <v>148</v>
      </c>
      <c r="H12517" s="5" t="s">
        <v>181</v>
      </c>
      <c r="I12517">
        <v>43911</v>
      </c>
      <c r="J12517">
        <v>164</v>
      </c>
      <c r="K12517">
        <v>108</v>
      </c>
      <c r="L12517">
        <v>1</v>
      </c>
      <c r="M12517">
        <v>3186</v>
      </c>
      <c r="N12517">
        <v>2941.953</v>
      </c>
      <c r="O12517">
        <v>2941.953</v>
      </c>
      <c r="P12517">
        <v>108</v>
      </c>
      <c r="Q12517">
        <v>29.5</v>
      </c>
      <c r="R12517">
        <v>244.047</v>
      </c>
      <c r="S12517">
        <v>2020</v>
      </c>
      <c r="T12517">
        <v>9</v>
      </c>
      <c r="U12517">
        <v>36</v>
      </c>
    </row>
    <row r="12518" spans="1:21" x14ac:dyDescent="0.3">
      <c r="A12518" s="5" t="s">
        <v>168</v>
      </c>
      <c r="B12518" s="5" t="s">
        <v>206</v>
      </c>
      <c r="C12518" s="5" t="s">
        <v>117</v>
      </c>
      <c r="D12518" s="5" t="s">
        <v>611</v>
      </c>
      <c r="E12518" s="5" t="s">
        <v>172</v>
      </c>
      <c r="F12518" s="6">
        <v>44075</v>
      </c>
      <c r="G12518" s="5" t="s">
        <v>148</v>
      </c>
      <c r="H12518" s="5" t="s">
        <v>183</v>
      </c>
      <c r="I12518">
        <v>43911</v>
      </c>
      <c r="J12518">
        <v>164</v>
      </c>
      <c r="K12518">
        <v>448</v>
      </c>
      <c r="L12518">
        <v>4</v>
      </c>
      <c r="M12518">
        <v>13216</v>
      </c>
      <c r="N12518">
        <v>11767.813</v>
      </c>
      <c r="O12518">
        <v>2941.953</v>
      </c>
      <c r="P12518">
        <v>112</v>
      </c>
      <c r="Q12518">
        <v>29.5</v>
      </c>
      <c r="R12518">
        <v>1448.1869999999999</v>
      </c>
      <c r="S12518">
        <v>2020</v>
      </c>
      <c r="T12518">
        <v>9</v>
      </c>
      <c r="U12518">
        <v>36</v>
      </c>
    </row>
    <row r="12519" spans="1:21" x14ac:dyDescent="0.3">
      <c r="A12519" s="5" t="s">
        <v>168</v>
      </c>
      <c r="B12519" s="5" t="s">
        <v>206</v>
      </c>
      <c r="C12519" s="5" t="s">
        <v>117</v>
      </c>
      <c r="D12519" s="5" t="s">
        <v>611</v>
      </c>
      <c r="E12519" s="5" t="s">
        <v>172</v>
      </c>
      <c r="F12519" s="6">
        <v>44075</v>
      </c>
      <c r="G12519" s="5" t="s">
        <v>148</v>
      </c>
      <c r="H12519" s="5" t="s">
        <v>184</v>
      </c>
      <c r="I12519">
        <v>43911</v>
      </c>
      <c r="J12519">
        <v>164</v>
      </c>
      <c r="K12519">
        <v>1640</v>
      </c>
      <c r="L12519">
        <v>15</v>
      </c>
      <c r="M12519">
        <v>47560</v>
      </c>
      <c r="N12519">
        <v>44129.298999999999</v>
      </c>
      <c r="O12519">
        <v>2941.953</v>
      </c>
      <c r="P12519">
        <v>109.33333333333333</v>
      </c>
      <c r="Q12519">
        <v>29</v>
      </c>
      <c r="R12519">
        <v>3430.701</v>
      </c>
      <c r="S12519">
        <v>2020</v>
      </c>
      <c r="T12519">
        <v>9</v>
      </c>
      <c r="U12519">
        <v>36</v>
      </c>
    </row>
    <row r="12520" spans="1:21" x14ac:dyDescent="0.3">
      <c r="A12520" s="5" t="s">
        <v>168</v>
      </c>
      <c r="B12520" s="5" t="s">
        <v>206</v>
      </c>
      <c r="C12520" s="5" t="s">
        <v>117</v>
      </c>
      <c r="D12520" s="5" t="s">
        <v>611</v>
      </c>
      <c r="E12520" s="5" t="s">
        <v>172</v>
      </c>
      <c r="F12520" s="6">
        <v>44075</v>
      </c>
      <c r="G12520" s="5" t="s">
        <v>148</v>
      </c>
      <c r="H12520" s="5" t="s">
        <v>231</v>
      </c>
      <c r="I12520">
        <v>43911</v>
      </c>
      <c r="J12520">
        <v>164</v>
      </c>
      <c r="K12520">
        <v>110</v>
      </c>
      <c r="L12520">
        <v>1</v>
      </c>
      <c r="M12520">
        <v>3245</v>
      </c>
      <c r="N12520">
        <v>2941.953</v>
      </c>
      <c r="O12520">
        <v>2941.953</v>
      </c>
      <c r="P12520">
        <v>110</v>
      </c>
      <c r="Q12520">
        <v>29.5</v>
      </c>
      <c r="R12520">
        <v>303.04700000000003</v>
      </c>
      <c r="S12520">
        <v>2020</v>
      </c>
      <c r="T12520">
        <v>9</v>
      </c>
      <c r="U12520">
        <v>36</v>
      </c>
    </row>
    <row r="12521" spans="1:21" x14ac:dyDescent="0.3">
      <c r="A12521" s="5" t="s">
        <v>168</v>
      </c>
      <c r="B12521" s="5" t="s">
        <v>206</v>
      </c>
      <c r="C12521" s="5" t="s">
        <v>117</v>
      </c>
      <c r="D12521" s="5" t="s">
        <v>611</v>
      </c>
      <c r="E12521" s="5" t="s">
        <v>172</v>
      </c>
      <c r="F12521" s="6">
        <v>44075</v>
      </c>
      <c r="G12521" s="5" t="s">
        <v>148</v>
      </c>
      <c r="H12521" s="5" t="s">
        <v>218</v>
      </c>
      <c r="I12521">
        <v>43911</v>
      </c>
      <c r="J12521">
        <v>164</v>
      </c>
      <c r="K12521">
        <v>910</v>
      </c>
      <c r="L12521">
        <v>9</v>
      </c>
      <c r="M12521">
        <v>26845</v>
      </c>
      <c r="N12521">
        <v>26477.58</v>
      </c>
      <c r="O12521">
        <v>2941.953</v>
      </c>
      <c r="P12521">
        <v>101.11111111111111</v>
      </c>
      <c r="Q12521">
        <v>29.5</v>
      </c>
      <c r="R12521">
        <v>367.42</v>
      </c>
      <c r="S12521">
        <v>2020</v>
      </c>
      <c r="T12521">
        <v>9</v>
      </c>
      <c r="U12521">
        <v>36</v>
      </c>
    </row>
    <row r="12522" spans="1:21" x14ac:dyDescent="0.3">
      <c r="A12522" s="5" t="s">
        <v>168</v>
      </c>
      <c r="B12522" s="5" t="s">
        <v>206</v>
      </c>
      <c r="C12522" s="5" t="s">
        <v>117</v>
      </c>
      <c r="D12522" s="5" t="s">
        <v>611</v>
      </c>
      <c r="E12522" s="5" t="s">
        <v>172</v>
      </c>
      <c r="F12522" s="6">
        <v>44075</v>
      </c>
      <c r="G12522" s="5" t="s">
        <v>148</v>
      </c>
      <c r="H12522" s="5" t="s">
        <v>187</v>
      </c>
      <c r="I12522">
        <v>43911</v>
      </c>
      <c r="J12522">
        <v>164</v>
      </c>
      <c r="K12522">
        <v>424</v>
      </c>
      <c r="L12522">
        <v>4</v>
      </c>
      <c r="M12522">
        <v>12508</v>
      </c>
      <c r="N12522">
        <v>11767.813</v>
      </c>
      <c r="O12522">
        <v>2941.953</v>
      </c>
      <c r="P12522">
        <v>106</v>
      </c>
      <c r="Q12522">
        <v>29.5</v>
      </c>
      <c r="R12522">
        <v>740.18700000000001</v>
      </c>
      <c r="S12522">
        <v>2020</v>
      </c>
      <c r="T12522">
        <v>9</v>
      </c>
      <c r="U12522">
        <v>36</v>
      </c>
    </row>
    <row r="12523" spans="1:21" x14ac:dyDescent="0.3">
      <c r="A12523" s="5" t="s">
        <v>168</v>
      </c>
      <c r="B12523" s="5" t="s">
        <v>206</v>
      </c>
      <c r="C12523" s="5" t="s">
        <v>117</v>
      </c>
      <c r="D12523" s="5" t="s">
        <v>611</v>
      </c>
      <c r="E12523" s="5" t="s">
        <v>172</v>
      </c>
      <c r="F12523" s="6">
        <v>44075</v>
      </c>
      <c r="G12523" s="5" t="s">
        <v>148</v>
      </c>
      <c r="H12523" s="5" t="s">
        <v>188</v>
      </c>
      <c r="I12523">
        <v>43911</v>
      </c>
      <c r="J12523">
        <v>164</v>
      </c>
      <c r="K12523">
        <v>614</v>
      </c>
      <c r="L12523">
        <v>6</v>
      </c>
      <c r="M12523">
        <v>18113</v>
      </c>
      <c r="N12523">
        <v>17651.72</v>
      </c>
      <c r="O12523">
        <v>2941.953</v>
      </c>
      <c r="P12523">
        <v>102.33333333333333</v>
      </c>
      <c r="Q12523">
        <v>29.5</v>
      </c>
      <c r="R12523">
        <v>461.28</v>
      </c>
      <c r="S12523">
        <v>2020</v>
      </c>
      <c r="T12523">
        <v>9</v>
      </c>
      <c r="U12523">
        <v>36</v>
      </c>
    </row>
    <row r="12524" spans="1:21" x14ac:dyDescent="0.3">
      <c r="A12524" s="5" t="s">
        <v>168</v>
      </c>
      <c r="B12524" s="5" t="s">
        <v>206</v>
      </c>
      <c r="C12524" s="5" t="s">
        <v>117</v>
      </c>
      <c r="D12524" s="5" t="s">
        <v>611</v>
      </c>
      <c r="E12524" s="5" t="s">
        <v>172</v>
      </c>
      <c r="F12524" s="6">
        <v>44075</v>
      </c>
      <c r="G12524" s="5" t="s">
        <v>148</v>
      </c>
      <c r="H12524" s="5" t="s">
        <v>190</v>
      </c>
      <c r="I12524">
        <v>43911</v>
      </c>
      <c r="J12524">
        <v>164</v>
      </c>
      <c r="K12524">
        <v>200</v>
      </c>
      <c r="L12524">
        <v>2</v>
      </c>
      <c r="M12524">
        <v>5900</v>
      </c>
      <c r="N12524">
        <v>5883.9070000000002</v>
      </c>
      <c r="O12524">
        <v>2941.953</v>
      </c>
      <c r="P12524">
        <v>100</v>
      </c>
      <c r="Q12524">
        <v>29.5</v>
      </c>
      <c r="R12524">
        <v>16.093</v>
      </c>
      <c r="S12524">
        <v>2020</v>
      </c>
      <c r="T12524">
        <v>9</v>
      </c>
      <c r="U12524">
        <v>36</v>
      </c>
    </row>
    <row r="12525" spans="1:21" x14ac:dyDescent="0.3">
      <c r="A12525" s="5" t="s">
        <v>168</v>
      </c>
      <c r="B12525" s="5" t="s">
        <v>206</v>
      </c>
      <c r="C12525" s="5" t="s">
        <v>117</v>
      </c>
      <c r="D12525" s="5" t="s">
        <v>611</v>
      </c>
      <c r="E12525" s="5" t="s">
        <v>172</v>
      </c>
      <c r="F12525" s="6">
        <v>44075</v>
      </c>
      <c r="G12525" s="5" t="s">
        <v>148</v>
      </c>
      <c r="H12525" s="5" t="s">
        <v>190</v>
      </c>
      <c r="I12525">
        <v>43911</v>
      </c>
      <c r="J12525">
        <v>164</v>
      </c>
      <c r="K12525">
        <v>104</v>
      </c>
      <c r="L12525">
        <v>1</v>
      </c>
      <c r="M12525">
        <v>3068</v>
      </c>
      <c r="N12525">
        <v>2941.953</v>
      </c>
      <c r="O12525">
        <v>2941.953</v>
      </c>
      <c r="P12525">
        <v>104</v>
      </c>
      <c r="Q12525">
        <v>29.5</v>
      </c>
      <c r="R12525">
        <v>126.047</v>
      </c>
      <c r="S12525">
        <v>2020</v>
      </c>
      <c r="T12525">
        <v>9</v>
      </c>
      <c r="U12525">
        <v>36</v>
      </c>
    </row>
    <row r="12526" spans="1:21" x14ac:dyDescent="0.3">
      <c r="A12526" s="5" t="s">
        <v>168</v>
      </c>
      <c r="B12526" s="5" t="s">
        <v>206</v>
      </c>
      <c r="C12526" s="5" t="s">
        <v>123</v>
      </c>
      <c r="D12526" s="5" t="s">
        <v>614</v>
      </c>
      <c r="E12526" s="5" t="s">
        <v>172</v>
      </c>
      <c r="F12526" s="6">
        <v>44075</v>
      </c>
      <c r="G12526" s="5" t="s">
        <v>148</v>
      </c>
      <c r="H12526" s="5" t="s">
        <v>190</v>
      </c>
      <c r="I12526">
        <v>43991</v>
      </c>
      <c r="J12526">
        <v>84</v>
      </c>
      <c r="K12526">
        <v>37</v>
      </c>
      <c r="L12526">
        <v>1</v>
      </c>
      <c r="M12526">
        <v>1073</v>
      </c>
      <c r="N12526">
        <v>1338.69</v>
      </c>
      <c r="O12526">
        <v>1338.69</v>
      </c>
      <c r="P12526">
        <v>37</v>
      </c>
      <c r="Q12526">
        <v>29</v>
      </c>
      <c r="R12526">
        <v>-265.69</v>
      </c>
      <c r="S12526">
        <v>2020</v>
      </c>
      <c r="T12526">
        <v>9</v>
      </c>
      <c r="U12526">
        <v>36</v>
      </c>
    </row>
    <row r="12527" spans="1:21" x14ac:dyDescent="0.3">
      <c r="A12527" s="5" t="s">
        <v>168</v>
      </c>
      <c r="B12527" s="5" t="s">
        <v>175</v>
      </c>
      <c r="C12527" s="5" t="s">
        <v>88</v>
      </c>
      <c r="D12527" s="5" t="s">
        <v>557</v>
      </c>
      <c r="E12527" s="5" t="s">
        <v>172</v>
      </c>
      <c r="F12527" s="6">
        <v>44076</v>
      </c>
      <c r="G12527" s="5" t="s">
        <v>148</v>
      </c>
      <c r="H12527" s="5" t="s">
        <v>371</v>
      </c>
      <c r="I12527">
        <v>43887</v>
      </c>
      <c r="J12527">
        <v>189</v>
      </c>
      <c r="K12527">
        <v>1149</v>
      </c>
      <c r="L12527">
        <v>10</v>
      </c>
      <c r="M12527">
        <v>31597.5</v>
      </c>
      <c r="N12527">
        <v>27187.455999999998</v>
      </c>
      <c r="O12527">
        <v>2718.7460000000001</v>
      </c>
      <c r="P12527">
        <v>114.9</v>
      </c>
      <c r="Q12527">
        <v>27.5</v>
      </c>
      <c r="R12527">
        <v>4410.0439999999999</v>
      </c>
      <c r="S12527">
        <v>2020</v>
      </c>
      <c r="T12527">
        <v>9</v>
      </c>
      <c r="U12527">
        <v>36</v>
      </c>
    </row>
    <row r="12528" spans="1:21" x14ac:dyDescent="0.3">
      <c r="A12528" s="5" t="s">
        <v>168</v>
      </c>
      <c r="B12528" s="5" t="s">
        <v>206</v>
      </c>
      <c r="C12528" s="5" t="s">
        <v>115</v>
      </c>
      <c r="D12528" s="5" t="s">
        <v>610</v>
      </c>
      <c r="E12528" s="5" t="s">
        <v>172</v>
      </c>
      <c r="F12528" s="6">
        <v>44076</v>
      </c>
      <c r="G12528" s="5" t="s">
        <v>148</v>
      </c>
      <c r="H12528" s="5" t="s">
        <v>204</v>
      </c>
      <c r="I12528">
        <v>43902</v>
      </c>
      <c r="J12528">
        <v>174</v>
      </c>
      <c r="K12528">
        <v>487</v>
      </c>
      <c r="L12528">
        <v>5</v>
      </c>
      <c r="M12528">
        <v>14366.5</v>
      </c>
      <c r="N12528">
        <v>16222.589</v>
      </c>
      <c r="O12528">
        <v>3244.518</v>
      </c>
      <c r="P12528">
        <v>97.4</v>
      </c>
      <c r="Q12528">
        <v>29.5</v>
      </c>
      <c r="R12528">
        <v>-1856.0889999999999</v>
      </c>
      <c r="S12528">
        <v>2020</v>
      </c>
      <c r="T12528">
        <v>9</v>
      </c>
      <c r="U12528">
        <v>36</v>
      </c>
    </row>
    <row r="12529" spans="1:21" x14ac:dyDescent="0.3">
      <c r="A12529" s="5" t="s">
        <v>168</v>
      </c>
      <c r="B12529" s="5" t="s">
        <v>206</v>
      </c>
      <c r="C12529" s="5" t="s">
        <v>116</v>
      </c>
      <c r="D12529" s="5" t="s">
        <v>608</v>
      </c>
      <c r="E12529" s="5" t="s">
        <v>172</v>
      </c>
      <c r="F12529" s="6">
        <v>44076</v>
      </c>
      <c r="G12529" s="5" t="s">
        <v>148</v>
      </c>
      <c r="H12529" s="5" t="s">
        <v>197</v>
      </c>
      <c r="I12529">
        <v>43893</v>
      </c>
      <c r="J12529">
        <v>183</v>
      </c>
      <c r="K12529">
        <v>226</v>
      </c>
      <c r="L12529">
        <v>2</v>
      </c>
      <c r="M12529">
        <v>6441</v>
      </c>
      <c r="N12529">
        <v>7984.107</v>
      </c>
      <c r="O12529">
        <v>3992.0540000000001</v>
      </c>
      <c r="P12529">
        <v>113</v>
      </c>
      <c r="Q12529">
        <v>28.5</v>
      </c>
      <c r="R12529">
        <v>-1543.107</v>
      </c>
      <c r="S12529">
        <v>2020</v>
      </c>
      <c r="T12529">
        <v>9</v>
      </c>
      <c r="U12529">
        <v>36</v>
      </c>
    </row>
    <row r="12530" spans="1:21" x14ac:dyDescent="0.3">
      <c r="A12530" s="5" t="s">
        <v>168</v>
      </c>
      <c r="B12530" s="5" t="s">
        <v>206</v>
      </c>
      <c r="C12530" s="5" t="s">
        <v>117</v>
      </c>
      <c r="D12530" s="5" t="s">
        <v>611</v>
      </c>
      <c r="E12530" s="5" t="s">
        <v>172</v>
      </c>
      <c r="F12530" s="6">
        <v>44076</v>
      </c>
      <c r="G12530" s="5" t="s">
        <v>148</v>
      </c>
      <c r="H12530" s="5" t="s">
        <v>190</v>
      </c>
      <c r="I12530">
        <v>43911</v>
      </c>
      <c r="J12530">
        <v>165</v>
      </c>
      <c r="K12530">
        <v>97.4</v>
      </c>
      <c r="L12530">
        <v>1</v>
      </c>
      <c r="M12530">
        <v>2775.9</v>
      </c>
      <c r="N12530">
        <v>2957.8560000000002</v>
      </c>
      <c r="O12530">
        <v>2957.8560000000002</v>
      </c>
      <c r="P12530">
        <v>97.4</v>
      </c>
      <c r="Q12530">
        <v>28.5</v>
      </c>
      <c r="R12530">
        <v>-181.95599999999999</v>
      </c>
      <c r="S12530">
        <v>2020</v>
      </c>
      <c r="T12530">
        <v>9</v>
      </c>
      <c r="U12530">
        <v>36</v>
      </c>
    </row>
    <row r="12531" spans="1:21" x14ac:dyDescent="0.3">
      <c r="A12531" s="5" t="s">
        <v>168</v>
      </c>
      <c r="B12531" s="5" t="s">
        <v>206</v>
      </c>
      <c r="C12531" s="5" t="s">
        <v>117</v>
      </c>
      <c r="D12531" s="5" t="s">
        <v>611</v>
      </c>
      <c r="E12531" s="5" t="s">
        <v>172</v>
      </c>
      <c r="F12531" s="6">
        <v>44076</v>
      </c>
      <c r="G12531" s="5" t="s">
        <v>148</v>
      </c>
      <c r="H12531" s="5" t="s">
        <v>311</v>
      </c>
      <c r="I12531">
        <v>43911</v>
      </c>
      <c r="J12531">
        <v>165</v>
      </c>
      <c r="K12531">
        <v>114.4</v>
      </c>
      <c r="L12531">
        <v>1</v>
      </c>
      <c r="M12531">
        <v>3260.4</v>
      </c>
      <c r="N12531">
        <v>3148.2829999999999</v>
      </c>
      <c r="O12531">
        <v>3148.2829999999999</v>
      </c>
      <c r="P12531">
        <v>114.4</v>
      </c>
      <c r="Q12531">
        <v>28.5</v>
      </c>
      <c r="R12531">
        <v>112.117</v>
      </c>
      <c r="S12531">
        <v>2020</v>
      </c>
      <c r="T12531">
        <v>9</v>
      </c>
      <c r="U12531">
        <v>36</v>
      </c>
    </row>
    <row r="12532" spans="1:21" x14ac:dyDescent="0.3">
      <c r="A12532" s="5" t="s">
        <v>168</v>
      </c>
      <c r="B12532" s="5" t="s">
        <v>206</v>
      </c>
      <c r="C12532" s="5" t="s">
        <v>117</v>
      </c>
      <c r="D12532" s="5" t="s">
        <v>611</v>
      </c>
      <c r="E12532" s="5" t="s">
        <v>172</v>
      </c>
      <c r="F12532" s="6">
        <v>44076</v>
      </c>
      <c r="G12532" s="5" t="s">
        <v>148</v>
      </c>
      <c r="H12532" s="5" t="s">
        <v>178</v>
      </c>
      <c r="I12532">
        <v>43911</v>
      </c>
      <c r="J12532">
        <v>165</v>
      </c>
      <c r="K12532">
        <v>408.8</v>
      </c>
      <c r="L12532">
        <v>4</v>
      </c>
      <c r="M12532">
        <v>11650.8</v>
      </c>
      <c r="N12532">
        <v>12593.133</v>
      </c>
      <c r="O12532">
        <v>3148.2829999999999</v>
      </c>
      <c r="P12532">
        <v>102.2</v>
      </c>
      <c r="Q12532">
        <v>28.5</v>
      </c>
      <c r="R12532">
        <v>-942.33299999999997</v>
      </c>
      <c r="S12532">
        <v>2020</v>
      </c>
      <c r="T12532">
        <v>9</v>
      </c>
      <c r="U12532">
        <v>36</v>
      </c>
    </row>
    <row r="12533" spans="1:21" x14ac:dyDescent="0.3">
      <c r="A12533" s="5" t="s">
        <v>168</v>
      </c>
      <c r="B12533" s="5" t="s">
        <v>206</v>
      </c>
      <c r="C12533" s="5" t="s">
        <v>117</v>
      </c>
      <c r="D12533" s="5" t="s">
        <v>611</v>
      </c>
      <c r="E12533" s="5" t="s">
        <v>172</v>
      </c>
      <c r="F12533" s="6">
        <v>44076</v>
      </c>
      <c r="G12533" s="5" t="s">
        <v>148</v>
      </c>
      <c r="H12533" s="5" t="s">
        <v>351</v>
      </c>
      <c r="I12533">
        <v>43911</v>
      </c>
      <c r="J12533">
        <v>165</v>
      </c>
      <c r="K12533">
        <v>219.2</v>
      </c>
      <c r="L12533">
        <v>2</v>
      </c>
      <c r="M12533">
        <v>6247.2</v>
      </c>
      <c r="N12533">
        <v>6296.5659999999998</v>
      </c>
      <c r="O12533">
        <v>3148.2829999999999</v>
      </c>
      <c r="P12533">
        <v>109.6</v>
      </c>
      <c r="Q12533">
        <v>28.5</v>
      </c>
      <c r="R12533">
        <v>-49.366</v>
      </c>
      <c r="S12533">
        <v>2020</v>
      </c>
      <c r="T12533">
        <v>9</v>
      </c>
      <c r="U12533">
        <v>36</v>
      </c>
    </row>
    <row r="12534" spans="1:21" x14ac:dyDescent="0.3">
      <c r="A12534" s="5" t="s">
        <v>168</v>
      </c>
      <c r="B12534" s="5" t="s">
        <v>206</v>
      </c>
      <c r="C12534" s="5" t="s">
        <v>117</v>
      </c>
      <c r="D12534" s="5" t="s">
        <v>611</v>
      </c>
      <c r="E12534" s="5" t="s">
        <v>172</v>
      </c>
      <c r="F12534" s="6">
        <v>44076</v>
      </c>
      <c r="G12534" s="5" t="s">
        <v>148</v>
      </c>
      <c r="H12534" s="5" t="s">
        <v>173</v>
      </c>
      <c r="I12534">
        <v>43911</v>
      </c>
      <c r="J12534">
        <v>165</v>
      </c>
      <c r="K12534">
        <v>724.8</v>
      </c>
      <c r="L12534">
        <v>8</v>
      </c>
      <c r="M12534">
        <v>20656.8</v>
      </c>
      <c r="N12534">
        <v>25186.264999999999</v>
      </c>
      <c r="O12534">
        <v>3148.2829999999999</v>
      </c>
      <c r="P12534">
        <v>90.6</v>
      </c>
      <c r="Q12534">
        <v>28.5</v>
      </c>
      <c r="R12534">
        <v>-4529.4650000000001</v>
      </c>
      <c r="S12534">
        <v>2020</v>
      </c>
      <c r="T12534">
        <v>9</v>
      </c>
      <c r="U12534">
        <v>36</v>
      </c>
    </row>
    <row r="12535" spans="1:21" x14ac:dyDescent="0.3">
      <c r="A12535" s="5" t="s">
        <v>168</v>
      </c>
      <c r="B12535" s="5" t="s">
        <v>175</v>
      </c>
      <c r="C12535" s="5" t="s">
        <v>83</v>
      </c>
      <c r="D12535" s="5" t="s">
        <v>615</v>
      </c>
      <c r="E12535" s="5" t="s">
        <v>172</v>
      </c>
      <c r="F12535" s="6">
        <v>44077</v>
      </c>
      <c r="G12535" s="5" t="s">
        <v>148</v>
      </c>
      <c r="H12535" s="5" t="s">
        <v>204</v>
      </c>
      <c r="I12535">
        <v>43900</v>
      </c>
      <c r="J12535">
        <v>177</v>
      </c>
      <c r="K12535">
        <v>630</v>
      </c>
      <c r="L12535">
        <v>6</v>
      </c>
      <c r="M12535">
        <v>18585</v>
      </c>
      <c r="N12535">
        <v>12946.004000000001</v>
      </c>
      <c r="O12535">
        <v>2157.6669999999999</v>
      </c>
      <c r="P12535">
        <v>105</v>
      </c>
      <c r="Q12535">
        <v>29.5</v>
      </c>
      <c r="R12535">
        <v>5638.9960000000001</v>
      </c>
      <c r="S12535">
        <v>2020</v>
      </c>
      <c r="T12535">
        <v>9</v>
      </c>
      <c r="U12535">
        <v>36</v>
      </c>
    </row>
    <row r="12536" spans="1:21" x14ac:dyDescent="0.3">
      <c r="A12536" s="5" t="s">
        <v>168</v>
      </c>
      <c r="B12536" s="5" t="s">
        <v>175</v>
      </c>
      <c r="C12536" s="5" t="s">
        <v>83</v>
      </c>
      <c r="D12536" s="5" t="s">
        <v>615</v>
      </c>
      <c r="E12536" s="5" t="s">
        <v>172</v>
      </c>
      <c r="F12536" s="6">
        <v>44077</v>
      </c>
      <c r="G12536" s="5" t="s">
        <v>148</v>
      </c>
      <c r="H12536" s="5" t="s">
        <v>180</v>
      </c>
      <c r="I12536">
        <v>43900</v>
      </c>
      <c r="J12536">
        <v>177</v>
      </c>
      <c r="K12536">
        <v>180</v>
      </c>
      <c r="L12536">
        <v>2</v>
      </c>
      <c r="M12536">
        <v>5310</v>
      </c>
      <c r="N12536">
        <v>4315.335</v>
      </c>
      <c r="O12536">
        <v>2157.6669999999999</v>
      </c>
      <c r="P12536">
        <v>90</v>
      </c>
      <c r="Q12536">
        <v>29.5</v>
      </c>
      <c r="R12536">
        <v>994.66499999999996</v>
      </c>
      <c r="S12536">
        <v>2020</v>
      </c>
      <c r="T12536">
        <v>9</v>
      </c>
      <c r="U12536">
        <v>36</v>
      </c>
    </row>
    <row r="12537" spans="1:21" x14ac:dyDescent="0.3">
      <c r="A12537" s="5" t="s">
        <v>168</v>
      </c>
      <c r="B12537" s="5" t="s">
        <v>175</v>
      </c>
      <c r="C12537" s="5" t="s">
        <v>83</v>
      </c>
      <c r="D12537" s="5" t="s">
        <v>615</v>
      </c>
      <c r="E12537" s="5" t="s">
        <v>172</v>
      </c>
      <c r="F12537" s="6">
        <v>44077</v>
      </c>
      <c r="G12537" s="5" t="s">
        <v>148</v>
      </c>
      <c r="H12537" s="5" t="s">
        <v>205</v>
      </c>
      <c r="I12537">
        <v>43900</v>
      </c>
      <c r="J12537">
        <v>177</v>
      </c>
      <c r="K12537">
        <v>424</v>
      </c>
      <c r="L12537">
        <v>4</v>
      </c>
      <c r="M12537">
        <v>12508</v>
      </c>
      <c r="N12537">
        <v>8630.67</v>
      </c>
      <c r="O12537">
        <v>2157.6669999999999</v>
      </c>
      <c r="P12537">
        <v>106</v>
      </c>
      <c r="Q12537">
        <v>29.5</v>
      </c>
      <c r="R12537">
        <v>3877.33</v>
      </c>
      <c r="S12537">
        <v>2020</v>
      </c>
      <c r="T12537">
        <v>9</v>
      </c>
      <c r="U12537">
        <v>36</v>
      </c>
    </row>
    <row r="12538" spans="1:21" x14ac:dyDescent="0.3">
      <c r="A12538" s="5" t="s">
        <v>168</v>
      </c>
      <c r="B12538" s="5" t="s">
        <v>175</v>
      </c>
      <c r="C12538" s="5" t="s">
        <v>83</v>
      </c>
      <c r="D12538" s="5" t="s">
        <v>615</v>
      </c>
      <c r="E12538" s="5" t="s">
        <v>172</v>
      </c>
      <c r="F12538" s="6">
        <v>44077</v>
      </c>
      <c r="G12538" s="5" t="s">
        <v>148</v>
      </c>
      <c r="H12538" s="5" t="s">
        <v>222</v>
      </c>
      <c r="I12538">
        <v>43900</v>
      </c>
      <c r="J12538">
        <v>177</v>
      </c>
      <c r="K12538">
        <v>122</v>
      </c>
      <c r="L12538">
        <v>1</v>
      </c>
      <c r="M12538">
        <v>3599</v>
      </c>
      <c r="N12538">
        <v>2157.6669999999999</v>
      </c>
      <c r="O12538">
        <v>2157.6669999999999</v>
      </c>
      <c r="P12538">
        <v>122</v>
      </c>
      <c r="Q12538">
        <v>29.5</v>
      </c>
      <c r="R12538">
        <v>1441.3330000000001</v>
      </c>
      <c r="S12538">
        <v>2020</v>
      </c>
      <c r="T12538">
        <v>9</v>
      </c>
      <c r="U12538">
        <v>36</v>
      </c>
    </row>
    <row r="12539" spans="1:21" x14ac:dyDescent="0.3">
      <c r="A12539" s="5" t="s">
        <v>168</v>
      </c>
      <c r="B12539" s="5" t="s">
        <v>175</v>
      </c>
      <c r="C12539" s="5" t="s">
        <v>83</v>
      </c>
      <c r="D12539" s="5" t="s">
        <v>615</v>
      </c>
      <c r="E12539" s="5" t="s">
        <v>172</v>
      </c>
      <c r="F12539" s="6">
        <v>44077</v>
      </c>
      <c r="G12539" s="5" t="s">
        <v>148</v>
      </c>
      <c r="H12539" s="5" t="s">
        <v>217</v>
      </c>
      <c r="I12539">
        <v>43900</v>
      </c>
      <c r="J12539">
        <v>177</v>
      </c>
      <c r="K12539">
        <v>1130</v>
      </c>
      <c r="L12539">
        <v>11</v>
      </c>
      <c r="M12539">
        <v>33335</v>
      </c>
      <c r="N12539">
        <v>23734.342000000001</v>
      </c>
      <c r="O12539">
        <v>2157.6669999999999</v>
      </c>
      <c r="P12539">
        <v>102.72727272727273</v>
      </c>
      <c r="Q12539">
        <v>29.5</v>
      </c>
      <c r="R12539">
        <v>9600.6579999999994</v>
      </c>
      <c r="S12539">
        <v>2020</v>
      </c>
      <c r="T12539">
        <v>9</v>
      </c>
      <c r="U12539">
        <v>36</v>
      </c>
    </row>
    <row r="12540" spans="1:21" x14ac:dyDescent="0.3">
      <c r="A12540" s="5" t="s">
        <v>168</v>
      </c>
      <c r="B12540" s="5" t="s">
        <v>175</v>
      </c>
      <c r="C12540" s="5" t="s">
        <v>83</v>
      </c>
      <c r="D12540" s="5" t="s">
        <v>615</v>
      </c>
      <c r="E12540" s="5" t="s">
        <v>172</v>
      </c>
      <c r="F12540" s="6">
        <v>44077</v>
      </c>
      <c r="G12540" s="5" t="s">
        <v>148</v>
      </c>
      <c r="H12540" s="5" t="s">
        <v>184</v>
      </c>
      <c r="I12540">
        <v>43900</v>
      </c>
      <c r="J12540">
        <v>177</v>
      </c>
      <c r="K12540">
        <v>2334</v>
      </c>
      <c r="L12540">
        <v>20</v>
      </c>
      <c r="M12540">
        <v>67686</v>
      </c>
      <c r="N12540">
        <v>43153.347999999998</v>
      </c>
      <c r="O12540">
        <v>2157.6669999999999</v>
      </c>
      <c r="P12540">
        <v>116.7</v>
      </c>
      <c r="Q12540">
        <v>29</v>
      </c>
      <c r="R12540">
        <v>24532.651999999998</v>
      </c>
      <c r="S12540">
        <v>2020</v>
      </c>
      <c r="T12540">
        <v>9</v>
      </c>
      <c r="U12540">
        <v>36</v>
      </c>
    </row>
    <row r="12541" spans="1:21" x14ac:dyDescent="0.3">
      <c r="A12541" s="5" t="s">
        <v>168</v>
      </c>
      <c r="B12541" s="5" t="s">
        <v>175</v>
      </c>
      <c r="C12541" s="5" t="s">
        <v>83</v>
      </c>
      <c r="D12541" s="5" t="s">
        <v>615</v>
      </c>
      <c r="E12541" s="5" t="s">
        <v>172</v>
      </c>
      <c r="F12541" s="6">
        <v>44077</v>
      </c>
      <c r="G12541" s="5" t="s">
        <v>148</v>
      </c>
      <c r="H12541" s="5" t="s">
        <v>284</v>
      </c>
      <c r="I12541">
        <v>43900</v>
      </c>
      <c r="J12541">
        <v>177</v>
      </c>
      <c r="K12541">
        <v>360</v>
      </c>
      <c r="L12541">
        <v>3</v>
      </c>
      <c r="M12541">
        <v>10620</v>
      </c>
      <c r="N12541">
        <v>6473.0020000000004</v>
      </c>
      <c r="O12541">
        <v>2157.6669999999999</v>
      </c>
      <c r="P12541">
        <v>120</v>
      </c>
      <c r="Q12541">
        <v>29.5</v>
      </c>
      <c r="R12541">
        <v>4146.9979999999996</v>
      </c>
      <c r="S12541">
        <v>2020</v>
      </c>
      <c r="T12541">
        <v>9</v>
      </c>
      <c r="U12541">
        <v>36</v>
      </c>
    </row>
    <row r="12542" spans="1:21" x14ac:dyDescent="0.3">
      <c r="A12542" s="5" t="s">
        <v>168</v>
      </c>
      <c r="B12542" s="5" t="s">
        <v>175</v>
      </c>
      <c r="C12542" s="5" t="s">
        <v>83</v>
      </c>
      <c r="D12542" s="5" t="s">
        <v>615</v>
      </c>
      <c r="E12542" s="5" t="s">
        <v>172</v>
      </c>
      <c r="F12542" s="6">
        <v>44077</v>
      </c>
      <c r="G12542" s="5" t="s">
        <v>148</v>
      </c>
      <c r="H12542" s="5" t="s">
        <v>189</v>
      </c>
      <c r="I12542">
        <v>43900</v>
      </c>
      <c r="J12542">
        <v>177</v>
      </c>
      <c r="K12542">
        <v>300</v>
      </c>
      <c r="L12542">
        <v>3</v>
      </c>
      <c r="M12542">
        <v>8850</v>
      </c>
      <c r="N12542">
        <v>6473.0020000000004</v>
      </c>
      <c r="O12542">
        <v>2157.6669999999999</v>
      </c>
      <c r="P12542">
        <v>100</v>
      </c>
      <c r="Q12542">
        <v>29.5</v>
      </c>
      <c r="R12542">
        <v>2376.998</v>
      </c>
      <c r="S12542">
        <v>2020</v>
      </c>
      <c r="T12542">
        <v>9</v>
      </c>
      <c r="U12542">
        <v>36</v>
      </c>
    </row>
    <row r="12543" spans="1:21" x14ac:dyDescent="0.3">
      <c r="A12543" s="5" t="s">
        <v>168</v>
      </c>
      <c r="B12543" s="5" t="s">
        <v>175</v>
      </c>
      <c r="C12543" s="5" t="s">
        <v>83</v>
      </c>
      <c r="D12543" s="5" t="s">
        <v>615</v>
      </c>
      <c r="E12543" s="5" t="s">
        <v>172</v>
      </c>
      <c r="F12543" s="6">
        <v>44077</v>
      </c>
      <c r="G12543" s="5" t="s">
        <v>148</v>
      </c>
      <c r="H12543" s="5" t="s">
        <v>308</v>
      </c>
      <c r="I12543">
        <v>43900</v>
      </c>
      <c r="J12543">
        <v>177</v>
      </c>
      <c r="K12543">
        <v>100</v>
      </c>
      <c r="L12543">
        <v>1</v>
      </c>
      <c r="M12543">
        <v>2950</v>
      </c>
      <c r="N12543">
        <v>2157.6669999999999</v>
      </c>
      <c r="O12543">
        <v>2157.6669999999999</v>
      </c>
      <c r="P12543">
        <v>100</v>
      </c>
      <c r="Q12543">
        <v>29.5</v>
      </c>
      <c r="R12543">
        <v>792.33299999999997</v>
      </c>
      <c r="S12543">
        <v>2020</v>
      </c>
      <c r="T12543">
        <v>9</v>
      </c>
      <c r="U12543">
        <v>36</v>
      </c>
    </row>
    <row r="12544" spans="1:21" x14ac:dyDescent="0.3">
      <c r="A12544" s="5" t="s">
        <v>168</v>
      </c>
      <c r="B12544" s="5" t="s">
        <v>175</v>
      </c>
      <c r="C12544" s="5" t="s">
        <v>83</v>
      </c>
      <c r="D12544" s="5" t="s">
        <v>615</v>
      </c>
      <c r="E12544" s="5" t="s">
        <v>172</v>
      </c>
      <c r="F12544" s="6">
        <v>44077</v>
      </c>
      <c r="G12544" s="5" t="s">
        <v>148</v>
      </c>
      <c r="H12544" s="5" t="s">
        <v>202</v>
      </c>
      <c r="I12544">
        <v>43900</v>
      </c>
      <c r="J12544">
        <v>177</v>
      </c>
      <c r="K12544">
        <v>986</v>
      </c>
      <c r="L12544">
        <v>10</v>
      </c>
      <c r="M12544">
        <v>29087</v>
      </c>
      <c r="N12544">
        <v>21576.673999999999</v>
      </c>
      <c r="O12544">
        <v>2157.6669999999999</v>
      </c>
      <c r="P12544">
        <v>98.6</v>
      </c>
      <c r="Q12544">
        <v>29.5</v>
      </c>
      <c r="R12544">
        <v>7510.326</v>
      </c>
      <c r="S12544">
        <v>2020</v>
      </c>
      <c r="T12544">
        <v>9</v>
      </c>
      <c r="U12544">
        <v>36</v>
      </c>
    </row>
    <row r="12545" spans="1:21" x14ac:dyDescent="0.3">
      <c r="A12545" s="5" t="s">
        <v>168</v>
      </c>
      <c r="B12545" s="5" t="s">
        <v>175</v>
      </c>
      <c r="C12545" s="5" t="s">
        <v>83</v>
      </c>
      <c r="D12545" s="5" t="s">
        <v>615</v>
      </c>
      <c r="E12545" s="5" t="s">
        <v>172</v>
      </c>
      <c r="F12545" s="6">
        <v>44077</v>
      </c>
      <c r="G12545" s="5" t="s">
        <v>148</v>
      </c>
      <c r="H12545" s="5" t="s">
        <v>226</v>
      </c>
      <c r="I12545">
        <v>43900</v>
      </c>
      <c r="J12545">
        <v>177</v>
      </c>
      <c r="K12545">
        <v>410</v>
      </c>
      <c r="L12545">
        <v>4</v>
      </c>
      <c r="M12545">
        <v>12095</v>
      </c>
      <c r="N12545">
        <v>8630.67</v>
      </c>
      <c r="O12545">
        <v>2157.6669999999999</v>
      </c>
      <c r="P12545">
        <v>102.5</v>
      </c>
      <c r="Q12545">
        <v>29.5</v>
      </c>
      <c r="R12545">
        <v>3464.33</v>
      </c>
      <c r="S12545">
        <v>2020</v>
      </c>
      <c r="T12545">
        <v>9</v>
      </c>
      <c r="U12545">
        <v>36</v>
      </c>
    </row>
    <row r="12546" spans="1:21" x14ac:dyDescent="0.3">
      <c r="A12546" s="5" t="s">
        <v>168</v>
      </c>
      <c r="B12546" s="5" t="s">
        <v>175</v>
      </c>
      <c r="C12546" s="5" t="s">
        <v>83</v>
      </c>
      <c r="D12546" s="5" t="s">
        <v>615</v>
      </c>
      <c r="E12546" s="5" t="s">
        <v>172</v>
      </c>
      <c r="F12546" s="6">
        <v>44077</v>
      </c>
      <c r="G12546" s="5" t="s">
        <v>148</v>
      </c>
      <c r="H12546" s="5" t="s">
        <v>191</v>
      </c>
      <c r="I12546">
        <v>43900</v>
      </c>
      <c r="J12546">
        <v>177</v>
      </c>
      <c r="K12546">
        <v>680</v>
      </c>
      <c r="L12546">
        <v>6</v>
      </c>
      <c r="M12546">
        <v>20060</v>
      </c>
      <c r="N12546">
        <v>12946.004000000001</v>
      </c>
      <c r="O12546">
        <v>2157.6669999999999</v>
      </c>
      <c r="P12546">
        <v>113.33333333333333</v>
      </c>
      <c r="Q12546">
        <v>29.5</v>
      </c>
      <c r="R12546">
        <v>7113.9960000000001</v>
      </c>
      <c r="S12546">
        <v>2020</v>
      </c>
      <c r="T12546">
        <v>9</v>
      </c>
      <c r="U12546">
        <v>36</v>
      </c>
    </row>
    <row r="12547" spans="1:21" x14ac:dyDescent="0.3">
      <c r="A12547" s="5" t="s">
        <v>168</v>
      </c>
      <c r="B12547" s="5" t="s">
        <v>175</v>
      </c>
      <c r="C12547" s="5" t="s">
        <v>83</v>
      </c>
      <c r="D12547" s="5" t="s">
        <v>615</v>
      </c>
      <c r="E12547" s="5" t="s">
        <v>172</v>
      </c>
      <c r="F12547" s="6">
        <v>44077</v>
      </c>
      <c r="G12547" s="5" t="s">
        <v>148</v>
      </c>
      <c r="H12547" s="5" t="s">
        <v>203</v>
      </c>
      <c r="I12547">
        <v>43900</v>
      </c>
      <c r="J12547">
        <v>177</v>
      </c>
      <c r="K12547">
        <v>210</v>
      </c>
      <c r="L12547">
        <v>2</v>
      </c>
      <c r="M12547">
        <v>6195</v>
      </c>
      <c r="N12547">
        <v>4315.335</v>
      </c>
      <c r="O12547">
        <v>2157.6669999999999</v>
      </c>
      <c r="P12547">
        <v>105</v>
      </c>
      <c r="Q12547">
        <v>29.5</v>
      </c>
      <c r="R12547">
        <v>1879.665</v>
      </c>
      <c r="S12547">
        <v>2020</v>
      </c>
      <c r="T12547">
        <v>9</v>
      </c>
      <c r="U12547">
        <v>36</v>
      </c>
    </row>
    <row r="12548" spans="1:21" x14ac:dyDescent="0.3">
      <c r="A12548" s="5" t="s">
        <v>168</v>
      </c>
      <c r="B12548" s="5" t="s">
        <v>175</v>
      </c>
      <c r="C12548" s="5" t="s">
        <v>83</v>
      </c>
      <c r="D12548" s="5" t="s">
        <v>615</v>
      </c>
      <c r="E12548" s="5" t="s">
        <v>172</v>
      </c>
      <c r="F12548" s="6">
        <v>44077</v>
      </c>
      <c r="G12548" s="5" t="s">
        <v>148</v>
      </c>
      <c r="H12548" s="5" t="s">
        <v>216</v>
      </c>
      <c r="I12548">
        <v>43900</v>
      </c>
      <c r="J12548">
        <v>177</v>
      </c>
      <c r="K12548">
        <v>230</v>
      </c>
      <c r="L12548">
        <v>2</v>
      </c>
      <c r="M12548">
        <v>6785</v>
      </c>
      <c r="N12548">
        <v>4315.335</v>
      </c>
      <c r="O12548">
        <v>2157.6669999999999</v>
      </c>
      <c r="P12548">
        <v>115</v>
      </c>
      <c r="Q12548">
        <v>29.5</v>
      </c>
      <c r="R12548">
        <v>2469.665</v>
      </c>
      <c r="S12548">
        <v>2020</v>
      </c>
      <c r="T12548">
        <v>9</v>
      </c>
      <c r="U12548">
        <v>36</v>
      </c>
    </row>
    <row r="12549" spans="1:21" x14ac:dyDescent="0.3">
      <c r="A12549" s="5" t="s">
        <v>168</v>
      </c>
      <c r="B12549" s="5" t="s">
        <v>175</v>
      </c>
      <c r="C12549" s="5" t="s">
        <v>84</v>
      </c>
      <c r="D12549" s="5" t="s">
        <v>613</v>
      </c>
      <c r="E12549" s="5" t="s">
        <v>172</v>
      </c>
      <c r="F12549" s="6">
        <v>44077</v>
      </c>
      <c r="G12549" s="5" t="s">
        <v>148</v>
      </c>
      <c r="H12549" s="5" t="s">
        <v>199</v>
      </c>
      <c r="I12549">
        <v>43893</v>
      </c>
      <c r="J12549">
        <v>184</v>
      </c>
      <c r="K12549">
        <v>1094</v>
      </c>
      <c r="L12549">
        <v>10</v>
      </c>
      <c r="M12549">
        <v>30632</v>
      </c>
      <c r="N12549">
        <v>28211.151000000002</v>
      </c>
      <c r="O12549">
        <v>2821.1149999999998</v>
      </c>
      <c r="P12549">
        <v>109.4</v>
      </c>
      <c r="Q12549">
        <v>28</v>
      </c>
      <c r="R12549">
        <v>2420.8490000000002</v>
      </c>
      <c r="S12549">
        <v>2020</v>
      </c>
      <c r="T12549">
        <v>9</v>
      </c>
      <c r="U12549">
        <v>36</v>
      </c>
    </row>
    <row r="12550" spans="1:21" x14ac:dyDescent="0.3">
      <c r="A12550" s="5" t="s">
        <v>168</v>
      </c>
      <c r="B12550" s="5" t="s">
        <v>175</v>
      </c>
      <c r="C12550" s="5" t="s">
        <v>84</v>
      </c>
      <c r="D12550" s="5" t="s">
        <v>613</v>
      </c>
      <c r="E12550" s="5" t="s">
        <v>172</v>
      </c>
      <c r="F12550" s="6">
        <v>44077</v>
      </c>
      <c r="G12550" s="5" t="s">
        <v>148</v>
      </c>
      <c r="H12550" s="5" t="s">
        <v>200</v>
      </c>
      <c r="I12550">
        <v>43893</v>
      </c>
      <c r="J12550">
        <v>184</v>
      </c>
      <c r="K12550">
        <v>668</v>
      </c>
      <c r="L12550">
        <v>6</v>
      </c>
      <c r="M12550">
        <v>18704</v>
      </c>
      <c r="N12550">
        <v>16926.689999999999</v>
      </c>
      <c r="O12550">
        <v>2821.1149999999998</v>
      </c>
      <c r="P12550">
        <v>111.33333333333333</v>
      </c>
      <c r="Q12550">
        <v>28</v>
      </c>
      <c r="R12550">
        <v>1777.31</v>
      </c>
      <c r="S12550">
        <v>2020</v>
      </c>
      <c r="T12550">
        <v>9</v>
      </c>
      <c r="U12550">
        <v>36</v>
      </c>
    </row>
    <row r="12551" spans="1:21" x14ac:dyDescent="0.3">
      <c r="A12551" s="5" t="s">
        <v>168</v>
      </c>
      <c r="B12551" s="5" t="s">
        <v>175</v>
      </c>
      <c r="C12551" s="5" t="s">
        <v>84</v>
      </c>
      <c r="D12551" s="5" t="s">
        <v>613</v>
      </c>
      <c r="E12551" s="5" t="s">
        <v>172</v>
      </c>
      <c r="F12551" s="6">
        <v>44077</v>
      </c>
      <c r="G12551" s="5" t="s">
        <v>148</v>
      </c>
      <c r="H12551" s="5" t="s">
        <v>215</v>
      </c>
      <c r="I12551">
        <v>43893</v>
      </c>
      <c r="J12551">
        <v>184</v>
      </c>
      <c r="K12551">
        <v>484</v>
      </c>
      <c r="L12551">
        <v>5</v>
      </c>
      <c r="M12551">
        <v>13552</v>
      </c>
      <c r="N12551">
        <v>14105.575000000001</v>
      </c>
      <c r="O12551">
        <v>2821.1149999999998</v>
      </c>
      <c r="P12551">
        <v>96.8</v>
      </c>
      <c r="Q12551">
        <v>28</v>
      </c>
      <c r="R12551">
        <v>-553.57500000000005</v>
      </c>
      <c r="S12551">
        <v>2020</v>
      </c>
      <c r="T12551">
        <v>9</v>
      </c>
      <c r="U12551">
        <v>36</v>
      </c>
    </row>
    <row r="12552" spans="1:21" x14ac:dyDescent="0.3">
      <c r="A12552" s="5" t="s">
        <v>168</v>
      </c>
      <c r="B12552" s="5" t="s">
        <v>175</v>
      </c>
      <c r="C12552" s="5" t="s">
        <v>84</v>
      </c>
      <c r="D12552" s="5" t="s">
        <v>613</v>
      </c>
      <c r="E12552" s="5" t="s">
        <v>172</v>
      </c>
      <c r="F12552" s="6">
        <v>44077</v>
      </c>
      <c r="G12552" s="5" t="s">
        <v>148</v>
      </c>
      <c r="H12552" s="5" t="s">
        <v>478</v>
      </c>
      <c r="I12552">
        <v>43893</v>
      </c>
      <c r="J12552">
        <v>184</v>
      </c>
      <c r="K12552">
        <v>439</v>
      </c>
      <c r="L12552">
        <v>4</v>
      </c>
      <c r="M12552">
        <v>12292</v>
      </c>
      <c r="N12552">
        <v>11284.46</v>
      </c>
      <c r="O12552">
        <v>2821.1149999999998</v>
      </c>
      <c r="P12552">
        <v>109.75</v>
      </c>
      <c r="Q12552">
        <v>28</v>
      </c>
      <c r="R12552">
        <v>1007.54</v>
      </c>
      <c r="S12552">
        <v>2020</v>
      </c>
      <c r="T12552">
        <v>9</v>
      </c>
      <c r="U12552">
        <v>36</v>
      </c>
    </row>
    <row r="12553" spans="1:21" x14ac:dyDescent="0.3">
      <c r="A12553" s="5" t="s">
        <v>168</v>
      </c>
      <c r="B12553" s="5" t="s">
        <v>175</v>
      </c>
      <c r="C12553" s="5" t="s">
        <v>84</v>
      </c>
      <c r="D12553" s="5" t="s">
        <v>613</v>
      </c>
      <c r="E12553" s="5" t="s">
        <v>172</v>
      </c>
      <c r="F12553" s="6">
        <v>44077</v>
      </c>
      <c r="G12553" s="5" t="s">
        <v>148</v>
      </c>
      <c r="H12553" s="5" t="s">
        <v>190</v>
      </c>
      <c r="I12553">
        <v>43893</v>
      </c>
      <c r="J12553">
        <v>184</v>
      </c>
      <c r="K12553">
        <v>336</v>
      </c>
      <c r="L12553">
        <v>3</v>
      </c>
      <c r="M12553">
        <v>9408</v>
      </c>
      <c r="N12553">
        <v>8463.3449999999993</v>
      </c>
      <c r="O12553">
        <v>2821.1149999999998</v>
      </c>
      <c r="P12553">
        <v>112</v>
      </c>
      <c r="Q12553">
        <v>28</v>
      </c>
      <c r="R12553">
        <v>944.65499999999997</v>
      </c>
      <c r="S12553">
        <v>2020</v>
      </c>
      <c r="T12553">
        <v>9</v>
      </c>
      <c r="U12553">
        <v>36</v>
      </c>
    </row>
    <row r="12554" spans="1:21" x14ac:dyDescent="0.3">
      <c r="A12554" s="5" t="s">
        <v>168</v>
      </c>
      <c r="B12554" s="5" t="s">
        <v>175</v>
      </c>
      <c r="C12554" s="5" t="s">
        <v>84</v>
      </c>
      <c r="D12554" s="5" t="s">
        <v>613</v>
      </c>
      <c r="E12554" s="5" t="s">
        <v>172</v>
      </c>
      <c r="F12554" s="6">
        <v>44077</v>
      </c>
      <c r="G12554" s="5" t="s">
        <v>148</v>
      </c>
      <c r="H12554" s="5" t="s">
        <v>190</v>
      </c>
      <c r="I12554">
        <v>43893</v>
      </c>
      <c r="J12554">
        <v>184</v>
      </c>
      <c r="K12554">
        <v>353</v>
      </c>
      <c r="L12554">
        <v>3</v>
      </c>
      <c r="M12554">
        <v>9884</v>
      </c>
      <c r="N12554">
        <v>8463.3449999999993</v>
      </c>
      <c r="O12554">
        <v>2821.1149999999998</v>
      </c>
      <c r="P12554">
        <v>117.66666666666667</v>
      </c>
      <c r="Q12554">
        <v>28</v>
      </c>
      <c r="R12554">
        <v>1420.655</v>
      </c>
      <c r="S12554">
        <v>2020</v>
      </c>
      <c r="T12554">
        <v>9</v>
      </c>
      <c r="U12554">
        <v>36</v>
      </c>
    </row>
    <row r="12555" spans="1:21" x14ac:dyDescent="0.3">
      <c r="A12555" s="5" t="s">
        <v>168</v>
      </c>
      <c r="B12555" s="5" t="s">
        <v>175</v>
      </c>
      <c r="C12555" s="5" t="s">
        <v>84</v>
      </c>
      <c r="D12555" s="5" t="s">
        <v>613</v>
      </c>
      <c r="E12555" s="5" t="s">
        <v>172</v>
      </c>
      <c r="F12555" s="6">
        <v>44077</v>
      </c>
      <c r="G12555" s="5" t="s">
        <v>148</v>
      </c>
      <c r="H12555" s="5" t="s">
        <v>190</v>
      </c>
      <c r="I12555">
        <v>43893</v>
      </c>
      <c r="J12555">
        <v>184</v>
      </c>
      <c r="K12555">
        <v>105</v>
      </c>
      <c r="L12555">
        <v>1</v>
      </c>
      <c r="M12555">
        <v>2940</v>
      </c>
      <c r="N12555">
        <v>2821.1149999999998</v>
      </c>
      <c r="O12555">
        <v>2821.1149999999998</v>
      </c>
      <c r="P12555">
        <v>105</v>
      </c>
      <c r="Q12555">
        <v>28</v>
      </c>
      <c r="R12555">
        <v>118.88500000000001</v>
      </c>
      <c r="S12555">
        <v>2020</v>
      </c>
      <c r="T12555">
        <v>9</v>
      </c>
      <c r="U12555">
        <v>36</v>
      </c>
    </row>
    <row r="12556" spans="1:21" x14ac:dyDescent="0.3">
      <c r="A12556" s="5" t="s">
        <v>168</v>
      </c>
      <c r="B12556" s="5" t="s">
        <v>175</v>
      </c>
      <c r="C12556" s="5" t="s">
        <v>84</v>
      </c>
      <c r="D12556" s="5" t="s">
        <v>613</v>
      </c>
      <c r="E12556" s="5" t="s">
        <v>172</v>
      </c>
      <c r="F12556" s="6">
        <v>44077</v>
      </c>
      <c r="G12556" s="5" t="s">
        <v>148</v>
      </c>
      <c r="H12556" s="5" t="s">
        <v>264</v>
      </c>
      <c r="I12556">
        <v>43893</v>
      </c>
      <c r="J12556">
        <v>184</v>
      </c>
      <c r="K12556">
        <v>1685</v>
      </c>
      <c r="L12556">
        <v>15</v>
      </c>
      <c r="M12556">
        <v>47180</v>
      </c>
      <c r="N12556">
        <v>42316.726000000002</v>
      </c>
      <c r="O12556">
        <v>2821.1149999999998</v>
      </c>
      <c r="P12556">
        <v>112.33333333333333</v>
      </c>
      <c r="Q12556">
        <v>28</v>
      </c>
      <c r="R12556">
        <v>4863.2740000000003</v>
      </c>
      <c r="S12556">
        <v>2020</v>
      </c>
      <c r="T12556">
        <v>9</v>
      </c>
      <c r="U12556">
        <v>36</v>
      </c>
    </row>
    <row r="12557" spans="1:21" x14ac:dyDescent="0.3">
      <c r="A12557" s="5" t="s">
        <v>168</v>
      </c>
      <c r="B12557" s="5" t="s">
        <v>175</v>
      </c>
      <c r="C12557" s="5" t="s">
        <v>84</v>
      </c>
      <c r="D12557" s="5" t="s">
        <v>613</v>
      </c>
      <c r="E12557" s="5" t="s">
        <v>172</v>
      </c>
      <c r="F12557" s="6">
        <v>44077</v>
      </c>
      <c r="G12557" s="5" t="s">
        <v>148</v>
      </c>
      <c r="H12557" s="5" t="s">
        <v>187</v>
      </c>
      <c r="I12557">
        <v>43893</v>
      </c>
      <c r="J12557">
        <v>184</v>
      </c>
      <c r="K12557">
        <v>582</v>
      </c>
      <c r="L12557">
        <v>5</v>
      </c>
      <c r="M12557">
        <v>17169</v>
      </c>
      <c r="N12557">
        <v>14105.575000000001</v>
      </c>
      <c r="O12557">
        <v>2821.1149999999998</v>
      </c>
      <c r="P12557">
        <v>116.4</v>
      </c>
      <c r="Q12557">
        <v>29.5</v>
      </c>
      <c r="R12557">
        <v>3063.4250000000002</v>
      </c>
      <c r="S12557">
        <v>2020</v>
      </c>
      <c r="T12557">
        <v>9</v>
      </c>
      <c r="U12557">
        <v>36</v>
      </c>
    </row>
    <row r="12558" spans="1:21" x14ac:dyDescent="0.3">
      <c r="A12558" s="5" t="s">
        <v>168</v>
      </c>
      <c r="B12558" s="5" t="s">
        <v>175</v>
      </c>
      <c r="C12558" s="5" t="s">
        <v>84</v>
      </c>
      <c r="D12558" s="5" t="s">
        <v>613</v>
      </c>
      <c r="E12558" s="5" t="s">
        <v>172</v>
      </c>
      <c r="F12558" s="6">
        <v>44077</v>
      </c>
      <c r="G12558" s="5" t="s">
        <v>148</v>
      </c>
      <c r="H12558" s="5" t="s">
        <v>181</v>
      </c>
      <c r="I12558">
        <v>43893</v>
      </c>
      <c r="J12558">
        <v>184</v>
      </c>
      <c r="K12558">
        <v>120</v>
      </c>
      <c r="L12558">
        <v>1</v>
      </c>
      <c r="M12558">
        <v>3540</v>
      </c>
      <c r="N12558">
        <v>2821.1149999999998</v>
      </c>
      <c r="O12558">
        <v>2821.1149999999998</v>
      </c>
      <c r="P12558">
        <v>120</v>
      </c>
      <c r="Q12558">
        <v>29.5</v>
      </c>
      <c r="R12558">
        <v>718.88499999999999</v>
      </c>
      <c r="S12558">
        <v>2020</v>
      </c>
      <c r="T12558">
        <v>9</v>
      </c>
      <c r="U12558">
        <v>36</v>
      </c>
    </row>
    <row r="12559" spans="1:21" x14ac:dyDescent="0.3">
      <c r="A12559" s="5" t="s">
        <v>168</v>
      </c>
      <c r="B12559" s="5" t="s">
        <v>175</v>
      </c>
      <c r="C12559" s="5" t="s">
        <v>84</v>
      </c>
      <c r="D12559" s="5" t="s">
        <v>613</v>
      </c>
      <c r="E12559" s="5" t="s">
        <v>172</v>
      </c>
      <c r="F12559" s="6">
        <v>44077</v>
      </c>
      <c r="G12559" s="5" t="s">
        <v>148</v>
      </c>
      <c r="H12559" s="5" t="s">
        <v>183</v>
      </c>
      <c r="I12559">
        <v>43893</v>
      </c>
      <c r="J12559">
        <v>184</v>
      </c>
      <c r="K12559">
        <v>430</v>
      </c>
      <c r="L12559">
        <v>4</v>
      </c>
      <c r="M12559">
        <v>12685</v>
      </c>
      <c r="N12559">
        <v>11284.46</v>
      </c>
      <c r="O12559">
        <v>2821.1149999999998</v>
      </c>
      <c r="P12559">
        <v>107.5</v>
      </c>
      <c r="Q12559">
        <v>29.5</v>
      </c>
      <c r="R12559">
        <v>1400.54</v>
      </c>
      <c r="S12559">
        <v>2020</v>
      </c>
      <c r="T12559">
        <v>9</v>
      </c>
      <c r="U12559">
        <v>36</v>
      </c>
    </row>
    <row r="12560" spans="1:21" x14ac:dyDescent="0.3">
      <c r="A12560" s="5" t="s">
        <v>168</v>
      </c>
      <c r="B12560" s="5" t="s">
        <v>175</v>
      </c>
      <c r="C12560" s="5" t="s">
        <v>84</v>
      </c>
      <c r="D12560" s="5" t="s">
        <v>613</v>
      </c>
      <c r="E12560" s="5" t="s">
        <v>172</v>
      </c>
      <c r="F12560" s="6">
        <v>44077</v>
      </c>
      <c r="G12560" s="5" t="s">
        <v>148</v>
      </c>
      <c r="H12560" s="5" t="s">
        <v>246</v>
      </c>
      <c r="I12560">
        <v>43893</v>
      </c>
      <c r="J12560">
        <v>184</v>
      </c>
      <c r="K12560">
        <v>538</v>
      </c>
      <c r="L12560">
        <v>5</v>
      </c>
      <c r="M12560">
        <v>15871</v>
      </c>
      <c r="N12560">
        <v>14105.575000000001</v>
      </c>
      <c r="O12560">
        <v>2821.1149999999998</v>
      </c>
      <c r="P12560">
        <v>107.6</v>
      </c>
      <c r="Q12560">
        <v>29.5</v>
      </c>
      <c r="R12560">
        <v>1765.425</v>
      </c>
      <c r="S12560">
        <v>2020</v>
      </c>
      <c r="T12560">
        <v>9</v>
      </c>
      <c r="U12560">
        <v>36</v>
      </c>
    </row>
    <row r="12561" spans="1:21" x14ac:dyDescent="0.3">
      <c r="A12561" s="5" t="s">
        <v>168</v>
      </c>
      <c r="B12561" s="5" t="s">
        <v>175</v>
      </c>
      <c r="C12561" s="5" t="s">
        <v>84</v>
      </c>
      <c r="D12561" s="5" t="s">
        <v>613</v>
      </c>
      <c r="E12561" s="5" t="s">
        <v>172</v>
      </c>
      <c r="F12561" s="6">
        <v>44077</v>
      </c>
      <c r="G12561" s="5" t="s">
        <v>148</v>
      </c>
      <c r="H12561" s="5" t="s">
        <v>230</v>
      </c>
      <c r="I12561">
        <v>43893</v>
      </c>
      <c r="J12561">
        <v>184</v>
      </c>
      <c r="K12561">
        <v>770</v>
      </c>
      <c r="L12561">
        <v>7</v>
      </c>
      <c r="M12561">
        <v>22330</v>
      </c>
      <c r="N12561">
        <v>19747.806</v>
      </c>
      <c r="O12561">
        <v>2821.1149999999998</v>
      </c>
      <c r="P12561">
        <v>110</v>
      </c>
      <c r="Q12561">
        <v>29</v>
      </c>
      <c r="R12561">
        <v>2582.194</v>
      </c>
      <c r="S12561">
        <v>2020</v>
      </c>
      <c r="T12561">
        <v>9</v>
      </c>
      <c r="U12561">
        <v>36</v>
      </c>
    </row>
    <row r="12562" spans="1:21" x14ac:dyDescent="0.3">
      <c r="A12562" s="5" t="s">
        <v>168</v>
      </c>
      <c r="B12562" s="5" t="s">
        <v>175</v>
      </c>
      <c r="C12562" s="5" t="s">
        <v>84</v>
      </c>
      <c r="D12562" s="5" t="s">
        <v>613</v>
      </c>
      <c r="E12562" s="5" t="s">
        <v>172</v>
      </c>
      <c r="F12562" s="6">
        <v>44077</v>
      </c>
      <c r="G12562" s="5" t="s">
        <v>148</v>
      </c>
      <c r="H12562" s="5" t="s">
        <v>190</v>
      </c>
      <c r="I12562">
        <v>43893</v>
      </c>
      <c r="J12562">
        <v>184</v>
      </c>
      <c r="K12562">
        <v>120</v>
      </c>
      <c r="L12562">
        <v>1</v>
      </c>
      <c r="M12562">
        <v>3540</v>
      </c>
      <c r="N12562">
        <v>2821.1149999999998</v>
      </c>
      <c r="O12562">
        <v>2821.1149999999998</v>
      </c>
      <c r="P12562">
        <v>120</v>
      </c>
      <c r="Q12562">
        <v>29.5</v>
      </c>
      <c r="R12562">
        <v>718.88499999999999</v>
      </c>
      <c r="S12562">
        <v>2020</v>
      </c>
      <c r="T12562">
        <v>9</v>
      </c>
      <c r="U12562">
        <v>36</v>
      </c>
    </row>
    <row r="12563" spans="1:21" x14ac:dyDescent="0.3">
      <c r="A12563" s="5" t="s">
        <v>168</v>
      </c>
      <c r="B12563" s="5" t="s">
        <v>175</v>
      </c>
      <c r="C12563" s="5" t="s">
        <v>84</v>
      </c>
      <c r="D12563" s="5" t="s">
        <v>613</v>
      </c>
      <c r="E12563" s="5" t="s">
        <v>172</v>
      </c>
      <c r="F12563" s="6">
        <v>44077</v>
      </c>
      <c r="G12563" s="5" t="s">
        <v>148</v>
      </c>
      <c r="H12563" s="5" t="s">
        <v>498</v>
      </c>
      <c r="I12563">
        <v>43893</v>
      </c>
      <c r="J12563">
        <v>184</v>
      </c>
      <c r="K12563">
        <v>620</v>
      </c>
      <c r="L12563">
        <v>6</v>
      </c>
      <c r="M12563">
        <v>18290</v>
      </c>
      <c r="N12563">
        <v>16926.689999999999</v>
      </c>
      <c r="O12563">
        <v>2821.1149999999998</v>
      </c>
      <c r="P12563">
        <v>103.33333333333333</v>
      </c>
      <c r="Q12563">
        <v>29.5</v>
      </c>
      <c r="R12563">
        <v>1363.31</v>
      </c>
      <c r="S12563">
        <v>2020</v>
      </c>
      <c r="T12563">
        <v>9</v>
      </c>
      <c r="U12563">
        <v>36</v>
      </c>
    </row>
    <row r="12564" spans="1:21" x14ac:dyDescent="0.3">
      <c r="A12564" s="5" t="s">
        <v>168</v>
      </c>
      <c r="B12564" s="5" t="s">
        <v>175</v>
      </c>
      <c r="C12564" s="5" t="s">
        <v>84</v>
      </c>
      <c r="D12564" s="5" t="s">
        <v>613</v>
      </c>
      <c r="E12564" s="5" t="s">
        <v>172</v>
      </c>
      <c r="F12564" s="6">
        <v>44077</v>
      </c>
      <c r="G12564" s="5" t="s">
        <v>148</v>
      </c>
      <c r="H12564" s="5" t="s">
        <v>190</v>
      </c>
      <c r="I12564">
        <v>43893</v>
      </c>
      <c r="J12564">
        <v>184</v>
      </c>
      <c r="K12564">
        <v>260</v>
      </c>
      <c r="L12564">
        <v>2</v>
      </c>
      <c r="M12564">
        <v>7670</v>
      </c>
      <c r="N12564">
        <v>5642.23</v>
      </c>
      <c r="O12564">
        <v>2821.1149999999998</v>
      </c>
      <c r="P12564">
        <v>130</v>
      </c>
      <c r="Q12564">
        <v>29.5</v>
      </c>
      <c r="R12564">
        <v>2027.77</v>
      </c>
      <c r="S12564">
        <v>2020</v>
      </c>
      <c r="T12564">
        <v>9</v>
      </c>
      <c r="U12564">
        <v>36</v>
      </c>
    </row>
    <row r="12565" spans="1:21" x14ac:dyDescent="0.3">
      <c r="A12565" s="5" t="s">
        <v>168</v>
      </c>
      <c r="B12565" s="5" t="s">
        <v>175</v>
      </c>
      <c r="C12565" s="5" t="s">
        <v>84</v>
      </c>
      <c r="D12565" s="5" t="s">
        <v>613</v>
      </c>
      <c r="E12565" s="5" t="s">
        <v>172</v>
      </c>
      <c r="F12565" s="6">
        <v>44077</v>
      </c>
      <c r="G12565" s="5" t="s">
        <v>148</v>
      </c>
      <c r="H12565" s="5" t="s">
        <v>190</v>
      </c>
      <c r="I12565">
        <v>43893</v>
      </c>
      <c r="J12565">
        <v>184</v>
      </c>
      <c r="K12565">
        <v>104</v>
      </c>
      <c r="L12565">
        <v>1</v>
      </c>
      <c r="M12565">
        <v>3068</v>
      </c>
      <c r="N12565">
        <v>2821.1149999999998</v>
      </c>
      <c r="O12565">
        <v>2821.1149999999998</v>
      </c>
      <c r="P12565">
        <v>104</v>
      </c>
      <c r="Q12565">
        <v>29.5</v>
      </c>
      <c r="R12565">
        <v>246.88499999999999</v>
      </c>
      <c r="S12565">
        <v>2020</v>
      </c>
      <c r="T12565">
        <v>9</v>
      </c>
      <c r="U12565">
        <v>36</v>
      </c>
    </row>
    <row r="12566" spans="1:21" x14ac:dyDescent="0.3">
      <c r="A12566" s="5" t="s">
        <v>168</v>
      </c>
      <c r="B12566" s="5" t="s">
        <v>175</v>
      </c>
      <c r="C12566" s="5" t="s">
        <v>84</v>
      </c>
      <c r="D12566" s="5" t="s">
        <v>613</v>
      </c>
      <c r="E12566" s="5" t="s">
        <v>172</v>
      </c>
      <c r="F12566" s="6">
        <v>44077</v>
      </c>
      <c r="G12566" s="5" t="s">
        <v>148</v>
      </c>
      <c r="H12566" s="5" t="s">
        <v>185</v>
      </c>
      <c r="I12566">
        <v>43893</v>
      </c>
      <c r="J12566">
        <v>184</v>
      </c>
      <c r="K12566">
        <v>330</v>
      </c>
      <c r="L12566">
        <v>3</v>
      </c>
      <c r="M12566">
        <v>9735</v>
      </c>
      <c r="N12566">
        <v>8463.3449999999993</v>
      </c>
      <c r="O12566">
        <v>2821.1149999999998</v>
      </c>
      <c r="P12566">
        <v>110</v>
      </c>
      <c r="Q12566">
        <v>29.5</v>
      </c>
      <c r="R12566">
        <v>1271.655</v>
      </c>
      <c r="S12566">
        <v>2020</v>
      </c>
      <c r="T12566">
        <v>9</v>
      </c>
      <c r="U12566">
        <v>36</v>
      </c>
    </row>
    <row r="12567" spans="1:21" x14ac:dyDescent="0.3">
      <c r="A12567" s="5" t="s">
        <v>168</v>
      </c>
      <c r="B12567" s="5" t="s">
        <v>175</v>
      </c>
      <c r="C12567" s="5" t="s">
        <v>84</v>
      </c>
      <c r="D12567" s="5" t="s">
        <v>613</v>
      </c>
      <c r="E12567" s="5" t="s">
        <v>172</v>
      </c>
      <c r="F12567" s="6">
        <v>44077</v>
      </c>
      <c r="G12567" s="5" t="s">
        <v>148</v>
      </c>
      <c r="H12567" s="5" t="s">
        <v>190</v>
      </c>
      <c r="I12567">
        <v>43893</v>
      </c>
      <c r="J12567">
        <v>184</v>
      </c>
      <c r="K12567">
        <v>101</v>
      </c>
      <c r="L12567">
        <v>1</v>
      </c>
      <c r="M12567">
        <v>2979.5</v>
      </c>
      <c r="N12567">
        <v>2821.1149999999998</v>
      </c>
      <c r="O12567">
        <v>2821.1149999999998</v>
      </c>
      <c r="P12567">
        <v>101</v>
      </c>
      <c r="Q12567">
        <v>29.5</v>
      </c>
      <c r="R12567">
        <v>158.38499999999999</v>
      </c>
      <c r="S12567">
        <v>2020</v>
      </c>
      <c r="T12567">
        <v>9</v>
      </c>
      <c r="U12567">
        <v>36</v>
      </c>
    </row>
    <row r="12568" spans="1:21" x14ac:dyDescent="0.3">
      <c r="A12568" s="5" t="s">
        <v>168</v>
      </c>
      <c r="B12568" s="5" t="s">
        <v>175</v>
      </c>
      <c r="C12568" s="5" t="s">
        <v>88</v>
      </c>
      <c r="D12568" s="5" t="s">
        <v>557</v>
      </c>
      <c r="E12568" s="5" t="s">
        <v>172</v>
      </c>
      <c r="F12568" s="6">
        <v>44077</v>
      </c>
      <c r="G12568" s="5" t="s">
        <v>148</v>
      </c>
      <c r="H12568" s="5" t="s">
        <v>190</v>
      </c>
      <c r="I12568">
        <v>43887</v>
      </c>
      <c r="J12568">
        <v>190</v>
      </c>
      <c r="K12568">
        <v>108</v>
      </c>
      <c r="L12568">
        <v>1</v>
      </c>
      <c r="M12568">
        <v>3240</v>
      </c>
      <c r="N12568">
        <v>2718.7460000000001</v>
      </c>
      <c r="O12568">
        <v>2718.7460000000001</v>
      </c>
      <c r="P12568">
        <v>108</v>
      </c>
      <c r="Q12568">
        <v>30</v>
      </c>
      <c r="R12568">
        <v>521.25400000000002</v>
      </c>
      <c r="S12568">
        <v>2020</v>
      </c>
      <c r="T12568">
        <v>9</v>
      </c>
      <c r="U12568">
        <v>36</v>
      </c>
    </row>
    <row r="12569" spans="1:21" x14ac:dyDescent="0.3">
      <c r="A12569" s="5" t="s">
        <v>168</v>
      </c>
      <c r="B12569" s="5" t="s">
        <v>206</v>
      </c>
      <c r="C12569" s="5" t="s">
        <v>115</v>
      </c>
      <c r="D12569" s="5" t="s">
        <v>610</v>
      </c>
      <c r="E12569" s="5" t="s">
        <v>172</v>
      </c>
      <c r="F12569" s="6">
        <v>44077</v>
      </c>
      <c r="G12569" s="5" t="s">
        <v>148</v>
      </c>
      <c r="H12569" s="5" t="s">
        <v>190</v>
      </c>
      <c r="I12569">
        <v>43902</v>
      </c>
      <c r="J12569">
        <v>175</v>
      </c>
      <c r="K12569">
        <v>84.6</v>
      </c>
      <c r="L12569">
        <v>1</v>
      </c>
      <c r="M12569">
        <v>2538</v>
      </c>
      <c r="N12569">
        <v>3244.518</v>
      </c>
      <c r="O12569">
        <v>3244.518</v>
      </c>
      <c r="P12569">
        <v>84.6</v>
      </c>
      <c r="Q12569">
        <v>30</v>
      </c>
      <c r="R12569">
        <v>-706.51800000000003</v>
      </c>
      <c r="S12569">
        <v>2020</v>
      </c>
      <c r="T12569">
        <v>9</v>
      </c>
      <c r="U12569">
        <v>36</v>
      </c>
    </row>
    <row r="12570" spans="1:21" x14ac:dyDescent="0.3">
      <c r="A12570" s="5" t="s">
        <v>168</v>
      </c>
      <c r="B12570" s="5" t="s">
        <v>169</v>
      </c>
      <c r="C12570" s="5" t="s">
        <v>170</v>
      </c>
      <c r="D12570" s="5" t="s">
        <v>557</v>
      </c>
      <c r="E12570" s="5" t="s">
        <v>172</v>
      </c>
      <c r="F12570" s="6">
        <v>44078</v>
      </c>
      <c r="G12570" s="5" t="s">
        <v>148</v>
      </c>
      <c r="H12570" s="5" t="s">
        <v>173</v>
      </c>
      <c r="I12570">
        <v>43887</v>
      </c>
      <c r="J12570">
        <v>191</v>
      </c>
      <c r="K12570">
        <v>448.5</v>
      </c>
      <c r="L12570">
        <v>3</v>
      </c>
      <c r="M12570">
        <v>9586.6880000000001</v>
      </c>
      <c r="N12570">
        <v>8156.2370000000001</v>
      </c>
      <c r="O12570">
        <v>2718.7460000000001</v>
      </c>
      <c r="P12570">
        <v>149.5</v>
      </c>
      <c r="Q12570">
        <v>21.375</v>
      </c>
      <c r="R12570">
        <v>1430.451</v>
      </c>
      <c r="S12570">
        <v>2020</v>
      </c>
      <c r="T12570">
        <v>9</v>
      </c>
      <c r="U12570">
        <v>36</v>
      </c>
    </row>
    <row r="12571" spans="1:21" x14ac:dyDescent="0.3">
      <c r="A12571" s="5" t="s">
        <v>168</v>
      </c>
      <c r="B12571" s="5" t="s">
        <v>169</v>
      </c>
      <c r="C12571" s="5" t="s">
        <v>170</v>
      </c>
      <c r="D12571" s="5" t="s">
        <v>557</v>
      </c>
      <c r="E12571" s="5" t="s">
        <v>172</v>
      </c>
      <c r="F12571" s="6">
        <v>44078</v>
      </c>
      <c r="G12571" s="5" t="s">
        <v>148</v>
      </c>
      <c r="H12571" s="5" t="s">
        <v>197</v>
      </c>
      <c r="I12571">
        <v>43887</v>
      </c>
      <c r="J12571">
        <v>191</v>
      </c>
      <c r="K12571">
        <v>801.5</v>
      </c>
      <c r="L12571">
        <v>4</v>
      </c>
      <c r="M12571">
        <v>11421.375</v>
      </c>
      <c r="N12571">
        <v>10874.983</v>
      </c>
      <c r="O12571">
        <v>2718.7460000000001</v>
      </c>
      <c r="P12571">
        <v>200.375</v>
      </c>
      <c r="Q12571">
        <v>14.25</v>
      </c>
      <c r="R12571">
        <v>546.39200000000005</v>
      </c>
      <c r="S12571">
        <v>2020</v>
      </c>
      <c r="T12571">
        <v>9</v>
      </c>
      <c r="U12571">
        <v>36</v>
      </c>
    </row>
    <row r="12572" spans="1:21" x14ac:dyDescent="0.3">
      <c r="A12572" s="5" t="s">
        <v>168</v>
      </c>
      <c r="B12572" s="5" t="s">
        <v>169</v>
      </c>
      <c r="C12572" s="5" t="s">
        <v>170</v>
      </c>
      <c r="D12572" s="5" t="s">
        <v>613</v>
      </c>
      <c r="E12572" s="5" t="s">
        <v>172</v>
      </c>
      <c r="F12572" s="6">
        <v>44078</v>
      </c>
      <c r="G12572" s="5" t="s">
        <v>148</v>
      </c>
      <c r="H12572" s="5" t="s">
        <v>173</v>
      </c>
      <c r="I12572">
        <v>43893</v>
      </c>
      <c r="J12572">
        <v>185</v>
      </c>
      <c r="K12572">
        <v>448.5</v>
      </c>
      <c r="L12572">
        <v>1</v>
      </c>
      <c r="M12572">
        <v>3195.5630000000001</v>
      </c>
      <c r="N12572">
        <v>2821.1149999999998</v>
      </c>
      <c r="O12572">
        <v>2821.1149999999998</v>
      </c>
      <c r="P12572">
        <v>448.5</v>
      </c>
      <c r="Q12572">
        <v>7.125</v>
      </c>
      <c r="R12572">
        <v>374.44799999999998</v>
      </c>
      <c r="S12572">
        <v>2020</v>
      </c>
      <c r="T12572">
        <v>9</v>
      </c>
      <c r="U12572">
        <v>36</v>
      </c>
    </row>
    <row r="12573" spans="1:21" x14ac:dyDescent="0.3">
      <c r="A12573" s="5" t="s">
        <v>168</v>
      </c>
      <c r="B12573" s="5" t="s">
        <v>169</v>
      </c>
      <c r="C12573" s="5" t="s">
        <v>170</v>
      </c>
      <c r="D12573" s="5" t="s">
        <v>613</v>
      </c>
      <c r="E12573" s="5" t="s">
        <v>172</v>
      </c>
      <c r="F12573" s="6">
        <v>44078</v>
      </c>
      <c r="G12573" s="5" t="s">
        <v>148</v>
      </c>
      <c r="H12573" s="5" t="s">
        <v>197</v>
      </c>
      <c r="I12573">
        <v>43893</v>
      </c>
      <c r="J12573">
        <v>185</v>
      </c>
      <c r="K12573">
        <v>801.5</v>
      </c>
      <c r="L12573">
        <v>4</v>
      </c>
      <c r="M12573">
        <v>11421.375</v>
      </c>
      <c r="N12573">
        <v>11284.46</v>
      </c>
      <c r="O12573">
        <v>2821.1149999999998</v>
      </c>
      <c r="P12573">
        <v>200.375</v>
      </c>
      <c r="Q12573">
        <v>14.25</v>
      </c>
      <c r="R12573">
        <v>136.91499999999999</v>
      </c>
      <c r="S12573">
        <v>2020</v>
      </c>
      <c r="T12573">
        <v>9</v>
      </c>
      <c r="U12573">
        <v>36</v>
      </c>
    </row>
    <row r="12574" spans="1:21" x14ac:dyDescent="0.3">
      <c r="A12574" s="5" t="s">
        <v>168</v>
      </c>
      <c r="B12574" s="5" t="s">
        <v>169</v>
      </c>
      <c r="C12574" s="5" t="s">
        <v>170</v>
      </c>
      <c r="D12574" s="5" t="s">
        <v>499</v>
      </c>
      <c r="E12574" s="5" t="s">
        <v>172</v>
      </c>
      <c r="F12574" s="6">
        <v>44078</v>
      </c>
      <c r="G12574" s="5" t="s">
        <v>148</v>
      </c>
      <c r="H12574" s="5" t="s">
        <v>173</v>
      </c>
      <c r="I12574">
        <v>43747</v>
      </c>
      <c r="J12574">
        <v>331</v>
      </c>
      <c r="K12574">
        <v>576</v>
      </c>
      <c r="L12574">
        <v>4</v>
      </c>
      <c r="M12574">
        <v>16416</v>
      </c>
      <c r="N12574">
        <v>14445.566000000001</v>
      </c>
      <c r="O12574">
        <v>3611.3919999999998</v>
      </c>
      <c r="P12574">
        <v>144</v>
      </c>
      <c r="Q12574">
        <v>28.5</v>
      </c>
      <c r="R12574">
        <v>1970.434</v>
      </c>
      <c r="S12574">
        <v>2020</v>
      </c>
      <c r="T12574">
        <v>9</v>
      </c>
      <c r="U12574">
        <v>36</v>
      </c>
    </row>
    <row r="12575" spans="1:21" x14ac:dyDescent="0.3">
      <c r="A12575" s="5" t="s">
        <v>168</v>
      </c>
      <c r="B12575" s="5" t="s">
        <v>175</v>
      </c>
      <c r="C12575" s="5" t="s">
        <v>83</v>
      </c>
      <c r="D12575" s="5" t="s">
        <v>615</v>
      </c>
      <c r="E12575" s="5" t="s">
        <v>172</v>
      </c>
      <c r="F12575" s="6">
        <v>44078</v>
      </c>
      <c r="G12575" s="5" t="s">
        <v>148</v>
      </c>
      <c r="H12575" s="5" t="s">
        <v>311</v>
      </c>
      <c r="I12575">
        <v>43900</v>
      </c>
      <c r="J12575">
        <v>178</v>
      </c>
      <c r="K12575">
        <v>93</v>
      </c>
      <c r="L12575">
        <v>1</v>
      </c>
      <c r="M12575">
        <v>2650.5</v>
      </c>
      <c r="N12575">
        <v>2157.6669999999999</v>
      </c>
      <c r="O12575">
        <v>2157.6669999999999</v>
      </c>
      <c r="P12575">
        <v>93</v>
      </c>
      <c r="Q12575">
        <v>28.5</v>
      </c>
      <c r="R12575">
        <v>492.83300000000003</v>
      </c>
      <c r="S12575">
        <v>2020</v>
      </c>
      <c r="T12575">
        <v>9</v>
      </c>
      <c r="U12575">
        <v>36</v>
      </c>
    </row>
    <row r="12576" spans="1:21" x14ac:dyDescent="0.3">
      <c r="A12576" s="5" t="s">
        <v>168</v>
      </c>
      <c r="B12576" s="5" t="s">
        <v>175</v>
      </c>
      <c r="C12576" s="5" t="s">
        <v>83</v>
      </c>
      <c r="D12576" s="5" t="s">
        <v>615</v>
      </c>
      <c r="E12576" s="5" t="s">
        <v>172</v>
      </c>
      <c r="F12576" s="6">
        <v>44078</v>
      </c>
      <c r="G12576" s="5" t="s">
        <v>148</v>
      </c>
      <c r="H12576" s="5" t="s">
        <v>351</v>
      </c>
      <c r="I12576">
        <v>43900</v>
      </c>
      <c r="J12576">
        <v>178</v>
      </c>
      <c r="K12576">
        <v>343.5</v>
      </c>
      <c r="L12576">
        <v>3</v>
      </c>
      <c r="M12576">
        <v>9789.75</v>
      </c>
      <c r="N12576">
        <v>6473.0020000000004</v>
      </c>
      <c r="O12576">
        <v>2157.6669999999999</v>
      </c>
      <c r="P12576">
        <v>114.5</v>
      </c>
      <c r="Q12576">
        <v>28.5</v>
      </c>
      <c r="R12576">
        <v>3316.748</v>
      </c>
      <c r="S12576">
        <v>2020</v>
      </c>
      <c r="T12576">
        <v>9</v>
      </c>
      <c r="U12576">
        <v>36</v>
      </c>
    </row>
    <row r="12577" spans="1:21" x14ac:dyDescent="0.3">
      <c r="A12577" s="5" t="s">
        <v>168</v>
      </c>
      <c r="B12577" s="5" t="s">
        <v>175</v>
      </c>
      <c r="C12577" s="5" t="s">
        <v>84</v>
      </c>
      <c r="D12577" s="5" t="s">
        <v>613</v>
      </c>
      <c r="E12577" s="5" t="s">
        <v>172</v>
      </c>
      <c r="F12577" s="6">
        <v>44078</v>
      </c>
      <c r="G12577" s="5" t="s">
        <v>148</v>
      </c>
      <c r="H12577" s="5" t="s">
        <v>178</v>
      </c>
      <c r="I12577">
        <v>43893</v>
      </c>
      <c r="J12577">
        <v>185</v>
      </c>
      <c r="K12577">
        <v>184.5</v>
      </c>
      <c r="L12577">
        <v>2</v>
      </c>
      <c r="M12577">
        <v>5258.25</v>
      </c>
      <c r="N12577">
        <v>5642.23</v>
      </c>
      <c r="O12577">
        <v>2821.1149999999998</v>
      </c>
      <c r="P12577">
        <v>92.25</v>
      </c>
      <c r="Q12577">
        <v>28.5</v>
      </c>
      <c r="R12577">
        <v>-383.98</v>
      </c>
      <c r="S12577">
        <v>2020</v>
      </c>
      <c r="T12577">
        <v>9</v>
      </c>
      <c r="U12577">
        <v>36</v>
      </c>
    </row>
    <row r="12578" spans="1:21" x14ac:dyDescent="0.3">
      <c r="A12578" s="5" t="s">
        <v>168</v>
      </c>
      <c r="B12578" s="5" t="s">
        <v>175</v>
      </c>
      <c r="C12578" s="5" t="s">
        <v>84</v>
      </c>
      <c r="D12578" s="5" t="s">
        <v>613</v>
      </c>
      <c r="E12578" s="5" t="s">
        <v>172</v>
      </c>
      <c r="F12578" s="6">
        <v>44078</v>
      </c>
      <c r="G12578" s="5" t="s">
        <v>148</v>
      </c>
      <c r="H12578" s="5" t="s">
        <v>235</v>
      </c>
      <c r="I12578">
        <v>43893</v>
      </c>
      <c r="J12578">
        <v>185</v>
      </c>
      <c r="K12578">
        <v>204</v>
      </c>
      <c r="L12578">
        <v>2</v>
      </c>
      <c r="M12578">
        <v>5814</v>
      </c>
      <c r="N12578">
        <v>5642.23</v>
      </c>
      <c r="O12578">
        <v>2821.1149999999998</v>
      </c>
      <c r="P12578">
        <v>102</v>
      </c>
      <c r="Q12578">
        <v>28.5</v>
      </c>
      <c r="R12578">
        <v>171.77</v>
      </c>
      <c r="S12578">
        <v>2020</v>
      </c>
      <c r="T12578">
        <v>9</v>
      </c>
      <c r="U12578">
        <v>36</v>
      </c>
    </row>
    <row r="12579" spans="1:21" x14ac:dyDescent="0.3">
      <c r="A12579" s="5" t="s">
        <v>168</v>
      </c>
      <c r="B12579" s="5" t="s">
        <v>175</v>
      </c>
      <c r="C12579" s="5" t="s">
        <v>84</v>
      </c>
      <c r="D12579" s="5" t="s">
        <v>613</v>
      </c>
      <c r="E12579" s="5" t="s">
        <v>172</v>
      </c>
      <c r="F12579" s="6">
        <v>44078</v>
      </c>
      <c r="G12579" s="5" t="s">
        <v>148</v>
      </c>
      <c r="H12579" s="5" t="s">
        <v>208</v>
      </c>
      <c r="I12579">
        <v>43893</v>
      </c>
      <c r="J12579">
        <v>185</v>
      </c>
      <c r="K12579">
        <v>127.5</v>
      </c>
      <c r="L12579">
        <v>1</v>
      </c>
      <c r="M12579">
        <v>3187.5</v>
      </c>
      <c r="N12579">
        <v>2821.1149999999998</v>
      </c>
      <c r="O12579">
        <v>2821.1149999999998</v>
      </c>
      <c r="P12579">
        <v>127.5</v>
      </c>
      <c r="Q12579">
        <v>25</v>
      </c>
      <c r="R12579">
        <v>366.38499999999999</v>
      </c>
      <c r="S12579">
        <v>2020</v>
      </c>
      <c r="T12579">
        <v>9</v>
      </c>
      <c r="U12579">
        <v>36</v>
      </c>
    </row>
    <row r="12580" spans="1:21" x14ac:dyDescent="0.3">
      <c r="A12580" s="5" t="s">
        <v>168</v>
      </c>
      <c r="B12580" s="5" t="s">
        <v>169</v>
      </c>
      <c r="C12580" s="5" t="s">
        <v>170</v>
      </c>
      <c r="D12580" s="5" t="s">
        <v>576</v>
      </c>
      <c r="E12580" s="5" t="s">
        <v>172</v>
      </c>
      <c r="F12580" s="6">
        <v>44081</v>
      </c>
      <c r="G12580" s="5" t="s">
        <v>148</v>
      </c>
      <c r="H12580" s="5" t="s">
        <v>173</v>
      </c>
      <c r="I12580">
        <v>43834</v>
      </c>
      <c r="J12580">
        <v>247</v>
      </c>
      <c r="K12580">
        <v>40</v>
      </c>
      <c r="L12580">
        <v>1</v>
      </c>
      <c r="M12580">
        <v>1140</v>
      </c>
      <c r="N12580">
        <v>2281.5729999999999</v>
      </c>
      <c r="O12580">
        <v>2281.5729999999999</v>
      </c>
      <c r="P12580">
        <v>40</v>
      </c>
      <c r="Q12580">
        <v>28.5</v>
      </c>
      <c r="R12580">
        <v>-1141.5730000000001</v>
      </c>
      <c r="S12580">
        <v>2020</v>
      </c>
      <c r="T12580">
        <v>9</v>
      </c>
      <c r="U12580">
        <v>37</v>
      </c>
    </row>
    <row r="12581" spans="1:21" x14ac:dyDescent="0.3">
      <c r="A12581" s="5" t="s">
        <v>168</v>
      </c>
      <c r="B12581" s="5" t="s">
        <v>206</v>
      </c>
      <c r="C12581" s="5" t="s">
        <v>117</v>
      </c>
      <c r="D12581" s="5" t="s">
        <v>611</v>
      </c>
      <c r="E12581" s="5" t="s">
        <v>172</v>
      </c>
      <c r="F12581" s="6">
        <v>44081</v>
      </c>
      <c r="G12581" s="5" t="s">
        <v>148</v>
      </c>
      <c r="H12581" s="5" t="s">
        <v>261</v>
      </c>
      <c r="I12581">
        <v>43911</v>
      </c>
      <c r="J12581">
        <v>170</v>
      </c>
      <c r="K12581">
        <v>1057</v>
      </c>
      <c r="L12581">
        <v>10</v>
      </c>
      <c r="M12581">
        <v>29596</v>
      </c>
      <c r="N12581">
        <v>31482.831999999999</v>
      </c>
      <c r="O12581">
        <v>3148.2829999999999</v>
      </c>
      <c r="P12581">
        <v>105.7</v>
      </c>
      <c r="Q12581">
        <v>28</v>
      </c>
      <c r="R12581">
        <v>-1886.8320000000001</v>
      </c>
      <c r="S12581">
        <v>2020</v>
      </c>
      <c r="T12581">
        <v>9</v>
      </c>
      <c r="U12581">
        <v>37</v>
      </c>
    </row>
    <row r="12582" spans="1:21" x14ac:dyDescent="0.3">
      <c r="A12582" s="5" t="s">
        <v>168</v>
      </c>
      <c r="B12582" s="5" t="s">
        <v>206</v>
      </c>
      <c r="C12582" s="5" t="s">
        <v>117</v>
      </c>
      <c r="D12582" s="5" t="s">
        <v>611</v>
      </c>
      <c r="E12582" s="5" t="s">
        <v>172</v>
      </c>
      <c r="F12582" s="6">
        <v>44081</v>
      </c>
      <c r="G12582" s="5" t="s">
        <v>148</v>
      </c>
      <c r="H12582" s="5" t="s">
        <v>184</v>
      </c>
      <c r="I12582">
        <v>43911</v>
      </c>
      <c r="J12582">
        <v>170</v>
      </c>
      <c r="K12582">
        <v>668</v>
      </c>
      <c r="L12582">
        <v>6</v>
      </c>
      <c r="M12582">
        <v>19372</v>
      </c>
      <c r="N12582">
        <v>18889.699000000001</v>
      </c>
      <c r="O12582">
        <v>3148.2829999999999</v>
      </c>
      <c r="P12582">
        <v>111.33333333333333</v>
      </c>
      <c r="Q12582">
        <v>29</v>
      </c>
      <c r="R12582">
        <v>482.30099999999999</v>
      </c>
      <c r="S12582">
        <v>2020</v>
      </c>
      <c r="T12582">
        <v>9</v>
      </c>
      <c r="U12582">
        <v>37</v>
      </c>
    </row>
    <row r="12583" spans="1:21" x14ac:dyDescent="0.3">
      <c r="A12583" s="5" t="s">
        <v>168</v>
      </c>
      <c r="B12583" s="5" t="s">
        <v>206</v>
      </c>
      <c r="C12583" s="5" t="s">
        <v>117</v>
      </c>
      <c r="D12583" s="5" t="s">
        <v>611</v>
      </c>
      <c r="E12583" s="5" t="s">
        <v>172</v>
      </c>
      <c r="F12583" s="6">
        <v>44081</v>
      </c>
      <c r="G12583" s="5" t="s">
        <v>148</v>
      </c>
      <c r="H12583" s="5" t="s">
        <v>190</v>
      </c>
      <c r="I12583">
        <v>43911</v>
      </c>
      <c r="J12583">
        <v>170</v>
      </c>
      <c r="K12583">
        <v>106</v>
      </c>
      <c r="L12583">
        <v>1</v>
      </c>
      <c r="M12583">
        <v>2650</v>
      </c>
      <c r="N12583">
        <v>3148.2829999999999</v>
      </c>
      <c r="O12583">
        <v>3148.2829999999999</v>
      </c>
      <c r="P12583">
        <v>106</v>
      </c>
      <c r="Q12583">
        <v>25</v>
      </c>
      <c r="R12583">
        <v>-498.28300000000002</v>
      </c>
      <c r="S12583">
        <v>2020</v>
      </c>
      <c r="T12583">
        <v>9</v>
      </c>
      <c r="U12583">
        <v>37</v>
      </c>
    </row>
    <row r="12584" spans="1:21" x14ac:dyDescent="0.3">
      <c r="A12584" s="5" t="s">
        <v>168</v>
      </c>
      <c r="B12584" s="5" t="s">
        <v>467</v>
      </c>
      <c r="C12584" s="5" t="s">
        <v>134</v>
      </c>
      <c r="D12584" s="5" t="s">
        <v>612</v>
      </c>
      <c r="E12584" s="5" t="s">
        <v>172</v>
      </c>
      <c r="F12584" s="6">
        <v>44081</v>
      </c>
      <c r="G12584" s="5" t="s">
        <v>148</v>
      </c>
      <c r="H12584" s="5" t="s">
        <v>466</v>
      </c>
      <c r="I12584">
        <v>43948</v>
      </c>
      <c r="J12584">
        <v>133</v>
      </c>
      <c r="K12584">
        <v>9372</v>
      </c>
      <c r="L12584">
        <v>72</v>
      </c>
      <c r="M12584">
        <v>253044</v>
      </c>
      <c r="N12584">
        <v>158909.236</v>
      </c>
      <c r="O12584">
        <v>2207.0729999999999</v>
      </c>
      <c r="P12584">
        <v>130.16666666666666</v>
      </c>
      <c r="Q12584">
        <v>27</v>
      </c>
      <c r="R12584">
        <v>94134.763999999996</v>
      </c>
      <c r="S12584">
        <v>2020</v>
      </c>
      <c r="T12584">
        <v>9</v>
      </c>
      <c r="U12584">
        <v>37</v>
      </c>
    </row>
    <row r="12585" spans="1:21" x14ac:dyDescent="0.3">
      <c r="A12585" s="5" t="s">
        <v>168</v>
      </c>
      <c r="B12585" s="5" t="s">
        <v>169</v>
      </c>
      <c r="C12585" s="5" t="s">
        <v>170</v>
      </c>
      <c r="D12585" s="5" t="s">
        <v>613</v>
      </c>
      <c r="E12585" s="5" t="s">
        <v>172</v>
      </c>
      <c r="F12585" s="6">
        <v>44082</v>
      </c>
      <c r="G12585" s="5" t="s">
        <v>148</v>
      </c>
      <c r="H12585" s="5" t="s">
        <v>466</v>
      </c>
      <c r="I12585">
        <v>43893</v>
      </c>
      <c r="J12585">
        <v>189</v>
      </c>
      <c r="K12585">
        <v>1617</v>
      </c>
      <c r="L12585">
        <v>9</v>
      </c>
      <c r="M12585">
        <v>29106</v>
      </c>
      <c r="N12585">
        <v>25390.036</v>
      </c>
      <c r="O12585">
        <v>2821.1149999999998</v>
      </c>
      <c r="P12585">
        <v>179.66666666666666</v>
      </c>
      <c r="Q12585">
        <v>18</v>
      </c>
      <c r="R12585">
        <v>3715.9639999999999</v>
      </c>
      <c r="S12585">
        <v>2020</v>
      </c>
      <c r="T12585">
        <v>9</v>
      </c>
      <c r="U12585">
        <v>37</v>
      </c>
    </row>
    <row r="12586" spans="1:21" x14ac:dyDescent="0.3">
      <c r="A12586" s="5" t="s">
        <v>168</v>
      </c>
      <c r="B12586" s="5" t="s">
        <v>169</v>
      </c>
      <c r="C12586" s="5" t="s">
        <v>170</v>
      </c>
      <c r="D12586" s="5" t="s">
        <v>499</v>
      </c>
      <c r="E12586" s="5" t="s">
        <v>172</v>
      </c>
      <c r="F12586" s="6">
        <v>44082</v>
      </c>
      <c r="G12586" s="5" t="s">
        <v>148</v>
      </c>
      <c r="H12586" s="5" t="s">
        <v>466</v>
      </c>
      <c r="I12586">
        <v>43747</v>
      </c>
      <c r="J12586">
        <v>335</v>
      </c>
      <c r="K12586">
        <v>1617</v>
      </c>
      <c r="L12586">
        <v>3</v>
      </c>
      <c r="M12586">
        <v>9702</v>
      </c>
      <c r="N12586">
        <v>10834.174999999999</v>
      </c>
      <c r="O12586">
        <v>3611.3919999999998</v>
      </c>
      <c r="P12586">
        <v>539</v>
      </c>
      <c r="Q12586">
        <v>6</v>
      </c>
      <c r="R12586">
        <v>-1132.175</v>
      </c>
      <c r="S12586">
        <v>2020</v>
      </c>
      <c r="T12586">
        <v>9</v>
      </c>
      <c r="U12586">
        <v>37</v>
      </c>
    </row>
    <row r="12587" spans="1:21" x14ac:dyDescent="0.3">
      <c r="A12587" s="5" t="s">
        <v>168</v>
      </c>
      <c r="B12587" s="5" t="s">
        <v>169</v>
      </c>
      <c r="C12587" s="5" t="s">
        <v>170</v>
      </c>
      <c r="D12587" s="5" t="s">
        <v>612</v>
      </c>
      <c r="E12587" s="5" t="s">
        <v>172</v>
      </c>
      <c r="F12587" s="6">
        <v>44082</v>
      </c>
      <c r="G12587" s="5" t="s">
        <v>148</v>
      </c>
      <c r="H12587" s="5" t="s">
        <v>466</v>
      </c>
      <c r="I12587">
        <v>43948</v>
      </c>
      <c r="J12587">
        <v>134</v>
      </c>
      <c r="K12587">
        <v>11681</v>
      </c>
      <c r="L12587">
        <v>95</v>
      </c>
      <c r="M12587">
        <v>315387</v>
      </c>
      <c r="N12587">
        <v>209671.908</v>
      </c>
      <c r="O12587">
        <v>2207.0729999999999</v>
      </c>
      <c r="P12587">
        <v>122.95789473684211</v>
      </c>
      <c r="Q12587">
        <v>27</v>
      </c>
      <c r="R12587">
        <v>105715.092</v>
      </c>
      <c r="S12587">
        <v>2020</v>
      </c>
      <c r="T12587">
        <v>9</v>
      </c>
      <c r="U12587">
        <v>37</v>
      </c>
    </row>
    <row r="12588" spans="1:21" x14ac:dyDescent="0.3">
      <c r="A12588" s="5" t="s">
        <v>168</v>
      </c>
      <c r="B12588" s="5" t="s">
        <v>175</v>
      </c>
      <c r="C12588" s="5" t="s">
        <v>83</v>
      </c>
      <c r="D12588" s="5" t="s">
        <v>615</v>
      </c>
      <c r="E12588" s="5" t="s">
        <v>172</v>
      </c>
      <c r="F12588" s="6">
        <v>44082</v>
      </c>
      <c r="G12588" s="5" t="s">
        <v>148</v>
      </c>
      <c r="H12588" s="5" t="s">
        <v>173</v>
      </c>
      <c r="I12588">
        <v>43900</v>
      </c>
      <c r="J12588">
        <v>182</v>
      </c>
      <c r="K12588">
        <v>80</v>
      </c>
      <c r="L12588">
        <v>1</v>
      </c>
      <c r="M12588">
        <v>2240</v>
      </c>
      <c r="N12588">
        <v>2157.6669999999999</v>
      </c>
      <c r="O12588">
        <v>2157.6669999999999</v>
      </c>
      <c r="P12588">
        <v>80</v>
      </c>
      <c r="Q12588">
        <v>28</v>
      </c>
      <c r="R12588">
        <v>82.332999999999998</v>
      </c>
      <c r="S12588">
        <v>2020</v>
      </c>
      <c r="T12588">
        <v>9</v>
      </c>
      <c r="U12588">
        <v>37</v>
      </c>
    </row>
    <row r="12589" spans="1:21" x14ac:dyDescent="0.3">
      <c r="A12589" s="5" t="s">
        <v>168</v>
      </c>
      <c r="B12589" s="5" t="s">
        <v>206</v>
      </c>
      <c r="C12589" s="5" t="s">
        <v>117</v>
      </c>
      <c r="D12589" s="5" t="s">
        <v>611</v>
      </c>
      <c r="E12589" s="5" t="s">
        <v>172</v>
      </c>
      <c r="F12589" s="6">
        <v>44082</v>
      </c>
      <c r="G12589" s="5" t="s">
        <v>148</v>
      </c>
      <c r="H12589" s="5" t="s">
        <v>190</v>
      </c>
      <c r="I12589">
        <v>43911</v>
      </c>
      <c r="J12589">
        <v>171</v>
      </c>
      <c r="K12589">
        <v>96.4</v>
      </c>
      <c r="L12589">
        <v>1</v>
      </c>
      <c r="M12589">
        <v>2892</v>
      </c>
      <c r="N12589">
        <v>3148.2829999999999</v>
      </c>
      <c r="O12589">
        <v>3148.2829999999999</v>
      </c>
      <c r="P12589">
        <v>96.4</v>
      </c>
      <c r="Q12589">
        <v>30</v>
      </c>
      <c r="R12589">
        <v>-256.28300000000002</v>
      </c>
      <c r="S12589">
        <v>2020</v>
      </c>
      <c r="T12589">
        <v>9</v>
      </c>
      <c r="U12589">
        <v>37</v>
      </c>
    </row>
    <row r="12590" spans="1:21" x14ac:dyDescent="0.3">
      <c r="A12590" s="5" t="s">
        <v>168</v>
      </c>
      <c r="B12590" s="5" t="s">
        <v>206</v>
      </c>
      <c r="C12590" s="5" t="s">
        <v>117</v>
      </c>
      <c r="D12590" s="5" t="s">
        <v>611</v>
      </c>
      <c r="E12590" s="5" t="s">
        <v>172</v>
      </c>
      <c r="F12590" s="6">
        <v>44082</v>
      </c>
      <c r="G12590" s="5" t="s">
        <v>148</v>
      </c>
      <c r="H12590" s="5" t="s">
        <v>190</v>
      </c>
      <c r="I12590">
        <v>43911</v>
      </c>
      <c r="J12590">
        <v>171</v>
      </c>
      <c r="K12590">
        <v>99.8</v>
      </c>
      <c r="L12590">
        <v>1</v>
      </c>
      <c r="M12590">
        <v>2495</v>
      </c>
      <c r="N12590">
        <v>3148.2829999999999</v>
      </c>
      <c r="O12590">
        <v>3148.2829999999999</v>
      </c>
      <c r="P12590">
        <v>99.8</v>
      </c>
      <c r="Q12590">
        <v>25</v>
      </c>
      <c r="R12590">
        <v>-653.28300000000002</v>
      </c>
      <c r="S12590">
        <v>2020</v>
      </c>
      <c r="T12590">
        <v>9</v>
      </c>
      <c r="U12590">
        <v>37</v>
      </c>
    </row>
    <row r="12591" spans="1:21" x14ac:dyDescent="0.3">
      <c r="A12591" s="5" t="s">
        <v>168</v>
      </c>
      <c r="B12591" s="5" t="s">
        <v>206</v>
      </c>
      <c r="C12591" s="5" t="s">
        <v>117</v>
      </c>
      <c r="D12591" s="5" t="s">
        <v>611</v>
      </c>
      <c r="E12591" s="5" t="s">
        <v>172</v>
      </c>
      <c r="F12591" s="6">
        <v>44082</v>
      </c>
      <c r="G12591" s="5" t="s">
        <v>148</v>
      </c>
      <c r="H12591" s="5" t="s">
        <v>190</v>
      </c>
      <c r="I12591">
        <v>43911</v>
      </c>
      <c r="J12591">
        <v>171</v>
      </c>
      <c r="K12591">
        <v>100</v>
      </c>
      <c r="L12591">
        <v>1</v>
      </c>
      <c r="M12591">
        <v>2850</v>
      </c>
      <c r="N12591">
        <v>3148.2829999999999</v>
      </c>
      <c r="O12591">
        <v>3148.2829999999999</v>
      </c>
      <c r="P12591">
        <v>100</v>
      </c>
      <c r="Q12591">
        <v>28.5</v>
      </c>
      <c r="R12591">
        <v>-298.28300000000002</v>
      </c>
      <c r="S12591">
        <v>2020</v>
      </c>
      <c r="T12591">
        <v>9</v>
      </c>
      <c r="U12591">
        <v>37</v>
      </c>
    </row>
    <row r="12592" spans="1:21" x14ac:dyDescent="0.3">
      <c r="A12592" s="5" t="s">
        <v>168</v>
      </c>
      <c r="B12592" s="5" t="s">
        <v>206</v>
      </c>
      <c r="C12592" s="5" t="s">
        <v>117</v>
      </c>
      <c r="D12592" s="5" t="s">
        <v>611</v>
      </c>
      <c r="E12592" s="5" t="s">
        <v>172</v>
      </c>
      <c r="F12592" s="6">
        <v>44082</v>
      </c>
      <c r="G12592" s="5" t="s">
        <v>148</v>
      </c>
      <c r="H12592" s="5" t="s">
        <v>371</v>
      </c>
      <c r="I12592">
        <v>43911</v>
      </c>
      <c r="J12592">
        <v>171</v>
      </c>
      <c r="K12592">
        <v>1155.8</v>
      </c>
      <c r="L12592">
        <v>10</v>
      </c>
      <c r="M12592">
        <v>31784.5</v>
      </c>
      <c r="N12592">
        <v>31482.831999999999</v>
      </c>
      <c r="O12592">
        <v>3148.2829999999999</v>
      </c>
      <c r="P12592">
        <v>115.58</v>
      </c>
      <c r="Q12592">
        <v>27.5</v>
      </c>
      <c r="R12592">
        <v>301.66800000000001</v>
      </c>
      <c r="S12592">
        <v>2020</v>
      </c>
      <c r="T12592">
        <v>9</v>
      </c>
      <c r="U12592">
        <v>37</v>
      </c>
    </row>
    <row r="12593" spans="1:21" x14ac:dyDescent="0.3">
      <c r="A12593" s="5" t="s">
        <v>168</v>
      </c>
      <c r="B12593" s="5" t="s">
        <v>206</v>
      </c>
      <c r="C12593" s="5" t="s">
        <v>117</v>
      </c>
      <c r="D12593" s="5" t="s">
        <v>611</v>
      </c>
      <c r="E12593" s="5" t="s">
        <v>172</v>
      </c>
      <c r="F12593" s="6">
        <v>44082</v>
      </c>
      <c r="G12593" s="5" t="s">
        <v>148</v>
      </c>
      <c r="H12593" s="5" t="s">
        <v>469</v>
      </c>
      <c r="I12593">
        <v>43911</v>
      </c>
      <c r="J12593">
        <v>171</v>
      </c>
      <c r="K12593">
        <v>5476</v>
      </c>
      <c r="L12593">
        <v>49</v>
      </c>
      <c r="M12593">
        <v>147852</v>
      </c>
      <c r="N12593">
        <v>154265.875</v>
      </c>
      <c r="O12593">
        <v>3148.2829999999999</v>
      </c>
      <c r="P12593">
        <v>111.75510204081633</v>
      </c>
      <c r="Q12593">
        <v>27</v>
      </c>
      <c r="R12593">
        <v>-6413.875</v>
      </c>
      <c r="S12593">
        <v>2020</v>
      </c>
      <c r="T12593">
        <v>9</v>
      </c>
      <c r="U12593">
        <v>37</v>
      </c>
    </row>
    <row r="12594" spans="1:21" x14ac:dyDescent="0.3">
      <c r="A12594" s="5" t="s">
        <v>168</v>
      </c>
      <c r="B12594" s="5" t="s">
        <v>206</v>
      </c>
      <c r="C12594" s="5" t="s">
        <v>117</v>
      </c>
      <c r="D12594" s="5" t="s">
        <v>611</v>
      </c>
      <c r="E12594" s="5" t="s">
        <v>172</v>
      </c>
      <c r="F12594" s="6">
        <v>44082</v>
      </c>
      <c r="G12594" s="5" t="s">
        <v>148</v>
      </c>
      <c r="H12594" s="5" t="s">
        <v>194</v>
      </c>
      <c r="I12594">
        <v>43911</v>
      </c>
      <c r="J12594">
        <v>171</v>
      </c>
      <c r="K12594">
        <v>491.6</v>
      </c>
      <c r="L12594">
        <v>4</v>
      </c>
      <c r="M12594">
        <v>13764.8</v>
      </c>
      <c r="N12594">
        <v>12593.133</v>
      </c>
      <c r="O12594">
        <v>3148.2829999999999</v>
      </c>
      <c r="P12594">
        <v>122.9</v>
      </c>
      <c r="Q12594">
        <v>28</v>
      </c>
      <c r="R12594">
        <v>1171.6669999999999</v>
      </c>
      <c r="S12594">
        <v>2020</v>
      </c>
      <c r="T12594">
        <v>9</v>
      </c>
      <c r="U12594">
        <v>37</v>
      </c>
    </row>
    <row r="12595" spans="1:21" x14ac:dyDescent="0.3">
      <c r="A12595" s="5" t="s">
        <v>168</v>
      </c>
      <c r="B12595" s="5" t="s">
        <v>206</v>
      </c>
      <c r="C12595" s="5" t="s">
        <v>117</v>
      </c>
      <c r="D12595" s="5" t="s">
        <v>611</v>
      </c>
      <c r="E12595" s="5" t="s">
        <v>172</v>
      </c>
      <c r="F12595" s="6">
        <v>44082</v>
      </c>
      <c r="G12595" s="5" t="s">
        <v>148</v>
      </c>
      <c r="H12595" s="5" t="s">
        <v>208</v>
      </c>
      <c r="I12595">
        <v>43911</v>
      </c>
      <c r="J12595">
        <v>171</v>
      </c>
      <c r="K12595">
        <v>126.6</v>
      </c>
      <c r="L12595">
        <v>1</v>
      </c>
      <c r="M12595">
        <v>3155</v>
      </c>
      <c r="N12595">
        <v>3148.2829999999999</v>
      </c>
      <c r="O12595">
        <v>3148.2829999999999</v>
      </c>
      <c r="P12595">
        <v>126.6</v>
      </c>
      <c r="Q12595">
        <v>24.920999999999999</v>
      </c>
      <c r="R12595">
        <v>6.7169999999999996</v>
      </c>
      <c r="S12595">
        <v>2020</v>
      </c>
      <c r="T12595">
        <v>9</v>
      </c>
      <c r="U12595">
        <v>37</v>
      </c>
    </row>
    <row r="12596" spans="1:21" x14ac:dyDescent="0.3">
      <c r="A12596" s="5" t="s">
        <v>168</v>
      </c>
      <c r="B12596" s="5" t="s">
        <v>206</v>
      </c>
      <c r="C12596" s="5" t="s">
        <v>117</v>
      </c>
      <c r="D12596" s="5" t="s">
        <v>611</v>
      </c>
      <c r="E12596" s="5" t="s">
        <v>172</v>
      </c>
      <c r="F12596" s="6">
        <v>44082</v>
      </c>
      <c r="G12596" s="5" t="s">
        <v>148</v>
      </c>
      <c r="H12596" s="5" t="s">
        <v>178</v>
      </c>
      <c r="I12596">
        <v>43911</v>
      </c>
      <c r="J12596">
        <v>171</v>
      </c>
      <c r="K12596">
        <v>212</v>
      </c>
      <c r="L12596">
        <v>2</v>
      </c>
      <c r="M12596">
        <v>5936</v>
      </c>
      <c r="N12596">
        <v>6296.5659999999998</v>
      </c>
      <c r="O12596">
        <v>3148.2829999999999</v>
      </c>
      <c r="P12596">
        <v>106</v>
      </c>
      <c r="Q12596">
        <v>28</v>
      </c>
      <c r="R12596">
        <v>-360.56599999999997</v>
      </c>
      <c r="S12596">
        <v>2020</v>
      </c>
      <c r="T12596">
        <v>9</v>
      </c>
      <c r="U12596">
        <v>37</v>
      </c>
    </row>
    <row r="12597" spans="1:21" x14ac:dyDescent="0.3">
      <c r="A12597" s="5" t="s">
        <v>168</v>
      </c>
      <c r="B12597" s="5" t="s">
        <v>206</v>
      </c>
      <c r="C12597" s="5" t="s">
        <v>117</v>
      </c>
      <c r="D12597" s="5" t="s">
        <v>611</v>
      </c>
      <c r="E12597" s="5" t="s">
        <v>172</v>
      </c>
      <c r="F12597" s="6">
        <v>44082</v>
      </c>
      <c r="G12597" s="5" t="s">
        <v>148</v>
      </c>
      <c r="H12597" s="5" t="s">
        <v>197</v>
      </c>
      <c r="I12597">
        <v>43911</v>
      </c>
      <c r="J12597">
        <v>171</v>
      </c>
      <c r="K12597">
        <v>437</v>
      </c>
      <c r="L12597">
        <v>4</v>
      </c>
      <c r="M12597">
        <v>12236</v>
      </c>
      <c r="N12597">
        <v>12593.133</v>
      </c>
      <c r="O12597">
        <v>3148.2829999999999</v>
      </c>
      <c r="P12597">
        <v>109.25</v>
      </c>
      <c r="Q12597">
        <v>28</v>
      </c>
      <c r="R12597">
        <v>-357.13299999999998</v>
      </c>
      <c r="S12597">
        <v>2020</v>
      </c>
      <c r="T12597">
        <v>9</v>
      </c>
      <c r="U12597">
        <v>37</v>
      </c>
    </row>
    <row r="12598" spans="1:21" x14ac:dyDescent="0.3">
      <c r="A12598" s="5" t="s">
        <v>168</v>
      </c>
      <c r="B12598" s="5" t="s">
        <v>206</v>
      </c>
      <c r="C12598" s="5" t="s">
        <v>117</v>
      </c>
      <c r="D12598" s="5" t="s">
        <v>611</v>
      </c>
      <c r="E12598" s="5" t="s">
        <v>172</v>
      </c>
      <c r="F12598" s="6">
        <v>44082</v>
      </c>
      <c r="G12598" s="5" t="s">
        <v>148</v>
      </c>
      <c r="H12598" s="5" t="s">
        <v>311</v>
      </c>
      <c r="I12598">
        <v>43911</v>
      </c>
      <c r="J12598">
        <v>171</v>
      </c>
      <c r="K12598">
        <v>210.6</v>
      </c>
      <c r="L12598">
        <v>2</v>
      </c>
      <c r="M12598">
        <v>5896.8</v>
      </c>
      <c r="N12598">
        <v>6296.5659999999998</v>
      </c>
      <c r="O12598">
        <v>3148.2829999999999</v>
      </c>
      <c r="P12598">
        <v>105.3</v>
      </c>
      <c r="Q12598">
        <v>28</v>
      </c>
      <c r="R12598">
        <v>-399.76600000000002</v>
      </c>
      <c r="S12598">
        <v>2020</v>
      </c>
      <c r="T12598">
        <v>9</v>
      </c>
      <c r="U12598">
        <v>37</v>
      </c>
    </row>
    <row r="12599" spans="1:21" x14ac:dyDescent="0.3">
      <c r="A12599" s="5" t="s">
        <v>168</v>
      </c>
      <c r="B12599" s="5" t="s">
        <v>206</v>
      </c>
      <c r="C12599" s="5" t="s">
        <v>117</v>
      </c>
      <c r="D12599" s="5" t="s">
        <v>611</v>
      </c>
      <c r="E12599" s="5" t="s">
        <v>172</v>
      </c>
      <c r="F12599" s="6">
        <v>44082</v>
      </c>
      <c r="G12599" s="5" t="s">
        <v>148</v>
      </c>
      <c r="H12599" s="5" t="s">
        <v>235</v>
      </c>
      <c r="I12599">
        <v>43911</v>
      </c>
      <c r="J12599">
        <v>171</v>
      </c>
      <c r="K12599">
        <v>137.4</v>
      </c>
      <c r="L12599">
        <v>1</v>
      </c>
      <c r="M12599">
        <v>3847.2</v>
      </c>
      <c r="N12599">
        <v>3148.2829999999999</v>
      </c>
      <c r="O12599">
        <v>3148.2829999999999</v>
      </c>
      <c r="P12599">
        <v>137.4</v>
      </c>
      <c r="Q12599">
        <v>28</v>
      </c>
      <c r="R12599">
        <v>698.91700000000003</v>
      </c>
      <c r="S12599">
        <v>2020</v>
      </c>
      <c r="T12599">
        <v>9</v>
      </c>
      <c r="U12599">
        <v>37</v>
      </c>
    </row>
    <row r="12600" spans="1:21" x14ac:dyDescent="0.3">
      <c r="A12600" s="5" t="s">
        <v>168</v>
      </c>
      <c r="B12600" s="5" t="s">
        <v>206</v>
      </c>
      <c r="C12600" s="5" t="s">
        <v>117</v>
      </c>
      <c r="D12600" s="5" t="s">
        <v>611</v>
      </c>
      <c r="E12600" s="5" t="s">
        <v>172</v>
      </c>
      <c r="F12600" s="6">
        <v>44082</v>
      </c>
      <c r="G12600" s="5" t="s">
        <v>148</v>
      </c>
      <c r="H12600" s="5" t="s">
        <v>173</v>
      </c>
      <c r="I12600">
        <v>43911</v>
      </c>
      <c r="J12600">
        <v>171</v>
      </c>
      <c r="K12600">
        <v>903</v>
      </c>
      <c r="L12600">
        <v>8</v>
      </c>
      <c r="M12600">
        <v>25284</v>
      </c>
      <c r="N12600">
        <v>25186.264999999999</v>
      </c>
      <c r="O12600">
        <v>3148.2829999999999</v>
      </c>
      <c r="P12600">
        <v>112.875</v>
      </c>
      <c r="Q12600">
        <v>28</v>
      </c>
      <c r="R12600">
        <v>97.734999999999999</v>
      </c>
      <c r="S12600">
        <v>2020</v>
      </c>
      <c r="T12600">
        <v>9</v>
      </c>
      <c r="U12600">
        <v>37</v>
      </c>
    </row>
    <row r="12601" spans="1:21" x14ac:dyDescent="0.3">
      <c r="A12601" s="5" t="s">
        <v>168</v>
      </c>
      <c r="B12601" s="5" t="s">
        <v>206</v>
      </c>
      <c r="C12601" s="5" t="s">
        <v>117</v>
      </c>
      <c r="D12601" s="5" t="s">
        <v>611</v>
      </c>
      <c r="E12601" s="5" t="s">
        <v>172</v>
      </c>
      <c r="F12601" s="6">
        <v>44082</v>
      </c>
      <c r="G12601" s="5" t="s">
        <v>148</v>
      </c>
      <c r="H12601" s="5" t="s">
        <v>351</v>
      </c>
      <c r="I12601">
        <v>43911</v>
      </c>
      <c r="J12601">
        <v>171</v>
      </c>
      <c r="K12601">
        <v>132.19999999999999</v>
      </c>
      <c r="L12601">
        <v>1</v>
      </c>
      <c r="M12601">
        <v>3701.6</v>
      </c>
      <c r="N12601">
        <v>3148.2829999999999</v>
      </c>
      <c r="O12601">
        <v>3148.2829999999999</v>
      </c>
      <c r="P12601">
        <v>132.19999999999999</v>
      </c>
      <c r="Q12601">
        <v>28</v>
      </c>
      <c r="R12601">
        <v>553.31700000000001</v>
      </c>
      <c r="S12601">
        <v>2020</v>
      </c>
      <c r="T12601">
        <v>9</v>
      </c>
      <c r="U12601">
        <v>37</v>
      </c>
    </row>
    <row r="12602" spans="1:21" x14ac:dyDescent="0.3">
      <c r="A12602" s="5" t="s">
        <v>168</v>
      </c>
      <c r="B12602" s="5" t="s">
        <v>206</v>
      </c>
      <c r="C12602" s="5" t="s">
        <v>117</v>
      </c>
      <c r="D12602" s="5" t="s">
        <v>611</v>
      </c>
      <c r="E12602" s="5" t="s">
        <v>172</v>
      </c>
      <c r="F12602" s="6">
        <v>44082</v>
      </c>
      <c r="G12602" s="5" t="s">
        <v>148</v>
      </c>
      <c r="H12602" s="5" t="s">
        <v>203</v>
      </c>
      <c r="I12602">
        <v>43911</v>
      </c>
      <c r="J12602">
        <v>171</v>
      </c>
      <c r="K12602">
        <v>205</v>
      </c>
      <c r="L12602">
        <v>2</v>
      </c>
      <c r="M12602">
        <v>5945</v>
      </c>
      <c r="N12602">
        <v>6571.4189999999999</v>
      </c>
      <c r="O12602">
        <v>3285.71</v>
      </c>
      <c r="P12602">
        <v>102.5</v>
      </c>
      <c r="Q12602">
        <v>29</v>
      </c>
      <c r="R12602">
        <v>-626.41899999999998</v>
      </c>
      <c r="S12602">
        <v>2020</v>
      </c>
      <c r="T12602">
        <v>9</v>
      </c>
      <c r="U12602">
        <v>37</v>
      </c>
    </row>
    <row r="12603" spans="1:21" x14ac:dyDescent="0.3">
      <c r="A12603" s="5" t="s">
        <v>168</v>
      </c>
      <c r="B12603" s="5" t="s">
        <v>206</v>
      </c>
      <c r="C12603" s="5" t="s">
        <v>117</v>
      </c>
      <c r="D12603" s="5" t="s">
        <v>611</v>
      </c>
      <c r="E12603" s="5" t="s">
        <v>172</v>
      </c>
      <c r="F12603" s="6">
        <v>44082</v>
      </c>
      <c r="G12603" s="5" t="s">
        <v>148</v>
      </c>
      <c r="H12603" s="5" t="s">
        <v>204</v>
      </c>
      <c r="I12603">
        <v>43911</v>
      </c>
      <c r="J12603">
        <v>171</v>
      </c>
      <c r="K12603">
        <v>316</v>
      </c>
      <c r="L12603">
        <v>3</v>
      </c>
      <c r="M12603">
        <v>9164</v>
      </c>
      <c r="N12603">
        <v>9857.1290000000008</v>
      </c>
      <c r="O12603">
        <v>3285.71</v>
      </c>
      <c r="P12603">
        <v>105.33333333333333</v>
      </c>
      <c r="Q12603">
        <v>29</v>
      </c>
      <c r="R12603">
        <v>-693.12900000000002</v>
      </c>
      <c r="S12603">
        <v>2020</v>
      </c>
      <c r="T12603">
        <v>9</v>
      </c>
      <c r="U12603">
        <v>37</v>
      </c>
    </row>
    <row r="12604" spans="1:21" x14ac:dyDescent="0.3">
      <c r="A12604" s="5" t="s">
        <v>168</v>
      </c>
      <c r="B12604" s="5" t="s">
        <v>206</v>
      </c>
      <c r="C12604" s="5" t="s">
        <v>117</v>
      </c>
      <c r="D12604" s="5" t="s">
        <v>611</v>
      </c>
      <c r="E12604" s="5" t="s">
        <v>172</v>
      </c>
      <c r="F12604" s="6">
        <v>44082</v>
      </c>
      <c r="G12604" s="5" t="s">
        <v>148</v>
      </c>
      <c r="H12604" s="5" t="s">
        <v>221</v>
      </c>
      <c r="I12604">
        <v>43911</v>
      </c>
      <c r="J12604">
        <v>171</v>
      </c>
      <c r="K12604">
        <v>313</v>
      </c>
      <c r="L12604">
        <v>3</v>
      </c>
      <c r="M12604">
        <v>9077</v>
      </c>
      <c r="N12604">
        <v>9857.1290000000008</v>
      </c>
      <c r="O12604">
        <v>3285.71</v>
      </c>
      <c r="P12604">
        <v>104.33333333333333</v>
      </c>
      <c r="Q12604">
        <v>29</v>
      </c>
      <c r="R12604">
        <v>-780.12900000000002</v>
      </c>
      <c r="S12604">
        <v>2020</v>
      </c>
      <c r="T12604">
        <v>9</v>
      </c>
      <c r="U12604">
        <v>37</v>
      </c>
    </row>
    <row r="12605" spans="1:21" x14ac:dyDescent="0.3">
      <c r="A12605" s="5" t="s">
        <v>168</v>
      </c>
      <c r="B12605" s="5" t="s">
        <v>206</v>
      </c>
      <c r="C12605" s="5" t="s">
        <v>117</v>
      </c>
      <c r="D12605" s="5" t="s">
        <v>611</v>
      </c>
      <c r="E12605" s="5" t="s">
        <v>172</v>
      </c>
      <c r="F12605" s="6">
        <v>44082</v>
      </c>
      <c r="G12605" s="5" t="s">
        <v>148</v>
      </c>
      <c r="H12605" s="5" t="s">
        <v>205</v>
      </c>
      <c r="I12605">
        <v>43911</v>
      </c>
      <c r="J12605">
        <v>171</v>
      </c>
      <c r="K12605">
        <v>347</v>
      </c>
      <c r="L12605">
        <v>3</v>
      </c>
      <c r="M12605">
        <v>8675</v>
      </c>
      <c r="N12605">
        <v>9857.1290000000008</v>
      </c>
      <c r="O12605">
        <v>3285.71</v>
      </c>
      <c r="P12605">
        <v>115.66666666666667</v>
      </c>
      <c r="Q12605">
        <v>25</v>
      </c>
      <c r="R12605">
        <v>-1182.1289999999999</v>
      </c>
      <c r="S12605">
        <v>2020</v>
      </c>
      <c r="T12605">
        <v>9</v>
      </c>
      <c r="U12605">
        <v>37</v>
      </c>
    </row>
    <row r="12606" spans="1:21" x14ac:dyDescent="0.3">
      <c r="A12606" s="5" t="s">
        <v>168</v>
      </c>
      <c r="B12606" s="5" t="s">
        <v>206</v>
      </c>
      <c r="C12606" s="5" t="s">
        <v>117</v>
      </c>
      <c r="D12606" s="5" t="s">
        <v>611</v>
      </c>
      <c r="E12606" s="5" t="s">
        <v>172</v>
      </c>
      <c r="F12606" s="6">
        <v>44082</v>
      </c>
      <c r="G12606" s="5" t="s">
        <v>148</v>
      </c>
      <c r="H12606" s="5" t="s">
        <v>216</v>
      </c>
      <c r="I12606">
        <v>43911</v>
      </c>
      <c r="J12606">
        <v>171</v>
      </c>
      <c r="K12606">
        <v>109</v>
      </c>
      <c r="L12606">
        <v>1</v>
      </c>
      <c r="M12606">
        <v>3161</v>
      </c>
      <c r="N12606">
        <v>3285.71</v>
      </c>
      <c r="O12606">
        <v>3285.71</v>
      </c>
      <c r="P12606">
        <v>109</v>
      </c>
      <c r="Q12606">
        <v>29</v>
      </c>
      <c r="R12606">
        <v>-124.71</v>
      </c>
      <c r="S12606">
        <v>2020</v>
      </c>
      <c r="T12606">
        <v>9</v>
      </c>
      <c r="U12606">
        <v>37</v>
      </c>
    </row>
    <row r="12607" spans="1:21" x14ac:dyDescent="0.3">
      <c r="A12607" s="5" t="s">
        <v>168</v>
      </c>
      <c r="B12607" s="5" t="s">
        <v>206</v>
      </c>
      <c r="C12607" s="5" t="s">
        <v>117</v>
      </c>
      <c r="D12607" s="5" t="s">
        <v>611</v>
      </c>
      <c r="E12607" s="5" t="s">
        <v>172</v>
      </c>
      <c r="F12607" s="6">
        <v>44082</v>
      </c>
      <c r="G12607" s="5" t="s">
        <v>148</v>
      </c>
      <c r="H12607" s="5" t="s">
        <v>181</v>
      </c>
      <c r="I12607">
        <v>43911</v>
      </c>
      <c r="J12607">
        <v>171</v>
      </c>
      <c r="K12607">
        <v>108</v>
      </c>
      <c r="L12607">
        <v>1</v>
      </c>
      <c r="M12607">
        <v>3132</v>
      </c>
      <c r="N12607">
        <v>3285.71</v>
      </c>
      <c r="O12607">
        <v>3285.71</v>
      </c>
      <c r="P12607">
        <v>108</v>
      </c>
      <c r="Q12607">
        <v>29</v>
      </c>
      <c r="R12607">
        <v>-153.71</v>
      </c>
      <c r="S12607">
        <v>2020</v>
      </c>
      <c r="T12607">
        <v>9</v>
      </c>
      <c r="U12607">
        <v>37</v>
      </c>
    </row>
    <row r="12608" spans="1:21" x14ac:dyDescent="0.3">
      <c r="A12608" s="5" t="s">
        <v>168</v>
      </c>
      <c r="B12608" s="5" t="s">
        <v>206</v>
      </c>
      <c r="C12608" s="5" t="s">
        <v>117</v>
      </c>
      <c r="D12608" s="5" t="s">
        <v>611</v>
      </c>
      <c r="E12608" s="5" t="s">
        <v>172</v>
      </c>
      <c r="F12608" s="6">
        <v>44082</v>
      </c>
      <c r="G12608" s="5" t="s">
        <v>148</v>
      </c>
      <c r="H12608" s="5" t="s">
        <v>183</v>
      </c>
      <c r="I12608">
        <v>43911</v>
      </c>
      <c r="J12608">
        <v>171</v>
      </c>
      <c r="K12608">
        <v>210</v>
      </c>
      <c r="L12608">
        <v>2</v>
      </c>
      <c r="M12608">
        <v>6090</v>
      </c>
      <c r="N12608">
        <v>6571.4189999999999</v>
      </c>
      <c r="O12608">
        <v>3285.71</v>
      </c>
      <c r="P12608">
        <v>105</v>
      </c>
      <c r="Q12608">
        <v>29</v>
      </c>
      <c r="R12608">
        <v>-481.41899999999998</v>
      </c>
      <c r="S12608">
        <v>2020</v>
      </c>
      <c r="T12608">
        <v>9</v>
      </c>
      <c r="U12608">
        <v>37</v>
      </c>
    </row>
    <row r="12609" spans="1:21" x14ac:dyDescent="0.3">
      <c r="A12609" s="5" t="s">
        <v>168</v>
      </c>
      <c r="B12609" s="5" t="s">
        <v>206</v>
      </c>
      <c r="C12609" s="5" t="s">
        <v>117</v>
      </c>
      <c r="D12609" s="5" t="s">
        <v>611</v>
      </c>
      <c r="E12609" s="5" t="s">
        <v>172</v>
      </c>
      <c r="F12609" s="6">
        <v>44082</v>
      </c>
      <c r="G12609" s="5" t="s">
        <v>148</v>
      </c>
      <c r="H12609" s="5" t="s">
        <v>184</v>
      </c>
      <c r="I12609">
        <v>43911</v>
      </c>
      <c r="J12609">
        <v>171</v>
      </c>
      <c r="K12609">
        <v>2492</v>
      </c>
      <c r="L12609">
        <v>25</v>
      </c>
      <c r="M12609">
        <v>71022</v>
      </c>
      <c r="N12609">
        <v>82142.741999999998</v>
      </c>
      <c r="O12609">
        <v>3285.71</v>
      </c>
      <c r="P12609">
        <v>99.68</v>
      </c>
      <c r="Q12609">
        <v>28.5</v>
      </c>
      <c r="R12609">
        <v>-11120.742</v>
      </c>
      <c r="S12609">
        <v>2020</v>
      </c>
      <c r="T12609">
        <v>9</v>
      </c>
      <c r="U12609">
        <v>37</v>
      </c>
    </row>
    <row r="12610" spans="1:21" x14ac:dyDescent="0.3">
      <c r="A12610" s="5" t="s">
        <v>168</v>
      </c>
      <c r="B12610" s="5" t="s">
        <v>206</v>
      </c>
      <c r="C12610" s="5" t="s">
        <v>117</v>
      </c>
      <c r="D12610" s="5" t="s">
        <v>611</v>
      </c>
      <c r="E12610" s="5" t="s">
        <v>172</v>
      </c>
      <c r="F12610" s="6">
        <v>44082</v>
      </c>
      <c r="G12610" s="5" t="s">
        <v>148</v>
      </c>
      <c r="H12610" s="5" t="s">
        <v>231</v>
      </c>
      <c r="I12610">
        <v>43911</v>
      </c>
      <c r="J12610">
        <v>171</v>
      </c>
      <c r="K12610">
        <v>142</v>
      </c>
      <c r="L12610">
        <v>1</v>
      </c>
      <c r="M12610">
        <v>4118</v>
      </c>
      <c r="N12610">
        <v>3285.71</v>
      </c>
      <c r="O12610">
        <v>3285.71</v>
      </c>
      <c r="P12610">
        <v>142</v>
      </c>
      <c r="Q12610">
        <v>29</v>
      </c>
      <c r="R12610">
        <v>832.29</v>
      </c>
      <c r="S12610">
        <v>2020</v>
      </c>
      <c r="T12610">
        <v>9</v>
      </c>
      <c r="U12610">
        <v>37</v>
      </c>
    </row>
    <row r="12611" spans="1:21" x14ac:dyDescent="0.3">
      <c r="A12611" s="5" t="s">
        <v>168</v>
      </c>
      <c r="B12611" s="5" t="s">
        <v>206</v>
      </c>
      <c r="C12611" s="5" t="s">
        <v>117</v>
      </c>
      <c r="D12611" s="5" t="s">
        <v>611</v>
      </c>
      <c r="E12611" s="5" t="s">
        <v>172</v>
      </c>
      <c r="F12611" s="6">
        <v>44082</v>
      </c>
      <c r="G12611" s="5" t="s">
        <v>148</v>
      </c>
      <c r="H12611" s="5" t="s">
        <v>185</v>
      </c>
      <c r="I12611">
        <v>43911</v>
      </c>
      <c r="J12611">
        <v>171</v>
      </c>
      <c r="K12611">
        <v>228</v>
      </c>
      <c r="L12611">
        <v>2</v>
      </c>
      <c r="M12611">
        <v>6612</v>
      </c>
      <c r="N12611">
        <v>6571.4189999999999</v>
      </c>
      <c r="O12611">
        <v>3285.71</v>
      </c>
      <c r="P12611">
        <v>114</v>
      </c>
      <c r="Q12611">
        <v>29</v>
      </c>
      <c r="R12611">
        <v>40.581000000000003</v>
      </c>
      <c r="S12611">
        <v>2020</v>
      </c>
      <c r="T12611">
        <v>9</v>
      </c>
      <c r="U12611">
        <v>37</v>
      </c>
    </row>
    <row r="12612" spans="1:21" x14ac:dyDescent="0.3">
      <c r="A12612" s="5" t="s">
        <v>168</v>
      </c>
      <c r="B12612" s="5" t="s">
        <v>206</v>
      </c>
      <c r="C12612" s="5" t="s">
        <v>118</v>
      </c>
      <c r="D12612" s="5" t="s">
        <v>580</v>
      </c>
      <c r="E12612" s="5" t="s">
        <v>172</v>
      </c>
      <c r="F12612" s="6">
        <v>44082</v>
      </c>
      <c r="G12612" s="5" t="s">
        <v>148</v>
      </c>
      <c r="H12612" s="5" t="s">
        <v>230</v>
      </c>
      <c r="I12612">
        <v>43920</v>
      </c>
      <c r="J12612">
        <v>162</v>
      </c>
      <c r="K12612">
        <v>1625</v>
      </c>
      <c r="L12612">
        <v>15</v>
      </c>
      <c r="M12612">
        <v>46312.5</v>
      </c>
      <c r="N12612">
        <v>42584.474000000002</v>
      </c>
      <c r="O12612">
        <v>2838.9650000000001</v>
      </c>
      <c r="P12612">
        <v>108.33333333333333</v>
      </c>
      <c r="Q12612">
        <v>28.5</v>
      </c>
      <c r="R12612">
        <v>3728.0259999999998</v>
      </c>
      <c r="S12612">
        <v>2020</v>
      </c>
      <c r="T12612">
        <v>9</v>
      </c>
      <c r="U12612">
        <v>37</v>
      </c>
    </row>
    <row r="12613" spans="1:21" x14ac:dyDescent="0.3">
      <c r="A12613" s="5" t="s">
        <v>168</v>
      </c>
      <c r="B12613" s="5" t="s">
        <v>206</v>
      </c>
      <c r="C12613" s="5" t="s">
        <v>118</v>
      </c>
      <c r="D12613" s="5" t="s">
        <v>580</v>
      </c>
      <c r="E12613" s="5" t="s">
        <v>172</v>
      </c>
      <c r="F12613" s="6">
        <v>44082</v>
      </c>
      <c r="G12613" s="5" t="s">
        <v>148</v>
      </c>
      <c r="H12613" s="5" t="s">
        <v>186</v>
      </c>
      <c r="I12613">
        <v>43920</v>
      </c>
      <c r="J12613">
        <v>162</v>
      </c>
      <c r="K12613">
        <v>195</v>
      </c>
      <c r="L12613">
        <v>2</v>
      </c>
      <c r="M12613">
        <v>5655</v>
      </c>
      <c r="N12613">
        <v>5677.93</v>
      </c>
      <c r="O12613">
        <v>2838.9650000000001</v>
      </c>
      <c r="P12613">
        <v>97.5</v>
      </c>
      <c r="Q12613">
        <v>29</v>
      </c>
      <c r="R12613">
        <v>-22.93</v>
      </c>
      <c r="S12613">
        <v>2020</v>
      </c>
      <c r="T12613">
        <v>9</v>
      </c>
      <c r="U12613">
        <v>37</v>
      </c>
    </row>
    <row r="12614" spans="1:21" x14ac:dyDescent="0.3">
      <c r="A12614" s="5" t="s">
        <v>168</v>
      </c>
      <c r="B12614" s="5" t="s">
        <v>206</v>
      </c>
      <c r="C12614" s="5" t="s">
        <v>118</v>
      </c>
      <c r="D12614" s="5" t="s">
        <v>580</v>
      </c>
      <c r="E12614" s="5" t="s">
        <v>172</v>
      </c>
      <c r="F12614" s="6">
        <v>44082</v>
      </c>
      <c r="G12614" s="5" t="s">
        <v>148</v>
      </c>
      <c r="H12614" s="5" t="s">
        <v>187</v>
      </c>
      <c r="I12614">
        <v>43920</v>
      </c>
      <c r="J12614">
        <v>162</v>
      </c>
      <c r="K12614">
        <v>530</v>
      </c>
      <c r="L12614">
        <v>5</v>
      </c>
      <c r="M12614">
        <v>15370</v>
      </c>
      <c r="N12614">
        <v>14194.825000000001</v>
      </c>
      <c r="O12614">
        <v>2838.9650000000001</v>
      </c>
      <c r="P12614">
        <v>106</v>
      </c>
      <c r="Q12614">
        <v>29</v>
      </c>
      <c r="R12614">
        <v>1175.175</v>
      </c>
      <c r="S12614">
        <v>2020</v>
      </c>
      <c r="T12614">
        <v>9</v>
      </c>
      <c r="U12614">
        <v>37</v>
      </c>
    </row>
    <row r="12615" spans="1:21" x14ac:dyDescent="0.3">
      <c r="A12615" s="5" t="s">
        <v>168</v>
      </c>
      <c r="B12615" s="5" t="s">
        <v>206</v>
      </c>
      <c r="C12615" s="5" t="s">
        <v>118</v>
      </c>
      <c r="D12615" s="5" t="s">
        <v>580</v>
      </c>
      <c r="E12615" s="5" t="s">
        <v>172</v>
      </c>
      <c r="F12615" s="6">
        <v>44082</v>
      </c>
      <c r="G12615" s="5" t="s">
        <v>148</v>
      </c>
      <c r="H12615" s="5" t="s">
        <v>188</v>
      </c>
      <c r="I12615">
        <v>43920</v>
      </c>
      <c r="J12615">
        <v>162</v>
      </c>
      <c r="K12615">
        <v>496</v>
      </c>
      <c r="L12615">
        <v>5</v>
      </c>
      <c r="M12615">
        <v>14384</v>
      </c>
      <c r="N12615">
        <v>14194.825000000001</v>
      </c>
      <c r="O12615">
        <v>2838.9650000000001</v>
      </c>
      <c r="P12615">
        <v>99.2</v>
      </c>
      <c r="Q12615">
        <v>29</v>
      </c>
      <c r="R12615">
        <v>189.17500000000001</v>
      </c>
      <c r="S12615">
        <v>2020</v>
      </c>
      <c r="T12615">
        <v>9</v>
      </c>
      <c r="U12615">
        <v>37</v>
      </c>
    </row>
    <row r="12616" spans="1:21" x14ac:dyDescent="0.3">
      <c r="A12616" s="5" t="s">
        <v>168</v>
      </c>
      <c r="B12616" s="5" t="s">
        <v>206</v>
      </c>
      <c r="C12616" s="5" t="s">
        <v>118</v>
      </c>
      <c r="D12616" s="5" t="s">
        <v>580</v>
      </c>
      <c r="E12616" s="5" t="s">
        <v>172</v>
      </c>
      <c r="F12616" s="6">
        <v>44082</v>
      </c>
      <c r="G12616" s="5" t="s">
        <v>148</v>
      </c>
      <c r="H12616" s="5" t="s">
        <v>189</v>
      </c>
      <c r="I12616">
        <v>43920</v>
      </c>
      <c r="J12616">
        <v>162</v>
      </c>
      <c r="K12616">
        <v>201</v>
      </c>
      <c r="L12616">
        <v>2</v>
      </c>
      <c r="M12616">
        <v>5829</v>
      </c>
      <c r="N12616">
        <v>5677.93</v>
      </c>
      <c r="O12616">
        <v>2838.9650000000001</v>
      </c>
      <c r="P12616">
        <v>100.5</v>
      </c>
      <c r="Q12616">
        <v>29</v>
      </c>
      <c r="R12616">
        <v>151.07</v>
      </c>
      <c r="S12616">
        <v>2020</v>
      </c>
      <c r="T12616">
        <v>9</v>
      </c>
      <c r="U12616">
        <v>37</v>
      </c>
    </row>
    <row r="12617" spans="1:21" x14ac:dyDescent="0.3">
      <c r="A12617" s="5" t="s">
        <v>168</v>
      </c>
      <c r="B12617" s="5" t="s">
        <v>206</v>
      </c>
      <c r="C12617" s="5" t="s">
        <v>118</v>
      </c>
      <c r="D12617" s="5" t="s">
        <v>580</v>
      </c>
      <c r="E12617" s="5" t="s">
        <v>172</v>
      </c>
      <c r="F12617" s="6">
        <v>44082</v>
      </c>
      <c r="G12617" s="5" t="s">
        <v>148</v>
      </c>
      <c r="H12617" s="5" t="s">
        <v>308</v>
      </c>
      <c r="I12617">
        <v>43920</v>
      </c>
      <c r="J12617">
        <v>162</v>
      </c>
      <c r="K12617">
        <v>122</v>
      </c>
      <c r="L12617">
        <v>1</v>
      </c>
      <c r="M12617">
        <v>3538</v>
      </c>
      <c r="N12617">
        <v>2838.9650000000001</v>
      </c>
      <c r="O12617">
        <v>2838.9650000000001</v>
      </c>
      <c r="P12617">
        <v>122</v>
      </c>
      <c r="Q12617">
        <v>29</v>
      </c>
      <c r="R12617">
        <v>699.03499999999997</v>
      </c>
      <c r="S12617">
        <v>2020</v>
      </c>
      <c r="T12617">
        <v>9</v>
      </c>
      <c r="U12617">
        <v>37</v>
      </c>
    </row>
    <row r="12618" spans="1:21" x14ac:dyDescent="0.3">
      <c r="A12618" s="5" t="s">
        <v>168</v>
      </c>
      <c r="B12618" s="5" t="s">
        <v>206</v>
      </c>
      <c r="C12618" s="5" t="s">
        <v>118</v>
      </c>
      <c r="D12618" s="5" t="s">
        <v>580</v>
      </c>
      <c r="E12618" s="5" t="s">
        <v>172</v>
      </c>
      <c r="F12618" s="6">
        <v>44082</v>
      </c>
      <c r="G12618" s="5" t="s">
        <v>148</v>
      </c>
      <c r="H12618" s="5" t="s">
        <v>202</v>
      </c>
      <c r="I12618">
        <v>43920</v>
      </c>
      <c r="J12618">
        <v>162</v>
      </c>
      <c r="K12618">
        <v>560</v>
      </c>
      <c r="L12618">
        <v>6</v>
      </c>
      <c r="M12618">
        <v>16240</v>
      </c>
      <c r="N12618">
        <v>17033.79</v>
      </c>
      <c r="O12618">
        <v>2838.9650000000001</v>
      </c>
      <c r="P12618">
        <v>93.333333333333329</v>
      </c>
      <c r="Q12618">
        <v>29</v>
      </c>
      <c r="R12618">
        <v>-793.79</v>
      </c>
      <c r="S12618">
        <v>2020</v>
      </c>
      <c r="T12618">
        <v>9</v>
      </c>
      <c r="U12618">
        <v>37</v>
      </c>
    </row>
    <row r="12619" spans="1:21" x14ac:dyDescent="0.3">
      <c r="A12619" s="5" t="s">
        <v>168</v>
      </c>
      <c r="B12619" s="5" t="s">
        <v>206</v>
      </c>
      <c r="C12619" s="5" t="s">
        <v>118</v>
      </c>
      <c r="D12619" s="5" t="s">
        <v>580</v>
      </c>
      <c r="E12619" s="5" t="s">
        <v>172</v>
      </c>
      <c r="F12619" s="6">
        <v>44082</v>
      </c>
      <c r="G12619" s="5" t="s">
        <v>148</v>
      </c>
      <c r="H12619" s="5" t="s">
        <v>190</v>
      </c>
      <c r="I12619">
        <v>43920</v>
      </c>
      <c r="J12619">
        <v>162</v>
      </c>
      <c r="K12619">
        <v>226</v>
      </c>
      <c r="L12619">
        <v>2</v>
      </c>
      <c r="M12619">
        <v>5650</v>
      </c>
      <c r="N12619">
        <v>5677.93</v>
      </c>
      <c r="O12619">
        <v>2838.9650000000001</v>
      </c>
      <c r="P12619">
        <v>113</v>
      </c>
      <c r="Q12619">
        <v>25</v>
      </c>
      <c r="R12619">
        <v>-27.93</v>
      </c>
      <c r="S12619">
        <v>2020</v>
      </c>
      <c r="T12619">
        <v>9</v>
      </c>
      <c r="U12619">
        <v>37</v>
      </c>
    </row>
    <row r="12620" spans="1:21" x14ac:dyDescent="0.3">
      <c r="A12620" s="5" t="s">
        <v>168</v>
      </c>
      <c r="B12620" s="5" t="s">
        <v>206</v>
      </c>
      <c r="C12620" s="5" t="s">
        <v>118</v>
      </c>
      <c r="D12620" s="5" t="s">
        <v>580</v>
      </c>
      <c r="E12620" s="5" t="s">
        <v>172</v>
      </c>
      <c r="F12620" s="6">
        <v>44082</v>
      </c>
      <c r="G12620" s="5" t="s">
        <v>148</v>
      </c>
      <c r="H12620" s="5" t="s">
        <v>190</v>
      </c>
      <c r="I12620">
        <v>43920</v>
      </c>
      <c r="J12620">
        <v>162</v>
      </c>
      <c r="K12620">
        <v>93</v>
      </c>
      <c r="L12620">
        <v>1</v>
      </c>
      <c r="M12620">
        <v>2697</v>
      </c>
      <c r="N12620">
        <v>2838.9650000000001</v>
      </c>
      <c r="O12620">
        <v>2838.9650000000001</v>
      </c>
      <c r="P12620">
        <v>93</v>
      </c>
      <c r="Q12620">
        <v>29</v>
      </c>
      <c r="R12620">
        <v>-141.965</v>
      </c>
      <c r="S12620">
        <v>2020</v>
      </c>
      <c r="T12620">
        <v>9</v>
      </c>
      <c r="U12620">
        <v>37</v>
      </c>
    </row>
    <row r="12621" spans="1:21" x14ac:dyDescent="0.3">
      <c r="A12621" s="5" t="s">
        <v>168</v>
      </c>
      <c r="B12621" s="5" t="s">
        <v>206</v>
      </c>
      <c r="C12621" s="5" t="s">
        <v>118</v>
      </c>
      <c r="D12621" s="5" t="s">
        <v>580</v>
      </c>
      <c r="E12621" s="5" t="s">
        <v>172</v>
      </c>
      <c r="F12621" s="6">
        <v>44082</v>
      </c>
      <c r="G12621" s="5" t="s">
        <v>148</v>
      </c>
      <c r="H12621" s="5" t="s">
        <v>190</v>
      </c>
      <c r="I12621">
        <v>43920</v>
      </c>
      <c r="J12621">
        <v>162</v>
      </c>
      <c r="K12621">
        <v>120</v>
      </c>
      <c r="L12621">
        <v>1</v>
      </c>
      <c r="M12621">
        <v>3480</v>
      </c>
      <c r="N12621">
        <v>2838.9650000000001</v>
      </c>
      <c r="O12621">
        <v>2838.9650000000001</v>
      </c>
      <c r="P12621">
        <v>120</v>
      </c>
      <c r="Q12621">
        <v>29</v>
      </c>
      <c r="R12621">
        <v>641.03499999999997</v>
      </c>
      <c r="S12621">
        <v>2020</v>
      </c>
      <c r="T12621">
        <v>9</v>
      </c>
      <c r="U12621">
        <v>37</v>
      </c>
    </row>
    <row r="12622" spans="1:21" x14ac:dyDescent="0.3">
      <c r="A12622" s="5" t="s">
        <v>168</v>
      </c>
      <c r="B12622" s="5" t="s">
        <v>206</v>
      </c>
      <c r="C12622" s="5" t="s">
        <v>118</v>
      </c>
      <c r="D12622" s="5" t="s">
        <v>580</v>
      </c>
      <c r="E12622" s="5" t="s">
        <v>172</v>
      </c>
      <c r="F12622" s="6">
        <v>44082</v>
      </c>
      <c r="G12622" s="5" t="s">
        <v>148</v>
      </c>
      <c r="H12622" s="5" t="s">
        <v>190</v>
      </c>
      <c r="I12622">
        <v>43920</v>
      </c>
      <c r="J12622">
        <v>162</v>
      </c>
      <c r="K12622">
        <v>200</v>
      </c>
      <c r="L12622">
        <v>2</v>
      </c>
      <c r="M12622">
        <v>5800</v>
      </c>
      <c r="N12622">
        <v>5677.93</v>
      </c>
      <c r="O12622">
        <v>2838.9650000000001</v>
      </c>
      <c r="P12622">
        <v>100</v>
      </c>
      <c r="Q12622">
        <v>29</v>
      </c>
      <c r="R12622">
        <v>122.07</v>
      </c>
      <c r="S12622">
        <v>2020</v>
      </c>
      <c r="T12622">
        <v>9</v>
      </c>
      <c r="U12622">
        <v>37</v>
      </c>
    </row>
    <row r="12623" spans="1:21" x14ac:dyDescent="0.3">
      <c r="A12623" s="5" t="s">
        <v>168</v>
      </c>
      <c r="B12623" s="5" t="s">
        <v>206</v>
      </c>
      <c r="C12623" s="5" t="s">
        <v>117</v>
      </c>
      <c r="D12623" s="5" t="s">
        <v>611</v>
      </c>
      <c r="E12623" s="5" t="s">
        <v>227</v>
      </c>
      <c r="F12623" s="6">
        <v>44083</v>
      </c>
      <c r="G12623" s="5" t="s">
        <v>148</v>
      </c>
      <c r="H12623" s="5" t="s">
        <v>231</v>
      </c>
      <c r="I12623">
        <v>43911</v>
      </c>
      <c r="J12623">
        <v>172</v>
      </c>
      <c r="K12623">
        <v>-142</v>
      </c>
      <c r="L12623">
        <v>-1</v>
      </c>
      <c r="M12623">
        <v>-4118</v>
      </c>
      <c r="N12623">
        <v>-3285.71</v>
      </c>
      <c r="O12623">
        <v>-3285.71</v>
      </c>
      <c r="P12623">
        <v>142</v>
      </c>
      <c r="Q12623">
        <v>29</v>
      </c>
      <c r="R12623">
        <v>-832.29</v>
      </c>
      <c r="S12623">
        <v>2020</v>
      </c>
      <c r="T12623">
        <v>9</v>
      </c>
      <c r="U12623">
        <v>37</v>
      </c>
    </row>
    <row r="12624" spans="1:21" x14ac:dyDescent="0.3">
      <c r="A12624" s="5" t="s">
        <v>168</v>
      </c>
      <c r="B12624" s="5" t="s">
        <v>206</v>
      </c>
      <c r="C12624" s="5" t="s">
        <v>117</v>
      </c>
      <c r="D12624" s="5" t="s">
        <v>611</v>
      </c>
      <c r="E12624" s="5" t="s">
        <v>172</v>
      </c>
      <c r="F12624" s="6">
        <v>44083</v>
      </c>
      <c r="G12624" s="5" t="s">
        <v>148</v>
      </c>
      <c r="H12624" s="5" t="s">
        <v>231</v>
      </c>
      <c r="I12624">
        <v>43911</v>
      </c>
      <c r="J12624">
        <v>172</v>
      </c>
      <c r="K12624">
        <v>142</v>
      </c>
      <c r="L12624">
        <v>1</v>
      </c>
      <c r="M12624">
        <v>3550</v>
      </c>
      <c r="N12624">
        <v>3285.71</v>
      </c>
      <c r="O12624">
        <v>3285.71</v>
      </c>
      <c r="P12624">
        <v>142</v>
      </c>
      <c r="Q12624">
        <v>25</v>
      </c>
      <c r="R12624">
        <v>264.29000000000002</v>
      </c>
      <c r="S12624">
        <v>2020</v>
      </c>
      <c r="T12624">
        <v>9</v>
      </c>
      <c r="U12624">
        <v>37</v>
      </c>
    </row>
    <row r="12625" spans="1:21" x14ac:dyDescent="0.3">
      <c r="A12625" s="5" t="s">
        <v>168</v>
      </c>
      <c r="B12625" s="5" t="s">
        <v>175</v>
      </c>
      <c r="C12625" s="5" t="s">
        <v>82</v>
      </c>
      <c r="D12625" s="5" t="s">
        <v>616</v>
      </c>
      <c r="E12625" s="5" t="s">
        <v>172</v>
      </c>
      <c r="F12625" s="6">
        <v>44084</v>
      </c>
      <c r="G12625" s="5" t="s">
        <v>148</v>
      </c>
      <c r="H12625" s="5" t="s">
        <v>190</v>
      </c>
      <c r="I12625">
        <v>43929</v>
      </c>
      <c r="J12625">
        <v>155</v>
      </c>
      <c r="K12625">
        <v>103.5</v>
      </c>
      <c r="L12625">
        <v>1</v>
      </c>
      <c r="M12625">
        <v>2898</v>
      </c>
      <c r="N12625">
        <v>2399.6790000000001</v>
      </c>
      <c r="O12625">
        <v>2399.6790000000001</v>
      </c>
      <c r="P12625">
        <v>103.5</v>
      </c>
      <c r="Q12625">
        <v>28</v>
      </c>
      <c r="R12625">
        <v>498.32100000000003</v>
      </c>
      <c r="S12625">
        <v>2020</v>
      </c>
      <c r="T12625">
        <v>9</v>
      </c>
      <c r="U12625">
        <v>37</v>
      </c>
    </row>
    <row r="12626" spans="1:21" x14ac:dyDescent="0.3">
      <c r="A12626" s="5" t="s">
        <v>168</v>
      </c>
      <c r="B12626" s="5" t="s">
        <v>175</v>
      </c>
      <c r="C12626" s="5" t="s">
        <v>82</v>
      </c>
      <c r="D12626" s="5" t="s">
        <v>616</v>
      </c>
      <c r="E12626" s="5" t="s">
        <v>172</v>
      </c>
      <c r="F12626" s="6">
        <v>44084</v>
      </c>
      <c r="G12626" s="5" t="s">
        <v>148</v>
      </c>
      <c r="H12626" s="5" t="s">
        <v>351</v>
      </c>
      <c r="I12626">
        <v>43929</v>
      </c>
      <c r="J12626">
        <v>155</v>
      </c>
      <c r="K12626">
        <v>195.5</v>
      </c>
      <c r="L12626">
        <v>2</v>
      </c>
      <c r="M12626">
        <v>5474</v>
      </c>
      <c r="N12626">
        <v>4799.357</v>
      </c>
      <c r="O12626">
        <v>2399.6790000000001</v>
      </c>
      <c r="P12626">
        <v>97.75</v>
      </c>
      <c r="Q12626">
        <v>28</v>
      </c>
      <c r="R12626">
        <v>674.64300000000003</v>
      </c>
      <c r="S12626">
        <v>2020</v>
      </c>
      <c r="T12626">
        <v>9</v>
      </c>
      <c r="U12626">
        <v>37</v>
      </c>
    </row>
    <row r="12627" spans="1:21" x14ac:dyDescent="0.3">
      <c r="A12627" s="5" t="s">
        <v>168</v>
      </c>
      <c r="B12627" s="5" t="s">
        <v>175</v>
      </c>
      <c r="C12627" s="5" t="s">
        <v>82</v>
      </c>
      <c r="D12627" s="5" t="s">
        <v>616</v>
      </c>
      <c r="E12627" s="5" t="s">
        <v>172</v>
      </c>
      <c r="F12627" s="6">
        <v>44084</v>
      </c>
      <c r="G12627" s="5" t="s">
        <v>148</v>
      </c>
      <c r="H12627" s="5" t="s">
        <v>235</v>
      </c>
      <c r="I12627">
        <v>43929</v>
      </c>
      <c r="J12627">
        <v>155</v>
      </c>
      <c r="K12627">
        <v>114</v>
      </c>
      <c r="L12627">
        <v>1</v>
      </c>
      <c r="M12627">
        <v>3192</v>
      </c>
      <c r="N12627">
        <v>2399.6790000000001</v>
      </c>
      <c r="O12627">
        <v>2399.6790000000001</v>
      </c>
      <c r="P12627">
        <v>114</v>
      </c>
      <c r="Q12627">
        <v>28</v>
      </c>
      <c r="R12627">
        <v>792.32100000000003</v>
      </c>
      <c r="S12627">
        <v>2020</v>
      </c>
      <c r="T12627">
        <v>9</v>
      </c>
      <c r="U12627">
        <v>37</v>
      </c>
    </row>
    <row r="12628" spans="1:21" x14ac:dyDescent="0.3">
      <c r="A12628" s="5" t="s">
        <v>168</v>
      </c>
      <c r="B12628" s="5" t="s">
        <v>175</v>
      </c>
      <c r="C12628" s="5" t="s">
        <v>83</v>
      </c>
      <c r="D12628" s="5" t="s">
        <v>615</v>
      </c>
      <c r="E12628" s="5" t="s">
        <v>172</v>
      </c>
      <c r="F12628" s="6">
        <v>44084</v>
      </c>
      <c r="G12628" s="5" t="s">
        <v>148</v>
      </c>
      <c r="H12628" s="5" t="s">
        <v>199</v>
      </c>
      <c r="I12628">
        <v>43900</v>
      </c>
      <c r="J12628">
        <v>184</v>
      </c>
      <c r="K12628">
        <v>1116</v>
      </c>
      <c r="L12628">
        <v>10</v>
      </c>
      <c r="M12628">
        <v>30690</v>
      </c>
      <c r="N12628">
        <v>25349.642</v>
      </c>
      <c r="O12628">
        <v>2534.9639999999999</v>
      </c>
      <c r="P12628">
        <v>111.6</v>
      </c>
      <c r="Q12628">
        <v>27.5</v>
      </c>
      <c r="R12628">
        <v>5340.3580000000002</v>
      </c>
      <c r="S12628">
        <v>2020</v>
      </c>
      <c r="T12628">
        <v>9</v>
      </c>
      <c r="U12628">
        <v>37</v>
      </c>
    </row>
    <row r="12629" spans="1:21" x14ac:dyDescent="0.3">
      <c r="A12629" s="5" t="s">
        <v>168</v>
      </c>
      <c r="B12629" s="5" t="s">
        <v>175</v>
      </c>
      <c r="C12629" s="5" t="s">
        <v>83</v>
      </c>
      <c r="D12629" s="5" t="s">
        <v>615</v>
      </c>
      <c r="E12629" s="5" t="s">
        <v>172</v>
      </c>
      <c r="F12629" s="6">
        <v>44084</v>
      </c>
      <c r="G12629" s="5" t="s">
        <v>148</v>
      </c>
      <c r="H12629" s="5" t="s">
        <v>215</v>
      </c>
      <c r="I12629">
        <v>43900</v>
      </c>
      <c r="J12629">
        <v>184</v>
      </c>
      <c r="K12629">
        <v>490</v>
      </c>
      <c r="L12629">
        <v>5</v>
      </c>
      <c r="M12629">
        <v>13475</v>
      </c>
      <c r="N12629">
        <v>12674.821</v>
      </c>
      <c r="O12629">
        <v>2534.9639999999999</v>
      </c>
      <c r="P12629">
        <v>98</v>
      </c>
      <c r="Q12629">
        <v>27.5</v>
      </c>
      <c r="R12629">
        <v>800.17899999999997</v>
      </c>
      <c r="S12629">
        <v>2020</v>
      </c>
      <c r="T12629">
        <v>9</v>
      </c>
      <c r="U12629">
        <v>37</v>
      </c>
    </row>
    <row r="12630" spans="1:21" x14ac:dyDescent="0.3">
      <c r="A12630" s="5" t="s">
        <v>168</v>
      </c>
      <c r="B12630" s="5" t="s">
        <v>175</v>
      </c>
      <c r="C12630" s="5" t="s">
        <v>83</v>
      </c>
      <c r="D12630" s="5" t="s">
        <v>615</v>
      </c>
      <c r="E12630" s="5" t="s">
        <v>172</v>
      </c>
      <c r="F12630" s="6">
        <v>44084</v>
      </c>
      <c r="G12630" s="5" t="s">
        <v>148</v>
      </c>
      <c r="H12630" s="5" t="s">
        <v>478</v>
      </c>
      <c r="I12630">
        <v>43900</v>
      </c>
      <c r="J12630">
        <v>184</v>
      </c>
      <c r="K12630">
        <v>570</v>
      </c>
      <c r="L12630">
        <v>6</v>
      </c>
      <c r="M12630">
        <v>15675</v>
      </c>
      <c r="N12630">
        <v>15209.785</v>
      </c>
      <c r="O12630">
        <v>2534.9639999999999</v>
      </c>
      <c r="P12630">
        <v>95</v>
      </c>
      <c r="Q12630">
        <v>27.5</v>
      </c>
      <c r="R12630">
        <v>465.21499999999997</v>
      </c>
      <c r="S12630">
        <v>2020</v>
      </c>
      <c r="T12630">
        <v>9</v>
      </c>
      <c r="U12630">
        <v>37</v>
      </c>
    </row>
    <row r="12631" spans="1:21" x14ac:dyDescent="0.3">
      <c r="A12631" s="5" t="s">
        <v>168</v>
      </c>
      <c r="B12631" s="5" t="s">
        <v>175</v>
      </c>
      <c r="C12631" s="5" t="s">
        <v>83</v>
      </c>
      <c r="D12631" s="5" t="s">
        <v>615</v>
      </c>
      <c r="E12631" s="5" t="s">
        <v>172</v>
      </c>
      <c r="F12631" s="6">
        <v>44084</v>
      </c>
      <c r="G12631" s="5" t="s">
        <v>148</v>
      </c>
      <c r="H12631" s="5" t="s">
        <v>190</v>
      </c>
      <c r="I12631">
        <v>43900</v>
      </c>
      <c r="J12631">
        <v>184</v>
      </c>
      <c r="K12631">
        <v>306</v>
      </c>
      <c r="L12631">
        <v>3</v>
      </c>
      <c r="M12631">
        <v>8415</v>
      </c>
      <c r="N12631">
        <v>7604.893</v>
      </c>
      <c r="O12631">
        <v>2534.9639999999999</v>
      </c>
      <c r="P12631">
        <v>102</v>
      </c>
      <c r="Q12631">
        <v>27.5</v>
      </c>
      <c r="R12631">
        <v>810.10699999999997</v>
      </c>
      <c r="S12631">
        <v>2020</v>
      </c>
      <c r="T12631">
        <v>9</v>
      </c>
      <c r="U12631">
        <v>37</v>
      </c>
    </row>
    <row r="12632" spans="1:21" x14ac:dyDescent="0.3">
      <c r="A12632" s="5" t="s">
        <v>168</v>
      </c>
      <c r="B12632" s="5" t="s">
        <v>175</v>
      </c>
      <c r="C12632" s="5" t="s">
        <v>83</v>
      </c>
      <c r="D12632" s="5" t="s">
        <v>615</v>
      </c>
      <c r="E12632" s="5" t="s">
        <v>172</v>
      </c>
      <c r="F12632" s="6">
        <v>44084</v>
      </c>
      <c r="G12632" s="5" t="s">
        <v>148</v>
      </c>
      <c r="H12632" s="5" t="s">
        <v>190</v>
      </c>
      <c r="I12632">
        <v>43900</v>
      </c>
      <c r="J12632">
        <v>184</v>
      </c>
      <c r="K12632">
        <v>306</v>
      </c>
      <c r="L12632">
        <v>3</v>
      </c>
      <c r="M12632">
        <v>8415</v>
      </c>
      <c r="N12632">
        <v>7604.893</v>
      </c>
      <c r="O12632">
        <v>2534.9639999999999</v>
      </c>
      <c r="P12632">
        <v>102</v>
      </c>
      <c r="Q12632">
        <v>27.5</v>
      </c>
      <c r="R12632">
        <v>810.10699999999997</v>
      </c>
      <c r="S12632">
        <v>2020</v>
      </c>
      <c r="T12632">
        <v>9</v>
      </c>
      <c r="U12632">
        <v>37</v>
      </c>
    </row>
    <row r="12633" spans="1:21" x14ac:dyDescent="0.3">
      <c r="A12633" s="5" t="s">
        <v>168</v>
      </c>
      <c r="B12633" s="5" t="s">
        <v>175</v>
      </c>
      <c r="C12633" s="5" t="s">
        <v>83</v>
      </c>
      <c r="D12633" s="5" t="s">
        <v>615</v>
      </c>
      <c r="E12633" s="5" t="s">
        <v>172</v>
      </c>
      <c r="F12633" s="6">
        <v>44084</v>
      </c>
      <c r="G12633" s="5" t="s">
        <v>148</v>
      </c>
      <c r="H12633" s="5" t="s">
        <v>264</v>
      </c>
      <c r="I12633">
        <v>43900</v>
      </c>
      <c r="J12633">
        <v>184</v>
      </c>
      <c r="K12633">
        <v>1653</v>
      </c>
      <c r="L12633">
        <v>15</v>
      </c>
      <c r="M12633">
        <v>45457.5</v>
      </c>
      <c r="N12633">
        <v>38024.463000000003</v>
      </c>
      <c r="O12633">
        <v>2534.9639999999999</v>
      </c>
      <c r="P12633">
        <v>110.2</v>
      </c>
      <c r="Q12633">
        <v>27.5</v>
      </c>
      <c r="R12633">
        <v>7433.0370000000003</v>
      </c>
      <c r="S12633">
        <v>2020</v>
      </c>
      <c r="T12633">
        <v>9</v>
      </c>
      <c r="U12633">
        <v>37</v>
      </c>
    </row>
    <row r="12634" spans="1:21" x14ac:dyDescent="0.3">
      <c r="A12634" s="5" t="s">
        <v>168</v>
      </c>
      <c r="B12634" s="5" t="s">
        <v>175</v>
      </c>
      <c r="C12634" s="5" t="s">
        <v>83</v>
      </c>
      <c r="D12634" s="5" t="s">
        <v>615</v>
      </c>
      <c r="E12634" s="5" t="s">
        <v>172</v>
      </c>
      <c r="F12634" s="6">
        <v>44084</v>
      </c>
      <c r="G12634" s="5" t="s">
        <v>148</v>
      </c>
      <c r="H12634" s="5" t="s">
        <v>173</v>
      </c>
      <c r="I12634">
        <v>43900</v>
      </c>
      <c r="J12634">
        <v>184</v>
      </c>
      <c r="K12634">
        <v>718</v>
      </c>
      <c r="L12634">
        <v>8</v>
      </c>
      <c r="M12634">
        <v>20104</v>
      </c>
      <c r="N12634">
        <v>20279.714</v>
      </c>
      <c r="O12634">
        <v>2534.9639999999999</v>
      </c>
      <c r="P12634">
        <v>89.75</v>
      </c>
      <c r="Q12634">
        <v>28</v>
      </c>
      <c r="R12634">
        <v>-175.714</v>
      </c>
      <c r="S12634">
        <v>2020</v>
      </c>
      <c r="T12634">
        <v>9</v>
      </c>
      <c r="U12634">
        <v>37</v>
      </c>
    </row>
    <row r="12635" spans="1:21" x14ac:dyDescent="0.3">
      <c r="A12635" s="5" t="s">
        <v>168</v>
      </c>
      <c r="B12635" s="5" t="s">
        <v>175</v>
      </c>
      <c r="C12635" s="5" t="s">
        <v>83</v>
      </c>
      <c r="D12635" s="5" t="s">
        <v>615</v>
      </c>
      <c r="E12635" s="5" t="s">
        <v>172</v>
      </c>
      <c r="F12635" s="6">
        <v>44084</v>
      </c>
      <c r="G12635" s="5" t="s">
        <v>148</v>
      </c>
      <c r="H12635" s="5" t="s">
        <v>311</v>
      </c>
      <c r="I12635">
        <v>43900</v>
      </c>
      <c r="J12635">
        <v>184</v>
      </c>
      <c r="K12635">
        <v>119</v>
      </c>
      <c r="L12635">
        <v>1</v>
      </c>
      <c r="M12635">
        <v>3332</v>
      </c>
      <c r="N12635">
        <v>2534.9639999999999</v>
      </c>
      <c r="O12635">
        <v>2534.9639999999999</v>
      </c>
      <c r="P12635">
        <v>119</v>
      </c>
      <c r="Q12635">
        <v>28</v>
      </c>
      <c r="R12635">
        <v>797.03599999999994</v>
      </c>
      <c r="S12635">
        <v>2020</v>
      </c>
      <c r="T12635">
        <v>9</v>
      </c>
      <c r="U12635">
        <v>37</v>
      </c>
    </row>
    <row r="12636" spans="1:21" x14ac:dyDescent="0.3">
      <c r="A12636" s="5" t="s">
        <v>168</v>
      </c>
      <c r="B12636" s="5" t="s">
        <v>175</v>
      </c>
      <c r="C12636" s="5" t="s">
        <v>83</v>
      </c>
      <c r="D12636" s="5" t="s">
        <v>615</v>
      </c>
      <c r="E12636" s="5" t="s">
        <v>172</v>
      </c>
      <c r="F12636" s="6">
        <v>44084</v>
      </c>
      <c r="G12636" s="5" t="s">
        <v>148</v>
      </c>
      <c r="H12636" s="5" t="s">
        <v>197</v>
      </c>
      <c r="I12636">
        <v>43900</v>
      </c>
      <c r="J12636">
        <v>184</v>
      </c>
      <c r="K12636">
        <v>275.5</v>
      </c>
      <c r="L12636">
        <v>3</v>
      </c>
      <c r="M12636">
        <v>7714</v>
      </c>
      <c r="N12636">
        <v>7604.893</v>
      </c>
      <c r="O12636">
        <v>2534.9639999999999</v>
      </c>
      <c r="P12636">
        <v>91.833333333333329</v>
      </c>
      <c r="Q12636">
        <v>28</v>
      </c>
      <c r="R12636">
        <v>109.107</v>
      </c>
      <c r="S12636">
        <v>2020</v>
      </c>
      <c r="T12636">
        <v>9</v>
      </c>
      <c r="U12636">
        <v>37</v>
      </c>
    </row>
    <row r="12637" spans="1:21" x14ac:dyDescent="0.3">
      <c r="A12637" s="5" t="s">
        <v>168</v>
      </c>
      <c r="B12637" s="5" t="s">
        <v>175</v>
      </c>
      <c r="C12637" s="5" t="s">
        <v>83</v>
      </c>
      <c r="D12637" s="5" t="s">
        <v>615</v>
      </c>
      <c r="E12637" s="5" t="s">
        <v>172</v>
      </c>
      <c r="F12637" s="6">
        <v>44084</v>
      </c>
      <c r="G12637" s="5" t="s">
        <v>148</v>
      </c>
      <c r="H12637" s="5" t="s">
        <v>178</v>
      </c>
      <c r="I12637">
        <v>43900</v>
      </c>
      <c r="J12637">
        <v>184</v>
      </c>
      <c r="K12637">
        <v>283.5</v>
      </c>
      <c r="L12637">
        <v>3</v>
      </c>
      <c r="M12637">
        <v>7938</v>
      </c>
      <c r="N12637">
        <v>7604.893</v>
      </c>
      <c r="O12637">
        <v>2534.9639999999999</v>
      </c>
      <c r="P12637">
        <v>94.5</v>
      </c>
      <c r="Q12637">
        <v>28</v>
      </c>
      <c r="R12637">
        <v>333.10700000000003</v>
      </c>
      <c r="S12637">
        <v>2020</v>
      </c>
      <c r="T12637">
        <v>9</v>
      </c>
      <c r="U12637">
        <v>37</v>
      </c>
    </row>
    <row r="12638" spans="1:21" x14ac:dyDescent="0.3">
      <c r="A12638" s="5" t="s">
        <v>168</v>
      </c>
      <c r="B12638" s="5" t="s">
        <v>175</v>
      </c>
      <c r="C12638" s="5" t="s">
        <v>83</v>
      </c>
      <c r="D12638" s="5" t="s">
        <v>615</v>
      </c>
      <c r="E12638" s="5" t="s">
        <v>172</v>
      </c>
      <c r="F12638" s="6">
        <v>44084</v>
      </c>
      <c r="G12638" s="5" t="s">
        <v>148</v>
      </c>
      <c r="H12638" s="5" t="s">
        <v>194</v>
      </c>
      <c r="I12638">
        <v>43900</v>
      </c>
      <c r="J12638">
        <v>184</v>
      </c>
      <c r="K12638">
        <v>475.5</v>
      </c>
      <c r="L12638">
        <v>4</v>
      </c>
      <c r="M12638">
        <v>13314</v>
      </c>
      <c r="N12638">
        <v>10139.857</v>
      </c>
      <c r="O12638">
        <v>2534.9639999999999</v>
      </c>
      <c r="P12638">
        <v>118.875</v>
      </c>
      <c r="Q12638">
        <v>28</v>
      </c>
      <c r="R12638">
        <v>3174.143</v>
      </c>
      <c r="S12638">
        <v>2020</v>
      </c>
      <c r="T12638">
        <v>9</v>
      </c>
      <c r="U12638">
        <v>37</v>
      </c>
    </row>
    <row r="12639" spans="1:21" x14ac:dyDescent="0.3">
      <c r="A12639" s="5" t="s">
        <v>168</v>
      </c>
      <c r="B12639" s="5" t="s">
        <v>175</v>
      </c>
      <c r="C12639" s="5" t="s">
        <v>84</v>
      </c>
      <c r="D12639" s="5" t="s">
        <v>613</v>
      </c>
      <c r="E12639" s="5" t="s">
        <v>172</v>
      </c>
      <c r="F12639" s="6">
        <v>44084</v>
      </c>
      <c r="G12639" s="5" t="s">
        <v>148</v>
      </c>
      <c r="H12639" s="5" t="s">
        <v>200</v>
      </c>
      <c r="I12639">
        <v>43893</v>
      </c>
      <c r="J12639">
        <v>191</v>
      </c>
      <c r="K12639">
        <v>625</v>
      </c>
      <c r="L12639">
        <v>6</v>
      </c>
      <c r="M12639">
        <v>17187.5</v>
      </c>
      <c r="N12639">
        <v>17109.835999999999</v>
      </c>
      <c r="O12639">
        <v>2851.6390000000001</v>
      </c>
      <c r="P12639">
        <v>104.16666666666667</v>
      </c>
      <c r="Q12639">
        <v>27.5</v>
      </c>
      <c r="R12639">
        <v>77.664000000000001</v>
      </c>
      <c r="S12639">
        <v>2020</v>
      </c>
      <c r="T12639">
        <v>9</v>
      </c>
      <c r="U12639">
        <v>37</v>
      </c>
    </row>
    <row r="12640" spans="1:21" x14ac:dyDescent="0.3">
      <c r="A12640" s="5" t="s">
        <v>168</v>
      </c>
      <c r="B12640" s="5" t="s">
        <v>206</v>
      </c>
      <c r="C12640" s="5" t="s">
        <v>117</v>
      </c>
      <c r="D12640" s="5" t="s">
        <v>611</v>
      </c>
      <c r="E12640" s="5" t="s">
        <v>172</v>
      </c>
      <c r="F12640" s="6">
        <v>44084</v>
      </c>
      <c r="G12640" s="5" t="s">
        <v>148</v>
      </c>
      <c r="H12640" s="5" t="s">
        <v>217</v>
      </c>
      <c r="I12640">
        <v>43911</v>
      </c>
      <c r="J12640">
        <v>173</v>
      </c>
      <c r="K12640">
        <v>970</v>
      </c>
      <c r="L12640">
        <v>10</v>
      </c>
      <c r="M12640">
        <v>28130</v>
      </c>
      <c r="N12640">
        <v>32857.097000000002</v>
      </c>
      <c r="O12640">
        <v>3285.71</v>
      </c>
      <c r="P12640">
        <v>97</v>
      </c>
      <c r="Q12640">
        <v>29</v>
      </c>
      <c r="R12640">
        <v>-4727.0969999999998</v>
      </c>
      <c r="S12640">
        <v>2020</v>
      </c>
      <c r="T12640">
        <v>9</v>
      </c>
      <c r="U12640">
        <v>37</v>
      </c>
    </row>
    <row r="12641" spans="1:21" x14ac:dyDescent="0.3">
      <c r="A12641" s="5" t="s">
        <v>168</v>
      </c>
      <c r="B12641" s="5" t="s">
        <v>206</v>
      </c>
      <c r="C12641" s="5" t="s">
        <v>118</v>
      </c>
      <c r="D12641" s="5" t="s">
        <v>580</v>
      </c>
      <c r="E12641" s="5" t="s">
        <v>172</v>
      </c>
      <c r="F12641" s="6">
        <v>44084</v>
      </c>
      <c r="G12641" s="5" t="s">
        <v>148</v>
      </c>
      <c r="H12641" s="5" t="s">
        <v>284</v>
      </c>
      <c r="I12641">
        <v>43920</v>
      </c>
      <c r="J12641">
        <v>164</v>
      </c>
      <c r="K12641">
        <v>294</v>
      </c>
      <c r="L12641">
        <v>3</v>
      </c>
      <c r="M12641">
        <v>8526</v>
      </c>
      <c r="N12641">
        <v>8516.8950000000004</v>
      </c>
      <c r="O12641">
        <v>2838.9650000000001</v>
      </c>
      <c r="P12641">
        <v>98</v>
      </c>
      <c r="Q12641">
        <v>29</v>
      </c>
      <c r="R12641">
        <v>9.1050000000000004</v>
      </c>
      <c r="S12641">
        <v>2020</v>
      </c>
      <c r="T12641">
        <v>9</v>
      </c>
      <c r="U12641">
        <v>37</v>
      </c>
    </row>
    <row r="12642" spans="1:21" x14ac:dyDescent="0.3">
      <c r="A12642" s="5" t="s">
        <v>168</v>
      </c>
      <c r="B12642" s="5" t="s">
        <v>206</v>
      </c>
      <c r="C12642" s="5" t="s">
        <v>118</v>
      </c>
      <c r="D12642" s="5" t="s">
        <v>580</v>
      </c>
      <c r="E12642" s="5" t="s">
        <v>172</v>
      </c>
      <c r="F12642" s="6">
        <v>44084</v>
      </c>
      <c r="G12642" s="5" t="s">
        <v>148</v>
      </c>
      <c r="H12642" s="5" t="s">
        <v>204</v>
      </c>
      <c r="I12642">
        <v>43920</v>
      </c>
      <c r="J12642">
        <v>164</v>
      </c>
      <c r="K12642">
        <v>696</v>
      </c>
      <c r="L12642">
        <v>6</v>
      </c>
      <c r="M12642">
        <v>20184</v>
      </c>
      <c r="N12642">
        <v>17033.79</v>
      </c>
      <c r="O12642">
        <v>2838.9650000000001</v>
      </c>
      <c r="P12642">
        <v>116</v>
      </c>
      <c r="Q12642">
        <v>29</v>
      </c>
      <c r="R12642">
        <v>3150.21</v>
      </c>
      <c r="S12642">
        <v>2020</v>
      </c>
      <c r="T12642">
        <v>9</v>
      </c>
      <c r="U12642">
        <v>37</v>
      </c>
    </row>
    <row r="12643" spans="1:21" x14ac:dyDescent="0.3">
      <c r="A12643" s="5" t="s">
        <v>168</v>
      </c>
      <c r="B12643" s="5" t="s">
        <v>206</v>
      </c>
      <c r="C12643" s="5" t="s">
        <v>118</v>
      </c>
      <c r="D12643" s="5" t="s">
        <v>580</v>
      </c>
      <c r="E12643" s="5" t="s">
        <v>172</v>
      </c>
      <c r="F12643" s="6">
        <v>44084</v>
      </c>
      <c r="G12643" s="5" t="s">
        <v>148</v>
      </c>
      <c r="H12643" s="5" t="s">
        <v>205</v>
      </c>
      <c r="I12643">
        <v>43920</v>
      </c>
      <c r="J12643">
        <v>164</v>
      </c>
      <c r="K12643">
        <v>485</v>
      </c>
      <c r="L12643">
        <v>5</v>
      </c>
      <c r="M12643">
        <v>14065</v>
      </c>
      <c r="N12643">
        <v>14194.825000000001</v>
      </c>
      <c r="O12643">
        <v>2838.9650000000001</v>
      </c>
      <c r="P12643">
        <v>97</v>
      </c>
      <c r="Q12643">
        <v>29</v>
      </c>
      <c r="R12643">
        <v>-129.82499999999999</v>
      </c>
      <c r="S12643">
        <v>2020</v>
      </c>
      <c r="T12643">
        <v>9</v>
      </c>
      <c r="U12643">
        <v>37</v>
      </c>
    </row>
    <row r="12644" spans="1:21" x14ac:dyDescent="0.3">
      <c r="A12644" s="5" t="s">
        <v>168</v>
      </c>
      <c r="B12644" s="5" t="s">
        <v>206</v>
      </c>
      <c r="C12644" s="5" t="s">
        <v>118</v>
      </c>
      <c r="D12644" s="5" t="s">
        <v>580</v>
      </c>
      <c r="E12644" s="5" t="s">
        <v>172</v>
      </c>
      <c r="F12644" s="6">
        <v>44084</v>
      </c>
      <c r="G12644" s="5" t="s">
        <v>148</v>
      </c>
      <c r="H12644" s="5" t="s">
        <v>222</v>
      </c>
      <c r="I12644">
        <v>43920</v>
      </c>
      <c r="J12644">
        <v>164</v>
      </c>
      <c r="K12644">
        <v>102</v>
      </c>
      <c r="L12644">
        <v>1</v>
      </c>
      <c r="M12644">
        <v>2958</v>
      </c>
      <c r="N12644">
        <v>2838.9650000000001</v>
      </c>
      <c r="O12644">
        <v>2838.9650000000001</v>
      </c>
      <c r="P12644">
        <v>102</v>
      </c>
      <c r="Q12644">
        <v>29</v>
      </c>
      <c r="R12644">
        <v>119.035</v>
      </c>
      <c r="S12644">
        <v>2020</v>
      </c>
      <c r="T12644">
        <v>9</v>
      </c>
      <c r="U12644">
        <v>37</v>
      </c>
    </row>
    <row r="12645" spans="1:21" x14ac:dyDescent="0.3">
      <c r="A12645" s="5" t="s">
        <v>168</v>
      </c>
      <c r="B12645" s="5" t="s">
        <v>206</v>
      </c>
      <c r="C12645" s="5" t="s">
        <v>118</v>
      </c>
      <c r="D12645" s="5" t="s">
        <v>580</v>
      </c>
      <c r="E12645" s="5" t="s">
        <v>172</v>
      </c>
      <c r="F12645" s="6">
        <v>44084</v>
      </c>
      <c r="G12645" s="5" t="s">
        <v>148</v>
      </c>
      <c r="H12645" s="5" t="s">
        <v>184</v>
      </c>
      <c r="I12645">
        <v>43920</v>
      </c>
      <c r="J12645">
        <v>164</v>
      </c>
      <c r="K12645">
        <v>2592</v>
      </c>
      <c r="L12645">
        <v>25</v>
      </c>
      <c r="M12645">
        <v>73872</v>
      </c>
      <c r="N12645">
        <v>70974.123000000007</v>
      </c>
      <c r="O12645">
        <v>2838.9650000000001</v>
      </c>
      <c r="P12645">
        <v>103.68</v>
      </c>
      <c r="Q12645">
        <v>28.5</v>
      </c>
      <c r="R12645">
        <v>2897.877</v>
      </c>
      <c r="S12645">
        <v>2020</v>
      </c>
      <c r="T12645">
        <v>9</v>
      </c>
      <c r="U12645">
        <v>37</v>
      </c>
    </row>
    <row r="12646" spans="1:21" x14ac:dyDescent="0.3">
      <c r="A12646" s="5" t="s">
        <v>168</v>
      </c>
      <c r="B12646" s="5" t="s">
        <v>206</v>
      </c>
      <c r="C12646" s="5" t="s">
        <v>118</v>
      </c>
      <c r="D12646" s="5" t="s">
        <v>580</v>
      </c>
      <c r="E12646" s="5" t="s">
        <v>172</v>
      </c>
      <c r="F12646" s="6">
        <v>44084</v>
      </c>
      <c r="G12646" s="5" t="s">
        <v>148</v>
      </c>
      <c r="H12646" s="5" t="s">
        <v>189</v>
      </c>
      <c r="I12646">
        <v>43920</v>
      </c>
      <c r="J12646">
        <v>164</v>
      </c>
      <c r="K12646">
        <v>506</v>
      </c>
      <c r="L12646">
        <v>5</v>
      </c>
      <c r="M12646">
        <v>14674</v>
      </c>
      <c r="N12646">
        <v>14194.825000000001</v>
      </c>
      <c r="O12646">
        <v>2838.9650000000001</v>
      </c>
      <c r="P12646">
        <v>101.2</v>
      </c>
      <c r="Q12646">
        <v>29</v>
      </c>
      <c r="R12646">
        <v>479.17500000000001</v>
      </c>
      <c r="S12646">
        <v>2020</v>
      </c>
      <c r="T12646">
        <v>9</v>
      </c>
      <c r="U12646">
        <v>37</v>
      </c>
    </row>
    <row r="12647" spans="1:21" x14ac:dyDescent="0.3">
      <c r="A12647" s="5" t="s">
        <v>168</v>
      </c>
      <c r="B12647" s="5" t="s">
        <v>206</v>
      </c>
      <c r="C12647" s="5" t="s">
        <v>118</v>
      </c>
      <c r="D12647" s="5" t="s">
        <v>580</v>
      </c>
      <c r="E12647" s="5" t="s">
        <v>172</v>
      </c>
      <c r="F12647" s="6">
        <v>44084</v>
      </c>
      <c r="G12647" s="5" t="s">
        <v>148</v>
      </c>
      <c r="H12647" s="5" t="s">
        <v>202</v>
      </c>
      <c r="I12647">
        <v>43920</v>
      </c>
      <c r="J12647">
        <v>164</v>
      </c>
      <c r="K12647">
        <v>1340</v>
      </c>
      <c r="L12647">
        <v>14</v>
      </c>
      <c r="M12647">
        <v>38860</v>
      </c>
      <c r="N12647">
        <v>39745.508999999998</v>
      </c>
      <c r="O12647">
        <v>2838.9650000000001</v>
      </c>
      <c r="P12647">
        <v>95.714285714285708</v>
      </c>
      <c r="Q12647">
        <v>29</v>
      </c>
      <c r="R12647">
        <v>-885.50900000000001</v>
      </c>
      <c r="S12647">
        <v>2020</v>
      </c>
      <c r="T12647">
        <v>9</v>
      </c>
      <c r="U12647">
        <v>37</v>
      </c>
    </row>
    <row r="12648" spans="1:21" x14ac:dyDescent="0.3">
      <c r="A12648" s="5" t="s">
        <v>168</v>
      </c>
      <c r="B12648" s="5" t="s">
        <v>206</v>
      </c>
      <c r="C12648" s="5" t="s">
        <v>118</v>
      </c>
      <c r="D12648" s="5" t="s">
        <v>580</v>
      </c>
      <c r="E12648" s="5" t="s">
        <v>172</v>
      </c>
      <c r="F12648" s="6">
        <v>44084</v>
      </c>
      <c r="G12648" s="5" t="s">
        <v>148</v>
      </c>
      <c r="H12648" s="5" t="s">
        <v>226</v>
      </c>
      <c r="I12648">
        <v>43920</v>
      </c>
      <c r="J12648">
        <v>164</v>
      </c>
      <c r="K12648">
        <v>185</v>
      </c>
      <c r="L12648">
        <v>2</v>
      </c>
      <c r="M12648">
        <v>5365</v>
      </c>
      <c r="N12648">
        <v>5677.93</v>
      </c>
      <c r="O12648">
        <v>2838.9650000000001</v>
      </c>
      <c r="P12648">
        <v>92.5</v>
      </c>
      <c r="Q12648">
        <v>29</v>
      </c>
      <c r="R12648">
        <v>-312.93</v>
      </c>
      <c r="S12648">
        <v>2020</v>
      </c>
      <c r="T12648">
        <v>9</v>
      </c>
      <c r="U12648">
        <v>37</v>
      </c>
    </row>
    <row r="12649" spans="1:21" x14ac:dyDescent="0.3">
      <c r="A12649" s="5" t="s">
        <v>168</v>
      </c>
      <c r="B12649" s="5" t="s">
        <v>206</v>
      </c>
      <c r="C12649" s="5" t="s">
        <v>118</v>
      </c>
      <c r="D12649" s="5" t="s">
        <v>580</v>
      </c>
      <c r="E12649" s="5" t="s">
        <v>172</v>
      </c>
      <c r="F12649" s="6">
        <v>44084</v>
      </c>
      <c r="G12649" s="5" t="s">
        <v>148</v>
      </c>
      <c r="H12649" s="5" t="s">
        <v>191</v>
      </c>
      <c r="I12649">
        <v>43920</v>
      </c>
      <c r="J12649">
        <v>164</v>
      </c>
      <c r="K12649">
        <v>496</v>
      </c>
      <c r="L12649">
        <v>5</v>
      </c>
      <c r="M12649">
        <v>14384</v>
      </c>
      <c r="N12649">
        <v>14194.825000000001</v>
      </c>
      <c r="O12649">
        <v>2838.9650000000001</v>
      </c>
      <c r="P12649">
        <v>99.2</v>
      </c>
      <c r="Q12649">
        <v>29</v>
      </c>
      <c r="R12649">
        <v>189.17500000000001</v>
      </c>
      <c r="S12649">
        <v>2020</v>
      </c>
      <c r="T12649">
        <v>9</v>
      </c>
      <c r="U12649">
        <v>37</v>
      </c>
    </row>
    <row r="12650" spans="1:21" x14ac:dyDescent="0.3">
      <c r="A12650" s="5" t="s">
        <v>168</v>
      </c>
      <c r="B12650" s="5" t="s">
        <v>206</v>
      </c>
      <c r="C12650" s="5" t="s">
        <v>118</v>
      </c>
      <c r="D12650" s="5" t="s">
        <v>580</v>
      </c>
      <c r="E12650" s="5" t="s">
        <v>172</v>
      </c>
      <c r="F12650" s="6">
        <v>44084</v>
      </c>
      <c r="G12650" s="5" t="s">
        <v>148</v>
      </c>
      <c r="H12650" s="5" t="s">
        <v>187</v>
      </c>
      <c r="I12650">
        <v>43920</v>
      </c>
      <c r="J12650">
        <v>164</v>
      </c>
      <c r="K12650">
        <v>460</v>
      </c>
      <c r="L12650">
        <v>5</v>
      </c>
      <c r="M12650">
        <v>13340</v>
      </c>
      <c r="N12650">
        <v>14194.825000000001</v>
      </c>
      <c r="O12650">
        <v>2838.9650000000001</v>
      </c>
      <c r="P12650">
        <v>92</v>
      </c>
      <c r="Q12650">
        <v>29</v>
      </c>
      <c r="R12650">
        <v>-854.82500000000005</v>
      </c>
      <c r="S12650">
        <v>2020</v>
      </c>
      <c r="T12650">
        <v>9</v>
      </c>
      <c r="U12650">
        <v>37</v>
      </c>
    </row>
    <row r="12651" spans="1:21" x14ac:dyDescent="0.3">
      <c r="A12651" s="5" t="s">
        <v>168</v>
      </c>
      <c r="B12651" s="5" t="s">
        <v>206</v>
      </c>
      <c r="C12651" s="5" t="s">
        <v>118</v>
      </c>
      <c r="D12651" s="5" t="s">
        <v>580</v>
      </c>
      <c r="E12651" s="5" t="s">
        <v>172</v>
      </c>
      <c r="F12651" s="6">
        <v>44084</v>
      </c>
      <c r="G12651" s="5" t="s">
        <v>148</v>
      </c>
      <c r="H12651" s="5" t="s">
        <v>203</v>
      </c>
      <c r="I12651">
        <v>43920</v>
      </c>
      <c r="J12651">
        <v>164</v>
      </c>
      <c r="K12651">
        <v>205</v>
      </c>
      <c r="L12651">
        <v>2</v>
      </c>
      <c r="M12651">
        <v>5945</v>
      </c>
      <c r="N12651">
        <v>5677.93</v>
      </c>
      <c r="O12651">
        <v>2838.9650000000001</v>
      </c>
      <c r="P12651">
        <v>102.5</v>
      </c>
      <c r="Q12651">
        <v>29</v>
      </c>
      <c r="R12651">
        <v>267.07</v>
      </c>
      <c r="S12651">
        <v>2020</v>
      </c>
      <c r="T12651">
        <v>9</v>
      </c>
      <c r="U12651">
        <v>37</v>
      </c>
    </row>
    <row r="12652" spans="1:21" x14ac:dyDescent="0.3">
      <c r="A12652" s="5" t="s">
        <v>168</v>
      </c>
      <c r="B12652" s="5" t="s">
        <v>206</v>
      </c>
      <c r="C12652" s="5" t="s">
        <v>118</v>
      </c>
      <c r="D12652" s="5" t="s">
        <v>580</v>
      </c>
      <c r="E12652" s="5" t="s">
        <v>172</v>
      </c>
      <c r="F12652" s="6">
        <v>44084</v>
      </c>
      <c r="G12652" s="5" t="s">
        <v>148</v>
      </c>
      <c r="H12652" s="5" t="s">
        <v>220</v>
      </c>
      <c r="I12652">
        <v>43920</v>
      </c>
      <c r="J12652">
        <v>164</v>
      </c>
      <c r="K12652">
        <v>88</v>
      </c>
      <c r="L12652">
        <v>1</v>
      </c>
      <c r="M12652">
        <v>2552</v>
      </c>
      <c r="N12652">
        <v>2838.9650000000001</v>
      </c>
      <c r="O12652">
        <v>2838.9650000000001</v>
      </c>
      <c r="P12652">
        <v>88</v>
      </c>
      <c r="Q12652">
        <v>29</v>
      </c>
      <c r="R12652">
        <v>-286.96499999999997</v>
      </c>
      <c r="S12652">
        <v>2020</v>
      </c>
      <c r="T12652">
        <v>9</v>
      </c>
      <c r="U12652">
        <v>37</v>
      </c>
    </row>
    <row r="12653" spans="1:21" x14ac:dyDescent="0.3">
      <c r="A12653" s="5" t="s">
        <v>168</v>
      </c>
      <c r="B12653" s="5" t="s">
        <v>206</v>
      </c>
      <c r="C12653" s="5" t="s">
        <v>118</v>
      </c>
      <c r="D12653" s="5" t="s">
        <v>580</v>
      </c>
      <c r="E12653" s="5" t="s">
        <v>172</v>
      </c>
      <c r="F12653" s="6">
        <v>44084</v>
      </c>
      <c r="G12653" s="5" t="s">
        <v>148</v>
      </c>
      <c r="H12653" s="5" t="s">
        <v>216</v>
      </c>
      <c r="I12653">
        <v>43920</v>
      </c>
      <c r="J12653">
        <v>164</v>
      </c>
      <c r="K12653">
        <v>200</v>
      </c>
      <c r="L12653">
        <v>2</v>
      </c>
      <c r="M12653">
        <v>5800</v>
      </c>
      <c r="N12653">
        <v>5677.93</v>
      </c>
      <c r="O12653">
        <v>2838.9650000000001</v>
      </c>
      <c r="P12653">
        <v>100</v>
      </c>
      <c r="Q12653">
        <v>29</v>
      </c>
      <c r="R12653">
        <v>122.07</v>
      </c>
      <c r="S12653">
        <v>2020</v>
      </c>
      <c r="T12653">
        <v>9</v>
      </c>
      <c r="U12653">
        <v>37</v>
      </c>
    </row>
    <row r="12654" spans="1:21" x14ac:dyDescent="0.3">
      <c r="A12654" s="5" t="s">
        <v>168</v>
      </c>
      <c r="B12654" s="5" t="s">
        <v>206</v>
      </c>
      <c r="C12654" s="5" t="s">
        <v>118</v>
      </c>
      <c r="D12654" s="5" t="s">
        <v>580</v>
      </c>
      <c r="E12654" s="5" t="s">
        <v>172</v>
      </c>
      <c r="F12654" s="6">
        <v>44084</v>
      </c>
      <c r="G12654" s="5" t="s">
        <v>148</v>
      </c>
      <c r="H12654" s="5" t="s">
        <v>181</v>
      </c>
      <c r="I12654">
        <v>43920</v>
      </c>
      <c r="J12654">
        <v>164</v>
      </c>
      <c r="K12654">
        <v>102</v>
      </c>
      <c r="L12654">
        <v>1</v>
      </c>
      <c r="M12654">
        <v>2958</v>
      </c>
      <c r="N12654">
        <v>2838.9650000000001</v>
      </c>
      <c r="O12654">
        <v>2838.9650000000001</v>
      </c>
      <c r="P12654">
        <v>102</v>
      </c>
      <c r="Q12654">
        <v>29</v>
      </c>
      <c r="R12654">
        <v>119.035</v>
      </c>
      <c r="S12654">
        <v>2020</v>
      </c>
      <c r="T12654">
        <v>9</v>
      </c>
      <c r="U12654">
        <v>37</v>
      </c>
    </row>
    <row r="12655" spans="1:21" x14ac:dyDescent="0.3">
      <c r="A12655" s="5" t="s">
        <v>168</v>
      </c>
      <c r="B12655" s="5" t="s">
        <v>206</v>
      </c>
      <c r="C12655" s="5" t="s">
        <v>118</v>
      </c>
      <c r="D12655" s="5" t="s">
        <v>580</v>
      </c>
      <c r="E12655" s="5" t="s">
        <v>172</v>
      </c>
      <c r="F12655" s="6">
        <v>44084</v>
      </c>
      <c r="G12655" s="5" t="s">
        <v>148</v>
      </c>
      <c r="H12655" s="5" t="s">
        <v>183</v>
      </c>
      <c r="I12655">
        <v>43920</v>
      </c>
      <c r="J12655">
        <v>164</v>
      </c>
      <c r="K12655">
        <v>500</v>
      </c>
      <c r="L12655">
        <v>5</v>
      </c>
      <c r="M12655">
        <v>14500</v>
      </c>
      <c r="N12655">
        <v>14194.825000000001</v>
      </c>
      <c r="O12655">
        <v>2838.9650000000001</v>
      </c>
      <c r="P12655">
        <v>100</v>
      </c>
      <c r="Q12655">
        <v>29</v>
      </c>
      <c r="R12655">
        <v>305.17500000000001</v>
      </c>
      <c r="S12655">
        <v>2020</v>
      </c>
      <c r="T12655">
        <v>9</v>
      </c>
      <c r="U12655">
        <v>37</v>
      </c>
    </row>
    <row r="12656" spans="1:21" x14ac:dyDescent="0.3">
      <c r="A12656" s="5" t="s">
        <v>168</v>
      </c>
      <c r="B12656" s="5" t="s">
        <v>206</v>
      </c>
      <c r="C12656" s="5" t="s">
        <v>118</v>
      </c>
      <c r="D12656" s="5" t="s">
        <v>580</v>
      </c>
      <c r="E12656" s="5" t="s">
        <v>172</v>
      </c>
      <c r="F12656" s="6">
        <v>44084</v>
      </c>
      <c r="G12656" s="5" t="s">
        <v>148</v>
      </c>
      <c r="H12656" s="5" t="s">
        <v>246</v>
      </c>
      <c r="I12656">
        <v>43920</v>
      </c>
      <c r="J12656">
        <v>164</v>
      </c>
      <c r="K12656">
        <v>360</v>
      </c>
      <c r="L12656">
        <v>4</v>
      </c>
      <c r="M12656">
        <v>10440</v>
      </c>
      <c r="N12656">
        <v>11355.86</v>
      </c>
      <c r="O12656">
        <v>2838.9650000000001</v>
      </c>
      <c r="P12656">
        <v>90</v>
      </c>
      <c r="Q12656">
        <v>29</v>
      </c>
      <c r="R12656">
        <v>-915.86</v>
      </c>
      <c r="S12656">
        <v>2020</v>
      </c>
      <c r="T12656">
        <v>9</v>
      </c>
      <c r="U12656">
        <v>37</v>
      </c>
    </row>
    <row r="12657" spans="1:21" x14ac:dyDescent="0.3">
      <c r="A12657" s="5" t="s">
        <v>168</v>
      </c>
      <c r="B12657" s="5" t="s">
        <v>206</v>
      </c>
      <c r="C12657" s="5" t="s">
        <v>118</v>
      </c>
      <c r="D12657" s="5" t="s">
        <v>580</v>
      </c>
      <c r="E12657" s="5" t="s">
        <v>172</v>
      </c>
      <c r="F12657" s="6">
        <v>44084</v>
      </c>
      <c r="G12657" s="5" t="s">
        <v>148</v>
      </c>
      <c r="H12657" s="5" t="s">
        <v>190</v>
      </c>
      <c r="I12657">
        <v>43920</v>
      </c>
      <c r="J12657">
        <v>164</v>
      </c>
      <c r="K12657">
        <v>97</v>
      </c>
      <c r="L12657">
        <v>1</v>
      </c>
      <c r="M12657">
        <v>2813</v>
      </c>
      <c r="N12657">
        <v>2838.9650000000001</v>
      </c>
      <c r="O12657">
        <v>2838.9650000000001</v>
      </c>
      <c r="P12657">
        <v>97</v>
      </c>
      <c r="Q12657">
        <v>29</v>
      </c>
      <c r="R12657">
        <v>-25.965</v>
      </c>
      <c r="S12657">
        <v>2020</v>
      </c>
      <c r="T12657">
        <v>9</v>
      </c>
      <c r="U12657">
        <v>37</v>
      </c>
    </row>
    <row r="12658" spans="1:21" x14ac:dyDescent="0.3">
      <c r="A12658" s="5" t="s">
        <v>168</v>
      </c>
      <c r="B12658" s="5" t="s">
        <v>206</v>
      </c>
      <c r="C12658" s="5" t="s">
        <v>118</v>
      </c>
      <c r="D12658" s="5" t="s">
        <v>580</v>
      </c>
      <c r="E12658" s="5" t="s">
        <v>172</v>
      </c>
      <c r="F12658" s="6">
        <v>44084</v>
      </c>
      <c r="G12658" s="5" t="s">
        <v>148</v>
      </c>
      <c r="H12658" s="5" t="s">
        <v>498</v>
      </c>
      <c r="I12658">
        <v>43920</v>
      </c>
      <c r="J12658">
        <v>164</v>
      </c>
      <c r="K12658">
        <v>550</v>
      </c>
      <c r="L12658">
        <v>6</v>
      </c>
      <c r="M12658">
        <v>15950</v>
      </c>
      <c r="N12658">
        <v>17033.79</v>
      </c>
      <c r="O12658">
        <v>2838.9650000000001</v>
      </c>
      <c r="P12658">
        <v>91.666666666666671</v>
      </c>
      <c r="Q12658">
        <v>29</v>
      </c>
      <c r="R12658">
        <v>-1083.79</v>
      </c>
      <c r="S12658">
        <v>2020</v>
      </c>
      <c r="T12658">
        <v>9</v>
      </c>
      <c r="U12658">
        <v>37</v>
      </c>
    </row>
    <row r="12659" spans="1:21" x14ac:dyDescent="0.3">
      <c r="A12659" s="5" t="s">
        <v>168</v>
      </c>
      <c r="B12659" s="5" t="s">
        <v>206</v>
      </c>
      <c r="C12659" s="5" t="s">
        <v>118</v>
      </c>
      <c r="D12659" s="5" t="s">
        <v>580</v>
      </c>
      <c r="E12659" s="5" t="s">
        <v>172</v>
      </c>
      <c r="F12659" s="6">
        <v>44084</v>
      </c>
      <c r="G12659" s="5" t="s">
        <v>148</v>
      </c>
      <c r="H12659" s="5" t="s">
        <v>190</v>
      </c>
      <c r="I12659">
        <v>43920</v>
      </c>
      <c r="J12659">
        <v>164</v>
      </c>
      <c r="K12659">
        <v>206</v>
      </c>
      <c r="L12659">
        <v>2</v>
      </c>
      <c r="M12659">
        <v>5974</v>
      </c>
      <c r="N12659">
        <v>5677.93</v>
      </c>
      <c r="O12659">
        <v>2838.9650000000001</v>
      </c>
      <c r="P12659">
        <v>103</v>
      </c>
      <c r="Q12659">
        <v>29</v>
      </c>
      <c r="R12659">
        <v>296.07</v>
      </c>
      <c r="S12659">
        <v>2020</v>
      </c>
      <c r="T12659">
        <v>9</v>
      </c>
      <c r="U12659">
        <v>37</v>
      </c>
    </row>
    <row r="12660" spans="1:21" x14ac:dyDescent="0.3">
      <c r="A12660" s="5" t="s">
        <v>168</v>
      </c>
      <c r="B12660" s="5" t="s">
        <v>206</v>
      </c>
      <c r="C12660" s="5" t="s">
        <v>118</v>
      </c>
      <c r="D12660" s="5" t="s">
        <v>580</v>
      </c>
      <c r="E12660" s="5" t="s">
        <v>172</v>
      </c>
      <c r="F12660" s="6">
        <v>44084</v>
      </c>
      <c r="G12660" s="5" t="s">
        <v>148</v>
      </c>
      <c r="H12660" s="5" t="s">
        <v>190</v>
      </c>
      <c r="I12660">
        <v>43920</v>
      </c>
      <c r="J12660">
        <v>164</v>
      </c>
      <c r="K12660">
        <v>104</v>
      </c>
      <c r="L12660">
        <v>1</v>
      </c>
      <c r="M12660">
        <v>3016</v>
      </c>
      <c r="N12660">
        <v>2838.9650000000001</v>
      </c>
      <c r="O12660">
        <v>2838.9650000000001</v>
      </c>
      <c r="P12660">
        <v>104</v>
      </c>
      <c r="Q12660">
        <v>29</v>
      </c>
      <c r="R12660">
        <v>177.035</v>
      </c>
      <c r="S12660">
        <v>2020</v>
      </c>
      <c r="T12660">
        <v>9</v>
      </c>
      <c r="U12660">
        <v>37</v>
      </c>
    </row>
    <row r="12661" spans="1:21" x14ac:dyDescent="0.3">
      <c r="A12661" s="5" t="s">
        <v>168</v>
      </c>
      <c r="B12661" s="5" t="s">
        <v>206</v>
      </c>
      <c r="C12661" s="5" t="s">
        <v>118</v>
      </c>
      <c r="D12661" s="5" t="s">
        <v>580</v>
      </c>
      <c r="E12661" s="5" t="s">
        <v>172</v>
      </c>
      <c r="F12661" s="6">
        <v>44084</v>
      </c>
      <c r="G12661" s="5" t="s">
        <v>148</v>
      </c>
      <c r="H12661" s="5" t="s">
        <v>190</v>
      </c>
      <c r="I12661">
        <v>43920</v>
      </c>
      <c r="J12661">
        <v>164</v>
      </c>
      <c r="K12661">
        <v>200</v>
      </c>
      <c r="L12661">
        <v>2</v>
      </c>
      <c r="M12661">
        <v>5800</v>
      </c>
      <c r="N12661">
        <v>5677.93</v>
      </c>
      <c r="O12661">
        <v>2838.9650000000001</v>
      </c>
      <c r="P12661">
        <v>100</v>
      </c>
      <c r="Q12661">
        <v>29</v>
      </c>
      <c r="R12661">
        <v>122.07</v>
      </c>
      <c r="S12661">
        <v>2020</v>
      </c>
      <c r="T12661">
        <v>9</v>
      </c>
      <c r="U12661">
        <v>37</v>
      </c>
    </row>
    <row r="12662" spans="1:21" x14ac:dyDescent="0.3">
      <c r="A12662" s="5" t="s">
        <v>168</v>
      </c>
      <c r="B12662" s="5" t="s">
        <v>206</v>
      </c>
      <c r="C12662" s="5" t="s">
        <v>118</v>
      </c>
      <c r="D12662" s="5" t="s">
        <v>580</v>
      </c>
      <c r="E12662" s="5" t="s">
        <v>172</v>
      </c>
      <c r="F12662" s="6">
        <v>44084</v>
      </c>
      <c r="G12662" s="5" t="s">
        <v>148</v>
      </c>
      <c r="H12662" s="5" t="s">
        <v>190</v>
      </c>
      <c r="I12662">
        <v>43920</v>
      </c>
      <c r="J12662">
        <v>164</v>
      </c>
      <c r="K12662">
        <v>92</v>
      </c>
      <c r="L12662">
        <v>1</v>
      </c>
      <c r="M12662">
        <v>2668</v>
      </c>
      <c r="N12662">
        <v>2838.9650000000001</v>
      </c>
      <c r="O12662">
        <v>2838.9650000000001</v>
      </c>
      <c r="P12662">
        <v>92</v>
      </c>
      <c r="Q12662">
        <v>29</v>
      </c>
      <c r="R12662">
        <v>-170.965</v>
      </c>
      <c r="S12662">
        <v>2020</v>
      </c>
      <c r="T12662">
        <v>9</v>
      </c>
      <c r="U12662">
        <v>37</v>
      </c>
    </row>
    <row r="12663" spans="1:21" x14ac:dyDescent="0.3">
      <c r="A12663" s="5" t="s">
        <v>168</v>
      </c>
      <c r="B12663" s="5" t="s">
        <v>206</v>
      </c>
      <c r="C12663" s="5" t="s">
        <v>118</v>
      </c>
      <c r="D12663" s="5" t="s">
        <v>580</v>
      </c>
      <c r="E12663" s="5" t="s">
        <v>172</v>
      </c>
      <c r="F12663" s="6">
        <v>44084</v>
      </c>
      <c r="G12663" s="5" t="s">
        <v>148</v>
      </c>
      <c r="H12663" s="5" t="s">
        <v>185</v>
      </c>
      <c r="I12663">
        <v>43920</v>
      </c>
      <c r="J12663">
        <v>164</v>
      </c>
      <c r="K12663">
        <v>200</v>
      </c>
      <c r="L12663">
        <v>2</v>
      </c>
      <c r="M12663">
        <v>5800</v>
      </c>
      <c r="N12663">
        <v>5677.93</v>
      </c>
      <c r="O12663">
        <v>2838.9650000000001</v>
      </c>
      <c r="P12663">
        <v>100</v>
      </c>
      <c r="Q12663">
        <v>29</v>
      </c>
      <c r="R12663">
        <v>122.07</v>
      </c>
      <c r="S12663">
        <v>2020</v>
      </c>
      <c r="T12663">
        <v>9</v>
      </c>
      <c r="U12663">
        <v>37</v>
      </c>
    </row>
    <row r="12664" spans="1:21" x14ac:dyDescent="0.3">
      <c r="A12664" s="5" t="s">
        <v>168</v>
      </c>
      <c r="B12664" s="5" t="s">
        <v>206</v>
      </c>
      <c r="C12664" s="5" t="s">
        <v>118</v>
      </c>
      <c r="D12664" s="5" t="s">
        <v>580</v>
      </c>
      <c r="E12664" s="5" t="s">
        <v>227</v>
      </c>
      <c r="F12664" s="6">
        <v>44084</v>
      </c>
      <c r="G12664" s="5" t="s">
        <v>148</v>
      </c>
      <c r="H12664" s="5" t="s">
        <v>204</v>
      </c>
      <c r="I12664">
        <v>43920</v>
      </c>
      <c r="J12664">
        <v>164</v>
      </c>
      <c r="K12664">
        <v>-696</v>
      </c>
      <c r="L12664">
        <v>-6</v>
      </c>
      <c r="M12664">
        <v>-20184</v>
      </c>
      <c r="N12664">
        <v>-17033.79</v>
      </c>
      <c r="O12664">
        <v>-2838.9650000000001</v>
      </c>
      <c r="P12664">
        <v>116</v>
      </c>
      <c r="Q12664">
        <v>29</v>
      </c>
      <c r="R12664">
        <v>-3150.21</v>
      </c>
      <c r="S12664">
        <v>2020</v>
      </c>
      <c r="T12664">
        <v>9</v>
      </c>
      <c r="U12664">
        <v>37</v>
      </c>
    </row>
    <row r="12665" spans="1:21" x14ac:dyDescent="0.3">
      <c r="A12665" s="5" t="s">
        <v>168</v>
      </c>
      <c r="B12665" s="5" t="s">
        <v>206</v>
      </c>
      <c r="C12665" s="5" t="s">
        <v>118</v>
      </c>
      <c r="D12665" s="5" t="s">
        <v>580</v>
      </c>
      <c r="E12665" s="5" t="s">
        <v>172</v>
      </c>
      <c r="F12665" s="6">
        <v>44084</v>
      </c>
      <c r="G12665" s="5" t="s">
        <v>148</v>
      </c>
      <c r="H12665" s="5" t="s">
        <v>204</v>
      </c>
      <c r="I12665">
        <v>43920</v>
      </c>
      <c r="J12665">
        <v>164</v>
      </c>
      <c r="K12665">
        <v>696</v>
      </c>
      <c r="L12665">
        <v>7</v>
      </c>
      <c r="M12665">
        <v>20184</v>
      </c>
      <c r="N12665">
        <v>19872.755000000001</v>
      </c>
      <c r="O12665">
        <v>2838.9650000000001</v>
      </c>
      <c r="P12665">
        <v>99.428571428571431</v>
      </c>
      <c r="Q12665">
        <v>29</v>
      </c>
      <c r="R12665">
        <v>311.245</v>
      </c>
      <c r="S12665">
        <v>2020</v>
      </c>
      <c r="T12665">
        <v>9</v>
      </c>
      <c r="U12665">
        <v>37</v>
      </c>
    </row>
    <row r="12666" spans="1:21" x14ac:dyDescent="0.3">
      <c r="A12666" s="5" t="s">
        <v>168</v>
      </c>
      <c r="B12666" s="5" t="s">
        <v>467</v>
      </c>
      <c r="C12666" s="5" t="s">
        <v>134</v>
      </c>
      <c r="D12666" s="5" t="s">
        <v>612</v>
      </c>
      <c r="E12666" s="5" t="s">
        <v>172</v>
      </c>
      <c r="F12666" s="6">
        <v>44084</v>
      </c>
      <c r="G12666" s="5" t="s">
        <v>148</v>
      </c>
      <c r="H12666" s="5" t="s">
        <v>426</v>
      </c>
      <c r="I12666">
        <v>43948</v>
      </c>
      <c r="J12666">
        <v>136</v>
      </c>
      <c r="K12666">
        <v>7170</v>
      </c>
      <c r="L12666">
        <v>60</v>
      </c>
      <c r="M12666">
        <v>190005</v>
      </c>
      <c r="N12666">
        <v>132804.495</v>
      </c>
      <c r="O12666">
        <v>2213.4079999999999</v>
      </c>
      <c r="P12666">
        <v>119.5</v>
      </c>
      <c r="Q12666">
        <v>26.5</v>
      </c>
      <c r="R12666">
        <v>57200.504999999997</v>
      </c>
      <c r="S12666">
        <v>2020</v>
      </c>
      <c r="T12666">
        <v>9</v>
      </c>
      <c r="U12666">
        <v>37</v>
      </c>
    </row>
    <row r="12667" spans="1:21" x14ac:dyDescent="0.3">
      <c r="A12667" s="5" t="s">
        <v>168</v>
      </c>
      <c r="B12667" s="5" t="s">
        <v>169</v>
      </c>
      <c r="C12667" s="5" t="s">
        <v>170</v>
      </c>
      <c r="D12667" s="5" t="s">
        <v>561</v>
      </c>
      <c r="E12667" s="5" t="s">
        <v>172</v>
      </c>
      <c r="F12667" s="6">
        <v>44085</v>
      </c>
      <c r="G12667" s="5" t="s">
        <v>148</v>
      </c>
      <c r="H12667" s="5" t="s">
        <v>173</v>
      </c>
      <c r="I12667">
        <v>43803</v>
      </c>
      <c r="J12667">
        <v>282</v>
      </c>
      <c r="K12667">
        <v>230</v>
      </c>
      <c r="L12667">
        <v>1</v>
      </c>
      <c r="M12667">
        <v>6440</v>
      </c>
      <c r="N12667">
        <v>2663.7950000000001</v>
      </c>
      <c r="O12667">
        <v>2663.7950000000001</v>
      </c>
      <c r="P12667">
        <v>230</v>
      </c>
      <c r="Q12667">
        <v>28</v>
      </c>
      <c r="R12667">
        <v>3776.2049999999999</v>
      </c>
      <c r="S12667">
        <v>2020</v>
      </c>
      <c r="T12667">
        <v>9</v>
      </c>
      <c r="U12667">
        <v>37</v>
      </c>
    </row>
    <row r="12668" spans="1:21" x14ac:dyDescent="0.3">
      <c r="A12668" s="5" t="s">
        <v>168</v>
      </c>
      <c r="B12668" s="5" t="s">
        <v>175</v>
      </c>
      <c r="C12668" s="5" t="s">
        <v>84</v>
      </c>
      <c r="D12668" s="5" t="s">
        <v>613</v>
      </c>
      <c r="E12668" s="5" t="s">
        <v>172</v>
      </c>
      <c r="F12668" s="6">
        <v>44085</v>
      </c>
      <c r="G12668" s="5" t="s">
        <v>148</v>
      </c>
      <c r="H12668" s="5" t="s">
        <v>190</v>
      </c>
      <c r="I12668">
        <v>43893</v>
      </c>
      <c r="J12668">
        <v>192</v>
      </c>
      <c r="K12668">
        <v>110</v>
      </c>
      <c r="L12668">
        <v>1</v>
      </c>
      <c r="M12668">
        <v>2750</v>
      </c>
      <c r="N12668">
        <v>2851.6390000000001</v>
      </c>
      <c r="O12668">
        <v>2851.6390000000001</v>
      </c>
      <c r="P12668">
        <v>110</v>
      </c>
      <c r="Q12668">
        <v>25</v>
      </c>
      <c r="R12668">
        <v>-101.639</v>
      </c>
      <c r="S12668">
        <v>2020</v>
      </c>
      <c r="T12668">
        <v>9</v>
      </c>
      <c r="U12668">
        <v>37</v>
      </c>
    </row>
    <row r="12669" spans="1:21" x14ac:dyDescent="0.3">
      <c r="A12669" s="5" t="s">
        <v>168</v>
      </c>
      <c r="B12669" s="5" t="s">
        <v>175</v>
      </c>
      <c r="C12669" s="5" t="s">
        <v>84</v>
      </c>
      <c r="D12669" s="5" t="s">
        <v>613</v>
      </c>
      <c r="E12669" s="5" t="s">
        <v>172</v>
      </c>
      <c r="F12669" s="6">
        <v>44085</v>
      </c>
      <c r="G12669" s="5" t="s">
        <v>148</v>
      </c>
      <c r="H12669" s="5" t="s">
        <v>190</v>
      </c>
      <c r="I12669">
        <v>43893</v>
      </c>
      <c r="J12669">
        <v>192</v>
      </c>
      <c r="K12669">
        <v>116</v>
      </c>
      <c r="L12669">
        <v>1</v>
      </c>
      <c r="M12669">
        <v>2900</v>
      </c>
      <c r="N12669">
        <v>2851.6390000000001</v>
      </c>
      <c r="O12669">
        <v>2851.6390000000001</v>
      </c>
      <c r="P12669">
        <v>116</v>
      </c>
      <c r="Q12669">
        <v>25</v>
      </c>
      <c r="R12669">
        <v>48.360999999999997</v>
      </c>
      <c r="S12669">
        <v>2020</v>
      </c>
      <c r="T12669">
        <v>9</v>
      </c>
      <c r="U12669">
        <v>37</v>
      </c>
    </row>
    <row r="12670" spans="1:21" x14ac:dyDescent="0.3">
      <c r="A12670" s="5" t="s">
        <v>168</v>
      </c>
      <c r="B12670" s="5" t="s">
        <v>206</v>
      </c>
      <c r="C12670" s="5" t="s">
        <v>117</v>
      </c>
      <c r="D12670" s="5" t="s">
        <v>611</v>
      </c>
      <c r="E12670" s="5" t="s">
        <v>172</v>
      </c>
      <c r="F12670" s="6">
        <v>44085</v>
      </c>
      <c r="G12670" s="5" t="s">
        <v>148</v>
      </c>
      <c r="H12670" s="5" t="s">
        <v>284</v>
      </c>
      <c r="I12670">
        <v>43911</v>
      </c>
      <c r="J12670">
        <v>174</v>
      </c>
      <c r="K12670">
        <v>294</v>
      </c>
      <c r="L12670">
        <v>3</v>
      </c>
      <c r="M12670">
        <v>8526</v>
      </c>
      <c r="N12670">
        <v>9857.1290000000008</v>
      </c>
      <c r="O12670">
        <v>3285.71</v>
      </c>
      <c r="P12670">
        <v>98</v>
      </c>
      <c r="Q12670">
        <v>29</v>
      </c>
      <c r="R12670">
        <v>-1331.1289999999999</v>
      </c>
      <c r="S12670">
        <v>2020</v>
      </c>
      <c r="T12670">
        <v>9</v>
      </c>
      <c r="U12670">
        <v>37</v>
      </c>
    </row>
    <row r="12671" spans="1:21" x14ac:dyDescent="0.3">
      <c r="A12671" s="5" t="s">
        <v>168</v>
      </c>
      <c r="B12671" s="5" t="s">
        <v>206</v>
      </c>
      <c r="C12671" s="5" t="s">
        <v>117</v>
      </c>
      <c r="D12671" s="5" t="s">
        <v>611</v>
      </c>
      <c r="E12671" s="5" t="s">
        <v>172</v>
      </c>
      <c r="F12671" s="6">
        <v>44085</v>
      </c>
      <c r="G12671" s="5" t="s">
        <v>148</v>
      </c>
      <c r="H12671" s="5" t="s">
        <v>351</v>
      </c>
      <c r="I12671">
        <v>43911</v>
      </c>
      <c r="J12671">
        <v>174</v>
      </c>
      <c r="K12671">
        <v>293.39999999999998</v>
      </c>
      <c r="L12671">
        <v>3</v>
      </c>
      <c r="M12671">
        <v>8215.2000000000007</v>
      </c>
      <c r="N12671">
        <v>9857.1290000000008</v>
      </c>
      <c r="O12671">
        <v>3285.71</v>
      </c>
      <c r="P12671">
        <v>97.8</v>
      </c>
      <c r="Q12671">
        <v>28</v>
      </c>
      <c r="R12671">
        <v>-1641.9290000000001</v>
      </c>
      <c r="S12671">
        <v>2020</v>
      </c>
      <c r="T12671">
        <v>9</v>
      </c>
      <c r="U12671">
        <v>37</v>
      </c>
    </row>
    <row r="12672" spans="1:21" x14ac:dyDescent="0.3">
      <c r="A12672" s="5" t="s">
        <v>168</v>
      </c>
      <c r="B12672" s="5" t="s">
        <v>206</v>
      </c>
      <c r="C12672" s="5" t="s">
        <v>118</v>
      </c>
      <c r="D12672" s="5" t="s">
        <v>580</v>
      </c>
      <c r="E12672" s="5" t="s">
        <v>172</v>
      </c>
      <c r="F12672" s="6">
        <v>44085</v>
      </c>
      <c r="G12672" s="5" t="s">
        <v>148</v>
      </c>
      <c r="H12672" s="5" t="s">
        <v>371</v>
      </c>
      <c r="I12672">
        <v>43920</v>
      </c>
      <c r="J12672">
        <v>165</v>
      </c>
      <c r="K12672">
        <v>1065.5999999999999</v>
      </c>
      <c r="L12672">
        <v>10</v>
      </c>
      <c r="M12672">
        <v>28771.200000000001</v>
      </c>
      <c r="N12672">
        <v>28389.649000000001</v>
      </c>
      <c r="O12672">
        <v>2838.9650000000001</v>
      </c>
      <c r="P12672">
        <v>106.55999999999999</v>
      </c>
      <c r="Q12672">
        <v>27</v>
      </c>
      <c r="R12672">
        <v>381.55099999999999</v>
      </c>
      <c r="S12672">
        <v>2020</v>
      </c>
      <c r="T12672">
        <v>9</v>
      </c>
      <c r="U12672">
        <v>37</v>
      </c>
    </row>
    <row r="12673" spans="1:21" x14ac:dyDescent="0.3">
      <c r="A12673" s="5" t="s">
        <v>168</v>
      </c>
      <c r="B12673" s="5" t="s">
        <v>206</v>
      </c>
      <c r="C12673" s="5" t="s">
        <v>118</v>
      </c>
      <c r="D12673" s="5" t="s">
        <v>580</v>
      </c>
      <c r="E12673" s="5" t="s">
        <v>227</v>
      </c>
      <c r="F12673" s="6">
        <v>44085</v>
      </c>
      <c r="G12673" s="5" t="s">
        <v>148</v>
      </c>
      <c r="H12673" s="5" t="s">
        <v>284</v>
      </c>
      <c r="I12673">
        <v>43920</v>
      </c>
      <c r="J12673">
        <v>165</v>
      </c>
      <c r="K12673">
        <v>-294</v>
      </c>
      <c r="L12673">
        <v>-3</v>
      </c>
      <c r="M12673">
        <v>-8526</v>
      </c>
      <c r="N12673">
        <v>-8516.8950000000004</v>
      </c>
      <c r="O12673">
        <v>-2838.9650000000001</v>
      </c>
      <c r="P12673">
        <v>98</v>
      </c>
      <c r="Q12673">
        <v>29</v>
      </c>
      <c r="R12673">
        <v>-9.1050000000000004</v>
      </c>
      <c r="S12673">
        <v>2020</v>
      </c>
      <c r="T12673">
        <v>9</v>
      </c>
      <c r="U12673">
        <v>37</v>
      </c>
    </row>
    <row r="12674" spans="1:21" x14ac:dyDescent="0.3">
      <c r="A12674" s="5" t="s">
        <v>168</v>
      </c>
      <c r="B12674" s="5" t="s">
        <v>206</v>
      </c>
      <c r="C12674" s="5" t="s">
        <v>118</v>
      </c>
      <c r="D12674" s="5" t="s">
        <v>580</v>
      </c>
      <c r="E12674" s="5" t="s">
        <v>172</v>
      </c>
      <c r="F12674" s="6">
        <v>44085</v>
      </c>
      <c r="G12674" s="5" t="s">
        <v>148</v>
      </c>
      <c r="H12674" s="5" t="s">
        <v>190</v>
      </c>
      <c r="I12674">
        <v>43920</v>
      </c>
      <c r="J12674">
        <v>165</v>
      </c>
      <c r="K12674">
        <v>72.8</v>
      </c>
      <c r="L12674">
        <v>1</v>
      </c>
      <c r="M12674">
        <v>2038.4</v>
      </c>
      <c r="N12674">
        <v>2838.9650000000001</v>
      </c>
      <c r="O12674">
        <v>2838.9650000000001</v>
      </c>
      <c r="P12674">
        <v>72.8</v>
      </c>
      <c r="Q12674">
        <v>28</v>
      </c>
      <c r="R12674">
        <v>-800.56500000000005</v>
      </c>
      <c r="S12674">
        <v>2020</v>
      </c>
      <c r="T12674">
        <v>9</v>
      </c>
      <c r="U12674">
        <v>37</v>
      </c>
    </row>
    <row r="12675" spans="1:21" x14ac:dyDescent="0.3">
      <c r="A12675" s="5" t="s">
        <v>168</v>
      </c>
      <c r="B12675" s="5" t="s">
        <v>206</v>
      </c>
      <c r="C12675" s="5" t="s">
        <v>118</v>
      </c>
      <c r="D12675" s="5" t="s">
        <v>580</v>
      </c>
      <c r="E12675" s="5" t="s">
        <v>172</v>
      </c>
      <c r="F12675" s="6">
        <v>44085</v>
      </c>
      <c r="G12675" s="5" t="s">
        <v>148</v>
      </c>
      <c r="H12675" s="5" t="s">
        <v>178</v>
      </c>
      <c r="I12675">
        <v>43920</v>
      </c>
      <c r="J12675">
        <v>165</v>
      </c>
      <c r="K12675">
        <v>178.2</v>
      </c>
      <c r="L12675">
        <v>2</v>
      </c>
      <c r="M12675">
        <v>4989.6000000000004</v>
      </c>
      <c r="N12675">
        <v>5677.93</v>
      </c>
      <c r="O12675">
        <v>2838.9650000000001</v>
      </c>
      <c r="P12675">
        <v>89.1</v>
      </c>
      <c r="Q12675">
        <v>28</v>
      </c>
      <c r="R12675">
        <v>-688.33</v>
      </c>
      <c r="S12675">
        <v>2020</v>
      </c>
      <c r="T12675">
        <v>9</v>
      </c>
      <c r="U12675">
        <v>37</v>
      </c>
    </row>
    <row r="12676" spans="1:21" x14ac:dyDescent="0.3">
      <c r="A12676" s="5" t="s">
        <v>168</v>
      </c>
      <c r="B12676" s="5" t="s">
        <v>206</v>
      </c>
      <c r="C12676" s="5" t="s">
        <v>118</v>
      </c>
      <c r="D12676" s="5" t="s">
        <v>580</v>
      </c>
      <c r="E12676" s="5" t="s">
        <v>172</v>
      </c>
      <c r="F12676" s="6">
        <v>44085</v>
      </c>
      <c r="G12676" s="5" t="s">
        <v>148</v>
      </c>
      <c r="H12676" s="5" t="s">
        <v>197</v>
      </c>
      <c r="I12676">
        <v>43920</v>
      </c>
      <c r="J12676">
        <v>165</v>
      </c>
      <c r="K12676">
        <v>694</v>
      </c>
      <c r="L12676">
        <v>7</v>
      </c>
      <c r="M12676">
        <v>19432</v>
      </c>
      <c r="N12676">
        <v>19872.755000000001</v>
      </c>
      <c r="O12676">
        <v>2838.9650000000001</v>
      </c>
      <c r="P12676">
        <v>99.142857142857139</v>
      </c>
      <c r="Q12676">
        <v>28</v>
      </c>
      <c r="R12676">
        <v>-440.755</v>
      </c>
      <c r="S12676">
        <v>2020</v>
      </c>
      <c r="T12676">
        <v>9</v>
      </c>
      <c r="U12676">
        <v>37</v>
      </c>
    </row>
    <row r="12677" spans="1:21" x14ac:dyDescent="0.3">
      <c r="A12677" s="5" t="s">
        <v>168</v>
      </c>
      <c r="B12677" s="5" t="s">
        <v>206</v>
      </c>
      <c r="C12677" s="5" t="s">
        <v>118</v>
      </c>
      <c r="D12677" s="5" t="s">
        <v>580</v>
      </c>
      <c r="E12677" s="5" t="s">
        <v>172</v>
      </c>
      <c r="F12677" s="6">
        <v>44085</v>
      </c>
      <c r="G12677" s="5" t="s">
        <v>148</v>
      </c>
      <c r="H12677" s="5" t="s">
        <v>311</v>
      </c>
      <c r="I12677">
        <v>43920</v>
      </c>
      <c r="J12677">
        <v>165</v>
      </c>
      <c r="K12677">
        <v>97.8</v>
      </c>
      <c r="L12677">
        <v>1</v>
      </c>
      <c r="M12677">
        <v>2738.4</v>
      </c>
      <c r="N12677">
        <v>2838.9650000000001</v>
      </c>
      <c r="O12677">
        <v>2838.9650000000001</v>
      </c>
      <c r="P12677">
        <v>97.8</v>
      </c>
      <c r="Q12677">
        <v>28</v>
      </c>
      <c r="R12677">
        <v>-100.565</v>
      </c>
      <c r="S12677">
        <v>2020</v>
      </c>
      <c r="T12677">
        <v>9</v>
      </c>
      <c r="U12677">
        <v>37</v>
      </c>
    </row>
    <row r="12678" spans="1:21" x14ac:dyDescent="0.3">
      <c r="A12678" s="5" t="s">
        <v>168</v>
      </c>
      <c r="B12678" s="5" t="s">
        <v>206</v>
      </c>
      <c r="C12678" s="5" t="s">
        <v>118</v>
      </c>
      <c r="D12678" s="5" t="s">
        <v>580</v>
      </c>
      <c r="E12678" s="5" t="s">
        <v>172</v>
      </c>
      <c r="F12678" s="6">
        <v>44085</v>
      </c>
      <c r="G12678" s="5" t="s">
        <v>148</v>
      </c>
      <c r="H12678" s="5" t="s">
        <v>235</v>
      </c>
      <c r="I12678">
        <v>43920</v>
      </c>
      <c r="J12678">
        <v>165</v>
      </c>
      <c r="K12678">
        <v>110.6</v>
      </c>
      <c r="L12678">
        <v>1</v>
      </c>
      <c r="M12678">
        <v>3096.8</v>
      </c>
      <c r="N12678">
        <v>2838.9650000000001</v>
      </c>
      <c r="O12678">
        <v>2838.9650000000001</v>
      </c>
      <c r="P12678">
        <v>110.6</v>
      </c>
      <c r="Q12678">
        <v>28</v>
      </c>
      <c r="R12678">
        <v>257.83499999999998</v>
      </c>
      <c r="S12678">
        <v>2020</v>
      </c>
      <c r="T12678">
        <v>9</v>
      </c>
      <c r="U12678">
        <v>37</v>
      </c>
    </row>
    <row r="12679" spans="1:21" x14ac:dyDescent="0.3">
      <c r="A12679" s="5" t="s">
        <v>168</v>
      </c>
      <c r="B12679" s="5" t="s">
        <v>206</v>
      </c>
      <c r="C12679" s="5" t="s">
        <v>118</v>
      </c>
      <c r="D12679" s="5" t="s">
        <v>580</v>
      </c>
      <c r="E12679" s="5" t="s">
        <v>172</v>
      </c>
      <c r="F12679" s="6">
        <v>44085</v>
      </c>
      <c r="G12679" s="5" t="s">
        <v>148</v>
      </c>
      <c r="H12679" s="5" t="s">
        <v>173</v>
      </c>
      <c r="I12679">
        <v>43920</v>
      </c>
      <c r="J12679">
        <v>165</v>
      </c>
      <c r="K12679">
        <v>675.4</v>
      </c>
      <c r="L12679">
        <v>8</v>
      </c>
      <c r="M12679">
        <v>18911.2</v>
      </c>
      <c r="N12679">
        <v>22711.719000000001</v>
      </c>
      <c r="O12679">
        <v>2838.9650000000001</v>
      </c>
      <c r="P12679">
        <v>84.424999999999997</v>
      </c>
      <c r="Q12679">
        <v>28</v>
      </c>
      <c r="R12679">
        <v>-3800.5189999999998</v>
      </c>
      <c r="S12679">
        <v>2020</v>
      </c>
      <c r="T12679">
        <v>9</v>
      </c>
      <c r="U12679">
        <v>37</v>
      </c>
    </row>
    <row r="12680" spans="1:21" x14ac:dyDescent="0.3">
      <c r="A12680" s="5" t="s">
        <v>168</v>
      </c>
      <c r="B12680" s="5" t="s">
        <v>206</v>
      </c>
      <c r="C12680" s="5" t="s">
        <v>118</v>
      </c>
      <c r="D12680" s="5" t="s">
        <v>580</v>
      </c>
      <c r="E12680" s="5" t="s">
        <v>172</v>
      </c>
      <c r="F12680" s="6">
        <v>44085</v>
      </c>
      <c r="G12680" s="5" t="s">
        <v>148</v>
      </c>
      <c r="H12680" s="5" t="s">
        <v>208</v>
      </c>
      <c r="I12680">
        <v>43920</v>
      </c>
      <c r="J12680">
        <v>165</v>
      </c>
      <c r="K12680">
        <v>102.6</v>
      </c>
      <c r="L12680">
        <v>1</v>
      </c>
      <c r="M12680">
        <v>2565</v>
      </c>
      <c r="N12680">
        <v>2838.9650000000001</v>
      </c>
      <c r="O12680">
        <v>2838.9650000000001</v>
      </c>
      <c r="P12680">
        <v>102.6</v>
      </c>
      <c r="Q12680">
        <v>25</v>
      </c>
      <c r="R12680">
        <v>-273.96499999999997</v>
      </c>
      <c r="S12680">
        <v>2020</v>
      </c>
      <c r="T12680">
        <v>9</v>
      </c>
      <c r="U12680">
        <v>37</v>
      </c>
    </row>
    <row r="12681" spans="1:21" x14ac:dyDescent="0.3">
      <c r="A12681" s="5" t="s">
        <v>168</v>
      </c>
      <c r="B12681" s="5" t="s">
        <v>467</v>
      </c>
      <c r="C12681" s="5" t="s">
        <v>134</v>
      </c>
      <c r="D12681" s="5" t="s">
        <v>612</v>
      </c>
      <c r="E12681" s="5" t="s">
        <v>172</v>
      </c>
      <c r="F12681" s="6">
        <v>44085</v>
      </c>
      <c r="G12681" s="5" t="s">
        <v>148</v>
      </c>
      <c r="H12681" s="5" t="s">
        <v>173</v>
      </c>
      <c r="I12681">
        <v>43948</v>
      </c>
      <c r="J12681">
        <v>137</v>
      </c>
      <c r="K12681">
        <v>120</v>
      </c>
      <c r="L12681">
        <v>1</v>
      </c>
      <c r="M12681">
        <v>3360</v>
      </c>
      <c r="N12681">
        <v>2213.4079999999999</v>
      </c>
      <c r="O12681">
        <v>2213.4079999999999</v>
      </c>
      <c r="P12681">
        <v>120</v>
      </c>
      <c r="Q12681">
        <v>28</v>
      </c>
      <c r="R12681">
        <v>1146.5920000000001</v>
      </c>
      <c r="S12681">
        <v>2020</v>
      </c>
      <c r="T12681">
        <v>9</v>
      </c>
      <c r="U12681">
        <v>37</v>
      </c>
    </row>
    <row r="12682" spans="1:21" x14ac:dyDescent="0.3">
      <c r="A12682" s="5" t="s">
        <v>168</v>
      </c>
      <c r="B12682" s="5" t="s">
        <v>169</v>
      </c>
      <c r="C12682" s="5" t="s">
        <v>170</v>
      </c>
      <c r="D12682" s="5" t="s">
        <v>613</v>
      </c>
      <c r="E12682" s="5" t="s">
        <v>172</v>
      </c>
      <c r="F12682" s="6">
        <v>44088</v>
      </c>
      <c r="G12682" s="5" t="s">
        <v>148</v>
      </c>
      <c r="H12682" s="5" t="s">
        <v>466</v>
      </c>
      <c r="I12682">
        <v>43893</v>
      </c>
      <c r="J12682">
        <v>195</v>
      </c>
      <c r="K12682">
        <v>2259</v>
      </c>
      <c r="L12682">
        <v>13</v>
      </c>
      <c r="M12682">
        <v>38340.25</v>
      </c>
      <c r="N12682">
        <v>37071.31</v>
      </c>
      <c r="O12682">
        <v>2851.6390000000001</v>
      </c>
      <c r="P12682">
        <v>173.76923076923077</v>
      </c>
      <c r="Q12682">
        <v>16.972200000000001</v>
      </c>
      <c r="R12682">
        <v>1268.94</v>
      </c>
      <c r="S12682">
        <v>2020</v>
      </c>
      <c r="T12682">
        <v>9</v>
      </c>
      <c r="U12682">
        <v>38</v>
      </c>
    </row>
    <row r="12683" spans="1:21" x14ac:dyDescent="0.3">
      <c r="A12683" s="5" t="s">
        <v>168</v>
      </c>
      <c r="B12683" s="5" t="s">
        <v>169</v>
      </c>
      <c r="C12683" s="5" t="s">
        <v>170</v>
      </c>
      <c r="D12683" s="5" t="s">
        <v>615</v>
      </c>
      <c r="E12683" s="5" t="s">
        <v>172</v>
      </c>
      <c r="F12683" s="6">
        <v>44088</v>
      </c>
      <c r="G12683" s="5" t="s">
        <v>148</v>
      </c>
      <c r="H12683" s="5" t="s">
        <v>466</v>
      </c>
      <c r="I12683">
        <v>43900</v>
      </c>
      <c r="J12683">
        <v>188</v>
      </c>
      <c r="K12683">
        <v>2259</v>
      </c>
      <c r="L12683">
        <v>4</v>
      </c>
      <c r="M12683">
        <v>11797</v>
      </c>
      <c r="N12683">
        <v>10139.857</v>
      </c>
      <c r="O12683">
        <v>2534.9639999999999</v>
      </c>
      <c r="P12683">
        <v>564.75</v>
      </c>
      <c r="Q12683">
        <v>5.2222</v>
      </c>
      <c r="R12683">
        <v>1657.143</v>
      </c>
      <c r="S12683">
        <v>2020</v>
      </c>
      <c r="T12683">
        <v>9</v>
      </c>
      <c r="U12683">
        <v>38</v>
      </c>
    </row>
    <row r="12684" spans="1:21" x14ac:dyDescent="0.3">
      <c r="A12684" s="5" t="s">
        <v>168</v>
      </c>
      <c r="B12684" s="5" t="s">
        <v>169</v>
      </c>
      <c r="C12684" s="5" t="s">
        <v>170</v>
      </c>
      <c r="D12684" s="5" t="s">
        <v>616</v>
      </c>
      <c r="E12684" s="5" t="s">
        <v>172</v>
      </c>
      <c r="F12684" s="6">
        <v>44088</v>
      </c>
      <c r="G12684" s="5" t="s">
        <v>148</v>
      </c>
      <c r="H12684" s="5" t="s">
        <v>466</v>
      </c>
      <c r="I12684">
        <v>43929</v>
      </c>
      <c r="J12684">
        <v>159</v>
      </c>
      <c r="K12684">
        <v>2259</v>
      </c>
      <c r="L12684">
        <v>1</v>
      </c>
      <c r="M12684">
        <v>2949.25</v>
      </c>
      <c r="N12684">
        <v>2399.6790000000001</v>
      </c>
      <c r="O12684">
        <v>2399.6790000000001</v>
      </c>
      <c r="P12684">
        <v>2259</v>
      </c>
      <c r="Q12684">
        <v>1.3056000000000001</v>
      </c>
      <c r="R12684">
        <v>549.57100000000003</v>
      </c>
      <c r="S12684">
        <v>2020</v>
      </c>
      <c r="T12684">
        <v>9</v>
      </c>
      <c r="U12684">
        <v>38</v>
      </c>
    </row>
    <row r="12685" spans="1:21" x14ac:dyDescent="0.3">
      <c r="A12685" s="5" t="s">
        <v>168</v>
      </c>
      <c r="B12685" s="5" t="s">
        <v>169</v>
      </c>
      <c r="C12685" s="5" t="s">
        <v>170</v>
      </c>
      <c r="D12685" s="5" t="s">
        <v>612</v>
      </c>
      <c r="E12685" s="5" t="s">
        <v>172</v>
      </c>
      <c r="F12685" s="6">
        <v>44088</v>
      </c>
      <c r="G12685" s="5" t="s">
        <v>148</v>
      </c>
      <c r="H12685" s="5" t="s">
        <v>466</v>
      </c>
      <c r="I12685">
        <v>43948</v>
      </c>
      <c r="J12685">
        <v>140</v>
      </c>
      <c r="K12685">
        <v>10335</v>
      </c>
      <c r="L12685">
        <v>90</v>
      </c>
      <c r="M12685">
        <v>273877.5</v>
      </c>
      <c r="N12685">
        <v>199206.74299999999</v>
      </c>
      <c r="O12685">
        <v>2213.4079999999999</v>
      </c>
      <c r="P12685">
        <v>114.83333333333333</v>
      </c>
      <c r="Q12685">
        <v>26.5</v>
      </c>
      <c r="R12685">
        <v>74670.756999999998</v>
      </c>
      <c r="S12685">
        <v>2020</v>
      </c>
      <c r="T12685">
        <v>9</v>
      </c>
      <c r="U12685">
        <v>38</v>
      </c>
    </row>
    <row r="12686" spans="1:21" x14ac:dyDescent="0.3">
      <c r="A12686" s="5" t="s">
        <v>168</v>
      </c>
      <c r="B12686" s="5" t="s">
        <v>169</v>
      </c>
      <c r="C12686" s="5" t="s">
        <v>170</v>
      </c>
      <c r="D12686" s="5" t="s">
        <v>612</v>
      </c>
      <c r="E12686" s="5" t="s">
        <v>172</v>
      </c>
      <c r="F12686" s="6">
        <v>44088</v>
      </c>
      <c r="G12686" s="5" t="s">
        <v>148</v>
      </c>
      <c r="H12686" s="5" t="s">
        <v>466</v>
      </c>
      <c r="I12686">
        <v>43948</v>
      </c>
      <c r="J12686">
        <v>140</v>
      </c>
      <c r="K12686">
        <v>8187</v>
      </c>
      <c r="L12686">
        <v>33</v>
      </c>
      <c r="M12686">
        <v>102279.02099999999</v>
      </c>
      <c r="N12686">
        <v>73042.471999999994</v>
      </c>
      <c r="O12686">
        <v>2213.4079999999999</v>
      </c>
      <c r="P12686">
        <v>248.09090909090909</v>
      </c>
      <c r="Q12686">
        <v>12.492900000000001</v>
      </c>
      <c r="R12686">
        <v>29236.548999999999</v>
      </c>
      <c r="S12686">
        <v>2020</v>
      </c>
      <c r="T12686">
        <v>9</v>
      </c>
      <c r="U12686">
        <v>38</v>
      </c>
    </row>
    <row r="12687" spans="1:21" x14ac:dyDescent="0.3">
      <c r="A12687" s="5" t="s">
        <v>168</v>
      </c>
      <c r="B12687" s="5" t="s">
        <v>169</v>
      </c>
      <c r="C12687" s="5" t="s">
        <v>170</v>
      </c>
      <c r="D12687" s="5" t="s">
        <v>617</v>
      </c>
      <c r="E12687" s="5" t="s">
        <v>172</v>
      </c>
      <c r="F12687" s="6">
        <v>44088</v>
      </c>
      <c r="G12687" s="5" t="s">
        <v>148</v>
      </c>
      <c r="H12687" s="5" t="s">
        <v>466</v>
      </c>
      <c r="I12687">
        <v>43971</v>
      </c>
      <c r="J12687">
        <v>117</v>
      </c>
      <c r="K12687">
        <v>8187</v>
      </c>
      <c r="L12687">
        <v>37</v>
      </c>
      <c r="M12687">
        <v>114676.47900000001</v>
      </c>
      <c r="N12687">
        <v>99792.417000000001</v>
      </c>
      <c r="O12687">
        <v>2697.0920000000001</v>
      </c>
      <c r="P12687">
        <v>221.27027027027026</v>
      </c>
      <c r="Q12687">
        <v>14.007099999999999</v>
      </c>
      <c r="R12687">
        <v>14884.062</v>
      </c>
      <c r="S12687">
        <v>2020</v>
      </c>
      <c r="T12687">
        <v>9</v>
      </c>
      <c r="U12687">
        <v>38</v>
      </c>
    </row>
    <row r="12688" spans="1:21" x14ac:dyDescent="0.3">
      <c r="A12688" s="5" t="s">
        <v>168</v>
      </c>
      <c r="B12688" s="5" t="s">
        <v>175</v>
      </c>
      <c r="C12688" s="5" t="s">
        <v>82</v>
      </c>
      <c r="D12688" s="5" t="s">
        <v>616</v>
      </c>
      <c r="E12688" s="5" t="s">
        <v>172</v>
      </c>
      <c r="F12688" s="6">
        <v>44088</v>
      </c>
      <c r="G12688" s="5" t="s">
        <v>148</v>
      </c>
      <c r="H12688" s="5" t="s">
        <v>194</v>
      </c>
      <c r="I12688">
        <v>43929</v>
      </c>
      <c r="J12688">
        <v>159</v>
      </c>
      <c r="K12688">
        <v>224</v>
      </c>
      <c r="L12688">
        <v>2</v>
      </c>
      <c r="M12688">
        <v>6272</v>
      </c>
      <c r="N12688">
        <v>4799.357</v>
      </c>
      <c r="O12688">
        <v>2399.6790000000001</v>
      </c>
      <c r="P12688">
        <v>112</v>
      </c>
      <c r="Q12688">
        <v>28</v>
      </c>
      <c r="R12688">
        <v>1472.643</v>
      </c>
      <c r="S12688">
        <v>2020</v>
      </c>
      <c r="T12688">
        <v>9</v>
      </c>
      <c r="U12688">
        <v>38</v>
      </c>
    </row>
    <row r="12689" spans="1:21" x14ac:dyDescent="0.3">
      <c r="A12689" s="5" t="s">
        <v>168</v>
      </c>
      <c r="B12689" s="5" t="s">
        <v>175</v>
      </c>
      <c r="C12689" s="5" t="s">
        <v>82</v>
      </c>
      <c r="D12689" s="5" t="s">
        <v>616</v>
      </c>
      <c r="E12689" s="5" t="s">
        <v>172</v>
      </c>
      <c r="F12689" s="6">
        <v>44088</v>
      </c>
      <c r="G12689" s="5" t="s">
        <v>148</v>
      </c>
      <c r="H12689" s="5" t="s">
        <v>190</v>
      </c>
      <c r="I12689">
        <v>43929</v>
      </c>
      <c r="J12689">
        <v>159</v>
      </c>
      <c r="K12689">
        <v>85</v>
      </c>
      <c r="L12689">
        <v>1</v>
      </c>
      <c r="M12689">
        <v>2465</v>
      </c>
      <c r="N12689">
        <v>2399.6790000000001</v>
      </c>
      <c r="O12689">
        <v>2399.6790000000001</v>
      </c>
      <c r="P12689">
        <v>85</v>
      </c>
      <c r="Q12689">
        <v>29</v>
      </c>
      <c r="R12689">
        <v>65.320999999999998</v>
      </c>
      <c r="S12689">
        <v>2020</v>
      </c>
      <c r="T12689">
        <v>9</v>
      </c>
      <c r="U12689">
        <v>38</v>
      </c>
    </row>
    <row r="12690" spans="1:21" x14ac:dyDescent="0.3">
      <c r="A12690" s="5" t="s">
        <v>168</v>
      </c>
      <c r="B12690" s="5" t="s">
        <v>175</v>
      </c>
      <c r="C12690" s="5" t="s">
        <v>82</v>
      </c>
      <c r="D12690" s="5" t="s">
        <v>616</v>
      </c>
      <c r="E12690" s="5" t="s">
        <v>172</v>
      </c>
      <c r="F12690" s="6">
        <v>44088</v>
      </c>
      <c r="G12690" s="5" t="s">
        <v>148</v>
      </c>
      <c r="H12690" s="5" t="s">
        <v>194</v>
      </c>
      <c r="I12690">
        <v>43929</v>
      </c>
      <c r="J12690">
        <v>159</v>
      </c>
      <c r="K12690">
        <v>407</v>
      </c>
      <c r="L12690">
        <v>4</v>
      </c>
      <c r="M12690">
        <v>11396</v>
      </c>
      <c r="N12690">
        <v>9598.7139999999999</v>
      </c>
      <c r="O12690">
        <v>2399.6790000000001</v>
      </c>
      <c r="P12690">
        <v>101.75</v>
      </c>
      <c r="Q12690">
        <v>28</v>
      </c>
      <c r="R12690">
        <v>1797.2860000000001</v>
      </c>
      <c r="S12690">
        <v>2020</v>
      </c>
      <c r="T12690">
        <v>9</v>
      </c>
      <c r="U12690">
        <v>38</v>
      </c>
    </row>
    <row r="12691" spans="1:21" x14ac:dyDescent="0.3">
      <c r="A12691" s="5" t="s">
        <v>168</v>
      </c>
      <c r="B12691" s="5" t="s">
        <v>175</v>
      </c>
      <c r="C12691" s="5" t="s">
        <v>99</v>
      </c>
      <c r="D12691" s="5" t="s">
        <v>618</v>
      </c>
      <c r="E12691" s="5" t="s">
        <v>172</v>
      </c>
      <c r="F12691" s="6">
        <v>44088</v>
      </c>
      <c r="G12691" s="5" t="s">
        <v>148</v>
      </c>
      <c r="H12691" s="5" t="s">
        <v>190</v>
      </c>
      <c r="I12691">
        <v>44020</v>
      </c>
      <c r="J12691">
        <v>68</v>
      </c>
      <c r="K12691">
        <v>23.5</v>
      </c>
      <c r="L12691">
        <v>1</v>
      </c>
      <c r="M12691">
        <v>994</v>
      </c>
      <c r="N12691">
        <v>823.37</v>
      </c>
      <c r="O12691">
        <v>823.37</v>
      </c>
      <c r="P12691">
        <v>23.5</v>
      </c>
      <c r="Q12691">
        <v>42.297899999999998</v>
      </c>
      <c r="R12691">
        <v>170.63</v>
      </c>
      <c r="S12691">
        <v>2020</v>
      </c>
      <c r="T12691">
        <v>9</v>
      </c>
      <c r="U12691">
        <v>38</v>
      </c>
    </row>
    <row r="12692" spans="1:21" x14ac:dyDescent="0.3">
      <c r="A12692" s="5" t="s">
        <v>168</v>
      </c>
      <c r="B12692" s="5" t="s">
        <v>206</v>
      </c>
      <c r="C12692" s="5" t="s">
        <v>117</v>
      </c>
      <c r="D12692" s="5" t="s">
        <v>611</v>
      </c>
      <c r="E12692" s="5" t="s">
        <v>172</v>
      </c>
      <c r="F12692" s="6">
        <v>44088</v>
      </c>
      <c r="G12692" s="5" t="s">
        <v>148</v>
      </c>
      <c r="H12692" s="5" t="s">
        <v>173</v>
      </c>
      <c r="I12692">
        <v>43911</v>
      </c>
      <c r="J12692">
        <v>177</v>
      </c>
      <c r="K12692">
        <v>121.67</v>
      </c>
      <c r="L12692">
        <v>1</v>
      </c>
      <c r="M12692">
        <v>3406.76</v>
      </c>
      <c r="N12692">
        <v>3285.71</v>
      </c>
      <c r="O12692">
        <v>3285.71</v>
      </c>
      <c r="P12692">
        <v>121.67</v>
      </c>
      <c r="Q12692">
        <v>28</v>
      </c>
      <c r="R12692">
        <v>121.05</v>
      </c>
      <c r="S12692">
        <v>2020</v>
      </c>
      <c r="T12692">
        <v>9</v>
      </c>
      <c r="U12692">
        <v>38</v>
      </c>
    </row>
    <row r="12693" spans="1:21" x14ac:dyDescent="0.3">
      <c r="A12693" s="5" t="s">
        <v>168</v>
      </c>
      <c r="B12693" s="5" t="s">
        <v>206</v>
      </c>
      <c r="C12693" s="5" t="s">
        <v>118</v>
      </c>
      <c r="D12693" s="5" t="s">
        <v>580</v>
      </c>
      <c r="E12693" s="5" t="s">
        <v>172</v>
      </c>
      <c r="F12693" s="6">
        <v>44088</v>
      </c>
      <c r="G12693" s="5" t="s">
        <v>148</v>
      </c>
      <c r="H12693" s="5" t="s">
        <v>371</v>
      </c>
      <c r="I12693">
        <v>43920</v>
      </c>
      <c r="J12693">
        <v>168</v>
      </c>
      <c r="K12693">
        <v>970.2</v>
      </c>
      <c r="L12693">
        <v>10</v>
      </c>
      <c r="M12693">
        <v>26195.4</v>
      </c>
      <c r="N12693">
        <v>28389.649000000001</v>
      </c>
      <c r="O12693">
        <v>2838.9650000000001</v>
      </c>
      <c r="P12693">
        <v>97.02000000000001</v>
      </c>
      <c r="Q12693">
        <v>27</v>
      </c>
      <c r="R12693">
        <v>-2194.2489999999998</v>
      </c>
      <c r="S12693">
        <v>2020</v>
      </c>
      <c r="T12693">
        <v>9</v>
      </c>
      <c r="U12693">
        <v>38</v>
      </c>
    </row>
    <row r="12694" spans="1:21" x14ac:dyDescent="0.3">
      <c r="A12694" s="5" t="s">
        <v>168</v>
      </c>
      <c r="B12694" s="5" t="s">
        <v>206</v>
      </c>
      <c r="C12694" s="5" t="s">
        <v>118</v>
      </c>
      <c r="D12694" s="5" t="s">
        <v>580</v>
      </c>
      <c r="E12694" s="5" t="s">
        <v>172</v>
      </c>
      <c r="F12694" s="6">
        <v>44088</v>
      </c>
      <c r="G12694" s="5" t="s">
        <v>148</v>
      </c>
      <c r="H12694" s="5" t="s">
        <v>235</v>
      </c>
      <c r="I12694">
        <v>43920</v>
      </c>
      <c r="J12694">
        <v>168</v>
      </c>
      <c r="K12694">
        <v>212.2</v>
      </c>
      <c r="L12694">
        <v>2</v>
      </c>
      <c r="M12694">
        <v>5941.6</v>
      </c>
      <c r="N12694">
        <v>5677.93</v>
      </c>
      <c r="O12694">
        <v>2838.9650000000001</v>
      </c>
      <c r="P12694">
        <v>106.1</v>
      </c>
      <c r="Q12694">
        <v>28</v>
      </c>
      <c r="R12694">
        <v>263.67</v>
      </c>
      <c r="S12694">
        <v>2020</v>
      </c>
      <c r="T12694">
        <v>9</v>
      </c>
      <c r="U12694">
        <v>38</v>
      </c>
    </row>
    <row r="12695" spans="1:21" x14ac:dyDescent="0.3">
      <c r="A12695" s="5" t="s">
        <v>168</v>
      </c>
      <c r="B12695" s="5" t="s">
        <v>206</v>
      </c>
      <c r="C12695" s="5" t="s">
        <v>118</v>
      </c>
      <c r="D12695" s="5" t="s">
        <v>580</v>
      </c>
      <c r="E12695" s="5" t="s">
        <v>172</v>
      </c>
      <c r="F12695" s="6">
        <v>44088</v>
      </c>
      <c r="G12695" s="5" t="s">
        <v>148</v>
      </c>
      <c r="H12695" s="5" t="s">
        <v>311</v>
      </c>
      <c r="I12695">
        <v>43920</v>
      </c>
      <c r="J12695">
        <v>168</v>
      </c>
      <c r="K12695">
        <v>185.6</v>
      </c>
      <c r="L12695">
        <v>2</v>
      </c>
      <c r="M12695">
        <v>5196.8</v>
      </c>
      <c r="N12695">
        <v>5677.93</v>
      </c>
      <c r="O12695">
        <v>2838.9650000000001</v>
      </c>
      <c r="P12695">
        <v>92.8</v>
      </c>
      <c r="Q12695">
        <v>28</v>
      </c>
      <c r="R12695">
        <v>-481.13</v>
      </c>
      <c r="S12695">
        <v>2020</v>
      </c>
      <c r="T12695">
        <v>9</v>
      </c>
      <c r="U12695">
        <v>38</v>
      </c>
    </row>
    <row r="12696" spans="1:21" x14ac:dyDescent="0.3">
      <c r="A12696" s="5" t="s">
        <v>168</v>
      </c>
      <c r="B12696" s="5" t="s">
        <v>206</v>
      </c>
      <c r="C12696" s="5" t="s">
        <v>118</v>
      </c>
      <c r="D12696" s="5" t="s">
        <v>580</v>
      </c>
      <c r="E12696" s="5" t="s">
        <v>172</v>
      </c>
      <c r="F12696" s="6">
        <v>44088</v>
      </c>
      <c r="G12696" s="5" t="s">
        <v>148</v>
      </c>
      <c r="H12696" s="5" t="s">
        <v>197</v>
      </c>
      <c r="I12696">
        <v>43920</v>
      </c>
      <c r="J12696">
        <v>168</v>
      </c>
      <c r="K12696">
        <v>618.4</v>
      </c>
      <c r="L12696">
        <v>6</v>
      </c>
      <c r="M12696">
        <v>17315.2</v>
      </c>
      <c r="N12696">
        <v>17033.79</v>
      </c>
      <c r="O12696">
        <v>2838.9650000000001</v>
      </c>
      <c r="P12696">
        <v>103.06666666666666</v>
      </c>
      <c r="Q12696">
        <v>28</v>
      </c>
      <c r="R12696">
        <v>281.41000000000003</v>
      </c>
      <c r="S12696">
        <v>2020</v>
      </c>
      <c r="T12696">
        <v>9</v>
      </c>
      <c r="U12696">
        <v>38</v>
      </c>
    </row>
    <row r="12697" spans="1:21" x14ac:dyDescent="0.3">
      <c r="A12697" s="5" t="s">
        <v>168</v>
      </c>
      <c r="B12697" s="5" t="s">
        <v>206</v>
      </c>
      <c r="C12697" s="5" t="s">
        <v>118</v>
      </c>
      <c r="D12697" s="5" t="s">
        <v>580</v>
      </c>
      <c r="E12697" s="5" t="s">
        <v>172</v>
      </c>
      <c r="F12697" s="6">
        <v>44088</v>
      </c>
      <c r="G12697" s="5" t="s">
        <v>148</v>
      </c>
      <c r="H12697" s="5" t="s">
        <v>178</v>
      </c>
      <c r="I12697">
        <v>43920</v>
      </c>
      <c r="J12697">
        <v>168</v>
      </c>
      <c r="K12697">
        <v>184.8</v>
      </c>
      <c r="L12697">
        <v>2</v>
      </c>
      <c r="M12697">
        <v>5174.3999999999996</v>
      </c>
      <c r="N12697">
        <v>5677.93</v>
      </c>
      <c r="O12697">
        <v>2838.9650000000001</v>
      </c>
      <c r="P12697">
        <v>92.4</v>
      </c>
      <c r="Q12697">
        <v>28</v>
      </c>
      <c r="R12697">
        <v>-503.53</v>
      </c>
      <c r="S12697">
        <v>2020</v>
      </c>
      <c r="T12697">
        <v>9</v>
      </c>
      <c r="U12697">
        <v>38</v>
      </c>
    </row>
    <row r="12698" spans="1:21" x14ac:dyDescent="0.3">
      <c r="A12698" s="5" t="s">
        <v>168</v>
      </c>
      <c r="B12698" s="5" t="s">
        <v>467</v>
      </c>
      <c r="C12698" s="5" t="s">
        <v>128</v>
      </c>
      <c r="D12698" s="5" t="s">
        <v>617</v>
      </c>
      <c r="E12698" s="5" t="s">
        <v>172</v>
      </c>
      <c r="F12698" s="6">
        <v>44088</v>
      </c>
      <c r="G12698" s="5" t="s">
        <v>148</v>
      </c>
      <c r="H12698" s="5" t="s">
        <v>173</v>
      </c>
      <c r="I12698">
        <v>43971</v>
      </c>
      <c r="J12698">
        <v>117</v>
      </c>
      <c r="K12698">
        <v>113.7</v>
      </c>
      <c r="L12698">
        <v>1</v>
      </c>
      <c r="M12698">
        <v>3183.6</v>
      </c>
      <c r="N12698">
        <v>2697.0920000000001</v>
      </c>
      <c r="O12698">
        <v>2697.0920000000001</v>
      </c>
      <c r="P12698">
        <v>113.7</v>
      </c>
      <c r="Q12698">
        <v>28</v>
      </c>
      <c r="R12698">
        <v>486.50799999999998</v>
      </c>
      <c r="S12698">
        <v>2020</v>
      </c>
      <c r="T12698">
        <v>9</v>
      </c>
      <c r="U12698">
        <v>38</v>
      </c>
    </row>
    <row r="12699" spans="1:21" x14ac:dyDescent="0.3">
      <c r="A12699" s="5" t="s">
        <v>168</v>
      </c>
      <c r="B12699" s="5" t="s">
        <v>467</v>
      </c>
      <c r="C12699" s="5" t="s">
        <v>128</v>
      </c>
      <c r="D12699" s="5" t="s">
        <v>617</v>
      </c>
      <c r="E12699" s="5" t="s">
        <v>172</v>
      </c>
      <c r="F12699" s="6">
        <v>44088</v>
      </c>
      <c r="G12699" s="5" t="s">
        <v>148</v>
      </c>
      <c r="H12699" s="5" t="s">
        <v>190</v>
      </c>
      <c r="I12699">
        <v>43971</v>
      </c>
      <c r="J12699">
        <v>117</v>
      </c>
      <c r="K12699">
        <v>118</v>
      </c>
      <c r="L12699">
        <v>1</v>
      </c>
      <c r="M12699">
        <v>1500</v>
      </c>
      <c r="N12699">
        <v>2697.0920000000001</v>
      </c>
      <c r="O12699">
        <v>2697.0920000000001</v>
      </c>
      <c r="P12699">
        <v>118</v>
      </c>
      <c r="Q12699">
        <v>12.7119</v>
      </c>
      <c r="R12699">
        <v>-1197.0920000000001</v>
      </c>
      <c r="S12699">
        <v>2020</v>
      </c>
      <c r="T12699">
        <v>9</v>
      </c>
      <c r="U12699">
        <v>38</v>
      </c>
    </row>
    <row r="12700" spans="1:21" x14ac:dyDescent="0.3">
      <c r="A12700" s="5" t="s">
        <v>168</v>
      </c>
      <c r="B12700" s="5" t="s">
        <v>467</v>
      </c>
      <c r="C12700" s="5" t="s">
        <v>134</v>
      </c>
      <c r="D12700" s="5" t="s">
        <v>612</v>
      </c>
      <c r="E12700" s="5" t="s">
        <v>172</v>
      </c>
      <c r="F12700" s="6">
        <v>44088</v>
      </c>
      <c r="G12700" s="5" t="s">
        <v>148</v>
      </c>
      <c r="H12700" s="5" t="s">
        <v>469</v>
      </c>
      <c r="I12700">
        <v>43948</v>
      </c>
      <c r="J12700">
        <v>140</v>
      </c>
      <c r="K12700">
        <v>5795</v>
      </c>
      <c r="L12700">
        <v>50</v>
      </c>
      <c r="M12700">
        <v>153567.5</v>
      </c>
      <c r="N12700">
        <v>110670.413</v>
      </c>
      <c r="O12700">
        <v>2213.4079999999999</v>
      </c>
      <c r="P12700">
        <v>115.9</v>
      </c>
      <c r="Q12700">
        <v>26.5</v>
      </c>
      <c r="R12700">
        <v>42897.087</v>
      </c>
      <c r="S12700">
        <v>2020</v>
      </c>
      <c r="T12700">
        <v>9</v>
      </c>
      <c r="U12700">
        <v>38</v>
      </c>
    </row>
    <row r="12701" spans="1:21" x14ac:dyDescent="0.3">
      <c r="A12701" s="5" t="s">
        <v>168</v>
      </c>
      <c r="B12701" s="5" t="s">
        <v>467</v>
      </c>
      <c r="C12701" s="5" t="s">
        <v>134</v>
      </c>
      <c r="D12701" s="5" t="s">
        <v>612</v>
      </c>
      <c r="E12701" s="5" t="s">
        <v>172</v>
      </c>
      <c r="F12701" s="6">
        <v>44088</v>
      </c>
      <c r="G12701" s="5" t="s">
        <v>148</v>
      </c>
      <c r="H12701" s="5" t="s">
        <v>173</v>
      </c>
      <c r="I12701">
        <v>43948</v>
      </c>
      <c r="J12701">
        <v>140</v>
      </c>
      <c r="K12701">
        <v>118</v>
      </c>
      <c r="L12701">
        <v>1</v>
      </c>
      <c r="M12701">
        <v>3304</v>
      </c>
      <c r="N12701">
        <v>2213.4079999999999</v>
      </c>
      <c r="O12701">
        <v>2213.4079999999999</v>
      </c>
      <c r="P12701">
        <v>118</v>
      </c>
      <c r="Q12701">
        <v>28</v>
      </c>
      <c r="R12701">
        <v>1090.5920000000001</v>
      </c>
      <c r="S12701">
        <v>2020</v>
      </c>
      <c r="T12701">
        <v>9</v>
      </c>
      <c r="U12701">
        <v>38</v>
      </c>
    </row>
    <row r="12702" spans="1:21" x14ac:dyDescent="0.3">
      <c r="A12702" s="5" t="s">
        <v>168</v>
      </c>
      <c r="B12702" s="5" t="s">
        <v>175</v>
      </c>
      <c r="C12702" s="5" t="s">
        <v>82</v>
      </c>
      <c r="D12702" s="5" t="s">
        <v>616</v>
      </c>
      <c r="E12702" s="5" t="s">
        <v>172</v>
      </c>
      <c r="F12702" s="6">
        <v>44089</v>
      </c>
      <c r="G12702" s="5" t="s">
        <v>148</v>
      </c>
      <c r="H12702" s="5" t="s">
        <v>194</v>
      </c>
      <c r="I12702">
        <v>43929</v>
      </c>
      <c r="J12702">
        <v>160</v>
      </c>
      <c r="K12702">
        <v>197.5</v>
      </c>
      <c r="L12702">
        <v>2</v>
      </c>
      <c r="M12702">
        <v>5530</v>
      </c>
      <c r="N12702">
        <v>5266.1390000000001</v>
      </c>
      <c r="O12702">
        <v>2633.07</v>
      </c>
      <c r="P12702">
        <v>98.75</v>
      </c>
      <c r="Q12702">
        <v>28</v>
      </c>
      <c r="R12702">
        <v>263.86099999999999</v>
      </c>
      <c r="S12702">
        <v>2020</v>
      </c>
      <c r="T12702">
        <v>9</v>
      </c>
      <c r="U12702">
        <v>38</v>
      </c>
    </row>
    <row r="12703" spans="1:21" x14ac:dyDescent="0.3">
      <c r="A12703" s="5" t="s">
        <v>168</v>
      </c>
      <c r="B12703" s="5" t="s">
        <v>175</v>
      </c>
      <c r="C12703" s="5" t="s">
        <v>82</v>
      </c>
      <c r="D12703" s="5" t="s">
        <v>616</v>
      </c>
      <c r="E12703" s="5" t="s">
        <v>172</v>
      </c>
      <c r="F12703" s="6">
        <v>44089</v>
      </c>
      <c r="G12703" s="5" t="s">
        <v>148</v>
      </c>
      <c r="H12703" s="5" t="s">
        <v>203</v>
      </c>
      <c r="I12703">
        <v>43929</v>
      </c>
      <c r="J12703">
        <v>160</v>
      </c>
      <c r="K12703">
        <v>194</v>
      </c>
      <c r="L12703">
        <v>2</v>
      </c>
      <c r="M12703">
        <v>5529</v>
      </c>
      <c r="N12703">
        <v>5266.1390000000001</v>
      </c>
      <c r="O12703">
        <v>2633.07</v>
      </c>
      <c r="P12703">
        <v>97</v>
      </c>
      <c r="Q12703">
        <v>28.5</v>
      </c>
      <c r="R12703">
        <v>262.86099999999999</v>
      </c>
      <c r="S12703">
        <v>2020</v>
      </c>
      <c r="T12703">
        <v>9</v>
      </c>
      <c r="U12703">
        <v>38</v>
      </c>
    </row>
    <row r="12704" spans="1:21" x14ac:dyDescent="0.3">
      <c r="A12704" s="5" t="s">
        <v>168</v>
      </c>
      <c r="B12704" s="5" t="s">
        <v>175</v>
      </c>
      <c r="C12704" s="5" t="s">
        <v>82</v>
      </c>
      <c r="D12704" s="5" t="s">
        <v>616</v>
      </c>
      <c r="E12704" s="5" t="s">
        <v>172</v>
      </c>
      <c r="F12704" s="6">
        <v>44089</v>
      </c>
      <c r="G12704" s="5" t="s">
        <v>148</v>
      </c>
      <c r="H12704" s="5" t="s">
        <v>204</v>
      </c>
      <c r="I12704">
        <v>43929</v>
      </c>
      <c r="J12704">
        <v>160</v>
      </c>
      <c r="K12704">
        <v>276</v>
      </c>
      <c r="L12704">
        <v>3</v>
      </c>
      <c r="M12704">
        <v>7866</v>
      </c>
      <c r="N12704">
        <v>7899.2089999999998</v>
      </c>
      <c r="O12704">
        <v>2633.07</v>
      </c>
      <c r="P12704">
        <v>92</v>
      </c>
      <c r="Q12704">
        <v>28.5</v>
      </c>
      <c r="R12704">
        <v>-33.209000000000003</v>
      </c>
      <c r="S12704">
        <v>2020</v>
      </c>
      <c r="T12704">
        <v>9</v>
      </c>
      <c r="U12704">
        <v>38</v>
      </c>
    </row>
    <row r="12705" spans="1:21" x14ac:dyDescent="0.3">
      <c r="A12705" s="5" t="s">
        <v>168</v>
      </c>
      <c r="B12705" s="5" t="s">
        <v>175</v>
      </c>
      <c r="C12705" s="5" t="s">
        <v>82</v>
      </c>
      <c r="D12705" s="5" t="s">
        <v>616</v>
      </c>
      <c r="E12705" s="5" t="s">
        <v>172</v>
      </c>
      <c r="F12705" s="6">
        <v>44089</v>
      </c>
      <c r="G12705" s="5" t="s">
        <v>148</v>
      </c>
      <c r="H12705" s="5" t="s">
        <v>230</v>
      </c>
      <c r="I12705">
        <v>43929</v>
      </c>
      <c r="J12705">
        <v>160</v>
      </c>
      <c r="K12705">
        <v>1907</v>
      </c>
      <c r="L12705">
        <v>20</v>
      </c>
      <c r="M12705">
        <v>53396</v>
      </c>
      <c r="N12705">
        <v>52661.394</v>
      </c>
      <c r="O12705">
        <v>2633.07</v>
      </c>
      <c r="P12705">
        <v>95.35</v>
      </c>
      <c r="Q12705">
        <v>28</v>
      </c>
      <c r="R12705">
        <v>734.60599999999999</v>
      </c>
      <c r="S12705">
        <v>2020</v>
      </c>
      <c r="T12705">
        <v>9</v>
      </c>
      <c r="U12705">
        <v>38</v>
      </c>
    </row>
    <row r="12706" spans="1:21" x14ac:dyDescent="0.3">
      <c r="A12706" s="5" t="s">
        <v>168</v>
      </c>
      <c r="B12706" s="5" t="s">
        <v>175</v>
      </c>
      <c r="C12706" s="5" t="s">
        <v>82</v>
      </c>
      <c r="D12706" s="5" t="s">
        <v>616</v>
      </c>
      <c r="E12706" s="5" t="s">
        <v>172</v>
      </c>
      <c r="F12706" s="6">
        <v>44089</v>
      </c>
      <c r="G12706" s="5" t="s">
        <v>148</v>
      </c>
      <c r="H12706" s="5" t="s">
        <v>180</v>
      </c>
      <c r="I12706">
        <v>43929</v>
      </c>
      <c r="J12706">
        <v>160</v>
      </c>
      <c r="K12706">
        <v>172</v>
      </c>
      <c r="L12706">
        <v>2</v>
      </c>
      <c r="M12706">
        <v>4902</v>
      </c>
      <c r="N12706">
        <v>5266.1390000000001</v>
      </c>
      <c r="O12706">
        <v>2633.07</v>
      </c>
      <c r="P12706">
        <v>86</v>
      </c>
      <c r="Q12706">
        <v>28.5</v>
      </c>
      <c r="R12706">
        <v>-364.13900000000001</v>
      </c>
      <c r="S12706">
        <v>2020</v>
      </c>
      <c r="T12706">
        <v>9</v>
      </c>
      <c r="U12706">
        <v>38</v>
      </c>
    </row>
    <row r="12707" spans="1:21" x14ac:dyDescent="0.3">
      <c r="A12707" s="5" t="s">
        <v>168</v>
      </c>
      <c r="B12707" s="5" t="s">
        <v>175</v>
      </c>
      <c r="C12707" s="5" t="s">
        <v>82</v>
      </c>
      <c r="D12707" s="5" t="s">
        <v>616</v>
      </c>
      <c r="E12707" s="5" t="s">
        <v>172</v>
      </c>
      <c r="F12707" s="6">
        <v>44089</v>
      </c>
      <c r="G12707" s="5" t="s">
        <v>148</v>
      </c>
      <c r="H12707" s="5" t="s">
        <v>220</v>
      </c>
      <c r="I12707">
        <v>43929</v>
      </c>
      <c r="J12707">
        <v>160</v>
      </c>
      <c r="K12707">
        <v>180</v>
      </c>
      <c r="L12707">
        <v>2</v>
      </c>
      <c r="M12707">
        <v>5130</v>
      </c>
      <c r="N12707">
        <v>5266.1390000000001</v>
      </c>
      <c r="O12707">
        <v>2633.07</v>
      </c>
      <c r="P12707">
        <v>90</v>
      </c>
      <c r="Q12707">
        <v>28.5</v>
      </c>
      <c r="R12707">
        <v>-136.13900000000001</v>
      </c>
      <c r="S12707">
        <v>2020</v>
      </c>
      <c r="T12707">
        <v>9</v>
      </c>
      <c r="U12707">
        <v>38</v>
      </c>
    </row>
    <row r="12708" spans="1:21" x14ac:dyDescent="0.3">
      <c r="A12708" s="5" t="s">
        <v>168</v>
      </c>
      <c r="B12708" s="5" t="s">
        <v>175</v>
      </c>
      <c r="C12708" s="5" t="s">
        <v>82</v>
      </c>
      <c r="D12708" s="5" t="s">
        <v>616</v>
      </c>
      <c r="E12708" s="5" t="s">
        <v>172</v>
      </c>
      <c r="F12708" s="6">
        <v>44089</v>
      </c>
      <c r="G12708" s="5" t="s">
        <v>148</v>
      </c>
      <c r="H12708" s="5" t="s">
        <v>216</v>
      </c>
      <c r="I12708">
        <v>43929</v>
      </c>
      <c r="J12708">
        <v>160</v>
      </c>
      <c r="K12708">
        <v>104</v>
      </c>
      <c r="L12708">
        <v>1</v>
      </c>
      <c r="M12708">
        <v>2964</v>
      </c>
      <c r="N12708">
        <v>2633.07</v>
      </c>
      <c r="O12708">
        <v>2633.07</v>
      </c>
      <c r="P12708">
        <v>104</v>
      </c>
      <c r="Q12708">
        <v>28.5</v>
      </c>
      <c r="R12708">
        <v>330.93</v>
      </c>
      <c r="S12708">
        <v>2020</v>
      </c>
      <c r="T12708">
        <v>9</v>
      </c>
      <c r="U12708">
        <v>38</v>
      </c>
    </row>
    <row r="12709" spans="1:21" x14ac:dyDescent="0.3">
      <c r="A12709" s="5" t="s">
        <v>168</v>
      </c>
      <c r="B12709" s="5" t="s">
        <v>175</v>
      </c>
      <c r="C12709" s="5" t="s">
        <v>82</v>
      </c>
      <c r="D12709" s="5" t="s">
        <v>616</v>
      </c>
      <c r="E12709" s="5" t="s">
        <v>172</v>
      </c>
      <c r="F12709" s="6">
        <v>44089</v>
      </c>
      <c r="G12709" s="5" t="s">
        <v>148</v>
      </c>
      <c r="H12709" s="5" t="s">
        <v>222</v>
      </c>
      <c r="I12709">
        <v>43929</v>
      </c>
      <c r="J12709">
        <v>160</v>
      </c>
      <c r="K12709">
        <v>92</v>
      </c>
      <c r="L12709">
        <v>1</v>
      </c>
      <c r="M12709">
        <v>2622</v>
      </c>
      <c r="N12709">
        <v>2633.07</v>
      </c>
      <c r="O12709">
        <v>2633.07</v>
      </c>
      <c r="P12709">
        <v>92</v>
      </c>
      <c r="Q12709">
        <v>28.5</v>
      </c>
      <c r="R12709">
        <v>-11.07</v>
      </c>
      <c r="S12709">
        <v>2020</v>
      </c>
      <c r="T12709">
        <v>9</v>
      </c>
      <c r="U12709">
        <v>38</v>
      </c>
    </row>
    <row r="12710" spans="1:21" x14ac:dyDescent="0.3">
      <c r="A12710" s="5" t="s">
        <v>168</v>
      </c>
      <c r="B12710" s="5" t="s">
        <v>175</v>
      </c>
      <c r="C12710" s="5" t="s">
        <v>82</v>
      </c>
      <c r="D12710" s="5" t="s">
        <v>616</v>
      </c>
      <c r="E12710" s="5" t="s">
        <v>172</v>
      </c>
      <c r="F12710" s="6">
        <v>44089</v>
      </c>
      <c r="G12710" s="5" t="s">
        <v>148</v>
      </c>
      <c r="H12710" s="5" t="s">
        <v>183</v>
      </c>
      <c r="I12710">
        <v>43929</v>
      </c>
      <c r="J12710">
        <v>160</v>
      </c>
      <c r="K12710">
        <v>194</v>
      </c>
      <c r="L12710">
        <v>2</v>
      </c>
      <c r="M12710">
        <v>5529</v>
      </c>
      <c r="N12710">
        <v>5266.1390000000001</v>
      </c>
      <c r="O12710">
        <v>2633.07</v>
      </c>
      <c r="P12710">
        <v>97</v>
      </c>
      <c r="Q12710">
        <v>28.5</v>
      </c>
      <c r="R12710">
        <v>262.86099999999999</v>
      </c>
      <c r="S12710">
        <v>2020</v>
      </c>
      <c r="T12710">
        <v>9</v>
      </c>
      <c r="U12710">
        <v>38</v>
      </c>
    </row>
    <row r="12711" spans="1:21" x14ac:dyDescent="0.3">
      <c r="A12711" s="5" t="s">
        <v>168</v>
      </c>
      <c r="B12711" s="5" t="s">
        <v>175</v>
      </c>
      <c r="C12711" s="5" t="s">
        <v>82</v>
      </c>
      <c r="D12711" s="5" t="s">
        <v>616</v>
      </c>
      <c r="E12711" s="5" t="s">
        <v>172</v>
      </c>
      <c r="F12711" s="6">
        <v>44089</v>
      </c>
      <c r="G12711" s="5" t="s">
        <v>148</v>
      </c>
      <c r="H12711" s="5" t="s">
        <v>246</v>
      </c>
      <c r="I12711">
        <v>43929</v>
      </c>
      <c r="J12711">
        <v>160</v>
      </c>
      <c r="K12711">
        <v>190</v>
      </c>
      <c r="L12711">
        <v>2</v>
      </c>
      <c r="M12711">
        <v>5415</v>
      </c>
      <c r="N12711">
        <v>5266.1390000000001</v>
      </c>
      <c r="O12711">
        <v>2633.07</v>
      </c>
      <c r="P12711">
        <v>95</v>
      </c>
      <c r="Q12711">
        <v>28.5</v>
      </c>
      <c r="R12711">
        <v>148.86099999999999</v>
      </c>
      <c r="S12711">
        <v>2020</v>
      </c>
      <c r="T12711">
        <v>9</v>
      </c>
      <c r="U12711">
        <v>38</v>
      </c>
    </row>
    <row r="12712" spans="1:21" x14ac:dyDescent="0.3">
      <c r="A12712" s="5" t="s">
        <v>168</v>
      </c>
      <c r="B12712" s="5" t="s">
        <v>175</v>
      </c>
      <c r="C12712" s="5" t="s">
        <v>82</v>
      </c>
      <c r="D12712" s="5" t="s">
        <v>616</v>
      </c>
      <c r="E12712" s="5" t="s">
        <v>172</v>
      </c>
      <c r="F12712" s="6">
        <v>44089</v>
      </c>
      <c r="G12712" s="5" t="s">
        <v>148</v>
      </c>
      <c r="H12712" s="5" t="s">
        <v>184</v>
      </c>
      <c r="I12712">
        <v>43929</v>
      </c>
      <c r="J12712">
        <v>160</v>
      </c>
      <c r="K12712">
        <v>1958</v>
      </c>
      <c r="L12712">
        <v>20</v>
      </c>
      <c r="M12712">
        <v>54824</v>
      </c>
      <c r="N12712">
        <v>52661.394</v>
      </c>
      <c r="O12712">
        <v>2633.07</v>
      </c>
      <c r="P12712">
        <v>97.9</v>
      </c>
      <c r="Q12712">
        <v>28</v>
      </c>
      <c r="R12712">
        <v>2162.6060000000002</v>
      </c>
      <c r="S12712">
        <v>2020</v>
      </c>
      <c r="T12712">
        <v>9</v>
      </c>
      <c r="U12712">
        <v>38</v>
      </c>
    </row>
    <row r="12713" spans="1:21" x14ac:dyDescent="0.3">
      <c r="A12713" s="5" t="s">
        <v>168</v>
      </c>
      <c r="B12713" s="5" t="s">
        <v>175</v>
      </c>
      <c r="C12713" s="5" t="s">
        <v>82</v>
      </c>
      <c r="D12713" s="5" t="s">
        <v>616</v>
      </c>
      <c r="E12713" s="5" t="s">
        <v>172</v>
      </c>
      <c r="F12713" s="6">
        <v>44089</v>
      </c>
      <c r="G12713" s="5" t="s">
        <v>148</v>
      </c>
      <c r="H12713" s="5" t="s">
        <v>184</v>
      </c>
      <c r="I12713">
        <v>43929</v>
      </c>
      <c r="J12713">
        <v>160</v>
      </c>
      <c r="K12713">
        <v>98</v>
      </c>
      <c r="L12713">
        <v>1</v>
      </c>
      <c r="M12713">
        <v>0</v>
      </c>
      <c r="N12713">
        <v>2633.07</v>
      </c>
      <c r="O12713">
        <v>2633.07</v>
      </c>
      <c r="P12713">
        <v>98</v>
      </c>
      <c r="Q12713">
        <v>0</v>
      </c>
      <c r="R12713">
        <v>-2633.07</v>
      </c>
      <c r="S12713">
        <v>2020</v>
      </c>
      <c r="T12713">
        <v>9</v>
      </c>
      <c r="U12713">
        <v>38</v>
      </c>
    </row>
    <row r="12714" spans="1:21" x14ac:dyDescent="0.3">
      <c r="A12714" s="5" t="s">
        <v>168</v>
      </c>
      <c r="B12714" s="5" t="s">
        <v>175</v>
      </c>
      <c r="C12714" s="5" t="s">
        <v>82</v>
      </c>
      <c r="D12714" s="5" t="s">
        <v>616</v>
      </c>
      <c r="E12714" s="5" t="s">
        <v>172</v>
      </c>
      <c r="F12714" s="6">
        <v>44089</v>
      </c>
      <c r="G12714" s="5" t="s">
        <v>148</v>
      </c>
      <c r="H12714" s="5" t="s">
        <v>231</v>
      </c>
      <c r="I12714">
        <v>43929</v>
      </c>
      <c r="J12714">
        <v>160</v>
      </c>
      <c r="K12714">
        <v>90</v>
      </c>
      <c r="L12714">
        <v>1</v>
      </c>
      <c r="M12714">
        <v>2565</v>
      </c>
      <c r="N12714">
        <v>2633.07</v>
      </c>
      <c r="O12714">
        <v>2633.07</v>
      </c>
      <c r="P12714">
        <v>90</v>
      </c>
      <c r="Q12714">
        <v>28.5</v>
      </c>
      <c r="R12714">
        <v>-68.069999999999993</v>
      </c>
      <c r="S12714">
        <v>2020</v>
      </c>
      <c r="T12714">
        <v>9</v>
      </c>
      <c r="U12714">
        <v>38</v>
      </c>
    </row>
    <row r="12715" spans="1:21" x14ac:dyDescent="0.3">
      <c r="A12715" s="5" t="s">
        <v>168</v>
      </c>
      <c r="B12715" s="5" t="s">
        <v>175</v>
      </c>
      <c r="C12715" s="5" t="s">
        <v>82</v>
      </c>
      <c r="D12715" s="5" t="s">
        <v>616</v>
      </c>
      <c r="E12715" s="5" t="s">
        <v>172</v>
      </c>
      <c r="F12715" s="6">
        <v>44089</v>
      </c>
      <c r="G12715" s="5" t="s">
        <v>148</v>
      </c>
      <c r="H12715" s="5" t="s">
        <v>218</v>
      </c>
      <c r="I12715">
        <v>43929</v>
      </c>
      <c r="J12715">
        <v>160</v>
      </c>
      <c r="K12715">
        <v>743</v>
      </c>
      <c r="L12715">
        <v>8</v>
      </c>
      <c r="M12715">
        <v>21175.5</v>
      </c>
      <c r="N12715">
        <v>21064.558000000001</v>
      </c>
      <c r="O12715">
        <v>2633.07</v>
      </c>
      <c r="P12715">
        <v>92.875</v>
      </c>
      <c r="Q12715">
        <v>28.5</v>
      </c>
      <c r="R12715">
        <v>110.94199999999999</v>
      </c>
      <c r="S12715">
        <v>2020</v>
      </c>
      <c r="T12715">
        <v>9</v>
      </c>
      <c r="U12715">
        <v>38</v>
      </c>
    </row>
    <row r="12716" spans="1:21" x14ac:dyDescent="0.3">
      <c r="A12716" s="5" t="s">
        <v>168</v>
      </c>
      <c r="B12716" s="5" t="s">
        <v>175</v>
      </c>
      <c r="C12716" s="5" t="s">
        <v>82</v>
      </c>
      <c r="D12716" s="5" t="s">
        <v>616</v>
      </c>
      <c r="E12716" s="5" t="s">
        <v>172</v>
      </c>
      <c r="F12716" s="6">
        <v>44089</v>
      </c>
      <c r="G12716" s="5" t="s">
        <v>148</v>
      </c>
      <c r="H12716" s="5" t="s">
        <v>187</v>
      </c>
      <c r="I12716">
        <v>43929</v>
      </c>
      <c r="J12716">
        <v>160</v>
      </c>
      <c r="K12716">
        <v>460</v>
      </c>
      <c r="L12716">
        <v>5</v>
      </c>
      <c r="M12716">
        <v>13110</v>
      </c>
      <c r="N12716">
        <v>13165.348</v>
      </c>
      <c r="O12716">
        <v>2633.07</v>
      </c>
      <c r="P12716">
        <v>92</v>
      </c>
      <c r="Q12716">
        <v>28.5</v>
      </c>
      <c r="R12716">
        <v>-55.347999999999999</v>
      </c>
      <c r="S12716">
        <v>2020</v>
      </c>
      <c r="T12716">
        <v>9</v>
      </c>
      <c r="U12716">
        <v>38</v>
      </c>
    </row>
    <row r="12717" spans="1:21" x14ac:dyDescent="0.3">
      <c r="A12717" s="5" t="s">
        <v>168</v>
      </c>
      <c r="B12717" s="5" t="s">
        <v>175</v>
      </c>
      <c r="C12717" s="5" t="s">
        <v>82</v>
      </c>
      <c r="D12717" s="5" t="s">
        <v>616</v>
      </c>
      <c r="E12717" s="5" t="s">
        <v>172</v>
      </c>
      <c r="F12717" s="6">
        <v>44089</v>
      </c>
      <c r="G12717" s="5" t="s">
        <v>148</v>
      </c>
      <c r="H12717" s="5" t="s">
        <v>284</v>
      </c>
      <c r="I12717">
        <v>43929</v>
      </c>
      <c r="J12717">
        <v>160</v>
      </c>
      <c r="K12717">
        <v>184</v>
      </c>
      <c r="L12717">
        <v>2</v>
      </c>
      <c r="M12717">
        <v>5244</v>
      </c>
      <c r="N12717">
        <v>5266.1390000000001</v>
      </c>
      <c r="O12717">
        <v>2633.07</v>
      </c>
      <c r="P12717">
        <v>92</v>
      </c>
      <c r="Q12717">
        <v>28.5</v>
      </c>
      <c r="R12717">
        <v>-22.138999999999999</v>
      </c>
      <c r="S12717">
        <v>2020</v>
      </c>
      <c r="T12717">
        <v>9</v>
      </c>
      <c r="U12717">
        <v>38</v>
      </c>
    </row>
    <row r="12718" spans="1:21" x14ac:dyDescent="0.3">
      <c r="A12718" s="5" t="s">
        <v>168</v>
      </c>
      <c r="B12718" s="5" t="s">
        <v>175</v>
      </c>
      <c r="C12718" s="5" t="s">
        <v>82</v>
      </c>
      <c r="D12718" s="5" t="s">
        <v>616</v>
      </c>
      <c r="E12718" s="5" t="s">
        <v>172</v>
      </c>
      <c r="F12718" s="6">
        <v>44089</v>
      </c>
      <c r="G12718" s="5" t="s">
        <v>148</v>
      </c>
      <c r="H12718" s="5" t="s">
        <v>188</v>
      </c>
      <c r="I12718">
        <v>43929</v>
      </c>
      <c r="J12718">
        <v>160</v>
      </c>
      <c r="K12718">
        <v>536</v>
      </c>
      <c r="L12718">
        <v>6</v>
      </c>
      <c r="M12718">
        <v>15276</v>
      </c>
      <c r="N12718">
        <v>15798.418</v>
      </c>
      <c r="O12718">
        <v>2633.07</v>
      </c>
      <c r="P12718">
        <v>89.333333333333329</v>
      </c>
      <c r="Q12718">
        <v>28.5</v>
      </c>
      <c r="R12718">
        <v>-522.41800000000001</v>
      </c>
      <c r="S12718">
        <v>2020</v>
      </c>
      <c r="T12718">
        <v>9</v>
      </c>
      <c r="U12718">
        <v>38</v>
      </c>
    </row>
    <row r="12719" spans="1:21" x14ac:dyDescent="0.3">
      <c r="A12719" s="5" t="s">
        <v>168</v>
      </c>
      <c r="B12719" s="5" t="s">
        <v>175</v>
      </c>
      <c r="C12719" s="5" t="s">
        <v>82</v>
      </c>
      <c r="D12719" s="5" t="s">
        <v>616</v>
      </c>
      <c r="E12719" s="5" t="s">
        <v>172</v>
      </c>
      <c r="F12719" s="6">
        <v>44089</v>
      </c>
      <c r="G12719" s="5" t="s">
        <v>148</v>
      </c>
      <c r="H12719" s="5" t="s">
        <v>189</v>
      </c>
      <c r="I12719">
        <v>43929</v>
      </c>
      <c r="J12719">
        <v>160</v>
      </c>
      <c r="K12719">
        <v>195</v>
      </c>
      <c r="L12719">
        <v>2</v>
      </c>
      <c r="M12719">
        <v>5557.5</v>
      </c>
      <c r="N12719">
        <v>5266.1390000000001</v>
      </c>
      <c r="O12719">
        <v>2633.07</v>
      </c>
      <c r="P12719">
        <v>97.5</v>
      </c>
      <c r="Q12719">
        <v>28.5</v>
      </c>
      <c r="R12719">
        <v>291.36099999999999</v>
      </c>
      <c r="S12719">
        <v>2020</v>
      </c>
      <c r="T12719">
        <v>9</v>
      </c>
      <c r="U12719">
        <v>38</v>
      </c>
    </row>
    <row r="12720" spans="1:21" x14ac:dyDescent="0.3">
      <c r="A12720" s="5" t="s">
        <v>168</v>
      </c>
      <c r="B12720" s="5" t="s">
        <v>175</v>
      </c>
      <c r="C12720" s="5" t="s">
        <v>82</v>
      </c>
      <c r="D12720" s="5" t="s">
        <v>616</v>
      </c>
      <c r="E12720" s="5" t="s">
        <v>172</v>
      </c>
      <c r="F12720" s="6">
        <v>44089</v>
      </c>
      <c r="G12720" s="5" t="s">
        <v>148</v>
      </c>
      <c r="H12720" s="5" t="s">
        <v>308</v>
      </c>
      <c r="I12720">
        <v>43929</v>
      </c>
      <c r="J12720">
        <v>160</v>
      </c>
      <c r="K12720">
        <v>97</v>
      </c>
      <c r="L12720">
        <v>1</v>
      </c>
      <c r="M12720">
        <v>2764.5</v>
      </c>
      <c r="N12720">
        <v>2633.07</v>
      </c>
      <c r="O12720">
        <v>2633.07</v>
      </c>
      <c r="P12720">
        <v>97</v>
      </c>
      <c r="Q12720">
        <v>28.5</v>
      </c>
      <c r="R12720">
        <v>131.43</v>
      </c>
      <c r="S12720">
        <v>2020</v>
      </c>
      <c r="T12720">
        <v>9</v>
      </c>
      <c r="U12720">
        <v>38</v>
      </c>
    </row>
    <row r="12721" spans="1:21" x14ac:dyDescent="0.3">
      <c r="A12721" s="5" t="s">
        <v>168</v>
      </c>
      <c r="B12721" s="5" t="s">
        <v>175</v>
      </c>
      <c r="C12721" s="5" t="s">
        <v>85</v>
      </c>
      <c r="D12721" s="5" t="s">
        <v>606</v>
      </c>
      <c r="E12721" s="5" t="s">
        <v>172</v>
      </c>
      <c r="F12721" s="6">
        <v>44089</v>
      </c>
      <c r="G12721" s="5" t="s">
        <v>148</v>
      </c>
      <c r="H12721" s="5" t="s">
        <v>202</v>
      </c>
      <c r="I12721">
        <v>43935</v>
      </c>
      <c r="J12721">
        <v>154</v>
      </c>
      <c r="K12721">
        <v>524</v>
      </c>
      <c r="L12721">
        <v>6</v>
      </c>
      <c r="M12721">
        <v>14934</v>
      </c>
      <c r="N12721">
        <v>14652.221</v>
      </c>
      <c r="O12721">
        <v>2442.0369999999998</v>
      </c>
      <c r="P12721">
        <v>87.333333333333329</v>
      </c>
      <c r="Q12721">
        <v>28.5</v>
      </c>
      <c r="R12721">
        <v>281.779</v>
      </c>
      <c r="S12721">
        <v>2020</v>
      </c>
      <c r="T12721">
        <v>9</v>
      </c>
      <c r="U12721">
        <v>38</v>
      </c>
    </row>
    <row r="12722" spans="1:21" x14ac:dyDescent="0.3">
      <c r="A12722" s="5" t="s">
        <v>168</v>
      </c>
      <c r="B12722" s="5" t="s">
        <v>175</v>
      </c>
      <c r="C12722" s="5" t="s">
        <v>85</v>
      </c>
      <c r="D12722" s="5" t="s">
        <v>606</v>
      </c>
      <c r="E12722" s="5" t="s">
        <v>172</v>
      </c>
      <c r="F12722" s="6">
        <v>44089</v>
      </c>
      <c r="G12722" s="5" t="s">
        <v>148</v>
      </c>
      <c r="H12722" s="5" t="s">
        <v>498</v>
      </c>
      <c r="I12722">
        <v>43935</v>
      </c>
      <c r="J12722">
        <v>154</v>
      </c>
      <c r="K12722">
        <v>184</v>
      </c>
      <c r="L12722">
        <v>2</v>
      </c>
      <c r="M12722">
        <v>5244</v>
      </c>
      <c r="N12722">
        <v>4884.0739999999996</v>
      </c>
      <c r="O12722">
        <v>2442.0369999999998</v>
      </c>
      <c r="P12722">
        <v>92</v>
      </c>
      <c r="Q12722">
        <v>28.5</v>
      </c>
      <c r="R12722">
        <v>359.92599999999999</v>
      </c>
      <c r="S12722">
        <v>2020</v>
      </c>
      <c r="T12722">
        <v>9</v>
      </c>
      <c r="U12722">
        <v>38</v>
      </c>
    </row>
    <row r="12723" spans="1:21" x14ac:dyDescent="0.3">
      <c r="A12723" s="5" t="s">
        <v>168</v>
      </c>
      <c r="B12723" s="5" t="s">
        <v>175</v>
      </c>
      <c r="C12723" s="5" t="s">
        <v>85</v>
      </c>
      <c r="D12723" s="5" t="s">
        <v>606</v>
      </c>
      <c r="E12723" s="5" t="s">
        <v>172</v>
      </c>
      <c r="F12723" s="6">
        <v>44089</v>
      </c>
      <c r="G12723" s="5" t="s">
        <v>148</v>
      </c>
      <c r="H12723" s="5" t="s">
        <v>190</v>
      </c>
      <c r="I12723">
        <v>43935</v>
      </c>
      <c r="J12723">
        <v>154</v>
      </c>
      <c r="K12723">
        <v>90</v>
      </c>
      <c r="L12723">
        <v>1</v>
      </c>
      <c r="M12723">
        <v>2565</v>
      </c>
      <c r="N12723">
        <v>2442.0369999999998</v>
      </c>
      <c r="O12723">
        <v>2442.0369999999998</v>
      </c>
      <c r="P12723">
        <v>90</v>
      </c>
      <c r="Q12723">
        <v>28.5</v>
      </c>
      <c r="R12723">
        <v>122.96299999999999</v>
      </c>
      <c r="S12723">
        <v>2020</v>
      </c>
      <c r="T12723">
        <v>9</v>
      </c>
      <c r="U12723">
        <v>38</v>
      </c>
    </row>
    <row r="12724" spans="1:21" x14ac:dyDescent="0.3">
      <c r="A12724" s="5" t="s">
        <v>168</v>
      </c>
      <c r="B12724" s="5" t="s">
        <v>175</v>
      </c>
      <c r="C12724" s="5" t="s">
        <v>85</v>
      </c>
      <c r="D12724" s="5" t="s">
        <v>606</v>
      </c>
      <c r="E12724" s="5" t="s">
        <v>172</v>
      </c>
      <c r="F12724" s="6">
        <v>44089</v>
      </c>
      <c r="G12724" s="5" t="s">
        <v>148</v>
      </c>
      <c r="H12724" s="5" t="s">
        <v>182</v>
      </c>
      <c r="I12724">
        <v>43935</v>
      </c>
      <c r="J12724">
        <v>154</v>
      </c>
      <c r="K12724">
        <v>180</v>
      </c>
      <c r="L12724">
        <v>2</v>
      </c>
      <c r="M12724">
        <v>5130</v>
      </c>
      <c r="N12724">
        <v>4884.0739999999996</v>
      </c>
      <c r="O12724">
        <v>2442.0369999999998</v>
      </c>
      <c r="P12724">
        <v>90</v>
      </c>
      <c r="Q12724">
        <v>28.5</v>
      </c>
      <c r="R12724">
        <v>245.92599999999999</v>
      </c>
      <c r="S12724">
        <v>2020</v>
      </c>
      <c r="T12724">
        <v>9</v>
      </c>
      <c r="U12724">
        <v>38</v>
      </c>
    </row>
    <row r="12725" spans="1:21" x14ac:dyDescent="0.3">
      <c r="A12725" s="5" t="s">
        <v>168</v>
      </c>
      <c r="B12725" s="5" t="s">
        <v>175</v>
      </c>
      <c r="C12725" s="5" t="s">
        <v>85</v>
      </c>
      <c r="D12725" s="5" t="s">
        <v>606</v>
      </c>
      <c r="E12725" s="5" t="s">
        <v>172</v>
      </c>
      <c r="F12725" s="6">
        <v>44089</v>
      </c>
      <c r="G12725" s="5" t="s">
        <v>148</v>
      </c>
      <c r="H12725" s="5" t="s">
        <v>190</v>
      </c>
      <c r="I12725">
        <v>43935</v>
      </c>
      <c r="J12725">
        <v>154</v>
      </c>
      <c r="K12725">
        <v>90</v>
      </c>
      <c r="L12725">
        <v>1</v>
      </c>
      <c r="M12725">
        <v>2565</v>
      </c>
      <c r="N12725">
        <v>2442.0369999999998</v>
      </c>
      <c r="O12725">
        <v>2442.0369999999998</v>
      </c>
      <c r="P12725">
        <v>90</v>
      </c>
      <c r="Q12725">
        <v>28.5</v>
      </c>
      <c r="R12725">
        <v>122.96299999999999</v>
      </c>
      <c r="S12725">
        <v>2020</v>
      </c>
      <c r="T12725">
        <v>9</v>
      </c>
      <c r="U12725">
        <v>38</v>
      </c>
    </row>
    <row r="12726" spans="1:21" x14ac:dyDescent="0.3">
      <c r="A12726" s="5" t="s">
        <v>168</v>
      </c>
      <c r="B12726" s="5" t="s">
        <v>467</v>
      </c>
      <c r="C12726" s="5" t="s">
        <v>128</v>
      </c>
      <c r="D12726" s="5" t="s">
        <v>617</v>
      </c>
      <c r="E12726" s="5" t="s">
        <v>172</v>
      </c>
      <c r="F12726" s="6">
        <v>44089</v>
      </c>
      <c r="G12726" s="5" t="s">
        <v>148</v>
      </c>
      <c r="H12726" s="5" t="s">
        <v>173</v>
      </c>
      <c r="I12726">
        <v>43971</v>
      </c>
      <c r="J12726">
        <v>118</v>
      </c>
      <c r="K12726">
        <v>760</v>
      </c>
      <c r="L12726">
        <v>8</v>
      </c>
      <c r="M12726">
        <v>21280</v>
      </c>
      <c r="N12726">
        <v>21586.606</v>
      </c>
      <c r="O12726">
        <v>2698.326</v>
      </c>
      <c r="P12726">
        <v>95</v>
      </c>
      <c r="Q12726">
        <v>28</v>
      </c>
      <c r="R12726">
        <v>-306.60599999999999</v>
      </c>
      <c r="S12726">
        <v>2020</v>
      </c>
      <c r="T12726">
        <v>9</v>
      </c>
      <c r="U12726">
        <v>38</v>
      </c>
    </row>
    <row r="12727" spans="1:21" x14ac:dyDescent="0.3">
      <c r="A12727" s="5" t="s">
        <v>168</v>
      </c>
      <c r="B12727" s="5" t="s">
        <v>206</v>
      </c>
      <c r="C12727" s="5" t="s">
        <v>118</v>
      </c>
      <c r="D12727" s="5" t="s">
        <v>580</v>
      </c>
      <c r="E12727" s="5" t="s">
        <v>172</v>
      </c>
      <c r="F12727" s="6">
        <v>44091</v>
      </c>
      <c r="G12727" s="5" t="s">
        <v>148</v>
      </c>
      <c r="H12727" s="5" t="s">
        <v>190</v>
      </c>
      <c r="I12727">
        <v>43920</v>
      </c>
      <c r="J12727">
        <v>171</v>
      </c>
      <c r="K12727">
        <v>82</v>
      </c>
      <c r="L12727">
        <v>1</v>
      </c>
      <c r="M12727">
        <v>2296</v>
      </c>
      <c r="N12727">
        <v>3018.5279999999998</v>
      </c>
      <c r="O12727">
        <v>3018.5279999999998</v>
      </c>
      <c r="P12727">
        <v>82</v>
      </c>
      <c r="Q12727">
        <v>28</v>
      </c>
      <c r="R12727">
        <v>-722.52800000000002</v>
      </c>
      <c r="S12727">
        <v>2020</v>
      </c>
      <c r="T12727">
        <v>9</v>
      </c>
      <c r="U12727">
        <v>38</v>
      </c>
    </row>
    <row r="12728" spans="1:21" x14ac:dyDescent="0.3">
      <c r="A12728" s="5" t="s">
        <v>168</v>
      </c>
      <c r="B12728" s="5" t="s">
        <v>206</v>
      </c>
      <c r="C12728" s="5" t="s">
        <v>118</v>
      </c>
      <c r="D12728" s="5" t="s">
        <v>580</v>
      </c>
      <c r="E12728" s="5" t="s">
        <v>172</v>
      </c>
      <c r="F12728" s="6">
        <v>44091</v>
      </c>
      <c r="G12728" s="5" t="s">
        <v>148</v>
      </c>
      <c r="H12728" s="5" t="s">
        <v>351</v>
      </c>
      <c r="I12728">
        <v>43920</v>
      </c>
      <c r="J12728">
        <v>171</v>
      </c>
      <c r="K12728">
        <v>168.8</v>
      </c>
      <c r="L12728">
        <v>2</v>
      </c>
      <c r="M12728">
        <v>4726.3999999999996</v>
      </c>
      <c r="N12728">
        <v>6037.0550000000003</v>
      </c>
      <c r="O12728">
        <v>3018.5279999999998</v>
      </c>
      <c r="P12728">
        <v>84.4</v>
      </c>
      <c r="Q12728">
        <v>28</v>
      </c>
      <c r="R12728">
        <v>-1310.655</v>
      </c>
      <c r="S12728">
        <v>2020</v>
      </c>
      <c r="T12728">
        <v>9</v>
      </c>
      <c r="U12728">
        <v>38</v>
      </c>
    </row>
    <row r="12729" spans="1:21" x14ac:dyDescent="0.3">
      <c r="A12729" s="5" t="s">
        <v>168</v>
      </c>
      <c r="B12729" s="5" t="s">
        <v>206</v>
      </c>
      <c r="C12729" s="5" t="s">
        <v>118</v>
      </c>
      <c r="D12729" s="5" t="s">
        <v>580</v>
      </c>
      <c r="E12729" s="5" t="s">
        <v>172</v>
      </c>
      <c r="F12729" s="6">
        <v>44091</v>
      </c>
      <c r="G12729" s="5" t="s">
        <v>148</v>
      </c>
      <c r="H12729" s="5" t="s">
        <v>235</v>
      </c>
      <c r="I12729">
        <v>43920</v>
      </c>
      <c r="J12729">
        <v>171</v>
      </c>
      <c r="K12729">
        <v>98.8</v>
      </c>
      <c r="L12729">
        <v>1</v>
      </c>
      <c r="M12729">
        <v>2766.4</v>
      </c>
      <c r="N12729">
        <v>3018.5279999999998</v>
      </c>
      <c r="O12729">
        <v>3018.5279999999998</v>
      </c>
      <c r="P12729">
        <v>98.8</v>
      </c>
      <c r="Q12729">
        <v>28</v>
      </c>
      <c r="R12729">
        <v>-252.12799999999999</v>
      </c>
      <c r="S12729">
        <v>2020</v>
      </c>
      <c r="T12729">
        <v>9</v>
      </c>
      <c r="U12729">
        <v>38</v>
      </c>
    </row>
    <row r="12730" spans="1:21" x14ac:dyDescent="0.3">
      <c r="A12730" s="5" t="s">
        <v>168</v>
      </c>
      <c r="B12730" s="5" t="s">
        <v>206</v>
      </c>
      <c r="C12730" s="5" t="s">
        <v>118</v>
      </c>
      <c r="D12730" s="5" t="s">
        <v>580</v>
      </c>
      <c r="E12730" s="5" t="s">
        <v>172</v>
      </c>
      <c r="F12730" s="6">
        <v>44091</v>
      </c>
      <c r="G12730" s="5" t="s">
        <v>148</v>
      </c>
      <c r="H12730" s="5" t="s">
        <v>311</v>
      </c>
      <c r="I12730">
        <v>43920</v>
      </c>
      <c r="J12730">
        <v>171</v>
      </c>
      <c r="K12730">
        <v>105.6</v>
      </c>
      <c r="L12730">
        <v>1</v>
      </c>
      <c r="M12730">
        <v>2956.8</v>
      </c>
      <c r="N12730">
        <v>3018.5279999999998</v>
      </c>
      <c r="O12730">
        <v>3018.5279999999998</v>
      </c>
      <c r="P12730">
        <v>105.6</v>
      </c>
      <c r="Q12730">
        <v>28</v>
      </c>
      <c r="R12730">
        <v>-61.728000000000002</v>
      </c>
      <c r="S12730">
        <v>2020</v>
      </c>
      <c r="T12730">
        <v>9</v>
      </c>
      <c r="U12730">
        <v>38</v>
      </c>
    </row>
    <row r="12731" spans="1:21" x14ac:dyDescent="0.3">
      <c r="A12731" s="5" t="s">
        <v>168</v>
      </c>
      <c r="B12731" s="5" t="s">
        <v>206</v>
      </c>
      <c r="C12731" s="5" t="s">
        <v>118</v>
      </c>
      <c r="D12731" s="5" t="s">
        <v>580</v>
      </c>
      <c r="E12731" s="5" t="s">
        <v>172</v>
      </c>
      <c r="F12731" s="6">
        <v>44091</v>
      </c>
      <c r="G12731" s="5" t="s">
        <v>148</v>
      </c>
      <c r="H12731" s="5" t="s">
        <v>197</v>
      </c>
      <c r="I12731">
        <v>43920</v>
      </c>
      <c r="J12731">
        <v>171</v>
      </c>
      <c r="K12731">
        <v>428.6</v>
      </c>
      <c r="L12731">
        <v>5</v>
      </c>
      <c r="M12731">
        <v>12000.8</v>
      </c>
      <c r="N12731">
        <v>15092.638000000001</v>
      </c>
      <c r="O12731">
        <v>3018.5279999999998</v>
      </c>
      <c r="P12731">
        <v>85.72</v>
      </c>
      <c r="Q12731">
        <v>28</v>
      </c>
      <c r="R12731">
        <v>-3091.8380000000002</v>
      </c>
      <c r="S12731">
        <v>2020</v>
      </c>
      <c r="T12731">
        <v>9</v>
      </c>
      <c r="U12731">
        <v>38</v>
      </c>
    </row>
    <row r="12732" spans="1:21" x14ac:dyDescent="0.3">
      <c r="A12732" s="5" t="s">
        <v>168</v>
      </c>
      <c r="B12732" s="5" t="s">
        <v>206</v>
      </c>
      <c r="C12732" s="5" t="s">
        <v>118</v>
      </c>
      <c r="D12732" s="5" t="s">
        <v>580</v>
      </c>
      <c r="E12732" s="5" t="s">
        <v>172</v>
      </c>
      <c r="F12732" s="6">
        <v>44091</v>
      </c>
      <c r="G12732" s="5" t="s">
        <v>148</v>
      </c>
      <c r="H12732" s="5" t="s">
        <v>178</v>
      </c>
      <c r="I12732">
        <v>43920</v>
      </c>
      <c r="J12732">
        <v>171</v>
      </c>
      <c r="K12732">
        <v>365.6</v>
      </c>
      <c r="L12732">
        <v>4</v>
      </c>
      <c r="M12732">
        <v>10236.799999999999</v>
      </c>
      <c r="N12732">
        <v>12074.111000000001</v>
      </c>
      <c r="O12732">
        <v>3018.5279999999998</v>
      </c>
      <c r="P12732">
        <v>91.4</v>
      </c>
      <c r="Q12732">
        <v>28</v>
      </c>
      <c r="R12732">
        <v>-1837.3109999999999</v>
      </c>
      <c r="S12732">
        <v>2020</v>
      </c>
      <c r="T12732">
        <v>9</v>
      </c>
      <c r="U12732">
        <v>38</v>
      </c>
    </row>
    <row r="12733" spans="1:21" x14ac:dyDescent="0.3">
      <c r="A12733" s="5" t="s">
        <v>168</v>
      </c>
      <c r="B12733" s="5" t="s">
        <v>206</v>
      </c>
      <c r="C12733" s="5" t="s">
        <v>118</v>
      </c>
      <c r="D12733" s="5" t="s">
        <v>580</v>
      </c>
      <c r="E12733" s="5" t="s">
        <v>172</v>
      </c>
      <c r="F12733" s="6">
        <v>44091</v>
      </c>
      <c r="G12733" s="5" t="s">
        <v>148</v>
      </c>
      <c r="H12733" s="5" t="s">
        <v>199</v>
      </c>
      <c r="I12733">
        <v>43920</v>
      </c>
      <c r="J12733">
        <v>171</v>
      </c>
      <c r="K12733">
        <v>1003</v>
      </c>
      <c r="L12733">
        <v>9</v>
      </c>
      <c r="M12733">
        <v>27081</v>
      </c>
      <c r="N12733">
        <v>27166.749</v>
      </c>
      <c r="O12733">
        <v>3018.5279999999998</v>
      </c>
      <c r="P12733">
        <v>111.44444444444444</v>
      </c>
      <c r="Q12733">
        <v>27</v>
      </c>
      <c r="R12733">
        <v>-85.748999999999995</v>
      </c>
      <c r="S12733">
        <v>2020</v>
      </c>
      <c r="T12733">
        <v>9</v>
      </c>
      <c r="U12733">
        <v>38</v>
      </c>
    </row>
    <row r="12734" spans="1:21" x14ac:dyDescent="0.3">
      <c r="A12734" s="5" t="s">
        <v>168</v>
      </c>
      <c r="B12734" s="5" t="s">
        <v>206</v>
      </c>
      <c r="C12734" s="5" t="s">
        <v>118</v>
      </c>
      <c r="D12734" s="5" t="s">
        <v>580</v>
      </c>
      <c r="E12734" s="5" t="s">
        <v>227</v>
      </c>
      <c r="F12734" s="6">
        <v>44091</v>
      </c>
      <c r="G12734" s="5" t="s">
        <v>148</v>
      </c>
      <c r="H12734" s="5" t="s">
        <v>199</v>
      </c>
      <c r="I12734">
        <v>43920</v>
      </c>
      <c r="J12734">
        <v>171</v>
      </c>
      <c r="K12734">
        <v>-1003</v>
      </c>
      <c r="L12734">
        <v>-9</v>
      </c>
      <c r="M12734">
        <v>-27081</v>
      </c>
      <c r="N12734">
        <v>-27166.749</v>
      </c>
      <c r="O12734">
        <v>-3018.5279999999998</v>
      </c>
      <c r="P12734">
        <v>111.44444444444444</v>
      </c>
      <c r="Q12734">
        <v>27</v>
      </c>
      <c r="R12734">
        <v>85.748999999999995</v>
      </c>
      <c r="S12734">
        <v>2020</v>
      </c>
      <c r="T12734">
        <v>9</v>
      </c>
      <c r="U12734">
        <v>38</v>
      </c>
    </row>
    <row r="12735" spans="1:21" x14ac:dyDescent="0.3">
      <c r="A12735" s="5" t="s">
        <v>168</v>
      </c>
      <c r="B12735" s="5" t="s">
        <v>467</v>
      </c>
      <c r="C12735" s="5" t="s">
        <v>128</v>
      </c>
      <c r="D12735" s="5" t="s">
        <v>617</v>
      </c>
      <c r="E12735" s="5" t="s">
        <v>172</v>
      </c>
      <c r="F12735" s="6">
        <v>44091</v>
      </c>
      <c r="G12735" s="5" t="s">
        <v>148</v>
      </c>
      <c r="H12735" s="5" t="s">
        <v>371</v>
      </c>
      <c r="I12735">
        <v>43971</v>
      </c>
      <c r="J12735">
        <v>120</v>
      </c>
      <c r="K12735">
        <v>1100</v>
      </c>
      <c r="L12735">
        <v>10</v>
      </c>
      <c r="M12735">
        <v>29150</v>
      </c>
      <c r="N12735">
        <v>26983.257000000001</v>
      </c>
      <c r="O12735">
        <v>2698.326</v>
      </c>
      <c r="P12735">
        <v>110</v>
      </c>
      <c r="Q12735">
        <v>26.5</v>
      </c>
      <c r="R12735">
        <v>2166.7429999999999</v>
      </c>
      <c r="S12735">
        <v>2020</v>
      </c>
      <c r="T12735">
        <v>9</v>
      </c>
      <c r="U12735">
        <v>38</v>
      </c>
    </row>
    <row r="12736" spans="1:21" x14ac:dyDescent="0.3">
      <c r="A12736" s="5" t="s">
        <v>168</v>
      </c>
      <c r="B12736" s="5" t="s">
        <v>467</v>
      </c>
      <c r="C12736" s="5" t="s">
        <v>128</v>
      </c>
      <c r="D12736" s="5" t="s">
        <v>617</v>
      </c>
      <c r="E12736" s="5" t="s">
        <v>172</v>
      </c>
      <c r="F12736" s="6">
        <v>44091</v>
      </c>
      <c r="G12736" s="5" t="s">
        <v>148</v>
      </c>
      <c r="H12736" s="5" t="s">
        <v>173</v>
      </c>
      <c r="I12736">
        <v>43971</v>
      </c>
      <c r="J12736">
        <v>120</v>
      </c>
      <c r="K12736">
        <v>810</v>
      </c>
      <c r="L12736">
        <v>8</v>
      </c>
      <c r="M12736">
        <v>22680</v>
      </c>
      <c r="N12736">
        <v>21586.606</v>
      </c>
      <c r="O12736">
        <v>2698.326</v>
      </c>
      <c r="P12736">
        <v>101.25</v>
      </c>
      <c r="Q12736">
        <v>28</v>
      </c>
      <c r="R12736">
        <v>1093.394</v>
      </c>
      <c r="S12736">
        <v>2020</v>
      </c>
      <c r="T12736">
        <v>9</v>
      </c>
      <c r="U12736">
        <v>38</v>
      </c>
    </row>
    <row r="12737" spans="1:21" x14ac:dyDescent="0.3">
      <c r="A12737" s="5" t="s">
        <v>168</v>
      </c>
      <c r="B12737" s="5" t="s">
        <v>467</v>
      </c>
      <c r="C12737" s="5" t="s">
        <v>128</v>
      </c>
      <c r="D12737" s="5" t="s">
        <v>617</v>
      </c>
      <c r="E12737" s="5" t="s">
        <v>172</v>
      </c>
      <c r="F12737" s="6">
        <v>44091</v>
      </c>
      <c r="G12737" s="5" t="s">
        <v>148</v>
      </c>
      <c r="H12737" s="5" t="s">
        <v>204</v>
      </c>
      <c r="I12737">
        <v>43971</v>
      </c>
      <c r="J12737">
        <v>120</v>
      </c>
      <c r="K12737">
        <v>730</v>
      </c>
      <c r="L12737">
        <v>7</v>
      </c>
      <c r="M12737">
        <v>20805</v>
      </c>
      <c r="N12737">
        <v>18888.28</v>
      </c>
      <c r="O12737">
        <v>2698.326</v>
      </c>
      <c r="P12737">
        <v>104.28571428571429</v>
      </c>
      <c r="Q12737">
        <v>28.5</v>
      </c>
      <c r="R12737">
        <v>1916.72</v>
      </c>
      <c r="S12737">
        <v>2020</v>
      </c>
      <c r="T12737">
        <v>9</v>
      </c>
      <c r="U12737">
        <v>38</v>
      </c>
    </row>
    <row r="12738" spans="1:21" x14ac:dyDescent="0.3">
      <c r="A12738" s="5" t="s">
        <v>168</v>
      </c>
      <c r="B12738" s="5" t="s">
        <v>467</v>
      </c>
      <c r="C12738" s="5" t="s">
        <v>128</v>
      </c>
      <c r="D12738" s="5" t="s">
        <v>617</v>
      </c>
      <c r="E12738" s="5" t="s">
        <v>172</v>
      </c>
      <c r="F12738" s="6">
        <v>44091</v>
      </c>
      <c r="G12738" s="5" t="s">
        <v>148</v>
      </c>
      <c r="H12738" s="5" t="s">
        <v>180</v>
      </c>
      <c r="I12738">
        <v>43971</v>
      </c>
      <c r="J12738">
        <v>120</v>
      </c>
      <c r="K12738">
        <v>110</v>
      </c>
      <c r="L12738">
        <v>1</v>
      </c>
      <c r="M12738">
        <v>3135</v>
      </c>
      <c r="N12738">
        <v>2698.326</v>
      </c>
      <c r="O12738">
        <v>2698.326</v>
      </c>
      <c r="P12738">
        <v>110</v>
      </c>
      <c r="Q12738">
        <v>28.5</v>
      </c>
      <c r="R12738">
        <v>436.67399999999998</v>
      </c>
      <c r="S12738">
        <v>2020</v>
      </c>
      <c r="T12738">
        <v>9</v>
      </c>
      <c r="U12738">
        <v>38</v>
      </c>
    </row>
    <row r="12739" spans="1:21" x14ac:dyDescent="0.3">
      <c r="A12739" s="5" t="s">
        <v>168</v>
      </c>
      <c r="B12739" s="5" t="s">
        <v>467</v>
      </c>
      <c r="C12739" s="5" t="s">
        <v>128</v>
      </c>
      <c r="D12739" s="5" t="s">
        <v>617</v>
      </c>
      <c r="E12739" s="5" t="s">
        <v>172</v>
      </c>
      <c r="F12739" s="6">
        <v>44091</v>
      </c>
      <c r="G12739" s="5" t="s">
        <v>148</v>
      </c>
      <c r="H12739" s="5" t="s">
        <v>205</v>
      </c>
      <c r="I12739">
        <v>43971</v>
      </c>
      <c r="J12739">
        <v>120</v>
      </c>
      <c r="K12739">
        <v>620</v>
      </c>
      <c r="L12739">
        <v>6</v>
      </c>
      <c r="M12739">
        <v>17670</v>
      </c>
      <c r="N12739">
        <v>16189.954</v>
      </c>
      <c r="O12739">
        <v>2698.326</v>
      </c>
      <c r="P12739">
        <v>103.33333333333333</v>
      </c>
      <c r="Q12739">
        <v>28.5</v>
      </c>
      <c r="R12739">
        <v>1480.046</v>
      </c>
      <c r="S12739">
        <v>2020</v>
      </c>
      <c r="T12739">
        <v>9</v>
      </c>
      <c r="U12739">
        <v>38</v>
      </c>
    </row>
    <row r="12740" spans="1:21" x14ac:dyDescent="0.3">
      <c r="A12740" s="5" t="s">
        <v>168</v>
      </c>
      <c r="B12740" s="5" t="s">
        <v>467</v>
      </c>
      <c r="C12740" s="5" t="s">
        <v>128</v>
      </c>
      <c r="D12740" s="5" t="s">
        <v>617</v>
      </c>
      <c r="E12740" s="5" t="s">
        <v>172</v>
      </c>
      <c r="F12740" s="6">
        <v>44091</v>
      </c>
      <c r="G12740" s="5" t="s">
        <v>148</v>
      </c>
      <c r="H12740" s="5" t="s">
        <v>222</v>
      </c>
      <c r="I12740">
        <v>43971</v>
      </c>
      <c r="J12740">
        <v>120</v>
      </c>
      <c r="K12740">
        <v>120</v>
      </c>
      <c r="L12740">
        <v>1</v>
      </c>
      <c r="M12740">
        <v>3420</v>
      </c>
      <c r="N12740">
        <v>2698.326</v>
      </c>
      <c r="O12740">
        <v>2698.326</v>
      </c>
      <c r="P12740">
        <v>120</v>
      </c>
      <c r="Q12740">
        <v>28.5</v>
      </c>
      <c r="R12740">
        <v>721.67399999999998</v>
      </c>
      <c r="S12740">
        <v>2020</v>
      </c>
      <c r="T12740">
        <v>9</v>
      </c>
      <c r="U12740">
        <v>38</v>
      </c>
    </row>
    <row r="12741" spans="1:21" x14ac:dyDescent="0.3">
      <c r="A12741" s="5" t="s">
        <v>168</v>
      </c>
      <c r="B12741" s="5" t="s">
        <v>467</v>
      </c>
      <c r="C12741" s="5" t="s">
        <v>128</v>
      </c>
      <c r="D12741" s="5" t="s">
        <v>617</v>
      </c>
      <c r="E12741" s="5" t="s">
        <v>172</v>
      </c>
      <c r="F12741" s="6">
        <v>44091</v>
      </c>
      <c r="G12741" s="5" t="s">
        <v>148</v>
      </c>
      <c r="H12741" s="5" t="s">
        <v>217</v>
      </c>
      <c r="I12741">
        <v>43971</v>
      </c>
      <c r="J12741">
        <v>120</v>
      </c>
      <c r="K12741">
        <v>1084</v>
      </c>
      <c r="L12741">
        <v>10</v>
      </c>
      <c r="M12741">
        <v>30894</v>
      </c>
      <c r="N12741">
        <v>26983.257000000001</v>
      </c>
      <c r="O12741">
        <v>2698.326</v>
      </c>
      <c r="P12741">
        <v>108.4</v>
      </c>
      <c r="Q12741">
        <v>28.5</v>
      </c>
      <c r="R12741">
        <v>3910.7429999999999</v>
      </c>
      <c r="S12741">
        <v>2020</v>
      </c>
      <c r="T12741">
        <v>9</v>
      </c>
      <c r="U12741">
        <v>38</v>
      </c>
    </row>
    <row r="12742" spans="1:21" x14ac:dyDescent="0.3">
      <c r="A12742" s="5" t="s">
        <v>168</v>
      </c>
      <c r="B12742" s="5" t="s">
        <v>467</v>
      </c>
      <c r="C12742" s="5" t="s">
        <v>128</v>
      </c>
      <c r="D12742" s="5" t="s">
        <v>617</v>
      </c>
      <c r="E12742" s="5" t="s">
        <v>172</v>
      </c>
      <c r="F12742" s="6">
        <v>44091</v>
      </c>
      <c r="G12742" s="5" t="s">
        <v>148</v>
      </c>
      <c r="H12742" s="5" t="s">
        <v>182</v>
      </c>
      <c r="I12742">
        <v>43971</v>
      </c>
      <c r="J12742">
        <v>120</v>
      </c>
      <c r="K12742">
        <v>116</v>
      </c>
      <c r="L12742">
        <v>1</v>
      </c>
      <c r="M12742">
        <v>3306</v>
      </c>
      <c r="N12742">
        <v>2698.326</v>
      </c>
      <c r="O12742">
        <v>2698.326</v>
      </c>
      <c r="P12742">
        <v>116</v>
      </c>
      <c r="Q12742">
        <v>28.5</v>
      </c>
      <c r="R12742">
        <v>607.67399999999998</v>
      </c>
      <c r="S12742">
        <v>2020</v>
      </c>
      <c r="T12742">
        <v>9</v>
      </c>
      <c r="U12742">
        <v>38</v>
      </c>
    </row>
    <row r="12743" spans="1:21" x14ac:dyDescent="0.3">
      <c r="A12743" s="5" t="s">
        <v>168</v>
      </c>
      <c r="B12743" s="5" t="s">
        <v>467</v>
      </c>
      <c r="C12743" s="5" t="s">
        <v>128</v>
      </c>
      <c r="D12743" s="5" t="s">
        <v>617</v>
      </c>
      <c r="E12743" s="5" t="s">
        <v>172</v>
      </c>
      <c r="F12743" s="6">
        <v>44091</v>
      </c>
      <c r="G12743" s="5" t="s">
        <v>148</v>
      </c>
      <c r="H12743" s="5" t="s">
        <v>184</v>
      </c>
      <c r="I12743">
        <v>43971</v>
      </c>
      <c r="J12743">
        <v>120</v>
      </c>
      <c r="K12743">
        <v>3218</v>
      </c>
      <c r="L12743">
        <v>27</v>
      </c>
      <c r="M12743">
        <v>90104</v>
      </c>
      <c r="N12743">
        <v>72854.793999999994</v>
      </c>
      <c r="O12743">
        <v>2698.326</v>
      </c>
      <c r="P12743">
        <v>119.18518518518519</v>
      </c>
      <c r="Q12743">
        <v>28</v>
      </c>
      <c r="R12743">
        <v>17249.205999999998</v>
      </c>
      <c r="S12743">
        <v>2020</v>
      </c>
      <c r="T12743">
        <v>9</v>
      </c>
      <c r="U12743">
        <v>38</v>
      </c>
    </row>
    <row r="12744" spans="1:21" x14ac:dyDescent="0.3">
      <c r="A12744" s="5" t="s">
        <v>168</v>
      </c>
      <c r="B12744" s="5" t="s">
        <v>467</v>
      </c>
      <c r="C12744" s="5" t="s">
        <v>128</v>
      </c>
      <c r="D12744" s="5" t="s">
        <v>617</v>
      </c>
      <c r="E12744" s="5" t="s">
        <v>172</v>
      </c>
      <c r="F12744" s="6">
        <v>44091</v>
      </c>
      <c r="G12744" s="5" t="s">
        <v>148</v>
      </c>
      <c r="H12744" s="5" t="s">
        <v>185</v>
      </c>
      <c r="I12744">
        <v>43971</v>
      </c>
      <c r="J12744">
        <v>120</v>
      </c>
      <c r="K12744">
        <v>248</v>
      </c>
      <c r="L12744">
        <v>2</v>
      </c>
      <c r="M12744">
        <v>7068</v>
      </c>
      <c r="N12744">
        <v>5396.6509999999998</v>
      </c>
      <c r="O12744">
        <v>2698.326</v>
      </c>
      <c r="P12744">
        <v>124</v>
      </c>
      <c r="Q12744">
        <v>28.5</v>
      </c>
      <c r="R12744">
        <v>1671.3489999999999</v>
      </c>
      <c r="S12744">
        <v>2020</v>
      </c>
      <c r="T12744">
        <v>9</v>
      </c>
      <c r="U12744">
        <v>38</v>
      </c>
    </row>
    <row r="12745" spans="1:21" x14ac:dyDescent="0.3">
      <c r="A12745" s="5" t="s">
        <v>168</v>
      </c>
      <c r="B12745" s="5" t="s">
        <v>467</v>
      </c>
      <c r="C12745" s="5" t="s">
        <v>128</v>
      </c>
      <c r="D12745" s="5" t="s">
        <v>617</v>
      </c>
      <c r="E12745" s="5" t="s">
        <v>172</v>
      </c>
      <c r="F12745" s="6">
        <v>44091</v>
      </c>
      <c r="G12745" s="5" t="s">
        <v>148</v>
      </c>
      <c r="H12745" s="5" t="s">
        <v>186</v>
      </c>
      <c r="I12745">
        <v>43971</v>
      </c>
      <c r="J12745">
        <v>120</v>
      </c>
      <c r="K12745">
        <v>124</v>
      </c>
      <c r="L12745">
        <v>1</v>
      </c>
      <c r="M12745">
        <v>3534</v>
      </c>
      <c r="N12745">
        <v>2698.326</v>
      </c>
      <c r="O12745">
        <v>2698.326</v>
      </c>
      <c r="P12745">
        <v>124</v>
      </c>
      <c r="Q12745">
        <v>28.5</v>
      </c>
      <c r="R12745">
        <v>835.67399999999998</v>
      </c>
      <c r="S12745">
        <v>2020</v>
      </c>
      <c r="T12745">
        <v>9</v>
      </c>
      <c r="U12745">
        <v>38</v>
      </c>
    </row>
    <row r="12746" spans="1:21" x14ac:dyDescent="0.3">
      <c r="A12746" s="5" t="s">
        <v>168</v>
      </c>
      <c r="B12746" s="5" t="s">
        <v>467</v>
      </c>
      <c r="C12746" s="5" t="s">
        <v>128</v>
      </c>
      <c r="D12746" s="5" t="s">
        <v>617</v>
      </c>
      <c r="E12746" s="5" t="s">
        <v>172</v>
      </c>
      <c r="F12746" s="6">
        <v>44091</v>
      </c>
      <c r="G12746" s="5" t="s">
        <v>148</v>
      </c>
      <c r="H12746" s="5" t="s">
        <v>284</v>
      </c>
      <c r="I12746">
        <v>43971</v>
      </c>
      <c r="J12746">
        <v>120</v>
      </c>
      <c r="K12746">
        <v>260</v>
      </c>
      <c r="L12746">
        <v>2</v>
      </c>
      <c r="M12746">
        <v>7410</v>
      </c>
      <c r="N12746">
        <v>5396.6509999999998</v>
      </c>
      <c r="O12746">
        <v>2698.326</v>
      </c>
      <c r="P12746">
        <v>130</v>
      </c>
      <c r="Q12746">
        <v>28.5</v>
      </c>
      <c r="R12746">
        <v>2013.3489999999999</v>
      </c>
      <c r="S12746">
        <v>2020</v>
      </c>
      <c r="T12746">
        <v>9</v>
      </c>
      <c r="U12746">
        <v>38</v>
      </c>
    </row>
    <row r="12747" spans="1:21" x14ac:dyDescent="0.3">
      <c r="A12747" s="5" t="s">
        <v>168</v>
      </c>
      <c r="B12747" s="5" t="s">
        <v>467</v>
      </c>
      <c r="C12747" s="5" t="s">
        <v>128</v>
      </c>
      <c r="D12747" s="5" t="s">
        <v>617</v>
      </c>
      <c r="E12747" s="5" t="s">
        <v>172</v>
      </c>
      <c r="F12747" s="6">
        <v>44091</v>
      </c>
      <c r="G12747" s="5" t="s">
        <v>148</v>
      </c>
      <c r="H12747" s="5" t="s">
        <v>189</v>
      </c>
      <c r="I12747">
        <v>43971</v>
      </c>
      <c r="J12747">
        <v>120</v>
      </c>
      <c r="K12747">
        <v>310</v>
      </c>
      <c r="L12747">
        <v>3</v>
      </c>
      <c r="M12747">
        <v>8835</v>
      </c>
      <c r="N12747">
        <v>8094.9769999999999</v>
      </c>
      <c r="O12747">
        <v>2698.326</v>
      </c>
      <c r="P12747">
        <v>103.33333333333333</v>
      </c>
      <c r="Q12747">
        <v>28.5</v>
      </c>
      <c r="R12747">
        <v>740.02300000000002</v>
      </c>
      <c r="S12747">
        <v>2020</v>
      </c>
      <c r="T12747">
        <v>9</v>
      </c>
      <c r="U12747">
        <v>38</v>
      </c>
    </row>
    <row r="12748" spans="1:21" x14ac:dyDescent="0.3">
      <c r="A12748" s="5" t="s">
        <v>168</v>
      </c>
      <c r="B12748" s="5" t="s">
        <v>467</v>
      </c>
      <c r="C12748" s="5" t="s">
        <v>128</v>
      </c>
      <c r="D12748" s="5" t="s">
        <v>617</v>
      </c>
      <c r="E12748" s="5" t="s">
        <v>172</v>
      </c>
      <c r="F12748" s="6">
        <v>44091</v>
      </c>
      <c r="G12748" s="5" t="s">
        <v>148</v>
      </c>
      <c r="H12748" s="5" t="s">
        <v>202</v>
      </c>
      <c r="I12748">
        <v>43971</v>
      </c>
      <c r="J12748">
        <v>120</v>
      </c>
      <c r="K12748">
        <v>810</v>
      </c>
      <c r="L12748">
        <v>8</v>
      </c>
      <c r="M12748">
        <v>23085</v>
      </c>
      <c r="N12748">
        <v>21586.606</v>
      </c>
      <c r="O12748">
        <v>2698.326</v>
      </c>
      <c r="P12748">
        <v>101.25</v>
      </c>
      <c r="Q12748">
        <v>28.5</v>
      </c>
      <c r="R12748">
        <v>1498.394</v>
      </c>
      <c r="S12748">
        <v>2020</v>
      </c>
      <c r="T12748">
        <v>9</v>
      </c>
      <c r="U12748">
        <v>38</v>
      </c>
    </row>
    <row r="12749" spans="1:21" x14ac:dyDescent="0.3">
      <c r="A12749" s="5" t="s">
        <v>168</v>
      </c>
      <c r="B12749" s="5" t="s">
        <v>467</v>
      </c>
      <c r="C12749" s="5" t="s">
        <v>128</v>
      </c>
      <c r="D12749" s="5" t="s">
        <v>617</v>
      </c>
      <c r="E12749" s="5" t="s">
        <v>172</v>
      </c>
      <c r="F12749" s="6">
        <v>44091</v>
      </c>
      <c r="G12749" s="5" t="s">
        <v>148</v>
      </c>
      <c r="H12749" s="5" t="s">
        <v>226</v>
      </c>
      <c r="I12749">
        <v>43971</v>
      </c>
      <c r="J12749">
        <v>120</v>
      </c>
      <c r="K12749">
        <v>344</v>
      </c>
      <c r="L12749">
        <v>3</v>
      </c>
      <c r="M12749">
        <v>9804</v>
      </c>
      <c r="N12749">
        <v>8094.9769999999999</v>
      </c>
      <c r="O12749">
        <v>2698.326</v>
      </c>
      <c r="P12749">
        <v>114.66666666666667</v>
      </c>
      <c r="Q12749">
        <v>28.5</v>
      </c>
      <c r="R12749">
        <v>1709.0229999999999</v>
      </c>
      <c r="S12749">
        <v>2020</v>
      </c>
      <c r="T12749">
        <v>9</v>
      </c>
      <c r="U12749">
        <v>38</v>
      </c>
    </row>
    <row r="12750" spans="1:21" x14ac:dyDescent="0.3">
      <c r="A12750" s="5" t="s">
        <v>168</v>
      </c>
      <c r="B12750" s="5" t="s">
        <v>467</v>
      </c>
      <c r="C12750" s="5" t="s">
        <v>128</v>
      </c>
      <c r="D12750" s="5" t="s">
        <v>617</v>
      </c>
      <c r="E12750" s="5" t="s">
        <v>172</v>
      </c>
      <c r="F12750" s="6">
        <v>44091</v>
      </c>
      <c r="G12750" s="5" t="s">
        <v>148</v>
      </c>
      <c r="H12750" s="5" t="s">
        <v>191</v>
      </c>
      <c r="I12750">
        <v>43971</v>
      </c>
      <c r="J12750">
        <v>120</v>
      </c>
      <c r="K12750">
        <v>550</v>
      </c>
      <c r="L12750">
        <v>5</v>
      </c>
      <c r="M12750">
        <v>15675</v>
      </c>
      <c r="N12750">
        <v>13491.629000000001</v>
      </c>
      <c r="O12750">
        <v>2698.326</v>
      </c>
      <c r="P12750">
        <v>110</v>
      </c>
      <c r="Q12750">
        <v>28.5</v>
      </c>
      <c r="R12750">
        <v>2183.3710000000001</v>
      </c>
      <c r="S12750">
        <v>2020</v>
      </c>
      <c r="T12750">
        <v>9</v>
      </c>
      <c r="U12750">
        <v>38</v>
      </c>
    </row>
    <row r="12751" spans="1:21" x14ac:dyDescent="0.3">
      <c r="A12751" s="5" t="s">
        <v>168</v>
      </c>
      <c r="B12751" s="5" t="s">
        <v>467</v>
      </c>
      <c r="C12751" s="5" t="s">
        <v>128</v>
      </c>
      <c r="D12751" s="5" t="s">
        <v>617</v>
      </c>
      <c r="E12751" s="5" t="s">
        <v>172</v>
      </c>
      <c r="F12751" s="6">
        <v>44091</v>
      </c>
      <c r="G12751" s="5" t="s">
        <v>148</v>
      </c>
      <c r="H12751" s="5" t="s">
        <v>187</v>
      </c>
      <c r="I12751">
        <v>43971</v>
      </c>
      <c r="J12751">
        <v>120</v>
      </c>
      <c r="K12751">
        <v>660</v>
      </c>
      <c r="L12751">
        <v>6</v>
      </c>
      <c r="M12751">
        <v>18810</v>
      </c>
      <c r="N12751">
        <v>16189.954</v>
      </c>
      <c r="O12751">
        <v>2698.326</v>
      </c>
      <c r="P12751">
        <v>110</v>
      </c>
      <c r="Q12751">
        <v>28.5</v>
      </c>
      <c r="R12751">
        <v>2620.0459999999998</v>
      </c>
      <c r="S12751">
        <v>2020</v>
      </c>
      <c r="T12751">
        <v>9</v>
      </c>
      <c r="U12751">
        <v>38</v>
      </c>
    </row>
    <row r="12752" spans="1:21" x14ac:dyDescent="0.3">
      <c r="A12752" s="5" t="s">
        <v>168</v>
      </c>
      <c r="B12752" s="5" t="s">
        <v>467</v>
      </c>
      <c r="C12752" s="5" t="s">
        <v>128</v>
      </c>
      <c r="D12752" s="5" t="s">
        <v>617</v>
      </c>
      <c r="E12752" s="5" t="s">
        <v>172</v>
      </c>
      <c r="F12752" s="6">
        <v>44091</v>
      </c>
      <c r="G12752" s="5" t="s">
        <v>148</v>
      </c>
      <c r="H12752" s="5" t="s">
        <v>203</v>
      </c>
      <c r="I12752">
        <v>43971</v>
      </c>
      <c r="J12752">
        <v>120</v>
      </c>
      <c r="K12752">
        <v>210</v>
      </c>
      <c r="L12752">
        <v>2</v>
      </c>
      <c r="M12752">
        <v>5985</v>
      </c>
      <c r="N12752">
        <v>5396.6509999999998</v>
      </c>
      <c r="O12752">
        <v>2698.326</v>
      </c>
      <c r="P12752">
        <v>105</v>
      </c>
      <c r="Q12752">
        <v>28.5</v>
      </c>
      <c r="R12752">
        <v>588.34900000000005</v>
      </c>
      <c r="S12752">
        <v>2020</v>
      </c>
      <c r="T12752">
        <v>9</v>
      </c>
      <c r="U12752">
        <v>38</v>
      </c>
    </row>
    <row r="12753" spans="1:21" x14ac:dyDescent="0.3">
      <c r="A12753" s="5" t="s">
        <v>168</v>
      </c>
      <c r="B12753" s="5" t="s">
        <v>467</v>
      </c>
      <c r="C12753" s="5" t="s">
        <v>128</v>
      </c>
      <c r="D12753" s="5" t="s">
        <v>617</v>
      </c>
      <c r="E12753" s="5" t="s">
        <v>172</v>
      </c>
      <c r="F12753" s="6">
        <v>44091</v>
      </c>
      <c r="G12753" s="5" t="s">
        <v>148</v>
      </c>
      <c r="H12753" s="5" t="s">
        <v>216</v>
      </c>
      <c r="I12753">
        <v>43971</v>
      </c>
      <c r="J12753">
        <v>120</v>
      </c>
      <c r="K12753">
        <v>220</v>
      </c>
      <c r="L12753">
        <v>2</v>
      </c>
      <c r="M12753">
        <v>6270</v>
      </c>
      <c r="N12753">
        <v>5396.6509999999998</v>
      </c>
      <c r="O12753">
        <v>2698.326</v>
      </c>
      <c r="P12753">
        <v>110</v>
      </c>
      <c r="Q12753">
        <v>28.5</v>
      </c>
      <c r="R12753">
        <v>873.34900000000005</v>
      </c>
      <c r="S12753">
        <v>2020</v>
      </c>
      <c r="T12753">
        <v>9</v>
      </c>
      <c r="U12753">
        <v>38</v>
      </c>
    </row>
    <row r="12754" spans="1:21" x14ac:dyDescent="0.3">
      <c r="A12754" s="5" t="s">
        <v>168</v>
      </c>
      <c r="B12754" s="5" t="s">
        <v>467</v>
      </c>
      <c r="C12754" s="5" t="s">
        <v>128</v>
      </c>
      <c r="D12754" s="5" t="s">
        <v>617</v>
      </c>
      <c r="E12754" s="5" t="s">
        <v>172</v>
      </c>
      <c r="F12754" s="6">
        <v>44091</v>
      </c>
      <c r="G12754" s="5" t="s">
        <v>148</v>
      </c>
      <c r="H12754" s="5" t="s">
        <v>181</v>
      </c>
      <c r="I12754">
        <v>43971</v>
      </c>
      <c r="J12754">
        <v>120</v>
      </c>
      <c r="K12754">
        <v>112</v>
      </c>
      <c r="L12754">
        <v>1</v>
      </c>
      <c r="M12754">
        <v>3192</v>
      </c>
      <c r="N12754">
        <v>2698.326</v>
      </c>
      <c r="O12754">
        <v>2698.326</v>
      </c>
      <c r="P12754">
        <v>112</v>
      </c>
      <c r="Q12754">
        <v>28.5</v>
      </c>
      <c r="R12754">
        <v>493.67399999999998</v>
      </c>
      <c r="S12754">
        <v>2020</v>
      </c>
      <c r="T12754">
        <v>9</v>
      </c>
      <c r="U12754">
        <v>38</v>
      </c>
    </row>
    <row r="12755" spans="1:21" x14ac:dyDescent="0.3">
      <c r="A12755" s="5" t="s">
        <v>168</v>
      </c>
      <c r="B12755" s="5" t="s">
        <v>467</v>
      </c>
      <c r="C12755" s="5" t="s">
        <v>128</v>
      </c>
      <c r="D12755" s="5" t="s">
        <v>617</v>
      </c>
      <c r="E12755" s="5" t="s">
        <v>172</v>
      </c>
      <c r="F12755" s="6">
        <v>44091</v>
      </c>
      <c r="G12755" s="5" t="s">
        <v>148</v>
      </c>
      <c r="H12755" s="5" t="s">
        <v>246</v>
      </c>
      <c r="I12755">
        <v>43971</v>
      </c>
      <c r="J12755">
        <v>120</v>
      </c>
      <c r="K12755">
        <v>560</v>
      </c>
      <c r="L12755">
        <v>5</v>
      </c>
      <c r="M12755">
        <v>15960</v>
      </c>
      <c r="N12755">
        <v>13491.629000000001</v>
      </c>
      <c r="O12755">
        <v>2698.326</v>
      </c>
      <c r="P12755">
        <v>112</v>
      </c>
      <c r="Q12755">
        <v>28.5</v>
      </c>
      <c r="R12755">
        <v>2468.3710000000001</v>
      </c>
      <c r="S12755">
        <v>2020</v>
      </c>
      <c r="T12755">
        <v>9</v>
      </c>
      <c r="U12755">
        <v>38</v>
      </c>
    </row>
    <row r="12756" spans="1:21" x14ac:dyDescent="0.3">
      <c r="A12756" s="5" t="s">
        <v>168</v>
      </c>
      <c r="B12756" s="5" t="s">
        <v>467</v>
      </c>
      <c r="C12756" s="5" t="s">
        <v>128</v>
      </c>
      <c r="D12756" s="5" t="s">
        <v>617</v>
      </c>
      <c r="E12756" s="5" t="s">
        <v>172</v>
      </c>
      <c r="F12756" s="6">
        <v>44091</v>
      </c>
      <c r="G12756" s="5" t="s">
        <v>148</v>
      </c>
      <c r="H12756" s="5" t="s">
        <v>190</v>
      </c>
      <c r="I12756">
        <v>43971</v>
      </c>
      <c r="J12756">
        <v>120</v>
      </c>
      <c r="K12756">
        <v>220</v>
      </c>
      <c r="L12756">
        <v>2</v>
      </c>
      <c r="M12756">
        <v>6270</v>
      </c>
      <c r="N12756">
        <v>5396.6509999999998</v>
      </c>
      <c r="O12756">
        <v>2698.326</v>
      </c>
      <c r="P12756">
        <v>110</v>
      </c>
      <c r="Q12756">
        <v>28.5</v>
      </c>
      <c r="R12756">
        <v>873.34900000000005</v>
      </c>
      <c r="S12756">
        <v>2020</v>
      </c>
      <c r="T12756">
        <v>9</v>
      </c>
      <c r="U12756">
        <v>38</v>
      </c>
    </row>
    <row r="12757" spans="1:21" x14ac:dyDescent="0.3">
      <c r="A12757" s="5" t="s">
        <v>168</v>
      </c>
      <c r="B12757" s="5" t="s">
        <v>467</v>
      </c>
      <c r="C12757" s="5" t="s">
        <v>128</v>
      </c>
      <c r="D12757" s="5" t="s">
        <v>617</v>
      </c>
      <c r="E12757" s="5" t="s">
        <v>172</v>
      </c>
      <c r="F12757" s="6">
        <v>44091</v>
      </c>
      <c r="G12757" s="5" t="s">
        <v>148</v>
      </c>
      <c r="H12757" s="5" t="s">
        <v>498</v>
      </c>
      <c r="I12757">
        <v>43971</v>
      </c>
      <c r="J12757">
        <v>120</v>
      </c>
      <c r="K12757">
        <v>640</v>
      </c>
      <c r="L12757">
        <v>6</v>
      </c>
      <c r="M12757">
        <v>18240</v>
      </c>
      <c r="N12757">
        <v>16189.954</v>
      </c>
      <c r="O12757">
        <v>2698.326</v>
      </c>
      <c r="P12757">
        <v>106.66666666666667</v>
      </c>
      <c r="Q12757">
        <v>28.5</v>
      </c>
      <c r="R12757">
        <v>2050.0459999999998</v>
      </c>
      <c r="S12757">
        <v>2020</v>
      </c>
      <c r="T12757">
        <v>9</v>
      </c>
      <c r="U12757">
        <v>38</v>
      </c>
    </row>
    <row r="12758" spans="1:21" x14ac:dyDescent="0.3">
      <c r="A12758" s="5" t="s">
        <v>168</v>
      </c>
      <c r="B12758" s="5" t="s">
        <v>467</v>
      </c>
      <c r="C12758" s="5" t="s">
        <v>128</v>
      </c>
      <c r="D12758" s="5" t="s">
        <v>617</v>
      </c>
      <c r="E12758" s="5" t="s">
        <v>172</v>
      </c>
      <c r="F12758" s="6">
        <v>44091</v>
      </c>
      <c r="G12758" s="5" t="s">
        <v>148</v>
      </c>
      <c r="H12758" s="5" t="s">
        <v>190</v>
      </c>
      <c r="I12758">
        <v>43971</v>
      </c>
      <c r="J12758">
        <v>120</v>
      </c>
      <c r="K12758">
        <v>112</v>
      </c>
      <c r="L12758">
        <v>1</v>
      </c>
      <c r="M12758">
        <v>3192</v>
      </c>
      <c r="N12758">
        <v>2698.326</v>
      </c>
      <c r="O12758">
        <v>2698.326</v>
      </c>
      <c r="P12758">
        <v>112</v>
      </c>
      <c r="Q12758">
        <v>28.5</v>
      </c>
      <c r="R12758">
        <v>493.67399999999998</v>
      </c>
      <c r="S12758">
        <v>2020</v>
      </c>
      <c r="T12758">
        <v>9</v>
      </c>
      <c r="U12758">
        <v>38</v>
      </c>
    </row>
    <row r="12759" spans="1:21" x14ac:dyDescent="0.3">
      <c r="A12759" s="5" t="s">
        <v>168</v>
      </c>
      <c r="B12759" s="5" t="s">
        <v>467</v>
      </c>
      <c r="C12759" s="5" t="s">
        <v>128</v>
      </c>
      <c r="D12759" s="5" t="s">
        <v>617</v>
      </c>
      <c r="E12759" s="5" t="s">
        <v>172</v>
      </c>
      <c r="F12759" s="6">
        <v>44091</v>
      </c>
      <c r="G12759" s="5" t="s">
        <v>148</v>
      </c>
      <c r="H12759" s="5" t="s">
        <v>190</v>
      </c>
      <c r="I12759">
        <v>43971</v>
      </c>
      <c r="J12759">
        <v>120</v>
      </c>
      <c r="K12759">
        <v>105</v>
      </c>
      <c r="L12759">
        <v>1</v>
      </c>
      <c r="M12759">
        <v>2992.5</v>
      </c>
      <c r="N12759">
        <v>2698.326</v>
      </c>
      <c r="O12759">
        <v>2698.326</v>
      </c>
      <c r="P12759">
        <v>105</v>
      </c>
      <c r="Q12759">
        <v>28.5</v>
      </c>
      <c r="R12759">
        <v>294.17399999999998</v>
      </c>
      <c r="S12759">
        <v>2020</v>
      </c>
      <c r="T12759">
        <v>9</v>
      </c>
      <c r="U12759">
        <v>38</v>
      </c>
    </row>
    <row r="12760" spans="1:21" x14ac:dyDescent="0.3">
      <c r="A12760" s="5" t="s">
        <v>168</v>
      </c>
      <c r="B12760" s="5" t="s">
        <v>467</v>
      </c>
      <c r="C12760" s="5" t="s">
        <v>128</v>
      </c>
      <c r="D12760" s="5" t="s">
        <v>617</v>
      </c>
      <c r="E12760" s="5" t="s">
        <v>172</v>
      </c>
      <c r="F12760" s="6">
        <v>44091</v>
      </c>
      <c r="G12760" s="5" t="s">
        <v>148</v>
      </c>
      <c r="H12760" s="5" t="s">
        <v>190</v>
      </c>
      <c r="I12760">
        <v>43971</v>
      </c>
      <c r="J12760">
        <v>120</v>
      </c>
      <c r="K12760">
        <v>114</v>
      </c>
      <c r="L12760">
        <v>1</v>
      </c>
      <c r="M12760">
        <v>3249</v>
      </c>
      <c r="N12760">
        <v>2698.326</v>
      </c>
      <c r="O12760">
        <v>2698.326</v>
      </c>
      <c r="P12760">
        <v>114</v>
      </c>
      <c r="Q12760">
        <v>28.5</v>
      </c>
      <c r="R12760">
        <v>550.67399999999998</v>
      </c>
      <c r="S12760">
        <v>2020</v>
      </c>
      <c r="T12760">
        <v>9</v>
      </c>
      <c r="U12760">
        <v>38</v>
      </c>
    </row>
    <row r="12761" spans="1:21" x14ac:dyDescent="0.3">
      <c r="A12761" s="5" t="s">
        <v>168</v>
      </c>
      <c r="B12761" s="5" t="s">
        <v>467</v>
      </c>
      <c r="C12761" s="5" t="s">
        <v>128</v>
      </c>
      <c r="D12761" s="5" t="s">
        <v>617</v>
      </c>
      <c r="E12761" s="5" t="s">
        <v>172</v>
      </c>
      <c r="F12761" s="6">
        <v>44091</v>
      </c>
      <c r="G12761" s="5" t="s">
        <v>148</v>
      </c>
      <c r="H12761" s="5" t="s">
        <v>190</v>
      </c>
      <c r="I12761">
        <v>43971</v>
      </c>
      <c r="J12761">
        <v>120</v>
      </c>
      <c r="K12761">
        <v>530</v>
      </c>
      <c r="L12761">
        <v>5</v>
      </c>
      <c r="M12761">
        <v>15105</v>
      </c>
      <c r="N12761">
        <v>13491.629000000001</v>
      </c>
      <c r="O12761">
        <v>2698.326</v>
      </c>
      <c r="P12761">
        <v>106</v>
      </c>
      <c r="Q12761">
        <v>28.5</v>
      </c>
      <c r="R12761">
        <v>1613.3710000000001</v>
      </c>
      <c r="S12761">
        <v>2020</v>
      </c>
      <c r="T12761">
        <v>9</v>
      </c>
      <c r="U12761">
        <v>38</v>
      </c>
    </row>
    <row r="12762" spans="1:21" x14ac:dyDescent="0.3">
      <c r="A12762" s="5" t="s">
        <v>168</v>
      </c>
      <c r="B12762" s="5" t="s">
        <v>467</v>
      </c>
      <c r="C12762" s="5" t="s">
        <v>128</v>
      </c>
      <c r="D12762" s="5" t="s">
        <v>617</v>
      </c>
      <c r="E12762" s="5" t="s">
        <v>172</v>
      </c>
      <c r="F12762" s="6">
        <v>44091</v>
      </c>
      <c r="G12762" s="5" t="s">
        <v>148</v>
      </c>
      <c r="H12762" s="5" t="s">
        <v>173</v>
      </c>
      <c r="I12762">
        <v>43971</v>
      </c>
      <c r="J12762">
        <v>120</v>
      </c>
      <c r="K12762">
        <v>112</v>
      </c>
      <c r="L12762">
        <v>1</v>
      </c>
      <c r="M12762">
        <v>3136</v>
      </c>
      <c r="N12762">
        <v>2698.326</v>
      </c>
      <c r="O12762">
        <v>2698.326</v>
      </c>
      <c r="P12762">
        <v>112</v>
      </c>
      <c r="Q12762">
        <v>28</v>
      </c>
      <c r="R12762">
        <v>437.67399999999998</v>
      </c>
      <c r="S12762">
        <v>2020</v>
      </c>
      <c r="T12762">
        <v>9</v>
      </c>
      <c r="U12762">
        <v>38</v>
      </c>
    </row>
    <row r="12763" spans="1:21" x14ac:dyDescent="0.3">
      <c r="A12763" s="5" t="s">
        <v>168</v>
      </c>
      <c r="B12763" s="5" t="s">
        <v>175</v>
      </c>
      <c r="C12763" s="5" t="s">
        <v>82</v>
      </c>
      <c r="D12763" s="5" t="s">
        <v>616</v>
      </c>
      <c r="E12763" s="5" t="s">
        <v>172</v>
      </c>
      <c r="F12763" s="6">
        <v>44092</v>
      </c>
      <c r="G12763" s="5" t="s">
        <v>148</v>
      </c>
      <c r="H12763" s="5" t="s">
        <v>190</v>
      </c>
      <c r="I12763">
        <v>43929</v>
      </c>
      <c r="J12763">
        <v>163</v>
      </c>
      <c r="K12763">
        <v>124</v>
      </c>
      <c r="L12763">
        <v>1</v>
      </c>
      <c r="M12763">
        <v>3596</v>
      </c>
      <c r="N12763">
        <v>2633.07</v>
      </c>
      <c r="O12763">
        <v>2633.07</v>
      </c>
      <c r="P12763">
        <v>124</v>
      </c>
      <c r="Q12763">
        <v>29</v>
      </c>
      <c r="R12763">
        <v>962.93</v>
      </c>
      <c r="S12763">
        <v>2020</v>
      </c>
      <c r="T12763">
        <v>9</v>
      </c>
      <c r="U12763">
        <v>38</v>
      </c>
    </row>
    <row r="12764" spans="1:21" x14ac:dyDescent="0.3">
      <c r="A12764" s="5" t="s">
        <v>168</v>
      </c>
      <c r="B12764" s="5" t="s">
        <v>206</v>
      </c>
      <c r="C12764" s="5" t="s">
        <v>111</v>
      </c>
      <c r="D12764" s="5" t="s">
        <v>619</v>
      </c>
      <c r="E12764" s="5" t="s">
        <v>172</v>
      </c>
      <c r="F12764" s="6">
        <v>44092</v>
      </c>
      <c r="G12764" s="5" t="s">
        <v>148</v>
      </c>
      <c r="H12764" s="5" t="s">
        <v>199</v>
      </c>
      <c r="I12764">
        <v>43914</v>
      </c>
      <c r="J12764">
        <v>178</v>
      </c>
      <c r="K12764">
        <v>1003</v>
      </c>
      <c r="L12764">
        <v>9</v>
      </c>
      <c r="M12764">
        <v>27081</v>
      </c>
      <c r="N12764">
        <v>44675.241999999998</v>
      </c>
      <c r="O12764">
        <v>4963.9160000000002</v>
      </c>
      <c r="P12764">
        <v>111.44444444444444</v>
      </c>
      <c r="Q12764">
        <v>27</v>
      </c>
      <c r="R12764">
        <v>-17594.241999999998</v>
      </c>
      <c r="S12764">
        <v>2020</v>
      </c>
      <c r="T12764">
        <v>9</v>
      </c>
      <c r="U12764">
        <v>38</v>
      </c>
    </row>
    <row r="12765" spans="1:21" x14ac:dyDescent="0.3">
      <c r="A12765" s="5" t="s">
        <v>168</v>
      </c>
      <c r="B12765" s="5" t="s">
        <v>206</v>
      </c>
      <c r="C12765" s="5" t="s">
        <v>111</v>
      </c>
      <c r="D12765" s="5" t="s">
        <v>619</v>
      </c>
      <c r="E12765" s="5" t="s">
        <v>172</v>
      </c>
      <c r="F12765" s="6">
        <v>44092</v>
      </c>
      <c r="G12765" s="5" t="s">
        <v>148</v>
      </c>
      <c r="H12765" s="5" t="s">
        <v>200</v>
      </c>
      <c r="I12765">
        <v>43914</v>
      </c>
      <c r="J12765">
        <v>178</v>
      </c>
      <c r="K12765">
        <v>663</v>
      </c>
      <c r="L12765">
        <v>6</v>
      </c>
      <c r="M12765">
        <v>17901</v>
      </c>
      <c r="N12765">
        <v>29783.494999999999</v>
      </c>
      <c r="O12765">
        <v>4963.9160000000002</v>
      </c>
      <c r="P12765">
        <v>110.5</v>
      </c>
      <c r="Q12765">
        <v>27</v>
      </c>
      <c r="R12765">
        <v>-11882.495000000001</v>
      </c>
      <c r="S12765">
        <v>2020</v>
      </c>
      <c r="T12765">
        <v>9</v>
      </c>
      <c r="U12765">
        <v>38</v>
      </c>
    </row>
    <row r="12766" spans="1:21" x14ac:dyDescent="0.3">
      <c r="A12766" s="5" t="s">
        <v>168</v>
      </c>
      <c r="B12766" s="5" t="s">
        <v>206</v>
      </c>
      <c r="C12766" s="5" t="s">
        <v>111</v>
      </c>
      <c r="D12766" s="5" t="s">
        <v>619</v>
      </c>
      <c r="E12766" s="5" t="s">
        <v>172</v>
      </c>
      <c r="F12766" s="6">
        <v>44092</v>
      </c>
      <c r="G12766" s="5" t="s">
        <v>148</v>
      </c>
      <c r="H12766" s="5" t="s">
        <v>190</v>
      </c>
      <c r="I12766">
        <v>43914</v>
      </c>
      <c r="J12766">
        <v>178</v>
      </c>
      <c r="K12766">
        <v>293</v>
      </c>
      <c r="L12766">
        <v>3</v>
      </c>
      <c r="M12766">
        <v>7911</v>
      </c>
      <c r="N12766">
        <v>14891.746999999999</v>
      </c>
      <c r="O12766">
        <v>4963.9160000000002</v>
      </c>
      <c r="P12766">
        <v>97.666666666666671</v>
      </c>
      <c r="Q12766">
        <v>27</v>
      </c>
      <c r="R12766">
        <v>-6980.7470000000003</v>
      </c>
      <c r="S12766">
        <v>2020</v>
      </c>
      <c r="T12766">
        <v>9</v>
      </c>
      <c r="U12766">
        <v>38</v>
      </c>
    </row>
    <row r="12767" spans="1:21" x14ac:dyDescent="0.3">
      <c r="A12767" s="5" t="s">
        <v>168</v>
      </c>
      <c r="B12767" s="5" t="s">
        <v>206</v>
      </c>
      <c r="C12767" s="5" t="s">
        <v>111</v>
      </c>
      <c r="D12767" s="5" t="s">
        <v>619</v>
      </c>
      <c r="E12767" s="5" t="s">
        <v>172</v>
      </c>
      <c r="F12767" s="6">
        <v>44092</v>
      </c>
      <c r="G12767" s="5" t="s">
        <v>148</v>
      </c>
      <c r="H12767" s="5" t="s">
        <v>351</v>
      </c>
      <c r="I12767">
        <v>43914</v>
      </c>
      <c r="J12767">
        <v>178</v>
      </c>
      <c r="K12767">
        <v>395.2</v>
      </c>
      <c r="L12767">
        <v>4</v>
      </c>
      <c r="M12767">
        <v>11065.6</v>
      </c>
      <c r="N12767">
        <v>19855.663</v>
      </c>
      <c r="O12767">
        <v>4963.9160000000002</v>
      </c>
      <c r="P12767">
        <v>98.8</v>
      </c>
      <c r="Q12767">
        <v>28</v>
      </c>
      <c r="R12767">
        <v>-8790.0630000000001</v>
      </c>
      <c r="S12767">
        <v>2020</v>
      </c>
      <c r="T12767">
        <v>9</v>
      </c>
      <c r="U12767">
        <v>38</v>
      </c>
    </row>
    <row r="12768" spans="1:21" x14ac:dyDescent="0.3">
      <c r="A12768" s="5" t="s">
        <v>168</v>
      </c>
      <c r="B12768" s="5" t="s">
        <v>206</v>
      </c>
      <c r="C12768" s="5" t="s">
        <v>111</v>
      </c>
      <c r="D12768" s="5" t="s">
        <v>619</v>
      </c>
      <c r="E12768" s="5" t="s">
        <v>172</v>
      </c>
      <c r="F12768" s="6">
        <v>44092</v>
      </c>
      <c r="G12768" s="5" t="s">
        <v>148</v>
      </c>
      <c r="H12768" s="5" t="s">
        <v>208</v>
      </c>
      <c r="I12768">
        <v>43914</v>
      </c>
      <c r="J12768">
        <v>178</v>
      </c>
      <c r="K12768">
        <v>118.2</v>
      </c>
      <c r="L12768">
        <v>1</v>
      </c>
      <c r="M12768">
        <v>2955</v>
      </c>
      <c r="N12768">
        <v>4963.9160000000002</v>
      </c>
      <c r="O12768">
        <v>4963.9160000000002</v>
      </c>
      <c r="P12768">
        <v>118.2</v>
      </c>
      <c r="Q12768">
        <v>25</v>
      </c>
      <c r="R12768">
        <v>-2008.9159999999999</v>
      </c>
      <c r="S12768">
        <v>2020</v>
      </c>
      <c r="T12768">
        <v>9</v>
      </c>
      <c r="U12768">
        <v>38</v>
      </c>
    </row>
    <row r="12769" spans="1:21" x14ac:dyDescent="0.3">
      <c r="A12769" s="5" t="s">
        <v>168</v>
      </c>
      <c r="B12769" s="5" t="s">
        <v>206</v>
      </c>
      <c r="C12769" s="5" t="s">
        <v>111</v>
      </c>
      <c r="D12769" s="5" t="s">
        <v>619</v>
      </c>
      <c r="E12769" s="5" t="s">
        <v>172</v>
      </c>
      <c r="F12769" s="6">
        <v>44092</v>
      </c>
      <c r="G12769" s="5" t="s">
        <v>148</v>
      </c>
      <c r="H12769" s="5" t="s">
        <v>311</v>
      </c>
      <c r="I12769">
        <v>43914</v>
      </c>
      <c r="J12769">
        <v>178</v>
      </c>
      <c r="K12769">
        <v>111.6</v>
      </c>
      <c r="L12769">
        <v>1</v>
      </c>
      <c r="M12769">
        <v>3124.8</v>
      </c>
      <c r="N12769">
        <v>4963.9160000000002</v>
      </c>
      <c r="O12769">
        <v>4963.9160000000002</v>
      </c>
      <c r="P12769">
        <v>111.6</v>
      </c>
      <c r="Q12769">
        <v>28</v>
      </c>
      <c r="R12769">
        <v>-1839.116</v>
      </c>
      <c r="S12769">
        <v>2020</v>
      </c>
      <c r="T12769">
        <v>9</v>
      </c>
      <c r="U12769">
        <v>38</v>
      </c>
    </row>
    <row r="12770" spans="1:21" x14ac:dyDescent="0.3">
      <c r="A12770" s="5" t="s">
        <v>168</v>
      </c>
      <c r="B12770" s="5" t="s">
        <v>206</v>
      </c>
      <c r="C12770" s="5" t="s">
        <v>111</v>
      </c>
      <c r="D12770" s="5" t="s">
        <v>619</v>
      </c>
      <c r="E12770" s="5" t="s">
        <v>172</v>
      </c>
      <c r="F12770" s="6">
        <v>44092</v>
      </c>
      <c r="G12770" s="5" t="s">
        <v>148</v>
      </c>
      <c r="H12770" s="5" t="s">
        <v>235</v>
      </c>
      <c r="I12770">
        <v>43914</v>
      </c>
      <c r="J12770">
        <v>178</v>
      </c>
      <c r="K12770">
        <v>199.4</v>
      </c>
      <c r="L12770">
        <v>2</v>
      </c>
      <c r="M12770">
        <v>5583.2</v>
      </c>
      <c r="N12770">
        <v>9927.8320000000003</v>
      </c>
      <c r="O12770">
        <v>4963.9160000000002</v>
      </c>
      <c r="P12770">
        <v>99.7</v>
      </c>
      <c r="Q12770">
        <v>28</v>
      </c>
      <c r="R12770">
        <v>-4344.6319999999996</v>
      </c>
      <c r="S12770">
        <v>2020</v>
      </c>
      <c r="T12770">
        <v>9</v>
      </c>
      <c r="U12770">
        <v>38</v>
      </c>
    </row>
    <row r="12771" spans="1:21" x14ac:dyDescent="0.3">
      <c r="A12771" s="5" t="s">
        <v>168</v>
      </c>
      <c r="B12771" s="5" t="s">
        <v>206</v>
      </c>
      <c r="C12771" s="5" t="s">
        <v>111</v>
      </c>
      <c r="D12771" s="5" t="s">
        <v>619</v>
      </c>
      <c r="E12771" s="5" t="s">
        <v>172</v>
      </c>
      <c r="F12771" s="6">
        <v>44092</v>
      </c>
      <c r="G12771" s="5" t="s">
        <v>148</v>
      </c>
      <c r="H12771" s="5" t="s">
        <v>197</v>
      </c>
      <c r="I12771">
        <v>43914</v>
      </c>
      <c r="J12771">
        <v>178</v>
      </c>
      <c r="K12771">
        <v>1152.4000000000001</v>
      </c>
      <c r="L12771">
        <v>12</v>
      </c>
      <c r="M12771">
        <v>32267.200000000001</v>
      </c>
      <c r="N12771">
        <v>59566.989000000001</v>
      </c>
      <c r="O12771">
        <v>4963.9160000000002</v>
      </c>
      <c r="P12771">
        <v>96.033333333333346</v>
      </c>
      <c r="Q12771">
        <v>28</v>
      </c>
      <c r="R12771">
        <v>-27299.789000000001</v>
      </c>
      <c r="S12771">
        <v>2020</v>
      </c>
      <c r="T12771">
        <v>9</v>
      </c>
      <c r="U12771">
        <v>38</v>
      </c>
    </row>
    <row r="12772" spans="1:21" x14ac:dyDescent="0.3">
      <c r="A12772" s="5" t="s">
        <v>168</v>
      </c>
      <c r="B12772" s="5" t="s">
        <v>206</v>
      </c>
      <c r="C12772" s="5" t="s">
        <v>118</v>
      </c>
      <c r="D12772" s="5" t="s">
        <v>580</v>
      </c>
      <c r="E12772" s="5" t="s">
        <v>172</v>
      </c>
      <c r="F12772" s="6">
        <v>44092</v>
      </c>
      <c r="G12772" s="5" t="s">
        <v>148</v>
      </c>
      <c r="H12772" s="5" t="s">
        <v>215</v>
      </c>
      <c r="I12772">
        <v>43920</v>
      </c>
      <c r="J12772">
        <v>172</v>
      </c>
      <c r="K12772">
        <v>506</v>
      </c>
      <c r="L12772">
        <v>5</v>
      </c>
      <c r="M12772">
        <v>13662</v>
      </c>
      <c r="N12772">
        <v>15092.638000000001</v>
      </c>
      <c r="O12772">
        <v>3018.5279999999998</v>
      </c>
      <c r="P12772">
        <v>101.2</v>
      </c>
      <c r="Q12772">
        <v>27</v>
      </c>
      <c r="R12772">
        <v>-1430.6379999999999</v>
      </c>
      <c r="S12772">
        <v>2020</v>
      </c>
      <c r="T12772">
        <v>9</v>
      </c>
      <c r="U12772">
        <v>38</v>
      </c>
    </row>
    <row r="12773" spans="1:21" x14ac:dyDescent="0.3">
      <c r="A12773" s="5" t="s">
        <v>168</v>
      </c>
      <c r="B12773" s="5" t="s">
        <v>206</v>
      </c>
      <c r="C12773" s="5" t="s">
        <v>118</v>
      </c>
      <c r="D12773" s="5" t="s">
        <v>580</v>
      </c>
      <c r="E12773" s="5" t="s">
        <v>172</v>
      </c>
      <c r="F12773" s="6">
        <v>44092</v>
      </c>
      <c r="G12773" s="5" t="s">
        <v>148</v>
      </c>
      <c r="H12773" s="5" t="s">
        <v>478</v>
      </c>
      <c r="I12773">
        <v>43920</v>
      </c>
      <c r="J12773">
        <v>172</v>
      </c>
      <c r="K12773">
        <v>466</v>
      </c>
      <c r="L12773">
        <v>5</v>
      </c>
      <c r="M12773">
        <v>12582</v>
      </c>
      <c r="N12773">
        <v>15092.638000000001</v>
      </c>
      <c r="O12773">
        <v>3018.5279999999998</v>
      </c>
      <c r="P12773">
        <v>93.2</v>
      </c>
      <c r="Q12773">
        <v>27</v>
      </c>
      <c r="R12773">
        <v>-2510.6379999999999</v>
      </c>
      <c r="S12773">
        <v>2020</v>
      </c>
      <c r="T12773">
        <v>9</v>
      </c>
      <c r="U12773">
        <v>38</v>
      </c>
    </row>
    <row r="12774" spans="1:21" x14ac:dyDescent="0.3">
      <c r="A12774" s="5" t="s">
        <v>168</v>
      </c>
      <c r="B12774" s="5" t="s">
        <v>206</v>
      </c>
      <c r="C12774" s="5" t="s">
        <v>118</v>
      </c>
      <c r="D12774" s="5" t="s">
        <v>580</v>
      </c>
      <c r="E12774" s="5" t="s">
        <v>172</v>
      </c>
      <c r="F12774" s="6">
        <v>44092</v>
      </c>
      <c r="G12774" s="5" t="s">
        <v>148</v>
      </c>
      <c r="H12774" s="5" t="s">
        <v>173</v>
      </c>
      <c r="I12774">
        <v>43920</v>
      </c>
      <c r="J12774">
        <v>172</v>
      </c>
      <c r="K12774">
        <v>687.8</v>
      </c>
      <c r="L12774">
        <v>8</v>
      </c>
      <c r="M12774">
        <v>19258.400000000001</v>
      </c>
      <c r="N12774">
        <v>24148.221000000001</v>
      </c>
      <c r="O12774">
        <v>3018.5279999999998</v>
      </c>
      <c r="P12774">
        <v>85.974999999999994</v>
      </c>
      <c r="Q12774">
        <v>28</v>
      </c>
      <c r="R12774">
        <v>-4889.8209999999999</v>
      </c>
      <c r="S12774">
        <v>2020</v>
      </c>
      <c r="T12774">
        <v>9</v>
      </c>
      <c r="U12774">
        <v>38</v>
      </c>
    </row>
    <row r="12775" spans="1:21" x14ac:dyDescent="0.3">
      <c r="A12775" s="5" t="s">
        <v>168</v>
      </c>
      <c r="B12775" s="5" t="s">
        <v>206</v>
      </c>
      <c r="C12775" s="5" t="s">
        <v>118</v>
      </c>
      <c r="D12775" s="5" t="s">
        <v>580</v>
      </c>
      <c r="E12775" s="5" t="s">
        <v>172</v>
      </c>
      <c r="F12775" s="6">
        <v>44092</v>
      </c>
      <c r="G12775" s="5" t="s">
        <v>148</v>
      </c>
      <c r="H12775" s="5" t="s">
        <v>178</v>
      </c>
      <c r="I12775">
        <v>43920</v>
      </c>
      <c r="J12775">
        <v>172</v>
      </c>
      <c r="K12775">
        <v>195.2</v>
      </c>
      <c r="L12775">
        <v>2</v>
      </c>
      <c r="M12775">
        <v>5465.6</v>
      </c>
      <c r="N12775">
        <v>6037.0550000000003</v>
      </c>
      <c r="O12775">
        <v>3018.5279999999998</v>
      </c>
      <c r="P12775">
        <v>97.6</v>
      </c>
      <c r="Q12775">
        <v>28</v>
      </c>
      <c r="R12775">
        <v>-571.45500000000004</v>
      </c>
      <c r="S12775">
        <v>2020</v>
      </c>
      <c r="T12775">
        <v>9</v>
      </c>
      <c r="U12775">
        <v>38</v>
      </c>
    </row>
    <row r="12776" spans="1:21" x14ac:dyDescent="0.3">
      <c r="A12776" s="5" t="s">
        <v>168</v>
      </c>
      <c r="B12776" s="5" t="s">
        <v>206</v>
      </c>
      <c r="C12776" s="5" t="s">
        <v>118</v>
      </c>
      <c r="D12776" s="5" t="s">
        <v>580</v>
      </c>
      <c r="E12776" s="5" t="s">
        <v>172</v>
      </c>
      <c r="F12776" s="6">
        <v>44092</v>
      </c>
      <c r="G12776" s="5" t="s">
        <v>148</v>
      </c>
      <c r="H12776" s="5" t="s">
        <v>208</v>
      </c>
      <c r="I12776">
        <v>43920</v>
      </c>
      <c r="J12776">
        <v>172</v>
      </c>
      <c r="K12776">
        <v>109.4</v>
      </c>
      <c r="L12776">
        <v>1</v>
      </c>
      <c r="M12776">
        <v>2735</v>
      </c>
      <c r="N12776">
        <v>3018.5279999999998</v>
      </c>
      <c r="O12776">
        <v>3018.5279999999998</v>
      </c>
      <c r="P12776">
        <v>109.4</v>
      </c>
      <c r="Q12776">
        <v>25</v>
      </c>
      <c r="R12776">
        <v>-283.52800000000002</v>
      </c>
      <c r="S12776">
        <v>2020</v>
      </c>
      <c r="T12776">
        <v>9</v>
      </c>
      <c r="U12776">
        <v>38</v>
      </c>
    </row>
    <row r="12777" spans="1:21" x14ac:dyDescent="0.3">
      <c r="A12777" s="5" t="s">
        <v>168</v>
      </c>
      <c r="B12777" s="5" t="s">
        <v>206</v>
      </c>
      <c r="C12777" s="5" t="s">
        <v>118</v>
      </c>
      <c r="D12777" s="5" t="s">
        <v>580</v>
      </c>
      <c r="E12777" s="5" t="s">
        <v>172</v>
      </c>
      <c r="F12777" s="6">
        <v>44092</v>
      </c>
      <c r="G12777" s="5" t="s">
        <v>148</v>
      </c>
      <c r="H12777" s="5" t="s">
        <v>190</v>
      </c>
      <c r="I12777">
        <v>43920</v>
      </c>
      <c r="J12777">
        <v>172</v>
      </c>
      <c r="K12777">
        <v>110.6</v>
      </c>
      <c r="L12777">
        <v>1</v>
      </c>
      <c r="M12777">
        <v>2765</v>
      </c>
      <c r="N12777">
        <v>3018.5279999999998</v>
      </c>
      <c r="O12777">
        <v>3018.5279999999998</v>
      </c>
      <c r="P12777">
        <v>110.6</v>
      </c>
      <c r="Q12777">
        <v>25</v>
      </c>
      <c r="R12777">
        <v>-253.52799999999999</v>
      </c>
      <c r="S12777">
        <v>2020</v>
      </c>
      <c r="T12777">
        <v>9</v>
      </c>
      <c r="U12777">
        <v>38</v>
      </c>
    </row>
    <row r="12778" spans="1:21" x14ac:dyDescent="0.3">
      <c r="A12778" s="5" t="s">
        <v>168</v>
      </c>
      <c r="B12778" s="5" t="s">
        <v>169</v>
      </c>
      <c r="C12778" s="5" t="s">
        <v>170</v>
      </c>
      <c r="D12778" s="5" t="s">
        <v>576</v>
      </c>
      <c r="E12778" s="5" t="s">
        <v>172</v>
      </c>
      <c r="F12778" s="6">
        <v>44095</v>
      </c>
      <c r="G12778" s="5" t="s">
        <v>148</v>
      </c>
      <c r="H12778" s="5" t="s">
        <v>173</v>
      </c>
      <c r="I12778">
        <v>43834</v>
      </c>
      <c r="J12778">
        <v>261</v>
      </c>
      <c r="K12778">
        <v>120</v>
      </c>
      <c r="L12778">
        <v>1</v>
      </c>
      <c r="M12778">
        <v>3360</v>
      </c>
      <c r="N12778">
        <v>2281.5729999999999</v>
      </c>
      <c r="O12778">
        <v>2281.5729999999999</v>
      </c>
      <c r="P12778">
        <v>120</v>
      </c>
      <c r="Q12778">
        <v>28</v>
      </c>
      <c r="R12778">
        <v>1078.4269999999999</v>
      </c>
      <c r="S12778">
        <v>2020</v>
      </c>
      <c r="T12778">
        <v>9</v>
      </c>
      <c r="U12778">
        <v>39</v>
      </c>
    </row>
    <row r="12779" spans="1:21" x14ac:dyDescent="0.3">
      <c r="A12779" s="5" t="s">
        <v>168</v>
      </c>
      <c r="B12779" s="5" t="s">
        <v>175</v>
      </c>
      <c r="C12779" s="5" t="s">
        <v>82</v>
      </c>
      <c r="D12779" s="5" t="s">
        <v>616</v>
      </c>
      <c r="E12779" s="5" t="s">
        <v>172</v>
      </c>
      <c r="F12779" s="6">
        <v>44095</v>
      </c>
      <c r="G12779" s="5" t="s">
        <v>148</v>
      </c>
      <c r="H12779" s="5" t="s">
        <v>194</v>
      </c>
      <c r="I12779">
        <v>43929</v>
      </c>
      <c r="J12779">
        <v>166</v>
      </c>
      <c r="K12779">
        <v>379</v>
      </c>
      <c r="L12779">
        <v>4</v>
      </c>
      <c r="M12779">
        <v>10612</v>
      </c>
      <c r="N12779">
        <v>10532.279</v>
      </c>
      <c r="O12779">
        <v>2633.07</v>
      </c>
      <c r="P12779">
        <v>94.75</v>
      </c>
      <c r="Q12779">
        <v>28</v>
      </c>
      <c r="R12779">
        <v>79.721000000000004</v>
      </c>
      <c r="S12779">
        <v>2020</v>
      </c>
      <c r="T12779">
        <v>9</v>
      </c>
      <c r="U12779">
        <v>39</v>
      </c>
    </row>
    <row r="12780" spans="1:21" x14ac:dyDescent="0.3">
      <c r="A12780" s="5" t="s">
        <v>168</v>
      </c>
      <c r="B12780" s="5" t="s">
        <v>175</v>
      </c>
      <c r="C12780" s="5" t="s">
        <v>85</v>
      </c>
      <c r="D12780" s="5" t="s">
        <v>606</v>
      </c>
      <c r="E12780" s="5" t="s">
        <v>172</v>
      </c>
      <c r="F12780" s="6">
        <v>44095</v>
      </c>
      <c r="G12780" s="5" t="s">
        <v>148</v>
      </c>
      <c r="H12780" s="5" t="s">
        <v>194</v>
      </c>
      <c r="I12780">
        <v>43935</v>
      </c>
      <c r="J12780">
        <v>160</v>
      </c>
      <c r="K12780">
        <v>182.5</v>
      </c>
      <c r="L12780">
        <v>2</v>
      </c>
      <c r="M12780">
        <v>5110</v>
      </c>
      <c r="N12780">
        <v>4884.0739999999996</v>
      </c>
      <c r="O12780">
        <v>2442.0369999999998</v>
      </c>
      <c r="P12780">
        <v>91.25</v>
      </c>
      <c r="Q12780">
        <v>28</v>
      </c>
      <c r="R12780">
        <v>225.92599999999999</v>
      </c>
      <c r="S12780">
        <v>2020</v>
      </c>
      <c r="T12780">
        <v>9</v>
      </c>
      <c r="U12780">
        <v>39</v>
      </c>
    </row>
    <row r="12781" spans="1:21" x14ac:dyDescent="0.3">
      <c r="A12781" s="5" t="s">
        <v>168</v>
      </c>
      <c r="B12781" s="5" t="s">
        <v>206</v>
      </c>
      <c r="C12781" s="5" t="s">
        <v>111</v>
      </c>
      <c r="D12781" s="5" t="s">
        <v>619</v>
      </c>
      <c r="E12781" s="5" t="s">
        <v>172</v>
      </c>
      <c r="F12781" s="6">
        <v>44095</v>
      </c>
      <c r="G12781" s="5" t="s">
        <v>148</v>
      </c>
      <c r="H12781" s="5" t="s">
        <v>264</v>
      </c>
      <c r="I12781">
        <v>43914</v>
      </c>
      <c r="J12781">
        <v>181</v>
      </c>
      <c r="K12781">
        <v>1545</v>
      </c>
      <c r="L12781">
        <v>15</v>
      </c>
      <c r="M12781">
        <v>41715</v>
      </c>
      <c r="N12781">
        <v>74458.736000000004</v>
      </c>
      <c r="O12781">
        <v>4963.9160000000002</v>
      </c>
      <c r="P12781">
        <v>103</v>
      </c>
      <c r="Q12781">
        <v>27</v>
      </c>
      <c r="R12781">
        <v>-32743.736000000001</v>
      </c>
      <c r="S12781">
        <v>2020</v>
      </c>
      <c r="T12781">
        <v>9</v>
      </c>
      <c r="U12781">
        <v>39</v>
      </c>
    </row>
    <row r="12782" spans="1:21" x14ac:dyDescent="0.3">
      <c r="A12782" s="5" t="s">
        <v>168</v>
      </c>
      <c r="B12782" s="5" t="s">
        <v>206</v>
      </c>
      <c r="C12782" s="5" t="s">
        <v>111</v>
      </c>
      <c r="D12782" s="5" t="s">
        <v>619</v>
      </c>
      <c r="E12782" s="5" t="s">
        <v>172</v>
      </c>
      <c r="F12782" s="6">
        <v>44095</v>
      </c>
      <c r="G12782" s="5" t="s">
        <v>148</v>
      </c>
      <c r="H12782" s="5" t="s">
        <v>197</v>
      </c>
      <c r="I12782">
        <v>43914</v>
      </c>
      <c r="J12782">
        <v>181</v>
      </c>
      <c r="K12782">
        <v>652.79999999999995</v>
      </c>
      <c r="L12782">
        <v>6</v>
      </c>
      <c r="M12782">
        <v>18278.400000000001</v>
      </c>
      <c r="N12782">
        <v>29783.494999999999</v>
      </c>
      <c r="O12782">
        <v>4963.9160000000002</v>
      </c>
      <c r="P12782">
        <v>108.8</v>
      </c>
      <c r="Q12782">
        <v>28</v>
      </c>
      <c r="R12782">
        <v>-11505.094999999999</v>
      </c>
      <c r="S12782">
        <v>2020</v>
      </c>
      <c r="T12782">
        <v>9</v>
      </c>
      <c r="U12782">
        <v>39</v>
      </c>
    </row>
    <row r="12783" spans="1:21" x14ac:dyDescent="0.3">
      <c r="A12783" s="5" t="s">
        <v>168</v>
      </c>
      <c r="B12783" s="5" t="s">
        <v>206</v>
      </c>
      <c r="C12783" s="5" t="s">
        <v>111</v>
      </c>
      <c r="D12783" s="5" t="s">
        <v>619</v>
      </c>
      <c r="E12783" s="5" t="s">
        <v>172</v>
      </c>
      <c r="F12783" s="6">
        <v>44095</v>
      </c>
      <c r="G12783" s="5" t="s">
        <v>148</v>
      </c>
      <c r="H12783" s="5" t="s">
        <v>178</v>
      </c>
      <c r="I12783">
        <v>43914</v>
      </c>
      <c r="J12783">
        <v>181</v>
      </c>
      <c r="K12783">
        <v>181.6</v>
      </c>
      <c r="L12783">
        <v>2</v>
      </c>
      <c r="M12783">
        <v>5084.8</v>
      </c>
      <c r="N12783">
        <v>9927.8320000000003</v>
      </c>
      <c r="O12783">
        <v>4963.9160000000002</v>
      </c>
      <c r="P12783">
        <v>90.8</v>
      </c>
      <c r="Q12783">
        <v>28</v>
      </c>
      <c r="R12783">
        <v>-4843.0320000000002</v>
      </c>
      <c r="S12783">
        <v>2020</v>
      </c>
      <c r="T12783">
        <v>9</v>
      </c>
      <c r="U12783">
        <v>39</v>
      </c>
    </row>
    <row r="12784" spans="1:21" x14ac:dyDescent="0.3">
      <c r="A12784" s="5" t="s">
        <v>168</v>
      </c>
      <c r="B12784" s="5" t="s">
        <v>206</v>
      </c>
      <c r="C12784" s="5" t="s">
        <v>111</v>
      </c>
      <c r="D12784" s="5" t="s">
        <v>619</v>
      </c>
      <c r="E12784" s="5" t="s">
        <v>172</v>
      </c>
      <c r="F12784" s="6">
        <v>44095</v>
      </c>
      <c r="G12784" s="5" t="s">
        <v>148</v>
      </c>
      <c r="H12784" s="5" t="s">
        <v>311</v>
      </c>
      <c r="I12784">
        <v>43914</v>
      </c>
      <c r="J12784">
        <v>181</v>
      </c>
      <c r="K12784">
        <v>124</v>
      </c>
      <c r="L12784">
        <v>1</v>
      </c>
      <c r="M12784">
        <v>3472</v>
      </c>
      <c r="N12784">
        <v>4963.9160000000002</v>
      </c>
      <c r="O12784">
        <v>4963.9160000000002</v>
      </c>
      <c r="P12784">
        <v>124</v>
      </c>
      <c r="Q12784">
        <v>28</v>
      </c>
      <c r="R12784">
        <v>-1491.9159999999999</v>
      </c>
      <c r="S12784">
        <v>2020</v>
      </c>
      <c r="T12784">
        <v>9</v>
      </c>
      <c r="U12784">
        <v>39</v>
      </c>
    </row>
    <row r="12785" spans="1:21" x14ac:dyDescent="0.3">
      <c r="A12785" s="5" t="s">
        <v>168</v>
      </c>
      <c r="B12785" s="5" t="s">
        <v>206</v>
      </c>
      <c r="C12785" s="5" t="s">
        <v>111</v>
      </c>
      <c r="D12785" s="5" t="s">
        <v>619</v>
      </c>
      <c r="E12785" s="5" t="s">
        <v>172</v>
      </c>
      <c r="F12785" s="6">
        <v>44095</v>
      </c>
      <c r="G12785" s="5" t="s">
        <v>148</v>
      </c>
      <c r="H12785" s="5" t="s">
        <v>235</v>
      </c>
      <c r="I12785">
        <v>43914</v>
      </c>
      <c r="J12785">
        <v>181</v>
      </c>
      <c r="K12785">
        <v>225.6</v>
      </c>
      <c r="L12785">
        <v>2</v>
      </c>
      <c r="M12785">
        <v>6316.8</v>
      </c>
      <c r="N12785">
        <v>9927.8320000000003</v>
      </c>
      <c r="O12785">
        <v>4963.9160000000002</v>
      </c>
      <c r="P12785">
        <v>112.8</v>
      </c>
      <c r="Q12785">
        <v>28</v>
      </c>
      <c r="R12785">
        <v>-3611.0320000000002</v>
      </c>
      <c r="S12785">
        <v>2020</v>
      </c>
      <c r="T12785">
        <v>9</v>
      </c>
      <c r="U12785">
        <v>39</v>
      </c>
    </row>
    <row r="12786" spans="1:21" x14ac:dyDescent="0.3">
      <c r="A12786" s="5" t="s">
        <v>168</v>
      </c>
      <c r="B12786" s="5" t="s">
        <v>206</v>
      </c>
      <c r="C12786" s="5" t="s">
        <v>111</v>
      </c>
      <c r="D12786" s="5" t="s">
        <v>619</v>
      </c>
      <c r="E12786" s="5" t="s">
        <v>172</v>
      </c>
      <c r="F12786" s="6">
        <v>44095</v>
      </c>
      <c r="G12786" s="5" t="s">
        <v>148</v>
      </c>
      <c r="H12786" s="5" t="s">
        <v>351</v>
      </c>
      <c r="I12786">
        <v>43914</v>
      </c>
      <c r="J12786">
        <v>181</v>
      </c>
      <c r="K12786">
        <v>195.8</v>
      </c>
      <c r="L12786">
        <v>2</v>
      </c>
      <c r="M12786">
        <v>5482.4</v>
      </c>
      <c r="N12786">
        <v>9927.8320000000003</v>
      </c>
      <c r="O12786">
        <v>4963.9160000000002</v>
      </c>
      <c r="P12786">
        <v>97.9</v>
      </c>
      <c r="Q12786">
        <v>28</v>
      </c>
      <c r="R12786">
        <v>-4445.4319999999998</v>
      </c>
      <c r="S12786">
        <v>2020</v>
      </c>
      <c r="T12786">
        <v>9</v>
      </c>
      <c r="U12786">
        <v>39</v>
      </c>
    </row>
    <row r="12787" spans="1:21" x14ac:dyDescent="0.3">
      <c r="A12787" s="5" t="s">
        <v>168</v>
      </c>
      <c r="B12787" s="5" t="s">
        <v>467</v>
      </c>
      <c r="C12787" s="5" t="s">
        <v>128</v>
      </c>
      <c r="D12787" s="5" t="s">
        <v>617</v>
      </c>
      <c r="E12787" s="5" t="s">
        <v>172</v>
      </c>
      <c r="F12787" s="6">
        <v>44095</v>
      </c>
      <c r="G12787" s="5" t="s">
        <v>148</v>
      </c>
      <c r="H12787" s="5" t="s">
        <v>469</v>
      </c>
      <c r="I12787">
        <v>43971</v>
      </c>
      <c r="J12787">
        <v>124</v>
      </c>
      <c r="K12787">
        <v>6075</v>
      </c>
      <c r="L12787">
        <v>50</v>
      </c>
      <c r="M12787">
        <v>157950</v>
      </c>
      <c r="N12787">
        <v>134916.285</v>
      </c>
      <c r="O12787">
        <v>2698.326</v>
      </c>
      <c r="P12787">
        <v>121.5</v>
      </c>
      <c r="Q12787">
        <v>26</v>
      </c>
      <c r="R12787">
        <v>23033.715</v>
      </c>
      <c r="S12787">
        <v>2020</v>
      </c>
      <c r="T12787">
        <v>9</v>
      </c>
      <c r="U12787">
        <v>39</v>
      </c>
    </row>
    <row r="12788" spans="1:21" x14ac:dyDescent="0.3">
      <c r="A12788" s="5" t="s">
        <v>168</v>
      </c>
      <c r="B12788" s="5" t="s">
        <v>467</v>
      </c>
      <c r="C12788" s="5" t="s">
        <v>128</v>
      </c>
      <c r="D12788" s="5" t="s">
        <v>617</v>
      </c>
      <c r="E12788" s="5" t="s">
        <v>172</v>
      </c>
      <c r="F12788" s="6">
        <v>44095</v>
      </c>
      <c r="G12788" s="5" t="s">
        <v>148</v>
      </c>
      <c r="H12788" s="5" t="s">
        <v>371</v>
      </c>
      <c r="I12788">
        <v>43971</v>
      </c>
      <c r="J12788">
        <v>124</v>
      </c>
      <c r="K12788">
        <v>1260</v>
      </c>
      <c r="L12788">
        <v>10</v>
      </c>
      <c r="M12788">
        <v>33390</v>
      </c>
      <c r="N12788">
        <v>26983.257000000001</v>
      </c>
      <c r="O12788">
        <v>2698.326</v>
      </c>
      <c r="P12788">
        <v>126</v>
      </c>
      <c r="Q12788">
        <v>26.5</v>
      </c>
      <c r="R12788">
        <v>6406.7430000000004</v>
      </c>
      <c r="S12788">
        <v>2020</v>
      </c>
      <c r="T12788">
        <v>9</v>
      </c>
      <c r="U12788">
        <v>39</v>
      </c>
    </row>
    <row r="12789" spans="1:21" x14ac:dyDescent="0.3">
      <c r="A12789" s="5" t="s">
        <v>168</v>
      </c>
      <c r="B12789" s="5" t="s">
        <v>467</v>
      </c>
      <c r="C12789" s="5" t="s">
        <v>128</v>
      </c>
      <c r="D12789" s="5" t="s">
        <v>617</v>
      </c>
      <c r="E12789" s="5" t="s">
        <v>172</v>
      </c>
      <c r="F12789" s="6">
        <v>44095</v>
      </c>
      <c r="G12789" s="5" t="s">
        <v>148</v>
      </c>
      <c r="H12789" s="5" t="s">
        <v>466</v>
      </c>
      <c r="I12789">
        <v>43971</v>
      </c>
      <c r="J12789">
        <v>124</v>
      </c>
      <c r="K12789">
        <v>107</v>
      </c>
      <c r="L12789">
        <v>107</v>
      </c>
      <c r="M12789">
        <v>345150</v>
      </c>
      <c r="N12789">
        <v>288720.85100000002</v>
      </c>
      <c r="O12789">
        <v>2698.326</v>
      </c>
      <c r="P12789">
        <v>1</v>
      </c>
      <c r="Q12789">
        <v>3225.7008999999998</v>
      </c>
      <c r="R12789">
        <v>56429.148999999998</v>
      </c>
      <c r="S12789">
        <v>2020</v>
      </c>
      <c r="T12789">
        <v>9</v>
      </c>
      <c r="U12789">
        <v>39</v>
      </c>
    </row>
    <row r="12790" spans="1:21" x14ac:dyDescent="0.3">
      <c r="A12790" s="5" t="s">
        <v>168</v>
      </c>
      <c r="B12790" s="5" t="s">
        <v>467</v>
      </c>
      <c r="C12790" s="5" t="s">
        <v>128</v>
      </c>
      <c r="D12790" s="5" t="s">
        <v>617</v>
      </c>
      <c r="E12790" s="5" t="s">
        <v>172</v>
      </c>
      <c r="F12790" s="6">
        <v>44095</v>
      </c>
      <c r="G12790" s="5" t="s">
        <v>148</v>
      </c>
      <c r="H12790" s="5" t="s">
        <v>173</v>
      </c>
      <c r="I12790">
        <v>43971</v>
      </c>
      <c r="J12790">
        <v>124</v>
      </c>
      <c r="K12790">
        <v>890</v>
      </c>
      <c r="L12790">
        <v>8</v>
      </c>
      <c r="M12790">
        <v>24920</v>
      </c>
      <c r="N12790">
        <v>21586.606</v>
      </c>
      <c r="O12790">
        <v>2698.326</v>
      </c>
      <c r="P12790">
        <v>111.25</v>
      </c>
      <c r="Q12790">
        <v>28</v>
      </c>
      <c r="R12790">
        <v>3333.3939999999998</v>
      </c>
      <c r="S12790">
        <v>2020</v>
      </c>
      <c r="T12790">
        <v>9</v>
      </c>
      <c r="U12790">
        <v>39</v>
      </c>
    </row>
    <row r="12791" spans="1:21" x14ac:dyDescent="0.3">
      <c r="A12791" s="5" t="s">
        <v>168</v>
      </c>
      <c r="B12791" s="5" t="s">
        <v>206</v>
      </c>
      <c r="C12791" s="5" t="s">
        <v>111</v>
      </c>
      <c r="D12791" s="5" t="s">
        <v>619</v>
      </c>
      <c r="E12791" s="5" t="s">
        <v>172</v>
      </c>
      <c r="F12791" s="6">
        <v>44096</v>
      </c>
      <c r="G12791" s="5" t="s">
        <v>148</v>
      </c>
      <c r="H12791" s="5" t="s">
        <v>371</v>
      </c>
      <c r="I12791">
        <v>43914</v>
      </c>
      <c r="J12791">
        <v>182</v>
      </c>
      <c r="K12791">
        <v>1075.5999999999999</v>
      </c>
      <c r="L12791">
        <v>10</v>
      </c>
      <c r="M12791">
        <v>28503.4</v>
      </c>
      <c r="N12791">
        <v>49639.158000000003</v>
      </c>
      <c r="O12791">
        <v>4963.9160000000002</v>
      </c>
      <c r="P12791">
        <v>107.55999999999999</v>
      </c>
      <c r="Q12791">
        <v>26.5</v>
      </c>
      <c r="R12791">
        <v>-21135.758000000002</v>
      </c>
      <c r="S12791">
        <v>2020</v>
      </c>
      <c r="T12791">
        <v>9</v>
      </c>
      <c r="U12791">
        <v>39</v>
      </c>
    </row>
    <row r="12792" spans="1:21" x14ac:dyDescent="0.3">
      <c r="A12792" s="5" t="s">
        <v>168</v>
      </c>
      <c r="B12792" s="5" t="s">
        <v>206</v>
      </c>
      <c r="C12792" s="5" t="s">
        <v>111</v>
      </c>
      <c r="D12792" s="5" t="s">
        <v>619</v>
      </c>
      <c r="E12792" s="5" t="s">
        <v>172</v>
      </c>
      <c r="F12792" s="6">
        <v>44096</v>
      </c>
      <c r="G12792" s="5" t="s">
        <v>148</v>
      </c>
      <c r="H12792" s="5" t="s">
        <v>230</v>
      </c>
      <c r="I12792">
        <v>43914</v>
      </c>
      <c r="J12792">
        <v>182</v>
      </c>
      <c r="K12792">
        <v>2242</v>
      </c>
      <c r="L12792">
        <v>20</v>
      </c>
      <c r="M12792">
        <v>62776</v>
      </c>
      <c r="N12792">
        <v>99278.315000000002</v>
      </c>
      <c r="O12792">
        <v>4963.9160000000002</v>
      </c>
      <c r="P12792">
        <v>112.1</v>
      </c>
      <c r="Q12792">
        <v>28</v>
      </c>
      <c r="R12792">
        <v>-36502.315000000002</v>
      </c>
      <c r="S12792">
        <v>2020</v>
      </c>
      <c r="T12792">
        <v>9</v>
      </c>
      <c r="U12792">
        <v>39</v>
      </c>
    </row>
    <row r="12793" spans="1:21" x14ac:dyDescent="0.3">
      <c r="A12793" s="5" t="s">
        <v>168</v>
      </c>
      <c r="B12793" s="5" t="s">
        <v>206</v>
      </c>
      <c r="C12793" s="5" t="s">
        <v>111</v>
      </c>
      <c r="D12793" s="5" t="s">
        <v>619</v>
      </c>
      <c r="E12793" s="5" t="s">
        <v>172</v>
      </c>
      <c r="F12793" s="6">
        <v>44096</v>
      </c>
      <c r="G12793" s="5" t="s">
        <v>148</v>
      </c>
      <c r="H12793" s="5" t="s">
        <v>184</v>
      </c>
      <c r="I12793">
        <v>43914</v>
      </c>
      <c r="J12793">
        <v>182</v>
      </c>
      <c r="K12793">
        <v>2316</v>
      </c>
      <c r="L12793">
        <v>20</v>
      </c>
      <c r="M12793">
        <v>64848</v>
      </c>
      <c r="N12793">
        <v>99278.315000000002</v>
      </c>
      <c r="O12793">
        <v>4963.9160000000002</v>
      </c>
      <c r="P12793">
        <v>115.8</v>
      </c>
      <c r="Q12793">
        <v>28</v>
      </c>
      <c r="R12793">
        <v>-34430.315000000002</v>
      </c>
      <c r="S12793">
        <v>2020</v>
      </c>
      <c r="T12793">
        <v>9</v>
      </c>
      <c r="U12793">
        <v>39</v>
      </c>
    </row>
    <row r="12794" spans="1:21" x14ac:dyDescent="0.3">
      <c r="A12794" s="5" t="s">
        <v>168</v>
      </c>
      <c r="B12794" s="5" t="s">
        <v>206</v>
      </c>
      <c r="C12794" s="5" t="s">
        <v>111</v>
      </c>
      <c r="D12794" s="5" t="s">
        <v>619</v>
      </c>
      <c r="E12794" s="5" t="s">
        <v>172</v>
      </c>
      <c r="F12794" s="6">
        <v>44096</v>
      </c>
      <c r="G12794" s="5" t="s">
        <v>148</v>
      </c>
      <c r="H12794" s="5" t="s">
        <v>231</v>
      </c>
      <c r="I12794">
        <v>43914</v>
      </c>
      <c r="J12794">
        <v>182</v>
      </c>
      <c r="K12794">
        <v>120</v>
      </c>
      <c r="L12794">
        <v>1</v>
      </c>
      <c r="M12794">
        <v>3420</v>
      </c>
      <c r="N12794">
        <v>4963.9160000000002</v>
      </c>
      <c r="O12794">
        <v>4963.9160000000002</v>
      </c>
      <c r="P12794">
        <v>120</v>
      </c>
      <c r="Q12794">
        <v>28.5</v>
      </c>
      <c r="R12794">
        <v>-1543.9159999999999</v>
      </c>
      <c r="S12794">
        <v>2020</v>
      </c>
      <c r="T12794">
        <v>9</v>
      </c>
      <c r="U12794">
        <v>39</v>
      </c>
    </row>
    <row r="12795" spans="1:21" x14ac:dyDescent="0.3">
      <c r="A12795" s="5" t="s">
        <v>168</v>
      </c>
      <c r="B12795" s="5" t="s">
        <v>206</v>
      </c>
      <c r="C12795" s="5" t="s">
        <v>111</v>
      </c>
      <c r="D12795" s="5" t="s">
        <v>619</v>
      </c>
      <c r="E12795" s="5" t="s">
        <v>172</v>
      </c>
      <c r="F12795" s="6">
        <v>44096</v>
      </c>
      <c r="G12795" s="5" t="s">
        <v>148</v>
      </c>
      <c r="H12795" s="5" t="s">
        <v>202</v>
      </c>
      <c r="I12795">
        <v>43914</v>
      </c>
      <c r="J12795">
        <v>182</v>
      </c>
      <c r="K12795">
        <v>732</v>
      </c>
      <c r="L12795">
        <v>7</v>
      </c>
      <c r="M12795">
        <v>20862</v>
      </c>
      <c r="N12795">
        <v>34747.410000000003</v>
      </c>
      <c r="O12795">
        <v>4963.9160000000002</v>
      </c>
      <c r="P12795">
        <v>104.57142857142857</v>
      </c>
      <c r="Q12795">
        <v>28.5</v>
      </c>
      <c r="R12795">
        <v>-13885.41</v>
      </c>
      <c r="S12795">
        <v>2020</v>
      </c>
      <c r="T12795">
        <v>9</v>
      </c>
      <c r="U12795">
        <v>39</v>
      </c>
    </row>
    <row r="12796" spans="1:21" x14ac:dyDescent="0.3">
      <c r="A12796" s="5" t="s">
        <v>168</v>
      </c>
      <c r="B12796" s="5" t="s">
        <v>206</v>
      </c>
      <c r="C12796" s="5" t="s">
        <v>119</v>
      </c>
      <c r="D12796" s="5" t="s">
        <v>583</v>
      </c>
      <c r="E12796" s="5" t="s">
        <v>172</v>
      </c>
      <c r="F12796" s="6">
        <v>44096</v>
      </c>
      <c r="G12796" s="5" t="s">
        <v>148</v>
      </c>
      <c r="H12796" s="5" t="s">
        <v>203</v>
      </c>
      <c r="I12796">
        <v>43949</v>
      </c>
      <c r="J12796">
        <v>147</v>
      </c>
      <c r="K12796">
        <v>210</v>
      </c>
      <c r="L12796">
        <v>2</v>
      </c>
      <c r="M12796">
        <v>5985</v>
      </c>
      <c r="N12796">
        <v>2050.33</v>
      </c>
      <c r="O12796">
        <v>1025.165</v>
      </c>
      <c r="P12796">
        <v>105</v>
      </c>
      <c r="Q12796">
        <v>28.5</v>
      </c>
      <c r="R12796">
        <v>3934.67</v>
      </c>
      <c r="S12796">
        <v>2020</v>
      </c>
      <c r="T12796">
        <v>9</v>
      </c>
      <c r="U12796">
        <v>39</v>
      </c>
    </row>
    <row r="12797" spans="1:21" x14ac:dyDescent="0.3">
      <c r="A12797" s="5" t="s">
        <v>168</v>
      </c>
      <c r="B12797" s="5" t="s">
        <v>206</v>
      </c>
      <c r="C12797" s="5" t="s">
        <v>119</v>
      </c>
      <c r="D12797" s="5" t="s">
        <v>583</v>
      </c>
      <c r="E12797" s="5" t="s">
        <v>172</v>
      </c>
      <c r="F12797" s="6">
        <v>44096</v>
      </c>
      <c r="G12797" s="5" t="s">
        <v>148</v>
      </c>
      <c r="H12797" s="5" t="s">
        <v>204</v>
      </c>
      <c r="I12797">
        <v>43949</v>
      </c>
      <c r="J12797">
        <v>147</v>
      </c>
      <c r="K12797">
        <v>325</v>
      </c>
      <c r="L12797">
        <v>3</v>
      </c>
      <c r="M12797">
        <v>9262.5</v>
      </c>
      <c r="N12797">
        <v>3075.4949999999999</v>
      </c>
      <c r="O12797">
        <v>1025.165</v>
      </c>
      <c r="P12797">
        <v>108.33333333333333</v>
      </c>
      <c r="Q12797">
        <v>28.5</v>
      </c>
      <c r="R12797">
        <v>6187.0050000000001</v>
      </c>
      <c r="S12797">
        <v>2020</v>
      </c>
      <c r="T12797">
        <v>9</v>
      </c>
      <c r="U12797">
        <v>39</v>
      </c>
    </row>
    <row r="12798" spans="1:21" x14ac:dyDescent="0.3">
      <c r="A12798" s="5" t="s">
        <v>168</v>
      </c>
      <c r="B12798" s="5" t="s">
        <v>206</v>
      </c>
      <c r="C12798" s="5" t="s">
        <v>119</v>
      </c>
      <c r="D12798" s="5" t="s">
        <v>583</v>
      </c>
      <c r="E12798" s="5" t="s">
        <v>227</v>
      </c>
      <c r="F12798" s="6">
        <v>44096</v>
      </c>
      <c r="G12798" s="5" t="s">
        <v>148</v>
      </c>
      <c r="H12798" s="5" t="s">
        <v>203</v>
      </c>
      <c r="I12798">
        <v>43949</v>
      </c>
      <c r="J12798">
        <v>147</v>
      </c>
      <c r="K12798">
        <v>-210</v>
      </c>
      <c r="L12798">
        <v>-2</v>
      </c>
      <c r="M12798">
        <v>-5985</v>
      </c>
      <c r="N12798">
        <v>-2050.33</v>
      </c>
      <c r="O12798">
        <v>-1025.165</v>
      </c>
      <c r="P12798">
        <v>105</v>
      </c>
      <c r="Q12798">
        <v>28.5</v>
      </c>
      <c r="R12798">
        <v>-3934.67</v>
      </c>
      <c r="S12798">
        <v>2020</v>
      </c>
      <c r="T12798">
        <v>9</v>
      </c>
      <c r="U12798">
        <v>39</v>
      </c>
    </row>
    <row r="12799" spans="1:21" x14ac:dyDescent="0.3">
      <c r="A12799" s="5" t="s">
        <v>168</v>
      </c>
      <c r="B12799" s="5" t="s">
        <v>206</v>
      </c>
      <c r="C12799" s="5" t="s">
        <v>119</v>
      </c>
      <c r="D12799" s="5" t="s">
        <v>583</v>
      </c>
      <c r="E12799" s="5" t="s">
        <v>227</v>
      </c>
      <c r="F12799" s="6">
        <v>44096</v>
      </c>
      <c r="G12799" s="5" t="s">
        <v>148</v>
      </c>
      <c r="H12799" s="5" t="s">
        <v>204</v>
      </c>
      <c r="I12799">
        <v>43949</v>
      </c>
      <c r="J12799">
        <v>147</v>
      </c>
      <c r="K12799">
        <v>-325</v>
      </c>
      <c r="L12799">
        <v>-3</v>
      </c>
      <c r="M12799">
        <v>-9262.5</v>
      </c>
      <c r="N12799">
        <v>-3075.4949999999999</v>
      </c>
      <c r="O12799">
        <v>-1025.165</v>
      </c>
      <c r="P12799">
        <v>108.33333333333333</v>
      </c>
      <c r="Q12799">
        <v>28.5</v>
      </c>
      <c r="R12799">
        <v>-6187.0050000000001</v>
      </c>
      <c r="S12799">
        <v>2020</v>
      </c>
      <c r="T12799">
        <v>9</v>
      </c>
      <c r="U12799">
        <v>39</v>
      </c>
    </row>
    <row r="12800" spans="1:21" x14ac:dyDescent="0.3">
      <c r="A12800" s="5" t="s">
        <v>168</v>
      </c>
      <c r="B12800" s="5" t="s">
        <v>206</v>
      </c>
      <c r="C12800" s="5" t="s">
        <v>596</v>
      </c>
      <c r="D12800" s="5" t="s">
        <v>597</v>
      </c>
      <c r="E12800" s="5" t="s">
        <v>172</v>
      </c>
      <c r="F12800" s="6">
        <v>44096</v>
      </c>
      <c r="G12800" s="5" t="s">
        <v>148</v>
      </c>
      <c r="H12800" s="5" t="s">
        <v>180</v>
      </c>
      <c r="I12800">
        <v>43921</v>
      </c>
      <c r="J12800">
        <v>175</v>
      </c>
      <c r="K12800">
        <v>100</v>
      </c>
      <c r="L12800">
        <v>1</v>
      </c>
      <c r="M12800">
        <v>2850</v>
      </c>
      <c r="N12800">
        <v>1041.319</v>
      </c>
      <c r="O12800">
        <v>1041.319</v>
      </c>
      <c r="P12800">
        <v>100</v>
      </c>
      <c r="Q12800">
        <v>28.5</v>
      </c>
      <c r="R12800">
        <v>1808.681</v>
      </c>
      <c r="S12800">
        <v>2020</v>
      </c>
      <c r="T12800">
        <v>9</v>
      </c>
      <c r="U12800">
        <v>39</v>
      </c>
    </row>
    <row r="12801" spans="1:21" x14ac:dyDescent="0.3">
      <c r="A12801" s="5" t="s">
        <v>168</v>
      </c>
      <c r="B12801" s="5" t="s">
        <v>206</v>
      </c>
      <c r="C12801" s="5" t="s">
        <v>596</v>
      </c>
      <c r="D12801" s="5" t="s">
        <v>597</v>
      </c>
      <c r="E12801" s="5" t="s">
        <v>172</v>
      </c>
      <c r="F12801" s="6">
        <v>44096</v>
      </c>
      <c r="G12801" s="5" t="s">
        <v>148</v>
      </c>
      <c r="H12801" s="5" t="s">
        <v>203</v>
      </c>
      <c r="I12801">
        <v>43921</v>
      </c>
      <c r="J12801">
        <v>175</v>
      </c>
      <c r="K12801">
        <v>210</v>
      </c>
      <c r="L12801">
        <v>2</v>
      </c>
      <c r="M12801">
        <v>5985</v>
      </c>
      <c r="N12801">
        <v>2082.6379999999999</v>
      </c>
      <c r="O12801">
        <v>1041.319</v>
      </c>
      <c r="P12801">
        <v>105</v>
      </c>
      <c r="Q12801">
        <v>28.5</v>
      </c>
      <c r="R12801">
        <v>3902.3620000000001</v>
      </c>
      <c r="S12801">
        <v>2020</v>
      </c>
      <c r="T12801">
        <v>9</v>
      </c>
      <c r="U12801">
        <v>39</v>
      </c>
    </row>
    <row r="12802" spans="1:21" x14ac:dyDescent="0.3">
      <c r="A12802" s="5" t="s">
        <v>168</v>
      </c>
      <c r="B12802" s="5" t="s">
        <v>206</v>
      </c>
      <c r="C12802" s="5" t="s">
        <v>596</v>
      </c>
      <c r="D12802" s="5" t="s">
        <v>597</v>
      </c>
      <c r="E12802" s="5" t="s">
        <v>172</v>
      </c>
      <c r="F12802" s="6">
        <v>44096</v>
      </c>
      <c r="G12802" s="5" t="s">
        <v>148</v>
      </c>
      <c r="H12802" s="5" t="s">
        <v>204</v>
      </c>
      <c r="I12802">
        <v>43921</v>
      </c>
      <c r="J12802">
        <v>175</v>
      </c>
      <c r="K12802">
        <v>325</v>
      </c>
      <c r="L12802">
        <v>3</v>
      </c>
      <c r="M12802">
        <v>9262.5</v>
      </c>
      <c r="N12802">
        <v>3123.9580000000001</v>
      </c>
      <c r="O12802">
        <v>1041.319</v>
      </c>
      <c r="P12802">
        <v>108.33333333333333</v>
      </c>
      <c r="Q12802">
        <v>28.5</v>
      </c>
      <c r="R12802">
        <v>6138.5420000000004</v>
      </c>
      <c r="S12802">
        <v>2020</v>
      </c>
      <c r="T12802">
        <v>9</v>
      </c>
      <c r="U12802">
        <v>39</v>
      </c>
    </row>
    <row r="12803" spans="1:21" x14ac:dyDescent="0.3">
      <c r="A12803" s="5" t="s">
        <v>168</v>
      </c>
      <c r="B12803" s="5" t="s">
        <v>206</v>
      </c>
      <c r="C12803" s="5" t="s">
        <v>596</v>
      </c>
      <c r="D12803" s="5" t="s">
        <v>597</v>
      </c>
      <c r="E12803" s="5" t="s">
        <v>172</v>
      </c>
      <c r="F12803" s="6">
        <v>44096</v>
      </c>
      <c r="G12803" s="5" t="s">
        <v>148</v>
      </c>
      <c r="H12803" s="5" t="s">
        <v>221</v>
      </c>
      <c r="I12803">
        <v>43921</v>
      </c>
      <c r="J12803">
        <v>175</v>
      </c>
      <c r="K12803">
        <v>222</v>
      </c>
      <c r="L12803">
        <v>2</v>
      </c>
      <c r="M12803">
        <v>6327</v>
      </c>
      <c r="N12803">
        <v>2082.6379999999999</v>
      </c>
      <c r="O12803">
        <v>1041.319</v>
      </c>
      <c r="P12803">
        <v>111</v>
      </c>
      <c r="Q12803">
        <v>28.5</v>
      </c>
      <c r="R12803">
        <v>4244.3620000000001</v>
      </c>
      <c r="S12803">
        <v>2020</v>
      </c>
      <c r="T12803">
        <v>9</v>
      </c>
      <c r="U12803">
        <v>39</v>
      </c>
    </row>
    <row r="12804" spans="1:21" x14ac:dyDescent="0.3">
      <c r="A12804" s="5" t="s">
        <v>168</v>
      </c>
      <c r="B12804" s="5" t="s">
        <v>206</v>
      </c>
      <c r="C12804" s="5" t="s">
        <v>596</v>
      </c>
      <c r="D12804" s="5" t="s">
        <v>597</v>
      </c>
      <c r="E12804" s="5" t="s">
        <v>172</v>
      </c>
      <c r="F12804" s="6">
        <v>44096</v>
      </c>
      <c r="G12804" s="5" t="s">
        <v>148</v>
      </c>
      <c r="H12804" s="5" t="s">
        <v>205</v>
      </c>
      <c r="I12804">
        <v>43921</v>
      </c>
      <c r="J12804">
        <v>175</v>
      </c>
      <c r="K12804">
        <v>224</v>
      </c>
      <c r="L12804">
        <v>2</v>
      </c>
      <c r="M12804">
        <v>6384</v>
      </c>
      <c r="N12804">
        <v>2082.6379999999999</v>
      </c>
      <c r="O12804">
        <v>1041.319</v>
      </c>
      <c r="P12804">
        <v>112</v>
      </c>
      <c r="Q12804">
        <v>28.5</v>
      </c>
      <c r="R12804">
        <v>4301.3620000000001</v>
      </c>
      <c r="S12804">
        <v>2020</v>
      </c>
      <c r="T12804">
        <v>9</v>
      </c>
      <c r="U12804">
        <v>39</v>
      </c>
    </row>
    <row r="12805" spans="1:21" x14ac:dyDescent="0.3">
      <c r="A12805" s="5" t="s">
        <v>168</v>
      </c>
      <c r="B12805" s="5" t="s">
        <v>206</v>
      </c>
      <c r="C12805" s="5" t="s">
        <v>596</v>
      </c>
      <c r="D12805" s="5" t="s">
        <v>597</v>
      </c>
      <c r="E12805" s="5" t="s">
        <v>172</v>
      </c>
      <c r="F12805" s="6">
        <v>44096</v>
      </c>
      <c r="G12805" s="5" t="s">
        <v>148</v>
      </c>
      <c r="H12805" s="5" t="s">
        <v>216</v>
      </c>
      <c r="I12805">
        <v>43921</v>
      </c>
      <c r="J12805">
        <v>175</v>
      </c>
      <c r="K12805">
        <v>120</v>
      </c>
      <c r="L12805">
        <v>1</v>
      </c>
      <c r="M12805">
        <v>3420</v>
      </c>
      <c r="N12805">
        <v>1041.319</v>
      </c>
      <c r="O12805">
        <v>1041.319</v>
      </c>
      <c r="P12805">
        <v>120</v>
      </c>
      <c r="Q12805">
        <v>28.5</v>
      </c>
      <c r="R12805">
        <v>2378.681</v>
      </c>
      <c r="S12805">
        <v>2020</v>
      </c>
      <c r="T12805">
        <v>9</v>
      </c>
      <c r="U12805">
        <v>39</v>
      </c>
    </row>
    <row r="12806" spans="1:21" x14ac:dyDescent="0.3">
      <c r="A12806" s="5" t="s">
        <v>168</v>
      </c>
      <c r="B12806" s="5" t="s">
        <v>206</v>
      </c>
      <c r="C12806" s="5" t="s">
        <v>596</v>
      </c>
      <c r="D12806" s="5" t="s">
        <v>597</v>
      </c>
      <c r="E12806" s="5" t="s">
        <v>172</v>
      </c>
      <c r="F12806" s="6">
        <v>44096</v>
      </c>
      <c r="G12806" s="5" t="s">
        <v>148</v>
      </c>
      <c r="H12806" s="5" t="s">
        <v>222</v>
      </c>
      <c r="I12806">
        <v>43921</v>
      </c>
      <c r="J12806">
        <v>175</v>
      </c>
      <c r="K12806">
        <v>100</v>
      </c>
      <c r="L12806">
        <v>1</v>
      </c>
      <c r="M12806">
        <v>2850</v>
      </c>
      <c r="N12806">
        <v>1041.319</v>
      </c>
      <c r="O12806">
        <v>1041.319</v>
      </c>
      <c r="P12806">
        <v>100</v>
      </c>
      <c r="Q12806">
        <v>28.5</v>
      </c>
      <c r="R12806">
        <v>1808.681</v>
      </c>
      <c r="S12806">
        <v>2020</v>
      </c>
      <c r="T12806">
        <v>9</v>
      </c>
      <c r="U12806">
        <v>39</v>
      </c>
    </row>
    <row r="12807" spans="1:21" x14ac:dyDescent="0.3">
      <c r="A12807" s="5" t="s">
        <v>168</v>
      </c>
      <c r="B12807" s="5" t="s">
        <v>206</v>
      </c>
      <c r="C12807" s="5" t="s">
        <v>596</v>
      </c>
      <c r="D12807" s="5" t="s">
        <v>597</v>
      </c>
      <c r="E12807" s="5" t="s">
        <v>172</v>
      </c>
      <c r="F12807" s="6">
        <v>44096</v>
      </c>
      <c r="G12807" s="5" t="s">
        <v>148</v>
      </c>
      <c r="H12807" s="5" t="s">
        <v>183</v>
      </c>
      <c r="I12807">
        <v>43921</v>
      </c>
      <c r="J12807">
        <v>175</v>
      </c>
      <c r="K12807">
        <v>220</v>
      </c>
      <c r="L12807">
        <v>2</v>
      </c>
      <c r="M12807">
        <v>6270</v>
      </c>
      <c r="N12807">
        <v>2082.6379999999999</v>
      </c>
      <c r="O12807">
        <v>1041.319</v>
      </c>
      <c r="P12807">
        <v>110</v>
      </c>
      <c r="Q12807">
        <v>28.5</v>
      </c>
      <c r="R12807">
        <v>4187.3620000000001</v>
      </c>
      <c r="S12807">
        <v>2020</v>
      </c>
      <c r="T12807">
        <v>9</v>
      </c>
      <c r="U12807">
        <v>39</v>
      </c>
    </row>
    <row r="12808" spans="1:21" x14ac:dyDescent="0.3">
      <c r="A12808" s="5" t="s">
        <v>168</v>
      </c>
      <c r="B12808" s="5" t="s">
        <v>206</v>
      </c>
      <c r="C12808" s="5" t="s">
        <v>596</v>
      </c>
      <c r="D12808" s="5" t="s">
        <v>597</v>
      </c>
      <c r="E12808" s="5" t="s">
        <v>172</v>
      </c>
      <c r="F12808" s="6">
        <v>44096</v>
      </c>
      <c r="G12808" s="5" t="s">
        <v>148</v>
      </c>
      <c r="H12808" s="5" t="s">
        <v>186</v>
      </c>
      <c r="I12808">
        <v>43921</v>
      </c>
      <c r="J12808">
        <v>175</v>
      </c>
      <c r="K12808">
        <v>110</v>
      </c>
      <c r="L12808">
        <v>1</v>
      </c>
      <c r="M12808">
        <v>3135</v>
      </c>
      <c r="N12808">
        <v>1041.319</v>
      </c>
      <c r="O12808">
        <v>1041.319</v>
      </c>
      <c r="P12808">
        <v>110</v>
      </c>
      <c r="Q12808">
        <v>28.5</v>
      </c>
      <c r="R12808">
        <v>2093.681</v>
      </c>
      <c r="S12808">
        <v>2020</v>
      </c>
      <c r="T12808">
        <v>9</v>
      </c>
      <c r="U12808">
        <v>39</v>
      </c>
    </row>
    <row r="12809" spans="1:21" x14ac:dyDescent="0.3">
      <c r="A12809" s="5" t="s">
        <v>168</v>
      </c>
      <c r="B12809" s="5" t="s">
        <v>206</v>
      </c>
      <c r="C12809" s="5" t="s">
        <v>596</v>
      </c>
      <c r="D12809" s="5" t="s">
        <v>597</v>
      </c>
      <c r="E12809" s="5" t="s">
        <v>172</v>
      </c>
      <c r="F12809" s="6">
        <v>44096</v>
      </c>
      <c r="G12809" s="5" t="s">
        <v>148</v>
      </c>
      <c r="H12809" s="5" t="s">
        <v>187</v>
      </c>
      <c r="I12809">
        <v>43921</v>
      </c>
      <c r="J12809">
        <v>175</v>
      </c>
      <c r="K12809">
        <v>550</v>
      </c>
      <c r="L12809">
        <v>5</v>
      </c>
      <c r="M12809">
        <v>15675</v>
      </c>
      <c r="N12809">
        <v>5206.5959999999995</v>
      </c>
      <c r="O12809">
        <v>1041.319</v>
      </c>
      <c r="P12809">
        <v>110</v>
      </c>
      <c r="Q12809">
        <v>28.5</v>
      </c>
      <c r="R12809">
        <v>10468.404</v>
      </c>
      <c r="S12809">
        <v>2020</v>
      </c>
      <c r="T12809">
        <v>9</v>
      </c>
      <c r="U12809">
        <v>39</v>
      </c>
    </row>
    <row r="12810" spans="1:21" x14ac:dyDescent="0.3">
      <c r="A12810" s="5" t="s">
        <v>168</v>
      </c>
      <c r="B12810" s="5" t="s">
        <v>206</v>
      </c>
      <c r="C12810" s="5" t="s">
        <v>596</v>
      </c>
      <c r="D12810" s="5" t="s">
        <v>597</v>
      </c>
      <c r="E12810" s="5" t="s">
        <v>172</v>
      </c>
      <c r="F12810" s="6">
        <v>44096</v>
      </c>
      <c r="G12810" s="5" t="s">
        <v>148</v>
      </c>
      <c r="H12810" s="5" t="s">
        <v>188</v>
      </c>
      <c r="I12810">
        <v>43921</v>
      </c>
      <c r="J12810">
        <v>175</v>
      </c>
      <c r="K12810">
        <v>520</v>
      </c>
      <c r="L12810">
        <v>5</v>
      </c>
      <c r="M12810">
        <v>14820</v>
      </c>
      <c r="N12810">
        <v>5206.5959999999995</v>
      </c>
      <c r="O12810">
        <v>1041.319</v>
      </c>
      <c r="P12810">
        <v>104</v>
      </c>
      <c r="Q12810">
        <v>28.5</v>
      </c>
      <c r="R12810">
        <v>9613.4040000000005</v>
      </c>
      <c r="S12810">
        <v>2020</v>
      </c>
      <c r="T12810">
        <v>9</v>
      </c>
      <c r="U12810">
        <v>39</v>
      </c>
    </row>
    <row r="12811" spans="1:21" x14ac:dyDescent="0.3">
      <c r="A12811" s="5" t="s">
        <v>168</v>
      </c>
      <c r="B12811" s="5" t="s">
        <v>206</v>
      </c>
      <c r="C12811" s="5" t="s">
        <v>596</v>
      </c>
      <c r="D12811" s="5" t="s">
        <v>597</v>
      </c>
      <c r="E12811" s="5" t="s">
        <v>172</v>
      </c>
      <c r="F12811" s="6">
        <v>44096</v>
      </c>
      <c r="G12811" s="5" t="s">
        <v>148</v>
      </c>
      <c r="H12811" s="5" t="s">
        <v>189</v>
      </c>
      <c r="I12811">
        <v>43921</v>
      </c>
      <c r="J12811">
        <v>175</v>
      </c>
      <c r="K12811">
        <v>223</v>
      </c>
      <c r="L12811">
        <v>2</v>
      </c>
      <c r="M12811">
        <v>6355.5</v>
      </c>
      <c r="N12811">
        <v>2082.6379999999999</v>
      </c>
      <c r="O12811">
        <v>1041.319</v>
      </c>
      <c r="P12811">
        <v>111.5</v>
      </c>
      <c r="Q12811">
        <v>28.5</v>
      </c>
      <c r="R12811">
        <v>4272.8620000000001</v>
      </c>
      <c r="S12811">
        <v>2020</v>
      </c>
      <c r="T12811">
        <v>9</v>
      </c>
      <c r="U12811">
        <v>39</v>
      </c>
    </row>
    <row r="12812" spans="1:21" x14ac:dyDescent="0.3">
      <c r="A12812" s="5" t="s">
        <v>168</v>
      </c>
      <c r="B12812" s="5" t="s">
        <v>206</v>
      </c>
      <c r="C12812" s="5" t="s">
        <v>596</v>
      </c>
      <c r="D12812" s="5" t="s">
        <v>597</v>
      </c>
      <c r="E12812" s="5" t="s">
        <v>172</v>
      </c>
      <c r="F12812" s="6">
        <v>44096</v>
      </c>
      <c r="G12812" s="5" t="s">
        <v>148</v>
      </c>
      <c r="H12812" s="5" t="s">
        <v>190</v>
      </c>
      <c r="I12812">
        <v>43921</v>
      </c>
      <c r="J12812">
        <v>175</v>
      </c>
      <c r="K12812">
        <v>227</v>
      </c>
      <c r="L12812">
        <v>2</v>
      </c>
      <c r="M12812">
        <v>6469.5</v>
      </c>
      <c r="N12812">
        <v>2082.6379999999999</v>
      </c>
      <c r="O12812">
        <v>1041.319</v>
      </c>
      <c r="P12812">
        <v>113.5</v>
      </c>
      <c r="Q12812">
        <v>28.5</v>
      </c>
      <c r="R12812">
        <v>4386.8620000000001</v>
      </c>
      <c r="S12812">
        <v>2020</v>
      </c>
      <c r="T12812">
        <v>9</v>
      </c>
      <c r="U12812">
        <v>39</v>
      </c>
    </row>
    <row r="12813" spans="1:21" x14ac:dyDescent="0.3">
      <c r="A12813" s="5" t="s">
        <v>168</v>
      </c>
      <c r="B12813" s="5" t="s">
        <v>206</v>
      </c>
      <c r="C12813" s="5" t="s">
        <v>596</v>
      </c>
      <c r="D12813" s="5" t="s">
        <v>597</v>
      </c>
      <c r="E12813" s="5" t="s">
        <v>172</v>
      </c>
      <c r="F12813" s="6">
        <v>44096</v>
      </c>
      <c r="G12813" s="5" t="s">
        <v>148</v>
      </c>
      <c r="H12813" s="5" t="s">
        <v>190</v>
      </c>
      <c r="I12813">
        <v>43921</v>
      </c>
      <c r="J12813">
        <v>175</v>
      </c>
      <c r="K12813">
        <v>110</v>
      </c>
      <c r="L12813">
        <v>1</v>
      </c>
      <c r="M12813">
        <v>3135</v>
      </c>
      <c r="N12813">
        <v>1041.319</v>
      </c>
      <c r="O12813">
        <v>1041.319</v>
      </c>
      <c r="P12813">
        <v>110</v>
      </c>
      <c r="Q12813">
        <v>28.5</v>
      </c>
      <c r="R12813">
        <v>2093.681</v>
      </c>
      <c r="S12813">
        <v>2020</v>
      </c>
      <c r="T12813">
        <v>9</v>
      </c>
      <c r="U12813">
        <v>39</v>
      </c>
    </row>
    <row r="12814" spans="1:21" x14ac:dyDescent="0.3">
      <c r="A12814" s="5" t="s">
        <v>168</v>
      </c>
      <c r="B12814" s="5" t="s">
        <v>206</v>
      </c>
      <c r="C12814" s="5" t="s">
        <v>596</v>
      </c>
      <c r="D12814" s="5" t="s">
        <v>597</v>
      </c>
      <c r="E12814" s="5" t="s">
        <v>172</v>
      </c>
      <c r="F12814" s="6">
        <v>44096</v>
      </c>
      <c r="G12814" s="5" t="s">
        <v>148</v>
      </c>
      <c r="H12814" s="5" t="s">
        <v>308</v>
      </c>
      <c r="I12814">
        <v>43921</v>
      </c>
      <c r="J12814">
        <v>175</v>
      </c>
      <c r="K12814">
        <v>108</v>
      </c>
      <c r="L12814">
        <v>1</v>
      </c>
      <c r="M12814">
        <v>3078</v>
      </c>
      <c r="N12814">
        <v>1041.319</v>
      </c>
      <c r="O12814">
        <v>1041.319</v>
      </c>
      <c r="P12814">
        <v>108</v>
      </c>
      <c r="Q12814">
        <v>28.5</v>
      </c>
      <c r="R12814">
        <v>2036.681</v>
      </c>
      <c r="S12814">
        <v>2020</v>
      </c>
      <c r="T12814">
        <v>9</v>
      </c>
      <c r="U12814">
        <v>39</v>
      </c>
    </row>
    <row r="12815" spans="1:21" x14ac:dyDescent="0.3">
      <c r="A12815" s="5" t="s">
        <v>168</v>
      </c>
      <c r="B12815" s="5" t="s">
        <v>206</v>
      </c>
      <c r="C12815" s="5" t="s">
        <v>596</v>
      </c>
      <c r="D12815" s="5" t="s">
        <v>597</v>
      </c>
      <c r="E12815" s="5" t="s">
        <v>172</v>
      </c>
      <c r="F12815" s="6">
        <v>44096</v>
      </c>
      <c r="G12815" s="5" t="s">
        <v>148</v>
      </c>
      <c r="H12815" s="5" t="s">
        <v>185</v>
      </c>
      <c r="I12815">
        <v>43921</v>
      </c>
      <c r="J12815">
        <v>175</v>
      </c>
      <c r="K12815">
        <v>420</v>
      </c>
      <c r="L12815">
        <v>4</v>
      </c>
      <c r="M12815">
        <v>11970</v>
      </c>
      <c r="N12815">
        <v>4165.277</v>
      </c>
      <c r="O12815">
        <v>1041.319</v>
      </c>
      <c r="P12815">
        <v>105</v>
      </c>
      <c r="Q12815">
        <v>28.5</v>
      </c>
      <c r="R12815">
        <v>7804.723</v>
      </c>
      <c r="S12815">
        <v>2020</v>
      </c>
      <c r="T12815">
        <v>9</v>
      </c>
      <c r="U12815">
        <v>39</v>
      </c>
    </row>
    <row r="12816" spans="1:21" x14ac:dyDescent="0.3">
      <c r="A12816" s="5" t="s">
        <v>168</v>
      </c>
      <c r="B12816" s="5" t="s">
        <v>206</v>
      </c>
      <c r="C12816" s="5" t="s">
        <v>596</v>
      </c>
      <c r="D12816" s="5" t="s">
        <v>597</v>
      </c>
      <c r="E12816" s="5" t="s">
        <v>172</v>
      </c>
      <c r="F12816" s="6">
        <v>44096</v>
      </c>
      <c r="G12816" s="5" t="s">
        <v>148</v>
      </c>
      <c r="H12816" s="5" t="s">
        <v>498</v>
      </c>
      <c r="I12816">
        <v>43921</v>
      </c>
      <c r="J12816">
        <v>175</v>
      </c>
      <c r="K12816">
        <v>226</v>
      </c>
      <c r="L12816">
        <v>2</v>
      </c>
      <c r="M12816">
        <v>6441</v>
      </c>
      <c r="N12816">
        <v>2082.6379999999999</v>
      </c>
      <c r="O12816">
        <v>1041.319</v>
      </c>
      <c r="P12816">
        <v>113</v>
      </c>
      <c r="Q12816">
        <v>28.5</v>
      </c>
      <c r="R12816">
        <v>4358.3620000000001</v>
      </c>
      <c r="S12816">
        <v>2020</v>
      </c>
      <c r="T12816">
        <v>9</v>
      </c>
      <c r="U12816">
        <v>39</v>
      </c>
    </row>
    <row r="12817" spans="1:21" x14ac:dyDescent="0.3">
      <c r="A12817" s="5" t="s">
        <v>168</v>
      </c>
      <c r="B12817" s="5" t="s">
        <v>206</v>
      </c>
      <c r="C12817" s="5" t="s">
        <v>596</v>
      </c>
      <c r="D12817" s="5" t="s">
        <v>597</v>
      </c>
      <c r="E12817" s="5" t="s">
        <v>172</v>
      </c>
      <c r="F12817" s="6">
        <v>44096</v>
      </c>
      <c r="G12817" s="5" t="s">
        <v>148</v>
      </c>
      <c r="H12817" s="5" t="s">
        <v>190</v>
      </c>
      <c r="I12817">
        <v>43921</v>
      </c>
      <c r="J12817">
        <v>175</v>
      </c>
      <c r="K12817">
        <v>110</v>
      </c>
      <c r="L12817">
        <v>1</v>
      </c>
      <c r="M12817">
        <v>1500</v>
      </c>
      <c r="N12817">
        <v>1041.319</v>
      </c>
      <c r="O12817">
        <v>1041.319</v>
      </c>
      <c r="P12817">
        <v>110</v>
      </c>
      <c r="Q12817">
        <v>13.6364</v>
      </c>
      <c r="R12817">
        <v>458.68099999999998</v>
      </c>
      <c r="S12817">
        <v>2020</v>
      </c>
      <c r="T12817">
        <v>9</v>
      </c>
      <c r="U12817">
        <v>39</v>
      </c>
    </row>
    <row r="12818" spans="1:21" x14ac:dyDescent="0.3">
      <c r="A12818" s="5" t="s">
        <v>168</v>
      </c>
      <c r="B12818" s="5" t="s">
        <v>169</v>
      </c>
      <c r="C12818" s="5" t="s">
        <v>170</v>
      </c>
      <c r="D12818" s="5" t="s">
        <v>561</v>
      </c>
      <c r="E12818" s="5" t="s">
        <v>172</v>
      </c>
      <c r="F12818" s="6">
        <v>44097</v>
      </c>
      <c r="G12818" s="5" t="s">
        <v>148</v>
      </c>
      <c r="H12818" s="5" t="s">
        <v>194</v>
      </c>
      <c r="I12818">
        <v>43803</v>
      </c>
      <c r="J12818">
        <v>294</v>
      </c>
      <c r="K12818">
        <v>495.5</v>
      </c>
      <c r="L12818">
        <v>3</v>
      </c>
      <c r="M12818">
        <v>12387.5</v>
      </c>
      <c r="N12818">
        <v>7991.384</v>
      </c>
      <c r="O12818">
        <v>2663.7950000000001</v>
      </c>
      <c r="P12818">
        <v>165.16666666666666</v>
      </c>
      <c r="Q12818">
        <v>25</v>
      </c>
      <c r="R12818">
        <v>4396.116</v>
      </c>
      <c r="S12818">
        <v>2020</v>
      </c>
      <c r="T12818">
        <v>9</v>
      </c>
      <c r="U12818">
        <v>39</v>
      </c>
    </row>
    <row r="12819" spans="1:21" x14ac:dyDescent="0.3">
      <c r="A12819" s="5" t="s">
        <v>168</v>
      </c>
      <c r="B12819" s="5" t="s">
        <v>175</v>
      </c>
      <c r="C12819" s="5" t="s">
        <v>82</v>
      </c>
      <c r="D12819" s="5" t="s">
        <v>616</v>
      </c>
      <c r="E12819" s="5" t="s">
        <v>172</v>
      </c>
      <c r="F12819" s="6">
        <v>44097</v>
      </c>
      <c r="G12819" s="5" t="s">
        <v>148</v>
      </c>
      <c r="H12819" s="5" t="s">
        <v>190</v>
      </c>
      <c r="I12819">
        <v>43929</v>
      </c>
      <c r="J12819">
        <v>168</v>
      </c>
      <c r="K12819">
        <v>109</v>
      </c>
      <c r="L12819">
        <v>1</v>
      </c>
      <c r="M12819">
        <v>3161</v>
      </c>
      <c r="N12819">
        <v>2655.047</v>
      </c>
      <c r="O12819">
        <v>2655.047</v>
      </c>
      <c r="P12819">
        <v>109</v>
      </c>
      <c r="Q12819">
        <v>29</v>
      </c>
      <c r="R12819">
        <v>505.95299999999997</v>
      </c>
      <c r="S12819">
        <v>2020</v>
      </c>
      <c r="T12819">
        <v>9</v>
      </c>
      <c r="U12819">
        <v>39</v>
      </c>
    </row>
    <row r="12820" spans="1:21" x14ac:dyDescent="0.3">
      <c r="A12820" s="5" t="s">
        <v>168</v>
      </c>
      <c r="B12820" s="5" t="s">
        <v>175</v>
      </c>
      <c r="C12820" s="5" t="s">
        <v>82</v>
      </c>
      <c r="D12820" s="5" t="s">
        <v>616</v>
      </c>
      <c r="E12820" s="5" t="s">
        <v>172</v>
      </c>
      <c r="F12820" s="6">
        <v>44097</v>
      </c>
      <c r="G12820" s="5" t="s">
        <v>148</v>
      </c>
      <c r="H12820" s="5" t="s">
        <v>173</v>
      </c>
      <c r="I12820">
        <v>43929</v>
      </c>
      <c r="J12820">
        <v>168</v>
      </c>
      <c r="K12820">
        <v>90</v>
      </c>
      <c r="L12820">
        <v>1</v>
      </c>
      <c r="M12820">
        <v>2520</v>
      </c>
      <c r="N12820">
        <v>2655.047</v>
      </c>
      <c r="O12820">
        <v>2655.047</v>
      </c>
      <c r="P12820">
        <v>90</v>
      </c>
      <c r="Q12820">
        <v>28</v>
      </c>
      <c r="R12820">
        <v>-135.047</v>
      </c>
      <c r="S12820">
        <v>2020</v>
      </c>
      <c r="T12820">
        <v>9</v>
      </c>
      <c r="U12820">
        <v>39</v>
      </c>
    </row>
    <row r="12821" spans="1:21" x14ac:dyDescent="0.3">
      <c r="A12821" s="5" t="s">
        <v>168</v>
      </c>
      <c r="B12821" s="5" t="s">
        <v>175</v>
      </c>
      <c r="C12821" s="5" t="s">
        <v>82</v>
      </c>
      <c r="D12821" s="5" t="s">
        <v>616</v>
      </c>
      <c r="E12821" s="5" t="s">
        <v>172</v>
      </c>
      <c r="F12821" s="6">
        <v>44097</v>
      </c>
      <c r="G12821" s="5" t="s">
        <v>148</v>
      </c>
      <c r="H12821" s="5" t="s">
        <v>311</v>
      </c>
      <c r="I12821">
        <v>43929</v>
      </c>
      <c r="J12821">
        <v>168</v>
      </c>
      <c r="K12821">
        <v>90.5</v>
      </c>
      <c r="L12821">
        <v>1</v>
      </c>
      <c r="M12821">
        <v>2534</v>
      </c>
      <c r="N12821">
        <v>2655.047</v>
      </c>
      <c r="O12821">
        <v>2655.047</v>
      </c>
      <c r="P12821">
        <v>90.5</v>
      </c>
      <c r="Q12821">
        <v>28</v>
      </c>
      <c r="R12821">
        <v>-121.047</v>
      </c>
      <c r="S12821">
        <v>2020</v>
      </c>
      <c r="T12821">
        <v>9</v>
      </c>
      <c r="U12821">
        <v>39</v>
      </c>
    </row>
    <row r="12822" spans="1:21" x14ac:dyDescent="0.3">
      <c r="A12822" s="5" t="s">
        <v>168</v>
      </c>
      <c r="B12822" s="5" t="s">
        <v>175</v>
      </c>
      <c r="C12822" s="5" t="s">
        <v>82</v>
      </c>
      <c r="D12822" s="5" t="s">
        <v>616</v>
      </c>
      <c r="E12822" s="5" t="s">
        <v>172</v>
      </c>
      <c r="F12822" s="6">
        <v>44097</v>
      </c>
      <c r="G12822" s="5" t="s">
        <v>148</v>
      </c>
      <c r="H12822" s="5" t="s">
        <v>235</v>
      </c>
      <c r="I12822">
        <v>43929</v>
      </c>
      <c r="J12822">
        <v>168</v>
      </c>
      <c r="K12822">
        <v>91</v>
      </c>
      <c r="L12822">
        <v>1</v>
      </c>
      <c r="M12822">
        <v>2548</v>
      </c>
      <c r="N12822">
        <v>2655.047</v>
      </c>
      <c r="O12822">
        <v>2655.047</v>
      </c>
      <c r="P12822">
        <v>91</v>
      </c>
      <c r="Q12822">
        <v>28</v>
      </c>
      <c r="R12822">
        <v>-107.047</v>
      </c>
      <c r="S12822">
        <v>2020</v>
      </c>
      <c r="T12822">
        <v>9</v>
      </c>
      <c r="U12822">
        <v>39</v>
      </c>
    </row>
    <row r="12823" spans="1:21" x14ac:dyDescent="0.3">
      <c r="A12823" s="5" t="s">
        <v>168</v>
      </c>
      <c r="B12823" s="5" t="s">
        <v>175</v>
      </c>
      <c r="C12823" s="5" t="s">
        <v>82</v>
      </c>
      <c r="D12823" s="5" t="s">
        <v>616</v>
      </c>
      <c r="E12823" s="5" t="s">
        <v>172</v>
      </c>
      <c r="F12823" s="6">
        <v>44097</v>
      </c>
      <c r="G12823" s="5" t="s">
        <v>148</v>
      </c>
      <c r="H12823" s="5" t="s">
        <v>351</v>
      </c>
      <c r="I12823">
        <v>43929</v>
      </c>
      <c r="J12823">
        <v>168</v>
      </c>
      <c r="K12823">
        <v>197.5</v>
      </c>
      <c r="L12823">
        <v>2</v>
      </c>
      <c r="M12823">
        <v>5530</v>
      </c>
      <c r="N12823">
        <v>5310.0950000000003</v>
      </c>
      <c r="O12823">
        <v>2655.047</v>
      </c>
      <c r="P12823">
        <v>98.75</v>
      </c>
      <c r="Q12823">
        <v>28</v>
      </c>
      <c r="R12823">
        <v>219.905</v>
      </c>
      <c r="S12823">
        <v>2020</v>
      </c>
      <c r="T12823">
        <v>9</v>
      </c>
      <c r="U12823">
        <v>39</v>
      </c>
    </row>
    <row r="12824" spans="1:21" x14ac:dyDescent="0.3">
      <c r="A12824" s="5" t="s">
        <v>168</v>
      </c>
      <c r="B12824" s="5" t="s">
        <v>175</v>
      </c>
      <c r="C12824" s="5" t="s">
        <v>82</v>
      </c>
      <c r="D12824" s="5" t="s">
        <v>616</v>
      </c>
      <c r="E12824" s="5" t="s">
        <v>172</v>
      </c>
      <c r="F12824" s="6">
        <v>44097</v>
      </c>
      <c r="G12824" s="5" t="s">
        <v>148</v>
      </c>
      <c r="H12824" s="5" t="s">
        <v>178</v>
      </c>
      <c r="I12824">
        <v>43929</v>
      </c>
      <c r="J12824">
        <v>168</v>
      </c>
      <c r="K12824">
        <v>396.5</v>
      </c>
      <c r="L12824">
        <v>4</v>
      </c>
      <c r="M12824">
        <v>11102</v>
      </c>
      <c r="N12824">
        <v>10620.19</v>
      </c>
      <c r="O12824">
        <v>2655.047</v>
      </c>
      <c r="P12824">
        <v>99.125</v>
      </c>
      <c r="Q12824">
        <v>28</v>
      </c>
      <c r="R12824">
        <v>481.81</v>
      </c>
      <c r="S12824">
        <v>2020</v>
      </c>
      <c r="T12824">
        <v>9</v>
      </c>
      <c r="U12824">
        <v>39</v>
      </c>
    </row>
    <row r="12825" spans="1:21" x14ac:dyDescent="0.3">
      <c r="A12825" s="5" t="s">
        <v>168</v>
      </c>
      <c r="B12825" s="5" t="s">
        <v>175</v>
      </c>
      <c r="C12825" s="5" t="s">
        <v>82</v>
      </c>
      <c r="D12825" s="5" t="s">
        <v>616</v>
      </c>
      <c r="E12825" s="5" t="s">
        <v>172</v>
      </c>
      <c r="F12825" s="6">
        <v>44097</v>
      </c>
      <c r="G12825" s="5" t="s">
        <v>148</v>
      </c>
      <c r="H12825" s="5" t="s">
        <v>197</v>
      </c>
      <c r="I12825">
        <v>43929</v>
      </c>
      <c r="J12825">
        <v>168</v>
      </c>
      <c r="K12825">
        <v>319.5</v>
      </c>
      <c r="L12825">
        <v>3</v>
      </c>
      <c r="M12825">
        <v>8946</v>
      </c>
      <c r="N12825">
        <v>7965.1419999999998</v>
      </c>
      <c r="O12825">
        <v>2655.047</v>
      </c>
      <c r="P12825">
        <v>106.5</v>
      </c>
      <c r="Q12825">
        <v>28</v>
      </c>
      <c r="R12825">
        <v>980.85799999999995</v>
      </c>
      <c r="S12825">
        <v>2020</v>
      </c>
      <c r="T12825">
        <v>9</v>
      </c>
      <c r="U12825">
        <v>39</v>
      </c>
    </row>
    <row r="12826" spans="1:21" x14ac:dyDescent="0.3">
      <c r="A12826" s="5" t="s">
        <v>168</v>
      </c>
      <c r="B12826" s="5" t="s">
        <v>206</v>
      </c>
      <c r="C12826" s="5" t="s">
        <v>111</v>
      </c>
      <c r="D12826" s="5" t="s">
        <v>597</v>
      </c>
      <c r="E12826" s="5" t="s">
        <v>172</v>
      </c>
      <c r="F12826" s="6">
        <v>44097</v>
      </c>
      <c r="G12826" s="5" t="s">
        <v>148</v>
      </c>
      <c r="H12826" s="5" t="s">
        <v>199</v>
      </c>
      <c r="I12826">
        <v>43921</v>
      </c>
      <c r="J12826">
        <v>176</v>
      </c>
      <c r="K12826">
        <v>754</v>
      </c>
      <c r="L12826">
        <v>7</v>
      </c>
      <c r="M12826">
        <v>20358</v>
      </c>
      <c r="N12826">
        <v>7317.65</v>
      </c>
      <c r="O12826">
        <v>1045.3789999999999</v>
      </c>
      <c r="P12826">
        <v>107.71428571428571</v>
      </c>
      <c r="Q12826">
        <v>27</v>
      </c>
      <c r="R12826">
        <v>13040.35</v>
      </c>
      <c r="S12826">
        <v>2020</v>
      </c>
      <c r="T12826">
        <v>9</v>
      </c>
      <c r="U12826">
        <v>39</v>
      </c>
    </row>
    <row r="12827" spans="1:21" x14ac:dyDescent="0.3">
      <c r="A12827" s="5" t="s">
        <v>168</v>
      </c>
      <c r="B12827" s="5" t="s">
        <v>206</v>
      </c>
      <c r="C12827" s="5" t="s">
        <v>111</v>
      </c>
      <c r="D12827" s="5" t="s">
        <v>597</v>
      </c>
      <c r="E12827" s="5" t="s">
        <v>172</v>
      </c>
      <c r="F12827" s="6">
        <v>44097</v>
      </c>
      <c r="G12827" s="5" t="s">
        <v>148</v>
      </c>
      <c r="H12827" s="5" t="s">
        <v>200</v>
      </c>
      <c r="I12827">
        <v>43921</v>
      </c>
      <c r="J12827">
        <v>176</v>
      </c>
      <c r="K12827">
        <v>1041</v>
      </c>
      <c r="L12827">
        <v>8</v>
      </c>
      <c r="M12827">
        <v>28107</v>
      </c>
      <c r="N12827">
        <v>8363.0290000000005</v>
      </c>
      <c r="O12827">
        <v>1045.3789999999999</v>
      </c>
      <c r="P12827">
        <v>130.125</v>
      </c>
      <c r="Q12827">
        <v>27</v>
      </c>
      <c r="R12827">
        <v>19743.971000000001</v>
      </c>
      <c r="S12827">
        <v>2020</v>
      </c>
      <c r="T12827">
        <v>9</v>
      </c>
      <c r="U12827">
        <v>39</v>
      </c>
    </row>
    <row r="12828" spans="1:21" x14ac:dyDescent="0.3">
      <c r="A12828" s="5" t="s">
        <v>168</v>
      </c>
      <c r="B12828" s="5" t="s">
        <v>206</v>
      </c>
      <c r="C12828" s="5" t="s">
        <v>111</v>
      </c>
      <c r="D12828" s="5" t="s">
        <v>597</v>
      </c>
      <c r="E12828" s="5" t="s">
        <v>172</v>
      </c>
      <c r="F12828" s="6">
        <v>44097</v>
      </c>
      <c r="G12828" s="5" t="s">
        <v>148</v>
      </c>
      <c r="H12828" s="5" t="s">
        <v>215</v>
      </c>
      <c r="I12828">
        <v>43921</v>
      </c>
      <c r="J12828">
        <v>176</v>
      </c>
      <c r="K12828">
        <v>570</v>
      </c>
      <c r="L12828">
        <v>5</v>
      </c>
      <c r="M12828">
        <v>15390</v>
      </c>
      <c r="N12828">
        <v>5226.893</v>
      </c>
      <c r="O12828">
        <v>1045.3789999999999</v>
      </c>
      <c r="P12828">
        <v>114</v>
      </c>
      <c r="Q12828">
        <v>27</v>
      </c>
      <c r="R12828">
        <v>10163.107</v>
      </c>
      <c r="S12828">
        <v>2020</v>
      </c>
      <c r="T12828">
        <v>9</v>
      </c>
      <c r="U12828">
        <v>39</v>
      </c>
    </row>
    <row r="12829" spans="1:21" x14ac:dyDescent="0.3">
      <c r="A12829" s="5" t="s">
        <v>168</v>
      </c>
      <c r="B12829" s="5" t="s">
        <v>206</v>
      </c>
      <c r="C12829" s="5" t="s">
        <v>111</v>
      </c>
      <c r="D12829" s="5" t="s">
        <v>597</v>
      </c>
      <c r="E12829" s="5" t="s">
        <v>172</v>
      </c>
      <c r="F12829" s="6">
        <v>44097</v>
      </c>
      <c r="G12829" s="5" t="s">
        <v>148</v>
      </c>
      <c r="H12829" s="5" t="s">
        <v>190</v>
      </c>
      <c r="I12829">
        <v>43921</v>
      </c>
      <c r="J12829">
        <v>176</v>
      </c>
      <c r="K12829">
        <v>226</v>
      </c>
      <c r="L12829">
        <v>2</v>
      </c>
      <c r="M12829">
        <v>6102</v>
      </c>
      <c r="N12829">
        <v>2090.7570000000001</v>
      </c>
      <c r="O12829">
        <v>1045.3789999999999</v>
      </c>
      <c r="P12829">
        <v>113</v>
      </c>
      <c r="Q12829">
        <v>27</v>
      </c>
      <c r="R12829">
        <v>4011.2429999999999</v>
      </c>
      <c r="S12829">
        <v>2020</v>
      </c>
      <c r="T12829">
        <v>9</v>
      </c>
      <c r="U12829">
        <v>39</v>
      </c>
    </row>
    <row r="12830" spans="1:21" x14ac:dyDescent="0.3">
      <c r="A12830" s="5" t="s">
        <v>168</v>
      </c>
      <c r="B12830" s="5" t="s">
        <v>206</v>
      </c>
      <c r="C12830" s="5" t="s">
        <v>111</v>
      </c>
      <c r="D12830" s="5" t="s">
        <v>597</v>
      </c>
      <c r="E12830" s="5" t="s">
        <v>172</v>
      </c>
      <c r="F12830" s="6">
        <v>44097</v>
      </c>
      <c r="G12830" s="5" t="s">
        <v>148</v>
      </c>
      <c r="H12830" s="5" t="s">
        <v>190</v>
      </c>
      <c r="I12830">
        <v>43921</v>
      </c>
      <c r="J12830">
        <v>176</v>
      </c>
      <c r="K12830">
        <v>334</v>
      </c>
      <c r="L12830">
        <v>3</v>
      </c>
      <c r="M12830">
        <v>9018</v>
      </c>
      <c r="N12830">
        <v>3136.136</v>
      </c>
      <c r="O12830">
        <v>1045.3789999999999</v>
      </c>
      <c r="P12830">
        <v>111.33333333333333</v>
      </c>
      <c r="Q12830">
        <v>27</v>
      </c>
      <c r="R12830">
        <v>5881.8639999999996</v>
      </c>
      <c r="S12830">
        <v>2020</v>
      </c>
      <c r="T12830">
        <v>9</v>
      </c>
      <c r="U12830">
        <v>39</v>
      </c>
    </row>
    <row r="12831" spans="1:21" x14ac:dyDescent="0.3">
      <c r="A12831" s="5" t="s">
        <v>168</v>
      </c>
      <c r="B12831" s="5" t="s">
        <v>206</v>
      </c>
      <c r="C12831" s="5" t="s">
        <v>111</v>
      </c>
      <c r="D12831" s="5" t="s">
        <v>597</v>
      </c>
      <c r="E12831" s="5" t="s">
        <v>172</v>
      </c>
      <c r="F12831" s="6">
        <v>44097</v>
      </c>
      <c r="G12831" s="5" t="s">
        <v>148</v>
      </c>
      <c r="H12831" s="5" t="s">
        <v>190</v>
      </c>
      <c r="I12831">
        <v>43921</v>
      </c>
      <c r="J12831">
        <v>176</v>
      </c>
      <c r="K12831">
        <v>104.4</v>
      </c>
      <c r="L12831">
        <v>1</v>
      </c>
      <c r="M12831">
        <v>2610</v>
      </c>
      <c r="N12831">
        <v>1045.3789999999999</v>
      </c>
      <c r="O12831">
        <v>1045.3789999999999</v>
      </c>
      <c r="P12831">
        <v>104.4</v>
      </c>
      <c r="Q12831">
        <v>25</v>
      </c>
      <c r="R12831">
        <v>1564.6210000000001</v>
      </c>
      <c r="S12831">
        <v>2020</v>
      </c>
      <c r="T12831">
        <v>9</v>
      </c>
      <c r="U12831">
        <v>39</v>
      </c>
    </row>
    <row r="12832" spans="1:21" x14ac:dyDescent="0.3">
      <c r="A12832" s="5" t="s">
        <v>168</v>
      </c>
      <c r="B12832" s="5" t="s">
        <v>206</v>
      </c>
      <c r="C12832" s="5" t="s">
        <v>111</v>
      </c>
      <c r="D12832" s="5" t="s">
        <v>597</v>
      </c>
      <c r="E12832" s="5" t="s">
        <v>172</v>
      </c>
      <c r="F12832" s="6">
        <v>44097</v>
      </c>
      <c r="G12832" s="5" t="s">
        <v>148</v>
      </c>
      <c r="H12832" s="5" t="s">
        <v>208</v>
      </c>
      <c r="I12832">
        <v>43921</v>
      </c>
      <c r="J12832">
        <v>176</v>
      </c>
      <c r="K12832">
        <v>98</v>
      </c>
      <c r="L12832">
        <v>1</v>
      </c>
      <c r="M12832">
        <v>2450</v>
      </c>
      <c r="N12832">
        <v>1045.3789999999999</v>
      </c>
      <c r="O12832">
        <v>1045.3789999999999</v>
      </c>
      <c r="P12832">
        <v>98</v>
      </c>
      <c r="Q12832">
        <v>25</v>
      </c>
      <c r="R12832">
        <v>1404.6210000000001</v>
      </c>
      <c r="S12832">
        <v>2020</v>
      </c>
      <c r="T12832">
        <v>9</v>
      </c>
      <c r="U12832">
        <v>39</v>
      </c>
    </row>
    <row r="12833" spans="1:21" x14ac:dyDescent="0.3">
      <c r="A12833" s="5" t="s">
        <v>168</v>
      </c>
      <c r="B12833" s="5" t="s">
        <v>206</v>
      </c>
      <c r="C12833" s="5" t="s">
        <v>111</v>
      </c>
      <c r="D12833" s="5" t="s">
        <v>597</v>
      </c>
      <c r="E12833" s="5" t="s">
        <v>172</v>
      </c>
      <c r="F12833" s="6">
        <v>44097</v>
      </c>
      <c r="G12833" s="5" t="s">
        <v>148</v>
      </c>
      <c r="H12833" s="5" t="s">
        <v>212</v>
      </c>
      <c r="I12833">
        <v>43921</v>
      </c>
      <c r="J12833">
        <v>176</v>
      </c>
      <c r="K12833">
        <v>115.8</v>
      </c>
      <c r="L12833">
        <v>1</v>
      </c>
      <c r="M12833">
        <v>2895</v>
      </c>
      <c r="N12833">
        <v>1045.3789999999999</v>
      </c>
      <c r="O12833">
        <v>1045.3789999999999</v>
      </c>
      <c r="P12833">
        <v>115.8</v>
      </c>
      <c r="Q12833">
        <v>25</v>
      </c>
      <c r="R12833">
        <v>1849.6210000000001</v>
      </c>
      <c r="S12833">
        <v>2020</v>
      </c>
      <c r="T12833">
        <v>9</v>
      </c>
      <c r="U12833">
        <v>39</v>
      </c>
    </row>
    <row r="12834" spans="1:21" x14ac:dyDescent="0.3">
      <c r="A12834" s="5" t="s">
        <v>168</v>
      </c>
      <c r="B12834" s="5" t="s">
        <v>206</v>
      </c>
      <c r="C12834" s="5" t="s">
        <v>596</v>
      </c>
      <c r="D12834" s="5" t="s">
        <v>597</v>
      </c>
      <c r="E12834" s="5" t="s">
        <v>227</v>
      </c>
      <c r="F12834" s="6">
        <v>44097</v>
      </c>
      <c r="G12834" s="5" t="s">
        <v>148</v>
      </c>
      <c r="H12834" s="5" t="s">
        <v>190</v>
      </c>
      <c r="I12834">
        <v>43921</v>
      </c>
      <c r="J12834">
        <v>176</v>
      </c>
      <c r="K12834">
        <v>-110</v>
      </c>
      <c r="L12834">
        <v>-1</v>
      </c>
      <c r="M12834">
        <v>-1500</v>
      </c>
      <c r="N12834">
        <v>-1041.319</v>
      </c>
      <c r="O12834">
        <v>-1041.319</v>
      </c>
      <c r="P12834">
        <v>110</v>
      </c>
      <c r="Q12834">
        <v>13.6364</v>
      </c>
      <c r="R12834">
        <v>-458.68099999999998</v>
      </c>
      <c r="S12834">
        <v>2020</v>
      </c>
      <c r="T12834">
        <v>9</v>
      </c>
      <c r="U12834">
        <v>39</v>
      </c>
    </row>
    <row r="12835" spans="1:21" x14ac:dyDescent="0.3">
      <c r="A12835" s="5" t="s">
        <v>168</v>
      </c>
      <c r="B12835" s="5" t="s">
        <v>206</v>
      </c>
      <c r="C12835" s="5" t="s">
        <v>596</v>
      </c>
      <c r="D12835" s="5" t="s">
        <v>597</v>
      </c>
      <c r="E12835" s="5" t="s">
        <v>172</v>
      </c>
      <c r="F12835" s="6">
        <v>44097</v>
      </c>
      <c r="G12835" s="5" t="s">
        <v>148</v>
      </c>
      <c r="H12835" s="5" t="s">
        <v>190</v>
      </c>
      <c r="I12835">
        <v>43921</v>
      </c>
      <c r="J12835">
        <v>176</v>
      </c>
      <c r="K12835">
        <v>110</v>
      </c>
      <c r="L12835">
        <v>1</v>
      </c>
      <c r="M12835">
        <v>2000</v>
      </c>
      <c r="N12835">
        <v>1041.319</v>
      </c>
      <c r="O12835">
        <v>1041.319</v>
      </c>
      <c r="P12835">
        <v>110</v>
      </c>
      <c r="Q12835">
        <v>18.181799999999999</v>
      </c>
      <c r="R12835">
        <v>958.68100000000004</v>
      </c>
      <c r="S12835">
        <v>2020</v>
      </c>
      <c r="T12835">
        <v>9</v>
      </c>
      <c r="U12835">
        <v>39</v>
      </c>
    </row>
    <row r="12836" spans="1:21" x14ac:dyDescent="0.3">
      <c r="A12836" s="5" t="s">
        <v>168</v>
      </c>
      <c r="B12836" s="5" t="s">
        <v>467</v>
      </c>
      <c r="C12836" s="5" t="s">
        <v>128</v>
      </c>
      <c r="D12836" s="5" t="s">
        <v>617</v>
      </c>
      <c r="E12836" s="5" t="s">
        <v>172</v>
      </c>
      <c r="F12836" s="6">
        <v>44097</v>
      </c>
      <c r="G12836" s="5" t="s">
        <v>148</v>
      </c>
      <c r="H12836" s="5" t="s">
        <v>190</v>
      </c>
      <c r="I12836">
        <v>43971</v>
      </c>
      <c r="J12836">
        <v>126</v>
      </c>
      <c r="K12836">
        <v>125</v>
      </c>
      <c r="L12836">
        <v>1</v>
      </c>
      <c r="M12836">
        <v>2000</v>
      </c>
      <c r="N12836">
        <v>2698.326</v>
      </c>
      <c r="O12836">
        <v>2698.326</v>
      </c>
      <c r="P12836">
        <v>125</v>
      </c>
      <c r="Q12836">
        <v>16</v>
      </c>
      <c r="R12836">
        <v>-698.32600000000002</v>
      </c>
      <c r="S12836">
        <v>2020</v>
      </c>
      <c r="T12836">
        <v>9</v>
      </c>
      <c r="U12836">
        <v>39</v>
      </c>
    </row>
    <row r="12837" spans="1:21" x14ac:dyDescent="0.3">
      <c r="A12837" s="5" t="s">
        <v>168</v>
      </c>
      <c r="B12837" s="5" t="s">
        <v>467</v>
      </c>
      <c r="C12837" s="5" t="s">
        <v>128</v>
      </c>
      <c r="D12837" s="5" t="s">
        <v>617</v>
      </c>
      <c r="E12837" s="5" t="s">
        <v>172</v>
      </c>
      <c r="F12837" s="6">
        <v>44097</v>
      </c>
      <c r="G12837" s="5" t="s">
        <v>148</v>
      </c>
      <c r="H12837" s="5" t="s">
        <v>173</v>
      </c>
      <c r="I12837">
        <v>43971</v>
      </c>
      <c r="J12837">
        <v>126</v>
      </c>
      <c r="K12837">
        <v>1770</v>
      </c>
      <c r="L12837">
        <v>16</v>
      </c>
      <c r="M12837">
        <v>49560</v>
      </c>
      <c r="N12837">
        <v>43173.211000000003</v>
      </c>
      <c r="O12837">
        <v>2698.326</v>
      </c>
      <c r="P12837">
        <v>110.625</v>
      </c>
      <c r="Q12837">
        <v>28</v>
      </c>
      <c r="R12837">
        <v>6386.7889999999998</v>
      </c>
      <c r="S12837">
        <v>2020</v>
      </c>
      <c r="T12837">
        <v>9</v>
      </c>
      <c r="U12837">
        <v>39</v>
      </c>
    </row>
    <row r="12838" spans="1:21" x14ac:dyDescent="0.3">
      <c r="A12838" s="5" t="s">
        <v>168</v>
      </c>
      <c r="B12838" s="5" t="s">
        <v>206</v>
      </c>
      <c r="C12838" s="5" t="s">
        <v>111</v>
      </c>
      <c r="D12838" s="5" t="s">
        <v>597</v>
      </c>
      <c r="E12838" s="5" t="s">
        <v>172</v>
      </c>
      <c r="F12838" s="6">
        <v>44098</v>
      </c>
      <c r="G12838" s="5" t="s">
        <v>148</v>
      </c>
      <c r="H12838" s="5" t="s">
        <v>190</v>
      </c>
      <c r="I12838">
        <v>43921</v>
      </c>
      <c r="J12838">
        <v>177</v>
      </c>
      <c r="K12838">
        <v>93.6</v>
      </c>
      <c r="L12838">
        <v>1</v>
      </c>
      <c r="M12838">
        <v>2340</v>
      </c>
      <c r="N12838">
        <v>1771.5740000000001</v>
      </c>
      <c r="O12838">
        <v>1771.5740000000001</v>
      </c>
      <c r="P12838">
        <v>93.6</v>
      </c>
      <c r="Q12838">
        <v>25</v>
      </c>
      <c r="R12838">
        <v>568.42600000000004</v>
      </c>
      <c r="S12838">
        <v>2020</v>
      </c>
      <c r="T12838">
        <v>9</v>
      </c>
      <c r="U12838">
        <v>39</v>
      </c>
    </row>
    <row r="12839" spans="1:21" x14ac:dyDescent="0.3">
      <c r="A12839" s="5" t="s">
        <v>168</v>
      </c>
      <c r="B12839" s="5" t="s">
        <v>206</v>
      </c>
      <c r="C12839" s="5" t="s">
        <v>111</v>
      </c>
      <c r="D12839" s="5" t="s">
        <v>597</v>
      </c>
      <c r="E12839" s="5" t="s">
        <v>172</v>
      </c>
      <c r="F12839" s="6">
        <v>44098</v>
      </c>
      <c r="G12839" s="5" t="s">
        <v>148</v>
      </c>
      <c r="H12839" s="5" t="s">
        <v>189</v>
      </c>
      <c r="I12839">
        <v>43921</v>
      </c>
      <c r="J12839">
        <v>177</v>
      </c>
      <c r="K12839">
        <v>410</v>
      </c>
      <c r="L12839">
        <v>4</v>
      </c>
      <c r="M12839">
        <v>11685</v>
      </c>
      <c r="N12839">
        <v>7086.2939999999999</v>
      </c>
      <c r="O12839">
        <v>1771.5740000000001</v>
      </c>
      <c r="P12839">
        <v>102.5</v>
      </c>
      <c r="Q12839">
        <v>28.5</v>
      </c>
      <c r="R12839">
        <v>4598.7060000000001</v>
      </c>
      <c r="S12839">
        <v>2020</v>
      </c>
      <c r="T12839">
        <v>9</v>
      </c>
      <c r="U12839">
        <v>39</v>
      </c>
    </row>
    <row r="12840" spans="1:21" x14ac:dyDescent="0.3">
      <c r="A12840" s="5" t="s">
        <v>168</v>
      </c>
      <c r="B12840" s="5" t="s">
        <v>206</v>
      </c>
      <c r="C12840" s="5" t="s">
        <v>111</v>
      </c>
      <c r="D12840" s="5" t="s">
        <v>597</v>
      </c>
      <c r="E12840" s="5" t="s">
        <v>172</v>
      </c>
      <c r="F12840" s="6">
        <v>44098</v>
      </c>
      <c r="G12840" s="5" t="s">
        <v>148</v>
      </c>
      <c r="H12840" s="5" t="s">
        <v>202</v>
      </c>
      <c r="I12840">
        <v>43921</v>
      </c>
      <c r="J12840">
        <v>177</v>
      </c>
      <c r="K12840">
        <v>1388</v>
      </c>
      <c r="L12840">
        <v>13</v>
      </c>
      <c r="M12840">
        <v>39558</v>
      </c>
      <c r="N12840">
        <v>23030.455999999998</v>
      </c>
      <c r="O12840">
        <v>1771.5740000000001</v>
      </c>
      <c r="P12840">
        <v>106.76923076923077</v>
      </c>
      <c r="Q12840">
        <v>28.5</v>
      </c>
      <c r="R12840">
        <v>16527.544000000002</v>
      </c>
      <c r="S12840">
        <v>2020</v>
      </c>
      <c r="T12840">
        <v>9</v>
      </c>
      <c r="U12840">
        <v>39</v>
      </c>
    </row>
    <row r="12841" spans="1:21" x14ac:dyDescent="0.3">
      <c r="A12841" s="5" t="s">
        <v>168</v>
      </c>
      <c r="B12841" s="5" t="s">
        <v>206</v>
      </c>
      <c r="C12841" s="5" t="s">
        <v>111</v>
      </c>
      <c r="D12841" s="5" t="s">
        <v>597</v>
      </c>
      <c r="E12841" s="5" t="s">
        <v>172</v>
      </c>
      <c r="F12841" s="6">
        <v>44098</v>
      </c>
      <c r="G12841" s="5" t="s">
        <v>148</v>
      </c>
      <c r="H12841" s="5" t="s">
        <v>226</v>
      </c>
      <c r="I12841">
        <v>43921</v>
      </c>
      <c r="J12841">
        <v>177</v>
      </c>
      <c r="K12841">
        <v>305</v>
      </c>
      <c r="L12841">
        <v>3</v>
      </c>
      <c r="M12841">
        <v>8692.5</v>
      </c>
      <c r="N12841">
        <v>5314.7209999999995</v>
      </c>
      <c r="O12841">
        <v>1771.5740000000001</v>
      </c>
      <c r="P12841">
        <v>101.66666666666667</v>
      </c>
      <c r="Q12841">
        <v>28.5</v>
      </c>
      <c r="R12841">
        <v>3377.779</v>
      </c>
      <c r="S12841">
        <v>2020</v>
      </c>
      <c r="T12841">
        <v>9</v>
      </c>
      <c r="U12841">
        <v>39</v>
      </c>
    </row>
    <row r="12842" spans="1:21" x14ac:dyDescent="0.3">
      <c r="A12842" s="5" t="s">
        <v>168</v>
      </c>
      <c r="B12842" s="5" t="s">
        <v>206</v>
      </c>
      <c r="C12842" s="5" t="s">
        <v>111</v>
      </c>
      <c r="D12842" s="5" t="s">
        <v>597</v>
      </c>
      <c r="E12842" s="5" t="s">
        <v>172</v>
      </c>
      <c r="F12842" s="6">
        <v>44098</v>
      </c>
      <c r="G12842" s="5" t="s">
        <v>148</v>
      </c>
      <c r="H12842" s="5" t="s">
        <v>191</v>
      </c>
      <c r="I12842">
        <v>43921</v>
      </c>
      <c r="J12842">
        <v>177</v>
      </c>
      <c r="K12842">
        <v>456</v>
      </c>
      <c r="L12842">
        <v>4</v>
      </c>
      <c r="M12842">
        <v>12996</v>
      </c>
      <c r="N12842">
        <v>7086.2939999999999</v>
      </c>
      <c r="O12842">
        <v>1771.5740000000001</v>
      </c>
      <c r="P12842">
        <v>114</v>
      </c>
      <c r="Q12842">
        <v>28.5</v>
      </c>
      <c r="R12842">
        <v>5909.7060000000001</v>
      </c>
      <c r="S12842">
        <v>2020</v>
      </c>
      <c r="T12842">
        <v>9</v>
      </c>
      <c r="U12842">
        <v>39</v>
      </c>
    </row>
    <row r="12843" spans="1:21" x14ac:dyDescent="0.3">
      <c r="A12843" s="5" t="s">
        <v>168</v>
      </c>
      <c r="B12843" s="5" t="s">
        <v>206</v>
      </c>
      <c r="C12843" s="5" t="s">
        <v>111</v>
      </c>
      <c r="D12843" s="5" t="s">
        <v>597</v>
      </c>
      <c r="E12843" s="5" t="s">
        <v>172</v>
      </c>
      <c r="F12843" s="6">
        <v>44098</v>
      </c>
      <c r="G12843" s="5" t="s">
        <v>148</v>
      </c>
      <c r="H12843" s="5" t="s">
        <v>187</v>
      </c>
      <c r="I12843">
        <v>43921</v>
      </c>
      <c r="J12843">
        <v>177</v>
      </c>
      <c r="K12843">
        <v>660</v>
      </c>
      <c r="L12843">
        <v>6</v>
      </c>
      <c r="M12843">
        <v>18810</v>
      </c>
      <c r="N12843">
        <v>10629.441000000001</v>
      </c>
      <c r="O12843">
        <v>1771.5740000000001</v>
      </c>
      <c r="P12843">
        <v>110</v>
      </c>
      <c r="Q12843">
        <v>28.5</v>
      </c>
      <c r="R12843">
        <v>8180.5590000000002</v>
      </c>
      <c r="S12843">
        <v>2020</v>
      </c>
      <c r="T12843">
        <v>9</v>
      </c>
      <c r="U12843">
        <v>39</v>
      </c>
    </row>
    <row r="12844" spans="1:21" x14ac:dyDescent="0.3">
      <c r="A12844" s="5" t="s">
        <v>168</v>
      </c>
      <c r="B12844" s="5" t="s">
        <v>206</v>
      </c>
      <c r="C12844" s="5" t="s">
        <v>111</v>
      </c>
      <c r="D12844" s="5" t="s">
        <v>597</v>
      </c>
      <c r="E12844" s="5" t="s">
        <v>172</v>
      </c>
      <c r="F12844" s="6">
        <v>44098</v>
      </c>
      <c r="G12844" s="5" t="s">
        <v>148</v>
      </c>
      <c r="H12844" s="5" t="s">
        <v>216</v>
      </c>
      <c r="I12844">
        <v>43921</v>
      </c>
      <c r="J12844">
        <v>177</v>
      </c>
      <c r="K12844">
        <v>200</v>
      </c>
      <c r="L12844">
        <v>2</v>
      </c>
      <c r="M12844">
        <v>5700</v>
      </c>
      <c r="N12844">
        <v>3543.1469999999999</v>
      </c>
      <c r="O12844">
        <v>1771.5740000000001</v>
      </c>
      <c r="P12844">
        <v>100</v>
      </c>
      <c r="Q12844">
        <v>28.5</v>
      </c>
      <c r="R12844">
        <v>2156.8530000000001</v>
      </c>
      <c r="S12844">
        <v>2020</v>
      </c>
      <c r="T12844">
        <v>9</v>
      </c>
      <c r="U12844">
        <v>39</v>
      </c>
    </row>
    <row r="12845" spans="1:21" x14ac:dyDescent="0.3">
      <c r="A12845" s="5" t="s">
        <v>168</v>
      </c>
      <c r="B12845" s="5" t="s">
        <v>206</v>
      </c>
      <c r="C12845" s="5" t="s">
        <v>111</v>
      </c>
      <c r="D12845" s="5" t="s">
        <v>597</v>
      </c>
      <c r="E12845" s="5" t="s">
        <v>172</v>
      </c>
      <c r="F12845" s="6">
        <v>44098</v>
      </c>
      <c r="G12845" s="5" t="s">
        <v>148</v>
      </c>
      <c r="H12845" s="5" t="s">
        <v>181</v>
      </c>
      <c r="I12845">
        <v>43921</v>
      </c>
      <c r="J12845">
        <v>177</v>
      </c>
      <c r="K12845">
        <v>98</v>
      </c>
      <c r="L12845">
        <v>1</v>
      </c>
      <c r="M12845">
        <v>2793</v>
      </c>
      <c r="N12845">
        <v>1771.5740000000001</v>
      </c>
      <c r="O12845">
        <v>1771.5740000000001</v>
      </c>
      <c r="P12845">
        <v>98</v>
      </c>
      <c r="Q12845">
        <v>28.5</v>
      </c>
      <c r="R12845">
        <v>1021.426</v>
      </c>
      <c r="S12845">
        <v>2020</v>
      </c>
      <c r="T12845">
        <v>9</v>
      </c>
      <c r="U12845">
        <v>39</v>
      </c>
    </row>
    <row r="12846" spans="1:21" x14ac:dyDescent="0.3">
      <c r="A12846" s="5" t="s">
        <v>168</v>
      </c>
      <c r="B12846" s="5" t="s">
        <v>206</v>
      </c>
      <c r="C12846" s="5" t="s">
        <v>111</v>
      </c>
      <c r="D12846" s="5" t="s">
        <v>597</v>
      </c>
      <c r="E12846" s="5" t="s">
        <v>172</v>
      </c>
      <c r="F12846" s="6">
        <v>44098</v>
      </c>
      <c r="G12846" s="5" t="s">
        <v>148</v>
      </c>
      <c r="H12846" s="5" t="s">
        <v>183</v>
      </c>
      <c r="I12846">
        <v>43921</v>
      </c>
      <c r="J12846">
        <v>177</v>
      </c>
      <c r="K12846">
        <v>636</v>
      </c>
      <c r="L12846">
        <v>6</v>
      </c>
      <c r="M12846">
        <v>18126</v>
      </c>
      <c r="N12846">
        <v>10629.441000000001</v>
      </c>
      <c r="O12846">
        <v>1771.5740000000001</v>
      </c>
      <c r="P12846">
        <v>106</v>
      </c>
      <c r="Q12846">
        <v>28.5</v>
      </c>
      <c r="R12846">
        <v>7496.5590000000002</v>
      </c>
      <c r="S12846">
        <v>2020</v>
      </c>
      <c r="T12846">
        <v>9</v>
      </c>
      <c r="U12846">
        <v>39</v>
      </c>
    </row>
    <row r="12847" spans="1:21" x14ac:dyDescent="0.3">
      <c r="A12847" s="5" t="s">
        <v>168</v>
      </c>
      <c r="B12847" s="5" t="s">
        <v>206</v>
      </c>
      <c r="C12847" s="5" t="s">
        <v>111</v>
      </c>
      <c r="D12847" s="5" t="s">
        <v>597</v>
      </c>
      <c r="E12847" s="5" t="s">
        <v>172</v>
      </c>
      <c r="F12847" s="6">
        <v>44098</v>
      </c>
      <c r="G12847" s="5" t="s">
        <v>148</v>
      </c>
      <c r="H12847" s="5" t="s">
        <v>246</v>
      </c>
      <c r="I12847">
        <v>43921</v>
      </c>
      <c r="J12847">
        <v>177</v>
      </c>
      <c r="K12847">
        <v>450</v>
      </c>
      <c r="L12847">
        <v>4</v>
      </c>
      <c r="M12847">
        <v>12825</v>
      </c>
      <c r="N12847">
        <v>7086.2939999999999</v>
      </c>
      <c r="O12847">
        <v>1771.5740000000001</v>
      </c>
      <c r="P12847">
        <v>112.5</v>
      </c>
      <c r="Q12847">
        <v>28.5</v>
      </c>
      <c r="R12847">
        <v>5738.7060000000001</v>
      </c>
      <c r="S12847">
        <v>2020</v>
      </c>
      <c r="T12847">
        <v>9</v>
      </c>
      <c r="U12847">
        <v>39</v>
      </c>
    </row>
    <row r="12848" spans="1:21" x14ac:dyDescent="0.3">
      <c r="A12848" s="5" t="s">
        <v>168</v>
      </c>
      <c r="B12848" s="5" t="s">
        <v>206</v>
      </c>
      <c r="C12848" s="5" t="s">
        <v>111</v>
      </c>
      <c r="D12848" s="5" t="s">
        <v>597</v>
      </c>
      <c r="E12848" s="5" t="s">
        <v>172</v>
      </c>
      <c r="F12848" s="6">
        <v>44098</v>
      </c>
      <c r="G12848" s="5" t="s">
        <v>148</v>
      </c>
      <c r="H12848" s="5" t="s">
        <v>190</v>
      </c>
      <c r="I12848">
        <v>43921</v>
      </c>
      <c r="J12848">
        <v>177</v>
      </c>
      <c r="K12848">
        <v>110</v>
      </c>
      <c r="L12848">
        <v>1</v>
      </c>
      <c r="M12848">
        <v>3135</v>
      </c>
      <c r="N12848">
        <v>1771.5740000000001</v>
      </c>
      <c r="O12848">
        <v>1771.5740000000001</v>
      </c>
      <c r="P12848">
        <v>110</v>
      </c>
      <c r="Q12848">
        <v>28.5</v>
      </c>
      <c r="R12848">
        <v>1363.4259999999999</v>
      </c>
      <c r="S12848">
        <v>2020</v>
      </c>
      <c r="T12848">
        <v>9</v>
      </c>
      <c r="U12848">
        <v>39</v>
      </c>
    </row>
    <row r="12849" spans="1:21" x14ac:dyDescent="0.3">
      <c r="A12849" s="5" t="s">
        <v>168</v>
      </c>
      <c r="B12849" s="5" t="s">
        <v>206</v>
      </c>
      <c r="C12849" s="5" t="s">
        <v>111</v>
      </c>
      <c r="D12849" s="5" t="s">
        <v>597</v>
      </c>
      <c r="E12849" s="5" t="s">
        <v>172</v>
      </c>
      <c r="F12849" s="6">
        <v>44098</v>
      </c>
      <c r="G12849" s="5" t="s">
        <v>148</v>
      </c>
      <c r="H12849" s="5" t="s">
        <v>498</v>
      </c>
      <c r="I12849">
        <v>43921</v>
      </c>
      <c r="J12849">
        <v>177</v>
      </c>
      <c r="K12849">
        <v>630</v>
      </c>
      <c r="L12849">
        <v>6</v>
      </c>
      <c r="M12849">
        <v>17955</v>
      </c>
      <c r="N12849">
        <v>10629.441000000001</v>
      </c>
      <c r="O12849">
        <v>1771.5740000000001</v>
      </c>
      <c r="P12849">
        <v>105</v>
      </c>
      <c r="Q12849">
        <v>28.5</v>
      </c>
      <c r="R12849">
        <v>7325.5590000000002</v>
      </c>
      <c r="S12849">
        <v>2020</v>
      </c>
      <c r="T12849">
        <v>9</v>
      </c>
      <c r="U12849">
        <v>39</v>
      </c>
    </row>
    <row r="12850" spans="1:21" x14ac:dyDescent="0.3">
      <c r="A12850" s="5" t="s">
        <v>168</v>
      </c>
      <c r="B12850" s="5" t="s">
        <v>206</v>
      </c>
      <c r="C12850" s="5" t="s">
        <v>111</v>
      </c>
      <c r="D12850" s="5" t="s">
        <v>597</v>
      </c>
      <c r="E12850" s="5" t="s">
        <v>172</v>
      </c>
      <c r="F12850" s="6">
        <v>44098</v>
      </c>
      <c r="G12850" s="5" t="s">
        <v>148</v>
      </c>
      <c r="H12850" s="5" t="s">
        <v>190</v>
      </c>
      <c r="I12850">
        <v>43921</v>
      </c>
      <c r="J12850">
        <v>177</v>
      </c>
      <c r="K12850">
        <v>245</v>
      </c>
      <c r="L12850">
        <v>2</v>
      </c>
      <c r="M12850">
        <v>6982.5</v>
      </c>
      <c r="N12850">
        <v>3543.1469999999999</v>
      </c>
      <c r="O12850">
        <v>1771.5740000000001</v>
      </c>
      <c r="P12850">
        <v>122.5</v>
      </c>
      <c r="Q12850">
        <v>28.5</v>
      </c>
      <c r="R12850">
        <v>3439.3530000000001</v>
      </c>
      <c r="S12850">
        <v>2020</v>
      </c>
      <c r="T12850">
        <v>9</v>
      </c>
      <c r="U12850">
        <v>39</v>
      </c>
    </row>
    <row r="12851" spans="1:21" x14ac:dyDescent="0.3">
      <c r="A12851" s="5" t="s">
        <v>168</v>
      </c>
      <c r="B12851" s="5" t="s">
        <v>206</v>
      </c>
      <c r="C12851" s="5" t="s">
        <v>111</v>
      </c>
      <c r="D12851" s="5" t="s">
        <v>597</v>
      </c>
      <c r="E12851" s="5" t="s">
        <v>172</v>
      </c>
      <c r="F12851" s="6">
        <v>44098</v>
      </c>
      <c r="G12851" s="5" t="s">
        <v>148</v>
      </c>
      <c r="H12851" s="5" t="s">
        <v>190</v>
      </c>
      <c r="I12851">
        <v>43921</v>
      </c>
      <c r="J12851">
        <v>177</v>
      </c>
      <c r="K12851">
        <v>305</v>
      </c>
      <c r="L12851">
        <v>3</v>
      </c>
      <c r="M12851">
        <v>8692.5</v>
      </c>
      <c r="N12851">
        <v>5314.7209999999995</v>
      </c>
      <c r="O12851">
        <v>1771.5740000000001</v>
      </c>
      <c r="P12851">
        <v>101.66666666666667</v>
      </c>
      <c r="Q12851">
        <v>28.5</v>
      </c>
      <c r="R12851">
        <v>3377.779</v>
      </c>
      <c r="S12851">
        <v>2020</v>
      </c>
      <c r="T12851">
        <v>9</v>
      </c>
      <c r="U12851">
        <v>39</v>
      </c>
    </row>
    <row r="12852" spans="1:21" x14ac:dyDescent="0.3">
      <c r="A12852" s="5" t="s">
        <v>168</v>
      </c>
      <c r="B12852" s="5" t="s">
        <v>206</v>
      </c>
      <c r="C12852" s="5" t="s">
        <v>111</v>
      </c>
      <c r="D12852" s="5" t="s">
        <v>597</v>
      </c>
      <c r="E12852" s="5" t="s">
        <v>172</v>
      </c>
      <c r="F12852" s="6">
        <v>44098</v>
      </c>
      <c r="G12852" s="5" t="s">
        <v>148</v>
      </c>
      <c r="H12852" s="5" t="s">
        <v>190</v>
      </c>
      <c r="I12852">
        <v>43921</v>
      </c>
      <c r="J12852">
        <v>177</v>
      </c>
      <c r="K12852">
        <v>106</v>
      </c>
      <c r="L12852">
        <v>1</v>
      </c>
      <c r="M12852">
        <v>3021</v>
      </c>
      <c r="N12852">
        <v>1771.5740000000001</v>
      </c>
      <c r="O12852">
        <v>1771.5740000000001</v>
      </c>
      <c r="P12852">
        <v>106</v>
      </c>
      <c r="Q12852">
        <v>28.5</v>
      </c>
      <c r="R12852">
        <v>1249.4259999999999</v>
      </c>
      <c r="S12852">
        <v>2020</v>
      </c>
      <c r="T12852">
        <v>9</v>
      </c>
      <c r="U12852">
        <v>39</v>
      </c>
    </row>
    <row r="12853" spans="1:21" x14ac:dyDescent="0.3">
      <c r="A12853" s="5" t="s">
        <v>168</v>
      </c>
      <c r="B12853" s="5" t="s">
        <v>206</v>
      </c>
      <c r="C12853" s="5" t="s">
        <v>112</v>
      </c>
      <c r="D12853" s="5" t="s">
        <v>609</v>
      </c>
      <c r="E12853" s="5" t="s">
        <v>172</v>
      </c>
      <c r="F12853" s="6">
        <v>44098</v>
      </c>
      <c r="G12853" s="5" t="s">
        <v>148</v>
      </c>
      <c r="H12853" s="5" t="s">
        <v>204</v>
      </c>
      <c r="I12853">
        <v>43927</v>
      </c>
      <c r="J12853">
        <v>171</v>
      </c>
      <c r="K12853">
        <v>1000</v>
      </c>
      <c r="L12853">
        <v>9</v>
      </c>
      <c r="M12853">
        <v>28500</v>
      </c>
      <c r="N12853">
        <v>25405.291000000001</v>
      </c>
      <c r="O12853">
        <v>2822.81</v>
      </c>
      <c r="P12853">
        <v>111.11111111111111</v>
      </c>
      <c r="Q12853">
        <v>28.5</v>
      </c>
      <c r="R12853">
        <v>3094.7089999999998</v>
      </c>
      <c r="S12853">
        <v>2020</v>
      </c>
      <c r="T12853">
        <v>9</v>
      </c>
      <c r="U12853">
        <v>39</v>
      </c>
    </row>
    <row r="12854" spans="1:21" x14ac:dyDescent="0.3">
      <c r="A12854" s="5" t="s">
        <v>168</v>
      </c>
      <c r="B12854" s="5" t="s">
        <v>206</v>
      </c>
      <c r="C12854" s="5" t="s">
        <v>112</v>
      </c>
      <c r="D12854" s="5" t="s">
        <v>609</v>
      </c>
      <c r="E12854" s="5" t="s">
        <v>172</v>
      </c>
      <c r="F12854" s="6">
        <v>44098</v>
      </c>
      <c r="G12854" s="5" t="s">
        <v>148</v>
      </c>
      <c r="H12854" s="5" t="s">
        <v>205</v>
      </c>
      <c r="I12854">
        <v>43927</v>
      </c>
      <c r="J12854">
        <v>171</v>
      </c>
      <c r="K12854">
        <v>620</v>
      </c>
      <c r="L12854">
        <v>6</v>
      </c>
      <c r="M12854">
        <v>17670</v>
      </c>
      <c r="N12854">
        <v>16936.86</v>
      </c>
      <c r="O12854">
        <v>2822.81</v>
      </c>
      <c r="P12854">
        <v>103.33333333333333</v>
      </c>
      <c r="Q12854">
        <v>28.5</v>
      </c>
      <c r="R12854">
        <v>733.14</v>
      </c>
      <c r="S12854">
        <v>2020</v>
      </c>
      <c r="T12854">
        <v>9</v>
      </c>
      <c r="U12854">
        <v>39</v>
      </c>
    </row>
    <row r="12855" spans="1:21" x14ac:dyDescent="0.3">
      <c r="A12855" s="5" t="s">
        <v>168</v>
      </c>
      <c r="B12855" s="5" t="s">
        <v>206</v>
      </c>
      <c r="C12855" s="5" t="s">
        <v>112</v>
      </c>
      <c r="D12855" s="5" t="s">
        <v>609</v>
      </c>
      <c r="E12855" s="5" t="s">
        <v>172</v>
      </c>
      <c r="F12855" s="6">
        <v>44098</v>
      </c>
      <c r="G12855" s="5" t="s">
        <v>148</v>
      </c>
      <c r="H12855" s="5" t="s">
        <v>222</v>
      </c>
      <c r="I12855">
        <v>43927</v>
      </c>
      <c r="J12855">
        <v>171</v>
      </c>
      <c r="K12855">
        <v>94</v>
      </c>
      <c r="L12855">
        <v>1</v>
      </c>
      <c r="M12855">
        <v>2679</v>
      </c>
      <c r="N12855">
        <v>2822.81</v>
      </c>
      <c r="O12855">
        <v>2822.81</v>
      </c>
      <c r="P12855">
        <v>94</v>
      </c>
      <c r="Q12855">
        <v>28.5</v>
      </c>
      <c r="R12855">
        <v>-143.81</v>
      </c>
      <c r="S12855">
        <v>2020</v>
      </c>
      <c r="T12855">
        <v>9</v>
      </c>
      <c r="U12855">
        <v>39</v>
      </c>
    </row>
    <row r="12856" spans="1:21" x14ac:dyDescent="0.3">
      <c r="A12856" s="5" t="s">
        <v>168</v>
      </c>
      <c r="B12856" s="5" t="s">
        <v>206</v>
      </c>
      <c r="C12856" s="5" t="s">
        <v>112</v>
      </c>
      <c r="D12856" s="5" t="s">
        <v>609</v>
      </c>
      <c r="E12856" s="5" t="s">
        <v>172</v>
      </c>
      <c r="F12856" s="6">
        <v>44098</v>
      </c>
      <c r="G12856" s="5" t="s">
        <v>148</v>
      </c>
      <c r="H12856" s="5" t="s">
        <v>217</v>
      </c>
      <c r="I12856">
        <v>43927</v>
      </c>
      <c r="J12856">
        <v>171</v>
      </c>
      <c r="K12856">
        <v>1622</v>
      </c>
      <c r="L12856">
        <v>15</v>
      </c>
      <c r="M12856">
        <v>46227</v>
      </c>
      <c r="N12856">
        <v>42342.150999999998</v>
      </c>
      <c r="O12856">
        <v>2822.81</v>
      </c>
      <c r="P12856">
        <v>108.13333333333334</v>
      </c>
      <c r="Q12856">
        <v>28.5</v>
      </c>
      <c r="R12856">
        <v>3884.8490000000002</v>
      </c>
      <c r="S12856">
        <v>2020</v>
      </c>
      <c r="T12856">
        <v>9</v>
      </c>
      <c r="U12856">
        <v>39</v>
      </c>
    </row>
    <row r="12857" spans="1:21" x14ac:dyDescent="0.3">
      <c r="A12857" s="5" t="s">
        <v>168</v>
      </c>
      <c r="B12857" s="5" t="s">
        <v>206</v>
      </c>
      <c r="C12857" s="5" t="s">
        <v>112</v>
      </c>
      <c r="D12857" s="5" t="s">
        <v>609</v>
      </c>
      <c r="E12857" s="5" t="s">
        <v>172</v>
      </c>
      <c r="F12857" s="6">
        <v>44098</v>
      </c>
      <c r="G12857" s="5" t="s">
        <v>148</v>
      </c>
      <c r="H12857" s="5" t="s">
        <v>182</v>
      </c>
      <c r="I12857">
        <v>43927</v>
      </c>
      <c r="J12857">
        <v>171</v>
      </c>
      <c r="K12857">
        <v>244</v>
      </c>
      <c r="L12857">
        <v>2</v>
      </c>
      <c r="M12857">
        <v>6954</v>
      </c>
      <c r="N12857">
        <v>5645.62</v>
      </c>
      <c r="O12857">
        <v>2822.81</v>
      </c>
      <c r="P12857">
        <v>122</v>
      </c>
      <c r="Q12857">
        <v>28.5</v>
      </c>
      <c r="R12857">
        <v>1308.3800000000001</v>
      </c>
      <c r="S12857">
        <v>2020</v>
      </c>
      <c r="T12857">
        <v>9</v>
      </c>
      <c r="U12857">
        <v>39</v>
      </c>
    </row>
    <row r="12858" spans="1:21" x14ac:dyDescent="0.3">
      <c r="A12858" s="5" t="s">
        <v>168</v>
      </c>
      <c r="B12858" s="5" t="s">
        <v>206</v>
      </c>
      <c r="C12858" s="5" t="s">
        <v>112</v>
      </c>
      <c r="D12858" s="5" t="s">
        <v>609</v>
      </c>
      <c r="E12858" s="5" t="s">
        <v>172</v>
      </c>
      <c r="F12858" s="6">
        <v>44098</v>
      </c>
      <c r="G12858" s="5" t="s">
        <v>148</v>
      </c>
      <c r="H12858" s="5" t="s">
        <v>238</v>
      </c>
      <c r="I12858">
        <v>43927</v>
      </c>
      <c r="J12858">
        <v>171</v>
      </c>
      <c r="K12858">
        <v>134</v>
      </c>
      <c r="L12858">
        <v>1</v>
      </c>
      <c r="M12858">
        <v>3819</v>
      </c>
      <c r="N12858">
        <v>2822.81</v>
      </c>
      <c r="O12858">
        <v>2822.81</v>
      </c>
      <c r="P12858">
        <v>134</v>
      </c>
      <c r="Q12858">
        <v>28.5</v>
      </c>
      <c r="R12858">
        <v>996.19</v>
      </c>
      <c r="S12858">
        <v>2020</v>
      </c>
      <c r="T12858">
        <v>9</v>
      </c>
      <c r="U12858">
        <v>39</v>
      </c>
    </row>
    <row r="12859" spans="1:21" x14ac:dyDescent="0.3">
      <c r="A12859" s="5" t="s">
        <v>168</v>
      </c>
      <c r="B12859" s="5" t="s">
        <v>206</v>
      </c>
      <c r="C12859" s="5" t="s">
        <v>112</v>
      </c>
      <c r="D12859" s="5" t="s">
        <v>609</v>
      </c>
      <c r="E12859" s="5" t="s">
        <v>172</v>
      </c>
      <c r="F12859" s="6">
        <v>44098</v>
      </c>
      <c r="G12859" s="5" t="s">
        <v>148</v>
      </c>
      <c r="H12859" s="5" t="s">
        <v>184</v>
      </c>
      <c r="I12859">
        <v>43927</v>
      </c>
      <c r="J12859">
        <v>171</v>
      </c>
      <c r="K12859">
        <v>3100</v>
      </c>
      <c r="L12859">
        <v>27</v>
      </c>
      <c r="M12859">
        <v>86800</v>
      </c>
      <c r="N12859">
        <v>76215.872000000003</v>
      </c>
      <c r="O12859">
        <v>2822.81</v>
      </c>
      <c r="P12859">
        <v>114.81481481481481</v>
      </c>
      <c r="Q12859">
        <v>28</v>
      </c>
      <c r="R12859">
        <v>10584.128000000001</v>
      </c>
      <c r="S12859">
        <v>2020</v>
      </c>
      <c r="T12859">
        <v>9</v>
      </c>
      <c r="U12859">
        <v>39</v>
      </c>
    </row>
    <row r="12860" spans="1:21" x14ac:dyDescent="0.3">
      <c r="A12860" s="5" t="s">
        <v>168</v>
      </c>
      <c r="B12860" s="5" t="s">
        <v>206</v>
      </c>
      <c r="C12860" s="5" t="s">
        <v>112</v>
      </c>
      <c r="D12860" s="5" t="s">
        <v>609</v>
      </c>
      <c r="E12860" s="5" t="s">
        <v>172</v>
      </c>
      <c r="F12860" s="6">
        <v>44098</v>
      </c>
      <c r="G12860" s="5" t="s">
        <v>148</v>
      </c>
      <c r="H12860" s="5" t="s">
        <v>218</v>
      </c>
      <c r="I12860">
        <v>43927</v>
      </c>
      <c r="J12860">
        <v>171</v>
      </c>
      <c r="K12860">
        <v>566</v>
      </c>
      <c r="L12860">
        <v>5</v>
      </c>
      <c r="M12860">
        <v>16131</v>
      </c>
      <c r="N12860">
        <v>14114.05</v>
      </c>
      <c r="O12860">
        <v>2822.81</v>
      </c>
      <c r="P12860">
        <v>113.2</v>
      </c>
      <c r="Q12860">
        <v>28.5</v>
      </c>
      <c r="R12860">
        <v>2016.95</v>
      </c>
      <c r="S12860">
        <v>2020</v>
      </c>
      <c r="T12860">
        <v>9</v>
      </c>
      <c r="U12860">
        <v>39</v>
      </c>
    </row>
    <row r="12861" spans="1:21" x14ac:dyDescent="0.3">
      <c r="A12861" s="5" t="s">
        <v>168</v>
      </c>
      <c r="B12861" s="5" t="s">
        <v>206</v>
      </c>
      <c r="C12861" s="5" t="s">
        <v>112</v>
      </c>
      <c r="D12861" s="5" t="s">
        <v>609</v>
      </c>
      <c r="E12861" s="5" t="s">
        <v>172</v>
      </c>
      <c r="F12861" s="6">
        <v>44098</v>
      </c>
      <c r="G12861" s="5" t="s">
        <v>148</v>
      </c>
      <c r="H12861" s="5" t="s">
        <v>185</v>
      </c>
      <c r="I12861">
        <v>43927</v>
      </c>
      <c r="J12861">
        <v>171</v>
      </c>
      <c r="K12861">
        <v>112</v>
      </c>
      <c r="L12861">
        <v>1</v>
      </c>
      <c r="M12861">
        <v>3192</v>
      </c>
      <c r="N12861">
        <v>2822.81</v>
      </c>
      <c r="O12861">
        <v>2822.81</v>
      </c>
      <c r="P12861">
        <v>112</v>
      </c>
      <c r="Q12861">
        <v>28.5</v>
      </c>
      <c r="R12861">
        <v>369.19</v>
      </c>
      <c r="S12861">
        <v>2020</v>
      </c>
      <c r="T12861">
        <v>9</v>
      </c>
      <c r="U12861">
        <v>39</v>
      </c>
    </row>
    <row r="12862" spans="1:21" x14ac:dyDescent="0.3">
      <c r="A12862" s="5" t="s">
        <v>168</v>
      </c>
      <c r="B12862" s="5" t="s">
        <v>206</v>
      </c>
      <c r="C12862" s="5" t="s">
        <v>112</v>
      </c>
      <c r="D12862" s="5" t="s">
        <v>609</v>
      </c>
      <c r="E12862" s="5" t="s">
        <v>172</v>
      </c>
      <c r="F12862" s="6">
        <v>44098</v>
      </c>
      <c r="G12862" s="5" t="s">
        <v>148</v>
      </c>
      <c r="H12862" s="5" t="s">
        <v>186</v>
      </c>
      <c r="I12862">
        <v>43927</v>
      </c>
      <c r="J12862">
        <v>171</v>
      </c>
      <c r="K12862">
        <v>114</v>
      </c>
      <c r="L12862">
        <v>1</v>
      </c>
      <c r="M12862">
        <v>3249</v>
      </c>
      <c r="N12862">
        <v>2822.81</v>
      </c>
      <c r="O12862">
        <v>2822.81</v>
      </c>
      <c r="P12862">
        <v>114</v>
      </c>
      <c r="Q12862">
        <v>28.5</v>
      </c>
      <c r="R12862">
        <v>426.19</v>
      </c>
      <c r="S12862">
        <v>2020</v>
      </c>
      <c r="T12862">
        <v>9</v>
      </c>
      <c r="U12862">
        <v>39</v>
      </c>
    </row>
    <row r="12863" spans="1:21" x14ac:dyDescent="0.3">
      <c r="A12863" s="5" t="s">
        <v>168</v>
      </c>
      <c r="B12863" s="5" t="s">
        <v>206</v>
      </c>
      <c r="C12863" s="5" t="s">
        <v>112</v>
      </c>
      <c r="D12863" s="5" t="s">
        <v>609</v>
      </c>
      <c r="E12863" s="5" t="s">
        <v>172</v>
      </c>
      <c r="F12863" s="6">
        <v>44098</v>
      </c>
      <c r="G12863" s="5" t="s">
        <v>148</v>
      </c>
      <c r="H12863" s="5" t="s">
        <v>203</v>
      </c>
      <c r="I12863">
        <v>43927</v>
      </c>
      <c r="J12863">
        <v>171</v>
      </c>
      <c r="K12863">
        <v>210</v>
      </c>
      <c r="L12863">
        <v>2</v>
      </c>
      <c r="M12863">
        <v>5985</v>
      </c>
      <c r="N12863">
        <v>5645.62</v>
      </c>
      <c r="O12863">
        <v>2822.81</v>
      </c>
      <c r="P12863">
        <v>105</v>
      </c>
      <c r="Q12863">
        <v>28.5</v>
      </c>
      <c r="R12863">
        <v>339.38</v>
      </c>
      <c r="S12863">
        <v>2020</v>
      </c>
      <c r="T12863">
        <v>9</v>
      </c>
      <c r="U12863">
        <v>39</v>
      </c>
    </row>
    <row r="12864" spans="1:21" x14ac:dyDescent="0.3">
      <c r="A12864" s="5" t="s">
        <v>168</v>
      </c>
      <c r="B12864" s="5" t="s">
        <v>169</v>
      </c>
      <c r="C12864" s="5" t="s">
        <v>170</v>
      </c>
      <c r="D12864" s="5" t="s">
        <v>617</v>
      </c>
      <c r="E12864" s="5" t="s">
        <v>172</v>
      </c>
      <c r="F12864" s="6">
        <v>44099</v>
      </c>
      <c r="G12864" s="5" t="s">
        <v>148</v>
      </c>
      <c r="H12864" s="5" t="s">
        <v>466</v>
      </c>
      <c r="I12864">
        <v>43971</v>
      </c>
      <c r="J12864">
        <v>128</v>
      </c>
      <c r="K12864">
        <v>13118</v>
      </c>
      <c r="L12864">
        <v>72</v>
      </c>
      <c r="M12864">
        <v>227378.66699999999</v>
      </c>
      <c r="N12864">
        <v>202914.23300000001</v>
      </c>
      <c r="O12864">
        <v>2818.2530000000002</v>
      </c>
      <c r="P12864">
        <v>182.19444444444446</v>
      </c>
      <c r="Q12864">
        <v>17.333300000000001</v>
      </c>
      <c r="R12864">
        <v>24464.434000000001</v>
      </c>
      <c r="S12864">
        <v>2020</v>
      </c>
      <c r="T12864">
        <v>9</v>
      </c>
      <c r="U12864">
        <v>39</v>
      </c>
    </row>
    <row r="12865" spans="1:21" x14ac:dyDescent="0.3">
      <c r="A12865" s="5" t="s">
        <v>168</v>
      </c>
      <c r="B12865" s="5" t="s">
        <v>169</v>
      </c>
      <c r="C12865" s="5" t="s">
        <v>170</v>
      </c>
      <c r="D12865" s="5" t="s">
        <v>620</v>
      </c>
      <c r="E12865" s="5" t="s">
        <v>172</v>
      </c>
      <c r="F12865" s="6">
        <v>44099</v>
      </c>
      <c r="G12865" s="5" t="s">
        <v>148</v>
      </c>
      <c r="H12865" s="5" t="s">
        <v>466</v>
      </c>
      <c r="I12865">
        <v>43983</v>
      </c>
      <c r="J12865">
        <v>116</v>
      </c>
      <c r="K12865">
        <v>13118</v>
      </c>
      <c r="L12865">
        <v>36</v>
      </c>
      <c r="M12865">
        <v>113689.333</v>
      </c>
      <c r="N12865">
        <v>78698.707999999999</v>
      </c>
      <c r="O12865">
        <v>2186.0749999999998</v>
      </c>
      <c r="P12865">
        <v>364.38888888888891</v>
      </c>
      <c r="Q12865">
        <v>8.6667000000000005</v>
      </c>
      <c r="R12865">
        <v>34990.625</v>
      </c>
      <c r="S12865">
        <v>2020</v>
      </c>
      <c r="T12865">
        <v>9</v>
      </c>
      <c r="U12865">
        <v>39</v>
      </c>
    </row>
    <row r="12866" spans="1:21" x14ac:dyDescent="0.3">
      <c r="A12866" s="5" t="s">
        <v>168</v>
      </c>
      <c r="B12866" s="5" t="s">
        <v>206</v>
      </c>
      <c r="C12866" s="5" t="s">
        <v>111</v>
      </c>
      <c r="D12866" s="5" t="s">
        <v>597</v>
      </c>
      <c r="E12866" s="5" t="s">
        <v>172</v>
      </c>
      <c r="F12866" s="6">
        <v>44099</v>
      </c>
      <c r="G12866" s="5" t="s">
        <v>148</v>
      </c>
      <c r="H12866" s="5" t="s">
        <v>371</v>
      </c>
      <c r="I12866">
        <v>43921</v>
      </c>
      <c r="J12866">
        <v>178</v>
      </c>
      <c r="K12866">
        <v>1197.8</v>
      </c>
      <c r="L12866">
        <v>8</v>
      </c>
      <c r="M12866">
        <v>25393.360000000001</v>
      </c>
      <c r="N12866">
        <v>14172.588</v>
      </c>
      <c r="O12866">
        <v>1771.5740000000001</v>
      </c>
      <c r="P12866">
        <v>149.72499999999999</v>
      </c>
      <c r="Q12866">
        <v>21.2</v>
      </c>
      <c r="R12866">
        <v>11220.772000000001</v>
      </c>
      <c r="S12866">
        <v>2020</v>
      </c>
      <c r="T12866">
        <v>9</v>
      </c>
      <c r="U12866">
        <v>39</v>
      </c>
    </row>
    <row r="12867" spans="1:21" x14ac:dyDescent="0.3">
      <c r="A12867" s="5" t="s">
        <v>168</v>
      </c>
      <c r="B12867" s="5" t="s">
        <v>206</v>
      </c>
      <c r="C12867" s="5" t="s">
        <v>111</v>
      </c>
      <c r="D12867" s="5" t="s">
        <v>597</v>
      </c>
      <c r="E12867" s="5" t="s">
        <v>227</v>
      </c>
      <c r="F12867" s="6">
        <v>44099</v>
      </c>
      <c r="G12867" s="5" t="s">
        <v>148</v>
      </c>
      <c r="H12867" s="5" t="s">
        <v>371</v>
      </c>
      <c r="I12867">
        <v>43921</v>
      </c>
      <c r="J12867">
        <v>178</v>
      </c>
      <c r="K12867">
        <v>-1197.8</v>
      </c>
      <c r="L12867">
        <v>-8</v>
      </c>
      <c r="M12867">
        <v>-25393.360000000001</v>
      </c>
      <c r="N12867">
        <v>-14172.588</v>
      </c>
      <c r="O12867">
        <v>-1771.5740000000001</v>
      </c>
      <c r="P12867">
        <v>149.72499999999999</v>
      </c>
      <c r="Q12867">
        <v>21.2</v>
      </c>
      <c r="R12867">
        <v>-11220.772000000001</v>
      </c>
      <c r="S12867">
        <v>2020</v>
      </c>
      <c r="T12867">
        <v>9</v>
      </c>
      <c r="U12867">
        <v>39</v>
      </c>
    </row>
    <row r="12868" spans="1:21" x14ac:dyDescent="0.3">
      <c r="A12868" s="5" t="s">
        <v>168</v>
      </c>
      <c r="B12868" s="5" t="s">
        <v>206</v>
      </c>
      <c r="C12868" s="5" t="s">
        <v>111</v>
      </c>
      <c r="D12868" s="5" t="s">
        <v>597</v>
      </c>
      <c r="E12868" s="5" t="s">
        <v>172</v>
      </c>
      <c r="F12868" s="6">
        <v>44099</v>
      </c>
      <c r="G12868" s="5" t="s">
        <v>148</v>
      </c>
      <c r="H12868" s="5" t="s">
        <v>173</v>
      </c>
      <c r="I12868">
        <v>43921</v>
      </c>
      <c r="J12868">
        <v>178</v>
      </c>
      <c r="K12868">
        <v>261.2</v>
      </c>
      <c r="L12868">
        <v>3</v>
      </c>
      <c r="M12868">
        <v>7313.6</v>
      </c>
      <c r="N12868">
        <v>5314.7209999999995</v>
      </c>
      <c r="O12868">
        <v>1771.5740000000001</v>
      </c>
      <c r="P12868">
        <v>87.066666666666663</v>
      </c>
      <c r="Q12868">
        <v>28</v>
      </c>
      <c r="R12868">
        <v>1998.8789999999999</v>
      </c>
      <c r="S12868">
        <v>2020</v>
      </c>
      <c r="T12868">
        <v>9</v>
      </c>
      <c r="U12868">
        <v>39</v>
      </c>
    </row>
    <row r="12869" spans="1:21" x14ac:dyDescent="0.3">
      <c r="A12869" s="5" t="s">
        <v>168</v>
      </c>
      <c r="B12869" s="5" t="s">
        <v>206</v>
      </c>
      <c r="C12869" s="5" t="s">
        <v>112</v>
      </c>
      <c r="D12869" s="5" t="s">
        <v>609</v>
      </c>
      <c r="E12869" s="5" t="s">
        <v>172</v>
      </c>
      <c r="F12869" s="6">
        <v>44099</v>
      </c>
      <c r="G12869" s="5" t="s">
        <v>148</v>
      </c>
      <c r="H12869" s="5" t="s">
        <v>178</v>
      </c>
      <c r="I12869">
        <v>43927</v>
      </c>
      <c r="J12869">
        <v>172</v>
      </c>
      <c r="K12869">
        <v>214.8</v>
      </c>
      <c r="L12869">
        <v>2</v>
      </c>
      <c r="M12869">
        <v>6014.4</v>
      </c>
      <c r="N12869">
        <v>5645.62</v>
      </c>
      <c r="O12869">
        <v>2822.81</v>
      </c>
      <c r="P12869">
        <v>107.4</v>
      </c>
      <c r="Q12869">
        <v>28</v>
      </c>
      <c r="R12869">
        <v>368.78</v>
      </c>
      <c r="S12869">
        <v>2020</v>
      </c>
      <c r="T12869">
        <v>9</v>
      </c>
      <c r="U12869">
        <v>39</v>
      </c>
    </row>
    <row r="12870" spans="1:21" x14ac:dyDescent="0.3">
      <c r="A12870" s="5" t="s">
        <v>168</v>
      </c>
      <c r="B12870" s="5" t="s">
        <v>206</v>
      </c>
      <c r="C12870" s="5" t="s">
        <v>112</v>
      </c>
      <c r="D12870" s="5" t="s">
        <v>609</v>
      </c>
      <c r="E12870" s="5" t="s">
        <v>172</v>
      </c>
      <c r="F12870" s="6">
        <v>44099</v>
      </c>
      <c r="G12870" s="5" t="s">
        <v>148</v>
      </c>
      <c r="H12870" s="5" t="s">
        <v>197</v>
      </c>
      <c r="I12870">
        <v>43927</v>
      </c>
      <c r="J12870">
        <v>172</v>
      </c>
      <c r="K12870">
        <v>983.6</v>
      </c>
      <c r="L12870">
        <v>9</v>
      </c>
      <c r="M12870">
        <v>27540.799999999999</v>
      </c>
      <c r="N12870">
        <v>25405.291000000001</v>
      </c>
      <c r="O12870">
        <v>2822.81</v>
      </c>
      <c r="P12870">
        <v>109.28888888888889</v>
      </c>
      <c r="Q12870">
        <v>28</v>
      </c>
      <c r="R12870">
        <v>2135.509</v>
      </c>
      <c r="S12870">
        <v>2020</v>
      </c>
      <c r="T12870">
        <v>9</v>
      </c>
      <c r="U12870">
        <v>39</v>
      </c>
    </row>
    <row r="12871" spans="1:21" x14ac:dyDescent="0.3">
      <c r="A12871" s="5" t="s">
        <v>168</v>
      </c>
      <c r="B12871" s="5" t="s">
        <v>206</v>
      </c>
      <c r="C12871" s="5" t="s">
        <v>112</v>
      </c>
      <c r="D12871" s="5" t="s">
        <v>609</v>
      </c>
      <c r="E12871" s="5" t="s">
        <v>172</v>
      </c>
      <c r="F12871" s="6">
        <v>44099</v>
      </c>
      <c r="G12871" s="5" t="s">
        <v>148</v>
      </c>
      <c r="H12871" s="5" t="s">
        <v>311</v>
      </c>
      <c r="I12871">
        <v>43927</v>
      </c>
      <c r="J12871">
        <v>172</v>
      </c>
      <c r="K12871">
        <v>87.8</v>
      </c>
      <c r="L12871">
        <v>1</v>
      </c>
      <c r="M12871">
        <v>2458.4</v>
      </c>
      <c r="N12871">
        <v>2822.81</v>
      </c>
      <c r="O12871">
        <v>2822.81</v>
      </c>
      <c r="P12871">
        <v>87.8</v>
      </c>
      <c r="Q12871">
        <v>28</v>
      </c>
      <c r="R12871">
        <v>-364.41</v>
      </c>
      <c r="S12871">
        <v>2020</v>
      </c>
      <c r="T12871">
        <v>9</v>
      </c>
      <c r="U12871">
        <v>39</v>
      </c>
    </row>
    <row r="12872" spans="1:21" x14ac:dyDescent="0.3">
      <c r="A12872" s="5" t="s">
        <v>168</v>
      </c>
      <c r="B12872" s="5" t="s">
        <v>206</v>
      </c>
      <c r="C12872" s="5" t="s">
        <v>112</v>
      </c>
      <c r="D12872" s="5" t="s">
        <v>609</v>
      </c>
      <c r="E12872" s="5" t="s">
        <v>172</v>
      </c>
      <c r="F12872" s="6">
        <v>44099</v>
      </c>
      <c r="G12872" s="5" t="s">
        <v>148</v>
      </c>
      <c r="H12872" s="5" t="s">
        <v>235</v>
      </c>
      <c r="I12872">
        <v>43927</v>
      </c>
      <c r="J12872">
        <v>172</v>
      </c>
      <c r="K12872">
        <v>230</v>
      </c>
      <c r="L12872">
        <v>2</v>
      </c>
      <c r="M12872">
        <v>6440</v>
      </c>
      <c r="N12872">
        <v>5645.62</v>
      </c>
      <c r="O12872">
        <v>2822.81</v>
      </c>
      <c r="P12872">
        <v>115</v>
      </c>
      <c r="Q12872">
        <v>28</v>
      </c>
      <c r="R12872">
        <v>794.38</v>
      </c>
      <c r="S12872">
        <v>2020</v>
      </c>
      <c r="T12872">
        <v>9</v>
      </c>
      <c r="U12872">
        <v>39</v>
      </c>
    </row>
    <row r="12873" spans="1:21" x14ac:dyDescent="0.3">
      <c r="A12873" s="5" t="s">
        <v>168</v>
      </c>
      <c r="B12873" s="5" t="s">
        <v>206</v>
      </c>
      <c r="C12873" s="5" t="s">
        <v>112</v>
      </c>
      <c r="D12873" s="5" t="s">
        <v>609</v>
      </c>
      <c r="E12873" s="5" t="s">
        <v>172</v>
      </c>
      <c r="F12873" s="6">
        <v>44099</v>
      </c>
      <c r="G12873" s="5" t="s">
        <v>148</v>
      </c>
      <c r="H12873" s="5" t="s">
        <v>173</v>
      </c>
      <c r="I12873">
        <v>43927</v>
      </c>
      <c r="J12873">
        <v>172</v>
      </c>
      <c r="K12873">
        <v>328</v>
      </c>
      <c r="L12873">
        <v>4</v>
      </c>
      <c r="M12873">
        <v>9184</v>
      </c>
      <c r="N12873">
        <v>11291.24</v>
      </c>
      <c r="O12873">
        <v>2822.81</v>
      </c>
      <c r="P12873">
        <v>82</v>
      </c>
      <c r="Q12873">
        <v>28</v>
      </c>
      <c r="R12873">
        <v>-2107.2399999999998</v>
      </c>
      <c r="S12873">
        <v>2020</v>
      </c>
      <c r="T12873">
        <v>9</v>
      </c>
      <c r="U12873">
        <v>39</v>
      </c>
    </row>
    <row r="12874" spans="1:21" x14ac:dyDescent="0.3">
      <c r="A12874" s="5" t="s">
        <v>168</v>
      </c>
      <c r="B12874" s="5" t="s">
        <v>206</v>
      </c>
      <c r="C12874" s="5" t="s">
        <v>112</v>
      </c>
      <c r="D12874" s="5" t="s">
        <v>609</v>
      </c>
      <c r="E12874" s="5" t="s">
        <v>172</v>
      </c>
      <c r="F12874" s="6">
        <v>44099</v>
      </c>
      <c r="G12874" s="5" t="s">
        <v>148</v>
      </c>
      <c r="H12874" s="5" t="s">
        <v>371</v>
      </c>
      <c r="I12874">
        <v>43927</v>
      </c>
      <c r="J12874">
        <v>172</v>
      </c>
      <c r="K12874">
        <v>1197.8</v>
      </c>
      <c r="L12874">
        <v>10</v>
      </c>
      <c r="M12874">
        <v>31741.7</v>
      </c>
      <c r="N12874">
        <v>28228.100999999999</v>
      </c>
      <c r="O12874">
        <v>2822.81</v>
      </c>
      <c r="P12874">
        <v>119.78</v>
      </c>
      <c r="Q12874">
        <v>26.5</v>
      </c>
      <c r="R12874">
        <v>3513.5990000000002</v>
      </c>
      <c r="S12874">
        <v>2020</v>
      </c>
      <c r="T12874">
        <v>9</v>
      </c>
      <c r="U12874">
        <v>39</v>
      </c>
    </row>
    <row r="12875" spans="1:21" x14ac:dyDescent="0.3">
      <c r="A12875" s="5" t="s">
        <v>168</v>
      </c>
      <c r="B12875" s="5" t="s">
        <v>206</v>
      </c>
      <c r="C12875" s="5" t="s">
        <v>112</v>
      </c>
      <c r="D12875" s="5" t="s">
        <v>609</v>
      </c>
      <c r="E12875" s="5" t="s">
        <v>172</v>
      </c>
      <c r="F12875" s="6">
        <v>44099</v>
      </c>
      <c r="G12875" s="5" t="s">
        <v>148</v>
      </c>
      <c r="H12875" s="5" t="s">
        <v>190</v>
      </c>
      <c r="I12875">
        <v>43927</v>
      </c>
      <c r="J12875">
        <v>172</v>
      </c>
      <c r="K12875">
        <v>76.2</v>
      </c>
      <c r="L12875">
        <v>1</v>
      </c>
      <c r="M12875">
        <v>2133.6</v>
      </c>
      <c r="N12875">
        <v>2822.81</v>
      </c>
      <c r="O12875">
        <v>2822.81</v>
      </c>
      <c r="P12875">
        <v>76.2</v>
      </c>
      <c r="Q12875">
        <v>28</v>
      </c>
      <c r="R12875">
        <v>-689.21</v>
      </c>
      <c r="S12875">
        <v>2020</v>
      </c>
      <c r="T12875">
        <v>9</v>
      </c>
      <c r="U12875">
        <v>39</v>
      </c>
    </row>
    <row r="12876" spans="1:21" x14ac:dyDescent="0.3">
      <c r="A12876" s="5" t="s">
        <v>168</v>
      </c>
      <c r="B12876" s="5" t="s">
        <v>206</v>
      </c>
      <c r="C12876" s="5" t="s">
        <v>112</v>
      </c>
      <c r="D12876" s="5" t="s">
        <v>609</v>
      </c>
      <c r="E12876" s="5" t="s">
        <v>172</v>
      </c>
      <c r="F12876" s="6">
        <v>44099</v>
      </c>
      <c r="G12876" s="5" t="s">
        <v>148</v>
      </c>
      <c r="H12876" s="5" t="s">
        <v>351</v>
      </c>
      <c r="I12876">
        <v>43927</v>
      </c>
      <c r="J12876">
        <v>172</v>
      </c>
      <c r="K12876">
        <v>297</v>
      </c>
      <c r="L12876">
        <v>3</v>
      </c>
      <c r="M12876">
        <v>8316</v>
      </c>
      <c r="N12876">
        <v>8468.43</v>
      </c>
      <c r="O12876">
        <v>2822.81</v>
      </c>
      <c r="P12876">
        <v>99</v>
      </c>
      <c r="Q12876">
        <v>28</v>
      </c>
      <c r="R12876">
        <v>-152.43</v>
      </c>
      <c r="S12876">
        <v>2020</v>
      </c>
      <c r="T12876">
        <v>9</v>
      </c>
      <c r="U12876">
        <v>39</v>
      </c>
    </row>
    <row r="12877" spans="1:21" x14ac:dyDescent="0.3">
      <c r="A12877" s="5" t="s">
        <v>168</v>
      </c>
      <c r="B12877" s="5" t="s">
        <v>206</v>
      </c>
      <c r="C12877" s="5" t="s">
        <v>112</v>
      </c>
      <c r="D12877" s="5" t="s">
        <v>609</v>
      </c>
      <c r="E12877" s="5" t="s">
        <v>172</v>
      </c>
      <c r="F12877" s="6">
        <v>44100</v>
      </c>
      <c r="G12877" s="5" t="s">
        <v>148</v>
      </c>
      <c r="H12877" s="5" t="s">
        <v>264</v>
      </c>
      <c r="I12877">
        <v>43927</v>
      </c>
      <c r="J12877">
        <v>173</v>
      </c>
      <c r="K12877">
        <v>1760</v>
      </c>
      <c r="L12877">
        <v>15</v>
      </c>
      <c r="M12877">
        <v>47520</v>
      </c>
      <c r="N12877">
        <v>42342.150999999998</v>
      </c>
      <c r="O12877">
        <v>2822.81</v>
      </c>
      <c r="P12877">
        <v>117.33333333333333</v>
      </c>
      <c r="Q12877">
        <v>27</v>
      </c>
      <c r="R12877">
        <v>5177.8490000000002</v>
      </c>
      <c r="S12877">
        <v>2020</v>
      </c>
      <c r="T12877">
        <v>9</v>
      </c>
      <c r="U12877">
        <v>39</v>
      </c>
    </row>
    <row r="12878" spans="1:21" x14ac:dyDescent="0.3">
      <c r="A12878" s="5" t="s">
        <v>168</v>
      </c>
      <c r="B12878" s="5" t="s">
        <v>206</v>
      </c>
      <c r="C12878" s="5" t="s">
        <v>112</v>
      </c>
      <c r="D12878" s="5" t="s">
        <v>609</v>
      </c>
      <c r="E12878" s="5" t="s">
        <v>172</v>
      </c>
      <c r="F12878" s="6">
        <v>44100</v>
      </c>
      <c r="G12878" s="5" t="s">
        <v>148</v>
      </c>
      <c r="H12878" s="5" t="s">
        <v>469</v>
      </c>
      <c r="I12878">
        <v>43927</v>
      </c>
      <c r="J12878">
        <v>173</v>
      </c>
      <c r="K12878">
        <v>5791.6</v>
      </c>
      <c r="L12878">
        <v>50</v>
      </c>
      <c r="M12878">
        <v>150581.6</v>
      </c>
      <c r="N12878">
        <v>141140.503</v>
      </c>
      <c r="O12878">
        <v>2822.81</v>
      </c>
      <c r="P12878">
        <v>115.83200000000001</v>
      </c>
      <c r="Q12878">
        <v>26</v>
      </c>
      <c r="R12878">
        <v>9441.0969999999998</v>
      </c>
      <c r="S12878">
        <v>2020</v>
      </c>
      <c r="T12878">
        <v>9</v>
      </c>
      <c r="U12878">
        <v>39</v>
      </c>
    </row>
    <row r="12879" spans="1:21" x14ac:dyDescent="0.3">
      <c r="A12879" s="5" t="s">
        <v>168</v>
      </c>
      <c r="B12879" s="5" t="s">
        <v>206</v>
      </c>
      <c r="C12879" s="5" t="s">
        <v>112</v>
      </c>
      <c r="D12879" s="5" t="s">
        <v>609</v>
      </c>
      <c r="E12879" s="5" t="s">
        <v>172</v>
      </c>
      <c r="F12879" s="6">
        <v>44102</v>
      </c>
      <c r="G12879" s="5" t="s">
        <v>148</v>
      </c>
      <c r="H12879" s="5" t="s">
        <v>208</v>
      </c>
      <c r="I12879">
        <v>43927</v>
      </c>
      <c r="J12879">
        <v>175</v>
      </c>
      <c r="K12879">
        <v>132.6</v>
      </c>
      <c r="L12879">
        <v>1</v>
      </c>
      <c r="M12879">
        <v>3315</v>
      </c>
      <c r="N12879">
        <v>2822.81</v>
      </c>
      <c r="O12879">
        <v>2822.81</v>
      </c>
      <c r="P12879">
        <v>132.6</v>
      </c>
      <c r="Q12879">
        <v>25</v>
      </c>
      <c r="R12879">
        <v>492.19</v>
      </c>
      <c r="S12879">
        <v>2020</v>
      </c>
      <c r="T12879">
        <v>9</v>
      </c>
      <c r="U12879">
        <v>40</v>
      </c>
    </row>
    <row r="12880" spans="1:21" x14ac:dyDescent="0.3">
      <c r="A12880" s="5" t="s">
        <v>168</v>
      </c>
      <c r="B12880" s="5" t="s">
        <v>206</v>
      </c>
      <c r="C12880" s="5" t="s">
        <v>112</v>
      </c>
      <c r="D12880" s="5" t="s">
        <v>609</v>
      </c>
      <c r="E12880" s="5" t="s">
        <v>172</v>
      </c>
      <c r="F12880" s="6">
        <v>44102</v>
      </c>
      <c r="G12880" s="5" t="s">
        <v>148</v>
      </c>
      <c r="H12880" s="5" t="s">
        <v>190</v>
      </c>
      <c r="I12880">
        <v>43927</v>
      </c>
      <c r="J12880">
        <v>175</v>
      </c>
      <c r="K12880">
        <v>98.2</v>
      </c>
      <c r="L12880">
        <v>1</v>
      </c>
      <c r="M12880">
        <v>2455</v>
      </c>
      <c r="N12880">
        <v>2822.81</v>
      </c>
      <c r="O12880">
        <v>2822.81</v>
      </c>
      <c r="P12880">
        <v>98.2</v>
      </c>
      <c r="Q12880">
        <v>25</v>
      </c>
      <c r="R12880">
        <v>-367.81</v>
      </c>
      <c r="S12880">
        <v>2020</v>
      </c>
      <c r="T12880">
        <v>9</v>
      </c>
      <c r="U12880">
        <v>40</v>
      </c>
    </row>
    <row r="12881" spans="1:21" x14ac:dyDescent="0.3">
      <c r="A12881" s="5" t="s">
        <v>168</v>
      </c>
      <c r="B12881" s="5" t="s">
        <v>206</v>
      </c>
      <c r="C12881" s="5" t="s">
        <v>112</v>
      </c>
      <c r="D12881" s="5" t="s">
        <v>609</v>
      </c>
      <c r="E12881" s="5" t="s">
        <v>172</v>
      </c>
      <c r="F12881" s="6">
        <v>44102</v>
      </c>
      <c r="G12881" s="5" t="s">
        <v>148</v>
      </c>
      <c r="H12881" s="5" t="s">
        <v>351</v>
      </c>
      <c r="I12881">
        <v>43927</v>
      </c>
      <c r="J12881">
        <v>175</v>
      </c>
      <c r="K12881">
        <v>86.8</v>
      </c>
      <c r="L12881">
        <v>1</v>
      </c>
      <c r="M12881">
        <v>2430.4</v>
      </c>
      <c r="N12881">
        <v>2822.81</v>
      </c>
      <c r="O12881">
        <v>2822.81</v>
      </c>
      <c r="P12881">
        <v>86.8</v>
      </c>
      <c r="Q12881">
        <v>28</v>
      </c>
      <c r="R12881">
        <v>-392.41</v>
      </c>
      <c r="S12881">
        <v>2020</v>
      </c>
      <c r="T12881">
        <v>9</v>
      </c>
      <c r="U12881">
        <v>40</v>
      </c>
    </row>
    <row r="12882" spans="1:21" x14ac:dyDescent="0.3">
      <c r="A12882" s="5" t="s">
        <v>168</v>
      </c>
      <c r="B12882" s="5" t="s">
        <v>206</v>
      </c>
      <c r="C12882" s="5" t="s">
        <v>112</v>
      </c>
      <c r="D12882" s="5" t="s">
        <v>609</v>
      </c>
      <c r="E12882" s="5" t="s">
        <v>172</v>
      </c>
      <c r="F12882" s="6">
        <v>44102</v>
      </c>
      <c r="G12882" s="5" t="s">
        <v>148</v>
      </c>
      <c r="H12882" s="5" t="s">
        <v>178</v>
      </c>
      <c r="I12882">
        <v>43927</v>
      </c>
      <c r="J12882">
        <v>175</v>
      </c>
      <c r="K12882">
        <v>203.4</v>
      </c>
      <c r="L12882">
        <v>2</v>
      </c>
      <c r="M12882">
        <v>5695.2</v>
      </c>
      <c r="N12882">
        <v>5645.62</v>
      </c>
      <c r="O12882">
        <v>2822.81</v>
      </c>
      <c r="P12882">
        <v>101.7</v>
      </c>
      <c r="Q12882">
        <v>28</v>
      </c>
      <c r="R12882">
        <v>49.58</v>
      </c>
      <c r="S12882">
        <v>2020</v>
      </c>
      <c r="T12882">
        <v>9</v>
      </c>
      <c r="U12882">
        <v>40</v>
      </c>
    </row>
    <row r="12883" spans="1:21" x14ac:dyDescent="0.3">
      <c r="A12883" s="5" t="s">
        <v>168</v>
      </c>
      <c r="B12883" s="5" t="s">
        <v>206</v>
      </c>
      <c r="C12883" s="5" t="s">
        <v>112</v>
      </c>
      <c r="D12883" s="5" t="s">
        <v>609</v>
      </c>
      <c r="E12883" s="5" t="s">
        <v>172</v>
      </c>
      <c r="F12883" s="6">
        <v>44102</v>
      </c>
      <c r="G12883" s="5" t="s">
        <v>148</v>
      </c>
      <c r="H12883" s="5" t="s">
        <v>197</v>
      </c>
      <c r="I12883">
        <v>43927</v>
      </c>
      <c r="J12883">
        <v>175</v>
      </c>
      <c r="K12883">
        <v>388.8</v>
      </c>
      <c r="L12883">
        <v>4</v>
      </c>
      <c r="M12883">
        <v>10886.4</v>
      </c>
      <c r="N12883">
        <v>11291.24</v>
      </c>
      <c r="O12883">
        <v>2822.81</v>
      </c>
      <c r="P12883">
        <v>97.2</v>
      </c>
      <c r="Q12883">
        <v>28</v>
      </c>
      <c r="R12883">
        <v>-404.84</v>
      </c>
      <c r="S12883">
        <v>2020</v>
      </c>
      <c r="T12883">
        <v>9</v>
      </c>
      <c r="U12883">
        <v>40</v>
      </c>
    </row>
    <row r="12884" spans="1:21" x14ac:dyDescent="0.3">
      <c r="A12884" s="5" t="s">
        <v>168</v>
      </c>
      <c r="B12884" s="5" t="s">
        <v>206</v>
      </c>
      <c r="C12884" s="5" t="s">
        <v>112</v>
      </c>
      <c r="D12884" s="5" t="s">
        <v>609</v>
      </c>
      <c r="E12884" s="5" t="s">
        <v>172</v>
      </c>
      <c r="F12884" s="6">
        <v>44102</v>
      </c>
      <c r="G12884" s="5" t="s">
        <v>148</v>
      </c>
      <c r="H12884" s="5" t="s">
        <v>311</v>
      </c>
      <c r="I12884">
        <v>43927</v>
      </c>
      <c r="J12884">
        <v>175</v>
      </c>
      <c r="K12884">
        <v>190.4</v>
      </c>
      <c r="L12884">
        <v>2</v>
      </c>
      <c r="M12884">
        <v>5331.2</v>
      </c>
      <c r="N12884">
        <v>5645.62</v>
      </c>
      <c r="O12884">
        <v>2822.81</v>
      </c>
      <c r="P12884">
        <v>95.2</v>
      </c>
      <c r="Q12884">
        <v>28</v>
      </c>
      <c r="R12884">
        <v>-314.42</v>
      </c>
      <c r="S12884">
        <v>2020</v>
      </c>
      <c r="T12884">
        <v>9</v>
      </c>
      <c r="U12884">
        <v>40</v>
      </c>
    </row>
    <row r="12885" spans="1:21" x14ac:dyDescent="0.3">
      <c r="A12885" s="5" t="s">
        <v>168</v>
      </c>
      <c r="B12885" s="5" t="s">
        <v>206</v>
      </c>
      <c r="C12885" s="5" t="s">
        <v>112</v>
      </c>
      <c r="D12885" s="5" t="s">
        <v>609</v>
      </c>
      <c r="E12885" s="5" t="s">
        <v>172</v>
      </c>
      <c r="F12885" s="6">
        <v>44102</v>
      </c>
      <c r="G12885" s="5" t="s">
        <v>148</v>
      </c>
      <c r="H12885" s="5" t="s">
        <v>235</v>
      </c>
      <c r="I12885">
        <v>43927</v>
      </c>
      <c r="J12885">
        <v>175</v>
      </c>
      <c r="K12885">
        <v>101.6</v>
      </c>
      <c r="L12885">
        <v>1</v>
      </c>
      <c r="M12885">
        <v>2844.8</v>
      </c>
      <c r="N12885">
        <v>2822.81</v>
      </c>
      <c r="O12885">
        <v>2822.81</v>
      </c>
      <c r="P12885">
        <v>101.6</v>
      </c>
      <c r="Q12885">
        <v>28</v>
      </c>
      <c r="R12885">
        <v>21.99</v>
      </c>
      <c r="S12885">
        <v>2020</v>
      </c>
      <c r="T12885">
        <v>9</v>
      </c>
      <c r="U12885">
        <v>40</v>
      </c>
    </row>
    <row r="12886" spans="1:21" x14ac:dyDescent="0.3">
      <c r="A12886" s="5" t="s">
        <v>168</v>
      </c>
      <c r="B12886" s="5" t="s">
        <v>206</v>
      </c>
      <c r="C12886" s="5" t="s">
        <v>112</v>
      </c>
      <c r="D12886" s="5" t="s">
        <v>609</v>
      </c>
      <c r="E12886" s="5" t="s">
        <v>172</v>
      </c>
      <c r="F12886" s="6">
        <v>44102</v>
      </c>
      <c r="G12886" s="5" t="s">
        <v>148</v>
      </c>
      <c r="H12886" s="5" t="s">
        <v>173</v>
      </c>
      <c r="I12886">
        <v>43927</v>
      </c>
      <c r="J12886">
        <v>175</v>
      </c>
      <c r="K12886">
        <v>705.2</v>
      </c>
      <c r="L12886">
        <v>8</v>
      </c>
      <c r="M12886">
        <v>19745.599999999999</v>
      </c>
      <c r="N12886">
        <v>22582.48</v>
      </c>
      <c r="O12886">
        <v>2822.81</v>
      </c>
      <c r="P12886">
        <v>88.15</v>
      </c>
      <c r="Q12886">
        <v>28</v>
      </c>
      <c r="R12886">
        <v>-2836.88</v>
      </c>
      <c r="S12886">
        <v>2020</v>
      </c>
      <c r="T12886">
        <v>9</v>
      </c>
      <c r="U12886">
        <v>40</v>
      </c>
    </row>
    <row r="12887" spans="1:21" x14ac:dyDescent="0.3">
      <c r="A12887" s="5" t="s">
        <v>168</v>
      </c>
      <c r="B12887" s="5" t="s">
        <v>206</v>
      </c>
      <c r="C12887" s="5" t="s">
        <v>112</v>
      </c>
      <c r="D12887" s="5" t="s">
        <v>609</v>
      </c>
      <c r="E12887" s="5" t="s">
        <v>172</v>
      </c>
      <c r="F12887" s="6">
        <v>44103</v>
      </c>
      <c r="G12887" s="5" t="s">
        <v>148</v>
      </c>
      <c r="H12887" s="5" t="s">
        <v>371</v>
      </c>
      <c r="I12887">
        <v>43927</v>
      </c>
      <c r="J12887">
        <v>176</v>
      </c>
      <c r="K12887">
        <v>357.2</v>
      </c>
      <c r="L12887">
        <v>3</v>
      </c>
      <c r="M12887">
        <v>9465.7999999999993</v>
      </c>
      <c r="N12887">
        <v>9459.6720000000005</v>
      </c>
      <c r="O12887">
        <v>3153.2240000000002</v>
      </c>
      <c r="P12887">
        <v>119.06666666666666</v>
      </c>
      <c r="Q12887">
        <v>26.5</v>
      </c>
      <c r="R12887">
        <v>6.1280000000000001</v>
      </c>
      <c r="S12887">
        <v>2020</v>
      </c>
      <c r="T12887">
        <v>9</v>
      </c>
      <c r="U12887">
        <v>40</v>
      </c>
    </row>
    <row r="12888" spans="1:21" x14ac:dyDescent="0.3">
      <c r="A12888" s="5" t="s">
        <v>168</v>
      </c>
      <c r="B12888" s="5" t="s">
        <v>206</v>
      </c>
      <c r="C12888" s="5" t="s">
        <v>112</v>
      </c>
      <c r="D12888" s="5" t="s">
        <v>609</v>
      </c>
      <c r="E12888" s="5" t="s">
        <v>172</v>
      </c>
      <c r="F12888" s="6">
        <v>44103</v>
      </c>
      <c r="G12888" s="5" t="s">
        <v>148</v>
      </c>
      <c r="H12888" s="5" t="s">
        <v>183</v>
      </c>
      <c r="I12888">
        <v>43927</v>
      </c>
      <c r="J12888">
        <v>176</v>
      </c>
      <c r="K12888">
        <v>238</v>
      </c>
      <c r="L12888">
        <v>2</v>
      </c>
      <c r="M12888">
        <v>6783</v>
      </c>
      <c r="N12888">
        <v>6316.0919999999996</v>
      </c>
      <c r="O12888">
        <v>3158.0459999999998</v>
      </c>
      <c r="P12888">
        <v>119</v>
      </c>
      <c r="Q12888">
        <v>28.5</v>
      </c>
      <c r="R12888">
        <v>466.90800000000002</v>
      </c>
      <c r="S12888">
        <v>2020</v>
      </c>
      <c r="T12888">
        <v>9</v>
      </c>
      <c r="U12888">
        <v>40</v>
      </c>
    </row>
    <row r="12889" spans="1:21" x14ac:dyDescent="0.3">
      <c r="A12889" s="5" t="s">
        <v>168</v>
      </c>
      <c r="B12889" s="5" t="s">
        <v>206</v>
      </c>
      <c r="C12889" s="5" t="s">
        <v>112</v>
      </c>
      <c r="D12889" s="5" t="s">
        <v>609</v>
      </c>
      <c r="E12889" s="5" t="s">
        <v>172</v>
      </c>
      <c r="F12889" s="6">
        <v>44103</v>
      </c>
      <c r="G12889" s="5" t="s">
        <v>148</v>
      </c>
      <c r="H12889" s="5" t="s">
        <v>184</v>
      </c>
      <c r="I12889">
        <v>43927</v>
      </c>
      <c r="J12889">
        <v>176</v>
      </c>
      <c r="K12889">
        <v>2150</v>
      </c>
      <c r="L12889">
        <v>20</v>
      </c>
      <c r="M12889">
        <v>60200</v>
      </c>
      <c r="N12889">
        <v>63160.917999999998</v>
      </c>
      <c r="O12889">
        <v>3158.0459999999998</v>
      </c>
      <c r="P12889">
        <v>107.5</v>
      </c>
      <c r="Q12889">
        <v>28</v>
      </c>
      <c r="R12889">
        <v>-2960.9180000000001</v>
      </c>
      <c r="S12889">
        <v>2020</v>
      </c>
      <c r="T12889">
        <v>9</v>
      </c>
      <c r="U12889">
        <v>40</v>
      </c>
    </row>
    <row r="12890" spans="1:21" x14ac:dyDescent="0.3">
      <c r="A12890" s="5" t="s">
        <v>168</v>
      </c>
      <c r="B12890" s="5" t="s">
        <v>206</v>
      </c>
      <c r="C12890" s="5" t="s">
        <v>112</v>
      </c>
      <c r="D12890" s="5" t="s">
        <v>609</v>
      </c>
      <c r="E12890" s="5" t="s">
        <v>172</v>
      </c>
      <c r="F12890" s="6">
        <v>44103</v>
      </c>
      <c r="G12890" s="5" t="s">
        <v>148</v>
      </c>
      <c r="H12890" s="5" t="s">
        <v>185</v>
      </c>
      <c r="I12890">
        <v>43927</v>
      </c>
      <c r="J12890">
        <v>176</v>
      </c>
      <c r="K12890">
        <v>210</v>
      </c>
      <c r="L12890">
        <v>2</v>
      </c>
      <c r="M12890">
        <v>5985</v>
      </c>
      <c r="N12890">
        <v>6316.0919999999996</v>
      </c>
      <c r="O12890">
        <v>3158.0459999999998</v>
      </c>
      <c r="P12890">
        <v>105</v>
      </c>
      <c r="Q12890">
        <v>28.5</v>
      </c>
      <c r="R12890">
        <v>-331.09199999999998</v>
      </c>
      <c r="S12890">
        <v>2020</v>
      </c>
      <c r="T12890">
        <v>9</v>
      </c>
      <c r="U12890">
        <v>40</v>
      </c>
    </row>
    <row r="12891" spans="1:21" x14ac:dyDescent="0.3">
      <c r="A12891" s="5" t="s">
        <v>168</v>
      </c>
      <c r="B12891" s="5" t="s">
        <v>206</v>
      </c>
      <c r="C12891" s="5" t="s">
        <v>112</v>
      </c>
      <c r="D12891" s="5" t="s">
        <v>609</v>
      </c>
      <c r="E12891" s="5" t="s">
        <v>172</v>
      </c>
      <c r="F12891" s="6">
        <v>44103</v>
      </c>
      <c r="G12891" s="5" t="s">
        <v>148</v>
      </c>
      <c r="H12891" s="5" t="s">
        <v>187</v>
      </c>
      <c r="I12891">
        <v>43927</v>
      </c>
      <c r="J12891">
        <v>176</v>
      </c>
      <c r="K12891">
        <v>530</v>
      </c>
      <c r="L12891">
        <v>5</v>
      </c>
      <c r="M12891">
        <v>15105</v>
      </c>
      <c r="N12891">
        <v>15790.228999999999</v>
      </c>
      <c r="O12891">
        <v>3158.0459999999998</v>
      </c>
      <c r="P12891">
        <v>106</v>
      </c>
      <c r="Q12891">
        <v>28.5</v>
      </c>
      <c r="R12891">
        <v>-685.22900000000004</v>
      </c>
      <c r="S12891">
        <v>2020</v>
      </c>
      <c r="T12891">
        <v>9</v>
      </c>
      <c r="U12891">
        <v>40</v>
      </c>
    </row>
    <row r="12892" spans="1:21" x14ac:dyDescent="0.3">
      <c r="A12892" s="5" t="s">
        <v>168</v>
      </c>
      <c r="B12892" s="5" t="s">
        <v>206</v>
      </c>
      <c r="C12892" s="5" t="s">
        <v>112</v>
      </c>
      <c r="D12892" s="5" t="s">
        <v>609</v>
      </c>
      <c r="E12892" s="5" t="s">
        <v>172</v>
      </c>
      <c r="F12892" s="6">
        <v>44103</v>
      </c>
      <c r="G12892" s="5" t="s">
        <v>148</v>
      </c>
      <c r="H12892" s="5" t="s">
        <v>188</v>
      </c>
      <c r="I12892">
        <v>43927</v>
      </c>
      <c r="J12892">
        <v>176</v>
      </c>
      <c r="K12892">
        <v>540</v>
      </c>
      <c r="L12892">
        <v>5</v>
      </c>
      <c r="M12892">
        <v>15390</v>
      </c>
      <c r="N12892">
        <v>15790.228999999999</v>
      </c>
      <c r="O12892">
        <v>3158.0459999999998</v>
      </c>
      <c r="P12892">
        <v>108</v>
      </c>
      <c r="Q12892">
        <v>28.5</v>
      </c>
      <c r="R12892">
        <v>-400.22899999999998</v>
      </c>
      <c r="S12892">
        <v>2020</v>
      </c>
      <c r="T12892">
        <v>9</v>
      </c>
      <c r="U12892">
        <v>40</v>
      </c>
    </row>
    <row r="12893" spans="1:21" x14ac:dyDescent="0.3">
      <c r="A12893" s="5" t="s">
        <v>168</v>
      </c>
      <c r="B12893" s="5" t="s">
        <v>206</v>
      </c>
      <c r="C12893" s="5" t="s">
        <v>112</v>
      </c>
      <c r="D12893" s="5" t="s">
        <v>609</v>
      </c>
      <c r="E12893" s="5" t="s">
        <v>172</v>
      </c>
      <c r="F12893" s="6">
        <v>44103</v>
      </c>
      <c r="G12893" s="5" t="s">
        <v>148</v>
      </c>
      <c r="H12893" s="5" t="s">
        <v>189</v>
      </c>
      <c r="I12893">
        <v>43927</v>
      </c>
      <c r="J12893">
        <v>176</v>
      </c>
      <c r="K12893">
        <v>203</v>
      </c>
      <c r="L12893">
        <v>2</v>
      </c>
      <c r="M12893">
        <v>5785.5</v>
      </c>
      <c r="N12893">
        <v>6316.0919999999996</v>
      </c>
      <c r="O12893">
        <v>3158.0459999999998</v>
      </c>
      <c r="P12893">
        <v>101.5</v>
      </c>
      <c r="Q12893">
        <v>28.5</v>
      </c>
      <c r="R12893">
        <v>-530.59199999999998</v>
      </c>
      <c r="S12893">
        <v>2020</v>
      </c>
      <c r="T12893">
        <v>9</v>
      </c>
      <c r="U12893">
        <v>40</v>
      </c>
    </row>
    <row r="12894" spans="1:21" x14ac:dyDescent="0.3">
      <c r="A12894" s="5" t="s">
        <v>168</v>
      </c>
      <c r="B12894" s="5" t="s">
        <v>206</v>
      </c>
      <c r="C12894" s="5" t="s">
        <v>112</v>
      </c>
      <c r="D12894" s="5" t="s">
        <v>609</v>
      </c>
      <c r="E12894" s="5" t="s">
        <v>172</v>
      </c>
      <c r="F12894" s="6">
        <v>44103</v>
      </c>
      <c r="G12894" s="5" t="s">
        <v>148</v>
      </c>
      <c r="H12894" s="5" t="s">
        <v>308</v>
      </c>
      <c r="I12894">
        <v>43927</v>
      </c>
      <c r="J12894">
        <v>176</v>
      </c>
      <c r="K12894">
        <v>130</v>
      </c>
      <c r="L12894">
        <v>1</v>
      </c>
      <c r="M12894">
        <v>3705</v>
      </c>
      <c r="N12894">
        <v>3158.0459999999998</v>
      </c>
      <c r="O12894">
        <v>3158.0459999999998</v>
      </c>
      <c r="P12894">
        <v>130</v>
      </c>
      <c r="Q12894">
        <v>28.5</v>
      </c>
      <c r="R12894">
        <v>546.95399999999995</v>
      </c>
      <c r="S12894">
        <v>2020</v>
      </c>
      <c r="T12894">
        <v>9</v>
      </c>
      <c r="U12894">
        <v>40</v>
      </c>
    </row>
    <row r="12895" spans="1:21" x14ac:dyDescent="0.3">
      <c r="A12895" s="5" t="s">
        <v>168</v>
      </c>
      <c r="B12895" s="5" t="s">
        <v>206</v>
      </c>
      <c r="C12895" s="5" t="s">
        <v>112</v>
      </c>
      <c r="D12895" s="5" t="s">
        <v>609</v>
      </c>
      <c r="E12895" s="5" t="s">
        <v>172</v>
      </c>
      <c r="F12895" s="6">
        <v>44103</v>
      </c>
      <c r="G12895" s="5" t="s">
        <v>148</v>
      </c>
      <c r="H12895" s="5" t="s">
        <v>202</v>
      </c>
      <c r="I12895">
        <v>43927</v>
      </c>
      <c r="J12895">
        <v>176</v>
      </c>
      <c r="K12895">
        <v>1030</v>
      </c>
      <c r="L12895">
        <v>10</v>
      </c>
      <c r="M12895">
        <v>29355</v>
      </c>
      <c r="N12895">
        <v>31580.458999999999</v>
      </c>
      <c r="O12895">
        <v>3158.0459999999998</v>
      </c>
      <c r="P12895">
        <v>103</v>
      </c>
      <c r="Q12895">
        <v>28.5</v>
      </c>
      <c r="R12895">
        <v>-2225.4589999999998</v>
      </c>
      <c r="S12895">
        <v>2020</v>
      </c>
      <c r="T12895">
        <v>9</v>
      </c>
      <c r="U12895">
        <v>40</v>
      </c>
    </row>
    <row r="12896" spans="1:21" x14ac:dyDescent="0.3">
      <c r="A12896" s="5" t="s">
        <v>168</v>
      </c>
      <c r="B12896" s="5" t="s">
        <v>206</v>
      </c>
      <c r="C12896" s="5" t="s">
        <v>112</v>
      </c>
      <c r="D12896" s="5" t="s">
        <v>609</v>
      </c>
      <c r="E12896" s="5" t="s">
        <v>172</v>
      </c>
      <c r="F12896" s="6">
        <v>44103</v>
      </c>
      <c r="G12896" s="5" t="s">
        <v>148</v>
      </c>
      <c r="H12896" s="5" t="s">
        <v>190</v>
      </c>
      <c r="I12896">
        <v>43927</v>
      </c>
      <c r="J12896">
        <v>176</v>
      </c>
      <c r="K12896">
        <v>108</v>
      </c>
      <c r="L12896">
        <v>1</v>
      </c>
      <c r="M12896">
        <v>3078</v>
      </c>
      <c r="N12896">
        <v>3158.0459999999998</v>
      </c>
      <c r="O12896">
        <v>3158.0459999999998</v>
      </c>
      <c r="P12896">
        <v>108</v>
      </c>
      <c r="Q12896">
        <v>28.5</v>
      </c>
      <c r="R12896">
        <v>-80.046000000000006</v>
      </c>
      <c r="S12896">
        <v>2020</v>
      </c>
      <c r="T12896">
        <v>9</v>
      </c>
      <c r="U12896">
        <v>40</v>
      </c>
    </row>
    <row r="12897" spans="1:21" x14ac:dyDescent="0.3">
      <c r="A12897" s="5" t="s">
        <v>168</v>
      </c>
      <c r="B12897" s="5" t="s">
        <v>206</v>
      </c>
      <c r="C12897" s="5" t="s">
        <v>112</v>
      </c>
      <c r="D12897" s="5" t="s">
        <v>609</v>
      </c>
      <c r="E12897" s="5" t="s">
        <v>172</v>
      </c>
      <c r="F12897" s="6">
        <v>44103</v>
      </c>
      <c r="G12897" s="5" t="s">
        <v>148</v>
      </c>
      <c r="H12897" s="5" t="s">
        <v>498</v>
      </c>
      <c r="I12897">
        <v>43927</v>
      </c>
      <c r="J12897">
        <v>176</v>
      </c>
      <c r="K12897">
        <v>226</v>
      </c>
      <c r="L12897">
        <v>2</v>
      </c>
      <c r="M12897">
        <v>6441</v>
      </c>
      <c r="N12897">
        <v>6316.0919999999996</v>
      </c>
      <c r="O12897">
        <v>3158.0459999999998</v>
      </c>
      <c r="P12897">
        <v>113</v>
      </c>
      <c r="Q12897">
        <v>28.5</v>
      </c>
      <c r="R12897">
        <v>124.908</v>
      </c>
      <c r="S12897">
        <v>2020</v>
      </c>
      <c r="T12897">
        <v>9</v>
      </c>
      <c r="U12897">
        <v>40</v>
      </c>
    </row>
    <row r="12898" spans="1:21" x14ac:dyDescent="0.3">
      <c r="A12898" s="5" t="s">
        <v>168</v>
      </c>
      <c r="B12898" s="5" t="s">
        <v>206</v>
      </c>
      <c r="C12898" s="5" t="s">
        <v>112</v>
      </c>
      <c r="D12898" s="5" t="s">
        <v>609</v>
      </c>
      <c r="E12898" s="5" t="s">
        <v>172</v>
      </c>
      <c r="F12898" s="6">
        <v>44103</v>
      </c>
      <c r="G12898" s="5" t="s">
        <v>148</v>
      </c>
      <c r="H12898" s="5" t="s">
        <v>190</v>
      </c>
      <c r="I12898">
        <v>43927</v>
      </c>
      <c r="J12898">
        <v>176</v>
      </c>
      <c r="K12898">
        <v>233</v>
      </c>
      <c r="L12898">
        <v>2</v>
      </c>
      <c r="M12898">
        <v>6640.5</v>
      </c>
      <c r="N12898">
        <v>6316.0919999999996</v>
      </c>
      <c r="O12898">
        <v>3158.0459999999998</v>
      </c>
      <c r="P12898">
        <v>116.5</v>
      </c>
      <c r="Q12898">
        <v>28.5</v>
      </c>
      <c r="R12898">
        <v>324.40800000000002</v>
      </c>
      <c r="S12898">
        <v>2020</v>
      </c>
      <c r="T12898">
        <v>9</v>
      </c>
      <c r="U12898">
        <v>40</v>
      </c>
    </row>
    <row r="12899" spans="1:21" x14ac:dyDescent="0.3">
      <c r="A12899" s="5" t="s">
        <v>168</v>
      </c>
      <c r="B12899" s="5" t="s">
        <v>206</v>
      </c>
      <c r="C12899" s="5" t="s">
        <v>112</v>
      </c>
      <c r="D12899" s="5" t="s">
        <v>609</v>
      </c>
      <c r="E12899" s="5" t="s">
        <v>172</v>
      </c>
      <c r="F12899" s="6">
        <v>44103</v>
      </c>
      <c r="G12899" s="5" t="s">
        <v>148</v>
      </c>
      <c r="H12899" s="5" t="s">
        <v>190</v>
      </c>
      <c r="I12899">
        <v>43927</v>
      </c>
      <c r="J12899">
        <v>176</v>
      </c>
      <c r="K12899">
        <v>202</v>
      </c>
      <c r="L12899">
        <v>2</v>
      </c>
      <c r="M12899">
        <v>5757</v>
      </c>
      <c r="N12899">
        <v>6316.0919999999996</v>
      </c>
      <c r="O12899">
        <v>3158.0459999999998</v>
      </c>
      <c r="P12899">
        <v>101</v>
      </c>
      <c r="Q12899">
        <v>28.5</v>
      </c>
      <c r="R12899">
        <v>-559.09199999999998</v>
      </c>
      <c r="S12899">
        <v>2020</v>
      </c>
      <c r="T12899">
        <v>9</v>
      </c>
      <c r="U12899">
        <v>40</v>
      </c>
    </row>
    <row r="12900" spans="1:21" x14ac:dyDescent="0.3">
      <c r="A12900" s="5" t="s">
        <v>168</v>
      </c>
      <c r="B12900" s="5" t="s">
        <v>206</v>
      </c>
      <c r="C12900" s="5" t="s">
        <v>112</v>
      </c>
      <c r="D12900" s="5" t="s">
        <v>609</v>
      </c>
      <c r="E12900" s="5" t="s">
        <v>172</v>
      </c>
      <c r="F12900" s="6">
        <v>44103</v>
      </c>
      <c r="G12900" s="5" t="s">
        <v>148</v>
      </c>
      <c r="H12900" s="5" t="s">
        <v>190</v>
      </c>
      <c r="I12900">
        <v>43927</v>
      </c>
      <c r="J12900">
        <v>176</v>
      </c>
      <c r="K12900">
        <v>120</v>
      </c>
      <c r="L12900">
        <v>1</v>
      </c>
      <c r="M12900">
        <v>3420</v>
      </c>
      <c r="N12900">
        <v>3158.0459999999998</v>
      </c>
      <c r="O12900">
        <v>3158.0459999999998</v>
      </c>
      <c r="P12900">
        <v>120</v>
      </c>
      <c r="Q12900">
        <v>28.5</v>
      </c>
      <c r="R12900">
        <v>261.95400000000001</v>
      </c>
      <c r="S12900">
        <v>2020</v>
      </c>
      <c r="T12900">
        <v>9</v>
      </c>
      <c r="U12900">
        <v>40</v>
      </c>
    </row>
    <row r="12901" spans="1:21" x14ac:dyDescent="0.3">
      <c r="A12901" s="5" t="s">
        <v>168</v>
      </c>
      <c r="B12901" s="5" t="s">
        <v>206</v>
      </c>
      <c r="C12901" s="5" t="s">
        <v>113</v>
      </c>
      <c r="D12901" s="5" t="s">
        <v>621</v>
      </c>
      <c r="E12901" s="5" t="s">
        <v>172</v>
      </c>
      <c r="F12901" s="6">
        <v>44103</v>
      </c>
      <c r="G12901" s="5" t="s">
        <v>148</v>
      </c>
      <c r="H12901" s="5" t="s">
        <v>371</v>
      </c>
      <c r="I12901">
        <v>43934</v>
      </c>
      <c r="J12901">
        <v>169</v>
      </c>
      <c r="K12901">
        <v>864.6</v>
      </c>
      <c r="L12901">
        <v>7</v>
      </c>
      <c r="M12901">
        <v>22911.9</v>
      </c>
      <c r="N12901">
        <v>17490.317999999999</v>
      </c>
      <c r="O12901">
        <v>2498.6170000000002</v>
      </c>
      <c r="P12901">
        <v>123.51428571428572</v>
      </c>
      <c r="Q12901">
        <v>26.5</v>
      </c>
      <c r="R12901">
        <v>5421.5820000000003</v>
      </c>
      <c r="S12901">
        <v>2020</v>
      </c>
      <c r="T12901">
        <v>9</v>
      </c>
      <c r="U12901">
        <v>40</v>
      </c>
    </row>
    <row r="12902" spans="1:21" x14ac:dyDescent="0.3">
      <c r="A12902" s="5" t="s">
        <v>168</v>
      </c>
      <c r="B12902" s="5" t="s">
        <v>206</v>
      </c>
      <c r="C12902" s="5" t="s">
        <v>113</v>
      </c>
      <c r="D12902" s="5" t="s">
        <v>621</v>
      </c>
      <c r="E12902" s="5" t="s">
        <v>172</v>
      </c>
      <c r="F12902" s="6">
        <v>44103</v>
      </c>
      <c r="G12902" s="5" t="s">
        <v>148</v>
      </c>
      <c r="H12902" s="5" t="s">
        <v>203</v>
      </c>
      <c r="I12902">
        <v>43934</v>
      </c>
      <c r="J12902">
        <v>169</v>
      </c>
      <c r="K12902">
        <v>212</v>
      </c>
      <c r="L12902">
        <v>2</v>
      </c>
      <c r="M12902">
        <v>6042</v>
      </c>
      <c r="N12902">
        <v>4997.2340000000004</v>
      </c>
      <c r="O12902">
        <v>2498.6170000000002</v>
      </c>
      <c r="P12902">
        <v>106</v>
      </c>
      <c r="Q12902">
        <v>28.5</v>
      </c>
      <c r="R12902">
        <v>1044.7660000000001</v>
      </c>
      <c r="S12902">
        <v>2020</v>
      </c>
      <c r="T12902">
        <v>9</v>
      </c>
      <c r="U12902">
        <v>40</v>
      </c>
    </row>
    <row r="12903" spans="1:21" x14ac:dyDescent="0.3">
      <c r="A12903" s="5" t="s">
        <v>168</v>
      </c>
      <c r="B12903" s="5" t="s">
        <v>206</v>
      </c>
      <c r="C12903" s="5" t="s">
        <v>113</v>
      </c>
      <c r="D12903" s="5" t="s">
        <v>621</v>
      </c>
      <c r="E12903" s="5" t="s">
        <v>172</v>
      </c>
      <c r="F12903" s="6">
        <v>44103</v>
      </c>
      <c r="G12903" s="5" t="s">
        <v>148</v>
      </c>
      <c r="H12903" s="5" t="s">
        <v>230</v>
      </c>
      <c r="I12903">
        <v>43934</v>
      </c>
      <c r="J12903">
        <v>169</v>
      </c>
      <c r="K12903">
        <v>2212</v>
      </c>
      <c r="L12903">
        <v>20</v>
      </c>
      <c r="M12903">
        <v>61936</v>
      </c>
      <c r="N12903">
        <v>49972.336000000003</v>
      </c>
      <c r="O12903">
        <v>2498.6170000000002</v>
      </c>
      <c r="P12903">
        <v>110.6</v>
      </c>
      <c r="Q12903">
        <v>28</v>
      </c>
      <c r="R12903">
        <v>11963.664000000001</v>
      </c>
      <c r="S12903">
        <v>2020</v>
      </c>
      <c r="T12903">
        <v>9</v>
      </c>
      <c r="U12903">
        <v>40</v>
      </c>
    </row>
    <row r="12904" spans="1:21" x14ac:dyDescent="0.3">
      <c r="A12904" s="5" t="s">
        <v>168</v>
      </c>
      <c r="B12904" s="5" t="s">
        <v>206</v>
      </c>
      <c r="C12904" s="5" t="s">
        <v>113</v>
      </c>
      <c r="D12904" s="5" t="s">
        <v>621</v>
      </c>
      <c r="E12904" s="5" t="s">
        <v>172</v>
      </c>
      <c r="F12904" s="6">
        <v>44103</v>
      </c>
      <c r="G12904" s="5" t="s">
        <v>148</v>
      </c>
      <c r="H12904" s="5" t="s">
        <v>333</v>
      </c>
      <c r="I12904">
        <v>43934</v>
      </c>
      <c r="J12904">
        <v>169</v>
      </c>
      <c r="K12904">
        <v>304</v>
      </c>
      <c r="L12904">
        <v>3</v>
      </c>
      <c r="M12904">
        <v>8664</v>
      </c>
      <c r="N12904">
        <v>7495.85</v>
      </c>
      <c r="O12904">
        <v>2498.6170000000002</v>
      </c>
      <c r="P12904">
        <v>101.33333333333333</v>
      </c>
      <c r="Q12904">
        <v>28.5</v>
      </c>
      <c r="R12904">
        <v>1168.1500000000001</v>
      </c>
      <c r="S12904">
        <v>2020</v>
      </c>
      <c r="T12904">
        <v>9</v>
      </c>
      <c r="U12904">
        <v>40</v>
      </c>
    </row>
    <row r="12905" spans="1:21" x14ac:dyDescent="0.3">
      <c r="A12905" s="5" t="s">
        <v>168</v>
      </c>
      <c r="B12905" s="5" t="s">
        <v>206</v>
      </c>
      <c r="C12905" s="5" t="s">
        <v>113</v>
      </c>
      <c r="D12905" s="5" t="s">
        <v>621</v>
      </c>
      <c r="E12905" s="5" t="s">
        <v>172</v>
      </c>
      <c r="F12905" s="6">
        <v>44103</v>
      </c>
      <c r="G12905" s="5" t="s">
        <v>148</v>
      </c>
      <c r="H12905" s="5" t="s">
        <v>216</v>
      </c>
      <c r="I12905">
        <v>43934</v>
      </c>
      <c r="J12905">
        <v>169</v>
      </c>
      <c r="K12905">
        <v>105</v>
      </c>
      <c r="L12905">
        <v>1</v>
      </c>
      <c r="M12905">
        <v>2992.5</v>
      </c>
      <c r="N12905">
        <v>2498.6170000000002</v>
      </c>
      <c r="O12905">
        <v>2498.6170000000002</v>
      </c>
      <c r="P12905">
        <v>105</v>
      </c>
      <c r="Q12905">
        <v>28.5</v>
      </c>
      <c r="R12905">
        <v>493.88299999999998</v>
      </c>
      <c r="S12905">
        <v>2020</v>
      </c>
      <c r="T12905">
        <v>9</v>
      </c>
      <c r="U12905">
        <v>40</v>
      </c>
    </row>
    <row r="12906" spans="1:21" x14ac:dyDescent="0.3">
      <c r="A12906" s="5" t="s">
        <v>168</v>
      </c>
      <c r="B12906" s="5" t="s">
        <v>206</v>
      </c>
      <c r="C12906" s="5" t="s">
        <v>113</v>
      </c>
      <c r="D12906" s="5" t="s">
        <v>621</v>
      </c>
      <c r="E12906" s="5" t="s">
        <v>172</v>
      </c>
      <c r="F12906" s="6">
        <v>44103</v>
      </c>
      <c r="G12906" s="5" t="s">
        <v>148</v>
      </c>
      <c r="H12906" s="5" t="s">
        <v>222</v>
      </c>
      <c r="I12906">
        <v>43934</v>
      </c>
      <c r="J12906">
        <v>169</v>
      </c>
      <c r="K12906">
        <v>116</v>
      </c>
      <c r="L12906">
        <v>1</v>
      </c>
      <c r="M12906">
        <v>3306</v>
      </c>
      <c r="N12906">
        <v>2498.6170000000002</v>
      </c>
      <c r="O12906">
        <v>2498.6170000000002</v>
      </c>
      <c r="P12906">
        <v>116</v>
      </c>
      <c r="Q12906">
        <v>28.5</v>
      </c>
      <c r="R12906">
        <v>807.38300000000004</v>
      </c>
      <c r="S12906">
        <v>2020</v>
      </c>
      <c r="T12906">
        <v>9</v>
      </c>
      <c r="U12906">
        <v>40</v>
      </c>
    </row>
    <row r="12907" spans="1:21" x14ac:dyDescent="0.3">
      <c r="A12907" s="5" t="s">
        <v>168</v>
      </c>
      <c r="B12907" s="5" t="s">
        <v>206</v>
      </c>
      <c r="C12907" s="5" t="s">
        <v>113</v>
      </c>
      <c r="D12907" s="5" t="s">
        <v>621</v>
      </c>
      <c r="E12907" s="5" t="s">
        <v>172</v>
      </c>
      <c r="F12907" s="6">
        <v>44103</v>
      </c>
      <c r="G12907" s="5" t="s">
        <v>148</v>
      </c>
      <c r="H12907" s="5" t="s">
        <v>181</v>
      </c>
      <c r="I12907">
        <v>43934</v>
      </c>
      <c r="J12907">
        <v>169</v>
      </c>
      <c r="K12907">
        <v>90</v>
      </c>
      <c r="L12907">
        <v>1</v>
      </c>
      <c r="M12907">
        <v>2565</v>
      </c>
      <c r="N12907">
        <v>2498.6170000000002</v>
      </c>
      <c r="O12907">
        <v>2498.6170000000002</v>
      </c>
      <c r="P12907">
        <v>90</v>
      </c>
      <c r="Q12907">
        <v>28.5</v>
      </c>
      <c r="R12907">
        <v>66.382999999999996</v>
      </c>
      <c r="S12907">
        <v>2020</v>
      </c>
      <c r="T12907">
        <v>9</v>
      </c>
      <c r="U12907">
        <v>40</v>
      </c>
    </row>
    <row r="12908" spans="1:21" x14ac:dyDescent="0.3">
      <c r="A12908" s="5" t="s">
        <v>168</v>
      </c>
      <c r="B12908" s="5" t="s">
        <v>206</v>
      </c>
      <c r="C12908" s="5" t="s">
        <v>113</v>
      </c>
      <c r="D12908" s="5" t="s">
        <v>621</v>
      </c>
      <c r="E12908" s="5" t="s">
        <v>172</v>
      </c>
      <c r="F12908" s="6">
        <v>44103</v>
      </c>
      <c r="G12908" s="5" t="s">
        <v>148</v>
      </c>
      <c r="H12908" s="5" t="s">
        <v>231</v>
      </c>
      <c r="I12908">
        <v>43934</v>
      </c>
      <c r="J12908">
        <v>169</v>
      </c>
      <c r="K12908">
        <v>114</v>
      </c>
      <c r="L12908">
        <v>1</v>
      </c>
      <c r="M12908">
        <v>3249</v>
      </c>
      <c r="N12908">
        <v>2498.6170000000002</v>
      </c>
      <c r="O12908">
        <v>2498.6170000000002</v>
      </c>
      <c r="P12908">
        <v>114</v>
      </c>
      <c r="Q12908">
        <v>28.5</v>
      </c>
      <c r="R12908">
        <v>750.38300000000004</v>
      </c>
      <c r="S12908">
        <v>2020</v>
      </c>
      <c r="T12908">
        <v>9</v>
      </c>
      <c r="U12908">
        <v>40</v>
      </c>
    </row>
    <row r="12909" spans="1:21" x14ac:dyDescent="0.3">
      <c r="A12909" s="5" t="s">
        <v>168</v>
      </c>
      <c r="B12909" s="5" t="s">
        <v>206</v>
      </c>
      <c r="C12909" s="5" t="s">
        <v>112</v>
      </c>
      <c r="D12909" s="5" t="s">
        <v>609</v>
      </c>
      <c r="E12909" s="5" t="s">
        <v>172</v>
      </c>
      <c r="F12909" s="6">
        <v>44104</v>
      </c>
      <c r="G12909" s="5" t="s">
        <v>148</v>
      </c>
      <c r="H12909" s="5" t="s">
        <v>178</v>
      </c>
      <c r="I12909">
        <v>43927</v>
      </c>
      <c r="J12909">
        <v>177</v>
      </c>
      <c r="K12909">
        <v>428.8</v>
      </c>
      <c r="L12909">
        <v>4</v>
      </c>
      <c r="M12909">
        <v>12006.4</v>
      </c>
      <c r="N12909">
        <v>12632.183999999999</v>
      </c>
      <c r="O12909">
        <v>3158.0459999999998</v>
      </c>
      <c r="P12909">
        <v>107.2</v>
      </c>
      <c r="Q12909">
        <v>28</v>
      </c>
      <c r="R12909">
        <v>-625.78399999999999</v>
      </c>
      <c r="S12909">
        <v>2020</v>
      </c>
      <c r="T12909">
        <v>9</v>
      </c>
      <c r="U12909">
        <v>40</v>
      </c>
    </row>
    <row r="12910" spans="1:21" x14ac:dyDescent="0.3">
      <c r="A12910" s="5" t="s">
        <v>168</v>
      </c>
      <c r="B12910" s="5" t="s">
        <v>206</v>
      </c>
      <c r="C12910" s="5" t="s">
        <v>112</v>
      </c>
      <c r="D12910" s="5" t="s">
        <v>609</v>
      </c>
      <c r="E12910" s="5" t="s">
        <v>172</v>
      </c>
      <c r="F12910" s="6">
        <v>44104</v>
      </c>
      <c r="G12910" s="5" t="s">
        <v>148</v>
      </c>
      <c r="H12910" s="5" t="s">
        <v>197</v>
      </c>
      <c r="I12910">
        <v>43927</v>
      </c>
      <c r="J12910">
        <v>177</v>
      </c>
      <c r="K12910">
        <v>363</v>
      </c>
      <c r="L12910">
        <v>3</v>
      </c>
      <c r="M12910">
        <v>10164</v>
      </c>
      <c r="N12910">
        <v>9474.1380000000008</v>
      </c>
      <c r="O12910">
        <v>3158.0459999999998</v>
      </c>
      <c r="P12910">
        <v>121</v>
      </c>
      <c r="Q12910">
        <v>28</v>
      </c>
      <c r="R12910">
        <v>689.86199999999997</v>
      </c>
      <c r="S12910">
        <v>2020</v>
      </c>
      <c r="T12910">
        <v>9</v>
      </c>
      <c r="U12910">
        <v>40</v>
      </c>
    </row>
    <row r="12911" spans="1:21" x14ac:dyDescent="0.3">
      <c r="A12911" s="5" t="s">
        <v>168</v>
      </c>
      <c r="B12911" s="5" t="s">
        <v>206</v>
      </c>
      <c r="C12911" s="5" t="s">
        <v>112</v>
      </c>
      <c r="D12911" s="5" t="s">
        <v>609</v>
      </c>
      <c r="E12911" s="5" t="s">
        <v>172</v>
      </c>
      <c r="F12911" s="6">
        <v>44104</v>
      </c>
      <c r="G12911" s="5" t="s">
        <v>148</v>
      </c>
      <c r="H12911" s="5" t="s">
        <v>235</v>
      </c>
      <c r="I12911">
        <v>43927</v>
      </c>
      <c r="J12911">
        <v>177</v>
      </c>
      <c r="K12911">
        <v>194</v>
      </c>
      <c r="L12911">
        <v>2</v>
      </c>
      <c r="M12911">
        <v>5432</v>
      </c>
      <c r="N12911">
        <v>6316.0919999999996</v>
      </c>
      <c r="O12911">
        <v>3158.0459999999998</v>
      </c>
      <c r="P12911">
        <v>97</v>
      </c>
      <c r="Q12911">
        <v>28</v>
      </c>
      <c r="R12911">
        <v>-884.09199999999998</v>
      </c>
      <c r="S12911">
        <v>2020</v>
      </c>
      <c r="T12911">
        <v>9</v>
      </c>
      <c r="U12911">
        <v>40</v>
      </c>
    </row>
    <row r="12912" spans="1:21" x14ac:dyDescent="0.3">
      <c r="A12912" s="5" t="s">
        <v>168</v>
      </c>
      <c r="B12912" s="5" t="s">
        <v>206</v>
      </c>
      <c r="C12912" s="5" t="s">
        <v>113</v>
      </c>
      <c r="D12912" s="5" t="s">
        <v>621</v>
      </c>
      <c r="E12912" s="5" t="s">
        <v>172</v>
      </c>
      <c r="F12912" s="6">
        <v>44104</v>
      </c>
      <c r="G12912" s="5" t="s">
        <v>148</v>
      </c>
      <c r="H12912" s="5" t="s">
        <v>311</v>
      </c>
      <c r="I12912">
        <v>43934</v>
      </c>
      <c r="J12912">
        <v>170</v>
      </c>
      <c r="K12912">
        <v>111.4</v>
      </c>
      <c r="L12912">
        <v>1</v>
      </c>
      <c r="M12912">
        <v>3119.2</v>
      </c>
      <c r="N12912">
        <v>2525.038</v>
      </c>
      <c r="O12912">
        <v>2525.038</v>
      </c>
      <c r="P12912">
        <v>111.4</v>
      </c>
      <c r="Q12912">
        <v>28</v>
      </c>
      <c r="R12912">
        <v>594.16200000000003</v>
      </c>
      <c r="S12912">
        <v>2020</v>
      </c>
      <c r="T12912">
        <v>9</v>
      </c>
      <c r="U12912">
        <v>40</v>
      </c>
    </row>
    <row r="12913" spans="1:21" x14ac:dyDescent="0.3">
      <c r="A12913" s="5" t="s">
        <v>168</v>
      </c>
      <c r="B12913" s="5" t="s">
        <v>206</v>
      </c>
      <c r="C12913" s="5" t="s">
        <v>113</v>
      </c>
      <c r="D12913" s="5" t="s">
        <v>621</v>
      </c>
      <c r="E12913" s="5" t="s">
        <v>172</v>
      </c>
      <c r="F12913" s="6">
        <v>44104</v>
      </c>
      <c r="G12913" s="5" t="s">
        <v>148</v>
      </c>
      <c r="H12913" s="5" t="s">
        <v>351</v>
      </c>
      <c r="I12913">
        <v>43934</v>
      </c>
      <c r="J12913">
        <v>170</v>
      </c>
      <c r="K12913">
        <v>207.4</v>
      </c>
      <c r="L12913">
        <v>2</v>
      </c>
      <c r="M12913">
        <v>5807.2</v>
      </c>
      <c r="N12913">
        <v>5050.076</v>
      </c>
      <c r="O12913">
        <v>2525.038</v>
      </c>
      <c r="P12913">
        <v>103.7</v>
      </c>
      <c r="Q12913">
        <v>28</v>
      </c>
      <c r="R12913">
        <v>757.12400000000002</v>
      </c>
      <c r="S12913">
        <v>2020</v>
      </c>
      <c r="T12913">
        <v>9</v>
      </c>
      <c r="U12913">
        <v>40</v>
      </c>
    </row>
    <row r="12914" spans="1:21" x14ac:dyDescent="0.3">
      <c r="A12914" s="5" t="s">
        <v>168</v>
      </c>
      <c r="B12914" s="5" t="s">
        <v>206</v>
      </c>
      <c r="C12914" s="5" t="s">
        <v>113</v>
      </c>
      <c r="D12914" s="5" t="s">
        <v>621</v>
      </c>
      <c r="E12914" s="5" t="s">
        <v>172</v>
      </c>
      <c r="F12914" s="6">
        <v>44104</v>
      </c>
      <c r="G12914" s="5" t="s">
        <v>148</v>
      </c>
      <c r="H12914" s="5" t="s">
        <v>199</v>
      </c>
      <c r="I12914">
        <v>43934</v>
      </c>
      <c r="J12914">
        <v>170</v>
      </c>
      <c r="K12914">
        <v>742</v>
      </c>
      <c r="L12914">
        <v>7</v>
      </c>
      <c r="M12914">
        <v>20034</v>
      </c>
      <c r="N12914">
        <v>17675.266</v>
      </c>
      <c r="O12914">
        <v>2525.038</v>
      </c>
      <c r="P12914">
        <v>106</v>
      </c>
      <c r="Q12914">
        <v>27</v>
      </c>
      <c r="R12914">
        <v>2358.7339999999999</v>
      </c>
      <c r="S12914">
        <v>2020</v>
      </c>
      <c r="T12914">
        <v>9</v>
      </c>
      <c r="U12914">
        <v>40</v>
      </c>
    </row>
    <row r="12915" spans="1:21" x14ac:dyDescent="0.3">
      <c r="A12915" s="5" t="s">
        <v>168</v>
      </c>
      <c r="B12915" s="5" t="s">
        <v>206</v>
      </c>
      <c r="C12915" s="5" t="s">
        <v>113</v>
      </c>
      <c r="D12915" s="5" t="s">
        <v>621</v>
      </c>
      <c r="E12915" s="5" t="s">
        <v>172</v>
      </c>
      <c r="F12915" s="6">
        <v>44104</v>
      </c>
      <c r="G12915" s="5" t="s">
        <v>148</v>
      </c>
      <c r="H12915" s="5" t="s">
        <v>200</v>
      </c>
      <c r="I12915">
        <v>43934</v>
      </c>
      <c r="J12915">
        <v>170</v>
      </c>
      <c r="K12915">
        <v>336</v>
      </c>
      <c r="L12915">
        <v>3</v>
      </c>
      <c r="M12915">
        <v>9072</v>
      </c>
      <c r="N12915">
        <v>7575.1139999999996</v>
      </c>
      <c r="O12915">
        <v>2525.038</v>
      </c>
      <c r="P12915">
        <v>112</v>
      </c>
      <c r="Q12915">
        <v>27</v>
      </c>
      <c r="R12915">
        <v>1496.886</v>
      </c>
      <c r="S12915">
        <v>2020</v>
      </c>
      <c r="T12915">
        <v>9</v>
      </c>
      <c r="U12915">
        <v>40</v>
      </c>
    </row>
    <row r="12916" spans="1:21" x14ac:dyDescent="0.3">
      <c r="A12916" s="5" t="s">
        <v>168</v>
      </c>
      <c r="B12916" s="5" t="s">
        <v>206</v>
      </c>
      <c r="C12916" s="5" t="s">
        <v>113</v>
      </c>
      <c r="D12916" s="5" t="s">
        <v>621</v>
      </c>
      <c r="E12916" s="5" t="s">
        <v>172</v>
      </c>
      <c r="F12916" s="6">
        <v>44104</v>
      </c>
      <c r="G12916" s="5" t="s">
        <v>148</v>
      </c>
      <c r="H12916" s="5" t="s">
        <v>215</v>
      </c>
      <c r="I12916">
        <v>43934</v>
      </c>
      <c r="J12916">
        <v>170</v>
      </c>
      <c r="K12916">
        <v>445</v>
      </c>
      <c r="L12916">
        <v>4</v>
      </c>
      <c r="M12916">
        <v>12015</v>
      </c>
      <c r="N12916">
        <v>10100.152</v>
      </c>
      <c r="O12916">
        <v>2525.038</v>
      </c>
      <c r="P12916">
        <v>111.25</v>
      </c>
      <c r="Q12916">
        <v>27</v>
      </c>
      <c r="R12916">
        <v>1914.848</v>
      </c>
      <c r="S12916">
        <v>2020</v>
      </c>
      <c r="T12916">
        <v>9</v>
      </c>
      <c r="U12916">
        <v>40</v>
      </c>
    </row>
    <row r="12917" spans="1:21" x14ac:dyDescent="0.3">
      <c r="A12917" s="5" t="s">
        <v>168</v>
      </c>
      <c r="B12917" s="5" t="s">
        <v>206</v>
      </c>
      <c r="C12917" s="5" t="s">
        <v>113</v>
      </c>
      <c r="D12917" s="5" t="s">
        <v>621</v>
      </c>
      <c r="E12917" s="5" t="s">
        <v>172</v>
      </c>
      <c r="F12917" s="6">
        <v>44104</v>
      </c>
      <c r="G12917" s="5" t="s">
        <v>148</v>
      </c>
      <c r="H12917" s="5" t="s">
        <v>478</v>
      </c>
      <c r="I12917">
        <v>43934</v>
      </c>
      <c r="J12917">
        <v>170</v>
      </c>
      <c r="K12917">
        <v>530</v>
      </c>
      <c r="L12917">
        <v>5</v>
      </c>
      <c r="M12917">
        <v>14310</v>
      </c>
      <c r="N12917">
        <v>12625.19</v>
      </c>
      <c r="O12917">
        <v>2525.038</v>
      </c>
      <c r="P12917">
        <v>106</v>
      </c>
      <c r="Q12917">
        <v>27</v>
      </c>
      <c r="R12917">
        <v>1684.81</v>
      </c>
      <c r="S12917">
        <v>2020</v>
      </c>
      <c r="T12917">
        <v>9</v>
      </c>
      <c r="U12917">
        <v>40</v>
      </c>
    </row>
    <row r="12918" spans="1:21" x14ac:dyDescent="0.3">
      <c r="A12918" s="5" t="s">
        <v>168</v>
      </c>
      <c r="B12918" s="5" t="s">
        <v>206</v>
      </c>
      <c r="C12918" s="5" t="s">
        <v>113</v>
      </c>
      <c r="D12918" s="5" t="s">
        <v>621</v>
      </c>
      <c r="E12918" s="5" t="s">
        <v>172</v>
      </c>
      <c r="F12918" s="6">
        <v>44104</v>
      </c>
      <c r="G12918" s="5" t="s">
        <v>148</v>
      </c>
      <c r="H12918" s="5" t="s">
        <v>190</v>
      </c>
      <c r="I12918">
        <v>43934</v>
      </c>
      <c r="J12918">
        <v>170</v>
      </c>
      <c r="K12918">
        <v>196</v>
      </c>
      <c r="L12918">
        <v>2</v>
      </c>
      <c r="M12918">
        <v>5292</v>
      </c>
      <c r="N12918">
        <v>5050.076</v>
      </c>
      <c r="O12918">
        <v>2525.038</v>
      </c>
      <c r="P12918">
        <v>98</v>
      </c>
      <c r="Q12918">
        <v>27</v>
      </c>
      <c r="R12918">
        <v>241.92400000000001</v>
      </c>
      <c r="S12918">
        <v>2020</v>
      </c>
      <c r="T12918">
        <v>9</v>
      </c>
      <c r="U12918">
        <v>40</v>
      </c>
    </row>
    <row r="12919" spans="1:21" x14ac:dyDescent="0.3">
      <c r="A12919" s="5" t="s">
        <v>168</v>
      </c>
      <c r="B12919" s="5" t="s">
        <v>206</v>
      </c>
      <c r="C12919" s="5" t="s">
        <v>113</v>
      </c>
      <c r="D12919" s="5" t="s">
        <v>621</v>
      </c>
      <c r="E12919" s="5" t="s">
        <v>172</v>
      </c>
      <c r="F12919" s="6">
        <v>44104</v>
      </c>
      <c r="G12919" s="5" t="s">
        <v>148</v>
      </c>
      <c r="H12919" s="5" t="s">
        <v>190</v>
      </c>
      <c r="I12919">
        <v>43934</v>
      </c>
      <c r="J12919">
        <v>170</v>
      </c>
      <c r="K12919">
        <v>298</v>
      </c>
      <c r="L12919">
        <v>3</v>
      </c>
      <c r="M12919">
        <v>8046</v>
      </c>
      <c r="N12919">
        <v>7575.1139999999996</v>
      </c>
      <c r="O12919">
        <v>2525.038</v>
      </c>
      <c r="P12919">
        <v>99.333333333333329</v>
      </c>
      <c r="Q12919">
        <v>27</v>
      </c>
      <c r="R12919">
        <v>470.88600000000002</v>
      </c>
      <c r="S12919">
        <v>2020</v>
      </c>
      <c r="T12919">
        <v>9</v>
      </c>
      <c r="U12919">
        <v>40</v>
      </c>
    </row>
    <row r="12920" spans="1:21" x14ac:dyDescent="0.3">
      <c r="A12920" s="5" t="s">
        <v>168</v>
      </c>
      <c r="B12920" s="5" t="s">
        <v>467</v>
      </c>
      <c r="C12920" s="5" t="s">
        <v>130</v>
      </c>
      <c r="D12920" s="5" t="s">
        <v>620</v>
      </c>
      <c r="E12920" s="5" t="s">
        <v>172</v>
      </c>
      <c r="F12920" s="6">
        <v>44104</v>
      </c>
      <c r="G12920" s="5" t="s">
        <v>148</v>
      </c>
      <c r="H12920" s="5" t="s">
        <v>173</v>
      </c>
      <c r="I12920">
        <v>43983</v>
      </c>
      <c r="J12920">
        <v>121</v>
      </c>
      <c r="K12920">
        <v>1680</v>
      </c>
      <c r="L12920">
        <v>14</v>
      </c>
      <c r="M12920">
        <v>47040</v>
      </c>
      <c r="N12920">
        <v>32896.735000000001</v>
      </c>
      <c r="O12920">
        <v>2349.7669999999998</v>
      </c>
      <c r="P12920">
        <v>120</v>
      </c>
      <c r="Q12920">
        <v>28</v>
      </c>
      <c r="R12920">
        <v>14143.264999999999</v>
      </c>
      <c r="S12920">
        <v>2020</v>
      </c>
      <c r="T12920">
        <v>9</v>
      </c>
      <c r="U12920">
        <v>40</v>
      </c>
    </row>
    <row r="12921" spans="1:21" x14ac:dyDescent="0.3">
      <c r="A12921" s="5" t="s">
        <v>168</v>
      </c>
      <c r="B12921" s="5" t="s">
        <v>206</v>
      </c>
      <c r="C12921" s="5" t="s">
        <v>112</v>
      </c>
      <c r="D12921" s="5" t="s">
        <v>609</v>
      </c>
      <c r="E12921" s="5" t="s">
        <v>172</v>
      </c>
      <c r="F12921" s="6">
        <v>44105</v>
      </c>
      <c r="G12921" s="5" t="s">
        <v>148</v>
      </c>
      <c r="H12921" s="5" t="s">
        <v>189</v>
      </c>
      <c r="I12921">
        <v>43927</v>
      </c>
      <c r="J12921">
        <v>178</v>
      </c>
      <c r="K12921">
        <v>105</v>
      </c>
      <c r="L12921">
        <v>1</v>
      </c>
      <c r="M12921">
        <v>2992.5</v>
      </c>
      <c r="N12921">
        <v>3158.0459999999998</v>
      </c>
      <c r="O12921">
        <v>3158.0459999999998</v>
      </c>
      <c r="P12921">
        <v>105</v>
      </c>
      <c r="Q12921">
        <v>28.5</v>
      </c>
      <c r="R12921">
        <v>-165.54599999999999</v>
      </c>
      <c r="S12921">
        <v>2020</v>
      </c>
      <c r="T12921">
        <v>10</v>
      </c>
      <c r="U12921">
        <v>40</v>
      </c>
    </row>
    <row r="12922" spans="1:21" x14ac:dyDescent="0.3">
      <c r="A12922" s="5" t="s">
        <v>168</v>
      </c>
      <c r="B12922" s="5" t="s">
        <v>206</v>
      </c>
      <c r="C12922" s="5" t="s">
        <v>112</v>
      </c>
      <c r="D12922" s="5" t="s">
        <v>609</v>
      </c>
      <c r="E12922" s="5" t="s">
        <v>227</v>
      </c>
      <c r="F12922" s="6">
        <v>44105</v>
      </c>
      <c r="G12922" s="5" t="s">
        <v>148</v>
      </c>
      <c r="H12922" s="5" t="s">
        <v>189</v>
      </c>
      <c r="I12922">
        <v>43927</v>
      </c>
      <c r="J12922">
        <v>178</v>
      </c>
      <c r="K12922">
        <v>-105</v>
      </c>
      <c r="L12922">
        <v>-1</v>
      </c>
      <c r="M12922">
        <v>-2992.5</v>
      </c>
      <c r="N12922">
        <v>-3158.0459999999998</v>
      </c>
      <c r="O12922">
        <v>-3158.0459999999998</v>
      </c>
      <c r="P12922">
        <v>105</v>
      </c>
      <c r="Q12922">
        <v>28.5</v>
      </c>
      <c r="R12922">
        <v>165.54599999999999</v>
      </c>
      <c r="S12922">
        <v>2020</v>
      </c>
      <c r="T12922">
        <v>10</v>
      </c>
      <c r="U12922">
        <v>40</v>
      </c>
    </row>
    <row r="12923" spans="1:21" x14ac:dyDescent="0.3">
      <c r="A12923" s="5" t="s">
        <v>168</v>
      </c>
      <c r="B12923" s="5" t="s">
        <v>206</v>
      </c>
      <c r="C12923" s="5" t="s">
        <v>113</v>
      </c>
      <c r="D12923" s="5" t="s">
        <v>621</v>
      </c>
      <c r="E12923" s="5" t="s">
        <v>172</v>
      </c>
      <c r="F12923" s="6">
        <v>44105</v>
      </c>
      <c r="G12923" s="5" t="s">
        <v>148</v>
      </c>
      <c r="H12923" s="5" t="s">
        <v>204</v>
      </c>
      <c r="I12923">
        <v>43934</v>
      </c>
      <c r="J12923">
        <v>171</v>
      </c>
      <c r="K12923">
        <v>828</v>
      </c>
      <c r="L12923">
        <v>7</v>
      </c>
      <c r="M12923">
        <v>23598</v>
      </c>
      <c r="N12923">
        <v>17675.266</v>
      </c>
      <c r="O12923">
        <v>2525.038</v>
      </c>
      <c r="P12923">
        <v>118.28571428571429</v>
      </c>
      <c r="Q12923">
        <v>28.5</v>
      </c>
      <c r="R12923">
        <v>5922.7340000000004</v>
      </c>
      <c r="S12923">
        <v>2020</v>
      </c>
      <c r="T12923">
        <v>10</v>
      </c>
      <c r="U12923">
        <v>40</v>
      </c>
    </row>
    <row r="12924" spans="1:21" x14ac:dyDescent="0.3">
      <c r="A12924" s="5" t="s">
        <v>168</v>
      </c>
      <c r="B12924" s="5" t="s">
        <v>206</v>
      </c>
      <c r="C12924" s="5" t="s">
        <v>113</v>
      </c>
      <c r="D12924" s="5" t="s">
        <v>621</v>
      </c>
      <c r="E12924" s="5" t="s">
        <v>172</v>
      </c>
      <c r="F12924" s="6">
        <v>44105</v>
      </c>
      <c r="G12924" s="5" t="s">
        <v>148</v>
      </c>
      <c r="H12924" s="5" t="s">
        <v>180</v>
      </c>
      <c r="I12924">
        <v>43934</v>
      </c>
      <c r="J12924">
        <v>171</v>
      </c>
      <c r="K12924">
        <v>200</v>
      </c>
      <c r="L12924">
        <v>2</v>
      </c>
      <c r="M12924">
        <v>5700</v>
      </c>
      <c r="N12924">
        <v>5050.076</v>
      </c>
      <c r="O12924">
        <v>2525.038</v>
      </c>
      <c r="P12924">
        <v>100</v>
      </c>
      <c r="Q12924">
        <v>28.5</v>
      </c>
      <c r="R12924">
        <v>649.92399999999998</v>
      </c>
      <c r="S12924">
        <v>2020</v>
      </c>
      <c r="T12924">
        <v>10</v>
      </c>
      <c r="U12924">
        <v>40</v>
      </c>
    </row>
    <row r="12925" spans="1:21" x14ac:dyDescent="0.3">
      <c r="A12925" s="5" t="s">
        <v>168</v>
      </c>
      <c r="B12925" s="5" t="s">
        <v>206</v>
      </c>
      <c r="C12925" s="5" t="s">
        <v>113</v>
      </c>
      <c r="D12925" s="5" t="s">
        <v>621</v>
      </c>
      <c r="E12925" s="5" t="s">
        <v>172</v>
      </c>
      <c r="F12925" s="6">
        <v>44105</v>
      </c>
      <c r="G12925" s="5" t="s">
        <v>148</v>
      </c>
      <c r="H12925" s="5" t="s">
        <v>221</v>
      </c>
      <c r="I12925">
        <v>43934</v>
      </c>
      <c r="J12925">
        <v>171</v>
      </c>
      <c r="K12925">
        <v>200</v>
      </c>
      <c r="L12925">
        <v>2</v>
      </c>
      <c r="M12925">
        <v>5700</v>
      </c>
      <c r="N12925">
        <v>5050.076</v>
      </c>
      <c r="O12925">
        <v>2525.038</v>
      </c>
      <c r="P12925">
        <v>100</v>
      </c>
      <c r="Q12925">
        <v>28.5</v>
      </c>
      <c r="R12925">
        <v>649.92399999999998</v>
      </c>
      <c r="S12925">
        <v>2020</v>
      </c>
      <c r="T12925">
        <v>10</v>
      </c>
      <c r="U12925">
        <v>40</v>
      </c>
    </row>
    <row r="12926" spans="1:21" x14ac:dyDescent="0.3">
      <c r="A12926" s="5" t="s">
        <v>168</v>
      </c>
      <c r="B12926" s="5" t="s">
        <v>206</v>
      </c>
      <c r="C12926" s="5" t="s">
        <v>113</v>
      </c>
      <c r="D12926" s="5" t="s">
        <v>621</v>
      </c>
      <c r="E12926" s="5" t="s">
        <v>172</v>
      </c>
      <c r="F12926" s="6">
        <v>44105</v>
      </c>
      <c r="G12926" s="5" t="s">
        <v>148</v>
      </c>
      <c r="H12926" s="5" t="s">
        <v>205</v>
      </c>
      <c r="I12926">
        <v>43934</v>
      </c>
      <c r="J12926">
        <v>171</v>
      </c>
      <c r="K12926">
        <v>300</v>
      </c>
      <c r="L12926">
        <v>3</v>
      </c>
      <c r="M12926">
        <v>8550</v>
      </c>
      <c r="N12926">
        <v>7575.1139999999996</v>
      </c>
      <c r="O12926">
        <v>2525.038</v>
      </c>
      <c r="P12926">
        <v>100</v>
      </c>
      <c r="Q12926">
        <v>28.5</v>
      </c>
      <c r="R12926">
        <v>974.88599999999997</v>
      </c>
      <c r="S12926">
        <v>2020</v>
      </c>
      <c r="T12926">
        <v>10</v>
      </c>
      <c r="U12926">
        <v>40</v>
      </c>
    </row>
    <row r="12927" spans="1:21" x14ac:dyDescent="0.3">
      <c r="A12927" s="5" t="s">
        <v>168</v>
      </c>
      <c r="B12927" s="5" t="s">
        <v>206</v>
      </c>
      <c r="C12927" s="5" t="s">
        <v>113</v>
      </c>
      <c r="D12927" s="5" t="s">
        <v>621</v>
      </c>
      <c r="E12927" s="5" t="s">
        <v>172</v>
      </c>
      <c r="F12927" s="6">
        <v>44105</v>
      </c>
      <c r="G12927" s="5" t="s">
        <v>148</v>
      </c>
      <c r="H12927" s="5" t="s">
        <v>222</v>
      </c>
      <c r="I12927">
        <v>43934</v>
      </c>
      <c r="J12927">
        <v>171</v>
      </c>
      <c r="K12927">
        <v>130</v>
      </c>
      <c r="L12927">
        <v>1</v>
      </c>
      <c r="M12927">
        <v>3705</v>
      </c>
      <c r="N12927">
        <v>2525.038</v>
      </c>
      <c r="O12927">
        <v>2525.038</v>
      </c>
      <c r="P12927">
        <v>130</v>
      </c>
      <c r="Q12927">
        <v>28.5</v>
      </c>
      <c r="R12927">
        <v>1179.962</v>
      </c>
      <c r="S12927">
        <v>2020</v>
      </c>
      <c r="T12927">
        <v>10</v>
      </c>
      <c r="U12927">
        <v>40</v>
      </c>
    </row>
    <row r="12928" spans="1:21" x14ac:dyDescent="0.3">
      <c r="A12928" s="5" t="s">
        <v>168</v>
      </c>
      <c r="B12928" s="5" t="s">
        <v>206</v>
      </c>
      <c r="C12928" s="5" t="s">
        <v>113</v>
      </c>
      <c r="D12928" s="5" t="s">
        <v>621</v>
      </c>
      <c r="E12928" s="5" t="s">
        <v>172</v>
      </c>
      <c r="F12928" s="6">
        <v>44105</v>
      </c>
      <c r="G12928" s="5" t="s">
        <v>148</v>
      </c>
      <c r="H12928" s="5" t="s">
        <v>217</v>
      </c>
      <c r="I12928">
        <v>43934</v>
      </c>
      <c r="J12928">
        <v>171</v>
      </c>
      <c r="K12928">
        <v>1060</v>
      </c>
      <c r="L12928">
        <v>10</v>
      </c>
      <c r="M12928">
        <v>30210</v>
      </c>
      <c r="N12928">
        <v>25250.38</v>
      </c>
      <c r="O12928">
        <v>2525.038</v>
      </c>
      <c r="P12928">
        <v>106</v>
      </c>
      <c r="Q12928">
        <v>28.5</v>
      </c>
      <c r="R12928">
        <v>4959.62</v>
      </c>
      <c r="S12928">
        <v>2020</v>
      </c>
      <c r="T12928">
        <v>10</v>
      </c>
      <c r="U12928">
        <v>40</v>
      </c>
    </row>
    <row r="12929" spans="1:21" x14ac:dyDescent="0.3">
      <c r="A12929" s="5" t="s">
        <v>168</v>
      </c>
      <c r="B12929" s="5" t="s">
        <v>206</v>
      </c>
      <c r="C12929" s="5" t="s">
        <v>113</v>
      </c>
      <c r="D12929" s="5" t="s">
        <v>621</v>
      </c>
      <c r="E12929" s="5" t="s">
        <v>172</v>
      </c>
      <c r="F12929" s="6">
        <v>44105</v>
      </c>
      <c r="G12929" s="5" t="s">
        <v>148</v>
      </c>
      <c r="H12929" s="5" t="s">
        <v>182</v>
      </c>
      <c r="I12929">
        <v>43934</v>
      </c>
      <c r="J12929">
        <v>171</v>
      </c>
      <c r="K12929">
        <v>205</v>
      </c>
      <c r="L12929">
        <v>2</v>
      </c>
      <c r="M12929">
        <v>5842.5</v>
      </c>
      <c r="N12929">
        <v>5050.076</v>
      </c>
      <c r="O12929">
        <v>2525.038</v>
      </c>
      <c r="P12929">
        <v>102.5</v>
      </c>
      <c r="Q12929">
        <v>28.5</v>
      </c>
      <c r="R12929">
        <v>792.42399999999998</v>
      </c>
      <c r="S12929">
        <v>2020</v>
      </c>
      <c r="T12929">
        <v>10</v>
      </c>
      <c r="U12929">
        <v>40</v>
      </c>
    </row>
    <row r="12930" spans="1:21" x14ac:dyDescent="0.3">
      <c r="A12930" s="5" t="s">
        <v>168</v>
      </c>
      <c r="B12930" s="5" t="s">
        <v>206</v>
      </c>
      <c r="C12930" s="5" t="s">
        <v>113</v>
      </c>
      <c r="D12930" s="5" t="s">
        <v>621</v>
      </c>
      <c r="E12930" s="5" t="s">
        <v>172</v>
      </c>
      <c r="F12930" s="6">
        <v>44105</v>
      </c>
      <c r="G12930" s="5" t="s">
        <v>148</v>
      </c>
      <c r="H12930" s="5" t="s">
        <v>238</v>
      </c>
      <c r="I12930">
        <v>43934</v>
      </c>
      <c r="J12930">
        <v>171</v>
      </c>
      <c r="K12930">
        <v>124</v>
      </c>
      <c r="L12930">
        <v>1</v>
      </c>
      <c r="M12930">
        <v>3534</v>
      </c>
      <c r="N12930">
        <v>2525.038</v>
      </c>
      <c r="O12930">
        <v>2525.038</v>
      </c>
      <c r="P12930">
        <v>124</v>
      </c>
      <c r="Q12930">
        <v>28.5</v>
      </c>
      <c r="R12930">
        <v>1008.962</v>
      </c>
      <c r="S12930">
        <v>2020</v>
      </c>
      <c r="T12930">
        <v>10</v>
      </c>
      <c r="U12930">
        <v>40</v>
      </c>
    </row>
    <row r="12931" spans="1:21" x14ac:dyDescent="0.3">
      <c r="A12931" s="5" t="s">
        <v>168</v>
      </c>
      <c r="B12931" s="5" t="s">
        <v>206</v>
      </c>
      <c r="C12931" s="5" t="s">
        <v>113</v>
      </c>
      <c r="D12931" s="5" t="s">
        <v>621</v>
      </c>
      <c r="E12931" s="5" t="s">
        <v>172</v>
      </c>
      <c r="F12931" s="6">
        <v>44105</v>
      </c>
      <c r="G12931" s="5" t="s">
        <v>148</v>
      </c>
      <c r="H12931" s="5" t="s">
        <v>184</v>
      </c>
      <c r="I12931">
        <v>43934</v>
      </c>
      <c r="J12931">
        <v>171</v>
      </c>
      <c r="K12931">
        <v>2880</v>
      </c>
      <c r="L12931">
        <v>25</v>
      </c>
      <c r="M12931">
        <v>80640</v>
      </c>
      <c r="N12931">
        <v>63125.95</v>
      </c>
      <c r="O12931">
        <v>2525.038</v>
      </c>
      <c r="P12931">
        <v>115.2</v>
      </c>
      <c r="Q12931">
        <v>28</v>
      </c>
      <c r="R12931">
        <v>17514.05</v>
      </c>
      <c r="S12931">
        <v>2020</v>
      </c>
      <c r="T12931">
        <v>10</v>
      </c>
      <c r="U12931">
        <v>40</v>
      </c>
    </row>
    <row r="12932" spans="1:21" x14ac:dyDescent="0.3">
      <c r="A12932" s="5" t="s">
        <v>168</v>
      </c>
      <c r="B12932" s="5" t="s">
        <v>206</v>
      </c>
      <c r="C12932" s="5" t="s">
        <v>113</v>
      </c>
      <c r="D12932" s="5" t="s">
        <v>621</v>
      </c>
      <c r="E12932" s="5" t="s">
        <v>172</v>
      </c>
      <c r="F12932" s="6">
        <v>44105</v>
      </c>
      <c r="G12932" s="5" t="s">
        <v>148</v>
      </c>
      <c r="H12932" s="5" t="s">
        <v>186</v>
      </c>
      <c r="I12932">
        <v>43934</v>
      </c>
      <c r="J12932">
        <v>171</v>
      </c>
      <c r="K12932">
        <v>214</v>
      </c>
      <c r="L12932">
        <v>2</v>
      </c>
      <c r="M12932">
        <v>6099</v>
      </c>
      <c r="N12932">
        <v>5050.076</v>
      </c>
      <c r="O12932">
        <v>2525.038</v>
      </c>
      <c r="P12932">
        <v>107</v>
      </c>
      <c r="Q12932">
        <v>28.5</v>
      </c>
      <c r="R12932">
        <v>1048.924</v>
      </c>
      <c r="S12932">
        <v>2020</v>
      </c>
      <c r="T12932">
        <v>10</v>
      </c>
      <c r="U12932">
        <v>40</v>
      </c>
    </row>
    <row r="12933" spans="1:21" x14ac:dyDescent="0.3">
      <c r="A12933" s="5" t="s">
        <v>168</v>
      </c>
      <c r="B12933" s="5" t="s">
        <v>206</v>
      </c>
      <c r="C12933" s="5" t="s">
        <v>113</v>
      </c>
      <c r="D12933" s="5" t="s">
        <v>621</v>
      </c>
      <c r="E12933" s="5" t="s">
        <v>172</v>
      </c>
      <c r="F12933" s="6">
        <v>44105</v>
      </c>
      <c r="G12933" s="5" t="s">
        <v>148</v>
      </c>
      <c r="H12933" s="5" t="s">
        <v>202</v>
      </c>
      <c r="I12933">
        <v>43934</v>
      </c>
      <c r="J12933">
        <v>171</v>
      </c>
      <c r="K12933">
        <v>991</v>
      </c>
      <c r="L12933">
        <v>10</v>
      </c>
      <c r="M12933">
        <v>28243.5</v>
      </c>
      <c r="N12933">
        <v>25250.38</v>
      </c>
      <c r="O12933">
        <v>2525.038</v>
      </c>
      <c r="P12933">
        <v>99.1</v>
      </c>
      <c r="Q12933">
        <v>28.5</v>
      </c>
      <c r="R12933">
        <v>2993.12</v>
      </c>
      <c r="S12933">
        <v>2020</v>
      </c>
      <c r="T12933">
        <v>10</v>
      </c>
      <c r="U12933">
        <v>40</v>
      </c>
    </row>
    <row r="12934" spans="1:21" x14ac:dyDescent="0.3">
      <c r="A12934" s="5" t="s">
        <v>168</v>
      </c>
      <c r="B12934" s="5" t="s">
        <v>206</v>
      </c>
      <c r="C12934" s="5" t="s">
        <v>113</v>
      </c>
      <c r="D12934" s="5" t="s">
        <v>621</v>
      </c>
      <c r="E12934" s="5" t="s">
        <v>172</v>
      </c>
      <c r="F12934" s="6">
        <v>44105</v>
      </c>
      <c r="G12934" s="5" t="s">
        <v>148</v>
      </c>
      <c r="H12934" s="5" t="s">
        <v>226</v>
      </c>
      <c r="I12934">
        <v>43934</v>
      </c>
      <c r="J12934">
        <v>171</v>
      </c>
      <c r="K12934">
        <v>232</v>
      </c>
      <c r="L12934">
        <v>2</v>
      </c>
      <c r="M12934">
        <v>6612</v>
      </c>
      <c r="N12934">
        <v>5050.076</v>
      </c>
      <c r="O12934">
        <v>2525.038</v>
      </c>
      <c r="P12934">
        <v>116</v>
      </c>
      <c r="Q12934">
        <v>28.5</v>
      </c>
      <c r="R12934">
        <v>1561.924</v>
      </c>
      <c r="S12934">
        <v>2020</v>
      </c>
      <c r="T12934">
        <v>10</v>
      </c>
      <c r="U12934">
        <v>40</v>
      </c>
    </row>
    <row r="12935" spans="1:21" x14ac:dyDescent="0.3">
      <c r="A12935" s="5" t="s">
        <v>168</v>
      </c>
      <c r="B12935" s="5" t="s">
        <v>206</v>
      </c>
      <c r="C12935" s="5" t="s">
        <v>113</v>
      </c>
      <c r="D12935" s="5" t="s">
        <v>621</v>
      </c>
      <c r="E12935" s="5" t="s">
        <v>172</v>
      </c>
      <c r="F12935" s="6">
        <v>44105</v>
      </c>
      <c r="G12935" s="5" t="s">
        <v>148</v>
      </c>
      <c r="H12935" s="5" t="s">
        <v>191</v>
      </c>
      <c r="I12935">
        <v>43934</v>
      </c>
      <c r="J12935">
        <v>171</v>
      </c>
      <c r="K12935">
        <v>580</v>
      </c>
      <c r="L12935">
        <v>5</v>
      </c>
      <c r="M12935">
        <v>16530</v>
      </c>
      <c r="N12935">
        <v>12625.19</v>
      </c>
      <c r="O12935">
        <v>2525.038</v>
      </c>
      <c r="P12935">
        <v>116</v>
      </c>
      <c r="Q12935">
        <v>28.5</v>
      </c>
      <c r="R12935">
        <v>3904.81</v>
      </c>
      <c r="S12935">
        <v>2020</v>
      </c>
      <c r="T12935">
        <v>10</v>
      </c>
      <c r="U12935">
        <v>40</v>
      </c>
    </row>
    <row r="12936" spans="1:21" x14ac:dyDescent="0.3">
      <c r="A12936" s="5" t="s">
        <v>168</v>
      </c>
      <c r="B12936" s="5" t="s">
        <v>206</v>
      </c>
      <c r="C12936" s="5" t="s">
        <v>113</v>
      </c>
      <c r="D12936" s="5" t="s">
        <v>621</v>
      </c>
      <c r="E12936" s="5" t="s">
        <v>172</v>
      </c>
      <c r="F12936" s="6">
        <v>44105</v>
      </c>
      <c r="G12936" s="5" t="s">
        <v>148</v>
      </c>
      <c r="H12936" s="5" t="s">
        <v>187</v>
      </c>
      <c r="I12936">
        <v>43934</v>
      </c>
      <c r="J12936">
        <v>171</v>
      </c>
      <c r="K12936">
        <v>650</v>
      </c>
      <c r="L12936">
        <v>6</v>
      </c>
      <c r="M12936">
        <v>18525</v>
      </c>
      <c r="N12936">
        <v>15150.227999999999</v>
      </c>
      <c r="O12936">
        <v>2525.038</v>
      </c>
      <c r="P12936">
        <v>108.33333333333333</v>
      </c>
      <c r="Q12936">
        <v>28.5</v>
      </c>
      <c r="R12936">
        <v>3374.7719999999999</v>
      </c>
      <c r="S12936">
        <v>2020</v>
      </c>
      <c r="T12936">
        <v>10</v>
      </c>
      <c r="U12936">
        <v>40</v>
      </c>
    </row>
    <row r="12937" spans="1:21" x14ac:dyDescent="0.3">
      <c r="A12937" s="5" t="s">
        <v>168</v>
      </c>
      <c r="B12937" s="5" t="s">
        <v>206</v>
      </c>
      <c r="C12937" s="5" t="s">
        <v>113</v>
      </c>
      <c r="D12937" s="5" t="s">
        <v>621</v>
      </c>
      <c r="E12937" s="5" t="s">
        <v>172</v>
      </c>
      <c r="F12937" s="6">
        <v>44105</v>
      </c>
      <c r="G12937" s="5" t="s">
        <v>148</v>
      </c>
      <c r="H12937" s="5" t="s">
        <v>203</v>
      </c>
      <c r="I12937">
        <v>43934</v>
      </c>
      <c r="J12937">
        <v>171</v>
      </c>
      <c r="K12937">
        <v>205</v>
      </c>
      <c r="L12937">
        <v>2</v>
      </c>
      <c r="M12937">
        <v>5842.5</v>
      </c>
      <c r="N12937">
        <v>5050.076</v>
      </c>
      <c r="O12937">
        <v>2525.038</v>
      </c>
      <c r="P12937">
        <v>102.5</v>
      </c>
      <c r="Q12937">
        <v>28.5</v>
      </c>
      <c r="R12937">
        <v>792.42399999999998</v>
      </c>
      <c r="S12937">
        <v>2020</v>
      </c>
      <c r="T12937">
        <v>10</v>
      </c>
      <c r="U12937">
        <v>40</v>
      </c>
    </row>
    <row r="12938" spans="1:21" x14ac:dyDescent="0.3">
      <c r="A12938" s="5" t="s">
        <v>168</v>
      </c>
      <c r="B12938" s="5" t="s">
        <v>206</v>
      </c>
      <c r="C12938" s="5" t="s">
        <v>113</v>
      </c>
      <c r="D12938" s="5" t="s">
        <v>621</v>
      </c>
      <c r="E12938" s="5" t="s">
        <v>172</v>
      </c>
      <c r="F12938" s="6">
        <v>44105</v>
      </c>
      <c r="G12938" s="5" t="s">
        <v>148</v>
      </c>
      <c r="H12938" s="5" t="s">
        <v>216</v>
      </c>
      <c r="I12938">
        <v>43934</v>
      </c>
      <c r="J12938">
        <v>171</v>
      </c>
      <c r="K12938">
        <v>122</v>
      </c>
      <c r="L12938">
        <v>1</v>
      </c>
      <c r="M12938">
        <v>3477</v>
      </c>
      <c r="N12938">
        <v>2525.038</v>
      </c>
      <c r="O12938">
        <v>2525.038</v>
      </c>
      <c r="P12938">
        <v>122</v>
      </c>
      <c r="Q12938">
        <v>28.5</v>
      </c>
      <c r="R12938">
        <v>951.96199999999999</v>
      </c>
      <c r="S12938">
        <v>2020</v>
      </c>
      <c r="T12938">
        <v>10</v>
      </c>
      <c r="U12938">
        <v>40</v>
      </c>
    </row>
    <row r="12939" spans="1:21" x14ac:dyDescent="0.3">
      <c r="A12939" s="5" t="s">
        <v>168</v>
      </c>
      <c r="B12939" s="5" t="s">
        <v>206</v>
      </c>
      <c r="C12939" s="5" t="s">
        <v>113</v>
      </c>
      <c r="D12939" s="5" t="s">
        <v>621</v>
      </c>
      <c r="E12939" s="5" t="s">
        <v>172</v>
      </c>
      <c r="F12939" s="6">
        <v>44105</v>
      </c>
      <c r="G12939" s="5" t="s">
        <v>148</v>
      </c>
      <c r="H12939" s="5" t="s">
        <v>181</v>
      </c>
      <c r="I12939">
        <v>43934</v>
      </c>
      <c r="J12939">
        <v>171</v>
      </c>
      <c r="K12939">
        <v>124</v>
      </c>
      <c r="L12939">
        <v>1</v>
      </c>
      <c r="M12939">
        <v>3534</v>
      </c>
      <c r="N12939">
        <v>2525.038</v>
      </c>
      <c r="O12939">
        <v>2525.038</v>
      </c>
      <c r="P12939">
        <v>124</v>
      </c>
      <c r="Q12939">
        <v>28.5</v>
      </c>
      <c r="R12939">
        <v>1008.962</v>
      </c>
      <c r="S12939">
        <v>2020</v>
      </c>
      <c r="T12939">
        <v>10</v>
      </c>
      <c r="U12939">
        <v>40</v>
      </c>
    </row>
    <row r="12940" spans="1:21" x14ac:dyDescent="0.3">
      <c r="A12940" s="5" t="s">
        <v>168</v>
      </c>
      <c r="B12940" s="5" t="s">
        <v>206</v>
      </c>
      <c r="C12940" s="5" t="s">
        <v>113</v>
      </c>
      <c r="D12940" s="5" t="s">
        <v>621</v>
      </c>
      <c r="E12940" s="5" t="s">
        <v>172</v>
      </c>
      <c r="F12940" s="6">
        <v>44105</v>
      </c>
      <c r="G12940" s="5" t="s">
        <v>148</v>
      </c>
      <c r="H12940" s="5" t="s">
        <v>183</v>
      </c>
      <c r="I12940">
        <v>43934</v>
      </c>
      <c r="J12940">
        <v>171</v>
      </c>
      <c r="K12940">
        <v>648</v>
      </c>
      <c r="L12940">
        <v>6</v>
      </c>
      <c r="M12940">
        <v>18468</v>
      </c>
      <c r="N12940">
        <v>15150.227999999999</v>
      </c>
      <c r="O12940">
        <v>2525.038</v>
      </c>
      <c r="P12940">
        <v>108</v>
      </c>
      <c r="Q12940">
        <v>28.5</v>
      </c>
      <c r="R12940">
        <v>3317.7719999999999</v>
      </c>
      <c r="S12940">
        <v>2020</v>
      </c>
      <c r="T12940">
        <v>10</v>
      </c>
      <c r="U12940">
        <v>40</v>
      </c>
    </row>
    <row r="12941" spans="1:21" x14ac:dyDescent="0.3">
      <c r="A12941" s="5" t="s">
        <v>168</v>
      </c>
      <c r="B12941" s="5" t="s">
        <v>206</v>
      </c>
      <c r="C12941" s="5" t="s">
        <v>113</v>
      </c>
      <c r="D12941" s="5" t="s">
        <v>621</v>
      </c>
      <c r="E12941" s="5" t="s">
        <v>172</v>
      </c>
      <c r="F12941" s="6">
        <v>44105</v>
      </c>
      <c r="G12941" s="5" t="s">
        <v>148</v>
      </c>
      <c r="H12941" s="5" t="s">
        <v>246</v>
      </c>
      <c r="I12941">
        <v>43934</v>
      </c>
      <c r="J12941">
        <v>171</v>
      </c>
      <c r="K12941">
        <v>500</v>
      </c>
      <c r="L12941">
        <v>5</v>
      </c>
      <c r="M12941">
        <v>14250</v>
      </c>
      <c r="N12941">
        <v>12625.19</v>
      </c>
      <c r="O12941">
        <v>2525.038</v>
      </c>
      <c r="P12941">
        <v>100</v>
      </c>
      <c r="Q12941">
        <v>28.5</v>
      </c>
      <c r="R12941">
        <v>1624.81</v>
      </c>
      <c r="S12941">
        <v>2020</v>
      </c>
      <c r="T12941">
        <v>10</v>
      </c>
      <c r="U12941">
        <v>40</v>
      </c>
    </row>
    <row r="12942" spans="1:21" x14ac:dyDescent="0.3">
      <c r="A12942" s="5" t="s">
        <v>168</v>
      </c>
      <c r="B12942" s="5" t="s">
        <v>206</v>
      </c>
      <c r="C12942" s="5" t="s">
        <v>113</v>
      </c>
      <c r="D12942" s="5" t="s">
        <v>621</v>
      </c>
      <c r="E12942" s="5" t="s">
        <v>172</v>
      </c>
      <c r="F12942" s="6">
        <v>44105</v>
      </c>
      <c r="G12942" s="5" t="s">
        <v>148</v>
      </c>
      <c r="H12942" s="5" t="s">
        <v>190</v>
      </c>
      <c r="I12942">
        <v>43934</v>
      </c>
      <c r="J12942">
        <v>171</v>
      </c>
      <c r="K12942">
        <v>120</v>
      </c>
      <c r="L12942">
        <v>1</v>
      </c>
      <c r="M12942">
        <v>3420</v>
      </c>
      <c r="N12942">
        <v>2525.038</v>
      </c>
      <c r="O12942">
        <v>2525.038</v>
      </c>
      <c r="P12942">
        <v>120</v>
      </c>
      <c r="Q12942">
        <v>28.5</v>
      </c>
      <c r="R12942">
        <v>894.96199999999999</v>
      </c>
      <c r="S12942">
        <v>2020</v>
      </c>
      <c r="T12942">
        <v>10</v>
      </c>
      <c r="U12942">
        <v>40</v>
      </c>
    </row>
    <row r="12943" spans="1:21" x14ac:dyDescent="0.3">
      <c r="A12943" s="5" t="s">
        <v>168</v>
      </c>
      <c r="B12943" s="5" t="s">
        <v>206</v>
      </c>
      <c r="C12943" s="5" t="s">
        <v>113</v>
      </c>
      <c r="D12943" s="5" t="s">
        <v>621</v>
      </c>
      <c r="E12943" s="5" t="s">
        <v>172</v>
      </c>
      <c r="F12943" s="6">
        <v>44105</v>
      </c>
      <c r="G12943" s="5" t="s">
        <v>148</v>
      </c>
      <c r="H12943" s="5" t="s">
        <v>498</v>
      </c>
      <c r="I12943">
        <v>43934</v>
      </c>
      <c r="J12943">
        <v>171</v>
      </c>
      <c r="K12943">
        <v>610</v>
      </c>
      <c r="L12943">
        <v>6</v>
      </c>
      <c r="M12943">
        <v>17385</v>
      </c>
      <c r="N12943">
        <v>15150.227999999999</v>
      </c>
      <c r="O12943">
        <v>2525.038</v>
      </c>
      <c r="P12943">
        <v>101.66666666666667</v>
      </c>
      <c r="Q12943">
        <v>28.5</v>
      </c>
      <c r="R12943">
        <v>2234.7719999999999</v>
      </c>
      <c r="S12943">
        <v>2020</v>
      </c>
      <c r="T12943">
        <v>10</v>
      </c>
      <c r="U12943">
        <v>40</v>
      </c>
    </row>
    <row r="12944" spans="1:21" x14ac:dyDescent="0.3">
      <c r="A12944" s="5" t="s">
        <v>168</v>
      </c>
      <c r="B12944" s="5" t="s">
        <v>206</v>
      </c>
      <c r="C12944" s="5" t="s">
        <v>113</v>
      </c>
      <c r="D12944" s="5" t="s">
        <v>621</v>
      </c>
      <c r="E12944" s="5" t="s">
        <v>172</v>
      </c>
      <c r="F12944" s="6">
        <v>44105</v>
      </c>
      <c r="G12944" s="5" t="s">
        <v>148</v>
      </c>
      <c r="H12944" s="5" t="s">
        <v>498</v>
      </c>
      <c r="I12944">
        <v>43934</v>
      </c>
      <c r="J12944">
        <v>171</v>
      </c>
      <c r="K12944">
        <v>113</v>
      </c>
      <c r="L12944">
        <v>1</v>
      </c>
      <c r="M12944">
        <v>0</v>
      </c>
      <c r="N12944">
        <v>2525.038</v>
      </c>
      <c r="O12944">
        <v>2525.038</v>
      </c>
      <c r="P12944">
        <v>113</v>
      </c>
      <c r="Q12944">
        <v>0</v>
      </c>
      <c r="R12944">
        <v>-2525.038</v>
      </c>
      <c r="S12944">
        <v>2020</v>
      </c>
      <c r="T12944">
        <v>10</v>
      </c>
      <c r="U12944">
        <v>40</v>
      </c>
    </row>
    <row r="12945" spans="1:21" x14ac:dyDescent="0.3">
      <c r="A12945" s="5" t="s">
        <v>168</v>
      </c>
      <c r="B12945" s="5" t="s">
        <v>206</v>
      </c>
      <c r="C12945" s="5" t="s">
        <v>113</v>
      </c>
      <c r="D12945" s="5" t="s">
        <v>621</v>
      </c>
      <c r="E12945" s="5" t="s">
        <v>172</v>
      </c>
      <c r="F12945" s="6">
        <v>44105</v>
      </c>
      <c r="G12945" s="5" t="s">
        <v>148</v>
      </c>
      <c r="H12945" s="5" t="s">
        <v>190</v>
      </c>
      <c r="I12945">
        <v>43934</v>
      </c>
      <c r="J12945">
        <v>171</v>
      </c>
      <c r="K12945">
        <v>210</v>
      </c>
      <c r="L12945">
        <v>2</v>
      </c>
      <c r="M12945">
        <v>5985</v>
      </c>
      <c r="N12945">
        <v>5050.076</v>
      </c>
      <c r="O12945">
        <v>2525.038</v>
      </c>
      <c r="P12945">
        <v>105</v>
      </c>
      <c r="Q12945">
        <v>28.5</v>
      </c>
      <c r="R12945">
        <v>934.92399999999998</v>
      </c>
      <c r="S12945">
        <v>2020</v>
      </c>
      <c r="T12945">
        <v>10</v>
      </c>
      <c r="U12945">
        <v>40</v>
      </c>
    </row>
    <row r="12946" spans="1:21" x14ac:dyDescent="0.3">
      <c r="A12946" s="5" t="s">
        <v>168</v>
      </c>
      <c r="B12946" s="5" t="s">
        <v>206</v>
      </c>
      <c r="C12946" s="5" t="s">
        <v>113</v>
      </c>
      <c r="D12946" s="5" t="s">
        <v>621</v>
      </c>
      <c r="E12946" s="5" t="s">
        <v>172</v>
      </c>
      <c r="F12946" s="6">
        <v>44105</v>
      </c>
      <c r="G12946" s="5" t="s">
        <v>148</v>
      </c>
      <c r="H12946" s="5" t="s">
        <v>190</v>
      </c>
      <c r="I12946">
        <v>43934</v>
      </c>
      <c r="J12946">
        <v>171</v>
      </c>
      <c r="K12946">
        <v>100</v>
      </c>
      <c r="L12946">
        <v>1</v>
      </c>
      <c r="M12946">
        <v>2850</v>
      </c>
      <c r="N12946">
        <v>2525.038</v>
      </c>
      <c r="O12946">
        <v>2525.038</v>
      </c>
      <c r="P12946">
        <v>100</v>
      </c>
      <c r="Q12946">
        <v>28.5</v>
      </c>
      <c r="R12946">
        <v>324.96199999999999</v>
      </c>
      <c r="S12946">
        <v>2020</v>
      </c>
      <c r="T12946">
        <v>10</v>
      </c>
      <c r="U12946">
        <v>40</v>
      </c>
    </row>
    <row r="12947" spans="1:21" x14ac:dyDescent="0.3">
      <c r="A12947" s="5" t="s">
        <v>168</v>
      </c>
      <c r="B12947" s="5" t="s">
        <v>206</v>
      </c>
      <c r="C12947" s="5" t="s">
        <v>113</v>
      </c>
      <c r="D12947" s="5" t="s">
        <v>621</v>
      </c>
      <c r="E12947" s="5" t="s">
        <v>172</v>
      </c>
      <c r="F12947" s="6">
        <v>44105</v>
      </c>
      <c r="G12947" s="5" t="s">
        <v>148</v>
      </c>
      <c r="H12947" s="5" t="s">
        <v>190</v>
      </c>
      <c r="I12947">
        <v>43934</v>
      </c>
      <c r="J12947">
        <v>171</v>
      </c>
      <c r="K12947">
        <v>115</v>
      </c>
      <c r="L12947">
        <v>1</v>
      </c>
      <c r="M12947">
        <v>3277.5</v>
      </c>
      <c r="N12947">
        <v>2525.038</v>
      </c>
      <c r="O12947">
        <v>2525.038</v>
      </c>
      <c r="P12947">
        <v>115</v>
      </c>
      <c r="Q12947">
        <v>28.5</v>
      </c>
      <c r="R12947">
        <v>752.46199999999999</v>
      </c>
      <c r="S12947">
        <v>2020</v>
      </c>
      <c r="T12947">
        <v>10</v>
      </c>
      <c r="U12947">
        <v>40</v>
      </c>
    </row>
    <row r="12948" spans="1:21" x14ac:dyDescent="0.3">
      <c r="A12948" s="5" t="s">
        <v>168</v>
      </c>
      <c r="B12948" s="5" t="s">
        <v>206</v>
      </c>
      <c r="C12948" s="5" t="s">
        <v>113</v>
      </c>
      <c r="D12948" s="5" t="s">
        <v>621</v>
      </c>
      <c r="E12948" s="5" t="s">
        <v>172</v>
      </c>
      <c r="F12948" s="6">
        <v>44105</v>
      </c>
      <c r="G12948" s="5" t="s">
        <v>148</v>
      </c>
      <c r="H12948" s="5" t="s">
        <v>190</v>
      </c>
      <c r="I12948">
        <v>43934</v>
      </c>
      <c r="J12948">
        <v>171</v>
      </c>
      <c r="K12948">
        <v>120</v>
      </c>
      <c r="L12948">
        <v>1</v>
      </c>
      <c r="M12948">
        <v>3420</v>
      </c>
      <c r="N12948">
        <v>2525.038</v>
      </c>
      <c r="O12948">
        <v>2525.038</v>
      </c>
      <c r="P12948">
        <v>120</v>
      </c>
      <c r="Q12948">
        <v>28.5</v>
      </c>
      <c r="R12948">
        <v>894.96199999999999</v>
      </c>
      <c r="S12948">
        <v>2020</v>
      </c>
      <c r="T12948">
        <v>10</v>
      </c>
      <c r="U12948">
        <v>40</v>
      </c>
    </row>
    <row r="12949" spans="1:21" x14ac:dyDescent="0.3">
      <c r="A12949" s="5" t="s">
        <v>168</v>
      </c>
      <c r="B12949" s="5" t="s">
        <v>206</v>
      </c>
      <c r="C12949" s="5" t="s">
        <v>113</v>
      </c>
      <c r="D12949" s="5" t="s">
        <v>621</v>
      </c>
      <c r="E12949" s="5" t="s">
        <v>172</v>
      </c>
      <c r="F12949" s="6">
        <v>44105</v>
      </c>
      <c r="G12949" s="5" t="s">
        <v>148</v>
      </c>
      <c r="H12949" s="5" t="s">
        <v>190</v>
      </c>
      <c r="I12949">
        <v>43934</v>
      </c>
      <c r="J12949">
        <v>171</v>
      </c>
      <c r="K12949">
        <v>110</v>
      </c>
      <c r="L12949">
        <v>1</v>
      </c>
      <c r="M12949">
        <v>2000</v>
      </c>
      <c r="N12949">
        <v>2525.038</v>
      </c>
      <c r="O12949">
        <v>2525.038</v>
      </c>
      <c r="P12949">
        <v>110</v>
      </c>
      <c r="Q12949">
        <v>18.181799999999999</v>
      </c>
      <c r="R12949">
        <v>-525.03800000000001</v>
      </c>
      <c r="S12949">
        <v>2020</v>
      </c>
      <c r="T12949">
        <v>10</v>
      </c>
      <c r="U12949">
        <v>40</v>
      </c>
    </row>
    <row r="12950" spans="1:21" x14ac:dyDescent="0.3">
      <c r="A12950" s="5" t="s">
        <v>168</v>
      </c>
      <c r="B12950" s="5" t="s">
        <v>206</v>
      </c>
      <c r="C12950" s="5" t="s">
        <v>113</v>
      </c>
      <c r="D12950" s="5" t="s">
        <v>621</v>
      </c>
      <c r="E12950" s="5" t="s">
        <v>172</v>
      </c>
      <c r="F12950" s="6">
        <v>44105</v>
      </c>
      <c r="G12950" s="5" t="s">
        <v>148</v>
      </c>
      <c r="H12950" s="5" t="s">
        <v>189</v>
      </c>
      <c r="I12950">
        <v>43934</v>
      </c>
      <c r="J12950">
        <v>171</v>
      </c>
      <c r="K12950">
        <v>105</v>
      </c>
      <c r="L12950">
        <v>1</v>
      </c>
      <c r="M12950">
        <v>2992.5</v>
      </c>
      <c r="N12950">
        <v>2525.038</v>
      </c>
      <c r="O12950">
        <v>2525.038</v>
      </c>
      <c r="P12950">
        <v>105</v>
      </c>
      <c r="Q12950">
        <v>28.5</v>
      </c>
      <c r="R12950">
        <v>467.46199999999999</v>
      </c>
      <c r="S12950">
        <v>2020</v>
      </c>
      <c r="T12950">
        <v>10</v>
      </c>
      <c r="U12950">
        <v>40</v>
      </c>
    </row>
    <row r="12951" spans="1:21" x14ac:dyDescent="0.3">
      <c r="A12951" s="5" t="s">
        <v>168</v>
      </c>
      <c r="B12951" s="5" t="s">
        <v>206</v>
      </c>
      <c r="C12951" s="5" t="s">
        <v>113</v>
      </c>
      <c r="D12951" s="5" t="s">
        <v>621</v>
      </c>
      <c r="E12951" s="5" t="s">
        <v>227</v>
      </c>
      <c r="F12951" s="6">
        <v>44105</v>
      </c>
      <c r="G12951" s="5" t="s">
        <v>148</v>
      </c>
      <c r="H12951" s="5" t="s">
        <v>190</v>
      </c>
      <c r="I12951">
        <v>43934</v>
      </c>
      <c r="J12951">
        <v>171</v>
      </c>
      <c r="K12951">
        <v>-110</v>
      </c>
      <c r="L12951">
        <v>-1</v>
      </c>
      <c r="M12951">
        <v>-2000</v>
      </c>
      <c r="N12951">
        <v>-2525.038</v>
      </c>
      <c r="O12951">
        <v>-2525.038</v>
      </c>
      <c r="P12951">
        <v>110</v>
      </c>
      <c r="Q12951">
        <v>18.181799999999999</v>
      </c>
      <c r="R12951">
        <v>525.03800000000001</v>
      </c>
      <c r="S12951">
        <v>2020</v>
      </c>
      <c r="T12951">
        <v>10</v>
      </c>
      <c r="U12951">
        <v>40</v>
      </c>
    </row>
    <row r="12952" spans="1:21" x14ac:dyDescent="0.3">
      <c r="A12952" s="5" t="s">
        <v>168</v>
      </c>
      <c r="B12952" s="5" t="s">
        <v>206</v>
      </c>
      <c r="C12952" s="5" t="s">
        <v>113</v>
      </c>
      <c r="D12952" s="5" t="s">
        <v>621</v>
      </c>
      <c r="E12952" s="5" t="s">
        <v>172</v>
      </c>
      <c r="F12952" s="6">
        <v>44105</v>
      </c>
      <c r="G12952" s="5" t="s">
        <v>148</v>
      </c>
      <c r="H12952" s="5" t="s">
        <v>190</v>
      </c>
      <c r="I12952">
        <v>43934</v>
      </c>
      <c r="J12952">
        <v>171</v>
      </c>
      <c r="K12952">
        <v>110</v>
      </c>
      <c r="L12952">
        <v>1</v>
      </c>
      <c r="M12952">
        <v>1500</v>
      </c>
      <c r="N12952">
        <v>2525.038</v>
      </c>
      <c r="O12952">
        <v>2525.038</v>
      </c>
      <c r="P12952">
        <v>110</v>
      </c>
      <c r="Q12952">
        <v>13.6364</v>
      </c>
      <c r="R12952">
        <v>-1025.038</v>
      </c>
      <c r="S12952">
        <v>2020</v>
      </c>
      <c r="T12952">
        <v>10</v>
      </c>
      <c r="U12952">
        <v>40</v>
      </c>
    </row>
    <row r="12953" spans="1:21" x14ac:dyDescent="0.3">
      <c r="A12953" s="5" t="s">
        <v>168</v>
      </c>
      <c r="B12953" s="5" t="s">
        <v>206</v>
      </c>
      <c r="C12953" s="5" t="s">
        <v>113</v>
      </c>
      <c r="D12953" s="5" t="s">
        <v>621</v>
      </c>
      <c r="E12953" s="5" t="s">
        <v>227</v>
      </c>
      <c r="F12953" s="6">
        <v>44105</v>
      </c>
      <c r="G12953" s="5" t="s">
        <v>148</v>
      </c>
      <c r="H12953" s="5" t="s">
        <v>190</v>
      </c>
      <c r="I12953">
        <v>43934</v>
      </c>
      <c r="J12953">
        <v>171</v>
      </c>
      <c r="K12953">
        <v>-120</v>
      </c>
      <c r="L12953">
        <v>-1</v>
      </c>
      <c r="M12953">
        <v>-3420</v>
      </c>
      <c r="N12953">
        <v>-2525.038</v>
      </c>
      <c r="O12953">
        <v>-2525.038</v>
      </c>
      <c r="P12953">
        <v>120</v>
      </c>
      <c r="Q12953">
        <v>28.5</v>
      </c>
      <c r="R12953">
        <v>-894.96199999999999</v>
      </c>
      <c r="S12953">
        <v>2020</v>
      </c>
      <c r="T12953">
        <v>10</v>
      </c>
      <c r="U12953">
        <v>40</v>
      </c>
    </row>
    <row r="12954" spans="1:21" x14ac:dyDescent="0.3">
      <c r="A12954" s="5" t="s">
        <v>168</v>
      </c>
      <c r="B12954" s="5" t="s">
        <v>206</v>
      </c>
      <c r="C12954" s="5" t="s">
        <v>113</v>
      </c>
      <c r="D12954" s="5" t="s">
        <v>621</v>
      </c>
      <c r="E12954" s="5" t="s">
        <v>172</v>
      </c>
      <c r="F12954" s="6">
        <v>44105</v>
      </c>
      <c r="G12954" s="5" t="s">
        <v>148</v>
      </c>
      <c r="H12954" s="5" t="s">
        <v>190</v>
      </c>
      <c r="I12954">
        <v>43934</v>
      </c>
      <c r="J12954">
        <v>171</v>
      </c>
      <c r="K12954">
        <v>120</v>
      </c>
      <c r="L12954">
        <v>1</v>
      </c>
      <c r="M12954">
        <v>0</v>
      </c>
      <c r="N12954">
        <v>2525.038</v>
      </c>
      <c r="O12954">
        <v>2525.038</v>
      </c>
      <c r="P12954">
        <v>120</v>
      </c>
      <c r="Q12954">
        <v>0</v>
      </c>
      <c r="R12954">
        <v>-2525.038</v>
      </c>
      <c r="S12954">
        <v>2020</v>
      </c>
      <c r="T12954">
        <v>10</v>
      </c>
      <c r="U12954">
        <v>40</v>
      </c>
    </row>
    <row r="12955" spans="1:21" x14ac:dyDescent="0.3">
      <c r="A12955" s="5" t="s">
        <v>168</v>
      </c>
      <c r="B12955" s="5" t="s">
        <v>169</v>
      </c>
      <c r="C12955" s="5" t="s">
        <v>170</v>
      </c>
      <c r="D12955" s="5" t="s">
        <v>573</v>
      </c>
      <c r="E12955" s="5" t="s">
        <v>172</v>
      </c>
      <c r="F12955" s="6">
        <v>44106</v>
      </c>
      <c r="G12955" s="5" t="s">
        <v>148</v>
      </c>
      <c r="H12955" s="5" t="s">
        <v>190</v>
      </c>
      <c r="I12955">
        <v>43874</v>
      </c>
      <c r="J12955">
        <v>232</v>
      </c>
      <c r="K12955">
        <v>265.60000000000002</v>
      </c>
      <c r="L12955">
        <v>1</v>
      </c>
      <c r="M12955">
        <v>3320</v>
      </c>
      <c r="N12955">
        <v>3726.1689999999999</v>
      </c>
      <c r="O12955">
        <v>3726.1689999999999</v>
      </c>
      <c r="P12955">
        <v>265.60000000000002</v>
      </c>
      <c r="Q12955">
        <v>12.5</v>
      </c>
      <c r="R12955">
        <v>-406.16899999999998</v>
      </c>
      <c r="S12955">
        <v>2020</v>
      </c>
      <c r="T12955">
        <v>10</v>
      </c>
      <c r="U12955">
        <v>40</v>
      </c>
    </row>
    <row r="12956" spans="1:21" x14ac:dyDescent="0.3">
      <c r="A12956" s="5" t="s">
        <v>168</v>
      </c>
      <c r="B12956" s="5" t="s">
        <v>169</v>
      </c>
      <c r="C12956" s="5" t="s">
        <v>170</v>
      </c>
      <c r="D12956" s="5" t="s">
        <v>573</v>
      </c>
      <c r="E12956" s="5" t="s">
        <v>172</v>
      </c>
      <c r="F12956" s="6">
        <v>44106</v>
      </c>
      <c r="G12956" s="5" t="s">
        <v>148</v>
      </c>
      <c r="H12956" s="5" t="s">
        <v>194</v>
      </c>
      <c r="I12956">
        <v>43874</v>
      </c>
      <c r="J12956">
        <v>232</v>
      </c>
      <c r="K12956">
        <v>160.80000000000001</v>
      </c>
      <c r="L12956">
        <v>1</v>
      </c>
      <c r="M12956">
        <v>4020</v>
      </c>
      <c r="N12956">
        <v>3726.1689999999999</v>
      </c>
      <c r="O12956">
        <v>3726.1689999999999</v>
      </c>
      <c r="P12956">
        <v>160.80000000000001</v>
      </c>
      <c r="Q12956">
        <v>25</v>
      </c>
      <c r="R12956">
        <v>293.83100000000002</v>
      </c>
      <c r="S12956">
        <v>2020</v>
      </c>
      <c r="T12956">
        <v>10</v>
      </c>
      <c r="U12956">
        <v>40</v>
      </c>
    </row>
    <row r="12957" spans="1:21" x14ac:dyDescent="0.3">
      <c r="A12957" s="5" t="s">
        <v>168</v>
      </c>
      <c r="B12957" s="5" t="s">
        <v>169</v>
      </c>
      <c r="C12957" s="5" t="s">
        <v>170</v>
      </c>
      <c r="D12957" s="5" t="s">
        <v>573</v>
      </c>
      <c r="E12957" s="5" t="s">
        <v>172</v>
      </c>
      <c r="F12957" s="6">
        <v>44106</v>
      </c>
      <c r="G12957" s="5" t="s">
        <v>148</v>
      </c>
      <c r="H12957" s="5" t="s">
        <v>194</v>
      </c>
      <c r="I12957">
        <v>43874</v>
      </c>
      <c r="J12957">
        <v>232</v>
      </c>
      <c r="K12957">
        <v>294.8</v>
      </c>
      <c r="L12957">
        <v>2</v>
      </c>
      <c r="M12957">
        <v>7370</v>
      </c>
      <c r="N12957">
        <v>7452.3379999999997</v>
      </c>
      <c r="O12957">
        <v>3726.1689999999999</v>
      </c>
      <c r="P12957">
        <v>147.4</v>
      </c>
      <c r="Q12957">
        <v>25</v>
      </c>
      <c r="R12957">
        <v>-82.337999999999994</v>
      </c>
      <c r="S12957">
        <v>2020</v>
      </c>
      <c r="T12957">
        <v>10</v>
      </c>
      <c r="U12957">
        <v>40</v>
      </c>
    </row>
    <row r="12958" spans="1:21" x14ac:dyDescent="0.3">
      <c r="A12958" s="5" t="s">
        <v>168</v>
      </c>
      <c r="B12958" s="5" t="s">
        <v>169</v>
      </c>
      <c r="C12958" s="5" t="s">
        <v>170</v>
      </c>
      <c r="D12958" s="5" t="s">
        <v>608</v>
      </c>
      <c r="E12958" s="5" t="s">
        <v>172</v>
      </c>
      <c r="F12958" s="6">
        <v>44106</v>
      </c>
      <c r="G12958" s="5" t="s">
        <v>148</v>
      </c>
      <c r="H12958" s="5" t="s">
        <v>208</v>
      </c>
      <c r="I12958">
        <v>43893</v>
      </c>
      <c r="J12958">
        <v>213</v>
      </c>
      <c r="K12958">
        <v>128.6</v>
      </c>
      <c r="L12958">
        <v>1</v>
      </c>
      <c r="M12958">
        <v>3215</v>
      </c>
      <c r="N12958">
        <v>5988.08</v>
      </c>
      <c r="O12958">
        <v>5988.08</v>
      </c>
      <c r="P12958">
        <v>128.6</v>
      </c>
      <c r="Q12958">
        <v>25</v>
      </c>
      <c r="R12958">
        <v>-2773.08</v>
      </c>
      <c r="S12958">
        <v>2020</v>
      </c>
      <c r="T12958">
        <v>10</v>
      </c>
      <c r="U12958">
        <v>40</v>
      </c>
    </row>
    <row r="12959" spans="1:21" x14ac:dyDescent="0.3">
      <c r="A12959" s="5" t="s">
        <v>168</v>
      </c>
      <c r="B12959" s="5" t="s">
        <v>169</v>
      </c>
      <c r="C12959" s="5" t="s">
        <v>170</v>
      </c>
      <c r="D12959" s="5" t="s">
        <v>608</v>
      </c>
      <c r="E12959" s="5" t="s">
        <v>172</v>
      </c>
      <c r="F12959" s="6">
        <v>44106</v>
      </c>
      <c r="G12959" s="5" t="s">
        <v>148</v>
      </c>
      <c r="H12959" s="5" t="s">
        <v>190</v>
      </c>
      <c r="I12959">
        <v>43893</v>
      </c>
      <c r="J12959">
        <v>213</v>
      </c>
      <c r="K12959">
        <v>265.60000000000002</v>
      </c>
      <c r="L12959">
        <v>1</v>
      </c>
      <c r="M12959">
        <v>3320</v>
      </c>
      <c r="N12959">
        <v>5988.08</v>
      </c>
      <c r="O12959">
        <v>5988.08</v>
      </c>
      <c r="P12959">
        <v>265.60000000000002</v>
      </c>
      <c r="Q12959">
        <v>12.5</v>
      </c>
      <c r="R12959">
        <v>-2668.08</v>
      </c>
      <c r="S12959">
        <v>2020</v>
      </c>
      <c r="T12959">
        <v>10</v>
      </c>
      <c r="U12959">
        <v>40</v>
      </c>
    </row>
    <row r="12960" spans="1:21" x14ac:dyDescent="0.3">
      <c r="A12960" s="5" t="s">
        <v>168</v>
      </c>
      <c r="B12960" s="5" t="s">
        <v>206</v>
      </c>
      <c r="C12960" s="5" t="s">
        <v>113</v>
      </c>
      <c r="D12960" s="5" t="s">
        <v>621</v>
      </c>
      <c r="E12960" s="5" t="s">
        <v>172</v>
      </c>
      <c r="F12960" s="6">
        <v>44106</v>
      </c>
      <c r="G12960" s="5" t="s">
        <v>148</v>
      </c>
      <c r="H12960" s="5" t="s">
        <v>208</v>
      </c>
      <c r="I12960">
        <v>43934</v>
      </c>
      <c r="J12960">
        <v>172</v>
      </c>
      <c r="K12960">
        <v>125.2</v>
      </c>
      <c r="L12960">
        <v>1</v>
      </c>
      <c r="M12960">
        <v>3130</v>
      </c>
      <c r="N12960">
        <v>2525.038</v>
      </c>
      <c r="O12960">
        <v>2525.038</v>
      </c>
      <c r="P12960">
        <v>125.2</v>
      </c>
      <c r="Q12960">
        <v>25</v>
      </c>
      <c r="R12960">
        <v>604.96199999999999</v>
      </c>
      <c r="S12960">
        <v>2020</v>
      </c>
      <c r="T12960">
        <v>10</v>
      </c>
      <c r="U12960">
        <v>40</v>
      </c>
    </row>
    <row r="12961" spans="1:21" x14ac:dyDescent="0.3">
      <c r="A12961" s="5" t="s">
        <v>168</v>
      </c>
      <c r="B12961" s="5" t="s">
        <v>206</v>
      </c>
      <c r="C12961" s="5" t="s">
        <v>113</v>
      </c>
      <c r="D12961" s="5" t="s">
        <v>621</v>
      </c>
      <c r="E12961" s="5" t="s">
        <v>172</v>
      </c>
      <c r="F12961" s="6">
        <v>44106</v>
      </c>
      <c r="G12961" s="5" t="s">
        <v>148</v>
      </c>
      <c r="H12961" s="5" t="s">
        <v>173</v>
      </c>
      <c r="I12961">
        <v>43934</v>
      </c>
      <c r="J12961">
        <v>172</v>
      </c>
      <c r="K12961">
        <v>220</v>
      </c>
      <c r="L12961">
        <v>2</v>
      </c>
      <c r="M12961">
        <v>6160</v>
      </c>
      <c r="N12961">
        <v>5050.076</v>
      </c>
      <c r="O12961">
        <v>2525.038</v>
      </c>
      <c r="P12961">
        <v>110</v>
      </c>
      <c r="Q12961">
        <v>28</v>
      </c>
      <c r="R12961">
        <v>1109.924</v>
      </c>
      <c r="S12961">
        <v>2020</v>
      </c>
      <c r="T12961">
        <v>10</v>
      </c>
      <c r="U12961">
        <v>40</v>
      </c>
    </row>
    <row r="12962" spans="1:21" x14ac:dyDescent="0.3">
      <c r="A12962" s="5" t="s">
        <v>168</v>
      </c>
      <c r="B12962" s="5" t="s">
        <v>206</v>
      </c>
      <c r="C12962" s="5" t="s">
        <v>113</v>
      </c>
      <c r="D12962" s="5" t="s">
        <v>621</v>
      </c>
      <c r="E12962" s="5" t="s">
        <v>172</v>
      </c>
      <c r="F12962" s="6">
        <v>44106</v>
      </c>
      <c r="G12962" s="5" t="s">
        <v>148</v>
      </c>
      <c r="H12962" s="5" t="s">
        <v>173</v>
      </c>
      <c r="I12962">
        <v>43934</v>
      </c>
      <c r="J12962">
        <v>172</v>
      </c>
      <c r="K12962">
        <v>621</v>
      </c>
      <c r="L12962">
        <v>8</v>
      </c>
      <c r="M12962">
        <v>17388</v>
      </c>
      <c r="N12962">
        <v>20200.304</v>
      </c>
      <c r="O12962">
        <v>2525.038</v>
      </c>
      <c r="P12962">
        <v>77.625</v>
      </c>
      <c r="Q12962">
        <v>28</v>
      </c>
      <c r="R12962">
        <v>-2812.3040000000001</v>
      </c>
      <c r="S12962">
        <v>2020</v>
      </c>
      <c r="T12962">
        <v>10</v>
      </c>
      <c r="U12962">
        <v>40</v>
      </c>
    </row>
    <row r="12963" spans="1:21" x14ac:dyDescent="0.3">
      <c r="A12963" s="5" t="s">
        <v>168</v>
      </c>
      <c r="B12963" s="5" t="s">
        <v>206</v>
      </c>
      <c r="C12963" s="5" t="s">
        <v>113</v>
      </c>
      <c r="D12963" s="5" t="s">
        <v>621</v>
      </c>
      <c r="E12963" s="5" t="s">
        <v>172</v>
      </c>
      <c r="F12963" s="6">
        <v>44106</v>
      </c>
      <c r="G12963" s="5" t="s">
        <v>148</v>
      </c>
      <c r="H12963" s="5" t="s">
        <v>351</v>
      </c>
      <c r="I12963">
        <v>43934</v>
      </c>
      <c r="J12963">
        <v>172</v>
      </c>
      <c r="K12963">
        <v>312.39999999999998</v>
      </c>
      <c r="L12963">
        <v>3</v>
      </c>
      <c r="M12963">
        <v>8747.2000000000007</v>
      </c>
      <c r="N12963">
        <v>7575.1139999999996</v>
      </c>
      <c r="O12963">
        <v>2525.038</v>
      </c>
      <c r="P12963">
        <v>104.13333333333333</v>
      </c>
      <c r="Q12963">
        <v>28</v>
      </c>
      <c r="R12963">
        <v>1172.086</v>
      </c>
      <c r="S12963">
        <v>2020</v>
      </c>
      <c r="T12963">
        <v>10</v>
      </c>
      <c r="U12963">
        <v>40</v>
      </c>
    </row>
    <row r="12964" spans="1:21" x14ac:dyDescent="0.3">
      <c r="A12964" s="5" t="s">
        <v>168</v>
      </c>
      <c r="B12964" s="5" t="s">
        <v>206</v>
      </c>
      <c r="C12964" s="5" t="s">
        <v>113</v>
      </c>
      <c r="D12964" s="5" t="s">
        <v>621</v>
      </c>
      <c r="E12964" s="5" t="s">
        <v>172</v>
      </c>
      <c r="F12964" s="6">
        <v>44106</v>
      </c>
      <c r="G12964" s="5" t="s">
        <v>148</v>
      </c>
      <c r="H12964" s="5" t="s">
        <v>178</v>
      </c>
      <c r="I12964">
        <v>43934</v>
      </c>
      <c r="J12964">
        <v>172</v>
      </c>
      <c r="K12964">
        <v>200.6</v>
      </c>
      <c r="L12964">
        <v>2</v>
      </c>
      <c r="M12964">
        <v>5616.8</v>
      </c>
      <c r="N12964">
        <v>5050.076</v>
      </c>
      <c r="O12964">
        <v>2525.038</v>
      </c>
      <c r="P12964">
        <v>100.3</v>
      </c>
      <c r="Q12964">
        <v>28</v>
      </c>
      <c r="R12964">
        <v>566.72400000000005</v>
      </c>
      <c r="S12964">
        <v>2020</v>
      </c>
      <c r="T12964">
        <v>10</v>
      </c>
      <c r="U12964">
        <v>40</v>
      </c>
    </row>
    <row r="12965" spans="1:21" x14ac:dyDescent="0.3">
      <c r="A12965" s="5" t="s">
        <v>168</v>
      </c>
      <c r="B12965" s="5" t="s">
        <v>206</v>
      </c>
      <c r="C12965" s="5" t="s">
        <v>113</v>
      </c>
      <c r="D12965" s="5" t="s">
        <v>621</v>
      </c>
      <c r="E12965" s="5" t="s">
        <v>172</v>
      </c>
      <c r="F12965" s="6">
        <v>44106</v>
      </c>
      <c r="G12965" s="5" t="s">
        <v>148</v>
      </c>
      <c r="H12965" s="5" t="s">
        <v>197</v>
      </c>
      <c r="I12965">
        <v>43934</v>
      </c>
      <c r="J12965">
        <v>172</v>
      </c>
      <c r="K12965">
        <v>1123.5999999999999</v>
      </c>
      <c r="L12965">
        <v>10</v>
      </c>
      <c r="M12965">
        <v>31460.799999999999</v>
      </c>
      <c r="N12965">
        <v>25250.38</v>
      </c>
      <c r="O12965">
        <v>2525.038</v>
      </c>
      <c r="P12965">
        <v>112.35999999999999</v>
      </c>
      <c r="Q12965">
        <v>28</v>
      </c>
      <c r="R12965">
        <v>6210.42</v>
      </c>
      <c r="S12965">
        <v>2020</v>
      </c>
      <c r="T12965">
        <v>10</v>
      </c>
      <c r="U12965">
        <v>40</v>
      </c>
    </row>
    <row r="12966" spans="1:21" x14ac:dyDescent="0.3">
      <c r="A12966" s="5" t="s">
        <v>168</v>
      </c>
      <c r="B12966" s="5" t="s">
        <v>206</v>
      </c>
      <c r="C12966" s="5" t="s">
        <v>113</v>
      </c>
      <c r="D12966" s="5" t="s">
        <v>621</v>
      </c>
      <c r="E12966" s="5" t="s">
        <v>172</v>
      </c>
      <c r="F12966" s="6">
        <v>44106</v>
      </c>
      <c r="G12966" s="5" t="s">
        <v>148</v>
      </c>
      <c r="H12966" s="5" t="s">
        <v>311</v>
      </c>
      <c r="I12966">
        <v>43934</v>
      </c>
      <c r="J12966">
        <v>172</v>
      </c>
      <c r="K12966">
        <v>118.4</v>
      </c>
      <c r="L12966">
        <v>1</v>
      </c>
      <c r="M12966">
        <v>3315.2</v>
      </c>
      <c r="N12966">
        <v>2525.038</v>
      </c>
      <c r="O12966">
        <v>2525.038</v>
      </c>
      <c r="P12966">
        <v>118.4</v>
      </c>
      <c r="Q12966">
        <v>28</v>
      </c>
      <c r="R12966">
        <v>790.16200000000003</v>
      </c>
      <c r="S12966">
        <v>2020</v>
      </c>
      <c r="T12966">
        <v>10</v>
      </c>
      <c r="U12966">
        <v>40</v>
      </c>
    </row>
    <row r="12967" spans="1:21" x14ac:dyDescent="0.3">
      <c r="A12967" s="5" t="s">
        <v>168</v>
      </c>
      <c r="B12967" s="5" t="s">
        <v>206</v>
      </c>
      <c r="C12967" s="5" t="s">
        <v>113</v>
      </c>
      <c r="D12967" s="5" t="s">
        <v>621</v>
      </c>
      <c r="E12967" s="5" t="s">
        <v>172</v>
      </c>
      <c r="F12967" s="6">
        <v>44106</v>
      </c>
      <c r="G12967" s="5" t="s">
        <v>148</v>
      </c>
      <c r="H12967" s="5" t="s">
        <v>235</v>
      </c>
      <c r="I12967">
        <v>43934</v>
      </c>
      <c r="J12967">
        <v>172</v>
      </c>
      <c r="K12967">
        <v>220.8</v>
      </c>
      <c r="L12967">
        <v>2</v>
      </c>
      <c r="M12967">
        <v>6182.4</v>
      </c>
      <c r="N12967">
        <v>5050.076</v>
      </c>
      <c r="O12967">
        <v>2525.038</v>
      </c>
      <c r="P12967">
        <v>110.4</v>
      </c>
      <c r="Q12967">
        <v>28</v>
      </c>
      <c r="R12967">
        <v>1132.3240000000001</v>
      </c>
      <c r="S12967">
        <v>2020</v>
      </c>
      <c r="T12967">
        <v>10</v>
      </c>
      <c r="U12967">
        <v>40</v>
      </c>
    </row>
    <row r="12968" spans="1:21" x14ac:dyDescent="0.3">
      <c r="A12968" s="5" t="s">
        <v>168</v>
      </c>
      <c r="B12968" s="5" t="s">
        <v>206</v>
      </c>
      <c r="C12968" s="5" t="s">
        <v>113</v>
      </c>
      <c r="D12968" s="5" t="s">
        <v>621</v>
      </c>
      <c r="E12968" s="5" t="s">
        <v>172</v>
      </c>
      <c r="F12968" s="6">
        <v>44106</v>
      </c>
      <c r="G12968" s="5" t="s">
        <v>148</v>
      </c>
      <c r="H12968" s="5" t="s">
        <v>194</v>
      </c>
      <c r="I12968">
        <v>43934</v>
      </c>
      <c r="J12968">
        <v>172</v>
      </c>
      <c r="K12968">
        <v>450</v>
      </c>
      <c r="L12968">
        <v>4</v>
      </c>
      <c r="M12968">
        <v>12600</v>
      </c>
      <c r="N12968">
        <v>10100.152</v>
      </c>
      <c r="O12968">
        <v>2525.038</v>
      </c>
      <c r="P12968">
        <v>112.5</v>
      </c>
      <c r="Q12968">
        <v>28</v>
      </c>
      <c r="R12968">
        <v>2499.848</v>
      </c>
      <c r="S12968">
        <v>2020</v>
      </c>
      <c r="T12968">
        <v>10</v>
      </c>
      <c r="U12968">
        <v>40</v>
      </c>
    </row>
    <row r="12969" spans="1:21" x14ac:dyDescent="0.3">
      <c r="A12969" s="5" t="s">
        <v>168</v>
      </c>
      <c r="B12969" s="5" t="s">
        <v>206</v>
      </c>
      <c r="C12969" s="5" t="s">
        <v>113</v>
      </c>
      <c r="D12969" s="5" t="s">
        <v>621</v>
      </c>
      <c r="E12969" s="5" t="s">
        <v>172</v>
      </c>
      <c r="F12969" s="6">
        <v>44106</v>
      </c>
      <c r="G12969" s="5" t="s">
        <v>148</v>
      </c>
      <c r="H12969" s="5" t="s">
        <v>371</v>
      </c>
      <c r="I12969">
        <v>43934</v>
      </c>
      <c r="J12969">
        <v>172</v>
      </c>
      <c r="K12969">
        <v>1247</v>
      </c>
      <c r="L12969">
        <v>10</v>
      </c>
      <c r="M12969">
        <v>33045.5</v>
      </c>
      <c r="N12969">
        <v>25250.38</v>
      </c>
      <c r="O12969">
        <v>2525.038</v>
      </c>
      <c r="P12969">
        <v>124.7</v>
      </c>
      <c r="Q12969">
        <v>26.5</v>
      </c>
      <c r="R12969">
        <v>7795.12</v>
      </c>
      <c r="S12969">
        <v>2020</v>
      </c>
      <c r="T12969">
        <v>10</v>
      </c>
      <c r="U12969">
        <v>40</v>
      </c>
    </row>
    <row r="12970" spans="1:21" x14ac:dyDescent="0.3">
      <c r="A12970" s="5" t="s">
        <v>168</v>
      </c>
      <c r="B12970" s="5" t="s">
        <v>206</v>
      </c>
      <c r="C12970" s="5" t="s">
        <v>122</v>
      </c>
      <c r="D12970" s="5" t="s">
        <v>622</v>
      </c>
      <c r="E12970" s="5" t="s">
        <v>172</v>
      </c>
      <c r="F12970" s="6">
        <v>44106</v>
      </c>
      <c r="G12970" s="5" t="s">
        <v>148</v>
      </c>
      <c r="H12970" s="5" t="s">
        <v>190</v>
      </c>
      <c r="I12970">
        <v>44036</v>
      </c>
      <c r="J12970">
        <v>70</v>
      </c>
      <c r="K12970">
        <v>20</v>
      </c>
      <c r="L12970">
        <v>1</v>
      </c>
      <c r="M12970">
        <v>896</v>
      </c>
      <c r="N12970">
        <v>959.327</v>
      </c>
      <c r="O12970">
        <v>959.327</v>
      </c>
      <c r="P12970">
        <v>20</v>
      </c>
      <c r="Q12970">
        <v>44.8</v>
      </c>
      <c r="R12970">
        <v>-63.326999999999998</v>
      </c>
      <c r="S12970">
        <v>2020</v>
      </c>
      <c r="T12970">
        <v>10</v>
      </c>
      <c r="U12970">
        <v>40</v>
      </c>
    </row>
    <row r="12971" spans="1:21" x14ac:dyDescent="0.3">
      <c r="A12971" s="5" t="s">
        <v>168</v>
      </c>
      <c r="B12971" s="5" t="s">
        <v>206</v>
      </c>
      <c r="C12971" s="5" t="s">
        <v>122</v>
      </c>
      <c r="D12971" s="5" t="s">
        <v>622</v>
      </c>
      <c r="E12971" s="5" t="s">
        <v>172</v>
      </c>
      <c r="F12971" s="6">
        <v>44106</v>
      </c>
      <c r="G12971" s="5" t="s">
        <v>148</v>
      </c>
      <c r="H12971" s="5" t="s">
        <v>190</v>
      </c>
      <c r="I12971">
        <v>44036</v>
      </c>
      <c r="J12971">
        <v>70</v>
      </c>
      <c r="K12971">
        <v>22</v>
      </c>
      <c r="L12971">
        <v>1</v>
      </c>
      <c r="M12971">
        <v>952</v>
      </c>
      <c r="N12971">
        <v>959.327</v>
      </c>
      <c r="O12971">
        <v>959.327</v>
      </c>
      <c r="P12971">
        <v>22</v>
      </c>
      <c r="Q12971">
        <v>43.2727</v>
      </c>
      <c r="R12971">
        <v>-7.327</v>
      </c>
      <c r="S12971">
        <v>2020</v>
      </c>
      <c r="T12971">
        <v>10</v>
      </c>
      <c r="U12971">
        <v>40</v>
      </c>
    </row>
    <row r="12972" spans="1:21" x14ac:dyDescent="0.3">
      <c r="A12972" s="5" t="s">
        <v>168</v>
      </c>
      <c r="B12972" s="5" t="s">
        <v>467</v>
      </c>
      <c r="C12972" s="5" t="s">
        <v>130</v>
      </c>
      <c r="D12972" s="5" t="s">
        <v>620</v>
      </c>
      <c r="E12972" s="5" t="s">
        <v>172</v>
      </c>
      <c r="F12972" s="6">
        <v>44106</v>
      </c>
      <c r="G12972" s="5" t="s">
        <v>148</v>
      </c>
      <c r="H12972" s="5" t="s">
        <v>466</v>
      </c>
      <c r="I12972">
        <v>43983</v>
      </c>
      <c r="J12972">
        <v>123</v>
      </c>
      <c r="K12972">
        <v>13136</v>
      </c>
      <c r="L12972">
        <v>107</v>
      </c>
      <c r="M12972">
        <v>354672</v>
      </c>
      <c r="N12972">
        <v>251425.04699999999</v>
      </c>
      <c r="O12972">
        <v>2349.7669999999998</v>
      </c>
      <c r="P12972">
        <v>122.76635514018692</v>
      </c>
      <c r="Q12972">
        <v>27</v>
      </c>
      <c r="R12972">
        <v>103246.95299999999</v>
      </c>
      <c r="S12972">
        <v>2020</v>
      </c>
      <c r="T12972">
        <v>10</v>
      </c>
      <c r="U12972">
        <v>40</v>
      </c>
    </row>
    <row r="12973" spans="1:21" x14ac:dyDescent="0.3">
      <c r="A12973" s="5" t="s">
        <v>168</v>
      </c>
      <c r="B12973" s="5" t="s">
        <v>467</v>
      </c>
      <c r="C12973" s="5" t="s">
        <v>130</v>
      </c>
      <c r="D12973" s="5" t="s">
        <v>620</v>
      </c>
      <c r="E12973" s="5" t="s">
        <v>172</v>
      </c>
      <c r="F12973" s="6">
        <v>44106</v>
      </c>
      <c r="G12973" s="5" t="s">
        <v>148</v>
      </c>
      <c r="H12973" s="5" t="s">
        <v>190</v>
      </c>
      <c r="I12973">
        <v>43983</v>
      </c>
      <c r="J12973">
        <v>123</v>
      </c>
      <c r="K12973">
        <v>124</v>
      </c>
      <c r="L12973">
        <v>1</v>
      </c>
      <c r="M12973">
        <v>1500</v>
      </c>
      <c r="N12973">
        <v>2349.7669999999998</v>
      </c>
      <c r="O12973">
        <v>2349.7669999999998</v>
      </c>
      <c r="P12973">
        <v>124</v>
      </c>
      <c r="Q12973">
        <v>12.0968</v>
      </c>
      <c r="R12973">
        <v>-849.76700000000005</v>
      </c>
      <c r="S12973">
        <v>2020</v>
      </c>
      <c r="T12973">
        <v>10</v>
      </c>
      <c r="U12973">
        <v>40</v>
      </c>
    </row>
    <row r="12974" spans="1:21" x14ac:dyDescent="0.3">
      <c r="A12974" s="5" t="s">
        <v>168</v>
      </c>
      <c r="B12974" s="5" t="s">
        <v>169</v>
      </c>
      <c r="C12974" s="5" t="s">
        <v>170</v>
      </c>
      <c r="D12974" s="5" t="s">
        <v>572</v>
      </c>
      <c r="E12974" s="5" t="s">
        <v>172</v>
      </c>
      <c r="F12974" s="6">
        <v>44107</v>
      </c>
      <c r="G12974" s="5" t="s">
        <v>148</v>
      </c>
      <c r="H12974" s="5" t="s">
        <v>173</v>
      </c>
      <c r="I12974">
        <v>43810</v>
      </c>
      <c r="J12974">
        <v>297</v>
      </c>
      <c r="K12974">
        <v>230</v>
      </c>
      <c r="L12974">
        <v>1</v>
      </c>
      <c r="M12974">
        <v>6440</v>
      </c>
      <c r="N12974">
        <v>2586.1709999999998</v>
      </c>
      <c r="O12974">
        <v>2586.1709999999998</v>
      </c>
      <c r="P12974">
        <v>230</v>
      </c>
      <c r="Q12974">
        <v>28</v>
      </c>
      <c r="R12974">
        <v>3853.8290000000002</v>
      </c>
      <c r="S12974">
        <v>2020</v>
      </c>
      <c r="T12974">
        <v>10</v>
      </c>
      <c r="U12974">
        <v>40</v>
      </c>
    </row>
    <row r="12975" spans="1:21" x14ac:dyDescent="0.3">
      <c r="A12975" s="5" t="s">
        <v>168</v>
      </c>
      <c r="B12975" s="5" t="s">
        <v>169</v>
      </c>
      <c r="C12975" s="5" t="s">
        <v>170</v>
      </c>
      <c r="D12975" s="5" t="s">
        <v>573</v>
      </c>
      <c r="E12975" s="5" t="s">
        <v>227</v>
      </c>
      <c r="F12975" s="6">
        <v>44107</v>
      </c>
      <c r="G12975" s="5" t="s">
        <v>148</v>
      </c>
      <c r="H12975" s="5" t="s">
        <v>190</v>
      </c>
      <c r="I12975">
        <v>43874</v>
      </c>
      <c r="J12975">
        <v>233</v>
      </c>
      <c r="K12975">
        <v>-265.60000000000002</v>
      </c>
      <c r="L12975">
        <v>-1</v>
      </c>
      <c r="M12975">
        <v>-3320</v>
      </c>
      <c r="N12975">
        <v>-3726.1689999999999</v>
      </c>
      <c r="O12975">
        <v>-3726.1689999999999</v>
      </c>
      <c r="P12975">
        <v>265.60000000000002</v>
      </c>
      <c r="Q12975">
        <v>12.5</v>
      </c>
      <c r="R12975">
        <v>406.16899999999998</v>
      </c>
      <c r="S12975">
        <v>2020</v>
      </c>
      <c r="T12975">
        <v>10</v>
      </c>
      <c r="U12975">
        <v>40</v>
      </c>
    </row>
    <row r="12976" spans="1:21" x14ac:dyDescent="0.3">
      <c r="A12976" s="5" t="s">
        <v>168</v>
      </c>
      <c r="B12976" s="5" t="s">
        <v>169</v>
      </c>
      <c r="C12976" s="5" t="s">
        <v>170</v>
      </c>
      <c r="D12976" s="5" t="s">
        <v>573</v>
      </c>
      <c r="E12976" s="5" t="s">
        <v>172</v>
      </c>
      <c r="F12976" s="6">
        <v>44107</v>
      </c>
      <c r="G12976" s="5" t="s">
        <v>148</v>
      </c>
      <c r="H12976" s="5" t="s">
        <v>190</v>
      </c>
      <c r="I12976">
        <v>43874</v>
      </c>
      <c r="J12976">
        <v>233</v>
      </c>
      <c r="K12976">
        <v>265.60000000000002</v>
      </c>
      <c r="L12976">
        <v>1</v>
      </c>
      <c r="M12976">
        <v>3320</v>
      </c>
      <c r="N12976">
        <v>3726.1689999999999</v>
      </c>
      <c r="O12976">
        <v>3726.1689999999999</v>
      </c>
      <c r="P12976">
        <v>265.60000000000002</v>
      </c>
      <c r="Q12976">
        <v>12.5</v>
      </c>
      <c r="R12976">
        <v>-406.16899999999998</v>
      </c>
      <c r="S12976">
        <v>2020</v>
      </c>
      <c r="T12976">
        <v>10</v>
      </c>
      <c r="U12976">
        <v>40</v>
      </c>
    </row>
    <row r="12977" spans="1:21" x14ac:dyDescent="0.3">
      <c r="A12977" s="5" t="s">
        <v>168</v>
      </c>
      <c r="B12977" s="5" t="s">
        <v>169</v>
      </c>
      <c r="C12977" s="5" t="s">
        <v>170</v>
      </c>
      <c r="D12977" s="5" t="s">
        <v>608</v>
      </c>
      <c r="E12977" s="5" t="s">
        <v>227</v>
      </c>
      <c r="F12977" s="6">
        <v>44107</v>
      </c>
      <c r="G12977" s="5" t="s">
        <v>148</v>
      </c>
      <c r="H12977" s="5" t="s">
        <v>190</v>
      </c>
      <c r="I12977">
        <v>43893</v>
      </c>
      <c r="J12977">
        <v>214</v>
      </c>
      <c r="K12977">
        <v>-265.60000000000002</v>
      </c>
      <c r="L12977">
        <v>-1</v>
      </c>
      <c r="M12977">
        <v>-3320</v>
      </c>
      <c r="N12977">
        <v>-5988.08</v>
      </c>
      <c r="O12977">
        <v>-5988.08</v>
      </c>
      <c r="P12977">
        <v>265.60000000000002</v>
      </c>
      <c r="Q12977">
        <v>12.5</v>
      </c>
      <c r="R12977">
        <v>2668.08</v>
      </c>
      <c r="S12977">
        <v>2020</v>
      </c>
      <c r="T12977">
        <v>10</v>
      </c>
      <c r="U12977">
        <v>40</v>
      </c>
    </row>
    <row r="12978" spans="1:21" x14ac:dyDescent="0.3">
      <c r="A12978" s="5" t="s">
        <v>168</v>
      </c>
      <c r="B12978" s="5" t="s">
        <v>169</v>
      </c>
      <c r="C12978" s="5" t="s">
        <v>170</v>
      </c>
      <c r="D12978" s="5" t="s">
        <v>609</v>
      </c>
      <c r="E12978" s="5" t="s">
        <v>172</v>
      </c>
      <c r="F12978" s="6">
        <v>44107</v>
      </c>
      <c r="G12978" s="5" t="s">
        <v>148</v>
      </c>
      <c r="H12978" s="5" t="s">
        <v>190</v>
      </c>
      <c r="I12978">
        <v>43927</v>
      </c>
      <c r="J12978">
        <v>180</v>
      </c>
      <c r="K12978">
        <v>265.60000000000002</v>
      </c>
      <c r="L12978">
        <v>1</v>
      </c>
      <c r="M12978">
        <v>3320</v>
      </c>
      <c r="N12978">
        <v>3158.0459999999998</v>
      </c>
      <c r="O12978">
        <v>3158.0459999999998</v>
      </c>
      <c r="P12978">
        <v>265.60000000000002</v>
      </c>
      <c r="Q12978">
        <v>12.5</v>
      </c>
      <c r="R12978">
        <v>161.95400000000001</v>
      </c>
      <c r="S12978">
        <v>2020</v>
      </c>
      <c r="T12978">
        <v>10</v>
      </c>
      <c r="U12978">
        <v>40</v>
      </c>
    </row>
    <row r="12979" spans="1:21" x14ac:dyDescent="0.3">
      <c r="A12979" s="5" t="s">
        <v>168</v>
      </c>
      <c r="B12979" s="5" t="s">
        <v>169</v>
      </c>
      <c r="C12979" s="5" t="s">
        <v>170</v>
      </c>
      <c r="D12979" s="5" t="s">
        <v>621</v>
      </c>
      <c r="E12979" s="5" t="s">
        <v>172</v>
      </c>
      <c r="F12979" s="6">
        <v>44107</v>
      </c>
      <c r="G12979" s="5" t="s">
        <v>148</v>
      </c>
      <c r="H12979" s="5" t="s">
        <v>264</v>
      </c>
      <c r="I12979">
        <v>43934</v>
      </c>
      <c r="J12979">
        <v>173</v>
      </c>
      <c r="K12979">
        <v>1640</v>
      </c>
      <c r="L12979">
        <v>8</v>
      </c>
      <c r="M12979">
        <v>24490.667000000001</v>
      </c>
      <c r="N12979">
        <v>20200.304</v>
      </c>
      <c r="O12979">
        <v>2525.038</v>
      </c>
      <c r="P12979">
        <v>205</v>
      </c>
      <c r="Q12979">
        <v>14.933299999999999</v>
      </c>
      <c r="R12979">
        <v>4290.3630000000003</v>
      </c>
      <c r="S12979">
        <v>2020</v>
      </c>
      <c r="T12979">
        <v>10</v>
      </c>
      <c r="U12979">
        <v>40</v>
      </c>
    </row>
    <row r="12980" spans="1:21" x14ac:dyDescent="0.3">
      <c r="A12980" s="5" t="s">
        <v>168</v>
      </c>
      <c r="B12980" s="5" t="s">
        <v>169</v>
      </c>
      <c r="C12980" s="5" t="s">
        <v>170</v>
      </c>
      <c r="D12980" s="5" t="s">
        <v>623</v>
      </c>
      <c r="E12980" s="5" t="s">
        <v>172</v>
      </c>
      <c r="F12980" s="6">
        <v>44107</v>
      </c>
      <c r="G12980" s="5" t="s">
        <v>148</v>
      </c>
      <c r="H12980" s="5" t="s">
        <v>264</v>
      </c>
      <c r="I12980">
        <v>43941</v>
      </c>
      <c r="J12980">
        <v>166</v>
      </c>
      <c r="K12980">
        <v>1640</v>
      </c>
      <c r="L12980">
        <v>7</v>
      </c>
      <c r="M12980">
        <v>21429.332999999999</v>
      </c>
      <c r="N12980">
        <v>23292.424999999999</v>
      </c>
      <c r="O12980">
        <v>3327.489</v>
      </c>
      <c r="P12980">
        <v>234.28571428571428</v>
      </c>
      <c r="Q12980">
        <v>13.066700000000001</v>
      </c>
      <c r="R12980">
        <v>-1863.0920000000001</v>
      </c>
      <c r="S12980">
        <v>2020</v>
      </c>
      <c r="T12980">
        <v>10</v>
      </c>
      <c r="U12980">
        <v>40</v>
      </c>
    </row>
    <row r="12981" spans="1:21" x14ac:dyDescent="0.3">
      <c r="A12981" s="5" t="s">
        <v>168</v>
      </c>
      <c r="B12981" s="5" t="s">
        <v>175</v>
      </c>
      <c r="C12981" s="5" t="s">
        <v>82</v>
      </c>
      <c r="D12981" s="5" t="s">
        <v>616</v>
      </c>
      <c r="E12981" s="5" t="s">
        <v>172</v>
      </c>
      <c r="F12981" s="6">
        <v>44107</v>
      </c>
      <c r="G12981" s="5" t="s">
        <v>148</v>
      </c>
      <c r="H12981" s="5" t="s">
        <v>173</v>
      </c>
      <c r="I12981">
        <v>43929</v>
      </c>
      <c r="J12981">
        <v>178</v>
      </c>
      <c r="K12981">
        <v>160</v>
      </c>
      <c r="L12981">
        <v>2</v>
      </c>
      <c r="M12981">
        <v>4480</v>
      </c>
      <c r="N12981">
        <v>5369.2370000000001</v>
      </c>
      <c r="O12981">
        <v>2684.6179999999999</v>
      </c>
      <c r="P12981">
        <v>80</v>
      </c>
      <c r="Q12981">
        <v>28</v>
      </c>
      <c r="R12981">
        <v>-889.23699999999997</v>
      </c>
      <c r="S12981">
        <v>2020</v>
      </c>
      <c r="T12981">
        <v>10</v>
      </c>
      <c r="U12981">
        <v>40</v>
      </c>
    </row>
    <row r="12982" spans="1:21" x14ac:dyDescent="0.3">
      <c r="A12982" s="5" t="s">
        <v>168</v>
      </c>
      <c r="B12982" s="5" t="s">
        <v>467</v>
      </c>
      <c r="C12982" s="5" t="s">
        <v>130</v>
      </c>
      <c r="D12982" s="5" t="s">
        <v>620</v>
      </c>
      <c r="E12982" s="5" t="s">
        <v>172</v>
      </c>
      <c r="F12982" s="6">
        <v>44107</v>
      </c>
      <c r="G12982" s="5" t="s">
        <v>148</v>
      </c>
      <c r="H12982" s="5" t="s">
        <v>173</v>
      </c>
      <c r="I12982">
        <v>43983</v>
      </c>
      <c r="J12982">
        <v>124</v>
      </c>
      <c r="K12982">
        <v>123</v>
      </c>
      <c r="L12982">
        <v>1</v>
      </c>
      <c r="M12982">
        <v>3444</v>
      </c>
      <c r="N12982">
        <v>2349.7669999999998</v>
      </c>
      <c r="O12982">
        <v>2349.7669999999998</v>
      </c>
      <c r="P12982">
        <v>123</v>
      </c>
      <c r="Q12982">
        <v>28</v>
      </c>
      <c r="R12982">
        <v>1094.2329999999999</v>
      </c>
      <c r="S12982">
        <v>2020</v>
      </c>
      <c r="T12982">
        <v>10</v>
      </c>
      <c r="U12982">
        <v>40</v>
      </c>
    </row>
    <row r="12983" spans="1:21" x14ac:dyDescent="0.3">
      <c r="A12983" s="5" t="s">
        <v>168</v>
      </c>
      <c r="B12983" s="5" t="s">
        <v>467</v>
      </c>
      <c r="C12983" s="5" t="s">
        <v>130</v>
      </c>
      <c r="D12983" s="5" t="s">
        <v>620</v>
      </c>
      <c r="E12983" s="5" t="s">
        <v>172</v>
      </c>
      <c r="F12983" s="6">
        <v>44107</v>
      </c>
      <c r="G12983" s="5" t="s">
        <v>148</v>
      </c>
      <c r="H12983" s="5" t="s">
        <v>469</v>
      </c>
      <c r="I12983">
        <v>43983</v>
      </c>
      <c r="J12983">
        <v>124</v>
      </c>
      <c r="K12983">
        <v>5987</v>
      </c>
      <c r="L12983">
        <v>49</v>
      </c>
      <c r="M12983">
        <v>161649</v>
      </c>
      <c r="N12983">
        <v>115138.573</v>
      </c>
      <c r="O12983">
        <v>2349.7669999999998</v>
      </c>
      <c r="P12983">
        <v>122.18367346938776</v>
      </c>
      <c r="Q12983">
        <v>27</v>
      </c>
      <c r="R12983">
        <v>46510.427000000003</v>
      </c>
      <c r="S12983">
        <v>2020</v>
      </c>
      <c r="T12983">
        <v>10</v>
      </c>
      <c r="U12983">
        <v>40</v>
      </c>
    </row>
    <row r="12984" spans="1:21" x14ac:dyDescent="0.3">
      <c r="A12984" s="5" t="s">
        <v>168</v>
      </c>
      <c r="B12984" s="5" t="s">
        <v>175</v>
      </c>
      <c r="C12984" s="5" t="s">
        <v>82</v>
      </c>
      <c r="D12984" s="5" t="s">
        <v>616</v>
      </c>
      <c r="E12984" s="5" t="s">
        <v>172</v>
      </c>
      <c r="F12984" s="6">
        <v>44109</v>
      </c>
      <c r="G12984" s="5" t="s">
        <v>148</v>
      </c>
      <c r="H12984" s="5" t="s">
        <v>194</v>
      </c>
      <c r="I12984">
        <v>43929</v>
      </c>
      <c r="J12984">
        <v>180</v>
      </c>
      <c r="K12984">
        <v>224.5</v>
      </c>
      <c r="L12984">
        <v>2</v>
      </c>
      <c r="M12984">
        <v>6286</v>
      </c>
      <c r="N12984">
        <v>5369.2370000000001</v>
      </c>
      <c r="O12984">
        <v>2684.6179999999999</v>
      </c>
      <c r="P12984">
        <v>112.25</v>
      </c>
      <c r="Q12984">
        <v>28</v>
      </c>
      <c r="R12984">
        <v>916.76300000000003</v>
      </c>
      <c r="S12984">
        <v>2020</v>
      </c>
      <c r="T12984">
        <v>10</v>
      </c>
      <c r="U12984">
        <v>41</v>
      </c>
    </row>
    <row r="12985" spans="1:21" x14ac:dyDescent="0.3">
      <c r="A12985" s="5" t="s">
        <v>168</v>
      </c>
      <c r="B12985" s="5" t="s">
        <v>206</v>
      </c>
      <c r="C12985" s="5" t="s">
        <v>114</v>
      </c>
      <c r="D12985" s="5" t="s">
        <v>623</v>
      </c>
      <c r="E12985" s="5" t="s">
        <v>172</v>
      </c>
      <c r="F12985" s="6">
        <v>44109</v>
      </c>
      <c r="G12985" s="5" t="s">
        <v>148</v>
      </c>
      <c r="H12985" s="5" t="s">
        <v>303</v>
      </c>
      <c r="I12985">
        <v>43941</v>
      </c>
      <c r="J12985">
        <v>168</v>
      </c>
      <c r="K12985">
        <v>829.6</v>
      </c>
      <c r="L12985">
        <v>8</v>
      </c>
      <c r="M12985">
        <v>23228.799999999999</v>
      </c>
      <c r="N12985">
        <v>26619.914000000001</v>
      </c>
      <c r="O12985">
        <v>3327.489</v>
      </c>
      <c r="P12985">
        <v>103.7</v>
      </c>
      <c r="Q12985">
        <v>28</v>
      </c>
      <c r="R12985">
        <v>-3391.114</v>
      </c>
      <c r="S12985">
        <v>2020</v>
      </c>
      <c r="T12985">
        <v>10</v>
      </c>
      <c r="U12985">
        <v>41</v>
      </c>
    </row>
    <row r="12986" spans="1:21" x14ac:dyDescent="0.3">
      <c r="A12986" s="5" t="s">
        <v>168</v>
      </c>
      <c r="B12986" s="5" t="s">
        <v>206</v>
      </c>
      <c r="C12986" s="5" t="s">
        <v>114</v>
      </c>
      <c r="D12986" s="5" t="s">
        <v>623</v>
      </c>
      <c r="E12986" s="5" t="s">
        <v>172</v>
      </c>
      <c r="F12986" s="6">
        <v>44109</v>
      </c>
      <c r="G12986" s="5" t="s">
        <v>148</v>
      </c>
      <c r="H12986" s="5" t="s">
        <v>208</v>
      </c>
      <c r="I12986">
        <v>43941</v>
      </c>
      <c r="J12986">
        <v>168</v>
      </c>
      <c r="K12986">
        <v>128</v>
      </c>
      <c r="L12986">
        <v>1</v>
      </c>
      <c r="M12986">
        <v>3328</v>
      </c>
      <c r="N12986">
        <v>3342.2779999999998</v>
      </c>
      <c r="O12986">
        <v>3342.2779999999998</v>
      </c>
      <c r="P12986">
        <v>128</v>
      </c>
      <c r="Q12986">
        <v>26</v>
      </c>
      <c r="R12986">
        <v>-14.278</v>
      </c>
      <c r="S12986">
        <v>2020</v>
      </c>
      <c r="T12986">
        <v>10</v>
      </c>
      <c r="U12986">
        <v>41</v>
      </c>
    </row>
    <row r="12987" spans="1:21" x14ac:dyDescent="0.3">
      <c r="A12987" s="5" t="s">
        <v>168</v>
      </c>
      <c r="B12987" s="5" t="s">
        <v>175</v>
      </c>
      <c r="C12987" s="5" t="s">
        <v>82</v>
      </c>
      <c r="D12987" s="5" t="s">
        <v>616</v>
      </c>
      <c r="E12987" s="5" t="s">
        <v>172</v>
      </c>
      <c r="F12987" s="6">
        <v>44110</v>
      </c>
      <c r="G12987" s="5" t="s">
        <v>148</v>
      </c>
      <c r="H12987" s="5" t="s">
        <v>194</v>
      </c>
      <c r="I12987">
        <v>43929</v>
      </c>
      <c r="J12987">
        <v>181</v>
      </c>
      <c r="K12987">
        <v>410.5</v>
      </c>
      <c r="L12987">
        <v>4</v>
      </c>
      <c r="M12987">
        <v>11699.25</v>
      </c>
      <c r="N12987">
        <v>10738.474</v>
      </c>
      <c r="O12987">
        <v>2684.6179999999999</v>
      </c>
      <c r="P12987">
        <v>102.625</v>
      </c>
      <c r="Q12987">
        <v>28.5</v>
      </c>
      <c r="R12987">
        <v>960.77599999999995</v>
      </c>
      <c r="S12987">
        <v>2020</v>
      </c>
      <c r="T12987">
        <v>10</v>
      </c>
      <c r="U12987">
        <v>41</v>
      </c>
    </row>
    <row r="12988" spans="1:21" x14ac:dyDescent="0.3">
      <c r="A12988" s="5" t="s">
        <v>168</v>
      </c>
      <c r="B12988" s="5" t="s">
        <v>175</v>
      </c>
      <c r="C12988" s="5" t="s">
        <v>82</v>
      </c>
      <c r="D12988" s="5" t="s">
        <v>616</v>
      </c>
      <c r="E12988" s="5" t="s">
        <v>172</v>
      </c>
      <c r="F12988" s="6">
        <v>44110</v>
      </c>
      <c r="G12988" s="5" t="s">
        <v>148</v>
      </c>
      <c r="H12988" s="5" t="s">
        <v>182</v>
      </c>
      <c r="I12988">
        <v>43929</v>
      </c>
      <c r="J12988">
        <v>181</v>
      </c>
      <c r="K12988">
        <v>108</v>
      </c>
      <c r="L12988">
        <v>1</v>
      </c>
      <c r="M12988">
        <v>3186</v>
      </c>
      <c r="N12988">
        <v>2732.7469999999998</v>
      </c>
      <c r="O12988">
        <v>2732.7469999999998</v>
      </c>
      <c r="P12988">
        <v>108</v>
      </c>
      <c r="Q12988">
        <v>29.5</v>
      </c>
      <c r="R12988">
        <v>453.25299999999999</v>
      </c>
      <c r="S12988">
        <v>2020</v>
      </c>
      <c r="T12988">
        <v>10</v>
      </c>
      <c r="U12988">
        <v>41</v>
      </c>
    </row>
    <row r="12989" spans="1:21" x14ac:dyDescent="0.3">
      <c r="A12989" s="5" t="s">
        <v>168</v>
      </c>
      <c r="B12989" s="5" t="s">
        <v>175</v>
      </c>
      <c r="C12989" s="5" t="s">
        <v>82</v>
      </c>
      <c r="D12989" s="5" t="s">
        <v>616</v>
      </c>
      <c r="E12989" s="5" t="s">
        <v>172</v>
      </c>
      <c r="F12989" s="6">
        <v>44110</v>
      </c>
      <c r="G12989" s="5" t="s">
        <v>148</v>
      </c>
      <c r="H12989" s="5" t="s">
        <v>231</v>
      </c>
      <c r="I12989">
        <v>43929</v>
      </c>
      <c r="J12989">
        <v>181</v>
      </c>
      <c r="K12989">
        <v>113</v>
      </c>
      <c r="L12989">
        <v>1</v>
      </c>
      <c r="M12989">
        <v>3333.5</v>
      </c>
      <c r="N12989">
        <v>2732.7469999999998</v>
      </c>
      <c r="O12989">
        <v>2732.7469999999998</v>
      </c>
      <c r="P12989">
        <v>113</v>
      </c>
      <c r="Q12989">
        <v>29.5</v>
      </c>
      <c r="R12989">
        <v>600.75300000000004</v>
      </c>
      <c r="S12989">
        <v>2020</v>
      </c>
      <c r="T12989">
        <v>10</v>
      </c>
      <c r="U12989">
        <v>41</v>
      </c>
    </row>
    <row r="12990" spans="1:21" x14ac:dyDescent="0.3">
      <c r="A12990" s="5" t="s">
        <v>168</v>
      </c>
      <c r="B12990" s="5" t="s">
        <v>175</v>
      </c>
      <c r="C12990" s="5" t="s">
        <v>82</v>
      </c>
      <c r="D12990" s="5" t="s">
        <v>616</v>
      </c>
      <c r="E12990" s="5" t="s">
        <v>172</v>
      </c>
      <c r="F12990" s="6">
        <v>44110</v>
      </c>
      <c r="G12990" s="5" t="s">
        <v>148</v>
      </c>
      <c r="H12990" s="5" t="s">
        <v>218</v>
      </c>
      <c r="I12990">
        <v>43929</v>
      </c>
      <c r="J12990">
        <v>181</v>
      </c>
      <c r="K12990">
        <v>620</v>
      </c>
      <c r="L12990">
        <v>6</v>
      </c>
      <c r="M12990">
        <v>18290</v>
      </c>
      <c r="N12990">
        <v>16396.484</v>
      </c>
      <c r="O12990">
        <v>2732.7469999999998</v>
      </c>
      <c r="P12990">
        <v>103.33333333333333</v>
      </c>
      <c r="Q12990">
        <v>29.5</v>
      </c>
      <c r="R12990">
        <v>1893.5160000000001</v>
      </c>
      <c r="S12990">
        <v>2020</v>
      </c>
      <c r="T12990">
        <v>10</v>
      </c>
      <c r="U12990">
        <v>41</v>
      </c>
    </row>
    <row r="12991" spans="1:21" x14ac:dyDescent="0.3">
      <c r="A12991" s="5" t="s">
        <v>168</v>
      </c>
      <c r="B12991" s="5" t="s">
        <v>175</v>
      </c>
      <c r="C12991" s="5" t="s">
        <v>82</v>
      </c>
      <c r="D12991" s="5" t="s">
        <v>616</v>
      </c>
      <c r="E12991" s="5" t="s">
        <v>172</v>
      </c>
      <c r="F12991" s="6">
        <v>44110</v>
      </c>
      <c r="G12991" s="5" t="s">
        <v>148</v>
      </c>
      <c r="H12991" s="5" t="s">
        <v>190</v>
      </c>
      <c r="I12991">
        <v>43929</v>
      </c>
      <c r="J12991">
        <v>181</v>
      </c>
      <c r="K12991">
        <v>100</v>
      </c>
      <c r="L12991">
        <v>1</v>
      </c>
      <c r="M12991">
        <v>2950</v>
      </c>
      <c r="N12991">
        <v>2732.7469999999998</v>
      </c>
      <c r="O12991">
        <v>2732.7469999999998</v>
      </c>
      <c r="P12991">
        <v>100</v>
      </c>
      <c r="Q12991">
        <v>29.5</v>
      </c>
      <c r="R12991">
        <v>217.25299999999999</v>
      </c>
      <c r="S12991">
        <v>2020</v>
      </c>
      <c r="T12991">
        <v>10</v>
      </c>
      <c r="U12991">
        <v>41</v>
      </c>
    </row>
    <row r="12992" spans="1:21" x14ac:dyDescent="0.3">
      <c r="A12992" s="5" t="s">
        <v>168</v>
      </c>
      <c r="B12992" s="5" t="s">
        <v>175</v>
      </c>
      <c r="C12992" s="5" t="s">
        <v>85</v>
      </c>
      <c r="D12992" s="5" t="s">
        <v>606</v>
      </c>
      <c r="E12992" s="5" t="s">
        <v>172</v>
      </c>
      <c r="F12992" s="6">
        <v>44110</v>
      </c>
      <c r="G12992" s="5" t="s">
        <v>148</v>
      </c>
      <c r="H12992" s="5" t="s">
        <v>203</v>
      </c>
      <c r="I12992">
        <v>43935</v>
      </c>
      <c r="J12992">
        <v>175</v>
      </c>
      <c r="K12992">
        <v>190</v>
      </c>
      <c r="L12992">
        <v>2</v>
      </c>
      <c r="M12992">
        <v>5605</v>
      </c>
      <c r="N12992">
        <v>5240.9059999999999</v>
      </c>
      <c r="O12992">
        <v>2620.453</v>
      </c>
      <c r="P12992">
        <v>95</v>
      </c>
      <c r="Q12992">
        <v>29.5</v>
      </c>
      <c r="R12992">
        <v>364.09399999999999</v>
      </c>
      <c r="S12992">
        <v>2020</v>
      </c>
      <c r="T12992">
        <v>10</v>
      </c>
      <c r="U12992">
        <v>41</v>
      </c>
    </row>
    <row r="12993" spans="1:21" x14ac:dyDescent="0.3">
      <c r="A12993" s="5" t="s">
        <v>168</v>
      </c>
      <c r="B12993" s="5" t="s">
        <v>175</v>
      </c>
      <c r="C12993" s="5" t="s">
        <v>85</v>
      </c>
      <c r="D12993" s="5" t="s">
        <v>606</v>
      </c>
      <c r="E12993" s="5" t="s">
        <v>172</v>
      </c>
      <c r="F12993" s="6">
        <v>44110</v>
      </c>
      <c r="G12993" s="5" t="s">
        <v>148</v>
      </c>
      <c r="H12993" s="5" t="s">
        <v>230</v>
      </c>
      <c r="I12993">
        <v>43935</v>
      </c>
      <c r="J12993">
        <v>175</v>
      </c>
      <c r="K12993">
        <v>1685</v>
      </c>
      <c r="L12993">
        <v>16</v>
      </c>
      <c r="M12993">
        <v>48865</v>
      </c>
      <c r="N12993">
        <v>41927.25</v>
      </c>
      <c r="O12993">
        <v>2620.453</v>
      </c>
      <c r="P12993">
        <v>105.3125</v>
      </c>
      <c r="Q12993">
        <v>29</v>
      </c>
      <c r="R12993">
        <v>6937.75</v>
      </c>
      <c r="S12993">
        <v>2020</v>
      </c>
      <c r="T12993">
        <v>10</v>
      </c>
      <c r="U12993">
        <v>41</v>
      </c>
    </row>
    <row r="12994" spans="1:21" x14ac:dyDescent="0.3">
      <c r="A12994" s="5" t="s">
        <v>168</v>
      </c>
      <c r="B12994" s="5" t="s">
        <v>175</v>
      </c>
      <c r="C12994" s="5" t="s">
        <v>85</v>
      </c>
      <c r="D12994" s="5" t="s">
        <v>606</v>
      </c>
      <c r="E12994" s="5" t="s">
        <v>172</v>
      </c>
      <c r="F12994" s="6">
        <v>44110</v>
      </c>
      <c r="G12994" s="5" t="s">
        <v>148</v>
      </c>
      <c r="H12994" s="5" t="s">
        <v>205</v>
      </c>
      <c r="I12994">
        <v>43935</v>
      </c>
      <c r="J12994">
        <v>175</v>
      </c>
      <c r="K12994">
        <v>312</v>
      </c>
      <c r="L12994">
        <v>3</v>
      </c>
      <c r="M12994">
        <v>9204</v>
      </c>
      <c r="N12994">
        <v>7861.3590000000004</v>
      </c>
      <c r="O12994">
        <v>2620.453</v>
      </c>
      <c r="P12994">
        <v>104</v>
      </c>
      <c r="Q12994">
        <v>29.5</v>
      </c>
      <c r="R12994">
        <v>1342.6410000000001</v>
      </c>
      <c r="S12994">
        <v>2020</v>
      </c>
      <c r="T12994">
        <v>10</v>
      </c>
      <c r="U12994">
        <v>41</v>
      </c>
    </row>
    <row r="12995" spans="1:21" x14ac:dyDescent="0.3">
      <c r="A12995" s="5" t="s">
        <v>168</v>
      </c>
      <c r="B12995" s="5" t="s">
        <v>175</v>
      </c>
      <c r="C12995" s="5" t="s">
        <v>85</v>
      </c>
      <c r="D12995" s="5" t="s">
        <v>606</v>
      </c>
      <c r="E12995" s="5" t="s">
        <v>172</v>
      </c>
      <c r="F12995" s="6">
        <v>44110</v>
      </c>
      <c r="G12995" s="5" t="s">
        <v>148</v>
      </c>
      <c r="H12995" s="5" t="s">
        <v>333</v>
      </c>
      <c r="I12995">
        <v>43935</v>
      </c>
      <c r="J12995">
        <v>175</v>
      </c>
      <c r="K12995">
        <v>314</v>
      </c>
      <c r="L12995">
        <v>3</v>
      </c>
      <c r="M12995">
        <v>9263</v>
      </c>
      <c r="N12995">
        <v>7861.3590000000004</v>
      </c>
      <c r="O12995">
        <v>2620.453</v>
      </c>
      <c r="P12995">
        <v>104.66666666666667</v>
      </c>
      <c r="Q12995">
        <v>29.5</v>
      </c>
      <c r="R12995">
        <v>1401.6410000000001</v>
      </c>
      <c r="S12995">
        <v>2020</v>
      </c>
      <c r="T12995">
        <v>10</v>
      </c>
      <c r="U12995">
        <v>41</v>
      </c>
    </row>
    <row r="12996" spans="1:21" x14ac:dyDescent="0.3">
      <c r="A12996" s="5" t="s">
        <v>168</v>
      </c>
      <c r="B12996" s="5" t="s">
        <v>175</v>
      </c>
      <c r="C12996" s="5" t="s">
        <v>85</v>
      </c>
      <c r="D12996" s="5" t="s">
        <v>606</v>
      </c>
      <c r="E12996" s="5" t="s">
        <v>172</v>
      </c>
      <c r="F12996" s="6">
        <v>44110</v>
      </c>
      <c r="G12996" s="5" t="s">
        <v>148</v>
      </c>
      <c r="H12996" s="5" t="s">
        <v>216</v>
      </c>
      <c r="I12996">
        <v>43935</v>
      </c>
      <c r="J12996">
        <v>175</v>
      </c>
      <c r="K12996">
        <v>108</v>
      </c>
      <c r="L12996">
        <v>1</v>
      </c>
      <c r="M12996">
        <v>3186</v>
      </c>
      <c r="N12996">
        <v>2620.453</v>
      </c>
      <c r="O12996">
        <v>2620.453</v>
      </c>
      <c r="P12996">
        <v>108</v>
      </c>
      <c r="Q12996">
        <v>29.5</v>
      </c>
      <c r="R12996">
        <v>565.54700000000003</v>
      </c>
      <c r="S12996">
        <v>2020</v>
      </c>
      <c r="T12996">
        <v>10</v>
      </c>
      <c r="U12996">
        <v>41</v>
      </c>
    </row>
    <row r="12997" spans="1:21" x14ac:dyDescent="0.3">
      <c r="A12997" s="5" t="s">
        <v>168</v>
      </c>
      <c r="B12997" s="5" t="s">
        <v>175</v>
      </c>
      <c r="C12997" s="5" t="s">
        <v>85</v>
      </c>
      <c r="D12997" s="5" t="s">
        <v>606</v>
      </c>
      <c r="E12997" s="5" t="s">
        <v>172</v>
      </c>
      <c r="F12997" s="6">
        <v>44110</v>
      </c>
      <c r="G12997" s="5" t="s">
        <v>148</v>
      </c>
      <c r="H12997" s="5" t="s">
        <v>217</v>
      </c>
      <c r="I12997">
        <v>43935</v>
      </c>
      <c r="J12997">
        <v>175</v>
      </c>
      <c r="K12997">
        <v>1251</v>
      </c>
      <c r="L12997">
        <v>12</v>
      </c>
      <c r="M12997">
        <v>36904.5</v>
      </c>
      <c r="N12997">
        <v>31445.437999999998</v>
      </c>
      <c r="O12997">
        <v>2620.453</v>
      </c>
      <c r="P12997">
        <v>104.25</v>
      </c>
      <c r="Q12997">
        <v>29.5</v>
      </c>
      <c r="R12997">
        <v>5459.0619999999999</v>
      </c>
      <c r="S12997">
        <v>2020</v>
      </c>
      <c r="T12997">
        <v>10</v>
      </c>
      <c r="U12997">
        <v>41</v>
      </c>
    </row>
    <row r="12998" spans="1:21" x14ac:dyDescent="0.3">
      <c r="A12998" s="5" t="s">
        <v>168</v>
      </c>
      <c r="B12998" s="5" t="s">
        <v>175</v>
      </c>
      <c r="C12998" s="5" t="s">
        <v>85</v>
      </c>
      <c r="D12998" s="5" t="s">
        <v>606</v>
      </c>
      <c r="E12998" s="5" t="s">
        <v>172</v>
      </c>
      <c r="F12998" s="6">
        <v>44110</v>
      </c>
      <c r="G12998" s="5" t="s">
        <v>148</v>
      </c>
      <c r="H12998" s="5" t="s">
        <v>181</v>
      </c>
      <c r="I12998">
        <v>43935</v>
      </c>
      <c r="J12998">
        <v>175</v>
      </c>
      <c r="K12998">
        <v>100</v>
      </c>
      <c r="L12998">
        <v>1</v>
      </c>
      <c r="M12998">
        <v>2950</v>
      </c>
      <c r="N12998">
        <v>2620.453</v>
      </c>
      <c r="O12998">
        <v>2620.453</v>
      </c>
      <c r="P12998">
        <v>100</v>
      </c>
      <c r="Q12998">
        <v>29.5</v>
      </c>
      <c r="R12998">
        <v>329.54700000000003</v>
      </c>
      <c r="S12998">
        <v>2020</v>
      </c>
      <c r="T12998">
        <v>10</v>
      </c>
      <c r="U12998">
        <v>41</v>
      </c>
    </row>
    <row r="12999" spans="1:21" x14ac:dyDescent="0.3">
      <c r="A12999" s="5" t="s">
        <v>168</v>
      </c>
      <c r="B12999" s="5" t="s">
        <v>175</v>
      </c>
      <c r="C12999" s="5" t="s">
        <v>85</v>
      </c>
      <c r="D12999" s="5" t="s">
        <v>606</v>
      </c>
      <c r="E12999" s="5" t="s">
        <v>172</v>
      </c>
      <c r="F12999" s="6">
        <v>44110</v>
      </c>
      <c r="G12999" s="5" t="s">
        <v>148</v>
      </c>
      <c r="H12999" s="5" t="s">
        <v>183</v>
      </c>
      <c r="I12999">
        <v>43935</v>
      </c>
      <c r="J12999">
        <v>175</v>
      </c>
      <c r="K12999">
        <v>238</v>
      </c>
      <c r="L12999">
        <v>2</v>
      </c>
      <c r="M12999">
        <v>7021</v>
      </c>
      <c r="N12999">
        <v>5240.9059999999999</v>
      </c>
      <c r="O12999">
        <v>2620.453</v>
      </c>
      <c r="P12999">
        <v>119</v>
      </c>
      <c r="Q12999">
        <v>29.5</v>
      </c>
      <c r="R12999">
        <v>1780.0940000000001</v>
      </c>
      <c r="S12999">
        <v>2020</v>
      </c>
      <c r="T12999">
        <v>10</v>
      </c>
      <c r="U12999">
        <v>41</v>
      </c>
    </row>
    <row r="13000" spans="1:21" x14ac:dyDescent="0.3">
      <c r="A13000" s="5" t="s">
        <v>168</v>
      </c>
      <c r="B13000" s="5" t="s">
        <v>175</v>
      </c>
      <c r="C13000" s="5" t="s">
        <v>85</v>
      </c>
      <c r="D13000" s="5" t="s">
        <v>606</v>
      </c>
      <c r="E13000" s="5" t="s">
        <v>172</v>
      </c>
      <c r="F13000" s="6">
        <v>44110</v>
      </c>
      <c r="G13000" s="5" t="s">
        <v>148</v>
      </c>
      <c r="H13000" s="5" t="s">
        <v>184</v>
      </c>
      <c r="I13000">
        <v>43935</v>
      </c>
      <c r="J13000">
        <v>175</v>
      </c>
      <c r="K13000">
        <v>2354</v>
      </c>
      <c r="L13000">
        <v>20</v>
      </c>
      <c r="M13000">
        <v>68266</v>
      </c>
      <c r="N13000">
        <v>52409.063000000002</v>
      </c>
      <c r="O13000">
        <v>2620.453</v>
      </c>
      <c r="P13000">
        <v>117.7</v>
      </c>
      <c r="Q13000">
        <v>29</v>
      </c>
      <c r="R13000">
        <v>15856.937</v>
      </c>
      <c r="S13000">
        <v>2020</v>
      </c>
      <c r="T13000">
        <v>10</v>
      </c>
      <c r="U13000">
        <v>41</v>
      </c>
    </row>
    <row r="13001" spans="1:21" x14ac:dyDescent="0.3">
      <c r="A13001" s="5" t="s">
        <v>168</v>
      </c>
      <c r="B13001" s="5" t="s">
        <v>206</v>
      </c>
      <c r="C13001" s="5" t="s">
        <v>113</v>
      </c>
      <c r="D13001" s="5" t="s">
        <v>621</v>
      </c>
      <c r="E13001" s="5" t="s">
        <v>172</v>
      </c>
      <c r="F13001" s="6">
        <v>44110</v>
      </c>
      <c r="G13001" s="5" t="s">
        <v>148</v>
      </c>
      <c r="H13001" s="5" t="s">
        <v>351</v>
      </c>
      <c r="I13001">
        <v>43934</v>
      </c>
      <c r="J13001">
        <v>176</v>
      </c>
      <c r="K13001">
        <v>213</v>
      </c>
      <c r="L13001">
        <v>2</v>
      </c>
      <c r="M13001">
        <v>6070.5</v>
      </c>
      <c r="N13001">
        <v>5827.0110000000004</v>
      </c>
      <c r="O13001">
        <v>2913.5050000000001</v>
      </c>
      <c r="P13001">
        <v>106.5</v>
      </c>
      <c r="Q13001">
        <v>28.5</v>
      </c>
      <c r="R13001">
        <v>243.489</v>
      </c>
      <c r="S13001">
        <v>2020</v>
      </c>
      <c r="T13001">
        <v>10</v>
      </c>
      <c r="U13001">
        <v>41</v>
      </c>
    </row>
    <row r="13002" spans="1:21" x14ac:dyDescent="0.3">
      <c r="A13002" s="5" t="s">
        <v>168</v>
      </c>
      <c r="B13002" s="5" t="s">
        <v>206</v>
      </c>
      <c r="C13002" s="5" t="s">
        <v>113</v>
      </c>
      <c r="D13002" s="5" t="s">
        <v>621</v>
      </c>
      <c r="E13002" s="5" t="s">
        <v>172</v>
      </c>
      <c r="F13002" s="6">
        <v>44110</v>
      </c>
      <c r="G13002" s="5" t="s">
        <v>148</v>
      </c>
      <c r="H13002" s="5" t="s">
        <v>173</v>
      </c>
      <c r="I13002">
        <v>43934</v>
      </c>
      <c r="J13002">
        <v>176</v>
      </c>
      <c r="K13002">
        <v>726.6</v>
      </c>
      <c r="L13002">
        <v>8</v>
      </c>
      <c r="M13002">
        <v>20708.099999999999</v>
      </c>
      <c r="N13002">
        <v>23308.043000000001</v>
      </c>
      <c r="O13002">
        <v>2913.5050000000001</v>
      </c>
      <c r="P13002">
        <v>90.825000000000003</v>
      </c>
      <c r="Q13002">
        <v>28.5</v>
      </c>
      <c r="R13002">
        <v>-2599.9430000000002</v>
      </c>
      <c r="S13002">
        <v>2020</v>
      </c>
      <c r="T13002">
        <v>10</v>
      </c>
      <c r="U13002">
        <v>41</v>
      </c>
    </row>
    <row r="13003" spans="1:21" x14ac:dyDescent="0.3">
      <c r="A13003" s="5" t="s">
        <v>168</v>
      </c>
      <c r="B13003" s="5" t="s">
        <v>206</v>
      </c>
      <c r="C13003" s="5" t="s">
        <v>114</v>
      </c>
      <c r="D13003" s="5" t="s">
        <v>623</v>
      </c>
      <c r="E13003" s="5" t="s">
        <v>172</v>
      </c>
      <c r="F13003" s="6">
        <v>44110</v>
      </c>
      <c r="G13003" s="5" t="s">
        <v>148</v>
      </c>
      <c r="H13003" s="5" t="s">
        <v>197</v>
      </c>
      <c r="I13003">
        <v>43941</v>
      </c>
      <c r="J13003">
        <v>169</v>
      </c>
      <c r="K13003">
        <v>664.8</v>
      </c>
      <c r="L13003">
        <v>6</v>
      </c>
      <c r="M13003">
        <v>18946.8</v>
      </c>
      <c r="N13003">
        <v>20053.668000000001</v>
      </c>
      <c r="O13003">
        <v>3342.2779999999998</v>
      </c>
      <c r="P13003">
        <v>110.8</v>
      </c>
      <c r="Q13003">
        <v>28.5</v>
      </c>
      <c r="R13003">
        <v>-1106.8679999999999</v>
      </c>
      <c r="S13003">
        <v>2020</v>
      </c>
      <c r="T13003">
        <v>10</v>
      </c>
      <c r="U13003">
        <v>41</v>
      </c>
    </row>
    <row r="13004" spans="1:21" x14ac:dyDescent="0.3">
      <c r="A13004" s="5" t="s">
        <v>168</v>
      </c>
      <c r="B13004" s="5" t="s">
        <v>206</v>
      </c>
      <c r="C13004" s="5" t="s">
        <v>114</v>
      </c>
      <c r="D13004" s="5" t="s">
        <v>623</v>
      </c>
      <c r="E13004" s="5" t="s">
        <v>172</v>
      </c>
      <c r="F13004" s="6">
        <v>44110</v>
      </c>
      <c r="G13004" s="5" t="s">
        <v>148</v>
      </c>
      <c r="H13004" s="5" t="s">
        <v>235</v>
      </c>
      <c r="I13004">
        <v>43941</v>
      </c>
      <c r="J13004">
        <v>169</v>
      </c>
      <c r="K13004">
        <v>188.4</v>
      </c>
      <c r="L13004">
        <v>2</v>
      </c>
      <c r="M13004">
        <v>5369.4</v>
      </c>
      <c r="N13004">
        <v>6684.5559999999996</v>
      </c>
      <c r="O13004">
        <v>3342.2779999999998</v>
      </c>
      <c r="P13004">
        <v>94.2</v>
      </c>
      <c r="Q13004">
        <v>28.5</v>
      </c>
      <c r="R13004">
        <v>-1315.1559999999999</v>
      </c>
      <c r="S13004">
        <v>2020</v>
      </c>
      <c r="T13004">
        <v>10</v>
      </c>
      <c r="U13004">
        <v>41</v>
      </c>
    </row>
    <row r="13005" spans="1:21" x14ac:dyDescent="0.3">
      <c r="A13005" s="5" t="s">
        <v>168</v>
      </c>
      <c r="B13005" s="5" t="s">
        <v>206</v>
      </c>
      <c r="C13005" s="5" t="s">
        <v>114</v>
      </c>
      <c r="D13005" s="5" t="s">
        <v>623</v>
      </c>
      <c r="E13005" s="5" t="s">
        <v>172</v>
      </c>
      <c r="F13005" s="6">
        <v>44110</v>
      </c>
      <c r="G13005" s="5" t="s">
        <v>148</v>
      </c>
      <c r="H13005" s="5" t="s">
        <v>178</v>
      </c>
      <c r="I13005">
        <v>43941</v>
      </c>
      <c r="J13005">
        <v>169</v>
      </c>
      <c r="K13005">
        <v>223.4</v>
      </c>
      <c r="L13005">
        <v>2</v>
      </c>
      <c r="M13005">
        <v>6366.9</v>
      </c>
      <c r="N13005">
        <v>6684.5559999999996</v>
      </c>
      <c r="O13005">
        <v>3342.2779999999998</v>
      </c>
      <c r="P13005">
        <v>111.7</v>
      </c>
      <c r="Q13005">
        <v>28.5</v>
      </c>
      <c r="R13005">
        <v>-317.65600000000001</v>
      </c>
      <c r="S13005">
        <v>2020</v>
      </c>
      <c r="T13005">
        <v>10</v>
      </c>
      <c r="U13005">
        <v>41</v>
      </c>
    </row>
    <row r="13006" spans="1:21" x14ac:dyDescent="0.3">
      <c r="A13006" s="5" t="s">
        <v>168</v>
      </c>
      <c r="B13006" s="5" t="s">
        <v>206</v>
      </c>
      <c r="C13006" s="5" t="s">
        <v>114</v>
      </c>
      <c r="D13006" s="5" t="s">
        <v>623</v>
      </c>
      <c r="E13006" s="5" t="s">
        <v>172</v>
      </c>
      <c r="F13006" s="6">
        <v>44110</v>
      </c>
      <c r="G13006" s="5" t="s">
        <v>148</v>
      </c>
      <c r="H13006" s="5" t="s">
        <v>311</v>
      </c>
      <c r="I13006">
        <v>43941</v>
      </c>
      <c r="J13006">
        <v>169</v>
      </c>
      <c r="K13006">
        <v>103.2</v>
      </c>
      <c r="L13006">
        <v>1</v>
      </c>
      <c r="M13006">
        <v>2941.2</v>
      </c>
      <c r="N13006">
        <v>3342.2779999999998</v>
      </c>
      <c r="O13006">
        <v>3342.2779999999998</v>
      </c>
      <c r="P13006">
        <v>103.2</v>
      </c>
      <c r="Q13006">
        <v>28.5</v>
      </c>
      <c r="R13006">
        <v>-401.07799999999997</v>
      </c>
      <c r="S13006">
        <v>2020</v>
      </c>
      <c r="T13006">
        <v>10</v>
      </c>
      <c r="U13006">
        <v>41</v>
      </c>
    </row>
    <row r="13007" spans="1:21" x14ac:dyDescent="0.3">
      <c r="A13007" s="5" t="s">
        <v>168</v>
      </c>
      <c r="B13007" s="5" t="s">
        <v>206</v>
      </c>
      <c r="C13007" s="5" t="s">
        <v>114</v>
      </c>
      <c r="D13007" s="5" t="s">
        <v>623</v>
      </c>
      <c r="E13007" s="5" t="s">
        <v>172</v>
      </c>
      <c r="F13007" s="6">
        <v>44110</v>
      </c>
      <c r="G13007" s="5" t="s">
        <v>148</v>
      </c>
      <c r="H13007" s="5" t="s">
        <v>185</v>
      </c>
      <c r="I13007">
        <v>43941</v>
      </c>
      <c r="J13007">
        <v>169</v>
      </c>
      <c r="K13007">
        <v>308</v>
      </c>
      <c r="L13007">
        <v>3</v>
      </c>
      <c r="M13007">
        <v>9086</v>
      </c>
      <c r="N13007">
        <v>10026.834000000001</v>
      </c>
      <c r="O13007">
        <v>3342.2779999999998</v>
      </c>
      <c r="P13007">
        <v>102.66666666666667</v>
      </c>
      <c r="Q13007">
        <v>29.5</v>
      </c>
      <c r="R13007">
        <v>-940.83399999999995</v>
      </c>
      <c r="S13007">
        <v>2020</v>
      </c>
      <c r="T13007">
        <v>10</v>
      </c>
      <c r="U13007">
        <v>41</v>
      </c>
    </row>
    <row r="13008" spans="1:21" x14ac:dyDescent="0.3">
      <c r="A13008" s="5" t="s">
        <v>168</v>
      </c>
      <c r="B13008" s="5" t="s">
        <v>206</v>
      </c>
      <c r="C13008" s="5" t="s">
        <v>114</v>
      </c>
      <c r="D13008" s="5" t="s">
        <v>623</v>
      </c>
      <c r="E13008" s="5" t="s">
        <v>172</v>
      </c>
      <c r="F13008" s="6">
        <v>44110</v>
      </c>
      <c r="G13008" s="5" t="s">
        <v>148</v>
      </c>
      <c r="H13008" s="5" t="s">
        <v>187</v>
      </c>
      <c r="I13008">
        <v>43941</v>
      </c>
      <c r="J13008">
        <v>169</v>
      </c>
      <c r="K13008">
        <v>546</v>
      </c>
      <c r="L13008">
        <v>5</v>
      </c>
      <c r="M13008">
        <v>16107</v>
      </c>
      <c r="N13008">
        <v>16711.39</v>
      </c>
      <c r="O13008">
        <v>3342.2779999999998</v>
      </c>
      <c r="P13008">
        <v>109.2</v>
      </c>
      <c r="Q13008">
        <v>29.5</v>
      </c>
      <c r="R13008">
        <v>-604.39</v>
      </c>
      <c r="S13008">
        <v>2020</v>
      </c>
      <c r="T13008">
        <v>10</v>
      </c>
      <c r="U13008">
        <v>41</v>
      </c>
    </row>
    <row r="13009" spans="1:21" x14ac:dyDescent="0.3">
      <c r="A13009" s="5" t="s">
        <v>168</v>
      </c>
      <c r="B13009" s="5" t="s">
        <v>206</v>
      </c>
      <c r="C13009" s="5" t="s">
        <v>114</v>
      </c>
      <c r="D13009" s="5" t="s">
        <v>623</v>
      </c>
      <c r="E13009" s="5" t="s">
        <v>172</v>
      </c>
      <c r="F13009" s="6">
        <v>44110</v>
      </c>
      <c r="G13009" s="5" t="s">
        <v>148</v>
      </c>
      <c r="H13009" s="5" t="s">
        <v>188</v>
      </c>
      <c r="I13009">
        <v>43941</v>
      </c>
      <c r="J13009">
        <v>169</v>
      </c>
      <c r="K13009">
        <v>528</v>
      </c>
      <c r="L13009">
        <v>5</v>
      </c>
      <c r="M13009">
        <v>15576</v>
      </c>
      <c r="N13009">
        <v>16711.39</v>
      </c>
      <c r="O13009">
        <v>3342.2779999999998</v>
      </c>
      <c r="P13009">
        <v>105.6</v>
      </c>
      <c r="Q13009">
        <v>29.5</v>
      </c>
      <c r="R13009">
        <v>-1135.3900000000001</v>
      </c>
      <c r="S13009">
        <v>2020</v>
      </c>
      <c r="T13009">
        <v>10</v>
      </c>
      <c r="U13009">
        <v>41</v>
      </c>
    </row>
    <row r="13010" spans="1:21" x14ac:dyDescent="0.3">
      <c r="A13010" s="5" t="s">
        <v>168</v>
      </c>
      <c r="B13010" s="5" t="s">
        <v>206</v>
      </c>
      <c r="C13010" s="5" t="s">
        <v>114</v>
      </c>
      <c r="D13010" s="5" t="s">
        <v>623</v>
      </c>
      <c r="E13010" s="5" t="s">
        <v>172</v>
      </c>
      <c r="F13010" s="6">
        <v>44110</v>
      </c>
      <c r="G13010" s="5" t="s">
        <v>148</v>
      </c>
      <c r="H13010" s="5" t="s">
        <v>189</v>
      </c>
      <c r="I13010">
        <v>43941</v>
      </c>
      <c r="J13010">
        <v>169</v>
      </c>
      <c r="K13010">
        <v>192</v>
      </c>
      <c r="L13010">
        <v>2</v>
      </c>
      <c r="M13010">
        <v>5664</v>
      </c>
      <c r="N13010">
        <v>6684.5559999999996</v>
      </c>
      <c r="O13010">
        <v>3342.2779999999998</v>
      </c>
      <c r="P13010">
        <v>96</v>
      </c>
      <c r="Q13010">
        <v>29.5</v>
      </c>
      <c r="R13010">
        <v>-1020.556</v>
      </c>
      <c r="S13010">
        <v>2020</v>
      </c>
      <c r="T13010">
        <v>10</v>
      </c>
      <c r="U13010">
        <v>41</v>
      </c>
    </row>
    <row r="13011" spans="1:21" x14ac:dyDescent="0.3">
      <c r="A13011" s="5" t="s">
        <v>168</v>
      </c>
      <c r="B13011" s="5" t="s">
        <v>206</v>
      </c>
      <c r="C13011" s="5" t="s">
        <v>114</v>
      </c>
      <c r="D13011" s="5" t="s">
        <v>623</v>
      </c>
      <c r="E13011" s="5" t="s">
        <v>172</v>
      </c>
      <c r="F13011" s="6">
        <v>44110</v>
      </c>
      <c r="G13011" s="5" t="s">
        <v>148</v>
      </c>
      <c r="H13011" s="5" t="s">
        <v>190</v>
      </c>
      <c r="I13011">
        <v>43941</v>
      </c>
      <c r="J13011">
        <v>169</v>
      </c>
      <c r="K13011">
        <v>108</v>
      </c>
      <c r="L13011">
        <v>1</v>
      </c>
      <c r="M13011">
        <v>3186</v>
      </c>
      <c r="N13011">
        <v>3342.2779999999998</v>
      </c>
      <c r="O13011">
        <v>3342.2779999999998</v>
      </c>
      <c r="P13011">
        <v>108</v>
      </c>
      <c r="Q13011">
        <v>29.5</v>
      </c>
      <c r="R13011">
        <v>-156.27799999999999</v>
      </c>
      <c r="S13011">
        <v>2020</v>
      </c>
      <c r="T13011">
        <v>10</v>
      </c>
      <c r="U13011">
        <v>41</v>
      </c>
    </row>
    <row r="13012" spans="1:21" x14ac:dyDescent="0.3">
      <c r="A13012" s="5" t="s">
        <v>168</v>
      </c>
      <c r="B13012" s="5" t="s">
        <v>206</v>
      </c>
      <c r="C13012" s="5" t="s">
        <v>114</v>
      </c>
      <c r="D13012" s="5" t="s">
        <v>623</v>
      </c>
      <c r="E13012" s="5" t="s">
        <v>172</v>
      </c>
      <c r="F13012" s="6">
        <v>44110</v>
      </c>
      <c r="G13012" s="5" t="s">
        <v>148</v>
      </c>
      <c r="H13012" s="5" t="s">
        <v>190</v>
      </c>
      <c r="I13012">
        <v>43941</v>
      </c>
      <c r="J13012">
        <v>169</v>
      </c>
      <c r="K13012">
        <v>236</v>
      </c>
      <c r="L13012">
        <v>2</v>
      </c>
      <c r="M13012">
        <v>3000</v>
      </c>
      <c r="N13012">
        <v>6684.5559999999996</v>
      </c>
      <c r="O13012">
        <v>3342.2779999999998</v>
      </c>
      <c r="P13012">
        <v>118</v>
      </c>
      <c r="Q13012">
        <v>12.7119</v>
      </c>
      <c r="R13012">
        <v>-3684.556</v>
      </c>
      <c r="S13012">
        <v>2020</v>
      </c>
      <c r="T13012">
        <v>10</v>
      </c>
      <c r="U13012">
        <v>41</v>
      </c>
    </row>
    <row r="13013" spans="1:21" x14ac:dyDescent="0.3">
      <c r="A13013" s="5" t="s">
        <v>168</v>
      </c>
      <c r="B13013" s="5" t="s">
        <v>467</v>
      </c>
      <c r="C13013" s="5" t="s">
        <v>130</v>
      </c>
      <c r="D13013" s="5" t="s">
        <v>620</v>
      </c>
      <c r="E13013" s="5" t="s">
        <v>172</v>
      </c>
      <c r="F13013" s="6">
        <v>44110</v>
      </c>
      <c r="G13013" s="5" t="s">
        <v>148</v>
      </c>
      <c r="H13013" s="5" t="s">
        <v>466</v>
      </c>
      <c r="I13013">
        <v>43983</v>
      </c>
      <c r="J13013">
        <v>127</v>
      </c>
      <c r="K13013">
        <v>9105</v>
      </c>
      <c r="L13013">
        <v>71</v>
      </c>
      <c r="M13013">
        <v>250387.5</v>
      </c>
      <c r="N13013">
        <v>167552.552</v>
      </c>
      <c r="O13013">
        <v>2359.895</v>
      </c>
      <c r="P13013">
        <v>128.2394366197183</v>
      </c>
      <c r="Q13013">
        <v>27.5</v>
      </c>
      <c r="R13013">
        <v>82834.948000000004</v>
      </c>
      <c r="S13013">
        <v>2020</v>
      </c>
      <c r="T13013">
        <v>10</v>
      </c>
      <c r="U13013">
        <v>41</v>
      </c>
    </row>
    <row r="13014" spans="1:21" x14ac:dyDescent="0.3">
      <c r="A13014" s="5" t="s">
        <v>168</v>
      </c>
      <c r="B13014" s="5" t="s">
        <v>467</v>
      </c>
      <c r="C13014" s="5" t="s">
        <v>130</v>
      </c>
      <c r="D13014" s="5" t="s">
        <v>620</v>
      </c>
      <c r="E13014" s="5" t="s">
        <v>172</v>
      </c>
      <c r="F13014" s="6">
        <v>44110</v>
      </c>
      <c r="G13014" s="5" t="s">
        <v>148</v>
      </c>
      <c r="H13014" s="5" t="s">
        <v>190</v>
      </c>
      <c r="I13014">
        <v>43983</v>
      </c>
      <c r="J13014">
        <v>127</v>
      </c>
      <c r="K13014">
        <v>128</v>
      </c>
      <c r="L13014">
        <v>1</v>
      </c>
      <c r="M13014">
        <v>1500</v>
      </c>
      <c r="N13014">
        <v>2359.895</v>
      </c>
      <c r="O13014">
        <v>2359.895</v>
      </c>
      <c r="P13014">
        <v>128</v>
      </c>
      <c r="Q13014">
        <v>11.7188</v>
      </c>
      <c r="R13014">
        <v>-859.89499999999998</v>
      </c>
      <c r="S13014">
        <v>2020</v>
      </c>
      <c r="T13014">
        <v>10</v>
      </c>
      <c r="U13014">
        <v>41</v>
      </c>
    </row>
    <row r="13015" spans="1:21" x14ac:dyDescent="0.3">
      <c r="A13015" s="5" t="s">
        <v>168</v>
      </c>
      <c r="B13015" s="5" t="s">
        <v>175</v>
      </c>
      <c r="C13015" s="5" t="s">
        <v>82</v>
      </c>
      <c r="D13015" s="5" t="s">
        <v>616</v>
      </c>
      <c r="E13015" s="5" t="s">
        <v>172</v>
      </c>
      <c r="F13015" s="6">
        <v>44112</v>
      </c>
      <c r="G13015" s="5" t="s">
        <v>148</v>
      </c>
      <c r="H13015" s="5" t="s">
        <v>178</v>
      </c>
      <c r="I13015">
        <v>43929</v>
      </c>
      <c r="J13015">
        <v>183</v>
      </c>
      <c r="K13015">
        <v>286</v>
      </c>
      <c r="L13015">
        <v>3</v>
      </c>
      <c r="M13015">
        <v>8151</v>
      </c>
      <c r="N13015">
        <v>8198.2420000000002</v>
      </c>
      <c r="O13015">
        <v>2732.7469999999998</v>
      </c>
      <c r="P13015">
        <v>95.333333333333329</v>
      </c>
      <c r="Q13015">
        <v>28.5</v>
      </c>
      <c r="R13015">
        <v>-47.241999999999997</v>
      </c>
      <c r="S13015">
        <v>2020</v>
      </c>
      <c r="T13015">
        <v>10</v>
      </c>
      <c r="U13015">
        <v>41</v>
      </c>
    </row>
    <row r="13016" spans="1:21" x14ac:dyDescent="0.3">
      <c r="A13016" s="5" t="s">
        <v>168</v>
      </c>
      <c r="B13016" s="5" t="s">
        <v>175</v>
      </c>
      <c r="C13016" s="5" t="s">
        <v>82</v>
      </c>
      <c r="D13016" s="5" t="s">
        <v>616</v>
      </c>
      <c r="E13016" s="5" t="s">
        <v>172</v>
      </c>
      <c r="F13016" s="6">
        <v>44112</v>
      </c>
      <c r="G13016" s="5" t="s">
        <v>148</v>
      </c>
      <c r="H13016" s="5" t="s">
        <v>235</v>
      </c>
      <c r="I13016">
        <v>43929</v>
      </c>
      <c r="J13016">
        <v>183</v>
      </c>
      <c r="K13016">
        <v>108.5</v>
      </c>
      <c r="L13016">
        <v>1</v>
      </c>
      <c r="M13016">
        <v>3092.25</v>
      </c>
      <c r="N13016">
        <v>2732.7469999999998</v>
      </c>
      <c r="O13016">
        <v>2732.7469999999998</v>
      </c>
      <c r="P13016">
        <v>108.5</v>
      </c>
      <c r="Q13016">
        <v>28.5</v>
      </c>
      <c r="R13016">
        <v>359.50299999999999</v>
      </c>
      <c r="S13016">
        <v>2020</v>
      </c>
      <c r="T13016">
        <v>10</v>
      </c>
      <c r="U13016">
        <v>41</v>
      </c>
    </row>
    <row r="13017" spans="1:21" x14ac:dyDescent="0.3">
      <c r="A13017" s="5" t="s">
        <v>168</v>
      </c>
      <c r="B13017" s="5" t="s">
        <v>175</v>
      </c>
      <c r="C13017" s="5" t="s">
        <v>85</v>
      </c>
      <c r="D13017" s="5" t="s">
        <v>606</v>
      </c>
      <c r="E13017" s="5" t="s">
        <v>172</v>
      </c>
      <c r="F13017" s="6">
        <v>44112</v>
      </c>
      <c r="G13017" s="5" t="s">
        <v>148</v>
      </c>
      <c r="H13017" s="5" t="s">
        <v>199</v>
      </c>
      <c r="I13017">
        <v>43935</v>
      </c>
      <c r="J13017">
        <v>177</v>
      </c>
      <c r="K13017">
        <v>1025</v>
      </c>
      <c r="L13017">
        <v>10</v>
      </c>
      <c r="M13017">
        <v>29212.5</v>
      </c>
      <c r="N13017">
        <v>26204.530999999999</v>
      </c>
      <c r="O13017">
        <v>2620.453</v>
      </c>
      <c r="P13017">
        <v>102.5</v>
      </c>
      <c r="Q13017">
        <v>28.5</v>
      </c>
      <c r="R13017">
        <v>3007.9690000000001</v>
      </c>
      <c r="S13017">
        <v>2020</v>
      </c>
      <c r="T13017">
        <v>10</v>
      </c>
      <c r="U13017">
        <v>41</v>
      </c>
    </row>
    <row r="13018" spans="1:21" x14ac:dyDescent="0.3">
      <c r="A13018" s="5" t="s">
        <v>168</v>
      </c>
      <c r="B13018" s="5" t="s">
        <v>175</v>
      </c>
      <c r="C13018" s="5" t="s">
        <v>85</v>
      </c>
      <c r="D13018" s="5" t="s">
        <v>606</v>
      </c>
      <c r="E13018" s="5" t="s">
        <v>172</v>
      </c>
      <c r="F13018" s="6">
        <v>44112</v>
      </c>
      <c r="G13018" s="5" t="s">
        <v>148</v>
      </c>
      <c r="H13018" s="5" t="s">
        <v>200</v>
      </c>
      <c r="I13018">
        <v>43935</v>
      </c>
      <c r="J13018">
        <v>177</v>
      </c>
      <c r="K13018">
        <v>1042</v>
      </c>
      <c r="L13018">
        <v>9</v>
      </c>
      <c r="M13018">
        <v>29697</v>
      </c>
      <c r="N13018">
        <v>23584.078000000001</v>
      </c>
      <c r="O13018">
        <v>2620.453</v>
      </c>
      <c r="P13018">
        <v>115.77777777777777</v>
      </c>
      <c r="Q13018">
        <v>28.5</v>
      </c>
      <c r="R13018">
        <v>6112.9219999999996</v>
      </c>
      <c r="S13018">
        <v>2020</v>
      </c>
      <c r="T13018">
        <v>10</v>
      </c>
      <c r="U13018">
        <v>41</v>
      </c>
    </row>
    <row r="13019" spans="1:21" x14ac:dyDescent="0.3">
      <c r="A13019" s="5" t="s">
        <v>168</v>
      </c>
      <c r="B13019" s="5" t="s">
        <v>175</v>
      </c>
      <c r="C13019" s="5" t="s">
        <v>85</v>
      </c>
      <c r="D13019" s="5" t="s">
        <v>606</v>
      </c>
      <c r="E13019" s="5" t="s">
        <v>172</v>
      </c>
      <c r="F13019" s="6">
        <v>44112</v>
      </c>
      <c r="G13019" s="5" t="s">
        <v>148</v>
      </c>
      <c r="H13019" s="5" t="s">
        <v>215</v>
      </c>
      <c r="I13019">
        <v>43935</v>
      </c>
      <c r="J13019">
        <v>177</v>
      </c>
      <c r="K13019">
        <v>527</v>
      </c>
      <c r="L13019">
        <v>5</v>
      </c>
      <c r="M13019">
        <v>15019.5</v>
      </c>
      <c r="N13019">
        <v>13102.266</v>
      </c>
      <c r="O13019">
        <v>2620.453</v>
      </c>
      <c r="P13019">
        <v>105.4</v>
      </c>
      <c r="Q13019">
        <v>28.5</v>
      </c>
      <c r="R13019">
        <v>1917.2339999999999</v>
      </c>
      <c r="S13019">
        <v>2020</v>
      </c>
      <c r="T13019">
        <v>10</v>
      </c>
      <c r="U13019">
        <v>41</v>
      </c>
    </row>
    <row r="13020" spans="1:21" x14ac:dyDescent="0.3">
      <c r="A13020" s="5" t="s">
        <v>168</v>
      </c>
      <c r="B13020" s="5" t="s">
        <v>175</v>
      </c>
      <c r="C13020" s="5" t="s">
        <v>85</v>
      </c>
      <c r="D13020" s="5" t="s">
        <v>606</v>
      </c>
      <c r="E13020" s="5" t="s">
        <v>172</v>
      </c>
      <c r="F13020" s="6">
        <v>44112</v>
      </c>
      <c r="G13020" s="5" t="s">
        <v>148</v>
      </c>
      <c r="H13020" s="5" t="s">
        <v>478</v>
      </c>
      <c r="I13020">
        <v>43935</v>
      </c>
      <c r="J13020">
        <v>177</v>
      </c>
      <c r="K13020">
        <v>655</v>
      </c>
      <c r="L13020">
        <v>6</v>
      </c>
      <c r="M13020">
        <v>18667.5</v>
      </c>
      <c r="N13020">
        <v>15722.718999999999</v>
      </c>
      <c r="O13020">
        <v>2620.453</v>
      </c>
      <c r="P13020">
        <v>109.16666666666667</v>
      </c>
      <c r="Q13020">
        <v>28.5</v>
      </c>
      <c r="R13020">
        <v>2944.7809999999999</v>
      </c>
      <c r="S13020">
        <v>2020</v>
      </c>
      <c r="T13020">
        <v>10</v>
      </c>
      <c r="U13020">
        <v>41</v>
      </c>
    </row>
    <row r="13021" spans="1:21" x14ac:dyDescent="0.3">
      <c r="A13021" s="5" t="s">
        <v>168</v>
      </c>
      <c r="B13021" s="5" t="s">
        <v>175</v>
      </c>
      <c r="C13021" s="5" t="s">
        <v>85</v>
      </c>
      <c r="D13021" s="5" t="s">
        <v>606</v>
      </c>
      <c r="E13021" s="5" t="s">
        <v>172</v>
      </c>
      <c r="F13021" s="6">
        <v>44112</v>
      </c>
      <c r="G13021" s="5" t="s">
        <v>148</v>
      </c>
      <c r="H13021" s="5" t="s">
        <v>190</v>
      </c>
      <c r="I13021">
        <v>43935</v>
      </c>
      <c r="J13021">
        <v>177</v>
      </c>
      <c r="K13021">
        <v>225</v>
      </c>
      <c r="L13021">
        <v>2</v>
      </c>
      <c r="M13021">
        <v>6412.5</v>
      </c>
      <c r="N13021">
        <v>5240.9059999999999</v>
      </c>
      <c r="O13021">
        <v>2620.453</v>
      </c>
      <c r="P13021">
        <v>112.5</v>
      </c>
      <c r="Q13021">
        <v>28.5</v>
      </c>
      <c r="R13021">
        <v>1171.5940000000001</v>
      </c>
      <c r="S13021">
        <v>2020</v>
      </c>
      <c r="T13021">
        <v>10</v>
      </c>
      <c r="U13021">
        <v>41</v>
      </c>
    </row>
    <row r="13022" spans="1:21" x14ac:dyDescent="0.3">
      <c r="A13022" s="5" t="s">
        <v>168</v>
      </c>
      <c r="B13022" s="5" t="s">
        <v>175</v>
      </c>
      <c r="C13022" s="5" t="s">
        <v>85</v>
      </c>
      <c r="D13022" s="5" t="s">
        <v>606</v>
      </c>
      <c r="E13022" s="5" t="s">
        <v>172</v>
      </c>
      <c r="F13022" s="6">
        <v>44112</v>
      </c>
      <c r="G13022" s="5" t="s">
        <v>148</v>
      </c>
      <c r="H13022" s="5" t="s">
        <v>190</v>
      </c>
      <c r="I13022">
        <v>43935</v>
      </c>
      <c r="J13022">
        <v>177</v>
      </c>
      <c r="K13022">
        <v>100</v>
      </c>
      <c r="L13022">
        <v>1</v>
      </c>
      <c r="M13022">
        <v>2850</v>
      </c>
      <c r="N13022">
        <v>2620.453</v>
      </c>
      <c r="O13022">
        <v>2620.453</v>
      </c>
      <c r="P13022">
        <v>100</v>
      </c>
      <c r="Q13022">
        <v>28.5</v>
      </c>
      <c r="R13022">
        <v>229.547</v>
      </c>
      <c r="S13022">
        <v>2020</v>
      </c>
      <c r="T13022">
        <v>10</v>
      </c>
      <c r="U13022">
        <v>41</v>
      </c>
    </row>
    <row r="13023" spans="1:21" x14ac:dyDescent="0.3">
      <c r="A13023" s="5" t="s">
        <v>168</v>
      </c>
      <c r="B13023" s="5" t="s">
        <v>175</v>
      </c>
      <c r="C13023" s="5" t="s">
        <v>85</v>
      </c>
      <c r="D13023" s="5" t="s">
        <v>606</v>
      </c>
      <c r="E13023" s="5" t="s">
        <v>172</v>
      </c>
      <c r="F13023" s="6">
        <v>44112</v>
      </c>
      <c r="G13023" s="5" t="s">
        <v>148</v>
      </c>
      <c r="H13023" s="5" t="s">
        <v>190</v>
      </c>
      <c r="I13023">
        <v>43935</v>
      </c>
      <c r="J13023">
        <v>177</v>
      </c>
      <c r="K13023">
        <v>346</v>
      </c>
      <c r="L13023">
        <v>3</v>
      </c>
      <c r="M13023">
        <v>9861</v>
      </c>
      <c r="N13023">
        <v>7861.3590000000004</v>
      </c>
      <c r="O13023">
        <v>2620.453</v>
      </c>
      <c r="P13023">
        <v>115.33333333333333</v>
      </c>
      <c r="Q13023">
        <v>28.5</v>
      </c>
      <c r="R13023">
        <v>1999.6410000000001</v>
      </c>
      <c r="S13023">
        <v>2020</v>
      </c>
      <c r="T13023">
        <v>10</v>
      </c>
      <c r="U13023">
        <v>41</v>
      </c>
    </row>
    <row r="13024" spans="1:21" x14ac:dyDescent="0.3">
      <c r="A13024" s="5" t="s">
        <v>168</v>
      </c>
      <c r="B13024" s="5" t="s">
        <v>175</v>
      </c>
      <c r="C13024" s="5" t="s">
        <v>85</v>
      </c>
      <c r="D13024" s="5" t="s">
        <v>606</v>
      </c>
      <c r="E13024" s="5" t="s">
        <v>172</v>
      </c>
      <c r="F13024" s="6">
        <v>44112</v>
      </c>
      <c r="G13024" s="5" t="s">
        <v>148</v>
      </c>
      <c r="H13024" s="5" t="s">
        <v>351</v>
      </c>
      <c r="I13024">
        <v>43935</v>
      </c>
      <c r="J13024">
        <v>177</v>
      </c>
      <c r="K13024">
        <v>180.5</v>
      </c>
      <c r="L13024">
        <v>2</v>
      </c>
      <c r="M13024">
        <v>5144.25</v>
      </c>
      <c r="N13024">
        <v>5240.9059999999999</v>
      </c>
      <c r="O13024">
        <v>2620.453</v>
      </c>
      <c r="P13024">
        <v>90.25</v>
      </c>
      <c r="Q13024">
        <v>28.5</v>
      </c>
      <c r="R13024">
        <v>-96.656000000000006</v>
      </c>
      <c r="S13024">
        <v>2020</v>
      </c>
      <c r="T13024">
        <v>10</v>
      </c>
      <c r="U13024">
        <v>41</v>
      </c>
    </row>
    <row r="13025" spans="1:21" x14ac:dyDescent="0.3">
      <c r="A13025" s="5" t="s">
        <v>168</v>
      </c>
      <c r="B13025" s="5" t="s">
        <v>175</v>
      </c>
      <c r="C13025" s="5" t="s">
        <v>85</v>
      </c>
      <c r="D13025" s="5" t="s">
        <v>606</v>
      </c>
      <c r="E13025" s="5" t="s">
        <v>172</v>
      </c>
      <c r="F13025" s="6">
        <v>44112</v>
      </c>
      <c r="G13025" s="5" t="s">
        <v>148</v>
      </c>
      <c r="H13025" s="5" t="s">
        <v>311</v>
      </c>
      <c r="I13025">
        <v>43935</v>
      </c>
      <c r="J13025">
        <v>177</v>
      </c>
      <c r="K13025">
        <v>95</v>
      </c>
      <c r="L13025">
        <v>1</v>
      </c>
      <c r="M13025">
        <v>2707.5</v>
      </c>
      <c r="N13025">
        <v>2620.453</v>
      </c>
      <c r="O13025">
        <v>2620.453</v>
      </c>
      <c r="P13025">
        <v>95</v>
      </c>
      <c r="Q13025">
        <v>28.5</v>
      </c>
      <c r="R13025">
        <v>87.046999999999997</v>
      </c>
      <c r="S13025">
        <v>2020</v>
      </c>
      <c r="T13025">
        <v>10</v>
      </c>
      <c r="U13025">
        <v>41</v>
      </c>
    </row>
    <row r="13026" spans="1:21" x14ac:dyDescent="0.3">
      <c r="A13026" s="5" t="s">
        <v>168</v>
      </c>
      <c r="B13026" s="5" t="s">
        <v>175</v>
      </c>
      <c r="C13026" s="5" t="s">
        <v>85</v>
      </c>
      <c r="D13026" s="5" t="s">
        <v>606</v>
      </c>
      <c r="E13026" s="5" t="s">
        <v>172</v>
      </c>
      <c r="F13026" s="6">
        <v>44112</v>
      </c>
      <c r="G13026" s="5" t="s">
        <v>148</v>
      </c>
      <c r="H13026" s="5" t="s">
        <v>197</v>
      </c>
      <c r="I13026">
        <v>43935</v>
      </c>
      <c r="J13026">
        <v>177</v>
      </c>
      <c r="K13026">
        <v>332</v>
      </c>
      <c r="L13026">
        <v>3</v>
      </c>
      <c r="M13026">
        <v>9462</v>
      </c>
      <c r="N13026">
        <v>7861.3590000000004</v>
      </c>
      <c r="O13026">
        <v>2620.453</v>
      </c>
      <c r="P13026">
        <v>110.66666666666667</v>
      </c>
      <c r="Q13026">
        <v>28.5</v>
      </c>
      <c r="R13026">
        <v>1600.6410000000001</v>
      </c>
      <c r="S13026">
        <v>2020</v>
      </c>
      <c r="T13026">
        <v>10</v>
      </c>
      <c r="U13026">
        <v>41</v>
      </c>
    </row>
    <row r="13027" spans="1:21" x14ac:dyDescent="0.3">
      <c r="A13027" s="5" t="s">
        <v>168</v>
      </c>
      <c r="B13027" s="5" t="s">
        <v>175</v>
      </c>
      <c r="C13027" s="5" t="s">
        <v>85</v>
      </c>
      <c r="D13027" s="5" t="s">
        <v>606</v>
      </c>
      <c r="E13027" s="5" t="s">
        <v>172</v>
      </c>
      <c r="F13027" s="6">
        <v>44112</v>
      </c>
      <c r="G13027" s="5" t="s">
        <v>148</v>
      </c>
      <c r="H13027" s="5" t="s">
        <v>173</v>
      </c>
      <c r="I13027">
        <v>43935</v>
      </c>
      <c r="J13027">
        <v>177</v>
      </c>
      <c r="K13027">
        <v>870</v>
      </c>
      <c r="L13027">
        <v>11</v>
      </c>
      <c r="M13027">
        <v>24795</v>
      </c>
      <c r="N13027">
        <v>28824.984</v>
      </c>
      <c r="O13027">
        <v>2620.453</v>
      </c>
      <c r="P13027">
        <v>79.090909090909093</v>
      </c>
      <c r="Q13027">
        <v>28.5</v>
      </c>
      <c r="R13027">
        <v>-4029.9839999999999</v>
      </c>
      <c r="S13027">
        <v>2020</v>
      </c>
      <c r="T13027">
        <v>10</v>
      </c>
      <c r="U13027">
        <v>41</v>
      </c>
    </row>
    <row r="13028" spans="1:21" x14ac:dyDescent="0.3">
      <c r="A13028" s="5" t="s">
        <v>168</v>
      </c>
      <c r="B13028" s="5" t="s">
        <v>175</v>
      </c>
      <c r="C13028" s="5" t="s">
        <v>85</v>
      </c>
      <c r="D13028" s="5" t="s">
        <v>606</v>
      </c>
      <c r="E13028" s="5" t="s">
        <v>172</v>
      </c>
      <c r="F13028" s="6">
        <v>44112</v>
      </c>
      <c r="G13028" s="5" t="s">
        <v>148</v>
      </c>
      <c r="H13028" s="5" t="s">
        <v>173</v>
      </c>
      <c r="I13028">
        <v>43935</v>
      </c>
      <c r="J13028">
        <v>177</v>
      </c>
      <c r="K13028">
        <v>270.5</v>
      </c>
      <c r="L13028">
        <v>3</v>
      </c>
      <c r="M13028">
        <v>7709.25</v>
      </c>
      <c r="N13028">
        <v>7861.3590000000004</v>
      </c>
      <c r="O13028">
        <v>2620.453</v>
      </c>
      <c r="P13028">
        <v>90.166666666666671</v>
      </c>
      <c r="Q13028">
        <v>28.5</v>
      </c>
      <c r="R13028">
        <v>-152.10900000000001</v>
      </c>
      <c r="S13028">
        <v>2020</v>
      </c>
      <c r="T13028">
        <v>10</v>
      </c>
      <c r="U13028">
        <v>41</v>
      </c>
    </row>
    <row r="13029" spans="1:21" x14ac:dyDescent="0.3">
      <c r="A13029" s="5" t="s">
        <v>168</v>
      </c>
      <c r="B13029" s="5" t="s">
        <v>175</v>
      </c>
      <c r="C13029" s="5" t="s">
        <v>85</v>
      </c>
      <c r="D13029" s="5" t="s">
        <v>606</v>
      </c>
      <c r="E13029" s="5" t="s">
        <v>227</v>
      </c>
      <c r="F13029" s="6">
        <v>44112</v>
      </c>
      <c r="G13029" s="5" t="s">
        <v>148</v>
      </c>
      <c r="H13029" s="5" t="s">
        <v>183</v>
      </c>
      <c r="I13029">
        <v>43935</v>
      </c>
      <c r="J13029">
        <v>177</v>
      </c>
      <c r="K13029">
        <v>-238</v>
      </c>
      <c r="L13029">
        <v>-2</v>
      </c>
      <c r="M13029">
        <v>-7021</v>
      </c>
      <c r="N13029">
        <v>-5240.9059999999999</v>
      </c>
      <c r="O13029">
        <v>-2620.453</v>
      </c>
      <c r="P13029">
        <v>119</v>
      </c>
      <c r="Q13029">
        <v>29.5</v>
      </c>
      <c r="R13029">
        <v>-1780.0940000000001</v>
      </c>
      <c r="S13029">
        <v>2020</v>
      </c>
      <c r="T13029">
        <v>10</v>
      </c>
      <c r="U13029">
        <v>41</v>
      </c>
    </row>
    <row r="13030" spans="1:21" x14ac:dyDescent="0.3">
      <c r="A13030" s="5" t="s">
        <v>168</v>
      </c>
      <c r="B13030" s="5" t="s">
        <v>175</v>
      </c>
      <c r="C13030" s="5" t="s">
        <v>85</v>
      </c>
      <c r="D13030" s="5" t="s">
        <v>606</v>
      </c>
      <c r="E13030" s="5" t="s">
        <v>172</v>
      </c>
      <c r="F13030" s="6">
        <v>44112</v>
      </c>
      <c r="G13030" s="5" t="s">
        <v>148</v>
      </c>
      <c r="H13030" s="5" t="s">
        <v>183</v>
      </c>
      <c r="I13030">
        <v>43935</v>
      </c>
      <c r="J13030">
        <v>177</v>
      </c>
      <c r="K13030">
        <v>228</v>
      </c>
      <c r="L13030">
        <v>2</v>
      </c>
      <c r="M13030">
        <v>6726</v>
      </c>
      <c r="N13030">
        <v>5240.9059999999999</v>
      </c>
      <c r="O13030">
        <v>2620.453</v>
      </c>
      <c r="P13030">
        <v>114</v>
      </c>
      <c r="Q13030">
        <v>29.5</v>
      </c>
      <c r="R13030">
        <v>1485.0940000000001</v>
      </c>
      <c r="S13030">
        <v>2020</v>
      </c>
      <c r="T13030">
        <v>10</v>
      </c>
      <c r="U13030">
        <v>41</v>
      </c>
    </row>
    <row r="13031" spans="1:21" x14ac:dyDescent="0.3">
      <c r="A13031" s="5" t="s">
        <v>168</v>
      </c>
      <c r="B13031" s="5" t="s">
        <v>206</v>
      </c>
      <c r="C13031" s="5" t="s">
        <v>114</v>
      </c>
      <c r="D13031" s="5" t="s">
        <v>623</v>
      </c>
      <c r="E13031" s="5" t="s">
        <v>172</v>
      </c>
      <c r="F13031" s="6">
        <v>44112</v>
      </c>
      <c r="G13031" s="5" t="s">
        <v>148</v>
      </c>
      <c r="H13031" s="5" t="s">
        <v>371</v>
      </c>
      <c r="I13031">
        <v>43941</v>
      </c>
      <c r="J13031">
        <v>171</v>
      </c>
      <c r="K13031">
        <v>1183.2</v>
      </c>
      <c r="L13031">
        <v>10</v>
      </c>
      <c r="M13031">
        <v>32538</v>
      </c>
      <c r="N13031">
        <v>33422.781000000003</v>
      </c>
      <c r="O13031">
        <v>3342.2779999999998</v>
      </c>
      <c r="P13031">
        <v>118.32000000000001</v>
      </c>
      <c r="Q13031">
        <v>27.5</v>
      </c>
      <c r="R13031">
        <v>-884.78099999999995</v>
      </c>
      <c r="S13031">
        <v>2020</v>
      </c>
      <c r="T13031">
        <v>10</v>
      </c>
      <c r="U13031">
        <v>41</v>
      </c>
    </row>
    <row r="13032" spans="1:21" x14ac:dyDescent="0.3">
      <c r="A13032" s="5" t="s">
        <v>168</v>
      </c>
      <c r="B13032" s="5" t="s">
        <v>206</v>
      </c>
      <c r="C13032" s="5" t="s">
        <v>114</v>
      </c>
      <c r="D13032" s="5" t="s">
        <v>623</v>
      </c>
      <c r="E13032" s="5" t="s">
        <v>172</v>
      </c>
      <c r="F13032" s="6">
        <v>44112</v>
      </c>
      <c r="G13032" s="5" t="s">
        <v>148</v>
      </c>
      <c r="H13032" s="5" t="s">
        <v>204</v>
      </c>
      <c r="I13032">
        <v>43941</v>
      </c>
      <c r="J13032">
        <v>171</v>
      </c>
      <c r="K13032">
        <v>620</v>
      </c>
      <c r="L13032">
        <v>6</v>
      </c>
      <c r="M13032">
        <v>18290</v>
      </c>
      <c r="N13032">
        <v>20053.668000000001</v>
      </c>
      <c r="O13032">
        <v>3342.2779999999998</v>
      </c>
      <c r="P13032">
        <v>103.33333333333333</v>
      </c>
      <c r="Q13032">
        <v>29.5</v>
      </c>
      <c r="R13032">
        <v>-1763.6679999999999</v>
      </c>
      <c r="S13032">
        <v>2020</v>
      </c>
      <c r="T13032">
        <v>10</v>
      </c>
      <c r="U13032">
        <v>41</v>
      </c>
    </row>
    <row r="13033" spans="1:21" x14ac:dyDescent="0.3">
      <c r="A13033" s="5" t="s">
        <v>168</v>
      </c>
      <c r="B13033" s="5" t="s">
        <v>206</v>
      </c>
      <c r="C13033" s="5" t="s">
        <v>114</v>
      </c>
      <c r="D13033" s="5" t="s">
        <v>623</v>
      </c>
      <c r="E13033" s="5" t="s">
        <v>172</v>
      </c>
      <c r="F13033" s="6">
        <v>44112</v>
      </c>
      <c r="G13033" s="5" t="s">
        <v>148</v>
      </c>
      <c r="H13033" s="5" t="s">
        <v>180</v>
      </c>
      <c r="I13033">
        <v>43941</v>
      </c>
      <c r="J13033">
        <v>171</v>
      </c>
      <c r="K13033">
        <v>182</v>
      </c>
      <c r="L13033">
        <v>2</v>
      </c>
      <c r="M13033">
        <v>5369</v>
      </c>
      <c r="N13033">
        <v>6684.5559999999996</v>
      </c>
      <c r="O13033">
        <v>3342.2779999999998</v>
      </c>
      <c r="P13033">
        <v>91</v>
      </c>
      <c r="Q13033">
        <v>29.5</v>
      </c>
      <c r="R13033">
        <v>-1315.556</v>
      </c>
      <c r="S13033">
        <v>2020</v>
      </c>
      <c r="T13033">
        <v>10</v>
      </c>
      <c r="U13033">
        <v>41</v>
      </c>
    </row>
    <row r="13034" spans="1:21" x14ac:dyDescent="0.3">
      <c r="A13034" s="5" t="s">
        <v>168</v>
      </c>
      <c r="B13034" s="5" t="s">
        <v>206</v>
      </c>
      <c r="C13034" s="5" t="s">
        <v>114</v>
      </c>
      <c r="D13034" s="5" t="s">
        <v>623</v>
      </c>
      <c r="E13034" s="5" t="s">
        <v>172</v>
      </c>
      <c r="F13034" s="6">
        <v>44112</v>
      </c>
      <c r="G13034" s="5" t="s">
        <v>148</v>
      </c>
      <c r="H13034" s="5" t="s">
        <v>205</v>
      </c>
      <c r="I13034">
        <v>43941</v>
      </c>
      <c r="J13034">
        <v>171</v>
      </c>
      <c r="K13034">
        <v>500</v>
      </c>
      <c r="L13034">
        <v>5</v>
      </c>
      <c r="M13034">
        <v>14750</v>
      </c>
      <c r="N13034">
        <v>16711.39</v>
      </c>
      <c r="O13034">
        <v>3342.2779999999998</v>
      </c>
      <c r="P13034">
        <v>100</v>
      </c>
      <c r="Q13034">
        <v>29.5</v>
      </c>
      <c r="R13034">
        <v>-1961.39</v>
      </c>
      <c r="S13034">
        <v>2020</v>
      </c>
      <c r="T13034">
        <v>10</v>
      </c>
      <c r="U13034">
        <v>41</v>
      </c>
    </row>
    <row r="13035" spans="1:21" x14ac:dyDescent="0.3">
      <c r="A13035" s="5" t="s">
        <v>168</v>
      </c>
      <c r="B13035" s="5" t="s">
        <v>206</v>
      </c>
      <c r="C13035" s="5" t="s">
        <v>114</v>
      </c>
      <c r="D13035" s="5" t="s">
        <v>623</v>
      </c>
      <c r="E13035" s="5" t="s">
        <v>172</v>
      </c>
      <c r="F13035" s="6">
        <v>44112</v>
      </c>
      <c r="G13035" s="5" t="s">
        <v>148</v>
      </c>
      <c r="H13035" s="5" t="s">
        <v>222</v>
      </c>
      <c r="I13035">
        <v>43941</v>
      </c>
      <c r="J13035">
        <v>171</v>
      </c>
      <c r="K13035">
        <v>106</v>
      </c>
      <c r="L13035">
        <v>1</v>
      </c>
      <c r="M13035">
        <v>3127</v>
      </c>
      <c r="N13035">
        <v>3342.2779999999998</v>
      </c>
      <c r="O13035">
        <v>3342.2779999999998</v>
      </c>
      <c r="P13035">
        <v>106</v>
      </c>
      <c r="Q13035">
        <v>29.5</v>
      </c>
      <c r="R13035">
        <v>-215.27799999999999</v>
      </c>
      <c r="S13035">
        <v>2020</v>
      </c>
      <c r="T13035">
        <v>10</v>
      </c>
      <c r="U13035">
        <v>41</v>
      </c>
    </row>
    <row r="13036" spans="1:21" x14ac:dyDescent="0.3">
      <c r="A13036" s="5" t="s">
        <v>168</v>
      </c>
      <c r="B13036" s="5" t="s">
        <v>206</v>
      </c>
      <c r="C13036" s="5" t="s">
        <v>114</v>
      </c>
      <c r="D13036" s="5" t="s">
        <v>623</v>
      </c>
      <c r="E13036" s="5" t="s">
        <v>172</v>
      </c>
      <c r="F13036" s="6">
        <v>44112</v>
      </c>
      <c r="G13036" s="5" t="s">
        <v>148</v>
      </c>
      <c r="H13036" s="5" t="s">
        <v>182</v>
      </c>
      <c r="I13036">
        <v>43941</v>
      </c>
      <c r="J13036">
        <v>171</v>
      </c>
      <c r="K13036">
        <v>204</v>
      </c>
      <c r="L13036">
        <v>2</v>
      </c>
      <c r="M13036">
        <v>6018</v>
      </c>
      <c r="N13036">
        <v>6684.5559999999996</v>
      </c>
      <c r="O13036">
        <v>3342.2779999999998</v>
      </c>
      <c r="P13036">
        <v>102</v>
      </c>
      <c r="Q13036">
        <v>29.5</v>
      </c>
      <c r="R13036">
        <v>-666.55600000000004</v>
      </c>
      <c r="S13036">
        <v>2020</v>
      </c>
      <c r="T13036">
        <v>10</v>
      </c>
      <c r="U13036">
        <v>41</v>
      </c>
    </row>
    <row r="13037" spans="1:21" x14ac:dyDescent="0.3">
      <c r="A13037" s="5" t="s">
        <v>168</v>
      </c>
      <c r="B13037" s="5" t="s">
        <v>206</v>
      </c>
      <c r="C13037" s="5" t="s">
        <v>114</v>
      </c>
      <c r="D13037" s="5" t="s">
        <v>623</v>
      </c>
      <c r="E13037" s="5" t="s">
        <v>172</v>
      </c>
      <c r="F13037" s="6">
        <v>44112</v>
      </c>
      <c r="G13037" s="5" t="s">
        <v>148</v>
      </c>
      <c r="H13037" s="5" t="s">
        <v>238</v>
      </c>
      <c r="I13037">
        <v>43941</v>
      </c>
      <c r="J13037">
        <v>171</v>
      </c>
      <c r="K13037">
        <v>128</v>
      </c>
      <c r="L13037">
        <v>1</v>
      </c>
      <c r="M13037">
        <v>3776</v>
      </c>
      <c r="N13037">
        <v>3342.2779999999998</v>
      </c>
      <c r="O13037">
        <v>3342.2779999999998</v>
      </c>
      <c r="P13037">
        <v>128</v>
      </c>
      <c r="Q13037">
        <v>29.5</v>
      </c>
      <c r="R13037">
        <v>433.72199999999998</v>
      </c>
      <c r="S13037">
        <v>2020</v>
      </c>
      <c r="T13037">
        <v>10</v>
      </c>
      <c r="U13037">
        <v>41</v>
      </c>
    </row>
    <row r="13038" spans="1:21" x14ac:dyDescent="0.3">
      <c r="A13038" s="5" t="s">
        <v>168</v>
      </c>
      <c r="B13038" s="5" t="s">
        <v>206</v>
      </c>
      <c r="C13038" s="5" t="s">
        <v>114</v>
      </c>
      <c r="D13038" s="5" t="s">
        <v>623</v>
      </c>
      <c r="E13038" s="5" t="s">
        <v>172</v>
      </c>
      <c r="F13038" s="6">
        <v>44112</v>
      </c>
      <c r="G13038" s="5" t="s">
        <v>148</v>
      </c>
      <c r="H13038" s="5" t="s">
        <v>184</v>
      </c>
      <c r="I13038">
        <v>43941</v>
      </c>
      <c r="J13038">
        <v>171</v>
      </c>
      <c r="K13038">
        <v>2757</v>
      </c>
      <c r="L13038">
        <v>24</v>
      </c>
      <c r="M13038">
        <v>79953</v>
      </c>
      <c r="N13038">
        <v>80214.672999999995</v>
      </c>
      <c r="O13038">
        <v>3342.2779999999998</v>
      </c>
      <c r="P13038">
        <v>114.875</v>
      </c>
      <c r="Q13038">
        <v>29</v>
      </c>
      <c r="R13038">
        <v>-261.673</v>
      </c>
      <c r="S13038">
        <v>2020</v>
      </c>
      <c r="T13038">
        <v>10</v>
      </c>
      <c r="U13038">
        <v>41</v>
      </c>
    </row>
    <row r="13039" spans="1:21" x14ac:dyDescent="0.3">
      <c r="A13039" s="5" t="s">
        <v>168</v>
      </c>
      <c r="B13039" s="5" t="s">
        <v>206</v>
      </c>
      <c r="C13039" s="5" t="s">
        <v>114</v>
      </c>
      <c r="D13039" s="5" t="s">
        <v>623</v>
      </c>
      <c r="E13039" s="5" t="s">
        <v>172</v>
      </c>
      <c r="F13039" s="6">
        <v>44112</v>
      </c>
      <c r="G13039" s="5" t="s">
        <v>148</v>
      </c>
      <c r="H13039" s="5" t="s">
        <v>284</v>
      </c>
      <c r="I13039">
        <v>43941</v>
      </c>
      <c r="J13039">
        <v>171</v>
      </c>
      <c r="K13039">
        <v>256</v>
      </c>
      <c r="L13039">
        <v>2</v>
      </c>
      <c r="M13039">
        <v>7552</v>
      </c>
      <c r="N13039">
        <v>6684.5559999999996</v>
      </c>
      <c r="O13039">
        <v>3342.2779999999998</v>
      </c>
      <c r="P13039">
        <v>128</v>
      </c>
      <c r="Q13039">
        <v>29.5</v>
      </c>
      <c r="R13039">
        <v>867.44399999999996</v>
      </c>
      <c r="S13039">
        <v>2020</v>
      </c>
      <c r="T13039">
        <v>10</v>
      </c>
      <c r="U13039">
        <v>41</v>
      </c>
    </row>
    <row r="13040" spans="1:21" x14ac:dyDescent="0.3">
      <c r="A13040" s="5" t="s">
        <v>168</v>
      </c>
      <c r="B13040" s="5" t="s">
        <v>206</v>
      </c>
      <c r="C13040" s="5" t="s">
        <v>114</v>
      </c>
      <c r="D13040" s="5" t="s">
        <v>623</v>
      </c>
      <c r="E13040" s="5" t="s">
        <v>172</v>
      </c>
      <c r="F13040" s="6">
        <v>44112</v>
      </c>
      <c r="G13040" s="5" t="s">
        <v>148</v>
      </c>
      <c r="H13040" s="5" t="s">
        <v>189</v>
      </c>
      <c r="I13040">
        <v>43941</v>
      </c>
      <c r="J13040">
        <v>171</v>
      </c>
      <c r="K13040">
        <v>200</v>
      </c>
      <c r="L13040">
        <v>2</v>
      </c>
      <c r="M13040">
        <v>5900</v>
      </c>
      <c r="N13040">
        <v>6684.5559999999996</v>
      </c>
      <c r="O13040">
        <v>3342.2779999999998</v>
      </c>
      <c r="P13040">
        <v>100</v>
      </c>
      <c r="Q13040">
        <v>29.5</v>
      </c>
      <c r="R13040">
        <v>-784.55600000000004</v>
      </c>
      <c r="S13040">
        <v>2020</v>
      </c>
      <c r="T13040">
        <v>10</v>
      </c>
      <c r="U13040">
        <v>41</v>
      </c>
    </row>
    <row r="13041" spans="1:21" x14ac:dyDescent="0.3">
      <c r="A13041" s="5" t="s">
        <v>168</v>
      </c>
      <c r="B13041" s="5" t="s">
        <v>206</v>
      </c>
      <c r="C13041" s="5" t="s">
        <v>114</v>
      </c>
      <c r="D13041" s="5" t="s">
        <v>623</v>
      </c>
      <c r="E13041" s="5" t="s">
        <v>172</v>
      </c>
      <c r="F13041" s="6">
        <v>44112</v>
      </c>
      <c r="G13041" s="5" t="s">
        <v>148</v>
      </c>
      <c r="H13041" s="5" t="s">
        <v>308</v>
      </c>
      <c r="I13041">
        <v>43941</v>
      </c>
      <c r="J13041">
        <v>171</v>
      </c>
      <c r="K13041">
        <v>116</v>
      </c>
      <c r="L13041">
        <v>1</v>
      </c>
      <c r="M13041">
        <v>3422</v>
      </c>
      <c r="N13041">
        <v>3342.2779999999998</v>
      </c>
      <c r="O13041">
        <v>3342.2779999999998</v>
      </c>
      <c r="P13041">
        <v>116</v>
      </c>
      <c r="Q13041">
        <v>29.5</v>
      </c>
      <c r="R13041">
        <v>79.721999999999994</v>
      </c>
      <c r="S13041">
        <v>2020</v>
      </c>
      <c r="T13041">
        <v>10</v>
      </c>
      <c r="U13041">
        <v>41</v>
      </c>
    </row>
    <row r="13042" spans="1:21" x14ac:dyDescent="0.3">
      <c r="A13042" s="5" t="s">
        <v>168</v>
      </c>
      <c r="B13042" s="5" t="s">
        <v>206</v>
      </c>
      <c r="C13042" s="5" t="s">
        <v>114</v>
      </c>
      <c r="D13042" s="5" t="s">
        <v>623</v>
      </c>
      <c r="E13042" s="5" t="s">
        <v>172</v>
      </c>
      <c r="F13042" s="6">
        <v>44112</v>
      </c>
      <c r="G13042" s="5" t="s">
        <v>148</v>
      </c>
      <c r="H13042" s="5" t="s">
        <v>202</v>
      </c>
      <c r="I13042">
        <v>43941</v>
      </c>
      <c r="J13042">
        <v>171</v>
      </c>
      <c r="K13042">
        <v>1430</v>
      </c>
      <c r="L13042">
        <v>14</v>
      </c>
      <c r="M13042">
        <v>42185</v>
      </c>
      <c r="N13042">
        <v>46791.892999999996</v>
      </c>
      <c r="O13042">
        <v>3342.2779999999998</v>
      </c>
      <c r="P13042">
        <v>102.14285714285714</v>
      </c>
      <c r="Q13042">
        <v>29.5</v>
      </c>
      <c r="R13042">
        <v>-4606.893</v>
      </c>
      <c r="S13042">
        <v>2020</v>
      </c>
      <c r="T13042">
        <v>10</v>
      </c>
      <c r="U13042">
        <v>41</v>
      </c>
    </row>
    <row r="13043" spans="1:21" x14ac:dyDescent="0.3">
      <c r="A13043" s="5" t="s">
        <v>168</v>
      </c>
      <c r="B13043" s="5" t="s">
        <v>206</v>
      </c>
      <c r="C13043" s="5" t="s">
        <v>114</v>
      </c>
      <c r="D13043" s="5" t="s">
        <v>623</v>
      </c>
      <c r="E13043" s="5" t="s">
        <v>172</v>
      </c>
      <c r="F13043" s="6">
        <v>44112</v>
      </c>
      <c r="G13043" s="5" t="s">
        <v>148</v>
      </c>
      <c r="H13043" s="5" t="s">
        <v>226</v>
      </c>
      <c r="I13043">
        <v>43941</v>
      </c>
      <c r="J13043">
        <v>171</v>
      </c>
      <c r="K13043">
        <v>344</v>
      </c>
      <c r="L13043">
        <v>3</v>
      </c>
      <c r="M13043">
        <v>10148</v>
      </c>
      <c r="N13043">
        <v>10026.834000000001</v>
      </c>
      <c r="O13043">
        <v>3342.2779999999998</v>
      </c>
      <c r="P13043">
        <v>114.66666666666667</v>
      </c>
      <c r="Q13043">
        <v>29.5</v>
      </c>
      <c r="R13043">
        <v>121.166</v>
      </c>
      <c r="S13043">
        <v>2020</v>
      </c>
      <c r="T13043">
        <v>10</v>
      </c>
      <c r="U13043">
        <v>41</v>
      </c>
    </row>
    <row r="13044" spans="1:21" x14ac:dyDescent="0.3">
      <c r="A13044" s="5" t="s">
        <v>168</v>
      </c>
      <c r="B13044" s="5" t="s">
        <v>206</v>
      </c>
      <c r="C13044" s="5" t="s">
        <v>114</v>
      </c>
      <c r="D13044" s="5" t="s">
        <v>623</v>
      </c>
      <c r="E13044" s="5" t="s">
        <v>172</v>
      </c>
      <c r="F13044" s="6">
        <v>44112</v>
      </c>
      <c r="G13044" s="5" t="s">
        <v>148</v>
      </c>
      <c r="H13044" s="5" t="s">
        <v>191</v>
      </c>
      <c r="I13044">
        <v>43941</v>
      </c>
      <c r="J13044">
        <v>171</v>
      </c>
      <c r="K13044">
        <v>505</v>
      </c>
      <c r="L13044">
        <v>5</v>
      </c>
      <c r="M13044">
        <v>14897.5</v>
      </c>
      <c r="N13044">
        <v>16711.39</v>
      </c>
      <c r="O13044">
        <v>3342.2779999999998</v>
      </c>
      <c r="P13044">
        <v>101</v>
      </c>
      <c r="Q13044">
        <v>29.5</v>
      </c>
      <c r="R13044">
        <v>-1813.89</v>
      </c>
      <c r="S13044">
        <v>2020</v>
      </c>
      <c r="T13044">
        <v>10</v>
      </c>
      <c r="U13044">
        <v>41</v>
      </c>
    </row>
    <row r="13045" spans="1:21" x14ac:dyDescent="0.3">
      <c r="A13045" s="5" t="s">
        <v>168</v>
      </c>
      <c r="B13045" s="5" t="s">
        <v>206</v>
      </c>
      <c r="C13045" s="5" t="s">
        <v>114</v>
      </c>
      <c r="D13045" s="5" t="s">
        <v>623</v>
      </c>
      <c r="E13045" s="5" t="s">
        <v>172</v>
      </c>
      <c r="F13045" s="6">
        <v>44112</v>
      </c>
      <c r="G13045" s="5" t="s">
        <v>148</v>
      </c>
      <c r="H13045" s="5" t="s">
        <v>187</v>
      </c>
      <c r="I13045">
        <v>43941</v>
      </c>
      <c r="J13045">
        <v>171</v>
      </c>
      <c r="K13045">
        <v>640</v>
      </c>
      <c r="L13045">
        <v>6</v>
      </c>
      <c r="M13045">
        <v>18880</v>
      </c>
      <c r="N13045">
        <v>20053.668000000001</v>
      </c>
      <c r="O13045">
        <v>3342.2779999999998</v>
      </c>
      <c r="P13045">
        <v>106.66666666666667</v>
      </c>
      <c r="Q13045">
        <v>29.5</v>
      </c>
      <c r="R13045">
        <v>-1173.6679999999999</v>
      </c>
      <c r="S13045">
        <v>2020</v>
      </c>
      <c r="T13045">
        <v>10</v>
      </c>
      <c r="U13045">
        <v>41</v>
      </c>
    </row>
    <row r="13046" spans="1:21" x14ac:dyDescent="0.3">
      <c r="A13046" s="5" t="s">
        <v>168</v>
      </c>
      <c r="B13046" s="5" t="s">
        <v>206</v>
      </c>
      <c r="C13046" s="5" t="s">
        <v>114</v>
      </c>
      <c r="D13046" s="5" t="s">
        <v>623</v>
      </c>
      <c r="E13046" s="5" t="s">
        <v>172</v>
      </c>
      <c r="F13046" s="6">
        <v>44112</v>
      </c>
      <c r="G13046" s="5" t="s">
        <v>148</v>
      </c>
      <c r="H13046" s="5" t="s">
        <v>203</v>
      </c>
      <c r="I13046">
        <v>43941</v>
      </c>
      <c r="J13046">
        <v>171</v>
      </c>
      <c r="K13046">
        <v>92</v>
      </c>
      <c r="L13046">
        <v>1</v>
      </c>
      <c r="M13046">
        <v>2714</v>
      </c>
      <c r="N13046">
        <v>3342.2779999999998</v>
      </c>
      <c r="O13046">
        <v>3342.2779999999998</v>
      </c>
      <c r="P13046">
        <v>92</v>
      </c>
      <c r="Q13046">
        <v>29.5</v>
      </c>
      <c r="R13046">
        <v>-628.27800000000002</v>
      </c>
      <c r="S13046">
        <v>2020</v>
      </c>
      <c r="T13046">
        <v>10</v>
      </c>
      <c r="U13046">
        <v>41</v>
      </c>
    </row>
    <row r="13047" spans="1:21" x14ac:dyDescent="0.3">
      <c r="A13047" s="5" t="s">
        <v>168</v>
      </c>
      <c r="B13047" s="5" t="s">
        <v>206</v>
      </c>
      <c r="C13047" s="5" t="s">
        <v>114</v>
      </c>
      <c r="D13047" s="5" t="s">
        <v>623</v>
      </c>
      <c r="E13047" s="5" t="s">
        <v>172</v>
      </c>
      <c r="F13047" s="6">
        <v>44112</v>
      </c>
      <c r="G13047" s="5" t="s">
        <v>148</v>
      </c>
      <c r="H13047" s="5" t="s">
        <v>216</v>
      </c>
      <c r="I13047">
        <v>43941</v>
      </c>
      <c r="J13047">
        <v>171</v>
      </c>
      <c r="K13047">
        <v>202</v>
      </c>
      <c r="L13047">
        <v>2</v>
      </c>
      <c r="M13047">
        <v>5959</v>
      </c>
      <c r="N13047">
        <v>6684.5559999999996</v>
      </c>
      <c r="O13047">
        <v>3342.2779999999998</v>
      </c>
      <c r="P13047">
        <v>101</v>
      </c>
      <c r="Q13047">
        <v>29.5</v>
      </c>
      <c r="R13047">
        <v>-725.55600000000004</v>
      </c>
      <c r="S13047">
        <v>2020</v>
      </c>
      <c r="T13047">
        <v>10</v>
      </c>
      <c r="U13047">
        <v>41</v>
      </c>
    </row>
    <row r="13048" spans="1:21" x14ac:dyDescent="0.3">
      <c r="A13048" s="5" t="s">
        <v>168</v>
      </c>
      <c r="B13048" s="5" t="s">
        <v>206</v>
      </c>
      <c r="C13048" s="5" t="s">
        <v>114</v>
      </c>
      <c r="D13048" s="5" t="s">
        <v>623</v>
      </c>
      <c r="E13048" s="5" t="s">
        <v>172</v>
      </c>
      <c r="F13048" s="6">
        <v>44112</v>
      </c>
      <c r="G13048" s="5" t="s">
        <v>148</v>
      </c>
      <c r="H13048" s="5" t="s">
        <v>181</v>
      </c>
      <c r="I13048">
        <v>43941</v>
      </c>
      <c r="J13048">
        <v>171</v>
      </c>
      <c r="K13048">
        <v>120</v>
      </c>
      <c r="L13048">
        <v>1</v>
      </c>
      <c r="M13048">
        <v>3540</v>
      </c>
      <c r="N13048">
        <v>3342.2779999999998</v>
      </c>
      <c r="O13048">
        <v>3342.2779999999998</v>
      </c>
      <c r="P13048">
        <v>120</v>
      </c>
      <c r="Q13048">
        <v>29.5</v>
      </c>
      <c r="R13048">
        <v>197.72200000000001</v>
      </c>
      <c r="S13048">
        <v>2020</v>
      </c>
      <c r="T13048">
        <v>10</v>
      </c>
      <c r="U13048">
        <v>41</v>
      </c>
    </row>
    <row r="13049" spans="1:21" x14ac:dyDescent="0.3">
      <c r="A13049" s="5" t="s">
        <v>168</v>
      </c>
      <c r="B13049" s="5" t="s">
        <v>206</v>
      </c>
      <c r="C13049" s="5" t="s">
        <v>114</v>
      </c>
      <c r="D13049" s="5" t="s">
        <v>623</v>
      </c>
      <c r="E13049" s="5" t="s">
        <v>172</v>
      </c>
      <c r="F13049" s="6">
        <v>44112</v>
      </c>
      <c r="G13049" s="5" t="s">
        <v>148</v>
      </c>
      <c r="H13049" s="5" t="s">
        <v>183</v>
      </c>
      <c r="I13049">
        <v>43941</v>
      </c>
      <c r="J13049">
        <v>171</v>
      </c>
      <c r="K13049">
        <v>540</v>
      </c>
      <c r="L13049">
        <v>5</v>
      </c>
      <c r="M13049">
        <v>15930</v>
      </c>
      <c r="N13049">
        <v>16711.39</v>
      </c>
      <c r="O13049">
        <v>3342.2779999999998</v>
      </c>
      <c r="P13049">
        <v>108</v>
      </c>
      <c r="Q13049">
        <v>29.5</v>
      </c>
      <c r="R13049">
        <v>-781.39</v>
      </c>
      <c r="S13049">
        <v>2020</v>
      </c>
      <c r="T13049">
        <v>10</v>
      </c>
      <c r="U13049">
        <v>41</v>
      </c>
    </row>
    <row r="13050" spans="1:21" x14ac:dyDescent="0.3">
      <c r="A13050" s="5" t="s">
        <v>168</v>
      </c>
      <c r="B13050" s="5" t="s">
        <v>206</v>
      </c>
      <c r="C13050" s="5" t="s">
        <v>114</v>
      </c>
      <c r="D13050" s="5" t="s">
        <v>623</v>
      </c>
      <c r="E13050" s="5" t="s">
        <v>172</v>
      </c>
      <c r="F13050" s="6">
        <v>44112</v>
      </c>
      <c r="G13050" s="5" t="s">
        <v>148</v>
      </c>
      <c r="H13050" s="5" t="s">
        <v>246</v>
      </c>
      <c r="I13050">
        <v>43941</v>
      </c>
      <c r="J13050">
        <v>171</v>
      </c>
      <c r="K13050">
        <v>432</v>
      </c>
      <c r="L13050">
        <v>4</v>
      </c>
      <c r="M13050">
        <v>12744</v>
      </c>
      <c r="N13050">
        <v>13369.111999999999</v>
      </c>
      <c r="O13050">
        <v>3342.2779999999998</v>
      </c>
      <c r="P13050">
        <v>108</v>
      </c>
      <c r="Q13050">
        <v>29.5</v>
      </c>
      <c r="R13050">
        <v>-625.11199999999997</v>
      </c>
      <c r="S13050">
        <v>2020</v>
      </c>
      <c r="T13050">
        <v>10</v>
      </c>
      <c r="U13050">
        <v>41</v>
      </c>
    </row>
    <row r="13051" spans="1:21" x14ac:dyDescent="0.3">
      <c r="A13051" s="5" t="s">
        <v>168</v>
      </c>
      <c r="B13051" s="5" t="s">
        <v>206</v>
      </c>
      <c r="C13051" s="5" t="s">
        <v>114</v>
      </c>
      <c r="D13051" s="5" t="s">
        <v>623</v>
      </c>
      <c r="E13051" s="5" t="s">
        <v>172</v>
      </c>
      <c r="F13051" s="6">
        <v>44112</v>
      </c>
      <c r="G13051" s="5" t="s">
        <v>148</v>
      </c>
      <c r="H13051" s="5" t="s">
        <v>190</v>
      </c>
      <c r="I13051">
        <v>43941</v>
      </c>
      <c r="J13051">
        <v>171</v>
      </c>
      <c r="K13051">
        <v>123</v>
      </c>
      <c r="L13051">
        <v>1</v>
      </c>
      <c r="M13051">
        <v>3628.5</v>
      </c>
      <c r="N13051">
        <v>3342.2779999999998</v>
      </c>
      <c r="O13051">
        <v>3342.2779999999998</v>
      </c>
      <c r="P13051">
        <v>123</v>
      </c>
      <c r="Q13051">
        <v>29.5</v>
      </c>
      <c r="R13051">
        <v>286.22199999999998</v>
      </c>
      <c r="S13051">
        <v>2020</v>
      </c>
      <c r="T13051">
        <v>10</v>
      </c>
      <c r="U13051">
        <v>41</v>
      </c>
    </row>
    <row r="13052" spans="1:21" x14ac:dyDescent="0.3">
      <c r="A13052" s="5" t="s">
        <v>168</v>
      </c>
      <c r="B13052" s="5" t="s">
        <v>206</v>
      </c>
      <c r="C13052" s="5" t="s">
        <v>114</v>
      </c>
      <c r="D13052" s="5" t="s">
        <v>623</v>
      </c>
      <c r="E13052" s="5" t="s">
        <v>172</v>
      </c>
      <c r="F13052" s="6">
        <v>44112</v>
      </c>
      <c r="G13052" s="5" t="s">
        <v>148</v>
      </c>
      <c r="H13052" s="5" t="s">
        <v>498</v>
      </c>
      <c r="I13052">
        <v>43941</v>
      </c>
      <c r="J13052">
        <v>171</v>
      </c>
      <c r="K13052">
        <v>609</v>
      </c>
      <c r="L13052">
        <v>6</v>
      </c>
      <c r="M13052">
        <v>17965.5</v>
      </c>
      <c r="N13052">
        <v>20053.668000000001</v>
      </c>
      <c r="O13052">
        <v>3342.2779999999998</v>
      </c>
      <c r="P13052">
        <v>101.5</v>
      </c>
      <c r="Q13052">
        <v>29.5</v>
      </c>
      <c r="R13052">
        <v>-2088.1680000000001</v>
      </c>
      <c r="S13052">
        <v>2020</v>
      </c>
      <c r="T13052">
        <v>10</v>
      </c>
      <c r="U13052">
        <v>41</v>
      </c>
    </row>
    <row r="13053" spans="1:21" x14ac:dyDescent="0.3">
      <c r="A13053" s="5" t="s">
        <v>168</v>
      </c>
      <c r="B13053" s="5" t="s">
        <v>206</v>
      </c>
      <c r="C13053" s="5" t="s">
        <v>114</v>
      </c>
      <c r="D13053" s="5" t="s">
        <v>623</v>
      </c>
      <c r="E13053" s="5" t="s">
        <v>172</v>
      </c>
      <c r="F13053" s="6">
        <v>44112</v>
      </c>
      <c r="G13053" s="5" t="s">
        <v>148</v>
      </c>
      <c r="H13053" s="5" t="s">
        <v>190</v>
      </c>
      <c r="I13053">
        <v>43941</v>
      </c>
      <c r="J13053">
        <v>171</v>
      </c>
      <c r="K13053">
        <v>303</v>
      </c>
      <c r="L13053">
        <v>3</v>
      </c>
      <c r="M13053">
        <v>8938.5</v>
      </c>
      <c r="N13053">
        <v>10026.834000000001</v>
      </c>
      <c r="O13053">
        <v>3342.2779999999998</v>
      </c>
      <c r="P13053">
        <v>101</v>
      </c>
      <c r="Q13053">
        <v>29.5</v>
      </c>
      <c r="R13053">
        <v>-1088.3340000000001</v>
      </c>
      <c r="S13053">
        <v>2020</v>
      </c>
      <c r="T13053">
        <v>10</v>
      </c>
      <c r="U13053">
        <v>41</v>
      </c>
    </row>
    <row r="13054" spans="1:21" x14ac:dyDescent="0.3">
      <c r="A13054" s="5" t="s">
        <v>168</v>
      </c>
      <c r="B13054" s="5" t="s">
        <v>206</v>
      </c>
      <c r="C13054" s="5" t="s">
        <v>114</v>
      </c>
      <c r="D13054" s="5" t="s">
        <v>623</v>
      </c>
      <c r="E13054" s="5" t="s">
        <v>172</v>
      </c>
      <c r="F13054" s="6">
        <v>44112</v>
      </c>
      <c r="G13054" s="5" t="s">
        <v>148</v>
      </c>
      <c r="H13054" s="5" t="s">
        <v>190</v>
      </c>
      <c r="I13054">
        <v>43941</v>
      </c>
      <c r="J13054">
        <v>171</v>
      </c>
      <c r="K13054">
        <v>106</v>
      </c>
      <c r="L13054">
        <v>1</v>
      </c>
      <c r="M13054">
        <v>3127</v>
      </c>
      <c r="N13054">
        <v>3342.2779999999998</v>
      </c>
      <c r="O13054">
        <v>3342.2779999999998</v>
      </c>
      <c r="P13054">
        <v>106</v>
      </c>
      <c r="Q13054">
        <v>29.5</v>
      </c>
      <c r="R13054">
        <v>-215.27799999999999</v>
      </c>
      <c r="S13054">
        <v>2020</v>
      </c>
      <c r="T13054">
        <v>10</v>
      </c>
      <c r="U13054">
        <v>41</v>
      </c>
    </row>
    <row r="13055" spans="1:21" x14ac:dyDescent="0.3">
      <c r="A13055" s="5" t="s">
        <v>168</v>
      </c>
      <c r="B13055" s="5" t="s">
        <v>206</v>
      </c>
      <c r="C13055" s="5" t="s">
        <v>114</v>
      </c>
      <c r="D13055" s="5" t="s">
        <v>623</v>
      </c>
      <c r="E13055" s="5" t="s">
        <v>172</v>
      </c>
      <c r="F13055" s="6">
        <v>44112</v>
      </c>
      <c r="G13055" s="5" t="s">
        <v>148</v>
      </c>
      <c r="H13055" s="5" t="s">
        <v>190</v>
      </c>
      <c r="I13055">
        <v>43941</v>
      </c>
      <c r="J13055">
        <v>171</v>
      </c>
      <c r="K13055">
        <v>308</v>
      </c>
      <c r="L13055">
        <v>3</v>
      </c>
      <c r="M13055">
        <v>9086</v>
      </c>
      <c r="N13055">
        <v>10026.834000000001</v>
      </c>
      <c r="O13055">
        <v>3342.2779999999998</v>
      </c>
      <c r="P13055">
        <v>102.66666666666667</v>
      </c>
      <c r="Q13055">
        <v>29.5</v>
      </c>
      <c r="R13055">
        <v>-940.83399999999995</v>
      </c>
      <c r="S13055">
        <v>2020</v>
      </c>
      <c r="T13055">
        <v>10</v>
      </c>
      <c r="U13055">
        <v>41</v>
      </c>
    </row>
    <row r="13056" spans="1:21" x14ac:dyDescent="0.3">
      <c r="A13056" s="5" t="s">
        <v>168</v>
      </c>
      <c r="B13056" s="5" t="s">
        <v>206</v>
      </c>
      <c r="C13056" s="5" t="s">
        <v>114</v>
      </c>
      <c r="D13056" s="5" t="s">
        <v>623</v>
      </c>
      <c r="E13056" s="5" t="s">
        <v>172</v>
      </c>
      <c r="F13056" s="6">
        <v>44112</v>
      </c>
      <c r="G13056" s="5" t="s">
        <v>148</v>
      </c>
      <c r="H13056" s="5" t="s">
        <v>221</v>
      </c>
      <c r="I13056">
        <v>43941</v>
      </c>
      <c r="J13056">
        <v>171</v>
      </c>
      <c r="K13056">
        <v>100</v>
      </c>
      <c r="L13056">
        <v>1</v>
      </c>
      <c r="M13056">
        <v>2950</v>
      </c>
      <c r="N13056">
        <v>3342.2779999999998</v>
      </c>
      <c r="O13056">
        <v>3342.2779999999998</v>
      </c>
      <c r="P13056">
        <v>100</v>
      </c>
      <c r="Q13056">
        <v>29.5</v>
      </c>
      <c r="R13056">
        <v>-392.27800000000002</v>
      </c>
      <c r="S13056">
        <v>2020</v>
      </c>
      <c r="T13056">
        <v>10</v>
      </c>
      <c r="U13056">
        <v>41</v>
      </c>
    </row>
    <row r="13057" spans="1:21" x14ac:dyDescent="0.3">
      <c r="A13057" s="5" t="s">
        <v>168</v>
      </c>
      <c r="B13057" s="5" t="s">
        <v>206</v>
      </c>
      <c r="C13057" s="5" t="s">
        <v>114</v>
      </c>
      <c r="D13057" s="5" t="s">
        <v>623</v>
      </c>
      <c r="E13057" s="5" t="s">
        <v>172</v>
      </c>
      <c r="F13057" s="6">
        <v>44112</v>
      </c>
      <c r="G13057" s="5" t="s">
        <v>148</v>
      </c>
      <c r="H13057" s="5" t="s">
        <v>190</v>
      </c>
      <c r="I13057">
        <v>43941</v>
      </c>
      <c r="J13057">
        <v>171</v>
      </c>
      <c r="K13057">
        <v>110</v>
      </c>
      <c r="L13057">
        <v>1</v>
      </c>
      <c r="M13057">
        <v>3245</v>
      </c>
      <c r="N13057">
        <v>3342.2779999999998</v>
      </c>
      <c r="O13057">
        <v>3342.2779999999998</v>
      </c>
      <c r="P13057">
        <v>110</v>
      </c>
      <c r="Q13057">
        <v>29.5</v>
      </c>
      <c r="R13057">
        <v>-97.278000000000006</v>
      </c>
      <c r="S13057">
        <v>2020</v>
      </c>
      <c r="T13057">
        <v>10</v>
      </c>
      <c r="U13057">
        <v>41</v>
      </c>
    </row>
    <row r="13058" spans="1:21" x14ac:dyDescent="0.3">
      <c r="A13058" s="5" t="s">
        <v>168</v>
      </c>
      <c r="B13058" s="5" t="s">
        <v>169</v>
      </c>
      <c r="C13058" s="5" t="s">
        <v>170</v>
      </c>
      <c r="D13058" s="5" t="s">
        <v>623</v>
      </c>
      <c r="E13058" s="5" t="s">
        <v>172</v>
      </c>
      <c r="F13058" s="6">
        <v>44114</v>
      </c>
      <c r="G13058" s="5" t="s">
        <v>148</v>
      </c>
      <c r="H13058" s="5" t="s">
        <v>469</v>
      </c>
      <c r="I13058">
        <v>43941</v>
      </c>
      <c r="J13058">
        <v>173</v>
      </c>
      <c r="K13058">
        <v>5485</v>
      </c>
      <c r="L13058">
        <v>13</v>
      </c>
      <c r="M13058">
        <v>40643.85</v>
      </c>
      <c r="N13058">
        <v>49897.035000000003</v>
      </c>
      <c r="O13058">
        <v>3838.2330000000002</v>
      </c>
      <c r="P13058">
        <v>421.92307692307691</v>
      </c>
      <c r="Q13058">
        <v>7.41</v>
      </c>
      <c r="R13058">
        <v>-9253.1849999999995</v>
      </c>
      <c r="S13058">
        <v>2020</v>
      </c>
      <c r="T13058">
        <v>10</v>
      </c>
      <c r="U13058">
        <v>41</v>
      </c>
    </row>
    <row r="13059" spans="1:21" x14ac:dyDescent="0.3">
      <c r="A13059" s="5" t="s">
        <v>168</v>
      </c>
      <c r="B13059" s="5" t="s">
        <v>169</v>
      </c>
      <c r="C13059" s="5" t="s">
        <v>170</v>
      </c>
      <c r="D13059" s="5" t="s">
        <v>624</v>
      </c>
      <c r="E13059" s="5" t="s">
        <v>172</v>
      </c>
      <c r="F13059" s="6">
        <v>44114</v>
      </c>
      <c r="G13059" s="5" t="s">
        <v>148</v>
      </c>
      <c r="H13059" s="5" t="s">
        <v>469</v>
      </c>
      <c r="I13059">
        <v>43948</v>
      </c>
      <c r="J13059">
        <v>166</v>
      </c>
      <c r="K13059">
        <v>5485</v>
      </c>
      <c r="L13059">
        <v>37</v>
      </c>
      <c r="M13059">
        <v>115678.65</v>
      </c>
      <c r="N13059">
        <v>95566.231</v>
      </c>
      <c r="O13059">
        <v>2582.8710000000001</v>
      </c>
      <c r="P13059">
        <v>148.24324324324326</v>
      </c>
      <c r="Q13059">
        <v>21.09</v>
      </c>
      <c r="R13059">
        <v>20112.419000000002</v>
      </c>
      <c r="S13059">
        <v>2020</v>
      </c>
      <c r="T13059">
        <v>10</v>
      </c>
      <c r="U13059">
        <v>41</v>
      </c>
    </row>
    <row r="13060" spans="1:21" x14ac:dyDescent="0.3">
      <c r="A13060" s="5" t="s">
        <v>168</v>
      </c>
      <c r="B13060" s="5" t="s">
        <v>206</v>
      </c>
      <c r="C13060" s="5" t="s">
        <v>114</v>
      </c>
      <c r="D13060" s="5" t="s">
        <v>623</v>
      </c>
      <c r="E13060" s="5" t="s">
        <v>172</v>
      </c>
      <c r="F13060" s="6">
        <v>44114</v>
      </c>
      <c r="G13060" s="5" t="s">
        <v>148</v>
      </c>
      <c r="H13060" s="5" t="s">
        <v>371</v>
      </c>
      <c r="I13060">
        <v>43941</v>
      </c>
      <c r="J13060">
        <v>173</v>
      </c>
      <c r="K13060">
        <v>1152.2</v>
      </c>
      <c r="L13060">
        <v>10</v>
      </c>
      <c r="M13060">
        <v>31685.5</v>
      </c>
      <c r="N13060">
        <v>38382.334999999999</v>
      </c>
      <c r="O13060">
        <v>3838.2330000000002</v>
      </c>
      <c r="P13060">
        <v>115.22</v>
      </c>
      <c r="Q13060">
        <v>27.5</v>
      </c>
      <c r="R13060">
        <v>-6696.835</v>
      </c>
      <c r="S13060">
        <v>2020</v>
      </c>
      <c r="T13060">
        <v>10</v>
      </c>
      <c r="U13060">
        <v>41</v>
      </c>
    </row>
    <row r="13061" spans="1:21" x14ac:dyDescent="0.3">
      <c r="A13061" s="5" t="s">
        <v>168</v>
      </c>
      <c r="B13061" s="5" t="s">
        <v>206</v>
      </c>
      <c r="C13061" s="5" t="s">
        <v>114</v>
      </c>
      <c r="D13061" s="5" t="s">
        <v>623</v>
      </c>
      <c r="E13061" s="5" t="s">
        <v>172</v>
      </c>
      <c r="F13061" s="6">
        <v>44114</v>
      </c>
      <c r="G13061" s="5" t="s">
        <v>148</v>
      </c>
      <c r="H13061" s="5" t="s">
        <v>351</v>
      </c>
      <c r="I13061">
        <v>43941</v>
      </c>
      <c r="J13061">
        <v>173</v>
      </c>
      <c r="K13061">
        <v>289.2</v>
      </c>
      <c r="L13061">
        <v>3</v>
      </c>
      <c r="M13061">
        <v>8242.2000000000007</v>
      </c>
      <c r="N13061">
        <v>11514.7</v>
      </c>
      <c r="O13061">
        <v>3838.2330000000002</v>
      </c>
      <c r="P13061">
        <v>96.399999999999991</v>
      </c>
      <c r="Q13061">
        <v>28.5</v>
      </c>
      <c r="R13061">
        <v>-3272.5</v>
      </c>
      <c r="S13061">
        <v>2020</v>
      </c>
      <c r="T13061">
        <v>10</v>
      </c>
      <c r="U13061">
        <v>41</v>
      </c>
    </row>
    <row r="13062" spans="1:21" x14ac:dyDescent="0.3">
      <c r="A13062" s="5" t="s">
        <v>168</v>
      </c>
      <c r="B13062" s="5" t="s">
        <v>206</v>
      </c>
      <c r="C13062" s="5" t="s">
        <v>114</v>
      </c>
      <c r="D13062" s="5" t="s">
        <v>623</v>
      </c>
      <c r="E13062" s="5" t="s">
        <v>172</v>
      </c>
      <c r="F13062" s="6">
        <v>44114</v>
      </c>
      <c r="G13062" s="5" t="s">
        <v>148</v>
      </c>
      <c r="H13062" s="5" t="s">
        <v>197</v>
      </c>
      <c r="I13062">
        <v>43941</v>
      </c>
      <c r="J13062">
        <v>173</v>
      </c>
      <c r="K13062">
        <v>657.4</v>
      </c>
      <c r="L13062">
        <v>7</v>
      </c>
      <c r="M13062">
        <v>18735.900000000001</v>
      </c>
      <c r="N13062">
        <v>26867.633999999998</v>
      </c>
      <c r="O13062">
        <v>3838.2330000000002</v>
      </c>
      <c r="P13062">
        <v>93.914285714285711</v>
      </c>
      <c r="Q13062">
        <v>28.5</v>
      </c>
      <c r="R13062">
        <v>-8131.7340000000004</v>
      </c>
      <c r="S13062">
        <v>2020</v>
      </c>
      <c r="T13062">
        <v>10</v>
      </c>
      <c r="U13062">
        <v>41</v>
      </c>
    </row>
    <row r="13063" spans="1:21" x14ac:dyDescent="0.3">
      <c r="A13063" s="5" t="s">
        <v>168</v>
      </c>
      <c r="B13063" s="5" t="s">
        <v>206</v>
      </c>
      <c r="C13063" s="5" t="s">
        <v>114</v>
      </c>
      <c r="D13063" s="5" t="s">
        <v>623</v>
      </c>
      <c r="E13063" s="5" t="s">
        <v>172</v>
      </c>
      <c r="F13063" s="6">
        <v>44114</v>
      </c>
      <c r="G13063" s="5" t="s">
        <v>148</v>
      </c>
      <c r="H13063" s="5" t="s">
        <v>178</v>
      </c>
      <c r="I13063">
        <v>43941</v>
      </c>
      <c r="J13063">
        <v>173</v>
      </c>
      <c r="K13063">
        <v>205.4</v>
      </c>
      <c r="L13063">
        <v>2</v>
      </c>
      <c r="M13063">
        <v>5853.9</v>
      </c>
      <c r="N13063">
        <v>7676.4669999999996</v>
      </c>
      <c r="O13063">
        <v>3838.2330000000002</v>
      </c>
      <c r="P13063">
        <v>102.7</v>
      </c>
      <c r="Q13063">
        <v>28.5</v>
      </c>
      <c r="R13063">
        <v>-1822.567</v>
      </c>
      <c r="S13063">
        <v>2020</v>
      </c>
      <c r="T13063">
        <v>10</v>
      </c>
      <c r="U13063">
        <v>41</v>
      </c>
    </row>
    <row r="13064" spans="1:21" x14ac:dyDescent="0.3">
      <c r="A13064" s="5" t="s">
        <v>168</v>
      </c>
      <c r="B13064" s="5" t="s">
        <v>206</v>
      </c>
      <c r="C13064" s="5" t="s">
        <v>114</v>
      </c>
      <c r="D13064" s="5" t="s">
        <v>623</v>
      </c>
      <c r="E13064" s="5" t="s">
        <v>172</v>
      </c>
      <c r="F13064" s="6">
        <v>44114</v>
      </c>
      <c r="G13064" s="5" t="s">
        <v>148</v>
      </c>
      <c r="H13064" s="5" t="s">
        <v>235</v>
      </c>
      <c r="I13064">
        <v>43941</v>
      </c>
      <c r="J13064">
        <v>173</v>
      </c>
      <c r="K13064">
        <v>223.8</v>
      </c>
      <c r="L13064">
        <v>2</v>
      </c>
      <c r="M13064">
        <v>6378.3</v>
      </c>
      <c r="N13064">
        <v>7676.4669999999996</v>
      </c>
      <c r="O13064">
        <v>3838.2330000000002</v>
      </c>
      <c r="P13064">
        <v>111.9</v>
      </c>
      <c r="Q13064">
        <v>28.5</v>
      </c>
      <c r="R13064">
        <v>-1298.1669999999999</v>
      </c>
      <c r="S13064">
        <v>2020</v>
      </c>
      <c r="T13064">
        <v>10</v>
      </c>
      <c r="U13064">
        <v>41</v>
      </c>
    </row>
    <row r="13065" spans="1:21" x14ac:dyDescent="0.3">
      <c r="A13065" s="5" t="s">
        <v>168</v>
      </c>
      <c r="B13065" s="5" t="s">
        <v>206</v>
      </c>
      <c r="C13065" s="5" t="s">
        <v>114</v>
      </c>
      <c r="D13065" s="5" t="s">
        <v>623</v>
      </c>
      <c r="E13065" s="5" t="s">
        <v>172</v>
      </c>
      <c r="F13065" s="6">
        <v>44114</v>
      </c>
      <c r="G13065" s="5" t="s">
        <v>148</v>
      </c>
      <c r="H13065" s="5" t="s">
        <v>311</v>
      </c>
      <c r="I13065">
        <v>43941</v>
      </c>
      <c r="J13065">
        <v>173</v>
      </c>
      <c r="K13065">
        <v>102.8</v>
      </c>
      <c r="L13065">
        <v>1</v>
      </c>
      <c r="M13065">
        <v>2929.8</v>
      </c>
      <c r="N13065">
        <v>3838.2330000000002</v>
      </c>
      <c r="O13065">
        <v>3838.2330000000002</v>
      </c>
      <c r="P13065">
        <v>102.8</v>
      </c>
      <c r="Q13065">
        <v>28.5</v>
      </c>
      <c r="R13065">
        <v>-908.43299999999999</v>
      </c>
      <c r="S13065">
        <v>2020</v>
      </c>
      <c r="T13065">
        <v>10</v>
      </c>
      <c r="U13065">
        <v>41</v>
      </c>
    </row>
    <row r="13066" spans="1:21" x14ac:dyDescent="0.3">
      <c r="A13066" s="5" t="s">
        <v>168</v>
      </c>
      <c r="B13066" s="5" t="s">
        <v>206</v>
      </c>
      <c r="C13066" s="5" t="s">
        <v>114</v>
      </c>
      <c r="D13066" s="5" t="s">
        <v>623</v>
      </c>
      <c r="E13066" s="5" t="s">
        <v>172</v>
      </c>
      <c r="F13066" s="6">
        <v>44114</v>
      </c>
      <c r="G13066" s="5" t="s">
        <v>148</v>
      </c>
      <c r="H13066" s="5" t="s">
        <v>173</v>
      </c>
      <c r="I13066">
        <v>43941</v>
      </c>
      <c r="J13066">
        <v>173</v>
      </c>
      <c r="K13066">
        <v>711.8</v>
      </c>
      <c r="L13066">
        <v>8</v>
      </c>
      <c r="M13066">
        <v>20286.3</v>
      </c>
      <c r="N13066">
        <v>30705.867999999999</v>
      </c>
      <c r="O13066">
        <v>3838.2330000000002</v>
      </c>
      <c r="P13066">
        <v>88.974999999999994</v>
      </c>
      <c r="Q13066">
        <v>28.5</v>
      </c>
      <c r="R13066">
        <v>-10419.567999999999</v>
      </c>
      <c r="S13066">
        <v>2020</v>
      </c>
      <c r="T13066">
        <v>10</v>
      </c>
      <c r="U13066">
        <v>41</v>
      </c>
    </row>
    <row r="13067" spans="1:21" x14ac:dyDescent="0.3">
      <c r="A13067" s="5" t="s">
        <v>168</v>
      </c>
      <c r="B13067" s="5" t="s">
        <v>467</v>
      </c>
      <c r="C13067" s="5" t="s">
        <v>130</v>
      </c>
      <c r="D13067" s="5" t="s">
        <v>620</v>
      </c>
      <c r="E13067" s="5" t="s">
        <v>172</v>
      </c>
      <c r="F13067" s="6">
        <v>44114</v>
      </c>
      <c r="G13067" s="5" t="s">
        <v>148</v>
      </c>
      <c r="H13067" s="5" t="s">
        <v>466</v>
      </c>
      <c r="I13067">
        <v>43983</v>
      </c>
      <c r="J13067">
        <v>131</v>
      </c>
      <c r="K13067">
        <v>13040</v>
      </c>
      <c r="L13067">
        <v>107</v>
      </c>
      <c r="M13067">
        <v>371640</v>
      </c>
      <c r="N13067">
        <v>203880.92300000001</v>
      </c>
      <c r="O13067">
        <v>1905.4290000000001</v>
      </c>
      <c r="P13067">
        <v>121.86915887850468</v>
      </c>
      <c r="Q13067">
        <v>28.5</v>
      </c>
      <c r="R13067">
        <v>167759.07699999999</v>
      </c>
      <c r="S13067">
        <v>2020</v>
      </c>
      <c r="T13067">
        <v>10</v>
      </c>
      <c r="U13067">
        <v>41</v>
      </c>
    </row>
    <row r="13068" spans="1:21" x14ac:dyDescent="0.3">
      <c r="A13068" s="5" t="s">
        <v>168</v>
      </c>
      <c r="B13068" s="5" t="s">
        <v>467</v>
      </c>
      <c r="C13068" s="5" t="s">
        <v>130</v>
      </c>
      <c r="D13068" s="5" t="s">
        <v>620</v>
      </c>
      <c r="E13068" s="5" t="s">
        <v>172</v>
      </c>
      <c r="F13068" s="6">
        <v>44114</v>
      </c>
      <c r="G13068" s="5" t="s">
        <v>148</v>
      </c>
      <c r="H13068" s="5" t="s">
        <v>173</v>
      </c>
      <c r="I13068">
        <v>43983</v>
      </c>
      <c r="J13068">
        <v>131</v>
      </c>
      <c r="K13068">
        <v>120.7</v>
      </c>
      <c r="L13068">
        <v>1</v>
      </c>
      <c r="M13068">
        <v>3439.95</v>
      </c>
      <c r="N13068">
        <v>1905.4290000000001</v>
      </c>
      <c r="O13068">
        <v>1905.4290000000001</v>
      </c>
      <c r="P13068">
        <v>120.7</v>
      </c>
      <c r="Q13068">
        <v>28.5</v>
      </c>
      <c r="R13068">
        <v>1534.521</v>
      </c>
      <c r="S13068">
        <v>2020</v>
      </c>
      <c r="T13068">
        <v>10</v>
      </c>
      <c r="U13068">
        <v>41</v>
      </c>
    </row>
    <row r="13069" spans="1:21" x14ac:dyDescent="0.3">
      <c r="A13069" s="5" t="s">
        <v>168</v>
      </c>
      <c r="B13069" s="5" t="s">
        <v>467</v>
      </c>
      <c r="C13069" s="5" t="s">
        <v>130</v>
      </c>
      <c r="D13069" s="5" t="s">
        <v>620</v>
      </c>
      <c r="E13069" s="5" t="s">
        <v>172</v>
      </c>
      <c r="F13069" s="6">
        <v>44114</v>
      </c>
      <c r="G13069" s="5" t="s">
        <v>148</v>
      </c>
      <c r="H13069" s="5" t="s">
        <v>264</v>
      </c>
      <c r="I13069">
        <v>43983</v>
      </c>
      <c r="J13069">
        <v>131</v>
      </c>
      <c r="K13069">
        <v>1672</v>
      </c>
      <c r="L13069">
        <v>15</v>
      </c>
      <c r="M13069">
        <v>47652</v>
      </c>
      <c r="N13069">
        <v>28581.437999999998</v>
      </c>
      <c r="O13069">
        <v>1905.4290000000001</v>
      </c>
      <c r="P13069">
        <v>111.46666666666667</v>
      </c>
      <c r="Q13069">
        <v>28.5</v>
      </c>
      <c r="R13069">
        <v>19070.562000000002</v>
      </c>
      <c r="S13069">
        <v>2020</v>
      </c>
      <c r="T13069">
        <v>10</v>
      </c>
      <c r="U13069">
        <v>41</v>
      </c>
    </row>
    <row r="13070" spans="1:21" x14ac:dyDescent="0.3">
      <c r="A13070" s="5" t="s">
        <v>168</v>
      </c>
      <c r="B13070" s="5" t="s">
        <v>175</v>
      </c>
      <c r="C13070" s="5" t="s">
        <v>85</v>
      </c>
      <c r="D13070" s="5" t="s">
        <v>606</v>
      </c>
      <c r="E13070" s="5" t="s">
        <v>172</v>
      </c>
      <c r="F13070" s="6">
        <v>44116</v>
      </c>
      <c r="G13070" s="5" t="s">
        <v>148</v>
      </c>
      <c r="H13070" s="5" t="s">
        <v>173</v>
      </c>
      <c r="I13070">
        <v>43935</v>
      </c>
      <c r="J13070">
        <v>181</v>
      </c>
      <c r="K13070">
        <v>185</v>
      </c>
      <c r="L13070">
        <v>2</v>
      </c>
      <c r="M13070">
        <v>5272.5</v>
      </c>
      <c r="N13070">
        <v>5240.9059999999999</v>
      </c>
      <c r="O13070">
        <v>2620.453</v>
      </c>
      <c r="P13070">
        <v>92.5</v>
      </c>
      <c r="Q13070">
        <v>28.5</v>
      </c>
      <c r="R13070">
        <v>31.594000000000001</v>
      </c>
      <c r="S13070">
        <v>2020</v>
      </c>
      <c r="T13070">
        <v>10</v>
      </c>
      <c r="U13070">
        <v>42</v>
      </c>
    </row>
    <row r="13071" spans="1:21" x14ac:dyDescent="0.3">
      <c r="A13071" s="5" t="s">
        <v>168</v>
      </c>
      <c r="B13071" s="5" t="s">
        <v>175</v>
      </c>
      <c r="C13071" s="5" t="s">
        <v>85</v>
      </c>
      <c r="D13071" s="5" t="s">
        <v>606</v>
      </c>
      <c r="E13071" s="5" t="s">
        <v>172</v>
      </c>
      <c r="F13071" s="6">
        <v>44116</v>
      </c>
      <c r="G13071" s="5" t="s">
        <v>148</v>
      </c>
      <c r="H13071" s="5" t="s">
        <v>194</v>
      </c>
      <c r="I13071">
        <v>43935</v>
      </c>
      <c r="J13071">
        <v>181</v>
      </c>
      <c r="K13071">
        <v>229.5</v>
      </c>
      <c r="L13071">
        <v>2</v>
      </c>
      <c r="M13071">
        <v>6540.75</v>
      </c>
      <c r="N13071">
        <v>5240.9059999999999</v>
      </c>
      <c r="O13071">
        <v>2620.453</v>
      </c>
      <c r="P13071">
        <v>114.75</v>
      </c>
      <c r="Q13071">
        <v>28.5</v>
      </c>
      <c r="R13071">
        <v>1299.8440000000001</v>
      </c>
      <c r="S13071">
        <v>2020</v>
      </c>
      <c r="T13071">
        <v>10</v>
      </c>
      <c r="U13071">
        <v>42</v>
      </c>
    </row>
    <row r="13072" spans="1:21" x14ac:dyDescent="0.3">
      <c r="A13072" s="5" t="s">
        <v>168</v>
      </c>
      <c r="B13072" s="5" t="s">
        <v>175</v>
      </c>
      <c r="C13072" s="5" t="s">
        <v>86</v>
      </c>
      <c r="D13072" s="5" t="s">
        <v>600</v>
      </c>
      <c r="E13072" s="5" t="s">
        <v>172</v>
      </c>
      <c r="F13072" s="6">
        <v>44116</v>
      </c>
      <c r="G13072" s="5" t="s">
        <v>148</v>
      </c>
      <c r="H13072" s="5" t="s">
        <v>173</v>
      </c>
      <c r="I13072">
        <v>43979</v>
      </c>
      <c r="J13072">
        <v>137</v>
      </c>
      <c r="K13072">
        <v>35</v>
      </c>
      <c r="L13072">
        <v>1</v>
      </c>
      <c r="M13072">
        <v>997.5</v>
      </c>
      <c r="N13072">
        <v>1664.4490000000001</v>
      </c>
      <c r="O13072">
        <v>1664.4490000000001</v>
      </c>
      <c r="P13072">
        <v>35</v>
      </c>
      <c r="Q13072">
        <v>28.5</v>
      </c>
      <c r="R13072">
        <v>-666.94899999999996</v>
      </c>
      <c r="S13072">
        <v>2020</v>
      </c>
      <c r="T13072">
        <v>10</v>
      </c>
      <c r="U13072">
        <v>42</v>
      </c>
    </row>
    <row r="13073" spans="1:21" x14ac:dyDescent="0.3">
      <c r="A13073" s="5" t="s">
        <v>168</v>
      </c>
      <c r="B13073" s="5" t="s">
        <v>206</v>
      </c>
      <c r="C13073" s="5" t="s">
        <v>114</v>
      </c>
      <c r="D13073" s="5" t="s">
        <v>623</v>
      </c>
      <c r="E13073" s="5" t="s">
        <v>172</v>
      </c>
      <c r="F13073" s="6">
        <v>44116</v>
      </c>
      <c r="G13073" s="5" t="s">
        <v>148</v>
      </c>
      <c r="H13073" s="5" t="s">
        <v>208</v>
      </c>
      <c r="I13073">
        <v>43941</v>
      </c>
      <c r="J13073">
        <v>175</v>
      </c>
      <c r="K13073">
        <v>123</v>
      </c>
      <c r="L13073">
        <v>1</v>
      </c>
      <c r="M13073">
        <v>3198</v>
      </c>
      <c r="N13073">
        <v>3838.2330000000002</v>
      </c>
      <c r="O13073">
        <v>3838.2330000000002</v>
      </c>
      <c r="P13073">
        <v>123</v>
      </c>
      <c r="Q13073">
        <v>26</v>
      </c>
      <c r="R13073">
        <v>-640.23299999999995</v>
      </c>
      <c r="S13073">
        <v>2020</v>
      </c>
      <c r="T13073">
        <v>10</v>
      </c>
      <c r="U13073">
        <v>42</v>
      </c>
    </row>
    <row r="13074" spans="1:21" x14ac:dyDescent="0.3">
      <c r="A13074" s="5" t="s">
        <v>168</v>
      </c>
      <c r="B13074" s="5" t="s">
        <v>206</v>
      </c>
      <c r="C13074" s="5" t="s">
        <v>114</v>
      </c>
      <c r="D13074" s="5" t="s">
        <v>623</v>
      </c>
      <c r="E13074" s="5" t="s">
        <v>172</v>
      </c>
      <c r="F13074" s="6">
        <v>44116</v>
      </c>
      <c r="G13074" s="5" t="s">
        <v>148</v>
      </c>
      <c r="H13074" s="5" t="s">
        <v>208</v>
      </c>
      <c r="I13074">
        <v>43941</v>
      </c>
      <c r="J13074">
        <v>175</v>
      </c>
      <c r="K13074">
        <v>135.80000000000001</v>
      </c>
      <c r="L13074">
        <v>1</v>
      </c>
      <c r="M13074">
        <v>3530.8</v>
      </c>
      <c r="N13074">
        <v>3838.2330000000002</v>
      </c>
      <c r="O13074">
        <v>3838.2330000000002</v>
      </c>
      <c r="P13074">
        <v>135.80000000000001</v>
      </c>
      <c r="Q13074">
        <v>26</v>
      </c>
      <c r="R13074">
        <v>-307.43299999999999</v>
      </c>
      <c r="S13074">
        <v>2020</v>
      </c>
      <c r="T13074">
        <v>10</v>
      </c>
      <c r="U13074">
        <v>42</v>
      </c>
    </row>
    <row r="13075" spans="1:21" x14ac:dyDescent="0.3">
      <c r="A13075" s="5" t="s">
        <v>168</v>
      </c>
      <c r="B13075" s="5" t="s">
        <v>175</v>
      </c>
      <c r="C13075" s="5" t="s">
        <v>85</v>
      </c>
      <c r="D13075" s="5" t="s">
        <v>606</v>
      </c>
      <c r="E13075" s="5" t="s">
        <v>172</v>
      </c>
      <c r="F13075" s="6">
        <v>44117</v>
      </c>
      <c r="G13075" s="5" t="s">
        <v>148</v>
      </c>
      <c r="H13075" s="5" t="s">
        <v>194</v>
      </c>
      <c r="I13075">
        <v>43935</v>
      </c>
      <c r="J13075">
        <v>182</v>
      </c>
      <c r="K13075">
        <v>447.5</v>
      </c>
      <c r="L13075">
        <v>4</v>
      </c>
      <c r="M13075">
        <v>13425</v>
      </c>
      <c r="N13075">
        <v>10778.752</v>
      </c>
      <c r="O13075">
        <v>2694.6880000000001</v>
      </c>
      <c r="P13075">
        <v>111.875</v>
      </c>
      <c r="Q13075">
        <v>30</v>
      </c>
      <c r="R13075">
        <v>2646.248</v>
      </c>
      <c r="S13075">
        <v>2020</v>
      </c>
      <c r="T13075">
        <v>10</v>
      </c>
      <c r="U13075">
        <v>42</v>
      </c>
    </row>
    <row r="13076" spans="1:21" x14ac:dyDescent="0.3">
      <c r="A13076" s="5" t="s">
        <v>168</v>
      </c>
      <c r="B13076" s="5" t="s">
        <v>175</v>
      </c>
      <c r="C13076" s="5" t="s">
        <v>85</v>
      </c>
      <c r="D13076" s="5" t="s">
        <v>606</v>
      </c>
      <c r="E13076" s="5" t="s">
        <v>172</v>
      </c>
      <c r="F13076" s="6">
        <v>44117</v>
      </c>
      <c r="G13076" s="5" t="s">
        <v>148</v>
      </c>
      <c r="H13076" s="5" t="s">
        <v>190</v>
      </c>
      <c r="I13076">
        <v>43935</v>
      </c>
      <c r="J13076">
        <v>182</v>
      </c>
      <c r="K13076">
        <v>116</v>
      </c>
      <c r="L13076">
        <v>1</v>
      </c>
      <c r="M13076">
        <v>3596</v>
      </c>
      <c r="N13076">
        <v>2694.6880000000001</v>
      </c>
      <c r="O13076">
        <v>2694.6880000000001</v>
      </c>
      <c r="P13076">
        <v>116</v>
      </c>
      <c r="Q13076">
        <v>31</v>
      </c>
      <c r="R13076">
        <v>901.31200000000001</v>
      </c>
      <c r="S13076">
        <v>2020</v>
      </c>
      <c r="T13076">
        <v>10</v>
      </c>
      <c r="U13076">
        <v>42</v>
      </c>
    </row>
    <row r="13077" spans="1:21" x14ac:dyDescent="0.3">
      <c r="A13077" s="5" t="s">
        <v>168</v>
      </c>
      <c r="B13077" s="5" t="s">
        <v>206</v>
      </c>
      <c r="C13077" s="5" t="s">
        <v>107</v>
      </c>
      <c r="D13077" s="5" t="s">
        <v>624</v>
      </c>
      <c r="E13077" s="5" t="s">
        <v>172</v>
      </c>
      <c r="F13077" s="6">
        <v>44117</v>
      </c>
      <c r="G13077" s="5" t="s">
        <v>148</v>
      </c>
      <c r="H13077" s="5" t="s">
        <v>203</v>
      </c>
      <c r="I13077">
        <v>43948</v>
      </c>
      <c r="J13077">
        <v>169</v>
      </c>
      <c r="K13077">
        <v>305</v>
      </c>
      <c r="L13077">
        <v>3</v>
      </c>
      <c r="M13077">
        <v>9302.5</v>
      </c>
      <c r="N13077">
        <v>7748.6130000000003</v>
      </c>
      <c r="O13077">
        <v>2582.8710000000001</v>
      </c>
      <c r="P13077">
        <v>101.66666666666667</v>
      </c>
      <c r="Q13077">
        <v>30.5</v>
      </c>
      <c r="R13077">
        <v>1553.8869999999999</v>
      </c>
      <c r="S13077">
        <v>2020</v>
      </c>
      <c r="T13077">
        <v>10</v>
      </c>
      <c r="U13077">
        <v>42</v>
      </c>
    </row>
    <row r="13078" spans="1:21" x14ac:dyDescent="0.3">
      <c r="A13078" s="5" t="s">
        <v>168</v>
      </c>
      <c r="B13078" s="5" t="s">
        <v>206</v>
      </c>
      <c r="C13078" s="5" t="s">
        <v>107</v>
      </c>
      <c r="D13078" s="5" t="s">
        <v>624</v>
      </c>
      <c r="E13078" s="5" t="s">
        <v>172</v>
      </c>
      <c r="F13078" s="6">
        <v>44117</v>
      </c>
      <c r="G13078" s="5" t="s">
        <v>148</v>
      </c>
      <c r="H13078" s="5" t="s">
        <v>204</v>
      </c>
      <c r="I13078">
        <v>43948</v>
      </c>
      <c r="J13078">
        <v>169</v>
      </c>
      <c r="K13078">
        <v>220</v>
      </c>
      <c r="L13078">
        <v>2</v>
      </c>
      <c r="M13078">
        <v>6710</v>
      </c>
      <c r="N13078">
        <v>5165.7420000000002</v>
      </c>
      <c r="O13078">
        <v>2582.8710000000001</v>
      </c>
      <c r="P13078">
        <v>110</v>
      </c>
      <c r="Q13078">
        <v>30.5</v>
      </c>
      <c r="R13078">
        <v>1544.258</v>
      </c>
      <c r="S13078">
        <v>2020</v>
      </c>
      <c r="T13078">
        <v>10</v>
      </c>
      <c r="U13078">
        <v>42</v>
      </c>
    </row>
    <row r="13079" spans="1:21" x14ac:dyDescent="0.3">
      <c r="A13079" s="5" t="s">
        <v>168</v>
      </c>
      <c r="B13079" s="5" t="s">
        <v>206</v>
      </c>
      <c r="C13079" s="5" t="s">
        <v>107</v>
      </c>
      <c r="D13079" s="5" t="s">
        <v>624</v>
      </c>
      <c r="E13079" s="5" t="s">
        <v>172</v>
      </c>
      <c r="F13079" s="6">
        <v>44117</v>
      </c>
      <c r="G13079" s="5" t="s">
        <v>148</v>
      </c>
      <c r="H13079" s="5" t="s">
        <v>216</v>
      </c>
      <c r="I13079">
        <v>43948</v>
      </c>
      <c r="J13079">
        <v>169</v>
      </c>
      <c r="K13079">
        <v>132</v>
      </c>
      <c r="L13079">
        <v>1</v>
      </c>
      <c r="M13079">
        <v>4026</v>
      </c>
      <c r="N13079">
        <v>2582.8710000000001</v>
      </c>
      <c r="O13079">
        <v>2582.8710000000001</v>
      </c>
      <c r="P13079">
        <v>132</v>
      </c>
      <c r="Q13079">
        <v>30.5</v>
      </c>
      <c r="R13079">
        <v>1443.1289999999999</v>
      </c>
      <c r="S13079">
        <v>2020</v>
      </c>
      <c r="T13079">
        <v>10</v>
      </c>
      <c r="U13079">
        <v>42</v>
      </c>
    </row>
    <row r="13080" spans="1:21" x14ac:dyDescent="0.3">
      <c r="A13080" s="5" t="s">
        <v>168</v>
      </c>
      <c r="B13080" s="5" t="s">
        <v>206</v>
      </c>
      <c r="C13080" s="5" t="s">
        <v>107</v>
      </c>
      <c r="D13080" s="5" t="s">
        <v>624</v>
      </c>
      <c r="E13080" s="5" t="s">
        <v>172</v>
      </c>
      <c r="F13080" s="6">
        <v>44117</v>
      </c>
      <c r="G13080" s="5" t="s">
        <v>148</v>
      </c>
      <c r="H13080" s="5" t="s">
        <v>222</v>
      </c>
      <c r="I13080">
        <v>43948</v>
      </c>
      <c r="J13080">
        <v>169</v>
      </c>
      <c r="K13080">
        <v>108</v>
      </c>
      <c r="L13080">
        <v>1</v>
      </c>
      <c r="M13080">
        <v>3294</v>
      </c>
      <c r="N13080">
        <v>2582.8710000000001</v>
      </c>
      <c r="O13080">
        <v>2582.8710000000001</v>
      </c>
      <c r="P13080">
        <v>108</v>
      </c>
      <c r="Q13080">
        <v>30.5</v>
      </c>
      <c r="R13080">
        <v>711.12900000000002</v>
      </c>
      <c r="S13080">
        <v>2020</v>
      </c>
      <c r="T13080">
        <v>10</v>
      </c>
      <c r="U13080">
        <v>42</v>
      </c>
    </row>
    <row r="13081" spans="1:21" x14ac:dyDescent="0.3">
      <c r="A13081" s="5" t="s">
        <v>168</v>
      </c>
      <c r="B13081" s="5" t="s">
        <v>206</v>
      </c>
      <c r="C13081" s="5" t="s">
        <v>107</v>
      </c>
      <c r="D13081" s="5" t="s">
        <v>624</v>
      </c>
      <c r="E13081" s="5" t="s">
        <v>172</v>
      </c>
      <c r="F13081" s="6">
        <v>44117</v>
      </c>
      <c r="G13081" s="5" t="s">
        <v>148</v>
      </c>
      <c r="H13081" s="5" t="s">
        <v>183</v>
      </c>
      <c r="I13081">
        <v>43948</v>
      </c>
      <c r="J13081">
        <v>169</v>
      </c>
      <c r="K13081">
        <v>254</v>
      </c>
      <c r="L13081">
        <v>2</v>
      </c>
      <c r="M13081">
        <v>7747</v>
      </c>
      <c r="N13081">
        <v>5165.7420000000002</v>
      </c>
      <c r="O13081">
        <v>2582.8710000000001</v>
      </c>
      <c r="P13081">
        <v>127</v>
      </c>
      <c r="Q13081">
        <v>30.5</v>
      </c>
      <c r="R13081">
        <v>2581.2579999999998</v>
      </c>
      <c r="S13081">
        <v>2020</v>
      </c>
      <c r="T13081">
        <v>10</v>
      </c>
      <c r="U13081">
        <v>42</v>
      </c>
    </row>
    <row r="13082" spans="1:21" x14ac:dyDescent="0.3">
      <c r="A13082" s="5" t="s">
        <v>168</v>
      </c>
      <c r="B13082" s="5" t="s">
        <v>206</v>
      </c>
      <c r="C13082" s="5" t="s">
        <v>107</v>
      </c>
      <c r="D13082" s="5" t="s">
        <v>624</v>
      </c>
      <c r="E13082" s="5" t="s">
        <v>172</v>
      </c>
      <c r="F13082" s="6">
        <v>44117</v>
      </c>
      <c r="G13082" s="5" t="s">
        <v>148</v>
      </c>
      <c r="H13082" s="5" t="s">
        <v>182</v>
      </c>
      <c r="I13082">
        <v>43948</v>
      </c>
      <c r="J13082">
        <v>169</v>
      </c>
      <c r="K13082">
        <v>220</v>
      </c>
      <c r="L13082">
        <v>2</v>
      </c>
      <c r="M13082">
        <v>6710</v>
      </c>
      <c r="N13082">
        <v>5165.7420000000002</v>
      </c>
      <c r="O13082">
        <v>2582.8710000000001</v>
      </c>
      <c r="P13082">
        <v>110</v>
      </c>
      <c r="Q13082">
        <v>30.5</v>
      </c>
      <c r="R13082">
        <v>1544.258</v>
      </c>
      <c r="S13082">
        <v>2020</v>
      </c>
      <c r="T13082">
        <v>10</v>
      </c>
      <c r="U13082">
        <v>42</v>
      </c>
    </row>
    <row r="13083" spans="1:21" x14ac:dyDescent="0.3">
      <c r="A13083" s="5" t="s">
        <v>168</v>
      </c>
      <c r="B13083" s="5" t="s">
        <v>206</v>
      </c>
      <c r="C13083" s="5" t="s">
        <v>107</v>
      </c>
      <c r="D13083" s="5" t="s">
        <v>624</v>
      </c>
      <c r="E13083" s="5" t="s">
        <v>172</v>
      </c>
      <c r="F13083" s="6">
        <v>44117</v>
      </c>
      <c r="G13083" s="5" t="s">
        <v>148</v>
      </c>
      <c r="H13083" s="5" t="s">
        <v>246</v>
      </c>
      <c r="I13083">
        <v>43948</v>
      </c>
      <c r="J13083">
        <v>169</v>
      </c>
      <c r="K13083">
        <v>119</v>
      </c>
      <c r="L13083">
        <v>1</v>
      </c>
      <c r="M13083">
        <v>3629.5</v>
      </c>
      <c r="N13083">
        <v>2582.8710000000001</v>
      </c>
      <c r="O13083">
        <v>2582.8710000000001</v>
      </c>
      <c r="P13083">
        <v>119</v>
      </c>
      <c r="Q13083">
        <v>30.5</v>
      </c>
      <c r="R13083">
        <v>1046.6289999999999</v>
      </c>
      <c r="S13083">
        <v>2020</v>
      </c>
      <c r="T13083">
        <v>10</v>
      </c>
      <c r="U13083">
        <v>42</v>
      </c>
    </row>
    <row r="13084" spans="1:21" x14ac:dyDescent="0.3">
      <c r="A13084" s="5" t="s">
        <v>168</v>
      </c>
      <c r="B13084" s="5" t="s">
        <v>206</v>
      </c>
      <c r="C13084" s="5" t="s">
        <v>107</v>
      </c>
      <c r="D13084" s="5" t="s">
        <v>624</v>
      </c>
      <c r="E13084" s="5" t="s">
        <v>172</v>
      </c>
      <c r="F13084" s="6">
        <v>44117</v>
      </c>
      <c r="G13084" s="5" t="s">
        <v>148</v>
      </c>
      <c r="H13084" s="5" t="s">
        <v>184</v>
      </c>
      <c r="I13084">
        <v>43948</v>
      </c>
      <c r="J13084">
        <v>169</v>
      </c>
      <c r="K13084">
        <v>2311</v>
      </c>
      <c r="L13084">
        <v>20</v>
      </c>
      <c r="M13084">
        <v>69330</v>
      </c>
      <c r="N13084">
        <v>51657.421999999999</v>
      </c>
      <c r="O13084">
        <v>2582.8710000000001</v>
      </c>
      <c r="P13084">
        <v>115.55</v>
      </c>
      <c r="Q13084">
        <v>30</v>
      </c>
      <c r="R13084">
        <v>17672.578000000001</v>
      </c>
      <c r="S13084">
        <v>2020</v>
      </c>
      <c r="T13084">
        <v>10</v>
      </c>
      <c r="U13084">
        <v>42</v>
      </c>
    </row>
    <row r="13085" spans="1:21" x14ac:dyDescent="0.3">
      <c r="A13085" s="5" t="s">
        <v>168</v>
      </c>
      <c r="B13085" s="5" t="s">
        <v>206</v>
      </c>
      <c r="C13085" s="5" t="s">
        <v>107</v>
      </c>
      <c r="D13085" s="5" t="s">
        <v>624</v>
      </c>
      <c r="E13085" s="5" t="s">
        <v>172</v>
      </c>
      <c r="F13085" s="6">
        <v>44117</v>
      </c>
      <c r="G13085" s="5" t="s">
        <v>148</v>
      </c>
      <c r="H13085" s="5" t="s">
        <v>231</v>
      </c>
      <c r="I13085">
        <v>43948</v>
      </c>
      <c r="J13085">
        <v>169</v>
      </c>
      <c r="K13085">
        <v>120</v>
      </c>
      <c r="L13085">
        <v>1</v>
      </c>
      <c r="M13085">
        <v>3660</v>
      </c>
      <c r="N13085">
        <v>2582.8710000000001</v>
      </c>
      <c r="O13085">
        <v>2582.8710000000001</v>
      </c>
      <c r="P13085">
        <v>120</v>
      </c>
      <c r="Q13085">
        <v>30.5</v>
      </c>
      <c r="R13085">
        <v>1077.1289999999999</v>
      </c>
      <c r="S13085">
        <v>2020</v>
      </c>
      <c r="T13085">
        <v>10</v>
      </c>
      <c r="U13085">
        <v>42</v>
      </c>
    </row>
    <row r="13086" spans="1:21" x14ac:dyDescent="0.3">
      <c r="A13086" s="5" t="s">
        <v>168</v>
      </c>
      <c r="B13086" s="5" t="s">
        <v>206</v>
      </c>
      <c r="C13086" s="5" t="s">
        <v>107</v>
      </c>
      <c r="D13086" s="5" t="s">
        <v>624</v>
      </c>
      <c r="E13086" s="5" t="s">
        <v>172</v>
      </c>
      <c r="F13086" s="6">
        <v>44117</v>
      </c>
      <c r="G13086" s="5" t="s">
        <v>148</v>
      </c>
      <c r="H13086" s="5" t="s">
        <v>186</v>
      </c>
      <c r="I13086">
        <v>43948</v>
      </c>
      <c r="J13086">
        <v>169</v>
      </c>
      <c r="K13086">
        <v>226</v>
      </c>
      <c r="L13086">
        <v>2</v>
      </c>
      <c r="M13086">
        <v>6893</v>
      </c>
      <c r="N13086">
        <v>5165.7420000000002</v>
      </c>
      <c r="O13086">
        <v>2582.8710000000001</v>
      </c>
      <c r="P13086">
        <v>113</v>
      </c>
      <c r="Q13086">
        <v>30.5</v>
      </c>
      <c r="R13086">
        <v>1727.258</v>
      </c>
      <c r="S13086">
        <v>2020</v>
      </c>
      <c r="T13086">
        <v>10</v>
      </c>
      <c r="U13086">
        <v>42</v>
      </c>
    </row>
    <row r="13087" spans="1:21" x14ac:dyDescent="0.3">
      <c r="A13087" s="5" t="s">
        <v>168</v>
      </c>
      <c r="B13087" s="5" t="s">
        <v>206</v>
      </c>
      <c r="C13087" s="5" t="s">
        <v>107</v>
      </c>
      <c r="D13087" s="5" t="s">
        <v>624</v>
      </c>
      <c r="E13087" s="5" t="s">
        <v>172</v>
      </c>
      <c r="F13087" s="6">
        <v>44117</v>
      </c>
      <c r="G13087" s="5" t="s">
        <v>148</v>
      </c>
      <c r="H13087" s="5" t="s">
        <v>187</v>
      </c>
      <c r="I13087">
        <v>43948</v>
      </c>
      <c r="J13087">
        <v>169</v>
      </c>
      <c r="K13087">
        <v>542</v>
      </c>
      <c r="L13087">
        <v>5</v>
      </c>
      <c r="M13087">
        <v>16531</v>
      </c>
      <c r="N13087">
        <v>12914.356</v>
      </c>
      <c r="O13087">
        <v>2582.8710000000001</v>
      </c>
      <c r="P13087">
        <v>108.4</v>
      </c>
      <c r="Q13087">
        <v>30.5</v>
      </c>
      <c r="R13087">
        <v>3616.6439999999998</v>
      </c>
      <c r="S13087">
        <v>2020</v>
      </c>
      <c r="T13087">
        <v>10</v>
      </c>
      <c r="U13087">
        <v>42</v>
      </c>
    </row>
    <row r="13088" spans="1:21" x14ac:dyDescent="0.3">
      <c r="A13088" s="5" t="s">
        <v>168</v>
      </c>
      <c r="B13088" s="5" t="s">
        <v>206</v>
      </c>
      <c r="C13088" s="5" t="s">
        <v>107</v>
      </c>
      <c r="D13088" s="5" t="s">
        <v>624</v>
      </c>
      <c r="E13088" s="5" t="s">
        <v>172</v>
      </c>
      <c r="F13088" s="6">
        <v>44117</v>
      </c>
      <c r="G13088" s="5" t="s">
        <v>148</v>
      </c>
      <c r="H13088" s="5" t="s">
        <v>284</v>
      </c>
      <c r="I13088">
        <v>43948</v>
      </c>
      <c r="J13088">
        <v>169</v>
      </c>
      <c r="K13088">
        <v>230</v>
      </c>
      <c r="L13088">
        <v>2</v>
      </c>
      <c r="M13088">
        <v>7015</v>
      </c>
      <c r="N13088">
        <v>5165.7420000000002</v>
      </c>
      <c r="O13088">
        <v>2582.8710000000001</v>
      </c>
      <c r="P13088">
        <v>115</v>
      </c>
      <c r="Q13088">
        <v>30.5</v>
      </c>
      <c r="R13088">
        <v>1849.258</v>
      </c>
      <c r="S13088">
        <v>2020</v>
      </c>
      <c r="T13088">
        <v>10</v>
      </c>
      <c r="U13088">
        <v>42</v>
      </c>
    </row>
    <row r="13089" spans="1:21" x14ac:dyDescent="0.3">
      <c r="A13089" s="5" t="s">
        <v>168</v>
      </c>
      <c r="B13089" s="5" t="s">
        <v>206</v>
      </c>
      <c r="C13089" s="5" t="s">
        <v>107</v>
      </c>
      <c r="D13089" s="5" t="s">
        <v>624</v>
      </c>
      <c r="E13089" s="5" t="s">
        <v>172</v>
      </c>
      <c r="F13089" s="6">
        <v>44117</v>
      </c>
      <c r="G13089" s="5" t="s">
        <v>148</v>
      </c>
      <c r="H13089" s="5" t="s">
        <v>188</v>
      </c>
      <c r="I13089">
        <v>43948</v>
      </c>
      <c r="J13089">
        <v>169</v>
      </c>
      <c r="K13089">
        <v>559</v>
      </c>
      <c r="L13089">
        <v>5</v>
      </c>
      <c r="M13089">
        <v>17049.5</v>
      </c>
      <c r="N13089">
        <v>12914.356</v>
      </c>
      <c r="O13089">
        <v>2582.8710000000001</v>
      </c>
      <c r="P13089">
        <v>111.8</v>
      </c>
      <c r="Q13089">
        <v>30.5</v>
      </c>
      <c r="R13089">
        <v>4135.1440000000002</v>
      </c>
      <c r="S13089">
        <v>2020</v>
      </c>
      <c r="T13089">
        <v>10</v>
      </c>
      <c r="U13089">
        <v>42</v>
      </c>
    </row>
    <row r="13090" spans="1:21" x14ac:dyDescent="0.3">
      <c r="A13090" s="5" t="s">
        <v>168</v>
      </c>
      <c r="B13090" s="5" t="s">
        <v>206</v>
      </c>
      <c r="C13090" s="5" t="s">
        <v>107</v>
      </c>
      <c r="D13090" s="5" t="s">
        <v>624</v>
      </c>
      <c r="E13090" s="5" t="s">
        <v>172</v>
      </c>
      <c r="F13090" s="6">
        <v>44117</v>
      </c>
      <c r="G13090" s="5" t="s">
        <v>148</v>
      </c>
      <c r="H13090" s="5" t="s">
        <v>189</v>
      </c>
      <c r="I13090">
        <v>43948</v>
      </c>
      <c r="J13090">
        <v>169</v>
      </c>
      <c r="K13090">
        <v>100</v>
      </c>
      <c r="L13090">
        <v>1</v>
      </c>
      <c r="M13090">
        <v>3050</v>
      </c>
      <c r="N13090">
        <v>2582.8710000000001</v>
      </c>
      <c r="O13090">
        <v>2582.8710000000001</v>
      </c>
      <c r="P13090">
        <v>100</v>
      </c>
      <c r="Q13090">
        <v>30.5</v>
      </c>
      <c r="R13090">
        <v>467.12900000000002</v>
      </c>
      <c r="S13090">
        <v>2020</v>
      </c>
      <c r="T13090">
        <v>10</v>
      </c>
      <c r="U13090">
        <v>42</v>
      </c>
    </row>
    <row r="13091" spans="1:21" x14ac:dyDescent="0.3">
      <c r="A13091" s="5" t="s">
        <v>168</v>
      </c>
      <c r="B13091" s="5" t="s">
        <v>206</v>
      </c>
      <c r="C13091" s="5" t="s">
        <v>107</v>
      </c>
      <c r="D13091" s="5" t="s">
        <v>624</v>
      </c>
      <c r="E13091" s="5" t="s">
        <v>172</v>
      </c>
      <c r="F13091" s="6">
        <v>44117</v>
      </c>
      <c r="G13091" s="5" t="s">
        <v>148</v>
      </c>
      <c r="H13091" s="5" t="s">
        <v>498</v>
      </c>
      <c r="I13091">
        <v>43948</v>
      </c>
      <c r="J13091">
        <v>169</v>
      </c>
      <c r="K13091">
        <v>340</v>
      </c>
      <c r="L13091">
        <v>3</v>
      </c>
      <c r="M13091">
        <v>10370</v>
      </c>
      <c r="N13091">
        <v>7748.6130000000003</v>
      </c>
      <c r="O13091">
        <v>2582.8710000000001</v>
      </c>
      <c r="P13091">
        <v>113.33333333333333</v>
      </c>
      <c r="Q13091">
        <v>30.5</v>
      </c>
      <c r="R13091">
        <v>2621.3870000000002</v>
      </c>
      <c r="S13091">
        <v>2020</v>
      </c>
      <c r="T13091">
        <v>10</v>
      </c>
      <c r="U13091">
        <v>42</v>
      </c>
    </row>
    <row r="13092" spans="1:21" x14ac:dyDescent="0.3">
      <c r="A13092" s="5" t="s">
        <v>168</v>
      </c>
      <c r="B13092" s="5" t="s">
        <v>206</v>
      </c>
      <c r="C13092" s="5" t="s">
        <v>107</v>
      </c>
      <c r="D13092" s="5" t="s">
        <v>624</v>
      </c>
      <c r="E13092" s="5" t="s">
        <v>172</v>
      </c>
      <c r="F13092" s="6">
        <v>44117</v>
      </c>
      <c r="G13092" s="5" t="s">
        <v>148</v>
      </c>
      <c r="H13092" s="5" t="s">
        <v>190</v>
      </c>
      <c r="I13092">
        <v>43948</v>
      </c>
      <c r="J13092">
        <v>169</v>
      </c>
      <c r="K13092">
        <v>302</v>
      </c>
      <c r="L13092">
        <v>3</v>
      </c>
      <c r="M13092">
        <v>9211</v>
      </c>
      <c r="N13092">
        <v>7886.1629999999996</v>
      </c>
      <c r="O13092">
        <v>2628.721</v>
      </c>
      <c r="P13092">
        <v>100.66666666666667</v>
      </c>
      <c r="Q13092">
        <v>30.5</v>
      </c>
      <c r="R13092">
        <v>1324.837</v>
      </c>
      <c r="S13092">
        <v>2020</v>
      </c>
      <c r="T13092">
        <v>10</v>
      </c>
      <c r="U13092">
        <v>42</v>
      </c>
    </row>
    <row r="13093" spans="1:21" x14ac:dyDescent="0.3">
      <c r="A13093" s="5" t="s">
        <v>168</v>
      </c>
      <c r="B13093" s="5" t="s">
        <v>206</v>
      </c>
      <c r="C13093" s="5" t="s">
        <v>107</v>
      </c>
      <c r="D13093" s="5" t="s">
        <v>624</v>
      </c>
      <c r="E13093" s="5" t="s">
        <v>172</v>
      </c>
      <c r="F13093" s="6">
        <v>44117</v>
      </c>
      <c r="G13093" s="5" t="s">
        <v>148</v>
      </c>
      <c r="H13093" s="5" t="s">
        <v>190</v>
      </c>
      <c r="I13093">
        <v>43948</v>
      </c>
      <c r="J13093">
        <v>169</v>
      </c>
      <c r="K13093">
        <v>123</v>
      </c>
      <c r="L13093">
        <v>1</v>
      </c>
      <c r="M13093">
        <v>3751.5</v>
      </c>
      <c r="N13093">
        <v>2628.721</v>
      </c>
      <c r="O13093">
        <v>2628.721</v>
      </c>
      <c r="P13093">
        <v>123</v>
      </c>
      <c r="Q13093">
        <v>30.5</v>
      </c>
      <c r="R13093">
        <v>1122.779</v>
      </c>
      <c r="S13093">
        <v>2020</v>
      </c>
      <c r="T13093">
        <v>10</v>
      </c>
      <c r="U13093">
        <v>42</v>
      </c>
    </row>
    <row r="13094" spans="1:21" x14ac:dyDescent="0.3">
      <c r="A13094" s="5" t="s">
        <v>168</v>
      </c>
      <c r="B13094" s="5" t="s">
        <v>206</v>
      </c>
      <c r="C13094" s="5" t="s">
        <v>107</v>
      </c>
      <c r="D13094" s="5" t="s">
        <v>624</v>
      </c>
      <c r="E13094" s="5" t="s">
        <v>172</v>
      </c>
      <c r="F13094" s="6">
        <v>44117</v>
      </c>
      <c r="G13094" s="5" t="s">
        <v>148</v>
      </c>
      <c r="H13094" s="5" t="s">
        <v>190</v>
      </c>
      <c r="I13094">
        <v>43948</v>
      </c>
      <c r="J13094">
        <v>169</v>
      </c>
      <c r="K13094">
        <v>105</v>
      </c>
      <c r="L13094">
        <v>1</v>
      </c>
      <c r="M13094">
        <v>3202.5</v>
      </c>
      <c r="N13094">
        <v>2628.721</v>
      </c>
      <c r="O13094">
        <v>2628.721</v>
      </c>
      <c r="P13094">
        <v>105</v>
      </c>
      <c r="Q13094">
        <v>30.5</v>
      </c>
      <c r="R13094">
        <v>573.779</v>
      </c>
      <c r="S13094">
        <v>2020</v>
      </c>
      <c r="T13094">
        <v>10</v>
      </c>
      <c r="U13094">
        <v>42</v>
      </c>
    </row>
    <row r="13095" spans="1:21" x14ac:dyDescent="0.3">
      <c r="A13095" s="5" t="s">
        <v>168</v>
      </c>
      <c r="B13095" s="5" t="s">
        <v>206</v>
      </c>
      <c r="C13095" s="5" t="s">
        <v>107</v>
      </c>
      <c r="D13095" s="5" t="s">
        <v>624</v>
      </c>
      <c r="E13095" s="5" t="s">
        <v>172</v>
      </c>
      <c r="F13095" s="6">
        <v>44117</v>
      </c>
      <c r="G13095" s="5" t="s">
        <v>148</v>
      </c>
      <c r="H13095" s="5" t="s">
        <v>190</v>
      </c>
      <c r="I13095">
        <v>43948</v>
      </c>
      <c r="J13095">
        <v>169</v>
      </c>
      <c r="K13095">
        <v>217</v>
      </c>
      <c r="L13095">
        <v>2</v>
      </c>
      <c r="M13095">
        <v>6618.5</v>
      </c>
      <c r="N13095">
        <v>5257.442</v>
      </c>
      <c r="O13095">
        <v>2628.721</v>
      </c>
      <c r="P13095">
        <v>108.5</v>
      </c>
      <c r="Q13095">
        <v>30.5</v>
      </c>
      <c r="R13095">
        <v>1361.058</v>
      </c>
      <c r="S13095">
        <v>2020</v>
      </c>
      <c r="T13095">
        <v>10</v>
      </c>
      <c r="U13095">
        <v>42</v>
      </c>
    </row>
    <row r="13096" spans="1:21" x14ac:dyDescent="0.3">
      <c r="A13096" s="5" t="s">
        <v>168</v>
      </c>
      <c r="B13096" s="5" t="s">
        <v>206</v>
      </c>
      <c r="C13096" s="5" t="s">
        <v>107</v>
      </c>
      <c r="D13096" s="5" t="s">
        <v>624</v>
      </c>
      <c r="E13096" s="5" t="s">
        <v>172</v>
      </c>
      <c r="F13096" s="6">
        <v>44117</v>
      </c>
      <c r="G13096" s="5" t="s">
        <v>148</v>
      </c>
      <c r="H13096" s="5" t="s">
        <v>202</v>
      </c>
      <c r="I13096">
        <v>43948</v>
      </c>
      <c r="J13096">
        <v>169</v>
      </c>
      <c r="K13096">
        <v>518</v>
      </c>
      <c r="L13096">
        <v>5</v>
      </c>
      <c r="M13096">
        <v>15799</v>
      </c>
      <c r="N13096">
        <v>13143.603999999999</v>
      </c>
      <c r="O13096">
        <v>2628.721</v>
      </c>
      <c r="P13096">
        <v>103.6</v>
      </c>
      <c r="Q13096">
        <v>30.5</v>
      </c>
      <c r="R13096">
        <v>2655.3960000000002</v>
      </c>
      <c r="S13096">
        <v>2020</v>
      </c>
      <c r="T13096">
        <v>10</v>
      </c>
      <c r="U13096">
        <v>42</v>
      </c>
    </row>
    <row r="13097" spans="1:21" x14ac:dyDescent="0.3">
      <c r="A13097" s="5" t="s">
        <v>168</v>
      </c>
      <c r="B13097" s="5" t="s">
        <v>206</v>
      </c>
      <c r="C13097" s="5" t="s">
        <v>114</v>
      </c>
      <c r="D13097" s="5" t="s">
        <v>623</v>
      </c>
      <c r="E13097" s="5" t="s">
        <v>172</v>
      </c>
      <c r="F13097" s="6">
        <v>44117</v>
      </c>
      <c r="G13097" s="5" t="s">
        <v>148</v>
      </c>
      <c r="H13097" s="5" t="s">
        <v>173</v>
      </c>
      <c r="I13097">
        <v>43941</v>
      </c>
      <c r="J13097">
        <v>176</v>
      </c>
      <c r="K13097">
        <v>711.2</v>
      </c>
      <c r="L13097">
        <v>8</v>
      </c>
      <c r="M13097">
        <v>21336</v>
      </c>
      <c r="N13097">
        <v>30705.867999999999</v>
      </c>
      <c r="O13097">
        <v>3838.2330000000002</v>
      </c>
      <c r="P13097">
        <v>88.9</v>
      </c>
      <c r="Q13097">
        <v>30</v>
      </c>
      <c r="R13097">
        <v>-9369.8680000000004</v>
      </c>
      <c r="S13097">
        <v>2020</v>
      </c>
      <c r="T13097">
        <v>10</v>
      </c>
      <c r="U13097">
        <v>42</v>
      </c>
    </row>
    <row r="13098" spans="1:21" x14ac:dyDescent="0.3">
      <c r="A13098" s="5" t="s">
        <v>168</v>
      </c>
      <c r="B13098" s="5" t="s">
        <v>206</v>
      </c>
      <c r="C13098" s="5" t="s">
        <v>114</v>
      </c>
      <c r="D13098" s="5" t="s">
        <v>623</v>
      </c>
      <c r="E13098" s="5" t="s">
        <v>172</v>
      </c>
      <c r="F13098" s="6">
        <v>44117</v>
      </c>
      <c r="G13098" s="5" t="s">
        <v>148</v>
      </c>
      <c r="H13098" s="5" t="s">
        <v>197</v>
      </c>
      <c r="I13098">
        <v>43941</v>
      </c>
      <c r="J13098">
        <v>176</v>
      </c>
      <c r="K13098">
        <v>537.6</v>
      </c>
      <c r="L13098">
        <v>5</v>
      </c>
      <c r="M13098">
        <v>16128</v>
      </c>
      <c r="N13098">
        <v>19191.167000000001</v>
      </c>
      <c r="O13098">
        <v>3838.2330000000002</v>
      </c>
      <c r="P13098">
        <v>107.52000000000001</v>
      </c>
      <c r="Q13098">
        <v>30</v>
      </c>
      <c r="R13098">
        <v>-3063.1669999999999</v>
      </c>
      <c r="S13098">
        <v>2020</v>
      </c>
      <c r="T13098">
        <v>10</v>
      </c>
      <c r="U13098">
        <v>42</v>
      </c>
    </row>
    <row r="13099" spans="1:21" x14ac:dyDescent="0.3">
      <c r="A13099" s="5" t="s">
        <v>168</v>
      </c>
      <c r="B13099" s="5" t="s">
        <v>206</v>
      </c>
      <c r="C13099" s="5" t="s">
        <v>114</v>
      </c>
      <c r="D13099" s="5" t="s">
        <v>623</v>
      </c>
      <c r="E13099" s="5" t="s">
        <v>172</v>
      </c>
      <c r="F13099" s="6">
        <v>44117</v>
      </c>
      <c r="G13099" s="5" t="s">
        <v>148</v>
      </c>
      <c r="H13099" s="5" t="s">
        <v>235</v>
      </c>
      <c r="I13099">
        <v>43941</v>
      </c>
      <c r="J13099">
        <v>176</v>
      </c>
      <c r="K13099">
        <v>206</v>
      </c>
      <c r="L13099">
        <v>2</v>
      </c>
      <c r="M13099">
        <v>6180</v>
      </c>
      <c r="N13099">
        <v>7676.4669999999996</v>
      </c>
      <c r="O13099">
        <v>3838.2330000000002</v>
      </c>
      <c r="P13099">
        <v>103</v>
      </c>
      <c r="Q13099">
        <v>30</v>
      </c>
      <c r="R13099">
        <v>-1496.4670000000001</v>
      </c>
      <c r="S13099">
        <v>2020</v>
      </c>
      <c r="T13099">
        <v>10</v>
      </c>
      <c r="U13099">
        <v>42</v>
      </c>
    </row>
    <row r="13100" spans="1:21" x14ac:dyDescent="0.3">
      <c r="A13100" s="5" t="s">
        <v>168</v>
      </c>
      <c r="B13100" s="5" t="s">
        <v>206</v>
      </c>
      <c r="C13100" s="5" t="s">
        <v>114</v>
      </c>
      <c r="D13100" s="5" t="s">
        <v>623</v>
      </c>
      <c r="E13100" s="5" t="s">
        <v>172</v>
      </c>
      <c r="F13100" s="6">
        <v>44117</v>
      </c>
      <c r="G13100" s="5" t="s">
        <v>148</v>
      </c>
      <c r="H13100" s="5" t="s">
        <v>178</v>
      </c>
      <c r="I13100">
        <v>43941</v>
      </c>
      <c r="J13100">
        <v>176</v>
      </c>
      <c r="K13100">
        <v>206.4</v>
      </c>
      <c r="L13100">
        <v>2</v>
      </c>
      <c r="M13100">
        <v>6192</v>
      </c>
      <c r="N13100">
        <v>7676.4669999999996</v>
      </c>
      <c r="O13100">
        <v>3838.2330000000002</v>
      </c>
      <c r="P13100">
        <v>103.2</v>
      </c>
      <c r="Q13100">
        <v>30</v>
      </c>
      <c r="R13100">
        <v>-1484.4670000000001</v>
      </c>
      <c r="S13100">
        <v>2020</v>
      </c>
      <c r="T13100">
        <v>10</v>
      </c>
      <c r="U13100">
        <v>42</v>
      </c>
    </row>
    <row r="13101" spans="1:21" x14ac:dyDescent="0.3">
      <c r="A13101" s="5" t="s">
        <v>168</v>
      </c>
      <c r="B13101" s="5" t="s">
        <v>206</v>
      </c>
      <c r="C13101" s="5" t="s">
        <v>114</v>
      </c>
      <c r="D13101" s="5" t="s">
        <v>623</v>
      </c>
      <c r="E13101" s="5" t="s">
        <v>172</v>
      </c>
      <c r="F13101" s="6">
        <v>44117</v>
      </c>
      <c r="G13101" s="5" t="s">
        <v>148</v>
      </c>
      <c r="H13101" s="5" t="s">
        <v>351</v>
      </c>
      <c r="I13101">
        <v>43941</v>
      </c>
      <c r="J13101">
        <v>176</v>
      </c>
      <c r="K13101">
        <v>109.8</v>
      </c>
      <c r="L13101">
        <v>1</v>
      </c>
      <c r="M13101">
        <v>3294</v>
      </c>
      <c r="N13101">
        <v>3838.2330000000002</v>
      </c>
      <c r="O13101">
        <v>3838.2330000000002</v>
      </c>
      <c r="P13101">
        <v>109.8</v>
      </c>
      <c r="Q13101">
        <v>30</v>
      </c>
      <c r="R13101">
        <v>-544.23299999999995</v>
      </c>
      <c r="S13101">
        <v>2020</v>
      </c>
      <c r="T13101">
        <v>10</v>
      </c>
      <c r="U13101">
        <v>42</v>
      </c>
    </row>
    <row r="13102" spans="1:21" x14ac:dyDescent="0.3">
      <c r="A13102" s="5" t="s">
        <v>168</v>
      </c>
      <c r="B13102" s="5" t="s">
        <v>206</v>
      </c>
      <c r="C13102" s="5" t="s">
        <v>114</v>
      </c>
      <c r="D13102" s="5" t="s">
        <v>623</v>
      </c>
      <c r="E13102" s="5" t="s">
        <v>172</v>
      </c>
      <c r="F13102" s="6">
        <v>44117</v>
      </c>
      <c r="G13102" s="5" t="s">
        <v>148</v>
      </c>
      <c r="H13102" s="5" t="s">
        <v>311</v>
      </c>
      <c r="I13102">
        <v>43941</v>
      </c>
      <c r="J13102">
        <v>176</v>
      </c>
      <c r="K13102">
        <v>109.8</v>
      </c>
      <c r="L13102">
        <v>1</v>
      </c>
      <c r="M13102">
        <v>3294</v>
      </c>
      <c r="N13102">
        <v>3838.2330000000002</v>
      </c>
      <c r="O13102">
        <v>3838.2330000000002</v>
      </c>
      <c r="P13102">
        <v>109.8</v>
      </c>
      <c r="Q13102">
        <v>30</v>
      </c>
      <c r="R13102">
        <v>-544.23299999999995</v>
      </c>
      <c r="S13102">
        <v>2020</v>
      </c>
      <c r="T13102">
        <v>10</v>
      </c>
      <c r="U13102">
        <v>42</v>
      </c>
    </row>
    <row r="13103" spans="1:21" x14ac:dyDescent="0.3">
      <c r="A13103" s="5" t="s">
        <v>168</v>
      </c>
      <c r="B13103" s="5" t="s">
        <v>467</v>
      </c>
      <c r="C13103" s="5" t="s">
        <v>130</v>
      </c>
      <c r="D13103" s="5" t="s">
        <v>620</v>
      </c>
      <c r="E13103" s="5" t="s">
        <v>172</v>
      </c>
      <c r="F13103" s="6">
        <v>44117</v>
      </c>
      <c r="G13103" s="5" t="s">
        <v>148</v>
      </c>
      <c r="H13103" s="5" t="s">
        <v>230</v>
      </c>
      <c r="I13103">
        <v>43983</v>
      </c>
      <c r="J13103">
        <v>134</v>
      </c>
      <c r="K13103">
        <v>2422</v>
      </c>
      <c r="L13103">
        <v>20</v>
      </c>
      <c r="M13103">
        <v>72660</v>
      </c>
      <c r="N13103">
        <v>120600.13099999999</v>
      </c>
      <c r="O13103">
        <v>6030.0069999999996</v>
      </c>
      <c r="P13103">
        <v>121.1</v>
      </c>
      <c r="Q13103">
        <v>30</v>
      </c>
      <c r="R13103">
        <v>-47940.131000000001</v>
      </c>
      <c r="S13103">
        <v>2020</v>
      </c>
      <c r="T13103">
        <v>10</v>
      </c>
      <c r="U13103">
        <v>42</v>
      </c>
    </row>
    <row r="13104" spans="1:21" x14ac:dyDescent="0.3">
      <c r="A13104" s="5" t="s">
        <v>168</v>
      </c>
      <c r="B13104" s="5" t="s">
        <v>169</v>
      </c>
      <c r="C13104" s="5" t="s">
        <v>170</v>
      </c>
      <c r="D13104" s="5" t="s">
        <v>620</v>
      </c>
      <c r="E13104" s="5" t="s">
        <v>172</v>
      </c>
      <c r="F13104" s="6">
        <v>44118</v>
      </c>
      <c r="G13104" s="5" t="s">
        <v>148</v>
      </c>
      <c r="H13104" s="5" t="s">
        <v>466</v>
      </c>
      <c r="I13104">
        <v>43983</v>
      </c>
      <c r="J13104">
        <v>135</v>
      </c>
      <c r="K13104">
        <v>8968</v>
      </c>
      <c r="L13104">
        <v>16</v>
      </c>
      <c r="M13104">
        <v>58790.222000000002</v>
      </c>
      <c r="N13104">
        <v>102510.111</v>
      </c>
      <c r="O13104">
        <v>6406.8819999999996</v>
      </c>
      <c r="P13104">
        <v>560.5</v>
      </c>
      <c r="Q13104">
        <v>6.5556000000000001</v>
      </c>
      <c r="R13104">
        <v>-43719.889000000003</v>
      </c>
      <c r="S13104">
        <v>2020</v>
      </c>
      <c r="T13104">
        <v>10</v>
      </c>
      <c r="U13104">
        <v>42</v>
      </c>
    </row>
    <row r="13105" spans="1:21" x14ac:dyDescent="0.3">
      <c r="A13105" s="5" t="s">
        <v>168</v>
      </c>
      <c r="B13105" s="5" t="s">
        <v>169</v>
      </c>
      <c r="C13105" s="5" t="s">
        <v>170</v>
      </c>
      <c r="D13105" s="5" t="s">
        <v>625</v>
      </c>
      <c r="E13105" s="5" t="s">
        <v>172</v>
      </c>
      <c r="F13105" s="6">
        <v>44118</v>
      </c>
      <c r="G13105" s="5" t="s">
        <v>148</v>
      </c>
      <c r="H13105" s="5" t="s">
        <v>466</v>
      </c>
      <c r="I13105">
        <v>44009</v>
      </c>
      <c r="J13105">
        <v>109</v>
      </c>
      <c r="K13105">
        <v>8968</v>
      </c>
      <c r="L13105">
        <v>56</v>
      </c>
      <c r="M13105">
        <v>205765.77799999999</v>
      </c>
      <c r="N13105">
        <v>148231.397</v>
      </c>
      <c r="O13105">
        <v>2646.989</v>
      </c>
      <c r="P13105">
        <v>160.14285714285714</v>
      </c>
      <c r="Q13105">
        <v>22.944400000000002</v>
      </c>
      <c r="R13105">
        <v>57534.381000000001</v>
      </c>
      <c r="S13105">
        <v>2020</v>
      </c>
      <c r="T13105">
        <v>10</v>
      </c>
      <c r="U13105">
        <v>42</v>
      </c>
    </row>
    <row r="13106" spans="1:21" x14ac:dyDescent="0.3">
      <c r="A13106" s="5" t="s">
        <v>168</v>
      </c>
      <c r="B13106" s="5" t="s">
        <v>206</v>
      </c>
      <c r="C13106" s="5" t="s">
        <v>107</v>
      </c>
      <c r="D13106" s="5" t="s">
        <v>624</v>
      </c>
      <c r="E13106" s="5" t="s">
        <v>172</v>
      </c>
      <c r="F13106" s="6">
        <v>44119</v>
      </c>
      <c r="G13106" s="5" t="s">
        <v>148</v>
      </c>
      <c r="H13106" s="5" t="s">
        <v>197</v>
      </c>
      <c r="I13106">
        <v>43948</v>
      </c>
      <c r="J13106">
        <v>171</v>
      </c>
      <c r="K13106">
        <v>434.4</v>
      </c>
      <c r="L13106">
        <v>4</v>
      </c>
      <c r="M13106">
        <v>13032</v>
      </c>
      <c r="N13106">
        <v>10963.343000000001</v>
      </c>
      <c r="O13106">
        <v>2740.8359999999998</v>
      </c>
      <c r="P13106">
        <v>108.6</v>
      </c>
      <c r="Q13106">
        <v>30</v>
      </c>
      <c r="R13106">
        <v>2068.6570000000002</v>
      </c>
      <c r="S13106">
        <v>2020</v>
      </c>
      <c r="T13106">
        <v>10</v>
      </c>
      <c r="U13106">
        <v>42</v>
      </c>
    </row>
    <row r="13107" spans="1:21" x14ac:dyDescent="0.3">
      <c r="A13107" s="5" t="s">
        <v>168</v>
      </c>
      <c r="B13107" s="5" t="s">
        <v>206</v>
      </c>
      <c r="C13107" s="5" t="s">
        <v>107</v>
      </c>
      <c r="D13107" s="5" t="s">
        <v>624</v>
      </c>
      <c r="E13107" s="5" t="s">
        <v>172</v>
      </c>
      <c r="F13107" s="6">
        <v>44119</v>
      </c>
      <c r="G13107" s="5" t="s">
        <v>148</v>
      </c>
      <c r="H13107" s="5" t="s">
        <v>235</v>
      </c>
      <c r="I13107">
        <v>43948</v>
      </c>
      <c r="J13107">
        <v>171</v>
      </c>
      <c r="K13107">
        <v>91.2</v>
      </c>
      <c r="L13107">
        <v>1</v>
      </c>
      <c r="M13107">
        <v>2736</v>
      </c>
      <c r="N13107">
        <v>2740.8359999999998</v>
      </c>
      <c r="O13107">
        <v>2740.8359999999998</v>
      </c>
      <c r="P13107">
        <v>91.2</v>
      </c>
      <c r="Q13107">
        <v>30</v>
      </c>
      <c r="R13107">
        <v>-4.8360000000000003</v>
      </c>
      <c r="S13107">
        <v>2020</v>
      </c>
      <c r="T13107">
        <v>10</v>
      </c>
      <c r="U13107">
        <v>42</v>
      </c>
    </row>
    <row r="13108" spans="1:21" x14ac:dyDescent="0.3">
      <c r="A13108" s="5" t="s">
        <v>168</v>
      </c>
      <c r="B13108" s="5" t="s">
        <v>206</v>
      </c>
      <c r="C13108" s="5" t="s">
        <v>107</v>
      </c>
      <c r="D13108" s="5" t="s">
        <v>624</v>
      </c>
      <c r="E13108" s="5" t="s">
        <v>172</v>
      </c>
      <c r="F13108" s="6">
        <v>44119</v>
      </c>
      <c r="G13108" s="5" t="s">
        <v>148</v>
      </c>
      <c r="H13108" s="5" t="s">
        <v>351</v>
      </c>
      <c r="I13108">
        <v>43948</v>
      </c>
      <c r="J13108">
        <v>171</v>
      </c>
      <c r="K13108">
        <v>210.4</v>
      </c>
      <c r="L13108">
        <v>2</v>
      </c>
      <c r="M13108">
        <v>6312</v>
      </c>
      <c r="N13108">
        <v>5481.6710000000003</v>
      </c>
      <c r="O13108">
        <v>2740.8359999999998</v>
      </c>
      <c r="P13108">
        <v>105.2</v>
      </c>
      <c r="Q13108">
        <v>30</v>
      </c>
      <c r="R13108">
        <v>830.32899999999995</v>
      </c>
      <c r="S13108">
        <v>2020</v>
      </c>
      <c r="T13108">
        <v>10</v>
      </c>
      <c r="U13108">
        <v>42</v>
      </c>
    </row>
    <row r="13109" spans="1:21" x14ac:dyDescent="0.3">
      <c r="A13109" s="5" t="s">
        <v>168</v>
      </c>
      <c r="B13109" s="5" t="s">
        <v>206</v>
      </c>
      <c r="C13109" s="5" t="s">
        <v>107</v>
      </c>
      <c r="D13109" s="5" t="s">
        <v>624</v>
      </c>
      <c r="E13109" s="5" t="s">
        <v>172</v>
      </c>
      <c r="F13109" s="6">
        <v>44119</v>
      </c>
      <c r="G13109" s="5" t="s">
        <v>148</v>
      </c>
      <c r="H13109" s="5" t="s">
        <v>371</v>
      </c>
      <c r="I13109">
        <v>43948</v>
      </c>
      <c r="J13109">
        <v>171</v>
      </c>
      <c r="K13109">
        <v>1147.5999999999999</v>
      </c>
      <c r="L13109">
        <v>10</v>
      </c>
      <c r="M13109">
        <v>33280.400000000001</v>
      </c>
      <c r="N13109">
        <v>27408.357</v>
      </c>
      <c r="O13109">
        <v>2740.8359999999998</v>
      </c>
      <c r="P13109">
        <v>114.75999999999999</v>
      </c>
      <c r="Q13109">
        <v>29</v>
      </c>
      <c r="R13109">
        <v>5872.0429999999997</v>
      </c>
      <c r="S13109">
        <v>2020</v>
      </c>
      <c r="T13109">
        <v>10</v>
      </c>
      <c r="U13109">
        <v>42</v>
      </c>
    </row>
    <row r="13110" spans="1:21" x14ac:dyDescent="0.3">
      <c r="A13110" s="5" t="s">
        <v>168</v>
      </c>
      <c r="B13110" s="5" t="s">
        <v>206</v>
      </c>
      <c r="C13110" s="5" t="s">
        <v>107</v>
      </c>
      <c r="D13110" s="5" t="s">
        <v>624</v>
      </c>
      <c r="E13110" s="5" t="s">
        <v>172</v>
      </c>
      <c r="F13110" s="6">
        <v>44119</v>
      </c>
      <c r="G13110" s="5" t="s">
        <v>148</v>
      </c>
      <c r="H13110" s="5" t="s">
        <v>199</v>
      </c>
      <c r="I13110">
        <v>43948</v>
      </c>
      <c r="J13110">
        <v>171</v>
      </c>
      <c r="K13110">
        <v>1028</v>
      </c>
      <c r="L13110">
        <v>10</v>
      </c>
      <c r="M13110">
        <v>30840</v>
      </c>
      <c r="N13110">
        <v>27408.357</v>
      </c>
      <c r="O13110">
        <v>2740.8359999999998</v>
      </c>
      <c r="P13110">
        <v>102.8</v>
      </c>
      <c r="Q13110">
        <v>30</v>
      </c>
      <c r="R13110">
        <v>3431.643</v>
      </c>
      <c r="S13110">
        <v>2020</v>
      </c>
      <c r="T13110">
        <v>10</v>
      </c>
      <c r="U13110">
        <v>42</v>
      </c>
    </row>
    <row r="13111" spans="1:21" x14ac:dyDescent="0.3">
      <c r="A13111" s="5" t="s">
        <v>168</v>
      </c>
      <c r="B13111" s="5" t="s">
        <v>206</v>
      </c>
      <c r="C13111" s="5" t="s">
        <v>107</v>
      </c>
      <c r="D13111" s="5" t="s">
        <v>624</v>
      </c>
      <c r="E13111" s="5" t="s">
        <v>172</v>
      </c>
      <c r="F13111" s="6">
        <v>44119</v>
      </c>
      <c r="G13111" s="5" t="s">
        <v>148</v>
      </c>
      <c r="H13111" s="5" t="s">
        <v>200</v>
      </c>
      <c r="I13111">
        <v>43948</v>
      </c>
      <c r="J13111">
        <v>171</v>
      </c>
      <c r="K13111">
        <v>871</v>
      </c>
      <c r="L13111">
        <v>8</v>
      </c>
      <c r="M13111">
        <v>26130</v>
      </c>
      <c r="N13111">
        <v>21926.686000000002</v>
      </c>
      <c r="O13111">
        <v>2740.8359999999998</v>
      </c>
      <c r="P13111">
        <v>108.875</v>
      </c>
      <c r="Q13111">
        <v>30</v>
      </c>
      <c r="R13111">
        <v>4203.3140000000003</v>
      </c>
      <c r="S13111">
        <v>2020</v>
      </c>
      <c r="T13111">
        <v>10</v>
      </c>
      <c r="U13111">
        <v>42</v>
      </c>
    </row>
    <row r="13112" spans="1:21" x14ac:dyDescent="0.3">
      <c r="A13112" s="5" t="s">
        <v>168</v>
      </c>
      <c r="B13112" s="5" t="s">
        <v>206</v>
      </c>
      <c r="C13112" s="5" t="s">
        <v>107</v>
      </c>
      <c r="D13112" s="5" t="s">
        <v>624</v>
      </c>
      <c r="E13112" s="5" t="s">
        <v>172</v>
      </c>
      <c r="F13112" s="6">
        <v>44119</v>
      </c>
      <c r="G13112" s="5" t="s">
        <v>148</v>
      </c>
      <c r="H13112" s="5" t="s">
        <v>215</v>
      </c>
      <c r="I13112">
        <v>43948</v>
      </c>
      <c r="J13112">
        <v>171</v>
      </c>
      <c r="K13112">
        <v>415</v>
      </c>
      <c r="L13112">
        <v>4</v>
      </c>
      <c r="M13112">
        <v>12450</v>
      </c>
      <c r="N13112">
        <v>10963.343000000001</v>
      </c>
      <c r="O13112">
        <v>2740.8359999999998</v>
      </c>
      <c r="P13112">
        <v>103.75</v>
      </c>
      <c r="Q13112">
        <v>30</v>
      </c>
      <c r="R13112">
        <v>1486.6569999999999</v>
      </c>
      <c r="S13112">
        <v>2020</v>
      </c>
      <c r="T13112">
        <v>10</v>
      </c>
      <c r="U13112">
        <v>42</v>
      </c>
    </row>
    <row r="13113" spans="1:21" x14ac:dyDescent="0.3">
      <c r="A13113" s="5" t="s">
        <v>168</v>
      </c>
      <c r="B13113" s="5" t="s">
        <v>206</v>
      </c>
      <c r="C13113" s="5" t="s">
        <v>107</v>
      </c>
      <c r="D13113" s="5" t="s">
        <v>624</v>
      </c>
      <c r="E13113" s="5" t="s">
        <v>172</v>
      </c>
      <c r="F13113" s="6">
        <v>44119</v>
      </c>
      <c r="G13113" s="5" t="s">
        <v>148</v>
      </c>
      <c r="H13113" s="5" t="s">
        <v>478</v>
      </c>
      <c r="I13113">
        <v>43948</v>
      </c>
      <c r="J13113">
        <v>171</v>
      </c>
      <c r="K13113">
        <v>550</v>
      </c>
      <c r="L13113">
        <v>5</v>
      </c>
      <c r="M13113">
        <v>16500</v>
      </c>
      <c r="N13113">
        <v>13704.179</v>
      </c>
      <c r="O13113">
        <v>2740.8359999999998</v>
      </c>
      <c r="P13113">
        <v>110</v>
      </c>
      <c r="Q13113">
        <v>30</v>
      </c>
      <c r="R13113">
        <v>2795.8209999999999</v>
      </c>
      <c r="S13113">
        <v>2020</v>
      </c>
      <c r="T13113">
        <v>10</v>
      </c>
      <c r="U13113">
        <v>42</v>
      </c>
    </row>
    <row r="13114" spans="1:21" x14ac:dyDescent="0.3">
      <c r="A13114" s="5" t="s">
        <v>168</v>
      </c>
      <c r="B13114" s="5" t="s">
        <v>206</v>
      </c>
      <c r="C13114" s="5" t="s">
        <v>107</v>
      </c>
      <c r="D13114" s="5" t="s">
        <v>624</v>
      </c>
      <c r="E13114" s="5" t="s">
        <v>172</v>
      </c>
      <c r="F13114" s="6">
        <v>44119</v>
      </c>
      <c r="G13114" s="5" t="s">
        <v>148</v>
      </c>
      <c r="H13114" s="5" t="s">
        <v>190</v>
      </c>
      <c r="I13114">
        <v>43948</v>
      </c>
      <c r="J13114">
        <v>171</v>
      </c>
      <c r="K13114">
        <v>342</v>
      </c>
      <c r="L13114">
        <v>3</v>
      </c>
      <c r="M13114">
        <v>10260</v>
      </c>
      <c r="N13114">
        <v>8222.5069999999996</v>
      </c>
      <c r="O13114">
        <v>2740.8359999999998</v>
      </c>
      <c r="P13114">
        <v>114</v>
      </c>
      <c r="Q13114">
        <v>30</v>
      </c>
      <c r="R13114">
        <v>2037.4929999999999</v>
      </c>
      <c r="S13114">
        <v>2020</v>
      </c>
      <c r="T13114">
        <v>10</v>
      </c>
      <c r="U13114">
        <v>42</v>
      </c>
    </row>
    <row r="13115" spans="1:21" x14ac:dyDescent="0.3">
      <c r="A13115" s="5" t="s">
        <v>168</v>
      </c>
      <c r="B13115" s="5" t="s">
        <v>206</v>
      </c>
      <c r="C13115" s="5" t="s">
        <v>107</v>
      </c>
      <c r="D13115" s="5" t="s">
        <v>624</v>
      </c>
      <c r="E13115" s="5" t="s">
        <v>172</v>
      </c>
      <c r="F13115" s="6">
        <v>44119</v>
      </c>
      <c r="G13115" s="5" t="s">
        <v>148</v>
      </c>
      <c r="H13115" s="5" t="s">
        <v>204</v>
      </c>
      <c r="I13115">
        <v>43948</v>
      </c>
      <c r="J13115">
        <v>171</v>
      </c>
      <c r="K13115">
        <v>472</v>
      </c>
      <c r="L13115">
        <v>5</v>
      </c>
      <c r="M13115">
        <v>14396</v>
      </c>
      <c r="N13115">
        <v>13704.179</v>
      </c>
      <c r="O13115">
        <v>2740.8359999999998</v>
      </c>
      <c r="P13115">
        <v>94.4</v>
      </c>
      <c r="Q13115">
        <v>30.5</v>
      </c>
      <c r="R13115">
        <v>691.82100000000003</v>
      </c>
      <c r="S13115">
        <v>2020</v>
      </c>
      <c r="T13115">
        <v>10</v>
      </c>
      <c r="U13115">
        <v>42</v>
      </c>
    </row>
    <row r="13116" spans="1:21" x14ac:dyDescent="0.3">
      <c r="A13116" s="5" t="s">
        <v>168</v>
      </c>
      <c r="B13116" s="5" t="s">
        <v>206</v>
      </c>
      <c r="C13116" s="5" t="s">
        <v>107</v>
      </c>
      <c r="D13116" s="5" t="s">
        <v>624</v>
      </c>
      <c r="E13116" s="5" t="s">
        <v>172</v>
      </c>
      <c r="F13116" s="6">
        <v>44119</v>
      </c>
      <c r="G13116" s="5" t="s">
        <v>148</v>
      </c>
      <c r="H13116" s="5" t="s">
        <v>221</v>
      </c>
      <c r="I13116">
        <v>43948</v>
      </c>
      <c r="J13116">
        <v>171</v>
      </c>
      <c r="K13116">
        <v>230</v>
      </c>
      <c r="L13116">
        <v>2</v>
      </c>
      <c r="M13116">
        <v>7015</v>
      </c>
      <c r="N13116">
        <v>5481.6710000000003</v>
      </c>
      <c r="O13116">
        <v>2740.8359999999998</v>
      </c>
      <c r="P13116">
        <v>115</v>
      </c>
      <c r="Q13116">
        <v>30.5</v>
      </c>
      <c r="R13116">
        <v>1533.329</v>
      </c>
      <c r="S13116">
        <v>2020</v>
      </c>
      <c r="T13116">
        <v>10</v>
      </c>
      <c r="U13116">
        <v>42</v>
      </c>
    </row>
    <row r="13117" spans="1:21" x14ac:dyDescent="0.3">
      <c r="A13117" s="5" t="s">
        <v>168</v>
      </c>
      <c r="B13117" s="5" t="s">
        <v>206</v>
      </c>
      <c r="C13117" s="5" t="s">
        <v>107</v>
      </c>
      <c r="D13117" s="5" t="s">
        <v>624</v>
      </c>
      <c r="E13117" s="5" t="s">
        <v>172</v>
      </c>
      <c r="F13117" s="6">
        <v>44119</v>
      </c>
      <c r="G13117" s="5" t="s">
        <v>148</v>
      </c>
      <c r="H13117" s="5" t="s">
        <v>205</v>
      </c>
      <c r="I13117">
        <v>43948</v>
      </c>
      <c r="J13117">
        <v>171</v>
      </c>
      <c r="K13117">
        <v>504</v>
      </c>
      <c r="L13117">
        <v>5</v>
      </c>
      <c r="M13117">
        <v>15372</v>
      </c>
      <c r="N13117">
        <v>13704.179</v>
      </c>
      <c r="O13117">
        <v>2740.8359999999998</v>
      </c>
      <c r="P13117">
        <v>100.8</v>
      </c>
      <c r="Q13117">
        <v>30.5</v>
      </c>
      <c r="R13117">
        <v>1667.8209999999999</v>
      </c>
      <c r="S13117">
        <v>2020</v>
      </c>
      <c r="T13117">
        <v>10</v>
      </c>
      <c r="U13117">
        <v>42</v>
      </c>
    </row>
    <row r="13118" spans="1:21" x14ac:dyDescent="0.3">
      <c r="A13118" s="5" t="s">
        <v>168</v>
      </c>
      <c r="B13118" s="5" t="s">
        <v>206</v>
      </c>
      <c r="C13118" s="5" t="s">
        <v>107</v>
      </c>
      <c r="D13118" s="5" t="s">
        <v>624</v>
      </c>
      <c r="E13118" s="5" t="s">
        <v>172</v>
      </c>
      <c r="F13118" s="6">
        <v>44119</v>
      </c>
      <c r="G13118" s="5" t="s">
        <v>148</v>
      </c>
      <c r="H13118" s="5" t="s">
        <v>222</v>
      </c>
      <c r="I13118">
        <v>43948</v>
      </c>
      <c r="J13118">
        <v>171</v>
      </c>
      <c r="K13118">
        <v>130</v>
      </c>
      <c r="L13118">
        <v>1</v>
      </c>
      <c r="M13118">
        <v>3965</v>
      </c>
      <c r="N13118">
        <v>2740.8359999999998</v>
      </c>
      <c r="O13118">
        <v>2740.8359999999998</v>
      </c>
      <c r="P13118">
        <v>130</v>
      </c>
      <c r="Q13118">
        <v>30.5</v>
      </c>
      <c r="R13118">
        <v>1224.164</v>
      </c>
      <c r="S13118">
        <v>2020</v>
      </c>
      <c r="T13118">
        <v>10</v>
      </c>
      <c r="U13118">
        <v>42</v>
      </c>
    </row>
    <row r="13119" spans="1:21" x14ac:dyDescent="0.3">
      <c r="A13119" s="5" t="s">
        <v>168</v>
      </c>
      <c r="B13119" s="5" t="s">
        <v>206</v>
      </c>
      <c r="C13119" s="5" t="s">
        <v>107</v>
      </c>
      <c r="D13119" s="5" t="s">
        <v>624</v>
      </c>
      <c r="E13119" s="5" t="s">
        <v>172</v>
      </c>
      <c r="F13119" s="6">
        <v>44119</v>
      </c>
      <c r="G13119" s="5" t="s">
        <v>148</v>
      </c>
      <c r="H13119" s="5" t="s">
        <v>217</v>
      </c>
      <c r="I13119">
        <v>43948</v>
      </c>
      <c r="J13119">
        <v>171</v>
      </c>
      <c r="K13119">
        <v>1058</v>
      </c>
      <c r="L13119">
        <v>10</v>
      </c>
      <c r="M13119">
        <v>32269</v>
      </c>
      <c r="N13119">
        <v>27408.357</v>
      </c>
      <c r="O13119">
        <v>2740.8359999999998</v>
      </c>
      <c r="P13119">
        <v>105.8</v>
      </c>
      <c r="Q13119">
        <v>30.5</v>
      </c>
      <c r="R13119">
        <v>4860.643</v>
      </c>
      <c r="S13119">
        <v>2020</v>
      </c>
      <c r="T13119">
        <v>10</v>
      </c>
      <c r="U13119">
        <v>42</v>
      </c>
    </row>
    <row r="13120" spans="1:21" x14ac:dyDescent="0.3">
      <c r="A13120" s="5" t="s">
        <v>168</v>
      </c>
      <c r="B13120" s="5" t="s">
        <v>206</v>
      </c>
      <c r="C13120" s="5" t="s">
        <v>107</v>
      </c>
      <c r="D13120" s="5" t="s">
        <v>624</v>
      </c>
      <c r="E13120" s="5" t="s">
        <v>172</v>
      </c>
      <c r="F13120" s="6">
        <v>44119</v>
      </c>
      <c r="G13120" s="5" t="s">
        <v>148</v>
      </c>
      <c r="H13120" s="5" t="s">
        <v>182</v>
      </c>
      <c r="I13120">
        <v>43948</v>
      </c>
      <c r="J13120">
        <v>171</v>
      </c>
      <c r="K13120">
        <v>194</v>
      </c>
      <c r="L13120">
        <v>2</v>
      </c>
      <c r="M13120">
        <v>5917</v>
      </c>
      <c r="N13120">
        <v>5481.6710000000003</v>
      </c>
      <c r="O13120">
        <v>2740.8359999999998</v>
      </c>
      <c r="P13120">
        <v>97</v>
      </c>
      <c r="Q13120">
        <v>30.5</v>
      </c>
      <c r="R13120">
        <v>435.32900000000001</v>
      </c>
      <c r="S13120">
        <v>2020</v>
      </c>
      <c r="T13120">
        <v>10</v>
      </c>
      <c r="U13120">
        <v>42</v>
      </c>
    </row>
    <row r="13121" spans="1:21" x14ac:dyDescent="0.3">
      <c r="A13121" s="5" t="s">
        <v>168</v>
      </c>
      <c r="B13121" s="5" t="s">
        <v>206</v>
      </c>
      <c r="C13121" s="5" t="s">
        <v>107</v>
      </c>
      <c r="D13121" s="5" t="s">
        <v>624</v>
      </c>
      <c r="E13121" s="5" t="s">
        <v>172</v>
      </c>
      <c r="F13121" s="6">
        <v>44119</v>
      </c>
      <c r="G13121" s="5" t="s">
        <v>148</v>
      </c>
      <c r="H13121" s="5" t="s">
        <v>238</v>
      </c>
      <c r="I13121">
        <v>43948</v>
      </c>
      <c r="J13121">
        <v>171</v>
      </c>
      <c r="K13121">
        <v>130</v>
      </c>
      <c r="L13121">
        <v>1</v>
      </c>
      <c r="M13121">
        <v>3965</v>
      </c>
      <c r="N13121">
        <v>2740.8359999999998</v>
      </c>
      <c r="O13121">
        <v>2740.8359999999998</v>
      </c>
      <c r="P13121">
        <v>130</v>
      </c>
      <c r="Q13121">
        <v>30.5</v>
      </c>
      <c r="R13121">
        <v>1224.164</v>
      </c>
      <c r="S13121">
        <v>2020</v>
      </c>
      <c r="T13121">
        <v>10</v>
      </c>
      <c r="U13121">
        <v>42</v>
      </c>
    </row>
    <row r="13122" spans="1:21" x14ac:dyDescent="0.3">
      <c r="A13122" s="5" t="s">
        <v>168</v>
      </c>
      <c r="B13122" s="5" t="s">
        <v>206</v>
      </c>
      <c r="C13122" s="5" t="s">
        <v>107</v>
      </c>
      <c r="D13122" s="5" t="s">
        <v>624</v>
      </c>
      <c r="E13122" s="5" t="s">
        <v>172</v>
      </c>
      <c r="F13122" s="6">
        <v>44119</v>
      </c>
      <c r="G13122" s="5" t="s">
        <v>148</v>
      </c>
      <c r="H13122" s="5" t="s">
        <v>284</v>
      </c>
      <c r="I13122">
        <v>43948</v>
      </c>
      <c r="J13122">
        <v>171</v>
      </c>
      <c r="K13122">
        <v>200</v>
      </c>
      <c r="L13122">
        <v>2</v>
      </c>
      <c r="M13122">
        <v>6100</v>
      </c>
      <c r="N13122">
        <v>5481.6710000000003</v>
      </c>
      <c r="O13122">
        <v>2740.8359999999998</v>
      </c>
      <c r="P13122">
        <v>100</v>
      </c>
      <c r="Q13122">
        <v>30.5</v>
      </c>
      <c r="R13122">
        <v>618.32899999999995</v>
      </c>
      <c r="S13122">
        <v>2020</v>
      </c>
      <c r="T13122">
        <v>10</v>
      </c>
      <c r="U13122">
        <v>42</v>
      </c>
    </row>
    <row r="13123" spans="1:21" x14ac:dyDescent="0.3">
      <c r="A13123" s="5" t="s">
        <v>168</v>
      </c>
      <c r="B13123" s="5" t="s">
        <v>206</v>
      </c>
      <c r="C13123" s="5" t="s">
        <v>107</v>
      </c>
      <c r="D13123" s="5" t="s">
        <v>624</v>
      </c>
      <c r="E13123" s="5" t="s">
        <v>172</v>
      </c>
      <c r="F13123" s="6">
        <v>44119</v>
      </c>
      <c r="G13123" s="5" t="s">
        <v>148</v>
      </c>
      <c r="H13123" s="5" t="s">
        <v>202</v>
      </c>
      <c r="I13123">
        <v>43948</v>
      </c>
      <c r="J13123">
        <v>171</v>
      </c>
      <c r="K13123">
        <v>1203</v>
      </c>
      <c r="L13123">
        <v>12</v>
      </c>
      <c r="M13123">
        <v>36691.5</v>
      </c>
      <c r="N13123">
        <v>32890.029000000002</v>
      </c>
      <c r="O13123">
        <v>2740.8359999999998</v>
      </c>
      <c r="P13123">
        <v>100.25</v>
      </c>
      <c r="Q13123">
        <v>30.5</v>
      </c>
      <c r="R13123">
        <v>3801.471</v>
      </c>
      <c r="S13123">
        <v>2020</v>
      </c>
      <c r="T13123">
        <v>10</v>
      </c>
      <c r="U13123">
        <v>42</v>
      </c>
    </row>
    <row r="13124" spans="1:21" x14ac:dyDescent="0.3">
      <c r="A13124" s="5" t="s">
        <v>168</v>
      </c>
      <c r="B13124" s="5" t="s">
        <v>206</v>
      </c>
      <c r="C13124" s="5" t="s">
        <v>107</v>
      </c>
      <c r="D13124" s="5" t="s">
        <v>624</v>
      </c>
      <c r="E13124" s="5" t="s">
        <v>172</v>
      </c>
      <c r="F13124" s="6">
        <v>44119</v>
      </c>
      <c r="G13124" s="5" t="s">
        <v>148</v>
      </c>
      <c r="H13124" s="5" t="s">
        <v>226</v>
      </c>
      <c r="I13124">
        <v>43948</v>
      </c>
      <c r="J13124">
        <v>171</v>
      </c>
      <c r="K13124">
        <v>172</v>
      </c>
      <c r="L13124">
        <v>2</v>
      </c>
      <c r="M13124">
        <v>5246</v>
      </c>
      <c r="N13124">
        <v>5481.6710000000003</v>
      </c>
      <c r="O13124">
        <v>2740.8359999999998</v>
      </c>
      <c r="P13124">
        <v>86</v>
      </c>
      <c r="Q13124">
        <v>30.5</v>
      </c>
      <c r="R13124">
        <v>-235.67099999999999</v>
      </c>
      <c r="S13124">
        <v>2020</v>
      </c>
      <c r="T13124">
        <v>10</v>
      </c>
      <c r="U13124">
        <v>42</v>
      </c>
    </row>
    <row r="13125" spans="1:21" x14ac:dyDescent="0.3">
      <c r="A13125" s="5" t="s">
        <v>168</v>
      </c>
      <c r="B13125" s="5" t="s">
        <v>206</v>
      </c>
      <c r="C13125" s="5" t="s">
        <v>107</v>
      </c>
      <c r="D13125" s="5" t="s">
        <v>624</v>
      </c>
      <c r="E13125" s="5" t="s">
        <v>172</v>
      </c>
      <c r="F13125" s="6">
        <v>44119</v>
      </c>
      <c r="G13125" s="5" t="s">
        <v>148</v>
      </c>
      <c r="H13125" s="5" t="s">
        <v>191</v>
      </c>
      <c r="I13125">
        <v>43948</v>
      </c>
      <c r="J13125">
        <v>171</v>
      </c>
      <c r="K13125">
        <v>550</v>
      </c>
      <c r="L13125">
        <v>5</v>
      </c>
      <c r="M13125">
        <v>16775</v>
      </c>
      <c r="N13125">
        <v>13704.179</v>
      </c>
      <c r="O13125">
        <v>2740.8359999999998</v>
      </c>
      <c r="P13125">
        <v>110</v>
      </c>
      <c r="Q13125">
        <v>30.5</v>
      </c>
      <c r="R13125">
        <v>3070.8209999999999</v>
      </c>
      <c r="S13125">
        <v>2020</v>
      </c>
      <c r="T13125">
        <v>10</v>
      </c>
      <c r="U13125">
        <v>42</v>
      </c>
    </row>
    <row r="13126" spans="1:21" x14ac:dyDescent="0.3">
      <c r="A13126" s="5" t="s">
        <v>168</v>
      </c>
      <c r="B13126" s="5" t="s">
        <v>206</v>
      </c>
      <c r="C13126" s="5" t="s">
        <v>107</v>
      </c>
      <c r="D13126" s="5" t="s">
        <v>624</v>
      </c>
      <c r="E13126" s="5" t="s">
        <v>172</v>
      </c>
      <c r="F13126" s="6">
        <v>44119</v>
      </c>
      <c r="G13126" s="5" t="s">
        <v>148</v>
      </c>
      <c r="H13126" s="5" t="s">
        <v>187</v>
      </c>
      <c r="I13126">
        <v>43948</v>
      </c>
      <c r="J13126">
        <v>171</v>
      </c>
      <c r="K13126">
        <v>480</v>
      </c>
      <c r="L13126">
        <v>5</v>
      </c>
      <c r="M13126">
        <v>14640</v>
      </c>
      <c r="N13126">
        <v>13704.179</v>
      </c>
      <c r="O13126">
        <v>2740.8359999999998</v>
      </c>
      <c r="P13126">
        <v>96</v>
      </c>
      <c r="Q13126">
        <v>30.5</v>
      </c>
      <c r="R13126">
        <v>935.82100000000003</v>
      </c>
      <c r="S13126">
        <v>2020</v>
      </c>
      <c r="T13126">
        <v>10</v>
      </c>
      <c r="U13126">
        <v>42</v>
      </c>
    </row>
    <row r="13127" spans="1:21" x14ac:dyDescent="0.3">
      <c r="A13127" s="5" t="s">
        <v>168</v>
      </c>
      <c r="B13127" s="5" t="s">
        <v>206</v>
      </c>
      <c r="C13127" s="5" t="s">
        <v>107</v>
      </c>
      <c r="D13127" s="5" t="s">
        <v>624</v>
      </c>
      <c r="E13127" s="5" t="s">
        <v>172</v>
      </c>
      <c r="F13127" s="6">
        <v>44119</v>
      </c>
      <c r="G13127" s="5" t="s">
        <v>148</v>
      </c>
      <c r="H13127" s="5" t="s">
        <v>203</v>
      </c>
      <c r="I13127">
        <v>43948</v>
      </c>
      <c r="J13127">
        <v>171</v>
      </c>
      <c r="K13127">
        <v>202</v>
      </c>
      <c r="L13127">
        <v>2</v>
      </c>
      <c r="M13127">
        <v>6161</v>
      </c>
      <c r="N13127">
        <v>5481.6710000000003</v>
      </c>
      <c r="O13127">
        <v>2740.8359999999998</v>
      </c>
      <c r="P13127">
        <v>101</v>
      </c>
      <c r="Q13127">
        <v>30.5</v>
      </c>
      <c r="R13127">
        <v>679.32899999999995</v>
      </c>
      <c r="S13127">
        <v>2020</v>
      </c>
      <c r="T13127">
        <v>10</v>
      </c>
      <c r="U13127">
        <v>42</v>
      </c>
    </row>
    <row r="13128" spans="1:21" x14ac:dyDescent="0.3">
      <c r="A13128" s="5" t="s">
        <v>168</v>
      </c>
      <c r="B13128" s="5" t="s">
        <v>206</v>
      </c>
      <c r="C13128" s="5" t="s">
        <v>107</v>
      </c>
      <c r="D13128" s="5" t="s">
        <v>624</v>
      </c>
      <c r="E13128" s="5" t="s">
        <v>172</v>
      </c>
      <c r="F13128" s="6">
        <v>44119</v>
      </c>
      <c r="G13128" s="5" t="s">
        <v>148</v>
      </c>
      <c r="H13128" s="5" t="s">
        <v>216</v>
      </c>
      <c r="I13128">
        <v>43948</v>
      </c>
      <c r="J13128">
        <v>171</v>
      </c>
      <c r="K13128">
        <v>104</v>
      </c>
      <c r="L13128">
        <v>1</v>
      </c>
      <c r="M13128">
        <v>3172</v>
      </c>
      <c r="N13128">
        <v>2740.8359999999998</v>
      </c>
      <c r="O13128">
        <v>2740.8359999999998</v>
      </c>
      <c r="P13128">
        <v>104</v>
      </c>
      <c r="Q13128">
        <v>30.5</v>
      </c>
      <c r="R13128">
        <v>431.16399999999999</v>
      </c>
      <c r="S13128">
        <v>2020</v>
      </c>
      <c r="T13128">
        <v>10</v>
      </c>
      <c r="U13128">
        <v>42</v>
      </c>
    </row>
    <row r="13129" spans="1:21" x14ac:dyDescent="0.3">
      <c r="A13129" s="5" t="s">
        <v>168</v>
      </c>
      <c r="B13129" s="5" t="s">
        <v>206</v>
      </c>
      <c r="C13129" s="5" t="s">
        <v>107</v>
      </c>
      <c r="D13129" s="5" t="s">
        <v>624</v>
      </c>
      <c r="E13129" s="5" t="s">
        <v>227</v>
      </c>
      <c r="F13129" s="6">
        <v>44119</v>
      </c>
      <c r="G13129" s="5" t="s">
        <v>148</v>
      </c>
      <c r="H13129" s="5" t="s">
        <v>216</v>
      </c>
      <c r="I13129">
        <v>43948</v>
      </c>
      <c r="J13129">
        <v>171</v>
      </c>
      <c r="K13129">
        <v>-104</v>
      </c>
      <c r="L13129">
        <v>-1</v>
      </c>
      <c r="M13129">
        <v>-3172</v>
      </c>
      <c r="N13129">
        <v>-2740.8359999999998</v>
      </c>
      <c r="O13129">
        <v>-2740.8359999999998</v>
      </c>
      <c r="P13129">
        <v>104</v>
      </c>
      <c r="Q13129">
        <v>30.5</v>
      </c>
      <c r="R13129">
        <v>-431.16399999999999</v>
      </c>
      <c r="S13129">
        <v>2020</v>
      </c>
      <c r="T13129">
        <v>10</v>
      </c>
      <c r="U13129">
        <v>42</v>
      </c>
    </row>
    <row r="13130" spans="1:21" x14ac:dyDescent="0.3">
      <c r="A13130" s="5" t="s">
        <v>168</v>
      </c>
      <c r="B13130" s="5" t="s">
        <v>206</v>
      </c>
      <c r="C13130" s="5" t="s">
        <v>107</v>
      </c>
      <c r="D13130" s="5" t="s">
        <v>624</v>
      </c>
      <c r="E13130" s="5" t="s">
        <v>172</v>
      </c>
      <c r="F13130" s="6">
        <v>44119</v>
      </c>
      <c r="G13130" s="5" t="s">
        <v>148</v>
      </c>
      <c r="H13130" s="5" t="s">
        <v>216</v>
      </c>
      <c r="I13130">
        <v>43948</v>
      </c>
      <c r="J13130">
        <v>171</v>
      </c>
      <c r="K13130">
        <v>117</v>
      </c>
      <c r="L13130">
        <v>1</v>
      </c>
      <c r="M13130">
        <v>3568.5</v>
      </c>
      <c r="N13130">
        <v>2740.8359999999998</v>
      </c>
      <c r="O13130">
        <v>2740.8359999999998</v>
      </c>
      <c r="P13130">
        <v>117</v>
      </c>
      <c r="Q13130">
        <v>30.5</v>
      </c>
      <c r="R13130">
        <v>827.66399999999999</v>
      </c>
      <c r="S13130">
        <v>2020</v>
      </c>
      <c r="T13130">
        <v>10</v>
      </c>
      <c r="U13130">
        <v>42</v>
      </c>
    </row>
    <row r="13131" spans="1:21" x14ac:dyDescent="0.3">
      <c r="A13131" s="5" t="s">
        <v>168</v>
      </c>
      <c r="B13131" s="5" t="s">
        <v>206</v>
      </c>
      <c r="C13131" s="5" t="s">
        <v>107</v>
      </c>
      <c r="D13131" s="5" t="s">
        <v>624</v>
      </c>
      <c r="E13131" s="5" t="s">
        <v>172</v>
      </c>
      <c r="F13131" s="6">
        <v>44119</v>
      </c>
      <c r="G13131" s="5" t="s">
        <v>148</v>
      </c>
      <c r="H13131" s="5" t="s">
        <v>181</v>
      </c>
      <c r="I13131">
        <v>43948</v>
      </c>
      <c r="J13131">
        <v>171</v>
      </c>
      <c r="K13131">
        <v>104</v>
      </c>
      <c r="L13131">
        <v>1</v>
      </c>
      <c r="M13131">
        <v>3172</v>
      </c>
      <c r="N13131">
        <v>2740.8359999999998</v>
      </c>
      <c r="O13131">
        <v>2740.8359999999998</v>
      </c>
      <c r="P13131">
        <v>104</v>
      </c>
      <c r="Q13131">
        <v>30.5</v>
      </c>
      <c r="R13131">
        <v>431.16399999999999</v>
      </c>
      <c r="S13131">
        <v>2020</v>
      </c>
      <c r="T13131">
        <v>10</v>
      </c>
      <c r="U13131">
        <v>42</v>
      </c>
    </row>
    <row r="13132" spans="1:21" x14ac:dyDescent="0.3">
      <c r="A13132" s="5" t="s">
        <v>168</v>
      </c>
      <c r="B13132" s="5" t="s">
        <v>206</v>
      </c>
      <c r="C13132" s="5" t="s">
        <v>107</v>
      </c>
      <c r="D13132" s="5" t="s">
        <v>624</v>
      </c>
      <c r="E13132" s="5" t="s">
        <v>172</v>
      </c>
      <c r="F13132" s="6">
        <v>44119</v>
      </c>
      <c r="G13132" s="5" t="s">
        <v>148</v>
      </c>
      <c r="H13132" s="5" t="s">
        <v>183</v>
      </c>
      <c r="I13132">
        <v>43948</v>
      </c>
      <c r="J13132">
        <v>171</v>
      </c>
      <c r="K13132">
        <v>676</v>
      </c>
      <c r="L13132">
        <v>6</v>
      </c>
      <c r="M13132">
        <v>20618</v>
      </c>
      <c r="N13132">
        <v>16445.013999999999</v>
      </c>
      <c r="O13132">
        <v>2740.8359999999998</v>
      </c>
      <c r="P13132">
        <v>112.66666666666667</v>
      </c>
      <c r="Q13132">
        <v>30.5</v>
      </c>
      <c r="R13132">
        <v>4172.9859999999999</v>
      </c>
      <c r="S13132">
        <v>2020</v>
      </c>
      <c r="T13132">
        <v>10</v>
      </c>
      <c r="U13132">
        <v>42</v>
      </c>
    </row>
    <row r="13133" spans="1:21" x14ac:dyDescent="0.3">
      <c r="A13133" s="5" t="s">
        <v>168</v>
      </c>
      <c r="B13133" s="5" t="s">
        <v>206</v>
      </c>
      <c r="C13133" s="5" t="s">
        <v>107</v>
      </c>
      <c r="D13133" s="5" t="s">
        <v>624</v>
      </c>
      <c r="E13133" s="5" t="s">
        <v>172</v>
      </c>
      <c r="F13133" s="6">
        <v>44119</v>
      </c>
      <c r="G13133" s="5" t="s">
        <v>148</v>
      </c>
      <c r="H13133" s="5" t="s">
        <v>246</v>
      </c>
      <c r="I13133">
        <v>43948</v>
      </c>
      <c r="J13133">
        <v>171</v>
      </c>
      <c r="K13133">
        <v>510</v>
      </c>
      <c r="L13133">
        <v>5</v>
      </c>
      <c r="M13133">
        <v>15555</v>
      </c>
      <c r="N13133">
        <v>13704.179</v>
      </c>
      <c r="O13133">
        <v>2740.8359999999998</v>
      </c>
      <c r="P13133">
        <v>102</v>
      </c>
      <c r="Q13133">
        <v>30.5</v>
      </c>
      <c r="R13133">
        <v>1850.8209999999999</v>
      </c>
      <c r="S13133">
        <v>2020</v>
      </c>
      <c r="T13133">
        <v>10</v>
      </c>
      <c r="U13133">
        <v>42</v>
      </c>
    </row>
    <row r="13134" spans="1:21" x14ac:dyDescent="0.3">
      <c r="A13134" s="5" t="s">
        <v>168</v>
      </c>
      <c r="B13134" s="5" t="s">
        <v>206</v>
      </c>
      <c r="C13134" s="5" t="s">
        <v>107</v>
      </c>
      <c r="D13134" s="5" t="s">
        <v>624</v>
      </c>
      <c r="E13134" s="5" t="s">
        <v>172</v>
      </c>
      <c r="F13134" s="6">
        <v>44119</v>
      </c>
      <c r="G13134" s="5" t="s">
        <v>148</v>
      </c>
      <c r="H13134" s="5" t="s">
        <v>190</v>
      </c>
      <c r="I13134">
        <v>43948</v>
      </c>
      <c r="J13134">
        <v>171</v>
      </c>
      <c r="K13134">
        <v>115</v>
      </c>
      <c r="L13134">
        <v>1</v>
      </c>
      <c r="M13134">
        <v>3507.5</v>
      </c>
      <c r="N13134">
        <v>2740.8359999999998</v>
      </c>
      <c r="O13134">
        <v>2740.8359999999998</v>
      </c>
      <c r="P13134">
        <v>115</v>
      </c>
      <c r="Q13134">
        <v>30.5</v>
      </c>
      <c r="R13134">
        <v>766.66399999999999</v>
      </c>
      <c r="S13134">
        <v>2020</v>
      </c>
      <c r="T13134">
        <v>10</v>
      </c>
      <c r="U13134">
        <v>42</v>
      </c>
    </row>
    <row r="13135" spans="1:21" x14ac:dyDescent="0.3">
      <c r="A13135" s="5" t="s">
        <v>168</v>
      </c>
      <c r="B13135" s="5" t="s">
        <v>206</v>
      </c>
      <c r="C13135" s="5" t="s">
        <v>107</v>
      </c>
      <c r="D13135" s="5" t="s">
        <v>624</v>
      </c>
      <c r="E13135" s="5" t="s">
        <v>172</v>
      </c>
      <c r="F13135" s="6">
        <v>44119</v>
      </c>
      <c r="G13135" s="5" t="s">
        <v>148</v>
      </c>
      <c r="H13135" s="5" t="s">
        <v>498</v>
      </c>
      <c r="I13135">
        <v>43948</v>
      </c>
      <c r="J13135">
        <v>171</v>
      </c>
      <c r="K13135">
        <v>570</v>
      </c>
      <c r="L13135">
        <v>6</v>
      </c>
      <c r="M13135">
        <v>17385</v>
      </c>
      <c r="N13135">
        <v>16445.013999999999</v>
      </c>
      <c r="O13135">
        <v>2740.8359999999998</v>
      </c>
      <c r="P13135">
        <v>95</v>
      </c>
      <c r="Q13135">
        <v>30.5</v>
      </c>
      <c r="R13135">
        <v>939.98599999999999</v>
      </c>
      <c r="S13135">
        <v>2020</v>
      </c>
      <c r="T13135">
        <v>10</v>
      </c>
      <c r="U13135">
        <v>42</v>
      </c>
    </row>
    <row r="13136" spans="1:21" x14ac:dyDescent="0.3">
      <c r="A13136" s="5" t="s">
        <v>168</v>
      </c>
      <c r="B13136" s="5" t="s">
        <v>206</v>
      </c>
      <c r="C13136" s="5" t="s">
        <v>107</v>
      </c>
      <c r="D13136" s="5" t="s">
        <v>624</v>
      </c>
      <c r="E13136" s="5" t="s">
        <v>172</v>
      </c>
      <c r="F13136" s="6">
        <v>44119</v>
      </c>
      <c r="G13136" s="5" t="s">
        <v>148</v>
      </c>
      <c r="H13136" s="5" t="s">
        <v>190</v>
      </c>
      <c r="I13136">
        <v>43948</v>
      </c>
      <c r="J13136">
        <v>171</v>
      </c>
      <c r="K13136">
        <v>304</v>
      </c>
      <c r="L13136">
        <v>3</v>
      </c>
      <c r="M13136">
        <v>9272</v>
      </c>
      <c r="N13136">
        <v>8222.5069999999996</v>
      </c>
      <c r="O13136">
        <v>2740.8359999999998</v>
      </c>
      <c r="P13136">
        <v>101.33333333333333</v>
      </c>
      <c r="Q13136">
        <v>30.5</v>
      </c>
      <c r="R13136">
        <v>1049.4929999999999</v>
      </c>
      <c r="S13136">
        <v>2020</v>
      </c>
      <c r="T13136">
        <v>10</v>
      </c>
      <c r="U13136">
        <v>42</v>
      </c>
    </row>
    <row r="13137" spans="1:21" x14ac:dyDescent="0.3">
      <c r="A13137" s="5" t="s">
        <v>168</v>
      </c>
      <c r="B13137" s="5" t="s">
        <v>206</v>
      </c>
      <c r="C13137" s="5" t="s">
        <v>107</v>
      </c>
      <c r="D13137" s="5" t="s">
        <v>624</v>
      </c>
      <c r="E13137" s="5" t="s">
        <v>172</v>
      </c>
      <c r="F13137" s="6">
        <v>44119</v>
      </c>
      <c r="G13137" s="5" t="s">
        <v>148</v>
      </c>
      <c r="H13137" s="5" t="s">
        <v>189</v>
      </c>
      <c r="I13137">
        <v>43948</v>
      </c>
      <c r="J13137">
        <v>171</v>
      </c>
      <c r="K13137">
        <v>303</v>
      </c>
      <c r="L13137">
        <v>3</v>
      </c>
      <c r="M13137">
        <v>9241.5</v>
      </c>
      <c r="N13137">
        <v>8222.5069999999996</v>
      </c>
      <c r="O13137">
        <v>2740.8359999999998</v>
      </c>
      <c r="P13137">
        <v>101</v>
      </c>
      <c r="Q13137">
        <v>30.5</v>
      </c>
      <c r="R13137">
        <v>1018.9930000000001</v>
      </c>
      <c r="S13137">
        <v>2020</v>
      </c>
      <c r="T13137">
        <v>10</v>
      </c>
      <c r="U13137">
        <v>42</v>
      </c>
    </row>
    <row r="13138" spans="1:21" x14ac:dyDescent="0.3">
      <c r="A13138" s="5" t="s">
        <v>168</v>
      </c>
      <c r="B13138" s="5" t="s">
        <v>206</v>
      </c>
      <c r="C13138" s="5" t="s">
        <v>107</v>
      </c>
      <c r="D13138" s="5" t="s">
        <v>624</v>
      </c>
      <c r="E13138" s="5" t="s">
        <v>172</v>
      </c>
      <c r="F13138" s="6">
        <v>44119</v>
      </c>
      <c r="G13138" s="5" t="s">
        <v>148</v>
      </c>
      <c r="H13138" s="5" t="s">
        <v>308</v>
      </c>
      <c r="I13138">
        <v>43948</v>
      </c>
      <c r="J13138">
        <v>171</v>
      </c>
      <c r="K13138">
        <v>92</v>
      </c>
      <c r="L13138">
        <v>1</v>
      </c>
      <c r="M13138">
        <v>2806</v>
      </c>
      <c r="N13138">
        <v>2740.8359999999998</v>
      </c>
      <c r="O13138">
        <v>2740.8359999999998</v>
      </c>
      <c r="P13138">
        <v>92</v>
      </c>
      <c r="Q13138">
        <v>30.5</v>
      </c>
      <c r="R13138">
        <v>65.164000000000001</v>
      </c>
      <c r="S13138">
        <v>2020</v>
      </c>
      <c r="T13138">
        <v>10</v>
      </c>
      <c r="U13138">
        <v>42</v>
      </c>
    </row>
    <row r="13139" spans="1:21" x14ac:dyDescent="0.3">
      <c r="A13139" s="5" t="s">
        <v>168</v>
      </c>
      <c r="B13139" s="5" t="s">
        <v>206</v>
      </c>
      <c r="C13139" s="5" t="s">
        <v>107</v>
      </c>
      <c r="D13139" s="5" t="s">
        <v>624</v>
      </c>
      <c r="E13139" s="5" t="s">
        <v>172</v>
      </c>
      <c r="F13139" s="6">
        <v>44119</v>
      </c>
      <c r="G13139" s="5" t="s">
        <v>148</v>
      </c>
      <c r="H13139" s="5" t="s">
        <v>190</v>
      </c>
      <c r="I13139">
        <v>43948</v>
      </c>
      <c r="J13139">
        <v>171</v>
      </c>
      <c r="K13139">
        <v>305</v>
      </c>
      <c r="L13139">
        <v>3</v>
      </c>
      <c r="M13139">
        <v>9302.5</v>
      </c>
      <c r="N13139">
        <v>8222.5069999999996</v>
      </c>
      <c r="O13139">
        <v>2740.8359999999998</v>
      </c>
      <c r="P13139">
        <v>101.66666666666667</v>
      </c>
      <c r="Q13139">
        <v>30.5</v>
      </c>
      <c r="R13139">
        <v>1079.9929999999999</v>
      </c>
      <c r="S13139">
        <v>2020</v>
      </c>
      <c r="T13139">
        <v>10</v>
      </c>
      <c r="U13139">
        <v>42</v>
      </c>
    </row>
    <row r="13140" spans="1:21" x14ac:dyDescent="0.3">
      <c r="A13140" s="5" t="s">
        <v>168</v>
      </c>
      <c r="B13140" s="5" t="s">
        <v>206</v>
      </c>
      <c r="C13140" s="5" t="s">
        <v>108</v>
      </c>
      <c r="D13140" s="5" t="s">
        <v>626</v>
      </c>
      <c r="E13140" s="5" t="s">
        <v>172</v>
      </c>
      <c r="F13140" s="6">
        <v>44119</v>
      </c>
      <c r="G13140" s="5" t="s">
        <v>148</v>
      </c>
      <c r="H13140" s="5" t="s">
        <v>184</v>
      </c>
      <c r="I13140">
        <v>43956</v>
      </c>
      <c r="J13140">
        <v>163</v>
      </c>
      <c r="K13140">
        <v>2850</v>
      </c>
      <c r="L13140">
        <v>26</v>
      </c>
      <c r="M13140">
        <v>85500</v>
      </c>
      <c r="N13140">
        <v>67992.578999999998</v>
      </c>
      <c r="O13140">
        <v>2615.0990000000002</v>
      </c>
      <c r="P13140">
        <v>109.61538461538461</v>
      </c>
      <c r="Q13140">
        <v>30</v>
      </c>
      <c r="R13140">
        <v>17507.420999999998</v>
      </c>
      <c r="S13140">
        <v>2020</v>
      </c>
      <c r="T13140">
        <v>10</v>
      </c>
      <c r="U13140">
        <v>42</v>
      </c>
    </row>
    <row r="13141" spans="1:21" x14ac:dyDescent="0.3">
      <c r="A13141" s="5" t="s">
        <v>168</v>
      </c>
      <c r="B13141" s="5" t="s">
        <v>206</v>
      </c>
      <c r="C13141" s="5" t="s">
        <v>108</v>
      </c>
      <c r="D13141" s="5" t="s">
        <v>626</v>
      </c>
      <c r="E13141" s="5" t="s">
        <v>172</v>
      </c>
      <c r="F13141" s="6">
        <v>44119</v>
      </c>
      <c r="G13141" s="5" t="s">
        <v>148</v>
      </c>
      <c r="H13141" s="5" t="s">
        <v>218</v>
      </c>
      <c r="I13141">
        <v>43956</v>
      </c>
      <c r="J13141">
        <v>163</v>
      </c>
      <c r="K13141">
        <v>640</v>
      </c>
      <c r="L13141">
        <v>6</v>
      </c>
      <c r="M13141">
        <v>19520</v>
      </c>
      <c r="N13141">
        <v>15690.594999999999</v>
      </c>
      <c r="O13141">
        <v>2615.0990000000002</v>
      </c>
      <c r="P13141">
        <v>106.66666666666667</v>
      </c>
      <c r="Q13141">
        <v>30.5</v>
      </c>
      <c r="R13141">
        <v>3829.4050000000002</v>
      </c>
      <c r="S13141">
        <v>2020</v>
      </c>
      <c r="T13141">
        <v>10</v>
      </c>
      <c r="U13141">
        <v>42</v>
      </c>
    </row>
    <row r="13142" spans="1:21" x14ac:dyDescent="0.3">
      <c r="A13142" s="5" t="s">
        <v>168</v>
      </c>
      <c r="B13142" s="5" t="s">
        <v>206</v>
      </c>
      <c r="C13142" s="5" t="s">
        <v>114</v>
      </c>
      <c r="D13142" s="5" t="s">
        <v>623</v>
      </c>
      <c r="E13142" s="5" t="s">
        <v>172</v>
      </c>
      <c r="F13142" s="6">
        <v>44119</v>
      </c>
      <c r="G13142" s="5" t="s">
        <v>148</v>
      </c>
      <c r="H13142" s="5" t="s">
        <v>311</v>
      </c>
      <c r="I13142">
        <v>43941</v>
      </c>
      <c r="J13142">
        <v>178</v>
      </c>
      <c r="K13142">
        <v>193.6</v>
      </c>
      <c r="L13142">
        <v>2</v>
      </c>
      <c r="M13142">
        <v>5808</v>
      </c>
      <c r="N13142">
        <v>8857.4619999999995</v>
      </c>
      <c r="O13142">
        <v>4428.7309999999998</v>
      </c>
      <c r="P13142">
        <v>96.8</v>
      </c>
      <c r="Q13142">
        <v>30</v>
      </c>
      <c r="R13142">
        <v>-3049.462</v>
      </c>
      <c r="S13142">
        <v>2020</v>
      </c>
      <c r="T13142">
        <v>10</v>
      </c>
      <c r="U13142">
        <v>42</v>
      </c>
    </row>
    <row r="13143" spans="1:21" x14ac:dyDescent="0.3">
      <c r="A13143" s="5" t="s">
        <v>168</v>
      </c>
      <c r="B13143" s="5" t="s">
        <v>206</v>
      </c>
      <c r="C13143" s="5" t="s">
        <v>114</v>
      </c>
      <c r="D13143" s="5" t="s">
        <v>623</v>
      </c>
      <c r="E13143" s="5" t="s">
        <v>172</v>
      </c>
      <c r="F13143" s="6">
        <v>44119</v>
      </c>
      <c r="G13143" s="5" t="s">
        <v>148</v>
      </c>
      <c r="H13143" s="5" t="s">
        <v>178</v>
      </c>
      <c r="I13143">
        <v>43941</v>
      </c>
      <c r="J13143">
        <v>178</v>
      </c>
      <c r="K13143">
        <v>388.8</v>
      </c>
      <c r="L13143">
        <v>4</v>
      </c>
      <c r="M13143">
        <v>11664</v>
      </c>
      <c r="N13143">
        <v>17714.923999999999</v>
      </c>
      <c r="O13143">
        <v>4428.7309999999998</v>
      </c>
      <c r="P13143">
        <v>97.2</v>
      </c>
      <c r="Q13143">
        <v>30</v>
      </c>
      <c r="R13143">
        <v>-6050.924</v>
      </c>
      <c r="S13143">
        <v>2020</v>
      </c>
      <c r="T13143">
        <v>10</v>
      </c>
      <c r="U13143">
        <v>42</v>
      </c>
    </row>
    <row r="13144" spans="1:21" x14ac:dyDescent="0.3">
      <c r="A13144" s="5" t="s">
        <v>168</v>
      </c>
      <c r="B13144" s="5" t="s">
        <v>467</v>
      </c>
      <c r="C13144" s="5" t="s">
        <v>129</v>
      </c>
      <c r="D13144" s="5" t="s">
        <v>625</v>
      </c>
      <c r="E13144" s="5" t="s">
        <v>172</v>
      </c>
      <c r="F13144" s="6">
        <v>44119</v>
      </c>
      <c r="G13144" s="5" t="s">
        <v>148</v>
      </c>
      <c r="H13144" s="5" t="s">
        <v>173</v>
      </c>
      <c r="I13144">
        <v>44009</v>
      </c>
      <c r="J13144">
        <v>110</v>
      </c>
      <c r="K13144">
        <v>1050</v>
      </c>
      <c r="L13144">
        <v>10</v>
      </c>
      <c r="M13144">
        <v>31500</v>
      </c>
      <c r="N13144">
        <v>26469.892</v>
      </c>
      <c r="O13144">
        <v>2646.989</v>
      </c>
      <c r="P13144">
        <v>105</v>
      </c>
      <c r="Q13144">
        <v>30</v>
      </c>
      <c r="R13144">
        <v>5030.1080000000002</v>
      </c>
      <c r="S13144">
        <v>2020</v>
      </c>
      <c r="T13144">
        <v>10</v>
      </c>
      <c r="U13144">
        <v>42</v>
      </c>
    </row>
    <row r="13145" spans="1:21" x14ac:dyDescent="0.3">
      <c r="A13145" s="5" t="s">
        <v>168</v>
      </c>
      <c r="B13145" s="5" t="s">
        <v>467</v>
      </c>
      <c r="C13145" s="5" t="s">
        <v>129</v>
      </c>
      <c r="D13145" s="5" t="s">
        <v>625</v>
      </c>
      <c r="E13145" s="5" t="s">
        <v>172</v>
      </c>
      <c r="F13145" s="6">
        <v>44120</v>
      </c>
      <c r="G13145" s="5" t="s">
        <v>148</v>
      </c>
      <c r="H13145" s="5" t="s">
        <v>466</v>
      </c>
      <c r="I13145">
        <v>44009</v>
      </c>
      <c r="J13145">
        <v>111</v>
      </c>
      <c r="K13145">
        <v>13118</v>
      </c>
      <c r="L13145">
        <v>108</v>
      </c>
      <c r="M13145">
        <v>400099</v>
      </c>
      <c r="N13145">
        <v>285874.83600000001</v>
      </c>
      <c r="O13145">
        <v>2646.989</v>
      </c>
      <c r="P13145">
        <v>121.46296296296296</v>
      </c>
      <c r="Q13145">
        <v>30.5</v>
      </c>
      <c r="R13145">
        <v>114224.164</v>
      </c>
      <c r="S13145">
        <v>2020</v>
      </c>
      <c r="T13145">
        <v>10</v>
      </c>
      <c r="U13145">
        <v>42</v>
      </c>
    </row>
    <row r="13146" spans="1:21" x14ac:dyDescent="0.3">
      <c r="A13146" s="5" t="s">
        <v>168</v>
      </c>
      <c r="B13146" s="5" t="s">
        <v>467</v>
      </c>
      <c r="C13146" s="5" t="s">
        <v>129</v>
      </c>
      <c r="D13146" s="5" t="s">
        <v>625</v>
      </c>
      <c r="E13146" s="5" t="s">
        <v>172</v>
      </c>
      <c r="F13146" s="6">
        <v>44120</v>
      </c>
      <c r="G13146" s="5" t="s">
        <v>148</v>
      </c>
      <c r="H13146" s="5" t="s">
        <v>173</v>
      </c>
      <c r="I13146">
        <v>44009</v>
      </c>
      <c r="J13146">
        <v>111</v>
      </c>
      <c r="K13146">
        <v>784</v>
      </c>
      <c r="L13146">
        <v>8</v>
      </c>
      <c r="M13146">
        <v>23520</v>
      </c>
      <c r="N13146">
        <v>21175.914000000001</v>
      </c>
      <c r="O13146">
        <v>2646.989</v>
      </c>
      <c r="P13146">
        <v>98</v>
      </c>
      <c r="Q13146">
        <v>30</v>
      </c>
      <c r="R13146">
        <v>2344.0859999999998</v>
      </c>
      <c r="S13146">
        <v>2020</v>
      </c>
      <c r="T13146">
        <v>10</v>
      </c>
      <c r="U13146">
        <v>42</v>
      </c>
    </row>
    <row r="13147" spans="1:21" x14ac:dyDescent="0.3">
      <c r="A13147" s="5" t="s">
        <v>168</v>
      </c>
      <c r="B13147" s="5" t="s">
        <v>175</v>
      </c>
      <c r="C13147" s="5" t="s">
        <v>79</v>
      </c>
      <c r="D13147" s="5" t="s">
        <v>590</v>
      </c>
      <c r="E13147" s="5" t="s">
        <v>172</v>
      </c>
      <c r="F13147" s="6">
        <v>44121</v>
      </c>
      <c r="G13147" s="5" t="s">
        <v>148</v>
      </c>
      <c r="H13147" s="5" t="s">
        <v>351</v>
      </c>
      <c r="I13147">
        <v>43957</v>
      </c>
      <c r="J13147">
        <v>164</v>
      </c>
      <c r="K13147">
        <v>266.5</v>
      </c>
      <c r="L13147">
        <v>3</v>
      </c>
      <c r="M13147">
        <v>7995</v>
      </c>
      <c r="N13147">
        <v>6860.7160000000003</v>
      </c>
      <c r="O13147">
        <v>2286.9050000000002</v>
      </c>
      <c r="P13147">
        <v>88.833333333333329</v>
      </c>
      <c r="Q13147">
        <v>30</v>
      </c>
      <c r="R13147">
        <v>1134.2840000000001</v>
      </c>
      <c r="S13147">
        <v>2020</v>
      </c>
      <c r="T13147">
        <v>10</v>
      </c>
      <c r="U13147">
        <v>42</v>
      </c>
    </row>
    <row r="13148" spans="1:21" x14ac:dyDescent="0.3">
      <c r="A13148" s="5" t="s">
        <v>168</v>
      </c>
      <c r="B13148" s="5" t="s">
        <v>175</v>
      </c>
      <c r="C13148" s="5" t="s">
        <v>79</v>
      </c>
      <c r="D13148" s="5" t="s">
        <v>590</v>
      </c>
      <c r="E13148" s="5" t="s">
        <v>172</v>
      </c>
      <c r="F13148" s="6">
        <v>44121</v>
      </c>
      <c r="G13148" s="5" t="s">
        <v>148</v>
      </c>
      <c r="H13148" s="5" t="s">
        <v>235</v>
      </c>
      <c r="I13148">
        <v>43957</v>
      </c>
      <c r="J13148">
        <v>164</v>
      </c>
      <c r="K13148">
        <v>170.5</v>
      </c>
      <c r="L13148">
        <v>2</v>
      </c>
      <c r="M13148">
        <v>5115</v>
      </c>
      <c r="N13148">
        <v>4573.8109999999997</v>
      </c>
      <c r="O13148">
        <v>2286.9050000000002</v>
      </c>
      <c r="P13148">
        <v>85.25</v>
      </c>
      <c r="Q13148">
        <v>30</v>
      </c>
      <c r="R13148">
        <v>541.18899999999996</v>
      </c>
      <c r="S13148">
        <v>2020</v>
      </c>
      <c r="T13148">
        <v>10</v>
      </c>
      <c r="U13148">
        <v>42</v>
      </c>
    </row>
    <row r="13149" spans="1:21" x14ac:dyDescent="0.3">
      <c r="A13149" s="5" t="s">
        <v>168</v>
      </c>
      <c r="B13149" s="5" t="s">
        <v>175</v>
      </c>
      <c r="C13149" s="5" t="s">
        <v>79</v>
      </c>
      <c r="D13149" s="5" t="s">
        <v>590</v>
      </c>
      <c r="E13149" s="5" t="s">
        <v>172</v>
      </c>
      <c r="F13149" s="6">
        <v>44121</v>
      </c>
      <c r="G13149" s="5" t="s">
        <v>148</v>
      </c>
      <c r="H13149" s="5" t="s">
        <v>197</v>
      </c>
      <c r="I13149">
        <v>43957</v>
      </c>
      <c r="J13149">
        <v>164</v>
      </c>
      <c r="K13149">
        <v>940</v>
      </c>
      <c r="L13149">
        <v>10</v>
      </c>
      <c r="M13149">
        <v>28200</v>
      </c>
      <c r="N13149">
        <v>22869.053</v>
      </c>
      <c r="O13149">
        <v>2286.9050000000002</v>
      </c>
      <c r="P13149">
        <v>94</v>
      </c>
      <c r="Q13149">
        <v>30</v>
      </c>
      <c r="R13149">
        <v>5330.9470000000001</v>
      </c>
      <c r="S13149">
        <v>2020</v>
      </c>
      <c r="T13149">
        <v>10</v>
      </c>
      <c r="U13149">
        <v>42</v>
      </c>
    </row>
    <row r="13150" spans="1:21" x14ac:dyDescent="0.3">
      <c r="A13150" s="5" t="s">
        <v>168</v>
      </c>
      <c r="B13150" s="5" t="s">
        <v>175</v>
      </c>
      <c r="C13150" s="5" t="s">
        <v>79</v>
      </c>
      <c r="D13150" s="5" t="s">
        <v>590</v>
      </c>
      <c r="E13150" s="5" t="s">
        <v>172</v>
      </c>
      <c r="F13150" s="6">
        <v>44121</v>
      </c>
      <c r="G13150" s="5" t="s">
        <v>148</v>
      </c>
      <c r="H13150" s="5" t="s">
        <v>178</v>
      </c>
      <c r="I13150">
        <v>43957</v>
      </c>
      <c r="J13150">
        <v>164</v>
      </c>
      <c r="K13150">
        <v>162.5</v>
      </c>
      <c r="L13150">
        <v>2</v>
      </c>
      <c r="M13150">
        <v>4875</v>
      </c>
      <c r="N13150">
        <v>4573.8109999999997</v>
      </c>
      <c r="O13150">
        <v>2286.9050000000002</v>
      </c>
      <c r="P13150">
        <v>81.25</v>
      </c>
      <c r="Q13150">
        <v>30</v>
      </c>
      <c r="R13150">
        <v>301.18900000000002</v>
      </c>
      <c r="S13150">
        <v>2020</v>
      </c>
      <c r="T13150">
        <v>10</v>
      </c>
      <c r="U13150">
        <v>42</v>
      </c>
    </row>
    <row r="13151" spans="1:21" x14ac:dyDescent="0.3">
      <c r="A13151" s="5" t="s">
        <v>168</v>
      </c>
      <c r="B13151" s="5" t="s">
        <v>175</v>
      </c>
      <c r="C13151" s="5" t="s">
        <v>85</v>
      </c>
      <c r="D13151" s="5" t="s">
        <v>606</v>
      </c>
      <c r="E13151" s="5" t="s">
        <v>172</v>
      </c>
      <c r="F13151" s="6">
        <v>44121</v>
      </c>
      <c r="G13151" s="5" t="s">
        <v>148</v>
      </c>
      <c r="H13151" s="5" t="s">
        <v>311</v>
      </c>
      <c r="I13151">
        <v>43935</v>
      </c>
      <c r="J13151">
        <v>186</v>
      </c>
      <c r="K13151">
        <v>78</v>
      </c>
      <c r="L13151">
        <v>1</v>
      </c>
      <c r="M13151">
        <v>2340</v>
      </c>
      <c r="N13151">
        <v>2694.6880000000001</v>
      </c>
      <c r="O13151">
        <v>2694.6880000000001</v>
      </c>
      <c r="P13151">
        <v>78</v>
      </c>
      <c r="Q13151">
        <v>30</v>
      </c>
      <c r="R13151">
        <v>-354.68799999999999</v>
      </c>
      <c r="S13151">
        <v>2020</v>
      </c>
      <c r="T13151">
        <v>10</v>
      </c>
      <c r="U13151">
        <v>42</v>
      </c>
    </row>
    <row r="13152" spans="1:21" x14ac:dyDescent="0.3">
      <c r="A13152" s="5" t="s">
        <v>168</v>
      </c>
      <c r="B13152" s="5" t="s">
        <v>206</v>
      </c>
      <c r="C13152" s="5" t="s">
        <v>109</v>
      </c>
      <c r="D13152" s="5" t="s">
        <v>627</v>
      </c>
      <c r="E13152" s="5" t="s">
        <v>172</v>
      </c>
      <c r="F13152" s="6">
        <v>44121</v>
      </c>
      <c r="G13152" s="5" t="s">
        <v>148</v>
      </c>
      <c r="H13152" s="5" t="s">
        <v>469</v>
      </c>
      <c r="I13152">
        <v>43942</v>
      </c>
      <c r="J13152">
        <v>179</v>
      </c>
      <c r="K13152">
        <v>5581</v>
      </c>
      <c r="L13152">
        <v>50</v>
      </c>
      <c r="M13152">
        <v>170220.5</v>
      </c>
      <c r="N13152">
        <v>245891.14799999999</v>
      </c>
      <c r="O13152">
        <v>4917.8230000000003</v>
      </c>
      <c r="P13152">
        <v>111.62</v>
      </c>
      <c r="Q13152">
        <v>30.5</v>
      </c>
      <c r="R13152">
        <v>-75670.648000000001</v>
      </c>
      <c r="S13152">
        <v>2020</v>
      </c>
      <c r="T13152">
        <v>10</v>
      </c>
      <c r="U13152">
        <v>42</v>
      </c>
    </row>
    <row r="13153" spans="1:21" x14ac:dyDescent="0.3">
      <c r="A13153" s="5" t="s">
        <v>168</v>
      </c>
      <c r="B13153" s="5" t="s">
        <v>175</v>
      </c>
      <c r="C13153" s="5" t="s">
        <v>79</v>
      </c>
      <c r="D13153" s="5" t="s">
        <v>590</v>
      </c>
      <c r="E13153" s="5" t="s">
        <v>172</v>
      </c>
      <c r="F13153" s="6">
        <v>44123</v>
      </c>
      <c r="G13153" s="5" t="s">
        <v>148</v>
      </c>
      <c r="H13153" s="5" t="s">
        <v>194</v>
      </c>
      <c r="I13153">
        <v>43957</v>
      </c>
      <c r="J13153">
        <v>166</v>
      </c>
      <c r="K13153">
        <v>233.5</v>
      </c>
      <c r="L13153">
        <v>2</v>
      </c>
      <c r="M13153">
        <v>7005</v>
      </c>
      <c r="N13153">
        <v>4573.8109999999997</v>
      </c>
      <c r="O13153">
        <v>2286.9050000000002</v>
      </c>
      <c r="P13153">
        <v>116.75</v>
      </c>
      <c r="Q13153">
        <v>30</v>
      </c>
      <c r="R13153">
        <v>2431.1889999999999</v>
      </c>
      <c r="S13153">
        <v>2020</v>
      </c>
      <c r="T13153">
        <v>10</v>
      </c>
      <c r="U13153">
        <v>43</v>
      </c>
    </row>
    <row r="13154" spans="1:21" x14ac:dyDescent="0.3">
      <c r="A13154" s="5" t="s">
        <v>168</v>
      </c>
      <c r="B13154" s="5" t="s">
        <v>175</v>
      </c>
      <c r="C13154" s="5" t="s">
        <v>79</v>
      </c>
      <c r="D13154" s="5" t="s">
        <v>590</v>
      </c>
      <c r="E13154" s="5" t="s">
        <v>172</v>
      </c>
      <c r="F13154" s="6">
        <v>44123</v>
      </c>
      <c r="G13154" s="5" t="s">
        <v>148</v>
      </c>
      <c r="H13154" s="5" t="s">
        <v>173</v>
      </c>
      <c r="I13154">
        <v>43957</v>
      </c>
      <c r="J13154">
        <v>166</v>
      </c>
      <c r="K13154">
        <v>90</v>
      </c>
      <c r="L13154">
        <v>1</v>
      </c>
      <c r="M13154">
        <v>2700</v>
      </c>
      <c r="N13154">
        <v>2286.9050000000002</v>
      </c>
      <c r="O13154">
        <v>2286.9050000000002</v>
      </c>
      <c r="P13154">
        <v>90</v>
      </c>
      <c r="Q13154">
        <v>30</v>
      </c>
      <c r="R13154">
        <v>413.09500000000003</v>
      </c>
      <c r="S13154">
        <v>2020</v>
      </c>
      <c r="T13154">
        <v>10</v>
      </c>
      <c r="U13154">
        <v>43</v>
      </c>
    </row>
    <row r="13155" spans="1:21" x14ac:dyDescent="0.3">
      <c r="A13155" s="5" t="s">
        <v>168</v>
      </c>
      <c r="B13155" s="5" t="s">
        <v>175</v>
      </c>
      <c r="C13155" s="5" t="s">
        <v>79</v>
      </c>
      <c r="D13155" s="5" t="s">
        <v>590</v>
      </c>
      <c r="E13155" s="5" t="s">
        <v>172</v>
      </c>
      <c r="F13155" s="6">
        <v>44123</v>
      </c>
      <c r="G13155" s="5" t="s">
        <v>148</v>
      </c>
      <c r="H13155" s="5" t="s">
        <v>173</v>
      </c>
      <c r="I13155">
        <v>43957</v>
      </c>
      <c r="J13155">
        <v>166</v>
      </c>
      <c r="K13155">
        <v>90</v>
      </c>
      <c r="L13155">
        <v>1</v>
      </c>
      <c r="M13155">
        <v>2700</v>
      </c>
      <c r="N13155">
        <v>2286.9050000000002</v>
      </c>
      <c r="O13155">
        <v>2286.9050000000002</v>
      </c>
      <c r="P13155">
        <v>90</v>
      </c>
      <c r="Q13155">
        <v>30</v>
      </c>
      <c r="R13155">
        <v>413.09500000000003</v>
      </c>
      <c r="S13155">
        <v>2020</v>
      </c>
      <c r="T13155">
        <v>10</v>
      </c>
      <c r="U13155">
        <v>43</v>
      </c>
    </row>
    <row r="13156" spans="1:21" x14ac:dyDescent="0.3">
      <c r="A13156" s="5" t="s">
        <v>168</v>
      </c>
      <c r="B13156" s="5" t="s">
        <v>175</v>
      </c>
      <c r="C13156" s="5" t="s">
        <v>85</v>
      </c>
      <c r="D13156" s="5" t="s">
        <v>606</v>
      </c>
      <c r="E13156" s="5" t="s">
        <v>172</v>
      </c>
      <c r="F13156" s="6">
        <v>44123</v>
      </c>
      <c r="G13156" s="5" t="s">
        <v>148</v>
      </c>
      <c r="H13156" s="5" t="s">
        <v>194</v>
      </c>
      <c r="I13156">
        <v>43935</v>
      </c>
      <c r="J13156">
        <v>188</v>
      </c>
      <c r="K13156">
        <v>195</v>
      </c>
      <c r="L13156">
        <v>2</v>
      </c>
      <c r="M13156">
        <v>5850</v>
      </c>
      <c r="N13156">
        <v>5389.3760000000002</v>
      </c>
      <c r="O13156">
        <v>2694.6880000000001</v>
      </c>
      <c r="P13156">
        <v>97.5</v>
      </c>
      <c r="Q13156">
        <v>30</v>
      </c>
      <c r="R13156">
        <v>460.62400000000002</v>
      </c>
      <c r="S13156">
        <v>2020</v>
      </c>
      <c r="T13156">
        <v>10</v>
      </c>
      <c r="U13156">
        <v>43</v>
      </c>
    </row>
    <row r="13157" spans="1:21" x14ac:dyDescent="0.3">
      <c r="A13157" s="5" t="s">
        <v>168</v>
      </c>
      <c r="B13157" s="5" t="s">
        <v>175</v>
      </c>
      <c r="C13157" s="5" t="s">
        <v>85</v>
      </c>
      <c r="D13157" s="5" t="s">
        <v>606</v>
      </c>
      <c r="E13157" s="5" t="s">
        <v>172</v>
      </c>
      <c r="F13157" s="6">
        <v>44123</v>
      </c>
      <c r="G13157" s="5" t="s">
        <v>148</v>
      </c>
      <c r="H13157" s="5" t="s">
        <v>194</v>
      </c>
      <c r="I13157">
        <v>43935</v>
      </c>
      <c r="J13157">
        <v>188</v>
      </c>
      <c r="K13157">
        <v>212</v>
      </c>
      <c r="L13157">
        <v>2</v>
      </c>
      <c r="M13157">
        <v>6360</v>
      </c>
      <c r="N13157">
        <v>5389.3760000000002</v>
      </c>
      <c r="O13157">
        <v>2694.6880000000001</v>
      </c>
      <c r="P13157">
        <v>106</v>
      </c>
      <c r="Q13157">
        <v>30</v>
      </c>
      <c r="R13157">
        <v>970.62400000000002</v>
      </c>
      <c r="S13157">
        <v>2020</v>
      </c>
      <c r="T13157">
        <v>10</v>
      </c>
      <c r="U13157">
        <v>43</v>
      </c>
    </row>
    <row r="13158" spans="1:21" x14ac:dyDescent="0.3">
      <c r="A13158" s="5" t="s">
        <v>168</v>
      </c>
      <c r="B13158" s="5" t="s">
        <v>206</v>
      </c>
      <c r="C13158" s="5" t="s">
        <v>107</v>
      </c>
      <c r="D13158" s="5" t="s">
        <v>624</v>
      </c>
      <c r="E13158" s="5" t="s">
        <v>172</v>
      </c>
      <c r="F13158" s="6">
        <v>44123</v>
      </c>
      <c r="G13158" s="5" t="s">
        <v>148</v>
      </c>
      <c r="H13158" s="5" t="s">
        <v>173</v>
      </c>
      <c r="I13158">
        <v>43948</v>
      </c>
      <c r="J13158">
        <v>175</v>
      </c>
      <c r="K13158">
        <v>110</v>
      </c>
      <c r="L13158">
        <v>1</v>
      </c>
      <c r="M13158">
        <v>3300</v>
      </c>
      <c r="N13158">
        <v>2740.8359999999998</v>
      </c>
      <c r="O13158">
        <v>2740.8359999999998</v>
      </c>
      <c r="P13158">
        <v>110</v>
      </c>
      <c r="Q13158">
        <v>30</v>
      </c>
      <c r="R13158">
        <v>559.16399999999999</v>
      </c>
      <c r="S13158">
        <v>2020</v>
      </c>
      <c r="T13158">
        <v>10</v>
      </c>
      <c r="U13158">
        <v>43</v>
      </c>
    </row>
    <row r="13159" spans="1:21" x14ac:dyDescent="0.3">
      <c r="A13159" s="5" t="s">
        <v>168</v>
      </c>
      <c r="B13159" s="5" t="s">
        <v>206</v>
      </c>
      <c r="C13159" s="5" t="s">
        <v>109</v>
      </c>
      <c r="D13159" s="5" t="s">
        <v>627</v>
      </c>
      <c r="E13159" s="5" t="s">
        <v>172</v>
      </c>
      <c r="F13159" s="6">
        <v>44123</v>
      </c>
      <c r="G13159" s="5" t="s">
        <v>148</v>
      </c>
      <c r="H13159" s="5" t="s">
        <v>173</v>
      </c>
      <c r="I13159">
        <v>43942</v>
      </c>
      <c r="J13159">
        <v>181</v>
      </c>
      <c r="K13159">
        <v>110</v>
      </c>
      <c r="L13159">
        <v>1</v>
      </c>
      <c r="M13159">
        <v>3300</v>
      </c>
      <c r="N13159">
        <v>4917.8230000000003</v>
      </c>
      <c r="O13159">
        <v>4917.8230000000003</v>
      </c>
      <c r="P13159">
        <v>110</v>
      </c>
      <c r="Q13159">
        <v>30</v>
      </c>
      <c r="R13159">
        <v>-1617.8230000000001</v>
      </c>
      <c r="S13159">
        <v>2020</v>
      </c>
      <c r="T13159">
        <v>10</v>
      </c>
      <c r="U13159">
        <v>43</v>
      </c>
    </row>
    <row r="13160" spans="1:21" x14ac:dyDescent="0.3">
      <c r="A13160" s="5" t="s">
        <v>168</v>
      </c>
      <c r="B13160" s="5" t="s">
        <v>467</v>
      </c>
      <c r="C13160" s="5" t="s">
        <v>129</v>
      </c>
      <c r="D13160" s="5" t="s">
        <v>625</v>
      </c>
      <c r="E13160" s="5" t="s">
        <v>172</v>
      </c>
      <c r="F13160" s="6">
        <v>44123</v>
      </c>
      <c r="G13160" s="5" t="s">
        <v>148</v>
      </c>
      <c r="H13160" s="5" t="s">
        <v>371</v>
      </c>
      <c r="I13160">
        <v>44009</v>
      </c>
      <c r="J13160">
        <v>114</v>
      </c>
      <c r="K13160">
        <v>1220</v>
      </c>
      <c r="L13160">
        <v>10</v>
      </c>
      <c r="M13160">
        <v>35380</v>
      </c>
      <c r="N13160">
        <v>26469.892</v>
      </c>
      <c r="O13160">
        <v>2646.989</v>
      </c>
      <c r="P13160">
        <v>122</v>
      </c>
      <c r="Q13160">
        <v>29</v>
      </c>
      <c r="R13160">
        <v>8910.1080000000002</v>
      </c>
      <c r="S13160">
        <v>2020</v>
      </c>
      <c r="T13160">
        <v>10</v>
      </c>
      <c r="U13160">
        <v>43</v>
      </c>
    </row>
    <row r="13161" spans="1:21" x14ac:dyDescent="0.3">
      <c r="A13161" s="5" t="s">
        <v>168</v>
      </c>
      <c r="B13161" s="5" t="s">
        <v>175</v>
      </c>
      <c r="C13161" s="5" t="s">
        <v>78</v>
      </c>
      <c r="D13161" s="5" t="s">
        <v>628</v>
      </c>
      <c r="E13161" s="5" t="s">
        <v>172</v>
      </c>
      <c r="F13161" s="6">
        <v>44124</v>
      </c>
      <c r="G13161" s="5" t="s">
        <v>148</v>
      </c>
      <c r="H13161" s="5" t="s">
        <v>173</v>
      </c>
      <c r="I13161">
        <v>43964</v>
      </c>
      <c r="J13161">
        <v>160</v>
      </c>
      <c r="K13161">
        <v>90</v>
      </c>
      <c r="L13161">
        <v>1</v>
      </c>
      <c r="M13161">
        <v>2700</v>
      </c>
      <c r="N13161">
        <v>1948.2629999999999</v>
      </c>
      <c r="O13161">
        <v>1948.2629999999999</v>
      </c>
      <c r="P13161">
        <v>90</v>
      </c>
      <c r="Q13161">
        <v>30</v>
      </c>
      <c r="R13161">
        <v>751.73699999999997</v>
      </c>
      <c r="S13161">
        <v>2020</v>
      </c>
      <c r="T13161">
        <v>10</v>
      </c>
      <c r="U13161">
        <v>43</v>
      </c>
    </row>
    <row r="13162" spans="1:21" x14ac:dyDescent="0.3">
      <c r="A13162" s="5" t="s">
        <v>168</v>
      </c>
      <c r="B13162" s="5" t="s">
        <v>175</v>
      </c>
      <c r="C13162" s="5" t="s">
        <v>79</v>
      </c>
      <c r="D13162" s="5" t="s">
        <v>590</v>
      </c>
      <c r="E13162" s="5" t="s">
        <v>172</v>
      </c>
      <c r="F13162" s="6">
        <v>44124</v>
      </c>
      <c r="G13162" s="5" t="s">
        <v>148</v>
      </c>
      <c r="H13162" s="5" t="s">
        <v>208</v>
      </c>
      <c r="I13162">
        <v>43957</v>
      </c>
      <c r="J13162">
        <v>167</v>
      </c>
      <c r="K13162">
        <v>109</v>
      </c>
      <c r="L13162">
        <v>1</v>
      </c>
      <c r="M13162">
        <v>3270</v>
      </c>
      <c r="N13162">
        <v>2286.9050000000002</v>
      </c>
      <c r="O13162">
        <v>2286.9050000000002</v>
      </c>
      <c r="P13162">
        <v>109</v>
      </c>
      <c r="Q13162">
        <v>30</v>
      </c>
      <c r="R13162">
        <v>983.09500000000003</v>
      </c>
      <c r="S13162">
        <v>2020</v>
      </c>
      <c r="T13162">
        <v>10</v>
      </c>
      <c r="U13162">
        <v>43</v>
      </c>
    </row>
    <row r="13163" spans="1:21" x14ac:dyDescent="0.3">
      <c r="A13163" s="5" t="s">
        <v>168</v>
      </c>
      <c r="B13163" s="5" t="s">
        <v>175</v>
      </c>
      <c r="C13163" s="5" t="s">
        <v>79</v>
      </c>
      <c r="D13163" s="5" t="s">
        <v>590</v>
      </c>
      <c r="E13163" s="5" t="s">
        <v>227</v>
      </c>
      <c r="F13163" s="6">
        <v>44124</v>
      </c>
      <c r="G13163" s="5" t="s">
        <v>148</v>
      </c>
      <c r="H13163" s="5" t="s">
        <v>173</v>
      </c>
      <c r="I13163">
        <v>43957</v>
      </c>
      <c r="J13163">
        <v>167</v>
      </c>
      <c r="K13163">
        <v>-90</v>
      </c>
      <c r="L13163">
        <v>-1</v>
      </c>
      <c r="M13163">
        <v>-2700</v>
      </c>
      <c r="N13163">
        <v>-2286.9050000000002</v>
      </c>
      <c r="O13163">
        <v>-2286.9050000000002</v>
      </c>
      <c r="P13163">
        <v>90</v>
      </c>
      <c r="Q13163">
        <v>30</v>
      </c>
      <c r="R13163">
        <v>-413.09500000000003</v>
      </c>
      <c r="S13163">
        <v>2020</v>
      </c>
      <c r="T13163">
        <v>10</v>
      </c>
      <c r="U13163">
        <v>43</v>
      </c>
    </row>
    <row r="13164" spans="1:21" x14ac:dyDescent="0.3">
      <c r="A13164" s="5" t="s">
        <v>168</v>
      </c>
      <c r="B13164" s="5" t="s">
        <v>175</v>
      </c>
      <c r="C13164" s="5" t="s">
        <v>79</v>
      </c>
      <c r="D13164" s="5" t="s">
        <v>590</v>
      </c>
      <c r="E13164" s="5" t="s">
        <v>172</v>
      </c>
      <c r="F13164" s="6">
        <v>44124</v>
      </c>
      <c r="G13164" s="5" t="s">
        <v>148</v>
      </c>
      <c r="H13164" s="5" t="s">
        <v>203</v>
      </c>
      <c r="I13164">
        <v>43957</v>
      </c>
      <c r="J13164">
        <v>167</v>
      </c>
      <c r="K13164">
        <v>183</v>
      </c>
      <c r="L13164">
        <v>2</v>
      </c>
      <c r="M13164">
        <v>5947.5</v>
      </c>
      <c r="N13164">
        <v>4573.8109999999997</v>
      </c>
      <c r="O13164">
        <v>2286.9050000000002</v>
      </c>
      <c r="P13164">
        <v>91.5</v>
      </c>
      <c r="Q13164">
        <v>32.5</v>
      </c>
      <c r="R13164">
        <v>1373.6890000000001</v>
      </c>
      <c r="S13164">
        <v>2020</v>
      </c>
      <c r="T13164">
        <v>10</v>
      </c>
      <c r="U13164">
        <v>43</v>
      </c>
    </row>
    <row r="13165" spans="1:21" x14ac:dyDescent="0.3">
      <c r="A13165" s="5" t="s">
        <v>168</v>
      </c>
      <c r="B13165" s="5" t="s">
        <v>175</v>
      </c>
      <c r="C13165" s="5" t="s">
        <v>79</v>
      </c>
      <c r="D13165" s="5" t="s">
        <v>590</v>
      </c>
      <c r="E13165" s="5" t="s">
        <v>172</v>
      </c>
      <c r="F13165" s="6">
        <v>44124</v>
      </c>
      <c r="G13165" s="5" t="s">
        <v>148</v>
      </c>
      <c r="H13165" s="5" t="s">
        <v>204</v>
      </c>
      <c r="I13165">
        <v>43957</v>
      </c>
      <c r="J13165">
        <v>167</v>
      </c>
      <c r="K13165">
        <v>214</v>
      </c>
      <c r="L13165">
        <v>2</v>
      </c>
      <c r="M13165">
        <v>6955</v>
      </c>
      <c r="N13165">
        <v>4573.8109999999997</v>
      </c>
      <c r="O13165">
        <v>2286.9050000000002</v>
      </c>
      <c r="P13165">
        <v>107</v>
      </c>
      <c r="Q13165">
        <v>32.5</v>
      </c>
      <c r="R13165">
        <v>2381.1889999999999</v>
      </c>
      <c r="S13165">
        <v>2020</v>
      </c>
      <c r="T13165">
        <v>10</v>
      </c>
      <c r="U13165">
        <v>43</v>
      </c>
    </row>
    <row r="13166" spans="1:21" x14ac:dyDescent="0.3">
      <c r="A13166" s="5" t="s">
        <v>168</v>
      </c>
      <c r="B13166" s="5" t="s">
        <v>175</v>
      </c>
      <c r="C13166" s="5" t="s">
        <v>79</v>
      </c>
      <c r="D13166" s="5" t="s">
        <v>590</v>
      </c>
      <c r="E13166" s="5" t="s">
        <v>172</v>
      </c>
      <c r="F13166" s="6">
        <v>44124</v>
      </c>
      <c r="G13166" s="5" t="s">
        <v>148</v>
      </c>
      <c r="H13166" s="5" t="s">
        <v>230</v>
      </c>
      <c r="I13166">
        <v>43957</v>
      </c>
      <c r="J13166">
        <v>167</v>
      </c>
      <c r="K13166">
        <v>931</v>
      </c>
      <c r="L13166">
        <v>10</v>
      </c>
      <c r="M13166">
        <v>29792</v>
      </c>
      <c r="N13166">
        <v>22869.053</v>
      </c>
      <c r="O13166">
        <v>2286.9050000000002</v>
      </c>
      <c r="P13166">
        <v>93.1</v>
      </c>
      <c r="Q13166">
        <v>32</v>
      </c>
      <c r="R13166">
        <v>6922.9470000000001</v>
      </c>
      <c r="S13166">
        <v>2020</v>
      </c>
      <c r="T13166">
        <v>10</v>
      </c>
      <c r="U13166">
        <v>43</v>
      </c>
    </row>
    <row r="13167" spans="1:21" x14ac:dyDescent="0.3">
      <c r="A13167" s="5" t="s">
        <v>168</v>
      </c>
      <c r="B13167" s="5" t="s">
        <v>175</v>
      </c>
      <c r="C13167" s="5" t="s">
        <v>79</v>
      </c>
      <c r="D13167" s="5" t="s">
        <v>590</v>
      </c>
      <c r="E13167" s="5" t="s">
        <v>172</v>
      </c>
      <c r="F13167" s="6">
        <v>44124</v>
      </c>
      <c r="G13167" s="5" t="s">
        <v>148</v>
      </c>
      <c r="H13167" s="5" t="s">
        <v>180</v>
      </c>
      <c r="I13167">
        <v>43957</v>
      </c>
      <c r="J13167">
        <v>167</v>
      </c>
      <c r="K13167">
        <v>210</v>
      </c>
      <c r="L13167">
        <v>2</v>
      </c>
      <c r="M13167">
        <v>6825</v>
      </c>
      <c r="N13167">
        <v>4573.8109999999997</v>
      </c>
      <c r="O13167">
        <v>2286.9050000000002</v>
      </c>
      <c r="P13167">
        <v>105</v>
      </c>
      <c r="Q13167">
        <v>32.5</v>
      </c>
      <c r="R13167">
        <v>2251.1889999999999</v>
      </c>
      <c r="S13167">
        <v>2020</v>
      </c>
      <c r="T13167">
        <v>10</v>
      </c>
      <c r="U13167">
        <v>43</v>
      </c>
    </row>
    <row r="13168" spans="1:21" x14ac:dyDescent="0.3">
      <c r="A13168" s="5" t="s">
        <v>168</v>
      </c>
      <c r="B13168" s="5" t="s">
        <v>175</v>
      </c>
      <c r="C13168" s="5" t="s">
        <v>79</v>
      </c>
      <c r="D13168" s="5" t="s">
        <v>590</v>
      </c>
      <c r="E13168" s="5" t="s">
        <v>172</v>
      </c>
      <c r="F13168" s="6">
        <v>44124</v>
      </c>
      <c r="G13168" s="5" t="s">
        <v>148</v>
      </c>
      <c r="H13168" s="5" t="s">
        <v>216</v>
      </c>
      <c r="I13168">
        <v>43957</v>
      </c>
      <c r="J13168">
        <v>167</v>
      </c>
      <c r="K13168">
        <v>126</v>
      </c>
      <c r="L13168">
        <v>1</v>
      </c>
      <c r="M13168">
        <v>4095</v>
      </c>
      <c r="N13168">
        <v>2286.9050000000002</v>
      </c>
      <c r="O13168">
        <v>2286.9050000000002</v>
      </c>
      <c r="P13168">
        <v>126</v>
      </c>
      <c r="Q13168">
        <v>32.5</v>
      </c>
      <c r="R13168">
        <v>1808.095</v>
      </c>
      <c r="S13168">
        <v>2020</v>
      </c>
      <c r="T13168">
        <v>10</v>
      </c>
      <c r="U13168">
        <v>43</v>
      </c>
    </row>
    <row r="13169" spans="1:21" x14ac:dyDescent="0.3">
      <c r="A13169" s="5" t="s">
        <v>168</v>
      </c>
      <c r="B13169" s="5" t="s">
        <v>175</v>
      </c>
      <c r="C13169" s="5" t="s">
        <v>79</v>
      </c>
      <c r="D13169" s="5" t="s">
        <v>590</v>
      </c>
      <c r="E13169" s="5" t="s">
        <v>172</v>
      </c>
      <c r="F13169" s="6">
        <v>44124</v>
      </c>
      <c r="G13169" s="5" t="s">
        <v>148</v>
      </c>
      <c r="H13169" s="5" t="s">
        <v>181</v>
      </c>
      <c r="I13169">
        <v>43957</v>
      </c>
      <c r="J13169">
        <v>167</v>
      </c>
      <c r="K13169">
        <v>122</v>
      </c>
      <c r="L13169">
        <v>1</v>
      </c>
      <c r="M13169">
        <v>3965</v>
      </c>
      <c r="N13169">
        <v>2286.9050000000002</v>
      </c>
      <c r="O13169">
        <v>2286.9050000000002</v>
      </c>
      <c r="P13169">
        <v>122</v>
      </c>
      <c r="Q13169">
        <v>32.5</v>
      </c>
      <c r="R13169">
        <v>1678.095</v>
      </c>
      <c r="S13169">
        <v>2020</v>
      </c>
      <c r="T13169">
        <v>10</v>
      </c>
      <c r="U13169">
        <v>43</v>
      </c>
    </row>
    <row r="13170" spans="1:21" x14ac:dyDescent="0.3">
      <c r="A13170" s="5" t="s">
        <v>168</v>
      </c>
      <c r="B13170" s="5" t="s">
        <v>175</v>
      </c>
      <c r="C13170" s="5" t="s">
        <v>79</v>
      </c>
      <c r="D13170" s="5" t="s">
        <v>590</v>
      </c>
      <c r="E13170" s="5" t="s">
        <v>172</v>
      </c>
      <c r="F13170" s="6">
        <v>44124</v>
      </c>
      <c r="G13170" s="5" t="s">
        <v>148</v>
      </c>
      <c r="H13170" s="5" t="s">
        <v>183</v>
      </c>
      <c r="I13170">
        <v>43957</v>
      </c>
      <c r="J13170">
        <v>167</v>
      </c>
      <c r="K13170">
        <v>236</v>
      </c>
      <c r="L13170">
        <v>2</v>
      </c>
      <c r="M13170">
        <v>7670</v>
      </c>
      <c r="N13170">
        <v>4573.8109999999997</v>
      </c>
      <c r="O13170">
        <v>2286.9050000000002</v>
      </c>
      <c r="P13170">
        <v>118</v>
      </c>
      <c r="Q13170">
        <v>32.5</v>
      </c>
      <c r="R13170">
        <v>3096.1889999999999</v>
      </c>
      <c r="S13170">
        <v>2020</v>
      </c>
      <c r="T13170">
        <v>10</v>
      </c>
      <c r="U13170">
        <v>43</v>
      </c>
    </row>
    <row r="13171" spans="1:21" x14ac:dyDescent="0.3">
      <c r="A13171" s="5" t="s">
        <v>168</v>
      </c>
      <c r="B13171" s="5" t="s">
        <v>175</v>
      </c>
      <c r="C13171" s="5" t="s">
        <v>79</v>
      </c>
      <c r="D13171" s="5" t="s">
        <v>590</v>
      </c>
      <c r="E13171" s="5" t="s">
        <v>172</v>
      </c>
      <c r="F13171" s="6">
        <v>44124</v>
      </c>
      <c r="G13171" s="5" t="s">
        <v>148</v>
      </c>
      <c r="H13171" s="5" t="s">
        <v>182</v>
      </c>
      <c r="I13171">
        <v>43957</v>
      </c>
      <c r="J13171">
        <v>167</v>
      </c>
      <c r="K13171">
        <v>200</v>
      </c>
      <c r="L13171">
        <v>2</v>
      </c>
      <c r="M13171">
        <v>6500</v>
      </c>
      <c r="N13171">
        <v>4573.8109999999997</v>
      </c>
      <c r="O13171">
        <v>2286.9050000000002</v>
      </c>
      <c r="P13171">
        <v>100</v>
      </c>
      <c r="Q13171">
        <v>32.5</v>
      </c>
      <c r="R13171">
        <v>1926.1890000000001</v>
      </c>
      <c r="S13171">
        <v>2020</v>
      </c>
      <c r="T13171">
        <v>10</v>
      </c>
      <c r="U13171">
        <v>43</v>
      </c>
    </row>
    <row r="13172" spans="1:21" x14ac:dyDescent="0.3">
      <c r="A13172" s="5" t="s">
        <v>168</v>
      </c>
      <c r="B13172" s="5" t="s">
        <v>175</v>
      </c>
      <c r="C13172" s="5" t="s">
        <v>79</v>
      </c>
      <c r="D13172" s="5" t="s">
        <v>590</v>
      </c>
      <c r="E13172" s="5" t="s">
        <v>172</v>
      </c>
      <c r="F13172" s="6">
        <v>44124</v>
      </c>
      <c r="G13172" s="5" t="s">
        <v>148</v>
      </c>
      <c r="H13172" s="5" t="s">
        <v>246</v>
      </c>
      <c r="I13172">
        <v>43957</v>
      </c>
      <c r="J13172">
        <v>167</v>
      </c>
      <c r="K13172">
        <v>123</v>
      </c>
      <c r="L13172">
        <v>1</v>
      </c>
      <c r="M13172">
        <v>3997.5</v>
      </c>
      <c r="N13172">
        <v>2286.9050000000002</v>
      </c>
      <c r="O13172">
        <v>2286.9050000000002</v>
      </c>
      <c r="P13172">
        <v>123</v>
      </c>
      <c r="Q13172">
        <v>32.5</v>
      </c>
      <c r="R13172">
        <v>1710.595</v>
      </c>
      <c r="S13172">
        <v>2020</v>
      </c>
      <c r="T13172">
        <v>10</v>
      </c>
      <c r="U13172">
        <v>43</v>
      </c>
    </row>
    <row r="13173" spans="1:21" x14ac:dyDescent="0.3">
      <c r="A13173" s="5" t="s">
        <v>168</v>
      </c>
      <c r="B13173" s="5" t="s">
        <v>175</v>
      </c>
      <c r="C13173" s="5" t="s">
        <v>79</v>
      </c>
      <c r="D13173" s="5" t="s">
        <v>590</v>
      </c>
      <c r="E13173" s="5" t="s">
        <v>172</v>
      </c>
      <c r="F13173" s="6">
        <v>44124</v>
      </c>
      <c r="G13173" s="5" t="s">
        <v>148</v>
      </c>
      <c r="H13173" s="5" t="s">
        <v>184</v>
      </c>
      <c r="I13173">
        <v>43957</v>
      </c>
      <c r="J13173">
        <v>167</v>
      </c>
      <c r="K13173">
        <v>2139</v>
      </c>
      <c r="L13173">
        <v>20</v>
      </c>
      <c r="M13173">
        <v>68448</v>
      </c>
      <c r="N13173">
        <v>45738.107000000004</v>
      </c>
      <c r="O13173">
        <v>2286.9050000000002</v>
      </c>
      <c r="P13173">
        <v>106.95</v>
      </c>
      <c r="Q13173">
        <v>32</v>
      </c>
      <c r="R13173">
        <v>22709.893</v>
      </c>
      <c r="S13173">
        <v>2020</v>
      </c>
      <c r="T13173">
        <v>10</v>
      </c>
      <c r="U13173">
        <v>43</v>
      </c>
    </row>
    <row r="13174" spans="1:21" x14ac:dyDescent="0.3">
      <c r="A13174" s="5" t="s">
        <v>168</v>
      </c>
      <c r="B13174" s="5" t="s">
        <v>175</v>
      </c>
      <c r="C13174" s="5" t="s">
        <v>79</v>
      </c>
      <c r="D13174" s="5" t="s">
        <v>590</v>
      </c>
      <c r="E13174" s="5" t="s">
        <v>172</v>
      </c>
      <c r="F13174" s="6">
        <v>44124</v>
      </c>
      <c r="G13174" s="5" t="s">
        <v>148</v>
      </c>
      <c r="H13174" s="5" t="s">
        <v>231</v>
      </c>
      <c r="I13174">
        <v>43957</v>
      </c>
      <c r="J13174">
        <v>167</v>
      </c>
      <c r="K13174">
        <v>126</v>
      </c>
      <c r="L13174">
        <v>1</v>
      </c>
      <c r="M13174">
        <v>4095</v>
      </c>
      <c r="N13174">
        <v>2286.9050000000002</v>
      </c>
      <c r="O13174">
        <v>2286.9050000000002</v>
      </c>
      <c r="P13174">
        <v>126</v>
      </c>
      <c r="Q13174">
        <v>32.5</v>
      </c>
      <c r="R13174">
        <v>1808.095</v>
      </c>
      <c r="S13174">
        <v>2020</v>
      </c>
      <c r="T13174">
        <v>10</v>
      </c>
      <c r="U13174">
        <v>43</v>
      </c>
    </row>
    <row r="13175" spans="1:21" x14ac:dyDescent="0.3">
      <c r="A13175" s="5" t="s">
        <v>168</v>
      </c>
      <c r="B13175" s="5" t="s">
        <v>175</v>
      </c>
      <c r="C13175" s="5" t="s">
        <v>79</v>
      </c>
      <c r="D13175" s="5" t="s">
        <v>590</v>
      </c>
      <c r="E13175" s="5" t="s">
        <v>172</v>
      </c>
      <c r="F13175" s="6">
        <v>44124</v>
      </c>
      <c r="G13175" s="5" t="s">
        <v>148</v>
      </c>
      <c r="H13175" s="5" t="s">
        <v>186</v>
      </c>
      <c r="I13175">
        <v>43957</v>
      </c>
      <c r="J13175">
        <v>167</v>
      </c>
      <c r="K13175">
        <v>204</v>
      </c>
      <c r="L13175">
        <v>2</v>
      </c>
      <c r="M13175">
        <v>6630</v>
      </c>
      <c r="N13175">
        <v>4573.8109999999997</v>
      </c>
      <c r="O13175">
        <v>2286.9050000000002</v>
      </c>
      <c r="P13175">
        <v>102</v>
      </c>
      <c r="Q13175">
        <v>32.5</v>
      </c>
      <c r="R13175">
        <v>2056.1889999999999</v>
      </c>
      <c r="S13175">
        <v>2020</v>
      </c>
      <c r="T13175">
        <v>10</v>
      </c>
      <c r="U13175">
        <v>43</v>
      </c>
    </row>
    <row r="13176" spans="1:21" x14ac:dyDescent="0.3">
      <c r="A13176" s="5" t="s">
        <v>168</v>
      </c>
      <c r="B13176" s="5" t="s">
        <v>175</v>
      </c>
      <c r="C13176" s="5" t="s">
        <v>79</v>
      </c>
      <c r="D13176" s="5" t="s">
        <v>590</v>
      </c>
      <c r="E13176" s="5" t="s">
        <v>172</v>
      </c>
      <c r="F13176" s="6">
        <v>44124</v>
      </c>
      <c r="G13176" s="5" t="s">
        <v>148</v>
      </c>
      <c r="H13176" s="5" t="s">
        <v>187</v>
      </c>
      <c r="I13176">
        <v>43957</v>
      </c>
      <c r="J13176">
        <v>167</v>
      </c>
      <c r="K13176">
        <v>420</v>
      </c>
      <c r="L13176">
        <v>4</v>
      </c>
      <c r="M13176">
        <v>13650</v>
      </c>
      <c r="N13176">
        <v>9147.6209999999992</v>
      </c>
      <c r="O13176">
        <v>2286.9050000000002</v>
      </c>
      <c r="P13176">
        <v>105</v>
      </c>
      <c r="Q13176">
        <v>32.5</v>
      </c>
      <c r="R13176">
        <v>4502.3789999999999</v>
      </c>
      <c r="S13176">
        <v>2020</v>
      </c>
      <c r="T13176">
        <v>10</v>
      </c>
      <c r="U13176">
        <v>43</v>
      </c>
    </row>
    <row r="13177" spans="1:21" x14ac:dyDescent="0.3">
      <c r="A13177" s="5" t="s">
        <v>168</v>
      </c>
      <c r="B13177" s="5" t="s">
        <v>175</v>
      </c>
      <c r="C13177" s="5" t="s">
        <v>79</v>
      </c>
      <c r="D13177" s="5" t="s">
        <v>590</v>
      </c>
      <c r="E13177" s="5" t="s">
        <v>172</v>
      </c>
      <c r="F13177" s="6">
        <v>44124</v>
      </c>
      <c r="G13177" s="5" t="s">
        <v>148</v>
      </c>
      <c r="H13177" s="5" t="s">
        <v>284</v>
      </c>
      <c r="I13177">
        <v>43957</v>
      </c>
      <c r="J13177">
        <v>167</v>
      </c>
      <c r="K13177">
        <v>232</v>
      </c>
      <c r="L13177">
        <v>2</v>
      </c>
      <c r="M13177">
        <v>7540</v>
      </c>
      <c r="N13177">
        <v>4573.8109999999997</v>
      </c>
      <c r="O13177">
        <v>2286.9050000000002</v>
      </c>
      <c r="P13177">
        <v>116</v>
      </c>
      <c r="Q13177">
        <v>32.5</v>
      </c>
      <c r="R13177">
        <v>2966.1889999999999</v>
      </c>
      <c r="S13177">
        <v>2020</v>
      </c>
      <c r="T13177">
        <v>10</v>
      </c>
      <c r="U13177">
        <v>43</v>
      </c>
    </row>
    <row r="13178" spans="1:21" x14ac:dyDescent="0.3">
      <c r="A13178" s="5" t="s">
        <v>168</v>
      </c>
      <c r="B13178" s="5" t="s">
        <v>175</v>
      </c>
      <c r="C13178" s="5" t="s">
        <v>79</v>
      </c>
      <c r="D13178" s="5" t="s">
        <v>590</v>
      </c>
      <c r="E13178" s="5" t="s">
        <v>172</v>
      </c>
      <c r="F13178" s="6">
        <v>44124</v>
      </c>
      <c r="G13178" s="5" t="s">
        <v>148</v>
      </c>
      <c r="H13178" s="5" t="s">
        <v>188</v>
      </c>
      <c r="I13178">
        <v>43957</v>
      </c>
      <c r="J13178">
        <v>167</v>
      </c>
      <c r="K13178">
        <v>512</v>
      </c>
      <c r="L13178">
        <v>5</v>
      </c>
      <c r="M13178">
        <v>16640</v>
      </c>
      <c r="N13178">
        <v>11434.527</v>
      </c>
      <c r="O13178">
        <v>2286.9050000000002</v>
      </c>
      <c r="P13178">
        <v>102.4</v>
      </c>
      <c r="Q13178">
        <v>32.5</v>
      </c>
      <c r="R13178">
        <v>5205.473</v>
      </c>
      <c r="S13178">
        <v>2020</v>
      </c>
      <c r="T13178">
        <v>10</v>
      </c>
      <c r="U13178">
        <v>43</v>
      </c>
    </row>
    <row r="13179" spans="1:21" x14ac:dyDescent="0.3">
      <c r="A13179" s="5" t="s">
        <v>168</v>
      </c>
      <c r="B13179" s="5" t="s">
        <v>175</v>
      </c>
      <c r="C13179" s="5" t="s">
        <v>79</v>
      </c>
      <c r="D13179" s="5" t="s">
        <v>590</v>
      </c>
      <c r="E13179" s="5" t="s">
        <v>172</v>
      </c>
      <c r="F13179" s="6">
        <v>44124</v>
      </c>
      <c r="G13179" s="5" t="s">
        <v>148</v>
      </c>
      <c r="H13179" s="5" t="s">
        <v>189</v>
      </c>
      <c r="I13179">
        <v>43957</v>
      </c>
      <c r="J13179">
        <v>167</v>
      </c>
      <c r="K13179">
        <v>296</v>
      </c>
      <c r="L13179">
        <v>3</v>
      </c>
      <c r="M13179">
        <v>9620</v>
      </c>
      <c r="N13179">
        <v>6860.7160000000003</v>
      </c>
      <c r="O13179">
        <v>2286.9050000000002</v>
      </c>
      <c r="P13179">
        <v>98.666666666666671</v>
      </c>
      <c r="Q13179">
        <v>32.5</v>
      </c>
      <c r="R13179">
        <v>2759.2840000000001</v>
      </c>
      <c r="S13179">
        <v>2020</v>
      </c>
      <c r="T13179">
        <v>10</v>
      </c>
      <c r="U13179">
        <v>43</v>
      </c>
    </row>
    <row r="13180" spans="1:21" x14ac:dyDescent="0.3">
      <c r="A13180" s="5" t="s">
        <v>168</v>
      </c>
      <c r="B13180" s="5" t="s">
        <v>175</v>
      </c>
      <c r="C13180" s="5" t="s">
        <v>79</v>
      </c>
      <c r="D13180" s="5" t="s">
        <v>590</v>
      </c>
      <c r="E13180" s="5" t="s">
        <v>172</v>
      </c>
      <c r="F13180" s="6">
        <v>44124</v>
      </c>
      <c r="G13180" s="5" t="s">
        <v>148</v>
      </c>
      <c r="H13180" s="5" t="s">
        <v>498</v>
      </c>
      <c r="I13180">
        <v>43957</v>
      </c>
      <c r="J13180">
        <v>167</v>
      </c>
      <c r="K13180">
        <v>422</v>
      </c>
      <c r="L13180">
        <v>4</v>
      </c>
      <c r="M13180">
        <v>13715</v>
      </c>
      <c r="N13180">
        <v>9147.6209999999992</v>
      </c>
      <c r="O13180">
        <v>2286.9050000000002</v>
      </c>
      <c r="P13180">
        <v>105.5</v>
      </c>
      <c r="Q13180">
        <v>32.5</v>
      </c>
      <c r="R13180">
        <v>4567.3789999999999</v>
      </c>
      <c r="S13180">
        <v>2020</v>
      </c>
      <c r="T13180">
        <v>10</v>
      </c>
      <c r="U13180">
        <v>43</v>
      </c>
    </row>
    <row r="13181" spans="1:21" x14ac:dyDescent="0.3">
      <c r="A13181" s="5" t="s">
        <v>168</v>
      </c>
      <c r="B13181" s="5" t="s">
        <v>175</v>
      </c>
      <c r="C13181" s="5" t="s">
        <v>79</v>
      </c>
      <c r="D13181" s="5" t="s">
        <v>590</v>
      </c>
      <c r="E13181" s="5" t="s">
        <v>172</v>
      </c>
      <c r="F13181" s="6">
        <v>44124</v>
      </c>
      <c r="G13181" s="5" t="s">
        <v>148</v>
      </c>
      <c r="H13181" s="5" t="s">
        <v>190</v>
      </c>
      <c r="I13181">
        <v>43957</v>
      </c>
      <c r="J13181">
        <v>167</v>
      </c>
      <c r="K13181">
        <v>100</v>
      </c>
      <c r="L13181">
        <v>1</v>
      </c>
      <c r="M13181">
        <v>3250</v>
      </c>
      <c r="N13181">
        <v>2286.9050000000002</v>
      </c>
      <c r="O13181">
        <v>2286.9050000000002</v>
      </c>
      <c r="P13181">
        <v>100</v>
      </c>
      <c r="Q13181">
        <v>32.5</v>
      </c>
      <c r="R13181">
        <v>963.09500000000003</v>
      </c>
      <c r="S13181">
        <v>2020</v>
      </c>
      <c r="T13181">
        <v>10</v>
      </c>
      <c r="U13181">
        <v>43</v>
      </c>
    </row>
    <row r="13182" spans="1:21" x14ac:dyDescent="0.3">
      <c r="A13182" s="5" t="s">
        <v>168</v>
      </c>
      <c r="B13182" s="5" t="s">
        <v>175</v>
      </c>
      <c r="C13182" s="5" t="s">
        <v>79</v>
      </c>
      <c r="D13182" s="5" t="s">
        <v>590</v>
      </c>
      <c r="E13182" s="5" t="s">
        <v>172</v>
      </c>
      <c r="F13182" s="6">
        <v>44124</v>
      </c>
      <c r="G13182" s="5" t="s">
        <v>148</v>
      </c>
      <c r="H13182" s="5" t="s">
        <v>190</v>
      </c>
      <c r="I13182">
        <v>43957</v>
      </c>
      <c r="J13182">
        <v>167</v>
      </c>
      <c r="K13182">
        <v>284</v>
      </c>
      <c r="L13182">
        <v>3</v>
      </c>
      <c r="M13182">
        <v>9230</v>
      </c>
      <c r="N13182">
        <v>6860.7160000000003</v>
      </c>
      <c r="O13182">
        <v>2286.9050000000002</v>
      </c>
      <c r="P13182">
        <v>94.666666666666671</v>
      </c>
      <c r="Q13182">
        <v>32.5</v>
      </c>
      <c r="R13182">
        <v>2369.2840000000001</v>
      </c>
      <c r="S13182">
        <v>2020</v>
      </c>
      <c r="T13182">
        <v>10</v>
      </c>
      <c r="U13182">
        <v>43</v>
      </c>
    </row>
    <row r="13183" spans="1:21" x14ac:dyDescent="0.3">
      <c r="A13183" s="5" t="s">
        <v>168</v>
      </c>
      <c r="B13183" s="5" t="s">
        <v>175</v>
      </c>
      <c r="C13183" s="5" t="s">
        <v>79</v>
      </c>
      <c r="D13183" s="5" t="s">
        <v>590</v>
      </c>
      <c r="E13183" s="5" t="s">
        <v>172</v>
      </c>
      <c r="F13183" s="6">
        <v>44124</v>
      </c>
      <c r="G13183" s="5" t="s">
        <v>148</v>
      </c>
      <c r="H13183" s="5" t="s">
        <v>190</v>
      </c>
      <c r="I13183">
        <v>43957</v>
      </c>
      <c r="J13183">
        <v>167</v>
      </c>
      <c r="K13183">
        <v>102</v>
      </c>
      <c r="L13183">
        <v>1</v>
      </c>
      <c r="M13183">
        <v>3315</v>
      </c>
      <c r="N13183">
        <v>2286.9050000000002</v>
      </c>
      <c r="O13183">
        <v>2286.9050000000002</v>
      </c>
      <c r="P13183">
        <v>102</v>
      </c>
      <c r="Q13183">
        <v>32.5</v>
      </c>
      <c r="R13183">
        <v>1028.095</v>
      </c>
      <c r="S13183">
        <v>2020</v>
      </c>
      <c r="T13183">
        <v>10</v>
      </c>
      <c r="U13183">
        <v>43</v>
      </c>
    </row>
    <row r="13184" spans="1:21" x14ac:dyDescent="0.3">
      <c r="A13184" s="5" t="s">
        <v>168</v>
      </c>
      <c r="B13184" s="5" t="s">
        <v>206</v>
      </c>
      <c r="C13184" s="5" t="s">
        <v>107</v>
      </c>
      <c r="D13184" s="5" t="s">
        <v>624</v>
      </c>
      <c r="E13184" s="5" t="s">
        <v>172</v>
      </c>
      <c r="F13184" s="6">
        <v>44124</v>
      </c>
      <c r="G13184" s="5" t="s">
        <v>148</v>
      </c>
      <c r="H13184" s="5" t="s">
        <v>208</v>
      </c>
      <c r="I13184">
        <v>43948</v>
      </c>
      <c r="J13184">
        <v>176</v>
      </c>
      <c r="K13184">
        <v>98</v>
      </c>
      <c r="L13184">
        <v>1</v>
      </c>
      <c r="M13184">
        <v>2940</v>
      </c>
      <c r="N13184">
        <v>2855.0369999999998</v>
      </c>
      <c r="O13184">
        <v>2855.0369999999998</v>
      </c>
      <c r="P13184">
        <v>98</v>
      </c>
      <c r="Q13184">
        <v>30</v>
      </c>
      <c r="R13184">
        <v>84.962999999999994</v>
      </c>
      <c r="S13184">
        <v>2020</v>
      </c>
      <c r="T13184">
        <v>10</v>
      </c>
      <c r="U13184">
        <v>43</v>
      </c>
    </row>
    <row r="13185" spans="1:21" x14ac:dyDescent="0.3">
      <c r="A13185" s="5" t="s">
        <v>168</v>
      </c>
      <c r="B13185" s="5" t="s">
        <v>206</v>
      </c>
      <c r="C13185" s="5" t="s">
        <v>107</v>
      </c>
      <c r="D13185" s="5" t="s">
        <v>624</v>
      </c>
      <c r="E13185" s="5" t="s">
        <v>172</v>
      </c>
      <c r="F13185" s="6">
        <v>44124</v>
      </c>
      <c r="G13185" s="5" t="s">
        <v>148</v>
      </c>
      <c r="H13185" s="5" t="s">
        <v>173</v>
      </c>
      <c r="I13185">
        <v>43948</v>
      </c>
      <c r="J13185">
        <v>176</v>
      </c>
      <c r="K13185">
        <v>90</v>
      </c>
      <c r="L13185">
        <v>1</v>
      </c>
      <c r="M13185">
        <v>2880</v>
      </c>
      <c r="N13185">
        <v>2855.0369999999998</v>
      </c>
      <c r="O13185">
        <v>2855.0369999999998</v>
      </c>
      <c r="P13185">
        <v>90</v>
      </c>
      <c r="Q13185">
        <v>32</v>
      </c>
      <c r="R13185">
        <v>24.963000000000001</v>
      </c>
      <c r="S13185">
        <v>2020</v>
      </c>
      <c r="T13185">
        <v>10</v>
      </c>
      <c r="U13185">
        <v>43</v>
      </c>
    </row>
    <row r="13186" spans="1:21" x14ac:dyDescent="0.3">
      <c r="A13186" s="5" t="s">
        <v>168</v>
      </c>
      <c r="B13186" s="5" t="s">
        <v>206</v>
      </c>
      <c r="C13186" s="5" t="s">
        <v>107</v>
      </c>
      <c r="D13186" s="5" t="s">
        <v>624</v>
      </c>
      <c r="E13186" s="5" t="s">
        <v>172</v>
      </c>
      <c r="F13186" s="6">
        <v>44124</v>
      </c>
      <c r="G13186" s="5" t="s">
        <v>148</v>
      </c>
      <c r="H13186" s="5" t="s">
        <v>197</v>
      </c>
      <c r="I13186">
        <v>43948</v>
      </c>
      <c r="J13186">
        <v>176</v>
      </c>
      <c r="K13186">
        <v>813.4</v>
      </c>
      <c r="L13186">
        <v>7</v>
      </c>
      <c r="M13186">
        <v>26028.799999999999</v>
      </c>
      <c r="N13186">
        <v>19985.259999999998</v>
      </c>
      <c r="O13186">
        <v>2855.0369999999998</v>
      </c>
      <c r="P13186">
        <v>116.2</v>
      </c>
      <c r="Q13186">
        <v>32</v>
      </c>
      <c r="R13186">
        <v>6043.54</v>
      </c>
      <c r="S13186">
        <v>2020</v>
      </c>
      <c r="T13186">
        <v>10</v>
      </c>
      <c r="U13186">
        <v>43</v>
      </c>
    </row>
    <row r="13187" spans="1:21" x14ac:dyDescent="0.3">
      <c r="A13187" s="5" t="s">
        <v>168</v>
      </c>
      <c r="B13187" s="5" t="s">
        <v>206</v>
      </c>
      <c r="C13187" s="5" t="s">
        <v>107</v>
      </c>
      <c r="D13187" s="5" t="s">
        <v>624</v>
      </c>
      <c r="E13187" s="5" t="s">
        <v>172</v>
      </c>
      <c r="F13187" s="6">
        <v>44124</v>
      </c>
      <c r="G13187" s="5" t="s">
        <v>148</v>
      </c>
      <c r="H13187" s="5" t="s">
        <v>351</v>
      </c>
      <c r="I13187">
        <v>43948</v>
      </c>
      <c r="J13187">
        <v>176</v>
      </c>
      <c r="K13187">
        <v>200</v>
      </c>
      <c r="L13187">
        <v>2</v>
      </c>
      <c r="M13187">
        <v>6400</v>
      </c>
      <c r="N13187">
        <v>5710.0739999999996</v>
      </c>
      <c r="O13187">
        <v>2855.0369999999998</v>
      </c>
      <c r="P13187">
        <v>100</v>
      </c>
      <c r="Q13187">
        <v>32</v>
      </c>
      <c r="R13187">
        <v>689.92600000000004</v>
      </c>
      <c r="S13187">
        <v>2020</v>
      </c>
      <c r="T13187">
        <v>10</v>
      </c>
      <c r="U13187">
        <v>43</v>
      </c>
    </row>
    <row r="13188" spans="1:21" x14ac:dyDescent="0.3">
      <c r="A13188" s="5" t="s">
        <v>168</v>
      </c>
      <c r="B13188" s="5" t="s">
        <v>206</v>
      </c>
      <c r="C13188" s="5" t="s">
        <v>107</v>
      </c>
      <c r="D13188" s="5" t="s">
        <v>624</v>
      </c>
      <c r="E13188" s="5" t="s">
        <v>172</v>
      </c>
      <c r="F13188" s="6">
        <v>44124</v>
      </c>
      <c r="G13188" s="5" t="s">
        <v>148</v>
      </c>
      <c r="H13188" s="5" t="s">
        <v>311</v>
      </c>
      <c r="I13188">
        <v>43948</v>
      </c>
      <c r="J13188">
        <v>176</v>
      </c>
      <c r="K13188">
        <v>89.6</v>
      </c>
      <c r="L13188">
        <v>1</v>
      </c>
      <c r="M13188">
        <v>2867.2</v>
      </c>
      <c r="N13188">
        <v>2855.0369999999998</v>
      </c>
      <c r="O13188">
        <v>2855.0369999999998</v>
      </c>
      <c r="P13188">
        <v>89.6</v>
      </c>
      <c r="Q13188">
        <v>32</v>
      </c>
      <c r="R13188">
        <v>12.163</v>
      </c>
      <c r="S13188">
        <v>2020</v>
      </c>
      <c r="T13188">
        <v>10</v>
      </c>
      <c r="U13188">
        <v>43</v>
      </c>
    </row>
    <row r="13189" spans="1:21" x14ac:dyDescent="0.3">
      <c r="A13189" s="5" t="s">
        <v>168</v>
      </c>
      <c r="B13189" s="5" t="s">
        <v>206</v>
      </c>
      <c r="C13189" s="5" t="s">
        <v>107</v>
      </c>
      <c r="D13189" s="5" t="s">
        <v>624</v>
      </c>
      <c r="E13189" s="5" t="s">
        <v>172</v>
      </c>
      <c r="F13189" s="6">
        <v>44124</v>
      </c>
      <c r="G13189" s="5" t="s">
        <v>148</v>
      </c>
      <c r="H13189" s="5" t="s">
        <v>178</v>
      </c>
      <c r="I13189">
        <v>43948</v>
      </c>
      <c r="J13189">
        <v>176</v>
      </c>
      <c r="K13189">
        <v>187</v>
      </c>
      <c r="L13189">
        <v>2</v>
      </c>
      <c r="M13189">
        <v>5984</v>
      </c>
      <c r="N13189">
        <v>5710.0739999999996</v>
      </c>
      <c r="O13189">
        <v>2855.0369999999998</v>
      </c>
      <c r="P13189">
        <v>93.5</v>
      </c>
      <c r="Q13189">
        <v>32</v>
      </c>
      <c r="R13189">
        <v>273.92599999999999</v>
      </c>
      <c r="S13189">
        <v>2020</v>
      </c>
      <c r="T13189">
        <v>10</v>
      </c>
      <c r="U13189">
        <v>43</v>
      </c>
    </row>
    <row r="13190" spans="1:21" x14ac:dyDescent="0.3">
      <c r="A13190" s="5" t="s">
        <v>168</v>
      </c>
      <c r="B13190" s="5" t="s">
        <v>206</v>
      </c>
      <c r="C13190" s="5" t="s">
        <v>107</v>
      </c>
      <c r="D13190" s="5" t="s">
        <v>624</v>
      </c>
      <c r="E13190" s="5" t="s">
        <v>172</v>
      </c>
      <c r="F13190" s="6">
        <v>44124</v>
      </c>
      <c r="G13190" s="5" t="s">
        <v>148</v>
      </c>
      <c r="H13190" s="5" t="s">
        <v>235</v>
      </c>
      <c r="I13190">
        <v>43948</v>
      </c>
      <c r="J13190">
        <v>176</v>
      </c>
      <c r="K13190">
        <v>91.8</v>
      </c>
      <c r="L13190">
        <v>1</v>
      </c>
      <c r="M13190">
        <v>2937.6</v>
      </c>
      <c r="N13190">
        <v>2855.0369999999998</v>
      </c>
      <c r="O13190">
        <v>2855.0369999999998</v>
      </c>
      <c r="P13190">
        <v>91.8</v>
      </c>
      <c r="Q13190">
        <v>32</v>
      </c>
      <c r="R13190">
        <v>82.563000000000002</v>
      </c>
      <c r="S13190">
        <v>2020</v>
      </c>
      <c r="T13190">
        <v>10</v>
      </c>
      <c r="U13190">
        <v>43</v>
      </c>
    </row>
    <row r="13191" spans="1:21" x14ac:dyDescent="0.3">
      <c r="A13191" s="5" t="s">
        <v>168</v>
      </c>
      <c r="B13191" s="5" t="s">
        <v>467</v>
      </c>
      <c r="C13191" s="5" t="s">
        <v>129</v>
      </c>
      <c r="D13191" s="5" t="s">
        <v>625</v>
      </c>
      <c r="E13191" s="5" t="s">
        <v>172</v>
      </c>
      <c r="F13191" s="6">
        <v>44124</v>
      </c>
      <c r="G13191" s="5" t="s">
        <v>148</v>
      </c>
      <c r="H13191" s="5" t="s">
        <v>264</v>
      </c>
      <c r="I13191">
        <v>44009</v>
      </c>
      <c r="J13191">
        <v>115</v>
      </c>
      <c r="K13191">
        <v>1602</v>
      </c>
      <c r="L13191">
        <v>15</v>
      </c>
      <c r="M13191">
        <v>48060</v>
      </c>
      <c r="N13191">
        <v>39861.775000000001</v>
      </c>
      <c r="O13191">
        <v>2657.4520000000002</v>
      </c>
      <c r="P13191">
        <v>106.8</v>
      </c>
      <c r="Q13191">
        <v>30</v>
      </c>
      <c r="R13191">
        <v>8198.2250000000004</v>
      </c>
      <c r="S13191">
        <v>2020</v>
      </c>
      <c r="T13191">
        <v>10</v>
      </c>
      <c r="U13191">
        <v>43</v>
      </c>
    </row>
    <row r="13192" spans="1:21" x14ac:dyDescent="0.3">
      <c r="A13192" s="5" t="s">
        <v>168</v>
      </c>
      <c r="B13192" s="5" t="s">
        <v>467</v>
      </c>
      <c r="C13192" s="5" t="s">
        <v>129</v>
      </c>
      <c r="D13192" s="5" t="s">
        <v>625</v>
      </c>
      <c r="E13192" s="5" t="s">
        <v>172</v>
      </c>
      <c r="F13192" s="6">
        <v>44124</v>
      </c>
      <c r="G13192" s="5" t="s">
        <v>148</v>
      </c>
      <c r="H13192" s="5" t="s">
        <v>173</v>
      </c>
      <c r="I13192">
        <v>44009</v>
      </c>
      <c r="J13192">
        <v>115</v>
      </c>
      <c r="K13192">
        <v>830</v>
      </c>
      <c r="L13192">
        <v>8</v>
      </c>
      <c r="M13192">
        <v>26560</v>
      </c>
      <c r="N13192">
        <v>21259.613000000001</v>
      </c>
      <c r="O13192">
        <v>2657.4520000000002</v>
      </c>
      <c r="P13192">
        <v>103.75</v>
      </c>
      <c r="Q13192">
        <v>32</v>
      </c>
      <c r="R13192">
        <v>5300.3869999999997</v>
      </c>
      <c r="S13192">
        <v>2020</v>
      </c>
      <c r="T13192">
        <v>10</v>
      </c>
      <c r="U13192">
        <v>43</v>
      </c>
    </row>
    <row r="13193" spans="1:21" x14ac:dyDescent="0.3">
      <c r="A13193" s="5" t="s">
        <v>168</v>
      </c>
      <c r="B13193" s="5" t="s">
        <v>206</v>
      </c>
      <c r="C13193" s="5" t="s">
        <v>108</v>
      </c>
      <c r="D13193" s="5" t="s">
        <v>626</v>
      </c>
      <c r="E13193" s="5" t="s">
        <v>172</v>
      </c>
      <c r="F13193" s="6">
        <v>44125</v>
      </c>
      <c r="G13193" s="5" t="s">
        <v>148</v>
      </c>
      <c r="H13193" s="5" t="s">
        <v>351</v>
      </c>
      <c r="I13193">
        <v>43956</v>
      </c>
      <c r="J13193">
        <v>169</v>
      </c>
      <c r="K13193">
        <v>199.4</v>
      </c>
      <c r="L13193">
        <v>2</v>
      </c>
      <c r="M13193">
        <v>6380.8</v>
      </c>
      <c r="N13193">
        <v>5230.1980000000003</v>
      </c>
      <c r="O13193">
        <v>2615.0990000000002</v>
      </c>
      <c r="P13193">
        <v>99.7</v>
      </c>
      <c r="Q13193">
        <v>32</v>
      </c>
      <c r="R13193">
        <v>1150.6020000000001</v>
      </c>
      <c r="S13193">
        <v>2020</v>
      </c>
      <c r="T13193">
        <v>10</v>
      </c>
      <c r="U13193">
        <v>43</v>
      </c>
    </row>
    <row r="13194" spans="1:21" x14ac:dyDescent="0.3">
      <c r="A13194" s="5" t="s">
        <v>168</v>
      </c>
      <c r="B13194" s="5" t="s">
        <v>206</v>
      </c>
      <c r="C13194" s="5" t="s">
        <v>108</v>
      </c>
      <c r="D13194" s="5" t="s">
        <v>626</v>
      </c>
      <c r="E13194" s="5" t="s">
        <v>172</v>
      </c>
      <c r="F13194" s="6">
        <v>44125</v>
      </c>
      <c r="G13194" s="5" t="s">
        <v>148</v>
      </c>
      <c r="H13194" s="5" t="s">
        <v>311</v>
      </c>
      <c r="I13194">
        <v>43956</v>
      </c>
      <c r="J13194">
        <v>169</v>
      </c>
      <c r="K13194">
        <v>89.6</v>
      </c>
      <c r="L13194">
        <v>1</v>
      </c>
      <c r="M13194">
        <v>2867.2</v>
      </c>
      <c r="N13194">
        <v>2615.0990000000002</v>
      </c>
      <c r="O13194">
        <v>2615.0990000000002</v>
      </c>
      <c r="P13194">
        <v>89.6</v>
      </c>
      <c r="Q13194">
        <v>32</v>
      </c>
      <c r="R13194">
        <v>252.101</v>
      </c>
      <c r="S13194">
        <v>2020</v>
      </c>
      <c r="T13194">
        <v>10</v>
      </c>
      <c r="U13194">
        <v>43</v>
      </c>
    </row>
    <row r="13195" spans="1:21" x14ac:dyDescent="0.3">
      <c r="A13195" s="5" t="s">
        <v>168</v>
      </c>
      <c r="B13195" s="5" t="s">
        <v>206</v>
      </c>
      <c r="C13195" s="5" t="s">
        <v>108</v>
      </c>
      <c r="D13195" s="5" t="s">
        <v>626</v>
      </c>
      <c r="E13195" s="5" t="s">
        <v>172</v>
      </c>
      <c r="F13195" s="6">
        <v>44125</v>
      </c>
      <c r="G13195" s="5" t="s">
        <v>148</v>
      </c>
      <c r="H13195" s="5" t="s">
        <v>235</v>
      </c>
      <c r="I13195">
        <v>43956</v>
      </c>
      <c r="J13195">
        <v>169</v>
      </c>
      <c r="K13195">
        <v>106.6</v>
      </c>
      <c r="L13195">
        <v>1</v>
      </c>
      <c r="M13195">
        <v>3411.2</v>
      </c>
      <c r="N13195">
        <v>2615.0990000000002</v>
      </c>
      <c r="O13195">
        <v>2615.0990000000002</v>
      </c>
      <c r="P13195">
        <v>106.6</v>
      </c>
      <c r="Q13195">
        <v>32</v>
      </c>
      <c r="R13195">
        <v>796.101</v>
      </c>
      <c r="S13195">
        <v>2020</v>
      </c>
      <c r="T13195">
        <v>10</v>
      </c>
      <c r="U13195">
        <v>43</v>
      </c>
    </row>
    <row r="13196" spans="1:21" x14ac:dyDescent="0.3">
      <c r="A13196" s="5" t="s">
        <v>168</v>
      </c>
      <c r="B13196" s="5" t="s">
        <v>206</v>
      </c>
      <c r="C13196" s="5" t="s">
        <v>108</v>
      </c>
      <c r="D13196" s="5" t="s">
        <v>626</v>
      </c>
      <c r="E13196" s="5" t="s">
        <v>172</v>
      </c>
      <c r="F13196" s="6">
        <v>44125</v>
      </c>
      <c r="G13196" s="5" t="s">
        <v>148</v>
      </c>
      <c r="H13196" s="5" t="s">
        <v>173</v>
      </c>
      <c r="I13196">
        <v>43956</v>
      </c>
      <c r="J13196">
        <v>169</v>
      </c>
      <c r="K13196">
        <v>1163.4000000000001</v>
      </c>
      <c r="L13196">
        <v>12</v>
      </c>
      <c r="M13196">
        <v>37228.800000000003</v>
      </c>
      <c r="N13196">
        <v>31381.19</v>
      </c>
      <c r="O13196">
        <v>2615.0990000000002</v>
      </c>
      <c r="P13196">
        <v>96.95</v>
      </c>
      <c r="Q13196">
        <v>32</v>
      </c>
      <c r="R13196">
        <v>5847.61</v>
      </c>
      <c r="S13196">
        <v>2020</v>
      </c>
      <c r="T13196">
        <v>10</v>
      </c>
      <c r="U13196">
        <v>43</v>
      </c>
    </row>
    <row r="13197" spans="1:21" x14ac:dyDescent="0.3">
      <c r="A13197" s="5" t="s">
        <v>168</v>
      </c>
      <c r="B13197" s="5" t="s">
        <v>206</v>
      </c>
      <c r="C13197" s="5" t="s">
        <v>108</v>
      </c>
      <c r="D13197" s="5" t="s">
        <v>626</v>
      </c>
      <c r="E13197" s="5" t="s">
        <v>172</v>
      </c>
      <c r="F13197" s="6">
        <v>44125</v>
      </c>
      <c r="G13197" s="5" t="s">
        <v>148</v>
      </c>
      <c r="H13197" s="5" t="s">
        <v>178</v>
      </c>
      <c r="I13197">
        <v>43956</v>
      </c>
      <c r="J13197">
        <v>169</v>
      </c>
      <c r="K13197">
        <v>395.6</v>
      </c>
      <c r="L13197">
        <v>4</v>
      </c>
      <c r="M13197">
        <v>12659.2</v>
      </c>
      <c r="N13197">
        <v>10460.397000000001</v>
      </c>
      <c r="O13197">
        <v>2615.0990000000002</v>
      </c>
      <c r="P13197">
        <v>98.9</v>
      </c>
      <c r="Q13197">
        <v>32</v>
      </c>
      <c r="R13197">
        <v>2198.8029999999999</v>
      </c>
      <c r="S13197">
        <v>2020</v>
      </c>
      <c r="T13197">
        <v>10</v>
      </c>
      <c r="U13197">
        <v>43</v>
      </c>
    </row>
    <row r="13198" spans="1:21" x14ac:dyDescent="0.3">
      <c r="A13198" s="5" t="s">
        <v>168</v>
      </c>
      <c r="B13198" s="5" t="s">
        <v>206</v>
      </c>
      <c r="C13198" s="5" t="s">
        <v>108</v>
      </c>
      <c r="D13198" s="5" t="s">
        <v>626</v>
      </c>
      <c r="E13198" s="5" t="s">
        <v>172</v>
      </c>
      <c r="F13198" s="6">
        <v>44125</v>
      </c>
      <c r="G13198" s="5" t="s">
        <v>148</v>
      </c>
      <c r="H13198" s="5" t="s">
        <v>197</v>
      </c>
      <c r="I13198">
        <v>43956</v>
      </c>
      <c r="J13198">
        <v>169</v>
      </c>
      <c r="K13198">
        <v>372.4</v>
      </c>
      <c r="L13198">
        <v>4</v>
      </c>
      <c r="M13198">
        <v>11916.8</v>
      </c>
      <c r="N13198">
        <v>10460.397000000001</v>
      </c>
      <c r="O13198">
        <v>2615.0990000000002</v>
      </c>
      <c r="P13198">
        <v>93.1</v>
      </c>
      <c r="Q13198">
        <v>32</v>
      </c>
      <c r="R13198">
        <v>1456.403</v>
      </c>
      <c r="S13198">
        <v>2020</v>
      </c>
      <c r="T13198">
        <v>10</v>
      </c>
      <c r="U13198">
        <v>43</v>
      </c>
    </row>
    <row r="13199" spans="1:21" x14ac:dyDescent="0.3">
      <c r="A13199" s="5" t="s">
        <v>168</v>
      </c>
      <c r="B13199" s="5" t="s">
        <v>467</v>
      </c>
      <c r="C13199" s="5" t="s">
        <v>129</v>
      </c>
      <c r="D13199" s="5" t="s">
        <v>625</v>
      </c>
      <c r="E13199" s="5" t="s">
        <v>172</v>
      </c>
      <c r="F13199" s="6">
        <v>44125</v>
      </c>
      <c r="G13199" s="5" t="s">
        <v>148</v>
      </c>
      <c r="H13199" s="5" t="s">
        <v>466</v>
      </c>
      <c r="I13199">
        <v>44009</v>
      </c>
      <c r="J13199">
        <v>116</v>
      </c>
      <c r="K13199">
        <v>8363</v>
      </c>
      <c r="L13199">
        <v>71</v>
      </c>
      <c r="M13199">
        <v>263434.5</v>
      </c>
      <c r="N13199">
        <v>188679.06599999999</v>
      </c>
      <c r="O13199">
        <v>2657.4520000000002</v>
      </c>
      <c r="P13199">
        <v>117.78873239436619</v>
      </c>
      <c r="Q13199">
        <v>31.5</v>
      </c>
      <c r="R13199">
        <v>74755.433999999994</v>
      </c>
      <c r="S13199">
        <v>2020</v>
      </c>
      <c r="T13199">
        <v>10</v>
      </c>
      <c r="U13199">
        <v>43</v>
      </c>
    </row>
    <row r="13200" spans="1:21" x14ac:dyDescent="0.3">
      <c r="A13200" s="5" t="s">
        <v>168</v>
      </c>
      <c r="B13200" s="5" t="s">
        <v>206</v>
      </c>
      <c r="C13200" s="5" t="s">
        <v>108</v>
      </c>
      <c r="D13200" s="5" t="s">
        <v>626</v>
      </c>
      <c r="E13200" s="5" t="s">
        <v>172</v>
      </c>
      <c r="F13200" s="6">
        <v>44126</v>
      </c>
      <c r="G13200" s="5" t="s">
        <v>148</v>
      </c>
      <c r="H13200" s="5" t="s">
        <v>371</v>
      </c>
      <c r="I13200">
        <v>43956</v>
      </c>
      <c r="J13200">
        <v>170</v>
      </c>
      <c r="K13200">
        <v>1156.4000000000001</v>
      </c>
      <c r="L13200">
        <v>10</v>
      </c>
      <c r="M13200">
        <v>35848.400000000001</v>
      </c>
      <c r="N13200">
        <v>26989.743999999999</v>
      </c>
      <c r="O13200">
        <v>2698.9740000000002</v>
      </c>
      <c r="P13200">
        <v>115.64000000000001</v>
      </c>
      <c r="Q13200">
        <v>31</v>
      </c>
      <c r="R13200">
        <v>8858.6560000000009</v>
      </c>
      <c r="S13200">
        <v>2020</v>
      </c>
      <c r="T13200">
        <v>10</v>
      </c>
      <c r="U13200">
        <v>43</v>
      </c>
    </row>
    <row r="13201" spans="1:21" x14ac:dyDescent="0.3">
      <c r="A13201" s="5" t="s">
        <v>168</v>
      </c>
      <c r="B13201" s="5" t="s">
        <v>206</v>
      </c>
      <c r="C13201" s="5" t="s">
        <v>108</v>
      </c>
      <c r="D13201" s="5" t="s">
        <v>626</v>
      </c>
      <c r="E13201" s="5" t="s">
        <v>172</v>
      </c>
      <c r="F13201" s="6">
        <v>44126</v>
      </c>
      <c r="G13201" s="5" t="s">
        <v>148</v>
      </c>
      <c r="H13201" s="5" t="s">
        <v>199</v>
      </c>
      <c r="I13201">
        <v>43956</v>
      </c>
      <c r="J13201">
        <v>170</v>
      </c>
      <c r="K13201">
        <v>962</v>
      </c>
      <c r="L13201">
        <v>10</v>
      </c>
      <c r="M13201">
        <v>30303</v>
      </c>
      <c r="N13201">
        <v>26989.743999999999</v>
      </c>
      <c r="O13201">
        <v>2698.9740000000002</v>
      </c>
      <c r="P13201">
        <v>96.2</v>
      </c>
      <c r="Q13201">
        <v>31.5</v>
      </c>
      <c r="R13201">
        <v>3313.2559999999999</v>
      </c>
      <c r="S13201">
        <v>2020</v>
      </c>
      <c r="T13201">
        <v>10</v>
      </c>
      <c r="U13201">
        <v>43</v>
      </c>
    </row>
    <row r="13202" spans="1:21" x14ac:dyDescent="0.3">
      <c r="A13202" s="5" t="s">
        <v>168</v>
      </c>
      <c r="B13202" s="5" t="s">
        <v>206</v>
      </c>
      <c r="C13202" s="5" t="s">
        <v>108</v>
      </c>
      <c r="D13202" s="5" t="s">
        <v>626</v>
      </c>
      <c r="E13202" s="5" t="s">
        <v>172</v>
      </c>
      <c r="F13202" s="6">
        <v>44126</v>
      </c>
      <c r="G13202" s="5" t="s">
        <v>148</v>
      </c>
      <c r="H13202" s="5" t="s">
        <v>200</v>
      </c>
      <c r="I13202">
        <v>43956</v>
      </c>
      <c r="J13202">
        <v>170</v>
      </c>
      <c r="K13202">
        <v>813</v>
      </c>
      <c r="L13202">
        <v>8</v>
      </c>
      <c r="M13202">
        <v>25609.5</v>
      </c>
      <c r="N13202">
        <v>21591.794999999998</v>
      </c>
      <c r="O13202">
        <v>2698.9740000000002</v>
      </c>
      <c r="P13202">
        <v>101.625</v>
      </c>
      <c r="Q13202">
        <v>31.5</v>
      </c>
      <c r="R13202">
        <v>4017.7049999999999</v>
      </c>
      <c r="S13202">
        <v>2020</v>
      </c>
      <c r="T13202">
        <v>10</v>
      </c>
      <c r="U13202">
        <v>43</v>
      </c>
    </row>
    <row r="13203" spans="1:21" x14ac:dyDescent="0.3">
      <c r="A13203" s="5" t="s">
        <v>168</v>
      </c>
      <c r="B13203" s="5" t="s">
        <v>206</v>
      </c>
      <c r="C13203" s="5" t="s">
        <v>108</v>
      </c>
      <c r="D13203" s="5" t="s">
        <v>626</v>
      </c>
      <c r="E13203" s="5" t="s">
        <v>172</v>
      </c>
      <c r="F13203" s="6">
        <v>44126</v>
      </c>
      <c r="G13203" s="5" t="s">
        <v>148</v>
      </c>
      <c r="H13203" s="5" t="s">
        <v>215</v>
      </c>
      <c r="I13203">
        <v>43956</v>
      </c>
      <c r="J13203">
        <v>170</v>
      </c>
      <c r="K13203">
        <v>528</v>
      </c>
      <c r="L13203">
        <v>5</v>
      </c>
      <c r="M13203">
        <v>16632</v>
      </c>
      <c r="N13203">
        <v>13494.871999999999</v>
      </c>
      <c r="O13203">
        <v>2698.9740000000002</v>
      </c>
      <c r="P13203">
        <v>105.6</v>
      </c>
      <c r="Q13203">
        <v>31.5</v>
      </c>
      <c r="R13203">
        <v>3137.1280000000002</v>
      </c>
      <c r="S13203">
        <v>2020</v>
      </c>
      <c r="T13203">
        <v>10</v>
      </c>
      <c r="U13203">
        <v>43</v>
      </c>
    </row>
    <row r="13204" spans="1:21" x14ac:dyDescent="0.3">
      <c r="A13204" s="5" t="s">
        <v>168</v>
      </c>
      <c r="B13204" s="5" t="s">
        <v>206</v>
      </c>
      <c r="C13204" s="5" t="s">
        <v>108</v>
      </c>
      <c r="D13204" s="5" t="s">
        <v>626</v>
      </c>
      <c r="E13204" s="5" t="s">
        <v>172</v>
      </c>
      <c r="F13204" s="6">
        <v>44126</v>
      </c>
      <c r="G13204" s="5" t="s">
        <v>148</v>
      </c>
      <c r="H13204" s="5" t="s">
        <v>478</v>
      </c>
      <c r="I13204">
        <v>43956</v>
      </c>
      <c r="J13204">
        <v>170</v>
      </c>
      <c r="K13204">
        <v>660</v>
      </c>
      <c r="L13204">
        <v>6</v>
      </c>
      <c r="M13204">
        <v>20790</v>
      </c>
      <c r="N13204">
        <v>16193.847</v>
      </c>
      <c r="O13204">
        <v>2698.9740000000002</v>
      </c>
      <c r="P13204">
        <v>110</v>
      </c>
      <c r="Q13204">
        <v>31.5</v>
      </c>
      <c r="R13204">
        <v>4596.1530000000002</v>
      </c>
      <c r="S13204">
        <v>2020</v>
      </c>
      <c r="T13204">
        <v>10</v>
      </c>
      <c r="U13204">
        <v>43</v>
      </c>
    </row>
    <row r="13205" spans="1:21" x14ac:dyDescent="0.3">
      <c r="A13205" s="5" t="s">
        <v>168</v>
      </c>
      <c r="B13205" s="5" t="s">
        <v>206</v>
      </c>
      <c r="C13205" s="5" t="s">
        <v>108</v>
      </c>
      <c r="D13205" s="5" t="s">
        <v>626</v>
      </c>
      <c r="E13205" s="5" t="s">
        <v>172</v>
      </c>
      <c r="F13205" s="6">
        <v>44126</v>
      </c>
      <c r="G13205" s="5" t="s">
        <v>148</v>
      </c>
      <c r="H13205" s="5" t="s">
        <v>190</v>
      </c>
      <c r="I13205">
        <v>43956</v>
      </c>
      <c r="J13205">
        <v>170</v>
      </c>
      <c r="K13205">
        <v>282</v>
      </c>
      <c r="L13205">
        <v>3</v>
      </c>
      <c r="M13205">
        <v>8883</v>
      </c>
      <c r="N13205">
        <v>8096.9229999999998</v>
      </c>
      <c r="O13205">
        <v>2698.9740000000002</v>
      </c>
      <c r="P13205">
        <v>94</v>
      </c>
      <c r="Q13205">
        <v>31.5</v>
      </c>
      <c r="R13205">
        <v>786.077</v>
      </c>
      <c r="S13205">
        <v>2020</v>
      </c>
      <c r="T13205">
        <v>10</v>
      </c>
      <c r="U13205">
        <v>43</v>
      </c>
    </row>
    <row r="13206" spans="1:21" x14ac:dyDescent="0.3">
      <c r="A13206" s="5" t="s">
        <v>168</v>
      </c>
      <c r="B13206" s="5" t="s">
        <v>206</v>
      </c>
      <c r="C13206" s="5" t="s">
        <v>108</v>
      </c>
      <c r="D13206" s="5" t="s">
        <v>626</v>
      </c>
      <c r="E13206" s="5" t="s">
        <v>172</v>
      </c>
      <c r="F13206" s="6">
        <v>44126</v>
      </c>
      <c r="G13206" s="5" t="s">
        <v>148</v>
      </c>
      <c r="H13206" s="5" t="s">
        <v>221</v>
      </c>
      <c r="I13206">
        <v>43956</v>
      </c>
      <c r="J13206">
        <v>170</v>
      </c>
      <c r="K13206">
        <v>205</v>
      </c>
      <c r="L13206">
        <v>2</v>
      </c>
      <c r="M13206">
        <v>6662.5</v>
      </c>
      <c r="N13206">
        <v>5397.9489999999996</v>
      </c>
      <c r="O13206">
        <v>2698.9740000000002</v>
      </c>
      <c r="P13206">
        <v>102.5</v>
      </c>
      <c r="Q13206">
        <v>32.5</v>
      </c>
      <c r="R13206">
        <v>1264.5509999999999</v>
      </c>
      <c r="S13206">
        <v>2020</v>
      </c>
      <c r="T13206">
        <v>10</v>
      </c>
      <c r="U13206">
        <v>43</v>
      </c>
    </row>
    <row r="13207" spans="1:21" x14ac:dyDescent="0.3">
      <c r="A13207" s="5" t="s">
        <v>168</v>
      </c>
      <c r="B13207" s="5" t="s">
        <v>206</v>
      </c>
      <c r="C13207" s="5" t="s">
        <v>108</v>
      </c>
      <c r="D13207" s="5" t="s">
        <v>626</v>
      </c>
      <c r="E13207" s="5" t="s">
        <v>172</v>
      </c>
      <c r="F13207" s="6">
        <v>44126</v>
      </c>
      <c r="G13207" s="5" t="s">
        <v>148</v>
      </c>
      <c r="H13207" s="5" t="s">
        <v>205</v>
      </c>
      <c r="I13207">
        <v>43956</v>
      </c>
      <c r="J13207">
        <v>170</v>
      </c>
      <c r="K13207">
        <v>500</v>
      </c>
      <c r="L13207">
        <v>5</v>
      </c>
      <c r="M13207">
        <v>16250</v>
      </c>
      <c r="N13207">
        <v>13494.871999999999</v>
      </c>
      <c r="O13207">
        <v>2698.9740000000002</v>
      </c>
      <c r="P13207">
        <v>100</v>
      </c>
      <c r="Q13207">
        <v>32.5</v>
      </c>
      <c r="R13207">
        <v>2755.1280000000002</v>
      </c>
      <c r="S13207">
        <v>2020</v>
      </c>
      <c r="T13207">
        <v>10</v>
      </c>
      <c r="U13207">
        <v>43</v>
      </c>
    </row>
    <row r="13208" spans="1:21" x14ac:dyDescent="0.3">
      <c r="A13208" s="5" t="s">
        <v>168</v>
      </c>
      <c r="B13208" s="5" t="s">
        <v>206</v>
      </c>
      <c r="C13208" s="5" t="s">
        <v>108</v>
      </c>
      <c r="D13208" s="5" t="s">
        <v>626</v>
      </c>
      <c r="E13208" s="5" t="s">
        <v>172</v>
      </c>
      <c r="F13208" s="6">
        <v>44126</v>
      </c>
      <c r="G13208" s="5" t="s">
        <v>148</v>
      </c>
      <c r="H13208" s="5" t="s">
        <v>222</v>
      </c>
      <c r="I13208">
        <v>43956</v>
      </c>
      <c r="J13208">
        <v>170</v>
      </c>
      <c r="K13208">
        <v>100</v>
      </c>
      <c r="L13208">
        <v>1</v>
      </c>
      <c r="M13208">
        <v>3250</v>
      </c>
      <c r="N13208">
        <v>2698.9740000000002</v>
      </c>
      <c r="O13208">
        <v>2698.9740000000002</v>
      </c>
      <c r="P13208">
        <v>100</v>
      </c>
      <c r="Q13208">
        <v>32.5</v>
      </c>
      <c r="R13208">
        <v>551.02599999999995</v>
      </c>
      <c r="S13208">
        <v>2020</v>
      </c>
      <c r="T13208">
        <v>10</v>
      </c>
      <c r="U13208">
        <v>43</v>
      </c>
    </row>
    <row r="13209" spans="1:21" x14ac:dyDescent="0.3">
      <c r="A13209" s="5" t="s">
        <v>168</v>
      </c>
      <c r="B13209" s="5" t="s">
        <v>206</v>
      </c>
      <c r="C13209" s="5" t="s">
        <v>108</v>
      </c>
      <c r="D13209" s="5" t="s">
        <v>626</v>
      </c>
      <c r="E13209" s="5" t="s">
        <v>172</v>
      </c>
      <c r="F13209" s="6">
        <v>44126</v>
      </c>
      <c r="G13209" s="5" t="s">
        <v>148</v>
      </c>
      <c r="H13209" s="5" t="s">
        <v>217</v>
      </c>
      <c r="I13209">
        <v>43956</v>
      </c>
      <c r="J13209">
        <v>170</v>
      </c>
      <c r="K13209">
        <v>979</v>
      </c>
      <c r="L13209">
        <v>10</v>
      </c>
      <c r="M13209">
        <v>31817.5</v>
      </c>
      <c r="N13209">
        <v>26989.743999999999</v>
      </c>
      <c r="O13209">
        <v>2698.9740000000002</v>
      </c>
      <c r="P13209">
        <v>97.9</v>
      </c>
      <c r="Q13209">
        <v>32.5</v>
      </c>
      <c r="R13209">
        <v>4827.7560000000003</v>
      </c>
      <c r="S13209">
        <v>2020</v>
      </c>
      <c r="T13209">
        <v>10</v>
      </c>
      <c r="U13209">
        <v>43</v>
      </c>
    </row>
    <row r="13210" spans="1:21" x14ac:dyDescent="0.3">
      <c r="A13210" s="5" t="s">
        <v>168</v>
      </c>
      <c r="B13210" s="5" t="s">
        <v>206</v>
      </c>
      <c r="C13210" s="5" t="s">
        <v>108</v>
      </c>
      <c r="D13210" s="5" t="s">
        <v>626</v>
      </c>
      <c r="E13210" s="5" t="s">
        <v>172</v>
      </c>
      <c r="F13210" s="6">
        <v>44126</v>
      </c>
      <c r="G13210" s="5" t="s">
        <v>148</v>
      </c>
      <c r="H13210" s="5" t="s">
        <v>182</v>
      </c>
      <c r="I13210">
        <v>43956</v>
      </c>
      <c r="J13210">
        <v>170</v>
      </c>
      <c r="K13210">
        <v>493</v>
      </c>
      <c r="L13210">
        <v>5</v>
      </c>
      <c r="M13210">
        <v>16022.5</v>
      </c>
      <c r="N13210">
        <v>13494.871999999999</v>
      </c>
      <c r="O13210">
        <v>2698.9740000000002</v>
      </c>
      <c r="P13210">
        <v>98.6</v>
      </c>
      <c r="Q13210">
        <v>32.5</v>
      </c>
      <c r="R13210">
        <v>2527.6280000000002</v>
      </c>
      <c r="S13210">
        <v>2020</v>
      </c>
      <c r="T13210">
        <v>10</v>
      </c>
      <c r="U13210">
        <v>43</v>
      </c>
    </row>
    <row r="13211" spans="1:21" x14ac:dyDescent="0.3">
      <c r="A13211" s="5" t="s">
        <v>168</v>
      </c>
      <c r="B13211" s="5" t="s">
        <v>206</v>
      </c>
      <c r="C13211" s="5" t="s">
        <v>108</v>
      </c>
      <c r="D13211" s="5" t="s">
        <v>626</v>
      </c>
      <c r="E13211" s="5" t="s">
        <v>172</v>
      </c>
      <c r="F13211" s="6">
        <v>44126</v>
      </c>
      <c r="G13211" s="5" t="s">
        <v>148</v>
      </c>
      <c r="H13211" s="5" t="s">
        <v>238</v>
      </c>
      <c r="I13211">
        <v>43956</v>
      </c>
      <c r="J13211">
        <v>170</v>
      </c>
      <c r="K13211">
        <v>120</v>
      </c>
      <c r="L13211">
        <v>1</v>
      </c>
      <c r="M13211">
        <v>3900</v>
      </c>
      <c r="N13211">
        <v>2698.9740000000002</v>
      </c>
      <c r="O13211">
        <v>2698.9740000000002</v>
      </c>
      <c r="P13211">
        <v>120</v>
      </c>
      <c r="Q13211">
        <v>32.5</v>
      </c>
      <c r="R13211">
        <v>1201.0260000000001</v>
      </c>
      <c r="S13211">
        <v>2020</v>
      </c>
      <c r="T13211">
        <v>10</v>
      </c>
      <c r="U13211">
        <v>43</v>
      </c>
    </row>
    <row r="13212" spans="1:21" x14ac:dyDescent="0.3">
      <c r="A13212" s="5" t="s">
        <v>168</v>
      </c>
      <c r="B13212" s="5" t="s">
        <v>206</v>
      </c>
      <c r="C13212" s="5" t="s">
        <v>108</v>
      </c>
      <c r="D13212" s="5" t="s">
        <v>626</v>
      </c>
      <c r="E13212" s="5" t="s">
        <v>172</v>
      </c>
      <c r="F13212" s="6">
        <v>44126</v>
      </c>
      <c r="G13212" s="5" t="s">
        <v>148</v>
      </c>
      <c r="H13212" s="5" t="s">
        <v>184</v>
      </c>
      <c r="I13212">
        <v>43956</v>
      </c>
      <c r="J13212">
        <v>170</v>
      </c>
      <c r="K13212">
        <v>3193</v>
      </c>
      <c r="L13212">
        <v>30</v>
      </c>
      <c r="M13212">
        <v>102176</v>
      </c>
      <c r="N13212">
        <v>80969.232999999993</v>
      </c>
      <c r="O13212">
        <v>2698.9740000000002</v>
      </c>
      <c r="P13212">
        <v>106.43333333333334</v>
      </c>
      <c r="Q13212">
        <v>32</v>
      </c>
      <c r="R13212">
        <v>21206.767</v>
      </c>
      <c r="S13212">
        <v>2020</v>
      </c>
      <c r="T13212">
        <v>10</v>
      </c>
      <c r="U13212">
        <v>43</v>
      </c>
    </row>
    <row r="13213" spans="1:21" x14ac:dyDescent="0.3">
      <c r="A13213" s="5" t="s">
        <v>168</v>
      </c>
      <c r="B13213" s="5" t="s">
        <v>206</v>
      </c>
      <c r="C13213" s="5" t="s">
        <v>108</v>
      </c>
      <c r="D13213" s="5" t="s">
        <v>626</v>
      </c>
      <c r="E13213" s="5" t="s">
        <v>172</v>
      </c>
      <c r="F13213" s="6">
        <v>44126</v>
      </c>
      <c r="G13213" s="5" t="s">
        <v>148</v>
      </c>
      <c r="H13213" s="5" t="s">
        <v>189</v>
      </c>
      <c r="I13213">
        <v>43956</v>
      </c>
      <c r="J13213">
        <v>170</v>
      </c>
      <c r="K13213">
        <v>100</v>
      </c>
      <c r="L13213">
        <v>1</v>
      </c>
      <c r="M13213">
        <v>3250</v>
      </c>
      <c r="N13213">
        <v>2698.9740000000002</v>
      </c>
      <c r="O13213">
        <v>2698.9740000000002</v>
      </c>
      <c r="P13213">
        <v>100</v>
      </c>
      <c r="Q13213">
        <v>32.5</v>
      </c>
      <c r="R13213">
        <v>551.02599999999995</v>
      </c>
      <c r="S13213">
        <v>2020</v>
      </c>
      <c r="T13213">
        <v>10</v>
      </c>
      <c r="U13213">
        <v>43</v>
      </c>
    </row>
    <row r="13214" spans="1:21" x14ac:dyDescent="0.3">
      <c r="A13214" s="5" t="s">
        <v>168</v>
      </c>
      <c r="B13214" s="5" t="s">
        <v>206</v>
      </c>
      <c r="C13214" s="5" t="s">
        <v>108</v>
      </c>
      <c r="D13214" s="5" t="s">
        <v>626</v>
      </c>
      <c r="E13214" s="5" t="s">
        <v>172</v>
      </c>
      <c r="F13214" s="6">
        <v>44126</v>
      </c>
      <c r="G13214" s="5" t="s">
        <v>148</v>
      </c>
      <c r="H13214" s="5" t="s">
        <v>226</v>
      </c>
      <c r="I13214">
        <v>43956</v>
      </c>
      <c r="J13214">
        <v>170</v>
      </c>
      <c r="K13214">
        <v>320</v>
      </c>
      <c r="L13214">
        <v>3</v>
      </c>
      <c r="M13214">
        <v>10400</v>
      </c>
      <c r="N13214">
        <v>8096.9229999999998</v>
      </c>
      <c r="O13214">
        <v>2698.9740000000002</v>
      </c>
      <c r="P13214">
        <v>106.66666666666667</v>
      </c>
      <c r="Q13214">
        <v>32.5</v>
      </c>
      <c r="R13214">
        <v>2303.0770000000002</v>
      </c>
      <c r="S13214">
        <v>2020</v>
      </c>
      <c r="T13214">
        <v>10</v>
      </c>
      <c r="U13214">
        <v>43</v>
      </c>
    </row>
    <row r="13215" spans="1:21" x14ac:dyDescent="0.3">
      <c r="A13215" s="5" t="s">
        <v>168</v>
      </c>
      <c r="B13215" s="5" t="s">
        <v>206</v>
      </c>
      <c r="C13215" s="5" t="s">
        <v>108</v>
      </c>
      <c r="D13215" s="5" t="s">
        <v>626</v>
      </c>
      <c r="E13215" s="5" t="s">
        <v>172</v>
      </c>
      <c r="F13215" s="6">
        <v>44126</v>
      </c>
      <c r="G13215" s="5" t="s">
        <v>148</v>
      </c>
      <c r="H13215" s="5" t="s">
        <v>191</v>
      </c>
      <c r="I13215">
        <v>43956</v>
      </c>
      <c r="J13215">
        <v>170</v>
      </c>
      <c r="K13215">
        <v>574</v>
      </c>
      <c r="L13215">
        <v>5</v>
      </c>
      <c r="M13215">
        <v>18655</v>
      </c>
      <c r="N13215">
        <v>13494.871999999999</v>
      </c>
      <c r="O13215">
        <v>2698.9740000000002</v>
      </c>
      <c r="P13215">
        <v>114.8</v>
      </c>
      <c r="Q13215">
        <v>32.5</v>
      </c>
      <c r="R13215">
        <v>5160.1279999999997</v>
      </c>
      <c r="S13215">
        <v>2020</v>
      </c>
      <c r="T13215">
        <v>10</v>
      </c>
      <c r="U13215">
        <v>43</v>
      </c>
    </row>
    <row r="13216" spans="1:21" x14ac:dyDescent="0.3">
      <c r="A13216" s="5" t="s">
        <v>168</v>
      </c>
      <c r="B13216" s="5" t="s">
        <v>206</v>
      </c>
      <c r="C13216" s="5" t="s">
        <v>108</v>
      </c>
      <c r="D13216" s="5" t="s">
        <v>626</v>
      </c>
      <c r="E13216" s="5" t="s">
        <v>172</v>
      </c>
      <c r="F13216" s="6">
        <v>44126</v>
      </c>
      <c r="G13216" s="5" t="s">
        <v>148</v>
      </c>
      <c r="H13216" s="5" t="s">
        <v>187</v>
      </c>
      <c r="I13216">
        <v>43956</v>
      </c>
      <c r="J13216">
        <v>170</v>
      </c>
      <c r="K13216">
        <v>590</v>
      </c>
      <c r="L13216">
        <v>6</v>
      </c>
      <c r="M13216">
        <v>19175</v>
      </c>
      <c r="N13216">
        <v>16193.847</v>
      </c>
      <c r="O13216">
        <v>2698.9740000000002</v>
      </c>
      <c r="P13216">
        <v>98.333333333333329</v>
      </c>
      <c r="Q13216">
        <v>32.5</v>
      </c>
      <c r="R13216">
        <v>2981.1529999999998</v>
      </c>
      <c r="S13216">
        <v>2020</v>
      </c>
      <c r="T13216">
        <v>10</v>
      </c>
      <c r="U13216">
        <v>43</v>
      </c>
    </row>
    <row r="13217" spans="1:21" x14ac:dyDescent="0.3">
      <c r="A13217" s="5" t="s">
        <v>168</v>
      </c>
      <c r="B13217" s="5" t="s">
        <v>206</v>
      </c>
      <c r="C13217" s="5" t="s">
        <v>108</v>
      </c>
      <c r="D13217" s="5" t="s">
        <v>626</v>
      </c>
      <c r="E13217" s="5" t="s">
        <v>172</v>
      </c>
      <c r="F13217" s="6">
        <v>44126</v>
      </c>
      <c r="G13217" s="5" t="s">
        <v>148</v>
      </c>
      <c r="H13217" s="5" t="s">
        <v>203</v>
      </c>
      <c r="I13217">
        <v>43956</v>
      </c>
      <c r="J13217">
        <v>170</v>
      </c>
      <c r="K13217">
        <v>205</v>
      </c>
      <c r="L13217">
        <v>2</v>
      </c>
      <c r="M13217">
        <v>6662.5</v>
      </c>
      <c r="N13217">
        <v>5397.9489999999996</v>
      </c>
      <c r="O13217">
        <v>2698.9740000000002</v>
      </c>
      <c r="P13217">
        <v>102.5</v>
      </c>
      <c r="Q13217">
        <v>32.5</v>
      </c>
      <c r="R13217">
        <v>1264.5509999999999</v>
      </c>
      <c r="S13217">
        <v>2020</v>
      </c>
      <c r="T13217">
        <v>10</v>
      </c>
      <c r="U13217">
        <v>43</v>
      </c>
    </row>
    <row r="13218" spans="1:21" x14ac:dyDescent="0.3">
      <c r="A13218" s="5" t="s">
        <v>168</v>
      </c>
      <c r="B13218" s="5" t="s">
        <v>206</v>
      </c>
      <c r="C13218" s="5" t="s">
        <v>108</v>
      </c>
      <c r="D13218" s="5" t="s">
        <v>626</v>
      </c>
      <c r="E13218" s="5" t="s">
        <v>172</v>
      </c>
      <c r="F13218" s="6">
        <v>44126</v>
      </c>
      <c r="G13218" s="5" t="s">
        <v>148</v>
      </c>
      <c r="H13218" s="5" t="s">
        <v>216</v>
      </c>
      <c r="I13218">
        <v>43956</v>
      </c>
      <c r="J13218">
        <v>170</v>
      </c>
      <c r="K13218">
        <v>120</v>
      </c>
      <c r="L13218">
        <v>1</v>
      </c>
      <c r="M13218">
        <v>3900</v>
      </c>
      <c r="N13218">
        <v>2698.9740000000002</v>
      </c>
      <c r="O13218">
        <v>2698.9740000000002</v>
      </c>
      <c r="P13218">
        <v>120</v>
      </c>
      <c r="Q13218">
        <v>32.5</v>
      </c>
      <c r="R13218">
        <v>1201.0260000000001</v>
      </c>
      <c r="S13218">
        <v>2020</v>
      </c>
      <c r="T13218">
        <v>10</v>
      </c>
      <c r="U13218">
        <v>43</v>
      </c>
    </row>
    <row r="13219" spans="1:21" x14ac:dyDescent="0.3">
      <c r="A13219" s="5" t="s">
        <v>168</v>
      </c>
      <c r="B13219" s="5" t="s">
        <v>206</v>
      </c>
      <c r="C13219" s="5" t="s">
        <v>108</v>
      </c>
      <c r="D13219" s="5" t="s">
        <v>626</v>
      </c>
      <c r="E13219" s="5" t="s">
        <v>172</v>
      </c>
      <c r="F13219" s="6">
        <v>44126</v>
      </c>
      <c r="G13219" s="5" t="s">
        <v>148</v>
      </c>
      <c r="H13219" s="5" t="s">
        <v>181</v>
      </c>
      <c r="I13219">
        <v>43956</v>
      </c>
      <c r="J13219">
        <v>170</v>
      </c>
      <c r="K13219">
        <v>107</v>
      </c>
      <c r="L13219">
        <v>1</v>
      </c>
      <c r="M13219">
        <v>3477.5</v>
      </c>
      <c r="N13219">
        <v>2698.9740000000002</v>
      </c>
      <c r="O13219">
        <v>2698.9740000000002</v>
      </c>
      <c r="P13219">
        <v>107</v>
      </c>
      <c r="Q13219">
        <v>32.5</v>
      </c>
      <c r="R13219">
        <v>778.52599999999995</v>
      </c>
      <c r="S13219">
        <v>2020</v>
      </c>
      <c r="T13219">
        <v>10</v>
      </c>
      <c r="U13219">
        <v>43</v>
      </c>
    </row>
    <row r="13220" spans="1:21" x14ac:dyDescent="0.3">
      <c r="A13220" s="5" t="s">
        <v>168</v>
      </c>
      <c r="B13220" s="5" t="s">
        <v>206</v>
      </c>
      <c r="C13220" s="5" t="s">
        <v>108</v>
      </c>
      <c r="D13220" s="5" t="s">
        <v>626</v>
      </c>
      <c r="E13220" s="5" t="s">
        <v>172</v>
      </c>
      <c r="F13220" s="6">
        <v>44126</v>
      </c>
      <c r="G13220" s="5" t="s">
        <v>148</v>
      </c>
      <c r="H13220" s="5" t="s">
        <v>183</v>
      </c>
      <c r="I13220">
        <v>43956</v>
      </c>
      <c r="J13220">
        <v>170</v>
      </c>
      <c r="K13220">
        <v>623</v>
      </c>
      <c r="L13220">
        <v>6</v>
      </c>
      <c r="M13220">
        <v>20247.5</v>
      </c>
      <c r="N13220">
        <v>16193.847</v>
      </c>
      <c r="O13220">
        <v>2698.9740000000002</v>
      </c>
      <c r="P13220">
        <v>103.83333333333333</v>
      </c>
      <c r="Q13220">
        <v>32.5</v>
      </c>
      <c r="R13220">
        <v>4053.6529999999998</v>
      </c>
      <c r="S13220">
        <v>2020</v>
      </c>
      <c r="T13220">
        <v>10</v>
      </c>
      <c r="U13220">
        <v>43</v>
      </c>
    </row>
    <row r="13221" spans="1:21" x14ac:dyDescent="0.3">
      <c r="A13221" s="5" t="s">
        <v>168</v>
      </c>
      <c r="B13221" s="5" t="s">
        <v>206</v>
      </c>
      <c r="C13221" s="5" t="s">
        <v>108</v>
      </c>
      <c r="D13221" s="5" t="s">
        <v>626</v>
      </c>
      <c r="E13221" s="5" t="s">
        <v>172</v>
      </c>
      <c r="F13221" s="6">
        <v>44126</v>
      </c>
      <c r="G13221" s="5" t="s">
        <v>148</v>
      </c>
      <c r="H13221" s="5" t="s">
        <v>246</v>
      </c>
      <c r="I13221">
        <v>43956</v>
      </c>
      <c r="J13221">
        <v>170</v>
      </c>
      <c r="K13221">
        <v>505</v>
      </c>
      <c r="L13221">
        <v>5</v>
      </c>
      <c r="M13221">
        <v>16412.5</v>
      </c>
      <c r="N13221">
        <v>13494.871999999999</v>
      </c>
      <c r="O13221">
        <v>2698.9740000000002</v>
      </c>
      <c r="P13221">
        <v>101</v>
      </c>
      <c r="Q13221">
        <v>32.5</v>
      </c>
      <c r="R13221">
        <v>2917.6280000000002</v>
      </c>
      <c r="S13221">
        <v>2020</v>
      </c>
      <c r="T13221">
        <v>10</v>
      </c>
      <c r="U13221">
        <v>43</v>
      </c>
    </row>
    <row r="13222" spans="1:21" x14ac:dyDescent="0.3">
      <c r="A13222" s="5" t="s">
        <v>168</v>
      </c>
      <c r="B13222" s="5" t="s">
        <v>206</v>
      </c>
      <c r="C13222" s="5" t="s">
        <v>108</v>
      </c>
      <c r="D13222" s="5" t="s">
        <v>626</v>
      </c>
      <c r="E13222" s="5" t="s">
        <v>172</v>
      </c>
      <c r="F13222" s="6">
        <v>44126</v>
      </c>
      <c r="G13222" s="5" t="s">
        <v>148</v>
      </c>
      <c r="H13222" s="5" t="s">
        <v>190</v>
      </c>
      <c r="I13222">
        <v>43956</v>
      </c>
      <c r="J13222">
        <v>170</v>
      </c>
      <c r="K13222">
        <v>217</v>
      </c>
      <c r="L13222">
        <v>2</v>
      </c>
      <c r="M13222">
        <v>7052.5</v>
      </c>
      <c r="N13222">
        <v>5397.9489999999996</v>
      </c>
      <c r="O13222">
        <v>2698.9740000000002</v>
      </c>
      <c r="P13222">
        <v>108.5</v>
      </c>
      <c r="Q13222">
        <v>32.5</v>
      </c>
      <c r="R13222">
        <v>1654.5509999999999</v>
      </c>
      <c r="S13222">
        <v>2020</v>
      </c>
      <c r="T13222">
        <v>10</v>
      </c>
      <c r="U13222">
        <v>43</v>
      </c>
    </row>
    <row r="13223" spans="1:21" x14ac:dyDescent="0.3">
      <c r="A13223" s="5" t="s">
        <v>168</v>
      </c>
      <c r="B13223" s="5" t="s">
        <v>206</v>
      </c>
      <c r="C13223" s="5" t="s">
        <v>108</v>
      </c>
      <c r="D13223" s="5" t="s">
        <v>626</v>
      </c>
      <c r="E13223" s="5" t="s">
        <v>172</v>
      </c>
      <c r="F13223" s="6">
        <v>44126</v>
      </c>
      <c r="G13223" s="5" t="s">
        <v>148</v>
      </c>
      <c r="H13223" s="5" t="s">
        <v>498</v>
      </c>
      <c r="I13223">
        <v>43956</v>
      </c>
      <c r="J13223">
        <v>170</v>
      </c>
      <c r="K13223">
        <v>576</v>
      </c>
      <c r="L13223">
        <v>6</v>
      </c>
      <c r="M13223">
        <v>18720</v>
      </c>
      <c r="N13223">
        <v>16193.847</v>
      </c>
      <c r="O13223">
        <v>2698.9740000000002</v>
      </c>
      <c r="P13223">
        <v>96</v>
      </c>
      <c r="Q13223">
        <v>32.5</v>
      </c>
      <c r="R13223">
        <v>2526.1529999999998</v>
      </c>
      <c r="S13223">
        <v>2020</v>
      </c>
      <c r="T13223">
        <v>10</v>
      </c>
      <c r="U13223">
        <v>43</v>
      </c>
    </row>
    <row r="13224" spans="1:21" x14ac:dyDescent="0.3">
      <c r="A13224" s="5" t="s">
        <v>168</v>
      </c>
      <c r="B13224" s="5" t="s">
        <v>206</v>
      </c>
      <c r="C13224" s="5" t="s">
        <v>108</v>
      </c>
      <c r="D13224" s="5" t="s">
        <v>626</v>
      </c>
      <c r="E13224" s="5" t="s">
        <v>172</v>
      </c>
      <c r="F13224" s="6">
        <v>44126</v>
      </c>
      <c r="G13224" s="5" t="s">
        <v>148</v>
      </c>
      <c r="H13224" s="5" t="s">
        <v>190</v>
      </c>
      <c r="I13224">
        <v>43956</v>
      </c>
      <c r="J13224">
        <v>170</v>
      </c>
      <c r="K13224">
        <v>288</v>
      </c>
      <c r="L13224">
        <v>3</v>
      </c>
      <c r="M13224">
        <v>9360</v>
      </c>
      <c r="N13224">
        <v>8096.9229999999998</v>
      </c>
      <c r="O13224">
        <v>2698.9740000000002</v>
      </c>
      <c r="P13224">
        <v>96</v>
      </c>
      <c r="Q13224">
        <v>32.5</v>
      </c>
      <c r="R13224">
        <v>1263.077</v>
      </c>
      <c r="S13224">
        <v>2020</v>
      </c>
      <c r="T13224">
        <v>10</v>
      </c>
      <c r="U13224">
        <v>43</v>
      </c>
    </row>
    <row r="13225" spans="1:21" x14ac:dyDescent="0.3">
      <c r="A13225" s="5" t="s">
        <v>168</v>
      </c>
      <c r="B13225" s="5" t="s">
        <v>206</v>
      </c>
      <c r="C13225" s="5" t="s">
        <v>108</v>
      </c>
      <c r="D13225" s="5" t="s">
        <v>626</v>
      </c>
      <c r="E13225" s="5" t="s">
        <v>172</v>
      </c>
      <c r="F13225" s="6">
        <v>44126</v>
      </c>
      <c r="G13225" s="5" t="s">
        <v>148</v>
      </c>
      <c r="H13225" s="5" t="s">
        <v>190</v>
      </c>
      <c r="I13225">
        <v>43956</v>
      </c>
      <c r="J13225">
        <v>170</v>
      </c>
      <c r="K13225">
        <v>184</v>
      </c>
      <c r="L13225">
        <v>2</v>
      </c>
      <c r="M13225">
        <v>5980</v>
      </c>
      <c r="N13225">
        <v>5397.9489999999996</v>
      </c>
      <c r="O13225">
        <v>2698.9740000000002</v>
      </c>
      <c r="P13225">
        <v>92</v>
      </c>
      <c r="Q13225">
        <v>32.5</v>
      </c>
      <c r="R13225">
        <v>582.05100000000004</v>
      </c>
      <c r="S13225">
        <v>2020</v>
      </c>
      <c r="T13225">
        <v>10</v>
      </c>
      <c r="U13225">
        <v>43</v>
      </c>
    </row>
    <row r="13226" spans="1:21" x14ac:dyDescent="0.3">
      <c r="A13226" s="5" t="s">
        <v>168</v>
      </c>
      <c r="B13226" s="5" t="s">
        <v>206</v>
      </c>
      <c r="C13226" s="5" t="s">
        <v>108</v>
      </c>
      <c r="D13226" s="5" t="s">
        <v>626</v>
      </c>
      <c r="E13226" s="5" t="s">
        <v>172</v>
      </c>
      <c r="F13226" s="6">
        <v>44126</v>
      </c>
      <c r="G13226" s="5" t="s">
        <v>148</v>
      </c>
      <c r="H13226" s="5" t="s">
        <v>190</v>
      </c>
      <c r="I13226">
        <v>43956</v>
      </c>
      <c r="J13226">
        <v>170</v>
      </c>
      <c r="K13226">
        <v>104</v>
      </c>
      <c r="L13226">
        <v>1</v>
      </c>
      <c r="M13226">
        <v>3380</v>
      </c>
      <c r="N13226">
        <v>2698.9740000000002</v>
      </c>
      <c r="O13226">
        <v>2698.9740000000002</v>
      </c>
      <c r="P13226">
        <v>104</v>
      </c>
      <c r="Q13226">
        <v>32.5</v>
      </c>
      <c r="R13226">
        <v>681.02599999999995</v>
      </c>
      <c r="S13226">
        <v>2020</v>
      </c>
      <c r="T13226">
        <v>10</v>
      </c>
      <c r="U13226">
        <v>43</v>
      </c>
    </row>
    <row r="13227" spans="1:21" x14ac:dyDescent="0.3">
      <c r="A13227" s="5" t="s">
        <v>168</v>
      </c>
      <c r="B13227" s="5" t="s">
        <v>206</v>
      </c>
      <c r="C13227" s="5" t="s">
        <v>108</v>
      </c>
      <c r="D13227" s="5" t="s">
        <v>626</v>
      </c>
      <c r="E13227" s="5" t="s">
        <v>172</v>
      </c>
      <c r="F13227" s="6">
        <v>44126</v>
      </c>
      <c r="G13227" s="5" t="s">
        <v>148</v>
      </c>
      <c r="H13227" s="5" t="s">
        <v>190</v>
      </c>
      <c r="I13227">
        <v>43956</v>
      </c>
      <c r="J13227">
        <v>170</v>
      </c>
      <c r="K13227">
        <v>99</v>
      </c>
      <c r="L13227">
        <v>1</v>
      </c>
      <c r="M13227">
        <v>3217.5</v>
      </c>
      <c r="N13227">
        <v>2698.9740000000002</v>
      </c>
      <c r="O13227">
        <v>2698.9740000000002</v>
      </c>
      <c r="P13227">
        <v>99</v>
      </c>
      <c r="Q13227">
        <v>32.5</v>
      </c>
      <c r="R13227">
        <v>518.52599999999995</v>
      </c>
      <c r="S13227">
        <v>2020</v>
      </c>
      <c r="T13227">
        <v>10</v>
      </c>
      <c r="U13227">
        <v>43</v>
      </c>
    </row>
    <row r="13228" spans="1:21" x14ac:dyDescent="0.3">
      <c r="A13228" s="5" t="s">
        <v>168</v>
      </c>
      <c r="B13228" s="5" t="s">
        <v>206</v>
      </c>
      <c r="C13228" s="5" t="s">
        <v>108</v>
      </c>
      <c r="D13228" s="5" t="s">
        <v>626</v>
      </c>
      <c r="E13228" s="5" t="s">
        <v>172</v>
      </c>
      <c r="F13228" s="6">
        <v>44126</v>
      </c>
      <c r="G13228" s="5" t="s">
        <v>148</v>
      </c>
      <c r="H13228" s="5" t="s">
        <v>284</v>
      </c>
      <c r="I13228">
        <v>43956</v>
      </c>
      <c r="J13228">
        <v>170</v>
      </c>
      <c r="K13228">
        <v>300</v>
      </c>
      <c r="L13228">
        <v>3</v>
      </c>
      <c r="M13228">
        <v>9750</v>
      </c>
      <c r="N13228">
        <v>8096.9229999999998</v>
      </c>
      <c r="O13228">
        <v>2698.9740000000002</v>
      </c>
      <c r="P13228">
        <v>100</v>
      </c>
      <c r="Q13228">
        <v>32.5</v>
      </c>
      <c r="R13228">
        <v>1653.077</v>
      </c>
      <c r="S13228">
        <v>2020</v>
      </c>
      <c r="T13228">
        <v>10</v>
      </c>
      <c r="U13228">
        <v>43</v>
      </c>
    </row>
    <row r="13229" spans="1:21" x14ac:dyDescent="0.3">
      <c r="A13229" s="5" t="s">
        <v>168</v>
      </c>
      <c r="B13229" s="5" t="s">
        <v>206</v>
      </c>
      <c r="C13229" s="5" t="s">
        <v>108</v>
      </c>
      <c r="D13229" s="5" t="s">
        <v>626</v>
      </c>
      <c r="E13229" s="5" t="s">
        <v>172</v>
      </c>
      <c r="F13229" s="6">
        <v>44126</v>
      </c>
      <c r="G13229" s="5" t="s">
        <v>148</v>
      </c>
      <c r="H13229" s="5" t="s">
        <v>190</v>
      </c>
      <c r="I13229">
        <v>43956</v>
      </c>
      <c r="J13229">
        <v>170</v>
      </c>
      <c r="K13229">
        <v>90</v>
      </c>
      <c r="L13229">
        <v>1</v>
      </c>
      <c r="M13229">
        <v>2925</v>
      </c>
      <c r="N13229">
        <v>2698.9740000000002</v>
      </c>
      <c r="O13229">
        <v>2698.9740000000002</v>
      </c>
      <c r="P13229">
        <v>90</v>
      </c>
      <c r="Q13229">
        <v>32.5</v>
      </c>
      <c r="R13229">
        <v>226.02600000000001</v>
      </c>
      <c r="S13229">
        <v>2020</v>
      </c>
      <c r="T13229">
        <v>10</v>
      </c>
      <c r="U13229">
        <v>43</v>
      </c>
    </row>
    <row r="13230" spans="1:21" x14ac:dyDescent="0.3">
      <c r="A13230" s="5" t="s">
        <v>168</v>
      </c>
      <c r="B13230" s="5" t="s">
        <v>206</v>
      </c>
      <c r="C13230" s="5" t="s">
        <v>109</v>
      </c>
      <c r="D13230" s="5" t="s">
        <v>627</v>
      </c>
      <c r="E13230" s="5" t="s">
        <v>172</v>
      </c>
      <c r="F13230" s="6">
        <v>44126</v>
      </c>
      <c r="G13230" s="5" t="s">
        <v>148</v>
      </c>
      <c r="H13230" s="5" t="s">
        <v>204</v>
      </c>
      <c r="I13230">
        <v>43942</v>
      </c>
      <c r="J13230">
        <v>184</v>
      </c>
      <c r="K13230">
        <v>599</v>
      </c>
      <c r="L13230">
        <v>6</v>
      </c>
      <c r="M13230">
        <v>19467.5</v>
      </c>
      <c r="N13230">
        <v>29506.937999999998</v>
      </c>
      <c r="O13230">
        <v>4917.8230000000003</v>
      </c>
      <c r="P13230">
        <v>99.833333333333329</v>
      </c>
      <c r="Q13230">
        <v>32.5</v>
      </c>
      <c r="R13230">
        <v>-10039.438</v>
      </c>
      <c r="S13230">
        <v>2020</v>
      </c>
      <c r="T13230">
        <v>10</v>
      </c>
      <c r="U13230">
        <v>43</v>
      </c>
    </row>
    <row r="13231" spans="1:21" x14ac:dyDescent="0.3">
      <c r="A13231" s="5" t="s">
        <v>168</v>
      </c>
      <c r="B13231" s="5" t="s">
        <v>206</v>
      </c>
      <c r="C13231" s="5" t="s">
        <v>109</v>
      </c>
      <c r="D13231" s="5" t="s">
        <v>627</v>
      </c>
      <c r="E13231" s="5" t="s">
        <v>172</v>
      </c>
      <c r="F13231" s="6">
        <v>44126</v>
      </c>
      <c r="G13231" s="5" t="s">
        <v>148</v>
      </c>
      <c r="H13231" s="5" t="s">
        <v>202</v>
      </c>
      <c r="I13231">
        <v>43942</v>
      </c>
      <c r="J13231">
        <v>184</v>
      </c>
      <c r="K13231">
        <v>1377</v>
      </c>
      <c r="L13231">
        <v>14</v>
      </c>
      <c r="M13231">
        <v>44752.5</v>
      </c>
      <c r="N13231">
        <v>68849.520999999993</v>
      </c>
      <c r="O13231">
        <v>4917.8230000000003</v>
      </c>
      <c r="P13231">
        <v>98.357142857142861</v>
      </c>
      <c r="Q13231">
        <v>32.5</v>
      </c>
      <c r="R13231">
        <v>-24097.021000000001</v>
      </c>
      <c r="S13231">
        <v>2020</v>
      </c>
      <c r="T13231">
        <v>10</v>
      </c>
      <c r="U13231">
        <v>43</v>
      </c>
    </row>
    <row r="13232" spans="1:21" x14ac:dyDescent="0.3">
      <c r="A13232" s="5" t="s">
        <v>168</v>
      </c>
      <c r="B13232" s="5" t="s">
        <v>169</v>
      </c>
      <c r="C13232" s="5" t="s">
        <v>170</v>
      </c>
      <c r="D13232" s="5" t="s">
        <v>557</v>
      </c>
      <c r="E13232" s="5" t="s">
        <v>172</v>
      </c>
      <c r="F13232" s="6">
        <v>44127</v>
      </c>
      <c r="G13232" s="5" t="s">
        <v>148</v>
      </c>
      <c r="H13232" s="5" t="s">
        <v>173</v>
      </c>
      <c r="I13232">
        <v>43887</v>
      </c>
      <c r="J13232">
        <v>240</v>
      </c>
      <c r="K13232">
        <v>210</v>
      </c>
      <c r="L13232">
        <v>1</v>
      </c>
      <c r="M13232">
        <v>6720</v>
      </c>
      <c r="N13232">
        <v>2718.7460000000001</v>
      </c>
      <c r="O13232">
        <v>2718.7460000000001</v>
      </c>
      <c r="P13232">
        <v>210</v>
      </c>
      <c r="Q13232">
        <v>32</v>
      </c>
      <c r="R13232">
        <v>4001.2539999999999</v>
      </c>
      <c r="S13232">
        <v>2020</v>
      </c>
      <c r="T13232">
        <v>10</v>
      </c>
      <c r="U13232">
        <v>43</v>
      </c>
    </row>
    <row r="13233" spans="1:21" x14ac:dyDescent="0.3">
      <c r="A13233" s="5" t="s">
        <v>168</v>
      </c>
      <c r="B13233" s="5" t="s">
        <v>169</v>
      </c>
      <c r="C13233" s="5" t="s">
        <v>170</v>
      </c>
      <c r="D13233" s="5" t="s">
        <v>627</v>
      </c>
      <c r="E13233" s="5" t="s">
        <v>172</v>
      </c>
      <c r="F13233" s="6">
        <v>44127</v>
      </c>
      <c r="G13233" s="5" t="s">
        <v>148</v>
      </c>
      <c r="H13233" s="5" t="s">
        <v>469</v>
      </c>
      <c r="I13233">
        <v>43942</v>
      </c>
      <c r="J13233">
        <v>185</v>
      </c>
      <c r="K13233">
        <v>5877.4</v>
      </c>
      <c r="L13233">
        <v>39</v>
      </c>
      <c r="M13233">
        <v>148992.09</v>
      </c>
      <c r="N13233">
        <v>191795.09599999999</v>
      </c>
      <c r="O13233">
        <v>4917.8230000000003</v>
      </c>
      <c r="P13233">
        <v>150.70256410256408</v>
      </c>
      <c r="Q13233">
        <v>25.35</v>
      </c>
      <c r="R13233">
        <v>-42803.006000000001</v>
      </c>
      <c r="S13233">
        <v>2020</v>
      </c>
      <c r="T13233">
        <v>10</v>
      </c>
      <c r="U13233">
        <v>43</v>
      </c>
    </row>
    <row r="13234" spans="1:21" x14ac:dyDescent="0.3">
      <c r="A13234" s="5" t="s">
        <v>168</v>
      </c>
      <c r="B13234" s="5" t="s">
        <v>169</v>
      </c>
      <c r="C13234" s="5" t="s">
        <v>170</v>
      </c>
      <c r="D13234" s="5" t="s">
        <v>583</v>
      </c>
      <c r="E13234" s="5" t="s">
        <v>172</v>
      </c>
      <c r="F13234" s="6">
        <v>44127</v>
      </c>
      <c r="G13234" s="5" t="s">
        <v>148</v>
      </c>
      <c r="H13234" s="5" t="s">
        <v>469</v>
      </c>
      <c r="I13234">
        <v>43949</v>
      </c>
      <c r="J13234">
        <v>178</v>
      </c>
      <c r="K13234">
        <v>5877.4</v>
      </c>
      <c r="L13234">
        <v>11</v>
      </c>
      <c r="M13234">
        <v>42023.41</v>
      </c>
      <c r="N13234">
        <v>16496.580000000002</v>
      </c>
      <c r="O13234">
        <v>1499.6890000000001</v>
      </c>
      <c r="P13234">
        <v>534.30909090909086</v>
      </c>
      <c r="Q13234">
        <v>7.15</v>
      </c>
      <c r="R13234">
        <v>25526.83</v>
      </c>
      <c r="S13234">
        <v>2020</v>
      </c>
      <c r="T13234">
        <v>10</v>
      </c>
      <c r="U13234">
        <v>43</v>
      </c>
    </row>
    <row r="13235" spans="1:21" x14ac:dyDescent="0.3">
      <c r="A13235" s="5" t="s">
        <v>168</v>
      </c>
      <c r="B13235" s="5" t="s">
        <v>175</v>
      </c>
      <c r="C13235" s="5" t="s">
        <v>79</v>
      </c>
      <c r="D13235" s="5" t="s">
        <v>590</v>
      </c>
      <c r="E13235" s="5" t="s">
        <v>172</v>
      </c>
      <c r="F13235" s="6">
        <v>44127</v>
      </c>
      <c r="G13235" s="5" t="s">
        <v>148</v>
      </c>
      <c r="H13235" s="5" t="s">
        <v>194</v>
      </c>
      <c r="I13235">
        <v>43957</v>
      </c>
      <c r="J13235">
        <v>170</v>
      </c>
      <c r="K13235">
        <v>476</v>
      </c>
      <c r="L13235">
        <v>4</v>
      </c>
      <c r="M13235">
        <v>15232</v>
      </c>
      <c r="N13235">
        <v>9206.74</v>
      </c>
      <c r="O13235">
        <v>2301.6849999999999</v>
      </c>
      <c r="P13235">
        <v>119</v>
      </c>
      <c r="Q13235">
        <v>32</v>
      </c>
      <c r="R13235">
        <v>6025.26</v>
      </c>
      <c r="S13235">
        <v>2020</v>
      </c>
      <c r="T13235">
        <v>10</v>
      </c>
      <c r="U13235">
        <v>43</v>
      </c>
    </row>
    <row r="13236" spans="1:21" x14ac:dyDescent="0.3">
      <c r="A13236" s="5" t="s">
        <v>168</v>
      </c>
      <c r="B13236" s="5" t="s">
        <v>206</v>
      </c>
      <c r="C13236" s="5" t="s">
        <v>107</v>
      </c>
      <c r="D13236" s="5" t="s">
        <v>624</v>
      </c>
      <c r="E13236" s="5" t="s">
        <v>172</v>
      </c>
      <c r="F13236" s="6">
        <v>44127</v>
      </c>
      <c r="G13236" s="5" t="s">
        <v>148</v>
      </c>
      <c r="H13236" s="5" t="s">
        <v>178</v>
      </c>
      <c r="I13236">
        <v>43948</v>
      </c>
      <c r="J13236">
        <v>179</v>
      </c>
      <c r="K13236">
        <v>192.2</v>
      </c>
      <c r="L13236">
        <v>2</v>
      </c>
      <c r="M13236">
        <v>6150.4</v>
      </c>
      <c r="N13236">
        <v>6423.8339999999998</v>
      </c>
      <c r="O13236">
        <v>3211.9169999999999</v>
      </c>
      <c r="P13236">
        <v>96.1</v>
      </c>
      <c r="Q13236">
        <v>32</v>
      </c>
      <c r="R13236">
        <v>-273.43400000000003</v>
      </c>
      <c r="S13236">
        <v>2020</v>
      </c>
      <c r="T13236">
        <v>10</v>
      </c>
      <c r="U13236">
        <v>43</v>
      </c>
    </row>
    <row r="13237" spans="1:21" x14ac:dyDescent="0.3">
      <c r="A13237" s="5" t="s">
        <v>168</v>
      </c>
      <c r="B13237" s="5" t="s">
        <v>206</v>
      </c>
      <c r="C13237" s="5" t="s">
        <v>107</v>
      </c>
      <c r="D13237" s="5" t="s">
        <v>624</v>
      </c>
      <c r="E13237" s="5" t="s">
        <v>172</v>
      </c>
      <c r="F13237" s="6">
        <v>44127</v>
      </c>
      <c r="G13237" s="5" t="s">
        <v>148</v>
      </c>
      <c r="H13237" s="5" t="s">
        <v>235</v>
      </c>
      <c r="I13237">
        <v>43948</v>
      </c>
      <c r="J13237">
        <v>179</v>
      </c>
      <c r="K13237">
        <v>313.8</v>
      </c>
      <c r="L13237">
        <v>3</v>
      </c>
      <c r="M13237">
        <v>10041.6</v>
      </c>
      <c r="N13237">
        <v>9635.7510000000002</v>
      </c>
      <c r="O13237">
        <v>3211.9169999999999</v>
      </c>
      <c r="P13237">
        <v>104.60000000000001</v>
      </c>
      <c r="Q13237">
        <v>32</v>
      </c>
      <c r="R13237">
        <v>405.84899999999999</v>
      </c>
      <c r="S13237">
        <v>2020</v>
      </c>
      <c r="T13237">
        <v>10</v>
      </c>
      <c r="U13237">
        <v>43</v>
      </c>
    </row>
    <row r="13238" spans="1:21" x14ac:dyDescent="0.3">
      <c r="A13238" s="5" t="s">
        <v>168</v>
      </c>
      <c r="B13238" s="5" t="s">
        <v>206</v>
      </c>
      <c r="C13238" s="5" t="s">
        <v>107</v>
      </c>
      <c r="D13238" s="5" t="s">
        <v>624</v>
      </c>
      <c r="E13238" s="5" t="s">
        <v>172</v>
      </c>
      <c r="F13238" s="6">
        <v>44127</v>
      </c>
      <c r="G13238" s="5" t="s">
        <v>148</v>
      </c>
      <c r="H13238" s="5" t="s">
        <v>351</v>
      </c>
      <c r="I13238">
        <v>43948</v>
      </c>
      <c r="J13238">
        <v>179</v>
      </c>
      <c r="K13238">
        <v>284.8</v>
      </c>
      <c r="L13238">
        <v>3</v>
      </c>
      <c r="M13238">
        <v>9113.6</v>
      </c>
      <c r="N13238">
        <v>9635.7510000000002</v>
      </c>
      <c r="O13238">
        <v>3211.9169999999999</v>
      </c>
      <c r="P13238">
        <v>94.933333333333337</v>
      </c>
      <c r="Q13238">
        <v>32</v>
      </c>
      <c r="R13238">
        <v>-522.15099999999995</v>
      </c>
      <c r="S13238">
        <v>2020</v>
      </c>
      <c r="T13238">
        <v>10</v>
      </c>
      <c r="U13238">
        <v>43</v>
      </c>
    </row>
    <row r="13239" spans="1:21" x14ac:dyDescent="0.3">
      <c r="A13239" s="5" t="s">
        <v>168</v>
      </c>
      <c r="B13239" s="5" t="s">
        <v>206</v>
      </c>
      <c r="C13239" s="5" t="s">
        <v>108</v>
      </c>
      <c r="D13239" s="5" t="s">
        <v>626</v>
      </c>
      <c r="E13239" s="5" t="s">
        <v>227</v>
      </c>
      <c r="F13239" s="6">
        <v>44127</v>
      </c>
      <c r="G13239" s="5" t="s">
        <v>148</v>
      </c>
      <c r="H13239" s="5" t="s">
        <v>190</v>
      </c>
      <c r="I13239">
        <v>43956</v>
      </c>
      <c r="J13239">
        <v>171</v>
      </c>
      <c r="K13239">
        <v>-90</v>
      </c>
      <c r="L13239">
        <v>-1</v>
      </c>
      <c r="M13239">
        <v>-2925</v>
      </c>
      <c r="N13239">
        <v>-2698.9740000000002</v>
      </c>
      <c r="O13239">
        <v>-2698.9740000000002</v>
      </c>
      <c r="P13239">
        <v>90</v>
      </c>
      <c r="Q13239">
        <v>32.5</v>
      </c>
      <c r="R13239">
        <v>-226.02600000000001</v>
      </c>
      <c r="S13239">
        <v>2020</v>
      </c>
      <c r="T13239">
        <v>10</v>
      </c>
      <c r="U13239">
        <v>43</v>
      </c>
    </row>
    <row r="13240" spans="1:21" x14ac:dyDescent="0.3">
      <c r="A13240" s="5" t="s">
        <v>168</v>
      </c>
      <c r="B13240" s="5" t="s">
        <v>206</v>
      </c>
      <c r="C13240" s="5" t="s">
        <v>108</v>
      </c>
      <c r="D13240" s="5" t="s">
        <v>626</v>
      </c>
      <c r="E13240" s="5" t="s">
        <v>172</v>
      </c>
      <c r="F13240" s="6">
        <v>44127</v>
      </c>
      <c r="G13240" s="5" t="s">
        <v>148</v>
      </c>
      <c r="H13240" s="5" t="s">
        <v>190</v>
      </c>
      <c r="I13240">
        <v>43956</v>
      </c>
      <c r="J13240">
        <v>171</v>
      </c>
      <c r="K13240">
        <v>90</v>
      </c>
      <c r="L13240">
        <v>1</v>
      </c>
      <c r="M13240">
        <v>2000</v>
      </c>
      <c r="N13240">
        <v>2698.9740000000002</v>
      </c>
      <c r="O13240">
        <v>2698.9740000000002</v>
      </c>
      <c r="P13240">
        <v>90</v>
      </c>
      <c r="Q13240">
        <v>22.222200000000001</v>
      </c>
      <c r="R13240">
        <v>-698.97400000000005</v>
      </c>
      <c r="S13240">
        <v>2020</v>
      </c>
      <c r="T13240">
        <v>10</v>
      </c>
      <c r="U13240">
        <v>43</v>
      </c>
    </row>
    <row r="13241" spans="1:21" x14ac:dyDescent="0.3">
      <c r="A13241" s="5" t="s">
        <v>168</v>
      </c>
      <c r="B13241" s="5" t="s">
        <v>206</v>
      </c>
      <c r="C13241" s="5" t="s">
        <v>108</v>
      </c>
      <c r="D13241" s="5" t="s">
        <v>626</v>
      </c>
      <c r="E13241" s="5" t="s">
        <v>172</v>
      </c>
      <c r="F13241" s="6">
        <v>44127</v>
      </c>
      <c r="G13241" s="5" t="s">
        <v>148</v>
      </c>
      <c r="H13241" s="5" t="s">
        <v>253</v>
      </c>
      <c r="I13241">
        <v>43956</v>
      </c>
      <c r="J13241">
        <v>171</v>
      </c>
      <c r="K13241">
        <v>205.4</v>
      </c>
      <c r="L13241">
        <v>2</v>
      </c>
      <c r="M13241">
        <v>6572.8</v>
      </c>
      <c r="N13241">
        <v>5397.9489999999996</v>
      </c>
      <c r="O13241">
        <v>2698.9740000000002</v>
      </c>
      <c r="P13241">
        <v>102.7</v>
      </c>
      <c r="Q13241">
        <v>32</v>
      </c>
      <c r="R13241">
        <v>1174.8510000000001</v>
      </c>
      <c r="S13241">
        <v>2020</v>
      </c>
      <c r="T13241">
        <v>10</v>
      </c>
      <c r="U13241">
        <v>43</v>
      </c>
    </row>
    <row r="13242" spans="1:21" x14ac:dyDescent="0.3">
      <c r="A13242" s="5" t="s">
        <v>168</v>
      </c>
      <c r="B13242" s="5" t="s">
        <v>206</v>
      </c>
      <c r="C13242" s="5" t="s">
        <v>108</v>
      </c>
      <c r="D13242" s="5" t="s">
        <v>626</v>
      </c>
      <c r="E13242" s="5" t="s">
        <v>172</v>
      </c>
      <c r="F13242" s="6">
        <v>44127</v>
      </c>
      <c r="G13242" s="5" t="s">
        <v>148</v>
      </c>
      <c r="H13242" s="5" t="s">
        <v>311</v>
      </c>
      <c r="I13242">
        <v>43956</v>
      </c>
      <c r="J13242">
        <v>171</v>
      </c>
      <c r="K13242">
        <v>95.2</v>
      </c>
      <c r="L13242">
        <v>1</v>
      </c>
      <c r="M13242">
        <v>3046.4</v>
      </c>
      <c r="N13242">
        <v>2698.9740000000002</v>
      </c>
      <c r="O13242">
        <v>2698.9740000000002</v>
      </c>
      <c r="P13242">
        <v>95.2</v>
      </c>
      <c r="Q13242">
        <v>32</v>
      </c>
      <c r="R13242">
        <v>347.42599999999999</v>
      </c>
      <c r="S13242">
        <v>2020</v>
      </c>
      <c r="T13242">
        <v>10</v>
      </c>
      <c r="U13242">
        <v>43</v>
      </c>
    </row>
    <row r="13243" spans="1:21" x14ac:dyDescent="0.3">
      <c r="A13243" s="5" t="s">
        <v>168</v>
      </c>
      <c r="B13243" s="5" t="s">
        <v>206</v>
      </c>
      <c r="C13243" s="5" t="s">
        <v>108</v>
      </c>
      <c r="D13243" s="5" t="s">
        <v>626</v>
      </c>
      <c r="E13243" s="5" t="s">
        <v>172</v>
      </c>
      <c r="F13243" s="6">
        <v>44127</v>
      </c>
      <c r="G13243" s="5" t="s">
        <v>148</v>
      </c>
      <c r="H13243" s="5" t="s">
        <v>197</v>
      </c>
      <c r="I13243">
        <v>43956</v>
      </c>
      <c r="J13243">
        <v>171</v>
      </c>
      <c r="K13243">
        <v>1077</v>
      </c>
      <c r="L13243">
        <v>10</v>
      </c>
      <c r="M13243">
        <v>34464</v>
      </c>
      <c r="N13243">
        <v>26989.743999999999</v>
      </c>
      <c r="O13243">
        <v>2698.9740000000002</v>
      </c>
      <c r="P13243">
        <v>107.7</v>
      </c>
      <c r="Q13243">
        <v>32</v>
      </c>
      <c r="R13243">
        <v>7474.2560000000003</v>
      </c>
      <c r="S13243">
        <v>2020</v>
      </c>
      <c r="T13243">
        <v>10</v>
      </c>
      <c r="U13243">
        <v>43</v>
      </c>
    </row>
    <row r="13244" spans="1:21" x14ac:dyDescent="0.3">
      <c r="A13244" s="5" t="s">
        <v>168</v>
      </c>
      <c r="B13244" s="5" t="s">
        <v>206</v>
      </c>
      <c r="C13244" s="5" t="s">
        <v>108</v>
      </c>
      <c r="D13244" s="5" t="s">
        <v>626</v>
      </c>
      <c r="E13244" s="5" t="s">
        <v>172</v>
      </c>
      <c r="F13244" s="6">
        <v>44127</v>
      </c>
      <c r="G13244" s="5" t="s">
        <v>148</v>
      </c>
      <c r="H13244" s="5" t="s">
        <v>173</v>
      </c>
      <c r="I13244">
        <v>43956</v>
      </c>
      <c r="J13244">
        <v>171</v>
      </c>
      <c r="K13244">
        <v>240.2</v>
      </c>
      <c r="L13244">
        <v>2</v>
      </c>
      <c r="M13244">
        <v>7686.4</v>
      </c>
      <c r="N13244">
        <v>5397.9489999999996</v>
      </c>
      <c r="O13244">
        <v>2698.9740000000002</v>
      </c>
      <c r="P13244">
        <v>120.1</v>
      </c>
      <c r="Q13244">
        <v>32</v>
      </c>
      <c r="R13244">
        <v>2288.451</v>
      </c>
      <c r="S13244">
        <v>2020</v>
      </c>
      <c r="T13244">
        <v>10</v>
      </c>
      <c r="U13244">
        <v>43</v>
      </c>
    </row>
    <row r="13245" spans="1:21" x14ac:dyDescent="0.3">
      <c r="A13245" s="5" t="s">
        <v>168</v>
      </c>
      <c r="B13245" s="5" t="s">
        <v>206</v>
      </c>
      <c r="C13245" s="5" t="s">
        <v>109</v>
      </c>
      <c r="D13245" s="5" t="s">
        <v>583</v>
      </c>
      <c r="E13245" s="5" t="s">
        <v>172</v>
      </c>
      <c r="F13245" s="6">
        <v>44127</v>
      </c>
      <c r="G13245" s="5" t="s">
        <v>148</v>
      </c>
      <c r="H13245" s="5" t="s">
        <v>371</v>
      </c>
      <c r="I13245">
        <v>43949</v>
      </c>
      <c r="J13245">
        <v>178</v>
      </c>
      <c r="K13245">
        <v>1222.8</v>
      </c>
      <c r="L13245">
        <v>10</v>
      </c>
      <c r="M13245">
        <v>37906.800000000003</v>
      </c>
      <c r="N13245">
        <v>14996.891</v>
      </c>
      <c r="O13245">
        <v>1499.6890000000001</v>
      </c>
      <c r="P13245">
        <v>122.28</v>
      </c>
      <c r="Q13245">
        <v>31</v>
      </c>
      <c r="R13245">
        <v>22909.909</v>
      </c>
      <c r="S13245">
        <v>2020</v>
      </c>
      <c r="T13245">
        <v>10</v>
      </c>
      <c r="U13245">
        <v>43</v>
      </c>
    </row>
    <row r="13246" spans="1:21" x14ac:dyDescent="0.3">
      <c r="A13246" s="5" t="s">
        <v>168</v>
      </c>
      <c r="B13246" s="5" t="s">
        <v>467</v>
      </c>
      <c r="C13246" s="5" t="s">
        <v>129</v>
      </c>
      <c r="D13246" s="5" t="s">
        <v>625</v>
      </c>
      <c r="E13246" s="5" t="s">
        <v>172</v>
      </c>
      <c r="F13246" s="6">
        <v>44127</v>
      </c>
      <c r="G13246" s="5" t="s">
        <v>148</v>
      </c>
      <c r="H13246" s="5" t="s">
        <v>190</v>
      </c>
      <c r="I13246">
        <v>44009</v>
      </c>
      <c r="J13246">
        <v>118</v>
      </c>
      <c r="K13246">
        <v>116.1</v>
      </c>
      <c r="L13246">
        <v>1</v>
      </c>
      <c r="M13246">
        <v>2000</v>
      </c>
      <c r="N13246">
        <v>2657.4520000000002</v>
      </c>
      <c r="O13246">
        <v>2657.4520000000002</v>
      </c>
      <c r="P13246">
        <v>116.1</v>
      </c>
      <c r="Q13246">
        <v>17.226500000000001</v>
      </c>
      <c r="R13246">
        <v>-657.452</v>
      </c>
      <c r="S13246">
        <v>2020</v>
      </c>
      <c r="T13246">
        <v>10</v>
      </c>
      <c r="U13246">
        <v>43</v>
      </c>
    </row>
    <row r="13247" spans="1:21" x14ac:dyDescent="0.3">
      <c r="A13247" s="5" t="s">
        <v>168</v>
      </c>
      <c r="B13247" s="5" t="s">
        <v>467</v>
      </c>
      <c r="C13247" s="5" t="s">
        <v>129</v>
      </c>
      <c r="D13247" s="5" t="s">
        <v>625</v>
      </c>
      <c r="E13247" s="5" t="s">
        <v>172</v>
      </c>
      <c r="F13247" s="6">
        <v>44127</v>
      </c>
      <c r="G13247" s="5" t="s">
        <v>148</v>
      </c>
      <c r="H13247" s="5" t="s">
        <v>466</v>
      </c>
      <c r="I13247">
        <v>44009</v>
      </c>
      <c r="J13247">
        <v>118</v>
      </c>
      <c r="K13247">
        <v>12668</v>
      </c>
      <c r="L13247">
        <v>108</v>
      </c>
      <c r="M13247">
        <v>411710</v>
      </c>
      <c r="N13247">
        <v>287004.77600000001</v>
      </c>
      <c r="O13247">
        <v>2657.4520000000002</v>
      </c>
      <c r="P13247">
        <v>117.29629629629629</v>
      </c>
      <c r="Q13247">
        <v>32.5</v>
      </c>
      <c r="R13247">
        <v>124705.224</v>
      </c>
      <c r="S13247">
        <v>2020</v>
      </c>
      <c r="T13247">
        <v>10</v>
      </c>
      <c r="U13247">
        <v>43</v>
      </c>
    </row>
    <row r="13248" spans="1:21" x14ac:dyDescent="0.3">
      <c r="A13248" s="5" t="s">
        <v>168</v>
      </c>
      <c r="B13248" s="5" t="s">
        <v>175</v>
      </c>
      <c r="C13248" s="5" t="s">
        <v>79</v>
      </c>
      <c r="D13248" s="5" t="s">
        <v>590</v>
      </c>
      <c r="E13248" s="5" t="s">
        <v>172</v>
      </c>
      <c r="F13248" s="6">
        <v>44130</v>
      </c>
      <c r="G13248" s="5" t="s">
        <v>148</v>
      </c>
      <c r="H13248" s="5" t="s">
        <v>190</v>
      </c>
      <c r="I13248">
        <v>43957</v>
      </c>
      <c r="J13248">
        <v>173</v>
      </c>
      <c r="K13248">
        <v>107.5</v>
      </c>
      <c r="L13248">
        <v>1</v>
      </c>
      <c r="M13248">
        <v>3440</v>
      </c>
      <c r="N13248">
        <v>2301.6849999999999</v>
      </c>
      <c r="O13248">
        <v>2301.6849999999999</v>
      </c>
      <c r="P13248">
        <v>107.5</v>
      </c>
      <c r="Q13248">
        <v>32</v>
      </c>
      <c r="R13248">
        <v>1138.3150000000001</v>
      </c>
      <c r="S13248">
        <v>2020</v>
      </c>
      <c r="T13248">
        <v>10</v>
      </c>
      <c r="U13248">
        <v>44</v>
      </c>
    </row>
    <row r="13249" spans="1:21" x14ac:dyDescent="0.3">
      <c r="A13249" s="5" t="s">
        <v>168</v>
      </c>
      <c r="B13249" s="5" t="s">
        <v>169</v>
      </c>
      <c r="C13249" s="5" t="s">
        <v>170</v>
      </c>
      <c r="D13249" s="5" t="s">
        <v>623</v>
      </c>
      <c r="E13249" s="5" t="s">
        <v>172</v>
      </c>
      <c r="F13249" s="6">
        <v>44131</v>
      </c>
      <c r="G13249" s="5" t="s">
        <v>148</v>
      </c>
      <c r="H13249" s="5" t="s">
        <v>173</v>
      </c>
      <c r="I13249">
        <v>43941</v>
      </c>
      <c r="J13249">
        <v>190</v>
      </c>
      <c r="K13249">
        <v>473.8</v>
      </c>
      <c r="L13249">
        <v>6</v>
      </c>
      <c r="M13249">
        <v>15161.6</v>
      </c>
      <c r="N13249">
        <v>26572.384999999998</v>
      </c>
      <c r="O13249">
        <v>4428.7309999999998</v>
      </c>
      <c r="P13249">
        <v>78.966666666666669</v>
      </c>
      <c r="Q13249">
        <v>32</v>
      </c>
      <c r="R13249">
        <v>-11410.785</v>
      </c>
      <c r="S13249">
        <v>2020</v>
      </c>
      <c r="T13249">
        <v>10</v>
      </c>
      <c r="U13249">
        <v>44</v>
      </c>
    </row>
    <row r="13250" spans="1:21" x14ac:dyDescent="0.3">
      <c r="A13250" s="5" t="s">
        <v>168</v>
      </c>
      <c r="B13250" s="5" t="s">
        <v>206</v>
      </c>
      <c r="C13250" s="5" t="s">
        <v>108</v>
      </c>
      <c r="D13250" s="5" t="s">
        <v>626</v>
      </c>
      <c r="E13250" s="5" t="s">
        <v>172</v>
      </c>
      <c r="F13250" s="6">
        <v>44131</v>
      </c>
      <c r="G13250" s="5" t="s">
        <v>148</v>
      </c>
      <c r="H13250" s="5" t="s">
        <v>208</v>
      </c>
      <c r="I13250">
        <v>43956</v>
      </c>
      <c r="J13250">
        <v>175</v>
      </c>
      <c r="K13250">
        <v>125</v>
      </c>
      <c r="L13250">
        <v>1</v>
      </c>
      <c r="M13250">
        <v>3687.5</v>
      </c>
      <c r="N13250">
        <v>2698.9740000000002</v>
      </c>
      <c r="O13250">
        <v>2698.9740000000002</v>
      </c>
      <c r="P13250">
        <v>125</v>
      </c>
      <c r="Q13250">
        <v>29.5</v>
      </c>
      <c r="R13250">
        <v>988.52599999999995</v>
      </c>
      <c r="S13250">
        <v>2020</v>
      </c>
      <c r="T13250">
        <v>10</v>
      </c>
      <c r="U13250">
        <v>44</v>
      </c>
    </row>
    <row r="13251" spans="1:21" x14ac:dyDescent="0.3">
      <c r="A13251" s="5" t="s">
        <v>168</v>
      </c>
      <c r="B13251" s="5" t="s">
        <v>206</v>
      </c>
      <c r="C13251" s="5" t="s">
        <v>108</v>
      </c>
      <c r="D13251" s="5" t="s">
        <v>626</v>
      </c>
      <c r="E13251" s="5" t="s">
        <v>172</v>
      </c>
      <c r="F13251" s="6">
        <v>44131</v>
      </c>
      <c r="G13251" s="5" t="s">
        <v>148</v>
      </c>
      <c r="H13251" s="5" t="s">
        <v>351</v>
      </c>
      <c r="I13251">
        <v>43956</v>
      </c>
      <c r="J13251">
        <v>175</v>
      </c>
      <c r="K13251">
        <v>194.6</v>
      </c>
      <c r="L13251">
        <v>2</v>
      </c>
      <c r="M13251">
        <v>6519.1</v>
      </c>
      <c r="N13251">
        <v>5397.9489999999996</v>
      </c>
      <c r="O13251">
        <v>2698.9740000000002</v>
      </c>
      <c r="P13251">
        <v>97.3</v>
      </c>
      <c r="Q13251">
        <v>33.5</v>
      </c>
      <c r="R13251">
        <v>1121.1510000000001</v>
      </c>
      <c r="S13251">
        <v>2020</v>
      </c>
      <c r="T13251">
        <v>10</v>
      </c>
      <c r="U13251">
        <v>44</v>
      </c>
    </row>
    <row r="13252" spans="1:21" x14ac:dyDescent="0.3">
      <c r="A13252" s="5" t="s">
        <v>168</v>
      </c>
      <c r="B13252" s="5" t="s">
        <v>206</v>
      </c>
      <c r="C13252" s="5" t="s">
        <v>108</v>
      </c>
      <c r="D13252" s="5" t="s">
        <v>626</v>
      </c>
      <c r="E13252" s="5" t="s">
        <v>172</v>
      </c>
      <c r="F13252" s="6">
        <v>44131</v>
      </c>
      <c r="G13252" s="5" t="s">
        <v>148</v>
      </c>
      <c r="H13252" s="5" t="s">
        <v>197</v>
      </c>
      <c r="I13252">
        <v>43956</v>
      </c>
      <c r="J13252">
        <v>175</v>
      </c>
      <c r="K13252">
        <v>559</v>
      </c>
      <c r="L13252">
        <v>5</v>
      </c>
      <c r="M13252">
        <v>18726.5</v>
      </c>
      <c r="N13252">
        <v>13494.871999999999</v>
      </c>
      <c r="O13252">
        <v>2698.9740000000002</v>
      </c>
      <c r="P13252">
        <v>111.8</v>
      </c>
      <c r="Q13252">
        <v>33.5</v>
      </c>
      <c r="R13252">
        <v>5231.6279999999997</v>
      </c>
      <c r="S13252">
        <v>2020</v>
      </c>
      <c r="T13252">
        <v>10</v>
      </c>
      <c r="U13252">
        <v>44</v>
      </c>
    </row>
    <row r="13253" spans="1:21" x14ac:dyDescent="0.3">
      <c r="A13253" s="5" t="s">
        <v>168</v>
      </c>
      <c r="B13253" s="5" t="s">
        <v>206</v>
      </c>
      <c r="C13253" s="5" t="s">
        <v>108</v>
      </c>
      <c r="D13253" s="5" t="s">
        <v>626</v>
      </c>
      <c r="E13253" s="5" t="s">
        <v>172</v>
      </c>
      <c r="F13253" s="6">
        <v>44131</v>
      </c>
      <c r="G13253" s="5" t="s">
        <v>148</v>
      </c>
      <c r="H13253" s="5" t="s">
        <v>178</v>
      </c>
      <c r="I13253">
        <v>43956</v>
      </c>
      <c r="J13253">
        <v>175</v>
      </c>
      <c r="K13253">
        <v>182.8</v>
      </c>
      <c r="L13253">
        <v>2</v>
      </c>
      <c r="M13253">
        <v>6123.8</v>
      </c>
      <c r="N13253">
        <v>5397.9489999999996</v>
      </c>
      <c r="O13253">
        <v>2698.9740000000002</v>
      </c>
      <c r="P13253">
        <v>91.4</v>
      </c>
      <c r="Q13253">
        <v>33.5</v>
      </c>
      <c r="R13253">
        <v>725.851</v>
      </c>
      <c r="S13253">
        <v>2020</v>
      </c>
      <c r="T13253">
        <v>10</v>
      </c>
      <c r="U13253">
        <v>44</v>
      </c>
    </row>
    <row r="13254" spans="1:21" x14ac:dyDescent="0.3">
      <c r="A13254" s="5" t="s">
        <v>168</v>
      </c>
      <c r="B13254" s="5" t="s">
        <v>206</v>
      </c>
      <c r="C13254" s="5" t="s">
        <v>108</v>
      </c>
      <c r="D13254" s="5" t="s">
        <v>626</v>
      </c>
      <c r="E13254" s="5" t="s">
        <v>172</v>
      </c>
      <c r="F13254" s="6">
        <v>44131</v>
      </c>
      <c r="G13254" s="5" t="s">
        <v>148</v>
      </c>
      <c r="H13254" s="5" t="s">
        <v>311</v>
      </c>
      <c r="I13254">
        <v>43956</v>
      </c>
      <c r="J13254">
        <v>175</v>
      </c>
      <c r="K13254">
        <v>89.4</v>
      </c>
      <c r="L13254">
        <v>1</v>
      </c>
      <c r="M13254">
        <v>2994.9</v>
      </c>
      <c r="N13254">
        <v>2698.9740000000002</v>
      </c>
      <c r="O13254">
        <v>2698.9740000000002</v>
      </c>
      <c r="P13254">
        <v>89.4</v>
      </c>
      <c r="Q13254">
        <v>33.5</v>
      </c>
      <c r="R13254">
        <v>295.92599999999999</v>
      </c>
      <c r="S13254">
        <v>2020</v>
      </c>
      <c r="T13254">
        <v>10</v>
      </c>
      <c r="U13254">
        <v>44</v>
      </c>
    </row>
    <row r="13255" spans="1:21" x14ac:dyDescent="0.3">
      <c r="A13255" s="5" t="s">
        <v>168</v>
      </c>
      <c r="B13255" s="5" t="s">
        <v>206</v>
      </c>
      <c r="C13255" s="5" t="s">
        <v>108</v>
      </c>
      <c r="D13255" s="5" t="s">
        <v>626</v>
      </c>
      <c r="E13255" s="5" t="s">
        <v>172</v>
      </c>
      <c r="F13255" s="6">
        <v>44131</v>
      </c>
      <c r="G13255" s="5" t="s">
        <v>148</v>
      </c>
      <c r="H13255" s="5" t="s">
        <v>235</v>
      </c>
      <c r="I13255">
        <v>43956</v>
      </c>
      <c r="J13255">
        <v>175</v>
      </c>
      <c r="K13255">
        <v>106.4</v>
      </c>
      <c r="L13255">
        <v>1</v>
      </c>
      <c r="M13255">
        <v>3564.4</v>
      </c>
      <c r="N13255">
        <v>2698.9740000000002</v>
      </c>
      <c r="O13255">
        <v>2698.9740000000002</v>
      </c>
      <c r="P13255">
        <v>106.4</v>
      </c>
      <c r="Q13255">
        <v>33.5</v>
      </c>
      <c r="R13255">
        <v>865.42600000000004</v>
      </c>
      <c r="S13255">
        <v>2020</v>
      </c>
      <c r="T13255">
        <v>10</v>
      </c>
      <c r="U13255">
        <v>44</v>
      </c>
    </row>
    <row r="13256" spans="1:21" x14ac:dyDescent="0.3">
      <c r="A13256" s="5" t="s">
        <v>168</v>
      </c>
      <c r="B13256" s="5" t="s">
        <v>206</v>
      </c>
      <c r="C13256" s="5" t="s">
        <v>108</v>
      </c>
      <c r="D13256" s="5" t="s">
        <v>626</v>
      </c>
      <c r="E13256" s="5" t="s">
        <v>172</v>
      </c>
      <c r="F13256" s="6">
        <v>44131</v>
      </c>
      <c r="G13256" s="5" t="s">
        <v>148</v>
      </c>
      <c r="H13256" s="5" t="s">
        <v>173</v>
      </c>
      <c r="I13256">
        <v>43956</v>
      </c>
      <c r="J13256">
        <v>175</v>
      </c>
      <c r="K13256">
        <v>718</v>
      </c>
      <c r="L13256">
        <v>8</v>
      </c>
      <c r="M13256">
        <v>24053</v>
      </c>
      <c r="N13256">
        <v>21591.794999999998</v>
      </c>
      <c r="O13256">
        <v>2698.9740000000002</v>
      </c>
      <c r="P13256">
        <v>89.75</v>
      </c>
      <c r="Q13256">
        <v>33.5</v>
      </c>
      <c r="R13256">
        <v>2461.2049999999999</v>
      </c>
      <c r="S13256">
        <v>2020</v>
      </c>
      <c r="T13256">
        <v>10</v>
      </c>
      <c r="U13256">
        <v>44</v>
      </c>
    </row>
    <row r="13257" spans="1:21" x14ac:dyDescent="0.3">
      <c r="A13257" s="5" t="s">
        <v>168</v>
      </c>
      <c r="B13257" s="5" t="s">
        <v>206</v>
      </c>
      <c r="C13257" s="5" t="s">
        <v>109</v>
      </c>
      <c r="D13257" s="5" t="s">
        <v>583</v>
      </c>
      <c r="E13257" s="5" t="s">
        <v>172</v>
      </c>
      <c r="F13257" s="6">
        <v>44131</v>
      </c>
      <c r="G13257" s="5" t="s">
        <v>148</v>
      </c>
      <c r="H13257" s="5" t="s">
        <v>194</v>
      </c>
      <c r="I13257">
        <v>43949</v>
      </c>
      <c r="J13257">
        <v>182</v>
      </c>
      <c r="K13257">
        <v>413</v>
      </c>
      <c r="L13257">
        <v>3</v>
      </c>
      <c r="M13257">
        <v>13835.5</v>
      </c>
      <c r="N13257">
        <v>4499.067</v>
      </c>
      <c r="O13257">
        <v>1499.6890000000001</v>
      </c>
      <c r="P13257">
        <v>137.66666666666666</v>
      </c>
      <c r="Q13257">
        <v>33.5</v>
      </c>
      <c r="R13257">
        <v>9336.4330000000009</v>
      </c>
      <c r="S13257">
        <v>2020</v>
      </c>
      <c r="T13257">
        <v>10</v>
      </c>
      <c r="U13257">
        <v>44</v>
      </c>
    </row>
    <row r="13258" spans="1:21" x14ac:dyDescent="0.3">
      <c r="A13258" s="5" t="s">
        <v>168</v>
      </c>
      <c r="B13258" s="5" t="s">
        <v>206</v>
      </c>
      <c r="C13258" s="5" t="s">
        <v>109</v>
      </c>
      <c r="D13258" s="5" t="s">
        <v>583</v>
      </c>
      <c r="E13258" s="5" t="s">
        <v>172</v>
      </c>
      <c r="F13258" s="6">
        <v>44131</v>
      </c>
      <c r="G13258" s="5" t="s">
        <v>148</v>
      </c>
      <c r="H13258" s="5" t="s">
        <v>264</v>
      </c>
      <c r="I13258">
        <v>43949</v>
      </c>
      <c r="J13258">
        <v>182</v>
      </c>
      <c r="K13258">
        <v>1759</v>
      </c>
      <c r="L13258">
        <v>15</v>
      </c>
      <c r="M13258">
        <v>58047</v>
      </c>
      <c r="N13258">
        <v>22495.335999999999</v>
      </c>
      <c r="O13258">
        <v>1499.6890000000001</v>
      </c>
      <c r="P13258">
        <v>117.26666666666667</v>
      </c>
      <c r="Q13258">
        <v>33</v>
      </c>
      <c r="R13258">
        <v>35551.663999999997</v>
      </c>
      <c r="S13258">
        <v>2020</v>
      </c>
      <c r="T13258">
        <v>10</v>
      </c>
      <c r="U13258">
        <v>44</v>
      </c>
    </row>
    <row r="13259" spans="1:21" x14ac:dyDescent="0.3">
      <c r="A13259" s="5" t="s">
        <v>168</v>
      </c>
      <c r="B13259" s="5" t="s">
        <v>206</v>
      </c>
      <c r="C13259" s="5" t="s">
        <v>109</v>
      </c>
      <c r="D13259" s="5" t="s">
        <v>583</v>
      </c>
      <c r="E13259" s="5" t="s">
        <v>172</v>
      </c>
      <c r="F13259" s="6">
        <v>44131</v>
      </c>
      <c r="G13259" s="5" t="s">
        <v>148</v>
      </c>
      <c r="H13259" s="5" t="s">
        <v>203</v>
      </c>
      <c r="I13259">
        <v>43949</v>
      </c>
      <c r="J13259">
        <v>182</v>
      </c>
      <c r="K13259">
        <v>110</v>
      </c>
      <c r="L13259">
        <v>1</v>
      </c>
      <c r="M13259">
        <v>3795</v>
      </c>
      <c r="N13259">
        <v>1511.5909999999999</v>
      </c>
      <c r="O13259">
        <v>1511.5909999999999</v>
      </c>
      <c r="P13259">
        <v>110</v>
      </c>
      <c r="Q13259">
        <v>34.5</v>
      </c>
      <c r="R13259">
        <v>2283.4090000000001</v>
      </c>
      <c r="S13259">
        <v>2020</v>
      </c>
      <c r="T13259">
        <v>10</v>
      </c>
      <c r="U13259">
        <v>44</v>
      </c>
    </row>
    <row r="13260" spans="1:21" x14ac:dyDescent="0.3">
      <c r="A13260" s="5" t="s">
        <v>168</v>
      </c>
      <c r="B13260" s="5" t="s">
        <v>206</v>
      </c>
      <c r="C13260" s="5" t="s">
        <v>109</v>
      </c>
      <c r="D13260" s="5" t="s">
        <v>583</v>
      </c>
      <c r="E13260" s="5" t="s">
        <v>172</v>
      </c>
      <c r="F13260" s="6">
        <v>44131</v>
      </c>
      <c r="G13260" s="5" t="s">
        <v>148</v>
      </c>
      <c r="H13260" s="5" t="s">
        <v>204</v>
      </c>
      <c r="I13260">
        <v>43949</v>
      </c>
      <c r="J13260">
        <v>182</v>
      </c>
      <c r="K13260">
        <v>340</v>
      </c>
      <c r="L13260">
        <v>3</v>
      </c>
      <c r="M13260">
        <v>11730</v>
      </c>
      <c r="N13260">
        <v>4534.7740000000003</v>
      </c>
      <c r="O13260">
        <v>1511.5909999999999</v>
      </c>
      <c r="P13260">
        <v>113.33333333333333</v>
      </c>
      <c r="Q13260">
        <v>34.5</v>
      </c>
      <c r="R13260">
        <v>7195.2259999999997</v>
      </c>
      <c r="S13260">
        <v>2020</v>
      </c>
      <c r="T13260">
        <v>10</v>
      </c>
      <c r="U13260">
        <v>44</v>
      </c>
    </row>
    <row r="13261" spans="1:21" x14ac:dyDescent="0.3">
      <c r="A13261" s="5" t="s">
        <v>168</v>
      </c>
      <c r="B13261" s="5" t="s">
        <v>206</v>
      </c>
      <c r="C13261" s="5" t="s">
        <v>109</v>
      </c>
      <c r="D13261" s="5" t="s">
        <v>583</v>
      </c>
      <c r="E13261" s="5" t="s">
        <v>172</v>
      </c>
      <c r="F13261" s="6">
        <v>44131</v>
      </c>
      <c r="G13261" s="5" t="s">
        <v>148</v>
      </c>
      <c r="H13261" s="5" t="s">
        <v>230</v>
      </c>
      <c r="I13261">
        <v>43949</v>
      </c>
      <c r="J13261">
        <v>182</v>
      </c>
      <c r="K13261">
        <v>2348</v>
      </c>
      <c r="L13261">
        <v>20</v>
      </c>
      <c r="M13261">
        <v>79832</v>
      </c>
      <c r="N13261">
        <v>30231.827000000001</v>
      </c>
      <c r="O13261">
        <v>1511.5909999999999</v>
      </c>
      <c r="P13261">
        <v>117.4</v>
      </c>
      <c r="Q13261">
        <v>34</v>
      </c>
      <c r="R13261">
        <v>49600.173000000003</v>
      </c>
      <c r="S13261">
        <v>2020</v>
      </c>
      <c r="T13261">
        <v>10</v>
      </c>
      <c r="U13261">
        <v>44</v>
      </c>
    </row>
    <row r="13262" spans="1:21" x14ac:dyDescent="0.3">
      <c r="A13262" s="5" t="s">
        <v>168</v>
      </c>
      <c r="B13262" s="5" t="s">
        <v>206</v>
      </c>
      <c r="C13262" s="5" t="s">
        <v>109</v>
      </c>
      <c r="D13262" s="5" t="s">
        <v>583</v>
      </c>
      <c r="E13262" s="5" t="s">
        <v>172</v>
      </c>
      <c r="F13262" s="6">
        <v>44131</v>
      </c>
      <c r="G13262" s="5" t="s">
        <v>148</v>
      </c>
      <c r="H13262" s="5" t="s">
        <v>205</v>
      </c>
      <c r="I13262">
        <v>43949</v>
      </c>
      <c r="J13262">
        <v>182</v>
      </c>
      <c r="K13262">
        <v>330</v>
      </c>
      <c r="L13262">
        <v>3</v>
      </c>
      <c r="M13262">
        <v>11385</v>
      </c>
      <c r="N13262">
        <v>4534.7740000000003</v>
      </c>
      <c r="O13262">
        <v>1511.5909999999999</v>
      </c>
      <c r="P13262">
        <v>110</v>
      </c>
      <c r="Q13262">
        <v>34.5</v>
      </c>
      <c r="R13262">
        <v>6850.2259999999997</v>
      </c>
      <c r="S13262">
        <v>2020</v>
      </c>
      <c r="T13262">
        <v>10</v>
      </c>
      <c r="U13262">
        <v>44</v>
      </c>
    </row>
    <row r="13263" spans="1:21" x14ac:dyDescent="0.3">
      <c r="A13263" s="5" t="s">
        <v>168</v>
      </c>
      <c r="B13263" s="5" t="s">
        <v>206</v>
      </c>
      <c r="C13263" s="5" t="s">
        <v>109</v>
      </c>
      <c r="D13263" s="5" t="s">
        <v>583</v>
      </c>
      <c r="E13263" s="5" t="s">
        <v>172</v>
      </c>
      <c r="F13263" s="6">
        <v>44131</v>
      </c>
      <c r="G13263" s="5" t="s">
        <v>148</v>
      </c>
      <c r="H13263" s="5" t="s">
        <v>216</v>
      </c>
      <c r="I13263">
        <v>43949</v>
      </c>
      <c r="J13263">
        <v>182</v>
      </c>
      <c r="K13263">
        <v>120</v>
      </c>
      <c r="L13263">
        <v>1</v>
      </c>
      <c r="M13263">
        <v>4140</v>
      </c>
      <c r="N13263">
        <v>1511.5909999999999</v>
      </c>
      <c r="O13263">
        <v>1511.5909999999999</v>
      </c>
      <c r="P13263">
        <v>120</v>
      </c>
      <c r="Q13263">
        <v>34.5</v>
      </c>
      <c r="R13263">
        <v>2628.4090000000001</v>
      </c>
      <c r="S13263">
        <v>2020</v>
      </c>
      <c r="T13263">
        <v>10</v>
      </c>
      <c r="U13263">
        <v>44</v>
      </c>
    </row>
    <row r="13264" spans="1:21" x14ac:dyDescent="0.3">
      <c r="A13264" s="5" t="s">
        <v>168</v>
      </c>
      <c r="B13264" s="5" t="s">
        <v>206</v>
      </c>
      <c r="C13264" s="5" t="s">
        <v>109</v>
      </c>
      <c r="D13264" s="5" t="s">
        <v>583</v>
      </c>
      <c r="E13264" s="5" t="s">
        <v>172</v>
      </c>
      <c r="F13264" s="6">
        <v>44131</v>
      </c>
      <c r="G13264" s="5" t="s">
        <v>148</v>
      </c>
      <c r="H13264" s="5" t="s">
        <v>222</v>
      </c>
      <c r="I13264">
        <v>43949</v>
      </c>
      <c r="J13264">
        <v>182</v>
      </c>
      <c r="K13264">
        <v>130</v>
      </c>
      <c r="L13264">
        <v>1</v>
      </c>
      <c r="M13264">
        <v>4485</v>
      </c>
      <c r="N13264">
        <v>1511.5909999999999</v>
      </c>
      <c r="O13264">
        <v>1511.5909999999999</v>
      </c>
      <c r="P13264">
        <v>130</v>
      </c>
      <c r="Q13264">
        <v>34.5</v>
      </c>
      <c r="R13264">
        <v>2973.4090000000001</v>
      </c>
      <c r="S13264">
        <v>2020</v>
      </c>
      <c r="T13264">
        <v>10</v>
      </c>
      <c r="U13264">
        <v>44</v>
      </c>
    </row>
    <row r="13265" spans="1:21" x14ac:dyDescent="0.3">
      <c r="A13265" s="5" t="s">
        <v>168</v>
      </c>
      <c r="B13265" s="5" t="s">
        <v>206</v>
      </c>
      <c r="C13265" s="5" t="s">
        <v>109</v>
      </c>
      <c r="D13265" s="5" t="s">
        <v>583</v>
      </c>
      <c r="E13265" s="5" t="s">
        <v>172</v>
      </c>
      <c r="F13265" s="6">
        <v>44131</v>
      </c>
      <c r="G13265" s="5" t="s">
        <v>148</v>
      </c>
      <c r="H13265" s="5" t="s">
        <v>181</v>
      </c>
      <c r="I13265">
        <v>43949</v>
      </c>
      <c r="J13265">
        <v>182</v>
      </c>
      <c r="K13265">
        <v>126</v>
      </c>
      <c r="L13265">
        <v>1</v>
      </c>
      <c r="M13265">
        <v>4347</v>
      </c>
      <c r="N13265">
        <v>1511.5909999999999</v>
      </c>
      <c r="O13265">
        <v>1511.5909999999999</v>
      </c>
      <c r="P13265">
        <v>126</v>
      </c>
      <c r="Q13265">
        <v>34.5</v>
      </c>
      <c r="R13265">
        <v>2835.4090000000001</v>
      </c>
      <c r="S13265">
        <v>2020</v>
      </c>
      <c r="T13265">
        <v>10</v>
      </c>
      <c r="U13265">
        <v>44</v>
      </c>
    </row>
    <row r="13266" spans="1:21" x14ac:dyDescent="0.3">
      <c r="A13266" s="5" t="s">
        <v>168</v>
      </c>
      <c r="B13266" s="5" t="s">
        <v>206</v>
      </c>
      <c r="C13266" s="5" t="s">
        <v>109</v>
      </c>
      <c r="D13266" s="5" t="s">
        <v>583</v>
      </c>
      <c r="E13266" s="5" t="s">
        <v>172</v>
      </c>
      <c r="F13266" s="6">
        <v>44131</v>
      </c>
      <c r="G13266" s="5" t="s">
        <v>148</v>
      </c>
      <c r="H13266" s="5" t="s">
        <v>183</v>
      </c>
      <c r="I13266">
        <v>43949</v>
      </c>
      <c r="J13266">
        <v>182</v>
      </c>
      <c r="K13266">
        <v>240</v>
      </c>
      <c r="L13266">
        <v>2</v>
      </c>
      <c r="M13266">
        <v>8280</v>
      </c>
      <c r="N13266">
        <v>3023.183</v>
      </c>
      <c r="O13266">
        <v>1511.5909999999999</v>
      </c>
      <c r="P13266">
        <v>120</v>
      </c>
      <c r="Q13266">
        <v>34.5</v>
      </c>
      <c r="R13266">
        <v>5256.817</v>
      </c>
      <c r="S13266">
        <v>2020</v>
      </c>
      <c r="T13266">
        <v>10</v>
      </c>
      <c r="U13266">
        <v>44</v>
      </c>
    </row>
    <row r="13267" spans="1:21" x14ac:dyDescent="0.3">
      <c r="A13267" s="5" t="s">
        <v>168</v>
      </c>
      <c r="B13267" s="5" t="s">
        <v>206</v>
      </c>
      <c r="C13267" s="5" t="s">
        <v>109</v>
      </c>
      <c r="D13267" s="5" t="s">
        <v>583</v>
      </c>
      <c r="E13267" s="5" t="s">
        <v>172</v>
      </c>
      <c r="F13267" s="6">
        <v>44131</v>
      </c>
      <c r="G13267" s="5" t="s">
        <v>148</v>
      </c>
      <c r="H13267" s="5" t="s">
        <v>184</v>
      </c>
      <c r="I13267">
        <v>43949</v>
      </c>
      <c r="J13267">
        <v>182</v>
      </c>
      <c r="K13267">
        <v>2430</v>
      </c>
      <c r="L13267">
        <v>20</v>
      </c>
      <c r="M13267">
        <v>82620</v>
      </c>
      <c r="N13267">
        <v>30231.827000000001</v>
      </c>
      <c r="O13267">
        <v>1511.5909999999999</v>
      </c>
      <c r="P13267">
        <v>121.5</v>
      </c>
      <c r="Q13267">
        <v>34</v>
      </c>
      <c r="R13267">
        <v>52388.173000000003</v>
      </c>
      <c r="S13267">
        <v>2020</v>
      </c>
      <c r="T13267">
        <v>10</v>
      </c>
      <c r="U13267">
        <v>44</v>
      </c>
    </row>
    <row r="13268" spans="1:21" x14ac:dyDescent="0.3">
      <c r="A13268" s="5" t="s">
        <v>168</v>
      </c>
      <c r="B13268" s="5" t="s">
        <v>206</v>
      </c>
      <c r="C13268" s="5" t="s">
        <v>109</v>
      </c>
      <c r="D13268" s="5" t="s">
        <v>583</v>
      </c>
      <c r="E13268" s="5" t="s">
        <v>172</v>
      </c>
      <c r="F13268" s="6">
        <v>44131</v>
      </c>
      <c r="G13268" s="5" t="s">
        <v>148</v>
      </c>
      <c r="H13268" s="5" t="s">
        <v>231</v>
      </c>
      <c r="I13268">
        <v>43949</v>
      </c>
      <c r="J13268">
        <v>182</v>
      </c>
      <c r="K13268">
        <v>130</v>
      </c>
      <c r="L13268">
        <v>1</v>
      </c>
      <c r="M13268">
        <v>4485</v>
      </c>
      <c r="N13268">
        <v>1511.5909999999999</v>
      </c>
      <c r="O13268">
        <v>1511.5909999999999</v>
      </c>
      <c r="P13268">
        <v>130</v>
      </c>
      <c r="Q13268">
        <v>34.5</v>
      </c>
      <c r="R13268">
        <v>2973.4090000000001</v>
      </c>
      <c r="S13268">
        <v>2020</v>
      </c>
      <c r="T13268">
        <v>10</v>
      </c>
      <c r="U13268">
        <v>44</v>
      </c>
    </row>
    <row r="13269" spans="1:21" x14ac:dyDescent="0.3">
      <c r="A13269" s="5" t="s">
        <v>168</v>
      </c>
      <c r="B13269" s="5" t="s">
        <v>206</v>
      </c>
      <c r="C13269" s="5" t="s">
        <v>109</v>
      </c>
      <c r="D13269" s="5" t="s">
        <v>583</v>
      </c>
      <c r="E13269" s="5" t="s">
        <v>172</v>
      </c>
      <c r="F13269" s="6">
        <v>44131</v>
      </c>
      <c r="G13269" s="5" t="s">
        <v>148</v>
      </c>
      <c r="H13269" s="5" t="s">
        <v>218</v>
      </c>
      <c r="I13269">
        <v>43949</v>
      </c>
      <c r="J13269">
        <v>182</v>
      </c>
      <c r="K13269">
        <v>665</v>
      </c>
      <c r="L13269">
        <v>6</v>
      </c>
      <c r="M13269">
        <v>22942.5</v>
      </c>
      <c r="N13269">
        <v>9069.5480000000007</v>
      </c>
      <c r="O13269">
        <v>1511.5909999999999</v>
      </c>
      <c r="P13269">
        <v>110.83333333333333</v>
      </c>
      <c r="Q13269">
        <v>34.5</v>
      </c>
      <c r="R13269">
        <v>13872.951999999999</v>
      </c>
      <c r="S13269">
        <v>2020</v>
      </c>
      <c r="T13269">
        <v>10</v>
      </c>
      <c r="U13269">
        <v>44</v>
      </c>
    </row>
    <row r="13270" spans="1:21" x14ac:dyDescent="0.3">
      <c r="A13270" s="5" t="s">
        <v>168</v>
      </c>
      <c r="B13270" s="5" t="s">
        <v>206</v>
      </c>
      <c r="C13270" s="5" t="s">
        <v>109</v>
      </c>
      <c r="D13270" s="5" t="s">
        <v>583</v>
      </c>
      <c r="E13270" s="5" t="s">
        <v>172</v>
      </c>
      <c r="F13270" s="6">
        <v>44131</v>
      </c>
      <c r="G13270" s="5" t="s">
        <v>148</v>
      </c>
      <c r="H13270" s="5" t="s">
        <v>187</v>
      </c>
      <c r="I13270">
        <v>43949</v>
      </c>
      <c r="J13270">
        <v>182</v>
      </c>
      <c r="K13270">
        <v>560</v>
      </c>
      <c r="L13270">
        <v>5</v>
      </c>
      <c r="M13270">
        <v>19320</v>
      </c>
      <c r="N13270">
        <v>7557.9570000000003</v>
      </c>
      <c r="O13270">
        <v>1511.5909999999999</v>
      </c>
      <c r="P13270">
        <v>112</v>
      </c>
      <c r="Q13270">
        <v>34.5</v>
      </c>
      <c r="R13270">
        <v>11762.043</v>
      </c>
      <c r="S13270">
        <v>2020</v>
      </c>
      <c r="T13270">
        <v>10</v>
      </c>
      <c r="U13270">
        <v>44</v>
      </c>
    </row>
    <row r="13271" spans="1:21" x14ac:dyDescent="0.3">
      <c r="A13271" s="5" t="s">
        <v>168</v>
      </c>
      <c r="B13271" s="5" t="s">
        <v>206</v>
      </c>
      <c r="C13271" s="5" t="s">
        <v>109</v>
      </c>
      <c r="D13271" s="5" t="s">
        <v>583</v>
      </c>
      <c r="E13271" s="5" t="s">
        <v>172</v>
      </c>
      <c r="F13271" s="6">
        <v>44131</v>
      </c>
      <c r="G13271" s="5" t="s">
        <v>148</v>
      </c>
      <c r="H13271" s="5" t="s">
        <v>188</v>
      </c>
      <c r="I13271">
        <v>43949</v>
      </c>
      <c r="J13271">
        <v>182</v>
      </c>
      <c r="K13271">
        <v>650</v>
      </c>
      <c r="L13271">
        <v>6</v>
      </c>
      <c r="M13271">
        <v>22425</v>
      </c>
      <c r="N13271">
        <v>9069.5480000000007</v>
      </c>
      <c r="O13271">
        <v>1511.5909999999999</v>
      </c>
      <c r="P13271">
        <v>108.33333333333333</v>
      </c>
      <c r="Q13271">
        <v>34.5</v>
      </c>
      <c r="R13271">
        <v>13355.451999999999</v>
      </c>
      <c r="S13271">
        <v>2020</v>
      </c>
      <c r="T13271">
        <v>10</v>
      </c>
      <c r="U13271">
        <v>44</v>
      </c>
    </row>
    <row r="13272" spans="1:21" x14ac:dyDescent="0.3">
      <c r="A13272" s="5" t="s">
        <v>168</v>
      </c>
      <c r="B13272" s="5" t="s">
        <v>206</v>
      </c>
      <c r="C13272" s="5" t="s">
        <v>109</v>
      </c>
      <c r="D13272" s="5" t="s">
        <v>583</v>
      </c>
      <c r="E13272" s="5" t="s">
        <v>172</v>
      </c>
      <c r="F13272" s="6">
        <v>44131</v>
      </c>
      <c r="G13272" s="5" t="s">
        <v>148</v>
      </c>
      <c r="H13272" s="5" t="s">
        <v>308</v>
      </c>
      <c r="I13272">
        <v>43949</v>
      </c>
      <c r="J13272">
        <v>182</v>
      </c>
      <c r="K13272">
        <v>142</v>
      </c>
      <c r="L13272">
        <v>1</v>
      </c>
      <c r="M13272">
        <v>4899</v>
      </c>
      <c r="N13272">
        <v>1511.5909999999999</v>
      </c>
      <c r="O13272">
        <v>1511.5909999999999</v>
      </c>
      <c r="P13272">
        <v>142</v>
      </c>
      <c r="Q13272">
        <v>34.5</v>
      </c>
      <c r="R13272">
        <v>3387.4090000000001</v>
      </c>
      <c r="S13272">
        <v>2020</v>
      </c>
      <c r="T13272">
        <v>10</v>
      </c>
      <c r="U13272">
        <v>44</v>
      </c>
    </row>
    <row r="13273" spans="1:21" x14ac:dyDescent="0.3">
      <c r="A13273" s="5" t="s">
        <v>168</v>
      </c>
      <c r="B13273" s="5" t="s">
        <v>206</v>
      </c>
      <c r="C13273" s="5" t="s">
        <v>109</v>
      </c>
      <c r="D13273" s="5" t="s">
        <v>583</v>
      </c>
      <c r="E13273" s="5" t="s">
        <v>172</v>
      </c>
      <c r="F13273" s="6">
        <v>44131</v>
      </c>
      <c r="G13273" s="5" t="s">
        <v>148</v>
      </c>
      <c r="H13273" s="5" t="s">
        <v>190</v>
      </c>
      <c r="I13273">
        <v>43949</v>
      </c>
      <c r="J13273">
        <v>182</v>
      </c>
      <c r="K13273">
        <v>115</v>
      </c>
      <c r="L13273">
        <v>1</v>
      </c>
      <c r="M13273">
        <v>3967.5</v>
      </c>
      <c r="N13273">
        <v>1511.5909999999999</v>
      </c>
      <c r="O13273">
        <v>1511.5909999999999</v>
      </c>
      <c r="P13273">
        <v>115</v>
      </c>
      <c r="Q13273">
        <v>34.5</v>
      </c>
      <c r="R13273">
        <v>2455.9090000000001</v>
      </c>
      <c r="S13273">
        <v>2020</v>
      </c>
      <c r="T13273">
        <v>10</v>
      </c>
      <c r="U13273">
        <v>44</v>
      </c>
    </row>
    <row r="13274" spans="1:21" x14ac:dyDescent="0.3">
      <c r="A13274" s="5" t="s">
        <v>168</v>
      </c>
      <c r="B13274" s="5" t="s">
        <v>206</v>
      </c>
      <c r="C13274" s="5" t="s">
        <v>109</v>
      </c>
      <c r="D13274" s="5" t="s">
        <v>583</v>
      </c>
      <c r="E13274" s="5" t="s">
        <v>172</v>
      </c>
      <c r="F13274" s="6">
        <v>44131</v>
      </c>
      <c r="G13274" s="5" t="s">
        <v>148</v>
      </c>
      <c r="H13274" s="5" t="s">
        <v>498</v>
      </c>
      <c r="I13274">
        <v>43949</v>
      </c>
      <c r="J13274">
        <v>182</v>
      </c>
      <c r="K13274">
        <v>220</v>
      </c>
      <c r="L13274">
        <v>2</v>
      </c>
      <c r="M13274">
        <v>7590</v>
      </c>
      <c r="N13274">
        <v>3023.183</v>
      </c>
      <c r="O13274">
        <v>1511.5909999999999</v>
      </c>
      <c r="P13274">
        <v>110</v>
      </c>
      <c r="Q13274">
        <v>34.5</v>
      </c>
      <c r="R13274">
        <v>4566.817</v>
      </c>
      <c r="S13274">
        <v>2020</v>
      </c>
      <c r="T13274">
        <v>10</v>
      </c>
      <c r="U13274">
        <v>44</v>
      </c>
    </row>
    <row r="13275" spans="1:21" x14ac:dyDescent="0.3">
      <c r="A13275" s="5" t="s">
        <v>168</v>
      </c>
      <c r="B13275" s="5" t="s">
        <v>206</v>
      </c>
      <c r="C13275" s="5" t="s">
        <v>109</v>
      </c>
      <c r="D13275" s="5" t="s">
        <v>583</v>
      </c>
      <c r="E13275" s="5" t="s">
        <v>172</v>
      </c>
      <c r="F13275" s="6">
        <v>44131</v>
      </c>
      <c r="G13275" s="5" t="s">
        <v>148</v>
      </c>
      <c r="H13275" s="5" t="s">
        <v>190</v>
      </c>
      <c r="I13275">
        <v>43949</v>
      </c>
      <c r="J13275">
        <v>182</v>
      </c>
      <c r="K13275">
        <v>112</v>
      </c>
      <c r="L13275">
        <v>1</v>
      </c>
      <c r="M13275">
        <v>3864</v>
      </c>
      <c r="N13275">
        <v>1511.5909999999999</v>
      </c>
      <c r="O13275">
        <v>1511.5909999999999</v>
      </c>
      <c r="P13275">
        <v>112</v>
      </c>
      <c r="Q13275">
        <v>34.5</v>
      </c>
      <c r="R13275">
        <v>2352.4090000000001</v>
      </c>
      <c r="S13275">
        <v>2020</v>
      </c>
      <c r="T13275">
        <v>10</v>
      </c>
      <c r="U13275">
        <v>44</v>
      </c>
    </row>
    <row r="13276" spans="1:21" x14ac:dyDescent="0.3">
      <c r="A13276" s="5" t="s">
        <v>168</v>
      </c>
      <c r="B13276" s="5" t="s">
        <v>206</v>
      </c>
      <c r="C13276" s="5" t="s">
        <v>109</v>
      </c>
      <c r="D13276" s="5" t="s">
        <v>583</v>
      </c>
      <c r="E13276" s="5" t="s">
        <v>172</v>
      </c>
      <c r="F13276" s="6">
        <v>44131</v>
      </c>
      <c r="G13276" s="5" t="s">
        <v>148</v>
      </c>
      <c r="H13276" s="5" t="s">
        <v>190</v>
      </c>
      <c r="I13276">
        <v>43949</v>
      </c>
      <c r="J13276">
        <v>182</v>
      </c>
      <c r="K13276">
        <v>90</v>
      </c>
      <c r="L13276">
        <v>1</v>
      </c>
      <c r="M13276">
        <v>3105</v>
      </c>
      <c r="N13276">
        <v>1511.5909999999999</v>
      </c>
      <c r="O13276">
        <v>1511.5909999999999</v>
      </c>
      <c r="P13276">
        <v>90</v>
      </c>
      <c r="Q13276">
        <v>34.5</v>
      </c>
      <c r="R13276">
        <v>1593.4090000000001</v>
      </c>
      <c r="S13276">
        <v>2020</v>
      </c>
      <c r="T13276">
        <v>10</v>
      </c>
      <c r="U13276">
        <v>44</v>
      </c>
    </row>
    <row r="13277" spans="1:21" x14ac:dyDescent="0.3">
      <c r="A13277" s="5" t="s">
        <v>168</v>
      </c>
      <c r="B13277" s="5" t="s">
        <v>206</v>
      </c>
      <c r="C13277" s="5" t="s">
        <v>109</v>
      </c>
      <c r="D13277" s="5" t="s">
        <v>583</v>
      </c>
      <c r="E13277" s="5" t="s">
        <v>172</v>
      </c>
      <c r="F13277" s="6">
        <v>44131</v>
      </c>
      <c r="G13277" s="5" t="s">
        <v>148</v>
      </c>
      <c r="H13277" s="5" t="s">
        <v>190</v>
      </c>
      <c r="I13277">
        <v>43949</v>
      </c>
      <c r="J13277">
        <v>182</v>
      </c>
      <c r="K13277">
        <v>120</v>
      </c>
      <c r="L13277">
        <v>1</v>
      </c>
      <c r="M13277">
        <v>4140</v>
      </c>
      <c r="N13277">
        <v>1511.5909999999999</v>
      </c>
      <c r="O13277">
        <v>1511.5909999999999</v>
      </c>
      <c r="P13277">
        <v>120</v>
      </c>
      <c r="Q13277">
        <v>34.5</v>
      </c>
      <c r="R13277">
        <v>2628.4090000000001</v>
      </c>
      <c r="S13277">
        <v>2020</v>
      </c>
      <c r="T13277">
        <v>10</v>
      </c>
      <c r="U13277">
        <v>44</v>
      </c>
    </row>
    <row r="13278" spans="1:21" x14ac:dyDescent="0.3">
      <c r="A13278" s="5" t="s">
        <v>168</v>
      </c>
      <c r="B13278" s="5" t="s">
        <v>206</v>
      </c>
      <c r="C13278" s="5" t="s">
        <v>109</v>
      </c>
      <c r="D13278" s="5" t="s">
        <v>583</v>
      </c>
      <c r="E13278" s="5" t="s">
        <v>172</v>
      </c>
      <c r="F13278" s="6">
        <v>44131</v>
      </c>
      <c r="G13278" s="5" t="s">
        <v>148</v>
      </c>
      <c r="H13278" s="5" t="s">
        <v>189</v>
      </c>
      <c r="I13278">
        <v>43949</v>
      </c>
      <c r="J13278">
        <v>182</v>
      </c>
      <c r="K13278">
        <v>104</v>
      </c>
      <c r="L13278">
        <v>1</v>
      </c>
      <c r="M13278">
        <v>3588</v>
      </c>
      <c r="N13278">
        <v>1511.5909999999999</v>
      </c>
      <c r="O13278">
        <v>1511.5909999999999</v>
      </c>
      <c r="P13278">
        <v>104</v>
      </c>
      <c r="Q13278">
        <v>34.5</v>
      </c>
      <c r="R13278">
        <v>2076.4090000000001</v>
      </c>
      <c r="S13278">
        <v>2020</v>
      </c>
      <c r="T13278">
        <v>10</v>
      </c>
      <c r="U13278">
        <v>44</v>
      </c>
    </row>
    <row r="13279" spans="1:21" x14ac:dyDescent="0.3">
      <c r="A13279" s="5" t="s">
        <v>168</v>
      </c>
      <c r="B13279" s="5" t="s">
        <v>206</v>
      </c>
      <c r="C13279" s="5" t="s">
        <v>109</v>
      </c>
      <c r="D13279" s="5" t="s">
        <v>583</v>
      </c>
      <c r="E13279" s="5" t="s">
        <v>172</v>
      </c>
      <c r="F13279" s="6">
        <v>44131</v>
      </c>
      <c r="G13279" s="5" t="s">
        <v>148</v>
      </c>
      <c r="H13279" s="5" t="s">
        <v>221</v>
      </c>
      <c r="I13279">
        <v>43949</v>
      </c>
      <c r="J13279">
        <v>182</v>
      </c>
      <c r="K13279">
        <v>96</v>
      </c>
      <c r="L13279">
        <v>1</v>
      </c>
      <c r="M13279">
        <v>3312</v>
      </c>
      <c r="N13279">
        <v>1511.5909999999999</v>
      </c>
      <c r="O13279">
        <v>1511.5909999999999</v>
      </c>
      <c r="P13279">
        <v>96</v>
      </c>
      <c r="Q13279">
        <v>34.5</v>
      </c>
      <c r="R13279">
        <v>1800.4090000000001</v>
      </c>
      <c r="S13279">
        <v>2020</v>
      </c>
      <c r="T13279">
        <v>10</v>
      </c>
      <c r="U13279">
        <v>44</v>
      </c>
    </row>
    <row r="13280" spans="1:21" x14ac:dyDescent="0.3">
      <c r="A13280" s="5" t="s">
        <v>168</v>
      </c>
      <c r="B13280" s="5" t="s">
        <v>206</v>
      </c>
      <c r="C13280" s="5" t="s">
        <v>109</v>
      </c>
      <c r="D13280" s="5" t="s">
        <v>583</v>
      </c>
      <c r="E13280" s="5" t="s">
        <v>172</v>
      </c>
      <c r="F13280" s="6">
        <v>44131</v>
      </c>
      <c r="G13280" s="5" t="s">
        <v>148</v>
      </c>
      <c r="H13280" s="5" t="s">
        <v>182</v>
      </c>
      <c r="I13280">
        <v>43949</v>
      </c>
      <c r="J13280">
        <v>182</v>
      </c>
      <c r="K13280">
        <v>578</v>
      </c>
      <c r="L13280">
        <v>5</v>
      </c>
      <c r="M13280">
        <v>19941</v>
      </c>
      <c r="N13280">
        <v>7557.9570000000003</v>
      </c>
      <c r="O13280">
        <v>1511.5909999999999</v>
      </c>
      <c r="P13280">
        <v>115.6</v>
      </c>
      <c r="Q13280">
        <v>34.5</v>
      </c>
      <c r="R13280">
        <v>12383.043</v>
      </c>
      <c r="S13280">
        <v>2020</v>
      </c>
      <c r="T13280">
        <v>10</v>
      </c>
      <c r="U13280">
        <v>44</v>
      </c>
    </row>
    <row r="13281" spans="1:21" x14ac:dyDescent="0.3">
      <c r="A13281" s="5" t="s">
        <v>168</v>
      </c>
      <c r="B13281" s="5" t="s">
        <v>169</v>
      </c>
      <c r="C13281" s="5" t="s">
        <v>170</v>
      </c>
      <c r="D13281" s="5" t="s">
        <v>625</v>
      </c>
      <c r="E13281" s="5" t="s">
        <v>172</v>
      </c>
      <c r="F13281" s="6">
        <v>44133</v>
      </c>
      <c r="G13281" s="5" t="s">
        <v>148</v>
      </c>
      <c r="H13281" s="5" t="s">
        <v>426</v>
      </c>
      <c r="I13281">
        <v>44009</v>
      </c>
      <c r="J13281">
        <v>124</v>
      </c>
      <c r="K13281">
        <v>5520</v>
      </c>
      <c r="L13281">
        <v>48</v>
      </c>
      <c r="M13281">
        <v>174873.60000000001</v>
      </c>
      <c r="N13281">
        <v>132872.58199999999</v>
      </c>
      <c r="O13281">
        <v>2768.1790000000001</v>
      </c>
      <c r="P13281">
        <v>115</v>
      </c>
      <c r="Q13281">
        <v>31.68</v>
      </c>
      <c r="R13281">
        <v>42001.017999999996</v>
      </c>
      <c r="S13281">
        <v>2020</v>
      </c>
      <c r="T13281">
        <v>10</v>
      </c>
      <c r="U13281">
        <v>44</v>
      </c>
    </row>
    <row r="13282" spans="1:21" x14ac:dyDescent="0.3">
      <c r="A13282" s="5" t="s">
        <v>168</v>
      </c>
      <c r="B13282" s="5" t="s">
        <v>169</v>
      </c>
      <c r="C13282" s="5" t="s">
        <v>170</v>
      </c>
      <c r="D13282" s="5" t="s">
        <v>629</v>
      </c>
      <c r="E13282" s="5" t="s">
        <v>172</v>
      </c>
      <c r="F13282" s="6">
        <v>44133</v>
      </c>
      <c r="G13282" s="5" t="s">
        <v>148</v>
      </c>
      <c r="H13282" s="5" t="s">
        <v>426</v>
      </c>
      <c r="I13282">
        <v>44037</v>
      </c>
      <c r="J13282">
        <v>96</v>
      </c>
      <c r="K13282">
        <v>5520</v>
      </c>
      <c r="L13282">
        <v>2</v>
      </c>
      <c r="M13282">
        <v>7286.4</v>
      </c>
      <c r="N13282">
        <v>5769.9369999999999</v>
      </c>
      <c r="O13282">
        <v>2884.9690000000001</v>
      </c>
      <c r="P13282">
        <v>2760</v>
      </c>
      <c r="Q13282">
        <v>1.32</v>
      </c>
      <c r="R13282">
        <v>1516.463</v>
      </c>
      <c r="S13282">
        <v>2020</v>
      </c>
      <c r="T13282">
        <v>10</v>
      </c>
      <c r="U13282">
        <v>44</v>
      </c>
    </row>
    <row r="13283" spans="1:21" x14ac:dyDescent="0.3">
      <c r="A13283" s="5" t="s">
        <v>168</v>
      </c>
      <c r="B13283" s="5" t="s">
        <v>175</v>
      </c>
      <c r="C13283" s="5" t="s">
        <v>78</v>
      </c>
      <c r="D13283" s="5" t="s">
        <v>628</v>
      </c>
      <c r="E13283" s="5" t="s">
        <v>172</v>
      </c>
      <c r="F13283" s="6">
        <v>44133</v>
      </c>
      <c r="G13283" s="5" t="s">
        <v>148</v>
      </c>
      <c r="H13283" s="5" t="s">
        <v>204</v>
      </c>
      <c r="I13283">
        <v>43964</v>
      </c>
      <c r="J13283">
        <v>169</v>
      </c>
      <c r="K13283">
        <v>510</v>
      </c>
      <c r="L13283">
        <v>5</v>
      </c>
      <c r="M13283">
        <v>17595</v>
      </c>
      <c r="N13283">
        <v>11060.334000000001</v>
      </c>
      <c r="O13283">
        <v>2212.067</v>
      </c>
      <c r="P13283">
        <v>102</v>
      </c>
      <c r="Q13283">
        <v>34.5</v>
      </c>
      <c r="R13283">
        <v>6534.6660000000002</v>
      </c>
      <c r="S13283">
        <v>2020</v>
      </c>
      <c r="T13283">
        <v>10</v>
      </c>
      <c r="U13283">
        <v>44</v>
      </c>
    </row>
    <row r="13284" spans="1:21" x14ac:dyDescent="0.3">
      <c r="A13284" s="5" t="s">
        <v>168</v>
      </c>
      <c r="B13284" s="5" t="s">
        <v>175</v>
      </c>
      <c r="C13284" s="5" t="s">
        <v>78</v>
      </c>
      <c r="D13284" s="5" t="s">
        <v>628</v>
      </c>
      <c r="E13284" s="5" t="s">
        <v>172</v>
      </c>
      <c r="F13284" s="6">
        <v>44133</v>
      </c>
      <c r="G13284" s="5" t="s">
        <v>148</v>
      </c>
      <c r="H13284" s="5" t="s">
        <v>180</v>
      </c>
      <c r="I13284">
        <v>43964</v>
      </c>
      <c r="J13284">
        <v>169</v>
      </c>
      <c r="K13284">
        <v>190</v>
      </c>
      <c r="L13284">
        <v>2</v>
      </c>
      <c r="M13284">
        <v>6555</v>
      </c>
      <c r="N13284">
        <v>4424.134</v>
      </c>
      <c r="O13284">
        <v>2212.067</v>
      </c>
      <c r="P13284">
        <v>95</v>
      </c>
      <c r="Q13284">
        <v>34.5</v>
      </c>
      <c r="R13284">
        <v>2130.866</v>
      </c>
      <c r="S13284">
        <v>2020</v>
      </c>
      <c r="T13284">
        <v>10</v>
      </c>
      <c r="U13284">
        <v>44</v>
      </c>
    </row>
    <row r="13285" spans="1:21" x14ac:dyDescent="0.3">
      <c r="A13285" s="5" t="s">
        <v>168</v>
      </c>
      <c r="B13285" s="5" t="s">
        <v>175</v>
      </c>
      <c r="C13285" s="5" t="s">
        <v>78</v>
      </c>
      <c r="D13285" s="5" t="s">
        <v>628</v>
      </c>
      <c r="E13285" s="5" t="s">
        <v>172</v>
      </c>
      <c r="F13285" s="6">
        <v>44133</v>
      </c>
      <c r="G13285" s="5" t="s">
        <v>148</v>
      </c>
      <c r="H13285" s="5" t="s">
        <v>221</v>
      </c>
      <c r="I13285">
        <v>43964</v>
      </c>
      <c r="J13285">
        <v>169</v>
      </c>
      <c r="K13285">
        <v>96</v>
      </c>
      <c r="L13285">
        <v>1</v>
      </c>
      <c r="M13285">
        <v>3312</v>
      </c>
      <c r="N13285">
        <v>2212.067</v>
      </c>
      <c r="O13285">
        <v>2212.067</v>
      </c>
      <c r="P13285">
        <v>96</v>
      </c>
      <c r="Q13285">
        <v>34.5</v>
      </c>
      <c r="R13285">
        <v>1099.933</v>
      </c>
      <c r="S13285">
        <v>2020</v>
      </c>
      <c r="T13285">
        <v>10</v>
      </c>
      <c r="U13285">
        <v>44</v>
      </c>
    </row>
    <row r="13286" spans="1:21" x14ac:dyDescent="0.3">
      <c r="A13286" s="5" t="s">
        <v>168</v>
      </c>
      <c r="B13286" s="5" t="s">
        <v>175</v>
      </c>
      <c r="C13286" s="5" t="s">
        <v>78</v>
      </c>
      <c r="D13286" s="5" t="s">
        <v>628</v>
      </c>
      <c r="E13286" s="5" t="s">
        <v>172</v>
      </c>
      <c r="F13286" s="6">
        <v>44133</v>
      </c>
      <c r="G13286" s="5" t="s">
        <v>148</v>
      </c>
      <c r="H13286" s="5" t="s">
        <v>205</v>
      </c>
      <c r="I13286">
        <v>43964</v>
      </c>
      <c r="J13286">
        <v>169</v>
      </c>
      <c r="K13286">
        <v>468</v>
      </c>
      <c r="L13286">
        <v>5</v>
      </c>
      <c r="M13286">
        <v>16146</v>
      </c>
      <c r="N13286">
        <v>11060.334000000001</v>
      </c>
      <c r="O13286">
        <v>2212.067</v>
      </c>
      <c r="P13286">
        <v>93.6</v>
      </c>
      <c r="Q13286">
        <v>34.5</v>
      </c>
      <c r="R13286">
        <v>5085.6660000000002</v>
      </c>
      <c r="S13286">
        <v>2020</v>
      </c>
      <c r="T13286">
        <v>10</v>
      </c>
      <c r="U13286">
        <v>44</v>
      </c>
    </row>
    <row r="13287" spans="1:21" x14ac:dyDescent="0.3">
      <c r="A13287" s="5" t="s">
        <v>168</v>
      </c>
      <c r="B13287" s="5" t="s">
        <v>175</v>
      </c>
      <c r="C13287" s="5" t="s">
        <v>78</v>
      </c>
      <c r="D13287" s="5" t="s">
        <v>628</v>
      </c>
      <c r="E13287" s="5" t="s">
        <v>172</v>
      </c>
      <c r="F13287" s="6">
        <v>44133</v>
      </c>
      <c r="G13287" s="5" t="s">
        <v>148</v>
      </c>
      <c r="H13287" s="5" t="s">
        <v>217</v>
      </c>
      <c r="I13287">
        <v>43964</v>
      </c>
      <c r="J13287">
        <v>169</v>
      </c>
      <c r="K13287">
        <v>1284</v>
      </c>
      <c r="L13287">
        <v>12</v>
      </c>
      <c r="M13287">
        <v>44298</v>
      </c>
      <c r="N13287">
        <v>26544.802</v>
      </c>
      <c r="O13287">
        <v>2212.067</v>
      </c>
      <c r="P13287">
        <v>107</v>
      </c>
      <c r="Q13287">
        <v>34.5</v>
      </c>
      <c r="R13287">
        <v>17753.198</v>
      </c>
      <c r="S13287">
        <v>2020</v>
      </c>
      <c r="T13287">
        <v>10</v>
      </c>
      <c r="U13287">
        <v>44</v>
      </c>
    </row>
    <row r="13288" spans="1:21" x14ac:dyDescent="0.3">
      <c r="A13288" s="5" t="s">
        <v>168</v>
      </c>
      <c r="B13288" s="5" t="s">
        <v>175</v>
      </c>
      <c r="C13288" s="5" t="s">
        <v>78</v>
      </c>
      <c r="D13288" s="5" t="s">
        <v>628</v>
      </c>
      <c r="E13288" s="5" t="s">
        <v>172</v>
      </c>
      <c r="F13288" s="6">
        <v>44133</v>
      </c>
      <c r="G13288" s="5" t="s">
        <v>148</v>
      </c>
      <c r="H13288" s="5" t="s">
        <v>182</v>
      </c>
      <c r="I13288">
        <v>43964</v>
      </c>
      <c r="J13288">
        <v>169</v>
      </c>
      <c r="K13288">
        <v>188</v>
      </c>
      <c r="L13288">
        <v>2</v>
      </c>
      <c r="M13288">
        <v>6486</v>
      </c>
      <c r="N13288">
        <v>4424.134</v>
      </c>
      <c r="O13288">
        <v>2212.067</v>
      </c>
      <c r="P13288">
        <v>94</v>
      </c>
      <c r="Q13288">
        <v>34.5</v>
      </c>
      <c r="R13288">
        <v>2061.866</v>
      </c>
      <c r="S13288">
        <v>2020</v>
      </c>
      <c r="T13288">
        <v>10</v>
      </c>
      <c r="U13288">
        <v>44</v>
      </c>
    </row>
    <row r="13289" spans="1:21" x14ac:dyDescent="0.3">
      <c r="A13289" s="5" t="s">
        <v>168</v>
      </c>
      <c r="B13289" s="5" t="s">
        <v>175</v>
      </c>
      <c r="C13289" s="5" t="s">
        <v>78</v>
      </c>
      <c r="D13289" s="5" t="s">
        <v>628</v>
      </c>
      <c r="E13289" s="5" t="s">
        <v>172</v>
      </c>
      <c r="F13289" s="6">
        <v>44133</v>
      </c>
      <c r="G13289" s="5" t="s">
        <v>148</v>
      </c>
      <c r="H13289" s="5" t="s">
        <v>186</v>
      </c>
      <c r="I13289">
        <v>43964</v>
      </c>
      <c r="J13289">
        <v>169</v>
      </c>
      <c r="K13289">
        <v>100</v>
      </c>
      <c r="L13289">
        <v>1</v>
      </c>
      <c r="M13289">
        <v>3450</v>
      </c>
      <c r="N13289">
        <v>2212.067</v>
      </c>
      <c r="O13289">
        <v>2212.067</v>
      </c>
      <c r="P13289">
        <v>100</v>
      </c>
      <c r="Q13289">
        <v>34.5</v>
      </c>
      <c r="R13289">
        <v>1237.933</v>
      </c>
      <c r="S13289">
        <v>2020</v>
      </c>
      <c r="T13289">
        <v>10</v>
      </c>
      <c r="U13289">
        <v>44</v>
      </c>
    </row>
    <row r="13290" spans="1:21" x14ac:dyDescent="0.3">
      <c r="A13290" s="5" t="s">
        <v>168</v>
      </c>
      <c r="B13290" s="5" t="s">
        <v>175</v>
      </c>
      <c r="C13290" s="5" t="s">
        <v>78</v>
      </c>
      <c r="D13290" s="5" t="s">
        <v>628</v>
      </c>
      <c r="E13290" s="5" t="s">
        <v>172</v>
      </c>
      <c r="F13290" s="6">
        <v>44133</v>
      </c>
      <c r="G13290" s="5" t="s">
        <v>148</v>
      </c>
      <c r="H13290" s="5" t="s">
        <v>189</v>
      </c>
      <c r="I13290">
        <v>43964</v>
      </c>
      <c r="J13290">
        <v>169</v>
      </c>
      <c r="K13290">
        <v>192</v>
      </c>
      <c r="L13290">
        <v>2</v>
      </c>
      <c r="M13290">
        <v>6624</v>
      </c>
      <c r="N13290">
        <v>4424.134</v>
      </c>
      <c r="O13290">
        <v>2212.067</v>
      </c>
      <c r="P13290">
        <v>96</v>
      </c>
      <c r="Q13290">
        <v>34.5</v>
      </c>
      <c r="R13290">
        <v>2199.866</v>
      </c>
      <c r="S13290">
        <v>2020</v>
      </c>
      <c r="T13290">
        <v>10</v>
      </c>
      <c r="U13290">
        <v>44</v>
      </c>
    </row>
    <row r="13291" spans="1:21" x14ac:dyDescent="0.3">
      <c r="A13291" s="5" t="s">
        <v>168</v>
      </c>
      <c r="B13291" s="5" t="s">
        <v>175</v>
      </c>
      <c r="C13291" s="5" t="s">
        <v>78</v>
      </c>
      <c r="D13291" s="5" t="s">
        <v>628</v>
      </c>
      <c r="E13291" s="5" t="s">
        <v>172</v>
      </c>
      <c r="F13291" s="6">
        <v>44133</v>
      </c>
      <c r="G13291" s="5" t="s">
        <v>148</v>
      </c>
      <c r="H13291" s="5" t="s">
        <v>202</v>
      </c>
      <c r="I13291">
        <v>43964</v>
      </c>
      <c r="J13291">
        <v>169</v>
      </c>
      <c r="K13291">
        <v>1504</v>
      </c>
      <c r="L13291">
        <v>15</v>
      </c>
      <c r="M13291">
        <v>51888</v>
      </c>
      <c r="N13291">
        <v>33181.002</v>
      </c>
      <c r="O13291">
        <v>2212.067</v>
      </c>
      <c r="P13291">
        <v>100.26666666666667</v>
      </c>
      <c r="Q13291">
        <v>34.5</v>
      </c>
      <c r="R13291">
        <v>18706.998</v>
      </c>
      <c r="S13291">
        <v>2020</v>
      </c>
      <c r="T13291">
        <v>10</v>
      </c>
      <c r="U13291">
        <v>44</v>
      </c>
    </row>
    <row r="13292" spans="1:21" x14ac:dyDescent="0.3">
      <c r="A13292" s="5" t="s">
        <v>168</v>
      </c>
      <c r="B13292" s="5" t="s">
        <v>175</v>
      </c>
      <c r="C13292" s="5" t="s">
        <v>78</v>
      </c>
      <c r="D13292" s="5" t="s">
        <v>628</v>
      </c>
      <c r="E13292" s="5" t="s">
        <v>172</v>
      </c>
      <c r="F13292" s="6">
        <v>44133</v>
      </c>
      <c r="G13292" s="5" t="s">
        <v>148</v>
      </c>
      <c r="H13292" s="5" t="s">
        <v>226</v>
      </c>
      <c r="I13292">
        <v>43964</v>
      </c>
      <c r="J13292">
        <v>169</v>
      </c>
      <c r="K13292">
        <v>320</v>
      </c>
      <c r="L13292">
        <v>3</v>
      </c>
      <c r="M13292">
        <v>11040</v>
      </c>
      <c r="N13292">
        <v>6636.2</v>
      </c>
      <c r="O13292">
        <v>2212.067</v>
      </c>
      <c r="P13292">
        <v>106.66666666666667</v>
      </c>
      <c r="Q13292">
        <v>34.5</v>
      </c>
      <c r="R13292">
        <v>4403.8</v>
      </c>
      <c r="S13292">
        <v>2020</v>
      </c>
      <c r="T13292">
        <v>10</v>
      </c>
      <c r="U13292">
        <v>44</v>
      </c>
    </row>
    <row r="13293" spans="1:21" x14ac:dyDescent="0.3">
      <c r="A13293" s="5" t="s">
        <v>168</v>
      </c>
      <c r="B13293" s="5" t="s">
        <v>175</v>
      </c>
      <c r="C13293" s="5" t="s">
        <v>78</v>
      </c>
      <c r="D13293" s="5" t="s">
        <v>628</v>
      </c>
      <c r="E13293" s="5" t="s">
        <v>172</v>
      </c>
      <c r="F13293" s="6">
        <v>44133</v>
      </c>
      <c r="G13293" s="5" t="s">
        <v>148</v>
      </c>
      <c r="H13293" s="5" t="s">
        <v>191</v>
      </c>
      <c r="I13293">
        <v>43964</v>
      </c>
      <c r="J13293">
        <v>169</v>
      </c>
      <c r="K13293">
        <v>530</v>
      </c>
      <c r="L13293">
        <v>5</v>
      </c>
      <c r="M13293">
        <v>18285</v>
      </c>
      <c r="N13293">
        <v>11060.334000000001</v>
      </c>
      <c r="O13293">
        <v>2212.067</v>
      </c>
      <c r="P13293">
        <v>106</v>
      </c>
      <c r="Q13293">
        <v>34.5</v>
      </c>
      <c r="R13293">
        <v>7224.6660000000002</v>
      </c>
      <c r="S13293">
        <v>2020</v>
      </c>
      <c r="T13293">
        <v>10</v>
      </c>
      <c r="U13293">
        <v>44</v>
      </c>
    </row>
    <row r="13294" spans="1:21" x14ac:dyDescent="0.3">
      <c r="A13294" s="5" t="s">
        <v>168</v>
      </c>
      <c r="B13294" s="5" t="s">
        <v>175</v>
      </c>
      <c r="C13294" s="5" t="s">
        <v>78</v>
      </c>
      <c r="D13294" s="5" t="s">
        <v>628</v>
      </c>
      <c r="E13294" s="5" t="s">
        <v>172</v>
      </c>
      <c r="F13294" s="6">
        <v>44133</v>
      </c>
      <c r="G13294" s="5" t="s">
        <v>148</v>
      </c>
      <c r="H13294" s="5" t="s">
        <v>187</v>
      </c>
      <c r="I13294">
        <v>43964</v>
      </c>
      <c r="J13294">
        <v>169</v>
      </c>
      <c r="K13294">
        <v>525</v>
      </c>
      <c r="L13294">
        <v>5</v>
      </c>
      <c r="M13294">
        <v>18112.5</v>
      </c>
      <c r="N13294">
        <v>11060.334000000001</v>
      </c>
      <c r="O13294">
        <v>2212.067</v>
      </c>
      <c r="P13294">
        <v>105</v>
      </c>
      <c r="Q13294">
        <v>34.5</v>
      </c>
      <c r="R13294">
        <v>7052.1660000000002</v>
      </c>
      <c r="S13294">
        <v>2020</v>
      </c>
      <c r="T13294">
        <v>10</v>
      </c>
      <c r="U13294">
        <v>44</v>
      </c>
    </row>
    <row r="13295" spans="1:21" x14ac:dyDescent="0.3">
      <c r="A13295" s="5" t="s">
        <v>168</v>
      </c>
      <c r="B13295" s="5" t="s">
        <v>175</v>
      </c>
      <c r="C13295" s="5" t="s">
        <v>78</v>
      </c>
      <c r="D13295" s="5" t="s">
        <v>628</v>
      </c>
      <c r="E13295" s="5" t="s">
        <v>172</v>
      </c>
      <c r="F13295" s="6">
        <v>44133</v>
      </c>
      <c r="G13295" s="5" t="s">
        <v>148</v>
      </c>
      <c r="H13295" s="5" t="s">
        <v>203</v>
      </c>
      <c r="I13295">
        <v>43964</v>
      </c>
      <c r="J13295">
        <v>169</v>
      </c>
      <c r="K13295">
        <v>190</v>
      </c>
      <c r="L13295">
        <v>2</v>
      </c>
      <c r="M13295">
        <v>6555</v>
      </c>
      <c r="N13295">
        <v>4424.134</v>
      </c>
      <c r="O13295">
        <v>2212.067</v>
      </c>
      <c r="P13295">
        <v>95</v>
      </c>
      <c r="Q13295">
        <v>34.5</v>
      </c>
      <c r="R13295">
        <v>2130.866</v>
      </c>
      <c r="S13295">
        <v>2020</v>
      </c>
      <c r="T13295">
        <v>10</v>
      </c>
      <c r="U13295">
        <v>44</v>
      </c>
    </row>
    <row r="13296" spans="1:21" x14ac:dyDescent="0.3">
      <c r="A13296" s="5" t="s">
        <v>168</v>
      </c>
      <c r="B13296" s="5" t="s">
        <v>175</v>
      </c>
      <c r="C13296" s="5" t="s">
        <v>78</v>
      </c>
      <c r="D13296" s="5" t="s">
        <v>628</v>
      </c>
      <c r="E13296" s="5" t="s">
        <v>172</v>
      </c>
      <c r="F13296" s="6">
        <v>44133</v>
      </c>
      <c r="G13296" s="5" t="s">
        <v>148</v>
      </c>
      <c r="H13296" s="5" t="s">
        <v>216</v>
      </c>
      <c r="I13296">
        <v>43964</v>
      </c>
      <c r="J13296">
        <v>169</v>
      </c>
      <c r="K13296">
        <v>200</v>
      </c>
      <c r="L13296">
        <v>2</v>
      </c>
      <c r="M13296">
        <v>6900</v>
      </c>
      <c r="N13296">
        <v>4424.134</v>
      </c>
      <c r="O13296">
        <v>2212.067</v>
      </c>
      <c r="P13296">
        <v>100</v>
      </c>
      <c r="Q13296">
        <v>34.5</v>
      </c>
      <c r="R13296">
        <v>2475.866</v>
      </c>
      <c r="S13296">
        <v>2020</v>
      </c>
      <c r="T13296">
        <v>10</v>
      </c>
      <c r="U13296">
        <v>44</v>
      </c>
    </row>
    <row r="13297" spans="1:21" x14ac:dyDescent="0.3">
      <c r="A13297" s="5" t="s">
        <v>168</v>
      </c>
      <c r="B13297" s="5" t="s">
        <v>175</v>
      </c>
      <c r="C13297" s="5" t="s">
        <v>78</v>
      </c>
      <c r="D13297" s="5" t="s">
        <v>628</v>
      </c>
      <c r="E13297" s="5" t="s">
        <v>172</v>
      </c>
      <c r="F13297" s="6">
        <v>44133</v>
      </c>
      <c r="G13297" s="5" t="s">
        <v>148</v>
      </c>
      <c r="H13297" s="5" t="s">
        <v>181</v>
      </c>
      <c r="I13297">
        <v>43964</v>
      </c>
      <c r="J13297">
        <v>169</v>
      </c>
      <c r="K13297">
        <v>100</v>
      </c>
      <c r="L13297">
        <v>1</v>
      </c>
      <c r="M13297">
        <v>3450</v>
      </c>
      <c r="N13297">
        <v>2212.067</v>
      </c>
      <c r="O13297">
        <v>2212.067</v>
      </c>
      <c r="P13297">
        <v>100</v>
      </c>
      <c r="Q13297">
        <v>34.5</v>
      </c>
      <c r="R13297">
        <v>1237.933</v>
      </c>
      <c r="S13297">
        <v>2020</v>
      </c>
      <c r="T13297">
        <v>10</v>
      </c>
      <c r="U13297">
        <v>44</v>
      </c>
    </row>
    <row r="13298" spans="1:21" x14ac:dyDescent="0.3">
      <c r="A13298" s="5" t="s">
        <v>168</v>
      </c>
      <c r="B13298" s="5" t="s">
        <v>175</v>
      </c>
      <c r="C13298" s="5" t="s">
        <v>78</v>
      </c>
      <c r="D13298" s="5" t="s">
        <v>628</v>
      </c>
      <c r="E13298" s="5" t="s">
        <v>172</v>
      </c>
      <c r="F13298" s="6">
        <v>44133</v>
      </c>
      <c r="G13298" s="5" t="s">
        <v>148</v>
      </c>
      <c r="H13298" s="5" t="s">
        <v>183</v>
      </c>
      <c r="I13298">
        <v>43964</v>
      </c>
      <c r="J13298">
        <v>169</v>
      </c>
      <c r="K13298">
        <v>612</v>
      </c>
      <c r="L13298">
        <v>6</v>
      </c>
      <c r="M13298">
        <v>21114</v>
      </c>
      <c r="N13298">
        <v>13272.401</v>
      </c>
      <c r="O13298">
        <v>2212.067</v>
      </c>
      <c r="P13298">
        <v>102</v>
      </c>
      <c r="Q13298">
        <v>34.5</v>
      </c>
      <c r="R13298">
        <v>7841.5990000000002</v>
      </c>
      <c r="S13298">
        <v>2020</v>
      </c>
      <c r="T13298">
        <v>10</v>
      </c>
      <c r="U13298">
        <v>44</v>
      </c>
    </row>
    <row r="13299" spans="1:21" x14ac:dyDescent="0.3">
      <c r="A13299" s="5" t="s">
        <v>168</v>
      </c>
      <c r="B13299" s="5" t="s">
        <v>175</v>
      </c>
      <c r="C13299" s="5" t="s">
        <v>78</v>
      </c>
      <c r="D13299" s="5" t="s">
        <v>628</v>
      </c>
      <c r="E13299" s="5" t="s">
        <v>172</v>
      </c>
      <c r="F13299" s="6">
        <v>44133</v>
      </c>
      <c r="G13299" s="5" t="s">
        <v>148</v>
      </c>
      <c r="H13299" s="5" t="s">
        <v>246</v>
      </c>
      <c r="I13299">
        <v>43964</v>
      </c>
      <c r="J13299">
        <v>169</v>
      </c>
      <c r="K13299">
        <v>505</v>
      </c>
      <c r="L13299">
        <v>5</v>
      </c>
      <c r="M13299">
        <v>17422.5</v>
      </c>
      <c r="N13299">
        <v>11060.334000000001</v>
      </c>
      <c r="O13299">
        <v>2212.067</v>
      </c>
      <c r="P13299">
        <v>101</v>
      </c>
      <c r="Q13299">
        <v>34.5</v>
      </c>
      <c r="R13299">
        <v>6362.1660000000002</v>
      </c>
      <c r="S13299">
        <v>2020</v>
      </c>
      <c r="T13299">
        <v>10</v>
      </c>
      <c r="U13299">
        <v>44</v>
      </c>
    </row>
    <row r="13300" spans="1:21" x14ac:dyDescent="0.3">
      <c r="A13300" s="5" t="s">
        <v>168</v>
      </c>
      <c r="B13300" s="5" t="s">
        <v>175</v>
      </c>
      <c r="C13300" s="5" t="s">
        <v>78</v>
      </c>
      <c r="D13300" s="5" t="s">
        <v>628</v>
      </c>
      <c r="E13300" s="5" t="s">
        <v>172</v>
      </c>
      <c r="F13300" s="6">
        <v>44133</v>
      </c>
      <c r="G13300" s="5" t="s">
        <v>148</v>
      </c>
      <c r="H13300" s="5" t="s">
        <v>230</v>
      </c>
      <c r="I13300">
        <v>43964</v>
      </c>
      <c r="J13300">
        <v>169</v>
      </c>
      <c r="K13300">
        <v>444</v>
      </c>
      <c r="L13300">
        <v>4</v>
      </c>
      <c r="M13300">
        <v>15096</v>
      </c>
      <c r="N13300">
        <v>8848.2669999999998</v>
      </c>
      <c r="O13300">
        <v>2212.067</v>
      </c>
      <c r="P13300">
        <v>111</v>
      </c>
      <c r="Q13300">
        <v>34</v>
      </c>
      <c r="R13300">
        <v>6247.7330000000002</v>
      </c>
      <c r="S13300">
        <v>2020</v>
      </c>
      <c r="T13300">
        <v>10</v>
      </c>
      <c r="U13300">
        <v>44</v>
      </c>
    </row>
    <row r="13301" spans="1:21" x14ac:dyDescent="0.3">
      <c r="A13301" s="5" t="s">
        <v>168</v>
      </c>
      <c r="B13301" s="5" t="s">
        <v>175</v>
      </c>
      <c r="C13301" s="5" t="s">
        <v>78</v>
      </c>
      <c r="D13301" s="5" t="s">
        <v>628</v>
      </c>
      <c r="E13301" s="5" t="s">
        <v>172</v>
      </c>
      <c r="F13301" s="6">
        <v>44133</v>
      </c>
      <c r="G13301" s="5" t="s">
        <v>148</v>
      </c>
      <c r="H13301" s="5" t="s">
        <v>190</v>
      </c>
      <c r="I13301">
        <v>43964</v>
      </c>
      <c r="J13301">
        <v>169</v>
      </c>
      <c r="K13301">
        <v>115</v>
      </c>
      <c r="L13301">
        <v>1</v>
      </c>
      <c r="M13301">
        <v>3967.5</v>
      </c>
      <c r="N13301">
        <v>2212.067</v>
      </c>
      <c r="O13301">
        <v>2212.067</v>
      </c>
      <c r="P13301">
        <v>115</v>
      </c>
      <c r="Q13301">
        <v>34.5</v>
      </c>
      <c r="R13301">
        <v>1755.433</v>
      </c>
      <c r="S13301">
        <v>2020</v>
      </c>
      <c r="T13301">
        <v>10</v>
      </c>
      <c r="U13301">
        <v>44</v>
      </c>
    </row>
    <row r="13302" spans="1:21" x14ac:dyDescent="0.3">
      <c r="A13302" s="5" t="s">
        <v>168</v>
      </c>
      <c r="B13302" s="5" t="s">
        <v>175</v>
      </c>
      <c r="C13302" s="5" t="s">
        <v>78</v>
      </c>
      <c r="D13302" s="5" t="s">
        <v>628</v>
      </c>
      <c r="E13302" s="5" t="s">
        <v>172</v>
      </c>
      <c r="F13302" s="6">
        <v>44133</v>
      </c>
      <c r="G13302" s="5" t="s">
        <v>148</v>
      </c>
      <c r="H13302" s="5" t="s">
        <v>498</v>
      </c>
      <c r="I13302">
        <v>43964</v>
      </c>
      <c r="J13302">
        <v>169</v>
      </c>
      <c r="K13302">
        <v>602</v>
      </c>
      <c r="L13302">
        <v>6</v>
      </c>
      <c r="M13302">
        <v>20769</v>
      </c>
      <c r="N13302">
        <v>13272.401</v>
      </c>
      <c r="O13302">
        <v>2212.067</v>
      </c>
      <c r="P13302">
        <v>100.33333333333333</v>
      </c>
      <c r="Q13302">
        <v>34.5</v>
      </c>
      <c r="R13302">
        <v>7496.5990000000002</v>
      </c>
      <c r="S13302">
        <v>2020</v>
      </c>
      <c r="T13302">
        <v>10</v>
      </c>
      <c r="U13302">
        <v>44</v>
      </c>
    </row>
    <row r="13303" spans="1:21" x14ac:dyDescent="0.3">
      <c r="A13303" s="5" t="s">
        <v>168</v>
      </c>
      <c r="B13303" s="5" t="s">
        <v>175</v>
      </c>
      <c r="C13303" s="5" t="s">
        <v>78</v>
      </c>
      <c r="D13303" s="5" t="s">
        <v>628</v>
      </c>
      <c r="E13303" s="5" t="s">
        <v>172</v>
      </c>
      <c r="F13303" s="6">
        <v>44133</v>
      </c>
      <c r="G13303" s="5" t="s">
        <v>148</v>
      </c>
      <c r="H13303" s="5" t="s">
        <v>190</v>
      </c>
      <c r="I13303">
        <v>43964</v>
      </c>
      <c r="J13303">
        <v>169</v>
      </c>
      <c r="K13303">
        <v>300</v>
      </c>
      <c r="L13303">
        <v>3</v>
      </c>
      <c r="M13303">
        <v>10350</v>
      </c>
      <c r="N13303">
        <v>6636.2</v>
      </c>
      <c r="O13303">
        <v>2212.067</v>
      </c>
      <c r="P13303">
        <v>100</v>
      </c>
      <c r="Q13303">
        <v>34.5</v>
      </c>
      <c r="R13303">
        <v>3713.8</v>
      </c>
      <c r="S13303">
        <v>2020</v>
      </c>
      <c r="T13303">
        <v>10</v>
      </c>
      <c r="U13303">
        <v>44</v>
      </c>
    </row>
    <row r="13304" spans="1:21" x14ac:dyDescent="0.3">
      <c r="A13304" s="5" t="s">
        <v>168</v>
      </c>
      <c r="B13304" s="5" t="s">
        <v>175</v>
      </c>
      <c r="C13304" s="5" t="s">
        <v>78</v>
      </c>
      <c r="D13304" s="5" t="s">
        <v>628</v>
      </c>
      <c r="E13304" s="5" t="s">
        <v>172</v>
      </c>
      <c r="F13304" s="6">
        <v>44133</v>
      </c>
      <c r="G13304" s="5" t="s">
        <v>148</v>
      </c>
      <c r="H13304" s="5" t="s">
        <v>190</v>
      </c>
      <c r="I13304">
        <v>43964</v>
      </c>
      <c r="J13304">
        <v>169</v>
      </c>
      <c r="K13304">
        <v>274</v>
      </c>
      <c r="L13304">
        <v>3</v>
      </c>
      <c r="M13304">
        <v>9453</v>
      </c>
      <c r="N13304">
        <v>6636.2</v>
      </c>
      <c r="O13304">
        <v>2212.067</v>
      </c>
      <c r="P13304">
        <v>91.333333333333329</v>
      </c>
      <c r="Q13304">
        <v>34.5</v>
      </c>
      <c r="R13304">
        <v>2816.8</v>
      </c>
      <c r="S13304">
        <v>2020</v>
      </c>
      <c r="T13304">
        <v>10</v>
      </c>
      <c r="U13304">
        <v>44</v>
      </c>
    </row>
    <row r="13305" spans="1:21" x14ac:dyDescent="0.3">
      <c r="A13305" s="5" t="s">
        <v>168</v>
      </c>
      <c r="B13305" s="5" t="s">
        <v>175</v>
      </c>
      <c r="C13305" s="5" t="s">
        <v>78</v>
      </c>
      <c r="D13305" s="5" t="s">
        <v>628</v>
      </c>
      <c r="E13305" s="5" t="s">
        <v>172</v>
      </c>
      <c r="F13305" s="6">
        <v>44133</v>
      </c>
      <c r="G13305" s="5" t="s">
        <v>148</v>
      </c>
      <c r="H13305" s="5" t="s">
        <v>190</v>
      </c>
      <c r="I13305">
        <v>43964</v>
      </c>
      <c r="J13305">
        <v>169</v>
      </c>
      <c r="K13305">
        <v>120</v>
      </c>
      <c r="L13305">
        <v>1</v>
      </c>
      <c r="M13305">
        <v>4140</v>
      </c>
      <c r="N13305">
        <v>2212.067</v>
      </c>
      <c r="O13305">
        <v>2212.067</v>
      </c>
      <c r="P13305">
        <v>120</v>
      </c>
      <c r="Q13305">
        <v>34.5</v>
      </c>
      <c r="R13305">
        <v>1927.933</v>
      </c>
      <c r="S13305">
        <v>2020</v>
      </c>
      <c r="T13305">
        <v>10</v>
      </c>
      <c r="U13305">
        <v>44</v>
      </c>
    </row>
    <row r="13306" spans="1:21" x14ac:dyDescent="0.3">
      <c r="A13306" s="5" t="s">
        <v>168</v>
      </c>
      <c r="B13306" s="5" t="s">
        <v>175</v>
      </c>
      <c r="C13306" s="5" t="s">
        <v>78</v>
      </c>
      <c r="D13306" s="5" t="s">
        <v>628</v>
      </c>
      <c r="E13306" s="5" t="s">
        <v>172</v>
      </c>
      <c r="F13306" s="6">
        <v>44133</v>
      </c>
      <c r="G13306" s="5" t="s">
        <v>148</v>
      </c>
      <c r="H13306" s="5" t="s">
        <v>190</v>
      </c>
      <c r="I13306">
        <v>43964</v>
      </c>
      <c r="J13306">
        <v>169</v>
      </c>
      <c r="K13306">
        <v>94</v>
      </c>
      <c r="L13306">
        <v>1</v>
      </c>
      <c r="M13306">
        <v>3243</v>
      </c>
      <c r="N13306">
        <v>2212.067</v>
      </c>
      <c r="O13306">
        <v>2212.067</v>
      </c>
      <c r="P13306">
        <v>94</v>
      </c>
      <c r="Q13306">
        <v>34.5</v>
      </c>
      <c r="R13306">
        <v>1030.933</v>
      </c>
      <c r="S13306">
        <v>2020</v>
      </c>
      <c r="T13306">
        <v>10</v>
      </c>
      <c r="U13306">
        <v>44</v>
      </c>
    </row>
    <row r="13307" spans="1:21" x14ac:dyDescent="0.3">
      <c r="A13307" s="5" t="s">
        <v>168</v>
      </c>
      <c r="B13307" s="5" t="s">
        <v>175</v>
      </c>
      <c r="C13307" s="5" t="s">
        <v>78</v>
      </c>
      <c r="D13307" s="5" t="s">
        <v>628</v>
      </c>
      <c r="E13307" s="5" t="s">
        <v>172</v>
      </c>
      <c r="F13307" s="6">
        <v>44133</v>
      </c>
      <c r="G13307" s="5" t="s">
        <v>148</v>
      </c>
      <c r="H13307" s="5" t="s">
        <v>284</v>
      </c>
      <c r="I13307">
        <v>43964</v>
      </c>
      <c r="J13307">
        <v>169</v>
      </c>
      <c r="K13307">
        <v>320</v>
      </c>
      <c r="L13307">
        <v>3</v>
      </c>
      <c r="M13307">
        <v>11040</v>
      </c>
      <c r="N13307">
        <v>6636.2</v>
      </c>
      <c r="O13307">
        <v>2212.067</v>
      </c>
      <c r="P13307">
        <v>106.66666666666667</v>
      </c>
      <c r="Q13307">
        <v>34.5</v>
      </c>
      <c r="R13307">
        <v>4403.8</v>
      </c>
      <c r="S13307">
        <v>2020</v>
      </c>
      <c r="T13307">
        <v>10</v>
      </c>
      <c r="U13307">
        <v>44</v>
      </c>
    </row>
    <row r="13308" spans="1:21" x14ac:dyDescent="0.3">
      <c r="A13308" s="5" t="s">
        <v>168</v>
      </c>
      <c r="B13308" s="5" t="s">
        <v>175</v>
      </c>
      <c r="C13308" s="5" t="s">
        <v>79</v>
      </c>
      <c r="D13308" s="5" t="s">
        <v>590</v>
      </c>
      <c r="E13308" s="5" t="s">
        <v>172</v>
      </c>
      <c r="F13308" s="6">
        <v>44133</v>
      </c>
      <c r="G13308" s="5" t="s">
        <v>148</v>
      </c>
      <c r="H13308" s="5" t="s">
        <v>238</v>
      </c>
      <c r="I13308">
        <v>43957</v>
      </c>
      <c r="J13308">
        <v>176</v>
      </c>
      <c r="K13308">
        <v>110</v>
      </c>
      <c r="L13308">
        <v>1</v>
      </c>
      <c r="M13308">
        <v>3795</v>
      </c>
      <c r="N13308">
        <v>2318.556</v>
      </c>
      <c r="O13308">
        <v>2318.556</v>
      </c>
      <c r="P13308">
        <v>110</v>
      </c>
      <c r="Q13308">
        <v>34.5</v>
      </c>
      <c r="R13308">
        <v>1476.444</v>
      </c>
      <c r="S13308">
        <v>2020</v>
      </c>
      <c r="T13308">
        <v>10</v>
      </c>
      <c r="U13308">
        <v>44</v>
      </c>
    </row>
    <row r="13309" spans="1:21" x14ac:dyDescent="0.3">
      <c r="A13309" s="5" t="s">
        <v>168</v>
      </c>
      <c r="B13309" s="5" t="s">
        <v>175</v>
      </c>
      <c r="C13309" s="5" t="s">
        <v>79</v>
      </c>
      <c r="D13309" s="5" t="s">
        <v>590</v>
      </c>
      <c r="E13309" s="5" t="s">
        <v>172</v>
      </c>
      <c r="F13309" s="6">
        <v>44133</v>
      </c>
      <c r="G13309" s="5" t="s">
        <v>148</v>
      </c>
      <c r="H13309" s="5" t="s">
        <v>184</v>
      </c>
      <c r="I13309">
        <v>43957</v>
      </c>
      <c r="J13309">
        <v>176</v>
      </c>
      <c r="K13309">
        <v>3013</v>
      </c>
      <c r="L13309">
        <v>29</v>
      </c>
      <c r="M13309">
        <v>102442</v>
      </c>
      <c r="N13309">
        <v>67238.133000000002</v>
      </c>
      <c r="O13309">
        <v>2318.556</v>
      </c>
      <c r="P13309">
        <v>103.89655172413794</v>
      </c>
      <c r="Q13309">
        <v>34</v>
      </c>
      <c r="R13309">
        <v>35203.866999999998</v>
      </c>
      <c r="S13309">
        <v>2020</v>
      </c>
      <c r="T13309">
        <v>10</v>
      </c>
      <c r="U13309">
        <v>44</v>
      </c>
    </row>
    <row r="13310" spans="1:21" x14ac:dyDescent="0.3">
      <c r="A13310" s="5" t="s">
        <v>168</v>
      </c>
      <c r="B13310" s="5" t="s">
        <v>206</v>
      </c>
      <c r="C13310" s="5" t="s">
        <v>108</v>
      </c>
      <c r="D13310" s="5" t="s">
        <v>626</v>
      </c>
      <c r="E13310" s="5" t="s">
        <v>172</v>
      </c>
      <c r="F13310" s="6">
        <v>44133</v>
      </c>
      <c r="G13310" s="5" t="s">
        <v>148</v>
      </c>
      <c r="H13310" s="5" t="s">
        <v>173</v>
      </c>
      <c r="I13310">
        <v>43956</v>
      </c>
      <c r="J13310">
        <v>177</v>
      </c>
      <c r="K13310">
        <v>1122.4000000000001</v>
      </c>
      <c r="L13310">
        <v>12</v>
      </c>
      <c r="M13310">
        <v>37600.400000000001</v>
      </c>
      <c r="N13310">
        <v>32387.692999999999</v>
      </c>
      <c r="O13310">
        <v>2698.9740000000002</v>
      </c>
      <c r="P13310">
        <v>93.533333333333346</v>
      </c>
      <c r="Q13310">
        <v>33.5</v>
      </c>
      <c r="R13310">
        <v>5212.7070000000003</v>
      </c>
      <c r="S13310">
        <v>2020</v>
      </c>
      <c r="T13310">
        <v>10</v>
      </c>
      <c r="U13310">
        <v>44</v>
      </c>
    </row>
    <row r="13311" spans="1:21" x14ac:dyDescent="0.3">
      <c r="A13311" s="5" t="s">
        <v>168</v>
      </c>
      <c r="B13311" s="5" t="s">
        <v>206</v>
      </c>
      <c r="C13311" s="5" t="s">
        <v>108</v>
      </c>
      <c r="D13311" s="5" t="s">
        <v>626</v>
      </c>
      <c r="E13311" s="5" t="s">
        <v>172</v>
      </c>
      <c r="F13311" s="6">
        <v>44133</v>
      </c>
      <c r="G13311" s="5" t="s">
        <v>148</v>
      </c>
      <c r="H13311" s="5" t="s">
        <v>351</v>
      </c>
      <c r="I13311">
        <v>43956</v>
      </c>
      <c r="J13311">
        <v>177</v>
      </c>
      <c r="K13311">
        <v>246.2</v>
      </c>
      <c r="L13311">
        <v>2</v>
      </c>
      <c r="M13311">
        <v>8247.7000000000007</v>
      </c>
      <c r="N13311">
        <v>5397.9489999999996</v>
      </c>
      <c r="O13311">
        <v>2698.9740000000002</v>
      </c>
      <c r="P13311">
        <v>123.1</v>
      </c>
      <c r="Q13311">
        <v>33.5</v>
      </c>
      <c r="R13311">
        <v>2849.7510000000002</v>
      </c>
      <c r="S13311">
        <v>2020</v>
      </c>
      <c r="T13311">
        <v>10</v>
      </c>
      <c r="U13311">
        <v>44</v>
      </c>
    </row>
    <row r="13312" spans="1:21" x14ac:dyDescent="0.3">
      <c r="A13312" s="5" t="s">
        <v>168</v>
      </c>
      <c r="B13312" s="5" t="s">
        <v>206</v>
      </c>
      <c r="C13312" s="5" t="s">
        <v>108</v>
      </c>
      <c r="D13312" s="5" t="s">
        <v>626</v>
      </c>
      <c r="E13312" s="5" t="s">
        <v>172</v>
      </c>
      <c r="F13312" s="6">
        <v>44133</v>
      </c>
      <c r="G13312" s="5" t="s">
        <v>148</v>
      </c>
      <c r="H13312" s="5" t="s">
        <v>197</v>
      </c>
      <c r="I13312">
        <v>43956</v>
      </c>
      <c r="J13312">
        <v>177</v>
      </c>
      <c r="K13312">
        <v>211.2</v>
      </c>
      <c r="L13312">
        <v>2</v>
      </c>
      <c r="M13312">
        <v>7075.2</v>
      </c>
      <c r="N13312">
        <v>5397.9489999999996</v>
      </c>
      <c r="O13312">
        <v>2698.9740000000002</v>
      </c>
      <c r="P13312">
        <v>105.6</v>
      </c>
      <c r="Q13312">
        <v>33.5</v>
      </c>
      <c r="R13312">
        <v>1677.251</v>
      </c>
      <c r="S13312">
        <v>2020</v>
      </c>
      <c r="T13312">
        <v>10</v>
      </c>
      <c r="U13312">
        <v>44</v>
      </c>
    </row>
    <row r="13313" spans="1:21" x14ac:dyDescent="0.3">
      <c r="A13313" s="5" t="s">
        <v>168</v>
      </c>
      <c r="B13313" s="5" t="s">
        <v>206</v>
      </c>
      <c r="C13313" s="5" t="s">
        <v>109</v>
      </c>
      <c r="D13313" s="5" t="s">
        <v>583</v>
      </c>
      <c r="E13313" s="5" t="s">
        <v>172</v>
      </c>
      <c r="F13313" s="6">
        <v>44133</v>
      </c>
      <c r="G13313" s="5" t="s">
        <v>148</v>
      </c>
      <c r="H13313" s="5" t="s">
        <v>199</v>
      </c>
      <c r="I13313">
        <v>43949</v>
      </c>
      <c r="J13313">
        <v>184</v>
      </c>
      <c r="K13313">
        <v>748</v>
      </c>
      <c r="L13313">
        <v>7</v>
      </c>
      <c r="M13313">
        <v>25058</v>
      </c>
      <c r="N13313">
        <v>10581.14</v>
      </c>
      <c r="O13313">
        <v>1511.5909999999999</v>
      </c>
      <c r="P13313">
        <v>106.85714285714286</v>
      </c>
      <c r="Q13313">
        <v>33.5</v>
      </c>
      <c r="R13313">
        <v>14476.86</v>
      </c>
      <c r="S13313">
        <v>2020</v>
      </c>
      <c r="T13313">
        <v>10</v>
      </c>
      <c r="U13313">
        <v>44</v>
      </c>
    </row>
    <row r="13314" spans="1:21" x14ac:dyDescent="0.3">
      <c r="A13314" s="5" t="s">
        <v>168</v>
      </c>
      <c r="B13314" s="5" t="s">
        <v>206</v>
      </c>
      <c r="C13314" s="5" t="s">
        <v>109</v>
      </c>
      <c r="D13314" s="5" t="s">
        <v>583</v>
      </c>
      <c r="E13314" s="5" t="s">
        <v>172</v>
      </c>
      <c r="F13314" s="6">
        <v>44133</v>
      </c>
      <c r="G13314" s="5" t="s">
        <v>148</v>
      </c>
      <c r="H13314" s="5" t="s">
        <v>200</v>
      </c>
      <c r="I13314">
        <v>43949</v>
      </c>
      <c r="J13314">
        <v>184</v>
      </c>
      <c r="K13314">
        <v>606</v>
      </c>
      <c r="L13314">
        <v>5</v>
      </c>
      <c r="M13314">
        <v>20301</v>
      </c>
      <c r="N13314">
        <v>7557.9570000000003</v>
      </c>
      <c r="O13314">
        <v>1511.5909999999999</v>
      </c>
      <c r="P13314">
        <v>121.2</v>
      </c>
      <c r="Q13314">
        <v>33.5</v>
      </c>
      <c r="R13314">
        <v>12743.043</v>
      </c>
      <c r="S13314">
        <v>2020</v>
      </c>
      <c r="T13314">
        <v>10</v>
      </c>
      <c r="U13314">
        <v>44</v>
      </c>
    </row>
    <row r="13315" spans="1:21" x14ac:dyDescent="0.3">
      <c r="A13315" s="5" t="s">
        <v>168</v>
      </c>
      <c r="B13315" s="5" t="s">
        <v>206</v>
      </c>
      <c r="C13315" s="5" t="s">
        <v>109</v>
      </c>
      <c r="D13315" s="5" t="s">
        <v>583</v>
      </c>
      <c r="E13315" s="5" t="s">
        <v>172</v>
      </c>
      <c r="F13315" s="6">
        <v>44133</v>
      </c>
      <c r="G13315" s="5" t="s">
        <v>148</v>
      </c>
      <c r="H13315" s="5" t="s">
        <v>215</v>
      </c>
      <c r="I13315">
        <v>43949</v>
      </c>
      <c r="J13315">
        <v>184</v>
      </c>
      <c r="K13315">
        <v>555</v>
      </c>
      <c r="L13315">
        <v>5</v>
      </c>
      <c r="M13315">
        <v>18592.5</v>
      </c>
      <c r="N13315">
        <v>7557.9570000000003</v>
      </c>
      <c r="O13315">
        <v>1511.5909999999999</v>
      </c>
      <c r="P13315">
        <v>111</v>
      </c>
      <c r="Q13315">
        <v>33.5</v>
      </c>
      <c r="R13315">
        <v>11034.543</v>
      </c>
      <c r="S13315">
        <v>2020</v>
      </c>
      <c r="T13315">
        <v>10</v>
      </c>
      <c r="U13315">
        <v>44</v>
      </c>
    </row>
    <row r="13316" spans="1:21" x14ac:dyDescent="0.3">
      <c r="A13316" s="5" t="s">
        <v>168</v>
      </c>
      <c r="B13316" s="5" t="s">
        <v>206</v>
      </c>
      <c r="C13316" s="5" t="s">
        <v>109</v>
      </c>
      <c r="D13316" s="5" t="s">
        <v>583</v>
      </c>
      <c r="E13316" s="5" t="s">
        <v>172</v>
      </c>
      <c r="F13316" s="6">
        <v>44133</v>
      </c>
      <c r="G13316" s="5" t="s">
        <v>148</v>
      </c>
      <c r="H13316" s="5" t="s">
        <v>371</v>
      </c>
      <c r="I13316">
        <v>43949</v>
      </c>
      <c r="J13316">
        <v>184</v>
      </c>
      <c r="K13316">
        <v>1110.8</v>
      </c>
      <c r="L13316">
        <v>10</v>
      </c>
      <c r="M13316">
        <v>36656.400000000001</v>
      </c>
      <c r="N13316">
        <v>15115.914000000001</v>
      </c>
      <c r="O13316">
        <v>1511.5909999999999</v>
      </c>
      <c r="P13316">
        <v>111.08</v>
      </c>
      <c r="Q13316">
        <v>33</v>
      </c>
      <c r="R13316">
        <v>21540.486000000001</v>
      </c>
      <c r="S13316">
        <v>2020</v>
      </c>
      <c r="T13316">
        <v>10</v>
      </c>
      <c r="U13316">
        <v>44</v>
      </c>
    </row>
    <row r="13317" spans="1:21" x14ac:dyDescent="0.3">
      <c r="A13317" s="5" t="s">
        <v>168</v>
      </c>
      <c r="B13317" s="5" t="s">
        <v>206</v>
      </c>
      <c r="C13317" s="5" t="s">
        <v>110</v>
      </c>
      <c r="D13317" s="5" t="s">
        <v>630</v>
      </c>
      <c r="E13317" s="5" t="s">
        <v>172</v>
      </c>
      <c r="F13317" s="6">
        <v>44133</v>
      </c>
      <c r="G13317" s="5" t="s">
        <v>148</v>
      </c>
      <c r="H13317" s="5" t="s">
        <v>178</v>
      </c>
      <c r="I13317">
        <v>43959</v>
      </c>
      <c r="J13317">
        <v>174</v>
      </c>
      <c r="K13317">
        <v>426</v>
      </c>
      <c r="L13317">
        <v>4</v>
      </c>
      <c r="M13317">
        <v>14271</v>
      </c>
      <c r="N13317">
        <v>10968.534</v>
      </c>
      <c r="O13317">
        <v>2742.1329999999998</v>
      </c>
      <c r="P13317">
        <v>106.5</v>
      </c>
      <c r="Q13317">
        <v>33.5</v>
      </c>
      <c r="R13317">
        <v>3302.4659999999999</v>
      </c>
      <c r="S13317">
        <v>2020</v>
      </c>
      <c r="T13317">
        <v>10</v>
      </c>
      <c r="U13317">
        <v>44</v>
      </c>
    </row>
    <row r="13318" spans="1:21" x14ac:dyDescent="0.3">
      <c r="A13318" s="5" t="s">
        <v>168</v>
      </c>
      <c r="B13318" s="5" t="s">
        <v>206</v>
      </c>
      <c r="C13318" s="5" t="s">
        <v>110</v>
      </c>
      <c r="D13318" s="5" t="s">
        <v>630</v>
      </c>
      <c r="E13318" s="5" t="s">
        <v>172</v>
      </c>
      <c r="F13318" s="6">
        <v>44133</v>
      </c>
      <c r="G13318" s="5" t="s">
        <v>148</v>
      </c>
      <c r="H13318" s="5" t="s">
        <v>311</v>
      </c>
      <c r="I13318">
        <v>43959</v>
      </c>
      <c r="J13318">
        <v>174</v>
      </c>
      <c r="K13318">
        <v>232.6</v>
      </c>
      <c r="L13318">
        <v>2</v>
      </c>
      <c r="M13318">
        <v>7792.1</v>
      </c>
      <c r="N13318">
        <v>5484.2669999999998</v>
      </c>
      <c r="O13318">
        <v>2742.1329999999998</v>
      </c>
      <c r="P13318">
        <v>116.3</v>
      </c>
      <c r="Q13318">
        <v>33.5</v>
      </c>
      <c r="R13318">
        <v>2307.8330000000001</v>
      </c>
      <c r="S13318">
        <v>2020</v>
      </c>
      <c r="T13318">
        <v>10</v>
      </c>
      <c r="U13318">
        <v>44</v>
      </c>
    </row>
    <row r="13319" spans="1:21" x14ac:dyDescent="0.3">
      <c r="A13319" s="5" t="s">
        <v>168</v>
      </c>
      <c r="B13319" s="5" t="s">
        <v>175</v>
      </c>
      <c r="C13319" s="5" t="s">
        <v>79</v>
      </c>
      <c r="D13319" s="5" t="s">
        <v>590</v>
      </c>
      <c r="E13319" s="5" t="s">
        <v>172</v>
      </c>
      <c r="F13319" s="6">
        <v>44134</v>
      </c>
      <c r="G13319" s="5" t="s">
        <v>148</v>
      </c>
      <c r="H13319" s="5" t="s">
        <v>194</v>
      </c>
      <c r="I13319">
        <v>43957</v>
      </c>
      <c r="J13319">
        <v>177</v>
      </c>
      <c r="K13319">
        <v>238</v>
      </c>
      <c r="L13319">
        <v>2</v>
      </c>
      <c r="M13319">
        <v>7616</v>
      </c>
      <c r="N13319">
        <v>4637.1130000000003</v>
      </c>
      <c r="O13319">
        <v>2318.556</v>
      </c>
      <c r="P13319">
        <v>119</v>
      </c>
      <c r="Q13319">
        <v>32</v>
      </c>
      <c r="R13319">
        <v>2978.8870000000002</v>
      </c>
      <c r="S13319">
        <v>2020</v>
      </c>
      <c r="T13319">
        <v>10</v>
      </c>
      <c r="U13319">
        <v>44</v>
      </c>
    </row>
    <row r="13320" spans="1:21" x14ac:dyDescent="0.3">
      <c r="A13320" s="5" t="s">
        <v>168</v>
      </c>
      <c r="B13320" s="5" t="s">
        <v>175</v>
      </c>
      <c r="C13320" s="5" t="s">
        <v>79</v>
      </c>
      <c r="D13320" s="5" t="s">
        <v>590</v>
      </c>
      <c r="E13320" s="5" t="s">
        <v>172</v>
      </c>
      <c r="F13320" s="6">
        <v>44134</v>
      </c>
      <c r="G13320" s="5" t="s">
        <v>148</v>
      </c>
      <c r="H13320" s="5" t="s">
        <v>173</v>
      </c>
      <c r="I13320">
        <v>43957</v>
      </c>
      <c r="J13320">
        <v>177</v>
      </c>
      <c r="K13320">
        <v>90</v>
      </c>
      <c r="L13320">
        <v>1</v>
      </c>
      <c r="M13320">
        <v>3015</v>
      </c>
      <c r="N13320">
        <v>2318.556</v>
      </c>
      <c r="O13320">
        <v>2318.556</v>
      </c>
      <c r="P13320">
        <v>90</v>
      </c>
      <c r="Q13320">
        <v>33.5</v>
      </c>
      <c r="R13320">
        <v>696.44399999999996</v>
      </c>
      <c r="S13320">
        <v>2020</v>
      </c>
      <c r="T13320">
        <v>10</v>
      </c>
      <c r="U13320">
        <v>44</v>
      </c>
    </row>
    <row r="13321" spans="1:21" x14ac:dyDescent="0.3">
      <c r="A13321" s="5" t="s">
        <v>168</v>
      </c>
      <c r="B13321" s="5" t="s">
        <v>206</v>
      </c>
      <c r="C13321" s="5" t="s">
        <v>109</v>
      </c>
      <c r="D13321" s="5" t="s">
        <v>583</v>
      </c>
      <c r="E13321" s="5" t="s">
        <v>172</v>
      </c>
      <c r="F13321" s="6">
        <v>44134</v>
      </c>
      <c r="G13321" s="5" t="s">
        <v>148</v>
      </c>
      <c r="H13321" s="5" t="s">
        <v>194</v>
      </c>
      <c r="I13321">
        <v>43949</v>
      </c>
      <c r="J13321">
        <v>185</v>
      </c>
      <c r="K13321">
        <v>479</v>
      </c>
      <c r="L13321">
        <v>4</v>
      </c>
      <c r="M13321">
        <v>16525.5</v>
      </c>
      <c r="N13321">
        <v>6046.3649999999998</v>
      </c>
      <c r="O13321">
        <v>1511.5909999999999</v>
      </c>
      <c r="P13321">
        <v>119.75</v>
      </c>
      <c r="Q13321">
        <v>34.5</v>
      </c>
      <c r="R13321">
        <v>10479.135</v>
      </c>
      <c r="S13321">
        <v>2020</v>
      </c>
      <c r="T13321">
        <v>10</v>
      </c>
      <c r="U13321">
        <v>44</v>
      </c>
    </row>
    <row r="13322" spans="1:21" x14ac:dyDescent="0.3">
      <c r="A13322" s="5" t="s">
        <v>168</v>
      </c>
      <c r="B13322" s="5" t="s">
        <v>206</v>
      </c>
      <c r="C13322" s="5" t="s">
        <v>109</v>
      </c>
      <c r="D13322" s="5" t="s">
        <v>583</v>
      </c>
      <c r="E13322" s="5" t="s">
        <v>172</v>
      </c>
      <c r="F13322" s="6">
        <v>44134</v>
      </c>
      <c r="G13322" s="5" t="s">
        <v>148</v>
      </c>
      <c r="H13322" s="5" t="s">
        <v>173</v>
      </c>
      <c r="I13322">
        <v>43949</v>
      </c>
      <c r="J13322">
        <v>185</v>
      </c>
      <c r="K13322">
        <v>306.2</v>
      </c>
      <c r="L13322">
        <v>4</v>
      </c>
      <c r="M13322">
        <v>10257.700000000001</v>
      </c>
      <c r="N13322">
        <v>6046.3649999999998</v>
      </c>
      <c r="O13322">
        <v>1511.5909999999999</v>
      </c>
      <c r="P13322">
        <v>76.55</v>
      </c>
      <c r="Q13322">
        <v>33.5</v>
      </c>
      <c r="R13322">
        <v>4211.335</v>
      </c>
      <c r="S13322">
        <v>2020</v>
      </c>
      <c r="T13322">
        <v>10</v>
      </c>
      <c r="U13322">
        <v>44</v>
      </c>
    </row>
    <row r="13323" spans="1:21" x14ac:dyDescent="0.3">
      <c r="A13323" s="5" t="s">
        <v>168</v>
      </c>
      <c r="B13323" s="5" t="s">
        <v>206</v>
      </c>
      <c r="C13323" s="5" t="s">
        <v>110</v>
      </c>
      <c r="D13323" s="5" t="s">
        <v>630</v>
      </c>
      <c r="E13323" s="5" t="s">
        <v>172</v>
      </c>
      <c r="F13323" s="6">
        <v>44134</v>
      </c>
      <c r="G13323" s="5" t="s">
        <v>148</v>
      </c>
      <c r="H13323" s="5" t="s">
        <v>190</v>
      </c>
      <c r="I13323">
        <v>43959</v>
      </c>
      <c r="J13323">
        <v>175</v>
      </c>
      <c r="K13323">
        <v>95</v>
      </c>
      <c r="L13323">
        <v>1</v>
      </c>
      <c r="M13323">
        <v>2897.5</v>
      </c>
      <c r="N13323">
        <v>2742.1329999999998</v>
      </c>
      <c r="O13323">
        <v>2742.1329999999998</v>
      </c>
      <c r="P13323">
        <v>95</v>
      </c>
      <c r="Q13323">
        <v>30.5</v>
      </c>
      <c r="R13323">
        <v>155.36699999999999</v>
      </c>
      <c r="S13323">
        <v>2020</v>
      </c>
      <c r="T13323">
        <v>10</v>
      </c>
      <c r="U13323">
        <v>44</v>
      </c>
    </row>
    <row r="13324" spans="1:21" x14ac:dyDescent="0.3">
      <c r="A13324" s="5" t="s">
        <v>168</v>
      </c>
      <c r="B13324" s="5" t="s">
        <v>206</v>
      </c>
      <c r="C13324" s="5" t="s">
        <v>110</v>
      </c>
      <c r="D13324" s="5" t="s">
        <v>630</v>
      </c>
      <c r="E13324" s="5" t="s">
        <v>172</v>
      </c>
      <c r="F13324" s="6">
        <v>44134</v>
      </c>
      <c r="G13324" s="5" t="s">
        <v>148</v>
      </c>
      <c r="H13324" s="5" t="s">
        <v>173</v>
      </c>
      <c r="I13324">
        <v>43959</v>
      </c>
      <c r="J13324">
        <v>175</v>
      </c>
      <c r="K13324">
        <v>418.8</v>
      </c>
      <c r="L13324">
        <v>4</v>
      </c>
      <c r="M13324">
        <v>14029.8</v>
      </c>
      <c r="N13324">
        <v>10968.534</v>
      </c>
      <c r="O13324">
        <v>2742.1329999999998</v>
      </c>
      <c r="P13324">
        <v>104.7</v>
      </c>
      <c r="Q13324">
        <v>33.5</v>
      </c>
      <c r="R13324">
        <v>3061.2660000000001</v>
      </c>
      <c r="S13324">
        <v>2020</v>
      </c>
      <c r="T13324">
        <v>10</v>
      </c>
      <c r="U13324">
        <v>44</v>
      </c>
    </row>
    <row r="13325" spans="1:21" x14ac:dyDescent="0.3">
      <c r="A13325" s="5" t="s">
        <v>168</v>
      </c>
      <c r="B13325" s="5" t="s">
        <v>206</v>
      </c>
      <c r="C13325" s="5" t="s">
        <v>110</v>
      </c>
      <c r="D13325" s="5" t="s">
        <v>630</v>
      </c>
      <c r="E13325" s="5" t="s">
        <v>172</v>
      </c>
      <c r="F13325" s="6">
        <v>44134</v>
      </c>
      <c r="G13325" s="5" t="s">
        <v>148</v>
      </c>
      <c r="H13325" s="5" t="s">
        <v>311</v>
      </c>
      <c r="I13325">
        <v>43959</v>
      </c>
      <c r="J13325">
        <v>175</v>
      </c>
      <c r="K13325">
        <v>108.8</v>
      </c>
      <c r="L13325">
        <v>1</v>
      </c>
      <c r="M13325">
        <v>3644.8</v>
      </c>
      <c r="N13325">
        <v>2742.1329999999998</v>
      </c>
      <c r="O13325">
        <v>2742.1329999999998</v>
      </c>
      <c r="P13325">
        <v>108.8</v>
      </c>
      <c r="Q13325">
        <v>33.5</v>
      </c>
      <c r="R13325">
        <v>902.66700000000003</v>
      </c>
      <c r="S13325">
        <v>2020</v>
      </c>
      <c r="T13325">
        <v>10</v>
      </c>
      <c r="U13325">
        <v>44</v>
      </c>
    </row>
    <row r="13326" spans="1:21" x14ac:dyDescent="0.3">
      <c r="A13326" s="5" t="s">
        <v>168</v>
      </c>
      <c r="B13326" s="5" t="s">
        <v>206</v>
      </c>
      <c r="C13326" s="5" t="s">
        <v>110</v>
      </c>
      <c r="D13326" s="5" t="s">
        <v>630</v>
      </c>
      <c r="E13326" s="5" t="s">
        <v>172</v>
      </c>
      <c r="F13326" s="6">
        <v>44134</v>
      </c>
      <c r="G13326" s="5" t="s">
        <v>148</v>
      </c>
      <c r="H13326" s="5" t="s">
        <v>178</v>
      </c>
      <c r="I13326">
        <v>43959</v>
      </c>
      <c r="J13326">
        <v>175</v>
      </c>
      <c r="K13326">
        <v>224</v>
      </c>
      <c r="L13326">
        <v>2</v>
      </c>
      <c r="M13326">
        <v>7504</v>
      </c>
      <c r="N13326">
        <v>5484.2669999999998</v>
      </c>
      <c r="O13326">
        <v>2742.1329999999998</v>
      </c>
      <c r="P13326">
        <v>112</v>
      </c>
      <c r="Q13326">
        <v>33.5</v>
      </c>
      <c r="R13326">
        <v>2019.7329999999999</v>
      </c>
      <c r="S13326">
        <v>2020</v>
      </c>
      <c r="T13326">
        <v>10</v>
      </c>
      <c r="U13326">
        <v>44</v>
      </c>
    </row>
    <row r="13327" spans="1:21" x14ac:dyDescent="0.3">
      <c r="A13327" s="5" t="s">
        <v>168</v>
      </c>
      <c r="B13327" s="5" t="s">
        <v>206</v>
      </c>
      <c r="C13327" s="5" t="s">
        <v>110</v>
      </c>
      <c r="D13327" s="5" t="s">
        <v>630</v>
      </c>
      <c r="E13327" s="5" t="s">
        <v>172</v>
      </c>
      <c r="F13327" s="6">
        <v>44134</v>
      </c>
      <c r="G13327" s="5" t="s">
        <v>148</v>
      </c>
      <c r="H13327" s="5" t="s">
        <v>235</v>
      </c>
      <c r="I13327">
        <v>43959</v>
      </c>
      <c r="J13327">
        <v>175</v>
      </c>
      <c r="K13327">
        <v>337.6</v>
      </c>
      <c r="L13327">
        <v>3</v>
      </c>
      <c r="M13327">
        <v>11309.6</v>
      </c>
      <c r="N13327">
        <v>8226.4</v>
      </c>
      <c r="O13327">
        <v>2742.1329999999998</v>
      </c>
      <c r="P13327">
        <v>112.53333333333335</v>
      </c>
      <c r="Q13327">
        <v>33.5</v>
      </c>
      <c r="R13327">
        <v>3083.2</v>
      </c>
      <c r="S13327">
        <v>2020</v>
      </c>
      <c r="T13327">
        <v>10</v>
      </c>
      <c r="U13327">
        <v>44</v>
      </c>
    </row>
    <row r="13328" spans="1:21" x14ac:dyDescent="0.3">
      <c r="A13328" s="5" t="s">
        <v>168</v>
      </c>
      <c r="B13328" s="5" t="s">
        <v>206</v>
      </c>
      <c r="C13328" s="5" t="s">
        <v>110</v>
      </c>
      <c r="D13328" s="5" t="s">
        <v>630</v>
      </c>
      <c r="E13328" s="5" t="s">
        <v>172</v>
      </c>
      <c r="F13328" s="6">
        <v>44134</v>
      </c>
      <c r="G13328" s="5" t="s">
        <v>148</v>
      </c>
      <c r="H13328" s="5" t="s">
        <v>197</v>
      </c>
      <c r="I13328">
        <v>43959</v>
      </c>
      <c r="J13328">
        <v>175</v>
      </c>
      <c r="K13328">
        <v>783.2</v>
      </c>
      <c r="L13328">
        <v>7</v>
      </c>
      <c r="M13328">
        <v>26237.200000000001</v>
      </c>
      <c r="N13328">
        <v>19194.934000000001</v>
      </c>
      <c r="O13328">
        <v>2742.1329999999998</v>
      </c>
      <c r="P13328">
        <v>111.88571428571429</v>
      </c>
      <c r="Q13328">
        <v>33.5</v>
      </c>
      <c r="R13328">
        <v>7042.2659999999996</v>
      </c>
      <c r="S13328">
        <v>2020</v>
      </c>
      <c r="T13328">
        <v>10</v>
      </c>
      <c r="U13328">
        <v>44</v>
      </c>
    </row>
    <row r="13329" spans="1:21" x14ac:dyDescent="0.3">
      <c r="A13329" s="5" t="s">
        <v>168</v>
      </c>
      <c r="B13329" s="5" t="s">
        <v>206</v>
      </c>
      <c r="C13329" s="5" t="s">
        <v>110</v>
      </c>
      <c r="D13329" s="5" t="s">
        <v>630</v>
      </c>
      <c r="E13329" s="5" t="s">
        <v>172</v>
      </c>
      <c r="F13329" s="6">
        <v>44134</v>
      </c>
      <c r="G13329" s="5" t="s">
        <v>148</v>
      </c>
      <c r="H13329" s="5" t="s">
        <v>351</v>
      </c>
      <c r="I13329">
        <v>43959</v>
      </c>
      <c r="J13329">
        <v>175</v>
      </c>
      <c r="K13329">
        <v>460.4</v>
      </c>
      <c r="L13329">
        <v>4</v>
      </c>
      <c r="M13329">
        <v>15423.4</v>
      </c>
      <c r="N13329">
        <v>10968.534</v>
      </c>
      <c r="O13329">
        <v>2742.1329999999998</v>
      </c>
      <c r="P13329">
        <v>115.1</v>
      </c>
      <c r="Q13329">
        <v>33.5</v>
      </c>
      <c r="R13329">
        <v>4454.866</v>
      </c>
      <c r="S13329">
        <v>2020</v>
      </c>
      <c r="T13329">
        <v>10</v>
      </c>
      <c r="U13329">
        <v>44</v>
      </c>
    </row>
    <row r="13330" spans="1:21" x14ac:dyDescent="0.3">
      <c r="A13330" s="5" t="s">
        <v>168</v>
      </c>
      <c r="B13330" s="5" t="s">
        <v>206</v>
      </c>
      <c r="C13330" s="5" t="s">
        <v>110</v>
      </c>
      <c r="D13330" s="5" t="s">
        <v>630</v>
      </c>
      <c r="E13330" s="5" t="s">
        <v>172</v>
      </c>
      <c r="F13330" s="6">
        <v>44134</v>
      </c>
      <c r="G13330" s="5" t="s">
        <v>148</v>
      </c>
      <c r="H13330" s="5" t="s">
        <v>371</v>
      </c>
      <c r="I13330">
        <v>43959</v>
      </c>
      <c r="J13330">
        <v>175</v>
      </c>
      <c r="K13330">
        <v>1134.8</v>
      </c>
      <c r="L13330">
        <v>10</v>
      </c>
      <c r="M13330">
        <v>37448.400000000001</v>
      </c>
      <c r="N13330">
        <v>27421.334999999999</v>
      </c>
      <c r="O13330">
        <v>2742.1329999999998</v>
      </c>
      <c r="P13330">
        <v>113.47999999999999</v>
      </c>
      <c r="Q13330">
        <v>33</v>
      </c>
      <c r="R13330">
        <v>10027.065000000001</v>
      </c>
      <c r="S13330">
        <v>2020</v>
      </c>
      <c r="T13330">
        <v>10</v>
      </c>
      <c r="U13330">
        <v>44</v>
      </c>
    </row>
    <row r="13331" spans="1:21" x14ac:dyDescent="0.3">
      <c r="A13331" s="5" t="s">
        <v>168</v>
      </c>
      <c r="B13331" s="5" t="s">
        <v>206</v>
      </c>
      <c r="C13331" s="5" t="s">
        <v>110</v>
      </c>
      <c r="D13331" s="5" t="s">
        <v>630</v>
      </c>
      <c r="E13331" s="5" t="s">
        <v>172</v>
      </c>
      <c r="F13331" s="6">
        <v>44134</v>
      </c>
      <c r="G13331" s="5" t="s">
        <v>148</v>
      </c>
      <c r="H13331" s="5" t="s">
        <v>466</v>
      </c>
      <c r="I13331">
        <v>43959</v>
      </c>
      <c r="J13331">
        <v>175</v>
      </c>
      <c r="K13331">
        <v>12418</v>
      </c>
      <c r="L13331">
        <v>107</v>
      </c>
      <c r="M13331">
        <v>422212</v>
      </c>
      <c r="N13331">
        <v>293408.28000000003</v>
      </c>
      <c r="O13331">
        <v>2742.1329999999998</v>
      </c>
      <c r="P13331">
        <v>116.05607476635514</v>
      </c>
      <c r="Q13331">
        <v>34</v>
      </c>
      <c r="R13331">
        <v>128803.72</v>
      </c>
      <c r="S13331">
        <v>2020</v>
      </c>
      <c r="T13331">
        <v>10</v>
      </c>
      <c r="U13331">
        <v>44</v>
      </c>
    </row>
    <row r="13332" spans="1:21" x14ac:dyDescent="0.3">
      <c r="A13332" s="5" t="s">
        <v>168</v>
      </c>
      <c r="B13332" s="5" t="s">
        <v>206</v>
      </c>
      <c r="C13332" s="5" t="s">
        <v>110</v>
      </c>
      <c r="D13332" s="5" t="s">
        <v>630</v>
      </c>
      <c r="E13332" s="5" t="s">
        <v>172</v>
      </c>
      <c r="F13332" s="6">
        <v>44134</v>
      </c>
      <c r="G13332" s="5" t="s">
        <v>148</v>
      </c>
      <c r="H13332" s="5" t="s">
        <v>190</v>
      </c>
      <c r="I13332">
        <v>43959</v>
      </c>
      <c r="J13332">
        <v>175</v>
      </c>
      <c r="K13332">
        <v>117</v>
      </c>
      <c r="L13332">
        <v>1</v>
      </c>
      <c r="M13332">
        <v>2000</v>
      </c>
      <c r="N13332">
        <v>2742.1329999999998</v>
      </c>
      <c r="O13332">
        <v>2742.1329999999998</v>
      </c>
      <c r="P13332">
        <v>117</v>
      </c>
      <c r="Q13332">
        <v>17.094000000000001</v>
      </c>
      <c r="R13332">
        <v>-742.13300000000004</v>
      </c>
      <c r="S13332">
        <v>2020</v>
      </c>
      <c r="T13332">
        <v>10</v>
      </c>
      <c r="U13332">
        <v>44</v>
      </c>
    </row>
    <row r="13333" spans="1:21" x14ac:dyDescent="0.3">
      <c r="A13333" s="5" t="s">
        <v>168</v>
      </c>
      <c r="B13333" s="5" t="s">
        <v>169</v>
      </c>
      <c r="C13333" s="5" t="s">
        <v>170</v>
      </c>
      <c r="D13333" s="5" t="s">
        <v>623</v>
      </c>
      <c r="E13333" s="5" t="s">
        <v>172</v>
      </c>
      <c r="F13333" s="6">
        <v>44138</v>
      </c>
      <c r="G13333" s="5" t="s">
        <v>148</v>
      </c>
      <c r="H13333" s="5" t="s">
        <v>194</v>
      </c>
      <c r="I13333">
        <v>43941</v>
      </c>
      <c r="J13333">
        <v>197</v>
      </c>
      <c r="K13333">
        <v>145.4</v>
      </c>
      <c r="L13333">
        <v>1</v>
      </c>
      <c r="M13333">
        <v>4434.7</v>
      </c>
      <c r="N13333">
        <v>4428.7309999999998</v>
      </c>
      <c r="O13333">
        <v>4428.7309999999998</v>
      </c>
      <c r="P13333">
        <v>145.4</v>
      </c>
      <c r="Q13333">
        <v>30.5</v>
      </c>
      <c r="R13333">
        <v>5.9690000000000003</v>
      </c>
      <c r="S13333">
        <v>2020</v>
      </c>
      <c r="T13333">
        <v>11</v>
      </c>
      <c r="U13333">
        <v>45</v>
      </c>
    </row>
    <row r="13334" spans="1:21" x14ac:dyDescent="0.3">
      <c r="A13334" s="5" t="s">
        <v>168</v>
      </c>
      <c r="B13334" s="5" t="s">
        <v>175</v>
      </c>
      <c r="C13334" s="5" t="s">
        <v>78</v>
      </c>
      <c r="D13334" s="5" t="s">
        <v>628</v>
      </c>
      <c r="E13334" s="5" t="s">
        <v>172</v>
      </c>
      <c r="F13334" s="6">
        <v>44138</v>
      </c>
      <c r="G13334" s="5" t="s">
        <v>148</v>
      </c>
      <c r="H13334" s="5" t="s">
        <v>194</v>
      </c>
      <c r="I13334">
        <v>43964</v>
      </c>
      <c r="J13334">
        <v>174</v>
      </c>
      <c r="K13334">
        <v>429</v>
      </c>
      <c r="L13334">
        <v>4</v>
      </c>
      <c r="M13334">
        <v>14586</v>
      </c>
      <c r="N13334">
        <v>8848.2669999999998</v>
      </c>
      <c r="O13334">
        <v>2212.067</v>
      </c>
      <c r="P13334">
        <v>107.25</v>
      </c>
      <c r="Q13334">
        <v>34</v>
      </c>
      <c r="R13334">
        <v>5737.7330000000002</v>
      </c>
      <c r="S13334">
        <v>2020</v>
      </c>
      <c r="T13334">
        <v>11</v>
      </c>
      <c r="U13334">
        <v>45</v>
      </c>
    </row>
    <row r="13335" spans="1:21" x14ac:dyDescent="0.3">
      <c r="A13335" s="5" t="s">
        <v>168</v>
      </c>
      <c r="B13335" s="5" t="s">
        <v>175</v>
      </c>
      <c r="C13335" s="5" t="s">
        <v>78</v>
      </c>
      <c r="D13335" s="5" t="s">
        <v>628</v>
      </c>
      <c r="E13335" s="5" t="s">
        <v>172</v>
      </c>
      <c r="F13335" s="6">
        <v>44138</v>
      </c>
      <c r="G13335" s="5" t="s">
        <v>148</v>
      </c>
      <c r="H13335" s="5" t="s">
        <v>235</v>
      </c>
      <c r="I13335">
        <v>43964</v>
      </c>
      <c r="J13335">
        <v>174</v>
      </c>
      <c r="K13335">
        <v>85.5</v>
      </c>
      <c r="L13335">
        <v>1</v>
      </c>
      <c r="M13335">
        <v>2907</v>
      </c>
      <c r="N13335">
        <v>2212.067</v>
      </c>
      <c r="O13335">
        <v>2212.067</v>
      </c>
      <c r="P13335">
        <v>85.5</v>
      </c>
      <c r="Q13335">
        <v>34</v>
      </c>
      <c r="R13335">
        <v>694.93299999999999</v>
      </c>
      <c r="S13335">
        <v>2020</v>
      </c>
      <c r="T13335">
        <v>11</v>
      </c>
      <c r="U13335">
        <v>45</v>
      </c>
    </row>
    <row r="13336" spans="1:21" x14ac:dyDescent="0.3">
      <c r="A13336" s="5" t="s">
        <v>168</v>
      </c>
      <c r="B13336" s="5" t="s">
        <v>175</v>
      </c>
      <c r="C13336" s="5" t="s">
        <v>78</v>
      </c>
      <c r="D13336" s="5" t="s">
        <v>628</v>
      </c>
      <c r="E13336" s="5" t="s">
        <v>172</v>
      </c>
      <c r="F13336" s="6">
        <v>44138</v>
      </c>
      <c r="G13336" s="5" t="s">
        <v>148</v>
      </c>
      <c r="H13336" s="5" t="s">
        <v>311</v>
      </c>
      <c r="I13336">
        <v>43964</v>
      </c>
      <c r="J13336">
        <v>174</v>
      </c>
      <c r="K13336">
        <v>104.5</v>
      </c>
      <c r="L13336">
        <v>1</v>
      </c>
      <c r="M13336">
        <v>3553</v>
      </c>
      <c r="N13336">
        <v>2212.067</v>
      </c>
      <c r="O13336">
        <v>2212.067</v>
      </c>
      <c r="P13336">
        <v>104.5</v>
      </c>
      <c r="Q13336">
        <v>34</v>
      </c>
      <c r="R13336">
        <v>1340.933</v>
      </c>
      <c r="S13336">
        <v>2020</v>
      </c>
      <c r="T13336">
        <v>11</v>
      </c>
      <c r="U13336">
        <v>45</v>
      </c>
    </row>
    <row r="13337" spans="1:21" x14ac:dyDescent="0.3">
      <c r="A13337" s="5" t="s">
        <v>168</v>
      </c>
      <c r="B13337" s="5" t="s">
        <v>175</v>
      </c>
      <c r="C13337" s="5" t="s">
        <v>78</v>
      </c>
      <c r="D13337" s="5" t="s">
        <v>628</v>
      </c>
      <c r="E13337" s="5" t="s">
        <v>172</v>
      </c>
      <c r="F13337" s="6">
        <v>44138</v>
      </c>
      <c r="G13337" s="5" t="s">
        <v>148</v>
      </c>
      <c r="H13337" s="5" t="s">
        <v>197</v>
      </c>
      <c r="I13337">
        <v>43964</v>
      </c>
      <c r="J13337">
        <v>174</v>
      </c>
      <c r="K13337">
        <v>298.5</v>
      </c>
      <c r="L13337">
        <v>3</v>
      </c>
      <c r="M13337">
        <v>10149</v>
      </c>
      <c r="N13337">
        <v>6636.2</v>
      </c>
      <c r="O13337">
        <v>2212.067</v>
      </c>
      <c r="P13337">
        <v>99.5</v>
      </c>
      <c r="Q13337">
        <v>34</v>
      </c>
      <c r="R13337">
        <v>3512.8</v>
      </c>
      <c r="S13337">
        <v>2020</v>
      </c>
      <c r="T13337">
        <v>11</v>
      </c>
      <c r="U13337">
        <v>45</v>
      </c>
    </row>
    <row r="13338" spans="1:21" x14ac:dyDescent="0.3">
      <c r="A13338" s="5" t="s">
        <v>168</v>
      </c>
      <c r="B13338" s="5" t="s">
        <v>175</v>
      </c>
      <c r="C13338" s="5" t="s">
        <v>78</v>
      </c>
      <c r="D13338" s="5" t="s">
        <v>628</v>
      </c>
      <c r="E13338" s="5" t="s">
        <v>172</v>
      </c>
      <c r="F13338" s="6">
        <v>44138</v>
      </c>
      <c r="G13338" s="5" t="s">
        <v>148</v>
      </c>
      <c r="H13338" s="5" t="s">
        <v>178</v>
      </c>
      <c r="I13338">
        <v>43964</v>
      </c>
      <c r="J13338">
        <v>174</v>
      </c>
      <c r="K13338">
        <v>200.5</v>
      </c>
      <c r="L13338">
        <v>2</v>
      </c>
      <c r="M13338">
        <v>6817</v>
      </c>
      <c r="N13338">
        <v>4424.134</v>
      </c>
      <c r="O13338">
        <v>2212.067</v>
      </c>
      <c r="P13338">
        <v>100.25</v>
      </c>
      <c r="Q13338">
        <v>34</v>
      </c>
      <c r="R13338">
        <v>2392.866</v>
      </c>
      <c r="S13338">
        <v>2020</v>
      </c>
      <c r="T13338">
        <v>11</v>
      </c>
      <c r="U13338">
        <v>45</v>
      </c>
    </row>
    <row r="13339" spans="1:21" x14ac:dyDescent="0.3">
      <c r="A13339" s="5" t="s">
        <v>168</v>
      </c>
      <c r="B13339" s="5" t="s">
        <v>175</v>
      </c>
      <c r="C13339" s="5" t="s">
        <v>79</v>
      </c>
      <c r="D13339" s="5" t="s">
        <v>590</v>
      </c>
      <c r="E13339" s="5" t="s">
        <v>172</v>
      </c>
      <c r="F13339" s="6">
        <v>44138</v>
      </c>
      <c r="G13339" s="5" t="s">
        <v>148</v>
      </c>
      <c r="H13339" s="5" t="s">
        <v>351</v>
      </c>
      <c r="I13339">
        <v>43957</v>
      </c>
      <c r="J13339">
        <v>181</v>
      </c>
      <c r="K13339">
        <v>102</v>
      </c>
      <c r="L13339">
        <v>1</v>
      </c>
      <c r="M13339">
        <v>3468</v>
      </c>
      <c r="N13339">
        <v>2318.556</v>
      </c>
      <c r="O13339">
        <v>2318.556</v>
      </c>
      <c r="P13339">
        <v>102</v>
      </c>
      <c r="Q13339">
        <v>34</v>
      </c>
      <c r="R13339">
        <v>1149.444</v>
      </c>
      <c r="S13339">
        <v>2020</v>
      </c>
      <c r="T13339">
        <v>11</v>
      </c>
      <c r="U13339">
        <v>45</v>
      </c>
    </row>
    <row r="13340" spans="1:21" x14ac:dyDescent="0.3">
      <c r="A13340" s="5" t="s">
        <v>168</v>
      </c>
      <c r="B13340" s="5" t="s">
        <v>175</v>
      </c>
      <c r="C13340" s="5" t="s">
        <v>79</v>
      </c>
      <c r="D13340" s="5" t="s">
        <v>590</v>
      </c>
      <c r="E13340" s="5" t="s">
        <v>172</v>
      </c>
      <c r="F13340" s="6">
        <v>44138</v>
      </c>
      <c r="G13340" s="5" t="s">
        <v>148</v>
      </c>
      <c r="H13340" s="5" t="s">
        <v>208</v>
      </c>
      <c r="I13340">
        <v>43957</v>
      </c>
      <c r="J13340">
        <v>181</v>
      </c>
      <c r="K13340">
        <v>100.5</v>
      </c>
      <c r="L13340">
        <v>1</v>
      </c>
      <c r="M13340">
        <v>3366.75</v>
      </c>
      <c r="N13340">
        <v>2318.556</v>
      </c>
      <c r="O13340">
        <v>2318.556</v>
      </c>
      <c r="P13340">
        <v>100.5</v>
      </c>
      <c r="Q13340">
        <v>33.5</v>
      </c>
      <c r="R13340">
        <v>1048.194</v>
      </c>
      <c r="S13340">
        <v>2020</v>
      </c>
      <c r="T13340">
        <v>11</v>
      </c>
      <c r="U13340">
        <v>45</v>
      </c>
    </row>
    <row r="13341" spans="1:21" x14ac:dyDescent="0.3">
      <c r="A13341" s="5" t="s">
        <v>168</v>
      </c>
      <c r="B13341" s="5" t="s">
        <v>206</v>
      </c>
      <c r="C13341" s="5" t="s">
        <v>103</v>
      </c>
      <c r="D13341" s="5" t="s">
        <v>631</v>
      </c>
      <c r="E13341" s="5" t="s">
        <v>172</v>
      </c>
      <c r="F13341" s="6">
        <v>44138</v>
      </c>
      <c r="G13341" s="5" t="s">
        <v>148</v>
      </c>
      <c r="H13341" s="5" t="s">
        <v>184</v>
      </c>
      <c r="I13341">
        <v>43966</v>
      </c>
      <c r="J13341">
        <v>172</v>
      </c>
      <c r="K13341">
        <v>2147</v>
      </c>
      <c r="L13341">
        <v>20</v>
      </c>
      <c r="M13341">
        <v>74071.5</v>
      </c>
      <c r="N13341">
        <v>58044.830999999998</v>
      </c>
      <c r="O13341">
        <v>2902.2420000000002</v>
      </c>
      <c r="P13341">
        <v>107.35</v>
      </c>
      <c r="Q13341">
        <v>34.5</v>
      </c>
      <c r="R13341">
        <v>16026.669</v>
      </c>
      <c r="S13341">
        <v>2020</v>
      </c>
      <c r="T13341">
        <v>11</v>
      </c>
      <c r="U13341">
        <v>45</v>
      </c>
    </row>
    <row r="13342" spans="1:21" x14ac:dyDescent="0.3">
      <c r="A13342" s="5" t="s">
        <v>168</v>
      </c>
      <c r="B13342" s="5" t="s">
        <v>206</v>
      </c>
      <c r="C13342" s="5" t="s">
        <v>108</v>
      </c>
      <c r="D13342" s="5" t="s">
        <v>626</v>
      </c>
      <c r="E13342" s="5" t="s">
        <v>172</v>
      </c>
      <c r="F13342" s="6">
        <v>44138</v>
      </c>
      <c r="G13342" s="5" t="s">
        <v>148</v>
      </c>
      <c r="H13342" s="5" t="s">
        <v>208</v>
      </c>
      <c r="I13342">
        <v>43956</v>
      </c>
      <c r="J13342">
        <v>182</v>
      </c>
      <c r="K13342">
        <v>125.6</v>
      </c>
      <c r="L13342">
        <v>1</v>
      </c>
      <c r="M13342">
        <v>3705.2</v>
      </c>
      <c r="N13342">
        <v>2698.9740000000002</v>
      </c>
      <c r="O13342">
        <v>2698.9740000000002</v>
      </c>
      <c r="P13342">
        <v>125.6</v>
      </c>
      <c r="Q13342">
        <v>29.5</v>
      </c>
      <c r="R13342">
        <v>1006.226</v>
      </c>
      <c r="S13342">
        <v>2020</v>
      </c>
      <c r="T13342">
        <v>11</v>
      </c>
      <c r="U13342">
        <v>45</v>
      </c>
    </row>
    <row r="13343" spans="1:21" x14ac:dyDescent="0.3">
      <c r="A13343" s="5" t="s">
        <v>168</v>
      </c>
      <c r="B13343" s="5" t="s">
        <v>206</v>
      </c>
      <c r="C13343" s="5" t="s">
        <v>110</v>
      </c>
      <c r="D13343" s="5" t="s">
        <v>630</v>
      </c>
      <c r="E13343" s="5" t="s">
        <v>172</v>
      </c>
      <c r="F13343" s="6">
        <v>44138</v>
      </c>
      <c r="G13343" s="5" t="s">
        <v>148</v>
      </c>
      <c r="H13343" s="5" t="s">
        <v>190</v>
      </c>
      <c r="I13343">
        <v>43959</v>
      </c>
      <c r="J13343">
        <v>179</v>
      </c>
      <c r="K13343">
        <v>96.2</v>
      </c>
      <c r="L13343">
        <v>1</v>
      </c>
      <c r="M13343">
        <v>2934.1</v>
      </c>
      <c r="N13343">
        <v>2742.1329999999998</v>
      </c>
      <c r="O13343">
        <v>2742.1329999999998</v>
      </c>
      <c r="P13343">
        <v>96.2</v>
      </c>
      <c r="Q13343">
        <v>30.5</v>
      </c>
      <c r="R13343">
        <v>191.96700000000001</v>
      </c>
      <c r="S13343">
        <v>2020</v>
      </c>
      <c r="T13343">
        <v>11</v>
      </c>
      <c r="U13343">
        <v>45</v>
      </c>
    </row>
    <row r="13344" spans="1:21" x14ac:dyDescent="0.3">
      <c r="A13344" s="5" t="s">
        <v>168</v>
      </c>
      <c r="B13344" s="5" t="s">
        <v>206</v>
      </c>
      <c r="C13344" s="5" t="s">
        <v>110</v>
      </c>
      <c r="D13344" s="5" t="s">
        <v>630</v>
      </c>
      <c r="E13344" s="5" t="s">
        <v>172</v>
      </c>
      <c r="F13344" s="6">
        <v>44138</v>
      </c>
      <c r="G13344" s="5" t="s">
        <v>148</v>
      </c>
      <c r="H13344" s="5" t="s">
        <v>208</v>
      </c>
      <c r="I13344">
        <v>43959</v>
      </c>
      <c r="J13344">
        <v>179</v>
      </c>
      <c r="K13344">
        <v>126.2</v>
      </c>
      <c r="L13344">
        <v>1</v>
      </c>
      <c r="M13344">
        <v>3849.1</v>
      </c>
      <c r="N13344">
        <v>2742.1329999999998</v>
      </c>
      <c r="O13344">
        <v>2742.1329999999998</v>
      </c>
      <c r="P13344">
        <v>126.2</v>
      </c>
      <c r="Q13344">
        <v>30.5</v>
      </c>
      <c r="R13344">
        <v>1106.9670000000001</v>
      </c>
      <c r="S13344">
        <v>2020</v>
      </c>
      <c r="T13344">
        <v>11</v>
      </c>
      <c r="U13344">
        <v>45</v>
      </c>
    </row>
    <row r="13345" spans="1:21" x14ac:dyDescent="0.3">
      <c r="A13345" s="5" t="s">
        <v>168</v>
      </c>
      <c r="B13345" s="5" t="s">
        <v>206</v>
      </c>
      <c r="C13345" s="5" t="s">
        <v>110</v>
      </c>
      <c r="D13345" s="5" t="s">
        <v>630</v>
      </c>
      <c r="E13345" s="5" t="s">
        <v>172</v>
      </c>
      <c r="F13345" s="6">
        <v>44138</v>
      </c>
      <c r="G13345" s="5" t="s">
        <v>148</v>
      </c>
      <c r="H13345" s="5" t="s">
        <v>190</v>
      </c>
      <c r="I13345">
        <v>43959</v>
      </c>
      <c r="J13345">
        <v>179</v>
      </c>
      <c r="K13345">
        <v>100</v>
      </c>
      <c r="L13345">
        <v>1</v>
      </c>
      <c r="M13345">
        <v>3500</v>
      </c>
      <c r="N13345">
        <v>2742.1329999999998</v>
      </c>
      <c r="O13345">
        <v>2742.1329999999998</v>
      </c>
      <c r="P13345">
        <v>100</v>
      </c>
      <c r="Q13345">
        <v>35</v>
      </c>
      <c r="R13345">
        <v>757.86699999999996</v>
      </c>
      <c r="S13345">
        <v>2020</v>
      </c>
      <c r="T13345">
        <v>11</v>
      </c>
      <c r="U13345">
        <v>45</v>
      </c>
    </row>
    <row r="13346" spans="1:21" x14ac:dyDescent="0.3">
      <c r="A13346" s="5" t="s">
        <v>168</v>
      </c>
      <c r="B13346" s="5" t="s">
        <v>206</v>
      </c>
      <c r="C13346" s="5" t="s">
        <v>110</v>
      </c>
      <c r="D13346" s="5" t="s">
        <v>630</v>
      </c>
      <c r="E13346" s="5" t="s">
        <v>172</v>
      </c>
      <c r="F13346" s="6">
        <v>44138</v>
      </c>
      <c r="G13346" s="5" t="s">
        <v>148</v>
      </c>
      <c r="H13346" s="5" t="s">
        <v>185</v>
      </c>
      <c r="I13346">
        <v>43959</v>
      </c>
      <c r="J13346">
        <v>179</v>
      </c>
      <c r="K13346">
        <v>440</v>
      </c>
      <c r="L13346">
        <v>4</v>
      </c>
      <c r="M13346">
        <v>15400</v>
      </c>
      <c r="N13346">
        <v>10968.534</v>
      </c>
      <c r="O13346">
        <v>2742.1329999999998</v>
      </c>
      <c r="P13346">
        <v>110</v>
      </c>
      <c r="Q13346">
        <v>35</v>
      </c>
      <c r="R13346">
        <v>4431.4660000000003</v>
      </c>
      <c r="S13346">
        <v>2020</v>
      </c>
      <c r="T13346">
        <v>11</v>
      </c>
      <c r="U13346">
        <v>45</v>
      </c>
    </row>
    <row r="13347" spans="1:21" x14ac:dyDescent="0.3">
      <c r="A13347" s="5" t="s">
        <v>168</v>
      </c>
      <c r="B13347" s="5" t="s">
        <v>206</v>
      </c>
      <c r="C13347" s="5" t="s">
        <v>110</v>
      </c>
      <c r="D13347" s="5" t="s">
        <v>630</v>
      </c>
      <c r="E13347" s="5" t="s">
        <v>172</v>
      </c>
      <c r="F13347" s="6">
        <v>44138</v>
      </c>
      <c r="G13347" s="5" t="s">
        <v>148</v>
      </c>
      <c r="H13347" s="5" t="s">
        <v>190</v>
      </c>
      <c r="I13347">
        <v>43959</v>
      </c>
      <c r="J13347">
        <v>179</v>
      </c>
      <c r="K13347">
        <v>120</v>
      </c>
      <c r="L13347">
        <v>1</v>
      </c>
      <c r="M13347">
        <v>4200</v>
      </c>
      <c r="N13347">
        <v>2742.1329999999998</v>
      </c>
      <c r="O13347">
        <v>2742.1329999999998</v>
      </c>
      <c r="P13347">
        <v>120</v>
      </c>
      <c r="Q13347">
        <v>35</v>
      </c>
      <c r="R13347">
        <v>1457.867</v>
      </c>
      <c r="S13347">
        <v>2020</v>
      </c>
      <c r="T13347">
        <v>11</v>
      </c>
      <c r="U13347">
        <v>45</v>
      </c>
    </row>
    <row r="13348" spans="1:21" x14ac:dyDescent="0.3">
      <c r="A13348" s="5" t="s">
        <v>168</v>
      </c>
      <c r="B13348" s="5" t="s">
        <v>206</v>
      </c>
      <c r="C13348" s="5" t="s">
        <v>110</v>
      </c>
      <c r="D13348" s="5" t="s">
        <v>630</v>
      </c>
      <c r="E13348" s="5" t="s">
        <v>172</v>
      </c>
      <c r="F13348" s="6">
        <v>44138</v>
      </c>
      <c r="G13348" s="5" t="s">
        <v>148</v>
      </c>
      <c r="H13348" s="5" t="s">
        <v>190</v>
      </c>
      <c r="I13348">
        <v>43959</v>
      </c>
      <c r="J13348">
        <v>179</v>
      </c>
      <c r="K13348">
        <v>105</v>
      </c>
      <c r="L13348">
        <v>1</v>
      </c>
      <c r="M13348">
        <v>3675</v>
      </c>
      <c r="N13348">
        <v>2742.1329999999998</v>
      </c>
      <c r="O13348">
        <v>2742.1329999999998</v>
      </c>
      <c r="P13348">
        <v>105</v>
      </c>
      <c r="Q13348">
        <v>35</v>
      </c>
      <c r="R13348">
        <v>932.86699999999996</v>
      </c>
      <c r="S13348">
        <v>2020</v>
      </c>
      <c r="T13348">
        <v>11</v>
      </c>
      <c r="U13348">
        <v>45</v>
      </c>
    </row>
    <row r="13349" spans="1:21" x14ac:dyDescent="0.3">
      <c r="A13349" s="5" t="s">
        <v>168</v>
      </c>
      <c r="B13349" s="5" t="s">
        <v>206</v>
      </c>
      <c r="C13349" s="5" t="s">
        <v>110</v>
      </c>
      <c r="D13349" s="5" t="s">
        <v>630</v>
      </c>
      <c r="E13349" s="5" t="s">
        <v>172</v>
      </c>
      <c r="F13349" s="6">
        <v>44139</v>
      </c>
      <c r="G13349" s="5" t="s">
        <v>148</v>
      </c>
      <c r="H13349" s="5" t="s">
        <v>190</v>
      </c>
      <c r="I13349">
        <v>43959</v>
      </c>
      <c r="J13349">
        <v>180</v>
      </c>
      <c r="K13349">
        <v>304</v>
      </c>
      <c r="L13349">
        <v>3</v>
      </c>
      <c r="M13349">
        <v>10640</v>
      </c>
      <c r="N13349">
        <v>8226.4</v>
      </c>
      <c r="O13349">
        <v>2742.1329999999998</v>
      </c>
      <c r="P13349">
        <v>101.33333333333333</v>
      </c>
      <c r="Q13349">
        <v>35</v>
      </c>
      <c r="R13349">
        <v>2413.6</v>
      </c>
      <c r="S13349">
        <v>2020</v>
      </c>
      <c r="T13349">
        <v>11</v>
      </c>
      <c r="U13349">
        <v>45</v>
      </c>
    </row>
    <row r="13350" spans="1:21" x14ac:dyDescent="0.3">
      <c r="A13350" s="5" t="s">
        <v>168</v>
      </c>
      <c r="B13350" s="5" t="s">
        <v>206</v>
      </c>
      <c r="C13350" s="5" t="s">
        <v>110</v>
      </c>
      <c r="D13350" s="5" t="s">
        <v>630</v>
      </c>
      <c r="E13350" s="5" t="s">
        <v>172</v>
      </c>
      <c r="F13350" s="6">
        <v>44139</v>
      </c>
      <c r="G13350" s="5" t="s">
        <v>148</v>
      </c>
      <c r="H13350" s="5" t="s">
        <v>190</v>
      </c>
      <c r="I13350">
        <v>43959</v>
      </c>
      <c r="J13350">
        <v>180</v>
      </c>
      <c r="K13350">
        <v>110</v>
      </c>
      <c r="L13350">
        <v>1</v>
      </c>
      <c r="M13350">
        <v>3850</v>
      </c>
      <c r="N13350">
        <v>2742.1329999999998</v>
      </c>
      <c r="O13350">
        <v>2742.1329999999998</v>
      </c>
      <c r="P13350">
        <v>110</v>
      </c>
      <c r="Q13350">
        <v>35</v>
      </c>
      <c r="R13350">
        <v>1107.867</v>
      </c>
      <c r="S13350">
        <v>2020</v>
      </c>
      <c r="T13350">
        <v>11</v>
      </c>
      <c r="U13350">
        <v>45</v>
      </c>
    </row>
    <row r="13351" spans="1:21" x14ac:dyDescent="0.3">
      <c r="A13351" s="5" t="s">
        <v>168</v>
      </c>
      <c r="B13351" s="5" t="s">
        <v>206</v>
      </c>
      <c r="C13351" s="5" t="s">
        <v>110</v>
      </c>
      <c r="D13351" s="5" t="s">
        <v>630</v>
      </c>
      <c r="E13351" s="5" t="s">
        <v>172</v>
      </c>
      <c r="F13351" s="6">
        <v>44139</v>
      </c>
      <c r="G13351" s="5" t="s">
        <v>148</v>
      </c>
      <c r="H13351" s="5" t="s">
        <v>498</v>
      </c>
      <c r="I13351">
        <v>43959</v>
      </c>
      <c r="J13351">
        <v>180</v>
      </c>
      <c r="K13351">
        <v>200</v>
      </c>
      <c r="L13351">
        <v>2</v>
      </c>
      <c r="M13351">
        <v>7000</v>
      </c>
      <c r="N13351">
        <v>5484.2669999999998</v>
      </c>
      <c r="O13351">
        <v>2742.1329999999998</v>
      </c>
      <c r="P13351">
        <v>100</v>
      </c>
      <c r="Q13351">
        <v>35</v>
      </c>
      <c r="R13351">
        <v>1515.7329999999999</v>
      </c>
      <c r="S13351">
        <v>2020</v>
      </c>
      <c r="T13351">
        <v>11</v>
      </c>
      <c r="U13351">
        <v>45</v>
      </c>
    </row>
    <row r="13352" spans="1:21" x14ac:dyDescent="0.3">
      <c r="A13352" s="5" t="s">
        <v>168</v>
      </c>
      <c r="B13352" s="5" t="s">
        <v>206</v>
      </c>
      <c r="C13352" s="5" t="s">
        <v>110</v>
      </c>
      <c r="D13352" s="5" t="s">
        <v>630</v>
      </c>
      <c r="E13352" s="5" t="s">
        <v>172</v>
      </c>
      <c r="F13352" s="6">
        <v>44139</v>
      </c>
      <c r="G13352" s="5" t="s">
        <v>148</v>
      </c>
      <c r="H13352" s="5" t="s">
        <v>190</v>
      </c>
      <c r="I13352">
        <v>43959</v>
      </c>
      <c r="J13352">
        <v>180</v>
      </c>
      <c r="K13352">
        <v>100</v>
      </c>
      <c r="L13352">
        <v>1</v>
      </c>
      <c r="M13352">
        <v>3500</v>
      </c>
      <c r="N13352">
        <v>2742.1329999999998</v>
      </c>
      <c r="O13352">
        <v>2742.1329999999998</v>
      </c>
      <c r="P13352">
        <v>100</v>
      </c>
      <c r="Q13352">
        <v>35</v>
      </c>
      <c r="R13352">
        <v>757.86699999999996</v>
      </c>
      <c r="S13352">
        <v>2020</v>
      </c>
      <c r="T13352">
        <v>11</v>
      </c>
      <c r="U13352">
        <v>45</v>
      </c>
    </row>
    <row r="13353" spans="1:21" x14ac:dyDescent="0.3">
      <c r="A13353" s="5" t="s">
        <v>168</v>
      </c>
      <c r="B13353" s="5" t="s">
        <v>206</v>
      </c>
      <c r="C13353" s="5" t="s">
        <v>110</v>
      </c>
      <c r="D13353" s="5" t="s">
        <v>630</v>
      </c>
      <c r="E13353" s="5" t="s">
        <v>172</v>
      </c>
      <c r="F13353" s="6">
        <v>44139</v>
      </c>
      <c r="G13353" s="5" t="s">
        <v>148</v>
      </c>
      <c r="H13353" s="5" t="s">
        <v>202</v>
      </c>
      <c r="I13353">
        <v>43959</v>
      </c>
      <c r="J13353">
        <v>180</v>
      </c>
      <c r="K13353">
        <v>604</v>
      </c>
      <c r="L13353">
        <v>6</v>
      </c>
      <c r="M13353">
        <v>21140</v>
      </c>
      <c r="N13353">
        <v>16452.800999999999</v>
      </c>
      <c r="O13353">
        <v>2742.1329999999998</v>
      </c>
      <c r="P13353">
        <v>100.66666666666667</v>
      </c>
      <c r="Q13353">
        <v>35</v>
      </c>
      <c r="R13353">
        <v>4687.1989999999996</v>
      </c>
      <c r="S13353">
        <v>2020</v>
      </c>
      <c r="T13353">
        <v>11</v>
      </c>
      <c r="U13353">
        <v>45</v>
      </c>
    </row>
    <row r="13354" spans="1:21" x14ac:dyDescent="0.3">
      <c r="A13354" s="5" t="s">
        <v>168</v>
      </c>
      <c r="B13354" s="5" t="s">
        <v>206</v>
      </c>
      <c r="C13354" s="5" t="s">
        <v>110</v>
      </c>
      <c r="D13354" s="5" t="s">
        <v>630</v>
      </c>
      <c r="E13354" s="5" t="s">
        <v>172</v>
      </c>
      <c r="F13354" s="6">
        <v>44139</v>
      </c>
      <c r="G13354" s="5" t="s">
        <v>148</v>
      </c>
      <c r="H13354" s="5" t="s">
        <v>189</v>
      </c>
      <c r="I13354">
        <v>43959</v>
      </c>
      <c r="J13354">
        <v>180</v>
      </c>
      <c r="K13354">
        <v>102</v>
      </c>
      <c r="L13354">
        <v>1</v>
      </c>
      <c r="M13354">
        <v>3570</v>
      </c>
      <c r="N13354">
        <v>2742.1329999999998</v>
      </c>
      <c r="O13354">
        <v>2742.1329999999998</v>
      </c>
      <c r="P13354">
        <v>102</v>
      </c>
      <c r="Q13354">
        <v>35</v>
      </c>
      <c r="R13354">
        <v>827.86699999999996</v>
      </c>
      <c r="S13354">
        <v>2020</v>
      </c>
      <c r="T13354">
        <v>11</v>
      </c>
      <c r="U13354">
        <v>45</v>
      </c>
    </row>
    <row r="13355" spans="1:21" x14ac:dyDescent="0.3">
      <c r="A13355" s="5" t="s">
        <v>168</v>
      </c>
      <c r="B13355" s="5" t="s">
        <v>206</v>
      </c>
      <c r="C13355" s="5" t="s">
        <v>110</v>
      </c>
      <c r="D13355" s="5" t="s">
        <v>630</v>
      </c>
      <c r="E13355" s="5" t="s">
        <v>172</v>
      </c>
      <c r="F13355" s="6">
        <v>44139</v>
      </c>
      <c r="G13355" s="5" t="s">
        <v>148</v>
      </c>
      <c r="H13355" s="5" t="s">
        <v>188</v>
      </c>
      <c r="I13355">
        <v>43959</v>
      </c>
      <c r="J13355">
        <v>180</v>
      </c>
      <c r="K13355">
        <v>434</v>
      </c>
      <c r="L13355">
        <v>4</v>
      </c>
      <c r="M13355">
        <v>15190</v>
      </c>
      <c r="N13355">
        <v>10968.534</v>
      </c>
      <c r="O13355">
        <v>2742.1329999999998</v>
      </c>
      <c r="P13355">
        <v>108.5</v>
      </c>
      <c r="Q13355">
        <v>35</v>
      </c>
      <c r="R13355">
        <v>4221.4660000000003</v>
      </c>
      <c r="S13355">
        <v>2020</v>
      </c>
      <c r="T13355">
        <v>11</v>
      </c>
      <c r="U13355">
        <v>45</v>
      </c>
    </row>
    <row r="13356" spans="1:21" x14ac:dyDescent="0.3">
      <c r="A13356" s="5" t="s">
        <v>168</v>
      </c>
      <c r="B13356" s="5" t="s">
        <v>206</v>
      </c>
      <c r="C13356" s="5" t="s">
        <v>110</v>
      </c>
      <c r="D13356" s="5" t="s">
        <v>630</v>
      </c>
      <c r="E13356" s="5" t="s">
        <v>172</v>
      </c>
      <c r="F13356" s="6">
        <v>44139</v>
      </c>
      <c r="G13356" s="5" t="s">
        <v>148</v>
      </c>
      <c r="H13356" s="5" t="s">
        <v>187</v>
      </c>
      <c r="I13356">
        <v>43959</v>
      </c>
      <c r="J13356">
        <v>180</v>
      </c>
      <c r="K13356">
        <v>530</v>
      </c>
      <c r="L13356">
        <v>5</v>
      </c>
      <c r="M13356">
        <v>18550</v>
      </c>
      <c r="N13356">
        <v>13710.666999999999</v>
      </c>
      <c r="O13356">
        <v>2742.1329999999998</v>
      </c>
      <c r="P13356">
        <v>106</v>
      </c>
      <c r="Q13356">
        <v>35</v>
      </c>
      <c r="R13356">
        <v>4839.3329999999996</v>
      </c>
      <c r="S13356">
        <v>2020</v>
      </c>
      <c r="T13356">
        <v>11</v>
      </c>
      <c r="U13356">
        <v>45</v>
      </c>
    </row>
    <row r="13357" spans="1:21" x14ac:dyDescent="0.3">
      <c r="A13357" s="5" t="s">
        <v>168</v>
      </c>
      <c r="B13357" s="5" t="s">
        <v>206</v>
      </c>
      <c r="C13357" s="5" t="s">
        <v>110</v>
      </c>
      <c r="D13357" s="5" t="s">
        <v>630</v>
      </c>
      <c r="E13357" s="5" t="s">
        <v>172</v>
      </c>
      <c r="F13357" s="6">
        <v>44139</v>
      </c>
      <c r="G13357" s="5" t="s">
        <v>148</v>
      </c>
      <c r="H13357" s="5" t="s">
        <v>186</v>
      </c>
      <c r="I13357">
        <v>43959</v>
      </c>
      <c r="J13357">
        <v>180</v>
      </c>
      <c r="K13357">
        <v>108</v>
      </c>
      <c r="L13357">
        <v>1</v>
      </c>
      <c r="M13357">
        <v>3780</v>
      </c>
      <c r="N13357">
        <v>2742.1329999999998</v>
      </c>
      <c r="O13357">
        <v>2742.1329999999998</v>
      </c>
      <c r="P13357">
        <v>108</v>
      </c>
      <c r="Q13357">
        <v>35</v>
      </c>
      <c r="R13357">
        <v>1037.867</v>
      </c>
      <c r="S13357">
        <v>2020</v>
      </c>
      <c r="T13357">
        <v>11</v>
      </c>
      <c r="U13357">
        <v>45</v>
      </c>
    </row>
    <row r="13358" spans="1:21" x14ac:dyDescent="0.3">
      <c r="A13358" s="5" t="s">
        <v>168</v>
      </c>
      <c r="B13358" s="5" t="s">
        <v>206</v>
      </c>
      <c r="C13358" s="5" t="s">
        <v>110</v>
      </c>
      <c r="D13358" s="5" t="s">
        <v>630</v>
      </c>
      <c r="E13358" s="5" t="s">
        <v>172</v>
      </c>
      <c r="F13358" s="6">
        <v>44139</v>
      </c>
      <c r="G13358" s="5" t="s">
        <v>148</v>
      </c>
      <c r="H13358" s="5" t="s">
        <v>231</v>
      </c>
      <c r="I13358">
        <v>43959</v>
      </c>
      <c r="J13358">
        <v>180</v>
      </c>
      <c r="K13358">
        <v>120</v>
      </c>
      <c r="L13358">
        <v>1</v>
      </c>
      <c r="M13358">
        <v>4200</v>
      </c>
      <c r="N13358">
        <v>3129.0419999999999</v>
      </c>
      <c r="O13358">
        <v>3129.0419999999999</v>
      </c>
      <c r="P13358">
        <v>120</v>
      </c>
      <c r="Q13358">
        <v>35</v>
      </c>
      <c r="R13358">
        <v>1070.9580000000001</v>
      </c>
      <c r="S13358">
        <v>2020</v>
      </c>
      <c r="T13358">
        <v>11</v>
      </c>
      <c r="U13358">
        <v>45</v>
      </c>
    </row>
    <row r="13359" spans="1:21" x14ac:dyDescent="0.3">
      <c r="A13359" s="5" t="s">
        <v>168</v>
      </c>
      <c r="B13359" s="5" t="s">
        <v>206</v>
      </c>
      <c r="C13359" s="5" t="s">
        <v>110</v>
      </c>
      <c r="D13359" s="5" t="s">
        <v>630</v>
      </c>
      <c r="E13359" s="5" t="s">
        <v>172</v>
      </c>
      <c r="F13359" s="6">
        <v>44139</v>
      </c>
      <c r="G13359" s="5" t="s">
        <v>148</v>
      </c>
      <c r="H13359" s="5" t="s">
        <v>183</v>
      </c>
      <c r="I13359">
        <v>43959</v>
      </c>
      <c r="J13359">
        <v>180</v>
      </c>
      <c r="K13359">
        <v>215</v>
      </c>
      <c r="L13359">
        <v>2</v>
      </c>
      <c r="M13359">
        <v>7525</v>
      </c>
      <c r="N13359">
        <v>6258.0839999999998</v>
      </c>
      <c r="O13359">
        <v>3129.0419999999999</v>
      </c>
      <c r="P13359">
        <v>107.5</v>
      </c>
      <c r="Q13359">
        <v>35</v>
      </c>
      <c r="R13359">
        <v>1266.9159999999999</v>
      </c>
      <c r="S13359">
        <v>2020</v>
      </c>
      <c r="T13359">
        <v>11</v>
      </c>
      <c r="U13359">
        <v>45</v>
      </c>
    </row>
    <row r="13360" spans="1:21" x14ac:dyDescent="0.3">
      <c r="A13360" s="5" t="s">
        <v>168</v>
      </c>
      <c r="B13360" s="5" t="s">
        <v>206</v>
      </c>
      <c r="C13360" s="5" t="s">
        <v>110</v>
      </c>
      <c r="D13360" s="5" t="s">
        <v>630</v>
      </c>
      <c r="E13360" s="5" t="s">
        <v>172</v>
      </c>
      <c r="F13360" s="6">
        <v>44139</v>
      </c>
      <c r="G13360" s="5" t="s">
        <v>148</v>
      </c>
      <c r="H13360" s="5" t="s">
        <v>181</v>
      </c>
      <c r="I13360">
        <v>43959</v>
      </c>
      <c r="J13360">
        <v>180</v>
      </c>
      <c r="K13360">
        <v>110</v>
      </c>
      <c r="L13360">
        <v>1</v>
      </c>
      <c r="M13360">
        <v>3850</v>
      </c>
      <c r="N13360">
        <v>3129.0419999999999</v>
      </c>
      <c r="O13360">
        <v>3129.0419999999999</v>
      </c>
      <c r="P13360">
        <v>110</v>
      </c>
      <c r="Q13360">
        <v>35</v>
      </c>
      <c r="R13360">
        <v>720.95799999999997</v>
      </c>
      <c r="S13360">
        <v>2020</v>
      </c>
      <c r="T13360">
        <v>11</v>
      </c>
      <c r="U13360">
        <v>45</v>
      </c>
    </row>
    <row r="13361" spans="1:21" x14ac:dyDescent="0.3">
      <c r="A13361" s="5" t="s">
        <v>168</v>
      </c>
      <c r="B13361" s="5" t="s">
        <v>206</v>
      </c>
      <c r="C13361" s="5" t="s">
        <v>110</v>
      </c>
      <c r="D13361" s="5" t="s">
        <v>630</v>
      </c>
      <c r="E13361" s="5" t="s">
        <v>172</v>
      </c>
      <c r="F13361" s="6">
        <v>44139</v>
      </c>
      <c r="G13361" s="5" t="s">
        <v>148</v>
      </c>
      <c r="H13361" s="5" t="s">
        <v>222</v>
      </c>
      <c r="I13361">
        <v>43959</v>
      </c>
      <c r="J13361">
        <v>180</v>
      </c>
      <c r="K13361">
        <v>120</v>
      </c>
      <c r="L13361">
        <v>1</v>
      </c>
      <c r="M13361">
        <v>4200</v>
      </c>
      <c r="N13361">
        <v>3129.0419999999999</v>
      </c>
      <c r="O13361">
        <v>3129.0419999999999</v>
      </c>
      <c r="P13361">
        <v>120</v>
      </c>
      <c r="Q13361">
        <v>35</v>
      </c>
      <c r="R13361">
        <v>1070.9580000000001</v>
      </c>
      <c r="S13361">
        <v>2020</v>
      </c>
      <c r="T13361">
        <v>11</v>
      </c>
      <c r="U13361">
        <v>45</v>
      </c>
    </row>
    <row r="13362" spans="1:21" x14ac:dyDescent="0.3">
      <c r="A13362" s="5" t="s">
        <v>168</v>
      </c>
      <c r="B13362" s="5" t="s">
        <v>206</v>
      </c>
      <c r="C13362" s="5" t="s">
        <v>110</v>
      </c>
      <c r="D13362" s="5" t="s">
        <v>630</v>
      </c>
      <c r="E13362" s="5" t="s">
        <v>172</v>
      </c>
      <c r="F13362" s="6">
        <v>44139</v>
      </c>
      <c r="G13362" s="5" t="s">
        <v>148</v>
      </c>
      <c r="H13362" s="5" t="s">
        <v>216</v>
      </c>
      <c r="I13362">
        <v>43959</v>
      </c>
      <c r="J13362">
        <v>180</v>
      </c>
      <c r="K13362">
        <v>124</v>
      </c>
      <c r="L13362">
        <v>1</v>
      </c>
      <c r="M13362">
        <v>4340</v>
      </c>
      <c r="N13362">
        <v>3129.0419999999999</v>
      </c>
      <c r="O13362">
        <v>3129.0419999999999</v>
      </c>
      <c r="P13362">
        <v>124</v>
      </c>
      <c r="Q13362">
        <v>35</v>
      </c>
      <c r="R13362">
        <v>1210.9580000000001</v>
      </c>
      <c r="S13362">
        <v>2020</v>
      </c>
      <c r="T13362">
        <v>11</v>
      </c>
      <c r="U13362">
        <v>45</v>
      </c>
    </row>
    <row r="13363" spans="1:21" x14ac:dyDescent="0.3">
      <c r="A13363" s="5" t="s">
        <v>168</v>
      </c>
      <c r="B13363" s="5" t="s">
        <v>206</v>
      </c>
      <c r="C13363" s="5" t="s">
        <v>110</v>
      </c>
      <c r="D13363" s="5" t="s">
        <v>630</v>
      </c>
      <c r="E13363" s="5" t="s">
        <v>172</v>
      </c>
      <c r="F13363" s="6">
        <v>44139</v>
      </c>
      <c r="G13363" s="5" t="s">
        <v>148</v>
      </c>
      <c r="H13363" s="5" t="s">
        <v>180</v>
      </c>
      <c r="I13363">
        <v>43959</v>
      </c>
      <c r="J13363">
        <v>180</v>
      </c>
      <c r="K13363">
        <v>100</v>
      </c>
      <c r="L13363">
        <v>1</v>
      </c>
      <c r="M13363">
        <v>3500</v>
      </c>
      <c r="N13363">
        <v>3129.0419999999999</v>
      </c>
      <c r="O13363">
        <v>3129.0419999999999</v>
      </c>
      <c r="P13363">
        <v>100</v>
      </c>
      <c r="Q13363">
        <v>35</v>
      </c>
      <c r="R13363">
        <v>370.95800000000003</v>
      </c>
      <c r="S13363">
        <v>2020</v>
      </c>
      <c r="T13363">
        <v>11</v>
      </c>
      <c r="U13363">
        <v>45</v>
      </c>
    </row>
    <row r="13364" spans="1:21" x14ac:dyDescent="0.3">
      <c r="A13364" s="5" t="s">
        <v>168</v>
      </c>
      <c r="B13364" s="5" t="s">
        <v>206</v>
      </c>
      <c r="C13364" s="5" t="s">
        <v>110</v>
      </c>
      <c r="D13364" s="5" t="s">
        <v>630</v>
      </c>
      <c r="E13364" s="5" t="s">
        <v>172</v>
      </c>
      <c r="F13364" s="6">
        <v>44139</v>
      </c>
      <c r="G13364" s="5" t="s">
        <v>148</v>
      </c>
      <c r="H13364" s="5" t="s">
        <v>230</v>
      </c>
      <c r="I13364">
        <v>43959</v>
      </c>
      <c r="J13364">
        <v>180</v>
      </c>
      <c r="K13364">
        <v>1711</v>
      </c>
      <c r="L13364">
        <v>16</v>
      </c>
      <c r="M13364">
        <v>59029.5</v>
      </c>
      <c r="N13364">
        <v>50064.671999999999</v>
      </c>
      <c r="O13364">
        <v>3129.0419999999999</v>
      </c>
      <c r="P13364">
        <v>106.9375</v>
      </c>
      <c r="Q13364">
        <v>34.5</v>
      </c>
      <c r="R13364">
        <v>8964.8279999999995</v>
      </c>
      <c r="S13364">
        <v>2020</v>
      </c>
      <c r="T13364">
        <v>11</v>
      </c>
      <c r="U13364">
        <v>45</v>
      </c>
    </row>
    <row r="13365" spans="1:21" x14ac:dyDescent="0.3">
      <c r="A13365" s="5" t="s">
        <v>168</v>
      </c>
      <c r="B13365" s="5" t="s">
        <v>206</v>
      </c>
      <c r="C13365" s="5" t="s">
        <v>110</v>
      </c>
      <c r="D13365" s="5" t="s">
        <v>630</v>
      </c>
      <c r="E13365" s="5" t="s">
        <v>172</v>
      </c>
      <c r="F13365" s="6">
        <v>44139</v>
      </c>
      <c r="G13365" s="5" t="s">
        <v>148</v>
      </c>
      <c r="H13365" s="5" t="s">
        <v>204</v>
      </c>
      <c r="I13365">
        <v>43959</v>
      </c>
      <c r="J13365">
        <v>180</v>
      </c>
      <c r="K13365">
        <v>410</v>
      </c>
      <c r="L13365">
        <v>4</v>
      </c>
      <c r="M13365">
        <v>14350</v>
      </c>
      <c r="N13365">
        <v>12516.168</v>
      </c>
      <c r="O13365">
        <v>3129.0419999999999</v>
      </c>
      <c r="P13365">
        <v>102.5</v>
      </c>
      <c r="Q13365">
        <v>35</v>
      </c>
      <c r="R13365">
        <v>1833.8320000000001</v>
      </c>
      <c r="S13365">
        <v>2020</v>
      </c>
      <c r="T13365">
        <v>11</v>
      </c>
      <c r="U13365">
        <v>45</v>
      </c>
    </row>
    <row r="13366" spans="1:21" x14ac:dyDescent="0.3">
      <c r="A13366" s="5" t="s">
        <v>168</v>
      </c>
      <c r="B13366" s="5" t="s">
        <v>206</v>
      </c>
      <c r="C13366" s="5" t="s">
        <v>110</v>
      </c>
      <c r="D13366" s="5" t="s">
        <v>630</v>
      </c>
      <c r="E13366" s="5" t="s">
        <v>172</v>
      </c>
      <c r="F13366" s="6">
        <v>44139</v>
      </c>
      <c r="G13366" s="5" t="s">
        <v>148</v>
      </c>
      <c r="H13366" s="5" t="s">
        <v>203</v>
      </c>
      <c r="I13366">
        <v>43959</v>
      </c>
      <c r="J13366">
        <v>180</v>
      </c>
      <c r="K13366">
        <v>200</v>
      </c>
      <c r="L13366">
        <v>2</v>
      </c>
      <c r="M13366">
        <v>7000</v>
      </c>
      <c r="N13366">
        <v>6258.0839999999998</v>
      </c>
      <c r="O13366">
        <v>3129.0419999999999</v>
      </c>
      <c r="P13366">
        <v>100</v>
      </c>
      <c r="Q13366">
        <v>35</v>
      </c>
      <c r="R13366">
        <v>741.91600000000005</v>
      </c>
      <c r="S13366">
        <v>2020</v>
      </c>
      <c r="T13366">
        <v>11</v>
      </c>
      <c r="U13366">
        <v>45</v>
      </c>
    </row>
    <row r="13367" spans="1:21" x14ac:dyDescent="0.3">
      <c r="A13367" s="5" t="s">
        <v>168</v>
      </c>
      <c r="B13367" s="5" t="s">
        <v>206</v>
      </c>
      <c r="C13367" s="5" t="s">
        <v>110</v>
      </c>
      <c r="D13367" s="5" t="s">
        <v>630</v>
      </c>
      <c r="E13367" s="5" t="s">
        <v>172</v>
      </c>
      <c r="F13367" s="6">
        <v>44139</v>
      </c>
      <c r="G13367" s="5" t="s">
        <v>148</v>
      </c>
      <c r="H13367" s="5" t="s">
        <v>371</v>
      </c>
      <c r="I13367">
        <v>43959</v>
      </c>
      <c r="J13367">
        <v>180</v>
      </c>
      <c r="K13367">
        <v>1237</v>
      </c>
      <c r="L13367">
        <v>10</v>
      </c>
      <c r="M13367">
        <v>41439.5</v>
      </c>
      <c r="N13367">
        <v>31290.42</v>
      </c>
      <c r="O13367">
        <v>3129.0419999999999</v>
      </c>
      <c r="P13367">
        <v>123.7</v>
      </c>
      <c r="Q13367">
        <v>33.5</v>
      </c>
      <c r="R13367">
        <v>10149.08</v>
      </c>
      <c r="S13367">
        <v>2020</v>
      </c>
      <c r="T13367">
        <v>11</v>
      </c>
      <c r="U13367">
        <v>45</v>
      </c>
    </row>
    <row r="13368" spans="1:21" x14ac:dyDescent="0.3">
      <c r="A13368" s="5" t="s">
        <v>168</v>
      </c>
      <c r="B13368" s="5" t="s">
        <v>467</v>
      </c>
      <c r="C13368" s="5" t="s">
        <v>131</v>
      </c>
      <c r="D13368" s="5" t="s">
        <v>629</v>
      </c>
      <c r="E13368" s="5" t="s">
        <v>172</v>
      </c>
      <c r="F13368" s="6">
        <v>44139</v>
      </c>
      <c r="G13368" s="5" t="s">
        <v>148</v>
      </c>
      <c r="H13368" s="5" t="s">
        <v>469</v>
      </c>
      <c r="I13368">
        <v>44037</v>
      </c>
      <c r="J13368">
        <v>102</v>
      </c>
      <c r="K13368">
        <v>5874</v>
      </c>
      <c r="L13368">
        <v>49</v>
      </c>
      <c r="M13368">
        <v>199716</v>
      </c>
      <c r="N13368">
        <v>148105.541</v>
      </c>
      <c r="O13368">
        <v>3022.5619999999999</v>
      </c>
      <c r="P13368">
        <v>119.87755102040816</v>
      </c>
      <c r="Q13368">
        <v>34</v>
      </c>
      <c r="R13368">
        <v>51610.459000000003</v>
      </c>
      <c r="S13368">
        <v>2020</v>
      </c>
      <c r="T13368">
        <v>11</v>
      </c>
      <c r="U13368">
        <v>45</v>
      </c>
    </row>
    <row r="13369" spans="1:21" x14ac:dyDescent="0.3">
      <c r="A13369" s="5" t="s">
        <v>168</v>
      </c>
      <c r="B13369" s="5" t="s">
        <v>467</v>
      </c>
      <c r="C13369" s="5" t="s">
        <v>131</v>
      </c>
      <c r="D13369" s="5" t="s">
        <v>629</v>
      </c>
      <c r="E13369" s="5" t="s">
        <v>172</v>
      </c>
      <c r="F13369" s="6">
        <v>44139</v>
      </c>
      <c r="G13369" s="5" t="s">
        <v>148</v>
      </c>
      <c r="H13369" s="5" t="s">
        <v>173</v>
      </c>
      <c r="I13369">
        <v>44037</v>
      </c>
      <c r="J13369">
        <v>102</v>
      </c>
      <c r="K13369">
        <v>117.48</v>
      </c>
      <c r="L13369">
        <v>1</v>
      </c>
      <c r="M13369">
        <v>3935.58</v>
      </c>
      <c r="N13369">
        <v>3022.5619999999999</v>
      </c>
      <c r="O13369">
        <v>3022.5619999999999</v>
      </c>
      <c r="P13369">
        <v>117.48</v>
      </c>
      <c r="Q13369">
        <v>33.5</v>
      </c>
      <c r="R13369">
        <v>913.01800000000003</v>
      </c>
      <c r="S13369">
        <v>2020</v>
      </c>
      <c r="T13369">
        <v>11</v>
      </c>
      <c r="U13369">
        <v>45</v>
      </c>
    </row>
    <row r="13370" spans="1:21" x14ac:dyDescent="0.3">
      <c r="A13370" s="5" t="s">
        <v>168</v>
      </c>
      <c r="B13370" s="5" t="s">
        <v>467</v>
      </c>
      <c r="C13370" s="5" t="s">
        <v>131</v>
      </c>
      <c r="D13370" s="5" t="s">
        <v>629</v>
      </c>
      <c r="E13370" s="5" t="s">
        <v>172</v>
      </c>
      <c r="F13370" s="6">
        <v>44139</v>
      </c>
      <c r="G13370" s="5" t="s">
        <v>148</v>
      </c>
      <c r="H13370" s="5" t="s">
        <v>173</v>
      </c>
      <c r="I13370">
        <v>44037</v>
      </c>
      <c r="J13370">
        <v>102</v>
      </c>
      <c r="K13370">
        <v>1000</v>
      </c>
      <c r="L13370">
        <v>10</v>
      </c>
      <c r="M13370">
        <v>34000</v>
      </c>
      <c r="N13370">
        <v>30225.620999999999</v>
      </c>
      <c r="O13370">
        <v>3022.5619999999999</v>
      </c>
      <c r="P13370">
        <v>100</v>
      </c>
      <c r="Q13370">
        <v>34</v>
      </c>
      <c r="R13370">
        <v>3774.3789999999999</v>
      </c>
      <c r="S13370">
        <v>2020</v>
      </c>
      <c r="T13370">
        <v>11</v>
      </c>
      <c r="U13370">
        <v>45</v>
      </c>
    </row>
    <row r="13371" spans="1:21" x14ac:dyDescent="0.3">
      <c r="A13371" s="5" t="s">
        <v>168</v>
      </c>
      <c r="B13371" s="5" t="s">
        <v>169</v>
      </c>
      <c r="C13371" s="5" t="s">
        <v>170</v>
      </c>
      <c r="D13371" s="5" t="s">
        <v>576</v>
      </c>
      <c r="E13371" s="5" t="s">
        <v>172</v>
      </c>
      <c r="F13371" s="6">
        <v>44140</v>
      </c>
      <c r="G13371" s="5" t="s">
        <v>148</v>
      </c>
      <c r="H13371" s="5" t="s">
        <v>173</v>
      </c>
      <c r="I13371">
        <v>43834</v>
      </c>
      <c r="J13371">
        <v>306</v>
      </c>
      <c r="K13371">
        <v>413.5</v>
      </c>
      <c r="L13371">
        <v>1</v>
      </c>
      <c r="M13371">
        <v>7029.5</v>
      </c>
      <c r="N13371">
        <v>2281.5729999999999</v>
      </c>
      <c r="O13371">
        <v>2281.5729999999999</v>
      </c>
      <c r="P13371">
        <v>413.5</v>
      </c>
      <c r="Q13371">
        <v>17</v>
      </c>
      <c r="R13371">
        <v>4747.9269999999997</v>
      </c>
      <c r="S13371">
        <v>2020</v>
      </c>
      <c r="T13371">
        <v>11</v>
      </c>
      <c r="U13371">
        <v>45</v>
      </c>
    </row>
    <row r="13372" spans="1:21" x14ac:dyDescent="0.3">
      <c r="A13372" s="5" t="s">
        <v>168</v>
      </c>
      <c r="B13372" s="5" t="s">
        <v>169</v>
      </c>
      <c r="C13372" s="5" t="s">
        <v>170</v>
      </c>
      <c r="D13372" s="5" t="s">
        <v>594</v>
      </c>
      <c r="E13372" s="5" t="s">
        <v>172</v>
      </c>
      <c r="F13372" s="6">
        <v>44140</v>
      </c>
      <c r="G13372" s="5" t="s">
        <v>148</v>
      </c>
      <c r="H13372" s="5" t="s">
        <v>173</v>
      </c>
      <c r="I13372">
        <v>43876</v>
      </c>
      <c r="J13372">
        <v>264</v>
      </c>
      <c r="K13372">
        <v>413.5</v>
      </c>
      <c r="L13372">
        <v>1</v>
      </c>
      <c r="M13372">
        <v>7029.5</v>
      </c>
      <c r="N13372">
        <v>3880.636</v>
      </c>
      <c r="O13372">
        <v>3880.636</v>
      </c>
      <c r="P13372">
        <v>413.5</v>
      </c>
      <c r="Q13372">
        <v>17</v>
      </c>
      <c r="R13372">
        <v>3148.864</v>
      </c>
      <c r="S13372">
        <v>2020</v>
      </c>
      <c r="T13372">
        <v>11</v>
      </c>
      <c r="U13372">
        <v>45</v>
      </c>
    </row>
    <row r="13373" spans="1:21" x14ac:dyDescent="0.3">
      <c r="A13373" s="5" t="s">
        <v>168</v>
      </c>
      <c r="B13373" s="5" t="s">
        <v>175</v>
      </c>
      <c r="C13373" s="5" t="s">
        <v>78</v>
      </c>
      <c r="D13373" s="5" t="s">
        <v>628</v>
      </c>
      <c r="E13373" s="5" t="s">
        <v>172</v>
      </c>
      <c r="F13373" s="6">
        <v>44140</v>
      </c>
      <c r="G13373" s="5" t="s">
        <v>148</v>
      </c>
      <c r="H13373" s="5" t="s">
        <v>173</v>
      </c>
      <c r="I13373">
        <v>43964</v>
      </c>
      <c r="J13373">
        <v>176</v>
      </c>
      <c r="K13373">
        <v>250.5</v>
      </c>
      <c r="L13373">
        <v>3</v>
      </c>
      <c r="M13373">
        <v>8517</v>
      </c>
      <c r="N13373">
        <v>6687.4250000000002</v>
      </c>
      <c r="O13373">
        <v>2229.1419999999998</v>
      </c>
      <c r="P13373">
        <v>83.5</v>
      </c>
      <c r="Q13373">
        <v>34</v>
      </c>
      <c r="R13373">
        <v>1829.575</v>
      </c>
      <c r="S13373">
        <v>2020</v>
      </c>
      <c r="T13373">
        <v>11</v>
      </c>
      <c r="U13373">
        <v>45</v>
      </c>
    </row>
    <row r="13374" spans="1:21" x14ac:dyDescent="0.3">
      <c r="A13374" s="5" t="s">
        <v>168</v>
      </c>
      <c r="B13374" s="5" t="s">
        <v>175</v>
      </c>
      <c r="C13374" s="5" t="s">
        <v>78</v>
      </c>
      <c r="D13374" s="5" t="s">
        <v>628</v>
      </c>
      <c r="E13374" s="5" t="s">
        <v>172</v>
      </c>
      <c r="F13374" s="6">
        <v>44140</v>
      </c>
      <c r="G13374" s="5" t="s">
        <v>148</v>
      </c>
      <c r="H13374" s="5" t="s">
        <v>178</v>
      </c>
      <c r="I13374">
        <v>43964</v>
      </c>
      <c r="J13374">
        <v>176</v>
      </c>
      <c r="K13374">
        <v>303.5</v>
      </c>
      <c r="L13374">
        <v>3</v>
      </c>
      <c r="M13374">
        <v>10319</v>
      </c>
      <c r="N13374">
        <v>6687.4250000000002</v>
      </c>
      <c r="O13374">
        <v>2229.1419999999998</v>
      </c>
      <c r="P13374">
        <v>101.16666666666667</v>
      </c>
      <c r="Q13374">
        <v>34</v>
      </c>
      <c r="R13374">
        <v>3631.5749999999998</v>
      </c>
      <c r="S13374">
        <v>2020</v>
      </c>
      <c r="T13374">
        <v>11</v>
      </c>
      <c r="U13374">
        <v>45</v>
      </c>
    </row>
    <row r="13375" spans="1:21" x14ac:dyDescent="0.3">
      <c r="A13375" s="5" t="s">
        <v>168</v>
      </c>
      <c r="B13375" s="5" t="s">
        <v>175</v>
      </c>
      <c r="C13375" s="5" t="s">
        <v>78</v>
      </c>
      <c r="D13375" s="5" t="s">
        <v>628</v>
      </c>
      <c r="E13375" s="5" t="s">
        <v>172</v>
      </c>
      <c r="F13375" s="6">
        <v>44140</v>
      </c>
      <c r="G13375" s="5" t="s">
        <v>148</v>
      </c>
      <c r="H13375" s="5" t="s">
        <v>197</v>
      </c>
      <c r="I13375">
        <v>43964</v>
      </c>
      <c r="J13375">
        <v>176</v>
      </c>
      <c r="K13375">
        <v>331.5</v>
      </c>
      <c r="L13375">
        <v>3</v>
      </c>
      <c r="M13375">
        <v>11271</v>
      </c>
      <c r="N13375">
        <v>6687.4250000000002</v>
      </c>
      <c r="O13375">
        <v>2229.1419999999998</v>
      </c>
      <c r="P13375">
        <v>110.5</v>
      </c>
      <c r="Q13375">
        <v>34</v>
      </c>
      <c r="R13375">
        <v>4583.5749999999998</v>
      </c>
      <c r="S13375">
        <v>2020</v>
      </c>
      <c r="T13375">
        <v>11</v>
      </c>
      <c r="U13375">
        <v>45</v>
      </c>
    </row>
    <row r="13376" spans="1:21" x14ac:dyDescent="0.3">
      <c r="A13376" s="5" t="s">
        <v>168</v>
      </c>
      <c r="B13376" s="5" t="s">
        <v>175</v>
      </c>
      <c r="C13376" s="5" t="s">
        <v>78</v>
      </c>
      <c r="D13376" s="5" t="s">
        <v>628</v>
      </c>
      <c r="E13376" s="5" t="s">
        <v>172</v>
      </c>
      <c r="F13376" s="6">
        <v>44140</v>
      </c>
      <c r="G13376" s="5" t="s">
        <v>148</v>
      </c>
      <c r="H13376" s="5" t="s">
        <v>311</v>
      </c>
      <c r="I13376">
        <v>43964</v>
      </c>
      <c r="J13376">
        <v>176</v>
      </c>
      <c r="K13376">
        <v>110.5</v>
      </c>
      <c r="L13376">
        <v>1</v>
      </c>
      <c r="M13376">
        <v>3757</v>
      </c>
      <c r="N13376">
        <v>2229.1419999999998</v>
      </c>
      <c r="O13376">
        <v>2229.1419999999998</v>
      </c>
      <c r="P13376">
        <v>110.5</v>
      </c>
      <c r="Q13376">
        <v>34</v>
      </c>
      <c r="R13376">
        <v>1527.8579999999999</v>
      </c>
      <c r="S13376">
        <v>2020</v>
      </c>
      <c r="T13376">
        <v>11</v>
      </c>
      <c r="U13376">
        <v>45</v>
      </c>
    </row>
    <row r="13377" spans="1:21" x14ac:dyDescent="0.3">
      <c r="A13377" s="5" t="s">
        <v>168</v>
      </c>
      <c r="B13377" s="5" t="s">
        <v>175</v>
      </c>
      <c r="C13377" s="5" t="s">
        <v>78</v>
      </c>
      <c r="D13377" s="5" t="s">
        <v>628</v>
      </c>
      <c r="E13377" s="5" t="s">
        <v>172</v>
      </c>
      <c r="F13377" s="6">
        <v>44140</v>
      </c>
      <c r="G13377" s="5" t="s">
        <v>148</v>
      </c>
      <c r="H13377" s="5" t="s">
        <v>235</v>
      </c>
      <c r="I13377">
        <v>43964</v>
      </c>
      <c r="J13377">
        <v>176</v>
      </c>
      <c r="K13377">
        <v>107.5</v>
      </c>
      <c r="L13377">
        <v>1</v>
      </c>
      <c r="M13377">
        <v>3655</v>
      </c>
      <c r="N13377">
        <v>2229.1419999999998</v>
      </c>
      <c r="O13377">
        <v>2229.1419999999998</v>
      </c>
      <c r="P13377">
        <v>107.5</v>
      </c>
      <c r="Q13377">
        <v>34</v>
      </c>
      <c r="R13377">
        <v>1425.8579999999999</v>
      </c>
      <c r="S13377">
        <v>2020</v>
      </c>
      <c r="T13377">
        <v>11</v>
      </c>
      <c r="U13377">
        <v>45</v>
      </c>
    </row>
    <row r="13378" spans="1:21" x14ac:dyDescent="0.3">
      <c r="A13378" s="5" t="s">
        <v>168</v>
      </c>
      <c r="B13378" s="5" t="s">
        <v>175</v>
      </c>
      <c r="C13378" s="5" t="s">
        <v>78</v>
      </c>
      <c r="D13378" s="5" t="s">
        <v>628</v>
      </c>
      <c r="E13378" s="5" t="s">
        <v>172</v>
      </c>
      <c r="F13378" s="6">
        <v>44140</v>
      </c>
      <c r="G13378" s="5" t="s">
        <v>148</v>
      </c>
      <c r="H13378" s="5" t="s">
        <v>351</v>
      </c>
      <c r="I13378">
        <v>43964</v>
      </c>
      <c r="J13378">
        <v>176</v>
      </c>
      <c r="K13378">
        <v>200</v>
      </c>
      <c r="L13378">
        <v>2</v>
      </c>
      <c r="M13378">
        <v>6800</v>
      </c>
      <c r="N13378">
        <v>4458.2839999999997</v>
      </c>
      <c r="O13378">
        <v>2229.1419999999998</v>
      </c>
      <c r="P13378">
        <v>100</v>
      </c>
      <c r="Q13378">
        <v>34</v>
      </c>
      <c r="R13378">
        <v>2341.7159999999999</v>
      </c>
      <c r="S13378">
        <v>2020</v>
      </c>
      <c r="T13378">
        <v>11</v>
      </c>
      <c r="U13378">
        <v>45</v>
      </c>
    </row>
    <row r="13379" spans="1:21" x14ac:dyDescent="0.3">
      <c r="A13379" s="5" t="s">
        <v>168</v>
      </c>
      <c r="B13379" s="5" t="s">
        <v>175</v>
      </c>
      <c r="C13379" s="5" t="s">
        <v>79</v>
      </c>
      <c r="D13379" s="5" t="s">
        <v>590</v>
      </c>
      <c r="E13379" s="5" t="s">
        <v>172</v>
      </c>
      <c r="F13379" s="6">
        <v>44140</v>
      </c>
      <c r="G13379" s="5" t="s">
        <v>148</v>
      </c>
      <c r="H13379" s="5" t="s">
        <v>173</v>
      </c>
      <c r="I13379">
        <v>43957</v>
      </c>
      <c r="J13379">
        <v>183</v>
      </c>
      <c r="K13379">
        <v>525.5</v>
      </c>
      <c r="L13379">
        <v>6</v>
      </c>
      <c r="M13379">
        <v>17867</v>
      </c>
      <c r="N13379">
        <v>14359.555</v>
      </c>
      <c r="O13379">
        <v>2393.259</v>
      </c>
      <c r="P13379">
        <v>87.583333333333329</v>
      </c>
      <c r="Q13379">
        <v>34</v>
      </c>
      <c r="R13379">
        <v>3507.4450000000002</v>
      </c>
      <c r="S13379">
        <v>2020</v>
      </c>
      <c r="T13379">
        <v>11</v>
      </c>
      <c r="U13379">
        <v>45</v>
      </c>
    </row>
    <row r="13380" spans="1:21" x14ac:dyDescent="0.3">
      <c r="A13380" s="5" t="s">
        <v>168</v>
      </c>
      <c r="B13380" s="5" t="s">
        <v>175</v>
      </c>
      <c r="C13380" s="5" t="s">
        <v>80</v>
      </c>
      <c r="D13380" s="5" t="s">
        <v>598</v>
      </c>
      <c r="E13380" s="5" t="s">
        <v>172</v>
      </c>
      <c r="F13380" s="6">
        <v>44140</v>
      </c>
      <c r="G13380" s="5" t="s">
        <v>148</v>
      </c>
      <c r="H13380" s="5" t="s">
        <v>199</v>
      </c>
      <c r="I13380">
        <v>43972</v>
      </c>
      <c r="J13380">
        <v>168</v>
      </c>
      <c r="K13380">
        <v>920</v>
      </c>
      <c r="L13380">
        <v>9</v>
      </c>
      <c r="M13380">
        <v>31280</v>
      </c>
      <c r="N13380">
        <v>26957.777999999998</v>
      </c>
      <c r="O13380">
        <v>2995.3090000000002</v>
      </c>
      <c r="P13380">
        <v>102.22222222222223</v>
      </c>
      <c r="Q13380">
        <v>34</v>
      </c>
      <c r="R13380">
        <v>4322.2219999999998</v>
      </c>
      <c r="S13380">
        <v>2020</v>
      </c>
      <c r="T13380">
        <v>11</v>
      </c>
      <c r="U13380">
        <v>45</v>
      </c>
    </row>
    <row r="13381" spans="1:21" x14ac:dyDescent="0.3">
      <c r="A13381" s="5" t="s">
        <v>168</v>
      </c>
      <c r="B13381" s="5" t="s">
        <v>175</v>
      </c>
      <c r="C13381" s="5" t="s">
        <v>80</v>
      </c>
      <c r="D13381" s="5" t="s">
        <v>598</v>
      </c>
      <c r="E13381" s="5" t="s">
        <v>172</v>
      </c>
      <c r="F13381" s="6">
        <v>44140</v>
      </c>
      <c r="G13381" s="5" t="s">
        <v>148</v>
      </c>
      <c r="H13381" s="5" t="s">
        <v>200</v>
      </c>
      <c r="I13381">
        <v>43972</v>
      </c>
      <c r="J13381">
        <v>168</v>
      </c>
      <c r="K13381">
        <v>548</v>
      </c>
      <c r="L13381">
        <v>5</v>
      </c>
      <c r="M13381">
        <v>18632</v>
      </c>
      <c r="N13381">
        <v>14976.543</v>
      </c>
      <c r="O13381">
        <v>2995.3090000000002</v>
      </c>
      <c r="P13381">
        <v>109.6</v>
      </c>
      <c r="Q13381">
        <v>34</v>
      </c>
      <c r="R13381">
        <v>3655.4569999999999</v>
      </c>
      <c r="S13381">
        <v>2020</v>
      </c>
      <c r="T13381">
        <v>11</v>
      </c>
      <c r="U13381">
        <v>45</v>
      </c>
    </row>
    <row r="13382" spans="1:21" x14ac:dyDescent="0.3">
      <c r="A13382" s="5" t="s">
        <v>168</v>
      </c>
      <c r="B13382" s="5" t="s">
        <v>175</v>
      </c>
      <c r="C13382" s="5" t="s">
        <v>80</v>
      </c>
      <c r="D13382" s="5" t="s">
        <v>598</v>
      </c>
      <c r="E13382" s="5" t="s">
        <v>172</v>
      </c>
      <c r="F13382" s="6">
        <v>44140</v>
      </c>
      <c r="G13382" s="5" t="s">
        <v>148</v>
      </c>
      <c r="H13382" s="5" t="s">
        <v>215</v>
      </c>
      <c r="I13382">
        <v>43972</v>
      </c>
      <c r="J13382">
        <v>168</v>
      </c>
      <c r="K13382">
        <v>201</v>
      </c>
      <c r="L13382">
        <v>2</v>
      </c>
      <c r="M13382">
        <v>6834</v>
      </c>
      <c r="N13382">
        <v>5990.6170000000002</v>
      </c>
      <c r="O13382">
        <v>2995.3090000000002</v>
      </c>
      <c r="P13382">
        <v>100.5</v>
      </c>
      <c r="Q13382">
        <v>34</v>
      </c>
      <c r="R13382">
        <v>843.38300000000004</v>
      </c>
      <c r="S13382">
        <v>2020</v>
      </c>
      <c r="T13382">
        <v>11</v>
      </c>
      <c r="U13382">
        <v>45</v>
      </c>
    </row>
    <row r="13383" spans="1:21" x14ac:dyDescent="0.3">
      <c r="A13383" s="5" t="s">
        <v>168</v>
      </c>
      <c r="B13383" s="5" t="s">
        <v>175</v>
      </c>
      <c r="C13383" s="5" t="s">
        <v>80</v>
      </c>
      <c r="D13383" s="5" t="s">
        <v>598</v>
      </c>
      <c r="E13383" s="5" t="s">
        <v>172</v>
      </c>
      <c r="F13383" s="6">
        <v>44140</v>
      </c>
      <c r="G13383" s="5" t="s">
        <v>148</v>
      </c>
      <c r="H13383" s="5" t="s">
        <v>478</v>
      </c>
      <c r="I13383">
        <v>43972</v>
      </c>
      <c r="J13383">
        <v>168</v>
      </c>
      <c r="K13383">
        <v>392</v>
      </c>
      <c r="L13383">
        <v>4</v>
      </c>
      <c r="M13383">
        <v>13328</v>
      </c>
      <c r="N13383">
        <v>11981.234</v>
      </c>
      <c r="O13383">
        <v>2995.3090000000002</v>
      </c>
      <c r="P13383">
        <v>98</v>
      </c>
      <c r="Q13383">
        <v>34</v>
      </c>
      <c r="R13383">
        <v>1346.7660000000001</v>
      </c>
      <c r="S13383">
        <v>2020</v>
      </c>
      <c r="T13383">
        <v>11</v>
      </c>
      <c r="U13383">
        <v>45</v>
      </c>
    </row>
    <row r="13384" spans="1:21" x14ac:dyDescent="0.3">
      <c r="A13384" s="5" t="s">
        <v>168</v>
      </c>
      <c r="B13384" s="5" t="s">
        <v>175</v>
      </c>
      <c r="C13384" s="5" t="s">
        <v>80</v>
      </c>
      <c r="D13384" s="5" t="s">
        <v>598</v>
      </c>
      <c r="E13384" s="5" t="s">
        <v>172</v>
      </c>
      <c r="F13384" s="6">
        <v>44140</v>
      </c>
      <c r="G13384" s="5" t="s">
        <v>148</v>
      </c>
      <c r="H13384" s="5" t="s">
        <v>173</v>
      </c>
      <c r="I13384">
        <v>43972</v>
      </c>
      <c r="J13384">
        <v>168</v>
      </c>
      <c r="K13384">
        <v>110</v>
      </c>
      <c r="L13384">
        <v>1</v>
      </c>
      <c r="M13384">
        <v>3740</v>
      </c>
      <c r="N13384">
        <v>2995.3090000000002</v>
      </c>
      <c r="O13384">
        <v>2995.3090000000002</v>
      </c>
      <c r="P13384">
        <v>110</v>
      </c>
      <c r="Q13384">
        <v>34</v>
      </c>
      <c r="R13384">
        <v>744.69100000000003</v>
      </c>
      <c r="S13384">
        <v>2020</v>
      </c>
      <c r="T13384">
        <v>11</v>
      </c>
      <c r="U13384">
        <v>45</v>
      </c>
    </row>
    <row r="13385" spans="1:21" x14ac:dyDescent="0.3">
      <c r="A13385" s="5" t="s">
        <v>168</v>
      </c>
      <c r="B13385" s="5" t="s">
        <v>175</v>
      </c>
      <c r="C13385" s="5" t="s">
        <v>80</v>
      </c>
      <c r="D13385" s="5" t="s">
        <v>598</v>
      </c>
      <c r="E13385" s="5" t="s">
        <v>172</v>
      </c>
      <c r="F13385" s="6">
        <v>44140</v>
      </c>
      <c r="G13385" s="5" t="s">
        <v>148</v>
      </c>
      <c r="H13385" s="5" t="s">
        <v>371</v>
      </c>
      <c r="I13385">
        <v>43972</v>
      </c>
      <c r="J13385">
        <v>168</v>
      </c>
      <c r="K13385">
        <v>1064</v>
      </c>
      <c r="L13385">
        <v>10</v>
      </c>
      <c r="M13385">
        <v>35644</v>
      </c>
      <c r="N13385">
        <v>29953.085999999999</v>
      </c>
      <c r="O13385">
        <v>2995.3090000000002</v>
      </c>
      <c r="P13385">
        <v>106.4</v>
      </c>
      <c r="Q13385">
        <v>33.5</v>
      </c>
      <c r="R13385">
        <v>5690.9139999999998</v>
      </c>
      <c r="S13385">
        <v>2020</v>
      </c>
      <c r="T13385">
        <v>11</v>
      </c>
      <c r="U13385">
        <v>45</v>
      </c>
    </row>
    <row r="13386" spans="1:21" x14ac:dyDescent="0.3">
      <c r="A13386" s="5" t="s">
        <v>168</v>
      </c>
      <c r="B13386" s="5" t="s">
        <v>175</v>
      </c>
      <c r="C13386" s="5" t="s">
        <v>85</v>
      </c>
      <c r="D13386" s="5" t="s">
        <v>606</v>
      </c>
      <c r="E13386" s="5" t="s">
        <v>172</v>
      </c>
      <c r="F13386" s="6">
        <v>44140</v>
      </c>
      <c r="G13386" s="5" t="s">
        <v>148</v>
      </c>
      <c r="H13386" s="5" t="s">
        <v>173</v>
      </c>
      <c r="I13386">
        <v>43935</v>
      </c>
      <c r="J13386">
        <v>205</v>
      </c>
      <c r="K13386">
        <v>99</v>
      </c>
      <c r="L13386">
        <v>1</v>
      </c>
      <c r="M13386">
        <v>3366</v>
      </c>
      <c r="N13386">
        <v>2694.6880000000001</v>
      </c>
      <c r="O13386">
        <v>2694.6880000000001</v>
      </c>
      <c r="P13386">
        <v>99</v>
      </c>
      <c r="Q13386">
        <v>34</v>
      </c>
      <c r="R13386">
        <v>671.31200000000001</v>
      </c>
      <c r="S13386">
        <v>2020</v>
      </c>
      <c r="T13386">
        <v>11</v>
      </c>
      <c r="U13386">
        <v>45</v>
      </c>
    </row>
    <row r="13387" spans="1:21" x14ac:dyDescent="0.3">
      <c r="A13387" s="5" t="s">
        <v>168</v>
      </c>
      <c r="B13387" s="5" t="s">
        <v>206</v>
      </c>
      <c r="C13387" s="5" t="s">
        <v>103</v>
      </c>
      <c r="D13387" s="5" t="s">
        <v>631</v>
      </c>
      <c r="E13387" s="5" t="s">
        <v>172</v>
      </c>
      <c r="F13387" s="6">
        <v>44140</v>
      </c>
      <c r="G13387" s="5" t="s">
        <v>148</v>
      </c>
      <c r="H13387" s="5" t="s">
        <v>204</v>
      </c>
      <c r="I13387">
        <v>43966</v>
      </c>
      <c r="J13387">
        <v>174</v>
      </c>
      <c r="K13387">
        <v>206</v>
      </c>
      <c r="L13387">
        <v>2</v>
      </c>
      <c r="M13387">
        <v>7210</v>
      </c>
      <c r="N13387">
        <v>6098.5</v>
      </c>
      <c r="O13387">
        <v>3049.25</v>
      </c>
      <c r="P13387">
        <v>103</v>
      </c>
      <c r="Q13387">
        <v>35</v>
      </c>
      <c r="R13387">
        <v>1111.5</v>
      </c>
      <c r="S13387">
        <v>2020</v>
      </c>
      <c r="T13387">
        <v>11</v>
      </c>
      <c r="U13387">
        <v>45</v>
      </c>
    </row>
    <row r="13388" spans="1:21" x14ac:dyDescent="0.3">
      <c r="A13388" s="5" t="s">
        <v>168</v>
      </c>
      <c r="B13388" s="5" t="s">
        <v>206</v>
      </c>
      <c r="C13388" s="5" t="s">
        <v>103</v>
      </c>
      <c r="D13388" s="5" t="s">
        <v>631</v>
      </c>
      <c r="E13388" s="5" t="s">
        <v>172</v>
      </c>
      <c r="F13388" s="6">
        <v>44140</v>
      </c>
      <c r="G13388" s="5" t="s">
        <v>148</v>
      </c>
      <c r="H13388" s="5" t="s">
        <v>221</v>
      </c>
      <c r="I13388">
        <v>43966</v>
      </c>
      <c r="J13388">
        <v>174</v>
      </c>
      <c r="K13388">
        <v>193</v>
      </c>
      <c r="L13388">
        <v>2</v>
      </c>
      <c r="M13388">
        <v>6755</v>
      </c>
      <c r="N13388">
        <v>6098.5</v>
      </c>
      <c r="O13388">
        <v>3049.25</v>
      </c>
      <c r="P13388">
        <v>96.5</v>
      </c>
      <c r="Q13388">
        <v>35</v>
      </c>
      <c r="R13388">
        <v>656.5</v>
      </c>
      <c r="S13388">
        <v>2020</v>
      </c>
      <c r="T13388">
        <v>11</v>
      </c>
      <c r="U13388">
        <v>45</v>
      </c>
    </row>
    <row r="13389" spans="1:21" x14ac:dyDescent="0.3">
      <c r="A13389" s="5" t="s">
        <v>168</v>
      </c>
      <c r="B13389" s="5" t="s">
        <v>206</v>
      </c>
      <c r="C13389" s="5" t="s">
        <v>103</v>
      </c>
      <c r="D13389" s="5" t="s">
        <v>631</v>
      </c>
      <c r="E13389" s="5" t="s">
        <v>172</v>
      </c>
      <c r="F13389" s="6">
        <v>44140</v>
      </c>
      <c r="G13389" s="5" t="s">
        <v>148</v>
      </c>
      <c r="H13389" s="5" t="s">
        <v>205</v>
      </c>
      <c r="I13389">
        <v>43966</v>
      </c>
      <c r="J13389">
        <v>174</v>
      </c>
      <c r="K13389">
        <v>495</v>
      </c>
      <c r="L13389">
        <v>5</v>
      </c>
      <c r="M13389">
        <v>17325</v>
      </c>
      <c r="N13389">
        <v>15246.249</v>
      </c>
      <c r="O13389">
        <v>3049.25</v>
      </c>
      <c r="P13389">
        <v>99</v>
      </c>
      <c r="Q13389">
        <v>35</v>
      </c>
      <c r="R13389">
        <v>2078.7510000000002</v>
      </c>
      <c r="S13389">
        <v>2020</v>
      </c>
      <c r="T13389">
        <v>11</v>
      </c>
      <c r="U13389">
        <v>45</v>
      </c>
    </row>
    <row r="13390" spans="1:21" x14ac:dyDescent="0.3">
      <c r="A13390" s="5" t="s">
        <v>168</v>
      </c>
      <c r="B13390" s="5" t="s">
        <v>206</v>
      </c>
      <c r="C13390" s="5" t="s">
        <v>103</v>
      </c>
      <c r="D13390" s="5" t="s">
        <v>631</v>
      </c>
      <c r="E13390" s="5" t="s">
        <v>172</v>
      </c>
      <c r="F13390" s="6">
        <v>44140</v>
      </c>
      <c r="G13390" s="5" t="s">
        <v>148</v>
      </c>
      <c r="H13390" s="5" t="s">
        <v>217</v>
      </c>
      <c r="I13390">
        <v>43966</v>
      </c>
      <c r="J13390">
        <v>174</v>
      </c>
      <c r="K13390">
        <v>1482</v>
      </c>
      <c r="L13390">
        <v>15</v>
      </c>
      <c r="M13390">
        <v>51870</v>
      </c>
      <c r="N13390">
        <v>45738.747000000003</v>
      </c>
      <c r="O13390">
        <v>3049.25</v>
      </c>
      <c r="P13390">
        <v>98.8</v>
      </c>
      <c r="Q13390">
        <v>35</v>
      </c>
      <c r="R13390">
        <v>6131.2529999999997</v>
      </c>
      <c r="S13390">
        <v>2020</v>
      </c>
      <c r="T13390">
        <v>11</v>
      </c>
      <c r="U13390">
        <v>45</v>
      </c>
    </row>
    <row r="13391" spans="1:21" x14ac:dyDescent="0.3">
      <c r="A13391" s="5" t="s">
        <v>168</v>
      </c>
      <c r="B13391" s="5" t="s">
        <v>206</v>
      </c>
      <c r="C13391" s="5" t="s">
        <v>103</v>
      </c>
      <c r="D13391" s="5" t="s">
        <v>631</v>
      </c>
      <c r="E13391" s="5" t="s">
        <v>172</v>
      </c>
      <c r="F13391" s="6">
        <v>44140</v>
      </c>
      <c r="G13391" s="5" t="s">
        <v>148</v>
      </c>
      <c r="H13391" s="5" t="s">
        <v>182</v>
      </c>
      <c r="I13391">
        <v>43966</v>
      </c>
      <c r="J13391">
        <v>174</v>
      </c>
      <c r="K13391">
        <v>300</v>
      </c>
      <c r="L13391">
        <v>3</v>
      </c>
      <c r="M13391">
        <v>10500</v>
      </c>
      <c r="N13391">
        <v>9147.7489999999998</v>
      </c>
      <c r="O13391">
        <v>3049.25</v>
      </c>
      <c r="P13391">
        <v>100</v>
      </c>
      <c r="Q13391">
        <v>35</v>
      </c>
      <c r="R13391">
        <v>1352.251</v>
      </c>
      <c r="S13391">
        <v>2020</v>
      </c>
      <c r="T13391">
        <v>11</v>
      </c>
      <c r="U13391">
        <v>45</v>
      </c>
    </row>
    <row r="13392" spans="1:21" x14ac:dyDescent="0.3">
      <c r="A13392" s="5" t="s">
        <v>168</v>
      </c>
      <c r="B13392" s="5" t="s">
        <v>206</v>
      </c>
      <c r="C13392" s="5" t="s">
        <v>103</v>
      </c>
      <c r="D13392" s="5" t="s">
        <v>631</v>
      </c>
      <c r="E13392" s="5" t="s">
        <v>172</v>
      </c>
      <c r="F13392" s="6">
        <v>44140</v>
      </c>
      <c r="G13392" s="5" t="s">
        <v>148</v>
      </c>
      <c r="H13392" s="5" t="s">
        <v>184</v>
      </c>
      <c r="I13392">
        <v>43966</v>
      </c>
      <c r="J13392">
        <v>174</v>
      </c>
      <c r="K13392">
        <v>3129</v>
      </c>
      <c r="L13392">
        <v>30</v>
      </c>
      <c r="M13392">
        <v>107950.5</v>
      </c>
      <c r="N13392">
        <v>91477.493000000002</v>
      </c>
      <c r="O13392">
        <v>3049.25</v>
      </c>
      <c r="P13392">
        <v>104.3</v>
      </c>
      <c r="Q13392">
        <v>34.5</v>
      </c>
      <c r="R13392">
        <v>16473.007000000001</v>
      </c>
      <c r="S13392">
        <v>2020</v>
      </c>
      <c r="T13392">
        <v>11</v>
      </c>
      <c r="U13392">
        <v>45</v>
      </c>
    </row>
    <row r="13393" spans="1:21" x14ac:dyDescent="0.3">
      <c r="A13393" s="5" t="s">
        <v>168</v>
      </c>
      <c r="B13393" s="5" t="s">
        <v>206</v>
      </c>
      <c r="C13393" s="5" t="s">
        <v>103</v>
      </c>
      <c r="D13393" s="5" t="s">
        <v>631</v>
      </c>
      <c r="E13393" s="5" t="s">
        <v>172</v>
      </c>
      <c r="F13393" s="6">
        <v>44140</v>
      </c>
      <c r="G13393" s="5" t="s">
        <v>148</v>
      </c>
      <c r="H13393" s="5" t="s">
        <v>218</v>
      </c>
      <c r="I13393">
        <v>43966</v>
      </c>
      <c r="J13393">
        <v>174</v>
      </c>
      <c r="K13393">
        <v>630</v>
      </c>
      <c r="L13393">
        <v>6</v>
      </c>
      <c r="M13393">
        <v>22050</v>
      </c>
      <c r="N13393">
        <v>18295.499</v>
      </c>
      <c r="O13393">
        <v>3049.25</v>
      </c>
      <c r="P13393">
        <v>105</v>
      </c>
      <c r="Q13393">
        <v>35</v>
      </c>
      <c r="R13393">
        <v>3754.5010000000002</v>
      </c>
      <c r="S13393">
        <v>2020</v>
      </c>
      <c r="T13393">
        <v>11</v>
      </c>
      <c r="U13393">
        <v>45</v>
      </c>
    </row>
    <row r="13394" spans="1:21" x14ac:dyDescent="0.3">
      <c r="A13394" s="5" t="s">
        <v>168</v>
      </c>
      <c r="B13394" s="5" t="s">
        <v>206</v>
      </c>
      <c r="C13394" s="5" t="s">
        <v>103</v>
      </c>
      <c r="D13394" s="5" t="s">
        <v>631</v>
      </c>
      <c r="E13394" s="5" t="s">
        <v>172</v>
      </c>
      <c r="F13394" s="6">
        <v>44140</v>
      </c>
      <c r="G13394" s="5" t="s">
        <v>148</v>
      </c>
      <c r="H13394" s="5" t="s">
        <v>185</v>
      </c>
      <c r="I13394">
        <v>43966</v>
      </c>
      <c r="J13394">
        <v>174</v>
      </c>
      <c r="K13394">
        <v>112</v>
      </c>
      <c r="L13394">
        <v>1</v>
      </c>
      <c r="M13394">
        <v>3920</v>
      </c>
      <c r="N13394">
        <v>3049.25</v>
      </c>
      <c r="O13394">
        <v>3049.25</v>
      </c>
      <c r="P13394">
        <v>112</v>
      </c>
      <c r="Q13394">
        <v>35</v>
      </c>
      <c r="R13394">
        <v>870.75</v>
      </c>
      <c r="S13394">
        <v>2020</v>
      </c>
      <c r="T13394">
        <v>11</v>
      </c>
      <c r="U13394">
        <v>45</v>
      </c>
    </row>
    <row r="13395" spans="1:21" x14ac:dyDescent="0.3">
      <c r="A13395" s="5" t="s">
        <v>168</v>
      </c>
      <c r="B13395" s="5" t="s">
        <v>206</v>
      </c>
      <c r="C13395" s="5" t="s">
        <v>103</v>
      </c>
      <c r="D13395" s="5" t="s">
        <v>631</v>
      </c>
      <c r="E13395" s="5" t="s">
        <v>172</v>
      </c>
      <c r="F13395" s="6">
        <v>44140</v>
      </c>
      <c r="G13395" s="5" t="s">
        <v>148</v>
      </c>
      <c r="H13395" s="5" t="s">
        <v>186</v>
      </c>
      <c r="I13395">
        <v>43966</v>
      </c>
      <c r="J13395">
        <v>174</v>
      </c>
      <c r="K13395">
        <v>104</v>
      </c>
      <c r="L13395">
        <v>1</v>
      </c>
      <c r="M13395">
        <v>3640</v>
      </c>
      <c r="N13395">
        <v>3049.25</v>
      </c>
      <c r="O13395">
        <v>3049.25</v>
      </c>
      <c r="P13395">
        <v>104</v>
      </c>
      <c r="Q13395">
        <v>35</v>
      </c>
      <c r="R13395">
        <v>590.75</v>
      </c>
      <c r="S13395">
        <v>2020</v>
      </c>
      <c r="T13395">
        <v>11</v>
      </c>
      <c r="U13395">
        <v>45</v>
      </c>
    </row>
    <row r="13396" spans="1:21" x14ac:dyDescent="0.3">
      <c r="A13396" s="5" t="s">
        <v>168</v>
      </c>
      <c r="B13396" s="5" t="s">
        <v>206</v>
      </c>
      <c r="C13396" s="5" t="s">
        <v>103</v>
      </c>
      <c r="D13396" s="5" t="s">
        <v>631</v>
      </c>
      <c r="E13396" s="5" t="s">
        <v>172</v>
      </c>
      <c r="F13396" s="6">
        <v>44140</v>
      </c>
      <c r="G13396" s="5" t="s">
        <v>148</v>
      </c>
      <c r="H13396" s="5" t="s">
        <v>189</v>
      </c>
      <c r="I13396">
        <v>43966</v>
      </c>
      <c r="J13396">
        <v>174</v>
      </c>
      <c r="K13396">
        <v>301</v>
      </c>
      <c r="L13396">
        <v>2</v>
      </c>
      <c r="M13396">
        <v>10535</v>
      </c>
      <c r="N13396">
        <v>6098.5</v>
      </c>
      <c r="O13396">
        <v>3049.25</v>
      </c>
      <c r="P13396">
        <v>150.5</v>
      </c>
      <c r="Q13396">
        <v>35</v>
      </c>
      <c r="R13396">
        <v>4436.5</v>
      </c>
      <c r="S13396">
        <v>2020</v>
      </c>
      <c r="T13396">
        <v>11</v>
      </c>
      <c r="U13396">
        <v>45</v>
      </c>
    </row>
    <row r="13397" spans="1:21" x14ac:dyDescent="0.3">
      <c r="A13397" s="5" t="s">
        <v>168</v>
      </c>
      <c r="B13397" s="5" t="s">
        <v>206</v>
      </c>
      <c r="C13397" s="5" t="s">
        <v>103</v>
      </c>
      <c r="D13397" s="5" t="s">
        <v>631</v>
      </c>
      <c r="E13397" s="5" t="s">
        <v>172</v>
      </c>
      <c r="F13397" s="6">
        <v>44140</v>
      </c>
      <c r="G13397" s="5" t="s">
        <v>148</v>
      </c>
      <c r="H13397" s="5" t="s">
        <v>202</v>
      </c>
      <c r="I13397">
        <v>43966</v>
      </c>
      <c r="J13397">
        <v>174</v>
      </c>
      <c r="K13397">
        <v>740</v>
      </c>
      <c r="L13397">
        <v>8</v>
      </c>
      <c r="M13397">
        <v>25900</v>
      </c>
      <c r="N13397">
        <v>24393.998</v>
      </c>
      <c r="O13397">
        <v>3049.25</v>
      </c>
      <c r="P13397">
        <v>92.5</v>
      </c>
      <c r="Q13397">
        <v>35</v>
      </c>
      <c r="R13397">
        <v>1506.002</v>
      </c>
      <c r="S13397">
        <v>2020</v>
      </c>
      <c r="T13397">
        <v>11</v>
      </c>
      <c r="U13397">
        <v>45</v>
      </c>
    </row>
    <row r="13398" spans="1:21" x14ac:dyDescent="0.3">
      <c r="A13398" s="5" t="s">
        <v>168</v>
      </c>
      <c r="B13398" s="5" t="s">
        <v>206</v>
      </c>
      <c r="C13398" s="5" t="s">
        <v>103</v>
      </c>
      <c r="D13398" s="5" t="s">
        <v>631</v>
      </c>
      <c r="E13398" s="5" t="s">
        <v>172</v>
      </c>
      <c r="F13398" s="6">
        <v>44140</v>
      </c>
      <c r="G13398" s="5" t="s">
        <v>148</v>
      </c>
      <c r="H13398" s="5" t="s">
        <v>226</v>
      </c>
      <c r="I13398">
        <v>43966</v>
      </c>
      <c r="J13398">
        <v>174</v>
      </c>
      <c r="K13398">
        <v>320</v>
      </c>
      <c r="L13398">
        <v>3</v>
      </c>
      <c r="M13398">
        <v>11200</v>
      </c>
      <c r="N13398">
        <v>9147.7489999999998</v>
      </c>
      <c r="O13398">
        <v>3049.25</v>
      </c>
      <c r="P13398">
        <v>106.66666666666667</v>
      </c>
      <c r="Q13398">
        <v>35</v>
      </c>
      <c r="R13398">
        <v>2052.2510000000002</v>
      </c>
      <c r="S13398">
        <v>2020</v>
      </c>
      <c r="T13398">
        <v>11</v>
      </c>
      <c r="U13398">
        <v>45</v>
      </c>
    </row>
    <row r="13399" spans="1:21" x14ac:dyDescent="0.3">
      <c r="A13399" s="5" t="s">
        <v>168</v>
      </c>
      <c r="B13399" s="5" t="s">
        <v>206</v>
      </c>
      <c r="C13399" s="5" t="s">
        <v>103</v>
      </c>
      <c r="D13399" s="5" t="s">
        <v>631</v>
      </c>
      <c r="E13399" s="5" t="s">
        <v>172</v>
      </c>
      <c r="F13399" s="6">
        <v>44140</v>
      </c>
      <c r="G13399" s="5" t="s">
        <v>148</v>
      </c>
      <c r="H13399" s="5" t="s">
        <v>191</v>
      </c>
      <c r="I13399">
        <v>43966</v>
      </c>
      <c r="J13399">
        <v>174</v>
      </c>
      <c r="K13399">
        <v>318</v>
      </c>
      <c r="L13399">
        <v>3</v>
      </c>
      <c r="M13399">
        <v>11130</v>
      </c>
      <c r="N13399">
        <v>9147.7489999999998</v>
      </c>
      <c r="O13399">
        <v>3049.25</v>
      </c>
      <c r="P13399">
        <v>106</v>
      </c>
      <c r="Q13399">
        <v>35</v>
      </c>
      <c r="R13399">
        <v>1982.251</v>
      </c>
      <c r="S13399">
        <v>2020</v>
      </c>
      <c r="T13399">
        <v>11</v>
      </c>
      <c r="U13399">
        <v>45</v>
      </c>
    </row>
    <row r="13400" spans="1:21" x14ac:dyDescent="0.3">
      <c r="A13400" s="5" t="s">
        <v>168</v>
      </c>
      <c r="B13400" s="5" t="s">
        <v>206</v>
      </c>
      <c r="C13400" s="5" t="s">
        <v>103</v>
      </c>
      <c r="D13400" s="5" t="s">
        <v>631</v>
      </c>
      <c r="E13400" s="5" t="s">
        <v>172</v>
      </c>
      <c r="F13400" s="6">
        <v>44140</v>
      </c>
      <c r="G13400" s="5" t="s">
        <v>148</v>
      </c>
      <c r="H13400" s="5" t="s">
        <v>187</v>
      </c>
      <c r="I13400">
        <v>43966</v>
      </c>
      <c r="J13400">
        <v>174</v>
      </c>
      <c r="K13400">
        <v>619</v>
      </c>
      <c r="L13400">
        <v>6</v>
      </c>
      <c r="M13400">
        <v>21665</v>
      </c>
      <c r="N13400">
        <v>18295.499</v>
      </c>
      <c r="O13400">
        <v>3049.25</v>
      </c>
      <c r="P13400">
        <v>103.16666666666667</v>
      </c>
      <c r="Q13400">
        <v>35</v>
      </c>
      <c r="R13400">
        <v>3369.5010000000002</v>
      </c>
      <c r="S13400">
        <v>2020</v>
      </c>
      <c r="T13400">
        <v>11</v>
      </c>
      <c r="U13400">
        <v>45</v>
      </c>
    </row>
    <row r="13401" spans="1:21" x14ac:dyDescent="0.3">
      <c r="A13401" s="5" t="s">
        <v>168</v>
      </c>
      <c r="B13401" s="5" t="s">
        <v>206</v>
      </c>
      <c r="C13401" s="5" t="s">
        <v>103</v>
      </c>
      <c r="D13401" s="5" t="s">
        <v>631</v>
      </c>
      <c r="E13401" s="5" t="s">
        <v>172</v>
      </c>
      <c r="F13401" s="6">
        <v>44140</v>
      </c>
      <c r="G13401" s="5" t="s">
        <v>148</v>
      </c>
      <c r="H13401" s="5" t="s">
        <v>203</v>
      </c>
      <c r="I13401">
        <v>43966</v>
      </c>
      <c r="J13401">
        <v>174</v>
      </c>
      <c r="K13401">
        <v>190</v>
      </c>
      <c r="L13401">
        <v>2</v>
      </c>
      <c r="M13401">
        <v>6650</v>
      </c>
      <c r="N13401">
        <v>6098.5</v>
      </c>
      <c r="O13401">
        <v>3049.25</v>
      </c>
      <c r="P13401">
        <v>95</v>
      </c>
      <c r="Q13401">
        <v>35</v>
      </c>
      <c r="R13401">
        <v>551.5</v>
      </c>
      <c r="S13401">
        <v>2020</v>
      </c>
      <c r="T13401">
        <v>11</v>
      </c>
      <c r="U13401">
        <v>45</v>
      </c>
    </row>
    <row r="13402" spans="1:21" x14ac:dyDescent="0.3">
      <c r="A13402" s="5" t="s">
        <v>168</v>
      </c>
      <c r="B13402" s="5" t="s">
        <v>206</v>
      </c>
      <c r="C13402" s="5" t="s">
        <v>103</v>
      </c>
      <c r="D13402" s="5" t="s">
        <v>631</v>
      </c>
      <c r="E13402" s="5" t="s">
        <v>172</v>
      </c>
      <c r="F13402" s="6">
        <v>44140</v>
      </c>
      <c r="G13402" s="5" t="s">
        <v>148</v>
      </c>
      <c r="H13402" s="5" t="s">
        <v>216</v>
      </c>
      <c r="I13402">
        <v>43966</v>
      </c>
      <c r="J13402">
        <v>174</v>
      </c>
      <c r="K13402">
        <v>101</v>
      </c>
      <c r="L13402">
        <v>1</v>
      </c>
      <c r="M13402">
        <v>3535</v>
      </c>
      <c r="N13402">
        <v>3049.25</v>
      </c>
      <c r="O13402">
        <v>3049.25</v>
      </c>
      <c r="P13402">
        <v>101</v>
      </c>
      <c r="Q13402">
        <v>35</v>
      </c>
      <c r="R13402">
        <v>485.75</v>
      </c>
      <c r="S13402">
        <v>2020</v>
      </c>
      <c r="T13402">
        <v>11</v>
      </c>
      <c r="U13402">
        <v>45</v>
      </c>
    </row>
    <row r="13403" spans="1:21" x14ac:dyDescent="0.3">
      <c r="A13403" s="5" t="s">
        <v>168</v>
      </c>
      <c r="B13403" s="5" t="s">
        <v>169</v>
      </c>
      <c r="C13403" s="5" t="s">
        <v>170</v>
      </c>
      <c r="D13403" s="5" t="s">
        <v>611</v>
      </c>
      <c r="E13403" s="5" t="s">
        <v>172</v>
      </c>
      <c r="F13403" s="6">
        <v>44141</v>
      </c>
      <c r="G13403" s="5" t="s">
        <v>148</v>
      </c>
      <c r="H13403" s="5" t="s">
        <v>173</v>
      </c>
      <c r="I13403">
        <v>43911</v>
      </c>
      <c r="J13403">
        <v>230</v>
      </c>
      <c r="K13403">
        <v>130</v>
      </c>
      <c r="L13403">
        <v>2</v>
      </c>
      <c r="M13403">
        <v>4420</v>
      </c>
      <c r="N13403">
        <v>15333.312</v>
      </c>
      <c r="O13403">
        <v>7666.6559999999999</v>
      </c>
      <c r="P13403">
        <v>65</v>
      </c>
      <c r="Q13403">
        <v>34</v>
      </c>
      <c r="R13403">
        <v>-10913.312</v>
      </c>
      <c r="S13403">
        <v>2020</v>
      </c>
      <c r="T13403">
        <v>11</v>
      </c>
      <c r="U13403">
        <v>45</v>
      </c>
    </row>
    <row r="13404" spans="1:21" x14ac:dyDescent="0.3">
      <c r="A13404" s="5" t="s">
        <v>168</v>
      </c>
      <c r="B13404" s="5" t="s">
        <v>175</v>
      </c>
      <c r="C13404" s="5" t="s">
        <v>78</v>
      </c>
      <c r="D13404" s="5" t="s">
        <v>628</v>
      </c>
      <c r="E13404" s="5" t="s">
        <v>172</v>
      </c>
      <c r="F13404" s="6">
        <v>44141</v>
      </c>
      <c r="G13404" s="5" t="s">
        <v>148</v>
      </c>
      <c r="H13404" s="5" t="s">
        <v>190</v>
      </c>
      <c r="I13404">
        <v>43964</v>
      </c>
      <c r="J13404">
        <v>177</v>
      </c>
      <c r="K13404">
        <v>116</v>
      </c>
      <c r="L13404">
        <v>1</v>
      </c>
      <c r="M13404">
        <v>4060</v>
      </c>
      <c r="N13404">
        <v>2229.1419999999998</v>
      </c>
      <c r="O13404">
        <v>2229.1419999999998</v>
      </c>
      <c r="P13404">
        <v>116</v>
      </c>
      <c r="Q13404">
        <v>35</v>
      </c>
      <c r="R13404">
        <v>1830.8579999999999</v>
      </c>
      <c r="S13404">
        <v>2020</v>
      </c>
      <c r="T13404">
        <v>11</v>
      </c>
      <c r="U13404">
        <v>45</v>
      </c>
    </row>
    <row r="13405" spans="1:21" x14ac:dyDescent="0.3">
      <c r="A13405" s="5" t="s">
        <v>168</v>
      </c>
      <c r="B13405" s="5" t="s">
        <v>175</v>
      </c>
      <c r="C13405" s="5" t="s">
        <v>78</v>
      </c>
      <c r="D13405" s="5" t="s">
        <v>628</v>
      </c>
      <c r="E13405" s="5" t="s">
        <v>172</v>
      </c>
      <c r="F13405" s="6">
        <v>44141</v>
      </c>
      <c r="G13405" s="5" t="s">
        <v>148</v>
      </c>
      <c r="H13405" s="5" t="s">
        <v>190</v>
      </c>
      <c r="I13405">
        <v>43964</v>
      </c>
      <c r="J13405">
        <v>177</v>
      </c>
      <c r="K13405">
        <v>97</v>
      </c>
      <c r="L13405">
        <v>1</v>
      </c>
      <c r="M13405">
        <v>3395</v>
      </c>
      <c r="N13405">
        <v>2229.1419999999998</v>
      </c>
      <c r="O13405">
        <v>2229.1419999999998</v>
      </c>
      <c r="P13405">
        <v>97</v>
      </c>
      <c r="Q13405">
        <v>35</v>
      </c>
      <c r="R13405">
        <v>1165.8579999999999</v>
      </c>
      <c r="S13405">
        <v>2020</v>
      </c>
      <c r="T13405">
        <v>11</v>
      </c>
      <c r="U13405">
        <v>45</v>
      </c>
    </row>
    <row r="13406" spans="1:21" x14ac:dyDescent="0.3">
      <c r="A13406" s="5" t="s">
        <v>168</v>
      </c>
      <c r="B13406" s="5" t="s">
        <v>206</v>
      </c>
      <c r="C13406" s="5" t="s">
        <v>103</v>
      </c>
      <c r="D13406" s="5" t="s">
        <v>631</v>
      </c>
      <c r="E13406" s="5" t="s">
        <v>172</v>
      </c>
      <c r="F13406" s="6">
        <v>44141</v>
      </c>
      <c r="G13406" s="5" t="s">
        <v>148</v>
      </c>
      <c r="H13406" s="5" t="s">
        <v>181</v>
      </c>
      <c r="I13406">
        <v>43966</v>
      </c>
      <c r="J13406">
        <v>175</v>
      </c>
      <c r="K13406">
        <v>118</v>
      </c>
      <c r="L13406">
        <v>1</v>
      </c>
      <c r="M13406">
        <v>4130</v>
      </c>
      <c r="N13406">
        <v>3049.25</v>
      </c>
      <c r="O13406">
        <v>3049.25</v>
      </c>
      <c r="P13406">
        <v>118</v>
      </c>
      <c r="Q13406">
        <v>35</v>
      </c>
      <c r="R13406">
        <v>1080.75</v>
      </c>
      <c r="S13406">
        <v>2020</v>
      </c>
      <c r="T13406">
        <v>11</v>
      </c>
      <c r="U13406">
        <v>45</v>
      </c>
    </row>
    <row r="13407" spans="1:21" x14ac:dyDescent="0.3">
      <c r="A13407" s="5" t="s">
        <v>168</v>
      </c>
      <c r="B13407" s="5" t="s">
        <v>206</v>
      </c>
      <c r="C13407" s="5" t="s">
        <v>103</v>
      </c>
      <c r="D13407" s="5" t="s">
        <v>631</v>
      </c>
      <c r="E13407" s="5" t="s">
        <v>172</v>
      </c>
      <c r="F13407" s="6">
        <v>44141</v>
      </c>
      <c r="G13407" s="5" t="s">
        <v>148</v>
      </c>
      <c r="H13407" s="5" t="s">
        <v>183</v>
      </c>
      <c r="I13407">
        <v>43966</v>
      </c>
      <c r="J13407">
        <v>175</v>
      </c>
      <c r="K13407">
        <v>618</v>
      </c>
      <c r="L13407">
        <v>6</v>
      </c>
      <c r="M13407">
        <v>21630</v>
      </c>
      <c r="N13407">
        <v>18295.499</v>
      </c>
      <c r="O13407">
        <v>3049.25</v>
      </c>
      <c r="P13407">
        <v>103</v>
      </c>
      <c r="Q13407">
        <v>35</v>
      </c>
      <c r="R13407">
        <v>3334.5010000000002</v>
      </c>
      <c r="S13407">
        <v>2020</v>
      </c>
      <c r="T13407">
        <v>11</v>
      </c>
      <c r="U13407">
        <v>45</v>
      </c>
    </row>
    <row r="13408" spans="1:21" x14ac:dyDescent="0.3">
      <c r="A13408" s="5" t="s">
        <v>168</v>
      </c>
      <c r="B13408" s="5" t="s">
        <v>206</v>
      </c>
      <c r="C13408" s="5" t="s">
        <v>103</v>
      </c>
      <c r="D13408" s="5" t="s">
        <v>631</v>
      </c>
      <c r="E13408" s="5" t="s">
        <v>172</v>
      </c>
      <c r="F13408" s="6">
        <v>44141</v>
      </c>
      <c r="G13408" s="5" t="s">
        <v>148</v>
      </c>
      <c r="H13408" s="5" t="s">
        <v>246</v>
      </c>
      <c r="I13408">
        <v>43966</v>
      </c>
      <c r="J13408">
        <v>175</v>
      </c>
      <c r="K13408">
        <v>529</v>
      </c>
      <c r="L13408">
        <v>5</v>
      </c>
      <c r="M13408">
        <v>18515</v>
      </c>
      <c r="N13408">
        <v>15246.249</v>
      </c>
      <c r="O13408">
        <v>3049.25</v>
      </c>
      <c r="P13408">
        <v>105.8</v>
      </c>
      <c r="Q13408">
        <v>35</v>
      </c>
      <c r="R13408">
        <v>3268.7510000000002</v>
      </c>
      <c r="S13408">
        <v>2020</v>
      </c>
      <c r="T13408">
        <v>11</v>
      </c>
      <c r="U13408">
        <v>45</v>
      </c>
    </row>
    <row r="13409" spans="1:21" x14ac:dyDescent="0.3">
      <c r="A13409" s="5" t="s">
        <v>168</v>
      </c>
      <c r="B13409" s="5" t="s">
        <v>206</v>
      </c>
      <c r="C13409" s="5" t="s">
        <v>103</v>
      </c>
      <c r="D13409" s="5" t="s">
        <v>631</v>
      </c>
      <c r="E13409" s="5" t="s">
        <v>172</v>
      </c>
      <c r="F13409" s="6">
        <v>44141</v>
      </c>
      <c r="G13409" s="5" t="s">
        <v>148</v>
      </c>
      <c r="H13409" s="5" t="s">
        <v>190</v>
      </c>
      <c r="I13409">
        <v>43966</v>
      </c>
      <c r="J13409">
        <v>175</v>
      </c>
      <c r="K13409">
        <v>100</v>
      </c>
      <c r="L13409">
        <v>1</v>
      </c>
      <c r="M13409">
        <v>3500</v>
      </c>
      <c r="N13409">
        <v>3049.25</v>
      </c>
      <c r="O13409">
        <v>3049.25</v>
      </c>
      <c r="P13409">
        <v>100</v>
      </c>
      <c r="Q13409">
        <v>35</v>
      </c>
      <c r="R13409">
        <v>450.75</v>
      </c>
      <c r="S13409">
        <v>2020</v>
      </c>
      <c r="T13409">
        <v>11</v>
      </c>
      <c r="U13409">
        <v>45</v>
      </c>
    </row>
    <row r="13410" spans="1:21" x14ac:dyDescent="0.3">
      <c r="A13410" s="5" t="s">
        <v>168</v>
      </c>
      <c r="B13410" s="5" t="s">
        <v>206</v>
      </c>
      <c r="C13410" s="5" t="s">
        <v>103</v>
      </c>
      <c r="D13410" s="5" t="s">
        <v>631</v>
      </c>
      <c r="E13410" s="5" t="s">
        <v>172</v>
      </c>
      <c r="F13410" s="6">
        <v>44141</v>
      </c>
      <c r="G13410" s="5" t="s">
        <v>148</v>
      </c>
      <c r="H13410" s="5" t="s">
        <v>498</v>
      </c>
      <c r="I13410">
        <v>43966</v>
      </c>
      <c r="J13410">
        <v>175</v>
      </c>
      <c r="K13410">
        <v>586</v>
      </c>
      <c r="L13410">
        <v>6</v>
      </c>
      <c r="M13410">
        <v>20510</v>
      </c>
      <c r="N13410">
        <v>18295.499</v>
      </c>
      <c r="O13410">
        <v>3049.25</v>
      </c>
      <c r="P13410">
        <v>97.666666666666671</v>
      </c>
      <c r="Q13410">
        <v>35</v>
      </c>
      <c r="R13410">
        <v>2214.5010000000002</v>
      </c>
      <c r="S13410">
        <v>2020</v>
      </c>
      <c r="T13410">
        <v>11</v>
      </c>
      <c r="U13410">
        <v>45</v>
      </c>
    </row>
    <row r="13411" spans="1:21" x14ac:dyDescent="0.3">
      <c r="A13411" s="5" t="s">
        <v>168</v>
      </c>
      <c r="B13411" s="5" t="s">
        <v>206</v>
      </c>
      <c r="C13411" s="5" t="s">
        <v>103</v>
      </c>
      <c r="D13411" s="5" t="s">
        <v>631</v>
      </c>
      <c r="E13411" s="5" t="s">
        <v>172</v>
      </c>
      <c r="F13411" s="6">
        <v>44141</v>
      </c>
      <c r="G13411" s="5" t="s">
        <v>148</v>
      </c>
      <c r="H13411" s="5" t="s">
        <v>190</v>
      </c>
      <c r="I13411">
        <v>43966</v>
      </c>
      <c r="J13411">
        <v>175</v>
      </c>
      <c r="K13411">
        <v>284</v>
      </c>
      <c r="L13411">
        <v>3</v>
      </c>
      <c r="M13411">
        <v>9940</v>
      </c>
      <c r="N13411">
        <v>9147.7489999999998</v>
      </c>
      <c r="O13411">
        <v>3049.25</v>
      </c>
      <c r="P13411">
        <v>94.666666666666671</v>
      </c>
      <c r="Q13411">
        <v>35</v>
      </c>
      <c r="R13411">
        <v>792.25099999999998</v>
      </c>
      <c r="S13411">
        <v>2020</v>
      </c>
      <c r="T13411">
        <v>11</v>
      </c>
      <c r="U13411">
        <v>45</v>
      </c>
    </row>
    <row r="13412" spans="1:21" x14ac:dyDescent="0.3">
      <c r="A13412" s="5" t="s">
        <v>168</v>
      </c>
      <c r="B13412" s="5" t="s">
        <v>206</v>
      </c>
      <c r="C13412" s="5" t="s">
        <v>103</v>
      </c>
      <c r="D13412" s="5" t="s">
        <v>631</v>
      </c>
      <c r="E13412" s="5" t="s">
        <v>172</v>
      </c>
      <c r="F13412" s="6">
        <v>44141</v>
      </c>
      <c r="G13412" s="5" t="s">
        <v>148</v>
      </c>
      <c r="H13412" s="5" t="s">
        <v>190</v>
      </c>
      <c r="I13412">
        <v>43966</v>
      </c>
      <c r="J13412">
        <v>175</v>
      </c>
      <c r="K13412">
        <v>100</v>
      </c>
      <c r="L13412">
        <v>1</v>
      </c>
      <c r="M13412">
        <v>3500</v>
      </c>
      <c r="N13412">
        <v>3049.25</v>
      </c>
      <c r="O13412">
        <v>3049.25</v>
      </c>
      <c r="P13412">
        <v>100</v>
      </c>
      <c r="Q13412">
        <v>35</v>
      </c>
      <c r="R13412">
        <v>450.75</v>
      </c>
      <c r="S13412">
        <v>2020</v>
      </c>
      <c r="T13412">
        <v>11</v>
      </c>
      <c r="U13412">
        <v>45</v>
      </c>
    </row>
    <row r="13413" spans="1:21" x14ac:dyDescent="0.3">
      <c r="A13413" s="5" t="s">
        <v>168</v>
      </c>
      <c r="B13413" s="5" t="s">
        <v>206</v>
      </c>
      <c r="C13413" s="5" t="s">
        <v>103</v>
      </c>
      <c r="D13413" s="5" t="s">
        <v>631</v>
      </c>
      <c r="E13413" s="5" t="s">
        <v>172</v>
      </c>
      <c r="F13413" s="6">
        <v>44141</v>
      </c>
      <c r="G13413" s="5" t="s">
        <v>148</v>
      </c>
      <c r="H13413" s="5" t="s">
        <v>190</v>
      </c>
      <c r="I13413">
        <v>43966</v>
      </c>
      <c r="J13413">
        <v>175</v>
      </c>
      <c r="K13413">
        <v>110</v>
      </c>
      <c r="L13413">
        <v>1</v>
      </c>
      <c r="M13413">
        <v>3850</v>
      </c>
      <c r="N13413">
        <v>3049.25</v>
      </c>
      <c r="O13413">
        <v>3049.25</v>
      </c>
      <c r="P13413">
        <v>110</v>
      </c>
      <c r="Q13413">
        <v>35</v>
      </c>
      <c r="R13413">
        <v>800.75</v>
      </c>
      <c r="S13413">
        <v>2020</v>
      </c>
      <c r="T13413">
        <v>11</v>
      </c>
      <c r="U13413">
        <v>45</v>
      </c>
    </row>
    <row r="13414" spans="1:21" x14ac:dyDescent="0.3">
      <c r="A13414" s="5" t="s">
        <v>168</v>
      </c>
      <c r="B13414" s="5" t="s">
        <v>206</v>
      </c>
      <c r="C13414" s="5" t="s">
        <v>103</v>
      </c>
      <c r="D13414" s="5" t="s">
        <v>631</v>
      </c>
      <c r="E13414" s="5" t="s">
        <v>172</v>
      </c>
      <c r="F13414" s="6">
        <v>44141</v>
      </c>
      <c r="G13414" s="5" t="s">
        <v>148</v>
      </c>
      <c r="H13414" s="5" t="s">
        <v>190</v>
      </c>
      <c r="I13414">
        <v>43966</v>
      </c>
      <c r="J13414">
        <v>175</v>
      </c>
      <c r="K13414">
        <v>115</v>
      </c>
      <c r="L13414">
        <v>1</v>
      </c>
      <c r="M13414">
        <v>4025</v>
      </c>
      <c r="N13414">
        <v>3049.25</v>
      </c>
      <c r="O13414">
        <v>3049.25</v>
      </c>
      <c r="P13414">
        <v>115</v>
      </c>
      <c r="Q13414">
        <v>35</v>
      </c>
      <c r="R13414">
        <v>975.75</v>
      </c>
      <c r="S13414">
        <v>2020</v>
      </c>
      <c r="T13414">
        <v>11</v>
      </c>
      <c r="U13414">
        <v>45</v>
      </c>
    </row>
    <row r="13415" spans="1:21" x14ac:dyDescent="0.3">
      <c r="A13415" s="5" t="s">
        <v>168</v>
      </c>
      <c r="B13415" s="5" t="s">
        <v>206</v>
      </c>
      <c r="C13415" s="5" t="s">
        <v>103</v>
      </c>
      <c r="D13415" s="5" t="s">
        <v>631</v>
      </c>
      <c r="E13415" s="5" t="s">
        <v>172</v>
      </c>
      <c r="F13415" s="6">
        <v>44141</v>
      </c>
      <c r="G13415" s="5" t="s">
        <v>148</v>
      </c>
      <c r="H13415" s="5" t="s">
        <v>238</v>
      </c>
      <c r="I13415">
        <v>43966</v>
      </c>
      <c r="J13415">
        <v>175</v>
      </c>
      <c r="K13415">
        <v>106</v>
      </c>
      <c r="L13415">
        <v>1</v>
      </c>
      <c r="M13415">
        <v>3710</v>
      </c>
      <c r="N13415">
        <v>3049.25</v>
      </c>
      <c r="O13415">
        <v>3049.25</v>
      </c>
      <c r="P13415">
        <v>106</v>
      </c>
      <c r="Q13415">
        <v>35</v>
      </c>
      <c r="R13415">
        <v>660.75</v>
      </c>
      <c r="S13415">
        <v>2020</v>
      </c>
      <c r="T13415">
        <v>11</v>
      </c>
      <c r="U13415">
        <v>45</v>
      </c>
    </row>
    <row r="13416" spans="1:21" x14ac:dyDescent="0.3">
      <c r="A13416" s="5" t="s">
        <v>168</v>
      </c>
      <c r="B13416" s="5" t="s">
        <v>206</v>
      </c>
      <c r="C13416" s="5" t="s">
        <v>103</v>
      </c>
      <c r="D13416" s="5" t="s">
        <v>631</v>
      </c>
      <c r="E13416" s="5" t="s">
        <v>172</v>
      </c>
      <c r="F13416" s="6">
        <v>44141</v>
      </c>
      <c r="G13416" s="5" t="s">
        <v>148</v>
      </c>
      <c r="H13416" s="5" t="s">
        <v>208</v>
      </c>
      <c r="I13416">
        <v>43966</v>
      </c>
      <c r="J13416">
        <v>175</v>
      </c>
      <c r="K13416">
        <v>103.8</v>
      </c>
      <c r="L13416">
        <v>1</v>
      </c>
      <c r="M13416">
        <v>3217.8</v>
      </c>
      <c r="N13416">
        <v>3049.25</v>
      </c>
      <c r="O13416">
        <v>3049.25</v>
      </c>
      <c r="P13416">
        <v>103.8</v>
      </c>
      <c r="Q13416">
        <v>31</v>
      </c>
      <c r="R13416">
        <v>168.55</v>
      </c>
      <c r="S13416">
        <v>2020</v>
      </c>
      <c r="T13416">
        <v>11</v>
      </c>
      <c r="U13416">
        <v>45</v>
      </c>
    </row>
    <row r="13417" spans="1:21" x14ac:dyDescent="0.3">
      <c r="A13417" s="5" t="s">
        <v>168</v>
      </c>
      <c r="B13417" s="5" t="s">
        <v>206</v>
      </c>
      <c r="C13417" s="5" t="s">
        <v>110</v>
      </c>
      <c r="D13417" s="5" t="s">
        <v>630</v>
      </c>
      <c r="E13417" s="5" t="s">
        <v>172</v>
      </c>
      <c r="F13417" s="6">
        <v>44141</v>
      </c>
      <c r="G13417" s="5" t="s">
        <v>148</v>
      </c>
      <c r="H13417" s="5" t="s">
        <v>194</v>
      </c>
      <c r="I13417">
        <v>43959</v>
      </c>
      <c r="J13417">
        <v>182</v>
      </c>
      <c r="K13417">
        <v>539.20000000000005</v>
      </c>
      <c r="L13417">
        <v>4</v>
      </c>
      <c r="M13417">
        <v>18332.8</v>
      </c>
      <c r="N13417">
        <v>12516.168</v>
      </c>
      <c r="O13417">
        <v>3129.0419999999999</v>
      </c>
      <c r="P13417">
        <v>134.80000000000001</v>
      </c>
      <c r="Q13417">
        <v>34</v>
      </c>
      <c r="R13417">
        <v>5816.6319999999996</v>
      </c>
      <c r="S13417">
        <v>2020</v>
      </c>
      <c r="T13417">
        <v>11</v>
      </c>
      <c r="U13417">
        <v>45</v>
      </c>
    </row>
    <row r="13418" spans="1:21" x14ac:dyDescent="0.3">
      <c r="A13418" s="5" t="s">
        <v>168</v>
      </c>
      <c r="B13418" s="5" t="s">
        <v>206</v>
      </c>
      <c r="C13418" s="5" t="s">
        <v>110</v>
      </c>
      <c r="D13418" s="5" t="s">
        <v>630</v>
      </c>
      <c r="E13418" s="5" t="s">
        <v>172</v>
      </c>
      <c r="F13418" s="6">
        <v>44141</v>
      </c>
      <c r="G13418" s="5" t="s">
        <v>148</v>
      </c>
      <c r="H13418" s="5" t="s">
        <v>190</v>
      </c>
      <c r="I13418">
        <v>43959</v>
      </c>
      <c r="J13418">
        <v>182</v>
      </c>
      <c r="K13418">
        <v>98.8</v>
      </c>
      <c r="L13418">
        <v>1</v>
      </c>
      <c r="M13418">
        <v>3062.8</v>
      </c>
      <c r="N13418">
        <v>3129.0419999999999</v>
      </c>
      <c r="O13418">
        <v>3129.0419999999999</v>
      </c>
      <c r="P13418">
        <v>98.8</v>
      </c>
      <c r="Q13418">
        <v>31</v>
      </c>
      <c r="R13418">
        <v>-66.242000000000004</v>
      </c>
      <c r="S13418">
        <v>2020</v>
      </c>
      <c r="T13418">
        <v>11</v>
      </c>
      <c r="U13418">
        <v>45</v>
      </c>
    </row>
    <row r="13419" spans="1:21" x14ac:dyDescent="0.3">
      <c r="A13419" s="5" t="s">
        <v>168</v>
      </c>
      <c r="B13419" s="5" t="s">
        <v>206</v>
      </c>
      <c r="C13419" s="5" t="s">
        <v>103</v>
      </c>
      <c r="D13419" s="5" t="s">
        <v>631</v>
      </c>
      <c r="E13419" s="5" t="s">
        <v>172</v>
      </c>
      <c r="F13419" s="6">
        <v>44144</v>
      </c>
      <c r="G13419" s="5" t="s">
        <v>148</v>
      </c>
      <c r="H13419" s="5" t="s">
        <v>371</v>
      </c>
      <c r="I13419">
        <v>43966</v>
      </c>
      <c r="J13419">
        <v>178</v>
      </c>
      <c r="K13419">
        <v>1148.5999999999999</v>
      </c>
      <c r="L13419">
        <v>10</v>
      </c>
      <c r="M13419">
        <v>38478.1</v>
      </c>
      <c r="N13419">
        <v>30492.498</v>
      </c>
      <c r="O13419">
        <v>3049.25</v>
      </c>
      <c r="P13419">
        <v>114.85999999999999</v>
      </c>
      <c r="Q13419">
        <v>33.5</v>
      </c>
      <c r="R13419">
        <v>7985.6019999999999</v>
      </c>
      <c r="S13419">
        <v>2020</v>
      </c>
      <c r="T13419">
        <v>11</v>
      </c>
      <c r="U13419">
        <v>46</v>
      </c>
    </row>
    <row r="13420" spans="1:21" x14ac:dyDescent="0.3">
      <c r="A13420" s="5" t="s">
        <v>168</v>
      </c>
      <c r="B13420" s="5" t="s">
        <v>206</v>
      </c>
      <c r="C13420" s="5" t="s">
        <v>103</v>
      </c>
      <c r="D13420" s="5" t="s">
        <v>631</v>
      </c>
      <c r="E13420" s="5" t="s">
        <v>172</v>
      </c>
      <c r="F13420" s="6">
        <v>44144</v>
      </c>
      <c r="G13420" s="5" t="s">
        <v>148</v>
      </c>
      <c r="H13420" s="5" t="s">
        <v>197</v>
      </c>
      <c r="I13420">
        <v>43966</v>
      </c>
      <c r="J13420">
        <v>178</v>
      </c>
      <c r="K13420">
        <v>935.6</v>
      </c>
      <c r="L13420">
        <v>9</v>
      </c>
      <c r="M13420">
        <v>31810.400000000001</v>
      </c>
      <c r="N13420">
        <v>27443.248</v>
      </c>
      <c r="O13420">
        <v>3049.25</v>
      </c>
      <c r="P13420">
        <v>103.95555555555556</v>
      </c>
      <c r="Q13420">
        <v>34</v>
      </c>
      <c r="R13420">
        <v>4367.152</v>
      </c>
      <c r="S13420">
        <v>2020</v>
      </c>
      <c r="T13420">
        <v>11</v>
      </c>
      <c r="U13420">
        <v>46</v>
      </c>
    </row>
    <row r="13421" spans="1:21" x14ac:dyDescent="0.3">
      <c r="A13421" s="5" t="s">
        <v>168</v>
      </c>
      <c r="B13421" s="5" t="s">
        <v>206</v>
      </c>
      <c r="C13421" s="5" t="s">
        <v>103</v>
      </c>
      <c r="D13421" s="5" t="s">
        <v>631</v>
      </c>
      <c r="E13421" s="5" t="s">
        <v>172</v>
      </c>
      <c r="F13421" s="6">
        <v>44144</v>
      </c>
      <c r="G13421" s="5" t="s">
        <v>148</v>
      </c>
      <c r="H13421" s="5" t="s">
        <v>178</v>
      </c>
      <c r="I13421">
        <v>43966</v>
      </c>
      <c r="J13421">
        <v>178</v>
      </c>
      <c r="K13421">
        <v>201.4</v>
      </c>
      <c r="L13421">
        <v>2</v>
      </c>
      <c r="M13421">
        <v>6847.6</v>
      </c>
      <c r="N13421">
        <v>6098.5</v>
      </c>
      <c r="O13421">
        <v>3049.25</v>
      </c>
      <c r="P13421">
        <v>100.7</v>
      </c>
      <c r="Q13421">
        <v>34</v>
      </c>
      <c r="R13421">
        <v>749.1</v>
      </c>
      <c r="S13421">
        <v>2020</v>
      </c>
      <c r="T13421">
        <v>11</v>
      </c>
      <c r="U13421">
        <v>46</v>
      </c>
    </row>
    <row r="13422" spans="1:21" x14ac:dyDescent="0.3">
      <c r="A13422" s="5" t="s">
        <v>168</v>
      </c>
      <c r="B13422" s="5" t="s">
        <v>206</v>
      </c>
      <c r="C13422" s="5" t="s">
        <v>103</v>
      </c>
      <c r="D13422" s="5" t="s">
        <v>631</v>
      </c>
      <c r="E13422" s="5" t="s">
        <v>172</v>
      </c>
      <c r="F13422" s="6">
        <v>44144</v>
      </c>
      <c r="G13422" s="5" t="s">
        <v>148</v>
      </c>
      <c r="H13422" s="5" t="s">
        <v>311</v>
      </c>
      <c r="I13422">
        <v>43966</v>
      </c>
      <c r="J13422">
        <v>178</v>
      </c>
      <c r="K13422">
        <v>98</v>
      </c>
      <c r="L13422">
        <v>1</v>
      </c>
      <c r="M13422">
        <v>3332</v>
      </c>
      <c r="N13422">
        <v>3049.25</v>
      </c>
      <c r="O13422">
        <v>3049.25</v>
      </c>
      <c r="P13422">
        <v>98</v>
      </c>
      <c r="Q13422">
        <v>34</v>
      </c>
      <c r="R13422">
        <v>282.75</v>
      </c>
      <c r="S13422">
        <v>2020</v>
      </c>
      <c r="T13422">
        <v>11</v>
      </c>
      <c r="U13422">
        <v>46</v>
      </c>
    </row>
    <row r="13423" spans="1:21" x14ac:dyDescent="0.3">
      <c r="A13423" s="5" t="s">
        <v>168</v>
      </c>
      <c r="B13423" s="5" t="s">
        <v>206</v>
      </c>
      <c r="C13423" s="5" t="s">
        <v>103</v>
      </c>
      <c r="D13423" s="5" t="s">
        <v>631</v>
      </c>
      <c r="E13423" s="5" t="s">
        <v>172</v>
      </c>
      <c r="F13423" s="6">
        <v>44144</v>
      </c>
      <c r="G13423" s="5" t="s">
        <v>148</v>
      </c>
      <c r="H13423" s="5" t="s">
        <v>235</v>
      </c>
      <c r="I13423">
        <v>43966</v>
      </c>
      <c r="J13423">
        <v>178</v>
      </c>
      <c r="K13423">
        <v>300.8</v>
      </c>
      <c r="L13423">
        <v>3</v>
      </c>
      <c r="M13423">
        <v>10227.200000000001</v>
      </c>
      <c r="N13423">
        <v>9147.7489999999998</v>
      </c>
      <c r="O13423">
        <v>3049.25</v>
      </c>
      <c r="P13423">
        <v>100.26666666666667</v>
      </c>
      <c r="Q13423">
        <v>34</v>
      </c>
      <c r="R13423">
        <v>1079.451</v>
      </c>
      <c r="S13423">
        <v>2020</v>
      </c>
      <c r="T13423">
        <v>11</v>
      </c>
      <c r="U13423">
        <v>46</v>
      </c>
    </row>
    <row r="13424" spans="1:21" x14ac:dyDescent="0.3">
      <c r="A13424" s="5" t="s">
        <v>168</v>
      </c>
      <c r="B13424" s="5" t="s">
        <v>206</v>
      </c>
      <c r="C13424" s="5" t="s">
        <v>103</v>
      </c>
      <c r="D13424" s="5" t="s">
        <v>631</v>
      </c>
      <c r="E13424" s="5" t="s">
        <v>172</v>
      </c>
      <c r="F13424" s="6">
        <v>44144</v>
      </c>
      <c r="G13424" s="5" t="s">
        <v>148</v>
      </c>
      <c r="H13424" s="5" t="s">
        <v>264</v>
      </c>
      <c r="I13424">
        <v>43966</v>
      </c>
      <c r="J13424">
        <v>178</v>
      </c>
      <c r="K13424">
        <v>1576</v>
      </c>
      <c r="L13424">
        <v>15</v>
      </c>
      <c r="M13424">
        <v>55160</v>
      </c>
      <c r="N13424">
        <v>45738.747000000003</v>
      </c>
      <c r="O13424">
        <v>3049.25</v>
      </c>
      <c r="P13424">
        <v>105.06666666666666</v>
      </c>
      <c r="Q13424">
        <v>35</v>
      </c>
      <c r="R13424">
        <v>9421.2530000000006</v>
      </c>
      <c r="S13424">
        <v>2020</v>
      </c>
      <c r="T13424">
        <v>11</v>
      </c>
      <c r="U13424">
        <v>46</v>
      </c>
    </row>
    <row r="13425" spans="1:21" x14ac:dyDescent="0.3">
      <c r="A13425" s="5" t="s">
        <v>168</v>
      </c>
      <c r="B13425" s="5" t="s">
        <v>206</v>
      </c>
      <c r="C13425" s="5" t="s">
        <v>110</v>
      </c>
      <c r="D13425" s="5" t="s">
        <v>630</v>
      </c>
      <c r="E13425" s="5" t="s">
        <v>172</v>
      </c>
      <c r="F13425" s="6">
        <v>44144</v>
      </c>
      <c r="G13425" s="5" t="s">
        <v>148</v>
      </c>
      <c r="H13425" s="5" t="s">
        <v>173</v>
      </c>
      <c r="I13425">
        <v>43959</v>
      </c>
      <c r="J13425">
        <v>185</v>
      </c>
      <c r="K13425">
        <v>711.6</v>
      </c>
      <c r="L13425">
        <v>8</v>
      </c>
      <c r="M13425">
        <v>24194.400000000001</v>
      </c>
      <c r="N13425">
        <v>25032.335999999999</v>
      </c>
      <c r="O13425">
        <v>3129.0419999999999</v>
      </c>
      <c r="P13425">
        <v>88.95</v>
      </c>
      <c r="Q13425">
        <v>34</v>
      </c>
      <c r="R13425">
        <v>-837.93600000000004</v>
      </c>
      <c r="S13425">
        <v>2020</v>
      </c>
      <c r="T13425">
        <v>11</v>
      </c>
      <c r="U13425">
        <v>46</v>
      </c>
    </row>
    <row r="13426" spans="1:21" x14ac:dyDescent="0.3">
      <c r="A13426" s="5" t="s">
        <v>168</v>
      </c>
      <c r="B13426" s="5" t="s">
        <v>467</v>
      </c>
      <c r="C13426" s="5" t="s">
        <v>131</v>
      </c>
      <c r="D13426" s="5" t="s">
        <v>629</v>
      </c>
      <c r="E13426" s="5" t="s">
        <v>172</v>
      </c>
      <c r="F13426" s="6">
        <v>44144</v>
      </c>
      <c r="G13426" s="5" t="s">
        <v>148</v>
      </c>
      <c r="H13426" s="5" t="s">
        <v>466</v>
      </c>
      <c r="I13426">
        <v>44037</v>
      </c>
      <c r="J13426">
        <v>107</v>
      </c>
      <c r="K13426">
        <v>13098</v>
      </c>
      <c r="L13426">
        <v>108</v>
      </c>
      <c r="M13426">
        <v>458430</v>
      </c>
      <c r="N13426">
        <v>326506.03399999999</v>
      </c>
      <c r="O13426">
        <v>3023.2040000000002</v>
      </c>
      <c r="P13426">
        <v>121.27777777777777</v>
      </c>
      <c r="Q13426">
        <v>35</v>
      </c>
      <c r="R13426">
        <v>131923.96599999999</v>
      </c>
      <c r="S13426">
        <v>2020</v>
      </c>
      <c r="T13426">
        <v>11</v>
      </c>
      <c r="U13426">
        <v>46</v>
      </c>
    </row>
    <row r="13427" spans="1:21" x14ac:dyDescent="0.3">
      <c r="A13427" s="5" t="s">
        <v>168</v>
      </c>
      <c r="B13427" s="5" t="s">
        <v>175</v>
      </c>
      <c r="C13427" s="5" t="s">
        <v>80</v>
      </c>
      <c r="D13427" s="5" t="s">
        <v>598</v>
      </c>
      <c r="E13427" s="5" t="s">
        <v>172</v>
      </c>
      <c r="F13427" s="6">
        <v>44145</v>
      </c>
      <c r="G13427" s="5" t="s">
        <v>148</v>
      </c>
      <c r="H13427" s="5" t="s">
        <v>230</v>
      </c>
      <c r="I13427">
        <v>43972</v>
      </c>
      <c r="J13427">
        <v>173</v>
      </c>
      <c r="K13427">
        <v>2189</v>
      </c>
      <c r="L13427">
        <v>22</v>
      </c>
      <c r="M13427">
        <v>79898.5</v>
      </c>
      <c r="N13427">
        <v>69716.243000000002</v>
      </c>
      <c r="O13427">
        <v>3168.92</v>
      </c>
      <c r="P13427">
        <v>99.5</v>
      </c>
      <c r="Q13427">
        <v>36.5</v>
      </c>
      <c r="R13427">
        <v>10182.257</v>
      </c>
      <c r="S13427">
        <v>2020</v>
      </c>
      <c r="T13427">
        <v>11</v>
      </c>
      <c r="U13427">
        <v>46</v>
      </c>
    </row>
    <row r="13428" spans="1:21" x14ac:dyDescent="0.3">
      <c r="A13428" s="5" t="s">
        <v>168</v>
      </c>
      <c r="B13428" s="5" t="s">
        <v>175</v>
      </c>
      <c r="C13428" s="5" t="s">
        <v>80</v>
      </c>
      <c r="D13428" s="5" t="s">
        <v>598</v>
      </c>
      <c r="E13428" s="5" t="s">
        <v>172</v>
      </c>
      <c r="F13428" s="6">
        <v>44145</v>
      </c>
      <c r="G13428" s="5" t="s">
        <v>148</v>
      </c>
      <c r="H13428" s="5" t="s">
        <v>216</v>
      </c>
      <c r="I13428">
        <v>43972</v>
      </c>
      <c r="J13428">
        <v>173</v>
      </c>
      <c r="K13428">
        <v>100</v>
      </c>
      <c r="L13428">
        <v>1</v>
      </c>
      <c r="M13428">
        <v>3700</v>
      </c>
      <c r="N13428">
        <v>3168.92</v>
      </c>
      <c r="O13428">
        <v>3168.92</v>
      </c>
      <c r="P13428">
        <v>100</v>
      </c>
      <c r="Q13428">
        <v>37</v>
      </c>
      <c r="R13428">
        <v>531.08000000000004</v>
      </c>
      <c r="S13428">
        <v>2020</v>
      </c>
      <c r="T13428">
        <v>11</v>
      </c>
      <c r="U13428">
        <v>46</v>
      </c>
    </row>
    <row r="13429" spans="1:21" x14ac:dyDescent="0.3">
      <c r="A13429" s="5" t="s">
        <v>168</v>
      </c>
      <c r="B13429" s="5" t="s">
        <v>175</v>
      </c>
      <c r="C13429" s="5" t="s">
        <v>80</v>
      </c>
      <c r="D13429" s="5" t="s">
        <v>598</v>
      </c>
      <c r="E13429" s="5" t="s">
        <v>172</v>
      </c>
      <c r="F13429" s="6">
        <v>44145</v>
      </c>
      <c r="G13429" s="5" t="s">
        <v>148</v>
      </c>
      <c r="H13429" s="5" t="s">
        <v>222</v>
      </c>
      <c r="I13429">
        <v>43972</v>
      </c>
      <c r="J13429">
        <v>173</v>
      </c>
      <c r="K13429">
        <v>90</v>
      </c>
      <c r="L13429">
        <v>1</v>
      </c>
      <c r="M13429">
        <v>3330</v>
      </c>
      <c r="N13429">
        <v>3168.92</v>
      </c>
      <c r="O13429">
        <v>3168.92</v>
      </c>
      <c r="P13429">
        <v>90</v>
      </c>
      <c r="Q13429">
        <v>37</v>
      </c>
      <c r="R13429">
        <v>161.08000000000001</v>
      </c>
      <c r="S13429">
        <v>2020</v>
      </c>
      <c r="T13429">
        <v>11</v>
      </c>
      <c r="U13429">
        <v>46</v>
      </c>
    </row>
    <row r="13430" spans="1:21" x14ac:dyDescent="0.3">
      <c r="A13430" s="5" t="s">
        <v>168</v>
      </c>
      <c r="B13430" s="5" t="s">
        <v>175</v>
      </c>
      <c r="C13430" s="5" t="s">
        <v>80</v>
      </c>
      <c r="D13430" s="5" t="s">
        <v>598</v>
      </c>
      <c r="E13430" s="5" t="s">
        <v>172</v>
      </c>
      <c r="F13430" s="6">
        <v>44145</v>
      </c>
      <c r="G13430" s="5" t="s">
        <v>148</v>
      </c>
      <c r="H13430" s="5" t="s">
        <v>181</v>
      </c>
      <c r="I13430">
        <v>43972</v>
      </c>
      <c r="J13430">
        <v>173</v>
      </c>
      <c r="K13430">
        <v>104</v>
      </c>
      <c r="L13430">
        <v>1</v>
      </c>
      <c r="M13430">
        <v>3848</v>
      </c>
      <c r="N13430">
        <v>3168.92</v>
      </c>
      <c r="O13430">
        <v>3168.92</v>
      </c>
      <c r="P13430">
        <v>104</v>
      </c>
      <c r="Q13430">
        <v>37</v>
      </c>
      <c r="R13430">
        <v>679.08</v>
      </c>
      <c r="S13430">
        <v>2020</v>
      </c>
      <c r="T13430">
        <v>11</v>
      </c>
      <c r="U13430">
        <v>46</v>
      </c>
    </row>
    <row r="13431" spans="1:21" x14ac:dyDescent="0.3">
      <c r="A13431" s="5" t="s">
        <v>168</v>
      </c>
      <c r="B13431" s="5" t="s">
        <v>175</v>
      </c>
      <c r="C13431" s="5" t="s">
        <v>80</v>
      </c>
      <c r="D13431" s="5" t="s">
        <v>598</v>
      </c>
      <c r="E13431" s="5" t="s">
        <v>172</v>
      </c>
      <c r="F13431" s="6">
        <v>44145</v>
      </c>
      <c r="G13431" s="5" t="s">
        <v>148</v>
      </c>
      <c r="H13431" s="5" t="s">
        <v>183</v>
      </c>
      <c r="I13431">
        <v>43972</v>
      </c>
      <c r="J13431">
        <v>173</v>
      </c>
      <c r="K13431">
        <v>194</v>
      </c>
      <c r="L13431">
        <v>2</v>
      </c>
      <c r="M13431">
        <v>7178</v>
      </c>
      <c r="N13431">
        <v>6337.84</v>
      </c>
      <c r="O13431">
        <v>3168.92</v>
      </c>
      <c r="P13431">
        <v>97</v>
      </c>
      <c r="Q13431">
        <v>37</v>
      </c>
      <c r="R13431">
        <v>840.16</v>
      </c>
      <c r="S13431">
        <v>2020</v>
      </c>
      <c r="T13431">
        <v>11</v>
      </c>
      <c r="U13431">
        <v>46</v>
      </c>
    </row>
    <row r="13432" spans="1:21" x14ac:dyDescent="0.3">
      <c r="A13432" s="5" t="s">
        <v>168</v>
      </c>
      <c r="B13432" s="5" t="s">
        <v>175</v>
      </c>
      <c r="C13432" s="5" t="s">
        <v>80</v>
      </c>
      <c r="D13432" s="5" t="s">
        <v>598</v>
      </c>
      <c r="E13432" s="5" t="s">
        <v>172</v>
      </c>
      <c r="F13432" s="6">
        <v>44145</v>
      </c>
      <c r="G13432" s="5" t="s">
        <v>148</v>
      </c>
      <c r="H13432" s="5" t="s">
        <v>184</v>
      </c>
      <c r="I13432">
        <v>43972</v>
      </c>
      <c r="J13432">
        <v>173</v>
      </c>
      <c r="K13432">
        <v>2002</v>
      </c>
      <c r="L13432">
        <v>20</v>
      </c>
      <c r="M13432">
        <v>73073</v>
      </c>
      <c r="N13432">
        <v>63378.402999999998</v>
      </c>
      <c r="O13432">
        <v>3168.92</v>
      </c>
      <c r="P13432">
        <v>100.1</v>
      </c>
      <c r="Q13432">
        <v>36.5</v>
      </c>
      <c r="R13432">
        <v>9694.5969999999998</v>
      </c>
      <c r="S13432">
        <v>2020</v>
      </c>
      <c r="T13432">
        <v>11</v>
      </c>
      <c r="U13432">
        <v>46</v>
      </c>
    </row>
    <row r="13433" spans="1:21" x14ac:dyDescent="0.3">
      <c r="A13433" s="5" t="s">
        <v>168</v>
      </c>
      <c r="B13433" s="5" t="s">
        <v>175</v>
      </c>
      <c r="C13433" s="5" t="s">
        <v>80</v>
      </c>
      <c r="D13433" s="5" t="s">
        <v>598</v>
      </c>
      <c r="E13433" s="5" t="s">
        <v>172</v>
      </c>
      <c r="F13433" s="6">
        <v>44145</v>
      </c>
      <c r="G13433" s="5" t="s">
        <v>148</v>
      </c>
      <c r="H13433" s="5" t="s">
        <v>231</v>
      </c>
      <c r="I13433">
        <v>43972</v>
      </c>
      <c r="J13433">
        <v>173</v>
      </c>
      <c r="K13433">
        <v>100</v>
      </c>
      <c r="L13433">
        <v>1</v>
      </c>
      <c r="M13433">
        <v>3700</v>
      </c>
      <c r="N13433">
        <v>3168.92</v>
      </c>
      <c r="O13433">
        <v>3168.92</v>
      </c>
      <c r="P13433">
        <v>100</v>
      </c>
      <c r="Q13433">
        <v>37</v>
      </c>
      <c r="R13433">
        <v>531.08000000000004</v>
      </c>
      <c r="S13433">
        <v>2020</v>
      </c>
      <c r="T13433">
        <v>11</v>
      </c>
      <c r="U13433">
        <v>46</v>
      </c>
    </row>
    <row r="13434" spans="1:21" x14ac:dyDescent="0.3">
      <c r="A13434" s="5" t="s">
        <v>168</v>
      </c>
      <c r="B13434" s="5" t="s">
        <v>175</v>
      </c>
      <c r="C13434" s="5" t="s">
        <v>80</v>
      </c>
      <c r="D13434" s="5" t="s">
        <v>598</v>
      </c>
      <c r="E13434" s="5" t="s">
        <v>172</v>
      </c>
      <c r="F13434" s="6">
        <v>44145</v>
      </c>
      <c r="G13434" s="5" t="s">
        <v>148</v>
      </c>
      <c r="H13434" s="5" t="s">
        <v>187</v>
      </c>
      <c r="I13434">
        <v>43972</v>
      </c>
      <c r="J13434">
        <v>173</v>
      </c>
      <c r="K13434">
        <v>440</v>
      </c>
      <c r="L13434">
        <v>5</v>
      </c>
      <c r="M13434">
        <v>16280</v>
      </c>
      <c r="N13434">
        <v>15844.601000000001</v>
      </c>
      <c r="O13434">
        <v>3168.92</v>
      </c>
      <c r="P13434">
        <v>88</v>
      </c>
      <c r="Q13434">
        <v>37</v>
      </c>
      <c r="R13434">
        <v>435.399</v>
      </c>
      <c r="S13434">
        <v>2020</v>
      </c>
      <c r="T13434">
        <v>11</v>
      </c>
      <c r="U13434">
        <v>46</v>
      </c>
    </row>
    <row r="13435" spans="1:21" x14ac:dyDescent="0.3">
      <c r="A13435" s="5" t="s">
        <v>168</v>
      </c>
      <c r="B13435" s="5" t="s">
        <v>175</v>
      </c>
      <c r="C13435" s="5" t="s">
        <v>80</v>
      </c>
      <c r="D13435" s="5" t="s">
        <v>598</v>
      </c>
      <c r="E13435" s="5" t="s">
        <v>172</v>
      </c>
      <c r="F13435" s="6">
        <v>44145</v>
      </c>
      <c r="G13435" s="5" t="s">
        <v>148</v>
      </c>
      <c r="H13435" s="5" t="s">
        <v>188</v>
      </c>
      <c r="I13435">
        <v>43972</v>
      </c>
      <c r="J13435">
        <v>173</v>
      </c>
      <c r="K13435">
        <v>368</v>
      </c>
      <c r="L13435">
        <v>4</v>
      </c>
      <c r="M13435">
        <v>13616</v>
      </c>
      <c r="N13435">
        <v>12675.681</v>
      </c>
      <c r="O13435">
        <v>3168.92</v>
      </c>
      <c r="P13435">
        <v>92</v>
      </c>
      <c r="Q13435">
        <v>37</v>
      </c>
      <c r="R13435">
        <v>940.31899999999996</v>
      </c>
      <c r="S13435">
        <v>2020</v>
      </c>
      <c r="T13435">
        <v>11</v>
      </c>
      <c r="U13435">
        <v>46</v>
      </c>
    </row>
    <row r="13436" spans="1:21" x14ac:dyDescent="0.3">
      <c r="A13436" s="5" t="s">
        <v>168</v>
      </c>
      <c r="B13436" s="5" t="s">
        <v>175</v>
      </c>
      <c r="C13436" s="5" t="s">
        <v>86</v>
      </c>
      <c r="D13436" s="5" t="s">
        <v>600</v>
      </c>
      <c r="E13436" s="5" t="s">
        <v>172</v>
      </c>
      <c r="F13436" s="6">
        <v>44145</v>
      </c>
      <c r="G13436" s="5" t="s">
        <v>148</v>
      </c>
      <c r="H13436" s="5" t="s">
        <v>203</v>
      </c>
      <c r="I13436">
        <v>43979</v>
      </c>
      <c r="J13436">
        <v>166</v>
      </c>
      <c r="K13436">
        <v>181</v>
      </c>
      <c r="L13436">
        <v>2</v>
      </c>
      <c r="M13436">
        <v>6697</v>
      </c>
      <c r="N13436">
        <v>4781.625</v>
      </c>
      <c r="O13436">
        <v>2390.8119999999999</v>
      </c>
      <c r="P13436">
        <v>90.5</v>
      </c>
      <c r="Q13436">
        <v>37</v>
      </c>
      <c r="R13436">
        <v>1915.375</v>
      </c>
      <c r="S13436">
        <v>2020</v>
      </c>
      <c r="T13436">
        <v>11</v>
      </c>
      <c r="U13436">
        <v>46</v>
      </c>
    </row>
    <row r="13437" spans="1:21" x14ac:dyDescent="0.3">
      <c r="A13437" s="5" t="s">
        <v>168</v>
      </c>
      <c r="B13437" s="5" t="s">
        <v>175</v>
      </c>
      <c r="C13437" s="5" t="s">
        <v>86</v>
      </c>
      <c r="D13437" s="5" t="s">
        <v>600</v>
      </c>
      <c r="E13437" s="5" t="s">
        <v>172</v>
      </c>
      <c r="F13437" s="6">
        <v>44145</v>
      </c>
      <c r="G13437" s="5" t="s">
        <v>148</v>
      </c>
      <c r="H13437" s="5" t="s">
        <v>204</v>
      </c>
      <c r="I13437">
        <v>43979</v>
      </c>
      <c r="J13437">
        <v>166</v>
      </c>
      <c r="K13437">
        <v>187</v>
      </c>
      <c r="L13437">
        <v>2</v>
      </c>
      <c r="M13437">
        <v>6919</v>
      </c>
      <c r="N13437">
        <v>4781.625</v>
      </c>
      <c r="O13437">
        <v>2390.8119999999999</v>
      </c>
      <c r="P13437">
        <v>93.5</v>
      </c>
      <c r="Q13437">
        <v>37</v>
      </c>
      <c r="R13437">
        <v>2137.375</v>
      </c>
      <c r="S13437">
        <v>2020</v>
      </c>
      <c r="T13437">
        <v>11</v>
      </c>
      <c r="U13437">
        <v>46</v>
      </c>
    </row>
    <row r="13438" spans="1:21" x14ac:dyDescent="0.3">
      <c r="A13438" s="5" t="s">
        <v>168</v>
      </c>
      <c r="B13438" s="5" t="s">
        <v>175</v>
      </c>
      <c r="C13438" s="5" t="s">
        <v>86</v>
      </c>
      <c r="D13438" s="5" t="s">
        <v>600</v>
      </c>
      <c r="E13438" s="5" t="s">
        <v>172</v>
      </c>
      <c r="F13438" s="6">
        <v>44145</v>
      </c>
      <c r="G13438" s="5" t="s">
        <v>148</v>
      </c>
      <c r="H13438" s="5" t="s">
        <v>180</v>
      </c>
      <c r="I13438">
        <v>43979</v>
      </c>
      <c r="J13438">
        <v>166</v>
      </c>
      <c r="K13438">
        <v>180</v>
      </c>
      <c r="L13438">
        <v>2</v>
      </c>
      <c r="M13438">
        <v>6660</v>
      </c>
      <c r="N13438">
        <v>4781.625</v>
      </c>
      <c r="O13438">
        <v>2390.8119999999999</v>
      </c>
      <c r="P13438">
        <v>90</v>
      </c>
      <c r="Q13438">
        <v>37</v>
      </c>
      <c r="R13438">
        <v>1878.375</v>
      </c>
      <c r="S13438">
        <v>2020</v>
      </c>
      <c r="T13438">
        <v>11</v>
      </c>
      <c r="U13438">
        <v>46</v>
      </c>
    </row>
    <row r="13439" spans="1:21" x14ac:dyDescent="0.3">
      <c r="A13439" s="5" t="s">
        <v>168</v>
      </c>
      <c r="B13439" s="5" t="s">
        <v>175</v>
      </c>
      <c r="C13439" s="5" t="s">
        <v>86</v>
      </c>
      <c r="D13439" s="5" t="s">
        <v>600</v>
      </c>
      <c r="E13439" s="5" t="s">
        <v>172</v>
      </c>
      <c r="F13439" s="6">
        <v>44145</v>
      </c>
      <c r="G13439" s="5" t="s">
        <v>148</v>
      </c>
      <c r="H13439" s="5" t="s">
        <v>205</v>
      </c>
      <c r="I13439">
        <v>43979</v>
      </c>
      <c r="J13439">
        <v>166</v>
      </c>
      <c r="K13439">
        <v>288</v>
      </c>
      <c r="L13439">
        <v>3</v>
      </c>
      <c r="M13439">
        <v>10656</v>
      </c>
      <c r="N13439">
        <v>7172.4369999999999</v>
      </c>
      <c r="O13439">
        <v>2390.8119999999999</v>
      </c>
      <c r="P13439">
        <v>96</v>
      </c>
      <c r="Q13439">
        <v>37</v>
      </c>
      <c r="R13439">
        <v>3483.5630000000001</v>
      </c>
      <c r="S13439">
        <v>2020</v>
      </c>
      <c r="T13439">
        <v>11</v>
      </c>
      <c r="U13439">
        <v>46</v>
      </c>
    </row>
    <row r="13440" spans="1:21" x14ac:dyDescent="0.3">
      <c r="A13440" s="5" t="s">
        <v>168</v>
      </c>
      <c r="B13440" s="5" t="s">
        <v>206</v>
      </c>
      <c r="C13440" s="5" t="s">
        <v>103</v>
      </c>
      <c r="D13440" s="5" t="s">
        <v>631</v>
      </c>
      <c r="E13440" s="5" t="s">
        <v>172</v>
      </c>
      <c r="F13440" s="6">
        <v>44145</v>
      </c>
      <c r="G13440" s="5" t="s">
        <v>148</v>
      </c>
      <c r="H13440" s="5" t="s">
        <v>351</v>
      </c>
      <c r="I13440">
        <v>43966</v>
      </c>
      <c r="J13440">
        <v>179</v>
      </c>
      <c r="K13440">
        <v>281.8</v>
      </c>
      <c r="L13440">
        <v>3</v>
      </c>
      <c r="M13440">
        <v>9581.2000000000007</v>
      </c>
      <c r="N13440">
        <v>9317.152</v>
      </c>
      <c r="O13440">
        <v>3105.7170000000001</v>
      </c>
      <c r="P13440">
        <v>93.933333333333337</v>
      </c>
      <c r="Q13440">
        <v>34</v>
      </c>
      <c r="R13440">
        <v>264.048</v>
      </c>
      <c r="S13440">
        <v>2020</v>
      </c>
      <c r="T13440">
        <v>11</v>
      </c>
      <c r="U13440">
        <v>46</v>
      </c>
    </row>
    <row r="13441" spans="1:21" x14ac:dyDescent="0.3">
      <c r="A13441" s="5" t="s">
        <v>168</v>
      </c>
      <c r="B13441" s="5" t="s">
        <v>175</v>
      </c>
      <c r="C13441" s="5" t="s">
        <v>80</v>
      </c>
      <c r="D13441" s="5" t="s">
        <v>598</v>
      </c>
      <c r="E13441" s="5" t="s">
        <v>172</v>
      </c>
      <c r="F13441" s="6">
        <v>44146</v>
      </c>
      <c r="G13441" s="5" t="s">
        <v>148</v>
      </c>
      <c r="H13441" s="5" t="s">
        <v>189</v>
      </c>
      <c r="I13441">
        <v>43972</v>
      </c>
      <c r="J13441">
        <v>174</v>
      </c>
      <c r="K13441">
        <v>280</v>
      </c>
      <c r="L13441">
        <v>3</v>
      </c>
      <c r="M13441">
        <v>10360</v>
      </c>
      <c r="N13441">
        <v>9506.76</v>
      </c>
      <c r="O13441">
        <v>3168.92</v>
      </c>
      <c r="P13441">
        <v>93.333333333333329</v>
      </c>
      <c r="Q13441">
        <v>37</v>
      </c>
      <c r="R13441">
        <v>853.24</v>
      </c>
      <c r="S13441">
        <v>2020</v>
      </c>
      <c r="T13441">
        <v>11</v>
      </c>
      <c r="U13441">
        <v>46</v>
      </c>
    </row>
    <row r="13442" spans="1:21" x14ac:dyDescent="0.3">
      <c r="A13442" s="5" t="s">
        <v>168</v>
      </c>
      <c r="B13442" s="5" t="s">
        <v>175</v>
      </c>
      <c r="C13442" s="5" t="s">
        <v>80</v>
      </c>
      <c r="D13442" s="5" t="s">
        <v>598</v>
      </c>
      <c r="E13442" s="5" t="s">
        <v>172</v>
      </c>
      <c r="F13442" s="6">
        <v>44146</v>
      </c>
      <c r="G13442" s="5" t="s">
        <v>148</v>
      </c>
      <c r="H13442" s="5" t="s">
        <v>202</v>
      </c>
      <c r="I13442">
        <v>43972</v>
      </c>
      <c r="J13442">
        <v>174</v>
      </c>
      <c r="K13442">
        <v>510</v>
      </c>
      <c r="L13442">
        <v>6</v>
      </c>
      <c r="M13442">
        <v>18870</v>
      </c>
      <c r="N13442">
        <v>19013.521000000001</v>
      </c>
      <c r="O13442">
        <v>3168.92</v>
      </c>
      <c r="P13442">
        <v>85</v>
      </c>
      <c r="Q13442">
        <v>37</v>
      </c>
      <c r="R13442">
        <v>-143.52099999999999</v>
      </c>
      <c r="S13442">
        <v>2020</v>
      </c>
      <c r="T13442">
        <v>11</v>
      </c>
      <c r="U13442">
        <v>46</v>
      </c>
    </row>
    <row r="13443" spans="1:21" x14ac:dyDescent="0.3">
      <c r="A13443" s="5" t="s">
        <v>168</v>
      </c>
      <c r="B13443" s="5" t="s">
        <v>175</v>
      </c>
      <c r="C13443" s="5" t="s">
        <v>80</v>
      </c>
      <c r="D13443" s="5" t="s">
        <v>598</v>
      </c>
      <c r="E13443" s="5" t="s">
        <v>172</v>
      </c>
      <c r="F13443" s="6">
        <v>44146</v>
      </c>
      <c r="G13443" s="5" t="s">
        <v>148</v>
      </c>
      <c r="H13443" s="5" t="s">
        <v>190</v>
      </c>
      <c r="I13443">
        <v>43972</v>
      </c>
      <c r="J13443">
        <v>174</v>
      </c>
      <c r="K13443">
        <v>90</v>
      </c>
      <c r="L13443">
        <v>1</v>
      </c>
      <c r="M13443">
        <v>3330</v>
      </c>
      <c r="N13443">
        <v>3168.92</v>
      </c>
      <c r="O13443">
        <v>3168.92</v>
      </c>
      <c r="P13443">
        <v>90</v>
      </c>
      <c r="Q13443">
        <v>37</v>
      </c>
      <c r="R13443">
        <v>161.08000000000001</v>
      </c>
      <c r="S13443">
        <v>2020</v>
      </c>
      <c r="T13443">
        <v>11</v>
      </c>
      <c r="U13443">
        <v>46</v>
      </c>
    </row>
    <row r="13444" spans="1:21" x14ac:dyDescent="0.3">
      <c r="A13444" s="5" t="s">
        <v>168</v>
      </c>
      <c r="B13444" s="5" t="s">
        <v>175</v>
      </c>
      <c r="C13444" s="5" t="s">
        <v>80</v>
      </c>
      <c r="D13444" s="5" t="s">
        <v>598</v>
      </c>
      <c r="E13444" s="5" t="s">
        <v>172</v>
      </c>
      <c r="F13444" s="6">
        <v>44146</v>
      </c>
      <c r="G13444" s="5" t="s">
        <v>148</v>
      </c>
      <c r="H13444" s="5" t="s">
        <v>498</v>
      </c>
      <c r="I13444">
        <v>43972</v>
      </c>
      <c r="J13444">
        <v>174</v>
      </c>
      <c r="K13444">
        <v>363</v>
      </c>
      <c r="L13444">
        <v>4</v>
      </c>
      <c r="M13444">
        <v>13431</v>
      </c>
      <c r="N13444">
        <v>12675.681</v>
      </c>
      <c r="O13444">
        <v>3168.92</v>
      </c>
      <c r="P13444">
        <v>90.75</v>
      </c>
      <c r="Q13444">
        <v>37</v>
      </c>
      <c r="R13444">
        <v>755.31899999999996</v>
      </c>
      <c r="S13444">
        <v>2020</v>
      </c>
      <c r="T13444">
        <v>11</v>
      </c>
      <c r="U13444">
        <v>46</v>
      </c>
    </row>
    <row r="13445" spans="1:21" x14ac:dyDescent="0.3">
      <c r="A13445" s="5" t="s">
        <v>168</v>
      </c>
      <c r="B13445" s="5" t="s">
        <v>175</v>
      </c>
      <c r="C13445" s="5" t="s">
        <v>80</v>
      </c>
      <c r="D13445" s="5" t="s">
        <v>598</v>
      </c>
      <c r="E13445" s="5" t="s">
        <v>172</v>
      </c>
      <c r="F13445" s="6">
        <v>44146</v>
      </c>
      <c r="G13445" s="5" t="s">
        <v>148</v>
      </c>
      <c r="H13445" s="5" t="s">
        <v>190</v>
      </c>
      <c r="I13445">
        <v>43972</v>
      </c>
      <c r="J13445">
        <v>174</v>
      </c>
      <c r="K13445">
        <v>104</v>
      </c>
      <c r="L13445">
        <v>1</v>
      </c>
      <c r="M13445">
        <v>3848</v>
      </c>
      <c r="N13445">
        <v>3168.92</v>
      </c>
      <c r="O13445">
        <v>3168.92</v>
      </c>
      <c r="P13445">
        <v>104</v>
      </c>
      <c r="Q13445">
        <v>37</v>
      </c>
      <c r="R13445">
        <v>679.08</v>
      </c>
      <c r="S13445">
        <v>2020</v>
      </c>
      <c r="T13445">
        <v>11</v>
      </c>
      <c r="U13445">
        <v>46</v>
      </c>
    </row>
    <row r="13446" spans="1:21" x14ac:dyDescent="0.3">
      <c r="A13446" s="5" t="s">
        <v>168</v>
      </c>
      <c r="B13446" s="5" t="s">
        <v>175</v>
      </c>
      <c r="C13446" s="5" t="s">
        <v>80</v>
      </c>
      <c r="D13446" s="5" t="s">
        <v>598</v>
      </c>
      <c r="E13446" s="5" t="s">
        <v>172</v>
      </c>
      <c r="F13446" s="6">
        <v>44146</v>
      </c>
      <c r="G13446" s="5" t="s">
        <v>148</v>
      </c>
      <c r="H13446" s="5" t="s">
        <v>190</v>
      </c>
      <c r="I13446">
        <v>43972</v>
      </c>
      <c r="J13446">
        <v>174</v>
      </c>
      <c r="K13446">
        <v>95</v>
      </c>
      <c r="L13446">
        <v>1</v>
      </c>
      <c r="M13446">
        <v>3515</v>
      </c>
      <c r="N13446">
        <v>3168.92</v>
      </c>
      <c r="O13446">
        <v>3168.92</v>
      </c>
      <c r="P13446">
        <v>95</v>
      </c>
      <c r="Q13446">
        <v>37</v>
      </c>
      <c r="R13446">
        <v>346.08</v>
      </c>
      <c r="S13446">
        <v>2020</v>
      </c>
      <c r="T13446">
        <v>11</v>
      </c>
      <c r="U13446">
        <v>46</v>
      </c>
    </row>
    <row r="13447" spans="1:21" x14ac:dyDescent="0.3">
      <c r="A13447" s="5" t="s">
        <v>168</v>
      </c>
      <c r="B13447" s="5" t="s">
        <v>169</v>
      </c>
      <c r="C13447" s="5" t="s">
        <v>170</v>
      </c>
      <c r="D13447" s="5" t="s">
        <v>628</v>
      </c>
      <c r="E13447" s="5" t="s">
        <v>172</v>
      </c>
      <c r="F13447" s="6">
        <v>44147</v>
      </c>
      <c r="G13447" s="5" t="s">
        <v>148</v>
      </c>
      <c r="H13447" s="5" t="s">
        <v>173</v>
      </c>
      <c r="I13447">
        <v>43964</v>
      </c>
      <c r="J13447">
        <v>183</v>
      </c>
      <c r="K13447">
        <v>512.5</v>
      </c>
      <c r="L13447">
        <v>6</v>
      </c>
      <c r="M13447">
        <v>18450</v>
      </c>
      <c r="N13447">
        <v>13590.888000000001</v>
      </c>
      <c r="O13447">
        <v>2265.1480000000001</v>
      </c>
      <c r="P13447">
        <v>85.416666666666671</v>
      </c>
      <c r="Q13447">
        <v>36</v>
      </c>
      <c r="R13447">
        <v>4859.1120000000001</v>
      </c>
      <c r="S13447">
        <v>2020</v>
      </c>
      <c r="T13447">
        <v>11</v>
      </c>
      <c r="U13447">
        <v>46</v>
      </c>
    </row>
    <row r="13448" spans="1:21" x14ac:dyDescent="0.3">
      <c r="A13448" s="5" t="s">
        <v>168</v>
      </c>
      <c r="B13448" s="5" t="s">
        <v>169</v>
      </c>
      <c r="C13448" s="5" t="s">
        <v>170</v>
      </c>
      <c r="D13448" s="5" t="s">
        <v>628</v>
      </c>
      <c r="E13448" s="5" t="s">
        <v>172</v>
      </c>
      <c r="F13448" s="6">
        <v>44147</v>
      </c>
      <c r="G13448" s="5" t="s">
        <v>148</v>
      </c>
      <c r="H13448" s="5" t="s">
        <v>351</v>
      </c>
      <c r="I13448">
        <v>43964</v>
      </c>
      <c r="J13448">
        <v>183</v>
      </c>
      <c r="K13448">
        <v>186</v>
      </c>
      <c r="L13448">
        <v>2</v>
      </c>
      <c r="M13448">
        <v>6696</v>
      </c>
      <c r="N13448">
        <v>4530.2960000000003</v>
      </c>
      <c r="O13448">
        <v>2265.1480000000001</v>
      </c>
      <c r="P13448">
        <v>93</v>
      </c>
      <c r="Q13448">
        <v>36</v>
      </c>
      <c r="R13448">
        <v>2165.7040000000002</v>
      </c>
      <c r="S13448">
        <v>2020</v>
      </c>
      <c r="T13448">
        <v>11</v>
      </c>
      <c r="U13448">
        <v>46</v>
      </c>
    </row>
    <row r="13449" spans="1:21" x14ac:dyDescent="0.3">
      <c r="A13449" s="5" t="s">
        <v>168</v>
      </c>
      <c r="B13449" s="5" t="s">
        <v>169</v>
      </c>
      <c r="C13449" s="5" t="s">
        <v>170</v>
      </c>
      <c r="D13449" s="5" t="s">
        <v>628</v>
      </c>
      <c r="E13449" s="5" t="s">
        <v>172</v>
      </c>
      <c r="F13449" s="6">
        <v>44147</v>
      </c>
      <c r="G13449" s="5" t="s">
        <v>148</v>
      </c>
      <c r="H13449" s="5" t="s">
        <v>197</v>
      </c>
      <c r="I13449">
        <v>43964</v>
      </c>
      <c r="J13449">
        <v>183</v>
      </c>
      <c r="K13449">
        <v>388</v>
      </c>
      <c r="L13449">
        <v>4</v>
      </c>
      <c r="M13449">
        <v>13968</v>
      </c>
      <c r="N13449">
        <v>9060.5920000000006</v>
      </c>
      <c r="O13449">
        <v>2265.1480000000001</v>
      </c>
      <c r="P13449">
        <v>97</v>
      </c>
      <c r="Q13449">
        <v>36</v>
      </c>
      <c r="R13449">
        <v>4907.4080000000004</v>
      </c>
      <c r="S13449">
        <v>2020</v>
      </c>
      <c r="T13449">
        <v>11</v>
      </c>
      <c r="U13449">
        <v>46</v>
      </c>
    </row>
    <row r="13450" spans="1:21" x14ac:dyDescent="0.3">
      <c r="A13450" s="5" t="s">
        <v>168</v>
      </c>
      <c r="B13450" s="5" t="s">
        <v>169</v>
      </c>
      <c r="C13450" s="5" t="s">
        <v>170</v>
      </c>
      <c r="D13450" s="5" t="s">
        <v>628</v>
      </c>
      <c r="E13450" s="5" t="s">
        <v>172</v>
      </c>
      <c r="F13450" s="6">
        <v>44147</v>
      </c>
      <c r="G13450" s="5" t="s">
        <v>148</v>
      </c>
      <c r="H13450" s="5" t="s">
        <v>178</v>
      </c>
      <c r="I13450">
        <v>43964</v>
      </c>
      <c r="J13450">
        <v>183</v>
      </c>
      <c r="K13450">
        <v>181.5</v>
      </c>
      <c r="L13450">
        <v>2</v>
      </c>
      <c r="M13450">
        <v>6534</v>
      </c>
      <c r="N13450">
        <v>4530.2960000000003</v>
      </c>
      <c r="O13450">
        <v>2265.1480000000001</v>
      </c>
      <c r="P13450">
        <v>90.75</v>
      </c>
      <c r="Q13450">
        <v>36</v>
      </c>
      <c r="R13450">
        <v>2003.704</v>
      </c>
      <c r="S13450">
        <v>2020</v>
      </c>
      <c r="T13450">
        <v>11</v>
      </c>
      <c r="U13450">
        <v>46</v>
      </c>
    </row>
    <row r="13451" spans="1:21" x14ac:dyDescent="0.3">
      <c r="A13451" s="5" t="s">
        <v>168</v>
      </c>
      <c r="B13451" s="5" t="s">
        <v>169</v>
      </c>
      <c r="C13451" s="5" t="s">
        <v>170</v>
      </c>
      <c r="D13451" s="5" t="s">
        <v>628</v>
      </c>
      <c r="E13451" s="5" t="s">
        <v>172</v>
      </c>
      <c r="F13451" s="6">
        <v>44147</v>
      </c>
      <c r="G13451" s="5" t="s">
        <v>148</v>
      </c>
      <c r="H13451" s="5" t="s">
        <v>235</v>
      </c>
      <c r="I13451">
        <v>43964</v>
      </c>
      <c r="J13451">
        <v>183</v>
      </c>
      <c r="K13451">
        <v>99</v>
      </c>
      <c r="L13451">
        <v>1</v>
      </c>
      <c r="M13451">
        <v>3564</v>
      </c>
      <c r="N13451">
        <v>2265.1480000000001</v>
      </c>
      <c r="O13451">
        <v>2265.1480000000001</v>
      </c>
      <c r="P13451">
        <v>99</v>
      </c>
      <c r="Q13451">
        <v>36</v>
      </c>
      <c r="R13451">
        <v>1298.8520000000001</v>
      </c>
      <c r="S13451">
        <v>2020</v>
      </c>
      <c r="T13451">
        <v>11</v>
      </c>
      <c r="U13451">
        <v>46</v>
      </c>
    </row>
    <row r="13452" spans="1:21" x14ac:dyDescent="0.3">
      <c r="A13452" s="5" t="s">
        <v>168</v>
      </c>
      <c r="B13452" s="5" t="s">
        <v>169</v>
      </c>
      <c r="C13452" s="5" t="s">
        <v>170</v>
      </c>
      <c r="D13452" s="5" t="s">
        <v>628</v>
      </c>
      <c r="E13452" s="5" t="s">
        <v>172</v>
      </c>
      <c r="F13452" s="6">
        <v>44147</v>
      </c>
      <c r="G13452" s="5" t="s">
        <v>148</v>
      </c>
      <c r="H13452" s="5" t="s">
        <v>173</v>
      </c>
      <c r="I13452">
        <v>43964</v>
      </c>
      <c r="J13452">
        <v>183</v>
      </c>
      <c r="K13452">
        <v>72.5</v>
      </c>
      <c r="L13452">
        <v>1</v>
      </c>
      <c r="M13452">
        <v>2610</v>
      </c>
      <c r="N13452">
        <v>2265.1480000000001</v>
      </c>
      <c r="O13452">
        <v>2265.1480000000001</v>
      </c>
      <c r="P13452">
        <v>72.5</v>
      </c>
      <c r="Q13452">
        <v>36</v>
      </c>
      <c r="R13452">
        <v>344.85199999999998</v>
      </c>
      <c r="S13452">
        <v>2020</v>
      </c>
      <c r="T13452">
        <v>11</v>
      </c>
      <c r="U13452">
        <v>46</v>
      </c>
    </row>
    <row r="13453" spans="1:21" x14ac:dyDescent="0.3">
      <c r="A13453" s="5" t="s">
        <v>168</v>
      </c>
      <c r="B13453" s="5" t="s">
        <v>169</v>
      </c>
      <c r="C13453" s="5" t="s">
        <v>170</v>
      </c>
      <c r="D13453" s="5" t="s">
        <v>594</v>
      </c>
      <c r="E13453" s="5" t="s">
        <v>172</v>
      </c>
      <c r="F13453" s="6">
        <v>44147</v>
      </c>
      <c r="G13453" s="5" t="s">
        <v>148</v>
      </c>
      <c r="H13453" s="5" t="s">
        <v>173</v>
      </c>
      <c r="I13453">
        <v>43876</v>
      </c>
      <c r="J13453">
        <v>271</v>
      </c>
      <c r="K13453">
        <v>339</v>
      </c>
      <c r="L13453">
        <v>2</v>
      </c>
      <c r="M13453">
        <v>12204</v>
      </c>
      <c r="N13453">
        <v>7761.2719999999999</v>
      </c>
      <c r="O13453">
        <v>3880.636</v>
      </c>
      <c r="P13453">
        <v>169.5</v>
      </c>
      <c r="Q13453">
        <v>36</v>
      </c>
      <c r="R13453">
        <v>4442.7280000000001</v>
      </c>
      <c r="S13453">
        <v>2020</v>
      </c>
      <c r="T13453">
        <v>11</v>
      </c>
      <c r="U13453">
        <v>46</v>
      </c>
    </row>
    <row r="13454" spans="1:21" x14ac:dyDescent="0.3">
      <c r="A13454" s="5" t="s">
        <v>168</v>
      </c>
      <c r="B13454" s="5" t="s">
        <v>169</v>
      </c>
      <c r="C13454" s="5" t="s">
        <v>170</v>
      </c>
      <c r="D13454" s="5" t="s">
        <v>594</v>
      </c>
      <c r="E13454" s="5" t="s">
        <v>172</v>
      </c>
      <c r="F13454" s="6">
        <v>44147</v>
      </c>
      <c r="G13454" s="5" t="s">
        <v>148</v>
      </c>
      <c r="H13454" s="5" t="s">
        <v>173</v>
      </c>
      <c r="I13454">
        <v>43876</v>
      </c>
      <c r="J13454">
        <v>271</v>
      </c>
      <c r="K13454">
        <v>354.5</v>
      </c>
      <c r="L13454">
        <v>1</v>
      </c>
      <c r="M13454">
        <v>6381</v>
      </c>
      <c r="N13454">
        <v>3880.636</v>
      </c>
      <c r="O13454">
        <v>3880.636</v>
      </c>
      <c r="P13454">
        <v>354.5</v>
      </c>
      <c r="Q13454">
        <v>18</v>
      </c>
      <c r="R13454">
        <v>2500.364</v>
      </c>
      <c r="S13454">
        <v>2020</v>
      </c>
      <c r="T13454">
        <v>11</v>
      </c>
      <c r="U13454">
        <v>46</v>
      </c>
    </row>
    <row r="13455" spans="1:21" x14ac:dyDescent="0.3">
      <c r="A13455" s="5" t="s">
        <v>168</v>
      </c>
      <c r="B13455" s="5" t="s">
        <v>169</v>
      </c>
      <c r="C13455" s="5" t="s">
        <v>170</v>
      </c>
      <c r="D13455" s="5" t="s">
        <v>629</v>
      </c>
      <c r="E13455" s="5" t="s">
        <v>172</v>
      </c>
      <c r="F13455" s="6">
        <v>44147</v>
      </c>
      <c r="G13455" s="5" t="s">
        <v>148</v>
      </c>
      <c r="H13455" s="5" t="s">
        <v>173</v>
      </c>
      <c r="I13455">
        <v>44037</v>
      </c>
      <c r="J13455">
        <v>110</v>
      </c>
      <c r="K13455">
        <v>354.5</v>
      </c>
      <c r="L13455">
        <v>1</v>
      </c>
      <c r="M13455">
        <v>6381</v>
      </c>
      <c r="N13455">
        <v>3034.1970000000001</v>
      </c>
      <c r="O13455">
        <v>3034.1970000000001</v>
      </c>
      <c r="P13455">
        <v>354.5</v>
      </c>
      <c r="Q13455">
        <v>18</v>
      </c>
      <c r="R13455">
        <v>3346.8029999999999</v>
      </c>
      <c r="S13455">
        <v>2020</v>
      </c>
      <c r="T13455">
        <v>11</v>
      </c>
      <c r="U13455">
        <v>46</v>
      </c>
    </row>
    <row r="13456" spans="1:21" x14ac:dyDescent="0.3">
      <c r="A13456" s="5" t="s">
        <v>168</v>
      </c>
      <c r="B13456" s="5" t="s">
        <v>175</v>
      </c>
      <c r="C13456" s="5" t="s">
        <v>80</v>
      </c>
      <c r="D13456" s="5" t="s">
        <v>598</v>
      </c>
      <c r="E13456" s="5" t="s">
        <v>172</v>
      </c>
      <c r="F13456" s="6">
        <v>44147</v>
      </c>
      <c r="G13456" s="5" t="s">
        <v>148</v>
      </c>
      <c r="H13456" s="5" t="s">
        <v>311</v>
      </c>
      <c r="I13456">
        <v>43972</v>
      </c>
      <c r="J13456">
        <v>175</v>
      </c>
      <c r="K13456">
        <v>111.5</v>
      </c>
      <c r="L13456">
        <v>1</v>
      </c>
      <c r="M13456">
        <v>4014</v>
      </c>
      <c r="N13456">
        <v>3168.92</v>
      </c>
      <c r="O13456">
        <v>3168.92</v>
      </c>
      <c r="P13456">
        <v>111.5</v>
      </c>
      <c r="Q13456">
        <v>36</v>
      </c>
      <c r="R13456">
        <v>845.08</v>
      </c>
      <c r="S13456">
        <v>2020</v>
      </c>
      <c r="T13456">
        <v>11</v>
      </c>
      <c r="U13456">
        <v>46</v>
      </c>
    </row>
    <row r="13457" spans="1:21" x14ac:dyDescent="0.3">
      <c r="A13457" s="5" t="s">
        <v>168</v>
      </c>
      <c r="B13457" s="5" t="s">
        <v>175</v>
      </c>
      <c r="C13457" s="5" t="s">
        <v>80</v>
      </c>
      <c r="D13457" s="5" t="s">
        <v>598</v>
      </c>
      <c r="E13457" s="5" t="s">
        <v>172</v>
      </c>
      <c r="F13457" s="6">
        <v>44147</v>
      </c>
      <c r="G13457" s="5" t="s">
        <v>148</v>
      </c>
      <c r="H13457" s="5" t="s">
        <v>178</v>
      </c>
      <c r="I13457">
        <v>43972</v>
      </c>
      <c r="J13457">
        <v>175</v>
      </c>
      <c r="K13457">
        <v>355</v>
      </c>
      <c r="L13457">
        <v>4</v>
      </c>
      <c r="M13457">
        <v>12780</v>
      </c>
      <c r="N13457">
        <v>12878.052</v>
      </c>
      <c r="O13457">
        <v>3219.5129999999999</v>
      </c>
      <c r="P13457">
        <v>88.75</v>
      </c>
      <c r="Q13457">
        <v>36</v>
      </c>
      <c r="R13457">
        <v>-98.052000000000007</v>
      </c>
      <c r="S13457">
        <v>2020</v>
      </c>
      <c r="T13457">
        <v>11</v>
      </c>
      <c r="U13457">
        <v>46</v>
      </c>
    </row>
    <row r="13458" spans="1:21" x14ac:dyDescent="0.3">
      <c r="A13458" s="5" t="s">
        <v>168</v>
      </c>
      <c r="B13458" s="5" t="s">
        <v>175</v>
      </c>
      <c r="C13458" s="5" t="s">
        <v>80</v>
      </c>
      <c r="D13458" s="5" t="s">
        <v>598</v>
      </c>
      <c r="E13458" s="5" t="s">
        <v>172</v>
      </c>
      <c r="F13458" s="6">
        <v>44147</v>
      </c>
      <c r="G13458" s="5" t="s">
        <v>148</v>
      </c>
      <c r="H13458" s="5" t="s">
        <v>311</v>
      </c>
      <c r="I13458">
        <v>43972</v>
      </c>
      <c r="J13458">
        <v>175</v>
      </c>
      <c r="K13458">
        <v>96.5</v>
      </c>
      <c r="L13458">
        <v>1</v>
      </c>
      <c r="M13458">
        <v>3474</v>
      </c>
      <c r="N13458">
        <v>3219.5129999999999</v>
      </c>
      <c r="O13458">
        <v>3219.5129999999999</v>
      </c>
      <c r="P13458">
        <v>96.5</v>
      </c>
      <c r="Q13458">
        <v>36</v>
      </c>
      <c r="R13458">
        <v>254.48699999999999</v>
      </c>
      <c r="S13458">
        <v>2020</v>
      </c>
      <c r="T13458">
        <v>11</v>
      </c>
      <c r="U13458">
        <v>46</v>
      </c>
    </row>
    <row r="13459" spans="1:21" x14ac:dyDescent="0.3">
      <c r="A13459" s="5" t="s">
        <v>168</v>
      </c>
      <c r="B13459" s="5" t="s">
        <v>175</v>
      </c>
      <c r="C13459" s="5" t="s">
        <v>80</v>
      </c>
      <c r="D13459" s="5" t="s">
        <v>598</v>
      </c>
      <c r="E13459" s="5" t="s">
        <v>172</v>
      </c>
      <c r="F13459" s="6">
        <v>44147</v>
      </c>
      <c r="G13459" s="5" t="s">
        <v>148</v>
      </c>
      <c r="H13459" s="5" t="s">
        <v>173</v>
      </c>
      <c r="I13459">
        <v>43972</v>
      </c>
      <c r="J13459">
        <v>175</v>
      </c>
      <c r="K13459">
        <v>422.5</v>
      </c>
      <c r="L13459">
        <v>5</v>
      </c>
      <c r="M13459">
        <v>15210</v>
      </c>
      <c r="N13459">
        <v>16097.565000000001</v>
      </c>
      <c r="O13459">
        <v>3219.5129999999999</v>
      </c>
      <c r="P13459">
        <v>84.5</v>
      </c>
      <c r="Q13459">
        <v>36</v>
      </c>
      <c r="R13459">
        <v>-887.56500000000005</v>
      </c>
      <c r="S13459">
        <v>2020</v>
      </c>
      <c r="T13459">
        <v>11</v>
      </c>
      <c r="U13459">
        <v>46</v>
      </c>
    </row>
    <row r="13460" spans="1:21" x14ac:dyDescent="0.3">
      <c r="A13460" s="5" t="s">
        <v>168</v>
      </c>
      <c r="B13460" s="5" t="s">
        <v>175</v>
      </c>
      <c r="C13460" s="5" t="s">
        <v>86</v>
      </c>
      <c r="D13460" s="5" t="s">
        <v>600</v>
      </c>
      <c r="E13460" s="5" t="s">
        <v>172</v>
      </c>
      <c r="F13460" s="6">
        <v>44147</v>
      </c>
      <c r="G13460" s="5" t="s">
        <v>148</v>
      </c>
      <c r="H13460" s="5" t="s">
        <v>235</v>
      </c>
      <c r="I13460">
        <v>43979</v>
      </c>
      <c r="J13460">
        <v>168</v>
      </c>
      <c r="K13460">
        <v>89.5</v>
      </c>
      <c r="L13460">
        <v>1</v>
      </c>
      <c r="M13460">
        <v>3222</v>
      </c>
      <c r="N13460">
        <v>2395.0279999999998</v>
      </c>
      <c r="O13460">
        <v>2395.0279999999998</v>
      </c>
      <c r="P13460">
        <v>89.5</v>
      </c>
      <c r="Q13460">
        <v>36</v>
      </c>
      <c r="R13460">
        <v>826.97199999999998</v>
      </c>
      <c r="S13460">
        <v>2020</v>
      </c>
      <c r="T13460">
        <v>11</v>
      </c>
      <c r="U13460">
        <v>46</v>
      </c>
    </row>
    <row r="13461" spans="1:21" x14ac:dyDescent="0.3">
      <c r="A13461" s="5" t="s">
        <v>168</v>
      </c>
      <c r="B13461" s="5" t="s">
        <v>175</v>
      </c>
      <c r="C13461" s="5" t="s">
        <v>86</v>
      </c>
      <c r="D13461" s="5" t="s">
        <v>600</v>
      </c>
      <c r="E13461" s="5" t="s">
        <v>172</v>
      </c>
      <c r="F13461" s="6">
        <v>44147</v>
      </c>
      <c r="G13461" s="5" t="s">
        <v>148</v>
      </c>
      <c r="H13461" s="5" t="s">
        <v>351</v>
      </c>
      <c r="I13461">
        <v>43979</v>
      </c>
      <c r="J13461">
        <v>168</v>
      </c>
      <c r="K13461">
        <v>328</v>
      </c>
      <c r="L13461">
        <v>3</v>
      </c>
      <c r="M13461">
        <v>11808</v>
      </c>
      <c r="N13461">
        <v>7185.085</v>
      </c>
      <c r="O13461">
        <v>2395.0279999999998</v>
      </c>
      <c r="P13461">
        <v>109.33333333333333</v>
      </c>
      <c r="Q13461">
        <v>36</v>
      </c>
      <c r="R13461">
        <v>4622.915</v>
      </c>
      <c r="S13461">
        <v>2020</v>
      </c>
      <c r="T13461">
        <v>11</v>
      </c>
      <c r="U13461">
        <v>46</v>
      </c>
    </row>
    <row r="13462" spans="1:21" x14ac:dyDescent="0.3">
      <c r="A13462" s="5" t="s">
        <v>168</v>
      </c>
      <c r="B13462" s="5" t="s">
        <v>175</v>
      </c>
      <c r="C13462" s="5" t="s">
        <v>86</v>
      </c>
      <c r="D13462" s="5" t="s">
        <v>600</v>
      </c>
      <c r="E13462" s="5" t="s">
        <v>172</v>
      </c>
      <c r="F13462" s="6">
        <v>44147</v>
      </c>
      <c r="G13462" s="5" t="s">
        <v>148</v>
      </c>
      <c r="H13462" s="5" t="s">
        <v>197</v>
      </c>
      <c r="I13462">
        <v>43979</v>
      </c>
      <c r="J13462">
        <v>168</v>
      </c>
      <c r="K13462">
        <v>392.5</v>
      </c>
      <c r="L13462">
        <v>4</v>
      </c>
      <c r="M13462">
        <v>14130</v>
      </c>
      <c r="N13462">
        <v>9580.1129999999994</v>
      </c>
      <c r="O13462">
        <v>2395.0279999999998</v>
      </c>
      <c r="P13462">
        <v>98.125</v>
      </c>
      <c r="Q13462">
        <v>36</v>
      </c>
      <c r="R13462">
        <v>4549.8869999999997</v>
      </c>
      <c r="S13462">
        <v>2020</v>
      </c>
      <c r="T13462">
        <v>11</v>
      </c>
      <c r="U13462">
        <v>46</v>
      </c>
    </row>
    <row r="13463" spans="1:21" x14ac:dyDescent="0.3">
      <c r="A13463" s="5" t="s">
        <v>168</v>
      </c>
      <c r="B13463" s="5" t="s">
        <v>206</v>
      </c>
      <c r="C13463" s="5" t="s">
        <v>103</v>
      </c>
      <c r="D13463" s="5" t="s">
        <v>631</v>
      </c>
      <c r="E13463" s="5" t="s">
        <v>172</v>
      </c>
      <c r="F13463" s="6">
        <v>44147</v>
      </c>
      <c r="G13463" s="5" t="s">
        <v>148</v>
      </c>
      <c r="H13463" s="5" t="s">
        <v>371</v>
      </c>
      <c r="I13463">
        <v>43966</v>
      </c>
      <c r="J13463">
        <v>181</v>
      </c>
      <c r="K13463">
        <v>1066.5999999999999</v>
      </c>
      <c r="L13463">
        <v>10</v>
      </c>
      <c r="M13463">
        <v>37864.300000000003</v>
      </c>
      <c r="N13463">
        <v>31498.989000000001</v>
      </c>
      <c r="O13463">
        <v>3149.8989999999999</v>
      </c>
      <c r="P13463">
        <v>106.66</v>
      </c>
      <c r="Q13463">
        <v>35.5</v>
      </c>
      <c r="R13463">
        <v>6365.3109999999997</v>
      </c>
      <c r="S13463">
        <v>2020</v>
      </c>
      <c r="T13463">
        <v>11</v>
      </c>
      <c r="U13463">
        <v>46</v>
      </c>
    </row>
    <row r="13464" spans="1:21" x14ac:dyDescent="0.3">
      <c r="A13464" s="5" t="s">
        <v>168</v>
      </c>
      <c r="B13464" s="5" t="s">
        <v>206</v>
      </c>
      <c r="C13464" s="5" t="s">
        <v>103</v>
      </c>
      <c r="D13464" s="5" t="s">
        <v>631</v>
      </c>
      <c r="E13464" s="5" t="s">
        <v>172</v>
      </c>
      <c r="F13464" s="6">
        <v>44147</v>
      </c>
      <c r="G13464" s="5" t="s">
        <v>148</v>
      </c>
      <c r="H13464" s="5" t="s">
        <v>194</v>
      </c>
      <c r="I13464">
        <v>43966</v>
      </c>
      <c r="J13464">
        <v>181</v>
      </c>
      <c r="K13464">
        <v>490.6</v>
      </c>
      <c r="L13464">
        <v>4</v>
      </c>
      <c r="M13464">
        <v>17661.599999999999</v>
      </c>
      <c r="N13464">
        <v>12599.596</v>
      </c>
      <c r="O13464">
        <v>3149.8989999999999</v>
      </c>
      <c r="P13464">
        <v>122.65</v>
      </c>
      <c r="Q13464">
        <v>36</v>
      </c>
      <c r="R13464">
        <v>5062.0039999999999</v>
      </c>
      <c r="S13464">
        <v>2020</v>
      </c>
      <c r="T13464">
        <v>11</v>
      </c>
      <c r="U13464">
        <v>46</v>
      </c>
    </row>
    <row r="13465" spans="1:21" x14ac:dyDescent="0.3">
      <c r="A13465" s="5" t="s">
        <v>168</v>
      </c>
      <c r="B13465" s="5" t="s">
        <v>206</v>
      </c>
      <c r="C13465" s="5" t="s">
        <v>103</v>
      </c>
      <c r="D13465" s="5" t="s">
        <v>631</v>
      </c>
      <c r="E13465" s="5" t="s">
        <v>172</v>
      </c>
      <c r="F13465" s="6">
        <v>44147</v>
      </c>
      <c r="G13465" s="5" t="s">
        <v>148</v>
      </c>
      <c r="H13465" s="5" t="s">
        <v>199</v>
      </c>
      <c r="I13465">
        <v>43966</v>
      </c>
      <c r="J13465">
        <v>181</v>
      </c>
      <c r="K13465">
        <v>981</v>
      </c>
      <c r="L13465">
        <v>10</v>
      </c>
      <c r="M13465">
        <v>35316</v>
      </c>
      <c r="N13465">
        <v>31498.989000000001</v>
      </c>
      <c r="O13465">
        <v>3149.8989999999999</v>
      </c>
      <c r="P13465">
        <v>98.1</v>
      </c>
      <c r="Q13465">
        <v>36</v>
      </c>
      <c r="R13465">
        <v>3817.011</v>
      </c>
      <c r="S13465">
        <v>2020</v>
      </c>
      <c r="T13465">
        <v>11</v>
      </c>
      <c r="U13465">
        <v>46</v>
      </c>
    </row>
    <row r="13466" spans="1:21" x14ac:dyDescent="0.3">
      <c r="A13466" s="5" t="s">
        <v>168</v>
      </c>
      <c r="B13466" s="5" t="s">
        <v>206</v>
      </c>
      <c r="C13466" s="5" t="s">
        <v>103</v>
      </c>
      <c r="D13466" s="5" t="s">
        <v>631</v>
      </c>
      <c r="E13466" s="5" t="s">
        <v>172</v>
      </c>
      <c r="F13466" s="6">
        <v>44147</v>
      </c>
      <c r="G13466" s="5" t="s">
        <v>148</v>
      </c>
      <c r="H13466" s="5" t="s">
        <v>200</v>
      </c>
      <c r="I13466">
        <v>43966</v>
      </c>
      <c r="J13466">
        <v>181</v>
      </c>
      <c r="K13466">
        <v>620</v>
      </c>
      <c r="L13466">
        <v>6</v>
      </c>
      <c r="M13466">
        <v>22320</v>
      </c>
      <c r="N13466">
        <v>18899.393</v>
      </c>
      <c r="O13466">
        <v>3149.8989999999999</v>
      </c>
      <c r="P13466">
        <v>103.33333333333333</v>
      </c>
      <c r="Q13466">
        <v>36</v>
      </c>
      <c r="R13466">
        <v>3420.607</v>
      </c>
      <c r="S13466">
        <v>2020</v>
      </c>
      <c r="T13466">
        <v>11</v>
      </c>
      <c r="U13466">
        <v>46</v>
      </c>
    </row>
    <row r="13467" spans="1:21" x14ac:dyDescent="0.3">
      <c r="A13467" s="5" t="s">
        <v>168</v>
      </c>
      <c r="B13467" s="5" t="s">
        <v>206</v>
      </c>
      <c r="C13467" s="5" t="s">
        <v>104</v>
      </c>
      <c r="D13467" s="5" t="s">
        <v>632</v>
      </c>
      <c r="E13467" s="5" t="s">
        <v>172</v>
      </c>
      <c r="F13467" s="6">
        <v>44147</v>
      </c>
      <c r="G13467" s="5" t="s">
        <v>148</v>
      </c>
      <c r="H13467" s="5" t="s">
        <v>215</v>
      </c>
      <c r="I13467">
        <v>43978</v>
      </c>
      <c r="J13467">
        <v>169</v>
      </c>
      <c r="K13467">
        <v>411</v>
      </c>
      <c r="L13467">
        <v>4</v>
      </c>
      <c r="M13467">
        <v>14796</v>
      </c>
      <c r="N13467">
        <v>11507.135</v>
      </c>
      <c r="O13467">
        <v>2876.7840000000001</v>
      </c>
      <c r="P13467">
        <v>102.75</v>
      </c>
      <c r="Q13467">
        <v>36</v>
      </c>
      <c r="R13467">
        <v>3288.8649999999998</v>
      </c>
      <c r="S13467">
        <v>2020</v>
      </c>
      <c r="T13467">
        <v>11</v>
      </c>
      <c r="U13467">
        <v>46</v>
      </c>
    </row>
    <row r="13468" spans="1:21" x14ac:dyDescent="0.3">
      <c r="A13468" s="5" t="s">
        <v>168</v>
      </c>
      <c r="B13468" s="5" t="s">
        <v>206</v>
      </c>
      <c r="C13468" s="5" t="s">
        <v>104</v>
      </c>
      <c r="D13468" s="5" t="s">
        <v>632</v>
      </c>
      <c r="E13468" s="5" t="s">
        <v>172</v>
      </c>
      <c r="F13468" s="6">
        <v>44147</v>
      </c>
      <c r="G13468" s="5" t="s">
        <v>148</v>
      </c>
      <c r="H13468" s="5" t="s">
        <v>190</v>
      </c>
      <c r="I13468">
        <v>43978</v>
      </c>
      <c r="J13468">
        <v>169</v>
      </c>
      <c r="K13468">
        <v>306</v>
      </c>
      <c r="L13468">
        <v>3</v>
      </c>
      <c r="M13468">
        <v>11016</v>
      </c>
      <c r="N13468">
        <v>8630.3520000000008</v>
      </c>
      <c r="O13468">
        <v>2876.7840000000001</v>
      </c>
      <c r="P13468">
        <v>102</v>
      </c>
      <c r="Q13468">
        <v>36</v>
      </c>
      <c r="R13468">
        <v>2385.6480000000001</v>
      </c>
      <c r="S13468">
        <v>2020</v>
      </c>
      <c r="T13468">
        <v>11</v>
      </c>
      <c r="U13468">
        <v>46</v>
      </c>
    </row>
    <row r="13469" spans="1:21" x14ac:dyDescent="0.3">
      <c r="A13469" s="5" t="s">
        <v>168</v>
      </c>
      <c r="B13469" s="5" t="s">
        <v>169</v>
      </c>
      <c r="C13469" s="5" t="s">
        <v>170</v>
      </c>
      <c r="D13469" s="5" t="s">
        <v>628</v>
      </c>
      <c r="E13469" s="5" t="s">
        <v>172</v>
      </c>
      <c r="F13469" s="6">
        <v>44148</v>
      </c>
      <c r="G13469" s="5" t="s">
        <v>148</v>
      </c>
      <c r="H13469" s="5" t="s">
        <v>190</v>
      </c>
      <c r="I13469">
        <v>43964</v>
      </c>
      <c r="J13469">
        <v>184</v>
      </c>
      <c r="K13469">
        <v>104.5</v>
      </c>
      <c r="L13469">
        <v>1</v>
      </c>
      <c r="M13469">
        <v>3657.5</v>
      </c>
      <c r="N13469">
        <v>2265.1480000000001</v>
      </c>
      <c r="O13469">
        <v>2265.1480000000001</v>
      </c>
      <c r="P13469">
        <v>104.5</v>
      </c>
      <c r="Q13469">
        <v>35</v>
      </c>
      <c r="R13469">
        <v>1392.3520000000001</v>
      </c>
      <c r="S13469">
        <v>2020</v>
      </c>
      <c r="T13469">
        <v>11</v>
      </c>
      <c r="U13469">
        <v>46</v>
      </c>
    </row>
    <row r="13470" spans="1:21" x14ac:dyDescent="0.3">
      <c r="A13470" s="5" t="s">
        <v>168</v>
      </c>
      <c r="B13470" s="5" t="s">
        <v>169</v>
      </c>
      <c r="C13470" s="5" t="s">
        <v>170</v>
      </c>
      <c r="D13470" s="5" t="s">
        <v>628</v>
      </c>
      <c r="E13470" s="5" t="s">
        <v>172</v>
      </c>
      <c r="F13470" s="6">
        <v>44148</v>
      </c>
      <c r="G13470" s="5" t="s">
        <v>148</v>
      </c>
      <c r="H13470" s="5" t="s">
        <v>190</v>
      </c>
      <c r="I13470">
        <v>43964</v>
      </c>
      <c r="J13470">
        <v>184</v>
      </c>
      <c r="K13470">
        <v>102.5</v>
      </c>
      <c r="L13470">
        <v>1</v>
      </c>
      <c r="M13470">
        <v>3587.5</v>
      </c>
      <c r="N13470">
        <v>2265.1480000000001</v>
      </c>
      <c r="O13470">
        <v>2265.1480000000001</v>
      </c>
      <c r="P13470">
        <v>102.5</v>
      </c>
      <c r="Q13470">
        <v>35</v>
      </c>
      <c r="R13470">
        <v>1322.3520000000001</v>
      </c>
      <c r="S13470">
        <v>2020</v>
      </c>
      <c r="T13470">
        <v>11</v>
      </c>
      <c r="U13470">
        <v>46</v>
      </c>
    </row>
    <row r="13471" spans="1:21" x14ac:dyDescent="0.3">
      <c r="A13471" s="5" t="s">
        <v>168</v>
      </c>
      <c r="B13471" s="5" t="s">
        <v>175</v>
      </c>
      <c r="C13471" s="5" t="s">
        <v>80</v>
      </c>
      <c r="D13471" s="5" t="s">
        <v>598</v>
      </c>
      <c r="E13471" s="5" t="s">
        <v>172</v>
      </c>
      <c r="F13471" s="6">
        <v>44148</v>
      </c>
      <c r="G13471" s="5" t="s">
        <v>148</v>
      </c>
      <c r="H13471" s="5" t="s">
        <v>208</v>
      </c>
      <c r="I13471">
        <v>43972</v>
      </c>
      <c r="J13471">
        <v>176</v>
      </c>
      <c r="K13471">
        <v>135</v>
      </c>
      <c r="L13471">
        <v>1</v>
      </c>
      <c r="M13471">
        <v>4185</v>
      </c>
      <c r="N13471">
        <v>3219.5129999999999</v>
      </c>
      <c r="O13471">
        <v>3219.5129999999999</v>
      </c>
      <c r="P13471">
        <v>135</v>
      </c>
      <c r="Q13471">
        <v>31</v>
      </c>
      <c r="R13471">
        <v>965.48699999999997</v>
      </c>
      <c r="S13471">
        <v>2020</v>
      </c>
      <c r="T13471">
        <v>11</v>
      </c>
      <c r="U13471">
        <v>46</v>
      </c>
    </row>
    <row r="13472" spans="1:21" x14ac:dyDescent="0.3">
      <c r="A13472" s="5" t="s">
        <v>168</v>
      </c>
      <c r="B13472" s="5" t="s">
        <v>206</v>
      </c>
      <c r="C13472" s="5" t="s">
        <v>104</v>
      </c>
      <c r="D13472" s="5" t="s">
        <v>632</v>
      </c>
      <c r="E13472" s="5" t="s">
        <v>172</v>
      </c>
      <c r="F13472" s="6">
        <v>44148</v>
      </c>
      <c r="G13472" s="5" t="s">
        <v>148</v>
      </c>
      <c r="H13472" s="5" t="s">
        <v>230</v>
      </c>
      <c r="I13472">
        <v>43978</v>
      </c>
      <c r="J13472">
        <v>170</v>
      </c>
      <c r="K13472">
        <v>2189</v>
      </c>
      <c r="L13472">
        <v>22</v>
      </c>
      <c r="M13472">
        <v>79898.5</v>
      </c>
      <c r="N13472">
        <v>63289.245000000003</v>
      </c>
      <c r="O13472">
        <v>2876.7840000000001</v>
      </c>
      <c r="P13472">
        <v>99.5</v>
      </c>
      <c r="Q13472">
        <v>36.5</v>
      </c>
      <c r="R13472">
        <v>16609.255000000001</v>
      </c>
      <c r="S13472">
        <v>2020</v>
      </c>
      <c r="T13472">
        <v>11</v>
      </c>
      <c r="U13472">
        <v>46</v>
      </c>
    </row>
    <row r="13473" spans="1:21" x14ac:dyDescent="0.3">
      <c r="A13473" s="5" t="s">
        <v>168</v>
      </c>
      <c r="B13473" s="5" t="s">
        <v>206</v>
      </c>
      <c r="C13473" s="5" t="s">
        <v>104</v>
      </c>
      <c r="D13473" s="5" t="s">
        <v>632</v>
      </c>
      <c r="E13473" s="5" t="s">
        <v>172</v>
      </c>
      <c r="F13473" s="6">
        <v>44148</v>
      </c>
      <c r="G13473" s="5" t="s">
        <v>148</v>
      </c>
      <c r="H13473" s="5" t="s">
        <v>191</v>
      </c>
      <c r="I13473">
        <v>43978</v>
      </c>
      <c r="J13473">
        <v>170</v>
      </c>
      <c r="K13473">
        <v>404</v>
      </c>
      <c r="L13473">
        <v>4</v>
      </c>
      <c r="M13473">
        <v>14948</v>
      </c>
      <c r="N13473">
        <v>11507.135</v>
      </c>
      <c r="O13473">
        <v>2876.7840000000001</v>
      </c>
      <c r="P13473">
        <v>101</v>
      </c>
      <c r="Q13473">
        <v>37</v>
      </c>
      <c r="R13473">
        <v>3440.8649999999998</v>
      </c>
      <c r="S13473">
        <v>2020</v>
      </c>
      <c r="T13473">
        <v>11</v>
      </c>
      <c r="U13473">
        <v>46</v>
      </c>
    </row>
    <row r="13474" spans="1:21" x14ac:dyDescent="0.3">
      <c r="A13474" s="5" t="s">
        <v>168</v>
      </c>
      <c r="B13474" s="5" t="s">
        <v>206</v>
      </c>
      <c r="C13474" s="5" t="s">
        <v>104</v>
      </c>
      <c r="D13474" s="5" t="s">
        <v>632</v>
      </c>
      <c r="E13474" s="5" t="s">
        <v>172</v>
      </c>
      <c r="F13474" s="6">
        <v>44148</v>
      </c>
      <c r="G13474" s="5" t="s">
        <v>148</v>
      </c>
      <c r="H13474" s="5" t="s">
        <v>190</v>
      </c>
      <c r="I13474">
        <v>43978</v>
      </c>
      <c r="J13474">
        <v>170</v>
      </c>
      <c r="K13474">
        <v>104</v>
      </c>
      <c r="L13474">
        <v>1</v>
      </c>
      <c r="M13474">
        <v>3848</v>
      </c>
      <c r="N13474">
        <v>2876.7840000000001</v>
      </c>
      <c r="O13474">
        <v>2876.7840000000001</v>
      </c>
      <c r="P13474">
        <v>104</v>
      </c>
      <c r="Q13474">
        <v>37</v>
      </c>
      <c r="R13474">
        <v>971.21600000000001</v>
      </c>
      <c r="S13474">
        <v>2020</v>
      </c>
      <c r="T13474">
        <v>11</v>
      </c>
      <c r="U13474">
        <v>46</v>
      </c>
    </row>
    <row r="13475" spans="1:21" x14ac:dyDescent="0.3">
      <c r="A13475" s="5" t="s">
        <v>168</v>
      </c>
      <c r="B13475" s="5" t="s">
        <v>206</v>
      </c>
      <c r="C13475" s="5" t="s">
        <v>104</v>
      </c>
      <c r="D13475" s="5" t="s">
        <v>632</v>
      </c>
      <c r="E13475" s="5" t="s">
        <v>172</v>
      </c>
      <c r="F13475" s="6">
        <v>44148</v>
      </c>
      <c r="G13475" s="5" t="s">
        <v>148</v>
      </c>
      <c r="H13475" s="5" t="s">
        <v>190</v>
      </c>
      <c r="I13475">
        <v>43978</v>
      </c>
      <c r="J13475">
        <v>170</v>
      </c>
      <c r="K13475">
        <v>300</v>
      </c>
      <c r="L13475">
        <v>3</v>
      </c>
      <c r="M13475">
        <v>11100</v>
      </c>
      <c r="N13475">
        <v>8630.3520000000008</v>
      </c>
      <c r="O13475">
        <v>2876.7840000000001</v>
      </c>
      <c r="P13475">
        <v>100</v>
      </c>
      <c r="Q13475">
        <v>37</v>
      </c>
      <c r="R13475">
        <v>2469.6480000000001</v>
      </c>
      <c r="S13475">
        <v>2020</v>
      </c>
      <c r="T13475">
        <v>11</v>
      </c>
      <c r="U13475">
        <v>46</v>
      </c>
    </row>
    <row r="13476" spans="1:21" x14ac:dyDescent="0.3">
      <c r="A13476" s="5" t="s">
        <v>168</v>
      </c>
      <c r="B13476" s="5" t="s">
        <v>206</v>
      </c>
      <c r="C13476" s="5" t="s">
        <v>104</v>
      </c>
      <c r="D13476" s="5" t="s">
        <v>632</v>
      </c>
      <c r="E13476" s="5" t="s">
        <v>172</v>
      </c>
      <c r="F13476" s="6">
        <v>44148</v>
      </c>
      <c r="G13476" s="5" t="s">
        <v>148</v>
      </c>
      <c r="H13476" s="5" t="s">
        <v>190</v>
      </c>
      <c r="I13476">
        <v>43978</v>
      </c>
      <c r="J13476">
        <v>170</v>
      </c>
      <c r="K13476">
        <v>306</v>
      </c>
      <c r="L13476">
        <v>3</v>
      </c>
      <c r="M13476">
        <v>11322</v>
      </c>
      <c r="N13476">
        <v>8630.3520000000008</v>
      </c>
      <c r="O13476">
        <v>2876.7840000000001</v>
      </c>
      <c r="P13476">
        <v>102</v>
      </c>
      <c r="Q13476">
        <v>37</v>
      </c>
      <c r="R13476">
        <v>2691.6480000000001</v>
      </c>
      <c r="S13476">
        <v>2020</v>
      </c>
      <c r="T13476">
        <v>11</v>
      </c>
      <c r="U13476">
        <v>46</v>
      </c>
    </row>
    <row r="13477" spans="1:21" x14ac:dyDescent="0.3">
      <c r="A13477" s="5" t="s">
        <v>168</v>
      </c>
      <c r="B13477" s="5" t="s">
        <v>206</v>
      </c>
      <c r="C13477" s="5" t="s">
        <v>104</v>
      </c>
      <c r="D13477" s="5" t="s">
        <v>632</v>
      </c>
      <c r="E13477" s="5" t="s">
        <v>172</v>
      </c>
      <c r="F13477" s="6">
        <v>44148</v>
      </c>
      <c r="G13477" s="5" t="s">
        <v>148</v>
      </c>
      <c r="H13477" s="5" t="s">
        <v>498</v>
      </c>
      <c r="I13477">
        <v>43978</v>
      </c>
      <c r="J13477">
        <v>170</v>
      </c>
      <c r="K13477">
        <v>940</v>
      </c>
      <c r="L13477">
        <v>9</v>
      </c>
      <c r="M13477">
        <v>34780</v>
      </c>
      <c r="N13477">
        <v>25891.055</v>
      </c>
      <c r="O13477">
        <v>2876.7840000000001</v>
      </c>
      <c r="P13477">
        <v>104.44444444444444</v>
      </c>
      <c r="Q13477">
        <v>37</v>
      </c>
      <c r="R13477">
        <v>8888.9449999999997</v>
      </c>
      <c r="S13477">
        <v>2020</v>
      </c>
      <c r="T13477">
        <v>11</v>
      </c>
      <c r="U13477">
        <v>46</v>
      </c>
    </row>
    <row r="13478" spans="1:21" x14ac:dyDescent="0.3">
      <c r="A13478" s="5" t="s">
        <v>168</v>
      </c>
      <c r="B13478" s="5" t="s">
        <v>206</v>
      </c>
      <c r="C13478" s="5" t="s">
        <v>104</v>
      </c>
      <c r="D13478" s="5" t="s">
        <v>632</v>
      </c>
      <c r="E13478" s="5" t="s">
        <v>172</v>
      </c>
      <c r="F13478" s="6">
        <v>44148</v>
      </c>
      <c r="G13478" s="5" t="s">
        <v>148</v>
      </c>
      <c r="H13478" s="5" t="s">
        <v>190</v>
      </c>
      <c r="I13478">
        <v>43978</v>
      </c>
      <c r="J13478">
        <v>170</v>
      </c>
      <c r="K13478">
        <v>100</v>
      </c>
      <c r="L13478">
        <v>1</v>
      </c>
      <c r="M13478">
        <v>3700</v>
      </c>
      <c r="N13478">
        <v>2876.7840000000001</v>
      </c>
      <c r="O13478">
        <v>2876.7840000000001</v>
      </c>
      <c r="P13478">
        <v>100</v>
      </c>
      <c r="Q13478">
        <v>37</v>
      </c>
      <c r="R13478">
        <v>823.21600000000001</v>
      </c>
      <c r="S13478">
        <v>2020</v>
      </c>
      <c r="T13478">
        <v>11</v>
      </c>
      <c r="U13478">
        <v>46</v>
      </c>
    </row>
    <row r="13479" spans="1:21" x14ac:dyDescent="0.3">
      <c r="A13479" s="5" t="s">
        <v>168</v>
      </c>
      <c r="B13479" s="5" t="s">
        <v>206</v>
      </c>
      <c r="C13479" s="5" t="s">
        <v>104</v>
      </c>
      <c r="D13479" s="5" t="s">
        <v>632</v>
      </c>
      <c r="E13479" s="5" t="s">
        <v>172</v>
      </c>
      <c r="F13479" s="6">
        <v>44148</v>
      </c>
      <c r="G13479" s="5" t="s">
        <v>148</v>
      </c>
      <c r="H13479" s="5" t="s">
        <v>230</v>
      </c>
      <c r="I13479">
        <v>43978</v>
      </c>
      <c r="J13479">
        <v>170</v>
      </c>
      <c r="K13479">
        <v>450</v>
      </c>
      <c r="L13479">
        <v>4</v>
      </c>
      <c r="M13479">
        <v>16425</v>
      </c>
      <c r="N13479">
        <v>11507.135</v>
      </c>
      <c r="O13479">
        <v>2876.7840000000001</v>
      </c>
      <c r="P13479">
        <v>112.5</v>
      </c>
      <c r="Q13479">
        <v>36.5</v>
      </c>
      <c r="R13479">
        <v>4917.8649999999998</v>
      </c>
      <c r="S13479">
        <v>2020</v>
      </c>
      <c r="T13479">
        <v>11</v>
      </c>
      <c r="U13479">
        <v>46</v>
      </c>
    </row>
    <row r="13480" spans="1:21" x14ac:dyDescent="0.3">
      <c r="A13480" s="5" t="s">
        <v>168</v>
      </c>
      <c r="B13480" s="5" t="s">
        <v>206</v>
      </c>
      <c r="C13480" s="5" t="s">
        <v>104</v>
      </c>
      <c r="D13480" s="5" t="s">
        <v>632</v>
      </c>
      <c r="E13480" s="5" t="s">
        <v>172</v>
      </c>
      <c r="F13480" s="6">
        <v>44148</v>
      </c>
      <c r="G13480" s="5" t="s">
        <v>148</v>
      </c>
      <c r="H13480" s="5" t="s">
        <v>246</v>
      </c>
      <c r="I13480">
        <v>43978</v>
      </c>
      <c r="J13480">
        <v>170</v>
      </c>
      <c r="K13480">
        <v>523</v>
      </c>
      <c r="L13480">
        <v>5</v>
      </c>
      <c r="M13480">
        <v>19351</v>
      </c>
      <c r="N13480">
        <v>14383.919</v>
      </c>
      <c r="O13480">
        <v>2876.7840000000001</v>
      </c>
      <c r="P13480">
        <v>104.6</v>
      </c>
      <c r="Q13480">
        <v>37</v>
      </c>
      <c r="R13480">
        <v>4967.0810000000001</v>
      </c>
      <c r="S13480">
        <v>2020</v>
      </c>
      <c r="T13480">
        <v>11</v>
      </c>
      <c r="U13480">
        <v>46</v>
      </c>
    </row>
    <row r="13481" spans="1:21" x14ac:dyDescent="0.3">
      <c r="A13481" s="5" t="s">
        <v>168</v>
      </c>
      <c r="B13481" s="5" t="s">
        <v>206</v>
      </c>
      <c r="C13481" s="5" t="s">
        <v>104</v>
      </c>
      <c r="D13481" s="5" t="s">
        <v>632</v>
      </c>
      <c r="E13481" s="5" t="s">
        <v>172</v>
      </c>
      <c r="F13481" s="6">
        <v>44148</v>
      </c>
      <c r="G13481" s="5" t="s">
        <v>148</v>
      </c>
      <c r="H13481" s="5" t="s">
        <v>183</v>
      </c>
      <c r="I13481">
        <v>43978</v>
      </c>
      <c r="J13481">
        <v>170</v>
      </c>
      <c r="K13481">
        <v>668</v>
      </c>
      <c r="L13481">
        <v>6</v>
      </c>
      <c r="M13481">
        <v>24716</v>
      </c>
      <c r="N13481">
        <v>17260.703000000001</v>
      </c>
      <c r="O13481">
        <v>2876.7840000000001</v>
      </c>
      <c r="P13481">
        <v>111.33333333333333</v>
      </c>
      <c r="Q13481">
        <v>37</v>
      </c>
      <c r="R13481">
        <v>7455.2969999999996</v>
      </c>
      <c r="S13481">
        <v>2020</v>
      </c>
      <c r="T13481">
        <v>11</v>
      </c>
      <c r="U13481">
        <v>46</v>
      </c>
    </row>
    <row r="13482" spans="1:21" x14ac:dyDescent="0.3">
      <c r="A13482" s="5" t="s">
        <v>168</v>
      </c>
      <c r="B13482" s="5" t="s">
        <v>206</v>
      </c>
      <c r="C13482" s="5" t="s">
        <v>104</v>
      </c>
      <c r="D13482" s="5" t="s">
        <v>632</v>
      </c>
      <c r="E13482" s="5" t="s">
        <v>172</v>
      </c>
      <c r="F13482" s="6">
        <v>44148</v>
      </c>
      <c r="G13482" s="5" t="s">
        <v>148</v>
      </c>
      <c r="H13482" s="5" t="s">
        <v>181</v>
      </c>
      <c r="I13482">
        <v>43978</v>
      </c>
      <c r="J13482">
        <v>170</v>
      </c>
      <c r="K13482">
        <v>110</v>
      </c>
      <c r="L13482">
        <v>1</v>
      </c>
      <c r="M13482">
        <v>4070</v>
      </c>
      <c r="N13482">
        <v>2876.7840000000001</v>
      </c>
      <c r="O13482">
        <v>2876.7840000000001</v>
      </c>
      <c r="P13482">
        <v>110</v>
      </c>
      <c r="Q13482">
        <v>37</v>
      </c>
      <c r="R13482">
        <v>1193.2159999999999</v>
      </c>
      <c r="S13482">
        <v>2020</v>
      </c>
      <c r="T13482">
        <v>11</v>
      </c>
      <c r="U13482">
        <v>46</v>
      </c>
    </row>
    <row r="13483" spans="1:21" x14ac:dyDescent="0.3">
      <c r="A13483" s="5" t="s">
        <v>168</v>
      </c>
      <c r="B13483" s="5" t="s">
        <v>206</v>
      </c>
      <c r="C13483" s="5" t="s">
        <v>104</v>
      </c>
      <c r="D13483" s="5" t="s">
        <v>632</v>
      </c>
      <c r="E13483" s="5" t="s">
        <v>172</v>
      </c>
      <c r="F13483" s="6">
        <v>44148</v>
      </c>
      <c r="G13483" s="5" t="s">
        <v>148</v>
      </c>
      <c r="H13483" s="5" t="s">
        <v>216</v>
      </c>
      <c r="I13483">
        <v>43978</v>
      </c>
      <c r="J13483">
        <v>170</v>
      </c>
      <c r="K13483">
        <v>220</v>
      </c>
      <c r="L13483">
        <v>2</v>
      </c>
      <c r="M13483">
        <v>8140</v>
      </c>
      <c r="N13483">
        <v>5753.5680000000002</v>
      </c>
      <c r="O13483">
        <v>2876.7840000000001</v>
      </c>
      <c r="P13483">
        <v>110</v>
      </c>
      <c r="Q13483">
        <v>37</v>
      </c>
      <c r="R13483">
        <v>2386.4319999999998</v>
      </c>
      <c r="S13483">
        <v>2020</v>
      </c>
      <c r="T13483">
        <v>11</v>
      </c>
      <c r="U13483">
        <v>46</v>
      </c>
    </row>
    <row r="13484" spans="1:21" x14ac:dyDescent="0.3">
      <c r="A13484" s="5" t="s">
        <v>168</v>
      </c>
      <c r="B13484" s="5" t="s">
        <v>206</v>
      </c>
      <c r="C13484" s="5" t="s">
        <v>104</v>
      </c>
      <c r="D13484" s="5" t="s">
        <v>632</v>
      </c>
      <c r="E13484" s="5" t="s">
        <v>172</v>
      </c>
      <c r="F13484" s="6">
        <v>44148</v>
      </c>
      <c r="G13484" s="5" t="s">
        <v>148</v>
      </c>
      <c r="H13484" s="5" t="s">
        <v>203</v>
      </c>
      <c r="I13484">
        <v>43978</v>
      </c>
      <c r="J13484">
        <v>170</v>
      </c>
      <c r="K13484">
        <v>193</v>
      </c>
      <c r="L13484">
        <v>2</v>
      </c>
      <c r="M13484">
        <v>7141</v>
      </c>
      <c r="N13484">
        <v>5753.5680000000002</v>
      </c>
      <c r="O13484">
        <v>2876.7840000000001</v>
      </c>
      <c r="P13484">
        <v>96.5</v>
      </c>
      <c r="Q13484">
        <v>37</v>
      </c>
      <c r="R13484">
        <v>1387.432</v>
      </c>
      <c r="S13484">
        <v>2020</v>
      </c>
      <c r="T13484">
        <v>11</v>
      </c>
      <c r="U13484">
        <v>46</v>
      </c>
    </row>
    <row r="13485" spans="1:21" x14ac:dyDescent="0.3">
      <c r="A13485" s="5" t="s">
        <v>168</v>
      </c>
      <c r="B13485" s="5" t="s">
        <v>206</v>
      </c>
      <c r="C13485" s="5" t="s">
        <v>104</v>
      </c>
      <c r="D13485" s="5" t="s">
        <v>632</v>
      </c>
      <c r="E13485" s="5" t="s">
        <v>172</v>
      </c>
      <c r="F13485" s="6">
        <v>44148</v>
      </c>
      <c r="G13485" s="5" t="s">
        <v>148</v>
      </c>
      <c r="H13485" s="5" t="s">
        <v>187</v>
      </c>
      <c r="I13485">
        <v>43978</v>
      </c>
      <c r="J13485">
        <v>170</v>
      </c>
      <c r="K13485">
        <v>660</v>
      </c>
      <c r="L13485">
        <v>6</v>
      </c>
      <c r="M13485">
        <v>24420</v>
      </c>
      <c r="N13485">
        <v>17260.703000000001</v>
      </c>
      <c r="O13485">
        <v>2876.7840000000001</v>
      </c>
      <c r="P13485">
        <v>110</v>
      </c>
      <c r="Q13485">
        <v>37</v>
      </c>
      <c r="R13485">
        <v>7159.2969999999996</v>
      </c>
      <c r="S13485">
        <v>2020</v>
      </c>
      <c r="T13485">
        <v>11</v>
      </c>
      <c r="U13485">
        <v>46</v>
      </c>
    </row>
    <row r="13486" spans="1:21" x14ac:dyDescent="0.3">
      <c r="A13486" s="5" t="s">
        <v>168</v>
      </c>
      <c r="B13486" s="5" t="s">
        <v>206</v>
      </c>
      <c r="C13486" s="5" t="s">
        <v>104</v>
      </c>
      <c r="D13486" s="5" t="s">
        <v>632</v>
      </c>
      <c r="E13486" s="5" t="s">
        <v>172</v>
      </c>
      <c r="F13486" s="6">
        <v>44148</v>
      </c>
      <c r="G13486" s="5" t="s">
        <v>148</v>
      </c>
      <c r="H13486" s="5" t="s">
        <v>226</v>
      </c>
      <c r="I13486">
        <v>43978</v>
      </c>
      <c r="J13486">
        <v>170</v>
      </c>
      <c r="K13486">
        <v>315</v>
      </c>
      <c r="L13486">
        <v>3</v>
      </c>
      <c r="M13486">
        <v>11655</v>
      </c>
      <c r="N13486">
        <v>8630.3520000000008</v>
      </c>
      <c r="O13486">
        <v>2876.7840000000001</v>
      </c>
      <c r="P13486">
        <v>105</v>
      </c>
      <c r="Q13486">
        <v>37</v>
      </c>
      <c r="R13486">
        <v>3024.6480000000001</v>
      </c>
      <c r="S13486">
        <v>2020</v>
      </c>
      <c r="T13486">
        <v>11</v>
      </c>
      <c r="U13486">
        <v>46</v>
      </c>
    </row>
    <row r="13487" spans="1:21" x14ac:dyDescent="0.3">
      <c r="A13487" s="5" t="s">
        <v>168</v>
      </c>
      <c r="B13487" s="5" t="s">
        <v>206</v>
      </c>
      <c r="C13487" s="5" t="s">
        <v>104</v>
      </c>
      <c r="D13487" s="5" t="s">
        <v>632</v>
      </c>
      <c r="E13487" s="5" t="s">
        <v>172</v>
      </c>
      <c r="F13487" s="6">
        <v>44148</v>
      </c>
      <c r="G13487" s="5" t="s">
        <v>148</v>
      </c>
      <c r="H13487" s="5" t="s">
        <v>202</v>
      </c>
      <c r="I13487">
        <v>43978</v>
      </c>
      <c r="J13487">
        <v>170</v>
      </c>
      <c r="K13487">
        <v>983</v>
      </c>
      <c r="L13487">
        <v>10</v>
      </c>
      <c r="M13487">
        <v>36371</v>
      </c>
      <c r="N13487">
        <v>28767.839</v>
      </c>
      <c r="O13487">
        <v>2876.7840000000001</v>
      </c>
      <c r="P13487">
        <v>98.3</v>
      </c>
      <c r="Q13487">
        <v>37</v>
      </c>
      <c r="R13487">
        <v>7603.1610000000001</v>
      </c>
      <c r="S13487">
        <v>2020</v>
      </c>
      <c r="T13487">
        <v>11</v>
      </c>
      <c r="U13487">
        <v>46</v>
      </c>
    </row>
    <row r="13488" spans="1:21" x14ac:dyDescent="0.3">
      <c r="A13488" s="5" t="s">
        <v>168</v>
      </c>
      <c r="B13488" s="5" t="s">
        <v>206</v>
      </c>
      <c r="C13488" s="5" t="s">
        <v>104</v>
      </c>
      <c r="D13488" s="5" t="s">
        <v>632</v>
      </c>
      <c r="E13488" s="5" t="s">
        <v>172</v>
      </c>
      <c r="F13488" s="6">
        <v>44148</v>
      </c>
      <c r="G13488" s="5" t="s">
        <v>148</v>
      </c>
      <c r="H13488" s="5" t="s">
        <v>189</v>
      </c>
      <c r="I13488">
        <v>43978</v>
      </c>
      <c r="J13488">
        <v>170</v>
      </c>
      <c r="K13488">
        <v>195</v>
      </c>
      <c r="L13488">
        <v>2</v>
      </c>
      <c r="M13488">
        <v>7215</v>
      </c>
      <c r="N13488">
        <v>5753.5680000000002</v>
      </c>
      <c r="O13488">
        <v>2876.7840000000001</v>
      </c>
      <c r="P13488">
        <v>97.5</v>
      </c>
      <c r="Q13488">
        <v>37</v>
      </c>
      <c r="R13488">
        <v>1461.432</v>
      </c>
      <c r="S13488">
        <v>2020</v>
      </c>
      <c r="T13488">
        <v>11</v>
      </c>
      <c r="U13488">
        <v>46</v>
      </c>
    </row>
    <row r="13489" spans="1:21" x14ac:dyDescent="0.3">
      <c r="A13489" s="5" t="s">
        <v>168</v>
      </c>
      <c r="B13489" s="5" t="s">
        <v>206</v>
      </c>
      <c r="C13489" s="5" t="s">
        <v>104</v>
      </c>
      <c r="D13489" s="5" t="s">
        <v>632</v>
      </c>
      <c r="E13489" s="5" t="s">
        <v>172</v>
      </c>
      <c r="F13489" s="6">
        <v>44148</v>
      </c>
      <c r="G13489" s="5" t="s">
        <v>148</v>
      </c>
      <c r="H13489" s="5" t="s">
        <v>185</v>
      </c>
      <c r="I13489">
        <v>43978</v>
      </c>
      <c r="J13489">
        <v>170</v>
      </c>
      <c r="K13489">
        <v>208</v>
      </c>
      <c r="L13489">
        <v>2</v>
      </c>
      <c r="M13489">
        <v>7696</v>
      </c>
      <c r="N13489">
        <v>5753.5680000000002</v>
      </c>
      <c r="O13489">
        <v>2876.7840000000001</v>
      </c>
      <c r="P13489">
        <v>104</v>
      </c>
      <c r="Q13489">
        <v>37</v>
      </c>
      <c r="R13489">
        <v>1942.432</v>
      </c>
      <c r="S13489">
        <v>2020</v>
      </c>
      <c r="T13489">
        <v>11</v>
      </c>
      <c r="U13489">
        <v>46</v>
      </c>
    </row>
    <row r="13490" spans="1:21" x14ac:dyDescent="0.3">
      <c r="A13490" s="5" t="s">
        <v>168</v>
      </c>
      <c r="B13490" s="5" t="s">
        <v>206</v>
      </c>
      <c r="C13490" s="5" t="s">
        <v>104</v>
      </c>
      <c r="D13490" s="5" t="s">
        <v>632</v>
      </c>
      <c r="E13490" s="5" t="s">
        <v>172</v>
      </c>
      <c r="F13490" s="6">
        <v>44148</v>
      </c>
      <c r="G13490" s="5" t="s">
        <v>148</v>
      </c>
      <c r="H13490" s="5" t="s">
        <v>218</v>
      </c>
      <c r="I13490">
        <v>43978</v>
      </c>
      <c r="J13490">
        <v>170</v>
      </c>
      <c r="K13490">
        <v>565</v>
      </c>
      <c r="L13490">
        <v>5</v>
      </c>
      <c r="M13490">
        <v>20905</v>
      </c>
      <c r="N13490">
        <v>14383.919</v>
      </c>
      <c r="O13490">
        <v>2876.7840000000001</v>
      </c>
      <c r="P13490">
        <v>113</v>
      </c>
      <c r="Q13490">
        <v>37</v>
      </c>
      <c r="R13490">
        <v>6521.0810000000001</v>
      </c>
      <c r="S13490">
        <v>2020</v>
      </c>
      <c r="T13490">
        <v>11</v>
      </c>
      <c r="U13490">
        <v>46</v>
      </c>
    </row>
    <row r="13491" spans="1:21" x14ac:dyDescent="0.3">
      <c r="A13491" s="5" t="s">
        <v>168</v>
      </c>
      <c r="B13491" s="5" t="s">
        <v>206</v>
      </c>
      <c r="C13491" s="5" t="s">
        <v>104</v>
      </c>
      <c r="D13491" s="5" t="s">
        <v>632</v>
      </c>
      <c r="E13491" s="5" t="s">
        <v>172</v>
      </c>
      <c r="F13491" s="6">
        <v>44148</v>
      </c>
      <c r="G13491" s="5" t="s">
        <v>148</v>
      </c>
      <c r="H13491" s="5" t="s">
        <v>184</v>
      </c>
      <c r="I13491">
        <v>43978</v>
      </c>
      <c r="J13491">
        <v>170</v>
      </c>
      <c r="K13491">
        <v>2133</v>
      </c>
      <c r="L13491">
        <v>20</v>
      </c>
      <c r="M13491">
        <v>77854.5</v>
      </c>
      <c r="N13491">
        <v>57535.677000000003</v>
      </c>
      <c r="O13491">
        <v>2876.7840000000001</v>
      </c>
      <c r="P13491">
        <v>106.65</v>
      </c>
      <c r="Q13491">
        <v>36.5</v>
      </c>
      <c r="R13491">
        <v>20318.823</v>
      </c>
      <c r="S13491">
        <v>2020</v>
      </c>
      <c r="T13491">
        <v>11</v>
      </c>
      <c r="U13491">
        <v>46</v>
      </c>
    </row>
    <row r="13492" spans="1:21" x14ac:dyDescent="0.3">
      <c r="A13492" s="5" t="s">
        <v>168</v>
      </c>
      <c r="B13492" s="5" t="s">
        <v>206</v>
      </c>
      <c r="C13492" s="5" t="s">
        <v>104</v>
      </c>
      <c r="D13492" s="5" t="s">
        <v>632</v>
      </c>
      <c r="E13492" s="5" t="s">
        <v>172</v>
      </c>
      <c r="F13492" s="6">
        <v>44148</v>
      </c>
      <c r="G13492" s="5" t="s">
        <v>148</v>
      </c>
      <c r="H13492" s="5" t="s">
        <v>238</v>
      </c>
      <c r="I13492">
        <v>43978</v>
      </c>
      <c r="J13492">
        <v>170</v>
      </c>
      <c r="K13492">
        <v>110</v>
      </c>
      <c r="L13492">
        <v>1</v>
      </c>
      <c r="M13492">
        <v>4070</v>
      </c>
      <c r="N13492">
        <v>2876.7840000000001</v>
      </c>
      <c r="O13492">
        <v>2876.7840000000001</v>
      </c>
      <c r="P13492">
        <v>110</v>
      </c>
      <c r="Q13492">
        <v>37</v>
      </c>
      <c r="R13492">
        <v>1193.2159999999999</v>
      </c>
      <c r="S13492">
        <v>2020</v>
      </c>
      <c r="T13492">
        <v>11</v>
      </c>
      <c r="U13492">
        <v>46</v>
      </c>
    </row>
    <row r="13493" spans="1:21" x14ac:dyDescent="0.3">
      <c r="A13493" s="5" t="s">
        <v>168</v>
      </c>
      <c r="B13493" s="5" t="s">
        <v>206</v>
      </c>
      <c r="C13493" s="5" t="s">
        <v>104</v>
      </c>
      <c r="D13493" s="5" t="s">
        <v>632</v>
      </c>
      <c r="E13493" s="5" t="s">
        <v>172</v>
      </c>
      <c r="F13493" s="6">
        <v>44148</v>
      </c>
      <c r="G13493" s="5" t="s">
        <v>148</v>
      </c>
      <c r="H13493" s="5" t="s">
        <v>182</v>
      </c>
      <c r="I13493">
        <v>43978</v>
      </c>
      <c r="J13493">
        <v>170</v>
      </c>
      <c r="K13493">
        <v>196</v>
      </c>
      <c r="L13493">
        <v>2</v>
      </c>
      <c r="M13493">
        <v>7252</v>
      </c>
      <c r="N13493">
        <v>5753.5680000000002</v>
      </c>
      <c r="O13493">
        <v>2876.7840000000001</v>
      </c>
      <c r="P13493">
        <v>98</v>
      </c>
      <c r="Q13493">
        <v>37</v>
      </c>
      <c r="R13493">
        <v>1498.432</v>
      </c>
      <c r="S13493">
        <v>2020</v>
      </c>
      <c r="T13493">
        <v>11</v>
      </c>
      <c r="U13493">
        <v>46</v>
      </c>
    </row>
    <row r="13494" spans="1:21" x14ac:dyDescent="0.3">
      <c r="A13494" s="5" t="s">
        <v>168</v>
      </c>
      <c r="B13494" s="5" t="s">
        <v>206</v>
      </c>
      <c r="C13494" s="5" t="s">
        <v>104</v>
      </c>
      <c r="D13494" s="5" t="s">
        <v>632</v>
      </c>
      <c r="E13494" s="5" t="s">
        <v>172</v>
      </c>
      <c r="F13494" s="6">
        <v>44148</v>
      </c>
      <c r="G13494" s="5" t="s">
        <v>148</v>
      </c>
      <c r="H13494" s="5" t="s">
        <v>217</v>
      </c>
      <c r="I13494">
        <v>43978</v>
      </c>
      <c r="J13494">
        <v>170</v>
      </c>
      <c r="K13494">
        <v>823</v>
      </c>
      <c r="L13494">
        <v>8</v>
      </c>
      <c r="M13494">
        <v>30451</v>
      </c>
      <c r="N13494">
        <v>23014.271000000001</v>
      </c>
      <c r="O13494">
        <v>2876.7840000000001</v>
      </c>
      <c r="P13494">
        <v>102.875</v>
      </c>
      <c r="Q13494">
        <v>37</v>
      </c>
      <c r="R13494">
        <v>7436.7290000000003</v>
      </c>
      <c r="S13494">
        <v>2020</v>
      </c>
      <c r="T13494">
        <v>11</v>
      </c>
      <c r="U13494">
        <v>46</v>
      </c>
    </row>
    <row r="13495" spans="1:21" x14ac:dyDescent="0.3">
      <c r="A13495" s="5" t="s">
        <v>168</v>
      </c>
      <c r="B13495" s="5" t="s">
        <v>206</v>
      </c>
      <c r="C13495" s="5" t="s">
        <v>104</v>
      </c>
      <c r="D13495" s="5" t="s">
        <v>632</v>
      </c>
      <c r="E13495" s="5" t="s">
        <v>172</v>
      </c>
      <c r="F13495" s="6">
        <v>44148</v>
      </c>
      <c r="G13495" s="5" t="s">
        <v>148</v>
      </c>
      <c r="H13495" s="5" t="s">
        <v>222</v>
      </c>
      <c r="I13495">
        <v>43978</v>
      </c>
      <c r="J13495">
        <v>170</v>
      </c>
      <c r="K13495">
        <v>114</v>
      </c>
      <c r="L13495">
        <v>1</v>
      </c>
      <c r="M13495">
        <v>4218</v>
      </c>
      <c r="N13495">
        <v>2876.7840000000001</v>
      </c>
      <c r="O13495">
        <v>2876.7840000000001</v>
      </c>
      <c r="P13495">
        <v>114</v>
      </c>
      <c r="Q13495">
        <v>37</v>
      </c>
      <c r="R13495">
        <v>1341.2159999999999</v>
      </c>
      <c r="S13495">
        <v>2020</v>
      </c>
      <c r="T13495">
        <v>11</v>
      </c>
      <c r="U13495">
        <v>46</v>
      </c>
    </row>
    <row r="13496" spans="1:21" x14ac:dyDescent="0.3">
      <c r="A13496" s="5" t="s">
        <v>168</v>
      </c>
      <c r="B13496" s="5" t="s">
        <v>206</v>
      </c>
      <c r="C13496" s="5" t="s">
        <v>104</v>
      </c>
      <c r="D13496" s="5" t="s">
        <v>632</v>
      </c>
      <c r="E13496" s="5" t="s">
        <v>172</v>
      </c>
      <c r="F13496" s="6">
        <v>44148</v>
      </c>
      <c r="G13496" s="5" t="s">
        <v>148</v>
      </c>
      <c r="H13496" s="5" t="s">
        <v>205</v>
      </c>
      <c r="I13496">
        <v>43978</v>
      </c>
      <c r="J13496">
        <v>170</v>
      </c>
      <c r="K13496">
        <v>506</v>
      </c>
      <c r="L13496">
        <v>5</v>
      </c>
      <c r="M13496">
        <v>18722</v>
      </c>
      <c r="N13496">
        <v>14383.919</v>
      </c>
      <c r="O13496">
        <v>2876.7840000000001</v>
      </c>
      <c r="P13496">
        <v>101.2</v>
      </c>
      <c r="Q13496">
        <v>37</v>
      </c>
      <c r="R13496">
        <v>4338.0810000000001</v>
      </c>
      <c r="S13496">
        <v>2020</v>
      </c>
      <c r="T13496">
        <v>11</v>
      </c>
      <c r="U13496">
        <v>46</v>
      </c>
    </row>
    <row r="13497" spans="1:21" x14ac:dyDescent="0.3">
      <c r="A13497" s="5" t="s">
        <v>168</v>
      </c>
      <c r="B13497" s="5" t="s">
        <v>206</v>
      </c>
      <c r="C13497" s="5" t="s">
        <v>104</v>
      </c>
      <c r="D13497" s="5" t="s">
        <v>632</v>
      </c>
      <c r="E13497" s="5" t="s">
        <v>172</v>
      </c>
      <c r="F13497" s="6">
        <v>44148</v>
      </c>
      <c r="G13497" s="5" t="s">
        <v>148</v>
      </c>
      <c r="H13497" s="5" t="s">
        <v>221</v>
      </c>
      <c r="I13497">
        <v>43978</v>
      </c>
      <c r="J13497">
        <v>170</v>
      </c>
      <c r="K13497">
        <v>194</v>
      </c>
      <c r="L13497">
        <v>2</v>
      </c>
      <c r="M13497">
        <v>7178</v>
      </c>
      <c r="N13497">
        <v>5753.5680000000002</v>
      </c>
      <c r="O13497">
        <v>2876.7840000000001</v>
      </c>
      <c r="P13497">
        <v>97</v>
      </c>
      <c r="Q13497">
        <v>37</v>
      </c>
      <c r="R13497">
        <v>1424.432</v>
      </c>
      <c r="S13497">
        <v>2020</v>
      </c>
      <c r="T13497">
        <v>11</v>
      </c>
      <c r="U13497">
        <v>46</v>
      </c>
    </row>
    <row r="13498" spans="1:21" x14ac:dyDescent="0.3">
      <c r="A13498" s="5" t="s">
        <v>168</v>
      </c>
      <c r="B13498" s="5" t="s">
        <v>206</v>
      </c>
      <c r="C13498" s="5" t="s">
        <v>104</v>
      </c>
      <c r="D13498" s="5" t="s">
        <v>632</v>
      </c>
      <c r="E13498" s="5" t="s">
        <v>172</v>
      </c>
      <c r="F13498" s="6">
        <v>44148</v>
      </c>
      <c r="G13498" s="5" t="s">
        <v>148</v>
      </c>
      <c r="H13498" s="5" t="s">
        <v>204</v>
      </c>
      <c r="I13498">
        <v>43978</v>
      </c>
      <c r="J13498">
        <v>170</v>
      </c>
      <c r="K13498">
        <v>600</v>
      </c>
      <c r="L13498">
        <v>6</v>
      </c>
      <c r="M13498">
        <v>22200</v>
      </c>
      <c r="N13498">
        <v>17260.703000000001</v>
      </c>
      <c r="O13498">
        <v>2876.7840000000001</v>
      </c>
      <c r="P13498">
        <v>100</v>
      </c>
      <c r="Q13498">
        <v>37</v>
      </c>
      <c r="R13498">
        <v>4939.2969999999996</v>
      </c>
      <c r="S13498">
        <v>2020</v>
      </c>
      <c r="T13498">
        <v>11</v>
      </c>
      <c r="U13498">
        <v>46</v>
      </c>
    </row>
    <row r="13499" spans="1:21" x14ac:dyDescent="0.3">
      <c r="A13499" s="5" t="s">
        <v>168</v>
      </c>
      <c r="B13499" s="5" t="s">
        <v>467</v>
      </c>
      <c r="C13499" s="5" t="s">
        <v>131</v>
      </c>
      <c r="D13499" s="5" t="s">
        <v>629</v>
      </c>
      <c r="E13499" s="5" t="s">
        <v>172</v>
      </c>
      <c r="F13499" s="6">
        <v>44148</v>
      </c>
      <c r="G13499" s="5" t="s">
        <v>148</v>
      </c>
      <c r="H13499" s="5" t="s">
        <v>469</v>
      </c>
      <c r="I13499">
        <v>44037</v>
      </c>
      <c r="J13499">
        <v>111</v>
      </c>
      <c r="K13499">
        <v>5590</v>
      </c>
      <c r="L13499">
        <v>49</v>
      </c>
      <c r="M13499">
        <v>195650</v>
      </c>
      <c r="N13499">
        <v>148675.677</v>
      </c>
      <c r="O13499">
        <v>3034.1970000000001</v>
      </c>
      <c r="P13499">
        <v>114.08163265306122</v>
      </c>
      <c r="Q13499">
        <v>35</v>
      </c>
      <c r="R13499">
        <v>46974.322999999997</v>
      </c>
      <c r="S13499">
        <v>2020</v>
      </c>
      <c r="T13499">
        <v>11</v>
      </c>
      <c r="U13499">
        <v>46</v>
      </c>
    </row>
    <row r="13500" spans="1:21" x14ac:dyDescent="0.3">
      <c r="A13500" s="5" t="s">
        <v>168</v>
      </c>
      <c r="B13500" s="5" t="s">
        <v>467</v>
      </c>
      <c r="C13500" s="5" t="s">
        <v>131</v>
      </c>
      <c r="D13500" s="5" t="s">
        <v>629</v>
      </c>
      <c r="E13500" s="5" t="s">
        <v>172</v>
      </c>
      <c r="F13500" s="6">
        <v>44148</v>
      </c>
      <c r="G13500" s="5" t="s">
        <v>148</v>
      </c>
      <c r="H13500" s="5" t="s">
        <v>190</v>
      </c>
      <c r="I13500">
        <v>44037</v>
      </c>
      <c r="J13500">
        <v>111</v>
      </c>
      <c r="K13500">
        <v>118.8</v>
      </c>
      <c r="L13500">
        <v>1</v>
      </c>
      <c r="M13500">
        <v>2000</v>
      </c>
      <c r="N13500">
        <v>3034.1970000000001</v>
      </c>
      <c r="O13500">
        <v>3034.1970000000001</v>
      </c>
      <c r="P13500">
        <v>118.8</v>
      </c>
      <c r="Q13500">
        <v>16.835000000000001</v>
      </c>
      <c r="R13500">
        <v>-1034.1969999999999</v>
      </c>
      <c r="S13500">
        <v>2020</v>
      </c>
      <c r="T13500">
        <v>11</v>
      </c>
      <c r="U13500">
        <v>46</v>
      </c>
    </row>
    <row r="13501" spans="1:21" x14ac:dyDescent="0.3">
      <c r="A13501" s="5" t="s">
        <v>168</v>
      </c>
      <c r="B13501" s="5" t="s">
        <v>175</v>
      </c>
      <c r="C13501" s="5" t="s">
        <v>86</v>
      </c>
      <c r="D13501" s="5" t="s">
        <v>600</v>
      </c>
      <c r="E13501" s="5" t="s">
        <v>172</v>
      </c>
      <c r="F13501" s="6">
        <v>44149</v>
      </c>
      <c r="G13501" s="5" t="s">
        <v>148</v>
      </c>
      <c r="H13501" s="5" t="s">
        <v>235</v>
      </c>
      <c r="I13501">
        <v>43979</v>
      </c>
      <c r="J13501">
        <v>170</v>
      </c>
      <c r="K13501">
        <v>290.5</v>
      </c>
      <c r="L13501">
        <v>3</v>
      </c>
      <c r="M13501">
        <v>10458</v>
      </c>
      <c r="N13501">
        <v>7185.085</v>
      </c>
      <c r="O13501">
        <v>2395.0279999999998</v>
      </c>
      <c r="P13501">
        <v>96.833333333333329</v>
      </c>
      <c r="Q13501">
        <v>36</v>
      </c>
      <c r="R13501">
        <v>3272.915</v>
      </c>
      <c r="S13501">
        <v>2020</v>
      </c>
      <c r="T13501">
        <v>11</v>
      </c>
      <c r="U13501">
        <v>46</v>
      </c>
    </row>
    <row r="13502" spans="1:21" x14ac:dyDescent="0.3">
      <c r="A13502" s="5" t="s">
        <v>168</v>
      </c>
      <c r="B13502" s="5" t="s">
        <v>175</v>
      </c>
      <c r="C13502" s="5" t="s">
        <v>86</v>
      </c>
      <c r="D13502" s="5" t="s">
        <v>600</v>
      </c>
      <c r="E13502" s="5" t="s">
        <v>172</v>
      </c>
      <c r="F13502" s="6">
        <v>44149</v>
      </c>
      <c r="G13502" s="5" t="s">
        <v>148</v>
      </c>
      <c r="H13502" s="5" t="s">
        <v>197</v>
      </c>
      <c r="I13502">
        <v>43979</v>
      </c>
      <c r="J13502">
        <v>170</v>
      </c>
      <c r="K13502">
        <v>893.5</v>
      </c>
      <c r="L13502">
        <v>8</v>
      </c>
      <c r="M13502">
        <v>32166</v>
      </c>
      <c r="N13502">
        <v>19160.226999999999</v>
      </c>
      <c r="O13502">
        <v>2395.0279999999998</v>
      </c>
      <c r="P13502">
        <v>111.6875</v>
      </c>
      <c r="Q13502">
        <v>36</v>
      </c>
      <c r="R13502">
        <v>13005.772999999999</v>
      </c>
      <c r="S13502">
        <v>2020</v>
      </c>
      <c r="T13502">
        <v>11</v>
      </c>
      <c r="U13502">
        <v>46</v>
      </c>
    </row>
    <row r="13503" spans="1:21" x14ac:dyDescent="0.3">
      <c r="A13503" s="5" t="s">
        <v>168</v>
      </c>
      <c r="B13503" s="5" t="s">
        <v>175</v>
      </c>
      <c r="C13503" s="5" t="s">
        <v>86</v>
      </c>
      <c r="D13503" s="5" t="s">
        <v>600</v>
      </c>
      <c r="E13503" s="5" t="s">
        <v>172</v>
      </c>
      <c r="F13503" s="6">
        <v>44149</v>
      </c>
      <c r="G13503" s="5" t="s">
        <v>148</v>
      </c>
      <c r="H13503" s="5" t="s">
        <v>351</v>
      </c>
      <c r="I13503">
        <v>43979</v>
      </c>
      <c r="J13503">
        <v>170</v>
      </c>
      <c r="K13503">
        <v>305</v>
      </c>
      <c r="L13503">
        <v>3</v>
      </c>
      <c r="M13503">
        <v>10980</v>
      </c>
      <c r="N13503">
        <v>7185.085</v>
      </c>
      <c r="O13503">
        <v>2395.0279999999998</v>
      </c>
      <c r="P13503">
        <v>101.66666666666667</v>
      </c>
      <c r="Q13503">
        <v>36</v>
      </c>
      <c r="R13503">
        <v>3794.915</v>
      </c>
      <c r="S13503">
        <v>2020</v>
      </c>
      <c r="T13503">
        <v>11</v>
      </c>
      <c r="U13503">
        <v>46</v>
      </c>
    </row>
    <row r="13504" spans="1:21" x14ac:dyDescent="0.3">
      <c r="A13504" s="5" t="s">
        <v>168</v>
      </c>
      <c r="B13504" s="5" t="s">
        <v>175</v>
      </c>
      <c r="C13504" s="5" t="s">
        <v>86</v>
      </c>
      <c r="D13504" s="5" t="s">
        <v>600</v>
      </c>
      <c r="E13504" s="5" t="s">
        <v>172</v>
      </c>
      <c r="F13504" s="6">
        <v>44149</v>
      </c>
      <c r="G13504" s="5" t="s">
        <v>148</v>
      </c>
      <c r="H13504" s="5" t="s">
        <v>173</v>
      </c>
      <c r="I13504">
        <v>43979</v>
      </c>
      <c r="J13504">
        <v>170</v>
      </c>
      <c r="K13504">
        <v>523</v>
      </c>
      <c r="L13504">
        <v>6</v>
      </c>
      <c r="M13504">
        <v>18828</v>
      </c>
      <c r="N13504">
        <v>14370.17</v>
      </c>
      <c r="O13504">
        <v>2395.0279999999998</v>
      </c>
      <c r="P13504">
        <v>87.166666666666671</v>
      </c>
      <c r="Q13504">
        <v>36</v>
      </c>
      <c r="R13504">
        <v>4457.83</v>
      </c>
      <c r="S13504">
        <v>2020</v>
      </c>
      <c r="T13504">
        <v>11</v>
      </c>
      <c r="U13504">
        <v>46</v>
      </c>
    </row>
    <row r="13505" spans="1:21" x14ac:dyDescent="0.3">
      <c r="A13505" s="5" t="s">
        <v>168</v>
      </c>
      <c r="B13505" s="5" t="s">
        <v>175</v>
      </c>
      <c r="C13505" s="5" t="s">
        <v>86</v>
      </c>
      <c r="D13505" s="5" t="s">
        <v>600</v>
      </c>
      <c r="E13505" s="5" t="s">
        <v>172</v>
      </c>
      <c r="F13505" s="6">
        <v>44149</v>
      </c>
      <c r="G13505" s="5" t="s">
        <v>148</v>
      </c>
      <c r="H13505" s="5" t="s">
        <v>178</v>
      </c>
      <c r="I13505">
        <v>43979</v>
      </c>
      <c r="J13505">
        <v>170</v>
      </c>
      <c r="K13505">
        <v>274.5</v>
      </c>
      <c r="L13505">
        <v>3</v>
      </c>
      <c r="M13505">
        <v>9882</v>
      </c>
      <c r="N13505">
        <v>7185.085</v>
      </c>
      <c r="O13505">
        <v>2395.0279999999998</v>
      </c>
      <c r="P13505">
        <v>91.5</v>
      </c>
      <c r="Q13505">
        <v>36</v>
      </c>
      <c r="R13505">
        <v>2696.915</v>
      </c>
      <c r="S13505">
        <v>2020</v>
      </c>
      <c r="T13505">
        <v>11</v>
      </c>
      <c r="U13505">
        <v>46</v>
      </c>
    </row>
    <row r="13506" spans="1:21" x14ac:dyDescent="0.3">
      <c r="A13506" s="5" t="s">
        <v>168</v>
      </c>
      <c r="B13506" s="5" t="s">
        <v>175</v>
      </c>
      <c r="C13506" s="5" t="s">
        <v>86</v>
      </c>
      <c r="D13506" s="5" t="s">
        <v>600</v>
      </c>
      <c r="E13506" s="5" t="s">
        <v>172</v>
      </c>
      <c r="F13506" s="6">
        <v>44149</v>
      </c>
      <c r="G13506" s="5" t="s">
        <v>148</v>
      </c>
      <c r="H13506" s="5" t="s">
        <v>311</v>
      </c>
      <c r="I13506">
        <v>43979</v>
      </c>
      <c r="J13506">
        <v>170</v>
      </c>
      <c r="K13506">
        <v>104.5</v>
      </c>
      <c r="L13506">
        <v>1</v>
      </c>
      <c r="M13506">
        <v>3762</v>
      </c>
      <c r="N13506">
        <v>2395.0279999999998</v>
      </c>
      <c r="O13506">
        <v>2395.0279999999998</v>
      </c>
      <c r="P13506">
        <v>104.5</v>
      </c>
      <c r="Q13506">
        <v>36</v>
      </c>
      <c r="R13506">
        <v>1366.972</v>
      </c>
      <c r="S13506">
        <v>2020</v>
      </c>
      <c r="T13506">
        <v>11</v>
      </c>
      <c r="U13506">
        <v>46</v>
      </c>
    </row>
    <row r="13507" spans="1:21" x14ac:dyDescent="0.3">
      <c r="A13507" s="5" t="s">
        <v>168</v>
      </c>
      <c r="B13507" s="5" t="s">
        <v>206</v>
      </c>
      <c r="C13507" s="5" t="s">
        <v>103</v>
      </c>
      <c r="D13507" s="5" t="s">
        <v>631</v>
      </c>
      <c r="E13507" s="5" t="s">
        <v>172</v>
      </c>
      <c r="F13507" s="6">
        <v>44149</v>
      </c>
      <c r="G13507" s="5" t="s">
        <v>148</v>
      </c>
      <c r="H13507" s="5" t="s">
        <v>371</v>
      </c>
      <c r="I13507">
        <v>43966</v>
      </c>
      <c r="J13507">
        <v>183</v>
      </c>
      <c r="K13507">
        <v>429.2</v>
      </c>
      <c r="L13507">
        <v>4</v>
      </c>
      <c r="M13507">
        <v>15236.6</v>
      </c>
      <c r="N13507">
        <v>12599.596</v>
      </c>
      <c r="O13507">
        <v>3149.8989999999999</v>
      </c>
      <c r="P13507">
        <v>107.3</v>
      </c>
      <c r="Q13507">
        <v>35.5</v>
      </c>
      <c r="R13507">
        <v>2637.0039999999999</v>
      </c>
      <c r="S13507">
        <v>2020</v>
      </c>
      <c r="T13507">
        <v>11</v>
      </c>
      <c r="U13507">
        <v>46</v>
      </c>
    </row>
    <row r="13508" spans="1:21" x14ac:dyDescent="0.3">
      <c r="A13508" s="5" t="s">
        <v>168</v>
      </c>
      <c r="B13508" s="5" t="s">
        <v>206</v>
      </c>
      <c r="C13508" s="5" t="s">
        <v>104</v>
      </c>
      <c r="D13508" s="5" t="s">
        <v>632</v>
      </c>
      <c r="E13508" s="5" t="s">
        <v>227</v>
      </c>
      <c r="F13508" s="6">
        <v>44149</v>
      </c>
      <c r="G13508" s="5" t="s">
        <v>148</v>
      </c>
      <c r="H13508" s="5" t="s">
        <v>230</v>
      </c>
      <c r="I13508">
        <v>43978</v>
      </c>
      <c r="J13508">
        <v>171</v>
      </c>
      <c r="K13508">
        <v>-2189</v>
      </c>
      <c r="L13508">
        <v>-22</v>
      </c>
      <c r="M13508">
        <v>-79898.5</v>
      </c>
      <c r="N13508">
        <v>-63289.245000000003</v>
      </c>
      <c r="O13508">
        <v>-2876.7840000000001</v>
      </c>
      <c r="P13508">
        <v>99.5</v>
      </c>
      <c r="Q13508">
        <v>36.5</v>
      </c>
      <c r="R13508">
        <v>-16609.255000000001</v>
      </c>
      <c r="S13508">
        <v>2020</v>
      </c>
      <c r="T13508">
        <v>11</v>
      </c>
      <c r="U13508">
        <v>46</v>
      </c>
    </row>
    <row r="13509" spans="1:21" x14ac:dyDescent="0.3">
      <c r="A13509" s="5" t="s">
        <v>168</v>
      </c>
      <c r="B13509" s="5" t="s">
        <v>206</v>
      </c>
      <c r="C13509" s="5" t="s">
        <v>104</v>
      </c>
      <c r="D13509" s="5" t="s">
        <v>632</v>
      </c>
      <c r="E13509" s="5" t="s">
        <v>172</v>
      </c>
      <c r="F13509" s="6">
        <v>44149</v>
      </c>
      <c r="G13509" s="5" t="s">
        <v>148</v>
      </c>
      <c r="H13509" s="5" t="s">
        <v>264</v>
      </c>
      <c r="I13509">
        <v>43978</v>
      </c>
      <c r="J13509">
        <v>171</v>
      </c>
      <c r="K13509">
        <v>1597</v>
      </c>
      <c r="L13509">
        <v>15</v>
      </c>
      <c r="M13509">
        <v>57492</v>
      </c>
      <c r="N13509">
        <v>43151.758000000002</v>
      </c>
      <c r="O13509">
        <v>2876.7840000000001</v>
      </c>
      <c r="P13509">
        <v>106.46666666666667</v>
      </c>
      <c r="Q13509">
        <v>36</v>
      </c>
      <c r="R13509">
        <v>14340.242</v>
      </c>
      <c r="S13509">
        <v>2020</v>
      </c>
      <c r="T13509">
        <v>11</v>
      </c>
      <c r="U13509">
        <v>46</v>
      </c>
    </row>
    <row r="13510" spans="1:21" x14ac:dyDescent="0.3">
      <c r="A13510" s="5" t="s">
        <v>168</v>
      </c>
      <c r="B13510" s="5" t="s">
        <v>206</v>
      </c>
      <c r="C13510" s="5" t="s">
        <v>104</v>
      </c>
      <c r="D13510" s="5" t="s">
        <v>632</v>
      </c>
      <c r="E13510" s="5" t="s">
        <v>172</v>
      </c>
      <c r="F13510" s="6">
        <v>44149</v>
      </c>
      <c r="G13510" s="5" t="s">
        <v>148</v>
      </c>
      <c r="H13510" s="5" t="s">
        <v>371</v>
      </c>
      <c r="I13510">
        <v>43978</v>
      </c>
      <c r="J13510">
        <v>171</v>
      </c>
      <c r="K13510">
        <v>637.6</v>
      </c>
      <c r="L13510">
        <v>6</v>
      </c>
      <c r="M13510">
        <v>22634.799999999999</v>
      </c>
      <c r="N13510">
        <v>17260.703000000001</v>
      </c>
      <c r="O13510">
        <v>2876.7840000000001</v>
      </c>
      <c r="P13510">
        <v>106.26666666666667</v>
      </c>
      <c r="Q13510">
        <v>35.5</v>
      </c>
      <c r="R13510">
        <v>5374.0969999999998</v>
      </c>
      <c r="S13510">
        <v>2020</v>
      </c>
      <c r="T13510">
        <v>11</v>
      </c>
      <c r="U13510">
        <v>46</v>
      </c>
    </row>
    <row r="13511" spans="1:21" x14ac:dyDescent="0.3">
      <c r="A13511" s="5" t="s">
        <v>168</v>
      </c>
      <c r="B13511" s="5" t="s">
        <v>467</v>
      </c>
      <c r="C13511" s="5" t="s">
        <v>131</v>
      </c>
      <c r="D13511" s="5" t="s">
        <v>629</v>
      </c>
      <c r="E13511" s="5" t="s">
        <v>172</v>
      </c>
      <c r="F13511" s="6">
        <v>44149</v>
      </c>
      <c r="G13511" s="5" t="s">
        <v>148</v>
      </c>
      <c r="H13511" s="5" t="s">
        <v>466</v>
      </c>
      <c r="I13511">
        <v>44037</v>
      </c>
      <c r="J13511">
        <v>112</v>
      </c>
      <c r="K13511">
        <v>108</v>
      </c>
      <c r="L13511">
        <v>108</v>
      </c>
      <c r="M13511">
        <v>440117</v>
      </c>
      <c r="N13511">
        <v>327693.32900000003</v>
      </c>
      <c r="O13511">
        <v>3034.1970000000001</v>
      </c>
      <c r="P13511">
        <v>1</v>
      </c>
      <c r="Q13511">
        <v>4075.1574000000001</v>
      </c>
      <c r="R13511">
        <v>112423.671</v>
      </c>
      <c r="S13511">
        <v>2020</v>
      </c>
      <c r="T13511">
        <v>11</v>
      </c>
      <c r="U13511">
        <v>46</v>
      </c>
    </row>
    <row r="13512" spans="1:21" x14ac:dyDescent="0.3">
      <c r="A13512" s="5" t="s">
        <v>168</v>
      </c>
      <c r="B13512" s="5" t="s">
        <v>467</v>
      </c>
      <c r="C13512" s="5" t="s">
        <v>131</v>
      </c>
      <c r="D13512" s="5" t="s">
        <v>629</v>
      </c>
      <c r="E13512" s="5" t="s">
        <v>172</v>
      </c>
      <c r="F13512" s="6">
        <v>44149</v>
      </c>
      <c r="G13512" s="5" t="s">
        <v>148</v>
      </c>
      <c r="H13512" s="5" t="s">
        <v>173</v>
      </c>
      <c r="I13512">
        <v>44037</v>
      </c>
      <c r="J13512">
        <v>112</v>
      </c>
      <c r="K13512">
        <v>860</v>
      </c>
      <c r="L13512">
        <v>12</v>
      </c>
      <c r="M13512">
        <v>30960</v>
      </c>
      <c r="N13512">
        <v>36410.370000000003</v>
      </c>
      <c r="O13512">
        <v>3034.1970000000001</v>
      </c>
      <c r="P13512">
        <v>71.666666666666671</v>
      </c>
      <c r="Q13512">
        <v>36</v>
      </c>
      <c r="R13512">
        <v>-5450.37</v>
      </c>
      <c r="S13512">
        <v>2020</v>
      </c>
      <c r="T13512">
        <v>11</v>
      </c>
      <c r="U13512">
        <v>46</v>
      </c>
    </row>
    <row r="13513" spans="1:21" x14ac:dyDescent="0.3">
      <c r="A13513" s="5" t="s">
        <v>168</v>
      </c>
      <c r="B13513" s="5" t="s">
        <v>467</v>
      </c>
      <c r="C13513" s="5" t="s">
        <v>131</v>
      </c>
      <c r="D13513" s="5" t="s">
        <v>629</v>
      </c>
      <c r="E13513" s="5" t="s">
        <v>172</v>
      </c>
      <c r="F13513" s="6">
        <v>44149</v>
      </c>
      <c r="G13513" s="5" t="s">
        <v>148</v>
      </c>
      <c r="H13513" s="5" t="s">
        <v>469</v>
      </c>
      <c r="I13513">
        <v>44037</v>
      </c>
      <c r="J13513">
        <v>112</v>
      </c>
      <c r="K13513">
        <v>6056</v>
      </c>
      <c r="L13513">
        <v>58</v>
      </c>
      <c r="M13513">
        <v>221044</v>
      </c>
      <c r="N13513">
        <v>175983.45499999999</v>
      </c>
      <c r="O13513">
        <v>3034.1970000000001</v>
      </c>
      <c r="P13513">
        <v>104.41379310344827</v>
      </c>
      <c r="Q13513">
        <v>36.5</v>
      </c>
      <c r="R13513">
        <v>45060.544999999998</v>
      </c>
      <c r="S13513">
        <v>2020</v>
      </c>
      <c r="T13513">
        <v>11</v>
      </c>
      <c r="U13513">
        <v>46</v>
      </c>
    </row>
    <row r="13514" spans="1:21" x14ac:dyDescent="0.3">
      <c r="A13514" s="5" t="s">
        <v>168</v>
      </c>
      <c r="B13514" s="5" t="s">
        <v>467</v>
      </c>
      <c r="C13514" s="5" t="s">
        <v>131</v>
      </c>
      <c r="D13514" s="5" t="s">
        <v>629</v>
      </c>
      <c r="E13514" s="5" t="s">
        <v>172</v>
      </c>
      <c r="F13514" s="6">
        <v>44149</v>
      </c>
      <c r="G13514" s="5" t="s">
        <v>148</v>
      </c>
      <c r="H13514" s="5" t="s">
        <v>184</v>
      </c>
      <c r="I13514">
        <v>44037</v>
      </c>
      <c r="J13514">
        <v>112</v>
      </c>
      <c r="K13514">
        <v>482</v>
      </c>
      <c r="L13514">
        <v>5</v>
      </c>
      <c r="M13514">
        <v>17593</v>
      </c>
      <c r="N13514">
        <v>15170.986999999999</v>
      </c>
      <c r="O13514">
        <v>3034.1970000000001</v>
      </c>
      <c r="P13514">
        <v>96.4</v>
      </c>
      <c r="Q13514">
        <v>36.5</v>
      </c>
      <c r="R13514">
        <v>2422.0129999999999</v>
      </c>
      <c r="S13514">
        <v>2020</v>
      </c>
      <c r="T13514">
        <v>11</v>
      </c>
      <c r="U13514">
        <v>46</v>
      </c>
    </row>
    <row r="13515" spans="1:21" x14ac:dyDescent="0.3">
      <c r="A13515" s="5" t="s">
        <v>168</v>
      </c>
      <c r="B13515" s="5" t="s">
        <v>467</v>
      </c>
      <c r="C13515" s="5" t="s">
        <v>131</v>
      </c>
      <c r="D13515" s="5" t="s">
        <v>629</v>
      </c>
      <c r="E13515" s="5" t="s">
        <v>172</v>
      </c>
      <c r="F13515" s="6">
        <v>44149</v>
      </c>
      <c r="G13515" s="5" t="s">
        <v>148</v>
      </c>
      <c r="H13515" s="5" t="s">
        <v>190</v>
      </c>
      <c r="I13515">
        <v>44037</v>
      </c>
      <c r="J13515">
        <v>112</v>
      </c>
      <c r="K13515">
        <v>105</v>
      </c>
      <c r="L13515">
        <v>1</v>
      </c>
      <c r="M13515">
        <v>2000</v>
      </c>
      <c r="N13515">
        <v>3034.1970000000001</v>
      </c>
      <c r="O13515">
        <v>3034.1970000000001</v>
      </c>
      <c r="P13515">
        <v>105</v>
      </c>
      <c r="Q13515">
        <v>19.047599999999999</v>
      </c>
      <c r="R13515">
        <v>-1034.1969999999999</v>
      </c>
      <c r="S13515">
        <v>2020</v>
      </c>
      <c r="T13515">
        <v>11</v>
      </c>
      <c r="U13515">
        <v>46</v>
      </c>
    </row>
    <row r="13516" spans="1:21" x14ac:dyDescent="0.3">
      <c r="A13516" s="5" t="s">
        <v>168</v>
      </c>
      <c r="B13516" s="5" t="s">
        <v>169</v>
      </c>
      <c r="C13516" s="5" t="s">
        <v>170</v>
      </c>
      <c r="D13516" s="5" t="s">
        <v>534</v>
      </c>
      <c r="E13516" s="5" t="s">
        <v>172</v>
      </c>
      <c r="F13516" s="6">
        <v>44154</v>
      </c>
      <c r="G13516" s="5" t="s">
        <v>148</v>
      </c>
      <c r="H13516" s="5" t="s">
        <v>173</v>
      </c>
      <c r="I13516">
        <v>43831</v>
      </c>
      <c r="J13516">
        <v>323</v>
      </c>
      <c r="K13516">
        <v>70</v>
      </c>
      <c r="L13516">
        <v>1</v>
      </c>
      <c r="M13516">
        <v>2520</v>
      </c>
      <c r="N13516">
        <v>3356.752</v>
      </c>
      <c r="O13516">
        <v>3356.752</v>
      </c>
      <c r="P13516">
        <v>70</v>
      </c>
      <c r="Q13516">
        <v>36</v>
      </c>
      <c r="R13516">
        <v>-836.75199999999995</v>
      </c>
      <c r="S13516">
        <v>2020</v>
      </c>
      <c r="T13516">
        <v>11</v>
      </c>
      <c r="U13516">
        <v>47</v>
      </c>
    </row>
    <row r="13517" spans="1:21" x14ac:dyDescent="0.3">
      <c r="A13517" s="5" t="s">
        <v>168</v>
      </c>
      <c r="B13517" s="5" t="s">
        <v>169</v>
      </c>
      <c r="C13517" s="5" t="s">
        <v>170</v>
      </c>
      <c r="D13517" s="5" t="s">
        <v>534</v>
      </c>
      <c r="E13517" s="5" t="s">
        <v>172</v>
      </c>
      <c r="F13517" s="6">
        <v>44154</v>
      </c>
      <c r="G13517" s="5" t="s">
        <v>148</v>
      </c>
      <c r="H13517" s="5" t="s">
        <v>178</v>
      </c>
      <c r="I13517">
        <v>43831</v>
      </c>
      <c r="J13517">
        <v>323</v>
      </c>
      <c r="K13517">
        <v>299.5</v>
      </c>
      <c r="L13517">
        <v>3</v>
      </c>
      <c r="M13517">
        <v>10931.75</v>
      </c>
      <c r="N13517">
        <v>10070.254999999999</v>
      </c>
      <c r="O13517">
        <v>3356.752</v>
      </c>
      <c r="P13517">
        <v>99.833333333333329</v>
      </c>
      <c r="Q13517">
        <v>36.5</v>
      </c>
      <c r="R13517">
        <v>861.495</v>
      </c>
      <c r="S13517">
        <v>2020</v>
      </c>
      <c r="T13517">
        <v>11</v>
      </c>
      <c r="U13517">
        <v>47</v>
      </c>
    </row>
    <row r="13518" spans="1:21" x14ac:dyDescent="0.3">
      <c r="A13518" s="5" t="s">
        <v>168</v>
      </c>
      <c r="B13518" s="5" t="s">
        <v>169</v>
      </c>
      <c r="C13518" s="5" t="s">
        <v>170</v>
      </c>
      <c r="D13518" s="5" t="s">
        <v>590</v>
      </c>
      <c r="E13518" s="5" t="s">
        <v>172</v>
      </c>
      <c r="F13518" s="6">
        <v>44154</v>
      </c>
      <c r="G13518" s="5" t="s">
        <v>148</v>
      </c>
      <c r="H13518" s="5" t="s">
        <v>173</v>
      </c>
      <c r="I13518">
        <v>43957</v>
      </c>
      <c r="J13518">
        <v>197</v>
      </c>
      <c r="K13518">
        <v>180</v>
      </c>
      <c r="L13518">
        <v>2</v>
      </c>
      <c r="M13518">
        <v>6480</v>
      </c>
      <c r="N13518">
        <v>5506.643</v>
      </c>
      <c r="O13518">
        <v>2753.3209999999999</v>
      </c>
      <c r="P13518">
        <v>90</v>
      </c>
      <c r="Q13518">
        <v>36</v>
      </c>
      <c r="R13518">
        <v>973.35699999999997</v>
      </c>
      <c r="S13518">
        <v>2020</v>
      </c>
      <c r="T13518">
        <v>11</v>
      </c>
      <c r="U13518">
        <v>47</v>
      </c>
    </row>
    <row r="13519" spans="1:21" x14ac:dyDescent="0.3">
      <c r="A13519" s="5" t="s">
        <v>168</v>
      </c>
      <c r="B13519" s="5" t="s">
        <v>169</v>
      </c>
      <c r="C13519" s="5" t="s">
        <v>170</v>
      </c>
      <c r="D13519" s="5" t="s">
        <v>580</v>
      </c>
      <c r="E13519" s="5" t="s">
        <v>172</v>
      </c>
      <c r="F13519" s="6">
        <v>44154</v>
      </c>
      <c r="G13519" s="5" t="s">
        <v>148</v>
      </c>
      <c r="H13519" s="5" t="s">
        <v>194</v>
      </c>
      <c r="I13519">
        <v>43920</v>
      </c>
      <c r="J13519">
        <v>234</v>
      </c>
      <c r="K13519">
        <v>260.60000000000002</v>
      </c>
      <c r="L13519">
        <v>2</v>
      </c>
      <c r="M13519">
        <v>8860.4</v>
      </c>
      <c r="N13519">
        <v>6037.0550000000003</v>
      </c>
      <c r="O13519">
        <v>3018.5279999999998</v>
      </c>
      <c r="P13519">
        <v>130.30000000000001</v>
      </c>
      <c r="Q13519">
        <v>34</v>
      </c>
      <c r="R13519">
        <v>2823.3449999999998</v>
      </c>
      <c r="S13519">
        <v>2020</v>
      </c>
      <c r="T13519">
        <v>11</v>
      </c>
      <c r="U13519">
        <v>47</v>
      </c>
    </row>
    <row r="13520" spans="1:21" x14ac:dyDescent="0.3">
      <c r="A13520" s="5" t="s">
        <v>168</v>
      </c>
      <c r="B13520" s="5" t="s">
        <v>175</v>
      </c>
      <c r="C13520" s="5" t="s">
        <v>86</v>
      </c>
      <c r="D13520" s="5" t="s">
        <v>600</v>
      </c>
      <c r="E13520" s="5" t="s">
        <v>172</v>
      </c>
      <c r="F13520" s="6">
        <v>44154</v>
      </c>
      <c r="G13520" s="5" t="s">
        <v>148</v>
      </c>
      <c r="H13520" s="5" t="s">
        <v>194</v>
      </c>
      <c r="I13520">
        <v>43979</v>
      </c>
      <c r="J13520">
        <v>175</v>
      </c>
      <c r="K13520">
        <v>466</v>
      </c>
      <c r="L13520">
        <v>4</v>
      </c>
      <c r="M13520">
        <v>16776</v>
      </c>
      <c r="N13520">
        <v>9580.1129999999994</v>
      </c>
      <c r="O13520">
        <v>2395.0279999999998</v>
      </c>
      <c r="P13520">
        <v>116.5</v>
      </c>
      <c r="Q13520">
        <v>36</v>
      </c>
      <c r="R13520">
        <v>7195.8869999999997</v>
      </c>
      <c r="S13520">
        <v>2020</v>
      </c>
      <c r="T13520">
        <v>11</v>
      </c>
      <c r="U13520">
        <v>47</v>
      </c>
    </row>
    <row r="13521" spans="1:21" x14ac:dyDescent="0.3">
      <c r="A13521" s="5" t="s">
        <v>168</v>
      </c>
      <c r="B13521" s="5" t="s">
        <v>175</v>
      </c>
      <c r="C13521" s="5" t="s">
        <v>86</v>
      </c>
      <c r="D13521" s="5" t="s">
        <v>600</v>
      </c>
      <c r="E13521" s="5" t="s">
        <v>172</v>
      </c>
      <c r="F13521" s="6">
        <v>44154</v>
      </c>
      <c r="G13521" s="5" t="s">
        <v>148</v>
      </c>
      <c r="H13521" s="5" t="s">
        <v>235</v>
      </c>
      <c r="I13521">
        <v>43979</v>
      </c>
      <c r="J13521">
        <v>175</v>
      </c>
      <c r="K13521">
        <v>180.5</v>
      </c>
      <c r="L13521">
        <v>2</v>
      </c>
      <c r="M13521">
        <v>6588.25</v>
      </c>
      <c r="N13521">
        <v>4790.0569999999998</v>
      </c>
      <c r="O13521">
        <v>2395.0279999999998</v>
      </c>
      <c r="P13521">
        <v>90.25</v>
      </c>
      <c r="Q13521">
        <v>36.5</v>
      </c>
      <c r="R13521">
        <v>1798.193</v>
      </c>
      <c r="S13521">
        <v>2020</v>
      </c>
      <c r="T13521">
        <v>11</v>
      </c>
      <c r="U13521">
        <v>47</v>
      </c>
    </row>
    <row r="13522" spans="1:21" x14ac:dyDescent="0.3">
      <c r="A13522" s="5" t="s">
        <v>168</v>
      </c>
      <c r="B13522" s="5" t="s">
        <v>175</v>
      </c>
      <c r="C13522" s="5" t="s">
        <v>86</v>
      </c>
      <c r="D13522" s="5" t="s">
        <v>600</v>
      </c>
      <c r="E13522" s="5" t="s">
        <v>172</v>
      </c>
      <c r="F13522" s="6">
        <v>44154</v>
      </c>
      <c r="G13522" s="5" t="s">
        <v>148</v>
      </c>
      <c r="H13522" s="5" t="s">
        <v>197</v>
      </c>
      <c r="I13522">
        <v>43979</v>
      </c>
      <c r="J13522">
        <v>175</v>
      </c>
      <c r="K13522">
        <v>466.5</v>
      </c>
      <c r="L13522">
        <v>4</v>
      </c>
      <c r="M13522">
        <v>17027.25</v>
      </c>
      <c r="N13522">
        <v>9580.1129999999994</v>
      </c>
      <c r="O13522">
        <v>2395.0279999999998</v>
      </c>
      <c r="P13522">
        <v>116.625</v>
      </c>
      <c r="Q13522">
        <v>36.5</v>
      </c>
      <c r="R13522">
        <v>7447.1369999999997</v>
      </c>
      <c r="S13522">
        <v>2020</v>
      </c>
      <c r="T13522">
        <v>11</v>
      </c>
      <c r="U13522">
        <v>47</v>
      </c>
    </row>
    <row r="13523" spans="1:21" x14ac:dyDescent="0.3">
      <c r="A13523" s="5" t="s">
        <v>168</v>
      </c>
      <c r="B13523" s="5" t="s">
        <v>175</v>
      </c>
      <c r="C13523" s="5" t="s">
        <v>86</v>
      </c>
      <c r="D13523" s="5" t="s">
        <v>600</v>
      </c>
      <c r="E13523" s="5" t="s">
        <v>172</v>
      </c>
      <c r="F13523" s="6">
        <v>44154</v>
      </c>
      <c r="G13523" s="5" t="s">
        <v>148</v>
      </c>
      <c r="H13523" s="5" t="s">
        <v>351</v>
      </c>
      <c r="I13523">
        <v>43979</v>
      </c>
      <c r="J13523">
        <v>175</v>
      </c>
      <c r="K13523">
        <v>218</v>
      </c>
      <c r="L13523">
        <v>2</v>
      </c>
      <c r="M13523">
        <v>7957</v>
      </c>
      <c r="N13523">
        <v>4790.0569999999998</v>
      </c>
      <c r="O13523">
        <v>2395.0279999999998</v>
      </c>
      <c r="P13523">
        <v>109</v>
      </c>
      <c r="Q13523">
        <v>36.5</v>
      </c>
      <c r="R13523">
        <v>3166.9430000000002</v>
      </c>
      <c r="S13523">
        <v>2020</v>
      </c>
      <c r="T13523">
        <v>11</v>
      </c>
      <c r="U13523">
        <v>47</v>
      </c>
    </row>
    <row r="13524" spans="1:21" x14ac:dyDescent="0.3">
      <c r="A13524" s="5" t="s">
        <v>168</v>
      </c>
      <c r="B13524" s="5" t="s">
        <v>175</v>
      </c>
      <c r="C13524" s="5" t="s">
        <v>86</v>
      </c>
      <c r="D13524" s="5" t="s">
        <v>600</v>
      </c>
      <c r="E13524" s="5" t="s">
        <v>172</v>
      </c>
      <c r="F13524" s="6">
        <v>44154</v>
      </c>
      <c r="G13524" s="5" t="s">
        <v>148</v>
      </c>
      <c r="H13524" s="5" t="s">
        <v>311</v>
      </c>
      <c r="I13524">
        <v>43979</v>
      </c>
      <c r="J13524">
        <v>175</v>
      </c>
      <c r="K13524">
        <v>188</v>
      </c>
      <c r="L13524">
        <v>2</v>
      </c>
      <c r="M13524">
        <v>6862</v>
      </c>
      <c r="N13524">
        <v>4790.0569999999998</v>
      </c>
      <c r="O13524">
        <v>2395.0279999999998</v>
      </c>
      <c r="P13524">
        <v>94</v>
      </c>
      <c r="Q13524">
        <v>36.5</v>
      </c>
      <c r="R13524">
        <v>2071.9430000000002</v>
      </c>
      <c r="S13524">
        <v>2020</v>
      </c>
      <c r="T13524">
        <v>11</v>
      </c>
      <c r="U13524">
        <v>47</v>
      </c>
    </row>
    <row r="13525" spans="1:21" x14ac:dyDescent="0.3">
      <c r="A13525" s="5" t="s">
        <v>168</v>
      </c>
      <c r="B13525" s="5" t="s">
        <v>175</v>
      </c>
      <c r="C13525" s="5" t="s">
        <v>86</v>
      </c>
      <c r="D13525" s="5" t="s">
        <v>600</v>
      </c>
      <c r="E13525" s="5" t="s">
        <v>172</v>
      </c>
      <c r="F13525" s="6">
        <v>44154</v>
      </c>
      <c r="G13525" s="5" t="s">
        <v>148</v>
      </c>
      <c r="H13525" s="5" t="s">
        <v>190</v>
      </c>
      <c r="I13525">
        <v>43979</v>
      </c>
      <c r="J13525">
        <v>175</v>
      </c>
      <c r="K13525">
        <v>288</v>
      </c>
      <c r="L13525">
        <v>3</v>
      </c>
      <c r="M13525">
        <v>10512</v>
      </c>
      <c r="N13525">
        <v>7185.085</v>
      </c>
      <c r="O13525">
        <v>2395.0279999999998</v>
      </c>
      <c r="P13525">
        <v>96</v>
      </c>
      <c r="Q13525">
        <v>36.5</v>
      </c>
      <c r="R13525">
        <v>3326.915</v>
      </c>
      <c r="S13525">
        <v>2020</v>
      </c>
      <c r="T13525">
        <v>11</v>
      </c>
      <c r="U13525">
        <v>47</v>
      </c>
    </row>
    <row r="13526" spans="1:21" x14ac:dyDescent="0.3">
      <c r="A13526" s="5" t="s">
        <v>168</v>
      </c>
      <c r="B13526" s="5" t="s">
        <v>175</v>
      </c>
      <c r="C13526" s="5" t="s">
        <v>86</v>
      </c>
      <c r="D13526" s="5" t="s">
        <v>600</v>
      </c>
      <c r="E13526" s="5" t="s">
        <v>172</v>
      </c>
      <c r="F13526" s="6">
        <v>44154</v>
      </c>
      <c r="G13526" s="5" t="s">
        <v>148</v>
      </c>
      <c r="H13526" s="5" t="s">
        <v>478</v>
      </c>
      <c r="I13526">
        <v>43979</v>
      </c>
      <c r="J13526">
        <v>175</v>
      </c>
      <c r="K13526">
        <v>252</v>
      </c>
      <c r="L13526">
        <v>3</v>
      </c>
      <c r="M13526">
        <v>9198</v>
      </c>
      <c r="N13526">
        <v>7185.085</v>
      </c>
      <c r="O13526">
        <v>2395.0279999999998</v>
      </c>
      <c r="P13526">
        <v>84</v>
      </c>
      <c r="Q13526">
        <v>36.5</v>
      </c>
      <c r="R13526">
        <v>2012.915</v>
      </c>
      <c r="S13526">
        <v>2020</v>
      </c>
      <c r="T13526">
        <v>11</v>
      </c>
      <c r="U13526">
        <v>47</v>
      </c>
    </row>
    <row r="13527" spans="1:21" x14ac:dyDescent="0.3">
      <c r="A13527" s="5" t="s">
        <v>168</v>
      </c>
      <c r="B13527" s="5" t="s">
        <v>175</v>
      </c>
      <c r="C13527" s="5" t="s">
        <v>86</v>
      </c>
      <c r="D13527" s="5" t="s">
        <v>600</v>
      </c>
      <c r="E13527" s="5" t="s">
        <v>172</v>
      </c>
      <c r="F13527" s="6">
        <v>44154</v>
      </c>
      <c r="G13527" s="5" t="s">
        <v>148</v>
      </c>
      <c r="H13527" s="5" t="s">
        <v>215</v>
      </c>
      <c r="I13527">
        <v>43979</v>
      </c>
      <c r="J13527">
        <v>175</v>
      </c>
      <c r="K13527">
        <v>603</v>
      </c>
      <c r="L13527">
        <v>6</v>
      </c>
      <c r="M13527">
        <v>22009.5</v>
      </c>
      <c r="N13527">
        <v>14370.17</v>
      </c>
      <c r="O13527">
        <v>2395.0279999999998</v>
      </c>
      <c r="P13527">
        <v>100.5</v>
      </c>
      <c r="Q13527">
        <v>36.5</v>
      </c>
      <c r="R13527">
        <v>7639.33</v>
      </c>
      <c r="S13527">
        <v>2020</v>
      </c>
      <c r="T13527">
        <v>11</v>
      </c>
      <c r="U13527">
        <v>47</v>
      </c>
    </row>
    <row r="13528" spans="1:21" x14ac:dyDescent="0.3">
      <c r="A13528" s="5" t="s">
        <v>168</v>
      </c>
      <c r="B13528" s="5" t="s">
        <v>175</v>
      </c>
      <c r="C13528" s="5" t="s">
        <v>86</v>
      </c>
      <c r="D13528" s="5" t="s">
        <v>600</v>
      </c>
      <c r="E13528" s="5" t="s">
        <v>172</v>
      </c>
      <c r="F13528" s="6">
        <v>44154</v>
      </c>
      <c r="G13528" s="5" t="s">
        <v>148</v>
      </c>
      <c r="H13528" s="5" t="s">
        <v>200</v>
      </c>
      <c r="I13528">
        <v>43979</v>
      </c>
      <c r="J13528">
        <v>175</v>
      </c>
      <c r="K13528">
        <v>620</v>
      </c>
      <c r="L13528">
        <v>6</v>
      </c>
      <c r="M13528">
        <v>22630</v>
      </c>
      <c r="N13528">
        <v>14370.17</v>
      </c>
      <c r="O13528">
        <v>2395.0279999999998</v>
      </c>
      <c r="P13528">
        <v>103.33333333333333</v>
      </c>
      <c r="Q13528">
        <v>36.5</v>
      </c>
      <c r="R13528">
        <v>8259.83</v>
      </c>
      <c r="S13528">
        <v>2020</v>
      </c>
      <c r="T13528">
        <v>11</v>
      </c>
      <c r="U13528">
        <v>47</v>
      </c>
    </row>
    <row r="13529" spans="1:21" x14ac:dyDescent="0.3">
      <c r="A13529" s="5" t="s">
        <v>168</v>
      </c>
      <c r="B13529" s="5" t="s">
        <v>175</v>
      </c>
      <c r="C13529" s="5" t="s">
        <v>86</v>
      </c>
      <c r="D13529" s="5" t="s">
        <v>600</v>
      </c>
      <c r="E13529" s="5" t="s">
        <v>172</v>
      </c>
      <c r="F13529" s="6">
        <v>44154</v>
      </c>
      <c r="G13529" s="5" t="s">
        <v>148</v>
      </c>
      <c r="H13529" s="5" t="s">
        <v>199</v>
      </c>
      <c r="I13529">
        <v>43979</v>
      </c>
      <c r="J13529">
        <v>175</v>
      </c>
      <c r="K13529">
        <v>991</v>
      </c>
      <c r="L13529">
        <v>10</v>
      </c>
      <c r="M13529">
        <v>36171.5</v>
      </c>
      <c r="N13529">
        <v>23950.284</v>
      </c>
      <c r="O13529">
        <v>2395.0279999999998</v>
      </c>
      <c r="P13529">
        <v>99.1</v>
      </c>
      <c r="Q13529">
        <v>36.5</v>
      </c>
      <c r="R13529">
        <v>12221.216</v>
      </c>
      <c r="S13529">
        <v>2020</v>
      </c>
      <c r="T13529">
        <v>11</v>
      </c>
      <c r="U13529">
        <v>47</v>
      </c>
    </row>
    <row r="13530" spans="1:21" x14ac:dyDescent="0.3">
      <c r="A13530" s="5" t="s">
        <v>168</v>
      </c>
      <c r="B13530" s="5" t="s">
        <v>206</v>
      </c>
      <c r="C13530" s="5" t="s">
        <v>103</v>
      </c>
      <c r="D13530" s="5" t="s">
        <v>631</v>
      </c>
      <c r="E13530" s="5" t="s">
        <v>172</v>
      </c>
      <c r="F13530" s="6">
        <v>44154</v>
      </c>
      <c r="G13530" s="5" t="s">
        <v>148</v>
      </c>
      <c r="H13530" s="5" t="s">
        <v>194</v>
      </c>
      <c r="I13530">
        <v>43966</v>
      </c>
      <c r="J13530">
        <v>188</v>
      </c>
      <c r="K13530">
        <v>208.6</v>
      </c>
      <c r="L13530">
        <v>2</v>
      </c>
      <c r="M13530">
        <v>7509.6</v>
      </c>
      <c r="N13530">
        <v>6299.7979999999998</v>
      </c>
      <c r="O13530">
        <v>3149.8989999999999</v>
      </c>
      <c r="P13530">
        <v>104.3</v>
      </c>
      <c r="Q13530">
        <v>36</v>
      </c>
      <c r="R13530">
        <v>1209.8019999999999</v>
      </c>
      <c r="S13530">
        <v>2020</v>
      </c>
      <c r="T13530">
        <v>11</v>
      </c>
      <c r="U13530">
        <v>47</v>
      </c>
    </row>
    <row r="13531" spans="1:21" x14ac:dyDescent="0.3">
      <c r="A13531" s="5" t="s">
        <v>168</v>
      </c>
      <c r="B13531" s="5" t="s">
        <v>206</v>
      </c>
      <c r="C13531" s="5" t="s">
        <v>103</v>
      </c>
      <c r="D13531" s="5" t="s">
        <v>631</v>
      </c>
      <c r="E13531" s="5" t="s">
        <v>172</v>
      </c>
      <c r="F13531" s="6">
        <v>44154</v>
      </c>
      <c r="G13531" s="5" t="s">
        <v>148</v>
      </c>
      <c r="H13531" s="5" t="s">
        <v>197</v>
      </c>
      <c r="I13531">
        <v>43966</v>
      </c>
      <c r="J13531">
        <v>188</v>
      </c>
      <c r="K13531">
        <v>336.4</v>
      </c>
      <c r="L13531">
        <v>3</v>
      </c>
      <c r="M13531">
        <v>12278.6</v>
      </c>
      <c r="N13531">
        <v>9449.6970000000001</v>
      </c>
      <c r="O13531">
        <v>3149.8989999999999</v>
      </c>
      <c r="P13531">
        <v>112.13333333333333</v>
      </c>
      <c r="Q13531">
        <v>36.5</v>
      </c>
      <c r="R13531">
        <v>2828.9029999999998</v>
      </c>
      <c r="S13531">
        <v>2020</v>
      </c>
      <c r="T13531">
        <v>11</v>
      </c>
      <c r="U13531">
        <v>47</v>
      </c>
    </row>
    <row r="13532" spans="1:21" x14ac:dyDescent="0.3">
      <c r="A13532" s="5" t="s">
        <v>168</v>
      </c>
      <c r="B13532" s="5" t="s">
        <v>206</v>
      </c>
      <c r="C13532" s="5" t="s">
        <v>103</v>
      </c>
      <c r="D13532" s="5" t="s">
        <v>631</v>
      </c>
      <c r="E13532" s="5" t="s">
        <v>172</v>
      </c>
      <c r="F13532" s="6">
        <v>44154</v>
      </c>
      <c r="G13532" s="5" t="s">
        <v>148</v>
      </c>
      <c r="H13532" s="5" t="s">
        <v>311</v>
      </c>
      <c r="I13532">
        <v>43966</v>
      </c>
      <c r="J13532">
        <v>188</v>
      </c>
      <c r="K13532">
        <v>89.6</v>
      </c>
      <c r="L13532">
        <v>1</v>
      </c>
      <c r="M13532">
        <v>3270.4</v>
      </c>
      <c r="N13532">
        <v>3149.8989999999999</v>
      </c>
      <c r="O13532">
        <v>3149.8989999999999</v>
      </c>
      <c r="P13532">
        <v>89.6</v>
      </c>
      <c r="Q13532">
        <v>36.5</v>
      </c>
      <c r="R13532">
        <v>120.501</v>
      </c>
      <c r="S13532">
        <v>2020</v>
      </c>
      <c r="T13532">
        <v>11</v>
      </c>
      <c r="U13532">
        <v>47</v>
      </c>
    </row>
    <row r="13533" spans="1:21" x14ac:dyDescent="0.3">
      <c r="A13533" s="5" t="s">
        <v>168</v>
      </c>
      <c r="B13533" s="5" t="s">
        <v>206</v>
      </c>
      <c r="C13533" s="5" t="s">
        <v>103</v>
      </c>
      <c r="D13533" s="5" t="s">
        <v>631</v>
      </c>
      <c r="E13533" s="5" t="s">
        <v>172</v>
      </c>
      <c r="F13533" s="6">
        <v>44154</v>
      </c>
      <c r="G13533" s="5" t="s">
        <v>148</v>
      </c>
      <c r="H13533" s="5" t="s">
        <v>178</v>
      </c>
      <c r="I13533">
        <v>43966</v>
      </c>
      <c r="J13533">
        <v>188</v>
      </c>
      <c r="K13533">
        <v>193.4</v>
      </c>
      <c r="L13533">
        <v>2</v>
      </c>
      <c r="M13533">
        <v>7059.1</v>
      </c>
      <c r="N13533">
        <v>6299.7979999999998</v>
      </c>
      <c r="O13533">
        <v>3149.8989999999999</v>
      </c>
      <c r="P13533">
        <v>96.7</v>
      </c>
      <c r="Q13533">
        <v>36.5</v>
      </c>
      <c r="R13533">
        <v>759.30200000000002</v>
      </c>
      <c r="S13533">
        <v>2020</v>
      </c>
      <c r="T13533">
        <v>11</v>
      </c>
      <c r="U13533">
        <v>47</v>
      </c>
    </row>
    <row r="13534" spans="1:21" x14ac:dyDescent="0.3">
      <c r="A13534" s="5" t="s">
        <v>168</v>
      </c>
      <c r="B13534" s="5" t="s">
        <v>206</v>
      </c>
      <c r="C13534" s="5" t="s">
        <v>104</v>
      </c>
      <c r="D13534" s="5" t="s">
        <v>632</v>
      </c>
      <c r="E13534" s="5" t="s">
        <v>172</v>
      </c>
      <c r="F13534" s="6">
        <v>44154</v>
      </c>
      <c r="G13534" s="5" t="s">
        <v>148</v>
      </c>
      <c r="H13534" s="5" t="s">
        <v>194</v>
      </c>
      <c r="I13534">
        <v>43978</v>
      </c>
      <c r="J13534">
        <v>176</v>
      </c>
      <c r="K13534">
        <v>250.6</v>
      </c>
      <c r="L13534">
        <v>2</v>
      </c>
      <c r="M13534">
        <v>8520.4</v>
      </c>
      <c r="N13534">
        <v>5870.9870000000001</v>
      </c>
      <c r="O13534">
        <v>2935.4940000000001</v>
      </c>
      <c r="P13534">
        <v>125.3</v>
      </c>
      <c r="Q13534">
        <v>34</v>
      </c>
      <c r="R13534">
        <v>2649.413</v>
      </c>
      <c r="S13534">
        <v>2020</v>
      </c>
      <c r="T13534">
        <v>11</v>
      </c>
      <c r="U13534">
        <v>47</v>
      </c>
    </row>
    <row r="13535" spans="1:21" x14ac:dyDescent="0.3">
      <c r="A13535" s="5" t="s">
        <v>168</v>
      </c>
      <c r="B13535" s="5" t="s">
        <v>206</v>
      </c>
      <c r="C13535" s="5" t="s">
        <v>104</v>
      </c>
      <c r="D13535" s="5" t="s">
        <v>632</v>
      </c>
      <c r="E13535" s="5" t="s">
        <v>172</v>
      </c>
      <c r="F13535" s="6">
        <v>44154</v>
      </c>
      <c r="G13535" s="5" t="s">
        <v>148</v>
      </c>
      <c r="H13535" s="5" t="s">
        <v>235</v>
      </c>
      <c r="I13535">
        <v>43978</v>
      </c>
      <c r="J13535">
        <v>176</v>
      </c>
      <c r="K13535">
        <v>106.4</v>
      </c>
      <c r="L13535">
        <v>1</v>
      </c>
      <c r="M13535">
        <v>3883.6</v>
      </c>
      <c r="N13535">
        <v>2935.4940000000001</v>
      </c>
      <c r="O13535">
        <v>2935.4940000000001</v>
      </c>
      <c r="P13535">
        <v>106.4</v>
      </c>
      <c r="Q13535">
        <v>36.5</v>
      </c>
      <c r="R13535">
        <v>948.10599999999999</v>
      </c>
      <c r="S13535">
        <v>2020</v>
      </c>
      <c r="T13535">
        <v>11</v>
      </c>
      <c r="U13535">
        <v>47</v>
      </c>
    </row>
    <row r="13536" spans="1:21" x14ac:dyDescent="0.3">
      <c r="A13536" s="5" t="s">
        <v>168</v>
      </c>
      <c r="B13536" s="5" t="s">
        <v>206</v>
      </c>
      <c r="C13536" s="5" t="s">
        <v>104</v>
      </c>
      <c r="D13536" s="5" t="s">
        <v>632</v>
      </c>
      <c r="E13536" s="5" t="s">
        <v>172</v>
      </c>
      <c r="F13536" s="6">
        <v>44154</v>
      </c>
      <c r="G13536" s="5" t="s">
        <v>148</v>
      </c>
      <c r="H13536" s="5" t="s">
        <v>351</v>
      </c>
      <c r="I13536">
        <v>43978</v>
      </c>
      <c r="J13536">
        <v>176</v>
      </c>
      <c r="K13536">
        <v>106.2</v>
      </c>
      <c r="L13536">
        <v>2</v>
      </c>
      <c r="M13536">
        <v>3876.3</v>
      </c>
      <c r="N13536">
        <v>5870.9870000000001</v>
      </c>
      <c r="O13536">
        <v>2935.4940000000001</v>
      </c>
      <c r="P13536">
        <v>53.1</v>
      </c>
      <c r="Q13536">
        <v>36.5</v>
      </c>
      <c r="R13536">
        <v>-1994.6869999999999</v>
      </c>
      <c r="S13536">
        <v>2020</v>
      </c>
      <c r="T13536">
        <v>11</v>
      </c>
      <c r="U13536">
        <v>47</v>
      </c>
    </row>
    <row r="13537" spans="1:21" x14ac:dyDescent="0.3">
      <c r="A13537" s="5" t="s">
        <v>168</v>
      </c>
      <c r="B13537" s="5" t="s">
        <v>206</v>
      </c>
      <c r="C13537" s="5" t="s">
        <v>104</v>
      </c>
      <c r="D13537" s="5" t="s">
        <v>632</v>
      </c>
      <c r="E13537" s="5" t="s">
        <v>172</v>
      </c>
      <c r="F13537" s="6">
        <v>44154</v>
      </c>
      <c r="G13537" s="5" t="s">
        <v>148</v>
      </c>
      <c r="H13537" s="5" t="s">
        <v>498</v>
      </c>
      <c r="I13537">
        <v>43978</v>
      </c>
      <c r="J13537">
        <v>176</v>
      </c>
      <c r="K13537">
        <v>390</v>
      </c>
      <c r="L13537">
        <v>4</v>
      </c>
      <c r="M13537">
        <v>14625</v>
      </c>
      <c r="N13537">
        <v>11849.14</v>
      </c>
      <c r="O13537">
        <v>2962.2849999999999</v>
      </c>
      <c r="P13537">
        <v>97.5</v>
      </c>
      <c r="Q13537">
        <v>37.5</v>
      </c>
      <c r="R13537">
        <v>2775.86</v>
      </c>
      <c r="S13537">
        <v>2020</v>
      </c>
      <c r="T13537">
        <v>11</v>
      </c>
      <c r="U13537">
        <v>47</v>
      </c>
    </row>
    <row r="13538" spans="1:21" x14ac:dyDescent="0.3">
      <c r="A13538" s="5" t="s">
        <v>168</v>
      </c>
      <c r="B13538" s="5" t="s">
        <v>206</v>
      </c>
      <c r="C13538" s="5" t="s">
        <v>104</v>
      </c>
      <c r="D13538" s="5" t="s">
        <v>632</v>
      </c>
      <c r="E13538" s="5" t="s">
        <v>172</v>
      </c>
      <c r="F13538" s="6">
        <v>44154</v>
      </c>
      <c r="G13538" s="5" t="s">
        <v>148</v>
      </c>
      <c r="H13538" s="5" t="s">
        <v>202</v>
      </c>
      <c r="I13538">
        <v>43978</v>
      </c>
      <c r="J13538">
        <v>176</v>
      </c>
      <c r="K13538">
        <v>826</v>
      </c>
      <c r="L13538">
        <v>8</v>
      </c>
      <c r="M13538">
        <v>30975</v>
      </c>
      <c r="N13538">
        <v>23698.28</v>
      </c>
      <c r="O13538">
        <v>2962.2849999999999</v>
      </c>
      <c r="P13538">
        <v>103.25</v>
      </c>
      <c r="Q13538">
        <v>37.5</v>
      </c>
      <c r="R13538">
        <v>7276.72</v>
      </c>
      <c r="S13538">
        <v>2020</v>
      </c>
      <c r="T13538">
        <v>11</v>
      </c>
      <c r="U13538">
        <v>47</v>
      </c>
    </row>
    <row r="13539" spans="1:21" x14ac:dyDescent="0.3">
      <c r="A13539" s="5" t="s">
        <v>168</v>
      </c>
      <c r="B13539" s="5" t="s">
        <v>206</v>
      </c>
      <c r="C13539" s="5" t="s">
        <v>104</v>
      </c>
      <c r="D13539" s="5" t="s">
        <v>632</v>
      </c>
      <c r="E13539" s="5" t="s">
        <v>172</v>
      </c>
      <c r="F13539" s="6">
        <v>44154</v>
      </c>
      <c r="G13539" s="5" t="s">
        <v>148</v>
      </c>
      <c r="H13539" s="5" t="s">
        <v>189</v>
      </c>
      <c r="I13539">
        <v>43978</v>
      </c>
      <c r="J13539">
        <v>176</v>
      </c>
      <c r="K13539">
        <v>202</v>
      </c>
      <c r="L13539">
        <v>2</v>
      </c>
      <c r="M13539">
        <v>7575</v>
      </c>
      <c r="N13539">
        <v>5924.57</v>
      </c>
      <c r="O13539">
        <v>2962.2849999999999</v>
      </c>
      <c r="P13539">
        <v>101</v>
      </c>
      <c r="Q13539">
        <v>37.5</v>
      </c>
      <c r="R13539">
        <v>1650.43</v>
      </c>
      <c r="S13539">
        <v>2020</v>
      </c>
      <c r="T13539">
        <v>11</v>
      </c>
      <c r="U13539">
        <v>47</v>
      </c>
    </row>
    <row r="13540" spans="1:21" x14ac:dyDescent="0.3">
      <c r="A13540" s="5" t="s">
        <v>168</v>
      </c>
      <c r="B13540" s="5" t="s">
        <v>206</v>
      </c>
      <c r="C13540" s="5" t="s">
        <v>104</v>
      </c>
      <c r="D13540" s="5" t="s">
        <v>632</v>
      </c>
      <c r="E13540" s="5" t="s">
        <v>172</v>
      </c>
      <c r="F13540" s="6">
        <v>44154</v>
      </c>
      <c r="G13540" s="5" t="s">
        <v>148</v>
      </c>
      <c r="H13540" s="5" t="s">
        <v>188</v>
      </c>
      <c r="I13540">
        <v>43978</v>
      </c>
      <c r="J13540">
        <v>176</v>
      </c>
      <c r="K13540">
        <v>420</v>
      </c>
      <c r="L13540">
        <v>4</v>
      </c>
      <c r="M13540">
        <v>15750</v>
      </c>
      <c r="N13540">
        <v>11849.14</v>
      </c>
      <c r="O13540">
        <v>2962.2849999999999</v>
      </c>
      <c r="P13540">
        <v>105</v>
      </c>
      <c r="Q13540">
        <v>37.5</v>
      </c>
      <c r="R13540">
        <v>3900.86</v>
      </c>
      <c r="S13540">
        <v>2020</v>
      </c>
      <c r="T13540">
        <v>11</v>
      </c>
      <c r="U13540">
        <v>47</v>
      </c>
    </row>
    <row r="13541" spans="1:21" x14ac:dyDescent="0.3">
      <c r="A13541" s="5" t="s">
        <v>168</v>
      </c>
      <c r="B13541" s="5" t="s">
        <v>206</v>
      </c>
      <c r="C13541" s="5" t="s">
        <v>104</v>
      </c>
      <c r="D13541" s="5" t="s">
        <v>632</v>
      </c>
      <c r="E13541" s="5" t="s">
        <v>172</v>
      </c>
      <c r="F13541" s="6">
        <v>44154</v>
      </c>
      <c r="G13541" s="5" t="s">
        <v>148</v>
      </c>
      <c r="H13541" s="5" t="s">
        <v>187</v>
      </c>
      <c r="I13541">
        <v>43978</v>
      </c>
      <c r="J13541">
        <v>176</v>
      </c>
      <c r="K13541">
        <v>520</v>
      </c>
      <c r="L13541">
        <v>5</v>
      </c>
      <c r="M13541">
        <v>19500</v>
      </c>
      <c r="N13541">
        <v>14811.424999999999</v>
      </c>
      <c r="O13541">
        <v>2962.2849999999999</v>
      </c>
      <c r="P13541">
        <v>104</v>
      </c>
      <c r="Q13541">
        <v>37.5</v>
      </c>
      <c r="R13541">
        <v>4688.5749999999998</v>
      </c>
      <c r="S13541">
        <v>2020</v>
      </c>
      <c r="T13541">
        <v>11</v>
      </c>
      <c r="U13541">
        <v>47</v>
      </c>
    </row>
    <row r="13542" spans="1:21" x14ac:dyDescent="0.3">
      <c r="A13542" s="5" t="s">
        <v>168</v>
      </c>
      <c r="B13542" s="5" t="s">
        <v>206</v>
      </c>
      <c r="C13542" s="5" t="s">
        <v>104</v>
      </c>
      <c r="D13542" s="5" t="s">
        <v>632</v>
      </c>
      <c r="E13542" s="5" t="s">
        <v>172</v>
      </c>
      <c r="F13542" s="6">
        <v>44154</v>
      </c>
      <c r="G13542" s="5" t="s">
        <v>148</v>
      </c>
      <c r="H13542" s="5" t="s">
        <v>186</v>
      </c>
      <c r="I13542">
        <v>43978</v>
      </c>
      <c r="J13542">
        <v>176</v>
      </c>
      <c r="K13542">
        <v>105</v>
      </c>
      <c r="L13542">
        <v>1</v>
      </c>
      <c r="M13542">
        <v>3937.5</v>
      </c>
      <c r="N13542">
        <v>2962.2849999999999</v>
      </c>
      <c r="O13542">
        <v>2962.2849999999999</v>
      </c>
      <c r="P13542">
        <v>105</v>
      </c>
      <c r="Q13542">
        <v>37.5</v>
      </c>
      <c r="R13542">
        <v>975.21500000000003</v>
      </c>
      <c r="S13542">
        <v>2020</v>
      </c>
      <c r="T13542">
        <v>11</v>
      </c>
      <c r="U13542">
        <v>47</v>
      </c>
    </row>
    <row r="13543" spans="1:21" x14ac:dyDescent="0.3">
      <c r="A13543" s="5" t="s">
        <v>168</v>
      </c>
      <c r="B13543" s="5" t="s">
        <v>206</v>
      </c>
      <c r="C13543" s="5" t="s">
        <v>104</v>
      </c>
      <c r="D13543" s="5" t="s">
        <v>632</v>
      </c>
      <c r="E13543" s="5" t="s">
        <v>172</v>
      </c>
      <c r="F13543" s="6">
        <v>44154</v>
      </c>
      <c r="G13543" s="5" t="s">
        <v>148</v>
      </c>
      <c r="H13543" s="5" t="s">
        <v>231</v>
      </c>
      <c r="I13543">
        <v>43978</v>
      </c>
      <c r="J13543">
        <v>176</v>
      </c>
      <c r="K13543">
        <v>110</v>
      </c>
      <c r="L13543">
        <v>1</v>
      </c>
      <c r="M13543">
        <v>4125</v>
      </c>
      <c r="N13543">
        <v>2962.2849999999999</v>
      </c>
      <c r="O13543">
        <v>2962.2849999999999</v>
      </c>
      <c r="P13543">
        <v>110</v>
      </c>
      <c r="Q13543">
        <v>37.5</v>
      </c>
      <c r="R13543">
        <v>1162.7149999999999</v>
      </c>
      <c r="S13543">
        <v>2020</v>
      </c>
      <c r="T13543">
        <v>11</v>
      </c>
      <c r="U13543">
        <v>47</v>
      </c>
    </row>
    <row r="13544" spans="1:21" x14ac:dyDescent="0.3">
      <c r="A13544" s="5" t="s">
        <v>168</v>
      </c>
      <c r="B13544" s="5" t="s">
        <v>206</v>
      </c>
      <c r="C13544" s="5" t="s">
        <v>104</v>
      </c>
      <c r="D13544" s="5" t="s">
        <v>632</v>
      </c>
      <c r="E13544" s="5" t="s">
        <v>172</v>
      </c>
      <c r="F13544" s="6">
        <v>44154</v>
      </c>
      <c r="G13544" s="5" t="s">
        <v>148</v>
      </c>
      <c r="H13544" s="5" t="s">
        <v>183</v>
      </c>
      <c r="I13544">
        <v>43978</v>
      </c>
      <c r="J13544">
        <v>176</v>
      </c>
      <c r="K13544">
        <v>220</v>
      </c>
      <c r="L13544">
        <v>2</v>
      </c>
      <c r="M13544">
        <v>8250</v>
      </c>
      <c r="N13544">
        <v>5924.57</v>
      </c>
      <c r="O13544">
        <v>2962.2849999999999</v>
      </c>
      <c r="P13544">
        <v>110</v>
      </c>
      <c r="Q13544">
        <v>37.5</v>
      </c>
      <c r="R13544">
        <v>2325.4299999999998</v>
      </c>
      <c r="S13544">
        <v>2020</v>
      </c>
      <c r="T13544">
        <v>11</v>
      </c>
      <c r="U13544">
        <v>47</v>
      </c>
    </row>
    <row r="13545" spans="1:21" x14ac:dyDescent="0.3">
      <c r="A13545" s="5" t="s">
        <v>168</v>
      </c>
      <c r="B13545" s="5" t="s">
        <v>206</v>
      </c>
      <c r="C13545" s="5" t="s">
        <v>104</v>
      </c>
      <c r="D13545" s="5" t="s">
        <v>632</v>
      </c>
      <c r="E13545" s="5" t="s">
        <v>172</v>
      </c>
      <c r="F13545" s="6">
        <v>44154</v>
      </c>
      <c r="G13545" s="5" t="s">
        <v>148</v>
      </c>
      <c r="H13545" s="5" t="s">
        <v>182</v>
      </c>
      <c r="I13545">
        <v>43978</v>
      </c>
      <c r="J13545">
        <v>176</v>
      </c>
      <c r="K13545">
        <v>220</v>
      </c>
      <c r="L13545">
        <v>2</v>
      </c>
      <c r="M13545">
        <v>8250</v>
      </c>
      <c r="N13545">
        <v>5924.57</v>
      </c>
      <c r="O13545">
        <v>2962.2849999999999</v>
      </c>
      <c r="P13545">
        <v>110</v>
      </c>
      <c r="Q13545">
        <v>37.5</v>
      </c>
      <c r="R13545">
        <v>2325.4299999999998</v>
      </c>
      <c r="S13545">
        <v>2020</v>
      </c>
      <c r="T13545">
        <v>11</v>
      </c>
      <c r="U13545">
        <v>47</v>
      </c>
    </row>
    <row r="13546" spans="1:21" x14ac:dyDescent="0.3">
      <c r="A13546" s="5" t="s">
        <v>168</v>
      </c>
      <c r="B13546" s="5" t="s">
        <v>206</v>
      </c>
      <c r="C13546" s="5" t="s">
        <v>104</v>
      </c>
      <c r="D13546" s="5" t="s">
        <v>632</v>
      </c>
      <c r="E13546" s="5" t="s">
        <v>172</v>
      </c>
      <c r="F13546" s="6">
        <v>44154</v>
      </c>
      <c r="G13546" s="5" t="s">
        <v>148</v>
      </c>
      <c r="H13546" s="5" t="s">
        <v>181</v>
      </c>
      <c r="I13546">
        <v>43978</v>
      </c>
      <c r="J13546">
        <v>176</v>
      </c>
      <c r="K13546">
        <v>112</v>
      </c>
      <c r="L13546">
        <v>1</v>
      </c>
      <c r="M13546">
        <v>4200</v>
      </c>
      <c r="N13546">
        <v>2962.2849999999999</v>
      </c>
      <c r="O13546">
        <v>2962.2849999999999</v>
      </c>
      <c r="P13546">
        <v>112</v>
      </c>
      <c r="Q13546">
        <v>37.5</v>
      </c>
      <c r="R13546">
        <v>1237.7149999999999</v>
      </c>
      <c r="S13546">
        <v>2020</v>
      </c>
      <c r="T13546">
        <v>11</v>
      </c>
      <c r="U13546">
        <v>47</v>
      </c>
    </row>
    <row r="13547" spans="1:21" x14ac:dyDescent="0.3">
      <c r="A13547" s="5" t="s">
        <v>168</v>
      </c>
      <c r="B13547" s="5" t="s">
        <v>206</v>
      </c>
      <c r="C13547" s="5" t="s">
        <v>104</v>
      </c>
      <c r="D13547" s="5" t="s">
        <v>632</v>
      </c>
      <c r="E13547" s="5" t="s">
        <v>172</v>
      </c>
      <c r="F13547" s="6">
        <v>44154</v>
      </c>
      <c r="G13547" s="5" t="s">
        <v>148</v>
      </c>
      <c r="H13547" s="5" t="s">
        <v>217</v>
      </c>
      <c r="I13547">
        <v>43978</v>
      </c>
      <c r="J13547">
        <v>176</v>
      </c>
      <c r="K13547">
        <v>723</v>
      </c>
      <c r="L13547">
        <v>7</v>
      </c>
      <c r="M13547">
        <v>23859</v>
      </c>
      <c r="N13547">
        <v>20735.994999999999</v>
      </c>
      <c r="O13547">
        <v>2962.2849999999999</v>
      </c>
      <c r="P13547">
        <v>103.28571428571429</v>
      </c>
      <c r="Q13547">
        <v>33</v>
      </c>
      <c r="R13547">
        <v>3123.0050000000001</v>
      </c>
      <c r="S13547">
        <v>2020</v>
      </c>
      <c r="T13547">
        <v>11</v>
      </c>
      <c r="U13547">
        <v>47</v>
      </c>
    </row>
    <row r="13548" spans="1:21" x14ac:dyDescent="0.3">
      <c r="A13548" s="5" t="s">
        <v>168</v>
      </c>
      <c r="B13548" s="5" t="s">
        <v>206</v>
      </c>
      <c r="C13548" s="5" t="s">
        <v>104</v>
      </c>
      <c r="D13548" s="5" t="s">
        <v>632</v>
      </c>
      <c r="E13548" s="5" t="s">
        <v>172</v>
      </c>
      <c r="F13548" s="6">
        <v>44154</v>
      </c>
      <c r="G13548" s="5" t="s">
        <v>148</v>
      </c>
      <c r="H13548" s="5" t="s">
        <v>217</v>
      </c>
      <c r="I13548">
        <v>43978</v>
      </c>
      <c r="J13548">
        <v>176</v>
      </c>
      <c r="K13548">
        <v>499</v>
      </c>
      <c r="L13548">
        <v>5</v>
      </c>
      <c r="M13548">
        <v>18712.5</v>
      </c>
      <c r="N13548">
        <v>14811.424999999999</v>
      </c>
      <c r="O13548">
        <v>2962.2849999999999</v>
      </c>
      <c r="P13548">
        <v>99.8</v>
      </c>
      <c r="Q13548">
        <v>37.5</v>
      </c>
      <c r="R13548">
        <v>3901.0749999999998</v>
      </c>
      <c r="S13548">
        <v>2020</v>
      </c>
      <c r="T13548">
        <v>11</v>
      </c>
      <c r="U13548">
        <v>47</v>
      </c>
    </row>
    <row r="13549" spans="1:21" x14ac:dyDescent="0.3">
      <c r="A13549" s="5" t="s">
        <v>168</v>
      </c>
      <c r="B13549" s="5" t="s">
        <v>206</v>
      </c>
      <c r="C13549" s="5" t="s">
        <v>105</v>
      </c>
      <c r="D13549" s="5" t="s">
        <v>633</v>
      </c>
      <c r="E13549" s="5" t="s">
        <v>172</v>
      </c>
      <c r="F13549" s="6">
        <v>44154</v>
      </c>
      <c r="G13549" s="5" t="s">
        <v>148</v>
      </c>
      <c r="H13549" s="5" t="s">
        <v>184</v>
      </c>
      <c r="I13549">
        <v>43983</v>
      </c>
      <c r="J13549">
        <v>171</v>
      </c>
      <c r="K13549">
        <v>2175</v>
      </c>
      <c r="L13549">
        <v>20</v>
      </c>
      <c r="M13549">
        <v>80475</v>
      </c>
      <c r="N13549">
        <v>60318.245000000003</v>
      </c>
      <c r="O13549">
        <v>3015.9119999999998</v>
      </c>
      <c r="P13549">
        <v>108.75</v>
      </c>
      <c r="Q13549">
        <v>37</v>
      </c>
      <c r="R13549">
        <v>20156.755000000001</v>
      </c>
      <c r="S13549">
        <v>2020</v>
      </c>
      <c r="T13549">
        <v>11</v>
      </c>
      <c r="U13549">
        <v>47</v>
      </c>
    </row>
    <row r="13550" spans="1:21" x14ac:dyDescent="0.3">
      <c r="A13550" s="5" t="s">
        <v>168</v>
      </c>
      <c r="B13550" s="5" t="s">
        <v>206</v>
      </c>
      <c r="C13550" s="5" t="s">
        <v>105</v>
      </c>
      <c r="D13550" s="5" t="s">
        <v>633</v>
      </c>
      <c r="E13550" s="5" t="s">
        <v>172</v>
      </c>
      <c r="F13550" s="6">
        <v>44154</v>
      </c>
      <c r="G13550" s="5" t="s">
        <v>148</v>
      </c>
      <c r="H13550" s="5" t="s">
        <v>216</v>
      </c>
      <c r="I13550">
        <v>43983</v>
      </c>
      <c r="J13550">
        <v>171</v>
      </c>
      <c r="K13550">
        <v>110</v>
      </c>
      <c r="L13550">
        <v>1</v>
      </c>
      <c r="M13550">
        <v>4125</v>
      </c>
      <c r="N13550">
        <v>3015.9119999999998</v>
      </c>
      <c r="O13550">
        <v>3015.9119999999998</v>
      </c>
      <c r="P13550">
        <v>110</v>
      </c>
      <c r="Q13550">
        <v>37.5</v>
      </c>
      <c r="R13550">
        <v>1109.088</v>
      </c>
      <c r="S13550">
        <v>2020</v>
      </c>
      <c r="T13550">
        <v>11</v>
      </c>
      <c r="U13550">
        <v>47</v>
      </c>
    </row>
    <row r="13551" spans="1:21" x14ac:dyDescent="0.3">
      <c r="A13551" s="5" t="s">
        <v>168</v>
      </c>
      <c r="B13551" s="5" t="s">
        <v>206</v>
      </c>
      <c r="C13551" s="5" t="s">
        <v>105</v>
      </c>
      <c r="D13551" s="5" t="s">
        <v>633</v>
      </c>
      <c r="E13551" s="5" t="s">
        <v>172</v>
      </c>
      <c r="F13551" s="6">
        <v>44154</v>
      </c>
      <c r="G13551" s="5" t="s">
        <v>148</v>
      </c>
      <c r="H13551" s="5" t="s">
        <v>205</v>
      </c>
      <c r="I13551">
        <v>43983</v>
      </c>
      <c r="J13551">
        <v>171</v>
      </c>
      <c r="K13551">
        <v>310</v>
      </c>
      <c r="L13551">
        <v>3</v>
      </c>
      <c r="M13551">
        <v>11625</v>
      </c>
      <c r="N13551">
        <v>9047.7369999999992</v>
      </c>
      <c r="O13551">
        <v>3015.9119999999998</v>
      </c>
      <c r="P13551">
        <v>103.33333333333333</v>
      </c>
      <c r="Q13551">
        <v>37.5</v>
      </c>
      <c r="R13551">
        <v>2577.2629999999999</v>
      </c>
      <c r="S13551">
        <v>2020</v>
      </c>
      <c r="T13551">
        <v>11</v>
      </c>
      <c r="U13551">
        <v>47</v>
      </c>
    </row>
    <row r="13552" spans="1:21" x14ac:dyDescent="0.3">
      <c r="A13552" s="5" t="s">
        <v>168</v>
      </c>
      <c r="B13552" s="5" t="s">
        <v>206</v>
      </c>
      <c r="C13552" s="5" t="s">
        <v>105</v>
      </c>
      <c r="D13552" s="5" t="s">
        <v>633</v>
      </c>
      <c r="E13552" s="5" t="s">
        <v>172</v>
      </c>
      <c r="F13552" s="6">
        <v>44154</v>
      </c>
      <c r="G13552" s="5" t="s">
        <v>148</v>
      </c>
      <c r="H13552" s="5" t="s">
        <v>230</v>
      </c>
      <c r="I13552">
        <v>43983</v>
      </c>
      <c r="J13552">
        <v>171</v>
      </c>
      <c r="K13552">
        <v>2629</v>
      </c>
      <c r="L13552">
        <v>25</v>
      </c>
      <c r="M13552">
        <v>97273</v>
      </c>
      <c r="N13552">
        <v>75397.805999999997</v>
      </c>
      <c r="O13552">
        <v>3015.9119999999998</v>
      </c>
      <c r="P13552">
        <v>105.16</v>
      </c>
      <c r="Q13552">
        <v>37</v>
      </c>
      <c r="R13552">
        <v>21875.194</v>
      </c>
      <c r="S13552">
        <v>2020</v>
      </c>
      <c r="T13552">
        <v>11</v>
      </c>
      <c r="U13552">
        <v>47</v>
      </c>
    </row>
    <row r="13553" spans="1:21" x14ac:dyDescent="0.3">
      <c r="A13553" s="5" t="s">
        <v>168</v>
      </c>
      <c r="B13553" s="5" t="s">
        <v>206</v>
      </c>
      <c r="C13553" s="5" t="s">
        <v>105</v>
      </c>
      <c r="D13553" s="5" t="s">
        <v>633</v>
      </c>
      <c r="E13553" s="5" t="s">
        <v>172</v>
      </c>
      <c r="F13553" s="6">
        <v>44154</v>
      </c>
      <c r="G13553" s="5" t="s">
        <v>148</v>
      </c>
      <c r="H13553" s="5" t="s">
        <v>204</v>
      </c>
      <c r="I13553">
        <v>43983</v>
      </c>
      <c r="J13553">
        <v>171</v>
      </c>
      <c r="K13553">
        <v>405</v>
      </c>
      <c r="L13553">
        <v>4</v>
      </c>
      <c r="M13553">
        <v>15187.5</v>
      </c>
      <c r="N13553">
        <v>12063.648999999999</v>
      </c>
      <c r="O13553">
        <v>3015.9119999999998</v>
      </c>
      <c r="P13553">
        <v>101.25</v>
      </c>
      <c r="Q13553">
        <v>37.5</v>
      </c>
      <c r="R13553">
        <v>3123.8510000000001</v>
      </c>
      <c r="S13553">
        <v>2020</v>
      </c>
      <c r="T13553">
        <v>11</v>
      </c>
      <c r="U13553">
        <v>47</v>
      </c>
    </row>
    <row r="13554" spans="1:21" x14ac:dyDescent="0.3">
      <c r="A13554" s="5" t="s">
        <v>168</v>
      </c>
      <c r="B13554" s="5" t="s">
        <v>206</v>
      </c>
      <c r="C13554" s="5" t="s">
        <v>105</v>
      </c>
      <c r="D13554" s="5" t="s">
        <v>633</v>
      </c>
      <c r="E13554" s="5" t="s">
        <v>172</v>
      </c>
      <c r="F13554" s="6">
        <v>44154</v>
      </c>
      <c r="G13554" s="5" t="s">
        <v>148</v>
      </c>
      <c r="H13554" s="5" t="s">
        <v>203</v>
      </c>
      <c r="I13554">
        <v>43983</v>
      </c>
      <c r="J13554">
        <v>171</v>
      </c>
      <c r="K13554">
        <v>200</v>
      </c>
      <c r="L13554">
        <v>2</v>
      </c>
      <c r="M13554">
        <v>7500</v>
      </c>
      <c r="N13554">
        <v>6031.8249999999998</v>
      </c>
      <c r="O13554">
        <v>3015.9119999999998</v>
      </c>
      <c r="P13554">
        <v>100</v>
      </c>
      <c r="Q13554">
        <v>37.5</v>
      </c>
      <c r="R13554">
        <v>1468.175</v>
      </c>
      <c r="S13554">
        <v>2020</v>
      </c>
      <c r="T13554">
        <v>11</v>
      </c>
      <c r="U13554">
        <v>47</v>
      </c>
    </row>
    <row r="13555" spans="1:21" x14ac:dyDescent="0.3">
      <c r="A13555" s="5" t="s">
        <v>168</v>
      </c>
      <c r="B13555" s="5" t="s">
        <v>467</v>
      </c>
      <c r="C13555" s="5" t="s">
        <v>131</v>
      </c>
      <c r="D13555" s="5" t="s">
        <v>629</v>
      </c>
      <c r="E13555" s="5" t="s">
        <v>227</v>
      </c>
      <c r="F13555" s="6">
        <v>44154</v>
      </c>
      <c r="G13555" s="5" t="s">
        <v>148</v>
      </c>
      <c r="H13555" s="5" t="s">
        <v>173</v>
      </c>
      <c r="I13555">
        <v>44037</v>
      </c>
      <c r="J13555">
        <v>117</v>
      </c>
      <c r="K13555">
        <v>-860</v>
      </c>
      <c r="L13555">
        <v>-12</v>
      </c>
      <c r="M13555">
        <v>-30960</v>
      </c>
      <c r="N13555">
        <v>-36410.370000000003</v>
      </c>
      <c r="O13555">
        <v>-3034.1970000000001</v>
      </c>
      <c r="P13555">
        <v>71.666666666666671</v>
      </c>
      <c r="Q13555">
        <v>36</v>
      </c>
      <c r="R13555">
        <v>5450.37</v>
      </c>
      <c r="S13555">
        <v>2020</v>
      </c>
      <c r="T13555">
        <v>11</v>
      </c>
      <c r="U13555">
        <v>47</v>
      </c>
    </row>
    <row r="13556" spans="1:21" x14ac:dyDescent="0.3">
      <c r="A13556" s="5" t="s">
        <v>168</v>
      </c>
      <c r="B13556" s="5" t="s">
        <v>467</v>
      </c>
      <c r="C13556" s="5" t="s">
        <v>131</v>
      </c>
      <c r="D13556" s="5" t="s">
        <v>629</v>
      </c>
      <c r="E13556" s="5" t="s">
        <v>172</v>
      </c>
      <c r="F13556" s="6">
        <v>44154</v>
      </c>
      <c r="G13556" s="5" t="s">
        <v>148</v>
      </c>
      <c r="H13556" s="5" t="s">
        <v>173</v>
      </c>
      <c r="I13556">
        <v>44037</v>
      </c>
      <c r="J13556">
        <v>117</v>
      </c>
      <c r="K13556">
        <v>860</v>
      </c>
      <c r="L13556">
        <v>6</v>
      </c>
      <c r="M13556">
        <v>30960</v>
      </c>
      <c r="N13556">
        <v>18205.185000000001</v>
      </c>
      <c r="O13556">
        <v>3034.1970000000001</v>
      </c>
      <c r="P13556">
        <v>143.33333333333334</v>
      </c>
      <c r="Q13556">
        <v>36</v>
      </c>
      <c r="R13556">
        <v>12754.815000000001</v>
      </c>
      <c r="S13556">
        <v>2020</v>
      </c>
      <c r="T13556">
        <v>11</v>
      </c>
      <c r="U13556">
        <v>47</v>
      </c>
    </row>
    <row r="13557" spans="1:21" x14ac:dyDescent="0.3">
      <c r="A13557" s="5" t="s">
        <v>168</v>
      </c>
      <c r="B13557" s="5" t="s">
        <v>467</v>
      </c>
      <c r="C13557" s="5" t="s">
        <v>131</v>
      </c>
      <c r="D13557" s="5" t="s">
        <v>629</v>
      </c>
      <c r="E13557" s="5" t="s">
        <v>172</v>
      </c>
      <c r="F13557" s="6">
        <v>44154</v>
      </c>
      <c r="G13557" s="5" t="s">
        <v>148</v>
      </c>
      <c r="H13557" s="5" t="s">
        <v>173</v>
      </c>
      <c r="I13557">
        <v>44037</v>
      </c>
      <c r="J13557">
        <v>117</v>
      </c>
      <c r="K13557">
        <v>690</v>
      </c>
      <c r="L13557">
        <v>6</v>
      </c>
      <c r="M13557">
        <v>25185</v>
      </c>
      <c r="N13557">
        <v>18205.185000000001</v>
      </c>
      <c r="O13557">
        <v>3034.1970000000001</v>
      </c>
      <c r="P13557">
        <v>115</v>
      </c>
      <c r="Q13557">
        <v>36.5</v>
      </c>
      <c r="R13557">
        <v>6979.8149999999996</v>
      </c>
      <c r="S13557">
        <v>2020</v>
      </c>
      <c r="T13557">
        <v>11</v>
      </c>
      <c r="U13557">
        <v>47</v>
      </c>
    </row>
    <row r="13558" spans="1:21" x14ac:dyDescent="0.3">
      <c r="A13558" s="5" t="s">
        <v>168</v>
      </c>
      <c r="B13558" s="5" t="s">
        <v>467</v>
      </c>
      <c r="C13558" s="5" t="s">
        <v>131</v>
      </c>
      <c r="D13558" s="5" t="s">
        <v>629</v>
      </c>
      <c r="E13558" s="5" t="s">
        <v>172</v>
      </c>
      <c r="F13558" s="6">
        <v>44154</v>
      </c>
      <c r="G13558" s="5" t="s">
        <v>148</v>
      </c>
      <c r="H13558" s="5" t="s">
        <v>173</v>
      </c>
      <c r="I13558">
        <v>44037</v>
      </c>
      <c r="J13558">
        <v>117</v>
      </c>
      <c r="K13558">
        <v>890</v>
      </c>
      <c r="L13558">
        <v>6</v>
      </c>
      <c r="M13558">
        <v>32485</v>
      </c>
      <c r="N13558">
        <v>18205.185000000001</v>
      </c>
      <c r="O13558">
        <v>3034.1970000000001</v>
      </c>
      <c r="P13558">
        <v>148.33333333333334</v>
      </c>
      <c r="Q13558">
        <v>36.5</v>
      </c>
      <c r="R13558">
        <v>14279.815000000001</v>
      </c>
      <c r="S13558">
        <v>2020</v>
      </c>
      <c r="T13558">
        <v>11</v>
      </c>
      <c r="U13558">
        <v>47</v>
      </c>
    </row>
    <row r="13559" spans="1:21" x14ac:dyDescent="0.3">
      <c r="A13559" s="5" t="s">
        <v>168</v>
      </c>
      <c r="B13559" s="5" t="s">
        <v>467</v>
      </c>
      <c r="C13559" s="5" t="s">
        <v>131</v>
      </c>
      <c r="D13559" s="5" t="s">
        <v>629</v>
      </c>
      <c r="E13559" s="5" t="s">
        <v>172</v>
      </c>
      <c r="F13559" s="6">
        <v>44154</v>
      </c>
      <c r="G13559" s="5" t="s">
        <v>148</v>
      </c>
      <c r="H13559" s="5" t="s">
        <v>371</v>
      </c>
      <c r="I13559">
        <v>44037</v>
      </c>
      <c r="J13559">
        <v>117</v>
      </c>
      <c r="K13559">
        <v>1310</v>
      </c>
      <c r="L13559">
        <v>10</v>
      </c>
      <c r="M13559">
        <v>47160</v>
      </c>
      <c r="N13559">
        <v>30341.974999999999</v>
      </c>
      <c r="O13559">
        <v>3034.1970000000001</v>
      </c>
      <c r="P13559">
        <v>131</v>
      </c>
      <c r="Q13559">
        <v>36</v>
      </c>
      <c r="R13559">
        <v>16818.025000000001</v>
      </c>
      <c r="S13559">
        <v>2020</v>
      </c>
      <c r="T13559">
        <v>11</v>
      </c>
      <c r="U13559">
        <v>47</v>
      </c>
    </row>
    <row r="13560" spans="1:21" x14ac:dyDescent="0.3">
      <c r="A13560" s="5" t="s">
        <v>168</v>
      </c>
      <c r="B13560" s="5" t="s">
        <v>169</v>
      </c>
      <c r="C13560" s="5" t="s">
        <v>170</v>
      </c>
      <c r="D13560" s="5" t="s">
        <v>629</v>
      </c>
      <c r="E13560" s="5" t="s">
        <v>172</v>
      </c>
      <c r="F13560" s="6">
        <v>44155</v>
      </c>
      <c r="G13560" s="5" t="s">
        <v>148</v>
      </c>
      <c r="H13560" s="5" t="s">
        <v>466</v>
      </c>
      <c r="I13560">
        <v>44037</v>
      </c>
      <c r="J13560">
        <v>118</v>
      </c>
      <c r="K13560">
        <v>12298</v>
      </c>
      <c r="L13560">
        <v>16</v>
      </c>
      <c r="M13560">
        <v>67411.259000000005</v>
      </c>
      <c r="N13560">
        <v>48547.16</v>
      </c>
      <c r="O13560">
        <v>3034.1970000000001</v>
      </c>
      <c r="P13560">
        <v>768.625</v>
      </c>
      <c r="Q13560">
        <v>5.4814999999999996</v>
      </c>
      <c r="R13560">
        <v>18864.098999999998</v>
      </c>
      <c r="S13560">
        <v>2020</v>
      </c>
      <c r="T13560">
        <v>11</v>
      </c>
      <c r="U13560">
        <v>47</v>
      </c>
    </row>
    <row r="13561" spans="1:21" x14ac:dyDescent="0.3">
      <c r="A13561" s="5" t="s">
        <v>168</v>
      </c>
      <c r="B13561" s="5" t="s">
        <v>169</v>
      </c>
      <c r="C13561" s="5" t="s">
        <v>170</v>
      </c>
      <c r="D13561" s="5" t="s">
        <v>634</v>
      </c>
      <c r="E13561" s="5" t="s">
        <v>172</v>
      </c>
      <c r="F13561" s="6">
        <v>44155</v>
      </c>
      <c r="G13561" s="5" t="s">
        <v>148</v>
      </c>
      <c r="H13561" s="5" t="s">
        <v>466</v>
      </c>
      <c r="I13561">
        <v>44051</v>
      </c>
      <c r="J13561">
        <v>104</v>
      </c>
      <c r="K13561">
        <v>12298</v>
      </c>
      <c r="L13561">
        <v>92</v>
      </c>
      <c r="M13561">
        <v>387614.74099999998</v>
      </c>
      <c r="N13561">
        <v>220573.80100000001</v>
      </c>
      <c r="O13561">
        <v>2397.5410000000002</v>
      </c>
      <c r="P13561">
        <v>133.67391304347825</v>
      </c>
      <c r="Q13561">
        <v>31.5185</v>
      </c>
      <c r="R13561">
        <v>167040.94</v>
      </c>
      <c r="S13561">
        <v>2020</v>
      </c>
      <c r="T13561">
        <v>11</v>
      </c>
      <c r="U13561">
        <v>47</v>
      </c>
    </row>
    <row r="13562" spans="1:21" x14ac:dyDescent="0.3">
      <c r="A13562" s="5" t="s">
        <v>168</v>
      </c>
      <c r="B13562" s="5" t="s">
        <v>175</v>
      </c>
      <c r="C13562" s="5" t="s">
        <v>86</v>
      </c>
      <c r="D13562" s="5" t="s">
        <v>600</v>
      </c>
      <c r="E13562" s="5" t="s">
        <v>172</v>
      </c>
      <c r="F13562" s="6">
        <v>44155</v>
      </c>
      <c r="G13562" s="5" t="s">
        <v>148</v>
      </c>
      <c r="H13562" s="5" t="s">
        <v>194</v>
      </c>
      <c r="I13562">
        <v>43979</v>
      </c>
      <c r="J13562">
        <v>176</v>
      </c>
      <c r="K13562">
        <v>515</v>
      </c>
      <c r="L13562">
        <v>4</v>
      </c>
      <c r="M13562">
        <v>18797.5</v>
      </c>
      <c r="N13562">
        <v>9580.1129999999994</v>
      </c>
      <c r="O13562">
        <v>2395.0279999999998</v>
      </c>
      <c r="P13562">
        <v>128.75</v>
      </c>
      <c r="Q13562">
        <v>36.5</v>
      </c>
      <c r="R13562">
        <v>9217.3870000000006</v>
      </c>
      <c r="S13562">
        <v>2020</v>
      </c>
      <c r="T13562">
        <v>11</v>
      </c>
      <c r="U13562">
        <v>47</v>
      </c>
    </row>
    <row r="13563" spans="1:21" x14ac:dyDescent="0.3">
      <c r="A13563" s="5" t="s">
        <v>168</v>
      </c>
      <c r="B13563" s="5" t="s">
        <v>206</v>
      </c>
      <c r="C13563" s="5" t="s">
        <v>103</v>
      </c>
      <c r="D13563" s="5" t="s">
        <v>631</v>
      </c>
      <c r="E13563" s="5" t="s">
        <v>172</v>
      </c>
      <c r="F13563" s="6">
        <v>44155</v>
      </c>
      <c r="G13563" s="5" t="s">
        <v>148</v>
      </c>
      <c r="H13563" s="5" t="s">
        <v>178</v>
      </c>
      <c r="I13563">
        <v>43966</v>
      </c>
      <c r="J13563">
        <v>189</v>
      </c>
      <c r="K13563">
        <v>251.8</v>
      </c>
      <c r="L13563">
        <v>3</v>
      </c>
      <c r="M13563">
        <v>9190.7000000000007</v>
      </c>
      <c r="N13563">
        <v>10280.225</v>
      </c>
      <c r="O13563">
        <v>3426.7420000000002</v>
      </c>
      <c r="P13563">
        <v>83.933333333333337</v>
      </c>
      <c r="Q13563">
        <v>36.5</v>
      </c>
      <c r="R13563">
        <v>-1089.5250000000001</v>
      </c>
      <c r="S13563">
        <v>2020</v>
      </c>
      <c r="T13563">
        <v>11</v>
      </c>
      <c r="U13563">
        <v>47</v>
      </c>
    </row>
    <row r="13564" spans="1:21" x14ac:dyDescent="0.3">
      <c r="A13564" s="5" t="s">
        <v>168</v>
      </c>
      <c r="B13564" s="5" t="s">
        <v>206</v>
      </c>
      <c r="C13564" s="5" t="s">
        <v>104</v>
      </c>
      <c r="D13564" s="5" t="s">
        <v>632</v>
      </c>
      <c r="E13564" s="5" t="s">
        <v>172</v>
      </c>
      <c r="F13564" s="6">
        <v>44155</v>
      </c>
      <c r="G13564" s="5" t="s">
        <v>148</v>
      </c>
      <c r="H13564" s="5" t="s">
        <v>197</v>
      </c>
      <c r="I13564">
        <v>43978</v>
      </c>
      <c r="J13564">
        <v>177</v>
      </c>
      <c r="K13564">
        <v>883.8</v>
      </c>
      <c r="L13564">
        <v>8</v>
      </c>
      <c r="M13564">
        <v>32258.7</v>
      </c>
      <c r="N13564">
        <v>23698.28</v>
      </c>
      <c r="O13564">
        <v>2962.2849999999999</v>
      </c>
      <c r="P13564">
        <v>110.47499999999999</v>
      </c>
      <c r="Q13564">
        <v>36.5</v>
      </c>
      <c r="R13564">
        <v>8560.42</v>
      </c>
      <c r="S13564">
        <v>2020</v>
      </c>
      <c r="T13564">
        <v>11</v>
      </c>
      <c r="U13564">
        <v>47</v>
      </c>
    </row>
    <row r="13565" spans="1:21" x14ac:dyDescent="0.3">
      <c r="A13565" s="5" t="s">
        <v>168</v>
      </c>
      <c r="B13565" s="5" t="s">
        <v>206</v>
      </c>
      <c r="C13565" s="5" t="s">
        <v>105</v>
      </c>
      <c r="D13565" s="5" t="s">
        <v>633</v>
      </c>
      <c r="E13565" s="5" t="s">
        <v>172</v>
      </c>
      <c r="F13565" s="6">
        <v>44155</v>
      </c>
      <c r="G13565" s="5" t="s">
        <v>148</v>
      </c>
      <c r="H13565" s="5" t="s">
        <v>190</v>
      </c>
      <c r="I13565">
        <v>43983</v>
      </c>
      <c r="J13565">
        <v>172</v>
      </c>
      <c r="K13565">
        <v>99.6</v>
      </c>
      <c r="L13565">
        <v>1</v>
      </c>
      <c r="M13565">
        <v>3635.4</v>
      </c>
      <c r="N13565">
        <v>3015.9119999999998</v>
      </c>
      <c r="O13565">
        <v>3015.9119999999998</v>
      </c>
      <c r="P13565">
        <v>99.6</v>
      </c>
      <c r="Q13565">
        <v>36.5</v>
      </c>
      <c r="R13565">
        <v>619.48800000000006</v>
      </c>
      <c r="S13565">
        <v>2020</v>
      </c>
      <c r="T13565">
        <v>11</v>
      </c>
      <c r="U13565">
        <v>47</v>
      </c>
    </row>
    <row r="13566" spans="1:21" x14ac:dyDescent="0.3">
      <c r="A13566" s="5" t="s">
        <v>168</v>
      </c>
      <c r="B13566" s="5" t="s">
        <v>206</v>
      </c>
      <c r="C13566" s="5" t="s">
        <v>110</v>
      </c>
      <c r="D13566" s="5" t="s">
        <v>635</v>
      </c>
      <c r="E13566" s="5" t="s">
        <v>172</v>
      </c>
      <c r="F13566" s="6">
        <v>44155</v>
      </c>
      <c r="G13566" s="5" t="s">
        <v>148</v>
      </c>
      <c r="H13566" s="5" t="s">
        <v>173</v>
      </c>
      <c r="I13566">
        <v>44064</v>
      </c>
      <c r="J13566">
        <v>91</v>
      </c>
      <c r="K13566">
        <v>25</v>
      </c>
      <c r="L13566">
        <v>1</v>
      </c>
      <c r="M13566">
        <v>912.5</v>
      </c>
      <c r="N13566">
        <v>1698.5129999999999</v>
      </c>
      <c r="O13566">
        <v>1698.5129999999999</v>
      </c>
      <c r="P13566">
        <v>25</v>
      </c>
      <c r="Q13566">
        <v>36.5</v>
      </c>
      <c r="R13566">
        <v>-786.01300000000003</v>
      </c>
      <c r="S13566">
        <v>2020</v>
      </c>
      <c r="T13566">
        <v>11</v>
      </c>
      <c r="U13566">
        <v>47</v>
      </c>
    </row>
    <row r="13567" spans="1:21" x14ac:dyDescent="0.3">
      <c r="A13567" s="5" t="s">
        <v>168</v>
      </c>
      <c r="B13567" s="5" t="s">
        <v>467</v>
      </c>
      <c r="C13567" s="5" t="s">
        <v>131</v>
      </c>
      <c r="D13567" s="5" t="s">
        <v>629</v>
      </c>
      <c r="E13567" s="5" t="s">
        <v>172</v>
      </c>
      <c r="F13567" s="6">
        <v>44155</v>
      </c>
      <c r="G13567" s="5" t="s">
        <v>148</v>
      </c>
      <c r="H13567" s="5" t="s">
        <v>173</v>
      </c>
      <c r="I13567">
        <v>44037</v>
      </c>
      <c r="J13567">
        <v>118</v>
      </c>
      <c r="K13567">
        <v>770</v>
      </c>
      <c r="L13567">
        <v>8</v>
      </c>
      <c r="M13567">
        <v>28105</v>
      </c>
      <c r="N13567">
        <v>24273.58</v>
      </c>
      <c r="O13567">
        <v>3034.1970000000001</v>
      </c>
      <c r="P13567">
        <v>96.25</v>
      </c>
      <c r="Q13567">
        <v>36.5</v>
      </c>
      <c r="R13567">
        <v>3831.42</v>
      </c>
      <c r="S13567">
        <v>2020</v>
      </c>
      <c r="T13567">
        <v>11</v>
      </c>
      <c r="U13567">
        <v>47</v>
      </c>
    </row>
    <row r="13568" spans="1:21" x14ac:dyDescent="0.3">
      <c r="A13568" s="5" t="s">
        <v>168</v>
      </c>
      <c r="B13568" s="5" t="s">
        <v>206</v>
      </c>
      <c r="C13568" s="5" t="s">
        <v>104</v>
      </c>
      <c r="D13568" s="5" t="s">
        <v>632</v>
      </c>
      <c r="E13568" s="5" t="s">
        <v>172</v>
      </c>
      <c r="F13568" s="6">
        <v>44156</v>
      </c>
      <c r="G13568" s="5" t="s">
        <v>148</v>
      </c>
      <c r="H13568" s="5" t="s">
        <v>235</v>
      </c>
      <c r="I13568">
        <v>43978</v>
      </c>
      <c r="J13568">
        <v>178</v>
      </c>
      <c r="K13568">
        <v>333.6</v>
      </c>
      <c r="L13568">
        <v>3</v>
      </c>
      <c r="M13568">
        <v>12176.4</v>
      </c>
      <c r="N13568">
        <v>8886.8549999999996</v>
      </c>
      <c r="O13568">
        <v>2962.2849999999999</v>
      </c>
      <c r="P13568">
        <v>111.2</v>
      </c>
      <c r="Q13568">
        <v>36.5</v>
      </c>
      <c r="R13568">
        <v>3289.5450000000001</v>
      </c>
      <c r="S13568">
        <v>2020</v>
      </c>
      <c r="T13568">
        <v>11</v>
      </c>
      <c r="U13568">
        <v>47</v>
      </c>
    </row>
    <row r="13569" spans="1:21" x14ac:dyDescent="0.3">
      <c r="A13569" s="5" t="s">
        <v>168</v>
      </c>
      <c r="B13569" s="5" t="s">
        <v>206</v>
      </c>
      <c r="C13569" s="5" t="s">
        <v>104</v>
      </c>
      <c r="D13569" s="5" t="s">
        <v>632</v>
      </c>
      <c r="E13569" s="5" t="s">
        <v>172</v>
      </c>
      <c r="F13569" s="6">
        <v>44156</v>
      </c>
      <c r="G13569" s="5" t="s">
        <v>148</v>
      </c>
      <c r="H13569" s="5" t="s">
        <v>351</v>
      </c>
      <c r="I13569">
        <v>43978</v>
      </c>
      <c r="J13569">
        <v>178</v>
      </c>
      <c r="K13569">
        <v>266.60000000000002</v>
      </c>
      <c r="L13569">
        <v>3</v>
      </c>
      <c r="M13569">
        <v>9730.9</v>
      </c>
      <c r="N13569">
        <v>8886.8549999999996</v>
      </c>
      <c r="O13569">
        <v>2962.2849999999999</v>
      </c>
      <c r="P13569">
        <v>88.866666666666674</v>
      </c>
      <c r="Q13569">
        <v>36.5</v>
      </c>
      <c r="R13569">
        <v>844.04499999999996</v>
      </c>
      <c r="S13569">
        <v>2020</v>
      </c>
      <c r="T13569">
        <v>11</v>
      </c>
      <c r="U13569">
        <v>47</v>
      </c>
    </row>
    <row r="13570" spans="1:21" x14ac:dyDescent="0.3">
      <c r="A13570" s="5" t="s">
        <v>168</v>
      </c>
      <c r="B13570" s="5" t="s">
        <v>206</v>
      </c>
      <c r="C13570" s="5" t="s">
        <v>104</v>
      </c>
      <c r="D13570" s="5" t="s">
        <v>632</v>
      </c>
      <c r="E13570" s="5" t="s">
        <v>172</v>
      </c>
      <c r="F13570" s="6">
        <v>44156</v>
      </c>
      <c r="G13570" s="5" t="s">
        <v>148</v>
      </c>
      <c r="H13570" s="5" t="s">
        <v>311</v>
      </c>
      <c r="I13570">
        <v>43978</v>
      </c>
      <c r="J13570">
        <v>178</v>
      </c>
      <c r="K13570">
        <v>104</v>
      </c>
      <c r="L13570">
        <v>1</v>
      </c>
      <c r="M13570">
        <v>3796</v>
      </c>
      <c r="N13570">
        <v>2962.2849999999999</v>
      </c>
      <c r="O13570">
        <v>2962.2849999999999</v>
      </c>
      <c r="P13570">
        <v>104</v>
      </c>
      <c r="Q13570">
        <v>36.5</v>
      </c>
      <c r="R13570">
        <v>833.71500000000003</v>
      </c>
      <c r="S13570">
        <v>2020</v>
      </c>
      <c r="T13570">
        <v>11</v>
      </c>
      <c r="U13570">
        <v>47</v>
      </c>
    </row>
    <row r="13571" spans="1:21" x14ac:dyDescent="0.3">
      <c r="A13571" s="5" t="s">
        <v>168</v>
      </c>
      <c r="B13571" s="5" t="s">
        <v>467</v>
      </c>
      <c r="C13571" s="5" t="s">
        <v>132</v>
      </c>
      <c r="D13571" s="5" t="s">
        <v>634</v>
      </c>
      <c r="E13571" s="5" t="s">
        <v>172</v>
      </c>
      <c r="F13571" s="6">
        <v>44158</v>
      </c>
      <c r="G13571" s="5" t="s">
        <v>148</v>
      </c>
      <c r="H13571" s="5" t="s">
        <v>238</v>
      </c>
      <c r="I13571">
        <v>44051</v>
      </c>
      <c r="J13571">
        <v>107</v>
      </c>
      <c r="K13571">
        <v>109</v>
      </c>
      <c r="L13571">
        <v>1</v>
      </c>
      <c r="M13571">
        <v>4087.5</v>
      </c>
      <c r="N13571">
        <v>2397.5410000000002</v>
      </c>
      <c r="O13571">
        <v>2397.5410000000002</v>
      </c>
      <c r="P13571">
        <v>109</v>
      </c>
      <c r="Q13571">
        <v>37.5</v>
      </c>
      <c r="R13571">
        <v>1689.9590000000001</v>
      </c>
      <c r="S13571">
        <v>2020</v>
      </c>
      <c r="T13571">
        <v>11</v>
      </c>
      <c r="U13571">
        <v>48</v>
      </c>
    </row>
    <row r="13572" spans="1:21" x14ac:dyDescent="0.3">
      <c r="A13572" s="5" t="s">
        <v>168</v>
      </c>
      <c r="B13572" s="5" t="s">
        <v>467</v>
      </c>
      <c r="C13572" s="5" t="s">
        <v>132</v>
      </c>
      <c r="D13572" s="5" t="s">
        <v>634</v>
      </c>
      <c r="E13572" s="5" t="s">
        <v>172</v>
      </c>
      <c r="F13572" s="6">
        <v>44158</v>
      </c>
      <c r="G13572" s="5" t="s">
        <v>148</v>
      </c>
      <c r="H13572" s="5" t="s">
        <v>185</v>
      </c>
      <c r="I13572">
        <v>44051</v>
      </c>
      <c r="J13572">
        <v>107</v>
      </c>
      <c r="K13572">
        <v>437</v>
      </c>
      <c r="L13572">
        <v>4</v>
      </c>
      <c r="M13572">
        <v>16387.5</v>
      </c>
      <c r="N13572">
        <v>9590.1650000000009</v>
      </c>
      <c r="O13572">
        <v>2397.5410000000002</v>
      </c>
      <c r="P13572">
        <v>109.25</v>
      </c>
      <c r="Q13572">
        <v>37.5</v>
      </c>
      <c r="R13572">
        <v>6797.335</v>
      </c>
      <c r="S13572">
        <v>2020</v>
      </c>
      <c r="T13572">
        <v>11</v>
      </c>
      <c r="U13572">
        <v>48</v>
      </c>
    </row>
    <row r="13573" spans="1:21" x14ac:dyDescent="0.3">
      <c r="A13573" s="5" t="s">
        <v>168</v>
      </c>
      <c r="B13573" s="5" t="s">
        <v>467</v>
      </c>
      <c r="C13573" s="5" t="s">
        <v>132</v>
      </c>
      <c r="D13573" s="5" t="s">
        <v>634</v>
      </c>
      <c r="E13573" s="5" t="s">
        <v>172</v>
      </c>
      <c r="F13573" s="6">
        <v>44158</v>
      </c>
      <c r="G13573" s="5" t="s">
        <v>148</v>
      </c>
      <c r="H13573" s="5" t="s">
        <v>181</v>
      </c>
      <c r="I13573">
        <v>44051</v>
      </c>
      <c r="J13573">
        <v>107</v>
      </c>
      <c r="K13573">
        <v>227</v>
      </c>
      <c r="L13573">
        <v>2</v>
      </c>
      <c r="M13573">
        <v>8512.5</v>
      </c>
      <c r="N13573">
        <v>4795.0829999999996</v>
      </c>
      <c r="O13573">
        <v>2397.5410000000002</v>
      </c>
      <c r="P13573">
        <v>113.5</v>
      </c>
      <c r="Q13573">
        <v>37.5</v>
      </c>
      <c r="R13573">
        <v>3717.4169999999999</v>
      </c>
      <c r="S13573">
        <v>2020</v>
      </c>
      <c r="T13573">
        <v>11</v>
      </c>
      <c r="U13573">
        <v>48</v>
      </c>
    </row>
    <row r="13574" spans="1:21" x14ac:dyDescent="0.3">
      <c r="A13574" s="5" t="s">
        <v>168</v>
      </c>
      <c r="B13574" s="5" t="s">
        <v>467</v>
      </c>
      <c r="C13574" s="5" t="s">
        <v>132</v>
      </c>
      <c r="D13574" s="5" t="s">
        <v>634</v>
      </c>
      <c r="E13574" s="5" t="s">
        <v>172</v>
      </c>
      <c r="F13574" s="6">
        <v>44158</v>
      </c>
      <c r="G13574" s="5" t="s">
        <v>148</v>
      </c>
      <c r="H13574" s="5" t="s">
        <v>469</v>
      </c>
      <c r="I13574">
        <v>44051</v>
      </c>
      <c r="J13574">
        <v>107</v>
      </c>
      <c r="K13574">
        <v>5690</v>
      </c>
      <c r="L13574">
        <v>50</v>
      </c>
      <c r="M13574">
        <v>210530</v>
      </c>
      <c r="N13574">
        <v>119877.06600000001</v>
      </c>
      <c r="O13574">
        <v>2397.5410000000002</v>
      </c>
      <c r="P13574">
        <v>113.8</v>
      </c>
      <c r="Q13574">
        <v>37</v>
      </c>
      <c r="R13574">
        <v>90652.933999999994</v>
      </c>
      <c r="S13574">
        <v>2020</v>
      </c>
      <c r="T13574">
        <v>11</v>
      </c>
      <c r="U13574">
        <v>48</v>
      </c>
    </row>
    <row r="13575" spans="1:21" x14ac:dyDescent="0.3">
      <c r="A13575" s="5" t="s">
        <v>168</v>
      </c>
      <c r="B13575" s="5" t="s">
        <v>467</v>
      </c>
      <c r="C13575" s="5" t="s">
        <v>132</v>
      </c>
      <c r="D13575" s="5" t="s">
        <v>634</v>
      </c>
      <c r="E13575" s="5" t="s">
        <v>172</v>
      </c>
      <c r="F13575" s="6">
        <v>44158</v>
      </c>
      <c r="G13575" s="5" t="s">
        <v>148</v>
      </c>
      <c r="H13575" s="5" t="s">
        <v>184</v>
      </c>
      <c r="I13575">
        <v>44051</v>
      </c>
      <c r="J13575">
        <v>107</v>
      </c>
      <c r="K13575">
        <v>442</v>
      </c>
      <c r="L13575">
        <v>4</v>
      </c>
      <c r="M13575">
        <v>16354</v>
      </c>
      <c r="N13575">
        <v>9590.1650000000009</v>
      </c>
      <c r="O13575">
        <v>2397.5410000000002</v>
      </c>
      <c r="P13575">
        <v>110.5</v>
      </c>
      <c r="Q13575">
        <v>37</v>
      </c>
      <c r="R13575">
        <v>6763.835</v>
      </c>
      <c r="S13575">
        <v>2020</v>
      </c>
      <c r="T13575">
        <v>11</v>
      </c>
      <c r="U13575">
        <v>48</v>
      </c>
    </row>
    <row r="13576" spans="1:21" x14ac:dyDescent="0.3">
      <c r="A13576" s="5" t="s">
        <v>168</v>
      </c>
      <c r="B13576" s="5" t="s">
        <v>206</v>
      </c>
      <c r="C13576" s="5" t="s">
        <v>103</v>
      </c>
      <c r="D13576" s="5" t="s">
        <v>631</v>
      </c>
      <c r="E13576" s="5" t="s">
        <v>172</v>
      </c>
      <c r="F13576" s="6">
        <v>44159</v>
      </c>
      <c r="G13576" s="5" t="s">
        <v>148</v>
      </c>
      <c r="H13576" s="5" t="s">
        <v>173</v>
      </c>
      <c r="I13576">
        <v>43966</v>
      </c>
      <c r="J13576">
        <v>193</v>
      </c>
      <c r="K13576">
        <v>348</v>
      </c>
      <c r="L13576">
        <v>4</v>
      </c>
      <c r="M13576">
        <v>12876</v>
      </c>
      <c r="N13576">
        <v>13706.967000000001</v>
      </c>
      <c r="O13576">
        <v>3426.7420000000002</v>
      </c>
      <c r="P13576">
        <v>87</v>
      </c>
      <c r="Q13576">
        <v>37</v>
      </c>
      <c r="R13576">
        <v>-830.96699999999998</v>
      </c>
      <c r="S13576">
        <v>2020</v>
      </c>
      <c r="T13576">
        <v>11</v>
      </c>
      <c r="U13576">
        <v>48</v>
      </c>
    </row>
    <row r="13577" spans="1:21" x14ac:dyDescent="0.3">
      <c r="A13577" s="5" t="s">
        <v>168</v>
      </c>
      <c r="B13577" s="5" t="s">
        <v>206</v>
      </c>
      <c r="C13577" s="5" t="s">
        <v>104</v>
      </c>
      <c r="D13577" s="5" t="s">
        <v>632</v>
      </c>
      <c r="E13577" s="5" t="s">
        <v>172</v>
      </c>
      <c r="F13577" s="6">
        <v>44159</v>
      </c>
      <c r="G13577" s="5" t="s">
        <v>148</v>
      </c>
      <c r="H13577" s="5" t="s">
        <v>178</v>
      </c>
      <c r="I13577">
        <v>43978</v>
      </c>
      <c r="J13577">
        <v>181</v>
      </c>
      <c r="K13577">
        <v>235.8</v>
      </c>
      <c r="L13577">
        <v>2</v>
      </c>
      <c r="M13577">
        <v>8724.6</v>
      </c>
      <c r="N13577">
        <v>5924.57</v>
      </c>
      <c r="O13577">
        <v>2962.2849999999999</v>
      </c>
      <c r="P13577">
        <v>117.9</v>
      </c>
      <c r="Q13577">
        <v>37</v>
      </c>
      <c r="R13577">
        <v>2800.03</v>
      </c>
      <c r="S13577">
        <v>2020</v>
      </c>
      <c r="T13577">
        <v>11</v>
      </c>
      <c r="U13577">
        <v>48</v>
      </c>
    </row>
    <row r="13578" spans="1:21" x14ac:dyDescent="0.3">
      <c r="A13578" s="5" t="s">
        <v>168</v>
      </c>
      <c r="B13578" s="5" t="s">
        <v>206</v>
      </c>
      <c r="C13578" s="5" t="s">
        <v>104</v>
      </c>
      <c r="D13578" s="5" t="s">
        <v>632</v>
      </c>
      <c r="E13578" s="5" t="s">
        <v>172</v>
      </c>
      <c r="F13578" s="6">
        <v>44159</v>
      </c>
      <c r="G13578" s="5" t="s">
        <v>148</v>
      </c>
      <c r="H13578" s="5" t="s">
        <v>197</v>
      </c>
      <c r="I13578">
        <v>43978</v>
      </c>
      <c r="J13578">
        <v>181</v>
      </c>
      <c r="K13578">
        <v>312.39999999999998</v>
      </c>
      <c r="L13578">
        <v>3</v>
      </c>
      <c r="M13578">
        <v>11558.8</v>
      </c>
      <c r="N13578">
        <v>8886.8549999999996</v>
      </c>
      <c r="O13578">
        <v>2962.2849999999999</v>
      </c>
      <c r="P13578">
        <v>104.13333333333333</v>
      </c>
      <c r="Q13578">
        <v>37</v>
      </c>
      <c r="R13578">
        <v>2671.9450000000002</v>
      </c>
      <c r="S13578">
        <v>2020</v>
      </c>
      <c r="T13578">
        <v>11</v>
      </c>
      <c r="U13578">
        <v>48</v>
      </c>
    </row>
    <row r="13579" spans="1:21" x14ac:dyDescent="0.3">
      <c r="A13579" s="5" t="s">
        <v>168</v>
      </c>
      <c r="B13579" s="5" t="s">
        <v>206</v>
      </c>
      <c r="C13579" s="5" t="s">
        <v>104</v>
      </c>
      <c r="D13579" s="5" t="s">
        <v>632</v>
      </c>
      <c r="E13579" s="5" t="s">
        <v>172</v>
      </c>
      <c r="F13579" s="6">
        <v>44159</v>
      </c>
      <c r="G13579" s="5" t="s">
        <v>148</v>
      </c>
      <c r="H13579" s="5" t="s">
        <v>311</v>
      </c>
      <c r="I13579">
        <v>43978</v>
      </c>
      <c r="J13579">
        <v>181</v>
      </c>
      <c r="K13579">
        <v>102.8</v>
      </c>
      <c r="L13579">
        <v>1</v>
      </c>
      <c r="M13579">
        <v>3803.6</v>
      </c>
      <c r="N13579">
        <v>2962.2849999999999</v>
      </c>
      <c r="O13579">
        <v>2962.2849999999999</v>
      </c>
      <c r="P13579">
        <v>102.8</v>
      </c>
      <c r="Q13579">
        <v>37</v>
      </c>
      <c r="R13579">
        <v>841.31500000000005</v>
      </c>
      <c r="S13579">
        <v>2020</v>
      </c>
      <c r="T13579">
        <v>11</v>
      </c>
      <c r="U13579">
        <v>48</v>
      </c>
    </row>
    <row r="13580" spans="1:21" x14ac:dyDescent="0.3">
      <c r="A13580" s="5" t="s">
        <v>168</v>
      </c>
      <c r="B13580" s="5" t="s">
        <v>206</v>
      </c>
      <c r="C13580" s="5" t="s">
        <v>104</v>
      </c>
      <c r="D13580" s="5" t="s">
        <v>632</v>
      </c>
      <c r="E13580" s="5" t="s">
        <v>172</v>
      </c>
      <c r="F13580" s="6">
        <v>44159</v>
      </c>
      <c r="G13580" s="5" t="s">
        <v>148</v>
      </c>
      <c r="H13580" s="5" t="s">
        <v>235</v>
      </c>
      <c r="I13580">
        <v>43978</v>
      </c>
      <c r="J13580">
        <v>181</v>
      </c>
      <c r="K13580">
        <v>125</v>
      </c>
      <c r="L13580">
        <v>1</v>
      </c>
      <c r="M13580">
        <v>4625</v>
      </c>
      <c r="N13580">
        <v>2962.2849999999999</v>
      </c>
      <c r="O13580">
        <v>2962.2849999999999</v>
      </c>
      <c r="P13580">
        <v>125</v>
      </c>
      <c r="Q13580">
        <v>37</v>
      </c>
      <c r="R13580">
        <v>1662.7149999999999</v>
      </c>
      <c r="S13580">
        <v>2020</v>
      </c>
      <c r="T13580">
        <v>11</v>
      </c>
      <c r="U13580">
        <v>48</v>
      </c>
    </row>
    <row r="13581" spans="1:21" x14ac:dyDescent="0.3">
      <c r="A13581" s="5" t="s">
        <v>168</v>
      </c>
      <c r="B13581" s="5" t="s">
        <v>206</v>
      </c>
      <c r="C13581" s="5" t="s">
        <v>104</v>
      </c>
      <c r="D13581" s="5" t="s">
        <v>632</v>
      </c>
      <c r="E13581" s="5" t="s">
        <v>172</v>
      </c>
      <c r="F13581" s="6">
        <v>44159</v>
      </c>
      <c r="G13581" s="5" t="s">
        <v>148</v>
      </c>
      <c r="H13581" s="5" t="s">
        <v>351</v>
      </c>
      <c r="I13581">
        <v>43978</v>
      </c>
      <c r="J13581">
        <v>181</v>
      </c>
      <c r="K13581">
        <v>130.19999999999999</v>
      </c>
      <c r="L13581">
        <v>1</v>
      </c>
      <c r="M13581">
        <v>4817.3999999999996</v>
      </c>
      <c r="N13581">
        <v>2962.2849999999999</v>
      </c>
      <c r="O13581">
        <v>2962.2849999999999</v>
      </c>
      <c r="P13581">
        <v>130.19999999999999</v>
      </c>
      <c r="Q13581">
        <v>37</v>
      </c>
      <c r="R13581">
        <v>1855.115</v>
      </c>
      <c r="S13581">
        <v>2020</v>
      </c>
      <c r="T13581">
        <v>11</v>
      </c>
      <c r="U13581">
        <v>48</v>
      </c>
    </row>
    <row r="13582" spans="1:21" x14ac:dyDescent="0.3">
      <c r="A13582" s="5" t="s">
        <v>168</v>
      </c>
      <c r="B13582" s="5" t="s">
        <v>206</v>
      </c>
      <c r="C13582" s="5" t="s">
        <v>104</v>
      </c>
      <c r="D13582" s="5" t="s">
        <v>632</v>
      </c>
      <c r="E13582" s="5" t="s">
        <v>172</v>
      </c>
      <c r="F13582" s="6">
        <v>44159</v>
      </c>
      <c r="G13582" s="5" t="s">
        <v>148</v>
      </c>
      <c r="H13582" s="5" t="s">
        <v>173</v>
      </c>
      <c r="I13582">
        <v>43978</v>
      </c>
      <c r="J13582">
        <v>181</v>
      </c>
      <c r="K13582">
        <v>311.2</v>
      </c>
      <c r="L13582">
        <v>4</v>
      </c>
      <c r="M13582">
        <v>11514.4</v>
      </c>
      <c r="N13582">
        <v>11849.14</v>
      </c>
      <c r="O13582">
        <v>2962.2849999999999</v>
      </c>
      <c r="P13582">
        <v>77.8</v>
      </c>
      <c r="Q13582">
        <v>37</v>
      </c>
      <c r="R13582">
        <v>-334.74</v>
      </c>
      <c r="S13582">
        <v>2020</v>
      </c>
      <c r="T13582">
        <v>11</v>
      </c>
      <c r="U13582">
        <v>48</v>
      </c>
    </row>
    <row r="13583" spans="1:21" x14ac:dyDescent="0.3">
      <c r="A13583" s="5" t="s">
        <v>168</v>
      </c>
      <c r="B13583" s="5" t="s">
        <v>206</v>
      </c>
      <c r="C13583" s="5" t="s">
        <v>105</v>
      </c>
      <c r="D13583" s="5" t="s">
        <v>633</v>
      </c>
      <c r="E13583" s="5" t="s">
        <v>172</v>
      </c>
      <c r="F13583" s="6">
        <v>44159</v>
      </c>
      <c r="G13583" s="5" t="s">
        <v>148</v>
      </c>
      <c r="H13583" s="5" t="s">
        <v>264</v>
      </c>
      <c r="I13583">
        <v>43983</v>
      </c>
      <c r="J13583">
        <v>176</v>
      </c>
      <c r="K13583">
        <v>1704</v>
      </c>
      <c r="L13583">
        <v>15</v>
      </c>
      <c r="M13583">
        <v>62196</v>
      </c>
      <c r="N13583">
        <v>45238.684000000001</v>
      </c>
      <c r="O13583">
        <v>3015.9119999999998</v>
      </c>
      <c r="P13583">
        <v>113.6</v>
      </c>
      <c r="Q13583">
        <v>36.5</v>
      </c>
      <c r="R13583">
        <v>16957.315999999999</v>
      </c>
      <c r="S13583">
        <v>2020</v>
      </c>
      <c r="T13583">
        <v>11</v>
      </c>
      <c r="U13583">
        <v>48</v>
      </c>
    </row>
    <row r="13584" spans="1:21" x14ac:dyDescent="0.3">
      <c r="A13584" s="5" t="s">
        <v>168</v>
      </c>
      <c r="B13584" s="5" t="s">
        <v>175</v>
      </c>
      <c r="C13584" s="5" t="s">
        <v>93</v>
      </c>
      <c r="D13584" s="5" t="s">
        <v>636</v>
      </c>
      <c r="E13584" s="5" t="s">
        <v>172</v>
      </c>
      <c r="F13584" s="6">
        <v>44162</v>
      </c>
      <c r="G13584" s="5" t="s">
        <v>148</v>
      </c>
      <c r="H13584" s="5" t="s">
        <v>190</v>
      </c>
      <c r="I13584">
        <v>44080</v>
      </c>
      <c r="J13584">
        <v>82</v>
      </c>
      <c r="K13584">
        <v>25</v>
      </c>
      <c r="L13584">
        <v>1</v>
      </c>
      <c r="M13584">
        <v>1350.5</v>
      </c>
      <c r="N13584">
        <v>1191.473</v>
      </c>
      <c r="O13584">
        <v>1191.473</v>
      </c>
      <c r="P13584">
        <v>25</v>
      </c>
      <c r="Q13584">
        <v>54.02</v>
      </c>
      <c r="R13584">
        <v>159.02699999999999</v>
      </c>
      <c r="S13584">
        <v>2020</v>
      </c>
      <c r="T13584">
        <v>11</v>
      </c>
      <c r="U13584">
        <v>48</v>
      </c>
    </row>
    <row r="13585" spans="1:21" x14ac:dyDescent="0.3">
      <c r="A13585" s="5" t="s">
        <v>168</v>
      </c>
      <c r="B13585" s="5" t="s">
        <v>206</v>
      </c>
      <c r="C13585" s="5" t="s">
        <v>103</v>
      </c>
      <c r="D13585" s="5" t="s">
        <v>631</v>
      </c>
      <c r="E13585" s="5" t="s">
        <v>172</v>
      </c>
      <c r="F13585" s="6">
        <v>44162</v>
      </c>
      <c r="G13585" s="5" t="s">
        <v>148</v>
      </c>
      <c r="H13585" s="5" t="s">
        <v>173</v>
      </c>
      <c r="I13585">
        <v>43966</v>
      </c>
      <c r="J13585">
        <v>196</v>
      </c>
      <c r="K13585">
        <v>126</v>
      </c>
      <c r="L13585">
        <v>1</v>
      </c>
      <c r="M13585">
        <v>4662</v>
      </c>
      <c r="N13585">
        <v>3426.7420000000002</v>
      </c>
      <c r="O13585">
        <v>3426.7420000000002</v>
      </c>
      <c r="P13585">
        <v>126</v>
      </c>
      <c r="Q13585">
        <v>37</v>
      </c>
      <c r="R13585">
        <v>1235.258</v>
      </c>
      <c r="S13585">
        <v>2020</v>
      </c>
      <c r="T13585">
        <v>11</v>
      </c>
      <c r="U13585">
        <v>48</v>
      </c>
    </row>
    <row r="13586" spans="1:21" x14ac:dyDescent="0.3">
      <c r="A13586" s="5" t="s">
        <v>168</v>
      </c>
      <c r="B13586" s="5" t="s">
        <v>206</v>
      </c>
      <c r="C13586" s="5" t="s">
        <v>103</v>
      </c>
      <c r="D13586" s="5" t="s">
        <v>631</v>
      </c>
      <c r="E13586" s="5" t="s">
        <v>172</v>
      </c>
      <c r="F13586" s="6">
        <v>44162</v>
      </c>
      <c r="G13586" s="5" t="s">
        <v>148</v>
      </c>
      <c r="H13586" s="5" t="s">
        <v>208</v>
      </c>
      <c r="I13586">
        <v>43966</v>
      </c>
      <c r="J13586">
        <v>196</v>
      </c>
      <c r="K13586">
        <v>124</v>
      </c>
      <c r="L13586">
        <v>1</v>
      </c>
      <c r="M13586">
        <v>4092</v>
      </c>
      <c r="N13586">
        <v>3426.7420000000002</v>
      </c>
      <c r="O13586">
        <v>3426.7420000000002</v>
      </c>
      <c r="P13586">
        <v>124</v>
      </c>
      <c r="Q13586">
        <v>33</v>
      </c>
      <c r="R13586">
        <v>665.25800000000004</v>
      </c>
      <c r="S13586">
        <v>2020</v>
      </c>
      <c r="T13586">
        <v>11</v>
      </c>
      <c r="U13586">
        <v>48</v>
      </c>
    </row>
    <row r="13587" spans="1:21" x14ac:dyDescent="0.3">
      <c r="A13587" s="5" t="s">
        <v>168</v>
      </c>
      <c r="B13587" s="5" t="s">
        <v>206</v>
      </c>
      <c r="C13587" s="5" t="s">
        <v>104</v>
      </c>
      <c r="D13587" s="5" t="s">
        <v>632</v>
      </c>
      <c r="E13587" s="5" t="s">
        <v>172</v>
      </c>
      <c r="F13587" s="6">
        <v>44162</v>
      </c>
      <c r="G13587" s="5" t="s">
        <v>148</v>
      </c>
      <c r="H13587" s="5" t="s">
        <v>173</v>
      </c>
      <c r="I13587">
        <v>43978</v>
      </c>
      <c r="J13587">
        <v>184</v>
      </c>
      <c r="K13587">
        <v>933.6</v>
      </c>
      <c r="L13587">
        <v>9</v>
      </c>
      <c r="M13587">
        <v>34543.199999999997</v>
      </c>
      <c r="N13587">
        <v>26660.564999999999</v>
      </c>
      <c r="O13587">
        <v>2962.2849999999999</v>
      </c>
      <c r="P13587">
        <v>103.73333333333333</v>
      </c>
      <c r="Q13587">
        <v>37</v>
      </c>
      <c r="R13587">
        <v>7882.6350000000002</v>
      </c>
      <c r="S13587">
        <v>2020</v>
      </c>
      <c r="T13587">
        <v>11</v>
      </c>
      <c r="U13587">
        <v>48</v>
      </c>
    </row>
    <row r="13588" spans="1:21" x14ac:dyDescent="0.3">
      <c r="A13588" s="5" t="s">
        <v>168</v>
      </c>
      <c r="B13588" s="5" t="s">
        <v>206</v>
      </c>
      <c r="C13588" s="5" t="s">
        <v>104</v>
      </c>
      <c r="D13588" s="5" t="s">
        <v>632</v>
      </c>
      <c r="E13588" s="5" t="s">
        <v>172</v>
      </c>
      <c r="F13588" s="6">
        <v>44162</v>
      </c>
      <c r="G13588" s="5" t="s">
        <v>148</v>
      </c>
      <c r="H13588" s="5" t="s">
        <v>173</v>
      </c>
      <c r="I13588">
        <v>43978</v>
      </c>
      <c r="J13588">
        <v>184</v>
      </c>
      <c r="K13588">
        <v>190.4</v>
      </c>
      <c r="L13588">
        <v>2</v>
      </c>
      <c r="M13588">
        <v>7044.8</v>
      </c>
      <c r="N13588">
        <v>5924.57</v>
      </c>
      <c r="O13588">
        <v>2962.2849999999999</v>
      </c>
      <c r="P13588">
        <v>95.2</v>
      </c>
      <c r="Q13588">
        <v>37</v>
      </c>
      <c r="R13588">
        <v>1120.23</v>
      </c>
      <c r="S13588">
        <v>2020</v>
      </c>
      <c r="T13588">
        <v>11</v>
      </c>
      <c r="U13588">
        <v>48</v>
      </c>
    </row>
    <row r="13589" spans="1:21" x14ac:dyDescent="0.3">
      <c r="A13589" s="5" t="s">
        <v>168</v>
      </c>
      <c r="B13589" s="5" t="s">
        <v>206</v>
      </c>
      <c r="C13589" s="5" t="s">
        <v>104</v>
      </c>
      <c r="D13589" s="5" t="s">
        <v>632</v>
      </c>
      <c r="E13589" s="5" t="s">
        <v>172</v>
      </c>
      <c r="F13589" s="6">
        <v>44162</v>
      </c>
      <c r="G13589" s="5" t="s">
        <v>148</v>
      </c>
      <c r="H13589" s="5" t="s">
        <v>371</v>
      </c>
      <c r="I13589">
        <v>43978</v>
      </c>
      <c r="J13589">
        <v>184</v>
      </c>
      <c r="K13589">
        <v>553.79999999999995</v>
      </c>
      <c r="L13589">
        <v>5</v>
      </c>
      <c r="M13589">
        <v>19936.8</v>
      </c>
      <c r="N13589">
        <v>14811.424999999999</v>
      </c>
      <c r="O13589">
        <v>2962.2849999999999</v>
      </c>
      <c r="P13589">
        <v>110.75999999999999</v>
      </c>
      <c r="Q13589">
        <v>36</v>
      </c>
      <c r="R13589">
        <v>5125.375</v>
      </c>
      <c r="S13589">
        <v>2020</v>
      </c>
      <c r="T13589">
        <v>11</v>
      </c>
      <c r="U13589">
        <v>48</v>
      </c>
    </row>
    <row r="13590" spans="1:21" x14ac:dyDescent="0.3">
      <c r="A13590" s="5" t="s">
        <v>168</v>
      </c>
      <c r="B13590" s="5" t="s">
        <v>206</v>
      </c>
      <c r="C13590" s="5" t="s">
        <v>104</v>
      </c>
      <c r="D13590" s="5" t="s">
        <v>632</v>
      </c>
      <c r="E13590" s="5" t="s">
        <v>172</v>
      </c>
      <c r="F13590" s="6">
        <v>44162</v>
      </c>
      <c r="G13590" s="5" t="s">
        <v>148</v>
      </c>
      <c r="H13590" s="5" t="s">
        <v>208</v>
      </c>
      <c r="I13590">
        <v>43978</v>
      </c>
      <c r="J13590">
        <v>184</v>
      </c>
      <c r="K13590">
        <v>117.6</v>
      </c>
      <c r="L13590">
        <v>1</v>
      </c>
      <c r="M13590">
        <v>3998.4</v>
      </c>
      <c r="N13590">
        <v>2962.2849999999999</v>
      </c>
      <c r="O13590">
        <v>2962.2849999999999</v>
      </c>
      <c r="P13590">
        <v>117.6</v>
      </c>
      <c r="Q13590">
        <v>34</v>
      </c>
      <c r="R13590">
        <v>1036.115</v>
      </c>
      <c r="S13590">
        <v>2020</v>
      </c>
      <c r="T13590">
        <v>11</v>
      </c>
      <c r="U13590">
        <v>48</v>
      </c>
    </row>
    <row r="13591" spans="1:21" x14ac:dyDescent="0.3">
      <c r="A13591" s="5" t="s">
        <v>168</v>
      </c>
      <c r="B13591" s="5" t="s">
        <v>206</v>
      </c>
      <c r="C13591" s="5" t="s">
        <v>104</v>
      </c>
      <c r="D13591" s="5" t="s">
        <v>632</v>
      </c>
      <c r="E13591" s="5" t="s">
        <v>172</v>
      </c>
      <c r="F13591" s="6">
        <v>44162</v>
      </c>
      <c r="G13591" s="5" t="s">
        <v>148</v>
      </c>
      <c r="H13591" s="5" t="s">
        <v>190</v>
      </c>
      <c r="I13591">
        <v>43978</v>
      </c>
      <c r="J13591">
        <v>184</v>
      </c>
      <c r="K13591">
        <v>127</v>
      </c>
      <c r="L13591">
        <v>1</v>
      </c>
      <c r="M13591">
        <v>4191</v>
      </c>
      <c r="N13591">
        <v>2962.2849999999999</v>
      </c>
      <c r="O13591">
        <v>2962.2849999999999</v>
      </c>
      <c r="P13591">
        <v>127</v>
      </c>
      <c r="Q13591">
        <v>33</v>
      </c>
      <c r="R13591">
        <v>1228.7149999999999</v>
      </c>
      <c r="S13591">
        <v>2020</v>
      </c>
      <c r="T13591">
        <v>11</v>
      </c>
      <c r="U13591">
        <v>48</v>
      </c>
    </row>
    <row r="13592" spans="1:21" x14ac:dyDescent="0.3">
      <c r="A13592" s="5" t="s">
        <v>168</v>
      </c>
      <c r="B13592" s="5" t="s">
        <v>206</v>
      </c>
      <c r="C13592" s="5" t="s">
        <v>104</v>
      </c>
      <c r="D13592" s="5" t="s">
        <v>632</v>
      </c>
      <c r="E13592" s="5" t="s">
        <v>172</v>
      </c>
      <c r="F13592" s="6">
        <v>44162</v>
      </c>
      <c r="G13592" s="5" t="s">
        <v>148</v>
      </c>
      <c r="H13592" s="5" t="s">
        <v>208</v>
      </c>
      <c r="I13592">
        <v>43978</v>
      </c>
      <c r="J13592">
        <v>184</v>
      </c>
      <c r="K13592">
        <v>107.8</v>
      </c>
      <c r="L13592">
        <v>1</v>
      </c>
      <c r="M13592">
        <v>3665.2</v>
      </c>
      <c r="N13592">
        <v>2962.2849999999999</v>
      </c>
      <c r="O13592">
        <v>2962.2849999999999</v>
      </c>
      <c r="P13592">
        <v>107.8</v>
      </c>
      <c r="Q13592">
        <v>34</v>
      </c>
      <c r="R13592">
        <v>702.91499999999996</v>
      </c>
      <c r="S13592">
        <v>2020</v>
      </c>
      <c r="T13592">
        <v>11</v>
      </c>
      <c r="U13592">
        <v>48</v>
      </c>
    </row>
    <row r="13593" spans="1:21" x14ac:dyDescent="0.3">
      <c r="A13593" s="5" t="s">
        <v>168</v>
      </c>
      <c r="B13593" s="5" t="s">
        <v>206</v>
      </c>
      <c r="C13593" s="5" t="s">
        <v>105</v>
      </c>
      <c r="D13593" s="5" t="s">
        <v>633</v>
      </c>
      <c r="E13593" s="5" t="s">
        <v>172</v>
      </c>
      <c r="F13593" s="6">
        <v>44162</v>
      </c>
      <c r="G13593" s="5" t="s">
        <v>148</v>
      </c>
      <c r="H13593" s="5" t="s">
        <v>173</v>
      </c>
      <c r="I13593">
        <v>43983</v>
      </c>
      <c r="J13593">
        <v>179</v>
      </c>
      <c r="K13593">
        <v>273.60000000000002</v>
      </c>
      <c r="L13593">
        <v>3</v>
      </c>
      <c r="M13593">
        <v>10123.200000000001</v>
      </c>
      <c r="N13593">
        <v>9047.7369999999992</v>
      </c>
      <c r="O13593">
        <v>3015.9119999999998</v>
      </c>
      <c r="P13593">
        <v>91.2</v>
      </c>
      <c r="Q13593">
        <v>37</v>
      </c>
      <c r="R13593">
        <v>1075.463</v>
      </c>
      <c r="S13593">
        <v>2020</v>
      </c>
      <c r="T13593">
        <v>11</v>
      </c>
      <c r="U13593">
        <v>48</v>
      </c>
    </row>
    <row r="13594" spans="1:21" x14ac:dyDescent="0.3">
      <c r="A13594" s="5" t="s">
        <v>168</v>
      </c>
      <c r="B13594" s="5" t="s">
        <v>206</v>
      </c>
      <c r="C13594" s="5" t="s">
        <v>105</v>
      </c>
      <c r="D13594" s="5" t="s">
        <v>633</v>
      </c>
      <c r="E13594" s="5" t="s">
        <v>172</v>
      </c>
      <c r="F13594" s="6">
        <v>44162</v>
      </c>
      <c r="G13594" s="5" t="s">
        <v>148</v>
      </c>
      <c r="H13594" s="5" t="s">
        <v>371</v>
      </c>
      <c r="I13594">
        <v>43983</v>
      </c>
      <c r="J13594">
        <v>179</v>
      </c>
      <c r="K13594">
        <v>558.79999999999995</v>
      </c>
      <c r="L13594">
        <v>5</v>
      </c>
      <c r="M13594">
        <v>20116.8</v>
      </c>
      <c r="N13594">
        <v>15079.561</v>
      </c>
      <c r="O13594">
        <v>3015.9119999999998</v>
      </c>
      <c r="P13594">
        <v>111.75999999999999</v>
      </c>
      <c r="Q13594">
        <v>36</v>
      </c>
      <c r="R13594">
        <v>5037.2389999999996</v>
      </c>
      <c r="S13594">
        <v>2020</v>
      </c>
      <c r="T13594">
        <v>11</v>
      </c>
      <c r="U13594">
        <v>48</v>
      </c>
    </row>
    <row r="13595" spans="1:21" x14ac:dyDescent="0.3">
      <c r="A13595" s="5" t="s">
        <v>168</v>
      </c>
      <c r="B13595" s="5" t="s">
        <v>206</v>
      </c>
      <c r="C13595" s="5" t="s">
        <v>105</v>
      </c>
      <c r="D13595" s="5" t="s">
        <v>633</v>
      </c>
      <c r="E13595" s="5" t="s">
        <v>172</v>
      </c>
      <c r="F13595" s="6">
        <v>44162</v>
      </c>
      <c r="G13595" s="5" t="s">
        <v>148</v>
      </c>
      <c r="H13595" s="5" t="s">
        <v>371</v>
      </c>
      <c r="I13595">
        <v>43983</v>
      </c>
      <c r="J13595">
        <v>179</v>
      </c>
      <c r="K13595">
        <v>36.5</v>
      </c>
      <c r="L13595">
        <v>10</v>
      </c>
      <c r="M13595">
        <v>42967.8</v>
      </c>
      <c r="N13595">
        <v>30159.123</v>
      </c>
      <c r="O13595">
        <v>3015.9119999999998</v>
      </c>
      <c r="P13595">
        <v>3.65</v>
      </c>
      <c r="Q13595">
        <v>1177.2</v>
      </c>
      <c r="R13595">
        <v>12808.677</v>
      </c>
      <c r="S13595">
        <v>2020</v>
      </c>
      <c r="T13595">
        <v>11</v>
      </c>
      <c r="U13595">
        <v>48</v>
      </c>
    </row>
    <row r="13596" spans="1:21" x14ac:dyDescent="0.3">
      <c r="A13596" s="5" t="s">
        <v>168</v>
      </c>
      <c r="B13596" s="5" t="s">
        <v>206</v>
      </c>
      <c r="C13596" s="5" t="s">
        <v>105</v>
      </c>
      <c r="D13596" s="5" t="s">
        <v>633</v>
      </c>
      <c r="E13596" s="5" t="s">
        <v>172</v>
      </c>
      <c r="F13596" s="6">
        <v>44162</v>
      </c>
      <c r="G13596" s="5" t="s">
        <v>148</v>
      </c>
      <c r="H13596" s="5" t="s">
        <v>190</v>
      </c>
      <c r="I13596">
        <v>43983</v>
      </c>
      <c r="J13596">
        <v>179</v>
      </c>
      <c r="K13596">
        <v>95.8</v>
      </c>
      <c r="L13596">
        <v>1</v>
      </c>
      <c r="M13596">
        <v>3305.1</v>
      </c>
      <c r="N13596">
        <v>3015.9119999999998</v>
      </c>
      <c r="O13596">
        <v>3015.9119999999998</v>
      </c>
      <c r="P13596">
        <v>95.8</v>
      </c>
      <c r="Q13596">
        <v>34.5</v>
      </c>
      <c r="R13596">
        <v>289.18799999999999</v>
      </c>
      <c r="S13596">
        <v>2020</v>
      </c>
      <c r="T13596">
        <v>11</v>
      </c>
      <c r="U13596">
        <v>48</v>
      </c>
    </row>
    <row r="13597" spans="1:21" x14ac:dyDescent="0.3">
      <c r="A13597" s="5" t="s">
        <v>168</v>
      </c>
      <c r="B13597" s="5" t="s">
        <v>206</v>
      </c>
      <c r="C13597" s="5" t="s">
        <v>105</v>
      </c>
      <c r="D13597" s="5" t="s">
        <v>633</v>
      </c>
      <c r="E13597" s="5" t="s">
        <v>172</v>
      </c>
      <c r="F13597" s="6">
        <v>44162</v>
      </c>
      <c r="G13597" s="5" t="s">
        <v>148</v>
      </c>
      <c r="H13597" s="5" t="s">
        <v>194</v>
      </c>
      <c r="I13597">
        <v>43983</v>
      </c>
      <c r="J13597">
        <v>179</v>
      </c>
      <c r="K13597">
        <v>482</v>
      </c>
      <c r="L13597">
        <v>4</v>
      </c>
      <c r="M13597">
        <v>17834</v>
      </c>
      <c r="N13597">
        <v>12063.648999999999</v>
      </c>
      <c r="O13597">
        <v>3015.9119999999998</v>
      </c>
      <c r="P13597">
        <v>120.5</v>
      </c>
      <c r="Q13597">
        <v>37</v>
      </c>
      <c r="R13597">
        <v>5770.3509999999997</v>
      </c>
      <c r="S13597">
        <v>2020</v>
      </c>
      <c r="T13597">
        <v>11</v>
      </c>
      <c r="U13597">
        <v>48</v>
      </c>
    </row>
    <row r="13598" spans="1:21" x14ac:dyDescent="0.3">
      <c r="A13598" s="5" t="s">
        <v>168</v>
      </c>
      <c r="B13598" s="5" t="s">
        <v>206</v>
      </c>
      <c r="C13598" s="5" t="s">
        <v>105</v>
      </c>
      <c r="D13598" s="5" t="s">
        <v>633</v>
      </c>
      <c r="E13598" s="5" t="s">
        <v>172</v>
      </c>
      <c r="F13598" s="6">
        <v>44162</v>
      </c>
      <c r="G13598" s="5" t="s">
        <v>148</v>
      </c>
      <c r="H13598" s="5" t="s">
        <v>311</v>
      </c>
      <c r="I13598">
        <v>43983</v>
      </c>
      <c r="J13598">
        <v>179</v>
      </c>
      <c r="K13598">
        <v>99.8</v>
      </c>
      <c r="L13598">
        <v>1</v>
      </c>
      <c r="M13598">
        <v>3692.6</v>
      </c>
      <c r="N13598">
        <v>3015.9119999999998</v>
      </c>
      <c r="O13598">
        <v>3015.9119999999998</v>
      </c>
      <c r="P13598">
        <v>99.8</v>
      </c>
      <c r="Q13598">
        <v>37</v>
      </c>
      <c r="R13598">
        <v>676.68799999999999</v>
      </c>
      <c r="S13598">
        <v>2020</v>
      </c>
      <c r="T13598">
        <v>11</v>
      </c>
      <c r="U13598">
        <v>48</v>
      </c>
    </row>
    <row r="13599" spans="1:21" x14ac:dyDescent="0.3">
      <c r="A13599" s="5" t="s">
        <v>168</v>
      </c>
      <c r="B13599" s="5" t="s">
        <v>206</v>
      </c>
      <c r="C13599" s="5" t="s">
        <v>105</v>
      </c>
      <c r="D13599" s="5" t="s">
        <v>633</v>
      </c>
      <c r="E13599" s="5" t="s">
        <v>172</v>
      </c>
      <c r="F13599" s="6">
        <v>44162</v>
      </c>
      <c r="G13599" s="5" t="s">
        <v>148</v>
      </c>
      <c r="H13599" s="5" t="s">
        <v>178</v>
      </c>
      <c r="I13599">
        <v>43983</v>
      </c>
      <c r="J13599">
        <v>179</v>
      </c>
      <c r="K13599">
        <v>325</v>
      </c>
      <c r="L13599">
        <v>3</v>
      </c>
      <c r="M13599">
        <v>12025</v>
      </c>
      <c r="N13599">
        <v>9047.7369999999992</v>
      </c>
      <c r="O13599">
        <v>3015.9119999999998</v>
      </c>
      <c r="P13599">
        <v>108.33333333333333</v>
      </c>
      <c r="Q13599">
        <v>37</v>
      </c>
      <c r="R13599">
        <v>2977.2629999999999</v>
      </c>
      <c r="S13599">
        <v>2020</v>
      </c>
      <c r="T13599">
        <v>11</v>
      </c>
      <c r="U13599">
        <v>48</v>
      </c>
    </row>
    <row r="13600" spans="1:21" x14ac:dyDescent="0.3">
      <c r="A13600" s="5" t="s">
        <v>168</v>
      </c>
      <c r="B13600" s="5" t="s">
        <v>206</v>
      </c>
      <c r="C13600" s="5" t="s">
        <v>105</v>
      </c>
      <c r="D13600" s="5" t="s">
        <v>633</v>
      </c>
      <c r="E13600" s="5" t="s">
        <v>172</v>
      </c>
      <c r="F13600" s="6">
        <v>44162</v>
      </c>
      <c r="G13600" s="5" t="s">
        <v>148</v>
      </c>
      <c r="H13600" s="5" t="s">
        <v>197</v>
      </c>
      <c r="I13600">
        <v>43983</v>
      </c>
      <c r="J13600">
        <v>179</v>
      </c>
      <c r="K13600">
        <v>426.6</v>
      </c>
      <c r="L13600">
        <v>4</v>
      </c>
      <c r="M13600">
        <v>15784.2</v>
      </c>
      <c r="N13600">
        <v>12063.648999999999</v>
      </c>
      <c r="O13600">
        <v>3015.9119999999998</v>
      </c>
      <c r="P13600">
        <v>106.65</v>
      </c>
      <c r="Q13600">
        <v>37</v>
      </c>
      <c r="R13600">
        <v>3720.5509999999999</v>
      </c>
      <c r="S13600">
        <v>2020</v>
      </c>
      <c r="T13600">
        <v>11</v>
      </c>
      <c r="U13600">
        <v>48</v>
      </c>
    </row>
    <row r="13601" spans="1:21" x14ac:dyDescent="0.3">
      <c r="A13601" s="5" t="s">
        <v>168</v>
      </c>
      <c r="B13601" s="5" t="s">
        <v>206</v>
      </c>
      <c r="C13601" s="5" t="s">
        <v>105</v>
      </c>
      <c r="D13601" s="5" t="s">
        <v>633</v>
      </c>
      <c r="E13601" s="5" t="s">
        <v>172</v>
      </c>
      <c r="F13601" s="6">
        <v>44162</v>
      </c>
      <c r="G13601" s="5" t="s">
        <v>148</v>
      </c>
      <c r="H13601" s="5" t="s">
        <v>351</v>
      </c>
      <c r="I13601">
        <v>43983</v>
      </c>
      <c r="J13601">
        <v>179</v>
      </c>
      <c r="K13601">
        <v>195.8</v>
      </c>
      <c r="L13601">
        <v>2</v>
      </c>
      <c r="M13601">
        <v>7244.6</v>
      </c>
      <c r="N13601">
        <v>6031.8249999999998</v>
      </c>
      <c r="O13601">
        <v>3015.9119999999998</v>
      </c>
      <c r="P13601">
        <v>97.9</v>
      </c>
      <c r="Q13601">
        <v>37</v>
      </c>
      <c r="R13601">
        <v>1212.7750000000001</v>
      </c>
      <c r="S13601">
        <v>2020</v>
      </c>
      <c r="T13601">
        <v>11</v>
      </c>
      <c r="U13601">
        <v>48</v>
      </c>
    </row>
    <row r="13602" spans="1:21" x14ac:dyDescent="0.3">
      <c r="A13602" s="5" t="s">
        <v>168</v>
      </c>
      <c r="B13602" s="5" t="s">
        <v>206</v>
      </c>
      <c r="C13602" s="5" t="s">
        <v>105</v>
      </c>
      <c r="D13602" s="5" t="s">
        <v>633</v>
      </c>
      <c r="E13602" s="5" t="s">
        <v>172</v>
      </c>
      <c r="F13602" s="6">
        <v>44162</v>
      </c>
      <c r="G13602" s="5" t="s">
        <v>148</v>
      </c>
      <c r="H13602" s="5" t="s">
        <v>235</v>
      </c>
      <c r="I13602">
        <v>43983</v>
      </c>
      <c r="J13602">
        <v>179</v>
      </c>
      <c r="K13602">
        <v>87.2</v>
      </c>
      <c r="L13602">
        <v>1</v>
      </c>
      <c r="M13602">
        <v>3226.4</v>
      </c>
      <c r="N13602">
        <v>3015.9119999999998</v>
      </c>
      <c r="O13602">
        <v>3015.9119999999998</v>
      </c>
      <c r="P13602">
        <v>87.2</v>
      </c>
      <c r="Q13602">
        <v>37</v>
      </c>
      <c r="R13602">
        <v>210.488</v>
      </c>
      <c r="S13602">
        <v>2020</v>
      </c>
      <c r="T13602">
        <v>11</v>
      </c>
      <c r="U13602">
        <v>48</v>
      </c>
    </row>
    <row r="13603" spans="1:21" x14ac:dyDescent="0.3">
      <c r="A13603" s="5" t="s">
        <v>168</v>
      </c>
      <c r="B13603" s="5" t="s">
        <v>206</v>
      </c>
      <c r="C13603" s="5" t="s">
        <v>105</v>
      </c>
      <c r="D13603" s="5" t="s">
        <v>633</v>
      </c>
      <c r="E13603" s="5" t="s">
        <v>172</v>
      </c>
      <c r="F13603" s="6">
        <v>44162</v>
      </c>
      <c r="G13603" s="5" t="s">
        <v>148</v>
      </c>
      <c r="H13603" s="5" t="s">
        <v>199</v>
      </c>
      <c r="I13603">
        <v>43983</v>
      </c>
      <c r="J13603">
        <v>179</v>
      </c>
      <c r="K13603">
        <v>858</v>
      </c>
      <c r="L13603">
        <v>7</v>
      </c>
      <c r="M13603">
        <v>31746</v>
      </c>
      <c r="N13603">
        <v>21111.385999999999</v>
      </c>
      <c r="O13603">
        <v>3015.9119999999998</v>
      </c>
      <c r="P13603">
        <v>122.57142857142857</v>
      </c>
      <c r="Q13603">
        <v>37</v>
      </c>
      <c r="R13603">
        <v>10634.614</v>
      </c>
      <c r="S13603">
        <v>2020</v>
      </c>
      <c r="T13603">
        <v>11</v>
      </c>
      <c r="U13603">
        <v>48</v>
      </c>
    </row>
    <row r="13604" spans="1:21" x14ac:dyDescent="0.3">
      <c r="A13604" s="5" t="s">
        <v>168</v>
      </c>
      <c r="B13604" s="5" t="s">
        <v>206</v>
      </c>
      <c r="C13604" s="5" t="s">
        <v>105</v>
      </c>
      <c r="D13604" s="5" t="s">
        <v>633</v>
      </c>
      <c r="E13604" s="5" t="s">
        <v>172</v>
      </c>
      <c r="F13604" s="6">
        <v>44162</v>
      </c>
      <c r="G13604" s="5" t="s">
        <v>148</v>
      </c>
      <c r="H13604" s="5" t="s">
        <v>200</v>
      </c>
      <c r="I13604">
        <v>43983</v>
      </c>
      <c r="J13604">
        <v>179</v>
      </c>
      <c r="K13604">
        <v>700</v>
      </c>
      <c r="L13604">
        <v>6</v>
      </c>
      <c r="M13604">
        <v>25900</v>
      </c>
      <c r="N13604">
        <v>18095.473999999998</v>
      </c>
      <c r="O13604">
        <v>3015.9119999999998</v>
      </c>
      <c r="P13604">
        <v>116.66666666666667</v>
      </c>
      <c r="Q13604">
        <v>37</v>
      </c>
      <c r="R13604">
        <v>7804.5259999999998</v>
      </c>
      <c r="S13604">
        <v>2020</v>
      </c>
      <c r="T13604">
        <v>11</v>
      </c>
      <c r="U13604">
        <v>48</v>
      </c>
    </row>
    <row r="13605" spans="1:21" x14ac:dyDescent="0.3">
      <c r="A13605" s="5" t="s">
        <v>168</v>
      </c>
      <c r="B13605" s="5" t="s">
        <v>206</v>
      </c>
      <c r="C13605" s="5" t="s">
        <v>105</v>
      </c>
      <c r="D13605" s="5" t="s">
        <v>633</v>
      </c>
      <c r="E13605" s="5" t="s">
        <v>172</v>
      </c>
      <c r="F13605" s="6">
        <v>44162</v>
      </c>
      <c r="G13605" s="5" t="s">
        <v>148</v>
      </c>
      <c r="H13605" s="5" t="s">
        <v>215</v>
      </c>
      <c r="I13605">
        <v>43983</v>
      </c>
      <c r="J13605">
        <v>179</v>
      </c>
      <c r="K13605">
        <v>239</v>
      </c>
      <c r="L13605">
        <v>2</v>
      </c>
      <c r="M13605">
        <v>8843</v>
      </c>
      <c r="N13605">
        <v>6031.8249999999998</v>
      </c>
      <c r="O13605">
        <v>3015.9119999999998</v>
      </c>
      <c r="P13605">
        <v>119.5</v>
      </c>
      <c r="Q13605">
        <v>37</v>
      </c>
      <c r="R13605">
        <v>2811.1750000000002</v>
      </c>
      <c r="S13605">
        <v>2020</v>
      </c>
      <c r="T13605">
        <v>11</v>
      </c>
      <c r="U13605">
        <v>48</v>
      </c>
    </row>
    <row r="13606" spans="1:21" x14ac:dyDescent="0.3">
      <c r="A13606" s="5" t="s">
        <v>168</v>
      </c>
      <c r="B13606" s="5" t="s">
        <v>206</v>
      </c>
      <c r="C13606" s="5" t="s">
        <v>105</v>
      </c>
      <c r="D13606" s="5" t="s">
        <v>633</v>
      </c>
      <c r="E13606" s="5" t="s">
        <v>172</v>
      </c>
      <c r="F13606" s="6">
        <v>44162</v>
      </c>
      <c r="G13606" s="5" t="s">
        <v>148</v>
      </c>
      <c r="H13606" s="5" t="s">
        <v>478</v>
      </c>
      <c r="I13606">
        <v>43983</v>
      </c>
      <c r="J13606">
        <v>179</v>
      </c>
      <c r="K13606">
        <v>603</v>
      </c>
      <c r="L13606">
        <v>5</v>
      </c>
      <c r="M13606">
        <v>22311</v>
      </c>
      <c r="N13606">
        <v>15079.561</v>
      </c>
      <c r="O13606">
        <v>3015.9119999999998</v>
      </c>
      <c r="P13606">
        <v>120.6</v>
      </c>
      <c r="Q13606">
        <v>37</v>
      </c>
      <c r="R13606">
        <v>7231.4390000000003</v>
      </c>
      <c r="S13606">
        <v>2020</v>
      </c>
      <c r="T13606">
        <v>11</v>
      </c>
      <c r="U13606">
        <v>48</v>
      </c>
    </row>
    <row r="13607" spans="1:21" x14ac:dyDescent="0.3">
      <c r="A13607" s="5" t="s">
        <v>168</v>
      </c>
      <c r="B13607" s="5" t="s">
        <v>206</v>
      </c>
      <c r="C13607" s="5" t="s">
        <v>105</v>
      </c>
      <c r="D13607" s="5" t="s">
        <v>633</v>
      </c>
      <c r="E13607" s="5" t="s">
        <v>172</v>
      </c>
      <c r="F13607" s="6">
        <v>44162</v>
      </c>
      <c r="G13607" s="5" t="s">
        <v>148</v>
      </c>
      <c r="H13607" s="5" t="s">
        <v>190</v>
      </c>
      <c r="I13607">
        <v>43983</v>
      </c>
      <c r="J13607">
        <v>179</v>
      </c>
      <c r="K13607">
        <v>244</v>
      </c>
      <c r="L13607">
        <v>2</v>
      </c>
      <c r="M13607">
        <v>9028</v>
      </c>
      <c r="N13607">
        <v>6031.8249999999998</v>
      </c>
      <c r="O13607">
        <v>3015.9119999999998</v>
      </c>
      <c r="P13607">
        <v>122</v>
      </c>
      <c r="Q13607">
        <v>37</v>
      </c>
      <c r="R13607">
        <v>2996.1750000000002</v>
      </c>
      <c r="S13607">
        <v>2020</v>
      </c>
      <c r="T13607">
        <v>11</v>
      </c>
      <c r="U13607">
        <v>48</v>
      </c>
    </row>
    <row r="13608" spans="1:21" x14ac:dyDescent="0.3">
      <c r="A13608" s="5" t="s">
        <v>168</v>
      </c>
      <c r="B13608" s="5" t="s">
        <v>206</v>
      </c>
      <c r="C13608" s="5" t="s">
        <v>104</v>
      </c>
      <c r="D13608" s="5" t="s">
        <v>632</v>
      </c>
      <c r="E13608" s="5" t="s">
        <v>172</v>
      </c>
      <c r="F13608" s="6">
        <v>44163</v>
      </c>
      <c r="G13608" s="5" t="s">
        <v>148</v>
      </c>
      <c r="H13608" s="5" t="s">
        <v>173</v>
      </c>
      <c r="I13608">
        <v>43978</v>
      </c>
      <c r="J13608">
        <v>185</v>
      </c>
      <c r="K13608">
        <v>369.4</v>
      </c>
      <c r="L13608">
        <v>4</v>
      </c>
      <c r="M13608">
        <v>13667.8</v>
      </c>
      <c r="N13608">
        <v>11849.14</v>
      </c>
      <c r="O13608">
        <v>2962.2849999999999</v>
      </c>
      <c r="P13608">
        <v>92.35</v>
      </c>
      <c r="Q13608">
        <v>37</v>
      </c>
      <c r="R13608">
        <v>1818.66</v>
      </c>
      <c r="S13608">
        <v>2020</v>
      </c>
      <c r="T13608">
        <v>11</v>
      </c>
      <c r="U13608">
        <v>48</v>
      </c>
    </row>
    <row r="13609" spans="1:21" x14ac:dyDescent="0.3">
      <c r="A13609" s="5" t="s">
        <v>168</v>
      </c>
      <c r="B13609" s="5" t="s">
        <v>175</v>
      </c>
      <c r="C13609" s="5" t="s">
        <v>86</v>
      </c>
      <c r="D13609" s="5" t="s">
        <v>600</v>
      </c>
      <c r="E13609" s="5" t="s">
        <v>172</v>
      </c>
      <c r="F13609" s="6">
        <v>44166</v>
      </c>
      <c r="G13609" s="5" t="s">
        <v>148</v>
      </c>
      <c r="H13609" s="5" t="s">
        <v>208</v>
      </c>
      <c r="I13609">
        <v>43979</v>
      </c>
      <c r="J13609">
        <v>187</v>
      </c>
      <c r="K13609">
        <v>105.5</v>
      </c>
      <c r="L13609">
        <v>1</v>
      </c>
      <c r="M13609">
        <v>3481.5</v>
      </c>
      <c r="N13609">
        <v>2744.9560000000001</v>
      </c>
      <c r="O13609">
        <v>2744.9560000000001</v>
      </c>
      <c r="P13609">
        <v>105.5</v>
      </c>
      <c r="Q13609">
        <v>33</v>
      </c>
      <c r="R13609">
        <v>736.54399999999998</v>
      </c>
      <c r="S13609">
        <v>2020</v>
      </c>
      <c r="T13609">
        <v>12</v>
      </c>
      <c r="U13609">
        <v>49</v>
      </c>
    </row>
    <row r="13610" spans="1:21" x14ac:dyDescent="0.3">
      <c r="A13610" s="5" t="s">
        <v>168</v>
      </c>
      <c r="B13610" s="5" t="s">
        <v>175</v>
      </c>
      <c r="C13610" s="5" t="s">
        <v>86</v>
      </c>
      <c r="D13610" s="5" t="s">
        <v>600</v>
      </c>
      <c r="E13610" s="5" t="s">
        <v>172</v>
      </c>
      <c r="F13610" s="6">
        <v>44166</v>
      </c>
      <c r="G13610" s="5" t="s">
        <v>148</v>
      </c>
      <c r="H13610" s="5" t="s">
        <v>191</v>
      </c>
      <c r="I13610">
        <v>43979</v>
      </c>
      <c r="J13610">
        <v>187</v>
      </c>
      <c r="K13610">
        <v>468</v>
      </c>
      <c r="L13610">
        <v>4</v>
      </c>
      <c r="M13610">
        <v>17784</v>
      </c>
      <c r="N13610">
        <v>10979.822</v>
      </c>
      <c r="O13610">
        <v>2744.9560000000001</v>
      </c>
      <c r="P13610">
        <v>117</v>
      </c>
      <c r="Q13610">
        <v>38</v>
      </c>
      <c r="R13610">
        <v>6804.1779999999999</v>
      </c>
      <c r="S13610">
        <v>2020</v>
      </c>
      <c r="T13610">
        <v>12</v>
      </c>
      <c r="U13610">
        <v>49</v>
      </c>
    </row>
    <row r="13611" spans="1:21" x14ac:dyDescent="0.3">
      <c r="A13611" s="5" t="s">
        <v>168</v>
      </c>
      <c r="B13611" s="5" t="s">
        <v>175</v>
      </c>
      <c r="C13611" s="5" t="s">
        <v>86</v>
      </c>
      <c r="D13611" s="5" t="s">
        <v>600</v>
      </c>
      <c r="E13611" s="5" t="s">
        <v>172</v>
      </c>
      <c r="F13611" s="6">
        <v>44166</v>
      </c>
      <c r="G13611" s="5" t="s">
        <v>148</v>
      </c>
      <c r="H13611" s="5" t="s">
        <v>202</v>
      </c>
      <c r="I13611">
        <v>43979</v>
      </c>
      <c r="J13611">
        <v>187</v>
      </c>
      <c r="K13611">
        <v>810</v>
      </c>
      <c r="L13611">
        <v>8</v>
      </c>
      <c r="M13611">
        <v>30780</v>
      </c>
      <c r="N13611">
        <v>21959.645</v>
      </c>
      <c r="O13611">
        <v>2744.9560000000001</v>
      </c>
      <c r="P13611">
        <v>101.25</v>
      </c>
      <c r="Q13611">
        <v>38</v>
      </c>
      <c r="R13611">
        <v>8820.3549999999996</v>
      </c>
      <c r="S13611">
        <v>2020</v>
      </c>
      <c r="T13611">
        <v>12</v>
      </c>
      <c r="U13611">
        <v>49</v>
      </c>
    </row>
    <row r="13612" spans="1:21" x14ac:dyDescent="0.3">
      <c r="A13612" s="5" t="s">
        <v>168</v>
      </c>
      <c r="B13612" s="5" t="s">
        <v>175</v>
      </c>
      <c r="C13612" s="5" t="s">
        <v>86</v>
      </c>
      <c r="D13612" s="5" t="s">
        <v>600</v>
      </c>
      <c r="E13612" s="5" t="s">
        <v>172</v>
      </c>
      <c r="F13612" s="6">
        <v>44166</v>
      </c>
      <c r="G13612" s="5" t="s">
        <v>148</v>
      </c>
      <c r="H13612" s="5" t="s">
        <v>189</v>
      </c>
      <c r="I13612">
        <v>43979</v>
      </c>
      <c r="J13612">
        <v>187</v>
      </c>
      <c r="K13612">
        <v>120</v>
      </c>
      <c r="L13612">
        <v>1</v>
      </c>
      <c r="M13612">
        <v>4560</v>
      </c>
      <c r="N13612">
        <v>2744.9560000000001</v>
      </c>
      <c r="O13612">
        <v>2744.9560000000001</v>
      </c>
      <c r="P13612">
        <v>120</v>
      </c>
      <c r="Q13612">
        <v>38</v>
      </c>
      <c r="R13612">
        <v>1815.0440000000001</v>
      </c>
      <c r="S13612">
        <v>2020</v>
      </c>
      <c r="T13612">
        <v>12</v>
      </c>
      <c r="U13612">
        <v>49</v>
      </c>
    </row>
    <row r="13613" spans="1:21" x14ac:dyDescent="0.3">
      <c r="A13613" s="5" t="s">
        <v>168</v>
      </c>
      <c r="B13613" s="5" t="s">
        <v>175</v>
      </c>
      <c r="C13613" s="5" t="s">
        <v>86</v>
      </c>
      <c r="D13613" s="5" t="s">
        <v>600</v>
      </c>
      <c r="E13613" s="5" t="s">
        <v>172</v>
      </c>
      <c r="F13613" s="6">
        <v>44166</v>
      </c>
      <c r="G13613" s="5" t="s">
        <v>148</v>
      </c>
      <c r="H13613" s="5" t="s">
        <v>284</v>
      </c>
      <c r="I13613">
        <v>43979</v>
      </c>
      <c r="J13613">
        <v>187</v>
      </c>
      <c r="K13613">
        <v>322</v>
      </c>
      <c r="L13613">
        <v>3</v>
      </c>
      <c r="M13613">
        <v>12236</v>
      </c>
      <c r="N13613">
        <v>8234.8670000000002</v>
      </c>
      <c r="O13613">
        <v>2744.9560000000001</v>
      </c>
      <c r="P13613">
        <v>107.33333333333333</v>
      </c>
      <c r="Q13613">
        <v>38</v>
      </c>
      <c r="R13613">
        <v>4001.1329999999998</v>
      </c>
      <c r="S13613">
        <v>2020</v>
      </c>
      <c r="T13613">
        <v>12</v>
      </c>
      <c r="U13613">
        <v>49</v>
      </c>
    </row>
    <row r="13614" spans="1:21" x14ac:dyDescent="0.3">
      <c r="A13614" s="5" t="s">
        <v>168</v>
      </c>
      <c r="B13614" s="5" t="s">
        <v>175</v>
      </c>
      <c r="C13614" s="5" t="s">
        <v>86</v>
      </c>
      <c r="D13614" s="5" t="s">
        <v>600</v>
      </c>
      <c r="E13614" s="5" t="s">
        <v>172</v>
      </c>
      <c r="F13614" s="6">
        <v>44166</v>
      </c>
      <c r="G13614" s="5" t="s">
        <v>148</v>
      </c>
      <c r="H13614" s="5" t="s">
        <v>184</v>
      </c>
      <c r="I13614">
        <v>43979</v>
      </c>
      <c r="J13614">
        <v>187</v>
      </c>
      <c r="K13614">
        <v>1385</v>
      </c>
      <c r="L13614">
        <v>12</v>
      </c>
      <c r="M13614">
        <v>51245</v>
      </c>
      <c r="N13614">
        <v>32939.466999999997</v>
      </c>
      <c r="O13614">
        <v>2744.9560000000001</v>
      </c>
      <c r="P13614">
        <v>115.41666666666667</v>
      </c>
      <c r="Q13614">
        <v>37</v>
      </c>
      <c r="R13614">
        <v>18305.532999999999</v>
      </c>
      <c r="S13614">
        <v>2020</v>
      </c>
      <c r="T13614">
        <v>12</v>
      </c>
      <c r="U13614">
        <v>49</v>
      </c>
    </row>
    <row r="13615" spans="1:21" x14ac:dyDescent="0.3">
      <c r="A13615" s="5" t="s">
        <v>168</v>
      </c>
      <c r="B13615" s="5" t="s">
        <v>175</v>
      </c>
      <c r="C13615" s="5" t="s">
        <v>86</v>
      </c>
      <c r="D13615" s="5" t="s">
        <v>600</v>
      </c>
      <c r="E13615" s="5" t="s">
        <v>172</v>
      </c>
      <c r="F13615" s="6">
        <v>44166</v>
      </c>
      <c r="G13615" s="5" t="s">
        <v>148</v>
      </c>
      <c r="H13615" s="5" t="s">
        <v>238</v>
      </c>
      <c r="I13615">
        <v>43979</v>
      </c>
      <c r="J13615">
        <v>187</v>
      </c>
      <c r="K13615">
        <v>132</v>
      </c>
      <c r="L13615">
        <v>1</v>
      </c>
      <c r="M13615">
        <v>5016</v>
      </c>
      <c r="N13615">
        <v>2744.9560000000001</v>
      </c>
      <c r="O13615">
        <v>2744.9560000000001</v>
      </c>
      <c r="P13615">
        <v>132</v>
      </c>
      <c r="Q13615">
        <v>38</v>
      </c>
      <c r="R13615">
        <v>2271.0439999999999</v>
      </c>
      <c r="S13615">
        <v>2020</v>
      </c>
      <c r="T13615">
        <v>12</v>
      </c>
      <c r="U13615">
        <v>49</v>
      </c>
    </row>
    <row r="13616" spans="1:21" x14ac:dyDescent="0.3">
      <c r="A13616" s="5" t="s">
        <v>168</v>
      </c>
      <c r="B13616" s="5" t="s">
        <v>175</v>
      </c>
      <c r="C13616" s="5" t="s">
        <v>86</v>
      </c>
      <c r="D13616" s="5" t="s">
        <v>600</v>
      </c>
      <c r="E13616" s="5" t="s">
        <v>172</v>
      </c>
      <c r="F13616" s="6">
        <v>44166</v>
      </c>
      <c r="G13616" s="5" t="s">
        <v>148</v>
      </c>
      <c r="H13616" s="5" t="s">
        <v>182</v>
      </c>
      <c r="I13616">
        <v>43979</v>
      </c>
      <c r="J13616">
        <v>187</v>
      </c>
      <c r="K13616">
        <v>200</v>
      </c>
      <c r="L13616">
        <v>2</v>
      </c>
      <c r="M13616">
        <v>7600</v>
      </c>
      <c r="N13616">
        <v>5489.9110000000001</v>
      </c>
      <c r="O13616">
        <v>2744.9560000000001</v>
      </c>
      <c r="P13616">
        <v>100</v>
      </c>
      <c r="Q13616">
        <v>38</v>
      </c>
      <c r="R13616">
        <v>2110.0889999999999</v>
      </c>
      <c r="S13616">
        <v>2020</v>
      </c>
      <c r="T13616">
        <v>12</v>
      </c>
      <c r="U13616">
        <v>49</v>
      </c>
    </row>
    <row r="13617" spans="1:21" x14ac:dyDescent="0.3">
      <c r="A13617" s="5" t="s">
        <v>168</v>
      </c>
      <c r="B13617" s="5" t="s">
        <v>175</v>
      </c>
      <c r="C13617" s="5" t="s">
        <v>86</v>
      </c>
      <c r="D13617" s="5" t="s">
        <v>600</v>
      </c>
      <c r="E13617" s="5" t="s">
        <v>172</v>
      </c>
      <c r="F13617" s="6">
        <v>44166</v>
      </c>
      <c r="G13617" s="5" t="s">
        <v>148</v>
      </c>
      <c r="H13617" s="5" t="s">
        <v>222</v>
      </c>
      <c r="I13617">
        <v>43979</v>
      </c>
      <c r="J13617">
        <v>187</v>
      </c>
      <c r="K13617">
        <v>122</v>
      </c>
      <c r="L13617">
        <v>1</v>
      </c>
      <c r="M13617">
        <v>4636</v>
      </c>
      <c r="N13617">
        <v>2744.9560000000001</v>
      </c>
      <c r="O13617">
        <v>2744.9560000000001</v>
      </c>
      <c r="P13617">
        <v>122</v>
      </c>
      <c r="Q13617">
        <v>38</v>
      </c>
      <c r="R13617">
        <v>1891.0440000000001</v>
      </c>
      <c r="S13617">
        <v>2020</v>
      </c>
      <c r="T13617">
        <v>12</v>
      </c>
      <c r="U13617">
        <v>49</v>
      </c>
    </row>
    <row r="13618" spans="1:21" x14ac:dyDescent="0.3">
      <c r="A13618" s="5" t="s">
        <v>168</v>
      </c>
      <c r="B13618" s="5" t="s">
        <v>175</v>
      </c>
      <c r="C13618" s="5" t="s">
        <v>86</v>
      </c>
      <c r="D13618" s="5" t="s">
        <v>600</v>
      </c>
      <c r="E13618" s="5" t="s">
        <v>172</v>
      </c>
      <c r="F13618" s="6">
        <v>44166</v>
      </c>
      <c r="G13618" s="5" t="s">
        <v>148</v>
      </c>
      <c r="H13618" s="5" t="s">
        <v>205</v>
      </c>
      <c r="I13618">
        <v>43979</v>
      </c>
      <c r="J13618">
        <v>187</v>
      </c>
      <c r="K13618">
        <v>550</v>
      </c>
      <c r="L13618">
        <v>5</v>
      </c>
      <c r="M13618">
        <v>18975</v>
      </c>
      <c r="N13618">
        <v>13724.778</v>
      </c>
      <c r="O13618">
        <v>2744.9560000000001</v>
      </c>
      <c r="P13618">
        <v>110</v>
      </c>
      <c r="Q13618">
        <v>34.5</v>
      </c>
      <c r="R13618">
        <v>5250.2219999999998</v>
      </c>
      <c r="S13618">
        <v>2020</v>
      </c>
      <c r="T13618">
        <v>12</v>
      </c>
      <c r="U13618">
        <v>49</v>
      </c>
    </row>
    <row r="13619" spans="1:21" x14ac:dyDescent="0.3">
      <c r="A13619" s="5" t="s">
        <v>168</v>
      </c>
      <c r="B13619" s="5" t="s">
        <v>175</v>
      </c>
      <c r="C13619" s="5" t="s">
        <v>86</v>
      </c>
      <c r="D13619" s="5" t="s">
        <v>600</v>
      </c>
      <c r="E13619" s="5" t="s">
        <v>172</v>
      </c>
      <c r="F13619" s="6">
        <v>44166</v>
      </c>
      <c r="G13619" s="5" t="s">
        <v>148</v>
      </c>
      <c r="H13619" s="5" t="s">
        <v>204</v>
      </c>
      <c r="I13619">
        <v>43979</v>
      </c>
      <c r="J13619">
        <v>187</v>
      </c>
      <c r="K13619">
        <v>300</v>
      </c>
      <c r="L13619">
        <v>3</v>
      </c>
      <c r="M13619">
        <v>11400</v>
      </c>
      <c r="N13619">
        <v>8234.8670000000002</v>
      </c>
      <c r="O13619">
        <v>2744.9560000000001</v>
      </c>
      <c r="P13619">
        <v>100</v>
      </c>
      <c r="Q13619">
        <v>38</v>
      </c>
      <c r="R13619">
        <v>3165.1329999999998</v>
      </c>
      <c r="S13619">
        <v>2020</v>
      </c>
      <c r="T13619">
        <v>12</v>
      </c>
      <c r="U13619">
        <v>49</v>
      </c>
    </row>
    <row r="13620" spans="1:21" x14ac:dyDescent="0.3">
      <c r="A13620" s="5" t="s">
        <v>168</v>
      </c>
      <c r="B13620" s="5" t="s">
        <v>175</v>
      </c>
      <c r="C13620" s="5" t="s">
        <v>89</v>
      </c>
      <c r="D13620" s="5" t="s">
        <v>637</v>
      </c>
      <c r="E13620" s="5" t="s">
        <v>172</v>
      </c>
      <c r="F13620" s="6">
        <v>44166</v>
      </c>
      <c r="G13620" s="5" t="s">
        <v>148</v>
      </c>
      <c r="H13620" s="5" t="s">
        <v>221</v>
      </c>
      <c r="I13620">
        <v>43987</v>
      </c>
      <c r="J13620">
        <v>179</v>
      </c>
      <c r="K13620">
        <v>440</v>
      </c>
      <c r="L13620">
        <v>4</v>
      </c>
      <c r="M13620">
        <v>16720</v>
      </c>
      <c r="N13620">
        <v>8548.3960000000006</v>
      </c>
      <c r="O13620">
        <v>2137.0990000000002</v>
      </c>
      <c r="P13620">
        <v>110</v>
      </c>
      <c r="Q13620">
        <v>38</v>
      </c>
      <c r="R13620">
        <v>8171.6040000000003</v>
      </c>
      <c r="S13620">
        <v>2020</v>
      </c>
      <c r="T13620">
        <v>12</v>
      </c>
      <c r="U13620">
        <v>49</v>
      </c>
    </row>
    <row r="13621" spans="1:21" x14ac:dyDescent="0.3">
      <c r="A13621" s="5" t="s">
        <v>168</v>
      </c>
      <c r="B13621" s="5" t="s">
        <v>175</v>
      </c>
      <c r="C13621" s="5" t="s">
        <v>89</v>
      </c>
      <c r="D13621" s="5" t="s">
        <v>637</v>
      </c>
      <c r="E13621" s="5" t="s">
        <v>172</v>
      </c>
      <c r="F13621" s="6">
        <v>44166</v>
      </c>
      <c r="G13621" s="5" t="s">
        <v>148</v>
      </c>
      <c r="H13621" s="5" t="s">
        <v>190</v>
      </c>
      <c r="I13621">
        <v>43987</v>
      </c>
      <c r="J13621">
        <v>179</v>
      </c>
      <c r="K13621">
        <v>115</v>
      </c>
      <c r="L13621">
        <v>1</v>
      </c>
      <c r="M13621">
        <v>4370</v>
      </c>
      <c r="N13621">
        <v>2137.0990000000002</v>
      </c>
      <c r="O13621">
        <v>2137.0990000000002</v>
      </c>
      <c r="P13621">
        <v>115</v>
      </c>
      <c r="Q13621">
        <v>38</v>
      </c>
      <c r="R13621">
        <v>2232.9009999999998</v>
      </c>
      <c r="S13621">
        <v>2020</v>
      </c>
      <c r="T13621">
        <v>12</v>
      </c>
      <c r="U13621">
        <v>49</v>
      </c>
    </row>
    <row r="13622" spans="1:21" x14ac:dyDescent="0.3">
      <c r="A13622" s="5" t="s">
        <v>168</v>
      </c>
      <c r="B13622" s="5" t="s">
        <v>175</v>
      </c>
      <c r="C13622" s="5" t="s">
        <v>89</v>
      </c>
      <c r="D13622" s="5" t="s">
        <v>637</v>
      </c>
      <c r="E13622" s="5" t="s">
        <v>172</v>
      </c>
      <c r="F13622" s="6">
        <v>44166</v>
      </c>
      <c r="G13622" s="5" t="s">
        <v>148</v>
      </c>
      <c r="H13622" s="5" t="s">
        <v>190</v>
      </c>
      <c r="I13622">
        <v>43987</v>
      </c>
      <c r="J13622">
        <v>179</v>
      </c>
      <c r="K13622">
        <v>115</v>
      </c>
      <c r="L13622">
        <v>1</v>
      </c>
      <c r="M13622">
        <v>4370</v>
      </c>
      <c r="N13622">
        <v>2137.0990000000002</v>
      </c>
      <c r="O13622">
        <v>2137.0990000000002</v>
      </c>
      <c r="P13622">
        <v>115</v>
      </c>
      <c r="Q13622">
        <v>38</v>
      </c>
      <c r="R13622">
        <v>2232.9009999999998</v>
      </c>
      <c r="S13622">
        <v>2020</v>
      </c>
      <c r="T13622">
        <v>12</v>
      </c>
      <c r="U13622">
        <v>49</v>
      </c>
    </row>
    <row r="13623" spans="1:21" x14ac:dyDescent="0.3">
      <c r="A13623" s="5" t="s">
        <v>168</v>
      </c>
      <c r="B13623" s="5" t="s">
        <v>175</v>
      </c>
      <c r="C13623" s="5" t="s">
        <v>89</v>
      </c>
      <c r="D13623" s="5" t="s">
        <v>637</v>
      </c>
      <c r="E13623" s="5" t="s">
        <v>172</v>
      </c>
      <c r="F13623" s="6">
        <v>44166</v>
      </c>
      <c r="G13623" s="5" t="s">
        <v>148</v>
      </c>
      <c r="H13623" s="5" t="s">
        <v>190</v>
      </c>
      <c r="I13623">
        <v>43987</v>
      </c>
      <c r="J13623">
        <v>179</v>
      </c>
      <c r="K13623">
        <v>76</v>
      </c>
      <c r="L13623">
        <v>1</v>
      </c>
      <c r="M13623">
        <v>2888</v>
      </c>
      <c r="N13623">
        <v>2137.0990000000002</v>
      </c>
      <c r="O13623">
        <v>2137.0990000000002</v>
      </c>
      <c r="P13623">
        <v>76</v>
      </c>
      <c r="Q13623">
        <v>38</v>
      </c>
      <c r="R13623">
        <v>750.90099999999995</v>
      </c>
      <c r="S13623">
        <v>2020</v>
      </c>
      <c r="T13623">
        <v>12</v>
      </c>
      <c r="U13623">
        <v>49</v>
      </c>
    </row>
    <row r="13624" spans="1:21" x14ac:dyDescent="0.3">
      <c r="A13624" s="5" t="s">
        <v>168</v>
      </c>
      <c r="B13624" s="5" t="s">
        <v>175</v>
      </c>
      <c r="C13624" s="5" t="s">
        <v>89</v>
      </c>
      <c r="D13624" s="5" t="s">
        <v>637</v>
      </c>
      <c r="E13624" s="5" t="s">
        <v>172</v>
      </c>
      <c r="F13624" s="6">
        <v>44166</v>
      </c>
      <c r="G13624" s="5" t="s">
        <v>148</v>
      </c>
      <c r="H13624" s="5" t="s">
        <v>190</v>
      </c>
      <c r="I13624">
        <v>43987</v>
      </c>
      <c r="J13624">
        <v>179</v>
      </c>
      <c r="K13624">
        <v>328</v>
      </c>
      <c r="L13624">
        <v>3</v>
      </c>
      <c r="M13624">
        <v>12464</v>
      </c>
      <c r="N13624">
        <v>6411.2969999999996</v>
      </c>
      <c r="O13624">
        <v>2137.0990000000002</v>
      </c>
      <c r="P13624">
        <v>109.33333333333333</v>
      </c>
      <c r="Q13624">
        <v>38</v>
      </c>
      <c r="R13624">
        <v>6052.7030000000004</v>
      </c>
      <c r="S13624">
        <v>2020</v>
      </c>
      <c r="T13624">
        <v>12</v>
      </c>
      <c r="U13624">
        <v>49</v>
      </c>
    </row>
    <row r="13625" spans="1:21" x14ac:dyDescent="0.3">
      <c r="A13625" s="5" t="s">
        <v>168</v>
      </c>
      <c r="B13625" s="5" t="s">
        <v>175</v>
      </c>
      <c r="C13625" s="5" t="s">
        <v>89</v>
      </c>
      <c r="D13625" s="5" t="s">
        <v>637</v>
      </c>
      <c r="E13625" s="5" t="s">
        <v>172</v>
      </c>
      <c r="F13625" s="6">
        <v>44166</v>
      </c>
      <c r="G13625" s="5" t="s">
        <v>148</v>
      </c>
      <c r="H13625" s="5" t="s">
        <v>498</v>
      </c>
      <c r="I13625">
        <v>43987</v>
      </c>
      <c r="J13625">
        <v>179</v>
      </c>
      <c r="K13625">
        <v>661</v>
      </c>
      <c r="L13625">
        <v>6</v>
      </c>
      <c r="M13625">
        <v>25118</v>
      </c>
      <c r="N13625">
        <v>12822.593999999999</v>
      </c>
      <c r="O13625">
        <v>2137.0990000000002</v>
      </c>
      <c r="P13625">
        <v>110.16666666666667</v>
      </c>
      <c r="Q13625">
        <v>38</v>
      </c>
      <c r="R13625">
        <v>12295.406000000001</v>
      </c>
      <c r="S13625">
        <v>2020</v>
      </c>
      <c r="T13625">
        <v>12</v>
      </c>
      <c r="U13625">
        <v>49</v>
      </c>
    </row>
    <row r="13626" spans="1:21" x14ac:dyDescent="0.3">
      <c r="A13626" s="5" t="s">
        <v>168</v>
      </c>
      <c r="B13626" s="5" t="s">
        <v>175</v>
      </c>
      <c r="C13626" s="5" t="s">
        <v>89</v>
      </c>
      <c r="D13626" s="5" t="s">
        <v>637</v>
      </c>
      <c r="E13626" s="5" t="s">
        <v>172</v>
      </c>
      <c r="F13626" s="6">
        <v>44166</v>
      </c>
      <c r="G13626" s="5" t="s">
        <v>148</v>
      </c>
      <c r="H13626" s="5" t="s">
        <v>246</v>
      </c>
      <c r="I13626">
        <v>43987</v>
      </c>
      <c r="J13626">
        <v>179</v>
      </c>
      <c r="K13626">
        <v>200</v>
      </c>
      <c r="L13626">
        <v>2</v>
      </c>
      <c r="M13626">
        <v>7600</v>
      </c>
      <c r="N13626">
        <v>4274.1980000000003</v>
      </c>
      <c r="O13626">
        <v>2137.0990000000002</v>
      </c>
      <c r="P13626">
        <v>100</v>
      </c>
      <c r="Q13626">
        <v>38</v>
      </c>
      <c r="R13626">
        <v>3325.8020000000001</v>
      </c>
      <c r="S13626">
        <v>2020</v>
      </c>
      <c r="T13626">
        <v>12</v>
      </c>
      <c r="U13626">
        <v>49</v>
      </c>
    </row>
    <row r="13627" spans="1:21" x14ac:dyDescent="0.3">
      <c r="A13627" s="5" t="s">
        <v>168</v>
      </c>
      <c r="B13627" s="5" t="s">
        <v>175</v>
      </c>
      <c r="C13627" s="5" t="s">
        <v>89</v>
      </c>
      <c r="D13627" s="5" t="s">
        <v>637</v>
      </c>
      <c r="E13627" s="5" t="s">
        <v>172</v>
      </c>
      <c r="F13627" s="6">
        <v>44166</v>
      </c>
      <c r="G13627" s="5" t="s">
        <v>148</v>
      </c>
      <c r="H13627" s="5" t="s">
        <v>183</v>
      </c>
      <c r="I13627">
        <v>43987</v>
      </c>
      <c r="J13627">
        <v>179</v>
      </c>
      <c r="K13627">
        <v>380</v>
      </c>
      <c r="L13627">
        <v>3</v>
      </c>
      <c r="M13627">
        <v>14440</v>
      </c>
      <c r="N13627">
        <v>6411.2969999999996</v>
      </c>
      <c r="O13627">
        <v>2137.0990000000002</v>
      </c>
      <c r="P13627">
        <v>126.66666666666667</v>
      </c>
      <c r="Q13627">
        <v>38</v>
      </c>
      <c r="R13627">
        <v>8028.7030000000004</v>
      </c>
      <c r="S13627">
        <v>2020</v>
      </c>
      <c r="T13627">
        <v>12</v>
      </c>
      <c r="U13627">
        <v>49</v>
      </c>
    </row>
    <row r="13628" spans="1:21" x14ac:dyDescent="0.3">
      <c r="A13628" s="5" t="s">
        <v>168</v>
      </c>
      <c r="B13628" s="5" t="s">
        <v>175</v>
      </c>
      <c r="C13628" s="5" t="s">
        <v>89</v>
      </c>
      <c r="D13628" s="5" t="s">
        <v>637</v>
      </c>
      <c r="E13628" s="5" t="s">
        <v>172</v>
      </c>
      <c r="F13628" s="6">
        <v>44166</v>
      </c>
      <c r="G13628" s="5" t="s">
        <v>148</v>
      </c>
      <c r="H13628" s="5" t="s">
        <v>181</v>
      </c>
      <c r="I13628">
        <v>43987</v>
      </c>
      <c r="J13628">
        <v>179</v>
      </c>
      <c r="K13628">
        <v>124</v>
      </c>
      <c r="L13628">
        <v>1</v>
      </c>
      <c r="M13628">
        <v>4712</v>
      </c>
      <c r="N13628">
        <v>2137.0990000000002</v>
      </c>
      <c r="O13628">
        <v>2137.0990000000002</v>
      </c>
      <c r="P13628">
        <v>124</v>
      </c>
      <c r="Q13628">
        <v>38</v>
      </c>
      <c r="R13628">
        <v>2574.9009999999998</v>
      </c>
      <c r="S13628">
        <v>2020</v>
      </c>
      <c r="T13628">
        <v>12</v>
      </c>
      <c r="U13628">
        <v>49</v>
      </c>
    </row>
    <row r="13629" spans="1:21" x14ac:dyDescent="0.3">
      <c r="A13629" s="5" t="s">
        <v>168</v>
      </c>
      <c r="B13629" s="5" t="s">
        <v>175</v>
      </c>
      <c r="C13629" s="5" t="s">
        <v>89</v>
      </c>
      <c r="D13629" s="5" t="s">
        <v>637</v>
      </c>
      <c r="E13629" s="5" t="s">
        <v>172</v>
      </c>
      <c r="F13629" s="6">
        <v>44166</v>
      </c>
      <c r="G13629" s="5" t="s">
        <v>148</v>
      </c>
      <c r="H13629" s="5" t="s">
        <v>216</v>
      </c>
      <c r="I13629">
        <v>43987</v>
      </c>
      <c r="J13629">
        <v>179</v>
      </c>
      <c r="K13629">
        <v>120</v>
      </c>
      <c r="L13629">
        <v>1</v>
      </c>
      <c r="M13629">
        <v>4560</v>
      </c>
      <c r="N13629">
        <v>2137.0990000000002</v>
      </c>
      <c r="O13629">
        <v>2137.0990000000002</v>
      </c>
      <c r="P13629">
        <v>120</v>
      </c>
      <c r="Q13629">
        <v>38</v>
      </c>
      <c r="R13629">
        <v>2422.9009999999998</v>
      </c>
      <c r="S13629">
        <v>2020</v>
      </c>
      <c r="T13629">
        <v>12</v>
      </c>
      <c r="U13629">
        <v>49</v>
      </c>
    </row>
    <row r="13630" spans="1:21" x14ac:dyDescent="0.3">
      <c r="A13630" s="5" t="s">
        <v>168</v>
      </c>
      <c r="B13630" s="5" t="s">
        <v>175</v>
      </c>
      <c r="C13630" s="5" t="s">
        <v>89</v>
      </c>
      <c r="D13630" s="5" t="s">
        <v>637</v>
      </c>
      <c r="E13630" s="5" t="s">
        <v>172</v>
      </c>
      <c r="F13630" s="6">
        <v>44166</v>
      </c>
      <c r="G13630" s="5" t="s">
        <v>148</v>
      </c>
      <c r="H13630" s="5" t="s">
        <v>203</v>
      </c>
      <c r="I13630">
        <v>43987</v>
      </c>
      <c r="J13630">
        <v>179</v>
      </c>
      <c r="K13630">
        <v>210</v>
      </c>
      <c r="L13630">
        <v>2</v>
      </c>
      <c r="M13630">
        <v>7980</v>
      </c>
      <c r="N13630">
        <v>4274.1980000000003</v>
      </c>
      <c r="O13630">
        <v>2137.0990000000002</v>
      </c>
      <c r="P13630">
        <v>105</v>
      </c>
      <c r="Q13630">
        <v>38</v>
      </c>
      <c r="R13630">
        <v>3705.8020000000001</v>
      </c>
      <c r="S13630">
        <v>2020</v>
      </c>
      <c r="T13630">
        <v>12</v>
      </c>
      <c r="U13630">
        <v>49</v>
      </c>
    </row>
    <row r="13631" spans="1:21" x14ac:dyDescent="0.3">
      <c r="A13631" s="5" t="s">
        <v>168</v>
      </c>
      <c r="B13631" s="5" t="s">
        <v>175</v>
      </c>
      <c r="C13631" s="5" t="s">
        <v>89</v>
      </c>
      <c r="D13631" s="5" t="s">
        <v>637</v>
      </c>
      <c r="E13631" s="5" t="s">
        <v>172</v>
      </c>
      <c r="F13631" s="6">
        <v>44166</v>
      </c>
      <c r="G13631" s="5" t="s">
        <v>148</v>
      </c>
      <c r="H13631" s="5" t="s">
        <v>187</v>
      </c>
      <c r="I13631">
        <v>43987</v>
      </c>
      <c r="J13631">
        <v>179</v>
      </c>
      <c r="K13631">
        <v>670</v>
      </c>
      <c r="L13631">
        <v>6</v>
      </c>
      <c r="M13631">
        <v>25460</v>
      </c>
      <c r="N13631">
        <v>12822.593999999999</v>
      </c>
      <c r="O13631">
        <v>2137.0990000000002</v>
      </c>
      <c r="P13631">
        <v>111.66666666666667</v>
      </c>
      <c r="Q13631">
        <v>38</v>
      </c>
      <c r="R13631">
        <v>12637.406000000001</v>
      </c>
      <c r="S13631">
        <v>2020</v>
      </c>
      <c r="T13631">
        <v>12</v>
      </c>
      <c r="U13631">
        <v>49</v>
      </c>
    </row>
    <row r="13632" spans="1:21" x14ac:dyDescent="0.3">
      <c r="A13632" s="5" t="s">
        <v>168</v>
      </c>
      <c r="B13632" s="5" t="s">
        <v>175</v>
      </c>
      <c r="C13632" s="5" t="s">
        <v>89</v>
      </c>
      <c r="D13632" s="5" t="s">
        <v>637</v>
      </c>
      <c r="E13632" s="5" t="s">
        <v>172</v>
      </c>
      <c r="F13632" s="6">
        <v>44166</v>
      </c>
      <c r="G13632" s="5" t="s">
        <v>148</v>
      </c>
      <c r="H13632" s="5" t="s">
        <v>226</v>
      </c>
      <c r="I13632">
        <v>43987</v>
      </c>
      <c r="J13632">
        <v>179</v>
      </c>
      <c r="K13632">
        <v>290</v>
      </c>
      <c r="L13632">
        <v>3</v>
      </c>
      <c r="M13632">
        <v>11020</v>
      </c>
      <c r="N13632">
        <v>6411.2969999999996</v>
      </c>
      <c r="O13632">
        <v>2137.0990000000002</v>
      </c>
      <c r="P13632">
        <v>96.666666666666671</v>
      </c>
      <c r="Q13632">
        <v>38</v>
      </c>
      <c r="R13632">
        <v>4608.7030000000004</v>
      </c>
      <c r="S13632">
        <v>2020</v>
      </c>
      <c r="T13632">
        <v>12</v>
      </c>
      <c r="U13632">
        <v>49</v>
      </c>
    </row>
    <row r="13633" spans="1:21" x14ac:dyDescent="0.3">
      <c r="A13633" s="5" t="s">
        <v>168</v>
      </c>
      <c r="B13633" s="5" t="s">
        <v>175</v>
      </c>
      <c r="C13633" s="5" t="s">
        <v>89</v>
      </c>
      <c r="D13633" s="5" t="s">
        <v>637</v>
      </c>
      <c r="E13633" s="5" t="s">
        <v>172</v>
      </c>
      <c r="F13633" s="6">
        <v>44166</v>
      </c>
      <c r="G13633" s="5" t="s">
        <v>148</v>
      </c>
      <c r="H13633" s="5" t="s">
        <v>235</v>
      </c>
      <c r="I13633">
        <v>43987</v>
      </c>
      <c r="J13633">
        <v>179</v>
      </c>
      <c r="K13633">
        <v>219.5</v>
      </c>
      <c r="L13633">
        <v>2</v>
      </c>
      <c r="M13633">
        <v>8121.5</v>
      </c>
      <c r="N13633">
        <v>4274.1980000000003</v>
      </c>
      <c r="O13633">
        <v>2137.0990000000002</v>
      </c>
      <c r="P13633">
        <v>109.75</v>
      </c>
      <c r="Q13633">
        <v>37</v>
      </c>
      <c r="R13633">
        <v>3847.3020000000001</v>
      </c>
      <c r="S13633">
        <v>2020</v>
      </c>
      <c r="T13633">
        <v>12</v>
      </c>
      <c r="U13633">
        <v>49</v>
      </c>
    </row>
    <row r="13634" spans="1:21" x14ac:dyDescent="0.3">
      <c r="A13634" s="5" t="s">
        <v>168</v>
      </c>
      <c r="B13634" s="5" t="s">
        <v>175</v>
      </c>
      <c r="C13634" s="5" t="s">
        <v>89</v>
      </c>
      <c r="D13634" s="5" t="s">
        <v>637</v>
      </c>
      <c r="E13634" s="5" t="s">
        <v>172</v>
      </c>
      <c r="F13634" s="6">
        <v>44166</v>
      </c>
      <c r="G13634" s="5" t="s">
        <v>148</v>
      </c>
      <c r="H13634" s="5" t="s">
        <v>311</v>
      </c>
      <c r="I13634">
        <v>43987</v>
      </c>
      <c r="J13634">
        <v>179</v>
      </c>
      <c r="K13634">
        <v>125</v>
      </c>
      <c r="L13634">
        <v>1</v>
      </c>
      <c r="M13634">
        <v>4625</v>
      </c>
      <c r="N13634">
        <v>2137.0990000000002</v>
      </c>
      <c r="O13634">
        <v>2137.0990000000002</v>
      </c>
      <c r="P13634">
        <v>125</v>
      </c>
      <c r="Q13634">
        <v>37</v>
      </c>
      <c r="R13634">
        <v>2487.9009999999998</v>
      </c>
      <c r="S13634">
        <v>2020</v>
      </c>
      <c r="T13634">
        <v>12</v>
      </c>
      <c r="U13634">
        <v>49</v>
      </c>
    </row>
    <row r="13635" spans="1:21" x14ac:dyDescent="0.3">
      <c r="A13635" s="5" t="s">
        <v>168</v>
      </c>
      <c r="B13635" s="5" t="s">
        <v>175</v>
      </c>
      <c r="C13635" s="5" t="s">
        <v>89</v>
      </c>
      <c r="D13635" s="5" t="s">
        <v>637</v>
      </c>
      <c r="E13635" s="5" t="s">
        <v>172</v>
      </c>
      <c r="F13635" s="6">
        <v>44166</v>
      </c>
      <c r="G13635" s="5" t="s">
        <v>148</v>
      </c>
      <c r="H13635" s="5" t="s">
        <v>197</v>
      </c>
      <c r="I13635">
        <v>43987</v>
      </c>
      <c r="J13635">
        <v>179</v>
      </c>
      <c r="K13635">
        <v>1041</v>
      </c>
      <c r="L13635">
        <v>9</v>
      </c>
      <c r="M13635">
        <v>38517</v>
      </c>
      <c r="N13635">
        <v>19233.891</v>
      </c>
      <c r="O13635">
        <v>2137.0990000000002</v>
      </c>
      <c r="P13635">
        <v>115.66666666666667</v>
      </c>
      <c r="Q13635">
        <v>37</v>
      </c>
      <c r="R13635">
        <v>19283.109</v>
      </c>
      <c r="S13635">
        <v>2020</v>
      </c>
      <c r="T13635">
        <v>12</v>
      </c>
      <c r="U13635">
        <v>49</v>
      </c>
    </row>
    <row r="13636" spans="1:21" x14ac:dyDescent="0.3">
      <c r="A13636" s="5" t="s">
        <v>168</v>
      </c>
      <c r="B13636" s="5" t="s">
        <v>175</v>
      </c>
      <c r="C13636" s="5" t="s">
        <v>89</v>
      </c>
      <c r="D13636" s="5" t="s">
        <v>637</v>
      </c>
      <c r="E13636" s="5" t="s">
        <v>172</v>
      </c>
      <c r="F13636" s="6">
        <v>44166</v>
      </c>
      <c r="G13636" s="5" t="s">
        <v>148</v>
      </c>
      <c r="H13636" s="5" t="s">
        <v>178</v>
      </c>
      <c r="I13636">
        <v>43987</v>
      </c>
      <c r="J13636">
        <v>179</v>
      </c>
      <c r="K13636">
        <v>211.5</v>
      </c>
      <c r="L13636">
        <v>2</v>
      </c>
      <c r="M13636">
        <v>7825.5</v>
      </c>
      <c r="N13636">
        <v>4274.1980000000003</v>
      </c>
      <c r="O13636">
        <v>2137.0990000000002</v>
      </c>
      <c r="P13636">
        <v>105.75</v>
      </c>
      <c r="Q13636">
        <v>37</v>
      </c>
      <c r="R13636">
        <v>3551.3020000000001</v>
      </c>
      <c r="S13636">
        <v>2020</v>
      </c>
      <c r="T13636">
        <v>12</v>
      </c>
      <c r="U13636">
        <v>49</v>
      </c>
    </row>
    <row r="13637" spans="1:21" x14ac:dyDescent="0.3">
      <c r="A13637" s="5" t="s">
        <v>168</v>
      </c>
      <c r="B13637" s="5" t="s">
        <v>175</v>
      </c>
      <c r="C13637" s="5" t="s">
        <v>89</v>
      </c>
      <c r="D13637" s="5" t="s">
        <v>637</v>
      </c>
      <c r="E13637" s="5" t="s">
        <v>172</v>
      </c>
      <c r="F13637" s="6">
        <v>44166</v>
      </c>
      <c r="G13637" s="5" t="s">
        <v>148</v>
      </c>
      <c r="H13637" s="5" t="s">
        <v>351</v>
      </c>
      <c r="I13637">
        <v>43987</v>
      </c>
      <c r="J13637">
        <v>179</v>
      </c>
      <c r="K13637">
        <v>354.5</v>
      </c>
      <c r="L13637">
        <v>3</v>
      </c>
      <c r="M13637">
        <v>13116.5</v>
      </c>
      <c r="N13637">
        <v>6411.2969999999996</v>
      </c>
      <c r="O13637">
        <v>2137.0990000000002</v>
      </c>
      <c r="P13637">
        <v>118.16666666666667</v>
      </c>
      <c r="Q13637">
        <v>37</v>
      </c>
      <c r="R13637">
        <v>6705.2030000000004</v>
      </c>
      <c r="S13637">
        <v>2020</v>
      </c>
      <c r="T13637">
        <v>12</v>
      </c>
      <c r="U13637">
        <v>49</v>
      </c>
    </row>
    <row r="13638" spans="1:21" x14ac:dyDescent="0.3">
      <c r="A13638" s="5" t="s">
        <v>168</v>
      </c>
      <c r="B13638" s="5" t="s">
        <v>175</v>
      </c>
      <c r="C13638" s="5" t="s">
        <v>89</v>
      </c>
      <c r="D13638" s="5" t="s">
        <v>637</v>
      </c>
      <c r="E13638" s="5" t="s">
        <v>172</v>
      </c>
      <c r="F13638" s="6">
        <v>44166</v>
      </c>
      <c r="G13638" s="5" t="s">
        <v>148</v>
      </c>
      <c r="H13638" s="5" t="s">
        <v>173</v>
      </c>
      <c r="I13638">
        <v>43987</v>
      </c>
      <c r="J13638">
        <v>179</v>
      </c>
      <c r="K13638">
        <v>109</v>
      </c>
      <c r="L13638">
        <v>1</v>
      </c>
      <c r="M13638">
        <v>4033</v>
      </c>
      <c r="N13638">
        <v>2137.0990000000002</v>
      </c>
      <c r="O13638">
        <v>2137.0990000000002</v>
      </c>
      <c r="P13638">
        <v>109</v>
      </c>
      <c r="Q13638">
        <v>37</v>
      </c>
      <c r="R13638">
        <v>1895.9010000000001</v>
      </c>
      <c r="S13638">
        <v>2020</v>
      </c>
      <c r="T13638">
        <v>12</v>
      </c>
      <c r="U13638">
        <v>49</v>
      </c>
    </row>
    <row r="13639" spans="1:21" x14ac:dyDescent="0.3">
      <c r="A13639" s="5" t="s">
        <v>168</v>
      </c>
      <c r="B13639" s="5" t="s">
        <v>175</v>
      </c>
      <c r="C13639" s="5" t="s">
        <v>95</v>
      </c>
      <c r="D13639" s="5" t="s">
        <v>638</v>
      </c>
      <c r="E13639" s="5" t="s">
        <v>172</v>
      </c>
      <c r="F13639" s="6">
        <v>44166</v>
      </c>
      <c r="G13639" s="5" t="s">
        <v>148</v>
      </c>
      <c r="H13639" s="5" t="s">
        <v>190</v>
      </c>
      <c r="I13639">
        <v>44085</v>
      </c>
      <c r="J13639">
        <v>81</v>
      </c>
      <c r="K13639">
        <v>22</v>
      </c>
      <c r="L13639">
        <v>1</v>
      </c>
      <c r="M13639">
        <v>1258</v>
      </c>
      <c r="N13639">
        <v>1332.9770000000001</v>
      </c>
      <c r="O13639">
        <v>1332.9770000000001</v>
      </c>
      <c r="P13639">
        <v>22</v>
      </c>
      <c r="Q13639">
        <v>57.181800000000003</v>
      </c>
      <c r="R13639">
        <v>-74.977000000000004</v>
      </c>
      <c r="S13639">
        <v>2020</v>
      </c>
      <c r="T13639">
        <v>12</v>
      </c>
      <c r="U13639">
        <v>49</v>
      </c>
    </row>
    <row r="13640" spans="1:21" x14ac:dyDescent="0.3">
      <c r="A13640" s="5" t="s">
        <v>168</v>
      </c>
      <c r="B13640" s="5" t="s">
        <v>206</v>
      </c>
      <c r="C13640" s="5" t="s">
        <v>105</v>
      </c>
      <c r="D13640" s="5" t="s">
        <v>633</v>
      </c>
      <c r="E13640" s="5" t="s">
        <v>172</v>
      </c>
      <c r="F13640" s="6">
        <v>44166</v>
      </c>
      <c r="G13640" s="5" t="s">
        <v>148</v>
      </c>
      <c r="H13640" s="5" t="s">
        <v>264</v>
      </c>
      <c r="I13640">
        <v>43983</v>
      </c>
      <c r="J13640">
        <v>183</v>
      </c>
      <c r="K13640">
        <v>1713</v>
      </c>
      <c r="L13640">
        <v>15</v>
      </c>
      <c r="M13640">
        <v>64237.5</v>
      </c>
      <c r="N13640">
        <v>45238.684000000001</v>
      </c>
      <c r="O13640">
        <v>3015.9119999999998</v>
      </c>
      <c r="P13640">
        <v>114.2</v>
      </c>
      <c r="Q13640">
        <v>37.5</v>
      </c>
      <c r="R13640">
        <v>18998.815999999999</v>
      </c>
      <c r="S13640">
        <v>2020</v>
      </c>
      <c r="T13640">
        <v>12</v>
      </c>
      <c r="U13640">
        <v>49</v>
      </c>
    </row>
    <row r="13641" spans="1:21" x14ac:dyDescent="0.3">
      <c r="A13641" s="5" t="s">
        <v>168</v>
      </c>
      <c r="B13641" s="5" t="s">
        <v>206</v>
      </c>
      <c r="C13641" s="5" t="s">
        <v>105</v>
      </c>
      <c r="D13641" s="5" t="s">
        <v>633</v>
      </c>
      <c r="E13641" s="5" t="s">
        <v>172</v>
      </c>
      <c r="F13641" s="6">
        <v>44166</v>
      </c>
      <c r="G13641" s="5" t="s">
        <v>148</v>
      </c>
      <c r="H13641" s="5" t="s">
        <v>194</v>
      </c>
      <c r="I13641">
        <v>43983</v>
      </c>
      <c r="J13641">
        <v>183</v>
      </c>
      <c r="K13641">
        <v>132.80000000000001</v>
      </c>
      <c r="L13641">
        <v>1</v>
      </c>
      <c r="M13641">
        <v>4913.6000000000004</v>
      </c>
      <c r="N13641">
        <v>3015.9119999999998</v>
      </c>
      <c r="O13641">
        <v>3015.9119999999998</v>
      </c>
      <c r="P13641">
        <v>132.80000000000001</v>
      </c>
      <c r="Q13641">
        <v>37</v>
      </c>
      <c r="R13641">
        <v>1897.6880000000001</v>
      </c>
      <c r="S13641">
        <v>2020</v>
      </c>
      <c r="T13641">
        <v>12</v>
      </c>
      <c r="U13641">
        <v>49</v>
      </c>
    </row>
    <row r="13642" spans="1:21" x14ac:dyDescent="0.3">
      <c r="A13642" s="5" t="s">
        <v>168</v>
      </c>
      <c r="B13642" s="5" t="s">
        <v>206</v>
      </c>
      <c r="C13642" s="5" t="s">
        <v>105</v>
      </c>
      <c r="D13642" s="5" t="s">
        <v>633</v>
      </c>
      <c r="E13642" s="5" t="s">
        <v>172</v>
      </c>
      <c r="F13642" s="6">
        <v>44166</v>
      </c>
      <c r="G13642" s="5" t="s">
        <v>148</v>
      </c>
      <c r="H13642" s="5" t="s">
        <v>371</v>
      </c>
      <c r="I13642">
        <v>43983</v>
      </c>
      <c r="J13642">
        <v>183</v>
      </c>
      <c r="K13642">
        <v>1195</v>
      </c>
      <c r="L13642">
        <v>10</v>
      </c>
      <c r="M13642">
        <v>43617.5</v>
      </c>
      <c r="N13642">
        <v>30159.123</v>
      </c>
      <c r="O13642">
        <v>3015.9119999999998</v>
      </c>
      <c r="P13642">
        <v>119.5</v>
      </c>
      <c r="Q13642">
        <v>36.5</v>
      </c>
      <c r="R13642">
        <v>13458.377</v>
      </c>
      <c r="S13642">
        <v>2020</v>
      </c>
      <c r="T13642">
        <v>12</v>
      </c>
      <c r="U13642">
        <v>49</v>
      </c>
    </row>
    <row r="13643" spans="1:21" x14ac:dyDescent="0.3">
      <c r="A13643" s="5" t="s">
        <v>168</v>
      </c>
      <c r="B13643" s="5" t="s">
        <v>206</v>
      </c>
      <c r="C13643" s="5" t="s">
        <v>105</v>
      </c>
      <c r="D13643" s="5" t="s">
        <v>633</v>
      </c>
      <c r="E13643" s="5" t="s">
        <v>172</v>
      </c>
      <c r="F13643" s="6">
        <v>44166</v>
      </c>
      <c r="G13643" s="5" t="s">
        <v>148</v>
      </c>
      <c r="H13643" s="5" t="s">
        <v>469</v>
      </c>
      <c r="I13643">
        <v>43983</v>
      </c>
      <c r="J13643">
        <v>183</v>
      </c>
      <c r="K13643">
        <v>5904.4</v>
      </c>
      <c r="L13643">
        <v>50</v>
      </c>
      <c r="M13643">
        <v>221415</v>
      </c>
      <c r="N13643">
        <v>150795.61300000001</v>
      </c>
      <c r="O13643">
        <v>3015.9119999999998</v>
      </c>
      <c r="P13643">
        <v>118.08799999999999</v>
      </c>
      <c r="Q13643">
        <v>37.5</v>
      </c>
      <c r="R13643">
        <v>70619.387000000002</v>
      </c>
      <c r="S13643">
        <v>2020</v>
      </c>
      <c r="T13643">
        <v>12</v>
      </c>
      <c r="U13643">
        <v>49</v>
      </c>
    </row>
    <row r="13644" spans="1:21" x14ac:dyDescent="0.3">
      <c r="A13644" s="5" t="s">
        <v>168</v>
      </c>
      <c r="B13644" s="5" t="s">
        <v>175</v>
      </c>
      <c r="C13644" s="5" t="s">
        <v>86</v>
      </c>
      <c r="D13644" s="5" t="s">
        <v>600</v>
      </c>
      <c r="E13644" s="5" t="s">
        <v>172</v>
      </c>
      <c r="F13644" s="6">
        <v>44167</v>
      </c>
      <c r="G13644" s="5" t="s">
        <v>148</v>
      </c>
      <c r="H13644" s="5" t="s">
        <v>190</v>
      </c>
      <c r="I13644">
        <v>43979</v>
      </c>
      <c r="J13644">
        <v>188</v>
      </c>
      <c r="K13644">
        <v>132.5</v>
      </c>
      <c r="L13644">
        <v>1</v>
      </c>
      <c r="M13644">
        <v>4505</v>
      </c>
      <c r="N13644">
        <v>2744.9560000000001</v>
      </c>
      <c r="O13644">
        <v>2744.9560000000001</v>
      </c>
      <c r="P13644">
        <v>132.5</v>
      </c>
      <c r="Q13644">
        <v>34</v>
      </c>
      <c r="R13644">
        <v>1760.0440000000001</v>
      </c>
      <c r="S13644">
        <v>2020</v>
      </c>
      <c r="T13644">
        <v>12</v>
      </c>
      <c r="U13644">
        <v>49</v>
      </c>
    </row>
    <row r="13645" spans="1:21" x14ac:dyDescent="0.3">
      <c r="A13645" s="5" t="s">
        <v>168</v>
      </c>
      <c r="B13645" s="5" t="s">
        <v>175</v>
      </c>
      <c r="C13645" s="5" t="s">
        <v>86</v>
      </c>
      <c r="D13645" s="5" t="s">
        <v>600</v>
      </c>
      <c r="E13645" s="5" t="s">
        <v>172</v>
      </c>
      <c r="F13645" s="6">
        <v>44167</v>
      </c>
      <c r="G13645" s="5" t="s">
        <v>148</v>
      </c>
      <c r="H13645" s="5" t="s">
        <v>173</v>
      </c>
      <c r="I13645">
        <v>43979</v>
      </c>
      <c r="J13645">
        <v>188</v>
      </c>
      <c r="K13645">
        <v>624</v>
      </c>
      <c r="L13645">
        <v>7</v>
      </c>
      <c r="M13645">
        <v>23088</v>
      </c>
      <c r="N13645">
        <v>19214.688999999998</v>
      </c>
      <c r="O13645">
        <v>2744.9560000000001</v>
      </c>
      <c r="P13645">
        <v>89.142857142857139</v>
      </c>
      <c r="Q13645">
        <v>37</v>
      </c>
      <c r="R13645">
        <v>3873.3110000000001</v>
      </c>
      <c r="S13645">
        <v>2020</v>
      </c>
      <c r="T13645">
        <v>12</v>
      </c>
      <c r="U13645">
        <v>49</v>
      </c>
    </row>
    <row r="13646" spans="1:21" x14ac:dyDescent="0.3">
      <c r="A13646" s="5" t="s">
        <v>168</v>
      </c>
      <c r="B13646" s="5" t="s">
        <v>175</v>
      </c>
      <c r="C13646" s="5" t="s">
        <v>86</v>
      </c>
      <c r="D13646" s="5" t="s">
        <v>600</v>
      </c>
      <c r="E13646" s="5" t="s">
        <v>172</v>
      </c>
      <c r="F13646" s="6">
        <v>44167</v>
      </c>
      <c r="G13646" s="5" t="s">
        <v>148</v>
      </c>
      <c r="H13646" s="5" t="s">
        <v>194</v>
      </c>
      <c r="I13646">
        <v>43979</v>
      </c>
      <c r="J13646">
        <v>188</v>
      </c>
      <c r="K13646">
        <v>139</v>
      </c>
      <c r="L13646">
        <v>1</v>
      </c>
      <c r="M13646">
        <v>5073.5</v>
      </c>
      <c r="N13646">
        <v>2744.9560000000001</v>
      </c>
      <c r="O13646">
        <v>2744.9560000000001</v>
      </c>
      <c r="P13646">
        <v>139</v>
      </c>
      <c r="Q13646">
        <v>36.5</v>
      </c>
      <c r="R13646">
        <v>2328.5439999999999</v>
      </c>
      <c r="S13646">
        <v>2020</v>
      </c>
      <c r="T13646">
        <v>12</v>
      </c>
      <c r="U13646">
        <v>49</v>
      </c>
    </row>
    <row r="13647" spans="1:21" x14ac:dyDescent="0.3">
      <c r="A13647" s="5" t="s">
        <v>168</v>
      </c>
      <c r="B13647" s="5" t="s">
        <v>175</v>
      </c>
      <c r="C13647" s="5" t="s">
        <v>89</v>
      </c>
      <c r="D13647" s="5" t="s">
        <v>637</v>
      </c>
      <c r="E13647" s="5" t="s">
        <v>172</v>
      </c>
      <c r="F13647" s="6">
        <v>44167</v>
      </c>
      <c r="G13647" s="5" t="s">
        <v>148</v>
      </c>
      <c r="H13647" s="5" t="s">
        <v>194</v>
      </c>
      <c r="I13647">
        <v>43987</v>
      </c>
      <c r="J13647">
        <v>180</v>
      </c>
      <c r="K13647">
        <v>484</v>
      </c>
      <c r="L13647">
        <v>4</v>
      </c>
      <c r="M13647">
        <v>17908</v>
      </c>
      <c r="N13647">
        <v>8548.3960000000006</v>
      </c>
      <c r="O13647">
        <v>2137.0990000000002</v>
      </c>
      <c r="P13647">
        <v>121</v>
      </c>
      <c r="Q13647">
        <v>37</v>
      </c>
      <c r="R13647">
        <v>9359.6039999999994</v>
      </c>
      <c r="S13647">
        <v>2020</v>
      </c>
      <c r="T13647">
        <v>12</v>
      </c>
      <c r="U13647">
        <v>49</v>
      </c>
    </row>
    <row r="13648" spans="1:21" x14ac:dyDescent="0.3">
      <c r="A13648" s="5" t="s">
        <v>168</v>
      </c>
      <c r="B13648" s="5" t="s">
        <v>175</v>
      </c>
      <c r="C13648" s="5" t="s">
        <v>89</v>
      </c>
      <c r="D13648" s="5" t="s">
        <v>637</v>
      </c>
      <c r="E13648" s="5" t="s">
        <v>172</v>
      </c>
      <c r="F13648" s="6">
        <v>44167</v>
      </c>
      <c r="G13648" s="5" t="s">
        <v>148</v>
      </c>
      <c r="H13648" s="5" t="s">
        <v>371</v>
      </c>
      <c r="I13648">
        <v>43987</v>
      </c>
      <c r="J13648">
        <v>180</v>
      </c>
      <c r="K13648">
        <v>1258</v>
      </c>
      <c r="L13648">
        <v>10</v>
      </c>
      <c r="M13648">
        <v>46546</v>
      </c>
      <c r="N13648">
        <v>21370.99</v>
      </c>
      <c r="O13648">
        <v>2137.0990000000002</v>
      </c>
      <c r="P13648">
        <v>125.8</v>
      </c>
      <c r="Q13648">
        <v>37</v>
      </c>
      <c r="R13648">
        <v>25175.01</v>
      </c>
      <c r="S13648">
        <v>2020</v>
      </c>
      <c r="T13648">
        <v>12</v>
      </c>
      <c r="U13648">
        <v>49</v>
      </c>
    </row>
    <row r="13649" spans="1:21" x14ac:dyDescent="0.3">
      <c r="A13649" s="5" t="s">
        <v>168</v>
      </c>
      <c r="B13649" s="5" t="s">
        <v>175</v>
      </c>
      <c r="C13649" s="5" t="s">
        <v>89</v>
      </c>
      <c r="D13649" s="5" t="s">
        <v>637</v>
      </c>
      <c r="E13649" s="5" t="s">
        <v>227</v>
      </c>
      <c r="F13649" s="6">
        <v>44167</v>
      </c>
      <c r="G13649" s="5" t="s">
        <v>148</v>
      </c>
      <c r="H13649" s="5" t="s">
        <v>190</v>
      </c>
      <c r="I13649">
        <v>43987</v>
      </c>
      <c r="J13649">
        <v>180</v>
      </c>
      <c r="K13649">
        <v>-115</v>
      </c>
      <c r="L13649">
        <v>-1</v>
      </c>
      <c r="M13649">
        <v>-4370</v>
      </c>
      <c r="N13649">
        <v>-2137.0990000000002</v>
      </c>
      <c r="O13649">
        <v>-2137.0990000000002</v>
      </c>
      <c r="P13649">
        <v>115</v>
      </c>
      <c r="Q13649">
        <v>38</v>
      </c>
      <c r="R13649">
        <v>-2232.9009999999998</v>
      </c>
      <c r="S13649">
        <v>2020</v>
      </c>
      <c r="T13649">
        <v>12</v>
      </c>
      <c r="U13649">
        <v>49</v>
      </c>
    </row>
    <row r="13650" spans="1:21" x14ac:dyDescent="0.3">
      <c r="A13650" s="5" t="s">
        <v>168</v>
      </c>
      <c r="B13650" s="5" t="s">
        <v>206</v>
      </c>
      <c r="C13650" s="5" t="s">
        <v>105</v>
      </c>
      <c r="D13650" s="5" t="s">
        <v>633</v>
      </c>
      <c r="E13650" s="5" t="s">
        <v>172</v>
      </c>
      <c r="F13650" s="6">
        <v>44167</v>
      </c>
      <c r="G13650" s="5" t="s">
        <v>148</v>
      </c>
      <c r="H13650" s="5" t="s">
        <v>194</v>
      </c>
      <c r="I13650">
        <v>43983</v>
      </c>
      <c r="J13650">
        <v>184</v>
      </c>
      <c r="K13650">
        <v>458</v>
      </c>
      <c r="L13650">
        <v>4</v>
      </c>
      <c r="M13650">
        <v>17175</v>
      </c>
      <c r="N13650">
        <v>12063.648999999999</v>
      </c>
      <c r="O13650">
        <v>3015.9119999999998</v>
      </c>
      <c r="P13650">
        <v>114.5</v>
      </c>
      <c r="Q13650">
        <v>37.5</v>
      </c>
      <c r="R13650">
        <v>5111.3509999999997</v>
      </c>
      <c r="S13650">
        <v>2020</v>
      </c>
      <c r="T13650">
        <v>12</v>
      </c>
      <c r="U13650">
        <v>49</v>
      </c>
    </row>
    <row r="13651" spans="1:21" x14ac:dyDescent="0.3">
      <c r="A13651" s="5" t="s">
        <v>168</v>
      </c>
      <c r="B13651" s="5" t="s">
        <v>206</v>
      </c>
      <c r="C13651" s="5" t="s">
        <v>105</v>
      </c>
      <c r="D13651" s="5" t="s">
        <v>633</v>
      </c>
      <c r="E13651" s="5" t="s">
        <v>172</v>
      </c>
      <c r="F13651" s="6">
        <v>44167</v>
      </c>
      <c r="G13651" s="5" t="s">
        <v>148</v>
      </c>
      <c r="H13651" s="5" t="s">
        <v>173</v>
      </c>
      <c r="I13651">
        <v>43983</v>
      </c>
      <c r="J13651">
        <v>184</v>
      </c>
      <c r="K13651">
        <v>404.6</v>
      </c>
      <c r="L13651">
        <v>4</v>
      </c>
      <c r="M13651">
        <v>15172.5</v>
      </c>
      <c r="N13651">
        <v>12063.648999999999</v>
      </c>
      <c r="O13651">
        <v>3015.9119999999998</v>
      </c>
      <c r="P13651">
        <v>101.15</v>
      </c>
      <c r="Q13651">
        <v>37.5</v>
      </c>
      <c r="R13651">
        <v>3108.8510000000001</v>
      </c>
      <c r="S13651">
        <v>2020</v>
      </c>
      <c r="T13651">
        <v>12</v>
      </c>
      <c r="U13651">
        <v>49</v>
      </c>
    </row>
    <row r="13652" spans="1:21" x14ac:dyDescent="0.3">
      <c r="A13652" s="5" t="s">
        <v>168</v>
      </c>
      <c r="B13652" s="5" t="s">
        <v>206</v>
      </c>
      <c r="C13652" s="5" t="s">
        <v>105</v>
      </c>
      <c r="D13652" s="5" t="s">
        <v>633</v>
      </c>
      <c r="E13652" s="5" t="s">
        <v>172</v>
      </c>
      <c r="F13652" s="6">
        <v>44167</v>
      </c>
      <c r="G13652" s="5" t="s">
        <v>148</v>
      </c>
      <c r="H13652" s="5" t="s">
        <v>202</v>
      </c>
      <c r="I13652">
        <v>43983</v>
      </c>
      <c r="J13652">
        <v>184</v>
      </c>
      <c r="K13652">
        <v>850</v>
      </c>
      <c r="L13652">
        <v>8</v>
      </c>
      <c r="M13652">
        <v>29325</v>
      </c>
      <c r="N13652">
        <v>24127.297999999999</v>
      </c>
      <c r="O13652">
        <v>3015.9119999999998</v>
      </c>
      <c r="P13652">
        <v>106.25</v>
      </c>
      <c r="Q13652">
        <v>34.5</v>
      </c>
      <c r="R13652">
        <v>5197.7020000000002</v>
      </c>
      <c r="S13652">
        <v>2020</v>
      </c>
      <c r="T13652">
        <v>12</v>
      </c>
      <c r="U13652">
        <v>49</v>
      </c>
    </row>
    <row r="13653" spans="1:21" x14ac:dyDescent="0.3">
      <c r="A13653" s="5" t="s">
        <v>168</v>
      </c>
      <c r="B13653" s="5" t="s">
        <v>206</v>
      </c>
      <c r="C13653" s="5" t="s">
        <v>105</v>
      </c>
      <c r="D13653" s="5" t="s">
        <v>633</v>
      </c>
      <c r="E13653" s="5" t="s">
        <v>172</v>
      </c>
      <c r="F13653" s="6">
        <v>44167</v>
      </c>
      <c r="G13653" s="5" t="s">
        <v>148</v>
      </c>
      <c r="H13653" s="5" t="s">
        <v>189</v>
      </c>
      <c r="I13653">
        <v>43983</v>
      </c>
      <c r="J13653">
        <v>184</v>
      </c>
      <c r="K13653">
        <v>228</v>
      </c>
      <c r="L13653">
        <v>2</v>
      </c>
      <c r="M13653">
        <v>8778</v>
      </c>
      <c r="N13653">
        <v>6031.8249999999998</v>
      </c>
      <c r="O13653">
        <v>3015.9119999999998</v>
      </c>
      <c r="P13653">
        <v>114</v>
      </c>
      <c r="Q13653">
        <v>38.5</v>
      </c>
      <c r="R13653">
        <v>2746.1750000000002</v>
      </c>
      <c r="S13653">
        <v>2020</v>
      </c>
      <c r="T13653">
        <v>12</v>
      </c>
      <c r="U13653">
        <v>49</v>
      </c>
    </row>
    <row r="13654" spans="1:21" x14ac:dyDescent="0.3">
      <c r="A13654" s="5" t="s">
        <v>168</v>
      </c>
      <c r="B13654" s="5" t="s">
        <v>206</v>
      </c>
      <c r="C13654" s="5" t="s">
        <v>105</v>
      </c>
      <c r="D13654" s="5" t="s">
        <v>633</v>
      </c>
      <c r="E13654" s="5" t="s">
        <v>172</v>
      </c>
      <c r="F13654" s="6">
        <v>44167</v>
      </c>
      <c r="G13654" s="5" t="s">
        <v>148</v>
      </c>
      <c r="H13654" s="5" t="s">
        <v>246</v>
      </c>
      <c r="I13654">
        <v>43983</v>
      </c>
      <c r="J13654">
        <v>184</v>
      </c>
      <c r="K13654">
        <v>500</v>
      </c>
      <c r="L13654">
        <v>4</v>
      </c>
      <c r="M13654">
        <v>17250</v>
      </c>
      <c r="N13654">
        <v>12063.648999999999</v>
      </c>
      <c r="O13654">
        <v>3015.9119999999998</v>
      </c>
      <c r="P13654">
        <v>125</v>
      </c>
      <c r="Q13654">
        <v>34.5</v>
      </c>
      <c r="R13654">
        <v>5186.3509999999997</v>
      </c>
      <c r="S13654">
        <v>2020</v>
      </c>
      <c r="T13654">
        <v>12</v>
      </c>
      <c r="U13654">
        <v>49</v>
      </c>
    </row>
    <row r="13655" spans="1:21" x14ac:dyDescent="0.3">
      <c r="A13655" s="5" t="s">
        <v>168</v>
      </c>
      <c r="B13655" s="5" t="s">
        <v>206</v>
      </c>
      <c r="C13655" s="5" t="s">
        <v>106</v>
      </c>
      <c r="D13655" s="5" t="s">
        <v>614</v>
      </c>
      <c r="E13655" s="5" t="s">
        <v>172</v>
      </c>
      <c r="F13655" s="6">
        <v>44167</v>
      </c>
      <c r="G13655" s="5" t="s">
        <v>148</v>
      </c>
      <c r="H13655" s="5" t="s">
        <v>351</v>
      </c>
      <c r="I13655">
        <v>43991</v>
      </c>
      <c r="J13655">
        <v>176</v>
      </c>
      <c r="K13655">
        <v>105.2</v>
      </c>
      <c r="L13655">
        <v>1</v>
      </c>
      <c r="M13655">
        <v>3945</v>
      </c>
      <c r="N13655">
        <v>2741.634</v>
      </c>
      <c r="O13655">
        <v>2741.634</v>
      </c>
      <c r="P13655">
        <v>105.2</v>
      </c>
      <c r="Q13655">
        <v>37.5</v>
      </c>
      <c r="R13655">
        <v>1203.366</v>
      </c>
      <c r="S13655">
        <v>2020</v>
      </c>
      <c r="T13655">
        <v>12</v>
      </c>
      <c r="U13655">
        <v>49</v>
      </c>
    </row>
    <row r="13656" spans="1:21" x14ac:dyDescent="0.3">
      <c r="A13656" s="5" t="s">
        <v>168</v>
      </c>
      <c r="B13656" s="5" t="s">
        <v>206</v>
      </c>
      <c r="C13656" s="5" t="s">
        <v>106</v>
      </c>
      <c r="D13656" s="5" t="s">
        <v>614</v>
      </c>
      <c r="E13656" s="5" t="s">
        <v>172</v>
      </c>
      <c r="F13656" s="6">
        <v>44167</v>
      </c>
      <c r="G13656" s="5" t="s">
        <v>148</v>
      </c>
      <c r="H13656" s="5" t="s">
        <v>235</v>
      </c>
      <c r="I13656">
        <v>43991</v>
      </c>
      <c r="J13656">
        <v>176</v>
      </c>
      <c r="K13656">
        <v>112.8</v>
      </c>
      <c r="L13656">
        <v>1</v>
      </c>
      <c r="M13656">
        <v>4230</v>
      </c>
      <c r="N13656">
        <v>2741.634</v>
      </c>
      <c r="O13656">
        <v>2741.634</v>
      </c>
      <c r="P13656">
        <v>112.8</v>
      </c>
      <c r="Q13656">
        <v>37.5</v>
      </c>
      <c r="R13656">
        <v>1488.366</v>
      </c>
      <c r="S13656">
        <v>2020</v>
      </c>
      <c r="T13656">
        <v>12</v>
      </c>
      <c r="U13656">
        <v>49</v>
      </c>
    </row>
    <row r="13657" spans="1:21" x14ac:dyDescent="0.3">
      <c r="A13657" s="5" t="s">
        <v>168</v>
      </c>
      <c r="B13657" s="5" t="s">
        <v>206</v>
      </c>
      <c r="C13657" s="5" t="s">
        <v>106</v>
      </c>
      <c r="D13657" s="5" t="s">
        <v>614</v>
      </c>
      <c r="E13657" s="5" t="s">
        <v>172</v>
      </c>
      <c r="F13657" s="6">
        <v>44167</v>
      </c>
      <c r="G13657" s="5" t="s">
        <v>148</v>
      </c>
      <c r="H13657" s="5" t="s">
        <v>311</v>
      </c>
      <c r="I13657">
        <v>43991</v>
      </c>
      <c r="J13657">
        <v>176</v>
      </c>
      <c r="K13657">
        <v>107.8</v>
      </c>
      <c r="L13657">
        <v>1</v>
      </c>
      <c r="M13657">
        <v>4042.5</v>
      </c>
      <c r="N13657">
        <v>2741.634</v>
      </c>
      <c r="O13657">
        <v>2741.634</v>
      </c>
      <c r="P13657">
        <v>107.8</v>
      </c>
      <c r="Q13657">
        <v>37.5</v>
      </c>
      <c r="R13657">
        <v>1300.866</v>
      </c>
      <c r="S13657">
        <v>2020</v>
      </c>
      <c r="T13657">
        <v>12</v>
      </c>
      <c r="U13657">
        <v>49</v>
      </c>
    </row>
    <row r="13658" spans="1:21" x14ac:dyDescent="0.3">
      <c r="A13658" s="5" t="s">
        <v>168</v>
      </c>
      <c r="B13658" s="5" t="s">
        <v>206</v>
      </c>
      <c r="C13658" s="5" t="s">
        <v>106</v>
      </c>
      <c r="D13658" s="5" t="s">
        <v>614</v>
      </c>
      <c r="E13658" s="5" t="s">
        <v>172</v>
      </c>
      <c r="F13658" s="6">
        <v>44167</v>
      </c>
      <c r="G13658" s="5" t="s">
        <v>148</v>
      </c>
      <c r="H13658" s="5" t="s">
        <v>197</v>
      </c>
      <c r="I13658">
        <v>43991</v>
      </c>
      <c r="J13658">
        <v>176</v>
      </c>
      <c r="K13658">
        <v>353</v>
      </c>
      <c r="L13658">
        <v>3</v>
      </c>
      <c r="M13658">
        <v>13237.5</v>
      </c>
      <c r="N13658">
        <v>8224.9030000000002</v>
      </c>
      <c r="O13658">
        <v>2741.634</v>
      </c>
      <c r="P13658">
        <v>117.66666666666667</v>
      </c>
      <c r="Q13658">
        <v>37.5</v>
      </c>
      <c r="R13658">
        <v>5012.5969999999998</v>
      </c>
      <c r="S13658">
        <v>2020</v>
      </c>
      <c r="T13658">
        <v>12</v>
      </c>
      <c r="U13658">
        <v>49</v>
      </c>
    </row>
    <row r="13659" spans="1:21" x14ac:dyDescent="0.3">
      <c r="A13659" s="5" t="s">
        <v>168</v>
      </c>
      <c r="B13659" s="5" t="s">
        <v>206</v>
      </c>
      <c r="C13659" s="5" t="s">
        <v>106</v>
      </c>
      <c r="D13659" s="5" t="s">
        <v>614</v>
      </c>
      <c r="E13659" s="5" t="s">
        <v>172</v>
      </c>
      <c r="F13659" s="6">
        <v>44167</v>
      </c>
      <c r="G13659" s="5" t="s">
        <v>148</v>
      </c>
      <c r="H13659" s="5" t="s">
        <v>178</v>
      </c>
      <c r="I13659">
        <v>43991</v>
      </c>
      <c r="J13659">
        <v>176</v>
      </c>
      <c r="K13659">
        <v>230</v>
      </c>
      <c r="L13659">
        <v>2</v>
      </c>
      <c r="M13659">
        <v>8625</v>
      </c>
      <c r="N13659">
        <v>5483.2690000000002</v>
      </c>
      <c r="O13659">
        <v>2741.634</v>
      </c>
      <c r="P13659">
        <v>115</v>
      </c>
      <c r="Q13659">
        <v>37.5</v>
      </c>
      <c r="R13659">
        <v>3141.7310000000002</v>
      </c>
      <c r="S13659">
        <v>2020</v>
      </c>
      <c r="T13659">
        <v>12</v>
      </c>
      <c r="U13659">
        <v>49</v>
      </c>
    </row>
    <row r="13660" spans="1:21" x14ac:dyDescent="0.3">
      <c r="A13660" s="5" t="s">
        <v>168</v>
      </c>
      <c r="B13660" s="5" t="s">
        <v>206</v>
      </c>
      <c r="C13660" s="5" t="s">
        <v>106</v>
      </c>
      <c r="D13660" s="5" t="s">
        <v>614</v>
      </c>
      <c r="E13660" s="5" t="s">
        <v>172</v>
      </c>
      <c r="F13660" s="6">
        <v>44167</v>
      </c>
      <c r="G13660" s="5" t="s">
        <v>148</v>
      </c>
      <c r="H13660" s="5" t="s">
        <v>190</v>
      </c>
      <c r="I13660">
        <v>43991</v>
      </c>
      <c r="J13660">
        <v>176</v>
      </c>
      <c r="K13660">
        <v>120</v>
      </c>
      <c r="L13660">
        <v>1</v>
      </c>
      <c r="M13660">
        <v>4620</v>
      </c>
      <c r="N13660">
        <v>2741.634</v>
      </c>
      <c r="O13660">
        <v>2741.634</v>
      </c>
      <c r="P13660">
        <v>120</v>
      </c>
      <c r="Q13660">
        <v>38.5</v>
      </c>
      <c r="R13660">
        <v>1878.366</v>
      </c>
      <c r="S13660">
        <v>2020</v>
      </c>
      <c r="T13660">
        <v>12</v>
      </c>
      <c r="U13660">
        <v>49</v>
      </c>
    </row>
    <row r="13661" spans="1:21" x14ac:dyDescent="0.3">
      <c r="A13661" s="5" t="s">
        <v>168</v>
      </c>
      <c r="B13661" s="5" t="s">
        <v>206</v>
      </c>
      <c r="C13661" s="5" t="s">
        <v>106</v>
      </c>
      <c r="D13661" s="5" t="s">
        <v>614</v>
      </c>
      <c r="E13661" s="5" t="s">
        <v>172</v>
      </c>
      <c r="F13661" s="6">
        <v>44167</v>
      </c>
      <c r="G13661" s="5" t="s">
        <v>148</v>
      </c>
      <c r="H13661" s="5" t="s">
        <v>190</v>
      </c>
      <c r="I13661">
        <v>43991</v>
      </c>
      <c r="J13661">
        <v>176</v>
      </c>
      <c r="K13661">
        <v>120</v>
      </c>
      <c r="L13661">
        <v>1</v>
      </c>
      <c r="M13661">
        <v>4620</v>
      </c>
      <c r="N13661">
        <v>2741.634</v>
      </c>
      <c r="O13661">
        <v>2741.634</v>
      </c>
      <c r="P13661">
        <v>120</v>
      </c>
      <c r="Q13661">
        <v>38.5</v>
      </c>
      <c r="R13661">
        <v>1878.366</v>
      </c>
      <c r="S13661">
        <v>2020</v>
      </c>
      <c r="T13661">
        <v>12</v>
      </c>
      <c r="U13661">
        <v>49</v>
      </c>
    </row>
    <row r="13662" spans="1:21" x14ac:dyDescent="0.3">
      <c r="A13662" s="5" t="s">
        <v>168</v>
      </c>
      <c r="B13662" s="5" t="s">
        <v>206</v>
      </c>
      <c r="C13662" s="5" t="s">
        <v>106</v>
      </c>
      <c r="D13662" s="5" t="s">
        <v>614</v>
      </c>
      <c r="E13662" s="5" t="s">
        <v>172</v>
      </c>
      <c r="F13662" s="6">
        <v>44167</v>
      </c>
      <c r="G13662" s="5" t="s">
        <v>148</v>
      </c>
      <c r="H13662" s="5" t="s">
        <v>190</v>
      </c>
      <c r="I13662">
        <v>43991</v>
      </c>
      <c r="J13662">
        <v>176</v>
      </c>
      <c r="K13662">
        <v>108</v>
      </c>
      <c r="L13662">
        <v>1</v>
      </c>
      <c r="M13662">
        <v>4158</v>
      </c>
      <c r="N13662">
        <v>2741.634</v>
      </c>
      <c r="O13662">
        <v>2741.634</v>
      </c>
      <c r="P13662">
        <v>108</v>
      </c>
      <c r="Q13662">
        <v>38.5</v>
      </c>
      <c r="R13662">
        <v>1416.366</v>
      </c>
      <c r="S13662">
        <v>2020</v>
      </c>
      <c r="T13662">
        <v>12</v>
      </c>
      <c r="U13662">
        <v>49</v>
      </c>
    </row>
    <row r="13663" spans="1:21" x14ac:dyDescent="0.3">
      <c r="A13663" s="5" t="s">
        <v>168</v>
      </c>
      <c r="B13663" s="5" t="s">
        <v>206</v>
      </c>
      <c r="C13663" s="5" t="s">
        <v>106</v>
      </c>
      <c r="D13663" s="5" t="s">
        <v>614</v>
      </c>
      <c r="E13663" s="5" t="s">
        <v>172</v>
      </c>
      <c r="F13663" s="6">
        <v>44167</v>
      </c>
      <c r="G13663" s="5" t="s">
        <v>148</v>
      </c>
      <c r="H13663" s="5" t="s">
        <v>190</v>
      </c>
      <c r="I13663">
        <v>43991</v>
      </c>
      <c r="J13663">
        <v>176</v>
      </c>
      <c r="K13663">
        <v>130</v>
      </c>
      <c r="L13663">
        <v>1</v>
      </c>
      <c r="M13663">
        <v>5005</v>
      </c>
      <c r="N13663">
        <v>2741.634</v>
      </c>
      <c r="O13663">
        <v>2741.634</v>
      </c>
      <c r="P13663">
        <v>130</v>
      </c>
      <c r="Q13663">
        <v>38.5</v>
      </c>
      <c r="R13663">
        <v>2263.366</v>
      </c>
      <c r="S13663">
        <v>2020</v>
      </c>
      <c r="T13663">
        <v>12</v>
      </c>
      <c r="U13663">
        <v>49</v>
      </c>
    </row>
    <row r="13664" spans="1:21" x14ac:dyDescent="0.3">
      <c r="A13664" s="5" t="s">
        <v>168</v>
      </c>
      <c r="B13664" s="5" t="s">
        <v>206</v>
      </c>
      <c r="C13664" s="5" t="s">
        <v>106</v>
      </c>
      <c r="D13664" s="5" t="s">
        <v>614</v>
      </c>
      <c r="E13664" s="5" t="s">
        <v>172</v>
      </c>
      <c r="F13664" s="6">
        <v>44167</v>
      </c>
      <c r="G13664" s="5" t="s">
        <v>148</v>
      </c>
      <c r="H13664" s="5" t="s">
        <v>190</v>
      </c>
      <c r="I13664">
        <v>43991</v>
      </c>
      <c r="J13664">
        <v>176</v>
      </c>
      <c r="K13664">
        <v>210</v>
      </c>
      <c r="L13664">
        <v>2</v>
      </c>
      <c r="M13664">
        <v>8085</v>
      </c>
      <c r="N13664">
        <v>5483.2690000000002</v>
      </c>
      <c r="O13664">
        <v>2741.634</v>
      </c>
      <c r="P13664">
        <v>105</v>
      </c>
      <c r="Q13664">
        <v>38.5</v>
      </c>
      <c r="R13664">
        <v>2601.7310000000002</v>
      </c>
      <c r="S13664">
        <v>2020</v>
      </c>
      <c r="T13664">
        <v>12</v>
      </c>
      <c r="U13664">
        <v>49</v>
      </c>
    </row>
    <row r="13665" spans="1:21" x14ac:dyDescent="0.3">
      <c r="A13665" s="5" t="s">
        <v>168</v>
      </c>
      <c r="B13665" s="5" t="s">
        <v>206</v>
      </c>
      <c r="C13665" s="5" t="s">
        <v>106</v>
      </c>
      <c r="D13665" s="5" t="s">
        <v>614</v>
      </c>
      <c r="E13665" s="5" t="s">
        <v>172</v>
      </c>
      <c r="F13665" s="6">
        <v>44167</v>
      </c>
      <c r="G13665" s="5" t="s">
        <v>148</v>
      </c>
      <c r="H13665" s="5" t="s">
        <v>498</v>
      </c>
      <c r="I13665">
        <v>43991</v>
      </c>
      <c r="J13665">
        <v>176</v>
      </c>
      <c r="K13665">
        <v>450</v>
      </c>
      <c r="L13665">
        <v>4</v>
      </c>
      <c r="M13665">
        <v>17325</v>
      </c>
      <c r="N13665">
        <v>10966.537</v>
      </c>
      <c r="O13665">
        <v>2741.634</v>
      </c>
      <c r="P13665">
        <v>112.5</v>
      </c>
      <c r="Q13665">
        <v>38.5</v>
      </c>
      <c r="R13665">
        <v>6358.4629999999997</v>
      </c>
      <c r="S13665">
        <v>2020</v>
      </c>
      <c r="T13665">
        <v>12</v>
      </c>
      <c r="U13665">
        <v>49</v>
      </c>
    </row>
    <row r="13666" spans="1:21" x14ac:dyDescent="0.3">
      <c r="A13666" s="5" t="s">
        <v>168</v>
      </c>
      <c r="B13666" s="5" t="s">
        <v>206</v>
      </c>
      <c r="C13666" s="5" t="s">
        <v>106</v>
      </c>
      <c r="D13666" s="5" t="s">
        <v>614</v>
      </c>
      <c r="E13666" s="5" t="s">
        <v>172</v>
      </c>
      <c r="F13666" s="6">
        <v>44167</v>
      </c>
      <c r="G13666" s="5" t="s">
        <v>148</v>
      </c>
      <c r="H13666" s="5" t="s">
        <v>188</v>
      </c>
      <c r="I13666">
        <v>43991</v>
      </c>
      <c r="J13666">
        <v>176</v>
      </c>
      <c r="K13666">
        <v>322</v>
      </c>
      <c r="L13666">
        <v>3</v>
      </c>
      <c r="M13666">
        <v>12397</v>
      </c>
      <c r="N13666">
        <v>8224.9030000000002</v>
      </c>
      <c r="O13666">
        <v>2741.634</v>
      </c>
      <c r="P13666">
        <v>107.33333333333333</v>
      </c>
      <c r="Q13666">
        <v>38.5</v>
      </c>
      <c r="R13666">
        <v>4172.0969999999998</v>
      </c>
      <c r="S13666">
        <v>2020</v>
      </c>
      <c r="T13666">
        <v>12</v>
      </c>
      <c r="U13666">
        <v>49</v>
      </c>
    </row>
    <row r="13667" spans="1:21" x14ac:dyDescent="0.3">
      <c r="A13667" s="5" t="s">
        <v>168</v>
      </c>
      <c r="B13667" s="5" t="s">
        <v>206</v>
      </c>
      <c r="C13667" s="5" t="s">
        <v>106</v>
      </c>
      <c r="D13667" s="5" t="s">
        <v>614</v>
      </c>
      <c r="E13667" s="5" t="s">
        <v>172</v>
      </c>
      <c r="F13667" s="6">
        <v>44167</v>
      </c>
      <c r="G13667" s="5" t="s">
        <v>148</v>
      </c>
      <c r="H13667" s="5" t="s">
        <v>187</v>
      </c>
      <c r="I13667">
        <v>43991</v>
      </c>
      <c r="J13667">
        <v>176</v>
      </c>
      <c r="K13667">
        <v>542</v>
      </c>
      <c r="L13667">
        <v>5</v>
      </c>
      <c r="M13667">
        <v>20867</v>
      </c>
      <c r="N13667">
        <v>13708.171</v>
      </c>
      <c r="O13667">
        <v>2741.634</v>
      </c>
      <c r="P13667">
        <v>108.4</v>
      </c>
      <c r="Q13667">
        <v>38.5</v>
      </c>
      <c r="R13667">
        <v>7158.8289999999997</v>
      </c>
      <c r="S13667">
        <v>2020</v>
      </c>
      <c r="T13667">
        <v>12</v>
      </c>
      <c r="U13667">
        <v>49</v>
      </c>
    </row>
    <row r="13668" spans="1:21" x14ac:dyDescent="0.3">
      <c r="A13668" s="5" t="s">
        <v>168</v>
      </c>
      <c r="B13668" s="5" t="s">
        <v>206</v>
      </c>
      <c r="C13668" s="5" t="s">
        <v>106</v>
      </c>
      <c r="D13668" s="5" t="s">
        <v>614</v>
      </c>
      <c r="E13668" s="5" t="s">
        <v>172</v>
      </c>
      <c r="F13668" s="6">
        <v>44167</v>
      </c>
      <c r="G13668" s="5" t="s">
        <v>148</v>
      </c>
      <c r="H13668" s="5" t="s">
        <v>231</v>
      </c>
      <c r="I13668">
        <v>43991</v>
      </c>
      <c r="J13668">
        <v>176</v>
      </c>
      <c r="K13668">
        <v>134</v>
      </c>
      <c r="L13668">
        <v>1</v>
      </c>
      <c r="M13668">
        <v>5159</v>
      </c>
      <c r="N13668">
        <v>2741.634</v>
      </c>
      <c r="O13668">
        <v>2741.634</v>
      </c>
      <c r="P13668">
        <v>134</v>
      </c>
      <c r="Q13668">
        <v>38.5</v>
      </c>
      <c r="R13668">
        <v>2417.366</v>
      </c>
      <c r="S13668">
        <v>2020</v>
      </c>
      <c r="T13668">
        <v>12</v>
      </c>
      <c r="U13668">
        <v>49</v>
      </c>
    </row>
    <row r="13669" spans="1:21" x14ac:dyDescent="0.3">
      <c r="A13669" s="5" t="s">
        <v>168</v>
      </c>
      <c r="B13669" s="5" t="s">
        <v>206</v>
      </c>
      <c r="C13669" s="5" t="s">
        <v>106</v>
      </c>
      <c r="D13669" s="5" t="s">
        <v>614</v>
      </c>
      <c r="E13669" s="5" t="s">
        <v>172</v>
      </c>
      <c r="F13669" s="6">
        <v>44167</v>
      </c>
      <c r="G13669" s="5" t="s">
        <v>148</v>
      </c>
      <c r="H13669" s="5" t="s">
        <v>184</v>
      </c>
      <c r="I13669">
        <v>43991</v>
      </c>
      <c r="J13669">
        <v>176</v>
      </c>
      <c r="K13669">
        <v>2945</v>
      </c>
      <c r="L13669">
        <v>25</v>
      </c>
      <c r="M13669">
        <v>110437.5</v>
      </c>
      <c r="N13669">
        <v>68540.857000000004</v>
      </c>
      <c r="O13669">
        <v>2741.634</v>
      </c>
      <c r="P13669">
        <v>117.8</v>
      </c>
      <c r="Q13669">
        <v>37.5</v>
      </c>
      <c r="R13669">
        <v>41896.642999999996</v>
      </c>
      <c r="S13669">
        <v>2020</v>
      </c>
      <c r="T13669">
        <v>12</v>
      </c>
      <c r="U13669">
        <v>49</v>
      </c>
    </row>
    <row r="13670" spans="1:21" x14ac:dyDescent="0.3">
      <c r="A13670" s="5" t="s">
        <v>168</v>
      </c>
      <c r="B13670" s="5" t="s">
        <v>206</v>
      </c>
      <c r="C13670" s="5" t="s">
        <v>106</v>
      </c>
      <c r="D13670" s="5" t="s">
        <v>614</v>
      </c>
      <c r="E13670" s="5" t="s">
        <v>172</v>
      </c>
      <c r="F13670" s="6">
        <v>44167</v>
      </c>
      <c r="G13670" s="5" t="s">
        <v>148</v>
      </c>
      <c r="H13670" s="5" t="s">
        <v>183</v>
      </c>
      <c r="I13670">
        <v>43991</v>
      </c>
      <c r="J13670">
        <v>176</v>
      </c>
      <c r="K13670">
        <v>230</v>
      </c>
      <c r="L13670">
        <v>2</v>
      </c>
      <c r="M13670">
        <v>8855</v>
      </c>
      <c r="N13670">
        <v>5483.2690000000002</v>
      </c>
      <c r="O13670">
        <v>2741.634</v>
      </c>
      <c r="P13670">
        <v>115</v>
      </c>
      <c r="Q13670">
        <v>38.5</v>
      </c>
      <c r="R13670">
        <v>3371.7310000000002</v>
      </c>
      <c r="S13670">
        <v>2020</v>
      </c>
      <c r="T13670">
        <v>12</v>
      </c>
      <c r="U13670">
        <v>49</v>
      </c>
    </row>
    <row r="13671" spans="1:21" x14ac:dyDescent="0.3">
      <c r="A13671" s="5" t="s">
        <v>168</v>
      </c>
      <c r="B13671" s="5" t="s">
        <v>206</v>
      </c>
      <c r="C13671" s="5" t="s">
        <v>106</v>
      </c>
      <c r="D13671" s="5" t="s">
        <v>614</v>
      </c>
      <c r="E13671" s="5" t="s">
        <v>172</v>
      </c>
      <c r="F13671" s="6">
        <v>44167</v>
      </c>
      <c r="G13671" s="5" t="s">
        <v>148</v>
      </c>
      <c r="H13671" s="5" t="s">
        <v>216</v>
      </c>
      <c r="I13671">
        <v>43991</v>
      </c>
      <c r="J13671">
        <v>176</v>
      </c>
      <c r="K13671">
        <v>120</v>
      </c>
      <c r="L13671">
        <v>1</v>
      </c>
      <c r="M13671">
        <v>4620</v>
      </c>
      <c r="N13671">
        <v>2741.634</v>
      </c>
      <c r="O13671">
        <v>2741.634</v>
      </c>
      <c r="P13671">
        <v>120</v>
      </c>
      <c r="Q13671">
        <v>38.5</v>
      </c>
      <c r="R13671">
        <v>1878.366</v>
      </c>
      <c r="S13671">
        <v>2020</v>
      </c>
      <c r="T13671">
        <v>12</v>
      </c>
      <c r="U13671">
        <v>49</v>
      </c>
    </row>
    <row r="13672" spans="1:21" x14ac:dyDescent="0.3">
      <c r="A13672" s="5" t="s">
        <v>168</v>
      </c>
      <c r="B13672" s="5" t="s">
        <v>206</v>
      </c>
      <c r="C13672" s="5" t="s">
        <v>106</v>
      </c>
      <c r="D13672" s="5" t="s">
        <v>614</v>
      </c>
      <c r="E13672" s="5" t="s">
        <v>172</v>
      </c>
      <c r="F13672" s="6">
        <v>44167</v>
      </c>
      <c r="G13672" s="5" t="s">
        <v>148</v>
      </c>
      <c r="H13672" s="5" t="s">
        <v>221</v>
      </c>
      <c r="I13672">
        <v>43991</v>
      </c>
      <c r="J13672">
        <v>176</v>
      </c>
      <c r="K13672">
        <v>334</v>
      </c>
      <c r="L13672">
        <v>3</v>
      </c>
      <c r="M13672">
        <v>12859</v>
      </c>
      <c r="N13672">
        <v>8224.9030000000002</v>
      </c>
      <c r="O13672">
        <v>2741.634</v>
      </c>
      <c r="P13672">
        <v>111.33333333333333</v>
      </c>
      <c r="Q13672">
        <v>38.5</v>
      </c>
      <c r="R13672">
        <v>4634.0969999999998</v>
      </c>
      <c r="S13672">
        <v>2020</v>
      </c>
      <c r="T13672">
        <v>12</v>
      </c>
      <c r="U13672">
        <v>49</v>
      </c>
    </row>
    <row r="13673" spans="1:21" x14ac:dyDescent="0.3">
      <c r="A13673" s="5" t="s">
        <v>168</v>
      </c>
      <c r="B13673" s="5" t="s">
        <v>206</v>
      </c>
      <c r="C13673" s="5" t="s">
        <v>106</v>
      </c>
      <c r="D13673" s="5" t="s">
        <v>614</v>
      </c>
      <c r="E13673" s="5" t="s">
        <v>172</v>
      </c>
      <c r="F13673" s="6">
        <v>44167</v>
      </c>
      <c r="G13673" s="5" t="s">
        <v>148</v>
      </c>
      <c r="H13673" s="5" t="s">
        <v>230</v>
      </c>
      <c r="I13673">
        <v>43991</v>
      </c>
      <c r="J13673">
        <v>176</v>
      </c>
      <c r="K13673">
        <v>1868</v>
      </c>
      <c r="L13673">
        <v>15</v>
      </c>
      <c r="M13673">
        <v>70050</v>
      </c>
      <c r="N13673">
        <v>41124.514000000003</v>
      </c>
      <c r="O13673">
        <v>2741.634</v>
      </c>
      <c r="P13673">
        <v>124.53333333333333</v>
      </c>
      <c r="Q13673">
        <v>37.5</v>
      </c>
      <c r="R13673">
        <v>28925.486000000001</v>
      </c>
      <c r="S13673">
        <v>2020</v>
      </c>
      <c r="T13673">
        <v>12</v>
      </c>
      <c r="U13673">
        <v>49</v>
      </c>
    </row>
    <row r="13674" spans="1:21" x14ac:dyDescent="0.3">
      <c r="A13674" s="5" t="s">
        <v>168</v>
      </c>
      <c r="B13674" s="5" t="s">
        <v>206</v>
      </c>
      <c r="C13674" s="5" t="s">
        <v>106</v>
      </c>
      <c r="D13674" s="5" t="s">
        <v>614</v>
      </c>
      <c r="E13674" s="5" t="s">
        <v>172</v>
      </c>
      <c r="F13674" s="6">
        <v>44167</v>
      </c>
      <c r="G13674" s="5" t="s">
        <v>148</v>
      </c>
      <c r="H13674" s="5" t="s">
        <v>203</v>
      </c>
      <c r="I13674">
        <v>43991</v>
      </c>
      <c r="J13674">
        <v>176</v>
      </c>
      <c r="K13674">
        <v>220</v>
      </c>
      <c r="L13674">
        <v>2</v>
      </c>
      <c r="M13674">
        <v>8470</v>
      </c>
      <c r="N13674">
        <v>5483.2690000000002</v>
      </c>
      <c r="O13674">
        <v>2741.634</v>
      </c>
      <c r="P13674">
        <v>110</v>
      </c>
      <c r="Q13674">
        <v>38.5</v>
      </c>
      <c r="R13674">
        <v>2986.7310000000002</v>
      </c>
      <c r="S13674">
        <v>2020</v>
      </c>
      <c r="T13674">
        <v>12</v>
      </c>
      <c r="U13674">
        <v>49</v>
      </c>
    </row>
    <row r="13675" spans="1:21" x14ac:dyDescent="0.3">
      <c r="A13675" s="5" t="s">
        <v>168</v>
      </c>
      <c r="B13675" s="5" t="s">
        <v>175</v>
      </c>
      <c r="C13675" s="5" t="s">
        <v>83</v>
      </c>
      <c r="D13675" s="5" t="s">
        <v>639</v>
      </c>
      <c r="E13675" s="5" t="s">
        <v>172</v>
      </c>
      <c r="F13675" s="6">
        <v>44169</v>
      </c>
      <c r="G13675" s="5" t="s">
        <v>148</v>
      </c>
      <c r="H13675" s="5" t="s">
        <v>173</v>
      </c>
      <c r="I13675">
        <v>43993</v>
      </c>
      <c r="J13675">
        <v>176</v>
      </c>
      <c r="K13675">
        <v>80</v>
      </c>
      <c r="L13675">
        <v>1</v>
      </c>
      <c r="M13675">
        <v>3000</v>
      </c>
      <c r="N13675">
        <v>2055.2049999999999</v>
      </c>
      <c r="O13675">
        <v>2055.2049999999999</v>
      </c>
      <c r="P13675">
        <v>80</v>
      </c>
      <c r="Q13675">
        <v>37.5</v>
      </c>
      <c r="R13675">
        <v>944.79499999999996</v>
      </c>
      <c r="S13675">
        <v>2020</v>
      </c>
      <c r="T13675">
        <v>12</v>
      </c>
      <c r="U13675">
        <v>49</v>
      </c>
    </row>
    <row r="13676" spans="1:21" x14ac:dyDescent="0.3">
      <c r="A13676" s="5" t="s">
        <v>168</v>
      </c>
      <c r="B13676" s="5" t="s">
        <v>175</v>
      </c>
      <c r="C13676" s="5" t="s">
        <v>89</v>
      </c>
      <c r="D13676" s="5" t="s">
        <v>637</v>
      </c>
      <c r="E13676" s="5" t="s">
        <v>172</v>
      </c>
      <c r="F13676" s="6">
        <v>44169</v>
      </c>
      <c r="G13676" s="5" t="s">
        <v>148</v>
      </c>
      <c r="H13676" s="5" t="s">
        <v>199</v>
      </c>
      <c r="I13676">
        <v>43987</v>
      </c>
      <c r="J13676">
        <v>182</v>
      </c>
      <c r="K13676">
        <v>1107</v>
      </c>
      <c r="L13676">
        <v>9</v>
      </c>
      <c r="M13676">
        <v>41512.5</v>
      </c>
      <c r="N13676">
        <v>19233.891</v>
      </c>
      <c r="O13676">
        <v>2137.0990000000002</v>
      </c>
      <c r="P13676">
        <v>123</v>
      </c>
      <c r="Q13676">
        <v>37.5</v>
      </c>
      <c r="R13676">
        <v>22278.609</v>
      </c>
      <c r="S13676">
        <v>2020</v>
      </c>
      <c r="T13676">
        <v>12</v>
      </c>
      <c r="U13676">
        <v>49</v>
      </c>
    </row>
    <row r="13677" spans="1:21" x14ac:dyDescent="0.3">
      <c r="A13677" s="5" t="s">
        <v>168</v>
      </c>
      <c r="B13677" s="5" t="s">
        <v>175</v>
      </c>
      <c r="C13677" s="5" t="s">
        <v>89</v>
      </c>
      <c r="D13677" s="5" t="s">
        <v>637</v>
      </c>
      <c r="E13677" s="5" t="s">
        <v>172</v>
      </c>
      <c r="F13677" s="6">
        <v>44169</v>
      </c>
      <c r="G13677" s="5" t="s">
        <v>148</v>
      </c>
      <c r="H13677" s="5" t="s">
        <v>215</v>
      </c>
      <c r="I13677">
        <v>43987</v>
      </c>
      <c r="J13677">
        <v>182</v>
      </c>
      <c r="K13677">
        <v>482</v>
      </c>
      <c r="L13677">
        <v>4</v>
      </c>
      <c r="M13677">
        <v>18075</v>
      </c>
      <c r="N13677">
        <v>8548.3960000000006</v>
      </c>
      <c r="O13677">
        <v>2137.0990000000002</v>
      </c>
      <c r="P13677">
        <v>120.5</v>
      </c>
      <c r="Q13677">
        <v>37.5</v>
      </c>
      <c r="R13677">
        <v>9526.6039999999994</v>
      </c>
      <c r="S13677">
        <v>2020</v>
      </c>
      <c r="T13677">
        <v>12</v>
      </c>
      <c r="U13677">
        <v>49</v>
      </c>
    </row>
    <row r="13678" spans="1:21" x14ac:dyDescent="0.3">
      <c r="A13678" s="5" t="s">
        <v>168</v>
      </c>
      <c r="B13678" s="5" t="s">
        <v>175</v>
      </c>
      <c r="C13678" s="5" t="s">
        <v>89</v>
      </c>
      <c r="D13678" s="5" t="s">
        <v>637</v>
      </c>
      <c r="E13678" s="5" t="s">
        <v>172</v>
      </c>
      <c r="F13678" s="6">
        <v>44169</v>
      </c>
      <c r="G13678" s="5" t="s">
        <v>148</v>
      </c>
      <c r="H13678" s="5" t="s">
        <v>478</v>
      </c>
      <c r="I13678">
        <v>43987</v>
      </c>
      <c r="J13678">
        <v>182</v>
      </c>
      <c r="K13678">
        <v>450</v>
      </c>
      <c r="L13678">
        <v>4</v>
      </c>
      <c r="M13678">
        <v>16875</v>
      </c>
      <c r="N13678">
        <v>8548.3960000000006</v>
      </c>
      <c r="O13678">
        <v>2137.0990000000002</v>
      </c>
      <c r="P13678">
        <v>112.5</v>
      </c>
      <c r="Q13678">
        <v>37.5</v>
      </c>
      <c r="R13678">
        <v>8326.6039999999994</v>
      </c>
      <c r="S13678">
        <v>2020</v>
      </c>
      <c r="T13678">
        <v>12</v>
      </c>
      <c r="U13678">
        <v>49</v>
      </c>
    </row>
    <row r="13679" spans="1:21" x14ac:dyDescent="0.3">
      <c r="A13679" s="5" t="s">
        <v>168</v>
      </c>
      <c r="B13679" s="5" t="s">
        <v>175</v>
      </c>
      <c r="C13679" s="5" t="s">
        <v>89</v>
      </c>
      <c r="D13679" s="5" t="s">
        <v>637</v>
      </c>
      <c r="E13679" s="5" t="s">
        <v>172</v>
      </c>
      <c r="F13679" s="6">
        <v>44169</v>
      </c>
      <c r="G13679" s="5" t="s">
        <v>148</v>
      </c>
      <c r="H13679" s="5" t="s">
        <v>173</v>
      </c>
      <c r="I13679">
        <v>43987</v>
      </c>
      <c r="J13679">
        <v>182</v>
      </c>
      <c r="K13679">
        <v>70</v>
      </c>
      <c r="L13679">
        <v>1</v>
      </c>
      <c r="M13679">
        <v>2625</v>
      </c>
      <c r="N13679">
        <v>2137.0990000000002</v>
      </c>
      <c r="O13679">
        <v>2137.0990000000002</v>
      </c>
      <c r="P13679">
        <v>70</v>
      </c>
      <c r="Q13679">
        <v>37.5</v>
      </c>
      <c r="R13679">
        <v>487.90100000000001</v>
      </c>
      <c r="S13679">
        <v>2020</v>
      </c>
      <c r="T13679">
        <v>12</v>
      </c>
      <c r="U13679">
        <v>49</v>
      </c>
    </row>
    <row r="13680" spans="1:21" x14ac:dyDescent="0.3">
      <c r="A13680" s="5" t="s">
        <v>168</v>
      </c>
      <c r="B13680" s="5" t="s">
        <v>175</v>
      </c>
      <c r="C13680" s="5" t="s">
        <v>89</v>
      </c>
      <c r="D13680" s="5" t="s">
        <v>637</v>
      </c>
      <c r="E13680" s="5" t="s">
        <v>172</v>
      </c>
      <c r="F13680" s="6">
        <v>44169</v>
      </c>
      <c r="G13680" s="5" t="s">
        <v>148</v>
      </c>
      <c r="H13680" s="5" t="s">
        <v>194</v>
      </c>
      <c r="I13680">
        <v>43987</v>
      </c>
      <c r="J13680">
        <v>182</v>
      </c>
      <c r="K13680">
        <v>528.5</v>
      </c>
      <c r="L13680">
        <v>4</v>
      </c>
      <c r="M13680">
        <v>19818.75</v>
      </c>
      <c r="N13680">
        <v>8548.3960000000006</v>
      </c>
      <c r="O13680">
        <v>2137.0990000000002</v>
      </c>
      <c r="P13680">
        <v>132.125</v>
      </c>
      <c r="Q13680">
        <v>37.5</v>
      </c>
      <c r="R13680">
        <v>11270.353999999999</v>
      </c>
      <c r="S13680">
        <v>2020</v>
      </c>
      <c r="T13680">
        <v>12</v>
      </c>
      <c r="U13680">
        <v>49</v>
      </c>
    </row>
    <row r="13681" spans="1:21" x14ac:dyDescent="0.3">
      <c r="A13681" s="5" t="s">
        <v>168</v>
      </c>
      <c r="B13681" s="5" t="s">
        <v>175</v>
      </c>
      <c r="C13681" s="5" t="s">
        <v>89</v>
      </c>
      <c r="D13681" s="5" t="s">
        <v>637</v>
      </c>
      <c r="E13681" s="5" t="s">
        <v>172</v>
      </c>
      <c r="F13681" s="6">
        <v>44169</v>
      </c>
      <c r="G13681" s="5" t="s">
        <v>148</v>
      </c>
      <c r="H13681" s="5" t="s">
        <v>235</v>
      </c>
      <c r="I13681">
        <v>43987</v>
      </c>
      <c r="J13681">
        <v>182</v>
      </c>
      <c r="K13681">
        <v>131</v>
      </c>
      <c r="L13681">
        <v>1</v>
      </c>
      <c r="M13681">
        <v>4912.5</v>
      </c>
      <c r="N13681">
        <v>2137.0990000000002</v>
      </c>
      <c r="O13681">
        <v>2137.0990000000002</v>
      </c>
      <c r="P13681">
        <v>131</v>
      </c>
      <c r="Q13681">
        <v>37.5</v>
      </c>
      <c r="R13681">
        <v>2775.4009999999998</v>
      </c>
      <c r="S13681">
        <v>2020</v>
      </c>
      <c r="T13681">
        <v>12</v>
      </c>
      <c r="U13681">
        <v>49</v>
      </c>
    </row>
    <row r="13682" spans="1:21" x14ac:dyDescent="0.3">
      <c r="A13682" s="5" t="s">
        <v>168</v>
      </c>
      <c r="B13682" s="5" t="s">
        <v>175</v>
      </c>
      <c r="C13682" s="5" t="s">
        <v>89</v>
      </c>
      <c r="D13682" s="5" t="s">
        <v>637</v>
      </c>
      <c r="E13682" s="5" t="s">
        <v>172</v>
      </c>
      <c r="F13682" s="6">
        <v>44169</v>
      </c>
      <c r="G13682" s="5" t="s">
        <v>148</v>
      </c>
      <c r="H13682" s="5" t="s">
        <v>197</v>
      </c>
      <c r="I13682">
        <v>43987</v>
      </c>
      <c r="J13682">
        <v>182</v>
      </c>
      <c r="K13682">
        <v>367</v>
      </c>
      <c r="L13682">
        <v>3</v>
      </c>
      <c r="M13682">
        <v>13762.5</v>
      </c>
      <c r="N13682">
        <v>6411.2969999999996</v>
      </c>
      <c r="O13682">
        <v>2137.0990000000002</v>
      </c>
      <c r="P13682">
        <v>122.33333333333333</v>
      </c>
      <c r="Q13682">
        <v>37.5</v>
      </c>
      <c r="R13682">
        <v>7351.2030000000004</v>
      </c>
      <c r="S13682">
        <v>2020</v>
      </c>
      <c r="T13682">
        <v>12</v>
      </c>
      <c r="U13682">
        <v>49</v>
      </c>
    </row>
    <row r="13683" spans="1:21" x14ac:dyDescent="0.3">
      <c r="A13683" s="5" t="s">
        <v>168</v>
      </c>
      <c r="B13683" s="5" t="s">
        <v>175</v>
      </c>
      <c r="C13683" s="5" t="s">
        <v>89</v>
      </c>
      <c r="D13683" s="5" t="s">
        <v>637</v>
      </c>
      <c r="E13683" s="5" t="s">
        <v>172</v>
      </c>
      <c r="F13683" s="6">
        <v>44169</v>
      </c>
      <c r="G13683" s="5" t="s">
        <v>148</v>
      </c>
      <c r="H13683" s="5" t="s">
        <v>178</v>
      </c>
      <c r="I13683">
        <v>43987</v>
      </c>
      <c r="J13683">
        <v>182</v>
      </c>
      <c r="K13683">
        <v>324.5</v>
      </c>
      <c r="L13683">
        <v>3</v>
      </c>
      <c r="M13683">
        <v>12168.75</v>
      </c>
      <c r="N13683">
        <v>6411.2969999999996</v>
      </c>
      <c r="O13683">
        <v>2137.0990000000002</v>
      </c>
      <c r="P13683">
        <v>108.16666666666667</v>
      </c>
      <c r="Q13683">
        <v>37.5</v>
      </c>
      <c r="R13683">
        <v>5757.4530000000004</v>
      </c>
      <c r="S13683">
        <v>2020</v>
      </c>
      <c r="T13683">
        <v>12</v>
      </c>
      <c r="U13683">
        <v>49</v>
      </c>
    </row>
    <row r="13684" spans="1:21" x14ac:dyDescent="0.3">
      <c r="A13684" s="5" t="s">
        <v>168</v>
      </c>
      <c r="B13684" s="5" t="s">
        <v>175</v>
      </c>
      <c r="C13684" s="5" t="s">
        <v>89</v>
      </c>
      <c r="D13684" s="5" t="s">
        <v>637</v>
      </c>
      <c r="E13684" s="5" t="s">
        <v>172</v>
      </c>
      <c r="F13684" s="6">
        <v>44169</v>
      </c>
      <c r="G13684" s="5" t="s">
        <v>148</v>
      </c>
      <c r="H13684" s="5" t="s">
        <v>311</v>
      </c>
      <c r="I13684">
        <v>43987</v>
      </c>
      <c r="J13684">
        <v>182</v>
      </c>
      <c r="K13684">
        <v>121</v>
      </c>
      <c r="L13684">
        <v>1</v>
      </c>
      <c r="M13684">
        <v>4537.5</v>
      </c>
      <c r="N13684">
        <v>2137.0990000000002</v>
      </c>
      <c r="O13684">
        <v>2137.0990000000002</v>
      </c>
      <c r="P13684">
        <v>121</v>
      </c>
      <c r="Q13684">
        <v>37.5</v>
      </c>
      <c r="R13684">
        <v>2400.4009999999998</v>
      </c>
      <c r="S13684">
        <v>2020</v>
      </c>
      <c r="T13684">
        <v>12</v>
      </c>
      <c r="U13684">
        <v>49</v>
      </c>
    </row>
    <row r="13685" spans="1:21" x14ac:dyDescent="0.3">
      <c r="A13685" s="5" t="s">
        <v>168</v>
      </c>
      <c r="B13685" s="5" t="s">
        <v>175</v>
      </c>
      <c r="C13685" s="5" t="s">
        <v>89</v>
      </c>
      <c r="D13685" s="5" t="s">
        <v>637</v>
      </c>
      <c r="E13685" s="5" t="s">
        <v>172</v>
      </c>
      <c r="F13685" s="6">
        <v>44169</v>
      </c>
      <c r="G13685" s="5" t="s">
        <v>148</v>
      </c>
      <c r="H13685" s="5" t="s">
        <v>351</v>
      </c>
      <c r="I13685">
        <v>43987</v>
      </c>
      <c r="J13685">
        <v>182</v>
      </c>
      <c r="K13685">
        <v>259.5</v>
      </c>
      <c r="L13685">
        <v>2</v>
      </c>
      <c r="M13685">
        <v>9731.25</v>
      </c>
      <c r="N13685">
        <v>4274.1980000000003</v>
      </c>
      <c r="O13685">
        <v>2137.0990000000002</v>
      </c>
      <c r="P13685">
        <v>129.75</v>
      </c>
      <c r="Q13685">
        <v>37.5</v>
      </c>
      <c r="R13685">
        <v>5457.0519999999997</v>
      </c>
      <c r="S13685">
        <v>2020</v>
      </c>
      <c r="T13685">
        <v>12</v>
      </c>
      <c r="U13685">
        <v>49</v>
      </c>
    </row>
    <row r="13686" spans="1:21" x14ac:dyDescent="0.3">
      <c r="A13686" s="5" t="s">
        <v>168</v>
      </c>
      <c r="B13686" s="5" t="s">
        <v>175</v>
      </c>
      <c r="C13686" s="5" t="s">
        <v>89</v>
      </c>
      <c r="D13686" s="5" t="s">
        <v>637</v>
      </c>
      <c r="E13686" s="5" t="s">
        <v>172</v>
      </c>
      <c r="F13686" s="6">
        <v>44169</v>
      </c>
      <c r="G13686" s="5" t="s">
        <v>148</v>
      </c>
      <c r="H13686" s="5" t="s">
        <v>173</v>
      </c>
      <c r="I13686">
        <v>43987</v>
      </c>
      <c r="J13686">
        <v>182</v>
      </c>
      <c r="K13686">
        <v>1480</v>
      </c>
      <c r="L13686">
        <v>14</v>
      </c>
      <c r="M13686">
        <v>55500</v>
      </c>
      <c r="N13686">
        <v>29919.385999999999</v>
      </c>
      <c r="O13686">
        <v>2137.0990000000002</v>
      </c>
      <c r="P13686">
        <v>105.71428571428571</v>
      </c>
      <c r="Q13686">
        <v>37.5</v>
      </c>
      <c r="R13686">
        <v>25580.614000000001</v>
      </c>
      <c r="S13686">
        <v>2020</v>
      </c>
      <c r="T13686">
        <v>12</v>
      </c>
      <c r="U13686">
        <v>49</v>
      </c>
    </row>
    <row r="13687" spans="1:21" x14ac:dyDescent="0.3">
      <c r="A13687" s="5" t="s">
        <v>168</v>
      </c>
      <c r="B13687" s="5" t="s">
        <v>206</v>
      </c>
      <c r="C13687" s="5" t="s">
        <v>106</v>
      </c>
      <c r="D13687" s="5" t="s">
        <v>614</v>
      </c>
      <c r="E13687" s="5" t="s">
        <v>172</v>
      </c>
      <c r="F13687" s="6">
        <v>44169</v>
      </c>
      <c r="G13687" s="5" t="s">
        <v>148</v>
      </c>
      <c r="H13687" s="5" t="s">
        <v>235</v>
      </c>
      <c r="I13687">
        <v>43991</v>
      </c>
      <c r="J13687">
        <v>178</v>
      </c>
      <c r="K13687">
        <v>263.60000000000002</v>
      </c>
      <c r="L13687">
        <v>2</v>
      </c>
      <c r="M13687">
        <v>9885</v>
      </c>
      <c r="N13687">
        <v>5483.2690000000002</v>
      </c>
      <c r="O13687">
        <v>2741.634</v>
      </c>
      <c r="P13687">
        <v>131.80000000000001</v>
      </c>
      <c r="Q13687">
        <v>37.5</v>
      </c>
      <c r="R13687">
        <v>4401.7309999999998</v>
      </c>
      <c r="S13687">
        <v>2020</v>
      </c>
      <c r="T13687">
        <v>12</v>
      </c>
      <c r="U13687">
        <v>49</v>
      </c>
    </row>
    <row r="13688" spans="1:21" x14ac:dyDescent="0.3">
      <c r="A13688" s="5" t="s">
        <v>168</v>
      </c>
      <c r="B13688" s="5" t="s">
        <v>206</v>
      </c>
      <c r="C13688" s="5" t="s">
        <v>106</v>
      </c>
      <c r="D13688" s="5" t="s">
        <v>614</v>
      </c>
      <c r="E13688" s="5" t="s">
        <v>172</v>
      </c>
      <c r="F13688" s="6">
        <v>44169</v>
      </c>
      <c r="G13688" s="5" t="s">
        <v>148</v>
      </c>
      <c r="H13688" s="5" t="s">
        <v>351</v>
      </c>
      <c r="I13688">
        <v>43991</v>
      </c>
      <c r="J13688">
        <v>178</v>
      </c>
      <c r="K13688">
        <v>377.2</v>
      </c>
      <c r="L13688">
        <v>3</v>
      </c>
      <c r="M13688">
        <v>14145</v>
      </c>
      <c r="N13688">
        <v>8224.9030000000002</v>
      </c>
      <c r="O13688">
        <v>2741.634</v>
      </c>
      <c r="P13688">
        <v>125.73333333333333</v>
      </c>
      <c r="Q13688">
        <v>37.5</v>
      </c>
      <c r="R13688">
        <v>5920.0969999999998</v>
      </c>
      <c r="S13688">
        <v>2020</v>
      </c>
      <c r="T13688">
        <v>12</v>
      </c>
      <c r="U13688">
        <v>49</v>
      </c>
    </row>
    <row r="13689" spans="1:21" x14ac:dyDescent="0.3">
      <c r="A13689" s="5" t="s">
        <v>168</v>
      </c>
      <c r="B13689" s="5" t="s">
        <v>206</v>
      </c>
      <c r="C13689" s="5" t="s">
        <v>106</v>
      </c>
      <c r="D13689" s="5" t="s">
        <v>614</v>
      </c>
      <c r="E13689" s="5" t="s">
        <v>172</v>
      </c>
      <c r="F13689" s="6">
        <v>44169</v>
      </c>
      <c r="G13689" s="5" t="s">
        <v>148</v>
      </c>
      <c r="H13689" s="5" t="s">
        <v>173</v>
      </c>
      <c r="I13689">
        <v>43991</v>
      </c>
      <c r="J13689">
        <v>178</v>
      </c>
      <c r="K13689">
        <v>742.4</v>
      </c>
      <c r="L13689">
        <v>6</v>
      </c>
      <c r="M13689">
        <v>27840</v>
      </c>
      <c r="N13689">
        <v>16449.806</v>
      </c>
      <c r="O13689">
        <v>2741.634</v>
      </c>
      <c r="P13689">
        <v>123.73333333333333</v>
      </c>
      <c r="Q13689">
        <v>37.5</v>
      </c>
      <c r="R13689">
        <v>11390.194</v>
      </c>
      <c r="S13689">
        <v>2020</v>
      </c>
      <c r="T13689">
        <v>12</v>
      </c>
      <c r="U13689">
        <v>49</v>
      </c>
    </row>
    <row r="13690" spans="1:21" x14ac:dyDescent="0.3">
      <c r="A13690" s="5" t="s">
        <v>168</v>
      </c>
      <c r="B13690" s="5" t="s">
        <v>206</v>
      </c>
      <c r="C13690" s="5" t="s">
        <v>106</v>
      </c>
      <c r="D13690" s="5" t="s">
        <v>614</v>
      </c>
      <c r="E13690" s="5" t="s">
        <v>172</v>
      </c>
      <c r="F13690" s="6">
        <v>44169</v>
      </c>
      <c r="G13690" s="5" t="s">
        <v>148</v>
      </c>
      <c r="H13690" s="5" t="s">
        <v>178</v>
      </c>
      <c r="I13690">
        <v>43991</v>
      </c>
      <c r="J13690">
        <v>178</v>
      </c>
      <c r="K13690">
        <v>303.8</v>
      </c>
      <c r="L13690">
        <v>3</v>
      </c>
      <c r="M13690">
        <v>11392.5</v>
      </c>
      <c r="N13690">
        <v>8224.9030000000002</v>
      </c>
      <c r="O13690">
        <v>2741.634</v>
      </c>
      <c r="P13690">
        <v>101.26666666666667</v>
      </c>
      <c r="Q13690">
        <v>37.5</v>
      </c>
      <c r="R13690">
        <v>3167.5970000000002</v>
      </c>
      <c r="S13690">
        <v>2020</v>
      </c>
      <c r="T13690">
        <v>12</v>
      </c>
      <c r="U13690">
        <v>49</v>
      </c>
    </row>
    <row r="13691" spans="1:21" x14ac:dyDescent="0.3">
      <c r="A13691" s="5" t="s">
        <v>168</v>
      </c>
      <c r="B13691" s="5" t="s">
        <v>206</v>
      </c>
      <c r="C13691" s="5" t="s">
        <v>106</v>
      </c>
      <c r="D13691" s="5" t="s">
        <v>614</v>
      </c>
      <c r="E13691" s="5" t="s">
        <v>172</v>
      </c>
      <c r="F13691" s="6">
        <v>44169</v>
      </c>
      <c r="G13691" s="5" t="s">
        <v>148</v>
      </c>
      <c r="H13691" s="5" t="s">
        <v>311</v>
      </c>
      <c r="I13691">
        <v>43991</v>
      </c>
      <c r="J13691">
        <v>178</v>
      </c>
      <c r="K13691">
        <v>108.2</v>
      </c>
      <c r="L13691">
        <v>1</v>
      </c>
      <c r="M13691">
        <v>4057.5</v>
      </c>
      <c r="N13691">
        <v>2741.634</v>
      </c>
      <c r="O13691">
        <v>2741.634</v>
      </c>
      <c r="P13691">
        <v>108.2</v>
      </c>
      <c r="Q13691">
        <v>37.5</v>
      </c>
      <c r="R13691">
        <v>1315.866</v>
      </c>
      <c r="S13691">
        <v>2020</v>
      </c>
      <c r="T13691">
        <v>12</v>
      </c>
      <c r="U13691">
        <v>49</v>
      </c>
    </row>
    <row r="13692" spans="1:21" x14ac:dyDescent="0.3">
      <c r="A13692" s="5" t="s">
        <v>168</v>
      </c>
      <c r="B13692" s="5" t="s">
        <v>206</v>
      </c>
      <c r="C13692" s="5" t="s">
        <v>106</v>
      </c>
      <c r="D13692" s="5" t="s">
        <v>614</v>
      </c>
      <c r="E13692" s="5" t="s">
        <v>172</v>
      </c>
      <c r="F13692" s="6">
        <v>44169</v>
      </c>
      <c r="G13692" s="5" t="s">
        <v>148</v>
      </c>
      <c r="H13692" s="5" t="s">
        <v>197</v>
      </c>
      <c r="I13692">
        <v>43991</v>
      </c>
      <c r="J13692">
        <v>178</v>
      </c>
      <c r="K13692">
        <v>1062.4000000000001</v>
      </c>
      <c r="L13692">
        <v>10</v>
      </c>
      <c r="M13692">
        <v>39840</v>
      </c>
      <c r="N13692">
        <v>27416.343000000001</v>
      </c>
      <c r="O13692">
        <v>2741.634</v>
      </c>
      <c r="P13692">
        <v>106.24000000000001</v>
      </c>
      <c r="Q13692">
        <v>37.5</v>
      </c>
      <c r="R13692">
        <v>12423.656999999999</v>
      </c>
      <c r="S13692">
        <v>2020</v>
      </c>
      <c r="T13692">
        <v>12</v>
      </c>
      <c r="U13692">
        <v>49</v>
      </c>
    </row>
    <row r="13693" spans="1:21" x14ac:dyDescent="0.3">
      <c r="A13693" s="5" t="s">
        <v>168</v>
      </c>
      <c r="B13693" s="5" t="s">
        <v>206</v>
      </c>
      <c r="C13693" s="5" t="s">
        <v>106</v>
      </c>
      <c r="D13693" s="5" t="s">
        <v>614</v>
      </c>
      <c r="E13693" s="5" t="s">
        <v>172</v>
      </c>
      <c r="F13693" s="6">
        <v>44169</v>
      </c>
      <c r="G13693" s="5" t="s">
        <v>148</v>
      </c>
      <c r="H13693" s="5" t="s">
        <v>197</v>
      </c>
      <c r="I13693">
        <v>43991</v>
      </c>
      <c r="J13693">
        <v>178</v>
      </c>
      <c r="K13693">
        <v>101</v>
      </c>
      <c r="L13693">
        <v>1</v>
      </c>
      <c r="M13693">
        <v>3787.5</v>
      </c>
      <c r="N13693">
        <v>2741.634</v>
      </c>
      <c r="O13693">
        <v>2741.634</v>
      </c>
      <c r="P13693">
        <v>101</v>
      </c>
      <c r="Q13693">
        <v>37.5</v>
      </c>
      <c r="R13693">
        <v>1045.866</v>
      </c>
      <c r="S13693">
        <v>2020</v>
      </c>
      <c r="T13693">
        <v>12</v>
      </c>
      <c r="U13693">
        <v>49</v>
      </c>
    </row>
    <row r="13694" spans="1:21" x14ac:dyDescent="0.3">
      <c r="A13694" s="5" t="s">
        <v>168</v>
      </c>
      <c r="B13694" s="5" t="s">
        <v>169</v>
      </c>
      <c r="C13694" s="5" t="s">
        <v>170</v>
      </c>
      <c r="D13694" s="5" t="s">
        <v>628</v>
      </c>
      <c r="E13694" s="5" t="s">
        <v>172</v>
      </c>
      <c r="F13694" s="6">
        <v>44170</v>
      </c>
      <c r="G13694" s="5" t="s">
        <v>148</v>
      </c>
      <c r="H13694" s="5" t="s">
        <v>190</v>
      </c>
      <c r="I13694">
        <v>43964</v>
      </c>
      <c r="J13694">
        <v>206</v>
      </c>
      <c r="K13694">
        <v>107.5</v>
      </c>
      <c r="L13694">
        <v>1</v>
      </c>
      <c r="M13694">
        <v>3977.5</v>
      </c>
      <c r="N13694">
        <v>2265.1480000000001</v>
      </c>
      <c r="O13694">
        <v>2265.1480000000001</v>
      </c>
      <c r="P13694">
        <v>107.5</v>
      </c>
      <c r="Q13694">
        <v>37</v>
      </c>
      <c r="R13694">
        <v>1712.3520000000001</v>
      </c>
      <c r="S13694">
        <v>2020</v>
      </c>
      <c r="T13694">
        <v>12</v>
      </c>
      <c r="U13694">
        <v>49</v>
      </c>
    </row>
    <row r="13695" spans="1:21" x14ac:dyDescent="0.3">
      <c r="A13695" s="5" t="s">
        <v>168</v>
      </c>
      <c r="B13695" s="5" t="s">
        <v>169</v>
      </c>
      <c r="C13695" s="5" t="s">
        <v>170</v>
      </c>
      <c r="D13695" s="5" t="s">
        <v>611</v>
      </c>
      <c r="E13695" s="5" t="s">
        <v>172</v>
      </c>
      <c r="F13695" s="6">
        <v>44170</v>
      </c>
      <c r="G13695" s="5" t="s">
        <v>148</v>
      </c>
      <c r="H13695" s="5" t="s">
        <v>173</v>
      </c>
      <c r="I13695">
        <v>43911</v>
      </c>
      <c r="J13695">
        <v>259</v>
      </c>
      <c r="K13695">
        <v>369.4</v>
      </c>
      <c r="L13695">
        <v>1</v>
      </c>
      <c r="M13695">
        <v>3416.95</v>
      </c>
      <c r="N13695">
        <v>7666.6559999999999</v>
      </c>
      <c r="O13695">
        <v>7666.6559999999999</v>
      </c>
      <c r="P13695">
        <v>369.4</v>
      </c>
      <c r="Q13695">
        <v>9.25</v>
      </c>
      <c r="R13695">
        <v>-4249.7060000000001</v>
      </c>
      <c r="S13695">
        <v>2020</v>
      </c>
      <c r="T13695">
        <v>12</v>
      </c>
      <c r="U13695">
        <v>49</v>
      </c>
    </row>
    <row r="13696" spans="1:21" x14ac:dyDescent="0.3">
      <c r="A13696" s="5" t="s">
        <v>168</v>
      </c>
      <c r="B13696" s="5" t="s">
        <v>169</v>
      </c>
      <c r="C13696" s="5" t="s">
        <v>170</v>
      </c>
      <c r="D13696" s="5" t="s">
        <v>580</v>
      </c>
      <c r="E13696" s="5" t="s">
        <v>172</v>
      </c>
      <c r="F13696" s="6">
        <v>44170</v>
      </c>
      <c r="G13696" s="5" t="s">
        <v>148</v>
      </c>
      <c r="H13696" s="5" t="s">
        <v>173</v>
      </c>
      <c r="I13696">
        <v>43920</v>
      </c>
      <c r="J13696">
        <v>250</v>
      </c>
      <c r="K13696">
        <v>369.4</v>
      </c>
      <c r="L13696">
        <v>2</v>
      </c>
      <c r="M13696">
        <v>6833.9</v>
      </c>
      <c r="N13696">
        <v>6037.0550000000003</v>
      </c>
      <c r="O13696">
        <v>3018.5279999999998</v>
      </c>
      <c r="P13696">
        <v>184.7</v>
      </c>
      <c r="Q13696">
        <v>18.5</v>
      </c>
      <c r="R13696">
        <v>796.84500000000003</v>
      </c>
      <c r="S13696">
        <v>2020</v>
      </c>
      <c r="T13696">
        <v>12</v>
      </c>
      <c r="U13696">
        <v>49</v>
      </c>
    </row>
    <row r="13697" spans="1:21" x14ac:dyDescent="0.3">
      <c r="A13697" s="5" t="s">
        <v>168</v>
      </c>
      <c r="B13697" s="5" t="s">
        <v>169</v>
      </c>
      <c r="C13697" s="5" t="s">
        <v>170</v>
      </c>
      <c r="D13697" s="5" t="s">
        <v>621</v>
      </c>
      <c r="E13697" s="5" t="s">
        <v>172</v>
      </c>
      <c r="F13697" s="6">
        <v>44170</v>
      </c>
      <c r="G13697" s="5" t="s">
        <v>148</v>
      </c>
      <c r="H13697" s="5" t="s">
        <v>173</v>
      </c>
      <c r="I13697">
        <v>43934</v>
      </c>
      <c r="J13697">
        <v>236</v>
      </c>
      <c r="K13697">
        <v>369.4</v>
      </c>
      <c r="L13697">
        <v>1</v>
      </c>
      <c r="M13697">
        <v>3416.95</v>
      </c>
      <c r="N13697">
        <v>8740.5159999999996</v>
      </c>
      <c r="O13697">
        <v>8740.5159999999996</v>
      </c>
      <c r="P13697">
        <v>369.4</v>
      </c>
      <c r="Q13697">
        <v>9.25</v>
      </c>
      <c r="R13697">
        <v>-5323.5659999999998</v>
      </c>
      <c r="S13697">
        <v>2020</v>
      </c>
      <c r="T13697">
        <v>12</v>
      </c>
      <c r="U13697">
        <v>49</v>
      </c>
    </row>
    <row r="13698" spans="1:21" x14ac:dyDescent="0.3">
      <c r="A13698" s="5" t="s">
        <v>168</v>
      </c>
      <c r="B13698" s="5" t="s">
        <v>169</v>
      </c>
      <c r="C13698" s="5" t="s">
        <v>170</v>
      </c>
      <c r="D13698" s="5" t="s">
        <v>633</v>
      </c>
      <c r="E13698" s="5" t="s">
        <v>172</v>
      </c>
      <c r="F13698" s="6">
        <v>44170</v>
      </c>
      <c r="G13698" s="5" t="s">
        <v>148</v>
      </c>
      <c r="H13698" s="5" t="s">
        <v>264</v>
      </c>
      <c r="I13698">
        <v>43983</v>
      </c>
      <c r="J13698">
        <v>187</v>
      </c>
      <c r="K13698">
        <v>1713</v>
      </c>
      <c r="L13698">
        <v>10</v>
      </c>
      <c r="M13698">
        <v>42825</v>
      </c>
      <c r="N13698">
        <v>30159.123</v>
      </c>
      <c r="O13698">
        <v>3015.9119999999998</v>
      </c>
      <c r="P13698">
        <v>171.3</v>
      </c>
      <c r="Q13698">
        <v>25</v>
      </c>
      <c r="R13698">
        <v>12665.877</v>
      </c>
      <c r="S13698">
        <v>2020</v>
      </c>
      <c r="T13698">
        <v>12</v>
      </c>
      <c r="U13698">
        <v>49</v>
      </c>
    </row>
    <row r="13699" spans="1:21" x14ac:dyDescent="0.3">
      <c r="A13699" s="5" t="s">
        <v>168</v>
      </c>
      <c r="B13699" s="5" t="s">
        <v>169</v>
      </c>
      <c r="C13699" s="5" t="s">
        <v>170</v>
      </c>
      <c r="D13699" s="5" t="s">
        <v>614</v>
      </c>
      <c r="E13699" s="5" t="s">
        <v>172</v>
      </c>
      <c r="F13699" s="6">
        <v>44170</v>
      </c>
      <c r="G13699" s="5" t="s">
        <v>148</v>
      </c>
      <c r="H13699" s="5" t="s">
        <v>264</v>
      </c>
      <c r="I13699">
        <v>43991</v>
      </c>
      <c r="J13699">
        <v>179</v>
      </c>
      <c r="K13699">
        <v>1713</v>
      </c>
      <c r="L13699">
        <v>5</v>
      </c>
      <c r="M13699">
        <v>21412.5</v>
      </c>
      <c r="N13699">
        <v>13708.171</v>
      </c>
      <c r="O13699">
        <v>2741.634</v>
      </c>
      <c r="P13699">
        <v>342.6</v>
      </c>
      <c r="Q13699">
        <v>12.5</v>
      </c>
      <c r="R13699">
        <v>7704.3289999999997</v>
      </c>
      <c r="S13699">
        <v>2020</v>
      </c>
      <c r="T13699">
        <v>12</v>
      </c>
      <c r="U13699">
        <v>49</v>
      </c>
    </row>
    <row r="13700" spans="1:21" x14ac:dyDescent="0.3">
      <c r="A13700" s="5" t="s">
        <v>168</v>
      </c>
      <c r="B13700" s="5" t="s">
        <v>175</v>
      </c>
      <c r="C13700" s="5" t="s">
        <v>89</v>
      </c>
      <c r="D13700" s="5" t="s">
        <v>637</v>
      </c>
      <c r="E13700" s="5" t="s">
        <v>172</v>
      </c>
      <c r="F13700" s="6">
        <v>44170</v>
      </c>
      <c r="G13700" s="5" t="s">
        <v>148</v>
      </c>
      <c r="H13700" s="5" t="s">
        <v>208</v>
      </c>
      <c r="I13700">
        <v>43987</v>
      </c>
      <c r="J13700">
        <v>183</v>
      </c>
      <c r="K13700">
        <v>103</v>
      </c>
      <c r="L13700">
        <v>1</v>
      </c>
      <c r="M13700">
        <v>3553.5</v>
      </c>
      <c r="N13700">
        <v>2137.0990000000002</v>
      </c>
      <c r="O13700">
        <v>2137.0990000000002</v>
      </c>
      <c r="P13700">
        <v>103</v>
      </c>
      <c r="Q13700">
        <v>34.5</v>
      </c>
      <c r="R13700">
        <v>1416.4010000000001</v>
      </c>
      <c r="S13700">
        <v>2020</v>
      </c>
      <c r="T13700">
        <v>12</v>
      </c>
      <c r="U13700">
        <v>49</v>
      </c>
    </row>
    <row r="13701" spans="1:21" x14ac:dyDescent="0.3">
      <c r="A13701" s="5" t="s">
        <v>168</v>
      </c>
      <c r="B13701" s="5" t="s">
        <v>175</v>
      </c>
      <c r="C13701" s="5" t="s">
        <v>89</v>
      </c>
      <c r="D13701" s="5" t="s">
        <v>637</v>
      </c>
      <c r="E13701" s="5" t="s">
        <v>172</v>
      </c>
      <c r="F13701" s="6">
        <v>44170</v>
      </c>
      <c r="G13701" s="5" t="s">
        <v>148</v>
      </c>
      <c r="H13701" s="5" t="s">
        <v>371</v>
      </c>
      <c r="I13701">
        <v>43987</v>
      </c>
      <c r="J13701">
        <v>183</v>
      </c>
      <c r="K13701">
        <v>1166</v>
      </c>
      <c r="L13701">
        <v>10</v>
      </c>
      <c r="M13701">
        <v>43142</v>
      </c>
      <c r="N13701">
        <v>21370.99</v>
      </c>
      <c r="O13701">
        <v>2137.0990000000002</v>
      </c>
      <c r="P13701">
        <v>116.6</v>
      </c>
      <c r="Q13701">
        <v>37</v>
      </c>
      <c r="R13701">
        <v>21771.01</v>
      </c>
      <c r="S13701">
        <v>2020</v>
      </c>
      <c r="T13701">
        <v>12</v>
      </c>
      <c r="U13701">
        <v>49</v>
      </c>
    </row>
    <row r="13702" spans="1:21" x14ac:dyDescent="0.3">
      <c r="A13702" s="5" t="s">
        <v>168</v>
      </c>
      <c r="B13702" s="5" t="s">
        <v>206</v>
      </c>
      <c r="C13702" s="5" t="s">
        <v>104</v>
      </c>
      <c r="D13702" s="5" t="s">
        <v>632</v>
      </c>
      <c r="E13702" s="5" t="s">
        <v>227</v>
      </c>
      <c r="F13702" s="6">
        <v>44170</v>
      </c>
      <c r="G13702" s="5" t="s">
        <v>148</v>
      </c>
      <c r="H13702" s="5" t="s">
        <v>173</v>
      </c>
      <c r="I13702">
        <v>43978</v>
      </c>
      <c r="J13702">
        <v>192</v>
      </c>
      <c r="K13702">
        <v>-369.4</v>
      </c>
      <c r="L13702">
        <v>-4</v>
      </c>
      <c r="M13702">
        <v>-13667.8</v>
      </c>
      <c r="N13702">
        <v>-11849.14</v>
      </c>
      <c r="O13702">
        <v>-2962.2849999999999</v>
      </c>
      <c r="P13702">
        <v>92.35</v>
      </c>
      <c r="Q13702">
        <v>37</v>
      </c>
      <c r="R13702">
        <v>-1818.66</v>
      </c>
      <c r="S13702">
        <v>2020</v>
      </c>
      <c r="T13702">
        <v>12</v>
      </c>
      <c r="U13702">
        <v>49</v>
      </c>
    </row>
    <row r="13703" spans="1:21" x14ac:dyDescent="0.3">
      <c r="A13703" s="5" t="s">
        <v>168</v>
      </c>
      <c r="B13703" s="5" t="s">
        <v>206</v>
      </c>
      <c r="C13703" s="5" t="s">
        <v>105</v>
      </c>
      <c r="D13703" s="5" t="s">
        <v>633</v>
      </c>
      <c r="E13703" s="5" t="s">
        <v>227</v>
      </c>
      <c r="F13703" s="6">
        <v>44170</v>
      </c>
      <c r="G13703" s="5" t="s">
        <v>148</v>
      </c>
      <c r="H13703" s="5" t="s">
        <v>264</v>
      </c>
      <c r="I13703">
        <v>43983</v>
      </c>
      <c r="J13703">
        <v>187</v>
      </c>
      <c r="K13703">
        <v>-1713</v>
      </c>
      <c r="L13703">
        <v>-15</v>
      </c>
      <c r="M13703">
        <v>-64237.5</v>
      </c>
      <c r="N13703">
        <v>-45238.684000000001</v>
      </c>
      <c r="O13703">
        <v>-3015.9119999999998</v>
      </c>
      <c r="P13703">
        <v>114.2</v>
      </c>
      <c r="Q13703">
        <v>37.5</v>
      </c>
      <c r="R13703">
        <v>-18998.815999999999</v>
      </c>
      <c r="S13703">
        <v>2020</v>
      </c>
      <c r="T13703">
        <v>12</v>
      </c>
      <c r="U13703">
        <v>49</v>
      </c>
    </row>
    <row r="13704" spans="1:21" x14ac:dyDescent="0.3">
      <c r="A13704" s="5" t="s">
        <v>168</v>
      </c>
      <c r="B13704" s="5" t="s">
        <v>206</v>
      </c>
      <c r="C13704" s="5" t="s">
        <v>105</v>
      </c>
      <c r="D13704" s="5" t="s">
        <v>633</v>
      </c>
      <c r="E13704" s="5" t="s">
        <v>172</v>
      </c>
      <c r="F13704" s="6">
        <v>44170</v>
      </c>
      <c r="G13704" s="5" t="s">
        <v>148</v>
      </c>
      <c r="H13704" s="5" t="s">
        <v>208</v>
      </c>
      <c r="I13704">
        <v>43983</v>
      </c>
      <c r="J13704">
        <v>187</v>
      </c>
      <c r="K13704">
        <v>127.6</v>
      </c>
      <c r="L13704">
        <v>1</v>
      </c>
      <c r="M13704">
        <v>4402.2</v>
      </c>
      <c r="N13704">
        <v>3015.9119999999998</v>
      </c>
      <c r="O13704">
        <v>3015.9119999999998</v>
      </c>
      <c r="P13704">
        <v>127.6</v>
      </c>
      <c r="Q13704">
        <v>34.5</v>
      </c>
      <c r="R13704">
        <v>1386.288</v>
      </c>
      <c r="S13704">
        <v>2020</v>
      </c>
      <c r="T13704">
        <v>12</v>
      </c>
      <c r="U13704">
        <v>49</v>
      </c>
    </row>
    <row r="13705" spans="1:21" x14ac:dyDescent="0.3">
      <c r="A13705" s="5" t="s">
        <v>168</v>
      </c>
      <c r="B13705" s="5" t="s">
        <v>206</v>
      </c>
      <c r="C13705" s="5" t="s">
        <v>105</v>
      </c>
      <c r="D13705" s="5" t="s">
        <v>633</v>
      </c>
      <c r="E13705" s="5" t="s">
        <v>172</v>
      </c>
      <c r="F13705" s="6">
        <v>44170</v>
      </c>
      <c r="G13705" s="5" t="s">
        <v>148</v>
      </c>
      <c r="H13705" s="5" t="s">
        <v>173</v>
      </c>
      <c r="I13705">
        <v>43983</v>
      </c>
      <c r="J13705">
        <v>187</v>
      </c>
      <c r="K13705">
        <v>247</v>
      </c>
      <c r="L13705">
        <v>2</v>
      </c>
      <c r="M13705">
        <v>9262.5</v>
      </c>
      <c r="N13705">
        <v>6031.8249999999998</v>
      </c>
      <c r="O13705">
        <v>3015.9119999999998</v>
      </c>
      <c r="P13705">
        <v>123.5</v>
      </c>
      <c r="Q13705">
        <v>37.5</v>
      </c>
      <c r="R13705">
        <v>3230.6750000000002</v>
      </c>
      <c r="S13705">
        <v>2020</v>
      </c>
      <c r="T13705">
        <v>12</v>
      </c>
      <c r="U13705">
        <v>49</v>
      </c>
    </row>
    <row r="13706" spans="1:21" x14ac:dyDescent="0.3">
      <c r="A13706" s="5" t="s">
        <v>168</v>
      </c>
      <c r="B13706" s="5" t="s">
        <v>206</v>
      </c>
      <c r="C13706" s="5" t="s">
        <v>106</v>
      </c>
      <c r="D13706" s="5" t="s">
        <v>614</v>
      </c>
      <c r="E13706" s="5" t="s">
        <v>172</v>
      </c>
      <c r="F13706" s="6">
        <v>44170</v>
      </c>
      <c r="G13706" s="5" t="s">
        <v>148</v>
      </c>
      <c r="H13706" s="5" t="s">
        <v>466</v>
      </c>
      <c r="I13706">
        <v>43991</v>
      </c>
      <c r="J13706">
        <v>179</v>
      </c>
      <c r="K13706">
        <v>12272</v>
      </c>
      <c r="L13706">
        <v>108</v>
      </c>
      <c r="M13706">
        <v>460200</v>
      </c>
      <c r="N13706">
        <v>314743.54700000002</v>
      </c>
      <c r="O13706">
        <v>2914.2919999999999</v>
      </c>
      <c r="P13706">
        <v>113.62962962962963</v>
      </c>
      <c r="Q13706">
        <v>37.5</v>
      </c>
      <c r="R13706">
        <v>145456.45300000001</v>
      </c>
      <c r="S13706">
        <v>2020</v>
      </c>
      <c r="T13706">
        <v>12</v>
      </c>
      <c r="U13706">
        <v>49</v>
      </c>
    </row>
    <row r="13707" spans="1:21" x14ac:dyDescent="0.3">
      <c r="A13707" s="5" t="s">
        <v>168</v>
      </c>
      <c r="B13707" s="5" t="s">
        <v>467</v>
      </c>
      <c r="C13707" s="5" t="s">
        <v>146</v>
      </c>
      <c r="D13707" s="5" t="s">
        <v>640</v>
      </c>
      <c r="E13707" s="5" t="s">
        <v>172</v>
      </c>
      <c r="F13707" s="6">
        <v>44170</v>
      </c>
      <c r="G13707" s="5" t="s">
        <v>148</v>
      </c>
      <c r="H13707" s="5" t="s">
        <v>466</v>
      </c>
      <c r="I13707">
        <v>44107</v>
      </c>
      <c r="J13707">
        <v>63</v>
      </c>
      <c r="K13707">
        <v>12638</v>
      </c>
      <c r="L13707">
        <v>108</v>
      </c>
      <c r="M13707">
        <v>473925</v>
      </c>
      <c r="N13707">
        <v>49417.868999999999</v>
      </c>
      <c r="O13707">
        <v>457.57299999999998</v>
      </c>
      <c r="P13707">
        <v>117.01851851851852</v>
      </c>
      <c r="Q13707">
        <v>37.5</v>
      </c>
      <c r="R13707">
        <v>424507.13099999999</v>
      </c>
      <c r="S13707">
        <v>2020</v>
      </c>
      <c r="T13707">
        <v>12</v>
      </c>
      <c r="U13707">
        <v>49</v>
      </c>
    </row>
    <row r="13708" spans="1:21" x14ac:dyDescent="0.3">
      <c r="A13708" s="5" t="s">
        <v>168</v>
      </c>
      <c r="B13708" s="5" t="s">
        <v>175</v>
      </c>
      <c r="C13708" s="5" t="s">
        <v>89</v>
      </c>
      <c r="D13708" s="5" t="s">
        <v>637</v>
      </c>
      <c r="E13708" s="5" t="s">
        <v>172</v>
      </c>
      <c r="F13708" s="6">
        <v>44172</v>
      </c>
      <c r="G13708" s="5" t="s">
        <v>148</v>
      </c>
      <c r="H13708" s="5" t="s">
        <v>264</v>
      </c>
      <c r="I13708">
        <v>43987</v>
      </c>
      <c r="J13708">
        <v>185</v>
      </c>
      <c r="K13708">
        <v>1667</v>
      </c>
      <c r="L13708">
        <v>15</v>
      </c>
      <c r="M13708">
        <v>62512.5</v>
      </c>
      <c r="N13708">
        <v>32281.710999999999</v>
      </c>
      <c r="O13708">
        <v>2152.114</v>
      </c>
      <c r="P13708">
        <v>111.13333333333334</v>
      </c>
      <c r="Q13708">
        <v>37.5</v>
      </c>
      <c r="R13708">
        <v>30230.789000000001</v>
      </c>
      <c r="S13708">
        <v>2020</v>
      </c>
      <c r="T13708">
        <v>12</v>
      </c>
      <c r="U13708">
        <v>50</v>
      </c>
    </row>
    <row r="13709" spans="1:21" x14ac:dyDescent="0.3">
      <c r="A13709" s="5" t="s">
        <v>168</v>
      </c>
      <c r="B13709" s="5" t="s">
        <v>175</v>
      </c>
      <c r="C13709" s="5" t="s">
        <v>89</v>
      </c>
      <c r="D13709" s="5" t="s">
        <v>637</v>
      </c>
      <c r="E13709" s="5" t="s">
        <v>172</v>
      </c>
      <c r="F13709" s="6">
        <v>44172</v>
      </c>
      <c r="G13709" s="5" t="s">
        <v>148</v>
      </c>
      <c r="H13709" s="5" t="s">
        <v>194</v>
      </c>
      <c r="I13709">
        <v>43987</v>
      </c>
      <c r="J13709">
        <v>185</v>
      </c>
      <c r="K13709">
        <v>142</v>
      </c>
      <c r="L13709">
        <v>1</v>
      </c>
      <c r="M13709">
        <v>4970</v>
      </c>
      <c r="N13709">
        <v>2152.114</v>
      </c>
      <c r="O13709">
        <v>2152.114</v>
      </c>
      <c r="P13709">
        <v>142</v>
      </c>
      <c r="Q13709">
        <v>35</v>
      </c>
      <c r="R13709">
        <v>2817.886</v>
      </c>
      <c r="S13709">
        <v>2020</v>
      </c>
      <c r="T13709">
        <v>12</v>
      </c>
      <c r="U13709">
        <v>50</v>
      </c>
    </row>
    <row r="13710" spans="1:21" x14ac:dyDescent="0.3">
      <c r="A13710" s="5" t="s">
        <v>168</v>
      </c>
      <c r="B13710" s="5" t="s">
        <v>175</v>
      </c>
      <c r="C13710" s="5" t="s">
        <v>89</v>
      </c>
      <c r="D13710" s="5" t="s">
        <v>637</v>
      </c>
      <c r="E13710" s="5" t="s">
        <v>172</v>
      </c>
      <c r="F13710" s="6">
        <v>44172</v>
      </c>
      <c r="G13710" s="5" t="s">
        <v>148</v>
      </c>
      <c r="H13710" s="5" t="s">
        <v>253</v>
      </c>
      <c r="I13710">
        <v>43987</v>
      </c>
      <c r="J13710">
        <v>185</v>
      </c>
      <c r="K13710">
        <v>182.5</v>
      </c>
      <c r="L13710">
        <v>2</v>
      </c>
      <c r="M13710">
        <v>6843.75</v>
      </c>
      <c r="N13710">
        <v>4304.2280000000001</v>
      </c>
      <c r="O13710">
        <v>2152.114</v>
      </c>
      <c r="P13710">
        <v>91.25</v>
      </c>
      <c r="Q13710">
        <v>37.5</v>
      </c>
      <c r="R13710">
        <v>2539.5219999999999</v>
      </c>
      <c r="S13710">
        <v>2020</v>
      </c>
      <c r="T13710">
        <v>12</v>
      </c>
      <c r="U13710">
        <v>50</v>
      </c>
    </row>
    <row r="13711" spans="1:21" x14ac:dyDescent="0.3">
      <c r="A13711" s="5" t="s">
        <v>168</v>
      </c>
      <c r="B13711" s="5" t="s">
        <v>206</v>
      </c>
      <c r="C13711" s="5" t="s">
        <v>106</v>
      </c>
      <c r="D13711" s="5" t="s">
        <v>614</v>
      </c>
      <c r="E13711" s="5" t="s">
        <v>172</v>
      </c>
      <c r="F13711" s="6">
        <v>44172</v>
      </c>
      <c r="G13711" s="5" t="s">
        <v>148</v>
      </c>
      <c r="H13711" s="5" t="s">
        <v>194</v>
      </c>
      <c r="I13711">
        <v>43991</v>
      </c>
      <c r="J13711">
        <v>181</v>
      </c>
      <c r="K13711">
        <v>538.20000000000005</v>
      </c>
      <c r="L13711">
        <v>4</v>
      </c>
      <c r="M13711">
        <v>18837</v>
      </c>
      <c r="N13711">
        <v>13322.477999999999</v>
      </c>
      <c r="O13711">
        <v>3330.62</v>
      </c>
      <c r="P13711">
        <v>134.55000000000001</v>
      </c>
      <c r="Q13711">
        <v>35</v>
      </c>
      <c r="R13711">
        <v>5514.5219999999999</v>
      </c>
      <c r="S13711">
        <v>2020</v>
      </c>
      <c r="T13711">
        <v>12</v>
      </c>
      <c r="U13711">
        <v>50</v>
      </c>
    </row>
    <row r="13712" spans="1:21" x14ac:dyDescent="0.3">
      <c r="A13712" s="5" t="s">
        <v>168</v>
      </c>
      <c r="B13712" s="5" t="s">
        <v>206</v>
      </c>
      <c r="C13712" s="5" t="s">
        <v>106</v>
      </c>
      <c r="D13712" s="5" t="s">
        <v>614</v>
      </c>
      <c r="E13712" s="5" t="s">
        <v>172</v>
      </c>
      <c r="F13712" s="6">
        <v>44172</v>
      </c>
      <c r="G13712" s="5" t="s">
        <v>148</v>
      </c>
      <c r="H13712" s="5" t="s">
        <v>351</v>
      </c>
      <c r="I13712">
        <v>43991</v>
      </c>
      <c r="J13712">
        <v>181</v>
      </c>
      <c r="K13712">
        <v>131</v>
      </c>
      <c r="L13712">
        <v>1</v>
      </c>
      <c r="M13712">
        <v>4912.5</v>
      </c>
      <c r="N13712">
        <v>3330.62</v>
      </c>
      <c r="O13712">
        <v>3330.62</v>
      </c>
      <c r="P13712">
        <v>131</v>
      </c>
      <c r="Q13712">
        <v>37.5</v>
      </c>
      <c r="R13712">
        <v>1581.88</v>
      </c>
      <c r="S13712">
        <v>2020</v>
      </c>
      <c r="T13712">
        <v>12</v>
      </c>
      <c r="U13712">
        <v>50</v>
      </c>
    </row>
    <row r="13713" spans="1:21" x14ac:dyDescent="0.3">
      <c r="A13713" s="5" t="s">
        <v>168</v>
      </c>
      <c r="B13713" s="5" t="s">
        <v>206</v>
      </c>
      <c r="C13713" s="5" t="s">
        <v>106</v>
      </c>
      <c r="D13713" s="5" t="s">
        <v>614</v>
      </c>
      <c r="E13713" s="5" t="s">
        <v>172</v>
      </c>
      <c r="F13713" s="6">
        <v>44172</v>
      </c>
      <c r="G13713" s="5" t="s">
        <v>148</v>
      </c>
      <c r="H13713" s="5" t="s">
        <v>235</v>
      </c>
      <c r="I13713">
        <v>43991</v>
      </c>
      <c r="J13713">
        <v>181</v>
      </c>
      <c r="K13713">
        <v>190.8</v>
      </c>
      <c r="L13713">
        <v>2</v>
      </c>
      <c r="M13713">
        <v>7155</v>
      </c>
      <c r="N13713">
        <v>6661.2389999999996</v>
      </c>
      <c r="O13713">
        <v>3330.62</v>
      </c>
      <c r="P13713">
        <v>95.4</v>
      </c>
      <c r="Q13713">
        <v>37.5</v>
      </c>
      <c r="R13713">
        <v>493.76100000000002</v>
      </c>
      <c r="S13713">
        <v>2020</v>
      </c>
      <c r="T13713">
        <v>12</v>
      </c>
      <c r="U13713">
        <v>50</v>
      </c>
    </row>
    <row r="13714" spans="1:21" x14ac:dyDescent="0.3">
      <c r="A13714" s="5" t="s">
        <v>168</v>
      </c>
      <c r="B13714" s="5" t="s">
        <v>206</v>
      </c>
      <c r="C13714" s="5" t="s">
        <v>106</v>
      </c>
      <c r="D13714" s="5" t="s">
        <v>614</v>
      </c>
      <c r="E13714" s="5" t="s">
        <v>172</v>
      </c>
      <c r="F13714" s="6">
        <v>44172</v>
      </c>
      <c r="G13714" s="5" t="s">
        <v>148</v>
      </c>
      <c r="H13714" s="5" t="s">
        <v>311</v>
      </c>
      <c r="I13714">
        <v>43991</v>
      </c>
      <c r="J13714">
        <v>181</v>
      </c>
      <c r="K13714">
        <v>117</v>
      </c>
      <c r="L13714">
        <v>1</v>
      </c>
      <c r="M13714">
        <v>4387.5</v>
      </c>
      <c r="N13714">
        <v>3330.62</v>
      </c>
      <c r="O13714">
        <v>3330.62</v>
      </c>
      <c r="P13714">
        <v>117</v>
      </c>
      <c r="Q13714">
        <v>37.5</v>
      </c>
      <c r="R13714">
        <v>1056.8800000000001</v>
      </c>
      <c r="S13714">
        <v>2020</v>
      </c>
      <c r="T13714">
        <v>12</v>
      </c>
      <c r="U13714">
        <v>50</v>
      </c>
    </row>
    <row r="13715" spans="1:21" x14ac:dyDescent="0.3">
      <c r="A13715" s="5" t="s">
        <v>168</v>
      </c>
      <c r="B13715" s="5" t="s">
        <v>206</v>
      </c>
      <c r="C13715" s="5" t="s">
        <v>106</v>
      </c>
      <c r="D13715" s="5" t="s">
        <v>614</v>
      </c>
      <c r="E13715" s="5" t="s">
        <v>172</v>
      </c>
      <c r="F13715" s="6">
        <v>44172</v>
      </c>
      <c r="G13715" s="5" t="s">
        <v>148</v>
      </c>
      <c r="H13715" s="5" t="s">
        <v>197</v>
      </c>
      <c r="I13715">
        <v>43991</v>
      </c>
      <c r="J13715">
        <v>181</v>
      </c>
      <c r="K13715">
        <v>321</v>
      </c>
      <c r="L13715">
        <v>3</v>
      </c>
      <c r="M13715">
        <v>12037.5</v>
      </c>
      <c r="N13715">
        <v>9991.8590000000004</v>
      </c>
      <c r="O13715">
        <v>3330.62</v>
      </c>
      <c r="P13715">
        <v>107</v>
      </c>
      <c r="Q13715">
        <v>37.5</v>
      </c>
      <c r="R13715">
        <v>2045.6410000000001</v>
      </c>
      <c r="S13715">
        <v>2020</v>
      </c>
      <c r="T13715">
        <v>12</v>
      </c>
      <c r="U13715">
        <v>50</v>
      </c>
    </row>
    <row r="13716" spans="1:21" x14ac:dyDescent="0.3">
      <c r="A13716" s="5" t="s">
        <v>168</v>
      </c>
      <c r="B13716" s="5" t="s">
        <v>206</v>
      </c>
      <c r="C13716" s="5" t="s">
        <v>106</v>
      </c>
      <c r="D13716" s="5" t="s">
        <v>614</v>
      </c>
      <c r="E13716" s="5" t="s">
        <v>172</v>
      </c>
      <c r="F13716" s="6">
        <v>44172</v>
      </c>
      <c r="G13716" s="5" t="s">
        <v>148</v>
      </c>
      <c r="H13716" s="5" t="s">
        <v>178</v>
      </c>
      <c r="I13716">
        <v>43991</v>
      </c>
      <c r="J13716">
        <v>181</v>
      </c>
      <c r="K13716">
        <v>223.4</v>
      </c>
      <c r="L13716">
        <v>2</v>
      </c>
      <c r="M13716">
        <v>8377.5</v>
      </c>
      <c r="N13716">
        <v>6661.2389999999996</v>
      </c>
      <c r="O13716">
        <v>3330.62</v>
      </c>
      <c r="P13716">
        <v>111.7</v>
      </c>
      <c r="Q13716">
        <v>37.5</v>
      </c>
      <c r="R13716">
        <v>1716.261</v>
      </c>
      <c r="S13716">
        <v>2020</v>
      </c>
      <c r="T13716">
        <v>12</v>
      </c>
      <c r="U13716">
        <v>50</v>
      </c>
    </row>
    <row r="13717" spans="1:21" x14ac:dyDescent="0.3">
      <c r="A13717" s="5" t="s">
        <v>168</v>
      </c>
      <c r="B13717" s="5" t="s">
        <v>467</v>
      </c>
      <c r="C13717" s="5" t="s">
        <v>132</v>
      </c>
      <c r="D13717" s="5" t="s">
        <v>634</v>
      </c>
      <c r="E13717" s="5" t="s">
        <v>172</v>
      </c>
      <c r="F13717" s="6">
        <v>44172</v>
      </c>
      <c r="G13717" s="5" t="s">
        <v>148</v>
      </c>
      <c r="H13717" s="5" t="s">
        <v>466</v>
      </c>
      <c r="I13717">
        <v>44051</v>
      </c>
      <c r="J13717">
        <v>121</v>
      </c>
      <c r="K13717">
        <v>12638</v>
      </c>
      <c r="L13717">
        <v>108</v>
      </c>
      <c r="M13717">
        <v>473925</v>
      </c>
      <c r="N13717">
        <v>277259.74099999998</v>
      </c>
      <c r="O13717">
        <v>2567.2199999999998</v>
      </c>
      <c r="P13717">
        <v>117.01851851851852</v>
      </c>
      <c r="Q13717">
        <v>37.5</v>
      </c>
      <c r="R13717">
        <v>196665.25899999999</v>
      </c>
      <c r="S13717">
        <v>2020</v>
      </c>
      <c r="T13717">
        <v>12</v>
      </c>
      <c r="U13717">
        <v>50</v>
      </c>
    </row>
    <row r="13718" spans="1:21" x14ac:dyDescent="0.3">
      <c r="A13718" s="5" t="s">
        <v>168</v>
      </c>
      <c r="B13718" s="5" t="s">
        <v>467</v>
      </c>
      <c r="C13718" s="5" t="s">
        <v>132</v>
      </c>
      <c r="D13718" s="5" t="s">
        <v>634</v>
      </c>
      <c r="E13718" s="5" t="s">
        <v>172</v>
      </c>
      <c r="F13718" s="6">
        <v>44172</v>
      </c>
      <c r="G13718" s="5" t="s">
        <v>148</v>
      </c>
      <c r="H13718" s="5" t="s">
        <v>469</v>
      </c>
      <c r="I13718">
        <v>44051</v>
      </c>
      <c r="J13718">
        <v>121</v>
      </c>
      <c r="K13718">
        <v>5503</v>
      </c>
      <c r="L13718">
        <v>48</v>
      </c>
      <c r="M13718">
        <v>206362.5</v>
      </c>
      <c r="N13718">
        <v>123226.55100000001</v>
      </c>
      <c r="O13718">
        <v>2567.2199999999998</v>
      </c>
      <c r="P13718">
        <v>114.64583333333333</v>
      </c>
      <c r="Q13718">
        <v>37.5</v>
      </c>
      <c r="R13718">
        <v>83135.948999999993</v>
      </c>
      <c r="S13718">
        <v>2020</v>
      </c>
      <c r="T13718">
        <v>12</v>
      </c>
      <c r="U13718">
        <v>50</v>
      </c>
    </row>
    <row r="13719" spans="1:21" x14ac:dyDescent="0.3">
      <c r="A13719" s="5" t="s">
        <v>168</v>
      </c>
      <c r="B13719" s="5" t="s">
        <v>467</v>
      </c>
      <c r="C13719" s="5" t="s">
        <v>132</v>
      </c>
      <c r="D13719" s="5" t="s">
        <v>634</v>
      </c>
      <c r="E13719" s="5" t="s">
        <v>172</v>
      </c>
      <c r="F13719" s="6">
        <v>44172</v>
      </c>
      <c r="G13719" s="5" t="s">
        <v>148</v>
      </c>
      <c r="H13719" s="5" t="s">
        <v>190</v>
      </c>
      <c r="I13719">
        <v>44051</v>
      </c>
      <c r="J13719">
        <v>121</v>
      </c>
      <c r="K13719">
        <v>232</v>
      </c>
      <c r="L13719">
        <v>2</v>
      </c>
      <c r="M13719">
        <v>4000</v>
      </c>
      <c r="N13719">
        <v>5134.4399999999996</v>
      </c>
      <c r="O13719">
        <v>2567.2199999999998</v>
      </c>
      <c r="P13719">
        <v>116</v>
      </c>
      <c r="Q13719">
        <v>17.241399999999999</v>
      </c>
      <c r="R13719">
        <v>-1134.44</v>
      </c>
      <c r="S13719">
        <v>2020</v>
      </c>
      <c r="T13719">
        <v>12</v>
      </c>
      <c r="U13719">
        <v>50</v>
      </c>
    </row>
    <row r="13720" spans="1:21" x14ac:dyDescent="0.3">
      <c r="A13720" s="5" t="s">
        <v>168</v>
      </c>
      <c r="B13720" s="5" t="s">
        <v>467</v>
      </c>
      <c r="C13720" s="5" t="s">
        <v>132</v>
      </c>
      <c r="D13720" s="5" t="s">
        <v>634</v>
      </c>
      <c r="E13720" s="5" t="s">
        <v>172</v>
      </c>
      <c r="F13720" s="6">
        <v>44172</v>
      </c>
      <c r="G13720" s="5" t="s">
        <v>148</v>
      </c>
      <c r="H13720" s="5" t="s">
        <v>230</v>
      </c>
      <c r="I13720">
        <v>44051</v>
      </c>
      <c r="J13720">
        <v>121</v>
      </c>
      <c r="K13720">
        <v>680</v>
      </c>
      <c r="L13720">
        <v>6</v>
      </c>
      <c r="M13720">
        <v>25500</v>
      </c>
      <c r="N13720">
        <v>15403.319</v>
      </c>
      <c r="O13720">
        <v>2567.2199999999998</v>
      </c>
      <c r="P13720">
        <v>113.33333333333333</v>
      </c>
      <c r="Q13720">
        <v>37.5</v>
      </c>
      <c r="R13720">
        <v>10096.681</v>
      </c>
      <c r="S13720">
        <v>2020</v>
      </c>
      <c r="T13720">
        <v>12</v>
      </c>
      <c r="U13720">
        <v>50</v>
      </c>
    </row>
    <row r="13721" spans="1:21" x14ac:dyDescent="0.3">
      <c r="A13721" s="5" t="s">
        <v>168</v>
      </c>
      <c r="B13721" s="5" t="s">
        <v>467</v>
      </c>
      <c r="C13721" s="5" t="s">
        <v>132</v>
      </c>
      <c r="D13721" s="5" t="s">
        <v>634</v>
      </c>
      <c r="E13721" s="5" t="s">
        <v>172</v>
      </c>
      <c r="F13721" s="6">
        <v>44172</v>
      </c>
      <c r="G13721" s="5" t="s">
        <v>148</v>
      </c>
      <c r="H13721" s="5" t="s">
        <v>238</v>
      </c>
      <c r="I13721">
        <v>44051</v>
      </c>
      <c r="J13721">
        <v>121</v>
      </c>
      <c r="K13721">
        <v>113</v>
      </c>
      <c r="L13721">
        <v>1</v>
      </c>
      <c r="M13721">
        <v>4350.5</v>
      </c>
      <c r="N13721">
        <v>2567.2199999999998</v>
      </c>
      <c r="O13721">
        <v>2567.2199999999998</v>
      </c>
      <c r="P13721">
        <v>113</v>
      </c>
      <c r="Q13721">
        <v>38.5</v>
      </c>
      <c r="R13721">
        <v>1783.28</v>
      </c>
      <c r="S13721">
        <v>2020</v>
      </c>
      <c r="T13721">
        <v>12</v>
      </c>
      <c r="U13721">
        <v>50</v>
      </c>
    </row>
    <row r="13722" spans="1:21" x14ac:dyDescent="0.3">
      <c r="A13722" s="5" t="s">
        <v>168</v>
      </c>
      <c r="B13722" s="5" t="s">
        <v>467</v>
      </c>
      <c r="C13722" s="5" t="s">
        <v>146</v>
      </c>
      <c r="D13722" s="5" t="s">
        <v>640</v>
      </c>
      <c r="E13722" s="5" t="s">
        <v>227</v>
      </c>
      <c r="F13722" s="6">
        <v>44172</v>
      </c>
      <c r="G13722" s="5" t="s">
        <v>148</v>
      </c>
      <c r="H13722" s="5" t="s">
        <v>466</v>
      </c>
      <c r="I13722">
        <v>44107</v>
      </c>
      <c r="J13722">
        <v>65</v>
      </c>
      <c r="K13722">
        <v>-12638</v>
      </c>
      <c r="L13722">
        <v>-108</v>
      </c>
      <c r="M13722">
        <v>-473925</v>
      </c>
      <c r="N13722">
        <v>-49417.868999999999</v>
      </c>
      <c r="O13722">
        <v>-457.57299999999998</v>
      </c>
      <c r="P13722">
        <v>117.01851851851852</v>
      </c>
      <c r="Q13722">
        <v>37.5</v>
      </c>
      <c r="R13722">
        <v>-424507.13099999999</v>
      </c>
      <c r="S13722">
        <v>2020</v>
      </c>
      <c r="T13722">
        <v>12</v>
      </c>
      <c r="U13722">
        <v>50</v>
      </c>
    </row>
    <row r="13723" spans="1:21" x14ac:dyDescent="0.3">
      <c r="A13723" s="5" t="s">
        <v>168</v>
      </c>
      <c r="B13723" s="5" t="s">
        <v>175</v>
      </c>
      <c r="C13723" s="5" t="s">
        <v>83</v>
      </c>
      <c r="D13723" s="5" t="s">
        <v>639</v>
      </c>
      <c r="E13723" s="5" t="s">
        <v>172</v>
      </c>
      <c r="F13723" s="6">
        <v>44173</v>
      </c>
      <c r="G13723" s="5" t="s">
        <v>148</v>
      </c>
      <c r="H13723" s="5" t="s">
        <v>203</v>
      </c>
      <c r="I13723">
        <v>43993</v>
      </c>
      <c r="J13723">
        <v>180</v>
      </c>
      <c r="K13723">
        <v>204</v>
      </c>
      <c r="L13723">
        <v>2</v>
      </c>
      <c r="M13723">
        <v>7854</v>
      </c>
      <c r="N13723">
        <v>4143.3029999999999</v>
      </c>
      <c r="O13723">
        <v>2071.652</v>
      </c>
      <c r="P13723">
        <v>102</v>
      </c>
      <c r="Q13723">
        <v>38.5</v>
      </c>
      <c r="R13723">
        <v>3710.6970000000001</v>
      </c>
      <c r="S13723">
        <v>2020</v>
      </c>
      <c r="T13723">
        <v>12</v>
      </c>
      <c r="U13723">
        <v>50</v>
      </c>
    </row>
    <row r="13724" spans="1:21" x14ac:dyDescent="0.3">
      <c r="A13724" s="5" t="s">
        <v>168</v>
      </c>
      <c r="B13724" s="5" t="s">
        <v>175</v>
      </c>
      <c r="C13724" s="5" t="s">
        <v>83</v>
      </c>
      <c r="D13724" s="5" t="s">
        <v>639</v>
      </c>
      <c r="E13724" s="5" t="s">
        <v>172</v>
      </c>
      <c r="F13724" s="6">
        <v>44173</v>
      </c>
      <c r="G13724" s="5" t="s">
        <v>148</v>
      </c>
      <c r="H13724" s="5" t="s">
        <v>230</v>
      </c>
      <c r="I13724">
        <v>43993</v>
      </c>
      <c r="J13724">
        <v>180</v>
      </c>
      <c r="K13724">
        <v>2400</v>
      </c>
      <c r="L13724">
        <v>20</v>
      </c>
      <c r="M13724">
        <v>90000</v>
      </c>
      <c r="N13724">
        <v>41433.031000000003</v>
      </c>
      <c r="O13724">
        <v>2071.652</v>
      </c>
      <c r="P13724">
        <v>120</v>
      </c>
      <c r="Q13724">
        <v>37.5</v>
      </c>
      <c r="R13724">
        <v>48566.968999999997</v>
      </c>
      <c r="S13724">
        <v>2020</v>
      </c>
      <c r="T13724">
        <v>12</v>
      </c>
      <c r="U13724">
        <v>50</v>
      </c>
    </row>
    <row r="13725" spans="1:21" x14ac:dyDescent="0.3">
      <c r="A13725" s="5" t="s">
        <v>168</v>
      </c>
      <c r="B13725" s="5" t="s">
        <v>175</v>
      </c>
      <c r="C13725" s="5" t="s">
        <v>83</v>
      </c>
      <c r="D13725" s="5" t="s">
        <v>639</v>
      </c>
      <c r="E13725" s="5" t="s">
        <v>172</v>
      </c>
      <c r="F13725" s="6">
        <v>44173</v>
      </c>
      <c r="G13725" s="5" t="s">
        <v>148</v>
      </c>
      <c r="H13725" s="5" t="s">
        <v>180</v>
      </c>
      <c r="I13725">
        <v>43993</v>
      </c>
      <c r="J13725">
        <v>180</v>
      </c>
      <c r="K13725">
        <v>200</v>
      </c>
      <c r="L13725">
        <v>2</v>
      </c>
      <c r="M13725">
        <v>7700</v>
      </c>
      <c r="N13725">
        <v>4143.3029999999999</v>
      </c>
      <c r="O13725">
        <v>2071.652</v>
      </c>
      <c r="P13725">
        <v>100</v>
      </c>
      <c r="Q13725">
        <v>38.5</v>
      </c>
      <c r="R13725">
        <v>3556.6970000000001</v>
      </c>
      <c r="S13725">
        <v>2020</v>
      </c>
      <c r="T13725">
        <v>12</v>
      </c>
      <c r="U13725">
        <v>50</v>
      </c>
    </row>
    <row r="13726" spans="1:21" x14ac:dyDescent="0.3">
      <c r="A13726" s="5" t="s">
        <v>168</v>
      </c>
      <c r="B13726" s="5" t="s">
        <v>175</v>
      </c>
      <c r="C13726" s="5" t="s">
        <v>83</v>
      </c>
      <c r="D13726" s="5" t="s">
        <v>639</v>
      </c>
      <c r="E13726" s="5" t="s">
        <v>172</v>
      </c>
      <c r="F13726" s="6">
        <v>44173</v>
      </c>
      <c r="G13726" s="5" t="s">
        <v>148</v>
      </c>
      <c r="H13726" s="5" t="s">
        <v>221</v>
      </c>
      <c r="I13726">
        <v>43993</v>
      </c>
      <c r="J13726">
        <v>180</v>
      </c>
      <c r="K13726">
        <v>422</v>
      </c>
      <c r="L13726">
        <v>4</v>
      </c>
      <c r="M13726">
        <v>16247</v>
      </c>
      <c r="N13726">
        <v>8286.6059999999998</v>
      </c>
      <c r="O13726">
        <v>2071.652</v>
      </c>
      <c r="P13726">
        <v>105.5</v>
      </c>
      <c r="Q13726">
        <v>38.5</v>
      </c>
      <c r="R13726">
        <v>7960.3940000000002</v>
      </c>
      <c r="S13726">
        <v>2020</v>
      </c>
      <c r="T13726">
        <v>12</v>
      </c>
      <c r="U13726">
        <v>50</v>
      </c>
    </row>
    <row r="13727" spans="1:21" x14ac:dyDescent="0.3">
      <c r="A13727" s="5" t="s">
        <v>168</v>
      </c>
      <c r="B13727" s="5" t="s">
        <v>175</v>
      </c>
      <c r="C13727" s="5" t="s">
        <v>83</v>
      </c>
      <c r="D13727" s="5" t="s">
        <v>639</v>
      </c>
      <c r="E13727" s="5" t="s">
        <v>172</v>
      </c>
      <c r="F13727" s="6">
        <v>44173</v>
      </c>
      <c r="G13727" s="5" t="s">
        <v>148</v>
      </c>
      <c r="H13727" s="5" t="s">
        <v>205</v>
      </c>
      <c r="I13727">
        <v>43993</v>
      </c>
      <c r="J13727">
        <v>180</v>
      </c>
      <c r="K13727">
        <v>320</v>
      </c>
      <c r="L13727">
        <v>3</v>
      </c>
      <c r="M13727">
        <v>12320</v>
      </c>
      <c r="N13727">
        <v>6214.9549999999999</v>
      </c>
      <c r="O13727">
        <v>2071.652</v>
      </c>
      <c r="P13727">
        <v>106.66666666666667</v>
      </c>
      <c r="Q13727">
        <v>38.5</v>
      </c>
      <c r="R13727">
        <v>6105.0450000000001</v>
      </c>
      <c r="S13727">
        <v>2020</v>
      </c>
      <c r="T13727">
        <v>12</v>
      </c>
      <c r="U13727">
        <v>50</v>
      </c>
    </row>
    <row r="13728" spans="1:21" x14ac:dyDescent="0.3">
      <c r="A13728" s="5" t="s">
        <v>168</v>
      </c>
      <c r="B13728" s="5" t="s">
        <v>175</v>
      </c>
      <c r="C13728" s="5" t="s">
        <v>83</v>
      </c>
      <c r="D13728" s="5" t="s">
        <v>639</v>
      </c>
      <c r="E13728" s="5" t="s">
        <v>172</v>
      </c>
      <c r="F13728" s="6">
        <v>44173</v>
      </c>
      <c r="G13728" s="5" t="s">
        <v>148</v>
      </c>
      <c r="H13728" s="5" t="s">
        <v>216</v>
      </c>
      <c r="I13728">
        <v>43993</v>
      </c>
      <c r="J13728">
        <v>180</v>
      </c>
      <c r="K13728">
        <v>117</v>
      </c>
      <c r="L13728">
        <v>1</v>
      </c>
      <c r="M13728">
        <v>4504.5</v>
      </c>
      <c r="N13728">
        <v>2071.652</v>
      </c>
      <c r="O13728">
        <v>2071.652</v>
      </c>
      <c r="P13728">
        <v>117</v>
      </c>
      <c r="Q13728">
        <v>38.5</v>
      </c>
      <c r="R13728">
        <v>2432.848</v>
      </c>
      <c r="S13728">
        <v>2020</v>
      </c>
      <c r="T13728">
        <v>12</v>
      </c>
      <c r="U13728">
        <v>50</v>
      </c>
    </row>
    <row r="13729" spans="1:21" x14ac:dyDescent="0.3">
      <c r="A13729" s="5" t="s">
        <v>168</v>
      </c>
      <c r="B13729" s="5" t="s">
        <v>175</v>
      </c>
      <c r="C13729" s="5" t="s">
        <v>83</v>
      </c>
      <c r="D13729" s="5" t="s">
        <v>639</v>
      </c>
      <c r="E13729" s="5" t="s">
        <v>172</v>
      </c>
      <c r="F13729" s="6">
        <v>44173</v>
      </c>
      <c r="G13729" s="5" t="s">
        <v>148</v>
      </c>
      <c r="H13729" s="5" t="s">
        <v>183</v>
      </c>
      <c r="I13729">
        <v>43993</v>
      </c>
      <c r="J13729">
        <v>180</v>
      </c>
      <c r="K13729">
        <v>264</v>
      </c>
      <c r="L13729">
        <v>2</v>
      </c>
      <c r="M13729">
        <v>10164</v>
      </c>
      <c r="N13729">
        <v>4143.3029999999999</v>
      </c>
      <c r="O13729">
        <v>2071.652</v>
      </c>
      <c r="P13729">
        <v>132</v>
      </c>
      <c r="Q13729">
        <v>38.5</v>
      </c>
      <c r="R13729">
        <v>6020.6970000000001</v>
      </c>
      <c r="S13729">
        <v>2020</v>
      </c>
      <c r="T13729">
        <v>12</v>
      </c>
      <c r="U13729">
        <v>50</v>
      </c>
    </row>
    <row r="13730" spans="1:21" x14ac:dyDescent="0.3">
      <c r="A13730" s="5" t="s">
        <v>168</v>
      </c>
      <c r="B13730" s="5" t="s">
        <v>175</v>
      </c>
      <c r="C13730" s="5" t="s">
        <v>83</v>
      </c>
      <c r="D13730" s="5" t="s">
        <v>639</v>
      </c>
      <c r="E13730" s="5" t="s">
        <v>172</v>
      </c>
      <c r="F13730" s="6">
        <v>44173</v>
      </c>
      <c r="G13730" s="5" t="s">
        <v>148</v>
      </c>
      <c r="H13730" s="5" t="s">
        <v>184</v>
      </c>
      <c r="I13730">
        <v>43993</v>
      </c>
      <c r="J13730">
        <v>180</v>
      </c>
      <c r="K13730">
        <v>2438</v>
      </c>
      <c r="L13730">
        <v>20</v>
      </c>
      <c r="M13730">
        <v>91425</v>
      </c>
      <c r="N13730">
        <v>41433.031000000003</v>
      </c>
      <c r="O13730">
        <v>2071.652</v>
      </c>
      <c r="P13730">
        <v>121.9</v>
      </c>
      <c r="Q13730">
        <v>37.5</v>
      </c>
      <c r="R13730">
        <v>49991.968999999997</v>
      </c>
      <c r="S13730">
        <v>2020</v>
      </c>
      <c r="T13730">
        <v>12</v>
      </c>
      <c r="U13730">
        <v>50</v>
      </c>
    </row>
    <row r="13731" spans="1:21" x14ac:dyDescent="0.3">
      <c r="A13731" s="5" t="s">
        <v>168</v>
      </c>
      <c r="B13731" s="5" t="s">
        <v>175</v>
      </c>
      <c r="C13731" s="5" t="s">
        <v>83</v>
      </c>
      <c r="D13731" s="5" t="s">
        <v>639</v>
      </c>
      <c r="E13731" s="5" t="s">
        <v>172</v>
      </c>
      <c r="F13731" s="6">
        <v>44173</v>
      </c>
      <c r="G13731" s="5" t="s">
        <v>148</v>
      </c>
      <c r="H13731" s="5" t="s">
        <v>187</v>
      </c>
      <c r="I13731">
        <v>43993</v>
      </c>
      <c r="J13731">
        <v>180</v>
      </c>
      <c r="K13731">
        <v>572</v>
      </c>
      <c r="L13731">
        <v>5</v>
      </c>
      <c r="M13731">
        <v>22022</v>
      </c>
      <c r="N13731">
        <v>10358.258</v>
      </c>
      <c r="O13731">
        <v>2071.652</v>
      </c>
      <c r="P13731">
        <v>114.4</v>
      </c>
      <c r="Q13731">
        <v>38.5</v>
      </c>
      <c r="R13731">
        <v>11663.742</v>
      </c>
      <c r="S13731">
        <v>2020</v>
      </c>
      <c r="T13731">
        <v>12</v>
      </c>
      <c r="U13731">
        <v>50</v>
      </c>
    </row>
    <row r="13732" spans="1:21" x14ac:dyDescent="0.3">
      <c r="A13732" s="5" t="s">
        <v>168</v>
      </c>
      <c r="B13732" s="5" t="s">
        <v>175</v>
      </c>
      <c r="C13732" s="5" t="s">
        <v>83</v>
      </c>
      <c r="D13732" s="5" t="s">
        <v>639</v>
      </c>
      <c r="E13732" s="5" t="s">
        <v>172</v>
      </c>
      <c r="F13732" s="6">
        <v>44173</v>
      </c>
      <c r="G13732" s="5" t="s">
        <v>148</v>
      </c>
      <c r="H13732" s="5" t="s">
        <v>246</v>
      </c>
      <c r="I13732">
        <v>43993</v>
      </c>
      <c r="J13732">
        <v>180</v>
      </c>
      <c r="K13732">
        <v>420</v>
      </c>
      <c r="L13732">
        <v>4</v>
      </c>
      <c r="M13732">
        <v>14700</v>
      </c>
      <c r="N13732">
        <v>8286.6059999999998</v>
      </c>
      <c r="O13732">
        <v>2071.652</v>
      </c>
      <c r="P13732">
        <v>105</v>
      </c>
      <c r="Q13732">
        <v>35</v>
      </c>
      <c r="R13732">
        <v>6413.3940000000002</v>
      </c>
      <c r="S13732">
        <v>2020</v>
      </c>
      <c r="T13732">
        <v>12</v>
      </c>
      <c r="U13732">
        <v>50</v>
      </c>
    </row>
    <row r="13733" spans="1:21" x14ac:dyDescent="0.3">
      <c r="A13733" s="5" t="s">
        <v>168</v>
      </c>
      <c r="B13733" s="5" t="s">
        <v>175</v>
      </c>
      <c r="C13733" s="5" t="s">
        <v>89</v>
      </c>
      <c r="D13733" s="5" t="s">
        <v>637</v>
      </c>
      <c r="E13733" s="5" t="s">
        <v>172</v>
      </c>
      <c r="F13733" s="6">
        <v>44173</v>
      </c>
      <c r="G13733" s="5" t="s">
        <v>148</v>
      </c>
      <c r="H13733" s="5" t="s">
        <v>181</v>
      </c>
      <c r="I13733">
        <v>43987</v>
      </c>
      <c r="J13733">
        <v>186</v>
      </c>
      <c r="K13733">
        <v>124</v>
      </c>
      <c r="L13733">
        <v>1</v>
      </c>
      <c r="M13733">
        <v>4774</v>
      </c>
      <c r="N13733">
        <v>2155.6880000000001</v>
      </c>
      <c r="O13733">
        <v>2155.6880000000001</v>
      </c>
      <c r="P13733">
        <v>124</v>
      </c>
      <c r="Q13733">
        <v>38.5</v>
      </c>
      <c r="R13733">
        <v>2618.3119999999999</v>
      </c>
      <c r="S13733">
        <v>2020</v>
      </c>
      <c r="T13733">
        <v>12</v>
      </c>
      <c r="U13733">
        <v>50</v>
      </c>
    </row>
    <row r="13734" spans="1:21" x14ac:dyDescent="0.3">
      <c r="A13734" s="5" t="s">
        <v>168</v>
      </c>
      <c r="B13734" s="5" t="s">
        <v>175</v>
      </c>
      <c r="C13734" s="5" t="s">
        <v>89</v>
      </c>
      <c r="D13734" s="5" t="s">
        <v>637</v>
      </c>
      <c r="E13734" s="5" t="s">
        <v>172</v>
      </c>
      <c r="F13734" s="6">
        <v>44173</v>
      </c>
      <c r="G13734" s="5" t="s">
        <v>148</v>
      </c>
      <c r="H13734" s="5" t="s">
        <v>188</v>
      </c>
      <c r="I13734">
        <v>43987</v>
      </c>
      <c r="J13734">
        <v>186</v>
      </c>
      <c r="K13734">
        <v>450</v>
      </c>
      <c r="L13734">
        <v>4</v>
      </c>
      <c r="M13734">
        <v>17325</v>
      </c>
      <c r="N13734">
        <v>8622.7540000000008</v>
      </c>
      <c r="O13734">
        <v>2155.6880000000001</v>
      </c>
      <c r="P13734">
        <v>112.5</v>
      </c>
      <c r="Q13734">
        <v>38.5</v>
      </c>
      <c r="R13734">
        <v>8702.2459999999992</v>
      </c>
      <c r="S13734">
        <v>2020</v>
      </c>
      <c r="T13734">
        <v>12</v>
      </c>
      <c r="U13734">
        <v>50</v>
      </c>
    </row>
    <row r="13735" spans="1:21" x14ac:dyDescent="0.3">
      <c r="A13735" s="5" t="s">
        <v>168</v>
      </c>
      <c r="B13735" s="5" t="s">
        <v>175</v>
      </c>
      <c r="C13735" s="5" t="s">
        <v>89</v>
      </c>
      <c r="D13735" s="5" t="s">
        <v>637</v>
      </c>
      <c r="E13735" s="5" t="s">
        <v>172</v>
      </c>
      <c r="F13735" s="6">
        <v>44173</v>
      </c>
      <c r="G13735" s="5" t="s">
        <v>148</v>
      </c>
      <c r="H13735" s="5" t="s">
        <v>189</v>
      </c>
      <c r="I13735">
        <v>43987</v>
      </c>
      <c r="J13735">
        <v>186</v>
      </c>
      <c r="K13735">
        <v>220</v>
      </c>
      <c r="L13735">
        <v>2</v>
      </c>
      <c r="M13735">
        <v>8470</v>
      </c>
      <c r="N13735">
        <v>4311.3770000000004</v>
      </c>
      <c r="O13735">
        <v>2155.6880000000001</v>
      </c>
      <c r="P13735">
        <v>110</v>
      </c>
      <c r="Q13735">
        <v>38.5</v>
      </c>
      <c r="R13735">
        <v>4158.6229999999996</v>
      </c>
      <c r="S13735">
        <v>2020</v>
      </c>
      <c r="T13735">
        <v>12</v>
      </c>
      <c r="U13735">
        <v>50</v>
      </c>
    </row>
    <row r="13736" spans="1:21" x14ac:dyDescent="0.3">
      <c r="A13736" s="5" t="s">
        <v>168</v>
      </c>
      <c r="B13736" s="5" t="s">
        <v>175</v>
      </c>
      <c r="C13736" s="5" t="s">
        <v>89</v>
      </c>
      <c r="D13736" s="5" t="s">
        <v>637</v>
      </c>
      <c r="E13736" s="5" t="s">
        <v>172</v>
      </c>
      <c r="F13736" s="6">
        <v>44173</v>
      </c>
      <c r="G13736" s="5" t="s">
        <v>148</v>
      </c>
      <c r="H13736" s="5" t="s">
        <v>202</v>
      </c>
      <c r="I13736">
        <v>43987</v>
      </c>
      <c r="J13736">
        <v>186</v>
      </c>
      <c r="K13736">
        <v>890</v>
      </c>
      <c r="L13736">
        <v>8</v>
      </c>
      <c r="M13736">
        <v>34265</v>
      </c>
      <c r="N13736">
        <v>17245.508000000002</v>
      </c>
      <c r="O13736">
        <v>2155.6880000000001</v>
      </c>
      <c r="P13736">
        <v>111.25</v>
      </c>
      <c r="Q13736">
        <v>38.5</v>
      </c>
      <c r="R13736">
        <v>17019.491999999998</v>
      </c>
      <c r="S13736">
        <v>2020</v>
      </c>
      <c r="T13736">
        <v>12</v>
      </c>
      <c r="U13736">
        <v>50</v>
      </c>
    </row>
    <row r="13737" spans="1:21" x14ac:dyDescent="0.3">
      <c r="A13737" s="5" t="s">
        <v>168</v>
      </c>
      <c r="B13737" s="5" t="s">
        <v>175</v>
      </c>
      <c r="C13737" s="5" t="s">
        <v>89</v>
      </c>
      <c r="D13737" s="5" t="s">
        <v>637</v>
      </c>
      <c r="E13737" s="5" t="s">
        <v>172</v>
      </c>
      <c r="F13737" s="6">
        <v>44173</v>
      </c>
      <c r="G13737" s="5" t="s">
        <v>148</v>
      </c>
      <c r="H13737" s="5" t="s">
        <v>190</v>
      </c>
      <c r="I13737">
        <v>43987</v>
      </c>
      <c r="J13737">
        <v>186</v>
      </c>
      <c r="K13737">
        <v>100</v>
      </c>
      <c r="L13737">
        <v>1</v>
      </c>
      <c r="M13737">
        <v>3850</v>
      </c>
      <c r="N13737">
        <v>2155.6880000000001</v>
      </c>
      <c r="O13737">
        <v>2155.6880000000001</v>
      </c>
      <c r="P13737">
        <v>100</v>
      </c>
      <c r="Q13737">
        <v>38.5</v>
      </c>
      <c r="R13737">
        <v>1694.3119999999999</v>
      </c>
      <c r="S13737">
        <v>2020</v>
      </c>
      <c r="T13737">
        <v>12</v>
      </c>
      <c r="U13737">
        <v>50</v>
      </c>
    </row>
    <row r="13738" spans="1:21" x14ac:dyDescent="0.3">
      <c r="A13738" s="5" t="s">
        <v>168</v>
      </c>
      <c r="B13738" s="5" t="s">
        <v>175</v>
      </c>
      <c r="C13738" s="5" t="s">
        <v>89</v>
      </c>
      <c r="D13738" s="5" t="s">
        <v>637</v>
      </c>
      <c r="E13738" s="5" t="s">
        <v>172</v>
      </c>
      <c r="F13738" s="6">
        <v>44173</v>
      </c>
      <c r="G13738" s="5" t="s">
        <v>148</v>
      </c>
      <c r="H13738" s="5" t="s">
        <v>190</v>
      </c>
      <c r="I13738">
        <v>43987</v>
      </c>
      <c r="J13738">
        <v>186</v>
      </c>
      <c r="K13738">
        <v>130</v>
      </c>
      <c r="L13738">
        <v>1</v>
      </c>
      <c r="M13738">
        <v>1500</v>
      </c>
      <c r="N13738">
        <v>2155.6880000000001</v>
      </c>
      <c r="O13738">
        <v>2155.6880000000001</v>
      </c>
      <c r="P13738">
        <v>130</v>
      </c>
      <c r="Q13738">
        <v>11.538500000000001</v>
      </c>
      <c r="R13738">
        <v>-655.68799999999999</v>
      </c>
      <c r="S13738">
        <v>2020</v>
      </c>
      <c r="T13738">
        <v>12</v>
      </c>
      <c r="U13738">
        <v>50</v>
      </c>
    </row>
    <row r="13739" spans="1:21" x14ac:dyDescent="0.3">
      <c r="A13739" s="5" t="s">
        <v>168</v>
      </c>
      <c r="B13739" s="5" t="s">
        <v>206</v>
      </c>
      <c r="C13739" s="5" t="s">
        <v>106</v>
      </c>
      <c r="D13739" s="5" t="s">
        <v>614</v>
      </c>
      <c r="E13739" s="5" t="s">
        <v>172</v>
      </c>
      <c r="F13739" s="6">
        <v>44173</v>
      </c>
      <c r="G13739" s="5" t="s">
        <v>148</v>
      </c>
      <c r="H13739" s="5" t="s">
        <v>208</v>
      </c>
      <c r="I13739">
        <v>43991</v>
      </c>
      <c r="J13739">
        <v>182</v>
      </c>
      <c r="K13739">
        <v>100</v>
      </c>
      <c r="L13739">
        <v>1</v>
      </c>
      <c r="M13739">
        <v>3500</v>
      </c>
      <c r="N13739">
        <v>3330.62</v>
      </c>
      <c r="O13739">
        <v>3330.62</v>
      </c>
      <c r="P13739">
        <v>100</v>
      </c>
      <c r="Q13739">
        <v>35</v>
      </c>
      <c r="R13739">
        <v>169.38</v>
      </c>
      <c r="S13739">
        <v>2020</v>
      </c>
      <c r="T13739">
        <v>12</v>
      </c>
      <c r="U13739">
        <v>50</v>
      </c>
    </row>
    <row r="13740" spans="1:21" x14ac:dyDescent="0.3">
      <c r="A13740" s="5" t="s">
        <v>168</v>
      </c>
      <c r="B13740" s="5" t="s">
        <v>206</v>
      </c>
      <c r="C13740" s="5" t="s">
        <v>106</v>
      </c>
      <c r="D13740" s="5" t="s">
        <v>614</v>
      </c>
      <c r="E13740" s="5" t="s">
        <v>172</v>
      </c>
      <c r="F13740" s="6">
        <v>44173</v>
      </c>
      <c r="G13740" s="5" t="s">
        <v>148</v>
      </c>
      <c r="H13740" s="5" t="s">
        <v>208</v>
      </c>
      <c r="I13740">
        <v>43991</v>
      </c>
      <c r="J13740">
        <v>182</v>
      </c>
      <c r="K13740">
        <v>96.6</v>
      </c>
      <c r="L13740">
        <v>1</v>
      </c>
      <c r="M13740">
        <v>3381</v>
      </c>
      <c r="N13740">
        <v>3330.62</v>
      </c>
      <c r="O13740">
        <v>3330.62</v>
      </c>
      <c r="P13740">
        <v>96.6</v>
      </c>
      <c r="Q13740">
        <v>35</v>
      </c>
      <c r="R13740">
        <v>50.38</v>
      </c>
      <c r="S13740">
        <v>2020</v>
      </c>
      <c r="T13740">
        <v>12</v>
      </c>
      <c r="U13740">
        <v>50</v>
      </c>
    </row>
    <row r="13741" spans="1:21" x14ac:dyDescent="0.3">
      <c r="A13741" s="5" t="s">
        <v>168</v>
      </c>
      <c r="B13741" s="5" t="s">
        <v>206</v>
      </c>
      <c r="C13741" s="5" t="s">
        <v>125</v>
      </c>
      <c r="D13741" s="5" t="s">
        <v>638</v>
      </c>
      <c r="E13741" s="5" t="s">
        <v>172</v>
      </c>
      <c r="F13741" s="6">
        <v>44173</v>
      </c>
      <c r="G13741" s="5" t="s">
        <v>148</v>
      </c>
      <c r="H13741" s="5" t="s">
        <v>641</v>
      </c>
      <c r="I13741">
        <v>44085</v>
      </c>
      <c r="J13741">
        <v>88</v>
      </c>
      <c r="K13741">
        <v>36</v>
      </c>
      <c r="L13741">
        <v>2</v>
      </c>
      <c r="M13741">
        <v>1800</v>
      </c>
      <c r="N13741">
        <v>2924.7820000000002</v>
      </c>
      <c r="O13741">
        <v>1462.3910000000001</v>
      </c>
      <c r="P13741">
        <v>18</v>
      </c>
      <c r="Q13741">
        <v>50</v>
      </c>
      <c r="R13741">
        <v>-1124.7819999999999</v>
      </c>
      <c r="S13741">
        <v>2020</v>
      </c>
      <c r="T13741">
        <v>12</v>
      </c>
      <c r="U13741">
        <v>50</v>
      </c>
    </row>
    <row r="13742" spans="1:21" x14ac:dyDescent="0.3">
      <c r="A13742" s="5" t="s">
        <v>168</v>
      </c>
      <c r="B13742" s="5" t="s">
        <v>175</v>
      </c>
      <c r="C13742" s="5" t="s">
        <v>83</v>
      </c>
      <c r="D13742" s="5" t="s">
        <v>639</v>
      </c>
      <c r="E13742" s="5" t="s">
        <v>227</v>
      </c>
      <c r="F13742" s="6">
        <v>44174</v>
      </c>
      <c r="G13742" s="5" t="s">
        <v>148</v>
      </c>
      <c r="H13742" s="5" t="s">
        <v>246</v>
      </c>
      <c r="I13742">
        <v>43993</v>
      </c>
      <c r="J13742">
        <v>181</v>
      </c>
      <c r="K13742">
        <v>-420</v>
      </c>
      <c r="L13742">
        <v>-4</v>
      </c>
      <c r="M13742">
        <v>-14700</v>
      </c>
      <c r="N13742">
        <v>-8286.6059999999998</v>
      </c>
      <c r="O13742">
        <v>-2071.652</v>
      </c>
      <c r="P13742">
        <v>105</v>
      </c>
      <c r="Q13742">
        <v>35</v>
      </c>
      <c r="R13742">
        <v>-6413.3940000000002</v>
      </c>
      <c r="S13742">
        <v>2020</v>
      </c>
      <c r="T13742">
        <v>12</v>
      </c>
      <c r="U13742">
        <v>50</v>
      </c>
    </row>
    <row r="13743" spans="1:21" x14ac:dyDescent="0.3">
      <c r="A13743" s="5" t="s">
        <v>168</v>
      </c>
      <c r="B13743" s="5" t="s">
        <v>175</v>
      </c>
      <c r="C13743" s="5" t="s">
        <v>83</v>
      </c>
      <c r="D13743" s="5" t="s">
        <v>639</v>
      </c>
      <c r="E13743" s="5" t="s">
        <v>172</v>
      </c>
      <c r="F13743" s="6">
        <v>44174</v>
      </c>
      <c r="G13743" s="5" t="s">
        <v>148</v>
      </c>
      <c r="H13743" s="5" t="s">
        <v>246</v>
      </c>
      <c r="I13743">
        <v>43993</v>
      </c>
      <c r="J13743">
        <v>181</v>
      </c>
      <c r="K13743">
        <v>420</v>
      </c>
      <c r="L13743">
        <v>4</v>
      </c>
      <c r="M13743">
        <v>14490</v>
      </c>
      <c r="N13743">
        <v>8286.6059999999998</v>
      </c>
      <c r="O13743">
        <v>2071.652</v>
      </c>
      <c r="P13743">
        <v>105</v>
      </c>
      <c r="Q13743">
        <v>34.5</v>
      </c>
      <c r="R13743">
        <v>6203.3940000000002</v>
      </c>
      <c r="S13743">
        <v>2020</v>
      </c>
      <c r="T13743">
        <v>12</v>
      </c>
      <c r="U13743">
        <v>50</v>
      </c>
    </row>
    <row r="13744" spans="1:21" x14ac:dyDescent="0.3">
      <c r="A13744" s="5" t="s">
        <v>168</v>
      </c>
      <c r="B13744" s="5" t="s">
        <v>175</v>
      </c>
      <c r="C13744" s="5" t="s">
        <v>83</v>
      </c>
      <c r="D13744" s="5" t="s">
        <v>639</v>
      </c>
      <c r="E13744" s="5" t="s">
        <v>172</v>
      </c>
      <c r="F13744" s="6">
        <v>44174</v>
      </c>
      <c r="G13744" s="5" t="s">
        <v>148</v>
      </c>
      <c r="H13744" s="5" t="s">
        <v>371</v>
      </c>
      <c r="I13744">
        <v>43993</v>
      </c>
      <c r="J13744">
        <v>181</v>
      </c>
      <c r="K13744">
        <v>1234.5</v>
      </c>
      <c r="L13744">
        <v>10</v>
      </c>
      <c r="M13744">
        <v>45676.5</v>
      </c>
      <c r="N13744">
        <v>20838.785</v>
      </c>
      <c r="O13744">
        <v>2083.8780000000002</v>
      </c>
      <c r="P13744">
        <v>123.45</v>
      </c>
      <c r="Q13744">
        <v>37</v>
      </c>
      <c r="R13744">
        <v>24837.715</v>
      </c>
      <c r="S13744">
        <v>2020</v>
      </c>
      <c r="T13744">
        <v>12</v>
      </c>
      <c r="U13744">
        <v>50</v>
      </c>
    </row>
    <row r="13745" spans="1:21" x14ac:dyDescent="0.3">
      <c r="A13745" s="5" t="s">
        <v>168</v>
      </c>
      <c r="B13745" s="5" t="s">
        <v>175</v>
      </c>
      <c r="C13745" s="5" t="s">
        <v>89</v>
      </c>
      <c r="D13745" s="5" t="s">
        <v>637</v>
      </c>
      <c r="E13745" s="5" t="s">
        <v>227</v>
      </c>
      <c r="F13745" s="6">
        <v>44174</v>
      </c>
      <c r="G13745" s="5" t="s">
        <v>148</v>
      </c>
      <c r="H13745" s="5" t="s">
        <v>190</v>
      </c>
      <c r="I13745">
        <v>43987</v>
      </c>
      <c r="J13745">
        <v>187</v>
      </c>
      <c r="K13745">
        <v>-130</v>
      </c>
      <c r="L13745">
        <v>-1</v>
      </c>
      <c r="M13745">
        <v>-1500</v>
      </c>
      <c r="N13745">
        <v>-2155.6880000000001</v>
      </c>
      <c r="O13745">
        <v>-2155.6880000000001</v>
      </c>
      <c r="P13745">
        <v>130</v>
      </c>
      <c r="Q13745">
        <v>11.538500000000001</v>
      </c>
      <c r="R13745">
        <v>655.68799999999999</v>
      </c>
      <c r="S13745">
        <v>2020</v>
      </c>
      <c r="T13745">
        <v>12</v>
      </c>
      <c r="U13745">
        <v>50</v>
      </c>
    </row>
    <row r="13746" spans="1:21" x14ac:dyDescent="0.3">
      <c r="A13746" s="5" t="s">
        <v>168</v>
      </c>
      <c r="B13746" s="5" t="s">
        <v>175</v>
      </c>
      <c r="C13746" s="5" t="s">
        <v>89</v>
      </c>
      <c r="D13746" s="5" t="s">
        <v>637</v>
      </c>
      <c r="E13746" s="5" t="s">
        <v>172</v>
      </c>
      <c r="F13746" s="6">
        <v>44174</v>
      </c>
      <c r="G13746" s="5" t="s">
        <v>148</v>
      </c>
      <c r="H13746" s="5" t="s">
        <v>190</v>
      </c>
      <c r="I13746">
        <v>43987</v>
      </c>
      <c r="J13746">
        <v>187</v>
      </c>
      <c r="K13746">
        <v>130</v>
      </c>
      <c r="L13746">
        <v>1</v>
      </c>
      <c r="M13746">
        <v>2000</v>
      </c>
      <c r="N13746">
        <v>2155.6880000000001</v>
      </c>
      <c r="O13746">
        <v>2155.6880000000001</v>
      </c>
      <c r="P13746">
        <v>130</v>
      </c>
      <c r="Q13746">
        <v>15.384600000000001</v>
      </c>
      <c r="R13746">
        <v>-155.68799999999999</v>
      </c>
      <c r="S13746">
        <v>2020</v>
      </c>
      <c r="T13746">
        <v>12</v>
      </c>
      <c r="U13746">
        <v>50</v>
      </c>
    </row>
    <row r="13747" spans="1:21" x14ac:dyDescent="0.3">
      <c r="A13747" s="5" t="s">
        <v>168</v>
      </c>
      <c r="B13747" s="5" t="s">
        <v>175</v>
      </c>
      <c r="C13747" s="5" t="s">
        <v>83</v>
      </c>
      <c r="D13747" s="5" t="s">
        <v>639</v>
      </c>
      <c r="E13747" s="5" t="s">
        <v>172</v>
      </c>
      <c r="F13747" s="6">
        <v>44175</v>
      </c>
      <c r="G13747" s="5" t="s">
        <v>148</v>
      </c>
      <c r="H13747" s="5" t="s">
        <v>199</v>
      </c>
      <c r="I13747">
        <v>43993</v>
      </c>
      <c r="J13747">
        <v>182</v>
      </c>
      <c r="K13747">
        <v>911</v>
      </c>
      <c r="L13747">
        <v>9</v>
      </c>
      <c r="M13747">
        <v>34162.5</v>
      </c>
      <c r="N13747">
        <v>18754.905999999999</v>
      </c>
      <c r="O13747">
        <v>2083.8780000000002</v>
      </c>
      <c r="P13747">
        <v>101.22222222222223</v>
      </c>
      <c r="Q13747">
        <v>37.5</v>
      </c>
      <c r="R13747">
        <v>15407.593999999999</v>
      </c>
      <c r="S13747">
        <v>2020</v>
      </c>
      <c r="T13747">
        <v>12</v>
      </c>
      <c r="U13747">
        <v>50</v>
      </c>
    </row>
    <row r="13748" spans="1:21" x14ac:dyDescent="0.3">
      <c r="A13748" s="5" t="s">
        <v>168</v>
      </c>
      <c r="B13748" s="5" t="s">
        <v>175</v>
      </c>
      <c r="C13748" s="5" t="s">
        <v>83</v>
      </c>
      <c r="D13748" s="5" t="s">
        <v>639</v>
      </c>
      <c r="E13748" s="5" t="s">
        <v>172</v>
      </c>
      <c r="F13748" s="6">
        <v>44175</v>
      </c>
      <c r="G13748" s="5" t="s">
        <v>148</v>
      </c>
      <c r="H13748" s="5" t="s">
        <v>200</v>
      </c>
      <c r="I13748">
        <v>43993</v>
      </c>
      <c r="J13748">
        <v>182</v>
      </c>
      <c r="K13748">
        <v>923</v>
      </c>
      <c r="L13748">
        <v>8</v>
      </c>
      <c r="M13748">
        <v>34612.5</v>
      </c>
      <c r="N13748">
        <v>16671.027999999998</v>
      </c>
      <c r="O13748">
        <v>2083.8780000000002</v>
      </c>
      <c r="P13748">
        <v>115.375</v>
      </c>
      <c r="Q13748">
        <v>37.5</v>
      </c>
      <c r="R13748">
        <v>17941.472000000002</v>
      </c>
      <c r="S13748">
        <v>2020</v>
      </c>
      <c r="T13748">
        <v>12</v>
      </c>
      <c r="U13748">
        <v>50</v>
      </c>
    </row>
    <row r="13749" spans="1:21" x14ac:dyDescent="0.3">
      <c r="A13749" s="5" t="s">
        <v>168</v>
      </c>
      <c r="B13749" s="5" t="s">
        <v>175</v>
      </c>
      <c r="C13749" s="5" t="s">
        <v>83</v>
      </c>
      <c r="D13749" s="5" t="s">
        <v>639</v>
      </c>
      <c r="E13749" s="5" t="s">
        <v>172</v>
      </c>
      <c r="F13749" s="6">
        <v>44175</v>
      </c>
      <c r="G13749" s="5" t="s">
        <v>148</v>
      </c>
      <c r="H13749" s="5" t="s">
        <v>215</v>
      </c>
      <c r="I13749">
        <v>43993</v>
      </c>
      <c r="J13749">
        <v>182</v>
      </c>
      <c r="K13749">
        <v>425</v>
      </c>
      <c r="L13749">
        <v>4</v>
      </c>
      <c r="M13749">
        <v>15937.5</v>
      </c>
      <c r="N13749">
        <v>8335.5139999999992</v>
      </c>
      <c r="O13749">
        <v>2083.8780000000002</v>
      </c>
      <c r="P13749">
        <v>106.25</v>
      </c>
      <c r="Q13749">
        <v>37.5</v>
      </c>
      <c r="R13749">
        <v>7601.9859999999999</v>
      </c>
      <c r="S13749">
        <v>2020</v>
      </c>
      <c r="T13749">
        <v>12</v>
      </c>
      <c r="U13749">
        <v>50</v>
      </c>
    </row>
    <row r="13750" spans="1:21" x14ac:dyDescent="0.3">
      <c r="A13750" s="5" t="s">
        <v>168</v>
      </c>
      <c r="B13750" s="5" t="s">
        <v>175</v>
      </c>
      <c r="C13750" s="5" t="s">
        <v>83</v>
      </c>
      <c r="D13750" s="5" t="s">
        <v>639</v>
      </c>
      <c r="E13750" s="5" t="s">
        <v>172</v>
      </c>
      <c r="F13750" s="6">
        <v>44175</v>
      </c>
      <c r="G13750" s="5" t="s">
        <v>148</v>
      </c>
      <c r="H13750" s="5" t="s">
        <v>478</v>
      </c>
      <c r="I13750">
        <v>43993</v>
      </c>
      <c r="J13750">
        <v>182</v>
      </c>
      <c r="K13750">
        <v>634</v>
      </c>
      <c r="L13750">
        <v>6</v>
      </c>
      <c r="M13750">
        <v>23775</v>
      </c>
      <c r="N13750">
        <v>12503.271000000001</v>
      </c>
      <c r="O13750">
        <v>2083.8780000000002</v>
      </c>
      <c r="P13750">
        <v>105.66666666666667</v>
      </c>
      <c r="Q13750">
        <v>37.5</v>
      </c>
      <c r="R13750">
        <v>11271.728999999999</v>
      </c>
      <c r="S13750">
        <v>2020</v>
      </c>
      <c r="T13750">
        <v>12</v>
      </c>
      <c r="U13750">
        <v>50</v>
      </c>
    </row>
    <row r="13751" spans="1:21" x14ac:dyDescent="0.3">
      <c r="A13751" s="5" t="s">
        <v>168</v>
      </c>
      <c r="B13751" s="5" t="s">
        <v>175</v>
      </c>
      <c r="C13751" s="5" t="s">
        <v>83</v>
      </c>
      <c r="D13751" s="5" t="s">
        <v>639</v>
      </c>
      <c r="E13751" s="5" t="s">
        <v>172</v>
      </c>
      <c r="F13751" s="6">
        <v>44175</v>
      </c>
      <c r="G13751" s="5" t="s">
        <v>148</v>
      </c>
      <c r="H13751" s="5" t="s">
        <v>190</v>
      </c>
      <c r="I13751">
        <v>43993</v>
      </c>
      <c r="J13751">
        <v>182</v>
      </c>
      <c r="K13751">
        <v>122</v>
      </c>
      <c r="L13751">
        <v>1</v>
      </c>
      <c r="M13751">
        <v>4575</v>
      </c>
      <c r="N13751">
        <v>2083.8780000000002</v>
      </c>
      <c r="O13751">
        <v>2083.8780000000002</v>
      </c>
      <c r="P13751">
        <v>122</v>
      </c>
      <c r="Q13751">
        <v>37.5</v>
      </c>
      <c r="R13751">
        <v>2491.1219999999998</v>
      </c>
      <c r="S13751">
        <v>2020</v>
      </c>
      <c r="T13751">
        <v>12</v>
      </c>
      <c r="U13751">
        <v>50</v>
      </c>
    </row>
    <row r="13752" spans="1:21" x14ac:dyDescent="0.3">
      <c r="A13752" s="5" t="s">
        <v>168</v>
      </c>
      <c r="B13752" s="5" t="s">
        <v>175</v>
      </c>
      <c r="C13752" s="5" t="s">
        <v>83</v>
      </c>
      <c r="D13752" s="5" t="s">
        <v>639</v>
      </c>
      <c r="E13752" s="5" t="s">
        <v>172</v>
      </c>
      <c r="F13752" s="6">
        <v>44175</v>
      </c>
      <c r="G13752" s="5" t="s">
        <v>148</v>
      </c>
      <c r="H13752" s="5" t="s">
        <v>173</v>
      </c>
      <c r="I13752">
        <v>43993</v>
      </c>
      <c r="J13752">
        <v>182</v>
      </c>
      <c r="K13752">
        <v>1100</v>
      </c>
      <c r="L13752">
        <v>11</v>
      </c>
      <c r="M13752">
        <v>41250</v>
      </c>
      <c r="N13752">
        <v>22922.663</v>
      </c>
      <c r="O13752">
        <v>2083.8780000000002</v>
      </c>
      <c r="P13752">
        <v>100</v>
      </c>
      <c r="Q13752">
        <v>37.5</v>
      </c>
      <c r="R13752">
        <v>18327.337</v>
      </c>
      <c r="S13752">
        <v>2020</v>
      </c>
      <c r="T13752">
        <v>12</v>
      </c>
      <c r="U13752">
        <v>50</v>
      </c>
    </row>
    <row r="13753" spans="1:21" x14ac:dyDescent="0.3">
      <c r="A13753" s="5" t="s">
        <v>168</v>
      </c>
      <c r="B13753" s="5" t="s">
        <v>175</v>
      </c>
      <c r="C13753" s="5" t="s">
        <v>83</v>
      </c>
      <c r="D13753" s="5" t="s">
        <v>639</v>
      </c>
      <c r="E13753" s="5" t="s">
        <v>172</v>
      </c>
      <c r="F13753" s="6">
        <v>44175</v>
      </c>
      <c r="G13753" s="5" t="s">
        <v>148</v>
      </c>
      <c r="H13753" s="5" t="s">
        <v>351</v>
      </c>
      <c r="I13753">
        <v>43993</v>
      </c>
      <c r="J13753">
        <v>182</v>
      </c>
      <c r="K13753">
        <v>253</v>
      </c>
      <c r="L13753">
        <v>2</v>
      </c>
      <c r="M13753">
        <v>9487.5</v>
      </c>
      <c r="N13753">
        <v>4167.7569999999996</v>
      </c>
      <c r="O13753">
        <v>2083.8780000000002</v>
      </c>
      <c r="P13753">
        <v>126.5</v>
      </c>
      <c r="Q13753">
        <v>37.5</v>
      </c>
      <c r="R13753">
        <v>5319.7430000000004</v>
      </c>
      <c r="S13753">
        <v>2020</v>
      </c>
      <c r="T13753">
        <v>12</v>
      </c>
      <c r="U13753">
        <v>50</v>
      </c>
    </row>
    <row r="13754" spans="1:21" x14ac:dyDescent="0.3">
      <c r="A13754" s="5" t="s">
        <v>168</v>
      </c>
      <c r="B13754" s="5" t="s">
        <v>175</v>
      </c>
      <c r="C13754" s="5" t="s">
        <v>83</v>
      </c>
      <c r="D13754" s="5" t="s">
        <v>639</v>
      </c>
      <c r="E13754" s="5" t="s">
        <v>172</v>
      </c>
      <c r="F13754" s="6">
        <v>44175</v>
      </c>
      <c r="G13754" s="5" t="s">
        <v>148</v>
      </c>
      <c r="H13754" s="5" t="s">
        <v>235</v>
      </c>
      <c r="I13754">
        <v>43993</v>
      </c>
      <c r="J13754">
        <v>182</v>
      </c>
      <c r="K13754">
        <v>125.5</v>
      </c>
      <c r="L13754">
        <v>1</v>
      </c>
      <c r="M13754">
        <v>4706.25</v>
      </c>
      <c r="N13754">
        <v>2083.8780000000002</v>
      </c>
      <c r="O13754">
        <v>2083.8780000000002</v>
      </c>
      <c r="P13754">
        <v>125.5</v>
      </c>
      <c r="Q13754">
        <v>37.5</v>
      </c>
      <c r="R13754">
        <v>2622.3719999999998</v>
      </c>
      <c r="S13754">
        <v>2020</v>
      </c>
      <c r="T13754">
        <v>12</v>
      </c>
      <c r="U13754">
        <v>50</v>
      </c>
    </row>
    <row r="13755" spans="1:21" x14ac:dyDescent="0.3">
      <c r="A13755" s="5" t="s">
        <v>168</v>
      </c>
      <c r="B13755" s="5" t="s">
        <v>175</v>
      </c>
      <c r="C13755" s="5" t="s">
        <v>83</v>
      </c>
      <c r="D13755" s="5" t="s">
        <v>639</v>
      </c>
      <c r="E13755" s="5" t="s">
        <v>172</v>
      </c>
      <c r="F13755" s="6">
        <v>44175</v>
      </c>
      <c r="G13755" s="5" t="s">
        <v>148</v>
      </c>
      <c r="H13755" s="5" t="s">
        <v>311</v>
      </c>
      <c r="I13755">
        <v>43993</v>
      </c>
      <c r="J13755">
        <v>182</v>
      </c>
      <c r="K13755">
        <v>120</v>
      </c>
      <c r="L13755">
        <v>1</v>
      </c>
      <c r="M13755">
        <v>4500</v>
      </c>
      <c r="N13755">
        <v>2083.8780000000002</v>
      </c>
      <c r="O13755">
        <v>2083.8780000000002</v>
      </c>
      <c r="P13755">
        <v>120</v>
      </c>
      <c r="Q13755">
        <v>37.5</v>
      </c>
      <c r="R13755">
        <v>2416.1219999999998</v>
      </c>
      <c r="S13755">
        <v>2020</v>
      </c>
      <c r="T13755">
        <v>12</v>
      </c>
      <c r="U13755">
        <v>50</v>
      </c>
    </row>
    <row r="13756" spans="1:21" x14ac:dyDescent="0.3">
      <c r="A13756" s="5" t="s">
        <v>168</v>
      </c>
      <c r="B13756" s="5" t="s">
        <v>175</v>
      </c>
      <c r="C13756" s="5" t="s">
        <v>83</v>
      </c>
      <c r="D13756" s="5" t="s">
        <v>639</v>
      </c>
      <c r="E13756" s="5" t="s">
        <v>172</v>
      </c>
      <c r="F13756" s="6">
        <v>44175</v>
      </c>
      <c r="G13756" s="5" t="s">
        <v>148</v>
      </c>
      <c r="H13756" s="5" t="s">
        <v>197</v>
      </c>
      <c r="I13756">
        <v>43993</v>
      </c>
      <c r="J13756">
        <v>182</v>
      </c>
      <c r="K13756">
        <v>368</v>
      </c>
      <c r="L13756">
        <v>3</v>
      </c>
      <c r="M13756">
        <v>13800</v>
      </c>
      <c r="N13756">
        <v>6251.6350000000002</v>
      </c>
      <c r="O13756">
        <v>2083.8780000000002</v>
      </c>
      <c r="P13756">
        <v>122.66666666666667</v>
      </c>
      <c r="Q13756">
        <v>37.5</v>
      </c>
      <c r="R13756">
        <v>7548.3649999999998</v>
      </c>
      <c r="S13756">
        <v>2020</v>
      </c>
      <c r="T13756">
        <v>12</v>
      </c>
      <c r="U13756">
        <v>50</v>
      </c>
    </row>
    <row r="13757" spans="1:21" x14ac:dyDescent="0.3">
      <c r="A13757" s="5" t="s">
        <v>168</v>
      </c>
      <c r="B13757" s="5" t="s">
        <v>175</v>
      </c>
      <c r="C13757" s="5" t="s">
        <v>83</v>
      </c>
      <c r="D13757" s="5" t="s">
        <v>639</v>
      </c>
      <c r="E13757" s="5" t="s">
        <v>172</v>
      </c>
      <c r="F13757" s="6">
        <v>44175</v>
      </c>
      <c r="G13757" s="5" t="s">
        <v>148</v>
      </c>
      <c r="H13757" s="5" t="s">
        <v>178</v>
      </c>
      <c r="I13757">
        <v>43993</v>
      </c>
      <c r="J13757">
        <v>182</v>
      </c>
      <c r="K13757">
        <v>194</v>
      </c>
      <c r="L13757">
        <v>2</v>
      </c>
      <c r="M13757">
        <v>7275</v>
      </c>
      <c r="N13757">
        <v>4167.7569999999996</v>
      </c>
      <c r="O13757">
        <v>2083.8780000000002</v>
      </c>
      <c r="P13757">
        <v>97</v>
      </c>
      <c r="Q13757">
        <v>37.5</v>
      </c>
      <c r="R13757">
        <v>3107.2429999999999</v>
      </c>
      <c r="S13757">
        <v>2020</v>
      </c>
      <c r="T13757">
        <v>12</v>
      </c>
      <c r="U13757">
        <v>50</v>
      </c>
    </row>
    <row r="13758" spans="1:21" x14ac:dyDescent="0.3">
      <c r="A13758" s="5" t="s">
        <v>168</v>
      </c>
      <c r="B13758" s="5" t="s">
        <v>175</v>
      </c>
      <c r="C13758" s="5" t="s">
        <v>89</v>
      </c>
      <c r="D13758" s="5" t="s">
        <v>637</v>
      </c>
      <c r="E13758" s="5" t="s">
        <v>172</v>
      </c>
      <c r="F13758" s="6">
        <v>44175</v>
      </c>
      <c r="G13758" s="5" t="s">
        <v>148</v>
      </c>
      <c r="H13758" s="5" t="s">
        <v>173</v>
      </c>
      <c r="I13758">
        <v>43987</v>
      </c>
      <c r="J13758">
        <v>188</v>
      </c>
      <c r="K13758">
        <v>294.5</v>
      </c>
      <c r="L13758">
        <v>3</v>
      </c>
      <c r="M13758">
        <v>11043.75</v>
      </c>
      <c r="N13758">
        <v>7701.9840000000004</v>
      </c>
      <c r="O13758">
        <v>2567.328</v>
      </c>
      <c r="P13758">
        <v>98.166666666666671</v>
      </c>
      <c r="Q13758">
        <v>37.5</v>
      </c>
      <c r="R13758">
        <v>3341.7660000000001</v>
      </c>
      <c r="S13758">
        <v>2020</v>
      </c>
      <c r="T13758">
        <v>12</v>
      </c>
      <c r="U13758">
        <v>50</v>
      </c>
    </row>
    <row r="13759" spans="1:21" x14ac:dyDescent="0.3">
      <c r="A13759" s="5" t="s">
        <v>168</v>
      </c>
      <c r="B13759" s="5" t="s">
        <v>206</v>
      </c>
      <c r="C13759" s="5" t="s">
        <v>115</v>
      </c>
      <c r="D13759" s="5" t="s">
        <v>642</v>
      </c>
      <c r="E13759" s="5" t="s">
        <v>172</v>
      </c>
      <c r="F13759" s="6">
        <v>44175</v>
      </c>
      <c r="G13759" s="5" t="s">
        <v>148</v>
      </c>
      <c r="H13759" s="5" t="s">
        <v>204</v>
      </c>
      <c r="I13759">
        <v>44000</v>
      </c>
      <c r="J13759">
        <v>175</v>
      </c>
      <c r="K13759">
        <v>754</v>
      </c>
      <c r="L13759">
        <v>6</v>
      </c>
      <c r="M13759">
        <v>29029</v>
      </c>
      <c r="N13759">
        <v>19682.562999999998</v>
      </c>
      <c r="O13759">
        <v>3280.4270000000001</v>
      </c>
      <c r="P13759">
        <v>125.66666666666667</v>
      </c>
      <c r="Q13759">
        <v>38.5</v>
      </c>
      <c r="R13759">
        <v>9346.4369999999999</v>
      </c>
      <c r="S13759">
        <v>2020</v>
      </c>
      <c r="T13759">
        <v>12</v>
      </c>
      <c r="U13759">
        <v>50</v>
      </c>
    </row>
    <row r="13760" spans="1:21" x14ac:dyDescent="0.3">
      <c r="A13760" s="5" t="s">
        <v>168</v>
      </c>
      <c r="B13760" s="5" t="s">
        <v>206</v>
      </c>
      <c r="C13760" s="5" t="s">
        <v>115</v>
      </c>
      <c r="D13760" s="5" t="s">
        <v>642</v>
      </c>
      <c r="E13760" s="5" t="s">
        <v>172</v>
      </c>
      <c r="F13760" s="6">
        <v>44175</v>
      </c>
      <c r="G13760" s="5" t="s">
        <v>148</v>
      </c>
      <c r="H13760" s="5" t="s">
        <v>221</v>
      </c>
      <c r="I13760">
        <v>44000</v>
      </c>
      <c r="J13760">
        <v>175</v>
      </c>
      <c r="K13760">
        <v>240</v>
      </c>
      <c r="L13760">
        <v>2</v>
      </c>
      <c r="M13760">
        <v>9240</v>
      </c>
      <c r="N13760">
        <v>6560.8540000000003</v>
      </c>
      <c r="O13760">
        <v>3280.4270000000001</v>
      </c>
      <c r="P13760">
        <v>120</v>
      </c>
      <c r="Q13760">
        <v>38.5</v>
      </c>
      <c r="R13760">
        <v>2679.1460000000002</v>
      </c>
      <c r="S13760">
        <v>2020</v>
      </c>
      <c r="T13760">
        <v>12</v>
      </c>
      <c r="U13760">
        <v>50</v>
      </c>
    </row>
    <row r="13761" spans="1:21" x14ac:dyDescent="0.3">
      <c r="A13761" s="5" t="s">
        <v>168</v>
      </c>
      <c r="B13761" s="5" t="s">
        <v>206</v>
      </c>
      <c r="C13761" s="5" t="s">
        <v>115</v>
      </c>
      <c r="D13761" s="5" t="s">
        <v>642</v>
      </c>
      <c r="E13761" s="5" t="s">
        <v>172</v>
      </c>
      <c r="F13761" s="6">
        <v>44175</v>
      </c>
      <c r="G13761" s="5" t="s">
        <v>148</v>
      </c>
      <c r="H13761" s="5" t="s">
        <v>205</v>
      </c>
      <c r="I13761">
        <v>44000</v>
      </c>
      <c r="J13761">
        <v>175</v>
      </c>
      <c r="K13761">
        <v>338</v>
      </c>
      <c r="L13761">
        <v>3</v>
      </c>
      <c r="M13761">
        <v>13013</v>
      </c>
      <c r="N13761">
        <v>9841.2819999999992</v>
      </c>
      <c r="O13761">
        <v>3280.4270000000001</v>
      </c>
      <c r="P13761">
        <v>112.66666666666667</v>
      </c>
      <c r="Q13761">
        <v>38.5</v>
      </c>
      <c r="R13761">
        <v>3171.7179999999998</v>
      </c>
      <c r="S13761">
        <v>2020</v>
      </c>
      <c r="T13761">
        <v>12</v>
      </c>
      <c r="U13761">
        <v>50</v>
      </c>
    </row>
    <row r="13762" spans="1:21" x14ac:dyDescent="0.3">
      <c r="A13762" s="5" t="s">
        <v>168</v>
      </c>
      <c r="B13762" s="5" t="s">
        <v>206</v>
      </c>
      <c r="C13762" s="5" t="s">
        <v>115</v>
      </c>
      <c r="D13762" s="5" t="s">
        <v>642</v>
      </c>
      <c r="E13762" s="5" t="s">
        <v>172</v>
      </c>
      <c r="F13762" s="6">
        <v>44175</v>
      </c>
      <c r="G13762" s="5" t="s">
        <v>148</v>
      </c>
      <c r="H13762" s="5" t="s">
        <v>217</v>
      </c>
      <c r="I13762">
        <v>44000</v>
      </c>
      <c r="J13762">
        <v>175</v>
      </c>
      <c r="K13762">
        <v>1138</v>
      </c>
      <c r="L13762">
        <v>9</v>
      </c>
      <c r="M13762">
        <v>43813</v>
      </c>
      <c r="N13762">
        <v>29523.845000000001</v>
      </c>
      <c r="O13762">
        <v>3280.4270000000001</v>
      </c>
      <c r="P13762">
        <v>126.44444444444444</v>
      </c>
      <c r="Q13762">
        <v>38.5</v>
      </c>
      <c r="R13762">
        <v>14289.155000000001</v>
      </c>
      <c r="S13762">
        <v>2020</v>
      </c>
      <c r="T13762">
        <v>12</v>
      </c>
      <c r="U13762">
        <v>50</v>
      </c>
    </row>
    <row r="13763" spans="1:21" x14ac:dyDescent="0.3">
      <c r="A13763" s="5" t="s">
        <v>168</v>
      </c>
      <c r="B13763" s="5" t="s">
        <v>206</v>
      </c>
      <c r="C13763" s="5" t="s">
        <v>115</v>
      </c>
      <c r="D13763" s="5" t="s">
        <v>642</v>
      </c>
      <c r="E13763" s="5" t="s">
        <v>172</v>
      </c>
      <c r="F13763" s="6">
        <v>44175</v>
      </c>
      <c r="G13763" s="5" t="s">
        <v>148</v>
      </c>
      <c r="H13763" s="5" t="s">
        <v>184</v>
      </c>
      <c r="I13763">
        <v>44000</v>
      </c>
      <c r="J13763">
        <v>175</v>
      </c>
      <c r="K13763">
        <v>2566</v>
      </c>
      <c r="L13763">
        <v>20</v>
      </c>
      <c r="M13763">
        <v>96225</v>
      </c>
      <c r="N13763">
        <v>65608.543999999994</v>
      </c>
      <c r="O13763">
        <v>3280.4270000000001</v>
      </c>
      <c r="P13763">
        <v>128.30000000000001</v>
      </c>
      <c r="Q13763">
        <v>37.5</v>
      </c>
      <c r="R13763">
        <v>30616.455999999998</v>
      </c>
      <c r="S13763">
        <v>2020</v>
      </c>
      <c r="T13763">
        <v>12</v>
      </c>
      <c r="U13763">
        <v>50</v>
      </c>
    </row>
    <row r="13764" spans="1:21" x14ac:dyDescent="0.3">
      <c r="A13764" s="5" t="s">
        <v>168</v>
      </c>
      <c r="B13764" s="5" t="s">
        <v>206</v>
      </c>
      <c r="C13764" s="5" t="s">
        <v>115</v>
      </c>
      <c r="D13764" s="5" t="s">
        <v>642</v>
      </c>
      <c r="E13764" s="5" t="s">
        <v>172</v>
      </c>
      <c r="F13764" s="6">
        <v>44175</v>
      </c>
      <c r="G13764" s="5" t="s">
        <v>148</v>
      </c>
      <c r="H13764" s="5" t="s">
        <v>189</v>
      </c>
      <c r="I13764">
        <v>44000</v>
      </c>
      <c r="J13764">
        <v>175</v>
      </c>
      <c r="K13764">
        <v>117</v>
      </c>
      <c r="L13764">
        <v>1</v>
      </c>
      <c r="M13764">
        <v>4504.5</v>
      </c>
      <c r="N13764">
        <v>3280.4270000000001</v>
      </c>
      <c r="O13764">
        <v>3280.4270000000001</v>
      </c>
      <c r="P13764">
        <v>117</v>
      </c>
      <c r="Q13764">
        <v>38.5</v>
      </c>
      <c r="R13764">
        <v>1224.0730000000001</v>
      </c>
      <c r="S13764">
        <v>2020</v>
      </c>
      <c r="T13764">
        <v>12</v>
      </c>
      <c r="U13764">
        <v>50</v>
      </c>
    </row>
    <row r="13765" spans="1:21" x14ac:dyDescent="0.3">
      <c r="A13765" s="5" t="s">
        <v>168</v>
      </c>
      <c r="B13765" s="5" t="s">
        <v>206</v>
      </c>
      <c r="C13765" s="5" t="s">
        <v>115</v>
      </c>
      <c r="D13765" s="5" t="s">
        <v>642</v>
      </c>
      <c r="E13765" s="5" t="s">
        <v>172</v>
      </c>
      <c r="F13765" s="6">
        <v>44175</v>
      </c>
      <c r="G13765" s="5" t="s">
        <v>148</v>
      </c>
      <c r="H13765" s="5" t="s">
        <v>202</v>
      </c>
      <c r="I13765">
        <v>44000</v>
      </c>
      <c r="J13765">
        <v>175</v>
      </c>
      <c r="K13765">
        <v>967</v>
      </c>
      <c r="L13765">
        <v>9</v>
      </c>
      <c r="M13765">
        <v>37229.5</v>
      </c>
      <c r="N13765">
        <v>29523.845000000001</v>
      </c>
      <c r="O13765">
        <v>3280.4270000000001</v>
      </c>
      <c r="P13765">
        <v>107.44444444444444</v>
      </c>
      <c r="Q13765">
        <v>38.5</v>
      </c>
      <c r="R13765">
        <v>7705.6549999999997</v>
      </c>
      <c r="S13765">
        <v>2020</v>
      </c>
      <c r="T13765">
        <v>12</v>
      </c>
      <c r="U13765">
        <v>50</v>
      </c>
    </row>
    <row r="13766" spans="1:21" x14ac:dyDescent="0.3">
      <c r="A13766" s="5" t="s">
        <v>168</v>
      </c>
      <c r="B13766" s="5" t="s">
        <v>206</v>
      </c>
      <c r="C13766" s="5" t="s">
        <v>115</v>
      </c>
      <c r="D13766" s="5" t="s">
        <v>642</v>
      </c>
      <c r="E13766" s="5" t="s">
        <v>172</v>
      </c>
      <c r="F13766" s="6">
        <v>44175</v>
      </c>
      <c r="G13766" s="5" t="s">
        <v>148</v>
      </c>
      <c r="H13766" s="5" t="s">
        <v>226</v>
      </c>
      <c r="I13766">
        <v>44000</v>
      </c>
      <c r="J13766">
        <v>175</v>
      </c>
      <c r="K13766">
        <v>224</v>
      </c>
      <c r="L13766">
        <v>2</v>
      </c>
      <c r="M13766">
        <v>8624</v>
      </c>
      <c r="N13766">
        <v>6560.8540000000003</v>
      </c>
      <c r="O13766">
        <v>3280.4270000000001</v>
      </c>
      <c r="P13766">
        <v>112</v>
      </c>
      <c r="Q13766">
        <v>38.5</v>
      </c>
      <c r="R13766">
        <v>2063.1460000000002</v>
      </c>
      <c r="S13766">
        <v>2020</v>
      </c>
      <c r="T13766">
        <v>12</v>
      </c>
      <c r="U13766">
        <v>50</v>
      </c>
    </row>
    <row r="13767" spans="1:21" x14ac:dyDescent="0.3">
      <c r="A13767" s="5" t="s">
        <v>168</v>
      </c>
      <c r="B13767" s="5" t="s">
        <v>206</v>
      </c>
      <c r="C13767" s="5" t="s">
        <v>115</v>
      </c>
      <c r="D13767" s="5" t="s">
        <v>642</v>
      </c>
      <c r="E13767" s="5" t="s">
        <v>172</v>
      </c>
      <c r="F13767" s="6">
        <v>44175</v>
      </c>
      <c r="G13767" s="5" t="s">
        <v>148</v>
      </c>
      <c r="H13767" s="5" t="s">
        <v>191</v>
      </c>
      <c r="I13767">
        <v>44000</v>
      </c>
      <c r="J13767">
        <v>175</v>
      </c>
      <c r="K13767">
        <v>508</v>
      </c>
      <c r="L13767">
        <v>4</v>
      </c>
      <c r="M13767">
        <v>19558</v>
      </c>
      <c r="N13767">
        <v>13121.709000000001</v>
      </c>
      <c r="O13767">
        <v>3280.4270000000001</v>
      </c>
      <c r="P13767">
        <v>127</v>
      </c>
      <c r="Q13767">
        <v>38.5</v>
      </c>
      <c r="R13767">
        <v>6436.2910000000002</v>
      </c>
      <c r="S13767">
        <v>2020</v>
      </c>
      <c r="T13767">
        <v>12</v>
      </c>
      <c r="U13767">
        <v>50</v>
      </c>
    </row>
    <row r="13768" spans="1:21" x14ac:dyDescent="0.3">
      <c r="A13768" s="5" t="s">
        <v>168</v>
      </c>
      <c r="B13768" s="5" t="s">
        <v>206</v>
      </c>
      <c r="C13768" s="5" t="s">
        <v>115</v>
      </c>
      <c r="D13768" s="5" t="s">
        <v>642</v>
      </c>
      <c r="E13768" s="5" t="s">
        <v>172</v>
      </c>
      <c r="F13768" s="6">
        <v>44175</v>
      </c>
      <c r="G13768" s="5" t="s">
        <v>148</v>
      </c>
      <c r="H13768" s="5" t="s">
        <v>187</v>
      </c>
      <c r="I13768">
        <v>44000</v>
      </c>
      <c r="J13768">
        <v>175</v>
      </c>
      <c r="K13768">
        <v>740</v>
      </c>
      <c r="L13768">
        <v>6</v>
      </c>
      <c r="M13768">
        <v>28490</v>
      </c>
      <c r="N13768">
        <v>19682.562999999998</v>
      </c>
      <c r="O13768">
        <v>3280.4270000000001</v>
      </c>
      <c r="P13768">
        <v>123.33333333333333</v>
      </c>
      <c r="Q13768">
        <v>38.5</v>
      </c>
      <c r="R13768">
        <v>8807.4369999999999</v>
      </c>
      <c r="S13768">
        <v>2020</v>
      </c>
      <c r="T13768">
        <v>12</v>
      </c>
      <c r="U13768">
        <v>50</v>
      </c>
    </row>
    <row r="13769" spans="1:21" x14ac:dyDescent="0.3">
      <c r="A13769" s="5" t="s">
        <v>168</v>
      </c>
      <c r="B13769" s="5" t="s">
        <v>206</v>
      </c>
      <c r="C13769" s="5" t="s">
        <v>115</v>
      </c>
      <c r="D13769" s="5" t="s">
        <v>642</v>
      </c>
      <c r="E13769" s="5" t="s">
        <v>172</v>
      </c>
      <c r="F13769" s="6">
        <v>44175</v>
      </c>
      <c r="G13769" s="5" t="s">
        <v>148</v>
      </c>
      <c r="H13769" s="5" t="s">
        <v>203</v>
      </c>
      <c r="I13769">
        <v>44000</v>
      </c>
      <c r="J13769">
        <v>175</v>
      </c>
      <c r="K13769">
        <v>226</v>
      </c>
      <c r="L13769">
        <v>2</v>
      </c>
      <c r="M13769">
        <v>8701</v>
      </c>
      <c r="N13769">
        <v>6560.8540000000003</v>
      </c>
      <c r="O13769">
        <v>3280.4270000000001</v>
      </c>
      <c r="P13769">
        <v>113</v>
      </c>
      <c r="Q13769">
        <v>38.5</v>
      </c>
      <c r="R13769">
        <v>2140.1460000000002</v>
      </c>
      <c r="S13769">
        <v>2020</v>
      </c>
      <c r="T13769">
        <v>12</v>
      </c>
      <c r="U13769">
        <v>50</v>
      </c>
    </row>
    <row r="13770" spans="1:21" x14ac:dyDescent="0.3">
      <c r="A13770" s="5" t="s">
        <v>168</v>
      </c>
      <c r="B13770" s="5" t="s">
        <v>206</v>
      </c>
      <c r="C13770" s="5" t="s">
        <v>115</v>
      </c>
      <c r="D13770" s="5" t="s">
        <v>642</v>
      </c>
      <c r="E13770" s="5" t="s">
        <v>172</v>
      </c>
      <c r="F13770" s="6">
        <v>44175</v>
      </c>
      <c r="G13770" s="5" t="s">
        <v>148</v>
      </c>
      <c r="H13770" s="5" t="s">
        <v>216</v>
      </c>
      <c r="I13770">
        <v>44000</v>
      </c>
      <c r="J13770">
        <v>175</v>
      </c>
      <c r="K13770">
        <v>236</v>
      </c>
      <c r="L13770">
        <v>2</v>
      </c>
      <c r="M13770">
        <v>9086</v>
      </c>
      <c r="N13770">
        <v>6560.8540000000003</v>
      </c>
      <c r="O13770">
        <v>3280.4270000000001</v>
      </c>
      <c r="P13770">
        <v>118</v>
      </c>
      <c r="Q13770">
        <v>38.5</v>
      </c>
      <c r="R13770">
        <v>2525.1460000000002</v>
      </c>
      <c r="S13770">
        <v>2020</v>
      </c>
      <c r="T13770">
        <v>12</v>
      </c>
      <c r="U13770">
        <v>50</v>
      </c>
    </row>
    <row r="13771" spans="1:21" x14ac:dyDescent="0.3">
      <c r="A13771" s="5" t="s">
        <v>168</v>
      </c>
      <c r="B13771" s="5" t="s">
        <v>206</v>
      </c>
      <c r="C13771" s="5" t="s">
        <v>115</v>
      </c>
      <c r="D13771" s="5" t="s">
        <v>642</v>
      </c>
      <c r="E13771" s="5" t="s">
        <v>172</v>
      </c>
      <c r="F13771" s="6">
        <v>44175</v>
      </c>
      <c r="G13771" s="5" t="s">
        <v>148</v>
      </c>
      <c r="H13771" s="5" t="s">
        <v>181</v>
      </c>
      <c r="I13771">
        <v>44000</v>
      </c>
      <c r="J13771">
        <v>175</v>
      </c>
      <c r="K13771">
        <v>134</v>
      </c>
      <c r="L13771">
        <v>1</v>
      </c>
      <c r="M13771">
        <v>5159</v>
      </c>
      <c r="N13771">
        <v>3280.4270000000001</v>
      </c>
      <c r="O13771">
        <v>3280.4270000000001</v>
      </c>
      <c r="P13771">
        <v>134</v>
      </c>
      <c r="Q13771">
        <v>38.5</v>
      </c>
      <c r="R13771">
        <v>1878.5730000000001</v>
      </c>
      <c r="S13771">
        <v>2020</v>
      </c>
      <c r="T13771">
        <v>12</v>
      </c>
      <c r="U13771">
        <v>50</v>
      </c>
    </row>
    <row r="13772" spans="1:21" x14ac:dyDescent="0.3">
      <c r="A13772" s="5" t="s">
        <v>168</v>
      </c>
      <c r="B13772" s="5" t="s">
        <v>206</v>
      </c>
      <c r="C13772" s="5" t="s">
        <v>115</v>
      </c>
      <c r="D13772" s="5" t="s">
        <v>642</v>
      </c>
      <c r="E13772" s="5" t="s">
        <v>172</v>
      </c>
      <c r="F13772" s="6">
        <v>44175</v>
      </c>
      <c r="G13772" s="5" t="s">
        <v>148</v>
      </c>
      <c r="H13772" s="5" t="s">
        <v>183</v>
      </c>
      <c r="I13772">
        <v>44000</v>
      </c>
      <c r="J13772">
        <v>175</v>
      </c>
      <c r="K13772">
        <v>520</v>
      </c>
      <c r="L13772">
        <v>4</v>
      </c>
      <c r="M13772">
        <v>20020</v>
      </c>
      <c r="N13772">
        <v>13121.709000000001</v>
      </c>
      <c r="O13772">
        <v>3280.4270000000001</v>
      </c>
      <c r="P13772">
        <v>130</v>
      </c>
      <c r="Q13772">
        <v>38.5</v>
      </c>
      <c r="R13772">
        <v>6898.2910000000002</v>
      </c>
      <c r="S13772">
        <v>2020</v>
      </c>
      <c r="T13772">
        <v>12</v>
      </c>
      <c r="U13772">
        <v>50</v>
      </c>
    </row>
    <row r="13773" spans="1:21" x14ac:dyDescent="0.3">
      <c r="A13773" s="5" t="s">
        <v>168</v>
      </c>
      <c r="B13773" s="5" t="s">
        <v>206</v>
      </c>
      <c r="C13773" s="5" t="s">
        <v>115</v>
      </c>
      <c r="D13773" s="5" t="s">
        <v>642</v>
      </c>
      <c r="E13773" s="5" t="s">
        <v>172</v>
      </c>
      <c r="F13773" s="6">
        <v>44175</v>
      </c>
      <c r="G13773" s="5" t="s">
        <v>148</v>
      </c>
      <c r="H13773" s="5" t="s">
        <v>190</v>
      </c>
      <c r="I13773">
        <v>44000</v>
      </c>
      <c r="J13773">
        <v>175</v>
      </c>
      <c r="K13773">
        <v>130</v>
      </c>
      <c r="L13773">
        <v>1</v>
      </c>
      <c r="M13773">
        <v>5005</v>
      </c>
      <c r="N13773">
        <v>3280.4270000000001</v>
      </c>
      <c r="O13773">
        <v>3280.4270000000001</v>
      </c>
      <c r="P13773">
        <v>130</v>
      </c>
      <c r="Q13773">
        <v>38.5</v>
      </c>
      <c r="R13773">
        <v>1724.5730000000001</v>
      </c>
      <c r="S13773">
        <v>2020</v>
      </c>
      <c r="T13773">
        <v>12</v>
      </c>
      <c r="U13773">
        <v>50</v>
      </c>
    </row>
    <row r="13774" spans="1:21" x14ac:dyDescent="0.3">
      <c r="A13774" s="5" t="s">
        <v>168</v>
      </c>
      <c r="B13774" s="5" t="s">
        <v>206</v>
      </c>
      <c r="C13774" s="5" t="s">
        <v>115</v>
      </c>
      <c r="D13774" s="5" t="s">
        <v>642</v>
      </c>
      <c r="E13774" s="5" t="s">
        <v>172</v>
      </c>
      <c r="F13774" s="6">
        <v>44175</v>
      </c>
      <c r="G13774" s="5" t="s">
        <v>148</v>
      </c>
      <c r="H13774" s="5" t="s">
        <v>498</v>
      </c>
      <c r="I13774">
        <v>44000</v>
      </c>
      <c r="J13774">
        <v>175</v>
      </c>
      <c r="K13774">
        <v>710</v>
      </c>
      <c r="L13774">
        <v>6</v>
      </c>
      <c r="M13774">
        <v>27335</v>
      </c>
      <c r="N13774">
        <v>19682.562999999998</v>
      </c>
      <c r="O13774">
        <v>3280.4270000000001</v>
      </c>
      <c r="P13774">
        <v>118.33333333333333</v>
      </c>
      <c r="Q13774">
        <v>38.5</v>
      </c>
      <c r="R13774">
        <v>7652.4369999999999</v>
      </c>
      <c r="S13774">
        <v>2020</v>
      </c>
      <c r="T13774">
        <v>12</v>
      </c>
      <c r="U13774">
        <v>50</v>
      </c>
    </row>
    <row r="13775" spans="1:21" x14ac:dyDescent="0.3">
      <c r="A13775" s="5" t="s">
        <v>168</v>
      </c>
      <c r="B13775" s="5" t="s">
        <v>206</v>
      </c>
      <c r="C13775" s="5" t="s">
        <v>115</v>
      </c>
      <c r="D13775" s="5" t="s">
        <v>642</v>
      </c>
      <c r="E13775" s="5" t="s">
        <v>172</v>
      </c>
      <c r="F13775" s="6">
        <v>44175</v>
      </c>
      <c r="G13775" s="5" t="s">
        <v>148</v>
      </c>
      <c r="H13775" s="5" t="s">
        <v>190</v>
      </c>
      <c r="I13775">
        <v>44000</v>
      </c>
      <c r="J13775">
        <v>175</v>
      </c>
      <c r="K13775">
        <v>324</v>
      </c>
      <c r="L13775">
        <v>3</v>
      </c>
      <c r="M13775">
        <v>12474</v>
      </c>
      <c r="N13775">
        <v>9841.2819999999992</v>
      </c>
      <c r="O13775">
        <v>3280.4270000000001</v>
      </c>
      <c r="P13775">
        <v>108</v>
      </c>
      <c r="Q13775">
        <v>38.5</v>
      </c>
      <c r="R13775">
        <v>2632.7179999999998</v>
      </c>
      <c r="S13775">
        <v>2020</v>
      </c>
      <c r="T13775">
        <v>12</v>
      </c>
      <c r="U13775">
        <v>50</v>
      </c>
    </row>
    <row r="13776" spans="1:21" x14ac:dyDescent="0.3">
      <c r="A13776" s="5" t="s">
        <v>168</v>
      </c>
      <c r="B13776" s="5" t="s">
        <v>206</v>
      </c>
      <c r="C13776" s="5" t="s">
        <v>115</v>
      </c>
      <c r="D13776" s="5" t="s">
        <v>642</v>
      </c>
      <c r="E13776" s="5" t="s">
        <v>172</v>
      </c>
      <c r="F13776" s="6">
        <v>44175</v>
      </c>
      <c r="G13776" s="5" t="s">
        <v>148</v>
      </c>
      <c r="H13776" s="5" t="s">
        <v>190</v>
      </c>
      <c r="I13776">
        <v>44000</v>
      </c>
      <c r="J13776">
        <v>175</v>
      </c>
      <c r="K13776">
        <v>224</v>
      </c>
      <c r="L13776">
        <v>2</v>
      </c>
      <c r="M13776">
        <v>8624</v>
      </c>
      <c r="N13776">
        <v>6560.8540000000003</v>
      </c>
      <c r="O13776">
        <v>3280.4270000000001</v>
      </c>
      <c r="P13776">
        <v>112</v>
      </c>
      <c r="Q13776">
        <v>38.5</v>
      </c>
      <c r="R13776">
        <v>2063.1460000000002</v>
      </c>
      <c r="S13776">
        <v>2020</v>
      </c>
      <c r="T13776">
        <v>12</v>
      </c>
      <c r="U13776">
        <v>50</v>
      </c>
    </row>
    <row r="13777" spans="1:21" x14ac:dyDescent="0.3">
      <c r="A13777" s="5" t="s">
        <v>168</v>
      </c>
      <c r="B13777" s="5" t="s">
        <v>206</v>
      </c>
      <c r="C13777" s="5" t="s">
        <v>115</v>
      </c>
      <c r="D13777" s="5" t="s">
        <v>642</v>
      </c>
      <c r="E13777" s="5" t="s">
        <v>172</v>
      </c>
      <c r="F13777" s="6">
        <v>44176</v>
      </c>
      <c r="G13777" s="5" t="s">
        <v>148</v>
      </c>
      <c r="H13777" s="5" t="s">
        <v>190</v>
      </c>
      <c r="I13777">
        <v>44000</v>
      </c>
      <c r="J13777">
        <v>176</v>
      </c>
      <c r="K13777">
        <v>114</v>
      </c>
      <c r="L13777">
        <v>1</v>
      </c>
      <c r="M13777">
        <v>4389</v>
      </c>
      <c r="N13777">
        <v>3280.4270000000001</v>
      </c>
      <c r="O13777">
        <v>3280.4270000000001</v>
      </c>
      <c r="P13777">
        <v>114</v>
      </c>
      <c r="Q13777">
        <v>38.5</v>
      </c>
      <c r="R13777">
        <v>1108.5730000000001</v>
      </c>
      <c r="S13777">
        <v>2020</v>
      </c>
      <c r="T13777">
        <v>12</v>
      </c>
      <c r="U13777">
        <v>50</v>
      </c>
    </row>
    <row r="13778" spans="1:21" x14ac:dyDescent="0.3">
      <c r="A13778" s="5" t="s">
        <v>168</v>
      </c>
      <c r="B13778" s="5" t="s">
        <v>206</v>
      </c>
      <c r="C13778" s="5" t="s">
        <v>115</v>
      </c>
      <c r="D13778" s="5" t="s">
        <v>642</v>
      </c>
      <c r="E13778" s="5" t="s">
        <v>172</v>
      </c>
      <c r="F13778" s="6">
        <v>44176</v>
      </c>
      <c r="G13778" s="5" t="s">
        <v>148</v>
      </c>
      <c r="H13778" s="5" t="s">
        <v>190</v>
      </c>
      <c r="I13778">
        <v>44000</v>
      </c>
      <c r="J13778">
        <v>176</v>
      </c>
      <c r="K13778">
        <v>416</v>
      </c>
      <c r="L13778">
        <v>4</v>
      </c>
      <c r="M13778">
        <v>16016</v>
      </c>
      <c r="N13778">
        <v>13121.709000000001</v>
      </c>
      <c r="O13778">
        <v>3280.4270000000001</v>
      </c>
      <c r="P13778">
        <v>104</v>
      </c>
      <c r="Q13778">
        <v>38.5</v>
      </c>
      <c r="R13778">
        <v>2894.2910000000002</v>
      </c>
      <c r="S13778">
        <v>2020</v>
      </c>
      <c r="T13778">
        <v>12</v>
      </c>
      <c r="U13778">
        <v>50</v>
      </c>
    </row>
    <row r="13779" spans="1:21" x14ac:dyDescent="0.3">
      <c r="A13779" s="5" t="s">
        <v>168</v>
      </c>
      <c r="B13779" s="5" t="s">
        <v>206</v>
      </c>
      <c r="C13779" s="5" t="s">
        <v>115</v>
      </c>
      <c r="D13779" s="5" t="s">
        <v>642</v>
      </c>
      <c r="E13779" s="5" t="s">
        <v>172</v>
      </c>
      <c r="F13779" s="6">
        <v>44176</v>
      </c>
      <c r="G13779" s="5" t="s">
        <v>148</v>
      </c>
      <c r="H13779" s="5" t="s">
        <v>190</v>
      </c>
      <c r="I13779">
        <v>44000</v>
      </c>
      <c r="J13779">
        <v>176</v>
      </c>
      <c r="K13779">
        <v>244</v>
      </c>
      <c r="L13779">
        <v>2</v>
      </c>
      <c r="M13779">
        <v>9394</v>
      </c>
      <c r="N13779">
        <v>6560.8540000000003</v>
      </c>
      <c r="O13779">
        <v>3280.4270000000001</v>
      </c>
      <c r="P13779">
        <v>122</v>
      </c>
      <c r="Q13779">
        <v>38.5</v>
      </c>
      <c r="R13779">
        <v>2833.1460000000002</v>
      </c>
      <c r="S13779">
        <v>2020</v>
      </c>
      <c r="T13779">
        <v>12</v>
      </c>
      <c r="U13779">
        <v>50</v>
      </c>
    </row>
    <row r="13780" spans="1:21" x14ac:dyDescent="0.3">
      <c r="A13780" s="5" t="s">
        <v>168</v>
      </c>
      <c r="B13780" s="5" t="s">
        <v>206</v>
      </c>
      <c r="C13780" s="5" t="s">
        <v>115</v>
      </c>
      <c r="D13780" s="5" t="s">
        <v>642</v>
      </c>
      <c r="E13780" s="5" t="s">
        <v>172</v>
      </c>
      <c r="F13780" s="6">
        <v>44176</v>
      </c>
      <c r="G13780" s="5" t="s">
        <v>148</v>
      </c>
      <c r="H13780" s="5" t="s">
        <v>284</v>
      </c>
      <c r="I13780">
        <v>44000</v>
      </c>
      <c r="J13780">
        <v>176</v>
      </c>
      <c r="K13780">
        <v>246</v>
      </c>
      <c r="L13780">
        <v>2</v>
      </c>
      <c r="M13780">
        <v>9471</v>
      </c>
      <c r="N13780">
        <v>6560.8540000000003</v>
      </c>
      <c r="O13780">
        <v>3280.4270000000001</v>
      </c>
      <c r="P13780">
        <v>123</v>
      </c>
      <c r="Q13780">
        <v>38.5</v>
      </c>
      <c r="R13780">
        <v>2910.1460000000002</v>
      </c>
      <c r="S13780">
        <v>2020</v>
      </c>
      <c r="T13780">
        <v>12</v>
      </c>
      <c r="U13780">
        <v>50</v>
      </c>
    </row>
    <row r="13781" spans="1:21" x14ac:dyDescent="0.3">
      <c r="A13781" s="5" t="s">
        <v>168</v>
      </c>
      <c r="B13781" s="5" t="s">
        <v>206</v>
      </c>
      <c r="C13781" s="5" t="s">
        <v>115</v>
      </c>
      <c r="D13781" s="5" t="s">
        <v>642</v>
      </c>
      <c r="E13781" s="5" t="s">
        <v>172</v>
      </c>
      <c r="F13781" s="6">
        <v>44176</v>
      </c>
      <c r="G13781" s="5" t="s">
        <v>148</v>
      </c>
      <c r="H13781" s="5" t="s">
        <v>190</v>
      </c>
      <c r="I13781">
        <v>44000</v>
      </c>
      <c r="J13781">
        <v>176</v>
      </c>
      <c r="K13781">
        <v>126</v>
      </c>
      <c r="L13781">
        <v>1</v>
      </c>
      <c r="M13781">
        <v>4851</v>
      </c>
      <c r="N13781">
        <v>3280.4270000000001</v>
      </c>
      <c r="O13781">
        <v>3280.4270000000001</v>
      </c>
      <c r="P13781">
        <v>126</v>
      </c>
      <c r="Q13781">
        <v>38.5</v>
      </c>
      <c r="R13781">
        <v>1570.5730000000001</v>
      </c>
      <c r="S13781">
        <v>2020</v>
      </c>
      <c r="T13781">
        <v>12</v>
      </c>
      <c r="U13781">
        <v>50</v>
      </c>
    </row>
    <row r="13782" spans="1:21" x14ac:dyDescent="0.3">
      <c r="A13782" s="5" t="s">
        <v>168</v>
      </c>
      <c r="B13782" s="5" t="s">
        <v>206</v>
      </c>
      <c r="C13782" s="5" t="s">
        <v>115</v>
      </c>
      <c r="D13782" s="5" t="s">
        <v>642</v>
      </c>
      <c r="E13782" s="5" t="s">
        <v>172</v>
      </c>
      <c r="F13782" s="6">
        <v>44176</v>
      </c>
      <c r="G13782" s="5" t="s">
        <v>148</v>
      </c>
      <c r="H13782" s="5" t="s">
        <v>190</v>
      </c>
      <c r="I13782">
        <v>44000</v>
      </c>
      <c r="J13782">
        <v>176</v>
      </c>
      <c r="K13782">
        <v>120</v>
      </c>
      <c r="L13782">
        <v>1</v>
      </c>
      <c r="M13782">
        <v>4620</v>
      </c>
      <c r="N13782">
        <v>3280.4270000000001</v>
      </c>
      <c r="O13782">
        <v>3280.4270000000001</v>
      </c>
      <c r="P13782">
        <v>120</v>
      </c>
      <c r="Q13782">
        <v>38.5</v>
      </c>
      <c r="R13782">
        <v>1339.5730000000001</v>
      </c>
      <c r="S13782">
        <v>2020</v>
      </c>
      <c r="T13782">
        <v>12</v>
      </c>
      <c r="U13782">
        <v>50</v>
      </c>
    </row>
    <row r="13783" spans="1:21" x14ac:dyDescent="0.3">
      <c r="A13783" s="5" t="s">
        <v>168</v>
      </c>
      <c r="B13783" s="5" t="s">
        <v>206</v>
      </c>
      <c r="C13783" s="5" t="s">
        <v>115</v>
      </c>
      <c r="D13783" s="5" t="s">
        <v>642</v>
      </c>
      <c r="E13783" s="5" t="s">
        <v>172</v>
      </c>
      <c r="F13783" s="6">
        <v>44176</v>
      </c>
      <c r="G13783" s="5" t="s">
        <v>148</v>
      </c>
      <c r="H13783" s="5" t="s">
        <v>231</v>
      </c>
      <c r="I13783">
        <v>44000</v>
      </c>
      <c r="J13783">
        <v>176</v>
      </c>
      <c r="K13783">
        <v>140</v>
      </c>
      <c r="L13783">
        <v>1</v>
      </c>
      <c r="M13783">
        <v>5390</v>
      </c>
      <c r="N13783">
        <v>3280.4270000000001</v>
      </c>
      <c r="O13783">
        <v>3280.4270000000001</v>
      </c>
      <c r="P13783">
        <v>140</v>
      </c>
      <c r="Q13783">
        <v>38.5</v>
      </c>
      <c r="R13783">
        <v>2109.5729999999999</v>
      </c>
      <c r="S13783">
        <v>2020</v>
      </c>
      <c r="T13783">
        <v>12</v>
      </c>
      <c r="U13783">
        <v>50</v>
      </c>
    </row>
    <row r="13784" spans="1:21" x14ac:dyDescent="0.3">
      <c r="A13784" s="5" t="s">
        <v>168</v>
      </c>
      <c r="B13784" s="5" t="s">
        <v>206</v>
      </c>
      <c r="C13784" s="5" t="s">
        <v>115</v>
      </c>
      <c r="D13784" s="5" t="s">
        <v>642</v>
      </c>
      <c r="E13784" s="5" t="s">
        <v>172</v>
      </c>
      <c r="F13784" s="6">
        <v>44176</v>
      </c>
      <c r="G13784" s="5" t="s">
        <v>148</v>
      </c>
      <c r="H13784" s="5" t="s">
        <v>222</v>
      </c>
      <c r="I13784">
        <v>44000</v>
      </c>
      <c r="J13784">
        <v>176</v>
      </c>
      <c r="K13784">
        <v>136</v>
      </c>
      <c r="L13784">
        <v>1</v>
      </c>
      <c r="M13784">
        <v>5236</v>
      </c>
      <c r="N13784">
        <v>3280.4270000000001</v>
      </c>
      <c r="O13784">
        <v>3280.4270000000001</v>
      </c>
      <c r="P13784">
        <v>136</v>
      </c>
      <c r="Q13784">
        <v>38.5</v>
      </c>
      <c r="R13784">
        <v>1955.5730000000001</v>
      </c>
      <c r="S13784">
        <v>2020</v>
      </c>
      <c r="T13784">
        <v>12</v>
      </c>
      <c r="U13784">
        <v>50</v>
      </c>
    </row>
    <row r="13785" spans="1:21" x14ac:dyDescent="0.3">
      <c r="A13785" s="5" t="s">
        <v>168</v>
      </c>
      <c r="B13785" s="5" t="s">
        <v>175</v>
      </c>
      <c r="C13785" s="5" t="s">
        <v>81</v>
      </c>
      <c r="D13785" s="5" t="s">
        <v>607</v>
      </c>
      <c r="E13785" s="5" t="s">
        <v>172</v>
      </c>
      <c r="F13785" s="6">
        <v>44177</v>
      </c>
      <c r="G13785" s="5" t="s">
        <v>148</v>
      </c>
      <c r="H13785" s="5" t="s">
        <v>235</v>
      </c>
      <c r="I13785">
        <v>44000</v>
      </c>
      <c r="J13785">
        <v>177</v>
      </c>
      <c r="K13785">
        <v>326</v>
      </c>
      <c r="L13785">
        <v>3</v>
      </c>
      <c r="M13785">
        <v>12225</v>
      </c>
      <c r="N13785">
        <v>7536.5569999999998</v>
      </c>
      <c r="O13785">
        <v>2512.1860000000001</v>
      </c>
      <c r="P13785">
        <v>108.66666666666667</v>
      </c>
      <c r="Q13785">
        <v>37.5</v>
      </c>
      <c r="R13785">
        <v>4688.4430000000002</v>
      </c>
      <c r="S13785">
        <v>2020</v>
      </c>
      <c r="T13785">
        <v>12</v>
      </c>
      <c r="U13785">
        <v>50</v>
      </c>
    </row>
    <row r="13786" spans="1:21" x14ac:dyDescent="0.3">
      <c r="A13786" s="5" t="s">
        <v>168</v>
      </c>
      <c r="B13786" s="5" t="s">
        <v>175</v>
      </c>
      <c r="C13786" s="5" t="s">
        <v>83</v>
      </c>
      <c r="D13786" s="5" t="s">
        <v>639</v>
      </c>
      <c r="E13786" s="5" t="s">
        <v>172</v>
      </c>
      <c r="F13786" s="6">
        <v>44177</v>
      </c>
      <c r="G13786" s="5" t="s">
        <v>148</v>
      </c>
      <c r="H13786" s="5" t="s">
        <v>178</v>
      </c>
      <c r="I13786">
        <v>43993</v>
      </c>
      <c r="J13786">
        <v>184</v>
      </c>
      <c r="K13786">
        <v>360</v>
      </c>
      <c r="L13786">
        <v>3</v>
      </c>
      <c r="M13786">
        <v>13500</v>
      </c>
      <c r="N13786">
        <v>6258.5690000000004</v>
      </c>
      <c r="O13786">
        <v>2086.19</v>
      </c>
      <c r="P13786">
        <v>120</v>
      </c>
      <c r="Q13786">
        <v>37.5</v>
      </c>
      <c r="R13786">
        <v>7241.4309999999996</v>
      </c>
      <c r="S13786">
        <v>2020</v>
      </c>
      <c r="T13786">
        <v>12</v>
      </c>
      <c r="U13786">
        <v>50</v>
      </c>
    </row>
    <row r="13787" spans="1:21" x14ac:dyDescent="0.3">
      <c r="A13787" s="5" t="s">
        <v>168</v>
      </c>
      <c r="B13787" s="5" t="s">
        <v>175</v>
      </c>
      <c r="C13787" s="5" t="s">
        <v>83</v>
      </c>
      <c r="D13787" s="5" t="s">
        <v>639</v>
      </c>
      <c r="E13787" s="5" t="s">
        <v>172</v>
      </c>
      <c r="F13787" s="6">
        <v>44177</v>
      </c>
      <c r="G13787" s="5" t="s">
        <v>148</v>
      </c>
      <c r="H13787" s="5" t="s">
        <v>197</v>
      </c>
      <c r="I13787">
        <v>43993</v>
      </c>
      <c r="J13787">
        <v>184</v>
      </c>
      <c r="K13787">
        <v>1123</v>
      </c>
      <c r="L13787">
        <v>9</v>
      </c>
      <c r="M13787">
        <v>42112.5</v>
      </c>
      <c r="N13787">
        <v>18775.706999999999</v>
      </c>
      <c r="O13787">
        <v>2086.19</v>
      </c>
      <c r="P13787">
        <v>124.77777777777777</v>
      </c>
      <c r="Q13787">
        <v>37.5</v>
      </c>
      <c r="R13787">
        <v>23336.793000000001</v>
      </c>
      <c r="S13787">
        <v>2020</v>
      </c>
      <c r="T13787">
        <v>12</v>
      </c>
      <c r="U13787">
        <v>50</v>
      </c>
    </row>
    <row r="13788" spans="1:21" x14ac:dyDescent="0.3">
      <c r="A13788" s="5" t="s">
        <v>168</v>
      </c>
      <c r="B13788" s="5" t="s">
        <v>175</v>
      </c>
      <c r="C13788" s="5" t="s">
        <v>83</v>
      </c>
      <c r="D13788" s="5" t="s">
        <v>639</v>
      </c>
      <c r="E13788" s="5" t="s">
        <v>172</v>
      </c>
      <c r="F13788" s="6">
        <v>44177</v>
      </c>
      <c r="G13788" s="5" t="s">
        <v>148</v>
      </c>
      <c r="H13788" s="5" t="s">
        <v>351</v>
      </c>
      <c r="I13788">
        <v>43993</v>
      </c>
      <c r="J13788">
        <v>184</v>
      </c>
      <c r="K13788">
        <v>354.5</v>
      </c>
      <c r="L13788">
        <v>3</v>
      </c>
      <c r="M13788">
        <v>13293.75</v>
      </c>
      <c r="N13788">
        <v>6258.5690000000004</v>
      </c>
      <c r="O13788">
        <v>2086.19</v>
      </c>
      <c r="P13788">
        <v>118.16666666666667</v>
      </c>
      <c r="Q13788">
        <v>37.5</v>
      </c>
      <c r="R13788">
        <v>7035.1809999999996</v>
      </c>
      <c r="S13788">
        <v>2020</v>
      </c>
      <c r="T13788">
        <v>12</v>
      </c>
      <c r="U13788">
        <v>50</v>
      </c>
    </row>
    <row r="13789" spans="1:21" x14ac:dyDescent="0.3">
      <c r="A13789" s="5" t="s">
        <v>168</v>
      </c>
      <c r="B13789" s="5" t="s">
        <v>175</v>
      </c>
      <c r="C13789" s="5" t="s">
        <v>83</v>
      </c>
      <c r="D13789" s="5" t="s">
        <v>639</v>
      </c>
      <c r="E13789" s="5" t="s">
        <v>172</v>
      </c>
      <c r="F13789" s="6">
        <v>44177</v>
      </c>
      <c r="G13789" s="5" t="s">
        <v>148</v>
      </c>
      <c r="H13789" s="5" t="s">
        <v>173</v>
      </c>
      <c r="I13789">
        <v>43993</v>
      </c>
      <c r="J13789">
        <v>184</v>
      </c>
      <c r="K13789">
        <v>875</v>
      </c>
      <c r="L13789">
        <v>8</v>
      </c>
      <c r="M13789">
        <v>32812.5</v>
      </c>
      <c r="N13789">
        <v>16689.517</v>
      </c>
      <c r="O13789">
        <v>2086.19</v>
      </c>
      <c r="P13789">
        <v>109.375</v>
      </c>
      <c r="Q13789">
        <v>37.5</v>
      </c>
      <c r="R13789">
        <v>16122.983</v>
      </c>
      <c r="S13789">
        <v>2020</v>
      </c>
      <c r="T13789">
        <v>12</v>
      </c>
      <c r="U13789">
        <v>50</v>
      </c>
    </row>
    <row r="13790" spans="1:21" x14ac:dyDescent="0.3">
      <c r="A13790" s="5" t="s">
        <v>168</v>
      </c>
      <c r="B13790" s="5" t="s">
        <v>175</v>
      </c>
      <c r="C13790" s="5" t="s">
        <v>83</v>
      </c>
      <c r="D13790" s="5" t="s">
        <v>639</v>
      </c>
      <c r="E13790" s="5" t="s">
        <v>172</v>
      </c>
      <c r="F13790" s="6">
        <v>44177</v>
      </c>
      <c r="G13790" s="5" t="s">
        <v>148</v>
      </c>
      <c r="H13790" s="5" t="s">
        <v>371</v>
      </c>
      <c r="I13790">
        <v>43993</v>
      </c>
      <c r="J13790">
        <v>184</v>
      </c>
      <c r="K13790">
        <v>1216.5</v>
      </c>
      <c r="L13790">
        <v>10</v>
      </c>
      <c r="M13790">
        <v>45010.5</v>
      </c>
      <c r="N13790">
        <v>20861.897000000001</v>
      </c>
      <c r="O13790">
        <v>2086.19</v>
      </c>
      <c r="P13790">
        <v>121.65</v>
      </c>
      <c r="Q13790">
        <v>37</v>
      </c>
      <c r="R13790">
        <v>24148.602999999999</v>
      </c>
      <c r="S13790">
        <v>2020</v>
      </c>
      <c r="T13790">
        <v>12</v>
      </c>
      <c r="U13790">
        <v>50</v>
      </c>
    </row>
    <row r="13791" spans="1:21" x14ac:dyDescent="0.3">
      <c r="A13791" s="5" t="s">
        <v>168</v>
      </c>
      <c r="B13791" s="5" t="s">
        <v>169</v>
      </c>
      <c r="C13791" s="5" t="s">
        <v>170</v>
      </c>
      <c r="D13791" s="5" t="s">
        <v>634</v>
      </c>
      <c r="E13791" s="5" t="s">
        <v>172</v>
      </c>
      <c r="F13791" s="6">
        <v>44179</v>
      </c>
      <c r="G13791" s="5" t="s">
        <v>148</v>
      </c>
      <c r="H13791" s="5" t="s">
        <v>466</v>
      </c>
      <c r="I13791">
        <v>44051</v>
      </c>
      <c r="J13791">
        <v>128</v>
      </c>
      <c r="K13791">
        <v>12825</v>
      </c>
      <c r="L13791">
        <v>68</v>
      </c>
      <c r="M13791">
        <v>297306.81800000003</v>
      </c>
      <c r="N13791">
        <v>178377.30499999999</v>
      </c>
      <c r="O13791">
        <v>2623.1959999999999</v>
      </c>
      <c r="P13791">
        <v>188.60294117647058</v>
      </c>
      <c r="Q13791">
        <v>23.181799999999999</v>
      </c>
      <c r="R13791">
        <v>118929.51300000001</v>
      </c>
      <c r="S13791">
        <v>2020</v>
      </c>
      <c r="T13791">
        <v>12</v>
      </c>
      <c r="U13791">
        <v>51</v>
      </c>
    </row>
    <row r="13792" spans="1:21" x14ac:dyDescent="0.3">
      <c r="A13792" s="5" t="s">
        <v>168</v>
      </c>
      <c r="B13792" s="5" t="s">
        <v>169</v>
      </c>
      <c r="C13792" s="5" t="s">
        <v>170</v>
      </c>
      <c r="D13792" s="5" t="s">
        <v>643</v>
      </c>
      <c r="E13792" s="5" t="s">
        <v>172</v>
      </c>
      <c r="F13792" s="6">
        <v>44179</v>
      </c>
      <c r="G13792" s="5" t="s">
        <v>148</v>
      </c>
      <c r="H13792" s="5" t="s">
        <v>466</v>
      </c>
      <c r="I13792">
        <v>44063</v>
      </c>
      <c r="J13792">
        <v>116</v>
      </c>
      <c r="K13792">
        <v>12825</v>
      </c>
      <c r="L13792">
        <v>42</v>
      </c>
      <c r="M13792">
        <v>183630.682</v>
      </c>
      <c r="N13792">
        <v>84936.898000000001</v>
      </c>
      <c r="O13792">
        <v>2022.307</v>
      </c>
      <c r="P13792">
        <v>305.35714285714283</v>
      </c>
      <c r="Q13792">
        <v>14.318199999999999</v>
      </c>
      <c r="R13792">
        <v>98693.784</v>
      </c>
      <c r="S13792">
        <v>2020</v>
      </c>
      <c r="T13792">
        <v>12</v>
      </c>
      <c r="U13792">
        <v>51</v>
      </c>
    </row>
    <row r="13793" spans="1:21" x14ac:dyDescent="0.3">
      <c r="A13793" s="5" t="s">
        <v>168</v>
      </c>
      <c r="B13793" s="5" t="s">
        <v>175</v>
      </c>
      <c r="C13793" s="5" t="s">
        <v>81</v>
      </c>
      <c r="D13793" s="5" t="s">
        <v>607</v>
      </c>
      <c r="E13793" s="5" t="s">
        <v>172</v>
      </c>
      <c r="F13793" s="6">
        <v>44179</v>
      </c>
      <c r="G13793" s="5" t="s">
        <v>148</v>
      </c>
      <c r="H13793" s="5" t="s">
        <v>173</v>
      </c>
      <c r="I13793">
        <v>44000</v>
      </c>
      <c r="J13793">
        <v>179</v>
      </c>
      <c r="K13793">
        <v>120</v>
      </c>
      <c r="L13793">
        <v>1</v>
      </c>
      <c r="M13793">
        <v>4500</v>
      </c>
      <c r="N13793">
        <v>2512.1860000000001</v>
      </c>
      <c r="O13793">
        <v>2512.1860000000001</v>
      </c>
      <c r="P13793">
        <v>120</v>
      </c>
      <c r="Q13793">
        <v>37.5</v>
      </c>
      <c r="R13793">
        <v>1987.8140000000001</v>
      </c>
      <c r="S13793">
        <v>2020</v>
      </c>
      <c r="T13793">
        <v>12</v>
      </c>
      <c r="U13793">
        <v>51</v>
      </c>
    </row>
    <row r="13794" spans="1:21" x14ac:dyDescent="0.3">
      <c r="A13794" s="5" t="s">
        <v>168</v>
      </c>
      <c r="B13794" s="5" t="s">
        <v>175</v>
      </c>
      <c r="C13794" s="5" t="s">
        <v>83</v>
      </c>
      <c r="D13794" s="5" t="s">
        <v>639</v>
      </c>
      <c r="E13794" s="5" t="s">
        <v>172</v>
      </c>
      <c r="F13794" s="6">
        <v>44179</v>
      </c>
      <c r="G13794" s="5" t="s">
        <v>148</v>
      </c>
      <c r="H13794" s="5" t="s">
        <v>194</v>
      </c>
      <c r="I13794">
        <v>43993</v>
      </c>
      <c r="J13794">
        <v>186</v>
      </c>
      <c r="K13794">
        <v>509.5</v>
      </c>
      <c r="L13794">
        <v>4</v>
      </c>
      <c r="M13794">
        <v>19106.25</v>
      </c>
      <c r="N13794">
        <v>8344.759</v>
      </c>
      <c r="O13794">
        <v>2086.19</v>
      </c>
      <c r="P13794">
        <v>127.375</v>
      </c>
      <c r="Q13794">
        <v>37.5</v>
      </c>
      <c r="R13794">
        <v>10761.491</v>
      </c>
      <c r="S13794">
        <v>2020</v>
      </c>
      <c r="T13794">
        <v>12</v>
      </c>
      <c r="U13794">
        <v>51</v>
      </c>
    </row>
    <row r="13795" spans="1:21" x14ac:dyDescent="0.3">
      <c r="A13795" s="5" t="s">
        <v>168</v>
      </c>
      <c r="B13795" s="5" t="s">
        <v>206</v>
      </c>
      <c r="C13795" s="5" t="s">
        <v>106</v>
      </c>
      <c r="D13795" s="5" t="s">
        <v>614</v>
      </c>
      <c r="E13795" s="5" t="s">
        <v>172</v>
      </c>
      <c r="F13795" s="6">
        <v>44179</v>
      </c>
      <c r="G13795" s="5" t="s">
        <v>148</v>
      </c>
      <c r="H13795" s="5" t="s">
        <v>194</v>
      </c>
      <c r="I13795">
        <v>43991</v>
      </c>
      <c r="J13795">
        <v>188</v>
      </c>
      <c r="K13795">
        <v>120.6</v>
      </c>
      <c r="L13795">
        <v>1</v>
      </c>
      <c r="M13795">
        <v>4221</v>
      </c>
      <c r="N13795">
        <v>3996.7429999999999</v>
      </c>
      <c r="O13795">
        <v>3996.7429999999999</v>
      </c>
      <c r="P13795">
        <v>120.6</v>
      </c>
      <c r="Q13795">
        <v>35</v>
      </c>
      <c r="R13795">
        <v>224.25700000000001</v>
      </c>
      <c r="S13795">
        <v>2020</v>
      </c>
      <c r="T13795">
        <v>12</v>
      </c>
      <c r="U13795">
        <v>51</v>
      </c>
    </row>
    <row r="13796" spans="1:21" x14ac:dyDescent="0.3">
      <c r="A13796" s="5" t="s">
        <v>168</v>
      </c>
      <c r="B13796" s="5" t="s">
        <v>206</v>
      </c>
      <c r="C13796" s="5" t="s">
        <v>115</v>
      </c>
      <c r="D13796" s="5" t="s">
        <v>642</v>
      </c>
      <c r="E13796" s="5" t="s">
        <v>172</v>
      </c>
      <c r="F13796" s="6">
        <v>44179</v>
      </c>
      <c r="G13796" s="5" t="s">
        <v>148</v>
      </c>
      <c r="H13796" s="5" t="s">
        <v>194</v>
      </c>
      <c r="I13796">
        <v>44000</v>
      </c>
      <c r="J13796">
        <v>179</v>
      </c>
      <c r="K13796">
        <v>107.8</v>
      </c>
      <c r="L13796">
        <v>1</v>
      </c>
      <c r="M13796">
        <v>4042.5</v>
      </c>
      <c r="N13796">
        <v>3280.4270000000001</v>
      </c>
      <c r="O13796">
        <v>3280.4270000000001</v>
      </c>
      <c r="P13796">
        <v>107.8</v>
      </c>
      <c r="Q13796">
        <v>37.5</v>
      </c>
      <c r="R13796">
        <v>762.07299999999998</v>
      </c>
      <c r="S13796">
        <v>2020</v>
      </c>
      <c r="T13796">
        <v>12</v>
      </c>
      <c r="U13796">
        <v>51</v>
      </c>
    </row>
    <row r="13797" spans="1:21" x14ac:dyDescent="0.3">
      <c r="A13797" s="5" t="s">
        <v>168</v>
      </c>
      <c r="B13797" s="5" t="s">
        <v>206</v>
      </c>
      <c r="C13797" s="5" t="s">
        <v>115</v>
      </c>
      <c r="D13797" s="5" t="s">
        <v>642</v>
      </c>
      <c r="E13797" s="5" t="s">
        <v>172</v>
      </c>
      <c r="F13797" s="6">
        <v>44179</v>
      </c>
      <c r="G13797" s="5" t="s">
        <v>148</v>
      </c>
      <c r="H13797" s="5" t="s">
        <v>180</v>
      </c>
      <c r="I13797">
        <v>44000</v>
      </c>
      <c r="J13797">
        <v>179</v>
      </c>
      <c r="K13797">
        <v>206</v>
      </c>
      <c r="L13797">
        <v>2</v>
      </c>
      <c r="M13797">
        <v>7931</v>
      </c>
      <c r="N13797">
        <v>6560.8540000000003</v>
      </c>
      <c r="O13797">
        <v>3280.4270000000001</v>
      </c>
      <c r="P13797">
        <v>103</v>
      </c>
      <c r="Q13797">
        <v>38.5</v>
      </c>
      <c r="R13797">
        <v>1370.146</v>
      </c>
      <c r="S13797">
        <v>2020</v>
      </c>
      <c r="T13797">
        <v>12</v>
      </c>
      <c r="U13797">
        <v>51</v>
      </c>
    </row>
    <row r="13798" spans="1:21" x14ac:dyDescent="0.3">
      <c r="A13798" s="5" t="s">
        <v>168</v>
      </c>
      <c r="B13798" s="5" t="s">
        <v>206</v>
      </c>
      <c r="C13798" s="5" t="s">
        <v>115</v>
      </c>
      <c r="D13798" s="5" t="s">
        <v>642</v>
      </c>
      <c r="E13798" s="5" t="s">
        <v>172</v>
      </c>
      <c r="F13798" s="6">
        <v>44179</v>
      </c>
      <c r="G13798" s="5" t="s">
        <v>148</v>
      </c>
      <c r="H13798" s="5" t="s">
        <v>469</v>
      </c>
      <c r="I13798">
        <v>44000</v>
      </c>
      <c r="J13798">
        <v>179</v>
      </c>
      <c r="K13798">
        <v>4944</v>
      </c>
      <c r="L13798">
        <v>40</v>
      </c>
      <c r="M13798">
        <v>185400</v>
      </c>
      <c r="N13798">
        <v>131217.08799999999</v>
      </c>
      <c r="O13798">
        <v>3280.4270000000001</v>
      </c>
      <c r="P13798">
        <v>123.6</v>
      </c>
      <c r="Q13798">
        <v>37.5</v>
      </c>
      <c r="R13798">
        <v>54182.911999999997</v>
      </c>
      <c r="S13798">
        <v>2020</v>
      </c>
      <c r="T13798">
        <v>12</v>
      </c>
      <c r="U13798">
        <v>51</v>
      </c>
    </row>
    <row r="13799" spans="1:21" x14ac:dyDescent="0.3">
      <c r="A13799" s="5" t="s">
        <v>168</v>
      </c>
      <c r="B13799" s="5" t="s">
        <v>206</v>
      </c>
      <c r="C13799" s="5" t="s">
        <v>120</v>
      </c>
      <c r="D13799" s="5" t="s">
        <v>644</v>
      </c>
      <c r="E13799" s="5" t="s">
        <v>172</v>
      </c>
      <c r="F13799" s="6">
        <v>44179</v>
      </c>
      <c r="G13799" s="5" t="s">
        <v>148</v>
      </c>
      <c r="H13799" s="5" t="s">
        <v>173</v>
      </c>
      <c r="I13799">
        <v>44105</v>
      </c>
      <c r="J13799">
        <v>74</v>
      </c>
      <c r="K13799">
        <v>20</v>
      </c>
      <c r="L13799">
        <v>1</v>
      </c>
      <c r="M13799">
        <v>1200</v>
      </c>
      <c r="N13799">
        <v>1238.123</v>
      </c>
      <c r="O13799">
        <v>1238.123</v>
      </c>
      <c r="P13799">
        <v>20</v>
      </c>
      <c r="Q13799">
        <v>60</v>
      </c>
      <c r="R13799">
        <v>-38.122999999999998</v>
      </c>
      <c r="S13799">
        <v>2020</v>
      </c>
      <c r="T13799">
        <v>12</v>
      </c>
      <c r="U13799">
        <v>51</v>
      </c>
    </row>
    <row r="13800" spans="1:21" x14ac:dyDescent="0.3">
      <c r="A13800" s="5" t="s">
        <v>168</v>
      </c>
      <c r="B13800" s="5" t="s">
        <v>206</v>
      </c>
      <c r="C13800" s="5" t="s">
        <v>122</v>
      </c>
      <c r="D13800" s="5" t="s">
        <v>645</v>
      </c>
      <c r="E13800" s="5" t="s">
        <v>172</v>
      </c>
      <c r="F13800" s="6">
        <v>44179</v>
      </c>
      <c r="G13800" s="5" t="s">
        <v>148</v>
      </c>
      <c r="H13800" s="5" t="s">
        <v>173</v>
      </c>
      <c r="I13800">
        <v>44092</v>
      </c>
      <c r="J13800">
        <v>87</v>
      </c>
      <c r="K13800">
        <v>20</v>
      </c>
      <c r="L13800">
        <v>1</v>
      </c>
      <c r="M13800">
        <v>1200</v>
      </c>
      <c r="N13800">
        <v>1191.405</v>
      </c>
      <c r="O13800">
        <v>1191.405</v>
      </c>
      <c r="P13800">
        <v>20</v>
      </c>
      <c r="Q13800">
        <v>60</v>
      </c>
      <c r="R13800">
        <v>8.5950000000000006</v>
      </c>
      <c r="S13800">
        <v>2020</v>
      </c>
      <c r="T13800">
        <v>12</v>
      </c>
      <c r="U13800">
        <v>51</v>
      </c>
    </row>
    <row r="13801" spans="1:21" x14ac:dyDescent="0.3">
      <c r="A13801" s="5" t="s">
        <v>168</v>
      </c>
      <c r="B13801" s="5" t="s">
        <v>175</v>
      </c>
      <c r="C13801" s="5" t="s">
        <v>81</v>
      </c>
      <c r="D13801" s="5" t="s">
        <v>607</v>
      </c>
      <c r="E13801" s="5" t="s">
        <v>172</v>
      </c>
      <c r="F13801" s="6">
        <v>44180</v>
      </c>
      <c r="G13801" s="5" t="s">
        <v>148</v>
      </c>
      <c r="H13801" s="5" t="s">
        <v>190</v>
      </c>
      <c r="I13801">
        <v>44000</v>
      </c>
      <c r="J13801">
        <v>180</v>
      </c>
      <c r="K13801">
        <v>80</v>
      </c>
      <c r="L13801">
        <v>1</v>
      </c>
      <c r="M13801">
        <v>2500</v>
      </c>
      <c r="N13801">
        <v>2512.1860000000001</v>
      </c>
      <c r="O13801">
        <v>2512.1860000000001</v>
      </c>
      <c r="P13801">
        <v>80</v>
      </c>
      <c r="Q13801">
        <v>31.25</v>
      </c>
      <c r="R13801">
        <v>-12.186</v>
      </c>
      <c r="S13801">
        <v>2020</v>
      </c>
      <c r="T13801">
        <v>12</v>
      </c>
      <c r="U13801">
        <v>51</v>
      </c>
    </row>
    <row r="13802" spans="1:21" x14ac:dyDescent="0.3">
      <c r="A13802" s="5" t="s">
        <v>168</v>
      </c>
      <c r="B13802" s="5" t="s">
        <v>175</v>
      </c>
      <c r="C13802" s="5" t="s">
        <v>83</v>
      </c>
      <c r="D13802" s="5" t="s">
        <v>639</v>
      </c>
      <c r="E13802" s="5" t="s">
        <v>172</v>
      </c>
      <c r="F13802" s="6">
        <v>44180</v>
      </c>
      <c r="G13802" s="5" t="s">
        <v>148</v>
      </c>
      <c r="H13802" s="5" t="s">
        <v>208</v>
      </c>
      <c r="I13802">
        <v>43993</v>
      </c>
      <c r="J13802">
        <v>187</v>
      </c>
      <c r="K13802">
        <v>121.5</v>
      </c>
      <c r="L13802">
        <v>1</v>
      </c>
      <c r="M13802">
        <v>4252.5</v>
      </c>
      <c r="N13802">
        <v>3129.2840000000001</v>
      </c>
      <c r="O13802">
        <v>3129.2840000000001</v>
      </c>
      <c r="P13802">
        <v>121.5</v>
      </c>
      <c r="Q13802">
        <v>35</v>
      </c>
      <c r="R13802">
        <v>1123.2159999999999</v>
      </c>
      <c r="S13802">
        <v>2020</v>
      </c>
      <c r="T13802">
        <v>12</v>
      </c>
      <c r="U13802">
        <v>51</v>
      </c>
    </row>
    <row r="13803" spans="1:21" x14ac:dyDescent="0.3">
      <c r="A13803" s="5" t="s">
        <v>168</v>
      </c>
      <c r="B13803" s="5" t="s">
        <v>175</v>
      </c>
      <c r="C13803" s="5" t="s">
        <v>92</v>
      </c>
      <c r="D13803" s="5" t="s">
        <v>646</v>
      </c>
      <c r="E13803" s="5" t="s">
        <v>172</v>
      </c>
      <c r="F13803" s="6">
        <v>44180</v>
      </c>
      <c r="G13803" s="5" t="s">
        <v>148</v>
      </c>
      <c r="H13803" s="5" t="s">
        <v>190</v>
      </c>
      <c r="I13803">
        <v>44180</v>
      </c>
      <c r="J13803">
        <v>0</v>
      </c>
      <c r="K13803">
        <v>50</v>
      </c>
      <c r="L13803">
        <v>6</v>
      </c>
      <c r="M13803">
        <v>24000</v>
      </c>
      <c r="N13803">
        <v>0</v>
      </c>
      <c r="O13803">
        <v>0</v>
      </c>
      <c r="P13803">
        <v>8.3333333333333339</v>
      </c>
      <c r="Q13803">
        <v>480</v>
      </c>
      <c r="R13803">
        <v>24000</v>
      </c>
      <c r="S13803">
        <v>2020</v>
      </c>
      <c r="T13803">
        <v>12</v>
      </c>
      <c r="U13803">
        <v>51</v>
      </c>
    </row>
    <row r="13804" spans="1:21" x14ac:dyDescent="0.3">
      <c r="A13804" s="5" t="s">
        <v>168</v>
      </c>
      <c r="B13804" s="5" t="s">
        <v>175</v>
      </c>
      <c r="C13804" s="5" t="s">
        <v>92</v>
      </c>
      <c r="D13804" s="5" t="s">
        <v>646</v>
      </c>
      <c r="E13804" s="5" t="s">
        <v>227</v>
      </c>
      <c r="F13804" s="6">
        <v>44180</v>
      </c>
      <c r="G13804" s="5" t="s">
        <v>148</v>
      </c>
      <c r="H13804" s="5" t="s">
        <v>190</v>
      </c>
      <c r="I13804">
        <v>44180</v>
      </c>
      <c r="J13804">
        <v>0</v>
      </c>
      <c r="K13804">
        <v>-50</v>
      </c>
      <c r="L13804">
        <v>-6</v>
      </c>
      <c r="M13804">
        <v>-24000</v>
      </c>
      <c r="N13804">
        <v>0</v>
      </c>
      <c r="O13804">
        <v>0</v>
      </c>
      <c r="P13804">
        <v>8.3333333333333339</v>
      </c>
      <c r="Q13804">
        <v>480</v>
      </c>
      <c r="R13804">
        <v>-24000</v>
      </c>
      <c r="S13804">
        <v>2020</v>
      </c>
      <c r="T13804">
        <v>12</v>
      </c>
      <c r="U13804">
        <v>51</v>
      </c>
    </row>
    <row r="13805" spans="1:21" x14ac:dyDescent="0.3">
      <c r="A13805" s="5" t="s">
        <v>168</v>
      </c>
      <c r="B13805" s="5" t="s">
        <v>175</v>
      </c>
      <c r="C13805" s="5" t="s">
        <v>92</v>
      </c>
      <c r="D13805" s="5" t="s">
        <v>646</v>
      </c>
      <c r="E13805" s="5" t="s">
        <v>172</v>
      </c>
      <c r="F13805" s="6">
        <v>44180</v>
      </c>
      <c r="G13805" s="5" t="s">
        <v>148</v>
      </c>
      <c r="H13805" s="5" t="s">
        <v>647</v>
      </c>
      <c r="I13805">
        <v>44180</v>
      </c>
      <c r="J13805">
        <v>0</v>
      </c>
      <c r="K13805">
        <v>50</v>
      </c>
      <c r="L13805">
        <v>6</v>
      </c>
      <c r="M13805">
        <v>24000</v>
      </c>
      <c r="N13805">
        <v>0</v>
      </c>
      <c r="O13805">
        <v>0</v>
      </c>
      <c r="P13805">
        <v>8.3333333333333339</v>
      </c>
      <c r="Q13805">
        <v>480</v>
      </c>
      <c r="R13805">
        <v>24000</v>
      </c>
      <c r="S13805">
        <v>2020</v>
      </c>
      <c r="T13805">
        <v>12</v>
      </c>
      <c r="U13805">
        <v>51</v>
      </c>
    </row>
    <row r="13806" spans="1:21" x14ac:dyDescent="0.3">
      <c r="A13806" s="5" t="s">
        <v>168</v>
      </c>
      <c r="B13806" s="5" t="s">
        <v>206</v>
      </c>
      <c r="C13806" s="5" t="s">
        <v>115</v>
      </c>
      <c r="D13806" s="5" t="s">
        <v>642</v>
      </c>
      <c r="E13806" s="5" t="s">
        <v>172</v>
      </c>
      <c r="F13806" s="6">
        <v>44180</v>
      </c>
      <c r="G13806" s="5" t="s">
        <v>148</v>
      </c>
      <c r="H13806" s="5" t="s">
        <v>264</v>
      </c>
      <c r="I13806">
        <v>44000</v>
      </c>
      <c r="J13806">
        <v>180</v>
      </c>
      <c r="K13806">
        <v>1799</v>
      </c>
      <c r="L13806">
        <v>15</v>
      </c>
      <c r="M13806">
        <v>67462.5</v>
      </c>
      <c r="N13806">
        <v>49206.408000000003</v>
      </c>
      <c r="O13806">
        <v>3280.4270000000001</v>
      </c>
      <c r="P13806">
        <v>119.93333333333334</v>
      </c>
      <c r="Q13806">
        <v>37.5</v>
      </c>
      <c r="R13806">
        <v>18256.092000000001</v>
      </c>
      <c r="S13806">
        <v>2020</v>
      </c>
      <c r="T13806">
        <v>12</v>
      </c>
      <c r="U13806">
        <v>51</v>
      </c>
    </row>
    <row r="13807" spans="1:21" x14ac:dyDescent="0.3">
      <c r="A13807" s="5" t="s">
        <v>168</v>
      </c>
      <c r="B13807" s="5" t="s">
        <v>206</v>
      </c>
      <c r="C13807" s="5" t="s">
        <v>115</v>
      </c>
      <c r="D13807" s="5" t="s">
        <v>642</v>
      </c>
      <c r="E13807" s="5" t="s">
        <v>172</v>
      </c>
      <c r="F13807" s="6">
        <v>44180</v>
      </c>
      <c r="G13807" s="5" t="s">
        <v>148</v>
      </c>
      <c r="H13807" s="5" t="s">
        <v>311</v>
      </c>
      <c r="I13807">
        <v>44000</v>
      </c>
      <c r="J13807">
        <v>180</v>
      </c>
      <c r="K13807">
        <v>121.8</v>
      </c>
      <c r="L13807">
        <v>1</v>
      </c>
      <c r="M13807">
        <v>4567.5</v>
      </c>
      <c r="N13807">
        <v>3280.4270000000001</v>
      </c>
      <c r="O13807">
        <v>3280.4270000000001</v>
      </c>
      <c r="P13807">
        <v>121.8</v>
      </c>
      <c r="Q13807">
        <v>37.5</v>
      </c>
      <c r="R13807">
        <v>1287.0730000000001</v>
      </c>
      <c r="S13807">
        <v>2020</v>
      </c>
      <c r="T13807">
        <v>12</v>
      </c>
      <c r="U13807">
        <v>51</v>
      </c>
    </row>
    <row r="13808" spans="1:21" x14ac:dyDescent="0.3">
      <c r="A13808" s="5" t="s">
        <v>168</v>
      </c>
      <c r="B13808" s="5" t="s">
        <v>206</v>
      </c>
      <c r="C13808" s="5" t="s">
        <v>115</v>
      </c>
      <c r="D13808" s="5" t="s">
        <v>642</v>
      </c>
      <c r="E13808" s="5" t="s">
        <v>172</v>
      </c>
      <c r="F13808" s="6">
        <v>44180</v>
      </c>
      <c r="G13808" s="5" t="s">
        <v>148</v>
      </c>
      <c r="H13808" s="5" t="s">
        <v>371</v>
      </c>
      <c r="I13808">
        <v>44000</v>
      </c>
      <c r="J13808">
        <v>180</v>
      </c>
      <c r="K13808">
        <v>1206.4000000000001</v>
      </c>
      <c r="L13808">
        <v>10</v>
      </c>
      <c r="M13808">
        <v>44636.800000000003</v>
      </c>
      <c r="N13808">
        <v>32804.271999999997</v>
      </c>
      <c r="O13808">
        <v>3280.4270000000001</v>
      </c>
      <c r="P13808">
        <v>120.64000000000001</v>
      </c>
      <c r="Q13808">
        <v>37</v>
      </c>
      <c r="R13808">
        <v>11832.528</v>
      </c>
      <c r="S13808">
        <v>2020</v>
      </c>
      <c r="T13808">
        <v>12</v>
      </c>
      <c r="U13808">
        <v>51</v>
      </c>
    </row>
    <row r="13809" spans="1:21" x14ac:dyDescent="0.3">
      <c r="A13809" s="5" t="s">
        <v>168</v>
      </c>
      <c r="B13809" s="5" t="s">
        <v>206</v>
      </c>
      <c r="C13809" s="5" t="s">
        <v>115</v>
      </c>
      <c r="D13809" s="5" t="s">
        <v>642</v>
      </c>
      <c r="E13809" s="5" t="s">
        <v>172</v>
      </c>
      <c r="F13809" s="6">
        <v>44180</v>
      </c>
      <c r="G13809" s="5" t="s">
        <v>148</v>
      </c>
      <c r="H13809" s="5" t="s">
        <v>235</v>
      </c>
      <c r="I13809">
        <v>44000</v>
      </c>
      <c r="J13809">
        <v>180</v>
      </c>
      <c r="K13809">
        <v>106.4</v>
      </c>
      <c r="L13809">
        <v>1</v>
      </c>
      <c r="M13809">
        <v>3990</v>
      </c>
      <c r="N13809">
        <v>3280.4270000000001</v>
      </c>
      <c r="O13809">
        <v>3280.4270000000001</v>
      </c>
      <c r="P13809">
        <v>106.4</v>
      </c>
      <c r="Q13809">
        <v>37.5</v>
      </c>
      <c r="R13809">
        <v>709.57299999999998</v>
      </c>
      <c r="S13809">
        <v>2020</v>
      </c>
      <c r="T13809">
        <v>12</v>
      </c>
      <c r="U13809">
        <v>51</v>
      </c>
    </row>
    <row r="13810" spans="1:21" x14ac:dyDescent="0.3">
      <c r="A13810" s="5" t="s">
        <v>168</v>
      </c>
      <c r="B13810" s="5" t="s">
        <v>206</v>
      </c>
      <c r="C13810" s="5" t="s">
        <v>115</v>
      </c>
      <c r="D13810" s="5" t="s">
        <v>642</v>
      </c>
      <c r="E13810" s="5" t="s">
        <v>172</v>
      </c>
      <c r="F13810" s="6">
        <v>44180</v>
      </c>
      <c r="G13810" s="5" t="s">
        <v>148</v>
      </c>
      <c r="H13810" s="5" t="s">
        <v>178</v>
      </c>
      <c r="I13810">
        <v>44000</v>
      </c>
      <c r="J13810">
        <v>180</v>
      </c>
      <c r="K13810">
        <v>228</v>
      </c>
      <c r="L13810">
        <v>2</v>
      </c>
      <c r="M13810">
        <v>8550</v>
      </c>
      <c r="N13810">
        <v>6560.8540000000003</v>
      </c>
      <c r="O13810">
        <v>3280.4270000000001</v>
      </c>
      <c r="P13810">
        <v>114</v>
      </c>
      <c r="Q13810">
        <v>37.5</v>
      </c>
      <c r="R13810">
        <v>1989.146</v>
      </c>
      <c r="S13810">
        <v>2020</v>
      </c>
      <c r="T13810">
        <v>12</v>
      </c>
      <c r="U13810">
        <v>51</v>
      </c>
    </row>
    <row r="13811" spans="1:21" x14ac:dyDescent="0.3">
      <c r="A13811" s="5" t="s">
        <v>168</v>
      </c>
      <c r="B13811" s="5" t="s">
        <v>206</v>
      </c>
      <c r="C13811" s="5" t="s">
        <v>115</v>
      </c>
      <c r="D13811" s="5" t="s">
        <v>642</v>
      </c>
      <c r="E13811" s="5" t="s">
        <v>172</v>
      </c>
      <c r="F13811" s="6">
        <v>44180</v>
      </c>
      <c r="G13811" s="5" t="s">
        <v>148</v>
      </c>
      <c r="H13811" s="5" t="s">
        <v>197</v>
      </c>
      <c r="I13811">
        <v>44000</v>
      </c>
      <c r="J13811">
        <v>180</v>
      </c>
      <c r="K13811">
        <v>305.8</v>
      </c>
      <c r="L13811">
        <v>3</v>
      </c>
      <c r="M13811">
        <v>11467.5</v>
      </c>
      <c r="N13811">
        <v>9841.2819999999992</v>
      </c>
      <c r="O13811">
        <v>3280.4270000000001</v>
      </c>
      <c r="P13811">
        <v>101.93333333333334</v>
      </c>
      <c r="Q13811">
        <v>37.5</v>
      </c>
      <c r="R13811">
        <v>1626.2180000000001</v>
      </c>
      <c r="S13811">
        <v>2020</v>
      </c>
      <c r="T13811">
        <v>12</v>
      </c>
      <c r="U13811">
        <v>51</v>
      </c>
    </row>
    <row r="13812" spans="1:21" x14ac:dyDescent="0.3">
      <c r="A13812" s="5" t="s">
        <v>168</v>
      </c>
      <c r="B13812" s="5" t="s">
        <v>206</v>
      </c>
      <c r="C13812" s="5" t="s">
        <v>115</v>
      </c>
      <c r="D13812" s="5" t="s">
        <v>642</v>
      </c>
      <c r="E13812" s="5" t="s">
        <v>172</v>
      </c>
      <c r="F13812" s="6">
        <v>44180</v>
      </c>
      <c r="G13812" s="5" t="s">
        <v>148</v>
      </c>
      <c r="H13812" s="5" t="s">
        <v>194</v>
      </c>
      <c r="I13812">
        <v>44000</v>
      </c>
      <c r="J13812">
        <v>180</v>
      </c>
      <c r="K13812">
        <v>536.79999999999995</v>
      </c>
      <c r="L13812">
        <v>4</v>
      </c>
      <c r="M13812">
        <v>20130</v>
      </c>
      <c r="N13812">
        <v>13121.709000000001</v>
      </c>
      <c r="O13812">
        <v>3280.4270000000001</v>
      </c>
      <c r="P13812">
        <v>134.19999999999999</v>
      </c>
      <c r="Q13812">
        <v>37.5</v>
      </c>
      <c r="R13812">
        <v>7008.2910000000002</v>
      </c>
      <c r="S13812">
        <v>2020</v>
      </c>
      <c r="T13812">
        <v>12</v>
      </c>
      <c r="U13812">
        <v>51</v>
      </c>
    </row>
    <row r="13813" spans="1:21" x14ac:dyDescent="0.3">
      <c r="A13813" s="5" t="s">
        <v>168</v>
      </c>
      <c r="B13813" s="5" t="s">
        <v>206</v>
      </c>
      <c r="C13813" s="5" t="s">
        <v>115</v>
      </c>
      <c r="D13813" s="5" t="s">
        <v>642</v>
      </c>
      <c r="E13813" s="5" t="s">
        <v>172</v>
      </c>
      <c r="F13813" s="6">
        <v>44180</v>
      </c>
      <c r="G13813" s="5" t="s">
        <v>148</v>
      </c>
      <c r="H13813" s="5" t="s">
        <v>208</v>
      </c>
      <c r="I13813">
        <v>44000</v>
      </c>
      <c r="J13813">
        <v>180</v>
      </c>
      <c r="K13813">
        <v>109.4</v>
      </c>
      <c r="L13813">
        <v>1</v>
      </c>
      <c r="M13813">
        <v>3829</v>
      </c>
      <c r="N13813">
        <v>3280.4270000000001</v>
      </c>
      <c r="O13813">
        <v>3280.4270000000001</v>
      </c>
      <c r="P13813">
        <v>109.4</v>
      </c>
      <c r="Q13813">
        <v>35</v>
      </c>
      <c r="R13813">
        <v>548.57299999999998</v>
      </c>
      <c r="S13813">
        <v>2020</v>
      </c>
      <c r="T13813">
        <v>12</v>
      </c>
      <c r="U13813">
        <v>51</v>
      </c>
    </row>
    <row r="13814" spans="1:21" x14ac:dyDescent="0.3">
      <c r="A13814" s="5" t="s">
        <v>168</v>
      </c>
      <c r="B13814" s="5" t="s">
        <v>206</v>
      </c>
      <c r="C13814" s="5" t="s">
        <v>115</v>
      </c>
      <c r="D13814" s="5" t="s">
        <v>642</v>
      </c>
      <c r="E13814" s="5" t="s">
        <v>172</v>
      </c>
      <c r="F13814" s="6">
        <v>44180</v>
      </c>
      <c r="G13814" s="5" t="s">
        <v>148</v>
      </c>
      <c r="H13814" s="5" t="s">
        <v>203</v>
      </c>
      <c r="I13814">
        <v>44000</v>
      </c>
      <c r="J13814">
        <v>180</v>
      </c>
      <c r="K13814">
        <v>205</v>
      </c>
      <c r="L13814">
        <v>2</v>
      </c>
      <c r="M13814">
        <v>7892.5</v>
      </c>
      <c r="N13814">
        <v>7444.8490000000002</v>
      </c>
      <c r="O13814">
        <v>3722.424</v>
      </c>
      <c r="P13814">
        <v>102.5</v>
      </c>
      <c r="Q13814">
        <v>38.5</v>
      </c>
      <c r="R13814">
        <v>447.65100000000001</v>
      </c>
      <c r="S13814">
        <v>2020</v>
      </c>
      <c r="T13814">
        <v>12</v>
      </c>
      <c r="U13814">
        <v>51</v>
      </c>
    </row>
    <row r="13815" spans="1:21" x14ac:dyDescent="0.3">
      <c r="A13815" s="5" t="s">
        <v>168</v>
      </c>
      <c r="B13815" s="5" t="s">
        <v>206</v>
      </c>
      <c r="C13815" s="5" t="s">
        <v>115</v>
      </c>
      <c r="D13815" s="5" t="s">
        <v>642</v>
      </c>
      <c r="E13815" s="5" t="s">
        <v>172</v>
      </c>
      <c r="F13815" s="6">
        <v>44180</v>
      </c>
      <c r="G13815" s="5" t="s">
        <v>148</v>
      </c>
      <c r="H13815" s="5" t="s">
        <v>204</v>
      </c>
      <c r="I13815">
        <v>44000</v>
      </c>
      <c r="J13815">
        <v>180</v>
      </c>
      <c r="K13815">
        <v>220</v>
      </c>
      <c r="L13815">
        <v>2</v>
      </c>
      <c r="M13815">
        <v>8470</v>
      </c>
      <c r="N13815">
        <v>7444.8490000000002</v>
      </c>
      <c r="O13815">
        <v>3722.424</v>
      </c>
      <c r="P13815">
        <v>110</v>
      </c>
      <c r="Q13815">
        <v>38.5</v>
      </c>
      <c r="R13815">
        <v>1025.1510000000001</v>
      </c>
      <c r="S13815">
        <v>2020</v>
      </c>
      <c r="T13815">
        <v>12</v>
      </c>
      <c r="U13815">
        <v>51</v>
      </c>
    </row>
    <row r="13816" spans="1:21" x14ac:dyDescent="0.3">
      <c r="A13816" s="5" t="s">
        <v>168</v>
      </c>
      <c r="B13816" s="5" t="s">
        <v>206</v>
      </c>
      <c r="C13816" s="5" t="s">
        <v>115</v>
      </c>
      <c r="D13816" s="5" t="s">
        <v>642</v>
      </c>
      <c r="E13816" s="5" t="s">
        <v>172</v>
      </c>
      <c r="F13816" s="6">
        <v>44180</v>
      </c>
      <c r="G13816" s="5" t="s">
        <v>148</v>
      </c>
      <c r="H13816" s="5" t="s">
        <v>230</v>
      </c>
      <c r="I13816">
        <v>44000</v>
      </c>
      <c r="J13816">
        <v>180</v>
      </c>
      <c r="K13816">
        <v>2127</v>
      </c>
      <c r="L13816">
        <v>18</v>
      </c>
      <c r="M13816">
        <v>79762.5</v>
      </c>
      <c r="N13816">
        <v>67003.638999999996</v>
      </c>
      <c r="O13816">
        <v>3722.424</v>
      </c>
      <c r="P13816">
        <v>118.16666666666667</v>
      </c>
      <c r="Q13816">
        <v>37.5</v>
      </c>
      <c r="R13816">
        <v>12758.861000000001</v>
      </c>
      <c r="S13816">
        <v>2020</v>
      </c>
      <c r="T13816">
        <v>12</v>
      </c>
      <c r="U13816">
        <v>51</v>
      </c>
    </row>
    <row r="13817" spans="1:21" x14ac:dyDescent="0.3">
      <c r="A13817" s="5" t="s">
        <v>168</v>
      </c>
      <c r="B13817" s="5" t="s">
        <v>206</v>
      </c>
      <c r="C13817" s="5" t="s">
        <v>115</v>
      </c>
      <c r="D13817" s="5" t="s">
        <v>642</v>
      </c>
      <c r="E13817" s="5" t="s">
        <v>172</v>
      </c>
      <c r="F13817" s="6">
        <v>44180</v>
      </c>
      <c r="G13817" s="5" t="s">
        <v>148</v>
      </c>
      <c r="H13817" s="5" t="s">
        <v>205</v>
      </c>
      <c r="I13817">
        <v>44000</v>
      </c>
      <c r="J13817">
        <v>180</v>
      </c>
      <c r="K13817">
        <v>381</v>
      </c>
      <c r="L13817">
        <v>3</v>
      </c>
      <c r="M13817">
        <v>14668.5</v>
      </c>
      <c r="N13817">
        <v>11167.272999999999</v>
      </c>
      <c r="O13817">
        <v>3722.424</v>
      </c>
      <c r="P13817">
        <v>127</v>
      </c>
      <c r="Q13817">
        <v>38.5</v>
      </c>
      <c r="R13817">
        <v>3501.2269999999999</v>
      </c>
      <c r="S13817">
        <v>2020</v>
      </c>
      <c r="T13817">
        <v>12</v>
      </c>
      <c r="U13817">
        <v>51</v>
      </c>
    </row>
    <row r="13818" spans="1:21" x14ac:dyDescent="0.3">
      <c r="A13818" s="5" t="s">
        <v>168</v>
      </c>
      <c r="B13818" s="5" t="s">
        <v>206</v>
      </c>
      <c r="C13818" s="5" t="s">
        <v>115</v>
      </c>
      <c r="D13818" s="5" t="s">
        <v>642</v>
      </c>
      <c r="E13818" s="5" t="s">
        <v>172</v>
      </c>
      <c r="F13818" s="6">
        <v>44180</v>
      </c>
      <c r="G13818" s="5" t="s">
        <v>148</v>
      </c>
      <c r="H13818" s="5" t="s">
        <v>216</v>
      </c>
      <c r="I13818">
        <v>44000</v>
      </c>
      <c r="J13818">
        <v>180</v>
      </c>
      <c r="K13818">
        <v>105</v>
      </c>
      <c r="L13818">
        <v>1</v>
      </c>
      <c r="M13818">
        <v>4042.5</v>
      </c>
      <c r="N13818">
        <v>3722.424</v>
      </c>
      <c r="O13818">
        <v>3722.424</v>
      </c>
      <c r="P13818">
        <v>105</v>
      </c>
      <c r="Q13818">
        <v>38.5</v>
      </c>
      <c r="R13818">
        <v>320.07600000000002</v>
      </c>
      <c r="S13818">
        <v>2020</v>
      </c>
      <c r="T13818">
        <v>12</v>
      </c>
      <c r="U13818">
        <v>51</v>
      </c>
    </row>
    <row r="13819" spans="1:21" x14ac:dyDescent="0.3">
      <c r="A13819" s="5" t="s">
        <v>168</v>
      </c>
      <c r="B13819" s="5" t="s">
        <v>206</v>
      </c>
      <c r="C13819" s="5" t="s">
        <v>115</v>
      </c>
      <c r="D13819" s="5" t="s">
        <v>642</v>
      </c>
      <c r="E13819" s="5" t="s">
        <v>172</v>
      </c>
      <c r="F13819" s="6">
        <v>44180</v>
      </c>
      <c r="G13819" s="5" t="s">
        <v>148</v>
      </c>
      <c r="H13819" s="5" t="s">
        <v>190</v>
      </c>
      <c r="I13819">
        <v>44000</v>
      </c>
      <c r="J13819">
        <v>180</v>
      </c>
      <c r="K13819">
        <v>115</v>
      </c>
      <c r="L13819">
        <v>1</v>
      </c>
      <c r="M13819">
        <v>4427.5</v>
      </c>
      <c r="N13819">
        <v>3722.424</v>
      </c>
      <c r="O13819">
        <v>3722.424</v>
      </c>
      <c r="P13819">
        <v>115</v>
      </c>
      <c r="Q13819">
        <v>38.5</v>
      </c>
      <c r="R13819">
        <v>705.07600000000002</v>
      </c>
      <c r="S13819">
        <v>2020</v>
      </c>
      <c r="T13819">
        <v>12</v>
      </c>
      <c r="U13819">
        <v>51</v>
      </c>
    </row>
    <row r="13820" spans="1:21" x14ac:dyDescent="0.3">
      <c r="A13820" s="5" t="s">
        <v>168</v>
      </c>
      <c r="B13820" s="5" t="s">
        <v>206</v>
      </c>
      <c r="C13820" s="5" t="s">
        <v>115</v>
      </c>
      <c r="D13820" s="5" t="s">
        <v>642</v>
      </c>
      <c r="E13820" s="5" t="s">
        <v>172</v>
      </c>
      <c r="F13820" s="6">
        <v>44180</v>
      </c>
      <c r="G13820" s="5" t="s">
        <v>148</v>
      </c>
      <c r="H13820" s="5" t="s">
        <v>181</v>
      </c>
      <c r="I13820">
        <v>44000</v>
      </c>
      <c r="J13820">
        <v>180</v>
      </c>
      <c r="K13820">
        <v>126</v>
      </c>
      <c r="L13820">
        <v>1</v>
      </c>
      <c r="M13820">
        <v>4851</v>
      </c>
      <c r="N13820">
        <v>3722.424</v>
      </c>
      <c r="O13820">
        <v>3722.424</v>
      </c>
      <c r="P13820">
        <v>126</v>
      </c>
      <c r="Q13820">
        <v>38.5</v>
      </c>
      <c r="R13820">
        <v>1128.576</v>
      </c>
      <c r="S13820">
        <v>2020</v>
      </c>
      <c r="T13820">
        <v>12</v>
      </c>
      <c r="U13820">
        <v>51</v>
      </c>
    </row>
    <row r="13821" spans="1:21" x14ac:dyDescent="0.3">
      <c r="A13821" s="5" t="s">
        <v>168</v>
      </c>
      <c r="B13821" s="5" t="s">
        <v>206</v>
      </c>
      <c r="C13821" s="5" t="s">
        <v>115</v>
      </c>
      <c r="D13821" s="5" t="s">
        <v>642</v>
      </c>
      <c r="E13821" s="5" t="s">
        <v>172</v>
      </c>
      <c r="F13821" s="6">
        <v>44180</v>
      </c>
      <c r="G13821" s="5" t="s">
        <v>148</v>
      </c>
      <c r="H13821" s="5" t="s">
        <v>183</v>
      </c>
      <c r="I13821">
        <v>44000</v>
      </c>
      <c r="J13821">
        <v>180</v>
      </c>
      <c r="K13821">
        <v>240</v>
      </c>
      <c r="L13821">
        <v>2</v>
      </c>
      <c r="M13821">
        <v>9240</v>
      </c>
      <c r="N13821">
        <v>7444.8490000000002</v>
      </c>
      <c r="O13821">
        <v>3722.424</v>
      </c>
      <c r="P13821">
        <v>120</v>
      </c>
      <c r="Q13821">
        <v>38.5</v>
      </c>
      <c r="R13821">
        <v>1795.1510000000001</v>
      </c>
      <c r="S13821">
        <v>2020</v>
      </c>
      <c r="T13821">
        <v>12</v>
      </c>
      <c r="U13821">
        <v>51</v>
      </c>
    </row>
    <row r="13822" spans="1:21" x14ac:dyDescent="0.3">
      <c r="A13822" s="5" t="s">
        <v>168</v>
      </c>
      <c r="B13822" s="5" t="s">
        <v>206</v>
      </c>
      <c r="C13822" s="5" t="s">
        <v>115</v>
      </c>
      <c r="D13822" s="5" t="s">
        <v>642</v>
      </c>
      <c r="E13822" s="5" t="s">
        <v>172</v>
      </c>
      <c r="F13822" s="6">
        <v>44180</v>
      </c>
      <c r="G13822" s="5" t="s">
        <v>148</v>
      </c>
      <c r="H13822" s="5" t="s">
        <v>182</v>
      </c>
      <c r="I13822">
        <v>44000</v>
      </c>
      <c r="J13822">
        <v>180</v>
      </c>
      <c r="K13822">
        <v>214</v>
      </c>
      <c r="L13822">
        <v>2</v>
      </c>
      <c r="M13822">
        <v>8239</v>
      </c>
      <c r="N13822">
        <v>7444.8490000000002</v>
      </c>
      <c r="O13822">
        <v>3722.424</v>
      </c>
      <c r="P13822">
        <v>107</v>
      </c>
      <c r="Q13822">
        <v>38.5</v>
      </c>
      <c r="R13822">
        <v>794.15099999999995</v>
      </c>
      <c r="S13822">
        <v>2020</v>
      </c>
      <c r="T13822">
        <v>12</v>
      </c>
      <c r="U13822">
        <v>51</v>
      </c>
    </row>
    <row r="13823" spans="1:21" x14ac:dyDescent="0.3">
      <c r="A13823" s="5" t="s">
        <v>168</v>
      </c>
      <c r="B13823" s="5" t="s">
        <v>206</v>
      </c>
      <c r="C13823" s="5" t="s">
        <v>115</v>
      </c>
      <c r="D13823" s="5" t="s">
        <v>642</v>
      </c>
      <c r="E13823" s="5" t="s">
        <v>172</v>
      </c>
      <c r="F13823" s="6">
        <v>44180</v>
      </c>
      <c r="G13823" s="5" t="s">
        <v>148</v>
      </c>
      <c r="H13823" s="5" t="s">
        <v>231</v>
      </c>
      <c r="I13823">
        <v>44000</v>
      </c>
      <c r="J13823">
        <v>180</v>
      </c>
      <c r="K13823">
        <v>131</v>
      </c>
      <c r="L13823">
        <v>1</v>
      </c>
      <c r="M13823">
        <v>5043.5</v>
      </c>
      <c r="N13823">
        <v>3722.424</v>
      </c>
      <c r="O13823">
        <v>3722.424</v>
      </c>
      <c r="P13823">
        <v>131</v>
      </c>
      <c r="Q13823">
        <v>38.5</v>
      </c>
      <c r="R13823">
        <v>1321.076</v>
      </c>
      <c r="S13823">
        <v>2020</v>
      </c>
      <c r="T13823">
        <v>12</v>
      </c>
      <c r="U13823">
        <v>51</v>
      </c>
    </row>
    <row r="13824" spans="1:21" x14ac:dyDescent="0.3">
      <c r="A13824" s="5" t="s">
        <v>168</v>
      </c>
      <c r="B13824" s="5" t="s">
        <v>206</v>
      </c>
      <c r="C13824" s="5" t="s">
        <v>115</v>
      </c>
      <c r="D13824" s="5" t="s">
        <v>642</v>
      </c>
      <c r="E13824" s="5" t="s">
        <v>172</v>
      </c>
      <c r="F13824" s="6">
        <v>44180</v>
      </c>
      <c r="G13824" s="5" t="s">
        <v>148</v>
      </c>
      <c r="H13824" s="5" t="s">
        <v>189</v>
      </c>
      <c r="I13824">
        <v>44000</v>
      </c>
      <c r="J13824">
        <v>180</v>
      </c>
      <c r="K13824">
        <v>220</v>
      </c>
      <c r="L13824">
        <v>2</v>
      </c>
      <c r="M13824">
        <v>8470</v>
      </c>
      <c r="N13824">
        <v>7444.8490000000002</v>
      </c>
      <c r="O13824">
        <v>3722.424</v>
      </c>
      <c r="P13824">
        <v>110</v>
      </c>
      <c r="Q13824">
        <v>38.5</v>
      </c>
      <c r="R13824">
        <v>1025.1510000000001</v>
      </c>
      <c r="S13824">
        <v>2020</v>
      </c>
      <c r="T13824">
        <v>12</v>
      </c>
      <c r="U13824">
        <v>51</v>
      </c>
    </row>
    <row r="13825" spans="1:21" x14ac:dyDescent="0.3">
      <c r="A13825" s="5" t="s">
        <v>168</v>
      </c>
      <c r="B13825" s="5" t="s">
        <v>206</v>
      </c>
      <c r="C13825" s="5" t="s">
        <v>116</v>
      </c>
      <c r="D13825" s="5" t="s">
        <v>648</v>
      </c>
      <c r="E13825" s="5" t="s">
        <v>172</v>
      </c>
      <c r="F13825" s="6">
        <v>44180</v>
      </c>
      <c r="G13825" s="5" t="s">
        <v>148</v>
      </c>
      <c r="H13825" s="5" t="s">
        <v>184</v>
      </c>
      <c r="I13825">
        <v>44001</v>
      </c>
      <c r="J13825">
        <v>179</v>
      </c>
      <c r="K13825">
        <v>2314</v>
      </c>
      <c r="L13825">
        <v>20</v>
      </c>
      <c r="M13825">
        <v>86775</v>
      </c>
      <c r="N13825">
        <v>61373.368000000002</v>
      </c>
      <c r="O13825">
        <v>3068.6680000000001</v>
      </c>
      <c r="P13825">
        <v>115.7</v>
      </c>
      <c r="Q13825">
        <v>37.5</v>
      </c>
      <c r="R13825">
        <v>25401.632000000001</v>
      </c>
      <c r="S13825">
        <v>2020</v>
      </c>
      <c r="T13825">
        <v>12</v>
      </c>
      <c r="U13825">
        <v>51</v>
      </c>
    </row>
    <row r="13826" spans="1:21" x14ac:dyDescent="0.3">
      <c r="A13826" s="5" t="s">
        <v>168</v>
      </c>
      <c r="B13826" s="5" t="s">
        <v>206</v>
      </c>
      <c r="C13826" s="5" t="s">
        <v>116</v>
      </c>
      <c r="D13826" s="5" t="s">
        <v>648</v>
      </c>
      <c r="E13826" s="5" t="s">
        <v>172</v>
      </c>
      <c r="F13826" s="6">
        <v>44180</v>
      </c>
      <c r="G13826" s="5" t="s">
        <v>148</v>
      </c>
      <c r="H13826" s="5" t="s">
        <v>186</v>
      </c>
      <c r="I13826">
        <v>44001</v>
      </c>
      <c r="J13826">
        <v>179</v>
      </c>
      <c r="K13826">
        <v>104</v>
      </c>
      <c r="L13826">
        <v>1</v>
      </c>
      <c r="M13826">
        <v>4004</v>
      </c>
      <c r="N13826">
        <v>3068.6680000000001</v>
      </c>
      <c r="O13826">
        <v>3068.6680000000001</v>
      </c>
      <c r="P13826">
        <v>104</v>
      </c>
      <c r="Q13826">
        <v>38.5</v>
      </c>
      <c r="R13826">
        <v>935.33199999999999</v>
      </c>
      <c r="S13826">
        <v>2020</v>
      </c>
      <c r="T13826">
        <v>12</v>
      </c>
      <c r="U13826">
        <v>51</v>
      </c>
    </row>
    <row r="13827" spans="1:21" x14ac:dyDescent="0.3">
      <c r="A13827" s="5" t="s">
        <v>168</v>
      </c>
      <c r="B13827" s="5" t="s">
        <v>206</v>
      </c>
      <c r="C13827" s="5" t="s">
        <v>116</v>
      </c>
      <c r="D13827" s="5" t="s">
        <v>648</v>
      </c>
      <c r="E13827" s="5" t="s">
        <v>172</v>
      </c>
      <c r="F13827" s="6">
        <v>44180</v>
      </c>
      <c r="G13827" s="5" t="s">
        <v>148</v>
      </c>
      <c r="H13827" s="5" t="s">
        <v>187</v>
      </c>
      <c r="I13827">
        <v>44001</v>
      </c>
      <c r="J13827">
        <v>179</v>
      </c>
      <c r="K13827">
        <v>488</v>
      </c>
      <c r="L13827">
        <v>4</v>
      </c>
      <c r="M13827">
        <v>18788</v>
      </c>
      <c r="N13827">
        <v>12274.674000000001</v>
      </c>
      <c r="O13827">
        <v>3068.6680000000001</v>
      </c>
      <c r="P13827">
        <v>122</v>
      </c>
      <c r="Q13827">
        <v>38.5</v>
      </c>
      <c r="R13827">
        <v>6513.326</v>
      </c>
      <c r="S13827">
        <v>2020</v>
      </c>
      <c r="T13827">
        <v>12</v>
      </c>
      <c r="U13827">
        <v>51</v>
      </c>
    </row>
    <row r="13828" spans="1:21" x14ac:dyDescent="0.3">
      <c r="A13828" s="5" t="s">
        <v>168</v>
      </c>
      <c r="B13828" s="5" t="s">
        <v>206</v>
      </c>
      <c r="C13828" s="5" t="s">
        <v>116</v>
      </c>
      <c r="D13828" s="5" t="s">
        <v>648</v>
      </c>
      <c r="E13828" s="5" t="s">
        <v>172</v>
      </c>
      <c r="F13828" s="6">
        <v>44180</v>
      </c>
      <c r="G13828" s="5" t="s">
        <v>148</v>
      </c>
      <c r="H13828" s="5" t="s">
        <v>188</v>
      </c>
      <c r="I13828">
        <v>44001</v>
      </c>
      <c r="J13828">
        <v>179</v>
      </c>
      <c r="K13828">
        <v>441</v>
      </c>
      <c r="L13828">
        <v>4</v>
      </c>
      <c r="M13828">
        <v>16978.5</v>
      </c>
      <c r="N13828">
        <v>12274.674000000001</v>
      </c>
      <c r="O13828">
        <v>3068.6680000000001</v>
      </c>
      <c r="P13828">
        <v>110.25</v>
      </c>
      <c r="Q13828">
        <v>38.5</v>
      </c>
      <c r="R13828">
        <v>4703.826</v>
      </c>
      <c r="S13828">
        <v>2020</v>
      </c>
      <c r="T13828">
        <v>12</v>
      </c>
      <c r="U13828">
        <v>51</v>
      </c>
    </row>
    <row r="13829" spans="1:21" x14ac:dyDescent="0.3">
      <c r="A13829" s="5" t="s">
        <v>168</v>
      </c>
      <c r="B13829" s="5" t="s">
        <v>206</v>
      </c>
      <c r="C13829" s="5" t="s">
        <v>116</v>
      </c>
      <c r="D13829" s="5" t="s">
        <v>648</v>
      </c>
      <c r="E13829" s="5" t="s">
        <v>172</v>
      </c>
      <c r="F13829" s="6">
        <v>44180</v>
      </c>
      <c r="G13829" s="5" t="s">
        <v>148</v>
      </c>
      <c r="H13829" s="5" t="s">
        <v>202</v>
      </c>
      <c r="I13829">
        <v>44001</v>
      </c>
      <c r="J13829">
        <v>179</v>
      </c>
      <c r="K13829">
        <v>799</v>
      </c>
      <c r="L13829">
        <v>7</v>
      </c>
      <c r="M13829">
        <v>30761.5</v>
      </c>
      <c r="N13829">
        <v>21480.679</v>
      </c>
      <c r="O13829">
        <v>3068.6680000000001</v>
      </c>
      <c r="P13829">
        <v>114.14285714285714</v>
      </c>
      <c r="Q13829">
        <v>38.5</v>
      </c>
      <c r="R13829">
        <v>9280.8209999999999</v>
      </c>
      <c r="S13829">
        <v>2020</v>
      </c>
      <c r="T13829">
        <v>12</v>
      </c>
      <c r="U13829">
        <v>51</v>
      </c>
    </row>
    <row r="13830" spans="1:21" x14ac:dyDescent="0.3">
      <c r="A13830" s="5" t="s">
        <v>168</v>
      </c>
      <c r="B13830" s="5" t="s">
        <v>206</v>
      </c>
      <c r="C13830" s="5" t="s">
        <v>116</v>
      </c>
      <c r="D13830" s="5" t="s">
        <v>648</v>
      </c>
      <c r="E13830" s="5" t="s">
        <v>172</v>
      </c>
      <c r="F13830" s="6">
        <v>44180</v>
      </c>
      <c r="G13830" s="5" t="s">
        <v>148</v>
      </c>
      <c r="H13830" s="5" t="s">
        <v>498</v>
      </c>
      <c r="I13830">
        <v>44001</v>
      </c>
      <c r="J13830">
        <v>179</v>
      </c>
      <c r="K13830">
        <v>416</v>
      </c>
      <c r="L13830">
        <v>4</v>
      </c>
      <c r="M13830">
        <v>16016</v>
      </c>
      <c r="N13830">
        <v>12274.674000000001</v>
      </c>
      <c r="O13830">
        <v>3068.6680000000001</v>
      </c>
      <c r="P13830">
        <v>104</v>
      </c>
      <c r="Q13830">
        <v>38.5</v>
      </c>
      <c r="R13830">
        <v>3741.326</v>
      </c>
      <c r="S13830">
        <v>2020</v>
      </c>
      <c r="T13830">
        <v>12</v>
      </c>
      <c r="U13830">
        <v>51</v>
      </c>
    </row>
    <row r="13831" spans="1:21" x14ac:dyDescent="0.3">
      <c r="A13831" s="5" t="s">
        <v>168</v>
      </c>
      <c r="B13831" s="5" t="s">
        <v>206</v>
      </c>
      <c r="C13831" s="5" t="s">
        <v>116</v>
      </c>
      <c r="D13831" s="5" t="s">
        <v>648</v>
      </c>
      <c r="E13831" s="5" t="s">
        <v>172</v>
      </c>
      <c r="F13831" s="6">
        <v>44180</v>
      </c>
      <c r="G13831" s="5" t="s">
        <v>148</v>
      </c>
      <c r="H13831" s="5" t="s">
        <v>190</v>
      </c>
      <c r="I13831">
        <v>44001</v>
      </c>
      <c r="J13831">
        <v>179</v>
      </c>
      <c r="K13831">
        <v>120</v>
      </c>
      <c r="L13831">
        <v>1</v>
      </c>
      <c r="M13831">
        <v>4620</v>
      </c>
      <c r="N13831">
        <v>3068.6680000000001</v>
      </c>
      <c r="O13831">
        <v>3068.6680000000001</v>
      </c>
      <c r="P13831">
        <v>120</v>
      </c>
      <c r="Q13831">
        <v>38.5</v>
      </c>
      <c r="R13831">
        <v>1551.3320000000001</v>
      </c>
      <c r="S13831">
        <v>2020</v>
      </c>
      <c r="T13831">
        <v>12</v>
      </c>
      <c r="U13831">
        <v>51</v>
      </c>
    </row>
    <row r="13832" spans="1:21" x14ac:dyDescent="0.3">
      <c r="A13832" s="5" t="s">
        <v>168</v>
      </c>
      <c r="B13832" s="5" t="s">
        <v>206</v>
      </c>
      <c r="C13832" s="5" t="s">
        <v>116</v>
      </c>
      <c r="D13832" s="5" t="s">
        <v>648</v>
      </c>
      <c r="E13832" s="5" t="s">
        <v>172</v>
      </c>
      <c r="F13832" s="6">
        <v>44180</v>
      </c>
      <c r="G13832" s="5" t="s">
        <v>148</v>
      </c>
      <c r="H13832" s="5" t="s">
        <v>190</v>
      </c>
      <c r="I13832">
        <v>44001</v>
      </c>
      <c r="J13832">
        <v>179</v>
      </c>
      <c r="K13832">
        <v>202</v>
      </c>
      <c r="L13832">
        <v>2</v>
      </c>
      <c r="M13832">
        <v>7777</v>
      </c>
      <c r="N13832">
        <v>6137.3370000000004</v>
      </c>
      <c r="O13832">
        <v>3068.6680000000001</v>
      </c>
      <c r="P13832">
        <v>101</v>
      </c>
      <c r="Q13832">
        <v>38.5</v>
      </c>
      <c r="R13832">
        <v>1639.663</v>
      </c>
      <c r="S13832">
        <v>2020</v>
      </c>
      <c r="T13832">
        <v>12</v>
      </c>
      <c r="U13832">
        <v>51</v>
      </c>
    </row>
    <row r="13833" spans="1:21" x14ac:dyDescent="0.3">
      <c r="A13833" s="5" t="s">
        <v>168</v>
      </c>
      <c r="B13833" s="5" t="s">
        <v>206</v>
      </c>
      <c r="C13833" s="5" t="s">
        <v>116</v>
      </c>
      <c r="D13833" s="5" t="s">
        <v>648</v>
      </c>
      <c r="E13833" s="5" t="s">
        <v>172</v>
      </c>
      <c r="F13833" s="6">
        <v>44180</v>
      </c>
      <c r="G13833" s="5" t="s">
        <v>148</v>
      </c>
      <c r="H13833" s="5" t="s">
        <v>185</v>
      </c>
      <c r="I13833">
        <v>44001</v>
      </c>
      <c r="J13833">
        <v>179</v>
      </c>
      <c r="K13833">
        <v>515</v>
      </c>
      <c r="L13833">
        <v>4</v>
      </c>
      <c r="M13833">
        <v>19827.5</v>
      </c>
      <c r="N13833">
        <v>12274.674000000001</v>
      </c>
      <c r="O13833">
        <v>3068.6680000000001</v>
      </c>
      <c r="P13833">
        <v>128.75</v>
      </c>
      <c r="Q13833">
        <v>38.5</v>
      </c>
      <c r="R13833">
        <v>7552.826</v>
      </c>
      <c r="S13833">
        <v>2020</v>
      </c>
      <c r="T13833">
        <v>12</v>
      </c>
      <c r="U13833">
        <v>51</v>
      </c>
    </row>
    <row r="13834" spans="1:21" x14ac:dyDescent="0.3">
      <c r="A13834" s="5" t="s">
        <v>168</v>
      </c>
      <c r="B13834" s="5" t="s">
        <v>467</v>
      </c>
      <c r="C13834" s="5" t="s">
        <v>132</v>
      </c>
      <c r="D13834" s="5" t="s">
        <v>634</v>
      </c>
      <c r="E13834" s="5" t="s">
        <v>172</v>
      </c>
      <c r="F13834" s="6">
        <v>44180</v>
      </c>
      <c r="G13834" s="5" t="s">
        <v>148</v>
      </c>
      <c r="H13834" s="5" t="s">
        <v>173</v>
      </c>
      <c r="I13834">
        <v>44051</v>
      </c>
      <c r="J13834">
        <v>129</v>
      </c>
      <c r="K13834">
        <v>430</v>
      </c>
      <c r="L13834">
        <v>4</v>
      </c>
      <c r="M13834">
        <v>16125</v>
      </c>
      <c r="N13834">
        <v>10492.782999999999</v>
      </c>
      <c r="O13834">
        <v>2623.1959999999999</v>
      </c>
      <c r="P13834">
        <v>107.5</v>
      </c>
      <c r="Q13834">
        <v>37.5</v>
      </c>
      <c r="R13834">
        <v>5632.2169999999996</v>
      </c>
      <c r="S13834">
        <v>2020</v>
      </c>
      <c r="T13834">
        <v>12</v>
      </c>
      <c r="U13834">
        <v>51</v>
      </c>
    </row>
    <row r="13835" spans="1:21" x14ac:dyDescent="0.3">
      <c r="A13835" s="5" t="s">
        <v>168</v>
      </c>
      <c r="B13835" s="5" t="s">
        <v>206</v>
      </c>
      <c r="C13835" s="5" t="s">
        <v>115</v>
      </c>
      <c r="D13835" s="5" t="s">
        <v>642</v>
      </c>
      <c r="E13835" s="5" t="s">
        <v>172</v>
      </c>
      <c r="F13835" s="6">
        <v>44181</v>
      </c>
      <c r="G13835" s="5" t="s">
        <v>148</v>
      </c>
      <c r="H13835" s="5" t="s">
        <v>178</v>
      </c>
      <c r="I13835">
        <v>44000</v>
      </c>
      <c r="J13835">
        <v>181</v>
      </c>
      <c r="K13835">
        <v>279.60000000000002</v>
      </c>
      <c r="L13835">
        <v>3</v>
      </c>
      <c r="M13835">
        <v>10485</v>
      </c>
      <c r="N13835">
        <v>11221.771000000001</v>
      </c>
      <c r="O13835">
        <v>3740.59</v>
      </c>
      <c r="P13835">
        <v>93.2</v>
      </c>
      <c r="Q13835">
        <v>37.5</v>
      </c>
      <c r="R13835">
        <v>-736.77099999999996</v>
      </c>
      <c r="S13835">
        <v>2020</v>
      </c>
      <c r="T13835">
        <v>12</v>
      </c>
      <c r="U13835">
        <v>51</v>
      </c>
    </row>
    <row r="13836" spans="1:21" x14ac:dyDescent="0.3">
      <c r="A13836" s="5" t="s">
        <v>168</v>
      </c>
      <c r="B13836" s="5" t="s">
        <v>206</v>
      </c>
      <c r="C13836" s="5" t="s">
        <v>115</v>
      </c>
      <c r="D13836" s="5" t="s">
        <v>642</v>
      </c>
      <c r="E13836" s="5" t="s">
        <v>172</v>
      </c>
      <c r="F13836" s="6">
        <v>44181</v>
      </c>
      <c r="G13836" s="5" t="s">
        <v>148</v>
      </c>
      <c r="H13836" s="5" t="s">
        <v>351</v>
      </c>
      <c r="I13836">
        <v>44000</v>
      </c>
      <c r="J13836">
        <v>181</v>
      </c>
      <c r="K13836">
        <v>191</v>
      </c>
      <c r="L13836">
        <v>2</v>
      </c>
      <c r="M13836">
        <v>7162.5</v>
      </c>
      <c r="N13836">
        <v>7481.1809999999996</v>
      </c>
      <c r="O13836">
        <v>3740.59</v>
      </c>
      <c r="P13836">
        <v>95.5</v>
      </c>
      <c r="Q13836">
        <v>37.5</v>
      </c>
      <c r="R13836">
        <v>-318.68099999999998</v>
      </c>
      <c r="S13836">
        <v>2020</v>
      </c>
      <c r="T13836">
        <v>12</v>
      </c>
      <c r="U13836">
        <v>51</v>
      </c>
    </row>
    <row r="13837" spans="1:21" x14ac:dyDescent="0.3">
      <c r="A13837" s="5" t="s">
        <v>168</v>
      </c>
      <c r="B13837" s="5" t="s">
        <v>206</v>
      </c>
      <c r="C13837" s="5" t="s">
        <v>115</v>
      </c>
      <c r="D13837" s="5" t="s">
        <v>642</v>
      </c>
      <c r="E13837" s="5" t="s">
        <v>172</v>
      </c>
      <c r="F13837" s="6">
        <v>44181</v>
      </c>
      <c r="G13837" s="5" t="s">
        <v>148</v>
      </c>
      <c r="H13837" s="5" t="s">
        <v>197</v>
      </c>
      <c r="I13837">
        <v>44000</v>
      </c>
      <c r="J13837">
        <v>181</v>
      </c>
      <c r="K13837">
        <v>416.2</v>
      </c>
      <c r="L13837">
        <v>4</v>
      </c>
      <c r="M13837">
        <v>15607.5</v>
      </c>
      <c r="N13837">
        <v>14962.361000000001</v>
      </c>
      <c r="O13837">
        <v>3740.59</v>
      </c>
      <c r="P13837">
        <v>104.05</v>
      </c>
      <c r="Q13837">
        <v>37.5</v>
      </c>
      <c r="R13837">
        <v>645.13900000000001</v>
      </c>
      <c r="S13837">
        <v>2020</v>
      </c>
      <c r="T13837">
        <v>12</v>
      </c>
      <c r="U13837">
        <v>51</v>
      </c>
    </row>
    <row r="13838" spans="1:21" x14ac:dyDescent="0.3">
      <c r="A13838" s="5" t="s">
        <v>168</v>
      </c>
      <c r="B13838" s="5" t="s">
        <v>467</v>
      </c>
      <c r="C13838" s="5" t="s">
        <v>132</v>
      </c>
      <c r="D13838" s="5" t="s">
        <v>634</v>
      </c>
      <c r="E13838" s="5" t="s">
        <v>172</v>
      </c>
      <c r="F13838" s="6">
        <v>44181</v>
      </c>
      <c r="G13838" s="5" t="s">
        <v>148</v>
      </c>
      <c r="H13838" s="5" t="s">
        <v>173</v>
      </c>
      <c r="I13838">
        <v>44051</v>
      </c>
      <c r="J13838">
        <v>130</v>
      </c>
      <c r="K13838">
        <v>1320</v>
      </c>
      <c r="L13838">
        <v>14</v>
      </c>
      <c r="M13838">
        <v>49500</v>
      </c>
      <c r="N13838">
        <v>37189.457000000002</v>
      </c>
      <c r="O13838">
        <v>2656.39</v>
      </c>
      <c r="P13838">
        <v>94.285714285714292</v>
      </c>
      <c r="Q13838">
        <v>37.5</v>
      </c>
      <c r="R13838">
        <v>12310.543</v>
      </c>
      <c r="S13838">
        <v>2020</v>
      </c>
      <c r="T13838">
        <v>12</v>
      </c>
      <c r="U13838">
        <v>51</v>
      </c>
    </row>
    <row r="13839" spans="1:21" x14ac:dyDescent="0.3">
      <c r="A13839" s="5" t="s">
        <v>168</v>
      </c>
      <c r="B13839" s="5" t="s">
        <v>169</v>
      </c>
      <c r="C13839" s="5" t="s">
        <v>170</v>
      </c>
      <c r="D13839" s="5" t="s">
        <v>642</v>
      </c>
      <c r="E13839" s="5" t="s">
        <v>172</v>
      </c>
      <c r="F13839" s="6">
        <v>44182</v>
      </c>
      <c r="G13839" s="5" t="s">
        <v>148</v>
      </c>
      <c r="H13839" s="5" t="s">
        <v>426</v>
      </c>
      <c r="I13839">
        <v>44000</v>
      </c>
      <c r="J13839">
        <v>182</v>
      </c>
      <c r="K13839">
        <v>7180</v>
      </c>
      <c r="L13839">
        <v>14</v>
      </c>
      <c r="M13839">
        <v>61987.332999999999</v>
      </c>
      <c r="N13839">
        <v>52368.264999999999</v>
      </c>
      <c r="O13839">
        <v>3740.59</v>
      </c>
      <c r="P13839">
        <v>512.85714285714289</v>
      </c>
      <c r="Q13839">
        <v>8.6333000000000002</v>
      </c>
      <c r="R13839">
        <v>9619.0679999999993</v>
      </c>
      <c r="S13839">
        <v>2020</v>
      </c>
      <c r="T13839">
        <v>12</v>
      </c>
      <c r="U13839">
        <v>51</v>
      </c>
    </row>
    <row r="13840" spans="1:21" x14ac:dyDescent="0.3">
      <c r="A13840" s="5" t="s">
        <v>168</v>
      </c>
      <c r="B13840" s="5" t="s">
        <v>169</v>
      </c>
      <c r="C13840" s="5" t="s">
        <v>170</v>
      </c>
      <c r="D13840" s="5" t="s">
        <v>648</v>
      </c>
      <c r="E13840" s="5" t="s">
        <v>172</v>
      </c>
      <c r="F13840" s="6">
        <v>44182</v>
      </c>
      <c r="G13840" s="5" t="s">
        <v>148</v>
      </c>
      <c r="H13840" s="5" t="s">
        <v>426</v>
      </c>
      <c r="I13840">
        <v>44001</v>
      </c>
      <c r="J13840">
        <v>181</v>
      </c>
      <c r="K13840">
        <v>7180</v>
      </c>
      <c r="L13840">
        <v>46</v>
      </c>
      <c r="M13840">
        <v>203672.66699999999</v>
      </c>
      <c r="N13840">
        <v>141158.74600000001</v>
      </c>
      <c r="O13840">
        <v>3068.6680000000001</v>
      </c>
      <c r="P13840">
        <v>156.08695652173913</v>
      </c>
      <c r="Q13840">
        <v>28.366700000000002</v>
      </c>
      <c r="R13840">
        <v>62513.921000000002</v>
      </c>
      <c r="S13840">
        <v>2020</v>
      </c>
      <c r="T13840">
        <v>12</v>
      </c>
      <c r="U13840">
        <v>51</v>
      </c>
    </row>
    <row r="13841" spans="1:21" x14ac:dyDescent="0.3">
      <c r="A13841" s="5" t="s">
        <v>168</v>
      </c>
      <c r="B13841" s="5" t="s">
        <v>175</v>
      </c>
      <c r="C13841" s="5" t="s">
        <v>81</v>
      </c>
      <c r="D13841" s="5" t="s">
        <v>607</v>
      </c>
      <c r="E13841" s="5" t="s">
        <v>172</v>
      </c>
      <c r="F13841" s="6">
        <v>44182</v>
      </c>
      <c r="G13841" s="5" t="s">
        <v>148</v>
      </c>
      <c r="H13841" s="5" t="s">
        <v>199</v>
      </c>
      <c r="I13841">
        <v>44000</v>
      </c>
      <c r="J13841">
        <v>182</v>
      </c>
      <c r="K13841">
        <v>1275</v>
      </c>
      <c r="L13841">
        <v>12</v>
      </c>
      <c r="M13841">
        <v>47812.5</v>
      </c>
      <c r="N13841">
        <v>32009.153999999999</v>
      </c>
      <c r="O13841">
        <v>2667.4290000000001</v>
      </c>
      <c r="P13841">
        <v>106.25</v>
      </c>
      <c r="Q13841">
        <v>37.5</v>
      </c>
      <c r="R13841">
        <v>15803.346</v>
      </c>
      <c r="S13841">
        <v>2020</v>
      </c>
      <c r="T13841">
        <v>12</v>
      </c>
      <c r="U13841">
        <v>51</v>
      </c>
    </row>
    <row r="13842" spans="1:21" x14ac:dyDescent="0.3">
      <c r="A13842" s="5" t="s">
        <v>168</v>
      </c>
      <c r="B13842" s="5" t="s">
        <v>175</v>
      </c>
      <c r="C13842" s="5" t="s">
        <v>81</v>
      </c>
      <c r="D13842" s="5" t="s">
        <v>607</v>
      </c>
      <c r="E13842" s="5" t="s">
        <v>172</v>
      </c>
      <c r="F13842" s="6">
        <v>44182</v>
      </c>
      <c r="G13842" s="5" t="s">
        <v>148</v>
      </c>
      <c r="H13842" s="5" t="s">
        <v>200</v>
      </c>
      <c r="I13842">
        <v>44000</v>
      </c>
      <c r="J13842">
        <v>182</v>
      </c>
      <c r="K13842">
        <v>935</v>
      </c>
      <c r="L13842">
        <v>8</v>
      </c>
      <c r="M13842">
        <v>35062.5</v>
      </c>
      <c r="N13842">
        <v>21339.436000000002</v>
      </c>
      <c r="O13842">
        <v>2667.4290000000001</v>
      </c>
      <c r="P13842">
        <v>116.875</v>
      </c>
      <c r="Q13842">
        <v>37.5</v>
      </c>
      <c r="R13842">
        <v>13723.064</v>
      </c>
      <c r="S13842">
        <v>2020</v>
      </c>
      <c r="T13842">
        <v>12</v>
      </c>
      <c r="U13842">
        <v>51</v>
      </c>
    </row>
    <row r="13843" spans="1:21" x14ac:dyDescent="0.3">
      <c r="A13843" s="5" t="s">
        <v>168</v>
      </c>
      <c r="B13843" s="5" t="s">
        <v>175</v>
      </c>
      <c r="C13843" s="5" t="s">
        <v>81</v>
      </c>
      <c r="D13843" s="5" t="s">
        <v>607</v>
      </c>
      <c r="E13843" s="5" t="s">
        <v>172</v>
      </c>
      <c r="F13843" s="6">
        <v>44182</v>
      </c>
      <c r="G13843" s="5" t="s">
        <v>148</v>
      </c>
      <c r="H13843" s="5" t="s">
        <v>215</v>
      </c>
      <c r="I13843">
        <v>44000</v>
      </c>
      <c r="J13843">
        <v>182</v>
      </c>
      <c r="K13843">
        <v>635</v>
      </c>
      <c r="L13843">
        <v>5</v>
      </c>
      <c r="M13843">
        <v>23812.5</v>
      </c>
      <c r="N13843">
        <v>13337.147000000001</v>
      </c>
      <c r="O13843">
        <v>2667.4290000000001</v>
      </c>
      <c r="P13843">
        <v>127</v>
      </c>
      <c r="Q13843">
        <v>37.5</v>
      </c>
      <c r="R13843">
        <v>10475.352999999999</v>
      </c>
      <c r="S13843">
        <v>2020</v>
      </c>
      <c r="T13843">
        <v>12</v>
      </c>
      <c r="U13843">
        <v>51</v>
      </c>
    </row>
    <row r="13844" spans="1:21" x14ac:dyDescent="0.3">
      <c r="A13844" s="5" t="s">
        <v>168</v>
      </c>
      <c r="B13844" s="5" t="s">
        <v>175</v>
      </c>
      <c r="C13844" s="5" t="s">
        <v>81</v>
      </c>
      <c r="D13844" s="5" t="s">
        <v>607</v>
      </c>
      <c r="E13844" s="5" t="s">
        <v>172</v>
      </c>
      <c r="F13844" s="6">
        <v>44182</v>
      </c>
      <c r="G13844" s="5" t="s">
        <v>148</v>
      </c>
      <c r="H13844" s="5" t="s">
        <v>478</v>
      </c>
      <c r="I13844">
        <v>44000</v>
      </c>
      <c r="J13844">
        <v>182</v>
      </c>
      <c r="K13844">
        <v>715</v>
      </c>
      <c r="L13844">
        <v>6</v>
      </c>
      <c r="M13844">
        <v>26812.5</v>
      </c>
      <c r="N13844">
        <v>16004.576999999999</v>
      </c>
      <c r="O13844">
        <v>2667.4290000000001</v>
      </c>
      <c r="P13844">
        <v>119.16666666666667</v>
      </c>
      <c r="Q13844">
        <v>37.5</v>
      </c>
      <c r="R13844">
        <v>10807.923000000001</v>
      </c>
      <c r="S13844">
        <v>2020</v>
      </c>
      <c r="T13844">
        <v>12</v>
      </c>
      <c r="U13844">
        <v>51</v>
      </c>
    </row>
    <row r="13845" spans="1:21" x14ac:dyDescent="0.3">
      <c r="A13845" s="5" t="s">
        <v>168</v>
      </c>
      <c r="B13845" s="5" t="s">
        <v>175</v>
      </c>
      <c r="C13845" s="5" t="s">
        <v>81</v>
      </c>
      <c r="D13845" s="5" t="s">
        <v>607</v>
      </c>
      <c r="E13845" s="5" t="s">
        <v>172</v>
      </c>
      <c r="F13845" s="6">
        <v>44182</v>
      </c>
      <c r="G13845" s="5" t="s">
        <v>148</v>
      </c>
      <c r="H13845" s="5" t="s">
        <v>190</v>
      </c>
      <c r="I13845">
        <v>44000</v>
      </c>
      <c r="J13845">
        <v>182</v>
      </c>
      <c r="K13845">
        <v>442</v>
      </c>
      <c r="L13845">
        <v>4</v>
      </c>
      <c r="M13845">
        <v>16575</v>
      </c>
      <c r="N13845">
        <v>10669.718000000001</v>
      </c>
      <c r="O13845">
        <v>2667.4290000000001</v>
      </c>
      <c r="P13845">
        <v>110.5</v>
      </c>
      <c r="Q13845">
        <v>37.5</v>
      </c>
      <c r="R13845">
        <v>5905.2820000000002</v>
      </c>
      <c r="S13845">
        <v>2020</v>
      </c>
      <c r="T13845">
        <v>12</v>
      </c>
      <c r="U13845">
        <v>51</v>
      </c>
    </row>
    <row r="13846" spans="1:21" x14ac:dyDescent="0.3">
      <c r="A13846" s="5" t="s">
        <v>168</v>
      </c>
      <c r="B13846" s="5" t="s">
        <v>175</v>
      </c>
      <c r="C13846" s="5" t="s">
        <v>81</v>
      </c>
      <c r="D13846" s="5" t="s">
        <v>607</v>
      </c>
      <c r="E13846" s="5" t="s">
        <v>172</v>
      </c>
      <c r="F13846" s="6">
        <v>44182</v>
      </c>
      <c r="G13846" s="5" t="s">
        <v>148</v>
      </c>
      <c r="H13846" s="5" t="s">
        <v>180</v>
      </c>
      <c r="I13846">
        <v>44000</v>
      </c>
      <c r="J13846">
        <v>182</v>
      </c>
      <c r="K13846">
        <v>200</v>
      </c>
      <c r="L13846">
        <v>2</v>
      </c>
      <c r="M13846">
        <v>7700</v>
      </c>
      <c r="N13846">
        <v>5334.8590000000004</v>
      </c>
      <c r="O13846">
        <v>2667.4290000000001</v>
      </c>
      <c r="P13846">
        <v>100</v>
      </c>
      <c r="Q13846">
        <v>38.5</v>
      </c>
      <c r="R13846">
        <v>2365.1410000000001</v>
      </c>
      <c r="S13846">
        <v>2020</v>
      </c>
      <c r="T13846">
        <v>12</v>
      </c>
      <c r="U13846">
        <v>51</v>
      </c>
    </row>
    <row r="13847" spans="1:21" x14ac:dyDescent="0.3">
      <c r="A13847" s="5" t="s">
        <v>168</v>
      </c>
      <c r="B13847" s="5" t="s">
        <v>175</v>
      </c>
      <c r="C13847" s="5" t="s">
        <v>81</v>
      </c>
      <c r="D13847" s="5" t="s">
        <v>607</v>
      </c>
      <c r="E13847" s="5" t="s">
        <v>172</v>
      </c>
      <c r="F13847" s="6">
        <v>44182</v>
      </c>
      <c r="G13847" s="5" t="s">
        <v>148</v>
      </c>
      <c r="H13847" s="5" t="s">
        <v>221</v>
      </c>
      <c r="I13847">
        <v>44000</v>
      </c>
      <c r="J13847">
        <v>182</v>
      </c>
      <c r="K13847">
        <v>640</v>
      </c>
      <c r="L13847">
        <v>5</v>
      </c>
      <c r="M13847">
        <v>24640</v>
      </c>
      <c r="N13847">
        <v>13337.147000000001</v>
      </c>
      <c r="O13847">
        <v>2667.4290000000001</v>
      </c>
      <c r="P13847">
        <v>128</v>
      </c>
      <c r="Q13847">
        <v>38.5</v>
      </c>
      <c r="R13847">
        <v>11302.852999999999</v>
      </c>
      <c r="S13847">
        <v>2020</v>
      </c>
      <c r="T13847">
        <v>12</v>
      </c>
      <c r="U13847">
        <v>51</v>
      </c>
    </row>
    <row r="13848" spans="1:21" x14ac:dyDescent="0.3">
      <c r="A13848" s="5" t="s">
        <v>168</v>
      </c>
      <c r="B13848" s="5" t="s">
        <v>175</v>
      </c>
      <c r="C13848" s="5" t="s">
        <v>81</v>
      </c>
      <c r="D13848" s="5" t="s">
        <v>607</v>
      </c>
      <c r="E13848" s="5" t="s">
        <v>172</v>
      </c>
      <c r="F13848" s="6">
        <v>44182</v>
      </c>
      <c r="G13848" s="5" t="s">
        <v>148</v>
      </c>
      <c r="H13848" s="5" t="s">
        <v>205</v>
      </c>
      <c r="I13848">
        <v>44000</v>
      </c>
      <c r="J13848">
        <v>182</v>
      </c>
      <c r="K13848">
        <v>760</v>
      </c>
      <c r="L13848">
        <v>6</v>
      </c>
      <c r="M13848">
        <v>26600</v>
      </c>
      <c r="N13848">
        <v>16004.576999999999</v>
      </c>
      <c r="O13848">
        <v>2667.4290000000001</v>
      </c>
      <c r="P13848">
        <v>126.66666666666667</v>
      </c>
      <c r="Q13848">
        <v>35</v>
      </c>
      <c r="R13848">
        <v>10595.423000000001</v>
      </c>
      <c r="S13848">
        <v>2020</v>
      </c>
      <c r="T13848">
        <v>12</v>
      </c>
      <c r="U13848">
        <v>51</v>
      </c>
    </row>
    <row r="13849" spans="1:21" x14ac:dyDescent="0.3">
      <c r="A13849" s="5" t="s">
        <v>168</v>
      </c>
      <c r="B13849" s="5" t="s">
        <v>175</v>
      </c>
      <c r="C13849" s="5" t="s">
        <v>81</v>
      </c>
      <c r="D13849" s="5" t="s">
        <v>607</v>
      </c>
      <c r="E13849" s="5" t="s">
        <v>172</v>
      </c>
      <c r="F13849" s="6">
        <v>44182</v>
      </c>
      <c r="G13849" s="5" t="s">
        <v>148</v>
      </c>
      <c r="H13849" s="5" t="s">
        <v>222</v>
      </c>
      <c r="I13849">
        <v>44000</v>
      </c>
      <c r="J13849">
        <v>182</v>
      </c>
      <c r="K13849">
        <v>250</v>
      </c>
      <c r="L13849">
        <v>2</v>
      </c>
      <c r="M13849">
        <v>9625</v>
      </c>
      <c r="N13849">
        <v>5334.8590000000004</v>
      </c>
      <c r="O13849">
        <v>2667.4290000000001</v>
      </c>
      <c r="P13849">
        <v>125</v>
      </c>
      <c r="Q13849">
        <v>38.5</v>
      </c>
      <c r="R13849">
        <v>4290.1409999999996</v>
      </c>
      <c r="S13849">
        <v>2020</v>
      </c>
      <c r="T13849">
        <v>12</v>
      </c>
      <c r="U13849">
        <v>51</v>
      </c>
    </row>
    <row r="13850" spans="1:21" x14ac:dyDescent="0.3">
      <c r="A13850" s="5" t="s">
        <v>168</v>
      </c>
      <c r="B13850" s="5" t="s">
        <v>175</v>
      </c>
      <c r="C13850" s="5" t="s">
        <v>81</v>
      </c>
      <c r="D13850" s="5" t="s">
        <v>607</v>
      </c>
      <c r="E13850" s="5" t="s">
        <v>172</v>
      </c>
      <c r="F13850" s="6">
        <v>44182</v>
      </c>
      <c r="G13850" s="5" t="s">
        <v>148</v>
      </c>
      <c r="H13850" s="5" t="s">
        <v>217</v>
      </c>
      <c r="I13850">
        <v>44000</v>
      </c>
      <c r="J13850">
        <v>182</v>
      </c>
      <c r="K13850">
        <v>1325</v>
      </c>
      <c r="L13850">
        <v>11</v>
      </c>
      <c r="M13850">
        <v>51012.5</v>
      </c>
      <c r="N13850">
        <v>29341.723999999998</v>
      </c>
      <c r="O13850">
        <v>2667.4290000000001</v>
      </c>
      <c r="P13850">
        <v>120.45454545454545</v>
      </c>
      <c r="Q13850">
        <v>38.5</v>
      </c>
      <c r="R13850">
        <v>21670.776000000002</v>
      </c>
      <c r="S13850">
        <v>2020</v>
      </c>
      <c r="T13850">
        <v>12</v>
      </c>
      <c r="U13850">
        <v>51</v>
      </c>
    </row>
    <row r="13851" spans="1:21" x14ac:dyDescent="0.3">
      <c r="A13851" s="5" t="s">
        <v>168</v>
      </c>
      <c r="B13851" s="5" t="s">
        <v>175</v>
      </c>
      <c r="C13851" s="5" t="s">
        <v>81</v>
      </c>
      <c r="D13851" s="5" t="s">
        <v>607</v>
      </c>
      <c r="E13851" s="5" t="s">
        <v>172</v>
      </c>
      <c r="F13851" s="6">
        <v>44182</v>
      </c>
      <c r="G13851" s="5" t="s">
        <v>148</v>
      </c>
      <c r="H13851" s="5" t="s">
        <v>238</v>
      </c>
      <c r="I13851">
        <v>44000</v>
      </c>
      <c r="J13851">
        <v>182</v>
      </c>
      <c r="K13851">
        <v>140</v>
      </c>
      <c r="L13851">
        <v>1</v>
      </c>
      <c r="M13851">
        <v>5390</v>
      </c>
      <c r="N13851">
        <v>2667.4290000000001</v>
      </c>
      <c r="O13851">
        <v>2667.4290000000001</v>
      </c>
      <c r="P13851">
        <v>140</v>
      </c>
      <c r="Q13851">
        <v>38.5</v>
      </c>
      <c r="R13851">
        <v>2722.5709999999999</v>
      </c>
      <c r="S13851">
        <v>2020</v>
      </c>
      <c r="T13851">
        <v>12</v>
      </c>
      <c r="U13851">
        <v>51</v>
      </c>
    </row>
    <row r="13852" spans="1:21" x14ac:dyDescent="0.3">
      <c r="A13852" s="5" t="s">
        <v>168</v>
      </c>
      <c r="B13852" s="5" t="s">
        <v>175</v>
      </c>
      <c r="C13852" s="5" t="s">
        <v>81</v>
      </c>
      <c r="D13852" s="5" t="s">
        <v>607</v>
      </c>
      <c r="E13852" s="5" t="s">
        <v>172</v>
      </c>
      <c r="F13852" s="6">
        <v>44182</v>
      </c>
      <c r="G13852" s="5" t="s">
        <v>148</v>
      </c>
      <c r="H13852" s="5" t="s">
        <v>218</v>
      </c>
      <c r="I13852">
        <v>44000</v>
      </c>
      <c r="J13852">
        <v>182</v>
      </c>
      <c r="K13852">
        <v>1166</v>
      </c>
      <c r="L13852">
        <v>10</v>
      </c>
      <c r="M13852">
        <v>44891</v>
      </c>
      <c r="N13852">
        <v>26674.294999999998</v>
      </c>
      <c r="O13852">
        <v>2667.4290000000001</v>
      </c>
      <c r="P13852">
        <v>116.6</v>
      </c>
      <c r="Q13852">
        <v>38.5</v>
      </c>
      <c r="R13852">
        <v>18216.705000000002</v>
      </c>
      <c r="S13852">
        <v>2020</v>
      </c>
      <c r="T13852">
        <v>12</v>
      </c>
      <c r="U13852">
        <v>51</v>
      </c>
    </row>
    <row r="13853" spans="1:21" x14ac:dyDescent="0.3">
      <c r="A13853" s="5" t="s">
        <v>168</v>
      </c>
      <c r="B13853" s="5" t="s">
        <v>175</v>
      </c>
      <c r="C13853" s="5" t="s">
        <v>81</v>
      </c>
      <c r="D13853" s="5" t="s">
        <v>607</v>
      </c>
      <c r="E13853" s="5" t="s">
        <v>172</v>
      </c>
      <c r="F13853" s="6">
        <v>44182</v>
      </c>
      <c r="G13853" s="5" t="s">
        <v>148</v>
      </c>
      <c r="H13853" s="5" t="s">
        <v>185</v>
      </c>
      <c r="I13853">
        <v>44000</v>
      </c>
      <c r="J13853">
        <v>182</v>
      </c>
      <c r="K13853">
        <v>272</v>
      </c>
      <c r="L13853">
        <v>2</v>
      </c>
      <c r="M13853">
        <v>10472</v>
      </c>
      <c r="N13853">
        <v>5334.8590000000004</v>
      </c>
      <c r="O13853">
        <v>2667.4290000000001</v>
      </c>
      <c r="P13853">
        <v>136</v>
      </c>
      <c r="Q13853">
        <v>38.5</v>
      </c>
      <c r="R13853">
        <v>5137.1409999999996</v>
      </c>
      <c r="S13853">
        <v>2020</v>
      </c>
      <c r="T13853">
        <v>12</v>
      </c>
      <c r="U13853">
        <v>51</v>
      </c>
    </row>
    <row r="13854" spans="1:21" x14ac:dyDescent="0.3">
      <c r="A13854" s="5" t="s">
        <v>168</v>
      </c>
      <c r="B13854" s="5" t="s">
        <v>175</v>
      </c>
      <c r="C13854" s="5" t="s">
        <v>81</v>
      </c>
      <c r="D13854" s="5" t="s">
        <v>607</v>
      </c>
      <c r="E13854" s="5" t="s">
        <v>172</v>
      </c>
      <c r="F13854" s="6">
        <v>44182</v>
      </c>
      <c r="G13854" s="5" t="s">
        <v>148</v>
      </c>
      <c r="H13854" s="5" t="s">
        <v>186</v>
      </c>
      <c r="I13854">
        <v>44000</v>
      </c>
      <c r="J13854">
        <v>182</v>
      </c>
      <c r="K13854">
        <v>121</v>
      </c>
      <c r="L13854">
        <v>1</v>
      </c>
      <c r="M13854">
        <v>4658.5</v>
      </c>
      <c r="N13854">
        <v>2667.4290000000001</v>
      </c>
      <c r="O13854">
        <v>2667.4290000000001</v>
      </c>
      <c r="P13854">
        <v>121</v>
      </c>
      <c r="Q13854">
        <v>38.5</v>
      </c>
      <c r="R13854">
        <v>1991.0709999999999</v>
      </c>
      <c r="S13854">
        <v>2020</v>
      </c>
      <c r="T13854">
        <v>12</v>
      </c>
      <c r="U13854">
        <v>51</v>
      </c>
    </row>
    <row r="13855" spans="1:21" x14ac:dyDescent="0.3">
      <c r="A13855" s="5" t="s">
        <v>168</v>
      </c>
      <c r="B13855" s="5" t="s">
        <v>175</v>
      </c>
      <c r="C13855" s="5" t="s">
        <v>81</v>
      </c>
      <c r="D13855" s="5" t="s">
        <v>607</v>
      </c>
      <c r="E13855" s="5" t="s">
        <v>172</v>
      </c>
      <c r="F13855" s="6">
        <v>44182</v>
      </c>
      <c r="G13855" s="5" t="s">
        <v>148</v>
      </c>
      <c r="H13855" s="5" t="s">
        <v>284</v>
      </c>
      <c r="I13855">
        <v>44000</v>
      </c>
      <c r="J13855">
        <v>182</v>
      </c>
      <c r="K13855">
        <v>370</v>
      </c>
      <c r="L13855">
        <v>3</v>
      </c>
      <c r="M13855">
        <v>14245</v>
      </c>
      <c r="N13855">
        <v>8002.2879999999996</v>
      </c>
      <c r="O13855">
        <v>2667.4290000000001</v>
      </c>
      <c r="P13855">
        <v>123.33333333333333</v>
      </c>
      <c r="Q13855">
        <v>38.5</v>
      </c>
      <c r="R13855">
        <v>6242.7120000000004</v>
      </c>
      <c r="S13855">
        <v>2020</v>
      </c>
      <c r="T13855">
        <v>12</v>
      </c>
      <c r="U13855">
        <v>51</v>
      </c>
    </row>
    <row r="13856" spans="1:21" x14ac:dyDescent="0.3">
      <c r="A13856" s="5" t="s">
        <v>168</v>
      </c>
      <c r="B13856" s="5" t="s">
        <v>175</v>
      </c>
      <c r="C13856" s="5" t="s">
        <v>81</v>
      </c>
      <c r="D13856" s="5" t="s">
        <v>607</v>
      </c>
      <c r="E13856" s="5" t="s">
        <v>172</v>
      </c>
      <c r="F13856" s="6">
        <v>44182</v>
      </c>
      <c r="G13856" s="5" t="s">
        <v>148</v>
      </c>
      <c r="H13856" s="5" t="s">
        <v>189</v>
      </c>
      <c r="I13856">
        <v>44000</v>
      </c>
      <c r="J13856">
        <v>182</v>
      </c>
      <c r="K13856">
        <v>124</v>
      </c>
      <c r="L13856">
        <v>1</v>
      </c>
      <c r="M13856">
        <v>4774</v>
      </c>
      <c r="N13856">
        <v>2667.4290000000001</v>
      </c>
      <c r="O13856">
        <v>2667.4290000000001</v>
      </c>
      <c r="P13856">
        <v>124</v>
      </c>
      <c r="Q13856">
        <v>38.5</v>
      </c>
      <c r="R13856">
        <v>2106.5709999999999</v>
      </c>
      <c r="S13856">
        <v>2020</v>
      </c>
      <c r="T13856">
        <v>12</v>
      </c>
      <c r="U13856">
        <v>51</v>
      </c>
    </row>
    <row r="13857" spans="1:21" x14ac:dyDescent="0.3">
      <c r="A13857" s="5" t="s">
        <v>168</v>
      </c>
      <c r="B13857" s="5" t="s">
        <v>175</v>
      </c>
      <c r="C13857" s="5" t="s">
        <v>81</v>
      </c>
      <c r="D13857" s="5" t="s">
        <v>607</v>
      </c>
      <c r="E13857" s="5" t="s">
        <v>172</v>
      </c>
      <c r="F13857" s="6">
        <v>44182</v>
      </c>
      <c r="G13857" s="5" t="s">
        <v>148</v>
      </c>
      <c r="H13857" s="5" t="s">
        <v>202</v>
      </c>
      <c r="I13857">
        <v>44000</v>
      </c>
      <c r="J13857">
        <v>182</v>
      </c>
      <c r="K13857">
        <v>1306</v>
      </c>
      <c r="L13857">
        <v>12</v>
      </c>
      <c r="M13857">
        <v>50281</v>
      </c>
      <c r="N13857">
        <v>32009.153999999999</v>
      </c>
      <c r="O13857">
        <v>2667.4290000000001</v>
      </c>
      <c r="P13857">
        <v>108.83333333333333</v>
      </c>
      <c r="Q13857">
        <v>38.5</v>
      </c>
      <c r="R13857">
        <v>18271.846000000001</v>
      </c>
      <c r="S13857">
        <v>2020</v>
      </c>
      <c r="T13857">
        <v>12</v>
      </c>
      <c r="U13857">
        <v>51</v>
      </c>
    </row>
    <row r="13858" spans="1:21" x14ac:dyDescent="0.3">
      <c r="A13858" s="5" t="s">
        <v>168</v>
      </c>
      <c r="B13858" s="5" t="s">
        <v>175</v>
      </c>
      <c r="C13858" s="5" t="s">
        <v>81</v>
      </c>
      <c r="D13858" s="5" t="s">
        <v>607</v>
      </c>
      <c r="E13858" s="5" t="s">
        <v>172</v>
      </c>
      <c r="F13858" s="6">
        <v>44182</v>
      </c>
      <c r="G13858" s="5" t="s">
        <v>148</v>
      </c>
      <c r="H13858" s="5" t="s">
        <v>226</v>
      </c>
      <c r="I13858">
        <v>44000</v>
      </c>
      <c r="J13858">
        <v>182</v>
      </c>
      <c r="K13858">
        <v>360</v>
      </c>
      <c r="L13858">
        <v>3</v>
      </c>
      <c r="M13858">
        <v>13860</v>
      </c>
      <c r="N13858">
        <v>8002.2879999999996</v>
      </c>
      <c r="O13858">
        <v>2667.4290000000001</v>
      </c>
      <c r="P13858">
        <v>120</v>
      </c>
      <c r="Q13858">
        <v>38.5</v>
      </c>
      <c r="R13858">
        <v>5857.7120000000004</v>
      </c>
      <c r="S13858">
        <v>2020</v>
      </c>
      <c r="T13858">
        <v>12</v>
      </c>
      <c r="U13858">
        <v>51</v>
      </c>
    </row>
    <row r="13859" spans="1:21" x14ac:dyDescent="0.3">
      <c r="A13859" s="5" t="s">
        <v>168</v>
      </c>
      <c r="B13859" s="5" t="s">
        <v>175</v>
      </c>
      <c r="C13859" s="5" t="s">
        <v>81</v>
      </c>
      <c r="D13859" s="5" t="s">
        <v>607</v>
      </c>
      <c r="E13859" s="5" t="s">
        <v>172</v>
      </c>
      <c r="F13859" s="6">
        <v>44182</v>
      </c>
      <c r="G13859" s="5" t="s">
        <v>148</v>
      </c>
      <c r="H13859" s="5" t="s">
        <v>191</v>
      </c>
      <c r="I13859">
        <v>44000</v>
      </c>
      <c r="J13859">
        <v>182</v>
      </c>
      <c r="K13859">
        <v>488</v>
      </c>
      <c r="L13859">
        <v>4</v>
      </c>
      <c r="M13859">
        <v>18788</v>
      </c>
      <c r="N13859">
        <v>10669.718000000001</v>
      </c>
      <c r="O13859">
        <v>2667.4290000000001</v>
      </c>
      <c r="P13859">
        <v>122</v>
      </c>
      <c r="Q13859">
        <v>38.5</v>
      </c>
      <c r="R13859">
        <v>8118.2820000000002</v>
      </c>
      <c r="S13859">
        <v>2020</v>
      </c>
      <c r="T13859">
        <v>12</v>
      </c>
      <c r="U13859">
        <v>51</v>
      </c>
    </row>
    <row r="13860" spans="1:21" x14ac:dyDescent="0.3">
      <c r="A13860" s="5" t="s">
        <v>168</v>
      </c>
      <c r="B13860" s="5" t="s">
        <v>175</v>
      </c>
      <c r="C13860" s="5" t="s">
        <v>81</v>
      </c>
      <c r="D13860" s="5" t="s">
        <v>607</v>
      </c>
      <c r="E13860" s="5" t="s">
        <v>172</v>
      </c>
      <c r="F13860" s="6">
        <v>44182</v>
      </c>
      <c r="G13860" s="5" t="s">
        <v>148</v>
      </c>
      <c r="H13860" s="5" t="s">
        <v>187</v>
      </c>
      <c r="I13860">
        <v>44000</v>
      </c>
      <c r="J13860">
        <v>182</v>
      </c>
      <c r="K13860">
        <v>880</v>
      </c>
      <c r="L13860">
        <v>7</v>
      </c>
      <c r="M13860">
        <v>33880</v>
      </c>
      <c r="N13860">
        <v>18672.006000000001</v>
      </c>
      <c r="O13860">
        <v>2667.4290000000001</v>
      </c>
      <c r="P13860">
        <v>125.71428571428571</v>
      </c>
      <c r="Q13860">
        <v>38.5</v>
      </c>
      <c r="R13860">
        <v>15207.994000000001</v>
      </c>
      <c r="S13860">
        <v>2020</v>
      </c>
      <c r="T13860">
        <v>12</v>
      </c>
      <c r="U13860">
        <v>51</v>
      </c>
    </row>
    <row r="13861" spans="1:21" x14ac:dyDescent="0.3">
      <c r="A13861" s="5" t="s">
        <v>168</v>
      </c>
      <c r="B13861" s="5" t="s">
        <v>175</v>
      </c>
      <c r="C13861" s="5" t="s">
        <v>81</v>
      </c>
      <c r="D13861" s="5" t="s">
        <v>607</v>
      </c>
      <c r="E13861" s="5" t="s">
        <v>172</v>
      </c>
      <c r="F13861" s="6">
        <v>44182</v>
      </c>
      <c r="G13861" s="5" t="s">
        <v>148</v>
      </c>
      <c r="H13861" s="5" t="s">
        <v>203</v>
      </c>
      <c r="I13861">
        <v>44000</v>
      </c>
      <c r="J13861">
        <v>182</v>
      </c>
      <c r="K13861">
        <v>230</v>
      </c>
      <c r="L13861">
        <v>2</v>
      </c>
      <c r="M13861">
        <v>8855</v>
      </c>
      <c r="N13861">
        <v>5334.8590000000004</v>
      </c>
      <c r="O13861">
        <v>2667.4290000000001</v>
      </c>
      <c r="P13861">
        <v>115</v>
      </c>
      <c r="Q13861">
        <v>38.5</v>
      </c>
      <c r="R13861">
        <v>3520.1410000000001</v>
      </c>
      <c r="S13861">
        <v>2020</v>
      </c>
      <c r="T13861">
        <v>12</v>
      </c>
      <c r="U13861">
        <v>51</v>
      </c>
    </row>
    <row r="13862" spans="1:21" x14ac:dyDescent="0.3">
      <c r="A13862" s="5" t="s">
        <v>168</v>
      </c>
      <c r="B13862" s="5" t="s">
        <v>175</v>
      </c>
      <c r="C13862" s="5" t="s">
        <v>81</v>
      </c>
      <c r="D13862" s="5" t="s">
        <v>607</v>
      </c>
      <c r="E13862" s="5" t="s">
        <v>172</v>
      </c>
      <c r="F13862" s="6">
        <v>44182</v>
      </c>
      <c r="G13862" s="5" t="s">
        <v>148</v>
      </c>
      <c r="H13862" s="5" t="s">
        <v>216</v>
      </c>
      <c r="I13862">
        <v>44000</v>
      </c>
      <c r="J13862">
        <v>182</v>
      </c>
      <c r="K13862">
        <v>124</v>
      </c>
      <c r="L13862">
        <v>1</v>
      </c>
      <c r="M13862">
        <v>4774</v>
      </c>
      <c r="N13862">
        <v>2667.4290000000001</v>
      </c>
      <c r="O13862">
        <v>2667.4290000000001</v>
      </c>
      <c r="P13862">
        <v>124</v>
      </c>
      <c r="Q13862">
        <v>38.5</v>
      </c>
      <c r="R13862">
        <v>2106.5709999999999</v>
      </c>
      <c r="S13862">
        <v>2020</v>
      </c>
      <c r="T13862">
        <v>12</v>
      </c>
      <c r="U13862">
        <v>51</v>
      </c>
    </row>
    <row r="13863" spans="1:21" x14ac:dyDescent="0.3">
      <c r="A13863" s="5" t="s">
        <v>168</v>
      </c>
      <c r="B13863" s="5" t="s">
        <v>175</v>
      </c>
      <c r="C13863" s="5" t="s">
        <v>81</v>
      </c>
      <c r="D13863" s="5" t="s">
        <v>607</v>
      </c>
      <c r="E13863" s="5" t="s">
        <v>172</v>
      </c>
      <c r="F13863" s="6">
        <v>44182</v>
      </c>
      <c r="G13863" s="5" t="s">
        <v>148</v>
      </c>
      <c r="H13863" s="5" t="s">
        <v>181</v>
      </c>
      <c r="I13863">
        <v>44000</v>
      </c>
      <c r="J13863">
        <v>182</v>
      </c>
      <c r="K13863">
        <v>126</v>
      </c>
      <c r="L13863">
        <v>1</v>
      </c>
      <c r="M13863">
        <v>4851</v>
      </c>
      <c r="N13863">
        <v>2667.4290000000001</v>
      </c>
      <c r="O13863">
        <v>2667.4290000000001</v>
      </c>
      <c r="P13863">
        <v>126</v>
      </c>
      <c r="Q13863">
        <v>38.5</v>
      </c>
      <c r="R13863">
        <v>2183.5709999999999</v>
      </c>
      <c r="S13863">
        <v>2020</v>
      </c>
      <c r="T13863">
        <v>12</v>
      </c>
      <c r="U13863">
        <v>51</v>
      </c>
    </row>
    <row r="13864" spans="1:21" x14ac:dyDescent="0.3">
      <c r="A13864" s="5" t="s">
        <v>168</v>
      </c>
      <c r="B13864" s="5" t="s">
        <v>175</v>
      </c>
      <c r="C13864" s="5" t="s">
        <v>81</v>
      </c>
      <c r="D13864" s="5" t="s">
        <v>607</v>
      </c>
      <c r="E13864" s="5" t="s">
        <v>172</v>
      </c>
      <c r="F13864" s="6">
        <v>44182</v>
      </c>
      <c r="G13864" s="5" t="s">
        <v>148</v>
      </c>
      <c r="H13864" s="5" t="s">
        <v>183</v>
      </c>
      <c r="I13864">
        <v>44000</v>
      </c>
      <c r="J13864">
        <v>182</v>
      </c>
      <c r="K13864">
        <v>484</v>
      </c>
      <c r="L13864">
        <v>4</v>
      </c>
      <c r="M13864">
        <v>18634</v>
      </c>
      <c r="N13864">
        <v>10669.718000000001</v>
      </c>
      <c r="O13864">
        <v>2667.4290000000001</v>
      </c>
      <c r="P13864">
        <v>121</v>
      </c>
      <c r="Q13864">
        <v>38.5</v>
      </c>
      <c r="R13864">
        <v>7964.2820000000002</v>
      </c>
      <c r="S13864">
        <v>2020</v>
      </c>
      <c r="T13864">
        <v>12</v>
      </c>
      <c r="U13864">
        <v>51</v>
      </c>
    </row>
    <row r="13865" spans="1:21" x14ac:dyDescent="0.3">
      <c r="A13865" s="5" t="s">
        <v>168</v>
      </c>
      <c r="B13865" s="5" t="s">
        <v>175</v>
      </c>
      <c r="C13865" s="5" t="s">
        <v>81</v>
      </c>
      <c r="D13865" s="5" t="s">
        <v>607</v>
      </c>
      <c r="E13865" s="5" t="s">
        <v>172</v>
      </c>
      <c r="F13865" s="6">
        <v>44182</v>
      </c>
      <c r="G13865" s="5" t="s">
        <v>148</v>
      </c>
      <c r="H13865" s="5" t="s">
        <v>246</v>
      </c>
      <c r="I13865">
        <v>44000</v>
      </c>
      <c r="J13865">
        <v>182</v>
      </c>
      <c r="K13865">
        <v>633</v>
      </c>
      <c r="L13865">
        <v>5</v>
      </c>
      <c r="M13865">
        <v>24370.5</v>
      </c>
      <c r="N13865">
        <v>13337.147000000001</v>
      </c>
      <c r="O13865">
        <v>2667.4290000000001</v>
      </c>
      <c r="P13865">
        <v>126.6</v>
      </c>
      <c r="Q13865">
        <v>38.5</v>
      </c>
      <c r="R13865">
        <v>11033.352999999999</v>
      </c>
      <c r="S13865">
        <v>2020</v>
      </c>
      <c r="T13865">
        <v>12</v>
      </c>
      <c r="U13865">
        <v>51</v>
      </c>
    </row>
    <row r="13866" spans="1:21" x14ac:dyDescent="0.3">
      <c r="A13866" s="5" t="s">
        <v>168</v>
      </c>
      <c r="B13866" s="5" t="s">
        <v>175</v>
      </c>
      <c r="C13866" s="5" t="s">
        <v>81</v>
      </c>
      <c r="D13866" s="5" t="s">
        <v>607</v>
      </c>
      <c r="E13866" s="5" t="s">
        <v>172</v>
      </c>
      <c r="F13866" s="6">
        <v>44182</v>
      </c>
      <c r="G13866" s="5" t="s">
        <v>148</v>
      </c>
      <c r="H13866" s="5" t="s">
        <v>190</v>
      </c>
      <c r="I13866">
        <v>44000</v>
      </c>
      <c r="J13866">
        <v>182</v>
      </c>
      <c r="K13866">
        <v>125</v>
      </c>
      <c r="L13866">
        <v>1</v>
      </c>
      <c r="M13866">
        <v>4812.5</v>
      </c>
      <c r="N13866">
        <v>2667.4290000000001</v>
      </c>
      <c r="O13866">
        <v>2667.4290000000001</v>
      </c>
      <c r="P13866">
        <v>125</v>
      </c>
      <c r="Q13866">
        <v>38.5</v>
      </c>
      <c r="R13866">
        <v>2145.0709999999999</v>
      </c>
      <c r="S13866">
        <v>2020</v>
      </c>
      <c r="T13866">
        <v>12</v>
      </c>
      <c r="U13866">
        <v>51</v>
      </c>
    </row>
    <row r="13867" spans="1:21" x14ac:dyDescent="0.3">
      <c r="A13867" s="5" t="s">
        <v>168</v>
      </c>
      <c r="B13867" s="5" t="s">
        <v>175</v>
      </c>
      <c r="C13867" s="5" t="s">
        <v>81</v>
      </c>
      <c r="D13867" s="5" t="s">
        <v>607</v>
      </c>
      <c r="E13867" s="5" t="s">
        <v>172</v>
      </c>
      <c r="F13867" s="6">
        <v>44182</v>
      </c>
      <c r="G13867" s="5" t="s">
        <v>148</v>
      </c>
      <c r="H13867" s="5" t="s">
        <v>498</v>
      </c>
      <c r="I13867">
        <v>44000</v>
      </c>
      <c r="J13867">
        <v>182</v>
      </c>
      <c r="K13867">
        <v>484</v>
      </c>
      <c r="L13867">
        <v>4</v>
      </c>
      <c r="M13867">
        <v>18634</v>
      </c>
      <c r="N13867">
        <v>10669.718000000001</v>
      </c>
      <c r="O13867">
        <v>2667.4290000000001</v>
      </c>
      <c r="P13867">
        <v>121</v>
      </c>
      <c r="Q13867">
        <v>38.5</v>
      </c>
      <c r="R13867">
        <v>7964.2820000000002</v>
      </c>
      <c r="S13867">
        <v>2020</v>
      </c>
      <c r="T13867">
        <v>12</v>
      </c>
      <c r="U13867">
        <v>51</v>
      </c>
    </row>
    <row r="13868" spans="1:21" x14ac:dyDescent="0.3">
      <c r="A13868" s="5" t="s">
        <v>168</v>
      </c>
      <c r="B13868" s="5" t="s">
        <v>175</v>
      </c>
      <c r="C13868" s="5" t="s">
        <v>81</v>
      </c>
      <c r="D13868" s="5" t="s">
        <v>607</v>
      </c>
      <c r="E13868" s="5" t="s">
        <v>172</v>
      </c>
      <c r="F13868" s="6">
        <v>44182</v>
      </c>
      <c r="G13868" s="5" t="s">
        <v>148</v>
      </c>
      <c r="H13868" s="5" t="s">
        <v>190</v>
      </c>
      <c r="I13868">
        <v>44000</v>
      </c>
      <c r="J13868">
        <v>182</v>
      </c>
      <c r="K13868">
        <v>541</v>
      </c>
      <c r="L13868">
        <v>5</v>
      </c>
      <c r="M13868">
        <v>18935</v>
      </c>
      <c r="N13868">
        <v>13337.147000000001</v>
      </c>
      <c r="O13868">
        <v>2667.4290000000001</v>
      </c>
      <c r="P13868">
        <v>108.2</v>
      </c>
      <c r="Q13868">
        <v>35</v>
      </c>
      <c r="R13868">
        <v>5597.8530000000001</v>
      </c>
      <c r="S13868">
        <v>2020</v>
      </c>
      <c r="T13868">
        <v>12</v>
      </c>
      <c r="U13868">
        <v>51</v>
      </c>
    </row>
    <row r="13869" spans="1:21" x14ac:dyDescent="0.3">
      <c r="A13869" s="5" t="s">
        <v>168</v>
      </c>
      <c r="B13869" s="5" t="s">
        <v>175</v>
      </c>
      <c r="C13869" s="5" t="s">
        <v>81</v>
      </c>
      <c r="D13869" s="5" t="s">
        <v>607</v>
      </c>
      <c r="E13869" s="5" t="s">
        <v>172</v>
      </c>
      <c r="F13869" s="6">
        <v>44182</v>
      </c>
      <c r="G13869" s="5" t="s">
        <v>148</v>
      </c>
      <c r="H13869" s="5" t="s">
        <v>190</v>
      </c>
      <c r="I13869">
        <v>44000</v>
      </c>
      <c r="J13869">
        <v>182</v>
      </c>
      <c r="K13869">
        <v>223</v>
      </c>
      <c r="L13869">
        <v>2</v>
      </c>
      <c r="M13869">
        <v>8585.5</v>
      </c>
      <c r="N13869">
        <v>5334.8590000000004</v>
      </c>
      <c r="O13869">
        <v>2667.4290000000001</v>
      </c>
      <c r="P13869">
        <v>111.5</v>
      </c>
      <c r="Q13869">
        <v>38.5</v>
      </c>
      <c r="R13869">
        <v>3250.6410000000001</v>
      </c>
      <c r="S13869">
        <v>2020</v>
      </c>
      <c r="T13869">
        <v>12</v>
      </c>
      <c r="U13869">
        <v>51</v>
      </c>
    </row>
    <row r="13870" spans="1:21" x14ac:dyDescent="0.3">
      <c r="A13870" s="5" t="s">
        <v>168</v>
      </c>
      <c r="B13870" s="5" t="s">
        <v>175</v>
      </c>
      <c r="C13870" s="5" t="s">
        <v>81</v>
      </c>
      <c r="D13870" s="5" t="s">
        <v>607</v>
      </c>
      <c r="E13870" s="5" t="s">
        <v>172</v>
      </c>
      <c r="F13870" s="6">
        <v>44182</v>
      </c>
      <c r="G13870" s="5" t="s">
        <v>148</v>
      </c>
      <c r="H13870" s="5" t="s">
        <v>190</v>
      </c>
      <c r="I13870">
        <v>44000</v>
      </c>
      <c r="J13870">
        <v>182</v>
      </c>
      <c r="K13870">
        <v>120</v>
      </c>
      <c r="L13870">
        <v>1</v>
      </c>
      <c r="M13870">
        <v>4620</v>
      </c>
      <c r="N13870">
        <v>2667.4290000000001</v>
      </c>
      <c r="O13870">
        <v>2667.4290000000001</v>
      </c>
      <c r="P13870">
        <v>120</v>
      </c>
      <c r="Q13870">
        <v>38.5</v>
      </c>
      <c r="R13870">
        <v>1952.5709999999999</v>
      </c>
      <c r="S13870">
        <v>2020</v>
      </c>
      <c r="T13870">
        <v>12</v>
      </c>
      <c r="U13870">
        <v>51</v>
      </c>
    </row>
    <row r="13871" spans="1:21" x14ac:dyDescent="0.3">
      <c r="A13871" s="5" t="s">
        <v>168</v>
      </c>
      <c r="B13871" s="5" t="s">
        <v>175</v>
      </c>
      <c r="C13871" s="5" t="s">
        <v>88</v>
      </c>
      <c r="D13871" s="5" t="s">
        <v>649</v>
      </c>
      <c r="E13871" s="5" t="s">
        <v>172</v>
      </c>
      <c r="F13871" s="6">
        <v>44182</v>
      </c>
      <c r="G13871" s="5" t="s">
        <v>148</v>
      </c>
      <c r="H13871" s="5" t="s">
        <v>204</v>
      </c>
      <c r="I13871">
        <v>44005</v>
      </c>
      <c r="J13871">
        <v>177</v>
      </c>
      <c r="K13871">
        <v>725</v>
      </c>
      <c r="L13871">
        <v>6</v>
      </c>
      <c r="M13871">
        <v>27912.5</v>
      </c>
      <c r="N13871">
        <v>19129.948</v>
      </c>
      <c r="O13871">
        <v>3188.3249999999998</v>
      </c>
      <c r="P13871">
        <v>120.83333333333333</v>
      </c>
      <c r="Q13871">
        <v>38.5</v>
      </c>
      <c r="R13871">
        <v>8782.5519999999997</v>
      </c>
      <c r="S13871">
        <v>2020</v>
      </c>
      <c r="T13871">
        <v>12</v>
      </c>
      <c r="U13871">
        <v>51</v>
      </c>
    </row>
    <row r="13872" spans="1:21" x14ac:dyDescent="0.3">
      <c r="A13872" s="5" t="s">
        <v>168</v>
      </c>
      <c r="B13872" s="5" t="s">
        <v>175</v>
      </c>
      <c r="C13872" s="5" t="s">
        <v>88</v>
      </c>
      <c r="D13872" s="5" t="s">
        <v>649</v>
      </c>
      <c r="E13872" s="5" t="s">
        <v>172</v>
      </c>
      <c r="F13872" s="6">
        <v>44182</v>
      </c>
      <c r="G13872" s="5" t="s">
        <v>148</v>
      </c>
      <c r="H13872" s="5" t="s">
        <v>184</v>
      </c>
      <c r="I13872">
        <v>44005</v>
      </c>
      <c r="J13872">
        <v>177</v>
      </c>
      <c r="K13872">
        <v>2462</v>
      </c>
      <c r="L13872">
        <v>20</v>
      </c>
      <c r="M13872">
        <v>92325</v>
      </c>
      <c r="N13872">
        <v>63766.491999999998</v>
      </c>
      <c r="O13872">
        <v>3188.3249999999998</v>
      </c>
      <c r="P13872">
        <v>123.1</v>
      </c>
      <c r="Q13872">
        <v>37.5</v>
      </c>
      <c r="R13872">
        <v>28558.508000000002</v>
      </c>
      <c r="S13872">
        <v>2020</v>
      </c>
      <c r="T13872">
        <v>12</v>
      </c>
      <c r="U13872">
        <v>51</v>
      </c>
    </row>
    <row r="13873" spans="1:21" x14ac:dyDescent="0.3">
      <c r="A13873" s="5" t="s">
        <v>168</v>
      </c>
      <c r="B13873" s="5" t="s">
        <v>206</v>
      </c>
      <c r="C13873" s="5" t="s">
        <v>116</v>
      </c>
      <c r="D13873" s="5" t="s">
        <v>648</v>
      </c>
      <c r="E13873" s="5" t="s">
        <v>172</v>
      </c>
      <c r="F13873" s="6">
        <v>44182</v>
      </c>
      <c r="G13873" s="5" t="s">
        <v>148</v>
      </c>
      <c r="H13873" s="5" t="s">
        <v>371</v>
      </c>
      <c r="I13873">
        <v>44001</v>
      </c>
      <c r="J13873">
        <v>181</v>
      </c>
      <c r="K13873">
        <v>1209.4000000000001</v>
      </c>
      <c r="L13873">
        <v>10</v>
      </c>
      <c r="M13873">
        <v>44747.8</v>
      </c>
      <c r="N13873">
        <v>30686.684000000001</v>
      </c>
      <c r="O13873">
        <v>3068.6680000000001</v>
      </c>
      <c r="P13873">
        <v>120.94000000000001</v>
      </c>
      <c r="Q13873">
        <v>37</v>
      </c>
      <c r="R13873">
        <v>14061.116</v>
      </c>
      <c r="S13873">
        <v>2020</v>
      </c>
      <c r="T13873">
        <v>12</v>
      </c>
      <c r="U13873">
        <v>51</v>
      </c>
    </row>
    <row r="13874" spans="1:21" x14ac:dyDescent="0.3">
      <c r="A13874" s="5" t="s">
        <v>168</v>
      </c>
      <c r="B13874" s="5" t="s">
        <v>169</v>
      </c>
      <c r="C13874" s="5" t="s">
        <v>170</v>
      </c>
      <c r="D13874" s="5" t="s">
        <v>639</v>
      </c>
      <c r="E13874" s="5" t="s">
        <v>172</v>
      </c>
      <c r="F13874" s="6">
        <v>44183</v>
      </c>
      <c r="G13874" s="5" t="s">
        <v>148</v>
      </c>
      <c r="H13874" s="5" t="s">
        <v>173</v>
      </c>
      <c r="I13874">
        <v>43993</v>
      </c>
      <c r="J13874">
        <v>190</v>
      </c>
      <c r="K13874">
        <v>100</v>
      </c>
      <c r="L13874">
        <v>1</v>
      </c>
      <c r="M13874">
        <v>3750</v>
      </c>
      <c r="N13874">
        <v>3129.2840000000001</v>
      </c>
      <c r="O13874">
        <v>3129.2840000000001</v>
      </c>
      <c r="P13874">
        <v>100</v>
      </c>
      <c r="Q13874">
        <v>37.5</v>
      </c>
      <c r="R13874">
        <v>620.71600000000001</v>
      </c>
      <c r="S13874">
        <v>2020</v>
      </c>
      <c r="T13874">
        <v>12</v>
      </c>
      <c r="U13874">
        <v>51</v>
      </c>
    </row>
    <row r="13875" spans="1:21" x14ac:dyDescent="0.3">
      <c r="A13875" s="5" t="s">
        <v>168</v>
      </c>
      <c r="B13875" s="5" t="s">
        <v>175</v>
      </c>
      <c r="C13875" s="5" t="s">
        <v>81</v>
      </c>
      <c r="D13875" s="5" t="s">
        <v>607</v>
      </c>
      <c r="E13875" s="5" t="s">
        <v>172</v>
      </c>
      <c r="F13875" s="6">
        <v>44183</v>
      </c>
      <c r="G13875" s="5" t="s">
        <v>148</v>
      </c>
      <c r="H13875" s="5" t="s">
        <v>650</v>
      </c>
      <c r="I13875">
        <v>44000</v>
      </c>
      <c r="J13875">
        <v>183</v>
      </c>
      <c r="K13875">
        <v>118</v>
      </c>
      <c r="L13875">
        <v>1</v>
      </c>
      <c r="M13875">
        <v>4543</v>
      </c>
      <c r="N13875">
        <v>2667.4290000000001</v>
      </c>
      <c r="O13875">
        <v>2667.4290000000001</v>
      </c>
      <c r="P13875">
        <v>118</v>
      </c>
      <c r="Q13875">
        <v>38.5</v>
      </c>
      <c r="R13875">
        <v>1875.5709999999999</v>
      </c>
      <c r="S13875">
        <v>2020</v>
      </c>
      <c r="T13875">
        <v>12</v>
      </c>
      <c r="U13875">
        <v>51</v>
      </c>
    </row>
    <row r="13876" spans="1:21" x14ac:dyDescent="0.3">
      <c r="A13876" s="5" t="s">
        <v>168</v>
      </c>
      <c r="B13876" s="5" t="s">
        <v>175</v>
      </c>
      <c r="C13876" s="5" t="s">
        <v>81</v>
      </c>
      <c r="D13876" s="5" t="s">
        <v>607</v>
      </c>
      <c r="E13876" s="5" t="s">
        <v>172</v>
      </c>
      <c r="F13876" s="6">
        <v>44183</v>
      </c>
      <c r="G13876" s="5" t="s">
        <v>148</v>
      </c>
      <c r="H13876" s="5" t="s">
        <v>182</v>
      </c>
      <c r="I13876">
        <v>44000</v>
      </c>
      <c r="J13876">
        <v>183</v>
      </c>
      <c r="K13876">
        <v>373</v>
      </c>
      <c r="L13876">
        <v>3</v>
      </c>
      <c r="M13876">
        <v>14360.5</v>
      </c>
      <c r="N13876">
        <v>8002.2879999999996</v>
      </c>
      <c r="O13876">
        <v>2667.4290000000001</v>
      </c>
      <c r="P13876">
        <v>124.33333333333333</v>
      </c>
      <c r="Q13876">
        <v>38.5</v>
      </c>
      <c r="R13876">
        <v>6358.2120000000004</v>
      </c>
      <c r="S13876">
        <v>2020</v>
      </c>
      <c r="T13876">
        <v>12</v>
      </c>
      <c r="U13876">
        <v>51</v>
      </c>
    </row>
    <row r="13877" spans="1:21" x14ac:dyDescent="0.3">
      <c r="A13877" s="5" t="s">
        <v>168</v>
      </c>
      <c r="B13877" s="5" t="s">
        <v>175</v>
      </c>
      <c r="C13877" s="5" t="s">
        <v>81</v>
      </c>
      <c r="D13877" s="5" t="s">
        <v>607</v>
      </c>
      <c r="E13877" s="5" t="s">
        <v>227</v>
      </c>
      <c r="F13877" s="6">
        <v>44183</v>
      </c>
      <c r="G13877" s="5" t="s">
        <v>148</v>
      </c>
      <c r="H13877" s="5" t="s">
        <v>190</v>
      </c>
      <c r="I13877">
        <v>44000</v>
      </c>
      <c r="J13877">
        <v>183</v>
      </c>
      <c r="K13877">
        <v>-541</v>
      </c>
      <c r="L13877">
        <v>-5</v>
      </c>
      <c r="M13877">
        <v>-18935</v>
      </c>
      <c r="N13877">
        <v>-13337.147000000001</v>
      </c>
      <c r="O13877">
        <v>-2667.4290000000001</v>
      </c>
      <c r="P13877">
        <v>108.2</v>
      </c>
      <c r="Q13877">
        <v>35</v>
      </c>
      <c r="R13877">
        <v>-5597.8530000000001</v>
      </c>
      <c r="S13877">
        <v>2020</v>
      </c>
      <c r="T13877">
        <v>12</v>
      </c>
      <c r="U13877">
        <v>51</v>
      </c>
    </row>
    <row r="13878" spans="1:21" x14ac:dyDescent="0.3">
      <c r="A13878" s="5" t="s">
        <v>168</v>
      </c>
      <c r="B13878" s="5" t="s">
        <v>175</v>
      </c>
      <c r="C13878" s="5" t="s">
        <v>81</v>
      </c>
      <c r="D13878" s="5" t="s">
        <v>607</v>
      </c>
      <c r="E13878" s="5" t="s">
        <v>172</v>
      </c>
      <c r="F13878" s="6">
        <v>44183</v>
      </c>
      <c r="G13878" s="5" t="s">
        <v>148</v>
      </c>
      <c r="H13878" s="5" t="s">
        <v>190</v>
      </c>
      <c r="I13878">
        <v>44000</v>
      </c>
      <c r="J13878">
        <v>183</v>
      </c>
      <c r="K13878">
        <v>541</v>
      </c>
      <c r="L13878">
        <v>5</v>
      </c>
      <c r="M13878">
        <v>18664.5</v>
      </c>
      <c r="N13878">
        <v>13337.147000000001</v>
      </c>
      <c r="O13878">
        <v>2667.4290000000001</v>
      </c>
      <c r="P13878">
        <v>108.2</v>
      </c>
      <c r="Q13878">
        <v>34.5</v>
      </c>
      <c r="R13878">
        <v>5327.3530000000001</v>
      </c>
      <c r="S13878">
        <v>2020</v>
      </c>
      <c r="T13878">
        <v>12</v>
      </c>
      <c r="U13878">
        <v>51</v>
      </c>
    </row>
    <row r="13879" spans="1:21" x14ac:dyDescent="0.3">
      <c r="A13879" s="5" t="s">
        <v>168</v>
      </c>
      <c r="B13879" s="5" t="s">
        <v>175</v>
      </c>
      <c r="C13879" s="5" t="s">
        <v>81</v>
      </c>
      <c r="D13879" s="5" t="s">
        <v>607</v>
      </c>
      <c r="E13879" s="5" t="s">
        <v>227</v>
      </c>
      <c r="F13879" s="6">
        <v>44183</v>
      </c>
      <c r="G13879" s="5" t="s">
        <v>148</v>
      </c>
      <c r="H13879" s="5" t="s">
        <v>216</v>
      </c>
      <c r="I13879">
        <v>44000</v>
      </c>
      <c r="J13879">
        <v>183</v>
      </c>
      <c r="K13879">
        <v>-124</v>
      </c>
      <c r="L13879">
        <v>-1</v>
      </c>
      <c r="M13879">
        <v>-4774</v>
      </c>
      <c r="N13879">
        <v>-2667.4290000000001</v>
      </c>
      <c r="O13879">
        <v>-2667.4290000000001</v>
      </c>
      <c r="P13879">
        <v>124</v>
      </c>
      <c r="Q13879">
        <v>38.5</v>
      </c>
      <c r="R13879">
        <v>-2106.5709999999999</v>
      </c>
      <c r="S13879">
        <v>2020</v>
      </c>
      <c r="T13879">
        <v>12</v>
      </c>
      <c r="U13879">
        <v>51</v>
      </c>
    </row>
    <row r="13880" spans="1:21" x14ac:dyDescent="0.3">
      <c r="A13880" s="5" t="s">
        <v>168</v>
      </c>
      <c r="B13880" s="5" t="s">
        <v>175</v>
      </c>
      <c r="C13880" s="5" t="s">
        <v>81</v>
      </c>
      <c r="D13880" s="5" t="s">
        <v>607</v>
      </c>
      <c r="E13880" s="5" t="s">
        <v>172</v>
      </c>
      <c r="F13880" s="6">
        <v>44183</v>
      </c>
      <c r="G13880" s="5" t="s">
        <v>148</v>
      </c>
      <c r="H13880" s="5" t="s">
        <v>246</v>
      </c>
      <c r="I13880">
        <v>44000</v>
      </c>
      <c r="J13880">
        <v>183</v>
      </c>
      <c r="K13880">
        <v>124</v>
      </c>
      <c r="L13880">
        <v>1</v>
      </c>
      <c r="M13880">
        <v>4774</v>
      </c>
      <c r="N13880">
        <v>2667.4290000000001</v>
      </c>
      <c r="O13880">
        <v>2667.4290000000001</v>
      </c>
      <c r="P13880">
        <v>124</v>
      </c>
      <c r="Q13880">
        <v>38.5</v>
      </c>
      <c r="R13880">
        <v>2106.5709999999999</v>
      </c>
      <c r="S13880">
        <v>2020</v>
      </c>
      <c r="T13880">
        <v>12</v>
      </c>
      <c r="U13880">
        <v>51</v>
      </c>
    </row>
    <row r="13881" spans="1:21" x14ac:dyDescent="0.3">
      <c r="A13881" s="5" t="s">
        <v>168</v>
      </c>
      <c r="B13881" s="5" t="s">
        <v>175</v>
      </c>
      <c r="C13881" s="5" t="s">
        <v>81</v>
      </c>
      <c r="D13881" s="5" t="s">
        <v>607</v>
      </c>
      <c r="E13881" s="5" t="s">
        <v>227</v>
      </c>
      <c r="F13881" s="6">
        <v>44183</v>
      </c>
      <c r="G13881" s="5" t="s">
        <v>148</v>
      </c>
      <c r="H13881" s="5" t="s">
        <v>205</v>
      </c>
      <c r="I13881">
        <v>44000</v>
      </c>
      <c r="J13881">
        <v>183</v>
      </c>
      <c r="K13881">
        <v>-760</v>
      </c>
      <c r="L13881">
        <v>-6</v>
      </c>
      <c r="M13881">
        <v>-26600</v>
      </c>
      <c r="N13881">
        <v>-16004.576999999999</v>
      </c>
      <c r="O13881">
        <v>-2667.4290000000001</v>
      </c>
      <c r="P13881">
        <v>126.66666666666667</v>
      </c>
      <c r="Q13881">
        <v>35</v>
      </c>
      <c r="R13881">
        <v>-10595.423000000001</v>
      </c>
      <c r="S13881">
        <v>2020</v>
      </c>
      <c r="T13881">
        <v>12</v>
      </c>
      <c r="U13881">
        <v>51</v>
      </c>
    </row>
    <row r="13882" spans="1:21" x14ac:dyDescent="0.3">
      <c r="A13882" s="5" t="s">
        <v>168</v>
      </c>
      <c r="B13882" s="5" t="s">
        <v>175</v>
      </c>
      <c r="C13882" s="5" t="s">
        <v>81</v>
      </c>
      <c r="D13882" s="5" t="s">
        <v>607</v>
      </c>
      <c r="E13882" s="5" t="s">
        <v>172</v>
      </c>
      <c r="F13882" s="6">
        <v>44183</v>
      </c>
      <c r="G13882" s="5" t="s">
        <v>148</v>
      </c>
      <c r="H13882" s="5" t="s">
        <v>205</v>
      </c>
      <c r="I13882">
        <v>44000</v>
      </c>
      <c r="J13882">
        <v>183</v>
      </c>
      <c r="K13882">
        <v>760</v>
      </c>
      <c r="L13882">
        <v>6</v>
      </c>
      <c r="M13882">
        <v>26220</v>
      </c>
      <c r="N13882">
        <v>16004.576999999999</v>
      </c>
      <c r="O13882">
        <v>2667.4290000000001</v>
      </c>
      <c r="P13882">
        <v>126.66666666666667</v>
      </c>
      <c r="Q13882">
        <v>34.5</v>
      </c>
      <c r="R13882">
        <v>10215.423000000001</v>
      </c>
      <c r="S13882">
        <v>2020</v>
      </c>
      <c r="T13882">
        <v>12</v>
      </c>
      <c r="U13882">
        <v>51</v>
      </c>
    </row>
    <row r="13883" spans="1:21" x14ac:dyDescent="0.3">
      <c r="A13883" s="5" t="s">
        <v>168</v>
      </c>
      <c r="B13883" s="5" t="s">
        <v>175</v>
      </c>
      <c r="C13883" s="5" t="s">
        <v>81</v>
      </c>
      <c r="D13883" s="5" t="s">
        <v>607</v>
      </c>
      <c r="E13883" s="5" t="s">
        <v>227</v>
      </c>
      <c r="F13883" s="6">
        <v>44183</v>
      </c>
      <c r="G13883" s="5" t="s">
        <v>148</v>
      </c>
      <c r="H13883" s="5" t="s">
        <v>217</v>
      </c>
      <c r="I13883">
        <v>44000</v>
      </c>
      <c r="J13883">
        <v>183</v>
      </c>
      <c r="K13883">
        <v>-1325</v>
      </c>
      <c r="L13883">
        <v>-11</v>
      </c>
      <c r="M13883">
        <v>-51012.5</v>
      </c>
      <c r="N13883">
        <v>-29341.723999999998</v>
      </c>
      <c r="O13883">
        <v>-2667.4290000000001</v>
      </c>
      <c r="P13883">
        <v>120.45454545454545</v>
      </c>
      <c r="Q13883">
        <v>38.5</v>
      </c>
      <c r="R13883">
        <v>-21670.776000000002</v>
      </c>
      <c r="S13883">
        <v>2020</v>
      </c>
      <c r="T13883">
        <v>12</v>
      </c>
      <c r="U13883">
        <v>51</v>
      </c>
    </row>
    <row r="13884" spans="1:21" x14ac:dyDescent="0.3">
      <c r="A13884" s="5" t="s">
        <v>168</v>
      </c>
      <c r="B13884" s="5" t="s">
        <v>175</v>
      </c>
      <c r="C13884" s="5" t="s">
        <v>81</v>
      </c>
      <c r="D13884" s="5" t="s">
        <v>607</v>
      </c>
      <c r="E13884" s="5" t="s">
        <v>172</v>
      </c>
      <c r="F13884" s="6">
        <v>44183</v>
      </c>
      <c r="G13884" s="5" t="s">
        <v>148</v>
      </c>
      <c r="H13884" s="5" t="s">
        <v>217</v>
      </c>
      <c r="I13884">
        <v>44000</v>
      </c>
      <c r="J13884">
        <v>183</v>
      </c>
      <c r="K13884">
        <v>1205</v>
      </c>
      <c r="L13884">
        <v>10</v>
      </c>
      <c r="M13884">
        <v>46392.5</v>
      </c>
      <c r="N13884">
        <v>26674.294999999998</v>
      </c>
      <c r="O13884">
        <v>2667.4290000000001</v>
      </c>
      <c r="P13884">
        <v>120.5</v>
      </c>
      <c r="Q13884">
        <v>38.5</v>
      </c>
      <c r="R13884">
        <v>19718.205000000002</v>
      </c>
      <c r="S13884">
        <v>2020</v>
      </c>
      <c r="T13884">
        <v>12</v>
      </c>
      <c r="U13884">
        <v>51</v>
      </c>
    </row>
    <row r="13885" spans="1:21" x14ac:dyDescent="0.3">
      <c r="A13885" s="5" t="s">
        <v>168</v>
      </c>
      <c r="B13885" s="5" t="s">
        <v>175</v>
      </c>
      <c r="C13885" s="5" t="s">
        <v>81</v>
      </c>
      <c r="D13885" s="5" t="s">
        <v>607</v>
      </c>
      <c r="E13885" s="5" t="s">
        <v>172</v>
      </c>
      <c r="F13885" s="6">
        <v>44183</v>
      </c>
      <c r="G13885" s="5" t="s">
        <v>148</v>
      </c>
      <c r="H13885" s="5" t="s">
        <v>217</v>
      </c>
      <c r="I13885">
        <v>44000</v>
      </c>
      <c r="J13885">
        <v>183</v>
      </c>
      <c r="K13885">
        <v>120</v>
      </c>
      <c r="L13885">
        <v>1</v>
      </c>
      <c r="M13885">
        <v>0</v>
      </c>
      <c r="N13885">
        <v>2667.4290000000001</v>
      </c>
      <c r="O13885">
        <v>2667.4290000000001</v>
      </c>
      <c r="P13885">
        <v>120</v>
      </c>
      <c r="Q13885">
        <v>0</v>
      </c>
      <c r="R13885">
        <v>-2667.4290000000001</v>
      </c>
      <c r="S13885">
        <v>2020</v>
      </c>
      <c r="T13885">
        <v>12</v>
      </c>
      <c r="U13885">
        <v>51</v>
      </c>
    </row>
    <row r="13886" spans="1:21" x14ac:dyDescent="0.3">
      <c r="A13886" s="5" t="s">
        <v>168</v>
      </c>
      <c r="B13886" s="5" t="s">
        <v>175</v>
      </c>
      <c r="C13886" s="5" t="s">
        <v>81</v>
      </c>
      <c r="D13886" s="5" t="s">
        <v>607</v>
      </c>
      <c r="E13886" s="5" t="s">
        <v>227</v>
      </c>
      <c r="F13886" s="6">
        <v>44183</v>
      </c>
      <c r="G13886" s="5" t="s">
        <v>148</v>
      </c>
      <c r="H13886" s="5" t="s">
        <v>650</v>
      </c>
      <c r="I13886">
        <v>44000</v>
      </c>
      <c r="J13886">
        <v>183</v>
      </c>
      <c r="K13886">
        <v>-118</v>
      </c>
      <c r="L13886">
        <v>-1</v>
      </c>
      <c r="M13886">
        <v>-4543</v>
      </c>
      <c r="N13886">
        <v>-2667.4290000000001</v>
      </c>
      <c r="O13886">
        <v>-2667.4290000000001</v>
      </c>
      <c r="P13886">
        <v>118</v>
      </c>
      <c r="Q13886">
        <v>38.5</v>
      </c>
      <c r="R13886">
        <v>-1875.5709999999999</v>
      </c>
      <c r="S13886">
        <v>2020</v>
      </c>
      <c r="T13886">
        <v>12</v>
      </c>
      <c r="U13886">
        <v>51</v>
      </c>
    </row>
    <row r="13887" spans="1:21" x14ac:dyDescent="0.3">
      <c r="A13887" s="5" t="s">
        <v>168</v>
      </c>
      <c r="B13887" s="5" t="s">
        <v>175</v>
      </c>
      <c r="C13887" s="5" t="s">
        <v>81</v>
      </c>
      <c r="D13887" s="5" t="s">
        <v>607</v>
      </c>
      <c r="E13887" s="5" t="s">
        <v>172</v>
      </c>
      <c r="F13887" s="6">
        <v>44183</v>
      </c>
      <c r="G13887" s="5" t="s">
        <v>148</v>
      </c>
      <c r="H13887" s="5" t="s">
        <v>190</v>
      </c>
      <c r="I13887">
        <v>44000</v>
      </c>
      <c r="J13887">
        <v>183</v>
      </c>
      <c r="K13887">
        <v>118</v>
      </c>
      <c r="L13887">
        <v>1</v>
      </c>
      <c r="M13887">
        <v>4543</v>
      </c>
      <c r="N13887">
        <v>2667.4290000000001</v>
      </c>
      <c r="O13887">
        <v>2667.4290000000001</v>
      </c>
      <c r="P13887">
        <v>118</v>
      </c>
      <c r="Q13887">
        <v>38.5</v>
      </c>
      <c r="R13887">
        <v>1875.5709999999999</v>
      </c>
      <c r="S13887">
        <v>2020</v>
      </c>
      <c r="T13887">
        <v>12</v>
      </c>
      <c r="U13887">
        <v>51</v>
      </c>
    </row>
    <row r="13888" spans="1:21" x14ac:dyDescent="0.3">
      <c r="A13888" s="5" t="s">
        <v>168</v>
      </c>
      <c r="B13888" s="5" t="s">
        <v>175</v>
      </c>
      <c r="C13888" s="5" t="s">
        <v>81</v>
      </c>
      <c r="D13888" s="5" t="s">
        <v>607</v>
      </c>
      <c r="E13888" s="5" t="s">
        <v>172</v>
      </c>
      <c r="F13888" s="6">
        <v>44183</v>
      </c>
      <c r="G13888" s="5" t="s">
        <v>148</v>
      </c>
      <c r="H13888" s="5" t="s">
        <v>178</v>
      </c>
      <c r="I13888">
        <v>44000</v>
      </c>
      <c r="J13888">
        <v>183</v>
      </c>
      <c r="K13888">
        <v>406.5</v>
      </c>
      <c r="L13888">
        <v>4</v>
      </c>
      <c r="M13888">
        <v>15243.75</v>
      </c>
      <c r="N13888">
        <v>10669.718000000001</v>
      </c>
      <c r="O13888">
        <v>2667.4290000000001</v>
      </c>
      <c r="P13888">
        <v>101.625</v>
      </c>
      <c r="Q13888">
        <v>37.5</v>
      </c>
      <c r="R13888">
        <v>4574.0320000000002</v>
      </c>
      <c r="S13888">
        <v>2020</v>
      </c>
      <c r="T13888">
        <v>12</v>
      </c>
      <c r="U13888">
        <v>51</v>
      </c>
    </row>
    <row r="13889" spans="1:21" x14ac:dyDescent="0.3">
      <c r="A13889" s="5" t="s">
        <v>168</v>
      </c>
      <c r="B13889" s="5" t="s">
        <v>175</v>
      </c>
      <c r="C13889" s="5" t="s">
        <v>88</v>
      </c>
      <c r="D13889" s="5" t="s">
        <v>649</v>
      </c>
      <c r="E13889" s="5" t="s">
        <v>172</v>
      </c>
      <c r="F13889" s="6">
        <v>44183</v>
      </c>
      <c r="G13889" s="5" t="s">
        <v>148</v>
      </c>
      <c r="H13889" s="5" t="s">
        <v>235</v>
      </c>
      <c r="I13889">
        <v>44005</v>
      </c>
      <c r="J13889">
        <v>178</v>
      </c>
      <c r="K13889">
        <v>193.5</v>
      </c>
      <c r="L13889">
        <v>2</v>
      </c>
      <c r="M13889">
        <v>7256.25</v>
      </c>
      <c r="N13889">
        <v>6376.6490000000003</v>
      </c>
      <c r="O13889">
        <v>3188.3249999999998</v>
      </c>
      <c r="P13889">
        <v>96.75</v>
      </c>
      <c r="Q13889">
        <v>37.5</v>
      </c>
      <c r="R13889">
        <v>879.601</v>
      </c>
      <c r="S13889">
        <v>2020</v>
      </c>
      <c r="T13889">
        <v>12</v>
      </c>
      <c r="U13889">
        <v>51</v>
      </c>
    </row>
    <row r="13890" spans="1:21" x14ac:dyDescent="0.3">
      <c r="A13890" s="5" t="s">
        <v>168</v>
      </c>
      <c r="B13890" s="5" t="s">
        <v>175</v>
      </c>
      <c r="C13890" s="5" t="s">
        <v>88</v>
      </c>
      <c r="D13890" s="5" t="s">
        <v>649</v>
      </c>
      <c r="E13890" s="5" t="s">
        <v>172</v>
      </c>
      <c r="F13890" s="6">
        <v>44183</v>
      </c>
      <c r="G13890" s="5" t="s">
        <v>148</v>
      </c>
      <c r="H13890" s="5" t="s">
        <v>351</v>
      </c>
      <c r="I13890">
        <v>44005</v>
      </c>
      <c r="J13890">
        <v>178</v>
      </c>
      <c r="K13890">
        <v>398</v>
      </c>
      <c r="L13890">
        <v>3</v>
      </c>
      <c r="M13890">
        <v>14925</v>
      </c>
      <c r="N13890">
        <v>9564.9740000000002</v>
      </c>
      <c r="O13890">
        <v>3188.3249999999998</v>
      </c>
      <c r="P13890">
        <v>132.66666666666666</v>
      </c>
      <c r="Q13890">
        <v>37.5</v>
      </c>
      <c r="R13890">
        <v>5360.0259999999998</v>
      </c>
      <c r="S13890">
        <v>2020</v>
      </c>
      <c r="T13890">
        <v>12</v>
      </c>
      <c r="U13890">
        <v>51</v>
      </c>
    </row>
    <row r="13891" spans="1:21" x14ac:dyDescent="0.3">
      <c r="A13891" s="5" t="s">
        <v>168</v>
      </c>
      <c r="B13891" s="5" t="s">
        <v>175</v>
      </c>
      <c r="C13891" s="5" t="s">
        <v>88</v>
      </c>
      <c r="D13891" s="5" t="s">
        <v>649</v>
      </c>
      <c r="E13891" s="5" t="s">
        <v>172</v>
      </c>
      <c r="F13891" s="6">
        <v>44183</v>
      </c>
      <c r="G13891" s="5" t="s">
        <v>148</v>
      </c>
      <c r="H13891" s="5" t="s">
        <v>311</v>
      </c>
      <c r="I13891">
        <v>44005</v>
      </c>
      <c r="J13891">
        <v>178</v>
      </c>
      <c r="K13891">
        <v>100.5</v>
      </c>
      <c r="L13891">
        <v>1</v>
      </c>
      <c r="M13891">
        <v>3768.75</v>
      </c>
      <c r="N13891">
        <v>3188.3249999999998</v>
      </c>
      <c r="O13891">
        <v>3188.3249999999998</v>
      </c>
      <c r="P13891">
        <v>100.5</v>
      </c>
      <c r="Q13891">
        <v>37.5</v>
      </c>
      <c r="R13891">
        <v>580.42499999999995</v>
      </c>
      <c r="S13891">
        <v>2020</v>
      </c>
      <c r="T13891">
        <v>12</v>
      </c>
      <c r="U13891">
        <v>51</v>
      </c>
    </row>
    <row r="13892" spans="1:21" x14ac:dyDescent="0.3">
      <c r="A13892" s="5" t="s">
        <v>168</v>
      </c>
      <c r="B13892" s="5" t="s">
        <v>175</v>
      </c>
      <c r="C13892" s="5" t="s">
        <v>88</v>
      </c>
      <c r="D13892" s="5" t="s">
        <v>649</v>
      </c>
      <c r="E13892" s="5" t="s">
        <v>172</v>
      </c>
      <c r="F13892" s="6">
        <v>44183</v>
      </c>
      <c r="G13892" s="5" t="s">
        <v>148</v>
      </c>
      <c r="H13892" s="5" t="s">
        <v>197</v>
      </c>
      <c r="I13892">
        <v>44005</v>
      </c>
      <c r="J13892">
        <v>178</v>
      </c>
      <c r="K13892">
        <v>1196.5</v>
      </c>
      <c r="L13892">
        <v>10</v>
      </c>
      <c r="M13892">
        <v>44868.75</v>
      </c>
      <c r="N13892">
        <v>31883.245999999999</v>
      </c>
      <c r="O13892">
        <v>3188.3249999999998</v>
      </c>
      <c r="P13892">
        <v>119.65</v>
      </c>
      <c r="Q13892">
        <v>37.5</v>
      </c>
      <c r="R13892">
        <v>12985.504000000001</v>
      </c>
      <c r="S13892">
        <v>2020</v>
      </c>
      <c r="T13892">
        <v>12</v>
      </c>
      <c r="U13892">
        <v>51</v>
      </c>
    </row>
    <row r="13893" spans="1:21" x14ac:dyDescent="0.3">
      <c r="A13893" s="5" t="s">
        <v>168</v>
      </c>
      <c r="B13893" s="5" t="s">
        <v>175</v>
      </c>
      <c r="C13893" s="5" t="s">
        <v>88</v>
      </c>
      <c r="D13893" s="5" t="s">
        <v>649</v>
      </c>
      <c r="E13893" s="5" t="s">
        <v>172</v>
      </c>
      <c r="F13893" s="6">
        <v>44183</v>
      </c>
      <c r="G13893" s="5" t="s">
        <v>148</v>
      </c>
      <c r="H13893" s="5" t="s">
        <v>194</v>
      </c>
      <c r="I13893">
        <v>44005</v>
      </c>
      <c r="J13893">
        <v>178</v>
      </c>
      <c r="K13893">
        <v>476.5</v>
      </c>
      <c r="L13893">
        <v>4</v>
      </c>
      <c r="M13893">
        <v>17868.75</v>
      </c>
      <c r="N13893">
        <v>12753.298000000001</v>
      </c>
      <c r="O13893">
        <v>3188.3249999999998</v>
      </c>
      <c r="P13893">
        <v>119.125</v>
      </c>
      <c r="Q13893">
        <v>37.5</v>
      </c>
      <c r="R13893">
        <v>5115.4520000000002</v>
      </c>
      <c r="S13893">
        <v>2020</v>
      </c>
      <c r="T13893">
        <v>12</v>
      </c>
      <c r="U13893">
        <v>51</v>
      </c>
    </row>
    <row r="13894" spans="1:21" x14ac:dyDescent="0.3">
      <c r="A13894" s="5" t="s">
        <v>168</v>
      </c>
      <c r="B13894" s="5" t="s">
        <v>175</v>
      </c>
      <c r="C13894" s="5" t="s">
        <v>88</v>
      </c>
      <c r="D13894" s="5" t="s">
        <v>649</v>
      </c>
      <c r="E13894" s="5" t="s">
        <v>172</v>
      </c>
      <c r="F13894" s="6">
        <v>44183</v>
      </c>
      <c r="G13894" s="5" t="s">
        <v>148</v>
      </c>
      <c r="H13894" s="5" t="s">
        <v>194</v>
      </c>
      <c r="I13894">
        <v>44005</v>
      </c>
      <c r="J13894">
        <v>178</v>
      </c>
      <c r="K13894">
        <v>454</v>
      </c>
      <c r="L13894">
        <v>4</v>
      </c>
      <c r="M13894">
        <v>17025</v>
      </c>
      <c r="N13894">
        <v>12753.298000000001</v>
      </c>
      <c r="O13894">
        <v>3188.3249999999998</v>
      </c>
      <c r="P13894">
        <v>113.5</v>
      </c>
      <c r="Q13894">
        <v>37.5</v>
      </c>
      <c r="R13894">
        <v>4271.7020000000002</v>
      </c>
      <c r="S13894">
        <v>2020</v>
      </c>
      <c r="T13894">
        <v>12</v>
      </c>
      <c r="U13894">
        <v>51</v>
      </c>
    </row>
    <row r="13895" spans="1:21" x14ac:dyDescent="0.3">
      <c r="A13895" s="5" t="s">
        <v>168</v>
      </c>
      <c r="B13895" s="5" t="s">
        <v>206</v>
      </c>
      <c r="C13895" s="5" t="s">
        <v>121</v>
      </c>
      <c r="D13895" s="5" t="s">
        <v>651</v>
      </c>
      <c r="E13895" s="5" t="s">
        <v>172</v>
      </c>
      <c r="F13895" s="6">
        <v>44183</v>
      </c>
      <c r="G13895" s="5" t="s">
        <v>148</v>
      </c>
      <c r="H13895" s="5" t="s">
        <v>173</v>
      </c>
      <c r="I13895">
        <v>44112</v>
      </c>
      <c r="J13895">
        <v>71</v>
      </c>
      <c r="K13895">
        <v>20</v>
      </c>
      <c r="L13895">
        <v>1</v>
      </c>
      <c r="M13895">
        <v>1200</v>
      </c>
      <c r="N13895">
        <v>1104.2139999999999</v>
      </c>
      <c r="O13895">
        <v>1104.2139999999999</v>
      </c>
      <c r="P13895">
        <v>20</v>
      </c>
      <c r="Q13895">
        <v>60</v>
      </c>
      <c r="R13895">
        <v>95.786000000000001</v>
      </c>
      <c r="S13895">
        <v>2020</v>
      </c>
      <c r="T13895">
        <v>12</v>
      </c>
      <c r="U13895">
        <v>51</v>
      </c>
    </row>
    <row r="13896" spans="1:21" x14ac:dyDescent="0.3">
      <c r="A13896" s="5" t="s">
        <v>168</v>
      </c>
      <c r="B13896" s="5" t="s">
        <v>206</v>
      </c>
      <c r="C13896" s="5" t="s">
        <v>123</v>
      </c>
      <c r="D13896" s="5" t="s">
        <v>652</v>
      </c>
      <c r="E13896" s="5" t="s">
        <v>172</v>
      </c>
      <c r="F13896" s="6">
        <v>44183</v>
      </c>
      <c r="G13896" s="5" t="s">
        <v>148</v>
      </c>
      <c r="H13896" s="5" t="s">
        <v>173</v>
      </c>
      <c r="I13896">
        <v>44099</v>
      </c>
      <c r="J13896">
        <v>84</v>
      </c>
      <c r="K13896">
        <v>23</v>
      </c>
      <c r="L13896">
        <v>1</v>
      </c>
      <c r="M13896">
        <v>1312.5</v>
      </c>
      <c r="N13896">
        <v>1248.952</v>
      </c>
      <c r="O13896">
        <v>1248.952</v>
      </c>
      <c r="P13896">
        <v>23</v>
      </c>
      <c r="Q13896">
        <v>57.065199999999997</v>
      </c>
      <c r="R13896">
        <v>63.548000000000002</v>
      </c>
      <c r="S13896">
        <v>2020</v>
      </c>
      <c r="T13896">
        <v>12</v>
      </c>
      <c r="U13896">
        <v>51</v>
      </c>
    </row>
    <row r="13897" spans="1:21" x14ac:dyDescent="0.3">
      <c r="A13897" s="5" t="s">
        <v>168</v>
      </c>
      <c r="B13897" s="5" t="s">
        <v>467</v>
      </c>
      <c r="C13897" s="5" t="s">
        <v>133</v>
      </c>
      <c r="D13897" s="5" t="s">
        <v>643</v>
      </c>
      <c r="E13897" s="5" t="s">
        <v>172</v>
      </c>
      <c r="F13897" s="6">
        <v>44183</v>
      </c>
      <c r="G13897" s="5" t="s">
        <v>148</v>
      </c>
      <c r="H13897" s="5" t="s">
        <v>466</v>
      </c>
      <c r="I13897">
        <v>44063</v>
      </c>
      <c r="J13897">
        <v>120</v>
      </c>
      <c r="K13897">
        <v>12924</v>
      </c>
      <c r="L13897">
        <v>108</v>
      </c>
      <c r="M13897">
        <v>484650</v>
      </c>
      <c r="N13897">
        <v>234799.15400000001</v>
      </c>
      <c r="O13897">
        <v>2174.0659999999998</v>
      </c>
      <c r="P13897">
        <v>119.66666666666667</v>
      </c>
      <c r="Q13897">
        <v>37.5</v>
      </c>
      <c r="R13897">
        <v>249850.84599999999</v>
      </c>
      <c r="S13897">
        <v>2020</v>
      </c>
      <c r="T13897">
        <v>12</v>
      </c>
      <c r="U13897">
        <v>51</v>
      </c>
    </row>
    <row r="13898" spans="1:21" x14ac:dyDescent="0.3">
      <c r="A13898" s="5" t="s">
        <v>168</v>
      </c>
      <c r="B13898" s="5" t="s">
        <v>467</v>
      </c>
      <c r="C13898" s="5" t="s">
        <v>133</v>
      </c>
      <c r="D13898" s="5" t="s">
        <v>643</v>
      </c>
      <c r="E13898" s="5" t="s">
        <v>172</v>
      </c>
      <c r="F13898" s="6">
        <v>44183</v>
      </c>
      <c r="G13898" s="5" t="s">
        <v>148</v>
      </c>
      <c r="H13898" s="5" t="s">
        <v>222</v>
      </c>
      <c r="I13898">
        <v>44063</v>
      </c>
      <c r="J13898">
        <v>120</v>
      </c>
      <c r="K13898">
        <v>90</v>
      </c>
      <c r="L13898">
        <v>1</v>
      </c>
      <c r="M13898">
        <v>3465</v>
      </c>
      <c r="N13898">
        <v>2174.0659999999998</v>
      </c>
      <c r="O13898">
        <v>2174.0659999999998</v>
      </c>
      <c r="P13898">
        <v>90</v>
      </c>
      <c r="Q13898">
        <v>38.5</v>
      </c>
      <c r="R13898">
        <v>1290.934</v>
      </c>
      <c r="S13898">
        <v>2020</v>
      </c>
      <c r="T13898">
        <v>12</v>
      </c>
      <c r="U13898">
        <v>51</v>
      </c>
    </row>
    <row r="13899" spans="1:21" x14ac:dyDescent="0.3">
      <c r="A13899" s="5" t="s">
        <v>168</v>
      </c>
      <c r="B13899" s="5" t="s">
        <v>467</v>
      </c>
      <c r="C13899" s="5" t="s">
        <v>133</v>
      </c>
      <c r="D13899" s="5" t="s">
        <v>643</v>
      </c>
      <c r="E13899" s="5" t="s">
        <v>172</v>
      </c>
      <c r="F13899" s="6">
        <v>44183</v>
      </c>
      <c r="G13899" s="5" t="s">
        <v>148</v>
      </c>
      <c r="H13899" s="5" t="s">
        <v>190</v>
      </c>
      <c r="I13899">
        <v>44063</v>
      </c>
      <c r="J13899">
        <v>120</v>
      </c>
      <c r="K13899">
        <v>238</v>
      </c>
      <c r="L13899">
        <v>2</v>
      </c>
      <c r="M13899">
        <v>9163</v>
      </c>
      <c r="N13899">
        <v>4348.1319999999996</v>
      </c>
      <c r="O13899">
        <v>2174.0659999999998</v>
      </c>
      <c r="P13899">
        <v>119</v>
      </c>
      <c r="Q13899">
        <v>38.5</v>
      </c>
      <c r="R13899">
        <v>4814.8680000000004</v>
      </c>
      <c r="S13899">
        <v>2020</v>
      </c>
      <c r="T13899">
        <v>12</v>
      </c>
      <c r="U13899">
        <v>51</v>
      </c>
    </row>
    <row r="13900" spans="1:21" x14ac:dyDescent="0.3">
      <c r="A13900" s="5" t="s">
        <v>168</v>
      </c>
      <c r="B13900" s="5" t="s">
        <v>467</v>
      </c>
      <c r="C13900" s="5" t="s">
        <v>132</v>
      </c>
      <c r="D13900" s="5" t="s">
        <v>634</v>
      </c>
      <c r="E13900" s="5" t="s">
        <v>172</v>
      </c>
      <c r="F13900" s="6">
        <v>44184</v>
      </c>
      <c r="G13900" s="5" t="s">
        <v>148</v>
      </c>
      <c r="H13900" s="5" t="s">
        <v>371</v>
      </c>
      <c r="I13900">
        <v>44051</v>
      </c>
      <c r="J13900">
        <v>133</v>
      </c>
      <c r="K13900">
        <v>1190</v>
      </c>
      <c r="L13900">
        <v>10</v>
      </c>
      <c r="M13900">
        <v>44030</v>
      </c>
      <c r="N13900">
        <v>26563.898000000001</v>
      </c>
      <c r="O13900">
        <v>2656.39</v>
      </c>
      <c r="P13900">
        <v>119</v>
      </c>
      <c r="Q13900">
        <v>37</v>
      </c>
      <c r="R13900">
        <v>17466.101999999999</v>
      </c>
      <c r="S13900">
        <v>2020</v>
      </c>
      <c r="T13900">
        <v>12</v>
      </c>
      <c r="U13900">
        <v>51</v>
      </c>
    </row>
    <row r="13901" spans="1:21" x14ac:dyDescent="0.3">
      <c r="A13901" s="5" t="s">
        <v>168</v>
      </c>
      <c r="B13901" s="5" t="s">
        <v>175</v>
      </c>
      <c r="C13901" s="5" t="s">
        <v>88</v>
      </c>
      <c r="D13901" s="5" t="s">
        <v>649</v>
      </c>
      <c r="E13901" s="5" t="s">
        <v>172</v>
      </c>
      <c r="F13901" s="6">
        <v>44186</v>
      </c>
      <c r="G13901" s="5" t="s">
        <v>148</v>
      </c>
      <c r="H13901" s="5" t="s">
        <v>208</v>
      </c>
      <c r="I13901">
        <v>44005</v>
      </c>
      <c r="J13901">
        <v>181</v>
      </c>
      <c r="K13901">
        <v>100.5</v>
      </c>
      <c r="L13901">
        <v>1</v>
      </c>
      <c r="M13901">
        <v>3517.5</v>
      </c>
      <c r="N13901">
        <v>3188.3249999999998</v>
      </c>
      <c r="O13901">
        <v>3188.3249999999998</v>
      </c>
      <c r="P13901">
        <v>100.5</v>
      </c>
      <c r="Q13901">
        <v>35</v>
      </c>
      <c r="R13901">
        <v>329.17500000000001</v>
      </c>
      <c r="S13901">
        <v>2020</v>
      </c>
      <c r="T13901">
        <v>12</v>
      </c>
      <c r="U13901">
        <v>52</v>
      </c>
    </row>
    <row r="13902" spans="1:21" x14ac:dyDescent="0.3">
      <c r="A13902" s="5" t="s">
        <v>168</v>
      </c>
      <c r="B13902" s="5" t="s">
        <v>175</v>
      </c>
      <c r="C13902" s="5" t="s">
        <v>88</v>
      </c>
      <c r="D13902" s="5" t="s">
        <v>649</v>
      </c>
      <c r="E13902" s="5" t="s">
        <v>172</v>
      </c>
      <c r="F13902" s="6">
        <v>44186</v>
      </c>
      <c r="G13902" s="5" t="s">
        <v>148</v>
      </c>
      <c r="H13902" s="5" t="s">
        <v>190</v>
      </c>
      <c r="I13902">
        <v>44005</v>
      </c>
      <c r="J13902">
        <v>181</v>
      </c>
      <c r="K13902">
        <v>110</v>
      </c>
      <c r="L13902">
        <v>1</v>
      </c>
      <c r="M13902">
        <v>3850</v>
      </c>
      <c r="N13902">
        <v>3188.3249999999998</v>
      </c>
      <c r="O13902">
        <v>3188.3249999999998</v>
      </c>
      <c r="P13902">
        <v>110</v>
      </c>
      <c r="Q13902">
        <v>35</v>
      </c>
      <c r="R13902">
        <v>661.67499999999995</v>
      </c>
      <c r="S13902">
        <v>2020</v>
      </c>
      <c r="T13902">
        <v>12</v>
      </c>
      <c r="U13902">
        <v>52</v>
      </c>
    </row>
    <row r="13903" spans="1:21" x14ac:dyDescent="0.3">
      <c r="A13903" s="5" t="s">
        <v>168</v>
      </c>
      <c r="B13903" s="5" t="s">
        <v>206</v>
      </c>
      <c r="C13903" s="5" t="s">
        <v>116</v>
      </c>
      <c r="D13903" s="5" t="s">
        <v>648</v>
      </c>
      <c r="E13903" s="5" t="s">
        <v>172</v>
      </c>
      <c r="F13903" s="6">
        <v>44186</v>
      </c>
      <c r="G13903" s="5" t="s">
        <v>148</v>
      </c>
      <c r="H13903" s="5" t="s">
        <v>190</v>
      </c>
      <c r="I13903">
        <v>44001</v>
      </c>
      <c r="J13903">
        <v>185</v>
      </c>
      <c r="K13903">
        <v>346.8</v>
      </c>
      <c r="L13903">
        <v>3</v>
      </c>
      <c r="M13903">
        <v>13525.2</v>
      </c>
      <c r="N13903">
        <v>9206.0049999999992</v>
      </c>
      <c r="O13903">
        <v>3068.6680000000001</v>
      </c>
      <c r="P13903">
        <v>115.60000000000001</v>
      </c>
      <c r="Q13903">
        <v>39</v>
      </c>
      <c r="R13903">
        <v>4319.1949999999997</v>
      </c>
      <c r="S13903">
        <v>2020</v>
      </c>
      <c r="T13903">
        <v>12</v>
      </c>
      <c r="U13903">
        <v>52</v>
      </c>
    </row>
    <row r="13904" spans="1:21" x14ac:dyDescent="0.3">
      <c r="A13904" s="5" t="s">
        <v>168</v>
      </c>
      <c r="B13904" s="5" t="s">
        <v>206</v>
      </c>
      <c r="C13904" s="5" t="s">
        <v>116</v>
      </c>
      <c r="D13904" s="5" t="s">
        <v>648</v>
      </c>
      <c r="E13904" s="5" t="s">
        <v>172</v>
      </c>
      <c r="F13904" s="6">
        <v>44186</v>
      </c>
      <c r="G13904" s="5" t="s">
        <v>148</v>
      </c>
      <c r="H13904" s="5" t="s">
        <v>184</v>
      </c>
      <c r="I13904">
        <v>44001</v>
      </c>
      <c r="J13904">
        <v>185</v>
      </c>
      <c r="K13904">
        <v>585</v>
      </c>
      <c r="L13904">
        <v>5</v>
      </c>
      <c r="M13904">
        <v>21937.5</v>
      </c>
      <c r="N13904">
        <v>15343.342000000001</v>
      </c>
      <c r="O13904">
        <v>3068.6680000000001</v>
      </c>
      <c r="P13904">
        <v>117</v>
      </c>
      <c r="Q13904">
        <v>37.5</v>
      </c>
      <c r="R13904">
        <v>6594.1580000000004</v>
      </c>
      <c r="S13904">
        <v>2020</v>
      </c>
      <c r="T13904">
        <v>12</v>
      </c>
      <c r="U13904">
        <v>52</v>
      </c>
    </row>
    <row r="13905" spans="1:21" x14ac:dyDescent="0.3">
      <c r="A13905" s="5" t="s">
        <v>168</v>
      </c>
      <c r="B13905" s="5" t="s">
        <v>169</v>
      </c>
      <c r="C13905" s="5" t="s">
        <v>170</v>
      </c>
      <c r="D13905" s="5" t="s">
        <v>649</v>
      </c>
      <c r="E13905" s="5" t="s">
        <v>172</v>
      </c>
      <c r="F13905" s="6">
        <v>44188</v>
      </c>
      <c r="G13905" s="5" t="s">
        <v>148</v>
      </c>
      <c r="H13905" s="5" t="s">
        <v>478</v>
      </c>
      <c r="I13905">
        <v>44005</v>
      </c>
      <c r="J13905">
        <v>183</v>
      </c>
      <c r="K13905">
        <v>1131</v>
      </c>
      <c r="L13905">
        <v>5</v>
      </c>
      <c r="M13905">
        <v>21206.25</v>
      </c>
      <c r="N13905">
        <v>16238.913</v>
      </c>
      <c r="O13905">
        <v>3247.7829999999999</v>
      </c>
      <c r="P13905">
        <v>226.2</v>
      </c>
      <c r="Q13905">
        <v>18.75</v>
      </c>
      <c r="R13905">
        <v>4967.3370000000004</v>
      </c>
      <c r="S13905">
        <v>2020</v>
      </c>
      <c r="T13905">
        <v>12</v>
      </c>
      <c r="U13905">
        <v>52</v>
      </c>
    </row>
    <row r="13906" spans="1:21" x14ac:dyDescent="0.3">
      <c r="A13906" s="5" t="s">
        <v>168</v>
      </c>
      <c r="B13906" s="5" t="s">
        <v>169</v>
      </c>
      <c r="C13906" s="5" t="s">
        <v>170</v>
      </c>
      <c r="D13906" s="5" t="s">
        <v>649</v>
      </c>
      <c r="E13906" s="5" t="s">
        <v>172</v>
      </c>
      <c r="F13906" s="6">
        <v>44188</v>
      </c>
      <c r="G13906" s="5" t="s">
        <v>148</v>
      </c>
      <c r="H13906" s="5" t="s">
        <v>371</v>
      </c>
      <c r="I13906">
        <v>44005</v>
      </c>
      <c r="J13906">
        <v>183</v>
      </c>
      <c r="K13906">
        <v>1246.5</v>
      </c>
      <c r="L13906">
        <v>10</v>
      </c>
      <c r="M13906">
        <v>46120.5</v>
      </c>
      <c r="N13906">
        <v>32477.827000000001</v>
      </c>
      <c r="O13906">
        <v>3247.7829999999999</v>
      </c>
      <c r="P13906">
        <v>124.65</v>
      </c>
      <c r="Q13906">
        <v>37</v>
      </c>
      <c r="R13906">
        <v>13642.673000000001</v>
      </c>
      <c r="S13906">
        <v>2020</v>
      </c>
      <c r="T13906">
        <v>12</v>
      </c>
      <c r="U13906">
        <v>52</v>
      </c>
    </row>
    <row r="13907" spans="1:21" x14ac:dyDescent="0.3">
      <c r="A13907" s="5" t="s">
        <v>168</v>
      </c>
      <c r="B13907" s="5" t="s">
        <v>169</v>
      </c>
      <c r="C13907" s="5" t="s">
        <v>170</v>
      </c>
      <c r="D13907" s="5" t="s">
        <v>649</v>
      </c>
      <c r="E13907" s="5" t="s">
        <v>172</v>
      </c>
      <c r="F13907" s="6">
        <v>44188</v>
      </c>
      <c r="G13907" s="5" t="s">
        <v>148</v>
      </c>
      <c r="H13907" s="5" t="s">
        <v>194</v>
      </c>
      <c r="I13907">
        <v>44005</v>
      </c>
      <c r="J13907">
        <v>183</v>
      </c>
      <c r="K13907">
        <v>509</v>
      </c>
      <c r="L13907">
        <v>4</v>
      </c>
      <c r="M13907">
        <v>19087.5</v>
      </c>
      <c r="N13907">
        <v>12991.130999999999</v>
      </c>
      <c r="O13907">
        <v>3247.7829999999999</v>
      </c>
      <c r="P13907">
        <v>127.25</v>
      </c>
      <c r="Q13907">
        <v>37.5</v>
      </c>
      <c r="R13907">
        <v>6096.3689999999997</v>
      </c>
      <c r="S13907">
        <v>2020</v>
      </c>
      <c r="T13907">
        <v>12</v>
      </c>
      <c r="U13907">
        <v>52</v>
      </c>
    </row>
    <row r="13908" spans="1:21" x14ac:dyDescent="0.3">
      <c r="A13908" s="5" t="s">
        <v>168</v>
      </c>
      <c r="B13908" s="5" t="s">
        <v>169</v>
      </c>
      <c r="C13908" s="5" t="s">
        <v>170</v>
      </c>
      <c r="D13908" s="5" t="s">
        <v>653</v>
      </c>
      <c r="E13908" s="5" t="s">
        <v>172</v>
      </c>
      <c r="F13908" s="6">
        <v>44188</v>
      </c>
      <c r="G13908" s="5" t="s">
        <v>148</v>
      </c>
      <c r="H13908" s="5" t="s">
        <v>478</v>
      </c>
      <c r="I13908">
        <v>44012</v>
      </c>
      <c r="J13908">
        <v>176</v>
      </c>
      <c r="K13908">
        <v>1131</v>
      </c>
      <c r="L13908">
        <v>5</v>
      </c>
      <c r="M13908">
        <v>21206.25</v>
      </c>
      <c r="N13908">
        <v>14258.541999999999</v>
      </c>
      <c r="O13908">
        <v>2851.7080000000001</v>
      </c>
      <c r="P13908">
        <v>226.2</v>
      </c>
      <c r="Q13908">
        <v>18.75</v>
      </c>
      <c r="R13908">
        <v>6947.7079999999996</v>
      </c>
      <c r="S13908">
        <v>2020</v>
      </c>
      <c r="T13908">
        <v>12</v>
      </c>
      <c r="U13908">
        <v>52</v>
      </c>
    </row>
    <row r="13909" spans="1:21" x14ac:dyDescent="0.3">
      <c r="A13909" s="5" t="s">
        <v>168</v>
      </c>
      <c r="B13909" s="5" t="s">
        <v>175</v>
      </c>
      <c r="C13909" s="5" t="s">
        <v>84</v>
      </c>
      <c r="D13909" s="5" t="s">
        <v>653</v>
      </c>
      <c r="E13909" s="5" t="s">
        <v>172</v>
      </c>
      <c r="F13909" s="6">
        <v>44188</v>
      </c>
      <c r="G13909" s="5" t="s">
        <v>148</v>
      </c>
      <c r="H13909" s="5" t="s">
        <v>264</v>
      </c>
      <c r="I13909">
        <v>44012</v>
      </c>
      <c r="J13909">
        <v>176</v>
      </c>
      <c r="K13909">
        <v>1313</v>
      </c>
      <c r="L13909">
        <v>12</v>
      </c>
      <c r="M13909">
        <v>49237.5</v>
      </c>
      <c r="N13909">
        <v>34220.5</v>
      </c>
      <c r="O13909">
        <v>2851.7080000000001</v>
      </c>
      <c r="P13909">
        <v>109.41666666666667</v>
      </c>
      <c r="Q13909">
        <v>37.5</v>
      </c>
      <c r="R13909">
        <v>15017</v>
      </c>
      <c r="S13909">
        <v>2020</v>
      </c>
      <c r="T13909">
        <v>12</v>
      </c>
      <c r="U13909">
        <v>52</v>
      </c>
    </row>
    <row r="13910" spans="1:21" x14ac:dyDescent="0.3">
      <c r="A13910" s="5" t="s">
        <v>168</v>
      </c>
      <c r="B13910" s="5" t="s">
        <v>206</v>
      </c>
      <c r="C13910" s="5" t="s">
        <v>115</v>
      </c>
      <c r="D13910" s="5" t="s">
        <v>652</v>
      </c>
      <c r="E13910" s="5" t="s">
        <v>172</v>
      </c>
      <c r="F13910" s="6">
        <v>44188</v>
      </c>
      <c r="G13910" s="5" t="s">
        <v>148</v>
      </c>
      <c r="H13910" s="5" t="s">
        <v>173</v>
      </c>
      <c r="I13910">
        <v>44099</v>
      </c>
      <c r="J13910">
        <v>89</v>
      </c>
      <c r="K13910">
        <v>243</v>
      </c>
      <c r="L13910">
        <v>3</v>
      </c>
      <c r="M13910">
        <v>9112.5</v>
      </c>
      <c r="N13910">
        <v>4032.9009999999998</v>
      </c>
      <c r="O13910">
        <v>1344.3</v>
      </c>
      <c r="P13910">
        <v>81</v>
      </c>
      <c r="Q13910">
        <v>37.5</v>
      </c>
      <c r="R13910">
        <v>5079.5990000000002</v>
      </c>
      <c r="S13910">
        <v>2020</v>
      </c>
      <c r="T13910">
        <v>12</v>
      </c>
      <c r="U13910">
        <v>52</v>
      </c>
    </row>
    <row r="13911" spans="1:21" x14ac:dyDescent="0.3">
      <c r="A13911" s="5" t="s">
        <v>168</v>
      </c>
      <c r="B13911" s="5" t="s">
        <v>206</v>
      </c>
      <c r="C13911" s="5" t="s">
        <v>115</v>
      </c>
      <c r="D13911" s="5" t="s">
        <v>652</v>
      </c>
      <c r="E13911" s="5" t="s">
        <v>227</v>
      </c>
      <c r="F13911" s="6">
        <v>44188</v>
      </c>
      <c r="G13911" s="5" t="s">
        <v>148</v>
      </c>
      <c r="H13911" s="5" t="s">
        <v>173</v>
      </c>
      <c r="I13911">
        <v>44099</v>
      </c>
      <c r="J13911">
        <v>89</v>
      </c>
      <c r="K13911">
        <v>-243</v>
      </c>
      <c r="L13911">
        <v>-3</v>
      </c>
      <c r="M13911">
        <v>-9112.5</v>
      </c>
      <c r="N13911">
        <v>-4032.9009999999998</v>
      </c>
      <c r="O13911">
        <v>-1344.3</v>
      </c>
      <c r="P13911">
        <v>81</v>
      </c>
      <c r="Q13911">
        <v>37.5</v>
      </c>
      <c r="R13911">
        <v>-5079.5990000000002</v>
      </c>
      <c r="S13911">
        <v>2020</v>
      </c>
      <c r="T13911">
        <v>12</v>
      </c>
      <c r="U13911">
        <v>52</v>
      </c>
    </row>
    <row r="13912" spans="1:21" x14ac:dyDescent="0.3">
      <c r="A13912" s="5" t="s">
        <v>168</v>
      </c>
      <c r="B13912" s="5" t="s">
        <v>206</v>
      </c>
      <c r="C13912" s="5" t="s">
        <v>116</v>
      </c>
      <c r="D13912" s="5" t="s">
        <v>648</v>
      </c>
      <c r="E13912" s="5" t="s">
        <v>172</v>
      </c>
      <c r="F13912" s="6">
        <v>44188</v>
      </c>
      <c r="G13912" s="5" t="s">
        <v>148</v>
      </c>
      <c r="H13912" s="5" t="s">
        <v>190</v>
      </c>
      <c r="I13912">
        <v>44001</v>
      </c>
      <c r="J13912">
        <v>187</v>
      </c>
      <c r="K13912">
        <v>126</v>
      </c>
      <c r="L13912">
        <v>1</v>
      </c>
      <c r="M13912">
        <v>4851</v>
      </c>
      <c r="N13912">
        <v>3090.174</v>
      </c>
      <c r="O13912">
        <v>3090.174</v>
      </c>
      <c r="P13912">
        <v>126</v>
      </c>
      <c r="Q13912">
        <v>38.5</v>
      </c>
      <c r="R13912">
        <v>1760.826</v>
      </c>
      <c r="S13912">
        <v>2020</v>
      </c>
      <c r="T13912">
        <v>12</v>
      </c>
      <c r="U13912">
        <v>52</v>
      </c>
    </row>
    <row r="13913" spans="1:21" x14ac:dyDescent="0.3">
      <c r="A13913" s="5" t="s">
        <v>168</v>
      </c>
      <c r="B13913" s="5" t="s">
        <v>206</v>
      </c>
      <c r="C13913" s="5" t="s">
        <v>116</v>
      </c>
      <c r="D13913" s="5" t="s">
        <v>648</v>
      </c>
      <c r="E13913" s="5" t="s">
        <v>172</v>
      </c>
      <c r="F13913" s="6">
        <v>44188</v>
      </c>
      <c r="G13913" s="5" t="s">
        <v>148</v>
      </c>
      <c r="H13913" s="5" t="s">
        <v>190</v>
      </c>
      <c r="I13913">
        <v>44001</v>
      </c>
      <c r="J13913">
        <v>187</v>
      </c>
      <c r="K13913">
        <v>118</v>
      </c>
      <c r="L13913">
        <v>1</v>
      </c>
      <c r="M13913">
        <v>4543</v>
      </c>
      <c r="N13913">
        <v>3090.174</v>
      </c>
      <c r="O13913">
        <v>3090.174</v>
      </c>
      <c r="P13913">
        <v>118</v>
      </c>
      <c r="Q13913">
        <v>38.5</v>
      </c>
      <c r="R13913">
        <v>1452.826</v>
      </c>
      <c r="S13913">
        <v>2020</v>
      </c>
      <c r="T13913">
        <v>12</v>
      </c>
      <c r="U13913">
        <v>52</v>
      </c>
    </row>
    <row r="13914" spans="1:21" x14ac:dyDescent="0.3">
      <c r="A13914" s="5" t="s">
        <v>168</v>
      </c>
      <c r="B13914" s="5" t="s">
        <v>206</v>
      </c>
      <c r="C13914" s="5" t="s">
        <v>116</v>
      </c>
      <c r="D13914" s="5" t="s">
        <v>648</v>
      </c>
      <c r="E13914" s="5" t="s">
        <v>172</v>
      </c>
      <c r="F13914" s="6">
        <v>44188</v>
      </c>
      <c r="G13914" s="5" t="s">
        <v>148</v>
      </c>
      <c r="H13914" s="5" t="s">
        <v>190</v>
      </c>
      <c r="I13914">
        <v>44001</v>
      </c>
      <c r="J13914">
        <v>187</v>
      </c>
      <c r="K13914">
        <v>544</v>
      </c>
      <c r="L13914">
        <v>5</v>
      </c>
      <c r="M13914">
        <v>20944</v>
      </c>
      <c r="N13914">
        <v>15450.869000000001</v>
      </c>
      <c r="O13914">
        <v>3090.174</v>
      </c>
      <c r="P13914">
        <v>108.8</v>
      </c>
      <c r="Q13914">
        <v>38.5</v>
      </c>
      <c r="R13914">
        <v>5493.1310000000003</v>
      </c>
      <c r="S13914">
        <v>2020</v>
      </c>
      <c r="T13914">
        <v>12</v>
      </c>
      <c r="U13914">
        <v>52</v>
      </c>
    </row>
    <row r="13915" spans="1:21" x14ac:dyDescent="0.3">
      <c r="A13915" s="5" t="s">
        <v>168</v>
      </c>
      <c r="B13915" s="5" t="s">
        <v>206</v>
      </c>
      <c r="C13915" s="5" t="s">
        <v>116</v>
      </c>
      <c r="D13915" s="5" t="s">
        <v>648</v>
      </c>
      <c r="E13915" s="5" t="s">
        <v>172</v>
      </c>
      <c r="F13915" s="6">
        <v>44188</v>
      </c>
      <c r="G13915" s="5" t="s">
        <v>148</v>
      </c>
      <c r="H13915" s="5" t="s">
        <v>498</v>
      </c>
      <c r="I13915">
        <v>44001</v>
      </c>
      <c r="J13915">
        <v>187</v>
      </c>
      <c r="K13915">
        <v>900</v>
      </c>
      <c r="L13915">
        <v>8</v>
      </c>
      <c r="M13915">
        <v>34650</v>
      </c>
      <c r="N13915">
        <v>24721.391</v>
      </c>
      <c r="O13915">
        <v>3090.174</v>
      </c>
      <c r="P13915">
        <v>112.5</v>
      </c>
      <c r="Q13915">
        <v>38.5</v>
      </c>
      <c r="R13915">
        <v>9928.6090000000004</v>
      </c>
      <c r="S13915">
        <v>2020</v>
      </c>
      <c r="T13915">
        <v>12</v>
      </c>
      <c r="U13915">
        <v>52</v>
      </c>
    </row>
    <row r="13916" spans="1:21" x14ac:dyDescent="0.3">
      <c r="A13916" s="5" t="s">
        <v>168</v>
      </c>
      <c r="B13916" s="5" t="s">
        <v>206</v>
      </c>
      <c r="C13916" s="5" t="s">
        <v>116</v>
      </c>
      <c r="D13916" s="5" t="s">
        <v>648</v>
      </c>
      <c r="E13916" s="5" t="s">
        <v>172</v>
      </c>
      <c r="F13916" s="6">
        <v>44188</v>
      </c>
      <c r="G13916" s="5" t="s">
        <v>148</v>
      </c>
      <c r="H13916" s="5" t="s">
        <v>202</v>
      </c>
      <c r="I13916">
        <v>44001</v>
      </c>
      <c r="J13916">
        <v>187</v>
      </c>
      <c r="K13916">
        <v>1070</v>
      </c>
      <c r="L13916">
        <v>10</v>
      </c>
      <c r="M13916">
        <v>41195</v>
      </c>
      <c r="N13916">
        <v>30901.739000000001</v>
      </c>
      <c r="O13916">
        <v>3090.174</v>
      </c>
      <c r="P13916">
        <v>107</v>
      </c>
      <c r="Q13916">
        <v>38.5</v>
      </c>
      <c r="R13916">
        <v>10293.261</v>
      </c>
      <c r="S13916">
        <v>2020</v>
      </c>
      <c r="T13916">
        <v>12</v>
      </c>
      <c r="U13916">
        <v>52</v>
      </c>
    </row>
    <row r="13917" spans="1:21" x14ac:dyDescent="0.3">
      <c r="A13917" s="5" t="s">
        <v>168</v>
      </c>
      <c r="B13917" s="5" t="s">
        <v>206</v>
      </c>
      <c r="C13917" s="5" t="s">
        <v>116</v>
      </c>
      <c r="D13917" s="5" t="s">
        <v>648</v>
      </c>
      <c r="E13917" s="5" t="s">
        <v>172</v>
      </c>
      <c r="F13917" s="6">
        <v>44188</v>
      </c>
      <c r="G13917" s="5" t="s">
        <v>148</v>
      </c>
      <c r="H13917" s="5" t="s">
        <v>189</v>
      </c>
      <c r="I13917">
        <v>44001</v>
      </c>
      <c r="J13917">
        <v>187</v>
      </c>
      <c r="K13917">
        <v>218</v>
      </c>
      <c r="L13917">
        <v>2</v>
      </c>
      <c r="M13917">
        <v>8393</v>
      </c>
      <c r="N13917">
        <v>6180.348</v>
      </c>
      <c r="O13917">
        <v>3090.174</v>
      </c>
      <c r="P13917">
        <v>109</v>
      </c>
      <c r="Q13917">
        <v>38.5</v>
      </c>
      <c r="R13917">
        <v>2212.652</v>
      </c>
      <c r="S13917">
        <v>2020</v>
      </c>
      <c r="T13917">
        <v>12</v>
      </c>
      <c r="U13917">
        <v>52</v>
      </c>
    </row>
    <row r="13918" spans="1:21" x14ac:dyDescent="0.3">
      <c r="A13918" s="5" t="s">
        <v>168</v>
      </c>
      <c r="B13918" s="5" t="s">
        <v>206</v>
      </c>
      <c r="C13918" s="5" t="s">
        <v>116</v>
      </c>
      <c r="D13918" s="5" t="s">
        <v>648</v>
      </c>
      <c r="E13918" s="5" t="s">
        <v>172</v>
      </c>
      <c r="F13918" s="6">
        <v>44188</v>
      </c>
      <c r="G13918" s="5" t="s">
        <v>148</v>
      </c>
      <c r="H13918" s="5" t="s">
        <v>188</v>
      </c>
      <c r="I13918">
        <v>44001</v>
      </c>
      <c r="J13918">
        <v>187</v>
      </c>
      <c r="K13918">
        <v>575</v>
      </c>
      <c r="L13918">
        <v>5</v>
      </c>
      <c r="M13918">
        <v>22137.5</v>
      </c>
      <c r="N13918">
        <v>15450.869000000001</v>
      </c>
      <c r="O13918">
        <v>3090.174</v>
      </c>
      <c r="P13918">
        <v>115</v>
      </c>
      <c r="Q13918">
        <v>38.5</v>
      </c>
      <c r="R13918">
        <v>6686.6310000000003</v>
      </c>
      <c r="S13918">
        <v>2020</v>
      </c>
      <c r="T13918">
        <v>12</v>
      </c>
      <c r="U13918">
        <v>52</v>
      </c>
    </row>
    <row r="13919" spans="1:21" x14ac:dyDescent="0.3">
      <c r="A13919" s="5" t="s">
        <v>168</v>
      </c>
      <c r="B13919" s="5" t="s">
        <v>206</v>
      </c>
      <c r="C13919" s="5" t="s">
        <v>116</v>
      </c>
      <c r="D13919" s="5" t="s">
        <v>648</v>
      </c>
      <c r="E13919" s="5" t="s">
        <v>172</v>
      </c>
      <c r="F13919" s="6">
        <v>44188</v>
      </c>
      <c r="G13919" s="5" t="s">
        <v>148</v>
      </c>
      <c r="H13919" s="5" t="s">
        <v>187</v>
      </c>
      <c r="I13919">
        <v>44001</v>
      </c>
      <c r="J13919">
        <v>187</v>
      </c>
      <c r="K13919">
        <v>725</v>
      </c>
      <c r="L13919">
        <v>6</v>
      </c>
      <c r="M13919">
        <v>27912.5</v>
      </c>
      <c r="N13919">
        <v>18541.043000000001</v>
      </c>
      <c r="O13919">
        <v>3090.174</v>
      </c>
      <c r="P13919">
        <v>120.83333333333333</v>
      </c>
      <c r="Q13919">
        <v>38.5</v>
      </c>
      <c r="R13919">
        <v>9371.4570000000003</v>
      </c>
      <c r="S13919">
        <v>2020</v>
      </c>
      <c r="T13919">
        <v>12</v>
      </c>
      <c r="U13919">
        <v>52</v>
      </c>
    </row>
    <row r="13920" spans="1:21" x14ac:dyDescent="0.3">
      <c r="A13920" s="5" t="s">
        <v>168</v>
      </c>
      <c r="B13920" s="5" t="s">
        <v>206</v>
      </c>
      <c r="C13920" s="5" t="s">
        <v>116</v>
      </c>
      <c r="D13920" s="5" t="s">
        <v>648</v>
      </c>
      <c r="E13920" s="5" t="s">
        <v>172</v>
      </c>
      <c r="F13920" s="6">
        <v>44188</v>
      </c>
      <c r="G13920" s="5" t="s">
        <v>148</v>
      </c>
      <c r="H13920" s="5" t="s">
        <v>186</v>
      </c>
      <c r="I13920">
        <v>44001</v>
      </c>
      <c r="J13920">
        <v>187</v>
      </c>
      <c r="K13920">
        <v>240</v>
      </c>
      <c r="L13920">
        <v>2</v>
      </c>
      <c r="M13920">
        <v>9240</v>
      </c>
      <c r="N13920">
        <v>6180.348</v>
      </c>
      <c r="O13920">
        <v>3090.174</v>
      </c>
      <c r="P13920">
        <v>120</v>
      </c>
      <c r="Q13920">
        <v>38.5</v>
      </c>
      <c r="R13920">
        <v>3059.652</v>
      </c>
      <c r="S13920">
        <v>2020</v>
      </c>
      <c r="T13920">
        <v>12</v>
      </c>
      <c r="U13920">
        <v>52</v>
      </c>
    </row>
    <row r="13921" spans="1:21" x14ac:dyDescent="0.3">
      <c r="A13921" s="5" t="s">
        <v>168</v>
      </c>
      <c r="B13921" s="5" t="s">
        <v>206</v>
      </c>
      <c r="C13921" s="5" t="s">
        <v>116</v>
      </c>
      <c r="D13921" s="5" t="s">
        <v>648</v>
      </c>
      <c r="E13921" s="5" t="s">
        <v>172</v>
      </c>
      <c r="F13921" s="6">
        <v>44188</v>
      </c>
      <c r="G13921" s="5" t="s">
        <v>148</v>
      </c>
      <c r="H13921" s="5" t="s">
        <v>185</v>
      </c>
      <c r="I13921">
        <v>44001</v>
      </c>
      <c r="J13921">
        <v>187</v>
      </c>
      <c r="K13921">
        <v>460</v>
      </c>
      <c r="L13921">
        <v>4</v>
      </c>
      <c r="M13921">
        <v>17710</v>
      </c>
      <c r="N13921">
        <v>12360.696</v>
      </c>
      <c r="O13921">
        <v>3090.174</v>
      </c>
      <c r="P13921">
        <v>115</v>
      </c>
      <c r="Q13921">
        <v>38.5</v>
      </c>
      <c r="R13921">
        <v>5349.3040000000001</v>
      </c>
      <c r="S13921">
        <v>2020</v>
      </c>
      <c r="T13921">
        <v>12</v>
      </c>
      <c r="U13921">
        <v>52</v>
      </c>
    </row>
    <row r="13922" spans="1:21" x14ac:dyDescent="0.3">
      <c r="A13922" s="5" t="s">
        <v>168</v>
      </c>
      <c r="B13922" s="5" t="s">
        <v>206</v>
      </c>
      <c r="C13922" s="5" t="s">
        <v>116</v>
      </c>
      <c r="D13922" s="5" t="s">
        <v>648</v>
      </c>
      <c r="E13922" s="5" t="s">
        <v>172</v>
      </c>
      <c r="F13922" s="6">
        <v>44188</v>
      </c>
      <c r="G13922" s="5" t="s">
        <v>148</v>
      </c>
      <c r="H13922" s="5" t="s">
        <v>231</v>
      </c>
      <c r="I13922">
        <v>44001</v>
      </c>
      <c r="J13922">
        <v>187</v>
      </c>
      <c r="K13922">
        <v>236</v>
      </c>
      <c r="L13922">
        <v>2</v>
      </c>
      <c r="M13922">
        <v>9086</v>
      </c>
      <c r="N13922">
        <v>6180.348</v>
      </c>
      <c r="O13922">
        <v>3090.174</v>
      </c>
      <c r="P13922">
        <v>118</v>
      </c>
      <c r="Q13922">
        <v>38.5</v>
      </c>
      <c r="R13922">
        <v>2905.652</v>
      </c>
      <c r="S13922">
        <v>2020</v>
      </c>
      <c r="T13922">
        <v>12</v>
      </c>
      <c r="U13922">
        <v>52</v>
      </c>
    </row>
    <row r="13923" spans="1:21" x14ac:dyDescent="0.3">
      <c r="A13923" s="5" t="s">
        <v>168</v>
      </c>
      <c r="B13923" s="5" t="s">
        <v>206</v>
      </c>
      <c r="C13923" s="5" t="s">
        <v>116</v>
      </c>
      <c r="D13923" s="5" t="s">
        <v>648</v>
      </c>
      <c r="E13923" s="5" t="s">
        <v>172</v>
      </c>
      <c r="F13923" s="6">
        <v>44188</v>
      </c>
      <c r="G13923" s="5" t="s">
        <v>148</v>
      </c>
      <c r="H13923" s="5" t="s">
        <v>205</v>
      </c>
      <c r="I13923">
        <v>44001</v>
      </c>
      <c r="J13923">
        <v>187</v>
      </c>
      <c r="K13923">
        <v>354</v>
      </c>
      <c r="L13923">
        <v>3</v>
      </c>
      <c r="M13923">
        <v>13629</v>
      </c>
      <c r="N13923">
        <v>9270.5220000000008</v>
      </c>
      <c r="O13923">
        <v>3090.174</v>
      </c>
      <c r="P13923">
        <v>118</v>
      </c>
      <c r="Q13923">
        <v>38.5</v>
      </c>
      <c r="R13923">
        <v>4358.4780000000001</v>
      </c>
      <c r="S13923">
        <v>2020</v>
      </c>
      <c r="T13923">
        <v>12</v>
      </c>
      <c r="U13923">
        <v>52</v>
      </c>
    </row>
    <row r="13924" spans="1:21" x14ac:dyDescent="0.3">
      <c r="A13924" s="5" t="s">
        <v>168</v>
      </c>
      <c r="B13924" s="5" t="s">
        <v>206</v>
      </c>
      <c r="C13924" s="5" t="s">
        <v>116</v>
      </c>
      <c r="D13924" s="5" t="s">
        <v>648</v>
      </c>
      <c r="E13924" s="5" t="s">
        <v>172</v>
      </c>
      <c r="F13924" s="6">
        <v>44188</v>
      </c>
      <c r="G13924" s="5" t="s">
        <v>148</v>
      </c>
      <c r="H13924" s="5" t="s">
        <v>190</v>
      </c>
      <c r="I13924">
        <v>44001</v>
      </c>
      <c r="J13924">
        <v>187</v>
      </c>
      <c r="K13924">
        <v>1</v>
      </c>
      <c r="L13924">
        <v>2</v>
      </c>
      <c r="M13924">
        <v>4000</v>
      </c>
      <c r="N13924">
        <v>6180.348</v>
      </c>
      <c r="O13924">
        <v>3090.174</v>
      </c>
      <c r="P13924">
        <v>0.5</v>
      </c>
      <c r="Q13924">
        <v>4000</v>
      </c>
      <c r="R13924">
        <v>-2180.348</v>
      </c>
      <c r="S13924">
        <v>2020</v>
      </c>
      <c r="T13924">
        <v>12</v>
      </c>
      <c r="U13924">
        <v>52</v>
      </c>
    </row>
    <row r="13925" spans="1:21" x14ac:dyDescent="0.3">
      <c r="A13925" s="5" t="s">
        <v>168</v>
      </c>
      <c r="B13925" s="5" t="s">
        <v>206</v>
      </c>
      <c r="C13925" s="5" t="s">
        <v>116</v>
      </c>
      <c r="D13925" s="5" t="s">
        <v>648</v>
      </c>
      <c r="E13925" s="5" t="s">
        <v>172</v>
      </c>
      <c r="F13925" s="6">
        <v>44188</v>
      </c>
      <c r="G13925" s="5" t="s">
        <v>148</v>
      </c>
      <c r="H13925" s="5" t="s">
        <v>469</v>
      </c>
      <c r="I13925">
        <v>44001</v>
      </c>
      <c r="J13925">
        <v>187</v>
      </c>
      <c r="K13925">
        <v>5836</v>
      </c>
      <c r="L13925">
        <v>48</v>
      </c>
      <c r="M13925">
        <v>218850</v>
      </c>
      <c r="N13925">
        <v>148328.34700000001</v>
      </c>
      <c r="O13925">
        <v>3090.174</v>
      </c>
      <c r="P13925">
        <v>121.58333333333333</v>
      </c>
      <c r="Q13925">
        <v>37.5</v>
      </c>
      <c r="R13925">
        <v>70521.653000000006</v>
      </c>
      <c r="S13925">
        <v>2020</v>
      </c>
      <c r="T13925">
        <v>12</v>
      </c>
      <c r="U13925">
        <v>52</v>
      </c>
    </row>
    <row r="13926" spans="1:21" x14ac:dyDescent="0.3">
      <c r="A13926" s="5" t="s">
        <v>168</v>
      </c>
      <c r="B13926" s="5" t="s">
        <v>206</v>
      </c>
      <c r="C13926" s="5" t="s">
        <v>116</v>
      </c>
      <c r="D13926" s="5" t="s">
        <v>648</v>
      </c>
      <c r="E13926" s="5" t="s">
        <v>172</v>
      </c>
      <c r="F13926" s="6">
        <v>44188</v>
      </c>
      <c r="G13926" s="5" t="s">
        <v>148</v>
      </c>
      <c r="H13926" s="5" t="s">
        <v>351</v>
      </c>
      <c r="I13926">
        <v>44001</v>
      </c>
      <c r="J13926">
        <v>187</v>
      </c>
      <c r="K13926">
        <v>224</v>
      </c>
      <c r="L13926">
        <v>2</v>
      </c>
      <c r="M13926">
        <v>8400</v>
      </c>
      <c r="N13926">
        <v>6180.348</v>
      </c>
      <c r="O13926">
        <v>3090.174</v>
      </c>
      <c r="P13926">
        <v>112</v>
      </c>
      <c r="Q13926">
        <v>37.5</v>
      </c>
      <c r="R13926">
        <v>2219.652</v>
      </c>
      <c r="S13926">
        <v>2020</v>
      </c>
      <c r="T13926">
        <v>12</v>
      </c>
      <c r="U13926">
        <v>52</v>
      </c>
    </row>
    <row r="13927" spans="1:21" x14ac:dyDescent="0.3">
      <c r="A13927" s="5" t="s">
        <v>168</v>
      </c>
      <c r="B13927" s="5" t="s">
        <v>206</v>
      </c>
      <c r="C13927" s="5" t="s">
        <v>116</v>
      </c>
      <c r="D13927" s="5" t="s">
        <v>648</v>
      </c>
      <c r="E13927" s="5" t="s">
        <v>172</v>
      </c>
      <c r="F13927" s="6">
        <v>44188</v>
      </c>
      <c r="G13927" s="5" t="s">
        <v>148</v>
      </c>
      <c r="H13927" s="5" t="s">
        <v>311</v>
      </c>
      <c r="I13927">
        <v>44001</v>
      </c>
      <c r="J13927">
        <v>187</v>
      </c>
      <c r="K13927">
        <v>221</v>
      </c>
      <c r="L13927">
        <v>2</v>
      </c>
      <c r="M13927">
        <v>8287.5</v>
      </c>
      <c r="N13927">
        <v>6180.348</v>
      </c>
      <c r="O13927">
        <v>3090.174</v>
      </c>
      <c r="P13927">
        <v>110.5</v>
      </c>
      <c r="Q13927">
        <v>37.5</v>
      </c>
      <c r="R13927">
        <v>2107.152</v>
      </c>
      <c r="S13927">
        <v>2020</v>
      </c>
      <c r="T13927">
        <v>12</v>
      </c>
      <c r="U13927">
        <v>52</v>
      </c>
    </row>
    <row r="13928" spans="1:21" x14ac:dyDescent="0.3">
      <c r="A13928" s="5" t="s">
        <v>168</v>
      </c>
      <c r="B13928" s="5" t="s">
        <v>206</v>
      </c>
      <c r="C13928" s="5" t="s">
        <v>116</v>
      </c>
      <c r="D13928" s="5" t="s">
        <v>648</v>
      </c>
      <c r="E13928" s="5" t="s">
        <v>172</v>
      </c>
      <c r="F13928" s="6">
        <v>44188</v>
      </c>
      <c r="G13928" s="5" t="s">
        <v>148</v>
      </c>
      <c r="H13928" s="5" t="s">
        <v>197</v>
      </c>
      <c r="I13928">
        <v>44001</v>
      </c>
      <c r="J13928">
        <v>187</v>
      </c>
      <c r="K13928">
        <v>726</v>
      </c>
      <c r="L13928">
        <v>6</v>
      </c>
      <c r="M13928">
        <v>27225</v>
      </c>
      <c r="N13928">
        <v>18541.043000000001</v>
      </c>
      <c r="O13928">
        <v>3090.174</v>
      </c>
      <c r="P13928">
        <v>121</v>
      </c>
      <c r="Q13928">
        <v>37.5</v>
      </c>
      <c r="R13928">
        <v>8683.9570000000003</v>
      </c>
      <c r="S13928">
        <v>2020</v>
      </c>
      <c r="T13928">
        <v>12</v>
      </c>
      <c r="U13928">
        <v>52</v>
      </c>
    </row>
    <row r="13929" spans="1:21" x14ac:dyDescent="0.3">
      <c r="A13929" s="5" t="s">
        <v>168</v>
      </c>
      <c r="B13929" s="5" t="s">
        <v>206</v>
      </c>
      <c r="C13929" s="5" t="s">
        <v>116</v>
      </c>
      <c r="D13929" s="5" t="s">
        <v>648</v>
      </c>
      <c r="E13929" s="5" t="s">
        <v>172</v>
      </c>
      <c r="F13929" s="6">
        <v>44188</v>
      </c>
      <c r="G13929" s="5" t="s">
        <v>148</v>
      </c>
      <c r="H13929" s="5" t="s">
        <v>235</v>
      </c>
      <c r="I13929">
        <v>44001</v>
      </c>
      <c r="J13929">
        <v>187</v>
      </c>
      <c r="K13929">
        <v>373</v>
      </c>
      <c r="L13929">
        <v>3</v>
      </c>
      <c r="M13929">
        <v>13987.5</v>
      </c>
      <c r="N13929">
        <v>9270.5220000000008</v>
      </c>
      <c r="O13929">
        <v>3090.174</v>
      </c>
      <c r="P13929">
        <v>124.33333333333333</v>
      </c>
      <c r="Q13929">
        <v>37.5</v>
      </c>
      <c r="R13929">
        <v>4716.9780000000001</v>
      </c>
      <c r="S13929">
        <v>2020</v>
      </c>
      <c r="T13929">
        <v>12</v>
      </c>
      <c r="U13929">
        <v>52</v>
      </c>
    </row>
    <row r="13930" spans="1:21" x14ac:dyDescent="0.3">
      <c r="A13930" s="5" t="s">
        <v>168</v>
      </c>
      <c r="B13930" s="5" t="s">
        <v>206</v>
      </c>
      <c r="C13930" s="5" t="s">
        <v>116</v>
      </c>
      <c r="D13930" s="5" t="s">
        <v>648</v>
      </c>
      <c r="E13930" s="5" t="s">
        <v>172</v>
      </c>
      <c r="F13930" s="6">
        <v>44188</v>
      </c>
      <c r="G13930" s="5" t="s">
        <v>148</v>
      </c>
      <c r="H13930" s="5" t="s">
        <v>178</v>
      </c>
      <c r="I13930">
        <v>44001</v>
      </c>
      <c r="J13930">
        <v>187</v>
      </c>
      <c r="K13930">
        <v>504</v>
      </c>
      <c r="L13930">
        <v>4</v>
      </c>
      <c r="M13930">
        <v>18900</v>
      </c>
      <c r="N13930">
        <v>12360.696</v>
      </c>
      <c r="O13930">
        <v>3090.174</v>
      </c>
      <c r="P13930">
        <v>126</v>
      </c>
      <c r="Q13930">
        <v>37.5</v>
      </c>
      <c r="R13930">
        <v>6539.3040000000001</v>
      </c>
      <c r="S13930">
        <v>2020</v>
      </c>
      <c r="T13930">
        <v>12</v>
      </c>
      <c r="U13930">
        <v>52</v>
      </c>
    </row>
    <row r="13931" spans="1:21" x14ac:dyDescent="0.3">
      <c r="A13931" s="5" t="s">
        <v>168</v>
      </c>
      <c r="B13931" s="5" t="s">
        <v>206</v>
      </c>
      <c r="C13931" s="5" t="s">
        <v>116</v>
      </c>
      <c r="D13931" s="5" t="s">
        <v>648</v>
      </c>
      <c r="E13931" s="5" t="s">
        <v>172</v>
      </c>
      <c r="F13931" s="6">
        <v>44188</v>
      </c>
      <c r="G13931" s="5" t="s">
        <v>148</v>
      </c>
      <c r="H13931" s="5" t="s">
        <v>264</v>
      </c>
      <c r="I13931">
        <v>44001</v>
      </c>
      <c r="J13931">
        <v>187</v>
      </c>
      <c r="K13931">
        <v>2418.4</v>
      </c>
      <c r="L13931">
        <v>20</v>
      </c>
      <c r="M13931">
        <v>90690</v>
      </c>
      <c r="N13931">
        <v>61803.478000000003</v>
      </c>
      <c r="O13931">
        <v>3090.174</v>
      </c>
      <c r="P13931">
        <v>120.92</v>
      </c>
      <c r="Q13931">
        <v>37.5</v>
      </c>
      <c r="R13931">
        <v>28886.522000000001</v>
      </c>
      <c r="S13931">
        <v>2020</v>
      </c>
      <c r="T13931">
        <v>12</v>
      </c>
      <c r="U13931">
        <v>52</v>
      </c>
    </row>
    <row r="13932" spans="1:21" x14ac:dyDescent="0.3">
      <c r="A13932" s="5" t="s">
        <v>168</v>
      </c>
      <c r="B13932" s="5" t="s">
        <v>206</v>
      </c>
      <c r="C13932" s="5" t="s">
        <v>116</v>
      </c>
      <c r="D13932" s="5" t="s">
        <v>648</v>
      </c>
      <c r="E13932" s="5" t="s">
        <v>172</v>
      </c>
      <c r="F13932" s="6">
        <v>44188</v>
      </c>
      <c r="G13932" s="5" t="s">
        <v>148</v>
      </c>
      <c r="H13932" s="5" t="s">
        <v>173</v>
      </c>
      <c r="I13932">
        <v>44001</v>
      </c>
      <c r="J13932">
        <v>187</v>
      </c>
      <c r="K13932">
        <v>402</v>
      </c>
      <c r="L13932">
        <v>4</v>
      </c>
      <c r="M13932">
        <v>15075</v>
      </c>
      <c r="N13932">
        <v>12360.696</v>
      </c>
      <c r="O13932">
        <v>3090.174</v>
      </c>
      <c r="P13932">
        <v>100.5</v>
      </c>
      <c r="Q13932">
        <v>37.5</v>
      </c>
      <c r="R13932">
        <v>2714.3040000000001</v>
      </c>
      <c r="S13932">
        <v>2020</v>
      </c>
      <c r="T13932">
        <v>12</v>
      </c>
      <c r="U13932">
        <v>52</v>
      </c>
    </row>
    <row r="13933" spans="1:21" x14ac:dyDescent="0.3">
      <c r="A13933" s="5" t="s">
        <v>168</v>
      </c>
      <c r="B13933" s="5" t="s">
        <v>206</v>
      </c>
      <c r="C13933" s="5" t="s">
        <v>116</v>
      </c>
      <c r="D13933" s="5" t="s">
        <v>648</v>
      </c>
      <c r="E13933" s="5" t="s">
        <v>172</v>
      </c>
      <c r="F13933" s="6">
        <v>44188</v>
      </c>
      <c r="G13933" s="5" t="s">
        <v>148</v>
      </c>
      <c r="H13933" s="5" t="s">
        <v>173</v>
      </c>
      <c r="I13933">
        <v>44001</v>
      </c>
      <c r="J13933">
        <v>187</v>
      </c>
      <c r="K13933">
        <v>243</v>
      </c>
      <c r="L13933">
        <v>3</v>
      </c>
      <c r="M13933">
        <v>9112.5</v>
      </c>
      <c r="N13933">
        <v>9270.5220000000008</v>
      </c>
      <c r="O13933">
        <v>3090.174</v>
      </c>
      <c r="P13933">
        <v>81</v>
      </c>
      <c r="Q13933">
        <v>37.5</v>
      </c>
      <c r="R13933">
        <v>-158.02199999999999</v>
      </c>
      <c r="S13933">
        <v>2020</v>
      </c>
      <c r="T13933">
        <v>12</v>
      </c>
      <c r="U13933">
        <v>52</v>
      </c>
    </row>
    <row r="13934" spans="1:21" x14ac:dyDescent="0.3">
      <c r="A13934" s="5" t="s">
        <v>168</v>
      </c>
      <c r="B13934" s="5" t="s">
        <v>206</v>
      </c>
      <c r="C13934" s="5" t="s">
        <v>117</v>
      </c>
      <c r="D13934" s="5" t="s">
        <v>654</v>
      </c>
      <c r="E13934" s="5" t="s">
        <v>172</v>
      </c>
      <c r="F13934" s="6">
        <v>44188</v>
      </c>
      <c r="G13934" s="5" t="s">
        <v>148</v>
      </c>
      <c r="H13934" s="5" t="s">
        <v>190</v>
      </c>
      <c r="I13934">
        <v>44008</v>
      </c>
      <c r="J13934">
        <v>180</v>
      </c>
      <c r="K13934">
        <v>120</v>
      </c>
      <c r="L13934">
        <v>1</v>
      </c>
      <c r="M13934">
        <v>2000</v>
      </c>
      <c r="N13934">
        <v>3078.3470000000002</v>
      </c>
      <c r="O13934">
        <v>3078.3470000000002</v>
      </c>
      <c r="P13934">
        <v>120</v>
      </c>
      <c r="Q13934">
        <v>16.666699999999999</v>
      </c>
      <c r="R13934">
        <v>-1078.347</v>
      </c>
      <c r="S13934">
        <v>2020</v>
      </c>
      <c r="T13934">
        <v>12</v>
      </c>
      <c r="U13934">
        <v>52</v>
      </c>
    </row>
    <row r="13935" spans="1:21" x14ac:dyDescent="0.3">
      <c r="A13935" s="5" t="s">
        <v>168</v>
      </c>
      <c r="B13935" s="5" t="s">
        <v>206</v>
      </c>
      <c r="C13935" s="5" t="s">
        <v>117</v>
      </c>
      <c r="D13935" s="5" t="s">
        <v>654</v>
      </c>
      <c r="E13935" s="5" t="s">
        <v>172</v>
      </c>
      <c r="F13935" s="6">
        <v>44188</v>
      </c>
      <c r="G13935" s="5" t="s">
        <v>148</v>
      </c>
      <c r="H13935" s="5" t="s">
        <v>190</v>
      </c>
      <c r="I13935">
        <v>44008</v>
      </c>
      <c r="J13935">
        <v>180</v>
      </c>
      <c r="K13935">
        <v>100</v>
      </c>
      <c r="L13935">
        <v>1</v>
      </c>
      <c r="M13935">
        <v>3850</v>
      </c>
      <c r="N13935">
        <v>3078.3470000000002</v>
      </c>
      <c r="O13935">
        <v>3078.3470000000002</v>
      </c>
      <c r="P13935">
        <v>100</v>
      </c>
      <c r="Q13935">
        <v>38.5</v>
      </c>
      <c r="R13935">
        <v>771.65300000000002</v>
      </c>
      <c r="S13935">
        <v>2020</v>
      </c>
      <c r="T13935">
        <v>12</v>
      </c>
      <c r="U13935">
        <v>52</v>
      </c>
    </row>
    <row r="13936" spans="1:21" x14ac:dyDescent="0.3">
      <c r="A13936" s="5" t="s">
        <v>168</v>
      </c>
      <c r="B13936" s="5" t="s">
        <v>206</v>
      </c>
      <c r="C13936" s="5" t="s">
        <v>117</v>
      </c>
      <c r="D13936" s="5" t="s">
        <v>654</v>
      </c>
      <c r="E13936" s="5" t="s">
        <v>172</v>
      </c>
      <c r="F13936" s="6">
        <v>44188</v>
      </c>
      <c r="G13936" s="5" t="s">
        <v>148</v>
      </c>
      <c r="H13936" s="5" t="s">
        <v>184</v>
      </c>
      <c r="I13936">
        <v>44008</v>
      </c>
      <c r="J13936">
        <v>180</v>
      </c>
      <c r="K13936">
        <v>3041</v>
      </c>
      <c r="L13936">
        <v>25</v>
      </c>
      <c r="M13936">
        <v>114037.5</v>
      </c>
      <c r="N13936">
        <v>76958.682000000001</v>
      </c>
      <c r="O13936">
        <v>3078.3470000000002</v>
      </c>
      <c r="P13936">
        <v>121.64</v>
      </c>
      <c r="Q13936">
        <v>37.5</v>
      </c>
      <c r="R13936">
        <v>37078.817999999999</v>
      </c>
      <c r="S13936">
        <v>2020</v>
      </c>
      <c r="T13936">
        <v>12</v>
      </c>
      <c r="U13936">
        <v>52</v>
      </c>
    </row>
    <row r="13937" spans="1:21" x14ac:dyDescent="0.3">
      <c r="A13937" s="5" t="s">
        <v>168</v>
      </c>
      <c r="B13937" s="5" t="s">
        <v>206</v>
      </c>
      <c r="C13937" s="5" t="s">
        <v>117</v>
      </c>
      <c r="D13937" s="5" t="s">
        <v>654</v>
      </c>
      <c r="E13937" s="5" t="s">
        <v>172</v>
      </c>
      <c r="F13937" s="6">
        <v>44188</v>
      </c>
      <c r="G13937" s="5" t="s">
        <v>148</v>
      </c>
      <c r="H13937" s="5" t="s">
        <v>238</v>
      </c>
      <c r="I13937">
        <v>44008</v>
      </c>
      <c r="J13937">
        <v>180</v>
      </c>
      <c r="K13937">
        <v>288</v>
      </c>
      <c r="L13937">
        <v>2</v>
      </c>
      <c r="M13937">
        <v>11088</v>
      </c>
      <c r="N13937">
        <v>6156.6949999999997</v>
      </c>
      <c r="O13937">
        <v>3078.3470000000002</v>
      </c>
      <c r="P13937">
        <v>144</v>
      </c>
      <c r="Q13937">
        <v>38.5</v>
      </c>
      <c r="R13937">
        <v>4931.3050000000003</v>
      </c>
      <c r="S13937">
        <v>2020</v>
      </c>
      <c r="T13937">
        <v>12</v>
      </c>
      <c r="U13937">
        <v>52</v>
      </c>
    </row>
    <row r="13938" spans="1:21" x14ac:dyDescent="0.3">
      <c r="A13938" s="5" t="s">
        <v>168</v>
      </c>
      <c r="B13938" s="5" t="s">
        <v>206</v>
      </c>
      <c r="C13938" s="5" t="s">
        <v>117</v>
      </c>
      <c r="D13938" s="5" t="s">
        <v>654</v>
      </c>
      <c r="E13938" s="5" t="s">
        <v>172</v>
      </c>
      <c r="F13938" s="6">
        <v>44188</v>
      </c>
      <c r="G13938" s="5" t="s">
        <v>148</v>
      </c>
      <c r="H13938" s="5" t="s">
        <v>182</v>
      </c>
      <c r="I13938">
        <v>44008</v>
      </c>
      <c r="J13938">
        <v>180</v>
      </c>
      <c r="K13938">
        <v>226</v>
      </c>
      <c r="L13938">
        <v>2</v>
      </c>
      <c r="M13938">
        <v>8701</v>
      </c>
      <c r="N13938">
        <v>6156.6949999999997</v>
      </c>
      <c r="O13938">
        <v>3078.3470000000002</v>
      </c>
      <c r="P13938">
        <v>113</v>
      </c>
      <c r="Q13938">
        <v>38.5</v>
      </c>
      <c r="R13938">
        <v>2544.3049999999998</v>
      </c>
      <c r="S13938">
        <v>2020</v>
      </c>
      <c r="T13938">
        <v>12</v>
      </c>
      <c r="U13938">
        <v>52</v>
      </c>
    </row>
    <row r="13939" spans="1:21" x14ac:dyDescent="0.3">
      <c r="A13939" s="5" t="s">
        <v>168</v>
      </c>
      <c r="B13939" s="5" t="s">
        <v>206</v>
      </c>
      <c r="C13939" s="5" t="s">
        <v>117</v>
      </c>
      <c r="D13939" s="5" t="s">
        <v>654</v>
      </c>
      <c r="E13939" s="5" t="s">
        <v>172</v>
      </c>
      <c r="F13939" s="6">
        <v>44188</v>
      </c>
      <c r="G13939" s="5" t="s">
        <v>148</v>
      </c>
      <c r="H13939" s="5" t="s">
        <v>183</v>
      </c>
      <c r="I13939">
        <v>44008</v>
      </c>
      <c r="J13939">
        <v>180</v>
      </c>
      <c r="K13939">
        <v>270</v>
      </c>
      <c r="L13939">
        <v>2</v>
      </c>
      <c r="M13939">
        <v>10395</v>
      </c>
      <c r="N13939">
        <v>6156.6949999999997</v>
      </c>
      <c r="O13939">
        <v>3078.3470000000002</v>
      </c>
      <c r="P13939">
        <v>135</v>
      </c>
      <c r="Q13939">
        <v>38.5</v>
      </c>
      <c r="R13939">
        <v>4238.3050000000003</v>
      </c>
      <c r="S13939">
        <v>2020</v>
      </c>
      <c r="T13939">
        <v>12</v>
      </c>
      <c r="U13939">
        <v>52</v>
      </c>
    </row>
    <row r="13940" spans="1:21" x14ac:dyDescent="0.3">
      <c r="A13940" s="5" t="s">
        <v>168</v>
      </c>
      <c r="B13940" s="5" t="s">
        <v>206</v>
      </c>
      <c r="C13940" s="5" t="s">
        <v>117</v>
      </c>
      <c r="D13940" s="5" t="s">
        <v>654</v>
      </c>
      <c r="E13940" s="5" t="s">
        <v>172</v>
      </c>
      <c r="F13940" s="6">
        <v>44188</v>
      </c>
      <c r="G13940" s="5" t="s">
        <v>148</v>
      </c>
      <c r="H13940" s="5" t="s">
        <v>181</v>
      </c>
      <c r="I13940">
        <v>44008</v>
      </c>
      <c r="J13940">
        <v>180</v>
      </c>
      <c r="K13940">
        <v>218</v>
      </c>
      <c r="L13940">
        <v>2</v>
      </c>
      <c r="M13940">
        <v>8393</v>
      </c>
      <c r="N13940">
        <v>6156.6949999999997</v>
      </c>
      <c r="O13940">
        <v>3078.3470000000002</v>
      </c>
      <c r="P13940">
        <v>109</v>
      </c>
      <c r="Q13940">
        <v>38.5</v>
      </c>
      <c r="R13940">
        <v>2236.3049999999998</v>
      </c>
      <c r="S13940">
        <v>2020</v>
      </c>
      <c r="T13940">
        <v>12</v>
      </c>
      <c r="U13940">
        <v>52</v>
      </c>
    </row>
    <row r="13941" spans="1:21" x14ac:dyDescent="0.3">
      <c r="A13941" s="5" t="s">
        <v>168</v>
      </c>
      <c r="B13941" s="5" t="s">
        <v>206</v>
      </c>
      <c r="C13941" s="5" t="s">
        <v>117</v>
      </c>
      <c r="D13941" s="5" t="s">
        <v>654</v>
      </c>
      <c r="E13941" s="5" t="s">
        <v>172</v>
      </c>
      <c r="F13941" s="6">
        <v>44188</v>
      </c>
      <c r="G13941" s="5" t="s">
        <v>148</v>
      </c>
      <c r="H13941" s="5" t="s">
        <v>221</v>
      </c>
      <c r="I13941">
        <v>44008</v>
      </c>
      <c r="J13941">
        <v>180</v>
      </c>
      <c r="K13941">
        <v>1420</v>
      </c>
      <c r="L13941">
        <v>12</v>
      </c>
      <c r="M13941">
        <v>54670</v>
      </c>
      <c r="N13941">
        <v>36940.167000000001</v>
      </c>
      <c r="O13941">
        <v>3078.3470000000002</v>
      </c>
      <c r="P13941">
        <v>118.33333333333333</v>
      </c>
      <c r="Q13941">
        <v>38.5</v>
      </c>
      <c r="R13941">
        <v>17729.832999999999</v>
      </c>
      <c r="S13941">
        <v>2020</v>
      </c>
      <c r="T13941">
        <v>12</v>
      </c>
      <c r="U13941">
        <v>52</v>
      </c>
    </row>
    <row r="13942" spans="1:21" x14ac:dyDescent="0.3">
      <c r="A13942" s="5" t="s">
        <v>168</v>
      </c>
      <c r="B13942" s="5" t="s">
        <v>206</v>
      </c>
      <c r="C13942" s="5" t="s">
        <v>117</v>
      </c>
      <c r="D13942" s="5" t="s">
        <v>654</v>
      </c>
      <c r="E13942" s="5" t="s">
        <v>172</v>
      </c>
      <c r="F13942" s="6">
        <v>44188</v>
      </c>
      <c r="G13942" s="5" t="s">
        <v>148</v>
      </c>
      <c r="H13942" s="5" t="s">
        <v>230</v>
      </c>
      <c r="I13942">
        <v>44008</v>
      </c>
      <c r="J13942">
        <v>180</v>
      </c>
      <c r="K13942">
        <v>3079</v>
      </c>
      <c r="L13942">
        <v>25</v>
      </c>
      <c r="M13942">
        <v>115462.5</v>
      </c>
      <c r="N13942">
        <v>76958.682000000001</v>
      </c>
      <c r="O13942">
        <v>3078.3470000000002</v>
      </c>
      <c r="P13942">
        <v>123.16</v>
      </c>
      <c r="Q13942">
        <v>37.5</v>
      </c>
      <c r="R13942">
        <v>38503.817999999999</v>
      </c>
      <c r="S13942">
        <v>2020</v>
      </c>
      <c r="T13942">
        <v>12</v>
      </c>
      <c r="U13942">
        <v>52</v>
      </c>
    </row>
    <row r="13943" spans="1:21" x14ac:dyDescent="0.3">
      <c r="A13943" s="5" t="s">
        <v>168</v>
      </c>
      <c r="B13943" s="5" t="s">
        <v>206</v>
      </c>
      <c r="C13943" s="5" t="s">
        <v>117</v>
      </c>
      <c r="D13943" s="5" t="s">
        <v>654</v>
      </c>
      <c r="E13943" s="5" t="s">
        <v>172</v>
      </c>
      <c r="F13943" s="6">
        <v>44188</v>
      </c>
      <c r="G13943" s="5" t="s">
        <v>148</v>
      </c>
      <c r="H13943" s="5" t="s">
        <v>204</v>
      </c>
      <c r="I13943">
        <v>44008</v>
      </c>
      <c r="J13943">
        <v>180</v>
      </c>
      <c r="K13943">
        <v>376</v>
      </c>
      <c r="L13943">
        <v>3</v>
      </c>
      <c r="M13943">
        <v>14476</v>
      </c>
      <c r="N13943">
        <v>9235.0419999999995</v>
      </c>
      <c r="O13943">
        <v>3078.3470000000002</v>
      </c>
      <c r="P13943">
        <v>125.33333333333333</v>
      </c>
      <c r="Q13943">
        <v>38.5</v>
      </c>
      <c r="R13943">
        <v>5240.9579999999996</v>
      </c>
      <c r="S13943">
        <v>2020</v>
      </c>
      <c r="T13943">
        <v>12</v>
      </c>
      <c r="U13943">
        <v>52</v>
      </c>
    </row>
    <row r="13944" spans="1:21" x14ac:dyDescent="0.3">
      <c r="A13944" s="5" t="s">
        <v>168</v>
      </c>
      <c r="B13944" s="5" t="s">
        <v>206</v>
      </c>
      <c r="C13944" s="5" t="s">
        <v>117</v>
      </c>
      <c r="D13944" s="5" t="s">
        <v>654</v>
      </c>
      <c r="E13944" s="5" t="s">
        <v>172</v>
      </c>
      <c r="F13944" s="6">
        <v>44188</v>
      </c>
      <c r="G13944" s="5" t="s">
        <v>148</v>
      </c>
      <c r="H13944" s="5" t="s">
        <v>203</v>
      </c>
      <c r="I13944">
        <v>44008</v>
      </c>
      <c r="J13944">
        <v>180</v>
      </c>
      <c r="K13944">
        <v>304</v>
      </c>
      <c r="L13944">
        <v>3</v>
      </c>
      <c r="M13944">
        <v>11704</v>
      </c>
      <c r="N13944">
        <v>9235.0419999999995</v>
      </c>
      <c r="O13944">
        <v>3078.3470000000002</v>
      </c>
      <c r="P13944">
        <v>101.33333333333333</v>
      </c>
      <c r="Q13944">
        <v>38.5</v>
      </c>
      <c r="R13944">
        <v>2468.9580000000001</v>
      </c>
      <c r="S13944">
        <v>2020</v>
      </c>
      <c r="T13944">
        <v>12</v>
      </c>
      <c r="U13944">
        <v>52</v>
      </c>
    </row>
    <row r="13945" spans="1:21" x14ac:dyDescent="0.3">
      <c r="A13945" s="5" t="s">
        <v>168</v>
      </c>
      <c r="B13945" s="5" t="s">
        <v>206</v>
      </c>
      <c r="C13945" s="5" t="s">
        <v>120</v>
      </c>
      <c r="D13945" s="5" t="s">
        <v>644</v>
      </c>
      <c r="E13945" s="5" t="s">
        <v>172</v>
      </c>
      <c r="F13945" s="6">
        <v>44188</v>
      </c>
      <c r="G13945" s="5" t="s">
        <v>148</v>
      </c>
      <c r="H13945" s="5" t="s">
        <v>190</v>
      </c>
      <c r="I13945">
        <v>44105</v>
      </c>
      <c r="J13945">
        <v>83</v>
      </c>
      <c r="K13945">
        <v>69</v>
      </c>
      <c r="L13945">
        <v>3</v>
      </c>
      <c r="M13945">
        <v>3937.5</v>
      </c>
      <c r="N13945">
        <v>4254.4719999999998</v>
      </c>
      <c r="O13945">
        <v>1418.1569999999999</v>
      </c>
      <c r="P13945">
        <v>23</v>
      </c>
      <c r="Q13945">
        <v>57.065199999999997</v>
      </c>
      <c r="R13945">
        <v>-316.97199999999998</v>
      </c>
      <c r="S13945">
        <v>2020</v>
      </c>
      <c r="T13945">
        <v>12</v>
      </c>
      <c r="U13945">
        <v>52</v>
      </c>
    </row>
    <row r="13946" spans="1:21" x14ac:dyDescent="0.3">
      <c r="A13946" s="5" t="s">
        <v>168</v>
      </c>
      <c r="B13946" s="5" t="s">
        <v>467</v>
      </c>
      <c r="C13946" s="5" t="s">
        <v>132</v>
      </c>
      <c r="D13946" s="5" t="s">
        <v>634</v>
      </c>
      <c r="E13946" s="5" t="s">
        <v>172</v>
      </c>
      <c r="F13946" s="6">
        <v>44188</v>
      </c>
      <c r="G13946" s="5" t="s">
        <v>148</v>
      </c>
      <c r="H13946" s="5" t="s">
        <v>173</v>
      </c>
      <c r="I13946">
        <v>44051</v>
      </c>
      <c r="J13946">
        <v>137</v>
      </c>
      <c r="K13946">
        <v>620</v>
      </c>
      <c r="L13946">
        <v>7</v>
      </c>
      <c r="M13946">
        <v>23250</v>
      </c>
      <c r="N13946">
        <v>12487.727000000001</v>
      </c>
      <c r="O13946">
        <v>1783.961</v>
      </c>
      <c r="P13946">
        <v>88.571428571428569</v>
      </c>
      <c r="Q13946">
        <v>37.5</v>
      </c>
      <c r="R13946">
        <v>10762.272999999999</v>
      </c>
      <c r="S13946">
        <v>2020</v>
      </c>
      <c r="T13946">
        <v>12</v>
      </c>
      <c r="U13946">
        <v>52</v>
      </c>
    </row>
    <row r="13947" spans="1:21" x14ac:dyDescent="0.3">
      <c r="A13947" s="5" t="s">
        <v>168</v>
      </c>
      <c r="B13947" s="5" t="s">
        <v>169</v>
      </c>
      <c r="C13947" s="5" t="s">
        <v>170</v>
      </c>
      <c r="D13947" s="5" t="s">
        <v>607</v>
      </c>
      <c r="E13947" s="5" t="s">
        <v>172</v>
      </c>
      <c r="F13947" s="6">
        <v>44189</v>
      </c>
      <c r="G13947" s="5" t="s">
        <v>148</v>
      </c>
      <c r="H13947" s="5" t="s">
        <v>173</v>
      </c>
      <c r="I13947">
        <v>44000</v>
      </c>
      <c r="J13947">
        <v>189</v>
      </c>
      <c r="K13947">
        <v>292</v>
      </c>
      <c r="L13947">
        <v>2</v>
      </c>
      <c r="M13947">
        <v>10950</v>
      </c>
      <c r="N13947">
        <v>5334.8590000000004</v>
      </c>
      <c r="O13947">
        <v>2667.4290000000001</v>
      </c>
      <c r="P13947">
        <v>146</v>
      </c>
      <c r="Q13947">
        <v>37.5</v>
      </c>
      <c r="R13947">
        <v>5615.1409999999996</v>
      </c>
      <c r="S13947">
        <v>2020</v>
      </c>
      <c r="T13947">
        <v>12</v>
      </c>
      <c r="U13947">
        <v>52</v>
      </c>
    </row>
    <row r="13948" spans="1:21" x14ac:dyDescent="0.3">
      <c r="A13948" s="5" t="s">
        <v>168</v>
      </c>
      <c r="B13948" s="5" t="s">
        <v>169</v>
      </c>
      <c r="C13948" s="5" t="s">
        <v>170</v>
      </c>
      <c r="D13948" s="5" t="s">
        <v>607</v>
      </c>
      <c r="E13948" s="5" t="s">
        <v>172</v>
      </c>
      <c r="F13948" s="6">
        <v>44189</v>
      </c>
      <c r="G13948" s="5" t="s">
        <v>148</v>
      </c>
      <c r="H13948" s="5" t="s">
        <v>190</v>
      </c>
      <c r="I13948">
        <v>44000</v>
      </c>
      <c r="J13948">
        <v>189</v>
      </c>
      <c r="K13948">
        <v>93.5</v>
      </c>
      <c r="L13948">
        <v>1</v>
      </c>
      <c r="M13948">
        <v>3646.5</v>
      </c>
      <c r="N13948">
        <v>2667.4290000000001</v>
      </c>
      <c r="O13948">
        <v>2667.4290000000001</v>
      </c>
      <c r="P13948">
        <v>93.5</v>
      </c>
      <c r="Q13948">
        <v>39</v>
      </c>
      <c r="R13948">
        <v>979.07100000000003</v>
      </c>
      <c r="S13948">
        <v>2020</v>
      </c>
      <c r="T13948">
        <v>12</v>
      </c>
      <c r="U13948">
        <v>52</v>
      </c>
    </row>
    <row r="13949" spans="1:21" x14ac:dyDescent="0.3">
      <c r="A13949" s="5" t="s">
        <v>168</v>
      </c>
      <c r="B13949" s="5" t="s">
        <v>169</v>
      </c>
      <c r="C13949" s="5" t="s">
        <v>170</v>
      </c>
      <c r="D13949" s="5" t="s">
        <v>649</v>
      </c>
      <c r="E13949" s="5" t="s">
        <v>172</v>
      </c>
      <c r="F13949" s="6">
        <v>44189</v>
      </c>
      <c r="G13949" s="5" t="s">
        <v>148</v>
      </c>
      <c r="H13949" s="5" t="s">
        <v>178</v>
      </c>
      <c r="I13949">
        <v>44005</v>
      </c>
      <c r="J13949">
        <v>184</v>
      </c>
      <c r="K13949">
        <v>207.5</v>
      </c>
      <c r="L13949">
        <v>2</v>
      </c>
      <c r="M13949">
        <v>7781.25</v>
      </c>
      <c r="N13949">
        <v>6495.5649999999996</v>
      </c>
      <c r="O13949">
        <v>3247.7829999999999</v>
      </c>
      <c r="P13949">
        <v>103.75</v>
      </c>
      <c r="Q13949">
        <v>37.5</v>
      </c>
      <c r="R13949">
        <v>1285.6849999999999</v>
      </c>
      <c r="S13949">
        <v>2020</v>
      </c>
      <c r="T13949">
        <v>12</v>
      </c>
      <c r="U13949">
        <v>52</v>
      </c>
    </row>
    <row r="13950" spans="1:21" x14ac:dyDescent="0.3">
      <c r="A13950" s="5" t="s">
        <v>168</v>
      </c>
      <c r="B13950" s="5" t="s">
        <v>169</v>
      </c>
      <c r="C13950" s="5" t="s">
        <v>170</v>
      </c>
      <c r="D13950" s="5" t="s">
        <v>649</v>
      </c>
      <c r="E13950" s="5" t="s">
        <v>172</v>
      </c>
      <c r="F13950" s="6">
        <v>44189</v>
      </c>
      <c r="G13950" s="5" t="s">
        <v>148</v>
      </c>
      <c r="H13950" s="5" t="s">
        <v>311</v>
      </c>
      <c r="I13950">
        <v>44005</v>
      </c>
      <c r="J13950">
        <v>184</v>
      </c>
      <c r="K13950">
        <v>110</v>
      </c>
      <c r="L13950">
        <v>1</v>
      </c>
      <c r="M13950">
        <v>4125</v>
      </c>
      <c r="N13950">
        <v>3247.7829999999999</v>
      </c>
      <c r="O13950">
        <v>3247.7829999999999</v>
      </c>
      <c r="P13950">
        <v>110</v>
      </c>
      <c r="Q13950">
        <v>37.5</v>
      </c>
      <c r="R13950">
        <v>877.21699999999998</v>
      </c>
      <c r="S13950">
        <v>2020</v>
      </c>
      <c r="T13950">
        <v>12</v>
      </c>
      <c r="U13950">
        <v>52</v>
      </c>
    </row>
    <row r="13951" spans="1:21" x14ac:dyDescent="0.3">
      <c r="A13951" s="5" t="s">
        <v>168</v>
      </c>
      <c r="B13951" s="5" t="s">
        <v>169</v>
      </c>
      <c r="C13951" s="5" t="s">
        <v>170</v>
      </c>
      <c r="D13951" s="5" t="s">
        <v>649</v>
      </c>
      <c r="E13951" s="5" t="s">
        <v>172</v>
      </c>
      <c r="F13951" s="6">
        <v>44189</v>
      </c>
      <c r="G13951" s="5" t="s">
        <v>148</v>
      </c>
      <c r="H13951" s="5" t="s">
        <v>235</v>
      </c>
      <c r="I13951">
        <v>44005</v>
      </c>
      <c r="J13951">
        <v>184</v>
      </c>
      <c r="K13951">
        <v>112.5</v>
      </c>
      <c r="L13951">
        <v>1</v>
      </c>
      <c r="M13951">
        <v>4218.75</v>
      </c>
      <c r="N13951">
        <v>3247.7829999999999</v>
      </c>
      <c r="O13951">
        <v>3247.7829999999999</v>
      </c>
      <c r="P13951">
        <v>112.5</v>
      </c>
      <c r="Q13951">
        <v>37.5</v>
      </c>
      <c r="R13951">
        <v>970.96699999999998</v>
      </c>
      <c r="S13951">
        <v>2020</v>
      </c>
      <c r="T13951">
        <v>12</v>
      </c>
      <c r="U13951">
        <v>52</v>
      </c>
    </row>
    <row r="13952" spans="1:21" x14ac:dyDescent="0.3">
      <c r="A13952" s="5" t="s">
        <v>168</v>
      </c>
      <c r="B13952" s="5" t="s">
        <v>169</v>
      </c>
      <c r="C13952" s="5" t="s">
        <v>170</v>
      </c>
      <c r="D13952" s="5" t="s">
        <v>649</v>
      </c>
      <c r="E13952" s="5" t="s">
        <v>172</v>
      </c>
      <c r="F13952" s="6">
        <v>44189</v>
      </c>
      <c r="G13952" s="5" t="s">
        <v>148</v>
      </c>
      <c r="H13952" s="5" t="s">
        <v>371</v>
      </c>
      <c r="I13952">
        <v>44005</v>
      </c>
      <c r="J13952">
        <v>184</v>
      </c>
      <c r="K13952">
        <v>583.5</v>
      </c>
      <c r="L13952">
        <v>5</v>
      </c>
      <c r="M13952">
        <v>21589.5</v>
      </c>
      <c r="N13952">
        <v>16238.913</v>
      </c>
      <c r="O13952">
        <v>3247.7829999999999</v>
      </c>
      <c r="P13952">
        <v>116.7</v>
      </c>
      <c r="Q13952">
        <v>37</v>
      </c>
      <c r="R13952">
        <v>5350.5870000000004</v>
      </c>
      <c r="S13952">
        <v>2020</v>
      </c>
      <c r="T13952">
        <v>12</v>
      </c>
      <c r="U13952">
        <v>52</v>
      </c>
    </row>
    <row r="13953" spans="1:21" x14ac:dyDescent="0.3">
      <c r="A13953" s="5" t="s">
        <v>168</v>
      </c>
      <c r="B13953" s="5" t="s">
        <v>175</v>
      </c>
      <c r="C13953" s="5" t="s">
        <v>84</v>
      </c>
      <c r="D13953" s="5" t="s">
        <v>653</v>
      </c>
      <c r="E13953" s="5" t="s">
        <v>172</v>
      </c>
      <c r="F13953" s="6">
        <v>44189</v>
      </c>
      <c r="G13953" s="5" t="s">
        <v>148</v>
      </c>
      <c r="H13953" s="5" t="s">
        <v>197</v>
      </c>
      <c r="I13953">
        <v>44012</v>
      </c>
      <c r="J13953">
        <v>177</v>
      </c>
      <c r="K13953">
        <v>1104</v>
      </c>
      <c r="L13953">
        <v>9</v>
      </c>
      <c r="M13953">
        <v>41400</v>
      </c>
      <c r="N13953">
        <v>25665.375</v>
      </c>
      <c r="O13953">
        <v>2851.7080000000001</v>
      </c>
      <c r="P13953">
        <v>122.66666666666667</v>
      </c>
      <c r="Q13953">
        <v>37.5</v>
      </c>
      <c r="R13953">
        <v>15734.625</v>
      </c>
      <c r="S13953">
        <v>2020</v>
      </c>
      <c r="T13953">
        <v>12</v>
      </c>
      <c r="U13953">
        <v>52</v>
      </c>
    </row>
    <row r="13954" spans="1:21" x14ac:dyDescent="0.3">
      <c r="A13954" s="5" t="s">
        <v>168</v>
      </c>
      <c r="B13954" s="5" t="s">
        <v>175</v>
      </c>
      <c r="C13954" s="5" t="s">
        <v>84</v>
      </c>
      <c r="D13954" s="5" t="s">
        <v>653</v>
      </c>
      <c r="E13954" s="5" t="s">
        <v>172</v>
      </c>
      <c r="F13954" s="6">
        <v>44189</v>
      </c>
      <c r="G13954" s="5" t="s">
        <v>148</v>
      </c>
      <c r="H13954" s="5" t="s">
        <v>351</v>
      </c>
      <c r="I13954">
        <v>44012</v>
      </c>
      <c r="J13954">
        <v>177</v>
      </c>
      <c r="K13954">
        <v>355</v>
      </c>
      <c r="L13954">
        <v>3</v>
      </c>
      <c r="M13954">
        <v>13312.5</v>
      </c>
      <c r="N13954">
        <v>8555.125</v>
      </c>
      <c r="O13954">
        <v>2851.7080000000001</v>
      </c>
      <c r="P13954">
        <v>118.33333333333333</v>
      </c>
      <c r="Q13954">
        <v>37.5</v>
      </c>
      <c r="R13954">
        <v>4757.375</v>
      </c>
      <c r="S13954">
        <v>2020</v>
      </c>
      <c r="T13954">
        <v>12</v>
      </c>
      <c r="U13954">
        <v>52</v>
      </c>
    </row>
    <row r="13955" spans="1:21" x14ac:dyDescent="0.3">
      <c r="A13955" s="5" t="s">
        <v>168</v>
      </c>
      <c r="B13955" s="5" t="s">
        <v>175</v>
      </c>
      <c r="C13955" s="5" t="s">
        <v>84</v>
      </c>
      <c r="D13955" s="5" t="s">
        <v>653</v>
      </c>
      <c r="E13955" s="5" t="s">
        <v>172</v>
      </c>
      <c r="F13955" s="6">
        <v>44189</v>
      </c>
      <c r="G13955" s="5" t="s">
        <v>148</v>
      </c>
      <c r="H13955" s="5" t="s">
        <v>371</v>
      </c>
      <c r="I13955">
        <v>44012</v>
      </c>
      <c r="J13955">
        <v>177</v>
      </c>
      <c r="K13955">
        <v>638</v>
      </c>
      <c r="L13955">
        <v>5</v>
      </c>
      <c r="M13955">
        <v>23606</v>
      </c>
      <c r="N13955">
        <v>14258.541999999999</v>
      </c>
      <c r="O13955">
        <v>2851.7080000000001</v>
      </c>
      <c r="P13955">
        <v>127.6</v>
      </c>
      <c r="Q13955">
        <v>37</v>
      </c>
      <c r="R13955">
        <v>9347.4580000000005</v>
      </c>
      <c r="S13955">
        <v>2020</v>
      </c>
      <c r="T13955">
        <v>12</v>
      </c>
      <c r="U13955">
        <v>52</v>
      </c>
    </row>
    <row r="13956" spans="1:21" x14ac:dyDescent="0.3">
      <c r="A13956" s="5" t="s">
        <v>168</v>
      </c>
      <c r="B13956" s="5" t="s">
        <v>206</v>
      </c>
      <c r="C13956" s="5" t="s">
        <v>117</v>
      </c>
      <c r="D13956" s="5" t="s">
        <v>654</v>
      </c>
      <c r="E13956" s="5" t="s">
        <v>172</v>
      </c>
      <c r="F13956" s="6">
        <v>44189</v>
      </c>
      <c r="G13956" s="5" t="s">
        <v>148</v>
      </c>
      <c r="H13956" s="5" t="s">
        <v>184</v>
      </c>
      <c r="I13956">
        <v>44008</v>
      </c>
      <c r="J13956">
        <v>181</v>
      </c>
      <c r="K13956">
        <v>3142</v>
      </c>
      <c r="L13956">
        <v>25</v>
      </c>
      <c r="M13956">
        <v>117825</v>
      </c>
      <c r="N13956">
        <v>76958.682000000001</v>
      </c>
      <c r="O13956">
        <v>3078.3470000000002</v>
      </c>
      <c r="P13956">
        <v>125.68</v>
      </c>
      <c r="Q13956">
        <v>37.5</v>
      </c>
      <c r="R13956">
        <v>40866.317999999999</v>
      </c>
      <c r="S13956">
        <v>2020</v>
      </c>
      <c r="T13956">
        <v>12</v>
      </c>
      <c r="U13956">
        <v>52</v>
      </c>
    </row>
    <row r="13957" spans="1:21" x14ac:dyDescent="0.3">
      <c r="A13957" s="5" t="s">
        <v>168</v>
      </c>
      <c r="B13957" s="5" t="s">
        <v>206</v>
      </c>
      <c r="C13957" s="5" t="s">
        <v>117</v>
      </c>
      <c r="D13957" s="5" t="s">
        <v>654</v>
      </c>
      <c r="E13957" s="5" t="s">
        <v>172</v>
      </c>
      <c r="F13957" s="6">
        <v>44189</v>
      </c>
      <c r="G13957" s="5" t="s">
        <v>148</v>
      </c>
      <c r="H13957" s="5" t="s">
        <v>187</v>
      </c>
      <c r="I13957">
        <v>44008</v>
      </c>
      <c r="J13957">
        <v>181</v>
      </c>
      <c r="K13957">
        <v>1023</v>
      </c>
      <c r="L13957">
        <v>8</v>
      </c>
      <c r="M13957">
        <v>39385.5</v>
      </c>
      <c r="N13957">
        <v>24626.777999999998</v>
      </c>
      <c r="O13957">
        <v>3078.3470000000002</v>
      </c>
      <c r="P13957">
        <v>127.875</v>
      </c>
      <c r="Q13957">
        <v>38.5</v>
      </c>
      <c r="R13957">
        <v>14758.722</v>
      </c>
      <c r="S13957">
        <v>2020</v>
      </c>
      <c r="T13957">
        <v>12</v>
      </c>
      <c r="U13957">
        <v>52</v>
      </c>
    </row>
    <row r="13958" spans="1:21" x14ac:dyDescent="0.3">
      <c r="A13958" s="5" t="s">
        <v>168</v>
      </c>
      <c r="B13958" s="5" t="s">
        <v>206</v>
      </c>
      <c r="C13958" s="5" t="s">
        <v>117</v>
      </c>
      <c r="D13958" s="5" t="s">
        <v>654</v>
      </c>
      <c r="E13958" s="5" t="s">
        <v>172</v>
      </c>
      <c r="F13958" s="6">
        <v>44189</v>
      </c>
      <c r="G13958" s="5" t="s">
        <v>148</v>
      </c>
      <c r="H13958" s="5" t="s">
        <v>498</v>
      </c>
      <c r="I13958">
        <v>44008</v>
      </c>
      <c r="J13958">
        <v>181</v>
      </c>
      <c r="K13958">
        <v>528</v>
      </c>
      <c r="L13958">
        <v>4</v>
      </c>
      <c r="M13958">
        <v>20328</v>
      </c>
      <c r="N13958">
        <v>12313.388999999999</v>
      </c>
      <c r="O13958">
        <v>3078.3470000000002</v>
      </c>
      <c r="P13958">
        <v>132</v>
      </c>
      <c r="Q13958">
        <v>38.5</v>
      </c>
      <c r="R13958">
        <v>8014.6109999999999</v>
      </c>
      <c r="S13958">
        <v>2020</v>
      </c>
      <c r="T13958">
        <v>12</v>
      </c>
      <c r="U13958">
        <v>52</v>
      </c>
    </row>
    <row r="13959" spans="1:21" x14ac:dyDescent="0.3">
      <c r="A13959" s="5" t="s">
        <v>168</v>
      </c>
      <c r="B13959" s="5" t="s">
        <v>206</v>
      </c>
      <c r="C13959" s="5" t="s">
        <v>117</v>
      </c>
      <c r="D13959" s="5" t="s">
        <v>654</v>
      </c>
      <c r="E13959" s="5" t="s">
        <v>172</v>
      </c>
      <c r="F13959" s="6">
        <v>44189</v>
      </c>
      <c r="G13959" s="5" t="s">
        <v>148</v>
      </c>
      <c r="H13959" s="5" t="s">
        <v>190</v>
      </c>
      <c r="I13959">
        <v>44008</v>
      </c>
      <c r="J13959">
        <v>181</v>
      </c>
      <c r="K13959">
        <v>120</v>
      </c>
      <c r="L13959">
        <v>1</v>
      </c>
      <c r="M13959">
        <v>4620</v>
      </c>
      <c r="N13959">
        <v>3078.3470000000002</v>
      </c>
      <c r="O13959">
        <v>3078.3470000000002</v>
      </c>
      <c r="P13959">
        <v>120</v>
      </c>
      <c r="Q13959">
        <v>38.5</v>
      </c>
      <c r="R13959">
        <v>1541.653</v>
      </c>
      <c r="S13959">
        <v>2020</v>
      </c>
      <c r="T13959">
        <v>12</v>
      </c>
      <c r="U13959">
        <v>52</v>
      </c>
    </row>
    <row r="13960" spans="1:21" x14ac:dyDescent="0.3">
      <c r="A13960" s="5" t="s">
        <v>168</v>
      </c>
      <c r="B13960" s="5" t="s">
        <v>206</v>
      </c>
      <c r="C13960" s="5" t="s">
        <v>117</v>
      </c>
      <c r="D13960" s="5" t="s">
        <v>654</v>
      </c>
      <c r="E13960" s="5" t="s">
        <v>172</v>
      </c>
      <c r="F13960" s="6">
        <v>44189</v>
      </c>
      <c r="G13960" s="5" t="s">
        <v>148</v>
      </c>
      <c r="H13960" s="5" t="s">
        <v>230</v>
      </c>
      <c r="I13960">
        <v>44008</v>
      </c>
      <c r="J13960">
        <v>181</v>
      </c>
      <c r="K13960">
        <v>677</v>
      </c>
      <c r="L13960">
        <v>6</v>
      </c>
      <c r="M13960">
        <v>25387.5</v>
      </c>
      <c r="N13960">
        <v>18470.083999999999</v>
      </c>
      <c r="O13960">
        <v>3078.3470000000002</v>
      </c>
      <c r="P13960">
        <v>112.83333333333333</v>
      </c>
      <c r="Q13960">
        <v>37.5</v>
      </c>
      <c r="R13960">
        <v>6917.4160000000002</v>
      </c>
      <c r="S13960">
        <v>2020</v>
      </c>
      <c r="T13960">
        <v>12</v>
      </c>
      <c r="U13960">
        <v>52</v>
      </c>
    </row>
    <row r="13961" spans="1:21" x14ac:dyDescent="0.3">
      <c r="A13961" s="5" t="s">
        <v>168</v>
      </c>
      <c r="B13961" s="5" t="s">
        <v>206</v>
      </c>
      <c r="C13961" s="5" t="s">
        <v>117</v>
      </c>
      <c r="D13961" s="5" t="s">
        <v>654</v>
      </c>
      <c r="E13961" s="5" t="s">
        <v>172</v>
      </c>
      <c r="F13961" s="6">
        <v>44189</v>
      </c>
      <c r="G13961" s="5" t="s">
        <v>148</v>
      </c>
      <c r="H13961" s="5" t="s">
        <v>246</v>
      </c>
      <c r="I13961">
        <v>44008</v>
      </c>
      <c r="J13961">
        <v>181</v>
      </c>
      <c r="K13961">
        <v>642</v>
      </c>
      <c r="L13961">
        <v>5</v>
      </c>
      <c r="M13961">
        <v>24717</v>
      </c>
      <c r="N13961">
        <v>15391.736000000001</v>
      </c>
      <c r="O13961">
        <v>3078.3470000000002</v>
      </c>
      <c r="P13961">
        <v>128.4</v>
      </c>
      <c r="Q13961">
        <v>38.5</v>
      </c>
      <c r="R13961">
        <v>9325.2639999999992</v>
      </c>
      <c r="S13961">
        <v>2020</v>
      </c>
      <c r="T13961">
        <v>12</v>
      </c>
      <c r="U13961">
        <v>52</v>
      </c>
    </row>
    <row r="13962" spans="1:21" x14ac:dyDescent="0.3">
      <c r="A13962" s="5" t="s">
        <v>168</v>
      </c>
      <c r="B13962" s="5" t="s">
        <v>206</v>
      </c>
      <c r="C13962" s="5" t="s">
        <v>117</v>
      </c>
      <c r="D13962" s="5" t="s">
        <v>654</v>
      </c>
      <c r="E13962" s="5" t="s">
        <v>172</v>
      </c>
      <c r="F13962" s="6">
        <v>44189</v>
      </c>
      <c r="G13962" s="5" t="s">
        <v>148</v>
      </c>
      <c r="H13962" s="5" t="s">
        <v>183</v>
      </c>
      <c r="I13962">
        <v>44008</v>
      </c>
      <c r="J13962">
        <v>181</v>
      </c>
      <c r="K13962">
        <v>645</v>
      </c>
      <c r="L13962">
        <v>5</v>
      </c>
      <c r="M13962">
        <v>24832.5</v>
      </c>
      <c r="N13962">
        <v>15391.736000000001</v>
      </c>
      <c r="O13962">
        <v>3078.3470000000002</v>
      </c>
      <c r="P13962">
        <v>129</v>
      </c>
      <c r="Q13962">
        <v>38.5</v>
      </c>
      <c r="R13962">
        <v>9440.7639999999992</v>
      </c>
      <c r="S13962">
        <v>2020</v>
      </c>
      <c r="T13962">
        <v>12</v>
      </c>
      <c r="U13962">
        <v>52</v>
      </c>
    </row>
    <row r="13963" spans="1:21" x14ac:dyDescent="0.3">
      <c r="A13963" s="5" t="s">
        <v>168</v>
      </c>
      <c r="B13963" s="5" t="s">
        <v>206</v>
      </c>
      <c r="C13963" s="5" t="s">
        <v>117</v>
      </c>
      <c r="D13963" s="5" t="s">
        <v>654</v>
      </c>
      <c r="E13963" s="5" t="s">
        <v>172</v>
      </c>
      <c r="F13963" s="6">
        <v>44189</v>
      </c>
      <c r="G13963" s="5" t="s">
        <v>148</v>
      </c>
      <c r="H13963" s="5" t="s">
        <v>181</v>
      </c>
      <c r="I13963">
        <v>44008</v>
      </c>
      <c r="J13963">
        <v>181</v>
      </c>
      <c r="K13963">
        <v>258</v>
      </c>
      <c r="L13963">
        <v>2</v>
      </c>
      <c r="M13963">
        <v>9933</v>
      </c>
      <c r="N13963">
        <v>6156.6949999999997</v>
      </c>
      <c r="O13963">
        <v>3078.3470000000002</v>
      </c>
      <c r="P13963">
        <v>129</v>
      </c>
      <c r="Q13963">
        <v>38.5</v>
      </c>
      <c r="R13963">
        <v>3776.3049999999998</v>
      </c>
      <c r="S13963">
        <v>2020</v>
      </c>
      <c r="T13963">
        <v>12</v>
      </c>
      <c r="U13963">
        <v>52</v>
      </c>
    </row>
    <row r="13964" spans="1:21" x14ac:dyDescent="0.3">
      <c r="A13964" s="5" t="s">
        <v>168</v>
      </c>
      <c r="B13964" s="5" t="s">
        <v>206</v>
      </c>
      <c r="C13964" s="5" t="s">
        <v>117</v>
      </c>
      <c r="D13964" s="5" t="s">
        <v>654</v>
      </c>
      <c r="E13964" s="5" t="s">
        <v>172</v>
      </c>
      <c r="F13964" s="6">
        <v>44189</v>
      </c>
      <c r="G13964" s="5" t="s">
        <v>148</v>
      </c>
      <c r="H13964" s="5" t="s">
        <v>216</v>
      </c>
      <c r="I13964">
        <v>44008</v>
      </c>
      <c r="J13964">
        <v>181</v>
      </c>
      <c r="K13964">
        <v>215</v>
      </c>
      <c r="L13964">
        <v>2</v>
      </c>
      <c r="M13964">
        <v>8277.5</v>
      </c>
      <c r="N13964">
        <v>6156.6949999999997</v>
      </c>
      <c r="O13964">
        <v>3078.3470000000002</v>
      </c>
      <c r="P13964">
        <v>107.5</v>
      </c>
      <c r="Q13964">
        <v>38.5</v>
      </c>
      <c r="R13964">
        <v>2120.8049999999998</v>
      </c>
      <c r="S13964">
        <v>2020</v>
      </c>
      <c r="T13964">
        <v>12</v>
      </c>
      <c r="U13964">
        <v>52</v>
      </c>
    </row>
    <row r="13965" spans="1:21" x14ac:dyDescent="0.3">
      <c r="A13965" s="5" t="s">
        <v>168</v>
      </c>
      <c r="B13965" s="5" t="s">
        <v>206</v>
      </c>
      <c r="C13965" s="5" t="s">
        <v>117</v>
      </c>
      <c r="D13965" s="5" t="s">
        <v>654</v>
      </c>
      <c r="E13965" s="5" t="s">
        <v>172</v>
      </c>
      <c r="F13965" s="6">
        <v>44189</v>
      </c>
      <c r="G13965" s="5" t="s">
        <v>148</v>
      </c>
      <c r="H13965" s="5" t="s">
        <v>191</v>
      </c>
      <c r="I13965">
        <v>44008</v>
      </c>
      <c r="J13965">
        <v>181</v>
      </c>
      <c r="K13965">
        <v>722</v>
      </c>
      <c r="L13965">
        <v>6</v>
      </c>
      <c r="M13965">
        <v>27797</v>
      </c>
      <c r="N13965">
        <v>18470.083999999999</v>
      </c>
      <c r="O13965">
        <v>3078.3470000000002</v>
      </c>
      <c r="P13965">
        <v>120.33333333333333</v>
      </c>
      <c r="Q13965">
        <v>38.5</v>
      </c>
      <c r="R13965">
        <v>9326.9159999999993</v>
      </c>
      <c r="S13965">
        <v>2020</v>
      </c>
      <c r="T13965">
        <v>12</v>
      </c>
      <c r="U13965">
        <v>52</v>
      </c>
    </row>
    <row r="13966" spans="1:21" x14ac:dyDescent="0.3">
      <c r="A13966" s="5" t="s">
        <v>168</v>
      </c>
      <c r="B13966" s="5" t="s">
        <v>206</v>
      </c>
      <c r="C13966" s="5" t="s">
        <v>117</v>
      </c>
      <c r="D13966" s="5" t="s">
        <v>654</v>
      </c>
      <c r="E13966" s="5" t="s">
        <v>172</v>
      </c>
      <c r="F13966" s="6">
        <v>44189</v>
      </c>
      <c r="G13966" s="5" t="s">
        <v>148</v>
      </c>
      <c r="H13966" s="5" t="s">
        <v>226</v>
      </c>
      <c r="I13966">
        <v>44008</v>
      </c>
      <c r="J13966">
        <v>181</v>
      </c>
      <c r="K13966">
        <v>330</v>
      </c>
      <c r="L13966">
        <v>3</v>
      </c>
      <c r="M13966">
        <v>12705</v>
      </c>
      <c r="N13966">
        <v>9235.0419999999995</v>
      </c>
      <c r="O13966">
        <v>3078.3470000000002</v>
      </c>
      <c r="P13966">
        <v>110</v>
      </c>
      <c r="Q13966">
        <v>38.5</v>
      </c>
      <c r="R13966">
        <v>3469.9580000000001</v>
      </c>
      <c r="S13966">
        <v>2020</v>
      </c>
      <c r="T13966">
        <v>12</v>
      </c>
      <c r="U13966">
        <v>52</v>
      </c>
    </row>
    <row r="13967" spans="1:21" x14ac:dyDescent="0.3">
      <c r="A13967" s="5" t="s">
        <v>168</v>
      </c>
      <c r="B13967" s="5" t="s">
        <v>206</v>
      </c>
      <c r="C13967" s="5" t="s">
        <v>117</v>
      </c>
      <c r="D13967" s="5" t="s">
        <v>654</v>
      </c>
      <c r="E13967" s="5" t="s">
        <v>172</v>
      </c>
      <c r="F13967" s="6">
        <v>44189</v>
      </c>
      <c r="G13967" s="5" t="s">
        <v>148</v>
      </c>
      <c r="H13967" s="5" t="s">
        <v>202</v>
      </c>
      <c r="I13967">
        <v>44008</v>
      </c>
      <c r="J13967">
        <v>181</v>
      </c>
      <c r="K13967">
        <v>1612</v>
      </c>
      <c r="L13967">
        <v>14</v>
      </c>
      <c r="M13967">
        <v>62062</v>
      </c>
      <c r="N13967">
        <v>43096.862000000001</v>
      </c>
      <c r="O13967">
        <v>3078.3470000000002</v>
      </c>
      <c r="P13967">
        <v>115.14285714285714</v>
      </c>
      <c r="Q13967">
        <v>38.5</v>
      </c>
      <c r="R13967">
        <v>18965.137999999999</v>
      </c>
      <c r="S13967">
        <v>2020</v>
      </c>
      <c r="T13967">
        <v>12</v>
      </c>
      <c r="U13967">
        <v>52</v>
      </c>
    </row>
    <row r="13968" spans="1:21" x14ac:dyDescent="0.3">
      <c r="A13968" s="5" t="s">
        <v>168</v>
      </c>
      <c r="B13968" s="5" t="s">
        <v>206</v>
      </c>
      <c r="C13968" s="5" t="s">
        <v>117</v>
      </c>
      <c r="D13968" s="5" t="s">
        <v>654</v>
      </c>
      <c r="E13968" s="5" t="s">
        <v>172</v>
      </c>
      <c r="F13968" s="6">
        <v>44189</v>
      </c>
      <c r="G13968" s="5" t="s">
        <v>148</v>
      </c>
      <c r="H13968" s="5" t="s">
        <v>284</v>
      </c>
      <c r="I13968">
        <v>44008</v>
      </c>
      <c r="J13968">
        <v>181</v>
      </c>
      <c r="K13968">
        <v>380</v>
      </c>
      <c r="L13968">
        <v>3</v>
      </c>
      <c r="M13968">
        <v>14630</v>
      </c>
      <c r="N13968">
        <v>9235.0419999999995</v>
      </c>
      <c r="O13968">
        <v>3078.3470000000002</v>
      </c>
      <c r="P13968">
        <v>126.66666666666667</v>
      </c>
      <c r="Q13968">
        <v>38.5</v>
      </c>
      <c r="R13968">
        <v>5394.9579999999996</v>
      </c>
      <c r="S13968">
        <v>2020</v>
      </c>
      <c r="T13968">
        <v>12</v>
      </c>
      <c r="U13968">
        <v>52</v>
      </c>
    </row>
    <row r="13969" spans="1:21" x14ac:dyDescent="0.3">
      <c r="A13969" s="5" t="s">
        <v>168</v>
      </c>
      <c r="B13969" s="5" t="s">
        <v>206</v>
      </c>
      <c r="C13969" s="5" t="s">
        <v>117</v>
      </c>
      <c r="D13969" s="5" t="s">
        <v>654</v>
      </c>
      <c r="E13969" s="5" t="s">
        <v>172</v>
      </c>
      <c r="F13969" s="6">
        <v>44189</v>
      </c>
      <c r="G13969" s="5" t="s">
        <v>148</v>
      </c>
      <c r="H13969" s="5" t="s">
        <v>218</v>
      </c>
      <c r="I13969">
        <v>44008</v>
      </c>
      <c r="J13969">
        <v>181</v>
      </c>
      <c r="K13969">
        <v>668</v>
      </c>
      <c r="L13969">
        <v>6</v>
      </c>
      <c r="M13969">
        <v>25718</v>
      </c>
      <c r="N13969">
        <v>18470.083999999999</v>
      </c>
      <c r="O13969">
        <v>3078.3470000000002</v>
      </c>
      <c r="P13969">
        <v>111.33333333333333</v>
      </c>
      <c r="Q13969">
        <v>38.5</v>
      </c>
      <c r="R13969">
        <v>7247.9160000000002</v>
      </c>
      <c r="S13969">
        <v>2020</v>
      </c>
      <c r="T13969">
        <v>12</v>
      </c>
      <c r="U13969">
        <v>52</v>
      </c>
    </row>
    <row r="13970" spans="1:21" x14ac:dyDescent="0.3">
      <c r="A13970" s="5" t="s">
        <v>168</v>
      </c>
      <c r="B13970" s="5" t="s">
        <v>206</v>
      </c>
      <c r="C13970" s="5" t="s">
        <v>117</v>
      </c>
      <c r="D13970" s="5" t="s">
        <v>654</v>
      </c>
      <c r="E13970" s="5" t="s">
        <v>172</v>
      </c>
      <c r="F13970" s="6">
        <v>44189</v>
      </c>
      <c r="G13970" s="5" t="s">
        <v>148</v>
      </c>
      <c r="H13970" s="5" t="s">
        <v>182</v>
      </c>
      <c r="I13970">
        <v>44008</v>
      </c>
      <c r="J13970">
        <v>181</v>
      </c>
      <c r="K13970">
        <v>320</v>
      </c>
      <c r="L13970">
        <v>3</v>
      </c>
      <c r="M13970">
        <v>12320</v>
      </c>
      <c r="N13970">
        <v>9235.0419999999995</v>
      </c>
      <c r="O13970">
        <v>3078.3470000000002</v>
      </c>
      <c r="P13970">
        <v>106.66666666666667</v>
      </c>
      <c r="Q13970">
        <v>38.5</v>
      </c>
      <c r="R13970">
        <v>3084.9580000000001</v>
      </c>
      <c r="S13970">
        <v>2020</v>
      </c>
      <c r="T13970">
        <v>12</v>
      </c>
      <c r="U13970">
        <v>52</v>
      </c>
    </row>
    <row r="13971" spans="1:21" x14ac:dyDescent="0.3">
      <c r="A13971" s="5" t="s">
        <v>168</v>
      </c>
      <c r="B13971" s="5" t="s">
        <v>206</v>
      </c>
      <c r="C13971" s="5" t="s">
        <v>117</v>
      </c>
      <c r="D13971" s="5" t="s">
        <v>654</v>
      </c>
      <c r="E13971" s="5" t="s">
        <v>172</v>
      </c>
      <c r="F13971" s="6">
        <v>44189</v>
      </c>
      <c r="G13971" s="5" t="s">
        <v>148</v>
      </c>
      <c r="H13971" s="5" t="s">
        <v>217</v>
      </c>
      <c r="I13971">
        <v>44008</v>
      </c>
      <c r="J13971">
        <v>181</v>
      </c>
      <c r="K13971">
        <v>2395</v>
      </c>
      <c r="L13971">
        <v>20</v>
      </c>
      <c r="M13971">
        <v>92207.5</v>
      </c>
      <c r="N13971">
        <v>61566.945</v>
      </c>
      <c r="O13971">
        <v>3078.3470000000002</v>
      </c>
      <c r="P13971">
        <v>119.75</v>
      </c>
      <c r="Q13971">
        <v>38.5</v>
      </c>
      <c r="R13971">
        <v>30640.555</v>
      </c>
      <c r="S13971">
        <v>2020</v>
      </c>
      <c r="T13971">
        <v>12</v>
      </c>
      <c r="U13971">
        <v>52</v>
      </c>
    </row>
    <row r="13972" spans="1:21" x14ac:dyDescent="0.3">
      <c r="A13972" s="5" t="s">
        <v>168</v>
      </c>
      <c r="B13972" s="5" t="s">
        <v>206</v>
      </c>
      <c r="C13972" s="5" t="s">
        <v>117</v>
      </c>
      <c r="D13972" s="5" t="s">
        <v>654</v>
      </c>
      <c r="E13972" s="5" t="s">
        <v>172</v>
      </c>
      <c r="F13972" s="6">
        <v>44189</v>
      </c>
      <c r="G13972" s="5" t="s">
        <v>148</v>
      </c>
      <c r="H13972" s="5" t="s">
        <v>222</v>
      </c>
      <c r="I13972">
        <v>44008</v>
      </c>
      <c r="J13972">
        <v>181</v>
      </c>
      <c r="K13972">
        <v>140</v>
      </c>
      <c r="L13972">
        <v>1</v>
      </c>
      <c r="M13972">
        <v>5390</v>
      </c>
      <c r="N13972">
        <v>3078.3470000000002</v>
      </c>
      <c r="O13972">
        <v>3078.3470000000002</v>
      </c>
      <c r="P13972">
        <v>140</v>
      </c>
      <c r="Q13972">
        <v>38.5</v>
      </c>
      <c r="R13972">
        <v>2311.6529999999998</v>
      </c>
      <c r="S13972">
        <v>2020</v>
      </c>
      <c r="T13972">
        <v>12</v>
      </c>
      <c r="U13972">
        <v>52</v>
      </c>
    </row>
    <row r="13973" spans="1:21" x14ac:dyDescent="0.3">
      <c r="A13973" s="5" t="s">
        <v>168</v>
      </c>
      <c r="B13973" s="5" t="s">
        <v>206</v>
      </c>
      <c r="C13973" s="5" t="s">
        <v>117</v>
      </c>
      <c r="D13973" s="5" t="s">
        <v>654</v>
      </c>
      <c r="E13973" s="5" t="s">
        <v>172</v>
      </c>
      <c r="F13973" s="6">
        <v>44189</v>
      </c>
      <c r="G13973" s="5" t="s">
        <v>148</v>
      </c>
      <c r="H13973" s="5" t="s">
        <v>333</v>
      </c>
      <c r="I13973">
        <v>44008</v>
      </c>
      <c r="J13973">
        <v>181</v>
      </c>
      <c r="K13973">
        <v>240</v>
      </c>
      <c r="L13973">
        <v>2</v>
      </c>
      <c r="M13973">
        <v>9240</v>
      </c>
      <c r="N13973">
        <v>6156.6949999999997</v>
      </c>
      <c r="O13973">
        <v>3078.3470000000002</v>
      </c>
      <c r="P13973">
        <v>120</v>
      </c>
      <c r="Q13973">
        <v>38.5</v>
      </c>
      <c r="R13973">
        <v>3083.3049999999998</v>
      </c>
      <c r="S13973">
        <v>2020</v>
      </c>
      <c r="T13973">
        <v>12</v>
      </c>
      <c r="U13973">
        <v>52</v>
      </c>
    </row>
    <row r="13974" spans="1:21" x14ac:dyDescent="0.3">
      <c r="A13974" s="5" t="s">
        <v>168</v>
      </c>
      <c r="B13974" s="5" t="s">
        <v>206</v>
      </c>
      <c r="C13974" s="5" t="s">
        <v>117</v>
      </c>
      <c r="D13974" s="5" t="s">
        <v>654</v>
      </c>
      <c r="E13974" s="5" t="s">
        <v>172</v>
      </c>
      <c r="F13974" s="6">
        <v>44189</v>
      </c>
      <c r="G13974" s="5" t="s">
        <v>148</v>
      </c>
      <c r="H13974" s="5" t="s">
        <v>205</v>
      </c>
      <c r="I13974">
        <v>44008</v>
      </c>
      <c r="J13974">
        <v>181</v>
      </c>
      <c r="K13974">
        <v>654</v>
      </c>
      <c r="L13974">
        <v>6</v>
      </c>
      <c r="M13974">
        <v>25179</v>
      </c>
      <c r="N13974">
        <v>18470.083999999999</v>
      </c>
      <c r="O13974">
        <v>3078.3470000000002</v>
      </c>
      <c r="P13974">
        <v>109</v>
      </c>
      <c r="Q13974">
        <v>38.5</v>
      </c>
      <c r="R13974">
        <v>6708.9160000000002</v>
      </c>
      <c r="S13974">
        <v>2020</v>
      </c>
      <c r="T13974">
        <v>12</v>
      </c>
      <c r="U13974">
        <v>52</v>
      </c>
    </row>
    <row r="13975" spans="1:21" x14ac:dyDescent="0.3">
      <c r="A13975" s="5" t="s">
        <v>168</v>
      </c>
      <c r="B13975" s="5" t="s">
        <v>206</v>
      </c>
      <c r="C13975" s="5" t="s">
        <v>117</v>
      </c>
      <c r="D13975" s="5" t="s">
        <v>654</v>
      </c>
      <c r="E13975" s="5" t="s">
        <v>172</v>
      </c>
      <c r="F13975" s="6">
        <v>44189</v>
      </c>
      <c r="G13975" s="5" t="s">
        <v>148</v>
      </c>
      <c r="H13975" s="5" t="s">
        <v>180</v>
      </c>
      <c r="I13975">
        <v>44008</v>
      </c>
      <c r="J13975">
        <v>181</v>
      </c>
      <c r="K13975">
        <v>110</v>
      </c>
      <c r="L13975">
        <v>1</v>
      </c>
      <c r="M13975">
        <v>4235</v>
      </c>
      <c r="N13975">
        <v>3078.3470000000002</v>
      </c>
      <c r="O13975">
        <v>3078.3470000000002</v>
      </c>
      <c r="P13975">
        <v>110</v>
      </c>
      <c r="Q13975">
        <v>38.5</v>
      </c>
      <c r="R13975">
        <v>1156.653</v>
      </c>
      <c r="S13975">
        <v>2020</v>
      </c>
      <c r="T13975">
        <v>12</v>
      </c>
      <c r="U13975">
        <v>52</v>
      </c>
    </row>
    <row r="13976" spans="1:21" x14ac:dyDescent="0.3">
      <c r="A13976" s="5" t="s">
        <v>168</v>
      </c>
      <c r="B13976" s="5" t="s">
        <v>206</v>
      </c>
      <c r="C13976" s="5" t="s">
        <v>117</v>
      </c>
      <c r="D13976" s="5" t="s">
        <v>654</v>
      </c>
      <c r="E13976" s="5" t="s">
        <v>172</v>
      </c>
      <c r="F13976" s="6">
        <v>44189</v>
      </c>
      <c r="G13976" s="5" t="s">
        <v>148</v>
      </c>
      <c r="H13976" s="5" t="s">
        <v>204</v>
      </c>
      <c r="I13976">
        <v>44008</v>
      </c>
      <c r="J13976">
        <v>181</v>
      </c>
      <c r="K13976">
        <v>650</v>
      </c>
      <c r="L13976">
        <v>6</v>
      </c>
      <c r="M13976">
        <v>25025</v>
      </c>
      <c r="N13976">
        <v>18470.083999999999</v>
      </c>
      <c r="O13976">
        <v>3078.3470000000002</v>
      </c>
      <c r="P13976">
        <v>108.33333333333333</v>
      </c>
      <c r="Q13976">
        <v>38.5</v>
      </c>
      <c r="R13976">
        <v>6554.9160000000002</v>
      </c>
      <c r="S13976">
        <v>2020</v>
      </c>
      <c r="T13976">
        <v>12</v>
      </c>
      <c r="U13976">
        <v>52</v>
      </c>
    </row>
    <row r="13977" spans="1:21" x14ac:dyDescent="0.3">
      <c r="A13977" s="5" t="s">
        <v>168</v>
      </c>
      <c r="B13977" s="5" t="s">
        <v>206</v>
      </c>
      <c r="C13977" s="5" t="s">
        <v>117</v>
      </c>
      <c r="D13977" s="5" t="s">
        <v>654</v>
      </c>
      <c r="E13977" s="5" t="s">
        <v>172</v>
      </c>
      <c r="F13977" s="6">
        <v>44189</v>
      </c>
      <c r="G13977" s="5" t="s">
        <v>148</v>
      </c>
      <c r="H13977" s="5" t="s">
        <v>199</v>
      </c>
      <c r="I13977">
        <v>44008</v>
      </c>
      <c r="J13977">
        <v>181</v>
      </c>
      <c r="K13977">
        <v>1448</v>
      </c>
      <c r="L13977">
        <v>12</v>
      </c>
      <c r="M13977">
        <v>54300</v>
      </c>
      <c r="N13977">
        <v>36940.167000000001</v>
      </c>
      <c r="O13977">
        <v>3078.3470000000002</v>
      </c>
      <c r="P13977">
        <v>120.66666666666667</v>
      </c>
      <c r="Q13977">
        <v>37.5</v>
      </c>
      <c r="R13977">
        <v>17359.832999999999</v>
      </c>
      <c r="S13977">
        <v>2020</v>
      </c>
      <c r="T13977">
        <v>12</v>
      </c>
      <c r="U13977">
        <v>52</v>
      </c>
    </row>
    <row r="13978" spans="1:21" x14ac:dyDescent="0.3">
      <c r="A13978" s="5" t="s">
        <v>168</v>
      </c>
      <c r="B13978" s="5" t="s">
        <v>206</v>
      </c>
      <c r="C13978" s="5" t="s">
        <v>117</v>
      </c>
      <c r="D13978" s="5" t="s">
        <v>654</v>
      </c>
      <c r="E13978" s="5" t="s">
        <v>172</v>
      </c>
      <c r="F13978" s="6">
        <v>44189</v>
      </c>
      <c r="G13978" s="5" t="s">
        <v>148</v>
      </c>
      <c r="H13978" s="5" t="s">
        <v>200</v>
      </c>
      <c r="I13978">
        <v>44008</v>
      </c>
      <c r="J13978">
        <v>181</v>
      </c>
      <c r="K13978">
        <v>1164</v>
      </c>
      <c r="L13978">
        <v>10</v>
      </c>
      <c r="M13978">
        <v>43650</v>
      </c>
      <c r="N13978">
        <v>30783.473000000002</v>
      </c>
      <c r="O13978">
        <v>3078.3470000000002</v>
      </c>
      <c r="P13978">
        <v>116.4</v>
      </c>
      <c r="Q13978">
        <v>37.5</v>
      </c>
      <c r="R13978">
        <v>12866.527</v>
      </c>
      <c r="S13978">
        <v>2020</v>
      </c>
      <c r="T13978">
        <v>12</v>
      </c>
      <c r="U13978">
        <v>52</v>
      </c>
    </row>
    <row r="13979" spans="1:21" x14ac:dyDescent="0.3">
      <c r="A13979" s="5" t="s">
        <v>168</v>
      </c>
      <c r="B13979" s="5" t="s">
        <v>206</v>
      </c>
      <c r="C13979" s="5" t="s">
        <v>117</v>
      </c>
      <c r="D13979" s="5" t="s">
        <v>654</v>
      </c>
      <c r="E13979" s="5" t="s">
        <v>172</v>
      </c>
      <c r="F13979" s="6">
        <v>44189</v>
      </c>
      <c r="G13979" s="5" t="s">
        <v>148</v>
      </c>
      <c r="H13979" s="5" t="s">
        <v>190</v>
      </c>
      <c r="I13979">
        <v>44008</v>
      </c>
      <c r="J13979">
        <v>181</v>
      </c>
      <c r="K13979">
        <v>111</v>
      </c>
      <c r="L13979">
        <v>1</v>
      </c>
      <c r="M13979">
        <v>4162.5</v>
      </c>
      <c r="N13979">
        <v>3078.3470000000002</v>
      </c>
      <c r="O13979">
        <v>3078.3470000000002</v>
      </c>
      <c r="P13979">
        <v>111</v>
      </c>
      <c r="Q13979">
        <v>37.5</v>
      </c>
      <c r="R13979">
        <v>1084.153</v>
      </c>
      <c r="S13979">
        <v>2020</v>
      </c>
      <c r="T13979">
        <v>12</v>
      </c>
      <c r="U13979">
        <v>52</v>
      </c>
    </row>
    <row r="13980" spans="1:21" x14ac:dyDescent="0.3">
      <c r="A13980" s="5" t="s">
        <v>168</v>
      </c>
      <c r="B13980" s="5" t="s">
        <v>206</v>
      </c>
      <c r="C13980" s="5" t="s">
        <v>118</v>
      </c>
      <c r="D13980" s="5" t="s">
        <v>655</v>
      </c>
      <c r="E13980" s="5" t="s">
        <v>172</v>
      </c>
      <c r="F13980" s="6">
        <v>44189</v>
      </c>
      <c r="G13980" s="5" t="s">
        <v>148</v>
      </c>
      <c r="H13980" s="5" t="s">
        <v>190</v>
      </c>
      <c r="I13980">
        <v>44020</v>
      </c>
      <c r="J13980">
        <v>169</v>
      </c>
      <c r="K13980">
        <v>222</v>
      </c>
      <c r="L13980">
        <v>2</v>
      </c>
      <c r="M13980">
        <v>8325</v>
      </c>
      <c r="N13980">
        <v>5913.5590000000002</v>
      </c>
      <c r="O13980">
        <v>2956.78</v>
      </c>
      <c r="P13980">
        <v>111</v>
      </c>
      <c r="Q13980">
        <v>37.5</v>
      </c>
      <c r="R13980">
        <v>2411.4409999999998</v>
      </c>
      <c r="S13980">
        <v>2020</v>
      </c>
      <c r="T13980">
        <v>12</v>
      </c>
      <c r="U13980">
        <v>52</v>
      </c>
    </row>
    <row r="13981" spans="1:21" x14ac:dyDescent="0.3">
      <c r="A13981" s="5" t="s">
        <v>168</v>
      </c>
      <c r="B13981" s="5" t="s">
        <v>206</v>
      </c>
      <c r="C13981" s="5" t="s">
        <v>118</v>
      </c>
      <c r="D13981" s="5" t="s">
        <v>655</v>
      </c>
      <c r="E13981" s="5" t="s">
        <v>172</v>
      </c>
      <c r="F13981" s="6">
        <v>44189</v>
      </c>
      <c r="G13981" s="5" t="s">
        <v>148</v>
      </c>
      <c r="H13981" s="5" t="s">
        <v>215</v>
      </c>
      <c r="I13981">
        <v>44020</v>
      </c>
      <c r="J13981">
        <v>169</v>
      </c>
      <c r="K13981">
        <v>678</v>
      </c>
      <c r="L13981">
        <v>6</v>
      </c>
      <c r="M13981">
        <v>25425</v>
      </c>
      <c r="N13981">
        <v>17740.678</v>
      </c>
      <c r="O13981">
        <v>2956.78</v>
      </c>
      <c r="P13981">
        <v>113</v>
      </c>
      <c r="Q13981">
        <v>37.5</v>
      </c>
      <c r="R13981">
        <v>7684.3220000000001</v>
      </c>
      <c r="S13981">
        <v>2020</v>
      </c>
      <c r="T13981">
        <v>12</v>
      </c>
      <c r="U13981">
        <v>52</v>
      </c>
    </row>
    <row r="13982" spans="1:21" x14ac:dyDescent="0.3">
      <c r="A13982" s="5" t="s">
        <v>168</v>
      </c>
      <c r="B13982" s="5" t="s">
        <v>206</v>
      </c>
      <c r="C13982" s="5" t="s">
        <v>118</v>
      </c>
      <c r="D13982" s="5" t="s">
        <v>655</v>
      </c>
      <c r="E13982" s="5" t="s">
        <v>172</v>
      </c>
      <c r="F13982" s="6">
        <v>44189</v>
      </c>
      <c r="G13982" s="5" t="s">
        <v>148</v>
      </c>
      <c r="H13982" s="5" t="s">
        <v>208</v>
      </c>
      <c r="I13982">
        <v>44020</v>
      </c>
      <c r="J13982">
        <v>169</v>
      </c>
      <c r="K13982">
        <v>188</v>
      </c>
      <c r="L13982">
        <v>2</v>
      </c>
      <c r="M13982">
        <v>6580</v>
      </c>
      <c r="N13982">
        <v>5913.5590000000002</v>
      </c>
      <c r="O13982">
        <v>2956.78</v>
      </c>
      <c r="P13982">
        <v>94</v>
      </c>
      <c r="Q13982">
        <v>35</v>
      </c>
      <c r="R13982">
        <v>666.44100000000003</v>
      </c>
      <c r="S13982">
        <v>2020</v>
      </c>
      <c r="T13982">
        <v>12</v>
      </c>
      <c r="U13982">
        <v>52</v>
      </c>
    </row>
    <row r="13983" spans="1:21" x14ac:dyDescent="0.3">
      <c r="A13983" s="5" t="s">
        <v>168</v>
      </c>
      <c r="B13983" s="5" t="s">
        <v>467</v>
      </c>
      <c r="C13983" s="5" t="s">
        <v>132</v>
      </c>
      <c r="D13983" s="5" t="s">
        <v>634</v>
      </c>
      <c r="E13983" s="5" t="s">
        <v>172</v>
      </c>
      <c r="F13983" s="6">
        <v>44189</v>
      </c>
      <c r="G13983" s="5" t="s">
        <v>148</v>
      </c>
      <c r="H13983" s="5" t="s">
        <v>371</v>
      </c>
      <c r="I13983">
        <v>44051</v>
      </c>
      <c r="J13983">
        <v>138</v>
      </c>
      <c r="K13983">
        <v>1160</v>
      </c>
      <c r="L13983">
        <v>10</v>
      </c>
      <c r="M13983">
        <v>42920</v>
      </c>
      <c r="N13983">
        <v>9910.8950000000004</v>
      </c>
      <c r="O13983">
        <v>991.08900000000006</v>
      </c>
      <c r="P13983">
        <v>116</v>
      </c>
      <c r="Q13983">
        <v>37</v>
      </c>
      <c r="R13983">
        <v>33009.105000000003</v>
      </c>
      <c r="S13983">
        <v>2020</v>
      </c>
      <c r="T13983">
        <v>12</v>
      </c>
      <c r="U13983">
        <v>52</v>
      </c>
    </row>
    <row r="13984" spans="1:21" x14ac:dyDescent="0.3">
      <c r="A13984" s="5" t="s">
        <v>168</v>
      </c>
      <c r="B13984" s="5" t="s">
        <v>467</v>
      </c>
      <c r="C13984" s="5" t="s">
        <v>132</v>
      </c>
      <c r="D13984" s="5" t="s">
        <v>634</v>
      </c>
      <c r="E13984" s="5" t="s">
        <v>172</v>
      </c>
      <c r="F13984" s="6">
        <v>44189</v>
      </c>
      <c r="G13984" s="5" t="s">
        <v>148</v>
      </c>
      <c r="H13984" s="5" t="s">
        <v>173</v>
      </c>
      <c r="I13984">
        <v>44051</v>
      </c>
      <c r="J13984">
        <v>138</v>
      </c>
      <c r="K13984">
        <v>840</v>
      </c>
      <c r="L13984">
        <v>8</v>
      </c>
      <c r="M13984">
        <v>31500</v>
      </c>
      <c r="N13984">
        <v>7928.7160000000003</v>
      </c>
      <c r="O13984">
        <v>991.08900000000006</v>
      </c>
      <c r="P13984">
        <v>105</v>
      </c>
      <c r="Q13984">
        <v>37.5</v>
      </c>
      <c r="R13984">
        <v>23571.284</v>
      </c>
      <c r="S13984">
        <v>2020</v>
      </c>
      <c r="T13984">
        <v>12</v>
      </c>
      <c r="U13984">
        <v>52</v>
      </c>
    </row>
    <row r="13985" spans="1:21" x14ac:dyDescent="0.3">
      <c r="A13985" s="5" t="s">
        <v>168</v>
      </c>
      <c r="B13985" s="5" t="s">
        <v>467</v>
      </c>
      <c r="C13985" s="5" t="s">
        <v>133</v>
      </c>
      <c r="D13985" s="5" t="s">
        <v>643</v>
      </c>
      <c r="E13985" s="5" t="s">
        <v>172</v>
      </c>
      <c r="F13985" s="6">
        <v>44189</v>
      </c>
      <c r="G13985" s="5" t="s">
        <v>148</v>
      </c>
      <c r="H13985" s="5" t="s">
        <v>466</v>
      </c>
      <c r="I13985">
        <v>44063</v>
      </c>
      <c r="J13985">
        <v>126</v>
      </c>
      <c r="K13985">
        <v>14931</v>
      </c>
      <c r="L13985">
        <v>126</v>
      </c>
      <c r="M13985">
        <v>559912.5</v>
      </c>
      <c r="N13985">
        <v>294190.12800000003</v>
      </c>
      <c r="O13985">
        <v>2334.8420000000001</v>
      </c>
      <c r="P13985">
        <v>118.5</v>
      </c>
      <c r="Q13985">
        <v>37.5</v>
      </c>
      <c r="R13985">
        <v>265722.37199999997</v>
      </c>
      <c r="S13985">
        <v>2020</v>
      </c>
      <c r="T13985">
        <v>12</v>
      </c>
      <c r="U13985">
        <v>52</v>
      </c>
    </row>
    <row r="13986" spans="1:21" x14ac:dyDescent="0.3">
      <c r="A13986" s="5" t="s">
        <v>168</v>
      </c>
      <c r="B13986" s="5" t="s">
        <v>169</v>
      </c>
      <c r="C13986" s="5" t="s">
        <v>170</v>
      </c>
      <c r="D13986" s="5" t="s">
        <v>607</v>
      </c>
      <c r="E13986" s="5" t="s">
        <v>172</v>
      </c>
      <c r="F13986" s="6">
        <v>44193</v>
      </c>
      <c r="G13986" s="5" t="s">
        <v>148</v>
      </c>
      <c r="H13986" s="5" t="s">
        <v>190</v>
      </c>
      <c r="I13986">
        <v>44000</v>
      </c>
      <c r="J13986">
        <v>193</v>
      </c>
      <c r="K13986">
        <v>79.5</v>
      </c>
      <c r="L13986">
        <v>1</v>
      </c>
      <c r="M13986">
        <v>3100.5</v>
      </c>
      <c r="N13986">
        <v>2667.4290000000001</v>
      </c>
      <c r="O13986">
        <v>2667.4290000000001</v>
      </c>
      <c r="P13986">
        <v>79.5</v>
      </c>
      <c r="Q13986">
        <v>39</v>
      </c>
      <c r="R13986">
        <v>433.07100000000003</v>
      </c>
      <c r="S13986">
        <v>2020</v>
      </c>
      <c r="T13986">
        <v>12</v>
      </c>
      <c r="U13986">
        <v>53</v>
      </c>
    </row>
    <row r="13987" spans="1:21" x14ac:dyDescent="0.3">
      <c r="A13987" s="5" t="s">
        <v>168</v>
      </c>
      <c r="B13987" s="5" t="s">
        <v>175</v>
      </c>
      <c r="C13987" s="5" t="s">
        <v>79</v>
      </c>
      <c r="D13987" s="5" t="s">
        <v>656</v>
      </c>
      <c r="E13987" s="5" t="s">
        <v>172</v>
      </c>
      <c r="F13987" s="6">
        <v>44193</v>
      </c>
      <c r="G13987" s="5" t="s">
        <v>148</v>
      </c>
      <c r="H13987" s="5" t="s">
        <v>173</v>
      </c>
      <c r="I13987">
        <v>44049</v>
      </c>
      <c r="J13987">
        <v>144</v>
      </c>
      <c r="K13987">
        <v>70</v>
      </c>
      <c r="L13987">
        <v>1</v>
      </c>
      <c r="M13987">
        <v>2625</v>
      </c>
      <c r="N13987">
        <v>2140.9340000000002</v>
      </c>
      <c r="O13987">
        <v>2140.9340000000002</v>
      </c>
      <c r="P13987">
        <v>70</v>
      </c>
      <c r="Q13987">
        <v>37.5</v>
      </c>
      <c r="R13987">
        <v>484.06599999999997</v>
      </c>
      <c r="S13987">
        <v>2020</v>
      </c>
      <c r="T13987">
        <v>12</v>
      </c>
      <c r="U13987">
        <v>53</v>
      </c>
    </row>
    <row r="13988" spans="1:21" x14ac:dyDescent="0.3">
      <c r="A13988" s="5" t="s">
        <v>168</v>
      </c>
      <c r="B13988" s="5" t="s">
        <v>175</v>
      </c>
      <c r="C13988" s="5" t="s">
        <v>84</v>
      </c>
      <c r="D13988" s="5" t="s">
        <v>653</v>
      </c>
      <c r="E13988" s="5" t="s">
        <v>172</v>
      </c>
      <c r="F13988" s="6">
        <v>44193</v>
      </c>
      <c r="G13988" s="5" t="s">
        <v>148</v>
      </c>
      <c r="H13988" s="5" t="s">
        <v>194</v>
      </c>
      <c r="I13988">
        <v>44012</v>
      </c>
      <c r="J13988">
        <v>181</v>
      </c>
      <c r="K13988">
        <v>460</v>
      </c>
      <c r="L13988">
        <v>4</v>
      </c>
      <c r="M13988">
        <v>17250</v>
      </c>
      <c r="N13988">
        <v>11406.833000000001</v>
      </c>
      <c r="O13988">
        <v>2851.7080000000001</v>
      </c>
      <c r="P13988">
        <v>115</v>
      </c>
      <c r="Q13988">
        <v>37.5</v>
      </c>
      <c r="R13988">
        <v>5843.1670000000004</v>
      </c>
      <c r="S13988">
        <v>2020</v>
      </c>
      <c r="T13988">
        <v>12</v>
      </c>
      <c r="U13988">
        <v>53</v>
      </c>
    </row>
    <row r="13989" spans="1:21" x14ac:dyDescent="0.3">
      <c r="A13989" s="5" t="s">
        <v>168</v>
      </c>
      <c r="B13989" s="5" t="s">
        <v>206</v>
      </c>
      <c r="C13989" s="5" t="s">
        <v>117</v>
      </c>
      <c r="D13989" s="5" t="s">
        <v>654</v>
      </c>
      <c r="E13989" s="5" t="s">
        <v>172</v>
      </c>
      <c r="F13989" s="6">
        <v>44193</v>
      </c>
      <c r="G13989" s="5" t="s">
        <v>148</v>
      </c>
      <c r="H13989" s="5" t="s">
        <v>351</v>
      </c>
      <c r="I13989">
        <v>44008</v>
      </c>
      <c r="J13989">
        <v>185</v>
      </c>
      <c r="K13989">
        <v>283</v>
      </c>
      <c r="L13989">
        <v>3</v>
      </c>
      <c r="M13989">
        <v>10612.5</v>
      </c>
      <c r="N13989">
        <v>9235.0419999999995</v>
      </c>
      <c r="O13989">
        <v>3078.3470000000002</v>
      </c>
      <c r="P13989">
        <v>94.333333333333329</v>
      </c>
      <c r="Q13989">
        <v>37.5</v>
      </c>
      <c r="R13989">
        <v>1377.4580000000001</v>
      </c>
      <c r="S13989">
        <v>2020</v>
      </c>
      <c r="T13989">
        <v>12</v>
      </c>
      <c r="U13989">
        <v>53</v>
      </c>
    </row>
    <row r="13990" spans="1:21" x14ac:dyDescent="0.3">
      <c r="A13990" s="5" t="s">
        <v>168</v>
      </c>
      <c r="B13990" s="5" t="s">
        <v>206</v>
      </c>
      <c r="C13990" s="5" t="s">
        <v>118</v>
      </c>
      <c r="D13990" s="5" t="s">
        <v>655</v>
      </c>
      <c r="E13990" s="5" t="s">
        <v>172</v>
      </c>
      <c r="F13990" s="6">
        <v>44193</v>
      </c>
      <c r="G13990" s="5" t="s">
        <v>148</v>
      </c>
      <c r="H13990" s="5" t="s">
        <v>466</v>
      </c>
      <c r="I13990">
        <v>44020</v>
      </c>
      <c r="J13990">
        <v>173</v>
      </c>
      <c r="K13990">
        <v>12266</v>
      </c>
      <c r="L13990">
        <v>108</v>
      </c>
      <c r="M13990">
        <v>451388.8</v>
      </c>
      <c r="N13990">
        <v>319332.19699999999</v>
      </c>
      <c r="O13990">
        <v>2956.78</v>
      </c>
      <c r="P13990">
        <v>113.57407407407408</v>
      </c>
      <c r="Q13990">
        <v>36.799999999999997</v>
      </c>
      <c r="R13990">
        <v>132056.603</v>
      </c>
      <c r="S13990">
        <v>2020</v>
      </c>
      <c r="T13990">
        <v>12</v>
      </c>
      <c r="U13990">
        <v>53</v>
      </c>
    </row>
    <row r="13991" spans="1:21" x14ac:dyDescent="0.3">
      <c r="A13991" s="5" t="s">
        <v>168</v>
      </c>
      <c r="B13991" s="5" t="s">
        <v>206</v>
      </c>
      <c r="C13991" s="5" t="s">
        <v>118</v>
      </c>
      <c r="D13991" s="5" t="s">
        <v>655</v>
      </c>
      <c r="E13991" s="5" t="s">
        <v>172</v>
      </c>
      <c r="F13991" s="6">
        <v>44193</v>
      </c>
      <c r="G13991" s="5" t="s">
        <v>148</v>
      </c>
      <c r="H13991" s="5" t="s">
        <v>311</v>
      </c>
      <c r="I13991">
        <v>44020</v>
      </c>
      <c r="J13991">
        <v>173</v>
      </c>
      <c r="K13991">
        <v>112</v>
      </c>
      <c r="L13991">
        <v>1</v>
      </c>
      <c r="M13991">
        <v>4200</v>
      </c>
      <c r="N13991">
        <v>2956.78</v>
      </c>
      <c r="O13991">
        <v>2956.78</v>
      </c>
      <c r="P13991">
        <v>112</v>
      </c>
      <c r="Q13991">
        <v>37.5</v>
      </c>
      <c r="R13991">
        <v>1243.22</v>
      </c>
      <c r="S13991">
        <v>2020</v>
      </c>
      <c r="T13991">
        <v>12</v>
      </c>
      <c r="U13991">
        <v>53</v>
      </c>
    </row>
    <row r="13992" spans="1:21" x14ac:dyDescent="0.3">
      <c r="A13992" s="5" t="s">
        <v>168</v>
      </c>
      <c r="B13992" s="5" t="s">
        <v>206</v>
      </c>
      <c r="C13992" s="5" t="s">
        <v>118</v>
      </c>
      <c r="D13992" s="5" t="s">
        <v>655</v>
      </c>
      <c r="E13992" s="5" t="s">
        <v>172</v>
      </c>
      <c r="F13992" s="6">
        <v>44193</v>
      </c>
      <c r="G13992" s="5" t="s">
        <v>148</v>
      </c>
      <c r="H13992" s="5" t="s">
        <v>235</v>
      </c>
      <c r="I13992">
        <v>44020</v>
      </c>
      <c r="J13992">
        <v>173</v>
      </c>
      <c r="K13992">
        <v>130</v>
      </c>
      <c r="L13992">
        <v>1</v>
      </c>
      <c r="M13992">
        <v>4875</v>
      </c>
      <c r="N13992">
        <v>2956.78</v>
      </c>
      <c r="O13992">
        <v>2956.78</v>
      </c>
      <c r="P13992">
        <v>130</v>
      </c>
      <c r="Q13992">
        <v>37.5</v>
      </c>
      <c r="R13992">
        <v>1918.22</v>
      </c>
      <c r="S13992">
        <v>2020</v>
      </c>
      <c r="T13992">
        <v>12</v>
      </c>
      <c r="U13992">
        <v>53</v>
      </c>
    </row>
    <row r="13993" spans="1:21" x14ac:dyDescent="0.3">
      <c r="A13993" s="5" t="s">
        <v>168</v>
      </c>
      <c r="B13993" s="5" t="s">
        <v>206</v>
      </c>
      <c r="C13993" s="5" t="s">
        <v>118</v>
      </c>
      <c r="D13993" s="5" t="s">
        <v>655</v>
      </c>
      <c r="E13993" s="5" t="s">
        <v>172</v>
      </c>
      <c r="F13993" s="6">
        <v>44193</v>
      </c>
      <c r="G13993" s="5" t="s">
        <v>148</v>
      </c>
      <c r="H13993" s="5" t="s">
        <v>197</v>
      </c>
      <c r="I13993">
        <v>44020</v>
      </c>
      <c r="J13993">
        <v>173</v>
      </c>
      <c r="K13993">
        <v>908</v>
      </c>
      <c r="L13993">
        <v>8</v>
      </c>
      <c r="M13993">
        <v>34050</v>
      </c>
      <c r="N13993">
        <v>23654.237000000001</v>
      </c>
      <c r="O13993">
        <v>2956.78</v>
      </c>
      <c r="P13993">
        <v>113.5</v>
      </c>
      <c r="Q13993">
        <v>37.5</v>
      </c>
      <c r="R13993">
        <v>10395.763000000001</v>
      </c>
      <c r="S13993">
        <v>2020</v>
      </c>
      <c r="T13993">
        <v>12</v>
      </c>
      <c r="U13993">
        <v>53</v>
      </c>
    </row>
    <row r="13994" spans="1:21" x14ac:dyDescent="0.3">
      <c r="A13994" s="5" t="s">
        <v>168</v>
      </c>
      <c r="B13994" s="5" t="s">
        <v>206</v>
      </c>
      <c r="C13994" s="5" t="s">
        <v>118</v>
      </c>
      <c r="D13994" s="5" t="s">
        <v>655</v>
      </c>
      <c r="E13994" s="5" t="s">
        <v>172</v>
      </c>
      <c r="F13994" s="6">
        <v>44193</v>
      </c>
      <c r="G13994" s="5" t="s">
        <v>148</v>
      </c>
      <c r="H13994" s="5" t="s">
        <v>178</v>
      </c>
      <c r="I13994">
        <v>44020</v>
      </c>
      <c r="J13994">
        <v>173</v>
      </c>
      <c r="K13994">
        <v>218</v>
      </c>
      <c r="L13994">
        <v>2</v>
      </c>
      <c r="M13994">
        <v>8175</v>
      </c>
      <c r="N13994">
        <v>5913.5590000000002</v>
      </c>
      <c r="O13994">
        <v>2956.78</v>
      </c>
      <c r="P13994">
        <v>109</v>
      </c>
      <c r="Q13994">
        <v>37.5</v>
      </c>
      <c r="R13994">
        <v>2261.4409999999998</v>
      </c>
      <c r="S13994">
        <v>2020</v>
      </c>
      <c r="T13994">
        <v>12</v>
      </c>
      <c r="U13994">
        <v>53</v>
      </c>
    </row>
    <row r="13995" spans="1:21" x14ac:dyDescent="0.3">
      <c r="A13995" s="5" t="s">
        <v>168</v>
      </c>
      <c r="B13995" s="5" t="s">
        <v>206</v>
      </c>
      <c r="C13995" s="5" t="s">
        <v>118</v>
      </c>
      <c r="D13995" s="5" t="s">
        <v>655</v>
      </c>
      <c r="E13995" s="5" t="s">
        <v>172</v>
      </c>
      <c r="F13995" s="6">
        <v>44193</v>
      </c>
      <c r="G13995" s="5" t="s">
        <v>148</v>
      </c>
      <c r="H13995" s="5" t="s">
        <v>173</v>
      </c>
      <c r="I13995">
        <v>44020</v>
      </c>
      <c r="J13995">
        <v>173</v>
      </c>
      <c r="K13995">
        <v>240</v>
      </c>
      <c r="L13995">
        <v>2</v>
      </c>
      <c r="M13995">
        <v>9000</v>
      </c>
      <c r="N13995">
        <v>5913.5590000000002</v>
      </c>
      <c r="O13995">
        <v>2956.78</v>
      </c>
      <c r="P13995">
        <v>120</v>
      </c>
      <c r="Q13995">
        <v>37.5</v>
      </c>
      <c r="R13995">
        <v>3086.4409999999998</v>
      </c>
      <c r="S13995">
        <v>2020</v>
      </c>
      <c r="T13995">
        <v>12</v>
      </c>
      <c r="U13995">
        <v>53</v>
      </c>
    </row>
    <row r="13996" spans="1:21" x14ac:dyDescent="0.3">
      <c r="A13996" s="5" t="s">
        <v>168</v>
      </c>
      <c r="B13996" s="5" t="s">
        <v>206</v>
      </c>
      <c r="C13996" s="5" t="s">
        <v>121</v>
      </c>
      <c r="D13996" s="5" t="s">
        <v>651</v>
      </c>
      <c r="E13996" s="5" t="s">
        <v>172</v>
      </c>
      <c r="F13996" s="6">
        <v>44193</v>
      </c>
      <c r="G13996" s="5" t="s">
        <v>148</v>
      </c>
      <c r="H13996" s="5" t="s">
        <v>190</v>
      </c>
      <c r="I13996">
        <v>44112</v>
      </c>
      <c r="J13996">
        <v>81</v>
      </c>
      <c r="K13996">
        <v>22</v>
      </c>
      <c r="L13996">
        <v>1</v>
      </c>
      <c r="M13996">
        <v>1275</v>
      </c>
      <c r="N13996">
        <v>1202.7339999999999</v>
      </c>
      <c r="O13996">
        <v>1202.7339999999999</v>
      </c>
      <c r="P13996">
        <v>22</v>
      </c>
      <c r="Q13996">
        <v>57.954500000000003</v>
      </c>
      <c r="R13996">
        <v>72.266000000000005</v>
      </c>
      <c r="S13996">
        <v>2020</v>
      </c>
      <c r="T13996">
        <v>12</v>
      </c>
      <c r="U13996">
        <v>53</v>
      </c>
    </row>
    <row r="13997" spans="1:21" x14ac:dyDescent="0.3">
      <c r="A13997" s="5" t="s">
        <v>168</v>
      </c>
      <c r="B13997" s="5" t="s">
        <v>467</v>
      </c>
      <c r="C13997" s="5" t="s">
        <v>133</v>
      </c>
      <c r="D13997" s="5" t="s">
        <v>643</v>
      </c>
      <c r="E13997" s="5" t="s">
        <v>172</v>
      </c>
      <c r="F13997" s="6">
        <v>44193</v>
      </c>
      <c r="G13997" s="5" t="s">
        <v>148</v>
      </c>
      <c r="H13997" s="5" t="s">
        <v>469</v>
      </c>
      <c r="I13997">
        <v>44063</v>
      </c>
      <c r="J13997">
        <v>130</v>
      </c>
      <c r="K13997">
        <v>5816.5</v>
      </c>
      <c r="L13997">
        <v>49</v>
      </c>
      <c r="M13997">
        <v>218118.75</v>
      </c>
      <c r="N13997">
        <v>114407.272</v>
      </c>
      <c r="O13997">
        <v>2334.8420000000001</v>
      </c>
      <c r="P13997">
        <v>118.70408163265306</v>
      </c>
      <c r="Q13997">
        <v>37.5</v>
      </c>
      <c r="R13997">
        <v>103711.478</v>
      </c>
      <c r="S13997">
        <v>2020</v>
      </c>
      <c r="T13997">
        <v>12</v>
      </c>
      <c r="U13997">
        <v>53</v>
      </c>
    </row>
    <row r="13998" spans="1:21" x14ac:dyDescent="0.3">
      <c r="A13998" s="5" t="s">
        <v>168</v>
      </c>
      <c r="B13998" s="5" t="s">
        <v>169</v>
      </c>
      <c r="C13998" s="5" t="s">
        <v>170</v>
      </c>
      <c r="D13998" s="5" t="s">
        <v>607</v>
      </c>
      <c r="E13998" s="5" t="s">
        <v>172</v>
      </c>
      <c r="F13998" s="6">
        <v>44194</v>
      </c>
      <c r="G13998" s="5" t="s">
        <v>148</v>
      </c>
      <c r="H13998" s="5" t="s">
        <v>190</v>
      </c>
      <c r="I13998">
        <v>44000</v>
      </c>
      <c r="J13998">
        <v>194</v>
      </c>
      <c r="K13998">
        <v>77</v>
      </c>
      <c r="L13998">
        <v>1</v>
      </c>
      <c r="M13998">
        <v>3003</v>
      </c>
      <c r="N13998">
        <v>2667.4290000000001</v>
      </c>
      <c r="O13998">
        <v>2667.4290000000001</v>
      </c>
      <c r="P13998">
        <v>77</v>
      </c>
      <c r="Q13998">
        <v>39</v>
      </c>
      <c r="R13998">
        <v>335.57100000000003</v>
      </c>
      <c r="S13998">
        <v>2020</v>
      </c>
      <c r="T13998">
        <v>12</v>
      </c>
      <c r="U13998">
        <v>53</v>
      </c>
    </row>
    <row r="13999" spans="1:21" x14ac:dyDescent="0.3">
      <c r="A13999" s="5" t="s">
        <v>168</v>
      </c>
      <c r="B13999" s="5" t="s">
        <v>169</v>
      </c>
      <c r="C13999" s="5" t="s">
        <v>170</v>
      </c>
      <c r="D13999" s="5" t="s">
        <v>607</v>
      </c>
      <c r="E13999" s="5" t="s">
        <v>172</v>
      </c>
      <c r="F13999" s="6">
        <v>44194</v>
      </c>
      <c r="G13999" s="5" t="s">
        <v>148</v>
      </c>
      <c r="H13999" s="5" t="s">
        <v>173</v>
      </c>
      <c r="I13999">
        <v>44000</v>
      </c>
      <c r="J13999">
        <v>194</v>
      </c>
      <c r="K13999">
        <v>437</v>
      </c>
      <c r="L13999">
        <v>4</v>
      </c>
      <c r="M13999">
        <v>16387.5</v>
      </c>
      <c r="N13999">
        <v>10669.718000000001</v>
      </c>
      <c r="O13999">
        <v>2667.4290000000001</v>
      </c>
      <c r="P13999">
        <v>109.25</v>
      </c>
      <c r="Q13999">
        <v>37.5</v>
      </c>
      <c r="R13999">
        <v>5717.7820000000002</v>
      </c>
      <c r="S13999">
        <v>2020</v>
      </c>
      <c r="T13999">
        <v>12</v>
      </c>
      <c r="U13999">
        <v>53</v>
      </c>
    </row>
    <row r="14000" spans="1:21" x14ac:dyDescent="0.3">
      <c r="A14000" s="5" t="s">
        <v>168</v>
      </c>
      <c r="B14000" s="5" t="s">
        <v>169</v>
      </c>
      <c r="C14000" s="5" t="s">
        <v>170</v>
      </c>
      <c r="D14000" s="5" t="s">
        <v>649</v>
      </c>
      <c r="E14000" s="5" t="s">
        <v>172</v>
      </c>
      <c r="F14000" s="6">
        <v>44194</v>
      </c>
      <c r="G14000" s="5" t="s">
        <v>148</v>
      </c>
      <c r="H14000" s="5" t="s">
        <v>173</v>
      </c>
      <c r="I14000">
        <v>44005</v>
      </c>
      <c r="J14000">
        <v>189</v>
      </c>
      <c r="K14000">
        <v>370.5</v>
      </c>
      <c r="L14000">
        <v>4</v>
      </c>
      <c r="M14000">
        <v>13523.25</v>
      </c>
      <c r="N14000">
        <v>12991.130999999999</v>
      </c>
      <c r="O14000">
        <v>3247.7829999999999</v>
      </c>
      <c r="P14000">
        <v>92.625</v>
      </c>
      <c r="Q14000">
        <v>36.5</v>
      </c>
      <c r="R14000">
        <v>532.11900000000003</v>
      </c>
      <c r="S14000">
        <v>2020</v>
      </c>
      <c r="T14000">
        <v>12</v>
      </c>
      <c r="U14000">
        <v>53</v>
      </c>
    </row>
    <row r="14001" spans="1:21" x14ac:dyDescent="0.3">
      <c r="A14001" s="5" t="s">
        <v>168</v>
      </c>
      <c r="B14001" s="5" t="s">
        <v>169</v>
      </c>
      <c r="C14001" s="5" t="s">
        <v>170</v>
      </c>
      <c r="D14001" s="5" t="s">
        <v>649</v>
      </c>
      <c r="E14001" s="5" t="s">
        <v>172</v>
      </c>
      <c r="F14001" s="6">
        <v>44194</v>
      </c>
      <c r="G14001" s="5" t="s">
        <v>148</v>
      </c>
      <c r="H14001" s="5" t="s">
        <v>194</v>
      </c>
      <c r="I14001">
        <v>44005</v>
      </c>
      <c r="J14001">
        <v>189</v>
      </c>
      <c r="K14001">
        <v>557</v>
      </c>
      <c r="L14001">
        <v>4</v>
      </c>
      <c r="M14001">
        <v>20330.5</v>
      </c>
      <c r="N14001">
        <v>12991.130999999999</v>
      </c>
      <c r="O14001">
        <v>3247.7829999999999</v>
      </c>
      <c r="P14001">
        <v>139.25</v>
      </c>
      <c r="Q14001">
        <v>36.5</v>
      </c>
      <c r="R14001">
        <v>7339.3689999999997</v>
      </c>
      <c r="S14001">
        <v>2020</v>
      </c>
      <c r="T14001">
        <v>12</v>
      </c>
      <c r="U14001">
        <v>53</v>
      </c>
    </row>
    <row r="14002" spans="1:21" x14ac:dyDescent="0.3">
      <c r="A14002" s="5" t="s">
        <v>168</v>
      </c>
      <c r="B14002" s="5" t="s">
        <v>169</v>
      </c>
      <c r="C14002" s="5" t="s">
        <v>170</v>
      </c>
      <c r="D14002" s="5" t="s">
        <v>649</v>
      </c>
      <c r="E14002" s="5" t="s">
        <v>172</v>
      </c>
      <c r="F14002" s="6">
        <v>44194</v>
      </c>
      <c r="G14002" s="5" t="s">
        <v>148</v>
      </c>
      <c r="H14002" s="5" t="s">
        <v>190</v>
      </c>
      <c r="I14002">
        <v>44005</v>
      </c>
      <c r="J14002">
        <v>189</v>
      </c>
      <c r="K14002">
        <v>110</v>
      </c>
      <c r="L14002">
        <v>1</v>
      </c>
      <c r="M14002">
        <v>3850</v>
      </c>
      <c r="N14002">
        <v>3247.7829999999999</v>
      </c>
      <c r="O14002">
        <v>3247.7829999999999</v>
      </c>
      <c r="P14002">
        <v>110</v>
      </c>
      <c r="Q14002">
        <v>35</v>
      </c>
      <c r="R14002">
        <v>602.21699999999998</v>
      </c>
      <c r="S14002">
        <v>2020</v>
      </c>
      <c r="T14002">
        <v>12</v>
      </c>
      <c r="U14002">
        <v>53</v>
      </c>
    </row>
    <row r="14003" spans="1:21" x14ac:dyDescent="0.3">
      <c r="A14003" s="5" t="s">
        <v>168</v>
      </c>
      <c r="B14003" s="5" t="s">
        <v>169</v>
      </c>
      <c r="C14003" s="5" t="s">
        <v>170</v>
      </c>
      <c r="D14003" s="5" t="s">
        <v>649</v>
      </c>
      <c r="E14003" s="5" t="s">
        <v>172</v>
      </c>
      <c r="F14003" s="6">
        <v>44194</v>
      </c>
      <c r="G14003" s="5" t="s">
        <v>148</v>
      </c>
      <c r="H14003" s="5" t="s">
        <v>173</v>
      </c>
      <c r="I14003">
        <v>44005</v>
      </c>
      <c r="J14003">
        <v>189</v>
      </c>
      <c r="K14003">
        <v>710.5</v>
      </c>
      <c r="L14003">
        <v>6</v>
      </c>
      <c r="M14003">
        <v>26643.75</v>
      </c>
      <c r="N14003">
        <v>19486.696</v>
      </c>
      <c r="O14003">
        <v>3247.7829999999999</v>
      </c>
      <c r="P14003">
        <v>118.41666666666667</v>
      </c>
      <c r="Q14003">
        <v>37.5</v>
      </c>
      <c r="R14003">
        <v>7157.0540000000001</v>
      </c>
      <c r="S14003">
        <v>2020</v>
      </c>
      <c r="T14003">
        <v>12</v>
      </c>
      <c r="U14003">
        <v>53</v>
      </c>
    </row>
    <row r="14004" spans="1:21" x14ac:dyDescent="0.3">
      <c r="A14004" s="5" t="s">
        <v>168</v>
      </c>
      <c r="B14004" s="5" t="s">
        <v>175</v>
      </c>
      <c r="C14004" s="5" t="s">
        <v>84</v>
      </c>
      <c r="D14004" s="5" t="s">
        <v>653</v>
      </c>
      <c r="E14004" s="5" t="s">
        <v>172</v>
      </c>
      <c r="F14004" s="6">
        <v>44194</v>
      </c>
      <c r="G14004" s="5" t="s">
        <v>148</v>
      </c>
      <c r="H14004" s="5" t="s">
        <v>173</v>
      </c>
      <c r="I14004">
        <v>44012</v>
      </c>
      <c r="J14004">
        <v>182</v>
      </c>
      <c r="K14004">
        <v>198.5</v>
      </c>
      <c r="L14004">
        <v>2</v>
      </c>
      <c r="M14004">
        <v>7245.25</v>
      </c>
      <c r="N14004">
        <v>5703.4170000000004</v>
      </c>
      <c r="O14004">
        <v>2851.7080000000001</v>
      </c>
      <c r="P14004">
        <v>99.25</v>
      </c>
      <c r="Q14004">
        <v>36.5</v>
      </c>
      <c r="R14004">
        <v>1541.8330000000001</v>
      </c>
      <c r="S14004">
        <v>2020</v>
      </c>
      <c r="T14004">
        <v>12</v>
      </c>
      <c r="U14004">
        <v>53</v>
      </c>
    </row>
    <row r="14005" spans="1:21" x14ac:dyDescent="0.3">
      <c r="A14005" s="5" t="s">
        <v>168</v>
      </c>
      <c r="B14005" s="5" t="s">
        <v>175</v>
      </c>
      <c r="C14005" s="5" t="s">
        <v>84</v>
      </c>
      <c r="D14005" s="5" t="s">
        <v>653</v>
      </c>
      <c r="E14005" s="5" t="s">
        <v>172</v>
      </c>
      <c r="F14005" s="6">
        <v>44194</v>
      </c>
      <c r="G14005" s="5" t="s">
        <v>148</v>
      </c>
      <c r="H14005" s="5" t="s">
        <v>235</v>
      </c>
      <c r="I14005">
        <v>44012</v>
      </c>
      <c r="J14005">
        <v>182</v>
      </c>
      <c r="K14005">
        <v>217</v>
      </c>
      <c r="L14005">
        <v>2</v>
      </c>
      <c r="M14005">
        <v>7920.5</v>
      </c>
      <c r="N14005">
        <v>5703.4170000000004</v>
      </c>
      <c r="O14005">
        <v>2851.7080000000001</v>
      </c>
      <c r="P14005">
        <v>108.5</v>
      </c>
      <c r="Q14005">
        <v>36.5</v>
      </c>
      <c r="R14005">
        <v>2217.0830000000001</v>
      </c>
      <c r="S14005">
        <v>2020</v>
      </c>
      <c r="T14005">
        <v>12</v>
      </c>
      <c r="U14005">
        <v>53</v>
      </c>
    </row>
    <row r="14006" spans="1:21" x14ac:dyDescent="0.3">
      <c r="A14006" s="5" t="s">
        <v>168</v>
      </c>
      <c r="B14006" s="5" t="s">
        <v>175</v>
      </c>
      <c r="C14006" s="5" t="s">
        <v>84</v>
      </c>
      <c r="D14006" s="5" t="s">
        <v>653</v>
      </c>
      <c r="E14006" s="5" t="s">
        <v>172</v>
      </c>
      <c r="F14006" s="6">
        <v>44194</v>
      </c>
      <c r="G14006" s="5" t="s">
        <v>148</v>
      </c>
      <c r="H14006" s="5" t="s">
        <v>311</v>
      </c>
      <c r="I14006">
        <v>44012</v>
      </c>
      <c r="J14006">
        <v>182</v>
      </c>
      <c r="K14006">
        <v>109</v>
      </c>
      <c r="L14006">
        <v>1</v>
      </c>
      <c r="M14006">
        <v>3978.5</v>
      </c>
      <c r="N14006">
        <v>2851.7080000000001</v>
      </c>
      <c r="O14006">
        <v>2851.7080000000001</v>
      </c>
      <c r="P14006">
        <v>109</v>
      </c>
      <c r="Q14006">
        <v>36.5</v>
      </c>
      <c r="R14006">
        <v>1126.7919999999999</v>
      </c>
      <c r="S14006">
        <v>2020</v>
      </c>
      <c r="T14006">
        <v>12</v>
      </c>
      <c r="U14006">
        <v>53</v>
      </c>
    </row>
    <row r="14007" spans="1:21" x14ac:dyDescent="0.3">
      <c r="A14007" s="5" t="s">
        <v>168</v>
      </c>
      <c r="B14007" s="5" t="s">
        <v>175</v>
      </c>
      <c r="C14007" s="5" t="s">
        <v>84</v>
      </c>
      <c r="D14007" s="5" t="s">
        <v>653</v>
      </c>
      <c r="E14007" s="5" t="s">
        <v>172</v>
      </c>
      <c r="F14007" s="6">
        <v>44194</v>
      </c>
      <c r="G14007" s="5" t="s">
        <v>148</v>
      </c>
      <c r="H14007" s="5" t="s">
        <v>178</v>
      </c>
      <c r="I14007">
        <v>44012</v>
      </c>
      <c r="J14007">
        <v>182</v>
      </c>
      <c r="K14007">
        <v>397</v>
      </c>
      <c r="L14007">
        <v>4</v>
      </c>
      <c r="M14007">
        <v>14490.5</v>
      </c>
      <c r="N14007">
        <v>11406.833000000001</v>
      </c>
      <c r="O14007">
        <v>2851.7080000000001</v>
      </c>
      <c r="P14007">
        <v>99.25</v>
      </c>
      <c r="Q14007">
        <v>36.5</v>
      </c>
      <c r="R14007">
        <v>3083.6669999999999</v>
      </c>
      <c r="S14007">
        <v>2020</v>
      </c>
      <c r="T14007">
        <v>12</v>
      </c>
      <c r="U14007">
        <v>53</v>
      </c>
    </row>
    <row r="14008" spans="1:21" x14ac:dyDescent="0.3">
      <c r="A14008" s="5" t="s">
        <v>168</v>
      </c>
      <c r="B14008" s="5" t="s">
        <v>175</v>
      </c>
      <c r="C14008" s="5" t="s">
        <v>84</v>
      </c>
      <c r="D14008" s="5" t="s">
        <v>653</v>
      </c>
      <c r="E14008" s="5" t="s">
        <v>172</v>
      </c>
      <c r="F14008" s="6">
        <v>44194</v>
      </c>
      <c r="G14008" s="5" t="s">
        <v>148</v>
      </c>
      <c r="H14008" s="5" t="s">
        <v>197</v>
      </c>
      <c r="I14008">
        <v>44012</v>
      </c>
      <c r="J14008">
        <v>182</v>
      </c>
      <c r="K14008">
        <v>780.5</v>
      </c>
      <c r="L14008">
        <v>7</v>
      </c>
      <c r="M14008">
        <v>28488.25</v>
      </c>
      <c r="N14008">
        <v>19961.957999999999</v>
      </c>
      <c r="O14008">
        <v>2851.7080000000001</v>
      </c>
      <c r="P14008">
        <v>111.5</v>
      </c>
      <c r="Q14008">
        <v>36.5</v>
      </c>
      <c r="R14008">
        <v>8526.2919999999995</v>
      </c>
      <c r="S14008">
        <v>2020</v>
      </c>
      <c r="T14008">
        <v>12</v>
      </c>
      <c r="U14008">
        <v>53</v>
      </c>
    </row>
    <row r="14009" spans="1:21" x14ac:dyDescent="0.3">
      <c r="A14009" s="5" t="s">
        <v>168</v>
      </c>
      <c r="B14009" s="5" t="s">
        <v>175</v>
      </c>
      <c r="C14009" s="5" t="s">
        <v>84</v>
      </c>
      <c r="D14009" s="5" t="s">
        <v>653</v>
      </c>
      <c r="E14009" s="5" t="s">
        <v>172</v>
      </c>
      <c r="F14009" s="6">
        <v>44194</v>
      </c>
      <c r="G14009" s="5" t="s">
        <v>148</v>
      </c>
      <c r="H14009" s="5" t="s">
        <v>190</v>
      </c>
      <c r="I14009">
        <v>44012</v>
      </c>
      <c r="J14009">
        <v>182</v>
      </c>
      <c r="K14009">
        <v>85.5</v>
      </c>
      <c r="L14009">
        <v>1</v>
      </c>
      <c r="M14009">
        <v>2992.5</v>
      </c>
      <c r="N14009">
        <v>2851.7080000000001</v>
      </c>
      <c r="O14009">
        <v>2851.7080000000001</v>
      </c>
      <c r="P14009">
        <v>85.5</v>
      </c>
      <c r="Q14009">
        <v>35</v>
      </c>
      <c r="R14009">
        <v>140.792</v>
      </c>
      <c r="S14009">
        <v>2020</v>
      </c>
      <c r="T14009">
        <v>12</v>
      </c>
      <c r="U14009">
        <v>53</v>
      </c>
    </row>
    <row r="14010" spans="1:21" x14ac:dyDescent="0.3">
      <c r="A14010" s="5" t="s">
        <v>168</v>
      </c>
      <c r="B14010" s="5" t="s">
        <v>175</v>
      </c>
      <c r="C14010" s="5" t="s">
        <v>84</v>
      </c>
      <c r="D14010" s="5" t="s">
        <v>653</v>
      </c>
      <c r="E14010" s="5" t="s">
        <v>172</v>
      </c>
      <c r="F14010" s="6">
        <v>44194</v>
      </c>
      <c r="G14010" s="5" t="s">
        <v>148</v>
      </c>
      <c r="H14010" s="5" t="s">
        <v>208</v>
      </c>
      <c r="I14010">
        <v>44012</v>
      </c>
      <c r="J14010">
        <v>182</v>
      </c>
      <c r="K14010">
        <v>98.5</v>
      </c>
      <c r="L14010">
        <v>1</v>
      </c>
      <c r="M14010">
        <v>3447.5</v>
      </c>
      <c r="N14010">
        <v>2851.7080000000001</v>
      </c>
      <c r="O14010">
        <v>2851.7080000000001</v>
      </c>
      <c r="P14010">
        <v>98.5</v>
      </c>
      <c r="Q14010">
        <v>35</v>
      </c>
      <c r="R14010">
        <v>595.79200000000003</v>
      </c>
      <c r="S14010">
        <v>2020</v>
      </c>
      <c r="T14010">
        <v>12</v>
      </c>
      <c r="U14010">
        <v>53</v>
      </c>
    </row>
    <row r="14011" spans="1:21" x14ac:dyDescent="0.3">
      <c r="A14011" s="5" t="s">
        <v>168</v>
      </c>
      <c r="B14011" s="5" t="s">
        <v>175</v>
      </c>
      <c r="C14011" s="5" t="s">
        <v>84</v>
      </c>
      <c r="D14011" s="5" t="s">
        <v>653</v>
      </c>
      <c r="E14011" s="5" t="s">
        <v>172</v>
      </c>
      <c r="F14011" s="6">
        <v>44194</v>
      </c>
      <c r="G14011" s="5" t="s">
        <v>148</v>
      </c>
      <c r="H14011" s="5" t="s">
        <v>194</v>
      </c>
      <c r="I14011">
        <v>44012</v>
      </c>
      <c r="J14011">
        <v>182</v>
      </c>
      <c r="K14011">
        <v>273.5</v>
      </c>
      <c r="L14011">
        <v>2</v>
      </c>
      <c r="M14011">
        <v>10256.25</v>
      </c>
      <c r="N14011">
        <v>5703.4170000000004</v>
      </c>
      <c r="O14011">
        <v>2851.7080000000001</v>
      </c>
      <c r="P14011">
        <v>136.75</v>
      </c>
      <c r="Q14011">
        <v>37.5</v>
      </c>
      <c r="R14011">
        <v>4552.8329999999996</v>
      </c>
      <c r="S14011">
        <v>2020</v>
      </c>
      <c r="T14011">
        <v>12</v>
      </c>
      <c r="U14011">
        <v>53</v>
      </c>
    </row>
    <row r="14012" spans="1:21" x14ac:dyDescent="0.3">
      <c r="A14012" s="5" t="s">
        <v>168</v>
      </c>
      <c r="B14012" s="5" t="s">
        <v>206</v>
      </c>
      <c r="C14012" s="5" t="s">
        <v>118</v>
      </c>
      <c r="D14012" s="5" t="s">
        <v>655</v>
      </c>
      <c r="E14012" s="5" t="s">
        <v>172</v>
      </c>
      <c r="F14012" s="6">
        <v>44194</v>
      </c>
      <c r="G14012" s="5" t="s">
        <v>148</v>
      </c>
      <c r="H14012" s="5" t="s">
        <v>208</v>
      </c>
      <c r="I14012">
        <v>44020</v>
      </c>
      <c r="J14012">
        <v>174</v>
      </c>
      <c r="K14012">
        <v>89</v>
      </c>
      <c r="L14012">
        <v>1</v>
      </c>
      <c r="M14012">
        <v>3115</v>
      </c>
      <c r="N14012">
        <v>2956.78</v>
      </c>
      <c r="O14012">
        <v>2956.78</v>
      </c>
      <c r="P14012">
        <v>89</v>
      </c>
      <c r="Q14012">
        <v>35</v>
      </c>
      <c r="R14012">
        <v>158.22</v>
      </c>
      <c r="S14012">
        <v>2020</v>
      </c>
      <c r="T14012">
        <v>12</v>
      </c>
      <c r="U14012">
        <v>53</v>
      </c>
    </row>
    <row r="14013" spans="1:21" x14ac:dyDescent="0.3">
      <c r="A14013" s="5" t="s">
        <v>168</v>
      </c>
      <c r="B14013" s="5" t="s">
        <v>467</v>
      </c>
      <c r="C14013" s="5" t="s">
        <v>133</v>
      </c>
      <c r="D14013" s="5" t="s">
        <v>643</v>
      </c>
      <c r="E14013" s="5" t="s">
        <v>172</v>
      </c>
      <c r="F14013" s="6">
        <v>44194</v>
      </c>
      <c r="G14013" s="5" t="s">
        <v>148</v>
      </c>
      <c r="H14013" s="5" t="s">
        <v>469</v>
      </c>
      <c r="I14013">
        <v>44063</v>
      </c>
      <c r="J14013">
        <v>131</v>
      </c>
      <c r="K14013">
        <v>116.33</v>
      </c>
      <c r="L14013">
        <v>1</v>
      </c>
      <c r="M14013">
        <v>0</v>
      </c>
      <c r="N14013">
        <v>2334.8420000000001</v>
      </c>
      <c r="O14013">
        <v>2334.8420000000001</v>
      </c>
      <c r="P14013">
        <v>116.33</v>
      </c>
      <c r="Q14013">
        <v>0</v>
      </c>
      <c r="R14013">
        <v>-2334.8420000000001</v>
      </c>
      <c r="S14013">
        <v>2020</v>
      </c>
      <c r="T14013">
        <v>12</v>
      </c>
      <c r="U14013">
        <v>53</v>
      </c>
    </row>
    <row r="14014" spans="1:21" x14ac:dyDescent="0.3">
      <c r="A14014" s="5" t="s">
        <v>168</v>
      </c>
      <c r="B14014" s="5" t="s">
        <v>169</v>
      </c>
      <c r="C14014" s="5" t="s">
        <v>170</v>
      </c>
      <c r="D14014" s="5" t="s">
        <v>649</v>
      </c>
      <c r="E14014" s="5" t="s">
        <v>172</v>
      </c>
      <c r="F14014" s="6">
        <v>44195</v>
      </c>
      <c r="G14014" s="5" t="s">
        <v>148</v>
      </c>
      <c r="H14014" s="5" t="s">
        <v>190</v>
      </c>
      <c r="I14014">
        <v>44005</v>
      </c>
      <c r="J14014">
        <v>190</v>
      </c>
      <c r="K14014">
        <v>248</v>
      </c>
      <c r="L14014">
        <v>2</v>
      </c>
      <c r="M14014">
        <v>8432</v>
      </c>
      <c r="N14014">
        <v>6495.5649999999996</v>
      </c>
      <c r="O14014">
        <v>3247.7829999999999</v>
      </c>
      <c r="P14014">
        <v>124</v>
      </c>
      <c r="Q14014">
        <v>34</v>
      </c>
      <c r="R14014">
        <v>1936.4349999999999</v>
      </c>
      <c r="S14014">
        <v>2020</v>
      </c>
      <c r="T14014">
        <v>12</v>
      </c>
      <c r="U14014">
        <v>53</v>
      </c>
    </row>
    <row r="14015" spans="1:21" x14ac:dyDescent="0.3">
      <c r="A14015" s="5" t="s">
        <v>168</v>
      </c>
      <c r="B14015" s="5" t="s">
        <v>169</v>
      </c>
      <c r="C14015" s="5" t="s">
        <v>170</v>
      </c>
      <c r="D14015" s="5" t="s">
        <v>649</v>
      </c>
      <c r="E14015" s="5" t="s">
        <v>172</v>
      </c>
      <c r="F14015" s="6">
        <v>44195</v>
      </c>
      <c r="G14015" s="5" t="s">
        <v>148</v>
      </c>
      <c r="H14015" s="5" t="s">
        <v>190</v>
      </c>
      <c r="I14015">
        <v>44005</v>
      </c>
      <c r="J14015">
        <v>190</v>
      </c>
      <c r="K14015">
        <v>472</v>
      </c>
      <c r="L14015">
        <v>4</v>
      </c>
      <c r="M14015">
        <v>16048</v>
      </c>
      <c r="N14015">
        <v>12991.130999999999</v>
      </c>
      <c r="O14015">
        <v>3247.7829999999999</v>
      </c>
      <c r="P14015">
        <v>118</v>
      </c>
      <c r="Q14015">
        <v>34</v>
      </c>
      <c r="R14015">
        <v>3056.8690000000001</v>
      </c>
      <c r="S14015">
        <v>2020</v>
      </c>
      <c r="T14015">
        <v>12</v>
      </c>
      <c r="U14015">
        <v>53</v>
      </c>
    </row>
    <row r="14016" spans="1:21" x14ac:dyDescent="0.3">
      <c r="A14016" s="5" t="s">
        <v>168</v>
      </c>
      <c r="B14016" s="5" t="s">
        <v>169</v>
      </c>
      <c r="C14016" s="5" t="s">
        <v>170</v>
      </c>
      <c r="D14016" s="5" t="s">
        <v>649</v>
      </c>
      <c r="E14016" s="5" t="s">
        <v>172</v>
      </c>
      <c r="F14016" s="6">
        <v>44195</v>
      </c>
      <c r="G14016" s="5" t="s">
        <v>148</v>
      </c>
      <c r="H14016" s="5" t="s">
        <v>202</v>
      </c>
      <c r="I14016">
        <v>44005</v>
      </c>
      <c r="J14016">
        <v>190</v>
      </c>
      <c r="K14016">
        <v>994</v>
      </c>
      <c r="L14016">
        <v>8</v>
      </c>
      <c r="M14016">
        <v>33796</v>
      </c>
      <c r="N14016">
        <v>25982.260999999999</v>
      </c>
      <c r="O14016">
        <v>3247.7829999999999</v>
      </c>
      <c r="P14016">
        <v>124.25</v>
      </c>
      <c r="Q14016">
        <v>34</v>
      </c>
      <c r="R14016">
        <v>7813.7389999999996</v>
      </c>
      <c r="S14016">
        <v>2020</v>
      </c>
      <c r="T14016">
        <v>12</v>
      </c>
      <c r="U14016">
        <v>53</v>
      </c>
    </row>
    <row r="14017" spans="1:21" x14ac:dyDescent="0.3">
      <c r="A14017" s="5" t="s">
        <v>168</v>
      </c>
      <c r="B14017" s="5" t="s">
        <v>169</v>
      </c>
      <c r="C14017" s="5" t="s">
        <v>170</v>
      </c>
      <c r="D14017" s="5" t="s">
        <v>642</v>
      </c>
      <c r="E14017" s="5" t="s">
        <v>172</v>
      </c>
      <c r="F14017" s="6">
        <v>44195</v>
      </c>
      <c r="G14017" s="5" t="s">
        <v>148</v>
      </c>
      <c r="H14017" s="5" t="s">
        <v>173</v>
      </c>
      <c r="I14017">
        <v>44000</v>
      </c>
      <c r="J14017">
        <v>195</v>
      </c>
      <c r="K14017">
        <v>180</v>
      </c>
      <c r="L14017">
        <v>2</v>
      </c>
      <c r="M14017">
        <v>6570</v>
      </c>
      <c r="N14017">
        <v>7481.1809999999996</v>
      </c>
      <c r="O14017">
        <v>3740.59</v>
      </c>
      <c r="P14017">
        <v>90</v>
      </c>
      <c r="Q14017">
        <v>36.5</v>
      </c>
      <c r="R14017">
        <v>-911.18100000000004</v>
      </c>
      <c r="S14017">
        <v>2020</v>
      </c>
      <c r="T14017">
        <v>12</v>
      </c>
      <c r="U14017">
        <v>53</v>
      </c>
    </row>
    <row r="14018" spans="1:21" x14ac:dyDescent="0.3">
      <c r="A14018" s="5" t="s">
        <v>168</v>
      </c>
      <c r="B14018" s="5" t="s">
        <v>175</v>
      </c>
      <c r="C14018" s="5" t="s">
        <v>84</v>
      </c>
      <c r="D14018" s="5" t="s">
        <v>653</v>
      </c>
      <c r="E14018" s="5" t="s">
        <v>172</v>
      </c>
      <c r="F14018" s="6">
        <v>44195</v>
      </c>
      <c r="G14018" s="5" t="s">
        <v>148</v>
      </c>
      <c r="H14018" s="5" t="s">
        <v>184</v>
      </c>
      <c r="I14018">
        <v>44012</v>
      </c>
      <c r="J14018">
        <v>183</v>
      </c>
      <c r="K14018">
        <v>2933</v>
      </c>
      <c r="L14018">
        <v>25</v>
      </c>
      <c r="M14018">
        <v>108521</v>
      </c>
      <c r="N14018">
        <v>72886.941999999995</v>
      </c>
      <c r="O14018">
        <v>2915.4780000000001</v>
      </c>
      <c r="P14018">
        <v>117.32</v>
      </c>
      <c r="Q14018">
        <v>37</v>
      </c>
      <c r="R14018">
        <v>35634.057999999997</v>
      </c>
      <c r="S14018">
        <v>2020</v>
      </c>
      <c r="T14018">
        <v>12</v>
      </c>
      <c r="U14018">
        <v>53</v>
      </c>
    </row>
    <row r="14019" spans="1:21" x14ac:dyDescent="0.3">
      <c r="A14019" s="5" t="s">
        <v>168</v>
      </c>
      <c r="B14019" s="5" t="s">
        <v>175</v>
      </c>
      <c r="C14019" s="5" t="s">
        <v>84</v>
      </c>
      <c r="D14019" s="5" t="s">
        <v>653</v>
      </c>
      <c r="E14019" s="5" t="s">
        <v>172</v>
      </c>
      <c r="F14019" s="6">
        <v>44195</v>
      </c>
      <c r="G14019" s="5" t="s">
        <v>148</v>
      </c>
      <c r="H14019" s="5" t="s">
        <v>184</v>
      </c>
      <c r="I14019">
        <v>44012</v>
      </c>
      <c r="J14019">
        <v>183</v>
      </c>
      <c r="K14019">
        <v>117</v>
      </c>
      <c r="L14019">
        <v>1</v>
      </c>
      <c r="M14019">
        <v>0</v>
      </c>
      <c r="N14019">
        <v>2915.4780000000001</v>
      </c>
      <c r="O14019">
        <v>2915.4780000000001</v>
      </c>
      <c r="P14019">
        <v>117</v>
      </c>
      <c r="Q14019">
        <v>0</v>
      </c>
      <c r="R14019">
        <v>-2915.4780000000001</v>
      </c>
      <c r="S14019">
        <v>2020</v>
      </c>
      <c r="T14019">
        <v>12</v>
      </c>
      <c r="U14019">
        <v>53</v>
      </c>
    </row>
    <row r="14020" spans="1:21" x14ac:dyDescent="0.3">
      <c r="A14020" s="5" t="s">
        <v>168</v>
      </c>
      <c r="B14020" s="5" t="s">
        <v>175</v>
      </c>
      <c r="C14020" s="5" t="s">
        <v>84</v>
      </c>
      <c r="D14020" s="5" t="s">
        <v>653</v>
      </c>
      <c r="E14020" s="5" t="s">
        <v>172</v>
      </c>
      <c r="F14020" s="6">
        <v>44195</v>
      </c>
      <c r="G14020" s="5" t="s">
        <v>148</v>
      </c>
      <c r="H14020" s="5" t="s">
        <v>190</v>
      </c>
      <c r="I14020">
        <v>44012</v>
      </c>
      <c r="J14020">
        <v>183</v>
      </c>
      <c r="K14020">
        <v>104</v>
      </c>
      <c r="L14020">
        <v>1</v>
      </c>
      <c r="M14020">
        <v>3900</v>
      </c>
      <c r="N14020">
        <v>2915.4780000000001</v>
      </c>
      <c r="O14020">
        <v>2915.4780000000001</v>
      </c>
      <c r="P14020">
        <v>104</v>
      </c>
      <c r="Q14020">
        <v>37.5</v>
      </c>
      <c r="R14020">
        <v>984.52200000000005</v>
      </c>
      <c r="S14020">
        <v>2020</v>
      </c>
      <c r="T14020">
        <v>12</v>
      </c>
      <c r="U14020">
        <v>53</v>
      </c>
    </row>
    <row r="14021" spans="1:21" x14ac:dyDescent="0.3">
      <c r="A14021" s="5" t="s">
        <v>168</v>
      </c>
      <c r="B14021" s="5" t="s">
        <v>175</v>
      </c>
      <c r="C14021" s="5" t="s">
        <v>84</v>
      </c>
      <c r="D14021" s="5" t="s">
        <v>653</v>
      </c>
      <c r="E14021" s="5" t="s">
        <v>172</v>
      </c>
      <c r="F14021" s="6">
        <v>44195</v>
      </c>
      <c r="G14021" s="5" t="s">
        <v>148</v>
      </c>
      <c r="H14021" s="5" t="s">
        <v>190</v>
      </c>
      <c r="I14021">
        <v>44012</v>
      </c>
      <c r="J14021">
        <v>183</v>
      </c>
      <c r="K14021">
        <v>105</v>
      </c>
      <c r="L14021">
        <v>1</v>
      </c>
      <c r="M14021">
        <v>3937.5</v>
      </c>
      <c r="N14021">
        <v>2915.4780000000001</v>
      </c>
      <c r="O14021">
        <v>2915.4780000000001</v>
      </c>
      <c r="P14021">
        <v>105</v>
      </c>
      <c r="Q14021">
        <v>37.5</v>
      </c>
      <c r="R14021">
        <v>1022.022</v>
      </c>
      <c r="S14021">
        <v>2020</v>
      </c>
      <c r="T14021">
        <v>12</v>
      </c>
      <c r="U14021">
        <v>53</v>
      </c>
    </row>
    <row r="14022" spans="1:21" x14ac:dyDescent="0.3">
      <c r="A14022" s="5" t="s">
        <v>168</v>
      </c>
      <c r="B14022" s="5" t="s">
        <v>175</v>
      </c>
      <c r="C14022" s="5" t="s">
        <v>84</v>
      </c>
      <c r="D14022" s="5" t="s">
        <v>653</v>
      </c>
      <c r="E14022" s="5" t="s">
        <v>172</v>
      </c>
      <c r="F14022" s="6">
        <v>44195</v>
      </c>
      <c r="G14022" s="5" t="s">
        <v>148</v>
      </c>
      <c r="H14022" s="5" t="s">
        <v>190</v>
      </c>
      <c r="I14022">
        <v>44012</v>
      </c>
      <c r="J14022">
        <v>183</v>
      </c>
      <c r="K14022">
        <v>124</v>
      </c>
      <c r="L14022">
        <v>1</v>
      </c>
      <c r="M14022">
        <v>4216</v>
      </c>
      <c r="N14022">
        <v>2915.4780000000001</v>
      </c>
      <c r="O14022">
        <v>2915.4780000000001</v>
      </c>
      <c r="P14022">
        <v>124</v>
      </c>
      <c r="Q14022">
        <v>34</v>
      </c>
      <c r="R14022">
        <v>1300.5219999999999</v>
      </c>
      <c r="S14022">
        <v>2020</v>
      </c>
      <c r="T14022">
        <v>12</v>
      </c>
      <c r="U14022">
        <v>53</v>
      </c>
    </row>
    <row r="14023" spans="1:21" x14ac:dyDescent="0.3">
      <c r="A14023" s="5" t="s">
        <v>168</v>
      </c>
      <c r="B14023" s="5" t="s">
        <v>175</v>
      </c>
      <c r="C14023" s="5" t="s">
        <v>84</v>
      </c>
      <c r="D14023" s="5" t="s">
        <v>653</v>
      </c>
      <c r="E14023" s="5" t="s">
        <v>172</v>
      </c>
      <c r="F14023" s="6">
        <v>44195</v>
      </c>
      <c r="G14023" s="5" t="s">
        <v>148</v>
      </c>
      <c r="H14023" s="5" t="s">
        <v>190</v>
      </c>
      <c r="I14023">
        <v>44012</v>
      </c>
      <c r="J14023">
        <v>183</v>
      </c>
      <c r="K14023">
        <v>128</v>
      </c>
      <c r="L14023">
        <v>1</v>
      </c>
      <c r="M14023">
        <v>4352</v>
      </c>
      <c r="N14023">
        <v>2915.4780000000001</v>
      </c>
      <c r="O14023">
        <v>2915.4780000000001</v>
      </c>
      <c r="P14023">
        <v>128</v>
      </c>
      <c r="Q14023">
        <v>34</v>
      </c>
      <c r="R14023">
        <v>1436.5219999999999</v>
      </c>
      <c r="S14023">
        <v>2020</v>
      </c>
      <c r="T14023">
        <v>12</v>
      </c>
      <c r="U14023">
        <v>53</v>
      </c>
    </row>
    <row r="14024" spans="1:21" x14ac:dyDescent="0.3">
      <c r="A14024" s="5" t="s">
        <v>168</v>
      </c>
      <c r="B14024" s="5" t="s">
        <v>175</v>
      </c>
      <c r="C14024" s="5" t="s">
        <v>84</v>
      </c>
      <c r="D14024" s="5" t="s">
        <v>653</v>
      </c>
      <c r="E14024" s="5" t="s">
        <v>172</v>
      </c>
      <c r="F14024" s="6">
        <v>44195</v>
      </c>
      <c r="G14024" s="5" t="s">
        <v>148</v>
      </c>
      <c r="H14024" s="5" t="s">
        <v>188</v>
      </c>
      <c r="I14024">
        <v>44012</v>
      </c>
      <c r="J14024">
        <v>183</v>
      </c>
      <c r="K14024">
        <v>600</v>
      </c>
      <c r="L14024">
        <v>5</v>
      </c>
      <c r="M14024">
        <v>22500</v>
      </c>
      <c r="N14024">
        <v>14577.388000000001</v>
      </c>
      <c r="O14024">
        <v>2915.4780000000001</v>
      </c>
      <c r="P14024">
        <v>120</v>
      </c>
      <c r="Q14024">
        <v>37.5</v>
      </c>
      <c r="R14024">
        <v>7922.6120000000001</v>
      </c>
      <c r="S14024">
        <v>2020</v>
      </c>
      <c r="T14024">
        <v>12</v>
      </c>
      <c r="U14024">
        <v>53</v>
      </c>
    </row>
    <row r="14025" spans="1:21" x14ac:dyDescent="0.3">
      <c r="A14025" s="5" t="s">
        <v>168</v>
      </c>
      <c r="B14025" s="5" t="s">
        <v>175</v>
      </c>
      <c r="C14025" s="5" t="s">
        <v>84</v>
      </c>
      <c r="D14025" s="5" t="s">
        <v>653</v>
      </c>
      <c r="E14025" s="5" t="s">
        <v>172</v>
      </c>
      <c r="F14025" s="6">
        <v>44195</v>
      </c>
      <c r="G14025" s="5" t="s">
        <v>148</v>
      </c>
      <c r="H14025" s="5" t="s">
        <v>187</v>
      </c>
      <c r="I14025">
        <v>44012</v>
      </c>
      <c r="J14025">
        <v>183</v>
      </c>
      <c r="K14025">
        <v>720</v>
      </c>
      <c r="L14025">
        <v>6</v>
      </c>
      <c r="M14025">
        <v>27000</v>
      </c>
      <c r="N14025">
        <v>17492.866000000002</v>
      </c>
      <c r="O14025">
        <v>2915.4780000000001</v>
      </c>
      <c r="P14025">
        <v>120</v>
      </c>
      <c r="Q14025">
        <v>37.5</v>
      </c>
      <c r="R14025">
        <v>9507.134</v>
      </c>
      <c r="S14025">
        <v>2020</v>
      </c>
      <c r="T14025">
        <v>12</v>
      </c>
      <c r="U14025">
        <v>53</v>
      </c>
    </row>
    <row r="14026" spans="1:21" x14ac:dyDescent="0.3">
      <c r="A14026" s="5" t="s">
        <v>168</v>
      </c>
      <c r="B14026" s="5" t="s">
        <v>175</v>
      </c>
      <c r="C14026" s="5" t="s">
        <v>84</v>
      </c>
      <c r="D14026" s="5" t="s">
        <v>653</v>
      </c>
      <c r="E14026" s="5" t="s">
        <v>172</v>
      </c>
      <c r="F14026" s="6">
        <v>44195</v>
      </c>
      <c r="G14026" s="5" t="s">
        <v>148</v>
      </c>
      <c r="H14026" s="5" t="s">
        <v>185</v>
      </c>
      <c r="I14026">
        <v>44012</v>
      </c>
      <c r="J14026">
        <v>183</v>
      </c>
      <c r="K14026">
        <v>356</v>
      </c>
      <c r="L14026">
        <v>3</v>
      </c>
      <c r="M14026">
        <v>13350</v>
      </c>
      <c r="N14026">
        <v>8746.4330000000009</v>
      </c>
      <c r="O14026">
        <v>2915.4780000000001</v>
      </c>
      <c r="P14026">
        <v>118.66666666666667</v>
      </c>
      <c r="Q14026">
        <v>37.5</v>
      </c>
      <c r="R14026">
        <v>4603.567</v>
      </c>
      <c r="S14026">
        <v>2020</v>
      </c>
      <c r="T14026">
        <v>12</v>
      </c>
      <c r="U14026">
        <v>53</v>
      </c>
    </row>
    <row r="14027" spans="1:21" x14ac:dyDescent="0.3">
      <c r="A14027" s="5" t="s">
        <v>168</v>
      </c>
      <c r="B14027" s="5" t="s">
        <v>175</v>
      </c>
      <c r="C14027" s="5" t="s">
        <v>87</v>
      </c>
      <c r="D14027" s="5" t="s">
        <v>618</v>
      </c>
      <c r="E14027" s="5" t="s">
        <v>172</v>
      </c>
      <c r="F14027" s="6">
        <v>44195</v>
      </c>
      <c r="G14027" s="5" t="s">
        <v>148</v>
      </c>
      <c r="H14027" s="5" t="s">
        <v>186</v>
      </c>
      <c r="I14027">
        <v>44020</v>
      </c>
      <c r="J14027">
        <v>175</v>
      </c>
      <c r="K14027">
        <v>216</v>
      </c>
      <c r="L14027">
        <v>2</v>
      </c>
      <c r="M14027">
        <v>8100</v>
      </c>
      <c r="N14027">
        <v>6379.2309999999998</v>
      </c>
      <c r="O14027">
        <v>3189.6149999999998</v>
      </c>
      <c r="P14027">
        <v>108</v>
      </c>
      <c r="Q14027">
        <v>37.5</v>
      </c>
      <c r="R14027">
        <v>1720.769</v>
      </c>
      <c r="S14027">
        <v>2020</v>
      </c>
      <c r="T14027">
        <v>12</v>
      </c>
      <c r="U14027">
        <v>53</v>
      </c>
    </row>
    <row r="14028" spans="1:21" x14ac:dyDescent="0.3">
      <c r="A14028" s="5" t="s">
        <v>168</v>
      </c>
      <c r="B14028" s="5" t="s">
        <v>175</v>
      </c>
      <c r="C14028" s="5" t="s">
        <v>87</v>
      </c>
      <c r="D14028" s="5" t="s">
        <v>618</v>
      </c>
      <c r="E14028" s="5" t="s">
        <v>172</v>
      </c>
      <c r="F14028" s="6">
        <v>44195</v>
      </c>
      <c r="G14028" s="5" t="s">
        <v>148</v>
      </c>
      <c r="H14028" s="5" t="s">
        <v>231</v>
      </c>
      <c r="I14028">
        <v>44020</v>
      </c>
      <c r="J14028">
        <v>175</v>
      </c>
      <c r="K14028">
        <v>250</v>
      </c>
      <c r="L14028">
        <v>2</v>
      </c>
      <c r="M14028">
        <v>9375</v>
      </c>
      <c r="N14028">
        <v>6379.2309999999998</v>
      </c>
      <c r="O14028">
        <v>3189.6149999999998</v>
      </c>
      <c r="P14028">
        <v>125</v>
      </c>
      <c r="Q14028">
        <v>37.5</v>
      </c>
      <c r="R14028">
        <v>2995.7689999999998</v>
      </c>
      <c r="S14028">
        <v>2020</v>
      </c>
      <c r="T14028">
        <v>12</v>
      </c>
      <c r="U14028">
        <v>53</v>
      </c>
    </row>
    <row r="14029" spans="1:21" x14ac:dyDescent="0.3">
      <c r="A14029" s="5" t="s">
        <v>168</v>
      </c>
      <c r="B14029" s="5" t="s">
        <v>175</v>
      </c>
      <c r="C14029" s="5" t="s">
        <v>87</v>
      </c>
      <c r="D14029" s="5" t="s">
        <v>618</v>
      </c>
      <c r="E14029" s="5" t="s">
        <v>172</v>
      </c>
      <c r="F14029" s="6">
        <v>44195</v>
      </c>
      <c r="G14029" s="5" t="s">
        <v>148</v>
      </c>
      <c r="H14029" s="5" t="s">
        <v>238</v>
      </c>
      <c r="I14029">
        <v>44020</v>
      </c>
      <c r="J14029">
        <v>175</v>
      </c>
      <c r="K14029">
        <v>110</v>
      </c>
      <c r="L14029">
        <v>1</v>
      </c>
      <c r="M14029">
        <v>4125</v>
      </c>
      <c r="N14029">
        <v>3189.6149999999998</v>
      </c>
      <c r="O14029">
        <v>3189.6149999999998</v>
      </c>
      <c r="P14029">
        <v>110</v>
      </c>
      <c r="Q14029">
        <v>37.5</v>
      </c>
      <c r="R14029">
        <v>935.38499999999999</v>
      </c>
      <c r="S14029">
        <v>2020</v>
      </c>
      <c r="T14029">
        <v>12</v>
      </c>
      <c r="U14029">
        <v>53</v>
      </c>
    </row>
    <row r="14030" spans="1:21" x14ac:dyDescent="0.3">
      <c r="A14030" s="5" t="s">
        <v>168</v>
      </c>
      <c r="B14030" s="5" t="s">
        <v>175</v>
      </c>
      <c r="C14030" s="5" t="s">
        <v>87</v>
      </c>
      <c r="D14030" s="5" t="s">
        <v>618</v>
      </c>
      <c r="E14030" s="5" t="s">
        <v>172</v>
      </c>
      <c r="F14030" s="6">
        <v>44195</v>
      </c>
      <c r="G14030" s="5" t="s">
        <v>148</v>
      </c>
      <c r="H14030" s="5" t="s">
        <v>183</v>
      </c>
      <c r="I14030">
        <v>44020</v>
      </c>
      <c r="J14030">
        <v>175</v>
      </c>
      <c r="K14030">
        <v>232</v>
      </c>
      <c r="L14030">
        <v>2</v>
      </c>
      <c r="M14030">
        <v>8700</v>
      </c>
      <c r="N14030">
        <v>6379.2309999999998</v>
      </c>
      <c r="O14030">
        <v>3189.6149999999998</v>
      </c>
      <c r="P14030">
        <v>116</v>
      </c>
      <c r="Q14030">
        <v>37.5</v>
      </c>
      <c r="R14030">
        <v>2320.7689999999998</v>
      </c>
      <c r="S14030">
        <v>2020</v>
      </c>
      <c r="T14030">
        <v>12</v>
      </c>
      <c r="U14030">
        <v>53</v>
      </c>
    </row>
    <row r="14031" spans="1:21" x14ac:dyDescent="0.3">
      <c r="A14031" s="5" t="s">
        <v>168</v>
      </c>
      <c r="B14031" s="5" t="s">
        <v>175</v>
      </c>
      <c r="C14031" s="5" t="s">
        <v>87</v>
      </c>
      <c r="D14031" s="5" t="s">
        <v>618</v>
      </c>
      <c r="E14031" s="5" t="s">
        <v>172</v>
      </c>
      <c r="F14031" s="6">
        <v>44195</v>
      </c>
      <c r="G14031" s="5" t="s">
        <v>148</v>
      </c>
      <c r="H14031" s="5" t="s">
        <v>181</v>
      </c>
      <c r="I14031">
        <v>44020</v>
      </c>
      <c r="J14031">
        <v>175</v>
      </c>
      <c r="K14031">
        <v>100</v>
      </c>
      <c r="L14031">
        <v>1</v>
      </c>
      <c r="M14031">
        <v>3750</v>
      </c>
      <c r="N14031">
        <v>3189.6149999999998</v>
      </c>
      <c r="O14031">
        <v>3189.6149999999998</v>
      </c>
      <c r="P14031">
        <v>100</v>
      </c>
      <c r="Q14031">
        <v>37.5</v>
      </c>
      <c r="R14031">
        <v>560.38499999999999</v>
      </c>
      <c r="S14031">
        <v>2020</v>
      </c>
      <c r="T14031">
        <v>12</v>
      </c>
      <c r="U14031">
        <v>53</v>
      </c>
    </row>
    <row r="14032" spans="1:21" x14ac:dyDescent="0.3">
      <c r="A14032" s="5" t="s">
        <v>168</v>
      </c>
      <c r="B14032" s="5" t="s">
        <v>175</v>
      </c>
      <c r="C14032" s="5" t="s">
        <v>87</v>
      </c>
      <c r="D14032" s="5" t="s">
        <v>618</v>
      </c>
      <c r="E14032" s="5" t="s">
        <v>172</v>
      </c>
      <c r="F14032" s="6">
        <v>44195</v>
      </c>
      <c r="G14032" s="5" t="s">
        <v>148</v>
      </c>
      <c r="H14032" s="5" t="s">
        <v>216</v>
      </c>
      <c r="I14032">
        <v>44020</v>
      </c>
      <c r="J14032">
        <v>175</v>
      </c>
      <c r="K14032">
        <v>106</v>
      </c>
      <c r="L14032">
        <v>1</v>
      </c>
      <c r="M14032">
        <v>3975</v>
      </c>
      <c r="N14032">
        <v>3189.6149999999998</v>
      </c>
      <c r="O14032">
        <v>3189.6149999999998</v>
      </c>
      <c r="P14032">
        <v>106</v>
      </c>
      <c r="Q14032">
        <v>37.5</v>
      </c>
      <c r="R14032">
        <v>785.38499999999999</v>
      </c>
      <c r="S14032">
        <v>2020</v>
      </c>
      <c r="T14032">
        <v>12</v>
      </c>
      <c r="U14032">
        <v>53</v>
      </c>
    </row>
    <row r="14033" spans="1:21" x14ac:dyDescent="0.3">
      <c r="A14033" s="5" t="s">
        <v>168</v>
      </c>
      <c r="B14033" s="5" t="s">
        <v>175</v>
      </c>
      <c r="C14033" s="5" t="s">
        <v>87</v>
      </c>
      <c r="D14033" s="5" t="s">
        <v>618</v>
      </c>
      <c r="E14033" s="5" t="s">
        <v>172</v>
      </c>
      <c r="F14033" s="6">
        <v>44195</v>
      </c>
      <c r="G14033" s="5" t="s">
        <v>148</v>
      </c>
      <c r="H14033" s="5" t="s">
        <v>333</v>
      </c>
      <c r="I14033">
        <v>44020</v>
      </c>
      <c r="J14033">
        <v>175</v>
      </c>
      <c r="K14033">
        <v>372</v>
      </c>
      <c r="L14033">
        <v>3</v>
      </c>
      <c r="M14033">
        <v>13950</v>
      </c>
      <c r="N14033">
        <v>9568.8459999999995</v>
      </c>
      <c r="O14033">
        <v>3189.6149999999998</v>
      </c>
      <c r="P14033">
        <v>124</v>
      </c>
      <c r="Q14033">
        <v>37.5</v>
      </c>
      <c r="R14033">
        <v>4381.1540000000005</v>
      </c>
      <c r="S14033">
        <v>2020</v>
      </c>
      <c r="T14033">
        <v>12</v>
      </c>
      <c r="U14033">
        <v>53</v>
      </c>
    </row>
    <row r="14034" spans="1:21" x14ac:dyDescent="0.3">
      <c r="A14034" s="5" t="s">
        <v>168</v>
      </c>
      <c r="B14034" s="5" t="s">
        <v>175</v>
      </c>
      <c r="C14034" s="5" t="s">
        <v>87</v>
      </c>
      <c r="D14034" s="5" t="s">
        <v>618</v>
      </c>
      <c r="E14034" s="5" t="s">
        <v>172</v>
      </c>
      <c r="F14034" s="6">
        <v>44195</v>
      </c>
      <c r="G14034" s="5" t="s">
        <v>148</v>
      </c>
      <c r="H14034" s="5" t="s">
        <v>205</v>
      </c>
      <c r="I14034">
        <v>44020</v>
      </c>
      <c r="J14034">
        <v>175</v>
      </c>
      <c r="K14034">
        <v>690</v>
      </c>
      <c r="L14034">
        <v>6</v>
      </c>
      <c r="M14034">
        <v>23460</v>
      </c>
      <c r="N14034">
        <v>19137.691999999999</v>
      </c>
      <c r="O14034">
        <v>3189.6149999999998</v>
      </c>
      <c r="P14034">
        <v>115</v>
      </c>
      <c r="Q14034">
        <v>34</v>
      </c>
      <c r="R14034">
        <v>4322.308</v>
      </c>
      <c r="S14034">
        <v>2020</v>
      </c>
      <c r="T14034">
        <v>12</v>
      </c>
      <c r="U14034">
        <v>53</v>
      </c>
    </row>
    <row r="14035" spans="1:21" x14ac:dyDescent="0.3">
      <c r="A14035" s="5" t="s">
        <v>168</v>
      </c>
      <c r="B14035" s="5" t="s">
        <v>175</v>
      </c>
      <c r="C14035" s="5" t="s">
        <v>87</v>
      </c>
      <c r="D14035" s="5" t="s">
        <v>618</v>
      </c>
      <c r="E14035" s="5" t="s">
        <v>172</v>
      </c>
      <c r="F14035" s="6">
        <v>44195</v>
      </c>
      <c r="G14035" s="5" t="s">
        <v>148</v>
      </c>
      <c r="H14035" s="5" t="s">
        <v>221</v>
      </c>
      <c r="I14035">
        <v>44020</v>
      </c>
      <c r="J14035">
        <v>175</v>
      </c>
      <c r="K14035">
        <v>561</v>
      </c>
      <c r="L14035">
        <v>5</v>
      </c>
      <c r="M14035">
        <v>21037.5</v>
      </c>
      <c r="N14035">
        <v>15948.076999999999</v>
      </c>
      <c r="O14035">
        <v>3189.6149999999998</v>
      </c>
      <c r="P14035">
        <v>112.2</v>
      </c>
      <c r="Q14035">
        <v>37.5</v>
      </c>
      <c r="R14035">
        <v>5089.4229999999998</v>
      </c>
      <c r="S14035">
        <v>2020</v>
      </c>
      <c r="T14035">
        <v>12</v>
      </c>
      <c r="U14035">
        <v>53</v>
      </c>
    </row>
    <row r="14036" spans="1:21" x14ac:dyDescent="0.3">
      <c r="A14036" s="5" t="s">
        <v>168</v>
      </c>
      <c r="B14036" s="5" t="s">
        <v>175</v>
      </c>
      <c r="C14036" s="5" t="s">
        <v>87</v>
      </c>
      <c r="D14036" s="5" t="s">
        <v>618</v>
      </c>
      <c r="E14036" s="5" t="s">
        <v>172</v>
      </c>
      <c r="F14036" s="6">
        <v>44195</v>
      </c>
      <c r="G14036" s="5" t="s">
        <v>148</v>
      </c>
      <c r="H14036" s="5" t="s">
        <v>180</v>
      </c>
      <c r="I14036">
        <v>44020</v>
      </c>
      <c r="J14036">
        <v>175</v>
      </c>
      <c r="K14036">
        <v>293</v>
      </c>
      <c r="L14036">
        <v>3</v>
      </c>
      <c r="M14036">
        <v>10987.5</v>
      </c>
      <c r="N14036">
        <v>9568.8459999999995</v>
      </c>
      <c r="O14036">
        <v>3189.6149999999998</v>
      </c>
      <c r="P14036">
        <v>97.666666666666671</v>
      </c>
      <c r="Q14036">
        <v>37.5</v>
      </c>
      <c r="R14036">
        <v>1418.654</v>
      </c>
      <c r="S14036">
        <v>2020</v>
      </c>
      <c r="T14036">
        <v>12</v>
      </c>
      <c r="U14036">
        <v>53</v>
      </c>
    </row>
    <row r="14037" spans="1:21" x14ac:dyDescent="0.3">
      <c r="A14037" s="5" t="s">
        <v>168</v>
      </c>
      <c r="B14037" s="5" t="s">
        <v>175</v>
      </c>
      <c r="C14037" s="5" t="s">
        <v>87</v>
      </c>
      <c r="D14037" s="5" t="s">
        <v>618</v>
      </c>
      <c r="E14037" s="5" t="s">
        <v>172</v>
      </c>
      <c r="F14037" s="6">
        <v>44195</v>
      </c>
      <c r="G14037" s="5" t="s">
        <v>148</v>
      </c>
      <c r="H14037" s="5" t="s">
        <v>230</v>
      </c>
      <c r="I14037">
        <v>44020</v>
      </c>
      <c r="J14037">
        <v>175</v>
      </c>
      <c r="K14037">
        <v>2332</v>
      </c>
      <c r="L14037">
        <v>20</v>
      </c>
      <c r="M14037">
        <v>85118</v>
      </c>
      <c r="N14037">
        <v>63792.307000000001</v>
      </c>
      <c r="O14037">
        <v>3189.6149999999998</v>
      </c>
      <c r="P14037">
        <v>116.6</v>
      </c>
      <c r="Q14037">
        <v>36.5</v>
      </c>
      <c r="R14037">
        <v>21325.692999999999</v>
      </c>
      <c r="S14037">
        <v>2020</v>
      </c>
      <c r="T14037">
        <v>12</v>
      </c>
      <c r="U14037">
        <v>53</v>
      </c>
    </row>
    <row r="14038" spans="1:21" x14ac:dyDescent="0.3">
      <c r="A14038" s="5" t="s">
        <v>168</v>
      </c>
      <c r="B14038" s="5" t="s">
        <v>175</v>
      </c>
      <c r="C14038" s="5" t="s">
        <v>87</v>
      </c>
      <c r="D14038" s="5" t="s">
        <v>618</v>
      </c>
      <c r="E14038" s="5" t="s">
        <v>172</v>
      </c>
      <c r="F14038" s="6">
        <v>44195</v>
      </c>
      <c r="G14038" s="5" t="s">
        <v>148</v>
      </c>
      <c r="H14038" s="5" t="s">
        <v>203</v>
      </c>
      <c r="I14038">
        <v>44020</v>
      </c>
      <c r="J14038">
        <v>175</v>
      </c>
      <c r="K14038">
        <v>476</v>
      </c>
      <c r="L14038">
        <v>4</v>
      </c>
      <c r="M14038">
        <v>15946</v>
      </c>
      <c r="N14038">
        <v>12758.460999999999</v>
      </c>
      <c r="O14038">
        <v>3189.6149999999998</v>
      </c>
      <c r="P14038">
        <v>119</v>
      </c>
      <c r="Q14038">
        <v>33.5</v>
      </c>
      <c r="R14038">
        <v>3187.5390000000002</v>
      </c>
      <c r="S14038">
        <v>2020</v>
      </c>
      <c r="T14038">
        <v>12</v>
      </c>
      <c r="U14038">
        <v>53</v>
      </c>
    </row>
    <row r="14039" spans="1:21" x14ac:dyDescent="0.3">
      <c r="A14039" s="5" t="s">
        <v>168</v>
      </c>
      <c r="B14039" s="5" t="s">
        <v>206</v>
      </c>
      <c r="C14039" s="5" t="s">
        <v>111</v>
      </c>
      <c r="D14039" s="5" t="s">
        <v>657</v>
      </c>
      <c r="E14039" s="5" t="s">
        <v>172</v>
      </c>
      <c r="F14039" s="6">
        <v>44195</v>
      </c>
      <c r="G14039" s="5" t="s">
        <v>148</v>
      </c>
      <c r="H14039" s="5" t="s">
        <v>199</v>
      </c>
      <c r="I14039">
        <v>44025</v>
      </c>
      <c r="J14039">
        <v>170</v>
      </c>
      <c r="K14039">
        <v>994</v>
      </c>
      <c r="L14039">
        <v>9</v>
      </c>
      <c r="M14039">
        <v>36281</v>
      </c>
      <c r="N14039">
        <v>29461.845000000001</v>
      </c>
      <c r="O14039">
        <v>3273.538</v>
      </c>
      <c r="P14039">
        <v>110.44444444444444</v>
      </c>
      <c r="Q14039">
        <v>36.5</v>
      </c>
      <c r="R14039">
        <v>6819.1549999999997</v>
      </c>
      <c r="S14039">
        <v>2020</v>
      </c>
      <c r="T14039">
        <v>12</v>
      </c>
      <c r="U14039">
        <v>53</v>
      </c>
    </row>
    <row r="14040" spans="1:21" x14ac:dyDescent="0.3">
      <c r="A14040" s="5" t="s">
        <v>168</v>
      </c>
      <c r="B14040" s="5" t="s">
        <v>206</v>
      </c>
      <c r="C14040" s="5" t="s">
        <v>111</v>
      </c>
      <c r="D14040" s="5" t="s">
        <v>657</v>
      </c>
      <c r="E14040" s="5" t="s">
        <v>172</v>
      </c>
      <c r="F14040" s="6">
        <v>44195</v>
      </c>
      <c r="G14040" s="5" t="s">
        <v>148</v>
      </c>
      <c r="H14040" s="5" t="s">
        <v>200</v>
      </c>
      <c r="I14040">
        <v>44025</v>
      </c>
      <c r="J14040">
        <v>170</v>
      </c>
      <c r="K14040">
        <v>460</v>
      </c>
      <c r="L14040">
        <v>4</v>
      </c>
      <c r="M14040">
        <v>16790</v>
      </c>
      <c r="N14040">
        <v>13094.153</v>
      </c>
      <c r="O14040">
        <v>3273.538</v>
      </c>
      <c r="P14040">
        <v>115</v>
      </c>
      <c r="Q14040">
        <v>36.5</v>
      </c>
      <c r="R14040">
        <v>3695.8470000000002</v>
      </c>
      <c r="S14040">
        <v>2020</v>
      </c>
      <c r="T14040">
        <v>12</v>
      </c>
      <c r="U14040">
        <v>53</v>
      </c>
    </row>
    <row r="14041" spans="1:21" x14ac:dyDescent="0.3">
      <c r="A14041" s="5" t="s">
        <v>168</v>
      </c>
      <c r="B14041" s="5" t="s">
        <v>206</v>
      </c>
      <c r="C14041" s="5" t="s">
        <v>111</v>
      </c>
      <c r="D14041" s="5" t="s">
        <v>657</v>
      </c>
      <c r="E14041" s="5" t="s">
        <v>172</v>
      </c>
      <c r="F14041" s="6">
        <v>44195</v>
      </c>
      <c r="G14041" s="5" t="s">
        <v>148</v>
      </c>
      <c r="H14041" s="5" t="s">
        <v>478</v>
      </c>
      <c r="I14041">
        <v>44025</v>
      </c>
      <c r="J14041">
        <v>170</v>
      </c>
      <c r="K14041">
        <v>323</v>
      </c>
      <c r="L14041">
        <v>3</v>
      </c>
      <c r="M14041">
        <v>11789.5</v>
      </c>
      <c r="N14041">
        <v>9820.6149999999998</v>
      </c>
      <c r="O14041">
        <v>3273.538</v>
      </c>
      <c r="P14041">
        <v>107.66666666666667</v>
      </c>
      <c r="Q14041">
        <v>36.5</v>
      </c>
      <c r="R14041">
        <v>1968.885</v>
      </c>
      <c r="S14041">
        <v>2020</v>
      </c>
      <c r="T14041">
        <v>12</v>
      </c>
      <c r="U14041">
        <v>53</v>
      </c>
    </row>
    <row r="14042" spans="1:21" x14ac:dyDescent="0.3">
      <c r="A14042" s="5" t="s">
        <v>168</v>
      </c>
      <c r="B14042" s="5" t="s">
        <v>206</v>
      </c>
      <c r="C14042" s="5" t="s">
        <v>111</v>
      </c>
      <c r="D14042" s="5" t="s">
        <v>657</v>
      </c>
      <c r="E14042" s="5" t="s">
        <v>172</v>
      </c>
      <c r="F14042" s="6">
        <v>44195</v>
      </c>
      <c r="G14042" s="5" t="s">
        <v>148</v>
      </c>
      <c r="H14042" s="5" t="s">
        <v>190</v>
      </c>
      <c r="I14042">
        <v>44025</v>
      </c>
      <c r="J14042">
        <v>170</v>
      </c>
      <c r="K14042">
        <v>336</v>
      </c>
      <c r="L14042">
        <v>3</v>
      </c>
      <c r="M14042">
        <v>12264</v>
      </c>
      <c r="N14042">
        <v>9820.6149999999998</v>
      </c>
      <c r="O14042">
        <v>3273.538</v>
      </c>
      <c r="P14042">
        <v>112</v>
      </c>
      <c r="Q14042">
        <v>36.5</v>
      </c>
      <c r="R14042">
        <v>2443.3850000000002</v>
      </c>
      <c r="S14042">
        <v>2020</v>
      </c>
      <c r="T14042">
        <v>12</v>
      </c>
      <c r="U14042">
        <v>53</v>
      </c>
    </row>
    <row r="14043" spans="1:21" x14ac:dyDescent="0.3">
      <c r="A14043" s="5" t="s">
        <v>168</v>
      </c>
      <c r="B14043" s="5" t="s">
        <v>206</v>
      </c>
      <c r="C14043" s="5" t="s">
        <v>111</v>
      </c>
      <c r="D14043" s="5" t="s">
        <v>657</v>
      </c>
      <c r="E14043" s="5" t="s">
        <v>172</v>
      </c>
      <c r="F14043" s="6">
        <v>44195</v>
      </c>
      <c r="G14043" s="5" t="s">
        <v>148</v>
      </c>
      <c r="H14043" s="5" t="s">
        <v>190</v>
      </c>
      <c r="I14043">
        <v>44025</v>
      </c>
      <c r="J14043">
        <v>170</v>
      </c>
      <c r="K14043">
        <v>96</v>
      </c>
      <c r="L14043">
        <v>1</v>
      </c>
      <c r="M14043">
        <v>3504</v>
      </c>
      <c r="N14043">
        <v>3273.538</v>
      </c>
      <c r="O14043">
        <v>3273.538</v>
      </c>
      <c r="P14043">
        <v>96</v>
      </c>
      <c r="Q14043">
        <v>36.5</v>
      </c>
      <c r="R14043">
        <v>230.46199999999999</v>
      </c>
      <c r="S14043">
        <v>2020</v>
      </c>
      <c r="T14043">
        <v>12</v>
      </c>
      <c r="U14043">
        <v>53</v>
      </c>
    </row>
    <row r="14044" spans="1:21" x14ac:dyDescent="0.3">
      <c r="A14044" s="5" t="s">
        <v>168</v>
      </c>
      <c r="B14044" s="5" t="s">
        <v>206</v>
      </c>
      <c r="C14044" s="5" t="s">
        <v>111</v>
      </c>
      <c r="D14044" s="5" t="s">
        <v>657</v>
      </c>
      <c r="E14044" s="5" t="s">
        <v>172</v>
      </c>
      <c r="F14044" s="6">
        <v>44195</v>
      </c>
      <c r="G14044" s="5" t="s">
        <v>148</v>
      </c>
      <c r="H14044" s="5" t="s">
        <v>218</v>
      </c>
      <c r="I14044">
        <v>44025</v>
      </c>
      <c r="J14044">
        <v>170</v>
      </c>
      <c r="K14044">
        <v>623</v>
      </c>
      <c r="L14044">
        <v>6</v>
      </c>
      <c r="M14044">
        <v>23362.5</v>
      </c>
      <c r="N14044">
        <v>19641.23</v>
      </c>
      <c r="O14044">
        <v>3273.538</v>
      </c>
      <c r="P14044">
        <v>103.83333333333333</v>
      </c>
      <c r="Q14044">
        <v>37.5</v>
      </c>
      <c r="R14044">
        <v>3721.27</v>
      </c>
      <c r="S14044">
        <v>2020</v>
      </c>
      <c r="T14044">
        <v>12</v>
      </c>
      <c r="U14044">
        <v>53</v>
      </c>
    </row>
    <row r="14045" spans="1:21" x14ac:dyDescent="0.3">
      <c r="A14045" s="5" t="s">
        <v>168</v>
      </c>
      <c r="B14045" s="5" t="s">
        <v>206</v>
      </c>
      <c r="C14045" s="5" t="s">
        <v>111</v>
      </c>
      <c r="D14045" s="5" t="s">
        <v>657</v>
      </c>
      <c r="E14045" s="5" t="s">
        <v>172</v>
      </c>
      <c r="F14045" s="6">
        <v>44195</v>
      </c>
      <c r="G14045" s="5" t="s">
        <v>148</v>
      </c>
      <c r="H14045" s="5" t="s">
        <v>189</v>
      </c>
      <c r="I14045">
        <v>44025</v>
      </c>
      <c r="J14045">
        <v>170</v>
      </c>
      <c r="K14045">
        <v>180</v>
      </c>
      <c r="L14045">
        <v>2</v>
      </c>
      <c r="M14045">
        <v>6750</v>
      </c>
      <c r="N14045">
        <v>6547.0770000000002</v>
      </c>
      <c r="O14045">
        <v>3273.538</v>
      </c>
      <c r="P14045">
        <v>90</v>
      </c>
      <c r="Q14045">
        <v>37.5</v>
      </c>
      <c r="R14045">
        <v>202.923</v>
      </c>
      <c r="S14045">
        <v>2020</v>
      </c>
      <c r="T14045">
        <v>12</v>
      </c>
      <c r="U14045">
        <v>53</v>
      </c>
    </row>
    <row r="14046" spans="1:21" x14ac:dyDescent="0.3">
      <c r="A14046" s="5" t="s">
        <v>168</v>
      </c>
      <c r="B14046" s="5" t="s">
        <v>206</v>
      </c>
      <c r="C14046" s="5" t="s">
        <v>111</v>
      </c>
      <c r="D14046" s="5" t="s">
        <v>657</v>
      </c>
      <c r="E14046" s="5" t="s">
        <v>172</v>
      </c>
      <c r="F14046" s="6">
        <v>44195</v>
      </c>
      <c r="G14046" s="5" t="s">
        <v>148</v>
      </c>
      <c r="H14046" s="5" t="s">
        <v>202</v>
      </c>
      <c r="I14046">
        <v>44025</v>
      </c>
      <c r="J14046">
        <v>170</v>
      </c>
      <c r="K14046">
        <v>1542</v>
      </c>
      <c r="L14046">
        <v>15</v>
      </c>
      <c r="M14046">
        <v>53970</v>
      </c>
      <c r="N14046">
        <v>49103.074999999997</v>
      </c>
      <c r="O14046">
        <v>3273.538</v>
      </c>
      <c r="P14046">
        <v>102.8</v>
      </c>
      <c r="Q14046">
        <v>35</v>
      </c>
      <c r="R14046">
        <v>4866.9250000000002</v>
      </c>
      <c r="S14046">
        <v>2020</v>
      </c>
      <c r="T14046">
        <v>12</v>
      </c>
      <c r="U14046">
        <v>53</v>
      </c>
    </row>
    <row r="14047" spans="1:21" x14ac:dyDescent="0.3">
      <c r="A14047" s="5" t="s">
        <v>168</v>
      </c>
      <c r="B14047" s="5" t="s">
        <v>206</v>
      </c>
      <c r="C14047" s="5" t="s">
        <v>111</v>
      </c>
      <c r="D14047" s="5" t="s">
        <v>657</v>
      </c>
      <c r="E14047" s="5" t="s">
        <v>172</v>
      </c>
      <c r="F14047" s="6">
        <v>44195</v>
      </c>
      <c r="G14047" s="5" t="s">
        <v>148</v>
      </c>
      <c r="H14047" s="5" t="s">
        <v>226</v>
      </c>
      <c r="I14047">
        <v>44025</v>
      </c>
      <c r="J14047">
        <v>170</v>
      </c>
      <c r="K14047">
        <v>176</v>
      </c>
      <c r="L14047">
        <v>2</v>
      </c>
      <c r="M14047">
        <v>6600</v>
      </c>
      <c r="N14047">
        <v>6547.0770000000002</v>
      </c>
      <c r="O14047">
        <v>3273.538</v>
      </c>
      <c r="P14047">
        <v>88</v>
      </c>
      <c r="Q14047">
        <v>37.5</v>
      </c>
      <c r="R14047">
        <v>52.923000000000002</v>
      </c>
      <c r="S14047">
        <v>2020</v>
      </c>
      <c r="T14047">
        <v>12</v>
      </c>
      <c r="U14047">
        <v>53</v>
      </c>
    </row>
    <row r="14048" spans="1:21" x14ac:dyDescent="0.3">
      <c r="A14048" s="5" t="s">
        <v>168</v>
      </c>
      <c r="B14048" s="5" t="s">
        <v>206</v>
      </c>
      <c r="C14048" s="5" t="s">
        <v>111</v>
      </c>
      <c r="D14048" s="5" t="s">
        <v>657</v>
      </c>
      <c r="E14048" s="5" t="s">
        <v>172</v>
      </c>
      <c r="F14048" s="6">
        <v>44195</v>
      </c>
      <c r="G14048" s="5" t="s">
        <v>148</v>
      </c>
      <c r="H14048" s="5" t="s">
        <v>191</v>
      </c>
      <c r="I14048">
        <v>44025</v>
      </c>
      <c r="J14048">
        <v>170</v>
      </c>
      <c r="K14048">
        <v>300</v>
      </c>
      <c r="L14048">
        <v>3</v>
      </c>
      <c r="M14048">
        <v>11250</v>
      </c>
      <c r="N14048">
        <v>9820.6149999999998</v>
      </c>
      <c r="O14048">
        <v>3273.538</v>
      </c>
      <c r="P14048">
        <v>100</v>
      </c>
      <c r="Q14048">
        <v>37.5</v>
      </c>
      <c r="R14048">
        <v>1429.385</v>
      </c>
      <c r="S14048">
        <v>2020</v>
      </c>
      <c r="T14048">
        <v>12</v>
      </c>
      <c r="U14048">
        <v>53</v>
      </c>
    </row>
    <row r="14049" spans="1:21" x14ac:dyDescent="0.3">
      <c r="A14049" s="5" t="s">
        <v>168</v>
      </c>
      <c r="B14049" s="5" t="s">
        <v>206</v>
      </c>
      <c r="C14049" s="5" t="s">
        <v>111</v>
      </c>
      <c r="D14049" s="5" t="s">
        <v>657</v>
      </c>
      <c r="E14049" s="5" t="s">
        <v>172</v>
      </c>
      <c r="F14049" s="6">
        <v>44195</v>
      </c>
      <c r="G14049" s="5" t="s">
        <v>148</v>
      </c>
      <c r="H14049" s="5" t="s">
        <v>187</v>
      </c>
      <c r="I14049">
        <v>44025</v>
      </c>
      <c r="J14049">
        <v>170</v>
      </c>
      <c r="K14049">
        <v>782</v>
      </c>
      <c r="L14049">
        <v>8</v>
      </c>
      <c r="M14049">
        <v>29325</v>
      </c>
      <c r="N14049">
        <v>26188.307000000001</v>
      </c>
      <c r="O14049">
        <v>3273.538</v>
      </c>
      <c r="P14049">
        <v>97.75</v>
      </c>
      <c r="Q14049">
        <v>37.5</v>
      </c>
      <c r="R14049">
        <v>3136.6930000000002</v>
      </c>
      <c r="S14049">
        <v>2020</v>
      </c>
      <c r="T14049">
        <v>12</v>
      </c>
      <c r="U14049">
        <v>53</v>
      </c>
    </row>
    <row r="14050" spans="1:21" x14ac:dyDescent="0.3">
      <c r="A14050" s="5" t="s">
        <v>168</v>
      </c>
      <c r="B14050" s="5" t="s">
        <v>206</v>
      </c>
      <c r="C14050" s="5" t="s">
        <v>111</v>
      </c>
      <c r="D14050" s="5" t="s">
        <v>657</v>
      </c>
      <c r="E14050" s="5" t="s">
        <v>172</v>
      </c>
      <c r="F14050" s="6">
        <v>44195</v>
      </c>
      <c r="G14050" s="5" t="s">
        <v>148</v>
      </c>
      <c r="H14050" s="5" t="s">
        <v>216</v>
      </c>
      <c r="I14050">
        <v>44025</v>
      </c>
      <c r="J14050">
        <v>170</v>
      </c>
      <c r="K14050">
        <v>188</v>
      </c>
      <c r="L14050">
        <v>2</v>
      </c>
      <c r="M14050">
        <v>7050</v>
      </c>
      <c r="N14050">
        <v>6547.0770000000002</v>
      </c>
      <c r="O14050">
        <v>3273.538</v>
      </c>
      <c r="P14050">
        <v>94</v>
      </c>
      <c r="Q14050">
        <v>37.5</v>
      </c>
      <c r="R14050">
        <v>502.923</v>
      </c>
      <c r="S14050">
        <v>2020</v>
      </c>
      <c r="T14050">
        <v>12</v>
      </c>
      <c r="U14050">
        <v>53</v>
      </c>
    </row>
    <row r="14051" spans="1:21" x14ac:dyDescent="0.3">
      <c r="A14051" s="5" t="s">
        <v>168</v>
      </c>
      <c r="B14051" s="5" t="s">
        <v>206</v>
      </c>
      <c r="C14051" s="5" t="s">
        <v>111</v>
      </c>
      <c r="D14051" s="5" t="s">
        <v>657</v>
      </c>
      <c r="E14051" s="5" t="s">
        <v>172</v>
      </c>
      <c r="F14051" s="6">
        <v>44195</v>
      </c>
      <c r="G14051" s="5" t="s">
        <v>148</v>
      </c>
      <c r="H14051" s="5" t="s">
        <v>181</v>
      </c>
      <c r="I14051">
        <v>44025</v>
      </c>
      <c r="J14051">
        <v>170</v>
      </c>
      <c r="K14051">
        <v>112</v>
      </c>
      <c r="L14051">
        <v>1</v>
      </c>
      <c r="M14051">
        <v>4200</v>
      </c>
      <c r="N14051">
        <v>3273.538</v>
      </c>
      <c r="O14051">
        <v>3273.538</v>
      </c>
      <c r="P14051">
        <v>112</v>
      </c>
      <c r="Q14051">
        <v>37.5</v>
      </c>
      <c r="R14051">
        <v>926.46199999999999</v>
      </c>
      <c r="S14051">
        <v>2020</v>
      </c>
      <c r="T14051">
        <v>12</v>
      </c>
      <c r="U14051">
        <v>53</v>
      </c>
    </row>
    <row r="14052" spans="1:21" x14ac:dyDescent="0.3">
      <c r="A14052" s="5" t="s">
        <v>168</v>
      </c>
      <c r="B14052" s="5" t="s">
        <v>206</v>
      </c>
      <c r="C14052" s="5" t="s">
        <v>111</v>
      </c>
      <c r="D14052" s="5" t="s">
        <v>657</v>
      </c>
      <c r="E14052" s="5" t="s">
        <v>172</v>
      </c>
      <c r="F14052" s="6">
        <v>44195</v>
      </c>
      <c r="G14052" s="5" t="s">
        <v>148</v>
      </c>
      <c r="H14052" s="5" t="s">
        <v>246</v>
      </c>
      <c r="I14052">
        <v>44025</v>
      </c>
      <c r="J14052">
        <v>170</v>
      </c>
      <c r="K14052">
        <v>670</v>
      </c>
      <c r="L14052">
        <v>6</v>
      </c>
      <c r="M14052">
        <v>23450</v>
      </c>
      <c r="N14052">
        <v>19641.23</v>
      </c>
      <c r="O14052">
        <v>3273.538</v>
      </c>
      <c r="P14052">
        <v>111.66666666666667</v>
      </c>
      <c r="Q14052">
        <v>35</v>
      </c>
      <c r="R14052">
        <v>3808.77</v>
      </c>
      <c r="S14052">
        <v>2020</v>
      </c>
      <c r="T14052">
        <v>12</v>
      </c>
      <c r="U14052">
        <v>53</v>
      </c>
    </row>
    <row r="14053" spans="1:21" x14ac:dyDescent="0.3">
      <c r="A14053" s="5" t="s">
        <v>168</v>
      </c>
      <c r="B14053" s="5" t="s">
        <v>206</v>
      </c>
      <c r="C14053" s="5" t="s">
        <v>111</v>
      </c>
      <c r="D14053" s="5" t="s">
        <v>657</v>
      </c>
      <c r="E14053" s="5" t="s">
        <v>172</v>
      </c>
      <c r="F14053" s="6">
        <v>44195</v>
      </c>
      <c r="G14053" s="5" t="s">
        <v>148</v>
      </c>
      <c r="H14053" s="5" t="s">
        <v>190</v>
      </c>
      <c r="I14053">
        <v>44025</v>
      </c>
      <c r="J14053">
        <v>170</v>
      </c>
      <c r="K14053">
        <v>110</v>
      </c>
      <c r="L14053">
        <v>1</v>
      </c>
      <c r="M14053">
        <v>4125</v>
      </c>
      <c r="N14053">
        <v>3273.538</v>
      </c>
      <c r="O14053">
        <v>3273.538</v>
      </c>
      <c r="P14053">
        <v>110</v>
      </c>
      <c r="Q14053">
        <v>37.5</v>
      </c>
      <c r="R14053">
        <v>851.46199999999999</v>
      </c>
      <c r="S14053">
        <v>2020</v>
      </c>
      <c r="T14053">
        <v>12</v>
      </c>
      <c r="U14053">
        <v>53</v>
      </c>
    </row>
    <row r="14054" spans="1:21" x14ac:dyDescent="0.3">
      <c r="A14054" s="5" t="s">
        <v>168</v>
      </c>
      <c r="B14054" s="5" t="s">
        <v>206</v>
      </c>
      <c r="C14054" s="5" t="s">
        <v>111</v>
      </c>
      <c r="D14054" s="5" t="s">
        <v>657</v>
      </c>
      <c r="E14054" s="5" t="s">
        <v>172</v>
      </c>
      <c r="F14054" s="6">
        <v>44195</v>
      </c>
      <c r="G14054" s="5" t="s">
        <v>148</v>
      </c>
      <c r="H14054" s="5" t="s">
        <v>498</v>
      </c>
      <c r="I14054">
        <v>44025</v>
      </c>
      <c r="J14054">
        <v>170</v>
      </c>
      <c r="K14054">
        <v>782</v>
      </c>
      <c r="L14054">
        <v>8</v>
      </c>
      <c r="M14054">
        <v>29325</v>
      </c>
      <c r="N14054">
        <v>26188.307000000001</v>
      </c>
      <c r="O14054">
        <v>3273.538</v>
      </c>
      <c r="P14054">
        <v>97.75</v>
      </c>
      <c r="Q14054">
        <v>37.5</v>
      </c>
      <c r="R14054">
        <v>3136.6930000000002</v>
      </c>
      <c r="S14054">
        <v>2020</v>
      </c>
      <c r="T14054">
        <v>12</v>
      </c>
      <c r="U14054">
        <v>53</v>
      </c>
    </row>
    <row r="14055" spans="1:21" x14ac:dyDescent="0.3">
      <c r="A14055" s="5" t="s">
        <v>168</v>
      </c>
      <c r="B14055" s="5" t="s">
        <v>206</v>
      </c>
      <c r="C14055" s="5" t="s">
        <v>111</v>
      </c>
      <c r="D14055" s="5" t="s">
        <v>657</v>
      </c>
      <c r="E14055" s="5" t="s">
        <v>172</v>
      </c>
      <c r="F14055" s="6">
        <v>44195</v>
      </c>
      <c r="G14055" s="5" t="s">
        <v>148</v>
      </c>
      <c r="H14055" s="5" t="s">
        <v>190</v>
      </c>
      <c r="I14055">
        <v>44025</v>
      </c>
      <c r="J14055">
        <v>170</v>
      </c>
      <c r="K14055">
        <v>192</v>
      </c>
      <c r="L14055">
        <v>1</v>
      </c>
      <c r="M14055">
        <v>7200</v>
      </c>
      <c r="N14055">
        <v>3273.538</v>
      </c>
      <c r="O14055">
        <v>3273.538</v>
      </c>
      <c r="P14055">
        <v>192</v>
      </c>
      <c r="Q14055">
        <v>37.5</v>
      </c>
      <c r="R14055">
        <v>3926.462</v>
      </c>
      <c r="S14055">
        <v>2020</v>
      </c>
      <c r="T14055">
        <v>12</v>
      </c>
      <c r="U14055">
        <v>53</v>
      </c>
    </row>
    <row r="14056" spans="1:21" x14ac:dyDescent="0.3">
      <c r="A14056" s="5" t="s">
        <v>168</v>
      </c>
      <c r="B14056" s="5" t="s">
        <v>206</v>
      </c>
      <c r="C14056" s="5" t="s">
        <v>111</v>
      </c>
      <c r="D14056" s="5" t="s">
        <v>657</v>
      </c>
      <c r="E14056" s="5" t="s">
        <v>172</v>
      </c>
      <c r="F14056" s="6">
        <v>44195</v>
      </c>
      <c r="G14056" s="5" t="s">
        <v>148</v>
      </c>
      <c r="H14056" s="5" t="s">
        <v>190</v>
      </c>
      <c r="I14056">
        <v>44025</v>
      </c>
      <c r="J14056">
        <v>170</v>
      </c>
      <c r="K14056">
        <v>102</v>
      </c>
      <c r="L14056">
        <v>1</v>
      </c>
      <c r="M14056">
        <v>3825</v>
      </c>
      <c r="N14056">
        <v>3273.538</v>
      </c>
      <c r="O14056">
        <v>3273.538</v>
      </c>
      <c r="P14056">
        <v>102</v>
      </c>
      <c r="Q14056">
        <v>37.5</v>
      </c>
      <c r="R14056">
        <v>551.46199999999999</v>
      </c>
      <c r="S14056">
        <v>2020</v>
      </c>
      <c r="T14056">
        <v>12</v>
      </c>
      <c r="U14056">
        <v>53</v>
      </c>
    </row>
    <row r="14057" spans="1:21" x14ac:dyDescent="0.3">
      <c r="A14057" s="5" t="s">
        <v>168</v>
      </c>
      <c r="B14057" s="5" t="s">
        <v>206</v>
      </c>
      <c r="C14057" s="5" t="s">
        <v>111</v>
      </c>
      <c r="D14057" s="5" t="s">
        <v>657</v>
      </c>
      <c r="E14057" s="5" t="s">
        <v>172</v>
      </c>
      <c r="F14057" s="6">
        <v>44195</v>
      </c>
      <c r="G14057" s="5" t="s">
        <v>148</v>
      </c>
      <c r="H14057" s="5" t="s">
        <v>235</v>
      </c>
      <c r="I14057">
        <v>44025</v>
      </c>
      <c r="J14057">
        <v>170</v>
      </c>
      <c r="K14057">
        <v>91.4</v>
      </c>
      <c r="L14057">
        <v>1</v>
      </c>
      <c r="M14057">
        <v>3336.1</v>
      </c>
      <c r="N14057">
        <v>3273.538</v>
      </c>
      <c r="O14057">
        <v>3273.538</v>
      </c>
      <c r="P14057">
        <v>91.4</v>
      </c>
      <c r="Q14057">
        <v>36.5</v>
      </c>
      <c r="R14057">
        <v>62.561999999999998</v>
      </c>
      <c r="S14057">
        <v>2020</v>
      </c>
      <c r="T14057">
        <v>12</v>
      </c>
      <c r="U14057">
        <v>53</v>
      </c>
    </row>
    <row r="14058" spans="1:21" x14ac:dyDescent="0.3">
      <c r="A14058" s="5" t="s">
        <v>168</v>
      </c>
      <c r="B14058" s="5" t="s">
        <v>206</v>
      </c>
      <c r="C14058" s="5" t="s">
        <v>111</v>
      </c>
      <c r="D14058" s="5" t="s">
        <v>657</v>
      </c>
      <c r="E14058" s="5" t="s">
        <v>172</v>
      </c>
      <c r="F14058" s="6">
        <v>44195</v>
      </c>
      <c r="G14058" s="5" t="s">
        <v>148</v>
      </c>
      <c r="H14058" s="5" t="s">
        <v>351</v>
      </c>
      <c r="I14058">
        <v>44025</v>
      </c>
      <c r="J14058">
        <v>170</v>
      </c>
      <c r="K14058">
        <v>198</v>
      </c>
      <c r="L14058">
        <v>2</v>
      </c>
      <c r="M14058">
        <v>7227</v>
      </c>
      <c r="N14058">
        <v>6547.0770000000002</v>
      </c>
      <c r="O14058">
        <v>3273.538</v>
      </c>
      <c r="P14058">
        <v>99</v>
      </c>
      <c r="Q14058">
        <v>36.5</v>
      </c>
      <c r="R14058">
        <v>679.923</v>
      </c>
      <c r="S14058">
        <v>2020</v>
      </c>
      <c r="T14058">
        <v>12</v>
      </c>
      <c r="U14058">
        <v>53</v>
      </c>
    </row>
    <row r="14059" spans="1:21" x14ac:dyDescent="0.3">
      <c r="A14059" s="5" t="s">
        <v>168</v>
      </c>
      <c r="B14059" s="5" t="s">
        <v>206</v>
      </c>
      <c r="C14059" s="5" t="s">
        <v>111</v>
      </c>
      <c r="D14059" s="5" t="s">
        <v>657</v>
      </c>
      <c r="E14059" s="5" t="s">
        <v>172</v>
      </c>
      <c r="F14059" s="6">
        <v>44195</v>
      </c>
      <c r="G14059" s="5" t="s">
        <v>148</v>
      </c>
      <c r="H14059" s="5" t="s">
        <v>311</v>
      </c>
      <c r="I14059">
        <v>44025</v>
      </c>
      <c r="J14059">
        <v>170</v>
      </c>
      <c r="K14059">
        <v>212.6</v>
      </c>
      <c r="L14059">
        <v>2</v>
      </c>
      <c r="M14059">
        <v>7759.9</v>
      </c>
      <c r="N14059">
        <v>6547.0770000000002</v>
      </c>
      <c r="O14059">
        <v>3273.538</v>
      </c>
      <c r="P14059">
        <v>106.3</v>
      </c>
      <c r="Q14059">
        <v>36.5</v>
      </c>
      <c r="R14059">
        <v>1212.8230000000001</v>
      </c>
      <c r="S14059">
        <v>2020</v>
      </c>
      <c r="T14059">
        <v>12</v>
      </c>
      <c r="U14059">
        <v>53</v>
      </c>
    </row>
    <row r="14060" spans="1:21" x14ac:dyDescent="0.3">
      <c r="A14060" s="5" t="s">
        <v>168</v>
      </c>
      <c r="B14060" s="5" t="s">
        <v>206</v>
      </c>
      <c r="C14060" s="5" t="s">
        <v>111</v>
      </c>
      <c r="D14060" s="5" t="s">
        <v>657</v>
      </c>
      <c r="E14060" s="5" t="s">
        <v>172</v>
      </c>
      <c r="F14060" s="6">
        <v>44195</v>
      </c>
      <c r="G14060" s="5" t="s">
        <v>148</v>
      </c>
      <c r="H14060" s="5" t="s">
        <v>178</v>
      </c>
      <c r="I14060">
        <v>44025</v>
      </c>
      <c r="J14060">
        <v>170</v>
      </c>
      <c r="K14060">
        <v>221.2</v>
      </c>
      <c r="L14060">
        <v>2</v>
      </c>
      <c r="M14060">
        <v>8073.8</v>
      </c>
      <c r="N14060">
        <v>6547.0770000000002</v>
      </c>
      <c r="O14060">
        <v>3273.538</v>
      </c>
      <c r="P14060">
        <v>110.6</v>
      </c>
      <c r="Q14060">
        <v>36.5</v>
      </c>
      <c r="R14060">
        <v>1526.723</v>
      </c>
      <c r="S14060">
        <v>2020</v>
      </c>
      <c r="T14060">
        <v>12</v>
      </c>
      <c r="U14060">
        <v>53</v>
      </c>
    </row>
    <row r="14061" spans="1:21" x14ac:dyDescent="0.3">
      <c r="A14061" s="5" t="s">
        <v>168</v>
      </c>
      <c r="B14061" s="5" t="s">
        <v>206</v>
      </c>
      <c r="C14061" s="5" t="s">
        <v>111</v>
      </c>
      <c r="D14061" s="5" t="s">
        <v>657</v>
      </c>
      <c r="E14061" s="5" t="s">
        <v>172</v>
      </c>
      <c r="F14061" s="6">
        <v>44195</v>
      </c>
      <c r="G14061" s="5" t="s">
        <v>148</v>
      </c>
      <c r="H14061" s="5" t="s">
        <v>173</v>
      </c>
      <c r="I14061">
        <v>44025</v>
      </c>
      <c r="J14061">
        <v>170</v>
      </c>
      <c r="K14061">
        <v>832.4</v>
      </c>
      <c r="L14061">
        <v>8</v>
      </c>
      <c r="M14061">
        <v>30382.6</v>
      </c>
      <c r="N14061">
        <v>26188.307000000001</v>
      </c>
      <c r="O14061">
        <v>3273.538</v>
      </c>
      <c r="P14061">
        <v>104.05</v>
      </c>
      <c r="Q14061">
        <v>36.5</v>
      </c>
      <c r="R14061">
        <v>4194.2929999999997</v>
      </c>
      <c r="S14061">
        <v>2020</v>
      </c>
      <c r="T14061">
        <v>12</v>
      </c>
      <c r="U14061">
        <v>53</v>
      </c>
    </row>
    <row r="14062" spans="1:21" x14ac:dyDescent="0.3">
      <c r="A14062" s="5" t="s">
        <v>168</v>
      </c>
      <c r="B14062" s="5" t="s">
        <v>206</v>
      </c>
      <c r="C14062" s="5" t="s">
        <v>111</v>
      </c>
      <c r="D14062" s="5" t="s">
        <v>657</v>
      </c>
      <c r="E14062" s="5" t="s">
        <v>172</v>
      </c>
      <c r="F14062" s="6">
        <v>44195</v>
      </c>
      <c r="G14062" s="5" t="s">
        <v>148</v>
      </c>
      <c r="H14062" s="5" t="s">
        <v>197</v>
      </c>
      <c r="I14062">
        <v>44025</v>
      </c>
      <c r="J14062">
        <v>170</v>
      </c>
      <c r="K14062">
        <v>891.2</v>
      </c>
      <c r="L14062">
        <v>8</v>
      </c>
      <c r="M14062">
        <v>32528.799999999999</v>
      </c>
      <c r="N14062">
        <v>26188.307000000001</v>
      </c>
      <c r="O14062">
        <v>3273.538</v>
      </c>
      <c r="P14062">
        <v>111.4</v>
      </c>
      <c r="Q14062">
        <v>36.5</v>
      </c>
      <c r="R14062">
        <v>6340.4930000000004</v>
      </c>
      <c r="S14062">
        <v>2020</v>
      </c>
      <c r="T14062">
        <v>12</v>
      </c>
      <c r="U14062">
        <v>53</v>
      </c>
    </row>
    <row r="14063" spans="1:21" x14ac:dyDescent="0.3">
      <c r="A14063" s="5" t="s">
        <v>168</v>
      </c>
      <c r="B14063" s="5" t="s">
        <v>206</v>
      </c>
      <c r="C14063" s="5" t="s">
        <v>118</v>
      </c>
      <c r="D14063" s="5" t="s">
        <v>655</v>
      </c>
      <c r="E14063" s="5" t="s">
        <v>172</v>
      </c>
      <c r="F14063" s="6">
        <v>44195</v>
      </c>
      <c r="G14063" s="5" t="s">
        <v>148</v>
      </c>
      <c r="H14063" s="5" t="s">
        <v>264</v>
      </c>
      <c r="I14063">
        <v>44020</v>
      </c>
      <c r="J14063">
        <v>175</v>
      </c>
      <c r="K14063">
        <v>2206.5</v>
      </c>
      <c r="L14063">
        <v>20</v>
      </c>
      <c r="M14063">
        <v>80537.25</v>
      </c>
      <c r="N14063">
        <v>66165.104999999996</v>
      </c>
      <c r="O14063">
        <v>3308.2550000000001</v>
      </c>
      <c r="P14063">
        <v>110.325</v>
      </c>
      <c r="Q14063">
        <v>36.5</v>
      </c>
      <c r="R14063">
        <v>14372.145</v>
      </c>
      <c r="S14063">
        <v>2020</v>
      </c>
      <c r="T14063">
        <v>12</v>
      </c>
      <c r="U14063">
        <v>53</v>
      </c>
    </row>
    <row r="14064" spans="1:21" x14ac:dyDescent="0.3">
      <c r="A14064" s="5" t="s">
        <v>168</v>
      </c>
      <c r="B14064" s="5" t="s">
        <v>206</v>
      </c>
      <c r="C14064" s="5" t="s">
        <v>118</v>
      </c>
      <c r="D14064" s="5" t="s">
        <v>655</v>
      </c>
      <c r="E14064" s="5" t="s">
        <v>172</v>
      </c>
      <c r="F14064" s="6">
        <v>44195</v>
      </c>
      <c r="G14064" s="5" t="s">
        <v>148</v>
      </c>
      <c r="H14064" s="5" t="s">
        <v>371</v>
      </c>
      <c r="I14064">
        <v>44020</v>
      </c>
      <c r="J14064">
        <v>175</v>
      </c>
      <c r="K14064">
        <v>1220</v>
      </c>
      <c r="L14064">
        <v>10</v>
      </c>
      <c r="M14064">
        <v>43920</v>
      </c>
      <c r="N14064">
        <v>33082.553</v>
      </c>
      <c r="O14064">
        <v>3308.2550000000001</v>
      </c>
      <c r="P14064">
        <v>122</v>
      </c>
      <c r="Q14064">
        <v>36</v>
      </c>
      <c r="R14064">
        <v>10837.447</v>
      </c>
      <c r="S14064">
        <v>2020</v>
      </c>
      <c r="T14064">
        <v>12</v>
      </c>
      <c r="U14064">
        <v>53</v>
      </c>
    </row>
    <row r="14065" spans="1:21" x14ac:dyDescent="0.3">
      <c r="A14065" s="5" t="s">
        <v>168</v>
      </c>
      <c r="B14065" s="5" t="s">
        <v>206</v>
      </c>
      <c r="C14065" s="5" t="s">
        <v>118</v>
      </c>
      <c r="D14065" s="5" t="s">
        <v>655</v>
      </c>
      <c r="E14065" s="5" t="s">
        <v>172</v>
      </c>
      <c r="F14065" s="6">
        <v>44195</v>
      </c>
      <c r="G14065" s="5" t="s">
        <v>148</v>
      </c>
      <c r="H14065" s="5" t="s">
        <v>173</v>
      </c>
      <c r="I14065">
        <v>44020</v>
      </c>
      <c r="J14065">
        <v>175</v>
      </c>
      <c r="K14065">
        <v>337</v>
      </c>
      <c r="L14065">
        <v>4</v>
      </c>
      <c r="M14065">
        <v>12300.5</v>
      </c>
      <c r="N14065">
        <v>13233.021000000001</v>
      </c>
      <c r="O14065">
        <v>3308.2550000000001</v>
      </c>
      <c r="P14065">
        <v>84.25</v>
      </c>
      <c r="Q14065">
        <v>36.5</v>
      </c>
      <c r="R14065">
        <v>-932.52099999999996</v>
      </c>
      <c r="S14065">
        <v>2020</v>
      </c>
      <c r="T14065">
        <v>12</v>
      </c>
      <c r="U14065">
        <v>53</v>
      </c>
    </row>
    <row r="14066" spans="1:21" x14ac:dyDescent="0.3">
      <c r="A14066" s="5" t="s">
        <v>168</v>
      </c>
      <c r="B14066" s="5" t="s">
        <v>206</v>
      </c>
      <c r="C14066" s="5" t="s">
        <v>118</v>
      </c>
      <c r="D14066" s="5" t="s">
        <v>655</v>
      </c>
      <c r="E14066" s="5" t="s">
        <v>172</v>
      </c>
      <c r="F14066" s="6">
        <v>44195</v>
      </c>
      <c r="G14066" s="5" t="s">
        <v>148</v>
      </c>
      <c r="H14066" s="5" t="s">
        <v>204</v>
      </c>
      <c r="I14066">
        <v>44020</v>
      </c>
      <c r="J14066">
        <v>175</v>
      </c>
      <c r="K14066">
        <v>899</v>
      </c>
      <c r="L14066">
        <v>8</v>
      </c>
      <c r="M14066">
        <v>33712.5</v>
      </c>
      <c r="N14066">
        <v>26466.042000000001</v>
      </c>
      <c r="O14066">
        <v>3308.2550000000001</v>
      </c>
      <c r="P14066">
        <v>112.375</v>
      </c>
      <c r="Q14066">
        <v>37.5</v>
      </c>
      <c r="R14066">
        <v>7246.4579999999996</v>
      </c>
      <c r="S14066">
        <v>2020</v>
      </c>
      <c r="T14066">
        <v>12</v>
      </c>
      <c r="U14066">
        <v>53</v>
      </c>
    </row>
    <row r="14067" spans="1:21" x14ac:dyDescent="0.3">
      <c r="A14067" s="5" t="s">
        <v>168</v>
      </c>
      <c r="B14067" s="5" t="s">
        <v>206</v>
      </c>
      <c r="C14067" s="5" t="s">
        <v>118</v>
      </c>
      <c r="D14067" s="5" t="s">
        <v>655</v>
      </c>
      <c r="E14067" s="5" t="s">
        <v>172</v>
      </c>
      <c r="F14067" s="6">
        <v>44195</v>
      </c>
      <c r="G14067" s="5" t="s">
        <v>148</v>
      </c>
      <c r="H14067" s="5" t="s">
        <v>222</v>
      </c>
      <c r="I14067">
        <v>44020</v>
      </c>
      <c r="J14067">
        <v>175</v>
      </c>
      <c r="K14067">
        <v>118</v>
      </c>
      <c r="L14067">
        <v>1</v>
      </c>
      <c r="M14067">
        <v>4425</v>
      </c>
      <c r="N14067">
        <v>3308.2550000000001</v>
      </c>
      <c r="O14067">
        <v>3308.2550000000001</v>
      </c>
      <c r="P14067">
        <v>118</v>
      </c>
      <c r="Q14067">
        <v>37.5</v>
      </c>
      <c r="R14067">
        <v>1116.7449999999999</v>
      </c>
      <c r="S14067">
        <v>2020</v>
      </c>
      <c r="T14067">
        <v>12</v>
      </c>
      <c r="U14067">
        <v>53</v>
      </c>
    </row>
    <row r="14068" spans="1:21" x14ac:dyDescent="0.3">
      <c r="A14068" s="5" t="s">
        <v>168</v>
      </c>
      <c r="B14068" s="5" t="s">
        <v>206</v>
      </c>
      <c r="C14068" s="5" t="s">
        <v>118</v>
      </c>
      <c r="D14068" s="5" t="s">
        <v>655</v>
      </c>
      <c r="E14068" s="5" t="s">
        <v>172</v>
      </c>
      <c r="F14068" s="6">
        <v>44195</v>
      </c>
      <c r="G14068" s="5" t="s">
        <v>148</v>
      </c>
      <c r="H14068" s="5" t="s">
        <v>217</v>
      </c>
      <c r="I14068">
        <v>44020</v>
      </c>
      <c r="J14068">
        <v>175</v>
      </c>
      <c r="K14068">
        <v>972</v>
      </c>
      <c r="L14068">
        <v>10</v>
      </c>
      <c r="M14068">
        <v>36450</v>
      </c>
      <c r="N14068">
        <v>33082.553</v>
      </c>
      <c r="O14068">
        <v>3308.2550000000001</v>
      </c>
      <c r="P14068">
        <v>97.2</v>
      </c>
      <c r="Q14068">
        <v>37.5</v>
      </c>
      <c r="R14068">
        <v>3367.4470000000001</v>
      </c>
      <c r="S14068">
        <v>2020</v>
      </c>
      <c r="T14068">
        <v>12</v>
      </c>
      <c r="U14068">
        <v>53</v>
      </c>
    </row>
    <row r="14069" spans="1:21" x14ac:dyDescent="0.3">
      <c r="A14069" s="5" t="s">
        <v>168</v>
      </c>
      <c r="B14069" s="5" t="s">
        <v>206</v>
      </c>
      <c r="C14069" s="5" t="s">
        <v>118</v>
      </c>
      <c r="D14069" s="5" t="s">
        <v>655</v>
      </c>
      <c r="E14069" s="5" t="s">
        <v>172</v>
      </c>
      <c r="F14069" s="6">
        <v>44195</v>
      </c>
      <c r="G14069" s="5" t="s">
        <v>148</v>
      </c>
      <c r="H14069" s="5" t="s">
        <v>182</v>
      </c>
      <c r="I14069">
        <v>44020</v>
      </c>
      <c r="J14069">
        <v>175</v>
      </c>
      <c r="K14069">
        <v>412</v>
      </c>
      <c r="L14069">
        <v>4</v>
      </c>
      <c r="M14069">
        <v>15450</v>
      </c>
      <c r="N14069">
        <v>13233.021000000001</v>
      </c>
      <c r="O14069">
        <v>3308.2550000000001</v>
      </c>
      <c r="P14069">
        <v>103</v>
      </c>
      <c r="Q14069">
        <v>37.5</v>
      </c>
      <c r="R14069">
        <v>2216.9789999999998</v>
      </c>
      <c r="S14069">
        <v>2020</v>
      </c>
      <c r="T14069">
        <v>12</v>
      </c>
      <c r="U14069">
        <v>53</v>
      </c>
    </row>
    <row r="14070" spans="1:21" x14ac:dyDescent="0.3">
      <c r="A14070" s="5" t="s">
        <v>168</v>
      </c>
      <c r="B14070" s="5" t="s">
        <v>206</v>
      </c>
      <c r="C14070" s="5" t="s">
        <v>118</v>
      </c>
      <c r="D14070" s="5" t="s">
        <v>655</v>
      </c>
      <c r="E14070" s="5" t="s">
        <v>172</v>
      </c>
      <c r="F14070" s="6">
        <v>44195</v>
      </c>
      <c r="G14070" s="5" t="s">
        <v>148</v>
      </c>
      <c r="H14070" s="5" t="s">
        <v>184</v>
      </c>
      <c r="I14070">
        <v>44020</v>
      </c>
      <c r="J14070">
        <v>175</v>
      </c>
      <c r="K14070">
        <v>2921</v>
      </c>
      <c r="L14070">
        <v>25</v>
      </c>
      <c r="M14070">
        <v>106616.5</v>
      </c>
      <c r="N14070">
        <v>82706.380999999994</v>
      </c>
      <c r="O14070">
        <v>3308.2550000000001</v>
      </c>
      <c r="P14070">
        <v>116.84</v>
      </c>
      <c r="Q14070">
        <v>36.5</v>
      </c>
      <c r="R14070">
        <v>23910.118999999999</v>
      </c>
      <c r="S14070">
        <v>2020</v>
      </c>
      <c r="T14070">
        <v>12</v>
      </c>
      <c r="U14070">
        <v>53</v>
      </c>
    </row>
    <row r="14071" spans="1:21" x14ac:dyDescent="0.3">
      <c r="A14071" s="5" t="s">
        <v>168</v>
      </c>
      <c r="B14071" s="5" t="s">
        <v>206</v>
      </c>
      <c r="C14071" s="5" t="s">
        <v>118</v>
      </c>
      <c r="D14071" s="5" t="s">
        <v>655</v>
      </c>
      <c r="E14071" s="5" t="s">
        <v>172</v>
      </c>
      <c r="F14071" s="6">
        <v>44195</v>
      </c>
      <c r="G14071" s="5" t="s">
        <v>148</v>
      </c>
      <c r="H14071" s="5" t="s">
        <v>183</v>
      </c>
      <c r="I14071">
        <v>44020</v>
      </c>
      <c r="J14071">
        <v>175</v>
      </c>
      <c r="K14071">
        <v>576</v>
      </c>
      <c r="L14071">
        <v>5</v>
      </c>
      <c r="M14071">
        <v>21600</v>
      </c>
      <c r="N14071">
        <v>16541.276000000002</v>
      </c>
      <c r="O14071">
        <v>3308.2550000000001</v>
      </c>
      <c r="P14071">
        <v>115.2</v>
      </c>
      <c r="Q14071">
        <v>37.5</v>
      </c>
      <c r="R14071">
        <v>5058.7240000000002</v>
      </c>
      <c r="S14071">
        <v>2020</v>
      </c>
      <c r="T14071">
        <v>12</v>
      </c>
      <c r="U14071">
        <v>53</v>
      </c>
    </row>
    <row r="14072" spans="1:21" x14ac:dyDescent="0.3">
      <c r="A14072" s="5" t="s">
        <v>168</v>
      </c>
      <c r="B14072" s="5" t="s">
        <v>169</v>
      </c>
      <c r="C14072" s="5" t="s">
        <v>170</v>
      </c>
      <c r="D14072" s="5" t="s">
        <v>649</v>
      </c>
      <c r="E14072" s="5" t="s">
        <v>172</v>
      </c>
      <c r="F14072" s="6">
        <v>44196</v>
      </c>
      <c r="G14072" s="5" t="s">
        <v>148</v>
      </c>
      <c r="H14072" s="5" t="s">
        <v>264</v>
      </c>
      <c r="I14072">
        <v>44005</v>
      </c>
      <c r="J14072">
        <v>191</v>
      </c>
      <c r="K14072">
        <v>122</v>
      </c>
      <c r="L14072">
        <v>1</v>
      </c>
      <c r="M14072">
        <v>0</v>
      </c>
      <c r="N14072">
        <v>3247.7829999999999</v>
      </c>
      <c r="O14072">
        <v>3247.7829999999999</v>
      </c>
      <c r="P14072">
        <v>122</v>
      </c>
      <c r="Q14072">
        <v>0</v>
      </c>
      <c r="R14072">
        <v>-3247.7829999999999</v>
      </c>
      <c r="S14072">
        <v>2020</v>
      </c>
      <c r="T14072">
        <v>12</v>
      </c>
      <c r="U14072">
        <v>53</v>
      </c>
    </row>
    <row r="14073" spans="1:21" x14ac:dyDescent="0.3">
      <c r="A14073" s="5" t="s">
        <v>168</v>
      </c>
      <c r="B14073" s="5" t="s">
        <v>206</v>
      </c>
      <c r="C14073" s="5" t="s">
        <v>111</v>
      </c>
      <c r="D14073" s="5" t="s">
        <v>657</v>
      </c>
      <c r="E14073" s="5" t="s">
        <v>227</v>
      </c>
      <c r="F14073" s="6">
        <v>44196</v>
      </c>
      <c r="G14073" s="5" t="s">
        <v>148</v>
      </c>
      <c r="H14073" s="5" t="s">
        <v>202</v>
      </c>
      <c r="I14073">
        <v>44025</v>
      </c>
      <c r="J14073">
        <v>171</v>
      </c>
      <c r="K14073">
        <v>-1542</v>
      </c>
      <c r="L14073">
        <v>-15</v>
      </c>
      <c r="M14073">
        <v>-53970</v>
      </c>
      <c r="N14073">
        <v>-49103.074999999997</v>
      </c>
      <c r="O14073">
        <v>-3273.538</v>
      </c>
      <c r="P14073">
        <v>102.8</v>
      </c>
      <c r="Q14073">
        <v>35</v>
      </c>
      <c r="R14073">
        <v>-4866.9250000000002</v>
      </c>
      <c r="S14073">
        <v>2020</v>
      </c>
      <c r="T14073">
        <v>12</v>
      </c>
      <c r="U14073">
        <v>53</v>
      </c>
    </row>
    <row r="14074" spans="1:21" x14ac:dyDescent="0.3">
      <c r="A14074" s="5" t="s">
        <v>168</v>
      </c>
      <c r="B14074" s="5" t="s">
        <v>206</v>
      </c>
      <c r="C14074" s="5" t="s">
        <v>111</v>
      </c>
      <c r="D14074" s="5" t="s">
        <v>657</v>
      </c>
      <c r="E14074" s="5" t="s">
        <v>172</v>
      </c>
      <c r="F14074" s="6">
        <v>44196</v>
      </c>
      <c r="G14074" s="5" t="s">
        <v>148</v>
      </c>
      <c r="H14074" s="5" t="s">
        <v>202</v>
      </c>
      <c r="I14074">
        <v>44025</v>
      </c>
      <c r="J14074">
        <v>171</v>
      </c>
      <c r="K14074">
        <v>1544</v>
      </c>
      <c r="L14074">
        <v>15</v>
      </c>
      <c r="M14074">
        <v>52496</v>
      </c>
      <c r="N14074">
        <v>49103.074999999997</v>
      </c>
      <c r="O14074">
        <v>3273.538</v>
      </c>
      <c r="P14074">
        <v>102.93333333333334</v>
      </c>
      <c r="Q14074">
        <v>34</v>
      </c>
      <c r="R14074">
        <v>3392.9250000000002</v>
      </c>
      <c r="S14074">
        <v>2020</v>
      </c>
      <c r="T14074">
        <v>12</v>
      </c>
      <c r="U14074">
        <v>53</v>
      </c>
    </row>
    <row r="14075" spans="1:21" x14ac:dyDescent="0.3">
      <c r="A14075" s="5" t="s">
        <v>168</v>
      </c>
      <c r="B14075" s="5" t="s">
        <v>206</v>
      </c>
      <c r="C14075" s="5" t="s">
        <v>111</v>
      </c>
      <c r="D14075" s="5" t="s">
        <v>657</v>
      </c>
      <c r="E14075" s="5" t="s">
        <v>227</v>
      </c>
      <c r="F14075" s="6">
        <v>44196</v>
      </c>
      <c r="G14075" s="5" t="s">
        <v>148</v>
      </c>
      <c r="H14075" s="5" t="s">
        <v>246</v>
      </c>
      <c r="I14075">
        <v>44025</v>
      </c>
      <c r="J14075">
        <v>171</v>
      </c>
      <c r="K14075">
        <v>-670</v>
      </c>
      <c r="L14075">
        <v>-6</v>
      </c>
      <c r="M14075">
        <v>-23450</v>
      </c>
      <c r="N14075">
        <v>-19641.23</v>
      </c>
      <c r="O14075">
        <v>-3273.538</v>
      </c>
      <c r="P14075">
        <v>111.66666666666667</v>
      </c>
      <c r="Q14075">
        <v>35</v>
      </c>
      <c r="R14075">
        <v>-3808.77</v>
      </c>
      <c r="S14075">
        <v>2020</v>
      </c>
      <c r="T14075">
        <v>12</v>
      </c>
      <c r="U14075">
        <v>53</v>
      </c>
    </row>
    <row r="14076" spans="1:21" x14ac:dyDescent="0.3">
      <c r="A14076" s="5" t="s">
        <v>168</v>
      </c>
      <c r="B14076" s="5" t="s">
        <v>206</v>
      </c>
      <c r="C14076" s="5" t="s">
        <v>111</v>
      </c>
      <c r="D14076" s="5" t="s">
        <v>657</v>
      </c>
      <c r="E14076" s="5" t="s">
        <v>172</v>
      </c>
      <c r="F14076" s="6">
        <v>44196</v>
      </c>
      <c r="G14076" s="5" t="s">
        <v>148</v>
      </c>
      <c r="H14076" s="5" t="s">
        <v>246</v>
      </c>
      <c r="I14076">
        <v>44025</v>
      </c>
      <c r="J14076">
        <v>171</v>
      </c>
      <c r="K14076">
        <v>670</v>
      </c>
      <c r="L14076">
        <v>6</v>
      </c>
      <c r="M14076">
        <v>25125</v>
      </c>
      <c r="N14076">
        <v>19641.23</v>
      </c>
      <c r="O14076">
        <v>3273.538</v>
      </c>
      <c r="P14076">
        <v>111.66666666666667</v>
      </c>
      <c r="Q14076">
        <v>37.5</v>
      </c>
      <c r="R14076">
        <v>5483.77</v>
      </c>
      <c r="S14076">
        <v>2020</v>
      </c>
      <c r="T14076">
        <v>12</v>
      </c>
      <c r="U14076">
        <v>53</v>
      </c>
    </row>
    <row r="14077" spans="1:21" x14ac:dyDescent="0.3">
      <c r="A14077" s="5" t="s">
        <v>168</v>
      </c>
      <c r="B14077" s="5" t="s">
        <v>206</v>
      </c>
      <c r="C14077" s="5" t="s">
        <v>111</v>
      </c>
      <c r="D14077" s="5" t="s">
        <v>657</v>
      </c>
      <c r="E14077" s="5" t="s">
        <v>227</v>
      </c>
      <c r="F14077" s="6">
        <v>44196</v>
      </c>
      <c r="G14077" s="5" t="s">
        <v>148</v>
      </c>
      <c r="H14077" s="5"/>
      <c r="I14077">
        <v>44025</v>
      </c>
      <c r="J14077">
        <v>171</v>
      </c>
      <c r="K14077">
        <v>-192</v>
      </c>
      <c r="L14077">
        <v>-1</v>
      </c>
      <c r="M14077">
        <v>-7200</v>
      </c>
      <c r="N14077">
        <v>-3273.538</v>
      </c>
      <c r="O14077">
        <v>-3273.538</v>
      </c>
      <c r="P14077">
        <v>192</v>
      </c>
      <c r="Q14077">
        <v>37.5</v>
      </c>
      <c r="R14077">
        <v>-3926.462</v>
      </c>
      <c r="S14077">
        <v>2020</v>
      </c>
      <c r="T14077">
        <v>12</v>
      </c>
      <c r="U14077">
        <v>53</v>
      </c>
    </row>
    <row r="14078" spans="1:21" x14ac:dyDescent="0.3">
      <c r="A14078" s="5" t="s">
        <v>168</v>
      </c>
      <c r="B14078" s="5" t="s">
        <v>206</v>
      </c>
      <c r="C14078" s="5" t="s">
        <v>111</v>
      </c>
      <c r="D14078" s="5" t="s">
        <v>657</v>
      </c>
      <c r="E14078" s="5" t="s">
        <v>172</v>
      </c>
      <c r="F14078" s="6">
        <v>44196</v>
      </c>
      <c r="G14078" s="5" t="s">
        <v>148</v>
      </c>
      <c r="H14078" s="5" t="s">
        <v>190</v>
      </c>
      <c r="I14078">
        <v>44025</v>
      </c>
      <c r="J14078">
        <v>171</v>
      </c>
      <c r="K14078">
        <v>192</v>
      </c>
      <c r="L14078">
        <v>2</v>
      </c>
      <c r="M14078">
        <v>7200</v>
      </c>
      <c r="N14078">
        <v>6547.0770000000002</v>
      </c>
      <c r="O14078">
        <v>3273.538</v>
      </c>
      <c r="P14078">
        <v>96</v>
      </c>
      <c r="Q14078">
        <v>37.5</v>
      </c>
      <c r="R14078">
        <v>652.923</v>
      </c>
      <c r="S14078">
        <v>2020</v>
      </c>
      <c r="T14078">
        <v>12</v>
      </c>
      <c r="U14078">
        <v>53</v>
      </c>
    </row>
    <row r="14079" spans="1:21" x14ac:dyDescent="0.3">
      <c r="A14079" s="5" t="s">
        <v>168</v>
      </c>
      <c r="B14079" s="5" t="s">
        <v>206</v>
      </c>
      <c r="C14079" s="5" t="s">
        <v>111</v>
      </c>
      <c r="D14079" s="5" t="s">
        <v>657</v>
      </c>
      <c r="E14079" s="5" t="s">
        <v>172</v>
      </c>
      <c r="F14079" s="6">
        <v>44196</v>
      </c>
      <c r="G14079" s="5" t="s">
        <v>148</v>
      </c>
      <c r="H14079" s="5" t="s">
        <v>199</v>
      </c>
      <c r="I14079">
        <v>44025</v>
      </c>
      <c r="J14079">
        <v>171</v>
      </c>
      <c r="K14079">
        <v>117</v>
      </c>
      <c r="L14079">
        <v>1</v>
      </c>
      <c r="M14079">
        <v>4270.5</v>
      </c>
      <c r="N14079">
        <v>3273.538</v>
      </c>
      <c r="O14079">
        <v>3273.538</v>
      </c>
      <c r="P14079">
        <v>117</v>
      </c>
      <c r="Q14079">
        <v>36.5</v>
      </c>
      <c r="R14079">
        <v>996.96199999999999</v>
      </c>
      <c r="S14079">
        <v>2020</v>
      </c>
      <c r="T14079">
        <v>12</v>
      </c>
      <c r="U14079">
        <v>53</v>
      </c>
    </row>
    <row r="14080" spans="1:21" x14ac:dyDescent="0.3">
      <c r="A14080" s="5" t="s">
        <v>168</v>
      </c>
      <c r="B14080" s="5" t="s">
        <v>206</v>
      </c>
      <c r="C14080" s="5" t="s">
        <v>111</v>
      </c>
      <c r="D14080" s="5" t="s">
        <v>657</v>
      </c>
      <c r="E14080" s="5" t="s">
        <v>172</v>
      </c>
      <c r="F14080" s="6">
        <v>44196</v>
      </c>
      <c r="G14080" s="5" t="s">
        <v>148</v>
      </c>
      <c r="H14080" s="5" t="s">
        <v>264</v>
      </c>
      <c r="I14080">
        <v>44025</v>
      </c>
      <c r="J14080">
        <v>171</v>
      </c>
      <c r="K14080">
        <v>1539</v>
      </c>
      <c r="L14080">
        <v>14</v>
      </c>
      <c r="M14080">
        <v>56173.5</v>
      </c>
      <c r="N14080">
        <v>45829.536999999997</v>
      </c>
      <c r="O14080">
        <v>3273.538</v>
      </c>
      <c r="P14080">
        <v>109.92857142857143</v>
      </c>
      <c r="Q14080">
        <v>36.5</v>
      </c>
      <c r="R14080">
        <v>10343.963</v>
      </c>
      <c r="S14080">
        <v>2020</v>
      </c>
      <c r="T14080">
        <v>12</v>
      </c>
      <c r="U14080">
        <v>53</v>
      </c>
    </row>
    <row r="14081" spans="1:21" x14ac:dyDescent="0.3">
      <c r="A14081" s="5" t="s">
        <v>168</v>
      </c>
      <c r="B14081" s="5" t="s">
        <v>206</v>
      </c>
      <c r="C14081" s="5" t="s">
        <v>111</v>
      </c>
      <c r="D14081" s="5" t="s">
        <v>657</v>
      </c>
      <c r="E14081" s="5" t="s">
        <v>172</v>
      </c>
      <c r="F14081" s="6">
        <v>44196</v>
      </c>
      <c r="G14081" s="5" t="s">
        <v>148</v>
      </c>
      <c r="H14081" s="5" t="s">
        <v>371</v>
      </c>
      <c r="I14081">
        <v>44025</v>
      </c>
      <c r="J14081">
        <v>171</v>
      </c>
      <c r="K14081">
        <v>1080.5999999999999</v>
      </c>
      <c r="L14081">
        <v>10</v>
      </c>
      <c r="M14081">
        <v>38901.599999999999</v>
      </c>
      <c r="N14081">
        <v>32735.383000000002</v>
      </c>
      <c r="O14081">
        <v>3273.538</v>
      </c>
      <c r="P14081">
        <v>108.05999999999999</v>
      </c>
      <c r="Q14081">
        <v>36</v>
      </c>
      <c r="R14081">
        <v>6166.2169999999996</v>
      </c>
      <c r="S14081">
        <v>2020</v>
      </c>
      <c r="T14081">
        <v>12</v>
      </c>
      <c r="U14081">
        <v>53</v>
      </c>
    </row>
    <row r="14082" spans="1:21" x14ac:dyDescent="0.3">
      <c r="A14082" s="5" t="s">
        <v>168</v>
      </c>
      <c r="B14082" s="5" t="s">
        <v>206</v>
      </c>
      <c r="C14082" s="5" t="s">
        <v>118</v>
      </c>
      <c r="D14082" s="5" t="s">
        <v>655</v>
      </c>
      <c r="E14082" s="5" t="s">
        <v>227</v>
      </c>
      <c r="F14082" s="6">
        <v>44196</v>
      </c>
      <c r="G14082" s="5" t="s">
        <v>148</v>
      </c>
      <c r="H14082" s="5" t="s">
        <v>184</v>
      </c>
      <c r="I14082">
        <v>44020</v>
      </c>
      <c r="J14082">
        <v>176</v>
      </c>
      <c r="K14082">
        <v>-2921</v>
      </c>
      <c r="L14082">
        <v>-25</v>
      </c>
      <c r="M14082">
        <v>-106616.5</v>
      </c>
      <c r="N14082">
        <v>-82706.380999999994</v>
      </c>
      <c r="O14082">
        <v>-3308.2550000000001</v>
      </c>
      <c r="P14082">
        <v>116.84</v>
      </c>
      <c r="Q14082">
        <v>36.5</v>
      </c>
      <c r="R14082">
        <v>-23910.118999999999</v>
      </c>
      <c r="S14082">
        <v>2020</v>
      </c>
      <c r="T14082">
        <v>12</v>
      </c>
      <c r="U14082">
        <v>53</v>
      </c>
    </row>
    <row r="14083" spans="1:21" x14ac:dyDescent="0.3">
      <c r="A14083" s="5" t="s">
        <v>168</v>
      </c>
      <c r="B14083" s="5" t="s">
        <v>206</v>
      </c>
      <c r="C14083" s="5" t="s">
        <v>118</v>
      </c>
      <c r="D14083" s="5" t="s">
        <v>655</v>
      </c>
      <c r="E14083" s="5" t="s">
        <v>172</v>
      </c>
      <c r="F14083" s="6">
        <v>44196</v>
      </c>
      <c r="G14083" s="5" t="s">
        <v>148</v>
      </c>
      <c r="H14083" s="5" t="s">
        <v>184</v>
      </c>
      <c r="I14083">
        <v>44020</v>
      </c>
      <c r="J14083">
        <v>176</v>
      </c>
      <c r="K14083">
        <v>2921</v>
      </c>
      <c r="L14083">
        <v>25</v>
      </c>
      <c r="M14083">
        <v>108077</v>
      </c>
      <c r="N14083">
        <v>82706.380999999994</v>
      </c>
      <c r="O14083">
        <v>3308.2550000000001</v>
      </c>
      <c r="P14083">
        <v>116.84</v>
      </c>
      <c r="Q14083">
        <v>37</v>
      </c>
      <c r="R14083">
        <v>25370.618999999999</v>
      </c>
      <c r="S14083">
        <v>2020</v>
      </c>
      <c r="T14083">
        <v>12</v>
      </c>
      <c r="U14083">
        <v>53</v>
      </c>
    </row>
    <row r="14084" spans="1:21" x14ac:dyDescent="0.3">
      <c r="A14084" s="5" t="s">
        <v>168</v>
      </c>
      <c r="B14084" s="5" t="s">
        <v>169</v>
      </c>
      <c r="C14084" s="5" t="s">
        <v>170</v>
      </c>
      <c r="D14084" s="5" t="s">
        <v>534</v>
      </c>
      <c r="E14084" s="5" t="s">
        <v>227</v>
      </c>
      <c r="F14084" s="6">
        <v>44223</v>
      </c>
      <c r="G14084" s="5" t="s">
        <v>148</v>
      </c>
      <c r="H14084" s="5" t="s">
        <v>235</v>
      </c>
      <c r="I14084">
        <v>43831</v>
      </c>
      <c r="J14084">
        <v>392</v>
      </c>
      <c r="K14084">
        <v>-113.2</v>
      </c>
      <c r="L14084">
        <v>-1</v>
      </c>
      <c r="M14084">
        <v>-3848.8</v>
      </c>
      <c r="N14084">
        <v>-3356.75</v>
      </c>
      <c r="O14084">
        <v>-3356.752</v>
      </c>
      <c r="P14084">
        <v>113.2</v>
      </c>
      <c r="Q14084">
        <v>34</v>
      </c>
      <c r="R14084">
        <v>-492.05</v>
      </c>
      <c r="S14084">
        <v>2021</v>
      </c>
      <c r="T14084">
        <v>1</v>
      </c>
      <c r="U14084">
        <v>5</v>
      </c>
    </row>
    <row r="14085" spans="1:21" x14ac:dyDescent="0.3">
      <c r="A14085" s="5" t="s">
        <v>168</v>
      </c>
      <c r="B14085" s="5" t="s">
        <v>169</v>
      </c>
      <c r="C14085" s="5" t="s">
        <v>170</v>
      </c>
      <c r="D14085" s="5" t="s">
        <v>649</v>
      </c>
      <c r="E14085" s="5" t="s">
        <v>227</v>
      </c>
      <c r="F14085" s="6">
        <v>44202</v>
      </c>
      <c r="G14085" s="5" t="s">
        <v>148</v>
      </c>
      <c r="H14085" s="5" t="s">
        <v>194</v>
      </c>
      <c r="I14085">
        <v>44005</v>
      </c>
      <c r="J14085">
        <v>197</v>
      </c>
      <c r="K14085">
        <v>-557</v>
      </c>
      <c r="L14085">
        <v>-4</v>
      </c>
      <c r="M14085">
        <v>-20330.5</v>
      </c>
      <c r="N14085">
        <v>-12991.13</v>
      </c>
      <c r="O14085">
        <v>-3247.7829999999999</v>
      </c>
      <c r="P14085">
        <v>139.25</v>
      </c>
      <c r="Q14085">
        <v>36.5</v>
      </c>
      <c r="R14085">
        <v>-7339.37</v>
      </c>
      <c r="S14085">
        <v>2021</v>
      </c>
      <c r="T14085">
        <v>1</v>
      </c>
      <c r="U14085">
        <v>2</v>
      </c>
    </row>
    <row r="14086" spans="1:21" x14ac:dyDescent="0.3">
      <c r="A14086" s="5" t="s">
        <v>168</v>
      </c>
      <c r="B14086" s="5" t="s">
        <v>169</v>
      </c>
      <c r="C14086" s="5" t="s">
        <v>170</v>
      </c>
      <c r="D14086" s="5" t="s">
        <v>649</v>
      </c>
      <c r="E14086" s="5" t="s">
        <v>227</v>
      </c>
      <c r="F14086" s="6">
        <v>44208</v>
      </c>
      <c r="G14086" s="5" t="s">
        <v>148</v>
      </c>
      <c r="H14086" s="5" t="s">
        <v>264</v>
      </c>
      <c r="I14086">
        <v>44005</v>
      </c>
      <c r="J14086">
        <v>203</v>
      </c>
      <c r="K14086">
        <v>-122</v>
      </c>
      <c r="L14086">
        <v>-1</v>
      </c>
      <c r="M14086">
        <v>0</v>
      </c>
      <c r="N14086">
        <v>-3247.78</v>
      </c>
      <c r="O14086">
        <v>-3247.7829999999999</v>
      </c>
      <c r="P14086">
        <v>122</v>
      </c>
      <c r="Q14086">
        <v>0</v>
      </c>
      <c r="R14086">
        <v>3247.78</v>
      </c>
      <c r="S14086">
        <v>2021</v>
      </c>
      <c r="T14086">
        <v>1</v>
      </c>
      <c r="U14086">
        <v>3</v>
      </c>
    </row>
    <row r="14087" spans="1:21" x14ac:dyDescent="0.3">
      <c r="A14087" s="5" t="s">
        <v>168</v>
      </c>
      <c r="B14087" s="5" t="s">
        <v>206</v>
      </c>
      <c r="C14087" s="5" t="s">
        <v>108</v>
      </c>
      <c r="D14087" s="5" t="s">
        <v>658</v>
      </c>
      <c r="E14087" s="5" t="s">
        <v>227</v>
      </c>
      <c r="F14087" s="6">
        <v>44225</v>
      </c>
      <c r="G14087" s="5" t="s">
        <v>148</v>
      </c>
      <c r="H14087" s="5" t="s">
        <v>190</v>
      </c>
      <c r="I14087">
        <v>44054</v>
      </c>
      <c r="J14087">
        <v>171</v>
      </c>
      <c r="K14087">
        <v>-110</v>
      </c>
      <c r="L14087">
        <v>-1</v>
      </c>
      <c r="M14087">
        <v>-2000</v>
      </c>
      <c r="N14087">
        <v>-3048.14</v>
      </c>
      <c r="O14087">
        <v>-3048.1370000000002</v>
      </c>
      <c r="P14087">
        <v>110</v>
      </c>
      <c r="Q14087">
        <v>18.181799999999999</v>
      </c>
      <c r="R14087">
        <v>1048.1400000000001</v>
      </c>
      <c r="S14087">
        <v>2021</v>
      </c>
      <c r="T14087">
        <v>1</v>
      </c>
      <c r="U14087">
        <v>5</v>
      </c>
    </row>
    <row r="14088" spans="1:21" x14ac:dyDescent="0.3">
      <c r="A14088" s="5" t="s">
        <v>168</v>
      </c>
      <c r="B14088" s="5" t="s">
        <v>206</v>
      </c>
      <c r="C14088" s="5" t="s">
        <v>117</v>
      </c>
      <c r="D14088" s="5" t="s">
        <v>651</v>
      </c>
      <c r="E14088" s="5" t="s">
        <v>227</v>
      </c>
      <c r="F14088" s="6">
        <v>44222</v>
      </c>
      <c r="G14088" s="5" t="s">
        <v>148</v>
      </c>
      <c r="H14088" s="5" t="s">
        <v>351</v>
      </c>
      <c r="I14088">
        <v>44112</v>
      </c>
      <c r="J14088">
        <v>110</v>
      </c>
      <c r="K14088">
        <v>-359</v>
      </c>
      <c r="L14088">
        <v>-3</v>
      </c>
      <c r="M14088">
        <v>-12385.5</v>
      </c>
      <c r="N14088">
        <v>-4164.6400000000003</v>
      </c>
      <c r="O14088">
        <v>-1388.213</v>
      </c>
      <c r="P14088">
        <v>119.66666666666667</v>
      </c>
      <c r="Q14088">
        <v>34.5</v>
      </c>
      <c r="R14088">
        <v>-8220.86</v>
      </c>
      <c r="S14088">
        <v>2021</v>
      </c>
      <c r="T14088">
        <v>1</v>
      </c>
      <c r="U14088">
        <v>5</v>
      </c>
    </row>
    <row r="14089" spans="1:21" x14ac:dyDescent="0.3">
      <c r="A14089" s="5" t="s">
        <v>168</v>
      </c>
      <c r="B14089" s="5" t="s">
        <v>206</v>
      </c>
      <c r="C14089" s="5" t="s">
        <v>117</v>
      </c>
      <c r="D14089" s="5" t="s">
        <v>651</v>
      </c>
      <c r="E14089" s="5" t="s">
        <v>227</v>
      </c>
      <c r="F14089" s="6">
        <v>44222</v>
      </c>
      <c r="G14089" s="5" t="s">
        <v>148</v>
      </c>
      <c r="H14089" s="5" t="s">
        <v>235</v>
      </c>
      <c r="I14089">
        <v>44112</v>
      </c>
      <c r="J14089">
        <v>110</v>
      </c>
      <c r="K14089">
        <v>-227.5</v>
      </c>
      <c r="L14089">
        <v>-2</v>
      </c>
      <c r="M14089">
        <v>-7848.75</v>
      </c>
      <c r="N14089">
        <v>-2776.43</v>
      </c>
      <c r="O14089">
        <v>-1388.213</v>
      </c>
      <c r="P14089">
        <v>113.75</v>
      </c>
      <c r="Q14089">
        <v>34.5</v>
      </c>
      <c r="R14089">
        <v>-5072.32</v>
      </c>
      <c r="S14089">
        <v>2021</v>
      </c>
      <c r="T14089">
        <v>1</v>
      </c>
      <c r="U14089">
        <v>5</v>
      </c>
    </row>
    <row r="14090" spans="1:21" x14ac:dyDescent="0.3">
      <c r="A14090" s="5" t="s">
        <v>168</v>
      </c>
      <c r="B14090" s="5" t="s">
        <v>206</v>
      </c>
      <c r="C14090" s="5" t="s">
        <v>117</v>
      </c>
      <c r="D14090" s="5" t="s">
        <v>651</v>
      </c>
      <c r="E14090" s="5" t="s">
        <v>227</v>
      </c>
      <c r="F14090" s="6">
        <v>44222</v>
      </c>
      <c r="G14090" s="5" t="s">
        <v>148</v>
      </c>
      <c r="H14090" s="5" t="s">
        <v>311</v>
      </c>
      <c r="I14090">
        <v>44112</v>
      </c>
      <c r="J14090">
        <v>110</v>
      </c>
      <c r="K14090">
        <v>-108</v>
      </c>
      <c r="L14090">
        <v>-1</v>
      </c>
      <c r="M14090">
        <v>-3726</v>
      </c>
      <c r="N14090">
        <v>-1388.21</v>
      </c>
      <c r="O14090">
        <v>-1388.213</v>
      </c>
      <c r="P14090">
        <v>108</v>
      </c>
      <c r="Q14090">
        <v>34.5</v>
      </c>
      <c r="R14090">
        <v>-2337.79</v>
      </c>
      <c r="S14090">
        <v>2021</v>
      </c>
      <c r="T14090">
        <v>1</v>
      </c>
      <c r="U14090">
        <v>5</v>
      </c>
    </row>
    <row r="14091" spans="1:21" x14ac:dyDescent="0.3">
      <c r="A14091" s="5" t="s">
        <v>168</v>
      </c>
      <c r="B14091" s="5" t="s">
        <v>206</v>
      </c>
      <c r="C14091" s="5" t="s">
        <v>119</v>
      </c>
      <c r="D14091" s="5" t="s">
        <v>659</v>
      </c>
      <c r="E14091" s="5" t="s">
        <v>227</v>
      </c>
      <c r="F14091" s="6">
        <v>44216</v>
      </c>
      <c r="G14091" s="5" t="s">
        <v>148</v>
      </c>
      <c r="H14091" s="5" t="s">
        <v>178</v>
      </c>
      <c r="I14091">
        <v>44029</v>
      </c>
      <c r="J14091">
        <v>187</v>
      </c>
      <c r="K14091">
        <v>-321.39999999999998</v>
      </c>
      <c r="L14091">
        <v>-3</v>
      </c>
      <c r="M14091">
        <v>-11249</v>
      </c>
      <c r="N14091">
        <v>-3904.57</v>
      </c>
      <c r="O14091">
        <v>-1301.5239999999999</v>
      </c>
      <c r="P14091">
        <v>107.13333333333333</v>
      </c>
      <c r="Q14091">
        <v>35</v>
      </c>
      <c r="R14091">
        <v>-7344.43</v>
      </c>
      <c r="S14091">
        <v>2021</v>
      </c>
      <c r="T14091">
        <v>1</v>
      </c>
      <c r="U14091">
        <v>4</v>
      </c>
    </row>
    <row r="14092" spans="1:21" x14ac:dyDescent="0.3">
      <c r="A14092" s="5" t="s">
        <v>168</v>
      </c>
      <c r="B14092" s="5" t="s">
        <v>467</v>
      </c>
      <c r="C14092" s="5" t="s">
        <v>135</v>
      </c>
      <c r="D14092" s="5" t="s">
        <v>660</v>
      </c>
      <c r="E14092" s="5" t="s">
        <v>227</v>
      </c>
      <c r="F14092" s="6">
        <v>44216</v>
      </c>
      <c r="G14092" s="5" t="s">
        <v>148</v>
      </c>
      <c r="H14092" s="5" t="s">
        <v>371</v>
      </c>
      <c r="I14092">
        <v>44081</v>
      </c>
      <c r="J14092">
        <v>135</v>
      </c>
      <c r="K14092">
        <v>-10</v>
      </c>
      <c r="L14092">
        <v>-10</v>
      </c>
      <c r="M14092">
        <v>-38420</v>
      </c>
      <c r="N14092">
        <v>-31776.26</v>
      </c>
      <c r="O14092">
        <v>-3177.6260000000002</v>
      </c>
      <c r="P14092">
        <v>1</v>
      </c>
      <c r="Q14092">
        <v>3842</v>
      </c>
      <c r="R14092">
        <v>-6643.74</v>
      </c>
      <c r="S14092">
        <v>2021</v>
      </c>
      <c r="T14092">
        <v>1</v>
      </c>
      <c r="U14092">
        <v>4</v>
      </c>
    </row>
    <row r="14093" spans="1:21" x14ac:dyDescent="0.3">
      <c r="A14093" s="5" t="s">
        <v>168</v>
      </c>
      <c r="B14093" s="5" t="s">
        <v>169</v>
      </c>
      <c r="C14093" s="5" t="s">
        <v>170</v>
      </c>
      <c r="D14093" s="5" t="s">
        <v>534</v>
      </c>
      <c r="E14093" s="5" t="s">
        <v>172</v>
      </c>
      <c r="F14093" s="6">
        <v>44223</v>
      </c>
      <c r="G14093" s="5" t="s">
        <v>148</v>
      </c>
      <c r="H14093" s="5" t="s">
        <v>235</v>
      </c>
      <c r="I14093">
        <v>43831</v>
      </c>
      <c r="J14093">
        <v>392</v>
      </c>
      <c r="K14093">
        <v>113.2</v>
      </c>
      <c r="L14093">
        <v>1</v>
      </c>
      <c r="M14093">
        <v>3848.8</v>
      </c>
      <c r="N14093">
        <v>3356.75</v>
      </c>
      <c r="O14093">
        <v>3356.752</v>
      </c>
      <c r="P14093">
        <v>113.2</v>
      </c>
      <c r="Q14093">
        <v>34</v>
      </c>
      <c r="R14093">
        <v>492.05</v>
      </c>
      <c r="S14093">
        <v>2021</v>
      </c>
      <c r="T14093">
        <v>1</v>
      </c>
      <c r="U14093">
        <v>5</v>
      </c>
    </row>
    <row r="14094" spans="1:21" x14ac:dyDescent="0.3">
      <c r="A14094" s="5" t="s">
        <v>168</v>
      </c>
      <c r="B14094" s="5" t="s">
        <v>169</v>
      </c>
      <c r="C14094" s="5" t="s">
        <v>170</v>
      </c>
      <c r="D14094" s="5" t="s">
        <v>534</v>
      </c>
      <c r="E14094" s="5" t="s">
        <v>172</v>
      </c>
      <c r="F14094" s="6">
        <v>44223</v>
      </c>
      <c r="G14094" s="5" t="s">
        <v>148</v>
      </c>
      <c r="H14094" s="5" t="s">
        <v>235</v>
      </c>
      <c r="I14094">
        <v>43831</v>
      </c>
      <c r="J14094">
        <v>392</v>
      </c>
      <c r="K14094">
        <v>113.2</v>
      </c>
      <c r="L14094">
        <v>1</v>
      </c>
      <c r="M14094">
        <v>3848.8</v>
      </c>
      <c r="N14094">
        <v>3356.75</v>
      </c>
      <c r="O14094">
        <v>3356.752</v>
      </c>
      <c r="P14094">
        <v>113.2</v>
      </c>
      <c r="Q14094">
        <v>34</v>
      </c>
      <c r="R14094">
        <v>492.05</v>
      </c>
      <c r="S14094">
        <v>2021</v>
      </c>
      <c r="T14094">
        <v>1</v>
      </c>
      <c r="U14094">
        <v>5</v>
      </c>
    </row>
    <row r="14095" spans="1:21" x14ac:dyDescent="0.3">
      <c r="A14095" s="5" t="s">
        <v>168</v>
      </c>
      <c r="B14095" s="5" t="s">
        <v>169</v>
      </c>
      <c r="C14095" s="5" t="s">
        <v>170</v>
      </c>
      <c r="D14095" s="5" t="s">
        <v>601</v>
      </c>
      <c r="E14095" s="5" t="s">
        <v>172</v>
      </c>
      <c r="F14095" s="6">
        <v>44207</v>
      </c>
      <c r="G14095" s="5" t="s">
        <v>148</v>
      </c>
      <c r="H14095" s="5" t="s">
        <v>173</v>
      </c>
      <c r="I14095">
        <v>43882</v>
      </c>
      <c r="J14095">
        <v>325</v>
      </c>
      <c r="K14095">
        <v>224</v>
      </c>
      <c r="L14095">
        <v>1</v>
      </c>
      <c r="M14095">
        <v>7952</v>
      </c>
      <c r="N14095">
        <v>2345.5100000000002</v>
      </c>
      <c r="O14095">
        <v>2345.5059999999999</v>
      </c>
      <c r="P14095">
        <v>224</v>
      </c>
      <c r="Q14095">
        <v>35.5</v>
      </c>
      <c r="R14095">
        <v>5606.49</v>
      </c>
      <c r="S14095">
        <v>2021</v>
      </c>
      <c r="T14095">
        <v>1</v>
      </c>
      <c r="U14095">
        <v>3</v>
      </c>
    </row>
    <row r="14096" spans="1:21" x14ac:dyDescent="0.3">
      <c r="A14096" s="5" t="s">
        <v>168</v>
      </c>
      <c r="B14096" s="5" t="s">
        <v>169</v>
      </c>
      <c r="C14096" s="5" t="s">
        <v>170</v>
      </c>
      <c r="D14096" s="5" t="s">
        <v>649</v>
      </c>
      <c r="E14096" s="5" t="s">
        <v>172</v>
      </c>
      <c r="F14096" s="6">
        <v>44201</v>
      </c>
      <c r="G14096" s="5" t="s">
        <v>148</v>
      </c>
      <c r="H14096" s="5" t="s">
        <v>173</v>
      </c>
      <c r="I14096">
        <v>44005</v>
      </c>
      <c r="J14096">
        <v>196</v>
      </c>
      <c r="K14096">
        <v>525</v>
      </c>
      <c r="L14096">
        <v>5</v>
      </c>
      <c r="M14096">
        <v>18637.5</v>
      </c>
      <c r="N14096">
        <v>16238.91</v>
      </c>
      <c r="O14096">
        <v>3247.7829999999999</v>
      </c>
      <c r="P14096">
        <v>105</v>
      </c>
      <c r="Q14096">
        <v>35.5</v>
      </c>
      <c r="R14096">
        <v>2398.59</v>
      </c>
      <c r="S14096">
        <v>2021</v>
      </c>
      <c r="T14096">
        <v>1</v>
      </c>
      <c r="U14096">
        <v>2</v>
      </c>
    </row>
    <row r="14097" spans="1:21" x14ac:dyDescent="0.3">
      <c r="A14097" s="5" t="s">
        <v>168</v>
      </c>
      <c r="B14097" s="5" t="s">
        <v>169</v>
      </c>
      <c r="C14097" s="5" t="s">
        <v>170</v>
      </c>
      <c r="D14097" s="5" t="s">
        <v>649</v>
      </c>
      <c r="E14097" s="5" t="s">
        <v>172</v>
      </c>
      <c r="F14097" s="6">
        <v>44202</v>
      </c>
      <c r="G14097" s="5" t="s">
        <v>148</v>
      </c>
      <c r="H14097" s="5" t="s">
        <v>194</v>
      </c>
      <c r="I14097">
        <v>44005</v>
      </c>
      <c r="J14097">
        <v>197</v>
      </c>
      <c r="K14097">
        <v>557</v>
      </c>
      <c r="L14097">
        <v>4</v>
      </c>
      <c r="M14097">
        <v>18938</v>
      </c>
      <c r="N14097">
        <v>12991.13</v>
      </c>
      <c r="O14097">
        <v>3247.7829999999999</v>
      </c>
      <c r="P14097">
        <v>139.25</v>
      </c>
      <c r="Q14097">
        <v>34</v>
      </c>
      <c r="R14097">
        <v>5946.87</v>
      </c>
      <c r="S14097">
        <v>2021</v>
      </c>
      <c r="T14097">
        <v>1</v>
      </c>
      <c r="U14097">
        <v>2</v>
      </c>
    </row>
    <row r="14098" spans="1:21" x14ac:dyDescent="0.3">
      <c r="A14098" s="5" t="s">
        <v>168</v>
      </c>
      <c r="B14098" s="5" t="s">
        <v>169</v>
      </c>
      <c r="C14098" s="5" t="s">
        <v>170</v>
      </c>
      <c r="D14098" s="5" t="s">
        <v>618</v>
      </c>
      <c r="E14098" s="5" t="s">
        <v>172</v>
      </c>
      <c r="F14098" s="6">
        <v>44198</v>
      </c>
      <c r="G14098" s="5" t="s">
        <v>148</v>
      </c>
      <c r="H14098" s="5" t="s">
        <v>466</v>
      </c>
      <c r="I14098">
        <v>44020</v>
      </c>
      <c r="J14098">
        <v>178</v>
      </c>
      <c r="K14098">
        <v>4943</v>
      </c>
      <c r="L14098">
        <v>42</v>
      </c>
      <c r="M14098">
        <v>170533.5</v>
      </c>
      <c r="N14098">
        <v>133963.84</v>
      </c>
      <c r="O14098">
        <v>3189.6149999999998</v>
      </c>
      <c r="P14098">
        <v>117.69047619047619</v>
      </c>
      <c r="Q14098">
        <v>34.5</v>
      </c>
      <c r="R14098">
        <v>36569.660000000003</v>
      </c>
      <c r="S14098">
        <v>2021</v>
      </c>
      <c r="T14098">
        <v>1</v>
      </c>
      <c r="U14098">
        <v>1</v>
      </c>
    </row>
    <row r="14099" spans="1:21" x14ac:dyDescent="0.3">
      <c r="A14099" s="5" t="s">
        <v>168</v>
      </c>
      <c r="B14099" s="5" t="s">
        <v>169</v>
      </c>
      <c r="C14099" s="5" t="s">
        <v>170</v>
      </c>
      <c r="D14099" s="5" t="s">
        <v>618</v>
      </c>
      <c r="E14099" s="5" t="s">
        <v>172</v>
      </c>
      <c r="F14099" s="6">
        <v>44216</v>
      </c>
      <c r="G14099" s="5" t="s">
        <v>148</v>
      </c>
      <c r="H14099" s="5" t="s">
        <v>190</v>
      </c>
      <c r="I14099">
        <v>44020</v>
      </c>
      <c r="J14099">
        <v>196</v>
      </c>
      <c r="K14099">
        <v>129.5</v>
      </c>
      <c r="L14099">
        <v>1</v>
      </c>
      <c r="M14099">
        <v>4273.5</v>
      </c>
      <c r="N14099">
        <v>3503.61</v>
      </c>
      <c r="O14099">
        <v>3503.614</v>
      </c>
      <c r="P14099">
        <v>129.5</v>
      </c>
      <c r="Q14099">
        <v>33</v>
      </c>
      <c r="R14099">
        <v>769.89</v>
      </c>
      <c r="S14099">
        <v>2021</v>
      </c>
      <c r="T14099">
        <v>1</v>
      </c>
      <c r="U14099">
        <v>4</v>
      </c>
    </row>
    <row r="14100" spans="1:21" x14ac:dyDescent="0.3">
      <c r="A14100" s="5" t="s">
        <v>168</v>
      </c>
      <c r="B14100" s="5" t="s">
        <v>169</v>
      </c>
      <c r="C14100" s="5" t="s">
        <v>170</v>
      </c>
      <c r="D14100" s="5" t="s">
        <v>656</v>
      </c>
      <c r="E14100" s="5" t="s">
        <v>172</v>
      </c>
      <c r="F14100" s="6">
        <v>44216</v>
      </c>
      <c r="G14100" s="5" t="s">
        <v>148</v>
      </c>
      <c r="H14100" s="5" t="s">
        <v>190</v>
      </c>
      <c r="I14100">
        <v>44049</v>
      </c>
      <c r="J14100">
        <v>167</v>
      </c>
      <c r="K14100">
        <v>104.5</v>
      </c>
      <c r="L14100">
        <v>1</v>
      </c>
      <c r="M14100">
        <v>3344</v>
      </c>
      <c r="N14100">
        <v>2636.87</v>
      </c>
      <c r="O14100">
        <v>2636.873</v>
      </c>
      <c r="P14100">
        <v>104.5</v>
      </c>
      <c r="Q14100">
        <v>32</v>
      </c>
      <c r="R14100">
        <v>707.13</v>
      </c>
      <c r="S14100">
        <v>2021</v>
      </c>
      <c r="T14100">
        <v>1</v>
      </c>
      <c r="U14100">
        <v>4</v>
      </c>
    </row>
    <row r="14101" spans="1:21" x14ac:dyDescent="0.3">
      <c r="A14101" s="5" t="s">
        <v>168</v>
      </c>
      <c r="B14101" s="5" t="s">
        <v>169</v>
      </c>
      <c r="C14101" s="5" t="s">
        <v>170</v>
      </c>
      <c r="D14101" s="5" t="s">
        <v>656</v>
      </c>
      <c r="E14101" s="5" t="s">
        <v>172</v>
      </c>
      <c r="F14101" s="6">
        <v>44217</v>
      </c>
      <c r="G14101" s="5" t="s">
        <v>148</v>
      </c>
      <c r="H14101" s="5" t="s">
        <v>184</v>
      </c>
      <c r="I14101">
        <v>44049</v>
      </c>
      <c r="J14101">
        <v>168</v>
      </c>
      <c r="K14101">
        <v>1556</v>
      </c>
      <c r="L14101">
        <v>15</v>
      </c>
      <c r="M14101">
        <v>54460</v>
      </c>
      <c r="N14101">
        <v>39553.089999999997</v>
      </c>
      <c r="O14101">
        <v>2636.873</v>
      </c>
      <c r="P14101">
        <v>103.73333333333333</v>
      </c>
      <c r="Q14101">
        <v>35</v>
      </c>
      <c r="R14101">
        <v>14906.91</v>
      </c>
      <c r="S14101">
        <v>2021</v>
      </c>
      <c r="T14101">
        <v>1</v>
      </c>
      <c r="U14101">
        <v>4</v>
      </c>
    </row>
    <row r="14102" spans="1:21" x14ac:dyDescent="0.3">
      <c r="A14102" s="5" t="s">
        <v>168</v>
      </c>
      <c r="B14102" s="5" t="s">
        <v>169</v>
      </c>
      <c r="C14102" s="5" t="s">
        <v>170</v>
      </c>
      <c r="D14102" s="5" t="s">
        <v>656</v>
      </c>
      <c r="E14102" s="5" t="s">
        <v>172</v>
      </c>
      <c r="F14102" s="6">
        <v>44217</v>
      </c>
      <c r="G14102" s="5" t="s">
        <v>148</v>
      </c>
      <c r="H14102" s="5" t="s">
        <v>203</v>
      </c>
      <c r="I14102">
        <v>44049</v>
      </c>
      <c r="J14102">
        <v>168</v>
      </c>
      <c r="K14102">
        <v>203</v>
      </c>
      <c r="L14102">
        <v>2</v>
      </c>
      <c r="M14102">
        <v>6699</v>
      </c>
      <c r="N14102">
        <v>5273.75</v>
      </c>
      <c r="O14102">
        <v>2636.873</v>
      </c>
      <c r="P14102">
        <v>101.5</v>
      </c>
      <c r="Q14102">
        <v>33</v>
      </c>
      <c r="R14102">
        <v>1425.25</v>
      </c>
      <c r="S14102">
        <v>2021</v>
      </c>
      <c r="T14102">
        <v>1</v>
      </c>
      <c r="U14102">
        <v>4</v>
      </c>
    </row>
    <row r="14103" spans="1:21" x14ac:dyDescent="0.3">
      <c r="A14103" s="5" t="s">
        <v>168</v>
      </c>
      <c r="B14103" s="5" t="s">
        <v>169</v>
      </c>
      <c r="C14103" s="5" t="s">
        <v>170</v>
      </c>
      <c r="D14103" s="5" t="s">
        <v>656</v>
      </c>
      <c r="E14103" s="5" t="s">
        <v>172</v>
      </c>
      <c r="F14103" s="6">
        <v>44217</v>
      </c>
      <c r="G14103" s="5" t="s">
        <v>148</v>
      </c>
      <c r="H14103" s="5" t="s">
        <v>230</v>
      </c>
      <c r="I14103">
        <v>44049</v>
      </c>
      <c r="J14103">
        <v>168</v>
      </c>
      <c r="K14103">
        <v>1410</v>
      </c>
      <c r="L14103">
        <v>13</v>
      </c>
      <c r="M14103">
        <v>49350</v>
      </c>
      <c r="N14103">
        <v>34279.35</v>
      </c>
      <c r="O14103">
        <v>2636.873</v>
      </c>
      <c r="P14103">
        <v>108.46153846153847</v>
      </c>
      <c r="Q14103">
        <v>35</v>
      </c>
      <c r="R14103">
        <v>15070.65</v>
      </c>
      <c r="S14103">
        <v>2021</v>
      </c>
      <c r="T14103">
        <v>1</v>
      </c>
      <c r="U14103">
        <v>4</v>
      </c>
    </row>
    <row r="14104" spans="1:21" x14ac:dyDescent="0.3">
      <c r="A14104" s="5" t="s">
        <v>168</v>
      </c>
      <c r="B14104" s="5" t="s">
        <v>169</v>
      </c>
      <c r="C14104" s="5" t="s">
        <v>170</v>
      </c>
      <c r="D14104" s="5" t="s">
        <v>656</v>
      </c>
      <c r="E14104" s="5" t="s">
        <v>172</v>
      </c>
      <c r="F14104" s="6">
        <v>44217</v>
      </c>
      <c r="G14104" s="5" t="s">
        <v>148</v>
      </c>
      <c r="H14104" s="5" t="s">
        <v>180</v>
      </c>
      <c r="I14104">
        <v>44049</v>
      </c>
      <c r="J14104">
        <v>168</v>
      </c>
      <c r="K14104">
        <v>182</v>
      </c>
      <c r="L14104">
        <v>2</v>
      </c>
      <c r="M14104">
        <v>6461</v>
      </c>
      <c r="N14104">
        <v>5273.75</v>
      </c>
      <c r="O14104">
        <v>2636.873</v>
      </c>
      <c r="P14104">
        <v>91</v>
      </c>
      <c r="Q14104">
        <v>35.5</v>
      </c>
      <c r="R14104">
        <v>1187.25</v>
      </c>
      <c r="S14104">
        <v>2021</v>
      </c>
      <c r="T14104">
        <v>1</v>
      </c>
      <c r="U14104">
        <v>4</v>
      </c>
    </row>
    <row r="14105" spans="1:21" x14ac:dyDescent="0.3">
      <c r="A14105" s="5" t="s">
        <v>168</v>
      </c>
      <c r="B14105" s="5" t="s">
        <v>169</v>
      </c>
      <c r="C14105" s="5" t="s">
        <v>170</v>
      </c>
      <c r="D14105" s="5" t="s">
        <v>656</v>
      </c>
      <c r="E14105" s="5" t="s">
        <v>172</v>
      </c>
      <c r="F14105" s="6">
        <v>44217</v>
      </c>
      <c r="G14105" s="5" t="s">
        <v>148</v>
      </c>
      <c r="H14105" s="5" t="s">
        <v>205</v>
      </c>
      <c r="I14105">
        <v>44049</v>
      </c>
      <c r="J14105">
        <v>168</v>
      </c>
      <c r="K14105">
        <v>330</v>
      </c>
      <c r="L14105">
        <v>3</v>
      </c>
      <c r="M14105">
        <v>10890</v>
      </c>
      <c r="N14105">
        <v>7910.62</v>
      </c>
      <c r="O14105">
        <v>2636.873</v>
      </c>
      <c r="P14105">
        <v>110</v>
      </c>
      <c r="Q14105">
        <v>33</v>
      </c>
      <c r="R14105">
        <v>2979.38</v>
      </c>
      <c r="S14105">
        <v>2021</v>
      </c>
      <c r="T14105">
        <v>1</v>
      </c>
      <c r="U14105">
        <v>4</v>
      </c>
    </row>
    <row r="14106" spans="1:21" x14ac:dyDescent="0.3">
      <c r="A14106" s="5" t="s">
        <v>168</v>
      </c>
      <c r="B14106" s="5" t="s">
        <v>169</v>
      </c>
      <c r="C14106" s="5" t="s">
        <v>170</v>
      </c>
      <c r="D14106" s="5" t="s">
        <v>656</v>
      </c>
      <c r="E14106" s="5" t="s">
        <v>172</v>
      </c>
      <c r="F14106" s="6">
        <v>44217</v>
      </c>
      <c r="G14106" s="5" t="s">
        <v>148</v>
      </c>
      <c r="H14106" s="5" t="s">
        <v>216</v>
      </c>
      <c r="I14106">
        <v>44049</v>
      </c>
      <c r="J14106">
        <v>168</v>
      </c>
      <c r="K14106">
        <v>110</v>
      </c>
      <c r="L14106">
        <v>1</v>
      </c>
      <c r="M14106">
        <v>3905</v>
      </c>
      <c r="N14106">
        <v>2636.87</v>
      </c>
      <c r="O14106">
        <v>2636.873</v>
      </c>
      <c r="P14106">
        <v>110</v>
      </c>
      <c r="Q14106">
        <v>35.5</v>
      </c>
      <c r="R14106">
        <v>1268.1300000000001</v>
      </c>
      <c r="S14106">
        <v>2021</v>
      </c>
      <c r="T14106">
        <v>1</v>
      </c>
      <c r="U14106">
        <v>4</v>
      </c>
    </row>
    <row r="14107" spans="1:21" x14ac:dyDescent="0.3">
      <c r="A14107" s="5" t="s">
        <v>168</v>
      </c>
      <c r="B14107" s="5" t="s">
        <v>169</v>
      </c>
      <c r="C14107" s="5" t="s">
        <v>170</v>
      </c>
      <c r="D14107" s="5" t="s">
        <v>656</v>
      </c>
      <c r="E14107" s="5" t="s">
        <v>172</v>
      </c>
      <c r="F14107" s="6">
        <v>44217</v>
      </c>
      <c r="G14107" s="5" t="s">
        <v>148</v>
      </c>
      <c r="H14107" s="5" t="s">
        <v>222</v>
      </c>
      <c r="I14107">
        <v>44049</v>
      </c>
      <c r="J14107">
        <v>168</v>
      </c>
      <c r="K14107">
        <v>98</v>
      </c>
      <c r="L14107">
        <v>1</v>
      </c>
      <c r="M14107">
        <v>3479</v>
      </c>
      <c r="N14107">
        <v>2636.87</v>
      </c>
      <c r="O14107">
        <v>2636.873</v>
      </c>
      <c r="P14107">
        <v>98</v>
      </c>
      <c r="Q14107">
        <v>35.5</v>
      </c>
      <c r="R14107">
        <v>842.13</v>
      </c>
      <c r="S14107">
        <v>2021</v>
      </c>
      <c r="T14107">
        <v>1</v>
      </c>
      <c r="U14107">
        <v>4</v>
      </c>
    </row>
    <row r="14108" spans="1:21" x14ac:dyDescent="0.3">
      <c r="A14108" s="5" t="s">
        <v>168</v>
      </c>
      <c r="B14108" s="5" t="s">
        <v>169</v>
      </c>
      <c r="C14108" s="5" t="s">
        <v>170</v>
      </c>
      <c r="D14108" s="5" t="s">
        <v>656</v>
      </c>
      <c r="E14108" s="5" t="s">
        <v>172</v>
      </c>
      <c r="F14108" s="6">
        <v>44217</v>
      </c>
      <c r="G14108" s="5" t="s">
        <v>148</v>
      </c>
      <c r="H14108" s="5" t="s">
        <v>181</v>
      </c>
      <c r="I14108">
        <v>44049</v>
      </c>
      <c r="J14108">
        <v>168</v>
      </c>
      <c r="K14108">
        <v>80</v>
      </c>
      <c r="L14108">
        <v>1</v>
      </c>
      <c r="M14108">
        <v>2840</v>
      </c>
      <c r="N14108">
        <v>2636.87</v>
      </c>
      <c r="O14108">
        <v>2636.873</v>
      </c>
      <c r="P14108">
        <v>80</v>
      </c>
      <c r="Q14108">
        <v>35.5</v>
      </c>
      <c r="R14108">
        <v>203.13</v>
      </c>
      <c r="S14108">
        <v>2021</v>
      </c>
      <c r="T14108">
        <v>1</v>
      </c>
      <c r="U14108">
        <v>4</v>
      </c>
    </row>
    <row r="14109" spans="1:21" x14ac:dyDescent="0.3">
      <c r="A14109" s="5" t="s">
        <v>168</v>
      </c>
      <c r="B14109" s="5" t="s">
        <v>169</v>
      </c>
      <c r="C14109" s="5" t="s">
        <v>170</v>
      </c>
      <c r="D14109" s="5" t="s">
        <v>656</v>
      </c>
      <c r="E14109" s="5" t="s">
        <v>172</v>
      </c>
      <c r="F14109" s="6">
        <v>44217</v>
      </c>
      <c r="G14109" s="5" t="s">
        <v>148</v>
      </c>
      <c r="H14109" s="5" t="s">
        <v>183</v>
      </c>
      <c r="I14109">
        <v>44049</v>
      </c>
      <c r="J14109">
        <v>168</v>
      </c>
      <c r="K14109">
        <v>216</v>
      </c>
      <c r="L14109">
        <v>2</v>
      </c>
      <c r="M14109">
        <v>7668</v>
      </c>
      <c r="N14109">
        <v>5273.75</v>
      </c>
      <c r="O14109">
        <v>2636.873</v>
      </c>
      <c r="P14109">
        <v>108</v>
      </c>
      <c r="Q14109">
        <v>35.5</v>
      </c>
      <c r="R14109">
        <v>2394.25</v>
      </c>
      <c r="S14109">
        <v>2021</v>
      </c>
      <c r="T14109">
        <v>1</v>
      </c>
      <c r="U14109">
        <v>4</v>
      </c>
    </row>
    <row r="14110" spans="1:21" x14ac:dyDescent="0.3">
      <c r="A14110" s="5" t="s">
        <v>168</v>
      </c>
      <c r="B14110" s="5" t="s">
        <v>169</v>
      </c>
      <c r="C14110" s="5" t="s">
        <v>170</v>
      </c>
      <c r="D14110" s="5" t="s">
        <v>656</v>
      </c>
      <c r="E14110" s="5" t="s">
        <v>172</v>
      </c>
      <c r="F14110" s="6">
        <v>44217</v>
      </c>
      <c r="G14110" s="5" t="s">
        <v>148</v>
      </c>
      <c r="H14110" s="5" t="s">
        <v>231</v>
      </c>
      <c r="I14110">
        <v>44049</v>
      </c>
      <c r="J14110">
        <v>168</v>
      </c>
      <c r="K14110">
        <v>115</v>
      </c>
      <c r="L14110">
        <v>1</v>
      </c>
      <c r="M14110">
        <v>4082.5</v>
      </c>
      <c r="N14110">
        <v>2636.87</v>
      </c>
      <c r="O14110">
        <v>2636.873</v>
      </c>
      <c r="P14110">
        <v>115</v>
      </c>
      <c r="Q14110">
        <v>35.5</v>
      </c>
      <c r="R14110">
        <v>1445.63</v>
      </c>
      <c r="S14110">
        <v>2021</v>
      </c>
      <c r="T14110">
        <v>1</v>
      </c>
      <c r="U14110">
        <v>4</v>
      </c>
    </row>
    <row r="14111" spans="1:21" x14ac:dyDescent="0.3">
      <c r="A14111" s="5" t="s">
        <v>168</v>
      </c>
      <c r="B14111" s="5" t="s">
        <v>169</v>
      </c>
      <c r="C14111" s="5" t="s">
        <v>170</v>
      </c>
      <c r="D14111" s="5" t="s">
        <v>656</v>
      </c>
      <c r="E14111" s="5" t="s">
        <v>172</v>
      </c>
      <c r="F14111" s="6">
        <v>44217</v>
      </c>
      <c r="G14111" s="5" t="s">
        <v>148</v>
      </c>
      <c r="H14111" s="5" t="s">
        <v>186</v>
      </c>
      <c r="I14111">
        <v>44049</v>
      </c>
      <c r="J14111">
        <v>168</v>
      </c>
      <c r="K14111">
        <v>112</v>
      </c>
      <c r="L14111">
        <v>1</v>
      </c>
      <c r="M14111">
        <v>3976</v>
      </c>
      <c r="N14111">
        <v>2636.87</v>
      </c>
      <c r="O14111">
        <v>2636.873</v>
      </c>
      <c r="P14111">
        <v>112</v>
      </c>
      <c r="Q14111">
        <v>35.5</v>
      </c>
      <c r="R14111">
        <v>1339.13</v>
      </c>
      <c r="S14111">
        <v>2021</v>
      </c>
      <c r="T14111">
        <v>1</v>
      </c>
      <c r="U14111">
        <v>4</v>
      </c>
    </row>
    <row r="14112" spans="1:21" x14ac:dyDescent="0.3">
      <c r="A14112" s="5" t="s">
        <v>168</v>
      </c>
      <c r="B14112" s="5" t="s">
        <v>169</v>
      </c>
      <c r="C14112" s="5" t="s">
        <v>170</v>
      </c>
      <c r="D14112" s="5" t="s">
        <v>656</v>
      </c>
      <c r="E14112" s="5" t="s">
        <v>172</v>
      </c>
      <c r="F14112" s="6">
        <v>44217</v>
      </c>
      <c r="G14112" s="5" t="s">
        <v>148</v>
      </c>
      <c r="H14112" s="5" t="s">
        <v>187</v>
      </c>
      <c r="I14112">
        <v>44049</v>
      </c>
      <c r="J14112">
        <v>168</v>
      </c>
      <c r="K14112">
        <v>512</v>
      </c>
      <c r="L14112">
        <v>5</v>
      </c>
      <c r="M14112">
        <v>18176</v>
      </c>
      <c r="N14112">
        <v>13184.36</v>
      </c>
      <c r="O14112">
        <v>2636.873</v>
      </c>
      <c r="P14112">
        <v>102.4</v>
      </c>
      <c r="Q14112">
        <v>35.5</v>
      </c>
      <c r="R14112">
        <v>4991.6400000000003</v>
      </c>
      <c r="S14112">
        <v>2021</v>
      </c>
      <c r="T14112">
        <v>1</v>
      </c>
      <c r="U14112">
        <v>4</v>
      </c>
    </row>
    <row r="14113" spans="1:21" x14ac:dyDescent="0.3">
      <c r="A14113" s="5" t="s">
        <v>168</v>
      </c>
      <c r="B14113" s="5" t="s">
        <v>169</v>
      </c>
      <c r="C14113" s="5" t="s">
        <v>170</v>
      </c>
      <c r="D14113" s="5" t="s">
        <v>656</v>
      </c>
      <c r="E14113" s="5" t="s">
        <v>172</v>
      </c>
      <c r="F14113" s="6">
        <v>44217</v>
      </c>
      <c r="G14113" s="5" t="s">
        <v>148</v>
      </c>
      <c r="H14113" s="5" t="s">
        <v>188</v>
      </c>
      <c r="I14113">
        <v>44049</v>
      </c>
      <c r="J14113">
        <v>168</v>
      </c>
      <c r="K14113">
        <v>404</v>
      </c>
      <c r="L14113">
        <v>4</v>
      </c>
      <c r="M14113">
        <v>14342</v>
      </c>
      <c r="N14113">
        <v>10547.49</v>
      </c>
      <c r="O14113">
        <v>2636.873</v>
      </c>
      <c r="P14113">
        <v>101</v>
      </c>
      <c r="Q14113">
        <v>35.5</v>
      </c>
      <c r="R14113">
        <v>3794.51</v>
      </c>
      <c r="S14113">
        <v>2021</v>
      </c>
      <c r="T14113">
        <v>1</v>
      </c>
      <c r="U14113">
        <v>4</v>
      </c>
    </row>
    <row r="14114" spans="1:21" x14ac:dyDescent="0.3">
      <c r="A14114" s="5" t="s">
        <v>168</v>
      </c>
      <c r="B14114" s="5" t="s">
        <v>169</v>
      </c>
      <c r="C14114" s="5" t="s">
        <v>170</v>
      </c>
      <c r="D14114" s="5" t="s">
        <v>656</v>
      </c>
      <c r="E14114" s="5" t="s">
        <v>172</v>
      </c>
      <c r="F14114" s="6">
        <v>44217</v>
      </c>
      <c r="G14114" s="5" t="s">
        <v>148</v>
      </c>
      <c r="H14114" s="5" t="s">
        <v>190</v>
      </c>
      <c r="I14114">
        <v>44049</v>
      </c>
      <c r="J14114">
        <v>168</v>
      </c>
      <c r="K14114">
        <v>90</v>
      </c>
      <c r="L14114">
        <v>1</v>
      </c>
      <c r="M14114">
        <v>3195</v>
      </c>
      <c r="N14114">
        <v>2636.87</v>
      </c>
      <c r="O14114">
        <v>2636.873</v>
      </c>
      <c r="P14114">
        <v>90</v>
      </c>
      <c r="Q14114">
        <v>35.5</v>
      </c>
      <c r="R14114">
        <v>558.13</v>
      </c>
      <c r="S14114">
        <v>2021</v>
      </c>
      <c r="T14114">
        <v>1</v>
      </c>
      <c r="U14114">
        <v>4</v>
      </c>
    </row>
    <row r="14115" spans="1:21" x14ac:dyDescent="0.3">
      <c r="A14115" s="5" t="s">
        <v>168</v>
      </c>
      <c r="B14115" s="5" t="s">
        <v>169</v>
      </c>
      <c r="C14115" s="5" t="s">
        <v>170</v>
      </c>
      <c r="D14115" s="5" t="s">
        <v>656</v>
      </c>
      <c r="E14115" s="5" t="s">
        <v>172</v>
      </c>
      <c r="F14115" s="6">
        <v>44217</v>
      </c>
      <c r="G14115" s="5" t="s">
        <v>148</v>
      </c>
      <c r="H14115" s="5" t="s">
        <v>190</v>
      </c>
      <c r="I14115">
        <v>44049</v>
      </c>
      <c r="J14115">
        <v>168</v>
      </c>
      <c r="K14115">
        <v>222</v>
      </c>
      <c r="L14115">
        <v>2</v>
      </c>
      <c r="M14115">
        <v>7326</v>
      </c>
      <c r="N14115">
        <v>5273.75</v>
      </c>
      <c r="O14115">
        <v>2636.873</v>
      </c>
      <c r="P14115">
        <v>111</v>
      </c>
      <c r="Q14115">
        <v>33</v>
      </c>
      <c r="R14115">
        <v>2052.25</v>
      </c>
      <c r="S14115">
        <v>2021</v>
      </c>
      <c r="T14115">
        <v>1</v>
      </c>
      <c r="U14115">
        <v>4</v>
      </c>
    </row>
    <row r="14116" spans="1:21" x14ac:dyDescent="0.3">
      <c r="A14116" s="5" t="s">
        <v>168</v>
      </c>
      <c r="B14116" s="5" t="s">
        <v>169</v>
      </c>
      <c r="C14116" s="5" t="s">
        <v>170</v>
      </c>
      <c r="D14116" s="5" t="s">
        <v>656</v>
      </c>
      <c r="E14116" s="5" t="s">
        <v>172</v>
      </c>
      <c r="F14116" s="6">
        <v>44217</v>
      </c>
      <c r="G14116" s="5" t="s">
        <v>148</v>
      </c>
      <c r="H14116" s="5" t="s">
        <v>190</v>
      </c>
      <c r="I14116">
        <v>44049</v>
      </c>
      <c r="J14116">
        <v>168</v>
      </c>
      <c r="K14116">
        <v>200</v>
      </c>
      <c r="L14116">
        <v>2</v>
      </c>
      <c r="M14116">
        <v>7100</v>
      </c>
      <c r="N14116">
        <v>5273.75</v>
      </c>
      <c r="O14116">
        <v>2636.873</v>
      </c>
      <c r="P14116">
        <v>100</v>
      </c>
      <c r="Q14116">
        <v>35.5</v>
      </c>
      <c r="R14116">
        <v>1826.25</v>
      </c>
      <c r="S14116">
        <v>2021</v>
      </c>
      <c r="T14116">
        <v>1</v>
      </c>
      <c r="U14116">
        <v>4</v>
      </c>
    </row>
    <row r="14117" spans="1:21" x14ac:dyDescent="0.3">
      <c r="A14117" s="5" t="s">
        <v>168</v>
      </c>
      <c r="B14117" s="5" t="s">
        <v>169</v>
      </c>
      <c r="C14117" s="5" t="s">
        <v>170</v>
      </c>
      <c r="D14117" s="5" t="s">
        <v>656</v>
      </c>
      <c r="E14117" s="5" t="s">
        <v>172</v>
      </c>
      <c r="F14117" s="6">
        <v>44217</v>
      </c>
      <c r="G14117" s="5" t="s">
        <v>148</v>
      </c>
      <c r="H14117" s="5" t="s">
        <v>190</v>
      </c>
      <c r="I14117">
        <v>44049</v>
      </c>
      <c r="J14117">
        <v>168</v>
      </c>
      <c r="K14117">
        <v>112</v>
      </c>
      <c r="L14117">
        <v>1</v>
      </c>
      <c r="M14117">
        <v>3976</v>
      </c>
      <c r="N14117">
        <v>2636.87</v>
      </c>
      <c r="O14117">
        <v>2636.873</v>
      </c>
      <c r="P14117">
        <v>112</v>
      </c>
      <c r="Q14117">
        <v>35.5</v>
      </c>
      <c r="R14117">
        <v>1339.13</v>
      </c>
      <c r="S14117">
        <v>2021</v>
      </c>
      <c r="T14117">
        <v>1</v>
      </c>
      <c r="U14117">
        <v>4</v>
      </c>
    </row>
    <row r="14118" spans="1:21" x14ac:dyDescent="0.3">
      <c r="A14118" s="5" t="s">
        <v>168</v>
      </c>
      <c r="B14118" s="5" t="s">
        <v>169</v>
      </c>
      <c r="C14118" s="5" t="s">
        <v>170</v>
      </c>
      <c r="D14118" s="5" t="s">
        <v>656</v>
      </c>
      <c r="E14118" s="5" t="s">
        <v>172</v>
      </c>
      <c r="F14118" s="6">
        <v>44217</v>
      </c>
      <c r="G14118" s="5" t="s">
        <v>148</v>
      </c>
      <c r="H14118" s="5" t="s">
        <v>190</v>
      </c>
      <c r="I14118">
        <v>44049</v>
      </c>
      <c r="J14118">
        <v>168</v>
      </c>
      <c r="K14118">
        <v>110</v>
      </c>
      <c r="L14118">
        <v>1</v>
      </c>
      <c r="M14118">
        <v>3905</v>
      </c>
      <c r="N14118">
        <v>2636.87</v>
      </c>
      <c r="O14118">
        <v>2636.873</v>
      </c>
      <c r="P14118">
        <v>110</v>
      </c>
      <c r="Q14118">
        <v>35.5</v>
      </c>
      <c r="R14118">
        <v>1268.1300000000001</v>
      </c>
      <c r="S14118">
        <v>2021</v>
      </c>
      <c r="T14118">
        <v>1</v>
      </c>
      <c r="U14118">
        <v>4</v>
      </c>
    </row>
    <row r="14119" spans="1:21" x14ac:dyDescent="0.3">
      <c r="A14119" s="5" t="s">
        <v>168</v>
      </c>
      <c r="B14119" s="5" t="s">
        <v>169</v>
      </c>
      <c r="C14119" s="5" t="s">
        <v>170</v>
      </c>
      <c r="D14119" s="5" t="s">
        <v>656</v>
      </c>
      <c r="E14119" s="5" t="s">
        <v>172</v>
      </c>
      <c r="F14119" s="6">
        <v>44217</v>
      </c>
      <c r="G14119" s="5" t="s">
        <v>148</v>
      </c>
      <c r="H14119" s="5" t="s">
        <v>190</v>
      </c>
      <c r="I14119">
        <v>44049</v>
      </c>
      <c r="J14119">
        <v>168</v>
      </c>
      <c r="K14119">
        <v>100</v>
      </c>
      <c r="L14119">
        <v>1</v>
      </c>
      <c r="M14119">
        <v>3550</v>
      </c>
      <c r="N14119">
        <v>2636.87</v>
      </c>
      <c r="O14119">
        <v>2636.873</v>
      </c>
      <c r="P14119">
        <v>100</v>
      </c>
      <c r="Q14119">
        <v>35.5</v>
      </c>
      <c r="R14119">
        <v>913.13</v>
      </c>
      <c r="S14119">
        <v>2021</v>
      </c>
      <c r="T14119">
        <v>1</v>
      </c>
      <c r="U14119">
        <v>4</v>
      </c>
    </row>
    <row r="14120" spans="1:21" x14ac:dyDescent="0.3">
      <c r="A14120" s="5" t="s">
        <v>168</v>
      </c>
      <c r="B14120" s="5" t="s">
        <v>169</v>
      </c>
      <c r="C14120" s="5" t="s">
        <v>170</v>
      </c>
      <c r="D14120" s="5" t="s">
        <v>656</v>
      </c>
      <c r="E14120" s="5" t="s">
        <v>172</v>
      </c>
      <c r="F14120" s="6">
        <v>44217</v>
      </c>
      <c r="G14120" s="5" t="s">
        <v>148</v>
      </c>
      <c r="H14120" s="5" t="s">
        <v>190</v>
      </c>
      <c r="I14120">
        <v>44049</v>
      </c>
      <c r="J14120">
        <v>168</v>
      </c>
      <c r="K14120">
        <v>123</v>
      </c>
      <c r="L14120">
        <v>1</v>
      </c>
      <c r="M14120">
        <v>3936</v>
      </c>
      <c r="N14120">
        <v>2636.87</v>
      </c>
      <c r="O14120">
        <v>2636.873</v>
      </c>
      <c r="P14120">
        <v>123</v>
      </c>
      <c r="Q14120">
        <v>32</v>
      </c>
      <c r="R14120">
        <v>1299.1300000000001</v>
      </c>
      <c r="S14120">
        <v>2021</v>
      </c>
      <c r="T14120">
        <v>1</v>
      </c>
      <c r="U14120">
        <v>4</v>
      </c>
    </row>
    <row r="14121" spans="1:21" x14ac:dyDescent="0.3">
      <c r="A14121" s="5" t="s">
        <v>168</v>
      </c>
      <c r="B14121" s="5" t="s">
        <v>169</v>
      </c>
      <c r="C14121" s="5" t="s">
        <v>170</v>
      </c>
      <c r="D14121" s="5" t="s">
        <v>656</v>
      </c>
      <c r="E14121" s="5" t="s">
        <v>172</v>
      </c>
      <c r="F14121" s="6">
        <v>44221</v>
      </c>
      <c r="G14121" s="5" t="s">
        <v>148</v>
      </c>
      <c r="H14121" s="5" t="s">
        <v>173</v>
      </c>
      <c r="I14121">
        <v>44049</v>
      </c>
      <c r="J14121">
        <v>172</v>
      </c>
      <c r="K14121">
        <v>80</v>
      </c>
      <c r="L14121">
        <v>1</v>
      </c>
      <c r="M14121">
        <v>2760</v>
      </c>
      <c r="N14121">
        <v>2714.43</v>
      </c>
      <c r="O14121">
        <v>2714.4279999999999</v>
      </c>
      <c r="P14121">
        <v>80</v>
      </c>
      <c r="Q14121">
        <v>34.5</v>
      </c>
      <c r="R14121">
        <v>45.57</v>
      </c>
      <c r="S14121">
        <v>2021</v>
      </c>
      <c r="T14121">
        <v>1</v>
      </c>
      <c r="U14121">
        <v>5</v>
      </c>
    </row>
    <row r="14122" spans="1:21" x14ac:dyDescent="0.3">
      <c r="A14122" s="5" t="s">
        <v>168</v>
      </c>
      <c r="B14122" s="5" t="s">
        <v>169</v>
      </c>
      <c r="C14122" s="5" t="s">
        <v>170</v>
      </c>
      <c r="D14122" s="5" t="s">
        <v>656</v>
      </c>
      <c r="E14122" s="5" t="s">
        <v>172</v>
      </c>
      <c r="F14122" s="6">
        <v>44222</v>
      </c>
      <c r="G14122" s="5" t="s">
        <v>148</v>
      </c>
      <c r="H14122" s="5" t="s">
        <v>253</v>
      </c>
      <c r="I14122">
        <v>44049</v>
      </c>
      <c r="J14122">
        <v>173</v>
      </c>
      <c r="K14122">
        <v>186</v>
      </c>
      <c r="L14122">
        <v>2</v>
      </c>
      <c r="M14122">
        <v>6417</v>
      </c>
      <c r="N14122">
        <v>5428.86</v>
      </c>
      <c r="O14122">
        <v>2714.4279999999999</v>
      </c>
      <c r="P14122">
        <v>93</v>
      </c>
      <c r="Q14122">
        <v>34.5</v>
      </c>
      <c r="R14122">
        <v>988.14</v>
      </c>
      <c r="S14122">
        <v>2021</v>
      </c>
      <c r="T14122">
        <v>1</v>
      </c>
      <c r="U14122">
        <v>5</v>
      </c>
    </row>
    <row r="14123" spans="1:21" x14ac:dyDescent="0.3">
      <c r="A14123" s="5" t="s">
        <v>168</v>
      </c>
      <c r="B14123" s="5" t="s">
        <v>169</v>
      </c>
      <c r="C14123" s="5" t="s">
        <v>170</v>
      </c>
      <c r="D14123" s="5" t="s">
        <v>656</v>
      </c>
      <c r="E14123" s="5" t="s">
        <v>172</v>
      </c>
      <c r="F14123" s="6">
        <v>44222</v>
      </c>
      <c r="G14123" s="5" t="s">
        <v>148</v>
      </c>
      <c r="H14123" s="5" t="s">
        <v>208</v>
      </c>
      <c r="I14123">
        <v>44049</v>
      </c>
      <c r="J14123">
        <v>173</v>
      </c>
      <c r="K14123">
        <v>124</v>
      </c>
      <c r="L14123">
        <v>1</v>
      </c>
      <c r="M14123">
        <v>3968</v>
      </c>
      <c r="N14123">
        <v>2714.43</v>
      </c>
      <c r="O14123">
        <v>2714.4279999999999</v>
      </c>
      <c r="P14123">
        <v>124</v>
      </c>
      <c r="Q14123">
        <v>32</v>
      </c>
      <c r="R14123">
        <v>1253.57</v>
      </c>
      <c r="S14123">
        <v>2021</v>
      </c>
      <c r="T14123">
        <v>1</v>
      </c>
      <c r="U14123">
        <v>5</v>
      </c>
    </row>
    <row r="14124" spans="1:21" x14ac:dyDescent="0.3">
      <c r="A14124" s="5" t="s">
        <v>168</v>
      </c>
      <c r="B14124" s="5" t="s">
        <v>169</v>
      </c>
      <c r="C14124" s="5" t="s">
        <v>170</v>
      </c>
      <c r="D14124" s="5" t="s">
        <v>656</v>
      </c>
      <c r="E14124" s="5" t="s">
        <v>172</v>
      </c>
      <c r="F14124" s="6">
        <v>44222</v>
      </c>
      <c r="G14124" s="5" t="s">
        <v>148</v>
      </c>
      <c r="H14124" s="5" t="s">
        <v>212</v>
      </c>
      <c r="I14124">
        <v>44049</v>
      </c>
      <c r="J14124">
        <v>173</v>
      </c>
      <c r="K14124">
        <v>109.5</v>
      </c>
      <c r="L14124">
        <v>1</v>
      </c>
      <c r="M14124">
        <v>3504</v>
      </c>
      <c r="N14124">
        <v>2714.43</v>
      </c>
      <c r="O14124">
        <v>2714.4279999999999</v>
      </c>
      <c r="P14124">
        <v>109.5</v>
      </c>
      <c r="Q14124">
        <v>32</v>
      </c>
      <c r="R14124">
        <v>789.57</v>
      </c>
      <c r="S14124">
        <v>2021</v>
      </c>
      <c r="T14124">
        <v>1</v>
      </c>
      <c r="U14124">
        <v>5</v>
      </c>
    </row>
    <row r="14125" spans="1:21" x14ac:dyDescent="0.3">
      <c r="A14125" s="5" t="s">
        <v>168</v>
      </c>
      <c r="B14125" s="5" t="s">
        <v>169</v>
      </c>
      <c r="C14125" s="5" t="s">
        <v>170</v>
      </c>
      <c r="D14125" s="5" t="s">
        <v>656</v>
      </c>
      <c r="E14125" s="5" t="s">
        <v>172</v>
      </c>
      <c r="F14125" s="6">
        <v>44222</v>
      </c>
      <c r="G14125" s="5" t="s">
        <v>148</v>
      </c>
      <c r="H14125" s="5" t="s">
        <v>190</v>
      </c>
      <c r="I14125">
        <v>44049</v>
      </c>
      <c r="J14125">
        <v>173</v>
      </c>
      <c r="K14125">
        <v>144</v>
      </c>
      <c r="L14125">
        <v>1</v>
      </c>
      <c r="M14125">
        <v>4608</v>
      </c>
      <c r="N14125">
        <v>2714.43</v>
      </c>
      <c r="O14125">
        <v>2714.4279999999999</v>
      </c>
      <c r="P14125">
        <v>144</v>
      </c>
      <c r="Q14125">
        <v>32</v>
      </c>
      <c r="R14125">
        <v>1893.57</v>
      </c>
      <c r="S14125">
        <v>2021</v>
      </c>
      <c r="T14125">
        <v>1</v>
      </c>
      <c r="U14125">
        <v>5</v>
      </c>
    </row>
    <row r="14126" spans="1:21" x14ac:dyDescent="0.3">
      <c r="A14126" s="5" t="s">
        <v>168</v>
      </c>
      <c r="B14126" s="5" t="s">
        <v>169</v>
      </c>
      <c r="C14126" s="5" t="s">
        <v>170</v>
      </c>
      <c r="D14126" s="5" t="s">
        <v>656</v>
      </c>
      <c r="E14126" s="5" t="s">
        <v>172</v>
      </c>
      <c r="F14126" s="6">
        <v>44222</v>
      </c>
      <c r="G14126" s="5" t="s">
        <v>148</v>
      </c>
      <c r="H14126" s="5" t="s">
        <v>197</v>
      </c>
      <c r="I14126">
        <v>44049</v>
      </c>
      <c r="J14126">
        <v>173</v>
      </c>
      <c r="K14126">
        <v>773.5</v>
      </c>
      <c r="L14126">
        <v>8</v>
      </c>
      <c r="M14126">
        <v>26685.75</v>
      </c>
      <c r="N14126">
        <v>21715.42</v>
      </c>
      <c r="O14126">
        <v>2714.4279999999999</v>
      </c>
      <c r="P14126">
        <v>96.6875</v>
      </c>
      <c r="Q14126">
        <v>34.5</v>
      </c>
      <c r="R14126">
        <v>4970.33</v>
      </c>
      <c r="S14126">
        <v>2021</v>
      </c>
      <c r="T14126">
        <v>1</v>
      </c>
      <c r="U14126">
        <v>5</v>
      </c>
    </row>
    <row r="14127" spans="1:21" x14ac:dyDescent="0.3">
      <c r="A14127" s="5" t="s">
        <v>168</v>
      </c>
      <c r="B14127" s="5" t="s">
        <v>169</v>
      </c>
      <c r="C14127" s="5" t="s">
        <v>170</v>
      </c>
      <c r="D14127" s="5" t="s">
        <v>656</v>
      </c>
      <c r="E14127" s="5" t="s">
        <v>172</v>
      </c>
      <c r="F14127" s="6">
        <v>44222</v>
      </c>
      <c r="G14127" s="5" t="s">
        <v>148</v>
      </c>
      <c r="H14127" s="5" t="s">
        <v>178</v>
      </c>
      <c r="I14127">
        <v>44049</v>
      </c>
      <c r="J14127">
        <v>173</v>
      </c>
      <c r="K14127">
        <v>184.5</v>
      </c>
      <c r="L14127">
        <v>2</v>
      </c>
      <c r="M14127">
        <v>6365.25</v>
      </c>
      <c r="N14127">
        <v>5428.86</v>
      </c>
      <c r="O14127">
        <v>2714.4279999999999</v>
      </c>
      <c r="P14127">
        <v>92.25</v>
      </c>
      <c r="Q14127">
        <v>34.5</v>
      </c>
      <c r="R14127">
        <v>936.39</v>
      </c>
      <c r="S14127">
        <v>2021</v>
      </c>
      <c r="T14127">
        <v>1</v>
      </c>
      <c r="U14127">
        <v>5</v>
      </c>
    </row>
    <row r="14128" spans="1:21" x14ac:dyDescent="0.3">
      <c r="A14128" s="5" t="s">
        <v>168</v>
      </c>
      <c r="B14128" s="5" t="s">
        <v>169</v>
      </c>
      <c r="C14128" s="5" t="s">
        <v>170</v>
      </c>
      <c r="D14128" s="5" t="s">
        <v>656</v>
      </c>
      <c r="E14128" s="5" t="s">
        <v>172</v>
      </c>
      <c r="F14128" s="6">
        <v>44222</v>
      </c>
      <c r="G14128" s="5" t="s">
        <v>148</v>
      </c>
      <c r="H14128" s="5" t="s">
        <v>466</v>
      </c>
      <c r="I14128">
        <v>44049</v>
      </c>
      <c r="J14128">
        <v>173</v>
      </c>
      <c r="K14128">
        <v>4065</v>
      </c>
      <c r="L14128">
        <v>17</v>
      </c>
      <c r="M14128">
        <v>63181.71</v>
      </c>
      <c r="N14128">
        <v>46145.27</v>
      </c>
      <c r="O14128">
        <v>2714.4279999999999</v>
      </c>
      <c r="P14128">
        <v>239.11764705882354</v>
      </c>
      <c r="Q14128">
        <v>15.542899999999999</v>
      </c>
      <c r="R14128">
        <v>17036.439999999999</v>
      </c>
      <c r="S14128">
        <v>2021</v>
      </c>
      <c r="T14128">
        <v>1</v>
      </c>
      <c r="U14128">
        <v>5</v>
      </c>
    </row>
    <row r="14129" spans="1:21" x14ac:dyDescent="0.3">
      <c r="A14129" s="5" t="s">
        <v>168</v>
      </c>
      <c r="B14129" s="5" t="s">
        <v>169</v>
      </c>
      <c r="C14129" s="5" t="s">
        <v>170</v>
      </c>
      <c r="D14129" s="5" t="s">
        <v>661</v>
      </c>
      <c r="E14129" s="5" t="s">
        <v>172</v>
      </c>
      <c r="F14129" s="6">
        <v>44222</v>
      </c>
      <c r="G14129" s="5" t="s">
        <v>148</v>
      </c>
      <c r="H14129" s="5" t="s">
        <v>466</v>
      </c>
      <c r="I14129">
        <v>44054</v>
      </c>
      <c r="J14129">
        <v>168</v>
      </c>
      <c r="K14129">
        <v>4065</v>
      </c>
      <c r="L14129">
        <v>18</v>
      </c>
      <c r="M14129">
        <v>66898.289999999994</v>
      </c>
      <c r="N14129">
        <v>49992.84</v>
      </c>
      <c r="O14129">
        <v>2777.38</v>
      </c>
      <c r="P14129">
        <v>225.83333333333334</v>
      </c>
      <c r="Q14129">
        <v>16.457100000000001</v>
      </c>
      <c r="R14129">
        <v>16905.45</v>
      </c>
      <c r="S14129">
        <v>2021</v>
      </c>
      <c r="T14129">
        <v>1</v>
      </c>
      <c r="U14129">
        <v>5</v>
      </c>
    </row>
    <row r="14130" spans="1:21" x14ac:dyDescent="0.3">
      <c r="A14130" s="5" t="s">
        <v>168</v>
      </c>
      <c r="B14130" s="5" t="s">
        <v>169</v>
      </c>
      <c r="C14130" s="5" t="s">
        <v>170</v>
      </c>
      <c r="D14130" s="5" t="s">
        <v>648</v>
      </c>
      <c r="E14130" s="5" t="s">
        <v>172</v>
      </c>
      <c r="F14130" s="6">
        <v>44208</v>
      </c>
      <c r="G14130" s="5" t="s">
        <v>148</v>
      </c>
      <c r="H14130" s="5" t="s">
        <v>264</v>
      </c>
      <c r="I14130">
        <v>44001</v>
      </c>
      <c r="J14130">
        <v>207</v>
      </c>
      <c r="K14130">
        <v>122</v>
      </c>
      <c r="L14130">
        <v>1</v>
      </c>
      <c r="M14130">
        <v>0</v>
      </c>
      <c r="N14130">
        <v>3090.17</v>
      </c>
      <c r="O14130">
        <v>3090.174</v>
      </c>
      <c r="P14130">
        <v>122</v>
      </c>
      <c r="Q14130">
        <v>0</v>
      </c>
      <c r="R14130">
        <v>-3090.17</v>
      </c>
      <c r="S14130">
        <v>2021</v>
      </c>
      <c r="T14130">
        <v>1</v>
      </c>
      <c r="U14130">
        <v>3</v>
      </c>
    </row>
    <row r="14131" spans="1:21" x14ac:dyDescent="0.3">
      <c r="A14131" s="5" t="s">
        <v>168</v>
      </c>
      <c r="B14131" s="5" t="s">
        <v>169</v>
      </c>
      <c r="C14131" s="5" t="s">
        <v>170</v>
      </c>
      <c r="D14131" s="5" t="s">
        <v>655</v>
      </c>
      <c r="E14131" s="5" t="s">
        <v>172</v>
      </c>
      <c r="F14131" s="6">
        <v>44216</v>
      </c>
      <c r="G14131" s="5" t="s">
        <v>148</v>
      </c>
      <c r="H14131" s="5" t="s">
        <v>351</v>
      </c>
      <c r="I14131">
        <v>44020</v>
      </c>
      <c r="J14131">
        <v>196</v>
      </c>
      <c r="K14131">
        <v>305</v>
      </c>
      <c r="L14131">
        <v>3</v>
      </c>
      <c r="M14131">
        <v>10675</v>
      </c>
      <c r="N14131">
        <v>10724.75</v>
      </c>
      <c r="O14131">
        <v>3574.9160000000002</v>
      </c>
      <c r="P14131">
        <v>101.66666666666667</v>
      </c>
      <c r="Q14131">
        <v>35</v>
      </c>
      <c r="R14131">
        <v>-49.75</v>
      </c>
      <c r="S14131">
        <v>2021</v>
      </c>
      <c r="T14131">
        <v>1</v>
      </c>
      <c r="U14131">
        <v>4</v>
      </c>
    </row>
    <row r="14132" spans="1:21" x14ac:dyDescent="0.3">
      <c r="A14132" s="5" t="s">
        <v>168</v>
      </c>
      <c r="B14132" s="5" t="s">
        <v>169</v>
      </c>
      <c r="C14132" s="5" t="s">
        <v>170</v>
      </c>
      <c r="D14132" s="5" t="s">
        <v>662</v>
      </c>
      <c r="E14132" s="5" t="s">
        <v>172</v>
      </c>
      <c r="F14132" s="6">
        <v>44222</v>
      </c>
      <c r="G14132" s="5" t="s">
        <v>148</v>
      </c>
      <c r="H14132" s="5" t="s">
        <v>466</v>
      </c>
      <c r="I14132">
        <v>44043</v>
      </c>
      <c r="J14132">
        <v>179</v>
      </c>
      <c r="K14132">
        <v>5168</v>
      </c>
      <c r="L14132">
        <v>45</v>
      </c>
      <c r="M14132">
        <v>174161.6</v>
      </c>
      <c r="N14132">
        <v>156009.59</v>
      </c>
      <c r="O14132">
        <v>3466.88</v>
      </c>
      <c r="P14132">
        <v>114.84444444444445</v>
      </c>
      <c r="Q14132">
        <v>33.700000000000003</v>
      </c>
      <c r="R14132">
        <v>18152.009999999998</v>
      </c>
      <c r="S14132">
        <v>2021</v>
      </c>
      <c r="T14132">
        <v>1</v>
      </c>
      <c r="U14132">
        <v>5</v>
      </c>
    </row>
    <row r="14133" spans="1:21" x14ac:dyDescent="0.3">
      <c r="A14133" s="5" t="s">
        <v>168</v>
      </c>
      <c r="B14133" s="5" t="s">
        <v>169</v>
      </c>
      <c r="C14133" s="5" t="s">
        <v>170</v>
      </c>
      <c r="D14133" s="5" t="s">
        <v>660</v>
      </c>
      <c r="E14133" s="5" t="s">
        <v>172</v>
      </c>
      <c r="F14133" s="6">
        <v>44198</v>
      </c>
      <c r="G14133" s="5" t="s">
        <v>148</v>
      </c>
      <c r="H14133" s="5" t="s">
        <v>466</v>
      </c>
      <c r="I14133">
        <v>44081</v>
      </c>
      <c r="J14133">
        <v>117</v>
      </c>
      <c r="K14133">
        <v>8512</v>
      </c>
      <c r="L14133">
        <v>72</v>
      </c>
      <c r="M14133">
        <v>314944</v>
      </c>
      <c r="N14133">
        <v>204169.82</v>
      </c>
      <c r="O14133">
        <v>2835.692</v>
      </c>
      <c r="P14133">
        <v>118.22222222222223</v>
      </c>
      <c r="Q14133">
        <v>37</v>
      </c>
      <c r="R14133">
        <v>110774.18</v>
      </c>
      <c r="S14133">
        <v>2021</v>
      </c>
      <c r="T14133">
        <v>1</v>
      </c>
      <c r="U14133">
        <v>1</v>
      </c>
    </row>
    <row r="14134" spans="1:21" x14ac:dyDescent="0.3">
      <c r="A14134" s="5" t="s">
        <v>168</v>
      </c>
      <c r="B14134" s="5" t="s">
        <v>169</v>
      </c>
      <c r="C14134" s="5" t="s">
        <v>170</v>
      </c>
      <c r="D14134" s="5" t="s">
        <v>660</v>
      </c>
      <c r="E14134" s="5" t="s">
        <v>172</v>
      </c>
      <c r="F14134" s="6">
        <v>44211</v>
      </c>
      <c r="G14134" s="5" t="s">
        <v>148</v>
      </c>
      <c r="H14134" s="5" t="s">
        <v>466</v>
      </c>
      <c r="I14134">
        <v>44081</v>
      </c>
      <c r="J14134">
        <v>130</v>
      </c>
      <c r="K14134">
        <v>9572</v>
      </c>
      <c r="L14134">
        <v>54</v>
      </c>
      <c r="M14134">
        <v>229001.01</v>
      </c>
      <c r="N14134">
        <v>167901.66</v>
      </c>
      <c r="O14134">
        <v>3109.29</v>
      </c>
      <c r="P14134">
        <v>177.25925925925927</v>
      </c>
      <c r="Q14134">
        <v>23.924099999999999</v>
      </c>
      <c r="R14134">
        <v>61099.35</v>
      </c>
      <c r="S14134">
        <v>2021</v>
      </c>
      <c r="T14134">
        <v>1</v>
      </c>
      <c r="U14134">
        <v>3</v>
      </c>
    </row>
    <row r="14135" spans="1:21" x14ac:dyDescent="0.3">
      <c r="A14135" s="5" t="s">
        <v>168</v>
      </c>
      <c r="B14135" s="5" t="s">
        <v>169</v>
      </c>
      <c r="C14135" s="5" t="s">
        <v>170</v>
      </c>
      <c r="D14135" s="5" t="s">
        <v>660</v>
      </c>
      <c r="E14135" s="5" t="s">
        <v>172</v>
      </c>
      <c r="F14135" s="6">
        <v>44216</v>
      </c>
      <c r="G14135" s="5" t="s">
        <v>148</v>
      </c>
      <c r="H14135" s="5" t="s">
        <v>469</v>
      </c>
      <c r="I14135">
        <v>44081</v>
      </c>
      <c r="J14135">
        <v>135</v>
      </c>
      <c r="K14135">
        <v>5815</v>
      </c>
      <c r="L14135">
        <v>21</v>
      </c>
      <c r="M14135">
        <v>85480.5</v>
      </c>
      <c r="N14135">
        <v>66730.149999999994</v>
      </c>
      <c r="O14135">
        <v>3177.6260000000002</v>
      </c>
      <c r="P14135">
        <v>276.90476190476193</v>
      </c>
      <c r="Q14135">
        <v>14.7</v>
      </c>
      <c r="R14135">
        <v>18750.349999999999</v>
      </c>
      <c r="S14135">
        <v>2021</v>
      </c>
      <c r="T14135">
        <v>1</v>
      </c>
      <c r="U14135">
        <v>4</v>
      </c>
    </row>
    <row r="14136" spans="1:21" x14ac:dyDescent="0.3">
      <c r="A14136" s="5" t="s">
        <v>168</v>
      </c>
      <c r="B14136" s="5" t="s">
        <v>169</v>
      </c>
      <c r="C14136" s="5" t="s">
        <v>170</v>
      </c>
      <c r="D14136" s="5" t="s">
        <v>663</v>
      </c>
      <c r="E14136" s="5" t="s">
        <v>172</v>
      </c>
      <c r="F14136" s="6">
        <v>44211</v>
      </c>
      <c r="G14136" s="5" t="s">
        <v>148</v>
      </c>
      <c r="H14136" s="5" t="s">
        <v>466</v>
      </c>
      <c r="I14136">
        <v>44095</v>
      </c>
      <c r="J14136">
        <v>116</v>
      </c>
      <c r="K14136">
        <v>9572</v>
      </c>
      <c r="L14136">
        <v>25</v>
      </c>
      <c r="M14136">
        <v>106018.99</v>
      </c>
      <c r="N14136">
        <v>50755.48</v>
      </c>
      <c r="O14136">
        <v>2030.2190000000001</v>
      </c>
      <c r="P14136">
        <v>382.88</v>
      </c>
      <c r="Q14136">
        <v>11.075900000000001</v>
      </c>
      <c r="R14136">
        <v>55263.51</v>
      </c>
      <c r="S14136">
        <v>2021</v>
      </c>
      <c r="T14136">
        <v>1</v>
      </c>
      <c r="U14136">
        <v>3</v>
      </c>
    </row>
    <row r="14137" spans="1:21" x14ac:dyDescent="0.3">
      <c r="A14137" s="5" t="s">
        <v>168</v>
      </c>
      <c r="B14137" s="5" t="s">
        <v>169</v>
      </c>
      <c r="C14137" s="5" t="s">
        <v>170</v>
      </c>
      <c r="D14137" s="5" t="s">
        <v>663</v>
      </c>
      <c r="E14137" s="5" t="s">
        <v>172</v>
      </c>
      <c r="F14137" s="6">
        <v>44216</v>
      </c>
      <c r="G14137" s="5" t="s">
        <v>148</v>
      </c>
      <c r="H14137" s="5" t="s">
        <v>173</v>
      </c>
      <c r="I14137">
        <v>44095</v>
      </c>
      <c r="J14137">
        <v>121</v>
      </c>
      <c r="K14137">
        <v>121.12</v>
      </c>
      <c r="L14137">
        <v>1</v>
      </c>
      <c r="M14137">
        <v>4239.2</v>
      </c>
      <c r="N14137">
        <v>2058.87</v>
      </c>
      <c r="O14137">
        <v>2058.8690000000001</v>
      </c>
      <c r="P14137">
        <v>121.12</v>
      </c>
      <c r="Q14137">
        <v>35</v>
      </c>
      <c r="R14137">
        <v>2180.33</v>
      </c>
      <c r="S14137">
        <v>2021</v>
      </c>
      <c r="T14137">
        <v>1</v>
      </c>
      <c r="U14137">
        <v>4</v>
      </c>
    </row>
    <row r="14138" spans="1:21" x14ac:dyDescent="0.3">
      <c r="A14138" s="5" t="s">
        <v>168</v>
      </c>
      <c r="B14138" s="5" t="s">
        <v>169</v>
      </c>
      <c r="C14138" s="5" t="s">
        <v>170</v>
      </c>
      <c r="D14138" s="5" t="s">
        <v>663</v>
      </c>
      <c r="E14138" s="5" t="s">
        <v>172</v>
      </c>
      <c r="F14138" s="6">
        <v>44216</v>
      </c>
      <c r="G14138" s="5" t="s">
        <v>148</v>
      </c>
      <c r="H14138" s="5" t="s">
        <v>469</v>
      </c>
      <c r="I14138">
        <v>44095</v>
      </c>
      <c r="J14138">
        <v>121</v>
      </c>
      <c r="K14138">
        <v>5815</v>
      </c>
      <c r="L14138">
        <v>29</v>
      </c>
      <c r="M14138">
        <v>118044.5</v>
      </c>
      <c r="N14138">
        <v>59707.21</v>
      </c>
      <c r="O14138">
        <v>2058.8690000000001</v>
      </c>
      <c r="P14138">
        <v>200.51724137931035</v>
      </c>
      <c r="Q14138">
        <v>20.3</v>
      </c>
      <c r="R14138">
        <v>58337.29</v>
      </c>
      <c r="S14138">
        <v>2021</v>
      </c>
      <c r="T14138">
        <v>1</v>
      </c>
      <c r="U14138">
        <v>4</v>
      </c>
    </row>
    <row r="14139" spans="1:21" x14ac:dyDescent="0.3">
      <c r="A14139" s="5" t="s">
        <v>168</v>
      </c>
      <c r="B14139" s="5" t="s">
        <v>175</v>
      </c>
      <c r="C14139" s="5" t="s">
        <v>78</v>
      </c>
      <c r="D14139" s="5" t="s">
        <v>661</v>
      </c>
      <c r="E14139" s="5" t="s">
        <v>172</v>
      </c>
      <c r="F14139" s="6">
        <v>44207</v>
      </c>
      <c r="G14139" s="5" t="s">
        <v>148</v>
      </c>
      <c r="H14139" s="5" t="s">
        <v>173</v>
      </c>
      <c r="I14139">
        <v>44054</v>
      </c>
      <c r="J14139">
        <v>153</v>
      </c>
      <c r="K14139">
        <v>60</v>
      </c>
      <c r="L14139">
        <v>1</v>
      </c>
      <c r="M14139">
        <v>2130</v>
      </c>
      <c r="N14139">
        <v>2413.64</v>
      </c>
      <c r="O14139">
        <v>2413.6379999999999</v>
      </c>
      <c r="P14139">
        <v>60</v>
      </c>
      <c r="Q14139">
        <v>35.5</v>
      </c>
      <c r="R14139">
        <v>-283.64</v>
      </c>
      <c r="S14139">
        <v>2021</v>
      </c>
      <c r="T14139">
        <v>1</v>
      </c>
      <c r="U14139">
        <v>3</v>
      </c>
    </row>
    <row r="14140" spans="1:21" x14ac:dyDescent="0.3">
      <c r="A14140" s="5" t="s">
        <v>168</v>
      </c>
      <c r="B14140" s="5" t="s">
        <v>175</v>
      </c>
      <c r="C14140" s="5" t="s">
        <v>78</v>
      </c>
      <c r="D14140" s="5" t="s">
        <v>661</v>
      </c>
      <c r="E14140" s="5" t="s">
        <v>172</v>
      </c>
      <c r="F14140" s="6">
        <v>44222</v>
      </c>
      <c r="G14140" s="5" t="s">
        <v>148</v>
      </c>
      <c r="H14140" s="5" t="s">
        <v>351</v>
      </c>
      <c r="I14140">
        <v>44054</v>
      </c>
      <c r="J14140">
        <v>168</v>
      </c>
      <c r="K14140">
        <v>359</v>
      </c>
      <c r="L14140">
        <v>3</v>
      </c>
      <c r="M14140">
        <v>12385.5</v>
      </c>
      <c r="N14140">
        <v>8332.14</v>
      </c>
      <c r="O14140">
        <v>2777.38</v>
      </c>
      <c r="P14140">
        <v>119.66666666666667</v>
      </c>
      <c r="Q14140">
        <v>34.5</v>
      </c>
      <c r="R14140">
        <v>4053.36</v>
      </c>
      <c r="S14140">
        <v>2021</v>
      </c>
      <c r="T14140">
        <v>1</v>
      </c>
      <c r="U14140">
        <v>5</v>
      </c>
    </row>
    <row r="14141" spans="1:21" x14ac:dyDescent="0.3">
      <c r="A14141" s="5" t="s">
        <v>168</v>
      </c>
      <c r="B14141" s="5" t="s">
        <v>175</v>
      </c>
      <c r="C14141" s="5" t="s">
        <v>78</v>
      </c>
      <c r="D14141" s="5" t="s">
        <v>661</v>
      </c>
      <c r="E14141" s="5" t="s">
        <v>172</v>
      </c>
      <c r="F14141" s="6">
        <v>44222</v>
      </c>
      <c r="G14141" s="5" t="s">
        <v>148</v>
      </c>
      <c r="H14141" s="5" t="s">
        <v>235</v>
      </c>
      <c r="I14141">
        <v>44054</v>
      </c>
      <c r="J14141">
        <v>168</v>
      </c>
      <c r="K14141">
        <v>227.5</v>
      </c>
      <c r="L14141">
        <v>2</v>
      </c>
      <c r="M14141">
        <v>7848.75</v>
      </c>
      <c r="N14141">
        <v>5554.76</v>
      </c>
      <c r="O14141">
        <v>2777.38</v>
      </c>
      <c r="P14141">
        <v>113.75</v>
      </c>
      <c r="Q14141">
        <v>34.5</v>
      </c>
      <c r="R14141">
        <v>2293.9899999999998</v>
      </c>
      <c r="S14141">
        <v>2021</v>
      </c>
      <c r="T14141">
        <v>1</v>
      </c>
      <c r="U14141">
        <v>5</v>
      </c>
    </row>
    <row r="14142" spans="1:21" x14ac:dyDescent="0.3">
      <c r="A14142" s="5" t="s">
        <v>168</v>
      </c>
      <c r="B14142" s="5" t="s">
        <v>175</v>
      </c>
      <c r="C14142" s="5" t="s">
        <v>78</v>
      </c>
      <c r="D14142" s="5" t="s">
        <v>661</v>
      </c>
      <c r="E14142" s="5" t="s">
        <v>172</v>
      </c>
      <c r="F14142" s="6">
        <v>44222</v>
      </c>
      <c r="G14142" s="5" t="s">
        <v>148</v>
      </c>
      <c r="H14142" s="5" t="s">
        <v>311</v>
      </c>
      <c r="I14142">
        <v>44054</v>
      </c>
      <c r="J14142">
        <v>168</v>
      </c>
      <c r="K14142">
        <v>108</v>
      </c>
      <c r="L14142">
        <v>1</v>
      </c>
      <c r="M14142">
        <v>3726</v>
      </c>
      <c r="N14142">
        <v>2777.38</v>
      </c>
      <c r="O14142">
        <v>2777.38</v>
      </c>
      <c r="P14142">
        <v>108</v>
      </c>
      <c r="Q14142">
        <v>34.5</v>
      </c>
      <c r="R14142">
        <v>948.62</v>
      </c>
      <c r="S14142">
        <v>2021</v>
      </c>
      <c r="T14142">
        <v>1</v>
      </c>
      <c r="U14142">
        <v>5</v>
      </c>
    </row>
    <row r="14143" spans="1:21" x14ac:dyDescent="0.3">
      <c r="A14143" s="5" t="s">
        <v>168</v>
      </c>
      <c r="B14143" s="5" t="s">
        <v>175</v>
      </c>
      <c r="C14143" s="5" t="s">
        <v>78</v>
      </c>
      <c r="D14143" s="5" t="s">
        <v>661</v>
      </c>
      <c r="E14143" s="5" t="s">
        <v>172</v>
      </c>
      <c r="F14143" s="6">
        <v>44222</v>
      </c>
      <c r="G14143" s="5" t="s">
        <v>148</v>
      </c>
      <c r="H14143" s="5" t="s">
        <v>173</v>
      </c>
      <c r="I14143">
        <v>44054</v>
      </c>
      <c r="J14143">
        <v>168</v>
      </c>
      <c r="K14143">
        <v>80</v>
      </c>
      <c r="L14143">
        <v>1</v>
      </c>
      <c r="M14143">
        <v>2760</v>
      </c>
      <c r="N14143">
        <v>2777.38</v>
      </c>
      <c r="O14143">
        <v>2777.38</v>
      </c>
      <c r="P14143">
        <v>80</v>
      </c>
      <c r="Q14143">
        <v>34.5</v>
      </c>
      <c r="R14143">
        <v>-17.38</v>
      </c>
      <c r="S14143">
        <v>2021</v>
      </c>
      <c r="T14143">
        <v>1</v>
      </c>
      <c r="U14143">
        <v>5</v>
      </c>
    </row>
    <row r="14144" spans="1:21" x14ac:dyDescent="0.3">
      <c r="A14144" s="5" t="s">
        <v>168</v>
      </c>
      <c r="B14144" s="5" t="s">
        <v>175</v>
      </c>
      <c r="C14144" s="5" t="s">
        <v>78</v>
      </c>
      <c r="D14144" s="5" t="s">
        <v>661</v>
      </c>
      <c r="E14144" s="5" t="s">
        <v>172</v>
      </c>
      <c r="F14144" s="6">
        <v>44222</v>
      </c>
      <c r="G14144" s="5" t="s">
        <v>148</v>
      </c>
      <c r="H14144" s="5" t="s">
        <v>203</v>
      </c>
      <c r="I14144">
        <v>44054</v>
      </c>
      <c r="J14144">
        <v>168</v>
      </c>
      <c r="K14144">
        <v>200</v>
      </c>
      <c r="L14144">
        <v>2</v>
      </c>
      <c r="M14144">
        <v>6900</v>
      </c>
      <c r="N14144">
        <v>5557.55</v>
      </c>
      <c r="O14144">
        <v>2778.7739999999999</v>
      </c>
      <c r="P14144">
        <v>100</v>
      </c>
      <c r="Q14144">
        <v>34.5</v>
      </c>
      <c r="R14144">
        <v>1342.45</v>
      </c>
      <c r="S14144">
        <v>2021</v>
      </c>
      <c r="T14144">
        <v>1</v>
      </c>
      <c r="U14144">
        <v>5</v>
      </c>
    </row>
    <row r="14145" spans="1:21" x14ac:dyDescent="0.3">
      <c r="A14145" s="5" t="s">
        <v>168</v>
      </c>
      <c r="B14145" s="5" t="s">
        <v>175</v>
      </c>
      <c r="C14145" s="5" t="s">
        <v>78</v>
      </c>
      <c r="D14145" s="5" t="s">
        <v>661</v>
      </c>
      <c r="E14145" s="5" t="s">
        <v>172</v>
      </c>
      <c r="F14145" s="6">
        <v>44222</v>
      </c>
      <c r="G14145" s="5" t="s">
        <v>148</v>
      </c>
      <c r="H14145" s="5" t="s">
        <v>204</v>
      </c>
      <c r="I14145">
        <v>44054</v>
      </c>
      <c r="J14145">
        <v>168</v>
      </c>
      <c r="K14145">
        <v>210</v>
      </c>
      <c r="L14145">
        <v>2</v>
      </c>
      <c r="M14145">
        <v>7245</v>
      </c>
      <c r="N14145">
        <v>5557.55</v>
      </c>
      <c r="O14145">
        <v>2778.7739999999999</v>
      </c>
      <c r="P14145">
        <v>105</v>
      </c>
      <c r="Q14145">
        <v>34.5</v>
      </c>
      <c r="R14145">
        <v>1687.45</v>
      </c>
      <c r="S14145">
        <v>2021</v>
      </c>
      <c r="T14145">
        <v>1</v>
      </c>
      <c r="U14145">
        <v>5</v>
      </c>
    </row>
    <row r="14146" spans="1:21" x14ac:dyDescent="0.3">
      <c r="A14146" s="5" t="s">
        <v>168</v>
      </c>
      <c r="B14146" s="5" t="s">
        <v>175</v>
      </c>
      <c r="C14146" s="5" t="s">
        <v>78</v>
      </c>
      <c r="D14146" s="5" t="s">
        <v>661</v>
      </c>
      <c r="E14146" s="5" t="s">
        <v>172</v>
      </c>
      <c r="F14146" s="6">
        <v>44222</v>
      </c>
      <c r="G14146" s="5" t="s">
        <v>148</v>
      </c>
      <c r="H14146" s="5" t="s">
        <v>230</v>
      </c>
      <c r="I14146">
        <v>44054</v>
      </c>
      <c r="J14146">
        <v>168</v>
      </c>
      <c r="K14146">
        <v>2104</v>
      </c>
      <c r="L14146">
        <v>20</v>
      </c>
      <c r="M14146">
        <v>71536</v>
      </c>
      <c r="N14146">
        <v>55575.47</v>
      </c>
      <c r="O14146">
        <v>2778.7739999999999</v>
      </c>
      <c r="P14146">
        <v>105.2</v>
      </c>
      <c r="Q14146">
        <v>34</v>
      </c>
      <c r="R14146">
        <v>15960.53</v>
      </c>
      <c r="S14146">
        <v>2021</v>
      </c>
      <c r="T14146">
        <v>1</v>
      </c>
      <c r="U14146">
        <v>5</v>
      </c>
    </row>
    <row r="14147" spans="1:21" x14ac:dyDescent="0.3">
      <c r="A14147" s="5" t="s">
        <v>168</v>
      </c>
      <c r="B14147" s="5" t="s">
        <v>175</v>
      </c>
      <c r="C14147" s="5" t="s">
        <v>78</v>
      </c>
      <c r="D14147" s="5" t="s">
        <v>661</v>
      </c>
      <c r="E14147" s="5" t="s">
        <v>172</v>
      </c>
      <c r="F14147" s="6">
        <v>44222</v>
      </c>
      <c r="G14147" s="5" t="s">
        <v>148</v>
      </c>
      <c r="H14147" s="5" t="s">
        <v>216</v>
      </c>
      <c r="I14147">
        <v>44054</v>
      </c>
      <c r="J14147">
        <v>168</v>
      </c>
      <c r="K14147">
        <v>120</v>
      </c>
      <c r="L14147">
        <v>1</v>
      </c>
      <c r="M14147">
        <v>4140</v>
      </c>
      <c r="N14147">
        <v>2778.77</v>
      </c>
      <c r="O14147">
        <v>2778.7739999999999</v>
      </c>
      <c r="P14147">
        <v>120</v>
      </c>
      <c r="Q14147">
        <v>34.5</v>
      </c>
      <c r="R14147">
        <v>1361.23</v>
      </c>
      <c r="S14147">
        <v>2021</v>
      </c>
      <c r="T14147">
        <v>1</v>
      </c>
      <c r="U14147">
        <v>5</v>
      </c>
    </row>
    <row r="14148" spans="1:21" x14ac:dyDescent="0.3">
      <c r="A14148" s="5" t="s">
        <v>168</v>
      </c>
      <c r="B14148" s="5" t="s">
        <v>175</v>
      </c>
      <c r="C14148" s="5" t="s">
        <v>78</v>
      </c>
      <c r="D14148" s="5" t="s">
        <v>661</v>
      </c>
      <c r="E14148" s="5" t="s">
        <v>172</v>
      </c>
      <c r="F14148" s="6">
        <v>44222</v>
      </c>
      <c r="G14148" s="5" t="s">
        <v>148</v>
      </c>
      <c r="H14148" s="5" t="s">
        <v>181</v>
      </c>
      <c r="I14148">
        <v>44054</v>
      </c>
      <c r="J14148">
        <v>168</v>
      </c>
      <c r="K14148">
        <v>117</v>
      </c>
      <c r="L14148">
        <v>1</v>
      </c>
      <c r="M14148">
        <v>4036.5</v>
      </c>
      <c r="N14148">
        <v>2778.77</v>
      </c>
      <c r="O14148">
        <v>2778.7739999999999</v>
      </c>
      <c r="P14148">
        <v>117</v>
      </c>
      <c r="Q14148">
        <v>34.5</v>
      </c>
      <c r="R14148">
        <v>1257.73</v>
      </c>
      <c r="S14148">
        <v>2021</v>
      </c>
      <c r="T14148">
        <v>1</v>
      </c>
      <c r="U14148">
        <v>5</v>
      </c>
    </row>
    <row r="14149" spans="1:21" x14ac:dyDescent="0.3">
      <c r="A14149" s="5" t="s">
        <v>168</v>
      </c>
      <c r="B14149" s="5" t="s">
        <v>175</v>
      </c>
      <c r="C14149" s="5" t="s">
        <v>78</v>
      </c>
      <c r="D14149" s="5" t="s">
        <v>661</v>
      </c>
      <c r="E14149" s="5" t="s">
        <v>172</v>
      </c>
      <c r="F14149" s="6">
        <v>44222</v>
      </c>
      <c r="G14149" s="5" t="s">
        <v>148</v>
      </c>
      <c r="H14149" s="5" t="s">
        <v>183</v>
      </c>
      <c r="I14149">
        <v>44054</v>
      </c>
      <c r="J14149">
        <v>168</v>
      </c>
      <c r="K14149">
        <v>226</v>
      </c>
      <c r="L14149">
        <v>2</v>
      </c>
      <c r="M14149">
        <v>7797</v>
      </c>
      <c r="N14149">
        <v>5557.55</v>
      </c>
      <c r="O14149">
        <v>2778.7739999999999</v>
      </c>
      <c r="P14149">
        <v>113</v>
      </c>
      <c r="Q14149">
        <v>34.5</v>
      </c>
      <c r="R14149">
        <v>2239.4499999999998</v>
      </c>
      <c r="S14149">
        <v>2021</v>
      </c>
      <c r="T14149">
        <v>1</v>
      </c>
      <c r="U14149">
        <v>5</v>
      </c>
    </row>
    <row r="14150" spans="1:21" x14ac:dyDescent="0.3">
      <c r="A14150" s="5" t="s">
        <v>168</v>
      </c>
      <c r="B14150" s="5" t="s">
        <v>175</v>
      </c>
      <c r="C14150" s="5" t="s">
        <v>78</v>
      </c>
      <c r="D14150" s="5" t="s">
        <v>661</v>
      </c>
      <c r="E14150" s="5" t="s">
        <v>172</v>
      </c>
      <c r="F14150" s="6">
        <v>44222</v>
      </c>
      <c r="G14150" s="5" t="s">
        <v>148</v>
      </c>
      <c r="H14150" s="5" t="s">
        <v>184</v>
      </c>
      <c r="I14150">
        <v>44054</v>
      </c>
      <c r="J14150">
        <v>168</v>
      </c>
      <c r="K14150">
        <v>1684</v>
      </c>
      <c r="L14150">
        <v>15</v>
      </c>
      <c r="M14150">
        <v>57256</v>
      </c>
      <c r="N14150">
        <v>41681.599999999999</v>
      </c>
      <c r="O14150">
        <v>2778.7739999999999</v>
      </c>
      <c r="P14150">
        <v>112.26666666666667</v>
      </c>
      <c r="Q14150">
        <v>34</v>
      </c>
      <c r="R14150">
        <v>15574.4</v>
      </c>
      <c r="S14150">
        <v>2021</v>
      </c>
      <c r="T14150">
        <v>1</v>
      </c>
      <c r="U14150">
        <v>5</v>
      </c>
    </row>
    <row r="14151" spans="1:21" x14ac:dyDescent="0.3">
      <c r="A14151" s="5" t="s">
        <v>168</v>
      </c>
      <c r="B14151" s="5" t="s">
        <v>175</v>
      </c>
      <c r="C14151" s="5" t="s">
        <v>78</v>
      </c>
      <c r="D14151" s="5" t="s">
        <v>661</v>
      </c>
      <c r="E14151" s="5" t="s">
        <v>172</v>
      </c>
      <c r="F14151" s="6">
        <v>44222</v>
      </c>
      <c r="G14151" s="5" t="s">
        <v>148</v>
      </c>
      <c r="H14151" s="5" t="s">
        <v>218</v>
      </c>
      <c r="I14151">
        <v>44054</v>
      </c>
      <c r="J14151">
        <v>168</v>
      </c>
      <c r="K14151">
        <v>600</v>
      </c>
      <c r="L14151">
        <v>6</v>
      </c>
      <c r="M14151">
        <v>20700</v>
      </c>
      <c r="N14151">
        <v>16672.64</v>
      </c>
      <c r="O14151">
        <v>2778.7739999999999</v>
      </c>
      <c r="P14151">
        <v>100</v>
      </c>
      <c r="Q14151">
        <v>34.5</v>
      </c>
      <c r="R14151">
        <v>4027.36</v>
      </c>
      <c r="S14151">
        <v>2021</v>
      </c>
      <c r="T14151">
        <v>1</v>
      </c>
      <c r="U14151">
        <v>5</v>
      </c>
    </row>
    <row r="14152" spans="1:21" x14ac:dyDescent="0.3">
      <c r="A14152" s="5" t="s">
        <v>168</v>
      </c>
      <c r="B14152" s="5" t="s">
        <v>175</v>
      </c>
      <c r="C14152" s="5" t="s">
        <v>78</v>
      </c>
      <c r="D14152" s="5" t="s">
        <v>661</v>
      </c>
      <c r="E14152" s="5" t="s">
        <v>172</v>
      </c>
      <c r="F14152" s="6">
        <v>44222</v>
      </c>
      <c r="G14152" s="5" t="s">
        <v>148</v>
      </c>
      <c r="H14152" s="5" t="s">
        <v>186</v>
      </c>
      <c r="I14152">
        <v>44054</v>
      </c>
      <c r="J14152">
        <v>168</v>
      </c>
      <c r="K14152">
        <v>118</v>
      </c>
      <c r="L14152">
        <v>1</v>
      </c>
      <c r="M14152">
        <v>4071</v>
      </c>
      <c r="N14152">
        <v>2778.77</v>
      </c>
      <c r="O14152">
        <v>2778.7739999999999</v>
      </c>
      <c r="P14152">
        <v>118</v>
      </c>
      <c r="Q14152">
        <v>34.5</v>
      </c>
      <c r="R14152">
        <v>1292.23</v>
      </c>
      <c r="S14152">
        <v>2021</v>
      </c>
      <c r="T14152">
        <v>1</v>
      </c>
      <c r="U14152">
        <v>5</v>
      </c>
    </row>
    <row r="14153" spans="1:21" x14ac:dyDescent="0.3">
      <c r="A14153" s="5" t="s">
        <v>168</v>
      </c>
      <c r="B14153" s="5" t="s">
        <v>175</v>
      </c>
      <c r="C14153" s="5" t="s">
        <v>78</v>
      </c>
      <c r="D14153" s="5" t="s">
        <v>661</v>
      </c>
      <c r="E14153" s="5" t="s">
        <v>172</v>
      </c>
      <c r="F14153" s="6">
        <v>44222</v>
      </c>
      <c r="G14153" s="5" t="s">
        <v>148</v>
      </c>
      <c r="H14153" s="5" t="s">
        <v>187</v>
      </c>
      <c r="I14153">
        <v>44054</v>
      </c>
      <c r="J14153">
        <v>168</v>
      </c>
      <c r="K14153">
        <v>526</v>
      </c>
      <c r="L14153">
        <v>5</v>
      </c>
      <c r="M14153">
        <v>18147</v>
      </c>
      <c r="N14153">
        <v>13893.87</v>
      </c>
      <c r="O14153">
        <v>2778.7739999999999</v>
      </c>
      <c r="P14153">
        <v>105.2</v>
      </c>
      <c r="Q14153">
        <v>34.5</v>
      </c>
      <c r="R14153">
        <v>4253.13</v>
      </c>
      <c r="S14153">
        <v>2021</v>
      </c>
      <c r="T14153">
        <v>1</v>
      </c>
      <c r="U14153">
        <v>5</v>
      </c>
    </row>
    <row r="14154" spans="1:21" x14ac:dyDescent="0.3">
      <c r="A14154" s="5" t="s">
        <v>168</v>
      </c>
      <c r="B14154" s="5" t="s">
        <v>175</v>
      </c>
      <c r="C14154" s="5" t="s">
        <v>78</v>
      </c>
      <c r="D14154" s="5" t="s">
        <v>661</v>
      </c>
      <c r="E14154" s="5" t="s">
        <v>172</v>
      </c>
      <c r="F14154" s="6">
        <v>44222</v>
      </c>
      <c r="G14154" s="5" t="s">
        <v>148</v>
      </c>
      <c r="H14154" s="5" t="s">
        <v>284</v>
      </c>
      <c r="I14154">
        <v>44054</v>
      </c>
      <c r="J14154">
        <v>168</v>
      </c>
      <c r="K14154">
        <v>200</v>
      </c>
      <c r="L14154">
        <v>2</v>
      </c>
      <c r="M14154">
        <v>6900</v>
      </c>
      <c r="N14154">
        <v>5557.55</v>
      </c>
      <c r="O14154">
        <v>2778.7739999999999</v>
      </c>
      <c r="P14154">
        <v>100</v>
      </c>
      <c r="Q14154">
        <v>34.5</v>
      </c>
      <c r="R14154">
        <v>1342.45</v>
      </c>
      <c r="S14154">
        <v>2021</v>
      </c>
      <c r="T14154">
        <v>1</v>
      </c>
      <c r="U14154">
        <v>5</v>
      </c>
    </row>
    <row r="14155" spans="1:21" x14ac:dyDescent="0.3">
      <c r="A14155" s="5" t="s">
        <v>168</v>
      </c>
      <c r="B14155" s="5" t="s">
        <v>175</v>
      </c>
      <c r="C14155" s="5" t="s">
        <v>78</v>
      </c>
      <c r="D14155" s="5" t="s">
        <v>661</v>
      </c>
      <c r="E14155" s="5" t="s">
        <v>172</v>
      </c>
      <c r="F14155" s="6">
        <v>44222</v>
      </c>
      <c r="G14155" s="5" t="s">
        <v>148</v>
      </c>
      <c r="H14155" s="5" t="s">
        <v>188</v>
      </c>
      <c r="I14155">
        <v>44054</v>
      </c>
      <c r="J14155">
        <v>168</v>
      </c>
      <c r="K14155">
        <v>494</v>
      </c>
      <c r="L14155">
        <v>5</v>
      </c>
      <c r="M14155">
        <v>17043</v>
      </c>
      <c r="N14155">
        <v>13893.87</v>
      </c>
      <c r="O14155">
        <v>2778.7739999999999</v>
      </c>
      <c r="P14155">
        <v>98.8</v>
      </c>
      <c r="Q14155">
        <v>34.5</v>
      </c>
      <c r="R14155">
        <v>3149.13</v>
      </c>
      <c r="S14155">
        <v>2021</v>
      </c>
      <c r="T14155">
        <v>1</v>
      </c>
      <c r="U14155">
        <v>5</v>
      </c>
    </row>
    <row r="14156" spans="1:21" x14ac:dyDescent="0.3">
      <c r="A14156" s="5" t="s">
        <v>168</v>
      </c>
      <c r="B14156" s="5" t="s">
        <v>175</v>
      </c>
      <c r="C14156" s="5" t="s">
        <v>78</v>
      </c>
      <c r="D14156" s="5" t="s">
        <v>661</v>
      </c>
      <c r="E14156" s="5" t="s">
        <v>172</v>
      </c>
      <c r="F14156" s="6">
        <v>44222</v>
      </c>
      <c r="G14156" s="5" t="s">
        <v>148</v>
      </c>
      <c r="H14156" s="5" t="s">
        <v>202</v>
      </c>
      <c r="I14156">
        <v>44054</v>
      </c>
      <c r="J14156">
        <v>168</v>
      </c>
      <c r="K14156">
        <v>380</v>
      </c>
      <c r="L14156">
        <v>4</v>
      </c>
      <c r="M14156">
        <v>13110</v>
      </c>
      <c r="N14156">
        <v>11115.09</v>
      </c>
      <c r="O14156">
        <v>2778.7739999999999</v>
      </c>
      <c r="P14156">
        <v>95</v>
      </c>
      <c r="Q14156">
        <v>34.5</v>
      </c>
      <c r="R14156">
        <v>1994.91</v>
      </c>
      <c r="S14156">
        <v>2021</v>
      </c>
      <c r="T14156">
        <v>1</v>
      </c>
      <c r="U14156">
        <v>5</v>
      </c>
    </row>
    <row r="14157" spans="1:21" x14ac:dyDescent="0.3">
      <c r="A14157" s="5" t="s">
        <v>168</v>
      </c>
      <c r="B14157" s="5" t="s">
        <v>175</v>
      </c>
      <c r="C14157" s="5" t="s">
        <v>78</v>
      </c>
      <c r="D14157" s="5" t="s">
        <v>661</v>
      </c>
      <c r="E14157" s="5" t="s">
        <v>172</v>
      </c>
      <c r="F14157" s="6">
        <v>44222</v>
      </c>
      <c r="G14157" s="5" t="s">
        <v>148</v>
      </c>
      <c r="H14157" s="5" t="s">
        <v>498</v>
      </c>
      <c r="I14157">
        <v>44054</v>
      </c>
      <c r="J14157">
        <v>168</v>
      </c>
      <c r="K14157">
        <v>206</v>
      </c>
      <c r="L14157">
        <v>2</v>
      </c>
      <c r="M14157">
        <v>7107</v>
      </c>
      <c r="N14157">
        <v>5557.55</v>
      </c>
      <c r="O14157">
        <v>2778.7739999999999</v>
      </c>
      <c r="P14157">
        <v>103</v>
      </c>
      <c r="Q14157">
        <v>34.5</v>
      </c>
      <c r="R14157">
        <v>1549.45</v>
      </c>
      <c r="S14157">
        <v>2021</v>
      </c>
      <c r="T14157">
        <v>1</v>
      </c>
      <c r="U14157">
        <v>5</v>
      </c>
    </row>
    <row r="14158" spans="1:21" x14ac:dyDescent="0.3">
      <c r="A14158" s="5" t="s">
        <v>168</v>
      </c>
      <c r="B14158" s="5" t="s">
        <v>175</v>
      </c>
      <c r="C14158" s="5" t="s">
        <v>78</v>
      </c>
      <c r="D14158" s="5" t="s">
        <v>661</v>
      </c>
      <c r="E14158" s="5" t="s">
        <v>172</v>
      </c>
      <c r="F14158" s="6">
        <v>44222</v>
      </c>
      <c r="G14158" s="5" t="s">
        <v>148</v>
      </c>
      <c r="H14158" s="5" t="s">
        <v>190</v>
      </c>
      <c r="I14158">
        <v>44054</v>
      </c>
      <c r="J14158">
        <v>168</v>
      </c>
      <c r="K14158">
        <v>100</v>
      </c>
      <c r="L14158">
        <v>1</v>
      </c>
      <c r="M14158">
        <v>3450</v>
      </c>
      <c r="N14158">
        <v>2778.77</v>
      </c>
      <c r="O14158">
        <v>2778.7739999999999</v>
      </c>
      <c r="P14158">
        <v>100</v>
      </c>
      <c r="Q14158">
        <v>34.5</v>
      </c>
      <c r="R14158">
        <v>671.23</v>
      </c>
      <c r="S14158">
        <v>2021</v>
      </c>
      <c r="T14158">
        <v>1</v>
      </c>
      <c r="U14158">
        <v>5</v>
      </c>
    </row>
    <row r="14159" spans="1:21" x14ac:dyDescent="0.3">
      <c r="A14159" s="5" t="s">
        <v>168</v>
      </c>
      <c r="B14159" s="5" t="s">
        <v>175</v>
      </c>
      <c r="C14159" s="5" t="s">
        <v>78</v>
      </c>
      <c r="D14159" s="5" t="s">
        <v>661</v>
      </c>
      <c r="E14159" s="5" t="s">
        <v>172</v>
      </c>
      <c r="F14159" s="6">
        <v>44222</v>
      </c>
      <c r="G14159" s="5" t="s">
        <v>148</v>
      </c>
      <c r="H14159" s="5" t="s">
        <v>190</v>
      </c>
      <c r="I14159">
        <v>44054</v>
      </c>
      <c r="J14159">
        <v>168</v>
      </c>
      <c r="K14159">
        <v>124</v>
      </c>
      <c r="L14159">
        <v>1</v>
      </c>
      <c r="M14159">
        <v>4278</v>
      </c>
      <c r="N14159">
        <v>2778.77</v>
      </c>
      <c r="O14159">
        <v>2778.7739999999999</v>
      </c>
      <c r="P14159">
        <v>124</v>
      </c>
      <c r="Q14159">
        <v>34.5</v>
      </c>
      <c r="R14159">
        <v>1499.23</v>
      </c>
      <c r="S14159">
        <v>2021</v>
      </c>
      <c r="T14159">
        <v>1</v>
      </c>
      <c r="U14159">
        <v>5</v>
      </c>
    </row>
    <row r="14160" spans="1:21" x14ac:dyDescent="0.3">
      <c r="A14160" s="5" t="s">
        <v>168</v>
      </c>
      <c r="B14160" s="5" t="s">
        <v>175</v>
      </c>
      <c r="C14160" s="5" t="s">
        <v>78</v>
      </c>
      <c r="D14160" s="5" t="s">
        <v>661</v>
      </c>
      <c r="E14160" s="5" t="s">
        <v>172</v>
      </c>
      <c r="F14160" s="6">
        <v>44222</v>
      </c>
      <c r="G14160" s="5" t="s">
        <v>148</v>
      </c>
      <c r="H14160" s="5" t="s">
        <v>190</v>
      </c>
      <c r="I14160">
        <v>44054</v>
      </c>
      <c r="J14160">
        <v>168</v>
      </c>
      <c r="K14160">
        <v>201</v>
      </c>
      <c r="L14160">
        <v>2</v>
      </c>
      <c r="M14160">
        <v>6934.5</v>
      </c>
      <c r="N14160">
        <v>5557.55</v>
      </c>
      <c r="O14160">
        <v>2778.7739999999999</v>
      </c>
      <c r="P14160">
        <v>100.5</v>
      </c>
      <c r="Q14160">
        <v>34.5</v>
      </c>
      <c r="R14160">
        <v>1376.95</v>
      </c>
      <c r="S14160">
        <v>2021</v>
      </c>
      <c r="T14160">
        <v>1</v>
      </c>
      <c r="U14160">
        <v>5</v>
      </c>
    </row>
    <row r="14161" spans="1:21" x14ac:dyDescent="0.3">
      <c r="A14161" s="5" t="s">
        <v>168</v>
      </c>
      <c r="B14161" s="5" t="s">
        <v>175</v>
      </c>
      <c r="C14161" s="5" t="s">
        <v>78</v>
      </c>
      <c r="D14161" s="5" t="s">
        <v>661</v>
      </c>
      <c r="E14161" s="5" t="s">
        <v>172</v>
      </c>
      <c r="F14161" s="6">
        <v>44222</v>
      </c>
      <c r="G14161" s="5" t="s">
        <v>148</v>
      </c>
      <c r="H14161" s="5" t="s">
        <v>190</v>
      </c>
      <c r="I14161">
        <v>44054</v>
      </c>
      <c r="J14161">
        <v>168</v>
      </c>
      <c r="K14161">
        <v>100</v>
      </c>
      <c r="L14161">
        <v>1</v>
      </c>
      <c r="M14161">
        <v>3450</v>
      </c>
      <c r="N14161">
        <v>2778.77</v>
      </c>
      <c r="O14161">
        <v>2778.7739999999999</v>
      </c>
      <c r="P14161">
        <v>100</v>
      </c>
      <c r="Q14161">
        <v>34.5</v>
      </c>
      <c r="R14161">
        <v>671.23</v>
      </c>
      <c r="S14161">
        <v>2021</v>
      </c>
      <c r="T14161">
        <v>1</v>
      </c>
      <c r="U14161">
        <v>5</v>
      </c>
    </row>
    <row r="14162" spans="1:21" x14ac:dyDescent="0.3">
      <c r="A14162" s="5" t="s">
        <v>168</v>
      </c>
      <c r="B14162" s="5" t="s">
        <v>175</v>
      </c>
      <c r="C14162" s="5" t="s">
        <v>78</v>
      </c>
      <c r="D14162" s="5" t="s">
        <v>661</v>
      </c>
      <c r="E14162" s="5" t="s">
        <v>172</v>
      </c>
      <c r="F14162" s="6">
        <v>44222</v>
      </c>
      <c r="G14162" s="5" t="s">
        <v>148</v>
      </c>
      <c r="H14162" s="5" t="s">
        <v>180</v>
      </c>
      <c r="I14162">
        <v>44054</v>
      </c>
      <c r="J14162">
        <v>168</v>
      </c>
      <c r="K14162">
        <v>180</v>
      </c>
      <c r="L14162">
        <v>2</v>
      </c>
      <c r="M14162">
        <v>6210</v>
      </c>
      <c r="N14162">
        <v>5557.55</v>
      </c>
      <c r="O14162">
        <v>2778.7739999999999</v>
      </c>
      <c r="P14162">
        <v>90</v>
      </c>
      <c r="Q14162">
        <v>34.5</v>
      </c>
      <c r="R14162">
        <v>652.45000000000005</v>
      </c>
      <c r="S14162">
        <v>2021</v>
      </c>
      <c r="T14162">
        <v>1</v>
      </c>
      <c r="U14162">
        <v>5</v>
      </c>
    </row>
    <row r="14163" spans="1:21" x14ac:dyDescent="0.3">
      <c r="A14163" s="5" t="s">
        <v>168</v>
      </c>
      <c r="B14163" s="5" t="s">
        <v>175</v>
      </c>
      <c r="C14163" s="5" t="s">
        <v>78</v>
      </c>
      <c r="D14163" s="5" t="s">
        <v>661</v>
      </c>
      <c r="E14163" s="5" t="s">
        <v>172</v>
      </c>
      <c r="F14163" s="6">
        <v>44223</v>
      </c>
      <c r="G14163" s="5" t="s">
        <v>148</v>
      </c>
      <c r="H14163" s="5" t="s">
        <v>190</v>
      </c>
      <c r="I14163">
        <v>44054</v>
      </c>
      <c r="J14163">
        <v>169</v>
      </c>
      <c r="K14163">
        <v>124</v>
      </c>
      <c r="L14163">
        <v>1</v>
      </c>
      <c r="M14163">
        <v>3968</v>
      </c>
      <c r="N14163">
        <v>2778.77</v>
      </c>
      <c r="O14163">
        <v>2778.7739999999999</v>
      </c>
      <c r="P14163">
        <v>124</v>
      </c>
      <c r="Q14163">
        <v>32</v>
      </c>
      <c r="R14163">
        <v>1189.23</v>
      </c>
      <c r="S14163">
        <v>2021</v>
      </c>
      <c r="T14163">
        <v>1</v>
      </c>
      <c r="U14163">
        <v>5</v>
      </c>
    </row>
    <row r="14164" spans="1:21" x14ac:dyDescent="0.3">
      <c r="A14164" s="5" t="s">
        <v>168</v>
      </c>
      <c r="B14164" s="5" t="s">
        <v>175</v>
      </c>
      <c r="C14164" s="5" t="s">
        <v>78</v>
      </c>
      <c r="D14164" s="5" t="s">
        <v>661</v>
      </c>
      <c r="E14164" s="5" t="s">
        <v>172</v>
      </c>
      <c r="F14164" s="6">
        <v>44223</v>
      </c>
      <c r="G14164" s="5" t="s">
        <v>148</v>
      </c>
      <c r="H14164" s="5" t="s">
        <v>212</v>
      </c>
      <c r="I14164">
        <v>44054</v>
      </c>
      <c r="J14164">
        <v>169</v>
      </c>
      <c r="K14164">
        <v>120</v>
      </c>
      <c r="L14164">
        <v>1</v>
      </c>
      <c r="M14164">
        <v>3840</v>
      </c>
      <c r="N14164">
        <v>2778.77</v>
      </c>
      <c r="O14164">
        <v>2778.7739999999999</v>
      </c>
      <c r="P14164">
        <v>120</v>
      </c>
      <c r="Q14164">
        <v>32</v>
      </c>
      <c r="R14164">
        <v>1061.23</v>
      </c>
      <c r="S14164">
        <v>2021</v>
      </c>
      <c r="T14164">
        <v>1</v>
      </c>
      <c r="U14164">
        <v>5</v>
      </c>
    </row>
    <row r="14165" spans="1:21" x14ac:dyDescent="0.3">
      <c r="A14165" s="5" t="s">
        <v>168</v>
      </c>
      <c r="B14165" s="5" t="s">
        <v>175</v>
      </c>
      <c r="C14165" s="5" t="s">
        <v>79</v>
      </c>
      <c r="D14165" s="5" t="s">
        <v>656</v>
      </c>
      <c r="E14165" s="5" t="s">
        <v>172</v>
      </c>
      <c r="F14165" s="6">
        <v>44209</v>
      </c>
      <c r="G14165" s="5" t="s">
        <v>148</v>
      </c>
      <c r="H14165" s="5" t="s">
        <v>235</v>
      </c>
      <c r="I14165">
        <v>44049</v>
      </c>
      <c r="J14165">
        <v>160</v>
      </c>
      <c r="K14165">
        <v>105</v>
      </c>
      <c r="L14165">
        <v>1</v>
      </c>
      <c r="M14165">
        <v>3675</v>
      </c>
      <c r="N14165">
        <v>2428.02</v>
      </c>
      <c r="O14165">
        <v>2428.0160000000001</v>
      </c>
      <c r="P14165">
        <v>105</v>
      </c>
      <c r="Q14165">
        <v>35</v>
      </c>
      <c r="R14165">
        <v>1246.98</v>
      </c>
      <c r="S14165">
        <v>2021</v>
      </c>
      <c r="T14165">
        <v>1</v>
      </c>
      <c r="U14165">
        <v>3</v>
      </c>
    </row>
    <row r="14166" spans="1:21" x14ac:dyDescent="0.3">
      <c r="A14166" s="5" t="s">
        <v>168</v>
      </c>
      <c r="B14166" s="5" t="s">
        <v>175</v>
      </c>
      <c r="C14166" s="5" t="s">
        <v>79</v>
      </c>
      <c r="D14166" s="5" t="s">
        <v>656</v>
      </c>
      <c r="E14166" s="5" t="s">
        <v>172</v>
      </c>
      <c r="F14166" s="6">
        <v>44209</v>
      </c>
      <c r="G14166" s="5" t="s">
        <v>148</v>
      </c>
      <c r="H14166" s="5" t="s">
        <v>173</v>
      </c>
      <c r="I14166">
        <v>44049</v>
      </c>
      <c r="J14166">
        <v>160</v>
      </c>
      <c r="K14166">
        <v>550</v>
      </c>
      <c r="L14166">
        <v>7</v>
      </c>
      <c r="M14166">
        <v>19250</v>
      </c>
      <c r="N14166">
        <v>16996.11</v>
      </c>
      <c r="O14166">
        <v>2428.0160000000001</v>
      </c>
      <c r="P14166">
        <v>78.571428571428569</v>
      </c>
      <c r="Q14166">
        <v>35</v>
      </c>
      <c r="R14166">
        <v>2253.89</v>
      </c>
      <c r="S14166">
        <v>2021</v>
      </c>
      <c r="T14166">
        <v>1</v>
      </c>
      <c r="U14166">
        <v>3</v>
      </c>
    </row>
    <row r="14167" spans="1:21" x14ac:dyDescent="0.3">
      <c r="A14167" s="5" t="s">
        <v>168</v>
      </c>
      <c r="B14167" s="5" t="s">
        <v>175</v>
      </c>
      <c r="C14167" s="5" t="s">
        <v>79</v>
      </c>
      <c r="D14167" s="5" t="s">
        <v>656</v>
      </c>
      <c r="E14167" s="5" t="s">
        <v>172</v>
      </c>
      <c r="F14167" s="6">
        <v>44209</v>
      </c>
      <c r="G14167" s="5" t="s">
        <v>148</v>
      </c>
      <c r="H14167" s="5" t="s">
        <v>178</v>
      </c>
      <c r="I14167">
        <v>44049</v>
      </c>
      <c r="J14167">
        <v>160</v>
      </c>
      <c r="K14167">
        <v>385.5</v>
      </c>
      <c r="L14167">
        <v>4</v>
      </c>
      <c r="M14167">
        <v>13492.5</v>
      </c>
      <c r="N14167">
        <v>9712.06</v>
      </c>
      <c r="O14167">
        <v>2428.0160000000001</v>
      </c>
      <c r="P14167">
        <v>96.375</v>
      </c>
      <c r="Q14167">
        <v>35</v>
      </c>
      <c r="R14167">
        <v>3780.44</v>
      </c>
      <c r="S14167">
        <v>2021</v>
      </c>
      <c r="T14167">
        <v>1</v>
      </c>
      <c r="U14167">
        <v>3</v>
      </c>
    </row>
    <row r="14168" spans="1:21" x14ac:dyDescent="0.3">
      <c r="A14168" s="5" t="s">
        <v>168</v>
      </c>
      <c r="B14168" s="5" t="s">
        <v>175</v>
      </c>
      <c r="C14168" s="5" t="s">
        <v>79</v>
      </c>
      <c r="D14168" s="5" t="s">
        <v>656</v>
      </c>
      <c r="E14168" s="5" t="s">
        <v>172</v>
      </c>
      <c r="F14168" s="6">
        <v>44209</v>
      </c>
      <c r="G14168" s="5" t="s">
        <v>148</v>
      </c>
      <c r="H14168" s="5" t="s">
        <v>351</v>
      </c>
      <c r="I14168">
        <v>44049</v>
      </c>
      <c r="J14168">
        <v>160</v>
      </c>
      <c r="K14168">
        <v>203.5</v>
      </c>
      <c r="L14168">
        <v>2</v>
      </c>
      <c r="M14168">
        <v>7122.5</v>
      </c>
      <c r="N14168">
        <v>4856.03</v>
      </c>
      <c r="O14168">
        <v>2428.0160000000001</v>
      </c>
      <c r="P14168">
        <v>101.75</v>
      </c>
      <c r="Q14168">
        <v>35</v>
      </c>
      <c r="R14168">
        <v>2266.4699999999998</v>
      </c>
      <c r="S14168">
        <v>2021</v>
      </c>
      <c r="T14168">
        <v>1</v>
      </c>
      <c r="U14168">
        <v>3</v>
      </c>
    </row>
    <row r="14169" spans="1:21" x14ac:dyDescent="0.3">
      <c r="A14169" s="5" t="s">
        <v>168</v>
      </c>
      <c r="B14169" s="5" t="s">
        <v>175</v>
      </c>
      <c r="C14169" s="5" t="s">
        <v>79</v>
      </c>
      <c r="D14169" s="5" t="s">
        <v>656</v>
      </c>
      <c r="E14169" s="5" t="s">
        <v>172</v>
      </c>
      <c r="F14169" s="6">
        <v>44209</v>
      </c>
      <c r="G14169" s="5" t="s">
        <v>148</v>
      </c>
      <c r="H14169" s="5" t="s">
        <v>311</v>
      </c>
      <c r="I14169">
        <v>44049</v>
      </c>
      <c r="J14169">
        <v>160</v>
      </c>
      <c r="K14169">
        <v>111.5</v>
      </c>
      <c r="L14169">
        <v>1</v>
      </c>
      <c r="M14169">
        <v>3902.5</v>
      </c>
      <c r="N14169">
        <v>2428.02</v>
      </c>
      <c r="O14169">
        <v>2428.0160000000001</v>
      </c>
      <c r="P14169">
        <v>111.5</v>
      </c>
      <c r="Q14169">
        <v>35</v>
      </c>
      <c r="R14169">
        <v>1474.48</v>
      </c>
      <c r="S14169">
        <v>2021</v>
      </c>
      <c r="T14169">
        <v>1</v>
      </c>
      <c r="U14169">
        <v>3</v>
      </c>
    </row>
    <row r="14170" spans="1:21" x14ac:dyDescent="0.3">
      <c r="A14170" s="5" t="s">
        <v>168</v>
      </c>
      <c r="B14170" s="5" t="s">
        <v>175</v>
      </c>
      <c r="C14170" s="5" t="s">
        <v>79</v>
      </c>
      <c r="D14170" s="5" t="s">
        <v>664</v>
      </c>
      <c r="E14170" s="5" t="s">
        <v>172</v>
      </c>
      <c r="F14170" s="6">
        <v>44222</v>
      </c>
      <c r="G14170" s="5" t="s">
        <v>148</v>
      </c>
      <c r="H14170" s="5" t="s">
        <v>173</v>
      </c>
      <c r="I14170">
        <v>44130</v>
      </c>
      <c r="J14170">
        <v>92</v>
      </c>
      <c r="K14170">
        <v>40</v>
      </c>
      <c r="L14170">
        <v>1</v>
      </c>
      <c r="M14170">
        <v>1380</v>
      </c>
      <c r="N14170">
        <v>1322.56</v>
      </c>
      <c r="O14170">
        <v>1322.5630000000001</v>
      </c>
      <c r="P14170">
        <v>40</v>
      </c>
      <c r="Q14170">
        <v>34.5</v>
      </c>
      <c r="R14170">
        <v>57.44</v>
      </c>
      <c r="S14170">
        <v>2021</v>
      </c>
      <c r="T14170">
        <v>1</v>
      </c>
      <c r="U14170">
        <v>5</v>
      </c>
    </row>
    <row r="14171" spans="1:21" x14ac:dyDescent="0.3">
      <c r="A14171" s="5" t="s">
        <v>168</v>
      </c>
      <c r="B14171" s="5" t="s">
        <v>175</v>
      </c>
      <c r="C14171" s="5" t="s">
        <v>80</v>
      </c>
      <c r="D14171" s="5" t="s">
        <v>665</v>
      </c>
      <c r="E14171" s="5" t="s">
        <v>172</v>
      </c>
      <c r="F14171" s="6">
        <v>44223</v>
      </c>
      <c r="G14171" s="5" t="s">
        <v>148</v>
      </c>
      <c r="H14171" s="5" t="s">
        <v>194</v>
      </c>
      <c r="I14171">
        <v>44060</v>
      </c>
      <c r="J14171">
        <v>163</v>
      </c>
      <c r="K14171">
        <v>490.5</v>
      </c>
      <c r="L14171">
        <v>4</v>
      </c>
      <c r="M14171">
        <v>16677</v>
      </c>
      <c r="N14171">
        <v>10576.96</v>
      </c>
      <c r="O14171">
        <v>2644.24</v>
      </c>
      <c r="P14171">
        <v>122.625</v>
      </c>
      <c r="Q14171">
        <v>34</v>
      </c>
      <c r="R14171">
        <v>6100.04</v>
      </c>
      <c r="S14171">
        <v>2021</v>
      </c>
      <c r="T14171">
        <v>1</v>
      </c>
      <c r="U14171">
        <v>5</v>
      </c>
    </row>
    <row r="14172" spans="1:21" x14ac:dyDescent="0.3">
      <c r="A14172" s="5" t="s">
        <v>168</v>
      </c>
      <c r="B14172" s="5" t="s">
        <v>175</v>
      </c>
      <c r="C14172" s="5" t="s">
        <v>81</v>
      </c>
      <c r="D14172" s="5" t="s">
        <v>666</v>
      </c>
      <c r="E14172" s="5" t="s">
        <v>172</v>
      </c>
      <c r="F14172" s="6">
        <v>44222</v>
      </c>
      <c r="G14172" s="5" t="s">
        <v>148</v>
      </c>
      <c r="H14172" s="5" t="s">
        <v>173</v>
      </c>
      <c r="I14172">
        <v>44097</v>
      </c>
      <c r="J14172">
        <v>125</v>
      </c>
      <c r="K14172">
        <v>60</v>
      </c>
      <c r="L14172">
        <v>1</v>
      </c>
      <c r="M14172">
        <v>2070</v>
      </c>
      <c r="N14172">
        <v>2099.96</v>
      </c>
      <c r="O14172">
        <v>2099.96</v>
      </c>
      <c r="P14172">
        <v>60</v>
      </c>
      <c r="Q14172">
        <v>34.5</v>
      </c>
      <c r="R14172">
        <v>-29.96</v>
      </c>
      <c r="S14172">
        <v>2021</v>
      </c>
      <c r="T14172">
        <v>1</v>
      </c>
      <c r="U14172">
        <v>5</v>
      </c>
    </row>
    <row r="14173" spans="1:21" x14ac:dyDescent="0.3">
      <c r="A14173" s="5" t="s">
        <v>168</v>
      </c>
      <c r="B14173" s="5" t="s">
        <v>175</v>
      </c>
      <c r="C14173" s="5" t="s">
        <v>82</v>
      </c>
      <c r="D14173" s="5" t="s">
        <v>667</v>
      </c>
      <c r="E14173" s="5" t="s">
        <v>172</v>
      </c>
      <c r="F14173" s="6">
        <v>44202</v>
      </c>
      <c r="G14173" s="5" t="s">
        <v>148</v>
      </c>
      <c r="H14173" s="5" t="s">
        <v>173</v>
      </c>
      <c r="I14173">
        <v>44108</v>
      </c>
      <c r="J14173">
        <v>94</v>
      </c>
      <c r="K14173">
        <v>15</v>
      </c>
      <c r="L14173">
        <v>1</v>
      </c>
      <c r="M14173">
        <v>985.5</v>
      </c>
      <c r="N14173">
        <v>1728.24</v>
      </c>
      <c r="O14173">
        <v>1728.24</v>
      </c>
      <c r="P14173">
        <v>15</v>
      </c>
      <c r="Q14173">
        <v>65.7</v>
      </c>
      <c r="R14173">
        <v>-742.74</v>
      </c>
      <c r="S14173">
        <v>2021</v>
      </c>
      <c r="T14173">
        <v>1</v>
      </c>
      <c r="U14173">
        <v>2</v>
      </c>
    </row>
    <row r="14174" spans="1:21" x14ac:dyDescent="0.3">
      <c r="A14174" s="5" t="s">
        <v>168</v>
      </c>
      <c r="B14174" s="5" t="s">
        <v>175</v>
      </c>
      <c r="C14174" s="5" t="s">
        <v>83</v>
      </c>
      <c r="D14174" s="5" t="s">
        <v>668</v>
      </c>
      <c r="E14174" s="5" t="s">
        <v>172</v>
      </c>
      <c r="F14174" s="6">
        <v>44207</v>
      </c>
      <c r="G14174" s="5" t="s">
        <v>148</v>
      </c>
      <c r="H14174" s="5" t="s">
        <v>173</v>
      </c>
      <c r="I14174">
        <v>44086</v>
      </c>
      <c r="J14174">
        <v>121</v>
      </c>
      <c r="K14174">
        <v>25</v>
      </c>
      <c r="L14174">
        <v>1</v>
      </c>
      <c r="M14174">
        <v>1313.5</v>
      </c>
      <c r="N14174">
        <v>1872.87</v>
      </c>
      <c r="O14174">
        <v>1872.8720000000001</v>
      </c>
      <c r="P14174">
        <v>25</v>
      </c>
      <c r="Q14174">
        <v>52.54</v>
      </c>
      <c r="R14174">
        <v>-559.37</v>
      </c>
      <c r="S14174">
        <v>2021</v>
      </c>
      <c r="T14174">
        <v>1</v>
      </c>
      <c r="U14174">
        <v>3</v>
      </c>
    </row>
    <row r="14175" spans="1:21" x14ac:dyDescent="0.3">
      <c r="A14175" s="5" t="s">
        <v>168</v>
      </c>
      <c r="B14175" s="5" t="s">
        <v>175</v>
      </c>
      <c r="C14175" s="5" t="s">
        <v>84</v>
      </c>
      <c r="D14175" s="5" t="s">
        <v>653</v>
      </c>
      <c r="E14175" s="5" t="s">
        <v>172</v>
      </c>
      <c r="F14175" s="6">
        <v>44201</v>
      </c>
      <c r="G14175" s="5" t="s">
        <v>148</v>
      </c>
      <c r="H14175" s="5" t="s">
        <v>311</v>
      </c>
      <c r="I14175">
        <v>44012</v>
      </c>
      <c r="J14175">
        <v>189</v>
      </c>
      <c r="K14175">
        <v>102.5</v>
      </c>
      <c r="L14175">
        <v>1</v>
      </c>
      <c r="M14175">
        <v>3638.75</v>
      </c>
      <c r="N14175">
        <v>2915.48</v>
      </c>
      <c r="O14175">
        <v>2915.4780000000001</v>
      </c>
      <c r="P14175">
        <v>102.5</v>
      </c>
      <c r="Q14175">
        <v>35.5</v>
      </c>
      <c r="R14175">
        <v>723.27</v>
      </c>
      <c r="S14175">
        <v>2021</v>
      </c>
      <c r="T14175">
        <v>1</v>
      </c>
      <c r="U14175">
        <v>2</v>
      </c>
    </row>
    <row r="14176" spans="1:21" x14ac:dyDescent="0.3">
      <c r="A14176" s="5" t="s">
        <v>168</v>
      </c>
      <c r="B14176" s="5" t="s">
        <v>175</v>
      </c>
      <c r="C14176" s="5" t="s">
        <v>84</v>
      </c>
      <c r="D14176" s="5" t="s">
        <v>653</v>
      </c>
      <c r="E14176" s="5" t="s">
        <v>172</v>
      </c>
      <c r="F14176" s="6">
        <v>44201</v>
      </c>
      <c r="G14176" s="5" t="s">
        <v>148</v>
      </c>
      <c r="H14176" s="5" t="s">
        <v>173</v>
      </c>
      <c r="I14176">
        <v>44012</v>
      </c>
      <c r="J14176">
        <v>189</v>
      </c>
      <c r="K14176">
        <v>566.5</v>
      </c>
      <c r="L14176">
        <v>5</v>
      </c>
      <c r="M14176">
        <v>20110.75</v>
      </c>
      <c r="N14176">
        <v>14577.39</v>
      </c>
      <c r="O14176">
        <v>2915.4780000000001</v>
      </c>
      <c r="P14176">
        <v>113.3</v>
      </c>
      <c r="Q14176">
        <v>35.5</v>
      </c>
      <c r="R14176">
        <v>5533.36</v>
      </c>
      <c r="S14176">
        <v>2021</v>
      </c>
      <c r="T14176">
        <v>1</v>
      </c>
      <c r="U14176">
        <v>2</v>
      </c>
    </row>
    <row r="14177" spans="1:21" x14ac:dyDescent="0.3">
      <c r="A14177" s="5" t="s">
        <v>168</v>
      </c>
      <c r="B14177" s="5" t="s">
        <v>175</v>
      </c>
      <c r="C14177" s="5" t="s">
        <v>84</v>
      </c>
      <c r="D14177" s="5" t="s">
        <v>653</v>
      </c>
      <c r="E14177" s="5" t="s">
        <v>172</v>
      </c>
      <c r="F14177" s="6">
        <v>44201</v>
      </c>
      <c r="G14177" s="5" t="s">
        <v>148</v>
      </c>
      <c r="H14177" s="5" t="s">
        <v>197</v>
      </c>
      <c r="I14177">
        <v>44012</v>
      </c>
      <c r="J14177">
        <v>189</v>
      </c>
      <c r="K14177">
        <v>412.5</v>
      </c>
      <c r="L14177">
        <v>4</v>
      </c>
      <c r="M14177">
        <v>14643.75</v>
      </c>
      <c r="N14177">
        <v>11661.91</v>
      </c>
      <c r="O14177">
        <v>2915.4780000000001</v>
      </c>
      <c r="P14177">
        <v>103.125</v>
      </c>
      <c r="Q14177">
        <v>35.5</v>
      </c>
      <c r="R14177">
        <v>2981.84</v>
      </c>
      <c r="S14177">
        <v>2021</v>
      </c>
      <c r="T14177">
        <v>1</v>
      </c>
      <c r="U14177">
        <v>2</v>
      </c>
    </row>
    <row r="14178" spans="1:21" x14ac:dyDescent="0.3">
      <c r="A14178" s="5" t="s">
        <v>168</v>
      </c>
      <c r="B14178" s="5" t="s">
        <v>175</v>
      </c>
      <c r="C14178" s="5" t="s">
        <v>84</v>
      </c>
      <c r="D14178" s="5" t="s">
        <v>653</v>
      </c>
      <c r="E14178" s="5" t="s">
        <v>172</v>
      </c>
      <c r="F14178" s="6">
        <v>44201</v>
      </c>
      <c r="G14178" s="5" t="s">
        <v>148</v>
      </c>
      <c r="H14178" s="5" t="s">
        <v>178</v>
      </c>
      <c r="I14178">
        <v>44012</v>
      </c>
      <c r="J14178">
        <v>189</v>
      </c>
      <c r="K14178">
        <v>205</v>
      </c>
      <c r="L14178">
        <v>2</v>
      </c>
      <c r="M14178">
        <v>7277.5</v>
      </c>
      <c r="N14178">
        <v>5830.96</v>
      </c>
      <c r="O14178">
        <v>2915.4780000000001</v>
      </c>
      <c r="P14178">
        <v>102.5</v>
      </c>
      <c r="Q14178">
        <v>35.5</v>
      </c>
      <c r="R14178">
        <v>1446.54</v>
      </c>
      <c r="S14178">
        <v>2021</v>
      </c>
      <c r="T14178">
        <v>1</v>
      </c>
      <c r="U14178">
        <v>2</v>
      </c>
    </row>
    <row r="14179" spans="1:21" x14ac:dyDescent="0.3">
      <c r="A14179" s="5" t="s">
        <v>168</v>
      </c>
      <c r="B14179" s="5" t="s">
        <v>175</v>
      </c>
      <c r="C14179" s="5" t="s">
        <v>84</v>
      </c>
      <c r="D14179" s="5" t="s">
        <v>653</v>
      </c>
      <c r="E14179" s="5" t="s">
        <v>172</v>
      </c>
      <c r="F14179" s="6">
        <v>44202</v>
      </c>
      <c r="G14179" s="5" t="s">
        <v>148</v>
      </c>
      <c r="H14179" s="5" t="s">
        <v>173</v>
      </c>
      <c r="I14179">
        <v>44012</v>
      </c>
      <c r="J14179">
        <v>190</v>
      </c>
      <c r="K14179">
        <v>100</v>
      </c>
      <c r="L14179">
        <v>1</v>
      </c>
      <c r="M14179">
        <v>3650</v>
      </c>
      <c r="N14179">
        <v>2915.48</v>
      </c>
      <c r="O14179">
        <v>2915.4780000000001</v>
      </c>
      <c r="P14179">
        <v>100</v>
      </c>
      <c r="Q14179">
        <v>36.5</v>
      </c>
      <c r="R14179">
        <v>734.52</v>
      </c>
      <c r="S14179">
        <v>2021</v>
      </c>
      <c r="T14179">
        <v>1</v>
      </c>
      <c r="U14179">
        <v>2</v>
      </c>
    </row>
    <row r="14180" spans="1:21" x14ac:dyDescent="0.3">
      <c r="A14180" s="5" t="s">
        <v>168</v>
      </c>
      <c r="B14180" s="5" t="s">
        <v>175</v>
      </c>
      <c r="C14180" s="5" t="s">
        <v>87</v>
      </c>
      <c r="D14180" s="5" t="s">
        <v>618</v>
      </c>
      <c r="E14180" s="5" t="s">
        <v>172</v>
      </c>
      <c r="F14180" s="6">
        <v>44201</v>
      </c>
      <c r="G14180" s="5" t="s">
        <v>148</v>
      </c>
      <c r="H14180" s="5" t="s">
        <v>235</v>
      </c>
      <c r="I14180">
        <v>44020</v>
      </c>
      <c r="J14180">
        <v>181</v>
      </c>
      <c r="K14180">
        <v>107</v>
      </c>
      <c r="L14180">
        <v>1</v>
      </c>
      <c r="M14180">
        <v>3798.5</v>
      </c>
      <c r="N14180">
        <v>3189.62</v>
      </c>
      <c r="O14180">
        <v>3189.6149999999998</v>
      </c>
      <c r="P14180">
        <v>107</v>
      </c>
      <c r="Q14180">
        <v>35.5</v>
      </c>
      <c r="R14180">
        <v>608.88</v>
      </c>
      <c r="S14180">
        <v>2021</v>
      </c>
      <c r="T14180">
        <v>1</v>
      </c>
      <c r="U14180">
        <v>2</v>
      </c>
    </row>
    <row r="14181" spans="1:21" x14ac:dyDescent="0.3">
      <c r="A14181" s="5" t="s">
        <v>168</v>
      </c>
      <c r="B14181" s="5" t="s">
        <v>175</v>
      </c>
      <c r="C14181" s="5" t="s">
        <v>87</v>
      </c>
      <c r="D14181" s="5" t="s">
        <v>618</v>
      </c>
      <c r="E14181" s="5" t="s">
        <v>172</v>
      </c>
      <c r="F14181" s="6">
        <v>44203</v>
      </c>
      <c r="G14181" s="5" t="s">
        <v>148</v>
      </c>
      <c r="H14181" s="5" t="s">
        <v>194</v>
      </c>
      <c r="I14181">
        <v>44020</v>
      </c>
      <c r="J14181">
        <v>183</v>
      </c>
      <c r="K14181">
        <v>419.5</v>
      </c>
      <c r="L14181">
        <v>4</v>
      </c>
      <c r="M14181">
        <v>14892.25</v>
      </c>
      <c r="N14181">
        <v>13683.49</v>
      </c>
      <c r="O14181">
        <v>3420.873</v>
      </c>
      <c r="P14181">
        <v>104.875</v>
      </c>
      <c r="Q14181">
        <v>35.5</v>
      </c>
      <c r="R14181">
        <v>1208.76</v>
      </c>
      <c r="S14181">
        <v>2021</v>
      </c>
      <c r="T14181">
        <v>1</v>
      </c>
      <c r="U14181">
        <v>2</v>
      </c>
    </row>
    <row r="14182" spans="1:21" x14ac:dyDescent="0.3">
      <c r="A14182" s="5" t="s">
        <v>168</v>
      </c>
      <c r="B14182" s="5" t="s">
        <v>175</v>
      </c>
      <c r="C14182" s="5" t="s">
        <v>87</v>
      </c>
      <c r="D14182" s="5" t="s">
        <v>618</v>
      </c>
      <c r="E14182" s="5" t="s">
        <v>172</v>
      </c>
      <c r="F14182" s="6">
        <v>44207</v>
      </c>
      <c r="G14182" s="5" t="s">
        <v>148</v>
      </c>
      <c r="H14182" s="5" t="s">
        <v>173</v>
      </c>
      <c r="I14182">
        <v>44020</v>
      </c>
      <c r="J14182">
        <v>187</v>
      </c>
      <c r="K14182">
        <v>110</v>
      </c>
      <c r="L14182">
        <v>1</v>
      </c>
      <c r="M14182">
        <v>3905</v>
      </c>
      <c r="N14182">
        <v>3420.87</v>
      </c>
      <c r="O14182">
        <v>3420.873</v>
      </c>
      <c r="P14182">
        <v>110</v>
      </c>
      <c r="Q14182">
        <v>35.5</v>
      </c>
      <c r="R14182">
        <v>484.13</v>
      </c>
      <c r="S14182">
        <v>2021</v>
      </c>
      <c r="T14182">
        <v>1</v>
      </c>
      <c r="U14182">
        <v>3</v>
      </c>
    </row>
    <row r="14183" spans="1:21" x14ac:dyDescent="0.3">
      <c r="A14183" s="5" t="s">
        <v>168</v>
      </c>
      <c r="B14183" s="5" t="s">
        <v>175</v>
      </c>
      <c r="C14183" s="5" t="s">
        <v>87</v>
      </c>
      <c r="D14183" s="5" t="s">
        <v>618</v>
      </c>
      <c r="E14183" s="5" t="s">
        <v>172</v>
      </c>
      <c r="F14183" s="6">
        <v>44207</v>
      </c>
      <c r="G14183" s="5" t="s">
        <v>148</v>
      </c>
      <c r="H14183" s="5" t="s">
        <v>173</v>
      </c>
      <c r="I14183">
        <v>44020</v>
      </c>
      <c r="J14183">
        <v>187</v>
      </c>
      <c r="K14183">
        <v>90</v>
      </c>
      <c r="L14183">
        <v>1</v>
      </c>
      <c r="M14183">
        <v>3195</v>
      </c>
      <c r="N14183">
        <v>3420.87</v>
      </c>
      <c r="O14183">
        <v>3420.873</v>
      </c>
      <c r="P14183">
        <v>90</v>
      </c>
      <c r="Q14183">
        <v>35.5</v>
      </c>
      <c r="R14183">
        <v>-225.87</v>
      </c>
      <c r="S14183">
        <v>2021</v>
      </c>
      <c r="T14183">
        <v>1</v>
      </c>
      <c r="U14183">
        <v>3</v>
      </c>
    </row>
    <row r="14184" spans="1:21" x14ac:dyDescent="0.3">
      <c r="A14184" s="5" t="s">
        <v>168</v>
      </c>
      <c r="B14184" s="5" t="s">
        <v>175</v>
      </c>
      <c r="C14184" s="5" t="s">
        <v>87</v>
      </c>
      <c r="D14184" s="5" t="s">
        <v>618</v>
      </c>
      <c r="E14184" s="5" t="s">
        <v>172</v>
      </c>
      <c r="F14184" s="6">
        <v>44208</v>
      </c>
      <c r="G14184" s="5" t="s">
        <v>148</v>
      </c>
      <c r="H14184" s="5" t="s">
        <v>190</v>
      </c>
      <c r="I14184">
        <v>44020</v>
      </c>
      <c r="J14184">
        <v>188</v>
      </c>
      <c r="K14184">
        <v>114.5</v>
      </c>
      <c r="L14184">
        <v>1</v>
      </c>
      <c r="M14184">
        <v>3778.5</v>
      </c>
      <c r="N14184">
        <v>3420.87</v>
      </c>
      <c r="O14184">
        <v>3420.873</v>
      </c>
      <c r="P14184">
        <v>114.5</v>
      </c>
      <c r="Q14184">
        <v>33</v>
      </c>
      <c r="R14184">
        <v>357.63</v>
      </c>
      <c r="S14184">
        <v>2021</v>
      </c>
      <c r="T14184">
        <v>1</v>
      </c>
      <c r="U14184">
        <v>3</v>
      </c>
    </row>
    <row r="14185" spans="1:21" x14ac:dyDescent="0.3">
      <c r="A14185" s="5" t="s">
        <v>168</v>
      </c>
      <c r="B14185" s="5" t="s">
        <v>175</v>
      </c>
      <c r="C14185" s="5" t="s">
        <v>87</v>
      </c>
      <c r="D14185" s="5" t="s">
        <v>618</v>
      </c>
      <c r="E14185" s="5" t="s">
        <v>172</v>
      </c>
      <c r="F14185" s="6">
        <v>44209</v>
      </c>
      <c r="G14185" s="5" t="s">
        <v>148</v>
      </c>
      <c r="H14185" s="5" t="s">
        <v>173</v>
      </c>
      <c r="I14185">
        <v>44020</v>
      </c>
      <c r="J14185">
        <v>189</v>
      </c>
      <c r="K14185">
        <v>598</v>
      </c>
      <c r="L14185">
        <v>5</v>
      </c>
      <c r="M14185">
        <v>20930</v>
      </c>
      <c r="N14185">
        <v>17518.07</v>
      </c>
      <c r="O14185">
        <v>3503.614</v>
      </c>
      <c r="P14185">
        <v>119.6</v>
      </c>
      <c r="Q14185">
        <v>35</v>
      </c>
      <c r="R14185">
        <v>3411.93</v>
      </c>
      <c r="S14185">
        <v>2021</v>
      </c>
      <c r="T14185">
        <v>1</v>
      </c>
      <c r="U14185">
        <v>3</v>
      </c>
    </row>
    <row r="14186" spans="1:21" x14ac:dyDescent="0.3">
      <c r="A14186" s="5" t="s">
        <v>168</v>
      </c>
      <c r="B14186" s="5" t="s">
        <v>175</v>
      </c>
      <c r="C14186" s="5" t="s">
        <v>87</v>
      </c>
      <c r="D14186" s="5" t="s">
        <v>618</v>
      </c>
      <c r="E14186" s="5" t="s">
        <v>172</v>
      </c>
      <c r="F14186" s="6">
        <v>44209</v>
      </c>
      <c r="G14186" s="5" t="s">
        <v>148</v>
      </c>
      <c r="H14186" s="5" t="s">
        <v>197</v>
      </c>
      <c r="I14186">
        <v>44020</v>
      </c>
      <c r="J14186">
        <v>189</v>
      </c>
      <c r="K14186">
        <v>330</v>
      </c>
      <c r="L14186">
        <v>3</v>
      </c>
      <c r="M14186">
        <v>11550</v>
      </c>
      <c r="N14186">
        <v>10510.84</v>
      </c>
      <c r="O14186">
        <v>3503.614</v>
      </c>
      <c r="P14186">
        <v>110</v>
      </c>
      <c r="Q14186">
        <v>35</v>
      </c>
      <c r="R14186">
        <v>1039.1600000000001</v>
      </c>
      <c r="S14186">
        <v>2021</v>
      </c>
      <c r="T14186">
        <v>1</v>
      </c>
      <c r="U14186">
        <v>3</v>
      </c>
    </row>
    <row r="14187" spans="1:21" x14ac:dyDescent="0.3">
      <c r="A14187" s="5" t="s">
        <v>168</v>
      </c>
      <c r="B14187" s="5" t="s">
        <v>175</v>
      </c>
      <c r="C14187" s="5" t="s">
        <v>96</v>
      </c>
      <c r="D14187" s="5" t="s">
        <v>669</v>
      </c>
      <c r="E14187" s="5" t="s">
        <v>172</v>
      </c>
      <c r="F14187" s="6">
        <v>44207</v>
      </c>
      <c r="G14187" s="5" t="s">
        <v>148</v>
      </c>
      <c r="H14187" s="5" t="s">
        <v>173</v>
      </c>
      <c r="I14187">
        <v>44117</v>
      </c>
      <c r="J14187">
        <v>90</v>
      </c>
      <c r="K14187">
        <v>32</v>
      </c>
      <c r="L14187">
        <v>1</v>
      </c>
      <c r="M14187">
        <v>1136</v>
      </c>
      <c r="N14187">
        <v>1619.47</v>
      </c>
      <c r="O14187">
        <v>1619.473</v>
      </c>
      <c r="P14187">
        <v>32</v>
      </c>
      <c r="Q14187">
        <v>35.5</v>
      </c>
      <c r="R14187">
        <v>-483.47</v>
      </c>
      <c r="S14187">
        <v>2021</v>
      </c>
      <c r="T14187">
        <v>1</v>
      </c>
      <c r="U14187">
        <v>3</v>
      </c>
    </row>
    <row r="14188" spans="1:21" x14ac:dyDescent="0.3">
      <c r="A14188" s="5" t="s">
        <v>168</v>
      </c>
      <c r="B14188" s="5" t="s">
        <v>175</v>
      </c>
      <c r="C14188" s="5" t="s">
        <v>97</v>
      </c>
      <c r="D14188" s="5" t="s">
        <v>670</v>
      </c>
      <c r="E14188" s="5" t="s">
        <v>172</v>
      </c>
      <c r="F14188" s="6">
        <v>44200</v>
      </c>
      <c r="G14188" s="5" t="s">
        <v>148</v>
      </c>
      <c r="H14188" s="5" t="s">
        <v>190</v>
      </c>
      <c r="I14188">
        <v>44124</v>
      </c>
      <c r="J14188">
        <v>76</v>
      </c>
      <c r="K14188">
        <v>19.5</v>
      </c>
      <c r="L14188">
        <v>1</v>
      </c>
      <c r="M14188">
        <v>1149.75</v>
      </c>
      <c r="N14188">
        <v>1202.3399999999999</v>
      </c>
      <c r="O14188">
        <v>1202.3389999999999</v>
      </c>
      <c r="P14188">
        <v>19.5</v>
      </c>
      <c r="Q14188">
        <v>58.961500000000001</v>
      </c>
      <c r="R14188">
        <v>-52.59</v>
      </c>
      <c r="S14188">
        <v>2021</v>
      </c>
      <c r="T14188">
        <v>1</v>
      </c>
      <c r="U14188">
        <v>2</v>
      </c>
    </row>
    <row r="14189" spans="1:21" x14ac:dyDescent="0.3">
      <c r="A14189" s="5" t="s">
        <v>168</v>
      </c>
      <c r="B14189" s="5" t="s">
        <v>175</v>
      </c>
      <c r="C14189" s="5" t="s">
        <v>97</v>
      </c>
      <c r="D14189" s="5" t="s">
        <v>670</v>
      </c>
      <c r="E14189" s="5" t="s">
        <v>172</v>
      </c>
      <c r="F14189" s="6">
        <v>44200</v>
      </c>
      <c r="G14189" s="5" t="s">
        <v>148</v>
      </c>
      <c r="H14189" s="5" t="s">
        <v>190</v>
      </c>
      <c r="I14189">
        <v>44124</v>
      </c>
      <c r="J14189">
        <v>76</v>
      </c>
      <c r="K14189">
        <v>25</v>
      </c>
      <c r="L14189">
        <v>1</v>
      </c>
      <c r="M14189">
        <v>1350.5</v>
      </c>
      <c r="N14189">
        <v>1202.3399999999999</v>
      </c>
      <c r="O14189">
        <v>1202.3389999999999</v>
      </c>
      <c r="P14189">
        <v>25</v>
      </c>
      <c r="Q14189">
        <v>54.02</v>
      </c>
      <c r="R14189">
        <v>148.16</v>
      </c>
      <c r="S14189">
        <v>2021</v>
      </c>
      <c r="T14189">
        <v>1</v>
      </c>
      <c r="U14189">
        <v>2</v>
      </c>
    </row>
    <row r="14190" spans="1:21" x14ac:dyDescent="0.3">
      <c r="A14190" s="5" t="s">
        <v>168</v>
      </c>
      <c r="B14190" s="5" t="s">
        <v>175</v>
      </c>
      <c r="C14190" s="5" t="s">
        <v>97</v>
      </c>
      <c r="D14190" s="5" t="s">
        <v>670</v>
      </c>
      <c r="E14190" s="5" t="s">
        <v>172</v>
      </c>
      <c r="F14190" s="6">
        <v>44202</v>
      </c>
      <c r="G14190" s="5" t="s">
        <v>148</v>
      </c>
      <c r="H14190" s="5" t="s">
        <v>190</v>
      </c>
      <c r="I14190">
        <v>44124</v>
      </c>
      <c r="J14190">
        <v>78</v>
      </c>
      <c r="K14190">
        <v>24</v>
      </c>
      <c r="L14190">
        <v>1</v>
      </c>
      <c r="M14190">
        <v>1314</v>
      </c>
      <c r="N14190">
        <v>1269.6400000000001</v>
      </c>
      <c r="O14190">
        <v>1269.636</v>
      </c>
      <c r="P14190">
        <v>24</v>
      </c>
      <c r="Q14190">
        <v>54.75</v>
      </c>
      <c r="R14190">
        <v>44.36</v>
      </c>
      <c r="S14190">
        <v>2021</v>
      </c>
      <c r="T14190">
        <v>1</v>
      </c>
      <c r="U14190">
        <v>2</v>
      </c>
    </row>
    <row r="14191" spans="1:21" x14ac:dyDescent="0.3">
      <c r="A14191" s="5" t="s">
        <v>168</v>
      </c>
      <c r="B14191" s="5" t="s">
        <v>206</v>
      </c>
      <c r="C14191" s="5" t="s">
        <v>107</v>
      </c>
      <c r="D14191" s="5" t="s">
        <v>662</v>
      </c>
      <c r="E14191" s="5" t="s">
        <v>172</v>
      </c>
      <c r="F14191" s="6">
        <v>44217</v>
      </c>
      <c r="G14191" s="5" t="s">
        <v>148</v>
      </c>
      <c r="H14191" s="5" t="s">
        <v>371</v>
      </c>
      <c r="I14191">
        <v>44043</v>
      </c>
      <c r="J14191">
        <v>174</v>
      </c>
      <c r="K14191">
        <v>1209.5999999999999</v>
      </c>
      <c r="L14191">
        <v>10</v>
      </c>
      <c r="M14191">
        <v>41126.400000000001</v>
      </c>
      <c r="N14191">
        <v>33340.03</v>
      </c>
      <c r="O14191">
        <v>3334.0030000000002</v>
      </c>
      <c r="P14191">
        <v>120.96</v>
      </c>
      <c r="Q14191">
        <v>34</v>
      </c>
      <c r="R14191">
        <v>7786.37</v>
      </c>
      <c r="S14191">
        <v>2021</v>
      </c>
      <c r="T14191">
        <v>1</v>
      </c>
      <c r="U14191">
        <v>4</v>
      </c>
    </row>
    <row r="14192" spans="1:21" x14ac:dyDescent="0.3">
      <c r="A14192" s="5" t="s">
        <v>168</v>
      </c>
      <c r="B14192" s="5" t="s">
        <v>206</v>
      </c>
      <c r="C14192" s="5" t="s">
        <v>107</v>
      </c>
      <c r="D14192" s="5" t="s">
        <v>662</v>
      </c>
      <c r="E14192" s="5" t="s">
        <v>172</v>
      </c>
      <c r="F14192" s="6">
        <v>44218</v>
      </c>
      <c r="G14192" s="5" t="s">
        <v>148</v>
      </c>
      <c r="H14192" s="5" t="s">
        <v>222</v>
      </c>
      <c r="I14192">
        <v>44043</v>
      </c>
      <c r="J14192">
        <v>175</v>
      </c>
      <c r="K14192">
        <v>130</v>
      </c>
      <c r="L14192">
        <v>1</v>
      </c>
      <c r="M14192">
        <v>4615</v>
      </c>
      <c r="N14192">
        <v>3334</v>
      </c>
      <c r="O14192">
        <v>3334.0030000000002</v>
      </c>
      <c r="P14192">
        <v>130</v>
      </c>
      <c r="Q14192">
        <v>35.5</v>
      </c>
      <c r="R14192">
        <v>1281</v>
      </c>
      <c r="S14192">
        <v>2021</v>
      </c>
      <c r="T14192">
        <v>1</v>
      </c>
      <c r="U14192">
        <v>4</v>
      </c>
    </row>
    <row r="14193" spans="1:21" x14ac:dyDescent="0.3">
      <c r="A14193" s="5" t="s">
        <v>168</v>
      </c>
      <c r="B14193" s="5" t="s">
        <v>206</v>
      </c>
      <c r="C14193" s="5" t="s">
        <v>107</v>
      </c>
      <c r="D14193" s="5" t="s">
        <v>662</v>
      </c>
      <c r="E14193" s="5" t="s">
        <v>172</v>
      </c>
      <c r="F14193" s="6">
        <v>44218</v>
      </c>
      <c r="G14193" s="5" t="s">
        <v>148</v>
      </c>
      <c r="H14193" s="5" t="s">
        <v>205</v>
      </c>
      <c r="I14193">
        <v>44043</v>
      </c>
      <c r="J14193">
        <v>175</v>
      </c>
      <c r="K14193">
        <v>530</v>
      </c>
      <c r="L14193">
        <v>5</v>
      </c>
      <c r="M14193">
        <v>18815</v>
      </c>
      <c r="N14193">
        <v>16670.02</v>
      </c>
      <c r="O14193">
        <v>3334.0030000000002</v>
      </c>
      <c r="P14193">
        <v>106</v>
      </c>
      <c r="Q14193">
        <v>35.5</v>
      </c>
      <c r="R14193">
        <v>2144.98</v>
      </c>
      <c r="S14193">
        <v>2021</v>
      </c>
      <c r="T14193">
        <v>1</v>
      </c>
      <c r="U14193">
        <v>4</v>
      </c>
    </row>
    <row r="14194" spans="1:21" x14ac:dyDescent="0.3">
      <c r="A14194" s="5" t="s">
        <v>168</v>
      </c>
      <c r="B14194" s="5" t="s">
        <v>206</v>
      </c>
      <c r="C14194" s="5" t="s">
        <v>107</v>
      </c>
      <c r="D14194" s="5" t="s">
        <v>662</v>
      </c>
      <c r="E14194" s="5" t="s">
        <v>172</v>
      </c>
      <c r="F14194" s="6">
        <v>44218</v>
      </c>
      <c r="G14194" s="5" t="s">
        <v>148</v>
      </c>
      <c r="H14194" s="5" t="s">
        <v>221</v>
      </c>
      <c r="I14194">
        <v>44043</v>
      </c>
      <c r="J14194">
        <v>175</v>
      </c>
      <c r="K14194">
        <v>125</v>
      </c>
      <c r="L14194">
        <v>1</v>
      </c>
      <c r="M14194">
        <v>4437.5</v>
      </c>
      <c r="N14194">
        <v>3334</v>
      </c>
      <c r="O14194">
        <v>3334.0030000000002</v>
      </c>
      <c r="P14194">
        <v>125</v>
      </c>
      <c r="Q14194">
        <v>35.5</v>
      </c>
      <c r="R14194">
        <v>1103.5</v>
      </c>
      <c r="S14194">
        <v>2021</v>
      </c>
      <c r="T14194">
        <v>1</v>
      </c>
      <c r="U14194">
        <v>4</v>
      </c>
    </row>
    <row r="14195" spans="1:21" x14ac:dyDescent="0.3">
      <c r="A14195" s="5" t="s">
        <v>168</v>
      </c>
      <c r="B14195" s="5" t="s">
        <v>206</v>
      </c>
      <c r="C14195" s="5" t="s">
        <v>107</v>
      </c>
      <c r="D14195" s="5" t="s">
        <v>662</v>
      </c>
      <c r="E14195" s="5" t="s">
        <v>172</v>
      </c>
      <c r="F14195" s="6">
        <v>44218</v>
      </c>
      <c r="G14195" s="5" t="s">
        <v>148</v>
      </c>
      <c r="H14195" s="5" t="s">
        <v>186</v>
      </c>
      <c r="I14195">
        <v>44043</v>
      </c>
      <c r="J14195">
        <v>175</v>
      </c>
      <c r="K14195">
        <v>114</v>
      </c>
      <c r="L14195">
        <v>1</v>
      </c>
      <c r="M14195">
        <v>4047</v>
      </c>
      <c r="N14195">
        <v>3334</v>
      </c>
      <c r="O14195">
        <v>3334.0030000000002</v>
      </c>
      <c r="P14195">
        <v>114</v>
      </c>
      <c r="Q14195">
        <v>35.5</v>
      </c>
      <c r="R14195">
        <v>713</v>
      </c>
      <c r="S14195">
        <v>2021</v>
      </c>
      <c r="T14195">
        <v>1</v>
      </c>
      <c r="U14195">
        <v>4</v>
      </c>
    </row>
    <row r="14196" spans="1:21" x14ac:dyDescent="0.3">
      <c r="A14196" s="5" t="s">
        <v>168</v>
      </c>
      <c r="B14196" s="5" t="s">
        <v>206</v>
      </c>
      <c r="C14196" s="5" t="s">
        <v>107</v>
      </c>
      <c r="D14196" s="5" t="s">
        <v>662</v>
      </c>
      <c r="E14196" s="5" t="s">
        <v>172</v>
      </c>
      <c r="F14196" s="6">
        <v>44218</v>
      </c>
      <c r="G14196" s="5" t="s">
        <v>148</v>
      </c>
      <c r="H14196" s="5" t="s">
        <v>204</v>
      </c>
      <c r="I14196">
        <v>44043</v>
      </c>
      <c r="J14196">
        <v>175</v>
      </c>
      <c r="K14196">
        <v>790</v>
      </c>
      <c r="L14196">
        <v>7</v>
      </c>
      <c r="M14196">
        <v>28045</v>
      </c>
      <c r="N14196">
        <v>23338.02</v>
      </c>
      <c r="O14196">
        <v>3334.0030000000002</v>
      </c>
      <c r="P14196">
        <v>112.85714285714286</v>
      </c>
      <c r="Q14196">
        <v>35.5</v>
      </c>
      <c r="R14196">
        <v>4706.9799999999996</v>
      </c>
      <c r="S14196">
        <v>2021</v>
      </c>
      <c r="T14196">
        <v>1</v>
      </c>
      <c r="U14196">
        <v>4</v>
      </c>
    </row>
    <row r="14197" spans="1:21" x14ac:dyDescent="0.3">
      <c r="A14197" s="5" t="s">
        <v>168</v>
      </c>
      <c r="B14197" s="5" t="s">
        <v>206</v>
      </c>
      <c r="C14197" s="5" t="s">
        <v>107</v>
      </c>
      <c r="D14197" s="5" t="s">
        <v>662</v>
      </c>
      <c r="E14197" s="5" t="s">
        <v>172</v>
      </c>
      <c r="F14197" s="6">
        <v>44218</v>
      </c>
      <c r="G14197" s="5" t="s">
        <v>148</v>
      </c>
      <c r="H14197" s="5" t="s">
        <v>184</v>
      </c>
      <c r="I14197">
        <v>44043</v>
      </c>
      <c r="J14197">
        <v>175</v>
      </c>
      <c r="K14197">
        <v>2985</v>
      </c>
      <c r="L14197">
        <v>25</v>
      </c>
      <c r="M14197">
        <v>104475</v>
      </c>
      <c r="N14197">
        <v>83350.080000000002</v>
      </c>
      <c r="O14197">
        <v>3334.0030000000002</v>
      </c>
      <c r="P14197">
        <v>119.4</v>
      </c>
      <c r="Q14197">
        <v>35</v>
      </c>
      <c r="R14197">
        <v>21124.92</v>
      </c>
      <c r="S14197">
        <v>2021</v>
      </c>
      <c r="T14197">
        <v>1</v>
      </c>
      <c r="U14197">
        <v>4</v>
      </c>
    </row>
    <row r="14198" spans="1:21" x14ac:dyDescent="0.3">
      <c r="A14198" s="5" t="s">
        <v>168</v>
      </c>
      <c r="B14198" s="5" t="s">
        <v>206</v>
      </c>
      <c r="C14198" s="5" t="s">
        <v>107</v>
      </c>
      <c r="D14198" s="5" t="s">
        <v>662</v>
      </c>
      <c r="E14198" s="5" t="s">
        <v>172</v>
      </c>
      <c r="F14198" s="6">
        <v>44218</v>
      </c>
      <c r="G14198" s="5" t="s">
        <v>148</v>
      </c>
      <c r="H14198" s="5" t="s">
        <v>202</v>
      </c>
      <c r="I14198">
        <v>44043</v>
      </c>
      <c r="J14198">
        <v>175</v>
      </c>
      <c r="K14198">
        <v>1604</v>
      </c>
      <c r="L14198">
        <v>14</v>
      </c>
      <c r="M14198">
        <v>52932</v>
      </c>
      <c r="N14198">
        <v>46676.04</v>
      </c>
      <c r="O14198">
        <v>3334.0030000000002</v>
      </c>
      <c r="P14198">
        <v>114.57142857142857</v>
      </c>
      <c r="Q14198">
        <v>33</v>
      </c>
      <c r="R14198">
        <v>6255.96</v>
      </c>
      <c r="S14198">
        <v>2021</v>
      </c>
      <c r="T14198">
        <v>1</v>
      </c>
      <c r="U14198">
        <v>4</v>
      </c>
    </row>
    <row r="14199" spans="1:21" x14ac:dyDescent="0.3">
      <c r="A14199" s="5" t="s">
        <v>168</v>
      </c>
      <c r="B14199" s="5" t="s">
        <v>206</v>
      </c>
      <c r="C14199" s="5" t="s">
        <v>107</v>
      </c>
      <c r="D14199" s="5" t="s">
        <v>662</v>
      </c>
      <c r="E14199" s="5" t="s">
        <v>172</v>
      </c>
      <c r="F14199" s="6">
        <v>44222</v>
      </c>
      <c r="G14199" s="5" t="s">
        <v>148</v>
      </c>
      <c r="H14199" s="5" t="s">
        <v>194</v>
      </c>
      <c r="I14199">
        <v>44043</v>
      </c>
      <c r="J14199">
        <v>179</v>
      </c>
      <c r="K14199">
        <v>366.6</v>
      </c>
      <c r="L14199">
        <v>3</v>
      </c>
      <c r="M14199">
        <v>12647.7</v>
      </c>
      <c r="N14199">
        <v>10064.52</v>
      </c>
      <c r="O14199">
        <v>3354.8409999999999</v>
      </c>
      <c r="P14199">
        <v>122.2</v>
      </c>
      <c r="Q14199">
        <v>34.5</v>
      </c>
      <c r="R14199">
        <v>2583.1799999999998</v>
      </c>
      <c r="S14199">
        <v>2021</v>
      </c>
      <c r="T14199">
        <v>1</v>
      </c>
      <c r="U14199">
        <v>5</v>
      </c>
    </row>
    <row r="14200" spans="1:21" x14ac:dyDescent="0.3">
      <c r="A14200" s="5" t="s">
        <v>168</v>
      </c>
      <c r="B14200" s="5" t="s">
        <v>206</v>
      </c>
      <c r="C14200" s="5" t="s">
        <v>107</v>
      </c>
      <c r="D14200" s="5" t="s">
        <v>662</v>
      </c>
      <c r="E14200" s="5" t="s">
        <v>172</v>
      </c>
      <c r="F14200" s="6">
        <v>44222</v>
      </c>
      <c r="G14200" s="5" t="s">
        <v>148</v>
      </c>
      <c r="H14200" s="5" t="s">
        <v>197</v>
      </c>
      <c r="I14200">
        <v>44043</v>
      </c>
      <c r="J14200">
        <v>179</v>
      </c>
      <c r="K14200">
        <v>468.6</v>
      </c>
      <c r="L14200">
        <v>4</v>
      </c>
      <c r="M14200">
        <v>15932.4</v>
      </c>
      <c r="N14200">
        <v>13867.52</v>
      </c>
      <c r="O14200">
        <v>3466.88</v>
      </c>
      <c r="P14200">
        <v>117.15</v>
      </c>
      <c r="Q14200">
        <v>34</v>
      </c>
      <c r="R14200">
        <v>2064.88</v>
      </c>
      <c r="S14200">
        <v>2021</v>
      </c>
      <c r="T14200">
        <v>1</v>
      </c>
      <c r="U14200">
        <v>5</v>
      </c>
    </row>
    <row r="14201" spans="1:21" x14ac:dyDescent="0.3">
      <c r="A14201" s="5" t="s">
        <v>168</v>
      </c>
      <c r="B14201" s="5" t="s">
        <v>206</v>
      </c>
      <c r="C14201" s="5" t="s">
        <v>107</v>
      </c>
      <c r="D14201" s="5" t="s">
        <v>662</v>
      </c>
      <c r="E14201" s="5" t="s">
        <v>172</v>
      </c>
      <c r="F14201" s="6">
        <v>44222</v>
      </c>
      <c r="G14201" s="5" t="s">
        <v>148</v>
      </c>
      <c r="H14201" s="5" t="s">
        <v>178</v>
      </c>
      <c r="I14201">
        <v>44043</v>
      </c>
      <c r="J14201">
        <v>179</v>
      </c>
      <c r="K14201">
        <v>173.4</v>
      </c>
      <c r="L14201">
        <v>2</v>
      </c>
      <c r="M14201">
        <v>5895.6</v>
      </c>
      <c r="N14201">
        <v>6933.76</v>
      </c>
      <c r="O14201">
        <v>3466.88</v>
      </c>
      <c r="P14201">
        <v>86.7</v>
      </c>
      <c r="Q14201">
        <v>34</v>
      </c>
      <c r="R14201">
        <v>-1038.1600000000001</v>
      </c>
      <c r="S14201">
        <v>2021</v>
      </c>
      <c r="T14201">
        <v>1</v>
      </c>
      <c r="U14201">
        <v>5</v>
      </c>
    </row>
    <row r="14202" spans="1:21" x14ac:dyDescent="0.3">
      <c r="A14202" s="5" t="s">
        <v>168</v>
      </c>
      <c r="B14202" s="5" t="s">
        <v>206</v>
      </c>
      <c r="C14202" s="5" t="s">
        <v>107</v>
      </c>
      <c r="D14202" s="5" t="s">
        <v>662</v>
      </c>
      <c r="E14202" s="5" t="s">
        <v>172</v>
      </c>
      <c r="F14202" s="6">
        <v>44222</v>
      </c>
      <c r="G14202" s="5" t="s">
        <v>148</v>
      </c>
      <c r="H14202" s="5" t="s">
        <v>311</v>
      </c>
      <c r="I14202">
        <v>44043</v>
      </c>
      <c r="J14202">
        <v>179</v>
      </c>
      <c r="K14202">
        <v>113.2</v>
      </c>
      <c r="L14202">
        <v>1</v>
      </c>
      <c r="M14202">
        <v>3848.8</v>
      </c>
      <c r="N14202">
        <v>3466.88</v>
      </c>
      <c r="O14202">
        <v>3466.88</v>
      </c>
      <c r="P14202">
        <v>113.2</v>
      </c>
      <c r="Q14202">
        <v>34</v>
      </c>
      <c r="R14202">
        <v>381.92</v>
      </c>
      <c r="S14202">
        <v>2021</v>
      </c>
      <c r="T14202">
        <v>1</v>
      </c>
      <c r="U14202">
        <v>5</v>
      </c>
    </row>
    <row r="14203" spans="1:21" x14ac:dyDescent="0.3">
      <c r="A14203" s="5" t="s">
        <v>168</v>
      </c>
      <c r="B14203" s="5" t="s">
        <v>206</v>
      </c>
      <c r="C14203" s="5" t="s">
        <v>107</v>
      </c>
      <c r="D14203" s="5" t="s">
        <v>662</v>
      </c>
      <c r="E14203" s="5" t="s">
        <v>172</v>
      </c>
      <c r="F14203" s="6">
        <v>44222</v>
      </c>
      <c r="G14203" s="5" t="s">
        <v>148</v>
      </c>
      <c r="H14203" s="5" t="s">
        <v>235</v>
      </c>
      <c r="I14203">
        <v>44043</v>
      </c>
      <c r="J14203">
        <v>179</v>
      </c>
      <c r="K14203">
        <v>112</v>
      </c>
      <c r="L14203">
        <v>1</v>
      </c>
      <c r="M14203">
        <v>3808</v>
      </c>
      <c r="N14203">
        <v>3466.88</v>
      </c>
      <c r="O14203">
        <v>3466.88</v>
      </c>
      <c r="P14203">
        <v>112</v>
      </c>
      <c r="Q14203">
        <v>34</v>
      </c>
      <c r="R14203">
        <v>341.12</v>
      </c>
      <c r="S14203">
        <v>2021</v>
      </c>
      <c r="T14203">
        <v>1</v>
      </c>
      <c r="U14203">
        <v>5</v>
      </c>
    </row>
    <row r="14204" spans="1:21" x14ac:dyDescent="0.3">
      <c r="A14204" s="5" t="s">
        <v>168</v>
      </c>
      <c r="B14204" s="5" t="s">
        <v>206</v>
      </c>
      <c r="C14204" s="5" t="s">
        <v>107</v>
      </c>
      <c r="D14204" s="5" t="s">
        <v>662</v>
      </c>
      <c r="E14204" s="5" t="s">
        <v>172</v>
      </c>
      <c r="F14204" s="6">
        <v>44222</v>
      </c>
      <c r="G14204" s="5" t="s">
        <v>148</v>
      </c>
      <c r="H14204" s="5" t="s">
        <v>351</v>
      </c>
      <c r="I14204">
        <v>44043</v>
      </c>
      <c r="J14204">
        <v>179</v>
      </c>
      <c r="K14204">
        <v>101.4</v>
      </c>
      <c r="L14204">
        <v>1</v>
      </c>
      <c r="M14204">
        <v>3447.6</v>
      </c>
      <c r="N14204">
        <v>3466.88</v>
      </c>
      <c r="O14204">
        <v>3466.88</v>
      </c>
      <c r="P14204">
        <v>101.4</v>
      </c>
      <c r="Q14204">
        <v>34</v>
      </c>
      <c r="R14204">
        <v>-19.28</v>
      </c>
      <c r="S14204">
        <v>2021</v>
      </c>
      <c r="T14204">
        <v>1</v>
      </c>
      <c r="U14204">
        <v>5</v>
      </c>
    </row>
    <row r="14205" spans="1:21" x14ac:dyDescent="0.3">
      <c r="A14205" s="5" t="s">
        <v>168</v>
      </c>
      <c r="B14205" s="5" t="s">
        <v>206</v>
      </c>
      <c r="C14205" s="5" t="s">
        <v>107</v>
      </c>
      <c r="D14205" s="5" t="s">
        <v>662</v>
      </c>
      <c r="E14205" s="5" t="s">
        <v>172</v>
      </c>
      <c r="F14205" s="6">
        <v>44222</v>
      </c>
      <c r="G14205" s="5" t="s">
        <v>148</v>
      </c>
      <c r="H14205" s="5" t="s">
        <v>264</v>
      </c>
      <c r="I14205">
        <v>44043</v>
      </c>
      <c r="J14205">
        <v>179</v>
      </c>
      <c r="K14205">
        <v>1748</v>
      </c>
      <c r="L14205">
        <v>15</v>
      </c>
      <c r="M14205">
        <v>60306</v>
      </c>
      <c r="N14205">
        <v>52003.199999999997</v>
      </c>
      <c r="O14205">
        <v>3466.88</v>
      </c>
      <c r="P14205">
        <v>116.53333333333333</v>
      </c>
      <c r="Q14205">
        <v>34.5</v>
      </c>
      <c r="R14205">
        <v>8302.7999999999993</v>
      </c>
      <c r="S14205">
        <v>2021</v>
      </c>
      <c r="T14205">
        <v>1</v>
      </c>
      <c r="U14205">
        <v>5</v>
      </c>
    </row>
    <row r="14206" spans="1:21" x14ac:dyDescent="0.3">
      <c r="A14206" s="5" t="s">
        <v>168</v>
      </c>
      <c r="B14206" s="5" t="s">
        <v>206</v>
      </c>
      <c r="C14206" s="5" t="s">
        <v>107</v>
      </c>
      <c r="D14206" s="5" t="s">
        <v>662</v>
      </c>
      <c r="E14206" s="5" t="s">
        <v>172</v>
      </c>
      <c r="F14206" s="6">
        <v>44222</v>
      </c>
      <c r="G14206" s="5" t="s">
        <v>148</v>
      </c>
      <c r="H14206" s="5" t="s">
        <v>194</v>
      </c>
      <c r="I14206">
        <v>44043</v>
      </c>
      <c r="J14206">
        <v>179</v>
      </c>
      <c r="K14206">
        <v>381.4</v>
      </c>
      <c r="L14206">
        <v>3</v>
      </c>
      <c r="M14206">
        <v>13158.3</v>
      </c>
      <c r="N14206">
        <v>10400.64</v>
      </c>
      <c r="O14206">
        <v>3466.88</v>
      </c>
      <c r="P14206">
        <v>127.13333333333333</v>
      </c>
      <c r="Q14206">
        <v>34.5</v>
      </c>
      <c r="R14206">
        <v>2757.66</v>
      </c>
      <c r="S14206">
        <v>2021</v>
      </c>
      <c r="T14206">
        <v>1</v>
      </c>
      <c r="U14206">
        <v>5</v>
      </c>
    </row>
    <row r="14207" spans="1:21" x14ac:dyDescent="0.3">
      <c r="A14207" s="5" t="s">
        <v>168</v>
      </c>
      <c r="B14207" s="5" t="s">
        <v>206</v>
      </c>
      <c r="C14207" s="5" t="s">
        <v>107</v>
      </c>
      <c r="D14207" s="5" t="s">
        <v>662</v>
      </c>
      <c r="E14207" s="5" t="s">
        <v>172</v>
      </c>
      <c r="F14207" s="6">
        <v>44223</v>
      </c>
      <c r="G14207" s="5" t="s">
        <v>148</v>
      </c>
      <c r="H14207" s="5" t="s">
        <v>261</v>
      </c>
      <c r="I14207">
        <v>44043</v>
      </c>
      <c r="J14207">
        <v>180</v>
      </c>
      <c r="K14207">
        <v>1215</v>
      </c>
      <c r="L14207">
        <v>10</v>
      </c>
      <c r="M14207">
        <v>41310</v>
      </c>
      <c r="N14207">
        <v>34717.24</v>
      </c>
      <c r="O14207">
        <v>3471.7240000000002</v>
      </c>
      <c r="P14207">
        <v>121.5</v>
      </c>
      <c r="Q14207">
        <v>34</v>
      </c>
      <c r="R14207">
        <v>6592.76</v>
      </c>
      <c r="S14207">
        <v>2021</v>
      </c>
      <c r="T14207">
        <v>1</v>
      </c>
      <c r="U14207">
        <v>5</v>
      </c>
    </row>
    <row r="14208" spans="1:21" x14ac:dyDescent="0.3">
      <c r="A14208" s="5" t="s">
        <v>168</v>
      </c>
      <c r="B14208" s="5" t="s">
        <v>206</v>
      </c>
      <c r="C14208" s="5" t="s">
        <v>107</v>
      </c>
      <c r="D14208" s="5" t="s">
        <v>662</v>
      </c>
      <c r="E14208" s="5" t="s">
        <v>172</v>
      </c>
      <c r="F14208" s="6">
        <v>44224</v>
      </c>
      <c r="G14208" s="5" t="s">
        <v>148</v>
      </c>
      <c r="H14208" s="5" t="s">
        <v>199</v>
      </c>
      <c r="I14208">
        <v>44043</v>
      </c>
      <c r="J14208">
        <v>181</v>
      </c>
      <c r="K14208">
        <v>807</v>
      </c>
      <c r="L14208">
        <v>8</v>
      </c>
      <c r="M14208">
        <v>27438</v>
      </c>
      <c r="N14208">
        <v>27773.8</v>
      </c>
      <c r="O14208">
        <v>3471.7240000000002</v>
      </c>
      <c r="P14208">
        <v>100.875</v>
      </c>
      <c r="Q14208">
        <v>34</v>
      </c>
      <c r="R14208">
        <v>-335.8</v>
      </c>
      <c r="S14208">
        <v>2021</v>
      </c>
      <c r="T14208">
        <v>1</v>
      </c>
      <c r="U14208">
        <v>5</v>
      </c>
    </row>
    <row r="14209" spans="1:21" x14ac:dyDescent="0.3">
      <c r="A14209" s="5" t="s">
        <v>168</v>
      </c>
      <c r="B14209" s="5" t="s">
        <v>206</v>
      </c>
      <c r="C14209" s="5" t="s">
        <v>107</v>
      </c>
      <c r="D14209" s="5" t="s">
        <v>662</v>
      </c>
      <c r="E14209" s="5" t="s">
        <v>172</v>
      </c>
      <c r="F14209" s="6">
        <v>44224</v>
      </c>
      <c r="G14209" s="5" t="s">
        <v>148</v>
      </c>
      <c r="H14209" s="5" t="s">
        <v>200</v>
      </c>
      <c r="I14209">
        <v>44043</v>
      </c>
      <c r="J14209">
        <v>181</v>
      </c>
      <c r="K14209">
        <v>573</v>
      </c>
      <c r="L14209">
        <v>5</v>
      </c>
      <c r="M14209">
        <v>19482</v>
      </c>
      <c r="N14209">
        <v>17358.62</v>
      </c>
      <c r="O14209">
        <v>3471.7240000000002</v>
      </c>
      <c r="P14209">
        <v>114.6</v>
      </c>
      <c r="Q14209">
        <v>34</v>
      </c>
      <c r="R14209">
        <v>2123.38</v>
      </c>
      <c r="S14209">
        <v>2021</v>
      </c>
      <c r="T14209">
        <v>1</v>
      </c>
      <c r="U14209">
        <v>5</v>
      </c>
    </row>
    <row r="14210" spans="1:21" x14ac:dyDescent="0.3">
      <c r="A14210" s="5" t="s">
        <v>168</v>
      </c>
      <c r="B14210" s="5" t="s">
        <v>206</v>
      </c>
      <c r="C14210" s="5" t="s">
        <v>107</v>
      </c>
      <c r="D14210" s="5" t="s">
        <v>662</v>
      </c>
      <c r="E14210" s="5" t="s">
        <v>172</v>
      </c>
      <c r="F14210" s="6">
        <v>44224</v>
      </c>
      <c r="G14210" s="5" t="s">
        <v>148</v>
      </c>
      <c r="H14210" s="5" t="s">
        <v>215</v>
      </c>
      <c r="I14210">
        <v>44043</v>
      </c>
      <c r="J14210">
        <v>181</v>
      </c>
      <c r="K14210">
        <v>655</v>
      </c>
      <c r="L14210">
        <v>6</v>
      </c>
      <c r="M14210">
        <v>22270</v>
      </c>
      <c r="N14210">
        <v>20830.349999999999</v>
      </c>
      <c r="O14210">
        <v>3471.7240000000002</v>
      </c>
      <c r="P14210">
        <v>109.16666666666667</v>
      </c>
      <c r="Q14210">
        <v>34</v>
      </c>
      <c r="R14210">
        <v>1439.65</v>
      </c>
      <c r="S14210">
        <v>2021</v>
      </c>
      <c r="T14210">
        <v>1</v>
      </c>
      <c r="U14210">
        <v>5</v>
      </c>
    </row>
    <row r="14211" spans="1:21" x14ac:dyDescent="0.3">
      <c r="A14211" s="5" t="s">
        <v>168</v>
      </c>
      <c r="B14211" s="5" t="s">
        <v>206</v>
      </c>
      <c r="C14211" s="5" t="s">
        <v>107</v>
      </c>
      <c r="D14211" s="5" t="s">
        <v>662</v>
      </c>
      <c r="E14211" s="5" t="s">
        <v>172</v>
      </c>
      <c r="F14211" s="6">
        <v>44224</v>
      </c>
      <c r="G14211" s="5" t="s">
        <v>148</v>
      </c>
      <c r="H14211" s="5" t="s">
        <v>305</v>
      </c>
      <c r="I14211">
        <v>44043</v>
      </c>
      <c r="J14211">
        <v>181</v>
      </c>
      <c r="K14211">
        <v>466</v>
      </c>
      <c r="L14211">
        <v>4</v>
      </c>
      <c r="M14211">
        <v>15844</v>
      </c>
      <c r="N14211">
        <v>13886.9</v>
      </c>
      <c r="O14211">
        <v>3471.7240000000002</v>
      </c>
      <c r="P14211">
        <v>116.5</v>
      </c>
      <c r="Q14211">
        <v>34</v>
      </c>
      <c r="R14211">
        <v>1957.1</v>
      </c>
      <c r="S14211">
        <v>2021</v>
      </c>
      <c r="T14211">
        <v>1</v>
      </c>
      <c r="U14211">
        <v>5</v>
      </c>
    </row>
    <row r="14212" spans="1:21" x14ac:dyDescent="0.3">
      <c r="A14212" s="5" t="s">
        <v>168</v>
      </c>
      <c r="B14212" s="5" t="s">
        <v>206</v>
      </c>
      <c r="C14212" s="5" t="s">
        <v>107</v>
      </c>
      <c r="D14212" s="5" t="s">
        <v>662</v>
      </c>
      <c r="E14212" s="5" t="s">
        <v>172</v>
      </c>
      <c r="F14212" s="6">
        <v>44224</v>
      </c>
      <c r="G14212" s="5" t="s">
        <v>148</v>
      </c>
      <c r="H14212" s="5" t="s">
        <v>190</v>
      </c>
      <c r="I14212">
        <v>44043</v>
      </c>
      <c r="J14212">
        <v>181</v>
      </c>
      <c r="K14212">
        <v>328</v>
      </c>
      <c r="L14212">
        <v>3</v>
      </c>
      <c r="M14212">
        <v>11152</v>
      </c>
      <c r="N14212">
        <v>10415.17</v>
      </c>
      <c r="O14212">
        <v>3471.7240000000002</v>
      </c>
      <c r="P14212">
        <v>109.33333333333333</v>
      </c>
      <c r="Q14212">
        <v>34</v>
      </c>
      <c r="R14212">
        <v>736.83</v>
      </c>
      <c r="S14212">
        <v>2021</v>
      </c>
      <c r="T14212">
        <v>1</v>
      </c>
      <c r="U14212">
        <v>5</v>
      </c>
    </row>
    <row r="14213" spans="1:21" x14ac:dyDescent="0.3">
      <c r="A14213" s="5" t="s">
        <v>168</v>
      </c>
      <c r="B14213" s="5" t="s">
        <v>206</v>
      </c>
      <c r="C14213" s="5" t="s">
        <v>107</v>
      </c>
      <c r="D14213" s="5" t="s">
        <v>662</v>
      </c>
      <c r="E14213" s="5" t="s">
        <v>172</v>
      </c>
      <c r="F14213" s="6">
        <v>44224</v>
      </c>
      <c r="G14213" s="5" t="s">
        <v>148</v>
      </c>
      <c r="H14213" s="5" t="s">
        <v>204</v>
      </c>
      <c r="I14213">
        <v>44043</v>
      </c>
      <c r="J14213">
        <v>181</v>
      </c>
      <c r="K14213">
        <v>630</v>
      </c>
      <c r="L14213">
        <v>6</v>
      </c>
      <c r="M14213">
        <v>21735</v>
      </c>
      <c r="N14213">
        <v>20830.349999999999</v>
      </c>
      <c r="O14213">
        <v>3471.7240000000002</v>
      </c>
      <c r="P14213">
        <v>105</v>
      </c>
      <c r="Q14213">
        <v>34.5</v>
      </c>
      <c r="R14213">
        <v>904.65</v>
      </c>
      <c r="S14213">
        <v>2021</v>
      </c>
      <c r="T14213">
        <v>1</v>
      </c>
      <c r="U14213">
        <v>5</v>
      </c>
    </row>
    <row r="14214" spans="1:21" x14ac:dyDescent="0.3">
      <c r="A14214" s="5" t="s">
        <v>168</v>
      </c>
      <c r="B14214" s="5" t="s">
        <v>206</v>
      </c>
      <c r="C14214" s="5" t="s">
        <v>107</v>
      </c>
      <c r="D14214" s="5" t="s">
        <v>662</v>
      </c>
      <c r="E14214" s="5" t="s">
        <v>172</v>
      </c>
      <c r="F14214" s="6">
        <v>44224</v>
      </c>
      <c r="G14214" s="5" t="s">
        <v>148</v>
      </c>
      <c r="H14214" s="5" t="s">
        <v>221</v>
      </c>
      <c r="I14214">
        <v>44043</v>
      </c>
      <c r="J14214">
        <v>181</v>
      </c>
      <c r="K14214">
        <v>656</v>
      </c>
      <c r="L14214">
        <v>6</v>
      </c>
      <c r="M14214">
        <v>22632</v>
      </c>
      <c r="N14214">
        <v>20830.349999999999</v>
      </c>
      <c r="O14214">
        <v>3471.7240000000002</v>
      </c>
      <c r="P14214">
        <v>109.33333333333333</v>
      </c>
      <c r="Q14214">
        <v>34.5</v>
      </c>
      <c r="R14214">
        <v>1801.65</v>
      </c>
      <c r="S14214">
        <v>2021</v>
      </c>
      <c r="T14214">
        <v>1</v>
      </c>
      <c r="U14214">
        <v>5</v>
      </c>
    </row>
    <row r="14215" spans="1:21" x14ac:dyDescent="0.3">
      <c r="A14215" s="5" t="s">
        <v>168</v>
      </c>
      <c r="B14215" s="5" t="s">
        <v>206</v>
      </c>
      <c r="C14215" s="5" t="s">
        <v>107</v>
      </c>
      <c r="D14215" s="5" t="s">
        <v>662</v>
      </c>
      <c r="E14215" s="5" t="s">
        <v>172</v>
      </c>
      <c r="F14215" s="6">
        <v>44224</v>
      </c>
      <c r="G14215" s="5" t="s">
        <v>148</v>
      </c>
      <c r="H14215" s="5" t="s">
        <v>205</v>
      </c>
      <c r="I14215">
        <v>44043</v>
      </c>
      <c r="J14215">
        <v>181</v>
      </c>
      <c r="K14215">
        <v>326</v>
      </c>
      <c r="L14215">
        <v>3</v>
      </c>
      <c r="M14215">
        <v>11247</v>
      </c>
      <c r="N14215">
        <v>10415.17</v>
      </c>
      <c r="O14215">
        <v>3471.7240000000002</v>
      </c>
      <c r="P14215">
        <v>108.66666666666667</v>
      </c>
      <c r="Q14215">
        <v>34.5</v>
      </c>
      <c r="R14215">
        <v>831.83</v>
      </c>
      <c r="S14215">
        <v>2021</v>
      </c>
      <c r="T14215">
        <v>1</v>
      </c>
      <c r="U14215">
        <v>5</v>
      </c>
    </row>
    <row r="14216" spans="1:21" x14ac:dyDescent="0.3">
      <c r="A14216" s="5" t="s">
        <v>168</v>
      </c>
      <c r="B14216" s="5" t="s">
        <v>206</v>
      </c>
      <c r="C14216" s="5" t="s">
        <v>107</v>
      </c>
      <c r="D14216" s="5" t="s">
        <v>662</v>
      </c>
      <c r="E14216" s="5" t="s">
        <v>172</v>
      </c>
      <c r="F14216" s="6">
        <v>44224</v>
      </c>
      <c r="G14216" s="5" t="s">
        <v>148</v>
      </c>
      <c r="H14216" s="5" t="s">
        <v>222</v>
      </c>
      <c r="I14216">
        <v>44043</v>
      </c>
      <c r="J14216">
        <v>181</v>
      </c>
      <c r="K14216">
        <v>96</v>
      </c>
      <c r="L14216">
        <v>1</v>
      </c>
      <c r="M14216">
        <v>3312</v>
      </c>
      <c r="N14216">
        <v>3471.72</v>
      </c>
      <c r="O14216">
        <v>3471.7240000000002</v>
      </c>
      <c r="P14216">
        <v>96</v>
      </c>
      <c r="Q14216">
        <v>34.5</v>
      </c>
      <c r="R14216">
        <v>-159.72</v>
      </c>
      <c r="S14216">
        <v>2021</v>
      </c>
      <c r="T14216">
        <v>1</v>
      </c>
      <c r="U14216">
        <v>5</v>
      </c>
    </row>
    <row r="14217" spans="1:21" x14ac:dyDescent="0.3">
      <c r="A14217" s="5" t="s">
        <v>168</v>
      </c>
      <c r="B14217" s="5" t="s">
        <v>206</v>
      </c>
      <c r="C14217" s="5" t="s">
        <v>107</v>
      </c>
      <c r="D14217" s="5" t="s">
        <v>662</v>
      </c>
      <c r="E14217" s="5" t="s">
        <v>172</v>
      </c>
      <c r="F14217" s="6">
        <v>44224</v>
      </c>
      <c r="G14217" s="5" t="s">
        <v>148</v>
      </c>
      <c r="H14217" s="5" t="s">
        <v>671</v>
      </c>
      <c r="I14217">
        <v>44043</v>
      </c>
      <c r="J14217">
        <v>181</v>
      </c>
      <c r="K14217">
        <v>1134</v>
      </c>
      <c r="L14217">
        <v>10</v>
      </c>
      <c r="M14217">
        <v>39123</v>
      </c>
      <c r="N14217">
        <v>34717.24</v>
      </c>
      <c r="O14217">
        <v>3471.7240000000002</v>
      </c>
      <c r="P14217">
        <v>113.4</v>
      </c>
      <c r="Q14217">
        <v>34.5</v>
      </c>
      <c r="R14217">
        <v>4405.76</v>
      </c>
      <c r="S14217">
        <v>2021</v>
      </c>
      <c r="T14217">
        <v>1</v>
      </c>
      <c r="U14217">
        <v>5</v>
      </c>
    </row>
    <row r="14218" spans="1:21" x14ac:dyDescent="0.3">
      <c r="A14218" s="5" t="s">
        <v>168</v>
      </c>
      <c r="B14218" s="5" t="s">
        <v>206</v>
      </c>
      <c r="C14218" s="5" t="s">
        <v>107</v>
      </c>
      <c r="D14218" s="5" t="s">
        <v>662</v>
      </c>
      <c r="E14218" s="5" t="s">
        <v>172</v>
      </c>
      <c r="F14218" s="6">
        <v>44224</v>
      </c>
      <c r="G14218" s="5" t="s">
        <v>148</v>
      </c>
      <c r="H14218" s="5" t="s">
        <v>182</v>
      </c>
      <c r="I14218">
        <v>44043</v>
      </c>
      <c r="J14218">
        <v>181</v>
      </c>
      <c r="K14218">
        <v>232</v>
      </c>
      <c r="L14218">
        <v>2</v>
      </c>
      <c r="M14218">
        <v>8004</v>
      </c>
      <c r="N14218">
        <v>6943.45</v>
      </c>
      <c r="O14218">
        <v>3471.7240000000002</v>
      </c>
      <c r="P14218">
        <v>116</v>
      </c>
      <c r="Q14218">
        <v>34.5</v>
      </c>
      <c r="R14218">
        <v>1060.55</v>
      </c>
      <c r="S14218">
        <v>2021</v>
      </c>
      <c r="T14218">
        <v>1</v>
      </c>
      <c r="U14218">
        <v>5</v>
      </c>
    </row>
    <row r="14219" spans="1:21" x14ac:dyDescent="0.3">
      <c r="A14219" s="5" t="s">
        <v>168</v>
      </c>
      <c r="B14219" s="5" t="s">
        <v>206</v>
      </c>
      <c r="C14219" s="5" t="s">
        <v>107</v>
      </c>
      <c r="D14219" s="5" t="s">
        <v>662</v>
      </c>
      <c r="E14219" s="5" t="s">
        <v>172</v>
      </c>
      <c r="F14219" s="6">
        <v>44224</v>
      </c>
      <c r="G14219" s="5" t="s">
        <v>148</v>
      </c>
      <c r="H14219" s="5" t="s">
        <v>284</v>
      </c>
      <c r="I14219">
        <v>44043</v>
      </c>
      <c r="J14219">
        <v>181</v>
      </c>
      <c r="K14219">
        <v>265</v>
      </c>
      <c r="L14219">
        <v>2</v>
      </c>
      <c r="M14219">
        <v>9142.5</v>
      </c>
      <c r="N14219">
        <v>6943.45</v>
      </c>
      <c r="O14219">
        <v>3471.7240000000002</v>
      </c>
      <c r="P14219">
        <v>132.5</v>
      </c>
      <c r="Q14219">
        <v>34.5</v>
      </c>
      <c r="R14219">
        <v>2199.0500000000002</v>
      </c>
      <c r="S14219">
        <v>2021</v>
      </c>
      <c r="T14219">
        <v>1</v>
      </c>
      <c r="U14219">
        <v>5</v>
      </c>
    </row>
    <row r="14220" spans="1:21" x14ac:dyDescent="0.3">
      <c r="A14220" s="5" t="s">
        <v>168</v>
      </c>
      <c r="B14220" s="5" t="s">
        <v>206</v>
      </c>
      <c r="C14220" s="5" t="s">
        <v>107</v>
      </c>
      <c r="D14220" s="5" t="s">
        <v>662</v>
      </c>
      <c r="E14220" s="5" t="s">
        <v>172</v>
      </c>
      <c r="F14220" s="6">
        <v>44224</v>
      </c>
      <c r="G14220" s="5" t="s">
        <v>148</v>
      </c>
      <c r="H14220" s="5" t="s">
        <v>246</v>
      </c>
      <c r="I14220">
        <v>44043</v>
      </c>
      <c r="J14220">
        <v>181</v>
      </c>
      <c r="K14220">
        <v>539</v>
      </c>
      <c r="L14220">
        <v>5</v>
      </c>
      <c r="M14220">
        <v>18595.5</v>
      </c>
      <c r="N14220">
        <v>17358.62</v>
      </c>
      <c r="O14220">
        <v>3471.7240000000002</v>
      </c>
      <c r="P14220">
        <v>107.8</v>
      </c>
      <c r="Q14220">
        <v>34.5</v>
      </c>
      <c r="R14220">
        <v>1236.8800000000001</v>
      </c>
      <c r="S14220">
        <v>2021</v>
      </c>
      <c r="T14220">
        <v>1</v>
      </c>
      <c r="U14220">
        <v>5</v>
      </c>
    </row>
    <row r="14221" spans="1:21" x14ac:dyDescent="0.3">
      <c r="A14221" s="5" t="s">
        <v>168</v>
      </c>
      <c r="B14221" s="5" t="s">
        <v>206</v>
      </c>
      <c r="C14221" s="5" t="s">
        <v>107</v>
      </c>
      <c r="D14221" s="5" t="s">
        <v>662</v>
      </c>
      <c r="E14221" s="5" t="s">
        <v>172</v>
      </c>
      <c r="F14221" s="6">
        <v>44224</v>
      </c>
      <c r="G14221" s="5" t="s">
        <v>148</v>
      </c>
      <c r="H14221" s="5" t="s">
        <v>230</v>
      </c>
      <c r="I14221">
        <v>44043</v>
      </c>
      <c r="J14221">
        <v>181</v>
      </c>
      <c r="K14221">
        <v>470</v>
      </c>
      <c r="L14221">
        <v>4</v>
      </c>
      <c r="M14221">
        <v>15980</v>
      </c>
      <c r="N14221">
        <v>13886.9</v>
      </c>
      <c r="O14221">
        <v>3471.7240000000002</v>
      </c>
      <c r="P14221">
        <v>117.5</v>
      </c>
      <c r="Q14221">
        <v>34</v>
      </c>
      <c r="R14221">
        <v>2093.1</v>
      </c>
      <c r="S14221">
        <v>2021</v>
      </c>
      <c r="T14221">
        <v>1</v>
      </c>
      <c r="U14221">
        <v>5</v>
      </c>
    </row>
    <row r="14222" spans="1:21" x14ac:dyDescent="0.3">
      <c r="A14222" s="5" t="s">
        <v>168</v>
      </c>
      <c r="B14222" s="5" t="s">
        <v>206</v>
      </c>
      <c r="C14222" s="5" t="s">
        <v>107</v>
      </c>
      <c r="D14222" s="5" t="s">
        <v>662</v>
      </c>
      <c r="E14222" s="5" t="s">
        <v>172</v>
      </c>
      <c r="F14222" s="6">
        <v>44224</v>
      </c>
      <c r="G14222" s="5" t="s">
        <v>148</v>
      </c>
      <c r="H14222" s="5" t="s">
        <v>190</v>
      </c>
      <c r="I14222">
        <v>44043</v>
      </c>
      <c r="J14222">
        <v>181</v>
      </c>
      <c r="K14222">
        <v>112</v>
      </c>
      <c r="L14222">
        <v>1</v>
      </c>
      <c r="M14222">
        <v>3864</v>
      </c>
      <c r="N14222">
        <v>3471.72</v>
      </c>
      <c r="O14222">
        <v>3471.7240000000002</v>
      </c>
      <c r="P14222">
        <v>112</v>
      </c>
      <c r="Q14222">
        <v>34.5</v>
      </c>
      <c r="R14222">
        <v>392.28</v>
      </c>
      <c r="S14222">
        <v>2021</v>
      </c>
      <c r="T14222">
        <v>1</v>
      </c>
      <c r="U14222">
        <v>5</v>
      </c>
    </row>
    <row r="14223" spans="1:21" x14ac:dyDescent="0.3">
      <c r="A14223" s="5" t="s">
        <v>168</v>
      </c>
      <c r="B14223" s="5" t="s">
        <v>206</v>
      </c>
      <c r="C14223" s="5" t="s">
        <v>107</v>
      </c>
      <c r="D14223" s="5" t="s">
        <v>662</v>
      </c>
      <c r="E14223" s="5" t="s">
        <v>172</v>
      </c>
      <c r="F14223" s="6">
        <v>44225</v>
      </c>
      <c r="G14223" s="5" t="s">
        <v>148</v>
      </c>
      <c r="H14223" s="5" t="s">
        <v>173</v>
      </c>
      <c r="I14223">
        <v>44043</v>
      </c>
      <c r="J14223">
        <v>182</v>
      </c>
      <c r="K14223">
        <v>110</v>
      </c>
      <c r="L14223">
        <v>1</v>
      </c>
      <c r="M14223">
        <v>3740</v>
      </c>
      <c r="N14223">
        <v>3471.72</v>
      </c>
      <c r="O14223">
        <v>3471.7240000000002</v>
      </c>
      <c r="P14223">
        <v>110</v>
      </c>
      <c r="Q14223">
        <v>34</v>
      </c>
      <c r="R14223">
        <v>268.27999999999997</v>
      </c>
      <c r="S14223">
        <v>2021</v>
      </c>
      <c r="T14223">
        <v>1</v>
      </c>
      <c r="U14223">
        <v>5</v>
      </c>
    </row>
    <row r="14224" spans="1:21" x14ac:dyDescent="0.3">
      <c r="A14224" s="5" t="s">
        <v>168</v>
      </c>
      <c r="B14224" s="5" t="s">
        <v>206</v>
      </c>
      <c r="C14224" s="5" t="s">
        <v>108</v>
      </c>
      <c r="D14224" s="5" t="s">
        <v>658</v>
      </c>
      <c r="E14224" s="5" t="s">
        <v>172</v>
      </c>
      <c r="F14224" s="6">
        <v>44224</v>
      </c>
      <c r="G14224" s="5" t="s">
        <v>148</v>
      </c>
      <c r="H14224" s="5" t="s">
        <v>184</v>
      </c>
      <c r="I14224">
        <v>44054</v>
      </c>
      <c r="J14224">
        <v>170</v>
      </c>
      <c r="K14224">
        <v>2781</v>
      </c>
      <c r="L14224">
        <v>24</v>
      </c>
      <c r="M14224">
        <v>94554</v>
      </c>
      <c r="N14224">
        <v>73155.289999999994</v>
      </c>
      <c r="O14224">
        <v>3048.1370000000002</v>
      </c>
      <c r="P14224">
        <v>115.875</v>
      </c>
      <c r="Q14224">
        <v>34</v>
      </c>
      <c r="R14224">
        <v>21398.71</v>
      </c>
      <c r="S14224">
        <v>2021</v>
      </c>
      <c r="T14224">
        <v>1</v>
      </c>
      <c r="U14224">
        <v>5</v>
      </c>
    </row>
    <row r="14225" spans="1:21" x14ac:dyDescent="0.3">
      <c r="A14225" s="5" t="s">
        <v>168</v>
      </c>
      <c r="B14225" s="5" t="s">
        <v>206</v>
      </c>
      <c r="C14225" s="5" t="s">
        <v>108</v>
      </c>
      <c r="D14225" s="5" t="s">
        <v>658</v>
      </c>
      <c r="E14225" s="5" t="s">
        <v>172</v>
      </c>
      <c r="F14225" s="6">
        <v>44224</v>
      </c>
      <c r="G14225" s="5" t="s">
        <v>148</v>
      </c>
      <c r="H14225" s="5" t="s">
        <v>202</v>
      </c>
      <c r="I14225">
        <v>44054</v>
      </c>
      <c r="J14225">
        <v>170</v>
      </c>
      <c r="K14225">
        <v>1450</v>
      </c>
      <c r="L14225">
        <v>13</v>
      </c>
      <c r="M14225">
        <v>50025</v>
      </c>
      <c r="N14225">
        <v>39625.78</v>
      </c>
      <c r="O14225">
        <v>3048.1370000000002</v>
      </c>
      <c r="P14225">
        <v>111.53846153846153</v>
      </c>
      <c r="Q14225">
        <v>34.5</v>
      </c>
      <c r="R14225">
        <v>10399.219999999999</v>
      </c>
      <c r="S14225">
        <v>2021</v>
      </c>
      <c r="T14225">
        <v>1</v>
      </c>
      <c r="U14225">
        <v>5</v>
      </c>
    </row>
    <row r="14226" spans="1:21" x14ac:dyDescent="0.3">
      <c r="A14226" s="5" t="s">
        <v>168</v>
      </c>
      <c r="B14226" s="5" t="s">
        <v>206</v>
      </c>
      <c r="C14226" s="5" t="s">
        <v>108</v>
      </c>
      <c r="D14226" s="5" t="s">
        <v>658</v>
      </c>
      <c r="E14226" s="5" t="s">
        <v>172</v>
      </c>
      <c r="F14226" s="6">
        <v>44224</v>
      </c>
      <c r="G14226" s="5" t="s">
        <v>148</v>
      </c>
      <c r="H14226" s="5" t="s">
        <v>226</v>
      </c>
      <c r="I14226">
        <v>44054</v>
      </c>
      <c r="J14226">
        <v>170</v>
      </c>
      <c r="K14226">
        <v>314</v>
      </c>
      <c r="L14226">
        <v>3</v>
      </c>
      <c r="M14226">
        <v>10833</v>
      </c>
      <c r="N14226">
        <v>9144.41</v>
      </c>
      <c r="O14226">
        <v>3048.1370000000002</v>
      </c>
      <c r="P14226">
        <v>104.66666666666667</v>
      </c>
      <c r="Q14226">
        <v>34.5</v>
      </c>
      <c r="R14226">
        <v>1688.59</v>
      </c>
      <c r="S14226">
        <v>2021</v>
      </c>
      <c r="T14226">
        <v>1</v>
      </c>
      <c r="U14226">
        <v>5</v>
      </c>
    </row>
    <row r="14227" spans="1:21" x14ac:dyDescent="0.3">
      <c r="A14227" s="5" t="s">
        <v>168</v>
      </c>
      <c r="B14227" s="5" t="s">
        <v>206</v>
      </c>
      <c r="C14227" s="5" t="s">
        <v>108</v>
      </c>
      <c r="D14227" s="5" t="s">
        <v>658</v>
      </c>
      <c r="E14227" s="5" t="s">
        <v>172</v>
      </c>
      <c r="F14227" s="6">
        <v>44224</v>
      </c>
      <c r="G14227" s="5" t="s">
        <v>148</v>
      </c>
      <c r="H14227" s="5" t="s">
        <v>191</v>
      </c>
      <c r="I14227">
        <v>44054</v>
      </c>
      <c r="J14227">
        <v>170</v>
      </c>
      <c r="K14227">
        <v>594</v>
      </c>
      <c r="L14227">
        <v>5</v>
      </c>
      <c r="M14227">
        <v>20493</v>
      </c>
      <c r="N14227">
        <v>15240.69</v>
      </c>
      <c r="O14227">
        <v>3048.1370000000002</v>
      </c>
      <c r="P14227">
        <v>118.8</v>
      </c>
      <c r="Q14227">
        <v>34.5</v>
      </c>
      <c r="R14227">
        <v>5252.31</v>
      </c>
      <c r="S14227">
        <v>2021</v>
      </c>
      <c r="T14227">
        <v>1</v>
      </c>
      <c r="U14227">
        <v>5</v>
      </c>
    </row>
    <row r="14228" spans="1:21" x14ac:dyDescent="0.3">
      <c r="A14228" s="5" t="s">
        <v>168</v>
      </c>
      <c r="B14228" s="5" t="s">
        <v>206</v>
      </c>
      <c r="C14228" s="5" t="s">
        <v>108</v>
      </c>
      <c r="D14228" s="5" t="s">
        <v>658</v>
      </c>
      <c r="E14228" s="5" t="s">
        <v>172</v>
      </c>
      <c r="F14228" s="6">
        <v>44224</v>
      </c>
      <c r="G14228" s="5" t="s">
        <v>148</v>
      </c>
      <c r="H14228" s="5" t="s">
        <v>187</v>
      </c>
      <c r="I14228">
        <v>44054</v>
      </c>
      <c r="J14228">
        <v>170</v>
      </c>
      <c r="K14228">
        <v>689</v>
      </c>
      <c r="L14228">
        <v>6</v>
      </c>
      <c r="M14228">
        <v>23770.5</v>
      </c>
      <c r="N14228">
        <v>18288.82</v>
      </c>
      <c r="O14228">
        <v>3048.1370000000002</v>
      </c>
      <c r="P14228">
        <v>114.83333333333333</v>
      </c>
      <c r="Q14228">
        <v>34.5</v>
      </c>
      <c r="R14228">
        <v>5481.68</v>
      </c>
      <c r="S14228">
        <v>2021</v>
      </c>
      <c r="T14228">
        <v>1</v>
      </c>
      <c r="U14228">
        <v>5</v>
      </c>
    </row>
    <row r="14229" spans="1:21" x14ac:dyDescent="0.3">
      <c r="A14229" s="5" t="s">
        <v>168</v>
      </c>
      <c r="B14229" s="5" t="s">
        <v>206</v>
      </c>
      <c r="C14229" s="5" t="s">
        <v>108</v>
      </c>
      <c r="D14229" s="5" t="s">
        <v>658</v>
      </c>
      <c r="E14229" s="5" t="s">
        <v>172</v>
      </c>
      <c r="F14229" s="6">
        <v>44224</v>
      </c>
      <c r="G14229" s="5" t="s">
        <v>148</v>
      </c>
      <c r="H14229" s="5" t="s">
        <v>203</v>
      </c>
      <c r="I14229">
        <v>44054</v>
      </c>
      <c r="J14229">
        <v>170</v>
      </c>
      <c r="K14229">
        <v>223</v>
      </c>
      <c r="L14229">
        <v>2</v>
      </c>
      <c r="M14229">
        <v>7693.5</v>
      </c>
      <c r="N14229">
        <v>6096.27</v>
      </c>
      <c r="O14229">
        <v>3048.1370000000002</v>
      </c>
      <c r="P14229">
        <v>111.5</v>
      </c>
      <c r="Q14229">
        <v>34.5</v>
      </c>
      <c r="R14229">
        <v>1597.23</v>
      </c>
      <c r="S14229">
        <v>2021</v>
      </c>
      <c r="T14229">
        <v>1</v>
      </c>
      <c r="U14229">
        <v>5</v>
      </c>
    </row>
    <row r="14230" spans="1:21" x14ac:dyDescent="0.3">
      <c r="A14230" s="5" t="s">
        <v>168</v>
      </c>
      <c r="B14230" s="5" t="s">
        <v>206</v>
      </c>
      <c r="C14230" s="5" t="s">
        <v>108</v>
      </c>
      <c r="D14230" s="5" t="s">
        <v>658</v>
      </c>
      <c r="E14230" s="5" t="s">
        <v>172</v>
      </c>
      <c r="F14230" s="6">
        <v>44224</v>
      </c>
      <c r="G14230" s="5" t="s">
        <v>148</v>
      </c>
      <c r="H14230" s="5" t="s">
        <v>216</v>
      </c>
      <c r="I14230">
        <v>44054</v>
      </c>
      <c r="J14230">
        <v>170</v>
      </c>
      <c r="K14230">
        <v>210</v>
      </c>
      <c r="L14230">
        <v>2</v>
      </c>
      <c r="M14230">
        <v>7245</v>
      </c>
      <c r="N14230">
        <v>6096.27</v>
      </c>
      <c r="O14230">
        <v>3048.1370000000002</v>
      </c>
      <c r="P14230">
        <v>105</v>
      </c>
      <c r="Q14230">
        <v>34.5</v>
      </c>
      <c r="R14230">
        <v>1148.73</v>
      </c>
      <c r="S14230">
        <v>2021</v>
      </c>
      <c r="T14230">
        <v>1</v>
      </c>
      <c r="U14230">
        <v>5</v>
      </c>
    </row>
    <row r="14231" spans="1:21" x14ac:dyDescent="0.3">
      <c r="A14231" s="5" t="s">
        <v>168</v>
      </c>
      <c r="B14231" s="5" t="s">
        <v>206</v>
      </c>
      <c r="C14231" s="5" t="s">
        <v>108</v>
      </c>
      <c r="D14231" s="5" t="s">
        <v>658</v>
      </c>
      <c r="E14231" s="5" t="s">
        <v>172</v>
      </c>
      <c r="F14231" s="6">
        <v>44224</v>
      </c>
      <c r="G14231" s="5" t="s">
        <v>148</v>
      </c>
      <c r="H14231" s="5" t="s">
        <v>183</v>
      </c>
      <c r="I14231">
        <v>44054</v>
      </c>
      <c r="J14231">
        <v>170</v>
      </c>
      <c r="K14231">
        <v>478</v>
      </c>
      <c r="L14231">
        <v>4</v>
      </c>
      <c r="M14231">
        <v>16491</v>
      </c>
      <c r="N14231">
        <v>12192.55</v>
      </c>
      <c r="O14231">
        <v>3048.1370000000002</v>
      </c>
      <c r="P14231">
        <v>119.5</v>
      </c>
      <c r="Q14231">
        <v>34.5</v>
      </c>
      <c r="R14231">
        <v>4298.45</v>
      </c>
      <c r="S14231">
        <v>2021</v>
      </c>
      <c r="T14231">
        <v>1</v>
      </c>
      <c r="U14231">
        <v>5</v>
      </c>
    </row>
    <row r="14232" spans="1:21" x14ac:dyDescent="0.3">
      <c r="A14232" s="5" t="s">
        <v>168</v>
      </c>
      <c r="B14232" s="5" t="s">
        <v>206</v>
      </c>
      <c r="C14232" s="5" t="s">
        <v>108</v>
      </c>
      <c r="D14232" s="5" t="s">
        <v>658</v>
      </c>
      <c r="E14232" s="5" t="s">
        <v>172</v>
      </c>
      <c r="F14232" s="6">
        <v>44224</v>
      </c>
      <c r="G14232" s="5" t="s">
        <v>148</v>
      </c>
      <c r="H14232" s="5" t="s">
        <v>498</v>
      </c>
      <c r="I14232">
        <v>44054</v>
      </c>
      <c r="J14232">
        <v>170</v>
      </c>
      <c r="K14232">
        <v>665</v>
      </c>
      <c r="L14232">
        <v>6</v>
      </c>
      <c r="M14232">
        <v>22942.5</v>
      </c>
      <c r="N14232">
        <v>18288.82</v>
      </c>
      <c r="O14232">
        <v>3048.1370000000002</v>
      </c>
      <c r="P14232">
        <v>110.83333333333333</v>
      </c>
      <c r="Q14232">
        <v>34.5</v>
      </c>
      <c r="R14232">
        <v>4653.68</v>
      </c>
      <c r="S14232">
        <v>2021</v>
      </c>
      <c r="T14232">
        <v>1</v>
      </c>
      <c r="U14232">
        <v>5</v>
      </c>
    </row>
    <row r="14233" spans="1:21" x14ac:dyDescent="0.3">
      <c r="A14233" s="5" t="s">
        <v>168</v>
      </c>
      <c r="B14233" s="5" t="s">
        <v>206</v>
      </c>
      <c r="C14233" s="5" t="s">
        <v>108</v>
      </c>
      <c r="D14233" s="5" t="s">
        <v>658</v>
      </c>
      <c r="E14233" s="5" t="s">
        <v>172</v>
      </c>
      <c r="F14233" s="6">
        <v>44224</v>
      </c>
      <c r="G14233" s="5" t="s">
        <v>148</v>
      </c>
      <c r="H14233" s="5" t="s">
        <v>190</v>
      </c>
      <c r="I14233">
        <v>44054</v>
      </c>
      <c r="J14233">
        <v>170</v>
      </c>
      <c r="K14233">
        <v>314</v>
      </c>
      <c r="L14233">
        <v>3</v>
      </c>
      <c r="M14233">
        <v>10833</v>
      </c>
      <c r="N14233">
        <v>9144.41</v>
      </c>
      <c r="O14233">
        <v>3048.1370000000002</v>
      </c>
      <c r="P14233">
        <v>104.66666666666667</v>
      </c>
      <c r="Q14233">
        <v>34.5</v>
      </c>
      <c r="R14233">
        <v>1688.59</v>
      </c>
      <c r="S14233">
        <v>2021</v>
      </c>
      <c r="T14233">
        <v>1</v>
      </c>
      <c r="U14233">
        <v>5</v>
      </c>
    </row>
    <row r="14234" spans="1:21" x14ac:dyDescent="0.3">
      <c r="A14234" s="5" t="s">
        <v>168</v>
      </c>
      <c r="B14234" s="5" t="s">
        <v>206</v>
      </c>
      <c r="C14234" s="5" t="s">
        <v>108</v>
      </c>
      <c r="D14234" s="5" t="s">
        <v>658</v>
      </c>
      <c r="E14234" s="5" t="s">
        <v>172</v>
      </c>
      <c r="F14234" s="6">
        <v>44224</v>
      </c>
      <c r="G14234" s="5" t="s">
        <v>148</v>
      </c>
      <c r="H14234" s="5" t="s">
        <v>190</v>
      </c>
      <c r="I14234">
        <v>44054</v>
      </c>
      <c r="J14234">
        <v>170</v>
      </c>
      <c r="K14234">
        <v>220</v>
      </c>
      <c r="L14234">
        <v>2</v>
      </c>
      <c r="M14234">
        <v>7590</v>
      </c>
      <c r="N14234">
        <v>6096.27</v>
      </c>
      <c r="O14234">
        <v>3048.1370000000002</v>
      </c>
      <c r="P14234">
        <v>110</v>
      </c>
      <c r="Q14234">
        <v>34.5</v>
      </c>
      <c r="R14234">
        <v>1493.73</v>
      </c>
      <c r="S14234">
        <v>2021</v>
      </c>
      <c r="T14234">
        <v>1</v>
      </c>
      <c r="U14234">
        <v>5</v>
      </c>
    </row>
    <row r="14235" spans="1:21" x14ac:dyDescent="0.3">
      <c r="A14235" s="5" t="s">
        <v>168</v>
      </c>
      <c r="B14235" s="5" t="s">
        <v>206</v>
      </c>
      <c r="C14235" s="5" t="s">
        <v>108</v>
      </c>
      <c r="D14235" s="5" t="s">
        <v>658</v>
      </c>
      <c r="E14235" s="5" t="s">
        <v>172</v>
      </c>
      <c r="F14235" s="6">
        <v>44224</v>
      </c>
      <c r="G14235" s="5" t="s">
        <v>148</v>
      </c>
      <c r="H14235" s="5" t="s">
        <v>190</v>
      </c>
      <c r="I14235">
        <v>44054</v>
      </c>
      <c r="J14235">
        <v>170</v>
      </c>
      <c r="K14235">
        <v>110</v>
      </c>
      <c r="L14235">
        <v>1</v>
      </c>
      <c r="M14235">
        <v>3795</v>
      </c>
      <c r="N14235">
        <v>3048.14</v>
      </c>
      <c r="O14235">
        <v>3048.1370000000002</v>
      </c>
      <c r="P14235">
        <v>110</v>
      </c>
      <c r="Q14235">
        <v>34.5</v>
      </c>
      <c r="R14235">
        <v>746.86</v>
      </c>
      <c r="S14235">
        <v>2021</v>
      </c>
      <c r="T14235">
        <v>1</v>
      </c>
      <c r="U14235">
        <v>5</v>
      </c>
    </row>
    <row r="14236" spans="1:21" x14ac:dyDescent="0.3">
      <c r="A14236" s="5" t="s">
        <v>168</v>
      </c>
      <c r="B14236" s="5" t="s">
        <v>206</v>
      </c>
      <c r="C14236" s="5" t="s">
        <v>108</v>
      </c>
      <c r="D14236" s="5" t="s">
        <v>658</v>
      </c>
      <c r="E14236" s="5" t="s">
        <v>172</v>
      </c>
      <c r="F14236" s="6">
        <v>44224</v>
      </c>
      <c r="G14236" s="5" t="s">
        <v>148</v>
      </c>
      <c r="H14236" s="5" t="s">
        <v>190</v>
      </c>
      <c r="I14236">
        <v>44054</v>
      </c>
      <c r="J14236">
        <v>170</v>
      </c>
      <c r="K14236">
        <v>218</v>
      </c>
      <c r="L14236">
        <v>2</v>
      </c>
      <c r="M14236">
        <v>7521</v>
      </c>
      <c r="N14236">
        <v>6096.27</v>
      </c>
      <c r="O14236">
        <v>3048.1370000000002</v>
      </c>
      <c r="P14236">
        <v>109</v>
      </c>
      <c r="Q14236">
        <v>34.5</v>
      </c>
      <c r="R14236">
        <v>1424.73</v>
      </c>
      <c r="S14236">
        <v>2021</v>
      </c>
      <c r="T14236">
        <v>1</v>
      </c>
      <c r="U14236">
        <v>5</v>
      </c>
    </row>
    <row r="14237" spans="1:21" x14ac:dyDescent="0.3">
      <c r="A14237" s="5" t="s">
        <v>168</v>
      </c>
      <c r="B14237" s="5" t="s">
        <v>206</v>
      </c>
      <c r="C14237" s="5" t="s">
        <v>108</v>
      </c>
      <c r="D14237" s="5" t="s">
        <v>658</v>
      </c>
      <c r="E14237" s="5" t="s">
        <v>172</v>
      </c>
      <c r="F14237" s="6">
        <v>44224</v>
      </c>
      <c r="G14237" s="5" t="s">
        <v>148</v>
      </c>
      <c r="H14237" s="5" t="s">
        <v>190</v>
      </c>
      <c r="I14237">
        <v>44054</v>
      </c>
      <c r="J14237">
        <v>170</v>
      </c>
      <c r="K14237">
        <v>110</v>
      </c>
      <c r="L14237">
        <v>1</v>
      </c>
      <c r="M14237">
        <v>2000</v>
      </c>
      <c r="N14237">
        <v>3048.14</v>
      </c>
      <c r="O14237">
        <v>3048.1370000000002</v>
      </c>
      <c r="P14237">
        <v>110</v>
      </c>
      <c r="Q14237">
        <v>18.181799999999999</v>
      </c>
      <c r="R14237">
        <v>-1048.1400000000001</v>
      </c>
      <c r="S14237">
        <v>2021</v>
      </c>
      <c r="T14237">
        <v>1</v>
      </c>
      <c r="U14237">
        <v>5</v>
      </c>
    </row>
    <row r="14238" spans="1:21" x14ac:dyDescent="0.3">
      <c r="A14238" s="5" t="s">
        <v>168</v>
      </c>
      <c r="B14238" s="5" t="s">
        <v>206</v>
      </c>
      <c r="C14238" s="5" t="s">
        <v>108</v>
      </c>
      <c r="D14238" s="5" t="s">
        <v>658</v>
      </c>
      <c r="E14238" s="5" t="s">
        <v>172</v>
      </c>
      <c r="F14238" s="6">
        <v>44225</v>
      </c>
      <c r="G14238" s="5" t="s">
        <v>148</v>
      </c>
      <c r="H14238" s="5" t="s">
        <v>190</v>
      </c>
      <c r="I14238">
        <v>44054</v>
      </c>
      <c r="J14238">
        <v>171</v>
      </c>
      <c r="K14238">
        <v>110</v>
      </c>
      <c r="L14238">
        <v>1</v>
      </c>
      <c r="M14238">
        <v>1500</v>
      </c>
      <c r="N14238">
        <v>3048.14</v>
      </c>
      <c r="O14238">
        <v>3048.1370000000002</v>
      </c>
      <c r="P14238">
        <v>110</v>
      </c>
      <c r="Q14238">
        <v>13.6364</v>
      </c>
      <c r="R14238">
        <v>-1548.14</v>
      </c>
      <c r="S14238">
        <v>2021</v>
      </c>
      <c r="T14238">
        <v>1</v>
      </c>
      <c r="U14238">
        <v>5</v>
      </c>
    </row>
    <row r="14239" spans="1:21" x14ac:dyDescent="0.3">
      <c r="A14239" s="5" t="s">
        <v>168</v>
      </c>
      <c r="B14239" s="5" t="s">
        <v>206</v>
      </c>
      <c r="C14239" s="5" t="s">
        <v>108</v>
      </c>
      <c r="D14239" s="5" t="s">
        <v>658</v>
      </c>
      <c r="E14239" s="5" t="s">
        <v>172</v>
      </c>
      <c r="F14239" s="6">
        <v>44225</v>
      </c>
      <c r="G14239" s="5" t="s">
        <v>148</v>
      </c>
      <c r="H14239" s="5" t="s">
        <v>371</v>
      </c>
      <c r="I14239">
        <v>44054</v>
      </c>
      <c r="J14239">
        <v>171</v>
      </c>
      <c r="K14239">
        <v>1114.8</v>
      </c>
      <c r="L14239">
        <v>10</v>
      </c>
      <c r="M14239">
        <v>37345.800000000003</v>
      </c>
      <c r="N14239">
        <v>30481.37</v>
      </c>
      <c r="O14239">
        <v>3048.1370000000002</v>
      </c>
      <c r="P14239">
        <v>111.47999999999999</v>
      </c>
      <c r="Q14239">
        <v>33.5</v>
      </c>
      <c r="R14239">
        <v>6864.43</v>
      </c>
      <c r="S14239">
        <v>2021</v>
      </c>
      <c r="T14239">
        <v>1</v>
      </c>
      <c r="U14239">
        <v>5</v>
      </c>
    </row>
    <row r="14240" spans="1:21" x14ac:dyDescent="0.3">
      <c r="A14240" s="5" t="s">
        <v>168</v>
      </c>
      <c r="B14240" s="5" t="s">
        <v>206</v>
      </c>
      <c r="C14240" s="5" t="s">
        <v>108</v>
      </c>
      <c r="D14240" s="5" t="s">
        <v>658</v>
      </c>
      <c r="E14240" s="5" t="s">
        <v>172</v>
      </c>
      <c r="F14240" s="6">
        <v>44225</v>
      </c>
      <c r="G14240" s="5" t="s">
        <v>148</v>
      </c>
      <c r="H14240" s="5" t="s">
        <v>235</v>
      </c>
      <c r="I14240">
        <v>44054</v>
      </c>
      <c r="J14240">
        <v>171</v>
      </c>
      <c r="K14240">
        <v>124.8</v>
      </c>
      <c r="L14240">
        <v>1</v>
      </c>
      <c r="M14240">
        <v>4243.2</v>
      </c>
      <c r="N14240">
        <v>3048.14</v>
      </c>
      <c r="O14240">
        <v>3048.1370000000002</v>
      </c>
      <c r="P14240">
        <v>124.8</v>
      </c>
      <c r="Q14240">
        <v>34</v>
      </c>
      <c r="R14240">
        <v>1195.06</v>
      </c>
      <c r="S14240">
        <v>2021</v>
      </c>
      <c r="T14240">
        <v>1</v>
      </c>
      <c r="U14240">
        <v>5</v>
      </c>
    </row>
    <row r="14241" spans="1:21" x14ac:dyDescent="0.3">
      <c r="A14241" s="5" t="s">
        <v>168</v>
      </c>
      <c r="B14241" s="5" t="s">
        <v>206</v>
      </c>
      <c r="C14241" s="5" t="s">
        <v>108</v>
      </c>
      <c r="D14241" s="5" t="s">
        <v>658</v>
      </c>
      <c r="E14241" s="5" t="s">
        <v>172</v>
      </c>
      <c r="F14241" s="6">
        <v>44225</v>
      </c>
      <c r="G14241" s="5" t="s">
        <v>148</v>
      </c>
      <c r="H14241" s="5" t="s">
        <v>311</v>
      </c>
      <c r="I14241">
        <v>44054</v>
      </c>
      <c r="J14241">
        <v>171</v>
      </c>
      <c r="K14241">
        <v>103.4</v>
      </c>
      <c r="L14241">
        <v>1</v>
      </c>
      <c r="M14241">
        <v>3515.6</v>
      </c>
      <c r="N14241">
        <v>3048.14</v>
      </c>
      <c r="O14241">
        <v>3048.1370000000002</v>
      </c>
      <c r="P14241">
        <v>103.4</v>
      </c>
      <c r="Q14241">
        <v>34</v>
      </c>
      <c r="R14241">
        <v>467.46</v>
      </c>
      <c r="S14241">
        <v>2021</v>
      </c>
      <c r="T14241">
        <v>1</v>
      </c>
      <c r="U14241">
        <v>5</v>
      </c>
    </row>
    <row r="14242" spans="1:21" x14ac:dyDescent="0.3">
      <c r="A14242" s="5" t="s">
        <v>168</v>
      </c>
      <c r="B14242" s="5" t="s">
        <v>206</v>
      </c>
      <c r="C14242" s="5" t="s">
        <v>108</v>
      </c>
      <c r="D14242" s="5" t="s">
        <v>658</v>
      </c>
      <c r="E14242" s="5" t="s">
        <v>172</v>
      </c>
      <c r="F14242" s="6">
        <v>44225</v>
      </c>
      <c r="G14242" s="5" t="s">
        <v>148</v>
      </c>
      <c r="H14242" s="5" t="s">
        <v>178</v>
      </c>
      <c r="I14242">
        <v>44054</v>
      </c>
      <c r="J14242">
        <v>171</v>
      </c>
      <c r="K14242">
        <v>219.8</v>
      </c>
      <c r="L14242">
        <v>2</v>
      </c>
      <c r="M14242">
        <v>7473.2</v>
      </c>
      <c r="N14242">
        <v>6096.27</v>
      </c>
      <c r="O14242">
        <v>3048.1370000000002</v>
      </c>
      <c r="P14242">
        <v>109.9</v>
      </c>
      <c r="Q14242">
        <v>34</v>
      </c>
      <c r="R14242">
        <v>1376.93</v>
      </c>
      <c r="S14242">
        <v>2021</v>
      </c>
      <c r="T14242">
        <v>1</v>
      </c>
      <c r="U14242">
        <v>5</v>
      </c>
    </row>
    <row r="14243" spans="1:21" x14ac:dyDescent="0.3">
      <c r="A14243" s="5" t="s">
        <v>168</v>
      </c>
      <c r="B14243" s="5" t="s">
        <v>206</v>
      </c>
      <c r="C14243" s="5" t="s">
        <v>108</v>
      </c>
      <c r="D14243" s="5" t="s">
        <v>658</v>
      </c>
      <c r="E14243" s="5" t="s">
        <v>172</v>
      </c>
      <c r="F14243" s="6">
        <v>44225</v>
      </c>
      <c r="G14243" s="5" t="s">
        <v>148</v>
      </c>
      <c r="H14243" s="5" t="s">
        <v>197</v>
      </c>
      <c r="I14243">
        <v>44054</v>
      </c>
      <c r="J14243">
        <v>171</v>
      </c>
      <c r="K14243">
        <v>892.2</v>
      </c>
      <c r="L14243">
        <v>9</v>
      </c>
      <c r="M14243">
        <v>30334.799999999999</v>
      </c>
      <c r="N14243">
        <v>27433.23</v>
      </c>
      <c r="O14243">
        <v>3048.1370000000002</v>
      </c>
      <c r="P14243">
        <v>99.13333333333334</v>
      </c>
      <c r="Q14243">
        <v>34</v>
      </c>
      <c r="R14243">
        <v>2901.57</v>
      </c>
      <c r="S14243">
        <v>2021</v>
      </c>
      <c r="T14243">
        <v>1</v>
      </c>
      <c r="U14243">
        <v>5</v>
      </c>
    </row>
    <row r="14244" spans="1:21" x14ac:dyDescent="0.3">
      <c r="A14244" s="5" t="s">
        <v>168</v>
      </c>
      <c r="B14244" s="5" t="s">
        <v>206</v>
      </c>
      <c r="C14244" s="5" t="s">
        <v>108</v>
      </c>
      <c r="D14244" s="5" t="s">
        <v>658</v>
      </c>
      <c r="E14244" s="5" t="s">
        <v>172</v>
      </c>
      <c r="F14244" s="6">
        <v>44225</v>
      </c>
      <c r="G14244" s="5" t="s">
        <v>148</v>
      </c>
      <c r="H14244" s="5" t="s">
        <v>351</v>
      </c>
      <c r="I14244">
        <v>44054</v>
      </c>
      <c r="J14244">
        <v>171</v>
      </c>
      <c r="K14244">
        <v>317.2</v>
      </c>
      <c r="L14244">
        <v>3</v>
      </c>
      <c r="M14244">
        <v>10784.8</v>
      </c>
      <c r="N14244">
        <v>9144.41</v>
      </c>
      <c r="O14244">
        <v>3048.1370000000002</v>
      </c>
      <c r="P14244">
        <v>105.73333333333333</v>
      </c>
      <c r="Q14244">
        <v>34</v>
      </c>
      <c r="R14244">
        <v>1640.39</v>
      </c>
      <c r="S14244">
        <v>2021</v>
      </c>
      <c r="T14244">
        <v>1</v>
      </c>
      <c r="U14244">
        <v>5</v>
      </c>
    </row>
    <row r="14245" spans="1:21" x14ac:dyDescent="0.3">
      <c r="A14245" s="5" t="s">
        <v>168</v>
      </c>
      <c r="B14245" s="5" t="s">
        <v>206</v>
      </c>
      <c r="C14245" s="5" t="s">
        <v>108</v>
      </c>
      <c r="D14245" s="5" t="s">
        <v>658</v>
      </c>
      <c r="E14245" s="5" t="s">
        <v>172</v>
      </c>
      <c r="F14245" s="6">
        <v>44225</v>
      </c>
      <c r="G14245" s="5" t="s">
        <v>148</v>
      </c>
      <c r="H14245" s="5" t="s">
        <v>194</v>
      </c>
      <c r="I14245">
        <v>44054</v>
      </c>
      <c r="J14245">
        <v>171</v>
      </c>
      <c r="K14245">
        <v>378.4</v>
      </c>
      <c r="L14245">
        <v>3</v>
      </c>
      <c r="M14245">
        <v>12865.6</v>
      </c>
      <c r="N14245">
        <v>9144.41</v>
      </c>
      <c r="O14245">
        <v>3048.1370000000002</v>
      </c>
      <c r="P14245">
        <v>126.13333333333333</v>
      </c>
      <c r="Q14245">
        <v>34</v>
      </c>
      <c r="R14245">
        <v>3721.19</v>
      </c>
      <c r="S14245">
        <v>2021</v>
      </c>
      <c r="T14245">
        <v>1</v>
      </c>
      <c r="U14245">
        <v>5</v>
      </c>
    </row>
    <row r="14246" spans="1:21" x14ac:dyDescent="0.3">
      <c r="A14246" s="5" t="s">
        <v>168</v>
      </c>
      <c r="B14246" s="5" t="s">
        <v>206</v>
      </c>
      <c r="C14246" s="5" t="s">
        <v>108</v>
      </c>
      <c r="D14246" s="5" t="s">
        <v>658</v>
      </c>
      <c r="E14246" s="5" t="s">
        <v>172</v>
      </c>
      <c r="F14246" s="6">
        <v>44225</v>
      </c>
      <c r="G14246" s="5" t="s">
        <v>148</v>
      </c>
      <c r="H14246" s="5" t="s">
        <v>208</v>
      </c>
      <c r="I14246">
        <v>44054</v>
      </c>
      <c r="J14246">
        <v>171</v>
      </c>
      <c r="K14246">
        <v>104.6</v>
      </c>
      <c r="L14246">
        <v>1</v>
      </c>
      <c r="M14246">
        <v>3294.9</v>
      </c>
      <c r="N14246">
        <v>3048.14</v>
      </c>
      <c r="O14246">
        <v>3048.1370000000002</v>
      </c>
      <c r="P14246">
        <v>104.6</v>
      </c>
      <c r="Q14246">
        <v>31.5</v>
      </c>
      <c r="R14246">
        <v>246.76</v>
      </c>
      <c r="S14246">
        <v>2021</v>
      </c>
      <c r="T14246">
        <v>1</v>
      </c>
      <c r="U14246">
        <v>5</v>
      </c>
    </row>
    <row r="14247" spans="1:21" x14ac:dyDescent="0.3">
      <c r="A14247" s="5" t="s">
        <v>168</v>
      </c>
      <c r="B14247" s="5" t="s">
        <v>206</v>
      </c>
      <c r="C14247" s="5" t="s">
        <v>111</v>
      </c>
      <c r="D14247" s="5" t="s">
        <v>657</v>
      </c>
      <c r="E14247" s="5" t="s">
        <v>172</v>
      </c>
      <c r="F14247" s="6">
        <v>44198</v>
      </c>
      <c r="G14247" s="5" t="s">
        <v>148</v>
      </c>
      <c r="H14247" s="5" t="s">
        <v>215</v>
      </c>
      <c r="I14247">
        <v>44025</v>
      </c>
      <c r="J14247">
        <v>173</v>
      </c>
      <c r="K14247">
        <v>530</v>
      </c>
      <c r="L14247">
        <v>5</v>
      </c>
      <c r="M14247">
        <v>19345</v>
      </c>
      <c r="N14247">
        <v>16367.69</v>
      </c>
      <c r="O14247">
        <v>3273.538</v>
      </c>
      <c r="P14247">
        <v>106</v>
      </c>
      <c r="Q14247">
        <v>36.5</v>
      </c>
      <c r="R14247">
        <v>2977.31</v>
      </c>
      <c r="S14247">
        <v>2021</v>
      </c>
      <c r="T14247">
        <v>1</v>
      </c>
      <c r="U14247">
        <v>1</v>
      </c>
    </row>
    <row r="14248" spans="1:21" x14ac:dyDescent="0.3">
      <c r="A14248" s="5" t="s">
        <v>168</v>
      </c>
      <c r="B14248" s="5" t="s">
        <v>206</v>
      </c>
      <c r="C14248" s="5" t="s">
        <v>111</v>
      </c>
      <c r="D14248" s="5" t="s">
        <v>657</v>
      </c>
      <c r="E14248" s="5" t="s">
        <v>172</v>
      </c>
      <c r="F14248" s="6">
        <v>44200</v>
      </c>
      <c r="G14248" s="5" t="s">
        <v>148</v>
      </c>
      <c r="H14248" s="5" t="s">
        <v>469</v>
      </c>
      <c r="I14248">
        <v>44025</v>
      </c>
      <c r="J14248">
        <v>175</v>
      </c>
      <c r="K14248">
        <v>6269.7</v>
      </c>
      <c r="L14248">
        <v>55</v>
      </c>
      <c r="M14248">
        <v>231978.9</v>
      </c>
      <c r="N14248">
        <v>180044.61</v>
      </c>
      <c r="O14248">
        <v>3273.538</v>
      </c>
      <c r="P14248">
        <v>113.99454545454545</v>
      </c>
      <c r="Q14248">
        <v>37</v>
      </c>
      <c r="R14248">
        <v>51934.29</v>
      </c>
      <c r="S14248">
        <v>2021</v>
      </c>
      <c r="T14248">
        <v>1</v>
      </c>
      <c r="U14248">
        <v>2</v>
      </c>
    </row>
    <row r="14249" spans="1:21" x14ac:dyDescent="0.3">
      <c r="A14249" s="5" t="s">
        <v>168</v>
      </c>
      <c r="B14249" s="5" t="s">
        <v>206</v>
      </c>
      <c r="C14249" s="5" t="s">
        <v>111</v>
      </c>
      <c r="D14249" s="5" t="s">
        <v>657</v>
      </c>
      <c r="E14249" s="5" t="s">
        <v>172</v>
      </c>
      <c r="F14249" s="6">
        <v>44200</v>
      </c>
      <c r="G14249" s="5" t="s">
        <v>148</v>
      </c>
      <c r="H14249" s="5" t="s">
        <v>235</v>
      </c>
      <c r="I14249">
        <v>44025</v>
      </c>
      <c r="J14249">
        <v>175</v>
      </c>
      <c r="K14249">
        <v>120.6</v>
      </c>
      <c r="L14249">
        <v>1</v>
      </c>
      <c r="M14249">
        <v>4401.8999999999996</v>
      </c>
      <c r="N14249">
        <v>3273.54</v>
      </c>
      <c r="O14249">
        <v>3273.538</v>
      </c>
      <c r="P14249">
        <v>120.6</v>
      </c>
      <c r="Q14249">
        <v>36.5</v>
      </c>
      <c r="R14249">
        <v>1128.3599999999999</v>
      </c>
      <c r="S14249">
        <v>2021</v>
      </c>
      <c r="T14249">
        <v>1</v>
      </c>
      <c r="U14249">
        <v>2</v>
      </c>
    </row>
    <row r="14250" spans="1:21" x14ac:dyDescent="0.3">
      <c r="A14250" s="5" t="s">
        <v>168</v>
      </c>
      <c r="B14250" s="5" t="s">
        <v>206</v>
      </c>
      <c r="C14250" s="5" t="s">
        <v>111</v>
      </c>
      <c r="D14250" s="5" t="s">
        <v>657</v>
      </c>
      <c r="E14250" s="5" t="s">
        <v>172</v>
      </c>
      <c r="F14250" s="6">
        <v>44200</v>
      </c>
      <c r="G14250" s="5" t="s">
        <v>148</v>
      </c>
      <c r="H14250" s="5" t="s">
        <v>178</v>
      </c>
      <c r="I14250">
        <v>44025</v>
      </c>
      <c r="J14250">
        <v>175</v>
      </c>
      <c r="K14250">
        <v>208.6</v>
      </c>
      <c r="L14250">
        <v>2</v>
      </c>
      <c r="M14250">
        <v>7613.9</v>
      </c>
      <c r="N14250">
        <v>6547.08</v>
      </c>
      <c r="O14250">
        <v>3273.538</v>
      </c>
      <c r="P14250">
        <v>104.3</v>
      </c>
      <c r="Q14250">
        <v>36.5</v>
      </c>
      <c r="R14250">
        <v>1066.82</v>
      </c>
      <c r="S14250">
        <v>2021</v>
      </c>
      <c r="T14250">
        <v>1</v>
      </c>
      <c r="U14250">
        <v>2</v>
      </c>
    </row>
    <row r="14251" spans="1:21" x14ac:dyDescent="0.3">
      <c r="A14251" s="5" t="s">
        <v>168</v>
      </c>
      <c r="B14251" s="5" t="s">
        <v>206</v>
      </c>
      <c r="C14251" s="5" t="s">
        <v>111</v>
      </c>
      <c r="D14251" s="5" t="s">
        <v>657</v>
      </c>
      <c r="E14251" s="5" t="s">
        <v>172</v>
      </c>
      <c r="F14251" s="6">
        <v>44200</v>
      </c>
      <c r="G14251" s="5" t="s">
        <v>148</v>
      </c>
      <c r="H14251" s="5" t="s">
        <v>173</v>
      </c>
      <c r="I14251">
        <v>44025</v>
      </c>
      <c r="J14251">
        <v>175</v>
      </c>
      <c r="K14251">
        <v>757.4</v>
      </c>
      <c r="L14251">
        <v>8</v>
      </c>
      <c r="M14251">
        <v>27645.1</v>
      </c>
      <c r="N14251">
        <v>26188.31</v>
      </c>
      <c r="O14251">
        <v>3273.538</v>
      </c>
      <c r="P14251">
        <v>94.674999999999997</v>
      </c>
      <c r="Q14251">
        <v>36.5</v>
      </c>
      <c r="R14251">
        <v>1456.79</v>
      </c>
      <c r="S14251">
        <v>2021</v>
      </c>
      <c r="T14251">
        <v>1</v>
      </c>
      <c r="U14251">
        <v>2</v>
      </c>
    </row>
    <row r="14252" spans="1:21" x14ac:dyDescent="0.3">
      <c r="A14252" s="5" t="s">
        <v>168</v>
      </c>
      <c r="B14252" s="5" t="s">
        <v>206</v>
      </c>
      <c r="C14252" s="5" t="s">
        <v>111</v>
      </c>
      <c r="D14252" s="5" t="s">
        <v>657</v>
      </c>
      <c r="E14252" s="5" t="s">
        <v>172</v>
      </c>
      <c r="F14252" s="6">
        <v>44200</v>
      </c>
      <c r="G14252" s="5" t="s">
        <v>148</v>
      </c>
      <c r="H14252" s="5" t="s">
        <v>351</v>
      </c>
      <c r="I14252">
        <v>44025</v>
      </c>
      <c r="J14252">
        <v>175</v>
      </c>
      <c r="K14252">
        <v>334.2</v>
      </c>
      <c r="L14252">
        <v>3</v>
      </c>
      <c r="M14252">
        <v>12198.3</v>
      </c>
      <c r="N14252">
        <v>9820.61</v>
      </c>
      <c r="O14252">
        <v>3273.538</v>
      </c>
      <c r="P14252">
        <v>111.39999999999999</v>
      </c>
      <c r="Q14252">
        <v>36.5</v>
      </c>
      <c r="R14252">
        <v>2377.69</v>
      </c>
      <c r="S14252">
        <v>2021</v>
      </c>
      <c r="T14252">
        <v>1</v>
      </c>
      <c r="U14252">
        <v>2</v>
      </c>
    </row>
    <row r="14253" spans="1:21" x14ac:dyDescent="0.3">
      <c r="A14253" s="5" t="s">
        <v>168</v>
      </c>
      <c r="B14253" s="5" t="s">
        <v>206</v>
      </c>
      <c r="C14253" s="5" t="s">
        <v>111</v>
      </c>
      <c r="D14253" s="5" t="s">
        <v>657</v>
      </c>
      <c r="E14253" s="5" t="s">
        <v>172</v>
      </c>
      <c r="F14253" s="6">
        <v>44200</v>
      </c>
      <c r="G14253" s="5" t="s">
        <v>148</v>
      </c>
      <c r="H14253" s="5" t="s">
        <v>197</v>
      </c>
      <c r="I14253">
        <v>44025</v>
      </c>
      <c r="J14253">
        <v>175</v>
      </c>
      <c r="K14253">
        <v>651.6</v>
      </c>
      <c r="L14253">
        <v>6</v>
      </c>
      <c r="M14253">
        <v>23783.4</v>
      </c>
      <c r="N14253">
        <v>19641.23</v>
      </c>
      <c r="O14253">
        <v>3273.538</v>
      </c>
      <c r="P14253">
        <v>108.60000000000001</v>
      </c>
      <c r="Q14253">
        <v>36.5</v>
      </c>
      <c r="R14253">
        <v>4142.17</v>
      </c>
      <c r="S14253">
        <v>2021</v>
      </c>
      <c r="T14253">
        <v>1</v>
      </c>
      <c r="U14253">
        <v>2</v>
      </c>
    </row>
    <row r="14254" spans="1:21" x14ac:dyDescent="0.3">
      <c r="A14254" s="5" t="s">
        <v>168</v>
      </c>
      <c r="B14254" s="5" t="s">
        <v>206</v>
      </c>
      <c r="C14254" s="5" t="s">
        <v>111</v>
      </c>
      <c r="D14254" s="5" t="s">
        <v>657</v>
      </c>
      <c r="E14254" s="5" t="s">
        <v>172</v>
      </c>
      <c r="F14254" s="6">
        <v>44201</v>
      </c>
      <c r="G14254" s="5" t="s">
        <v>148</v>
      </c>
      <c r="H14254" s="5" t="s">
        <v>173</v>
      </c>
      <c r="I14254">
        <v>44025</v>
      </c>
      <c r="J14254">
        <v>176</v>
      </c>
      <c r="K14254">
        <v>110</v>
      </c>
      <c r="L14254">
        <v>1</v>
      </c>
      <c r="M14254">
        <v>4015</v>
      </c>
      <c r="N14254">
        <v>3273.54</v>
      </c>
      <c r="O14254">
        <v>3273.538</v>
      </c>
      <c r="P14254">
        <v>110</v>
      </c>
      <c r="Q14254">
        <v>36.5</v>
      </c>
      <c r="R14254">
        <v>741.46</v>
      </c>
      <c r="S14254">
        <v>2021</v>
      </c>
      <c r="T14254">
        <v>1</v>
      </c>
      <c r="U14254">
        <v>2</v>
      </c>
    </row>
    <row r="14255" spans="1:21" x14ac:dyDescent="0.3">
      <c r="A14255" s="5" t="s">
        <v>168</v>
      </c>
      <c r="B14255" s="5" t="s">
        <v>206</v>
      </c>
      <c r="C14255" s="5" t="s">
        <v>111</v>
      </c>
      <c r="D14255" s="5" t="s">
        <v>657</v>
      </c>
      <c r="E14255" s="5" t="s">
        <v>172</v>
      </c>
      <c r="F14255" s="6">
        <v>44201</v>
      </c>
      <c r="G14255" s="5" t="s">
        <v>148</v>
      </c>
      <c r="H14255" s="5" t="s">
        <v>194</v>
      </c>
      <c r="I14255">
        <v>44025</v>
      </c>
      <c r="J14255">
        <v>176</v>
      </c>
      <c r="K14255">
        <v>271.8</v>
      </c>
      <c r="L14255">
        <v>2</v>
      </c>
      <c r="M14255">
        <v>9920.7000000000007</v>
      </c>
      <c r="N14255">
        <v>6547.08</v>
      </c>
      <c r="O14255">
        <v>3273.538</v>
      </c>
      <c r="P14255">
        <v>135.9</v>
      </c>
      <c r="Q14255">
        <v>36.5</v>
      </c>
      <c r="R14255">
        <v>3373.62</v>
      </c>
      <c r="S14255">
        <v>2021</v>
      </c>
      <c r="T14255">
        <v>1</v>
      </c>
      <c r="U14255">
        <v>2</v>
      </c>
    </row>
    <row r="14256" spans="1:21" x14ac:dyDescent="0.3">
      <c r="A14256" s="5" t="s">
        <v>168</v>
      </c>
      <c r="B14256" s="5" t="s">
        <v>206</v>
      </c>
      <c r="C14256" s="5" t="s">
        <v>111</v>
      </c>
      <c r="D14256" s="5" t="s">
        <v>657</v>
      </c>
      <c r="E14256" s="5" t="s">
        <v>172</v>
      </c>
      <c r="F14256" s="6">
        <v>44201</v>
      </c>
      <c r="G14256" s="5" t="s">
        <v>148</v>
      </c>
      <c r="H14256" s="5" t="s">
        <v>194</v>
      </c>
      <c r="I14256">
        <v>44025</v>
      </c>
      <c r="J14256">
        <v>176</v>
      </c>
      <c r="K14256">
        <v>502</v>
      </c>
      <c r="L14256">
        <v>4</v>
      </c>
      <c r="M14256">
        <v>18323</v>
      </c>
      <c r="N14256">
        <v>13094.15</v>
      </c>
      <c r="O14256">
        <v>3273.538</v>
      </c>
      <c r="P14256">
        <v>125.5</v>
      </c>
      <c r="Q14256">
        <v>36.5</v>
      </c>
      <c r="R14256">
        <v>5228.8500000000004</v>
      </c>
      <c r="S14256">
        <v>2021</v>
      </c>
      <c r="T14256">
        <v>1</v>
      </c>
      <c r="U14256">
        <v>2</v>
      </c>
    </row>
    <row r="14257" spans="1:21" x14ac:dyDescent="0.3">
      <c r="A14257" s="5" t="s">
        <v>168</v>
      </c>
      <c r="B14257" s="5" t="s">
        <v>206</v>
      </c>
      <c r="C14257" s="5" t="s">
        <v>111</v>
      </c>
      <c r="D14257" s="5" t="s">
        <v>657</v>
      </c>
      <c r="E14257" s="5" t="s">
        <v>172</v>
      </c>
      <c r="F14257" s="6">
        <v>44201</v>
      </c>
      <c r="G14257" s="5" t="s">
        <v>148</v>
      </c>
      <c r="H14257" s="5" t="s">
        <v>371</v>
      </c>
      <c r="I14257">
        <v>44025</v>
      </c>
      <c r="J14257">
        <v>176</v>
      </c>
      <c r="K14257">
        <v>1140</v>
      </c>
      <c r="L14257">
        <v>10</v>
      </c>
      <c r="M14257">
        <v>39900</v>
      </c>
      <c r="N14257">
        <v>32735.38</v>
      </c>
      <c r="O14257">
        <v>3273.538</v>
      </c>
      <c r="P14257">
        <v>114</v>
      </c>
      <c r="Q14257">
        <v>35</v>
      </c>
      <c r="R14257">
        <v>7164.62</v>
      </c>
      <c r="S14257">
        <v>2021</v>
      </c>
      <c r="T14257">
        <v>1</v>
      </c>
      <c r="U14257">
        <v>2</v>
      </c>
    </row>
    <row r="14258" spans="1:21" x14ac:dyDescent="0.3">
      <c r="A14258" s="5" t="s">
        <v>168</v>
      </c>
      <c r="B14258" s="5" t="s">
        <v>206</v>
      </c>
      <c r="C14258" s="5" t="s">
        <v>111</v>
      </c>
      <c r="D14258" s="5" t="s">
        <v>657</v>
      </c>
      <c r="E14258" s="5" t="s">
        <v>172</v>
      </c>
      <c r="F14258" s="6">
        <v>44202</v>
      </c>
      <c r="G14258" s="5" t="s">
        <v>148</v>
      </c>
      <c r="H14258" s="5" t="s">
        <v>222</v>
      </c>
      <c r="I14258">
        <v>44025</v>
      </c>
      <c r="J14258">
        <v>177</v>
      </c>
      <c r="K14258">
        <v>120</v>
      </c>
      <c r="L14258">
        <v>1</v>
      </c>
      <c r="M14258">
        <v>4440</v>
      </c>
      <c r="N14258">
        <v>3371.31</v>
      </c>
      <c r="O14258">
        <v>3371.3139999999999</v>
      </c>
      <c r="P14258">
        <v>120</v>
      </c>
      <c r="Q14258">
        <v>37</v>
      </c>
      <c r="R14258">
        <v>1068.69</v>
      </c>
      <c r="S14258">
        <v>2021</v>
      </c>
      <c r="T14258">
        <v>1</v>
      </c>
      <c r="U14258">
        <v>2</v>
      </c>
    </row>
    <row r="14259" spans="1:21" x14ac:dyDescent="0.3">
      <c r="A14259" s="5" t="s">
        <v>168</v>
      </c>
      <c r="B14259" s="5" t="s">
        <v>206</v>
      </c>
      <c r="C14259" s="5" t="s">
        <v>111</v>
      </c>
      <c r="D14259" s="5" t="s">
        <v>657</v>
      </c>
      <c r="E14259" s="5" t="s">
        <v>172</v>
      </c>
      <c r="F14259" s="6">
        <v>44202</v>
      </c>
      <c r="G14259" s="5" t="s">
        <v>148</v>
      </c>
      <c r="H14259" s="5" t="s">
        <v>216</v>
      </c>
      <c r="I14259">
        <v>44025</v>
      </c>
      <c r="J14259">
        <v>177</v>
      </c>
      <c r="K14259">
        <v>107</v>
      </c>
      <c r="L14259">
        <v>1</v>
      </c>
      <c r="M14259">
        <v>3959</v>
      </c>
      <c r="N14259">
        <v>3371.31</v>
      </c>
      <c r="O14259">
        <v>3371.3139999999999</v>
      </c>
      <c r="P14259">
        <v>107</v>
      </c>
      <c r="Q14259">
        <v>37</v>
      </c>
      <c r="R14259">
        <v>587.69000000000005</v>
      </c>
      <c r="S14259">
        <v>2021</v>
      </c>
      <c r="T14259">
        <v>1</v>
      </c>
      <c r="U14259">
        <v>2</v>
      </c>
    </row>
    <row r="14260" spans="1:21" x14ac:dyDescent="0.3">
      <c r="A14260" s="5" t="s">
        <v>168</v>
      </c>
      <c r="B14260" s="5" t="s">
        <v>206</v>
      </c>
      <c r="C14260" s="5" t="s">
        <v>111</v>
      </c>
      <c r="D14260" s="5" t="s">
        <v>657</v>
      </c>
      <c r="E14260" s="5" t="s">
        <v>172</v>
      </c>
      <c r="F14260" s="6">
        <v>44202</v>
      </c>
      <c r="G14260" s="5" t="s">
        <v>148</v>
      </c>
      <c r="H14260" s="5" t="s">
        <v>230</v>
      </c>
      <c r="I14260">
        <v>44025</v>
      </c>
      <c r="J14260">
        <v>177</v>
      </c>
      <c r="K14260">
        <v>1697</v>
      </c>
      <c r="L14260">
        <v>15</v>
      </c>
      <c r="M14260">
        <v>61940.5</v>
      </c>
      <c r="N14260">
        <v>50569.72</v>
      </c>
      <c r="O14260">
        <v>3371.3139999999999</v>
      </c>
      <c r="P14260">
        <v>113.13333333333334</v>
      </c>
      <c r="Q14260">
        <v>36.5</v>
      </c>
      <c r="R14260">
        <v>11370.78</v>
      </c>
      <c r="S14260">
        <v>2021</v>
      </c>
      <c r="T14260">
        <v>1</v>
      </c>
      <c r="U14260">
        <v>2</v>
      </c>
    </row>
    <row r="14261" spans="1:21" x14ac:dyDescent="0.3">
      <c r="A14261" s="5" t="s">
        <v>168</v>
      </c>
      <c r="B14261" s="5" t="s">
        <v>206</v>
      </c>
      <c r="C14261" s="5" t="s">
        <v>111</v>
      </c>
      <c r="D14261" s="5" t="s">
        <v>657</v>
      </c>
      <c r="E14261" s="5" t="s">
        <v>172</v>
      </c>
      <c r="F14261" s="6">
        <v>44202</v>
      </c>
      <c r="G14261" s="5" t="s">
        <v>148</v>
      </c>
      <c r="H14261" s="5" t="s">
        <v>204</v>
      </c>
      <c r="I14261">
        <v>44025</v>
      </c>
      <c r="J14261">
        <v>177</v>
      </c>
      <c r="K14261">
        <v>310</v>
      </c>
      <c r="L14261">
        <v>3</v>
      </c>
      <c r="M14261">
        <v>11470</v>
      </c>
      <c r="N14261">
        <v>10113.94</v>
      </c>
      <c r="O14261">
        <v>3371.3139999999999</v>
      </c>
      <c r="P14261">
        <v>103.33333333333333</v>
      </c>
      <c r="Q14261">
        <v>37</v>
      </c>
      <c r="R14261">
        <v>1356.06</v>
      </c>
      <c r="S14261">
        <v>2021</v>
      </c>
      <c r="T14261">
        <v>1</v>
      </c>
      <c r="U14261">
        <v>2</v>
      </c>
    </row>
    <row r="14262" spans="1:21" x14ac:dyDescent="0.3">
      <c r="A14262" s="5" t="s">
        <v>168</v>
      </c>
      <c r="B14262" s="5" t="s">
        <v>206</v>
      </c>
      <c r="C14262" s="5" t="s">
        <v>111</v>
      </c>
      <c r="D14262" s="5" t="s">
        <v>657</v>
      </c>
      <c r="E14262" s="5" t="s">
        <v>172</v>
      </c>
      <c r="F14262" s="6">
        <v>44202</v>
      </c>
      <c r="G14262" s="5" t="s">
        <v>148</v>
      </c>
      <c r="H14262" s="5" t="s">
        <v>203</v>
      </c>
      <c r="I14262">
        <v>44025</v>
      </c>
      <c r="J14262">
        <v>177</v>
      </c>
      <c r="K14262">
        <v>200</v>
      </c>
      <c r="L14262">
        <v>2</v>
      </c>
      <c r="M14262">
        <v>7400</v>
      </c>
      <c r="N14262">
        <v>6742.63</v>
      </c>
      <c r="O14262">
        <v>3371.3139999999999</v>
      </c>
      <c r="P14262">
        <v>100</v>
      </c>
      <c r="Q14262">
        <v>37</v>
      </c>
      <c r="R14262">
        <v>657.37</v>
      </c>
      <c r="S14262">
        <v>2021</v>
      </c>
      <c r="T14262">
        <v>1</v>
      </c>
      <c r="U14262">
        <v>2</v>
      </c>
    </row>
    <row r="14263" spans="1:21" x14ac:dyDescent="0.3">
      <c r="A14263" s="5" t="s">
        <v>168</v>
      </c>
      <c r="B14263" s="5" t="s">
        <v>206</v>
      </c>
      <c r="C14263" s="5" t="s">
        <v>111</v>
      </c>
      <c r="D14263" s="5" t="s">
        <v>657</v>
      </c>
      <c r="E14263" s="5" t="s">
        <v>172</v>
      </c>
      <c r="F14263" s="6">
        <v>44202</v>
      </c>
      <c r="G14263" s="5" t="s">
        <v>148</v>
      </c>
      <c r="H14263" s="5" t="s">
        <v>190</v>
      </c>
      <c r="I14263">
        <v>44025</v>
      </c>
      <c r="J14263">
        <v>177</v>
      </c>
      <c r="K14263">
        <v>108</v>
      </c>
      <c r="L14263">
        <v>1</v>
      </c>
      <c r="M14263">
        <v>0</v>
      </c>
      <c r="N14263">
        <v>3371.31</v>
      </c>
      <c r="O14263">
        <v>3371.3139999999999</v>
      </c>
      <c r="P14263">
        <v>108</v>
      </c>
      <c r="Q14263">
        <v>0</v>
      </c>
      <c r="R14263">
        <v>-3371.31</v>
      </c>
      <c r="S14263">
        <v>2021</v>
      </c>
      <c r="T14263">
        <v>1</v>
      </c>
      <c r="U14263">
        <v>2</v>
      </c>
    </row>
    <row r="14264" spans="1:21" x14ac:dyDescent="0.3">
      <c r="A14264" s="5" t="s">
        <v>168</v>
      </c>
      <c r="B14264" s="5" t="s">
        <v>206</v>
      </c>
      <c r="C14264" s="5" t="s">
        <v>111</v>
      </c>
      <c r="D14264" s="5" t="s">
        <v>657</v>
      </c>
      <c r="E14264" s="5" t="s">
        <v>172</v>
      </c>
      <c r="F14264" s="6">
        <v>44207</v>
      </c>
      <c r="G14264" s="5" t="s">
        <v>148</v>
      </c>
      <c r="H14264" s="5" t="s">
        <v>351</v>
      </c>
      <c r="I14264">
        <v>44025</v>
      </c>
      <c r="J14264">
        <v>182</v>
      </c>
      <c r="K14264">
        <v>321.8</v>
      </c>
      <c r="L14264">
        <v>3</v>
      </c>
      <c r="M14264">
        <v>11423.9</v>
      </c>
      <c r="N14264">
        <v>10113.94</v>
      </c>
      <c r="O14264">
        <v>3371.3139999999999</v>
      </c>
      <c r="P14264">
        <v>107.26666666666667</v>
      </c>
      <c r="Q14264">
        <v>35.5</v>
      </c>
      <c r="R14264">
        <v>1309.96</v>
      </c>
      <c r="S14264">
        <v>2021</v>
      </c>
      <c r="T14264">
        <v>1</v>
      </c>
      <c r="U14264">
        <v>3</v>
      </c>
    </row>
    <row r="14265" spans="1:21" x14ac:dyDescent="0.3">
      <c r="A14265" s="5" t="s">
        <v>168</v>
      </c>
      <c r="B14265" s="5" t="s">
        <v>206</v>
      </c>
      <c r="C14265" s="5" t="s">
        <v>112</v>
      </c>
      <c r="D14265" s="5" t="s">
        <v>672</v>
      </c>
      <c r="E14265" s="5" t="s">
        <v>172</v>
      </c>
      <c r="F14265" s="6">
        <v>44202</v>
      </c>
      <c r="G14265" s="5" t="s">
        <v>148</v>
      </c>
      <c r="H14265" s="5" t="s">
        <v>190</v>
      </c>
      <c r="I14265">
        <v>44029</v>
      </c>
      <c r="J14265">
        <v>173</v>
      </c>
      <c r="K14265">
        <v>90</v>
      </c>
      <c r="L14265">
        <v>1</v>
      </c>
      <c r="M14265">
        <v>3330</v>
      </c>
      <c r="N14265">
        <v>3433.03</v>
      </c>
      <c r="O14265">
        <v>3433.027</v>
      </c>
      <c r="P14265">
        <v>90</v>
      </c>
      <c r="Q14265">
        <v>37</v>
      </c>
      <c r="R14265">
        <v>-103.03</v>
      </c>
      <c r="S14265">
        <v>2021</v>
      </c>
      <c r="T14265">
        <v>1</v>
      </c>
      <c r="U14265">
        <v>2</v>
      </c>
    </row>
    <row r="14266" spans="1:21" x14ac:dyDescent="0.3">
      <c r="A14266" s="5" t="s">
        <v>168</v>
      </c>
      <c r="B14266" s="5" t="s">
        <v>206</v>
      </c>
      <c r="C14266" s="5" t="s">
        <v>112</v>
      </c>
      <c r="D14266" s="5" t="s">
        <v>672</v>
      </c>
      <c r="E14266" s="5" t="s">
        <v>172</v>
      </c>
      <c r="F14266" s="6">
        <v>44202</v>
      </c>
      <c r="G14266" s="5" t="s">
        <v>148</v>
      </c>
      <c r="H14266" s="5" t="s">
        <v>190</v>
      </c>
      <c r="I14266">
        <v>44029</v>
      </c>
      <c r="J14266">
        <v>173</v>
      </c>
      <c r="K14266">
        <v>200</v>
      </c>
      <c r="L14266">
        <v>2</v>
      </c>
      <c r="M14266">
        <v>7400</v>
      </c>
      <c r="N14266">
        <v>6866.05</v>
      </c>
      <c r="O14266">
        <v>3433.027</v>
      </c>
      <c r="P14266">
        <v>100</v>
      </c>
      <c r="Q14266">
        <v>37</v>
      </c>
      <c r="R14266">
        <v>533.95000000000005</v>
      </c>
      <c r="S14266">
        <v>2021</v>
      </c>
      <c r="T14266">
        <v>1</v>
      </c>
      <c r="U14266">
        <v>2</v>
      </c>
    </row>
    <row r="14267" spans="1:21" x14ac:dyDescent="0.3">
      <c r="A14267" s="5" t="s">
        <v>168</v>
      </c>
      <c r="B14267" s="5" t="s">
        <v>206</v>
      </c>
      <c r="C14267" s="5" t="s">
        <v>112</v>
      </c>
      <c r="D14267" s="5" t="s">
        <v>672</v>
      </c>
      <c r="E14267" s="5" t="s">
        <v>172</v>
      </c>
      <c r="F14267" s="6">
        <v>44202</v>
      </c>
      <c r="G14267" s="5" t="s">
        <v>148</v>
      </c>
      <c r="H14267" s="5" t="s">
        <v>498</v>
      </c>
      <c r="I14267">
        <v>44029</v>
      </c>
      <c r="J14267">
        <v>173</v>
      </c>
      <c r="K14267">
        <v>258</v>
      </c>
      <c r="L14267">
        <v>2</v>
      </c>
      <c r="M14267">
        <v>9546</v>
      </c>
      <c r="N14267">
        <v>6866.05</v>
      </c>
      <c r="O14267">
        <v>3433.027</v>
      </c>
      <c r="P14267">
        <v>129</v>
      </c>
      <c r="Q14267">
        <v>37</v>
      </c>
      <c r="R14267">
        <v>2679.95</v>
      </c>
      <c r="S14267">
        <v>2021</v>
      </c>
      <c r="T14267">
        <v>1</v>
      </c>
      <c r="U14267">
        <v>2</v>
      </c>
    </row>
    <row r="14268" spans="1:21" x14ac:dyDescent="0.3">
      <c r="A14268" s="5" t="s">
        <v>168</v>
      </c>
      <c r="B14268" s="5" t="s">
        <v>206</v>
      </c>
      <c r="C14268" s="5" t="s">
        <v>112</v>
      </c>
      <c r="D14268" s="5" t="s">
        <v>672</v>
      </c>
      <c r="E14268" s="5" t="s">
        <v>172</v>
      </c>
      <c r="F14268" s="6">
        <v>44202</v>
      </c>
      <c r="G14268" s="5" t="s">
        <v>148</v>
      </c>
      <c r="H14268" s="5" t="s">
        <v>226</v>
      </c>
      <c r="I14268">
        <v>44029</v>
      </c>
      <c r="J14268">
        <v>173</v>
      </c>
      <c r="K14268">
        <v>86</v>
      </c>
      <c r="L14268">
        <v>1</v>
      </c>
      <c r="M14268">
        <v>3182</v>
      </c>
      <c r="N14268">
        <v>3433.03</v>
      </c>
      <c r="O14268">
        <v>3433.027</v>
      </c>
      <c r="P14268">
        <v>86</v>
      </c>
      <c r="Q14268">
        <v>37</v>
      </c>
      <c r="R14268">
        <v>-251.03</v>
      </c>
      <c r="S14268">
        <v>2021</v>
      </c>
      <c r="T14268">
        <v>1</v>
      </c>
      <c r="U14268">
        <v>2</v>
      </c>
    </row>
    <row r="14269" spans="1:21" x14ac:dyDescent="0.3">
      <c r="A14269" s="5" t="s">
        <v>168</v>
      </c>
      <c r="B14269" s="5" t="s">
        <v>206</v>
      </c>
      <c r="C14269" s="5" t="s">
        <v>112</v>
      </c>
      <c r="D14269" s="5" t="s">
        <v>672</v>
      </c>
      <c r="E14269" s="5" t="s">
        <v>172</v>
      </c>
      <c r="F14269" s="6">
        <v>44202</v>
      </c>
      <c r="G14269" s="5" t="s">
        <v>148</v>
      </c>
      <c r="H14269" s="5" t="s">
        <v>188</v>
      </c>
      <c r="I14269">
        <v>44029</v>
      </c>
      <c r="J14269">
        <v>173</v>
      </c>
      <c r="K14269">
        <v>464</v>
      </c>
      <c r="L14269">
        <v>4</v>
      </c>
      <c r="M14269">
        <v>17168</v>
      </c>
      <c r="N14269">
        <v>13732.11</v>
      </c>
      <c r="O14269">
        <v>3433.027</v>
      </c>
      <c r="P14269">
        <v>116</v>
      </c>
      <c r="Q14269">
        <v>37</v>
      </c>
      <c r="R14269">
        <v>3435.89</v>
      </c>
      <c r="S14269">
        <v>2021</v>
      </c>
      <c r="T14269">
        <v>1</v>
      </c>
      <c r="U14269">
        <v>2</v>
      </c>
    </row>
    <row r="14270" spans="1:21" x14ac:dyDescent="0.3">
      <c r="A14270" s="5" t="s">
        <v>168</v>
      </c>
      <c r="B14270" s="5" t="s">
        <v>206</v>
      </c>
      <c r="C14270" s="5" t="s">
        <v>112</v>
      </c>
      <c r="D14270" s="5" t="s">
        <v>672</v>
      </c>
      <c r="E14270" s="5" t="s">
        <v>172</v>
      </c>
      <c r="F14270" s="6">
        <v>44202</v>
      </c>
      <c r="G14270" s="5" t="s">
        <v>148</v>
      </c>
      <c r="H14270" s="5" t="s">
        <v>187</v>
      </c>
      <c r="I14270">
        <v>44029</v>
      </c>
      <c r="J14270">
        <v>173</v>
      </c>
      <c r="K14270">
        <v>590</v>
      </c>
      <c r="L14270">
        <v>6</v>
      </c>
      <c r="M14270">
        <v>21830</v>
      </c>
      <c r="N14270">
        <v>20598.16</v>
      </c>
      <c r="O14270">
        <v>3433.027</v>
      </c>
      <c r="P14270">
        <v>98.333333333333329</v>
      </c>
      <c r="Q14270">
        <v>37</v>
      </c>
      <c r="R14270">
        <v>1231.8399999999999</v>
      </c>
      <c r="S14270">
        <v>2021</v>
      </c>
      <c r="T14270">
        <v>1</v>
      </c>
      <c r="U14270">
        <v>2</v>
      </c>
    </row>
    <row r="14271" spans="1:21" x14ac:dyDescent="0.3">
      <c r="A14271" s="5" t="s">
        <v>168</v>
      </c>
      <c r="B14271" s="5" t="s">
        <v>206</v>
      </c>
      <c r="C14271" s="5" t="s">
        <v>112</v>
      </c>
      <c r="D14271" s="5" t="s">
        <v>672</v>
      </c>
      <c r="E14271" s="5" t="s">
        <v>172</v>
      </c>
      <c r="F14271" s="6">
        <v>44202</v>
      </c>
      <c r="G14271" s="5" t="s">
        <v>148</v>
      </c>
      <c r="H14271" s="5" t="s">
        <v>231</v>
      </c>
      <c r="I14271">
        <v>44029</v>
      </c>
      <c r="J14271">
        <v>173</v>
      </c>
      <c r="K14271">
        <v>110</v>
      </c>
      <c r="L14271">
        <v>1</v>
      </c>
      <c r="M14271">
        <v>4070</v>
      </c>
      <c r="N14271">
        <v>3433.03</v>
      </c>
      <c r="O14271">
        <v>3433.027</v>
      </c>
      <c r="P14271">
        <v>110</v>
      </c>
      <c r="Q14271">
        <v>37</v>
      </c>
      <c r="R14271">
        <v>636.97</v>
      </c>
      <c r="S14271">
        <v>2021</v>
      </c>
      <c r="T14271">
        <v>1</v>
      </c>
      <c r="U14271">
        <v>2</v>
      </c>
    </row>
    <row r="14272" spans="1:21" x14ac:dyDescent="0.3">
      <c r="A14272" s="5" t="s">
        <v>168</v>
      </c>
      <c r="B14272" s="5" t="s">
        <v>206</v>
      </c>
      <c r="C14272" s="5" t="s">
        <v>112</v>
      </c>
      <c r="D14272" s="5" t="s">
        <v>672</v>
      </c>
      <c r="E14272" s="5" t="s">
        <v>172</v>
      </c>
      <c r="F14272" s="6">
        <v>44202</v>
      </c>
      <c r="G14272" s="5" t="s">
        <v>148</v>
      </c>
      <c r="H14272" s="5" t="s">
        <v>184</v>
      </c>
      <c r="I14272">
        <v>44029</v>
      </c>
      <c r="J14272">
        <v>173</v>
      </c>
      <c r="K14272">
        <v>1785</v>
      </c>
      <c r="L14272">
        <v>15</v>
      </c>
      <c r="M14272">
        <v>65152.5</v>
      </c>
      <c r="N14272">
        <v>51495.4</v>
      </c>
      <c r="O14272">
        <v>3433.027</v>
      </c>
      <c r="P14272">
        <v>119</v>
      </c>
      <c r="Q14272">
        <v>36.5</v>
      </c>
      <c r="R14272">
        <v>13657.1</v>
      </c>
      <c r="S14272">
        <v>2021</v>
      </c>
      <c r="T14272">
        <v>1</v>
      </c>
      <c r="U14272">
        <v>2</v>
      </c>
    </row>
    <row r="14273" spans="1:21" x14ac:dyDescent="0.3">
      <c r="A14273" s="5" t="s">
        <v>168</v>
      </c>
      <c r="B14273" s="5" t="s">
        <v>206</v>
      </c>
      <c r="C14273" s="5" t="s">
        <v>112</v>
      </c>
      <c r="D14273" s="5" t="s">
        <v>672</v>
      </c>
      <c r="E14273" s="5" t="s">
        <v>172</v>
      </c>
      <c r="F14273" s="6">
        <v>44202</v>
      </c>
      <c r="G14273" s="5" t="s">
        <v>148</v>
      </c>
      <c r="H14273" s="5" t="s">
        <v>182</v>
      </c>
      <c r="I14273">
        <v>44029</v>
      </c>
      <c r="J14273">
        <v>173</v>
      </c>
      <c r="K14273">
        <v>108</v>
      </c>
      <c r="L14273">
        <v>1</v>
      </c>
      <c r="M14273">
        <v>3996</v>
      </c>
      <c r="N14273">
        <v>3433.03</v>
      </c>
      <c r="O14273">
        <v>3433.027</v>
      </c>
      <c r="P14273">
        <v>108</v>
      </c>
      <c r="Q14273">
        <v>37</v>
      </c>
      <c r="R14273">
        <v>562.97</v>
      </c>
      <c r="S14273">
        <v>2021</v>
      </c>
      <c r="T14273">
        <v>1</v>
      </c>
      <c r="U14273">
        <v>2</v>
      </c>
    </row>
    <row r="14274" spans="1:21" x14ac:dyDescent="0.3">
      <c r="A14274" s="5" t="s">
        <v>168</v>
      </c>
      <c r="B14274" s="5" t="s">
        <v>206</v>
      </c>
      <c r="C14274" s="5" t="s">
        <v>112</v>
      </c>
      <c r="D14274" s="5" t="s">
        <v>672</v>
      </c>
      <c r="E14274" s="5" t="s">
        <v>172</v>
      </c>
      <c r="F14274" s="6">
        <v>44202</v>
      </c>
      <c r="G14274" s="5" t="s">
        <v>148</v>
      </c>
      <c r="H14274" s="5" t="s">
        <v>183</v>
      </c>
      <c r="I14274">
        <v>44029</v>
      </c>
      <c r="J14274">
        <v>173</v>
      </c>
      <c r="K14274">
        <v>206</v>
      </c>
      <c r="L14274">
        <v>2</v>
      </c>
      <c r="M14274">
        <v>7622</v>
      </c>
      <c r="N14274">
        <v>6866.05</v>
      </c>
      <c r="O14274">
        <v>3433.027</v>
      </c>
      <c r="P14274">
        <v>103</v>
      </c>
      <c r="Q14274">
        <v>37</v>
      </c>
      <c r="R14274">
        <v>755.95</v>
      </c>
      <c r="S14274">
        <v>2021</v>
      </c>
      <c r="T14274">
        <v>1</v>
      </c>
      <c r="U14274">
        <v>2</v>
      </c>
    </row>
    <row r="14275" spans="1:21" x14ac:dyDescent="0.3">
      <c r="A14275" s="5" t="s">
        <v>168</v>
      </c>
      <c r="B14275" s="5" t="s">
        <v>206</v>
      </c>
      <c r="C14275" s="5" t="s">
        <v>112</v>
      </c>
      <c r="D14275" s="5" t="s">
        <v>672</v>
      </c>
      <c r="E14275" s="5" t="s">
        <v>172</v>
      </c>
      <c r="F14275" s="6">
        <v>44202</v>
      </c>
      <c r="G14275" s="5" t="s">
        <v>148</v>
      </c>
      <c r="H14275" s="5" t="s">
        <v>181</v>
      </c>
      <c r="I14275">
        <v>44029</v>
      </c>
      <c r="J14275">
        <v>173</v>
      </c>
      <c r="K14275">
        <v>110</v>
      </c>
      <c r="L14275">
        <v>1</v>
      </c>
      <c r="M14275">
        <v>4070</v>
      </c>
      <c r="N14275">
        <v>3433.03</v>
      </c>
      <c r="O14275">
        <v>3433.027</v>
      </c>
      <c r="P14275">
        <v>110</v>
      </c>
      <c r="Q14275">
        <v>37</v>
      </c>
      <c r="R14275">
        <v>636.97</v>
      </c>
      <c r="S14275">
        <v>2021</v>
      </c>
      <c r="T14275">
        <v>1</v>
      </c>
      <c r="U14275">
        <v>2</v>
      </c>
    </row>
    <row r="14276" spans="1:21" x14ac:dyDescent="0.3">
      <c r="A14276" s="5" t="s">
        <v>168</v>
      </c>
      <c r="B14276" s="5" t="s">
        <v>206</v>
      </c>
      <c r="C14276" s="5" t="s">
        <v>112</v>
      </c>
      <c r="D14276" s="5" t="s">
        <v>672</v>
      </c>
      <c r="E14276" s="5" t="s">
        <v>172</v>
      </c>
      <c r="F14276" s="6">
        <v>44202</v>
      </c>
      <c r="G14276" s="5" t="s">
        <v>148</v>
      </c>
      <c r="H14276" s="5" t="s">
        <v>671</v>
      </c>
      <c r="I14276">
        <v>44029</v>
      </c>
      <c r="J14276">
        <v>173</v>
      </c>
      <c r="K14276">
        <v>2130</v>
      </c>
      <c r="L14276">
        <v>19</v>
      </c>
      <c r="M14276">
        <v>78810</v>
      </c>
      <c r="N14276">
        <v>65227.51</v>
      </c>
      <c r="O14276">
        <v>3433.027</v>
      </c>
      <c r="P14276">
        <v>112.10526315789474</v>
      </c>
      <c r="Q14276">
        <v>37</v>
      </c>
      <c r="R14276">
        <v>13582.49</v>
      </c>
      <c r="S14276">
        <v>2021</v>
      </c>
      <c r="T14276">
        <v>1</v>
      </c>
      <c r="U14276">
        <v>2</v>
      </c>
    </row>
    <row r="14277" spans="1:21" x14ac:dyDescent="0.3">
      <c r="A14277" s="5" t="s">
        <v>168</v>
      </c>
      <c r="B14277" s="5" t="s">
        <v>206</v>
      </c>
      <c r="C14277" s="5" t="s">
        <v>112</v>
      </c>
      <c r="D14277" s="5" t="s">
        <v>672</v>
      </c>
      <c r="E14277" s="5" t="s">
        <v>172</v>
      </c>
      <c r="F14277" s="6">
        <v>44203</v>
      </c>
      <c r="G14277" s="5" t="s">
        <v>148</v>
      </c>
      <c r="H14277" s="5" t="s">
        <v>199</v>
      </c>
      <c r="I14277">
        <v>44029</v>
      </c>
      <c r="J14277">
        <v>174</v>
      </c>
      <c r="K14277">
        <v>789</v>
      </c>
      <c r="L14277">
        <v>7</v>
      </c>
      <c r="M14277">
        <v>28009.5</v>
      </c>
      <c r="N14277">
        <v>25782.93</v>
      </c>
      <c r="O14277">
        <v>3683.2759999999998</v>
      </c>
      <c r="P14277">
        <v>112.71428571428571</v>
      </c>
      <c r="Q14277">
        <v>35.5</v>
      </c>
      <c r="R14277">
        <v>2226.5700000000002</v>
      </c>
      <c r="S14277">
        <v>2021</v>
      </c>
      <c r="T14277">
        <v>1</v>
      </c>
      <c r="U14277">
        <v>2</v>
      </c>
    </row>
    <row r="14278" spans="1:21" x14ac:dyDescent="0.3">
      <c r="A14278" s="5" t="s">
        <v>168</v>
      </c>
      <c r="B14278" s="5" t="s">
        <v>206</v>
      </c>
      <c r="C14278" s="5" t="s">
        <v>112</v>
      </c>
      <c r="D14278" s="5" t="s">
        <v>672</v>
      </c>
      <c r="E14278" s="5" t="s">
        <v>172</v>
      </c>
      <c r="F14278" s="6">
        <v>44203</v>
      </c>
      <c r="G14278" s="5" t="s">
        <v>148</v>
      </c>
      <c r="H14278" s="5" t="s">
        <v>200</v>
      </c>
      <c r="I14278">
        <v>44029</v>
      </c>
      <c r="J14278">
        <v>174</v>
      </c>
      <c r="K14278">
        <v>470</v>
      </c>
      <c r="L14278">
        <v>4</v>
      </c>
      <c r="M14278">
        <v>16685</v>
      </c>
      <c r="N14278">
        <v>14733.1</v>
      </c>
      <c r="O14278">
        <v>3683.2759999999998</v>
      </c>
      <c r="P14278">
        <v>117.5</v>
      </c>
      <c r="Q14278">
        <v>35.5</v>
      </c>
      <c r="R14278">
        <v>1951.9</v>
      </c>
      <c r="S14278">
        <v>2021</v>
      </c>
      <c r="T14278">
        <v>1</v>
      </c>
      <c r="U14278">
        <v>2</v>
      </c>
    </row>
    <row r="14279" spans="1:21" x14ac:dyDescent="0.3">
      <c r="A14279" s="5" t="s">
        <v>168</v>
      </c>
      <c r="B14279" s="5" t="s">
        <v>206</v>
      </c>
      <c r="C14279" s="5" t="s">
        <v>112</v>
      </c>
      <c r="D14279" s="5" t="s">
        <v>672</v>
      </c>
      <c r="E14279" s="5" t="s">
        <v>172</v>
      </c>
      <c r="F14279" s="6">
        <v>44203</v>
      </c>
      <c r="G14279" s="5" t="s">
        <v>148</v>
      </c>
      <c r="H14279" s="5" t="s">
        <v>478</v>
      </c>
      <c r="I14279">
        <v>44029</v>
      </c>
      <c r="J14279">
        <v>174</v>
      </c>
      <c r="K14279">
        <v>581</v>
      </c>
      <c r="L14279">
        <v>5</v>
      </c>
      <c r="M14279">
        <v>20625.5</v>
      </c>
      <c r="N14279">
        <v>18416.38</v>
      </c>
      <c r="O14279">
        <v>3683.2759999999998</v>
      </c>
      <c r="P14279">
        <v>116.2</v>
      </c>
      <c r="Q14279">
        <v>35.5</v>
      </c>
      <c r="R14279">
        <v>2209.12</v>
      </c>
      <c r="S14279">
        <v>2021</v>
      </c>
      <c r="T14279">
        <v>1</v>
      </c>
      <c r="U14279">
        <v>2</v>
      </c>
    </row>
    <row r="14280" spans="1:21" x14ac:dyDescent="0.3">
      <c r="A14280" s="5" t="s">
        <v>168</v>
      </c>
      <c r="B14280" s="5" t="s">
        <v>206</v>
      </c>
      <c r="C14280" s="5" t="s">
        <v>112</v>
      </c>
      <c r="D14280" s="5" t="s">
        <v>672</v>
      </c>
      <c r="E14280" s="5" t="s">
        <v>172</v>
      </c>
      <c r="F14280" s="6">
        <v>44203</v>
      </c>
      <c r="G14280" s="5" t="s">
        <v>148</v>
      </c>
      <c r="H14280" s="5" t="s">
        <v>478</v>
      </c>
      <c r="I14280">
        <v>44029</v>
      </c>
      <c r="J14280">
        <v>174</v>
      </c>
      <c r="K14280">
        <v>120</v>
      </c>
      <c r="L14280">
        <v>1</v>
      </c>
      <c r="M14280">
        <v>2000</v>
      </c>
      <c r="N14280">
        <v>3683.28</v>
      </c>
      <c r="O14280">
        <v>3683.2759999999998</v>
      </c>
      <c r="P14280">
        <v>120</v>
      </c>
      <c r="Q14280">
        <v>16.666699999999999</v>
      </c>
      <c r="R14280">
        <v>-1683.28</v>
      </c>
      <c r="S14280">
        <v>2021</v>
      </c>
      <c r="T14280">
        <v>1</v>
      </c>
      <c r="U14280">
        <v>2</v>
      </c>
    </row>
    <row r="14281" spans="1:21" x14ac:dyDescent="0.3">
      <c r="A14281" s="5" t="s">
        <v>168</v>
      </c>
      <c r="B14281" s="5" t="s">
        <v>206</v>
      </c>
      <c r="C14281" s="5" t="s">
        <v>112</v>
      </c>
      <c r="D14281" s="5" t="s">
        <v>672</v>
      </c>
      <c r="E14281" s="5" t="s">
        <v>172</v>
      </c>
      <c r="F14281" s="6">
        <v>44203</v>
      </c>
      <c r="G14281" s="5" t="s">
        <v>148</v>
      </c>
      <c r="H14281" s="5" t="s">
        <v>190</v>
      </c>
      <c r="I14281">
        <v>44029</v>
      </c>
      <c r="J14281">
        <v>174</v>
      </c>
      <c r="K14281">
        <v>255</v>
      </c>
      <c r="L14281">
        <v>2</v>
      </c>
      <c r="M14281">
        <v>9052.5</v>
      </c>
      <c r="N14281">
        <v>7366.55</v>
      </c>
      <c r="O14281">
        <v>3683.2759999999998</v>
      </c>
      <c r="P14281">
        <v>127.5</v>
      </c>
      <c r="Q14281">
        <v>35.5</v>
      </c>
      <c r="R14281">
        <v>1685.95</v>
      </c>
      <c r="S14281">
        <v>2021</v>
      </c>
      <c r="T14281">
        <v>1</v>
      </c>
      <c r="U14281">
        <v>2</v>
      </c>
    </row>
    <row r="14282" spans="1:21" x14ac:dyDescent="0.3">
      <c r="A14282" s="5" t="s">
        <v>168</v>
      </c>
      <c r="B14282" s="5" t="s">
        <v>206</v>
      </c>
      <c r="C14282" s="5" t="s">
        <v>112</v>
      </c>
      <c r="D14282" s="5" t="s">
        <v>672</v>
      </c>
      <c r="E14282" s="5" t="s">
        <v>172</v>
      </c>
      <c r="F14282" s="6">
        <v>44203</v>
      </c>
      <c r="G14282" s="5" t="s">
        <v>148</v>
      </c>
      <c r="H14282" s="5" t="s">
        <v>264</v>
      </c>
      <c r="I14282">
        <v>44029</v>
      </c>
      <c r="J14282">
        <v>174</v>
      </c>
      <c r="K14282">
        <v>1688</v>
      </c>
      <c r="L14282">
        <v>15</v>
      </c>
      <c r="M14282">
        <v>59924</v>
      </c>
      <c r="N14282">
        <v>55249.13</v>
      </c>
      <c r="O14282">
        <v>3683.2759999999998</v>
      </c>
      <c r="P14282">
        <v>112.53333333333333</v>
      </c>
      <c r="Q14282">
        <v>35.5</v>
      </c>
      <c r="R14282">
        <v>4674.87</v>
      </c>
      <c r="S14282">
        <v>2021</v>
      </c>
      <c r="T14282">
        <v>1</v>
      </c>
      <c r="U14282">
        <v>2</v>
      </c>
    </row>
    <row r="14283" spans="1:21" x14ac:dyDescent="0.3">
      <c r="A14283" s="5" t="s">
        <v>168</v>
      </c>
      <c r="B14283" s="5" t="s">
        <v>206</v>
      </c>
      <c r="C14283" s="5" t="s">
        <v>112</v>
      </c>
      <c r="D14283" s="5" t="s">
        <v>672</v>
      </c>
      <c r="E14283" s="5" t="s">
        <v>172</v>
      </c>
      <c r="F14283" s="6">
        <v>44203</v>
      </c>
      <c r="G14283" s="5" t="s">
        <v>148</v>
      </c>
      <c r="H14283" s="5" t="s">
        <v>235</v>
      </c>
      <c r="I14283">
        <v>44029</v>
      </c>
      <c r="J14283">
        <v>174</v>
      </c>
      <c r="K14283">
        <v>103.6</v>
      </c>
      <c r="L14283">
        <v>1</v>
      </c>
      <c r="M14283">
        <v>3677.8</v>
      </c>
      <c r="N14283">
        <v>3683.28</v>
      </c>
      <c r="O14283">
        <v>3683.2759999999998</v>
      </c>
      <c r="P14283">
        <v>103.6</v>
      </c>
      <c r="Q14283">
        <v>35.5</v>
      </c>
      <c r="R14283">
        <v>-5.48</v>
      </c>
      <c r="S14283">
        <v>2021</v>
      </c>
      <c r="T14283">
        <v>1</v>
      </c>
      <c r="U14283">
        <v>2</v>
      </c>
    </row>
    <row r="14284" spans="1:21" x14ac:dyDescent="0.3">
      <c r="A14284" s="5" t="s">
        <v>168</v>
      </c>
      <c r="B14284" s="5" t="s">
        <v>206</v>
      </c>
      <c r="C14284" s="5" t="s">
        <v>112</v>
      </c>
      <c r="D14284" s="5" t="s">
        <v>672</v>
      </c>
      <c r="E14284" s="5" t="s">
        <v>172</v>
      </c>
      <c r="F14284" s="6">
        <v>44203</v>
      </c>
      <c r="G14284" s="5" t="s">
        <v>148</v>
      </c>
      <c r="H14284" s="5" t="s">
        <v>311</v>
      </c>
      <c r="I14284">
        <v>44029</v>
      </c>
      <c r="J14284">
        <v>174</v>
      </c>
      <c r="K14284">
        <v>106.2</v>
      </c>
      <c r="L14284">
        <v>1</v>
      </c>
      <c r="M14284">
        <v>3770.1</v>
      </c>
      <c r="N14284">
        <v>3683.28</v>
      </c>
      <c r="O14284">
        <v>3683.2759999999998</v>
      </c>
      <c r="P14284">
        <v>106.2</v>
      </c>
      <c r="Q14284">
        <v>35.5</v>
      </c>
      <c r="R14284">
        <v>86.82</v>
      </c>
      <c r="S14284">
        <v>2021</v>
      </c>
      <c r="T14284">
        <v>1</v>
      </c>
      <c r="U14284">
        <v>2</v>
      </c>
    </row>
    <row r="14285" spans="1:21" x14ac:dyDescent="0.3">
      <c r="A14285" s="5" t="s">
        <v>168</v>
      </c>
      <c r="B14285" s="5" t="s">
        <v>206</v>
      </c>
      <c r="C14285" s="5" t="s">
        <v>112</v>
      </c>
      <c r="D14285" s="5" t="s">
        <v>672</v>
      </c>
      <c r="E14285" s="5" t="s">
        <v>172</v>
      </c>
      <c r="F14285" s="6">
        <v>44203</v>
      </c>
      <c r="G14285" s="5" t="s">
        <v>148</v>
      </c>
      <c r="H14285" s="5" t="s">
        <v>351</v>
      </c>
      <c r="I14285">
        <v>44029</v>
      </c>
      <c r="J14285">
        <v>174</v>
      </c>
      <c r="K14285">
        <v>208.8</v>
      </c>
      <c r="L14285">
        <v>2</v>
      </c>
      <c r="M14285">
        <v>7412.4</v>
      </c>
      <c r="N14285">
        <v>7366.55</v>
      </c>
      <c r="O14285">
        <v>3683.2759999999998</v>
      </c>
      <c r="P14285">
        <v>104.4</v>
      </c>
      <c r="Q14285">
        <v>35.5</v>
      </c>
      <c r="R14285">
        <v>45.85</v>
      </c>
      <c r="S14285">
        <v>2021</v>
      </c>
      <c r="T14285">
        <v>1</v>
      </c>
      <c r="U14285">
        <v>2</v>
      </c>
    </row>
    <row r="14286" spans="1:21" x14ac:dyDescent="0.3">
      <c r="A14286" s="5" t="s">
        <v>168</v>
      </c>
      <c r="B14286" s="5" t="s">
        <v>206</v>
      </c>
      <c r="C14286" s="5" t="s">
        <v>112</v>
      </c>
      <c r="D14286" s="5" t="s">
        <v>672</v>
      </c>
      <c r="E14286" s="5" t="s">
        <v>172</v>
      </c>
      <c r="F14286" s="6">
        <v>44203</v>
      </c>
      <c r="G14286" s="5" t="s">
        <v>148</v>
      </c>
      <c r="H14286" s="5" t="s">
        <v>197</v>
      </c>
      <c r="I14286">
        <v>44029</v>
      </c>
      <c r="J14286">
        <v>174</v>
      </c>
      <c r="K14286">
        <v>476.6</v>
      </c>
      <c r="L14286">
        <v>4</v>
      </c>
      <c r="M14286">
        <v>16919.3</v>
      </c>
      <c r="N14286">
        <v>14733.1</v>
      </c>
      <c r="O14286">
        <v>3683.2759999999998</v>
      </c>
      <c r="P14286">
        <v>119.15</v>
      </c>
      <c r="Q14286">
        <v>35.5</v>
      </c>
      <c r="R14286">
        <v>2186.1999999999998</v>
      </c>
      <c r="S14286">
        <v>2021</v>
      </c>
      <c r="T14286">
        <v>1</v>
      </c>
      <c r="U14286">
        <v>2</v>
      </c>
    </row>
    <row r="14287" spans="1:21" x14ac:dyDescent="0.3">
      <c r="A14287" s="5" t="s">
        <v>168</v>
      </c>
      <c r="B14287" s="5" t="s">
        <v>206</v>
      </c>
      <c r="C14287" s="5" t="s">
        <v>112</v>
      </c>
      <c r="D14287" s="5" t="s">
        <v>672</v>
      </c>
      <c r="E14287" s="5" t="s">
        <v>172</v>
      </c>
      <c r="F14287" s="6">
        <v>44203</v>
      </c>
      <c r="G14287" s="5" t="s">
        <v>148</v>
      </c>
      <c r="H14287" s="5" t="s">
        <v>178</v>
      </c>
      <c r="I14287">
        <v>44029</v>
      </c>
      <c r="J14287">
        <v>174</v>
      </c>
      <c r="K14287">
        <v>327.60000000000002</v>
      </c>
      <c r="L14287">
        <v>3</v>
      </c>
      <c r="M14287">
        <v>11629.8</v>
      </c>
      <c r="N14287">
        <v>11049.83</v>
      </c>
      <c r="O14287">
        <v>3683.2759999999998</v>
      </c>
      <c r="P14287">
        <v>109.2</v>
      </c>
      <c r="Q14287">
        <v>35.5</v>
      </c>
      <c r="R14287">
        <v>579.97</v>
      </c>
      <c r="S14287">
        <v>2021</v>
      </c>
      <c r="T14287">
        <v>1</v>
      </c>
      <c r="U14287">
        <v>2</v>
      </c>
    </row>
    <row r="14288" spans="1:21" x14ac:dyDescent="0.3">
      <c r="A14288" s="5" t="s">
        <v>168</v>
      </c>
      <c r="B14288" s="5" t="s">
        <v>206</v>
      </c>
      <c r="C14288" s="5" t="s">
        <v>112</v>
      </c>
      <c r="D14288" s="5" t="s">
        <v>672</v>
      </c>
      <c r="E14288" s="5" t="s">
        <v>172</v>
      </c>
      <c r="F14288" s="6">
        <v>44203</v>
      </c>
      <c r="G14288" s="5" t="s">
        <v>148</v>
      </c>
      <c r="H14288" s="5" t="s">
        <v>221</v>
      </c>
      <c r="I14288">
        <v>44029</v>
      </c>
      <c r="J14288">
        <v>174</v>
      </c>
      <c r="K14288">
        <v>184</v>
      </c>
      <c r="L14288">
        <v>2</v>
      </c>
      <c r="M14288">
        <v>6808</v>
      </c>
      <c r="N14288">
        <v>7366.55</v>
      </c>
      <c r="O14288">
        <v>3683.2759999999998</v>
      </c>
      <c r="P14288">
        <v>92</v>
      </c>
      <c r="Q14288">
        <v>37</v>
      </c>
      <c r="R14288">
        <v>-558.54999999999995</v>
      </c>
      <c r="S14288">
        <v>2021</v>
      </c>
      <c r="T14288">
        <v>1</v>
      </c>
      <c r="U14288">
        <v>2</v>
      </c>
    </row>
    <row r="14289" spans="1:21" x14ac:dyDescent="0.3">
      <c r="A14289" s="5" t="s">
        <v>168</v>
      </c>
      <c r="B14289" s="5" t="s">
        <v>206</v>
      </c>
      <c r="C14289" s="5" t="s">
        <v>112</v>
      </c>
      <c r="D14289" s="5" t="s">
        <v>672</v>
      </c>
      <c r="E14289" s="5" t="s">
        <v>172</v>
      </c>
      <c r="F14289" s="6">
        <v>44203</v>
      </c>
      <c r="G14289" s="5" t="s">
        <v>148</v>
      </c>
      <c r="H14289" s="5" t="s">
        <v>205</v>
      </c>
      <c r="I14289">
        <v>44029</v>
      </c>
      <c r="J14289">
        <v>174</v>
      </c>
      <c r="K14289">
        <v>300</v>
      </c>
      <c r="L14289">
        <v>3</v>
      </c>
      <c r="M14289">
        <v>11100</v>
      </c>
      <c r="N14289">
        <v>11049.83</v>
      </c>
      <c r="O14289">
        <v>3683.2759999999998</v>
      </c>
      <c r="P14289">
        <v>100</v>
      </c>
      <c r="Q14289">
        <v>37</v>
      </c>
      <c r="R14289">
        <v>50.17</v>
      </c>
      <c r="S14289">
        <v>2021</v>
      </c>
      <c r="T14289">
        <v>1</v>
      </c>
      <c r="U14289">
        <v>2</v>
      </c>
    </row>
    <row r="14290" spans="1:21" x14ac:dyDescent="0.3">
      <c r="A14290" s="5" t="s">
        <v>168</v>
      </c>
      <c r="B14290" s="5" t="s">
        <v>206</v>
      </c>
      <c r="C14290" s="5" t="s">
        <v>112</v>
      </c>
      <c r="D14290" s="5" t="s">
        <v>672</v>
      </c>
      <c r="E14290" s="5" t="s">
        <v>172</v>
      </c>
      <c r="F14290" s="6">
        <v>44203</v>
      </c>
      <c r="G14290" s="5" t="s">
        <v>148</v>
      </c>
      <c r="H14290" s="5" t="s">
        <v>182</v>
      </c>
      <c r="I14290">
        <v>44029</v>
      </c>
      <c r="J14290">
        <v>174</v>
      </c>
      <c r="K14290">
        <v>195</v>
      </c>
      <c r="L14290">
        <v>2</v>
      </c>
      <c r="M14290">
        <v>7215</v>
      </c>
      <c r="N14290">
        <v>7366.55</v>
      </c>
      <c r="O14290">
        <v>3683.2759999999998</v>
      </c>
      <c r="P14290">
        <v>97.5</v>
      </c>
      <c r="Q14290">
        <v>37</v>
      </c>
      <c r="R14290">
        <v>-151.55000000000001</v>
      </c>
      <c r="S14290">
        <v>2021</v>
      </c>
      <c r="T14290">
        <v>1</v>
      </c>
      <c r="U14290">
        <v>2</v>
      </c>
    </row>
    <row r="14291" spans="1:21" x14ac:dyDescent="0.3">
      <c r="A14291" s="5" t="s">
        <v>168</v>
      </c>
      <c r="B14291" s="5" t="s">
        <v>206</v>
      </c>
      <c r="C14291" s="5" t="s">
        <v>112</v>
      </c>
      <c r="D14291" s="5" t="s">
        <v>672</v>
      </c>
      <c r="E14291" s="5" t="s">
        <v>172</v>
      </c>
      <c r="F14291" s="6">
        <v>44203</v>
      </c>
      <c r="G14291" s="5" t="s">
        <v>148</v>
      </c>
      <c r="H14291" s="5" t="s">
        <v>238</v>
      </c>
      <c r="I14291">
        <v>44029</v>
      </c>
      <c r="J14291">
        <v>174</v>
      </c>
      <c r="K14291">
        <v>118</v>
      </c>
      <c r="L14291">
        <v>1</v>
      </c>
      <c r="M14291">
        <v>4366</v>
      </c>
      <c r="N14291">
        <v>3683.28</v>
      </c>
      <c r="O14291">
        <v>3683.2759999999998</v>
      </c>
      <c r="P14291">
        <v>118</v>
      </c>
      <c r="Q14291">
        <v>37</v>
      </c>
      <c r="R14291">
        <v>682.72</v>
      </c>
      <c r="S14291">
        <v>2021</v>
      </c>
      <c r="T14291">
        <v>1</v>
      </c>
      <c r="U14291">
        <v>2</v>
      </c>
    </row>
    <row r="14292" spans="1:21" x14ac:dyDescent="0.3">
      <c r="A14292" s="5" t="s">
        <v>168</v>
      </c>
      <c r="B14292" s="5" t="s">
        <v>206</v>
      </c>
      <c r="C14292" s="5" t="s">
        <v>112</v>
      </c>
      <c r="D14292" s="5" t="s">
        <v>672</v>
      </c>
      <c r="E14292" s="5" t="s">
        <v>172</v>
      </c>
      <c r="F14292" s="6">
        <v>44203</v>
      </c>
      <c r="G14292" s="5" t="s">
        <v>148</v>
      </c>
      <c r="H14292" s="5" t="s">
        <v>184</v>
      </c>
      <c r="I14292">
        <v>44029</v>
      </c>
      <c r="J14292">
        <v>174</v>
      </c>
      <c r="K14292">
        <v>2783</v>
      </c>
      <c r="L14292">
        <v>25</v>
      </c>
      <c r="M14292">
        <v>101579.5</v>
      </c>
      <c r="N14292">
        <v>92081.89</v>
      </c>
      <c r="O14292">
        <v>3683.2759999999998</v>
      </c>
      <c r="P14292">
        <v>111.32</v>
      </c>
      <c r="Q14292">
        <v>36.5</v>
      </c>
      <c r="R14292">
        <v>9497.61</v>
      </c>
      <c r="S14292">
        <v>2021</v>
      </c>
      <c r="T14292">
        <v>1</v>
      </c>
      <c r="U14292">
        <v>2</v>
      </c>
    </row>
    <row r="14293" spans="1:21" x14ac:dyDescent="0.3">
      <c r="A14293" s="5" t="s">
        <v>168</v>
      </c>
      <c r="B14293" s="5" t="s">
        <v>206</v>
      </c>
      <c r="C14293" s="5" t="s">
        <v>112</v>
      </c>
      <c r="D14293" s="5" t="s">
        <v>672</v>
      </c>
      <c r="E14293" s="5" t="s">
        <v>172</v>
      </c>
      <c r="F14293" s="6">
        <v>44203</v>
      </c>
      <c r="G14293" s="5" t="s">
        <v>148</v>
      </c>
      <c r="H14293" s="5" t="s">
        <v>218</v>
      </c>
      <c r="I14293">
        <v>44029</v>
      </c>
      <c r="J14293">
        <v>174</v>
      </c>
      <c r="K14293">
        <v>406</v>
      </c>
      <c r="L14293">
        <v>4</v>
      </c>
      <c r="M14293">
        <v>15022</v>
      </c>
      <c r="N14293">
        <v>14733.1</v>
      </c>
      <c r="O14293">
        <v>3683.2759999999998</v>
      </c>
      <c r="P14293">
        <v>101.5</v>
      </c>
      <c r="Q14293">
        <v>37</v>
      </c>
      <c r="R14293">
        <v>288.89999999999998</v>
      </c>
      <c r="S14293">
        <v>2021</v>
      </c>
      <c r="T14293">
        <v>1</v>
      </c>
      <c r="U14293">
        <v>2</v>
      </c>
    </row>
    <row r="14294" spans="1:21" x14ac:dyDescent="0.3">
      <c r="A14294" s="5" t="s">
        <v>168</v>
      </c>
      <c r="B14294" s="5" t="s">
        <v>206</v>
      </c>
      <c r="C14294" s="5" t="s">
        <v>112</v>
      </c>
      <c r="D14294" s="5" t="s">
        <v>672</v>
      </c>
      <c r="E14294" s="5" t="s">
        <v>172</v>
      </c>
      <c r="F14294" s="6">
        <v>44203</v>
      </c>
      <c r="G14294" s="5" t="s">
        <v>148</v>
      </c>
      <c r="H14294" s="5" t="s">
        <v>284</v>
      </c>
      <c r="I14294">
        <v>44029</v>
      </c>
      <c r="J14294">
        <v>174</v>
      </c>
      <c r="K14294">
        <v>220</v>
      </c>
      <c r="L14294">
        <v>2</v>
      </c>
      <c r="M14294">
        <v>8140</v>
      </c>
      <c r="N14294">
        <v>7366.55</v>
      </c>
      <c r="O14294">
        <v>3683.2759999999998</v>
      </c>
      <c r="P14294">
        <v>110</v>
      </c>
      <c r="Q14294">
        <v>37</v>
      </c>
      <c r="R14294">
        <v>773.45</v>
      </c>
      <c r="S14294">
        <v>2021</v>
      </c>
      <c r="T14294">
        <v>1</v>
      </c>
      <c r="U14294">
        <v>2</v>
      </c>
    </row>
    <row r="14295" spans="1:21" x14ac:dyDescent="0.3">
      <c r="A14295" s="5" t="s">
        <v>168</v>
      </c>
      <c r="B14295" s="5" t="s">
        <v>206</v>
      </c>
      <c r="C14295" s="5" t="s">
        <v>112</v>
      </c>
      <c r="D14295" s="5" t="s">
        <v>672</v>
      </c>
      <c r="E14295" s="5" t="s">
        <v>172</v>
      </c>
      <c r="F14295" s="6">
        <v>44203</v>
      </c>
      <c r="G14295" s="5" t="s">
        <v>148</v>
      </c>
      <c r="H14295" s="5" t="s">
        <v>189</v>
      </c>
      <c r="I14295">
        <v>44029</v>
      </c>
      <c r="J14295">
        <v>174</v>
      </c>
      <c r="K14295">
        <v>100</v>
      </c>
      <c r="L14295">
        <v>1</v>
      </c>
      <c r="M14295">
        <v>3700</v>
      </c>
      <c r="N14295">
        <v>3683.28</v>
      </c>
      <c r="O14295">
        <v>3683.2759999999998</v>
      </c>
      <c r="P14295">
        <v>100</v>
      </c>
      <c r="Q14295">
        <v>37</v>
      </c>
      <c r="R14295">
        <v>16.72</v>
      </c>
      <c r="S14295">
        <v>2021</v>
      </c>
      <c r="T14295">
        <v>1</v>
      </c>
      <c r="U14295">
        <v>2</v>
      </c>
    </row>
    <row r="14296" spans="1:21" x14ac:dyDescent="0.3">
      <c r="A14296" s="5" t="s">
        <v>168</v>
      </c>
      <c r="B14296" s="5" t="s">
        <v>206</v>
      </c>
      <c r="C14296" s="5" t="s">
        <v>112</v>
      </c>
      <c r="D14296" s="5" t="s">
        <v>672</v>
      </c>
      <c r="E14296" s="5" t="s">
        <v>172</v>
      </c>
      <c r="F14296" s="6">
        <v>44203</v>
      </c>
      <c r="G14296" s="5" t="s">
        <v>148</v>
      </c>
      <c r="H14296" s="5" t="s">
        <v>202</v>
      </c>
      <c r="I14296">
        <v>44029</v>
      </c>
      <c r="J14296">
        <v>174</v>
      </c>
      <c r="K14296">
        <v>1505</v>
      </c>
      <c r="L14296">
        <v>15</v>
      </c>
      <c r="M14296">
        <v>55685</v>
      </c>
      <c r="N14296">
        <v>55249.13</v>
      </c>
      <c r="O14296">
        <v>3683.2759999999998</v>
      </c>
      <c r="P14296">
        <v>100.33333333333333</v>
      </c>
      <c r="Q14296">
        <v>37</v>
      </c>
      <c r="R14296">
        <v>435.87</v>
      </c>
      <c r="S14296">
        <v>2021</v>
      </c>
      <c r="T14296">
        <v>1</v>
      </c>
      <c r="U14296">
        <v>2</v>
      </c>
    </row>
    <row r="14297" spans="1:21" x14ac:dyDescent="0.3">
      <c r="A14297" s="5" t="s">
        <v>168</v>
      </c>
      <c r="B14297" s="5" t="s">
        <v>206</v>
      </c>
      <c r="C14297" s="5" t="s">
        <v>112</v>
      </c>
      <c r="D14297" s="5" t="s">
        <v>672</v>
      </c>
      <c r="E14297" s="5" t="s">
        <v>172</v>
      </c>
      <c r="F14297" s="6">
        <v>44203</v>
      </c>
      <c r="G14297" s="5" t="s">
        <v>148</v>
      </c>
      <c r="H14297" s="5" t="s">
        <v>226</v>
      </c>
      <c r="I14297">
        <v>44029</v>
      </c>
      <c r="J14297">
        <v>174</v>
      </c>
      <c r="K14297">
        <v>329</v>
      </c>
      <c r="L14297">
        <v>3</v>
      </c>
      <c r="M14297">
        <v>12173</v>
      </c>
      <c r="N14297">
        <v>11049.83</v>
      </c>
      <c r="O14297">
        <v>3683.2759999999998</v>
      </c>
      <c r="P14297">
        <v>109.66666666666667</v>
      </c>
      <c r="Q14297">
        <v>37</v>
      </c>
      <c r="R14297">
        <v>1123.17</v>
      </c>
      <c r="S14297">
        <v>2021</v>
      </c>
      <c r="T14297">
        <v>1</v>
      </c>
      <c r="U14297">
        <v>2</v>
      </c>
    </row>
    <row r="14298" spans="1:21" x14ac:dyDescent="0.3">
      <c r="A14298" s="5" t="s">
        <v>168</v>
      </c>
      <c r="B14298" s="5" t="s">
        <v>206</v>
      </c>
      <c r="C14298" s="5" t="s">
        <v>112</v>
      </c>
      <c r="D14298" s="5" t="s">
        <v>672</v>
      </c>
      <c r="E14298" s="5" t="s">
        <v>172</v>
      </c>
      <c r="F14298" s="6">
        <v>44203</v>
      </c>
      <c r="G14298" s="5" t="s">
        <v>148</v>
      </c>
      <c r="H14298" s="5" t="s">
        <v>191</v>
      </c>
      <c r="I14298">
        <v>44029</v>
      </c>
      <c r="J14298">
        <v>174</v>
      </c>
      <c r="K14298">
        <v>560</v>
      </c>
      <c r="L14298">
        <v>5</v>
      </c>
      <c r="M14298">
        <v>20720</v>
      </c>
      <c r="N14298">
        <v>18416.38</v>
      </c>
      <c r="O14298">
        <v>3683.2759999999998</v>
      </c>
      <c r="P14298">
        <v>112</v>
      </c>
      <c r="Q14298">
        <v>37</v>
      </c>
      <c r="R14298">
        <v>2303.62</v>
      </c>
      <c r="S14298">
        <v>2021</v>
      </c>
      <c r="T14298">
        <v>1</v>
      </c>
      <c r="U14298">
        <v>2</v>
      </c>
    </row>
    <row r="14299" spans="1:21" x14ac:dyDescent="0.3">
      <c r="A14299" s="5" t="s">
        <v>168</v>
      </c>
      <c r="B14299" s="5" t="s">
        <v>206</v>
      </c>
      <c r="C14299" s="5" t="s">
        <v>112</v>
      </c>
      <c r="D14299" s="5" t="s">
        <v>672</v>
      </c>
      <c r="E14299" s="5" t="s">
        <v>172</v>
      </c>
      <c r="F14299" s="6">
        <v>44203</v>
      </c>
      <c r="G14299" s="5" t="s">
        <v>148</v>
      </c>
      <c r="H14299" s="5" t="s">
        <v>187</v>
      </c>
      <c r="I14299">
        <v>44029</v>
      </c>
      <c r="J14299">
        <v>174</v>
      </c>
      <c r="K14299">
        <v>898</v>
      </c>
      <c r="L14299">
        <v>8</v>
      </c>
      <c r="M14299">
        <v>33226</v>
      </c>
      <c r="N14299">
        <v>29466.2</v>
      </c>
      <c r="O14299">
        <v>3683.2759999999998</v>
      </c>
      <c r="P14299">
        <v>112.25</v>
      </c>
      <c r="Q14299">
        <v>37</v>
      </c>
      <c r="R14299">
        <v>3759.8</v>
      </c>
      <c r="S14299">
        <v>2021</v>
      </c>
      <c r="T14299">
        <v>1</v>
      </c>
      <c r="U14299">
        <v>2</v>
      </c>
    </row>
    <row r="14300" spans="1:21" x14ac:dyDescent="0.3">
      <c r="A14300" s="5" t="s">
        <v>168</v>
      </c>
      <c r="B14300" s="5" t="s">
        <v>206</v>
      </c>
      <c r="C14300" s="5" t="s">
        <v>112</v>
      </c>
      <c r="D14300" s="5" t="s">
        <v>672</v>
      </c>
      <c r="E14300" s="5" t="s">
        <v>172</v>
      </c>
      <c r="F14300" s="6">
        <v>44203</v>
      </c>
      <c r="G14300" s="5" t="s">
        <v>148</v>
      </c>
      <c r="H14300" s="5" t="s">
        <v>203</v>
      </c>
      <c r="I14300">
        <v>44029</v>
      </c>
      <c r="J14300">
        <v>174</v>
      </c>
      <c r="K14300">
        <v>202</v>
      </c>
      <c r="L14300">
        <v>2</v>
      </c>
      <c r="M14300">
        <v>7474</v>
      </c>
      <c r="N14300">
        <v>7366.55</v>
      </c>
      <c r="O14300">
        <v>3683.2759999999998</v>
      </c>
      <c r="P14300">
        <v>101</v>
      </c>
      <c r="Q14300">
        <v>37</v>
      </c>
      <c r="R14300">
        <v>107.45</v>
      </c>
      <c r="S14300">
        <v>2021</v>
      </c>
      <c r="T14300">
        <v>1</v>
      </c>
      <c r="U14300">
        <v>2</v>
      </c>
    </row>
    <row r="14301" spans="1:21" x14ac:dyDescent="0.3">
      <c r="A14301" s="5" t="s">
        <v>168</v>
      </c>
      <c r="B14301" s="5" t="s">
        <v>206</v>
      </c>
      <c r="C14301" s="5" t="s">
        <v>112</v>
      </c>
      <c r="D14301" s="5" t="s">
        <v>672</v>
      </c>
      <c r="E14301" s="5" t="s">
        <v>172</v>
      </c>
      <c r="F14301" s="6">
        <v>44203</v>
      </c>
      <c r="G14301" s="5" t="s">
        <v>148</v>
      </c>
      <c r="H14301" s="5" t="s">
        <v>216</v>
      </c>
      <c r="I14301">
        <v>44029</v>
      </c>
      <c r="J14301">
        <v>174</v>
      </c>
      <c r="K14301">
        <v>206</v>
      </c>
      <c r="L14301">
        <v>2</v>
      </c>
      <c r="M14301">
        <v>7622</v>
      </c>
      <c r="N14301">
        <v>7366.55</v>
      </c>
      <c r="O14301">
        <v>3683.2759999999998</v>
      </c>
      <c r="P14301">
        <v>103</v>
      </c>
      <c r="Q14301">
        <v>37</v>
      </c>
      <c r="R14301">
        <v>255.45</v>
      </c>
      <c r="S14301">
        <v>2021</v>
      </c>
      <c r="T14301">
        <v>1</v>
      </c>
      <c r="U14301">
        <v>2</v>
      </c>
    </row>
    <row r="14302" spans="1:21" x14ac:dyDescent="0.3">
      <c r="A14302" s="5" t="s">
        <v>168</v>
      </c>
      <c r="B14302" s="5" t="s">
        <v>206</v>
      </c>
      <c r="C14302" s="5" t="s">
        <v>112</v>
      </c>
      <c r="D14302" s="5" t="s">
        <v>672</v>
      </c>
      <c r="E14302" s="5" t="s">
        <v>172</v>
      </c>
      <c r="F14302" s="6">
        <v>44203</v>
      </c>
      <c r="G14302" s="5" t="s">
        <v>148</v>
      </c>
      <c r="H14302" s="5" t="s">
        <v>181</v>
      </c>
      <c r="I14302">
        <v>44029</v>
      </c>
      <c r="J14302">
        <v>174</v>
      </c>
      <c r="K14302">
        <v>90</v>
      </c>
      <c r="L14302">
        <v>1</v>
      </c>
      <c r="M14302">
        <v>3330</v>
      </c>
      <c r="N14302">
        <v>3683.28</v>
      </c>
      <c r="O14302">
        <v>3683.2759999999998</v>
      </c>
      <c r="P14302">
        <v>90</v>
      </c>
      <c r="Q14302">
        <v>37</v>
      </c>
      <c r="R14302">
        <v>-353.28</v>
      </c>
      <c r="S14302">
        <v>2021</v>
      </c>
      <c r="T14302">
        <v>1</v>
      </c>
      <c r="U14302">
        <v>2</v>
      </c>
    </row>
    <row r="14303" spans="1:21" x14ac:dyDescent="0.3">
      <c r="A14303" s="5" t="s">
        <v>168</v>
      </c>
      <c r="B14303" s="5" t="s">
        <v>206</v>
      </c>
      <c r="C14303" s="5" t="s">
        <v>112</v>
      </c>
      <c r="D14303" s="5" t="s">
        <v>672</v>
      </c>
      <c r="E14303" s="5" t="s">
        <v>172</v>
      </c>
      <c r="F14303" s="6">
        <v>44203</v>
      </c>
      <c r="G14303" s="5" t="s">
        <v>148</v>
      </c>
      <c r="H14303" s="5" t="s">
        <v>183</v>
      </c>
      <c r="I14303">
        <v>44029</v>
      </c>
      <c r="J14303">
        <v>174</v>
      </c>
      <c r="K14303">
        <v>576</v>
      </c>
      <c r="L14303">
        <v>5</v>
      </c>
      <c r="M14303">
        <v>21312</v>
      </c>
      <c r="N14303">
        <v>18416.38</v>
      </c>
      <c r="O14303">
        <v>3683.2759999999998</v>
      </c>
      <c r="P14303">
        <v>115.2</v>
      </c>
      <c r="Q14303">
        <v>37</v>
      </c>
      <c r="R14303">
        <v>2895.62</v>
      </c>
      <c r="S14303">
        <v>2021</v>
      </c>
      <c r="T14303">
        <v>1</v>
      </c>
      <c r="U14303">
        <v>2</v>
      </c>
    </row>
    <row r="14304" spans="1:21" x14ac:dyDescent="0.3">
      <c r="A14304" s="5" t="s">
        <v>168</v>
      </c>
      <c r="B14304" s="5" t="s">
        <v>206</v>
      </c>
      <c r="C14304" s="5" t="s">
        <v>112</v>
      </c>
      <c r="D14304" s="5" t="s">
        <v>672</v>
      </c>
      <c r="E14304" s="5" t="s">
        <v>172</v>
      </c>
      <c r="F14304" s="6">
        <v>44203</v>
      </c>
      <c r="G14304" s="5" t="s">
        <v>148</v>
      </c>
      <c r="H14304" s="5" t="s">
        <v>246</v>
      </c>
      <c r="I14304">
        <v>44029</v>
      </c>
      <c r="J14304">
        <v>174</v>
      </c>
      <c r="K14304">
        <v>389</v>
      </c>
      <c r="L14304">
        <v>4</v>
      </c>
      <c r="M14304">
        <v>14393</v>
      </c>
      <c r="N14304">
        <v>14733.1</v>
      </c>
      <c r="O14304">
        <v>3683.2759999999998</v>
      </c>
      <c r="P14304">
        <v>97.25</v>
      </c>
      <c r="Q14304">
        <v>37</v>
      </c>
      <c r="R14304">
        <v>-340.1</v>
      </c>
      <c r="S14304">
        <v>2021</v>
      </c>
      <c r="T14304">
        <v>1</v>
      </c>
      <c r="U14304">
        <v>2</v>
      </c>
    </row>
    <row r="14305" spans="1:21" x14ac:dyDescent="0.3">
      <c r="A14305" s="5" t="s">
        <v>168</v>
      </c>
      <c r="B14305" s="5" t="s">
        <v>206</v>
      </c>
      <c r="C14305" s="5" t="s">
        <v>112</v>
      </c>
      <c r="D14305" s="5" t="s">
        <v>672</v>
      </c>
      <c r="E14305" s="5" t="s">
        <v>172</v>
      </c>
      <c r="F14305" s="6">
        <v>44203</v>
      </c>
      <c r="G14305" s="5" t="s">
        <v>148</v>
      </c>
      <c r="H14305" s="5" t="s">
        <v>230</v>
      </c>
      <c r="I14305">
        <v>44029</v>
      </c>
      <c r="J14305">
        <v>174</v>
      </c>
      <c r="K14305">
        <v>1068</v>
      </c>
      <c r="L14305">
        <v>9</v>
      </c>
      <c r="M14305">
        <v>38982</v>
      </c>
      <c r="N14305">
        <v>33149.480000000003</v>
      </c>
      <c r="O14305">
        <v>3683.2759999999998</v>
      </c>
      <c r="P14305">
        <v>118.66666666666667</v>
      </c>
      <c r="Q14305">
        <v>36.5</v>
      </c>
      <c r="R14305">
        <v>5832.52</v>
      </c>
      <c r="S14305">
        <v>2021</v>
      </c>
      <c r="T14305">
        <v>1</v>
      </c>
      <c r="U14305">
        <v>2</v>
      </c>
    </row>
    <row r="14306" spans="1:21" x14ac:dyDescent="0.3">
      <c r="A14306" s="5" t="s">
        <v>168</v>
      </c>
      <c r="B14306" s="5" t="s">
        <v>206</v>
      </c>
      <c r="C14306" s="5" t="s">
        <v>112</v>
      </c>
      <c r="D14306" s="5" t="s">
        <v>672</v>
      </c>
      <c r="E14306" s="5" t="s">
        <v>172</v>
      </c>
      <c r="F14306" s="6">
        <v>44203</v>
      </c>
      <c r="G14306" s="5" t="s">
        <v>148</v>
      </c>
      <c r="H14306" s="5" t="s">
        <v>498</v>
      </c>
      <c r="I14306">
        <v>44029</v>
      </c>
      <c r="J14306">
        <v>174</v>
      </c>
      <c r="K14306">
        <v>418</v>
      </c>
      <c r="L14306">
        <v>4</v>
      </c>
      <c r="M14306">
        <v>15466</v>
      </c>
      <c r="N14306">
        <v>14733.1</v>
      </c>
      <c r="O14306">
        <v>3683.2759999999998</v>
      </c>
      <c r="P14306">
        <v>104.5</v>
      </c>
      <c r="Q14306">
        <v>37</v>
      </c>
      <c r="R14306">
        <v>732.9</v>
      </c>
      <c r="S14306">
        <v>2021</v>
      </c>
      <c r="T14306">
        <v>1</v>
      </c>
      <c r="U14306">
        <v>2</v>
      </c>
    </row>
    <row r="14307" spans="1:21" x14ac:dyDescent="0.3">
      <c r="A14307" s="5" t="s">
        <v>168</v>
      </c>
      <c r="B14307" s="5" t="s">
        <v>206</v>
      </c>
      <c r="C14307" s="5" t="s">
        <v>112</v>
      </c>
      <c r="D14307" s="5" t="s">
        <v>672</v>
      </c>
      <c r="E14307" s="5" t="s">
        <v>172</v>
      </c>
      <c r="F14307" s="6">
        <v>44203</v>
      </c>
      <c r="G14307" s="5" t="s">
        <v>148</v>
      </c>
      <c r="H14307" s="5" t="s">
        <v>190</v>
      </c>
      <c r="I14307">
        <v>44029</v>
      </c>
      <c r="J14307">
        <v>174</v>
      </c>
      <c r="K14307">
        <v>106</v>
      </c>
      <c r="L14307">
        <v>1</v>
      </c>
      <c r="M14307">
        <v>3922</v>
      </c>
      <c r="N14307">
        <v>3683.28</v>
      </c>
      <c r="O14307">
        <v>3683.2759999999998</v>
      </c>
      <c r="P14307">
        <v>106</v>
      </c>
      <c r="Q14307">
        <v>37</v>
      </c>
      <c r="R14307">
        <v>238.72</v>
      </c>
      <c r="S14307">
        <v>2021</v>
      </c>
      <c r="T14307">
        <v>1</v>
      </c>
      <c r="U14307">
        <v>2</v>
      </c>
    </row>
    <row r="14308" spans="1:21" x14ac:dyDescent="0.3">
      <c r="A14308" s="5" t="s">
        <v>168</v>
      </c>
      <c r="B14308" s="5" t="s">
        <v>206</v>
      </c>
      <c r="C14308" s="5" t="s">
        <v>112</v>
      </c>
      <c r="D14308" s="5" t="s">
        <v>672</v>
      </c>
      <c r="E14308" s="5" t="s">
        <v>172</v>
      </c>
      <c r="F14308" s="6">
        <v>44203</v>
      </c>
      <c r="G14308" s="5" t="s">
        <v>148</v>
      </c>
      <c r="H14308" s="5" t="s">
        <v>190</v>
      </c>
      <c r="I14308">
        <v>44029</v>
      </c>
      <c r="J14308">
        <v>174</v>
      </c>
      <c r="K14308">
        <v>192</v>
      </c>
      <c r="L14308">
        <v>2</v>
      </c>
      <c r="M14308">
        <v>7104</v>
      </c>
      <c r="N14308">
        <v>7366.55</v>
      </c>
      <c r="O14308">
        <v>3683.2759999999998</v>
      </c>
      <c r="P14308">
        <v>96</v>
      </c>
      <c r="Q14308">
        <v>37</v>
      </c>
      <c r="R14308">
        <v>-262.55</v>
      </c>
      <c r="S14308">
        <v>2021</v>
      </c>
      <c r="T14308">
        <v>1</v>
      </c>
      <c r="U14308">
        <v>2</v>
      </c>
    </row>
    <row r="14309" spans="1:21" x14ac:dyDescent="0.3">
      <c r="A14309" s="5" t="s">
        <v>168</v>
      </c>
      <c r="B14309" s="5" t="s">
        <v>206</v>
      </c>
      <c r="C14309" s="5" t="s">
        <v>112</v>
      </c>
      <c r="D14309" s="5" t="s">
        <v>672</v>
      </c>
      <c r="E14309" s="5" t="s">
        <v>172</v>
      </c>
      <c r="F14309" s="6">
        <v>44203</v>
      </c>
      <c r="G14309" s="5" t="s">
        <v>148</v>
      </c>
      <c r="H14309" s="5" t="s">
        <v>190</v>
      </c>
      <c r="I14309">
        <v>44029</v>
      </c>
      <c r="J14309">
        <v>174</v>
      </c>
      <c r="K14309">
        <v>109</v>
      </c>
      <c r="L14309">
        <v>1</v>
      </c>
      <c r="M14309">
        <v>4033</v>
      </c>
      <c r="N14309">
        <v>3683.28</v>
      </c>
      <c r="O14309">
        <v>3683.2759999999998</v>
      </c>
      <c r="P14309">
        <v>109</v>
      </c>
      <c r="Q14309">
        <v>37</v>
      </c>
      <c r="R14309">
        <v>349.72</v>
      </c>
      <c r="S14309">
        <v>2021</v>
      </c>
      <c r="T14309">
        <v>1</v>
      </c>
      <c r="U14309">
        <v>2</v>
      </c>
    </row>
    <row r="14310" spans="1:21" x14ac:dyDescent="0.3">
      <c r="A14310" s="5" t="s">
        <v>168</v>
      </c>
      <c r="B14310" s="5" t="s">
        <v>206</v>
      </c>
      <c r="C14310" s="5" t="s">
        <v>112</v>
      </c>
      <c r="D14310" s="5" t="s">
        <v>672</v>
      </c>
      <c r="E14310" s="5" t="s">
        <v>172</v>
      </c>
      <c r="F14310" s="6">
        <v>44203</v>
      </c>
      <c r="G14310" s="5" t="s">
        <v>148</v>
      </c>
      <c r="H14310" s="5" t="s">
        <v>190</v>
      </c>
      <c r="I14310">
        <v>44029</v>
      </c>
      <c r="J14310">
        <v>174</v>
      </c>
      <c r="K14310">
        <v>108</v>
      </c>
      <c r="L14310">
        <v>1</v>
      </c>
      <c r="M14310">
        <v>3996</v>
      </c>
      <c r="N14310">
        <v>3683.28</v>
      </c>
      <c r="O14310">
        <v>3683.2759999999998</v>
      </c>
      <c r="P14310">
        <v>108</v>
      </c>
      <c r="Q14310">
        <v>37</v>
      </c>
      <c r="R14310">
        <v>312.72000000000003</v>
      </c>
      <c r="S14310">
        <v>2021</v>
      </c>
      <c r="T14310">
        <v>1</v>
      </c>
      <c r="U14310">
        <v>2</v>
      </c>
    </row>
    <row r="14311" spans="1:21" x14ac:dyDescent="0.3">
      <c r="A14311" s="5" t="s">
        <v>168</v>
      </c>
      <c r="B14311" s="5" t="s">
        <v>206</v>
      </c>
      <c r="C14311" s="5" t="s">
        <v>112</v>
      </c>
      <c r="D14311" s="5" t="s">
        <v>672</v>
      </c>
      <c r="E14311" s="5" t="s">
        <v>172</v>
      </c>
      <c r="F14311" s="6">
        <v>44216</v>
      </c>
      <c r="G14311" s="5" t="s">
        <v>148</v>
      </c>
      <c r="H14311" s="5" t="s">
        <v>173</v>
      </c>
      <c r="I14311">
        <v>44029</v>
      </c>
      <c r="J14311">
        <v>187</v>
      </c>
      <c r="K14311">
        <v>640</v>
      </c>
      <c r="L14311">
        <v>7</v>
      </c>
      <c r="M14311">
        <v>22400</v>
      </c>
      <c r="N14311">
        <v>40673.410000000003</v>
      </c>
      <c r="O14311">
        <v>5810.4880000000003</v>
      </c>
      <c r="P14311">
        <v>91.428571428571431</v>
      </c>
      <c r="Q14311">
        <v>35</v>
      </c>
      <c r="R14311">
        <v>-18273.41</v>
      </c>
      <c r="S14311">
        <v>2021</v>
      </c>
      <c r="T14311">
        <v>1</v>
      </c>
      <c r="U14311">
        <v>4</v>
      </c>
    </row>
    <row r="14312" spans="1:21" x14ac:dyDescent="0.3">
      <c r="A14312" s="5" t="s">
        <v>168</v>
      </c>
      <c r="B14312" s="5" t="s">
        <v>206</v>
      </c>
      <c r="C14312" s="5" t="s">
        <v>113</v>
      </c>
      <c r="D14312" s="5" t="s">
        <v>622</v>
      </c>
      <c r="E14312" s="5" t="s">
        <v>172</v>
      </c>
      <c r="F14312" s="6">
        <v>44203</v>
      </c>
      <c r="G14312" s="5" t="s">
        <v>148</v>
      </c>
      <c r="H14312" s="5" t="s">
        <v>204</v>
      </c>
      <c r="I14312">
        <v>44036</v>
      </c>
      <c r="J14312">
        <v>167</v>
      </c>
      <c r="K14312">
        <v>620</v>
      </c>
      <c r="L14312">
        <v>6</v>
      </c>
      <c r="M14312">
        <v>22940</v>
      </c>
      <c r="N14312">
        <v>16421.009999999998</v>
      </c>
      <c r="O14312">
        <v>2736.835</v>
      </c>
      <c r="P14312">
        <v>103.33333333333333</v>
      </c>
      <c r="Q14312">
        <v>37</v>
      </c>
      <c r="R14312">
        <v>6518.99</v>
      </c>
      <c r="S14312">
        <v>2021</v>
      </c>
      <c r="T14312">
        <v>1</v>
      </c>
      <c r="U14312">
        <v>2</v>
      </c>
    </row>
    <row r="14313" spans="1:21" x14ac:dyDescent="0.3">
      <c r="A14313" s="5" t="s">
        <v>168</v>
      </c>
      <c r="B14313" s="5" t="s">
        <v>206</v>
      </c>
      <c r="C14313" s="5" t="s">
        <v>113</v>
      </c>
      <c r="D14313" s="5" t="s">
        <v>622</v>
      </c>
      <c r="E14313" s="5" t="s">
        <v>172</v>
      </c>
      <c r="F14313" s="6">
        <v>44205</v>
      </c>
      <c r="G14313" s="5" t="s">
        <v>148</v>
      </c>
      <c r="H14313" s="5" t="s">
        <v>197</v>
      </c>
      <c r="I14313">
        <v>44036</v>
      </c>
      <c r="J14313">
        <v>169</v>
      </c>
      <c r="K14313">
        <v>782.6</v>
      </c>
      <c r="L14313">
        <v>7</v>
      </c>
      <c r="M14313">
        <v>27782.3</v>
      </c>
      <c r="N14313">
        <v>20417.87</v>
      </c>
      <c r="O14313">
        <v>2916.8380000000002</v>
      </c>
      <c r="P14313">
        <v>111.8</v>
      </c>
      <c r="Q14313">
        <v>35.5</v>
      </c>
      <c r="R14313">
        <v>7364.43</v>
      </c>
      <c r="S14313">
        <v>2021</v>
      </c>
      <c r="T14313">
        <v>1</v>
      </c>
      <c r="U14313">
        <v>2</v>
      </c>
    </row>
    <row r="14314" spans="1:21" x14ac:dyDescent="0.3">
      <c r="A14314" s="5" t="s">
        <v>168</v>
      </c>
      <c r="B14314" s="5" t="s">
        <v>206</v>
      </c>
      <c r="C14314" s="5" t="s">
        <v>113</v>
      </c>
      <c r="D14314" s="5" t="s">
        <v>622</v>
      </c>
      <c r="E14314" s="5" t="s">
        <v>172</v>
      </c>
      <c r="F14314" s="6">
        <v>44207</v>
      </c>
      <c r="G14314" s="5" t="s">
        <v>148</v>
      </c>
      <c r="H14314" s="5" t="s">
        <v>311</v>
      </c>
      <c r="I14314">
        <v>44036</v>
      </c>
      <c r="J14314">
        <v>171</v>
      </c>
      <c r="K14314">
        <v>110.2</v>
      </c>
      <c r="L14314">
        <v>1</v>
      </c>
      <c r="M14314">
        <v>3912.1</v>
      </c>
      <c r="N14314">
        <v>2916.84</v>
      </c>
      <c r="O14314">
        <v>2916.8380000000002</v>
      </c>
      <c r="P14314">
        <v>110.2</v>
      </c>
      <c r="Q14314">
        <v>35.5</v>
      </c>
      <c r="R14314">
        <v>995.26</v>
      </c>
      <c r="S14314">
        <v>2021</v>
      </c>
      <c r="T14314">
        <v>1</v>
      </c>
      <c r="U14314">
        <v>3</v>
      </c>
    </row>
    <row r="14315" spans="1:21" x14ac:dyDescent="0.3">
      <c r="A14315" s="5" t="s">
        <v>168</v>
      </c>
      <c r="B14315" s="5" t="s">
        <v>206</v>
      </c>
      <c r="C14315" s="5" t="s">
        <v>113</v>
      </c>
      <c r="D14315" s="5" t="s">
        <v>622</v>
      </c>
      <c r="E14315" s="5" t="s">
        <v>172</v>
      </c>
      <c r="F14315" s="6">
        <v>44207</v>
      </c>
      <c r="G14315" s="5" t="s">
        <v>148</v>
      </c>
      <c r="H14315" s="5" t="s">
        <v>235</v>
      </c>
      <c r="I14315">
        <v>44036</v>
      </c>
      <c r="J14315">
        <v>171</v>
      </c>
      <c r="K14315">
        <v>102.6</v>
      </c>
      <c r="L14315">
        <v>1</v>
      </c>
      <c r="M14315">
        <v>3642.3</v>
      </c>
      <c r="N14315">
        <v>2916.84</v>
      </c>
      <c r="O14315">
        <v>2916.8380000000002</v>
      </c>
      <c r="P14315">
        <v>102.6</v>
      </c>
      <c r="Q14315">
        <v>35.5</v>
      </c>
      <c r="R14315">
        <v>725.46</v>
      </c>
      <c r="S14315">
        <v>2021</v>
      </c>
      <c r="T14315">
        <v>1</v>
      </c>
      <c r="U14315">
        <v>3</v>
      </c>
    </row>
    <row r="14316" spans="1:21" x14ac:dyDescent="0.3">
      <c r="A14316" s="5" t="s">
        <v>168</v>
      </c>
      <c r="B14316" s="5" t="s">
        <v>206</v>
      </c>
      <c r="C14316" s="5" t="s">
        <v>113</v>
      </c>
      <c r="D14316" s="5" t="s">
        <v>622</v>
      </c>
      <c r="E14316" s="5" t="s">
        <v>172</v>
      </c>
      <c r="F14316" s="6">
        <v>44207</v>
      </c>
      <c r="G14316" s="5" t="s">
        <v>148</v>
      </c>
      <c r="H14316" s="5" t="s">
        <v>194</v>
      </c>
      <c r="I14316">
        <v>44036</v>
      </c>
      <c r="J14316">
        <v>171</v>
      </c>
      <c r="K14316">
        <v>265.39999999999998</v>
      </c>
      <c r="L14316">
        <v>2</v>
      </c>
      <c r="M14316">
        <v>9421.7000000000007</v>
      </c>
      <c r="N14316">
        <v>5833.68</v>
      </c>
      <c r="O14316">
        <v>2916.8380000000002</v>
      </c>
      <c r="P14316">
        <v>132.69999999999999</v>
      </c>
      <c r="Q14316">
        <v>35.5</v>
      </c>
      <c r="R14316">
        <v>3588.02</v>
      </c>
      <c r="S14316">
        <v>2021</v>
      </c>
      <c r="T14316">
        <v>1</v>
      </c>
      <c r="U14316">
        <v>3</v>
      </c>
    </row>
    <row r="14317" spans="1:21" x14ac:dyDescent="0.3">
      <c r="A14317" s="5" t="s">
        <v>168</v>
      </c>
      <c r="B14317" s="5" t="s">
        <v>206</v>
      </c>
      <c r="C14317" s="5" t="s">
        <v>113</v>
      </c>
      <c r="D14317" s="5" t="s">
        <v>622</v>
      </c>
      <c r="E14317" s="5" t="s">
        <v>172</v>
      </c>
      <c r="F14317" s="6">
        <v>44208</v>
      </c>
      <c r="G14317" s="5" t="s">
        <v>148</v>
      </c>
      <c r="H14317" s="5" t="s">
        <v>194</v>
      </c>
      <c r="I14317">
        <v>44036</v>
      </c>
      <c r="J14317">
        <v>172</v>
      </c>
      <c r="K14317">
        <v>507.6</v>
      </c>
      <c r="L14317">
        <v>4</v>
      </c>
      <c r="M14317">
        <v>17766</v>
      </c>
      <c r="N14317">
        <v>12115.21</v>
      </c>
      <c r="O14317">
        <v>3028.8029999999999</v>
      </c>
      <c r="P14317">
        <v>126.9</v>
      </c>
      <c r="Q14317">
        <v>35</v>
      </c>
      <c r="R14317">
        <v>5650.79</v>
      </c>
      <c r="S14317">
        <v>2021</v>
      </c>
      <c r="T14317">
        <v>1</v>
      </c>
      <c r="U14317">
        <v>3</v>
      </c>
    </row>
    <row r="14318" spans="1:21" x14ac:dyDescent="0.3">
      <c r="A14318" s="5" t="s">
        <v>168</v>
      </c>
      <c r="B14318" s="5" t="s">
        <v>206</v>
      </c>
      <c r="C14318" s="5" t="s">
        <v>113</v>
      </c>
      <c r="D14318" s="5" t="s">
        <v>622</v>
      </c>
      <c r="E14318" s="5" t="s">
        <v>172</v>
      </c>
      <c r="F14318" s="6">
        <v>44208</v>
      </c>
      <c r="G14318" s="5" t="s">
        <v>148</v>
      </c>
      <c r="H14318" s="5" t="s">
        <v>371</v>
      </c>
      <c r="I14318">
        <v>44036</v>
      </c>
      <c r="J14318">
        <v>172</v>
      </c>
      <c r="K14318">
        <v>1220.4000000000001</v>
      </c>
      <c r="L14318">
        <v>10</v>
      </c>
      <c r="M14318">
        <v>42103.8</v>
      </c>
      <c r="N14318">
        <v>30288.03</v>
      </c>
      <c r="O14318">
        <v>3028.8029999999999</v>
      </c>
      <c r="P14318">
        <v>122.04</v>
      </c>
      <c r="Q14318">
        <v>34.5</v>
      </c>
      <c r="R14318">
        <v>11815.77</v>
      </c>
      <c r="S14318">
        <v>2021</v>
      </c>
      <c r="T14318">
        <v>1</v>
      </c>
      <c r="U14318">
        <v>3</v>
      </c>
    </row>
    <row r="14319" spans="1:21" x14ac:dyDescent="0.3">
      <c r="A14319" s="5" t="s">
        <v>168</v>
      </c>
      <c r="B14319" s="5" t="s">
        <v>206</v>
      </c>
      <c r="C14319" s="5" t="s">
        <v>113</v>
      </c>
      <c r="D14319" s="5" t="s">
        <v>622</v>
      </c>
      <c r="E14319" s="5" t="s">
        <v>172</v>
      </c>
      <c r="F14319" s="6">
        <v>44208</v>
      </c>
      <c r="G14319" s="5" t="s">
        <v>148</v>
      </c>
      <c r="H14319" s="5" t="s">
        <v>351</v>
      </c>
      <c r="I14319">
        <v>44036</v>
      </c>
      <c r="J14319">
        <v>172</v>
      </c>
      <c r="K14319">
        <v>119.6</v>
      </c>
      <c r="L14319">
        <v>1</v>
      </c>
      <c r="M14319">
        <v>4186</v>
      </c>
      <c r="N14319">
        <v>3028.8</v>
      </c>
      <c r="O14319">
        <v>3028.8029999999999</v>
      </c>
      <c r="P14319">
        <v>119.6</v>
      </c>
      <c r="Q14319">
        <v>35</v>
      </c>
      <c r="R14319">
        <v>1157.2</v>
      </c>
      <c r="S14319">
        <v>2021</v>
      </c>
      <c r="T14319">
        <v>1</v>
      </c>
      <c r="U14319">
        <v>3</v>
      </c>
    </row>
    <row r="14320" spans="1:21" x14ac:dyDescent="0.3">
      <c r="A14320" s="5" t="s">
        <v>168</v>
      </c>
      <c r="B14320" s="5" t="s">
        <v>206</v>
      </c>
      <c r="C14320" s="5" t="s">
        <v>113</v>
      </c>
      <c r="D14320" s="5" t="s">
        <v>622</v>
      </c>
      <c r="E14320" s="5" t="s">
        <v>172</v>
      </c>
      <c r="F14320" s="6">
        <v>44208</v>
      </c>
      <c r="G14320" s="5" t="s">
        <v>148</v>
      </c>
      <c r="H14320" s="5" t="s">
        <v>178</v>
      </c>
      <c r="I14320">
        <v>44036</v>
      </c>
      <c r="J14320">
        <v>172</v>
      </c>
      <c r="K14320">
        <v>98</v>
      </c>
      <c r="L14320">
        <v>1</v>
      </c>
      <c r="M14320">
        <v>3430</v>
      </c>
      <c r="N14320">
        <v>3028.8</v>
      </c>
      <c r="O14320">
        <v>3028.8029999999999</v>
      </c>
      <c r="P14320">
        <v>98</v>
      </c>
      <c r="Q14320">
        <v>35</v>
      </c>
      <c r="R14320">
        <v>401.2</v>
      </c>
      <c r="S14320">
        <v>2021</v>
      </c>
      <c r="T14320">
        <v>1</v>
      </c>
      <c r="U14320">
        <v>3</v>
      </c>
    </row>
    <row r="14321" spans="1:21" x14ac:dyDescent="0.3">
      <c r="A14321" s="5" t="s">
        <v>168</v>
      </c>
      <c r="B14321" s="5" t="s">
        <v>206</v>
      </c>
      <c r="C14321" s="5" t="s">
        <v>113</v>
      </c>
      <c r="D14321" s="5" t="s">
        <v>622</v>
      </c>
      <c r="E14321" s="5" t="s">
        <v>172</v>
      </c>
      <c r="F14321" s="6">
        <v>44208</v>
      </c>
      <c r="G14321" s="5" t="s">
        <v>148</v>
      </c>
      <c r="H14321" s="5" t="s">
        <v>197</v>
      </c>
      <c r="I14321">
        <v>44036</v>
      </c>
      <c r="J14321">
        <v>172</v>
      </c>
      <c r="K14321">
        <v>450</v>
      </c>
      <c r="L14321">
        <v>4</v>
      </c>
      <c r="M14321">
        <v>15750</v>
      </c>
      <c r="N14321">
        <v>12115.21</v>
      </c>
      <c r="O14321">
        <v>3028.8029999999999</v>
      </c>
      <c r="P14321">
        <v>112.5</v>
      </c>
      <c r="Q14321">
        <v>35</v>
      </c>
      <c r="R14321">
        <v>3634.79</v>
      </c>
      <c r="S14321">
        <v>2021</v>
      </c>
      <c r="T14321">
        <v>1</v>
      </c>
      <c r="U14321">
        <v>3</v>
      </c>
    </row>
    <row r="14322" spans="1:21" x14ac:dyDescent="0.3">
      <c r="A14322" s="5" t="s">
        <v>168</v>
      </c>
      <c r="B14322" s="5" t="s">
        <v>206</v>
      </c>
      <c r="C14322" s="5" t="s">
        <v>113</v>
      </c>
      <c r="D14322" s="5" t="s">
        <v>622</v>
      </c>
      <c r="E14322" s="5" t="s">
        <v>172</v>
      </c>
      <c r="F14322" s="6">
        <v>44208</v>
      </c>
      <c r="G14322" s="5" t="s">
        <v>148</v>
      </c>
      <c r="H14322" s="5" t="s">
        <v>311</v>
      </c>
      <c r="I14322">
        <v>44036</v>
      </c>
      <c r="J14322">
        <v>172</v>
      </c>
      <c r="K14322">
        <v>207</v>
      </c>
      <c r="L14322">
        <v>2</v>
      </c>
      <c r="M14322">
        <v>7245</v>
      </c>
      <c r="N14322">
        <v>6057.61</v>
      </c>
      <c r="O14322">
        <v>3028.8029999999999</v>
      </c>
      <c r="P14322">
        <v>103.5</v>
      </c>
      <c r="Q14322">
        <v>35</v>
      </c>
      <c r="R14322">
        <v>1187.3900000000001</v>
      </c>
      <c r="S14322">
        <v>2021</v>
      </c>
      <c r="T14322">
        <v>1</v>
      </c>
      <c r="U14322">
        <v>3</v>
      </c>
    </row>
    <row r="14323" spans="1:21" x14ac:dyDescent="0.3">
      <c r="A14323" s="5" t="s">
        <v>168</v>
      </c>
      <c r="B14323" s="5" t="s">
        <v>206</v>
      </c>
      <c r="C14323" s="5" t="s">
        <v>113</v>
      </c>
      <c r="D14323" s="5" t="s">
        <v>622</v>
      </c>
      <c r="E14323" s="5" t="s">
        <v>172</v>
      </c>
      <c r="F14323" s="6">
        <v>44208</v>
      </c>
      <c r="G14323" s="5" t="s">
        <v>148</v>
      </c>
      <c r="H14323" s="5" t="s">
        <v>235</v>
      </c>
      <c r="I14323">
        <v>44036</v>
      </c>
      <c r="J14323">
        <v>172</v>
      </c>
      <c r="K14323">
        <v>111.4</v>
      </c>
      <c r="L14323">
        <v>1</v>
      </c>
      <c r="M14323">
        <v>3899</v>
      </c>
      <c r="N14323">
        <v>3028.8</v>
      </c>
      <c r="O14323">
        <v>3028.8029999999999</v>
      </c>
      <c r="P14323">
        <v>111.4</v>
      </c>
      <c r="Q14323">
        <v>35</v>
      </c>
      <c r="R14323">
        <v>870.2</v>
      </c>
      <c r="S14323">
        <v>2021</v>
      </c>
      <c r="T14323">
        <v>1</v>
      </c>
      <c r="U14323">
        <v>3</v>
      </c>
    </row>
    <row r="14324" spans="1:21" x14ac:dyDescent="0.3">
      <c r="A14324" s="5" t="s">
        <v>168</v>
      </c>
      <c r="B14324" s="5" t="s">
        <v>206</v>
      </c>
      <c r="C14324" s="5" t="s">
        <v>113</v>
      </c>
      <c r="D14324" s="5" t="s">
        <v>622</v>
      </c>
      <c r="E14324" s="5" t="s">
        <v>172</v>
      </c>
      <c r="F14324" s="6">
        <v>44208</v>
      </c>
      <c r="G14324" s="5" t="s">
        <v>148</v>
      </c>
      <c r="H14324" s="5" t="s">
        <v>190</v>
      </c>
      <c r="I14324">
        <v>44036</v>
      </c>
      <c r="J14324">
        <v>172</v>
      </c>
      <c r="K14324">
        <v>310</v>
      </c>
      <c r="L14324">
        <v>3</v>
      </c>
      <c r="M14324">
        <v>11160</v>
      </c>
      <c r="N14324">
        <v>9086.41</v>
      </c>
      <c r="O14324">
        <v>3028.8029999999999</v>
      </c>
      <c r="P14324">
        <v>103.33333333333333</v>
      </c>
      <c r="Q14324">
        <v>36</v>
      </c>
      <c r="R14324">
        <v>2073.59</v>
      </c>
      <c r="S14324">
        <v>2021</v>
      </c>
      <c r="T14324">
        <v>1</v>
      </c>
      <c r="U14324">
        <v>3</v>
      </c>
    </row>
    <row r="14325" spans="1:21" x14ac:dyDescent="0.3">
      <c r="A14325" s="5" t="s">
        <v>168</v>
      </c>
      <c r="B14325" s="5" t="s">
        <v>206</v>
      </c>
      <c r="C14325" s="5" t="s">
        <v>113</v>
      </c>
      <c r="D14325" s="5" t="s">
        <v>622</v>
      </c>
      <c r="E14325" s="5" t="s">
        <v>172</v>
      </c>
      <c r="F14325" s="6">
        <v>44208</v>
      </c>
      <c r="G14325" s="5" t="s">
        <v>148</v>
      </c>
      <c r="H14325" s="5" t="s">
        <v>190</v>
      </c>
      <c r="I14325">
        <v>44036</v>
      </c>
      <c r="J14325">
        <v>172</v>
      </c>
      <c r="K14325">
        <v>124</v>
      </c>
      <c r="L14325">
        <v>1</v>
      </c>
      <c r="M14325">
        <v>4464</v>
      </c>
      <c r="N14325">
        <v>3028.8</v>
      </c>
      <c r="O14325">
        <v>3028.8029999999999</v>
      </c>
      <c r="P14325">
        <v>124</v>
      </c>
      <c r="Q14325">
        <v>36</v>
      </c>
      <c r="R14325">
        <v>1435.2</v>
      </c>
      <c r="S14325">
        <v>2021</v>
      </c>
      <c r="T14325">
        <v>1</v>
      </c>
      <c r="U14325">
        <v>3</v>
      </c>
    </row>
    <row r="14326" spans="1:21" x14ac:dyDescent="0.3">
      <c r="A14326" s="5" t="s">
        <v>168</v>
      </c>
      <c r="B14326" s="5" t="s">
        <v>206</v>
      </c>
      <c r="C14326" s="5" t="s">
        <v>113</v>
      </c>
      <c r="D14326" s="5" t="s">
        <v>622</v>
      </c>
      <c r="E14326" s="5" t="s">
        <v>172</v>
      </c>
      <c r="F14326" s="6">
        <v>44208</v>
      </c>
      <c r="G14326" s="5" t="s">
        <v>148</v>
      </c>
      <c r="H14326" s="5" t="s">
        <v>190</v>
      </c>
      <c r="I14326">
        <v>44036</v>
      </c>
      <c r="J14326">
        <v>172</v>
      </c>
      <c r="K14326">
        <v>120</v>
      </c>
      <c r="L14326">
        <v>1</v>
      </c>
      <c r="M14326">
        <v>4320</v>
      </c>
      <c r="N14326">
        <v>3028.8</v>
      </c>
      <c r="O14326">
        <v>3028.8029999999999</v>
      </c>
      <c r="P14326">
        <v>120</v>
      </c>
      <c r="Q14326">
        <v>36</v>
      </c>
      <c r="R14326">
        <v>1291.2</v>
      </c>
      <c r="S14326">
        <v>2021</v>
      </c>
      <c r="T14326">
        <v>1</v>
      </c>
      <c r="U14326">
        <v>3</v>
      </c>
    </row>
    <row r="14327" spans="1:21" x14ac:dyDescent="0.3">
      <c r="A14327" s="5" t="s">
        <v>168</v>
      </c>
      <c r="B14327" s="5" t="s">
        <v>206</v>
      </c>
      <c r="C14327" s="5" t="s">
        <v>113</v>
      </c>
      <c r="D14327" s="5" t="s">
        <v>622</v>
      </c>
      <c r="E14327" s="5" t="s">
        <v>172</v>
      </c>
      <c r="F14327" s="6">
        <v>44208</v>
      </c>
      <c r="G14327" s="5" t="s">
        <v>148</v>
      </c>
      <c r="H14327" s="5" t="s">
        <v>190</v>
      </c>
      <c r="I14327">
        <v>44036</v>
      </c>
      <c r="J14327">
        <v>172</v>
      </c>
      <c r="K14327">
        <v>224</v>
      </c>
      <c r="L14327">
        <v>2</v>
      </c>
      <c r="M14327">
        <v>8064</v>
      </c>
      <c r="N14327">
        <v>6057.61</v>
      </c>
      <c r="O14327">
        <v>3028.8029999999999</v>
      </c>
      <c r="P14327">
        <v>112</v>
      </c>
      <c r="Q14327">
        <v>36</v>
      </c>
      <c r="R14327">
        <v>2006.39</v>
      </c>
      <c r="S14327">
        <v>2021</v>
      </c>
      <c r="T14327">
        <v>1</v>
      </c>
      <c r="U14327">
        <v>3</v>
      </c>
    </row>
    <row r="14328" spans="1:21" x14ac:dyDescent="0.3">
      <c r="A14328" s="5" t="s">
        <v>168</v>
      </c>
      <c r="B14328" s="5" t="s">
        <v>206</v>
      </c>
      <c r="C14328" s="5" t="s">
        <v>113</v>
      </c>
      <c r="D14328" s="5" t="s">
        <v>622</v>
      </c>
      <c r="E14328" s="5" t="s">
        <v>172</v>
      </c>
      <c r="F14328" s="6">
        <v>44208</v>
      </c>
      <c r="G14328" s="5" t="s">
        <v>148</v>
      </c>
      <c r="H14328" s="5" t="s">
        <v>190</v>
      </c>
      <c r="I14328">
        <v>44036</v>
      </c>
      <c r="J14328">
        <v>172</v>
      </c>
      <c r="K14328">
        <v>106</v>
      </c>
      <c r="L14328">
        <v>1</v>
      </c>
      <c r="M14328">
        <v>3816</v>
      </c>
      <c r="N14328">
        <v>3028.8</v>
      </c>
      <c r="O14328">
        <v>3028.8029999999999</v>
      </c>
      <c r="P14328">
        <v>106</v>
      </c>
      <c r="Q14328">
        <v>36</v>
      </c>
      <c r="R14328">
        <v>787.2</v>
      </c>
      <c r="S14328">
        <v>2021</v>
      </c>
      <c r="T14328">
        <v>1</v>
      </c>
      <c r="U14328">
        <v>3</v>
      </c>
    </row>
    <row r="14329" spans="1:21" x14ac:dyDescent="0.3">
      <c r="A14329" s="5" t="s">
        <v>168</v>
      </c>
      <c r="B14329" s="5" t="s">
        <v>206</v>
      </c>
      <c r="C14329" s="5" t="s">
        <v>113</v>
      </c>
      <c r="D14329" s="5" t="s">
        <v>622</v>
      </c>
      <c r="E14329" s="5" t="s">
        <v>172</v>
      </c>
      <c r="F14329" s="6">
        <v>44208</v>
      </c>
      <c r="G14329" s="5" t="s">
        <v>148</v>
      </c>
      <c r="H14329" s="5" t="s">
        <v>202</v>
      </c>
      <c r="I14329">
        <v>44036</v>
      </c>
      <c r="J14329">
        <v>172</v>
      </c>
      <c r="K14329">
        <v>622</v>
      </c>
      <c r="L14329">
        <v>6</v>
      </c>
      <c r="M14329">
        <v>22392</v>
      </c>
      <c r="N14329">
        <v>18172.82</v>
      </c>
      <c r="O14329">
        <v>3028.8029999999999</v>
      </c>
      <c r="P14329">
        <v>103.66666666666667</v>
      </c>
      <c r="Q14329">
        <v>36</v>
      </c>
      <c r="R14329">
        <v>4219.18</v>
      </c>
      <c r="S14329">
        <v>2021</v>
      </c>
      <c r="T14329">
        <v>1</v>
      </c>
      <c r="U14329">
        <v>3</v>
      </c>
    </row>
    <row r="14330" spans="1:21" x14ac:dyDescent="0.3">
      <c r="A14330" s="5" t="s">
        <v>168</v>
      </c>
      <c r="B14330" s="5" t="s">
        <v>206</v>
      </c>
      <c r="C14330" s="5" t="s">
        <v>113</v>
      </c>
      <c r="D14330" s="5" t="s">
        <v>622</v>
      </c>
      <c r="E14330" s="5" t="s">
        <v>172</v>
      </c>
      <c r="F14330" s="6">
        <v>44208</v>
      </c>
      <c r="G14330" s="5" t="s">
        <v>148</v>
      </c>
      <c r="H14330" s="5" t="s">
        <v>189</v>
      </c>
      <c r="I14330">
        <v>44036</v>
      </c>
      <c r="J14330">
        <v>172</v>
      </c>
      <c r="K14330">
        <v>110</v>
      </c>
      <c r="L14330">
        <v>1</v>
      </c>
      <c r="M14330">
        <v>3960</v>
      </c>
      <c r="N14330">
        <v>3028.8</v>
      </c>
      <c r="O14330">
        <v>3028.8029999999999</v>
      </c>
      <c r="P14330">
        <v>110</v>
      </c>
      <c r="Q14330">
        <v>36</v>
      </c>
      <c r="R14330">
        <v>931.2</v>
      </c>
      <c r="S14330">
        <v>2021</v>
      </c>
      <c r="T14330">
        <v>1</v>
      </c>
      <c r="U14330">
        <v>3</v>
      </c>
    </row>
    <row r="14331" spans="1:21" x14ac:dyDescent="0.3">
      <c r="A14331" s="5" t="s">
        <v>168</v>
      </c>
      <c r="B14331" s="5" t="s">
        <v>206</v>
      </c>
      <c r="C14331" s="5" t="s">
        <v>113</v>
      </c>
      <c r="D14331" s="5" t="s">
        <v>622</v>
      </c>
      <c r="E14331" s="5" t="s">
        <v>172</v>
      </c>
      <c r="F14331" s="6">
        <v>44208</v>
      </c>
      <c r="G14331" s="5" t="s">
        <v>148</v>
      </c>
      <c r="H14331" s="5" t="s">
        <v>188</v>
      </c>
      <c r="I14331">
        <v>44036</v>
      </c>
      <c r="J14331">
        <v>172</v>
      </c>
      <c r="K14331">
        <v>450</v>
      </c>
      <c r="L14331">
        <v>4</v>
      </c>
      <c r="M14331">
        <v>16200</v>
      </c>
      <c r="N14331">
        <v>12115.21</v>
      </c>
      <c r="O14331">
        <v>3028.8029999999999</v>
      </c>
      <c r="P14331">
        <v>112.5</v>
      </c>
      <c r="Q14331">
        <v>36</v>
      </c>
      <c r="R14331">
        <v>4084.79</v>
      </c>
      <c r="S14331">
        <v>2021</v>
      </c>
      <c r="T14331">
        <v>1</v>
      </c>
      <c r="U14331">
        <v>3</v>
      </c>
    </row>
    <row r="14332" spans="1:21" x14ac:dyDescent="0.3">
      <c r="A14332" s="5" t="s">
        <v>168</v>
      </c>
      <c r="B14332" s="5" t="s">
        <v>206</v>
      </c>
      <c r="C14332" s="5" t="s">
        <v>113</v>
      </c>
      <c r="D14332" s="5" t="s">
        <v>622</v>
      </c>
      <c r="E14332" s="5" t="s">
        <v>172</v>
      </c>
      <c r="F14332" s="6">
        <v>44208</v>
      </c>
      <c r="G14332" s="5" t="s">
        <v>148</v>
      </c>
      <c r="H14332" s="5" t="s">
        <v>187</v>
      </c>
      <c r="I14332">
        <v>44036</v>
      </c>
      <c r="J14332">
        <v>172</v>
      </c>
      <c r="K14332">
        <v>726</v>
      </c>
      <c r="L14332">
        <v>6</v>
      </c>
      <c r="M14332">
        <v>26136</v>
      </c>
      <c r="N14332">
        <v>18172.82</v>
      </c>
      <c r="O14332">
        <v>3028.8029999999999</v>
      </c>
      <c r="P14332">
        <v>121</v>
      </c>
      <c r="Q14332">
        <v>36</v>
      </c>
      <c r="R14332">
        <v>7963.18</v>
      </c>
      <c r="S14332">
        <v>2021</v>
      </c>
      <c r="T14332">
        <v>1</v>
      </c>
      <c r="U14332">
        <v>3</v>
      </c>
    </row>
    <row r="14333" spans="1:21" x14ac:dyDescent="0.3">
      <c r="A14333" s="5" t="s">
        <v>168</v>
      </c>
      <c r="B14333" s="5" t="s">
        <v>206</v>
      </c>
      <c r="C14333" s="5" t="s">
        <v>113</v>
      </c>
      <c r="D14333" s="5" t="s">
        <v>622</v>
      </c>
      <c r="E14333" s="5" t="s">
        <v>172</v>
      </c>
      <c r="F14333" s="6">
        <v>44208</v>
      </c>
      <c r="G14333" s="5" t="s">
        <v>148</v>
      </c>
      <c r="H14333" s="5" t="s">
        <v>185</v>
      </c>
      <c r="I14333">
        <v>44036</v>
      </c>
      <c r="J14333">
        <v>172</v>
      </c>
      <c r="K14333">
        <v>440</v>
      </c>
      <c r="L14333">
        <v>4</v>
      </c>
      <c r="M14333">
        <v>15840</v>
      </c>
      <c r="N14333">
        <v>12115.21</v>
      </c>
      <c r="O14333">
        <v>3028.8029999999999</v>
      </c>
      <c r="P14333">
        <v>110</v>
      </c>
      <c r="Q14333">
        <v>36</v>
      </c>
      <c r="R14333">
        <v>3724.79</v>
      </c>
      <c r="S14333">
        <v>2021</v>
      </c>
      <c r="T14333">
        <v>1</v>
      </c>
      <c r="U14333">
        <v>3</v>
      </c>
    </row>
    <row r="14334" spans="1:21" x14ac:dyDescent="0.3">
      <c r="A14334" s="5" t="s">
        <v>168</v>
      </c>
      <c r="B14334" s="5" t="s">
        <v>206</v>
      </c>
      <c r="C14334" s="5" t="s">
        <v>113</v>
      </c>
      <c r="D14334" s="5" t="s">
        <v>622</v>
      </c>
      <c r="E14334" s="5" t="s">
        <v>172</v>
      </c>
      <c r="F14334" s="6">
        <v>44208</v>
      </c>
      <c r="G14334" s="5" t="s">
        <v>148</v>
      </c>
      <c r="H14334" s="5" t="s">
        <v>231</v>
      </c>
      <c r="I14334">
        <v>44036</v>
      </c>
      <c r="J14334">
        <v>172</v>
      </c>
      <c r="K14334">
        <v>122</v>
      </c>
      <c r="L14334">
        <v>1</v>
      </c>
      <c r="M14334">
        <v>4392</v>
      </c>
      <c r="N14334">
        <v>3028.8</v>
      </c>
      <c r="O14334">
        <v>3028.8029999999999</v>
      </c>
      <c r="P14334">
        <v>122</v>
      </c>
      <c r="Q14334">
        <v>36</v>
      </c>
      <c r="R14334">
        <v>1363.2</v>
      </c>
      <c r="S14334">
        <v>2021</v>
      </c>
      <c r="T14334">
        <v>1</v>
      </c>
      <c r="U14334">
        <v>3</v>
      </c>
    </row>
    <row r="14335" spans="1:21" x14ac:dyDescent="0.3">
      <c r="A14335" s="5" t="s">
        <v>168</v>
      </c>
      <c r="B14335" s="5" t="s">
        <v>206</v>
      </c>
      <c r="C14335" s="5" t="s">
        <v>113</v>
      </c>
      <c r="D14335" s="5" t="s">
        <v>622</v>
      </c>
      <c r="E14335" s="5" t="s">
        <v>172</v>
      </c>
      <c r="F14335" s="6">
        <v>44208</v>
      </c>
      <c r="G14335" s="5" t="s">
        <v>148</v>
      </c>
      <c r="H14335" s="5" t="s">
        <v>184</v>
      </c>
      <c r="I14335">
        <v>44036</v>
      </c>
      <c r="J14335">
        <v>172</v>
      </c>
      <c r="K14335">
        <v>2193</v>
      </c>
      <c r="L14335">
        <v>17</v>
      </c>
      <c r="M14335">
        <v>77851.5</v>
      </c>
      <c r="N14335">
        <v>51489.65</v>
      </c>
      <c r="O14335">
        <v>3028.8029999999999</v>
      </c>
      <c r="P14335">
        <v>129</v>
      </c>
      <c r="Q14335">
        <v>35.5</v>
      </c>
      <c r="R14335">
        <v>26361.85</v>
      </c>
      <c r="S14335">
        <v>2021</v>
      </c>
      <c r="T14335">
        <v>1</v>
      </c>
      <c r="U14335">
        <v>3</v>
      </c>
    </row>
    <row r="14336" spans="1:21" x14ac:dyDescent="0.3">
      <c r="A14336" s="5" t="s">
        <v>168</v>
      </c>
      <c r="B14336" s="5" t="s">
        <v>206</v>
      </c>
      <c r="C14336" s="5" t="s">
        <v>113</v>
      </c>
      <c r="D14336" s="5" t="s">
        <v>622</v>
      </c>
      <c r="E14336" s="5" t="s">
        <v>172</v>
      </c>
      <c r="F14336" s="6">
        <v>44208</v>
      </c>
      <c r="G14336" s="5" t="s">
        <v>148</v>
      </c>
      <c r="H14336" s="5" t="s">
        <v>182</v>
      </c>
      <c r="I14336">
        <v>44036</v>
      </c>
      <c r="J14336">
        <v>172</v>
      </c>
      <c r="K14336">
        <v>372</v>
      </c>
      <c r="L14336">
        <v>3</v>
      </c>
      <c r="M14336">
        <v>13392</v>
      </c>
      <c r="N14336">
        <v>9086.41</v>
      </c>
      <c r="O14336">
        <v>3028.8029999999999</v>
      </c>
      <c r="P14336">
        <v>124</v>
      </c>
      <c r="Q14336">
        <v>36</v>
      </c>
      <c r="R14336">
        <v>4305.59</v>
      </c>
      <c r="S14336">
        <v>2021</v>
      </c>
      <c r="T14336">
        <v>1</v>
      </c>
      <c r="U14336">
        <v>3</v>
      </c>
    </row>
    <row r="14337" spans="1:21" x14ac:dyDescent="0.3">
      <c r="A14337" s="5" t="s">
        <v>168</v>
      </c>
      <c r="B14337" s="5" t="s">
        <v>206</v>
      </c>
      <c r="C14337" s="5" t="s">
        <v>113</v>
      </c>
      <c r="D14337" s="5" t="s">
        <v>622</v>
      </c>
      <c r="E14337" s="5" t="s">
        <v>172</v>
      </c>
      <c r="F14337" s="6">
        <v>44208</v>
      </c>
      <c r="G14337" s="5" t="s">
        <v>148</v>
      </c>
      <c r="H14337" s="5" t="s">
        <v>183</v>
      </c>
      <c r="I14337">
        <v>44036</v>
      </c>
      <c r="J14337">
        <v>172</v>
      </c>
      <c r="K14337">
        <v>258</v>
      </c>
      <c r="L14337">
        <v>2</v>
      </c>
      <c r="M14337">
        <v>9288</v>
      </c>
      <c r="N14337">
        <v>6057.61</v>
      </c>
      <c r="O14337">
        <v>3028.8029999999999</v>
      </c>
      <c r="P14337">
        <v>129</v>
      </c>
      <c r="Q14337">
        <v>36</v>
      </c>
      <c r="R14337">
        <v>3230.39</v>
      </c>
      <c r="S14337">
        <v>2021</v>
      </c>
      <c r="T14337">
        <v>1</v>
      </c>
      <c r="U14337">
        <v>3</v>
      </c>
    </row>
    <row r="14338" spans="1:21" x14ac:dyDescent="0.3">
      <c r="A14338" s="5" t="s">
        <v>168</v>
      </c>
      <c r="B14338" s="5" t="s">
        <v>206</v>
      </c>
      <c r="C14338" s="5" t="s">
        <v>113</v>
      </c>
      <c r="D14338" s="5" t="s">
        <v>622</v>
      </c>
      <c r="E14338" s="5" t="s">
        <v>172</v>
      </c>
      <c r="F14338" s="6">
        <v>44208</v>
      </c>
      <c r="G14338" s="5" t="s">
        <v>148</v>
      </c>
      <c r="H14338" s="5" t="s">
        <v>671</v>
      </c>
      <c r="I14338">
        <v>44036</v>
      </c>
      <c r="J14338">
        <v>172</v>
      </c>
      <c r="K14338">
        <v>2398</v>
      </c>
      <c r="L14338">
        <v>20</v>
      </c>
      <c r="M14338">
        <v>86328</v>
      </c>
      <c r="N14338">
        <v>60576.06</v>
      </c>
      <c r="O14338">
        <v>3028.8029999999999</v>
      </c>
      <c r="P14338">
        <v>119.9</v>
      </c>
      <c r="Q14338">
        <v>36</v>
      </c>
      <c r="R14338">
        <v>25751.94</v>
      </c>
      <c r="S14338">
        <v>2021</v>
      </c>
      <c r="T14338">
        <v>1</v>
      </c>
      <c r="U14338">
        <v>3</v>
      </c>
    </row>
    <row r="14339" spans="1:21" x14ac:dyDescent="0.3">
      <c r="A14339" s="5" t="s">
        <v>168</v>
      </c>
      <c r="B14339" s="5" t="s">
        <v>206</v>
      </c>
      <c r="C14339" s="5" t="s">
        <v>113</v>
      </c>
      <c r="D14339" s="5" t="s">
        <v>622</v>
      </c>
      <c r="E14339" s="5" t="s">
        <v>172</v>
      </c>
      <c r="F14339" s="6">
        <v>44208</v>
      </c>
      <c r="G14339" s="5" t="s">
        <v>148</v>
      </c>
      <c r="H14339" s="5" t="s">
        <v>222</v>
      </c>
      <c r="I14339">
        <v>44036</v>
      </c>
      <c r="J14339">
        <v>172</v>
      </c>
      <c r="K14339">
        <v>118</v>
      </c>
      <c r="L14339">
        <v>1</v>
      </c>
      <c r="M14339">
        <v>4248</v>
      </c>
      <c r="N14339">
        <v>3028.8</v>
      </c>
      <c r="O14339">
        <v>3028.8029999999999</v>
      </c>
      <c r="P14339">
        <v>118</v>
      </c>
      <c r="Q14339">
        <v>36</v>
      </c>
      <c r="R14339">
        <v>1219.2</v>
      </c>
      <c r="S14339">
        <v>2021</v>
      </c>
      <c r="T14339">
        <v>1</v>
      </c>
      <c r="U14339">
        <v>3</v>
      </c>
    </row>
    <row r="14340" spans="1:21" x14ac:dyDescent="0.3">
      <c r="A14340" s="5" t="s">
        <v>168</v>
      </c>
      <c r="B14340" s="5" t="s">
        <v>206</v>
      </c>
      <c r="C14340" s="5" t="s">
        <v>113</v>
      </c>
      <c r="D14340" s="5" t="s">
        <v>622</v>
      </c>
      <c r="E14340" s="5" t="s">
        <v>172</v>
      </c>
      <c r="F14340" s="6">
        <v>44208</v>
      </c>
      <c r="G14340" s="5" t="s">
        <v>148</v>
      </c>
      <c r="H14340" s="5" t="s">
        <v>216</v>
      </c>
      <c r="I14340">
        <v>44036</v>
      </c>
      <c r="J14340">
        <v>172</v>
      </c>
      <c r="K14340">
        <v>118</v>
      </c>
      <c r="L14340">
        <v>1</v>
      </c>
      <c r="M14340">
        <v>4248</v>
      </c>
      <c r="N14340">
        <v>3028.8</v>
      </c>
      <c r="O14340">
        <v>3028.8029999999999</v>
      </c>
      <c r="P14340">
        <v>118</v>
      </c>
      <c r="Q14340">
        <v>36</v>
      </c>
      <c r="R14340">
        <v>1219.2</v>
      </c>
      <c r="S14340">
        <v>2021</v>
      </c>
      <c r="T14340">
        <v>1</v>
      </c>
      <c r="U14340">
        <v>3</v>
      </c>
    </row>
    <row r="14341" spans="1:21" x14ac:dyDescent="0.3">
      <c r="A14341" s="5" t="s">
        <v>168</v>
      </c>
      <c r="B14341" s="5" t="s">
        <v>206</v>
      </c>
      <c r="C14341" s="5" t="s">
        <v>113</v>
      </c>
      <c r="D14341" s="5" t="s">
        <v>622</v>
      </c>
      <c r="E14341" s="5" t="s">
        <v>172</v>
      </c>
      <c r="F14341" s="6">
        <v>44208</v>
      </c>
      <c r="G14341" s="5" t="s">
        <v>148</v>
      </c>
      <c r="H14341" s="5" t="s">
        <v>205</v>
      </c>
      <c r="I14341">
        <v>44036</v>
      </c>
      <c r="J14341">
        <v>172</v>
      </c>
      <c r="K14341">
        <v>230</v>
      </c>
      <c r="L14341">
        <v>2</v>
      </c>
      <c r="M14341">
        <v>8280</v>
      </c>
      <c r="N14341">
        <v>6057.61</v>
      </c>
      <c r="O14341">
        <v>3028.8029999999999</v>
      </c>
      <c r="P14341">
        <v>115</v>
      </c>
      <c r="Q14341">
        <v>36</v>
      </c>
      <c r="R14341">
        <v>2222.39</v>
      </c>
      <c r="S14341">
        <v>2021</v>
      </c>
      <c r="T14341">
        <v>1</v>
      </c>
      <c r="U14341">
        <v>3</v>
      </c>
    </row>
    <row r="14342" spans="1:21" x14ac:dyDescent="0.3">
      <c r="A14342" s="5" t="s">
        <v>168</v>
      </c>
      <c r="B14342" s="5" t="s">
        <v>206</v>
      </c>
      <c r="C14342" s="5" t="s">
        <v>113</v>
      </c>
      <c r="D14342" s="5" t="s">
        <v>622</v>
      </c>
      <c r="E14342" s="5" t="s">
        <v>172</v>
      </c>
      <c r="F14342" s="6">
        <v>44208</v>
      </c>
      <c r="G14342" s="5" t="s">
        <v>148</v>
      </c>
      <c r="H14342" s="5" t="s">
        <v>180</v>
      </c>
      <c r="I14342">
        <v>44036</v>
      </c>
      <c r="J14342">
        <v>172</v>
      </c>
      <c r="K14342">
        <v>212</v>
      </c>
      <c r="L14342">
        <v>2</v>
      </c>
      <c r="M14342">
        <v>7632</v>
      </c>
      <c r="N14342">
        <v>6057.61</v>
      </c>
      <c r="O14342">
        <v>3028.8029999999999</v>
      </c>
      <c r="P14342">
        <v>106</v>
      </c>
      <c r="Q14342">
        <v>36</v>
      </c>
      <c r="R14342">
        <v>1574.39</v>
      </c>
      <c r="S14342">
        <v>2021</v>
      </c>
      <c r="T14342">
        <v>1</v>
      </c>
      <c r="U14342">
        <v>3</v>
      </c>
    </row>
    <row r="14343" spans="1:21" x14ac:dyDescent="0.3">
      <c r="A14343" s="5" t="s">
        <v>168</v>
      </c>
      <c r="B14343" s="5" t="s">
        <v>206</v>
      </c>
      <c r="C14343" s="5" t="s">
        <v>113</v>
      </c>
      <c r="D14343" s="5" t="s">
        <v>622</v>
      </c>
      <c r="E14343" s="5" t="s">
        <v>172</v>
      </c>
      <c r="F14343" s="6">
        <v>44208</v>
      </c>
      <c r="G14343" s="5" t="s">
        <v>148</v>
      </c>
      <c r="H14343" s="5" t="s">
        <v>230</v>
      </c>
      <c r="I14343">
        <v>44036</v>
      </c>
      <c r="J14343">
        <v>172</v>
      </c>
      <c r="K14343">
        <v>2566</v>
      </c>
      <c r="L14343">
        <v>20</v>
      </c>
      <c r="M14343">
        <v>91093</v>
      </c>
      <c r="N14343">
        <v>60576.06</v>
      </c>
      <c r="O14343">
        <v>3028.8029999999999</v>
      </c>
      <c r="P14343">
        <v>128.30000000000001</v>
      </c>
      <c r="Q14343">
        <v>35.5</v>
      </c>
      <c r="R14343">
        <v>30516.94</v>
      </c>
      <c r="S14343">
        <v>2021</v>
      </c>
      <c r="T14343">
        <v>1</v>
      </c>
      <c r="U14343">
        <v>3</v>
      </c>
    </row>
    <row r="14344" spans="1:21" x14ac:dyDescent="0.3">
      <c r="A14344" s="5" t="s">
        <v>168</v>
      </c>
      <c r="B14344" s="5" t="s">
        <v>206</v>
      </c>
      <c r="C14344" s="5" t="s">
        <v>113</v>
      </c>
      <c r="D14344" s="5" t="s">
        <v>622</v>
      </c>
      <c r="E14344" s="5" t="s">
        <v>172</v>
      </c>
      <c r="F14344" s="6">
        <v>44208</v>
      </c>
      <c r="G14344" s="5" t="s">
        <v>148</v>
      </c>
      <c r="H14344" s="5" t="s">
        <v>204</v>
      </c>
      <c r="I14344">
        <v>44036</v>
      </c>
      <c r="J14344">
        <v>172</v>
      </c>
      <c r="K14344">
        <v>210</v>
      </c>
      <c r="L14344">
        <v>2</v>
      </c>
      <c r="M14344">
        <v>7560</v>
      </c>
      <c r="N14344">
        <v>6057.61</v>
      </c>
      <c r="O14344">
        <v>3028.8029999999999</v>
      </c>
      <c r="P14344">
        <v>105</v>
      </c>
      <c r="Q14344">
        <v>36</v>
      </c>
      <c r="R14344">
        <v>1502.39</v>
      </c>
      <c r="S14344">
        <v>2021</v>
      </c>
      <c r="T14344">
        <v>1</v>
      </c>
      <c r="U14344">
        <v>3</v>
      </c>
    </row>
    <row r="14345" spans="1:21" x14ac:dyDescent="0.3">
      <c r="A14345" s="5" t="s">
        <v>168</v>
      </c>
      <c r="B14345" s="5" t="s">
        <v>206</v>
      </c>
      <c r="C14345" s="5" t="s">
        <v>113</v>
      </c>
      <c r="D14345" s="5" t="s">
        <v>622</v>
      </c>
      <c r="E14345" s="5" t="s">
        <v>172</v>
      </c>
      <c r="F14345" s="6">
        <v>44208</v>
      </c>
      <c r="G14345" s="5" t="s">
        <v>148</v>
      </c>
      <c r="H14345" s="5" t="s">
        <v>203</v>
      </c>
      <c r="I14345">
        <v>44036</v>
      </c>
      <c r="J14345">
        <v>172</v>
      </c>
      <c r="K14345">
        <v>225</v>
      </c>
      <c r="L14345">
        <v>2</v>
      </c>
      <c r="M14345">
        <v>8100</v>
      </c>
      <c r="N14345">
        <v>6057.61</v>
      </c>
      <c r="O14345">
        <v>3028.8029999999999</v>
      </c>
      <c r="P14345">
        <v>112.5</v>
      </c>
      <c r="Q14345">
        <v>36</v>
      </c>
      <c r="R14345">
        <v>2042.39</v>
      </c>
      <c r="S14345">
        <v>2021</v>
      </c>
      <c r="T14345">
        <v>1</v>
      </c>
      <c r="U14345">
        <v>3</v>
      </c>
    </row>
    <row r="14346" spans="1:21" x14ac:dyDescent="0.3">
      <c r="A14346" s="5" t="s">
        <v>168</v>
      </c>
      <c r="B14346" s="5" t="s">
        <v>206</v>
      </c>
      <c r="C14346" s="5" t="s">
        <v>113</v>
      </c>
      <c r="D14346" s="5" t="s">
        <v>622</v>
      </c>
      <c r="E14346" s="5" t="s">
        <v>172</v>
      </c>
      <c r="F14346" s="6">
        <v>44209</v>
      </c>
      <c r="G14346" s="5" t="s">
        <v>148</v>
      </c>
      <c r="H14346" s="5" t="s">
        <v>199</v>
      </c>
      <c r="I14346">
        <v>44036</v>
      </c>
      <c r="J14346">
        <v>173</v>
      </c>
      <c r="K14346">
        <v>593</v>
      </c>
      <c r="L14346">
        <v>6</v>
      </c>
      <c r="M14346">
        <v>20755</v>
      </c>
      <c r="N14346">
        <v>18172.82</v>
      </c>
      <c r="O14346">
        <v>3028.8029999999999</v>
      </c>
      <c r="P14346">
        <v>98.833333333333329</v>
      </c>
      <c r="Q14346">
        <v>35</v>
      </c>
      <c r="R14346">
        <v>2582.1799999999998</v>
      </c>
      <c r="S14346">
        <v>2021</v>
      </c>
      <c r="T14346">
        <v>1</v>
      </c>
      <c r="U14346">
        <v>3</v>
      </c>
    </row>
    <row r="14347" spans="1:21" x14ac:dyDescent="0.3">
      <c r="A14347" s="5" t="s">
        <v>168</v>
      </c>
      <c r="B14347" s="5" t="s">
        <v>206</v>
      </c>
      <c r="C14347" s="5" t="s">
        <v>113</v>
      </c>
      <c r="D14347" s="5" t="s">
        <v>622</v>
      </c>
      <c r="E14347" s="5" t="s">
        <v>172</v>
      </c>
      <c r="F14347" s="6">
        <v>44209</v>
      </c>
      <c r="G14347" s="5" t="s">
        <v>148</v>
      </c>
      <c r="H14347" s="5" t="s">
        <v>200</v>
      </c>
      <c r="I14347">
        <v>44036</v>
      </c>
      <c r="J14347">
        <v>173</v>
      </c>
      <c r="K14347">
        <v>691</v>
      </c>
      <c r="L14347">
        <v>7</v>
      </c>
      <c r="M14347">
        <v>24185</v>
      </c>
      <c r="N14347">
        <v>21201.62</v>
      </c>
      <c r="O14347">
        <v>3028.8029999999999</v>
      </c>
      <c r="P14347">
        <v>98.714285714285708</v>
      </c>
      <c r="Q14347">
        <v>35</v>
      </c>
      <c r="R14347">
        <v>2983.38</v>
      </c>
      <c r="S14347">
        <v>2021</v>
      </c>
      <c r="T14347">
        <v>1</v>
      </c>
      <c r="U14347">
        <v>3</v>
      </c>
    </row>
    <row r="14348" spans="1:21" x14ac:dyDescent="0.3">
      <c r="A14348" s="5" t="s">
        <v>168</v>
      </c>
      <c r="B14348" s="5" t="s">
        <v>206</v>
      </c>
      <c r="C14348" s="5" t="s">
        <v>113</v>
      </c>
      <c r="D14348" s="5" t="s">
        <v>622</v>
      </c>
      <c r="E14348" s="5" t="s">
        <v>172</v>
      </c>
      <c r="F14348" s="6">
        <v>44209</v>
      </c>
      <c r="G14348" s="5" t="s">
        <v>148</v>
      </c>
      <c r="H14348" s="5" t="s">
        <v>215</v>
      </c>
      <c r="I14348">
        <v>44036</v>
      </c>
      <c r="J14348">
        <v>173</v>
      </c>
      <c r="K14348">
        <v>521</v>
      </c>
      <c r="L14348">
        <v>5</v>
      </c>
      <c r="M14348">
        <v>18235</v>
      </c>
      <c r="N14348">
        <v>15144.01</v>
      </c>
      <c r="O14348">
        <v>3028.8029999999999</v>
      </c>
      <c r="P14348">
        <v>104.2</v>
      </c>
      <c r="Q14348">
        <v>35</v>
      </c>
      <c r="R14348">
        <v>3090.99</v>
      </c>
      <c r="S14348">
        <v>2021</v>
      </c>
      <c r="T14348">
        <v>1</v>
      </c>
      <c r="U14348">
        <v>3</v>
      </c>
    </row>
    <row r="14349" spans="1:21" x14ac:dyDescent="0.3">
      <c r="A14349" s="5" t="s">
        <v>168</v>
      </c>
      <c r="B14349" s="5" t="s">
        <v>206</v>
      </c>
      <c r="C14349" s="5" t="s">
        <v>113</v>
      </c>
      <c r="D14349" s="5" t="s">
        <v>622</v>
      </c>
      <c r="E14349" s="5" t="s">
        <v>172</v>
      </c>
      <c r="F14349" s="6">
        <v>44209</v>
      </c>
      <c r="G14349" s="5" t="s">
        <v>148</v>
      </c>
      <c r="H14349" s="5" t="s">
        <v>478</v>
      </c>
      <c r="I14349">
        <v>44036</v>
      </c>
      <c r="J14349">
        <v>173</v>
      </c>
      <c r="K14349">
        <v>213</v>
      </c>
      <c r="L14349">
        <v>2</v>
      </c>
      <c r="M14349">
        <v>7455</v>
      </c>
      <c r="N14349">
        <v>6057.61</v>
      </c>
      <c r="O14349">
        <v>3028.8029999999999</v>
      </c>
      <c r="P14349">
        <v>106.5</v>
      </c>
      <c r="Q14349">
        <v>35</v>
      </c>
      <c r="R14349">
        <v>1397.39</v>
      </c>
      <c r="S14349">
        <v>2021</v>
      </c>
      <c r="T14349">
        <v>1</v>
      </c>
      <c r="U14349">
        <v>3</v>
      </c>
    </row>
    <row r="14350" spans="1:21" x14ac:dyDescent="0.3">
      <c r="A14350" s="5" t="s">
        <v>168</v>
      </c>
      <c r="B14350" s="5" t="s">
        <v>206</v>
      </c>
      <c r="C14350" s="5" t="s">
        <v>113</v>
      </c>
      <c r="D14350" s="5" t="s">
        <v>622</v>
      </c>
      <c r="E14350" s="5" t="s">
        <v>172</v>
      </c>
      <c r="F14350" s="6">
        <v>44209</v>
      </c>
      <c r="G14350" s="5" t="s">
        <v>148</v>
      </c>
      <c r="H14350" s="5" t="s">
        <v>190</v>
      </c>
      <c r="I14350">
        <v>44036</v>
      </c>
      <c r="J14350">
        <v>173</v>
      </c>
      <c r="K14350">
        <v>204</v>
      </c>
      <c r="L14350">
        <v>2</v>
      </c>
      <c r="M14350">
        <v>7140</v>
      </c>
      <c r="N14350">
        <v>6057.61</v>
      </c>
      <c r="O14350">
        <v>3028.8029999999999</v>
      </c>
      <c r="P14350">
        <v>102</v>
      </c>
      <c r="Q14350">
        <v>35</v>
      </c>
      <c r="R14350">
        <v>1082.3900000000001</v>
      </c>
      <c r="S14350">
        <v>2021</v>
      </c>
      <c r="T14350">
        <v>1</v>
      </c>
      <c r="U14350">
        <v>3</v>
      </c>
    </row>
    <row r="14351" spans="1:21" x14ac:dyDescent="0.3">
      <c r="A14351" s="5" t="s">
        <v>168</v>
      </c>
      <c r="B14351" s="5" t="s">
        <v>206</v>
      </c>
      <c r="C14351" s="5" t="s">
        <v>113</v>
      </c>
      <c r="D14351" s="5" t="s">
        <v>622</v>
      </c>
      <c r="E14351" s="5" t="s">
        <v>172</v>
      </c>
      <c r="F14351" s="6">
        <v>44209</v>
      </c>
      <c r="G14351" s="5" t="s">
        <v>148</v>
      </c>
      <c r="H14351" s="5" t="s">
        <v>190</v>
      </c>
      <c r="I14351">
        <v>44036</v>
      </c>
      <c r="J14351">
        <v>173</v>
      </c>
      <c r="K14351">
        <v>101</v>
      </c>
      <c r="L14351">
        <v>1</v>
      </c>
      <c r="M14351">
        <v>3535</v>
      </c>
      <c r="N14351">
        <v>3028.8</v>
      </c>
      <c r="O14351">
        <v>3028.8029999999999</v>
      </c>
      <c r="P14351">
        <v>101</v>
      </c>
      <c r="Q14351">
        <v>35</v>
      </c>
      <c r="R14351">
        <v>506.2</v>
      </c>
      <c r="S14351">
        <v>2021</v>
      </c>
      <c r="T14351">
        <v>1</v>
      </c>
      <c r="U14351">
        <v>3</v>
      </c>
    </row>
    <row r="14352" spans="1:21" x14ac:dyDescent="0.3">
      <c r="A14352" s="5" t="s">
        <v>168</v>
      </c>
      <c r="B14352" s="5" t="s">
        <v>206</v>
      </c>
      <c r="C14352" s="5" t="s">
        <v>113</v>
      </c>
      <c r="D14352" s="5" t="s">
        <v>622</v>
      </c>
      <c r="E14352" s="5" t="s">
        <v>172</v>
      </c>
      <c r="F14352" s="6">
        <v>44209</v>
      </c>
      <c r="G14352" s="5" t="s">
        <v>148</v>
      </c>
      <c r="H14352" s="5" t="s">
        <v>190</v>
      </c>
      <c r="I14352">
        <v>44036</v>
      </c>
      <c r="J14352">
        <v>173</v>
      </c>
      <c r="K14352">
        <v>325</v>
      </c>
      <c r="L14352">
        <v>3</v>
      </c>
      <c r="M14352">
        <v>11375</v>
      </c>
      <c r="N14352">
        <v>9086.41</v>
      </c>
      <c r="O14352">
        <v>3028.8029999999999</v>
      </c>
      <c r="P14352">
        <v>108.33333333333333</v>
      </c>
      <c r="Q14352">
        <v>35</v>
      </c>
      <c r="R14352">
        <v>2288.59</v>
      </c>
      <c r="S14352">
        <v>2021</v>
      </c>
      <c r="T14352">
        <v>1</v>
      </c>
      <c r="U14352">
        <v>3</v>
      </c>
    </row>
    <row r="14353" spans="1:21" x14ac:dyDescent="0.3">
      <c r="A14353" s="5" t="s">
        <v>168</v>
      </c>
      <c r="B14353" s="5" t="s">
        <v>206</v>
      </c>
      <c r="C14353" s="5" t="s">
        <v>113</v>
      </c>
      <c r="D14353" s="5" t="s">
        <v>622</v>
      </c>
      <c r="E14353" s="5" t="s">
        <v>172</v>
      </c>
      <c r="F14353" s="6">
        <v>44210</v>
      </c>
      <c r="G14353" s="5" t="s">
        <v>148</v>
      </c>
      <c r="H14353" s="5" t="s">
        <v>204</v>
      </c>
      <c r="I14353">
        <v>44036</v>
      </c>
      <c r="J14353">
        <v>174</v>
      </c>
      <c r="K14353">
        <v>655</v>
      </c>
      <c r="L14353">
        <v>6</v>
      </c>
      <c r="M14353">
        <v>23580</v>
      </c>
      <c r="N14353">
        <v>18172.82</v>
      </c>
      <c r="O14353">
        <v>3028.8029999999999</v>
      </c>
      <c r="P14353">
        <v>109.16666666666667</v>
      </c>
      <c r="Q14353">
        <v>36</v>
      </c>
      <c r="R14353">
        <v>5407.18</v>
      </c>
      <c r="S14353">
        <v>2021</v>
      </c>
      <c r="T14353">
        <v>1</v>
      </c>
      <c r="U14353">
        <v>3</v>
      </c>
    </row>
    <row r="14354" spans="1:21" x14ac:dyDescent="0.3">
      <c r="A14354" s="5" t="s">
        <v>168</v>
      </c>
      <c r="B14354" s="5" t="s">
        <v>206</v>
      </c>
      <c r="C14354" s="5" t="s">
        <v>113</v>
      </c>
      <c r="D14354" s="5" t="s">
        <v>622</v>
      </c>
      <c r="E14354" s="5" t="s">
        <v>172</v>
      </c>
      <c r="F14354" s="6">
        <v>44210</v>
      </c>
      <c r="G14354" s="5" t="s">
        <v>148</v>
      </c>
      <c r="H14354" s="5" t="s">
        <v>205</v>
      </c>
      <c r="I14354">
        <v>44036</v>
      </c>
      <c r="J14354">
        <v>174</v>
      </c>
      <c r="K14354">
        <v>582</v>
      </c>
      <c r="L14354">
        <v>5</v>
      </c>
      <c r="M14354">
        <v>19497</v>
      </c>
      <c r="N14354">
        <v>15144.01</v>
      </c>
      <c r="O14354">
        <v>3028.8029999999999</v>
      </c>
      <c r="P14354">
        <v>116.4</v>
      </c>
      <c r="Q14354">
        <v>33.5</v>
      </c>
      <c r="R14354">
        <v>4352.99</v>
      </c>
      <c r="S14354">
        <v>2021</v>
      </c>
      <c r="T14354">
        <v>1</v>
      </c>
      <c r="U14354">
        <v>3</v>
      </c>
    </row>
    <row r="14355" spans="1:21" x14ac:dyDescent="0.3">
      <c r="A14355" s="5" t="s">
        <v>168</v>
      </c>
      <c r="B14355" s="5" t="s">
        <v>206</v>
      </c>
      <c r="C14355" s="5" t="s">
        <v>113</v>
      </c>
      <c r="D14355" s="5" t="s">
        <v>622</v>
      </c>
      <c r="E14355" s="5" t="s">
        <v>172</v>
      </c>
      <c r="F14355" s="6">
        <v>44210</v>
      </c>
      <c r="G14355" s="5" t="s">
        <v>148</v>
      </c>
      <c r="H14355" s="5" t="s">
        <v>222</v>
      </c>
      <c r="I14355">
        <v>44036</v>
      </c>
      <c r="J14355">
        <v>174</v>
      </c>
      <c r="K14355">
        <v>100</v>
      </c>
      <c r="L14355">
        <v>1</v>
      </c>
      <c r="M14355">
        <v>3600</v>
      </c>
      <c r="N14355">
        <v>3028.8</v>
      </c>
      <c r="O14355">
        <v>3028.8029999999999</v>
      </c>
      <c r="P14355">
        <v>100</v>
      </c>
      <c r="Q14355">
        <v>36</v>
      </c>
      <c r="R14355">
        <v>571.20000000000005</v>
      </c>
      <c r="S14355">
        <v>2021</v>
      </c>
      <c r="T14355">
        <v>1</v>
      </c>
      <c r="U14355">
        <v>3</v>
      </c>
    </row>
    <row r="14356" spans="1:21" x14ac:dyDescent="0.3">
      <c r="A14356" s="5" t="s">
        <v>168</v>
      </c>
      <c r="B14356" s="5" t="s">
        <v>206</v>
      </c>
      <c r="C14356" s="5" t="s">
        <v>113</v>
      </c>
      <c r="D14356" s="5" t="s">
        <v>622</v>
      </c>
      <c r="E14356" s="5" t="s">
        <v>172</v>
      </c>
      <c r="F14356" s="6">
        <v>44210</v>
      </c>
      <c r="G14356" s="5" t="s">
        <v>148</v>
      </c>
      <c r="H14356" s="5" t="s">
        <v>182</v>
      </c>
      <c r="I14356">
        <v>44036</v>
      </c>
      <c r="J14356">
        <v>174</v>
      </c>
      <c r="K14356">
        <v>244</v>
      </c>
      <c r="L14356">
        <v>2</v>
      </c>
      <c r="M14356">
        <v>8784</v>
      </c>
      <c r="N14356">
        <v>6057.61</v>
      </c>
      <c r="O14356">
        <v>3028.8029999999999</v>
      </c>
      <c r="P14356">
        <v>122</v>
      </c>
      <c r="Q14356">
        <v>36</v>
      </c>
      <c r="R14356">
        <v>2726.39</v>
      </c>
      <c r="S14356">
        <v>2021</v>
      </c>
      <c r="T14356">
        <v>1</v>
      </c>
      <c r="U14356">
        <v>3</v>
      </c>
    </row>
    <row r="14357" spans="1:21" x14ac:dyDescent="0.3">
      <c r="A14357" s="5" t="s">
        <v>168</v>
      </c>
      <c r="B14357" s="5" t="s">
        <v>206</v>
      </c>
      <c r="C14357" s="5" t="s">
        <v>113</v>
      </c>
      <c r="D14357" s="5" t="s">
        <v>622</v>
      </c>
      <c r="E14357" s="5" t="s">
        <v>172</v>
      </c>
      <c r="F14357" s="6">
        <v>44210</v>
      </c>
      <c r="G14357" s="5" t="s">
        <v>148</v>
      </c>
      <c r="H14357" s="5" t="s">
        <v>238</v>
      </c>
      <c r="I14357">
        <v>44036</v>
      </c>
      <c r="J14357">
        <v>174</v>
      </c>
      <c r="K14357">
        <v>124</v>
      </c>
      <c r="L14357">
        <v>1</v>
      </c>
      <c r="M14357">
        <v>4464</v>
      </c>
      <c r="N14357">
        <v>3028.8</v>
      </c>
      <c r="O14357">
        <v>3028.8029999999999</v>
      </c>
      <c r="P14357">
        <v>124</v>
      </c>
      <c r="Q14357">
        <v>36</v>
      </c>
      <c r="R14357">
        <v>1435.2</v>
      </c>
      <c r="S14357">
        <v>2021</v>
      </c>
      <c r="T14357">
        <v>1</v>
      </c>
      <c r="U14357">
        <v>3</v>
      </c>
    </row>
    <row r="14358" spans="1:21" x14ac:dyDescent="0.3">
      <c r="A14358" s="5" t="s">
        <v>168</v>
      </c>
      <c r="B14358" s="5" t="s">
        <v>206</v>
      </c>
      <c r="C14358" s="5" t="s">
        <v>113</v>
      </c>
      <c r="D14358" s="5" t="s">
        <v>622</v>
      </c>
      <c r="E14358" s="5" t="s">
        <v>172</v>
      </c>
      <c r="F14358" s="6">
        <v>44210</v>
      </c>
      <c r="G14358" s="5" t="s">
        <v>148</v>
      </c>
      <c r="H14358" s="5" t="s">
        <v>184</v>
      </c>
      <c r="I14358">
        <v>44036</v>
      </c>
      <c r="J14358">
        <v>174</v>
      </c>
      <c r="K14358">
        <v>2998</v>
      </c>
      <c r="L14358">
        <v>25</v>
      </c>
      <c r="M14358">
        <v>106429</v>
      </c>
      <c r="N14358">
        <v>75720.070000000007</v>
      </c>
      <c r="O14358">
        <v>3028.8029999999999</v>
      </c>
      <c r="P14358">
        <v>119.92</v>
      </c>
      <c r="Q14358">
        <v>35.5</v>
      </c>
      <c r="R14358">
        <v>30708.93</v>
      </c>
      <c r="S14358">
        <v>2021</v>
      </c>
      <c r="T14358">
        <v>1</v>
      </c>
      <c r="U14358">
        <v>3</v>
      </c>
    </row>
    <row r="14359" spans="1:21" x14ac:dyDescent="0.3">
      <c r="A14359" s="5" t="s">
        <v>168</v>
      </c>
      <c r="B14359" s="5" t="s">
        <v>206</v>
      </c>
      <c r="C14359" s="5" t="s">
        <v>113</v>
      </c>
      <c r="D14359" s="5" t="s">
        <v>622</v>
      </c>
      <c r="E14359" s="5" t="s">
        <v>172</v>
      </c>
      <c r="F14359" s="6">
        <v>44210</v>
      </c>
      <c r="G14359" s="5" t="s">
        <v>148</v>
      </c>
      <c r="H14359" s="5" t="s">
        <v>226</v>
      </c>
      <c r="I14359">
        <v>44036</v>
      </c>
      <c r="J14359">
        <v>174</v>
      </c>
      <c r="K14359">
        <v>336</v>
      </c>
      <c r="L14359">
        <v>3</v>
      </c>
      <c r="M14359">
        <v>12096</v>
      </c>
      <c r="N14359">
        <v>9086.41</v>
      </c>
      <c r="O14359">
        <v>3028.8029999999999</v>
      </c>
      <c r="P14359">
        <v>112</v>
      </c>
      <c r="Q14359">
        <v>36</v>
      </c>
      <c r="R14359">
        <v>3009.59</v>
      </c>
      <c r="S14359">
        <v>2021</v>
      </c>
      <c r="T14359">
        <v>1</v>
      </c>
      <c r="U14359">
        <v>3</v>
      </c>
    </row>
    <row r="14360" spans="1:21" x14ac:dyDescent="0.3">
      <c r="A14360" s="5" t="s">
        <v>168</v>
      </c>
      <c r="B14360" s="5" t="s">
        <v>206</v>
      </c>
      <c r="C14360" s="5" t="s">
        <v>113</v>
      </c>
      <c r="D14360" s="5" t="s">
        <v>622</v>
      </c>
      <c r="E14360" s="5" t="s">
        <v>172</v>
      </c>
      <c r="F14360" s="6">
        <v>44216</v>
      </c>
      <c r="G14360" s="5" t="s">
        <v>148</v>
      </c>
      <c r="H14360" s="5" t="s">
        <v>173</v>
      </c>
      <c r="I14360">
        <v>44036</v>
      </c>
      <c r="J14360">
        <v>180</v>
      </c>
      <c r="K14360">
        <v>91.2</v>
      </c>
      <c r="L14360">
        <v>1</v>
      </c>
      <c r="M14360">
        <v>3192</v>
      </c>
      <c r="N14360">
        <v>3245.45</v>
      </c>
      <c r="O14360">
        <v>3245.453</v>
      </c>
      <c r="P14360">
        <v>91.2</v>
      </c>
      <c r="Q14360">
        <v>35</v>
      </c>
      <c r="R14360">
        <v>-53.45</v>
      </c>
      <c r="S14360">
        <v>2021</v>
      </c>
      <c r="T14360">
        <v>1</v>
      </c>
      <c r="U14360">
        <v>4</v>
      </c>
    </row>
    <row r="14361" spans="1:21" x14ac:dyDescent="0.3">
      <c r="A14361" s="5" t="s">
        <v>168</v>
      </c>
      <c r="B14361" s="5" t="s">
        <v>206</v>
      </c>
      <c r="C14361" s="5" t="s">
        <v>113</v>
      </c>
      <c r="D14361" s="5" t="s">
        <v>622</v>
      </c>
      <c r="E14361" s="5" t="s">
        <v>172</v>
      </c>
      <c r="F14361" s="6">
        <v>44216</v>
      </c>
      <c r="G14361" s="5" t="s">
        <v>148</v>
      </c>
      <c r="H14361" s="5" t="s">
        <v>194</v>
      </c>
      <c r="I14361">
        <v>44036</v>
      </c>
      <c r="J14361">
        <v>180</v>
      </c>
      <c r="K14361">
        <v>255</v>
      </c>
      <c r="L14361">
        <v>2</v>
      </c>
      <c r="M14361">
        <v>8925</v>
      </c>
      <c r="N14361">
        <v>6490.91</v>
      </c>
      <c r="O14361">
        <v>3245.453</v>
      </c>
      <c r="P14361">
        <v>127.5</v>
      </c>
      <c r="Q14361">
        <v>35</v>
      </c>
      <c r="R14361">
        <v>2434.09</v>
      </c>
      <c r="S14361">
        <v>2021</v>
      </c>
      <c r="T14361">
        <v>1</v>
      </c>
      <c r="U14361">
        <v>4</v>
      </c>
    </row>
    <row r="14362" spans="1:21" x14ac:dyDescent="0.3">
      <c r="A14362" s="5" t="s">
        <v>168</v>
      </c>
      <c r="B14362" s="5" t="s">
        <v>206</v>
      </c>
      <c r="C14362" s="5" t="s">
        <v>113</v>
      </c>
      <c r="D14362" s="5" t="s">
        <v>622</v>
      </c>
      <c r="E14362" s="5" t="s">
        <v>172</v>
      </c>
      <c r="F14362" s="6">
        <v>44216</v>
      </c>
      <c r="G14362" s="5" t="s">
        <v>148</v>
      </c>
      <c r="H14362" s="5" t="s">
        <v>194</v>
      </c>
      <c r="I14362">
        <v>44036</v>
      </c>
      <c r="J14362">
        <v>180</v>
      </c>
      <c r="K14362">
        <v>506</v>
      </c>
      <c r="L14362">
        <v>4</v>
      </c>
      <c r="M14362">
        <v>17963</v>
      </c>
      <c r="N14362">
        <v>12981.81</v>
      </c>
      <c r="O14362">
        <v>3245.453</v>
      </c>
      <c r="P14362">
        <v>126.5</v>
      </c>
      <c r="Q14362">
        <v>35.5</v>
      </c>
      <c r="R14362">
        <v>4981.1899999999996</v>
      </c>
      <c r="S14362">
        <v>2021</v>
      </c>
      <c r="T14362">
        <v>1</v>
      </c>
      <c r="U14362">
        <v>4</v>
      </c>
    </row>
    <row r="14363" spans="1:21" x14ac:dyDescent="0.3">
      <c r="A14363" s="5" t="s">
        <v>168</v>
      </c>
      <c r="B14363" s="5" t="s">
        <v>206</v>
      </c>
      <c r="C14363" s="5" t="s">
        <v>113</v>
      </c>
      <c r="D14363" s="5" t="s">
        <v>622</v>
      </c>
      <c r="E14363" s="5" t="s">
        <v>172</v>
      </c>
      <c r="F14363" s="6">
        <v>44217</v>
      </c>
      <c r="G14363" s="5" t="s">
        <v>148</v>
      </c>
      <c r="H14363" s="5" t="s">
        <v>351</v>
      </c>
      <c r="I14363">
        <v>44036</v>
      </c>
      <c r="J14363">
        <v>181</v>
      </c>
      <c r="K14363">
        <v>124</v>
      </c>
      <c r="L14363">
        <v>1</v>
      </c>
      <c r="M14363">
        <v>4278</v>
      </c>
      <c r="N14363">
        <v>3245.45</v>
      </c>
      <c r="O14363">
        <v>3245.453</v>
      </c>
      <c r="P14363">
        <v>124</v>
      </c>
      <c r="Q14363">
        <v>34.5</v>
      </c>
      <c r="R14363">
        <v>1032.55</v>
      </c>
      <c r="S14363">
        <v>2021</v>
      </c>
      <c r="T14363">
        <v>1</v>
      </c>
      <c r="U14363">
        <v>4</v>
      </c>
    </row>
    <row r="14364" spans="1:21" x14ac:dyDescent="0.3">
      <c r="A14364" s="5" t="s">
        <v>168</v>
      </c>
      <c r="B14364" s="5" t="s">
        <v>206</v>
      </c>
      <c r="C14364" s="5" t="s">
        <v>113</v>
      </c>
      <c r="D14364" s="5" t="s">
        <v>622</v>
      </c>
      <c r="E14364" s="5" t="s">
        <v>172</v>
      </c>
      <c r="F14364" s="6">
        <v>44217</v>
      </c>
      <c r="G14364" s="5" t="s">
        <v>148</v>
      </c>
      <c r="H14364" s="5" t="s">
        <v>178</v>
      </c>
      <c r="I14364">
        <v>44036</v>
      </c>
      <c r="J14364">
        <v>181</v>
      </c>
      <c r="K14364">
        <v>227.8</v>
      </c>
      <c r="L14364">
        <v>2</v>
      </c>
      <c r="M14364">
        <v>7859.1</v>
      </c>
      <c r="N14364">
        <v>6490.91</v>
      </c>
      <c r="O14364">
        <v>3245.453</v>
      </c>
      <c r="P14364">
        <v>113.9</v>
      </c>
      <c r="Q14364">
        <v>34.5</v>
      </c>
      <c r="R14364">
        <v>1368.19</v>
      </c>
      <c r="S14364">
        <v>2021</v>
      </c>
      <c r="T14364">
        <v>1</v>
      </c>
      <c r="U14364">
        <v>4</v>
      </c>
    </row>
    <row r="14365" spans="1:21" x14ac:dyDescent="0.3">
      <c r="A14365" s="5" t="s">
        <v>168</v>
      </c>
      <c r="B14365" s="5" t="s">
        <v>206</v>
      </c>
      <c r="C14365" s="5" t="s">
        <v>113</v>
      </c>
      <c r="D14365" s="5" t="s">
        <v>622</v>
      </c>
      <c r="E14365" s="5" t="s">
        <v>172</v>
      </c>
      <c r="F14365" s="6">
        <v>44217</v>
      </c>
      <c r="G14365" s="5" t="s">
        <v>148</v>
      </c>
      <c r="H14365" s="5" t="s">
        <v>311</v>
      </c>
      <c r="I14365">
        <v>44036</v>
      </c>
      <c r="J14365">
        <v>181</v>
      </c>
      <c r="K14365">
        <v>99.6</v>
      </c>
      <c r="L14365">
        <v>1</v>
      </c>
      <c r="M14365">
        <v>3436.2</v>
      </c>
      <c r="N14365">
        <v>3245.45</v>
      </c>
      <c r="O14365">
        <v>3245.453</v>
      </c>
      <c r="P14365">
        <v>99.6</v>
      </c>
      <c r="Q14365">
        <v>34.5</v>
      </c>
      <c r="R14365">
        <v>190.75</v>
      </c>
      <c r="S14365">
        <v>2021</v>
      </c>
      <c r="T14365">
        <v>1</v>
      </c>
      <c r="U14365">
        <v>4</v>
      </c>
    </row>
    <row r="14366" spans="1:21" x14ac:dyDescent="0.3">
      <c r="A14366" s="5" t="s">
        <v>168</v>
      </c>
      <c r="B14366" s="5" t="s">
        <v>206</v>
      </c>
      <c r="C14366" s="5" t="s">
        <v>113</v>
      </c>
      <c r="D14366" s="5" t="s">
        <v>622</v>
      </c>
      <c r="E14366" s="5" t="s">
        <v>172</v>
      </c>
      <c r="F14366" s="6">
        <v>44217</v>
      </c>
      <c r="G14366" s="5" t="s">
        <v>148</v>
      </c>
      <c r="H14366" s="5" t="s">
        <v>235</v>
      </c>
      <c r="I14366">
        <v>44036</v>
      </c>
      <c r="J14366">
        <v>181</v>
      </c>
      <c r="K14366">
        <v>103.8</v>
      </c>
      <c r="L14366">
        <v>1</v>
      </c>
      <c r="M14366">
        <v>3581.1</v>
      </c>
      <c r="N14366">
        <v>3245.45</v>
      </c>
      <c r="O14366">
        <v>3245.453</v>
      </c>
      <c r="P14366">
        <v>103.8</v>
      </c>
      <c r="Q14366">
        <v>34.5</v>
      </c>
      <c r="R14366">
        <v>335.65</v>
      </c>
      <c r="S14366">
        <v>2021</v>
      </c>
      <c r="T14366">
        <v>1</v>
      </c>
      <c r="U14366">
        <v>4</v>
      </c>
    </row>
    <row r="14367" spans="1:21" x14ac:dyDescent="0.3">
      <c r="A14367" s="5" t="s">
        <v>168</v>
      </c>
      <c r="B14367" s="5" t="s">
        <v>206</v>
      </c>
      <c r="C14367" s="5" t="s">
        <v>113</v>
      </c>
      <c r="D14367" s="5" t="s">
        <v>622</v>
      </c>
      <c r="E14367" s="5" t="s">
        <v>172</v>
      </c>
      <c r="F14367" s="6">
        <v>44225</v>
      </c>
      <c r="G14367" s="5" t="s">
        <v>148</v>
      </c>
      <c r="H14367" s="5" t="s">
        <v>173</v>
      </c>
      <c r="I14367">
        <v>44036</v>
      </c>
      <c r="J14367">
        <v>189</v>
      </c>
      <c r="K14367">
        <v>437</v>
      </c>
      <c r="L14367">
        <v>5</v>
      </c>
      <c r="M14367">
        <v>14858</v>
      </c>
      <c r="N14367">
        <v>18649.79</v>
      </c>
      <c r="O14367">
        <v>3729.9580000000001</v>
      </c>
      <c r="P14367">
        <v>87.4</v>
      </c>
      <c r="Q14367">
        <v>34</v>
      </c>
      <c r="R14367">
        <v>-3791.79</v>
      </c>
      <c r="S14367">
        <v>2021</v>
      </c>
      <c r="T14367">
        <v>1</v>
      </c>
      <c r="U14367">
        <v>5</v>
      </c>
    </row>
    <row r="14368" spans="1:21" x14ac:dyDescent="0.3">
      <c r="A14368" s="5" t="s">
        <v>168</v>
      </c>
      <c r="B14368" s="5" t="s">
        <v>206</v>
      </c>
      <c r="C14368" s="5" t="s">
        <v>114</v>
      </c>
      <c r="D14368" s="5" t="s">
        <v>659</v>
      </c>
      <c r="E14368" s="5" t="s">
        <v>172</v>
      </c>
      <c r="F14368" s="6">
        <v>44217</v>
      </c>
      <c r="G14368" s="5" t="s">
        <v>148</v>
      </c>
      <c r="H14368" s="5" t="s">
        <v>351</v>
      </c>
      <c r="I14368">
        <v>44029</v>
      </c>
      <c r="J14368">
        <v>188</v>
      </c>
      <c r="K14368">
        <v>252</v>
      </c>
      <c r="L14368">
        <v>2</v>
      </c>
      <c r="M14368">
        <v>8694</v>
      </c>
      <c r="N14368">
        <v>2603.12</v>
      </c>
      <c r="O14368">
        <v>1301.559</v>
      </c>
      <c r="P14368">
        <v>126</v>
      </c>
      <c r="Q14368">
        <v>34.5</v>
      </c>
      <c r="R14368">
        <v>6090.88</v>
      </c>
      <c r="S14368">
        <v>2021</v>
      </c>
      <c r="T14368">
        <v>1</v>
      </c>
      <c r="U14368">
        <v>4</v>
      </c>
    </row>
    <row r="14369" spans="1:21" x14ac:dyDescent="0.3">
      <c r="A14369" s="5" t="s">
        <v>168</v>
      </c>
      <c r="B14369" s="5" t="s">
        <v>206</v>
      </c>
      <c r="C14369" s="5" t="s">
        <v>114</v>
      </c>
      <c r="D14369" s="5" t="s">
        <v>659</v>
      </c>
      <c r="E14369" s="5" t="s">
        <v>172</v>
      </c>
      <c r="F14369" s="6">
        <v>44217</v>
      </c>
      <c r="G14369" s="5" t="s">
        <v>148</v>
      </c>
      <c r="H14369" s="5" t="s">
        <v>235</v>
      </c>
      <c r="I14369">
        <v>44029</v>
      </c>
      <c r="J14369">
        <v>188</v>
      </c>
      <c r="K14369">
        <v>105</v>
      </c>
      <c r="L14369">
        <v>1</v>
      </c>
      <c r="M14369">
        <v>3622.5</v>
      </c>
      <c r="N14369">
        <v>1301.56</v>
      </c>
      <c r="O14369">
        <v>1301.559</v>
      </c>
      <c r="P14369">
        <v>105</v>
      </c>
      <c r="Q14369">
        <v>34.5</v>
      </c>
      <c r="R14369">
        <v>2320.94</v>
      </c>
      <c r="S14369">
        <v>2021</v>
      </c>
      <c r="T14369">
        <v>1</v>
      </c>
      <c r="U14369">
        <v>4</v>
      </c>
    </row>
    <row r="14370" spans="1:21" x14ac:dyDescent="0.3">
      <c r="A14370" s="5" t="s">
        <v>168</v>
      </c>
      <c r="B14370" s="5" t="s">
        <v>206</v>
      </c>
      <c r="C14370" s="5" t="s">
        <v>114</v>
      </c>
      <c r="D14370" s="5" t="s">
        <v>659</v>
      </c>
      <c r="E14370" s="5" t="s">
        <v>172</v>
      </c>
      <c r="F14370" s="6">
        <v>44217</v>
      </c>
      <c r="G14370" s="5" t="s">
        <v>148</v>
      </c>
      <c r="H14370" s="5" t="s">
        <v>311</v>
      </c>
      <c r="I14370">
        <v>44029</v>
      </c>
      <c r="J14370">
        <v>188</v>
      </c>
      <c r="K14370">
        <v>133.6</v>
      </c>
      <c r="L14370">
        <v>1</v>
      </c>
      <c r="M14370">
        <v>4609.2</v>
      </c>
      <c r="N14370">
        <v>1301.56</v>
      </c>
      <c r="O14370">
        <v>1301.559</v>
      </c>
      <c r="P14370">
        <v>133.6</v>
      </c>
      <c r="Q14370">
        <v>34.5</v>
      </c>
      <c r="R14370">
        <v>3307.64</v>
      </c>
      <c r="S14370">
        <v>2021</v>
      </c>
      <c r="T14370">
        <v>1</v>
      </c>
      <c r="U14370">
        <v>4</v>
      </c>
    </row>
    <row r="14371" spans="1:21" x14ac:dyDescent="0.3">
      <c r="A14371" s="5" t="s">
        <v>168</v>
      </c>
      <c r="B14371" s="5" t="s">
        <v>206</v>
      </c>
      <c r="C14371" s="5" t="s">
        <v>114</v>
      </c>
      <c r="D14371" s="5" t="s">
        <v>659</v>
      </c>
      <c r="E14371" s="5" t="s">
        <v>172</v>
      </c>
      <c r="F14371" s="6">
        <v>44217</v>
      </c>
      <c r="G14371" s="5" t="s">
        <v>148</v>
      </c>
      <c r="H14371" s="5" t="s">
        <v>197</v>
      </c>
      <c r="I14371">
        <v>44029</v>
      </c>
      <c r="J14371">
        <v>188</v>
      </c>
      <c r="K14371">
        <v>409</v>
      </c>
      <c r="L14371">
        <v>3</v>
      </c>
      <c r="M14371">
        <v>14110.5</v>
      </c>
      <c r="N14371">
        <v>3904.68</v>
      </c>
      <c r="O14371">
        <v>1301.559</v>
      </c>
      <c r="P14371">
        <v>136.33333333333334</v>
      </c>
      <c r="Q14371">
        <v>34.5</v>
      </c>
      <c r="R14371">
        <v>10205.82</v>
      </c>
      <c r="S14371">
        <v>2021</v>
      </c>
      <c r="T14371">
        <v>1</v>
      </c>
      <c r="U14371">
        <v>4</v>
      </c>
    </row>
    <row r="14372" spans="1:21" x14ac:dyDescent="0.3">
      <c r="A14372" s="5" t="s">
        <v>168</v>
      </c>
      <c r="B14372" s="5" t="s">
        <v>206</v>
      </c>
      <c r="C14372" s="5" t="s">
        <v>114</v>
      </c>
      <c r="D14372" s="5" t="s">
        <v>659</v>
      </c>
      <c r="E14372" s="5" t="s">
        <v>172</v>
      </c>
      <c r="F14372" s="6">
        <v>44217</v>
      </c>
      <c r="G14372" s="5" t="s">
        <v>148</v>
      </c>
      <c r="H14372" s="5" t="s">
        <v>178</v>
      </c>
      <c r="I14372">
        <v>44029</v>
      </c>
      <c r="J14372">
        <v>188</v>
      </c>
      <c r="K14372">
        <v>358.4</v>
      </c>
      <c r="L14372">
        <v>3</v>
      </c>
      <c r="M14372">
        <v>12364.8</v>
      </c>
      <c r="N14372">
        <v>3904.68</v>
      </c>
      <c r="O14372">
        <v>1301.559</v>
      </c>
      <c r="P14372">
        <v>119.46666666666665</v>
      </c>
      <c r="Q14372">
        <v>34.5</v>
      </c>
      <c r="R14372">
        <v>8460.1200000000008</v>
      </c>
      <c r="S14372">
        <v>2021</v>
      </c>
      <c r="T14372">
        <v>1</v>
      </c>
      <c r="U14372">
        <v>4</v>
      </c>
    </row>
    <row r="14373" spans="1:21" x14ac:dyDescent="0.3">
      <c r="A14373" s="5" t="s">
        <v>168</v>
      </c>
      <c r="B14373" s="5" t="s">
        <v>206</v>
      </c>
      <c r="C14373" s="5" t="s">
        <v>114</v>
      </c>
      <c r="D14373" s="5" t="s">
        <v>659</v>
      </c>
      <c r="E14373" s="5" t="s">
        <v>172</v>
      </c>
      <c r="F14373" s="6">
        <v>44217</v>
      </c>
      <c r="G14373" s="5" t="s">
        <v>148</v>
      </c>
      <c r="H14373" s="5" t="s">
        <v>208</v>
      </c>
      <c r="I14373">
        <v>44029</v>
      </c>
      <c r="J14373">
        <v>188</v>
      </c>
      <c r="K14373">
        <v>121.8</v>
      </c>
      <c r="L14373">
        <v>1</v>
      </c>
      <c r="M14373">
        <v>3958.5</v>
      </c>
      <c r="N14373">
        <v>1301.56</v>
      </c>
      <c r="O14373">
        <v>1301.559</v>
      </c>
      <c r="P14373">
        <v>121.8</v>
      </c>
      <c r="Q14373">
        <v>32.5</v>
      </c>
      <c r="R14373">
        <v>2656.94</v>
      </c>
      <c r="S14373">
        <v>2021</v>
      </c>
      <c r="T14373">
        <v>1</v>
      </c>
      <c r="U14373">
        <v>4</v>
      </c>
    </row>
    <row r="14374" spans="1:21" x14ac:dyDescent="0.3">
      <c r="A14374" s="5" t="s">
        <v>168</v>
      </c>
      <c r="B14374" s="5" t="s">
        <v>206</v>
      </c>
      <c r="C14374" s="5" t="s">
        <v>114</v>
      </c>
      <c r="D14374" s="5" t="s">
        <v>659</v>
      </c>
      <c r="E14374" s="5" t="s">
        <v>172</v>
      </c>
      <c r="F14374" s="6">
        <v>44217</v>
      </c>
      <c r="G14374" s="5" t="s">
        <v>148</v>
      </c>
      <c r="H14374" s="5" t="s">
        <v>194</v>
      </c>
      <c r="I14374">
        <v>44029</v>
      </c>
      <c r="J14374">
        <v>188</v>
      </c>
      <c r="K14374">
        <v>290.2</v>
      </c>
      <c r="L14374">
        <v>2</v>
      </c>
      <c r="M14374">
        <v>10011.9</v>
      </c>
      <c r="N14374">
        <v>2603.12</v>
      </c>
      <c r="O14374">
        <v>1301.559</v>
      </c>
      <c r="P14374">
        <v>145.1</v>
      </c>
      <c r="Q14374">
        <v>34.5</v>
      </c>
      <c r="R14374">
        <v>7408.78</v>
      </c>
      <c r="S14374">
        <v>2021</v>
      </c>
      <c r="T14374">
        <v>1</v>
      </c>
      <c r="U14374">
        <v>4</v>
      </c>
    </row>
    <row r="14375" spans="1:21" x14ac:dyDescent="0.3">
      <c r="A14375" s="5" t="s">
        <v>168</v>
      </c>
      <c r="B14375" s="5" t="s">
        <v>206</v>
      </c>
      <c r="C14375" s="5" t="s">
        <v>114</v>
      </c>
      <c r="D14375" s="5" t="s">
        <v>659</v>
      </c>
      <c r="E14375" s="5" t="s">
        <v>172</v>
      </c>
      <c r="F14375" s="6">
        <v>44217</v>
      </c>
      <c r="G14375" s="5" t="s">
        <v>148</v>
      </c>
      <c r="H14375" s="5" t="s">
        <v>197</v>
      </c>
      <c r="I14375">
        <v>44029</v>
      </c>
      <c r="J14375">
        <v>188</v>
      </c>
      <c r="K14375">
        <v>677.4</v>
      </c>
      <c r="L14375">
        <v>6</v>
      </c>
      <c r="M14375">
        <v>23370.3</v>
      </c>
      <c r="N14375">
        <v>7809.36</v>
      </c>
      <c r="O14375">
        <v>1301.559</v>
      </c>
      <c r="P14375">
        <v>112.89999999999999</v>
      </c>
      <c r="Q14375">
        <v>34.5</v>
      </c>
      <c r="R14375">
        <v>15560.94</v>
      </c>
      <c r="S14375">
        <v>2021</v>
      </c>
      <c r="T14375">
        <v>1</v>
      </c>
      <c r="U14375">
        <v>4</v>
      </c>
    </row>
    <row r="14376" spans="1:21" x14ac:dyDescent="0.3">
      <c r="A14376" s="5" t="s">
        <v>168</v>
      </c>
      <c r="B14376" s="5" t="s">
        <v>206</v>
      </c>
      <c r="C14376" s="5" t="s">
        <v>114</v>
      </c>
      <c r="D14376" s="5" t="s">
        <v>659</v>
      </c>
      <c r="E14376" s="5" t="s">
        <v>172</v>
      </c>
      <c r="F14376" s="6">
        <v>44217</v>
      </c>
      <c r="G14376" s="5" t="s">
        <v>148</v>
      </c>
      <c r="H14376" s="5" t="s">
        <v>199</v>
      </c>
      <c r="I14376">
        <v>44029</v>
      </c>
      <c r="J14376">
        <v>188</v>
      </c>
      <c r="K14376">
        <v>842</v>
      </c>
      <c r="L14376">
        <v>8</v>
      </c>
      <c r="M14376">
        <v>29049</v>
      </c>
      <c r="N14376">
        <v>10412.469999999999</v>
      </c>
      <c r="O14376">
        <v>1301.559</v>
      </c>
      <c r="P14376">
        <v>105.25</v>
      </c>
      <c r="Q14376">
        <v>34.5</v>
      </c>
      <c r="R14376">
        <v>18636.53</v>
      </c>
      <c r="S14376">
        <v>2021</v>
      </c>
      <c r="T14376">
        <v>1</v>
      </c>
      <c r="U14376">
        <v>4</v>
      </c>
    </row>
    <row r="14377" spans="1:21" x14ac:dyDescent="0.3">
      <c r="A14377" s="5" t="s">
        <v>168</v>
      </c>
      <c r="B14377" s="5" t="s">
        <v>206</v>
      </c>
      <c r="C14377" s="5" t="s">
        <v>114</v>
      </c>
      <c r="D14377" s="5" t="s">
        <v>659</v>
      </c>
      <c r="E14377" s="5" t="s">
        <v>172</v>
      </c>
      <c r="F14377" s="6">
        <v>44217</v>
      </c>
      <c r="G14377" s="5" t="s">
        <v>148</v>
      </c>
      <c r="H14377" s="5" t="s">
        <v>200</v>
      </c>
      <c r="I14377">
        <v>44029</v>
      </c>
      <c r="J14377">
        <v>188</v>
      </c>
      <c r="K14377">
        <v>972</v>
      </c>
      <c r="L14377">
        <v>8</v>
      </c>
      <c r="M14377">
        <v>33534</v>
      </c>
      <c r="N14377">
        <v>10412.469999999999</v>
      </c>
      <c r="O14377">
        <v>1301.559</v>
      </c>
      <c r="P14377">
        <v>121.5</v>
      </c>
      <c r="Q14377">
        <v>34.5</v>
      </c>
      <c r="R14377">
        <v>23121.53</v>
      </c>
      <c r="S14377">
        <v>2021</v>
      </c>
      <c r="T14377">
        <v>1</v>
      </c>
      <c r="U14377">
        <v>4</v>
      </c>
    </row>
    <row r="14378" spans="1:21" x14ac:dyDescent="0.3">
      <c r="A14378" s="5" t="s">
        <v>168</v>
      </c>
      <c r="B14378" s="5" t="s">
        <v>206</v>
      </c>
      <c r="C14378" s="5" t="s">
        <v>114</v>
      </c>
      <c r="D14378" s="5" t="s">
        <v>659</v>
      </c>
      <c r="E14378" s="5" t="s">
        <v>172</v>
      </c>
      <c r="F14378" s="6">
        <v>44217</v>
      </c>
      <c r="G14378" s="5" t="s">
        <v>148</v>
      </c>
      <c r="H14378" s="5" t="s">
        <v>215</v>
      </c>
      <c r="I14378">
        <v>44029</v>
      </c>
      <c r="J14378">
        <v>188</v>
      </c>
      <c r="K14378">
        <v>532</v>
      </c>
      <c r="L14378">
        <v>5</v>
      </c>
      <c r="M14378">
        <v>18354</v>
      </c>
      <c r="N14378">
        <v>6507.8</v>
      </c>
      <c r="O14378">
        <v>1301.559</v>
      </c>
      <c r="P14378">
        <v>106.4</v>
      </c>
      <c r="Q14378">
        <v>34.5</v>
      </c>
      <c r="R14378">
        <v>11846.2</v>
      </c>
      <c r="S14378">
        <v>2021</v>
      </c>
      <c r="T14378">
        <v>1</v>
      </c>
      <c r="U14378">
        <v>4</v>
      </c>
    </row>
    <row r="14379" spans="1:21" x14ac:dyDescent="0.3">
      <c r="A14379" s="5" t="s">
        <v>168</v>
      </c>
      <c r="B14379" s="5" t="s">
        <v>206</v>
      </c>
      <c r="C14379" s="5" t="s">
        <v>114</v>
      </c>
      <c r="D14379" s="5" t="s">
        <v>659</v>
      </c>
      <c r="E14379" s="5" t="s">
        <v>172</v>
      </c>
      <c r="F14379" s="6">
        <v>44217</v>
      </c>
      <c r="G14379" s="5" t="s">
        <v>148</v>
      </c>
      <c r="H14379" s="5" t="s">
        <v>305</v>
      </c>
      <c r="I14379">
        <v>44029</v>
      </c>
      <c r="J14379">
        <v>188</v>
      </c>
      <c r="K14379">
        <v>467</v>
      </c>
      <c r="L14379">
        <v>4</v>
      </c>
      <c r="M14379">
        <v>16111.5</v>
      </c>
      <c r="N14379">
        <v>5206.24</v>
      </c>
      <c r="O14379">
        <v>1301.559</v>
      </c>
      <c r="P14379">
        <v>116.75</v>
      </c>
      <c r="Q14379">
        <v>34.5</v>
      </c>
      <c r="R14379">
        <v>10905.26</v>
      </c>
      <c r="S14379">
        <v>2021</v>
      </c>
      <c r="T14379">
        <v>1</v>
      </c>
      <c r="U14379">
        <v>4</v>
      </c>
    </row>
    <row r="14380" spans="1:21" x14ac:dyDescent="0.3">
      <c r="A14380" s="5" t="s">
        <v>168</v>
      </c>
      <c r="B14380" s="5" t="s">
        <v>206</v>
      </c>
      <c r="C14380" s="5" t="s">
        <v>114</v>
      </c>
      <c r="D14380" s="5" t="s">
        <v>659</v>
      </c>
      <c r="E14380" s="5" t="s">
        <v>172</v>
      </c>
      <c r="F14380" s="6">
        <v>44217</v>
      </c>
      <c r="G14380" s="5" t="s">
        <v>148</v>
      </c>
      <c r="H14380" s="5" t="s">
        <v>190</v>
      </c>
      <c r="I14380">
        <v>44029</v>
      </c>
      <c r="J14380">
        <v>188</v>
      </c>
      <c r="K14380">
        <v>380</v>
      </c>
      <c r="L14380">
        <v>3</v>
      </c>
      <c r="M14380">
        <v>13110</v>
      </c>
      <c r="N14380">
        <v>3904.68</v>
      </c>
      <c r="O14380">
        <v>1301.559</v>
      </c>
      <c r="P14380">
        <v>126.66666666666667</v>
      </c>
      <c r="Q14380">
        <v>34.5</v>
      </c>
      <c r="R14380">
        <v>9205.32</v>
      </c>
      <c r="S14380">
        <v>2021</v>
      </c>
      <c r="T14380">
        <v>1</v>
      </c>
      <c r="U14380">
        <v>4</v>
      </c>
    </row>
    <row r="14381" spans="1:21" x14ac:dyDescent="0.3">
      <c r="A14381" s="5" t="s">
        <v>168</v>
      </c>
      <c r="B14381" s="5" t="s">
        <v>206</v>
      </c>
      <c r="C14381" s="5" t="s">
        <v>114</v>
      </c>
      <c r="D14381" s="5" t="s">
        <v>659</v>
      </c>
      <c r="E14381" s="5" t="s">
        <v>172</v>
      </c>
      <c r="F14381" s="6">
        <v>44217</v>
      </c>
      <c r="G14381" s="5" t="s">
        <v>148</v>
      </c>
      <c r="H14381" s="5" t="s">
        <v>190</v>
      </c>
      <c r="I14381">
        <v>44029</v>
      </c>
      <c r="J14381">
        <v>188</v>
      </c>
      <c r="K14381">
        <v>120</v>
      </c>
      <c r="L14381">
        <v>1</v>
      </c>
      <c r="M14381">
        <v>3960</v>
      </c>
      <c r="N14381">
        <v>1301.56</v>
      </c>
      <c r="O14381">
        <v>1301.559</v>
      </c>
      <c r="P14381">
        <v>120</v>
      </c>
      <c r="Q14381">
        <v>33</v>
      </c>
      <c r="R14381">
        <v>2658.44</v>
      </c>
      <c r="S14381">
        <v>2021</v>
      </c>
      <c r="T14381">
        <v>1</v>
      </c>
      <c r="U14381">
        <v>4</v>
      </c>
    </row>
    <row r="14382" spans="1:21" x14ac:dyDescent="0.3">
      <c r="A14382" s="5" t="s">
        <v>168</v>
      </c>
      <c r="B14382" s="5" t="s">
        <v>206</v>
      </c>
      <c r="C14382" s="5" t="s">
        <v>114</v>
      </c>
      <c r="D14382" s="5" t="s">
        <v>659</v>
      </c>
      <c r="E14382" s="5" t="s">
        <v>172</v>
      </c>
      <c r="F14382" s="6">
        <v>44217</v>
      </c>
      <c r="G14382" s="5" t="s">
        <v>148</v>
      </c>
      <c r="H14382" s="5" t="s">
        <v>190</v>
      </c>
      <c r="I14382">
        <v>44029</v>
      </c>
      <c r="J14382">
        <v>188</v>
      </c>
      <c r="K14382">
        <v>205</v>
      </c>
      <c r="L14382">
        <v>2</v>
      </c>
      <c r="M14382">
        <v>7277.5</v>
      </c>
      <c r="N14382">
        <v>2603.12</v>
      </c>
      <c r="O14382">
        <v>1301.559</v>
      </c>
      <c r="P14382">
        <v>102.5</v>
      </c>
      <c r="Q14382">
        <v>35.5</v>
      </c>
      <c r="R14382">
        <v>4674.38</v>
      </c>
      <c r="S14382">
        <v>2021</v>
      </c>
      <c r="T14382">
        <v>1</v>
      </c>
      <c r="U14382">
        <v>4</v>
      </c>
    </row>
    <row r="14383" spans="1:21" x14ac:dyDescent="0.3">
      <c r="A14383" s="5" t="s">
        <v>168</v>
      </c>
      <c r="B14383" s="5" t="s">
        <v>206</v>
      </c>
      <c r="C14383" s="5" t="s">
        <v>114</v>
      </c>
      <c r="D14383" s="5" t="s">
        <v>659</v>
      </c>
      <c r="E14383" s="5" t="s">
        <v>172</v>
      </c>
      <c r="F14383" s="6">
        <v>44217</v>
      </c>
      <c r="G14383" s="5" t="s">
        <v>148</v>
      </c>
      <c r="H14383" s="5" t="s">
        <v>190</v>
      </c>
      <c r="I14383">
        <v>44029</v>
      </c>
      <c r="J14383">
        <v>188</v>
      </c>
      <c r="K14383">
        <v>376</v>
      </c>
      <c r="L14383">
        <v>3</v>
      </c>
      <c r="M14383">
        <v>12408</v>
      </c>
      <c r="N14383">
        <v>3904.68</v>
      </c>
      <c r="O14383">
        <v>1301.559</v>
      </c>
      <c r="P14383">
        <v>125.33333333333333</v>
      </c>
      <c r="Q14383">
        <v>33</v>
      </c>
      <c r="R14383">
        <v>8503.32</v>
      </c>
      <c r="S14383">
        <v>2021</v>
      </c>
      <c r="T14383">
        <v>1</v>
      </c>
      <c r="U14383">
        <v>4</v>
      </c>
    </row>
    <row r="14384" spans="1:21" x14ac:dyDescent="0.3">
      <c r="A14384" s="5" t="s">
        <v>168</v>
      </c>
      <c r="B14384" s="5" t="s">
        <v>206</v>
      </c>
      <c r="C14384" s="5" t="s">
        <v>114</v>
      </c>
      <c r="D14384" s="5" t="s">
        <v>659</v>
      </c>
      <c r="E14384" s="5" t="s">
        <v>172</v>
      </c>
      <c r="F14384" s="6">
        <v>44217</v>
      </c>
      <c r="G14384" s="5" t="s">
        <v>148</v>
      </c>
      <c r="H14384" s="5" t="s">
        <v>498</v>
      </c>
      <c r="I14384">
        <v>44029</v>
      </c>
      <c r="J14384">
        <v>188</v>
      </c>
      <c r="K14384">
        <v>616</v>
      </c>
      <c r="L14384">
        <v>6</v>
      </c>
      <c r="M14384">
        <v>21868</v>
      </c>
      <c r="N14384">
        <v>7809.36</v>
      </c>
      <c r="O14384">
        <v>1301.559</v>
      </c>
      <c r="P14384">
        <v>102.66666666666667</v>
      </c>
      <c r="Q14384">
        <v>35.5</v>
      </c>
      <c r="R14384">
        <v>14058.64</v>
      </c>
      <c r="S14384">
        <v>2021</v>
      </c>
      <c r="T14384">
        <v>1</v>
      </c>
      <c r="U14384">
        <v>4</v>
      </c>
    </row>
    <row r="14385" spans="1:21" x14ac:dyDescent="0.3">
      <c r="A14385" s="5" t="s">
        <v>168</v>
      </c>
      <c r="B14385" s="5" t="s">
        <v>206</v>
      </c>
      <c r="C14385" s="5" t="s">
        <v>114</v>
      </c>
      <c r="D14385" s="5" t="s">
        <v>659</v>
      </c>
      <c r="E14385" s="5" t="s">
        <v>172</v>
      </c>
      <c r="F14385" s="6">
        <v>44217</v>
      </c>
      <c r="G14385" s="5" t="s">
        <v>148</v>
      </c>
      <c r="H14385" s="5" t="s">
        <v>190</v>
      </c>
      <c r="I14385">
        <v>44029</v>
      </c>
      <c r="J14385">
        <v>188</v>
      </c>
      <c r="K14385">
        <v>110</v>
      </c>
      <c r="L14385">
        <v>1</v>
      </c>
      <c r="M14385">
        <v>3905</v>
      </c>
      <c r="N14385">
        <v>1301.56</v>
      </c>
      <c r="O14385">
        <v>1301.559</v>
      </c>
      <c r="P14385">
        <v>110</v>
      </c>
      <c r="Q14385">
        <v>35.5</v>
      </c>
      <c r="R14385">
        <v>2603.44</v>
      </c>
      <c r="S14385">
        <v>2021</v>
      </c>
      <c r="T14385">
        <v>1</v>
      </c>
      <c r="U14385">
        <v>4</v>
      </c>
    </row>
    <row r="14386" spans="1:21" x14ac:dyDescent="0.3">
      <c r="A14386" s="5" t="s">
        <v>168</v>
      </c>
      <c r="B14386" s="5" t="s">
        <v>206</v>
      </c>
      <c r="C14386" s="5" t="s">
        <v>114</v>
      </c>
      <c r="D14386" s="5" t="s">
        <v>659</v>
      </c>
      <c r="E14386" s="5" t="s">
        <v>172</v>
      </c>
      <c r="F14386" s="6">
        <v>44218</v>
      </c>
      <c r="G14386" s="5" t="s">
        <v>148</v>
      </c>
      <c r="H14386" s="5" t="s">
        <v>230</v>
      </c>
      <c r="I14386">
        <v>44029</v>
      </c>
      <c r="J14386">
        <v>189</v>
      </c>
      <c r="K14386">
        <v>547</v>
      </c>
      <c r="L14386">
        <v>5</v>
      </c>
      <c r="M14386">
        <v>19145</v>
      </c>
      <c r="N14386">
        <v>6507.8</v>
      </c>
      <c r="O14386">
        <v>1301.559</v>
      </c>
      <c r="P14386">
        <v>109.4</v>
      </c>
      <c r="Q14386">
        <v>35</v>
      </c>
      <c r="R14386">
        <v>12637.2</v>
      </c>
      <c r="S14386">
        <v>2021</v>
      </c>
      <c r="T14386">
        <v>1</v>
      </c>
      <c r="U14386">
        <v>4</v>
      </c>
    </row>
    <row r="14387" spans="1:21" x14ac:dyDescent="0.3">
      <c r="A14387" s="5" t="s">
        <v>168</v>
      </c>
      <c r="B14387" s="5" t="s">
        <v>206</v>
      </c>
      <c r="C14387" s="5" t="s">
        <v>114</v>
      </c>
      <c r="D14387" s="5" t="s">
        <v>659</v>
      </c>
      <c r="E14387" s="5" t="s">
        <v>172</v>
      </c>
      <c r="F14387" s="6">
        <v>44218</v>
      </c>
      <c r="G14387" s="5" t="s">
        <v>148</v>
      </c>
      <c r="H14387" s="5" t="s">
        <v>246</v>
      </c>
      <c r="I14387">
        <v>44029</v>
      </c>
      <c r="J14387">
        <v>189</v>
      </c>
      <c r="K14387">
        <v>520</v>
      </c>
      <c r="L14387">
        <v>5</v>
      </c>
      <c r="M14387">
        <v>18460</v>
      </c>
      <c r="N14387">
        <v>6507.8</v>
      </c>
      <c r="O14387">
        <v>1301.559</v>
      </c>
      <c r="P14387">
        <v>104</v>
      </c>
      <c r="Q14387">
        <v>35.5</v>
      </c>
      <c r="R14387">
        <v>11952.2</v>
      </c>
      <c r="S14387">
        <v>2021</v>
      </c>
      <c r="T14387">
        <v>1</v>
      </c>
      <c r="U14387">
        <v>4</v>
      </c>
    </row>
    <row r="14388" spans="1:21" x14ac:dyDescent="0.3">
      <c r="A14388" s="5" t="s">
        <v>168</v>
      </c>
      <c r="B14388" s="5" t="s">
        <v>206</v>
      </c>
      <c r="C14388" s="5" t="s">
        <v>114</v>
      </c>
      <c r="D14388" s="5" t="s">
        <v>659</v>
      </c>
      <c r="E14388" s="5" t="s">
        <v>172</v>
      </c>
      <c r="F14388" s="6">
        <v>44218</v>
      </c>
      <c r="G14388" s="5" t="s">
        <v>148</v>
      </c>
      <c r="H14388" s="5" t="s">
        <v>183</v>
      </c>
      <c r="I14388">
        <v>44029</v>
      </c>
      <c r="J14388">
        <v>189</v>
      </c>
      <c r="K14388">
        <v>526</v>
      </c>
      <c r="L14388">
        <v>5</v>
      </c>
      <c r="M14388">
        <v>18673</v>
      </c>
      <c r="N14388">
        <v>6507.8</v>
      </c>
      <c r="O14388">
        <v>1301.559</v>
      </c>
      <c r="P14388">
        <v>105.2</v>
      </c>
      <c r="Q14388">
        <v>35.5</v>
      </c>
      <c r="R14388">
        <v>12165.2</v>
      </c>
      <c r="S14388">
        <v>2021</v>
      </c>
      <c r="T14388">
        <v>1</v>
      </c>
      <c r="U14388">
        <v>4</v>
      </c>
    </row>
    <row r="14389" spans="1:21" x14ac:dyDescent="0.3">
      <c r="A14389" s="5" t="s">
        <v>168</v>
      </c>
      <c r="B14389" s="5" t="s">
        <v>206</v>
      </c>
      <c r="C14389" s="5" t="s">
        <v>114</v>
      </c>
      <c r="D14389" s="5" t="s">
        <v>659</v>
      </c>
      <c r="E14389" s="5" t="s">
        <v>172</v>
      </c>
      <c r="F14389" s="6">
        <v>44218</v>
      </c>
      <c r="G14389" s="5" t="s">
        <v>148</v>
      </c>
      <c r="H14389" s="5" t="s">
        <v>216</v>
      </c>
      <c r="I14389">
        <v>44029</v>
      </c>
      <c r="J14389">
        <v>189</v>
      </c>
      <c r="K14389">
        <v>206</v>
      </c>
      <c r="L14389">
        <v>2</v>
      </c>
      <c r="M14389">
        <v>7313</v>
      </c>
      <c r="N14389">
        <v>2603.12</v>
      </c>
      <c r="O14389">
        <v>1301.559</v>
      </c>
      <c r="P14389">
        <v>103</v>
      </c>
      <c r="Q14389">
        <v>35.5</v>
      </c>
      <c r="R14389">
        <v>4709.88</v>
      </c>
      <c r="S14389">
        <v>2021</v>
      </c>
      <c r="T14389">
        <v>1</v>
      </c>
      <c r="U14389">
        <v>4</v>
      </c>
    </row>
    <row r="14390" spans="1:21" x14ac:dyDescent="0.3">
      <c r="A14390" s="5" t="s">
        <v>168</v>
      </c>
      <c r="B14390" s="5" t="s">
        <v>206</v>
      </c>
      <c r="C14390" s="5" t="s">
        <v>114</v>
      </c>
      <c r="D14390" s="5" t="s">
        <v>659</v>
      </c>
      <c r="E14390" s="5" t="s">
        <v>172</v>
      </c>
      <c r="F14390" s="6">
        <v>44218</v>
      </c>
      <c r="G14390" s="5" t="s">
        <v>148</v>
      </c>
      <c r="H14390" s="5" t="s">
        <v>203</v>
      </c>
      <c r="I14390">
        <v>44029</v>
      </c>
      <c r="J14390">
        <v>189</v>
      </c>
      <c r="K14390">
        <v>216</v>
      </c>
      <c r="L14390">
        <v>2</v>
      </c>
      <c r="M14390">
        <v>7668</v>
      </c>
      <c r="N14390">
        <v>2603.12</v>
      </c>
      <c r="O14390">
        <v>1301.559</v>
      </c>
      <c r="P14390">
        <v>108</v>
      </c>
      <c r="Q14390">
        <v>35.5</v>
      </c>
      <c r="R14390">
        <v>5064.88</v>
      </c>
      <c r="S14390">
        <v>2021</v>
      </c>
      <c r="T14390">
        <v>1</v>
      </c>
      <c r="U14390">
        <v>4</v>
      </c>
    </row>
    <row r="14391" spans="1:21" x14ac:dyDescent="0.3">
      <c r="A14391" s="5" t="s">
        <v>168</v>
      </c>
      <c r="B14391" s="5" t="s">
        <v>206</v>
      </c>
      <c r="C14391" s="5" t="s">
        <v>114</v>
      </c>
      <c r="D14391" s="5" t="s">
        <v>659</v>
      </c>
      <c r="E14391" s="5" t="s">
        <v>172</v>
      </c>
      <c r="F14391" s="6">
        <v>44218</v>
      </c>
      <c r="G14391" s="5" t="s">
        <v>148</v>
      </c>
      <c r="H14391" s="5" t="s">
        <v>187</v>
      </c>
      <c r="I14391">
        <v>44029</v>
      </c>
      <c r="J14391">
        <v>189</v>
      </c>
      <c r="K14391">
        <v>593</v>
      </c>
      <c r="L14391">
        <v>5</v>
      </c>
      <c r="M14391">
        <v>21051.5</v>
      </c>
      <c r="N14391">
        <v>6507.8</v>
      </c>
      <c r="O14391">
        <v>1301.559</v>
      </c>
      <c r="P14391">
        <v>118.6</v>
      </c>
      <c r="Q14391">
        <v>35.5</v>
      </c>
      <c r="R14391">
        <v>14543.7</v>
      </c>
      <c r="S14391">
        <v>2021</v>
      </c>
      <c r="T14391">
        <v>1</v>
      </c>
      <c r="U14391">
        <v>4</v>
      </c>
    </row>
    <row r="14392" spans="1:21" x14ac:dyDescent="0.3">
      <c r="A14392" s="5" t="s">
        <v>168</v>
      </c>
      <c r="B14392" s="5" t="s">
        <v>206</v>
      </c>
      <c r="C14392" s="5" t="s">
        <v>114</v>
      </c>
      <c r="D14392" s="5" t="s">
        <v>659</v>
      </c>
      <c r="E14392" s="5" t="s">
        <v>172</v>
      </c>
      <c r="F14392" s="6">
        <v>44218</v>
      </c>
      <c r="G14392" s="5" t="s">
        <v>148</v>
      </c>
      <c r="H14392" s="5" t="s">
        <v>191</v>
      </c>
      <c r="I14392">
        <v>44029</v>
      </c>
      <c r="J14392">
        <v>189</v>
      </c>
      <c r="K14392">
        <v>590</v>
      </c>
      <c r="L14392">
        <v>5</v>
      </c>
      <c r="M14392">
        <v>20945</v>
      </c>
      <c r="N14392">
        <v>6507.8</v>
      </c>
      <c r="O14392">
        <v>1301.559</v>
      </c>
      <c r="P14392">
        <v>118</v>
      </c>
      <c r="Q14392">
        <v>35.5</v>
      </c>
      <c r="R14392">
        <v>14437.2</v>
      </c>
      <c r="S14392">
        <v>2021</v>
      </c>
      <c r="T14392">
        <v>1</v>
      </c>
      <c r="U14392">
        <v>4</v>
      </c>
    </row>
    <row r="14393" spans="1:21" x14ac:dyDescent="0.3">
      <c r="A14393" s="5" t="s">
        <v>168</v>
      </c>
      <c r="B14393" s="5" t="s">
        <v>206</v>
      </c>
      <c r="C14393" s="5" t="s">
        <v>114</v>
      </c>
      <c r="D14393" s="5" t="s">
        <v>659</v>
      </c>
      <c r="E14393" s="5" t="s">
        <v>172</v>
      </c>
      <c r="F14393" s="6">
        <v>44218</v>
      </c>
      <c r="G14393" s="5" t="s">
        <v>148</v>
      </c>
      <c r="H14393" s="5" t="s">
        <v>226</v>
      </c>
      <c r="I14393">
        <v>44029</v>
      </c>
      <c r="J14393">
        <v>189</v>
      </c>
      <c r="K14393">
        <v>326</v>
      </c>
      <c r="L14393">
        <v>3</v>
      </c>
      <c r="M14393">
        <v>11573</v>
      </c>
      <c r="N14393">
        <v>3904.68</v>
      </c>
      <c r="O14393">
        <v>1301.559</v>
      </c>
      <c r="P14393">
        <v>108.66666666666667</v>
      </c>
      <c r="Q14393">
        <v>35.5</v>
      </c>
      <c r="R14393">
        <v>7668.32</v>
      </c>
      <c r="S14393">
        <v>2021</v>
      </c>
      <c r="T14393">
        <v>1</v>
      </c>
      <c r="U14393">
        <v>4</v>
      </c>
    </row>
    <row r="14394" spans="1:21" x14ac:dyDescent="0.3">
      <c r="A14394" s="5" t="s">
        <v>168</v>
      </c>
      <c r="B14394" s="5" t="s">
        <v>206</v>
      </c>
      <c r="C14394" s="5" t="s">
        <v>114</v>
      </c>
      <c r="D14394" s="5" t="s">
        <v>659</v>
      </c>
      <c r="E14394" s="5" t="s">
        <v>172</v>
      </c>
      <c r="F14394" s="6">
        <v>44218</v>
      </c>
      <c r="G14394" s="5" t="s">
        <v>148</v>
      </c>
      <c r="H14394" s="5" t="s">
        <v>284</v>
      </c>
      <c r="I14394">
        <v>44029</v>
      </c>
      <c r="J14394">
        <v>189</v>
      </c>
      <c r="K14394">
        <v>250</v>
      </c>
      <c r="L14394">
        <v>2</v>
      </c>
      <c r="M14394">
        <v>8875</v>
      </c>
      <c r="N14394">
        <v>2603.12</v>
      </c>
      <c r="O14394">
        <v>1301.559</v>
      </c>
      <c r="P14394">
        <v>125</v>
      </c>
      <c r="Q14394">
        <v>35.5</v>
      </c>
      <c r="R14394">
        <v>6271.88</v>
      </c>
      <c r="S14394">
        <v>2021</v>
      </c>
      <c r="T14394">
        <v>1</v>
      </c>
      <c r="U14394">
        <v>4</v>
      </c>
    </row>
    <row r="14395" spans="1:21" x14ac:dyDescent="0.3">
      <c r="A14395" s="5" t="s">
        <v>168</v>
      </c>
      <c r="B14395" s="5" t="s">
        <v>206</v>
      </c>
      <c r="C14395" s="5" t="s">
        <v>114</v>
      </c>
      <c r="D14395" s="5" t="s">
        <v>659</v>
      </c>
      <c r="E14395" s="5" t="s">
        <v>172</v>
      </c>
      <c r="F14395" s="6">
        <v>44218</v>
      </c>
      <c r="G14395" s="5" t="s">
        <v>148</v>
      </c>
      <c r="H14395" s="5" t="s">
        <v>182</v>
      </c>
      <c r="I14395">
        <v>44029</v>
      </c>
      <c r="J14395">
        <v>189</v>
      </c>
      <c r="K14395">
        <v>214</v>
      </c>
      <c r="L14395">
        <v>2</v>
      </c>
      <c r="M14395">
        <v>7597</v>
      </c>
      <c r="N14395">
        <v>2603.12</v>
      </c>
      <c r="O14395">
        <v>1301.559</v>
      </c>
      <c r="P14395">
        <v>107</v>
      </c>
      <c r="Q14395">
        <v>35.5</v>
      </c>
      <c r="R14395">
        <v>4993.88</v>
      </c>
      <c r="S14395">
        <v>2021</v>
      </c>
      <c r="T14395">
        <v>1</v>
      </c>
      <c r="U14395">
        <v>4</v>
      </c>
    </row>
    <row r="14396" spans="1:21" x14ac:dyDescent="0.3">
      <c r="A14396" s="5" t="s">
        <v>168</v>
      </c>
      <c r="B14396" s="5" t="s">
        <v>206</v>
      </c>
      <c r="C14396" s="5" t="s">
        <v>114</v>
      </c>
      <c r="D14396" s="5" t="s">
        <v>659</v>
      </c>
      <c r="E14396" s="5" t="s">
        <v>172</v>
      </c>
      <c r="F14396" s="6">
        <v>44218</v>
      </c>
      <c r="G14396" s="5" t="s">
        <v>148</v>
      </c>
      <c r="H14396" s="5" t="s">
        <v>671</v>
      </c>
      <c r="I14396">
        <v>44029</v>
      </c>
      <c r="J14396">
        <v>189</v>
      </c>
      <c r="K14396">
        <v>1160</v>
      </c>
      <c r="L14396">
        <v>9</v>
      </c>
      <c r="M14396">
        <v>41180</v>
      </c>
      <c r="N14396">
        <v>11714.03</v>
      </c>
      <c r="O14396">
        <v>1301.559</v>
      </c>
      <c r="P14396">
        <v>128.88888888888889</v>
      </c>
      <c r="Q14396">
        <v>35.5</v>
      </c>
      <c r="R14396">
        <v>29465.97</v>
      </c>
      <c r="S14396">
        <v>2021</v>
      </c>
      <c r="T14396">
        <v>1</v>
      </c>
      <c r="U14396">
        <v>4</v>
      </c>
    </row>
    <row r="14397" spans="1:21" x14ac:dyDescent="0.3">
      <c r="A14397" s="5" t="s">
        <v>168</v>
      </c>
      <c r="B14397" s="5" t="s">
        <v>206</v>
      </c>
      <c r="C14397" s="5" t="s">
        <v>114</v>
      </c>
      <c r="D14397" s="5" t="s">
        <v>659</v>
      </c>
      <c r="E14397" s="5" t="s">
        <v>172</v>
      </c>
      <c r="F14397" s="6">
        <v>44225</v>
      </c>
      <c r="G14397" s="5" t="s">
        <v>148</v>
      </c>
      <c r="H14397" s="5" t="s">
        <v>173</v>
      </c>
      <c r="I14397">
        <v>44029</v>
      </c>
      <c r="J14397">
        <v>196</v>
      </c>
      <c r="K14397">
        <v>319</v>
      </c>
      <c r="L14397">
        <v>3</v>
      </c>
      <c r="M14397">
        <v>10846</v>
      </c>
      <c r="N14397">
        <v>3904.68</v>
      </c>
      <c r="O14397">
        <v>1301.559</v>
      </c>
      <c r="P14397">
        <v>106.33333333333333</v>
      </c>
      <c r="Q14397">
        <v>34</v>
      </c>
      <c r="R14397">
        <v>6941.32</v>
      </c>
      <c r="S14397">
        <v>2021</v>
      </c>
      <c r="T14397">
        <v>1</v>
      </c>
      <c r="U14397">
        <v>5</v>
      </c>
    </row>
    <row r="14398" spans="1:21" x14ac:dyDescent="0.3">
      <c r="A14398" s="5" t="s">
        <v>168</v>
      </c>
      <c r="B14398" s="5" t="s">
        <v>206</v>
      </c>
      <c r="C14398" s="5" t="s">
        <v>114</v>
      </c>
      <c r="D14398" s="5" t="s">
        <v>673</v>
      </c>
      <c r="E14398" s="5" t="s">
        <v>172</v>
      </c>
      <c r="F14398" s="6">
        <v>44201</v>
      </c>
      <c r="G14398" s="5" t="s">
        <v>148</v>
      </c>
      <c r="H14398" s="5" t="s">
        <v>208</v>
      </c>
      <c r="I14398">
        <v>44042</v>
      </c>
      <c r="J14398">
        <v>159</v>
      </c>
      <c r="K14398">
        <v>92.8</v>
      </c>
      <c r="L14398">
        <v>1</v>
      </c>
      <c r="M14398">
        <v>3155.2</v>
      </c>
      <c r="N14398">
        <v>4072.32</v>
      </c>
      <c r="O14398">
        <v>4072.317</v>
      </c>
      <c r="P14398">
        <v>92.8</v>
      </c>
      <c r="Q14398">
        <v>34</v>
      </c>
      <c r="R14398">
        <v>-917.12</v>
      </c>
      <c r="S14398">
        <v>2021</v>
      </c>
      <c r="T14398">
        <v>1</v>
      </c>
      <c r="U14398">
        <v>2</v>
      </c>
    </row>
    <row r="14399" spans="1:21" x14ac:dyDescent="0.3">
      <c r="A14399" s="5" t="s">
        <v>168</v>
      </c>
      <c r="B14399" s="5" t="s">
        <v>206</v>
      </c>
      <c r="C14399" s="5" t="s">
        <v>114</v>
      </c>
      <c r="D14399" s="5" t="s">
        <v>673</v>
      </c>
      <c r="E14399" s="5" t="s">
        <v>172</v>
      </c>
      <c r="F14399" s="6">
        <v>44203</v>
      </c>
      <c r="G14399" s="5" t="s">
        <v>148</v>
      </c>
      <c r="H14399" s="5" t="s">
        <v>190</v>
      </c>
      <c r="I14399">
        <v>44042</v>
      </c>
      <c r="J14399">
        <v>161</v>
      </c>
      <c r="K14399">
        <v>97</v>
      </c>
      <c r="L14399">
        <v>1</v>
      </c>
      <c r="M14399">
        <v>3298</v>
      </c>
      <c r="N14399">
        <v>4401.1899999999996</v>
      </c>
      <c r="O14399">
        <v>4401.1909999999998</v>
      </c>
      <c r="P14399">
        <v>97</v>
      </c>
      <c r="Q14399">
        <v>34</v>
      </c>
      <c r="R14399">
        <v>-1103.19</v>
      </c>
      <c r="S14399">
        <v>2021</v>
      </c>
      <c r="T14399">
        <v>1</v>
      </c>
      <c r="U14399">
        <v>2</v>
      </c>
    </row>
    <row r="14400" spans="1:21" x14ac:dyDescent="0.3">
      <c r="A14400" s="5" t="s">
        <v>168</v>
      </c>
      <c r="B14400" s="5" t="s">
        <v>206</v>
      </c>
      <c r="C14400" s="5" t="s">
        <v>114</v>
      </c>
      <c r="D14400" s="5" t="s">
        <v>673</v>
      </c>
      <c r="E14400" s="5" t="s">
        <v>172</v>
      </c>
      <c r="F14400" s="6">
        <v>44205</v>
      </c>
      <c r="G14400" s="5" t="s">
        <v>148</v>
      </c>
      <c r="H14400" s="5" t="s">
        <v>208</v>
      </c>
      <c r="I14400">
        <v>44042</v>
      </c>
      <c r="J14400">
        <v>163</v>
      </c>
      <c r="K14400">
        <v>106.4</v>
      </c>
      <c r="L14400">
        <v>1</v>
      </c>
      <c r="M14400">
        <v>3511.2</v>
      </c>
      <c r="N14400">
        <v>4401.1899999999996</v>
      </c>
      <c r="O14400">
        <v>4401.1909999999998</v>
      </c>
      <c r="P14400">
        <v>106.4</v>
      </c>
      <c r="Q14400">
        <v>33</v>
      </c>
      <c r="R14400">
        <v>-889.99</v>
      </c>
      <c r="S14400">
        <v>2021</v>
      </c>
      <c r="T14400">
        <v>1</v>
      </c>
      <c r="U14400">
        <v>2</v>
      </c>
    </row>
    <row r="14401" spans="1:21" x14ac:dyDescent="0.3">
      <c r="A14401" s="5" t="s">
        <v>168</v>
      </c>
      <c r="B14401" s="5" t="s">
        <v>206</v>
      </c>
      <c r="C14401" s="5" t="s">
        <v>114</v>
      </c>
      <c r="D14401" s="5" t="s">
        <v>673</v>
      </c>
      <c r="E14401" s="5" t="s">
        <v>172</v>
      </c>
      <c r="F14401" s="6">
        <v>44208</v>
      </c>
      <c r="G14401" s="5" t="s">
        <v>148</v>
      </c>
      <c r="H14401" s="5" t="s">
        <v>208</v>
      </c>
      <c r="I14401">
        <v>44042</v>
      </c>
      <c r="J14401">
        <v>166</v>
      </c>
      <c r="K14401">
        <v>116.6</v>
      </c>
      <c r="L14401">
        <v>1</v>
      </c>
      <c r="M14401">
        <v>3847.8</v>
      </c>
      <c r="N14401">
        <v>4690.43</v>
      </c>
      <c r="O14401">
        <v>4690.433</v>
      </c>
      <c r="P14401">
        <v>116.6</v>
      </c>
      <c r="Q14401">
        <v>33</v>
      </c>
      <c r="R14401">
        <v>-842.63</v>
      </c>
      <c r="S14401">
        <v>2021</v>
      </c>
      <c r="T14401">
        <v>1</v>
      </c>
      <c r="U14401">
        <v>3</v>
      </c>
    </row>
    <row r="14402" spans="1:21" x14ac:dyDescent="0.3">
      <c r="A14402" s="5" t="s">
        <v>168</v>
      </c>
      <c r="B14402" s="5" t="s">
        <v>206</v>
      </c>
      <c r="C14402" s="5" t="s">
        <v>114</v>
      </c>
      <c r="D14402" s="5" t="s">
        <v>673</v>
      </c>
      <c r="E14402" s="5" t="s">
        <v>172</v>
      </c>
      <c r="F14402" s="6">
        <v>44210</v>
      </c>
      <c r="G14402" s="5" t="s">
        <v>148</v>
      </c>
      <c r="H14402" s="5" t="s">
        <v>371</v>
      </c>
      <c r="I14402">
        <v>44042</v>
      </c>
      <c r="J14402">
        <v>168</v>
      </c>
      <c r="K14402">
        <v>1165.8</v>
      </c>
      <c r="L14402">
        <v>10</v>
      </c>
      <c r="M14402">
        <v>40220.1</v>
      </c>
      <c r="N14402">
        <v>46904.33</v>
      </c>
      <c r="O14402">
        <v>4690.433</v>
      </c>
      <c r="P14402">
        <v>116.58</v>
      </c>
      <c r="Q14402">
        <v>34.5</v>
      </c>
      <c r="R14402">
        <v>-6684.23</v>
      </c>
      <c r="S14402">
        <v>2021</v>
      </c>
      <c r="T14402">
        <v>1</v>
      </c>
      <c r="U14402">
        <v>3</v>
      </c>
    </row>
    <row r="14403" spans="1:21" x14ac:dyDescent="0.3">
      <c r="A14403" s="5" t="s">
        <v>168</v>
      </c>
      <c r="B14403" s="5" t="s">
        <v>206</v>
      </c>
      <c r="C14403" s="5" t="s">
        <v>114</v>
      </c>
      <c r="D14403" s="5" t="s">
        <v>673</v>
      </c>
      <c r="E14403" s="5" t="s">
        <v>172</v>
      </c>
      <c r="F14403" s="6">
        <v>44210</v>
      </c>
      <c r="G14403" s="5" t="s">
        <v>148</v>
      </c>
      <c r="H14403" s="5" t="s">
        <v>218</v>
      </c>
      <c r="I14403">
        <v>44042</v>
      </c>
      <c r="J14403">
        <v>168</v>
      </c>
      <c r="K14403">
        <v>594</v>
      </c>
      <c r="L14403">
        <v>5</v>
      </c>
      <c r="M14403">
        <v>21384</v>
      </c>
      <c r="N14403">
        <v>23452.17</v>
      </c>
      <c r="O14403">
        <v>4690.433</v>
      </c>
      <c r="P14403">
        <v>118.8</v>
      </c>
      <c r="Q14403">
        <v>36</v>
      </c>
      <c r="R14403">
        <v>-2068.17</v>
      </c>
      <c r="S14403">
        <v>2021</v>
      </c>
      <c r="T14403">
        <v>1</v>
      </c>
      <c r="U14403">
        <v>3</v>
      </c>
    </row>
    <row r="14404" spans="1:21" x14ac:dyDescent="0.3">
      <c r="A14404" s="5" t="s">
        <v>168</v>
      </c>
      <c r="B14404" s="5" t="s">
        <v>206</v>
      </c>
      <c r="C14404" s="5" t="s">
        <v>114</v>
      </c>
      <c r="D14404" s="5" t="s">
        <v>673</v>
      </c>
      <c r="E14404" s="5" t="s">
        <v>172</v>
      </c>
      <c r="F14404" s="6">
        <v>44210</v>
      </c>
      <c r="G14404" s="5" t="s">
        <v>148</v>
      </c>
      <c r="H14404" s="5" t="s">
        <v>186</v>
      </c>
      <c r="I14404">
        <v>44042</v>
      </c>
      <c r="J14404">
        <v>168</v>
      </c>
      <c r="K14404">
        <v>120</v>
      </c>
      <c r="L14404">
        <v>1</v>
      </c>
      <c r="M14404">
        <v>2000</v>
      </c>
      <c r="N14404">
        <v>4690.43</v>
      </c>
      <c r="O14404">
        <v>4690.433</v>
      </c>
      <c r="P14404">
        <v>120</v>
      </c>
      <c r="Q14404">
        <v>16.666699999999999</v>
      </c>
      <c r="R14404">
        <v>-2690.43</v>
      </c>
      <c r="S14404">
        <v>2021</v>
      </c>
      <c r="T14404">
        <v>1</v>
      </c>
      <c r="U14404">
        <v>3</v>
      </c>
    </row>
    <row r="14405" spans="1:21" x14ac:dyDescent="0.3">
      <c r="A14405" s="5" t="s">
        <v>168</v>
      </c>
      <c r="B14405" s="5" t="s">
        <v>206</v>
      </c>
      <c r="C14405" s="5" t="s">
        <v>114</v>
      </c>
      <c r="D14405" s="5" t="s">
        <v>673</v>
      </c>
      <c r="E14405" s="5" t="s">
        <v>172</v>
      </c>
      <c r="F14405" s="6">
        <v>44210</v>
      </c>
      <c r="G14405" s="5" t="s">
        <v>148</v>
      </c>
      <c r="H14405" s="5" t="s">
        <v>284</v>
      </c>
      <c r="I14405">
        <v>44042</v>
      </c>
      <c r="J14405">
        <v>168</v>
      </c>
      <c r="K14405">
        <v>200</v>
      </c>
      <c r="L14405">
        <v>2</v>
      </c>
      <c r="M14405">
        <v>7200</v>
      </c>
      <c r="N14405">
        <v>9380.8700000000008</v>
      </c>
      <c r="O14405">
        <v>4690.433</v>
      </c>
      <c r="P14405">
        <v>100</v>
      </c>
      <c r="Q14405">
        <v>36</v>
      </c>
      <c r="R14405">
        <v>-2180.87</v>
      </c>
      <c r="S14405">
        <v>2021</v>
      </c>
      <c r="T14405">
        <v>1</v>
      </c>
      <c r="U14405">
        <v>3</v>
      </c>
    </row>
    <row r="14406" spans="1:21" x14ac:dyDescent="0.3">
      <c r="A14406" s="5" t="s">
        <v>168</v>
      </c>
      <c r="B14406" s="5" t="s">
        <v>206</v>
      </c>
      <c r="C14406" s="5" t="s">
        <v>114</v>
      </c>
      <c r="D14406" s="5" t="s">
        <v>673</v>
      </c>
      <c r="E14406" s="5" t="s">
        <v>172</v>
      </c>
      <c r="F14406" s="6">
        <v>44210</v>
      </c>
      <c r="G14406" s="5" t="s">
        <v>148</v>
      </c>
      <c r="H14406" s="5" t="s">
        <v>202</v>
      </c>
      <c r="I14406">
        <v>44042</v>
      </c>
      <c r="J14406">
        <v>168</v>
      </c>
      <c r="K14406">
        <v>1470</v>
      </c>
      <c r="L14406">
        <v>13</v>
      </c>
      <c r="M14406">
        <v>52920</v>
      </c>
      <c r="N14406">
        <v>60975.63</v>
      </c>
      <c r="O14406">
        <v>4690.433</v>
      </c>
      <c r="P14406">
        <v>113.07692307692308</v>
      </c>
      <c r="Q14406">
        <v>36</v>
      </c>
      <c r="R14406">
        <v>-8055.63</v>
      </c>
      <c r="S14406">
        <v>2021</v>
      </c>
      <c r="T14406">
        <v>1</v>
      </c>
      <c r="U14406">
        <v>3</v>
      </c>
    </row>
    <row r="14407" spans="1:21" x14ac:dyDescent="0.3">
      <c r="A14407" s="5" t="s">
        <v>168</v>
      </c>
      <c r="B14407" s="5" t="s">
        <v>206</v>
      </c>
      <c r="C14407" s="5" t="s">
        <v>114</v>
      </c>
      <c r="D14407" s="5" t="s">
        <v>673</v>
      </c>
      <c r="E14407" s="5" t="s">
        <v>172</v>
      </c>
      <c r="F14407" s="6">
        <v>44210</v>
      </c>
      <c r="G14407" s="5" t="s">
        <v>148</v>
      </c>
      <c r="H14407" s="5" t="s">
        <v>191</v>
      </c>
      <c r="I14407">
        <v>44042</v>
      </c>
      <c r="J14407">
        <v>168</v>
      </c>
      <c r="K14407">
        <v>594</v>
      </c>
      <c r="L14407">
        <v>5</v>
      </c>
      <c r="M14407">
        <v>21384</v>
      </c>
      <c r="N14407">
        <v>23452.17</v>
      </c>
      <c r="O14407">
        <v>4690.433</v>
      </c>
      <c r="P14407">
        <v>118.8</v>
      </c>
      <c r="Q14407">
        <v>36</v>
      </c>
      <c r="R14407">
        <v>-2068.17</v>
      </c>
      <c r="S14407">
        <v>2021</v>
      </c>
      <c r="T14407">
        <v>1</v>
      </c>
      <c r="U14407">
        <v>3</v>
      </c>
    </row>
    <row r="14408" spans="1:21" x14ac:dyDescent="0.3">
      <c r="A14408" s="5" t="s">
        <v>168</v>
      </c>
      <c r="B14408" s="5" t="s">
        <v>206</v>
      </c>
      <c r="C14408" s="5" t="s">
        <v>114</v>
      </c>
      <c r="D14408" s="5" t="s">
        <v>673</v>
      </c>
      <c r="E14408" s="5" t="s">
        <v>172</v>
      </c>
      <c r="F14408" s="6">
        <v>44210</v>
      </c>
      <c r="G14408" s="5" t="s">
        <v>148</v>
      </c>
      <c r="H14408" s="5" t="s">
        <v>187</v>
      </c>
      <c r="I14408">
        <v>44042</v>
      </c>
      <c r="J14408">
        <v>168</v>
      </c>
      <c r="K14408">
        <v>800</v>
      </c>
      <c r="L14408">
        <v>7</v>
      </c>
      <c r="M14408">
        <v>28800</v>
      </c>
      <c r="N14408">
        <v>32833.03</v>
      </c>
      <c r="O14408">
        <v>4690.433</v>
      </c>
      <c r="P14408">
        <v>114.28571428571429</v>
      </c>
      <c r="Q14408">
        <v>36</v>
      </c>
      <c r="R14408">
        <v>-4033.03</v>
      </c>
      <c r="S14408">
        <v>2021</v>
      </c>
      <c r="T14408">
        <v>1</v>
      </c>
      <c r="U14408">
        <v>3</v>
      </c>
    </row>
    <row r="14409" spans="1:21" x14ac:dyDescent="0.3">
      <c r="A14409" s="5" t="s">
        <v>168</v>
      </c>
      <c r="B14409" s="5" t="s">
        <v>206</v>
      </c>
      <c r="C14409" s="5" t="s">
        <v>114</v>
      </c>
      <c r="D14409" s="5" t="s">
        <v>673</v>
      </c>
      <c r="E14409" s="5" t="s">
        <v>172</v>
      </c>
      <c r="F14409" s="6">
        <v>44210</v>
      </c>
      <c r="G14409" s="5" t="s">
        <v>148</v>
      </c>
      <c r="H14409" s="5" t="s">
        <v>203</v>
      </c>
      <c r="I14409">
        <v>44042</v>
      </c>
      <c r="J14409">
        <v>168</v>
      </c>
      <c r="K14409">
        <v>204</v>
      </c>
      <c r="L14409">
        <v>2</v>
      </c>
      <c r="M14409">
        <v>6834</v>
      </c>
      <c r="N14409">
        <v>9380.8700000000008</v>
      </c>
      <c r="O14409">
        <v>4690.433</v>
      </c>
      <c r="P14409">
        <v>102</v>
      </c>
      <c r="Q14409">
        <v>33.5</v>
      </c>
      <c r="R14409">
        <v>-2546.87</v>
      </c>
      <c r="S14409">
        <v>2021</v>
      </c>
      <c r="T14409">
        <v>1</v>
      </c>
      <c r="U14409">
        <v>3</v>
      </c>
    </row>
    <row r="14410" spans="1:21" x14ac:dyDescent="0.3">
      <c r="A14410" s="5" t="s">
        <v>168</v>
      </c>
      <c r="B14410" s="5" t="s">
        <v>206</v>
      </c>
      <c r="C14410" s="5" t="s">
        <v>114</v>
      </c>
      <c r="D14410" s="5" t="s">
        <v>673</v>
      </c>
      <c r="E14410" s="5" t="s">
        <v>172</v>
      </c>
      <c r="F14410" s="6">
        <v>44210</v>
      </c>
      <c r="G14410" s="5" t="s">
        <v>148</v>
      </c>
      <c r="H14410" s="5" t="s">
        <v>216</v>
      </c>
      <c r="I14410">
        <v>44042</v>
      </c>
      <c r="J14410">
        <v>168</v>
      </c>
      <c r="K14410">
        <v>108</v>
      </c>
      <c r="L14410">
        <v>1</v>
      </c>
      <c r="M14410">
        <v>3888</v>
      </c>
      <c r="N14410">
        <v>4690.43</v>
      </c>
      <c r="O14410">
        <v>4690.433</v>
      </c>
      <c r="P14410">
        <v>108</v>
      </c>
      <c r="Q14410">
        <v>36</v>
      </c>
      <c r="R14410">
        <v>-802.43</v>
      </c>
      <c r="S14410">
        <v>2021</v>
      </c>
      <c r="T14410">
        <v>1</v>
      </c>
      <c r="U14410">
        <v>3</v>
      </c>
    </row>
    <row r="14411" spans="1:21" x14ac:dyDescent="0.3">
      <c r="A14411" s="5" t="s">
        <v>168</v>
      </c>
      <c r="B14411" s="5" t="s">
        <v>206</v>
      </c>
      <c r="C14411" s="5" t="s">
        <v>114</v>
      </c>
      <c r="D14411" s="5" t="s">
        <v>673</v>
      </c>
      <c r="E14411" s="5" t="s">
        <v>172</v>
      </c>
      <c r="F14411" s="6">
        <v>44210</v>
      </c>
      <c r="G14411" s="5" t="s">
        <v>148</v>
      </c>
      <c r="H14411" s="5" t="s">
        <v>181</v>
      </c>
      <c r="I14411">
        <v>44042</v>
      </c>
      <c r="J14411">
        <v>168</v>
      </c>
      <c r="K14411">
        <v>90</v>
      </c>
      <c r="L14411">
        <v>1</v>
      </c>
      <c r="M14411">
        <v>3240</v>
      </c>
      <c r="N14411">
        <v>4690.43</v>
      </c>
      <c r="O14411">
        <v>4690.433</v>
      </c>
      <c r="P14411">
        <v>90</v>
      </c>
      <c r="Q14411">
        <v>36</v>
      </c>
      <c r="R14411">
        <v>-1450.43</v>
      </c>
      <c r="S14411">
        <v>2021</v>
      </c>
      <c r="T14411">
        <v>1</v>
      </c>
      <c r="U14411">
        <v>3</v>
      </c>
    </row>
    <row r="14412" spans="1:21" x14ac:dyDescent="0.3">
      <c r="A14412" s="5" t="s">
        <v>168</v>
      </c>
      <c r="B14412" s="5" t="s">
        <v>206</v>
      </c>
      <c r="C14412" s="5" t="s">
        <v>114</v>
      </c>
      <c r="D14412" s="5" t="s">
        <v>673</v>
      </c>
      <c r="E14412" s="5" t="s">
        <v>172</v>
      </c>
      <c r="F14412" s="6">
        <v>44210</v>
      </c>
      <c r="G14412" s="5" t="s">
        <v>148</v>
      </c>
      <c r="H14412" s="5" t="s">
        <v>183</v>
      </c>
      <c r="I14412">
        <v>44042</v>
      </c>
      <c r="J14412">
        <v>168</v>
      </c>
      <c r="K14412">
        <v>542</v>
      </c>
      <c r="L14412">
        <v>5</v>
      </c>
      <c r="M14412">
        <v>19512</v>
      </c>
      <c r="N14412">
        <v>23452.17</v>
      </c>
      <c r="O14412">
        <v>4690.433</v>
      </c>
      <c r="P14412">
        <v>108.4</v>
      </c>
      <c r="Q14412">
        <v>36</v>
      </c>
      <c r="R14412">
        <v>-3940.17</v>
      </c>
      <c r="S14412">
        <v>2021</v>
      </c>
      <c r="T14412">
        <v>1</v>
      </c>
      <c r="U14412">
        <v>3</v>
      </c>
    </row>
    <row r="14413" spans="1:21" x14ac:dyDescent="0.3">
      <c r="A14413" s="5" t="s">
        <v>168</v>
      </c>
      <c r="B14413" s="5" t="s">
        <v>206</v>
      </c>
      <c r="C14413" s="5" t="s">
        <v>114</v>
      </c>
      <c r="D14413" s="5" t="s">
        <v>673</v>
      </c>
      <c r="E14413" s="5" t="s">
        <v>172</v>
      </c>
      <c r="F14413" s="6">
        <v>44210</v>
      </c>
      <c r="G14413" s="5" t="s">
        <v>148</v>
      </c>
      <c r="H14413" s="5" t="s">
        <v>246</v>
      </c>
      <c r="I14413">
        <v>44042</v>
      </c>
      <c r="J14413">
        <v>168</v>
      </c>
      <c r="K14413">
        <v>544</v>
      </c>
      <c r="L14413">
        <v>5</v>
      </c>
      <c r="M14413">
        <v>18224</v>
      </c>
      <c r="N14413">
        <v>23452.17</v>
      </c>
      <c r="O14413">
        <v>4690.433</v>
      </c>
      <c r="P14413">
        <v>108.8</v>
      </c>
      <c r="Q14413">
        <v>33.5</v>
      </c>
      <c r="R14413">
        <v>-5228.17</v>
      </c>
      <c r="S14413">
        <v>2021</v>
      </c>
      <c r="T14413">
        <v>1</v>
      </c>
      <c r="U14413">
        <v>3</v>
      </c>
    </row>
    <row r="14414" spans="1:21" x14ac:dyDescent="0.3">
      <c r="A14414" s="5" t="s">
        <v>168</v>
      </c>
      <c r="B14414" s="5" t="s">
        <v>206</v>
      </c>
      <c r="C14414" s="5" t="s">
        <v>114</v>
      </c>
      <c r="D14414" s="5" t="s">
        <v>673</v>
      </c>
      <c r="E14414" s="5" t="s">
        <v>172</v>
      </c>
      <c r="F14414" s="6">
        <v>44210</v>
      </c>
      <c r="G14414" s="5" t="s">
        <v>148</v>
      </c>
      <c r="H14414" s="5" t="s">
        <v>230</v>
      </c>
      <c r="I14414">
        <v>44042</v>
      </c>
      <c r="J14414">
        <v>168</v>
      </c>
      <c r="K14414">
        <v>625</v>
      </c>
      <c r="L14414">
        <v>5</v>
      </c>
      <c r="M14414">
        <v>22187.5</v>
      </c>
      <c r="N14414">
        <v>23452.17</v>
      </c>
      <c r="O14414">
        <v>4690.433</v>
      </c>
      <c r="P14414">
        <v>125</v>
      </c>
      <c r="Q14414">
        <v>35.5</v>
      </c>
      <c r="R14414">
        <v>-1264.67</v>
      </c>
      <c r="S14414">
        <v>2021</v>
      </c>
      <c r="T14414">
        <v>1</v>
      </c>
      <c r="U14414">
        <v>3</v>
      </c>
    </row>
    <row r="14415" spans="1:21" x14ac:dyDescent="0.3">
      <c r="A14415" s="5" t="s">
        <v>168</v>
      </c>
      <c r="B14415" s="5" t="s">
        <v>206</v>
      </c>
      <c r="C14415" s="5" t="s">
        <v>114</v>
      </c>
      <c r="D14415" s="5" t="s">
        <v>673</v>
      </c>
      <c r="E14415" s="5" t="s">
        <v>172</v>
      </c>
      <c r="F14415" s="6">
        <v>44210</v>
      </c>
      <c r="G14415" s="5" t="s">
        <v>148</v>
      </c>
      <c r="H14415" s="5" t="s">
        <v>190</v>
      </c>
      <c r="I14415">
        <v>44042</v>
      </c>
      <c r="J14415">
        <v>168</v>
      </c>
      <c r="K14415">
        <v>90</v>
      </c>
      <c r="L14415">
        <v>1</v>
      </c>
      <c r="M14415">
        <v>3240</v>
      </c>
      <c r="N14415">
        <v>4690.43</v>
      </c>
      <c r="O14415">
        <v>4690.433</v>
      </c>
      <c r="P14415">
        <v>90</v>
      </c>
      <c r="Q14415">
        <v>36</v>
      </c>
      <c r="R14415">
        <v>-1450.43</v>
      </c>
      <c r="S14415">
        <v>2021</v>
      </c>
      <c r="T14415">
        <v>1</v>
      </c>
      <c r="U14415">
        <v>3</v>
      </c>
    </row>
    <row r="14416" spans="1:21" x14ac:dyDescent="0.3">
      <c r="A14416" s="5" t="s">
        <v>168</v>
      </c>
      <c r="B14416" s="5" t="s">
        <v>206</v>
      </c>
      <c r="C14416" s="5" t="s">
        <v>114</v>
      </c>
      <c r="D14416" s="5" t="s">
        <v>673</v>
      </c>
      <c r="E14416" s="5" t="s">
        <v>172</v>
      </c>
      <c r="F14416" s="6">
        <v>44210</v>
      </c>
      <c r="G14416" s="5" t="s">
        <v>148</v>
      </c>
      <c r="H14416" s="5" t="s">
        <v>498</v>
      </c>
      <c r="I14416">
        <v>44042</v>
      </c>
      <c r="J14416">
        <v>168</v>
      </c>
      <c r="K14416">
        <v>870</v>
      </c>
      <c r="L14416">
        <v>8</v>
      </c>
      <c r="M14416">
        <v>31320</v>
      </c>
      <c r="N14416">
        <v>37523.47</v>
      </c>
      <c r="O14416">
        <v>4690.433</v>
      </c>
      <c r="P14416">
        <v>108.75</v>
      </c>
      <c r="Q14416">
        <v>36</v>
      </c>
      <c r="R14416">
        <v>-6203.47</v>
      </c>
      <c r="S14416">
        <v>2021</v>
      </c>
      <c r="T14416">
        <v>1</v>
      </c>
      <c r="U14416">
        <v>3</v>
      </c>
    </row>
    <row r="14417" spans="1:21" x14ac:dyDescent="0.3">
      <c r="A14417" s="5" t="s">
        <v>168</v>
      </c>
      <c r="B14417" s="5" t="s">
        <v>206</v>
      </c>
      <c r="C14417" s="5" t="s">
        <v>114</v>
      </c>
      <c r="D14417" s="5" t="s">
        <v>673</v>
      </c>
      <c r="E14417" s="5" t="s">
        <v>172</v>
      </c>
      <c r="F14417" s="6">
        <v>44210</v>
      </c>
      <c r="G14417" s="5" t="s">
        <v>148</v>
      </c>
      <c r="H14417" s="5" t="s">
        <v>190</v>
      </c>
      <c r="I14417">
        <v>44042</v>
      </c>
      <c r="J14417">
        <v>168</v>
      </c>
      <c r="K14417">
        <v>124</v>
      </c>
      <c r="L14417">
        <v>1</v>
      </c>
      <c r="M14417">
        <v>4464</v>
      </c>
      <c r="N14417">
        <v>4690.43</v>
      </c>
      <c r="O14417">
        <v>4690.433</v>
      </c>
      <c r="P14417">
        <v>124</v>
      </c>
      <c r="Q14417">
        <v>36</v>
      </c>
      <c r="R14417">
        <v>-226.43</v>
      </c>
      <c r="S14417">
        <v>2021</v>
      </c>
      <c r="T14417">
        <v>1</v>
      </c>
      <c r="U14417">
        <v>3</v>
      </c>
    </row>
    <row r="14418" spans="1:21" x14ac:dyDescent="0.3">
      <c r="A14418" s="5" t="s">
        <v>168</v>
      </c>
      <c r="B14418" s="5" t="s">
        <v>206</v>
      </c>
      <c r="C14418" s="5" t="s">
        <v>114</v>
      </c>
      <c r="D14418" s="5" t="s">
        <v>673</v>
      </c>
      <c r="E14418" s="5" t="s">
        <v>172</v>
      </c>
      <c r="F14418" s="6">
        <v>44210</v>
      </c>
      <c r="G14418" s="5" t="s">
        <v>148</v>
      </c>
      <c r="H14418" s="5" t="s">
        <v>190</v>
      </c>
      <c r="I14418">
        <v>44042</v>
      </c>
      <c r="J14418">
        <v>168</v>
      </c>
      <c r="K14418">
        <v>208</v>
      </c>
      <c r="L14418">
        <v>2</v>
      </c>
      <c r="M14418">
        <v>6968</v>
      </c>
      <c r="N14418">
        <v>9380.8700000000008</v>
      </c>
      <c r="O14418">
        <v>4690.433</v>
      </c>
      <c r="P14418">
        <v>104</v>
      </c>
      <c r="Q14418">
        <v>33.5</v>
      </c>
      <c r="R14418">
        <v>-2412.87</v>
      </c>
      <c r="S14418">
        <v>2021</v>
      </c>
      <c r="T14418">
        <v>1</v>
      </c>
      <c r="U14418">
        <v>3</v>
      </c>
    </row>
    <row r="14419" spans="1:21" x14ac:dyDescent="0.3">
      <c r="A14419" s="5" t="s">
        <v>168</v>
      </c>
      <c r="B14419" s="5" t="s">
        <v>206</v>
      </c>
      <c r="C14419" s="5" t="s">
        <v>114</v>
      </c>
      <c r="D14419" s="5" t="s">
        <v>673</v>
      </c>
      <c r="E14419" s="5" t="s">
        <v>172</v>
      </c>
      <c r="F14419" s="6">
        <v>44210</v>
      </c>
      <c r="G14419" s="5" t="s">
        <v>148</v>
      </c>
      <c r="H14419" s="5" t="s">
        <v>221</v>
      </c>
      <c r="I14419">
        <v>44042</v>
      </c>
      <c r="J14419">
        <v>168</v>
      </c>
      <c r="K14419">
        <v>710</v>
      </c>
      <c r="L14419">
        <v>6</v>
      </c>
      <c r="M14419">
        <v>25560</v>
      </c>
      <c r="N14419">
        <v>28142.6</v>
      </c>
      <c r="O14419">
        <v>4690.433</v>
      </c>
      <c r="P14419">
        <v>118.33333333333333</v>
      </c>
      <c r="Q14419">
        <v>36</v>
      </c>
      <c r="R14419">
        <v>-2582.6</v>
      </c>
      <c r="S14419">
        <v>2021</v>
      </c>
      <c r="T14419">
        <v>1</v>
      </c>
      <c r="U14419">
        <v>3</v>
      </c>
    </row>
    <row r="14420" spans="1:21" x14ac:dyDescent="0.3">
      <c r="A14420" s="5" t="s">
        <v>168</v>
      </c>
      <c r="B14420" s="5" t="s">
        <v>206</v>
      </c>
      <c r="C14420" s="5" t="s">
        <v>114</v>
      </c>
      <c r="D14420" s="5" t="s">
        <v>673</v>
      </c>
      <c r="E14420" s="5" t="s">
        <v>172</v>
      </c>
      <c r="F14420" s="6">
        <v>44210</v>
      </c>
      <c r="G14420" s="5" t="s">
        <v>148</v>
      </c>
      <c r="H14420" s="5" t="s">
        <v>190</v>
      </c>
      <c r="I14420">
        <v>44042</v>
      </c>
      <c r="J14420">
        <v>168</v>
      </c>
      <c r="K14420">
        <v>120</v>
      </c>
      <c r="L14420">
        <v>1</v>
      </c>
      <c r="M14420">
        <v>4320</v>
      </c>
      <c r="N14420">
        <v>4690.43</v>
      </c>
      <c r="O14420">
        <v>4690.433</v>
      </c>
      <c r="P14420">
        <v>120</v>
      </c>
      <c r="Q14420">
        <v>36</v>
      </c>
      <c r="R14420">
        <v>-370.43</v>
      </c>
      <c r="S14420">
        <v>2021</v>
      </c>
      <c r="T14420">
        <v>1</v>
      </c>
      <c r="U14420">
        <v>3</v>
      </c>
    </row>
    <row r="14421" spans="1:21" x14ac:dyDescent="0.3">
      <c r="A14421" s="5" t="s">
        <v>168</v>
      </c>
      <c r="B14421" s="5" t="s">
        <v>206</v>
      </c>
      <c r="C14421" s="5" t="s">
        <v>114</v>
      </c>
      <c r="D14421" s="5" t="s">
        <v>673</v>
      </c>
      <c r="E14421" s="5" t="s">
        <v>172</v>
      </c>
      <c r="F14421" s="6">
        <v>44216</v>
      </c>
      <c r="G14421" s="5" t="s">
        <v>148</v>
      </c>
      <c r="H14421" s="5" t="s">
        <v>190</v>
      </c>
      <c r="I14421">
        <v>44042</v>
      </c>
      <c r="J14421">
        <v>174</v>
      </c>
      <c r="K14421">
        <v>107</v>
      </c>
      <c r="L14421">
        <v>1</v>
      </c>
      <c r="M14421">
        <v>3477.5</v>
      </c>
      <c r="N14421">
        <v>4690.43</v>
      </c>
      <c r="O14421">
        <v>4690.433</v>
      </c>
      <c r="P14421">
        <v>107</v>
      </c>
      <c r="Q14421">
        <v>32.5</v>
      </c>
      <c r="R14421">
        <v>-1212.93</v>
      </c>
      <c r="S14421">
        <v>2021</v>
      </c>
      <c r="T14421">
        <v>1</v>
      </c>
      <c r="U14421">
        <v>4</v>
      </c>
    </row>
    <row r="14422" spans="1:21" x14ac:dyDescent="0.3">
      <c r="A14422" s="5" t="s">
        <v>168</v>
      </c>
      <c r="B14422" s="5" t="s">
        <v>206</v>
      </c>
      <c r="C14422" s="5" t="s">
        <v>114</v>
      </c>
      <c r="D14422" s="5" t="s">
        <v>673</v>
      </c>
      <c r="E14422" s="5" t="s">
        <v>172</v>
      </c>
      <c r="F14422" s="6">
        <v>44216</v>
      </c>
      <c r="G14422" s="5" t="s">
        <v>148</v>
      </c>
      <c r="H14422" s="5" t="s">
        <v>190</v>
      </c>
      <c r="I14422">
        <v>44042</v>
      </c>
      <c r="J14422">
        <v>174</v>
      </c>
      <c r="K14422">
        <v>192.6</v>
      </c>
      <c r="L14422">
        <v>2</v>
      </c>
      <c r="M14422">
        <v>6259.5</v>
      </c>
      <c r="N14422">
        <v>9380.8700000000008</v>
      </c>
      <c r="O14422">
        <v>4690.433</v>
      </c>
      <c r="P14422">
        <v>96.3</v>
      </c>
      <c r="Q14422">
        <v>32.5</v>
      </c>
      <c r="R14422">
        <v>-3121.37</v>
      </c>
      <c r="S14422">
        <v>2021</v>
      </c>
      <c r="T14422">
        <v>1</v>
      </c>
      <c r="U14422">
        <v>4</v>
      </c>
    </row>
    <row r="14423" spans="1:21" x14ac:dyDescent="0.3">
      <c r="A14423" s="5" t="s">
        <v>168</v>
      </c>
      <c r="B14423" s="5" t="s">
        <v>206</v>
      </c>
      <c r="C14423" s="5" t="s">
        <v>114</v>
      </c>
      <c r="D14423" s="5" t="s">
        <v>673</v>
      </c>
      <c r="E14423" s="5" t="s">
        <v>172</v>
      </c>
      <c r="F14423" s="6">
        <v>44216</v>
      </c>
      <c r="G14423" s="5" t="s">
        <v>148</v>
      </c>
      <c r="H14423" s="5" t="s">
        <v>208</v>
      </c>
      <c r="I14423">
        <v>44042</v>
      </c>
      <c r="J14423">
        <v>174</v>
      </c>
      <c r="K14423">
        <v>92.6</v>
      </c>
      <c r="L14423">
        <v>1</v>
      </c>
      <c r="M14423">
        <v>3009.5</v>
      </c>
      <c r="N14423">
        <v>4690.43</v>
      </c>
      <c r="O14423">
        <v>4690.433</v>
      </c>
      <c r="P14423">
        <v>92.6</v>
      </c>
      <c r="Q14423">
        <v>32.5</v>
      </c>
      <c r="R14423">
        <v>-1680.93</v>
      </c>
      <c r="S14423">
        <v>2021</v>
      </c>
      <c r="T14423">
        <v>1</v>
      </c>
      <c r="U14423">
        <v>4</v>
      </c>
    </row>
    <row r="14424" spans="1:21" x14ac:dyDescent="0.3">
      <c r="A14424" s="5" t="s">
        <v>168</v>
      </c>
      <c r="B14424" s="5" t="s">
        <v>206</v>
      </c>
      <c r="C14424" s="5" t="s">
        <v>114</v>
      </c>
      <c r="D14424" s="5" t="s">
        <v>673</v>
      </c>
      <c r="E14424" s="5" t="s">
        <v>172</v>
      </c>
      <c r="F14424" s="6">
        <v>44216</v>
      </c>
      <c r="G14424" s="5" t="s">
        <v>148</v>
      </c>
      <c r="H14424" s="5" t="s">
        <v>264</v>
      </c>
      <c r="I14424">
        <v>44042</v>
      </c>
      <c r="J14424">
        <v>174</v>
      </c>
      <c r="K14424">
        <v>1745</v>
      </c>
      <c r="L14424">
        <v>15</v>
      </c>
      <c r="M14424">
        <v>61075</v>
      </c>
      <c r="N14424">
        <v>70356.5</v>
      </c>
      <c r="O14424">
        <v>4690.433</v>
      </c>
      <c r="P14424">
        <v>116.33333333333333</v>
      </c>
      <c r="Q14424">
        <v>35</v>
      </c>
      <c r="R14424">
        <v>-9281.5</v>
      </c>
      <c r="S14424">
        <v>2021</v>
      </c>
      <c r="T14424">
        <v>1</v>
      </c>
      <c r="U14424">
        <v>4</v>
      </c>
    </row>
    <row r="14425" spans="1:21" x14ac:dyDescent="0.3">
      <c r="A14425" s="5" t="s">
        <v>168</v>
      </c>
      <c r="B14425" s="5" t="s">
        <v>206</v>
      </c>
      <c r="C14425" s="5" t="s">
        <v>114</v>
      </c>
      <c r="D14425" s="5" t="s">
        <v>673</v>
      </c>
      <c r="E14425" s="5" t="s">
        <v>172</v>
      </c>
      <c r="F14425" s="6">
        <v>44216</v>
      </c>
      <c r="G14425" s="5" t="s">
        <v>148</v>
      </c>
      <c r="H14425" s="5" t="s">
        <v>194</v>
      </c>
      <c r="I14425">
        <v>44042</v>
      </c>
      <c r="J14425">
        <v>174</v>
      </c>
      <c r="K14425">
        <v>276.60000000000002</v>
      </c>
      <c r="L14425">
        <v>2</v>
      </c>
      <c r="M14425">
        <v>9681</v>
      </c>
      <c r="N14425">
        <v>9380.8700000000008</v>
      </c>
      <c r="O14425">
        <v>4690.433</v>
      </c>
      <c r="P14425">
        <v>138.30000000000001</v>
      </c>
      <c r="Q14425">
        <v>35</v>
      </c>
      <c r="R14425">
        <v>300.13</v>
      </c>
      <c r="S14425">
        <v>2021</v>
      </c>
      <c r="T14425">
        <v>1</v>
      </c>
      <c r="U14425">
        <v>4</v>
      </c>
    </row>
    <row r="14426" spans="1:21" x14ac:dyDescent="0.3">
      <c r="A14426" s="5" t="s">
        <v>168</v>
      </c>
      <c r="B14426" s="5" t="s">
        <v>206</v>
      </c>
      <c r="C14426" s="5" t="s">
        <v>114</v>
      </c>
      <c r="D14426" s="5" t="s">
        <v>673</v>
      </c>
      <c r="E14426" s="5" t="s">
        <v>172</v>
      </c>
      <c r="F14426" s="6">
        <v>44217</v>
      </c>
      <c r="G14426" s="5" t="s">
        <v>148</v>
      </c>
      <c r="H14426" s="5" t="s">
        <v>197</v>
      </c>
      <c r="I14426">
        <v>44042</v>
      </c>
      <c r="J14426">
        <v>175</v>
      </c>
      <c r="K14426">
        <v>977.4</v>
      </c>
      <c r="L14426">
        <v>9</v>
      </c>
      <c r="M14426">
        <v>34209</v>
      </c>
      <c r="N14426">
        <v>42213.9</v>
      </c>
      <c r="O14426">
        <v>4690.433</v>
      </c>
      <c r="P14426">
        <v>108.6</v>
      </c>
      <c r="Q14426">
        <v>35</v>
      </c>
      <c r="R14426">
        <v>-8004.9</v>
      </c>
      <c r="S14426">
        <v>2021</v>
      </c>
      <c r="T14426">
        <v>1</v>
      </c>
      <c r="U14426">
        <v>4</v>
      </c>
    </row>
    <row r="14427" spans="1:21" x14ac:dyDescent="0.3">
      <c r="A14427" s="5" t="s">
        <v>168</v>
      </c>
      <c r="B14427" s="5" t="s">
        <v>206</v>
      </c>
      <c r="C14427" s="5" t="s">
        <v>117</v>
      </c>
      <c r="D14427" s="5" t="s">
        <v>651</v>
      </c>
      <c r="E14427" s="5" t="s">
        <v>172</v>
      </c>
      <c r="F14427" s="6">
        <v>44222</v>
      </c>
      <c r="G14427" s="5" t="s">
        <v>148</v>
      </c>
      <c r="H14427" s="5" t="s">
        <v>351</v>
      </c>
      <c r="I14427">
        <v>44112</v>
      </c>
      <c r="J14427">
        <v>110</v>
      </c>
      <c r="K14427">
        <v>359</v>
      </c>
      <c r="L14427">
        <v>3</v>
      </c>
      <c r="M14427">
        <v>12385.5</v>
      </c>
      <c r="N14427">
        <v>4164.6400000000003</v>
      </c>
      <c r="O14427">
        <v>1388.213</v>
      </c>
      <c r="P14427">
        <v>119.66666666666667</v>
      </c>
      <c r="Q14427">
        <v>34.5</v>
      </c>
      <c r="R14427">
        <v>8220.86</v>
      </c>
      <c r="S14427">
        <v>2021</v>
      </c>
      <c r="T14427">
        <v>1</v>
      </c>
      <c r="U14427">
        <v>5</v>
      </c>
    </row>
    <row r="14428" spans="1:21" x14ac:dyDescent="0.3">
      <c r="A14428" s="5" t="s">
        <v>168</v>
      </c>
      <c r="B14428" s="5" t="s">
        <v>206</v>
      </c>
      <c r="C14428" s="5" t="s">
        <v>117</v>
      </c>
      <c r="D14428" s="5" t="s">
        <v>651</v>
      </c>
      <c r="E14428" s="5" t="s">
        <v>172</v>
      </c>
      <c r="F14428" s="6">
        <v>44222</v>
      </c>
      <c r="G14428" s="5" t="s">
        <v>148</v>
      </c>
      <c r="H14428" s="5" t="s">
        <v>235</v>
      </c>
      <c r="I14428">
        <v>44112</v>
      </c>
      <c r="J14428">
        <v>110</v>
      </c>
      <c r="K14428">
        <v>227.5</v>
      </c>
      <c r="L14428">
        <v>2</v>
      </c>
      <c r="M14428">
        <v>7848.75</v>
      </c>
      <c r="N14428">
        <v>2776.43</v>
      </c>
      <c r="O14428">
        <v>1388.213</v>
      </c>
      <c r="P14428">
        <v>113.75</v>
      </c>
      <c r="Q14428">
        <v>34.5</v>
      </c>
      <c r="R14428">
        <v>5072.32</v>
      </c>
      <c r="S14428">
        <v>2021</v>
      </c>
      <c r="T14428">
        <v>1</v>
      </c>
      <c r="U14428">
        <v>5</v>
      </c>
    </row>
    <row r="14429" spans="1:21" x14ac:dyDescent="0.3">
      <c r="A14429" s="5" t="s">
        <v>168</v>
      </c>
      <c r="B14429" s="5" t="s">
        <v>206</v>
      </c>
      <c r="C14429" s="5" t="s">
        <v>117</v>
      </c>
      <c r="D14429" s="5" t="s">
        <v>651</v>
      </c>
      <c r="E14429" s="5" t="s">
        <v>172</v>
      </c>
      <c r="F14429" s="6">
        <v>44222</v>
      </c>
      <c r="G14429" s="5" t="s">
        <v>148</v>
      </c>
      <c r="H14429" s="5" t="s">
        <v>311</v>
      </c>
      <c r="I14429">
        <v>44112</v>
      </c>
      <c r="J14429">
        <v>110</v>
      </c>
      <c r="K14429">
        <v>108</v>
      </c>
      <c r="L14429">
        <v>1</v>
      </c>
      <c r="M14429">
        <v>3726</v>
      </c>
      <c r="N14429">
        <v>1388.21</v>
      </c>
      <c r="O14429">
        <v>1388.213</v>
      </c>
      <c r="P14429">
        <v>108</v>
      </c>
      <c r="Q14429">
        <v>34.5</v>
      </c>
      <c r="R14429">
        <v>2337.79</v>
      </c>
      <c r="S14429">
        <v>2021</v>
      </c>
      <c r="T14429">
        <v>1</v>
      </c>
      <c r="U14429">
        <v>5</v>
      </c>
    </row>
    <row r="14430" spans="1:21" x14ac:dyDescent="0.3">
      <c r="A14430" s="5" t="s">
        <v>168</v>
      </c>
      <c r="B14430" s="5" t="s">
        <v>206</v>
      </c>
      <c r="C14430" s="5" t="s">
        <v>118</v>
      </c>
      <c r="D14430" s="5" t="s">
        <v>655</v>
      </c>
      <c r="E14430" s="5" t="s">
        <v>172</v>
      </c>
      <c r="F14430" s="6">
        <v>44205</v>
      </c>
      <c r="G14430" s="5" t="s">
        <v>148</v>
      </c>
      <c r="H14430" s="5" t="s">
        <v>178</v>
      </c>
      <c r="I14430">
        <v>44020</v>
      </c>
      <c r="J14430">
        <v>185</v>
      </c>
      <c r="K14430">
        <v>419.6</v>
      </c>
      <c r="L14430">
        <v>4</v>
      </c>
      <c r="M14430">
        <v>14895.8</v>
      </c>
      <c r="N14430">
        <v>14299.67</v>
      </c>
      <c r="O14430">
        <v>3574.9169999999999</v>
      </c>
      <c r="P14430">
        <v>104.9</v>
      </c>
      <c r="Q14430">
        <v>35.5</v>
      </c>
      <c r="R14430">
        <v>596.13</v>
      </c>
      <c r="S14430">
        <v>2021</v>
      </c>
      <c r="T14430">
        <v>1</v>
      </c>
      <c r="U14430">
        <v>2</v>
      </c>
    </row>
    <row r="14431" spans="1:21" x14ac:dyDescent="0.3">
      <c r="A14431" s="5" t="s">
        <v>168</v>
      </c>
      <c r="B14431" s="5" t="s">
        <v>206</v>
      </c>
      <c r="C14431" s="5" t="s">
        <v>119</v>
      </c>
      <c r="D14431" s="5" t="s">
        <v>659</v>
      </c>
      <c r="E14431" s="5" t="s">
        <v>172</v>
      </c>
      <c r="F14431" s="6">
        <v>44216</v>
      </c>
      <c r="G14431" s="5" t="s">
        <v>148</v>
      </c>
      <c r="H14431" s="5" t="s">
        <v>311</v>
      </c>
      <c r="I14431">
        <v>44029</v>
      </c>
      <c r="J14431">
        <v>187</v>
      </c>
      <c r="K14431">
        <v>103.4</v>
      </c>
      <c r="L14431">
        <v>1</v>
      </c>
      <c r="M14431">
        <v>3619</v>
      </c>
      <c r="N14431">
        <v>1301.52</v>
      </c>
      <c r="O14431">
        <v>1301.5239999999999</v>
      </c>
      <c r="P14431">
        <v>103.4</v>
      </c>
      <c r="Q14431">
        <v>35</v>
      </c>
      <c r="R14431">
        <v>2317.48</v>
      </c>
      <c r="S14431">
        <v>2021</v>
      </c>
      <c r="T14431">
        <v>1</v>
      </c>
      <c r="U14431">
        <v>4</v>
      </c>
    </row>
    <row r="14432" spans="1:21" x14ac:dyDescent="0.3">
      <c r="A14432" s="5" t="s">
        <v>168</v>
      </c>
      <c r="B14432" s="5" t="s">
        <v>206</v>
      </c>
      <c r="C14432" s="5" t="s">
        <v>119</v>
      </c>
      <c r="D14432" s="5" t="s">
        <v>659</v>
      </c>
      <c r="E14432" s="5" t="s">
        <v>172</v>
      </c>
      <c r="F14432" s="6">
        <v>44216</v>
      </c>
      <c r="G14432" s="5" t="s">
        <v>148</v>
      </c>
      <c r="H14432" s="5" t="s">
        <v>178</v>
      </c>
      <c r="I14432">
        <v>44029</v>
      </c>
      <c r="J14432">
        <v>187</v>
      </c>
      <c r="K14432">
        <v>321.39999999999998</v>
      </c>
      <c r="L14432">
        <v>3</v>
      </c>
      <c r="M14432">
        <v>11249</v>
      </c>
      <c r="N14432">
        <v>3904.57</v>
      </c>
      <c r="O14432">
        <v>1301.5239999999999</v>
      </c>
      <c r="P14432">
        <v>107.13333333333333</v>
      </c>
      <c r="Q14432">
        <v>35</v>
      </c>
      <c r="R14432">
        <v>7344.43</v>
      </c>
      <c r="S14432">
        <v>2021</v>
      </c>
      <c r="T14432">
        <v>1</v>
      </c>
      <c r="U14432">
        <v>4</v>
      </c>
    </row>
    <row r="14433" spans="1:21" x14ac:dyDescent="0.3">
      <c r="A14433" s="5" t="s">
        <v>168</v>
      </c>
      <c r="B14433" s="5" t="s">
        <v>206</v>
      </c>
      <c r="C14433" s="5" t="s">
        <v>119</v>
      </c>
      <c r="D14433" s="5" t="s">
        <v>659</v>
      </c>
      <c r="E14433" s="5" t="s">
        <v>172</v>
      </c>
      <c r="F14433" s="6">
        <v>44216</v>
      </c>
      <c r="G14433" s="5" t="s">
        <v>148</v>
      </c>
      <c r="H14433" s="5" t="s">
        <v>178</v>
      </c>
      <c r="I14433">
        <v>44029</v>
      </c>
      <c r="J14433">
        <v>187</v>
      </c>
      <c r="K14433">
        <v>321.39999999999998</v>
      </c>
      <c r="L14433">
        <v>3</v>
      </c>
      <c r="M14433">
        <v>11249</v>
      </c>
      <c r="N14433">
        <v>3904.57</v>
      </c>
      <c r="O14433">
        <v>1301.5239999999999</v>
      </c>
      <c r="P14433">
        <v>107.13333333333333</v>
      </c>
      <c r="Q14433">
        <v>35</v>
      </c>
      <c r="R14433">
        <v>7344.43</v>
      </c>
      <c r="S14433">
        <v>2021</v>
      </c>
      <c r="T14433">
        <v>1</v>
      </c>
      <c r="U14433">
        <v>4</v>
      </c>
    </row>
    <row r="14434" spans="1:21" x14ac:dyDescent="0.3">
      <c r="A14434" s="5" t="s">
        <v>168</v>
      </c>
      <c r="B14434" s="5" t="s">
        <v>206</v>
      </c>
      <c r="C14434" s="5" t="s">
        <v>119</v>
      </c>
      <c r="D14434" s="5" t="s">
        <v>659</v>
      </c>
      <c r="E14434" s="5" t="s">
        <v>172</v>
      </c>
      <c r="F14434" s="6">
        <v>44216</v>
      </c>
      <c r="G14434" s="5" t="s">
        <v>148</v>
      </c>
      <c r="H14434" s="5" t="s">
        <v>235</v>
      </c>
      <c r="I14434">
        <v>44029</v>
      </c>
      <c r="J14434">
        <v>187</v>
      </c>
      <c r="K14434">
        <v>251.6</v>
      </c>
      <c r="L14434">
        <v>2</v>
      </c>
      <c r="M14434">
        <v>8806</v>
      </c>
      <c r="N14434">
        <v>2603.0500000000002</v>
      </c>
      <c r="O14434">
        <v>1301.5239999999999</v>
      </c>
      <c r="P14434">
        <v>125.8</v>
      </c>
      <c r="Q14434">
        <v>35</v>
      </c>
      <c r="R14434">
        <v>6202.95</v>
      </c>
      <c r="S14434">
        <v>2021</v>
      </c>
      <c r="T14434">
        <v>1</v>
      </c>
      <c r="U14434">
        <v>4</v>
      </c>
    </row>
    <row r="14435" spans="1:21" x14ac:dyDescent="0.3">
      <c r="A14435" s="5" t="s">
        <v>168</v>
      </c>
      <c r="B14435" s="5" t="s">
        <v>206</v>
      </c>
      <c r="C14435" s="5" t="s">
        <v>120</v>
      </c>
      <c r="D14435" s="5" t="s">
        <v>674</v>
      </c>
      <c r="E14435" s="5" t="s">
        <v>172</v>
      </c>
      <c r="F14435" s="6">
        <v>44222</v>
      </c>
      <c r="G14435" s="5" t="s">
        <v>148</v>
      </c>
      <c r="H14435" s="5" t="s">
        <v>190</v>
      </c>
      <c r="I14435">
        <v>44162</v>
      </c>
      <c r="J14435">
        <v>60</v>
      </c>
      <c r="K14435">
        <v>15</v>
      </c>
      <c r="L14435">
        <v>1</v>
      </c>
      <c r="M14435">
        <v>931.5</v>
      </c>
      <c r="N14435">
        <v>909.44</v>
      </c>
      <c r="O14435">
        <v>909.44399999999996</v>
      </c>
      <c r="P14435">
        <v>15</v>
      </c>
      <c r="Q14435">
        <v>62.1</v>
      </c>
      <c r="R14435">
        <v>22.06</v>
      </c>
      <c r="S14435">
        <v>2021</v>
      </c>
      <c r="T14435">
        <v>1</v>
      </c>
      <c r="U14435">
        <v>5</v>
      </c>
    </row>
    <row r="14436" spans="1:21" x14ac:dyDescent="0.3">
      <c r="A14436" s="5" t="s">
        <v>168</v>
      </c>
      <c r="B14436" s="5" t="s">
        <v>206</v>
      </c>
      <c r="C14436" s="5" t="s">
        <v>124</v>
      </c>
      <c r="D14436" s="5" t="s">
        <v>675</v>
      </c>
      <c r="E14436" s="5" t="s">
        <v>172</v>
      </c>
      <c r="F14436" s="6">
        <v>44208</v>
      </c>
      <c r="G14436" s="5" t="s">
        <v>148</v>
      </c>
      <c r="H14436" s="5" t="s">
        <v>371</v>
      </c>
      <c r="I14436">
        <v>44134</v>
      </c>
      <c r="J14436">
        <v>74</v>
      </c>
      <c r="K14436">
        <v>22</v>
      </c>
      <c r="L14436">
        <v>1</v>
      </c>
      <c r="M14436">
        <v>0</v>
      </c>
      <c r="N14436">
        <v>1194.92</v>
      </c>
      <c r="O14436">
        <v>1194.925</v>
      </c>
      <c r="P14436">
        <v>22</v>
      </c>
      <c r="Q14436">
        <v>0</v>
      </c>
      <c r="R14436">
        <v>-1194.92</v>
      </c>
      <c r="S14436">
        <v>2021</v>
      </c>
      <c r="T14436">
        <v>1</v>
      </c>
      <c r="U14436">
        <v>3</v>
      </c>
    </row>
    <row r="14437" spans="1:21" x14ac:dyDescent="0.3">
      <c r="A14437" s="5" t="s">
        <v>168</v>
      </c>
      <c r="B14437" s="5" t="s">
        <v>467</v>
      </c>
      <c r="C14437" s="5" t="s">
        <v>133</v>
      </c>
      <c r="D14437" s="5" t="s">
        <v>643</v>
      </c>
      <c r="E14437" s="5" t="s">
        <v>172</v>
      </c>
      <c r="F14437" s="6">
        <v>44202</v>
      </c>
      <c r="G14437" s="5" t="s">
        <v>148</v>
      </c>
      <c r="H14437" s="5" t="s">
        <v>466</v>
      </c>
      <c r="I14437">
        <v>44063</v>
      </c>
      <c r="J14437">
        <v>139</v>
      </c>
      <c r="K14437">
        <v>8424</v>
      </c>
      <c r="L14437">
        <v>71</v>
      </c>
      <c r="M14437">
        <v>293155.20000000001</v>
      </c>
      <c r="N14437">
        <v>186888.84</v>
      </c>
      <c r="O14437">
        <v>2632.2370000000001</v>
      </c>
      <c r="P14437">
        <v>118.64788732394366</v>
      </c>
      <c r="Q14437">
        <v>34.799999999999997</v>
      </c>
      <c r="R14437">
        <v>106266.36</v>
      </c>
      <c r="S14437">
        <v>2021</v>
      </c>
      <c r="T14437">
        <v>1</v>
      </c>
      <c r="U14437">
        <v>2</v>
      </c>
    </row>
    <row r="14438" spans="1:21" x14ac:dyDescent="0.3">
      <c r="A14438" s="5" t="s">
        <v>168</v>
      </c>
      <c r="B14438" s="5" t="s">
        <v>467</v>
      </c>
      <c r="C14438" s="5" t="s">
        <v>133</v>
      </c>
      <c r="D14438" s="5" t="s">
        <v>643</v>
      </c>
      <c r="E14438" s="5" t="s">
        <v>172</v>
      </c>
      <c r="F14438" s="6">
        <v>44202</v>
      </c>
      <c r="G14438" s="5" t="s">
        <v>148</v>
      </c>
      <c r="H14438" s="5" t="s">
        <v>190</v>
      </c>
      <c r="I14438">
        <v>44063</v>
      </c>
      <c r="J14438">
        <v>139</v>
      </c>
      <c r="K14438">
        <v>120</v>
      </c>
      <c r="L14438">
        <v>1</v>
      </c>
      <c r="M14438">
        <v>2000</v>
      </c>
      <c r="N14438">
        <v>2632.24</v>
      </c>
      <c r="O14438">
        <v>2632.2370000000001</v>
      </c>
      <c r="P14438">
        <v>120</v>
      </c>
      <c r="Q14438">
        <v>16.666699999999999</v>
      </c>
      <c r="R14438">
        <v>-632.24</v>
      </c>
      <c r="S14438">
        <v>2021</v>
      </c>
      <c r="T14438">
        <v>1</v>
      </c>
      <c r="U14438">
        <v>2</v>
      </c>
    </row>
    <row r="14439" spans="1:21" x14ac:dyDescent="0.3">
      <c r="A14439" s="5" t="s">
        <v>168</v>
      </c>
      <c r="B14439" s="5" t="s">
        <v>467</v>
      </c>
      <c r="C14439" s="5" t="s">
        <v>133</v>
      </c>
      <c r="D14439" s="5" t="s">
        <v>643</v>
      </c>
      <c r="E14439" s="5" t="s">
        <v>172</v>
      </c>
      <c r="F14439" s="6">
        <v>44203</v>
      </c>
      <c r="G14439" s="5" t="s">
        <v>148</v>
      </c>
      <c r="H14439" s="5" t="s">
        <v>173</v>
      </c>
      <c r="I14439">
        <v>44063</v>
      </c>
      <c r="J14439">
        <v>140</v>
      </c>
      <c r="K14439">
        <v>1000</v>
      </c>
      <c r="L14439">
        <v>10</v>
      </c>
      <c r="M14439">
        <v>35500</v>
      </c>
      <c r="N14439">
        <v>26322.37</v>
      </c>
      <c r="O14439">
        <v>2632.2370000000001</v>
      </c>
      <c r="P14439">
        <v>100</v>
      </c>
      <c r="Q14439">
        <v>35.5</v>
      </c>
      <c r="R14439">
        <v>9177.6299999999992</v>
      </c>
      <c r="S14439">
        <v>2021</v>
      </c>
      <c r="T14439">
        <v>1</v>
      </c>
      <c r="U14439">
        <v>2</v>
      </c>
    </row>
    <row r="14440" spans="1:21" x14ac:dyDescent="0.3">
      <c r="A14440" s="5" t="s">
        <v>168</v>
      </c>
      <c r="B14440" s="5" t="s">
        <v>467</v>
      </c>
      <c r="C14440" s="5" t="s">
        <v>133</v>
      </c>
      <c r="D14440" s="5" t="s">
        <v>643</v>
      </c>
      <c r="E14440" s="5" t="s">
        <v>172</v>
      </c>
      <c r="F14440" s="6">
        <v>44204</v>
      </c>
      <c r="G14440" s="5" t="s">
        <v>148</v>
      </c>
      <c r="H14440" s="5" t="s">
        <v>371</v>
      </c>
      <c r="I14440">
        <v>44063</v>
      </c>
      <c r="J14440">
        <v>141</v>
      </c>
      <c r="K14440">
        <v>1150</v>
      </c>
      <c r="L14440">
        <v>10</v>
      </c>
      <c r="M14440">
        <v>40250</v>
      </c>
      <c r="N14440">
        <v>26322.37</v>
      </c>
      <c r="O14440">
        <v>2632.2370000000001</v>
      </c>
      <c r="P14440">
        <v>115</v>
      </c>
      <c r="Q14440">
        <v>35</v>
      </c>
      <c r="R14440">
        <v>13927.63</v>
      </c>
      <c r="S14440">
        <v>2021</v>
      </c>
      <c r="T14440">
        <v>1</v>
      </c>
      <c r="U14440">
        <v>2</v>
      </c>
    </row>
    <row r="14441" spans="1:21" x14ac:dyDescent="0.3">
      <c r="A14441" s="5" t="s">
        <v>168</v>
      </c>
      <c r="B14441" s="5" t="s">
        <v>467</v>
      </c>
      <c r="C14441" s="5" t="s">
        <v>133</v>
      </c>
      <c r="D14441" s="5" t="s">
        <v>643</v>
      </c>
      <c r="E14441" s="5" t="s">
        <v>172</v>
      </c>
      <c r="F14441" s="6">
        <v>44208</v>
      </c>
      <c r="G14441" s="5" t="s">
        <v>148</v>
      </c>
      <c r="H14441" s="5" t="s">
        <v>173</v>
      </c>
      <c r="I14441">
        <v>44063</v>
      </c>
      <c r="J14441">
        <v>145</v>
      </c>
      <c r="K14441">
        <v>1370</v>
      </c>
      <c r="L14441">
        <v>12</v>
      </c>
      <c r="M14441">
        <v>47950</v>
      </c>
      <c r="N14441">
        <v>31586.85</v>
      </c>
      <c r="O14441">
        <v>2632.2370000000001</v>
      </c>
      <c r="P14441">
        <v>114.16666666666667</v>
      </c>
      <c r="Q14441">
        <v>35</v>
      </c>
      <c r="R14441">
        <v>16363.15</v>
      </c>
      <c r="S14441">
        <v>2021</v>
      </c>
      <c r="T14441">
        <v>1</v>
      </c>
      <c r="U14441">
        <v>3</v>
      </c>
    </row>
    <row r="14442" spans="1:21" x14ac:dyDescent="0.3">
      <c r="A14442" s="5" t="s">
        <v>168</v>
      </c>
      <c r="B14442" s="5" t="s">
        <v>467</v>
      </c>
      <c r="C14442" s="5" t="s">
        <v>133</v>
      </c>
      <c r="D14442" s="5" t="s">
        <v>643</v>
      </c>
      <c r="E14442" s="5" t="s">
        <v>172</v>
      </c>
      <c r="F14442" s="6">
        <v>44208</v>
      </c>
      <c r="G14442" s="5" t="s">
        <v>148</v>
      </c>
      <c r="H14442" s="5" t="s">
        <v>173</v>
      </c>
      <c r="I14442">
        <v>44063</v>
      </c>
      <c r="J14442">
        <v>145</v>
      </c>
      <c r="K14442">
        <v>100</v>
      </c>
      <c r="L14442">
        <v>1</v>
      </c>
      <c r="M14442">
        <v>3550</v>
      </c>
      <c r="N14442">
        <v>5264.47</v>
      </c>
      <c r="O14442">
        <v>5264.4740000000002</v>
      </c>
      <c r="P14442">
        <v>100</v>
      </c>
      <c r="Q14442">
        <v>35.5</v>
      </c>
      <c r="R14442">
        <v>-1714.47</v>
      </c>
      <c r="S14442">
        <v>2021</v>
      </c>
      <c r="T14442">
        <v>1</v>
      </c>
      <c r="U14442">
        <v>3</v>
      </c>
    </row>
    <row r="14443" spans="1:21" x14ac:dyDescent="0.3">
      <c r="A14443" s="5" t="s">
        <v>168</v>
      </c>
      <c r="B14443" s="5" t="s">
        <v>467</v>
      </c>
      <c r="C14443" s="5" t="s">
        <v>135</v>
      </c>
      <c r="D14443" s="5" t="s">
        <v>660</v>
      </c>
      <c r="E14443" s="5" t="s">
        <v>172</v>
      </c>
      <c r="F14443" s="6">
        <v>44200</v>
      </c>
      <c r="G14443" s="5" t="s">
        <v>148</v>
      </c>
      <c r="H14443" s="5" t="s">
        <v>469</v>
      </c>
      <c r="I14443">
        <v>44081</v>
      </c>
      <c r="J14443">
        <v>119</v>
      </c>
      <c r="K14443">
        <v>7654</v>
      </c>
      <c r="L14443">
        <v>64</v>
      </c>
      <c r="M14443">
        <v>279371</v>
      </c>
      <c r="N14443">
        <v>181484.29</v>
      </c>
      <c r="O14443">
        <v>2835.692</v>
      </c>
      <c r="P14443">
        <v>119.59375</v>
      </c>
      <c r="Q14443">
        <v>36.5</v>
      </c>
      <c r="R14443">
        <v>97886.71</v>
      </c>
      <c r="S14443">
        <v>2021</v>
      </c>
      <c r="T14443">
        <v>1</v>
      </c>
      <c r="U14443">
        <v>2</v>
      </c>
    </row>
    <row r="14444" spans="1:21" x14ac:dyDescent="0.3">
      <c r="A14444" s="5" t="s">
        <v>168</v>
      </c>
      <c r="B14444" s="5" t="s">
        <v>467</v>
      </c>
      <c r="C14444" s="5" t="s">
        <v>135</v>
      </c>
      <c r="D14444" s="5" t="s">
        <v>660</v>
      </c>
      <c r="E14444" s="5" t="s">
        <v>172</v>
      </c>
      <c r="F14444" s="6">
        <v>44205</v>
      </c>
      <c r="G14444" s="5" t="s">
        <v>148</v>
      </c>
      <c r="H14444" s="5" t="s">
        <v>466</v>
      </c>
      <c r="I14444">
        <v>44081</v>
      </c>
      <c r="J14444">
        <v>124</v>
      </c>
      <c r="K14444">
        <v>12318</v>
      </c>
      <c r="L14444">
        <v>108</v>
      </c>
      <c r="M14444">
        <v>431130</v>
      </c>
      <c r="N14444">
        <v>327903.42</v>
      </c>
      <c r="O14444">
        <v>3036.143</v>
      </c>
      <c r="P14444">
        <v>114.05555555555556</v>
      </c>
      <c r="Q14444">
        <v>35</v>
      </c>
      <c r="R14444">
        <v>103226.58</v>
      </c>
      <c r="S14444">
        <v>2021</v>
      </c>
      <c r="T14444">
        <v>1</v>
      </c>
      <c r="U14444">
        <v>2</v>
      </c>
    </row>
    <row r="14445" spans="1:21" x14ac:dyDescent="0.3">
      <c r="A14445" s="5" t="s">
        <v>168</v>
      </c>
      <c r="B14445" s="5" t="s">
        <v>467</v>
      </c>
      <c r="C14445" s="5" t="s">
        <v>135</v>
      </c>
      <c r="D14445" s="5" t="s">
        <v>660</v>
      </c>
      <c r="E14445" s="5" t="s">
        <v>172</v>
      </c>
      <c r="F14445" s="6">
        <v>44207</v>
      </c>
      <c r="G14445" s="5" t="s">
        <v>148</v>
      </c>
      <c r="H14445" s="5" t="s">
        <v>469</v>
      </c>
      <c r="I14445">
        <v>44081</v>
      </c>
      <c r="J14445">
        <v>126</v>
      </c>
      <c r="K14445">
        <v>5965</v>
      </c>
      <c r="L14445">
        <v>50</v>
      </c>
      <c r="M14445">
        <v>208775</v>
      </c>
      <c r="N14445">
        <v>151807.14000000001</v>
      </c>
      <c r="O14445">
        <v>3036.143</v>
      </c>
      <c r="P14445">
        <v>119.3</v>
      </c>
      <c r="Q14445">
        <v>35</v>
      </c>
      <c r="R14445">
        <v>56967.86</v>
      </c>
      <c r="S14445">
        <v>2021</v>
      </c>
      <c r="T14445">
        <v>1</v>
      </c>
      <c r="U14445">
        <v>3</v>
      </c>
    </row>
    <row r="14446" spans="1:21" x14ac:dyDescent="0.3">
      <c r="A14446" s="5" t="s">
        <v>168</v>
      </c>
      <c r="B14446" s="5" t="s">
        <v>467</v>
      </c>
      <c r="C14446" s="5" t="s">
        <v>135</v>
      </c>
      <c r="D14446" s="5" t="s">
        <v>660</v>
      </c>
      <c r="E14446" s="5" t="s">
        <v>172</v>
      </c>
      <c r="F14446" s="6">
        <v>44216</v>
      </c>
      <c r="G14446" s="5" t="s">
        <v>148</v>
      </c>
      <c r="H14446" s="5" t="s">
        <v>371</v>
      </c>
      <c r="I14446">
        <v>44081</v>
      </c>
      <c r="J14446">
        <v>135</v>
      </c>
      <c r="K14446">
        <v>10</v>
      </c>
      <c r="L14446">
        <v>10</v>
      </c>
      <c r="M14446">
        <v>38420</v>
      </c>
      <c r="N14446">
        <v>31776.26</v>
      </c>
      <c r="O14446">
        <v>3177.6260000000002</v>
      </c>
      <c r="P14446">
        <v>1</v>
      </c>
      <c r="Q14446">
        <v>3842</v>
      </c>
      <c r="R14446">
        <v>6643.74</v>
      </c>
      <c r="S14446">
        <v>2021</v>
      </c>
      <c r="T14446">
        <v>1</v>
      </c>
      <c r="U14446">
        <v>4</v>
      </c>
    </row>
    <row r="14447" spans="1:21" x14ac:dyDescent="0.3">
      <c r="A14447" s="5" t="s">
        <v>168</v>
      </c>
      <c r="B14447" s="5" t="s">
        <v>467</v>
      </c>
      <c r="C14447" s="5" t="s">
        <v>135</v>
      </c>
      <c r="D14447" s="5" t="s">
        <v>660</v>
      </c>
      <c r="E14447" s="5" t="s">
        <v>172</v>
      </c>
      <c r="F14447" s="6">
        <v>44216</v>
      </c>
      <c r="G14447" s="5" t="s">
        <v>148</v>
      </c>
      <c r="H14447" s="5" t="s">
        <v>371</v>
      </c>
      <c r="I14447">
        <v>44081</v>
      </c>
      <c r="J14447">
        <v>135</v>
      </c>
      <c r="K14447">
        <v>1130</v>
      </c>
      <c r="L14447">
        <v>10</v>
      </c>
      <c r="M14447">
        <v>38420</v>
      </c>
      <c r="N14447">
        <v>31776.26</v>
      </c>
      <c r="O14447">
        <v>3177.6260000000002</v>
      </c>
      <c r="P14447">
        <v>113</v>
      </c>
      <c r="Q14447">
        <v>34</v>
      </c>
      <c r="R14447">
        <v>6643.74</v>
      </c>
      <c r="S14447">
        <v>2021</v>
      </c>
      <c r="T14447">
        <v>1</v>
      </c>
      <c r="U14447">
        <v>4</v>
      </c>
    </row>
    <row r="14448" spans="1:21" x14ac:dyDescent="0.3">
      <c r="A14448" s="5" t="s">
        <v>168</v>
      </c>
      <c r="B14448" s="5" t="s">
        <v>467</v>
      </c>
      <c r="C14448" s="5" t="s">
        <v>135</v>
      </c>
      <c r="D14448" s="5" t="s">
        <v>660</v>
      </c>
      <c r="E14448" s="5" t="s">
        <v>172</v>
      </c>
      <c r="F14448" s="6">
        <v>44217</v>
      </c>
      <c r="G14448" s="5" t="s">
        <v>148</v>
      </c>
      <c r="H14448" s="5" t="s">
        <v>173</v>
      </c>
      <c r="I14448">
        <v>44081</v>
      </c>
      <c r="J14448">
        <v>136</v>
      </c>
      <c r="K14448">
        <v>1440</v>
      </c>
      <c r="L14448">
        <v>14</v>
      </c>
      <c r="M14448">
        <v>49680</v>
      </c>
      <c r="N14448">
        <v>44847.31</v>
      </c>
      <c r="O14448">
        <v>3203.3789999999999</v>
      </c>
      <c r="P14448">
        <v>102.85714285714286</v>
      </c>
      <c r="Q14448">
        <v>34.5</v>
      </c>
      <c r="R14448">
        <v>4832.6899999999996</v>
      </c>
      <c r="S14448">
        <v>2021</v>
      </c>
      <c r="T14448">
        <v>1</v>
      </c>
      <c r="U14448">
        <v>4</v>
      </c>
    </row>
    <row r="14449" spans="1:21" x14ac:dyDescent="0.3">
      <c r="A14449" s="5" t="s">
        <v>168</v>
      </c>
      <c r="B14449" s="5" t="s">
        <v>467</v>
      </c>
      <c r="C14449" s="5" t="s">
        <v>135</v>
      </c>
      <c r="D14449" s="5" t="s">
        <v>660</v>
      </c>
      <c r="E14449" s="5" t="s">
        <v>172</v>
      </c>
      <c r="F14449" s="6">
        <v>44221</v>
      </c>
      <c r="G14449" s="5" t="s">
        <v>148</v>
      </c>
      <c r="H14449" s="5" t="s">
        <v>173</v>
      </c>
      <c r="I14449">
        <v>44081</v>
      </c>
      <c r="J14449">
        <v>140</v>
      </c>
      <c r="K14449">
        <v>810</v>
      </c>
      <c r="L14449">
        <v>8</v>
      </c>
      <c r="M14449">
        <v>27945</v>
      </c>
      <c r="N14449">
        <v>26196.52</v>
      </c>
      <c r="O14449">
        <v>3274.5650000000001</v>
      </c>
      <c r="P14449">
        <v>101.25</v>
      </c>
      <c r="Q14449">
        <v>34.5</v>
      </c>
      <c r="R14449">
        <v>1748.48</v>
      </c>
      <c r="S14449">
        <v>2021</v>
      </c>
      <c r="T14449">
        <v>1</v>
      </c>
      <c r="U14449">
        <v>5</v>
      </c>
    </row>
    <row r="14450" spans="1:21" x14ac:dyDescent="0.3">
      <c r="A14450" s="5" t="s">
        <v>168</v>
      </c>
      <c r="B14450" s="5" t="s">
        <v>467</v>
      </c>
      <c r="C14450" s="5" t="s">
        <v>135</v>
      </c>
      <c r="D14450" s="5" t="s">
        <v>660</v>
      </c>
      <c r="E14450" s="5" t="s">
        <v>172</v>
      </c>
      <c r="F14450" s="6">
        <v>44222</v>
      </c>
      <c r="G14450" s="5" t="s">
        <v>148</v>
      </c>
      <c r="H14450" s="5" t="s">
        <v>173</v>
      </c>
      <c r="I14450">
        <v>44081</v>
      </c>
      <c r="J14450">
        <v>141</v>
      </c>
      <c r="K14450">
        <v>800</v>
      </c>
      <c r="L14450">
        <v>8</v>
      </c>
      <c r="M14450">
        <v>27200</v>
      </c>
      <c r="N14450">
        <v>26196.52</v>
      </c>
      <c r="O14450">
        <v>3274.5650000000001</v>
      </c>
      <c r="P14450">
        <v>100</v>
      </c>
      <c r="Q14450">
        <v>34</v>
      </c>
      <c r="R14450">
        <v>1003.48</v>
      </c>
      <c r="S14450">
        <v>2021</v>
      </c>
      <c r="T14450">
        <v>1</v>
      </c>
      <c r="U14450">
        <v>5</v>
      </c>
    </row>
    <row r="14451" spans="1:21" x14ac:dyDescent="0.3">
      <c r="A14451" s="5" t="s">
        <v>168</v>
      </c>
      <c r="B14451" s="5" t="s">
        <v>467</v>
      </c>
      <c r="C14451" s="5" t="s">
        <v>135</v>
      </c>
      <c r="D14451" s="5" t="s">
        <v>660</v>
      </c>
      <c r="E14451" s="5" t="s">
        <v>172</v>
      </c>
      <c r="F14451" s="6">
        <v>44222</v>
      </c>
      <c r="G14451" s="5" t="s">
        <v>148</v>
      </c>
      <c r="H14451" s="5" t="s">
        <v>371</v>
      </c>
      <c r="I14451">
        <v>44081</v>
      </c>
      <c r="J14451">
        <v>141</v>
      </c>
      <c r="K14451">
        <v>1110</v>
      </c>
      <c r="L14451">
        <v>10</v>
      </c>
      <c r="M14451">
        <v>37185</v>
      </c>
      <c r="N14451">
        <v>32745.65</v>
      </c>
      <c r="O14451">
        <v>3274.5650000000001</v>
      </c>
      <c r="P14451">
        <v>111</v>
      </c>
      <c r="Q14451">
        <v>33.5</v>
      </c>
      <c r="R14451">
        <v>4439.3500000000004</v>
      </c>
      <c r="S14451">
        <v>2021</v>
      </c>
      <c r="T14451">
        <v>1</v>
      </c>
      <c r="U14451">
        <v>5</v>
      </c>
    </row>
    <row r="14452" spans="1:21" x14ac:dyDescent="0.3">
      <c r="A14452" s="5" t="s">
        <v>168</v>
      </c>
      <c r="B14452" s="5" t="s">
        <v>467</v>
      </c>
      <c r="C14452" s="5" t="s">
        <v>135</v>
      </c>
      <c r="D14452" s="5" t="s">
        <v>660</v>
      </c>
      <c r="E14452" s="5" t="s">
        <v>172</v>
      </c>
      <c r="F14452" s="6">
        <v>44223</v>
      </c>
      <c r="G14452" s="5" t="s">
        <v>148</v>
      </c>
      <c r="H14452" s="5" t="s">
        <v>173</v>
      </c>
      <c r="I14452">
        <v>44081</v>
      </c>
      <c r="J14452">
        <v>142</v>
      </c>
      <c r="K14452">
        <v>920</v>
      </c>
      <c r="L14452">
        <v>8</v>
      </c>
      <c r="M14452">
        <v>31280</v>
      </c>
      <c r="N14452">
        <v>26790.26</v>
      </c>
      <c r="O14452">
        <v>3348.7820000000002</v>
      </c>
      <c r="P14452">
        <v>115</v>
      </c>
      <c r="Q14452">
        <v>34</v>
      </c>
      <c r="R14452">
        <v>4489.74</v>
      </c>
      <c r="S14452">
        <v>2021</v>
      </c>
      <c r="T14452">
        <v>1</v>
      </c>
      <c r="U14452">
        <v>5</v>
      </c>
    </row>
    <row r="14453" spans="1:21" x14ac:dyDescent="0.3">
      <c r="A14453" s="5" t="s">
        <v>168</v>
      </c>
      <c r="B14453" s="5" t="s">
        <v>467</v>
      </c>
      <c r="C14453" s="5" t="s">
        <v>135</v>
      </c>
      <c r="D14453" s="5" t="s">
        <v>660</v>
      </c>
      <c r="E14453" s="5" t="s">
        <v>172</v>
      </c>
      <c r="F14453" s="6">
        <v>44223</v>
      </c>
      <c r="G14453" s="5" t="s">
        <v>148</v>
      </c>
      <c r="H14453" s="5" t="s">
        <v>351</v>
      </c>
      <c r="I14453">
        <v>44081</v>
      </c>
      <c r="J14453">
        <v>142</v>
      </c>
      <c r="K14453">
        <v>241.2</v>
      </c>
      <c r="L14453">
        <v>2</v>
      </c>
      <c r="M14453">
        <v>8200.7999999999993</v>
      </c>
      <c r="N14453">
        <v>6697.56</v>
      </c>
      <c r="O14453">
        <v>3348.7820000000002</v>
      </c>
      <c r="P14453">
        <v>120.6</v>
      </c>
      <c r="Q14453">
        <v>34</v>
      </c>
      <c r="R14453">
        <v>1503.24</v>
      </c>
      <c r="S14453">
        <v>2021</v>
      </c>
      <c r="T14453">
        <v>1</v>
      </c>
      <c r="U14453">
        <v>5</v>
      </c>
    </row>
    <row r="14454" spans="1:21" x14ac:dyDescent="0.3">
      <c r="A14454" s="5" t="s">
        <v>168</v>
      </c>
      <c r="B14454" s="5" t="s">
        <v>467</v>
      </c>
      <c r="C14454" s="5" t="s">
        <v>135</v>
      </c>
      <c r="D14454" s="5" t="s">
        <v>660</v>
      </c>
      <c r="E14454" s="5" t="s">
        <v>172</v>
      </c>
      <c r="F14454" s="6">
        <v>44223</v>
      </c>
      <c r="G14454" s="5" t="s">
        <v>148</v>
      </c>
      <c r="H14454" s="5" t="s">
        <v>311</v>
      </c>
      <c r="I14454">
        <v>44081</v>
      </c>
      <c r="J14454">
        <v>142</v>
      </c>
      <c r="K14454">
        <v>232.4</v>
      </c>
      <c r="L14454">
        <v>2</v>
      </c>
      <c r="M14454">
        <v>7901.6</v>
      </c>
      <c r="N14454">
        <v>6697.56</v>
      </c>
      <c r="O14454">
        <v>3348.7820000000002</v>
      </c>
      <c r="P14454">
        <v>116.2</v>
      </c>
      <c r="Q14454">
        <v>34</v>
      </c>
      <c r="R14454">
        <v>1204.04</v>
      </c>
      <c r="S14454">
        <v>2021</v>
      </c>
      <c r="T14454">
        <v>1</v>
      </c>
      <c r="U14454">
        <v>5</v>
      </c>
    </row>
    <row r="14455" spans="1:21" x14ac:dyDescent="0.3">
      <c r="A14455" s="5" t="s">
        <v>168</v>
      </c>
      <c r="B14455" s="5" t="s">
        <v>467</v>
      </c>
      <c r="C14455" s="5" t="s">
        <v>135</v>
      </c>
      <c r="D14455" s="5" t="s">
        <v>660</v>
      </c>
      <c r="E14455" s="5" t="s">
        <v>172</v>
      </c>
      <c r="F14455" s="6">
        <v>44223</v>
      </c>
      <c r="G14455" s="5" t="s">
        <v>148</v>
      </c>
      <c r="H14455" s="5" t="s">
        <v>178</v>
      </c>
      <c r="I14455">
        <v>44081</v>
      </c>
      <c r="J14455">
        <v>142</v>
      </c>
      <c r="K14455">
        <v>346.2</v>
      </c>
      <c r="L14455">
        <v>3</v>
      </c>
      <c r="M14455">
        <v>11770.8</v>
      </c>
      <c r="N14455">
        <v>10046.35</v>
      </c>
      <c r="O14455">
        <v>3348.7820000000002</v>
      </c>
      <c r="P14455">
        <v>115.39999999999999</v>
      </c>
      <c r="Q14455">
        <v>34</v>
      </c>
      <c r="R14455">
        <v>1724.45</v>
      </c>
      <c r="S14455">
        <v>2021</v>
      </c>
      <c r="T14455">
        <v>1</v>
      </c>
      <c r="U14455">
        <v>5</v>
      </c>
    </row>
    <row r="14456" spans="1:21" x14ac:dyDescent="0.3">
      <c r="A14456" s="5" t="s">
        <v>168</v>
      </c>
      <c r="B14456" s="5" t="s">
        <v>467</v>
      </c>
      <c r="C14456" s="5" t="s">
        <v>135</v>
      </c>
      <c r="D14456" s="5" t="s">
        <v>660</v>
      </c>
      <c r="E14456" s="5" t="s">
        <v>172</v>
      </c>
      <c r="F14456" s="6">
        <v>44223</v>
      </c>
      <c r="G14456" s="5" t="s">
        <v>148</v>
      </c>
      <c r="H14456" s="5" t="s">
        <v>197</v>
      </c>
      <c r="I14456">
        <v>44081</v>
      </c>
      <c r="J14456">
        <v>142</v>
      </c>
      <c r="K14456">
        <v>448</v>
      </c>
      <c r="L14456">
        <v>4</v>
      </c>
      <c r="M14456">
        <v>15232</v>
      </c>
      <c r="N14456">
        <v>13395.13</v>
      </c>
      <c r="O14456">
        <v>3348.7820000000002</v>
      </c>
      <c r="P14456">
        <v>112</v>
      </c>
      <c r="Q14456">
        <v>34</v>
      </c>
      <c r="R14456">
        <v>1836.87</v>
      </c>
      <c r="S14456">
        <v>2021</v>
      </c>
      <c r="T14456">
        <v>1</v>
      </c>
      <c r="U14456">
        <v>5</v>
      </c>
    </row>
    <row r="14457" spans="1:21" x14ac:dyDescent="0.3">
      <c r="A14457" s="5" t="s">
        <v>168</v>
      </c>
      <c r="B14457" s="5" t="s">
        <v>467</v>
      </c>
      <c r="C14457" s="5" t="s">
        <v>136</v>
      </c>
      <c r="D14457" s="5" t="s">
        <v>663</v>
      </c>
      <c r="E14457" s="5" t="s">
        <v>172</v>
      </c>
      <c r="F14457" s="6">
        <v>44217</v>
      </c>
      <c r="G14457" s="5" t="s">
        <v>148</v>
      </c>
      <c r="H14457" s="5" t="s">
        <v>466</v>
      </c>
      <c r="I14457">
        <v>44095</v>
      </c>
      <c r="J14457">
        <v>122</v>
      </c>
      <c r="K14457">
        <v>7932</v>
      </c>
      <c r="L14457">
        <v>72</v>
      </c>
      <c r="M14457">
        <v>271274.40000000002</v>
      </c>
      <c r="N14457">
        <v>148309.73000000001</v>
      </c>
      <c r="O14457">
        <v>2059.857</v>
      </c>
      <c r="P14457">
        <v>110.16666666666667</v>
      </c>
      <c r="Q14457">
        <v>34.200000000000003</v>
      </c>
      <c r="R14457">
        <v>122964.67</v>
      </c>
      <c r="S14457">
        <v>2021</v>
      </c>
      <c r="T14457">
        <v>1</v>
      </c>
      <c r="U14457">
        <v>4</v>
      </c>
    </row>
    <row r="14458" spans="1:21" x14ac:dyDescent="0.3">
      <c r="A14458" s="5" t="s">
        <v>168</v>
      </c>
      <c r="B14458" s="5" t="s">
        <v>467</v>
      </c>
      <c r="C14458" s="5" t="s">
        <v>136</v>
      </c>
      <c r="D14458" s="5" t="s">
        <v>663</v>
      </c>
      <c r="E14458" s="5" t="s">
        <v>172</v>
      </c>
      <c r="F14458" s="6">
        <v>44222</v>
      </c>
      <c r="G14458" s="5" t="s">
        <v>148</v>
      </c>
      <c r="H14458" s="5" t="s">
        <v>466</v>
      </c>
      <c r="I14458">
        <v>44095</v>
      </c>
      <c r="J14458">
        <v>127</v>
      </c>
      <c r="K14458">
        <v>12748</v>
      </c>
      <c r="L14458">
        <v>108</v>
      </c>
      <c r="M14458">
        <v>429607.6</v>
      </c>
      <c r="N14458">
        <v>241028.41</v>
      </c>
      <c r="O14458">
        <v>2231.7449999999999</v>
      </c>
      <c r="P14458">
        <v>118.03703703703704</v>
      </c>
      <c r="Q14458">
        <v>33.700000000000003</v>
      </c>
      <c r="R14458">
        <v>188579.19</v>
      </c>
      <c r="S14458">
        <v>2021</v>
      </c>
      <c r="T14458">
        <v>1</v>
      </c>
      <c r="U14458">
        <v>5</v>
      </c>
    </row>
    <row r="14459" spans="1:21" x14ac:dyDescent="0.3">
      <c r="A14459" s="5" t="s">
        <v>168</v>
      </c>
      <c r="B14459" s="5" t="s">
        <v>467</v>
      </c>
      <c r="C14459" s="5" t="s">
        <v>136</v>
      </c>
      <c r="D14459" s="5" t="s">
        <v>663</v>
      </c>
      <c r="E14459" s="5" t="s">
        <v>172</v>
      </c>
      <c r="F14459" s="6">
        <v>44222</v>
      </c>
      <c r="G14459" s="5" t="s">
        <v>148</v>
      </c>
      <c r="H14459" s="5" t="s">
        <v>469</v>
      </c>
      <c r="I14459">
        <v>44095</v>
      </c>
      <c r="J14459">
        <v>127</v>
      </c>
      <c r="K14459">
        <v>5815</v>
      </c>
      <c r="L14459">
        <v>50</v>
      </c>
      <c r="M14459">
        <v>197710</v>
      </c>
      <c r="N14459">
        <v>111587.23</v>
      </c>
      <c r="O14459">
        <v>2231.7449999999999</v>
      </c>
      <c r="P14459">
        <v>116.3</v>
      </c>
      <c r="Q14459">
        <v>34</v>
      </c>
      <c r="R14459">
        <v>86122.77</v>
      </c>
      <c r="S14459">
        <v>2021</v>
      </c>
      <c r="T14459">
        <v>1</v>
      </c>
      <c r="U14459">
        <v>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8446C-5448-4D27-89C6-9A6EBE2C0DA4}">
  <dimension ref="A1:N46"/>
  <sheetViews>
    <sheetView tabSelected="1" zoomScale="90" zoomScaleNormal="90" workbookViewId="0">
      <selection activeCell="B3" sqref="B3:C3"/>
    </sheetView>
  </sheetViews>
  <sheetFormatPr baseColWidth="10" defaultRowHeight="14.4" x14ac:dyDescent="0.3"/>
  <sheetData>
    <row r="1" spans="1:14" x14ac:dyDescent="0.3">
      <c r="A1" s="1" t="s">
        <v>43</v>
      </c>
      <c r="F1" s="2" t="s">
        <v>44</v>
      </c>
    </row>
    <row r="2" spans="1:14" x14ac:dyDescent="0.3">
      <c r="B2" s="46" t="s">
        <v>45</v>
      </c>
      <c r="C2" s="46"/>
      <c r="G2" s="46" t="s">
        <v>45</v>
      </c>
      <c r="H2" s="46"/>
      <c r="N2" s="2" t="s">
        <v>46</v>
      </c>
    </row>
    <row r="3" spans="1:14" x14ac:dyDescent="0.3">
      <c r="B3" s="55" t="s">
        <v>47</v>
      </c>
      <c r="C3" s="55"/>
      <c r="G3" s="55" t="s">
        <v>1184</v>
      </c>
      <c r="H3" s="55"/>
      <c r="N3" t="s">
        <v>48</v>
      </c>
    </row>
    <row r="5" spans="1:14" x14ac:dyDescent="0.3">
      <c r="A5" s="1" t="s">
        <v>49</v>
      </c>
      <c r="F5" s="2" t="s">
        <v>50</v>
      </c>
    </row>
    <row r="6" spans="1:14" x14ac:dyDescent="0.3">
      <c r="B6" s="46" t="s">
        <v>51</v>
      </c>
      <c r="C6" s="46"/>
      <c r="G6" s="46" t="s">
        <v>51</v>
      </c>
      <c r="H6" s="46"/>
    </row>
    <row r="7" spans="1:14" x14ac:dyDescent="0.3">
      <c r="B7" s="55" t="s">
        <v>47</v>
      </c>
      <c r="C7" s="55"/>
      <c r="G7" s="55" t="s">
        <v>1184</v>
      </c>
      <c r="H7" s="55"/>
    </row>
    <row r="8" spans="1:14" x14ac:dyDescent="0.3">
      <c r="N8" s="2" t="s">
        <v>52</v>
      </c>
    </row>
    <row r="9" spans="1:14" x14ac:dyDescent="0.3">
      <c r="A9" s="1" t="s">
        <v>53</v>
      </c>
      <c r="F9" s="2" t="s">
        <v>54</v>
      </c>
      <c r="N9" t="s">
        <v>55</v>
      </c>
    </row>
    <row r="10" spans="1:14" x14ac:dyDescent="0.3">
      <c r="B10" s="46" t="s">
        <v>56</v>
      </c>
      <c r="C10" s="46"/>
      <c r="G10" s="46" t="s">
        <v>56</v>
      </c>
      <c r="H10" s="46"/>
    </row>
    <row r="11" spans="1:14" x14ac:dyDescent="0.3">
      <c r="B11" s="55" t="s">
        <v>47</v>
      </c>
      <c r="C11" s="55"/>
      <c r="G11" s="55" t="s">
        <v>1184</v>
      </c>
      <c r="H11" s="55"/>
    </row>
    <row r="13" spans="1:14" x14ac:dyDescent="0.3">
      <c r="A13" s="1" t="s">
        <v>57</v>
      </c>
    </row>
    <row r="14" spans="1:14" x14ac:dyDescent="0.3">
      <c r="B14" s="46" t="s">
        <v>58</v>
      </c>
      <c r="C14" s="46"/>
    </row>
    <row r="15" spans="1:14" x14ac:dyDescent="0.3">
      <c r="B15" s="55" t="s">
        <v>51</v>
      </c>
      <c r="C15" s="55"/>
    </row>
    <row r="16" spans="1:14" x14ac:dyDescent="0.3">
      <c r="B16" s="3"/>
      <c r="C16" s="3"/>
    </row>
    <row r="17" spans="1:4" x14ac:dyDescent="0.3">
      <c r="A17" s="1" t="s">
        <v>59</v>
      </c>
      <c r="B17" s="2"/>
      <c r="C17" s="2"/>
    </row>
    <row r="18" spans="1:4" x14ac:dyDescent="0.3">
      <c r="B18" s="46" t="s">
        <v>60</v>
      </c>
      <c r="C18" s="46"/>
      <c r="D18" s="46"/>
    </row>
    <row r="19" spans="1:4" x14ac:dyDescent="0.3">
      <c r="B19" s="47" t="s">
        <v>51</v>
      </c>
      <c r="C19" s="47"/>
      <c r="D19" s="47"/>
    </row>
    <row r="21" spans="1:4" x14ac:dyDescent="0.3">
      <c r="A21" s="2" t="s">
        <v>61</v>
      </c>
    </row>
    <row r="22" spans="1:4" x14ac:dyDescent="0.3">
      <c r="B22" s="46" t="s">
        <v>62</v>
      </c>
      <c r="C22" s="46"/>
    </row>
    <row r="23" spans="1:4" x14ac:dyDescent="0.3">
      <c r="B23" s="55" t="s">
        <v>47</v>
      </c>
      <c r="C23" s="55"/>
    </row>
    <row r="25" spans="1:4" x14ac:dyDescent="0.3">
      <c r="A25" s="2" t="s">
        <v>63</v>
      </c>
    </row>
    <row r="26" spans="1:4" x14ac:dyDescent="0.3">
      <c r="B26" s="46" t="s">
        <v>34</v>
      </c>
      <c r="C26" s="46"/>
    </row>
    <row r="27" spans="1:4" x14ac:dyDescent="0.3">
      <c r="B27" s="55" t="s">
        <v>47</v>
      </c>
      <c r="C27" s="55"/>
    </row>
    <row r="29" spans="1:4" x14ac:dyDescent="0.3">
      <c r="A29" s="2" t="s">
        <v>64</v>
      </c>
    </row>
    <row r="30" spans="1:4" x14ac:dyDescent="0.3">
      <c r="B30" s="46" t="s">
        <v>47</v>
      </c>
      <c r="C30" s="46"/>
    </row>
    <row r="31" spans="1:4" x14ac:dyDescent="0.3">
      <c r="B31" s="47" t="s">
        <v>39</v>
      </c>
      <c r="C31" s="47"/>
    </row>
    <row r="33" spans="1:7" x14ac:dyDescent="0.3">
      <c r="A33" s="2" t="s">
        <v>65</v>
      </c>
    </row>
    <row r="34" spans="1:7" x14ac:dyDescent="0.3">
      <c r="B34" s="47" t="s">
        <v>66</v>
      </c>
      <c r="C34" s="47"/>
      <c r="D34" s="47"/>
    </row>
    <row r="35" spans="1:7" x14ac:dyDescent="0.3">
      <c r="B35" s="55" t="s">
        <v>67</v>
      </c>
      <c r="C35" s="55"/>
      <c r="D35" s="55"/>
    </row>
    <row r="37" spans="1:7" x14ac:dyDescent="0.3">
      <c r="A37" s="2" t="s">
        <v>68</v>
      </c>
    </row>
    <row r="38" spans="1:7" x14ac:dyDescent="0.3">
      <c r="B38" s="46" t="s">
        <v>69</v>
      </c>
      <c r="C38" s="46"/>
      <c r="D38" s="46"/>
    </row>
    <row r="39" spans="1:7" x14ac:dyDescent="0.3">
      <c r="B39" s="55" t="s">
        <v>70</v>
      </c>
      <c r="C39" s="55"/>
      <c r="D39" s="55"/>
    </row>
    <row r="41" spans="1:7" x14ac:dyDescent="0.3">
      <c r="A41" s="2" t="s">
        <v>71</v>
      </c>
    </row>
    <row r="42" spans="1:7" x14ac:dyDescent="0.3">
      <c r="B42" s="47" t="s">
        <v>72</v>
      </c>
      <c r="C42" s="47"/>
      <c r="D42" s="47"/>
      <c r="E42" s="47"/>
      <c r="F42" s="47"/>
      <c r="G42" s="47"/>
    </row>
    <row r="43" spans="1:7" x14ac:dyDescent="0.3">
      <c r="B43" s="55" t="s">
        <v>73</v>
      </c>
      <c r="C43" s="55"/>
      <c r="D43" s="55"/>
      <c r="E43" s="55"/>
      <c r="F43" s="55"/>
      <c r="G43" s="55"/>
    </row>
    <row r="46" spans="1:7" x14ac:dyDescent="0.3">
      <c r="A46" s="2" t="s">
        <v>74</v>
      </c>
    </row>
  </sheetData>
  <mergeCells count="28">
    <mergeCell ref="B38:D38"/>
    <mergeCell ref="B39:D39"/>
    <mergeCell ref="B42:G42"/>
    <mergeCell ref="B43:G43"/>
    <mergeCell ref="B26:C26"/>
    <mergeCell ref="B27:C27"/>
    <mergeCell ref="B30:C30"/>
    <mergeCell ref="B31:C31"/>
    <mergeCell ref="B34:D34"/>
    <mergeCell ref="B35:D35"/>
    <mergeCell ref="B23:C23"/>
    <mergeCell ref="B7:C7"/>
    <mergeCell ref="G7:H7"/>
    <mergeCell ref="B10:C10"/>
    <mergeCell ref="G10:H10"/>
    <mergeCell ref="B11:C11"/>
    <mergeCell ref="G11:H11"/>
    <mergeCell ref="B14:C14"/>
    <mergeCell ref="B15:C15"/>
    <mergeCell ref="B18:D18"/>
    <mergeCell ref="B19:D19"/>
    <mergeCell ref="B22:C22"/>
    <mergeCell ref="B2:C2"/>
    <mergeCell ref="G2:H2"/>
    <mergeCell ref="B3:C3"/>
    <mergeCell ref="G3:H3"/>
    <mergeCell ref="B6:C6"/>
    <mergeCell ref="G6:H6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1B-0C6F-4503-B9CB-1F0791DA5795}">
  <dimension ref="A1:L6363"/>
  <sheetViews>
    <sheetView topLeftCell="D1" workbookViewId="0">
      <selection activeCell="H15" sqref="H15"/>
    </sheetView>
  </sheetViews>
  <sheetFormatPr baseColWidth="10" defaultRowHeight="14.4" x14ac:dyDescent="0.3"/>
  <cols>
    <col min="2" max="2" width="24.109375" bestFit="1" customWidth="1"/>
  </cols>
  <sheetData>
    <row r="1" spans="1:12" x14ac:dyDescent="0.3">
      <c r="A1" s="20" t="s">
        <v>153</v>
      </c>
      <c r="B1" s="20" t="s">
        <v>750</v>
      </c>
      <c r="C1" s="20" t="s">
        <v>751</v>
      </c>
      <c r="D1" s="20" t="s">
        <v>752</v>
      </c>
      <c r="E1" s="20" t="s">
        <v>753</v>
      </c>
      <c r="F1" s="20" t="s">
        <v>754</v>
      </c>
      <c r="G1" s="20" t="s">
        <v>755</v>
      </c>
      <c r="H1" s="20" t="s">
        <v>756</v>
      </c>
      <c r="I1" s="20" t="s">
        <v>23</v>
      </c>
      <c r="J1" s="20" t="s">
        <v>165</v>
      </c>
      <c r="K1" s="20" t="s">
        <v>166</v>
      </c>
      <c r="L1" s="20" t="s">
        <v>167</v>
      </c>
    </row>
    <row r="2" spans="1:12" x14ac:dyDescent="0.3">
      <c r="A2" s="21">
        <v>44196</v>
      </c>
      <c r="B2" s="20" t="s">
        <v>757</v>
      </c>
      <c r="C2" s="20" t="s">
        <v>758</v>
      </c>
      <c r="D2" s="20" t="s">
        <v>759</v>
      </c>
      <c r="E2" s="20">
        <v>12960</v>
      </c>
      <c r="F2" s="20" t="s">
        <v>760</v>
      </c>
      <c r="G2" s="20">
        <v>36</v>
      </c>
      <c r="H2" s="20">
        <v>360</v>
      </c>
      <c r="I2" s="20">
        <v>811.6</v>
      </c>
      <c r="J2" s="20">
        <v>2020</v>
      </c>
      <c r="K2" s="20">
        <v>12</v>
      </c>
      <c r="L2" s="20">
        <v>53</v>
      </c>
    </row>
    <row r="3" spans="1:12" x14ac:dyDescent="0.3">
      <c r="A3" s="21">
        <v>44196</v>
      </c>
      <c r="B3" s="20" t="s">
        <v>761</v>
      </c>
      <c r="C3" s="20" t="s">
        <v>762</v>
      </c>
      <c r="D3" s="20" t="s">
        <v>759</v>
      </c>
      <c r="E3" s="20">
        <v>10440</v>
      </c>
      <c r="F3" s="20" t="s">
        <v>763</v>
      </c>
      <c r="G3" s="20">
        <v>29</v>
      </c>
      <c r="H3" s="20">
        <v>360</v>
      </c>
      <c r="I3" s="20">
        <v>641.34</v>
      </c>
      <c r="J3" s="20">
        <v>2020</v>
      </c>
      <c r="K3" s="20">
        <v>12</v>
      </c>
      <c r="L3" s="20">
        <v>53</v>
      </c>
    </row>
    <row r="4" spans="1:12" x14ac:dyDescent="0.3">
      <c r="A4" s="21">
        <v>44196</v>
      </c>
      <c r="B4" s="20" t="s">
        <v>764</v>
      </c>
      <c r="C4" s="20" t="s">
        <v>765</v>
      </c>
      <c r="D4" s="20" t="s">
        <v>759</v>
      </c>
      <c r="E4" s="20">
        <v>10080</v>
      </c>
      <c r="F4" s="20" t="s">
        <v>766</v>
      </c>
      <c r="G4" s="20">
        <v>28</v>
      </c>
      <c r="H4" s="20">
        <v>360</v>
      </c>
      <c r="I4" s="20">
        <v>648.11</v>
      </c>
      <c r="J4" s="20">
        <v>2020</v>
      </c>
      <c r="K4" s="20">
        <v>12</v>
      </c>
      <c r="L4" s="20">
        <v>53</v>
      </c>
    </row>
    <row r="5" spans="1:12" x14ac:dyDescent="0.3">
      <c r="A5" s="21">
        <v>44196</v>
      </c>
      <c r="B5" s="20" t="s">
        <v>767</v>
      </c>
      <c r="C5" s="20" t="s">
        <v>768</v>
      </c>
      <c r="D5" s="20" t="s">
        <v>759</v>
      </c>
      <c r="E5" s="20">
        <v>9720</v>
      </c>
      <c r="F5" s="20" t="s">
        <v>769</v>
      </c>
      <c r="G5" s="20">
        <v>27</v>
      </c>
      <c r="H5" s="20">
        <v>360</v>
      </c>
      <c r="I5" s="20">
        <v>666.3</v>
      </c>
      <c r="J5" s="20">
        <v>2020</v>
      </c>
      <c r="K5" s="20">
        <v>12</v>
      </c>
      <c r="L5" s="20">
        <v>53</v>
      </c>
    </row>
    <row r="6" spans="1:12" x14ac:dyDescent="0.3">
      <c r="A6" s="21">
        <v>44196</v>
      </c>
      <c r="B6" s="20" t="s">
        <v>770</v>
      </c>
      <c r="C6" s="20" t="s">
        <v>771</v>
      </c>
      <c r="D6" s="20" t="s">
        <v>759</v>
      </c>
      <c r="E6" s="20">
        <v>13320</v>
      </c>
      <c r="F6" s="20" t="s">
        <v>772</v>
      </c>
      <c r="G6" s="20">
        <v>37</v>
      </c>
      <c r="H6" s="20">
        <v>360</v>
      </c>
      <c r="I6" s="20">
        <v>764.12</v>
      </c>
      <c r="J6" s="20">
        <v>2020</v>
      </c>
      <c r="K6" s="20">
        <v>12</v>
      </c>
      <c r="L6" s="20">
        <v>53</v>
      </c>
    </row>
    <row r="7" spans="1:12" x14ac:dyDescent="0.3">
      <c r="A7" s="21">
        <v>44196</v>
      </c>
      <c r="B7" s="20" t="s">
        <v>773</v>
      </c>
      <c r="C7" s="20" t="s">
        <v>774</v>
      </c>
      <c r="D7" s="20" t="s">
        <v>759</v>
      </c>
      <c r="E7" s="20">
        <v>14040</v>
      </c>
      <c r="F7" s="20" t="s">
        <v>775</v>
      </c>
      <c r="G7" s="20">
        <v>39</v>
      </c>
      <c r="H7" s="20">
        <v>360</v>
      </c>
      <c r="I7" s="20">
        <v>867.9</v>
      </c>
      <c r="J7" s="20">
        <v>2020</v>
      </c>
      <c r="K7" s="20">
        <v>12</v>
      </c>
      <c r="L7" s="20">
        <v>53</v>
      </c>
    </row>
    <row r="8" spans="1:12" x14ac:dyDescent="0.3">
      <c r="A8" s="21">
        <v>44195</v>
      </c>
      <c r="B8" s="20" t="s">
        <v>757</v>
      </c>
      <c r="C8" s="20" t="s">
        <v>758</v>
      </c>
      <c r="D8" s="20" t="s">
        <v>759</v>
      </c>
      <c r="E8" s="20">
        <v>12600</v>
      </c>
      <c r="F8" s="20" t="s">
        <v>760</v>
      </c>
      <c r="G8" s="20">
        <v>35</v>
      </c>
      <c r="H8" s="20">
        <v>360</v>
      </c>
      <c r="I8" s="20">
        <v>785.05</v>
      </c>
      <c r="J8" s="20">
        <v>2020</v>
      </c>
      <c r="K8" s="20">
        <v>12</v>
      </c>
      <c r="L8" s="20">
        <v>53</v>
      </c>
    </row>
    <row r="9" spans="1:12" x14ac:dyDescent="0.3">
      <c r="A9" s="21">
        <v>44195</v>
      </c>
      <c r="B9" s="20" t="s">
        <v>761</v>
      </c>
      <c r="C9" s="20" t="s">
        <v>762</v>
      </c>
      <c r="D9" s="20" t="s">
        <v>759</v>
      </c>
      <c r="E9" s="20">
        <v>10800</v>
      </c>
      <c r="F9" s="20" t="s">
        <v>763</v>
      </c>
      <c r="G9" s="20">
        <v>30</v>
      </c>
      <c r="H9" s="20">
        <v>360</v>
      </c>
      <c r="I9" s="20">
        <v>662.64</v>
      </c>
      <c r="J9" s="20">
        <v>2020</v>
      </c>
      <c r="K9" s="20">
        <v>12</v>
      </c>
      <c r="L9" s="20">
        <v>53</v>
      </c>
    </row>
    <row r="10" spans="1:12" x14ac:dyDescent="0.3">
      <c r="A10" s="21">
        <v>44195</v>
      </c>
      <c r="B10" s="20" t="s">
        <v>764</v>
      </c>
      <c r="C10" s="20" t="s">
        <v>765</v>
      </c>
      <c r="D10" s="20" t="s">
        <v>759</v>
      </c>
      <c r="E10" s="20">
        <v>10800</v>
      </c>
      <c r="F10" s="20" t="s">
        <v>766</v>
      </c>
      <c r="G10" s="20">
        <v>30</v>
      </c>
      <c r="H10" s="20">
        <v>360</v>
      </c>
      <c r="I10" s="20">
        <v>690.21</v>
      </c>
      <c r="J10" s="20">
        <v>2020</v>
      </c>
      <c r="K10" s="20">
        <v>12</v>
      </c>
      <c r="L10" s="20">
        <v>53</v>
      </c>
    </row>
    <row r="11" spans="1:12" x14ac:dyDescent="0.3">
      <c r="A11" s="21">
        <v>44195</v>
      </c>
      <c r="B11" s="20" t="s">
        <v>767</v>
      </c>
      <c r="C11" s="20" t="s">
        <v>768</v>
      </c>
      <c r="D11" s="20" t="s">
        <v>759</v>
      </c>
      <c r="E11" s="20">
        <v>10440</v>
      </c>
      <c r="F11" s="20" t="s">
        <v>769</v>
      </c>
      <c r="G11" s="20">
        <v>29</v>
      </c>
      <c r="H11" s="20">
        <v>360</v>
      </c>
      <c r="I11" s="20">
        <v>710.75</v>
      </c>
      <c r="J11" s="20">
        <v>2020</v>
      </c>
      <c r="K11" s="20">
        <v>12</v>
      </c>
      <c r="L11" s="20">
        <v>53</v>
      </c>
    </row>
    <row r="12" spans="1:12" x14ac:dyDescent="0.3">
      <c r="A12" s="21">
        <v>44195</v>
      </c>
      <c r="B12" s="20" t="s">
        <v>770</v>
      </c>
      <c r="C12" s="20" t="s">
        <v>771</v>
      </c>
      <c r="D12" s="20" t="s">
        <v>759</v>
      </c>
      <c r="E12" s="20">
        <v>13320</v>
      </c>
      <c r="F12" s="20" t="s">
        <v>772</v>
      </c>
      <c r="G12" s="20">
        <v>37</v>
      </c>
      <c r="H12" s="20">
        <v>360</v>
      </c>
      <c r="I12" s="20">
        <v>760.47</v>
      </c>
      <c r="J12" s="20">
        <v>2020</v>
      </c>
      <c r="K12" s="20">
        <v>12</v>
      </c>
      <c r="L12" s="20">
        <v>53</v>
      </c>
    </row>
    <row r="13" spans="1:12" x14ac:dyDescent="0.3">
      <c r="A13" s="21">
        <v>44195</v>
      </c>
      <c r="B13" s="20" t="s">
        <v>773</v>
      </c>
      <c r="C13" s="20" t="s">
        <v>774</v>
      </c>
      <c r="D13" s="20" t="s">
        <v>759</v>
      </c>
      <c r="E13" s="20">
        <v>14040</v>
      </c>
      <c r="F13" s="20" t="s">
        <v>775</v>
      </c>
      <c r="G13" s="20">
        <v>39</v>
      </c>
      <c r="H13" s="20">
        <v>360</v>
      </c>
      <c r="I13" s="20">
        <v>867.45</v>
      </c>
      <c r="J13" s="20">
        <v>2020</v>
      </c>
      <c r="K13" s="20">
        <v>12</v>
      </c>
      <c r="L13" s="20">
        <v>53</v>
      </c>
    </row>
    <row r="14" spans="1:12" x14ac:dyDescent="0.3">
      <c r="A14" s="21">
        <v>44194</v>
      </c>
      <c r="B14" s="20" t="s">
        <v>757</v>
      </c>
      <c r="C14" s="20" t="s">
        <v>758</v>
      </c>
      <c r="D14" s="20" t="s">
        <v>759</v>
      </c>
      <c r="E14" s="20">
        <v>13680</v>
      </c>
      <c r="F14" s="20" t="s">
        <v>760</v>
      </c>
      <c r="G14" s="20">
        <v>38</v>
      </c>
      <c r="H14" s="20">
        <v>360</v>
      </c>
      <c r="I14" s="20">
        <v>853.6</v>
      </c>
      <c r="J14" s="20">
        <v>2020</v>
      </c>
      <c r="K14" s="20">
        <v>12</v>
      </c>
      <c r="L14" s="20">
        <v>53</v>
      </c>
    </row>
    <row r="15" spans="1:12" x14ac:dyDescent="0.3">
      <c r="A15" s="21">
        <v>44194</v>
      </c>
      <c r="B15" s="20" t="s">
        <v>761</v>
      </c>
      <c r="C15" s="20" t="s">
        <v>762</v>
      </c>
      <c r="D15" s="20" t="s">
        <v>759</v>
      </c>
      <c r="E15" s="20">
        <v>11880</v>
      </c>
      <c r="F15" s="20" t="s">
        <v>763</v>
      </c>
      <c r="G15" s="20">
        <v>33</v>
      </c>
      <c r="H15" s="20">
        <v>360</v>
      </c>
      <c r="I15" s="20">
        <v>725.03</v>
      </c>
      <c r="J15" s="20">
        <v>2020</v>
      </c>
      <c r="K15" s="20">
        <v>12</v>
      </c>
      <c r="L15" s="20">
        <v>53</v>
      </c>
    </row>
    <row r="16" spans="1:12" x14ac:dyDescent="0.3">
      <c r="A16" s="21">
        <v>44194</v>
      </c>
      <c r="B16" s="20" t="s">
        <v>764</v>
      </c>
      <c r="C16" s="20" t="s">
        <v>765</v>
      </c>
      <c r="D16" s="20" t="s">
        <v>759</v>
      </c>
      <c r="E16" s="20">
        <v>9720</v>
      </c>
      <c r="F16" s="20" t="s">
        <v>766</v>
      </c>
      <c r="G16" s="20">
        <v>27</v>
      </c>
      <c r="H16" s="20">
        <v>360</v>
      </c>
      <c r="I16" s="20">
        <v>620.77</v>
      </c>
      <c r="J16" s="20">
        <v>2020</v>
      </c>
      <c r="K16" s="20">
        <v>12</v>
      </c>
      <c r="L16" s="20">
        <v>53</v>
      </c>
    </row>
    <row r="17" spans="1:12" x14ac:dyDescent="0.3">
      <c r="A17" s="21">
        <v>44194</v>
      </c>
      <c r="B17" s="20" t="s">
        <v>767</v>
      </c>
      <c r="C17" s="20" t="s">
        <v>768</v>
      </c>
      <c r="D17" s="20" t="s">
        <v>759</v>
      </c>
      <c r="E17" s="20">
        <v>9720</v>
      </c>
      <c r="F17" s="20" t="s">
        <v>769</v>
      </c>
      <c r="G17" s="20">
        <v>27</v>
      </c>
      <c r="H17" s="20">
        <v>360</v>
      </c>
      <c r="I17" s="20">
        <v>661.85</v>
      </c>
      <c r="J17" s="20">
        <v>2020</v>
      </c>
      <c r="K17" s="20">
        <v>12</v>
      </c>
      <c r="L17" s="20">
        <v>53</v>
      </c>
    </row>
    <row r="18" spans="1:12" x14ac:dyDescent="0.3">
      <c r="A18" s="21">
        <v>44194</v>
      </c>
      <c r="B18" s="20" t="s">
        <v>770</v>
      </c>
      <c r="C18" s="20" t="s">
        <v>771</v>
      </c>
      <c r="D18" s="20" t="s">
        <v>759</v>
      </c>
      <c r="E18" s="20">
        <v>17280</v>
      </c>
      <c r="F18" s="20" t="s">
        <v>772</v>
      </c>
      <c r="G18" s="20">
        <v>48</v>
      </c>
      <c r="H18" s="20">
        <v>360</v>
      </c>
      <c r="I18" s="20">
        <v>988.56</v>
      </c>
      <c r="J18" s="20">
        <v>2020</v>
      </c>
      <c r="K18" s="20">
        <v>12</v>
      </c>
      <c r="L18" s="20">
        <v>53</v>
      </c>
    </row>
    <row r="19" spans="1:12" x14ac:dyDescent="0.3">
      <c r="A19" s="21">
        <v>44194</v>
      </c>
      <c r="B19" s="20" t="s">
        <v>773</v>
      </c>
      <c r="C19" s="20" t="s">
        <v>774</v>
      </c>
      <c r="D19" s="20" t="s">
        <v>759</v>
      </c>
      <c r="E19" s="20">
        <v>16200</v>
      </c>
      <c r="F19" s="20" t="s">
        <v>775</v>
      </c>
      <c r="G19" s="20">
        <v>45</v>
      </c>
      <c r="H19" s="20">
        <v>360</v>
      </c>
      <c r="I19" s="20">
        <v>999.2</v>
      </c>
      <c r="J19" s="20">
        <v>2020</v>
      </c>
      <c r="K19" s="20">
        <v>12</v>
      </c>
      <c r="L19" s="20">
        <v>53</v>
      </c>
    </row>
    <row r="20" spans="1:12" x14ac:dyDescent="0.3">
      <c r="A20" s="21">
        <v>44194</v>
      </c>
      <c r="B20" s="20" t="s">
        <v>757</v>
      </c>
      <c r="C20" s="20" t="s">
        <v>758</v>
      </c>
      <c r="D20" s="20" t="s">
        <v>759</v>
      </c>
      <c r="E20" s="20">
        <v>11880</v>
      </c>
      <c r="F20" s="20" t="s">
        <v>760</v>
      </c>
      <c r="G20" s="20">
        <v>33</v>
      </c>
      <c r="H20" s="20">
        <v>360</v>
      </c>
      <c r="I20" s="20">
        <v>743.35</v>
      </c>
      <c r="J20" s="20">
        <v>2020</v>
      </c>
      <c r="K20" s="20">
        <v>12</v>
      </c>
      <c r="L20" s="20">
        <v>53</v>
      </c>
    </row>
    <row r="21" spans="1:12" x14ac:dyDescent="0.3">
      <c r="A21" s="21">
        <v>44194</v>
      </c>
      <c r="B21" s="20" t="s">
        <v>761</v>
      </c>
      <c r="C21" s="20" t="s">
        <v>762</v>
      </c>
      <c r="D21" s="20" t="s">
        <v>759</v>
      </c>
      <c r="E21" s="20">
        <v>8640</v>
      </c>
      <c r="F21" s="20" t="s">
        <v>763</v>
      </c>
      <c r="G21" s="20">
        <v>24</v>
      </c>
      <c r="H21" s="20">
        <v>360</v>
      </c>
      <c r="I21" s="20">
        <v>535.03</v>
      </c>
      <c r="J21" s="20">
        <v>2020</v>
      </c>
      <c r="K21" s="20">
        <v>12</v>
      </c>
      <c r="L21" s="20">
        <v>53</v>
      </c>
    </row>
    <row r="22" spans="1:12" x14ac:dyDescent="0.3">
      <c r="A22" s="21">
        <v>44194</v>
      </c>
      <c r="B22" s="20" t="s">
        <v>767</v>
      </c>
      <c r="C22" s="20" t="s">
        <v>768</v>
      </c>
      <c r="D22" s="20" t="s">
        <v>759</v>
      </c>
      <c r="E22" s="20">
        <v>10440</v>
      </c>
      <c r="F22" s="20" t="s">
        <v>769</v>
      </c>
      <c r="G22" s="20">
        <v>29</v>
      </c>
      <c r="H22" s="20">
        <v>360</v>
      </c>
      <c r="I22" s="20">
        <v>707.6</v>
      </c>
      <c r="J22" s="20">
        <v>2020</v>
      </c>
      <c r="K22" s="20">
        <v>12</v>
      </c>
      <c r="L22" s="20">
        <v>53</v>
      </c>
    </row>
    <row r="23" spans="1:12" x14ac:dyDescent="0.3">
      <c r="A23" s="21">
        <v>44194</v>
      </c>
      <c r="B23" s="20" t="s">
        <v>764</v>
      </c>
      <c r="C23" s="20" t="s">
        <v>765</v>
      </c>
      <c r="D23" s="20" t="s">
        <v>759</v>
      </c>
      <c r="E23" s="20">
        <v>10440</v>
      </c>
      <c r="F23" s="20" t="s">
        <v>766</v>
      </c>
      <c r="G23" s="20">
        <v>29</v>
      </c>
      <c r="H23" s="20">
        <v>360</v>
      </c>
      <c r="I23" s="20">
        <v>666.72</v>
      </c>
      <c r="J23" s="20">
        <v>2020</v>
      </c>
      <c r="K23" s="20">
        <v>12</v>
      </c>
      <c r="L23" s="20">
        <v>53</v>
      </c>
    </row>
    <row r="24" spans="1:12" x14ac:dyDescent="0.3">
      <c r="A24" s="21">
        <v>44194</v>
      </c>
      <c r="B24" s="20" t="s">
        <v>767</v>
      </c>
      <c r="C24" s="20" t="s">
        <v>768</v>
      </c>
      <c r="D24" s="20" t="s">
        <v>759</v>
      </c>
      <c r="E24" s="20">
        <v>360</v>
      </c>
      <c r="F24" s="20" t="s">
        <v>769</v>
      </c>
      <c r="G24" s="20">
        <v>0</v>
      </c>
      <c r="H24" s="20">
        <v>0</v>
      </c>
      <c r="I24" s="20">
        <v>535.03</v>
      </c>
      <c r="J24" s="20">
        <v>2020</v>
      </c>
      <c r="K24" s="20">
        <v>12</v>
      </c>
      <c r="L24" s="20">
        <v>53</v>
      </c>
    </row>
    <row r="25" spans="1:12" x14ac:dyDescent="0.3">
      <c r="A25" s="21">
        <v>44194</v>
      </c>
      <c r="B25" s="20" t="s">
        <v>770</v>
      </c>
      <c r="C25" s="20" t="s">
        <v>771</v>
      </c>
      <c r="D25" s="20" t="s">
        <v>759</v>
      </c>
      <c r="E25" s="20">
        <v>10080</v>
      </c>
      <c r="F25" s="20" t="s">
        <v>772</v>
      </c>
      <c r="G25" s="20">
        <v>28</v>
      </c>
      <c r="H25" s="20">
        <v>360</v>
      </c>
      <c r="I25" s="20">
        <v>578.41</v>
      </c>
      <c r="J25" s="20">
        <v>2020</v>
      </c>
      <c r="K25" s="20">
        <v>12</v>
      </c>
      <c r="L25" s="20">
        <v>53</v>
      </c>
    </row>
    <row r="26" spans="1:12" x14ac:dyDescent="0.3">
      <c r="A26" s="21">
        <v>44194</v>
      </c>
      <c r="B26" s="20" t="s">
        <v>773</v>
      </c>
      <c r="C26" s="20" t="s">
        <v>774</v>
      </c>
      <c r="D26" s="20" t="s">
        <v>759</v>
      </c>
      <c r="E26" s="20">
        <v>12240</v>
      </c>
      <c r="F26" s="20" t="s">
        <v>775</v>
      </c>
      <c r="G26" s="20">
        <v>34</v>
      </c>
      <c r="H26" s="20">
        <v>360</v>
      </c>
      <c r="I26" s="20">
        <v>759.35</v>
      </c>
      <c r="J26" s="20">
        <v>2020</v>
      </c>
      <c r="K26" s="20">
        <v>12</v>
      </c>
      <c r="L26" s="20">
        <v>53</v>
      </c>
    </row>
    <row r="27" spans="1:12" x14ac:dyDescent="0.3">
      <c r="A27" s="21">
        <v>44193</v>
      </c>
      <c r="B27" s="20" t="s">
        <v>757</v>
      </c>
      <c r="C27" s="20" t="s">
        <v>758</v>
      </c>
      <c r="D27" s="20" t="s">
        <v>759</v>
      </c>
      <c r="E27" s="20">
        <v>12240</v>
      </c>
      <c r="F27" s="20" t="s">
        <v>776</v>
      </c>
      <c r="G27" s="20">
        <v>34</v>
      </c>
      <c r="H27" s="20">
        <v>360</v>
      </c>
      <c r="I27" s="20">
        <v>766.8</v>
      </c>
      <c r="J27" s="20">
        <v>2020</v>
      </c>
      <c r="K27" s="20">
        <v>12</v>
      </c>
      <c r="L27" s="20">
        <v>53</v>
      </c>
    </row>
    <row r="28" spans="1:12" x14ac:dyDescent="0.3">
      <c r="A28" s="21">
        <v>44193</v>
      </c>
      <c r="B28" s="20" t="s">
        <v>761</v>
      </c>
      <c r="C28" s="20" t="s">
        <v>762</v>
      </c>
      <c r="D28" s="20" t="s">
        <v>759</v>
      </c>
      <c r="E28" s="20">
        <v>11520</v>
      </c>
      <c r="F28" s="20" t="s">
        <v>777</v>
      </c>
      <c r="G28" s="20">
        <v>32</v>
      </c>
      <c r="H28" s="20">
        <v>360</v>
      </c>
      <c r="I28" s="20">
        <v>700.8</v>
      </c>
      <c r="J28" s="20">
        <v>2020</v>
      </c>
      <c r="K28" s="20">
        <v>12</v>
      </c>
      <c r="L28" s="20">
        <v>53</v>
      </c>
    </row>
    <row r="29" spans="1:12" x14ac:dyDescent="0.3">
      <c r="A29" s="21">
        <v>44193</v>
      </c>
      <c r="B29" s="20" t="s">
        <v>764</v>
      </c>
      <c r="C29" s="20" t="s">
        <v>765</v>
      </c>
      <c r="D29" s="20" t="s">
        <v>759</v>
      </c>
      <c r="E29" s="20">
        <v>10440</v>
      </c>
      <c r="F29" s="20" t="s">
        <v>778</v>
      </c>
      <c r="G29" s="20">
        <v>29</v>
      </c>
      <c r="H29" s="20">
        <v>360</v>
      </c>
      <c r="I29" s="20">
        <v>661.63</v>
      </c>
      <c r="J29" s="20">
        <v>2020</v>
      </c>
      <c r="K29" s="20">
        <v>12</v>
      </c>
      <c r="L29" s="20">
        <v>53</v>
      </c>
    </row>
    <row r="30" spans="1:12" x14ac:dyDescent="0.3">
      <c r="A30" s="21">
        <v>44193</v>
      </c>
      <c r="B30" s="20" t="s">
        <v>767</v>
      </c>
      <c r="C30" s="20" t="s">
        <v>768</v>
      </c>
      <c r="D30" s="20" t="s">
        <v>759</v>
      </c>
      <c r="E30" s="20">
        <v>10440</v>
      </c>
      <c r="F30" s="20" t="s">
        <v>779</v>
      </c>
      <c r="G30" s="20">
        <v>29</v>
      </c>
      <c r="H30" s="20">
        <v>360</v>
      </c>
      <c r="I30" s="20">
        <v>706.42</v>
      </c>
      <c r="J30" s="20">
        <v>2020</v>
      </c>
      <c r="K30" s="20">
        <v>12</v>
      </c>
      <c r="L30" s="20">
        <v>53</v>
      </c>
    </row>
    <row r="31" spans="1:12" x14ac:dyDescent="0.3">
      <c r="A31" s="21">
        <v>44193</v>
      </c>
      <c r="B31" s="20" t="s">
        <v>770</v>
      </c>
      <c r="C31" s="20" t="s">
        <v>771</v>
      </c>
      <c r="D31" s="20" t="s">
        <v>759</v>
      </c>
      <c r="E31" s="20">
        <v>14040</v>
      </c>
      <c r="F31" s="20" t="s">
        <v>780</v>
      </c>
      <c r="G31" s="20">
        <v>39</v>
      </c>
      <c r="H31" s="20">
        <v>360</v>
      </c>
      <c r="I31" s="20">
        <v>796.8</v>
      </c>
      <c r="J31" s="20">
        <v>2020</v>
      </c>
      <c r="K31" s="20">
        <v>12</v>
      </c>
      <c r="L31" s="20">
        <v>53</v>
      </c>
    </row>
    <row r="32" spans="1:12" x14ac:dyDescent="0.3">
      <c r="A32" s="21">
        <v>44193</v>
      </c>
      <c r="B32" s="20" t="s">
        <v>773</v>
      </c>
      <c r="C32" s="20" t="s">
        <v>774</v>
      </c>
      <c r="D32" s="20" t="s">
        <v>759</v>
      </c>
      <c r="E32" s="20">
        <v>14400</v>
      </c>
      <c r="F32" s="20" t="s">
        <v>781</v>
      </c>
      <c r="G32" s="20">
        <v>40</v>
      </c>
      <c r="H32" s="20">
        <v>360</v>
      </c>
      <c r="I32" s="20">
        <v>889.55</v>
      </c>
      <c r="J32" s="20">
        <v>2020</v>
      </c>
      <c r="K32" s="20">
        <v>12</v>
      </c>
      <c r="L32" s="20">
        <v>53</v>
      </c>
    </row>
    <row r="33" spans="1:12" x14ac:dyDescent="0.3">
      <c r="A33" s="21">
        <v>44191</v>
      </c>
      <c r="B33" s="20" t="s">
        <v>757</v>
      </c>
      <c r="C33" s="20" t="s">
        <v>758</v>
      </c>
      <c r="D33" s="20" t="s">
        <v>759</v>
      </c>
      <c r="E33" s="20">
        <v>12960</v>
      </c>
      <c r="F33" s="20" t="s">
        <v>776</v>
      </c>
      <c r="G33" s="20">
        <v>36</v>
      </c>
      <c r="H33" s="20">
        <v>360</v>
      </c>
      <c r="I33" s="20">
        <v>807.96</v>
      </c>
      <c r="J33" s="20">
        <v>2020</v>
      </c>
      <c r="K33" s="20">
        <v>12</v>
      </c>
      <c r="L33" s="20">
        <v>52</v>
      </c>
    </row>
    <row r="34" spans="1:12" x14ac:dyDescent="0.3">
      <c r="A34" s="21">
        <v>44191</v>
      </c>
      <c r="B34" s="20" t="s">
        <v>761</v>
      </c>
      <c r="C34" s="20" t="s">
        <v>762</v>
      </c>
      <c r="D34" s="20" t="s">
        <v>759</v>
      </c>
      <c r="E34" s="20">
        <v>10800</v>
      </c>
      <c r="F34" s="20" t="s">
        <v>777</v>
      </c>
      <c r="G34" s="20">
        <v>30</v>
      </c>
      <c r="H34" s="20">
        <v>360</v>
      </c>
      <c r="I34" s="20">
        <v>655.47</v>
      </c>
      <c r="J34" s="20">
        <v>2020</v>
      </c>
      <c r="K34" s="20">
        <v>12</v>
      </c>
      <c r="L34" s="20">
        <v>52</v>
      </c>
    </row>
    <row r="35" spans="1:12" x14ac:dyDescent="0.3">
      <c r="A35" s="21">
        <v>44191</v>
      </c>
      <c r="B35" s="20" t="s">
        <v>764</v>
      </c>
      <c r="C35" s="20" t="s">
        <v>765</v>
      </c>
      <c r="D35" s="20" t="s">
        <v>759</v>
      </c>
      <c r="E35" s="20">
        <v>11160</v>
      </c>
      <c r="F35" s="20" t="s">
        <v>778</v>
      </c>
      <c r="G35" s="20">
        <v>31</v>
      </c>
      <c r="H35" s="20">
        <v>360</v>
      </c>
      <c r="I35" s="20">
        <v>705.78</v>
      </c>
      <c r="J35" s="20">
        <v>2020</v>
      </c>
      <c r="K35" s="20">
        <v>12</v>
      </c>
      <c r="L35" s="20">
        <v>52</v>
      </c>
    </row>
    <row r="36" spans="1:12" x14ac:dyDescent="0.3">
      <c r="A36" s="21">
        <v>44191</v>
      </c>
      <c r="B36" s="20" t="s">
        <v>767</v>
      </c>
      <c r="C36" s="20" t="s">
        <v>768</v>
      </c>
      <c r="D36" s="20" t="s">
        <v>759</v>
      </c>
      <c r="E36" s="20">
        <v>9720</v>
      </c>
      <c r="F36" s="20" t="s">
        <v>779</v>
      </c>
      <c r="G36" s="20">
        <v>27</v>
      </c>
      <c r="H36" s="20">
        <v>360</v>
      </c>
      <c r="I36" s="20">
        <v>654.85</v>
      </c>
      <c r="J36" s="20">
        <v>2020</v>
      </c>
      <c r="K36" s="20">
        <v>12</v>
      </c>
      <c r="L36" s="20">
        <v>52</v>
      </c>
    </row>
    <row r="37" spans="1:12" x14ac:dyDescent="0.3">
      <c r="A37" s="21">
        <v>44191</v>
      </c>
      <c r="B37" s="20" t="s">
        <v>770</v>
      </c>
      <c r="C37" s="20" t="s">
        <v>771</v>
      </c>
      <c r="D37" s="20" t="s">
        <v>759</v>
      </c>
      <c r="E37" s="20">
        <v>14760</v>
      </c>
      <c r="F37" s="20" t="s">
        <v>780</v>
      </c>
      <c r="G37" s="20">
        <v>41</v>
      </c>
      <c r="H37" s="20">
        <v>360</v>
      </c>
      <c r="I37" s="20">
        <v>832.5</v>
      </c>
      <c r="J37" s="20">
        <v>2020</v>
      </c>
      <c r="K37" s="20">
        <v>12</v>
      </c>
      <c r="L37" s="20">
        <v>52</v>
      </c>
    </row>
    <row r="38" spans="1:12" x14ac:dyDescent="0.3">
      <c r="A38" s="21">
        <v>44191</v>
      </c>
      <c r="B38" s="20" t="s">
        <v>773</v>
      </c>
      <c r="C38" s="20" t="s">
        <v>774</v>
      </c>
      <c r="D38" s="20" t="s">
        <v>759</v>
      </c>
      <c r="E38" s="20">
        <v>16920</v>
      </c>
      <c r="F38" s="20" t="s">
        <v>781</v>
      </c>
      <c r="G38" s="20">
        <v>47</v>
      </c>
      <c r="H38" s="20">
        <v>360</v>
      </c>
      <c r="I38" s="20">
        <v>1036.75</v>
      </c>
      <c r="J38" s="20">
        <v>2020</v>
      </c>
      <c r="K38" s="20">
        <v>12</v>
      </c>
      <c r="L38" s="20">
        <v>52</v>
      </c>
    </row>
    <row r="39" spans="1:12" x14ac:dyDescent="0.3">
      <c r="A39" s="21">
        <v>44191</v>
      </c>
      <c r="B39" s="20" t="s">
        <v>757</v>
      </c>
      <c r="C39" s="20" t="s">
        <v>758</v>
      </c>
      <c r="D39" s="20" t="s">
        <v>759</v>
      </c>
      <c r="E39" s="20">
        <v>12600</v>
      </c>
      <c r="F39" s="20" t="s">
        <v>776</v>
      </c>
      <c r="G39" s="20">
        <v>35</v>
      </c>
      <c r="H39" s="20">
        <v>360</v>
      </c>
      <c r="I39" s="20">
        <v>790.25</v>
      </c>
      <c r="J39" s="20">
        <v>2020</v>
      </c>
      <c r="K39" s="20">
        <v>12</v>
      </c>
      <c r="L39" s="20">
        <v>52</v>
      </c>
    </row>
    <row r="40" spans="1:12" x14ac:dyDescent="0.3">
      <c r="A40" s="21">
        <v>44191</v>
      </c>
      <c r="B40" s="20" t="s">
        <v>761</v>
      </c>
      <c r="C40" s="20" t="s">
        <v>762</v>
      </c>
      <c r="D40" s="20" t="s">
        <v>759</v>
      </c>
      <c r="E40" s="20">
        <v>9360</v>
      </c>
      <c r="F40" s="20" t="s">
        <v>777</v>
      </c>
      <c r="G40" s="20">
        <v>26</v>
      </c>
      <c r="H40" s="20">
        <v>360</v>
      </c>
      <c r="I40" s="20">
        <v>574.55999999999995</v>
      </c>
      <c r="J40" s="20">
        <v>2020</v>
      </c>
      <c r="K40" s="20">
        <v>12</v>
      </c>
      <c r="L40" s="20">
        <v>52</v>
      </c>
    </row>
    <row r="41" spans="1:12" x14ac:dyDescent="0.3">
      <c r="A41" s="21">
        <v>44191</v>
      </c>
      <c r="B41" s="20" t="s">
        <v>764</v>
      </c>
      <c r="C41" s="20" t="s">
        <v>765</v>
      </c>
      <c r="D41" s="20" t="s">
        <v>759</v>
      </c>
      <c r="E41" s="20">
        <v>9720</v>
      </c>
      <c r="F41" s="20" t="s">
        <v>778</v>
      </c>
      <c r="G41" s="20">
        <v>27</v>
      </c>
      <c r="H41" s="20">
        <v>360</v>
      </c>
      <c r="I41" s="20">
        <v>617.36</v>
      </c>
      <c r="J41" s="20">
        <v>2020</v>
      </c>
      <c r="K41" s="20">
        <v>12</v>
      </c>
      <c r="L41" s="20">
        <v>52</v>
      </c>
    </row>
    <row r="42" spans="1:12" x14ac:dyDescent="0.3">
      <c r="A42" s="21">
        <v>44191</v>
      </c>
      <c r="B42" s="20" t="s">
        <v>767</v>
      </c>
      <c r="C42" s="20" t="s">
        <v>768</v>
      </c>
      <c r="D42" s="20" t="s">
        <v>759</v>
      </c>
      <c r="E42" s="20">
        <v>9720</v>
      </c>
      <c r="F42" s="20" t="s">
        <v>779</v>
      </c>
      <c r="G42" s="20">
        <v>27</v>
      </c>
      <c r="H42" s="20">
        <v>360</v>
      </c>
      <c r="I42" s="20">
        <v>681.6</v>
      </c>
      <c r="J42" s="20">
        <v>2020</v>
      </c>
      <c r="K42" s="20">
        <v>12</v>
      </c>
      <c r="L42" s="20">
        <v>52</v>
      </c>
    </row>
    <row r="43" spans="1:12" x14ac:dyDescent="0.3">
      <c r="A43" s="21">
        <v>44191</v>
      </c>
      <c r="B43" s="20" t="s">
        <v>770</v>
      </c>
      <c r="C43" s="20" t="s">
        <v>771</v>
      </c>
      <c r="D43" s="20" t="s">
        <v>759</v>
      </c>
      <c r="E43" s="20">
        <v>12600</v>
      </c>
      <c r="F43" s="20" t="s">
        <v>780</v>
      </c>
      <c r="G43" s="20">
        <v>35</v>
      </c>
      <c r="H43" s="20">
        <v>360</v>
      </c>
      <c r="I43" s="20">
        <v>712.15</v>
      </c>
      <c r="J43" s="20">
        <v>2020</v>
      </c>
      <c r="K43" s="20">
        <v>12</v>
      </c>
      <c r="L43" s="20">
        <v>52</v>
      </c>
    </row>
    <row r="44" spans="1:12" x14ac:dyDescent="0.3">
      <c r="A44" s="21">
        <v>44191</v>
      </c>
      <c r="B44" s="20" t="s">
        <v>773</v>
      </c>
      <c r="C44" s="20" t="s">
        <v>774</v>
      </c>
      <c r="D44" s="20" t="s">
        <v>759</v>
      </c>
      <c r="E44" s="20">
        <v>11520</v>
      </c>
      <c r="F44" s="20" t="s">
        <v>781</v>
      </c>
      <c r="G44" s="20">
        <v>32</v>
      </c>
      <c r="H44" s="20">
        <v>360</v>
      </c>
      <c r="I44" s="20">
        <v>708.6</v>
      </c>
      <c r="J44" s="20">
        <v>2020</v>
      </c>
      <c r="K44" s="20">
        <v>12</v>
      </c>
      <c r="L44" s="20">
        <v>52</v>
      </c>
    </row>
    <row r="45" spans="1:12" x14ac:dyDescent="0.3">
      <c r="A45" s="21">
        <v>44189</v>
      </c>
      <c r="B45" s="20" t="s">
        <v>757</v>
      </c>
      <c r="C45" s="20" t="s">
        <v>758</v>
      </c>
      <c r="D45" s="20" t="s">
        <v>759</v>
      </c>
      <c r="E45" s="20">
        <v>12600</v>
      </c>
      <c r="F45" s="20" t="s">
        <v>776</v>
      </c>
      <c r="G45" s="20">
        <v>35</v>
      </c>
      <c r="H45" s="20">
        <v>360</v>
      </c>
      <c r="I45" s="20">
        <v>789.6</v>
      </c>
      <c r="J45" s="20">
        <v>2020</v>
      </c>
      <c r="K45" s="20">
        <v>12</v>
      </c>
      <c r="L45" s="20">
        <v>52</v>
      </c>
    </row>
    <row r="46" spans="1:12" x14ac:dyDescent="0.3">
      <c r="A46" s="21">
        <v>44189</v>
      </c>
      <c r="B46" s="20" t="s">
        <v>761</v>
      </c>
      <c r="C46" s="20" t="s">
        <v>762</v>
      </c>
      <c r="D46" s="20" t="s">
        <v>759</v>
      </c>
      <c r="E46" s="20">
        <v>10440</v>
      </c>
      <c r="F46" s="20" t="s">
        <v>777</v>
      </c>
      <c r="G46" s="20">
        <v>29</v>
      </c>
      <c r="H46" s="20">
        <v>360</v>
      </c>
      <c r="I46" s="20">
        <v>638.72</v>
      </c>
      <c r="J46" s="20">
        <v>2020</v>
      </c>
      <c r="K46" s="20">
        <v>12</v>
      </c>
      <c r="L46" s="20">
        <v>52</v>
      </c>
    </row>
    <row r="47" spans="1:12" x14ac:dyDescent="0.3">
      <c r="A47" s="21">
        <v>44189</v>
      </c>
      <c r="B47" s="20" t="s">
        <v>764</v>
      </c>
      <c r="C47" s="20" t="s">
        <v>765</v>
      </c>
      <c r="D47" s="20" t="s">
        <v>759</v>
      </c>
      <c r="E47" s="20">
        <v>10800</v>
      </c>
      <c r="F47" s="20" t="s">
        <v>778</v>
      </c>
      <c r="G47" s="20">
        <v>30</v>
      </c>
      <c r="H47" s="20">
        <v>360</v>
      </c>
      <c r="I47" s="20">
        <v>686.15</v>
      </c>
      <c r="J47" s="20">
        <v>2020</v>
      </c>
      <c r="K47" s="20">
        <v>12</v>
      </c>
      <c r="L47" s="20">
        <v>52</v>
      </c>
    </row>
    <row r="48" spans="1:12" x14ac:dyDescent="0.3">
      <c r="A48" s="21">
        <v>44189</v>
      </c>
      <c r="B48" s="20" t="s">
        <v>767</v>
      </c>
      <c r="C48" s="20" t="s">
        <v>768</v>
      </c>
      <c r="D48" s="20" t="s">
        <v>759</v>
      </c>
      <c r="E48" s="20">
        <v>10440</v>
      </c>
      <c r="F48" s="20" t="s">
        <v>779</v>
      </c>
      <c r="G48" s="20">
        <v>29</v>
      </c>
      <c r="H48" s="20">
        <v>360</v>
      </c>
      <c r="I48" s="20">
        <v>684.65</v>
      </c>
      <c r="J48" s="20">
        <v>2020</v>
      </c>
      <c r="K48" s="20">
        <v>12</v>
      </c>
      <c r="L48" s="20">
        <v>52</v>
      </c>
    </row>
    <row r="49" spans="1:12" x14ac:dyDescent="0.3">
      <c r="A49" s="21">
        <v>44189</v>
      </c>
      <c r="B49" s="20" t="s">
        <v>770</v>
      </c>
      <c r="C49" s="20" t="s">
        <v>771</v>
      </c>
      <c r="D49" s="20" t="s">
        <v>759</v>
      </c>
      <c r="E49" s="20">
        <v>14040</v>
      </c>
      <c r="F49" s="20" t="s">
        <v>780</v>
      </c>
      <c r="G49" s="20">
        <v>39</v>
      </c>
      <c r="H49" s="20">
        <v>360</v>
      </c>
      <c r="I49" s="20">
        <v>791.62</v>
      </c>
      <c r="J49" s="20">
        <v>2020</v>
      </c>
      <c r="K49" s="20">
        <v>12</v>
      </c>
      <c r="L49" s="20">
        <v>52</v>
      </c>
    </row>
    <row r="50" spans="1:12" x14ac:dyDescent="0.3">
      <c r="A50" s="21">
        <v>44189</v>
      </c>
      <c r="B50" s="20" t="s">
        <v>773</v>
      </c>
      <c r="C50" s="20" t="s">
        <v>774</v>
      </c>
      <c r="D50" s="20" t="s">
        <v>759</v>
      </c>
      <c r="E50" s="20">
        <v>14040</v>
      </c>
      <c r="F50" s="20" t="s">
        <v>781</v>
      </c>
      <c r="G50" s="20">
        <v>39</v>
      </c>
      <c r="H50" s="20">
        <v>360</v>
      </c>
      <c r="I50" s="20">
        <v>866</v>
      </c>
      <c r="J50" s="20">
        <v>2020</v>
      </c>
      <c r="K50" s="20">
        <v>12</v>
      </c>
      <c r="L50" s="20">
        <v>52</v>
      </c>
    </row>
    <row r="51" spans="1:12" x14ac:dyDescent="0.3">
      <c r="A51" s="21">
        <v>44188</v>
      </c>
      <c r="B51" s="20" t="s">
        <v>757</v>
      </c>
      <c r="C51" s="20" t="s">
        <v>758</v>
      </c>
      <c r="D51" s="20" t="s">
        <v>759</v>
      </c>
      <c r="E51" s="20">
        <v>12960</v>
      </c>
      <c r="F51" s="20" t="s">
        <v>776</v>
      </c>
      <c r="G51" s="20">
        <v>36</v>
      </c>
      <c r="H51" s="20">
        <v>360</v>
      </c>
      <c r="I51" s="20">
        <v>812.8</v>
      </c>
      <c r="J51" s="20">
        <v>2020</v>
      </c>
      <c r="K51" s="20">
        <v>12</v>
      </c>
      <c r="L51" s="20">
        <v>52</v>
      </c>
    </row>
    <row r="52" spans="1:12" x14ac:dyDescent="0.3">
      <c r="A52" s="21">
        <v>44188</v>
      </c>
      <c r="B52" s="20" t="s">
        <v>761</v>
      </c>
      <c r="C52" s="20" t="s">
        <v>762</v>
      </c>
      <c r="D52" s="20" t="s">
        <v>759</v>
      </c>
      <c r="E52" s="20">
        <v>10440</v>
      </c>
      <c r="F52" s="20" t="s">
        <v>777</v>
      </c>
      <c r="G52" s="20">
        <v>29</v>
      </c>
      <c r="H52" s="20">
        <v>360</v>
      </c>
      <c r="I52" s="20">
        <v>642.19000000000005</v>
      </c>
      <c r="J52" s="20">
        <v>2020</v>
      </c>
      <c r="K52" s="20">
        <v>12</v>
      </c>
      <c r="L52" s="20">
        <v>52</v>
      </c>
    </row>
    <row r="53" spans="1:12" x14ac:dyDescent="0.3">
      <c r="A53" s="21">
        <v>44188</v>
      </c>
      <c r="B53" s="20" t="s">
        <v>764</v>
      </c>
      <c r="C53" s="20" t="s">
        <v>765</v>
      </c>
      <c r="D53" s="20" t="s">
        <v>759</v>
      </c>
      <c r="E53" s="20">
        <v>10440</v>
      </c>
      <c r="F53" s="20" t="s">
        <v>778</v>
      </c>
      <c r="G53" s="20">
        <v>29</v>
      </c>
      <c r="H53" s="20">
        <v>360</v>
      </c>
      <c r="I53" s="20">
        <v>662.1</v>
      </c>
      <c r="J53" s="20">
        <v>2020</v>
      </c>
      <c r="K53" s="20">
        <v>12</v>
      </c>
      <c r="L53" s="20">
        <v>52</v>
      </c>
    </row>
    <row r="54" spans="1:12" x14ac:dyDescent="0.3">
      <c r="A54" s="21">
        <v>44188</v>
      </c>
      <c r="B54" s="20" t="s">
        <v>767</v>
      </c>
      <c r="C54" s="20" t="s">
        <v>768</v>
      </c>
      <c r="D54" s="20" t="s">
        <v>759</v>
      </c>
      <c r="E54" s="20">
        <v>9360</v>
      </c>
      <c r="F54" s="20" t="s">
        <v>779</v>
      </c>
      <c r="G54" s="20">
        <v>26</v>
      </c>
      <c r="H54" s="20">
        <v>360</v>
      </c>
      <c r="I54" s="20">
        <v>635.6</v>
      </c>
      <c r="J54" s="20">
        <v>2020</v>
      </c>
      <c r="K54" s="20">
        <v>12</v>
      </c>
      <c r="L54" s="20">
        <v>52</v>
      </c>
    </row>
    <row r="55" spans="1:12" x14ac:dyDescent="0.3">
      <c r="A55" s="21">
        <v>44188</v>
      </c>
      <c r="B55" s="20" t="s">
        <v>770</v>
      </c>
      <c r="C55" s="20" t="s">
        <v>771</v>
      </c>
      <c r="D55" s="20" t="s">
        <v>759</v>
      </c>
      <c r="E55" s="20">
        <v>14040</v>
      </c>
      <c r="F55" s="20" t="s">
        <v>780</v>
      </c>
      <c r="G55" s="20">
        <v>39</v>
      </c>
      <c r="H55" s="20">
        <v>360</v>
      </c>
      <c r="I55" s="20">
        <v>789.14</v>
      </c>
      <c r="J55" s="20">
        <v>2020</v>
      </c>
      <c r="K55" s="20">
        <v>12</v>
      </c>
      <c r="L55" s="20">
        <v>52</v>
      </c>
    </row>
    <row r="56" spans="1:12" x14ac:dyDescent="0.3">
      <c r="A56" s="21">
        <v>44188</v>
      </c>
      <c r="B56" s="20" t="s">
        <v>773</v>
      </c>
      <c r="C56" s="20" t="s">
        <v>774</v>
      </c>
      <c r="D56" s="20" t="s">
        <v>759</v>
      </c>
      <c r="E56" s="20">
        <v>14400</v>
      </c>
      <c r="F56" s="20" t="s">
        <v>781</v>
      </c>
      <c r="G56" s="20">
        <v>40</v>
      </c>
      <c r="H56" s="20">
        <v>360</v>
      </c>
      <c r="I56" s="20">
        <v>891.9</v>
      </c>
      <c r="J56" s="20">
        <v>2020</v>
      </c>
      <c r="K56" s="20">
        <v>12</v>
      </c>
      <c r="L56" s="20">
        <v>52</v>
      </c>
    </row>
    <row r="57" spans="1:12" x14ac:dyDescent="0.3">
      <c r="A57" s="21">
        <v>44187</v>
      </c>
      <c r="B57" s="20" t="s">
        <v>757</v>
      </c>
      <c r="C57" s="20" t="s">
        <v>758</v>
      </c>
      <c r="D57" s="20" t="s">
        <v>759</v>
      </c>
      <c r="E57" s="20">
        <v>12960</v>
      </c>
      <c r="F57" s="20" t="s">
        <v>776</v>
      </c>
      <c r="G57" s="20">
        <v>36</v>
      </c>
      <c r="H57" s="20">
        <v>360</v>
      </c>
      <c r="I57" s="20">
        <v>812.83</v>
      </c>
      <c r="J57" s="20">
        <v>2020</v>
      </c>
      <c r="K57" s="20">
        <v>12</v>
      </c>
      <c r="L57" s="20">
        <v>52</v>
      </c>
    </row>
    <row r="58" spans="1:12" x14ac:dyDescent="0.3">
      <c r="A58" s="21">
        <v>44187</v>
      </c>
      <c r="B58" s="20" t="s">
        <v>761</v>
      </c>
      <c r="C58" s="20" t="s">
        <v>762</v>
      </c>
      <c r="D58" s="20" t="s">
        <v>759</v>
      </c>
      <c r="E58" s="20">
        <v>10800</v>
      </c>
      <c r="F58" s="20" t="s">
        <v>777</v>
      </c>
      <c r="G58" s="20">
        <v>30</v>
      </c>
      <c r="H58" s="20">
        <v>360</v>
      </c>
      <c r="I58" s="20">
        <v>662.84</v>
      </c>
      <c r="J58" s="20">
        <v>2020</v>
      </c>
      <c r="K58" s="20">
        <v>12</v>
      </c>
      <c r="L58" s="20">
        <v>52</v>
      </c>
    </row>
    <row r="59" spans="1:12" x14ac:dyDescent="0.3">
      <c r="A59" s="21">
        <v>44187</v>
      </c>
      <c r="B59" s="20" t="s">
        <v>764</v>
      </c>
      <c r="C59" s="20" t="s">
        <v>765</v>
      </c>
      <c r="D59" s="20" t="s">
        <v>759</v>
      </c>
      <c r="E59" s="20">
        <v>10800</v>
      </c>
      <c r="F59" s="20" t="s">
        <v>778</v>
      </c>
      <c r="G59" s="20">
        <v>30</v>
      </c>
      <c r="H59" s="20">
        <v>360</v>
      </c>
      <c r="I59" s="20">
        <v>683.75</v>
      </c>
      <c r="J59" s="20">
        <v>2020</v>
      </c>
      <c r="K59" s="20">
        <v>12</v>
      </c>
      <c r="L59" s="20">
        <v>52</v>
      </c>
    </row>
    <row r="60" spans="1:12" x14ac:dyDescent="0.3">
      <c r="A60" s="21">
        <v>44187</v>
      </c>
      <c r="B60" s="20" t="s">
        <v>767</v>
      </c>
      <c r="C60" s="20" t="s">
        <v>768</v>
      </c>
      <c r="D60" s="20" t="s">
        <v>759</v>
      </c>
      <c r="E60" s="20">
        <v>10440</v>
      </c>
      <c r="F60" s="20" t="s">
        <v>779</v>
      </c>
      <c r="G60" s="20">
        <v>29</v>
      </c>
      <c r="H60" s="20">
        <v>360</v>
      </c>
      <c r="I60" s="20">
        <v>707.5</v>
      </c>
      <c r="J60" s="20">
        <v>2020</v>
      </c>
      <c r="K60" s="20">
        <v>12</v>
      </c>
      <c r="L60" s="20">
        <v>52</v>
      </c>
    </row>
    <row r="61" spans="1:12" x14ac:dyDescent="0.3">
      <c r="A61" s="21">
        <v>44187</v>
      </c>
      <c r="B61" s="20" t="s">
        <v>770</v>
      </c>
      <c r="C61" s="20" t="s">
        <v>771</v>
      </c>
      <c r="D61" s="20" t="s">
        <v>759</v>
      </c>
      <c r="E61" s="20">
        <v>16200</v>
      </c>
      <c r="F61" s="20" t="s">
        <v>780</v>
      </c>
      <c r="G61" s="20">
        <v>45</v>
      </c>
      <c r="H61" s="20">
        <v>360</v>
      </c>
      <c r="I61" s="20">
        <v>905.99</v>
      </c>
      <c r="J61" s="20">
        <v>2020</v>
      </c>
      <c r="K61" s="20">
        <v>12</v>
      </c>
      <c r="L61" s="20">
        <v>52</v>
      </c>
    </row>
    <row r="62" spans="1:12" x14ac:dyDescent="0.3">
      <c r="A62" s="21">
        <v>44187</v>
      </c>
      <c r="B62" s="20" t="s">
        <v>773</v>
      </c>
      <c r="C62" s="20" t="s">
        <v>774</v>
      </c>
      <c r="D62" s="20" t="s">
        <v>759</v>
      </c>
      <c r="E62" s="20">
        <v>16200</v>
      </c>
      <c r="F62" s="20" t="s">
        <v>781</v>
      </c>
      <c r="G62" s="20">
        <v>45</v>
      </c>
      <c r="H62" s="20">
        <v>360</v>
      </c>
      <c r="I62" s="20">
        <v>999.7</v>
      </c>
      <c r="J62" s="20">
        <v>2020</v>
      </c>
      <c r="K62" s="20">
        <v>12</v>
      </c>
      <c r="L62" s="20">
        <v>52</v>
      </c>
    </row>
    <row r="63" spans="1:12" x14ac:dyDescent="0.3">
      <c r="A63" s="21">
        <v>44187</v>
      </c>
      <c r="B63" s="20" t="s">
        <v>757</v>
      </c>
      <c r="C63" s="20" t="s">
        <v>758</v>
      </c>
      <c r="D63" s="20" t="s">
        <v>759</v>
      </c>
      <c r="E63" s="20">
        <v>12240</v>
      </c>
      <c r="F63" s="20" t="s">
        <v>776</v>
      </c>
      <c r="G63" s="20">
        <v>34</v>
      </c>
      <c r="H63" s="20">
        <v>360</v>
      </c>
      <c r="I63" s="20">
        <v>769.25</v>
      </c>
      <c r="J63" s="20">
        <v>2020</v>
      </c>
      <c r="K63" s="20">
        <v>12</v>
      </c>
      <c r="L63" s="20">
        <v>52</v>
      </c>
    </row>
    <row r="64" spans="1:12" x14ac:dyDescent="0.3">
      <c r="A64" s="21">
        <v>44187</v>
      </c>
      <c r="B64" s="20" t="s">
        <v>761</v>
      </c>
      <c r="C64" s="20" t="s">
        <v>762</v>
      </c>
      <c r="D64" s="20" t="s">
        <v>759</v>
      </c>
      <c r="E64" s="20">
        <v>10080</v>
      </c>
      <c r="F64" s="20" t="s">
        <v>777</v>
      </c>
      <c r="G64" s="20">
        <v>28</v>
      </c>
      <c r="H64" s="20">
        <v>360</v>
      </c>
      <c r="I64" s="20">
        <v>619.88</v>
      </c>
      <c r="J64" s="20">
        <v>2020</v>
      </c>
      <c r="K64" s="20">
        <v>12</v>
      </c>
      <c r="L64" s="20">
        <v>52</v>
      </c>
    </row>
    <row r="65" spans="1:12" x14ac:dyDescent="0.3">
      <c r="A65" s="21">
        <v>44187</v>
      </c>
      <c r="B65" s="20" t="s">
        <v>764</v>
      </c>
      <c r="C65" s="20" t="s">
        <v>765</v>
      </c>
      <c r="D65" s="20" t="s">
        <v>759</v>
      </c>
      <c r="E65" s="20">
        <v>10440</v>
      </c>
      <c r="F65" s="20" t="s">
        <v>778</v>
      </c>
      <c r="G65" s="20">
        <v>29</v>
      </c>
      <c r="H65" s="20">
        <v>360</v>
      </c>
      <c r="I65" s="20">
        <v>662.65</v>
      </c>
      <c r="J65" s="20">
        <v>2020</v>
      </c>
      <c r="K65" s="20">
        <v>12</v>
      </c>
      <c r="L65" s="20">
        <v>52</v>
      </c>
    </row>
    <row r="66" spans="1:12" x14ac:dyDescent="0.3">
      <c r="A66" s="21">
        <v>44187</v>
      </c>
      <c r="B66" s="20" t="s">
        <v>767</v>
      </c>
      <c r="C66" s="20" t="s">
        <v>768</v>
      </c>
      <c r="D66" s="20" t="s">
        <v>759</v>
      </c>
      <c r="E66" s="20">
        <v>9720</v>
      </c>
      <c r="F66" s="20" t="s">
        <v>779</v>
      </c>
      <c r="G66" s="20">
        <v>27</v>
      </c>
      <c r="H66" s="20">
        <v>360</v>
      </c>
      <c r="I66" s="20">
        <v>655.4</v>
      </c>
      <c r="J66" s="20">
        <v>2020</v>
      </c>
      <c r="K66" s="20">
        <v>12</v>
      </c>
      <c r="L66" s="20">
        <v>52</v>
      </c>
    </row>
    <row r="67" spans="1:12" x14ac:dyDescent="0.3">
      <c r="A67" s="21">
        <v>44187</v>
      </c>
      <c r="B67" s="20" t="s">
        <v>770</v>
      </c>
      <c r="C67" s="20" t="s">
        <v>771</v>
      </c>
      <c r="D67" s="20" t="s">
        <v>759</v>
      </c>
      <c r="E67" s="20">
        <v>11160</v>
      </c>
      <c r="F67" s="20" t="s">
        <v>780</v>
      </c>
      <c r="G67" s="20">
        <v>31</v>
      </c>
      <c r="H67" s="20">
        <v>360</v>
      </c>
      <c r="I67" s="20">
        <v>627.48</v>
      </c>
      <c r="J67" s="20">
        <v>2020</v>
      </c>
      <c r="K67" s="20">
        <v>12</v>
      </c>
      <c r="L67" s="20">
        <v>52</v>
      </c>
    </row>
    <row r="68" spans="1:12" x14ac:dyDescent="0.3">
      <c r="A68" s="21">
        <v>44187</v>
      </c>
      <c r="B68" s="20" t="s">
        <v>773</v>
      </c>
      <c r="C68" s="20" t="s">
        <v>774</v>
      </c>
      <c r="D68" s="20" t="s">
        <v>759</v>
      </c>
      <c r="E68" s="20">
        <v>12240</v>
      </c>
      <c r="F68" s="20" t="s">
        <v>781</v>
      </c>
      <c r="G68" s="20">
        <v>34</v>
      </c>
      <c r="H68" s="20">
        <v>360</v>
      </c>
      <c r="I68" s="20">
        <v>762.1</v>
      </c>
      <c r="J68" s="20">
        <v>2020</v>
      </c>
      <c r="K68" s="20">
        <v>12</v>
      </c>
      <c r="L68" s="20">
        <v>52</v>
      </c>
    </row>
    <row r="69" spans="1:12" x14ac:dyDescent="0.3">
      <c r="A69" s="21">
        <v>44186</v>
      </c>
      <c r="B69" s="20" t="s">
        <v>757</v>
      </c>
      <c r="C69" s="20" t="s">
        <v>758</v>
      </c>
      <c r="D69" s="20" t="s">
        <v>759</v>
      </c>
      <c r="E69" s="20">
        <v>12240</v>
      </c>
      <c r="F69" s="20" t="s">
        <v>782</v>
      </c>
      <c r="G69" s="20">
        <v>34</v>
      </c>
      <c r="H69" s="20">
        <v>360</v>
      </c>
      <c r="I69" s="20">
        <v>780.9</v>
      </c>
      <c r="J69" s="20">
        <v>2020</v>
      </c>
      <c r="K69" s="20">
        <v>12</v>
      </c>
      <c r="L69" s="20">
        <v>52</v>
      </c>
    </row>
    <row r="70" spans="1:12" x14ac:dyDescent="0.3">
      <c r="A70" s="21">
        <v>44186</v>
      </c>
      <c r="B70" s="20" t="s">
        <v>761</v>
      </c>
      <c r="C70" s="20" t="s">
        <v>762</v>
      </c>
      <c r="D70" s="20" t="s">
        <v>759</v>
      </c>
      <c r="E70" s="20">
        <v>10440</v>
      </c>
      <c r="F70" s="20" t="s">
        <v>783</v>
      </c>
      <c r="G70" s="20">
        <v>29</v>
      </c>
      <c r="H70" s="20">
        <v>360</v>
      </c>
      <c r="I70" s="20">
        <v>644.16</v>
      </c>
      <c r="J70" s="20">
        <v>2020</v>
      </c>
      <c r="K70" s="20">
        <v>12</v>
      </c>
      <c r="L70" s="20">
        <v>52</v>
      </c>
    </row>
    <row r="71" spans="1:12" x14ac:dyDescent="0.3">
      <c r="A71" s="21">
        <v>44186</v>
      </c>
      <c r="B71" s="20" t="s">
        <v>764</v>
      </c>
      <c r="C71" s="20" t="s">
        <v>765</v>
      </c>
      <c r="D71" s="20" t="s">
        <v>759</v>
      </c>
      <c r="E71" s="20">
        <v>10440</v>
      </c>
      <c r="F71" s="20" t="s">
        <v>784</v>
      </c>
      <c r="G71" s="20">
        <v>29</v>
      </c>
      <c r="H71" s="20">
        <v>360</v>
      </c>
      <c r="I71" s="20">
        <v>659.5</v>
      </c>
      <c r="J71" s="20">
        <v>2020</v>
      </c>
      <c r="K71" s="20">
        <v>12</v>
      </c>
      <c r="L71" s="20">
        <v>52</v>
      </c>
    </row>
    <row r="72" spans="1:12" x14ac:dyDescent="0.3">
      <c r="A72" s="21">
        <v>44186</v>
      </c>
      <c r="B72" s="20" t="s">
        <v>767</v>
      </c>
      <c r="C72" s="20" t="s">
        <v>768</v>
      </c>
      <c r="D72" s="20" t="s">
        <v>759</v>
      </c>
      <c r="E72" s="20">
        <v>10080</v>
      </c>
      <c r="F72" s="20" t="s">
        <v>785</v>
      </c>
      <c r="G72" s="20">
        <v>28</v>
      </c>
      <c r="H72" s="20">
        <v>360</v>
      </c>
      <c r="I72" s="20">
        <v>680.95</v>
      </c>
      <c r="J72" s="20">
        <v>2020</v>
      </c>
      <c r="K72" s="20">
        <v>12</v>
      </c>
      <c r="L72" s="20">
        <v>52</v>
      </c>
    </row>
    <row r="73" spans="1:12" x14ac:dyDescent="0.3">
      <c r="A73" s="21">
        <v>44186</v>
      </c>
      <c r="B73" s="20" t="s">
        <v>770</v>
      </c>
      <c r="C73" s="20" t="s">
        <v>771</v>
      </c>
      <c r="D73" s="20" t="s">
        <v>759</v>
      </c>
      <c r="E73" s="20">
        <v>13320</v>
      </c>
      <c r="F73" s="20" t="s">
        <v>786</v>
      </c>
      <c r="G73" s="20">
        <v>37</v>
      </c>
      <c r="H73" s="20">
        <v>360</v>
      </c>
      <c r="I73" s="20">
        <v>744.88</v>
      </c>
      <c r="J73" s="20">
        <v>2020</v>
      </c>
      <c r="K73" s="20">
        <v>12</v>
      </c>
      <c r="L73" s="20">
        <v>52</v>
      </c>
    </row>
    <row r="74" spans="1:12" x14ac:dyDescent="0.3">
      <c r="A74" s="21">
        <v>44186</v>
      </c>
      <c r="B74" s="20" t="s">
        <v>773</v>
      </c>
      <c r="C74" s="20" t="s">
        <v>774</v>
      </c>
      <c r="D74" s="20" t="s">
        <v>759</v>
      </c>
      <c r="E74" s="20">
        <v>14400</v>
      </c>
      <c r="F74" s="20" t="s">
        <v>787</v>
      </c>
      <c r="G74" s="20">
        <v>40</v>
      </c>
      <c r="H74" s="20">
        <v>360</v>
      </c>
      <c r="I74" s="20">
        <v>892.6</v>
      </c>
      <c r="J74" s="20">
        <v>2020</v>
      </c>
      <c r="K74" s="20">
        <v>12</v>
      </c>
      <c r="L74" s="20">
        <v>52</v>
      </c>
    </row>
    <row r="75" spans="1:12" x14ac:dyDescent="0.3">
      <c r="A75" s="21">
        <v>44184</v>
      </c>
      <c r="B75" s="20" t="s">
        <v>757</v>
      </c>
      <c r="C75" s="20" t="s">
        <v>758</v>
      </c>
      <c r="D75" s="20" t="s">
        <v>759</v>
      </c>
      <c r="E75" s="20">
        <v>12960</v>
      </c>
      <c r="F75" s="20" t="s">
        <v>782</v>
      </c>
      <c r="G75" s="20">
        <v>36</v>
      </c>
      <c r="H75" s="20">
        <v>360</v>
      </c>
      <c r="I75" s="20">
        <v>813.45</v>
      </c>
      <c r="J75" s="20">
        <v>2020</v>
      </c>
      <c r="K75" s="20">
        <v>12</v>
      </c>
      <c r="L75" s="20">
        <v>51</v>
      </c>
    </row>
    <row r="76" spans="1:12" x14ac:dyDescent="0.3">
      <c r="A76" s="21">
        <v>44184</v>
      </c>
      <c r="B76" s="20" t="s">
        <v>761</v>
      </c>
      <c r="C76" s="20" t="s">
        <v>762</v>
      </c>
      <c r="D76" s="20" t="s">
        <v>759</v>
      </c>
      <c r="E76" s="20">
        <v>11160</v>
      </c>
      <c r="F76" s="20" t="s">
        <v>783</v>
      </c>
      <c r="G76" s="20">
        <v>31</v>
      </c>
      <c r="H76" s="20">
        <v>360</v>
      </c>
      <c r="I76" s="20">
        <v>683.02</v>
      </c>
      <c r="J76" s="20">
        <v>2020</v>
      </c>
      <c r="K76" s="20">
        <v>12</v>
      </c>
      <c r="L76" s="20">
        <v>51</v>
      </c>
    </row>
    <row r="77" spans="1:12" x14ac:dyDescent="0.3">
      <c r="A77" s="21">
        <v>44184</v>
      </c>
      <c r="B77" s="20" t="s">
        <v>764</v>
      </c>
      <c r="C77" s="20" t="s">
        <v>765</v>
      </c>
      <c r="D77" s="20" t="s">
        <v>759</v>
      </c>
      <c r="E77" s="20">
        <v>10080</v>
      </c>
      <c r="F77" s="20" t="s">
        <v>784</v>
      </c>
      <c r="G77" s="20">
        <v>28</v>
      </c>
      <c r="H77" s="20">
        <v>360</v>
      </c>
      <c r="I77" s="20">
        <v>638.85</v>
      </c>
      <c r="J77" s="20">
        <v>2020</v>
      </c>
      <c r="K77" s="20">
        <v>12</v>
      </c>
      <c r="L77" s="20">
        <v>51</v>
      </c>
    </row>
    <row r="78" spans="1:12" x14ac:dyDescent="0.3">
      <c r="A78" s="21">
        <v>44184</v>
      </c>
      <c r="B78" s="20" t="s">
        <v>767</v>
      </c>
      <c r="C78" s="20" t="s">
        <v>768</v>
      </c>
      <c r="D78" s="20" t="s">
        <v>759</v>
      </c>
      <c r="E78" s="20">
        <v>9720</v>
      </c>
      <c r="F78" s="20" t="s">
        <v>785</v>
      </c>
      <c r="G78" s="20">
        <v>27</v>
      </c>
      <c r="H78" s="20">
        <v>360</v>
      </c>
      <c r="I78" s="20">
        <v>654.95000000000005</v>
      </c>
      <c r="J78" s="20">
        <v>2020</v>
      </c>
      <c r="K78" s="20">
        <v>12</v>
      </c>
      <c r="L78" s="20">
        <v>51</v>
      </c>
    </row>
    <row r="79" spans="1:12" x14ac:dyDescent="0.3">
      <c r="A79" s="21">
        <v>44184</v>
      </c>
      <c r="B79" s="20" t="s">
        <v>770</v>
      </c>
      <c r="C79" s="20" t="s">
        <v>771</v>
      </c>
      <c r="D79" s="20" t="s">
        <v>759</v>
      </c>
      <c r="E79" s="20">
        <v>14040</v>
      </c>
      <c r="F79" s="20" t="s">
        <v>786</v>
      </c>
      <c r="G79" s="20">
        <v>39</v>
      </c>
      <c r="H79" s="20">
        <v>360</v>
      </c>
      <c r="I79" s="20">
        <v>781.72</v>
      </c>
      <c r="J79" s="20">
        <v>2020</v>
      </c>
      <c r="K79" s="20">
        <v>12</v>
      </c>
      <c r="L79" s="20">
        <v>51</v>
      </c>
    </row>
    <row r="80" spans="1:12" x14ac:dyDescent="0.3">
      <c r="A80" s="21">
        <v>44184</v>
      </c>
      <c r="B80" s="20" t="s">
        <v>773</v>
      </c>
      <c r="C80" s="20" t="s">
        <v>774</v>
      </c>
      <c r="D80" s="20" t="s">
        <v>759</v>
      </c>
      <c r="E80" s="20">
        <v>14400</v>
      </c>
      <c r="F80" s="20" t="s">
        <v>787</v>
      </c>
      <c r="G80" s="20">
        <v>40</v>
      </c>
      <c r="H80" s="20">
        <v>360</v>
      </c>
      <c r="I80" s="20">
        <v>892.3</v>
      </c>
      <c r="J80" s="20">
        <v>2020</v>
      </c>
      <c r="K80" s="20">
        <v>12</v>
      </c>
      <c r="L80" s="20">
        <v>51</v>
      </c>
    </row>
    <row r="81" spans="1:12" x14ac:dyDescent="0.3">
      <c r="A81" s="21">
        <v>44183</v>
      </c>
      <c r="B81" s="20" t="s">
        <v>757</v>
      </c>
      <c r="C81" s="20" t="s">
        <v>758</v>
      </c>
      <c r="D81" s="20" t="s">
        <v>759</v>
      </c>
      <c r="E81" s="20">
        <v>12600</v>
      </c>
      <c r="F81" s="20" t="s">
        <v>782</v>
      </c>
      <c r="G81" s="20">
        <v>35</v>
      </c>
      <c r="H81" s="20">
        <v>360</v>
      </c>
      <c r="I81" s="20">
        <v>790.15</v>
      </c>
      <c r="J81" s="20">
        <v>2020</v>
      </c>
      <c r="K81" s="20">
        <v>12</v>
      </c>
      <c r="L81" s="20">
        <v>51</v>
      </c>
    </row>
    <row r="82" spans="1:12" x14ac:dyDescent="0.3">
      <c r="A82" s="21">
        <v>44183</v>
      </c>
      <c r="B82" s="20" t="s">
        <v>761</v>
      </c>
      <c r="C82" s="20" t="s">
        <v>762</v>
      </c>
      <c r="D82" s="20" t="s">
        <v>759</v>
      </c>
      <c r="E82" s="20">
        <v>10440</v>
      </c>
      <c r="F82" s="20" t="s">
        <v>783</v>
      </c>
      <c r="G82" s="20">
        <v>29</v>
      </c>
      <c r="H82" s="20">
        <v>360</v>
      </c>
      <c r="I82" s="20">
        <v>644.16</v>
      </c>
      <c r="J82" s="20">
        <v>2020</v>
      </c>
      <c r="K82" s="20">
        <v>12</v>
      </c>
      <c r="L82" s="20">
        <v>51</v>
      </c>
    </row>
    <row r="83" spans="1:12" x14ac:dyDescent="0.3">
      <c r="A83" s="21">
        <v>44183</v>
      </c>
      <c r="B83" s="20" t="s">
        <v>764</v>
      </c>
      <c r="C83" s="20" t="s">
        <v>765</v>
      </c>
      <c r="D83" s="20" t="s">
        <v>759</v>
      </c>
      <c r="E83" s="20">
        <v>11160</v>
      </c>
      <c r="F83" s="20" t="s">
        <v>784</v>
      </c>
      <c r="G83" s="20">
        <v>31</v>
      </c>
      <c r="H83" s="20">
        <v>360</v>
      </c>
      <c r="I83" s="20">
        <v>707.35</v>
      </c>
      <c r="J83" s="20">
        <v>2020</v>
      </c>
      <c r="K83" s="20">
        <v>12</v>
      </c>
      <c r="L83" s="20">
        <v>51</v>
      </c>
    </row>
    <row r="84" spans="1:12" x14ac:dyDescent="0.3">
      <c r="A84" s="21">
        <v>44183</v>
      </c>
      <c r="B84" s="20" t="s">
        <v>767</v>
      </c>
      <c r="C84" s="20" t="s">
        <v>768</v>
      </c>
      <c r="D84" s="20" t="s">
        <v>759</v>
      </c>
      <c r="E84" s="20">
        <v>9720</v>
      </c>
      <c r="F84" s="20" t="s">
        <v>785</v>
      </c>
      <c r="G84" s="20">
        <v>27</v>
      </c>
      <c r="H84" s="20">
        <v>360</v>
      </c>
      <c r="I84" s="20">
        <v>708.85</v>
      </c>
      <c r="J84" s="20">
        <v>2020</v>
      </c>
      <c r="K84" s="20">
        <v>12</v>
      </c>
      <c r="L84" s="20">
        <v>51</v>
      </c>
    </row>
    <row r="85" spans="1:12" x14ac:dyDescent="0.3">
      <c r="A85" s="21">
        <v>44183</v>
      </c>
      <c r="B85" s="20" t="s">
        <v>770</v>
      </c>
      <c r="C85" s="20" t="s">
        <v>771</v>
      </c>
      <c r="D85" s="20" t="s">
        <v>759</v>
      </c>
      <c r="E85" s="20">
        <v>13680</v>
      </c>
      <c r="F85" s="20" t="s">
        <v>786</v>
      </c>
      <c r="G85" s="20">
        <v>38</v>
      </c>
      <c r="H85" s="20">
        <v>360</v>
      </c>
      <c r="I85" s="20">
        <v>756.35</v>
      </c>
      <c r="J85" s="20">
        <v>2020</v>
      </c>
      <c r="K85" s="20">
        <v>12</v>
      </c>
      <c r="L85" s="20">
        <v>51</v>
      </c>
    </row>
    <row r="86" spans="1:12" x14ac:dyDescent="0.3">
      <c r="A86" s="21">
        <v>44183</v>
      </c>
      <c r="B86" s="20" t="s">
        <v>773</v>
      </c>
      <c r="C86" s="20" t="s">
        <v>774</v>
      </c>
      <c r="D86" s="20" t="s">
        <v>759</v>
      </c>
      <c r="E86" s="20">
        <v>14400</v>
      </c>
      <c r="F86" s="20" t="s">
        <v>787</v>
      </c>
      <c r="G86" s="20">
        <v>40</v>
      </c>
      <c r="H86" s="20">
        <v>360</v>
      </c>
      <c r="I86" s="20">
        <v>893.2</v>
      </c>
      <c r="J86" s="20">
        <v>2020</v>
      </c>
      <c r="K86" s="20">
        <v>12</v>
      </c>
      <c r="L86" s="20">
        <v>51</v>
      </c>
    </row>
    <row r="87" spans="1:12" x14ac:dyDescent="0.3">
      <c r="A87" s="21">
        <v>44182</v>
      </c>
      <c r="B87" s="20" t="s">
        <v>757</v>
      </c>
      <c r="C87" s="20" t="s">
        <v>758</v>
      </c>
      <c r="D87" s="20" t="s">
        <v>759</v>
      </c>
      <c r="E87" s="20">
        <v>12960</v>
      </c>
      <c r="F87" s="20" t="s">
        <v>782</v>
      </c>
      <c r="G87" s="20">
        <v>36</v>
      </c>
      <c r="H87" s="20">
        <v>360</v>
      </c>
      <c r="I87" s="20">
        <v>813.76</v>
      </c>
      <c r="J87" s="20">
        <v>2020</v>
      </c>
      <c r="K87" s="20">
        <v>12</v>
      </c>
      <c r="L87" s="20">
        <v>51</v>
      </c>
    </row>
    <row r="88" spans="1:12" x14ac:dyDescent="0.3">
      <c r="A88" s="21">
        <v>44182</v>
      </c>
      <c r="B88" s="20" t="s">
        <v>761</v>
      </c>
      <c r="C88" s="20" t="s">
        <v>762</v>
      </c>
      <c r="D88" s="20" t="s">
        <v>759</v>
      </c>
      <c r="E88" s="20">
        <v>10800</v>
      </c>
      <c r="F88" s="20" t="s">
        <v>783</v>
      </c>
      <c r="G88" s="20">
        <v>30</v>
      </c>
      <c r="H88" s="20">
        <v>360</v>
      </c>
      <c r="I88" s="20">
        <v>667.32</v>
      </c>
      <c r="J88" s="20">
        <v>2020</v>
      </c>
      <c r="K88" s="20">
        <v>12</v>
      </c>
      <c r="L88" s="20">
        <v>51</v>
      </c>
    </row>
    <row r="89" spans="1:12" x14ac:dyDescent="0.3">
      <c r="A89" s="21">
        <v>44182</v>
      </c>
      <c r="B89" s="20" t="s">
        <v>764</v>
      </c>
      <c r="C89" s="20" t="s">
        <v>765</v>
      </c>
      <c r="D89" s="20" t="s">
        <v>759</v>
      </c>
      <c r="E89" s="20">
        <v>11880</v>
      </c>
      <c r="F89" s="20" t="s">
        <v>784</v>
      </c>
      <c r="G89" s="20">
        <v>33</v>
      </c>
      <c r="H89" s="20">
        <v>360</v>
      </c>
      <c r="I89" s="20">
        <v>738.35</v>
      </c>
      <c r="J89" s="20">
        <v>2020</v>
      </c>
      <c r="K89" s="20">
        <v>12</v>
      </c>
      <c r="L89" s="20">
        <v>51</v>
      </c>
    </row>
    <row r="90" spans="1:12" x14ac:dyDescent="0.3">
      <c r="A90" s="21">
        <v>44182</v>
      </c>
      <c r="B90" s="20" t="s">
        <v>767</v>
      </c>
      <c r="C90" s="20" t="s">
        <v>768</v>
      </c>
      <c r="D90" s="20" t="s">
        <v>759</v>
      </c>
      <c r="E90" s="20">
        <v>9720</v>
      </c>
      <c r="F90" s="20" t="s">
        <v>785</v>
      </c>
      <c r="G90" s="20">
        <v>27</v>
      </c>
      <c r="H90" s="20">
        <v>360</v>
      </c>
      <c r="I90" s="20">
        <v>654.85</v>
      </c>
      <c r="J90" s="20">
        <v>2020</v>
      </c>
      <c r="K90" s="20">
        <v>12</v>
      </c>
      <c r="L90" s="20">
        <v>51</v>
      </c>
    </row>
    <row r="91" spans="1:12" x14ac:dyDescent="0.3">
      <c r="A91" s="21">
        <v>44182</v>
      </c>
      <c r="B91" s="20" t="s">
        <v>770</v>
      </c>
      <c r="C91" s="20" t="s">
        <v>771</v>
      </c>
      <c r="D91" s="20" t="s">
        <v>759</v>
      </c>
      <c r="E91" s="20">
        <v>13680</v>
      </c>
      <c r="F91" s="20" t="s">
        <v>786</v>
      </c>
      <c r="G91" s="20">
        <v>38</v>
      </c>
      <c r="H91" s="20">
        <v>360</v>
      </c>
      <c r="I91" s="20">
        <v>754.9</v>
      </c>
      <c r="J91" s="20">
        <v>2020</v>
      </c>
      <c r="K91" s="20">
        <v>12</v>
      </c>
      <c r="L91" s="20">
        <v>51</v>
      </c>
    </row>
    <row r="92" spans="1:12" x14ac:dyDescent="0.3">
      <c r="A92" s="21">
        <v>44182</v>
      </c>
      <c r="B92" s="20" t="s">
        <v>773</v>
      </c>
      <c r="C92" s="20" t="s">
        <v>774</v>
      </c>
      <c r="D92" s="20" t="s">
        <v>759</v>
      </c>
      <c r="E92" s="20">
        <v>14040</v>
      </c>
      <c r="F92" s="20" t="s">
        <v>787</v>
      </c>
      <c r="G92" s="20">
        <v>39</v>
      </c>
      <c r="H92" s="20">
        <v>360</v>
      </c>
      <c r="I92" s="20">
        <v>874.9</v>
      </c>
      <c r="J92" s="20">
        <v>2020</v>
      </c>
      <c r="K92" s="20">
        <v>12</v>
      </c>
      <c r="L92" s="20">
        <v>51</v>
      </c>
    </row>
    <row r="93" spans="1:12" x14ac:dyDescent="0.3">
      <c r="A93" s="21">
        <v>44181</v>
      </c>
      <c r="B93" s="20" t="s">
        <v>757</v>
      </c>
      <c r="C93" s="20" t="s">
        <v>758</v>
      </c>
      <c r="D93" s="20" t="s">
        <v>759</v>
      </c>
      <c r="E93" s="20">
        <v>13320</v>
      </c>
      <c r="F93" s="20" t="s">
        <v>782</v>
      </c>
      <c r="G93" s="20">
        <v>37</v>
      </c>
      <c r="H93" s="20">
        <v>360</v>
      </c>
      <c r="I93" s="20">
        <v>836.55</v>
      </c>
      <c r="J93" s="20">
        <v>2020</v>
      </c>
      <c r="K93" s="20">
        <v>12</v>
      </c>
      <c r="L93" s="20">
        <v>51</v>
      </c>
    </row>
    <row r="94" spans="1:12" x14ac:dyDescent="0.3">
      <c r="A94" s="21">
        <v>44181</v>
      </c>
      <c r="B94" s="20" t="s">
        <v>761</v>
      </c>
      <c r="C94" s="20" t="s">
        <v>762</v>
      </c>
      <c r="D94" s="20" t="s">
        <v>759</v>
      </c>
      <c r="E94" s="20">
        <v>10800</v>
      </c>
      <c r="F94" s="20" t="s">
        <v>783</v>
      </c>
      <c r="G94" s="20">
        <v>30</v>
      </c>
      <c r="H94" s="20">
        <v>360</v>
      </c>
      <c r="I94" s="20">
        <v>670.17</v>
      </c>
      <c r="J94" s="20">
        <v>2020</v>
      </c>
      <c r="K94" s="20">
        <v>12</v>
      </c>
      <c r="L94" s="20">
        <v>51</v>
      </c>
    </row>
    <row r="95" spans="1:12" x14ac:dyDescent="0.3">
      <c r="A95" s="21">
        <v>44181</v>
      </c>
      <c r="B95" s="20" t="s">
        <v>764</v>
      </c>
      <c r="C95" s="20" t="s">
        <v>765</v>
      </c>
      <c r="D95" s="20" t="s">
        <v>759</v>
      </c>
      <c r="E95" s="20">
        <v>10440</v>
      </c>
      <c r="F95" s="20" t="s">
        <v>784</v>
      </c>
      <c r="G95" s="20">
        <v>29</v>
      </c>
      <c r="H95" s="20">
        <v>360</v>
      </c>
      <c r="I95" s="20">
        <v>667.6</v>
      </c>
      <c r="J95" s="20">
        <v>2020</v>
      </c>
      <c r="K95" s="20">
        <v>12</v>
      </c>
      <c r="L95" s="20">
        <v>51</v>
      </c>
    </row>
    <row r="96" spans="1:12" x14ac:dyDescent="0.3">
      <c r="A96" s="21">
        <v>44181</v>
      </c>
      <c r="B96" s="20" t="s">
        <v>767</v>
      </c>
      <c r="C96" s="20" t="s">
        <v>768</v>
      </c>
      <c r="D96" s="20" t="s">
        <v>759</v>
      </c>
      <c r="E96" s="20">
        <v>9360</v>
      </c>
      <c r="F96" s="20" t="s">
        <v>785</v>
      </c>
      <c r="G96" s="20">
        <v>26</v>
      </c>
      <c r="H96" s="20">
        <v>360</v>
      </c>
      <c r="I96" s="20">
        <v>635.75</v>
      </c>
      <c r="J96" s="20">
        <v>2020</v>
      </c>
      <c r="K96" s="20">
        <v>12</v>
      </c>
      <c r="L96" s="20">
        <v>51</v>
      </c>
    </row>
    <row r="97" spans="1:12" x14ac:dyDescent="0.3">
      <c r="A97" s="21">
        <v>44181</v>
      </c>
      <c r="B97" s="20" t="s">
        <v>770</v>
      </c>
      <c r="C97" s="20" t="s">
        <v>771</v>
      </c>
      <c r="D97" s="20" t="s">
        <v>759</v>
      </c>
      <c r="E97" s="20">
        <v>13320</v>
      </c>
      <c r="F97" s="20" t="s">
        <v>786</v>
      </c>
      <c r="G97" s="20">
        <v>37</v>
      </c>
      <c r="H97" s="20">
        <v>360</v>
      </c>
      <c r="I97" s="20">
        <v>730.15</v>
      </c>
      <c r="J97" s="20">
        <v>2020</v>
      </c>
      <c r="K97" s="20">
        <v>12</v>
      </c>
      <c r="L97" s="20">
        <v>51</v>
      </c>
    </row>
    <row r="98" spans="1:12" x14ac:dyDescent="0.3">
      <c r="A98" s="21">
        <v>44181</v>
      </c>
      <c r="B98" s="20" t="s">
        <v>773</v>
      </c>
      <c r="C98" s="20" t="s">
        <v>774</v>
      </c>
      <c r="D98" s="20" t="s">
        <v>759</v>
      </c>
      <c r="E98" s="20">
        <v>14400</v>
      </c>
      <c r="F98" s="20" t="s">
        <v>787</v>
      </c>
      <c r="G98" s="20">
        <v>40</v>
      </c>
      <c r="H98" s="20">
        <v>360</v>
      </c>
      <c r="I98" s="20">
        <v>893.85</v>
      </c>
      <c r="J98" s="20">
        <v>2020</v>
      </c>
      <c r="K98" s="20">
        <v>12</v>
      </c>
      <c r="L98" s="20">
        <v>51</v>
      </c>
    </row>
    <row r="99" spans="1:12" x14ac:dyDescent="0.3">
      <c r="A99" s="21">
        <v>44180</v>
      </c>
      <c r="B99" s="20" t="s">
        <v>757</v>
      </c>
      <c r="C99" s="20" t="s">
        <v>758</v>
      </c>
      <c r="D99" s="20" t="s">
        <v>759</v>
      </c>
      <c r="E99" s="20">
        <v>12600</v>
      </c>
      <c r="F99" s="20" t="s">
        <v>782</v>
      </c>
      <c r="G99" s="20">
        <v>35</v>
      </c>
      <c r="H99" s="20">
        <v>360</v>
      </c>
      <c r="I99" s="20">
        <v>791.45</v>
      </c>
      <c r="J99" s="20">
        <v>2020</v>
      </c>
      <c r="K99" s="20">
        <v>12</v>
      </c>
      <c r="L99" s="20">
        <v>51</v>
      </c>
    </row>
    <row r="100" spans="1:12" x14ac:dyDescent="0.3">
      <c r="A100" s="21">
        <v>44180</v>
      </c>
      <c r="B100" s="20" t="s">
        <v>761</v>
      </c>
      <c r="C100" s="20" t="s">
        <v>762</v>
      </c>
      <c r="D100" s="20" t="s">
        <v>759</v>
      </c>
      <c r="E100" s="20">
        <v>10440</v>
      </c>
      <c r="F100" s="20" t="s">
        <v>783</v>
      </c>
      <c r="G100" s="20">
        <v>29</v>
      </c>
      <c r="H100" s="20">
        <v>360</v>
      </c>
      <c r="I100" s="20">
        <v>647.21</v>
      </c>
      <c r="J100" s="20">
        <v>2020</v>
      </c>
      <c r="K100" s="20">
        <v>12</v>
      </c>
      <c r="L100" s="20">
        <v>51</v>
      </c>
    </row>
    <row r="101" spans="1:12" x14ac:dyDescent="0.3">
      <c r="A101" s="21">
        <v>44180</v>
      </c>
      <c r="B101" s="20" t="s">
        <v>764</v>
      </c>
      <c r="C101" s="20" t="s">
        <v>765</v>
      </c>
      <c r="D101" s="20" t="s">
        <v>759</v>
      </c>
      <c r="E101" s="20">
        <v>11520</v>
      </c>
      <c r="F101" s="20" t="s">
        <v>784</v>
      </c>
      <c r="G101" s="20">
        <v>32</v>
      </c>
      <c r="H101" s="20">
        <v>360</v>
      </c>
      <c r="I101" s="20">
        <v>734.9</v>
      </c>
      <c r="J101" s="20">
        <v>2020</v>
      </c>
      <c r="K101" s="20">
        <v>12</v>
      </c>
      <c r="L101" s="20">
        <v>51</v>
      </c>
    </row>
    <row r="102" spans="1:12" x14ac:dyDescent="0.3">
      <c r="A102" s="21">
        <v>44180</v>
      </c>
      <c r="B102" s="20" t="s">
        <v>767</v>
      </c>
      <c r="C102" s="20" t="s">
        <v>768</v>
      </c>
      <c r="D102" s="20" t="s">
        <v>759</v>
      </c>
      <c r="E102" s="20">
        <v>10080</v>
      </c>
      <c r="F102" s="20" t="s">
        <v>785</v>
      </c>
      <c r="G102" s="20">
        <v>28</v>
      </c>
      <c r="H102" s="20">
        <v>360</v>
      </c>
      <c r="I102" s="20">
        <v>682.2</v>
      </c>
      <c r="J102" s="20">
        <v>2020</v>
      </c>
      <c r="K102" s="20">
        <v>12</v>
      </c>
      <c r="L102" s="20">
        <v>51</v>
      </c>
    </row>
    <row r="103" spans="1:12" x14ac:dyDescent="0.3">
      <c r="A103" s="21">
        <v>44180</v>
      </c>
      <c r="B103" s="20" t="s">
        <v>770</v>
      </c>
      <c r="C103" s="20" t="s">
        <v>771</v>
      </c>
      <c r="D103" s="20" t="s">
        <v>759</v>
      </c>
      <c r="E103" s="20">
        <v>17640</v>
      </c>
      <c r="F103" s="20" t="s">
        <v>786</v>
      </c>
      <c r="G103" s="20">
        <v>49</v>
      </c>
      <c r="H103" s="20">
        <v>360</v>
      </c>
      <c r="I103" s="20">
        <v>962.22</v>
      </c>
      <c r="J103" s="20">
        <v>2020</v>
      </c>
      <c r="K103" s="20">
        <v>12</v>
      </c>
      <c r="L103" s="20">
        <v>51</v>
      </c>
    </row>
    <row r="104" spans="1:12" x14ac:dyDescent="0.3">
      <c r="A104" s="21">
        <v>44180</v>
      </c>
      <c r="B104" s="20" t="s">
        <v>773</v>
      </c>
      <c r="C104" s="20" t="s">
        <v>774</v>
      </c>
      <c r="D104" s="20" t="s">
        <v>759</v>
      </c>
      <c r="E104" s="20">
        <v>16200</v>
      </c>
      <c r="F104" s="20" t="s">
        <v>787</v>
      </c>
      <c r="G104" s="20">
        <v>45</v>
      </c>
      <c r="H104" s="20">
        <v>360</v>
      </c>
      <c r="I104" s="20">
        <v>1003.85</v>
      </c>
      <c r="J104" s="20">
        <v>2020</v>
      </c>
      <c r="K104" s="20">
        <v>12</v>
      </c>
      <c r="L104" s="20">
        <v>51</v>
      </c>
    </row>
    <row r="105" spans="1:12" x14ac:dyDescent="0.3">
      <c r="A105" s="21">
        <v>44180</v>
      </c>
      <c r="B105" s="20" t="s">
        <v>757</v>
      </c>
      <c r="C105" s="20" t="s">
        <v>758</v>
      </c>
      <c r="D105" s="20" t="s">
        <v>759</v>
      </c>
      <c r="E105" s="20">
        <v>12240</v>
      </c>
      <c r="F105" s="20" t="s">
        <v>782</v>
      </c>
      <c r="G105" s="20">
        <v>34</v>
      </c>
      <c r="H105" s="20">
        <v>360</v>
      </c>
      <c r="I105" s="20">
        <v>767.95</v>
      </c>
      <c r="J105" s="20">
        <v>2020</v>
      </c>
      <c r="K105" s="20">
        <v>12</v>
      </c>
      <c r="L105" s="20">
        <v>51</v>
      </c>
    </row>
    <row r="106" spans="1:12" x14ac:dyDescent="0.3">
      <c r="A106" s="21">
        <v>44180</v>
      </c>
      <c r="B106" s="20" t="s">
        <v>761</v>
      </c>
      <c r="C106" s="20" t="s">
        <v>762</v>
      </c>
      <c r="D106" s="20" t="s">
        <v>759</v>
      </c>
      <c r="E106" s="20">
        <v>10800</v>
      </c>
      <c r="F106" s="20" t="s">
        <v>783</v>
      </c>
      <c r="G106" s="20">
        <v>30</v>
      </c>
      <c r="H106" s="20">
        <v>360</v>
      </c>
      <c r="I106" s="20">
        <v>667.86</v>
      </c>
      <c r="J106" s="20">
        <v>2020</v>
      </c>
      <c r="K106" s="20">
        <v>12</v>
      </c>
      <c r="L106" s="20">
        <v>51</v>
      </c>
    </row>
    <row r="107" spans="1:12" x14ac:dyDescent="0.3">
      <c r="A107" s="21">
        <v>44180</v>
      </c>
      <c r="B107" s="20" t="s">
        <v>764</v>
      </c>
      <c r="C107" s="20" t="s">
        <v>765</v>
      </c>
      <c r="D107" s="20" t="s">
        <v>759</v>
      </c>
      <c r="E107" s="20">
        <v>10080</v>
      </c>
      <c r="F107" s="20" t="s">
        <v>784</v>
      </c>
      <c r="G107" s="20">
        <v>28</v>
      </c>
      <c r="H107" s="20">
        <v>360</v>
      </c>
      <c r="I107" s="20">
        <v>645.29999999999995</v>
      </c>
      <c r="J107" s="20">
        <v>2020</v>
      </c>
      <c r="K107" s="20">
        <v>12</v>
      </c>
      <c r="L107" s="20">
        <v>51</v>
      </c>
    </row>
    <row r="108" spans="1:12" x14ac:dyDescent="0.3">
      <c r="A108" s="21">
        <v>44180</v>
      </c>
      <c r="B108" s="20" t="s">
        <v>767</v>
      </c>
      <c r="C108" s="20" t="s">
        <v>768</v>
      </c>
      <c r="D108" s="20" t="s">
        <v>759</v>
      </c>
      <c r="E108" s="20">
        <v>9360</v>
      </c>
      <c r="F108" s="20" t="s">
        <v>785</v>
      </c>
      <c r="G108" s="20">
        <v>26</v>
      </c>
      <c r="H108" s="20">
        <v>360</v>
      </c>
      <c r="I108" s="20">
        <v>630.45000000000005</v>
      </c>
      <c r="J108" s="20">
        <v>2020</v>
      </c>
      <c r="K108" s="20">
        <v>12</v>
      </c>
      <c r="L108" s="20">
        <v>51</v>
      </c>
    </row>
    <row r="109" spans="1:12" x14ac:dyDescent="0.3">
      <c r="A109" s="21">
        <v>44180</v>
      </c>
      <c r="B109" s="20" t="s">
        <v>770</v>
      </c>
      <c r="C109" s="20" t="s">
        <v>771</v>
      </c>
      <c r="D109" s="20" t="s">
        <v>759</v>
      </c>
      <c r="E109" s="20">
        <v>9000</v>
      </c>
      <c r="F109" s="20" t="s">
        <v>786</v>
      </c>
      <c r="G109" s="20">
        <v>25</v>
      </c>
      <c r="H109" s="20">
        <v>360</v>
      </c>
      <c r="I109" s="20">
        <v>491.49</v>
      </c>
      <c r="J109" s="20">
        <v>2020</v>
      </c>
      <c r="K109" s="20">
        <v>12</v>
      </c>
      <c r="L109" s="20">
        <v>51</v>
      </c>
    </row>
    <row r="110" spans="1:12" x14ac:dyDescent="0.3">
      <c r="A110" s="21">
        <v>44180</v>
      </c>
      <c r="B110" s="20" t="s">
        <v>773</v>
      </c>
      <c r="C110" s="20" t="s">
        <v>774</v>
      </c>
      <c r="D110" s="20" t="s">
        <v>759</v>
      </c>
      <c r="E110" s="20">
        <v>12240</v>
      </c>
      <c r="F110" s="20" t="s">
        <v>787</v>
      </c>
      <c r="G110" s="20">
        <v>34</v>
      </c>
      <c r="H110" s="20">
        <v>360</v>
      </c>
      <c r="I110" s="20">
        <v>760.95</v>
      </c>
      <c r="J110" s="20">
        <v>2020</v>
      </c>
      <c r="K110" s="20">
        <v>12</v>
      </c>
      <c r="L110" s="20">
        <v>51</v>
      </c>
    </row>
    <row r="111" spans="1:12" x14ac:dyDescent="0.3">
      <c r="A111" s="21">
        <v>44179</v>
      </c>
      <c r="B111" s="20" t="s">
        <v>757</v>
      </c>
      <c r="C111" s="20" t="s">
        <v>758</v>
      </c>
      <c r="D111" s="20" t="s">
        <v>759</v>
      </c>
      <c r="E111" s="20">
        <v>12960</v>
      </c>
      <c r="F111" s="20" t="s">
        <v>788</v>
      </c>
      <c r="G111" s="20">
        <v>36</v>
      </c>
      <c r="H111" s="20">
        <v>360</v>
      </c>
      <c r="I111" s="20">
        <v>820.95</v>
      </c>
      <c r="J111" s="20">
        <v>2020</v>
      </c>
      <c r="K111" s="20">
        <v>12</v>
      </c>
      <c r="L111" s="20">
        <v>51</v>
      </c>
    </row>
    <row r="112" spans="1:12" x14ac:dyDescent="0.3">
      <c r="A112" s="21">
        <v>44179</v>
      </c>
      <c r="B112" s="20" t="s">
        <v>761</v>
      </c>
      <c r="C112" s="20" t="s">
        <v>762</v>
      </c>
      <c r="D112" s="20" t="s">
        <v>759</v>
      </c>
      <c r="E112" s="20">
        <v>10800</v>
      </c>
      <c r="F112" s="20" t="s">
        <v>789</v>
      </c>
      <c r="G112" s="20">
        <v>30</v>
      </c>
      <c r="H112" s="20">
        <v>360</v>
      </c>
      <c r="I112" s="20">
        <v>665.75</v>
      </c>
      <c r="J112" s="20">
        <v>2020</v>
      </c>
      <c r="K112" s="20">
        <v>12</v>
      </c>
      <c r="L112" s="20">
        <v>51</v>
      </c>
    </row>
    <row r="113" spans="1:12" x14ac:dyDescent="0.3">
      <c r="A113" s="21">
        <v>44179</v>
      </c>
      <c r="B113" s="20" t="s">
        <v>764</v>
      </c>
      <c r="C113" s="20" t="s">
        <v>765</v>
      </c>
      <c r="D113" s="20" t="s">
        <v>759</v>
      </c>
      <c r="E113" s="20">
        <v>11160</v>
      </c>
      <c r="F113" s="20" t="s">
        <v>790</v>
      </c>
      <c r="G113" s="20">
        <v>31</v>
      </c>
      <c r="H113" s="20">
        <v>360</v>
      </c>
      <c r="I113" s="20">
        <v>711.7</v>
      </c>
      <c r="J113" s="20">
        <v>2020</v>
      </c>
      <c r="K113" s="20">
        <v>12</v>
      </c>
      <c r="L113" s="20">
        <v>51</v>
      </c>
    </row>
    <row r="114" spans="1:12" x14ac:dyDescent="0.3">
      <c r="A114" s="21">
        <v>44179</v>
      </c>
      <c r="B114" s="20" t="s">
        <v>767</v>
      </c>
      <c r="C114" s="20" t="s">
        <v>768</v>
      </c>
      <c r="D114" s="20" t="s">
        <v>759</v>
      </c>
      <c r="E114" s="20">
        <v>10080</v>
      </c>
      <c r="F114" s="20" t="s">
        <v>791</v>
      </c>
      <c r="G114" s="20">
        <v>28</v>
      </c>
      <c r="H114" s="20">
        <v>360</v>
      </c>
      <c r="I114" s="20">
        <v>676.96</v>
      </c>
      <c r="J114" s="20">
        <v>2020</v>
      </c>
      <c r="K114" s="20">
        <v>12</v>
      </c>
      <c r="L114" s="20">
        <v>51</v>
      </c>
    </row>
    <row r="115" spans="1:12" x14ac:dyDescent="0.3">
      <c r="A115" s="21">
        <v>44179</v>
      </c>
      <c r="B115" s="20" t="s">
        <v>770</v>
      </c>
      <c r="C115" s="20" t="s">
        <v>771</v>
      </c>
      <c r="D115" s="20" t="s">
        <v>759</v>
      </c>
      <c r="E115" s="20">
        <v>12960</v>
      </c>
      <c r="F115" s="20" t="s">
        <v>792</v>
      </c>
      <c r="G115" s="20">
        <v>36</v>
      </c>
      <c r="H115" s="20">
        <v>360</v>
      </c>
      <c r="I115" s="20">
        <v>700.63</v>
      </c>
      <c r="J115" s="20">
        <v>2020</v>
      </c>
      <c r="K115" s="20">
        <v>12</v>
      </c>
      <c r="L115" s="20">
        <v>51</v>
      </c>
    </row>
    <row r="116" spans="1:12" x14ac:dyDescent="0.3">
      <c r="A116" s="21">
        <v>44179</v>
      </c>
      <c r="B116" s="20" t="s">
        <v>773</v>
      </c>
      <c r="C116" s="20" t="s">
        <v>774</v>
      </c>
      <c r="D116" s="20" t="s">
        <v>759</v>
      </c>
      <c r="E116" s="20">
        <v>14400</v>
      </c>
      <c r="F116" s="20" t="s">
        <v>793</v>
      </c>
      <c r="G116" s="20">
        <v>40</v>
      </c>
      <c r="H116" s="20">
        <v>360</v>
      </c>
      <c r="I116" s="20">
        <v>887.4</v>
      </c>
      <c r="J116" s="20">
        <v>2020</v>
      </c>
      <c r="K116" s="20">
        <v>12</v>
      </c>
      <c r="L116" s="20">
        <v>51</v>
      </c>
    </row>
    <row r="117" spans="1:12" x14ac:dyDescent="0.3">
      <c r="A117" s="21">
        <v>44179</v>
      </c>
      <c r="B117" s="20" t="s">
        <v>757</v>
      </c>
      <c r="C117" s="20" t="s">
        <v>758</v>
      </c>
      <c r="D117" s="20" t="s">
        <v>759</v>
      </c>
      <c r="E117" s="20">
        <v>12600</v>
      </c>
      <c r="F117" s="20" t="s">
        <v>788</v>
      </c>
      <c r="G117" s="20">
        <v>35</v>
      </c>
      <c r="H117" s="20">
        <v>360</v>
      </c>
      <c r="I117" s="20">
        <v>793.65</v>
      </c>
      <c r="J117" s="20">
        <v>2020</v>
      </c>
      <c r="K117" s="20">
        <v>12</v>
      </c>
      <c r="L117" s="20">
        <v>51</v>
      </c>
    </row>
    <row r="118" spans="1:12" x14ac:dyDescent="0.3">
      <c r="A118" s="21">
        <v>44179</v>
      </c>
      <c r="B118" s="20" t="s">
        <v>761</v>
      </c>
      <c r="C118" s="20" t="s">
        <v>762</v>
      </c>
      <c r="D118" s="20" t="s">
        <v>759</v>
      </c>
      <c r="E118" s="20">
        <v>10800</v>
      </c>
      <c r="F118" s="20" t="s">
        <v>789</v>
      </c>
      <c r="G118" s="20">
        <v>30</v>
      </c>
      <c r="H118" s="20">
        <v>360</v>
      </c>
      <c r="I118" s="20">
        <v>666.23</v>
      </c>
      <c r="J118" s="20">
        <v>2020</v>
      </c>
      <c r="K118" s="20">
        <v>12</v>
      </c>
      <c r="L118" s="20">
        <v>51</v>
      </c>
    </row>
    <row r="119" spans="1:12" x14ac:dyDescent="0.3">
      <c r="A119" s="21">
        <v>44179</v>
      </c>
      <c r="B119" s="20" t="s">
        <v>764</v>
      </c>
      <c r="C119" s="20" t="s">
        <v>765</v>
      </c>
      <c r="D119" s="20" t="s">
        <v>759</v>
      </c>
      <c r="E119" s="20">
        <v>10800</v>
      </c>
      <c r="F119" s="20" t="s">
        <v>790</v>
      </c>
      <c r="G119" s="20">
        <v>30</v>
      </c>
      <c r="H119" s="20">
        <v>360</v>
      </c>
      <c r="I119" s="20">
        <v>692.1</v>
      </c>
      <c r="J119" s="20">
        <v>2020</v>
      </c>
      <c r="K119" s="20">
        <v>12</v>
      </c>
      <c r="L119" s="20">
        <v>51</v>
      </c>
    </row>
    <row r="120" spans="1:12" x14ac:dyDescent="0.3">
      <c r="A120" s="21">
        <v>44179</v>
      </c>
      <c r="B120" s="20" t="s">
        <v>767</v>
      </c>
      <c r="C120" s="20" t="s">
        <v>768</v>
      </c>
      <c r="D120" s="20" t="s">
        <v>759</v>
      </c>
      <c r="E120" s="20">
        <v>9720</v>
      </c>
      <c r="F120" s="20" t="s">
        <v>791</v>
      </c>
      <c r="G120" s="20">
        <v>27</v>
      </c>
      <c r="H120" s="20">
        <v>360</v>
      </c>
      <c r="I120" s="20">
        <v>653.1</v>
      </c>
      <c r="J120" s="20">
        <v>2020</v>
      </c>
      <c r="K120" s="20">
        <v>12</v>
      </c>
      <c r="L120" s="20">
        <v>51</v>
      </c>
    </row>
    <row r="121" spans="1:12" x14ac:dyDescent="0.3">
      <c r="A121" s="21">
        <v>44179</v>
      </c>
      <c r="B121" s="20" t="s">
        <v>770</v>
      </c>
      <c r="C121" s="20" t="s">
        <v>771</v>
      </c>
      <c r="D121" s="20" t="s">
        <v>759</v>
      </c>
      <c r="E121" s="20">
        <v>13320</v>
      </c>
      <c r="F121" s="20" t="s">
        <v>792</v>
      </c>
      <c r="G121" s="20">
        <v>37</v>
      </c>
      <c r="H121" s="20">
        <v>360</v>
      </c>
      <c r="I121" s="20">
        <v>720.44</v>
      </c>
      <c r="J121" s="20">
        <v>2020</v>
      </c>
      <c r="K121" s="20">
        <v>12</v>
      </c>
      <c r="L121" s="20">
        <v>51</v>
      </c>
    </row>
    <row r="122" spans="1:12" x14ac:dyDescent="0.3">
      <c r="A122" s="21">
        <v>44179</v>
      </c>
      <c r="B122" s="20" t="s">
        <v>773</v>
      </c>
      <c r="C122" s="20" t="s">
        <v>774</v>
      </c>
      <c r="D122" s="20" t="s">
        <v>759</v>
      </c>
      <c r="E122" s="20">
        <v>14040</v>
      </c>
      <c r="F122" s="20" t="s">
        <v>793</v>
      </c>
      <c r="G122" s="20">
        <v>39</v>
      </c>
      <c r="H122" s="20">
        <v>360</v>
      </c>
      <c r="I122" s="20">
        <v>865.15</v>
      </c>
      <c r="J122" s="20">
        <v>2020</v>
      </c>
      <c r="K122" s="20">
        <v>12</v>
      </c>
      <c r="L122" s="20">
        <v>51</v>
      </c>
    </row>
    <row r="123" spans="1:12" x14ac:dyDescent="0.3">
      <c r="A123" s="21">
        <v>44176</v>
      </c>
      <c r="B123" s="20" t="s">
        <v>757</v>
      </c>
      <c r="C123" s="20" t="s">
        <v>758</v>
      </c>
      <c r="D123" s="20" t="s">
        <v>759</v>
      </c>
      <c r="E123" s="20">
        <v>12960</v>
      </c>
      <c r="F123" s="20" t="s">
        <v>788</v>
      </c>
      <c r="G123" s="20">
        <v>36</v>
      </c>
      <c r="H123" s="20">
        <v>360</v>
      </c>
      <c r="I123" s="20">
        <v>811.7</v>
      </c>
      <c r="J123" s="20">
        <v>2020</v>
      </c>
      <c r="K123" s="20">
        <v>12</v>
      </c>
      <c r="L123" s="20">
        <v>50</v>
      </c>
    </row>
    <row r="124" spans="1:12" x14ac:dyDescent="0.3">
      <c r="A124" s="21">
        <v>44176</v>
      </c>
      <c r="B124" s="20" t="s">
        <v>761</v>
      </c>
      <c r="C124" s="20" t="s">
        <v>762</v>
      </c>
      <c r="D124" s="20" t="s">
        <v>759</v>
      </c>
      <c r="E124" s="20">
        <v>10800</v>
      </c>
      <c r="F124" s="20" t="s">
        <v>789</v>
      </c>
      <c r="G124" s="20">
        <v>30</v>
      </c>
      <c r="H124" s="20">
        <v>360</v>
      </c>
      <c r="I124" s="20">
        <v>664.8</v>
      </c>
      <c r="J124" s="20">
        <v>2020</v>
      </c>
      <c r="K124" s="20">
        <v>12</v>
      </c>
      <c r="L124" s="20">
        <v>50</v>
      </c>
    </row>
    <row r="125" spans="1:12" x14ac:dyDescent="0.3">
      <c r="A125" s="21">
        <v>44176</v>
      </c>
      <c r="B125" s="20" t="s">
        <v>764</v>
      </c>
      <c r="C125" s="20" t="s">
        <v>765</v>
      </c>
      <c r="D125" s="20" t="s">
        <v>759</v>
      </c>
      <c r="E125" s="20">
        <v>11160</v>
      </c>
      <c r="F125" s="20" t="s">
        <v>790</v>
      </c>
      <c r="G125" s="20">
        <v>31</v>
      </c>
      <c r="H125" s="20">
        <v>360</v>
      </c>
      <c r="I125" s="20">
        <v>713.9</v>
      </c>
      <c r="J125" s="20">
        <v>2020</v>
      </c>
      <c r="K125" s="20">
        <v>12</v>
      </c>
      <c r="L125" s="20">
        <v>50</v>
      </c>
    </row>
    <row r="126" spans="1:12" x14ac:dyDescent="0.3">
      <c r="A126" s="21">
        <v>44176</v>
      </c>
      <c r="B126" s="20" t="s">
        <v>767</v>
      </c>
      <c r="C126" s="20" t="s">
        <v>768</v>
      </c>
      <c r="D126" s="20" t="s">
        <v>759</v>
      </c>
      <c r="E126" s="20">
        <v>9720</v>
      </c>
      <c r="F126" s="20" t="s">
        <v>791</v>
      </c>
      <c r="G126" s="20">
        <v>27</v>
      </c>
      <c r="H126" s="20">
        <v>360</v>
      </c>
      <c r="I126" s="20">
        <v>650.65</v>
      </c>
      <c r="J126" s="20">
        <v>2020</v>
      </c>
      <c r="K126" s="20">
        <v>12</v>
      </c>
      <c r="L126" s="20">
        <v>50</v>
      </c>
    </row>
    <row r="127" spans="1:12" x14ac:dyDescent="0.3">
      <c r="A127" s="21">
        <v>44176</v>
      </c>
      <c r="B127" s="20" t="s">
        <v>770</v>
      </c>
      <c r="C127" s="20" t="s">
        <v>771</v>
      </c>
      <c r="D127" s="20" t="s">
        <v>759</v>
      </c>
      <c r="E127" s="20">
        <v>12960</v>
      </c>
      <c r="F127" s="20" t="s">
        <v>792</v>
      </c>
      <c r="G127" s="20">
        <v>36</v>
      </c>
      <c r="H127" s="20">
        <v>360</v>
      </c>
      <c r="I127" s="20">
        <v>697.62</v>
      </c>
      <c r="J127" s="20">
        <v>2020</v>
      </c>
      <c r="K127" s="20">
        <v>12</v>
      </c>
      <c r="L127" s="20">
        <v>50</v>
      </c>
    </row>
    <row r="128" spans="1:12" x14ac:dyDescent="0.3">
      <c r="A128" s="21">
        <v>44176</v>
      </c>
      <c r="B128" s="20" t="s">
        <v>773</v>
      </c>
      <c r="C128" s="20" t="s">
        <v>774</v>
      </c>
      <c r="D128" s="20" t="s">
        <v>759</v>
      </c>
      <c r="E128" s="20">
        <v>14400</v>
      </c>
      <c r="F128" s="20" t="s">
        <v>793</v>
      </c>
      <c r="G128" s="20">
        <v>40</v>
      </c>
      <c r="H128" s="20">
        <v>360</v>
      </c>
      <c r="I128" s="20">
        <v>880.19</v>
      </c>
      <c r="J128" s="20">
        <v>2020</v>
      </c>
      <c r="K128" s="20">
        <v>12</v>
      </c>
      <c r="L128" s="20">
        <v>50</v>
      </c>
    </row>
    <row r="129" spans="1:12" x14ac:dyDescent="0.3">
      <c r="A129" s="21">
        <v>44175</v>
      </c>
      <c r="B129" s="20" t="s">
        <v>757</v>
      </c>
      <c r="C129" s="20" t="s">
        <v>758</v>
      </c>
      <c r="D129" s="20" t="s">
        <v>759</v>
      </c>
      <c r="E129" s="20">
        <v>12600</v>
      </c>
      <c r="F129" s="20" t="s">
        <v>788</v>
      </c>
      <c r="G129" s="20">
        <v>35</v>
      </c>
      <c r="H129" s="20">
        <v>360</v>
      </c>
      <c r="I129" s="20">
        <v>787.7</v>
      </c>
      <c r="J129" s="20">
        <v>2020</v>
      </c>
      <c r="K129" s="20">
        <v>12</v>
      </c>
      <c r="L129" s="20">
        <v>50</v>
      </c>
    </row>
    <row r="130" spans="1:12" x14ac:dyDescent="0.3">
      <c r="A130" s="21">
        <v>44175</v>
      </c>
      <c r="B130" s="20" t="s">
        <v>761</v>
      </c>
      <c r="C130" s="20" t="s">
        <v>762</v>
      </c>
      <c r="D130" s="20" t="s">
        <v>759</v>
      </c>
      <c r="E130" s="20">
        <v>10800</v>
      </c>
      <c r="F130" s="20" t="s">
        <v>789</v>
      </c>
      <c r="G130" s="20">
        <v>30</v>
      </c>
      <c r="H130" s="20">
        <v>360</v>
      </c>
      <c r="I130" s="20">
        <v>661.98</v>
      </c>
      <c r="J130" s="20">
        <v>2020</v>
      </c>
      <c r="K130" s="20">
        <v>12</v>
      </c>
      <c r="L130" s="20">
        <v>50</v>
      </c>
    </row>
    <row r="131" spans="1:12" x14ac:dyDescent="0.3">
      <c r="A131" s="21">
        <v>44175</v>
      </c>
      <c r="B131" s="20" t="s">
        <v>764</v>
      </c>
      <c r="C131" s="20" t="s">
        <v>765</v>
      </c>
      <c r="D131" s="20" t="s">
        <v>759</v>
      </c>
      <c r="E131" s="20">
        <v>10800</v>
      </c>
      <c r="F131" s="20" t="s">
        <v>790</v>
      </c>
      <c r="G131" s="20">
        <v>30</v>
      </c>
      <c r="H131" s="20">
        <v>360</v>
      </c>
      <c r="I131" s="20">
        <v>690.9</v>
      </c>
      <c r="J131" s="20">
        <v>2020</v>
      </c>
      <c r="K131" s="20">
        <v>12</v>
      </c>
      <c r="L131" s="20">
        <v>50</v>
      </c>
    </row>
    <row r="132" spans="1:12" x14ac:dyDescent="0.3">
      <c r="A132" s="21">
        <v>44175</v>
      </c>
      <c r="B132" s="20" t="s">
        <v>767</v>
      </c>
      <c r="C132" s="20" t="s">
        <v>768</v>
      </c>
      <c r="D132" s="20" t="s">
        <v>759</v>
      </c>
      <c r="E132" s="20">
        <v>9720</v>
      </c>
      <c r="F132" s="20" t="s">
        <v>791</v>
      </c>
      <c r="G132" s="20">
        <v>27</v>
      </c>
      <c r="H132" s="20">
        <v>360</v>
      </c>
      <c r="I132" s="20">
        <v>648</v>
      </c>
      <c r="J132" s="20">
        <v>2020</v>
      </c>
      <c r="K132" s="20">
        <v>12</v>
      </c>
      <c r="L132" s="20">
        <v>50</v>
      </c>
    </row>
    <row r="133" spans="1:12" x14ac:dyDescent="0.3">
      <c r="A133" s="21">
        <v>44175</v>
      </c>
      <c r="B133" s="20" t="s">
        <v>770</v>
      </c>
      <c r="C133" s="20" t="s">
        <v>771</v>
      </c>
      <c r="D133" s="20" t="s">
        <v>759</v>
      </c>
      <c r="E133" s="20">
        <v>12960</v>
      </c>
      <c r="F133" s="20" t="s">
        <v>792</v>
      </c>
      <c r="G133" s="20">
        <v>36</v>
      </c>
      <c r="H133" s="20">
        <v>360</v>
      </c>
      <c r="I133" s="20">
        <v>694.74</v>
      </c>
      <c r="J133" s="20">
        <v>2020</v>
      </c>
      <c r="K133" s="20">
        <v>12</v>
      </c>
      <c r="L133" s="20">
        <v>50</v>
      </c>
    </row>
    <row r="134" spans="1:12" x14ac:dyDescent="0.3">
      <c r="A134" s="21">
        <v>44175</v>
      </c>
      <c r="B134" s="20" t="s">
        <v>773</v>
      </c>
      <c r="C134" s="20" t="s">
        <v>774</v>
      </c>
      <c r="D134" s="20" t="s">
        <v>759</v>
      </c>
      <c r="E134" s="20">
        <v>14400</v>
      </c>
      <c r="F134" s="20" t="s">
        <v>793</v>
      </c>
      <c r="G134" s="20">
        <v>40</v>
      </c>
      <c r="H134" s="20">
        <v>360</v>
      </c>
      <c r="I134" s="20">
        <v>879.3</v>
      </c>
      <c r="J134" s="20">
        <v>2020</v>
      </c>
      <c r="K134" s="20">
        <v>12</v>
      </c>
      <c r="L134" s="20">
        <v>50</v>
      </c>
    </row>
    <row r="135" spans="1:12" x14ac:dyDescent="0.3">
      <c r="A135" s="21">
        <v>44174</v>
      </c>
      <c r="B135" s="20" t="s">
        <v>757</v>
      </c>
      <c r="C135" s="20" t="s">
        <v>758</v>
      </c>
      <c r="D135" s="20" t="s">
        <v>759</v>
      </c>
      <c r="E135" s="20">
        <v>12960</v>
      </c>
      <c r="F135" s="20" t="s">
        <v>788</v>
      </c>
      <c r="G135" s="20">
        <v>36</v>
      </c>
      <c r="H135" s="20">
        <v>360</v>
      </c>
      <c r="I135" s="20">
        <v>806.05</v>
      </c>
      <c r="J135" s="20">
        <v>2020</v>
      </c>
      <c r="K135" s="20">
        <v>12</v>
      </c>
      <c r="L135" s="20">
        <v>50</v>
      </c>
    </row>
    <row r="136" spans="1:12" x14ac:dyDescent="0.3">
      <c r="A136" s="21">
        <v>44174</v>
      </c>
      <c r="B136" s="20" t="s">
        <v>761</v>
      </c>
      <c r="C136" s="20" t="s">
        <v>762</v>
      </c>
      <c r="D136" s="20" t="s">
        <v>759</v>
      </c>
      <c r="E136" s="20">
        <v>10800</v>
      </c>
      <c r="F136" s="20" t="s">
        <v>789</v>
      </c>
      <c r="G136" s="20">
        <v>30</v>
      </c>
      <c r="H136" s="20">
        <v>360</v>
      </c>
      <c r="I136" s="20">
        <v>661.04</v>
      </c>
      <c r="J136" s="20">
        <v>2020</v>
      </c>
      <c r="K136" s="20">
        <v>12</v>
      </c>
      <c r="L136" s="20">
        <v>50</v>
      </c>
    </row>
    <row r="137" spans="1:12" x14ac:dyDescent="0.3">
      <c r="A137" s="21">
        <v>44174</v>
      </c>
      <c r="B137" s="20" t="s">
        <v>764</v>
      </c>
      <c r="C137" s="20" t="s">
        <v>765</v>
      </c>
      <c r="D137" s="20" t="s">
        <v>759</v>
      </c>
      <c r="E137" s="20">
        <v>10440</v>
      </c>
      <c r="F137" s="20" t="s">
        <v>790</v>
      </c>
      <c r="G137" s="20">
        <v>29</v>
      </c>
      <c r="H137" s="20">
        <v>360</v>
      </c>
      <c r="I137" s="20">
        <v>666.5</v>
      </c>
      <c r="J137" s="20">
        <v>2020</v>
      </c>
      <c r="K137" s="20">
        <v>12</v>
      </c>
      <c r="L137" s="20">
        <v>50</v>
      </c>
    </row>
    <row r="138" spans="1:12" x14ac:dyDescent="0.3">
      <c r="A138" s="21">
        <v>44174</v>
      </c>
      <c r="B138" s="20" t="s">
        <v>767</v>
      </c>
      <c r="C138" s="20" t="s">
        <v>768</v>
      </c>
      <c r="D138" s="20" t="s">
        <v>759</v>
      </c>
      <c r="E138" s="20">
        <v>9360</v>
      </c>
      <c r="F138" s="20" t="s">
        <v>791</v>
      </c>
      <c r="G138" s="20">
        <v>26</v>
      </c>
      <c r="H138" s="20">
        <v>360</v>
      </c>
      <c r="I138" s="20">
        <v>624.35</v>
      </c>
      <c r="J138" s="20">
        <v>2020</v>
      </c>
      <c r="K138" s="20">
        <v>12</v>
      </c>
      <c r="L138" s="20">
        <v>50</v>
      </c>
    </row>
    <row r="139" spans="1:12" x14ac:dyDescent="0.3">
      <c r="A139" s="21">
        <v>44174</v>
      </c>
      <c r="B139" s="20" t="s">
        <v>770</v>
      </c>
      <c r="C139" s="20" t="s">
        <v>771</v>
      </c>
      <c r="D139" s="20" t="s">
        <v>759</v>
      </c>
      <c r="E139" s="20">
        <v>12240</v>
      </c>
      <c r="F139" s="20" t="s">
        <v>792</v>
      </c>
      <c r="G139" s="20">
        <v>34</v>
      </c>
      <c r="H139" s="20">
        <v>360</v>
      </c>
      <c r="I139" s="20">
        <v>653.47</v>
      </c>
      <c r="J139" s="20">
        <v>2020</v>
      </c>
      <c r="K139" s="20">
        <v>12</v>
      </c>
      <c r="L139" s="20">
        <v>50</v>
      </c>
    </row>
    <row r="140" spans="1:12" x14ac:dyDescent="0.3">
      <c r="A140" s="21">
        <v>44174</v>
      </c>
      <c r="B140" s="20" t="s">
        <v>773</v>
      </c>
      <c r="C140" s="20" t="s">
        <v>774</v>
      </c>
      <c r="D140" s="20" t="s">
        <v>759</v>
      </c>
      <c r="E140" s="20">
        <v>14040</v>
      </c>
      <c r="F140" s="20" t="s">
        <v>793</v>
      </c>
      <c r="G140" s="20">
        <v>39</v>
      </c>
      <c r="H140" s="20">
        <v>360</v>
      </c>
      <c r="I140" s="20">
        <v>860.53</v>
      </c>
      <c r="J140" s="20">
        <v>2020</v>
      </c>
      <c r="K140" s="20">
        <v>12</v>
      </c>
      <c r="L140" s="20">
        <v>50</v>
      </c>
    </row>
    <row r="141" spans="1:12" x14ac:dyDescent="0.3">
      <c r="A141" s="21">
        <v>44174</v>
      </c>
      <c r="B141" s="20" t="s">
        <v>757</v>
      </c>
      <c r="C141" s="20" t="s">
        <v>758</v>
      </c>
      <c r="D141" s="20" t="s">
        <v>759</v>
      </c>
      <c r="E141" s="20">
        <v>13680</v>
      </c>
      <c r="F141" s="20" t="s">
        <v>788</v>
      </c>
      <c r="G141" s="20">
        <v>38</v>
      </c>
      <c r="H141" s="20">
        <v>360</v>
      </c>
      <c r="I141" s="20">
        <v>851.1</v>
      </c>
      <c r="J141" s="20">
        <v>2020</v>
      </c>
      <c r="K141" s="20">
        <v>12</v>
      </c>
      <c r="L141" s="20">
        <v>50</v>
      </c>
    </row>
    <row r="142" spans="1:12" x14ac:dyDescent="0.3">
      <c r="A142" s="21">
        <v>44174</v>
      </c>
      <c r="B142" s="20" t="s">
        <v>761</v>
      </c>
      <c r="C142" s="20" t="s">
        <v>762</v>
      </c>
      <c r="D142" s="20" t="s">
        <v>759</v>
      </c>
      <c r="E142" s="20">
        <v>12960</v>
      </c>
      <c r="F142" s="20" t="s">
        <v>789</v>
      </c>
      <c r="G142" s="20">
        <v>36</v>
      </c>
      <c r="H142" s="20">
        <v>360</v>
      </c>
      <c r="I142" s="20">
        <v>789.83</v>
      </c>
      <c r="J142" s="20">
        <v>2020</v>
      </c>
      <c r="K142" s="20">
        <v>12</v>
      </c>
      <c r="L142" s="20">
        <v>50</v>
      </c>
    </row>
    <row r="143" spans="1:12" x14ac:dyDescent="0.3">
      <c r="A143" s="21">
        <v>44174</v>
      </c>
      <c r="B143" s="20" t="s">
        <v>764</v>
      </c>
      <c r="C143" s="20" t="s">
        <v>765</v>
      </c>
      <c r="D143" s="20" t="s">
        <v>759</v>
      </c>
      <c r="E143" s="20">
        <v>11160</v>
      </c>
      <c r="F143" s="20" t="s">
        <v>790</v>
      </c>
      <c r="G143" s="20">
        <v>31</v>
      </c>
      <c r="H143" s="20">
        <v>360</v>
      </c>
      <c r="I143" s="20">
        <v>711.45</v>
      </c>
      <c r="J143" s="20">
        <v>2020</v>
      </c>
      <c r="K143" s="20">
        <v>12</v>
      </c>
      <c r="L143" s="20">
        <v>50</v>
      </c>
    </row>
    <row r="144" spans="1:12" x14ac:dyDescent="0.3">
      <c r="A144" s="21">
        <v>44174</v>
      </c>
      <c r="B144" s="20" t="s">
        <v>767</v>
      </c>
      <c r="C144" s="20" t="s">
        <v>768</v>
      </c>
      <c r="D144" s="20" t="s">
        <v>759</v>
      </c>
      <c r="E144" s="20">
        <v>11160</v>
      </c>
      <c r="F144" s="20" t="s">
        <v>791</v>
      </c>
      <c r="G144" s="20">
        <v>31</v>
      </c>
      <c r="H144" s="20">
        <v>360</v>
      </c>
      <c r="I144" s="20">
        <v>743.95</v>
      </c>
      <c r="J144" s="20">
        <v>2020</v>
      </c>
      <c r="K144" s="20">
        <v>12</v>
      </c>
      <c r="L144" s="20">
        <v>50</v>
      </c>
    </row>
    <row r="145" spans="1:12" x14ac:dyDescent="0.3">
      <c r="A145" s="21">
        <v>44174</v>
      </c>
      <c r="B145" s="20" t="s">
        <v>770</v>
      </c>
      <c r="C145" s="20" t="s">
        <v>771</v>
      </c>
      <c r="D145" s="20" t="s">
        <v>759</v>
      </c>
      <c r="E145" s="20">
        <v>13320</v>
      </c>
      <c r="F145" s="20" t="s">
        <v>792</v>
      </c>
      <c r="G145" s="20">
        <v>37</v>
      </c>
      <c r="H145" s="20">
        <v>360</v>
      </c>
      <c r="I145" s="20">
        <v>700.5</v>
      </c>
      <c r="J145" s="20">
        <v>2020</v>
      </c>
      <c r="K145" s="20">
        <v>12</v>
      </c>
      <c r="L145" s="20">
        <v>50</v>
      </c>
    </row>
    <row r="146" spans="1:12" x14ac:dyDescent="0.3">
      <c r="A146" s="21">
        <v>44174</v>
      </c>
      <c r="B146" s="20" t="s">
        <v>773</v>
      </c>
      <c r="C146" s="20" t="s">
        <v>774</v>
      </c>
      <c r="D146" s="20" t="s">
        <v>759</v>
      </c>
      <c r="E146" s="20">
        <v>16200</v>
      </c>
      <c r="F146" s="20" t="s">
        <v>793</v>
      </c>
      <c r="G146" s="20">
        <v>45</v>
      </c>
      <c r="H146" s="20">
        <v>360</v>
      </c>
      <c r="I146" s="20">
        <v>991.45</v>
      </c>
      <c r="J146" s="20">
        <v>2020</v>
      </c>
      <c r="K146" s="20">
        <v>12</v>
      </c>
      <c r="L146" s="20">
        <v>50</v>
      </c>
    </row>
    <row r="147" spans="1:12" x14ac:dyDescent="0.3">
      <c r="A147" s="21">
        <v>44174</v>
      </c>
      <c r="B147" s="20" t="s">
        <v>757</v>
      </c>
      <c r="C147" s="20" t="s">
        <v>758</v>
      </c>
      <c r="D147" s="20" t="s">
        <v>759</v>
      </c>
      <c r="E147" s="20">
        <v>11160</v>
      </c>
      <c r="F147" s="20" t="s">
        <v>788</v>
      </c>
      <c r="G147" s="20">
        <v>31</v>
      </c>
      <c r="H147" s="20">
        <v>360</v>
      </c>
      <c r="I147" s="20">
        <v>695.7</v>
      </c>
      <c r="J147" s="20">
        <v>2020</v>
      </c>
      <c r="K147" s="20">
        <v>12</v>
      </c>
      <c r="L147" s="20">
        <v>50</v>
      </c>
    </row>
    <row r="148" spans="1:12" x14ac:dyDescent="0.3">
      <c r="A148" s="21">
        <v>44174</v>
      </c>
      <c r="B148" s="20" t="s">
        <v>761</v>
      </c>
      <c r="C148" s="20" t="s">
        <v>762</v>
      </c>
      <c r="D148" s="20" t="s">
        <v>759</v>
      </c>
      <c r="E148" s="20">
        <v>9000</v>
      </c>
      <c r="F148" s="20" t="s">
        <v>789</v>
      </c>
      <c r="G148" s="20">
        <v>25</v>
      </c>
      <c r="H148" s="20">
        <v>360</v>
      </c>
      <c r="I148" s="20">
        <v>550.96</v>
      </c>
      <c r="J148" s="20">
        <v>2020</v>
      </c>
      <c r="K148" s="20">
        <v>12</v>
      </c>
      <c r="L148" s="20">
        <v>50</v>
      </c>
    </row>
    <row r="149" spans="1:12" x14ac:dyDescent="0.3">
      <c r="A149" s="21">
        <v>44174</v>
      </c>
      <c r="B149" s="20" t="s">
        <v>764</v>
      </c>
      <c r="C149" s="20" t="s">
        <v>765</v>
      </c>
      <c r="D149" s="20" t="s">
        <v>759</v>
      </c>
      <c r="E149" s="20">
        <v>11160</v>
      </c>
      <c r="F149" s="20" t="s">
        <v>790</v>
      </c>
      <c r="G149" s="20">
        <v>31</v>
      </c>
      <c r="H149" s="20">
        <v>360</v>
      </c>
      <c r="I149" s="20">
        <v>710.45</v>
      </c>
      <c r="J149" s="20">
        <v>2020</v>
      </c>
      <c r="K149" s="20">
        <v>12</v>
      </c>
      <c r="L149" s="20">
        <v>50</v>
      </c>
    </row>
    <row r="150" spans="1:12" x14ac:dyDescent="0.3">
      <c r="A150" s="21">
        <v>44174</v>
      </c>
      <c r="B150" s="20" t="s">
        <v>767</v>
      </c>
      <c r="C150" s="20" t="s">
        <v>768</v>
      </c>
      <c r="D150" s="20" t="s">
        <v>759</v>
      </c>
      <c r="E150" s="20">
        <v>7920</v>
      </c>
      <c r="F150" s="20" t="s">
        <v>791</v>
      </c>
      <c r="G150" s="20">
        <v>22</v>
      </c>
      <c r="H150" s="20">
        <v>360</v>
      </c>
      <c r="I150" s="20">
        <v>529.4</v>
      </c>
      <c r="J150" s="20">
        <v>2020</v>
      </c>
      <c r="K150" s="20">
        <v>12</v>
      </c>
      <c r="L150" s="20">
        <v>50</v>
      </c>
    </row>
    <row r="151" spans="1:12" x14ac:dyDescent="0.3">
      <c r="A151" s="21">
        <v>44174</v>
      </c>
      <c r="B151" s="20" t="s">
        <v>770</v>
      </c>
      <c r="C151" s="20" t="s">
        <v>771</v>
      </c>
      <c r="D151" s="20" t="s">
        <v>759</v>
      </c>
      <c r="E151" s="20">
        <v>10440</v>
      </c>
      <c r="F151" s="20" t="s">
        <v>792</v>
      </c>
      <c r="G151" s="20">
        <v>29</v>
      </c>
      <c r="H151" s="20">
        <v>360</v>
      </c>
      <c r="I151" s="20">
        <v>545.89</v>
      </c>
      <c r="J151" s="20">
        <v>2020</v>
      </c>
      <c r="K151" s="20">
        <v>12</v>
      </c>
      <c r="L151" s="20">
        <v>50</v>
      </c>
    </row>
    <row r="152" spans="1:12" x14ac:dyDescent="0.3">
      <c r="A152" s="21">
        <v>44174</v>
      </c>
      <c r="B152" s="20" t="s">
        <v>773</v>
      </c>
      <c r="C152" s="20" t="s">
        <v>774</v>
      </c>
      <c r="D152" s="20" t="s">
        <v>759</v>
      </c>
      <c r="E152" s="20">
        <v>12240</v>
      </c>
      <c r="F152" s="20" t="s">
        <v>793</v>
      </c>
      <c r="G152" s="20">
        <v>34</v>
      </c>
      <c r="H152" s="20">
        <v>360</v>
      </c>
      <c r="I152" s="20">
        <v>746.5</v>
      </c>
      <c r="J152" s="20">
        <v>2020</v>
      </c>
      <c r="K152" s="20">
        <v>12</v>
      </c>
      <c r="L152" s="20">
        <v>50</v>
      </c>
    </row>
    <row r="153" spans="1:12" x14ac:dyDescent="0.3">
      <c r="A153" s="21">
        <v>44172</v>
      </c>
      <c r="B153" s="20" t="s">
        <v>757</v>
      </c>
      <c r="C153" s="20" t="s">
        <v>758</v>
      </c>
      <c r="D153" s="20" t="s">
        <v>759</v>
      </c>
      <c r="E153" s="20">
        <v>12600</v>
      </c>
      <c r="F153" s="20" t="s">
        <v>794</v>
      </c>
      <c r="G153" s="20">
        <v>35</v>
      </c>
      <c r="H153" s="20">
        <v>360</v>
      </c>
      <c r="I153" s="20">
        <v>794.45</v>
      </c>
      <c r="J153" s="20">
        <v>2020</v>
      </c>
      <c r="K153" s="20">
        <v>12</v>
      </c>
      <c r="L153" s="20">
        <v>50</v>
      </c>
    </row>
    <row r="154" spans="1:12" x14ac:dyDescent="0.3">
      <c r="A154" s="21">
        <v>44172</v>
      </c>
      <c r="B154" s="20" t="s">
        <v>761</v>
      </c>
      <c r="C154" s="20" t="s">
        <v>762</v>
      </c>
      <c r="D154" s="20" t="s">
        <v>759</v>
      </c>
      <c r="E154" s="20">
        <v>10440</v>
      </c>
      <c r="F154" s="20" t="s">
        <v>795</v>
      </c>
      <c r="G154" s="20">
        <v>29</v>
      </c>
      <c r="H154" s="20">
        <v>360</v>
      </c>
      <c r="I154" s="20">
        <v>639.32000000000005</v>
      </c>
      <c r="J154" s="20">
        <v>2020</v>
      </c>
      <c r="K154" s="20">
        <v>12</v>
      </c>
      <c r="L154" s="20">
        <v>50</v>
      </c>
    </row>
    <row r="155" spans="1:12" x14ac:dyDescent="0.3">
      <c r="A155" s="21">
        <v>44172</v>
      </c>
      <c r="B155" s="20" t="s">
        <v>764</v>
      </c>
      <c r="C155" s="20" t="s">
        <v>765</v>
      </c>
      <c r="D155" s="20" t="s">
        <v>759</v>
      </c>
      <c r="E155" s="20">
        <v>11160</v>
      </c>
      <c r="F155" s="20" t="s">
        <v>796</v>
      </c>
      <c r="G155" s="20">
        <v>31</v>
      </c>
      <c r="H155" s="20">
        <v>360</v>
      </c>
      <c r="I155" s="20">
        <v>709.78</v>
      </c>
      <c r="J155" s="20">
        <v>2020</v>
      </c>
      <c r="K155" s="20">
        <v>12</v>
      </c>
      <c r="L155" s="20">
        <v>50</v>
      </c>
    </row>
    <row r="156" spans="1:12" x14ac:dyDescent="0.3">
      <c r="A156" s="21">
        <v>44172</v>
      </c>
      <c r="B156" s="20" t="s">
        <v>767</v>
      </c>
      <c r="C156" s="20" t="s">
        <v>768</v>
      </c>
      <c r="D156" s="20" t="s">
        <v>759</v>
      </c>
      <c r="E156" s="20">
        <v>9000</v>
      </c>
      <c r="F156" s="20" t="s">
        <v>797</v>
      </c>
      <c r="G156" s="20">
        <v>25</v>
      </c>
      <c r="H156" s="20">
        <v>360</v>
      </c>
      <c r="I156" s="20">
        <v>600.20000000000005</v>
      </c>
      <c r="J156" s="20">
        <v>2020</v>
      </c>
      <c r="K156" s="20">
        <v>12</v>
      </c>
      <c r="L156" s="20">
        <v>50</v>
      </c>
    </row>
    <row r="157" spans="1:12" x14ac:dyDescent="0.3">
      <c r="A157" s="21">
        <v>44172</v>
      </c>
      <c r="B157" s="20" t="s">
        <v>770</v>
      </c>
      <c r="C157" s="20" t="s">
        <v>771</v>
      </c>
      <c r="D157" s="20" t="s">
        <v>759</v>
      </c>
      <c r="E157" s="20">
        <v>11520</v>
      </c>
      <c r="F157" s="20" t="s">
        <v>798</v>
      </c>
      <c r="G157" s="20">
        <v>32</v>
      </c>
      <c r="H157" s="20">
        <v>360</v>
      </c>
      <c r="I157" s="20">
        <v>607.77</v>
      </c>
      <c r="J157" s="20">
        <v>2020</v>
      </c>
      <c r="K157" s="20">
        <v>12</v>
      </c>
      <c r="L157" s="20">
        <v>50</v>
      </c>
    </row>
    <row r="158" spans="1:12" x14ac:dyDescent="0.3">
      <c r="A158" s="21">
        <v>44172</v>
      </c>
      <c r="B158" s="20" t="s">
        <v>773</v>
      </c>
      <c r="C158" s="20" t="s">
        <v>774</v>
      </c>
      <c r="D158" s="20" t="s">
        <v>759</v>
      </c>
      <c r="E158" s="20">
        <v>14040</v>
      </c>
      <c r="F158" s="20" t="s">
        <v>799</v>
      </c>
      <c r="G158" s="20">
        <v>39</v>
      </c>
      <c r="H158" s="20">
        <v>360</v>
      </c>
      <c r="I158" s="20">
        <v>856.9</v>
      </c>
      <c r="J158" s="20">
        <v>2020</v>
      </c>
      <c r="K158" s="20">
        <v>12</v>
      </c>
      <c r="L158" s="20">
        <v>50</v>
      </c>
    </row>
    <row r="159" spans="1:12" x14ac:dyDescent="0.3">
      <c r="A159" s="21">
        <v>44172</v>
      </c>
      <c r="B159" s="20" t="s">
        <v>757</v>
      </c>
      <c r="C159" s="20" t="s">
        <v>758</v>
      </c>
      <c r="D159" s="20" t="s">
        <v>759</v>
      </c>
      <c r="E159" s="20">
        <v>12600</v>
      </c>
      <c r="F159" s="20" t="s">
        <v>794</v>
      </c>
      <c r="G159" s="20">
        <v>35</v>
      </c>
      <c r="H159" s="20">
        <v>360</v>
      </c>
      <c r="I159" s="20">
        <v>786.1</v>
      </c>
      <c r="J159" s="20">
        <v>2020</v>
      </c>
      <c r="K159" s="20">
        <v>12</v>
      </c>
      <c r="L159" s="20">
        <v>50</v>
      </c>
    </row>
    <row r="160" spans="1:12" x14ac:dyDescent="0.3">
      <c r="A160" s="21">
        <v>44172</v>
      </c>
      <c r="B160" s="20" t="s">
        <v>761</v>
      </c>
      <c r="C160" s="20" t="s">
        <v>762</v>
      </c>
      <c r="D160" s="20" t="s">
        <v>759</v>
      </c>
      <c r="E160" s="20">
        <v>10800</v>
      </c>
      <c r="F160" s="20" t="s">
        <v>795</v>
      </c>
      <c r="G160" s="20">
        <v>30</v>
      </c>
      <c r="H160" s="20">
        <v>360</v>
      </c>
      <c r="I160" s="20">
        <v>659.99</v>
      </c>
      <c r="J160" s="20">
        <v>2020</v>
      </c>
      <c r="K160" s="20">
        <v>12</v>
      </c>
      <c r="L160" s="20">
        <v>50</v>
      </c>
    </row>
    <row r="161" spans="1:12" x14ac:dyDescent="0.3">
      <c r="A161" s="21">
        <v>44172</v>
      </c>
      <c r="B161" s="20" t="s">
        <v>764</v>
      </c>
      <c r="C161" s="20" t="s">
        <v>765</v>
      </c>
      <c r="D161" s="20" t="s">
        <v>759</v>
      </c>
      <c r="E161" s="20">
        <v>11160</v>
      </c>
      <c r="F161" s="20" t="s">
        <v>796</v>
      </c>
      <c r="G161" s="20">
        <v>31</v>
      </c>
      <c r="H161" s="20">
        <v>360</v>
      </c>
      <c r="I161" s="20">
        <v>708.55</v>
      </c>
      <c r="J161" s="20">
        <v>2020</v>
      </c>
      <c r="K161" s="20">
        <v>12</v>
      </c>
      <c r="L161" s="20">
        <v>50</v>
      </c>
    </row>
    <row r="162" spans="1:12" x14ac:dyDescent="0.3">
      <c r="A162" s="21">
        <v>44172</v>
      </c>
      <c r="B162" s="20" t="s">
        <v>767</v>
      </c>
      <c r="C162" s="20" t="s">
        <v>768</v>
      </c>
      <c r="D162" s="20" t="s">
        <v>759</v>
      </c>
      <c r="E162" s="20">
        <v>9000</v>
      </c>
      <c r="F162" s="20" t="s">
        <v>797</v>
      </c>
      <c r="G162" s="20">
        <v>25</v>
      </c>
      <c r="H162" s="20">
        <v>360</v>
      </c>
      <c r="I162" s="20">
        <v>598.95000000000005</v>
      </c>
      <c r="J162" s="20">
        <v>2020</v>
      </c>
      <c r="K162" s="20">
        <v>12</v>
      </c>
      <c r="L162" s="20">
        <v>50</v>
      </c>
    </row>
    <row r="163" spans="1:12" x14ac:dyDescent="0.3">
      <c r="A163" s="21">
        <v>44172</v>
      </c>
      <c r="B163" s="20" t="s">
        <v>770</v>
      </c>
      <c r="C163" s="20" t="s">
        <v>771</v>
      </c>
      <c r="D163" s="20" t="s">
        <v>759</v>
      </c>
      <c r="E163" s="20">
        <v>10800</v>
      </c>
      <c r="F163" s="20" t="s">
        <v>798</v>
      </c>
      <c r="G163" s="20">
        <v>30</v>
      </c>
      <c r="H163" s="20">
        <v>360</v>
      </c>
      <c r="I163" s="20">
        <v>562.89</v>
      </c>
      <c r="J163" s="20">
        <v>2020</v>
      </c>
      <c r="K163" s="20">
        <v>12</v>
      </c>
      <c r="L163" s="20">
        <v>50</v>
      </c>
    </row>
    <row r="164" spans="1:12" x14ac:dyDescent="0.3">
      <c r="A164" s="21">
        <v>44172</v>
      </c>
      <c r="B164" s="20" t="s">
        <v>773</v>
      </c>
      <c r="C164" s="20" t="s">
        <v>774</v>
      </c>
      <c r="D164" s="20" t="s">
        <v>759</v>
      </c>
      <c r="E164" s="20">
        <v>14400</v>
      </c>
      <c r="F164" s="20" t="s">
        <v>799</v>
      </c>
      <c r="G164" s="20">
        <v>40</v>
      </c>
      <c r="H164" s="20">
        <v>360</v>
      </c>
      <c r="I164" s="20">
        <v>878.71</v>
      </c>
      <c r="J164" s="20">
        <v>2020</v>
      </c>
      <c r="K164" s="20">
        <v>12</v>
      </c>
      <c r="L164" s="20">
        <v>50</v>
      </c>
    </row>
    <row r="165" spans="1:12" x14ac:dyDescent="0.3">
      <c r="A165" s="21">
        <v>44172</v>
      </c>
      <c r="B165" s="20" t="s">
        <v>757</v>
      </c>
      <c r="C165" s="20" t="s">
        <v>758</v>
      </c>
      <c r="D165" s="20" t="s">
        <v>759</v>
      </c>
      <c r="E165" s="20">
        <v>13320</v>
      </c>
      <c r="F165" s="20" t="s">
        <v>794</v>
      </c>
      <c r="G165" s="20">
        <v>37</v>
      </c>
      <c r="H165" s="20">
        <v>360</v>
      </c>
      <c r="I165" s="20">
        <v>822.2</v>
      </c>
      <c r="J165" s="20">
        <v>2020</v>
      </c>
      <c r="K165" s="20">
        <v>12</v>
      </c>
      <c r="L165" s="20">
        <v>50</v>
      </c>
    </row>
    <row r="166" spans="1:12" x14ac:dyDescent="0.3">
      <c r="A166" s="21">
        <v>44172</v>
      </c>
      <c r="B166" s="20" t="s">
        <v>761</v>
      </c>
      <c r="C166" s="20" t="s">
        <v>762</v>
      </c>
      <c r="D166" s="20" t="s">
        <v>759</v>
      </c>
      <c r="E166" s="20">
        <v>11160</v>
      </c>
      <c r="F166" s="20" t="s">
        <v>795</v>
      </c>
      <c r="G166" s="20">
        <v>31</v>
      </c>
      <c r="H166" s="20">
        <v>360</v>
      </c>
      <c r="I166" s="20">
        <v>681.34</v>
      </c>
      <c r="J166" s="20">
        <v>2020</v>
      </c>
      <c r="K166" s="20">
        <v>12</v>
      </c>
      <c r="L166" s="20">
        <v>50</v>
      </c>
    </row>
    <row r="167" spans="1:12" x14ac:dyDescent="0.3">
      <c r="A167" s="21">
        <v>44172</v>
      </c>
      <c r="B167" s="20" t="s">
        <v>764</v>
      </c>
      <c r="C167" s="20" t="s">
        <v>765</v>
      </c>
      <c r="D167" s="20" t="s">
        <v>759</v>
      </c>
      <c r="E167" s="20">
        <v>10800</v>
      </c>
      <c r="F167" s="20" t="s">
        <v>796</v>
      </c>
      <c r="G167" s="20">
        <v>30</v>
      </c>
      <c r="H167" s="20">
        <v>360</v>
      </c>
      <c r="I167" s="20">
        <v>681.6</v>
      </c>
      <c r="J167" s="20">
        <v>2020</v>
      </c>
      <c r="K167" s="20">
        <v>12</v>
      </c>
      <c r="L167" s="20">
        <v>50</v>
      </c>
    </row>
    <row r="168" spans="1:12" x14ac:dyDescent="0.3">
      <c r="A168" s="21">
        <v>44172</v>
      </c>
      <c r="B168" s="20" t="s">
        <v>767</v>
      </c>
      <c r="C168" s="20" t="s">
        <v>768</v>
      </c>
      <c r="D168" s="20" t="s">
        <v>759</v>
      </c>
      <c r="E168" s="20">
        <v>9360</v>
      </c>
      <c r="F168" s="20" t="s">
        <v>797</v>
      </c>
      <c r="G168" s="20">
        <v>26</v>
      </c>
      <c r="H168" s="20">
        <v>360</v>
      </c>
      <c r="I168" s="20">
        <v>622.26</v>
      </c>
      <c r="J168" s="20">
        <v>2020</v>
      </c>
      <c r="K168" s="20">
        <v>12</v>
      </c>
      <c r="L168" s="20">
        <v>50</v>
      </c>
    </row>
    <row r="169" spans="1:12" x14ac:dyDescent="0.3">
      <c r="A169" s="21">
        <v>44172</v>
      </c>
      <c r="B169" s="20" t="s">
        <v>770</v>
      </c>
      <c r="C169" s="20" t="s">
        <v>771</v>
      </c>
      <c r="D169" s="20" t="s">
        <v>759</v>
      </c>
      <c r="E169" s="20">
        <v>10440</v>
      </c>
      <c r="F169" s="20" t="s">
        <v>798</v>
      </c>
      <c r="G169" s="20">
        <v>29</v>
      </c>
      <c r="H169" s="20">
        <v>360</v>
      </c>
      <c r="I169" s="20">
        <v>536.59</v>
      </c>
      <c r="J169" s="20">
        <v>2020</v>
      </c>
      <c r="K169" s="20">
        <v>12</v>
      </c>
      <c r="L169" s="20">
        <v>50</v>
      </c>
    </row>
    <row r="170" spans="1:12" x14ac:dyDescent="0.3">
      <c r="A170" s="21">
        <v>44172</v>
      </c>
      <c r="B170" s="20" t="s">
        <v>773</v>
      </c>
      <c r="C170" s="20" t="s">
        <v>774</v>
      </c>
      <c r="D170" s="20" t="s">
        <v>759</v>
      </c>
      <c r="E170" s="20">
        <v>14040</v>
      </c>
      <c r="F170" s="20" t="s">
        <v>799</v>
      </c>
      <c r="G170" s="20">
        <v>39</v>
      </c>
      <c r="H170" s="20">
        <v>360</v>
      </c>
      <c r="I170" s="20">
        <v>854.45</v>
      </c>
      <c r="J170" s="20">
        <v>2020</v>
      </c>
      <c r="K170" s="20">
        <v>12</v>
      </c>
      <c r="L170" s="20">
        <v>50</v>
      </c>
    </row>
    <row r="171" spans="1:12" x14ac:dyDescent="0.3">
      <c r="A171" s="21">
        <v>44172</v>
      </c>
      <c r="B171" s="20" t="s">
        <v>757</v>
      </c>
      <c r="C171" s="20" t="s">
        <v>758</v>
      </c>
      <c r="D171" s="20" t="s">
        <v>759</v>
      </c>
      <c r="E171" s="20">
        <v>12240</v>
      </c>
      <c r="F171" s="20" t="s">
        <v>794</v>
      </c>
      <c r="G171" s="20">
        <v>34</v>
      </c>
      <c r="H171" s="20">
        <v>360</v>
      </c>
      <c r="I171" s="20">
        <v>761.7</v>
      </c>
      <c r="J171" s="20">
        <v>2020</v>
      </c>
      <c r="K171" s="20">
        <v>12</v>
      </c>
      <c r="L171" s="20">
        <v>50</v>
      </c>
    </row>
    <row r="172" spans="1:12" x14ac:dyDescent="0.3">
      <c r="A172" s="21">
        <v>44172</v>
      </c>
      <c r="B172" s="20" t="s">
        <v>761</v>
      </c>
      <c r="C172" s="20" t="s">
        <v>762</v>
      </c>
      <c r="D172" s="20" t="s">
        <v>759</v>
      </c>
      <c r="E172" s="20">
        <v>10800</v>
      </c>
      <c r="F172" s="20" t="s">
        <v>795</v>
      </c>
      <c r="G172" s="20">
        <v>30</v>
      </c>
      <c r="H172" s="20">
        <v>360</v>
      </c>
      <c r="I172" s="20">
        <v>658.55</v>
      </c>
      <c r="J172" s="20">
        <v>2020</v>
      </c>
      <c r="K172" s="20">
        <v>12</v>
      </c>
      <c r="L172" s="20">
        <v>50</v>
      </c>
    </row>
    <row r="173" spans="1:12" x14ac:dyDescent="0.3">
      <c r="A173" s="21">
        <v>44172</v>
      </c>
      <c r="B173" s="20" t="s">
        <v>764</v>
      </c>
      <c r="C173" s="20" t="s">
        <v>765</v>
      </c>
      <c r="D173" s="20" t="s">
        <v>759</v>
      </c>
      <c r="E173" s="20">
        <v>10800</v>
      </c>
      <c r="F173" s="20" t="s">
        <v>796</v>
      </c>
      <c r="G173" s="20">
        <v>30</v>
      </c>
      <c r="H173" s="20">
        <v>360</v>
      </c>
      <c r="I173" s="20">
        <v>684.4</v>
      </c>
      <c r="J173" s="20">
        <v>2020</v>
      </c>
      <c r="K173" s="20">
        <v>12</v>
      </c>
      <c r="L173" s="20">
        <v>50</v>
      </c>
    </row>
    <row r="174" spans="1:12" x14ac:dyDescent="0.3">
      <c r="A174" s="21">
        <v>44172</v>
      </c>
      <c r="B174" s="20" t="s">
        <v>767</v>
      </c>
      <c r="C174" s="20" t="s">
        <v>768</v>
      </c>
      <c r="D174" s="20" t="s">
        <v>759</v>
      </c>
      <c r="E174" s="20">
        <v>9000</v>
      </c>
      <c r="F174" s="20" t="s">
        <v>797</v>
      </c>
      <c r="G174" s="20">
        <v>25</v>
      </c>
      <c r="H174" s="20">
        <v>360</v>
      </c>
      <c r="I174" s="20">
        <v>598.65</v>
      </c>
      <c r="J174" s="20">
        <v>2020</v>
      </c>
      <c r="K174" s="20">
        <v>12</v>
      </c>
      <c r="L174" s="20">
        <v>50</v>
      </c>
    </row>
    <row r="175" spans="1:12" x14ac:dyDescent="0.3">
      <c r="A175" s="21">
        <v>44172</v>
      </c>
      <c r="B175" s="20" t="s">
        <v>770</v>
      </c>
      <c r="C175" s="20" t="s">
        <v>771</v>
      </c>
      <c r="D175" s="20" t="s">
        <v>759</v>
      </c>
      <c r="E175" s="20">
        <v>9720</v>
      </c>
      <c r="F175" s="20" t="s">
        <v>798</v>
      </c>
      <c r="G175" s="20">
        <v>27</v>
      </c>
      <c r="H175" s="20">
        <v>360</v>
      </c>
      <c r="I175" s="20">
        <v>475.1</v>
      </c>
      <c r="J175" s="20">
        <v>2020</v>
      </c>
      <c r="K175" s="20">
        <v>12</v>
      </c>
      <c r="L175" s="20">
        <v>50</v>
      </c>
    </row>
    <row r="176" spans="1:12" x14ac:dyDescent="0.3">
      <c r="A176" s="21">
        <v>44172</v>
      </c>
      <c r="B176" s="20" t="s">
        <v>773</v>
      </c>
      <c r="C176" s="20" t="s">
        <v>774</v>
      </c>
      <c r="D176" s="20" t="s">
        <v>759</v>
      </c>
      <c r="E176" s="20">
        <v>14040</v>
      </c>
      <c r="F176" s="20" t="s">
        <v>799</v>
      </c>
      <c r="G176" s="20">
        <v>39</v>
      </c>
      <c r="H176" s="20">
        <v>360</v>
      </c>
      <c r="I176" s="20">
        <v>849.85</v>
      </c>
      <c r="J176" s="20">
        <v>2020</v>
      </c>
      <c r="K176" s="20">
        <v>12</v>
      </c>
      <c r="L176" s="20">
        <v>50</v>
      </c>
    </row>
    <row r="177" spans="1:12" x14ac:dyDescent="0.3">
      <c r="A177" s="21">
        <v>44172</v>
      </c>
      <c r="B177" s="20" t="s">
        <v>757</v>
      </c>
      <c r="C177" s="20" t="s">
        <v>758</v>
      </c>
      <c r="D177" s="20" t="s">
        <v>759</v>
      </c>
      <c r="E177" s="20">
        <v>12600</v>
      </c>
      <c r="F177" s="20" t="s">
        <v>794</v>
      </c>
      <c r="G177" s="20">
        <v>35</v>
      </c>
      <c r="H177" s="20">
        <v>360</v>
      </c>
      <c r="I177" s="20">
        <v>778.9</v>
      </c>
      <c r="J177" s="20">
        <v>2020</v>
      </c>
      <c r="K177" s="20">
        <v>12</v>
      </c>
      <c r="L177" s="20">
        <v>50</v>
      </c>
    </row>
    <row r="178" spans="1:12" x14ac:dyDescent="0.3">
      <c r="A178" s="21">
        <v>44172</v>
      </c>
      <c r="B178" s="20" t="s">
        <v>761</v>
      </c>
      <c r="C178" s="20" t="s">
        <v>762</v>
      </c>
      <c r="D178" s="20" t="s">
        <v>759</v>
      </c>
      <c r="E178" s="20">
        <v>11160</v>
      </c>
      <c r="F178" s="20" t="s">
        <v>795</v>
      </c>
      <c r="G178" s="20">
        <v>31</v>
      </c>
      <c r="H178" s="20">
        <v>360</v>
      </c>
      <c r="I178" s="20">
        <v>678.6</v>
      </c>
      <c r="J178" s="20">
        <v>2020</v>
      </c>
      <c r="K178" s="20">
        <v>12</v>
      </c>
      <c r="L178" s="20">
        <v>50</v>
      </c>
    </row>
    <row r="179" spans="1:12" x14ac:dyDescent="0.3">
      <c r="A179" s="21">
        <v>44172</v>
      </c>
      <c r="B179" s="20" t="s">
        <v>764</v>
      </c>
      <c r="C179" s="20" t="s">
        <v>765</v>
      </c>
      <c r="D179" s="20" t="s">
        <v>759</v>
      </c>
      <c r="E179" s="20">
        <v>10800</v>
      </c>
      <c r="F179" s="20" t="s">
        <v>796</v>
      </c>
      <c r="G179" s="20">
        <v>30</v>
      </c>
      <c r="H179" s="20">
        <v>360</v>
      </c>
      <c r="I179" s="20">
        <v>685.9</v>
      </c>
      <c r="J179" s="20">
        <v>2020</v>
      </c>
      <c r="K179" s="20">
        <v>12</v>
      </c>
      <c r="L179" s="20">
        <v>50</v>
      </c>
    </row>
    <row r="180" spans="1:12" x14ac:dyDescent="0.3">
      <c r="A180" s="21">
        <v>44172</v>
      </c>
      <c r="B180" s="20" t="s">
        <v>767</v>
      </c>
      <c r="C180" s="20" t="s">
        <v>768</v>
      </c>
      <c r="D180" s="20" t="s">
        <v>759</v>
      </c>
      <c r="E180" s="20">
        <v>9000</v>
      </c>
      <c r="F180" s="20" t="s">
        <v>797</v>
      </c>
      <c r="G180" s="20">
        <v>25</v>
      </c>
      <c r="H180" s="20">
        <v>360</v>
      </c>
      <c r="I180" s="20">
        <v>595.35</v>
      </c>
      <c r="J180" s="20">
        <v>2020</v>
      </c>
      <c r="K180" s="20">
        <v>12</v>
      </c>
      <c r="L180" s="20">
        <v>50</v>
      </c>
    </row>
    <row r="181" spans="1:12" x14ac:dyDescent="0.3">
      <c r="A181" s="21">
        <v>44172</v>
      </c>
      <c r="B181" s="20" t="s">
        <v>770</v>
      </c>
      <c r="C181" s="20" t="s">
        <v>771</v>
      </c>
      <c r="D181" s="20" t="s">
        <v>759</v>
      </c>
      <c r="E181" s="20">
        <v>8640</v>
      </c>
      <c r="F181" s="20" t="s">
        <v>798</v>
      </c>
      <c r="G181" s="20">
        <v>24</v>
      </c>
      <c r="H181" s="20">
        <v>360</v>
      </c>
      <c r="I181" s="20">
        <v>436.59</v>
      </c>
      <c r="J181" s="20">
        <v>2020</v>
      </c>
      <c r="K181" s="20">
        <v>12</v>
      </c>
      <c r="L181" s="20">
        <v>50</v>
      </c>
    </row>
    <row r="182" spans="1:12" x14ac:dyDescent="0.3">
      <c r="A182" s="21">
        <v>44172</v>
      </c>
      <c r="B182" s="20" t="s">
        <v>773</v>
      </c>
      <c r="C182" s="20" t="s">
        <v>774</v>
      </c>
      <c r="D182" s="20" t="s">
        <v>759</v>
      </c>
      <c r="E182" s="20">
        <v>14400</v>
      </c>
      <c r="F182" s="20" t="s">
        <v>799</v>
      </c>
      <c r="G182" s="20">
        <v>40</v>
      </c>
      <c r="H182" s="20">
        <v>360</v>
      </c>
      <c r="I182" s="20">
        <v>870.41</v>
      </c>
      <c r="J182" s="20">
        <v>2020</v>
      </c>
      <c r="K182" s="20">
        <v>12</v>
      </c>
      <c r="L182" s="20">
        <v>50</v>
      </c>
    </row>
    <row r="183" spans="1:12" x14ac:dyDescent="0.3">
      <c r="A183" s="21">
        <v>44172</v>
      </c>
      <c r="B183" s="20" t="s">
        <v>757</v>
      </c>
      <c r="C183" s="20" t="s">
        <v>758</v>
      </c>
      <c r="D183" s="20" t="s">
        <v>759</v>
      </c>
      <c r="E183" s="20">
        <v>12960</v>
      </c>
      <c r="F183" s="20" t="s">
        <v>794</v>
      </c>
      <c r="G183" s="20">
        <v>36</v>
      </c>
      <c r="H183" s="20">
        <v>360</v>
      </c>
      <c r="I183" s="20">
        <v>801.45</v>
      </c>
      <c r="J183" s="20">
        <v>2020</v>
      </c>
      <c r="K183" s="20">
        <v>12</v>
      </c>
      <c r="L183" s="20">
        <v>50</v>
      </c>
    </row>
    <row r="184" spans="1:12" x14ac:dyDescent="0.3">
      <c r="A184" s="21">
        <v>44172</v>
      </c>
      <c r="B184" s="20" t="s">
        <v>761</v>
      </c>
      <c r="C184" s="20" t="s">
        <v>762</v>
      </c>
      <c r="D184" s="20" t="s">
        <v>759</v>
      </c>
      <c r="E184" s="20">
        <v>11520</v>
      </c>
      <c r="F184" s="20" t="s">
        <v>795</v>
      </c>
      <c r="G184" s="20">
        <v>32</v>
      </c>
      <c r="H184" s="20">
        <v>360</v>
      </c>
      <c r="I184" s="20">
        <v>693.66</v>
      </c>
      <c r="J184" s="20">
        <v>2020</v>
      </c>
      <c r="K184" s="20">
        <v>12</v>
      </c>
      <c r="L184" s="20">
        <v>50</v>
      </c>
    </row>
    <row r="185" spans="1:12" x14ac:dyDescent="0.3">
      <c r="A185" s="21">
        <v>44172</v>
      </c>
      <c r="B185" s="20" t="s">
        <v>764</v>
      </c>
      <c r="C185" s="20" t="s">
        <v>765</v>
      </c>
      <c r="D185" s="20" t="s">
        <v>759</v>
      </c>
      <c r="E185" s="20">
        <v>11520</v>
      </c>
      <c r="F185" s="20" t="s">
        <v>796</v>
      </c>
      <c r="G185" s="20">
        <v>32</v>
      </c>
      <c r="H185" s="20">
        <v>360</v>
      </c>
      <c r="I185" s="20">
        <v>728.95</v>
      </c>
      <c r="J185" s="20">
        <v>2020</v>
      </c>
      <c r="K185" s="20">
        <v>12</v>
      </c>
      <c r="L185" s="20">
        <v>50</v>
      </c>
    </row>
    <row r="186" spans="1:12" x14ac:dyDescent="0.3">
      <c r="A186" s="21">
        <v>44172</v>
      </c>
      <c r="B186" s="20" t="s">
        <v>767</v>
      </c>
      <c r="C186" s="20" t="s">
        <v>768</v>
      </c>
      <c r="D186" s="20" t="s">
        <v>759</v>
      </c>
      <c r="E186" s="20">
        <v>9000</v>
      </c>
      <c r="F186" s="20" t="s">
        <v>797</v>
      </c>
      <c r="G186" s="20">
        <v>25</v>
      </c>
      <c r="H186" s="20">
        <v>360</v>
      </c>
      <c r="I186" s="20">
        <v>588.20000000000005</v>
      </c>
      <c r="J186" s="20">
        <v>2020</v>
      </c>
      <c r="K186" s="20">
        <v>12</v>
      </c>
      <c r="L186" s="20">
        <v>50</v>
      </c>
    </row>
    <row r="187" spans="1:12" x14ac:dyDescent="0.3">
      <c r="A187" s="21">
        <v>44172</v>
      </c>
      <c r="B187" s="20" t="s">
        <v>770</v>
      </c>
      <c r="C187" s="20" t="s">
        <v>771</v>
      </c>
      <c r="D187" s="20" t="s">
        <v>759</v>
      </c>
      <c r="E187" s="20">
        <v>9720</v>
      </c>
      <c r="F187" s="20" t="s">
        <v>798</v>
      </c>
      <c r="G187" s="20">
        <v>27</v>
      </c>
      <c r="H187" s="20">
        <v>360</v>
      </c>
      <c r="I187" s="20">
        <v>486.35</v>
      </c>
      <c r="J187" s="20">
        <v>2020</v>
      </c>
      <c r="K187" s="20">
        <v>12</v>
      </c>
      <c r="L187" s="20">
        <v>50</v>
      </c>
    </row>
    <row r="188" spans="1:12" x14ac:dyDescent="0.3">
      <c r="A188" s="21">
        <v>44172</v>
      </c>
      <c r="B188" s="20" t="s">
        <v>773</v>
      </c>
      <c r="C188" s="20" t="s">
        <v>774</v>
      </c>
      <c r="D188" s="20" t="s">
        <v>759</v>
      </c>
      <c r="E188" s="20">
        <v>16560</v>
      </c>
      <c r="F188" s="20" t="s">
        <v>799</v>
      </c>
      <c r="G188" s="20">
        <v>46</v>
      </c>
      <c r="H188" s="20">
        <v>360</v>
      </c>
      <c r="I188" s="20">
        <v>994.67</v>
      </c>
      <c r="J188" s="20">
        <v>2020</v>
      </c>
      <c r="K188" s="20">
        <v>12</v>
      </c>
      <c r="L188" s="20">
        <v>50</v>
      </c>
    </row>
    <row r="189" spans="1:12" x14ac:dyDescent="0.3">
      <c r="A189" s="21">
        <v>44172</v>
      </c>
      <c r="B189" s="20" t="s">
        <v>757</v>
      </c>
      <c r="C189" s="20" t="s">
        <v>758</v>
      </c>
      <c r="D189" s="20" t="s">
        <v>759</v>
      </c>
      <c r="E189" s="20">
        <v>12600</v>
      </c>
      <c r="F189" s="20" t="s">
        <v>794</v>
      </c>
      <c r="G189" s="20">
        <v>35</v>
      </c>
      <c r="H189" s="20">
        <v>360</v>
      </c>
      <c r="I189" s="20">
        <v>778.77</v>
      </c>
      <c r="J189" s="20">
        <v>2020</v>
      </c>
      <c r="K189" s="20">
        <v>12</v>
      </c>
      <c r="L189" s="20">
        <v>50</v>
      </c>
    </row>
    <row r="190" spans="1:12" x14ac:dyDescent="0.3">
      <c r="A190" s="21">
        <v>44172</v>
      </c>
      <c r="B190" s="20" t="s">
        <v>761</v>
      </c>
      <c r="C190" s="20" t="s">
        <v>762</v>
      </c>
      <c r="D190" s="20" t="s">
        <v>759</v>
      </c>
      <c r="E190" s="20">
        <v>10080</v>
      </c>
      <c r="F190" s="20" t="s">
        <v>795</v>
      </c>
      <c r="G190" s="20">
        <v>28</v>
      </c>
      <c r="H190" s="20">
        <v>360</v>
      </c>
      <c r="I190" s="20">
        <v>614.20000000000005</v>
      </c>
      <c r="J190" s="20">
        <v>2020</v>
      </c>
      <c r="K190" s="20">
        <v>12</v>
      </c>
      <c r="L190" s="20">
        <v>50</v>
      </c>
    </row>
    <row r="191" spans="1:12" x14ac:dyDescent="0.3">
      <c r="A191" s="21">
        <v>44172</v>
      </c>
      <c r="B191" s="20" t="s">
        <v>764</v>
      </c>
      <c r="C191" s="20" t="s">
        <v>765</v>
      </c>
      <c r="D191" s="20" t="s">
        <v>759</v>
      </c>
      <c r="E191" s="20">
        <v>10080</v>
      </c>
      <c r="F191" s="20" t="s">
        <v>796</v>
      </c>
      <c r="G191" s="20">
        <v>28</v>
      </c>
      <c r="H191" s="20">
        <v>360</v>
      </c>
      <c r="I191" s="20">
        <v>640.5</v>
      </c>
      <c r="J191" s="20">
        <v>2020</v>
      </c>
      <c r="K191" s="20">
        <v>12</v>
      </c>
      <c r="L191" s="20">
        <v>50</v>
      </c>
    </row>
    <row r="192" spans="1:12" x14ac:dyDescent="0.3">
      <c r="A192" s="21">
        <v>44172</v>
      </c>
      <c r="B192" s="20" t="s">
        <v>767</v>
      </c>
      <c r="C192" s="20" t="s">
        <v>768</v>
      </c>
      <c r="D192" s="20" t="s">
        <v>759</v>
      </c>
      <c r="E192" s="20">
        <v>7920</v>
      </c>
      <c r="F192" s="20" t="s">
        <v>797</v>
      </c>
      <c r="G192" s="20">
        <v>22</v>
      </c>
      <c r="H192" s="20">
        <v>360</v>
      </c>
      <c r="I192" s="20">
        <v>515</v>
      </c>
      <c r="J192" s="20">
        <v>2020</v>
      </c>
      <c r="K192" s="20">
        <v>12</v>
      </c>
      <c r="L192" s="20">
        <v>50</v>
      </c>
    </row>
    <row r="193" spans="1:12" x14ac:dyDescent="0.3">
      <c r="A193" s="21">
        <v>44172</v>
      </c>
      <c r="B193" s="20" t="s">
        <v>770</v>
      </c>
      <c r="C193" s="20" t="s">
        <v>771</v>
      </c>
      <c r="D193" s="20" t="s">
        <v>759</v>
      </c>
      <c r="E193" s="20">
        <v>6480</v>
      </c>
      <c r="F193" s="20" t="s">
        <v>798</v>
      </c>
      <c r="G193" s="20">
        <v>18</v>
      </c>
      <c r="H193" s="20">
        <v>360</v>
      </c>
      <c r="I193" s="20">
        <v>315.39999999999998</v>
      </c>
      <c r="J193" s="20">
        <v>2020</v>
      </c>
      <c r="K193" s="20">
        <v>12</v>
      </c>
      <c r="L193" s="20">
        <v>50</v>
      </c>
    </row>
    <row r="194" spans="1:12" x14ac:dyDescent="0.3">
      <c r="A194" s="21">
        <v>44172</v>
      </c>
      <c r="B194" s="20" t="s">
        <v>773</v>
      </c>
      <c r="C194" s="20" t="s">
        <v>774</v>
      </c>
      <c r="D194" s="20" t="s">
        <v>759</v>
      </c>
      <c r="E194" s="20">
        <v>11520</v>
      </c>
      <c r="F194" s="20" t="s">
        <v>799</v>
      </c>
      <c r="G194" s="20">
        <v>32</v>
      </c>
      <c r="H194" s="20">
        <v>360</v>
      </c>
      <c r="I194" s="20">
        <v>679.73</v>
      </c>
      <c r="J194" s="20">
        <v>2020</v>
      </c>
      <c r="K194" s="20">
        <v>12</v>
      </c>
      <c r="L194" s="20">
        <v>50</v>
      </c>
    </row>
    <row r="195" spans="1:12" x14ac:dyDescent="0.3">
      <c r="A195" s="21">
        <v>44167</v>
      </c>
      <c r="B195" s="20" t="s">
        <v>757</v>
      </c>
      <c r="C195" s="20" t="s">
        <v>757</v>
      </c>
      <c r="D195" s="20" t="s">
        <v>759</v>
      </c>
      <c r="E195" s="20">
        <v>12600</v>
      </c>
      <c r="F195" s="20" t="s">
        <v>800</v>
      </c>
      <c r="G195" s="20">
        <v>35</v>
      </c>
      <c r="H195" s="20">
        <v>360</v>
      </c>
      <c r="I195" s="20">
        <v>778.1</v>
      </c>
      <c r="J195" s="20">
        <v>2020</v>
      </c>
      <c r="K195" s="20">
        <v>12</v>
      </c>
      <c r="L195" s="20">
        <v>49</v>
      </c>
    </row>
    <row r="196" spans="1:12" x14ac:dyDescent="0.3">
      <c r="A196" s="21">
        <v>44167</v>
      </c>
      <c r="B196" s="20" t="s">
        <v>757</v>
      </c>
      <c r="C196" s="20" t="s">
        <v>757</v>
      </c>
      <c r="D196" s="20" t="s">
        <v>759</v>
      </c>
      <c r="E196" s="20">
        <v>360</v>
      </c>
      <c r="F196" s="20" t="s">
        <v>800</v>
      </c>
      <c r="G196" s="20">
        <v>0</v>
      </c>
      <c r="H196" s="20">
        <v>0</v>
      </c>
      <c r="I196" s="20">
        <v>658.75</v>
      </c>
      <c r="J196" s="20">
        <v>2020</v>
      </c>
      <c r="K196" s="20">
        <v>12</v>
      </c>
      <c r="L196" s="20">
        <v>49</v>
      </c>
    </row>
    <row r="197" spans="1:12" x14ac:dyDescent="0.3">
      <c r="A197" s="21">
        <v>44167</v>
      </c>
      <c r="B197" s="20" t="s">
        <v>761</v>
      </c>
      <c r="C197" s="20" t="s">
        <v>761</v>
      </c>
      <c r="D197" s="20" t="s">
        <v>759</v>
      </c>
      <c r="E197" s="20">
        <v>10800</v>
      </c>
      <c r="F197" s="20" t="s">
        <v>801</v>
      </c>
      <c r="G197" s="20">
        <v>30</v>
      </c>
      <c r="H197" s="20">
        <v>360</v>
      </c>
      <c r="I197" s="20">
        <v>658.75</v>
      </c>
      <c r="J197" s="20">
        <v>2020</v>
      </c>
      <c r="K197" s="20">
        <v>12</v>
      </c>
      <c r="L197" s="20">
        <v>49</v>
      </c>
    </row>
    <row r="198" spans="1:12" x14ac:dyDescent="0.3">
      <c r="A198" s="21">
        <v>44167</v>
      </c>
      <c r="B198" s="20" t="s">
        <v>764</v>
      </c>
      <c r="C198" s="20" t="s">
        <v>764</v>
      </c>
      <c r="D198" s="20" t="s">
        <v>759</v>
      </c>
      <c r="E198" s="20">
        <v>10440</v>
      </c>
      <c r="F198" s="20" t="s">
        <v>802</v>
      </c>
      <c r="G198" s="20">
        <v>29</v>
      </c>
      <c r="H198" s="20">
        <v>360</v>
      </c>
      <c r="I198" s="20">
        <v>661.37</v>
      </c>
      <c r="J198" s="20">
        <v>2020</v>
      </c>
      <c r="K198" s="20">
        <v>12</v>
      </c>
      <c r="L198" s="20">
        <v>49</v>
      </c>
    </row>
    <row r="199" spans="1:12" x14ac:dyDescent="0.3">
      <c r="A199" s="21">
        <v>44167</v>
      </c>
      <c r="B199" s="20" t="s">
        <v>767</v>
      </c>
      <c r="C199" s="20" t="s">
        <v>767</v>
      </c>
      <c r="D199" s="20" t="s">
        <v>759</v>
      </c>
      <c r="E199" s="20">
        <v>8640</v>
      </c>
      <c r="F199" s="20" t="s">
        <v>803</v>
      </c>
      <c r="G199" s="20">
        <v>24</v>
      </c>
      <c r="H199" s="20">
        <v>360</v>
      </c>
      <c r="I199" s="20">
        <v>555.32000000000005</v>
      </c>
      <c r="J199" s="20">
        <v>2020</v>
      </c>
      <c r="K199" s="20">
        <v>12</v>
      </c>
      <c r="L199" s="20">
        <v>49</v>
      </c>
    </row>
    <row r="200" spans="1:12" x14ac:dyDescent="0.3">
      <c r="A200" s="21">
        <v>44167</v>
      </c>
      <c r="B200" s="20" t="s">
        <v>770</v>
      </c>
      <c r="C200" s="20" t="s">
        <v>770</v>
      </c>
      <c r="D200" s="20" t="s">
        <v>759</v>
      </c>
      <c r="E200" s="20">
        <v>6480</v>
      </c>
      <c r="F200" s="20" t="s">
        <v>804</v>
      </c>
      <c r="G200" s="20">
        <v>18</v>
      </c>
      <c r="H200" s="20">
        <v>360</v>
      </c>
      <c r="I200" s="20">
        <v>314.39999999999998</v>
      </c>
      <c r="J200" s="20">
        <v>2020</v>
      </c>
      <c r="K200" s="20">
        <v>12</v>
      </c>
      <c r="L200" s="20">
        <v>49</v>
      </c>
    </row>
    <row r="201" spans="1:12" x14ac:dyDescent="0.3">
      <c r="A201" s="21">
        <v>44167</v>
      </c>
      <c r="B201" s="20" t="s">
        <v>773</v>
      </c>
      <c r="C201" s="20" t="s">
        <v>773</v>
      </c>
      <c r="D201" s="20" t="s">
        <v>759</v>
      </c>
      <c r="E201" s="20">
        <v>14040</v>
      </c>
      <c r="F201" s="20" t="s">
        <v>805</v>
      </c>
      <c r="G201" s="20">
        <v>39</v>
      </c>
      <c r="H201" s="20">
        <v>360</v>
      </c>
      <c r="I201" s="20">
        <v>845.71</v>
      </c>
      <c r="J201" s="20">
        <v>2020</v>
      </c>
      <c r="K201" s="20">
        <v>12</v>
      </c>
      <c r="L201" s="20">
        <v>49</v>
      </c>
    </row>
    <row r="202" spans="1:12" x14ac:dyDescent="0.3">
      <c r="A202" s="21">
        <v>44167</v>
      </c>
      <c r="B202" s="20" t="s">
        <v>757</v>
      </c>
      <c r="C202" s="20" t="s">
        <v>758</v>
      </c>
      <c r="D202" s="20" t="s">
        <v>759</v>
      </c>
      <c r="E202" s="20">
        <v>12960</v>
      </c>
      <c r="F202" s="20" t="s">
        <v>800</v>
      </c>
      <c r="G202" s="20">
        <v>36</v>
      </c>
      <c r="H202" s="20">
        <v>360</v>
      </c>
      <c r="I202" s="20">
        <v>796.64</v>
      </c>
      <c r="J202" s="20">
        <v>2020</v>
      </c>
      <c r="K202" s="20">
        <v>12</v>
      </c>
      <c r="L202" s="20">
        <v>49</v>
      </c>
    </row>
    <row r="203" spans="1:12" x14ac:dyDescent="0.3">
      <c r="A203" s="21">
        <v>44167</v>
      </c>
      <c r="B203" s="20" t="s">
        <v>761</v>
      </c>
      <c r="C203" s="20" t="s">
        <v>761</v>
      </c>
      <c r="D203" s="20" t="s">
        <v>759</v>
      </c>
      <c r="E203" s="20">
        <v>10440</v>
      </c>
      <c r="F203" s="20" t="s">
        <v>801</v>
      </c>
      <c r="G203" s="20">
        <v>29</v>
      </c>
      <c r="H203" s="20">
        <v>360</v>
      </c>
      <c r="I203" s="20">
        <v>634.09</v>
      </c>
      <c r="J203" s="20">
        <v>2020</v>
      </c>
      <c r="K203" s="20">
        <v>12</v>
      </c>
      <c r="L203" s="20">
        <v>49</v>
      </c>
    </row>
    <row r="204" spans="1:12" x14ac:dyDescent="0.3">
      <c r="A204" s="21">
        <v>44167</v>
      </c>
      <c r="B204" s="20" t="s">
        <v>764</v>
      </c>
      <c r="C204" s="20" t="s">
        <v>764</v>
      </c>
      <c r="D204" s="20" t="s">
        <v>759</v>
      </c>
      <c r="E204" s="20">
        <v>11160</v>
      </c>
      <c r="F204" s="20" t="s">
        <v>802</v>
      </c>
      <c r="G204" s="20">
        <v>31</v>
      </c>
      <c r="H204" s="20">
        <v>360</v>
      </c>
      <c r="I204" s="20">
        <v>703.93</v>
      </c>
      <c r="J204" s="20">
        <v>2020</v>
      </c>
      <c r="K204" s="20">
        <v>12</v>
      </c>
      <c r="L204" s="20">
        <v>49</v>
      </c>
    </row>
    <row r="205" spans="1:12" x14ac:dyDescent="0.3">
      <c r="A205" s="21">
        <v>44167</v>
      </c>
      <c r="B205" s="20" t="s">
        <v>767</v>
      </c>
      <c r="C205" s="20" t="s">
        <v>767</v>
      </c>
      <c r="D205" s="20" t="s">
        <v>759</v>
      </c>
      <c r="E205" s="20">
        <v>7200</v>
      </c>
      <c r="F205" s="20" t="s">
        <v>803</v>
      </c>
      <c r="G205" s="20">
        <v>20</v>
      </c>
      <c r="H205" s="20">
        <v>360</v>
      </c>
      <c r="I205" s="20">
        <v>461.94</v>
      </c>
      <c r="J205" s="20">
        <v>2020</v>
      </c>
      <c r="K205" s="20">
        <v>12</v>
      </c>
      <c r="L205" s="20">
        <v>49</v>
      </c>
    </row>
    <row r="206" spans="1:12" x14ac:dyDescent="0.3">
      <c r="A206" s="21">
        <v>44167</v>
      </c>
      <c r="B206" s="20" t="s">
        <v>770</v>
      </c>
      <c r="C206" s="20" t="s">
        <v>770</v>
      </c>
      <c r="D206" s="20" t="s">
        <v>759</v>
      </c>
      <c r="E206" s="20">
        <v>5400</v>
      </c>
      <c r="F206" s="20" t="s">
        <v>804</v>
      </c>
      <c r="G206" s="20">
        <v>15</v>
      </c>
      <c r="H206" s="20">
        <v>360</v>
      </c>
      <c r="I206" s="20">
        <v>259.18</v>
      </c>
      <c r="J206" s="20">
        <v>2020</v>
      </c>
      <c r="K206" s="20">
        <v>12</v>
      </c>
      <c r="L206" s="20">
        <v>49</v>
      </c>
    </row>
    <row r="207" spans="1:12" x14ac:dyDescent="0.3">
      <c r="A207" s="21">
        <v>44167</v>
      </c>
      <c r="B207" s="20" t="s">
        <v>773</v>
      </c>
      <c r="C207" s="20" t="s">
        <v>773</v>
      </c>
      <c r="D207" s="20" t="s">
        <v>759</v>
      </c>
      <c r="E207" s="20">
        <v>14400</v>
      </c>
      <c r="F207" s="20" t="s">
        <v>805</v>
      </c>
      <c r="G207" s="20">
        <v>40</v>
      </c>
      <c r="H207" s="20">
        <v>360</v>
      </c>
      <c r="I207" s="20">
        <v>860.88</v>
      </c>
      <c r="J207" s="20">
        <v>2020</v>
      </c>
      <c r="K207" s="20">
        <v>12</v>
      </c>
      <c r="L207" s="20">
        <v>49</v>
      </c>
    </row>
    <row r="208" spans="1:12" x14ac:dyDescent="0.3">
      <c r="A208" s="21">
        <v>44167</v>
      </c>
      <c r="B208" s="20" t="s">
        <v>757</v>
      </c>
      <c r="C208" s="20" t="s">
        <v>757</v>
      </c>
      <c r="D208" s="20" t="s">
        <v>759</v>
      </c>
      <c r="E208" s="20">
        <v>12240</v>
      </c>
      <c r="F208" s="20" t="s">
        <v>800</v>
      </c>
      <c r="G208" s="20">
        <v>34</v>
      </c>
      <c r="H208" s="20">
        <v>360</v>
      </c>
      <c r="I208" s="20">
        <v>748.05</v>
      </c>
      <c r="J208" s="20">
        <v>2020</v>
      </c>
      <c r="K208" s="20">
        <v>12</v>
      </c>
      <c r="L208" s="20">
        <v>49</v>
      </c>
    </row>
    <row r="209" spans="1:12" x14ac:dyDescent="0.3">
      <c r="A209" s="21">
        <v>44167</v>
      </c>
      <c r="B209" s="20" t="s">
        <v>761</v>
      </c>
      <c r="C209" s="20" t="s">
        <v>761</v>
      </c>
      <c r="D209" s="20" t="s">
        <v>759</v>
      </c>
      <c r="E209" s="20">
        <v>11160</v>
      </c>
      <c r="F209" s="20" t="s">
        <v>801</v>
      </c>
      <c r="G209" s="20">
        <v>31</v>
      </c>
      <c r="H209" s="20">
        <v>360</v>
      </c>
      <c r="I209" s="20">
        <v>678.26</v>
      </c>
      <c r="J209" s="20">
        <v>2020</v>
      </c>
      <c r="K209" s="20">
        <v>12</v>
      </c>
      <c r="L209" s="20">
        <v>49</v>
      </c>
    </row>
    <row r="210" spans="1:12" x14ac:dyDescent="0.3">
      <c r="A210" s="21">
        <v>44167</v>
      </c>
      <c r="B210" s="20" t="s">
        <v>764</v>
      </c>
      <c r="C210" s="20" t="s">
        <v>764</v>
      </c>
      <c r="D210" s="20" t="s">
        <v>759</v>
      </c>
      <c r="E210" s="20">
        <v>10800</v>
      </c>
      <c r="F210" s="20" t="s">
        <v>802</v>
      </c>
      <c r="G210" s="20">
        <v>30</v>
      </c>
      <c r="H210" s="20">
        <v>360</v>
      </c>
      <c r="I210" s="20">
        <v>679.91</v>
      </c>
      <c r="J210" s="20">
        <v>2020</v>
      </c>
      <c r="K210" s="20">
        <v>12</v>
      </c>
      <c r="L210" s="20">
        <v>49</v>
      </c>
    </row>
    <row r="211" spans="1:12" x14ac:dyDescent="0.3">
      <c r="A211" s="21">
        <v>44167</v>
      </c>
      <c r="B211" s="20" t="s">
        <v>767</v>
      </c>
      <c r="C211" s="20" t="s">
        <v>767</v>
      </c>
      <c r="D211" s="20" t="s">
        <v>759</v>
      </c>
      <c r="E211" s="20">
        <v>6840</v>
      </c>
      <c r="F211" s="20" t="s">
        <v>803</v>
      </c>
      <c r="G211" s="20">
        <v>19</v>
      </c>
      <c r="H211" s="20">
        <v>360</v>
      </c>
      <c r="I211" s="20">
        <v>434.91500000000002</v>
      </c>
      <c r="J211" s="20">
        <v>2020</v>
      </c>
      <c r="K211" s="20">
        <v>12</v>
      </c>
      <c r="L211" s="20">
        <v>49</v>
      </c>
    </row>
    <row r="212" spans="1:12" x14ac:dyDescent="0.3">
      <c r="A212" s="21">
        <v>44167</v>
      </c>
      <c r="B212" s="20" t="s">
        <v>770</v>
      </c>
      <c r="C212" s="20" t="s">
        <v>770</v>
      </c>
      <c r="D212" s="20" t="s">
        <v>759</v>
      </c>
      <c r="E212" s="20">
        <v>4680</v>
      </c>
      <c r="F212" s="20" t="s">
        <v>804</v>
      </c>
      <c r="G212" s="20">
        <v>13</v>
      </c>
      <c r="H212" s="20">
        <v>360</v>
      </c>
      <c r="I212" s="20">
        <v>223.92</v>
      </c>
      <c r="J212" s="20">
        <v>2020</v>
      </c>
      <c r="K212" s="20">
        <v>12</v>
      </c>
      <c r="L212" s="20">
        <v>49</v>
      </c>
    </row>
    <row r="213" spans="1:12" x14ac:dyDescent="0.3">
      <c r="A213" s="21">
        <v>44167</v>
      </c>
      <c r="B213" s="20" t="s">
        <v>773</v>
      </c>
      <c r="C213" s="20" t="s">
        <v>773</v>
      </c>
      <c r="D213" s="20" t="s">
        <v>759</v>
      </c>
      <c r="E213" s="20">
        <v>14040</v>
      </c>
      <c r="F213" s="20" t="s">
        <v>805</v>
      </c>
      <c r="G213" s="20">
        <v>39</v>
      </c>
      <c r="H213" s="20">
        <v>360</v>
      </c>
      <c r="I213" s="20">
        <v>841.22</v>
      </c>
      <c r="J213" s="20">
        <v>2020</v>
      </c>
      <c r="K213" s="20">
        <v>12</v>
      </c>
      <c r="L213" s="20">
        <v>49</v>
      </c>
    </row>
    <row r="214" spans="1:12" x14ac:dyDescent="0.3">
      <c r="A214" s="21">
        <v>44167</v>
      </c>
      <c r="B214" s="20" t="s">
        <v>757</v>
      </c>
      <c r="C214" s="20" t="s">
        <v>757</v>
      </c>
      <c r="D214" s="20" t="s">
        <v>759</v>
      </c>
      <c r="E214" s="20">
        <v>13320</v>
      </c>
      <c r="F214" s="20" t="s">
        <v>800</v>
      </c>
      <c r="G214" s="20">
        <v>37</v>
      </c>
      <c r="H214" s="20">
        <v>360</v>
      </c>
      <c r="I214" s="20">
        <v>820.66</v>
      </c>
      <c r="J214" s="20">
        <v>2020</v>
      </c>
      <c r="K214" s="20">
        <v>12</v>
      </c>
      <c r="L214" s="20">
        <v>49</v>
      </c>
    </row>
    <row r="215" spans="1:12" x14ac:dyDescent="0.3">
      <c r="A215" s="21">
        <v>44167</v>
      </c>
      <c r="B215" s="20" t="s">
        <v>761</v>
      </c>
      <c r="C215" s="20" t="s">
        <v>761</v>
      </c>
      <c r="D215" s="20" t="s">
        <v>759</v>
      </c>
      <c r="E215" s="20">
        <v>11160</v>
      </c>
      <c r="F215" s="20" t="s">
        <v>801</v>
      </c>
      <c r="G215" s="20">
        <v>31</v>
      </c>
      <c r="H215" s="20">
        <v>360</v>
      </c>
      <c r="I215" s="20">
        <v>682.55</v>
      </c>
      <c r="J215" s="20">
        <v>2020</v>
      </c>
      <c r="K215" s="20">
        <v>12</v>
      </c>
      <c r="L215" s="20">
        <v>49</v>
      </c>
    </row>
    <row r="216" spans="1:12" x14ac:dyDescent="0.3">
      <c r="A216" s="21">
        <v>44167</v>
      </c>
      <c r="B216" s="20" t="s">
        <v>764</v>
      </c>
      <c r="C216" s="20" t="s">
        <v>764</v>
      </c>
      <c r="D216" s="20" t="s">
        <v>759</v>
      </c>
      <c r="E216" s="20">
        <v>11160</v>
      </c>
      <c r="F216" s="20" t="s">
        <v>802</v>
      </c>
      <c r="G216" s="20">
        <v>31</v>
      </c>
      <c r="H216" s="20">
        <v>360</v>
      </c>
      <c r="I216" s="20">
        <v>704.69</v>
      </c>
      <c r="J216" s="20">
        <v>2020</v>
      </c>
      <c r="K216" s="20">
        <v>12</v>
      </c>
      <c r="L216" s="20">
        <v>49</v>
      </c>
    </row>
    <row r="217" spans="1:12" x14ac:dyDescent="0.3">
      <c r="A217" s="21">
        <v>44167</v>
      </c>
      <c r="B217" s="20" t="s">
        <v>767</v>
      </c>
      <c r="C217" s="20" t="s">
        <v>767</v>
      </c>
      <c r="D217" s="20" t="s">
        <v>759</v>
      </c>
      <c r="E217" s="20">
        <v>6120</v>
      </c>
      <c r="F217" s="20" t="s">
        <v>803</v>
      </c>
      <c r="G217" s="20">
        <v>17</v>
      </c>
      <c r="H217" s="20">
        <v>360</v>
      </c>
      <c r="I217" s="20">
        <v>389.47</v>
      </c>
      <c r="J217" s="20">
        <v>2020</v>
      </c>
      <c r="K217" s="20">
        <v>12</v>
      </c>
      <c r="L217" s="20">
        <v>49</v>
      </c>
    </row>
    <row r="218" spans="1:12" x14ac:dyDescent="0.3">
      <c r="A218" s="21">
        <v>44167</v>
      </c>
      <c r="B218" s="20" t="s">
        <v>770</v>
      </c>
      <c r="C218" s="20" t="s">
        <v>770</v>
      </c>
      <c r="D218" s="20" t="s">
        <v>759</v>
      </c>
      <c r="E218" s="20">
        <v>3960</v>
      </c>
      <c r="F218" s="20" t="s">
        <v>804</v>
      </c>
      <c r="G218" s="20">
        <v>11</v>
      </c>
      <c r="H218" s="20">
        <v>360</v>
      </c>
      <c r="I218" s="20">
        <v>186.49</v>
      </c>
      <c r="J218" s="20">
        <v>2020</v>
      </c>
      <c r="K218" s="20">
        <v>12</v>
      </c>
      <c r="L218" s="20">
        <v>49</v>
      </c>
    </row>
    <row r="219" spans="1:12" x14ac:dyDescent="0.3">
      <c r="A219" s="21">
        <v>44167</v>
      </c>
      <c r="B219" s="20" t="s">
        <v>773</v>
      </c>
      <c r="C219" s="20" t="s">
        <v>773</v>
      </c>
      <c r="D219" s="20" t="s">
        <v>759</v>
      </c>
      <c r="E219" s="20">
        <v>14400</v>
      </c>
      <c r="F219" s="20" t="s">
        <v>805</v>
      </c>
      <c r="G219" s="20">
        <v>40</v>
      </c>
      <c r="H219" s="20">
        <v>360</v>
      </c>
      <c r="I219" s="20">
        <v>861.16</v>
      </c>
      <c r="J219" s="20">
        <v>2020</v>
      </c>
      <c r="K219" s="20">
        <v>12</v>
      </c>
      <c r="L219" s="20">
        <v>49</v>
      </c>
    </row>
    <row r="220" spans="1:12" x14ac:dyDescent="0.3">
      <c r="A220" s="21">
        <v>44161</v>
      </c>
      <c r="B220" s="20" t="s">
        <v>757</v>
      </c>
      <c r="C220" s="20" t="s">
        <v>758</v>
      </c>
      <c r="D220" s="20" t="s">
        <v>759</v>
      </c>
      <c r="E220" s="20">
        <v>12600</v>
      </c>
      <c r="F220" s="20" t="s">
        <v>800</v>
      </c>
      <c r="G220" s="20">
        <v>35</v>
      </c>
      <c r="H220" s="20">
        <v>360</v>
      </c>
      <c r="I220" s="20">
        <v>780.09</v>
      </c>
      <c r="J220" s="20">
        <v>2020</v>
      </c>
      <c r="K220" s="20">
        <v>11</v>
      </c>
      <c r="L220" s="20">
        <v>48</v>
      </c>
    </row>
    <row r="221" spans="1:12" x14ac:dyDescent="0.3">
      <c r="A221" s="21">
        <v>44161</v>
      </c>
      <c r="B221" s="20" t="s">
        <v>761</v>
      </c>
      <c r="C221" s="20" t="s">
        <v>762</v>
      </c>
      <c r="D221" s="20" t="s">
        <v>759</v>
      </c>
      <c r="E221" s="20">
        <v>10800</v>
      </c>
      <c r="F221" s="20" t="s">
        <v>801</v>
      </c>
      <c r="G221" s="20">
        <v>30</v>
      </c>
      <c r="H221" s="20">
        <v>360</v>
      </c>
      <c r="I221" s="20">
        <v>660.15</v>
      </c>
      <c r="J221" s="20">
        <v>2020</v>
      </c>
      <c r="K221" s="20">
        <v>11</v>
      </c>
      <c r="L221" s="20">
        <v>48</v>
      </c>
    </row>
    <row r="222" spans="1:12" x14ac:dyDescent="0.3">
      <c r="A222" s="21">
        <v>44161</v>
      </c>
      <c r="B222" s="20" t="s">
        <v>764</v>
      </c>
      <c r="C222" s="20" t="s">
        <v>765</v>
      </c>
      <c r="D222" s="20" t="s">
        <v>759</v>
      </c>
      <c r="E222" s="20">
        <v>10440</v>
      </c>
      <c r="F222" s="20" t="s">
        <v>802</v>
      </c>
      <c r="G222" s="20">
        <v>29</v>
      </c>
      <c r="H222" s="20">
        <v>360</v>
      </c>
      <c r="I222" s="20">
        <v>662.09</v>
      </c>
      <c r="J222" s="20">
        <v>2020</v>
      </c>
      <c r="K222" s="20">
        <v>11</v>
      </c>
      <c r="L222" s="20">
        <v>48</v>
      </c>
    </row>
    <row r="223" spans="1:12" x14ac:dyDescent="0.3">
      <c r="A223" s="21">
        <v>44161</v>
      </c>
      <c r="B223" s="20" t="s">
        <v>767</v>
      </c>
      <c r="C223" s="20" t="s">
        <v>768</v>
      </c>
      <c r="D223" s="20" t="s">
        <v>759</v>
      </c>
      <c r="E223" s="20">
        <v>4320</v>
      </c>
      <c r="F223" s="20" t="s">
        <v>803</v>
      </c>
      <c r="G223" s="20">
        <v>12</v>
      </c>
      <c r="H223" s="20">
        <v>360</v>
      </c>
      <c r="I223" s="20">
        <v>275.20999999999998</v>
      </c>
      <c r="J223" s="20">
        <v>2020</v>
      </c>
      <c r="K223" s="20">
        <v>11</v>
      </c>
      <c r="L223" s="20">
        <v>48</v>
      </c>
    </row>
    <row r="224" spans="1:12" x14ac:dyDescent="0.3">
      <c r="A224" s="21">
        <v>44161</v>
      </c>
      <c r="B224" s="20" t="s">
        <v>770</v>
      </c>
      <c r="C224" s="20" t="s">
        <v>771</v>
      </c>
      <c r="D224" s="20" t="s">
        <v>759</v>
      </c>
      <c r="E224" s="20">
        <v>3240</v>
      </c>
      <c r="F224" s="20" t="s">
        <v>804</v>
      </c>
      <c r="G224" s="20">
        <v>9</v>
      </c>
      <c r="H224" s="20">
        <v>360</v>
      </c>
      <c r="I224" s="20">
        <v>150.66</v>
      </c>
      <c r="J224" s="20">
        <v>2020</v>
      </c>
      <c r="K224" s="20">
        <v>11</v>
      </c>
      <c r="L224" s="20">
        <v>48</v>
      </c>
    </row>
    <row r="225" spans="1:12" x14ac:dyDescent="0.3">
      <c r="A225" s="21">
        <v>44161</v>
      </c>
      <c r="B225" s="20" t="s">
        <v>773</v>
      </c>
      <c r="C225" s="20" t="s">
        <v>774</v>
      </c>
      <c r="D225" s="20" t="s">
        <v>759</v>
      </c>
      <c r="E225" s="20">
        <v>14040</v>
      </c>
      <c r="F225" s="20" t="s">
        <v>805</v>
      </c>
      <c r="G225" s="20">
        <v>39</v>
      </c>
      <c r="H225" s="20">
        <v>360</v>
      </c>
      <c r="I225" s="20">
        <v>838.38</v>
      </c>
      <c r="J225" s="20">
        <v>2020</v>
      </c>
      <c r="K225" s="20">
        <v>11</v>
      </c>
      <c r="L225" s="20">
        <v>48</v>
      </c>
    </row>
    <row r="226" spans="1:12" x14ac:dyDescent="0.3">
      <c r="A226" s="21">
        <v>44161</v>
      </c>
      <c r="B226" s="20" t="s">
        <v>757</v>
      </c>
      <c r="C226" s="20" t="s">
        <v>757</v>
      </c>
      <c r="D226" s="20" t="s">
        <v>759</v>
      </c>
      <c r="E226" s="20">
        <v>13680</v>
      </c>
      <c r="F226" s="20" t="s">
        <v>800</v>
      </c>
      <c r="G226" s="20">
        <v>38</v>
      </c>
      <c r="H226" s="20">
        <v>360</v>
      </c>
      <c r="I226" s="20">
        <v>842.1</v>
      </c>
      <c r="J226" s="20">
        <v>2020</v>
      </c>
      <c r="K226" s="20">
        <v>11</v>
      </c>
      <c r="L226" s="20">
        <v>48</v>
      </c>
    </row>
    <row r="227" spans="1:12" x14ac:dyDescent="0.3">
      <c r="A227" s="21">
        <v>44161</v>
      </c>
      <c r="B227" s="20" t="s">
        <v>761</v>
      </c>
      <c r="C227" s="20" t="s">
        <v>761</v>
      </c>
      <c r="D227" s="20" t="s">
        <v>759</v>
      </c>
      <c r="E227" s="20">
        <v>11880</v>
      </c>
      <c r="F227" s="20" t="s">
        <v>801</v>
      </c>
      <c r="G227" s="20">
        <v>33</v>
      </c>
      <c r="H227" s="20">
        <v>360</v>
      </c>
      <c r="I227" s="20">
        <v>719.21</v>
      </c>
      <c r="J227" s="20">
        <v>2020</v>
      </c>
      <c r="K227" s="20">
        <v>11</v>
      </c>
      <c r="L227" s="20">
        <v>48</v>
      </c>
    </row>
    <row r="228" spans="1:12" x14ac:dyDescent="0.3">
      <c r="A228" s="21">
        <v>44161</v>
      </c>
      <c r="B228" s="20" t="s">
        <v>764</v>
      </c>
      <c r="C228" s="20" t="s">
        <v>764</v>
      </c>
      <c r="D228" s="20" t="s">
        <v>759</v>
      </c>
      <c r="E228" s="20">
        <v>11520</v>
      </c>
      <c r="F228" s="20" t="s">
        <v>802</v>
      </c>
      <c r="G228" s="20">
        <v>32</v>
      </c>
      <c r="H228" s="20">
        <v>360</v>
      </c>
      <c r="I228" s="20">
        <v>730.34</v>
      </c>
      <c r="J228" s="20">
        <v>2020</v>
      </c>
      <c r="K228" s="20">
        <v>11</v>
      </c>
      <c r="L228" s="20">
        <v>48</v>
      </c>
    </row>
    <row r="229" spans="1:12" x14ac:dyDescent="0.3">
      <c r="A229" s="21">
        <v>44161</v>
      </c>
      <c r="B229" s="20" t="s">
        <v>767</v>
      </c>
      <c r="C229" s="20" t="s">
        <v>768</v>
      </c>
      <c r="D229" s="20" t="s">
        <v>759</v>
      </c>
      <c r="E229" s="20">
        <v>5040</v>
      </c>
      <c r="F229" s="20" t="s">
        <v>803</v>
      </c>
      <c r="G229" s="20">
        <v>14</v>
      </c>
      <c r="H229" s="20">
        <v>360</v>
      </c>
      <c r="I229" s="20">
        <v>317.11</v>
      </c>
      <c r="J229" s="20">
        <v>2020</v>
      </c>
      <c r="K229" s="20">
        <v>11</v>
      </c>
      <c r="L229" s="20">
        <v>48</v>
      </c>
    </row>
    <row r="230" spans="1:12" x14ac:dyDescent="0.3">
      <c r="A230" s="21">
        <v>44161</v>
      </c>
      <c r="B230" s="20" t="s">
        <v>770</v>
      </c>
      <c r="C230" s="20" t="s">
        <v>770</v>
      </c>
      <c r="D230" s="20" t="s">
        <v>759</v>
      </c>
      <c r="E230" s="20">
        <v>2520</v>
      </c>
      <c r="F230" s="20" t="s">
        <v>804</v>
      </c>
      <c r="G230" s="20">
        <v>7</v>
      </c>
      <c r="H230" s="20">
        <v>360</v>
      </c>
      <c r="I230" s="20">
        <v>115.77</v>
      </c>
      <c r="J230" s="20">
        <v>2020</v>
      </c>
      <c r="K230" s="20">
        <v>11</v>
      </c>
      <c r="L230" s="20">
        <v>48</v>
      </c>
    </row>
    <row r="231" spans="1:12" x14ac:dyDescent="0.3">
      <c r="A231" s="21">
        <v>44161</v>
      </c>
      <c r="B231" s="20" t="s">
        <v>773</v>
      </c>
      <c r="C231" s="20" t="s">
        <v>773</v>
      </c>
      <c r="D231" s="20" t="s">
        <v>759</v>
      </c>
      <c r="E231" s="20">
        <v>14760</v>
      </c>
      <c r="F231" s="20" t="s">
        <v>805</v>
      </c>
      <c r="G231" s="20">
        <v>41</v>
      </c>
      <c r="H231" s="20">
        <v>360</v>
      </c>
      <c r="I231" s="20">
        <v>872.53</v>
      </c>
      <c r="J231" s="20">
        <v>2020</v>
      </c>
      <c r="K231" s="20">
        <v>11</v>
      </c>
      <c r="L231" s="20">
        <v>48</v>
      </c>
    </row>
    <row r="232" spans="1:12" x14ac:dyDescent="0.3">
      <c r="A232" s="21">
        <v>44161</v>
      </c>
      <c r="B232" s="20" t="s">
        <v>764</v>
      </c>
      <c r="C232" s="20" t="s">
        <v>764</v>
      </c>
      <c r="D232" s="20" t="s">
        <v>759</v>
      </c>
      <c r="E232" s="20">
        <v>10800</v>
      </c>
      <c r="F232" s="20" t="s">
        <v>802</v>
      </c>
      <c r="G232" s="20">
        <v>30</v>
      </c>
      <c r="H232" s="20">
        <v>360</v>
      </c>
      <c r="I232" s="20">
        <v>689.07</v>
      </c>
      <c r="J232" s="20">
        <v>2020</v>
      </c>
      <c r="K232" s="20">
        <v>11</v>
      </c>
      <c r="L232" s="20">
        <v>48</v>
      </c>
    </row>
    <row r="233" spans="1:12" x14ac:dyDescent="0.3">
      <c r="A233" s="21">
        <v>44161</v>
      </c>
      <c r="B233" s="20" t="s">
        <v>757</v>
      </c>
      <c r="C233" s="20" t="s">
        <v>758</v>
      </c>
      <c r="D233" s="20" t="s">
        <v>759</v>
      </c>
      <c r="E233" s="20">
        <v>11520</v>
      </c>
      <c r="F233" s="20" t="s">
        <v>800</v>
      </c>
      <c r="G233" s="20">
        <v>32</v>
      </c>
      <c r="H233" s="20">
        <v>360</v>
      </c>
      <c r="I233" s="20">
        <v>710.95</v>
      </c>
      <c r="J233" s="20">
        <v>2020</v>
      </c>
      <c r="K233" s="20">
        <v>11</v>
      </c>
      <c r="L233" s="20">
        <v>48</v>
      </c>
    </row>
    <row r="234" spans="1:12" x14ac:dyDescent="0.3">
      <c r="A234" s="21">
        <v>44161</v>
      </c>
      <c r="B234" s="20" t="s">
        <v>761</v>
      </c>
      <c r="C234" s="20" t="s">
        <v>761</v>
      </c>
      <c r="D234" s="20" t="s">
        <v>759</v>
      </c>
      <c r="E234" s="20">
        <v>10080</v>
      </c>
      <c r="F234" s="20" t="s">
        <v>801</v>
      </c>
      <c r="G234" s="20">
        <v>28</v>
      </c>
      <c r="H234" s="20">
        <v>360</v>
      </c>
      <c r="I234" s="20">
        <v>622.70000000000005</v>
      </c>
      <c r="J234" s="20">
        <v>2020</v>
      </c>
      <c r="K234" s="20">
        <v>11</v>
      </c>
      <c r="L234" s="20">
        <v>48</v>
      </c>
    </row>
    <row r="235" spans="1:12" x14ac:dyDescent="0.3">
      <c r="A235" s="21">
        <v>44161</v>
      </c>
      <c r="B235" s="20" t="s">
        <v>764</v>
      </c>
      <c r="C235" s="20" t="s">
        <v>764</v>
      </c>
      <c r="D235" s="20" t="s">
        <v>759</v>
      </c>
      <c r="E235" s="20">
        <v>360</v>
      </c>
      <c r="F235" s="20" t="s">
        <v>802</v>
      </c>
      <c r="G235" s="20">
        <v>0</v>
      </c>
      <c r="H235" s="20">
        <v>0</v>
      </c>
      <c r="I235" s="20">
        <v>687.07</v>
      </c>
      <c r="J235" s="20">
        <v>2020</v>
      </c>
      <c r="K235" s="20">
        <v>11</v>
      </c>
      <c r="L235" s="20">
        <v>48</v>
      </c>
    </row>
    <row r="236" spans="1:12" x14ac:dyDescent="0.3">
      <c r="A236" s="21">
        <v>44161</v>
      </c>
      <c r="B236" s="20" t="s">
        <v>767</v>
      </c>
      <c r="C236" s="20" t="s">
        <v>767</v>
      </c>
      <c r="D236" s="20" t="s">
        <v>759</v>
      </c>
      <c r="E236" s="20">
        <v>3240</v>
      </c>
      <c r="F236" s="20" t="s">
        <v>803</v>
      </c>
      <c r="G236" s="20">
        <v>9</v>
      </c>
      <c r="H236" s="20">
        <v>360</v>
      </c>
      <c r="I236" s="20">
        <v>204</v>
      </c>
      <c r="J236" s="20">
        <v>2020</v>
      </c>
      <c r="K236" s="20">
        <v>11</v>
      </c>
      <c r="L236" s="20">
        <v>48</v>
      </c>
    </row>
    <row r="237" spans="1:12" x14ac:dyDescent="0.3">
      <c r="A237" s="21">
        <v>44161</v>
      </c>
      <c r="B237" s="20" t="s">
        <v>770</v>
      </c>
      <c r="C237" s="20" t="s">
        <v>770</v>
      </c>
      <c r="D237" s="20" t="s">
        <v>759</v>
      </c>
      <c r="E237" s="20">
        <v>1440</v>
      </c>
      <c r="F237" s="20" t="s">
        <v>804</v>
      </c>
      <c r="G237" s="20">
        <v>4</v>
      </c>
      <c r="H237" s="20">
        <v>360</v>
      </c>
      <c r="I237" s="20">
        <v>65.87</v>
      </c>
      <c r="J237" s="20">
        <v>2020</v>
      </c>
      <c r="K237" s="20">
        <v>11</v>
      </c>
      <c r="L237" s="20">
        <v>48</v>
      </c>
    </row>
    <row r="238" spans="1:12" x14ac:dyDescent="0.3">
      <c r="A238" s="21">
        <v>44161</v>
      </c>
      <c r="B238" s="20" t="s">
        <v>773</v>
      </c>
      <c r="C238" s="20" t="s">
        <v>773</v>
      </c>
      <c r="D238" s="20" t="s">
        <v>759</v>
      </c>
      <c r="E238" s="20">
        <v>14040</v>
      </c>
      <c r="F238" s="20" t="s">
        <v>805</v>
      </c>
      <c r="G238" s="20">
        <v>39</v>
      </c>
      <c r="H238" s="20">
        <v>360</v>
      </c>
      <c r="I238" s="20">
        <v>835.59</v>
      </c>
      <c r="J238" s="20">
        <v>2020</v>
      </c>
      <c r="K238" s="20">
        <v>11</v>
      </c>
      <c r="L238" s="20">
        <v>48</v>
      </c>
    </row>
    <row r="239" spans="1:12" x14ac:dyDescent="0.3">
      <c r="A239" s="21">
        <v>44158</v>
      </c>
      <c r="B239" s="20" t="s">
        <v>757</v>
      </c>
      <c r="C239" s="20" t="s">
        <v>758</v>
      </c>
      <c r="D239" s="20" t="s">
        <v>759</v>
      </c>
      <c r="E239" s="20">
        <v>12600</v>
      </c>
      <c r="F239" s="20" t="s">
        <v>806</v>
      </c>
      <c r="G239" s="20">
        <v>35</v>
      </c>
      <c r="H239" s="20">
        <v>360</v>
      </c>
      <c r="I239" s="20">
        <v>775.76</v>
      </c>
      <c r="J239" s="20">
        <v>2020</v>
      </c>
      <c r="K239" s="20">
        <v>11</v>
      </c>
      <c r="L239" s="20">
        <v>48</v>
      </c>
    </row>
    <row r="240" spans="1:12" x14ac:dyDescent="0.3">
      <c r="A240" s="21">
        <v>44158</v>
      </c>
      <c r="B240" s="20" t="s">
        <v>761</v>
      </c>
      <c r="C240" s="20" t="s">
        <v>762</v>
      </c>
      <c r="D240" s="20" t="s">
        <v>759</v>
      </c>
      <c r="E240" s="20">
        <v>11160</v>
      </c>
      <c r="F240" s="20" t="s">
        <v>807</v>
      </c>
      <c r="G240" s="20">
        <v>31</v>
      </c>
      <c r="H240" s="20">
        <v>360</v>
      </c>
      <c r="I240" s="20">
        <v>680.64</v>
      </c>
      <c r="J240" s="20">
        <v>2020</v>
      </c>
      <c r="K240" s="20">
        <v>11</v>
      </c>
      <c r="L240" s="20">
        <v>48</v>
      </c>
    </row>
    <row r="241" spans="1:12" x14ac:dyDescent="0.3">
      <c r="A241" s="21">
        <v>44158</v>
      </c>
      <c r="B241" s="20" t="s">
        <v>764</v>
      </c>
      <c r="C241" s="20" t="s">
        <v>765</v>
      </c>
      <c r="D241" s="20" t="s">
        <v>759</v>
      </c>
      <c r="E241" s="20">
        <v>10800</v>
      </c>
      <c r="F241" s="20" t="s">
        <v>808</v>
      </c>
      <c r="G241" s="20">
        <v>30</v>
      </c>
      <c r="H241" s="20">
        <v>360</v>
      </c>
      <c r="I241" s="20">
        <v>683.39</v>
      </c>
      <c r="J241" s="20">
        <v>2020</v>
      </c>
      <c r="K241" s="20">
        <v>11</v>
      </c>
      <c r="L241" s="20">
        <v>48</v>
      </c>
    </row>
    <row r="242" spans="1:12" x14ac:dyDescent="0.3">
      <c r="A242" s="21">
        <v>44158</v>
      </c>
      <c r="B242" s="20" t="s">
        <v>767</v>
      </c>
      <c r="C242" s="20" t="s">
        <v>768</v>
      </c>
      <c r="D242" s="20" t="s">
        <v>759</v>
      </c>
      <c r="E242" s="20">
        <v>2880</v>
      </c>
      <c r="F242" s="20" t="s">
        <v>809</v>
      </c>
      <c r="G242" s="20">
        <v>8</v>
      </c>
      <c r="H242" s="20">
        <v>360</v>
      </c>
      <c r="I242" s="20">
        <v>178.05</v>
      </c>
      <c r="J242" s="20">
        <v>2020</v>
      </c>
      <c r="K242" s="20">
        <v>11</v>
      </c>
      <c r="L242" s="20">
        <v>48</v>
      </c>
    </row>
    <row r="243" spans="1:12" x14ac:dyDescent="0.3">
      <c r="A243" s="21">
        <v>44158</v>
      </c>
      <c r="B243" s="20" t="s">
        <v>770</v>
      </c>
      <c r="C243" s="20" t="s">
        <v>771</v>
      </c>
      <c r="D243" s="20" t="s">
        <v>759</v>
      </c>
      <c r="E243" s="20">
        <v>1440</v>
      </c>
      <c r="F243" s="20" t="s">
        <v>810</v>
      </c>
      <c r="G243" s="20">
        <v>4</v>
      </c>
      <c r="H243" s="20">
        <v>360</v>
      </c>
      <c r="I243" s="20">
        <v>65.03</v>
      </c>
      <c r="J243" s="20">
        <v>2020</v>
      </c>
      <c r="K243" s="20">
        <v>11</v>
      </c>
      <c r="L243" s="20">
        <v>48</v>
      </c>
    </row>
    <row r="244" spans="1:12" x14ac:dyDescent="0.3">
      <c r="A244" s="21">
        <v>44158</v>
      </c>
      <c r="B244" s="20" t="s">
        <v>773</v>
      </c>
      <c r="C244" s="20" t="s">
        <v>774</v>
      </c>
      <c r="D244" s="20" t="s">
        <v>759</v>
      </c>
      <c r="E244" s="20">
        <v>14040</v>
      </c>
      <c r="F244" s="20" t="s">
        <v>811</v>
      </c>
      <c r="G244" s="20">
        <v>39</v>
      </c>
      <c r="H244" s="20">
        <v>360</v>
      </c>
      <c r="I244" s="20">
        <v>830.65</v>
      </c>
      <c r="J244" s="20">
        <v>2020</v>
      </c>
      <c r="K244" s="20">
        <v>11</v>
      </c>
      <c r="L244" s="20">
        <v>48</v>
      </c>
    </row>
    <row r="245" spans="1:12" x14ac:dyDescent="0.3">
      <c r="A245" s="21">
        <v>44158</v>
      </c>
      <c r="B245" s="20" t="s">
        <v>757</v>
      </c>
      <c r="C245" s="20" t="s">
        <v>758</v>
      </c>
      <c r="D245" s="20" t="s">
        <v>759</v>
      </c>
      <c r="E245" s="20">
        <v>12600</v>
      </c>
      <c r="F245" s="20" t="s">
        <v>806</v>
      </c>
      <c r="G245" s="20">
        <v>35</v>
      </c>
      <c r="H245" s="20">
        <v>360</v>
      </c>
      <c r="I245" s="20">
        <v>773.43</v>
      </c>
      <c r="J245" s="20">
        <v>2020</v>
      </c>
      <c r="K245" s="20">
        <v>11</v>
      </c>
      <c r="L245" s="20">
        <v>48</v>
      </c>
    </row>
    <row r="246" spans="1:12" x14ac:dyDescent="0.3">
      <c r="A246" s="21">
        <v>44158</v>
      </c>
      <c r="B246" s="20" t="s">
        <v>761</v>
      </c>
      <c r="C246" s="20" t="s">
        <v>762</v>
      </c>
      <c r="D246" s="20" t="s">
        <v>759</v>
      </c>
      <c r="E246" s="20">
        <v>10800</v>
      </c>
      <c r="F246" s="20" t="s">
        <v>807</v>
      </c>
      <c r="G246" s="20">
        <v>30</v>
      </c>
      <c r="H246" s="20">
        <v>360</v>
      </c>
      <c r="I246" s="20">
        <v>658.35</v>
      </c>
      <c r="J246" s="20">
        <v>2020</v>
      </c>
      <c r="K246" s="20">
        <v>11</v>
      </c>
      <c r="L246" s="20">
        <v>48</v>
      </c>
    </row>
    <row r="247" spans="1:12" x14ac:dyDescent="0.3">
      <c r="A247" s="21">
        <v>44158</v>
      </c>
      <c r="B247" s="20" t="s">
        <v>764</v>
      </c>
      <c r="C247" s="20" t="s">
        <v>765</v>
      </c>
      <c r="D247" s="20" t="s">
        <v>759</v>
      </c>
      <c r="E247" s="20">
        <v>11160</v>
      </c>
      <c r="F247" s="20" t="s">
        <v>808</v>
      </c>
      <c r="G247" s="20">
        <v>31</v>
      </c>
      <c r="H247" s="20">
        <v>360</v>
      </c>
      <c r="I247" s="20">
        <v>708.26</v>
      </c>
      <c r="J247" s="20">
        <v>2020</v>
      </c>
      <c r="K247" s="20">
        <v>11</v>
      </c>
      <c r="L247" s="20">
        <v>48</v>
      </c>
    </row>
    <row r="248" spans="1:12" x14ac:dyDescent="0.3">
      <c r="A248" s="21">
        <v>44158</v>
      </c>
      <c r="B248" s="20" t="s">
        <v>770</v>
      </c>
      <c r="C248" s="20" t="s">
        <v>771</v>
      </c>
      <c r="D248" s="20" t="s">
        <v>759</v>
      </c>
      <c r="E248" s="20">
        <v>1080</v>
      </c>
      <c r="F248" s="20" t="s">
        <v>810</v>
      </c>
      <c r="G248" s="20">
        <v>3</v>
      </c>
      <c r="H248" s="20">
        <v>360</v>
      </c>
      <c r="I248" s="20">
        <v>48.16</v>
      </c>
      <c r="J248" s="20">
        <v>2020</v>
      </c>
      <c r="K248" s="20">
        <v>11</v>
      </c>
      <c r="L248" s="20">
        <v>48</v>
      </c>
    </row>
    <row r="249" spans="1:12" x14ac:dyDescent="0.3">
      <c r="A249" s="21">
        <v>44158</v>
      </c>
      <c r="B249" s="20" t="s">
        <v>773</v>
      </c>
      <c r="C249" s="20" t="s">
        <v>774</v>
      </c>
      <c r="D249" s="20" t="s">
        <v>759</v>
      </c>
      <c r="E249" s="20">
        <v>14040</v>
      </c>
      <c r="F249" s="20" t="s">
        <v>811</v>
      </c>
      <c r="G249" s="20">
        <v>39</v>
      </c>
      <c r="H249" s="20">
        <v>360</v>
      </c>
      <c r="I249" s="20">
        <v>829.62</v>
      </c>
      <c r="J249" s="20">
        <v>2020</v>
      </c>
      <c r="K249" s="20">
        <v>11</v>
      </c>
      <c r="L249" s="20">
        <v>48</v>
      </c>
    </row>
    <row r="250" spans="1:12" x14ac:dyDescent="0.3">
      <c r="A250" s="21">
        <v>44155</v>
      </c>
      <c r="B250" s="20" t="s">
        <v>757</v>
      </c>
      <c r="C250" s="20" t="s">
        <v>758</v>
      </c>
      <c r="D250" s="20" t="s">
        <v>759</v>
      </c>
      <c r="E250" s="20">
        <v>12960</v>
      </c>
      <c r="F250" s="20" t="s">
        <v>806</v>
      </c>
      <c r="G250" s="20">
        <v>36</v>
      </c>
      <c r="H250" s="20">
        <v>360</v>
      </c>
      <c r="I250" s="20">
        <v>789.87</v>
      </c>
      <c r="J250" s="20">
        <v>2020</v>
      </c>
      <c r="K250" s="20">
        <v>11</v>
      </c>
      <c r="L250" s="20">
        <v>47</v>
      </c>
    </row>
    <row r="251" spans="1:12" x14ac:dyDescent="0.3">
      <c r="A251" s="21">
        <v>44155</v>
      </c>
      <c r="B251" s="20" t="s">
        <v>761</v>
      </c>
      <c r="C251" s="20" t="s">
        <v>762</v>
      </c>
      <c r="D251" s="20" t="s">
        <v>759</v>
      </c>
      <c r="E251" s="20">
        <v>11160</v>
      </c>
      <c r="F251" s="20" t="s">
        <v>807</v>
      </c>
      <c r="G251" s="20">
        <v>31</v>
      </c>
      <c r="H251" s="20">
        <v>360</v>
      </c>
      <c r="I251" s="20">
        <v>679.57</v>
      </c>
      <c r="J251" s="20">
        <v>2020</v>
      </c>
      <c r="K251" s="20">
        <v>11</v>
      </c>
      <c r="L251" s="20">
        <v>47</v>
      </c>
    </row>
    <row r="252" spans="1:12" x14ac:dyDescent="0.3">
      <c r="A252" s="21">
        <v>44155</v>
      </c>
      <c r="B252" s="20" t="s">
        <v>764</v>
      </c>
      <c r="C252" s="20" t="s">
        <v>765</v>
      </c>
      <c r="D252" s="20" t="s">
        <v>759</v>
      </c>
      <c r="E252" s="20">
        <v>11160</v>
      </c>
      <c r="F252" s="20" t="s">
        <v>808</v>
      </c>
      <c r="G252" s="20">
        <v>31</v>
      </c>
      <c r="H252" s="20">
        <v>360</v>
      </c>
      <c r="I252" s="20">
        <v>706.05</v>
      </c>
      <c r="J252" s="20">
        <v>2020</v>
      </c>
      <c r="K252" s="20">
        <v>11</v>
      </c>
      <c r="L252" s="20">
        <v>47</v>
      </c>
    </row>
    <row r="253" spans="1:12" x14ac:dyDescent="0.3">
      <c r="A253" s="21">
        <v>44155</v>
      </c>
      <c r="B253" s="20" t="s">
        <v>767</v>
      </c>
      <c r="C253" s="20" t="s">
        <v>768</v>
      </c>
      <c r="D253" s="20" t="s">
        <v>759</v>
      </c>
      <c r="E253" s="20">
        <v>2160</v>
      </c>
      <c r="F253" s="20" t="s">
        <v>809</v>
      </c>
      <c r="G253" s="20">
        <v>6</v>
      </c>
      <c r="H253" s="20">
        <v>360</v>
      </c>
      <c r="I253" s="20">
        <v>129.55000000000001</v>
      </c>
      <c r="J253" s="20">
        <v>2020</v>
      </c>
      <c r="K253" s="20">
        <v>11</v>
      </c>
      <c r="L253" s="20">
        <v>47</v>
      </c>
    </row>
    <row r="254" spans="1:12" x14ac:dyDescent="0.3">
      <c r="A254" s="21">
        <v>44155</v>
      </c>
      <c r="B254" s="20" t="s">
        <v>770</v>
      </c>
      <c r="C254" s="20" t="s">
        <v>771</v>
      </c>
      <c r="D254" s="20" t="s">
        <v>759</v>
      </c>
      <c r="E254" s="20">
        <v>720</v>
      </c>
      <c r="F254" s="20" t="s">
        <v>810</v>
      </c>
      <c r="G254" s="20">
        <v>2</v>
      </c>
      <c r="H254" s="20">
        <v>360</v>
      </c>
      <c r="I254" s="20">
        <v>31.99</v>
      </c>
      <c r="J254" s="20">
        <v>2020</v>
      </c>
      <c r="K254" s="20">
        <v>11</v>
      </c>
      <c r="L254" s="20">
        <v>47</v>
      </c>
    </row>
    <row r="255" spans="1:12" x14ac:dyDescent="0.3">
      <c r="A255" s="21">
        <v>44155</v>
      </c>
      <c r="B255" s="20" t="s">
        <v>773</v>
      </c>
      <c r="C255" s="20" t="s">
        <v>774</v>
      </c>
      <c r="D255" s="20" t="s">
        <v>759</v>
      </c>
      <c r="E255" s="20">
        <v>14400</v>
      </c>
      <c r="F255" s="20" t="s">
        <v>811</v>
      </c>
      <c r="G255" s="20">
        <v>40</v>
      </c>
      <c r="H255" s="20">
        <v>360</v>
      </c>
      <c r="I255" s="20">
        <v>837.75</v>
      </c>
      <c r="J255" s="20">
        <v>2020</v>
      </c>
      <c r="K255" s="20">
        <v>11</v>
      </c>
      <c r="L255" s="20">
        <v>47</v>
      </c>
    </row>
    <row r="256" spans="1:12" x14ac:dyDescent="0.3">
      <c r="A256" s="21">
        <v>44155</v>
      </c>
      <c r="B256" s="20" t="s">
        <v>757</v>
      </c>
      <c r="C256" s="20" t="s">
        <v>758</v>
      </c>
      <c r="D256" s="20" t="s">
        <v>759</v>
      </c>
      <c r="E256" s="20">
        <v>12960</v>
      </c>
      <c r="F256" s="20" t="s">
        <v>806</v>
      </c>
      <c r="G256" s="20">
        <v>36</v>
      </c>
      <c r="H256" s="20">
        <v>360</v>
      </c>
      <c r="I256" s="20">
        <v>790.6</v>
      </c>
      <c r="J256" s="20">
        <v>2020</v>
      </c>
      <c r="K256" s="20">
        <v>11</v>
      </c>
      <c r="L256" s="20">
        <v>47</v>
      </c>
    </row>
    <row r="257" spans="1:12" x14ac:dyDescent="0.3">
      <c r="A257" s="21">
        <v>44155</v>
      </c>
      <c r="B257" s="20" t="s">
        <v>761</v>
      </c>
      <c r="C257" s="20" t="s">
        <v>762</v>
      </c>
      <c r="D257" s="20" t="s">
        <v>759</v>
      </c>
      <c r="E257" s="20">
        <v>10800</v>
      </c>
      <c r="F257" s="20" t="s">
        <v>807</v>
      </c>
      <c r="G257" s="20">
        <v>30</v>
      </c>
      <c r="H257" s="20">
        <v>360</v>
      </c>
      <c r="I257" s="20">
        <v>658.52</v>
      </c>
      <c r="J257" s="20">
        <v>2020</v>
      </c>
      <c r="K257" s="20">
        <v>11</v>
      </c>
      <c r="L257" s="20">
        <v>47</v>
      </c>
    </row>
    <row r="258" spans="1:12" x14ac:dyDescent="0.3">
      <c r="A258" s="21">
        <v>44155</v>
      </c>
      <c r="B258" s="20" t="s">
        <v>764</v>
      </c>
      <c r="C258" s="20" t="s">
        <v>765</v>
      </c>
      <c r="D258" s="20" t="s">
        <v>759</v>
      </c>
      <c r="E258" s="20">
        <v>10800</v>
      </c>
      <c r="F258" s="20" t="s">
        <v>808</v>
      </c>
      <c r="G258" s="20">
        <v>30</v>
      </c>
      <c r="H258" s="20">
        <v>360</v>
      </c>
      <c r="I258" s="20">
        <v>687.65</v>
      </c>
      <c r="J258" s="20">
        <v>2020</v>
      </c>
      <c r="K258" s="20">
        <v>11</v>
      </c>
      <c r="L258" s="20">
        <v>47</v>
      </c>
    </row>
    <row r="259" spans="1:12" x14ac:dyDescent="0.3">
      <c r="A259" s="21">
        <v>44155</v>
      </c>
      <c r="B259" s="20" t="s">
        <v>767</v>
      </c>
      <c r="C259" s="20" t="s">
        <v>768</v>
      </c>
      <c r="D259" s="20" t="s">
        <v>759</v>
      </c>
      <c r="E259" s="20">
        <v>1440</v>
      </c>
      <c r="F259" s="20" t="s">
        <v>809</v>
      </c>
      <c r="G259" s="20">
        <v>4</v>
      </c>
      <c r="H259" s="20">
        <v>360</v>
      </c>
      <c r="I259" s="20">
        <v>86.75</v>
      </c>
      <c r="J259" s="20">
        <v>2020</v>
      </c>
      <c r="K259" s="20">
        <v>11</v>
      </c>
      <c r="L259" s="20">
        <v>47</v>
      </c>
    </row>
    <row r="260" spans="1:12" x14ac:dyDescent="0.3">
      <c r="A260" s="21">
        <v>44155</v>
      </c>
      <c r="B260" s="20" t="s">
        <v>773</v>
      </c>
      <c r="C260" s="20" t="s">
        <v>774</v>
      </c>
      <c r="D260" s="20" t="s">
        <v>759</v>
      </c>
      <c r="E260" s="20">
        <v>14040</v>
      </c>
      <c r="F260" s="20" t="s">
        <v>811</v>
      </c>
      <c r="G260" s="20">
        <v>39</v>
      </c>
      <c r="H260" s="20">
        <v>360</v>
      </c>
      <c r="I260" s="20">
        <v>813.4</v>
      </c>
      <c r="J260" s="20">
        <v>2020</v>
      </c>
      <c r="K260" s="20">
        <v>11</v>
      </c>
      <c r="L260" s="20">
        <v>47</v>
      </c>
    </row>
    <row r="261" spans="1:12" x14ac:dyDescent="0.3">
      <c r="A261" s="21">
        <v>44154</v>
      </c>
      <c r="B261" s="20" t="s">
        <v>757</v>
      </c>
      <c r="C261" s="20" t="s">
        <v>758</v>
      </c>
      <c r="D261" s="20" t="s">
        <v>759</v>
      </c>
      <c r="E261" s="20">
        <v>13320</v>
      </c>
      <c r="F261" s="20" t="s">
        <v>806</v>
      </c>
      <c r="G261" s="20">
        <v>37</v>
      </c>
      <c r="H261" s="20">
        <v>360</v>
      </c>
      <c r="I261" s="20">
        <v>804.1</v>
      </c>
      <c r="J261" s="20">
        <v>2020</v>
      </c>
      <c r="K261" s="20">
        <v>11</v>
      </c>
      <c r="L261" s="20">
        <v>47</v>
      </c>
    </row>
    <row r="262" spans="1:12" x14ac:dyDescent="0.3">
      <c r="A262" s="21">
        <v>44154</v>
      </c>
      <c r="B262" s="20" t="s">
        <v>761</v>
      </c>
      <c r="C262" s="20" t="s">
        <v>762</v>
      </c>
      <c r="D262" s="20" t="s">
        <v>759</v>
      </c>
      <c r="E262" s="20">
        <v>10800</v>
      </c>
      <c r="F262" s="20" t="s">
        <v>807</v>
      </c>
      <c r="G262" s="20">
        <v>30</v>
      </c>
      <c r="H262" s="20">
        <v>360</v>
      </c>
      <c r="I262" s="20">
        <v>657.03</v>
      </c>
      <c r="J262" s="20">
        <v>2020</v>
      </c>
      <c r="K262" s="20">
        <v>11</v>
      </c>
      <c r="L262" s="20">
        <v>47</v>
      </c>
    </row>
    <row r="263" spans="1:12" x14ac:dyDescent="0.3">
      <c r="A263" s="21">
        <v>44154</v>
      </c>
      <c r="B263" s="20" t="s">
        <v>764</v>
      </c>
      <c r="C263" s="20" t="s">
        <v>765</v>
      </c>
      <c r="D263" s="20" t="s">
        <v>759</v>
      </c>
      <c r="E263" s="20">
        <v>11160</v>
      </c>
      <c r="F263" s="20" t="s">
        <v>808</v>
      </c>
      <c r="G263" s="20">
        <v>31</v>
      </c>
      <c r="H263" s="20">
        <v>360</v>
      </c>
      <c r="I263" s="20">
        <v>704.4</v>
      </c>
      <c r="J263" s="20">
        <v>2020</v>
      </c>
      <c r="K263" s="20">
        <v>11</v>
      </c>
      <c r="L263" s="20">
        <v>47</v>
      </c>
    </row>
    <row r="264" spans="1:12" x14ac:dyDescent="0.3">
      <c r="A264" s="21">
        <v>44154</v>
      </c>
      <c r="B264" s="20" t="s">
        <v>767</v>
      </c>
      <c r="C264" s="20" t="s">
        <v>768</v>
      </c>
      <c r="D264" s="20" t="s">
        <v>759</v>
      </c>
      <c r="E264" s="20">
        <v>1440</v>
      </c>
      <c r="F264" s="20" t="s">
        <v>809</v>
      </c>
      <c r="G264" s="20">
        <v>4</v>
      </c>
      <c r="H264" s="20">
        <v>360</v>
      </c>
      <c r="I264" s="20">
        <v>86.95</v>
      </c>
      <c r="J264" s="20">
        <v>2020</v>
      </c>
      <c r="K264" s="20">
        <v>11</v>
      </c>
      <c r="L264" s="20">
        <v>47</v>
      </c>
    </row>
    <row r="265" spans="1:12" x14ac:dyDescent="0.3">
      <c r="A265" s="21">
        <v>44154</v>
      </c>
      <c r="B265" s="20" t="s">
        <v>773</v>
      </c>
      <c r="C265" s="20" t="s">
        <v>774</v>
      </c>
      <c r="D265" s="20" t="s">
        <v>759</v>
      </c>
      <c r="E265" s="20">
        <v>14400</v>
      </c>
      <c r="F265" s="20" t="s">
        <v>811</v>
      </c>
      <c r="G265" s="20">
        <v>40</v>
      </c>
      <c r="H265" s="20">
        <v>360</v>
      </c>
      <c r="I265" s="20">
        <v>836.12</v>
      </c>
      <c r="J265" s="20">
        <v>2020</v>
      </c>
      <c r="K265" s="20">
        <v>11</v>
      </c>
      <c r="L265" s="20">
        <v>47</v>
      </c>
    </row>
    <row r="266" spans="1:12" x14ac:dyDescent="0.3">
      <c r="A266" s="21">
        <v>44154</v>
      </c>
      <c r="B266" s="20" t="s">
        <v>757</v>
      </c>
      <c r="C266" s="20" t="s">
        <v>758</v>
      </c>
      <c r="D266" s="20" t="s">
        <v>759</v>
      </c>
      <c r="E266" s="20">
        <v>13680</v>
      </c>
      <c r="F266" s="20" t="s">
        <v>806</v>
      </c>
      <c r="G266" s="20">
        <v>38</v>
      </c>
      <c r="H266" s="20">
        <v>360</v>
      </c>
      <c r="I266" s="20">
        <v>836.85</v>
      </c>
      <c r="J266" s="20">
        <v>2020</v>
      </c>
      <c r="K266" s="20">
        <v>11</v>
      </c>
      <c r="L266" s="20">
        <v>47</v>
      </c>
    </row>
    <row r="267" spans="1:12" x14ac:dyDescent="0.3">
      <c r="A267" s="21">
        <v>44154</v>
      </c>
      <c r="B267" s="20" t="s">
        <v>761</v>
      </c>
      <c r="C267" s="20" t="s">
        <v>762</v>
      </c>
      <c r="D267" s="20" t="s">
        <v>759</v>
      </c>
      <c r="E267" s="20">
        <v>12600</v>
      </c>
      <c r="F267" s="20" t="s">
        <v>807</v>
      </c>
      <c r="G267" s="20">
        <v>35</v>
      </c>
      <c r="H267" s="20">
        <v>360</v>
      </c>
      <c r="I267" s="20">
        <v>768.01</v>
      </c>
      <c r="J267" s="20">
        <v>2020</v>
      </c>
      <c r="K267" s="20">
        <v>11</v>
      </c>
      <c r="L267" s="20">
        <v>47</v>
      </c>
    </row>
    <row r="268" spans="1:12" x14ac:dyDescent="0.3">
      <c r="A268" s="21">
        <v>44154</v>
      </c>
      <c r="B268" s="20" t="s">
        <v>764</v>
      </c>
      <c r="C268" s="20" t="s">
        <v>765</v>
      </c>
      <c r="D268" s="20" t="s">
        <v>759</v>
      </c>
      <c r="E268" s="20">
        <v>11160</v>
      </c>
      <c r="F268" s="20" t="s">
        <v>808</v>
      </c>
      <c r="G268" s="20">
        <v>31</v>
      </c>
      <c r="H268" s="20">
        <v>360</v>
      </c>
      <c r="I268" s="20">
        <v>708.2</v>
      </c>
      <c r="J268" s="20">
        <v>2020</v>
      </c>
      <c r="K268" s="20">
        <v>11</v>
      </c>
      <c r="L268" s="20">
        <v>47</v>
      </c>
    </row>
    <row r="269" spans="1:12" x14ac:dyDescent="0.3">
      <c r="A269" s="21">
        <v>44154</v>
      </c>
      <c r="B269" s="20" t="s">
        <v>767</v>
      </c>
      <c r="C269" s="20" t="s">
        <v>768</v>
      </c>
      <c r="D269" s="20" t="s">
        <v>759</v>
      </c>
      <c r="E269" s="20">
        <v>1800</v>
      </c>
      <c r="F269" s="20" t="s">
        <v>809</v>
      </c>
      <c r="G269" s="20">
        <v>5</v>
      </c>
      <c r="H269" s="20">
        <v>360</v>
      </c>
      <c r="I269" s="20">
        <v>108.45</v>
      </c>
      <c r="J269" s="20">
        <v>2020</v>
      </c>
      <c r="K269" s="20">
        <v>11</v>
      </c>
      <c r="L269" s="20">
        <v>47</v>
      </c>
    </row>
    <row r="270" spans="1:12" x14ac:dyDescent="0.3">
      <c r="A270" s="21">
        <v>44154</v>
      </c>
      <c r="B270" s="20" t="s">
        <v>773</v>
      </c>
      <c r="C270" s="20" t="s">
        <v>774</v>
      </c>
      <c r="D270" s="20" t="s">
        <v>759</v>
      </c>
      <c r="E270" s="20">
        <v>15480</v>
      </c>
      <c r="F270" s="20" t="s">
        <v>811</v>
      </c>
      <c r="G270" s="20">
        <v>43</v>
      </c>
      <c r="H270" s="20">
        <v>360</v>
      </c>
      <c r="I270" s="20">
        <v>875.96</v>
      </c>
      <c r="J270" s="20">
        <v>2020</v>
      </c>
      <c r="K270" s="20">
        <v>11</v>
      </c>
      <c r="L270" s="20">
        <v>47</v>
      </c>
    </row>
    <row r="271" spans="1:12" x14ac:dyDescent="0.3">
      <c r="A271" s="21">
        <v>44154</v>
      </c>
      <c r="B271" s="20" t="s">
        <v>757</v>
      </c>
      <c r="C271" s="20" t="s">
        <v>758</v>
      </c>
      <c r="D271" s="20" t="s">
        <v>759</v>
      </c>
      <c r="E271" s="20">
        <v>12240</v>
      </c>
      <c r="F271" s="20" t="s">
        <v>806</v>
      </c>
      <c r="G271" s="20">
        <v>34</v>
      </c>
      <c r="H271" s="20">
        <v>360</v>
      </c>
      <c r="I271" s="20">
        <v>755.05</v>
      </c>
      <c r="J271" s="20">
        <v>2020</v>
      </c>
      <c r="K271" s="20">
        <v>11</v>
      </c>
      <c r="L271" s="20">
        <v>47</v>
      </c>
    </row>
    <row r="272" spans="1:12" x14ac:dyDescent="0.3">
      <c r="A272" s="21">
        <v>44154</v>
      </c>
      <c r="B272" s="20" t="s">
        <v>761</v>
      </c>
      <c r="C272" s="20" t="s">
        <v>762</v>
      </c>
      <c r="D272" s="20" t="s">
        <v>759</v>
      </c>
      <c r="E272" s="20">
        <v>9000</v>
      </c>
      <c r="F272" s="20" t="s">
        <v>807</v>
      </c>
      <c r="G272" s="20">
        <v>25</v>
      </c>
      <c r="H272" s="20">
        <v>360</v>
      </c>
      <c r="I272" s="20">
        <v>531.35</v>
      </c>
      <c r="J272" s="20">
        <v>2020</v>
      </c>
      <c r="K272" s="20">
        <v>11</v>
      </c>
      <c r="L272" s="20">
        <v>47</v>
      </c>
    </row>
    <row r="273" spans="1:12" x14ac:dyDescent="0.3">
      <c r="A273" s="21">
        <v>44154</v>
      </c>
      <c r="B273" s="20" t="s">
        <v>764</v>
      </c>
      <c r="C273" s="20" t="s">
        <v>765</v>
      </c>
      <c r="D273" s="20" t="s">
        <v>759</v>
      </c>
      <c r="E273" s="20">
        <v>11160</v>
      </c>
      <c r="F273" s="20" t="s">
        <v>808</v>
      </c>
      <c r="G273" s="20">
        <v>31</v>
      </c>
      <c r="H273" s="20">
        <v>360</v>
      </c>
      <c r="I273" s="20">
        <v>711.45</v>
      </c>
      <c r="J273" s="20">
        <v>2020</v>
      </c>
      <c r="K273" s="20">
        <v>11</v>
      </c>
      <c r="L273" s="20">
        <v>47</v>
      </c>
    </row>
    <row r="274" spans="1:12" x14ac:dyDescent="0.3">
      <c r="A274" s="21">
        <v>44154</v>
      </c>
      <c r="B274" s="20" t="s">
        <v>773</v>
      </c>
      <c r="C274" s="20" t="s">
        <v>774</v>
      </c>
      <c r="D274" s="20" t="s">
        <v>759</v>
      </c>
      <c r="E274" s="20">
        <v>12960</v>
      </c>
      <c r="F274" s="20" t="s">
        <v>811</v>
      </c>
      <c r="G274" s="20">
        <v>36</v>
      </c>
      <c r="H274" s="20">
        <v>360</v>
      </c>
      <c r="I274" s="20">
        <v>730.43</v>
      </c>
      <c r="J274" s="20">
        <v>2020</v>
      </c>
      <c r="K274" s="20">
        <v>11</v>
      </c>
      <c r="L274" s="20">
        <v>47</v>
      </c>
    </row>
    <row r="275" spans="1:12" x14ac:dyDescent="0.3">
      <c r="A275" s="21">
        <v>44152</v>
      </c>
      <c r="B275" s="20" t="s">
        <v>767</v>
      </c>
      <c r="C275" s="20" t="s">
        <v>768</v>
      </c>
      <c r="D275" s="20" t="s">
        <v>759</v>
      </c>
      <c r="E275" s="20">
        <v>720</v>
      </c>
      <c r="F275" s="20" t="s">
        <v>812</v>
      </c>
      <c r="G275" s="20">
        <v>2</v>
      </c>
      <c r="H275" s="20">
        <v>360</v>
      </c>
      <c r="I275" s="20">
        <v>43.28</v>
      </c>
      <c r="J275" s="20">
        <v>2020</v>
      </c>
      <c r="K275" s="20">
        <v>11</v>
      </c>
      <c r="L275" s="20">
        <v>47</v>
      </c>
    </row>
    <row r="276" spans="1:12" x14ac:dyDescent="0.3">
      <c r="A276" s="21">
        <v>44152</v>
      </c>
      <c r="B276" s="20" t="s">
        <v>757</v>
      </c>
      <c r="C276" s="20" t="s">
        <v>758</v>
      </c>
      <c r="D276" s="20" t="s">
        <v>759</v>
      </c>
      <c r="E276" s="20">
        <v>12600</v>
      </c>
      <c r="F276" s="20" t="s">
        <v>813</v>
      </c>
      <c r="G276" s="20">
        <v>35</v>
      </c>
      <c r="H276" s="20">
        <v>360</v>
      </c>
      <c r="I276" s="20">
        <v>770.42</v>
      </c>
      <c r="J276" s="20">
        <v>2020</v>
      </c>
      <c r="K276" s="20">
        <v>11</v>
      </c>
      <c r="L276" s="20">
        <v>47</v>
      </c>
    </row>
    <row r="277" spans="1:12" x14ac:dyDescent="0.3">
      <c r="A277" s="21">
        <v>44152</v>
      </c>
      <c r="B277" s="20" t="s">
        <v>761</v>
      </c>
      <c r="C277" s="20" t="s">
        <v>762</v>
      </c>
      <c r="D277" s="20" t="s">
        <v>759</v>
      </c>
      <c r="E277" s="20">
        <v>10800</v>
      </c>
      <c r="F277" s="20" t="s">
        <v>814</v>
      </c>
      <c r="G277" s="20">
        <v>30</v>
      </c>
      <c r="H277" s="20">
        <v>360</v>
      </c>
      <c r="I277" s="20">
        <v>659.67</v>
      </c>
      <c r="J277" s="20">
        <v>2020</v>
      </c>
      <c r="K277" s="20">
        <v>11</v>
      </c>
      <c r="L277" s="20">
        <v>47</v>
      </c>
    </row>
    <row r="278" spans="1:12" x14ac:dyDescent="0.3">
      <c r="A278" s="21">
        <v>44152</v>
      </c>
      <c r="B278" s="20" t="s">
        <v>764</v>
      </c>
      <c r="C278" s="20" t="s">
        <v>768</v>
      </c>
      <c r="D278" s="20" t="s">
        <v>759</v>
      </c>
      <c r="E278" s="20">
        <v>10800</v>
      </c>
      <c r="F278" s="20" t="s">
        <v>815</v>
      </c>
      <c r="G278" s="20">
        <v>30</v>
      </c>
      <c r="H278" s="20">
        <v>360</v>
      </c>
      <c r="I278" s="20">
        <v>685.24</v>
      </c>
      <c r="J278" s="20">
        <v>2020</v>
      </c>
      <c r="K278" s="20">
        <v>11</v>
      </c>
      <c r="L278" s="20">
        <v>47</v>
      </c>
    </row>
    <row r="279" spans="1:12" x14ac:dyDescent="0.3">
      <c r="A279" s="21">
        <v>44152</v>
      </c>
      <c r="B279" s="20" t="s">
        <v>767</v>
      </c>
      <c r="C279" s="20" t="s">
        <v>768</v>
      </c>
      <c r="D279" s="20" t="s">
        <v>759</v>
      </c>
      <c r="E279" s="20">
        <v>360</v>
      </c>
      <c r="F279" s="20" t="s">
        <v>812</v>
      </c>
      <c r="G279" s="20">
        <v>0</v>
      </c>
      <c r="H279" s="20">
        <v>0</v>
      </c>
      <c r="I279" s="20">
        <v>43.28</v>
      </c>
      <c r="J279" s="20">
        <v>2020</v>
      </c>
      <c r="K279" s="20">
        <v>11</v>
      </c>
      <c r="L279" s="20">
        <v>47</v>
      </c>
    </row>
    <row r="280" spans="1:12" x14ac:dyDescent="0.3">
      <c r="A280" s="21">
        <v>44152</v>
      </c>
      <c r="B280" s="20" t="s">
        <v>773</v>
      </c>
      <c r="C280" s="20" t="s">
        <v>774</v>
      </c>
      <c r="D280" s="20" t="s">
        <v>759</v>
      </c>
      <c r="E280" s="20">
        <v>14400</v>
      </c>
      <c r="F280" s="20" t="s">
        <v>816</v>
      </c>
      <c r="G280" s="20">
        <v>40</v>
      </c>
      <c r="H280" s="20">
        <v>360</v>
      </c>
      <c r="I280" s="20">
        <v>831.99</v>
      </c>
      <c r="J280" s="20">
        <v>2020</v>
      </c>
      <c r="K280" s="20">
        <v>11</v>
      </c>
      <c r="L280" s="20">
        <v>47</v>
      </c>
    </row>
    <row r="281" spans="1:12" x14ac:dyDescent="0.3">
      <c r="A281" s="21">
        <v>44149</v>
      </c>
      <c r="B281" s="20" t="s">
        <v>757</v>
      </c>
      <c r="C281" s="20" t="s">
        <v>758</v>
      </c>
      <c r="D281" s="20" t="s">
        <v>759</v>
      </c>
      <c r="E281" s="20">
        <v>12600</v>
      </c>
      <c r="F281" s="20" t="s">
        <v>813</v>
      </c>
      <c r="G281" s="20">
        <v>35</v>
      </c>
      <c r="H281" s="20">
        <v>360</v>
      </c>
      <c r="I281" s="20">
        <v>771.83</v>
      </c>
      <c r="J281" s="20">
        <v>2020</v>
      </c>
      <c r="K281" s="20">
        <v>11</v>
      </c>
      <c r="L281" s="20">
        <v>46</v>
      </c>
    </row>
    <row r="282" spans="1:12" x14ac:dyDescent="0.3">
      <c r="A282" s="21">
        <v>44149</v>
      </c>
      <c r="B282" s="20" t="s">
        <v>761</v>
      </c>
      <c r="C282" s="20" t="s">
        <v>762</v>
      </c>
      <c r="D282" s="20" t="s">
        <v>759</v>
      </c>
      <c r="E282" s="20">
        <v>11160</v>
      </c>
      <c r="F282" s="20" t="s">
        <v>814</v>
      </c>
      <c r="G282" s="20">
        <v>31</v>
      </c>
      <c r="H282" s="20">
        <v>360</v>
      </c>
      <c r="I282" s="20">
        <v>676.74</v>
      </c>
      <c r="J282" s="20">
        <v>2020</v>
      </c>
      <c r="K282" s="20">
        <v>11</v>
      </c>
      <c r="L282" s="20">
        <v>46</v>
      </c>
    </row>
    <row r="283" spans="1:12" x14ac:dyDescent="0.3">
      <c r="A283" s="21">
        <v>44149</v>
      </c>
      <c r="B283" s="20" t="s">
        <v>764</v>
      </c>
      <c r="C283" s="20" t="s">
        <v>765</v>
      </c>
      <c r="D283" s="20" t="s">
        <v>759</v>
      </c>
      <c r="E283" s="20">
        <v>11160</v>
      </c>
      <c r="F283" s="20" t="s">
        <v>815</v>
      </c>
      <c r="G283" s="20">
        <v>31</v>
      </c>
      <c r="H283" s="20">
        <v>360</v>
      </c>
      <c r="I283" s="20">
        <v>708.06</v>
      </c>
      <c r="J283" s="20">
        <v>2020</v>
      </c>
      <c r="K283" s="20">
        <v>11</v>
      </c>
      <c r="L283" s="20">
        <v>46</v>
      </c>
    </row>
    <row r="284" spans="1:12" x14ac:dyDescent="0.3">
      <c r="A284" s="21">
        <v>44149</v>
      </c>
      <c r="B284" s="20" t="s">
        <v>767</v>
      </c>
      <c r="C284" s="20" t="s">
        <v>768</v>
      </c>
      <c r="D284" s="20" t="s">
        <v>759</v>
      </c>
      <c r="E284" s="20">
        <v>360</v>
      </c>
      <c r="F284" s="20" t="s">
        <v>812</v>
      </c>
      <c r="G284" s="20">
        <v>1</v>
      </c>
      <c r="H284" s="20">
        <v>360</v>
      </c>
      <c r="I284" s="20">
        <v>21.55</v>
      </c>
      <c r="J284" s="20">
        <v>2020</v>
      </c>
      <c r="K284" s="20">
        <v>11</v>
      </c>
      <c r="L284" s="20">
        <v>46</v>
      </c>
    </row>
    <row r="285" spans="1:12" x14ac:dyDescent="0.3">
      <c r="A285" s="21">
        <v>44149</v>
      </c>
      <c r="B285" s="20" t="s">
        <v>773</v>
      </c>
      <c r="C285" s="20" t="s">
        <v>774</v>
      </c>
      <c r="D285" s="20" t="s">
        <v>759</v>
      </c>
      <c r="E285" s="20">
        <v>13320</v>
      </c>
      <c r="F285" s="20" t="s">
        <v>816</v>
      </c>
      <c r="G285" s="20">
        <v>37</v>
      </c>
      <c r="H285" s="20">
        <v>360</v>
      </c>
      <c r="I285" s="20">
        <v>768.61</v>
      </c>
      <c r="J285" s="20">
        <v>2020</v>
      </c>
      <c r="K285" s="20">
        <v>11</v>
      </c>
      <c r="L285" s="20">
        <v>46</v>
      </c>
    </row>
    <row r="286" spans="1:12" x14ac:dyDescent="0.3">
      <c r="A286" s="21">
        <v>44149</v>
      </c>
      <c r="B286" s="20" t="s">
        <v>757</v>
      </c>
      <c r="C286" s="20" t="s">
        <v>758</v>
      </c>
      <c r="D286" s="20" t="s">
        <v>759</v>
      </c>
      <c r="E286" s="20">
        <v>360</v>
      </c>
      <c r="F286" s="20" t="s">
        <v>813</v>
      </c>
      <c r="G286" s="20">
        <v>0</v>
      </c>
      <c r="H286" s="20">
        <v>0</v>
      </c>
      <c r="I286" s="20">
        <v>24.05</v>
      </c>
      <c r="J286" s="20">
        <v>2020</v>
      </c>
      <c r="K286" s="20">
        <v>11</v>
      </c>
      <c r="L286" s="20">
        <v>46</v>
      </c>
    </row>
    <row r="287" spans="1:12" x14ac:dyDescent="0.3">
      <c r="A287" s="21">
        <v>44149</v>
      </c>
      <c r="B287" s="20" t="s">
        <v>761</v>
      </c>
      <c r="C287" s="20" t="s">
        <v>762</v>
      </c>
      <c r="D287" s="20" t="s">
        <v>759</v>
      </c>
      <c r="E287" s="20">
        <v>360</v>
      </c>
      <c r="F287" s="20" t="s">
        <v>814</v>
      </c>
      <c r="G287" s="20">
        <v>0</v>
      </c>
      <c r="H287" s="20">
        <v>0</v>
      </c>
      <c r="I287" s="20">
        <v>23.83</v>
      </c>
      <c r="J287" s="20">
        <v>2020</v>
      </c>
      <c r="K287" s="20">
        <v>11</v>
      </c>
      <c r="L287" s="20">
        <v>46</v>
      </c>
    </row>
    <row r="288" spans="1:12" x14ac:dyDescent="0.3">
      <c r="A288" s="21">
        <v>44149</v>
      </c>
      <c r="B288" s="20" t="s">
        <v>764</v>
      </c>
      <c r="C288" s="20" t="s">
        <v>765</v>
      </c>
      <c r="D288" s="20" t="s">
        <v>759</v>
      </c>
      <c r="E288" s="20">
        <v>360</v>
      </c>
      <c r="F288" s="20" t="s">
        <v>815</v>
      </c>
      <c r="G288" s="20">
        <v>0</v>
      </c>
      <c r="H288" s="20">
        <v>0</v>
      </c>
      <c r="I288" s="20">
        <v>24.84</v>
      </c>
      <c r="J288" s="20">
        <v>2020</v>
      </c>
      <c r="K288" s="20">
        <v>11</v>
      </c>
      <c r="L288" s="20">
        <v>46</v>
      </c>
    </row>
    <row r="289" spans="1:12" x14ac:dyDescent="0.3">
      <c r="A289" s="21">
        <v>44149</v>
      </c>
      <c r="B289" s="20" t="s">
        <v>767</v>
      </c>
      <c r="C289" s="20" t="s">
        <v>768</v>
      </c>
      <c r="D289" s="20" t="s">
        <v>759</v>
      </c>
      <c r="E289" s="20">
        <v>360</v>
      </c>
      <c r="F289" s="20" t="s">
        <v>812</v>
      </c>
      <c r="G289" s="20">
        <v>0</v>
      </c>
      <c r="H289" s="20">
        <v>0</v>
      </c>
      <c r="I289" s="20">
        <v>21.55</v>
      </c>
      <c r="J289" s="20">
        <v>2020</v>
      </c>
      <c r="K289" s="20">
        <v>11</v>
      </c>
      <c r="L289" s="20">
        <v>46</v>
      </c>
    </row>
    <row r="290" spans="1:12" x14ac:dyDescent="0.3">
      <c r="A290" s="21">
        <v>44149</v>
      </c>
      <c r="B290" s="20" t="s">
        <v>773</v>
      </c>
      <c r="C290" s="20" t="s">
        <v>774</v>
      </c>
      <c r="D290" s="20" t="s">
        <v>759</v>
      </c>
      <c r="E290" s="20">
        <v>360</v>
      </c>
      <c r="F290" s="20" t="s">
        <v>816</v>
      </c>
      <c r="G290" s="20">
        <v>0</v>
      </c>
      <c r="H290" s="20">
        <v>0</v>
      </c>
      <c r="I290" s="20">
        <v>22.77</v>
      </c>
      <c r="J290" s="20">
        <v>2020</v>
      </c>
      <c r="K290" s="20">
        <v>11</v>
      </c>
      <c r="L290" s="20">
        <v>46</v>
      </c>
    </row>
    <row r="291" spans="1:12" x14ac:dyDescent="0.3">
      <c r="A291" s="21">
        <v>44148</v>
      </c>
      <c r="B291" s="20" t="s">
        <v>757</v>
      </c>
      <c r="C291" s="20" t="s">
        <v>758</v>
      </c>
      <c r="D291" s="20" t="s">
        <v>759</v>
      </c>
      <c r="E291" s="20">
        <v>12600</v>
      </c>
      <c r="F291" s="20" t="s">
        <v>813</v>
      </c>
      <c r="G291" s="20">
        <v>35</v>
      </c>
      <c r="H291" s="20">
        <v>360</v>
      </c>
      <c r="I291" s="20">
        <v>774.57</v>
      </c>
      <c r="J291" s="20">
        <v>2020</v>
      </c>
      <c r="K291" s="20">
        <v>11</v>
      </c>
      <c r="L291" s="20">
        <v>46</v>
      </c>
    </row>
    <row r="292" spans="1:12" x14ac:dyDescent="0.3">
      <c r="A292" s="21">
        <v>44148</v>
      </c>
      <c r="B292" s="20" t="s">
        <v>761</v>
      </c>
      <c r="C292" s="20" t="s">
        <v>762</v>
      </c>
      <c r="D292" s="20" t="s">
        <v>759</v>
      </c>
      <c r="E292" s="20">
        <v>11160</v>
      </c>
      <c r="F292" s="20" t="s">
        <v>814</v>
      </c>
      <c r="G292" s="20">
        <v>31</v>
      </c>
      <c r="H292" s="20">
        <v>360</v>
      </c>
      <c r="I292" s="20">
        <v>681.31</v>
      </c>
      <c r="J292" s="20">
        <v>2020</v>
      </c>
      <c r="K292" s="20">
        <v>11</v>
      </c>
      <c r="L292" s="20">
        <v>46</v>
      </c>
    </row>
    <row r="293" spans="1:12" x14ac:dyDescent="0.3">
      <c r="A293" s="21">
        <v>44148</v>
      </c>
      <c r="B293" s="20" t="s">
        <v>764</v>
      </c>
      <c r="C293" s="20" t="s">
        <v>765</v>
      </c>
      <c r="D293" s="20" t="s">
        <v>759</v>
      </c>
      <c r="E293" s="20">
        <v>10440</v>
      </c>
      <c r="F293" s="20" t="s">
        <v>815</v>
      </c>
      <c r="G293" s="20">
        <v>29</v>
      </c>
      <c r="H293" s="20">
        <v>360</v>
      </c>
      <c r="I293" s="20">
        <v>659.9</v>
      </c>
      <c r="J293" s="20">
        <v>2020</v>
      </c>
      <c r="K293" s="20">
        <v>11</v>
      </c>
      <c r="L293" s="20">
        <v>46</v>
      </c>
    </row>
    <row r="294" spans="1:12" x14ac:dyDescent="0.3">
      <c r="A294" s="21">
        <v>44148</v>
      </c>
      <c r="B294" s="20" t="s">
        <v>767</v>
      </c>
      <c r="C294" s="20" t="s">
        <v>768</v>
      </c>
      <c r="D294" s="20" t="s">
        <v>759</v>
      </c>
      <c r="E294" s="20">
        <v>720</v>
      </c>
      <c r="F294" s="20" t="s">
        <v>812</v>
      </c>
      <c r="G294" s="20">
        <v>2</v>
      </c>
      <c r="H294" s="20">
        <v>360</v>
      </c>
      <c r="I294" s="20">
        <v>43.5</v>
      </c>
      <c r="J294" s="20">
        <v>2020</v>
      </c>
      <c r="K294" s="20">
        <v>11</v>
      </c>
      <c r="L294" s="20">
        <v>46</v>
      </c>
    </row>
    <row r="295" spans="1:12" x14ac:dyDescent="0.3">
      <c r="A295" s="21">
        <v>44148</v>
      </c>
      <c r="B295" s="20" t="s">
        <v>773</v>
      </c>
      <c r="C295" s="20" t="s">
        <v>774</v>
      </c>
      <c r="D295" s="20" t="s">
        <v>759</v>
      </c>
      <c r="E295" s="20">
        <v>14040</v>
      </c>
      <c r="F295" s="20" t="s">
        <v>816</v>
      </c>
      <c r="G295" s="20">
        <v>39</v>
      </c>
      <c r="H295" s="20">
        <v>360</v>
      </c>
      <c r="I295" s="20">
        <v>804.58</v>
      </c>
      <c r="J295" s="20">
        <v>2020</v>
      </c>
      <c r="K295" s="20">
        <v>11</v>
      </c>
      <c r="L295" s="20">
        <v>46</v>
      </c>
    </row>
    <row r="296" spans="1:12" x14ac:dyDescent="0.3">
      <c r="A296" s="21">
        <v>44147</v>
      </c>
      <c r="B296" s="20" t="s">
        <v>757</v>
      </c>
      <c r="C296" s="20" t="s">
        <v>758</v>
      </c>
      <c r="D296" s="20" t="s">
        <v>759</v>
      </c>
      <c r="E296" s="20">
        <v>13320</v>
      </c>
      <c r="F296" s="20" t="s">
        <v>813</v>
      </c>
      <c r="G296" s="20">
        <v>37</v>
      </c>
      <c r="H296" s="20">
        <v>360</v>
      </c>
      <c r="I296" s="20">
        <v>809.03</v>
      </c>
      <c r="J296" s="20">
        <v>2020</v>
      </c>
      <c r="K296" s="20">
        <v>11</v>
      </c>
      <c r="L296" s="20">
        <v>46</v>
      </c>
    </row>
    <row r="297" spans="1:12" x14ac:dyDescent="0.3">
      <c r="A297" s="21">
        <v>44147</v>
      </c>
      <c r="B297" s="20" t="s">
        <v>761</v>
      </c>
      <c r="C297" s="20" t="s">
        <v>762</v>
      </c>
      <c r="D297" s="20" t="s">
        <v>759</v>
      </c>
      <c r="E297" s="20">
        <v>10800</v>
      </c>
      <c r="F297" s="20" t="s">
        <v>814</v>
      </c>
      <c r="G297" s="20">
        <v>30</v>
      </c>
      <c r="H297" s="20">
        <v>360</v>
      </c>
      <c r="I297" s="20">
        <v>654.29</v>
      </c>
      <c r="J297" s="20">
        <v>2020</v>
      </c>
      <c r="K297" s="20">
        <v>11</v>
      </c>
      <c r="L297" s="20">
        <v>46</v>
      </c>
    </row>
    <row r="298" spans="1:12" x14ac:dyDescent="0.3">
      <c r="A298" s="21">
        <v>44147</v>
      </c>
      <c r="B298" s="20" t="s">
        <v>764</v>
      </c>
      <c r="C298" s="20" t="s">
        <v>765</v>
      </c>
      <c r="D298" s="20" t="s">
        <v>759</v>
      </c>
      <c r="E298" s="20">
        <v>11160</v>
      </c>
      <c r="F298" s="20" t="s">
        <v>815</v>
      </c>
      <c r="G298" s="20">
        <v>31</v>
      </c>
      <c r="H298" s="20">
        <v>360</v>
      </c>
      <c r="I298" s="20">
        <v>701.9</v>
      </c>
      <c r="J298" s="20">
        <v>2020</v>
      </c>
      <c r="K298" s="20">
        <v>11</v>
      </c>
      <c r="L298" s="20">
        <v>46</v>
      </c>
    </row>
    <row r="299" spans="1:12" x14ac:dyDescent="0.3">
      <c r="A299" s="21">
        <v>44147</v>
      </c>
      <c r="B299" s="20" t="s">
        <v>773</v>
      </c>
      <c r="C299" s="20" t="s">
        <v>774</v>
      </c>
      <c r="D299" s="20" t="s">
        <v>759</v>
      </c>
      <c r="E299" s="20">
        <v>13680</v>
      </c>
      <c r="F299" s="20" t="s">
        <v>816</v>
      </c>
      <c r="G299" s="20">
        <v>38</v>
      </c>
      <c r="H299" s="20">
        <v>360</v>
      </c>
      <c r="I299" s="20">
        <v>775.95</v>
      </c>
      <c r="J299" s="20">
        <v>2020</v>
      </c>
      <c r="K299" s="20">
        <v>11</v>
      </c>
      <c r="L299" s="20">
        <v>46</v>
      </c>
    </row>
    <row r="300" spans="1:12" x14ac:dyDescent="0.3">
      <c r="A300" s="21">
        <v>44146</v>
      </c>
      <c r="B300" s="20" t="s">
        <v>767</v>
      </c>
      <c r="C300" s="20" t="s">
        <v>768</v>
      </c>
      <c r="D300" s="20" t="s">
        <v>759</v>
      </c>
      <c r="E300" s="20">
        <v>360</v>
      </c>
      <c r="F300" s="20" t="s">
        <v>812</v>
      </c>
      <c r="G300" s="20">
        <v>1</v>
      </c>
      <c r="H300" s="20">
        <v>360</v>
      </c>
      <c r="I300" s="20">
        <v>21.8</v>
      </c>
      <c r="J300" s="20">
        <v>2020</v>
      </c>
      <c r="K300" s="20">
        <v>11</v>
      </c>
      <c r="L300" s="20">
        <v>46</v>
      </c>
    </row>
    <row r="301" spans="1:12" x14ac:dyDescent="0.3">
      <c r="A301" s="21">
        <v>44146</v>
      </c>
      <c r="B301" s="20" t="s">
        <v>773</v>
      </c>
      <c r="C301" s="20" t="s">
        <v>774</v>
      </c>
      <c r="D301" s="20" t="s">
        <v>759</v>
      </c>
      <c r="E301" s="20">
        <v>13320</v>
      </c>
      <c r="F301" s="20" t="s">
        <v>816</v>
      </c>
      <c r="G301" s="20">
        <v>37</v>
      </c>
      <c r="H301" s="20">
        <v>360</v>
      </c>
      <c r="I301" s="20">
        <v>754.28</v>
      </c>
      <c r="J301" s="20">
        <v>2020</v>
      </c>
      <c r="K301" s="20">
        <v>11</v>
      </c>
      <c r="L301" s="20">
        <v>46</v>
      </c>
    </row>
    <row r="302" spans="1:12" x14ac:dyDescent="0.3">
      <c r="A302" s="21">
        <v>44146</v>
      </c>
      <c r="B302" s="20" t="s">
        <v>773</v>
      </c>
      <c r="C302" s="20" t="s">
        <v>774</v>
      </c>
      <c r="D302" s="20" t="s">
        <v>759</v>
      </c>
      <c r="E302" s="20">
        <v>360</v>
      </c>
      <c r="F302" s="20" t="s">
        <v>816</v>
      </c>
      <c r="G302" s="20">
        <v>0</v>
      </c>
      <c r="H302" s="20">
        <v>0</v>
      </c>
      <c r="I302" s="20">
        <v>791.28</v>
      </c>
      <c r="J302" s="20">
        <v>2020</v>
      </c>
      <c r="K302" s="20">
        <v>11</v>
      </c>
      <c r="L302" s="20">
        <v>46</v>
      </c>
    </row>
    <row r="303" spans="1:12" x14ac:dyDescent="0.3">
      <c r="A303" s="21">
        <v>44146</v>
      </c>
      <c r="B303" s="20" t="s">
        <v>764</v>
      </c>
      <c r="C303" s="20" t="s">
        <v>817</v>
      </c>
      <c r="D303" s="20" t="s">
        <v>759</v>
      </c>
      <c r="E303" s="20">
        <v>11160</v>
      </c>
      <c r="F303" s="20" t="s">
        <v>815</v>
      </c>
      <c r="G303" s="20">
        <v>31</v>
      </c>
      <c r="H303" s="20">
        <v>360</v>
      </c>
      <c r="I303" s="20">
        <v>701.04</v>
      </c>
      <c r="J303" s="20">
        <v>2020</v>
      </c>
      <c r="K303" s="20">
        <v>11</v>
      </c>
      <c r="L303" s="20">
        <v>46</v>
      </c>
    </row>
    <row r="304" spans="1:12" x14ac:dyDescent="0.3">
      <c r="A304" s="21">
        <v>44146</v>
      </c>
      <c r="B304" s="20" t="s">
        <v>767</v>
      </c>
      <c r="C304" s="20" t="s">
        <v>768</v>
      </c>
      <c r="D304" s="20" t="s">
        <v>759</v>
      </c>
      <c r="E304" s="20">
        <v>360</v>
      </c>
      <c r="F304" s="20" t="s">
        <v>812</v>
      </c>
      <c r="G304" s="20">
        <v>0</v>
      </c>
      <c r="H304" s="20">
        <v>0</v>
      </c>
      <c r="I304" s="20">
        <v>23.8</v>
      </c>
      <c r="J304" s="20">
        <v>2020</v>
      </c>
      <c r="K304" s="20">
        <v>11</v>
      </c>
      <c r="L304" s="20">
        <v>46</v>
      </c>
    </row>
    <row r="305" spans="1:12" x14ac:dyDescent="0.3">
      <c r="A305" s="21">
        <v>44146</v>
      </c>
      <c r="B305" s="20" t="s">
        <v>757</v>
      </c>
      <c r="C305" s="20" t="s">
        <v>758</v>
      </c>
      <c r="D305" s="20" t="s">
        <v>759</v>
      </c>
      <c r="E305" s="20">
        <v>12600</v>
      </c>
      <c r="F305" s="20" t="s">
        <v>813</v>
      </c>
      <c r="G305" s="20">
        <v>35</v>
      </c>
      <c r="H305" s="20">
        <v>360</v>
      </c>
      <c r="I305" s="20">
        <v>744.52</v>
      </c>
      <c r="J305" s="20">
        <v>2020</v>
      </c>
      <c r="K305" s="20">
        <v>11</v>
      </c>
      <c r="L305" s="20">
        <v>46</v>
      </c>
    </row>
    <row r="306" spans="1:12" x14ac:dyDescent="0.3">
      <c r="A306" s="21">
        <v>44146</v>
      </c>
      <c r="B306" s="20" t="s">
        <v>761</v>
      </c>
      <c r="C306" s="20" t="s">
        <v>762</v>
      </c>
      <c r="D306" s="20" t="s">
        <v>759</v>
      </c>
      <c r="E306" s="20">
        <v>10440</v>
      </c>
      <c r="F306" s="20" t="s">
        <v>814</v>
      </c>
      <c r="G306" s="20">
        <v>29</v>
      </c>
      <c r="H306" s="20">
        <v>360</v>
      </c>
      <c r="I306" s="20">
        <v>635.99</v>
      </c>
      <c r="J306" s="20">
        <v>2020</v>
      </c>
      <c r="K306" s="20">
        <v>11</v>
      </c>
      <c r="L306" s="20">
        <v>46</v>
      </c>
    </row>
    <row r="307" spans="1:12" x14ac:dyDescent="0.3">
      <c r="A307" s="21">
        <v>44145</v>
      </c>
      <c r="B307" s="20" t="s">
        <v>757</v>
      </c>
      <c r="C307" s="20" t="s">
        <v>758</v>
      </c>
      <c r="D307" s="20" t="s">
        <v>759</v>
      </c>
      <c r="E307" s="20">
        <v>13680</v>
      </c>
      <c r="F307" s="20" t="s">
        <v>813</v>
      </c>
      <c r="G307" s="20">
        <v>38</v>
      </c>
      <c r="H307" s="20">
        <v>360</v>
      </c>
      <c r="I307" s="20">
        <v>852.75</v>
      </c>
      <c r="J307" s="20">
        <v>2020</v>
      </c>
      <c r="K307" s="20">
        <v>11</v>
      </c>
      <c r="L307" s="20">
        <v>46</v>
      </c>
    </row>
    <row r="308" spans="1:12" x14ac:dyDescent="0.3">
      <c r="A308" s="21">
        <v>44145</v>
      </c>
      <c r="B308" s="20" t="s">
        <v>761</v>
      </c>
      <c r="C308" s="20" t="s">
        <v>762</v>
      </c>
      <c r="D308" s="20" t="s">
        <v>759</v>
      </c>
      <c r="E308" s="20">
        <v>12600</v>
      </c>
      <c r="F308" s="20" t="s">
        <v>814</v>
      </c>
      <c r="G308" s="20">
        <v>35</v>
      </c>
      <c r="H308" s="20">
        <v>360</v>
      </c>
      <c r="I308" s="20">
        <v>757.42</v>
      </c>
      <c r="J308" s="20">
        <v>2020</v>
      </c>
      <c r="K308" s="20">
        <v>11</v>
      </c>
      <c r="L308" s="20">
        <v>46</v>
      </c>
    </row>
    <row r="309" spans="1:12" x14ac:dyDescent="0.3">
      <c r="A309" s="21">
        <v>44145</v>
      </c>
      <c r="B309" s="20" t="s">
        <v>764</v>
      </c>
      <c r="C309" s="20" t="s">
        <v>765</v>
      </c>
      <c r="D309" s="20" t="s">
        <v>759</v>
      </c>
      <c r="E309" s="20">
        <v>10800</v>
      </c>
      <c r="F309" s="20" t="s">
        <v>815</v>
      </c>
      <c r="G309" s="20">
        <v>30</v>
      </c>
      <c r="H309" s="20">
        <v>360</v>
      </c>
      <c r="I309" s="20">
        <v>678.65</v>
      </c>
      <c r="J309" s="20">
        <v>2020</v>
      </c>
      <c r="K309" s="20">
        <v>11</v>
      </c>
      <c r="L309" s="20">
        <v>46</v>
      </c>
    </row>
    <row r="310" spans="1:12" x14ac:dyDescent="0.3">
      <c r="A310" s="21">
        <v>44145</v>
      </c>
      <c r="B310" s="20" t="s">
        <v>767</v>
      </c>
      <c r="C310" s="20" t="s">
        <v>768</v>
      </c>
      <c r="D310" s="20" t="s">
        <v>759</v>
      </c>
      <c r="E310" s="20">
        <v>360</v>
      </c>
      <c r="F310" s="20" t="s">
        <v>812</v>
      </c>
      <c r="G310" s="20">
        <v>1</v>
      </c>
      <c r="H310" s="20">
        <v>360</v>
      </c>
      <c r="I310" s="20">
        <v>21.46</v>
      </c>
      <c r="J310" s="20">
        <v>2020</v>
      </c>
      <c r="K310" s="20">
        <v>11</v>
      </c>
      <c r="L310" s="20">
        <v>46</v>
      </c>
    </row>
    <row r="311" spans="1:12" x14ac:dyDescent="0.3">
      <c r="A311" s="21">
        <v>44145</v>
      </c>
      <c r="B311" s="20" t="s">
        <v>773</v>
      </c>
      <c r="C311" s="20" t="s">
        <v>774</v>
      </c>
      <c r="D311" s="20" t="s">
        <v>759</v>
      </c>
      <c r="E311" s="20">
        <v>15120</v>
      </c>
      <c r="F311" s="20" t="s">
        <v>816</v>
      </c>
      <c r="G311" s="20">
        <v>42</v>
      </c>
      <c r="H311" s="20">
        <v>360</v>
      </c>
      <c r="I311" s="20">
        <v>851.13</v>
      </c>
      <c r="J311" s="20">
        <v>2020</v>
      </c>
      <c r="K311" s="20">
        <v>11</v>
      </c>
      <c r="L311" s="20">
        <v>46</v>
      </c>
    </row>
    <row r="312" spans="1:12" x14ac:dyDescent="0.3">
      <c r="A312" s="21">
        <v>44145</v>
      </c>
      <c r="B312" s="20" t="s">
        <v>757</v>
      </c>
      <c r="C312" s="20" t="s">
        <v>758</v>
      </c>
      <c r="D312" s="20" t="s">
        <v>759</v>
      </c>
      <c r="E312" s="20">
        <v>13320</v>
      </c>
      <c r="F312" s="20" t="s">
        <v>813</v>
      </c>
      <c r="G312" s="20">
        <v>37</v>
      </c>
      <c r="H312" s="20">
        <v>360</v>
      </c>
      <c r="I312" s="20">
        <v>798.1</v>
      </c>
      <c r="J312" s="20">
        <v>2020</v>
      </c>
      <c r="K312" s="20">
        <v>11</v>
      </c>
      <c r="L312" s="20">
        <v>46</v>
      </c>
    </row>
    <row r="313" spans="1:12" x14ac:dyDescent="0.3">
      <c r="A313" s="21">
        <v>44145</v>
      </c>
      <c r="B313" s="20" t="s">
        <v>761</v>
      </c>
      <c r="C313" s="20" t="s">
        <v>762</v>
      </c>
      <c r="D313" s="20" t="s">
        <v>759</v>
      </c>
      <c r="E313" s="20">
        <v>9000</v>
      </c>
      <c r="F313" s="20" t="s">
        <v>814</v>
      </c>
      <c r="G313" s="20">
        <v>25</v>
      </c>
      <c r="H313" s="20">
        <v>360</v>
      </c>
      <c r="I313" s="20">
        <v>547.23</v>
      </c>
      <c r="J313" s="20">
        <v>2020</v>
      </c>
      <c r="K313" s="20">
        <v>11</v>
      </c>
      <c r="L313" s="20">
        <v>46</v>
      </c>
    </row>
    <row r="314" spans="1:12" x14ac:dyDescent="0.3">
      <c r="A314" s="21">
        <v>44145</v>
      </c>
      <c r="B314" s="20" t="s">
        <v>764</v>
      </c>
      <c r="C314" s="20" t="s">
        <v>765</v>
      </c>
      <c r="D314" s="20" t="s">
        <v>759</v>
      </c>
      <c r="E314" s="20">
        <v>10080</v>
      </c>
      <c r="F314" s="20" t="s">
        <v>815</v>
      </c>
      <c r="G314" s="20">
        <v>28</v>
      </c>
      <c r="H314" s="20">
        <v>360</v>
      </c>
      <c r="I314" s="20">
        <v>634.1</v>
      </c>
      <c r="J314" s="20">
        <v>2020</v>
      </c>
      <c r="K314" s="20">
        <v>11</v>
      </c>
      <c r="L314" s="20">
        <v>46</v>
      </c>
    </row>
    <row r="315" spans="1:12" x14ac:dyDescent="0.3">
      <c r="A315" s="21">
        <v>44145</v>
      </c>
      <c r="B315" s="20" t="s">
        <v>773</v>
      </c>
      <c r="C315" s="20" t="s">
        <v>774</v>
      </c>
      <c r="D315" s="20" t="s">
        <v>759</v>
      </c>
      <c r="E315" s="20">
        <v>10440</v>
      </c>
      <c r="F315" s="20" t="s">
        <v>816</v>
      </c>
      <c r="G315" s="20">
        <v>29</v>
      </c>
      <c r="H315" s="20">
        <v>360</v>
      </c>
      <c r="I315" s="20">
        <v>593.41</v>
      </c>
      <c r="J315" s="20">
        <v>2020</v>
      </c>
      <c r="K315" s="20">
        <v>11</v>
      </c>
      <c r="L315" s="20">
        <v>46</v>
      </c>
    </row>
    <row r="316" spans="1:12" x14ac:dyDescent="0.3">
      <c r="A316" s="21">
        <v>44144</v>
      </c>
      <c r="B316" s="20" t="s">
        <v>757</v>
      </c>
      <c r="C316" s="20" t="s">
        <v>758</v>
      </c>
      <c r="D316" s="20" t="s">
        <v>759</v>
      </c>
      <c r="E316" s="20">
        <v>12600</v>
      </c>
      <c r="F316" s="20" t="s">
        <v>818</v>
      </c>
      <c r="G316" s="20">
        <v>35</v>
      </c>
      <c r="H316" s="20">
        <v>360</v>
      </c>
      <c r="I316" s="20">
        <v>789.74</v>
      </c>
      <c r="J316" s="20">
        <v>2020</v>
      </c>
      <c r="K316" s="20">
        <v>11</v>
      </c>
      <c r="L316" s="20">
        <v>46</v>
      </c>
    </row>
    <row r="317" spans="1:12" x14ac:dyDescent="0.3">
      <c r="A317" s="21">
        <v>44144</v>
      </c>
      <c r="B317" s="20" t="s">
        <v>761</v>
      </c>
      <c r="C317" s="20" t="s">
        <v>762</v>
      </c>
      <c r="D317" s="20" t="s">
        <v>759</v>
      </c>
      <c r="E317" s="20">
        <v>10800</v>
      </c>
      <c r="F317" s="20" t="s">
        <v>819</v>
      </c>
      <c r="G317" s="20">
        <v>30</v>
      </c>
      <c r="H317" s="20">
        <v>360</v>
      </c>
      <c r="I317" s="20">
        <v>635.69000000000005</v>
      </c>
      <c r="J317" s="20">
        <v>2020</v>
      </c>
      <c r="K317" s="20">
        <v>11</v>
      </c>
      <c r="L317" s="20">
        <v>46</v>
      </c>
    </row>
    <row r="318" spans="1:12" x14ac:dyDescent="0.3">
      <c r="A318" s="21">
        <v>44144</v>
      </c>
      <c r="B318" s="20" t="s">
        <v>764</v>
      </c>
      <c r="C318" s="20" t="s">
        <v>765</v>
      </c>
      <c r="D318" s="20" t="s">
        <v>759</v>
      </c>
      <c r="E318" s="20">
        <v>10080</v>
      </c>
      <c r="F318" s="20" t="s">
        <v>820</v>
      </c>
      <c r="G318" s="20">
        <v>28</v>
      </c>
      <c r="H318" s="20">
        <v>360</v>
      </c>
      <c r="I318" s="20">
        <v>630.11</v>
      </c>
      <c r="J318" s="20">
        <v>2020</v>
      </c>
      <c r="K318" s="20">
        <v>11</v>
      </c>
      <c r="L318" s="20">
        <v>46</v>
      </c>
    </row>
    <row r="319" spans="1:12" x14ac:dyDescent="0.3">
      <c r="A319" s="21">
        <v>44144</v>
      </c>
      <c r="B319" s="20" t="s">
        <v>767</v>
      </c>
      <c r="C319" s="20" t="s">
        <v>768</v>
      </c>
      <c r="D319" s="20" t="s">
        <v>759</v>
      </c>
      <c r="E319" s="20">
        <v>360</v>
      </c>
      <c r="F319" s="20" t="s">
        <v>812</v>
      </c>
      <c r="G319" s="20">
        <v>1</v>
      </c>
      <c r="H319" s="20">
        <v>360</v>
      </c>
      <c r="I319" s="20">
        <v>20.38</v>
      </c>
      <c r="J319" s="20">
        <v>2020</v>
      </c>
      <c r="K319" s="20">
        <v>11</v>
      </c>
      <c r="L319" s="20">
        <v>46</v>
      </c>
    </row>
    <row r="320" spans="1:12" x14ac:dyDescent="0.3">
      <c r="A320" s="21">
        <v>44144</v>
      </c>
      <c r="B320" s="20" t="s">
        <v>773</v>
      </c>
      <c r="C320" s="20" t="s">
        <v>774</v>
      </c>
      <c r="D320" s="20" t="s">
        <v>759</v>
      </c>
      <c r="E320" s="20">
        <v>12600</v>
      </c>
      <c r="F320" s="20" t="s">
        <v>821</v>
      </c>
      <c r="G320" s="20">
        <v>35</v>
      </c>
      <c r="H320" s="20">
        <v>360</v>
      </c>
      <c r="I320" s="20">
        <v>714.36</v>
      </c>
      <c r="J320" s="20">
        <v>2020</v>
      </c>
      <c r="K320" s="20">
        <v>11</v>
      </c>
      <c r="L320" s="20">
        <v>46</v>
      </c>
    </row>
    <row r="321" spans="1:12" x14ac:dyDescent="0.3">
      <c r="A321" s="21">
        <v>44144</v>
      </c>
      <c r="B321" s="20" t="s">
        <v>757</v>
      </c>
      <c r="C321" s="20" t="s">
        <v>758</v>
      </c>
      <c r="D321" s="20" t="s">
        <v>759</v>
      </c>
      <c r="E321" s="20">
        <v>13320</v>
      </c>
      <c r="F321" s="20" t="s">
        <v>818</v>
      </c>
      <c r="G321" s="20">
        <v>37</v>
      </c>
      <c r="H321" s="20">
        <v>360</v>
      </c>
      <c r="I321" s="20">
        <v>822.32</v>
      </c>
      <c r="J321" s="20">
        <v>2020</v>
      </c>
      <c r="K321" s="20">
        <v>11</v>
      </c>
      <c r="L321" s="20">
        <v>46</v>
      </c>
    </row>
    <row r="322" spans="1:12" x14ac:dyDescent="0.3">
      <c r="A322" s="21">
        <v>44144</v>
      </c>
      <c r="B322" s="20" t="s">
        <v>761</v>
      </c>
      <c r="C322" s="20" t="s">
        <v>762</v>
      </c>
      <c r="D322" s="20" t="s">
        <v>759</v>
      </c>
      <c r="E322" s="20">
        <v>10800</v>
      </c>
      <c r="F322" s="20" t="s">
        <v>819</v>
      </c>
      <c r="G322" s="20">
        <v>30</v>
      </c>
      <c r="H322" s="20">
        <v>360</v>
      </c>
      <c r="I322" s="20">
        <v>650.17999999999995</v>
      </c>
      <c r="J322" s="20">
        <v>2020</v>
      </c>
      <c r="K322" s="20">
        <v>11</v>
      </c>
      <c r="L322" s="20">
        <v>46</v>
      </c>
    </row>
    <row r="323" spans="1:12" x14ac:dyDescent="0.3">
      <c r="A323" s="21">
        <v>44144</v>
      </c>
      <c r="B323" s="20" t="s">
        <v>764</v>
      </c>
      <c r="C323" s="20" t="s">
        <v>765</v>
      </c>
      <c r="D323" s="20" t="s">
        <v>759</v>
      </c>
      <c r="E323" s="20">
        <v>10440</v>
      </c>
      <c r="F323" s="20" t="s">
        <v>820</v>
      </c>
      <c r="G323" s="20">
        <v>29</v>
      </c>
      <c r="H323" s="20">
        <v>360</v>
      </c>
      <c r="I323" s="20">
        <v>650.32000000000005</v>
      </c>
      <c r="J323" s="20">
        <v>2020</v>
      </c>
      <c r="K323" s="20">
        <v>11</v>
      </c>
      <c r="L323" s="20">
        <v>46</v>
      </c>
    </row>
    <row r="324" spans="1:12" x14ac:dyDescent="0.3">
      <c r="A324" s="21">
        <v>44144</v>
      </c>
      <c r="B324" s="20" t="s">
        <v>773</v>
      </c>
      <c r="C324" s="20" t="s">
        <v>774</v>
      </c>
      <c r="D324" s="20" t="s">
        <v>759</v>
      </c>
      <c r="E324" s="20">
        <v>12600</v>
      </c>
      <c r="F324" s="20" t="s">
        <v>821</v>
      </c>
      <c r="G324" s="20">
        <v>35</v>
      </c>
      <c r="H324" s="20">
        <v>360</v>
      </c>
      <c r="I324" s="20">
        <v>748.47</v>
      </c>
      <c r="J324" s="20">
        <v>2020</v>
      </c>
      <c r="K324" s="20">
        <v>11</v>
      </c>
      <c r="L324" s="20">
        <v>46</v>
      </c>
    </row>
    <row r="325" spans="1:12" x14ac:dyDescent="0.3">
      <c r="A325" s="21">
        <v>44141</v>
      </c>
      <c r="B325" s="20" t="s">
        <v>757</v>
      </c>
      <c r="C325" s="20" t="s">
        <v>758</v>
      </c>
      <c r="D325" s="20" t="s">
        <v>759</v>
      </c>
      <c r="E325" s="20">
        <v>12960</v>
      </c>
      <c r="F325" s="20" t="s">
        <v>818</v>
      </c>
      <c r="G325" s="20">
        <v>36</v>
      </c>
      <c r="H325" s="20">
        <v>360</v>
      </c>
      <c r="I325" s="20">
        <v>796.08</v>
      </c>
      <c r="J325" s="20">
        <v>2020</v>
      </c>
      <c r="K325" s="20">
        <v>11</v>
      </c>
      <c r="L325" s="20">
        <v>45</v>
      </c>
    </row>
    <row r="326" spans="1:12" x14ac:dyDescent="0.3">
      <c r="A326" s="21">
        <v>44141</v>
      </c>
      <c r="B326" s="20" t="s">
        <v>761</v>
      </c>
      <c r="C326" s="20" t="s">
        <v>762</v>
      </c>
      <c r="D326" s="20" t="s">
        <v>759</v>
      </c>
      <c r="E326" s="20">
        <v>10440</v>
      </c>
      <c r="F326" s="20" t="s">
        <v>819</v>
      </c>
      <c r="G326" s="20">
        <v>29</v>
      </c>
      <c r="H326" s="20">
        <v>360</v>
      </c>
      <c r="I326" s="20">
        <v>622.73</v>
      </c>
      <c r="J326" s="20">
        <v>2020</v>
      </c>
      <c r="K326" s="20">
        <v>11</v>
      </c>
      <c r="L326" s="20">
        <v>45</v>
      </c>
    </row>
    <row r="327" spans="1:12" x14ac:dyDescent="0.3">
      <c r="A327" s="21">
        <v>44141</v>
      </c>
      <c r="B327" s="20" t="s">
        <v>764</v>
      </c>
      <c r="C327" s="20" t="s">
        <v>765</v>
      </c>
      <c r="D327" s="20" t="s">
        <v>759</v>
      </c>
      <c r="E327" s="20">
        <v>9720</v>
      </c>
      <c r="F327" s="20" t="s">
        <v>820</v>
      </c>
      <c r="G327" s="20">
        <v>27</v>
      </c>
      <c r="H327" s="20">
        <v>360</v>
      </c>
      <c r="I327" s="20">
        <v>603</v>
      </c>
      <c r="J327" s="20">
        <v>2020</v>
      </c>
      <c r="K327" s="20">
        <v>11</v>
      </c>
      <c r="L327" s="20">
        <v>45</v>
      </c>
    </row>
    <row r="328" spans="1:12" x14ac:dyDescent="0.3">
      <c r="A328" s="21">
        <v>44141</v>
      </c>
      <c r="B328" s="20" t="s">
        <v>773</v>
      </c>
      <c r="C328" s="20" t="s">
        <v>774</v>
      </c>
      <c r="D328" s="20" t="s">
        <v>759</v>
      </c>
      <c r="E328" s="20">
        <v>12960</v>
      </c>
      <c r="F328" s="20" t="s">
        <v>821</v>
      </c>
      <c r="G328" s="20">
        <v>36</v>
      </c>
      <c r="H328" s="20">
        <v>360</v>
      </c>
      <c r="I328" s="20">
        <v>731.22</v>
      </c>
      <c r="J328" s="20">
        <v>2020</v>
      </c>
      <c r="K328" s="20">
        <v>11</v>
      </c>
      <c r="L328" s="20">
        <v>45</v>
      </c>
    </row>
    <row r="329" spans="1:12" x14ac:dyDescent="0.3">
      <c r="A329" s="21">
        <v>44140</v>
      </c>
      <c r="B329" s="20" t="s">
        <v>761</v>
      </c>
      <c r="C329" s="20" t="s">
        <v>762</v>
      </c>
      <c r="D329" s="20" t="s">
        <v>759</v>
      </c>
      <c r="E329" s="20">
        <v>9720</v>
      </c>
      <c r="F329" s="20" t="s">
        <v>819</v>
      </c>
      <c r="G329" s="20">
        <v>27</v>
      </c>
      <c r="H329" s="20">
        <v>360</v>
      </c>
      <c r="I329" s="20">
        <v>586.04</v>
      </c>
      <c r="J329" s="20">
        <v>2020</v>
      </c>
      <c r="K329" s="20">
        <v>11</v>
      </c>
      <c r="L329" s="20">
        <v>45</v>
      </c>
    </row>
    <row r="330" spans="1:12" x14ac:dyDescent="0.3">
      <c r="A330" s="21">
        <v>44140</v>
      </c>
      <c r="B330" s="20" t="s">
        <v>757</v>
      </c>
      <c r="C330" s="20" t="s">
        <v>758</v>
      </c>
      <c r="D330" s="20" t="s">
        <v>759</v>
      </c>
      <c r="E330" s="20">
        <v>12960</v>
      </c>
      <c r="F330" s="20" t="s">
        <v>818</v>
      </c>
      <c r="G330" s="20">
        <v>36</v>
      </c>
      <c r="H330" s="20">
        <v>360</v>
      </c>
      <c r="I330" s="20">
        <v>793.85</v>
      </c>
      <c r="J330" s="20">
        <v>2020</v>
      </c>
      <c r="K330" s="20">
        <v>11</v>
      </c>
      <c r="L330" s="20">
        <v>45</v>
      </c>
    </row>
    <row r="331" spans="1:12" x14ac:dyDescent="0.3">
      <c r="A331" s="21">
        <v>44140</v>
      </c>
      <c r="B331" s="20" t="s">
        <v>761</v>
      </c>
      <c r="C331" s="20" t="s">
        <v>762</v>
      </c>
      <c r="D331" s="20" t="s">
        <v>759</v>
      </c>
      <c r="E331" s="20">
        <v>10440</v>
      </c>
      <c r="F331" s="20" t="s">
        <v>819</v>
      </c>
      <c r="G331" s="20">
        <v>29</v>
      </c>
      <c r="H331" s="20">
        <v>360</v>
      </c>
      <c r="I331" s="20">
        <v>625.26</v>
      </c>
      <c r="J331" s="20">
        <v>2020</v>
      </c>
      <c r="K331" s="20">
        <v>11</v>
      </c>
      <c r="L331" s="20">
        <v>45</v>
      </c>
    </row>
    <row r="332" spans="1:12" x14ac:dyDescent="0.3">
      <c r="A332" s="21">
        <v>44140</v>
      </c>
      <c r="B332" s="20" t="s">
        <v>764</v>
      </c>
      <c r="C332" s="20" t="s">
        <v>765</v>
      </c>
      <c r="D332" s="20" t="s">
        <v>759</v>
      </c>
      <c r="E332" s="20">
        <v>9720</v>
      </c>
      <c r="F332" s="20" t="s">
        <v>820</v>
      </c>
      <c r="G332" s="20">
        <v>27</v>
      </c>
      <c r="H332" s="20">
        <v>360</v>
      </c>
      <c r="I332" s="20">
        <v>608.4</v>
      </c>
      <c r="J332" s="20">
        <v>2020</v>
      </c>
      <c r="K332" s="20">
        <v>11</v>
      </c>
      <c r="L332" s="20">
        <v>45</v>
      </c>
    </row>
    <row r="333" spans="1:12" x14ac:dyDescent="0.3">
      <c r="A333" s="21">
        <v>44140</v>
      </c>
      <c r="B333" s="20" t="s">
        <v>773</v>
      </c>
      <c r="C333" s="20" t="s">
        <v>774</v>
      </c>
      <c r="D333" s="20" t="s">
        <v>759</v>
      </c>
      <c r="E333" s="20">
        <v>12960</v>
      </c>
      <c r="F333" s="20" t="s">
        <v>821</v>
      </c>
      <c r="G333" s="20">
        <v>36</v>
      </c>
      <c r="H333" s="20">
        <v>360</v>
      </c>
      <c r="I333" s="20">
        <v>732.59</v>
      </c>
      <c r="J333" s="20">
        <v>2020</v>
      </c>
      <c r="K333" s="20">
        <v>11</v>
      </c>
      <c r="L333" s="20">
        <v>45</v>
      </c>
    </row>
    <row r="334" spans="1:12" x14ac:dyDescent="0.3">
      <c r="A334" s="21">
        <v>44139</v>
      </c>
      <c r="B334" s="20" t="s">
        <v>757</v>
      </c>
      <c r="C334" s="20" t="s">
        <v>758</v>
      </c>
      <c r="D334" s="20" t="s">
        <v>759</v>
      </c>
      <c r="E334" s="20">
        <v>12600</v>
      </c>
      <c r="F334" s="20" t="s">
        <v>818</v>
      </c>
      <c r="G334" s="20">
        <v>35</v>
      </c>
      <c r="H334" s="20">
        <v>360</v>
      </c>
      <c r="I334" s="20">
        <v>769.11</v>
      </c>
      <c r="J334" s="20">
        <v>2020</v>
      </c>
      <c r="K334" s="20">
        <v>11</v>
      </c>
      <c r="L334" s="20">
        <v>45</v>
      </c>
    </row>
    <row r="335" spans="1:12" x14ac:dyDescent="0.3">
      <c r="A335" s="21">
        <v>44139</v>
      </c>
      <c r="B335" s="20" t="s">
        <v>761</v>
      </c>
      <c r="C335" s="20" t="s">
        <v>762</v>
      </c>
      <c r="D335" s="20" t="s">
        <v>759</v>
      </c>
      <c r="E335" s="20">
        <v>10440</v>
      </c>
      <c r="F335" s="20" t="s">
        <v>819</v>
      </c>
      <c r="G335" s="20">
        <v>29</v>
      </c>
      <c r="H335" s="20">
        <v>360</v>
      </c>
      <c r="I335" s="20">
        <v>631.96</v>
      </c>
      <c r="J335" s="20">
        <v>2020</v>
      </c>
      <c r="K335" s="20">
        <v>11</v>
      </c>
      <c r="L335" s="20">
        <v>45</v>
      </c>
    </row>
    <row r="336" spans="1:12" x14ac:dyDescent="0.3">
      <c r="A336" s="21">
        <v>44139</v>
      </c>
      <c r="B336" s="20" t="s">
        <v>764</v>
      </c>
      <c r="C336" s="20" t="s">
        <v>765</v>
      </c>
      <c r="D336" s="20" t="s">
        <v>759</v>
      </c>
      <c r="E336" s="20">
        <v>10440</v>
      </c>
      <c r="F336" s="20" t="s">
        <v>820</v>
      </c>
      <c r="G336" s="20">
        <v>29</v>
      </c>
      <c r="H336" s="20">
        <v>360</v>
      </c>
      <c r="I336" s="20">
        <v>652.36</v>
      </c>
      <c r="J336" s="20">
        <v>2020</v>
      </c>
      <c r="K336" s="20">
        <v>11</v>
      </c>
      <c r="L336" s="20">
        <v>45</v>
      </c>
    </row>
    <row r="337" spans="1:12" x14ac:dyDescent="0.3">
      <c r="A337" s="21">
        <v>44139</v>
      </c>
      <c r="B337" s="20" t="s">
        <v>773</v>
      </c>
      <c r="C337" s="20" t="s">
        <v>774</v>
      </c>
      <c r="D337" s="20" t="s">
        <v>759</v>
      </c>
      <c r="E337" s="20">
        <v>13320</v>
      </c>
      <c r="F337" s="20" t="s">
        <v>821</v>
      </c>
      <c r="G337" s="20">
        <v>37</v>
      </c>
      <c r="H337" s="20">
        <v>360</v>
      </c>
      <c r="I337" s="20">
        <v>757.3</v>
      </c>
      <c r="J337" s="20">
        <v>2020</v>
      </c>
      <c r="K337" s="20">
        <v>11</v>
      </c>
      <c r="L337" s="20">
        <v>45</v>
      </c>
    </row>
    <row r="338" spans="1:12" x14ac:dyDescent="0.3">
      <c r="A338" s="21">
        <v>44139</v>
      </c>
      <c r="B338" s="20" t="s">
        <v>757</v>
      </c>
      <c r="C338" s="20" t="s">
        <v>758</v>
      </c>
      <c r="D338" s="20" t="s">
        <v>759</v>
      </c>
      <c r="E338" s="20">
        <v>12960</v>
      </c>
      <c r="F338" s="20" t="s">
        <v>818</v>
      </c>
      <c r="G338" s="20">
        <v>36</v>
      </c>
      <c r="H338" s="20">
        <v>360</v>
      </c>
      <c r="I338" s="20">
        <v>774.54</v>
      </c>
      <c r="J338" s="20">
        <v>2020</v>
      </c>
      <c r="K338" s="20">
        <v>11</v>
      </c>
      <c r="L338" s="20">
        <v>45</v>
      </c>
    </row>
    <row r="339" spans="1:12" x14ac:dyDescent="0.3">
      <c r="A339" s="21">
        <v>44139</v>
      </c>
      <c r="B339" s="20" t="s">
        <v>761</v>
      </c>
      <c r="C339" s="20" t="s">
        <v>762</v>
      </c>
      <c r="D339" s="20" t="s">
        <v>759</v>
      </c>
      <c r="E339" s="20">
        <v>11880</v>
      </c>
      <c r="F339" s="20" t="s">
        <v>819</v>
      </c>
      <c r="G339" s="20">
        <v>33</v>
      </c>
      <c r="H339" s="20">
        <v>360</v>
      </c>
      <c r="I339" s="20">
        <v>708.16</v>
      </c>
      <c r="J339" s="20">
        <v>2020</v>
      </c>
      <c r="K339" s="20">
        <v>11</v>
      </c>
      <c r="L339" s="20">
        <v>45</v>
      </c>
    </row>
    <row r="340" spans="1:12" x14ac:dyDescent="0.3">
      <c r="A340" s="21">
        <v>44139</v>
      </c>
      <c r="B340" s="20" t="s">
        <v>764</v>
      </c>
      <c r="C340" s="20" t="s">
        <v>765</v>
      </c>
      <c r="D340" s="20" t="s">
        <v>759</v>
      </c>
      <c r="E340" s="20">
        <v>10080</v>
      </c>
      <c r="F340" s="20" t="s">
        <v>820</v>
      </c>
      <c r="G340" s="20">
        <v>28</v>
      </c>
      <c r="H340" s="20">
        <v>360</v>
      </c>
      <c r="I340" s="20">
        <v>625.33000000000004</v>
      </c>
      <c r="J340" s="20">
        <v>2020</v>
      </c>
      <c r="K340" s="20">
        <v>11</v>
      </c>
      <c r="L340" s="20">
        <v>45</v>
      </c>
    </row>
    <row r="341" spans="1:12" x14ac:dyDescent="0.3">
      <c r="A341" s="21">
        <v>44139</v>
      </c>
      <c r="B341" s="20" t="s">
        <v>773</v>
      </c>
      <c r="C341" s="20" t="s">
        <v>774</v>
      </c>
      <c r="D341" s="20" t="s">
        <v>759</v>
      </c>
      <c r="E341" s="20">
        <v>15120</v>
      </c>
      <c r="F341" s="20" t="s">
        <v>821</v>
      </c>
      <c r="G341" s="20">
        <v>42</v>
      </c>
      <c r="H341" s="20">
        <v>360</v>
      </c>
      <c r="I341" s="20">
        <v>855.7</v>
      </c>
      <c r="J341" s="20">
        <v>2020</v>
      </c>
      <c r="K341" s="20">
        <v>11</v>
      </c>
      <c r="L341" s="20">
        <v>45</v>
      </c>
    </row>
    <row r="342" spans="1:12" x14ac:dyDescent="0.3">
      <c r="A342" s="21">
        <v>44139</v>
      </c>
      <c r="B342" s="20" t="s">
        <v>757</v>
      </c>
      <c r="C342" s="20" t="s">
        <v>758</v>
      </c>
      <c r="D342" s="20" t="s">
        <v>759</v>
      </c>
      <c r="E342" s="20">
        <v>11520</v>
      </c>
      <c r="F342" s="20" t="s">
        <v>818</v>
      </c>
      <c r="G342" s="20">
        <v>32</v>
      </c>
      <c r="H342" s="20">
        <v>360</v>
      </c>
      <c r="I342" s="20">
        <v>684.9</v>
      </c>
      <c r="J342" s="20">
        <v>2020</v>
      </c>
      <c r="K342" s="20">
        <v>11</v>
      </c>
      <c r="L342" s="20">
        <v>45</v>
      </c>
    </row>
    <row r="343" spans="1:12" x14ac:dyDescent="0.3">
      <c r="A343" s="21">
        <v>44139</v>
      </c>
      <c r="B343" s="20" t="s">
        <v>767</v>
      </c>
      <c r="C343" s="20" t="s">
        <v>768</v>
      </c>
      <c r="D343" s="20" t="s">
        <v>759</v>
      </c>
      <c r="E343" s="20">
        <v>9720</v>
      </c>
      <c r="F343" s="20" t="s">
        <v>812</v>
      </c>
      <c r="G343" s="20">
        <v>27</v>
      </c>
      <c r="H343" s="20">
        <v>360</v>
      </c>
      <c r="I343" s="20">
        <v>586.04</v>
      </c>
      <c r="J343" s="20">
        <v>2020</v>
      </c>
      <c r="K343" s="20">
        <v>11</v>
      </c>
      <c r="L343" s="20">
        <v>45</v>
      </c>
    </row>
    <row r="344" spans="1:12" x14ac:dyDescent="0.3">
      <c r="A344" s="21">
        <v>44139</v>
      </c>
      <c r="B344" s="20" t="s">
        <v>764</v>
      </c>
      <c r="C344" s="20" t="s">
        <v>765</v>
      </c>
      <c r="D344" s="20" t="s">
        <v>759</v>
      </c>
      <c r="E344" s="20">
        <v>10080</v>
      </c>
      <c r="F344" s="20" t="s">
        <v>820</v>
      </c>
      <c r="G344" s="20">
        <v>28</v>
      </c>
      <c r="H344" s="20">
        <v>360</v>
      </c>
      <c r="I344" s="20">
        <v>609.04999999999995</v>
      </c>
      <c r="J344" s="20">
        <v>2020</v>
      </c>
      <c r="K344" s="20">
        <v>11</v>
      </c>
      <c r="L344" s="20">
        <v>45</v>
      </c>
    </row>
    <row r="345" spans="1:12" x14ac:dyDescent="0.3">
      <c r="A345" s="21">
        <v>44139</v>
      </c>
      <c r="B345" s="20" t="s">
        <v>773</v>
      </c>
      <c r="C345" s="20" t="s">
        <v>774</v>
      </c>
      <c r="D345" s="20" t="s">
        <v>759</v>
      </c>
      <c r="E345" s="20">
        <v>11880</v>
      </c>
      <c r="F345" s="20" t="s">
        <v>821</v>
      </c>
      <c r="G345" s="20">
        <v>33</v>
      </c>
      <c r="H345" s="20">
        <v>360</v>
      </c>
      <c r="I345" s="20">
        <v>681.8</v>
      </c>
      <c r="J345" s="20">
        <v>2020</v>
      </c>
      <c r="K345" s="20">
        <v>11</v>
      </c>
      <c r="L345" s="20">
        <v>45</v>
      </c>
    </row>
    <row r="346" spans="1:12" x14ac:dyDescent="0.3">
      <c r="A346" s="21">
        <v>44137</v>
      </c>
      <c r="B346" s="20" t="s">
        <v>757</v>
      </c>
      <c r="C346" s="20" t="s">
        <v>758</v>
      </c>
      <c r="D346" s="20" t="s">
        <v>759</v>
      </c>
      <c r="E346" s="20">
        <v>10800</v>
      </c>
      <c r="F346" s="20" t="s">
        <v>822</v>
      </c>
      <c r="G346" s="20">
        <v>30</v>
      </c>
      <c r="H346" s="20">
        <v>360</v>
      </c>
      <c r="I346" s="20">
        <v>644.37</v>
      </c>
      <c r="J346" s="20">
        <v>2020</v>
      </c>
      <c r="K346" s="20">
        <v>11</v>
      </c>
      <c r="L346" s="20">
        <v>45</v>
      </c>
    </row>
    <row r="347" spans="1:12" x14ac:dyDescent="0.3">
      <c r="A347" s="21">
        <v>44137</v>
      </c>
      <c r="B347" s="20" t="s">
        <v>761</v>
      </c>
      <c r="C347" s="20" t="s">
        <v>762</v>
      </c>
      <c r="D347" s="20" t="s">
        <v>759</v>
      </c>
      <c r="E347" s="20">
        <v>10440</v>
      </c>
      <c r="F347" s="20" t="s">
        <v>823</v>
      </c>
      <c r="G347" s="20">
        <v>29</v>
      </c>
      <c r="H347" s="20">
        <v>360</v>
      </c>
      <c r="I347" s="20">
        <v>628.95000000000005</v>
      </c>
      <c r="J347" s="20">
        <v>2020</v>
      </c>
      <c r="K347" s="20">
        <v>11</v>
      </c>
      <c r="L347" s="20">
        <v>45</v>
      </c>
    </row>
    <row r="348" spans="1:12" x14ac:dyDescent="0.3">
      <c r="A348" s="21">
        <v>44137</v>
      </c>
      <c r="B348" s="20" t="s">
        <v>764</v>
      </c>
      <c r="C348" s="20" t="s">
        <v>765</v>
      </c>
      <c r="D348" s="20" t="s">
        <v>759</v>
      </c>
      <c r="E348" s="20">
        <v>10080</v>
      </c>
      <c r="F348" s="20" t="s">
        <v>824</v>
      </c>
      <c r="G348" s="20">
        <v>28</v>
      </c>
      <c r="H348" s="20">
        <v>360</v>
      </c>
      <c r="I348" s="20">
        <v>631.25</v>
      </c>
      <c r="J348" s="20">
        <v>2020</v>
      </c>
      <c r="K348" s="20">
        <v>11</v>
      </c>
      <c r="L348" s="20">
        <v>45</v>
      </c>
    </row>
    <row r="349" spans="1:12" x14ac:dyDescent="0.3">
      <c r="A349" s="21">
        <v>44137</v>
      </c>
      <c r="B349" s="20" t="s">
        <v>773</v>
      </c>
      <c r="C349" s="20" t="s">
        <v>774</v>
      </c>
      <c r="D349" s="20" t="s">
        <v>759</v>
      </c>
      <c r="E349" s="20">
        <v>14040</v>
      </c>
      <c r="F349" s="20" t="s">
        <v>825</v>
      </c>
      <c r="G349" s="20">
        <v>39</v>
      </c>
      <c r="H349" s="20">
        <v>360</v>
      </c>
      <c r="I349" s="20">
        <v>804.41</v>
      </c>
      <c r="J349" s="20">
        <v>2020</v>
      </c>
      <c r="K349" s="20">
        <v>11</v>
      </c>
      <c r="L349" s="20">
        <v>45</v>
      </c>
    </row>
    <row r="350" spans="1:12" x14ac:dyDescent="0.3">
      <c r="A350" s="21">
        <v>44135</v>
      </c>
      <c r="B350" s="20" t="s">
        <v>757</v>
      </c>
      <c r="C350" s="20" t="s">
        <v>758</v>
      </c>
      <c r="D350" s="20" t="s">
        <v>759</v>
      </c>
      <c r="E350" s="20">
        <v>10440</v>
      </c>
      <c r="F350" s="20" t="s">
        <v>822</v>
      </c>
      <c r="G350" s="20">
        <v>29</v>
      </c>
      <c r="H350" s="20">
        <v>360</v>
      </c>
      <c r="I350" s="20">
        <v>619.25</v>
      </c>
      <c r="J350" s="20">
        <v>2020</v>
      </c>
      <c r="K350" s="20">
        <v>10</v>
      </c>
      <c r="L350" s="20">
        <v>44</v>
      </c>
    </row>
    <row r="351" spans="1:12" x14ac:dyDescent="0.3">
      <c r="A351" s="21">
        <v>44135</v>
      </c>
      <c r="B351" s="20" t="s">
        <v>761</v>
      </c>
      <c r="C351" s="20" t="s">
        <v>762</v>
      </c>
      <c r="D351" s="20" t="s">
        <v>759</v>
      </c>
      <c r="E351" s="20">
        <v>10800</v>
      </c>
      <c r="F351" s="20" t="s">
        <v>823</v>
      </c>
      <c r="G351" s="20">
        <v>30</v>
      </c>
      <c r="H351" s="20">
        <v>360</v>
      </c>
      <c r="I351" s="20">
        <v>649.55999999999995</v>
      </c>
      <c r="J351" s="20">
        <v>2020</v>
      </c>
      <c r="K351" s="20">
        <v>10</v>
      </c>
      <c r="L351" s="20">
        <v>44</v>
      </c>
    </row>
    <row r="352" spans="1:12" x14ac:dyDescent="0.3">
      <c r="A352" s="21">
        <v>44135</v>
      </c>
      <c r="B352" s="20" t="s">
        <v>764</v>
      </c>
      <c r="C352" s="20" t="s">
        <v>765</v>
      </c>
      <c r="D352" s="20" t="s">
        <v>759</v>
      </c>
      <c r="E352" s="20">
        <v>10080</v>
      </c>
      <c r="F352" s="20" t="s">
        <v>824</v>
      </c>
      <c r="G352" s="20">
        <v>28</v>
      </c>
      <c r="H352" s="20">
        <v>360</v>
      </c>
      <c r="I352" s="20">
        <v>630.45000000000005</v>
      </c>
      <c r="J352" s="20">
        <v>2020</v>
      </c>
      <c r="K352" s="20">
        <v>10</v>
      </c>
      <c r="L352" s="20">
        <v>44</v>
      </c>
    </row>
    <row r="353" spans="1:12" x14ac:dyDescent="0.3">
      <c r="A353" s="21">
        <v>44135</v>
      </c>
      <c r="B353" s="20" t="s">
        <v>773</v>
      </c>
      <c r="C353" s="20" t="s">
        <v>774</v>
      </c>
      <c r="D353" s="20" t="s">
        <v>759</v>
      </c>
      <c r="E353" s="20">
        <v>13680</v>
      </c>
      <c r="F353" s="20" t="s">
        <v>825</v>
      </c>
      <c r="G353" s="20">
        <v>38</v>
      </c>
      <c r="H353" s="20">
        <v>360</v>
      </c>
      <c r="I353" s="20">
        <v>785.4</v>
      </c>
      <c r="J353" s="20">
        <v>2020</v>
      </c>
      <c r="K353" s="20">
        <v>10</v>
      </c>
      <c r="L353" s="20">
        <v>44</v>
      </c>
    </row>
    <row r="354" spans="1:12" x14ac:dyDescent="0.3">
      <c r="A354" s="21">
        <v>44134</v>
      </c>
      <c r="B354" s="20" t="s">
        <v>757</v>
      </c>
      <c r="C354" s="20" t="s">
        <v>758</v>
      </c>
      <c r="D354" s="20" t="s">
        <v>759</v>
      </c>
      <c r="E354" s="20">
        <v>10440</v>
      </c>
      <c r="F354" s="20" t="s">
        <v>822</v>
      </c>
      <c r="G354" s="20">
        <v>29</v>
      </c>
      <c r="H354" s="20">
        <v>360</v>
      </c>
      <c r="I354" s="20">
        <v>618.24</v>
      </c>
      <c r="J354" s="20">
        <v>2020</v>
      </c>
      <c r="K354" s="20">
        <v>10</v>
      </c>
      <c r="L354" s="20">
        <v>44</v>
      </c>
    </row>
    <row r="355" spans="1:12" x14ac:dyDescent="0.3">
      <c r="A355" s="21">
        <v>44134</v>
      </c>
      <c r="B355" s="20" t="s">
        <v>761</v>
      </c>
      <c r="C355" s="20" t="s">
        <v>762</v>
      </c>
      <c r="D355" s="20" t="s">
        <v>759</v>
      </c>
      <c r="E355" s="20">
        <v>10800</v>
      </c>
      <c r="F355" s="20" t="s">
        <v>823</v>
      </c>
      <c r="G355" s="20">
        <v>30</v>
      </c>
      <c r="H355" s="20">
        <v>360</v>
      </c>
      <c r="I355" s="20">
        <v>648.96</v>
      </c>
      <c r="J355" s="20">
        <v>2020</v>
      </c>
      <c r="K355" s="20">
        <v>10</v>
      </c>
      <c r="L355" s="20">
        <v>44</v>
      </c>
    </row>
    <row r="356" spans="1:12" x14ac:dyDescent="0.3">
      <c r="A356" s="21">
        <v>44134</v>
      </c>
      <c r="B356" s="20" t="s">
        <v>764</v>
      </c>
      <c r="C356" s="20" t="s">
        <v>765</v>
      </c>
      <c r="D356" s="20" t="s">
        <v>759</v>
      </c>
      <c r="E356" s="20">
        <v>11160</v>
      </c>
      <c r="F356" s="20" t="s">
        <v>824</v>
      </c>
      <c r="G356" s="20">
        <v>31</v>
      </c>
      <c r="H356" s="20">
        <v>360</v>
      </c>
      <c r="I356" s="20">
        <v>696</v>
      </c>
      <c r="J356" s="20">
        <v>2020</v>
      </c>
      <c r="K356" s="20">
        <v>10</v>
      </c>
      <c r="L356" s="20">
        <v>44</v>
      </c>
    </row>
    <row r="357" spans="1:12" x14ac:dyDescent="0.3">
      <c r="A357" s="21">
        <v>44134</v>
      </c>
      <c r="B357" s="20" t="s">
        <v>773</v>
      </c>
      <c r="C357" s="20" t="s">
        <v>774</v>
      </c>
      <c r="D357" s="20" t="s">
        <v>759</v>
      </c>
      <c r="E357" s="20">
        <v>14400</v>
      </c>
      <c r="F357" s="20" t="s">
        <v>825</v>
      </c>
      <c r="G357" s="20">
        <v>40</v>
      </c>
      <c r="H357" s="20">
        <v>360</v>
      </c>
      <c r="I357" s="20">
        <v>824.4</v>
      </c>
      <c r="J357" s="20">
        <v>2020</v>
      </c>
      <c r="K357" s="20">
        <v>10</v>
      </c>
      <c r="L357" s="20">
        <v>44</v>
      </c>
    </row>
    <row r="358" spans="1:12" x14ac:dyDescent="0.3">
      <c r="A358" s="21">
        <v>44132</v>
      </c>
      <c r="B358" s="20" t="s">
        <v>757</v>
      </c>
      <c r="C358" s="20" t="s">
        <v>758</v>
      </c>
      <c r="D358" s="20" t="s">
        <v>759</v>
      </c>
      <c r="E358" s="20">
        <v>9360</v>
      </c>
      <c r="F358" s="20" t="s">
        <v>822</v>
      </c>
      <c r="G358" s="20">
        <v>26</v>
      </c>
      <c r="H358" s="20">
        <v>360</v>
      </c>
      <c r="I358" s="20">
        <v>553</v>
      </c>
      <c r="J358" s="20">
        <v>2020</v>
      </c>
      <c r="K358" s="20">
        <v>10</v>
      </c>
      <c r="L358" s="20">
        <v>44</v>
      </c>
    </row>
    <row r="359" spans="1:12" x14ac:dyDescent="0.3">
      <c r="A359" s="21">
        <v>44132</v>
      </c>
      <c r="B359" s="20" t="s">
        <v>761</v>
      </c>
      <c r="C359" s="20" t="s">
        <v>762</v>
      </c>
      <c r="D359" s="20" t="s">
        <v>759</v>
      </c>
      <c r="E359" s="20">
        <v>10800</v>
      </c>
      <c r="F359" s="20" t="s">
        <v>823</v>
      </c>
      <c r="G359" s="20">
        <v>30</v>
      </c>
      <c r="H359" s="20">
        <v>360</v>
      </c>
      <c r="I359" s="20">
        <v>647.96</v>
      </c>
      <c r="J359" s="20">
        <v>2020</v>
      </c>
      <c r="K359" s="20">
        <v>10</v>
      </c>
      <c r="L359" s="20">
        <v>44</v>
      </c>
    </row>
    <row r="360" spans="1:12" x14ac:dyDescent="0.3">
      <c r="A360" s="21">
        <v>44132</v>
      </c>
      <c r="B360" s="20" t="s">
        <v>764</v>
      </c>
      <c r="C360" s="20" t="s">
        <v>765</v>
      </c>
      <c r="D360" s="20" t="s">
        <v>759</v>
      </c>
      <c r="E360" s="20">
        <v>10800</v>
      </c>
      <c r="F360" s="20" t="s">
        <v>824</v>
      </c>
      <c r="G360" s="20">
        <v>30</v>
      </c>
      <c r="H360" s="20">
        <v>360</v>
      </c>
      <c r="I360" s="20">
        <v>672.57</v>
      </c>
      <c r="J360" s="20">
        <v>2020</v>
      </c>
      <c r="K360" s="20">
        <v>10</v>
      </c>
      <c r="L360" s="20">
        <v>44</v>
      </c>
    </row>
    <row r="361" spans="1:12" x14ac:dyDescent="0.3">
      <c r="A361" s="21">
        <v>44132</v>
      </c>
      <c r="B361" s="20" t="s">
        <v>773</v>
      </c>
      <c r="C361" s="20" t="s">
        <v>774</v>
      </c>
      <c r="D361" s="20" t="s">
        <v>759</v>
      </c>
      <c r="E361" s="20">
        <v>14040</v>
      </c>
      <c r="F361" s="20" t="s">
        <v>825</v>
      </c>
      <c r="G361" s="20">
        <v>39</v>
      </c>
      <c r="H361" s="20">
        <v>360</v>
      </c>
      <c r="I361" s="20">
        <v>804.15</v>
      </c>
      <c r="J361" s="20">
        <v>2020</v>
      </c>
      <c r="K361" s="20">
        <v>10</v>
      </c>
      <c r="L361" s="20">
        <v>44</v>
      </c>
    </row>
    <row r="362" spans="1:12" x14ac:dyDescent="0.3">
      <c r="A362" s="21">
        <v>44131</v>
      </c>
      <c r="B362" s="20" t="s">
        <v>757</v>
      </c>
      <c r="C362" s="20" t="s">
        <v>758</v>
      </c>
      <c r="D362" s="20" t="s">
        <v>759</v>
      </c>
      <c r="E362" s="20">
        <v>10080</v>
      </c>
      <c r="F362" s="20" t="s">
        <v>822</v>
      </c>
      <c r="G362" s="20">
        <v>28</v>
      </c>
      <c r="H362" s="20">
        <v>360</v>
      </c>
      <c r="I362" s="20">
        <v>593.65</v>
      </c>
      <c r="J362" s="20">
        <v>2020</v>
      </c>
      <c r="K362" s="20">
        <v>10</v>
      </c>
      <c r="L362" s="20">
        <v>44</v>
      </c>
    </row>
    <row r="363" spans="1:12" x14ac:dyDescent="0.3">
      <c r="A363" s="21">
        <v>44131</v>
      </c>
      <c r="B363" s="20" t="s">
        <v>761</v>
      </c>
      <c r="C363" s="20" t="s">
        <v>762</v>
      </c>
      <c r="D363" s="20" t="s">
        <v>759</v>
      </c>
      <c r="E363" s="20">
        <v>10800</v>
      </c>
      <c r="F363" s="20" t="s">
        <v>823</v>
      </c>
      <c r="G363" s="20">
        <v>30</v>
      </c>
      <c r="H363" s="20">
        <v>360</v>
      </c>
      <c r="I363" s="20">
        <v>648.28</v>
      </c>
      <c r="J363" s="20">
        <v>2020</v>
      </c>
      <c r="K363" s="20">
        <v>10</v>
      </c>
      <c r="L363" s="20">
        <v>44</v>
      </c>
    </row>
    <row r="364" spans="1:12" x14ac:dyDescent="0.3">
      <c r="A364" s="21">
        <v>44131</v>
      </c>
      <c r="B364" s="20" t="s">
        <v>764</v>
      </c>
      <c r="C364" s="20" t="s">
        <v>765</v>
      </c>
      <c r="D364" s="20" t="s">
        <v>759</v>
      </c>
      <c r="E364" s="20">
        <v>10800</v>
      </c>
      <c r="F364" s="20" t="s">
        <v>824</v>
      </c>
      <c r="G364" s="20">
        <v>30</v>
      </c>
      <c r="H364" s="20">
        <v>360</v>
      </c>
      <c r="I364" s="20">
        <v>675.6</v>
      </c>
      <c r="J364" s="20">
        <v>2020</v>
      </c>
      <c r="K364" s="20">
        <v>10</v>
      </c>
      <c r="L364" s="20">
        <v>44</v>
      </c>
    </row>
    <row r="365" spans="1:12" x14ac:dyDescent="0.3">
      <c r="A365" s="21">
        <v>44131</v>
      </c>
      <c r="B365" s="20" t="s">
        <v>773</v>
      </c>
      <c r="C365" s="20" t="s">
        <v>774</v>
      </c>
      <c r="D365" s="20" t="s">
        <v>759</v>
      </c>
      <c r="E365" s="20">
        <v>14400</v>
      </c>
      <c r="F365" s="20" t="s">
        <v>825</v>
      </c>
      <c r="G365" s="20">
        <v>40</v>
      </c>
      <c r="H365" s="20">
        <v>360</v>
      </c>
      <c r="I365" s="20">
        <v>823.75</v>
      </c>
      <c r="J365" s="20">
        <v>2020</v>
      </c>
      <c r="K365" s="20">
        <v>10</v>
      </c>
      <c r="L365" s="20">
        <v>44</v>
      </c>
    </row>
    <row r="366" spans="1:12" x14ac:dyDescent="0.3">
      <c r="A366" s="21">
        <v>44131</v>
      </c>
      <c r="B366" s="20" t="s">
        <v>757</v>
      </c>
      <c r="C366" s="20" t="s">
        <v>758</v>
      </c>
      <c r="D366" s="20" t="s">
        <v>759</v>
      </c>
      <c r="E366" s="20">
        <v>10440</v>
      </c>
      <c r="F366" s="20" t="s">
        <v>822</v>
      </c>
      <c r="G366" s="20">
        <v>29</v>
      </c>
      <c r="H366" s="20">
        <v>360</v>
      </c>
      <c r="I366" s="20">
        <v>615.25</v>
      </c>
      <c r="J366" s="20">
        <v>2020</v>
      </c>
      <c r="K366" s="20">
        <v>10</v>
      </c>
      <c r="L366" s="20">
        <v>44</v>
      </c>
    </row>
    <row r="367" spans="1:12" x14ac:dyDescent="0.3">
      <c r="A367" s="21">
        <v>44131</v>
      </c>
      <c r="B367" s="20" t="s">
        <v>761</v>
      </c>
      <c r="C367" s="20" t="s">
        <v>762</v>
      </c>
      <c r="D367" s="20" t="s">
        <v>759</v>
      </c>
      <c r="E367" s="20">
        <v>11520</v>
      </c>
      <c r="F367" s="20" t="s">
        <v>823</v>
      </c>
      <c r="G367" s="20">
        <v>32</v>
      </c>
      <c r="H367" s="20">
        <v>360</v>
      </c>
      <c r="I367" s="20">
        <v>686.17</v>
      </c>
      <c r="J367" s="20">
        <v>2020</v>
      </c>
      <c r="K367" s="20">
        <v>10</v>
      </c>
      <c r="L367" s="20">
        <v>44</v>
      </c>
    </row>
    <row r="368" spans="1:12" x14ac:dyDescent="0.3">
      <c r="A368" s="21">
        <v>44131</v>
      </c>
      <c r="B368" s="20" t="s">
        <v>764</v>
      </c>
      <c r="C368" s="20" t="s">
        <v>765</v>
      </c>
      <c r="D368" s="20" t="s">
        <v>759</v>
      </c>
      <c r="E368" s="20">
        <v>11520</v>
      </c>
      <c r="F368" s="20" t="s">
        <v>824</v>
      </c>
      <c r="G368" s="20">
        <v>32</v>
      </c>
      <c r="H368" s="20">
        <v>360</v>
      </c>
      <c r="I368" s="20">
        <v>716.1</v>
      </c>
      <c r="J368" s="20">
        <v>2020</v>
      </c>
      <c r="K368" s="20">
        <v>10</v>
      </c>
      <c r="L368" s="20">
        <v>44</v>
      </c>
    </row>
    <row r="369" spans="1:12" x14ac:dyDescent="0.3">
      <c r="A369" s="21">
        <v>44131</v>
      </c>
      <c r="B369" s="20" t="s">
        <v>773</v>
      </c>
      <c r="C369" s="20" t="s">
        <v>774</v>
      </c>
      <c r="D369" s="20" t="s">
        <v>759</v>
      </c>
      <c r="E369" s="20">
        <v>14760</v>
      </c>
      <c r="F369" s="20" t="s">
        <v>825</v>
      </c>
      <c r="G369" s="20">
        <v>41</v>
      </c>
      <c r="H369" s="20">
        <v>360</v>
      </c>
      <c r="I369" s="20">
        <v>842.8</v>
      </c>
      <c r="J369" s="20">
        <v>2020</v>
      </c>
      <c r="K369" s="20">
        <v>10</v>
      </c>
      <c r="L369" s="20">
        <v>44</v>
      </c>
    </row>
    <row r="370" spans="1:12" x14ac:dyDescent="0.3">
      <c r="A370" s="21">
        <v>44131</v>
      </c>
      <c r="B370" s="20" t="s">
        <v>757</v>
      </c>
      <c r="C370" s="20" t="s">
        <v>758</v>
      </c>
      <c r="D370" s="20" t="s">
        <v>759</v>
      </c>
      <c r="E370" s="20">
        <v>9720</v>
      </c>
      <c r="F370" s="20" t="s">
        <v>822</v>
      </c>
      <c r="G370" s="20">
        <v>27</v>
      </c>
      <c r="H370" s="20">
        <v>360</v>
      </c>
      <c r="I370" s="20">
        <v>578.4</v>
      </c>
      <c r="J370" s="20">
        <v>2020</v>
      </c>
      <c r="K370" s="20">
        <v>10</v>
      </c>
      <c r="L370" s="20">
        <v>44</v>
      </c>
    </row>
    <row r="371" spans="1:12" x14ac:dyDescent="0.3">
      <c r="A371" s="21">
        <v>44131</v>
      </c>
      <c r="B371" s="20" t="s">
        <v>761</v>
      </c>
      <c r="C371" s="20" t="s">
        <v>762</v>
      </c>
      <c r="D371" s="20" t="s">
        <v>759</v>
      </c>
      <c r="E371" s="20">
        <v>10440</v>
      </c>
      <c r="F371" s="20" t="s">
        <v>823</v>
      </c>
      <c r="G371" s="20">
        <v>29</v>
      </c>
      <c r="H371" s="20">
        <v>360</v>
      </c>
      <c r="I371" s="20">
        <v>623.92999999999995</v>
      </c>
      <c r="J371" s="20">
        <v>2020</v>
      </c>
      <c r="K371" s="20">
        <v>10</v>
      </c>
      <c r="L371" s="20">
        <v>44</v>
      </c>
    </row>
    <row r="372" spans="1:12" x14ac:dyDescent="0.3">
      <c r="A372" s="21">
        <v>44131</v>
      </c>
      <c r="B372" s="20" t="s">
        <v>764</v>
      </c>
      <c r="C372" s="20" t="s">
        <v>765</v>
      </c>
      <c r="D372" s="20" t="s">
        <v>759</v>
      </c>
      <c r="E372" s="20">
        <v>10440</v>
      </c>
      <c r="F372" s="20" t="s">
        <v>824</v>
      </c>
      <c r="G372" s="20">
        <v>29</v>
      </c>
      <c r="H372" s="20">
        <v>360</v>
      </c>
      <c r="I372" s="20">
        <v>653.35</v>
      </c>
      <c r="J372" s="20">
        <v>2020</v>
      </c>
      <c r="K372" s="20">
        <v>10</v>
      </c>
      <c r="L372" s="20">
        <v>44</v>
      </c>
    </row>
    <row r="373" spans="1:12" x14ac:dyDescent="0.3">
      <c r="A373" s="21">
        <v>44131</v>
      </c>
      <c r="B373" s="20" t="s">
        <v>773</v>
      </c>
      <c r="C373" s="20" t="s">
        <v>774</v>
      </c>
      <c r="D373" s="20" t="s">
        <v>759</v>
      </c>
      <c r="E373" s="20">
        <v>14760</v>
      </c>
      <c r="F373" s="20" t="s">
        <v>825</v>
      </c>
      <c r="G373" s="20">
        <v>41</v>
      </c>
      <c r="H373" s="20">
        <v>360</v>
      </c>
      <c r="I373" s="20">
        <v>845</v>
      </c>
      <c r="J373" s="20">
        <v>2020</v>
      </c>
      <c r="K373" s="20">
        <v>10</v>
      </c>
      <c r="L373" s="20">
        <v>44</v>
      </c>
    </row>
    <row r="374" spans="1:12" x14ac:dyDescent="0.3">
      <c r="A374" s="21">
        <v>44130</v>
      </c>
      <c r="B374" s="20" t="s">
        <v>826</v>
      </c>
      <c r="C374" s="20" t="s">
        <v>827</v>
      </c>
      <c r="D374" s="20" t="s">
        <v>759</v>
      </c>
      <c r="E374" s="20">
        <v>11160</v>
      </c>
      <c r="F374" s="20" t="s">
        <v>828</v>
      </c>
      <c r="G374" s="20">
        <v>31</v>
      </c>
      <c r="H374" s="20">
        <v>360</v>
      </c>
      <c r="I374" s="20">
        <v>717.09</v>
      </c>
      <c r="J374" s="20">
        <v>2020</v>
      </c>
      <c r="K374" s="20">
        <v>10</v>
      </c>
      <c r="L374" s="20">
        <v>44</v>
      </c>
    </row>
    <row r="375" spans="1:12" x14ac:dyDescent="0.3">
      <c r="A375" s="21">
        <v>44130</v>
      </c>
      <c r="B375" s="20" t="s">
        <v>757</v>
      </c>
      <c r="C375" s="20" t="s">
        <v>758</v>
      </c>
      <c r="D375" s="20" t="s">
        <v>759</v>
      </c>
      <c r="E375" s="20">
        <v>10080</v>
      </c>
      <c r="F375" s="20" t="s">
        <v>829</v>
      </c>
      <c r="G375" s="20">
        <v>28</v>
      </c>
      <c r="H375" s="20">
        <v>360</v>
      </c>
      <c r="I375" s="20">
        <v>602.09</v>
      </c>
      <c r="J375" s="20">
        <v>2020</v>
      </c>
      <c r="K375" s="20">
        <v>10</v>
      </c>
      <c r="L375" s="20">
        <v>44</v>
      </c>
    </row>
    <row r="376" spans="1:12" x14ac:dyDescent="0.3">
      <c r="A376" s="21">
        <v>44130</v>
      </c>
      <c r="B376" s="20" t="s">
        <v>761</v>
      </c>
      <c r="C376" s="20" t="s">
        <v>762</v>
      </c>
      <c r="D376" s="20" t="s">
        <v>759</v>
      </c>
      <c r="E376" s="20">
        <v>11160</v>
      </c>
      <c r="F376" s="20" t="s">
        <v>830</v>
      </c>
      <c r="G376" s="20">
        <v>31</v>
      </c>
      <c r="H376" s="20">
        <v>360</v>
      </c>
      <c r="I376" s="20">
        <v>663.67</v>
      </c>
      <c r="J376" s="20">
        <v>2020</v>
      </c>
      <c r="K376" s="20">
        <v>10</v>
      </c>
      <c r="L376" s="20">
        <v>44</v>
      </c>
    </row>
    <row r="377" spans="1:12" x14ac:dyDescent="0.3">
      <c r="A377" s="21">
        <v>44130</v>
      </c>
      <c r="B377" s="20" t="s">
        <v>764</v>
      </c>
      <c r="C377" s="20" t="s">
        <v>765</v>
      </c>
      <c r="D377" s="20" t="s">
        <v>759</v>
      </c>
      <c r="E377" s="20">
        <v>11160</v>
      </c>
      <c r="F377" s="20" t="s">
        <v>831</v>
      </c>
      <c r="G377" s="20">
        <v>31</v>
      </c>
      <c r="H377" s="20">
        <v>360</v>
      </c>
      <c r="I377" s="20">
        <v>698.1</v>
      </c>
      <c r="J377" s="20">
        <v>2020</v>
      </c>
      <c r="K377" s="20">
        <v>10</v>
      </c>
      <c r="L377" s="20">
        <v>44</v>
      </c>
    </row>
    <row r="378" spans="1:12" x14ac:dyDescent="0.3">
      <c r="A378" s="21">
        <v>44130</v>
      </c>
      <c r="B378" s="20" t="s">
        <v>773</v>
      </c>
      <c r="C378" s="20" t="s">
        <v>774</v>
      </c>
      <c r="D378" s="20" t="s">
        <v>759</v>
      </c>
      <c r="E378" s="20">
        <v>13680</v>
      </c>
      <c r="F378" s="20" t="s">
        <v>832</v>
      </c>
      <c r="G378" s="20">
        <v>38</v>
      </c>
      <c r="H378" s="20">
        <v>360</v>
      </c>
      <c r="I378" s="20">
        <v>787.15</v>
      </c>
      <c r="J378" s="20">
        <v>2020</v>
      </c>
      <c r="K378" s="20">
        <v>10</v>
      </c>
      <c r="L378" s="20">
        <v>44</v>
      </c>
    </row>
    <row r="379" spans="1:12" x14ac:dyDescent="0.3">
      <c r="A379" s="21">
        <v>44127</v>
      </c>
      <c r="B379" s="20" t="s">
        <v>757</v>
      </c>
      <c r="C379" s="20" t="s">
        <v>758</v>
      </c>
      <c r="D379" s="20" t="s">
        <v>759</v>
      </c>
      <c r="E379" s="20">
        <v>11520</v>
      </c>
      <c r="F379" s="20" t="s">
        <v>829</v>
      </c>
      <c r="G379" s="20">
        <v>32</v>
      </c>
      <c r="H379" s="20">
        <v>360</v>
      </c>
      <c r="I379" s="20">
        <v>690.6</v>
      </c>
      <c r="J379" s="20">
        <v>2020</v>
      </c>
      <c r="K379" s="20">
        <v>10</v>
      </c>
      <c r="L379" s="20">
        <v>43</v>
      </c>
    </row>
    <row r="380" spans="1:12" x14ac:dyDescent="0.3">
      <c r="A380" s="21">
        <v>44127</v>
      </c>
      <c r="B380" s="20" t="s">
        <v>761</v>
      </c>
      <c r="C380" s="20" t="s">
        <v>762</v>
      </c>
      <c r="D380" s="20" t="s">
        <v>759</v>
      </c>
      <c r="E380" s="20">
        <v>11520</v>
      </c>
      <c r="F380" s="20" t="s">
        <v>830</v>
      </c>
      <c r="G380" s="20">
        <v>32</v>
      </c>
      <c r="H380" s="20">
        <v>360</v>
      </c>
      <c r="I380" s="20">
        <v>686.16</v>
      </c>
      <c r="J380" s="20">
        <v>2020</v>
      </c>
      <c r="K380" s="20">
        <v>10</v>
      </c>
      <c r="L380" s="20">
        <v>43</v>
      </c>
    </row>
    <row r="381" spans="1:12" x14ac:dyDescent="0.3">
      <c r="A381" s="21">
        <v>44127</v>
      </c>
      <c r="B381" s="20" t="s">
        <v>764</v>
      </c>
      <c r="C381" s="20" t="s">
        <v>765</v>
      </c>
      <c r="D381" s="20" t="s">
        <v>759</v>
      </c>
      <c r="E381" s="20">
        <v>11160</v>
      </c>
      <c r="F381" s="20" t="s">
        <v>831</v>
      </c>
      <c r="G381" s="20">
        <v>31</v>
      </c>
      <c r="H381" s="20">
        <v>360</v>
      </c>
      <c r="I381" s="20">
        <v>693.95</v>
      </c>
      <c r="J381" s="20">
        <v>2020</v>
      </c>
      <c r="K381" s="20">
        <v>10</v>
      </c>
      <c r="L381" s="20">
        <v>43</v>
      </c>
    </row>
    <row r="382" spans="1:12" x14ac:dyDescent="0.3">
      <c r="A382" s="21">
        <v>44127</v>
      </c>
      <c r="B382" s="20" t="s">
        <v>773</v>
      </c>
      <c r="C382" s="20" t="s">
        <v>774</v>
      </c>
      <c r="D382" s="20" t="s">
        <v>759</v>
      </c>
      <c r="E382" s="20">
        <v>14760</v>
      </c>
      <c r="F382" s="20" t="s">
        <v>832</v>
      </c>
      <c r="G382" s="20">
        <v>41</v>
      </c>
      <c r="H382" s="20">
        <v>360</v>
      </c>
      <c r="I382" s="20">
        <v>847.25</v>
      </c>
      <c r="J382" s="20">
        <v>2020</v>
      </c>
      <c r="K382" s="20">
        <v>10</v>
      </c>
      <c r="L382" s="20">
        <v>43</v>
      </c>
    </row>
    <row r="383" spans="1:12" x14ac:dyDescent="0.3">
      <c r="A383" s="21">
        <v>44127</v>
      </c>
      <c r="B383" s="20" t="s">
        <v>757</v>
      </c>
      <c r="C383" s="20" t="s">
        <v>758</v>
      </c>
      <c r="D383" s="20" t="s">
        <v>759</v>
      </c>
      <c r="E383" s="20">
        <v>11880</v>
      </c>
      <c r="F383" s="20" t="s">
        <v>829</v>
      </c>
      <c r="G383" s="20">
        <v>33</v>
      </c>
      <c r="H383" s="20">
        <v>360</v>
      </c>
      <c r="I383" s="20">
        <v>714.96</v>
      </c>
      <c r="J383" s="20">
        <v>2020</v>
      </c>
      <c r="K383" s="20">
        <v>10</v>
      </c>
      <c r="L383" s="20">
        <v>43</v>
      </c>
    </row>
    <row r="384" spans="1:12" x14ac:dyDescent="0.3">
      <c r="A384" s="21">
        <v>44127</v>
      </c>
      <c r="B384" s="20" t="s">
        <v>761</v>
      </c>
      <c r="C384" s="20" t="s">
        <v>762</v>
      </c>
      <c r="D384" s="20" t="s">
        <v>759</v>
      </c>
      <c r="E384" s="20">
        <v>11160</v>
      </c>
      <c r="F384" s="20" t="s">
        <v>830</v>
      </c>
      <c r="G384" s="20">
        <v>31</v>
      </c>
      <c r="H384" s="20">
        <v>360</v>
      </c>
      <c r="I384" s="20">
        <v>666</v>
      </c>
      <c r="J384" s="20">
        <v>2020</v>
      </c>
      <c r="K384" s="20">
        <v>10</v>
      </c>
      <c r="L384" s="20">
        <v>43</v>
      </c>
    </row>
    <row r="385" spans="1:12" x14ac:dyDescent="0.3">
      <c r="A385" s="21">
        <v>44127</v>
      </c>
      <c r="B385" s="20" t="s">
        <v>764</v>
      </c>
      <c r="C385" s="20" t="s">
        <v>765</v>
      </c>
      <c r="D385" s="20" t="s">
        <v>759</v>
      </c>
      <c r="E385" s="20">
        <v>11160</v>
      </c>
      <c r="F385" s="20" t="s">
        <v>831</v>
      </c>
      <c r="G385" s="20">
        <v>31</v>
      </c>
      <c r="H385" s="20">
        <v>360</v>
      </c>
      <c r="I385" s="20">
        <v>691.1</v>
      </c>
      <c r="J385" s="20">
        <v>2020</v>
      </c>
      <c r="K385" s="20">
        <v>10</v>
      </c>
      <c r="L385" s="20">
        <v>43</v>
      </c>
    </row>
    <row r="386" spans="1:12" x14ac:dyDescent="0.3">
      <c r="A386" s="21">
        <v>44127</v>
      </c>
      <c r="B386" s="20" t="s">
        <v>770</v>
      </c>
      <c r="C386" s="20" t="s">
        <v>771</v>
      </c>
      <c r="D386" s="20" t="s">
        <v>759</v>
      </c>
      <c r="E386" s="20">
        <v>1080</v>
      </c>
      <c r="F386" s="20" t="s">
        <v>833</v>
      </c>
      <c r="G386" s="20">
        <v>3</v>
      </c>
      <c r="H386" s="20">
        <v>360</v>
      </c>
      <c r="I386" s="20">
        <v>64.8</v>
      </c>
      <c r="J386" s="20">
        <v>2020</v>
      </c>
      <c r="K386" s="20">
        <v>10</v>
      </c>
      <c r="L386" s="20">
        <v>43</v>
      </c>
    </row>
    <row r="387" spans="1:12" x14ac:dyDescent="0.3">
      <c r="A387" s="21">
        <v>44127</v>
      </c>
      <c r="B387" s="20" t="s">
        <v>773</v>
      </c>
      <c r="C387" s="20" t="s">
        <v>774</v>
      </c>
      <c r="D387" s="20" t="s">
        <v>759</v>
      </c>
      <c r="E387" s="20">
        <v>14040</v>
      </c>
      <c r="F387" s="20" t="s">
        <v>832</v>
      </c>
      <c r="G387" s="20">
        <v>39</v>
      </c>
      <c r="H387" s="20">
        <v>360</v>
      </c>
      <c r="I387" s="20">
        <v>803.8</v>
      </c>
      <c r="J387" s="20">
        <v>2020</v>
      </c>
      <c r="K387" s="20">
        <v>10</v>
      </c>
      <c r="L387" s="20">
        <v>43</v>
      </c>
    </row>
    <row r="388" spans="1:12" x14ac:dyDescent="0.3">
      <c r="A388" s="21">
        <v>44125</v>
      </c>
      <c r="B388" s="20" t="s">
        <v>757</v>
      </c>
      <c r="C388" s="20" t="s">
        <v>758</v>
      </c>
      <c r="D388" s="20" t="s">
        <v>759</v>
      </c>
      <c r="E388" s="20">
        <v>12600</v>
      </c>
      <c r="F388" s="20" t="s">
        <v>829</v>
      </c>
      <c r="G388" s="20">
        <v>35</v>
      </c>
      <c r="H388" s="20">
        <v>360</v>
      </c>
      <c r="I388" s="20">
        <v>751.55</v>
      </c>
      <c r="J388" s="20">
        <v>2020</v>
      </c>
      <c r="K388" s="20">
        <v>10</v>
      </c>
      <c r="L388" s="20">
        <v>43</v>
      </c>
    </row>
    <row r="389" spans="1:12" x14ac:dyDescent="0.3">
      <c r="A389" s="21">
        <v>44125</v>
      </c>
      <c r="B389" s="20" t="s">
        <v>761</v>
      </c>
      <c r="C389" s="20" t="s">
        <v>762</v>
      </c>
      <c r="D389" s="20" t="s">
        <v>759</v>
      </c>
      <c r="E389" s="20">
        <v>11160</v>
      </c>
      <c r="F389" s="20" t="s">
        <v>830</v>
      </c>
      <c r="G389" s="20">
        <v>31</v>
      </c>
      <c r="H389" s="20">
        <v>360</v>
      </c>
      <c r="I389" s="20">
        <v>668.44</v>
      </c>
      <c r="J389" s="20">
        <v>2020</v>
      </c>
      <c r="K389" s="20">
        <v>10</v>
      </c>
      <c r="L389" s="20">
        <v>43</v>
      </c>
    </row>
    <row r="390" spans="1:12" x14ac:dyDescent="0.3">
      <c r="A390" s="21">
        <v>44125</v>
      </c>
      <c r="B390" s="20" t="s">
        <v>764</v>
      </c>
      <c r="C390" s="20" t="s">
        <v>765</v>
      </c>
      <c r="D390" s="20" t="s">
        <v>759</v>
      </c>
      <c r="E390" s="20">
        <v>11160</v>
      </c>
      <c r="F390" s="20" t="s">
        <v>831</v>
      </c>
      <c r="G390" s="20">
        <v>31</v>
      </c>
      <c r="H390" s="20">
        <v>360</v>
      </c>
      <c r="I390" s="20">
        <v>687.65</v>
      </c>
      <c r="J390" s="20">
        <v>2020</v>
      </c>
      <c r="K390" s="20">
        <v>10</v>
      </c>
      <c r="L390" s="20">
        <v>43</v>
      </c>
    </row>
    <row r="391" spans="1:12" x14ac:dyDescent="0.3">
      <c r="A391" s="21">
        <v>44125</v>
      </c>
      <c r="B391" s="20" t="s">
        <v>770</v>
      </c>
      <c r="C391" s="20" t="s">
        <v>771</v>
      </c>
      <c r="D391" s="20" t="s">
        <v>759</v>
      </c>
      <c r="E391" s="20">
        <v>3960</v>
      </c>
      <c r="F391" s="20" t="s">
        <v>833</v>
      </c>
      <c r="G391" s="20">
        <v>11</v>
      </c>
      <c r="H391" s="20">
        <v>360</v>
      </c>
      <c r="I391" s="20">
        <v>240.1</v>
      </c>
      <c r="J391" s="20">
        <v>2020</v>
      </c>
      <c r="K391" s="20">
        <v>10</v>
      </c>
      <c r="L391" s="20">
        <v>43</v>
      </c>
    </row>
    <row r="392" spans="1:12" x14ac:dyDescent="0.3">
      <c r="A392" s="21">
        <v>44125</v>
      </c>
      <c r="B392" s="20" t="s">
        <v>773</v>
      </c>
      <c r="C392" s="20" t="s">
        <v>774</v>
      </c>
      <c r="D392" s="20" t="s">
        <v>759</v>
      </c>
      <c r="E392" s="20">
        <v>14040</v>
      </c>
      <c r="F392" s="20" t="s">
        <v>832</v>
      </c>
      <c r="G392" s="20">
        <v>39</v>
      </c>
      <c r="H392" s="20">
        <v>360</v>
      </c>
      <c r="I392" s="20">
        <v>801.2</v>
      </c>
      <c r="J392" s="20">
        <v>2020</v>
      </c>
      <c r="K392" s="20">
        <v>10</v>
      </c>
      <c r="L392" s="20">
        <v>43</v>
      </c>
    </row>
    <row r="393" spans="1:12" x14ac:dyDescent="0.3">
      <c r="A393" s="21">
        <v>44125</v>
      </c>
      <c r="B393" s="20" t="s">
        <v>757</v>
      </c>
      <c r="C393" s="20" t="s">
        <v>758</v>
      </c>
      <c r="D393" s="20" t="s">
        <v>759</v>
      </c>
      <c r="E393" s="20">
        <v>11520</v>
      </c>
      <c r="F393" s="20" t="s">
        <v>829</v>
      </c>
      <c r="G393" s="20">
        <v>32</v>
      </c>
      <c r="H393" s="20">
        <v>360</v>
      </c>
      <c r="I393" s="20">
        <v>704.55</v>
      </c>
      <c r="J393" s="20">
        <v>2020</v>
      </c>
      <c r="K393" s="20">
        <v>10</v>
      </c>
      <c r="L393" s="20">
        <v>43</v>
      </c>
    </row>
    <row r="394" spans="1:12" x14ac:dyDescent="0.3">
      <c r="A394" s="21">
        <v>44125</v>
      </c>
      <c r="B394" s="20" t="s">
        <v>761</v>
      </c>
      <c r="C394" s="20" t="s">
        <v>762</v>
      </c>
      <c r="D394" s="20" t="s">
        <v>759</v>
      </c>
      <c r="E394" s="20">
        <v>11160</v>
      </c>
      <c r="F394" s="20" t="s">
        <v>830</v>
      </c>
      <c r="G394" s="20">
        <v>31</v>
      </c>
      <c r="H394" s="20">
        <v>360</v>
      </c>
      <c r="I394" s="20">
        <v>672.88</v>
      </c>
      <c r="J394" s="20">
        <v>2020</v>
      </c>
      <c r="K394" s="20">
        <v>10</v>
      </c>
      <c r="L394" s="20">
        <v>43</v>
      </c>
    </row>
    <row r="395" spans="1:12" x14ac:dyDescent="0.3">
      <c r="A395" s="21">
        <v>44125</v>
      </c>
      <c r="B395" s="20" t="s">
        <v>764</v>
      </c>
      <c r="C395" s="20" t="s">
        <v>765</v>
      </c>
      <c r="D395" s="20" t="s">
        <v>759</v>
      </c>
      <c r="E395" s="20">
        <v>11520</v>
      </c>
      <c r="F395" s="20" t="s">
        <v>831</v>
      </c>
      <c r="G395" s="20">
        <v>32</v>
      </c>
      <c r="H395" s="20">
        <v>360</v>
      </c>
      <c r="I395" s="20">
        <v>715.9</v>
      </c>
      <c r="J395" s="20">
        <v>2020</v>
      </c>
      <c r="K395" s="20">
        <v>10</v>
      </c>
      <c r="L395" s="20">
        <v>43</v>
      </c>
    </row>
    <row r="396" spans="1:12" x14ac:dyDescent="0.3">
      <c r="A396" s="21">
        <v>44125</v>
      </c>
      <c r="B396" s="20" t="s">
        <v>770</v>
      </c>
      <c r="C396" s="20" t="s">
        <v>771</v>
      </c>
      <c r="D396" s="20" t="s">
        <v>759</v>
      </c>
      <c r="E396" s="20">
        <v>6480</v>
      </c>
      <c r="F396" s="20" t="s">
        <v>833</v>
      </c>
      <c r="G396" s="20">
        <v>18</v>
      </c>
      <c r="H396" s="20">
        <v>360</v>
      </c>
      <c r="I396" s="20">
        <v>394.95</v>
      </c>
      <c r="J396" s="20">
        <v>2020</v>
      </c>
      <c r="K396" s="20">
        <v>10</v>
      </c>
      <c r="L396" s="20">
        <v>43</v>
      </c>
    </row>
    <row r="397" spans="1:12" x14ac:dyDescent="0.3">
      <c r="A397" s="21">
        <v>44125</v>
      </c>
      <c r="B397" s="20" t="s">
        <v>773</v>
      </c>
      <c r="C397" s="20" t="s">
        <v>774</v>
      </c>
      <c r="D397" s="20" t="s">
        <v>759</v>
      </c>
      <c r="E397" s="20">
        <v>14400</v>
      </c>
      <c r="F397" s="20" t="s">
        <v>832</v>
      </c>
      <c r="G397" s="20">
        <v>40</v>
      </c>
      <c r="H397" s="20">
        <v>360</v>
      </c>
      <c r="I397" s="20">
        <v>822.1</v>
      </c>
      <c r="J397" s="20">
        <v>2020</v>
      </c>
      <c r="K397" s="20">
        <v>10</v>
      </c>
      <c r="L397" s="20">
        <v>43</v>
      </c>
    </row>
    <row r="398" spans="1:12" x14ac:dyDescent="0.3">
      <c r="A398" s="21">
        <v>44124</v>
      </c>
      <c r="B398" s="20" t="s">
        <v>757</v>
      </c>
      <c r="C398" s="20" t="s">
        <v>758</v>
      </c>
      <c r="D398" s="20" t="s">
        <v>759</v>
      </c>
      <c r="E398" s="20">
        <v>14760</v>
      </c>
      <c r="F398" s="20" t="s">
        <v>829</v>
      </c>
      <c r="G398" s="20">
        <v>41</v>
      </c>
      <c r="H398" s="20">
        <v>360</v>
      </c>
      <c r="I398" s="20">
        <v>901.1</v>
      </c>
      <c r="J398" s="20">
        <v>2020</v>
      </c>
      <c r="K398" s="20">
        <v>10</v>
      </c>
      <c r="L398" s="20">
        <v>43</v>
      </c>
    </row>
    <row r="399" spans="1:12" x14ac:dyDescent="0.3">
      <c r="A399" s="21">
        <v>44124</v>
      </c>
      <c r="B399" s="20" t="s">
        <v>761</v>
      </c>
      <c r="C399" s="20" t="s">
        <v>762</v>
      </c>
      <c r="D399" s="20" t="s">
        <v>759</v>
      </c>
      <c r="E399" s="20">
        <v>11880</v>
      </c>
      <c r="F399" s="20" t="s">
        <v>830</v>
      </c>
      <c r="G399" s="20">
        <v>33</v>
      </c>
      <c r="H399" s="20">
        <v>360</v>
      </c>
      <c r="I399" s="20">
        <v>715.85</v>
      </c>
      <c r="J399" s="20">
        <v>2020</v>
      </c>
      <c r="K399" s="20">
        <v>10</v>
      </c>
      <c r="L399" s="20">
        <v>43</v>
      </c>
    </row>
    <row r="400" spans="1:12" x14ac:dyDescent="0.3">
      <c r="A400" s="21">
        <v>44124</v>
      </c>
      <c r="B400" s="20" t="s">
        <v>764</v>
      </c>
      <c r="C400" s="20" t="s">
        <v>765</v>
      </c>
      <c r="D400" s="20" t="s">
        <v>759</v>
      </c>
      <c r="E400" s="20">
        <v>12600</v>
      </c>
      <c r="F400" s="20" t="s">
        <v>831</v>
      </c>
      <c r="G400" s="20">
        <v>35</v>
      </c>
      <c r="H400" s="20">
        <v>360</v>
      </c>
      <c r="I400" s="20">
        <v>779.65</v>
      </c>
      <c r="J400" s="20">
        <v>2020</v>
      </c>
      <c r="K400" s="20">
        <v>10</v>
      </c>
      <c r="L400" s="20">
        <v>43</v>
      </c>
    </row>
    <row r="401" spans="1:12" x14ac:dyDescent="0.3">
      <c r="A401" s="21">
        <v>44124</v>
      </c>
      <c r="B401" s="20" t="s">
        <v>767</v>
      </c>
      <c r="C401" s="20" t="s">
        <v>768</v>
      </c>
      <c r="D401" s="20" t="s">
        <v>759</v>
      </c>
      <c r="E401" s="20">
        <v>720</v>
      </c>
      <c r="F401" s="20" t="s">
        <v>834</v>
      </c>
      <c r="G401" s="20">
        <v>2</v>
      </c>
      <c r="H401" s="20">
        <v>360</v>
      </c>
      <c r="I401" s="20">
        <v>40.75</v>
      </c>
      <c r="J401" s="20">
        <v>2020</v>
      </c>
      <c r="K401" s="20">
        <v>10</v>
      </c>
      <c r="L401" s="20">
        <v>43</v>
      </c>
    </row>
    <row r="402" spans="1:12" x14ac:dyDescent="0.3">
      <c r="A402" s="21">
        <v>44124</v>
      </c>
      <c r="B402" s="20" t="s">
        <v>770</v>
      </c>
      <c r="C402" s="20" t="s">
        <v>771</v>
      </c>
      <c r="D402" s="20" t="s">
        <v>759</v>
      </c>
      <c r="E402" s="20">
        <v>8640</v>
      </c>
      <c r="F402" s="20" t="s">
        <v>833</v>
      </c>
      <c r="G402" s="20">
        <v>24</v>
      </c>
      <c r="H402" s="20">
        <v>360</v>
      </c>
      <c r="I402" s="20">
        <v>524.9</v>
      </c>
      <c r="J402" s="20">
        <v>2020</v>
      </c>
      <c r="K402" s="20">
        <v>10</v>
      </c>
      <c r="L402" s="20">
        <v>43</v>
      </c>
    </row>
    <row r="403" spans="1:12" x14ac:dyDescent="0.3">
      <c r="A403" s="21">
        <v>44124</v>
      </c>
      <c r="B403" s="20" t="s">
        <v>773</v>
      </c>
      <c r="C403" s="20" t="s">
        <v>774</v>
      </c>
      <c r="D403" s="20" t="s">
        <v>759</v>
      </c>
      <c r="E403" s="20">
        <v>15840</v>
      </c>
      <c r="F403" s="20" t="s">
        <v>832</v>
      </c>
      <c r="G403" s="20">
        <v>44</v>
      </c>
      <c r="H403" s="20">
        <v>360</v>
      </c>
      <c r="I403" s="20">
        <v>899.19</v>
      </c>
      <c r="J403" s="20">
        <v>2020</v>
      </c>
      <c r="K403" s="20">
        <v>10</v>
      </c>
      <c r="L403" s="20">
        <v>43</v>
      </c>
    </row>
    <row r="404" spans="1:12" x14ac:dyDescent="0.3">
      <c r="A404" s="21">
        <v>44124</v>
      </c>
      <c r="B404" s="20" t="s">
        <v>757</v>
      </c>
      <c r="C404" s="20" t="s">
        <v>758</v>
      </c>
      <c r="D404" s="20" t="s">
        <v>759</v>
      </c>
      <c r="E404" s="20">
        <v>10800</v>
      </c>
      <c r="F404" s="20" t="s">
        <v>829</v>
      </c>
      <c r="G404" s="20">
        <v>30</v>
      </c>
      <c r="H404" s="20">
        <v>360</v>
      </c>
      <c r="I404" s="20">
        <v>660.65</v>
      </c>
      <c r="J404" s="20">
        <v>2020</v>
      </c>
      <c r="K404" s="20">
        <v>10</v>
      </c>
      <c r="L404" s="20">
        <v>43</v>
      </c>
    </row>
    <row r="405" spans="1:12" x14ac:dyDescent="0.3">
      <c r="A405" s="21">
        <v>44124</v>
      </c>
      <c r="B405" s="20" t="s">
        <v>761</v>
      </c>
      <c r="C405" s="20" t="s">
        <v>762</v>
      </c>
      <c r="D405" s="20" t="s">
        <v>759</v>
      </c>
      <c r="E405" s="20">
        <v>10800</v>
      </c>
      <c r="F405" s="20" t="s">
        <v>830</v>
      </c>
      <c r="G405" s="20">
        <v>30</v>
      </c>
      <c r="H405" s="20">
        <v>360</v>
      </c>
      <c r="I405" s="20">
        <v>654.46</v>
      </c>
      <c r="J405" s="20">
        <v>2020</v>
      </c>
      <c r="K405" s="20">
        <v>10</v>
      </c>
      <c r="L405" s="20">
        <v>43</v>
      </c>
    </row>
    <row r="406" spans="1:12" x14ac:dyDescent="0.3">
      <c r="A406" s="21">
        <v>44124</v>
      </c>
      <c r="B406" s="20" t="s">
        <v>764</v>
      </c>
      <c r="C406" s="20" t="s">
        <v>765</v>
      </c>
      <c r="D406" s="20" t="s">
        <v>759</v>
      </c>
      <c r="E406" s="20">
        <v>9720</v>
      </c>
      <c r="F406" s="20" t="s">
        <v>831</v>
      </c>
      <c r="G406" s="20">
        <v>27</v>
      </c>
      <c r="H406" s="20">
        <v>360</v>
      </c>
      <c r="I406" s="20">
        <v>608</v>
      </c>
      <c r="J406" s="20">
        <v>2020</v>
      </c>
      <c r="K406" s="20">
        <v>10</v>
      </c>
      <c r="L406" s="20">
        <v>43</v>
      </c>
    </row>
    <row r="407" spans="1:12" x14ac:dyDescent="0.3">
      <c r="A407" s="21">
        <v>44124</v>
      </c>
      <c r="B407" s="20" t="s">
        <v>767</v>
      </c>
      <c r="C407" s="20" t="s">
        <v>768</v>
      </c>
      <c r="D407" s="20" t="s">
        <v>759</v>
      </c>
      <c r="E407" s="20">
        <v>720</v>
      </c>
      <c r="F407" s="20" t="s">
        <v>834</v>
      </c>
      <c r="G407" s="20">
        <v>2</v>
      </c>
      <c r="H407" s="20">
        <v>360</v>
      </c>
      <c r="I407" s="20">
        <v>41.5</v>
      </c>
      <c r="J407" s="20">
        <v>2020</v>
      </c>
      <c r="K407" s="20">
        <v>10</v>
      </c>
      <c r="L407" s="20">
        <v>43</v>
      </c>
    </row>
    <row r="408" spans="1:12" x14ac:dyDescent="0.3">
      <c r="A408" s="21">
        <v>44124</v>
      </c>
      <c r="B408" s="20" t="s">
        <v>770</v>
      </c>
      <c r="C408" s="20" t="s">
        <v>771</v>
      </c>
      <c r="D408" s="20" t="s">
        <v>759</v>
      </c>
      <c r="E408" s="20">
        <v>5400</v>
      </c>
      <c r="F408" s="20" t="s">
        <v>833</v>
      </c>
      <c r="G408" s="20">
        <v>15</v>
      </c>
      <c r="H408" s="20">
        <v>360</v>
      </c>
      <c r="I408" s="20">
        <v>332.05</v>
      </c>
      <c r="J408" s="20">
        <v>2020</v>
      </c>
      <c r="K408" s="20">
        <v>10</v>
      </c>
      <c r="L408" s="20">
        <v>43</v>
      </c>
    </row>
    <row r="409" spans="1:12" x14ac:dyDescent="0.3">
      <c r="A409" s="21">
        <v>44124</v>
      </c>
      <c r="B409" s="20" t="s">
        <v>773</v>
      </c>
      <c r="C409" s="20" t="s">
        <v>774</v>
      </c>
      <c r="D409" s="20" t="s">
        <v>759</v>
      </c>
      <c r="E409" s="20">
        <v>12960</v>
      </c>
      <c r="F409" s="20" t="s">
        <v>832</v>
      </c>
      <c r="G409" s="20">
        <v>36</v>
      </c>
      <c r="H409" s="20">
        <v>360</v>
      </c>
      <c r="I409" s="20">
        <v>739.35</v>
      </c>
      <c r="J409" s="20">
        <v>2020</v>
      </c>
      <c r="K409" s="20">
        <v>10</v>
      </c>
      <c r="L409" s="20">
        <v>43</v>
      </c>
    </row>
    <row r="410" spans="1:12" x14ac:dyDescent="0.3">
      <c r="A410" s="21">
        <v>44123</v>
      </c>
      <c r="B410" s="20" t="s">
        <v>826</v>
      </c>
      <c r="C410" s="20" t="s">
        <v>827</v>
      </c>
      <c r="D410" s="20" t="s">
        <v>759</v>
      </c>
      <c r="E410" s="20">
        <v>21600</v>
      </c>
      <c r="F410" s="20" t="s">
        <v>835</v>
      </c>
      <c r="G410" s="20">
        <v>60</v>
      </c>
      <c r="H410" s="20">
        <v>360</v>
      </c>
      <c r="I410" s="20">
        <v>1391.85</v>
      </c>
      <c r="J410" s="20">
        <v>2020</v>
      </c>
      <c r="K410" s="20">
        <v>10</v>
      </c>
      <c r="L410" s="20">
        <v>43</v>
      </c>
    </row>
    <row r="411" spans="1:12" x14ac:dyDescent="0.3">
      <c r="A411" s="21">
        <v>44123</v>
      </c>
      <c r="B411" s="20" t="s">
        <v>757</v>
      </c>
      <c r="C411" s="20" t="s">
        <v>758</v>
      </c>
      <c r="D411" s="20" t="s">
        <v>759</v>
      </c>
      <c r="E411" s="20">
        <v>12960</v>
      </c>
      <c r="F411" s="20" t="s">
        <v>836</v>
      </c>
      <c r="G411" s="20">
        <v>36</v>
      </c>
      <c r="H411" s="20">
        <v>360</v>
      </c>
      <c r="I411" s="20">
        <v>785.85</v>
      </c>
      <c r="J411" s="20">
        <v>2020</v>
      </c>
      <c r="K411" s="20">
        <v>10</v>
      </c>
      <c r="L411" s="20">
        <v>43</v>
      </c>
    </row>
    <row r="412" spans="1:12" x14ac:dyDescent="0.3">
      <c r="A412" s="21">
        <v>44123</v>
      </c>
      <c r="B412" s="20" t="s">
        <v>761</v>
      </c>
      <c r="C412" s="20" t="s">
        <v>762</v>
      </c>
      <c r="D412" s="20" t="s">
        <v>759</v>
      </c>
      <c r="E412" s="20">
        <v>11520</v>
      </c>
      <c r="F412" s="20" t="s">
        <v>837</v>
      </c>
      <c r="G412" s="20">
        <v>32</v>
      </c>
      <c r="H412" s="20">
        <v>360</v>
      </c>
      <c r="I412" s="20">
        <v>699.69</v>
      </c>
      <c r="J412" s="20">
        <v>2020</v>
      </c>
      <c r="K412" s="20">
        <v>10</v>
      </c>
      <c r="L412" s="20">
        <v>43</v>
      </c>
    </row>
    <row r="413" spans="1:12" x14ac:dyDescent="0.3">
      <c r="A413" s="21">
        <v>44123</v>
      </c>
      <c r="B413" s="20" t="s">
        <v>764</v>
      </c>
      <c r="C413" s="20" t="s">
        <v>765</v>
      </c>
      <c r="D413" s="20" t="s">
        <v>759</v>
      </c>
      <c r="E413" s="20">
        <v>11520</v>
      </c>
      <c r="F413" s="20" t="s">
        <v>838</v>
      </c>
      <c r="G413" s="20">
        <v>32</v>
      </c>
      <c r="H413" s="20">
        <v>360</v>
      </c>
      <c r="I413" s="20">
        <v>709.65</v>
      </c>
      <c r="J413" s="20">
        <v>2020</v>
      </c>
      <c r="K413" s="20">
        <v>10</v>
      </c>
      <c r="L413" s="20">
        <v>43</v>
      </c>
    </row>
    <row r="414" spans="1:12" x14ac:dyDescent="0.3">
      <c r="A414" s="21">
        <v>44123</v>
      </c>
      <c r="B414" s="20" t="s">
        <v>767</v>
      </c>
      <c r="C414" s="20" t="s">
        <v>768</v>
      </c>
      <c r="D414" s="20" t="s">
        <v>759</v>
      </c>
      <c r="E414" s="20">
        <v>2880</v>
      </c>
      <c r="F414" s="20" t="s">
        <v>839</v>
      </c>
      <c r="G414" s="20">
        <v>8</v>
      </c>
      <c r="H414" s="20">
        <v>360</v>
      </c>
      <c r="I414" s="20">
        <v>169.8</v>
      </c>
      <c r="J414" s="20">
        <v>2020</v>
      </c>
      <c r="K414" s="20">
        <v>10</v>
      </c>
      <c r="L414" s="20">
        <v>43</v>
      </c>
    </row>
    <row r="415" spans="1:12" x14ac:dyDescent="0.3">
      <c r="A415" s="21">
        <v>44123</v>
      </c>
      <c r="B415" s="20" t="s">
        <v>770</v>
      </c>
      <c r="C415" s="20" t="s">
        <v>771</v>
      </c>
      <c r="D415" s="20" t="s">
        <v>759</v>
      </c>
      <c r="E415" s="20">
        <v>6480</v>
      </c>
      <c r="F415" s="20" t="s">
        <v>840</v>
      </c>
      <c r="G415" s="20">
        <v>18</v>
      </c>
      <c r="H415" s="20">
        <v>360</v>
      </c>
      <c r="I415" s="20">
        <v>396.9</v>
      </c>
      <c r="J415" s="20">
        <v>2020</v>
      </c>
      <c r="K415" s="20">
        <v>10</v>
      </c>
      <c r="L415" s="20">
        <v>43</v>
      </c>
    </row>
    <row r="416" spans="1:12" x14ac:dyDescent="0.3">
      <c r="A416" s="21">
        <v>44123</v>
      </c>
      <c r="B416" s="20" t="s">
        <v>773</v>
      </c>
      <c r="C416" s="20" t="s">
        <v>774</v>
      </c>
      <c r="D416" s="20" t="s">
        <v>759</v>
      </c>
      <c r="E416" s="20">
        <v>14400</v>
      </c>
      <c r="F416" s="20" t="s">
        <v>841</v>
      </c>
      <c r="G416" s="20">
        <v>40</v>
      </c>
      <c r="H416" s="20">
        <v>360</v>
      </c>
      <c r="I416" s="20">
        <v>812.9</v>
      </c>
      <c r="J416" s="20">
        <v>2020</v>
      </c>
      <c r="K416" s="20">
        <v>10</v>
      </c>
      <c r="L416" s="20">
        <v>43</v>
      </c>
    </row>
    <row r="417" spans="1:12" x14ac:dyDescent="0.3">
      <c r="A417" s="21">
        <v>44121</v>
      </c>
      <c r="B417" s="20" t="s">
        <v>757</v>
      </c>
      <c r="C417" s="20" t="s">
        <v>758</v>
      </c>
      <c r="D417" s="20" t="s">
        <v>759</v>
      </c>
      <c r="E417" s="20">
        <v>12960</v>
      </c>
      <c r="F417" s="20" t="s">
        <v>836</v>
      </c>
      <c r="G417" s="20">
        <v>36</v>
      </c>
      <c r="H417" s="20">
        <v>360</v>
      </c>
      <c r="I417" s="20">
        <v>793.65</v>
      </c>
      <c r="J417" s="20">
        <v>2020</v>
      </c>
      <c r="K417" s="20">
        <v>10</v>
      </c>
      <c r="L417" s="20">
        <v>42</v>
      </c>
    </row>
    <row r="418" spans="1:12" x14ac:dyDescent="0.3">
      <c r="A418" s="21">
        <v>44121</v>
      </c>
      <c r="B418" s="20" t="s">
        <v>761</v>
      </c>
      <c r="C418" s="20" t="s">
        <v>762</v>
      </c>
      <c r="D418" s="20" t="s">
        <v>759</v>
      </c>
      <c r="E418" s="20">
        <v>11520</v>
      </c>
      <c r="F418" s="20" t="s">
        <v>837</v>
      </c>
      <c r="G418" s="20">
        <v>32</v>
      </c>
      <c r="H418" s="20">
        <v>360</v>
      </c>
      <c r="I418" s="20">
        <v>705.43</v>
      </c>
      <c r="J418" s="20">
        <v>2020</v>
      </c>
      <c r="K418" s="20">
        <v>10</v>
      </c>
      <c r="L418" s="20">
        <v>42</v>
      </c>
    </row>
    <row r="419" spans="1:12" x14ac:dyDescent="0.3">
      <c r="A419" s="21">
        <v>44121</v>
      </c>
      <c r="B419" s="20" t="s">
        <v>764</v>
      </c>
      <c r="C419" s="20" t="s">
        <v>765</v>
      </c>
      <c r="D419" s="20" t="s">
        <v>759</v>
      </c>
      <c r="E419" s="20">
        <v>11160</v>
      </c>
      <c r="F419" s="20" t="s">
        <v>838</v>
      </c>
      <c r="G419" s="20">
        <v>31</v>
      </c>
      <c r="H419" s="20">
        <v>360</v>
      </c>
      <c r="I419" s="20">
        <v>690.3</v>
      </c>
      <c r="J419" s="20">
        <v>2020</v>
      </c>
      <c r="K419" s="20">
        <v>10</v>
      </c>
      <c r="L419" s="20">
        <v>42</v>
      </c>
    </row>
    <row r="420" spans="1:12" x14ac:dyDescent="0.3">
      <c r="A420" s="21">
        <v>44121</v>
      </c>
      <c r="B420" s="20" t="s">
        <v>767</v>
      </c>
      <c r="C420" s="20" t="s">
        <v>768</v>
      </c>
      <c r="D420" s="20" t="s">
        <v>759</v>
      </c>
      <c r="E420" s="20">
        <v>5040</v>
      </c>
      <c r="F420" s="20" t="s">
        <v>839</v>
      </c>
      <c r="G420" s="20">
        <v>14</v>
      </c>
      <c r="H420" s="20">
        <v>360</v>
      </c>
      <c r="I420" s="20">
        <v>307.5</v>
      </c>
      <c r="J420" s="20">
        <v>2020</v>
      </c>
      <c r="K420" s="20">
        <v>10</v>
      </c>
      <c r="L420" s="20">
        <v>42</v>
      </c>
    </row>
    <row r="421" spans="1:12" x14ac:dyDescent="0.3">
      <c r="A421" s="21">
        <v>44121</v>
      </c>
      <c r="B421" s="20" t="s">
        <v>770</v>
      </c>
      <c r="C421" s="20" t="s">
        <v>771</v>
      </c>
      <c r="D421" s="20" t="s">
        <v>759</v>
      </c>
      <c r="E421" s="20">
        <v>6480</v>
      </c>
      <c r="F421" s="20" t="s">
        <v>840</v>
      </c>
      <c r="G421" s="20">
        <v>18</v>
      </c>
      <c r="H421" s="20">
        <v>360</v>
      </c>
      <c r="I421" s="20">
        <v>398.65</v>
      </c>
      <c r="J421" s="20">
        <v>2020</v>
      </c>
      <c r="K421" s="20">
        <v>10</v>
      </c>
      <c r="L421" s="20">
        <v>42</v>
      </c>
    </row>
    <row r="422" spans="1:12" x14ac:dyDescent="0.3">
      <c r="A422" s="21">
        <v>44121</v>
      </c>
      <c r="B422" s="20" t="s">
        <v>773</v>
      </c>
      <c r="C422" s="20" t="s">
        <v>774</v>
      </c>
      <c r="D422" s="20" t="s">
        <v>759</v>
      </c>
      <c r="E422" s="20">
        <v>14760</v>
      </c>
      <c r="F422" s="20" t="s">
        <v>841</v>
      </c>
      <c r="G422" s="20">
        <v>41</v>
      </c>
      <c r="H422" s="20">
        <v>360</v>
      </c>
      <c r="I422" s="20">
        <v>839.5</v>
      </c>
      <c r="J422" s="20">
        <v>2020</v>
      </c>
      <c r="K422" s="20">
        <v>10</v>
      </c>
      <c r="L422" s="20">
        <v>42</v>
      </c>
    </row>
    <row r="423" spans="1:12" x14ac:dyDescent="0.3">
      <c r="A423" s="21">
        <v>44121</v>
      </c>
      <c r="B423" s="20" t="s">
        <v>773</v>
      </c>
      <c r="C423" s="20" t="s">
        <v>774</v>
      </c>
      <c r="D423" s="20" t="s">
        <v>759</v>
      </c>
      <c r="E423" s="20">
        <v>360</v>
      </c>
      <c r="F423" s="20" t="s">
        <v>841</v>
      </c>
      <c r="G423" s="20">
        <v>0</v>
      </c>
      <c r="H423" s="20">
        <v>0</v>
      </c>
      <c r="I423" s="20">
        <v>705.43</v>
      </c>
      <c r="J423" s="20">
        <v>2020</v>
      </c>
      <c r="K423" s="20">
        <v>10</v>
      </c>
      <c r="L423" s="20">
        <v>42</v>
      </c>
    </row>
    <row r="424" spans="1:12" x14ac:dyDescent="0.3">
      <c r="A424" s="21">
        <v>44120</v>
      </c>
      <c r="B424" s="20" t="s">
        <v>757</v>
      </c>
      <c r="C424" s="20" t="s">
        <v>758</v>
      </c>
      <c r="D424" s="20" t="s">
        <v>759</v>
      </c>
      <c r="E424" s="20">
        <v>12960</v>
      </c>
      <c r="F424" s="20" t="s">
        <v>836</v>
      </c>
      <c r="G424" s="20">
        <v>36</v>
      </c>
      <c r="H424" s="20">
        <v>360</v>
      </c>
      <c r="I424" s="20">
        <v>797.68</v>
      </c>
      <c r="J424" s="20">
        <v>2020</v>
      </c>
      <c r="K424" s="20">
        <v>10</v>
      </c>
      <c r="L424" s="20">
        <v>42</v>
      </c>
    </row>
    <row r="425" spans="1:12" x14ac:dyDescent="0.3">
      <c r="A425" s="21">
        <v>44120</v>
      </c>
      <c r="B425" s="20" t="s">
        <v>761</v>
      </c>
      <c r="C425" s="20" t="s">
        <v>762</v>
      </c>
      <c r="D425" s="20" t="s">
        <v>759</v>
      </c>
      <c r="E425" s="20">
        <v>11520</v>
      </c>
      <c r="F425" s="20" t="s">
        <v>837</v>
      </c>
      <c r="G425" s="20">
        <v>32</v>
      </c>
      <c r="H425" s="20">
        <v>360</v>
      </c>
      <c r="I425" s="20">
        <v>707.45</v>
      </c>
      <c r="J425" s="20">
        <v>2020</v>
      </c>
      <c r="K425" s="20">
        <v>10</v>
      </c>
      <c r="L425" s="20">
        <v>42</v>
      </c>
    </row>
    <row r="426" spans="1:12" x14ac:dyDescent="0.3">
      <c r="A426" s="21">
        <v>44120</v>
      </c>
      <c r="B426" s="20" t="s">
        <v>764</v>
      </c>
      <c r="C426" s="20" t="s">
        <v>765</v>
      </c>
      <c r="D426" s="20" t="s">
        <v>759</v>
      </c>
      <c r="E426" s="20">
        <v>11520</v>
      </c>
      <c r="F426" s="20" t="s">
        <v>838</v>
      </c>
      <c r="G426" s="20">
        <v>32</v>
      </c>
      <c r="H426" s="20">
        <v>360</v>
      </c>
      <c r="I426" s="20">
        <v>711.45</v>
      </c>
      <c r="J426" s="20">
        <v>2020</v>
      </c>
      <c r="K426" s="20">
        <v>10</v>
      </c>
      <c r="L426" s="20">
        <v>42</v>
      </c>
    </row>
    <row r="427" spans="1:12" x14ac:dyDescent="0.3">
      <c r="A427" s="21">
        <v>44120</v>
      </c>
      <c r="B427" s="20" t="s">
        <v>767</v>
      </c>
      <c r="C427" s="20" t="s">
        <v>768</v>
      </c>
      <c r="D427" s="20" t="s">
        <v>759</v>
      </c>
      <c r="E427" s="20">
        <v>7560</v>
      </c>
      <c r="F427" s="20" t="s">
        <v>839</v>
      </c>
      <c r="G427" s="20">
        <v>21</v>
      </c>
      <c r="H427" s="20">
        <v>360</v>
      </c>
      <c r="I427" s="20">
        <v>468.9</v>
      </c>
      <c r="J427" s="20">
        <v>2020</v>
      </c>
      <c r="K427" s="20">
        <v>10</v>
      </c>
      <c r="L427" s="20">
        <v>42</v>
      </c>
    </row>
    <row r="428" spans="1:12" x14ac:dyDescent="0.3">
      <c r="A428" s="21">
        <v>44120</v>
      </c>
      <c r="B428" s="20" t="s">
        <v>770</v>
      </c>
      <c r="C428" s="20" t="s">
        <v>771</v>
      </c>
      <c r="D428" s="20" t="s">
        <v>759</v>
      </c>
      <c r="E428" s="20">
        <v>7200</v>
      </c>
      <c r="F428" s="20" t="s">
        <v>840</v>
      </c>
      <c r="G428" s="20">
        <v>20</v>
      </c>
      <c r="H428" s="20">
        <v>360</v>
      </c>
      <c r="I428" s="20">
        <v>444.85</v>
      </c>
      <c r="J428" s="20">
        <v>2020</v>
      </c>
      <c r="K428" s="20">
        <v>10</v>
      </c>
      <c r="L428" s="20">
        <v>42</v>
      </c>
    </row>
    <row r="429" spans="1:12" x14ac:dyDescent="0.3">
      <c r="A429" s="21">
        <v>44120</v>
      </c>
      <c r="B429" s="20" t="s">
        <v>773</v>
      </c>
      <c r="C429" s="20" t="s">
        <v>774</v>
      </c>
      <c r="D429" s="20" t="s">
        <v>759</v>
      </c>
      <c r="E429" s="20">
        <v>14040</v>
      </c>
      <c r="F429" s="20" t="s">
        <v>841</v>
      </c>
      <c r="G429" s="20">
        <v>39</v>
      </c>
      <c r="H429" s="20">
        <v>360</v>
      </c>
      <c r="I429" s="20">
        <v>800.05</v>
      </c>
      <c r="J429" s="20">
        <v>2020</v>
      </c>
      <c r="K429" s="20">
        <v>10</v>
      </c>
      <c r="L429" s="20">
        <v>42</v>
      </c>
    </row>
    <row r="430" spans="1:12" x14ac:dyDescent="0.3">
      <c r="A430" s="21">
        <v>44118</v>
      </c>
      <c r="B430" s="20" t="s">
        <v>757</v>
      </c>
      <c r="C430" s="20" t="s">
        <v>758</v>
      </c>
      <c r="D430" s="20" t="s">
        <v>759</v>
      </c>
      <c r="E430" s="20">
        <v>13320</v>
      </c>
      <c r="F430" s="20" t="s">
        <v>836</v>
      </c>
      <c r="G430" s="20">
        <v>37</v>
      </c>
      <c r="H430" s="20">
        <v>360</v>
      </c>
      <c r="I430" s="20">
        <v>816.29</v>
      </c>
      <c r="J430" s="20">
        <v>2020</v>
      </c>
      <c r="K430" s="20">
        <v>10</v>
      </c>
      <c r="L430" s="20">
        <v>42</v>
      </c>
    </row>
    <row r="431" spans="1:12" x14ac:dyDescent="0.3">
      <c r="A431" s="21">
        <v>44118</v>
      </c>
      <c r="B431" s="20" t="s">
        <v>761</v>
      </c>
      <c r="C431" s="20" t="s">
        <v>762</v>
      </c>
      <c r="D431" s="20" t="s">
        <v>759</v>
      </c>
      <c r="E431" s="20">
        <v>11520</v>
      </c>
      <c r="F431" s="20" t="s">
        <v>837</v>
      </c>
      <c r="G431" s="20">
        <v>32</v>
      </c>
      <c r="H431" s="20">
        <v>360</v>
      </c>
      <c r="I431" s="20">
        <v>708.04</v>
      </c>
      <c r="J431" s="20">
        <v>2020</v>
      </c>
      <c r="K431" s="20">
        <v>10</v>
      </c>
      <c r="L431" s="20">
        <v>42</v>
      </c>
    </row>
    <row r="432" spans="1:12" x14ac:dyDescent="0.3">
      <c r="A432" s="21">
        <v>44118</v>
      </c>
      <c r="B432" s="20" t="s">
        <v>764</v>
      </c>
      <c r="C432" s="20" t="s">
        <v>765</v>
      </c>
      <c r="D432" s="20" t="s">
        <v>759</v>
      </c>
      <c r="E432" s="20">
        <v>11160</v>
      </c>
      <c r="F432" s="20" t="s">
        <v>838</v>
      </c>
      <c r="G432" s="20">
        <v>31</v>
      </c>
      <c r="H432" s="20">
        <v>360</v>
      </c>
      <c r="I432" s="20">
        <v>683</v>
      </c>
      <c r="J432" s="20">
        <v>2020</v>
      </c>
      <c r="K432" s="20">
        <v>10</v>
      </c>
      <c r="L432" s="20">
        <v>42</v>
      </c>
    </row>
    <row r="433" spans="1:12" x14ac:dyDescent="0.3">
      <c r="A433" s="21">
        <v>44118</v>
      </c>
      <c r="B433" s="20" t="s">
        <v>767</v>
      </c>
      <c r="C433" s="20" t="s">
        <v>768</v>
      </c>
      <c r="D433" s="20" t="s">
        <v>759</v>
      </c>
      <c r="E433" s="20">
        <v>8640</v>
      </c>
      <c r="F433" s="20" t="s">
        <v>839</v>
      </c>
      <c r="G433" s="20">
        <v>24</v>
      </c>
      <c r="H433" s="20">
        <v>360</v>
      </c>
      <c r="I433" s="20">
        <v>535.85</v>
      </c>
      <c r="J433" s="20">
        <v>2020</v>
      </c>
      <c r="K433" s="20">
        <v>10</v>
      </c>
      <c r="L433" s="20">
        <v>42</v>
      </c>
    </row>
    <row r="434" spans="1:12" x14ac:dyDescent="0.3">
      <c r="A434" s="21">
        <v>44118</v>
      </c>
      <c r="B434" s="20" t="s">
        <v>770</v>
      </c>
      <c r="C434" s="20" t="s">
        <v>771</v>
      </c>
      <c r="D434" s="20" t="s">
        <v>759</v>
      </c>
      <c r="E434" s="20">
        <v>6120</v>
      </c>
      <c r="F434" s="20" t="s">
        <v>840</v>
      </c>
      <c r="G434" s="20">
        <v>17</v>
      </c>
      <c r="H434" s="20">
        <v>360</v>
      </c>
      <c r="I434" s="20">
        <v>375.95</v>
      </c>
      <c r="J434" s="20">
        <v>2020</v>
      </c>
      <c r="K434" s="20">
        <v>10</v>
      </c>
      <c r="L434" s="20">
        <v>42</v>
      </c>
    </row>
    <row r="435" spans="1:12" x14ac:dyDescent="0.3">
      <c r="A435" s="21">
        <v>44118</v>
      </c>
      <c r="B435" s="20" t="s">
        <v>773</v>
      </c>
      <c r="C435" s="20" t="s">
        <v>774</v>
      </c>
      <c r="D435" s="20" t="s">
        <v>759</v>
      </c>
      <c r="E435" s="20">
        <v>14400</v>
      </c>
      <c r="F435" s="20" t="s">
        <v>841</v>
      </c>
      <c r="G435" s="20">
        <v>40</v>
      </c>
      <c r="H435" s="20">
        <v>360</v>
      </c>
      <c r="I435" s="20">
        <v>817.9</v>
      </c>
      <c r="J435" s="20">
        <v>2020</v>
      </c>
      <c r="K435" s="20">
        <v>10</v>
      </c>
      <c r="L435" s="20">
        <v>42</v>
      </c>
    </row>
    <row r="436" spans="1:12" x14ac:dyDescent="0.3">
      <c r="A436" s="21">
        <v>44118</v>
      </c>
      <c r="B436" s="20" t="s">
        <v>757</v>
      </c>
      <c r="C436" s="20" t="s">
        <v>758</v>
      </c>
      <c r="D436" s="20" t="s">
        <v>759</v>
      </c>
      <c r="E436" s="20">
        <v>14040</v>
      </c>
      <c r="F436" s="20" t="s">
        <v>836</v>
      </c>
      <c r="G436" s="20">
        <v>39</v>
      </c>
      <c r="H436" s="20">
        <v>360</v>
      </c>
      <c r="I436" s="20">
        <v>864.5</v>
      </c>
      <c r="J436" s="20">
        <v>2020</v>
      </c>
      <c r="K436" s="20">
        <v>10</v>
      </c>
      <c r="L436" s="20">
        <v>42</v>
      </c>
    </row>
    <row r="437" spans="1:12" x14ac:dyDescent="0.3">
      <c r="A437" s="21">
        <v>44118</v>
      </c>
      <c r="B437" s="20" t="s">
        <v>761</v>
      </c>
      <c r="C437" s="20" t="s">
        <v>762</v>
      </c>
      <c r="D437" s="20" t="s">
        <v>759</v>
      </c>
      <c r="E437" s="20">
        <v>11160</v>
      </c>
      <c r="F437" s="20" t="s">
        <v>837</v>
      </c>
      <c r="G437" s="20">
        <v>31</v>
      </c>
      <c r="H437" s="20">
        <v>360</v>
      </c>
      <c r="I437" s="20">
        <v>691</v>
      </c>
      <c r="J437" s="20">
        <v>2020</v>
      </c>
      <c r="K437" s="20">
        <v>10</v>
      </c>
      <c r="L437" s="20">
        <v>42</v>
      </c>
    </row>
    <row r="438" spans="1:12" x14ac:dyDescent="0.3">
      <c r="A438" s="21">
        <v>44118</v>
      </c>
      <c r="B438" s="20" t="s">
        <v>764</v>
      </c>
      <c r="C438" s="20" t="s">
        <v>765</v>
      </c>
      <c r="D438" s="20" t="s">
        <v>759</v>
      </c>
      <c r="E438" s="20">
        <v>11160</v>
      </c>
      <c r="F438" s="20" t="s">
        <v>838</v>
      </c>
      <c r="G438" s="20">
        <v>31</v>
      </c>
      <c r="H438" s="20">
        <v>360</v>
      </c>
      <c r="I438" s="20">
        <v>688</v>
      </c>
      <c r="J438" s="20">
        <v>2020</v>
      </c>
      <c r="K438" s="20">
        <v>10</v>
      </c>
      <c r="L438" s="20">
        <v>42</v>
      </c>
    </row>
    <row r="439" spans="1:12" x14ac:dyDescent="0.3">
      <c r="A439" s="21">
        <v>44118</v>
      </c>
      <c r="B439" s="20" t="s">
        <v>767</v>
      </c>
      <c r="C439" s="20" t="s">
        <v>768</v>
      </c>
      <c r="D439" s="20" t="s">
        <v>759</v>
      </c>
      <c r="E439" s="20">
        <v>9360</v>
      </c>
      <c r="F439" s="20" t="s">
        <v>839</v>
      </c>
      <c r="G439" s="20">
        <v>26</v>
      </c>
      <c r="H439" s="20">
        <v>360</v>
      </c>
      <c r="I439" s="20">
        <v>598.75</v>
      </c>
      <c r="J439" s="20">
        <v>2020</v>
      </c>
      <c r="K439" s="20">
        <v>10</v>
      </c>
      <c r="L439" s="20">
        <v>42</v>
      </c>
    </row>
    <row r="440" spans="1:12" x14ac:dyDescent="0.3">
      <c r="A440" s="21">
        <v>44118</v>
      </c>
      <c r="B440" s="20" t="s">
        <v>770</v>
      </c>
      <c r="C440" s="20" t="s">
        <v>771</v>
      </c>
      <c r="D440" s="20" t="s">
        <v>759</v>
      </c>
      <c r="E440" s="20">
        <v>6840</v>
      </c>
      <c r="F440" s="20" t="s">
        <v>840</v>
      </c>
      <c r="G440" s="20">
        <v>19</v>
      </c>
      <c r="H440" s="20">
        <v>360</v>
      </c>
      <c r="I440" s="20">
        <v>422.8</v>
      </c>
      <c r="J440" s="20">
        <v>2020</v>
      </c>
      <c r="K440" s="20">
        <v>10</v>
      </c>
      <c r="L440" s="20">
        <v>42</v>
      </c>
    </row>
    <row r="441" spans="1:12" x14ac:dyDescent="0.3">
      <c r="A441" s="21">
        <v>44118</v>
      </c>
      <c r="B441" s="20" t="s">
        <v>773</v>
      </c>
      <c r="C441" s="20" t="s">
        <v>774</v>
      </c>
      <c r="D441" s="20" t="s">
        <v>759</v>
      </c>
      <c r="E441" s="20">
        <v>14400</v>
      </c>
      <c r="F441" s="20" t="s">
        <v>841</v>
      </c>
      <c r="G441" s="20">
        <v>40</v>
      </c>
      <c r="H441" s="20">
        <v>360</v>
      </c>
      <c r="I441" s="20">
        <v>822.85</v>
      </c>
      <c r="J441" s="20">
        <v>2020</v>
      </c>
      <c r="K441" s="20">
        <v>10</v>
      </c>
      <c r="L441" s="20">
        <v>42</v>
      </c>
    </row>
    <row r="442" spans="1:12" x14ac:dyDescent="0.3">
      <c r="A442" s="21">
        <v>44117</v>
      </c>
      <c r="B442" s="20" t="s">
        <v>757</v>
      </c>
      <c r="C442" s="20" t="s">
        <v>758</v>
      </c>
      <c r="D442" s="20" t="s">
        <v>759</v>
      </c>
      <c r="E442" s="20">
        <v>15480</v>
      </c>
      <c r="F442" s="20" t="s">
        <v>836</v>
      </c>
      <c r="G442" s="20">
        <v>43</v>
      </c>
      <c r="H442" s="20">
        <v>360</v>
      </c>
      <c r="I442" s="20">
        <v>942.2</v>
      </c>
      <c r="J442" s="20">
        <v>2020</v>
      </c>
      <c r="K442" s="20">
        <v>10</v>
      </c>
      <c r="L442" s="20">
        <v>42</v>
      </c>
    </row>
    <row r="443" spans="1:12" x14ac:dyDescent="0.3">
      <c r="A443" s="21">
        <v>44117</v>
      </c>
      <c r="B443" s="20" t="s">
        <v>761</v>
      </c>
      <c r="C443" s="20" t="s">
        <v>762</v>
      </c>
      <c r="D443" s="20" t="s">
        <v>759</v>
      </c>
      <c r="E443" s="20">
        <v>11880</v>
      </c>
      <c r="F443" s="20" t="s">
        <v>837</v>
      </c>
      <c r="G443" s="20">
        <v>33</v>
      </c>
      <c r="H443" s="20">
        <v>360</v>
      </c>
      <c r="I443" s="20">
        <v>733.85</v>
      </c>
      <c r="J443" s="20">
        <v>2020</v>
      </c>
      <c r="K443" s="20">
        <v>10</v>
      </c>
      <c r="L443" s="20">
        <v>42</v>
      </c>
    </row>
    <row r="444" spans="1:12" x14ac:dyDescent="0.3">
      <c r="A444" s="21">
        <v>44117</v>
      </c>
      <c r="B444" s="20" t="s">
        <v>764</v>
      </c>
      <c r="C444" s="20" t="s">
        <v>765</v>
      </c>
      <c r="D444" s="20" t="s">
        <v>759</v>
      </c>
      <c r="E444" s="20">
        <v>12240</v>
      </c>
      <c r="F444" s="20" t="s">
        <v>838</v>
      </c>
      <c r="G444" s="20">
        <v>34</v>
      </c>
      <c r="H444" s="20">
        <v>360</v>
      </c>
      <c r="I444" s="20">
        <v>749.65</v>
      </c>
      <c r="J444" s="20">
        <v>2020</v>
      </c>
      <c r="K444" s="20">
        <v>10</v>
      </c>
      <c r="L444" s="20">
        <v>42</v>
      </c>
    </row>
    <row r="445" spans="1:12" x14ac:dyDescent="0.3">
      <c r="A445" s="21">
        <v>44117</v>
      </c>
      <c r="B445" s="20" t="s">
        <v>767</v>
      </c>
      <c r="C445" s="20" t="s">
        <v>768</v>
      </c>
      <c r="D445" s="20" t="s">
        <v>759</v>
      </c>
      <c r="E445" s="20">
        <v>11520</v>
      </c>
      <c r="F445" s="20" t="s">
        <v>839</v>
      </c>
      <c r="G445" s="20">
        <v>32</v>
      </c>
      <c r="H445" s="20">
        <v>360</v>
      </c>
      <c r="I445" s="20">
        <v>731.2</v>
      </c>
      <c r="J445" s="20">
        <v>2020</v>
      </c>
      <c r="K445" s="20">
        <v>10</v>
      </c>
      <c r="L445" s="20">
        <v>42</v>
      </c>
    </row>
    <row r="446" spans="1:12" x14ac:dyDescent="0.3">
      <c r="A446" s="21">
        <v>44117</v>
      </c>
      <c r="B446" s="20" t="s">
        <v>770</v>
      </c>
      <c r="C446" s="20" t="s">
        <v>771</v>
      </c>
      <c r="D446" s="20" t="s">
        <v>759</v>
      </c>
      <c r="E446" s="20">
        <v>7920</v>
      </c>
      <c r="F446" s="20" t="s">
        <v>840</v>
      </c>
      <c r="G446" s="20">
        <v>22</v>
      </c>
      <c r="H446" s="20">
        <v>360</v>
      </c>
      <c r="I446" s="20">
        <v>484.2</v>
      </c>
      <c r="J446" s="20">
        <v>2020</v>
      </c>
      <c r="K446" s="20">
        <v>10</v>
      </c>
      <c r="L446" s="20">
        <v>42</v>
      </c>
    </row>
    <row r="447" spans="1:12" x14ac:dyDescent="0.3">
      <c r="A447" s="21">
        <v>44117</v>
      </c>
      <c r="B447" s="20" t="s">
        <v>773</v>
      </c>
      <c r="C447" s="20" t="s">
        <v>774</v>
      </c>
      <c r="D447" s="20" t="s">
        <v>759</v>
      </c>
      <c r="E447" s="20">
        <v>16560</v>
      </c>
      <c r="F447" s="20" t="s">
        <v>841</v>
      </c>
      <c r="G447" s="20">
        <v>46</v>
      </c>
      <c r="H447" s="20">
        <v>360</v>
      </c>
      <c r="I447" s="20">
        <v>937.4</v>
      </c>
      <c r="J447" s="20">
        <v>2020</v>
      </c>
      <c r="K447" s="20">
        <v>10</v>
      </c>
      <c r="L447" s="20">
        <v>42</v>
      </c>
    </row>
    <row r="448" spans="1:12" x14ac:dyDescent="0.3">
      <c r="A448" s="21">
        <v>44117</v>
      </c>
      <c r="B448" s="20" t="s">
        <v>757</v>
      </c>
      <c r="C448" s="20" t="s">
        <v>758</v>
      </c>
      <c r="D448" s="20" t="s">
        <v>759</v>
      </c>
      <c r="E448" s="20">
        <v>10800</v>
      </c>
      <c r="F448" s="20" t="s">
        <v>836</v>
      </c>
      <c r="G448" s="20">
        <v>30</v>
      </c>
      <c r="H448" s="20">
        <v>360</v>
      </c>
      <c r="I448" s="20">
        <v>666.55</v>
      </c>
      <c r="J448" s="20">
        <v>2020</v>
      </c>
      <c r="K448" s="20">
        <v>10</v>
      </c>
      <c r="L448" s="20">
        <v>42</v>
      </c>
    </row>
    <row r="449" spans="1:12" x14ac:dyDescent="0.3">
      <c r="A449" s="21">
        <v>44117</v>
      </c>
      <c r="B449" s="20" t="s">
        <v>761</v>
      </c>
      <c r="C449" s="20" t="s">
        <v>762</v>
      </c>
      <c r="D449" s="20" t="s">
        <v>759</v>
      </c>
      <c r="E449" s="20">
        <v>11520</v>
      </c>
      <c r="F449" s="20" t="s">
        <v>837</v>
      </c>
      <c r="G449" s="20">
        <v>32</v>
      </c>
      <c r="H449" s="20">
        <v>360</v>
      </c>
      <c r="I449" s="20">
        <v>712.95</v>
      </c>
      <c r="J449" s="20">
        <v>2020</v>
      </c>
      <c r="K449" s="20">
        <v>10</v>
      </c>
      <c r="L449" s="20">
        <v>42</v>
      </c>
    </row>
    <row r="450" spans="1:12" x14ac:dyDescent="0.3">
      <c r="A450" s="21">
        <v>44117</v>
      </c>
      <c r="B450" s="20" t="s">
        <v>764</v>
      </c>
      <c r="C450" s="20" t="s">
        <v>765</v>
      </c>
      <c r="D450" s="20" t="s">
        <v>759</v>
      </c>
      <c r="E450" s="20">
        <v>9720</v>
      </c>
      <c r="F450" s="20" t="s">
        <v>838</v>
      </c>
      <c r="G450" s="20">
        <v>27</v>
      </c>
      <c r="H450" s="20">
        <v>360</v>
      </c>
      <c r="I450" s="20">
        <v>599.45000000000005</v>
      </c>
      <c r="J450" s="20">
        <v>2020</v>
      </c>
      <c r="K450" s="20">
        <v>10</v>
      </c>
      <c r="L450" s="20">
        <v>42</v>
      </c>
    </row>
    <row r="451" spans="1:12" x14ac:dyDescent="0.3">
      <c r="A451" s="21">
        <v>44117</v>
      </c>
      <c r="B451" s="20" t="s">
        <v>767</v>
      </c>
      <c r="C451" s="20" t="s">
        <v>768</v>
      </c>
      <c r="D451" s="20" t="s">
        <v>759</v>
      </c>
      <c r="E451" s="20">
        <v>7920</v>
      </c>
      <c r="F451" s="20" t="s">
        <v>839</v>
      </c>
      <c r="G451" s="20">
        <v>22</v>
      </c>
      <c r="H451" s="20">
        <v>360</v>
      </c>
      <c r="I451" s="20">
        <v>503.9</v>
      </c>
      <c r="J451" s="20">
        <v>2020</v>
      </c>
      <c r="K451" s="20">
        <v>10</v>
      </c>
      <c r="L451" s="20">
        <v>42</v>
      </c>
    </row>
    <row r="452" spans="1:12" x14ac:dyDescent="0.3">
      <c r="A452" s="21">
        <v>44117</v>
      </c>
      <c r="B452" s="20" t="s">
        <v>770</v>
      </c>
      <c r="C452" s="20" t="s">
        <v>771</v>
      </c>
      <c r="D452" s="20" t="s">
        <v>759</v>
      </c>
      <c r="E452" s="20">
        <v>5760</v>
      </c>
      <c r="F452" s="20" t="s">
        <v>840</v>
      </c>
      <c r="G452" s="20">
        <v>16</v>
      </c>
      <c r="H452" s="20">
        <v>360</v>
      </c>
      <c r="I452" s="20">
        <v>353.5</v>
      </c>
      <c r="J452" s="20">
        <v>2020</v>
      </c>
      <c r="K452" s="20">
        <v>10</v>
      </c>
      <c r="L452" s="20">
        <v>42</v>
      </c>
    </row>
    <row r="453" spans="1:12" x14ac:dyDescent="0.3">
      <c r="A453" s="21">
        <v>44117</v>
      </c>
      <c r="B453" s="20" t="s">
        <v>773</v>
      </c>
      <c r="C453" s="20" t="s">
        <v>774</v>
      </c>
      <c r="D453" s="20" t="s">
        <v>759</v>
      </c>
      <c r="E453" s="20">
        <v>11880</v>
      </c>
      <c r="F453" s="20" t="s">
        <v>841</v>
      </c>
      <c r="G453" s="20">
        <v>33</v>
      </c>
      <c r="H453" s="20">
        <v>360</v>
      </c>
      <c r="I453" s="20">
        <v>674.25</v>
      </c>
      <c r="J453" s="20">
        <v>2020</v>
      </c>
      <c r="K453" s="20">
        <v>10</v>
      </c>
      <c r="L453" s="20">
        <v>42</v>
      </c>
    </row>
    <row r="454" spans="1:12" x14ac:dyDescent="0.3">
      <c r="A454" s="21">
        <v>44116</v>
      </c>
      <c r="B454" s="20" t="s">
        <v>826</v>
      </c>
      <c r="C454" s="20" t="s">
        <v>827</v>
      </c>
      <c r="D454" s="20" t="s">
        <v>759</v>
      </c>
      <c r="E454" s="20">
        <v>19440</v>
      </c>
      <c r="F454" s="20" t="s">
        <v>842</v>
      </c>
      <c r="G454" s="20">
        <v>54</v>
      </c>
      <c r="H454" s="20">
        <v>360</v>
      </c>
      <c r="I454" s="20">
        <v>1247.95</v>
      </c>
      <c r="J454" s="20">
        <v>2020</v>
      </c>
      <c r="K454" s="20">
        <v>10</v>
      </c>
      <c r="L454" s="20">
        <v>42</v>
      </c>
    </row>
    <row r="455" spans="1:12" x14ac:dyDescent="0.3">
      <c r="A455" s="21">
        <v>44116</v>
      </c>
      <c r="B455" s="20" t="s">
        <v>757</v>
      </c>
      <c r="C455" s="20" t="s">
        <v>758</v>
      </c>
      <c r="D455" s="20" t="s">
        <v>759</v>
      </c>
      <c r="E455" s="20">
        <v>12960</v>
      </c>
      <c r="F455" s="20" t="s">
        <v>843</v>
      </c>
      <c r="G455" s="20">
        <v>36</v>
      </c>
      <c r="H455" s="20">
        <v>360</v>
      </c>
      <c r="I455" s="20">
        <v>794.25</v>
      </c>
      <c r="J455" s="20">
        <v>2020</v>
      </c>
      <c r="K455" s="20">
        <v>10</v>
      </c>
      <c r="L455" s="20">
        <v>42</v>
      </c>
    </row>
    <row r="456" spans="1:12" x14ac:dyDescent="0.3">
      <c r="A456" s="21">
        <v>44116</v>
      </c>
      <c r="B456" s="20" t="s">
        <v>761</v>
      </c>
      <c r="C456" s="20" t="s">
        <v>762</v>
      </c>
      <c r="D456" s="20" t="s">
        <v>759</v>
      </c>
      <c r="E456" s="20">
        <v>11520</v>
      </c>
      <c r="F456" s="20" t="s">
        <v>844</v>
      </c>
      <c r="G456" s="20">
        <v>32</v>
      </c>
      <c r="H456" s="20">
        <v>360</v>
      </c>
      <c r="I456" s="20">
        <v>708.55</v>
      </c>
      <c r="J456" s="20">
        <v>2020</v>
      </c>
      <c r="K456" s="20">
        <v>10</v>
      </c>
      <c r="L456" s="20">
        <v>42</v>
      </c>
    </row>
    <row r="457" spans="1:12" x14ac:dyDescent="0.3">
      <c r="A457" s="21">
        <v>44116</v>
      </c>
      <c r="B457" s="20" t="s">
        <v>764</v>
      </c>
      <c r="C457" s="20" t="s">
        <v>765</v>
      </c>
      <c r="D457" s="20" t="s">
        <v>759</v>
      </c>
      <c r="E457" s="20">
        <v>11160</v>
      </c>
      <c r="F457" s="20" t="s">
        <v>845</v>
      </c>
      <c r="G457" s="20">
        <v>31</v>
      </c>
      <c r="H457" s="20">
        <v>360</v>
      </c>
      <c r="I457" s="20">
        <v>683.47</v>
      </c>
      <c r="J457" s="20">
        <v>2020</v>
      </c>
      <c r="K457" s="20">
        <v>10</v>
      </c>
      <c r="L457" s="20">
        <v>42</v>
      </c>
    </row>
    <row r="458" spans="1:12" x14ac:dyDescent="0.3">
      <c r="A458" s="21">
        <v>44116</v>
      </c>
      <c r="B458" s="20" t="s">
        <v>767</v>
      </c>
      <c r="C458" s="20" t="s">
        <v>768</v>
      </c>
      <c r="D458" s="20" t="s">
        <v>759</v>
      </c>
      <c r="E458" s="20">
        <v>9720</v>
      </c>
      <c r="F458" s="20" t="s">
        <v>846</v>
      </c>
      <c r="G458" s="20">
        <v>27</v>
      </c>
      <c r="H458" s="20">
        <v>360</v>
      </c>
      <c r="I458" s="20">
        <v>613.29999999999995</v>
      </c>
      <c r="J458" s="20">
        <v>2020</v>
      </c>
      <c r="K458" s="20">
        <v>10</v>
      </c>
      <c r="L458" s="20">
        <v>42</v>
      </c>
    </row>
    <row r="459" spans="1:12" x14ac:dyDescent="0.3">
      <c r="A459" s="21">
        <v>44116</v>
      </c>
      <c r="B459" s="20" t="s">
        <v>770</v>
      </c>
      <c r="C459" s="20" t="s">
        <v>771</v>
      </c>
      <c r="D459" s="20" t="s">
        <v>759</v>
      </c>
      <c r="E459" s="20">
        <v>6840</v>
      </c>
      <c r="F459" s="20" t="s">
        <v>847</v>
      </c>
      <c r="G459" s="20">
        <v>19</v>
      </c>
      <c r="H459" s="20">
        <v>360</v>
      </c>
      <c r="I459" s="20">
        <v>414.1</v>
      </c>
      <c r="J459" s="20">
        <v>2020</v>
      </c>
      <c r="K459" s="20">
        <v>10</v>
      </c>
      <c r="L459" s="20">
        <v>42</v>
      </c>
    </row>
    <row r="460" spans="1:12" x14ac:dyDescent="0.3">
      <c r="A460" s="21">
        <v>44116</v>
      </c>
      <c r="B460" s="20" t="s">
        <v>773</v>
      </c>
      <c r="C460" s="20" t="s">
        <v>774</v>
      </c>
      <c r="D460" s="20" t="s">
        <v>759</v>
      </c>
      <c r="E460" s="20">
        <v>14400</v>
      </c>
      <c r="F460" s="20" t="s">
        <v>848</v>
      </c>
      <c r="G460" s="20">
        <v>40</v>
      </c>
      <c r="H460" s="20">
        <v>360</v>
      </c>
      <c r="I460" s="20">
        <v>812.05</v>
      </c>
      <c r="J460" s="20">
        <v>2020</v>
      </c>
      <c r="K460" s="20">
        <v>10</v>
      </c>
      <c r="L460" s="20">
        <v>42</v>
      </c>
    </row>
    <row r="461" spans="1:12" x14ac:dyDescent="0.3">
      <c r="A461" s="21">
        <v>44113</v>
      </c>
      <c r="B461" s="20" t="s">
        <v>761</v>
      </c>
      <c r="C461" s="20" t="s">
        <v>762</v>
      </c>
      <c r="D461" s="20" t="s">
        <v>759</v>
      </c>
      <c r="E461" s="20">
        <v>11520</v>
      </c>
      <c r="F461" s="20" t="s">
        <v>844</v>
      </c>
      <c r="G461" s="20">
        <v>32</v>
      </c>
      <c r="H461" s="20">
        <v>360</v>
      </c>
      <c r="I461" s="20">
        <v>707.85</v>
      </c>
      <c r="J461" s="20">
        <v>2020</v>
      </c>
      <c r="K461" s="20">
        <v>10</v>
      </c>
      <c r="L461" s="20">
        <v>41</v>
      </c>
    </row>
    <row r="462" spans="1:12" x14ac:dyDescent="0.3">
      <c r="A462" s="21">
        <v>44113</v>
      </c>
      <c r="B462" s="20" t="s">
        <v>757</v>
      </c>
      <c r="C462" s="20" t="s">
        <v>758</v>
      </c>
      <c r="D462" s="20" t="s">
        <v>759</v>
      </c>
      <c r="E462" s="20">
        <v>13320</v>
      </c>
      <c r="F462" s="20" t="s">
        <v>843</v>
      </c>
      <c r="G462" s="20">
        <v>37</v>
      </c>
      <c r="H462" s="20">
        <v>360</v>
      </c>
      <c r="I462" s="20">
        <v>817.15</v>
      </c>
      <c r="J462" s="20">
        <v>2020</v>
      </c>
      <c r="K462" s="20">
        <v>10</v>
      </c>
      <c r="L462" s="20">
        <v>41</v>
      </c>
    </row>
    <row r="463" spans="1:12" x14ac:dyDescent="0.3">
      <c r="A463" s="21">
        <v>44113</v>
      </c>
      <c r="B463" s="20" t="s">
        <v>761</v>
      </c>
      <c r="C463" s="20" t="s">
        <v>762</v>
      </c>
      <c r="D463" s="20" t="s">
        <v>759</v>
      </c>
      <c r="E463" s="20">
        <v>360</v>
      </c>
      <c r="F463" s="20" t="s">
        <v>844</v>
      </c>
      <c r="G463" s="20">
        <v>0</v>
      </c>
      <c r="H463" s="20">
        <v>0</v>
      </c>
      <c r="I463" s="20">
        <v>709.85</v>
      </c>
      <c r="J463" s="20">
        <v>2020</v>
      </c>
      <c r="K463" s="20">
        <v>10</v>
      </c>
      <c r="L463" s="20">
        <v>41</v>
      </c>
    </row>
    <row r="464" spans="1:12" x14ac:dyDescent="0.3">
      <c r="A464" s="21">
        <v>44113</v>
      </c>
      <c r="B464" s="20" t="s">
        <v>764</v>
      </c>
      <c r="C464" s="20" t="s">
        <v>765</v>
      </c>
      <c r="D464" s="20" t="s">
        <v>759</v>
      </c>
      <c r="E464" s="20">
        <v>10800</v>
      </c>
      <c r="F464" s="20" t="s">
        <v>845</v>
      </c>
      <c r="G464" s="20">
        <v>30</v>
      </c>
      <c r="H464" s="20">
        <v>360</v>
      </c>
      <c r="I464" s="20">
        <v>662.73</v>
      </c>
      <c r="J464" s="20">
        <v>2020</v>
      </c>
      <c r="K464" s="20">
        <v>10</v>
      </c>
      <c r="L464" s="20">
        <v>41</v>
      </c>
    </row>
    <row r="465" spans="1:12" x14ac:dyDescent="0.3">
      <c r="A465" s="21">
        <v>44113</v>
      </c>
      <c r="B465" s="20" t="s">
        <v>767</v>
      </c>
      <c r="C465" s="20" t="s">
        <v>768</v>
      </c>
      <c r="D465" s="20" t="s">
        <v>759</v>
      </c>
      <c r="E465" s="20">
        <v>9000</v>
      </c>
      <c r="F465" s="20" t="s">
        <v>846</v>
      </c>
      <c r="G465" s="20">
        <v>25</v>
      </c>
      <c r="H465" s="20">
        <v>360</v>
      </c>
      <c r="I465" s="20">
        <v>572.4</v>
      </c>
      <c r="J465" s="20">
        <v>2020</v>
      </c>
      <c r="K465" s="20">
        <v>10</v>
      </c>
      <c r="L465" s="20">
        <v>41</v>
      </c>
    </row>
    <row r="466" spans="1:12" x14ac:dyDescent="0.3">
      <c r="A466" s="21">
        <v>44113</v>
      </c>
      <c r="B466" s="20" t="s">
        <v>770</v>
      </c>
      <c r="C466" s="20" t="s">
        <v>771</v>
      </c>
      <c r="D466" s="20" t="s">
        <v>759</v>
      </c>
      <c r="E466" s="20">
        <v>6840</v>
      </c>
      <c r="F466" s="20" t="s">
        <v>847</v>
      </c>
      <c r="G466" s="20">
        <v>19</v>
      </c>
      <c r="H466" s="20">
        <v>360</v>
      </c>
      <c r="I466" s="20">
        <v>415.8</v>
      </c>
      <c r="J466" s="20">
        <v>2020</v>
      </c>
      <c r="K466" s="20">
        <v>10</v>
      </c>
      <c r="L466" s="20">
        <v>41</v>
      </c>
    </row>
    <row r="467" spans="1:12" x14ac:dyDescent="0.3">
      <c r="A467" s="21">
        <v>44113</v>
      </c>
      <c r="B467" s="20" t="s">
        <v>773</v>
      </c>
      <c r="C467" s="20" t="s">
        <v>774</v>
      </c>
      <c r="D467" s="20" t="s">
        <v>759</v>
      </c>
      <c r="E467" s="20">
        <v>14040</v>
      </c>
      <c r="F467" s="20" t="s">
        <v>848</v>
      </c>
      <c r="G467" s="20">
        <v>39</v>
      </c>
      <c r="H467" s="20">
        <v>360</v>
      </c>
      <c r="I467" s="20">
        <v>791.2</v>
      </c>
      <c r="J467" s="20">
        <v>2020</v>
      </c>
      <c r="K467" s="20">
        <v>10</v>
      </c>
      <c r="L467" s="20">
        <v>41</v>
      </c>
    </row>
    <row r="468" spans="1:12" x14ac:dyDescent="0.3">
      <c r="A468" s="21">
        <v>44113</v>
      </c>
      <c r="B468" s="20" t="s">
        <v>757</v>
      </c>
      <c r="C468" s="20" t="s">
        <v>758</v>
      </c>
      <c r="D468" s="20" t="s">
        <v>759</v>
      </c>
      <c r="E468" s="20">
        <v>13320</v>
      </c>
      <c r="F468" s="20" t="s">
        <v>843</v>
      </c>
      <c r="G468" s="20">
        <v>37</v>
      </c>
      <c r="H468" s="20">
        <v>360</v>
      </c>
      <c r="I468" s="20">
        <v>815.1</v>
      </c>
      <c r="J468" s="20">
        <v>2020</v>
      </c>
      <c r="K468" s="20">
        <v>10</v>
      </c>
      <c r="L468" s="20">
        <v>41</v>
      </c>
    </row>
    <row r="469" spans="1:12" x14ac:dyDescent="0.3">
      <c r="A469" s="21">
        <v>44113</v>
      </c>
      <c r="B469" s="20" t="s">
        <v>761</v>
      </c>
      <c r="C469" s="20" t="s">
        <v>762</v>
      </c>
      <c r="D469" s="20" t="s">
        <v>759</v>
      </c>
      <c r="E469" s="20">
        <v>11880</v>
      </c>
      <c r="F469" s="20" t="s">
        <v>844</v>
      </c>
      <c r="G469" s="20">
        <v>33</v>
      </c>
      <c r="H469" s="20">
        <v>360</v>
      </c>
      <c r="I469" s="20">
        <v>728.15</v>
      </c>
      <c r="J469" s="20">
        <v>2020</v>
      </c>
      <c r="K469" s="20">
        <v>10</v>
      </c>
      <c r="L469" s="20">
        <v>41</v>
      </c>
    </row>
    <row r="470" spans="1:12" x14ac:dyDescent="0.3">
      <c r="A470" s="21">
        <v>44113</v>
      </c>
      <c r="B470" s="20" t="s">
        <v>764</v>
      </c>
      <c r="C470" s="20" t="s">
        <v>765</v>
      </c>
      <c r="D470" s="20" t="s">
        <v>759</v>
      </c>
      <c r="E470" s="20">
        <v>10800</v>
      </c>
      <c r="F470" s="20" t="s">
        <v>845</v>
      </c>
      <c r="G470" s="20">
        <v>30</v>
      </c>
      <c r="H470" s="20">
        <v>360</v>
      </c>
      <c r="I470" s="20">
        <v>655.25</v>
      </c>
      <c r="J470" s="20">
        <v>2020</v>
      </c>
      <c r="K470" s="20">
        <v>10</v>
      </c>
      <c r="L470" s="20">
        <v>41</v>
      </c>
    </row>
    <row r="471" spans="1:12" x14ac:dyDescent="0.3">
      <c r="A471" s="21">
        <v>44113</v>
      </c>
      <c r="B471" s="20" t="s">
        <v>767</v>
      </c>
      <c r="C471" s="20" t="s">
        <v>768</v>
      </c>
      <c r="D471" s="20" t="s">
        <v>759</v>
      </c>
      <c r="E471" s="20">
        <v>9360</v>
      </c>
      <c r="F471" s="20" t="s">
        <v>846</v>
      </c>
      <c r="G471" s="20">
        <v>26</v>
      </c>
      <c r="H471" s="20">
        <v>360</v>
      </c>
      <c r="I471" s="20">
        <v>593.20000000000005</v>
      </c>
      <c r="J471" s="20">
        <v>2020</v>
      </c>
      <c r="K471" s="20">
        <v>10</v>
      </c>
      <c r="L471" s="20">
        <v>41</v>
      </c>
    </row>
    <row r="472" spans="1:12" x14ac:dyDescent="0.3">
      <c r="A472" s="21">
        <v>44113</v>
      </c>
      <c r="B472" s="20" t="s">
        <v>770</v>
      </c>
      <c r="C472" s="20" t="s">
        <v>771</v>
      </c>
      <c r="D472" s="20" t="s">
        <v>759</v>
      </c>
      <c r="E472" s="20">
        <v>6480</v>
      </c>
      <c r="F472" s="20" t="s">
        <v>847</v>
      </c>
      <c r="G472" s="20">
        <v>18</v>
      </c>
      <c r="H472" s="20">
        <v>360</v>
      </c>
      <c r="I472" s="20">
        <v>392.35</v>
      </c>
      <c r="J472" s="20">
        <v>2020</v>
      </c>
      <c r="K472" s="20">
        <v>10</v>
      </c>
      <c r="L472" s="20">
        <v>41</v>
      </c>
    </row>
    <row r="473" spans="1:12" x14ac:dyDescent="0.3">
      <c r="A473" s="21">
        <v>44113</v>
      </c>
      <c r="B473" s="20" t="s">
        <v>773</v>
      </c>
      <c r="C473" s="20" t="s">
        <v>774</v>
      </c>
      <c r="D473" s="20" t="s">
        <v>759</v>
      </c>
      <c r="E473" s="20">
        <v>14400</v>
      </c>
      <c r="F473" s="20" t="s">
        <v>848</v>
      </c>
      <c r="G473" s="20">
        <v>40</v>
      </c>
      <c r="H473" s="20">
        <v>360</v>
      </c>
      <c r="I473" s="20">
        <v>808.65</v>
      </c>
      <c r="J473" s="20">
        <v>2020</v>
      </c>
      <c r="K473" s="20">
        <v>10</v>
      </c>
      <c r="L473" s="20">
        <v>41</v>
      </c>
    </row>
    <row r="474" spans="1:12" x14ac:dyDescent="0.3">
      <c r="A474" s="21">
        <v>44112</v>
      </c>
      <c r="B474" s="20" t="s">
        <v>757</v>
      </c>
      <c r="C474" s="20" t="s">
        <v>758</v>
      </c>
      <c r="D474" s="20" t="s">
        <v>759</v>
      </c>
      <c r="E474" s="20">
        <v>12960</v>
      </c>
      <c r="F474" s="20" t="s">
        <v>843</v>
      </c>
      <c r="G474" s="20">
        <v>36</v>
      </c>
      <c r="H474" s="20">
        <v>360</v>
      </c>
      <c r="I474" s="20">
        <v>793.35</v>
      </c>
      <c r="J474" s="20">
        <v>2020</v>
      </c>
      <c r="K474" s="20">
        <v>10</v>
      </c>
      <c r="L474" s="20">
        <v>41</v>
      </c>
    </row>
    <row r="475" spans="1:12" x14ac:dyDescent="0.3">
      <c r="A475" s="21">
        <v>44112</v>
      </c>
      <c r="B475" s="20" t="s">
        <v>761</v>
      </c>
      <c r="C475" s="20" t="s">
        <v>762</v>
      </c>
      <c r="D475" s="20" t="s">
        <v>759</v>
      </c>
      <c r="E475" s="20">
        <v>11520</v>
      </c>
      <c r="F475" s="20" t="s">
        <v>844</v>
      </c>
      <c r="G475" s="20">
        <v>32</v>
      </c>
      <c r="H475" s="20">
        <v>360</v>
      </c>
      <c r="I475" s="20">
        <v>708.7</v>
      </c>
      <c r="J475" s="20">
        <v>2020</v>
      </c>
      <c r="K475" s="20">
        <v>10</v>
      </c>
      <c r="L475" s="20">
        <v>41</v>
      </c>
    </row>
    <row r="476" spans="1:12" x14ac:dyDescent="0.3">
      <c r="A476" s="21">
        <v>44112</v>
      </c>
      <c r="B476" s="20" t="s">
        <v>764</v>
      </c>
      <c r="C476" s="20" t="s">
        <v>765</v>
      </c>
      <c r="D476" s="20" t="s">
        <v>759</v>
      </c>
      <c r="E476" s="20">
        <v>9720</v>
      </c>
      <c r="F476" s="20" t="s">
        <v>845</v>
      </c>
      <c r="G476" s="20">
        <v>27</v>
      </c>
      <c r="H476" s="20">
        <v>360</v>
      </c>
      <c r="I476" s="20">
        <v>596.15</v>
      </c>
      <c r="J476" s="20">
        <v>2020</v>
      </c>
      <c r="K476" s="20">
        <v>10</v>
      </c>
      <c r="L476" s="20">
        <v>41</v>
      </c>
    </row>
    <row r="477" spans="1:12" x14ac:dyDescent="0.3">
      <c r="A477" s="21">
        <v>44112</v>
      </c>
      <c r="B477" s="20" t="s">
        <v>767</v>
      </c>
      <c r="C477" s="20" t="s">
        <v>768</v>
      </c>
      <c r="D477" s="20" t="s">
        <v>759</v>
      </c>
      <c r="E477" s="20">
        <v>9000</v>
      </c>
      <c r="F477" s="20" t="s">
        <v>846</v>
      </c>
      <c r="G477" s="20">
        <v>25</v>
      </c>
      <c r="H477" s="20">
        <v>360</v>
      </c>
      <c r="I477" s="20">
        <v>572.04999999999995</v>
      </c>
      <c r="J477" s="20">
        <v>2020</v>
      </c>
      <c r="K477" s="20">
        <v>10</v>
      </c>
      <c r="L477" s="20">
        <v>41</v>
      </c>
    </row>
    <row r="478" spans="1:12" x14ac:dyDescent="0.3">
      <c r="A478" s="21">
        <v>44112</v>
      </c>
      <c r="B478" s="20" t="s">
        <v>770</v>
      </c>
      <c r="C478" s="20" t="s">
        <v>771</v>
      </c>
      <c r="D478" s="20" t="s">
        <v>759</v>
      </c>
      <c r="E478" s="20">
        <v>6840</v>
      </c>
      <c r="F478" s="20" t="s">
        <v>847</v>
      </c>
      <c r="G478" s="20">
        <v>19</v>
      </c>
      <c r="H478" s="20">
        <v>360</v>
      </c>
      <c r="I478" s="20">
        <v>417.05</v>
      </c>
      <c r="J478" s="20">
        <v>2020</v>
      </c>
      <c r="K478" s="20">
        <v>10</v>
      </c>
      <c r="L478" s="20">
        <v>41</v>
      </c>
    </row>
    <row r="479" spans="1:12" x14ac:dyDescent="0.3">
      <c r="A479" s="21">
        <v>44112</v>
      </c>
      <c r="B479" s="20" t="s">
        <v>773</v>
      </c>
      <c r="C479" s="20" t="s">
        <v>774</v>
      </c>
      <c r="D479" s="20" t="s">
        <v>759</v>
      </c>
      <c r="E479" s="20">
        <v>14760</v>
      </c>
      <c r="F479" s="20" t="s">
        <v>848</v>
      </c>
      <c r="G479" s="20">
        <v>41</v>
      </c>
      <c r="H479" s="20">
        <v>360</v>
      </c>
      <c r="I479" s="20">
        <v>827.8</v>
      </c>
      <c r="J479" s="20">
        <v>2020</v>
      </c>
      <c r="K479" s="20">
        <v>10</v>
      </c>
      <c r="L479" s="20">
        <v>41</v>
      </c>
    </row>
    <row r="480" spans="1:12" x14ac:dyDescent="0.3">
      <c r="A480" s="21">
        <v>44111</v>
      </c>
      <c r="B480" s="20" t="s">
        <v>757</v>
      </c>
      <c r="C480" s="20" t="s">
        <v>758</v>
      </c>
      <c r="D480" s="20" t="s">
        <v>759</v>
      </c>
      <c r="E480" s="20">
        <v>13320</v>
      </c>
      <c r="F480" s="20" t="s">
        <v>843</v>
      </c>
      <c r="G480" s="20">
        <v>37</v>
      </c>
      <c r="H480" s="20">
        <v>360</v>
      </c>
      <c r="I480" s="20">
        <v>810.6</v>
      </c>
      <c r="J480" s="20">
        <v>2020</v>
      </c>
      <c r="K480" s="20">
        <v>10</v>
      </c>
      <c r="L480" s="20">
        <v>41</v>
      </c>
    </row>
    <row r="481" spans="1:12" x14ac:dyDescent="0.3">
      <c r="A481" s="21">
        <v>44111</v>
      </c>
      <c r="B481" s="20" t="s">
        <v>761</v>
      </c>
      <c r="C481" s="20" t="s">
        <v>762</v>
      </c>
      <c r="D481" s="20" t="s">
        <v>759</v>
      </c>
      <c r="E481" s="20">
        <v>11880</v>
      </c>
      <c r="F481" s="20" t="s">
        <v>844</v>
      </c>
      <c r="G481" s="20">
        <v>33</v>
      </c>
      <c r="H481" s="20">
        <v>360</v>
      </c>
      <c r="I481" s="20">
        <v>733.65</v>
      </c>
      <c r="J481" s="20">
        <v>2020</v>
      </c>
      <c r="K481" s="20">
        <v>10</v>
      </c>
      <c r="L481" s="20">
        <v>41</v>
      </c>
    </row>
    <row r="482" spans="1:12" x14ac:dyDescent="0.3">
      <c r="A482" s="21">
        <v>44111</v>
      </c>
      <c r="B482" s="20" t="s">
        <v>764</v>
      </c>
      <c r="C482" s="20" t="s">
        <v>765</v>
      </c>
      <c r="D482" s="20" t="s">
        <v>759</v>
      </c>
      <c r="E482" s="20">
        <v>10080</v>
      </c>
      <c r="F482" s="20" t="s">
        <v>845</v>
      </c>
      <c r="G482" s="20">
        <v>28</v>
      </c>
      <c r="H482" s="20">
        <v>360</v>
      </c>
      <c r="I482" s="20">
        <v>620.70000000000005</v>
      </c>
      <c r="J482" s="20">
        <v>2020</v>
      </c>
      <c r="K482" s="20">
        <v>10</v>
      </c>
      <c r="L482" s="20">
        <v>41</v>
      </c>
    </row>
    <row r="483" spans="1:12" x14ac:dyDescent="0.3">
      <c r="A483" s="21">
        <v>44111</v>
      </c>
      <c r="B483" s="20" t="s">
        <v>767</v>
      </c>
      <c r="C483" s="20" t="s">
        <v>768</v>
      </c>
      <c r="D483" s="20" t="s">
        <v>759</v>
      </c>
      <c r="E483" s="20">
        <v>9720</v>
      </c>
      <c r="F483" s="20" t="s">
        <v>846</v>
      </c>
      <c r="G483" s="20">
        <v>27</v>
      </c>
      <c r="H483" s="20">
        <v>360</v>
      </c>
      <c r="I483" s="20">
        <v>620.04999999999995</v>
      </c>
      <c r="J483" s="20">
        <v>2020</v>
      </c>
      <c r="K483" s="20">
        <v>10</v>
      </c>
      <c r="L483" s="20">
        <v>41</v>
      </c>
    </row>
    <row r="484" spans="1:12" x14ac:dyDescent="0.3">
      <c r="A484" s="21">
        <v>44111</v>
      </c>
      <c r="B484" s="20" t="s">
        <v>770</v>
      </c>
      <c r="C484" s="20" t="s">
        <v>771</v>
      </c>
      <c r="D484" s="20" t="s">
        <v>759</v>
      </c>
      <c r="E484" s="20">
        <v>5400</v>
      </c>
      <c r="F484" s="20" t="s">
        <v>847</v>
      </c>
      <c r="G484" s="20">
        <v>15</v>
      </c>
      <c r="H484" s="20">
        <v>360</v>
      </c>
      <c r="I484" s="20">
        <v>332.7</v>
      </c>
      <c r="J484" s="20">
        <v>2020</v>
      </c>
      <c r="K484" s="20">
        <v>10</v>
      </c>
      <c r="L484" s="20">
        <v>41</v>
      </c>
    </row>
    <row r="485" spans="1:12" x14ac:dyDescent="0.3">
      <c r="A485" s="21">
        <v>44111</v>
      </c>
      <c r="B485" s="20" t="s">
        <v>773</v>
      </c>
      <c r="C485" s="20" t="s">
        <v>774</v>
      </c>
      <c r="D485" s="20" t="s">
        <v>759</v>
      </c>
      <c r="E485" s="20">
        <v>14400</v>
      </c>
      <c r="F485" s="20" t="s">
        <v>848</v>
      </c>
      <c r="G485" s="20">
        <v>40</v>
      </c>
      <c r="H485" s="20">
        <v>360</v>
      </c>
      <c r="I485" s="20">
        <v>807.9</v>
      </c>
      <c r="J485" s="20">
        <v>2020</v>
      </c>
      <c r="K485" s="20">
        <v>10</v>
      </c>
      <c r="L485" s="20">
        <v>41</v>
      </c>
    </row>
    <row r="486" spans="1:12" x14ac:dyDescent="0.3">
      <c r="A486" s="21">
        <v>44110</v>
      </c>
      <c r="B486" s="20" t="s">
        <v>757</v>
      </c>
      <c r="C486" s="20" t="s">
        <v>758</v>
      </c>
      <c r="D486" s="20" t="s">
        <v>759</v>
      </c>
      <c r="E486" s="20">
        <v>14760</v>
      </c>
      <c r="F486" s="20" t="s">
        <v>843</v>
      </c>
      <c r="G486" s="20">
        <v>41</v>
      </c>
      <c r="H486" s="20">
        <v>360</v>
      </c>
      <c r="I486" s="20">
        <v>888.9</v>
      </c>
      <c r="J486" s="20">
        <v>2020</v>
      </c>
      <c r="K486" s="20">
        <v>10</v>
      </c>
      <c r="L486" s="20">
        <v>41</v>
      </c>
    </row>
    <row r="487" spans="1:12" x14ac:dyDescent="0.3">
      <c r="A487" s="21">
        <v>44110</v>
      </c>
      <c r="B487" s="20" t="s">
        <v>761</v>
      </c>
      <c r="C487" s="20" t="s">
        <v>762</v>
      </c>
      <c r="D487" s="20" t="s">
        <v>759</v>
      </c>
      <c r="E487" s="20">
        <v>11520</v>
      </c>
      <c r="F487" s="20" t="s">
        <v>844</v>
      </c>
      <c r="G487" s="20">
        <v>32</v>
      </c>
      <c r="H487" s="20">
        <v>360</v>
      </c>
      <c r="I487" s="20">
        <v>708.58</v>
      </c>
      <c r="J487" s="20">
        <v>2020</v>
      </c>
      <c r="K487" s="20">
        <v>10</v>
      </c>
      <c r="L487" s="20">
        <v>41</v>
      </c>
    </row>
    <row r="488" spans="1:12" x14ac:dyDescent="0.3">
      <c r="A488" s="21">
        <v>44110</v>
      </c>
      <c r="B488" s="20" t="s">
        <v>764</v>
      </c>
      <c r="C488" s="20" t="s">
        <v>765</v>
      </c>
      <c r="D488" s="20" t="s">
        <v>759</v>
      </c>
      <c r="E488" s="20">
        <v>10800</v>
      </c>
      <c r="F488" s="20" t="s">
        <v>845</v>
      </c>
      <c r="G488" s="20">
        <v>30</v>
      </c>
      <c r="H488" s="20">
        <v>360</v>
      </c>
      <c r="I488" s="20">
        <v>656.85</v>
      </c>
      <c r="J488" s="20">
        <v>2020</v>
      </c>
      <c r="K488" s="20">
        <v>10</v>
      </c>
      <c r="L488" s="20">
        <v>41</v>
      </c>
    </row>
    <row r="489" spans="1:12" x14ac:dyDescent="0.3">
      <c r="A489" s="21">
        <v>44110</v>
      </c>
      <c r="B489" s="20" t="s">
        <v>767</v>
      </c>
      <c r="C489" s="20" t="s">
        <v>768</v>
      </c>
      <c r="D489" s="20" t="s">
        <v>759</v>
      </c>
      <c r="E489" s="20">
        <v>11160</v>
      </c>
      <c r="F489" s="20" t="s">
        <v>846</v>
      </c>
      <c r="G489" s="20">
        <v>31</v>
      </c>
      <c r="H489" s="20">
        <v>360</v>
      </c>
      <c r="I489" s="20">
        <v>705.2</v>
      </c>
      <c r="J489" s="20">
        <v>2020</v>
      </c>
      <c r="K489" s="20">
        <v>10</v>
      </c>
      <c r="L489" s="20">
        <v>41</v>
      </c>
    </row>
    <row r="490" spans="1:12" x14ac:dyDescent="0.3">
      <c r="A490" s="21">
        <v>44110</v>
      </c>
      <c r="B490" s="20" t="s">
        <v>770</v>
      </c>
      <c r="C490" s="20" t="s">
        <v>771</v>
      </c>
      <c r="D490" s="20" t="s">
        <v>759</v>
      </c>
      <c r="E490" s="20">
        <v>7920</v>
      </c>
      <c r="F490" s="20" t="s">
        <v>847</v>
      </c>
      <c r="G490" s="20">
        <v>22</v>
      </c>
      <c r="H490" s="20">
        <v>360</v>
      </c>
      <c r="I490" s="20">
        <v>480.95</v>
      </c>
      <c r="J490" s="20">
        <v>2020</v>
      </c>
      <c r="K490" s="20">
        <v>10</v>
      </c>
      <c r="L490" s="20">
        <v>41</v>
      </c>
    </row>
    <row r="491" spans="1:12" x14ac:dyDescent="0.3">
      <c r="A491" s="21">
        <v>44110</v>
      </c>
      <c r="B491" s="20" t="s">
        <v>773</v>
      </c>
      <c r="C491" s="20" t="s">
        <v>774</v>
      </c>
      <c r="D491" s="20" t="s">
        <v>759</v>
      </c>
      <c r="E491" s="20">
        <v>19080</v>
      </c>
      <c r="F491" s="20" t="s">
        <v>848</v>
      </c>
      <c r="G491" s="20">
        <v>53</v>
      </c>
      <c r="H491" s="20">
        <v>360</v>
      </c>
      <c r="I491" s="20">
        <v>1052.8</v>
      </c>
      <c r="J491" s="20">
        <v>2020</v>
      </c>
      <c r="K491" s="20">
        <v>10</v>
      </c>
      <c r="L491" s="20">
        <v>41</v>
      </c>
    </row>
    <row r="492" spans="1:12" x14ac:dyDescent="0.3">
      <c r="A492" s="21">
        <v>44110</v>
      </c>
      <c r="B492" s="20" t="s">
        <v>757</v>
      </c>
      <c r="C492" s="20" t="s">
        <v>758</v>
      </c>
      <c r="D492" s="20" t="s">
        <v>759</v>
      </c>
      <c r="E492" s="20">
        <v>11520</v>
      </c>
      <c r="F492" s="20" t="s">
        <v>843</v>
      </c>
      <c r="G492" s="20">
        <v>32</v>
      </c>
      <c r="H492" s="20">
        <v>360</v>
      </c>
      <c r="I492" s="20">
        <v>703.73</v>
      </c>
      <c r="J492" s="20">
        <v>2020</v>
      </c>
      <c r="K492" s="20">
        <v>10</v>
      </c>
      <c r="L492" s="20">
        <v>41</v>
      </c>
    </row>
    <row r="493" spans="1:12" x14ac:dyDescent="0.3">
      <c r="A493" s="21">
        <v>44110</v>
      </c>
      <c r="B493" s="20" t="s">
        <v>761</v>
      </c>
      <c r="C493" s="20" t="s">
        <v>762</v>
      </c>
      <c r="D493" s="20" t="s">
        <v>759</v>
      </c>
      <c r="E493" s="20">
        <v>12240</v>
      </c>
      <c r="F493" s="20" t="s">
        <v>844</v>
      </c>
      <c r="G493" s="20">
        <v>34</v>
      </c>
      <c r="H493" s="20">
        <v>360</v>
      </c>
      <c r="I493" s="20">
        <v>740.7</v>
      </c>
      <c r="J493" s="20">
        <v>2020</v>
      </c>
      <c r="K493" s="20">
        <v>10</v>
      </c>
      <c r="L493" s="20">
        <v>41</v>
      </c>
    </row>
    <row r="494" spans="1:12" x14ac:dyDescent="0.3">
      <c r="A494" s="21">
        <v>44110</v>
      </c>
      <c r="B494" s="20" t="s">
        <v>764</v>
      </c>
      <c r="C494" s="20" t="s">
        <v>765</v>
      </c>
      <c r="D494" s="20" t="s">
        <v>759</v>
      </c>
      <c r="E494" s="20">
        <v>9000</v>
      </c>
      <c r="F494" s="20" t="s">
        <v>845</v>
      </c>
      <c r="G494" s="20">
        <v>25</v>
      </c>
      <c r="H494" s="20">
        <v>360</v>
      </c>
      <c r="I494" s="20">
        <v>550.6</v>
      </c>
      <c r="J494" s="20">
        <v>2020</v>
      </c>
      <c r="K494" s="20">
        <v>10</v>
      </c>
      <c r="L494" s="20">
        <v>41</v>
      </c>
    </row>
    <row r="495" spans="1:12" x14ac:dyDescent="0.3">
      <c r="A495" s="21">
        <v>44110</v>
      </c>
      <c r="B495" s="20" t="s">
        <v>767</v>
      </c>
      <c r="C495" s="20" t="s">
        <v>768</v>
      </c>
      <c r="D495" s="20" t="s">
        <v>759</v>
      </c>
      <c r="E495" s="20">
        <v>7920</v>
      </c>
      <c r="F495" s="20" t="s">
        <v>846</v>
      </c>
      <c r="G495" s="20">
        <v>22</v>
      </c>
      <c r="H495" s="20">
        <v>360</v>
      </c>
      <c r="I495" s="20">
        <v>504.05</v>
      </c>
      <c r="J495" s="20">
        <v>2020</v>
      </c>
      <c r="K495" s="20">
        <v>10</v>
      </c>
      <c r="L495" s="20">
        <v>41</v>
      </c>
    </row>
    <row r="496" spans="1:12" x14ac:dyDescent="0.3">
      <c r="A496" s="21">
        <v>44110</v>
      </c>
      <c r="B496" s="20" t="s">
        <v>770</v>
      </c>
      <c r="C496" s="20" t="s">
        <v>771</v>
      </c>
      <c r="D496" s="20" t="s">
        <v>759</v>
      </c>
      <c r="E496" s="20">
        <v>5400</v>
      </c>
      <c r="F496" s="20" t="s">
        <v>847</v>
      </c>
      <c r="G496" s="20">
        <v>15</v>
      </c>
      <c r="H496" s="20">
        <v>360</v>
      </c>
      <c r="I496" s="20">
        <v>330</v>
      </c>
      <c r="J496" s="20">
        <v>2020</v>
      </c>
      <c r="K496" s="20">
        <v>10</v>
      </c>
      <c r="L496" s="20">
        <v>41</v>
      </c>
    </row>
    <row r="497" spans="1:12" x14ac:dyDescent="0.3">
      <c r="A497" s="21">
        <v>44110</v>
      </c>
      <c r="B497" s="20" t="s">
        <v>773</v>
      </c>
      <c r="C497" s="20" t="s">
        <v>774</v>
      </c>
      <c r="D497" s="20" t="s">
        <v>759</v>
      </c>
      <c r="E497" s="20">
        <v>9360</v>
      </c>
      <c r="F497" s="20" t="s">
        <v>848</v>
      </c>
      <c r="G497" s="20">
        <v>26</v>
      </c>
      <c r="H497" s="20">
        <v>360</v>
      </c>
      <c r="I497" s="20">
        <v>521.29999999999995</v>
      </c>
      <c r="J497" s="20">
        <v>2020</v>
      </c>
      <c r="K497" s="20">
        <v>10</v>
      </c>
      <c r="L497" s="20">
        <v>41</v>
      </c>
    </row>
    <row r="498" spans="1:12" x14ac:dyDescent="0.3">
      <c r="A498" s="21">
        <v>44109</v>
      </c>
      <c r="B498" s="20" t="s">
        <v>826</v>
      </c>
      <c r="C498" s="20" t="s">
        <v>827</v>
      </c>
      <c r="D498" s="20" t="s">
        <v>759</v>
      </c>
      <c r="E498" s="20">
        <v>23760</v>
      </c>
      <c r="F498" s="20" t="s">
        <v>849</v>
      </c>
      <c r="G498" s="20">
        <v>66</v>
      </c>
      <c r="H498" s="20">
        <v>360</v>
      </c>
      <c r="I498" s="20">
        <v>1511.44</v>
      </c>
      <c r="J498" s="20">
        <v>2020</v>
      </c>
      <c r="K498" s="20">
        <v>10</v>
      </c>
      <c r="L498" s="20">
        <v>41</v>
      </c>
    </row>
    <row r="499" spans="1:12" x14ac:dyDescent="0.3">
      <c r="A499" s="21">
        <v>44109</v>
      </c>
      <c r="B499" s="20" t="s">
        <v>757</v>
      </c>
      <c r="C499" s="20" t="s">
        <v>758</v>
      </c>
      <c r="D499" s="20" t="s">
        <v>759</v>
      </c>
      <c r="E499" s="20">
        <v>12960</v>
      </c>
      <c r="F499" s="20" t="s">
        <v>850</v>
      </c>
      <c r="G499" s="20">
        <v>36</v>
      </c>
      <c r="H499" s="20">
        <v>360</v>
      </c>
      <c r="I499" s="20">
        <v>794.3</v>
      </c>
      <c r="J499" s="20">
        <v>2020</v>
      </c>
      <c r="K499" s="20">
        <v>10</v>
      </c>
      <c r="L499" s="20">
        <v>41</v>
      </c>
    </row>
    <row r="500" spans="1:12" x14ac:dyDescent="0.3">
      <c r="A500" s="21">
        <v>44109</v>
      </c>
      <c r="B500" s="20" t="s">
        <v>761</v>
      </c>
      <c r="C500" s="20" t="s">
        <v>762</v>
      </c>
      <c r="D500" s="20" t="s">
        <v>759</v>
      </c>
      <c r="E500" s="20">
        <v>11880</v>
      </c>
      <c r="F500" s="20" t="s">
        <v>851</v>
      </c>
      <c r="G500" s="20">
        <v>33</v>
      </c>
      <c r="H500" s="20">
        <v>360</v>
      </c>
      <c r="I500" s="20">
        <v>729.4</v>
      </c>
      <c r="J500" s="20">
        <v>2020</v>
      </c>
      <c r="K500" s="20">
        <v>10</v>
      </c>
      <c r="L500" s="20">
        <v>41</v>
      </c>
    </row>
    <row r="501" spans="1:12" x14ac:dyDescent="0.3">
      <c r="A501" s="21">
        <v>44109</v>
      </c>
      <c r="B501" s="20" t="s">
        <v>764</v>
      </c>
      <c r="C501" s="20" t="s">
        <v>765</v>
      </c>
      <c r="D501" s="20" t="s">
        <v>759</v>
      </c>
      <c r="E501" s="20">
        <v>11160</v>
      </c>
      <c r="F501" s="20" t="s">
        <v>852</v>
      </c>
      <c r="G501" s="20">
        <v>31</v>
      </c>
      <c r="H501" s="20">
        <v>360</v>
      </c>
      <c r="I501" s="20">
        <v>679.85</v>
      </c>
      <c r="J501" s="20">
        <v>2020</v>
      </c>
      <c r="K501" s="20">
        <v>10</v>
      </c>
      <c r="L501" s="20">
        <v>41</v>
      </c>
    </row>
    <row r="502" spans="1:12" x14ac:dyDescent="0.3">
      <c r="A502" s="21">
        <v>44109</v>
      </c>
      <c r="B502" s="20" t="s">
        <v>767</v>
      </c>
      <c r="C502" s="20" t="s">
        <v>768</v>
      </c>
      <c r="D502" s="20" t="s">
        <v>759</v>
      </c>
      <c r="E502" s="20">
        <v>9360</v>
      </c>
      <c r="F502" s="20" t="s">
        <v>853</v>
      </c>
      <c r="G502" s="20">
        <v>26</v>
      </c>
      <c r="H502" s="20">
        <v>360</v>
      </c>
      <c r="I502" s="20">
        <v>592.4</v>
      </c>
      <c r="J502" s="20">
        <v>2020</v>
      </c>
      <c r="K502" s="20">
        <v>10</v>
      </c>
      <c r="L502" s="20">
        <v>41</v>
      </c>
    </row>
    <row r="503" spans="1:12" x14ac:dyDescent="0.3">
      <c r="A503" s="21">
        <v>44109</v>
      </c>
      <c r="B503" s="20" t="s">
        <v>770</v>
      </c>
      <c r="C503" s="20" t="s">
        <v>771</v>
      </c>
      <c r="D503" s="20" t="s">
        <v>759</v>
      </c>
      <c r="E503" s="20">
        <v>6840</v>
      </c>
      <c r="F503" s="20" t="s">
        <v>854</v>
      </c>
      <c r="G503" s="20">
        <v>19</v>
      </c>
      <c r="H503" s="20">
        <v>360</v>
      </c>
      <c r="I503" s="20">
        <v>416.55</v>
      </c>
      <c r="J503" s="20">
        <v>2020</v>
      </c>
      <c r="K503" s="20">
        <v>10</v>
      </c>
      <c r="L503" s="20">
        <v>41</v>
      </c>
    </row>
    <row r="504" spans="1:12" x14ac:dyDescent="0.3">
      <c r="A504" s="21">
        <v>44109</v>
      </c>
      <c r="B504" s="20" t="s">
        <v>773</v>
      </c>
      <c r="C504" s="20" t="s">
        <v>774</v>
      </c>
      <c r="D504" s="20" t="s">
        <v>759</v>
      </c>
      <c r="E504" s="20">
        <v>14400</v>
      </c>
      <c r="F504" s="20" t="s">
        <v>855</v>
      </c>
      <c r="G504" s="20">
        <v>40</v>
      </c>
      <c r="H504" s="20">
        <v>360</v>
      </c>
      <c r="I504" s="20">
        <v>801.1</v>
      </c>
      <c r="J504" s="20">
        <v>2020</v>
      </c>
      <c r="K504" s="20">
        <v>10</v>
      </c>
      <c r="L504" s="20">
        <v>41</v>
      </c>
    </row>
    <row r="505" spans="1:12" x14ac:dyDescent="0.3">
      <c r="A505" s="21">
        <v>44107</v>
      </c>
      <c r="B505" s="20" t="s">
        <v>757</v>
      </c>
      <c r="C505" s="20" t="s">
        <v>758</v>
      </c>
      <c r="D505" s="20" t="s">
        <v>759</v>
      </c>
      <c r="E505" s="20">
        <v>13320</v>
      </c>
      <c r="F505" s="20" t="s">
        <v>850</v>
      </c>
      <c r="G505" s="20">
        <v>37</v>
      </c>
      <c r="H505" s="20">
        <v>360</v>
      </c>
      <c r="I505" s="20">
        <v>813.85</v>
      </c>
      <c r="J505" s="20">
        <v>2020</v>
      </c>
      <c r="K505" s="20">
        <v>10</v>
      </c>
      <c r="L505" s="20">
        <v>40</v>
      </c>
    </row>
    <row r="506" spans="1:12" x14ac:dyDescent="0.3">
      <c r="A506" s="21">
        <v>44107</v>
      </c>
      <c r="B506" s="20" t="s">
        <v>761</v>
      </c>
      <c r="C506" s="20" t="s">
        <v>762</v>
      </c>
      <c r="D506" s="20" t="s">
        <v>759</v>
      </c>
      <c r="E506" s="20">
        <v>11520</v>
      </c>
      <c r="F506" s="20" t="s">
        <v>851</v>
      </c>
      <c r="G506" s="20">
        <v>32</v>
      </c>
      <c r="H506" s="20">
        <v>360</v>
      </c>
      <c r="I506" s="20">
        <v>702.3</v>
      </c>
      <c r="J506" s="20">
        <v>2020</v>
      </c>
      <c r="K506" s="20">
        <v>10</v>
      </c>
      <c r="L506" s="20">
        <v>40</v>
      </c>
    </row>
    <row r="507" spans="1:12" x14ac:dyDescent="0.3">
      <c r="A507" s="21">
        <v>44107</v>
      </c>
      <c r="B507" s="20" t="s">
        <v>764</v>
      </c>
      <c r="C507" s="20" t="s">
        <v>765</v>
      </c>
      <c r="D507" s="20" t="s">
        <v>759</v>
      </c>
      <c r="E507" s="20">
        <v>11160</v>
      </c>
      <c r="F507" s="20" t="s">
        <v>852</v>
      </c>
      <c r="G507" s="20">
        <v>31</v>
      </c>
      <c r="H507" s="20">
        <v>360</v>
      </c>
      <c r="I507" s="20">
        <v>681.43</v>
      </c>
      <c r="J507" s="20">
        <v>2020</v>
      </c>
      <c r="K507" s="20">
        <v>10</v>
      </c>
      <c r="L507" s="20">
        <v>40</v>
      </c>
    </row>
    <row r="508" spans="1:12" x14ac:dyDescent="0.3">
      <c r="A508" s="21">
        <v>44107</v>
      </c>
      <c r="B508" s="20" t="s">
        <v>767</v>
      </c>
      <c r="C508" s="20" t="s">
        <v>768</v>
      </c>
      <c r="D508" s="20" t="s">
        <v>759</v>
      </c>
      <c r="E508" s="20">
        <v>9720</v>
      </c>
      <c r="F508" s="20" t="s">
        <v>853</v>
      </c>
      <c r="G508" s="20">
        <v>27</v>
      </c>
      <c r="H508" s="20">
        <v>360</v>
      </c>
      <c r="I508" s="20">
        <v>610</v>
      </c>
      <c r="J508" s="20">
        <v>2020</v>
      </c>
      <c r="K508" s="20">
        <v>10</v>
      </c>
      <c r="L508" s="20">
        <v>40</v>
      </c>
    </row>
    <row r="509" spans="1:12" x14ac:dyDescent="0.3">
      <c r="A509" s="21">
        <v>44107</v>
      </c>
      <c r="B509" s="20" t="s">
        <v>770</v>
      </c>
      <c r="C509" s="20" t="s">
        <v>771</v>
      </c>
      <c r="D509" s="20" t="s">
        <v>759</v>
      </c>
      <c r="E509" s="20">
        <v>6480</v>
      </c>
      <c r="F509" s="20" t="s">
        <v>854</v>
      </c>
      <c r="G509" s="20">
        <v>18</v>
      </c>
      <c r="H509" s="20">
        <v>360</v>
      </c>
      <c r="I509" s="20">
        <v>393.1</v>
      </c>
      <c r="J509" s="20">
        <v>2020</v>
      </c>
      <c r="K509" s="20">
        <v>10</v>
      </c>
      <c r="L509" s="20">
        <v>40</v>
      </c>
    </row>
    <row r="510" spans="1:12" x14ac:dyDescent="0.3">
      <c r="A510" s="21">
        <v>44107</v>
      </c>
      <c r="B510" s="20" t="s">
        <v>773</v>
      </c>
      <c r="C510" s="20" t="s">
        <v>774</v>
      </c>
      <c r="D510" s="20" t="s">
        <v>759</v>
      </c>
      <c r="E510" s="20">
        <v>13680</v>
      </c>
      <c r="F510" s="20" t="s">
        <v>855</v>
      </c>
      <c r="G510" s="20">
        <v>38</v>
      </c>
      <c r="H510" s="20">
        <v>360</v>
      </c>
      <c r="I510" s="20">
        <v>756.5</v>
      </c>
      <c r="J510" s="20">
        <v>2020</v>
      </c>
      <c r="K510" s="20">
        <v>10</v>
      </c>
      <c r="L510" s="20">
        <v>40</v>
      </c>
    </row>
    <row r="511" spans="1:12" x14ac:dyDescent="0.3">
      <c r="A511" s="21">
        <v>44106</v>
      </c>
      <c r="B511" s="20" t="s">
        <v>757</v>
      </c>
      <c r="C511" s="20" t="s">
        <v>758</v>
      </c>
      <c r="D511" s="20" t="s">
        <v>759</v>
      </c>
      <c r="E511" s="20">
        <v>13320</v>
      </c>
      <c r="F511" s="20" t="s">
        <v>850</v>
      </c>
      <c r="G511" s="20">
        <v>37</v>
      </c>
      <c r="H511" s="20">
        <v>360</v>
      </c>
      <c r="I511" s="20">
        <v>816.33</v>
      </c>
      <c r="J511" s="20">
        <v>2020</v>
      </c>
      <c r="K511" s="20">
        <v>10</v>
      </c>
      <c r="L511" s="20">
        <v>40</v>
      </c>
    </row>
    <row r="512" spans="1:12" x14ac:dyDescent="0.3">
      <c r="A512" s="21">
        <v>44106</v>
      </c>
      <c r="B512" s="20" t="s">
        <v>761</v>
      </c>
      <c r="C512" s="20" t="s">
        <v>762</v>
      </c>
      <c r="D512" s="20" t="s">
        <v>759</v>
      </c>
      <c r="E512" s="20">
        <v>11160</v>
      </c>
      <c r="F512" s="20" t="s">
        <v>851</v>
      </c>
      <c r="G512" s="20">
        <v>31</v>
      </c>
      <c r="H512" s="20">
        <v>360</v>
      </c>
      <c r="I512" s="20">
        <v>682.45</v>
      </c>
      <c r="J512" s="20">
        <v>2020</v>
      </c>
      <c r="K512" s="20">
        <v>10</v>
      </c>
      <c r="L512" s="20">
        <v>40</v>
      </c>
    </row>
    <row r="513" spans="1:12" x14ac:dyDescent="0.3">
      <c r="A513" s="21">
        <v>44106</v>
      </c>
      <c r="B513" s="20" t="s">
        <v>764</v>
      </c>
      <c r="C513" s="20" t="s">
        <v>765</v>
      </c>
      <c r="D513" s="20" t="s">
        <v>759</v>
      </c>
      <c r="E513" s="20">
        <v>10800</v>
      </c>
      <c r="F513" s="20" t="s">
        <v>852</v>
      </c>
      <c r="G513" s="20">
        <v>30</v>
      </c>
      <c r="H513" s="20">
        <v>360</v>
      </c>
      <c r="I513" s="20">
        <v>664.55</v>
      </c>
      <c r="J513" s="20">
        <v>2020</v>
      </c>
      <c r="K513" s="20">
        <v>10</v>
      </c>
      <c r="L513" s="20">
        <v>40</v>
      </c>
    </row>
    <row r="514" spans="1:12" x14ac:dyDescent="0.3">
      <c r="A514" s="21">
        <v>44106</v>
      </c>
      <c r="B514" s="20" t="s">
        <v>767</v>
      </c>
      <c r="C514" s="20" t="s">
        <v>768</v>
      </c>
      <c r="D514" s="20" t="s">
        <v>759</v>
      </c>
      <c r="E514" s="20">
        <v>9720</v>
      </c>
      <c r="F514" s="20" t="s">
        <v>853</v>
      </c>
      <c r="G514" s="20">
        <v>27</v>
      </c>
      <c r="H514" s="20">
        <v>360</v>
      </c>
      <c r="I514" s="20">
        <v>612.34</v>
      </c>
      <c r="J514" s="20">
        <v>2020</v>
      </c>
      <c r="K514" s="20">
        <v>10</v>
      </c>
      <c r="L514" s="20">
        <v>40</v>
      </c>
    </row>
    <row r="515" spans="1:12" x14ac:dyDescent="0.3">
      <c r="A515" s="21">
        <v>44106</v>
      </c>
      <c r="B515" s="20" t="s">
        <v>770</v>
      </c>
      <c r="C515" s="20" t="s">
        <v>771</v>
      </c>
      <c r="D515" s="20" t="s">
        <v>759</v>
      </c>
      <c r="E515" s="20">
        <v>6120</v>
      </c>
      <c r="F515" s="20" t="s">
        <v>854</v>
      </c>
      <c r="G515" s="20">
        <v>17</v>
      </c>
      <c r="H515" s="20">
        <v>360</v>
      </c>
      <c r="I515" s="20">
        <v>376.5</v>
      </c>
      <c r="J515" s="20">
        <v>2020</v>
      </c>
      <c r="K515" s="20">
        <v>10</v>
      </c>
      <c r="L515" s="20">
        <v>40</v>
      </c>
    </row>
    <row r="516" spans="1:12" x14ac:dyDescent="0.3">
      <c r="A516" s="21">
        <v>44106</v>
      </c>
      <c r="B516" s="20" t="s">
        <v>773</v>
      </c>
      <c r="C516" s="20" t="s">
        <v>774</v>
      </c>
      <c r="D516" s="20" t="s">
        <v>759</v>
      </c>
      <c r="E516" s="20">
        <v>14040</v>
      </c>
      <c r="F516" s="20" t="s">
        <v>855</v>
      </c>
      <c r="G516" s="20">
        <v>39</v>
      </c>
      <c r="H516" s="20">
        <v>360</v>
      </c>
      <c r="I516" s="20">
        <v>778.05</v>
      </c>
      <c r="J516" s="20">
        <v>2020</v>
      </c>
      <c r="K516" s="20">
        <v>10</v>
      </c>
      <c r="L516" s="20">
        <v>40</v>
      </c>
    </row>
    <row r="517" spans="1:12" x14ac:dyDescent="0.3">
      <c r="A517" s="21">
        <v>44104</v>
      </c>
      <c r="B517" s="20" t="s">
        <v>757</v>
      </c>
      <c r="C517" s="20" t="s">
        <v>758</v>
      </c>
      <c r="D517" s="20" t="s">
        <v>759</v>
      </c>
      <c r="E517" s="20">
        <v>13680</v>
      </c>
      <c r="F517" s="20" t="s">
        <v>850</v>
      </c>
      <c r="G517" s="20">
        <v>38</v>
      </c>
      <c r="H517" s="20">
        <v>360</v>
      </c>
      <c r="I517" s="20">
        <v>837</v>
      </c>
      <c r="J517" s="20">
        <v>2020</v>
      </c>
      <c r="K517" s="20">
        <v>9</v>
      </c>
      <c r="L517" s="20">
        <v>40</v>
      </c>
    </row>
    <row r="518" spans="1:12" x14ac:dyDescent="0.3">
      <c r="A518" s="21">
        <v>44104</v>
      </c>
      <c r="B518" s="20" t="s">
        <v>761</v>
      </c>
      <c r="C518" s="20" t="s">
        <v>762</v>
      </c>
      <c r="D518" s="20" t="s">
        <v>759</v>
      </c>
      <c r="E518" s="20">
        <v>11160</v>
      </c>
      <c r="F518" s="20" t="s">
        <v>851</v>
      </c>
      <c r="G518" s="20">
        <v>31</v>
      </c>
      <c r="H518" s="20">
        <v>360</v>
      </c>
      <c r="I518" s="20">
        <v>680.28</v>
      </c>
      <c r="J518" s="20">
        <v>2020</v>
      </c>
      <c r="K518" s="20">
        <v>9</v>
      </c>
      <c r="L518" s="20">
        <v>40</v>
      </c>
    </row>
    <row r="519" spans="1:12" x14ac:dyDescent="0.3">
      <c r="A519" s="21">
        <v>44104</v>
      </c>
      <c r="B519" s="20" t="s">
        <v>764</v>
      </c>
      <c r="C519" s="20" t="s">
        <v>765</v>
      </c>
      <c r="D519" s="20" t="s">
        <v>759</v>
      </c>
      <c r="E519" s="20">
        <v>11160</v>
      </c>
      <c r="F519" s="20" t="s">
        <v>852</v>
      </c>
      <c r="G519" s="20">
        <v>31</v>
      </c>
      <c r="H519" s="20">
        <v>360</v>
      </c>
      <c r="I519" s="20">
        <v>679.75</v>
      </c>
      <c r="J519" s="20">
        <v>2020</v>
      </c>
      <c r="K519" s="20">
        <v>9</v>
      </c>
      <c r="L519" s="20">
        <v>40</v>
      </c>
    </row>
    <row r="520" spans="1:12" x14ac:dyDescent="0.3">
      <c r="A520" s="21">
        <v>44104</v>
      </c>
      <c r="B520" s="20" t="s">
        <v>767</v>
      </c>
      <c r="C520" s="20" t="s">
        <v>768</v>
      </c>
      <c r="D520" s="20" t="s">
        <v>759</v>
      </c>
      <c r="E520" s="20">
        <v>9000</v>
      </c>
      <c r="F520" s="20" t="s">
        <v>853</v>
      </c>
      <c r="G520" s="20">
        <v>25</v>
      </c>
      <c r="H520" s="20">
        <v>360</v>
      </c>
      <c r="I520" s="20">
        <v>565.84</v>
      </c>
      <c r="J520" s="20">
        <v>2020</v>
      </c>
      <c r="K520" s="20">
        <v>9</v>
      </c>
      <c r="L520" s="20">
        <v>40</v>
      </c>
    </row>
    <row r="521" spans="1:12" x14ac:dyDescent="0.3">
      <c r="A521" s="21">
        <v>44104</v>
      </c>
      <c r="B521" s="20" t="s">
        <v>770</v>
      </c>
      <c r="C521" s="20" t="s">
        <v>771</v>
      </c>
      <c r="D521" s="20" t="s">
        <v>759</v>
      </c>
      <c r="E521" s="20">
        <v>6120</v>
      </c>
      <c r="F521" s="20" t="s">
        <v>854</v>
      </c>
      <c r="G521" s="20">
        <v>17</v>
      </c>
      <c r="H521" s="20">
        <v>360</v>
      </c>
      <c r="I521" s="20">
        <v>375.7</v>
      </c>
      <c r="J521" s="20">
        <v>2020</v>
      </c>
      <c r="K521" s="20">
        <v>9</v>
      </c>
      <c r="L521" s="20">
        <v>40</v>
      </c>
    </row>
    <row r="522" spans="1:12" x14ac:dyDescent="0.3">
      <c r="A522" s="21">
        <v>44104</v>
      </c>
      <c r="B522" s="20" t="s">
        <v>773</v>
      </c>
      <c r="C522" s="20" t="s">
        <v>774</v>
      </c>
      <c r="D522" s="20" t="s">
        <v>759</v>
      </c>
      <c r="E522" s="20">
        <v>13320</v>
      </c>
      <c r="F522" s="20" t="s">
        <v>855</v>
      </c>
      <c r="G522" s="20">
        <v>37</v>
      </c>
      <c r="H522" s="20">
        <v>360</v>
      </c>
      <c r="I522" s="20">
        <v>731.35</v>
      </c>
      <c r="J522" s="20">
        <v>2020</v>
      </c>
      <c r="K522" s="20">
        <v>9</v>
      </c>
      <c r="L522" s="20">
        <v>40</v>
      </c>
    </row>
    <row r="523" spans="1:12" x14ac:dyDescent="0.3">
      <c r="A523" s="21">
        <v>44103</v>
      </c>
      <c r="B523" s="20" t="s">
        <v>757</v>
      </c>
      <c r="C523" s="20" t="s">
        <v>758</v>
      </c>
      <c r="D523" s="20" t="s">
        <v>759</v>
      </c>
      <c r="E523" s="20">
        <v>13680</v>
      </c>
      <c r="F523" s="20" t="s">
        <v>850</v>
      </c>
      <c r="G523" s="20">
        <v>38</v>
      </c>
      <c r="H523" s="20">
        <v>360</v>
      </c>
      <c r="I523" s="20">
        <v>835.25</v>
      </c>
      <c r="J523" s="20">
        <v>2020</v>
      </c>
      <c r="K523" s="20">
        <v>9</v>
      </c>
      <c r="L523" s="20">
        <v>40</v>
      </c>
    </row>
    <row r="524" spans="1:12" x14ac:dyDescent="0.3">
      <c r="A524" s="21">
        <v>44103</v>
      </c>
      <c r="B524" s="20" t="s">
        <v>761</v>
      </c>
      <c r="C524" s="20" t="s">
        <v>762</v>
      </c>
      <c r="D524" s="20" t="s">
        <v>759</v>
      </c>
      <c r="E524" s="20">
        <v>11160</v>
      </c>
      <c r="F524" s="20" t="s">
        <v>851</v>
      </c>
      <c r="G524" s="20">
        <v>31</v>
      </c>
      <c r="H524" s="20">
        <v>360</v>
      </c>
      <c r="I524" s="20">
        <v>679.03</v>
      </c>
      <c r="J524" s="20">
        <v>2020</v>
      </c>
      <c r="K524" s="20">
        <v>9</v>
      </c>
      <c r="L524" s="20">
        <v>40</v>
      </c>
    </row>
    <row r="525" spans="1:12" x14ac:dyDescent="0.3">
      <c r="A525" s="21">
        <v>44103</v>
      </c>
      <c r="B525" s="20" t="s">
        <v>764</v>
      </c>
      <c r="C525" s="20" t="s">
        <v>765</v>
      </c>
      <c r="D525" s="20" t="s">
        <v>759</v>
      </c>
      <c r="E525" s="20">
        <v>11160</v>
      </c>
      <c r="F525" s="20" t="s">
        <v>852</v>
      </c>
      <c r="G525" s="20">
        <v>31</v>
      </c>
      <c r="H525" s="20">
        <v>360</v>
      </c>
      <c r="I525" s="20">
        <v>682.15</v>
      </c>
      <c r="J525" s="20">
        <v>2020</v>
      </c>
      <c r="K525" s="20">
        <v>9</v>
      </c>
      <c r="L525" s="20">
        <v>40</v>
      </c>
    </row>
    <row r="526" spans="1:12" x14ac:dyDescent="0.3">
      <c r="A526" s="21">
        <v>44103</v>
      </c>
      <c r="B526" s="20" t="s">
        <v>767</v>
      </c>
      <c r="C526" s="20" t="s">
        <v>768</v>
      </c>
      <c r="D526" s="20" t="s">
        <v>759</v>
      </c>
      <c r="E526" s="20">
        <v>8280</v>
      </c>
      <c r="F526" s="20" t="s">
        <v>853</v>
      </c>
      <c r="G526" s="20">
        <v>23</v>
      </c>
      <c r="H526" s="20">
        <v>360</v>
      </c>
      <c r="I526" s="20">
        <v>521.79999999999995</v>
      </c>
      <c r="J526" s="20">
        <v>2020</v>
      </c>
      <c r="K526" s="20">
        <v>9</v>
      </c>
      <c r="L526" s="20">
        <v>40</v>
      </c>
    </row>
    <row r="527" spans="1:12" x14ac:dyDescent="0.3">
      <c r="A527" s="21">
        <v>44103</v>
      </c>
      <c r="B527" s="20" t="s">
        <v>770</v>
      </c>
      <c r="C527" s="20" t="s">
        <v>771</v>
      </c>
      <c r="D527" s="20" t="s">
        <v>759</v>
      </c>
      <c r="E527" s="20">
        <v>6480</v>
      </c>
      <c r="F527" s="20" t="s">
        <v>854</v>
      </c>
      <c r="G527" s="20">
        <v>18</v>
      </c>
      <c r="H527" s="20">
        <v>360</v>
      </c>
      <c r="I527" s="20">
        <v>389.25</v>
      </c>
      <c r="J527" s="20">
        <v>2020</v>
      </c>
      <c r="K527" s="20">
        <v>9</v>
      </c>
      <c r="L527" s="20">
        <v>40</v>
      </c>
    </row>
    <row r="528" spans="1:12" x14ac:dyDescent="0.3">
      <c r="A528" s="21">
        <v>44103</v>
      </c>
      <c r="B528" s="20" t="s">
        <v>773</v>
      </c>
      <c r="C528" s="20" t="s">
        <v>774</v>
      </c>
      <c r="D528" s="20" t="s">
        <v>759</v>
      </c>
      <c r="E528" s="20">
        <v>13680</v>
      </c>
      <c r="F528" s="20" t="s">
        <v>855</v>
      </c>
      <c r="G528" s="20">
        <v>38</v>
      </c>
      <c r="H528" s="20">
        <v>360</v>
      </c>
      <c r="I528" s="20">
        <v>796.1</v>
      </c>
      <c r="J528" s="20">
        <v>2020</v>
      </c>
      <c r="K528" s="20">
        <v>9</v>
      </c>
      <c r="L528" s="20">
        <v>40</v>
      </c>
    </row>
    <row r="529" spans="1:12" x14ac:dyDescent="0.3">
      <c r="A529" s="21">
        <v>44103</v>
      </c>
      <c r="B529" s="20" t="s">
        <v>757</v>
      </c>
      <c r="C529" s="20" t="s">
        <v>758</v>
      </c>
      <c r="D529" s="20" t="s">
        <v>759</v>
      </c>
      <c r="E529" s="20">
        <v>14760</v>
      </c>
      <c r="F529" s="20" t="s">
        <v>850</v>
      </c>
      <c r="G529" s="20">
        <v>41</v>
      </c>
      <c r="H529" s="20">
        <v>360</v>
      </c>
      <c r="I529" s="20">
        <v>902</v>
      </c>
      <c r="J529" s="20">
        <v>2020</v>
      </c>
      <c r="K529" s="20">
        <v>9</v>
      </c>
      <c r="L529" s="20">
        <v>40</v>
      </c>
    </row>
    <row r="530" spans="1:12" x14ac:dyDescent="0.3">
      <c r="A530" s="21">
        <v>44103</v>
      </c>
      <c r="B530" s="20" t="s">
        <v>761</v>
      </c>
      <c r="C530" s="20" t="s">
        <v>762</v>
      </c>
      <c r="D530" s="20" t="s">
        <v>759</v>
      </c>
      <c r="E530" s="20">
        <v>11880</v>
      </c>
      <c r="F530" s="20" t="s">
        <v>851</v>
      </c>
      <c r="G530" s="20">
        <v>33</v>
      </c>
      <c r="H530" s="20">
        <v>360</v>
      </c>
      <c r="I530" s="20">
        <v>723.41</v>
      </c>
      <c r="J530" s="20">
        <v>2020</v>
      </c>
      <c r="K530" s="20">
        <v>9</v>
      </c>
      <c r="L530" s="20">
        <v>40</v>
      </c>
    </row>
    <row r="531" spans="1:12" x14ac:dyDescent="0.3">
      <c r="A531" s="21">
        <v>44103</v>
      </c>
      <c r="B531" s="20" t="s">
        <v>764</v>
      </c>
      <c r="C531" s="20" t="s">
        <v>765</v>
      </c>
      <c r="D531" s="20" t="s">
        <v>759</v>
      </c>
      <c r="E531" s="20">
        <v>12240</v>
      </c>
      <c r="F531" s="20" t="s">
        <v>852</v>
      </c>
      <c r="G531" s="20">
        <v>34</v>
      </c>
      <c r="H531" s="20">
        <v>360</v>
      </c>
      <c r="I531" s="20">
        <v>743.75</v>
      </c>
      <c r="J531" s="20">
        <v>2020</v>
      </c>
      <c r="K531" s="20">
        <v>9</v>
      </c>
      <c r="L531" s="20">
        <v>40</v>
      </c>
    </row>
    <row r="532" spans="1:12" x14ac:dyDescent="0.3">
      <c r="A532" s="21">
        <v>44103</v>
      </c>
      <c r="B532" s="20" t="s">
        <v>767</v>
      </c>
      <c r="C532" s="20" t="s">
        <v>768</v>
      </c>
      <c r="D532" s="20" t="s">
        <v>759</v>
      </c>
      <c r="E532" s="20">
        <v>10800</v>
      </c>
      <c r="F532" s="20" t="s">
        <v>853</v>
      </c>
      <c r="G532" s="20">
        <v>30</v>
      </c>
      <c r="H532" s="20">
        <v>360</v>
      </c>
      <c r="I532" s="20">
        <v>673.5</v>
      </c>
      <c r="J532" s="20">
        <v>2020</v>
      </c>
      <c r="K532" s="20">
        <v>9</v>
      </c>
      <c r="L532" s="20">
        <v>40</v>
      </c>
    </row>
    <row r="533" spans="1:12" x14ac:dyDescent="0.3">
      <c r="A533" s="21">
        <v>44103</v>
      </c>
      <c r="B533" s="20" t="s">
        <v>770</v>
      </c>
      <c r="C533" s="20" t="s">
        <v>771</v>
      </c>
      <c r="D533" s="20" t="s">
        <v>759</v>
      </c>
      <c r="E533" s="20">
        <v>6480</v>
      </c>
      <c r="F533" s="20" t="s">
        <v>854</v>
      </c>
      <c r="G533" s="20">
        <v>18</v>
      </c>
      <c r="H533" s="20">
        <v>360</v>
      </c>
      <c r="I533" s="20">
        <v>392.4</v>
      </c>
      <c r="J533" s="20">
        <v>2020</v>
      </c>
      <c r="K533" s="20">
        <v>9</v>
      </c>
      <c r="L533" s="20">
        <v>40</v>
      </c>
    </row>
    <row r="534" spans="1:12" x14ac:dyDescent="0.3">
      <c r="A534" s="21">
        <v>44103</v>
      </c>
      <c r="B534" s="20" t="s">
        <v>773</v>
      </c>
      <c r="C534" s="20" t="s">
        <v>774</v>
      </c>
      <c r="D534" s="20" t="s">
        <v>759</v>
      </c>
      <c r="E534" s="20">
        <v>16560</v>
      </c>
      <c r="F534" s="20" t="s">
        <v>855</v>
      </c>
      <c r="G534" s="20">
        <v>46</v>
      </c>
      <c r="H534" s="20">
        <v>360</v>
      </c>
      <c r="I534" s="20">
        <v>902.2</v>
      </c>
      <c r="J534" s="20">
        <v>2020</v>
      </c>
      <c r="K534" s="20">
        <v>9</v>
      </c>
      <c r="L534" s="20">
        <v>40</v>
      </c>
    </row>
    <row r="535" spans="1:12" x14ac:dyDescent="0.3">
      <c r="A535" s="21">
        <v>44103</v>
      </c>
      <c r="B535" s="20" t="s">
        <v>757</v>
      </c>
      <c r="C535" s="20" t="s">
        <v>758</v>
      </c>
      <c r="D535" s="20" t="s">
        <v>759</v>
      </c>
      <c r="E535" s="20">
        <v>5760</v>
      </c>
      <c r="F535" s="20" t="s">
        <v>850</v>
      </c>
      <c r="G535" s="20">
        <v>16</v>
      </c>
      <c r="H535" s="20">
        <v>360</v>
      </c>
      <c r="I535" s="20">
        <v>349.2</v>
      </c>
      <c r="J535" s="20">
        <v>2020</v>
      </c>
      <c r="K535" s="20">
        <v>9</v>
      </c>
      <c r="L535" s="20">
        <v>40</v>
      </c>
    </row>
    <row r="536" spans="1:12" x14ac:dyDescent="0.3">
      <c r="A536" s="21">
        <v>44103</v>
      </c>
      <c r="B536" s="20" t="s">
        <v>761</v>
      </c>
      <c r="C536" s="20" t="s">
        <v>762</v>
      </c>
      <c r="D536" s="20" t="s">
        <v>759</v>
      </c>
      <c r="E536" s="20">
        <v>9720</v>
      </c>
      <c r="F536" s="20" t="s">
        <v>851</v>
      </c>
      <c r="G536" s="20">
        <v>27</v>
      </c>
      <c r="H536" s="20">
        <v>360</v>
      </c>
      <c r="I536" s="20">
        <v>529.79999999999995</v>
      </c>
      <c r="J536" s="20">
        <v>2020</v>
      </c>
      <c r="K536" s="20">
        <v>9</v>
      </c>
      <c r="L536" s="20">
        <v>40</v>
      </c>
    </row>
    <row r="537" spans="1:12" x14ac:dyDescent="0.3">
      <c r="A537" s="21">
        <v>44103</v>
      </c>
      <c r="B537" s="20" t="s">
        <v>764</v>
      </c>
      <c r="C537" s="20" t="s">
        <v>765</v>
      </c>
      <c r="D537" s="20" t="s">
        <v>759</v>
      </c>
      <c r="E537" s="20">
        <v>9360</v>
      </c>
      <c r="F537" s="20" t="s">
        <v>852</v>
      </c>
      <c r="G537" s="20">
        <v>26</v>
      </c>
      <c r="H537" s="20">
        <v>360</v>
      </c>
      <c r="I537" s="20">
        <v>572.6</v>
      </c>
      <c r="J537" s="20">
        <v>2020</v>
      </c>
      <c r="K537" s="20">
        <v>9</v>
      </c>
      <c r="L537" s="20">
        <v>40</v>
      </c>
    </row>
    <row r="538" spans="1:12" x14ac:dyDescent="0.3">
      <c r="A538" s="21">
        <v>44103</v>
      </c>
      <c r="B538" s="20" t="s">
        <v>767</v>
      </c>
      <c r="C538" s="20" t="s">
        <v>768</v>
      </c>
      <c r="D538" s="20" t="s">
        <v>759</v>
      </c>
      <c r="E538" s="20">
        <v>6840</v>
      </c>
      <c r="F538" s="20" t="s">
        <v>853</v>
      </c>
      <c r="G538" s="20">
        <v>19</v>
      </c>
      <c r="H538" s="20">
        <v>360</v>
      </c>
      <c r="I538" s="20">
        <v>426.75</v>
      </c>
      <c r="J538" s="20">
        <v>2020</v>
      </c>
      <c r="K538" s="20">
        <v>9</v>
      </c>
      <c r="L538" s="20">
        <v>40</v>
      </c>
    </row>
    <row r="539" spans="1:12" x14ac:dyDescent="0.3">
      <c r="A539" s="21">
        <v>44103</v>
      </c>
      <c r="B539" s="20" t="s">
        <v>770</v>
      </c>
      <c r="C539" s="20" t="s">
        <v>771</v>
      </c>
      <c r="D539" s="20" t="s">
        <v>759</v>
      </c>
      <c r="E539" s="20">
        <v>11880</v>
      </c>
      <c r="F539" s="20" t="s">
        <v>854</v>
      </c>
      <c r="G539" s="20">
        <v>33</v>
      </c>
      <c r="H539" s="20">
        <v>360</v>
      </c>
      <c r="I539" s="20">
        <v>721.3</v>
      </c>
      <c r="J539" s="20">
        <v>2020</v>
      </c>
      <c r="K539" s="20">
        <v>9</v>
      </c>
      <c r="L539" s="20">
        <v>40</v>
      </c>
    </row>
    <row r="540" spans="1:12" x14ac:dyDescent="0.3">
      <c r="A540" s="21">
        <v>44103</v>
      </c>
      <c r="B540" s="20" t="s">
        <v>773</v>
      </c>
      <c r="C540" s="20" t="s">
        <v>774</v>
      </c>
      <c r="D540" s="20" t="s">
        <v>759</v>
      </c>
      <c r="E540" s="20">
        <v>11520</v>
      </c>
      <c r="F540" s="20" t="s">
        <v>855</v>
      </c>
      <c r="G540" s="20">
        <v>32</v>
      </c>
      <c r="H540" s="20">
        <v>360</v>
      </c>
      <c r="I540" s="20">
        <v>700.15</v>
      </c>
      <c r="J540" s="20">
        <v>2020</v>
      </c>
      <c r="K540" s="20">
        <v>9</v>
      </c>
      <c r="L540" s="20">
        <v>40</v>
      </c>
    </row>
    <row r="541" spans="1:12" x14ac:dyDescent="0.3">
      <c r="A541" s="21">
        <v>44102</v>
      </c>
      <c r="B541" s="20" t="s">
        <v>826</v>
      </c>
      <c r="C541" s="20" t="s">
        <v>827</v>
      </c>
      <c r="D541" s="20" t="s">
        <v>759</v>
      </c>
      <c r="E541" s="20">
        <v>20520</v>
      </c>
      <c r="F541" s="20" t="s">
        <v>856</v>
      </c>
      <c r="G541" s="20">
        <v>57</v>
      </c>
      <c r="H541" s="20">
        <v>360</v>
      </c>
      <c r="I541" s="20">
        <v>1321.1</v>
      </c>
      <c r="J541" s="20">
        <v>2020</v>
      </c>
      <c r="K541" s="20">
        <v>9</v>
      </c>
      <c r="L541" s="20">
        <v>40</v>
      </c>
    </row>
    <row r="542" spans="1:12" x14ac:dyDescent="0.3">
      <c r="A542" s="21">
        <v>44102</v>
      </c>
      <c r="B542" s="20" t="s">
        <v>757</v>
      </c>
      <c r="C542" s="20" t="s">
        <v>758</v>
      </c>
      <c r="D542" s="20" t="s">
        <v>759</v>
      </c>
      <c r="E542" s="20">
        <v>13320</v>
      </c>
      <c r="F542" s="20" t="s">
        <v>857</v>
      </c>
      <c r="G542" s="20">
        <v>37</v>
      </c>
      <c r="H542" s="20">
        <v>360</v>
      </c>
      <c r="I542" s="20">
        <v>814.04</v>
      </c>
      <c r="J542" s="20">
        <v>2020</v>
      </c>
      <c r="K542" s="20">
        <v>9</v>
      </c>
      <c r="L542" s="20">
        <v>40</v>
      </c>
    </row>
    <row r="543" spans="1:12" x14ac:dyDescent="0.3">
      <c r="A543" s="21">
        <v>44102</v>
      </c>
      <c r="B543" s="20" t="s">
        <v>761</v>
      </c>
      <c r="C543" s="20" t="s">
        <v>762</v>
      </c>
      <c r="D543" s="20" t="s">
        <v>759</v>
      </c>
      <c r="E543" s="20">
        <v>11160</v>
      </c>
      <c r="F543" s="20" t="s">
        <v>858</v>
      </c>
      <c r="G543" s="20">
        <v>31</v>
      </c>
      <c r="H543" s="20">
        <v>360</v>
      </c>
      <c r="I543" s="20">
        <v>679.45</v>
      </c>
      <c r="J543" s="20">
        <v>2020</v>
      </c>
      <c r="K543" s="20">
        <v>9</v>
      </c>
      <c r="L543" s="20">
        <v>40</v>
      </c>
    </row>
    <row r="544" spans="1:12" x14ac:dyDescent="0.3">
      <c r="A544" s="21">
        <v>44102</v>
      </c>
      <c r="B544" s="20" t="s">
        <v>764</v>
      </c>
      <c r="C544" s="20" t="s">
        <v>765</v>
      </c>
      <c r="D544" s="20" t="s">
        <v>759</v>
      </c>
      <c r="E544" s="20">
        <v>10440</v>
      </c>
      <c r="F544" s="20" t="s">
        <v>859</v>
      </c>
      <c r="G544" s="20">
        <v>29</v>
      </c>
      <c r="H544" s="20">
        <v>360</v>
      </c>
      <c r="I544" s="20">
        <v>634.04999999999995</v>
      </c>
      <c r="J544" s="20">
        <v>2020</v>
      </c>
      <c r="K544" s="20">
        <v>9</v>
      </c>
      <c r="L544" s="20">
        <v>40</v>
      </c>
    </row>
    <row r="545" spans="1:12" x14ac:dyDescent="0.3">
      <c r="A545" s="21">
        <v>44102</v>
      </c>
      <c r="B545" s="20" t="s">
        <v>767</v>
      </c>
      <c r="C545" s="20" t="s">
        <v>768</v>
      </c>
      <c r="D545" s="20" t="s">
        <v>759</v>
      </c>
      <c r="E545" s="20">
        <v>8640</v>
      </c>
      <c r="F545" s="20" t="s">
        <v>860</v>
      </c>
      <c r="G545" s="20">
        <v>24</v>
      </c>
      <c r="H545" s="20">
        <v>360</v>
      </c>
      <c r="I545" s="20">
        <v>536.1</v>
      </c>
      <c r="J545" s="20">
        <v>2020</v>
      </c>
      <c r="K545" s="20">
        <v>9</v>
      </c>
      <c r="L545" s="20">
        <v>40</v>
      </c>
    </row>
    <row r="546" spans="1:12" x14ac:dyDescent="0.3">
      <c r="A546" s="21">
        <v>44102</v>
      </c>
      <c r="B546" s="20" t="s">
        <v>770</v>
      </c>
      <c r="C546" s="20" t="s">
        <v>771</v>
      </c>
      <c r="D546" s="20" t="s">
        <v>759</v>
      </c>
      <c r="E546" s="20">
        <v>6480</v>
      </c>
      <c r="F546" s="20" t="s">
        <v>861</v>
      </c>
      <c r="G546" s="20">
        <v>18</v>
      </c>
      <c r="H546" s="20">
        <v>360</v>
      </c>
      <c r="I546" s="20">
        <v>392.15</v>
      </c>
      <c r="J546" s="20">
        <v>2020</v>
      </c>
      <c r="K546" s="20">
        <v>9</v>
      </c>
      <c r="L546" s="20">
        <v>40</v>
      </c>
    </row>
    <row r="547" spans="1:12" x14ac:dyDescent="0.3">
      <c r="A547" s="21">
        <v>44102</v>
      </c>
      <c r="B547" s="20" t="s">
        <v>773</v>
      </c>
      <c r="C547" s="20" t="s">
        <v>774</v>
      </c>
      <c r="D547" s="20" t="s">
        <v>759</v>
      </c>
      <c r="E547" s="20">
        <v>13680</v>
      </c>
      <c r="F547" s="20" t="s">
        <v>862</v>
      </c>
      <c r="G547" s="20">
        <v>38</v>
      </c>
      <c r="H547" s="20">
        <v>360</v>
      </c>
      <c r="I547" s="20">
        <v>741.7</v>
      </c>
      <c r="J547" s="20">
        <v>2020</v>
      </c>
      <c r="K547" s="20">
        <v>9</v>
      </c>
      <c r="L547" s="20">
        <v>40</v>
      </c>
    </row>
    <row r="548" spans="1:12" x14ac:dyDescent="0.3">
      <c r="A548" s="21">
        <v>44100</v>
      </c>
      <c r="B548" s="20" t="s">
        <v>757</v>
      </c>
      <c r="C548" s="20" t="s">
        <v>758</v>
      </c>
      <c r="D548" s="20" t="s">
        <v>759</v>
      </c>
      <c r="E548" s="20">
        <v>12960</v>
      </c>
      <c r="F548" s="20" t="s">
        <v>857</v>
      </c>
      <c r="G548" s="20">
        <v>36</v>
      </c>
      <c r="H548" s="20">
        <v>360</v>
      </c>
      <c r="I548" s="20">
        <v>793.47</v>
      </c>
      <c r="J548" s="20">
        <v>2020</v>
      </c>
      <c r="K548" s="20">
        <v>9</v>
      </c>
      <c r="L548" s="20">
        <v>39</v>
      </c>
    </row>
    <row r="549" spans="1:12" x14ac:dyDescent="0.3">
      <c r="A549" s="21">
        <v>44100</v>
      </c>
      <c r="B549" s="20" t="s">
        <v>761</v>
      </c>
      <c r="C549" s="20" t="s">
        <v>762</v>
      </c>
      <c r="D549" s="20" t="s">
        <v>759</v>
      </c>
      <c r="E549" s="20">
        <v>12240</v>
      </c>
      <c r="F549" s="20" t="s">
        <v>858</v>
      </c>
      <c r="G549" s="20">
        <v>34</v>
      </c>
      <c r="H549" s="20">
        <v>360</v>
      </c>
      <c r="I549" s="20">
        <v>730.24</v>
      </c>
      <c r="J549" s="20">
        <v>2020</v>
      </c>
      <c r="K549" s="20">
        <v>9</v>
      </c>
      <c r="L549" s="20">
        <v>39</v>
      </c>
    </row>
    <row r="550" spans="1:12" x14ac:dyDescent="0.3">
      <c r="A550" s="21">
        <v>44100</v>
      </c>
      <c r="B550" s="20" t="s">
        <v>764</v>
      </c>
      <c r="C550" s="20" t="s">
        <v>765</v>
      </c>
      <c r="D550" s="20" t="s">
        <v>759</v>
      </c>
      <c r="E550" s="20">
        <v>11160</v>
      </c>
      <c r="F550" s="20" t="s">
        <v>859</v>
      </c>
      <c r="G550" s="20">
        <v>31</v>
      </c>
      <c r="H550" s="20">
        <v>360</v>
      </c>
      <c r="I550" s="20">
        <v>679.15</v>
      </c>
      <c r="J550" s="20">
        <v>2020</v>
      </c>
      <c r="K550" s="20">
        <v>9</v>
      </c>
      <c r="L550" s="20">
        <v>39</v>
      </c>
    </row>
    <row r="551" spans="1:12" x14ac:dyDescent="0.3">
      <c r="A551" s="21">
        <v>44100</v>
      </c>
      <c r="B551" s="20" t="s">
        <v>767</v>
      </c>
      <c r="C551" s="20" t="s">
        <v>768</v>
      </c>
      <c r="D551" s="20" t="s">
        <v>759</v>
      </c>
      <c r="E551" s="20">
        <v>8640</v>
      </c>
      <c r="F551" s="20" t="s">
        <v>860</v>
      </c>
      <c r="G551" s="20">
        <v>24</v>
      </c>
      <c r="H551" s="20">
        <v>360</v>
      </c>
      <c r="I551" s="20">
        <v>534.04999999999995</v>
      </c>
      <c r="J551" s="20">
        <v>2020</v>
      </c>
      <c r="K551" s="20">
        <v>9</v>
      </c>
      <c r="L551" s="20">
        <v>39</v>
      </c>
    </row>
    <row r="552" spans="1:12" x14ac:dyDescent="0.3">
      <c r="A552" s="21">
        <v>44100</v>
      </c>
      <c r="B552" s="20" t="s">
        <v>770</v>
      </c>
      <c r="C552" s="20" t="s">
        <v>771</v>
      </c>
      <c r="D552" s="20" t="s">
        <v>759</v>
      </c>
      <c r="E552" s="20">
        <v>5760</v>
      </c>
      <c r="F552" s="20" t="s">
        <v>861</v>
      </c>
      <c r="G552" s="20">
        <v>16</v>
      </c>
      <c r="H552" s="20">
        <v>360</v>
      </c>
      <c r="I552" s="20">
        <v>349.75</v>
      </c>
      <c r="J552" s="20">
        <v>2020</v>
      </c>
      <c r="K552" s="20">
        <v>9</v>
      </c>
      <c r="L552" s="20">
        <v>39</v>
      </c>
    </row>
    <row r="553" spans="1:12" x14ac:dyDescent="0.3">
      <c r="A553" s="21">
        <v>44100</v>
      </c>
      <c r="B553" s="20" t="s">
        <v>773</v>
      </c>
      <c r="C553" s="20" t="s">
        <v>774</v>
      </c>
      <c r="D553" s="20" t="s">
        <v>759</v>
      </c>
      <c r="E553" s="20">
        <v>13320</v>
      </c>
      <c r="F553" s="20" t="s">
        <v>862</v>
      </c>
      <c r="G553" s="20">
        <v>37</v>
      </c>
      <c r="H553" s="20">
        <v>360</v>
      </c>
      <c r="I553" s="20">
        <v>718</v>
      </c>
      <c r="J553" s="20">
        <v>2020</v>
      </c>
      <c r="K553" s="20">
        <v>9</v>
      </c>
      <c r="L553" s="20">
        <v>39</v>
      </c>
    </row>
    <row r="554" spans="1:12" x14ac:dyDescent="0.3">
      <c r="A554" s="21">
        <v>44098</v>
      </c>
      <c r="B554" s="20" t="s">
        <v>757</v>
      </c>
      <c r="C554" s="20" t="s">
        <v>758</v>
      </c>
      <c r="D554" s="20" t="s">
        <v>759</v>
      </c>
      <c r="E554" s="20">
        <v>12960</v>
      </c>
      <c r="F554" s="20" t="s">
        <v>857</v>
      </c>
      <c r="G554" s="20">
        <v>36</v>
      </c>
      <c r="H554" s="20">
        <v>360</v>
      </c>
      <c r="I554" s="20">
        <v>790.85</v>
      </c>
      <c r="J554" s="20">
        <v>2020</v>
      </c>
      <c r="K554" s="20">
        <v>9</v>
      </c>
      <c r="L554" s="20">
        <v>39</v>
      </c>
    </row>
    <row r="555" spans="1:12" x14ac:dyDescent="0.3">
      <c r="A555" s="21">
        <v>44098</v>
      </c>
      <c r="B555" s="20" t="s">
        <v>761</v>
      </c>
      <c r="C555" s="20" t="s">
        <v>762</v>
      </c>
      <c r="D555" s="20" t="s">
        <v>759</v>
      </c>
      <c r="E555" s="20">
        <v>11880</v>
      </c>
      <c r="F555" s="20" t="s">
        <v>858</v>
      </c>
      <c r="G555" s="20">
        <v>33</v>
      </c>
      <c r="H555" s="20">
        <v>360</v>
      </c>
      <c r="I555" s="20">
        <v>721.67</v>
      </c>
      <c r="J555" s="20">
        <v>2020</v>
      </c>
      <c r="K555" s="20">
        <v>9</v>
      </c>
      <c r="L555" s="20">
        <v>39</v>
      </c>
    </row>
    <row r="556" spans="1:12" x14ac:dyDescent="0.3">
      <c r="A556" s="21">
        <v>44098</v>
      </c>
      <c r="B556" s="20" t="s">
        <v>764</v>
      </c>
      <c r="C556" s="20" t="s">
        <v>765</v>
      </c>
      <c r="D556" s="20" t="s">
        <v>759</v>
      </c>
      <c r="E556" s="20">
        <v>11160</v>
      </c>
      <c r="F556" s="20" t="s">
        <v>859</v>
      </c>
      <c r="G556" s="20">
        <v>31</v>
      </c>
      <c r="H556" s="20">
        <v>360</v>
      </c>
      <c r="I556" s="20">
        <v>678</v>
      </c>
      <c r="J556" s="20">
        <v>2020</v>
      </c>
      <c r="K556" s="20">
        <v>9</v>
      </c>
      <c r="L556" s="20">
        <v>39</v>
      </c>
    </row>
    <row r="557" spans="1:12" x14ac:dyDescent="0.3">
      <c r="A557" s="21">
        <v>44098</v>
      </c>
      <c r="B557" s="20" t="s">
        <v>767</v>
      </c>
      <c r="C557" s="20" t="s">
        <v>768</v>
      </c>
      <c r="D557" s="20" t="s">
        <v>759</v>
      </c>
      <c r="E557" s="20">
        <v>8280</v>
      </c>
      <c r="F557" s="20" t="s">
        <v>860</v>
      </c>
      <c r="G557" s="20">
        <v>23</v>
      </c>
      <c r="H557" s="20">
        <v>360</v>
      </c>
      <c r="I557" s="20">
        <v>512.25</v>
      </c>
      <c r="J557" s="20">
        <v>2020</v>
      </c>
      <c r="K557" s="20">
        <v>9</v>
      </c>
      <c r="L557" s="20">
        <v>39</v>
      </c>
    </row>
    <row r="558" spans="1:12" x14ac:dyDescent="0.3">
      <c r="A558" s="21">
        <v>44098</v>
      </c>
      <c r="B558" s="20" t="s">
        <v>770</v>
      </c>
      <c r="C558" s="20" t="s">
        <v>771</v>
      </c>
      <c r="D558" s="20" t="s">
        <v>759</v>
      </c>
      <c r="E558" s="20">
        <v>6120</v>
      </c>
      <c r="F558" s="20" t="s">
        <v>861</v>
      </c>
      <c r="G558" s="20">
        <v>17</v>
      </c>
      <c r="H558" s="20">
        <v>360</v>
      </c>
      <c r="I558" s="20">
        <v>370.95</v>
      </c>
      <c r="J558" s="20">
        <v>2020</v>
      </c>
      <c r="K558" s="20">
        <v>9</v>
      </c>
      <c r="L558" s="20">
        <v>39</v>
      </c>
    </row>
    <row r="559" spans="1:12" x14ac:dyDescent="0.3">
      <c r="A559" s="21">
        <v>44098</v>
      </c>
      <c r="B559" s="20" t="s">
        <v>773</v>
      </c>
      <c r="C559" s="20" t="s">
        <v>774</v>
      </c>
      <c r="D559" s="20" t="s">
        <v>759</v>
      </c>
      <c r="E559" s="20">
        <v>14040</v>
      </c>
      <c r="F559" s="20" t="s">
        <v>862</v>
      </c>
      <c r="G559" s="20">
        <v>39</v>
      </c>
      <c r="H559" s="20">
        <v>360</v>
      </c>
      <c r="I559" s="20">
        <v>752.95</v>
      </c>
      <c r="J559" s="20">
        <v>2020</v>
      </c>
      <c r="K559" s="20">
        <v>9</v>
      </c>
      <c r="L559" s="20">
        <v>39</v>
      </c>
    </row>
    <row r="560" spans="1:12" x14ac:dyDescent="0.3">
      <c r="A560" s="21">
        <v>44098</v>
      </c>
      <c r="B560" s="20" t="s">
        <v>757</v>
      </c>
      <c r="C560" s="20" t="s">
        <v>758</v>
      </c>
      <c r="D560" s="20" t="s">
        <v>759</v>
      </c>
      <c r="E560" s="20">
        <v>13320</v>
      </c>
      <c r="F560" s="20" t="s">
        <v>857</v>
      </c>
      <c r="G560" s="20">
        <v>37</v>
      </c>
      <c r="H560" s="20">
        <v>360</v>
      </c>
      <c r="I560" s="20">
        <v>817.46</v>
      </c>
      <c r="J560" s="20">
        <v>2020</v>
      </c>
      <c r="K560" s="20">
        <v>9</v>
      </c>
      <c r="L560" s="20">
        <v>39</v>
      </c>
    </row>
    <row r="561" spans="1:12" x14ac:dyDescent="0.3">
      <c r="A561" s="21">
        <v>44098</v>
      </c>
      <c r="B561" s="20" t="s">
        <v>761</v>
      </c>
      <c r="C561" s="20" t="s">
        <v>762</v>
      </c>
      <c r="D561" s="20" t="s">
        <v>759</v>
      </c>
      <c r="E561" s="20">
        <v>11160</v>
      </c>
      <c r="F561" s="20" t="s">
        <v>858</v>
      </c>
      <c r="G561" s="20">
        <v>31</v>
      </c>
      <c r="H561" s="20">
        <v>360</v>
      </c>
      <c r="I561" s="20">
        <v>686.35</v>
      </c>
      <c r="J561" s="20">
        <v>2020</v>
      </c>
      <c r="K561" s="20">
        <v>9</v>
      </c>
      <c r="L561" s="20">
        <v>39</v>
      </c>
    </row>
    <row r="562" spans="1:12" x14ac:dyDescent="0.3">
      <c r="A562" s="21">
        <v>44098</v>
      </c>
      <c r="B562" s="20" t="s">
        <v>764</v>
      </c>
      <c r="C562" s="20" t="s">
        <v>765</v>
      </c>
      <c r="D562" s="20" t="s">
        <v>759</v>
      </c>
      <c r="E562" s="20">
        <v>10800</v>
      </c>
      <c r="F562" s="20" t="s">
        <v>859</v>
      </c>
      <c r="G562" s="20">
        <v>30</v>
      </c>
      <c r="H562" s="20">
        <v>360</v>
      </c>
      <c r="I562" s="20">
        <v>660.15</v>
      </c>
      <c r="J562" s="20">
        <v>2020</v>
      </c>
      <c r="K562" s="20">
        <v>9</v>
      </c>
      <c r="L562" s="20">
        <v>39</v>
      </c>
    </row>
    <row r="563" spans="1:12" x14ac:dyDescent="0.3">
      <c r="A563" s="21">
        <v>44098</v>
      </c>
      <c r="B563" s="20" t="s">
        <v>764</v>
      </c>
      <c r="C563" s="20" t="s">
        <v>765</v>
      </c>
      <c r="D563" s="20" t="s">
        <v>759</v>
      </c>
      <c r="E563" s="20">
        <v>360</v>
      </c>
      <c r="F563" s="20" t="s">
        <v>859</v>
      </c>
      <c r="G563" s="20">
        <v>0</v>
      </c>
      <c r="H563" s="20">
        <v>0</v>
      </c>
      <c r="I563" s="20">
        <v>686.35</v>
      </c>
      <c r="J563" s="20">
        <v>2020</v>
      </c>
      <c r="K563" s="20">
        <v>9</v>
      </c>
      <c r="L563" s="20">
        <v>39</v>
      </c>
    </row>
    <row r="564" spans="1:12" x14ac:dyDescent="0.3">
      <c r="A564" s="21">
        <v>44098</v>
      </c>
      <c r="B564" s="20" t="s">
        <v>767</v>
      </c>
      <c r="C564" s="20" t="s">
        <v>768</v>
      </c>
      <c r="D564" s="20" t="s">
        <v>759</v>
      </c>
      <c r="E564" s="20">
        <v>9000</v>
      </c>
      <c r="F564" s="20" t="s">
        <v>860</v>
      </c>
      <c r="G564" s="20">
        <v>25</v>
      </c>
      <c r="H564" s="20">
        <v>360</v>
      </c>
      <c r="I564" s="20">
        <v>561.15</v>
      </c>
      <c r="J564" s="20">
        <v>2020</v>
      </c>
      <c r="K564" s="20">
        <v>9</v>
      </c>
      <c r="L564" s="20">
        <v>39</v>
      </c>
    </row>
    <row r="565" spans="1:12" x14ac:dyDescent="0.3">
      <c r="A565" s="21">
        <v>44098</v>
      </c>
      <c r="B565" s="20" t="s">
        <v>770</v>
      </c>
      <c r="C565" s="20" t="s">
        <v>771</v>
      </c>
      <c r="D565" s="20" t="s">
        <v>759</v>
      </c>
      <c r="E565" s="20">
        <v>6120</v>
      </c>
      <c r="F565" s="20" t="s">
        <v>861</v>
      </c>
      <c r="G565" s="20">
        <v>17</v>
      </c>
      <c r="H565" s="20">
        <v>360</v>
      </c>
      <c r="I565" s="20">
        <v>374.2</v>
      </c>
      <c r="J565" s="20">
        <v>2020</v>
      </c>
      <c r="K565" s="20">
        <v>9</v>
      </c>
      <c r="L565" s="20">
        <v>39</v>
      </c>
    </row>
    <row r="566" spans="1:12" x14ac:dyDescent="0.3">
      <c r="A566" s="21">
        <v>44098</v>
      </c>
      <c r="B566" s="20" t="s">
        <v>773</v>
      </c>
      <c r="C566" s="20" t="s">
        <v>774</v>
      </c>
      <c r="D566" s="20" t="s">
        <v>759</v>
      </c>
      <c r="E566" s="20">
        <v>12960</v>
      </c>
      <c r="F566" s="20" t="s">
        <v>862</v>
      </c>
      <c r="G566" s="20">
        <v>36</v>
      </c>
      <c r="H566" s="20">
        <v>360</v>
      </c>
      <c r="I566" s="20">
        <v>699.45</v>
      </c>
      <c r="J566" s="20">
        <v>2020</v>
      </c>
      <c r="K566" s="20">
        <v>9</v>
      </c>
      <c r="L566" s="20">
        <v>39</v>
      </c>
    </row>
    <row r="567" spans="1:12" x14ac:dyDescent="0.3">
      <c r="A567" s="21">
        <v>44097</v>
      </c>
      <c r="B567" s="20" t="s">
        <v>757</v>
      </c>
      <c r="C567" s="20" t="s">
        <v>758</v>
      </c>
      <c r="D567" s="20" t="s">
        <v>759</v>
      </c>
      <c r="E567" s="20">
        <v>13680</v>
      </c>
      <c r="F567" s="20" t="s">
        <v>857</v>
      </c>
      <c r="G567" s="20">
        <v>38</v>
      </c>
      <c r="H567" s="20">
        <v>360</v>
      </c>
      <c r="I567" s="20">
        <v>840.15</v>
      </c>
      <c r="J567" s="20">
        <v>2020</v>
      </c>
      <c r="K567" s="20">
        <v>9</v>
      </c>
      <c r="L567" s="20">
        <v>39</v>
      </c>
    </row>
    <row r="568" spans="1:12" x14ac:dyDescent="0.3">
      <c r="A568" s="21">
        <v>44097</v>
      </c>
      <c r="B568" s="20" t="s">
        <v>761</v>
      </c>
      <c r="C568" s="20" t="s">
        <v>762</v>
      </c>
      <c r="D568" s="20" t="s">
        <v>759</v>
      </c>
      <c r="E568" s="20">
        <v>11520</v>
      </c>
      <c r="F568" s="20" t="s">
        <v>858</v>
      </c>
      <c r="G568" s="20">
        <v>32</v>
      </c>
      <c r="H568" s="20">
        <v>360</v>
      </c>
      <c r="I568" s="20">
        <v>710.05</v>
      </c>
      <c r="J568" s="20">
        <v>2020</v>
      </c>
      <c r="K568" s="20">
        <v>9</v>
      </c>
      <c r="L568" s="20">
        <v>39</v>
      </c>
    </row>
    <row r="569" spans="1:12" x14ac:dyDescent="0.3">
      <c r="A569" s="21">
        <v>44097</v>
      </c>
      <c r="B569" s="20" t="s">
        <v>764</v>
      </c>
      <c r="C569" s="20" t="s">
        <v>765</v>
      </c>
      <c r="D569" s="20" t="s">
        <v>759</v>
      </c>
      <c r="E569" s="20">
        <v>11520</v>
      </c>
      <c r="F569" s="20" t="s">
        <v>859</v>
      </c>
      <c r="G569" s="20">
        <v>32</v>
      </c>
      <c r="H569" s="20">
        <v>360</v>
      </c>
      <c r="I569" s="20">
        <v>703.1</v>
      </c>
      <c r="J569" s="20">
        <v>2020</v>
      </c>
      <c r="K569" s="20">
        <v>9</v>
      </c>
      <c r="L569" s="20">
        <v>39</v>
      </c>
    </row>
    <row r="570" spans="1:12" x14ac:dyDescent="0.3">
      <c r="A570" s="21">
        <v>44097</v>
      </c>
      <c r="B570" s="20" t="s">
        <v>767</v>
      </c>
      <c r="C570" s="20" t="s">
        <v>768</v>
      </c>
      <c r="D570" s="20" t="s">
        <v>759</v>
      </c>
      <c r="E570" s="20">
        <v>7560</v>
      </c>
      <c r="F570" s="20" t="s">
        <v>860</v>
      </c>
      <c r="G570" s="20">
        <v>21</v>
      </c>
      <c r="H570" s="20">
        <v>360</v>
      </c>
      <c r="I570" s="20">
        <v>471</v>
      </c>
      <c r="J570" s="20">
        <v>2020</v>
      </c>
      <c r="K570" s="20">
        <v>9</v>
      </c>
      <c r="L570" s="20">
        <v>39</v>
      </c>
    </row>
    <row r="571" spans="1:12" x14ac:dyDescent="0.3">
      <c r="A571" s="21">
        <v>44097</v>
      </c>
      <c r="B571" s="20" t="s">
        <v>770</v>
      </c>
      <c r="C571" s="20" t="s">
        <v>771</v>
      </c>
      <c r="D571" s="20" t="s">
        <v>759</v>
      </c>
      <c r="E571" s="20">
        <v>5760</v>
      </c>
      <c r="F571" s="20" t="s">
        <v>861</v>
      </c>
      <c r="G571" s="20">
        <v>16</v>
      </c>
      <c r="H571" s="20">
        <v>360</v>
      </c>
      <c r="I571" s="20">
        <v>351.25</v>
      </c>
      <c r="J571" s="20">
        <v>2020</v>
      </c>
      <c r="K571" s="20">
        <v>9</v>
      </c>
      <c r="L571" s="20">
        <v>39</v>
      </c>
    </row>
    <row r="572" spans="1:12" x14ac:dyDescent="0.3">
      <c r="A572" s="21">
        <v>44097</v>
      </c>
      <c r="B572" s="20" t="s">
        <v>773</v>
      </c>
      <c r="C572" s="20" t="s">
        <v>774</v>
      </c>
      <c r="D572" s="20" t="s">
        <v>759</v>
      </c>
      <c r="E572" s="20">
        <v>12960</v>
      </c>
      <c r="F572" s="20" t="s">
        <v>862</v>
      </c>
      <c r="G572" s="20">
        <v>36</v>
      </c>
      <c r="H572" s="20">
        <v>360</v>
      </c>
      <c r="I572" s="20">
        <v>695.8</v>
      </c>
      <c r="J572" s="20">
        <v>2020</v>
      </c>
      <c r="K572" s="20">
        <v>9</v>
      </c>
      <c r="L572" s="20">
        <v>39</v>
      </c>
    </row>
    <row r="573" spans="1:12" x14ac:dyDescent="0.3">
      <c r="A573" s="21">
        <v>44096</v>
      </c>
      <c r="B573" s="20" t="s">
        <v>757</v>
      </c>
      <c r="C573" s="20" t="s">
        <v>758</v>
      </c>
      <c r="D573" s="20" t="s">
        <v>759</v>
      </c>
      <c r="E573" s="20">
        <v>14400</v>
      </c>
      <c r="F573" s="20" t="s">
        <v>857</v>
      </c>
      <c r="G573" s="20">
        <v>40</v>
      </c>
      <c r="H573" s="20">
        <v>360</v>
      </c>
      <c r="I573" s="20">
        <v>883.2</v>
      </c>
      <c r="J573" s="20">
        <v>2020</v>
      </c>
      <c r="K573" s="20">
        <v>9</v>
      </c>
      <c r="L573" s="20">
        <v>39</v>
      </c>
    </row>
    <row r="574" spans="1:12" x14ac:dyDescent="0.3">
      <c r="A574" s="21">
        <v>44096</v>
      </c>
      <c r="B574" s="20" t="s">
        <v>761</v>
      </c>
      <c r="C574" s="20" t="s">
        <v>762</v>
      </c>
      <c r="D574" s="20" t="s">
        <v>759</v>
      </c>
      <c r="E574" s="20">
        <v>11520</v>
      </c>
      <c r="F574" s="20" t="s">
        <v>858</v>
      </c>
      <c r="G574" s="20">
        <v>32</v>
      </c>
      <c r="H574" s="20">
        <v>360</v>
      </c>
      <c r="I574" s="20">
        <v>707.34</v>
      </c>
      <c r="J574" s="20">
        <v>2020</v>
      </c>
      <c r="K574" s="20">
        <v>9</v>
      </c>
      <c r="L574" s="20">
        <v>39</v>
      </c>
    </row>
    <row r="575" spans="1:12" x14ac:dyDescent="0.3">
      <c r="A575" s="21">
        <v>44096</v>
      </c>
      <c r="B575" s="20" t="s">
        <v>764</v>
      </c>
      <c r="C575" s="20" t="s">
        <v>765</v>
      </c>
      <c r="D575" s="20" t="s">
        <v>759</v>
      </c>
      <c r="E575" s="20">
        <v>12600</v>
      </c>
      <c r="F575" s="20" t="s">
        <v>859</v>
      </c>
      <c r="G575" s="20">
        <v>35</v>
      </c>
      <c r="H575" s="20">
        <v>360</v>
      </c>
      <c r="I575" s="20">
        <v>816.8</v>
      </c>
      <c r="J575" s="20">
        <v>2020</v>
      </c>
      <c r="K575" s="20">
        <v>9</v>
      </c>
      <c r="L575" s="20">
        <v>39</v>
      </c>
    </row>
    <row r="576" spans="1:12" x14ac:dyDescent="0.3">
      <c r="A576" s="21">
        <v>44096</v>
      </c>
      <c r="B576" s="20" t="s">
        <v>767</v>
      </c>
      <c r="C576" s="20" t="s">
        <v>768</v>
      </c>
      <c r="D576" s="20" t="s">
        <v>759</v>
      </c>
      <c r="E576" s="20">
        <v>10800</v>
      </c>
      <c r="F576" s="20" t="s">
        <v>860</v>
      </c>
      <c r="G576" s="20">
        <v>30</v>
      </c>
      <c r="H576" s="20">
        <v>360</v>
      </c>
      <c r="I576" s="20">
        <v>669.75</v>
      </c>
      <c r="J576" s="20">
        <v>2020</v>
      </c>
      <c r="K576" s="20">
        <v>9</v>
      </c>
      <c r="L576" s="20">
        <v>39</v>
      </c>
    </row>
    <row r="577" spans="1:12" x14ac:dyDescent="0.3">
      <c r="A577" s="21">
        <v>44096</v>
      </c>
      <c r="B577" s="20" t="s">
        <v>770</v>
      </c>
      <c r="C577" s="20" t="s">
        <v>771</v>
      </c>
      <c r="D577" s="20" t="s">
        <v>759</v>
      </c>
      <c r="E577" s="20">
        <v>7200</v>
      </c>
      <c r="F577" s="20" t="s">
        <v>861</v>
      </c>
      <c r="G577" s="20">
        <v>20</v>
      </c>
      <c r="H577" s="20">
        <v>360</v>
      </c>
      <c r="I577" s="20">
        <v>436.5</v>
      </c>
      <c r="J577" s="20">
        <v>2020</v>
      </c>
      <c r="K577" s="20">
        <v>9</v>
      </c>
      <c r="L577" s="20">
        <v>39</v>
      </c>
    </row>
    <row r="578" spans="1:12" x14ac:dyDescent="0.3">
      <c r="A578" s="21">
        <v>44096</v>
      </c>
      <c r="B578" s="20" t="s">
        <v>773</v>
      </c>
      <c r="C578" s="20" t="s">
        <v>774</v>
      </c>
      <c r="D578" s="20" t="s">
        <v>759</v>
      </c>
      <c r="E578" s="20">
        <v>12960</v>
      </c>
      <c r="F578" s="20" t="s">
        <v>862</v>
      </c>
      <c r="G578" s="20">
        <v>36</v>
      </c>
      <c r="H578" s="20">
        <v>360</v>
      </c>
      <c r="I578" s="20">
        <v>694.07</v>
      </c>
      <c r="J578" s="20">
        <v>2020</v>
      </c>
      <c r="K578" s="20">
        <v>9</v>
      </c>
      <c r="L578" s="20">
        <v>39</v>
      </c>
    </row>
    <row r="579" spans="1:12" x14ac:dyDescent="0.3">
      <c r="A579" s="21">
        <v>44096</v>
      </c>
      <c r="B579" s="20" t="s">
        <v>757</v>
      </c>
      <c r="C579" s="20" t="s">
        <v>758</v>
      </c>
      <c r="D579" s="20" t="s">
        <v>759</v>
      </c>
      <c r="E579" s="20">
        <v>12960</v>
      </c>
      <c r="F579" s="20" t="s">
        <v>857</v>
      </c>
      <c r="G579" s="20">
        <v>36</v>
      </c>
      <c r="H579" s="20">
        <v>360</v>
      </c>
      <c r="I579" s="20">
        <v>792.26</v>
      </c>
      <c r="J579" s="20">
        <v>2020</v>
      </c>
      <c r="K579" s="20">
        <v>9</v>
      </c>
      <c r="L579" s="20">
        <v>39</v>
      </c>
    </row>
    <row r="580" spans="1:12" x14ac:dyDescent="0.3">
      <c r="A580" s="21">
        <v>44096</v>
      </c>
      <c r="B580" s="20" t="s">
        <v>761</v>
      </c>
      <c r="C580" s="20" t="s">
        <v>762</v>
      </c>
      <c r="D580" s="20" t="s">
        <v>759</v>
      </c>
      <c r="E580" s="20">
        <v>11160</v>
      </c>
      <c r="F580" s="20" t="s">
        <v>858</v>
      </c>
      <c r="G580" s="20">
        <v>31</v>
      </c>
      <c r="H580" s="20">
        <v>360</v>
      </c>
      <c r="I580" s="20">
        <v>683.37</v>
      </c>
      <c r="J580" s="20">
        <v>2020</v>
      </c>
      <c r="K580" s="20">
        <v>9</v>
      </c>
      <c r="L580" s="20">
        <v>39</v>
      </c>
    </row>
    <row r="581" spans="1:12" x14ac:dyDescent="0.3">
      <c r="A581" s="21">
        <v>44096</v>
      </c>
      <c r="B581" s="20" t="s">
        <v>764</v>
      </c>
      <c r="C581" s="20" t="s">
        <v>765</v>
      </c>
      <c r="D581" s="20" t="s">
        <v>759</v>
      </c>
      <c r="E581" s="20">
        <v>9720</v>
      </c>
      <c r="F581" s="20" t="s">
        <v>859</v>
      </c>
      <c r="G581" s="20">
        <v>27</v>
      </c>
      <c r="H581" s="20">
        <v>360</v>
      </c>
      <c r="I581" s="20">
        <v>594.1</v>
      </c>
      <c r="J581" s="20">
        <v>2020</v>
      </c>
      <c r="K581" s="20">
        <v>9</v>
      </c>
      <c r="L581" s="20">
        <v>39</v>
      </c>
    </row>
    <row r="582" spans="1:12" x14ac:dyDescent="0.3">
      <c r="A582" s="21">
        <v>44096</v>
      </c>
      <c r="B582" s="20" t="s">
        <v>767</v>
      </c>
      <c r="C582" s="20" t="s">
        <v>768</v>
      </c>
      <c r="D582" s="20" t="s">
        <v>759</v>
      </c>
      <c r="E582" s="20">
        <v>6480</v>
      </c>
      <c r="F582" s="20" t="s">
        <v>860</v>
      </c>
      <c r="G582" s="20">
        <v>18</v>
      </c>
      <c r="H582" s="20">
        <v>360</v>
      </c>
      <c r="I582" s="20">
        <v>403.7</v>
      </c>
      <c r="J582" s="20">
        <v>2020</v>
      </c>
      <c r="K582" s="20">
        <v>9</v>
      </c>
      <c r="L582" s="20">
        <v>39</v>
      </c>
    </row>
    <row r="583" spans="1:12" x14ac:dyDescent="0.3">
      <c r="A583" s="21">
        <v>44096</v>
      </c>
      <c r="B583" s="20" t="s">
        <v>770</v>
      </c>
      <c r="C583" s="20" t="s">
        <v>771</v>
      </c>
      <c r="D583" s="20" t="s">
        <v>759</v>
      </c>
      <c r="E583" s="20">
        <v>5040</v>
      </c>
      <c r="F583" s="20" t="s">
        <v>861</v>
      </c>
      <c r="G583" s="20">
        <v>14</v>
      </c>
      <c r="H583" s="20">
        <v>360</v>
      </c>
      <c r="I583" s="20">
        <v>304.64</v>
      </c>
      <c r="J583" s="20">
        <v>2020</v>
      </c>
      <c r="K583" s="20">
        <v>9</v>
      </c>
      <c r="L583" s="20">
        <v>39</v>
      </c>
    </row>
    <row r="584" spans="1:12" x14ac:dyDescent="0.3">
      <c r="A584" s="21">
        <v>44096</v>
      </c>
      <c r="B584" s="20" t="s">
        <v>773</v>
      </c>
      <c r="C584" s="20" t="s">
        <v>774</v>
      </c>
      <c r="D584" s="20" t="s">
        <v>759</v>
      </c>
      <c r="E584" s="20">
        <v>12600</v>
      </c>
      <c r="F584" s="20" t="s">
        <v>862</v>
      </c>
      <c r="G584" s="20">
        <v>35</v>
      </c>
      <c r="H584" s="20">
        <v>360</v>
      </c>
      <c r="I584" s="20">
        <v>669.05</v>
      </c>
      <c r="J584" s="20">
        <v>2020</v>
      </c>
      <c r="K584" s="20">
        <v>9</v>
      </c>
      <c r="L584" s="20">
        <v>39</v>
      </c>
    </row>
    <row r="585" spans="1:12" x14ac:dyDescent="0.3">
      <c r="A585" s="21">
        <v>44096</v>
      </c>
      <c r="B585" s="20" t="s">
        <v>826</v>
      </c>
      <c r="C585" s="20" t="s">
        <v>827</v>
      </c>
      <c r="D585" s="20" t="s">
        <v>759</v>
      </c>
      <c r="E585" s="20">
        <v>20520</v>
      </c>
      <c r="F585" s="20" t="s">
        <v>863</v>
      </c>
      <c r="G585" s="20">
        <v>57</v>
      </c>
      <c r="H585" s="20">
        <v>360</v>
      </c>
      <c r="I585" s="20">
        <v>1296.3499999999999</v>
      </c>
      <c r="J585" s="20">
        <v>2020</v>
      </c>
      <c r="K585" s="20">
        <v>9</v>
      </c>
      <c r="L585" s="20">
        <v>39</v>
      </c>
    </row>
    <row r="586" spans="1:12" x14ac:dyDescent="0.3">
      <c r="A586" s="21">
        <v>44095</v>
      </c>
      <c r="B586" s="20" t="s">
        <v>757</v>
      </c>
      <c r="C586" s="20" t="s">
        <v>758</v>
      </c>
      <c r="D586" s="20" t="s">
        <v>759</v>
      </c>
      <c r="E586" s="20">
        <v>13320</v>
      </c>
      <c r="F586" s="20" t="s">
        <v>864</v>
      </c>
      <c r="G586" s="20">
        <v>37</v>
      </c>
      <c r="H586" s="20">
        <v>360</v>
      </c>
      <c r="I586" s="20">
        <v>809.74</v>
      </c>
      <c r="J586" s="20">
        <v>2020</v>
      </c>
      <c r="K586" s="20">
        <v>9</v>
      </c>
      <c r="L586" s="20">
        <v>39</v>
      </c>
    </row>
    <row r="587" spans="1:12" x14ac:dyDescent="0.3">
      <c r="A587" s="21">
        <v>44095</v>
      </c>
      <c r="B587" s="20" t="s">
        <v>761</v>
      </c>
      <c r="C587" s="20" t="s">
        <v>762</v>
      </c>
      <c r="D587" s="20" t="s">
        <v>759</v>
      </c>
      <c r="E587" s="20">
        <v>11520</v>
      </c>
      <c r="F587" s="20" t="s">
        <v>865</v>
      </c>
      <c r="G587" s="20">
        <v>32</v>
      </c>
      <c r="H587" s="20">
        <v>360</v>
      </c>
      <c r="I587" s="20">
        <v>705.94</v>
      </c>
      <c r="J587" s="20">
        <v>2020</v>
      </c>
      <c r="K587" s="20">
        <v>9</v>
      </c>
      <c r="L587" s="20">
        <v>39</v>
      </c>
    </row>
    <row r="588" spans="1:12" x14ac:dyDescent="0.3">
      <c r="A588" s="21">
        <v>44095</v>
      </c>
      <c r="B588" s="20" t="s">
        <v>764</v>
      </c>
      <c r="C588" s="20" t="s">
        <v>765</v>
      </c>
      <c r="D588" s="20" t="s">
        <v>759</v>
      </c>
      <c r="E588" s="20">
        <v>11160</v>
      </c>
      <c r="F588" s="20" t="s">
        <v>866</v>
      </c>
      <c r="G588" s="20">
        <v>31</v>
      </c>
      <c r="H588" s="20">
        <v>360</v>
      </c>
      <c r="I588" s="20">
        <v>679.65</v>
      </c>
      <c r="J588" s="20">
        <v>2020</v>
      </c>
      <c r="K588" s="20">
        <v>9</v>
      </c>
      <c r="L588" s="20">
        <v>39</v>
      </c>
    </row>
    <row r="589" spans="1:12" x14ac:dyDescent="0.3">
      <c r="A589" s="21">
        <v>44095</v>
      </c>
      <c r="B589" s="20" t="s">
        <v>767</v>
      </c>
      <c r="C589" s="20" t="s">
        <v>768</v>
      </c>
      <c r="D589" s="20" t="s">
        <v>759</v>
      </c>
      <c r="E589" s="20">
        <v>9000</v>
      </c>
      <c r="F589" s="20" t="s">
        <v>867</v>
      </c>
      <c r="G589" s="20">
        <v>25</v>
      </c>
      <c r="H589" s="20">
        <v>360</v>
      </c>
      <c r="I589" s="20">
        <v>554.4</v>
      </c>
      <c r="J589" s="20">
        <v>2020</v>
      </c>
      <c r="K589" s="20">
        <v>9</v>
      </c>
      <c r="L589" s="20">
        <v>39</v>
      </c>
    </row>
    <row r="590" spans="1:12" x14ac:dyDescent="0.3">
      <c r="A590" s="21">
        <v>44095</v>
      </c>
      <c r="B590" s="20" t="s">
        <v>770</v>
      </c>
      <c r="C590" s="20" t="s">
        <v>771</v>
      </c>
      <c r="D590" s="20" t="s">
        <v>759</v>
      </c>
      <c r="E590" s="20">
        <v>6480</v>
      </c>
      <c r="F590" s="20" t="s">
        <v>868</v>
      </c>
      <c r="G590" s="20">
        <v>18</v>
      </c>
      <c r="H590" s="20">
        <v>360</v>
      </c>
      <c r="I590" s="20">
        <v>391.45</v>
      </c>
      <c r="J590" s="20">
        <v>2020</v>
      </c>
      <c r="K590" s="20">
        <v>9</v>
      </c>
      <c r="L590" s="20">
        <v>39</v>
      </c>
    </row>
    <row r="591" spans="1:12" x14ac:dyDescent="0.3">
      <c r="A591" s="21">
        <v>44095</v>
      </c>
      <c r="B591" s="20" t="s">
        <v>773</v>
      </c>
      <c r="C591" s="20" t="s">
        <v>774</v>
      </c>
      <c r="D591" s="20" t="s">
        <v>759</v>
      </c>
      <c r="E591" s="20">
        <v>12600</v>
      </c>
      <c r="F591" s="20" t="s">
        <v>869</v>
      </c>
      <c r="G591" s="20">
        <v>35</v>
      </c>
      <c r="H591" s="20">
        <v>360</v>
      </c>
      <c r="I591" s="20">
        <v>663.6</v>
      </c>
      <c r="J591" s="20">
        <v>2020</v>
      </c>
      <c r="K591" s="20">
        <v>9</v>
      </c>
      <c r="L591" s="20">
        <v>39</v>
      </c>
    </row>
    <row r="592" spans="1:12" x14ac:dyDescent="0.3">
      <c r="A592" s="21">
        <v>44095</v>
      </c>
      <c r="B592" s="20" t="s">
        <v>757</v>
      </c>
      <c r="C592" s="20" t="s">
        <v>758</v>
      </c>
      <c r="D592" s="20" t="s">
        <v>759</v>
      </c>
      <c r="E592" s="20">
        <v>13320</v>
      </c>
      <c r="F592" s="20" t="s">
        <v>864</v>
      </c>
      <c r="G592" s="20">
        <v>37</v>
      </c>
      <c r="H592" s="20">
        <v>360</v>
      </c>
      <c r="I592" s="20">
        <v>824.3</v>
      </c>
      <c r="J592" s="20">
        <v>2020</v>
      </c>
      <c r="K592" s="20">
        <v>9</v>
      </c>
      <c r="L592" s="20">
        <v>39</v>
      </c>
    </row>
    <row r="593" spans="1:12" x14ac:dyDescent="0.3">
      <c r="A593" s="21">
        <v>44095</v>
      </c>
      <c r="B593" s="20" t="s">
        <v>761</v>
      </c>
      <c r="C593" s="20" t="s">
        <v>762</v>
      </c>
      <c r="D593" s="20" t="s">
        <v>759</v>
      </c>
      <c r="E593" s="20">
        <v>11520</v>
      </c>
      <c r="F593" s="20" t="s">
        <v>865</v>
      </c>
      <c r="G593" s="20">
        <v>32</v>
      </c>
      <c r="H593" s="20">
        <v>360</v>
      </c>
      <c r="I593" s="20">
        <v>703.38</v>
      </c>
      <c r="J593" s="20">
        <v>2020</v>
      </c>
      <c r="K593" s="20">
        <v>9</v>
      </c>
      <c r="L593" s="20">
        <v>39</v>
      </c>
    </row>
    <row r="594" spans="1:12" x14ac:dyDescent="0.3">
      <c r="A594" s="21">
        <v>44095</v>
      </c>
      <c r="B594" s="20" t="s">
        <v>764</v>
      </c>
      <c r="C594" s="20" t="s">
        <v>765</v>
      </c>
      <c r="D594" s="20" t="s">
        <v>759</v>
      </c>
      <c r="E594" s="20">
        <v>11520</v>
      </c>
      <c r="F594" s="20" t="s">
        <v>866</v>
      </c>
      <c r="G594" s="20">
        <v>32</v>
      </c>
      <c r="H594" s="20">
        <v>360</v>
      </c>
      <c r="I594" s="20">
        <v>701.25</v>
      </c>
      <c r="J594" s="20">
        <v>2020</v>
      </c>
      <c r="K594" s="20">
        <v>9</v>
      </c>
      <c r="L594" s="20">
        <v>39</v>
      </c>
    </row>
    <row r="595" spans="1:12" x14ac:dyDescent="0.3">
      <c r="A595" s="21">
        <v>44095</v>
      </c>
      <c r="B595" s="20" t="s">
        <v>767</v>
      </c>
      <c r="C595" s="20" t="s">
        <v>768</v>
      </c>
      <c r="D595" s="20" t="s">
        <v>759</v>
      </c>
      <c r="E595" s="20">
        <v>8640</v>
      </c>
      <c r="F595" s="20" t="s">
        <v>867</v>
      </c>
      <c r="G595" s="20">
        <v>24</v>
      </c>
      <c r="H595" s="20">
        <v>360</v>
      </c>
      <c r="I595" s="20">
        <v>531.29999999999995</v>
      </c>
      <c r="J595" s="20">
        <v>2020</v>
      </c>
      <c r="K595" s="20">
        <v>9</v>
      </c>
      <c r="L595" s="20">
        <v>39</v>
      </c>
    </row>
    <row r="596" spans="1:12" x14ac:dyDescent="0.3">
      <c r="A596" s="21">
        <v>44095</v>
      </c>
      <c r="B596" s="20" t="s">
        <v>770</v>
      </c>
      <c r="C596" s="20" t="s">
        <v>771</v>
      </c>
      <c r="D596" s="20" t="s">
        <v>759</v>
      </c>
      <c r="E596" s="20">
        <v>6480</v>
      </c>
      <c r="F596" s="20" t="s">
        <v>868</v>
      </c>
      <c r="G596" s="20">
        <v>18</v>
      </c>
      <c r="H596" s="20">
        <v>360</v>
      </c>
      <c r="I596" s="20">
        <v>391.75</v>
      </c>
      <c r="J596" s="20">
        <v>2020</v>
      </c>
      <c r="K596" s="20">
        <v>9</v>
      </c>
      <c r="L596" s="20">
        <v>39</v>
      </c>
    </row>
    <row r="597" spans="1:12" x14ac:dyDescent="0.3">
      <c r="A597" s="21">
        <v>44095</v>
      </c>
      <c r="B597" s="20" t="s">
        <v>773</v>
      </c>
      <c r="C597" s="20" t="s">
        <v>774</v>
      </c>
      <c r="D597" s="20" t="s">
        <v>759</v>
      </c>
      <c r="E597" s="20">
        <v>12240</v>
      </c>
      <c r="F597" s="20" t="s">
        <v>869</v>
      </c>
      <c r="G597" s="20">
        <v>34</v>
      </c>
      <c r="H597" s="20">
        <v>360</v>
      </c>
      <c r="I597" s="20">
        <v>641.20000000000005</v>
      </c>
      <c r="J597" s="20">
        <v>2020</v>
      </c>
      <c r="K597" s="20">
        <v>9</v>
      </c>
      <c r="L597" s="20">
        <v>39</v>
      </c>
    </row>
    <row r="598" spans="1:12" x14ac:dyDescent="0.3">
      <c r="A598" s="21">
        <v>44093</v>
      </c>
      <c r="B598" s="20" t="s">
        <v>757</v>
      </c>
      <c r="C598" s="20" t="s">
        <v>758</v>
      </c>
      <c r="D598" s="20" t="s">
        <v>759</v>
      </c>
      <c r="E598" s="20">
        <v>13680</v>
      </c>
      <c r="F598" s="20" t="s">
        <v>864</v>
      </c>
      <c r="G598" s="20">
        <v>38</v>
      </c>
      <c r="H598" s="20">
        <v>360</v>
      </c>
      <c r="I598" s="20">
        <v>837.4</v>
      </c>
      <c r="J598" s="20">
        <v>2020</v>
      </c>
      <c r="K598" s="20">
        <v>9</v>
      </c>
      <c r="L598" s="20">
        <v>38</v>
      </c>
    </row>
    <row r="599" spans="1:12" x14ac:dyDescent="0.3">
      <c r="A599" s="21">
        <v>44093</v>
      </c>
      <c r="B599" s="20" t="s">
        <v>761</v>
      </c>
      <c r="C599" s="20" t="s">
        <v>762</v>
      </c>
      <c r="D599" s="20" t="s">
        <v>759</v>
      </c>
      <c r="E599" s="20">
        <v>11160</v>
      </c>
      <c r="F599" s="20" t="s">
        <v>865</v>
      </c>
      <c r="G599" s="20">
        <v>31</v>
      </c>
      <c r="H599" s="20">
        <v>360</v>
      </c>
      <c r="I599" s="20">
        <v>689.74</v>
      </c>
      <c r="J599" s="20">
        <v>2020</v>
      </c>
      <c r="K599" s="20">
        <v>9</v>
      </c>
      <c r="L599" s="20">
        <v>38</v>
      </c>
    </row>
    <row r="600" spans="1:12" x14ac:dyDescent="0.3">
      <c r="A600" s="21">
        <v>44093</v>
      </c>
      <c r="B600" s="20" t="s">
        <v>764</v>
      </c>
      <c r="C600" s="20" t="s">
        <v>765</v>
      </c>
      <c r="D600" s="20" t="s">
        <v>759</v>
      </c>
      <c r="E600" s="20">
        <v>12240</v>
      </c>
      <c r="F600" s="20" t="s">
        <v>866</v>
      </c>
      <c r="G600" s="20">
        <v>34</v>
      </c>
      <c r="H600" s="20">
        <v>360</v>
      </c>
      <c r="I600" s="20">
        <v>748.48</v>
      </c>
      <c r="J600" s="20">
        <v>2020</v>
      </c>
      <c r="K600" s="20">
        <v>9</v>
      </c>
      <c r="L600" s="20">
        <v>38</v>
      </c>
    </row>
    <row r="601" spans="1:12" x14ac:dyDescent="0.3">
      <c r="A601" s="21">
        <v>44093</v>
      </c>
      <c r="B601" s="20" t="s">
        <v>767</v>
      </c>
      <c r="C601" s="20" t="s">
        <v>768</v>
      </c>
      <c r="D601" s="20" t="s">
        <v>759</v>
      </c>
      <c r="E601" s="20">
        <v>9360</v>
      </c>
      <c r="F601" s="20" t="s">
        <v>867</v>
      </c>
      <c r="G601" s="20">
        <v>26</v>
      </c>
      <c r="H601" s="20">
        <v>360</v>
      </c>
      <c r="I601" s="20">
        <v>576.4</v>
      </c>
      <c r="J601" s="20">
        <v>2020</v>
      </c>
      <c r="K601" s="20">
        <v>9</v>
      </c>
      <c r="L601" s="20">
        <v>38</v>
      </c>
    </row>
    <row r="602" spans="1:12" x14ac:dyDescent="0.3">
      <c r="A602" s="21">
        <v>44093</v>
      </c>
      <c r="B602" s="20" t="s">
        <v>770</v>
      </c>
      <c r="C602" s="20" t="s">
        <v>771</v>
      </c>
      <c r="D602" s="20" t="s">
        <v>759</v>
      </c>
      <c r="E602" s="20">
        <v>6120</v>
      </c>
      <c r="F602" s="20" t="s">
        <v>868</v>
      </c>
      <c r="G602" s="20">
        <v>17</v>
      </c>
      <c r="H602" s="20">
        <v>360</v>
      </c>
      <c r="I602" s="20">
        <v>372.35</v>
      </c>
      <c r="J602" s="20">
        <v>2020</v>
      </c>
      <c r="K602" s="20">
        <v>9</v>
      </c>
      <c r="L602" s="20">
        <v>38</v>
      </c>
    </row>
    <row r="603" spans="1:12" x14ac:dyDescent="0.3">
      <c r="A603" s="21">
        <v>44093</v>
      </c>
      <c r="B603" s="20" t="s">
        <v>773</v>
      </c>
      <c r="C603" s="20" t="s">
        <v>774</v>
      </c>
      <c r="D603" s="20" t="s">
        <v>759</v>
      </c>
      <c r="E603" s="20">
        <v>12600</v>
      </c>
      <c r="F603" s="20" t="s">
        <v>869</v>
      </c>
      <c r="G603" s="20">
        <v>35</v>
      </c>
      <c r="H603" s="20">
        <v>360</v>
      </c>
      <c r="I603" s="20">
        <v>656.7</v>
      </c>
      <c r="J603" s="20">
        <v>2020</v>
      </c>
      <c r="K603" s="20">
        <v>9</v>
      </c>
      <c r="L603" s="20">
        <v>38</v>
      </c>
    </row>
    <row r="604" spans="1:12" x14ac:dyDescent="0.3">
      <c r="A604" s="21">
        <v>44091</v>
      </c>
      <c r="B604" s="20" t="s">
        <v>757</v>
      </c>
      <c r="C604" s="20" t="s">
        <v>758</v>
      </c>
      <c r="D604" s="20" t="s">
        <v>759</v>
      </c>
      <c r="E604" s="20">
        <v>13680</v>
      </c>
      <c r="F604" s="20" t="s">
        <v>864</v>
      </c>
      <c r="G604" s="20">
        <v>38</v>
      </c>
      <c r="H604" s="20">
        <v>360</v>
      </c>
      <c r="I604" s="20">
        <v>864.45</v>
      </c>
      <c r="J604" s="20">
        <v>2020</v>
      </c>
      <c r="K604" s="20">
        <v>9</v>
      </c>
      <c r="L604" s="20">
        <v>38</v>
      </c>
    </row>
    <row r="605" spans="1:12" x14ac:dyDescent="0.3">
      <c r="A605" s="21">
        <v>44091</v>
      </c>
      <c r="B605" s="20" t="s">
        <v>761</v>
      </c>
      <c r="C605" s="20" t="s">
        <v>762</v>
      </c>
      <c r="D605" s="20" t="s">
        <v>759</v>
      </c>
      <c r="E605" s="20">
        <v>11520</v>
      </c>
      <c r="F605" s="20" t="s">
        <v>865</v>
      </c>
      <c r="G605" s="20">
        <v>32</v>
      </c>
      <c r="H605" s="20">
        <v>360</v>
      </c>
      <c r="I605" s="20">
        <v>713</v>
      </c>
      <c r="J605" s="20">
        <v>2020</v>
      </c>
      <c r="K605" s="20">
        <v>9</v>
      </c>
      <c r="L605" s="20">
        <v>38</v>
      </c>
    </row>
    <row r="606" spans="1:12" x14ac:dyDescent="0.3">
      <c r="A606" s="21">
        <v>44091</v>
      </c>
      <c r="B606" s="20" t="s">
        <v>764</v>
      </c>
      <c r="C606" s="20" t="s">
        <v>765</v>
      </c>
      <c r="D606" s="20" t="s">
        <v>759</v>
      </c>
      <c r="E606" s="20">
        <v>11160</v>
      </c>
      <c r="F606" s="20" t="s">
        <v>866</v>
      </c>
      <c r="G606" s="20">
        <v>31</v>
      </c>
      <c r="H606" s="20">
        <v>360</v>
      </c>
      <c r="I606" s="20">
        <v>730.94</v>
      </c>
      <c r="J606" s="20">
        <v>2020</v>
      </c>
      <c r="K606" s="20">
        <v>9</v>
      </c>
      <c r="L606" s="20">
        <v>38</v>
      </c>
    </row>
    <row r="607" spans="1:12" x14ac:dyDescent="0.3">
      <c r="A607" s="21">
        <v>44091</v>
      </c>
      <c r="B607" s="20" t="s">
        <v>767</v>
      </c>
      <c r="C607" s="20" t="s">
        <v>768</v>
      </c>
      <c r="D607" s="20" t="s">
        <v>759</v>
      </c>
      <c r="E607" s="20">
        <v>9000</v>
      </c>
      <c r="F607" s="20" t="s">
        <v>867</v>
      </c>
      <c r="G607" s="20">
        <v>25</v>
      </c>
      <c r="H607" s="20">
        <v>360</v>
      </c>
      <c r="I607" s="20">
        <v>558.29999999999995</v>
      </c>
      <c r="J607" s="20">
        <v>2020</v>
      </c>
      <c r="K607" s="20">
        <v>9</v>
      </c>
      <c r="L607" s="20">
        <v>38</v>
      </c>
    </row>
    <row r="608" spans="1:12" x14ac:dyDescent="0.3">
      <c r="A608" s="21">
        <v>44091</v>
      </c>
      <c r="B608" s="20" t="s">
        <v>770</v>
      </c>
      <c r="C608" s="20" t="s">
        <v>771</v>
      </c>
      <c r="D608" s="20" t="s">
        <v>759</v>
      </c>
      <c r="E608" s="20">
        <v>6480</v>
      </c>
      <c r="F608" s="20" t="s">
        <v>868</v>
      </c>
      <c r="G608" s="20">
        <v>18</v>
      </c>
      <c r="H608" s="20">
        <v>360</v>
      </c>
      <c r="I608" s="20">
        <v>395.4</v>
      </c>
      <c r="J608" s="20">
        <v>2020</v>
      </c>
      <c r="K608" s="20">
        <v>9</v>
      </c>
      <c r="L608" s="20">
        <v>38</v>
      </c>
    </row>
    <row r="609" spans="1:12" x14ac:dyDescent="0.3">
      <c r="A609" s="21">
        <v>44091</v>
      </c>
      <c r="B609" s="20" t="s">
        <v>773</v>
      </c>
      <c r="C609" s="20" t="s">
        <v>774</v>
      </c>
      <c r="D609" s="20" t="s">
        <v>759</v>
      </c>
      <c r="E609" s="20">
        <v>12240</v>
      </c>
      <c r="F609" s="20" t="s">
        <v>869</v>
      </c>
      <c r="G609" s="20">
        <v>34</v>
      </c>
      <c r="H609" s="20">
        <v>360</v>
      </c>
      <c r="I609" s="20">
        <v>637.1</v>
      </c>
      <c r="J609" s="20">
        <v>2020</v>
      </c>
      <c r="K609" s="20">
        <v>9</v>
      </c>
      <c r="L609" s="20">
        <v>38</v>
      </c>
    </row>
    <row r="610" spans="1:12" x14ac:dyDescent="0.3">
      <c r="A610" s="21">
        <v>44091</v>
      </c>
      <c r="B610" s="20" t="s">
        <v>757</v>
      </c>
      <c r="C610" s="20" t="s">
        <v>758</v>
      </c>
      <c r="D610" s="20" t="s">
        <v>759</v>
      </c>
      <c r="E610" s="20">
        <v>13320</v>
      </c>
      <c r="F610" s="20" t="s">
        <v>864</v>
      </c>
      <c r="G610" s="20">
        <v>37</v>
      </c>
      <c r="H610" s="20">
        <v>360</v>
      </c>
      <c r="I610" s="20">
        <v>819.45</v>
      </c>
      <c r="J610" s="20">
        <v>2020</v>
      </c>
      <c r="K610" s="20">
        <v>9</v>
      </c>
      <c r="L610" s="20">
        <v>38</v>
      </c>
    </row>
    <row r="611" spans="1:12" x14ac:dyDescent="0.3">
      <c r="A611" s="21">
        <v>44091</v>
      </c>
      <c r="B611" s="20" t="s">
        <v>761</v>
      </c>
      <c r="C611" s="20" t="s">
        <v>762</v>
      </c>
      <c r="D611" s="20" t="s">
        <v>759</v>
      </c>
      <c r="E611" s="20">
        <v>11520</v>
      </c>
      <c r="F611" s="20" t="s">
        <v>865</v>
      </c>
      <c r="G611" s="20">
        <v>32</v>
      </c>
      <c r="H611" s="20">
        <v>360</v>
      </c>
      <c r="I611" s="20">
        <v>711.78</v>
      </c>
      <c r="J611" s="20">
        <v>2020</v>
      </c>
      <c r="K611" s="20">
        <v>9</v>
      </c>
      <c r="L611" s="20">
        <v>38</v>
      </c>
    </row>
    <row r="612" spans="1:12" x14ac:dyDescent="0.3">
      <c r="A612" s="21">
        <v>44091</v>
      </c>
      <c r="B612" s="20" t="s">
        <v>764</v>
      </c>
      <c r="C612" s="20" t="s">
        <v>765</v>
      </c>
      <c r="D612" s="20" t="s">
        <v>759</v>
      </c>
      <c r="E612" s="20">
        <v>10800</v>
      </c>
      <c r="F612" s="20" t="s">
        <v>866</v>
      </c>
      <c r="G612" s="20">
        <v>30</v>
      </c>
      <c r="H612" s="20">
        <v>360</v>
      </c>
      <c r="I612" s="20">
        <v>662.2</v>
      </c>
      <c r="J612" s="20">
        <v>2020</v>
      </c>
      <c r="K612" s="20">
        <v>9</v>
      </c>
      <c r="L612" s="20">
        <v>38</v>
      </c>
    </row>
    <row r="613" spans="1:12" x14ac:dyDescent="0.3">
      <c r="A613" s="21">
        <v>44091</v>
      </c>
      <c r="B613" s="20" t="s">
        <v>767</v>
      </c>
      <c r="C613" s="20" t="s">
        <v>768</v>
      </c>
      <c r="D613" s="20" t="s">
        <v>759</v>
      </c>
      <c r="E613" s="20">
        <v>8640</v>
      </c>
      <c r="F613" s="20" t="s">
        <v>867</v>
      </c>
      <c r="G613" s="20">
        <v>24</v>
      </c>
      <c r="H613" s="20">
        <v>360</v>
      </c>
      <c r="I613" s="20">
        <v>582</v>
      </c>
      <c r="J613" s="20">
        <v>2020</v>
      </c>
      <c r="K613" s="20">
        <v>9</v>
      </c>
      <c r="L613" s="20">
        <v>38</v>
      </c>
    </row>
    <row r="614" spans="1:12" x14ac:dyDescent="0.3">
      <c r="A614" s="21">
        <v>44091</v>
      </c>
      <c r="B614" s="20" t="s">
        <v>770</v>
      </c>
      <c r="C614" s="20" t="s">
        <v>771</v>
      </c>
      <c r="D614" s="20" t="s">
        <v>759</v>
      </c>
      <c r="E614" s="20">
        <v>5760</v>
      </c>
      <c r="F614" s="20" t="s">
        <v>868</v>
      </c>
      <c r="G614" s="20">
        <v>16</v>
      </c>
      <c r="H614" s="20">
        <v>360</v>
      </c>
      <c r="I614" s="20">
        <v>353.4</v>
      </c>
      <c r="J614" s="20">
        <v>2020</v>
      </c>
      <c r="K614" s="20">
        <v>9</v>
      </c>
      <c r="L614" s="20">
        <v>38</v>
      </c>
    </row>
    <row r="615" spans="1:12" x14ac:dyDescent="0.3">
      <c r="A615" s="21">
        <v>44091</v>
      </c>
      <c r="B615" s="20" t="s">
        <v>773</v>
      </c>
      <c r="C615" s="20" t="s">
        <v>774</v>
      </c>
      <c r="D615" s="20" t="s">
        <v>759</v>
      </c>
      <c r="E615" s="20">
        <v>11880</v>
      </c>
      <c r="F615" s="20" t="s">
        <v>869</v>
      </c>
      <c r="G615" s="20">
        <v>33</v>
      </c>
      <c r="H615" s="20">
        <v>360</v>
      </c>
      <c r="I615" s="20">
        <v>633.75</v>
      </c>
      <c r="J615" s="20">
        <v>2020</v>
      </c>
      <c r="K615" s="20">
        <v>9</v>
      </c>
      <c r="L615" s="20">
        <v>38</v>
      </c>
    </row>
    <row r="616" spans="1:12" x14ac:dyDescent="0.3">
      <c r="A616" s="21">
        <v>44089</v>
      </c>
      <c r="B616" s="20" t="s">
        <v>757</v>
      </c>
      <c r="C616" s="20" t="s">
        <v>758</v>
      </c>
      <c r="D616" s="20" t="s">
        <v>759</v>
      </c>
      <c r="E616" s="20">
        <v>15480</v>
      </c>
      <c r="F616" s="20" t="s">
        <v>864</v>
      </c>
      <c r="G616" s="20">
        <v>43</v>
      </c>
      <c r="H616" s="20">
        <v>360</v>
      </c>
      <c r="I616" s="20">
        <v>949.45</v>
      </c>
      <c r="J616" s="20">
        <v>2020</v>
      </c>
      <c r="K616" s="20">
        <v>9</v>
      </c>
      <c r="L616" s="20">
        <v>38</v>
      </c>
    </row>
    <row r="617" spans="1:12" x14ac:dyDescent="0.3">
      <c r="A617" s="21">
        <v>44089</v>
      </c>
      <c r="B617" s="20" t="s">
        <v>761</v>
      </c>
      <c r="C617" s="20" t="s">
        <v>762</v>
      </c>
      <c r="D617" s="20" t="s">
        <v>759</v>
      </c>
      <c r="E617" s="20">
        <v>14400</v>
      </c>
      <c r="F617" s="20" t="s">
        <v>865</v>
      </c>
      <c r="G617" s="20">
        <v>40</v>
      </c>
      <c r="H617" s="20">
        <v>360</v>
      </c>
      <c r="I617" s="20">
        <v>880.4</v>
      </c>
      <c r="J617" s="20">
        <v>2020</v>
      </c>
      <c r="K617" s="20">
        <v>9</v>
      </c>
      <c r="L617" s="20">
        <v>38</v>
      </c>
    </row>
    <row r="618" spans="1:12" x14ac:dyDescent="0.3">
      <c r="A618" s="21">
        <v>44089</v>
      </c>
      <c r="B618" s="20" t="s">
        <v>764</v>
      </c>
      <c r="C618" s="20" t="s">
        <v>765</v>
      </c>
      <c r="D618" s="20" t="s">
        <v>759</v>
      </c>
      <c r="E618" s="20">
        <v>12960</v>
      </c>
      <c r="F618" s="20" t="s">
        <v>866</v>
      </c>
      <c r="G618" s="20">
        <v>36</v>
      </c>
      <c r="H618" s="20">
        <v>360</v>
      </c>
      <c r="I618" s="20">
        <v>790.65</v>
      </c>
      <c r="J618" s="20">
        <v>2020</v>
      </c>
      <c r="K618" s="20">
        <v>9</v>
      </c>
      <c r="L618" s="20">
        <v>38</v>
      </c>
    </row>
    <row r="619" spans="1:12" x14ac:dyDescent="0.3">
      <c r="A619" s="21">
        <v>44089</v>
      </c>
      <c r="B619" s="20" t="s">
        <v>767</v>
      </c>
      <c r="C619" s="20" t="s">
        <v>768</v>
      </c>
      <c r="D619" s="20" t="s">
        <v>759</v>
      </c>
      <c r="E619" s="20">
        <v>10080</v>
      </c>
      <c r="F619" s="20" t="s">
        <v>867</v>
      </c>
      <c r="G619" s="20">
        <v>28</v>
      </c>
      <c r="H619" s="20">
        <v>360</v>
      </c>
      <c r="I619" s="20">
        <v>621.5</v>
      </c>
      <c r="J619" s="20">
        <v>2020</v>
      </c>
      <c r="K619" s="20">
        <v>9</v>
      </c>
      <c r="L619" s="20">
        <v>38</v>
      </c>
    </row>
    <row r="620" spans="1:12" x14ac:dyDescent="0.3">
      <c r="A620" s="21">
        <v>44089</v>
      </c>
      <c r="B620" s="20" t="s">
        <v>770</v>
      </c>
      <c r="C620" s="20" t="s">
        <v>771</v>
      </c>
      <c r="D620" s="20" t="s">
        <v>759</v>
      </c>
      <c r="E620" s="20">
        <v>7560</v>
      </c>
      <c r="F620" s="20" t="s">
        <v>868</v>
      </c>
      <c r="G620" s="20">
        <v>21</v>
      </c>
      <c r="H620" s="20">
        <v>360</v>
      </c>
      <c r="I620" s="20">
        <v>457.15</v>
      </c>
      <c r="J620" s="20">
        <v>2020</v>
      </c>
      <c r="K620" s="20">
        <v>9</v>
      </c>
      <c r="L620" s="20">
        <v>38</v>
      </c>
    </row>
    <row r="621" spans="1:12" x14ac:dyDescent="0.3">
      <c r="A621" s="21">
        <v>44089</v>
      </c>
      <c r="B621" s="20" t="s">
        <v>773</v>
      </c>
      <c r="C621" s="20" t="s">
        <v>774</v>
      </c>
      <c r="D621" s="20" t="s">
        <v>759</v>
      </c>
      <c r="E621" s="20">
        <v>13320</v>
      </c>
      <c r="F621" s="20" t="s">
        <v>869</v>
      </c>
      <c r="G621" s="20">
        <v>37</v>
      </c>
      <c r="H621" s="20">
        <v>360</v>
      </c>
      <c r="I621" s="20">
        <v>684.05</v>
      </c>
      <c r="J621" s="20">
        <v>2020</v>
      </c>
      <c r="K621" s="20">
        <v>9</v>
      </c>
      <c r="L621" s="20">
        <v>38</v>
      </c>
    </row>
    <row r="622" spans="1:12" x14ac:dyDescent="0.3">
      <c r="A622" s="21">
        <v>44089</v>
      </c>
      <c r="B622" s="20" t="s">
        <v>757</v>
      </c>
      <c r="C622" s="20" t="s">
        <v>758</v>
      </c>
      <c r="D622" s="20" t="s">
        <v>759</v>
      </c>
      <c r="E622" s="20">
        <v>12240</v>
      </c>
      <c r="F622" s="20" t="s">
        <v>864</v>
      </c>
      <c r="G622" s="20">
        <v>34</v>
      </c>
      <c r="H622" s="20">
        <v>360</v>
      </c>
      <c r="I622" s="20">
        <v>739.75</v>
      </c>
      <c r="J622" s="20">
        <v>2020</v>
      </c>
      <c r="K622" s="20">
        <v>9</v>
      </c>
      <c r="L622" s="20">
        <v>38</v>
      </c>
    </row>
    <row r="623" spans="1:12" x14ac:dyDescent="0.3">
      <c r="A623" s="21">
        <v>44089</v>
      </c>
      <c r="B623" s="20" t="s">
        <v>761</v>
      </c>
      <c r="C623" s="20" t="s">
        <v>762</v>
      </c>
      <c r="D623" s="20" t="s">
        <v>759</v>
      </c>
      <c r="E623" s="20">
        <v>9000</v>
      </c>
      <c r="F623" s="20" t="s">
        <v>865</v>
      </c>
      <c r="G623" s="20">
        <v>25</v>
      </c>
      <c r="H623" s="20">
        <v>360</v>
      </c>
      <c r="I623" s="20">
        <v>555.79999999999995</v>
      </c>
      <c r="J623" s="20">
        <v>2020</v>
      </c>
      <c r="K623" s="20">
        <v>9</v>
      </c>
      <c r="L623" s="20">
        <v>38</v>
      </c>
    </row>
    <row r="624" spans="1:12" x14ac:dyDescent="0.3">
      <c r="A624" s="21">
        <v>44089</v>
      </c>
      <c r="B624" s="20" t="s">
        <v>764</v>
      </c>
      <c r="C624" s="20" t="s">
        <v>765</v>
      </c>
      <c r="D624" s="20" t="s">
        <v>759</v>
      </c>
      <c r="E624" s="20">
        <v>10440</v>
      </c>
      <c r="F624" s="20" t="s">
        <v>866</v>
      </c>
      <c r="G624" s="20">
        <v>29</v>
      </c>
      <c r="H624" s="20">
        <v>360</v>
      </c>
      <c r="I624" s="20">
        <v>644.54999999999995</v>
      </c>
      <c r="J624" s="20">
        <v>2020</v>
      </c>
      <c r="K624" s="20">
        <v>9</v>
      </c>
      <c r="L624" s="20">
        <v>38</v>
      </c>
    </row>
    <row r="625" spans="1:12" x14ac:dyDescent="0.3">
      <c r="A625" s="21">
        <v>44089</v>
      </c>
      <c r="B625" s="20" t="s">
        <v>767</v>
      </c>
      <c r="C625" s="20" t="s">
        <v>768</v>
      </c>
      <c r="D625" s="20" t="s">
        <v>759</v>
      </c>
      <c r="E625" s="20">
        <v>8280</v>
      </c>
      <c r="F625" s="20" t="s">
        <v>867</v>
      </c>
      <c r="G625" s="20">
        <v>23</v>
      </c>
      <c r="H625" s="20">
        <v>360</v>
      </c>
      <c r="I625" s="20">
        <v>513.4</v>
      </c>
      <c r="J625" s="20">
        <v>2020</v>
      </c>
      <c r="K625" s="20">
        <v>9</v>
      </c>
      <c r="L625" s="20">
        <v>38</v>
      </c>
    </row>
    <row r="626" spans="1:12" x14ac:dyDescent="0.3">
      <c r="A626" s="21">
        <v>44089</v>
      </c>
      <c r="B626" s="20" t="s">
        <v>770</v>
      </c>
      <c r="C626" s="20" t="s">
        <v>771</v>
      </c>
      <c r="D626" s="20" t="s">
        <v>759</v>
      </c>
      <c r="E626" s="20">
        <v>5400</v>
      </c>
      <c r="F626" s="20" t="s">
        <v>868</v>
      </c>
      <c r="G626" s="20">
        <v>15</v>
      </c>
      <c r="H626" s="20">
        <v>360</v>
      </c>
      <c r="I626" s="20">
        <v>334.5</v>
      </c>
      <c r="J626" s="20">
        <v>2020</v>
      </c>
      <c r="K626" s="20">
        <v>9</v>
      </c>
      <c r="L626" s="20">
        <v>38</v>
      </c>
    </row>
    <row r="627" spans="1:12" x14ac:dyDescent="0.3">
      <c r="A627" s="21">
        <v>44089</v>
      </c>
      <c r="B627" s="20" t="s">
        <v>773</v>
      </c>
      <c r="C627" s="20" t="s">
        <v>774</v>
      </c>
      <c r="D627" s="20" t="s">
        <v>759</v>
      </c>
      <c r="E627" s="20">
        <v>10080</v>
      </c>
      <c r="F627" s="20" t="s">
        <v>869</v>
      </c>
      <c r="G627" s="20">
        <v>28</v>
      </c>
      <c r="H627" s="20">
        <v>360</v>
      </c>
      <c r="I627" s="20">
        <v>515.85</v>
      </c>
      <c r="J627" s="20">
        <v>2020</v>
      </c>
      <c r="K627" s="20">
        <v>9</v>
      </c>
      <c r="L627" s="20">
        <v>38</v>
      </c>
    </row>
    <row r="628" spans="1:12" x14ac:dyDescent="0.3">
      <c r="A628" s="21">
        <v>44088</v>
      </c>
      <c r="B628" s="20" t="s">
        <v>757</v>
      </c>
      <c r="C628" s="20" t="s">
        <v>758</v>
      </c>
      <c r="D628" s="20" t="s">
        <v>759</v>
      </c>
      <c r="E628" s="20">
        <v>13680</v>
      </c>
      <c r="F628" s="20" t="s">
        <v>870</v>
      </c>
      <c r="G628" s="20">
        <v>38</v>
      </c>
      <c r="H628" s="20">
        <v>360</v>
      </c>
      <c r="I628" s="20">
        <v>839.9</v>
      </c>
      <c r="J628" s="20">
        <v>2020</v>
      </c>
      <c r="K628" s="20">
        <v>9</v>
      </c>
      <c r="L628" s="20">
        <v>38</v>
      </c>
    </row>
    <row r="629" spans="1:12" x14ac:dyDescent="0.3">
      <c r="A629" s="21">
        <v>44088</v>
      </c>
      <c r="B629" s="20" t="s">
        <v>761</v>
      </c>
      <c r="C629" s="20" t="s">
        <v>762</v>
      </c>
      <c r="D629" s="20" t="s">
        <v>759</v>
      </c>
      <c r="E629" s="20">
        <v>11520</v>
      </c>
      <c r="F629" s="20" t="s">
        <v>871</v>
      </c>
      <c r="G629" s="20">
        <v>32</v>
      </c>
      <c r="H629" s="20">
        <v>360</v>
      </c>
      <c r="I629" s="20">
        <v>704.95</v>
      </c>
      <c r="J629" s="20">
        <v>2020</v>
      </c>
      <c r="K629" s="20">
        <v>9</v>
      </c>
      <c r="L629" s="20">
        <v>38</v>
      </c>
    </row>
    <row r="630" spans="1:12" x14ac:dyDescent="0.3">
      <c r="A630" s="21">
        <v>44088</v>
      </c>
      <c r="B630" s="20" t="s">
        <v>764</v>
      </c>
      <c r="C630" s="20" t="s">
        <v>765</v>
      </c>
      <c r="D630" s="20" t="s">
        <v>759</v>
      </c>
      <c r="E630" s="20">
        <v>11880</v>
      </c>
      <c r="F630" s="20" t="s">
        <v>872</v>
      </c>
      <c r="G630" s="20">
        <v>33</v>
      </c>
      <c r="H630" s="20">
        <v>360</v>
      </c>
      <c r="I630" s="20">
        <v>732.6</v>
      </c>
      <c r="J630" s="20">
        <v>2020</v>
      </c>
      <c r="K630" s="20">
        <v>9</v>
      </c>
      <c r="L630" s="20">
        <v>38</v>
      </c>
    </row>
    <row r="631" spans="1:12" x14ac:dyDescent="0.3">
      <c r="A631" s="21">
        <v>44088</v>
      </c>
      <c r="B631" s="20" t="s">
        <v>767</v>
      </c>
      <c r="C631" s="20" t="s">
        <v>768</v>
      </c>
      <c r="D631" s="20" t="s">
        <v>759</v>
      </c>
      <c r="E631" s="20">
        <v>8280</v>
      </c>
      <c r="F631" s="20" t="s">
        <v>873</v>
      </c>
      <c r="G631" s="20">
        <v>23</v>
      </c>
      <c r="H631" s="20">
        <v>360</v>
      </c>
      <c r="I631" s="20">
        <v>511.1</v>
      </c>
      <c r="J631" s="20">
        <v>2020</v>
      </c>
      <c r="K631" s="20">
        <v>9</v>
      </c>
      <c r="L631" s="20">
        <v>38</v>
      </c>
    </row>
    <row r="632" spans="1:12" x14ac:dyDescent="0.3">
      <c r="A632" s="21">
        <v>44088</v>
      </c>
      <c r="B632" s="20" t="s">
        <v>770</v>
      </c>
      <c r="C632" s="20" t="s">
        <v>771</v>
      </c>
      <c r="D632" s="20" t="s">
        <v>759</v>
      </c>
      <c r="E632" s="20">
        <v>6120</v>
      </c>
      <c r="F632" s="20" t="s">
        <v>874</v>
      </c>
      <c r="G632" s="20">
        <v>17</v>
      </c>
      <c r="H632" s="20">
        <v>360</v>
      </c>
      <c r="I632" s="20">
        <v>374.45</v>
      </c>
      <c r="J632" s="20">
        <v>2020</v>
      </c>
      <c r="K632" s="20">
        <v>9</v>
      </c>
      <c r="L632" s="20">
        <v>38</v>
      </c>
    </row>
    <row r="633" spans="1:12" x14ac:dyDescent="0.3">
      <c r="A633" s="21">
        <v>44088</v>
      </c>
      <c r="B633" s="20" t="s">
        <v>773</v>
      </c>
      <c r="C633" s="20" t="s">
        <v>774</v>
      </c>
      <c r="D633" s="20" t="s">
        <v>759</v>
      </c>
      <c r="E633" s="20">
        <v>11160</v>
      </c>
      <c r="F633" s="20" t="s">
        <v>875</v>
      </c>
      <c r="G633" s="20">
        <v>31</v>
      </c>
      <c r="H633" s="20">
        <v>360</v>
      </c>
      <c r="I633" s="20">
        <v>591.29999999999995</v>
      </c>
      <c r="J633" s="20">
        <v>2020</v>
      </c>
      <c r="K633" s="20">
        <v>9</v>
      </c>
      <c r="L633" s="20">
        <v>38</v>
      </c>
    </row>
    <row r="634" spans="1:12" x14ac:dyDescent="0.3">
      <c r="A634" s="21">
        <v>44088</v>
      </c>
      <c r="B634" s="20" t="s">
        <v>826</v>
      </c>
      <c r="C634" s="20" t="s">
        <v>827</v>
      </c>
      <c r="D634" s="20" t="s">
        <v>759</v>
      </c>
      <c r="E634" s="20">
        <v>17280</v>
      </c>
      <c r="F634" s="20" t="s">
        <v>876</v>
      </c>
      <c r="G634" s="20">
        <v>48</v>
      </c>
      <c r="H634" s="20">
        <v>360</v>
      </c>
      <c r="I634" s="20">
        <v>1090.76</v>
      </c>
      <c r="J634" s="20">
        <v>2020</v>
      </c>
      <c r="K634" s="20">
        <v>9</v>
      </c>
      <c r="L634" s="20">
        <v>38</v>
      </c>
    </row>
    <row r="635" spans="1:12" x14ac:dyDescent="0.3">
      <c r="A635" s="21">
        <v>44086</v>
      </c>
      <c r="B635" s="20" t="s">
        <v>757</v>
      </c>
      <c r="C635" s="20" t="s">
        <v>758</v>
      </c>
      <c r="D635" s="20" t="s">
        <v>759</v>
      </c>
      <c r="E635" s="20">
        <v>13320</v>
      </c>
      <c r="F635" s="20" t="s">
        <v>870</v>
      </c>
      <c r="G635" s="20">
        <v>37</v>
      </c>
      <c r="H635" s="20">
        <v>360</v>
      </c>
      <c r="I635" s="20">
        <v>816.2</v>
      </c>
      <c r="J635" s="20">
        <v>2020</v>
      </c>
      <c r="K635" s="20">
        <v>9</v>
      </c>
      <c r="L635" s="20">
        <v>37</v>
      </c>
    </row>
    <row r="636" spans="1:12" x14ac:dyDescent="0.3">
      <c r="A636" s="21">
        <v>44086</v>
      </c>
      <c r="B636" s="20" t="s">
        <v>761</v>
      </c>
      <c r="C636" s="20" t="s">
        <v>762</v>
      </c>
      <c r="D636" s="20" t="s">
        <v>759</v>
      </c>
      <c r="E636" s="20">
        <v>11520</v>
      </c>
      <c r="F636" s="20" t="s">
        <v>871</v>
      </c>
      <c r="G636" s="20">
        <v>32</v>
      </c>
      <c r="H636" s="20">
        <v>360</v>
      </c>
      <c r="I636" s="20">
        <v>706.2</v>
      </c>
      <c r="J636" s="20">
        <v>2020</v>
      </c>
      <c r="K636" s="20">
        <v>9</v>
      </c>
      <c r="L636" s="20">
        <v>37</v>
      </c>
    </row>
    <row r="637" spans="1:12" x14ac:dyDescent="0.3">
      <c r="A637" s="21">
        <v>44086</v>
      </c>
      <c r="B637" s="20" t="s">
        <v>764</v>
      </c>
      <c r="C637" s="20" t="s">
        <v>765</v>
      </c>
      <c r="D637" s="20" t="s">
        <v>759</v>
      </c>
      <c r="E637" s="20">
        <v>11520</v>
      </c>
      <c r="F637" s="20" t="s">
        <v>872</v>
      </c>
      <c r="G637" s="20">
        <v>32</v>
      </c>
      <c r="H637" s="20">
        <v>360</v>
      </c>
      <c r="I637" s="20">
        <v>709.45</v>
      </c>
      <c r="J637" s="20">
        <v>2020</v>
      </c>
      <c r="K637" s="20">
        <v>9</v>
      </c>
      <c r="L637" s="20">
        <v>37</v>
      </c>
    </row>
    <row r="638" spans="1:12" x14ac:dyDescent="0.3">
      <c r="A638" s="21">
        <v>44086</v>
      </c>
      <c r="B638" s="20" t="s">
        <v>767</v>
      </c>
      <c r="C638" s="20" t="s">
        <v>768</v>
      </c>
      <c r="D638" s="20" t="s">
        <v>759</v>
      </c>
      <c r="E638" s="20">
        <v>9000</v>
      </c>
      <c r="F638" s="20" t="s">
        <v>873</v>
      </c>
      <c r="G638" s="20">
        <v>25</v>
      </c>
      <c r="H638" s="20">
        <v>360</v>
      </c>
      <c r="I638" s="20">
        <v>557.35</v>
      </c>
      <c r="J638" s="20">
        <v>2020</v>
      </c>
      <c r="K638" s="20">
        <v>9</v>
      </c>
      <c r="L638" s="20">
        <v>37</v>
      </c>
    </row>
    <row r="639" spans="1:12" x14ac:dyDescent="0.3">
      <c r="A639" s="21">
        <v>44086</v>
      </c>
      <c r="B639" s="20" t="s">
        <v>770</v>
      </c>
      <c r="C639" s="20" t="s">
        <v>771</v>
      </c>
      <c r="D639" s="20" t="s">
        <v>759</v>
      </c>
      <c r="E639" s="20">
        <v>6120</v>
      </c>
      <c r="F639" s="20" t="s">
        <v>874</v>
      </c>
      <c r="G639" s="20">
        <v>17</v>
      </c>
      <c r="H639" s="20">
        <v>360</v>
      </c>
      <c r="I639" s="20">
        <v>375.7</v>
      </c>
      <c r="J639" s="20">
        <v>2020</v>
      </c>
      <c r="K639" s="20">
        <v>9</v>
      </c>
      <c r="L639" s="20">
        <v>37</v>
      </c>
    </row>
    <row r="640" spans="1:12" x14ac:dyDescent="0.3">
      <c r="A640" s="21">
        <v>44086</v>
      </c>
      <c r="B640" s="20" t="s">
        <v>773</v>
      </c>
      <c r="C640" s="20" t="s">
        <v>774</v>
      </c>
      <c r="D640" s="20" t="s">
        <v>759</v>
      </c>
      <c r="E640" s="20">
        <v>10080</v>
      </c>
      <c r="F640" s="20" t="s">
        <v>875</v>
      </c>
      <c r="G640" s="20">
        <v>28</v>
      </c>
      <c r="H640" s="20">
        <v>360</v>
      </c>
      <c r="I640" s="20">
        <v>507.4</v>
      </c>
      <c r="J640" s="20">
        <v>2020</v>
      </c>
      <c r="K640" s="20">
        <v>9</v>
      </c>
      <c r="L640" s="20">
        <v>37</v>
      </c>
    </row>
    <row r="641" spans="1:12" x14ac:dyDescent="0.3">
      <c r="A641" s="21">
        <v>44085</v>
      </c>
      <c r="B641" s="20" t="s">
        <v>757</v>
      </c>
      <c r="C641" s="20" t="s">
        <v>758</v>
      </c>
      <c r="D641" s="20" t="s">
        <v>759</v>
      </c>
      <c r="E641" s="20">
        <v>13320</v>
      </c>
      <c r="F641" s="20" t="s">
        <v>870</v>
      </c>
      <c r="G641" s="20">
        <v>37</v>
      </c>
      <c r="H641" s="20">
        <v>360</v>
      </c>
      <c r="I641" s="20">
        <v>811.6</v>
      </c>
      <c r="J641" s="20">
        <v>2020</v>
      </c>
      <c r="K641" s="20">
        <v>9</v>
      </c>
      <c r="L641" s="20">
        <v>37</v>
      </c>
    </row>
    <row r="642" spans="1:12" x14ac:dyDescent="0.3">
      <c r="A642" s="21">
        <v>44085</v>
      </c>
      <c r="B642" s="20" t="s">
        <v>761</v>
      </c>
      <c r="C642" s="20" t="s">
        <v>762</v>
      </c>
      <c r="D642" s="20" t="s">
        <v>759</v>
      </c>
      <c r="E642" s="20">
        <v>11520</v>
      </c>
      <c r="F642" s="20" t="s">
        <v>871</v>
      </c>
      <c r="G642" s="20">
        <v>32</v>
      </c>
      <c r="H642" s="20">
        <v>360</v>
      </c>
      <c r="I642" s="20">
        <v>721.95</v>
      </c>
      <c r="J642" s="20">
        <v>2020</v>
      </c>
      <c r="K642" s="20">
        <v>9</v>
      </c>
      <c r="L642" s="20">
        <v>37</v>
      </c>
    </row>
    <row r="643" spans="1:12" x14ac:dyDescent="0.3">
      <c r="A643" s="21">
        <v>44085</v>
      </c>
      <c r="B643" s="20" t="s">
        <v>764</v>
      </c>
      <c r="C643" s="20" t="s">
        <v>765</v>
      </c>
      <c r="D643" s="20" t="s">
        <v>759</v>
      </c>
      <c r="E643" s="20">
        <v>11880</v>
      </c>
      <c r="F643" s="20" t="s">
        <v>872</v>
      </c>
      <c r="G643" s="20">
        <v>33</v>
      </c>
      <c r="H643" s="20">
        <v>360</v>
      </c>
      <c r="I643" s="20">
        <v>728</v>
      </c>
      <c r="J643" s="20">
        <v>2020</v>
      </c>
      <c r="K643" s="20">
        <v>9</v>
      </c>
      <c r="L643" s="20">
        <v>37</v>
      </c>
    </row>
    <row r="644" spans="1:12" x14ac:dyDescent="0.3">
      <c r="A644" s="21">
        <v>44085</v>
      </c>
      <c r="B644" s="20" t="s">
        <v>767</v>
      </c>
      <c r="C644" s="20" t="s">
        <v>768</v>
      </c>
      <c r="D644" s="20" t="s">
        <v>759</v>
      </c>
      <c r="E644" s="20">
        <v>9360</v>
      </c>
      <c r="F644" s="20" t="s">
        <v>873</v>
      </c>
      <c r="G644" s="20">
        <v>26</v>
      </c>
      <c r="H644" s="20">
        <v>360</v>
      </c>
      <c r="I644" s="20">
        <v>577.95000000000005</v>
      </c>
      <c r="J644" s="20">
        <v>2020</v>
      </c>
      <c r="K644" s="20">
        <v>9</v>
      </c>
      <c r="L644" s="20">
        <v>37</v>
      </c>
    </row>
    <row r="645" spans="1:12" x14ac:dyDescent="0.3">
      <c r="A645" s="21">
        <v>44085</v>
      </c>
      <c r="B645" s="20" t="s">
        <v>770</v>
      </c>
      <c r="C645" s="20" t="s">
        <v>771</v>
      </c>
      <c r="D645" s="20" t="s">
        <v>759</v>
      </c>
      <c r="E645" s="20">
        <v>6480</v>
      </c>
      <c r="F645" s="20" t="s">
        <v>874</v>
      </c>
      <c r="G645" s="20">
        <v>18</v>
      </c>
      <c r="H645" s="20">
        <v>360</v>
      </c>
      <c r="I645" s="20">
        <v>396.3</v>
      </c>
      <c r="J645" s="20">
        <v>2020</v>
      </c>
      <c r="K645" s="20">
        <v>9</v>
      </c>
      <c r="L645" s="20">
        <v>37</v>
      </c>
    </row>
    <row r="646" spans="1:12" x14ac:dyDescent="0.3">
      <c r="A646" s="21">
        <v>44085</v>
      </c>
      <c r="B646" s="20" t="s">
        <v>773</v>
      </c>
      <c r="C646" s="20" t="s">
        <v>774</v>
      </c>
      <c r="D646" s="20" t="s">
        <v>759</v>
      </c>
      <c r="E646" s="20">
        <v>9720</v>
      </c>
      <c r="F646" s="20" t="s">
        <v>875</v>
      </c>
      <c r="G646" s="20">
        <v>27</v>
      </c>
      <c r="H646" s="20">
        <v>360</v>
      </c>
      <c r="I646" s="20">
        <v>481.55</v>
      </c>
      <c r="J646" s="20">
        <v>2020</v>
      </c>
      <c r="K646" s="20">
        <v>9</v>
      </c>
      <c r="L646" s="20">
        <v>37</v>
      </c>
    </row>
    <row r="647" spans="1:12" x14ac:dyDescent="0.3">
      <c r="A647" s="21">
        <v>44084</v>
      </c>
      <c r="B647" s="20" t="s">
        <v>757</v>
      </c>
      <c r="C647" s="20" t="s">
        <v>758</v>
      </c>
      <c r="D647" s="20" t="s">
        <v>759</v>
      </c>
      <c r="E647" s="20">
        <v>13680</v>
      </c>
      <c r="F647" s="20" t="s">
        <v>870</v>
      </c>
      <c r="G647" s="20">
        <v>38</v>
      </c>
      <c r="H647" s="20">
        <v>360</v>
      </c>
      <c r="I647" s="20">
        <v>832.65</v>
      </c>
      <c r="J647" s="20">
        <v>2020</v>
      </c>
      <c r="K647" s="20">
        <v>9</v>
      </c>
      <c r="L647" s="20">
        <v>37</v>
      </c>
    </row>
    <row r="648" spans="1:12" x14ac:dyDescent="0.3">
      <c r="A648" s="21">
        <v>44084</v>
      </c>
      <c r="B648" s="20" t="s">
        <v>761</v>
      </c>
      <c r="C648" s="20" t="s">
        <v>762</v>
      </c>
      <c r="D648" s="20" t="s">
        <v>759</v>
      </c>
      <c r="E648" s="20">
        <v>11520</v>
      </c>
      <c r="F648" s="20" t="s">
        <v>871</v>
      </c>
      <c r="G648" s="20">
        <v>32</v>
      </c>
      <c r="H648" s="20">
        <v>360</v>
      </c>
      <c r="I648" s="20">
        <v>698.6</v>
      </c>
      <c r="J648" s="20">
        <v>2020</v>
      </c>
      <c r="K648" s="20">
        <v>9</v>
      </c>
      <c r="L648" s="20">
        <v>37</v>
      </c>
    </row>
    <row r="649" spans="1:12" x14ac:dyDescent="0.3">
      <c r="A649" s="21">
        <v>44084</v>
      </c>
      <c r="B649" s="20" t="s">
        <v>764</v>
      </c>
      <c r="C649" s="20" t="s">
        <v>765</v>
      </c>
      <c r="D649" s="20" t="s">
        <v>759</v>
      </c>
      <c r="E649" s="20">
        <v>11520</v>
      </c>
      <c r="F649" s="20" t="s">
        <v>872</v>
      </c>
      <c r="G649" s="20">
        <v>32</v>
      </c>
      <c r="H649" s="20">
        <v>360</v>
      </c>
      <c r="I649" s="20">
        <v>704.4</v>
      </c>
      <c r="J649" s="20">
        <v>2020</v>
      </c>
      <c r="K649" s="20">
        <v>9</v>
      </c>
      <c r="L649" s="20">
        <v>37</v>
      </c>
    </row>
    <row r="650" spans="1:12" x14ac:dyDescent="0.3">
      <c r="A650" s="21">
        <v>44084</v>
      </c>
      <c r="B650" s="20" t="s">
        <v>767</v>
      </c>
      <c r="C650" s="20" t="s">
        <v>768</v>
      </c>
      <c r="D650" s="20" t="s">
        <v>759</v>
      </c>
      <c r="E650" s="20">
        <v>9000</v>
      </c>
      <c r="F650" s="20" t="s">
        <v>873</v>
      </c>
      <c r="G650" s="20">
        <v>25</v>
      </c>
      <c r="H650" s="20">
        <v>360</v>
      </c>
      <c r="I650" s="20">
        <v>583.70000000000005</v>
      </c>
      <c r="J650" s="20">
        <v>2020</v>
      </c>
      <c r="K650" s="20">
        <v>9</v>
      </c>
      <c r="L650" s="20">
        <v>37</v>
      </c>
    </row>
    <row r="651" spans="1:12" x14ac:dyDescent="0.3">
      <c r="A651" s="21">
        <v>44084</v>
      </c>
      <c r="B651" s="20" t="s">
        <v>770</v>
      </c>
      <c r="C651" s="20" t="s">
        <v>771</v>
      </c>
      <c r="D651" s="20" t="s">
        <v>759</v>
      </c>
      <c r="E651" s="20">
        <v>7560</v>
      </c>
      <c r="F651" s="20" t="s">
        <v>874</v>
      </c>
      <c r="G651" s="20">
        <v>21</v>
      </c>
      <c r="H651" s="20">
        <v>360</v>
      </c>
      <c r="I651" s="20">
        <v>456.1</v>
      </c>
      <c r="J651" s="20">
        <v>2020</v>
      </c>
      <c r="K651" s="20">
        <v>9</v>
      </c>
      <c r="L651" s="20">
        <v>37</v>
      </c>
    </row>
    <row r="652" spans="1:12" x14ac:dyDescent="0.3">
      <c r="A652" s="21">
        <v>44084</v>
      </c>
      <c r="B652" s="20" t="s">
        <v>773</v>
      </c>
      <c r="C652" s="20" t="s">
        <v>774</v>
      </c>
      <c r="D652" s="20" t="s">
        <v>759</v>
      </c>
      <c r="E652" s="20">
        <v>9000</v>
      </c>
      <c r="F652" s="20" t="s">
        <v>875</v>
      </c>
      <c r="G652" s="20">
        <v>25</v>
      </c>
      <c r="H652" s="20">
        <v>360</v>
      </c>
      <c r="I652" s="20">
        <v>443.55</v>
      </c>
      <c r="J652" s="20">
        <v>2020</v>
      </c>
      <c r="K652" s="20">
        <v>9</v>
      </c>
      <c r="L652" s="20">
        <v>37</v>
      </c>
    </row>
    <row r="653" spans="1:12" x14ac:dyDescent="0.3">
      <c r="A653" s="21">
        <v>44084</v>
      </c>
      <c r="B653" s="20" t="s">
        <v>757</v>
      </c>
      <c r="C653" s="20" t="s">
        <v>758</v>
      </c>
      <c r="D653" s="20" t="s">
        <v>759</v>
      </c>
      <c r="E653" s="20">
        <v>12960</v>
      </c>
      <c r="F653" s="20" t="s">
        <v>870</v>
      </c>
      <c r="G653" s="20">
        <v>36</v>
      </c>
      <c r="H653" s="20">
        <v>360</v>
      </c>
      <c r="I653" s="20">
        <v>784.95</v>
      </c>
      <c r="J653" s="20">
        <v>2020</v>
      </c>
      <c r="K653" s="20">
        <v>9</v>
      </c>
      <c r="L653" s="20">
        <v>37</v>
      </c>
    </row>
    <row r="654" spans="1:12" x14ac:dyDescent="0.3">
      <c r="A654" s="21">
        <v>44084</v>
      </c>
      <c r="B654" s="20" t="s">
        <v>761</v>
      </c>
      <c r="C654" s="20" t="s">
        <v>762</v>
      </c>
      <c r="D654" s="20" t="s">
        <v>759</v>
      </c>
      <c r="E654" s="20">
        <v>11880</v>
      </c>
      <c r="F654" s="20" t="s">
        <v>871</v>
      </c>
      <c r="G654" s="20">
        <v>33</v>
      </c>
      <c r="H654" s="20">
        <v>360</v>
      </c>
      <c r="I654" s="20">
        <v>721.35</v>
      </c>
      <c r="J654" s="20">
        <v>2020</v>
      </c>
      <c r="K654" s="20">
        <v>9</v>
      </c>
      <c r="L654" s="20">
        <v>37</v>
      </c>
    </row>
    <row r="655" spans="1:12" x14ac:dyDescent="0.3">
      <c r="A655" s="21">
        <v>44084</v>
      </c>
      <c r="B655" s="20" t="s">
        <v>764</v>
      </c>
      <c r="C655" s="20" t="s">
        <v>765</v>
      </c>
      <c r="D655" s="20" t="s">
        <v>759</v>
      </c>
      <c r="E655" s="20">
        <v>11520</v>
      </c>
      <c r="F655" s="20" t="s">
        <v>872</v>
      </c>
      <c r="G655" s="20">
        <v>32</v>
      </c>
      <c r="H655" s="20">
        <v>360</v>
      </c>
      <c r="I655" s="20">
        <v>710.15</v>
      </c>
      <c r="J655" s="20">
        <v>2020</v>
      </c>
      <c r="K655" s="20">
        <v>9</v>
      </c>
      <c r="L655" s="20">
        <v>37</v>
      </c>
    </row>
    <row r="656" spans="1:12" x14ac:dyDescent="0.3">
      <c r="A656" s="21">
        <v>44084</v>
      </c>
      <c r="B656" s="20" t="s">
        <v>767</v>
      </c>
      <c r="C656" s="20" t="s">
        <v>768</v>
      </c>
      <c r="D656" s="20" t="s">
        <v>759</v>
      </c>
      <c r="E656" s="20">
        <v>9360</v>
      </c>
      <c r="F656" s="20" t="s">
        <v>873</v>
      </c>
      <c r="G656" s="20">
        <v>26</v>
      </c>
      <c r="H656" s="20">
        <v>360</v>
      </c>
      <c r="I656" s="20">
        <v>605.35</v>
      </c>
      <c r="J656" s="20">
        <v>2020</v>
      </c>
      <c r="K656" s="20">
        <v>9</v>
      </c>
      <c r="L656" s="20">
        <v>37</v>
      </c>
    </row>
    <row r="657" spans="1:12" x14ac:dyDescent="0.3">
      <c r="A657" s="21">
        <v>44084</v>
      </c>
      <c r="B657" s="20" t="s">
        <v>770</v>
      </c>
      <c r="C657" s="20" t="s">
        <v>771</v>
      </c>
      <c r="D657" s="20" t="s">
        <v>759</v>
      </c>
      <c r="E657" s="20">
        <v>6120</v>
      </c>
      <c r="F657" s="20" t="s">
        <v>874</v>
      </c>
      <c r="G657" s="20">
        <v>17</v>
      </c>
      <c r="H657" s="20">
        <v>360</v>
      </c>
      <c r="I657" s="20">
        <v>373.65</v>
      </c>
      <c r="J657" s="20">
        <v>2020</v>
      </c>
      <c r="K657" s="20">
        <v>9</v>
      </c>
      <c r="L657" s="20">
        <v>37</v>
      </c>
    </row>
    <row r="658" spans="1:12" x14ac:dyDescent="0.3">
      <c r="A658" s="21">
        <v>44084</v>
      </c>
      <c r="B658" s="20" t="s">
        <v>773</v>
      </c>
      <c r="C658" s="20" t="s">
        <v>774</v>
      </c>
      <c r="D658" s="20" t="s">
        <v>759</v>
      </c>
      <c r="E658" s="20">
        <v>8280</v>
      </c>
      <c r="F658" s="20" t="s">
        <v>875</v>
      </c>
      <c r="G658" s="20">
        <v>23</v>
      </c>
      <c r="H658" s="20">
        <v>360</v>
      </c>
      <c r="I658" s="20">
        <v>404.2</v>
      </c>
      <c r="J658" s="20">
        <v>2020</v>
      </c>
      <c r="K658" s="20">
        <v>9</v>
      </c>
      <c r="L658" s="20">
        <v>37</v>
      </c>
    </row>
    <row r="659" spans="1:12" x14ac:dyDescent="0.3">
      <c r="A659" s="21">
        <v>44082</v>
      </c>
      <c r="B659" s="20" t="s">
        <v>757</v>
      </c>
      <c r="C659" s="20" t="s">
        <v>758</v>
      </c>
      <c r="D659" s="20" t="s">
        <v>759</v>
      </c>
      <c r="E659" s="20">
        <v>15480</v>
      </c>
      <c r="F659" s="20" t="s">
        <v>870</v>
      </c>
      <c r="G659" s="20">
        <v>43</v>
      </c>
      <c r="H659" s="20">
        <v>360</v>
      </c>
      <c r="I659" s="20">
        <v>931.15</v>
      </c>
      <c r="J659" s="20">
        <v>2020</v>
      </c>
      <c r="K659" s="20">
        <v>9</v>
      </c>
      <c r="L659" s="20">
        <v>37</v>
      </c>
    </row>
    <row r="660" spans="1:12" x14ac:dyDescent="0.3">
      <c r="A660" s="21">
        <v>44082</v>
      </c>
      <c r="B660" s="20" t="s">
        <v>761</v>
      </c>
      <c r="C660" s="20" t="s">
        <v>762</v>
      </c>
      <c r="D660" s="20" t="s">
        <v>759</v>
      </c>
      <c r="E660" s="20">
        <v>15120</v>
      </c>
      <c r="F660" s="20" t="s">
        <v>871</v>
      </c>
      <c r="G660" s="20">
        <v>42</v>
      </c>
      <c r="H660" s="20">
        <v>360</v>
      </c>
      <c r="I660" s="20">
        <v>913.6</v>
      </c>
      <c r="J660" s="20">
        <v>2020</v>
      </c>
      <c r="K660" s="20">
        <v>9</v>
      </c>
      <c r="L660" s="20">
        <v>37</v>
      </c>
    </row>
    <row r="661" spans="1:12" x14ac:dyDescent="0.3">
      <c r="A661" s="21">
        <v>44082</v>
      </c>
      <c r="B661" s="20" t="s">
        <v>764</v>
      </c>
      <c r="C661" s="20" t="s">
        <v>765</v>
      </c>
      <c r="D661" s="20" t="s">
        <v>759</v>
      </c>
      <c r="E661" s="20">
        <v>12600</v>
      </c>
      <c r="F661" s="20" t="s">
        <v>872</v>
      </c>
      <c r="G661" s="20">
        <v>35</v>
      </c>
      <c r="H661" s="20">
        <v>360</v>
      </c>
      <c r="I661" s="20">
        <v>773.15</v>
      </c>
      <c r="J661" s="20">
        <v>2020</v>
      </c>
      <c r="K661" s="20">
        <v>9</v>
      </c>
      <c r="L661" s="20">
        <v>37</v>
      </c>
    </row>
    <row r="662" spans="1:12" x14ac:dyDescent="0.3">
      <c r="A662" s="21">
        <v>44082</v>
      </c>
      <c r="B662" s="20" t="s">
        <v>767</v>
      </c>
      <c r="C662" s="20" t="s">
        <v>768</v>
      </c>
      <c r="D662" s="20" t="s">
        <v>759</v>
      </c>
      <c r="E662" s="20">
        <v>11160</v>
      </c>
      <c r="F662" s="20" t="s">
        <v>873</v>
      </c>
      <c r="G662" s="20">
        <v>31</v>
      </c>
      <c r="H662" s="20">
        <v>360</v>
      </c>
      <c r="I662" s="20">
        <v>694.35</v>
      </c>
      <c r="J662" s="20">
        <v>2020</v>
      </c>
      <c r="K662" s="20">
        <v>9</v>
      </c>
      <c r="L662" s="20">
        <v>37</v>
      </c>
    </row>
    <row r="663" spans="1:12" x14ac:dyDescent="0.3">
      <c r="A663" s="21">
        <v>44082</v>
      </c>
      <c r="B663" s="20" t="s">
        <v>770</v>
      </c>
      <c r="C663" s="20" t="s">
        <v>771</v>
      </c>
      <c r="D663" s="20" t="s">
        <v>759</v>
      </c>
      <c r="E663" s="20">
        <v>8280</v>
      </c>
      <c r="F663" s="20" t="s">
        <v>874</v>
      </c>
      <c r="G663" s="20">
        <v>23</v>
      </c>
      <c r="H663" s="20">
        <v>360</v>
      </c>
      <c r="I663" s="20">
        <v>455.35</v>
      </c>
      <c r="J663" s="20">
        <v>2020</v>
      </c>
      <c r="K663" s="20">
        <v>9</v>
      </c>
      <c r="L663" s="20">
        <v>37</v>
      </c>
    </row>
    <row r="664" spans="1:12" x14ac:dyDescent="0.3">
      <c r="A664" s="21">
        <v>44082</v>
      </c>
      <c r="B664" s="20" t="s">
        <v>773</v>
      </c>
      <c r="C664" s="20" t="s">
        <v>774</v>
      </c>
      <c r="D664" s="20" t="s">
        <v>759</v>
      </c>
      <c r="E664" s="20">
        <v>9000</v>
      </c>
      <c r="F664" s="20" t="s">
        <v>875</v>
      </c>
      <c r="G664" s="20">
        <v>25</v>
      </c>
      <c r="H664" s="20">
        <v>360</v>
      </c>
      <c r="I664" s="20">
        <v>425</v>
      </c>
      <c r="J664" s="20">
        <v>2020</v>
      </c>
      <c r="K664" s="20">
        <v>9</v>
      </c>
      <c r="L664" s="20">
        <v>37</v>
      </c>
    </row>
    <row r="665" spans="1:12" x14ac:dyDescent="0.3">
      <c r="A665" s="21">
        <v>44082</v>
      </c>
      <c r="B665" s="20" t="s">
        <v>757</v>
      </c>
      <c r="C665" s="20" t="s">
        <v>758</v>
      </c>
      <c r="D665" s="20" t="s">
        <v>759</v>
      </c>
      <c r="E665" s="20">
        <v>12240</v>
      </c>
      <c r="F665" s="20" t="s">
        <v>870</v>
      </c>
      <c r="G665" s="20">
        <v>34</v>
      </c>
      <c r="H665" s="20">
        <v>360</v>
      </c>
      <c r="I665" s="20">
        <v>748.5</v>
      </c>
      <c r="J665" s="20">
        <v>2020</v>
      </c>
      <c r="K665" s="20">
        <v>9</v>
      </c>
      <c r="L665" s="20">
        <v>37</v>
      </c>
    </row>
    <row r="666" spans="1:12" x14ac:dyDescent="0.3">
      <c r="A666" s="21">
        <v>44082</v>
      </c>
      <c r="B666" s="20" t="s">
        <v>761</v>
      </c>
      <c r="C666" s="20" t="s">
        <v>762</v>
      </c>
      <c r="D666" s="20" t="s">
        <v>759</v>
      </c>
      <c r="E666" s="20">
        <v>8280</v>
      </c>
      <c r="F666" s="20" t="s">
        <v>871</v>
      </c>
      <c r="G666" s="20">
        <v>23</v>
      </c>
      <c r="H666" s="20">
        <v>360</v>
      </c>
      <c r="I666" s="20">
        <v>505.55</v>
      </c>
      <c r="J666" s="20">
        <v>2020</v>
      </c>
      <c r="K666" s="20">
        <v>9</v>
      </c>
      <c r="L666" s="20">
        <v>37</v>
      </c>
    </row>
    <row r="667" spans="1:12" x14ac:dyDescent="0.3">
      <c r="A667" s="21">
        <v>44082</v>
      </c>
      <c r="B667" s="20" t="s">
        <v>764</v>
      </c>
      <c r="C667" s="20" t="s">
        <v>765</v>
      </c>
      <c r="D667" s="20" t="s">
        <v>759</v>
      </c>
      <c r="E667" s="20">
        <v>10800</v>
      </c>
      <c r="F667" s="20" t="s">
        <v>872</v>
      </c>
      <c r="G667" s="20">
        <v>30</v>
      </c>
      <c r="H667" s="20">
        <v>360</v>
      </c>
      <c r="I667" s="20">
        <v>694.15</v>
      </c>
      <c r="J667" s="20">
        <v>2020</v>
      </c>
      <c r="K667" s="20">
        <v>9</v>
      </c>
      <c r="L667" s="20">
        <v>37</v>
      </c>
    </row>
    <row r="668" spans="1:12" x14ac:dyDescent="0.3">
      <c r="A668" s="21">
        <v>44082</v>
      </c>
      <c r="B668" s="20" t="s">
        <v>767</v>
      </c>
      <c r="C668" s="20" t="s">
        <v>768</v>
      </c>
      <c r="D668" s="20" t="s">
        <v>759</v>
      </c>
      <c r="E668" s="20">
        <v>8280</v>
      </c>
      <c r="F668" s="20" t="s">
        <v>873</v>
      </c>
      <c r="G668" s="20">
        <v>23</v>
      </c>
      <c r="H668" s="20">
        <v>360</v>
      </c>
      <c r="I668" s="20">
        <v>519.54999999999995</v>
      </c>
      <c r="J668" s="20">
        <v>2020</v>
      </c>
      <c r="K668" s="20">
        <v>9</v>
      </c>
      <c r="L668" s="20">
        <v>37</v>
      </c>
    </row>
    <row r="669" spans="1:12" x14ac:dyDescent="0.3">
      <c r="A669" s="21">
        <v>44082</v>
      </c>
      <c r="B669" s="20" t="s">
        <v>770</v>
      </c>
      <c r="C669" s="20" t="s">
        <v>771</v>
      </c>
      <c r="D669" s="20" t="s">
        <v>759</v>
      </c>
      <c r="E669" s="20">
        <v>5040</v>
      </c>
      <c r="F669" s="20" t="s">
        <v>874</v>
      </c>
      <c r="G669" s="20">
        <v>14</v>
      </c>
      <c r="H669" s="20">
        <v>360</v>
      </c>
      <c r="I669" s="20">
        <v>310.45</v>
      </c>
      <c r="J669" s="20">
        <v>2020</v>
      </c>
      <c r="K669" s="20">
        <v>9</v>
      </c>
      <c r="L669" s="20">
        <v>37</v>
      </c>
    </row>
    <row r="670" spans="1:12" x14ac:dyDescent="0.3">
      <c r="A670" s="21">
        <v>44082</v>
      </c>
      <c r="B670" s="20" t="s">
        <v>773</v>
      </c>
      <c r="C670" s="20" t="s">
        <v>774</v>
      </c>
      <c r="D670" s="20" t="s">
        <v>759</v>
      </c>
      <c r="E670" s="20">
        <v>6480</v>
      </c>
      <c r="F670" s="20" t="s">
        <v>875</v>
      </c>
      <c r="G670" s="20">
        <v>18</v>
      </c>
      <c r="H670" s="20">
        <v>360</v>
      </c>
      <c r="I670" s="20">
        <v>311.25</v>
      </c>
      <c r="J670" s="20">
        <v>2020</v>
      </c>
      <c r="K670" s="20">
        <v>9</v>
      </c>
      <c r="L670" s="20">
        <v>37</v>
      </c>
    </row>
    <row r="671" spans="1:12" x14ac:dyDescent="0.3">
      <c r="A671" s="21">
        <v>44082</v>
      </c>
      <c r="B671" s="20" t="s">
        <v>826</v>
      </c>
      <c r="C671" s="20" t="s">
        <v>827</v>
      </c>
      <c r="D671" s="20" t="s">
        <v>759</v>
      </c>
      <c r="E671" s="20">
        <v>22320</v>
      </c>
      <c r="F671" s="20" t="s">
        <v>877</v>
      </c>
      <c r="G671" s="20">
        <v>62</v>
      </c>
      <c r="H671" s="20">
        <v>360</v>
      </c>
      <c r="I671" s="20">
        <v>1400</v>
      </c>
      <c r="J671" s="20">
        <v>2020</v>
      </c>
      <c r="K671" s="20">
        <v>9</v>
      </c>
      <c r="L671" s="20">
        <v>37</v>
      </c>
    </row>
    <row r="672" spans="1:12" x14ac:dyDescent="0.3">
      <c r="A672" s="21">
        <v>44081</v>
      </c>
      <c r="B672" s="20" t="s">
        <v>757</v>
      </c>
      <c r="C672" s="20" t="s">
        <v>758</v>
      </c>
      <c r="D672" s="20" t="s">
        <v>759</v>
      </c>
      <c r="E672" s="20">
        <v>13320</v>
      </c>
      <c r="F672" s="20" t="s">
        <v>878</v>
      </c>
      <c r="G672" s="20">
        <v>37</v>
      </c>
      <c r="H672" s="20">
        <v>360</v>
      </c>
      <c r="I672" s="20">
        <v>802.5</v>
      </c>
      <c r="J672" s="20">
        <v>2020</v>
      </c>
      <c r="K672" s="20">
        <v>9</v>
      </c>
      <c r="L672" s="20">
        <v>37</v>
      </c>
    </row>
    <row r="673" spans="1:12" x14ac:dyDescent="0.3">
      <c r="A673" s="21">
        <v>44081</v>
      </c>
      <c r="B673" s="20" t="s">
        <v>761</v>
      </c>
      <c r="C673" s="20" t="s">
        <v>762</v>
      </c>
      <c r="D673" s="20" t="s">
        <v>759</v>
      </c>
      <c r="E673" s="20">
        <v>10800</v>
      </c>
      <c r="F673" s="20" t="s">
        <v>879</v>
      </c>
      <c r="G673" s="20">
        <v>30</v>
      </c>
      <c r="H673" s="20">
        <v>360</v>
      </c>
      <c r="I673" s="20">
        <v>673</v>
      </c>
      <c r="J673" s="20">
        <v>2020</v>
      </c>
      <c r="K673" s="20">
        <v>9</v>
      </c>
      <c r="L673" s="20">
        <v>37</v>
      </c>
    </row>
    <row r="674" spans="1:12" x14ac:dyDescent="0.3">
      <c r="A674" s="21">
        <v>44081</v>
      </c>
      <c r="B674" s="20" t="s">
        <v>764</v>
      </c>
      <c r="C674" s="20" t="s">
        <v>765</v>
      </c>
      <c r="D674" s="20" t="s">
        <v>759</v>
      </c>
      <c r="E674" s="20">
        <v>11160</v>
      </c>
      <c r="F674" s="20" t="s">
        <v>880</v>
      </c>
      <c r="G674" s="20">
        <v>31</v>
      </c>
      <c r="H674" s="20">
        <v>360</v>
      </c>
      <c r="I674" s="20">
        <v>687.4</v>
      </c>
      <c r="J674" s="20">
        <v>2020</v>
      </c>
      <c r="K674" s="20">
        <v>9</v>
      </c>
      <c r="L674" s="20">
        <v>37</v>
      </c>
    </row>
    <row r="675" spans="1:12" x14ac:dyDescent="0.3">
      <c r="A675" s="21">
        <v>44081</v>
      </c>
      <c r="B675" s="20" t="s">
        <v>767</v>
      </c>
      <c r="C675" s="20" t="s">
        <v>768</v>
      </c>
      <c r="D675" s="20" t="s">
        <v>759</v>
      </c>
      <c r="E675" s="20">
        <v>9000</v>
      </c>
      <c r="F675" s="20" t="s">
        <v>881</v>
      </c>
      <c r="G675" s="20">
        <v>25</v>
      </c>
      <c r="H675" s="20">
        <v>360</v>
      </c>
      <c r="I675" s="20">
        <v>557.79999999999995</v>
      </c>
      <c r="J675" s="20">
        <v>2020</v>
      </c>
      <c r="K675" s="20">
        <v>9</v>
      </c>
      <c r="L675" s="20">
        <v>37</v>
      </c>
    </row>
    <row r="676" spans="1:12" x14ac:dyDescent="0.3">
      <c r="A676" s="21">
        <v>44081</v>
      </c>
      <c r="B676" s="20" t="s">
        <v>770</v>
      </c>
      <c r="C676" s="20" t="s">
        <v>771</v>
      </c>
      <c r="D676" s="20" t="s">
        <v>759</v>
      </c>
      <c r="E676" s="20">
        <v>5400</v>
      </c>
      <c r="F676" s="20" t="s">
        <v>882</v>
      </c>
      <c r="G676" s="20">
        <v>15</v>
      </c>
      <c r="H676" s="20">
        <v>360</v>
      </c>
      <c r="I676" s="20">
        <v>328.5</v>
      </c>
      <c r="J676" s="20">
        <v>2020</v>
      </c>
      <c r="K676" s="20">
        <v>9</v>
      </c>
      <c r="L676" s="20">
        <v>37</v>
      </c>
    </row>
    <row r="677" spans="1:12" x14ac:dyDescent="0.3">
      <c r="A677" s="21">
        <v>44081</v>
      </c>
      <c r="B677" s="20" t="s">
        <v>773</v>
      </c>
      <c r="C677" s="20" t="s">
        <v>774</v>
      </c>
      <c r="D677" s="20" t="s">
        <v>759</v>
      </c>
      <c r="E677" s="20">
        <v>6120</v>
      </c>
      <c r="F677" s="20" t="s">
        <v>883</v>
      </c>
      <c r="G677" s="20">
        <v>17</v>
      </c>
      <c r="H677" s="20">
        <v>360</v>
      </c>
      <c r="I677" s="20">
        <v>286.45</v>
      </c>
      <c r="J677" s="20">
        <v>2020</v>
      </c>
      <c r="K677" s="20">
        <v>9</v>
      </c>
      <c r="L677" s="20">
        <v>37</v>
      </c>
    </row>
    <row r="678" spans="1:12" x14ac:dyDescent="0.3">
      <c r="A678" s="21">
        <v>44079</v>
      </c>
      <c r="B678" s="20" t="s">
        <v>757</v>
      </c>
      <c r="C678" s="20" t="s">
        <v>758</v>
      </c>
      <c r="D678" s="20" t="s">
        <v>759</v>
      </c>
      <c r="E678" s="20">
        <v>13320</v>
      </c>
      <c r="F678" s="20" t="s">
        <v>878</v>
      </c>
      <c r="G678" s="20">
        <v>37</v>
      </c>
      <c r="H678" s="20">
        <v>360</v>
      </c>
      <c r="I678" s="20">
        <v>805.95</v>
      </c>
      <c r="J678" s="20">
        <v>2020</v>
      </c>
      <c r="K678" s="20">
        <v>9</v>
      </c>
      <c r="L678" s="20">
        <v>36</v>
      </c>
    </row>
    <row r="679" spans="1:12" x14ac:dyDescent="0.3">
      <c r="A679" s="21">
        <v>44079</v>
      </c>
      <c r="B679" s="20" t="s">
        <v>761</v>
      </c>
      <c r="C679" s="20" t="s">
        <v>762</v>
      </c>
      <c r="D679" s="20" t="s">
        <v>759</v>
      </c>
      <c r="E679" s="20">
        <v>12240</v>
      </c>
      <c r="F679" s="20" t="s">
        <v>879</v>
      </c>
      <c r="G679" s="20">
        <v>34</v>
      </c>
      <c r="H679" s="20">
        <v>360</v>
      </c>
      <c r="I679" s="20">
        <v>736.55</v>
      </c>
      <c r="J679" s="20">
        <v>2020</v>
      </c>
      <c r="K679" s="20">
        <v>9</v>
      </c>
      <c r="L679" s="20">
        <v>36</v>
      </c>
    </row>
    <row r="680" spans="1:12" x14ac:dyDescent="0.3">
      <c r="A680" s="21">
        <v>44079</v>
      </c>
      <c r="B680" s="20" t="s">
        <v>764</v>
      </c>
      <c r="C680" s="20" t="s">
        <v>765</v>
      </c>
      <c r="D680" s="20" t="s">
        <v>759</v>
      </c>
      <c r="E680" s="20">
        <v>11520</v>
      </c>
      <c r="F680" s="20" t="s">
        <v>880</v>
      </c>
      <c r="G680" s="20">
        <v>32</v>
      </c>
      <c r="H680" s="20">
        <v>360</v>
      </c>
      <c r="I680" s="20">
        <v>710.85</v>
      </c>
      <c r="J680" s="20">
        <v>2020</v>
      </c>
      <c r="K680" s="20">
        <v>9</v>
      </c>
      <c r="L680" s="20">
        <v>36</v>
      </c>
    </row>
    <row r="681" spans="1:12" x14ac:dyDescent="0.3">
      <c r="A681" s="21">
        <v>44079</v>
      </c>
      <c r="B681" s="20" t="s">
        <v>767</v>
      </c>
      <c r="C681" s="20" t="s">
        <v>768</v>
      </c>
      <c r="D681" s="20" t="s">
        <v>759</v>
      </c>
      <c r="E681" s="20">
        <v>10440</v>
      </c>
      <c r="F681" s="20" t="s">
        <v>881</v>
      </c>
      <c r="G681" s="20">
        <v>29</v>
      </c>
      <c r="H681" s="20">
        <v>360</v>
      </c>
      <c r="I681" s="20">
        <v>647.95000000000005</v>
      </c>
      <c r="J681" s="20">
        <v>2020</v>
      </c>
      <c r="K681" s="20">
        <v>9</v>
      </c>
      <c r="L681" s="20">
        <v>36</v>
      </c>
    </row>
    <row r="682" spans="1:12" x14ac:dyDescent="0.3">
      <c r="A682" s="21">
        <v>44079</v>
      </c>
      <c r="B682" s="20" t="s">
        <v>770</v>
      </c>
      <c r="C682" s="20" t="s">
        <v>771</v>
      </c>
      <c r="D682" s="20" t="s">
        <v>759</v>
      </c>
      <c r="E682" s="20">
        <v>6840</v>
      </c>
      <c r="F682" s="20" t="s">
        <v>882</v>
      </c>
      <c r="G682" s="20">
        <v>19</v>
      </c>
      <c r="H682" s="20">
        <v>360</v>
      </c>
      <c r="I682" s="20">
        <v>418.2</v>
      </c>
      <c r="J682" s="20">
        <v>2020</v>
      </c>
      <c r="K682" s="20">
        <v>9</v>
      </c>
      <c r="L682" s="20">
        <v>36</v>
      </c>
    </row>
    <row r="683" spans="1:12" x14ac:dyDescent="0.3">
      <c r="A683" s="21">
        <v>44079</v>
      </c>
      <c r="B683" s="20" t="s">
        <v>773</v>
      </c>
      <c r="C683" s="20" t="s">
        <v>774</v>
      </c>
      <c r="D683" s="20" t="s">
        <v>759</v>
      </c>
      <c r="E683" s="20">
        <v>5760</v>
      </c>
      <c r="F683" s="20" t="s">
        <v>883</v>
      </c>
      <c r="G683" s="20">
        <v>16</v>
      </c>
      <c r="H683" s="20">
        <v>360</v>
      </c>
      <c r="I683" s="20">
        <v>270.89999999999998</v>
      </c>
      <c r="J683" s="20">
        <v>2020</v>
      </c>
      <c r="K683" s="20">
        <v>9</v>
      </c>
      <c r="L683" s="20">
        <v>36</v>
      </c>
    </row>
    <row r="684" spans="1:12" x14ac:dyDescent="0.3">
      <c r="A684" s="21">
        <v>44078</v>
      </c>
      <c r="B684" s="20" t="s">
        <v>757</v>
      </c>
      <c r="C684" s="20" t="s">
        <v>758</v>
      </c>
      <c r="D684" s="20" t="s">
        <v>759</v>
      </c>
      <c r="E684" s="20">
        <v>13320</v>
      </c>
      <c r="F684" s="20" t="s">
        <v>878</v>
      </c>
      <c r="G684" s="20">
        <v>37</v>
      </c>
      <c r="H684" s="20">
        <v>360</v>
      </c>
      <c r="I684" s="20">
        <v>808.52</v>
      </c>
      <c r="J684" s="20">
        <v>2020</v>
      </c>
      <c r="K684" s="20">
        <v>9</v>
      </c>
      <c r="L684" s="20">
        <v>36</v>
      </c>
    </row>
    <row r="685" spans="1:12" x14ac:dyDescent="0.3">
      <c r="A685" s="21">
        <v>44078</v>
      </c>
      <c r="B685" s="20" t="s">
        <v>761</v>
      </c>
      <c r="C685" s="20" t="s">
        <v>762</v>
      </c>
      <c r="D685" s="20" t="s">
        <v>759</v>
      </c>
      <c r="E685" s="20">
        <v>11520</v>
      </c>
      <c r="F685" s="20" t="s">
        <v>879</v>
      </c>
      <c r="G685" s="20">
        <v>32</v>
      </c>
      <c r="H685" s="20">
        <v>360</v>
      </c>
      <c r="I685" s="20">
        <v>695.49</v>
      </c>
      <c r="J685" s="20">
        <v>2020</v>
      </c>
      <c r="K685" s="20">
        <v>9</v>
      </c>
      <c r="L685" s="20">
        <v>36</v>
      </c>
    </row>
    <row r="686" spans="1:12" x14ac:dyDescent="0.3">
      <c r="A686" s="21">
        <v>44078</v>
      </c>
      <c r="B686" s="20" t="s">
        <v>764</v>
      </c>
      <c r="C686" s="20" t="s">
        <v>765</v>
      </c>
      <c r="D686" s="20" t="s">
        <v>759</v>
      </c>
      <c r="E686" s="20">
        <v>11880</v>
      </c>
      <c r="F686" s="20" t="s">
        <v>880</v>
      </c>
      <c r="G686" s="20">
        <v>33</v>
      </c>
      <c r="H686" s="20">
        <v>360</v>
      </c>
      <c r="I686" s="20">
        <v>725.1</v>
      </c>
      <c r="J686" s="20">
        <v>2020</v>
      </c>
      <c r="K686" s="20">
        <v>9</v>
      </c>
      <c r="L686" s="20">
        <v>36</v>
      </c>
    </row>
    <row r="687" spans="1:12" x14ac:dyDescent="0.3">
      <c r="A687" s="21">
        <v>44078</v>
      </c>
      <c r="B687" s="20" t="s">
        <v>767</v>
      </c>
      <c r="C687" s="20" t="s">
        <v>768</v>
      </c>
      <c r="D687" s="20" t="s">
        <v>759</v>
      </c>
      <c r="E687" s="20">
        <v>9360</v>
      </c>
      <c r="F687" s="20" t="s">
        <v>881</v>
      </c>
      <c r="G687" s="20">
        <v>26</v>
      </c>
      <c r="H687" s="20">
        <v>360</v>
      </c>
      <c r="I687" s="20">
        <v>575.79999999999995</v>
      </c>
      <c r="J687" s="20">
        <v>2020</v>
      </c>
      <c r="K687" s="20">
        <v>9</v>
      </c>
      <c r="L687" s="20">
        <v>36</v>
      </c>
    </row>
    <row r="688" spans="1:12" x14ac:dyDescent="0.3">
      <c r="A688" s="21">
        <v>44078</v>
      </c>
      <c r="B688" s="20" t="s">
        <v>770</v>
      </c>
      <c r="C688" s="20" t="s">
        <v>771</v>
      </c>
      <c r="D688" s="20" t="s">
        <v>759</v>
      </c>
      <c r="E688" s="20">
        <v>6840</v>
      </c>
      <c r="F688" s="20" t="s">
        <v>882</v>
      </c>
      <c r="G688" s="20">
        <v>19</v>
      </c>
      <c r="H688" s="20">
        <v>360</v>
      </c>
      <c r="I688" s="20">
        <v>415.1</v>
      </c>
      <c r="J688" s="20">
        <v>2020</v>
      </c>
      <c r="K688" s="20">
        <v>9</v>
      </c>
      <c r="L688" s="20">
        <v>36</v>
      </c>
    </row>
    <row r="689" spans="1:12" x14ac:dyDescent="0.3">
      <c r="A689" s="21">
        <v>44078</v>
      </c>
      <c r="B689" s="20" t="s">
        <v>773</v>
      </c>
      <c r="C689" s="20" t="s">
        <v>774</v>
      </c>
      <c r="D689" s="20" t="s">
        <v>759</v>
      </c>
      <c r="E689" s="20">
        <v>5400</v>
      </c>
      <c r="F689" s="20" t="s">
        <v>883</v>
      </c>
      <c r="G689" s="20">
        <v>15</v>
      </c>
      <c r="H689" s="20">
        <v>360</v>
      </c>
      <c r="I689" s="20">
        <v>250.8</v>
      </c>
      <c r="J689" s="20">
        <v>2020</v>
      </c>
      <c r="K689" s="20">
        <v>9</v>
      </c>
      <c r="L689" s="20">
        <v>36</v>
      </c>
    </row>
    <row r="690" spans="1:12" x14ac:dyDescent="0.3">
      <c r="A690" s="21">
        <v>44077</v>
      </c>
      <c r="B690" s="20" t="s">
        <v>757</v>
      </c>
      <c r="C690" s="20" t="s">
        <v>758</v>
      </c>
      <c r="D690" s="20" t="s">
        <v>759</v>
      </c>
      <c r="E690" s="20">
        <v>13320</v>
      </c>
      <c r="F690" s="20" t="s">
        <v>878</v>
      </c>
      <c r="G690" s="20">
        <v>37</v>
      </c>
      <c r="H690" s="20">
        <v>360</v>
      </c>
      <c r="I690" s="20">
        <v>814.5</v>
      </c>
      <c r="J690" s="20">
        <v>2020</v>
      </c>
      <c r="K690" s="20">
        <v>9</v>
      </c>
      <c r="L690" s="20">
        <v>36</v>
      </c>
    </row>
    <row r="691" spans="1:12" x14ac:dyDescent="0.3">
      <c r="A691" s="21">
        <v>44077</v>
      </c>
      <c r="B691" s="20" t="s">
        <v>761</v>
      </c>
      <c r="C691" s="20" t="s">
        <v>762</v>
      </c>
      <c r="D691" s="20" t="s">
        <v>759</v>
      </c>
      <c r="E691" s="20">
        <v>11520</v>
      </c>
      <c r="F691" s="20" t="s">
        <v>879</v>
      </c>
      <c r="G691" s="20">
        <v>32</v>
      </c>
      <c r="H691" s="20">
        <v>360</v>
      </c>
      <c r="I691" s="20">
        <v>697.25</v>
      </c>
      <c r="J691" s="20">
        <v>2020</v>
      </c>
      <c r="K691" s="20">
        <v>9</v>
      </c>
      <c r="L691" s="20">
        <v>36</v>
      </c>
    </row>
    <row r="692" spans="1:12" x14ac:dyDescent="0.3">
      <c r="A692" s="21">
        <v>44077</v>
      </c>
      <c r="B692" s="20" t="s">
        <v>764</v>
      </c>
      <c r="C692" s="20" t="s">
        <v>765</v>
      </c>
      <c r="D692" s="20" t="s">
        <v>759</v>
      </c>
      <c r="E692" s="20">
        <v>11880</v>
      </c>
      <c r="F692" s="20" t="s">
        <v>880</v>
      </c>
      <c r="G692" s="20">
        <v>33</v>
      </c>
      <c r="H692" s="20">
        <v>360</v>
      </c>
      <c r="I692" s="20">
        <v>760.7</v>
      </c>
      <c r="J692" s="20">
        <v>2020</v>
      </c>
      <c r="K692" s="20">
        <v>9</v>
      </c>
      <c r="L692" s="20">
        <v>36</v>
      </c>
    </row>
    <row r="693" spans="1:12" x14ac:dyDescent="0.3">
      <c r="A693" s="21">
        <v>44077</v>
      </c>
      <c r="B693" s="20" t="s">
        <v>767</v>
      </c>
      <c r="C693" s="20" t="s">
        <v>768</v>
      </c>
      <c r="D693" s="20" t="s">
        <v>759</v>
      </c>
      <c r="E693" s="20">
        <v>9720</v>
      </c>
      <c r="F693" s="20" t="s">
        <v>881</v>
      </c>
      <c r="G693" s="20">
        <v>27</v>
      </c>
      <c r="H693" s="20">
        <v>360</v>
      </c>
      <c r="I693" s="20">
        <v>605.70000000000005</v>
      </c>
      <c r="J693" s="20">
        <v>2020</v>
      </c>
      <c r="K693" s="20">
        <v>9</v>
      </c>
      <c r="L693" s="20">
        <v>36</v>
      </c>
    </row>
    <row r="694" spans="1:12" x14ac:dyDescent="0.3">
      <c r="A694" s="21">
        <v>44077</v>
      </c>
      <c r="B694" s="20" t="s">
        <v>770</v>
      </c>
      <c r="C694" s="20" t="s">
        <v>771</v>
      </c>
      <c r="D694" s="20" t="s">
        <v>759</v>
      </c>
      <c r="E694" s="20">
        <v>6840</v>
      </c>
      <c r="F694" s="20" t="s">
        <v>882</v>
      </c>
      <c r="G694" s="20">
        <v>19</v>
      </c>
      <c r="H694" s="20">
        <v>360</v>
      </c>
      <c r="I694" s="20">
        <v>415.25</v>
      </c>
      <c r="J694" s="20">
        <v>2020</v>
      </c>
      <c r="K694" s="20">
        <v>9</v>
      </c>
      <c r="L694" s="20">
        <v>36</v>
      </c>
    </row>
    <row r="695" spans="1:12" x14ac:dyDescent="0.3">
      <c r="A695" s="21">
        <v>44077</v>
      </c>
      <c r="B695" s="20" t="s">
        <v>773</v>
      </c>
      <c r="C695" s="20" t="s">
        <v>774</v>
      </c>
      <c r="D695" s="20" t="s">
        <v>759</v>
      </c>
      <c r="E695" s="20">
        <v>4320</v>
      </c>
      <c r="F695" s="20" t="s">
        <v>883</v>
      </c>
      <c r="G695" s="20">
        <v>12</v>
      </c>
      <c r="H695" s="20">
        <v>360</v>
      </c>
      <c r="I695" s="20">
        <v>200.3</v>
      </c>
      <c r="J695" s="20">
        <v>2020</v>
      </c>
      <c r="K695" s="20">
        <v>9</v>
      </c>
      <c r="L695" s="20">
        <v>36</v>
      </c>
    </row>
    <row r="696" spans="1:12" x14ac:dyDescent="0.3">
      <c r="A696" s="21">
        <v>44075</v>
      </c>
      <c r="B696" s="20" t="s">
        <v>757</v>
      </c>
      <c r="C696" s="20" t="s">
        <v>758</v>
      </c>
      <c r="D696" s="20" t="s">
        <v>759</v>
      </c>
      <c r="E696" s="20">
        <v>13320</v>
      </c>
      <c r="F696" s="20" t="s">
        <v>878</v>
      </c>
      <c r="G696" s="20">
        <v>37</v>
      </c>
      <c r="H696" s="20">
        <v>360</v>
      </c>
      <c r="I696" s="20">
        <v>835.7</v>
      </c>
      <c r="J696" s="20">
        <v>2020</v>
      </c>
      <c r="K696" s="20">
        <v>9</v>
      </c>
      <c r="L696" s="20">
        <v>36</v>
      </c>
    </row>
    <row r="697" spans="1:12" x14ac:dyDescent="0.3">
      <c r="A697" s="21">
        <v>44075</v>
      </c>
      <c r="B697" s="20" t="s">
        <v>761</v>
      </c>
      <c r="C697" s="20" t="s">
        <v>762</v>
      </c>
      <c r="D697" s="20" t="s">
        <v>759</v>
      </c>
      <c r="E697" s="20">
        <v>11520</v>
      </c>
      <c r="F697" s="20" t="s">
        <v>879</v>
      </c>
      <c r="G697" s="20">
        <v>32</v>
      </c>
      <c r="H697" s="20">
        <v>360</v>
      </c>
      <c r="I697" s="20">
        <v>697.89</v>
      </c>
      <c r="J697" s="20">
        <v>2020</v>
      </c>
      <c r="K697" s="20">
        <v>9</v>
      </c>
      <c r="L697" s="20">
        <v>36</v>
      </c>
    </row>
    <row r="698" spans="1:12" x14ac:dyDescent="0.3">
      <c r="A698" s="21">
        <v>44075</v>
      </c>
      <c r="B698" s="20" t="s">
        <v>764</v>
      </c>
      <c r="C698" s="20" t="s">
        <v>765</v>
      </c>
      <c r="D698" s="20" t="s">
        <v>759</v>
      </c>
      <c r="E698" s="20">
        <v>11160</v>
      </c>
      <c r="F698" s="20" t="s">
        <v>880</v>
      </c>
      <c r="G698" s="20">
        <v>31</v>
      </c>
      <c r="H698" s="20">
        <v>360</v>
      </c>
      <c r="I698" s="20">
        <v>688.95</v>
      </c>
      <c r="J698" s="20">
        <v>2020</v>
      </c>
      <c r="K698" s="20">
        <v>9</v>
      </c>
      <c r="L698" s="20">
        <v>36</v>
      </c>
    </row>
    <row r="699" spans="1:12" x14ac:dyDescent="0.3">
      <c r="A699" s="21">
        <v>44075</v>
      </c>
      <c r="B699" s="20" t="s">
        <v>767</v>
      </c>
      <c r="C699" s="20" t="s">
        <v>768</v>
      </c>
      <c r="D699" s="20" t="s">
        <v>759</v>
      </c>
      <c r="E699" s="20">
        <v>9720</v>
      </c>
      <c r="F699" s="20" t="s">
        <v>881</v>
      </c>
      <c r="G699" s="20">
        <v>27</v>
      </c>
      <c r="H699" s="20">
        <v>360</v>
      </c>
      <c r="I699" s="20">
        <v>603.20000000000005</v>
      </c>
      <c r="J699" s="20">
        <v>2020</v>
      </c>
      <c r="K699" s="20">
        <v>9</v>
      </c>
      <c r="L699" s="20">
        <v>36</v>
      </c>
    </row>
    <row r="700" spans="1:12" x14ac:dyDescent="0.3">
      <c r="A700" s="21">
        <v>44075</v>
      </c>
      <c r="B700" s="20" t="s">
        <v>770</v>
      </c>
      <c r="C700" s="20" t="s">
        <v>771</v>
      </c>
      <c r="D700" s="20" t="s">
        <v>759</v>
      </c>
      <c r="E700" s="20">
        <v>5760</v>
      </c>
      <c r="F700" s="20" t="s">
        <v>882</v>
      </c>
      <c r="G700" s="20">
        <v>16</v>
      </c>
      <c r="H700" s="20">
        <v>360</v>
      </c>
      <c r="I700" s="20">
        <v>351.5</v>
      </c>
      <c r="J700" s="20">
        <v>2020</v>
      </c>
      <c r="K700" s="20">
        <v>9</v>
      </c>
      <c r="L700" s="20">
        <v>36</v>
      </c>
    </row>
    <row r="701" spans="1:12" x14ac:dyDescent="0.3">
      <c r="A701" s="21">
        <v>44075</v>
      </c>
      <c r="B701" s="20" t="s">
        <v>773</v>
      </c>
      <c r="C701" s="20" t="s">
        <v>774</v>
      </c>
      <c r="D701" s="20" t="s">
        <v>759</v>
      </c>
      <c r="E701" s="20">
        <v>3240</v>
      </c>
      <c r="F701" s="20" t="s">
        <v>883</v>
      </c>
      <c r="G701" s="20">
        <v>9</v>
      </c>
      <c r="H701" s="20">
        <v>360</v>
      </c>
      <c r="I701" s="20">
        <v>149</v>
      </c>
      <c r="J701" s="20">
        <v>2020</v>
      </c>
      <c r="K701" s="20">
        <v>9</v>
      </c>
      <c r="L701" s="20">
        <v>36</v>
      </c>
    </row>
    <row r="702" spans="1:12" x14ac:dyDescent="0.3">
      <c r="A702" s="21">
        <v>44075</v>
      </c>
      <c r="B702" s="20" t="s">
        <v>757</v>
      </c>
      <c r="C702" s="20" t="s">
        <v>758</v>
      </c>
      <c r="D702" s="20" t="s">
        <v>759</v>
      </c>
      <c r="E702" s="20">
        <v>14760</v>
      </c>
      <c r="F702" s="20" t="s">
        <v>878</v>
      </c>
      <c r="G702" s="20">
        <v>41</v>
      </c>
      <c r="H702" s="20">
        <v>360</v>
      </c>
      <c r="I702" s="20">
        <v>900.15</v>
      </c>
      <c r="J702" s="20">
        <v>2020</v>
      </c>
      <c r="K702" s="20">
        <v>9</v>
      </c>
      <c r="L702" s="20">
        <v>36</v>
      </c>
    </row>
    <row r="703" spans="1:12" x14ac:dyDescent="0.3">
      <c r="A703" s="21">
        <v>44075</v>
      </c>
      <c r="B703" s="20" t="s">
        <v>761</v>
      </c>
      <c r="C703" s="20" t="s">
        <v>762</v>
      </c>
      <c r="D703" s="20" t="s">
        <v>759</v>
      </c>
      <c r="E703" s="20">
        <v>11520</v>
      </c>
      <c r="F703" s="20" t="s">
        <v>879</v>
      </c>
      <c r="G703" s="20">
        <v>32</v>
      </c>
      <c r="H703" s="20">
        <v>360</v>
      </c>
      <c r="I703" s="20">
        <v>699.85</v>
      </c>
      <c r="J703" s="20">
        <v>2020</v>
      </c>
      <c r="K703" s="20">
        <v>9</v>
      </c>
      <c r="L703" s="20">
        <v>36</v>
      </c>
    </row>
    <row r="704" spans="1:12" x14ac:dyDescent="0.3">
      <c r="A704" s="21">
        <v>44075</v>
      </c>
      <c r="B704" s="20" t="s">
        <v>764</v>
      </c>
      <c r="C704" s="20" t="s">
        <v>765</v>
      </c>
      <c r="D704" s="20" t="s">
        <v>759</v>
      </c>
      <c r="E704" s="20">
        <v>12600</v>
      </c>
      <c r="F704" s="20" t="s">
        <v>880</v>
      </c>
      <c r="G704" s="20">
        <v>35</v>
      </c>
      <c r="H704" s="20">
        <v>360</v>
      </c>
      <c r="I704" s="20">
        <v>778.6</v>
      </c>
      <c r="J704" s="20">
        <v>2020</v>
      </c>
      <c r="K704" s="20">
        <v>9</v>
      </c>
      <c r="L704" s="20">
        <v>36</v>
      </c>
    </row>
    <row r="705" spans="1:12" x14ac:dyDescent="0.3">
      <c r="A705" s="21">
        <v>44075</v>
      </c>
      <c r="B705" s="20" t="s">
        <v>767</v>
      </c>
      <c r="C705" s="20" t="s">
        <v>768</v>
      </c>
      <c r="D705" s="20" t="s">
        <v>759</v>
      </c>
      <c r="E705" s="20">
        <v>11160</v>
      </c>
      <c r="F705" s="20" t="s">
        <v>881</v>
      </c>
      <c r="G705" s="20">
        <v>31</v>
      </c>
      <c r="H705" s="20">
        <v>360</v>
      </c>
      <c r="I705" s="20">
        <v>692.65</v>
      </c>
      <c r="J705" s="20">
        <v>2020</v>
      </c>
      <c r="K705" s="20">
        <v>9</v>
      </c>
      <c r="L705" s="20">
        <v>36</v>
      </c>
    </row>
    <row r="706" spans="1:12" x14ac:dyDescent="0.3">
      <c r="A706" s="21">
        <v>44075</v>
      </c>
      <c r="B706" s="20" t="s">
        <v>770</v>
      </c>
      <c r="C706" s="20" t="s">
        <v>771</v>
      </c>
      <c r="D706" s="20" t="s">
        <v>759</v>
      </c>
      <c r="E706" s="20">
        <v>7920</v>
      </c>
      <c r="F706" s="20" t="s">
        <v>882</v>
      </c>
      <c r="G706" s="20">
        <v>22</v>
      </c>
      <c r="H706" s="20">
        <v>360</v>
      </c>
      <c r="I706" s="20">
        <v>480.85</v>
      </c>
      <c r="J706" s="20">
        <v>2020</v>
      </c>
      <c r="K706" s="20">
        <v>9</v>
      </c>
      <c r="L706" s="20">
        <v>36</v>
      </c>
    </row>
    <row r="707" spans="1:12" x14ac:dyDescent="0.3">
      <c r="A707" s="21">
        <v>44075</v>
      </c>
      <c r="B707" s="20" t="s">
        <v>773</v>
      </c>
      <c r="C707" s="20" t="s">
        <v>774</v>
      </c>
      <c r="D707" s="20" t="s">
        <v>759</v>
      </c>
      <c r="E707" s="20">
        <v>3240</v>
      </c>
      <c r="F707" s="20" t="s">
        <v>883</v>
      </c>
      <c r="G707" s="20">
        <v>9</v>
      </c>
      <c r="H707" s="20">
        <v>360</v>
      </c>
      <c r="I707" s="20">
        <v>147.65</v>
      </c>
      <c r="J707" s="20">
        <v>2020</v>
      </c>
      <c r="K707" s="20">
        <v>9</v>
      </c>
      <c r="L707" s="20">
        <v>36</v>
      </c>
    </row>
    <row r="708" spans="1:12" x14ac:dyDescent="0.3">
      <c r="A708" s="21">
        <v>44075</v>
      </c>
      <c r="B708" s="20" t="s">
        <v>757</v>
      </c>
      <c r="C708" s="20" t="s">
        <v>758</v>
      </c>
      <c r="D708" s="20" t="s">
        <v>759</v>
      </c>
      <c r="E708" s="20">
        <v>12600</v>
      </c>
      <c r="F708" s="20" t="s">
        <v>878</v>
      </c>
      <c r="G708" s="20">
        <v>35</v>
      </c>
      <c r="H708" s="20">
        <v>360</v>
      </c>
      <c r="I708" s="20">
        <v>794.9</v>
      </c>
      <c r="J708" s="20">
        <v>2020</v>
      </c>
      <c r="K708" s="20">
        <v>9</v>
      </c>
      <c r="L708" s="20">
        <v>36</v>
      </c>
    </row>
    <row r="709" spans="1:12" x14ac:dyDescent="0.3">
      <c r="A709" s="21">
        <v>44075</v>
      </c>
      <c r="B709" s="20" t="s">
        <v>761</v>
      </c>
      <c r="C709" s="20" t="s">
        <v>762</v>
      </c>
      <c r="D709" s="20" t="s">
        <v>759</v>
      </c>
      <c r="E709" s="20">
        <v>11520</v>
      </c>
      <c r="F709" s="20" t="s">
        <v>879</v>
      </c>
      <c r="G709" s="20">
        <v>32</v>
      </c>
      <c r="H709" s="20">
        <v>360</v>
      </c>
      <c r="I709" s="20">
        <v>698.9</v>
      </c>
      <c r="J709" s="20">
        <v>2020</v>
      </c>
      <c r="K709" s="20">
        <v>9</v>
      </c>
      <c r="L709" s="20">
        <v>36</v>
      </c>
    </row>
    <row r="710" spans="1:12" x14ac:dyDescent="0.3">
      <c r="A710" s="21">
        <v>44075</v>
      </c>
      <c r="B710" s="20" t="s">
        <v>764</v>
      </c>
      <c r="C710" s="20" t="s">
        <v>765</v>
      </c>
      <c r="D710" s="20" t="s">
        <v>759</v>
      </c>
      <c r="E710" s="20">
        <v>11520</v>
      </c>
      <c r="F710" s="20" t="s">
        <v>880</v>
      </c>
      <c r="G710" s="20">
        <v>32</v>
      </c>
      <c r="H710" s="20">
        <v>360</v>
      </c>
      <c r="I710" s="20">
        <v>712.45</v>
      </c>
      <c r="J710" s="20">
        <v>2020</v>
      </c>
      <c r="K710" s="20">
        <v>9</v>
      </c>
      <c r="L710" s="20">
        <v>36</v>
      </c>
    </row>
    <row r="711" spans="1:12" x14ac:dyDescent="0.3">
      <c r="A711" s="21">
        <v>44075</v>
      </c>
      <c r="B711" s="20" t="s">
        <v>767</v>
      </c>
      <c r="C711" s="20" t="s">
        <v>768</v>
      </c>
      <c r="D711" s="20" t="s">
        <v>759</v>
      </c>
      <c r="E711" s="20">
        <v>9000</v>
      </c>
      <c r="F711" s="20" t="s">
        <v>881</v>
      </c>
      <c r="G711" s="20">
        <v>25</v>
      </c>
      <c r="H711" s="20">
        <v>360</v>
      </c>
      <c r="I711" s="20">
        <v>559.65</v>
      </c>
      <c r="J711" s="20">
        <v>2020</v>
      </c>
      <c r="K711" s="20">
        <v>9</v>
      </c>
      <c r="L711" s="20">
        <v>36</v>
      </c>
    </row>
    <row r="712" spans="1:12" x14ac:dyDescent="0.3">
      <c r="A712" s="21">
        <v>44075</v>
      </c>
      <c r="B712" s="20" t="s">
        <v>770</v>
      </c>
      <c r="C712" s="20" t="s">
        <v>771</v>
      </c>
      <c r="D712" s="20" t="s">
        <v>759</v>
      </c>
      <c r="E712" s="20">
        <v>6120</v>
      </c>
      <c r="F712" s="20" t="s">
        <v>882</v>
      </c>
      <c r="G712" s="20">
        <v>17</v>
      </c>
      <c r="H712" s="20">
        <v>360</v>
      </c>
      <c r="I712" s="20">
        <v>373.3</v>
      </c>
      <c r="J712" s="20">
        <v>2020</v>
      </c>
      <c r="K712" s="20">
        <v>9</v>
      </c>
      <c r="L712" s="20">
        <v>36</v>
      </c>
    </row>
    <row r="713" spans="1:12" x14ac:dyDescent="0.3">
      <c r="A713" s="21">
        <v>44075</v>
      </c>
      <c r="B713" s="20" t="s">
        <v>773</v>
      </c>
      <c r="C713" s="20" t="s">
        <v>774</v>
      </c>
      <c r="D713" s="20" t="s">
        <v>759</v>
      </c>
      <c r="E713" s="20">
        <v>1800</v>
      </c>
      <c r="F713" s="20" t="s">
        <v>883</v>
      </c>
      <c r="G713" s="20">
        <v>5</v>
      </c>
      <c r="H713" s="20">
        <v>360</v>
      </c>
      <c r="I713" s="20">
        <v>81.650000000000006</v>
      </c>
      <c r="J713" s="20">
        <v>2020</v>
      </c>
      <c r="K713" s="20">
        <v>9</v>
      </c>
      <c r="L713" s="20">
        <v>36</v>
      </c>
    </row>
    <row r="714" spans="1:12" x14ac:dyDescent="0.3">
      <c r="A714" s="21">
        <v>44074</v>
      </c>
      <c r="B714" s="20" t="s">
        <v>826</v>
      </c>
      <c r="C714" s="20" t="s">
        <v>827</v>
      </c>
      <c r="D714" s="20" t="s">
        <v>759</v>
      </c>
      <c r="E714" s="20">
        <v>17640</v>
      </c>
      <c r="F714" s="20" t="s">
        <v>884</v>
      </c>
      <c r="G714" s="20">
        <v>49</v>
      </c>
      <c r="H714" s="20">
        <v>360</v>
      </c>
      <c r="I714" s="20">
        <v>1103.7</v>
      </c>
      <c r="J714" s="20">
        <v>2020</v>
      </c>
      <c r="K714" s="20">
        <v>8</v>
      </c>
      <c r="L714" s="20">
        <v>36</v>
      </c>
    </row>
    <row r="715" spans="1:12" x14ac:dyDescent="0.3">
      <c r="A715" s="21">
        <v>44074</v>
      </c>
      <c r="B715" s="20" t="s">
        <v>757</v>
      </c>
      <c r="C715" s="20" t="s">
        <v>758</v>
      </c>
      <c r="D715" s="20" t="s">
        <v>759</v>
      </c>
      <c r="E715" s="20">
        <v>13680</v>
      </c>
      <c r="F715" s="20" t="s">
        <v>885</v>
      </c>
      <c r="G715" s="20">
        <v>38</v>
      </c>
      <c r="H715" s="20">
        <v>360</v>
      </c>
      <c r="I715" s="20">
        <v>830.6</v>
      </c>
      <c r="J715" s="20">
        <v>2020</v>
      </c>
      <c r="K715" s="20">
        <v>8</v>
      </c>
      <c r="L715" s="20">
        <v>36</v>
      </c>
    </row>
    <row r="716" spans="1:12" x14ac:dyDescent="0.3">
      <c r="A716" s="21">
        <v>44074</v>
      </c>
      <c r="B716" s="20" t="s">
        <v>761</v>
      </c>
      <c r="C716" s="20" t="s">
        <v>762</v>
      </c>
      <c r="D716" s="20" t="s">
        <v>759</v>
      </c>
      <c r="E716" s="20">
        <v>11520</v>
      </c>
      <c r="F716" s="20" t="s">
        <v>886</v>
      </c>
      <c r="G716" s="20">
        <v>32</v>
      </c>
      <c r="H716" s="20">
        <v>360</v>
      </c>
      <c r="I716" s="20">
        <v>697.8</v>
      </c>
      <c r="J716" s="20">
        <v>2020</v>
      </c>
      <c r="K716" s="20">
        <v>8</v>
      </c>
      <c r="L716" s="20">
        <v>36</v>
      </c>
    </row>
    <row r="717" spans="1:12" x14ac:dyDescent="0.3">
      <c r="A717" s="21">
        <v>44074</v>
      </c>
      <c r="B717" s="20" t="s">
        <v>764</v>
      </c>
      <c r="C717" s="20" t="s">
        <v>765</v>
      </c>
      <c r="D717" s="20" t="s">
        <v>759</v>
      </c>
      <c r="E717" s="20">
        <v>11160</v>
      </c>
      <c r="F717" s="20" t="s">
        <v>887</v>
      </c>
      <c r="G717" s="20">
        <v>31</v>
      </c>
      <c r="H717" s="20">
        <v>360</v>
      </c>
      <c r="I717" s="20">
        <v>688</v>
      </c>
      <c r="J717" s="20">
        <v>2020</v>
      </c>
      <c r="K717" s="20">
        <v>8</v>
      </c>
      <c r="L717" s="20">
        <v>36</v>
      </c>
    </row>
    <row r="718" spans="1:12" x14ac:dyDescent="0.3">
      <c r="A718" s="21">
        <v>44074</v>
      </c>
      <c r="B718" s="20" t="s">
        <v>767</v>
      </c>
      <c r="C718" s="20" t="s">
        <v>768</v>
      </c>
      <c r="D718" s="20" t="s">
        <v>759</v>
      </c>
      <c r="E718" s="20">
        <v>10080</v>
      </c>
      <c r="F718" s="20" t="s">
        <v>888</v>
      </c>
      <c r="G718" s="20">
        <v>28</v>
      </c>
      <c r="H718" s="20">
        <v>360</v>
      </c>
      <c r="I718" s="20">
        <v>627.25</v>
      </c>
      <c r="J718" s="20">
        <v>2020</v>
      </c>
      <c r="K718" s="20">
        <v>8</v>
      </c>
      <c r="L718" s="20">
        <v>36</v>
      </c>
    </row>
    <row r="719" spans="1:12" x14ac:dyDescent="0.3">
      <c r="A719" s="21">
        <v>44074</v>
      </c>
      <c r="B719" s="20" t="s">
        <v>770</v>
      </c>
      <c r="C719" s="20" t="s">
        <v>771</v>
      </c>
      <c r="D719" s="20" t="s">
        <v>759</v>
      </c>
      <c r="E719" s="20">
        <v>6840</v>
      </c>
      <c r="F719" s="20" t="s">
        <v>889</v>
      </c>
      <c r="G719" s="20">
        <v>19</v>
      </c>
      <c r="H719" s="20">
        <v>360</v>
      </c>
      <c r="I719" s="20">
        <v>436.3</v>
      </c>
      <c r="J719" s="20">
        <v>2020</v>
      </c>
      <c r="K719" s="20">
        <v>8</v>
      </c>
      <c r="L719" s="20">
        <v>36</v>
      </c>
    </row>
    <row r="720" spans="1:12" x14ac:dyDescent="0.3">
      <c r="A720" s="21">
        <v>44074</v>
      </c>
      <c r="B720" s="20" t="s">
        <v>773</v>
      </c>
      <c r="C720" s="20" t="s">
        <v>774</v>
      </c>
      <c r="D720" s="20" t="s">
        <v>759</v>
      </c>
      <c r="E720" s="20">
        <v>1800</v>
      </c>
      <c r="F720" s="20" t="s">
        <v>890</v>
      </c>
      <c r="G720" s="20">
        <v>5</v>
      </c>
      <c r="H720" s="20">
        <v>360</v>
      </c>
      <c r="I720" s="20">
        <v>62.45</v>
      </c>
      <c r="J720" s="20">
        <v>2020</v>
      </c>
      <c r="K720" s="20">
        <v>8</v>
      </c>
      <c r="L720" s="20">
        <v>36</v>
      </c>
    </row>
    <row r="721" spans="1:12" x14ac:dyDescent="0.3">
      <c r="A721" s="21">
        <v>44072</v>
      </c>
      <c r="B721" s="20" t="s">
        <v>757</v>
      </c>
      <c r="C721" s="20" t="s">
        <v>758</v>
      </c>
      <c r="D721" s="20" t="s">
        <v>759</v>
      </c>
      <c r="E721" s="20">
        <v>13680</v>
      </c>
      <c r="F721" s="20" t="s">
        <v>885</v>
      </c>
      <c r="G721" s="20">
        <v>38</v>
      </c>
      <c r="H721" s="20">
        <v>360</v>
      </c>
      <c r="I721" s="20">
        <v>834.95</v>
      </c>
      <c r="J721" s="20">
        <v>2020</v>
      </c>
      <c r="K721" s="20">
        <v>8</v>
      </c>
      <c r="L721" s="20">
        <v>35</v>
      </c>
    </row>
    <row r="722" spans="1:12" x14ac:dyDescent="0.3">
      <c r="A722" s="21">
        <v>44072</v>
      </c>
      <c r="B722" s="20" t="s">
        <v>761</v>
      </c>
      <c r="C722" s="20" t="s">
        <v>762</v>
      </c>
      <c r="D722" s="20" t="s">
        <v>759</v>
      </c>
      <c r="E722" s="20">
        <v>11160</v>
      </c>
      <c r="F722" s="20" t="s">
        <v>886</v>
      </c>
      <c r="G722" s="20">
        <v>31</v>
      </c>
      <c r="H722" s="20">
        <v>360</v>
      </c>
      <c r="I722" s="20">
        <v>683.35</v>
      </c>
      <c r="J722" s="20">
        <v>2020</v>
      </c>
      <c r="K722" s="20">
        <v>8</v>
      </c>
      <c r="L722" s="20">
        <v>35</v>
      </c>
    </row>
    <row r="723" spans="1:12" x14ac:dyDescent="0.3">
      <c r="A723" s="21">
        <v>44072</v>
      </c>
      <c r="B723" s="20" t="s">
        <v>764</v>
      </c>
      <c r="C723" s="20" t="s">
        <v>765</v>
      </c>
      <c r="D723" s="20" t="s">
        <v>759</v>
      </c>
      <c r="E723" s="20">
        <v>11520</v>
      </c>
      <c r="F723" s="20" t="s">
        <v>887</v>
      </c>
      <c r="G723" s="20">
        <v>32</v>
      </c>
      <c r="H723" s="20">
        <v>360</v>
      </c>
      <c r="I723" s="20">
        <v>709.3</v>
      </c>
      <c r="J723" s="20">
        <v>2020</v>
      </c>
      <c r="K723" s="20">
        <v>8</v>
      </c>
      <c r="L723" s="20">
        <v>35</v>
      </c>
    </row>
    <row r="724" spans="1:12" x14ac:dyDescent="0.3">
      <c r="A724" s="21">
        <v>44072</v>
      </c>
      <c r="B724" s="20" t="s">
        <v>767</v>
      </c>
      <c r="C724" s="20" t="s">
        <v>768</v>
      </c>
      <c r="D724" s="20" t="s">
        <v>759</v>
      </c>
      <c r="E724" s="20">
        <v>10080</v>
      </c>
      <c r="F724" s="20" t="s">
        <v>888</v>
      </c>
      <c r="G724" s="20">
        <v>28</v>
      </c>
      <c r="H724" s="20">
        <v>360</v>
      </c>
      <c r="I724" s="20">
        <v>632.15</v>
      </c>
      <c r="J724" s="20">
        <v>2020</v>
      </c>
      <c r="K724" s="20">
        <v>8</v>
      </c>
      <c r="L724" s="20">
        <v>35</v>
      </c>
    </row>
    <row r="725" spans="1:12" x14ac:dyDescent="0.3">
      <c r="A725" s="21">
        <v>44072</v>
      </c>
      <c r="B725" s="20" t="s">
        <v>770</v>
      </c>
      <c r="C725" s="20" t="s">
        <v>771</v>
      </c>
      <c r="D725" s="20" t="s">
        <v>759</v>
      </c>
      <c r="E725" s="20">
        <v>6480</v>
      </c>
      <c r="F725" s="20" t="s">
        <v>889</v>
      </c>
      <c r="G725" s="20">
        <v>18</v>
      </c>
      <c r="H725" s="20">
        <v>360</v>
      </c>
      <c r="I725" s="20">
        <v>399.3</v>
      </c>
      <c r="J725" s="20">
        <v>2020</v>
      </c>
      <c r="K725" s="20">
        <v>8</v>
      </c>
      <c r="L725" s="20">
        <v>35</v>
      </c>
    </row>
    <row r="726" spans="1:12" x14ac:dyDescent="0.3">
      <c r="A726" s="21">
        <v>44072</v>
      </c>
      <c r="B726" s="20" t="s">
        <v>773</v>
      </c>
      <c r="C726" s="20" t="s">
        <v>774</v>
      </c>
      <c r="D726" s="20" t="s">
        <v>759</v>
      </c>
      <c r="E726" s="20">
        <v>1080</v>
      </c>
      <c r="F726" s="20" t="s">
        <v>890</v>
      </c>
      <c r="G726" s="20">
        <v>3</v>
      </c>
      <c r="H726" s="20">
        <v>360</v>
      </c>
      <c r="I726" s="20">
        <v>48.6</v>
      </c>
      <c r="J726" s="20">
        <v>2020</v>
      </c>
      <c r="K726" s="20">
        <v>8</v>
      </c>
      <c r="L726" s="20">
        <v>35</v>
      </c>
    </row>
    <row r="727" spans="1:12" x14ac:dyDescent="0.3">
      <c r="A727" s="21">
        <v>44071</v>
      </c>
      <c r="B727" s="20" t="s">
        <v>757</v>
      </c>
      <c r="C727" s="20" t="s">
        <v>758</v>
      </c>
      <c r="D727" s="20" t="s">
        <v>759</v>
      </c>
      <c r="E727" s="20">
        <v>13320</v>
      </c>
      <c r="F727" s="20" t="s">
        <v>885</v>
      </c>
      <c r="G727" s="20">
        <v>37</v>
      </c>
      <c r="H727" s="20">
        <v>360</v>
      </c>
      <c r="I727" s="20">
        <v>808.7</v>
      </c>
      <c r="J727" s="20">
        <v>2020</v>
      </c>
      <c r="K727" s="20">
        <v>8</v>
      </c>
      <c r="L727" s="20">
        <v>35</v>
      </c>
    </row>
    <row r="728" spans="1:12" x14ac:dyDescent="0.3">
      <c r="A728" s="21">
        <v>44071</v>
      </c>
      <c r="B728" s="20" t="s">
        <v>761</v>
      </c>
      <c r="C728" s="20" t="s">
        <v>762</v>
      </c>
      <c r="D728" s="20" t="s">
        <v>759</v>
      </c>
      <c r="E728" s="20">
        <v>11880</v>
      </c>
      <c r="F728" s="20" t="s">
        <v>886</v>
      </c>
      <c r="G728" s="20">
        <v>33</v>
      </c>
      <c r="H728" s="20">
        <v>360</v>
      </c>
      <c r="I728" s="20">
        <v>720.25</v>
      </c>
      <c r="J728" s="20">
        <v>2020</v>
      </c>
      <c r="K728" s="20">
        <v>8</v>
      </c>
      <c r="L728" s="20">
        <v>35</v>
      </c>
    </row>
    <row r="729" spans="1:12" x14ac:dyDescent="0.3">
      <c r="A729" s="21">
        <v>44071</v>
      </c>
      <c r="B729" s="20" t="s">
        <v>764</v>
      </c>
      <c r="C729" s="20" t="s">
        <v>765</v>
      </c>
      <c r="D729" s="20" t="s">
        <v>759</v>
      </c>
      <c r="E729" s="20">
        <v>12600</v>
      </c>
      <c r="F729" s="20" t="s">
        <v>887</v>
      </c>
      <c r="G729" s="20">
        <v>35</v>
      </c>
      <c r="H729" s="20">
        <v>360</v>
      </c>
      <c r="I729" s="20">
        <v>769.15</v>
      </c>
      <c r="J729" s="20">
        <v>2020</v>
      </c>
      <c r="K729" s="20">
        <v>8</v>
      </c>
      <c r="L729" s="20">
        <v>35</v>
      </c>
    </row>
    <row r="730" spans="1:12" x14ac:dyDescent="0.3">
      <c r="A730" s="21">
        <v>44071</v>
      </c>
      <c r="B730" s="20" t="s">
        <v>767</v>
      </c>
      <c r="C730" s="20" t="s">
        <v>768</v>
      </c>
      <c r="D730" s="20" t="s">
        <v>759</v>
      </c>
      <c r="E730" s="20">
        <v>9720</v>
      </c>
      <c r="F730" s="20" t="s">
        <v>888</v>
      </c>
      <c r="G730" s="20">
        <v>27</v>
      </c>
      <c r="H730" s="20">
        <v>360</v>
      </c>
      <c r="I730" s="20">
        <v>608.85</v>
      </c>
      <c r="J730" s="20">
        <v>2020</v>
      </c>
      <c r="K730" s="20">
        <v>8</v>
      </c>
      <c r="L730" s="20">
        <v>35</v>
      </c>
    </row>
    <row r="731" spans="1:12" x14ac:dyDescent="0.3">
      <c r="A731" s="21">
        <v>44071</v>
      </c>
      <c r="B731" s="20" t="s">
        <v>770</v>
      </c>
      <c r="C731" s="20" t="s">
        <v>771</v>
      </c>
      <c r="D731" s="20" t="s">
        <v>759</v>
      </c>
      <c r="E731" s="20">
        <v>6480</v>
      </c>
      <c r="F731" s="20" t="s">
        <v>889</v>
      </c>
      <c r="G731" s="20">
        <v>18</v>
      </c>
      <c r="H731" s="20">
        <v>360</v>
      </c>
      <c r="I731" s="20">
        <v>397.15</v>
      </c>
      <c r="J731" s="20">
        <v>2020</v>
      </c>
      <c r="K731" s="20">
        <v>8</v>
      </c>
      <c r="L731" s="20">
        <v>35</v>
      </c>
    </row>
    <row r="732" spans="1:12" x14ac:dyDescent="0.3">
      <c r="A732" s="21">
        <v>44071</v>
      </c>
      <c r="B732" s="20" t="s">
        <v>773</v>
      </c>
      <c r="C732" s="20" t="s">
        <v>774</v>
      </c>
      <c r="D732" s="20" t="s">
        <v>759</v>
      </c>
      <c r="E732" s="20">
        <v>1440</v>
      </c>
      <c r="F732" s="20" t="s">
        <v>890</v>
      </c>
      <c r="G732" s="20">
        <v>4</v>
      </c>
      <c r="H732" s="20">
        <v>360</v>
      </c>
      <c r="I732" s="20">
        <v>63.3</v>
      </c>
      <c r="J732" s="20">
        <v>2020</v>
      </c>
      <c r="K732" s="20">
        <v>8</v>
      </c>
      <c r="L732" s="20">
        <v>35</v>
      </c>
    </row>
    <row r="733" spans="1:12" x14ac:dyDescent="0.3">
      <c r="A733" s="21">
        <v>44070</v>
      </c>
      <c r="B733" s="20" t="s">
        <v>757</v>
      </c>
      <c r="C733" s="20" t="s">
        <v>758</v>
      </c>
      <c r="D733" s="20" t="s">
        <v>759</v>
      </c>
      <c r="E733" s="20">
        <v>13680</v>
      </c>
      <c r="F733" s="20" t="s">
        <v>885</v>
      </c>
      <c r="G733" s="20">
        <v>38</v>
      </c>
      <c r="H733" s="20">
        <v>360</v>
      </c>
      <c r="I733" s="20">
        <v>825.4</v>
      </c>
      <c r="J733" s="20">
        <v>2020</v>
      </c>
      <c r="K733" s="20">
        <v>8</v>
      </c>
      <c r="L733" s="20">
        <v>35</v>
      </c>
    </row>
    <row r="734" spans="1:12" x14ac:dyDescent="0.3">
      <c r="A734" s="21">
        <v>44070</v>
      </c>
      <c r="B734" s="20" t="s">
        <v>761</v>
      </c>
      <c r="C734" s="20" t="s">
        <v>762</v>
      </c>
      <c r="D734" s="20" t="s">
        <v>759</v>
      </c>
      <c r="E734" s="20">
        <v>11520</v>
      </c>
      <c r="F734" s="20" t="s">
        <v>886</v>
      </c>
      <c r="G734" s="20">
        <v>32</v>
      </c>
      <c r="H734" s="20">
        <v>360</v>
      </c>
      <c r="I734" s="20">
        <v>695.6</v>
      </c>
      <c r="J734" s="20">
        <v>2020</v>
      </c>
      <c r="K734" s="20">
        <v>8</v>
      </c>
      <c r="L734" s="20">
        <v>35</v>
      </c>
    </row>
    <row r="735" spans="1:12" x14ac:dyDescent="0.3">
      <c r="A735" s="21">
        <v>44070</v>
      </c>
      <c r="B735" s="20" t="s">
        <v>764</v>
      </c>
      <c r="C735" s="20" t="s">
        <v>765</v>
      </c>
      <c r="D735" s="20" t="s">
        <v>759</v>
      </c>
      <c r="E735" s="20">
        <v>12240</v>
      </c>
      <c r="F735" s="20" t="s">
        <v>887</v>
      </c>
      <c r="G735" s="20">
        <v>34</v>
      </c>
      <c r="H735" s="20">
        <v>360</v>
      </c>
      <c r="I735" s="20">
        <v>742.35</v>
      </c>
      <c r="J735" s="20">
        <v>2020</v>
      </c>
      <c r="K735" s="20">
        <v>8</v>
      </c>
      <c r="L735" s="20">
        <v>35</v>
      </c>
    </row>
    <row r="736" spans="1:12" x14ac:dyDescent="0.3">
      <c r="A736" s="21">
        <v>44070</v>
      </c>
      <c r="B736" s="20" t="s">
        <v>767</v>
      </c>
      <c r="C736" s="20" t="s">
        <v>768</v>
      </c>
      <c r="D736" s="20" t="s">
        <v>759</v>
      </c>
      <c r="E736" s="20">
        <v>10080</v>
      </c>
      <c r="F736" s="20" t="s">
        <v>888</v>
      </c>
      <c r="G736" s="20">
        <v>28</v>
      </c>
      <c r="H736" s="20">
        <v>360</v>
      </c>
      <c r="I736" s="20">
        <v>629.54999999999995</v>
      </c>
      <c r="J736" s="20">
        <v>2020</v>
      </c>
      <c r="K736" s="20">
        <v>8</v>
      </c>
      <c r="L736" s="20">
        <v>35</v>
      </c>
    </row>
    <row r="737" spans="1:12" x14ac:dyDescent="0.3">
      <c r="A737" s="21">
        <v>44070</v>
      </c>
      <c r="B737" s="20" t="s">
        <v>770</v>
      </c>
      <c r="C737" s="20" t="s">
        <v>771</v>
      </c>
      <c r="D737" s="20" t="s">
        <v>759</v>
      </c>
      <c r="E737" s="20">
        <v>7920</v>
      </c>
      <c r="F737" s="20" t="s">
        <v>889</v>
      </c>
      <c r="G737" s="20">
        <v>22</v>
      </c>
      <c r="H737" s="20">
        <v>360</v>
      </c>
      <c r="I737" s="20">
        <v>479</v>
      </c>
      <c r="J737" s="20">
        <v>2020</v>
      </c>
      <c r="K737" s="20">
        <v>8</v>
      </c>
      <c r="L737" s="20">
        <v>35</v>
      </c>
    </row>
    <row r="738" spans="1:12" x14ac:dyDescent="0.3">
      <c r="A738" s="21">
        <v>44069</v>
      </c>
      <c r="B738" s="20" t="s">
        <v>757</v>
      </c>
      <c r="C738" s="20" t="s">
        <v>758</v>
      </c>
      <c r="D738" s="20" t="s">
        <v>759</v>
      </c>
      <c r="E738" s="20">
        <v>13320</v>
      </c>
      <c r="F738" s="20" t="s">
        <v>885</v>
      </c>
      <c r="G738" s="20">
        <v>37</v>
      </c>
      <c r="H738" s="20">
        <v>360</v>
      </c>
      <c r="I738" s="20">
        <v>800.2</v>
      </c>
      <c r="J738" s="20">
        <v>2020</v>
      </c>
      <c r="K738" s="20">
        <v>8</v>
      </c>
      <c r="L738" s="20">
        <v>35</v>
      </c>
    </row>
    <row r="739" spans="1:12" x14ac:dyDescent="0.3">
      <c r="A739" s="21">
        <v>44069</v>
      </c>
      <c r="B739" s="20" t="s">
        <v>761</v>
      </c>
      <c r="C739" s="20" t="s">
        <v>762</v>
      </c>
      <c r="D739" s="20" t="s">
        <v>759</v>
      </c>
      <c r="E739" s="20">
        <v>11520</v>
      </c>
      <c r="F739" s="20" t="s">
        <v>886</v>
      </c>
      <c r="G739" s="20">
        <v>32</v>
      </c>
      <c r="H739" s="20">
        <v>360</v>
      </c>
      <c r="I739" s="20">
        <v>698.1</v>
      </c>
      <c r="J739" s="20">
        <v>2020</v>
      </c>
      <c r="K739" s="20">
        <v>8</v>
      </c>
      <c r="L739" s="20">
        <v>35</v>
      </c>
    </row>
    <row r="740" spans="1:12" x14ac:dyDescent="0.3">
      <c r="A740" s="21">
        <v>44069</v>
      </c>
      <c r="B740" s="20" t="s">
        <v>764</v>
      </c>
      <c r="C740" s="20" t="s">
        <v>765</v>
      </c>
      <c r="D740" s="20" t="s">
        <v>759</v>
      </c>
      <c r="E740" s="20">
        <v>11160</v>
      </c>
      <c r="F740" s="20" t="s">
        <v>887</v>
      </c>
      <c r="G740" s="20">
        <v>31</v>
      </c>
      <c r="H740" s="20">
        <v>360</v>
      </c>
      <c r="I740" s="20">
        <v>681</v>
      </c>
      <c r="J740" s="20">
        <v>2020</v>
      </c>
      <c r="K740" s="20">
        <v>8</v>
      </c>
      <c r="L740" s="20">
        <v>35</v>
      </c>
    </row>
    <row r="741" spans="1:12" x14ac:dyDescent="0.3">
      <c r="A741" s="21">
        <v>44069</v>
      </c>
      <c r="B741" s="20" t="s">
        <v>767</v>
      </c>
      <c r="C741" s="20" t="s">
        <v>768</v>
      </c>
      <c r="D741" s="20" t="s">
        <v>759</v>
      </c>
      <c r="E741" s="20">
        <v>10080</v>
      </c>
      <c r="F741" s="20" t="s">
        <v>888</v>
      </c>
      <c r="G741" s="20">
        <v>28</v>
      </c>
      <c r="H741" s="20">
        <v>360</v>
      </c>
      <c r="I741" s="20">
        <v>628.75</v>
      </c>
      <c r="J741" s="20">
        <v>2020</v>
      </c>
      <c r="K741" s="20">
        <v>8</v>
      </c>
      <c r="L741" s="20">
        <v>35</v>
      </c>
    </row>
    <row r="742" spans="1:12" x14ac:dyDescent="0.3">
      <c r="A742" s="21">
        <v>44069</v>
      </c>
      <c r="B742" s="20" t="s">
        <v>770</v>
      </c>
      <c r="C742" s="20" t="s">
        <v>771</v>
      </c>
      <c r="D742" s="20" t="s">
        <v>759</v>
      </c>
      <c r="E742" s="20">
        <v>6120</v>
      </c>
      <c r="F742" s="20" t="s">
        <v>889</v>
      </c>
      <c r="G742" s="20">
        <v>17</v>
      </c>
      <c r="H742" s="20">
        <v>360</v>
      </c>
      <c r="I742" s="20">
        <v>375.15</v>
      </c>
      <c r="J742" s="20">
        <v>2020</v>
      </c>
      <c r="K742" s="20">
        <v>8</v>
      </c>
      <c r="L742" s="20">
        <v>35</v>
      </c>
    </row>
    <row r="743" spans="1:12" x14ac:dyDescent="0.3">
      <c r="A743" s="21">
        <v>44069</v>
      </c>
      <c r="B743" s="20" t="s">
        <v>773</v>
      </c>
      <c r="C743" s="20" t="s">
        <v>774</v>
      </c>
      <c r="D743" s="20" t="s">
        <v>759</v>
      </c>
      <c r="E743" s="20">
        <v>1440</v>
      </c>
      <c r="F743" s="20" t="s">
        <v>890</v>
      </c>
      <c r="G743" s="20">
        <v>4</v>
      </c>
      <c r="H743" s="20">
        <v>360</v>
      </c>
      <c r="I743" s="20">
        <v>61.1</v>
      </c>
      <c r="J743" s="20">
        <v>2020</v>
      </c>
      <c r="K743" s="20">
        <v>8</v>
      </c>
      <c r="L743" s="20">
        <v>35</v>
      </c>
    </row>
    <row r="744" spans="1:12" x14ac:dyDescent="0.3">
      <c r="A744" s="21">
        <v>44068</v>
      </c>
      <c r="B744" s="20" t="s">
        <v>757</v>
      </c>
      <c r="C744" s="20" t="s">
        <v>758</v>
      </c>
      <c r="D744" s="20" t="s">
        <v>759</v>
      </c>
      <c r="E744" s="20">
        <v>16200</v>
      </c>
      <c r="F744" s="20" t="s">
        <v>885</v>
      </c>
      <c r="G744" s="20">
        <v>45</v>
      </c>
      <c r="H744" s="20">
        <v>360</v>
      </c>
      <c r="I744" s="20">
        <v>967.9</v>
      </c>
      <c r="J744" s="20">
        <v>2020</v>
      </c>
      <c r="K744" s="20">
        <v>8</v>
      </c>
      <c r="L744" s="20">
        <v>35</v>
      </c>
    </row>
    <row r="745" spans="1:12" x14ac:dyDescent="0.3">
      <c r="A745" s="21">
        <v>44068</v>
      </c>
      <c r="B745" s="20" t="s">
        <v>761</v>
      </c>
      <c r="C745" s="20" t="s">
        <v>762</v>
      </c>
      <c r="D745" s="20" t="s">
        <v>759</v>
      </c>
      <c r="E745" s="20">
        <v>12600</v>
      </c>
      <c r="F745" s="20" t="s">
        <v>886</v>
      </c>
      <c r="G745" s="20">
        <v>35</v>
      </c>
      <c r="H745" s="20">
        <v>360</v>
      </c>
      <c r="I745" s="20">
        <v>760.21</v>
      </c>
      <c r="J745" s="20">
        <v>2020</v>
      </c>
      <c r="K745" s="20">
        <v>8</v>
      </c>
      <c r="L745" s="20">
        <v>35</v>
      </c>
    </row>
    <row r="746" spans="1:12" x14ac:dyDescent="0.3">
      <c r="A746" s="21">
        <v>44068</v>
      </c>
      <c r="B746" s="20" t="s">
        <v>764</v>
      </c>
      <c r="C746" s="20" t="s">
        <v>765</v>
      </c>
      <c r="D746" s="20" t="s">
        <v>759</v>
      </c>
      <c r="E746" s="20">
        <v>12240</v>
      </c>
      <c r="F746" s="20" t="s">
        <v>887</v>
      </c>
      <c r="G746" s="20">
        <v>34</v>
      </c>
      <c r="H746" s="20">
        <v>360</v>
      </c>
      <c r="I746" s="20">
        <v>745.8</v>
      </c>
      <c r="J746" s="20">
        <v>2020</v>
      </c>
      <c r="K746" s="20">
        <v>8</v>
      </c>
      <c r="L746" s="20">
        <v>35</v>
      </c>
    </row>
    <row r="747" spans="1:12" x14ac:dyDescent="0.3">
      <c r="A747" s="21">
        <v>44068</v>
      </c>
      <c r="B747" s="20" t="s">
        <v>767</v>
      </c>
      <c r="C747" s="20" t="s">
        <v>768</v>
      </c>
      <c r="D747" s="20" t="s">
        <v>759</v>
      </c>
      <c r="E747" s="20">
        <v>10800</v>
      </c>
      <c r="F747" s="20" t="s">
        <v>888</v>
      </c>
      <c r="G747" s="20">
        <v>30</v>
      </c>
      <c r="H747" s="20">
        <v>360</v>
      </c>
      <c r="I747" s="20">
        <v>670.85</v>
      </c>
      <c r="J747" s="20">
        <v>2020</v>
      </c>
      <c r="K747" s="20">
        <v>8</v>
      </c>
      <c r="L747" s="20">
        <v>35</v>
      </c>
    </row>
    <row r="748" spans="1:12" x14ac:dyDescent="0.3">
      <c r="A748" s="21">
        <v>44068</v>
      </c>
      <c r="B748" s="20" t="s">
        <v>770</v>
      </c>
      <c r="C748" s="20" t="s">
        <v>771</v>
      </c>
      <c r="D748" s="20" t="s">
        <v>759</v>
      </c>
      <c r="E748" s="20">
        <v>7920</v>
      </c>
      <c r="F748" s="20" t="s">
        <v>889</v>
      </c>
      <c r="G748" s="20">
        <v>22</v>
      </c>
      <c r="H748" s="20">
        <v>360</v>
      </c>
      <c r="I748" s="20">
        <v>478.27</v>
      </c>
      <c r="J748" s="20">
        <v>2020</v>
      </c>
      <c r="K748" s="20">
        <v>8</v>
      </c>
      <c r="L748" s="20">
        <v>35</v>
      </c>
    </row>
    <row r="749" spans="1:12" x14ac:dyDescent="0.3">
      <c r="A749" s="21">
        <v>44068</v>
      </c>
      <c r="B749" s="20" t="s">
        <v>757</v>
      </c>
      <c r="C749" s="20" t="s">
        <v>758</v>
      </c>
      <c r="D749" s="20" t="s">
        <v>759</v>
      </c>
      <c r="E749" s="20">
        <v>11520</v>
      </c>
      <c r="F749" s="20" t="s">
        <v>885</v>
      </c>
      <c r="G749" s="20">
        <v>32</v>
      </c>
      <c r="H749" s="20">
        <v>360</v>
      </c>
      <c r="I749" s="20">
        <v>697.25</v>
      </c>
      <c r="J749" s="20">
        <v>2020</v>
      </c>
      <c r="K749" s="20">
        <v>8</v>
      </c>
      <c r="L749" s="20">
        <v>35</v>
      </c>
    </row>
    <row r="750" spans="1:12" x14ac:dyDescent="0.3">
      <c r="A750" s="21">
        <v>44068</v>
      </c>
      <c r="B750" s="20" t="s">
        <v>761</v>
      </c>
      <c r="C750" s="20" t="s">
        <v>762</v>
      </c>
      <c r="D750" s="20" t="s">
        <v>759</v>
      </c>
      <c r="E750" s="20">
        <v>11160</v>
      </c>
      <c r="F750" s="20" t="s">
        <v>886</v>
      </c>
      <c r="G750" s="20">
        <v>31</v>
      </c>
      <c r="H750" s="20">
        <v>360</v>
      </c>
      <c r="I750" s="20">
        <v>677.85</v>
      </c>
      <c r="J750" s="20">
        <v>2020</v>
      </c>
      <c r="K750" s="20">
        <v>8</v>
      </c>
      <c r="L750" s="20">
        <v>35</v>
      </c>
    </row>
    <row r="751" spans="1:12" x14ac:dyDescent="0.3">
      <c r="A751" s="21">
        <v>44068</v>
      </c>
      <c r="B751" s="20" t="s">
        <v>764</v>
      </c>
      <c r="C751" s="20" t="s">
        <v>765</v>
      </c>
      <c r="D751" s="20" t="s">
        <v>759</v>
      </c>
      <c r="E751" s="20">
        <v>11520</v>
      </c>
      <c r="F751" s="20" t="s">
        <v>887</v>
      </c>
      <c r="G751" s="20">
        <v>32</v>
      </c>
      <c r="H751" s="20">
        <v>360</v>
      </c>
      <c r="I751" s="20">
        <v>703.15</v>
      </c>
      <c r="J751" s="20">
        <v>2020</v>
      </c>
      <c r="K751" s="20">
        <v>8</v>
      </c>
      <c r="L751" s="20">
        <v>35</v>
      </c>
    </row>
    <row r="752" spans="1:12" x14ac:dyDescent="0.3">
      <c r="A752" s="21">
        <v>44068</v>
      </c>
      <c r="B752" s="20" t="s">
        <v>767</v>
      </c>
      <c r="C752" s="20" t="s">
        <v>768</v>
      </c>
      <c r="D752" s="20" t="s">
        <v>759</v>
      </c>
      <c r="E752" s="20">
        <v>9000</v>
      </c>
      <c r="F752" s="20" t="s">
        <v>888</v>
      </c>
      <c r="G752" s="20">
        <v>25</v>
      </c>
      <c r="H752" s="20">
        <v>360</v>
      </c>
      <c r="I752" s="20">
        <v>562.6</v>
      </c>
      <c r="J752" s="20">
        <v>2020</v>
      </c>
      <c r="K752" s="20">
        <v>8</v>
      </c>
      <c r="L752" s="20">
        <v>35</v>
      </c>
    </row>
    <row r="753" spans="1:12" x14ac:dyDescent="0.3">
      <c r="A753" s="21">
        <v>44068</v>
      </c>
      <c r="B753" s="20" t="s">
        <v>770</v>
      </c>
      <c r="C753" s="20" t="s">
        <v>771</v>
      </c>
      <c r="D753" s="20" t="s">
        <v>759</v>
      </c>
      <c r="E753" s="20">
        <v>5400</v>
      </c>
      <c r="F753" s="20" t="s">
        <v>889</v>
      </c>
      <c r="G753" s="20">
        <v>15</v>
      </c>
      <c r="H753" s="20">
        <v>360</v>
      </c>
      <c r="I753" s="20">
        <v>355.45</v>
      </c>
      <c r="J753" s="20">
        <v>2020</v>
      </c>
      <c r="K753" s="20">
        <v>8</v>
      </c>
      <c r="L753" s="20">
        <v>35</v>
      </c>
    </row>
    <row r="754" spans="1:12" x14ac:dyDescent="0.3">
      <c r="A754" s="21">
        <v>44068</v>
      </c>
      <c r="B754" s="20" t="s">
        <v>826</v>
      </c>
      <c r="C754" s="20" t="s">
        <v>827</v>
      </c>
      <c r="D754" s="20" t="s">
        <v>759</v>
      </c>
      <c r="E754" s="20">
        <v>24480</v>
      </c>
      <c r="F754" s="20" t="s">
        <v>891</v>
      </c>
      <c r="G754" s="20">
        <v>68</v>
      </c>
      <c r="H754" s="20">
        <v>360</v>
      </c>
      <c r="I754" s="20">
        <v>1508.46</v>
      </c>
      <c r="J754" s="20">
        <v>2020</v>
      </c>
      <c r="K754" s="20">
        <v>8</v>
      </c>
      <c r="L754" s="20">
        <v>35</v>
      </c>
    </row>
    <row r="755" spans="1:12" x14ac:dyDescent="0.3">
      <c r="A755" s="21">
        <v>44067</v>
      </c>
      <c r="B755" s="20" t="s">
        <v>757</v>
      </c>
      <c r="C755" s="20" t="s">
        <v>758</v>
      </c>
      <c r="D755" s="20" t="s">
        <v>759</v>
      </c>
      <c r="E755" s="20">
        <v>13320</v>
      </c>
      <c r="F755" s="20" t="s">
        <v>892</v>
      </c>
      <c r="G755" s="20">
        <v>37</v>
      </c>
      <c r="H755" s="20">
        <v>360</v>
      </c>
      <c r="I755" s="20">
        <v>802.35</v>
      </c>
      <c r="J755" s="20">
        <v>2020</v>
      </c>
      <c r="K755" s="20">
        <v>8</v>
      </c>
      <c r="L755" s="20">
        <v>35</v>
      </c>
    </row>
    <row r="756" spans="1:12" x14ac:dyDescent="0.3">
      <c r="A756" s="21">
        <v>44067</v>
      </c>
      <c r="B756" s="20" t="s">
        <v>761</v>
      </c>
      <c r="C756" s="20" t="s">
        <v>762</v>
      </c>
      <c r="D756" s="20" t="s">
        <v>759</v>
      </c>
      <c r="E756" s="20">
        <v>12240</v>
      </c>
      <c r="F756" s="20" t="s">
        <v>893</v>
      </c>
      <c r="G756" s="20">
        <v>34</v>
      </c>
      <c r="H756" s="20">
        <v>360</v>
      </c>
      <c r="I756" s="20">
        <v>743.05</v>
      </c>
      <c r="J756" s="20">
        <v>2020</v>
      </c>
      <c r="K756" s="20">
        <v>8</v>
      </c>
      <c r="L756" s="20">
        <v>35</v>
      </c>
    </row>
    <row r="757" spans="1:12" x14ac:dyDescent="0.3">
      <c r="A757" s="21">
        <v>44067</v>
      </c>
      <c r="B757" s="20" t="s">
        <v>764</v>
      </c>
      <c r="C757" s="20" t="s">
        <v>765</v>
      </c>
      <c r="D757" s="20" t="s">
        <v>759</v>
      </c>
      <c r="E757" s="20">
        <v>11520</v>
      </c>
      <c r="F757" s="20" t="s">
        <v>894</v>
      </c>
      <c r="G757" s="20">
        <v>32</v>
      </c>
      <c r="H757" s="20">
        <v>360</v>
      </c>
      <c r="I757" s="20">
        <v>750.95</v>
      </c>
      <c r="J757" s="20">
        <v>2020</v>
      </c>
      <c r="K757" s="20">
        <v>8</v>
      </c>
      <c r="L757" s="20">
        <v>35</v>
      </c>
    </row>
    <row r="758" spans="1:12" x14ac:dyDescent="0.3">
      <c r="A758" s="21">
        <v>44067</v>
      </c>
      <c r="B758" s="20" t="s">
        <v>767</v>
      </c>
      <c r="C758" s="20" t="s">
        <v>768</v>
      </c>
      <c r="D758" s="20" t="s">
        <v>759</v>
      </c>
      <c r="E758" s="20">
        <v>10080</v>
      </c>
      <c r="F758" s="20" t="s">
        <v>895</v>
      </c>
      <c r="G758" s="20">
        <v>28</v>
      </c>
      <c r="H758" s="20">
        <v>360</v>
      </c>
      <c r="I758" s="20">
        <v>630.70000000000005</v>
      </c>
      <c r="J758" s="20">
        <v>2020</v>
      </c>
      <c r="K758" s="20">
        <v>8</v>
      </c>
      <c r="L758" s="20">
        <v>35</v>
      </c>
    </row>
    <row r="759" spans="1:12" x14ac:dyDescent="0.3">
      <c r="A759" s="21">
        <v>44067</v>
      </c>
      <c r="B759" s="20" t="s">
        <v>770</v>
      </c>
      <c r="C759" s="20" t="s">
        <v>771</v>
      </c>
      <c r="D759" s="20" t="s">
        <v>759</v>
      </c>
      <c r="E759" s="20">
        <v>7200</v>
      </c>
      <c r="F759" s="20" t="s">
        <v>896</v>
      </c>
      <c r="G759" s="20">
        <v>20</v>
      </c>
      <c r="H759" s="20">
        <v>360</v>
      </c>
      <c r="I759" s="20">
        <v>441.3</v>
      </c>
      <c r="J759" s="20">
        <v>2020</v>
      </c>
      <c r="K759" s="20">
        <v>8</v>
      </c>
      <c r="L759" s="20">
        <v>35</v>
      </c>
    </row>
    <row r="760" spans="1:12" x14ac:dyDescent="0.3">
      <c r="A760" s="21">
        <v>44065</v>
      </c>
      <c r="B760" s="20" t="s">
        <v>757</v>
      </c>
      <c r="C760" s="20" t="s">
        <v>758</v>
      </c>
      <c r="D760" s="20" t="s">
        <v>759</v>
      </c>
      <c r="E760" s="20">
        <v>13680</v>
      </c>
      <c r="F760" s="20" t="s">
        <v>892</v>
      </c>
      <c r="G760" s="20">
        <v>38</v>
      </c>
      <c r="H760" s="20">
        <v>360</v>
      </c>
      <c r="I760" s="20">
        <v>827.2</v>
      </c>
      <c r="J760" s="20">
        <v>2020</v>
      </c>
      <c r="K760" s="20">
        <v>8</v>
      </c>
      <c r="L760" s="20">
        <v>34</v>
      </c>
    </row>
    <row r="761" spans="1:12" x14ac:dyDescent="0.3">
      <c r="A761" s="21">
        <v>44065</v>
      </c>
      <c r="B761" s="20" t="s">
        <v>761</v>
      </c>
      <c r="C761" s="20" t="s">
        <v>762</v>
      </c>
      <c r="D761" s="20" t="s">
        <v>759</v>
      </c>
      <c r="E761" s="20">
        <v>11520</v>
      </c>
      <c r="F761" s="20" t="s">
        <v>893</v>
      </c>
      <c r="G761" s="20">
        <v>32</v>
      </c>
      <c r="H761" s="20">
        <v>360</v>
      </c>
      <c r="I761" s="20">
        <v>727.67</v>
      </c>
      <c r="J761" s="20">
        <v>2020</v>
      </c>
      <c r="K761" s="20">
        <v>8</v>
      </c>
      <c r="L761" s="20">
        <v>34</v>
      </c>
    </row>
    <row r="762" spans="1:12" x14ac:dyDescent="0.3">
      <c r="A762" s="21">
        <v>44065</v>
      </c>
      <c r="B762" s="20" t="s">
        <v>764</v>
      </c>
      <c r="C762" s="20" t="s">
        <v>765</v>
      </c>
      <c r="D762" s="20" t="s">
        <v>759</v>
      </c>
      <c r="E762" s="20">
        <v>11880</v>
      </c>
      <c r="F762" s="20" t="s">
        <v>894</v>
      </c>
      <c r="G762" s="20">
        <v>33</v>
      </c>
      <c r="H762" s="20">
        <v>360</v>
      </c>
      <c r="I762" s="20">
        <v>751.1</v>
      </c>
      <c r="J762" s="20">
        <v>2020</v>
      </c>
      <c r="K762" s="20">
        <v>8</v>
      </c>
      <c r="L762" s="20">
        <v>34</v>
      </c>
    </row>
    <row r="763" spans="1:12" x14ac:dyDescent="0.3">
      <c r="A763" s="21">
        <v>44065</v>
      </c>
      <c r="B763" s="20" t="s">
        <v>767</v>
      </c>
      <c r="C763" s="20" t="s">
        <v>768</v>
      </c>
      <c r="D763" s="20" t="s">
        <v>759</v>
      </c>
      <c r="E763" s="20">
        <v>10800</v>
      </c>
      <c r="F763" s="20" t="s">
        <v>895</v>
      </c>
      <c r="G763" s="20">
        <v>30</v>
      </c>
      <c r="H763" s="20">
        <v>360</v>
      </c>
      <c r="I763" s="20">
        <v>675.75</v>
      </c>
      <c r="J763" s="20">
        <v>2020</v>
      </c>
      <c r="K763" s="20">
        <v>8</v>
      </c>
      <c r="L763" s="20">
        <v>34</v>
      </c>
    </row>
    <row r="764" spans="1:12" x14ac:dyDescent="0.3">
      <c r="A764" s="21">
        <v>44065</v>
      </c>
      <c r="B764" s="20" t="s">
        <v>770</v>
      </c>
      <c r="C764" s="20" t="s">
        <v>771</v>
      </c>
      <c r="D764" s="20" t="s">
        <v>759</v>
      </c>
      <c r="E764" s="20">
        <v>7200</v>
      </c>
      <c r="F764" s="20" t="s">
        <v>896</v>
      </c>
      <c r="G764" s="20">
        <v>20</v>
      </c>
      <c r="H764" s="20">
        <v>360</v>
      </c>
      <c r="I764" s="20">
        <v>442.45</v>
      </c>
      <c r="J764" s="20">
        <v>2020</v>
      </c>
      <c r="K764" s="20">
        <v>8</v>
      </c>
      <c r="L764" s="20">
        <v>34</v>
      </c>
    </row>
    <row r="765" spans="1:12" x14ac:dyDescent="0.3">
      <c r="A765" s="21">
        <v>44064</v>
      </c>
      <c r="B765" s="20" t="s">
        <v>767</v>
      </c>
      <c r="C765" s="20" t="s">
        <v>768</v>
      </c>
      <c r="D765" s="20" t="s">
        <v>759</v>
      </c>
      <c r="E765" s="20">
        <v>10440</v>
      </c>
      <c r="F765" s="20" t="s">
        <v>895</v>
      </c>
      <c r="G765" s="20">
        <v>29</v>
      </c>
      <c r="H765" s="20">
        <v>360</v>
      </c>
      <c r="I765" s="20">
        <v>652.35</v>
      </c>
      <c r="J765" s="20">
        <v>2020</v>
      </c>
      <c r="K765" s="20">
        <v>8</v>
      </c>
      <c r="L765" s="20">
        <v>34</v>
      </c>
    </row>
    <row r="766" spans="1:12" x14ac:dyDescent="0.3">
      <c r="A766" s="21">
        <v>44064</v>
      </c>
      <c r="B766" s="20" t="s">
        <v>757</v>
      </c>
      <c r="C766" s="20" t="s">
        <v>758</v>
      </c>
      <c r="D766" s="20" t="s">
        <v>759</v>
      </c>
      <c r="E766" s="20">
        <v>14040</v>
      </c>
      <c r="F766" s="20" t="s">
        <v>892</v>
      </c>
      <c r="G766" s="20">
        <v>39</v>
      </c>
      <c r="H766" s="20">
        <v>360</v>
      </c>
      <c r="I766" s="20">
        <v>847.65</v>
      </c>
      <c r="J766" s="20">
        <v>2020</v>
      </c>
      <c r="K766" s="20">
        <v>8</v>
      </c>
      <c r="L766" s="20">
        <v>34</v>
      </c>
    </row>
    <row r="767" spans="1:12" x14ac:dyDescent="0.3">
      <c r="A767" s="21">
        <v>44064</v>
      </c>
      <c r="B767" s="20" t="s">
        <v>761</v>
      </c>
      <c r="C767" s="20" t="s">
        <v>762</v>
      </c>
      <c r="D767" s="20" t="s">
        <v>759</v>
      </c>
      <c r="E767" s="20">
        <v>11880</v>
      </c>
      <c r="F767" s="20" t="s">
        <v>893</v>
      </c>
      <c r="G767" s="20">
        <v>33</v>
      </c>
      <c r="H767" s="20">
        <v>360</v>
      </c>
      <c r="I767" s="20">
        <v>723.85</v>
      </c>
      <c r="J767" s="20">
        <v>2020</v>
      </c>
      <c r="K767" s="20">
        <v>8</v>
      </c>
      <c r="L767" s="20">
        <v>34</v>
      </c>
    </row>
    <row r="768" spans="1:12" x14ac:dyDescent="0.3">
      <c r="A768" s="21">
        <v>44064</v>
      </c>
      <c r="B768" s="20" t="s">
        <v>764</v>
      </c>
      <c r="C768" s="20" t="s">
        <v>765</v>
      </c>
      <c r="D768" s="20" t="s">
        <v>759</v>
      </c>
      <c r="E768" s="20">
        <v>12600</v>
      </c>
      <c r="F768" s="20" t="s">
        <v>894</v>
      </c>
      <c r="G768" s="20">
        <v>35</v>
      </c>
      <c r="H768" s="20">
        <v>360</v>
      </c>
      <c r="I768" s="20">
        <v>764.25</v>
      </c>
      <c r="J768" s="20">
        <v>2020</v>
      </c>
      <c r="K768" s="20">
        <v>8</v>
      </c>
      <c r="L768" s="20">
        <v>34</v>
      </c>
    </row>
    <row r="769" spans="1:12" x14ac:dyDescent="0.3">
      <c r="A769" s="21">
        <v>44064</v>
      </c>
      <c r="B769" s="20" t="s">
        <v>770</v>
      </c>
      <c r="C769" s="20" t="s">
        <v>771</v>
      </c>
      <c r="D769" s="20" t="s">
        <v>759</v>
      </c>
      <c r="E769" s="20">
        <v>360</v>
      </c>
      <c r="F769" s="20" t="s">
        <v>896</v>
      </c>
      <c r="G769" s="20">
        <v>0</v>
      </c>
      <c r="H769" s="20">
        <v>0</v>
      </c>
      <c r="I769" s="20">
        <v>652.35</v>
      </c>
      <c r="J769" s="20">
        <v>2020</v>
      </c>
      <c r="K769" s="20">
        <v>8</v>
      </c>
      <c r="L769" s="20">
        <v>34</v>
      </c>
    </row>
    <row r="770" spans="1:12" x14ac:dyDescent="0.3">
      <c r="A770" s="21">
        <v>44064</v>
      </c>
      <c r="B770" s="20" t="s">
        <v>770</v>
      </c>
      <c r="C770" s="20" t="s">
        <v>771</v>
      </c>
      <c r="D770" s="20" t="s">
        <v>759</v>
      </c>
      <c r="E770" s="20">
        <v>7200</v>
      </c>
      <c r="F770" s="20" t="s">
        <v>896</v>
      </c>
      <c r="G770" s="20">
        <v>20</v>
      </c>
      <c r="H770" s="20">
        <v>360</v>
      </c>
      <c r="I770" s="20">
        <v>442.55</v>
      </c>
      <c r="J770" s="20">
        <v>2020</v>
      </c>
      <c r="K770" s="20">
        <v>8</v>
      </c>
      <c r="L770" s="20">
        <v>34</v>
      </c>
    </row>
    <row r="771" spans="1:12" x14ac:dyDescent="0.3">
      <c r="A771" s="21">
        <v>44062</v>
      </c>
      <c r="B771" s="20" t="s">
        <v>757</v>
      </c>
      <c r="C771" s="20" t="s">
        <v>758</v>
      </c>
      <c r="D771" s="20" t="s">
        <v>759</v>
      </c>
      <c r="E771" s="20">
        <v>14040</v>
      </c>
      <c r="F771" s="20" t="s">
        <v>892</v>
      </c>
      <c r="G771" s="20">
        <v>39</v>
      </c>
      <c r="H771" s="20">
        <v>360</v>
      </c>
      <c r="I771" s="20">
        <v>846.19</v>
      </c>
      <c r="J771" s="20">
        <v>2020</v>
      </c>
      <c r="K771" s="20">
        <v>8</v>
      </c>
      <c r="L771" s="20">
        <v>34</v>
      </c>
    </row>
    <row r="772" spans="1:12" x14ac:dyDescent="0.3">
      <c r="A772" s="21">
        <v>44062</v>
      </c>
      <c r="B772" s="20" t="s">
        <v>761</v>
      </c>
      <c r="C772" s="20" t="s">
        <v>762</v>
      </c>
      <c r="D772" s="20" t="s">
        <v>759</v>
      </c>
      <c r="E772" s="20">
        <v>12240</v>
      </c>
      <c r="F772" s="20" t="s">
        <v>893</v>
      </c>
      <c r="G772" s="20">
        <v>34</v>
      </c>
      <c r="H772" s="20">
        <v>360</v>
      </c>
      <c r="I772" s="20">
        <v>744.72</v>
      </c>
      <c r="J772" s="20">
        <v>2020</v>
      </c>
      <c r="K772" s="20">
        <v>8</v>
      </c>
      <c r="L772" s="20">
        <v>34</v>
      </c>
    </row>
    <row r="773" spans="1:12" x14ac:dyDescent="0.3">
      <c r="A773" s="21">
        <v>44062</v>
      </c>
      <c r="B773" s="20" t="s">
        <v>764</v>
      </c>
      <c r="C773" s="20" t="s">
        <v>765</v>
      </c>
      <c r="D773" s="20" t="s">
        <v>759</v>
      </c>
      <c r="E773" s="20">
        <v>11880</v>
      </c>
      <c r="F773" s="20" t="s">
        <v>894</v>
      </c>
      <c r="G773" s="20">
        <v>33</v>
      </c>
      <c r="H773" s="20">
        <v>360</v>
      </c>
      <c r="I773" s="20">
        <v>719.7</v>
      </c>
      <c r="J773" s="20">
        <v>2020</v>
      </c>
      <c r="K773" s="20">
        <v>8</v>
      </c>
      <c r="L773" s="20">
        <v>34</v>
      </c>
    </row>
    <row r="774" spans="1:12" x14ac:dyDescent="0.3">
      <c r="A774" s="21">
        <v>44062</v>
      </c>
      <c r="B774" s="20" t="s">
        <v>767</v>
      </c>
      <c r="C774" s="20" t="s">
        <v>768</v>
      </c>
      <c r="D774" s="20" t="s">
        <v>759</v>
      </c>
      <c r="E774" s="20">
        <v>10080</v>
      </c>
      <c r="F774" s="20" t="s">
        <v>895</v>
      </c>
      <c r="G774" s="20">
        <v>28</v>
      </c>
      <c r="H774" s="20">
        <v>360</v>
      </c>
      <c r="I774" s="20">
        <v>635.65</v>
      </c>
      <c r="J774" s="20">
        <v>2020</v>
      </c>
      <c r="K774" s="20">
        <v>8</v>
      </c>
      <c r="L774" s="20">
        <v>34</v>
      </c>
    </row>
    <row r="775" spans="1:12" x14ac:dyDescent="0.3">
      <c r="A775" s="21">
        <v>44062</v>
      </c>
      <c r="B775" s="20" t="s">
        <v>770</v>
      </c>
      <c r="C775" s="20" t="s">
        <v>771</v>
      </c>
      <c r="D775" s="20" t="s">
        <v>759</v>
      </c>
      <c r="E775" s="20">
        <v>7920</v>
      </c>
      <c r="F775" s="20" t="s">
        <v>896</v>
      </c>
      <c r="G775" s="20">
        <v>22</v>
      </c>
      <c r="H775" s="20">
        <v>360</v>
      </c>
      <c r="I775" s="20">
        <v>487.45</v>
      </c>
      <c r="J775" s="20">
        <v>2020</v>
      </c>
      <c r="K775" s="20">
        <v>8</v>
      </c>
      <c r="L775" s="20">
        <v>34</v>
      </c>
    </row>
    <row r="776" spans="1:12" x14ac:dyDescent="0.3">
      <c r="A776" s="21">
        <v>44062</v>
      </c>
      <c r="B776" s="20" t="s">
        <v>757</v>
      </c>
      <c r="C776" s="20" t="s">
        <v>758</v>
      </c>
      <c r="D776" s="20" t="s">
        <v>759</v>
      </c>
      <c r="E776" s="20">
        <v>13680</v>
      </c>
      <c r="F776" s="20" t="s">
        <v>892</v>
      </c>
      <c r="G776" s="20">
        <v>38</v>
      </c>
      <c r="H776" s="20">
        <v>360</v>
      </c>
      <c r="I776" s="20">
        <v>818.32</v>
      </c>
      <c r="J776" s="20">
        <v>2020</v>
      </c>
      <c r="K776" s="20">
        <v>8</v>
      </c>
      <c r="L776" s="20">
        <v>34</v>
      </c>
    </row>
    <row r="777" spans="1:12" x14ac:dyDescent="0.3">
      <c r="A777" s="21">
        <v>44062</v>
      </c>
      <c r="B777" s="20" t="s">
        <v>761</v>
      </c>
      <c r="C777" s="20" t="s">
        <v>762</v>
      </c>
      <c r="D777" s="20" t="s">
        <v>759</v>
      </c>
      <c r="E777" s="20">
        <v>11880</v>
      </c>
      <c r="F777" s="20" t="s">
        <v>893</v>
      </c>
      <c r="G777" s="20">
        <v>33</v>
      </c>
      <c r="H777" s="20">
        <v>360</v>
      </c>
      <c r="I777" s="20">
        <v>715.75</v>
      </c>
      <c r="J777" s="20">
        <v>2020</v>
      </c>
      <c r="K777" s="20">
        <v>8</v>
      </c>
      <c r="L777" s="20">
        <v>34</v>
      </c>
    </row>
    <row r="778" spans="1:12" x14ac:dyDescent="0.3">
      <c r="A778" s="21">
        <v>44062</v>
      </c>
      <c r="B778" s="20" t="s">
        <v>764</v>
      </c>
      <c r="C778" s="20" t="s">
        <v>765</v>
      </c>
      <c r="D778" s="20" t="s">
        <v>759</v>
      </c>
      <c r="E778" s="20">
        <v>11520</v>
      </c>
      <c r="F778" s="20" t="s">
        <v>894</v>
      </c>
      <c r="G778" s="20">
        <v>32</v>
      </c>
      <c r="H778" s="20">
        <v>360</v>
      </c>
      <c r="I778" s="20">
        <v>696.7</v>
      </c>
      <c r="J778" s="20">
        <v>2020</v>
      </c>
      <c r="K778" s="20">
        <v>8</v>
      </c>
      <c r="L778" s="20">
        <v>34</v>
      </c>
    </row>
    <row r="779" spans="1:12" x14ac:dyDescent="0.3">
      <c r="A779" s="21">
        <v>44062</v>
      </c>
      <c r="B779" s="20" t="s">
        <v>767</v>
      </c>
      <c r="C779" s="20" t="s">
        <v>768</v>
      </c>
      <c r="D779" s="20" t="s">
        <v>759</v>
      </c>
      <c r="E779" s="20">
        <v>10080</v>
      </c>
      <c r="F779" s="20" t="s">
        <v>895</v>
      </c>
      <c r="G779" s="20">
        <v>28</v>
      </c>
      <c r="H779" s="20">
        <v>360</v>
      </c>
      <c r="I779" s="20">
        <v>630.1</v>
      </c>
      <c r="J779" s="20">
        <v>2020</v>
      </c>
      <c r="K779" s="20">
        <v>8</v>
      </c>
      <c r="L779" s="20">
        <v>34</v>
      </c>
    </row>
    <row r="780" spans="1:12" x14ac:dyDescent="0.3">
      <c r="A780" s="21">
        <v>44062</v>
      </c>
      <c r="B780" s="20" t="s">
        <v>770</v>
      </c>
      <c r="C780" s="20" t="s">
        <v>771</v>
      </c>
      <c r="D780" s="20" t="s">
        <v>759</v>
      </c>
      <c r="E780" s="20">
        <v>6840</v>
      </c>
      <c r="F780" s="20" t="s">
        <v>896</v>
      </c>
      <c r="G780" s="20">
        <v>19</v>
      </c>
      <c r="H780" s="20">
        <v>360</v>
      </c>
      <c r="I780" s="20">
        <v>419.5</v>
      </c>
      <c r="J780" s="20">
        <v>2020</v>
      </c>
      <c r="K780" s="20">
        <v>8</v>
      </c>
      <c r="L780" s="20">
        <v>34</v>
      </c>
    </row>
    <row r="781" spans="1:12" x14ac:dyDescent="0.3">
      <c r="A781" s="21">
        <v>44061</v>
      </c>
      <c r="B781" s="20" t="s">
        <v>757</v>
      </c>
      <c r="C781" s="20" t="s">
        <v>758</v>
      </c>
      <c r="D781" s="20" t="s">
        <v>759</v>
      </c>
      <c r="E781" s="20">
        <v>14400</v>
      </c>
      <c r="F781" s="20" t="s">
        <v>892</v>
      </c>
      <c r="G781" s="20">
        <v>40</v>
      </c>
      <c r="H781" s="20">
        <v>360</v>
      </c>
      <c r="I781" s="20">
        <v>868.3</v>
      </c>
      <c r="J781" s="20">
        <v>2020</v>
      </c>
      <c r="K781" s="20">
        <v>8</v>
      </c>
      <c r="L781" s="20">
        <v>34</v>
      </c>
    </row>
    <row r="782" spans="1:12" x14ac:dyDescent="0.3">
      <c r="A782" s="21">
        <v>44061</v>
      </c>
      <c r="B782" s="20" t="s">
        <v>761</v>
      </c>
      <c r="C782" s="20" t="s">
        <v>762</v>
      </c>
      <c r="D782" s="20" t="s">
        <v>759</v>
      </c>
      <c r="E782" s="20">
        <v>12600</v>
      </c>
      <c r="F782" s="20" t="s">
        <v>893</v>
      </c>
      <c r="G782" s="20">
        <v>35</v>
      </c>
      <c r="H782" s="20">
        <v>360</v>
      </c>
      <c r="I782" s="20">
        <v>762.64</v>
      </c>
      <c r="J782" s="20">
        <v>2020</v>
      </c>
      <c r="K782" s="20">
        <v>8</v>
      </c>
      <c r="L782" s="20">
        <v>34</v>
      </c>
    </row>
    <row r="783" spans="1:12" x14ac:dyDescent="0.3">
      <c r="A783" s="21">
        <v>44061</v>
      </c>
      <c r="B783" s="20" t="s">
        <v>764</v>
      </c>
      <c r="C783" s="20" t="s">
        <v>765</v>
      </c>
      <c r="D783" s="20" t="s">
        <v>759</v>
      </c>
      <c r="E783" s="20">
        <v>12960</v>
      </c>
      <c r="F783" s="20" t="s">
        <v>894</v>
      </c>
      <c r="G783" s="20">
        <v>36</v>
      </c>
      <c r="H783" s="20">
        <v>360</v>
      </c>
      <c r="I783" s="20">
        <v>805.6</v>
      </c>
      <c r="J783" s="20">
        <v>2020</v>
      </c>
      <c r="K783" s="20">
        <v>8</v>
      </c>
      <c r="L783" s="20">
        <v>34</v>
      </c>
    </row>
    <row r="784" spans="1:12" x14ac:dyDescent="0.3">
      <c r="A784" s="21">
        <v>44061</v>
      </c>
      <c r="B784" s="20" t="s">
        <v>767</v>
      </c>
      <c r="C784" s="20" t="s">
        <v>768</v>
      </c>
      <c r="D784" s="20" t="s">
        <v>759</v>
      </c>
      <c r="E784" s="20">
        <v>11880</v>
      </c>
      <c r="F784" s="20" t="s">
        <v>895</v>
      </c>
      <c r="G784" s="20">
        <v>33</v>
      </c>
      <c r="H784" s="20">
        <v>360</v>
      </c>
      <c r="I784" s="20">
        <v>744.75</v>
      </c>
      <c r="J784" s="20">
        <v>2020</v>
      </c>
      <c r="K784" s="20">
        <v>8</v>
      </c>
      <c r="L784" s="20">
        <v>34</v>
      </c>
    </row>
    <row r="785" spans="1:12" x14ac:dyDescent="0.3">
      <c r="A785" s="21">
        <v>44061</v>
      </c>
      <c r="B785" s="20" t="s">
        <v>770</v>
      </c>
      <c r="C785" s="20" t="s">
        <v>771</v>
      </c>
      <c r="D785" s="20" t="s">
        <v>759</v>
      </c>
      <c r="E785" s="20">
        <v>9000</v>
      </c>
      <c r="F785" s="20" t="s">
        <v>896</v>
      </c>
      <c r="G785" s="20">
        <v>25</v>
      </c>
      <c r="H785" s="20">
        <v>360</v>
      </c>
      <c r="I785" s="20">
        <v>550.45000000000005</v>
      </c>
      <c r="J785" s="20">
        <v>2020</v>
      </c>
      <c r="K785" s="20">
        <v>8</v>
      </c>
      <c r="L785" s="20">
        <v>34</v>
      </c>
    </row>
    <row r="786" spans="1:12" x14ac:dyDescent="0.3">
      <c r="A786" s="21">
        <v>44061</v>
      </c>
      <c r="B786" s="20" t="s">
        <v>757</v>
      </c>
      <c r="C786" s="20" t="s">
        <v>758</v>
      </c>
      <c r="D786" s="20" t="s">
        <v>759</v>
      </c>
      <c r="E786" s="20">
        <v>13320</v>
      </c>
      <c r="F786" s="20" t="s">
        <v>892</v>
      </c>
      <c r="G786" s="20">
        <v>37</v>
      </c>
      <c r="H786" s="20">
        <v>360</v>
      </c>
      <c r="I786" s="20">
        <v>804.9</v>
      </c>
      <c r="J786" s="20">
        <v>2020</v>
      </c>
      <c r="K786" s="20">
        <v>8</v>
      </c>
      <c r="L786" s="20">
        <v>34</v>
      </c>
    </row>
    <row r="787" spans="1:12" x14ac:dyDescent="0.3">
      <c r="A787" s="21">
        <v>44061</v>
      </c>
      <c r="B787" s="20" t="s">
        <v>761</v>
      </c>
      <c r="C787" s="20" t="s">
        <v>762</v>
      </c>
      <c r="D787" s="20" t="s">
        <v>759</v>
      </c>
      <c r="E787" s="20">
        <v>11160</v>
      </c>
      <c r="F787" s="20" t="s">
        <v>893</v>
      </c>
      <c r="G787" s="20">
        <v>31</v>
      </c>
      <c r="H787" s="20">
        <v>360</v>
      </c>
      <c r="I787" s="20">
        <v>674.25</v>
      </c>
      <c r="J787" s="20">
        <v>2020</v>
      </c>
      <c r="K787" s="20">
        <v>8</v>
      </c>
      <c r="L787" s="20">
        <v>34</v>
      </c>
    </row>
    <row r="788" spans="1:12" x14ac:dyDescent="0.3">
      <c r="A788" s="21">
        <v>44061</v>
      </c>
      <c r="B788" s="20" t="s">
        <v>764</v>
      </c>
      <c r="C788" s="20" t="s">
        <v>765</v>
      </c>
      <c r="D788" s="20" t="s">
        <v>759</v>
      </c>
      <c r="E788" s="20">
        <v>11520</v>
      </c>
      <c r="F788" s="20" t="s">
        <v>894</v>
      </c>
      <c r="G788" s="20">
        <v>32</v>
      </c>
      <c r="H788" s="20">
        <v>360</v>
      </c>
      <c r="I788" s="20">
        <v>695.63</v>
      </c>
      <c r="J788" s="20">
        <v>2020</v>
      </c>
      <c r="K788" s="20">
        <v>8</v>
      </c>
      <c r="L788" s="20">
        <v>34</v>
      </c>
    </row>
    <row r="789" spans="1:12" x14ac:dyDescent="0.3">
      <c r="A789" s="21">
        <v>44061</v>
      </c>
      <c r="B789" s="20" t="s">
        <v>767</v>
      </c>
      <c r="C789" s="20" t="s">
        <v>768</v>
      </c>
      <c r="D789" s="20" t="s">
        <v>759</v>
      </c>
      <c r="E789" s="20">
        <v>8280</v>
      </c>
      <c r="F789" s="20" t="s">
        <v>895</v>
      </c>
      <c r="G789" s="20">
        <v>23</v>
      </c>
      <c r="H789" s="20">
        <v>360</v>
      </c>
      <c r="I789" s="20">
        <v>517.4</v>
      </c>
      <c r="J789" s="20">
        <v>2020</v>
      </c>
      <c r="K789" s="20">
        <v>8</v>
      </c>
      <c r="L789" s="20">
        <v>34</v>
      </c>
    </row>
    <row r="790" spans="1:12" x14ac:dyDescent="0.3">
      <c r="A790" s="21">
        <v>44061</v>
      </c>
      <c r="B790" s="20" t="s">
        <v>770</v>
      </c>
      <c r="C790" s="20" t="s">
        <v>771</v>
      </c>
      <c r="D790" s="20" t="s">
        <v>759</v>
      </c>
      <c r="E790" s="20">
        <v>6840</v>
      </c>
      <c r="F790" s="20" t="s">
        <v>896</v>
      </c>
      <c r="G790" s="20">
        <v>19</v>
      </c>
      <c r="H790" s="20">
        <v>360</v>
      </c>
      <c r="I790" s="20">
        <v>417.75</v>
      </c>
      <c r="J790" s="20">
        <v>2020</v>
      </c>
      <c r="K790" s="20">
        <v>8</v>
      </c>
      <c r="L790" s="20">
        <v>34</v>
      </c>
    </row>
    <row r="791" spans="1:12" x14ac:dyDescent="0.3">
      <c r="A791" s="21">
        <v>44060</v>
      </c>
      <c r="B791" s="20" t="s">
        <v>826</v>
      </c>
      <c r="C791" s="20" t="s">
        <v>827</v>
      </c>
      <c r="D791" s="20" t="s">
        <v>759</v>
      </c>
      <c r="E791" s="20">
        <v>20880</v>
      </c>
      <c r="F791" s="20" t="s">
        <v>897</v>
      </c>
      <c r="G791" s="20">
        <v>58</v>
      </c>
      <c r="H791" s="20">
        <v>360</v>
      </c>
      <c r="I791" s="20">
        <v>1294.77</v>
      </c>
      <c r="J791" s="20">
        <v>2020</v>
      </c>
      <c r="K791" s="20">
        <v>8</v>
      </c>
      <c r="L791" s="20">
        <v>34</v>
      </c>
    </row>
    <row r="792" spans="1:12" x14ac:dyDescent="0.3">
      <c r="A792" s="21">
        <v>44060</v>
      </c>
      <c r="B792" s="20" t="s">
        <v>757</v>
      </c>
      <c r="C792" s="20" t="s">
        <v>758</v>
      </c>
      <c r="D792" s="20" t="s">
        <v>759</v>
      </c>
      <c r="E792" s="20">
        <v>14040</v>
      </c>
      <c r="F792" s="20" t="s">
        <v>898</v>
      </c>
      <c r="G792" s="20">
        <v>39</v>
      </c>
      <c r="H792" s="20">
        <v>360</v>
      </c>
      <c r="I792" s="20">
        <v>849.45</v>
      </c>
      <c r="J792" s="20">
        <v>2020</v>
      </c>
      <c r="K792" s="20">
        <v>8</v>
      </c>
      <c r="L792" s="20">
        <v>34</v>
      </c>
    </row>
    <row r="793" spans="1:12" x14ac:dyDescent="0.3">
      <c r="A793" s="21">
        <v>44060</v>
      </c>
      <c r="B793" s="20" t="s">
        <v>761</v>
      </c>
      <c r="C793" s="20" t="s">
        <v>762</v>
      </c>
      <c r="D793" s="20" t="s">
        <v>759</v>
      </c>
      <c r="E793" s="20">
        <v>11880</v>
      </c>
      <c r="F793" s="20" t="s">
        <v>899</v>
      </c>
      <c r="G793" s="20">
        <v>33</v>
      </c>
      <c r="H793" s="20">
        <v>360</v>
      </c>
      <c r="I793" s="20">
        <v>718.2</v>
      </c>
      <c r="J793" s="20">
        <v>2020</v>
      </c>
      <c r="K793" s="20">
        <v>8</v>
      </c>
      <c r="L793" s="20">
        <v>34</v>
      </c>
    </row>
    <row r="794" spans="1:12" x14ac:dyDescent="0.3">
      <c r="A794" s="21">
        <v>44060</v>
      </c>
      <c r="B794" s="20" t="s">
        <v>764</v>
      </c>
      <c r="C794" s="20" t="s">
        <v>765</v>
      </c>
      <c r="D794" s="20" t="s">
        <v>759</v>
      </c>
      <c r="E794" s="20">
        <v>11880</v>
      </c>
      <c r="F794" s="20" t="s">
        <v>900</v>
      </c>
      <c r="G794" s="20">
        <v>33</v>
      </c>
      <c r="H794" s="20">
        <v>360</v>
      </c>
      <c r="I794" s="20">
        <v>739.6</v>
      </c>
      <c r="J794" s="20">
        <v>2020</v>
      </c>
      <c r="K794" s="20">
        <v>8</v>
      </c>
      <c r="L794" s="20">
        <v>34</v>
      </c>
    </row>
    <row r="795" spans="1:12" x14ac:dyDescent="0.3">
      <c r="A795" s="21">
        <v>44060</v>
      </c>
      <c r="B795" s="20" t="s">
        <v>767</v>
      </c>
      <c r="C795" s="20" t="s">
        <v>768</v>
      </c>
      <c r="D795" s="20" t="s">
        <v>759</v>
      </c>
      <c r="E795" s="20">
        <v>10440</v>
      </c>
      <c r="F795" s="20" t="s">
        <v>901</v>
      </c>
      <c r="G795" s="20">
        <v>29</v>
      </c>
      <c r="H795" s="20">
        <v>360</v>
      </c>
      <c r="I795" s="20">
        <v>653.25</v>
      </c>
      <c r="J795" s="20">
        <v>2020</v>
      </c>
      <c r="K795" s="20">
        <v>8</v>
      </c>
      <c r="L795" s="20">
        <v>34</v>
      </c>
    </row>
    <row r="796" spans="1:12" x14ac:dyDescent="0.3">
      <c r="A796" s="21">
        <v>44060</v>
      </c>
      <c r="B796" s="20" t="s">
        <v>770</v>
      </c>
      <c r="C796" s="20" t="s">
        <v>771</v>
      </c>
      <c r="D796" s="20" t="s">
        <v>759</v>
      </c>
      <c r="E796" s="20">
        <v>7920</v>
      </c>
      <c r="F796" s="20" t="s">
        <v>902</v>
      </c>
      <c r="G796" s="20">
        <v>22</v>
      </c>
      <c r="H796" s="20">
        <v>360</v>
      </c>
      <c r="I796" s="20">
        <v>485.4</v>
      </c>
      <c r="J796" s="20">
        <v>2020</v>
      </c>
      <c r="K796" s="20">
        <v>8</v>
      </c>
      <c r="L796" s="20">
        <v>34</v>
      </c>
    </row>
    <row r="797" spans="1:12" x14ac:dyDescent="0.3">
      <c r="A797" s="21">
        <v>44057</v>
      </c>
      <c r="B797" s="20" t="s">
        <v>757</v>
      </c>
      <c r="C797" s="20" t="s">
        <v>758</v>
      </c>
      <c r="D797" s="20" t="s">
        <v>759</v>
      </c>
      <c r="E797" s="20">
        <v>14400</v>
      </c>
      <c r="F797" s="20" t="s">
        <v>898</v>
      </c>
      <c r="G797" s="20">
        <v>40</v>
      </c>
      <c r="H797" s="20">
        <v>360</v>
      </c>
      <c r="I797" s="20">
        <v>868.75</v>
      </c>
      <c r="J797" s="20">
        <v>2020</v>
      </c>
      <c r="K797" s="20">
        <v>8</v>
      </c>
      <c r="L797" s="20">
        <v>33</v>
      </c>
    </row>
    <row r="798" spans="1:12" x14ac:dyDescent="0.3">
      <c r="A798" s="21">
        <v>44057</v>
      </c>
      <c r="B798" s="20" t="s">
        <v>761</v>
      </c>
      <c r="C798" s="20" t="s">
        <v>762</v>
      </c>
      <c r="D798" s="20" t="s">
        <v>759</v>
      </c>
      <c r="E798" s="20">
        <v>11880</v>
      </c>
      <c r="F798" s="20" t="s">
        <v>899</v>
      </c>
      <c r="G798" s="20">
        <v>33</v>
      </c>
      <c r="H798" s="20">
        <v>360</v>
      </c>
      <c r="I798" s="20">
        <v>712.43</v>
      </c>
      <c r="J798" s="20">
        <v>2020</v>
      </c>
      <c r="K798" s="20">
        <v>8</v>
      </c>
      <c r="L798" s="20">
        <v>33</v>
      </c>
    </row>
    <row r="799" spans="1:12" x14ac:dyDescent="0.3">
      <c r="A799" s="21">
        <v>44057</v>
      </c>
      <c r="B799" s="20" t="s">
        <v>764</v>
      </c>
      <c r="C799" s="20" t="s">
        <v>765</v>
      </c>
      <c r="D799" s="20" t="s">
        <v>759</v>
      </c>
      <c r="E799" s="20">
        <v>12240</v>
      </c>
      <c r="F799" s="20" t="s">
        <v>900</v>
      </c>
      <c r="G799" s="20">
        <v>34</v>
      </c>
      <c r="H799" s="20">
        <v>360</v>
      </c>
      <c r="I799" s="20">
        <v>736.8</v>
      </c>
      <c r="J799" s="20">
        <v>2020</v>
      </c>
      <c r="K799" s="20">
        <v>8</v>
      </c>
      <c r="L799" s="20">
        <v>33</v>
      </c>
    </row>
    <row r="800" spans="1:12" x14ac:dyDescent="0.3">
      <c r="A800" s="21">
        <v>44057</v>
      </c>
      <c r="B800" s="20" t="s">
        <v>767</v>
      </c>
      <c r="C800" s="20" t="s">
        <v>768</v>
      </c>
      <c r="D800" s="20" t="s">
        <v>759</v>
      </c>
      <c r="E800" s="20">
        <v>10080</v>
      </c>
      <c r="F800" s="20" t="s">
        <v>901</v>
      </c>
      <c r="G800" s="20">
        <v>28</v>
      </c>
      <c r="H800" s="20">
        <v>360</v>
      </c>
      <c r="I800" s="20">
        <v>628.5</v>
      </c>
      <c r="J800" s="20">
        <v>2020</v>
      </c>
      <c r="K800" s="20">
        <v>8</v>
      </c>
      <c r="L800" s="20">
        <v>33</v>
      </c>
    </row>
    <row r="801" spans="1:12" x14ac:dyDescent="0.3">
      <c r="A801" s="21">
        <v>44057</v>
      </c>
      <c r="B801" s="20" t="s">
        <v>770</v>
      </c>
      <c r="C801" s="20" t="s">
        <v>771</v>
      </c>
      <c r="D801" s="20" t="s">
        <v>759</v>
      </c>
      <c r="E801" s="20">
        <v>7560</v>
      </c>
      <c r="F801" s="20" t="s">
        <v>902</v>
      </c>
      <c r="G801" s="20">
        <v>21</v>
      </c>
      <c r="H801" s="20">
        <v>360</v>
      </c>
      <c r="I801" s="20">
        <v>466.05</v>
      </c>
      <c r="J801" s="20">
        <v>2020</v>
      </c>
      <c r="K801" s="20">
        <v>8</v>
      </c>
      <c r="L801" s="20">
        <v>33</v>
      </c>
    </row>
    <row r="802" spans="1:12" x14ac:dyDescent="0.3">
      <c r="A802" s="21">
        <v>44056</v>
      </c>
      <c r="B802" s="20" t="s">
        <v>757</v>
      </c>
      <c r="C802" s="20" t="s">
        <v>758</v>
      </c>
      <c r="D802" s="20" t="s">
        <v>759</v>
      </c>
      <c r="E802" s="20">
        <v>13680</v>
      </c>
      <c r="F802" s="20" t="s">
        <v>898</v>
      </c>
      <c r="G802" s="20">
        <v>38</v>
      </c>
      <c r="H802" s="20">
        <v>360</v>
      </c>
      <c r="I802" s="20">
        <v>821.65</v>
      </c>
      <c r="J802" s="20">
        <v>2020</v>
      </c>
      <c r="K802" s="20">
        <v>8</v>
      </c>
      <c r="L802" s="20">
        <v>33</v>
      </c>
    </row>
    <row r="803" spans="1:12" x14ac:dyDescent="0.3">
      <c r="A803" s="21">
        <v>44056</v>
      </c>
      <c r="B803" s="20" t="s">
        <v>761</v>
      </c>
      <c r="C803" s="20" t="s">
        <v>762</v>
      </c>
      <c r="D803" s="20" t="s">
        <v>759</v>
      </c>
      <c r="E803" s="20">
        <v>11880</v>
      </c>
      <c r="F803" s="20" t="s">
        <v>899</v>
      </c>
      <c r="G803" s="20">
        <v>33</v>
      </c>
      <c r="H803" s="20">
        <v>360</v>
      </c>
      <c r="I803" s="20">
        <v>713.89</v>
      </c>
      <c r="J803" s="20">
        <v>2020</v>
      </c>
      <c r="K803" s="20">
        <v>8</v>
      </c>
      <c r="L803" s="20">
        <v>33</v>
      </c>
    </row>
    <row r="804" spans="1:12" x14ac:dyDescent="0.3">
      <c r="A804" s="21">
        <v>44056</v>
      </c>
      <c r="B804" s="20" t="s">
        <v>764</v>
      </c>
      <c r="C804" s="20" t="s">
        <v>765</v>
      </c>
      <c r="D804" s="20" t="s">
        <v>759</v>
      </c>
      <c r="E804" s="20">
        <v>11520</v>
      </c>
      <c r="F804" s="20" t="s">
        <v>900</v>
      </c>
      <c r="G804" s="20">
        <v>32</v>
      </c>
      <c r="H804" s="20">
        <v>360</v>
      </c>
      <c r="I804" s="20">
        <v>694.65</v>
      </c>
      <c r="J804" s="20">
        <v>2020</v>
      </c>
      <c r="K804" s="20">
        <v>8</v>
      </c>
      <c r="L804" s="20">
        <v>33</v>
      </c>
    </row>
    <row r="805" spans="1:12" x14ac:dyDescent="0.3">
      <c r="A805" s="21">
        <v>44056</v>
      </c>
      <c r="B805" s="20" t="s">
        <v>767</v>
      </c>
      <c r="C805" s="20" t="s">
        <v>768</v>
      </c>
      <c r="D805" s="20" t="s">
        <v>759</v>
      </c>
      <c r="E805" s="20">
        <v>10440</v>
      </c>
      <c r="F805" s="20" t="s">
        <v>901</v>
      </c>
      <c r="G805" s="20">
        <v>29</v>
      </c>
      <c r="H805" s="20">
        <v>360</v>
      </c>
      <c r="I805" s="20">
        <v>647.97</v>
      </c>
      <c r="J805" s="20">
        <v>2020</v>
      </c>
      <c r="K805" s="20">
        <v>8</v>
      </c>
      <c r="L805" s="20">
        <v>33</v>
      </c>
    </row>
    <row r="806" spans="1:12" x14ac:dyDescent="0.3">
      <c r="A806" s="21">
        <v>44056</v>
      </c>
      <c r="B806" s="20" t="s">
        <v>770</v>
      </c>
      <c r="C806" s="20" t="s">
        <v>771</v>
      </c>
      <c r="D806" s="20" t="s">
        <v>759</v>
      </c>
      <c r="E806" s="20">
        <v>7920</v>
      </c>
      <c r="F806" s="20" t="s">
        <v>902</v>
      </c>
      <c r="G806" s="20">
        <v>22</v>
      </c>
      <c r="H806" s="20">
        <v>360</v>
      </c>
      <c r="I806" s="20">
        <v>487.75</v>
      </c>
      <c r="J806" s="20">
        <v>2020</v>
      </c>
      <c r="K806" s="20">
        <v>8</v>
      </c>
      <c r="L806" s="20">
        <v>33</v>
      </c>
    </row>
    <row r="807" spans="1:12" x14ac:dyDescent="0.3">
      <c r="A807" s="21">
        <v>44056</v>
      </c>
      <c r="B807" s="20" t="s">
        <v>757</v>
      </c>
      <c r="C807" s="20" t="s">
        <v>758</v>
      </c>
      <c r="D807" s="20" t="s">
        <v>759</v>
      </c>
      <c r="E807" s="20">
        <v>14400</v>
      </c>
      <c r="F807" s="20" t="s">
        <v>898</v>
      </c>
      <c r="G807" s="20">
        <v>40</v>
      </c>
      <c r="H807" s="20">
        <v>360</v>
      </c>
      <c r="I807" s="20">
        <v>838.82</v>
      </c>
      <c r="J807" s="20">
        <v>2020</v>
      </c>
      <c r="K807" s="20">
        <v>8</v>
      </c>
      <c r="L807" s="20">
        <v>33</v>
      </c>
    </row>
    <row r="808" spans="1:12" x14ac:dyDescent="0.3">
      <c r="A808" s="21">
        <v>44056</v>
      </c>
      <c r="B808" s="20" t="s">
        <v>761</v>
      </c>
      <c r="C808" s="20" t="s">
        <v>762</v>
      </c>
      <c r="D808" s="20" t="s">
        <v>759</v>
      </c>
      <c r="E808" s="20">
        <v>11880</v>
      </c>
      <c r="F808" s="20" t="s">
        <v>899</v>
      </c>
      <c r="G808" s="20">
        <v>33</v>
      </c>
      <c r="H808" s="20">
        <v>360</v>
      </c>
      <c r="I808" s="20">
        <v>712.15</v>
      </c>
      <c r="J808" s="20">
        <v>2020</v>
      </c>
      <c r="K808" s="20">
        <v>8</v>
      </c>
      <c r="L808" s="20">
        <v>33</v>
      </c>
    </row>
    <row r="809" spans="1:12" x14ac:dyDescent="0.3">
      <c r="A809" s="21">
        <v>44056</v>
      </c>
      <c r="B809" s="20" t="s">
        <v>764</v>
      </c>
      <c r="C809" s="20" t="s">
        <v>765</v>
      </c>
      <c r="D809" s="20" t="s">
        <v>759</v>
      </c>
      <c r="E809" s="20">
        <v>11880</v>
      </c>
      <c r="F809" s="20" t="s">
        <v>900</v>
      </c>
      <c r="G809" s="20">
        <v>33</v>
      </c>
      <c r="H809" s="20">
        <v>360</v>
      </c>
      <c r="I809" s="20">
        <v>715.7</v>
      </c>
      <c r="J809" s="20">
        <v>2020</v>
      </c>
      <c r="K809" s="20">
        <v>8</v>
      </c>
      <c r="L809" s="20">
        <v>33</v>
      </c>
    </row>
    <row r="810" spans="1:12" x14ac:dyDescent="0.3">
      <c r="A810" s="21">
        <v>44056</v>
      </c>
      <c r="B810" s="20" t="s">
        <v>767</v>
      </c>
      <c r="C810" s="20" t="s">
        <v>768</v>
      </c>
      <c r="D810" s="20" t="s">
        <v>759</v>
      </c>
      <c r="E810" s="20">
        <v>11160</v>
      </c>
      <c r="F810" s="20" t="s">
        <v>901</v>
      </c>
      <c r="G810" s="20">
        <v>31</v>
      </c>
      <c r="H810" s="20">
        <v>360</v>
      </c>
      <c r="I810" s="20">
        <v>692.3</v>
      </c>
      <c r="J810" s="20">
        <v>2020</v>
      </c>
      <c r="K810" s="20">
        <v>8</v>
      </c>
      <c r="L810" s="20">
        <v>33</v>
      </c>
    </row>
    <row r="811" spans="1:12" x14ac:dyDescent="0.3">
      <c r="A811" s="21">
        <v>44056</v>
      </c>
      <c r="B811" s="20" t="s">
        <v>770</v>
      </c>
      <c r="C811" s="20" t="s">
        <v>771</v>
      </c>
      <c r="D811" s="20" t="s">
        <v>759</v>
      </c>
      <c r="E811" s="20">
        <v>8280</v>
      </c>
      <c r="F811" s="20" t="s">
        <v>902</v>
      </c>
      <c r="G811" s="20">
        <v>23</v>
      </c>
      <c r="H811" s="20">
        <v>360</v>
      </c>
      <c r="I811" s="20">
        <v>508.8</v>
      </c>
      <c r="J811" s="20">
        <v>2020</v>
      </c>
      <c r="K811" s="20">
        <v>8</v>
      </c>
      <c r="L811" s="20">
        <v>33</v>
      </c>
    </row>
    <row r="812" spans="1:12" x14ac:dyDescent="0.3">
      <c r="A812" s="21">
        <v>44055</v>
      </c>
      <c r="B812" s="20" t="s">
        <v>757</v>
      </c>
      <c r="C812" s="20" t="s">
        <v>758</v>
      </c>
      <c r="D812" s="20" t="s">
        <v>759</v>
      </c>
      <c r="E812" s="20">
        <v>13680</v>
      </c>
      <c r="F812" s="20" t="s">
        <v>898</v>
      </c>
      <c r="G812" s="20">
        <v>38</v>
      </c>
      <c r="H812" s="20">
        <v>360</v>
      </c>
      <c r="I812" s="20">
        <v>819.2</v>
      </c>
      <c r="J812" s="20">
        <v>2020</v>
      </c>
      <c r="K812" s="20">
        <v>8</v>
      </c>
      <c r="L812" s="20">
        <v>33</v>
      </c>
    </row>
    <row r="813" spans="1:12" x14ac:dyDescent="0.3">
      <c r="A813" s="21">
        <v>44055</v>
      </c>
      <c r="B813" s="20" t="s">
        <v>761</v>
      </c>
      <c r="C813" s="20" t="s">
        <v>762</v>
      </c>
      <c r="D813" s="20" t="s">
        <v>759</v>
      </c>
      <c r="E813" s="20">
        <v>11880</v>
      </c>
      <c r="F813" s="20" t="s">
        <v>899</v>
      </c>
      <c r="G813" s="20">
        <v>33</v>
      </c>
      <c r="H813" s="20">
        <v>360</v>
      </c>
      <c r="I813" s="20">
        <v>710.37</v>
      </c>
      <c r="J813" s="20">
        <v>2020</v>
      </c>
      <c r="K813" s="20">
        <v>8</v>
      </c>
      <c r="L813" s="20">
        <v>33</v>
      </c>
    </row>
    <row r="814" spans="1:12" x14ac:dyDescent="0.3">
      <c r="A814" s="21">
        <v>44055</v>
      </c>
      <c r="B814" s="20" t="s">
        <v>764</v>
      </c>
      <c r="C814" s="20" t="s">
        <v>765</v>
      </c>
      <c r="D814" s="20" t="s">
        <v>759</v>
      </c>
      <c r="E814" s="20">
        <v>11520</v>
      </c>
      <c r="F814" s="20" t="s">
        <v>900</v>
      </c>
      <c r="G814" s="20">
        <v>32</v>
      </c>
      <c r="H814" s="20">
        <v>360</v>
      </c>
      <c r="I814" s="20">
        <v>698.3</v>
      </c>
      <c r="J814" s="20">
        <v>2020</v>
      </c>
      <c r="K814" s="20">
        <v>8</v>
      </c>
      <c r="L814" s="20">
        <v>33</v>
      </c>
    </row>
    <row r="815" spans="1:12" x14ac:dyDescent="0.3">
      <c r="A815" s="21">
        <v>44055</v>
      </c>
      <c r="B815" s="20" t="s">
        <v>767</v>
      </c>
      <c r="C815" s="20" t="s">
        <v>768</v>
      </c>
      <c r="D815" s="20" t="s">
        <v>759</v>
      </c>
      <c r="E815" s="20">
        <v>10440</v>
      </c>
      <c r="F815" s="20" t="s">
        <v>901</v>
      </c>
      <c r="G815" s="20">
        <v>29</v>
      </c>
      <c r="H815" s="20">
        <v>360</v>
      </c>
      <c r="I815" s="20">
        <v>647.95000000000005</v>
      </c>
      <c r="J815" s="20">
        <v>2020</v>
      </c>
      <c r="K815" s="20">
        <v>8</v>
      </c>
      <c r="L815" s="20">
        <v>33</v>
      </c>
    </row>
    <row r="816" spans="1:12" x14ac:dyDescent="0.3">
      <c r="A816" s="21">
        <v>44055</v>
      </c>
      <c r="B816" s="20" t="s">
        <v>770</v>
      </c>
      <c r="C816" s="20" t="s">
        <v>771</v>
      </c>
      <c r="D816" s="20" t="s">
        <v>759</v>
      </c>
      <c r="E816" s="20">
        <v>7200</v>
      </c>
      <c r="F816" s="20" t="s">
        <v>902</v>
      </c>
      <c r="G816" s="20">
        <v>20</v>
      </c>
      <c r="H816" s="20">
        <v>360</v>
      </c>
      <c r="I816" s="20">
        <v>443.4</v>
      </c>
      <c r="J816" s="20">
        <v>2020</v>
      </c>
      <c r="K816" s="20">
        <v>8</v>
      </c>
      <c r="L816" s="20">
        <v>33</v>
      </c>
    </row>
    <row r="817" spans="1:12" x14ac:dyDescent="0.3">
      <c r="A817" s="21">
        <v>44055</v>
      </c>
      <c r="B817" s="20" t="s">
        <v>757</v>
      </c>
      <c r="C817" s="20" t="s">
        <v>758</v>
      </c>
      <c r="D817" s="20" t="s">
        <v>759</v>
      </c>
      <c r="E817" s="20">
        <v>16200</v>
      </c>
      <c r="F817" s="20" t="s">
        <v>898</v>
      </c>
      <c r="G817" s="20">
        <v>45</v>
      </c>
      <c r="H817" s="20">
        <v>360</v>
      </c>
      <c r="I817" s="20">
        <v>992.55</v>
      </c>
      <c r="J817" s="20">
        <v>2020</v>
      </c>
      <c r="K817" s="20">
        <v>8</v>
      </c>
      <c r="L817" s="20">
        <v>33</v>
      </c>
    </row>
    <row r="818" spans="1:12" x14ac:dyDescent="0.3">
      <c r="A818" s="21">
        <v>44055</v>
      </c>
      <c r="B818" s="20" t="s">
        <v>761</v>
      </c>
      <c r="C818" s="20" t="s">
        <v>762</v>
      </c>
      <c r="D818" s="20" t="s">
        <v>759</v>
      </c>
      <c r="E818" s="20">
        <v>13320</v>
      </c>
      <c r="F818" s="20" t="s">
        <v>899</v>
      </c>
      <c r="G818" s="20">
        <v>37</v>
      </c>
      <c r="H818" s="20">
        <v>360</v>
      </c>
      <c r="I818" s="20">
        <v>799.9</v>
      </c>
      <c r="J818" s="20">
        <v>2020</v>
      </c>
      <c r="K818" s="20">
        <v>8</v>
      </c>
      <c r="L818" s="20">
        <v>33</v>
      </c>
    </row>
    <row r="819" spans="1:12" x14ac:dyDescent="0.3">
      <c r="A819" s="21">
        <v>44055</v>
      </c>
      <c r="B819" s="20" t="s">
        <v>764</v>
      </c>
      <c r="C819" s="20" t="s">
        <v>765</v>
      </c>
      <c r="D819" s="20" t="s">
        <v>759</v>
      </c>
      <c r="E819" s="20">
        <v>13680</v>
      </c>
      <c r="F819" s="20" t="s">
        <v>900</v>
      </c>
      <c r="G819" s="20">
        <v>38</v>
      </c>
      <c r="H819" s="20">
        <v>360</v>
      </c>
      <c r="I819" s="20">
        <v>828.05</v>
      </c>
      <c r="J819" s="20">
        <v>2020</v>
      </c>
      <c r="K819" s="20">
        <v>8</v>
      </c>
      <c r="L819" s="20">
        <v>33</v>
      </c>
    </row>
    <row r="820" spans="1:12" x14ac:dyDescent="0.3">
      <c r="A820" s="21">
        <v>44055</v>
      </c>
      <c r="B820" s="20" t="s">
        <v>767</v>
      </c>
      <c r="C820" s="20" t="s">
        <v>768</v>
      </c>
      <c r="D820" s="20" t="s">
        <v>759</v>
      </c>
      <c r="E820" s="20">
        <v>11880</v>
      </c>
      <c r="F820" s="20" t="s">
        <v>901</v>
      </c>
      <c r="G820" s="20">
        <v>33</v>
      </c>
      <c r="H820" s="20">
        <v>360</v>
      </c>
      <c r="I820" s="20">
        <v>743.8</v>
      </c>
      <c r="J820" s="20">
        <v>2020</v>
      </c>
      <c r="K820" s="20">
        <v>8</v>
      </c>
      <c r="L820" s="20">
        <v>33</v>
      </c>
    </row>
    <row r="821" spans="1:12" x14ac:dyDescent="0.3">
      <c r="A821" s="21">
        <v>44055</v>
      </c>
      <c r="B821" s="20" t="s">
        <v>770</v>
      </c>
      <c r="C821" s="20" t="s">
        <v>771</v>
      </c>
      <c r="D821" s="20" t="s">
        <v>759</v>
      </c>
      <c r="E821" s="20">
        <v>9720</v>
      </c>
      <c r="F821" s="20" t="s">
        <v>902</v>
      </c>
      <c r="G821" s="20">
        <v>27</v>
      </c>
      <c r="H821" s="20">
        <v>360</v>
      </c>
      <c r="I821" s="20">
        <v>625.25</v>
      </c>
      <c r="J821" s="20">
        <v>2020</v>
      </c>
      <c r="K821" s="20">
        <v>8</v>
      </c>
      <c r="L821" s="20">
        <v>33</v>
      </c>
    </row>
    <row r="822" spans="1:12" x14ac:dyDescent="0.3">
      <c r="A822" s="21">
        <v>44055</v>
      </c>
      <c r="B822" s="20" t="s">
        <v>757</v>
      </c>
      <c r="C822" s="20" t="s">
        <v>758</v>
      </c>
      <c r="D822" s="20" t="s">
        <v>759</v>
      </c>
      <c r="E822" s="20">
        <v>11520</v>
      </c>
      <c r="F822" s="20" t="s">
        <v>898</v>
      </c>
      <c r="G822" s="20">
        <v>32</v>
      </c>
      <c r="H822" s="20">
        <v>360</v>
      </c>
      <c r="I822" s="20">
        <v>710.15</v>
      </c>
      <c r="J822" s="20">
        <v>2020</v>
      </c>
      <c r="K822" s="20">
        <v>8</v>
      </c>
      <c r="L822" s="20">
        <v>33</v>
      </c>
    </row>
    <row r="823" spans="1:12" x14ac:dyDescent="0.3">
      <c r="A823" s="21">
        <v>44055</v>
      </c>
      <c r="B823" s="20" t="s">
        <v>761</v>
      </c>
      <c r="C823" s="20" t="s">
        <v>762</v>
      </c>
      <c r="D823" s="20" t="s">
        <v>759</v>
      </c>
      <c r="E823" s="20">
        <v>11160</v>
      </c>
      <c r="F823" s="20" t="s">
        <v>899</v>
      </c>
      <c r="G823" s="20">
        <v>31</v>
      </c>
      <c r="H823" s="20">
        <v>360</v>
      </c>
      <c r="I823" s="20">
        <v>672.7</v>
      </c>
      <c r="J823" s="20">
        <v>2020</v>
      </c>
      <c r="K823" s="20">
        <v>8</v>
      </c>
      <c r="L823" s="20">
        <v>33</v>
      </c>
    </row>
    <row r="824" spans="1:12" x14ac:dyDescent="0.3">
      <c r="A824" s="21">
        <v>44055</v>
      </c>
      <c r="B824" s="20" t="s">
        <v>764</v>
      </c>
      <c r="C824" s="20" t="s">
        <v>765</v>
      </c>
      <c r="D824" s="20" t="s">
        <v>759</v>
      </c>
      <c r="E824" s="20">
        <v>10800</v>
      </c>
      <c r="F824" s="20" t="s">
        <v>900</v>
      </c>
      <c r="G824" s="20">
        <v>30</v>
      </c>
      <c r="H824" s="20">
        <v>360</v>
      </c>
      <c r="I824" s="20">
        <v>653.6</v>
      </c>
      <c r="J824" s="20">
        <v>2020</v>
      </c>
      <c r="K824" s="20">
        <v>8</v>
      </c>
      <c r="L824" s="20">
        <v>33</v>
      </c>
    </row>
    <row r="825" spans="1:12" x14ac:dyDescent="0.3">
      <c r="A825" s="21">
        <v>44055</v>
      </c>
      <c r="B825" s="20" t="s">
        <v>767</v>
      </c>
      <c r="C825" s="20" t="s">
        <v>768</v>
      </c>
      <c r="D825" s="20" t="s">
        <v>759</v>
      </c>
      <c r="E825" s="20">
        <v>9000</v>
      </c>
      <c r="F825" s="20" t="s">
        <v>901</v>
      </c>
      <c r="G825" s="20">
        <v>25</v>
      </c>
      <c r="H825" s="20">
        <v>360</v>
      </c>
      <c r="I825" s="20">
        <v>562.95000000000005</v>
      </c>
      <c r="J825" s="20">
        <v>2020</v>
      </c>
      <c r="K825" s="20">
        <v>8</v>
      </c>
      <c r="L825" s="20">
        <v>33</v>
      </c>
    </row>
    <row r="826" spans="1:12" x14ac:dyDescent="0.3">
      <c r="A826" s="21">
        <v>44055</v>
      </c>
      <c r="B826" s="20" t="s">
        <v>770</v>
      </c>
      <c r="C826" s="20" t="s">
        <v>771</v>
      </c>
      <c r="D826" s="20" t="s">
        <v>759</v>
      </c>
      <c r="E826" s="20">
        <v>6840</v>
      </c>
      <c r="F826" s="20" t="s">
        <v>902</v>
      </c>
      <c r="G826" s="20">
        <v>19</v>
      </c>
      <c r="H826" s="20">
        <v>360</v>
      </c>
      <c r="I826" s="20">
        <v>423.85</v>
      </c>
      <c r="J826" s="20">
        <v>2020</v>
      </c>
      <c r="K826" s="20">
        <v>8</v>
      </c>
      <c r="L826" s="20">
        <v>33</v>
      </c>
    </row>
    <row r="827" spans="1:12" x14ac:dyDescent="0.3">
      <c r="A827" s="21">
        <v>44054</v>
      </c>
      <c r="B827" s="20" t="s">
        <v>826</v>
      </c>
      <c r="C827" s="20" t="s">
        <v>827</v>
      </c>
      <c r="D827" s="20" t="s">
        <v>759</v>
      </c>
      <c r="E827" s="20">
        <v>25560</v>
      </c>
      <c r="F827" s="20" t="s">
        <v>903</v>
      </c>
      <c r="G827" s="20">
        <v>71</v>
      </c>
      <c r="H827" s="20">
        <v>360</v>
      </c>
      <c r="I827" s="20">
        <v>1555.14</v>
      </c>
      <c r="J827" s="20">
        <v>2020</v>
      </c>
      <c r="K827" s="20">
        <v>8</v>
      </c>
      <c r="L827" s="20">
        <v>33</v>
      </c>
    </row>
    <row r="828" spans="1:12" x14ac:dyDescent="0.3">
      <c r="A828" s="21">
        <v>44053</v>
      </c>
      <c r="B828" s="20" t="s">
        <v>757</v>
      </c>
      <c r="C828" s="20" t="s">
        <v>758</v>
      </c>
      <c r="D828" s="20" t="s">
        <v>759</v>
      </c>
      <c r="E828" s="20">
        <v>13680</v>
      </c>
      <c r="F828" s="20" t="s">
        <v>904</v>
      </c>
      <c r="G828" s="20">
        <v>38</v>
      </c>
      <c r="H828" s="20">
        <v>360</v>
      </c>
      <c r="I828" s="20">
        <v>846.1</v>
      </c>
      <c r="J828" s="20">
        <v>2020</v>
      </c>
      <c r="K828" s="20">
        <v>8</v>
      </c>
      <c r="L828" s="20">
        <v>33</v>
      </c>
    </row>
    <row r="829" spans="1:12" x14ac:dyDescent="0.3">
      <c r="A829" s="21">
        <v>44053</v>
      </c>
      <c r="B829" s="20" t="s">
        <v>761</v>
      </c>
      <c r="C829" s="20" t="s">
        <v>762</v>
      </c>
      <c r="D829" s="20" t="s">
        <v>759</v>
      </c>
      <c r="E829" s="20">
        <v>11880</v>
      </c>
      <c r="F829" s="20" t="s">
        <v>905</v>
      </c>
      <c r="G829" s="20">
        <v>33</v>
      </c>
      <c r="H829" s="20">
        <v>360</v>
      </c>
      <c r="I829" s="20">
        <v>711.02</v>
      </c>
      <c r="J829" s="20">
        <v>2020</v>
      </c>
      <c r="K829" s="20">
        <v>8</v>
      </c>
      <c r="L829" s="20">
        <v>33</v>
      </c>
    </row>
    <row r="830" spans="1:12" x14ac:dyDescent="0.3">
      <c r="A830" s="21">
        <v>44053</v>
      </c>
      <c r="B830" s="20" t="s">
        <v>764</v>
      </c>
      <c r="C830" s="20" t="s">
        <v>765</v>
      </c>
      <c r="D830" s="20" t="s">
        <v>759</v>
      </c>
      <c r="E830" s="20">
        <v>12240</v>
      </c>
      <c r="F830" s="20" t="s">
        <v>906</v>
      </c>
      <c r="G830" s="20">
        <v>34</v>
      </c>
      <c r="H830" s="20">
        <v>360</v>
      </c>
      <c r="I830" s="20">
        <v>737.35</v>
      </c>
      <c r="J830" s="20">
        <v>2020</v>
      </c>
      <c r="K830" s="20">
        <v>8</v>
      </c>
      <c r="L830" s="20">
        <v>33</v>
      </c>
    </row>
    <row r="831" spans="1:12" x14ac:dyDescent="0.3">
      <c r="A831" s="21">
        <v>44053</v>
      </c>
      <c r="B831" s="20" t="s">
        <v>767</v>
      </c>
      <c r="C831" s="20" t="s">
        <v>768</v>
      </c>
      <c r="D831" s="20" t="s">
        <v>759</v>
      </c>
      <c r="E831" s="20">
        <v>10440</v>
      </c>
      <c r="F831" s="20" t="s">
        <v>907</v>
      </c>
      <c r="G831" s="20">
        <v>29</v>
      </c>
      <c r="H831" s="20">
        <v>360</v>
      </c>
      <c r="I831" s="20">
        <v>648.54999999999995</v>
      </c>
      <c r="J831" s="20">
        <v>2020</v>
      </c>
      <c r="K831" s="20">
        <v>8</v>
      </c>
      <c r="L831" s="20">
        <v>33</v>
      </c>
    </row>
    <row r="832" spans="1:12" x14ac:dyDescent="0.3">
      <c r="A832" s="21">
        <v>44053</v>
      </c>
      <c r="B832" s="20" t="s">
        <v>770</v>
      </c>
      <c r="C832" s="20" t="s">
        <v>771</v>
      </c>
      <c r="D832" s="20" t="s">
        <v>759</v>
      </c>
      <c r="E832" s="20">
        <v>7920</v>
      </c>
      <c r="F832" s="20" t="s">
        <v>908</v>
      </c>
      <c r="G832" s="20">
        <v>22</v>
      </c>
      <c r="H832" s="20">
        <v>360</v>
      </c>
      <c r="I832" s="20">
        <v>487.05</v>
      </c>
      <c r="J832" s="20">
        <v>2020</v>
      </c>
      <c r="K832" s="20">
        <v>8</v>
      </c>
      <c r="L832" s="20">
        <v>33</v>
      </c>
    </row>
    <row r="833" spans="1:12" x14ac:dyDescent="0.3">
      <c r="A833" s="21">
        <v>44053</v>
      </c>
      <c r="B833" s="20" t="s">
        <v>757</v>
      </c>
      <c r="C833" s="20" t="s">
        <v>758</v>
      </c>
      <c r="D833" s="20" t="s">
        <v>759</v>
      </c>
      <c r="E833" s="20">
        <v>14040</v>
      </c>
      <c r="F833" s="20" t="s">
        <v>904</v>
      </c>
      <c r="G833" s="20">
        <v>39</v>
      </c>
      <c r="H833" s="20">
        <v>360</v>
      </c>
      <c r="I833" s="20">
        <v>828.9</v>
      </c>
      <c r="J833" s="20">
        <v>2020</v>
      </c>
      <c r="K833" s="20">
        <v>8</v>
      </c>
      <c r="L833" s="20">
        <v>33</v>
      </c>
    </row>
    <row r="834" spans="1:12" x14ac:dyDescent="0.3">
      <c r="A834" s="21">
        <v>44053</v>
      </c>
      <c r="B834" s="20" t="s">
        <v>761</v>
      </c>
      <c r="C834" s="20" t="s">
        <v>762</v>
      </c>
      <c r="D834" s="20" t="s">
        <v>759</v>
      </c>
      <c r="E834" s="20">
        <v>12600</v>
      </c>
      <c r="F834" s="20" t="s">
        <v>905</v>
      </c>
      <c r="G834" s="20">
        <v>35</v>
      </c>
      <c r="H834" s="20">
        <v>360</v>
      </c>
      <c r="I834" s="20">
        <v>776.35</v>
      </c>
      <c r="J834" s="20">
        <v>2020</v>
      </c>
      <c r="K834" s="20">
        <v>8</v>
      </c>
      <c r="L834" s="20">
        <v>33</v>
      </c>
    </row>
    <row r="835" spans="1:12" x14ac:dyDescent="0.3">
      <c r="A835" s="21">
        <v>44053</v>
      </c>
      <c r="B835" s="20" t="s">
        <v>764</v>
      </c>
      <c r="C835" s="20" t="s">
        <v>765</v>
      </c>
      <c r="D835" s="20" t="s">
        <v>759</v>
      </c>
      <c r="E835" s="20">
        <v>12240</v>
      </c>
      <c r="F835" s="20" t="s">
        <v>906</v>
      </c>
      <c r="G835" s="20">
        <v>34</v>
      </c>
      <c r="H835" s="20">
        <v>360</v>
      </c>
      <c r="I835" s="20">
        <v>734.75</v>
      </c>
      <c r="J835" s="20">
        <v>2020</v>
      </c>
      <c r="K835" s="20">
        <v>8</v>
      </c>
      <c r="L835" s="20">
        <v>33</v>
      </c>
    </row>
    <row r="836" spans="1:12" x14ac:dyDescent="0.3">
      <c r="A836" s="21">
        <v>44053</v>
      </c>
      <c r="B836" s="20" t="s">
        <v>767</v>
      </c>
      <c r="C836" s="20" t="s">
        <v>768</v>
      </c>
      <c r="D836" s="20" t="s">
        <v>759</v>
      </c>
      <c r="E836" s="20">
        <v>10800</v>
      </c>
      <c r="F836" s="20" t="s">
        <v>907</v>
      </c>
      <c r="G836" s="20">
        <v>30</v>
      </c>
      <c r="H836" s="20">
        <v>360</v>
      </c>
      <c r="I836" s="20">
        <v>698.55</v>
      </c>
      <c r="J836" s="20">
        <v>2020</v>
      </c>
      <c r="K836" s="20">
        <v>8</v>
      </c>
      <c r="L836" s="20">
        <v>33</v>
      </c>
    </row>
    <row r="837" spans="1:12" x14ac:dyDescent="0.3">
      <c r="A837" s="21">
        <v>44053</v>
      </c>
      <c r="B837" s="20" t="s">
        <v>770</v>
      </c>
      <c r="C837" s="20" t="s">
        <v>771</v>
      </c>
      <c r="D837" s="20" t="s">
        <v>759</v>
      </c>
      <c r="E837" s="20">
        <v>7560</v>
      </c>
      <c r="F837" s="20" t="s">
        <v>908</v>
      </c>
      <c r="G837" s="20">
        <v>21</v>
      </c>
      <c r="H837" s="20">
        <v>360</v>
      </c>
      <c r="I837" s="20">
        <v>461.3</v>
      </c>
      <c r="J837" s="20">
        <v>2020</v>
      </c>
      <c r="K837" s="20">
        <v>8</v>
      </c>
      <c r="L837" s="20">
        <v>33</v>
      </c>
    </row>
    <row r="838" spans="1:12" x14ac:dyDescent="0.3">
      <c r="A838" s="21">
        <v>44050</v>
      </c>
      <c r="B838" s="20" t="s">
        <v>757</v>
      </c>
      <c r="C838" s="20" t="s">
        <v>758</v>
      </c>
      <c r="D838" s="20" t="s">
        <v>759</v>
      </c>
      <c r="E838" s="20">
        <v>13680</v>
      </c>
      <c r="F838" s="20" t="s">
        <v>904</v>
      </c>
      <c r="G838" s="20">
        <v>38</v>
      </c>
      <c r="H838" s="20">
        <v>360</v>
      </c>
      <c r="I838" s="20">
        <v>806.15</v>
      </c>
      <c r="J838" s="20">
        <v>2020</v>
      </c>
      <c r="K838" s="20">
        <v>8</v>
      </c>
      <c r="L838" s="20">
        <v>32</v>
      </c>
    </row>
    <row r="839" spans="1:12" x14ac:dyDescent="0.3">
      <c r="A839" s="21">
        <v>44050</v>
      </c>
      <c r="B839" s="20" t="s">
        <v>761</v>
      </c>
      <c r="C839" s="20" t="s">
        <v>762</v>
      </c>
      <c r="D839" s="20" t="s">
        <v>759</v>
      </c>
      <c r="E839" s="20">
        <v>12240</v>
      </c>
      <c r="F839" s="20" t="s">
        <v>905</v>
      </c>
      <c r="G839" s="20">
        <v>34</v>
      </c>
      <c r="H839" s="20">
        <v>360</v>
      </c>
      <c r="I839" s="20">
        <v>729.85</v>
      </c>
      <c r="J839" s="20">
        <v>2020</v>
      </c>
      <c r="K839" s="20">
        <v>8</v>
      </c>
      <c r="L839" s="20">
        <v>32</v>
      </c>
    </row>
    <row r="840" spans="1:12" x14ac:dyDescent="0.3">
      <c r="A840" s="21">
        <v>44050</v>
      </c>
      <c r="B840" s="20" t="s">
        <v>764</v>
      </c>
      <c r="C840" s="20" t="s">
        <v>765</v>
      </c>
      <c r="D840" s="20" t="s">
        <v>759</v>
      </c>
      <c r="E840" s="20">
        <v>12240</v>
      </c>
      <c r="F840" s="20" t="s">
        <v>906</v>
      </c>
      <c r="G840" s="20">
        <v>34</v>
      </c>
      <c r="H840" s="20">
        <v>360</v>
      </c>
      <c r="I840" s="20">
        <v>733</v>
      </c>
      <c r="J840" s="20">
        <v>2020</v>
      </c>
      <c r="K840" s="20">
        <v>8</v>
      </c>
      <c r="L840" s="20">
        <v>32</v>
      </c>
    </row>
    <row r="841" spans="1:12" x14ac:dyDescent="0.3">
      <c r="A841" s="21">
        <v>44050</v>
      </c>
      <c r="B841" s="20" t="s">
        <v>767</v>
      </c>
      <c r="C841" s="20" t="s">
        <v>768</v>
      </c>
      <c r="D841" s="20" t="s">
        <v>759</v>
      </c>
      <c r="E841" s="20">
        <v>10800</v>
      </c>
      <c r="F841" s="20" t="s">
        <v>907</v>
      </c>
      <c r="G841" s="20">
        <v>30</v>
      </c>
      <c r="H841" s="20">
        <v>360</v>
      </c>
      <c r="I841" s="20">
        <v>698.1</v>
      </c>
      <c r="J841" s="20">
        <v>2020</v>
      </c>
      <c r="K841" s="20">
        <v>8</v>
      </c>
      <c r="L841" s="20">
        <v>32</v>
      </c>
    </row>
    <row r="842" spans="1:12" x14ac:dyDescent="0.3">
      <c r="A842" s="21">
        <v>44050</v>
      </c>
      <c r="B842" s="20" t="s">
        <v>770</v>
      </c>
      <c r="C842" s="20" t="s">
        <v>771</v>
      </c>
      <c r="D842" s="20" t="s">
        <v>759</v>
      </c>
      <c r="E842" s="20">
        <v>7560</v>
      </c>
      <c r="F842" s="20" t="s">
        <v>908</v>
      </c>
      <c r="G842" s="20">
        <v>21</v>
      </c>
      <c r="H842" s="20">
        <v>360</v>
      </c>
      <c r="I842" s="20">
        <v>465.55</v>
      </c>
      <c r="J842" s="20">
        <v>2020</v>
      </c>
      <c r="K842" s="20">
        <v>8</v>
      </c>
      <c r="L842" s="20">
        <v>32</v>
      </c>
    </row>
    <row r="843" spans="1:12" x14ac:dyDescent="0.3">
      <c r="A843" s="21">
        <v>44049</v>
      </c>
      <c r="B843" s="20" t="s">
        <v>757</v>
      </c>
      <c r="C843" s="20" t="s">
        <v>758</v>
      </c>
      <c r="D843" s="20" t="s">
        <v>759</v>
      </c>
      <c r="E843" s="20">
        <v>14040</v>
      </c>
      <c r="F843" s="20" t="s">
        <v>904</v>
      </c>
      <c r="G843" s="20">
        <v>39</v>
      </c>
      <c r="H843" s="20">
        <v>360</v>
      </c>
      <c r="I843" s="20">
        <v>822.15</v>
      </c>
      <c r="J843" s="20">
        <v>2020</v>
      </c>
      <c r="K843" s="20">
        <v>8</v>
      </c>
      <c r="L843" s="20">
        <v>32</v>
      </c>
    </row>
    <row r="844" spans="1:12" x14ac:dyDescent="0.3">
      <c r="A844" s="21">
        <v>44049</v>
      </c>
      <c r="B844" s="20" t="s">
        <v>761</v>
      </c>
      <c r="C844" s="20" t="s">
        <v>762</v>
      </c>
      <c r="D844" s="20" t="s">
        <v>759</v>
      </c>
      <c r="E844" s="20">
        <v>11880</v>
      </c>
      <c r="F844" s="20" t="s">
        <v>905</v>
      </c>
      <c r="G844" s="20">
        <v>33</v>
      </c>
      <c r="H844" s="20">
        <v>360</v>
      </c>
      <c r="I844" s="20">
        <v>707.86</v>
      </c>
      <c r="J844" s="20">
        <v>2020</v>
      </c>
      <c r="K844" s="20">
        <v>8</v>
      </c>
      <c r="L844" s="20">
        <v>32</v>
      </c>
    </row>
    <row r="845" spans="1:12" x14ac:dyDescent="0.3">
      <c r="A845" s="21">
        <v>44049</v>
      </c>
      <c r="B845" s="20" t="s">
        <v>764</v>
      </c>
      <c r="C845" s="20" t="s">
        <v>765</v>
      </c>
      <c r="D845" s="20" t="s">
        <v>759</v>
      </c>
      <c r="E845" s="20">
        <v>11880</v>
      </c>
      <c r="F845" s="20" t="s">
        <v>906</v>
      </c>
      <c r="G845" s="20">
        <v>33</v>
      </c>
      <c r="H845" s="20">
        <v>360</v>
      </c>
      <c r="I845" s="20">
        <v>695.25</v>
      </c>
      <c r="J845" s="20">
        <v>2020</v>
      </c>
      <c r="K845" s="20">
        <v>8</v>
      </c>
      <c r="L845" s="20">
        <v>32</v>
      </c>
    </row>
    <row r="846" spans="1:12" x14ac:dyDescent="0.3">
      <c r="A846" s="21">
        <v>44049</v>
      </c>
      <c r="B846" s="20" t="s">
        <v>767</v>
      </c>
      <c r="C846" s="20" t="s">
        <v>768</v>
      </c>
      <c r="D846" s="20" t="s">
        <v>759</v>
      </c>
      <c r="E846" s="20">
        <v>10800</v>
      </c>
      <c r="F846" s="20" t="s">
        <v>907</v>
      </c>
      <c r="G846" s="20">
        <v>30</v>
      </c>
      <c r="H846" s="20">
        <v>360</v>
      </c>
      <c r="I846" s="20">
        <v>660.9</v>
      </c>
      <c r="J846" s="20">
        <v>2020</v>
      </c>
      <c r="K846" s="20">
        <v>8</v>
      </c>
      <c r="L846" s="20">
        <v>32</v>
      </c>
    </row>
    <row r="847" spans="1:12" x14ac:dyDescent="0.3">
      <c r="A847" s="21">
        <v>44049</v>
      </c>
      <c r="B847" s="20" t="s">
        <v>770</v>
      </c>
      <c r="C847" s="20" t="s">
        <v>771</v>
      </c>
      <c r="D847" s="20" t="s">
        <v>759</v>
      </c>
      <c r="E847" s="20">
        <v>8280</v>
      </c>
      <c r="F847" s="20" t="s">
        <v>908</v>
      </c>
      <c r="G847" s="20">
        <v>23</v>
      </c>
      <c r="H847" s="20">
        <v>360</v>
      </c>
      <c r="I847" s="20">
        <v>507.35</v>
      </c>
      <c r="J847" s="20">
        <v>2020</v>
      </c>
      <c r="K847" s="20">
        <v>8</v>
      </c>
      <c r="L847" s="20">
        <v>32</v>
      </c>
    </row>
    <row r="848" spans="1:12" x14ac:dyDescent="0.3">
      <c r="A848" s="21">
        <v>44048</v>
      </c>
      <c r="B848" s="20" t="s">
        <v>757</v>
      </c>
      <c r="C848" s="20" t="s">
        <v>758</v>
      </c>
      <c r="D848" s="20" t="s">
        <v>759</v>
      </c>
      <c r="E848" s="20">
        <v>13680</v>
      </c>
      <c r="F848" s="20" t="s">
        <v>904</v>
      </c>
      <c r="G848" s="20">
        <v>38</v>
      </c>
      <c r="H848" s="20">
        <v>360</v>
      </c>
      <c r="I848" s="20">
        <v>811.2</v>
      </c>
      <c r="J848" s="20">
        <v>2020</v>
      </c>
      <c r="K848" s="20">
        <v>8</v>
      </c>
      <c r="L848" s="20">
        <v>32</v>
      </c>
    </row>
    <row r="849" spans="1:12" x14ac:dyDescent="0.3">
      <c r="A849" s="21">
        <v>44048</v>
      </c>
      <c r="B849" s="20" t="s">
        <v>761</v>
      </c>
      <c r="C849" s="20" t="s">
        <v>762</v>
      </c>
      <c r="D849" s="20" t="s">
        <v>759</v>
      </c>
      <c r="E849" s="20">
        <v>11880</v>
      </c>
      <c r="F849" s="20" t="s">
        <v>905</v>
      </c>
      <c r="G849" s="20">
        <v>33</v>
      </c>
      <c r="H849" s="20">
        <v>360</v>
      </c>
      <c r="I849" s="20">
        <v>713.65</v>
      </c>
      <c r="J849" s="20">
        <v>2020</v>
      </c>
      <c r="K849" s="20">
        <v>8</v>
      </c>
      <c r="L849" s="20">
        <v>32</v>
      </c>
    </row>
    <row r="850" spans="1:12" x14ac:dyDescent="0.3">
      <c r="A850" s="21">
        <v>44048</v>
      </c>
      <c r="B850" s="20" t="s">
        <v>764</v>
      </c>
      <c r="C850" s="20" t="s">
        <v>765</v>
      </c>
      <c r="D850" s="20" t="s">
        <v>759</v>
      </c>
      <c r="E850" s="20">
        <v>11880</v>
      </c>
      <c r="F850" s="20" t="s">
        <v>906</v>
      </c>
      <c r="G850" s="20">
        <v>33</v>
      </c>
      <c r="H850" s="20">
        <v>360</v>
      </c>
      <c r="I850" s="20">
        <v>717.3</v>
      </c>
      <c r="J850" s="20">
        <v>2020</v>
      </c>
      <c r="K850" s="20">
        <v>8</v>
      </c>
      <c r="L850" s="20">
        <v>32</v>
      </c>
    </row>
    <row r="851" spans="1:12" x14ac:dyDescent="0.3">
      <c r="A851" s="21">
        <v>44048</v>
      </c>
      <c r="B851" s="20" t="s">
        <v>770</v>
      </c>
      <c r="C851" s="20" t="s">
        <v>771</v>
      </c>
      <c r="D851" s="20" t="s">
        <v>759</v>
      </c>
      <c r="E851" s="20">
        <v>8640</v>
      </c>
      <c r="F851" s="20" t="s">
        <v>908</v>
      </c>
      <c r="G851" s="20">
        <v>24</v>
      </c>
      <c r="H851" s="20">
        <v>360</v>
      </c>
      <c r="I851" s="20">
        <v>535.95000000000005</v>
      </c>
      <c r="J851" s="20">
        <v>2020</v>
      </c>
      <c r="K851" s="20">
        <v>8</v>
      </c>
      <c r="L851" s="20">
        <v>32</v>
      </c>
    </row>
    <row r="852" spans="1:12" x14ac:dyDescent="0.3">
      <c r="A852" s="21">
        <v>44048</v>
      </c>
      <c r="B852" s="20" t="s">
        <v>767</v>
      </c>
      <c r="C852" s="20" t="s">
        <v>768</v>
      </c>
      <c r="D852" s="20" t="s">
        <v>759</v>
      </c>
      <c r="E852" s="20">
        <v>10440</v>
      </c>
      <c r="F852" s="20" t="s">
        <v>907</v>
      </c>
      <c r="G852" s="20">
        <v>29</v>
      </c>
      <c r="H852" s="20">
        <v>360</v>
      </c>
      <c r="I852" s="20">
        <v>659.3</v>
      </c>
      <c r="J852" s="20">
        <v>2020</v>
      </c>
      <c r="K852" s="20">
        <v>8</v>
      </c>
      <c r="L852" s="20">
        <v>32</v>
      </c>
    </row>
    <row r="853" spans="1:12" x14ac:dyDescent="0.3">
      <c r="A853" s="21">
        <v>44048</v>
      </c>
      <c r="B853" s="20" t="s">
        <v>773</v>
      </c>
      <c r="C853" s="20" t="s">
        <v>774</v>
      </c>
      <c r="D853" s="20" t="s">
        <v>759</v>
      </c>
      <c r="E853" s="20">
        <v>360</v>
      </c>
      <c r="F853" s="20" t="s">
        <v>890</v>
      </c>
      <c r="G853" s="20">
        <v>0</v>
      </c>
      <c r="H853" s="20">
        <v>0</v>
      </c>
      <c r="I853" s="20">
        <v>535.95000000000005</v>
      </c>
      <c r="J853" s="20">
        <v>2020</v>
      </c>
      <c r="K853" s="20">
        <v>8</v>
      </c>
      <c r="L853" s="20">
        <v>32</v>
      </c>
    </row>
    <row r="854" spans="1:12" x14ac:dyDescent="0.3">
      <c r="A854" s="21">
        <v>44047</v>
      </c>
      <c r="B854" s="20" t="s">
        <v>757</v>
      </c>
      <c r="C854" s="20" t="s">
        <v>758</v>
      </c>
      <c r="D854" s="20" t="s">
        <v>759</v>
      </c>
      <c r="E854" s="20">
        <v>14760</v>
      </c>
      <c r="F854" s="20" t="s">
        <v>904</v>
      </c>
      <c r="G854" s="20">
        <v>41</v>
      </c>
      <c r="H854" s="20">
        <v>360</v>
      </c>
      <c r="I854" s="20">
        <v>861.98</v>
      </c>
      <c r="J854" s="20">
        <v>2020</v>
      </c>
      <c r="K854" s="20">
        <v>8</v>
      </c>
      <c r="L854" s="20">
        <v>32</v>
      </c>
    </row>
    <row r="855" spans="1:12" x14ac:dyDescent="0.3">
      <c r="A855" s="21">
        <v>44047</v>
      </c>
      <c r="B855" s="20" t="s">
        <v>761</v>
      </c>
      <c r="C855" s="20" t="s">
        <v>762</v>
      </c>
      <c r="D855" s="20" t="s">
        <v>759</v>
      </c>
      <c r="E855" s="20">
        <v>12960</v>
      </c>
      <c r="F855" s="20" t="s">
        <v>905</v>
      </c>
      <c r="G855" s="20">
        <v>36</v>
      </c>
      <c r="H855" s="20">
        <v>360</v>
      </c>
      <c r="I855" s="20">
        <v>766.4</v>
      </c>
      <c r="J855" s="20">
        <v>2020</v>
      </c>
      <c r="K855" s="20">
        <v>8</v>
      </c>
      <c r="L855" s="20">
        <v>32</v>
      </c>
    </row>
    <row r="856" spans="1:12" x14ac:dyDescent="0.3">
      <c r="A856" s="21">
        <v>44047</v>
      </c>
      <c r="B856" s="20" t="s">
        <v>764</v>
      </c>
      <c r="C856" s="20" t="s">
        <v>765</v>
      </c>
      <c r="D856" s="20" t="s">
        <v>759</v>
      </c>
      <c r="E856" s="20">
        <v>12240</v>
      </c>
      <c r="F856" s="20" t="s">
        <v>906</v>
      </c>
      <c r="G856" s="20">
        <v>34</v>
      </c>
      <c r="H856" s="20">
        <v>360</v>
      </c>
      <c r="I856" s="20">
        <v>732.4</v>
      </c>
      <c r="J856" s="20">
        <v>2020</v>
      </c>
      <c r="K856" s="20">
        <v>8</v>
      </c>
      <c r="L856" s="20">
        <v>32</v>
      </c>
    </row>
    <row r="857" spans="1:12" x14ac:dyDescent="0.3">
      <c r="A857" s="21">
        <v>44047</v>
      </c>
      <c r="B857" s="20" t="s">
        <v>767</v>
      </c>
      <c r="C857" s="20" t="s">
        <v>768</v>
      </c>
      <c r="D857" s="20" t="s">
        <v>759</v>
      </c>
      <c r="E857" s="20">
        <v>13320</v>
      </c>
      <c r="F857" s="20" t="s">
        <v>907</v>
      </c>
      <c r="G857" s="20">
        <v>37</v>
      </c>
      <c r="H857" s="20">
        <v>360</v>
      </c>
      <c r="I857" s="20">
        <v>830.15</v>
      </c>
      <c r="J857" s="20">
        <v>2020</v>
      </c>
      <c r="K857" s="20">
        <v>8</v>
      </c>
      <c r="L857" s="20">
        <v>32</v>
      </c>
    </row>
    <row r="858" spans="1:12" x14ac:dyDescent="0.3">
      <c r="A858" s="21">
        <v>44047</v>
      </c>
      <c r="B858" s="20" t="s">
        <v>770</v>
      </c>
      <c r="C858" s="20" t="s">
        <v>771</v>
      </c>
      <c r="D858" s="20" t="s">
        <v>759</v>
      </c>
      <c r="E858" s="20">
        <v>8640</v>
      </c>
      <c r="F858" s="20" t="s">
        <v>908</v>
      </c>
      <c r="G858" s="20">
        <v>24</v>
      </c>
      <c r="H858" s="20">
        <v>360</v>
      </c>
      <c r="I858" s="20">
        <v>536.4</v>
      </c>
      <c r="J858" s="20">
        <v>2020</v>
      </c>
      <c r="K858" s="20">
        <v>8</v>
      </c>
      <c r="L858" s="20">
        <v>32</v>
      </c>
    </row>
    <row r="859" spans="1:12" x14ac:dyDescent="0.3">
      <c r="A859" s="21">
        <v>44047</v>
      </c>
      <c r="B859" s="20" t="s">
        <v>757</v>
      </c>
      <c r="C859" s="20" t="s">
        <v>758</v>
      </c>
      <c r="D859" s="20" t="s">
        <v>759</v>
      </c>
      <c r="E859" s="20">
        <v>12960</v>
      </c>
      <c r="F859" s="20" t="s">
        <v>904</v>
      </c>
      <c r="G859" s="20">
        <v>36</v>
      </c>
      <c r="H859" s="20">
        <v>360</v>
      </c>
      <c r="I859" s="20">
        <v>741.25</v>
      </c>
      <c r="J859" s="20">
        <v>2020</v>
      </c>
      <c r="K859" s="20">
        <v>8</v>
      </c>
      <c r="L859" s="20">
        <v>32</v>
      </c>
    </row>
    <row r="860" spans="1:12" x14ac:dyDescent="0.3">
      <c r="A860" s="21">
        <v>44047</v>
      </c>
      <c r="B860" s="20" t="s">
        <v>761</v>
      </c>
      <c r="C860" s="20" t="s">
        <v>762</v>
      </c>
      <c r="D860" s="20" t="s">
        <v>759</v>
      </c>
      <c r="E860" s="20">
        <v>11160</v>
      </c>
      <c r="F860" s="20" t="s">
        <v>905</v>
      </c>
      <c r="G860" s="20">
        <v>31</v>
      </c>
      <c r="H860" s="20">
        <v>360</v>
      </c>
      <c r="I860" s="20">
        <v>689.4</v>
      </c>
      <c r="J860" s="20">
        <v>2020</v>
      </c>
      <c r="K860" s="20">
        <v>8</v>
      </c>
      <c r="L860" s="20">
        <v>32</v>
      </c>
    </row>
    <row r="861" spans="1:12" x14ac:dyDescent="0.3">
      <c r="A861" s="21">
        <v>44047</v>
      </c>
      <c r="B861" s="20" t="s">
        <v>764</v>
      </c>
      <c r="C861" s="20" t="s">
        <v>765</v>
      </c>
      <c r="D861" s="20" t="s">
        <v>759</v>
      </c>
      <c r="E861" s="20">
        <v>11160</v>
      </c>
      <c r="F861" s="20" t="s">
        <v>906</v>
      </c>
      <c r="G861" s="20">
        <v>31</v>
      </c>
      <c r="H861" s="20">
        <v>360</v>
      </c>
      <c r="I861" s="20">
        <v>659.8</v>
      </c>
      <c r="J861" s="20">
        <v>2020</v>
      </c>
      <c r="K861" s="20">
        <v>8</v>
      </c>
      <c r="L861" s="20">
        <v>32</v>
      </c>
    </row>
    <row r="862" spans="1:12" x14ac:dyDescent="0.3">
      <c r="A862" s="21">
        <v>44047</v>
      </c>
      <c r="B862" s="20" t="s">
        <v>767</v>
      </c>
      <c r="C862" s="20" t="s">
        <v>768</v>
      </c>
      <c r="D862" s="20" t="s">
        <v>759</v>
      </c>
      <c r="E862" s="20">
        <v>10080</v>
      </c>
      <c r="F862" s="20" t="s">
        <v>907</v>
      </c>
      <c r="G862" s="20">
        <v>28</v>
      </c>
      <c r="H862" s="20">
        <v>360</v>
      </c>
      <c r="I862" s="20">
        <v>630.85</v>
      </c>
      <c r="J862" s="20">
        <v>2020</v>
      </c>
      <c r="K862" s="20">
        <v>8</v>
      </c>
      <c r="L862" s="20">
        <v>32</v>
      </c>
    </row>
    <row r="863" spans="1:12" x14ac:dyDescent="0.3">
      <c r="A863" s="21">
        <v>44047</v>
      </c>
      <c r="B863" s="20" t="s">
        <v>770</v>
      </c>
      <c r="C863" s="20" t="s">
        <v>771</v>
      </c>
      <c r="D863" s="20" t="s">
        <v>759</v>
      </c>
      <c r="E863" s="20">
        <v>6480</v>
      </c>
      <c r="F863" s="20" t="s">
        <v>908</v>
      </c>
      <c r="G863" s="20">
        <v>18</v>
      </c>
      <c r="H863" s="20">
        <v>360</v>
      </c>
      <c r="I863" s="20">
        <v>407.15</v>
      </c>
      <c r="J863" s="20">
        <v>2020</v>
      </c>
      <c r="K863" s="20">
        <v>8</v>
      </c>
      <c r="L863" s="20">
        <v>32</v>
      </c>
    </row>
    <row r="864" spans="1:12" x14ac:dyDescent="0.3">
      <c r="A864" s="21">
        <v>44046</v>
      </c>
      <c r="B864" s="20" t="s">
        <v>826</v>
      </c>
      <c r="C864" s="20" t="s">
        <v>827</v>
      </c>
      <c r="D864" s="20" t="s">
        <v>759</v>
      </c>
      <c r="E864" s="20">
        <v>19440</v>
      </c>
      <c r="F864" s="20" t="s">
        <v>909</v>
      </c>
      <c r="G864" s="20">
        <v>54</v>
      </c>
      <c r="H864" s="20">
        <v>360</v>
      </c>
      <c r="I864" s="20">
        <v>1182.46</v>
      </c>
      <c r="J864" s="20">
        <v>2020</v>
      </c>
      <c r="K864" s="20">
        <v>8</v>
      </c>
      <c r="L864" s="20">
        <v>32</v>
      </c>
    </row>
    <row r="865" spans="1:12" x14ac:dyDescent="0.3">
      <c r="A865" s="21">
        <v>44046</v>
      </c>
      <c r="B865" s="20" t="s">
        <v>757</v>
      </c>
      <c r="C865" s="20" t="s">
        <v>758</v>
      </c>
      <c r="D865" s="20" t="s">
        <v>759</v>
      </c>
      <c r="E865" s="20">
        <v>14040</v>
      </c>
      <c r="F865" s="20" t="s">
        <v>910</v>
      </c>
      <c r="G865" s="20">
        <v>39</v>
      </c>
      <c r="H865" s="20">
        <v>360</v>
      </c>
      <c r="I865" s="20">
        <v>847.7</v>
      </c>
      <c r="J865" s="20">
        <v>2020</v>
      </c>
      <c r="K865" s="20">
        <v>8</v>
      </c>
      <c r="L865" s="20">
        <v>32</v>
      </c>
    </row>
    <row r="866" spans="1:12" x14ac:dyDescent="0.3">
      <c r="A866" s="21">
        <v>44046</v>
      </c>
      <c r="B866" s="20" t="s">
        <v>761</v>
      </c>
      <c r="C866" s="20" t="s">
        <v>762</v>
      </c>
      <c r="D866" s="20" t="s">
        <v>759</v>
      </c>
      <c r="E866" s="20">
        <v>11880</v>
      </c>
      <c r="F866" s="20" t="s">
        <v>911</v>
      </c>
      <c r="G866" s="20">
        <v>33</v>
      </c>
      <c r="H866" s="20">
        <v>360</v>
      </c>
      <c r="I866" s="20">
        <v>755.7</v>
      </c>
      <c r="J866" s="20">
        <v>2020</v>
      </c>
      <c r="K866" s="20">
        <v>8</v>
      </c>
      <c r="L866" s="20">
        <v>32</v>
      </c>
    </row>
    <row r="867" spans="1:12" x14ac:dyDescent="0.3">
      <c r="A867" s="21">
        <v>44046</v>
      </c>
      <c r="B867" s="20" t="s">
        <v>764</v>
      </c>
      <c r="C867" s="20" t="s">
        <v>765</v>
      </c>
      <c r="D867" s="20" t="s">
        <v>759</v>
      </c>
      <c r="E867" s="20">
        <v>11520</v>
      </c>
      <c r="F867" s="20" t="s">
        <v>912</v>
      </c>
      <c r="G867" s="20">
        <v>32</v>
      </c>
      <c r="H867" s="20">
        <v>360</v>
      </c>
      <c r="I867" s="20">
        <v>695.2</v>
      </c>
      <c r="J867" s="20">
        <v>2020</v>
      </c>
      <c r="K867" s="20">
        <v>8</v>
      </c>
      <c r="L867" s="20">
        <v>32</v>
      </c>
    </row>
    <row r="868" spans="1:12" x14ac:dyDescent="0.3">
      <c r="A868" s="21">
        <v>44046</v>
      </c>
      <c r="B868" s="20" t="s">
        <v>767</v>
      </c>
      <c r="C868" s="20" t="s">
        <v>768</v>
      </c>
      <c r="D868" s="20" t="s">
        <v>759</v>
      </c>
      <c r="E868" s="20">
        <v>11160</v>
      </c>
      <c r="F868" s="20" t="s">
        <v>913</v>
      </c>
      <c r="G868" s="20">
        <v>31</v>
      </c>
      <c r="H868" s="20">
        <v>360</v>
      </c>
      <c r="I868" s="20">
        <v>706.7</v>
      </c>
      <c r="J868" s="20">
        <v>2020</v>
      </c>
      <c r="K868" s="20">
        <v>8</v>
      </c>
      <c r="L868" s="20">
        <v>32</v>
      </c>
    </row>
    <row r="869" spans="1:12" x14ac:dyDescent="0.3">
      <c r="A869" s="21">
        <v>44046</v>
      </c>
      <c r="B869" s="20" t="s">
        <v>770</v>
      </c>
      <c r="C869" s="20" t="s">
        <v>771</v>
      </c>
      <c r="D869" s="20" t="s">
        <v>759</v>
      </c>
      <c r="E869" s="20">
        <v>7920</v>
      </c>
      <c r="F869" s="20" t="s">
        <v>914</v>
      </c>
      <c r="G869" s="20">
        <v>22</v>
      </c>
      <c r="H869" s="20">
        <v>360</v>
      </c>
      <c r="I869" s="20">
        <v>496.95</v>
      </c>
      <c r="J869" s="20">
        <v>2020</v>
      </c>
      <c r="K869" s="20">
        <v>8</v>
      </c>
      <c r="L869" s="20">
        <v>32</v>
      </c>
    </row>
    <row r="870" spans="1:12" x14ac:dyDescent="0.3">
      <c r="A870" s="21">
        <v>44044</v>
      </c>
      <c r="B870" s="20" t="s">
        <v>757</v>
      </c>
      <c r="C870" s="20" t="s">
        <v>758</v>
      </c>
      <c r="D870" s="20" t="s">
        <v>759</v>
      </c>
      <c r="E870" s="20">
        <v>13680</v>
      </c>
      <c r="F870" s="20" t="s">
        <v>910</v>
      </c>
      <c r="G870" s="20">
        <v>38</v>
      </c>
      <c r="H870" s="20">
        <v>360</v>
      </c>
      <c r="I870" s="20">
        <v>805.35</v>
      </c>
      <c r="J870" s="20">
        <v>2020</v>
      </c>
      <c r="K870" s="20">
        <v>8</v>
      </c>
      <c r="L870" s="20">
        <v>31</v>
      </c>
    </row>
    <row r="871" spans="1:12" x14ac:dyDescent="0.3">
      <c r="A871" s="21">
        <v>44044</v>
      </c>
      <c r="B871" s="20" t="s">
        <v>761</v>
      </c>
      <c r="C871" s="20" t="s">
        <v>762</v>
      </c>
      <c r="D871" s="20" t="s">
        <v>759</v>
      </c>
      <c r="E871" s="20">
        <v>11880</v>
      </c>
      <c r="F871" s="20" t="s">
        <v>911</v>
      </c>
      <c r="G871" s="20">
        <v>33</v>
      </c>
      <c r="H871" s="20">
        <v>360</v>
      </c>
      <c r="I871" s="20">
        <v>700.9</v>
      </c>
      <c r="J871" s="20">
        <v>2020</v>
      </c>
      <c r="K871" s="20">
        <v>8</v>
      </c>
      <c r="L871" s="20">
        <v>31</v>
      </c>
    </row>
    <row r="872" spans="1:12" x14ac:dyDescent="0.3">
      <c r="A872" s="21">
        <v>44044</v>
      </c>
      <c r="B872" s="20" t="s">
        <v>764</v>
      </c>
      <c r="C872" s="20" t="s">
        <v>765</v>
      </c>
      <c r="D872" s="20" t="s">
        <v>759</v>
      </c>
      <c r="E872" s="20">
        <v>12240</v>
      </c>
      <c r="F872" s="20" t="s">
        <v>912</v>
      </c>
      <c r="G872" s="20">
        <v>34</v>
      </c>
      <c r="H872" s="20">
        <v>360</v>
      </c>
      <c r="I872" s="20">
        <v>807.15</v>
      </c>
      <c r="J872" s="20">
        <v>2020</v>
      </c>
      <c r="K872" s="20">
        <v>8</v>
      </c>
      <c r="L872" s="20">
        <v>31</v>
      </c>
    </row>
    <row r="873" spans="1:12" x14ac:dyDescent="0.3">
      <c r="A873" s="21">
        <v>44044</v>
      </c>
      <c r="B873" s="20" t="s">
        <v>767</v>
      </c>
      <c r="C873" s="20" t="s">
        <v>768</v>
      </c>
      <c r="D873" s="20" t="s">
        <v>759</v>
      </c>
      <c r="E873" s="20">
        <v>12240</v>
      </c>
      <c r="F873" s="20" t="s">
        <v>913</v>
      </c>
      <c r="G873" s="20">
        <v>34</v>
      </c>
      <c r="H873" s="20">
        <v>360</v>
      </c>
      <c r="I873" s="20">
        <v>769.15</v>
      </c>
      <c r="J873" s="20">
        <v>2020</v>
      </c>
      <c r="K873" s="20">
        <v>8</v>
      </c>
      <c r="L873" s="20">
        <v>31</v>
      </c>
    </row>
    <row r="874" spans="1:12" x14ac:dyDescent="0.3">
      <c r="A874" s="21">
        <v>44044</v>
      </c>
      <c r="B874" s="20" t="s">
        <v>770</v>
      </c>
      <c r="C874" s="20" t="s">
        <v>771</v>
      </c>
      <c r="D874" s="20" t="s">
        <v>759</v>
      </c>
      <c r="E874" s="20">
        <v>7920</v>
      </c>
      <c r="F874" s="20" t="s">
        <v>914</v>
      </c>
      <c r="G874" s="20">
        <v>22</v>
      </c>
      <c r="H874" s="20">
        <v>360</v>
      </c>
      <c r="I874" s="20">
        <v>493.05</v>
      </c>
      <c r="J874" s="20">
        <v>2020</v>
      </c>
      <c r="K874" s="20">
        <v>8</v>
      </c>
      <c r="L874" s="20">
        <v>31</v>
      </c>
    </row>
    <row r="875" spans="1:12" x14ac:dyDescent="0.3">
      <c r="A875" s="21">
        <v>44042</v>
      </c>
      <c r="B875" s="20" t="s">
        <v>757</v>
      </c>
      <c r="C875" s="20" t="s">
        <v>758</v>
      </c>
      <c r="D875" s="20" t="s">
        <v>759</v>
      </c>
      <c r="E875" s="20">
        <v>13680</v>
      </c>
      <c r="F875" s="20" t="s">
        <v>910</v>
      </c>
      <c r="G875" s="20">
        <v>38</v>
      </c>
      <c r="H875" s="20">
        <v>360</v>
      </c>
      <c r="I875" s="20">
        <v>805.25</v>
      </c>
      <c r="J875" s="20">
        <v>2020</v>
      </c>
      <c r="K875" s="20">
        <v>7</v>
      </c>
      <c r="L875" s="20">
        <v>31</v>
      </c>
    </row>
    <row r="876" spans="1:12" x14ac:dyDescent="0.3">
      <c r="A876" s="21">
        <v>44042</v>
      </c>
      <c r="B876" s="20" t="s">
        <v>761</v>
      </c>
      <c r="C876" s="20" t="s">
        <v>762</v>
      </c>
      <c r="D876" s="20" t="s">
        <v>759</v>
      </c>
      <c r="E876" s="20">
        <v>12240</v>
      </c>
      <c r="F876" s="20" t="s">
        <v>911</v>
      </c>
      <c r="G876" s="20">
        <v>34</v>
      </c>
      <c r="H876" s="20">
        <v>360</v>
      </c>
      <c r="I876" s="20">
        <v>722.8</v>
      </c>
      <c r="J876" s="20">
        <v>2020</v>
      </c>
      <c r="K876" s="20">
        <v>7</v>
      </c>
      <c r="L876" s="20">
        <v>31</v>
      </c>
    </row>
    <row r="877" spans="1:12" x14ac:dyDescent="0.3">
      <c r="A877" s="21">
        <v>44042</v>
      </c>
      <c r="B877" s="20" t="s">
        <v>764</v>
      </c>
      <c r="C877" s="20" t="s">
        <v>765</v>
      </c>
      <c r="D877" s="20" t="s">
        <v>759</v>
      </c>
      <c r="E877" s="20">
        <v>11880</v>
      </c>
      <c r="F877" s="20" t="s">
        <v>912</v>
      </c>
      <c r="G877" s="20">
        <v>33</v>
      </c>
      <c r="H877" s="20">
        <v>360</v>
      </c>
      <c r="I877" s="20">
        <v>713.65</v>
      </c>
      <c r="J877" s="20">
        <v>2020</v>
      </c>
      <c r="K877" s="20">
        <v>7</v>
      </c>
      <c r="L877" s="20">
        <v>31</v>
      </c>
    </row>
    <row r="878" spans="1:12" x14ac:dyDescent="0.3">
      <c r="A878" s="21">
        <v>44042</v>
      </c>
      <c r="B878" s="20" t="s">
        <v>767</v>
      </c>
      <c r="C878" s="20" t="s">
        <v>768</v>
      </c>
      <c r="D878" s="20" t="s">
        <v>759</v>
      </c>
      <c r="E878" s="20">
        <v>11880</v>
      </c>
      <c r="F878" s="20" t="s">
        <v>913</v>
      </c>
      <c r="G878" s="20">
        <v>33</v>
      </c>
      <c r="H878" s="20">
        <v>360</v>
      </c>
      <c r="I878" s="20">
        <v>757.5</v>
      </c>
      <c r="J878" s="20">
        <v>2020</v>
      </c>
      <c r="K878" s="20">
        <v>7</v>
      </c>
      <c r="L878" s="20">
        <v>31</v>
      </c>
    </row>
    <row r="879" spans="1:12" x14ac:dyDescent="0.3">
      <c r="A879" s="21">
        <v>44042</v>
      </c>
      <c r="B879" s="20" t="s">
        <v>770</v>
      </c>
      <c r="C879" s="20" t="s">
        <v>771</v>
      </c>
      <c r="D879" s="20" t="s">
        <v>759</v>
      </c>
      <c r="E879" s="20">
        <v>7920</v>
      </c>
      <c r="F879" s="20" t="s">
        <v>914</v>
      </c>
      <c r="G879" s="20">
        <v>22</v>
      </c>
      <c r="H879" s="20">
        <v>360</v>
      </c>
      <c r="I879" s="20">
        <v>493.25</v>
      </c>
      <c r="J879" s="20">
        <v>2020</v>
      </c>
      <c r="K879" s="20">
        <v>7</v>
      </c>
      <c r="L879" s="20">
        <v>31</v>
      </c>
    </row>
    <row r="880" spans="1:12" x14ac:dyDescent="0.3">
      <c r="A880" s="21">
        <v>44041</v>
      </c>
      <c r="B880" s="20" t="s">
        <v>757</v>
      </c>
      <c r="C880" s="20" t="s">
        <v>758</v>
      </c>
      <c r="D880" s="20" t="s">
        <v>759</v>
      </c>
      <c r="E880" s="20">
        <v>13680</v>
      </c>
      <c r="F880" s="20" t="s">
        <v>910</v>
      </c>
      <c r="G880" s="20">
        <v>38</v>
      </c>
      <c r="H880" s="20">
        <v>360</v>
      </c>
      <c r="I880" s="20">
        <v>804.5</v>
      </c>
      <c r="J880" s="20">
        <v>2020</v>
      </c>
      <c r="K880" s="20">
        <v>7</v>
      </c>
      <c r="L880" s="20">
        <v>31</v>
      </c>
    </row>
    <row r="881" spans="1:12" x14ac:dyDescent="0.3">
      <c r="A881" s="21">
        <v>44041</v>
      </c>
      <c r="B881" s="20" t="s">
        <v>761</v>
      </c>
      <c r="C881" s="20" t="s">
        <v>762</v>
      </c>
      <c r="D881" s="20" t="s">
        <v>759</v>
      </c>
      <c r="E881" s="20">
        <v>11880</v>
      </c>
      <c r="F881" s="20" t="s">
        <v>911</v>
      </c>
      <c r="G881" s="20">
        <v>33</v>
      </c>
      <c r="H881" s="20">
        <v>360</v>
      </c>
      <c r="I881" s="20">
        <v>721</v>
      </c>
      <c r="J881" s="20">
        <v>2020</v>
      </c>
      <c r="K881" s="20">
        <v>7</v>
      </c>
      <c r="L881" s="20">
        <v>31</v>
      </c>
    </row>
    <row r="882" spans="1:12" x14ac:dyDescent="0.3">
      <c r="A882" s="21">
        <v>44041</v>
      </c>
      <c r="B882" s="20" t="s">
        <v>764</v>
      </c>
      <c r="C882" s="20" t="s">
        <v>765</v>
      </c>
      <c r="D882" s="20" t="s">
        <v>759</v>
      </c>
      <c r="E882" s="20">
        <v>11880</v>
      </c>
      <c r="F882" s="20" t="s">
        <v>912</v>
      </c>
      <c r="G882" s="20">
        <v>33</v>
      </c>
      <c r="H882" s="20">
        <v>360</v>
      </c>
      <c r="I882" s="20">
        <v>715.3</v>
      </c>
      <c r="J882" s="20">
        <v>2020</v>
      </c>
      <c r="K882" s="20">
        <v>7</v>
      </c>
      <c r="L882" s="20">
        <v>31</v>
      </c>
    </row>
    <row r="883" spans="1:12" x14ac:dyDescent="0.3">
      <c r="A883" s="21">
        <v>44041</v>
      </c>
      <c r="B883" s="20" t="s">
        <v>767</v>
      </c>
      <c r="C883" s="20" t="s">
        <v>768</v>
      </c>
      <c r="D883" s="20" t="s">
        <v>759</v>
      </c>
      <c r="E883" s="20">
        <v>11520</v>
      </c>
      <c r="F883" s="20" t="s">
        <v>913</v>
      </c>
      <c r="G883" s="20">
        <v>32</v>
      </c>
      <c r="H883" s="20">
        <v>360</v>
      </c>
      <c r="I883" s="20">
        <v>732.5</v>
      </c>
      <c r="J883" s="20">
        <v>2020</v>
      </c>
      <c r="K883" s="20">
        <v>7</v>
      </c>
      <c r="L883" s="20">
        <v>31</v>
      </c>
    </row>
    <row r="884" spans="1:12" x14ac:dyDescent="0.3">
      <c r="A884" s="21">
        <v>44041</v>
      </c>
      <c r="B884" s="20" t="s">
        <v>770</v>
      </c>
      <c r="C884" s="20" t="s">
        <v>771</v>
      </c>
      <c r="D884" s="20" t="s">
        <v>759</v>
      </c>
      <c r="E884" s="20">
        <v>7920</v>
      </c>
      <c r="F884" s="20" t="s">
        <v>914</v>
      </c>
      <c r="G884" s="20">
        <v>22</v>
      </c>
      <c r="H884" s="20">
        <v>360</v>
      </c>
      <c r="I884" s="20">
        <v>487.5</v>
      </c>
      <c r="J884" s="20">
        <v>2020</v>
      </c>
      <c r="K884" s="20">
        <v>7</v>
      </c>
      <c r="L884" s="20">
        <v>31</v>
      </c>
    </row>
    <row r="885" spans="1:12" x14ac:dyDescent="0.3">
      <c r="A885" s="21">
        <v>44040</v>
      </c>
      <c r="B885" s="20" t="s">
        <v>757</v>
      </c>
      <c r="C885" s="20" t="s">
        <v>758</v>
      </c>
      <c r="D885" s="20" t="s">
        <v>759</v>
      </c>
      <c r="E885" s="20">
        <v>13680</v>
      </c>
      <c r="F885" s="20" t="s">
        <v>910</v>
      </c>
      <c r="G885" s="20">
        <v>38</v>
      </c>
      <c r="H885" s="20">
        <v>360</v>
      </c>
      <c r="I885" s="20">
        <v>803.4</v>
      </c>
      <c r="J885" s="20">
        <v>2020</v>
      </c>
      <c r="K885" s="20">
        <v>7</v>
      </c>
      <c r="L885" s="20">
        <v>31</v>
      </c>
    </row>
    <row r="886" spans="1:12" x14ac:dyDescent="0.3">
      <c r="A886" s="21">
        <v>44040</v>
      </c>
      <c r="B886" s="20" t="s">
        <v>761</v>
      </c>
      <c r="C886" s="20" t="s">
        <v>762</v>
      </c>
      <c r="D886" s="20" t="s">
        <v>759</v>
      </c>
      <c r="E886" s="20">
        <v>11880</v>
      </c>
      <c r="F886" s="20" t="s">
        <v>911</v>
      </c>
      <c r="G886" s="20">
        <v>33</v>
      </c>
      <c r="H886" s="20">
        <v>360</v>
      </c>
      <c r="I886" s="20">
        <v>701.4</v>
      </c>
      <c r="J886" s="20">
        <v>2020</v>
      </c>
      <c r="K886" s="20">
        <v>7</v>
      </c>
      <c r="L886" s="20">
        <v>31</v>
      </c>
    </row>
    <row r="887" spans="1:12" x14ac:dyDescent="0.3">
      <c r="A887" s="21">
        <v>44040</v>
      </c>
      <c r="B887" s="20" t="s">
        <v>764</v>
      </c>
      <c r="C887" s="20" t="s">
        <v>765</v>
      </c>
      <c r="D887" s="20" t="s">
        <v>759</v>
      </c>
      <c r="E887" s="20">
        <v>13680</v>
      </c>
      <c r="F887" s="20" t="s">
        <v>912</v>
      </c>
      <c r="G887" s="20">
        <v>38</v>
      </c>
      <c r="H887" s="20">
        <v>360</v>
      </c>
      <c r="I887" s="20">
        <v>818.3</v>
      </c>
      <c r="J887" s="20">
        <v>2020</v>
      </c>
      <c r="K887" s="20">
        <v>7</v>
      </c>
      <c r="L887" s="20">
        <v>31</v>
      </c>
    </row>
    <row r="888" spans="1:12" x14ac:dyDescent="0.3">
      <c r="A888" s="21">
        <v>44040</v>
      </c>
      <c r="B888" s="20" t="s">
        <v>767</v>
      </c>
      <c r="C888" s="20" t="s">
        <v>768</v>
      </c>
      <c r="D888" s="20" t="s">
        <v>759</v>
      </c>
      <c r="E888" s="20">
        <v>11880</v>
      </c>
      <c r="F888" s="20" t="s">
        <v>913</v>
      </c>
      <c r="G888" s="20">
        <v>33</v>
      </c>
      <c r="H888" s="20">
        <v>360</v>
      </c>
      <c r="I888" s="20">
        <v>752.2</v>
      </c>
      <c r="J888" s="20">
        <v>2020</v>
      </c>
      <c r="K888" s="20">
        <v>7</v>
      </c>
      <c r="L888" s="20">
        <v>31</v>
      </c>
    </row>
    <row r="889" spans="1:12" x14ac:dyDescent="0.3">
      <c r="A889" s="21">
        <v>44040</v>
      </c>
      <c r="B889" s="20" t="s">
        <v>767</v>
      </c>
      <c r="C889" s="20" t="s">
        <v>768</v>
      </c>
      <c r="D889" s="20" t="s">
        <v>759</v>
      </c>
      <c r="E889" s="20">
        <v>360</v>
      </c>
      <c r="F889" s="20" t="s">
        <v>913</v>
      </c>
      <c r="G889" s="20">
        <v>0</v>
      </c>
      <c r="H889" s="20">
        <v>0</v>
      </c>
      <c r="I889" s="20">
        <v>818.3</v>
      </c>
      <c r="J889" s="20">
        <v>2020</v>
      </c>
      <c r="K889" s="20">
        <v>7</v>
      </c>
      <c r="L889" s="20">
        <v>31</v>
      </c>
    </row>
    <row r="890" spans="1:12" x14ac:dyDescent="0.3">
      <c r="A890" s="21">
        <v>44040</v>
      </c>
      <c r="B890" s="20" t="s">
        <v>770</v>
      </c>
      <c r="C890" s="20" t="s">
        <v>771</v>
      </c>
      <c r="D890" s="20" t="s">
        <v>759</v>
      </c>
      <c r="E890" s="20">
        <v>360</v>
      </c>
      <c r="F890" s="20" t="s">
        <v>914</v>
      </c>
      <c r="G890" s="20">
        <v>0</v>
      </c>
      <c r="H890" s="20">
        <v>0</v>
      </c>
      <c r="I890" s="20">
        <v>752.2</v>
      </c>
      <c r="J890" s="20">
        <v>2020</v>
      </c>
      <c r="K890" s="20">
        <v>7</v>
      </c>
      <c r="L890" s="20">
        <v>31</v>
      </c>
    </row>
    <row r="891" spans="1:12" x14ac:dyDescent="0.3">
      <c r="A891" s="21">
        <v>44040</v>
      </c>
      <c r="B891" s="20" t="s">
        <v>770</v>
      </c>
      <c r="C891" s="20" t="s">
        <v>771</v>
      </c>
      <c r="D891" s="20" t="s">
        <v>759</v>
      </c>
      <c r="E891" s="20">
        <v>7920</v>
      </c>
      <c r="F891" s="20" t="s">
        <v>914</v>
      </c>
      <c r="G891" s="20">
        <v>22</v>
      </c>
      <c r="H891" s="20">
        <v>360</v>
      </c>
      <c r="I891" s="20">
        <v>486.8</v>
      </c>
      <c r="J891" s="20">
        <v>2020</v>
      </c>
      <c r="K891" s="20">
        <v>7</v>
      </c>
      <c r="L891" s="20">
        <v>31</v>
      </c>
    </row>
    <row r="892" spans="1:12" x14ac:dyDescent="0.3">
      <c r="A892" s="21">
        <v>44040</v>
      </c>
      <c r="B892" s="20" t="s">
        <v>757</v>
      </c>
      <c r="C892" s="20" t="s">
        <v>758</v>
      </c>
      <c r="D892" s="20" t="s">
        <v>759</v>
      </c>
      <c r="E892" s="20">
        <v>15120</v>
      </c>
      <c r="F892" s="20" t="s">
        <v>910</v>
      </c>
      <c r="G892" s="20">
        <v>42</v>
      </c>
      <c r="H892" s="20">
        <v>360</v>
      </c>
      <c r="I892" s="20">
        <v>889.9</v>
      </c>
      <c r="J892" s="20">
        <v>2020</v>
      </c>
      <c r="K892" s="20">
        <v>7</v>
      </c>
      <c r="L892" s="20">
        <v>31</v>
      </c>
    </row>
    <row r="893" spans="1:12" x14ac:dyDescent="0.3">
      <c r="A893" s="21">
        <v>44040</v>
      </c>
      <c r="B893" s="20" t="s">
        <v>761</v>
      </c>
      <c r="C893" s="20" t="s">
        <v>762</v>
      </c>
      <c r="D893" s="20" t="s">
        <v>759</v>
      </c>
      <c r="E893" s="20">
        <v>12960</v>
      </c>
      <c r="F893" s="20" t="s">
        <v>911</v>
      </c>
      <c r="G893" s="20">
        <v>36</v>
      </c>
      <c r="H893" s="20">
        <v>360</v>
      </c>
      <c r="I893" s="20">
        <v>809.17</v>
      </c>
      <c r="J893" s="20">
        <v>2020</v>
      </c>
      <c r="K893" s="20">
        <v>7</v>
      </c>
      <c r="L893" s="20">
        <v>31</v>
      </c>
    </row>
    <row r="894" spans="1:12" x14ac:dyDescent="0.3">
      <c r="A894" s="21">
        <v>44040</v>
      </c>
      <c r="B894" s="20" t="s">
        <v>764</v>
      </c>
      <c r="C894" s="20" t="s">
        <v>765</v>
      </c>
      <c r="D894" s="20" t="s">
        <v>759</v>
      </c>
      <c r="E894" s="20">
        <v>12960</v>
      </c>
      <c r="F894" s="20" t="s">
        <v>912</v>
      </c>
      <c r="G894" s="20">
        <v>36</v>
      </c>
      <c r="H894" s="20">
        <v>360</v>
      </c>
      <c r="I894" s="20">
        <v>832.85</v>
      </c>
      <c r="J894" s="20">
        <v>2020</v>
      </c>
      <c r="K894" s="20">
        <v>7</v>
      </c>
      <c r="L894" s="20">
        <v>31</v>
      </c>
    </row>
    <row r="895" spans="1:12" x14ac:dyDescent="0.3">
      <c r="A895" s="21">
        <v>44040</v>
      </c>
      <c r="B895" s="20" t="s">
        <v>767</v>
      </c>
      <c r="C895" s="20" t="s">
        <v>768</v>
      </c>
      <c r="D895" s="20" t="s">
        <v>759</v>
      </c>
      <c r="E895" s="20">
        <v>11160</v>
      </c>
      <c r="F895" s="20" t="s">
        <v>913</v>
      </c>
      <c r="G895" s="20">
        <v>31</v>
      </c>
      <c r="H895" s="20">
        <v>360</v>
      </c>
      <c r="I895" s="20">
        <v>662.75</v>
      </c>
      <c r="J895" s="20">
        <v>2020</v>
      </c>
      <c r="K895" s="20">
        <v>7</v>
      </c>
      <c r="L895" s="20">
        <v>31</v>
      </c>
    </row>
    <row r="896" spans="1:12" x14ac:dyDescent="0.3">
      <c r="A896" s="21">
        <v>44040</v>
      </c>
      <c r="B896" s="20" t="s">
        <v>770</v>
      </c>
      <c r="C896" s="20" t="s">
        <v>771</v>
      </c>
      <c r="D896" s="20" t="s">
        <v>759</v>
      </c>
      <c r="E896" s="20">
        <v>10080</v>
      </c>
      <c r="F896" s="20" t="s">
        <v>914</v>
      </c>
      <c r="G896" s="20">
        <v>28</v>
      </c>
      <c r="H896" s="20">
        <v>360</v>
      </c>
      <c r="I896" s="20">
        <v>618.70000000000005</v>
      </c>
      <c r="J896" s="20">
        <v>2020</v>
      </c>
      <c r="K896" s="20">
        <v>7</v>
      </c>
      <c r="L896" s="20">
        <v>31</v>
      </c>
    </row>
    <row r="897" spans="1:12" x14ac:dyDescent="0.3">
      <c r="A897" s="21">
        <v>44040</v>
      </c>
      <c r="B897" s="20" t="s">
        <v>773</v>
      </c>
      <c r="C897" s="20" t="s">
        <v>774</v>
      </c>
      <c r="D897" s="20" t="s">
        <v>759</v>
      </c>
      <c r="E897" s="20">
        <v>360</v>
      </c>
      <c r="F897" s="20" t="s">
        <v>890</v>
      </c>
      <c r="G897" s="20">
        <v>0</v>
      </c>
      <c r="H897" s="20">
        <v>0</v>
      </c>
      <c r="I897" s="20">
        <v>618.70000000000005</v>
      </c>
      <c r="J897" s="20">
        <v>2020</v>
      </c>
      <c r="K897" s="20">
        <v>7</v>
      </c>
      <c r="L897" s="20">
        <v>31</v>
      </c>
    </row>
    <row r="898" spans="1:12" x14ac:dyDescent="0.3">
      <c r="A898" s="21">
        <v>44040</v>
      </c>
      <c r="B898" s="20" t="s">
        <v>757</v>
      </c>
      <c r="C898" s="20" t="s">
        <v>758</v>
      </c>
      <c r="D898" s="20" t="s">
        <v>759</v>
      </c>
      <c r="E898" s="20">
        <v>12960</v>
      </c>
      <c r="F898" s="20" t="s">
        <v>910</v>
      </c>
      <c r="G898" s="20">
        <v>36</v>
      </c>
      <c r="H898" s="20">
        <v>360</v>
      </c>
      <c r="I898" s="20">
        <v>743.35</v>
      </c>
      <c r="J898" s="20">
        <v>2020</v>
      </c>
      <c r="K898" s="20">
        <v>7</v>
      </c>
      <c r="L898" s="20">
        <v>31</v>
      </c>
    </row>
    <row r="899" spans="1:12" x14ac:dyDescent="0.3">
      <c r="A899" s="21">
        <v>44040</v>
      </c>
      <c r="B899" s="20" t="s">
        <v>761</v>
      </c>
      <c r="C899" s="20" t="s">
        <v>762</v>
      </c>
      <c r="D899" s="20" t="s">
        <v>759</v>
      </c>
      <c r="E899" s="20">
        <v>11520</v>
      </c>
      <c r="F899" s="20" t="s">
        <v>911</v>
      </c>
      <c r="G899" s="20">
        <v>32</v>
      </c>
      <c r="H899" s="20">
        <v>360</v>
      </c>
      <c r="I899" s="20">
        <v>679.46</v>
      </c>
      <c r="J899" s="20">
        <v>2020</v>
      </c>
      <c r="K899" s="20">
        <v>7</v>
      </c>
      <c r="L899" s="20">
        <v>31</v>
      </c>
    </row>
    <row r="900" spans="1:12" x14ac:dyDescent="0.3">
      <c r="A900" s="21">
        <v>44040</v>
      </c>
      <c r="B900" s="20" t="s">
        <v>764</v>
      </c>
      <c r="C900" s="20" t="s">
        <v>765</v>
      </c>
      <c r="D900" s="20" t="s">
        <v>759</v>
      </c>
      <c r="E900" s="20">
        <v>10080</v>
      </c>
      <c r="F900" s="20" t="s">
        <v>912</v>
      </c>
      <c r="G900" s="20">
        <v>28</v>
      </c>
      <c r="H900" s="20">
        <v>360</v>
      </c>
      <c r="I900" s="20">
        <v>614.9</v>
      </c>
      <c r="J900" s="20">
        <v>2020</v>
      </c>
      <c r="K900" s="20">
        <v>7</v>
      </c>
      <c r="L900" s="20">
        <v>31</v>
      </c>
    </row>
    <row r="901" spans="1:12" x14ac:dyDescent="0.3">
      <c r="A901" s="21">
        <v>44040</v>
      </c>
      <c r="B901" s="20" t="s">
        <v>767</v>
      </c>
      <c r="C901" s="20" t="s">
        <v>768</v>
      </c>
      <c r="D901" s="20" t="s">
        <v>759</v>
      </c>
      <c r="E901" s="20">
        <v>10800</v>
      </c>
      <c r="F901" s="20" t="s">
        <v>913</v>
      </c>
      <c r="G901" s="20">
        <v>30</v>
      </c>
      <c r="H901" s="20">
        <v>360</v>
      </c>
      <c r="I901" s="20">
        <v>688.4</v>
      </c>
      <c r="J901" s="20">
        <v>2020</v>
      </c>
      <c r="K901" s="20">
        <v>7</v>
      </c>
      <c r="L901" s="20">
        <v>31</v>
      </c>
    </row>
    <row r="902" spans="1:12" x14ac:dyDescent="0.3">
      <c r="A902" s="21">
        <v>44040</v>
      </c>
      <c r="B902" s="20" t="s">
        <v>770</v>
      </c>
      <c r="C902" s="20" t="s">
        <v>771</v>
      </c>
      <c r="D902" s="20" t="s">
        <v>759</v>
      </c>
      <c r="E902" s="20">
        <v>6480</v>
      </c>
      <c r="F902" s="20" t="s">
        <v>914</v>
      </c>
      <c r="G902" s="20">
        <v>18</v>
      </c>
      <c r="H902" s="20">
        <v>360</v>
      </c>
      <c r="I902" s="20">
        <v>398.7</v>
      </c>
      <c r="J902" s="20">
        <v>2020</v>
      </c>
      <c r="K902" s="20">
        <v>7</v>
      </c>
      <c r="L902" s="20">
        <v>31</v>
      </c>
    </row>
    <row r="903" spans="1:12" x14ac:dyDescent="0.3">
      <c r="A903" s="21">
        <v>44040</v>
      </c>
      <c r="B903" s="20" t="s">
        <v>826</v>
      </c>
      <c r="C903" s="20" t="s">
        <v>827</v>
      </c>
      <c r="D903" s="20" t="s">
        <v>759</v>
      </c>
      <c r="E903" s="20">
        <v>23040</v>
      </c>
      <c r="F903" s="20" t="s">
        <v>915</v>
      </c>
      <c r="G903" s="20">
        <v>64</v>
      </c>
      <c r="H903" s="20">
        <v>360</v>
      </c>
      <c r="I903" s="20">
        <v>1405.74</v>
      </c>
      <c r="J903" s="20">
        <v>2020</v>
      </c>
      <c r="K903" s="20">
        <v>7</v>
      </c>
      <c r="L903" s="20">
        <v>31</v>
      </c>
    </row>
    <row r="904" spans="1:12" x14ac:dyDescent="0.3">
      <c r="A904" s="21">
        <v>44039</v>
      </c>
      <c r="B904" s="20" t="s">
        <v>757</v>
      </c>
      <c r="C904" s="20" t="s">
        <v>758</v>
      </c>
      <c r="D904" s="20" t="s">
        <v>759</v>
      </c>
      <c r="E904" s="20">
        <v>15120</v>
      </c>
      <c r="F904" s="20" t="s">
        <v>916</v>
      </c>
      <c r="G904" s="20">
        <v>42</v>
      </c>
      <c r="H904" s="20">
        <v>360</v>
      </c>
      <c r="I904" s="20">
        <v>889.25</v>
      </c>
      <c r="J904" s="20">
        <v>2020</v>
      </c>
      <c r="K904" s="20">
        <v>7</v>
      </c>
      <c r="L904" s="20">
        <v>31</v>
      </c>
    </row>
    <row r="905" spans="1:12" x14ac:dyDescent="0.3">
      <c r="A905" s="21">
        <v>44039</v>
      </c>
      <c r="B905" s="20" t="s">
        <v>761</v>
      </c>
      <c r="C905" s="20" t="s">
        <v>762</v>
      </c>
      <c r="D905" s="20" t="s">
        <v>759</v>
      </c>
      <c r="E905" s="20">
        <v>11520</v>
      </c>
      <c r="F905" s="20" t="s">
        <v>917</v>
      </c>
      <c r="G905" s="20">
        <v>32</v>
      </c>
      <c r="H905" s="20">
        <v>360</v>
      </c>
      <c r="I905" s="20">
        <v>672.8</v>
      </c>
      <c r="J905" s="20">
        <v>2020</v>
      </c>
      <c r="K905" s="20">
        <v>7</v>
      </c>
      <c r="L905" s="20">
        <v>31</v>
      </c>
    </row>
    <row r="906" spans="1:12" x14ac:dyDescent="0.3">
      <c r="A906" s="21">
        <v>44039</v>
      </c>
      <c r="B906" s="20" t="s">
        <v>764</v>
      </c>
      <c r="C906" s="20" t="s">
        <v>765</v>
      </c>
      <c r="D906" s="20" t="s">
        <v>759</v>
      </c>
      <c r="E906" s="20">
        <v>12240</v>
      </c>
      <c r="F906" s="20" t="s">
        <v>918</v>
      </c>
      <c r="G906" s="20">
        <v>34</v>
      </c>
      <c r="H906" s="20">
        <v>360</v>
      </c>
      <c r="I906" s="20">
        <v>740.75</v>
      </c>
      <c r="J906" s="20">
        <v>2020</v>
      </c>
      <c r="K906" s="20">
        <v>7</v>
      </c>
      <c r="L906" s="20">
        <v>31</v>
      </c>
    </row>
    <row r="907" spans="1:12" x14ac:dyDescent="0.3">
      <c r="A907" s="21">
        <v>44039</v>
      </c>
      <c r="B907" s="20" t="s">
        <v>767</v>
      </c>
      <c r="C907" s="20" t="s">
        <v>768</v>
      </c>
      <c r="D907" s="20" t="s">
        <v>759</v>
      </c>
      <c r="E907" s="20">
        <v>11520</v>
      </c>
      <c r="F907" s="20" t="s">
        <v>919</v>
      </c>
      <c r="G907" s="20">
        <v>32</v>
      </c>
      <c r="H907" s="20">
        <v>360</v>
      </c>
      <c r="I907" s="20">
        <v>731.6</v>
      </c>
      <c r="J907" s="20">
        <v>2020</v>
      </c>
      <c r="K907" s="20">
        <v>7</v>
      </c>
      <c r="L907" s="20">
        <v>31</v>
      </c>
    </row>
    <row r="908" spans="1:12" x14ac:dyDescent="0.3">
      <c r="A908" s="21">
        <v>44039</v>
      </c>
      <c r="B908" s="20" t="s">
        <v>770</v>
      </c>
      <c r="C908" s="20" t="s">
        <v>771</v>
      </c>
      <c r="D908" s="20" t="s">
        <v>759</v>
      </c>
      <c r="E908" s="20">
        <v>8640</v>
      </c>
      <c r="F908" s="20" t="s">
        <v>920</v>
      </c>
      <c r="G908" s="20">
        <v>24</v>
      </c>
      <c r="H908" s="20">
        <v>360</v>
      </c>
      <c r="I908" s="20">
        <v>528.35</v>
      </c>
      <c r="J908" s="20">
        <v>2020</v>
      </c>
      <c r="K908" s="20">
        <v>7</v>
      </c>
      <c r="L908" s="20">
        <v>31</v>
      </c>
    </row>
    <row r="909" spans="1:12" x14ac:dyDescent="0.3">
      <c r="A909" s="21">
        <v>44037</v>
      </c>
      <c r="B909" s="20" t="s">
        <v>757</v>
      </c>
      <c r="C909" s="20" t="s">
        <v>758</v>
      </c>
      <c r="D909" s="20" t="s">
        <v>759</v>
      </c>
      <c r="E909" s="20">
        <v>12960</v>
      </c>
      <c r="F909" s="20" t="s">
        <v>916</v>
      </c>
      <c r="G909" s="20">
        <v>36</v>
      </c>
      <c r="H909" s="20">
        <v>360</v>
      </c>
      <c r="I909" s="20">
        <v>772.95</v>
      </c>
      <c r="J909" s="20">
        <v>2020</v>
      </c>
      <c r="K909" s="20">
        <v>7</v>
      </c>
      <c r="L909" s="20">
        <v>30</v>
      </c>
    </row>
    <row r="910" spans="1:12" x14ac:dyDescent="0.3">
      <c r="A910" s="21">
        <v>44037</v>
      </c>
      <c r="B910" s="20" t="s">
        <v>761</v>
      </c>
      <c r="C910" s="20" t="s">
        <v>762</v>
      </c>
      <c r="D910" s="20" t="s">
        <v>759</v>
      </c>
      <c r="E910" s="20">
        <v>12600</v>
      </c>
      <c r="F910" s="20" t="s">
        <v>917</v>
      </c>
      <c r="G910" s="20">
        <v>35</v>
      </c>
      <c r="H910" s="20">
        <v>360</v>
      </c>
      <c r="I910" s="20">
        <v>742</v>
      </c>
      <c r="J910" s="20">
        <v>2020</v>
      </c>
      <c r="K910" s="20">
        <v>7</v>
      </c>
      <c r="L910" s="20">
        <v>30</v>
      </c>
    </row>
    <row r="911" spans="1:12" x14ac:dyDescent="0.3">
      <c r="A911" s="21">
        <v>44037</v>
      </c>
      <c r="B911" s="20" t="s">
        <v>764</v>
      </c>
      <c r="C911" s="20" t="s">
        <v>765</v>
      </c>
      <c r="D911" s="20" t="s">
        <v>759</v>
      </c>
      <c r="E911" s="20">
        <v>11880</v>
      </c>
      <c r="F911" s="20" t="s">
        <v>918</v>
      </c>
      <c r="G911" s="20">
        <v>33</v>
      </c>
      <c r="H911" s="20">
        <v>360</v>
      </c>
      <c r="I911" s="20">
        <v>727.05</v>
      </c>
      <c r="J911" s="20">
        <v>2020</v>
      </c>
      <c r="K911" s="20">
        <v>7</v>
      </c>
      <c r="L911" s="20">
        <v>30</v>
      </c>
    </row>
    <row r="912" spans="1:12" x14ac:dyDescent="0.3">
      <c r="A912" s="21">
        <v>44037</v>
      </c>
      <c r="B912" s="20" t="s">
        <v>767</v>
      </c>
      <c r="C912" s="20" t="s">
        <v>768</v>
      </c>
      <c r="D912" s="20" t="s">
        <v>759</v>
      </c>
      <c r="E912" s="20">
        <v>11880</v>
      </c>
      <c r="F912" s="20" t="s">
        <v>919</v>
      </c>
      <c r="G912" s="20">
        <v>33</v>
      </c>
      <c r="H912" s="20">
        <v>360</v>
      </c>
      <c r="I912" s="20">
        <v>750.6</v>
      </c>
      <c r="J912" s="20">
        <v>2020</v>
      </c>
      <c r="K912" s="20">
        <v>7</v>
      </c>
      <c r="L912" s="20">
        <v>30</v>
      </c>
    </row>
    <row r="913" spans="1:12" x14ac:dyDescent="0.3">
      <c r="A913" s="21">
        <v>44037</v>
      </c>
      <c r="B913" s="20" t="s">
        <v>770</v>
      </c>
      <c r="C913" s="20" t="s">
        <v>771</v>
      </c>
      <c r="D913" s="20" t="s">
        <v>759</v>
      </c>
      <c r="E913" s="20">
        <v>9360</v>
      </c>
      <c r="F913" s="20" t="s">
        <v>920</v>
      </c>
      <c r="G913" s="20">
        <v>26</v>
      </c>
      <c r="H913" s="20">
        <v>360</v>
      </c>
      <c r="I913" s="20">
        <v>578.35</v>
      </c>
      <c r="J913" s="20">
        <v>2020</v>
      </c>
      <c r="K913" s="20">
        <v>7</v>
      </c>
      <c r="L913" s="20">
        <v>30</v>
      </c>
    </row>
    <row r="914" spans="1:12" x14ac:dyDescent="0.3">
      <c r="A914" s="21">
        <v>44037</v>
      </c>
      <c r="B914" s="20" t="s">
        <v>773</v>
      </c>
      <c r="C914" s="20" t="s">
        <v>774</v>
      </c>
      <c r="D914" s="20" t="s">
        <v>759</v>
      </c>
      <c r="E914" s="20">
        <v>360</v>
      </c>
      <c r="F914" s="20" t="s">
        <v>890</v>
      </c>
      <c r="G914" s="20">
        <v>0</v>
      </c>
      <c r="H914" s="20">
        <v>0</v>
      </c>
      <c r="I914" s="20">
        <v>578.35</v>
      </c>
      <c r="J914" s="20">
        <v>2020</v>
      </c>
      <c r="K914" s="20">
        <v>7</v>
      </c>
      <c r="L914" s="20">
        <v>30</v>
      </c>
    </row>
    <row r="915" spans="1:12" x14ac:dyDescent="0.3">
      <c r="A915" s="21">
        <v>44036</v>
      </c>
      <c r="B915" s="20" t="s">
        <v>764</v>
      </c>
      <c r="C915" s="20" t="s">
        <v>765</v>
      </c>
      <c r="D915" s="20" t="s">
        <v>759</v>
      </c>
      <c r="E915" s="20">
        <v>12240</v>
      </c>
      <c r="F915" s="20" t="s">
        <v>918</v>
      </c>
      <c r="G915" s="20">
        <v>34</v>
      </c>
      <c r="H915" s="20">
        <v>360</v>
      </c>
      <c r="I915" s="20">
        <v>746.65</v>
      </c>
      <c r="J915" s="20">
        <v>2020</v>
      </c>
      <c r="K915" s="20">
        <v>7</v>
      </c>
      <c r="L915" s="20">
        <v>30</v>
      </c>
    </row>
    <row r="916" spans="1:12" x14ac:dyDescent="0.3">
      <c r="A916" s="21">
        <v>44036</v>
      </c>
      <c r="B916" s="20" t="s">
        <v>767</v>
      </c>
      <c r="C916" s="20" t="s">
        <v>768</v>
      </c>
      <c r="D916" s="20" t="s">
        <v>759</v>
      </c>
      <c r="E916" s="20">
        <v>11520</v>
      </c>
      <c r="F916" s="20" t="s">
        <v>919</v>
      </c>
      <c r="G916" s="20">
        <v>32</v>
      </c>
      <c r="H916" s="20">
        <v>360</v>
      </c>
      <c r="I916" s="20">
        <v>719</v>
      </c>
      <c r="J916" s="20">
        <v>2020</v>
      </c>
      <c r="K916" s="20">
        <v>7</v>
      </c>
      <c r="L916" s="20">
        <v>30</v>
      </c>
    </row>
    <row r="917" spans="1:12" x14ac:dyDescent="0.3">
      <c r="A917" s="21">
        <v>44036</v>
      </c>
      <c r="B917" s="20" t="s">
        <v>757</v>
      </c>
      <c r="C917" s="20" t="s">
        <v>758</v>
      </c>
      <c r="D917" s="20" t="s">
        <v>759</v>
      </c>
      <c r="E917" s="20">
        <v>12960</v>
      </c>
      <c r="F917" s="20" t="s">
        <v>916</v>
      </c>
      <c r="G917" s="20">
        <v>36</v>
      </c>
      <c r="H917" s="20">
        <v>360</v>
      </c>
      <c r="I917" s="20">
        <v>820.25</v>
      </c>
      <c r="J917" s="20">
        <v>2020</v>
      </c>
      <c r="K917" s="20">
        <v>7</v>
      </c>
      <c r="L917" s="20">
        <v>30</v>
      </c>
    </row>
    <row r="918" spans="1:12" x14ac:dyDescent="0.3">
      <c r="A918" s="21">
        <v>44036</v>
      </c>
      <c r="B918" s="20" t="s">
        <v>761</v>
      </c>
      <c r="C918" s="20" t="s">
        <v>762</v>
      </c>
      <c r="D918" s="20" t="s">
        <v>759</v>
      </c>
      <c r="E918" s="20">
        <v>12240</v>
      </c>
      <c r="F918" s="20" t="s">
        <v>917</v>
      </c>
      <c r="G918" s="20">
        <v>34</v>
      </c>
      <c r="H918" s="20">
        <v>360</v>
      </c>
      <c r="I918" s="20">
        <v>739.55</v>
      </c>
      <c r="J918" s="20">
        <v>2020</v>
      </c>
      <c r="K918" s="20">
        <v>7</v>
      </c>
      <c r="L918" s="20">
        <v>30</v>
      </c>
    </row>
    <row r="919" spans="1:12" x14ac:dyDescent="0.3">
      <c r="A919" s="21">
        <v>44036</v>
      </c>
      <c r="B919" s="20" t="s">
        <v>767</v>
      </c>
      <c r="C919" s="20" t="s">
        <v>768</v>
      </c>
      <c r="D919" s="20" t="s">
        <v>759</v>
      </c>
      <c r="E919" s="20">
        <v>360</v>
      </c>
      <c r="F919" s="20" t="s">
        <v>919</v>
      </c>
      <c r="G919" s="20">
        <v>0</v>
      </c>
      <c r="H919" s="20">
        <v>0</v>
      </c>
      <c r="I919" s="20">
        <v>746.65</v>
      </c>
      <c r="J919" s="20">
        <v>2020</v>
      </c>
      <c r="K919" s="20">
        <v>7</v>
      </c>
      <c r="L919" s="20">
        <v>30</v>
      </c>
    </row>
    <row r="920" spans="1:12" x14ac:dyDescent="0.3">
      <c r="A920" s="21">
        <v>44036</v>
      </c>
      <c r="B920" s="20" t="s">
        <v>770</v>
      </c>
      <c r="C920" s="20" t="s">
        <v>771</v>
      </c>
      <c r="D920" s="20" t="s">
        <v>759</v>
      </c>
      <c r="E920" s="20">
        <v>360</v>
      </c>
      <c r="F920" s="20" t="s">
        <v>920</v>
      </c>
      <c r="G920" s="20">
        <v>0</v>
      </c>
      <c r="H920" s="20">
        <v>0</v>
      </c>
      <c r="I920" s="20">
        <v>719</v>
      </c>
      <c r="J920" s="20">
        <v>2020</v>
      </c>
      <c r="K920" s="20">
        <v>7</v>
      </c>
      <c r="L920" s="20">
        <v>30</v>
      </c>
    </row>
    <row r="921" spans="1:12" x14ac:dyDescent="0.3">
      <c r="A921" s="21">
        <v>44036</v>
      </c>
      <c r="B921" s="20" t="s">
        <v>770</v>
      </c>
      <c r="C921" s="20" t="s">
        <v>771</v>
      </c>
      <c r="D921" s="20" t="s">
        <v>759</v>
      </c>
      <c r="E921" s="20">
        <v>8640</v>
      </c>
      <c r="F921" s="20" t="s">
        <v>920</v>
      </c>
      <c r="G921" s="20">
        <v>24</v>
      </c>
      <c r="H921" s="20">
        <v>360</v>
      </c>
      <c r="I921" s="20">
        <v>530.65</v>
      </c>
      <c r="J921" s="20">
        <v>2020</v>
      </c>
      <c r="K921" s="20">
        <v>7</v>
      </c>
      <c r="L921" s="20">
        <v>30</v>
      </c>
    </row>
    <row r="922" spans="1:12" x14ac:dyDescent="0.3">
      <c r="A922" s="21">
        <v>44035</v>
      </c>
      <c r="B922" s="20" t="s">
        <v>757</v>
      </c>
      <c r="C922" s="20" t="s">
        <v>758</v>
      </c>
      <c r="D922" s="20" t="s">
        <v>759</v>
      </c>
      <c r="E922" s="20">
        <v>14400</v>
      </c>
      <c r="F922" s="20" t="s">
        <v>916</v>
      </c>
      <c r="G922" s="20">
        <v>40</v>
      </c>
      <c r="H922" s="20">
        <v>360</v>
      </c>
      <c r="I922" s="20">
        <v>854.8</v>
      </c>
      <c r="J922" s="20">
        <v>2020</v>
      </c>
      <c r="K922" s="20">
        <v>7</v>
      </c>
      <c r="L922" s="20">
        <v>30</v>
      </c>
    </row>
    <row r="923" spans="1:12" x14ac:dyDescent="0.3">
      <c r="A923" s="21">
        <v>44035</v>
      </c>
      <c r="B923" s="20" t="s">
        <v>761</v>
      </c>
      <c r="C923" s="20" t="s">
        <v>762</v>
      </c>
      <c r="D923" s="20" t="s">
        <v>759</v>
      </c>
      <c r="E923" s="20">
        <v>11880</v>
      </c>
      <c r="F923" s="20" t="s">
        <v>917</v>
      </c>
      <c r="G923" s="20">
        <v>33</v>
      </c>
      <c r="H923" s="20">
        <v>360</v>
      </c>
      <c r="I923" s="20">
        <v>695.9</v>
      </c>
      <c r="J923" s="20">
        <v>2020</v>
      </c>
      <c r="K923" s="20">
        <v>7</v>
      </c>
      <c r="L923" s="20">
        <v>30</v>
      </c>
    </row>
    <row r="924" spans="1:12" x14ac:dyDescent="0.3">
      <c r="A924" s="21">
        <v>44035</v>
      </c>
      <c r="B924" s="20" t="s">
        <v>764</v>
      </c>
      <c r="C924" s="20" t="s">
        <v>765</v>
      </c>
      <c r="D924" s="20" t="s">
        <v>759</v>
      </c>
      <c r="E924" s="20">
        <v>12600</v>
      </c>
      <c r="F924" s="20" t="s">
        <v>918</v>
      </c>
      <c r="G924" s="20">
        <v>35</v>
      </c>
      <c r="H924" s="20">
        <v>360</v>
      </c>
      <c r="I924" s="20">
        <v>721.7</v>
      </c>
      <c r="J924" s="20">
        <v>2020</v>
      </c>
      <c r="K924" s="20">
        <v>7</v>
      </c>
      <c r="L924" s="20">
        <v>30</v>
      </c>
    </row>
    <row r="925" spans="1:12" x14ac:dyDescent="0.3">
      <c r="A925" s="21">
        <v>44035</v>
      </c>
      <c r="B925" s="20" t="s">
        <v>767</v>
      </c>
      <c r="C925" s="20" t="s">
        <v>768</v>
      </c>
      <c r="D925" s="20" t="s">
        <v>759</v>
      </c>
      <c r="E925" s="20">
        <v>11160</v>
      </c>
      <c r="F925" s="20" t="s">
        <v>919</v>
      </c>
      <c r="G925" s="20">
        <v>31</v>
      </c>
      <c r="H925" s="20">
        <v>360</v>
      </c>
      <c r="I925" s="20">
        <v>699.7</v>
      </c>
      <c r="J925" s="20">
        <v>2020</v>
      </c>
      <c r="K925" s="20">
        <v>7</v>
      </c>
      <c r="L925" s="20">
        <v>30</v>
      </c>
    </row>
    <row r="926" spans="1:12" x14ac:dyDescent="0.3">
      <c r="A926" s="21">
        <v>44035</v>
      </c>
      <c r="B926" s="20" t="s">
        <v>770</v>
      </c>
      <c r="C926" s="20" t="s">
        <v>771</v>
      </c>
      <c r="D926" s="20" t="s">
        <v>759</v>
      </c>
      <c r="E926" s="20">
        <v>7560</v>
      </c>
      <c r="F926" s="20" t="s">
        <v>920</v>
      </c>
      <c r="G926" s="20">
        <v>21</v>
      </c>
      <c r="H926" s="20">
        <v>360</v>
      </c>
      <c r="I926" s="20">
        <v>471</v>
      </c>
      <c r="J926" s="20">
        <v>2020</v>
      </c>
      <c r="K926" s="20">
        <v>7</v>
      </c>
      <c r="L926" s="20">
        <v>30</v>
      </c>
    </row>
    <row r="927" spans="1:12" x14ac:dyDescent="0.3">
      <c r="A927" s="21">
        <v>44034</v>
      </c>
      <c r="B927" s="20" t="s">
        <v>757</v>
      </c>
      <c r="C927" s="20" t="s">
        <v>758</v>
      </c>
      <c r="D927" s="20" t="s">
        <v>759</v>
      </c>
      <c r="E927" s="20">
        <v>13680</v>
      </c>
      <c r="F927" s="20" t="s">
        <v>916</v>
      </c>
      <c r="G927" s="20">
        <v>38</v>
      </c>
      <c r="H927" s="20">
        <v>360</v>
      </c>
      <c r="I927" s="20">
        <v>785.95</v>
      </c>
      <c r="J927" s="20">
        <v>2020</v>
      </c>
      <c r="K927" s="20">
        <v>7</v>
      </c>
      <c r="L927" s="20">
        <v>30</v>
      </c>
    </row>
    <row r="928" spans="1:12" x14ac:dyDescent="0.3">
      <c r="A928" s="21">
        <v>44034</v>
      </c>
      <c r="B928" s="20" t="s">
        <v>761</v>
      </c>
      <c r="C928" s="20" t="s">
        <v>762</v>
      </c>
      <c r="D928" s="20" t="s">
        <v>759</v>
      </c>
      <c r="E928" s="20">
        <v>12240</v>
      </c>
      <c r="F928" s="20" t="s">
        <v>917</v>
      </c>
      <c r="G928" s="20">
        <v>34</v>
      </c>
      <c r="H928" s="20">
        <v>360</v>
      </c>
      <c r="I928" s="20">
        <v>741.85</v>
      </c>
      <c r="J928" s="20">
        <v>2020</v>
      </c>
      <c r="K928" s="20">
        <v>7</v>
      </c>
      <c r="L928" s="20">
        <v>30</v>
      </c>
    </row>
    <row r="929" spans="1:12" x14ac:dyDescent="0.3">
      <c r="A929" s="21">
        <v>44034</v>
      </c>
      <c r="B929" s="20" t="s">
        <v>764</v>
      </c>
      <c r="C929" s="20" t="s">
        <v>765</v>
      </c>
      <c r="D929" s="20" t="s">
        <v>759</v>
      </c>
      <c r="E929" s="20">
        <v>11880</v>
      </c>
      <c r="F929" s="20" t="s">
        <v>918</v>
      </c>
      <c r="G929" s="20">
        <v>33</v>
      </c>
      <c r="H929" s="20">
        <v>360</v>
      </c>
      <c r="I929" s="20">
        <v>727.45</v>
      </c>
      <c r="J929" s="20">
        <v>2020</v>
      </c>
      <c r="K929" s="20">
        <v>7</v>
      </c>
      <c r="L929" s="20">
        <v>30</v>
      </c>
    </row>
    <row r="930" spans="1:12" x14ac:dyDescent="0.3">
      <c r="A930" s="21">
        <v>44034</v>
      </c>
      <c r="B930" s="20" t="s">
        <v>767</v>
      </c>
      <c r="C930" s="20" t="s">
        <v>768</v>
      </c>
      <c r="D930" s="20" t="s">
        <v>759</v>
      </c>
      <c r="E930" s="20">
        <v>11520</v>
      </c>
      <c r="F930" s="20" t="s">
        <v>919</v>
      </c>
      <c r="G930" s="20">
        <v>32</v>
      </c>
      <c r="H930" s="20">
        <v>360</v>
      </c>
      <c r="I930" s="20">
        <v>720</v>
      </c>
      <c r="J930" s="20">
        <v>2020</v>
      </c>
      <c r="K930" s="20">
        <v>7</v>
      </c>
      <c r="L930" s="20">
        <v>30</v>
      </c>
    </row>
    <row r="931" spans="1:12" x14ac:dyDescent="0.3">
      <c r="A931" s="21">
        <v>44034</v>
      </c>
      <c r="B931" s="20" t="s">
        <v>770</v>
      </c>
      <c r="C931" s="20" t="s">
        <v>771</v>
      </c>
      <c r="D931" s="20" t="s">
        <v>759</v>
      </c>
      <c r="E931" s="20">
        <v>9720</v>
      </c>
      <c r="F931" s="20" t="s">
        <v>920</v>
      </c>
      <c r="G931" s="20">
        <v>27</v>
      </c>
      <c r="H931" s="20">
        <v>360</v>
      </c>
      <c r="I931" s="20">
        <v>605.4</v>
      </c>
      <c r="J931" s="20">
        <v>2020</v>
      </c>
      <c r="K931" s="20">
        <v>7</v>
      </c>
      <c r="L931" s="20">
        <v>30</v>
      </c>
    </row>
    <row r="932" spans="1:12" x14ac:dyDescent="0.3">
      <c r="A932" s="21">
        <v>44033</v>
      </c>
      <c r="B932" s="20" t="s">
        <v>757</v>
      </c>
      <c r="C932" s="20" t="s">
        <v>758</v>
      </c>
      <c r="D932" s="20" t="s">
        <v>759</v>
      </c>
      <c r="E932" s="20">
        <v>18720</v>
      </c>
      <c r="F932" s="20" t="s">
        <v>916</v>
      </c>
      <c r="G932" s="20">
        <v>52</v>
      </c>
      <c r="H932" s="20">
        <v>360</v>
      </c>
      <c r="I932" s="20">
        <v>1104.75</v>
      </c>
      <c r="J932" s="20">
        <v>2020</v>
      </c>
      <c r="K932" s="20">
        <v>7</v>
      </c>
      <c r="L932" s="20">
        <v>30</v>
      </c>
    </row>
    <row r="933" spans="1:12" x14ac:dyDescent="0.3">
      <c r="A933" s="21">
        <v>44033</v>
      </c>
      <c r="B933" s="20" t="s">
        <v>761</v>
      </c>
      <c r="C933" s="20" t="s">
        <v>762</v>
      </c>
      <c r="D933" s="20" t="s">
        <v>759</v>
      </c>
      <c r="E933" s="20">
        <v>14040</v>
      </c>
      <c r="F933" s="20" t="s">
        <v>917</v>
      </c>
      <c r="G933" s="20">
        <v>39</v>
      </c>
      <c r="H933" s="20">
        <v>360</v>
      </c>
      <c r="I933" s="20">
        <v>827.55</v>
      </c>
      <c r="J933" s="20">
        <v>2020</v>
      </c>
      <c r="K933" s="20">
        <v>7</v>
      </c>
      <c r="L933" s="20">
        <v>30</v>
      </c>
    </row>
    <row r="934" spans="1:12" x14ac:dyDescent="0.3">
      <c r="A934" s="21">
        <v>44033</v>
      </c>
      <c r="B934" s="20" t="s">
        <v>764</v>
      </c>
      <c r="C934" s="20" t="s">
        <v>765</v>
      </c>
      <c r="D934" s="20" t="s">
        <v>759</v>
      </c>
      <c r="E934" s="20">
        <v>15120</v>
      </c>
      <c r="F934" s="20" t="s">
        <v>918</v>
      </c>
      <c r="G934" s="20">
        <v>42</v>
      </c>
      <c r="H934" s="20">
        <v>360</v>
      </c>
      <c r="I934" s="20">
        <v>918.45</v>
      </c>
      <c r="J934" s="20">
        <v>2020</v>
      </c>
      <c r="K934" s="20">
        <v>7</v>
      </c>
      <c r="L934" s="20">
        <v>30</v>
      </c>
    </row>
    <row r="935" spans="1:12" x14ac:dyDescent="0.3">
      <c r="A935" s="21">
        <v>44033</v>
      </c>
      <c r="B935" s="20" t="s">
        <v>767</v>
      </c>
      <c r="C935" s="20" t="s">
        <v>768</v>
      </c>
      <c r="D935" s="20" t="s">
        <v>759</v>
      </c>
      <c r="E935" s="20">
        <v>14040</v>
      </c>
      <c r="F935" s="20" t="s">
        <v>919</v>
      </c>
      <c r="G935" s="20">
        <v>39</v>
      </c>
      <c r="H935" s="20">
        <v>360</v>
      </c>
      <c r="I935" s="20">
        <v>878.35</v>
      </c>
      <c r="J935" s="20">
        <v>2020</v>
      </c>
      <c r="K935" s="20">
        <v>7</v>
      </c>
      <c r="L935" s="20">
        <v>30</v>
      </c>
    </row>
    <row r="936" spans="1:12" x14ac:dyDescent="0.3">
      <c r="A936" s="21">
        <v>44033</v>
      </c>
      <c r="B936" s="20" t="s">
        <v>770</v>
      </c>
      <c r="C936" s="20" t="s">
        <v>771</v>
      </c>
      <c r="D936" s="20" t="s">
        <v>759</v>
      </c>
      <c r="E936" s="20">
        <v>10440</v>
      </c>
      <c r="F936" s="20" t="s">
        <v>920</v>
      </c>
      <c r="G936" s="20">
        <v>29</v>
      </c>
      <c r="H936" s="20">
        <v>360</v>
      </c>
      <c r="I936" s="20">
        <v>648.95000000000005</v>
      </c>
      <c r="J936" s="20">
        <v>2020</v>
      </c>
      <c r="K936" s="20">
        <v>7</v>
      </c>
      <c r="L936" s="20">
        <v>30</v>
      </c>
    </row>
    <row r="937" spans="1:12" x14ac:dyDescent="0.3">
      <c r="A937" s="21">
        <v>44033</v>
      </c>
      <c r="B937" s="20" t="s">
        <v>757</v>
      </c>
      <c r="C937" s="20" t="s">
        <v>758</v>
      </c>
      <c r="D937" s="20" t="s">
        <v>759</v>
      </c>
      <c r="E937" s="20">
        <v>9360</v>
      </c>
      <c r="F937" s="20" t="s">
        <v>916</v>
      </c>
      <c r="G937" s="20">
        <v>26</v>
      </c>
      <c r="H937" s="20">
        <v>360</v>
      </c>
      <c r="I937" s="20">
        <v>555.4</v>
      </c>
      <c r="J937" s="20">
        <v>2020</v>
      </c>
      <c r="K937" s="20">
        <v>7</v>
      </c>
      <c r="L937" s="20">
        <v>30</v>
      </c>
    </row>
    <row r="938" spans="1:12" x14ac:dyDescent="0.3">
      <c r="A938" s="21">
        <v>44033</v>
      </c>
      <c r="B938" s="20" t="s">
        <v>761</v>
      </c>
      <c r="C938" s="20" t="s">
        <v>762</v>
      </c>
      <c r="D938" s="20" t="s">
        <v>759</v>
      </c>
      <c r="E938" s="20">
        <v>10800</v>
      </c>
      <c r="F938" s="20" t="s">
        <v>917</v>
      </c>
      <c r="G938" s="20">
        <v>30</v>
      </c>
      <c r="H938" s="20">
        <v>360</v>
      </c>
      <c r="I938" s="20">
        <v>643.70000000000005</v>
      </c>
      <c r="J938" s="20">
        <v>2020</v>
      </c>
      <c r="K938" s="20">
        <v>7</v>
      </c>
      <c r="L938" s="20">
        <v>30</v>
      </c>
    </row>
    <row r="939" spans="1:12" x14ac:dyDescent="0.3">
      <c r="A939" s="21">
        <v>44033</v>
      </c>
      <c r="B939" s="20" t="s">
        <v>764</v>
      </c>
      <c r="C939" s="20" t="s">
        <v>765</v>
      </c>
      <c r="D939" s="20" t="s">
        <v>759</v>
      </c>
      <c r="E939" s="20">
        <v>10080</v>
      </c>
      <c r="F939" s="20" t="s">
        <v>918</v>
      </c>
      <c r="G939" s="20">
        <v>28</v>
      </c>
      <c r="H939" s="20">
        <v>360</v>
      </c>
      <c r="I939" s="20">
        <v>622.20000000000005</v>
      </c>
      <c r="J939" s="20">
        <v>2020</v>
      </c>
      <c r="K939" s="20">
        <v>7</v>
      </c>
      <c r="L939" s="20">
        <v>30</v>
      </c>
    </row>
    <row r="940" spans="1:12" x14ac:dyDescent="0.3">
      <c r="A940" s="21">
        <v>44033</v>
      </c>
      <c r="B940" s="20" t="s">
        <v>767</v>
      </c>
      <c r="C940" s="20" t="s">
        <v>768</v>
      </c>
      <c r="D940" s="20" t="s">
        <v>759</v>
      </c>
      <c r="E940" s="20">
        <v>9000</v>
      </c>
      <c r="F940" s="20" t="s">
        <v>919</v>
      </c>
      <c r="G940" s="20">
        <v>25</v>
      </c>
      <c r="H940" s="20">
        <v>360</v>
      </c>
      <c r="I940" s="20">
        <v>567.1</v>
      </c>
      <c r="J940" s="20">
        <v>2020</v>
      </c>
      <c r="K940" s="20">
        <v>7</v>
      </c>
      <c r="L940" s="20">
        <v>30</v>
      </c>
    </row>
    <row r="941" spans="1:12" x14ac:dyDescent="0.3">
      <c r="A941" s="21">
        <v>44033</v>
      </c>
      <c r="B941" s="20" t="s">
        <v>770</v>
      </c>
      <c r="C941" s="20" t="s">
        <v>771</v>
      </c>
      <c r="D941" s="20" t="s">
        <v>759</v>
      </c>
      <c r="E941" s="20">
        <v>6480</v>
      </c>
      <c r="F941" s="20" t="s">
        <v>920</v>
      </c>
      <c r="G941" s="20">
        <v>18</v>
      </c>
      <c r="H941" s="20">
        <v>360</v>
      </c>
      <c r="I941" s="20">
        <v>413.05</v>
      </c>
      <c r="J941" s="20">
        <v>2020</v>
      </c>
      <c r="K941" s="20">
        <v>7</v>
      </c>
      <c r="L941" s="20">
        <v>30</v>
      </c>
    </row>
    <row r="942" spans="1:12" x14ac:dyDescent="0.3">
      <c r="A942" s="21">
        <v>44033</v>
      </c>
      <c r="B942" s="20" t="s">
        <v>826</v>
      </c>
      <c r="C942" s="20" t="s">
        <v>827</v>
      </c>
      <c r="D942" s="20" t="s">
        <v>759</v>
      </c>
      <c r="E942" s="20">
        <v>23760</v>
      </c>
      <c r="F942" s="20" t="s">
        <v>921</v>
      </c>
      <c r="G942" s="20">
        <v>66</v>
      </c>
      <c r="H942" s="20">
        <v>360</v>
      </c>
      <c r="I942" s="20">
        <v>1461.5</v>
      </c>
      <c r="J942" s="20">
        <v>2020</v>
      </c>
      <c r="K942" s="20">
        <v>7</v>
      </c>
      <c r="L942" s="20">
        <v>30</v>
      </c>
    </row>
    <row r="943" spans="1:12" x14ac:dyDescent="0.3">
      <c r="A943" s="21">
        <v>44032</v>
      </c>
      <c r="B943" s="20" t="s">
        <v>757</v>
      </c>
      <c r="C943" s="20" t="s">
        <v>758</v>
      </c>
      <c r="D943" s="20" t="s">
        <v>759</v>
      </c>
      <c r="E943" s="20">
        <v>14400</v>
      </c>
      <c r="F943" s="20" t="s">
        <v>922</v>
      </c>
      <c r="G943" s="20">
        <v>40</v>
      </c>
      <c r="H943" s="20">
        <v>360</v>
      </c>
      <c r="I943" s="20">
        <v>843.35</v>
      </c>
      <c r="J943" s="20">
        <v>2020</v>
      </c>
      <c r="K943" s="20">
        <v>7</v>
      </c>
      <c r="L943" s="20">
        <v>30</v>
      </c>
    </row>
    <row r="944" spans="1:12" x14ac:dyDescent="0.3">
      <c r="A944" s="21">
        <v>44032</v>
      </c>
      <c r="B944" s="20" t="s">
        <v>761</v>
      </c>
      <c r="C944" s="20" t="s">
        <v>762</v>
      </c>
      <c r="D944" s="20" t="s">
        <v>759</v>
      </c>
      <c r="E944" s="20">
        <v>11880</v>
      </c>
      <c r="F944" s="20" t="s">
        <v>923</v>
      </c>
      <c r="G944" s="20">
        <v>33</v>
      </c>
      <c r="H944" s="20">
        <v>360</v>
      </c>
      <c r="I944" s="20">
        <v>735</v>
      </c>
      <c r="J944" s="20">
        <v>2020</v>
      </c>
      <c r="K944" s="20">
        <v>7</v>
      </c>
      <c r="L944" s="20">
        <v>30</v>
      </c>
    </row>
    <row r="945" spans="1:12" x14ac:dyDescent="0.3">
      <c r="A945" s="21">
        <v>44032</v>
      </c>
      <c r="B945" s="20" t="s">
        <v>764</v>
      </c>
      <c r="C945" s="20" t="s">
        <v>765</v>
      </c>
      <c r="D945" s="20" t="s">
        <v>759</v>
      </c>
      <c r="E945" s="20">
        <v>12960</v>
      </c>
      <c r="F945" s="20" t="s">
        <v>924</v>
      </c>
      <c r="G945" s="20">
        <v>36</v>
      </c>
      <c r="H945" s="20">
        <v>360</v>
      </c>
      <c r="I945" s="20">
        <v>822.65</v>
      </c>
      <c r="J945" s="20">
        <v>2020</v>
      </c>
      <c r="K945" s="20">
        <v>7</v>
      </c>
      <c r="L945" s="20">
        <v>30</v>
      </c>
    </row>
    <row r="946" spans="1:12" x14ac:dyDescent="0.3">
      <c r="A946" s="21">
        <v>44032</v>
      </c>
      <c r="B946" s="20" t="s">
        <v>767</v>
      </c>
      <c r="C946" s="20" t="s">
        <v>768</v>
      </c>
      <c r="D946" s="20" t="s">
        <v>759</v>
      </c>
      <c r="E946" s="20">
        <v>11160</v>
      </c>
      <c r="F946" s="20" t="s">
        <v>925</v>
      </c>
      <c r="G946" s="20">
        <v>31</v>
      </c>
      <c r="H946" s="20">
        <v>360</v>
      </c>
      <c r="I946" s="20">
        <v>704.85</v>
      </c>
      <c r="J946" s="20">
        <v>2020</v>
      </c>
      <c r="K946" s="20">
        <v>7</v>
      </c>
      <c r="L946" s="20">
        <v>30</v>
      </c>
    </row>
    <row r="947" spans="1:12" x14ac:dyDescent="0.3">
      <c r="A947" s="21">
        <v>44032</v>
      </c>
      <c r="B947" s="20" t="s">
        <v>770</v>
      </c>
      <c r="C947" s="20" t="s">
        <v>771</v>
      </c>
      <c r="D947" s="20" t="s">
        <v>759</v>
      </c>
      <c r="E947" s="20">
        <v>8640</v>
      </c>
      <c r="F947" s="20" t="s">
        <v>926</v>
      </c>
      <c r="G947" s="20">
        <v>24</v>
      </c>
      <c r="H947" s="20">
        <v>360</v>
      </c>
      <c r="I947" s="20">
        <v>546.04999999999995</v>
      </c>
      <c r="J947" s="20">
        <v>2020</v>
      </c>
      <c r="K947" s="20">
        <v>7</v>
      </c>
      <c r="L947" s="20">
        <v>30</v>
      </c>
    </row>
    <row r="948" spans="1:12" x14ac:dyDescent="0.3">
      <c r="A948" s="21">
        <v>44029</v>
      </c>
      <c r="B948" s="20" t="s">
        <v>757</v>
      </c>
      <c r="C948" s="20" t="s">
        <v>758</v>
      </c>
      <c r="D948" s="20" t="s">
        <v>759</v>
      </c>
      <c r="E948" s="20">
        <v>14760</v>
      </c>
      <c r="F948" s="20" t="s">
        <v>922</v>
      </c>
      <c r="G948" s="20">
        <v>41</v>
      </c>
      <c r="H948" s="20">
        <v>360</v>
      </c>
      <c r="I948" s="20">
        <v>862.7</v>
      </c>
      <c r="J948" s="20">
        <v>2020</v>
      </c>
      <c r="K948" s="20">
        <v>7</v>
      </c>
      <c r="L948" s="20">
        <v>29</v>
      </c>
    </row>
    <row r="949" spans="1:12" x14ac:dyDescent="0.3">
      <c r="A949" s="21">
        <v>44029</v>
      </c>
      <c r="B949" s="20" t="s">
        <v>761</v>
      </c>
      <c r="C949" s="20" t="s">
        <v>762</v>
      </c>
      <c r="D949" s="20" t="s">
        <v>759</v>
      </c>
      <c r="E949" s="20">
        <v>12600</v>
      </c>
      <c r="F949" s="20" t="s">
        <v>923</v>
      </c>
      <c r="G949" s="20">
        <v>35</v>
      </c>
      <c r="H949" s="20">
        <v>360</v>
      </c>
      <c r="I949" s="20">
        <v>761.45</v>
      </c>
      <c r="J949" s="20">
        <v>2020</v>
      </c>
      <c r="K949" s="20">
        <v>7</v>
      </c>
      <c r="L949" s="20">
        <v>29</v>
      </c>
    </row>
    <row r="950" spans="1:12" x14ac:dyDescent="0.3">
      <c r="A950" s="21">
        <v>44029</v>
      </c>
      <c r="B950" s="20" t="s">
        <v>764</v>
      </c>
      <c r="C950" s="20" t="s">
        <v>765</v>
      </c>
      <c r="D950" s="20" t="s">
        <v>759</v>
      </c>
      <c r="E950" s="20">
        <v>12240</v>
      </c>
      <c r="F950" s="20" t="s">
        <v>924</v>
      </c>
      <c r="G950" s="20">
        <v>34</v>
      </c>
      <c r="H950" s="20">
        <v>360</v>
      </c>
      <c r="I950" s="20">
        <v>752.3</v>
      </c>
      <c r="J950" s="20">
        <v>2020</v>
      </c>
      <c r="K950" s="20">
        <v>7</v>
      </c>
      <c r="L950" s="20">
        <v>29</v>
      </c>
    </row>
    <row r="951" spans="1:12" x14ac:dyDescent="0.3">
      <c r="A951" s="21">
        <v>44029</v>
      </c>
      <c r="B951" s="20" t="s">
        <v>767</v>
      </c>
      <c r="C951" s="20" t="s">
        <v>768</v>
      </c>
      <c r="D951" s="20" t="s">
        <v>759</v>
      </c>
      <c r="E951" s="20">
        <v>11880</v>
      </c>
      <c r="F951" s="20" t="s">
        <v>925</v>
      </c>
      <c r="G951" s="20">
        <v>33</v>
      </c>
      <c r="H951" s="20">
        <v>360</v>
      </c>
      <c r="I951" s="20">
        <v>745.75</v>
      </c>
      <c r="J951" s="20">
        <v>2020</v>
      </c>
      <c r="K951" s="20">
        <v>7</v>
      </c>
      <c r="L951" s="20">
        <v>29</v>
      </c>
    </row>
    <row r="952" spans="1:12" x14ac:dyDescent="0.3">
      <c r="A952" s="21">
        <v>44029</v>
      </c>
      <c r="B952" s="20" t="s">
        <v>770</v>
      </c>
      <c r="C952" s="20" t="s">
        <v>771</v>
      </c>
      <c r="D952" s="20" t="s">
        <v>759</v>
      </c>
      <c r="E952" s="20">
        <v>9000</v>
      </c>
      <c r="F952" s="20" t="s">
        <v>926</v>
      </c>
      <c r="G952" s="20">
        <v>25</v>
      </c>
      <c r="H952" s="20">
        <v>360</v>
      </c>
      <c r="I952" s="20">
        <v>573.54999999999995</v>
      </c>
      <c r="J952" s="20">
        <v>2020</v>
      </c>
      <c r="K952" s="20">
        <v>7</v>
      </c>
      <c r="L952" s="20">
        <v>29</v>
      </c>
    </row>
    <row r="953" spans="1:12" x14ac:dyDescent="0.3">
      <c r="A953" s="21">
        <v>44028</v>
      </c>
      <c r="B953" s="20" t="s">
        <v>757</v>
      </c>
      <c r="C953" s="20" t="s">
        <v>758</v>
      </c>
      <c r="D953" s="20" t="s">
        <v>759</v>
      </c>
      <c r="E953" s="20">
        <v>13320</v>
      </c>
      <c r="F953" s="20" t="s">
        <v>922</v>
      </c>
      <c r="G953" s="20">
        <v>37</v>
      </c>
      <c r="H953" s="20">
        <v>360</v>
      </c>
      <c r="I953" s="20">
        <v>794.05</v>
      </c>
      <c r="J953" s="20">
        <v>2020</v>
      </c>
      <c r="K953" s="20">
        <v>7</v>
      </c>
      <c r="L953" s="20">
        <v>29</v>
      </c>
    </row>
    <row r="954" spans="1:12" x14ac:dyDescent="0.3">
      <c r="A954" s="21">
        <v>44028</v>
      </c>
      <c r="B954" s="20" t="s">
        <v>761</v>
      </c>
      <c r="C954" s="20" t="s">
        <v>762</v>
      </c>
      <c r="D954" s="20" t="s">
        <v>759</v>
      </c>
      <c r="E954" s="20">
        <v>11880</v>
      </c>
      <c r="F954" s="20" t="s">
        <v>923</v>
      </c>
      <c r="G954" s="20">
        <v>33</v>
      </c>
      <c r="H954" s="20">
        <v>360</v>
      </c>
      <c r="I954" s="20">
        <v>713.35</v>
      </c>
      <c r="J954" s="20">
        <v>2020</v>
      </c>
      <c r="K954" s="20">
        <v>7</v>
      </c>
      <c r="L954" s="20">
        <v>29</v>
      </c>
    </row>
    <row r="955" spans="1:12" x14ac:dyDescent="0.3">
      <c r="A955" s="21">
        <v>44028</v>
      </c>
      <c r="B955" s="20" t="s">
        <v>764</v>
      </c>
      <c r="C955" s="20" t="s">
        <v>765</v>
      </c>
      <c r="D955" s="20" t="s">
        <v>759</v>
      </c>
      <c r="E955" s="20">
        <v>11880</v>
      </c>
      <c r="F955" s="20" t="s">
        <v>924</v>
      </c>
      <c r="G955" s="20">
        <v>33</v>
      </c>
      <c r="H955" s="20">
        <v>360</v>
      </c>
      <c r="I955" s="20">
        <v>730.55</v>
      </c>
      <c r="J955" s="20">
        <v>2020</v>
      </c>
      <c r="K955" s="20">
        <v>7</v>
      </c>
      <c r="L955" s="20">
        <v>29</v>
      </c>
    </row>
    <row r="956" spans="1:12" x14ac:dyDescent="0.3">
      <c r="A956" s="21">
        <v>44028</v>
      </c>
      <c r="B956" s="20" t="s">
        <v>767</v>
      </c>
      <c r="C956" s="20" t="s">
        <v>768</v>
      </c>
      <c r="D956" s="20" t="s">
        <v>759</v>
      </c>
      <c r="E956" s="20">
        <v>11520</v>
      </c>
      <c r="F956" s="20" t="s">
        <v>925</v>
      </c>
      <c r="G956" s="20">
        <v>32</v>
      </c>
      <c r="H956" s="20">
        <v>360</v>
      </c>
      <c r="I956" s="20">
        <v>716.05</v>
      </c>
      <c r="J956" s="20">
        <v>2020</v>
      </c>
      <c r="K956" s="20">
        <v>7</v>
      </c>
      <c r="L956" s="20">
        <v>29</v>
      </c>
    </row>
    <row r="957" spans="1:12" x14ac:dyDescent="0.3">
      <c r="A957" s="21">
        <v>44028</v>
      </c>
      <c r="B957" s="20" t="s">
        <v>770</v>
      </c>
      <c r="C957" s="20" t="s">
        <v>771</v>
      </c>
      <c r="D957" s="20" t="s">
        <v>759</v>
      </c>
      <c r="E957" s="20">
        <v>8280</v>
      </c>
      <c r="F957" s="20" t="s">
        <v>926</v>
      </c>
      <c r="G957" s="20">
        <v>23</v>
      </c>
      <c r="H957" s="20">
        <v>360</v>
      </c>
      <c r="I957" s="20">
        <v>518.79999999999995</v>
      </c>
      <c r="J957" s="20">
        <v>2020</v>
      </c>
      <c r="K957" s="20">
        <v>7</v>
      </c>
      <c r="L957" s="20">
        <v>29</v>
      </c>
    </row>
    <row r="958" spans="1:12" x14ac:dyDescent="0.3">
      <c r="A958" s="21">
        <v>44027</v>
      </c>
      <c r="B958" s="20" t="s">
        <v>757</v>
      </c>
      <c r="C958" s="20" t="s">
        <v>758</v>
      </c>
      <c r="D958" s="20" t="s">
        <v>759</v>
      </c>
      <c r="E958" s="20">
        <v>14400</v>
      </c>
      <c r="F958" s="20" t="s">
        <v>922</v>
      </c>
      <c r="G958" s="20">
        <v>40</v>
      </c>
      <c r="H958" s="20">
        <v>360</v>
      </c>
      <c r="I958" s="20">
        <v>815.95</v>
      </c>
      <c r="J958" s="20">
        <v>2020</v>
      </c>
      <c r="K958" s="20">
        <v>7</v>
      </c>
      <c r="L958" s="20">
        <v>29</v>
      </c>
    </row>
    <row r="959" spans="1:12" x14ac:dyDescent="0.3">
      <c r="A959" s="21">
        <v>44027</v>
      </c>
      <c r="B959" s="20" t="s">
        <v>761</v>
      </c>
      <c r="C959" s="20" t="s">
        <v>762</v>
      </c>
      <c r="D959" s="20" t="s">
        <v>759</v>
      </c>
      <c r="E959" s="20">
        <v>12600</v>
      </c>
      <c r="F959" s="20" t="s">
        <v>923</v>
      </c>
      <c r="G959" s="20">
        <v>35</v>
      </c>
      <c r="H959" s="20">
        <v>360</v>
      </c>
      <c r="I959" s="20">
        <v>747.68</v>
      </c>
      <c r="J959" s="20">
        <v>2020</v>
      </c>
      <c r="K959" s="20">
        <v>7</v>
      </c>
      <c r="L959" s="20">
        <v>29</v>
      </c>
    </row>
    <row r="960" spans="1:12" x14ac:dyDescent="0.3">
      <c r="A960" s="21">
        <v>44027</v>
      </c>
      <c r="B960" s="20" t="s">
        <v>764</v>
      </c>
      <c r="C960" s="20" t="s">
        <v>765</v>
      </c>
      <c r="D960" s="20" t="s">
        <v>759</v>
      </c>
      <c r="E960" s="20">
        <v>12240</v>
      </c>
      <c r="F960" s="20" t="s">
        <v>924</v>
      </c>
      <c r="G960" s="20">
        <v>34</v>
      </c>
      <c r="H960" s="20">
        <v>360</v>
      </c>
      <c r="I960" s="20">
        <v>750.35</v>
      </c>
      <c r="J960" s="20">
        <v>2020</v>
      </c>
      <c r="K960" s="20">
        <v>7</v>
      </c>
      <c r="L960" s="20">
        <v>29</v>
      </c>
    </row>
    <row r="961" spans="1:12" x14ac:dyDescent="0.3">
      <c r="A961" s="21">
        <v>44027</v>
      </c>
      <c r="B961" s="20" t="s">
        <v>767</v>
      </c>
      <c r="C961" s="20" t="s">
        <v>768</v>
      </c>
      <c r="D961" s="20" t="s">
        <v>759</v>
      </c>
      <c r="E961" s="20">
        <v>11880</v>
      </c>
      <c r="F961" s="20" t="s">
        <v>925</v>
      </c>
      <c r="G961" s="20">
        <v>33</v>
      </c>
      <c r="H961" s="20">
        <v>360</v>
      </c>
      <c r="I961" s="20">
        <v>738.25</v>
      </c>
      <c r="J961" s="20">
        <v>2020</v>
      </c>
      <c r="K961" s="20">
        <v>7</v>
      </c>
      <c r="L961" s="20">
        <v>29</v>
      </c>
    </row>
    <row r="962" spans="1:12" x14ac:dyDescent="0.3">
      <c r="A962" s="21">
        <v>44027</v>
      </c>
      <c r="B962" s="20" t="s">
        <v>770</v>
      </c>
      <c r="C962" s="20" t="s">
        <v>771</v>
      </c>
      <c r="D962" s="20" t="s">
        <v>759</v>
      </c>
      <c r="E962" s="20">
        <v>9360</v>
      </c>
      <c r="F962" s="20" t="s">
        <v>926</v>
      </c>
      <c r="G962" s="20">
        <v>26</v>
      </c>
      <c r="H962" s="20">
        <v>360</v>
      </c>
      <c r="I962" s="20">
        <v>587.29999999999995</v>
      </c>
      <c r="J962" s="20">
        <v>2020</v>
      </c>
      <c r="K962" s="20">
        <v>7</v>
      </c>
      <c r="L962" s="20">
        <v>29</v>
      </c>
    </row>
    <row r="963" spans="1:12" x14ac:dyDescent="0.3">
      <c r="A963" s="21">
        <v>44027</v>
      </c>
      <c r="B963" s="20" t="s">
        <v>773</v>
      </c>
      <c r="C963" s="20" t="s">
        <v>774</v>
      </c>
      <c r="D963" s="20" t="s">
        <v>759</v>
      </c>
      <c r="E963" s="20">
        <v>360</v>
      </c>
      <c r="F963" s="20" t="s">
        <v>927</v>
      </c>
      <c r="G963" s="20">
        <v>0</v>
      </c>
      <c r="H963" s="20">
        <v>0</v>
      </c>
      <c r="I963" s="20">
        <v>587.29999999999995</v>
      </c>
      <c r="J963" s="20">
        <v>2020</v>
      </c>
      <c r="K963" s="20">
        <v>7</v>
      </c>
      <c r="L963" s="20">
        <v>29</v>
      </c>
    </row>
    <row r="964" spans="1:12" x14ac:dyDescent="0.3">
      <c r="A964" s="21">
        <v>44027</v>
      </c>
      <c r="B964" s="20" t="s">
        <v>757</v>
      </c>
      <c r="C964" s="20" t="s">
        <v>758</v>
      </c>
      <c r="D964" s="20" t="s">
        <v>759</v>
      </c>
      <c r="E964" s="20">
        <v>14040</v>
      </c>
      <c r="F964" s="20" t="s">
        <v>922</v>
      </c>
      <c r="G964" s="20">
        <v>39</v>
      </c>
      <c r="H964" s="20">
        <v>360</v>
      </c>
      <c r="I964" s="20">
        <v>801.86</v>
      </c>
      <c r="J964" s="20">
        <v>2020</v>
      </c>
      <c r="K964" s="20">
        <v>7</v>
      </c>
      <c r="L964" s="20">
        <v>29</v>
      </c>
    </row>
    <row r="965" spans="1:12" x14ac:dyDescent="0.3">
      <c r="A965" s="21">
        <v>44027</v>
      </c>
      <c r="B965" s="20" t="s">
        <v>761</v>
      </c>
      <c r="C965" s="20" t="s">
        <v>762</v>
      </c>
      <c r="D965" s="20" t="s">
        <v>759</v>
      </c>
      <c r="E965" s="20">
        <v>12600</v>
      </c>
      <c r="F965" s="20" t="s">
        <v>923</v>
      </c>
      <c r="G965" s="20">
        <v>35</v>
      </c>
      <c r="H965" s="20">
        <v>360</v>
      </c>
      <c r="I965" s="20">
        <v>753.05</v>
      </c>
      <c r="J965" s="20">
        <v>2020</v>
      </c>
      <c r="K965" s="20">
        <v>7</v>
      </c>
      <c r="L965" s="20">
        <v>29</v>
      </c>
    </row>
    <row r="966" spans="1:12" x14ac:dyDescent="0.3">
      <c r="A966" s="21">
        <v>44027</v>
      </c>
      <c r="B966" s="20" t="s">
        <v>764</v>
      </c>
      <c r="C966" s="20" t="s">
        <v>765</v>
      </c>
      <c r="D966" s="20" t="s">
        <v>759</v>
      </c>
      <c r="E966" s="20">
        <v>12600</v>
      </c>
      <c r="F966" s="20" t="s">
        <v>924</v>
      </c>
      <c r="G966" s="20">
        <v>35</v>
      </c>
      <c r="H966" s="20">
        <v>360</v>
      </c>
      <c r="I966" s="20">
        <v>774</v>
      </c>
      <c r="J966" s="20">
        <v>2020</v>
      </c>
      <c r="K966" s="20">
        <v>7</v>
      </c>
      <c r="L966" s="20">
        <v>29</v>
      </c>
    </row>
    <row r="967" spans="1:12" x14ac:dyDescent="0.3">
      <c r="A967" s="21">
        <v>44027</v>
      </c>
      <c r="B967" s="20" t="s">
        <v>767</v>
      </c>
      <c r="C967" s="20" t="s">
        <v>768</v>
      </c>
      <c r="D967" s="20" t="s">
        <v>759</v>
      </c>
      <c r="E967" s="20">
        <v>11160</v>
      </c>
      <c r="F967" s="20" t="s">
        <v>925</v>
      </c>
      <c r="G967" s="20">
        <v>31</v>
      </c>
      <c r="H967" s="20">
        <v>360</v>
      </c>
      <c r="I967" s="20">
        <v>691.25</v>
      </c>
      <c r="J967" s="20">
        <v>2020</v>
      </c>
      <c r="K967" s="20">
        <v>7</v>
      </c>
      <c r="L967" s="20">
        <v>29</v>
      </c>
    </row>
    <row r="968" spans="1:12" x14ac:dyDescent="0.3">
      <c r="A968" s="21">
        <v>44027</v>
      </c>
      <c r="B968" s="20" t="s">
        <v>770</v>
      </c>
      <c r="C968" s="20" t="s">
        <v>771</v>
      </c>
      <c r="D968" s="20" t="s">
        <v>759</v>
      </c>
      <c r="E968" s="20">
        <v>9000</v>
      </c>
      <c r="F968" s="20" t="s">
        <v>926</v>
      </c>
      <c r="G968" s="20">
        <v>25</v>
      </c>
      <c r="H968" s="20">
        <v>360</v>
      </c>
      <c r="I968" s="20">
        <v>543</v>
      </c>
      <c r="J968" s="20">
        <v>2020</v>
      </c>
      <c r="K968" s="20">
        <v>7</v>
      </c>
      <c r="L968" s="20">
        <v>29</v>
      </c>
    </row>
    <row r="969" spans="1:12" x14ac:dyDescent="0.3">
      <c r="A969" s="21">
        <v>44027</v>
      </c>
      <c r="B969" s="20" t="s">
        <v>773</v>
      </c>
      <c r="C969" s="20" t="s">
        <v>774</v>
      </c>
      <c r="D969" s="20" t="s">
        <v>759</v>
      </c>
      <c r="E969" s="20">
        <v>2880</v>
      </c>
      <c r="F969" s="20" t="s">
        <v>927</v>
      </c>
      <c r="G969" s="20">
        <v>8</v>
      </c>
      <c r="H969" s="20">
        <v>360</v>
      </c>
      <c r="I969" s="20">
        <v>177</v>
      </c>
      <c r="J969" s="20">
        <v>2020</v>
      </c>
      <c r="K969" s="20">
        <v>7</v>
      </c>
      <c r="L969" s="20">
        <v>29</v>
      </c>
    </row>
    <row r="970" spans="1:12" x14ac:dyDescent="0.3">
      <c r="A970" s="21">
        <v>44026</v>
      </c>
      <c r="B970" s="20" t="s">
        <v>826</v>
      </c>
      <c r="C970" s="20" t="s">
        <v>827</v>
      </c>
      <c r="D970" s="20" t="s">
        <v>759</v>
      </c>
      <c r="E970" s="20">
        <v>27720</v>
      </c>
      <c r="F970" s="20" t="s">
        <v>928</v>
      </c>
      <c r="G970" s="20">
        <v>77</v>
      </c>
      <c r="H970" s="20">
        <v>360</v>
      </c>
      <c r="I970" s="20">
        <v>1718.3</v>
      </c>
      <c r="J970" s="20">
        <v>2020</v>
      </c>
      <c r="K970" s="20">
        <v>7</v>
      </c>
      <c r="L970" s="20">
        <v>29</v>
      </c>
    </row>
    <row r="971" spans="1:12" x14ac:dyDescent="0.3">
      <c r="A971" s="21">
        <v>44026</v>
      </c>
      <c r="B971" s="20" t="s">
        <v>757</v>
      </c>
      <c r="C971" s="20" t="s">
        <v>758</v>
      </c>
      <c r="D971" s="20" t="s">
        <v>759</v>
      </c>
      <c r="E971" s="20">
        <v>14040</v>
      </c>
      <c r="F971" s="20" t="s">
        <v>922</v>
      </c>
      <c r="G971" s="20">
        <v>39</v>
      </c>
      <c r="H971" s="20">
        <v>360</v>
      </c>
      <c r="I971" s="20">
        <v>795.95</v>
      </c>
      <c r="J971" s="20">
        <v>2020</v>
      </c>
      <c r="K971" s="20">
        <v>7</v>
      </c>
      <c r="L971" s="20">
        <v>29</v>
      </c>
    </row>
    <row r="972" spans="1:12" x14ac:dyDescent="0.3">
      <c r="A972" s="21">
        <v>44026</v>
      </c>
      <c r="B972" s="20" t="s">
        <v>761</v>
      </c>
      <c r="C972" s="20" t="s">
        <v>762</v>
      </c>
      <c r="D972" s="20" t="s">
        <v>759</v>
      </c>
      <c r="E972" s="20">
        <v>12240</v>
      </c>
      <c r="F972" s="20" t="s">
        <v>923</v>
      </c>
      <c r="G972" s="20">
        <v>34</v>
      </c>
      <c r="H972" s="20">
        <v>360</v>
      </c>
      <c r="I972" s="20">
        <v>735.1</v>
      </c>
      <c r="J972" s="20">
        <v>2020</v>
      </c>
      <c r="K972" s="20">
        <v>7</v>
      </c>
      <c r="L972" s="20">
        <v>29</v>
      </c>
    </row>
    <row r="973" spans="1:12" x14ac:dyDescent="0.3">
      <c r="A973" s="21">
        <v>44026</v>
      </c>
      <c r="B973" s="20" t="s">
        <v>764</v>
      </c>
      <c r="C973" s="20" t="s">
        <v>765</v>
      </c>
      <c r="D973" s="20" t="s">
        <v>759</v>
      </c>
      <c r="E973" s="20">
        <v>11880</v>
      </c>
      <c r="F973" s="20" t="s">
        <v>924</v>
      </c>
      <c r="G973" s="20">
        <v>33</v>
      </c>
      <c r="H973" s="20">
        <v>360</v>
      </c>
      <c r="I973" s="20">
        <v>737.6</v>
      </c>
      <c r="J973" s="20">
        <v>2020</v>
      </c>
      <c r="K973" s="20">
        <v>7</v>
      </c>
      <c r="L973" s="20">
        <v>29</v>
      </c>
    </row>
    <row r="974" spans="1:12" x14ac:dyDescent="0.3">
      <c r="A974" s="21">
        <v>44026</v>
      </c>
      <c r="B974" s="20" t="s">
        <v>767</v>
      </c>
      <c r="C974" s="20" t="s">
        <v>768</v>
      </c>
      <c r="D974" s="20" t="s">
        <v>759</v>
      </c>
      <c r="E974" s="20">
        <v>11160</v>
      </c>
      <c r="F974" s="20" t="s">
        <v>925</v>
      </c>
      <c r="G974" s="20">
        <v>31</v>
      </c>
      <c r="H974" s="20">
        <v>360</v>
      </c>
      <c r="I974" s="20">
        <v>699.82</v>
      </c>
      <c r="J974" s="20">
        <v>2020</v>
      </c>
      <c r="K974" s="20">
        <v>7</v>
      </c>
      <c r="L974" s="20">
        <v>29</v>
      </c>
    </row>
    <row r="975" spans="1:12" x14ac:dyDescent="0.3">
      <c r="A975" s="21">
        <v>44026</v>
      </c>
      <c r="B975" s="20" t="s">
        <v>770</v>
      </c>
      <c r="C975" s="20" t="s">
        <v>771</v>
      </c>
      <c r="D975" s="20" t="s">
        <v>759</v>
      </c>
      <c r="E975" s="20">
        <v>7920</v>
      </c>
      <c r="F975" s="20" t="s">
        <v>926</v>
      </c>
      <c r="G975" s="20">
        <v>22</v>
      </c>
      <c r="H975" s="20">
        <v>360</v>
      </c>
      <c r="I975" s="20">
        <v>522.20000000000005</v>
      </c>
      <c r="J975" s="20">
        <v>2020</v>
      </c>
      <c r="K975" s="20">
        <v>7</v>
      </c>
      <c r="L975" s="20">
        <v>29</v>
      </c>
    </row>
    <row r="976" spans="1:12" x14ac:dyDescent="0.3">
      <c r="A976" s="21">
        <v>44026</v>
      </c>
      <c r="B976" s="20" t="s">
        <v>773</v>
      </c>
      <c r="C976" s="20" t="s">
        <v>774</v>
      </c>
      <c r="D976" s="20" t="s">
        <v>759</v>
      </c>
      <c r="E976" s="20">
        <v>6120</v>
      </c>
      <c r="F976" s="20" t="s">
        <v>927</v>
      </c>
      <c r="G976" s="20">
        <v>17</v>
      </c>
      <c r="H976" s="20">
        <v>360</v>
      </c>
      <c r="I976" s="20">
        <v>387.2</v>
      </c>
      <c r="J976" s="20">
        <v>2020</v>
      </c>
      <c r="K976" s="20">
        <v>7</v>
      </c>
      <c r="L976" s="20">
        <v>29</v>
      </c>
    </row>
    <row r="977" spans="1:12" x14ac:dyDescent="0.3">
      <c r="A977" s="21">
        <v>44026</v>
      </c>
      <c r="B977" s="20" t="s">
        <v>757</v>
      </c>
      <c r="C977" s="20" t="s">
        <v>758</v>
      </c>
      <c r="D977" s="20" t="s">
        <v>759</v>
      </c>
      <c r="E977" s="20">
        <v>15840</v>
      </c>
      <c r="F977" s="20" t="s">
        <v>922</v>
      </c>
      <c r="G977" s="20">
        <v>44</v>
      </c>
      <c r="H977" s="20">
        <v>360</v>
      </c>
      <c r="I977" s="20">
        <v>932.9</v>
      </c>
      <c r="J977" s="20">
        <v>2020</v>
      </c>
      <c r="K977" s="20">
        <v>7</v>
      </c>
      <c r="L977" s="20">
        <v>29</v>
      </c>
    </row>
    <row r="978" spans="1:12" x14ac:dyDescent="0.3">
      <c r="A978" s="21">
        <v>44026</v>
      </c>
      <c r="B978" s="20" t="s">
        <v>761</v>
      </c>
      <c r="C978" s="20" t="s">
        <v>762</v>
      </c>
      <c r="D978" s="20" t="s">
        <v>759</v>
      </c>
      <c r="E978" s="20">
        <v>13680</v>
      </c>
      <c r="F978" s="20" t="s">
        <v>923</v>
      </c>
      <c r="G978" s="20">
        <v>38</v>
      </c>
      <c r="H978" s="20">
        <v>360</v>
      </c>
      <c r="I978" s="20">
        <v>838</v>
      </c>
      <c r="J978" s="20">
        <v>2020</v>
      </c>
      <c r="K978" s="20">
        <v>7</v>
      </c>
      <c r="L978" s="20">
        <v>29</v>
      </c>
    </row>
    <row r="979" spans="1:12" x14ac:dyDescent="0.3">
      <c r="A979" s="21">
        <v>44026</v>
      </c>
      <c r="B979" s="20" t="s">
        <v>764</v>
      </c>
      <c r="C979" s="20" t="s">
        <v>765</v>
      </c>
      <c r="D979" s="20" t="s">
        <v>759</v>
      </c>
      <c r="E979" s="20">
        <v>15120</v>
      </c>
      <c r="F979" s="20" t="s">
        <v>924</v>
      </c>
      <c r="G979" s="20">
        <v>42</v>
      </c>
      <c r="H979" s="20">
        <v>360</v>
      </c>
      <c r="I979" s="20">
        <v>953.75</v>
      </c>
      <c r="J979" s="20">
        <v>2020</v>
      </c>
      <c r="K979" s="20">
        <v>7</v>
      </c>
      <c r="L979" s="20">
        <v>29</v>
      </c>
    </row>
    <row r="980" spans="1:12" x14ac:dyDescent="0.3">
      <c r="A980" s="21">
        <v>44026</v>
      </c>
      <c r="B980" s="20" t="s">
        <v>767</v>
      </c>
      <c r="C980" s="20" t="s">
        <v>768</v>
      </c>
      <c r="D980" s="20" t="s">
        <v>759</v>
      </c>
      <c r="E980" s="20">
        <v>14040</v>
      </c>
      <c r="F980" s="20" t="s">
        <v>925</v>
      </c>
      <c r="G980" s="20">
        <v>39</v>
      </c>
      <c r="H980" s="20">
        <v>360</v>
      </c>
      <c r="I980" s="20">
        <v>874.4</v>
      </c>
      <c r="J980" s="20">
        <v>2020</v>
      </c>
      <c r="K980" s="20">
        <v>7</v>
      </c>
      <c r="L980" s="20">
        <v>29</v>
      </c>
    </row>
    <row r="981" spans="1:12" x14ac:dyDescent="0.3">
      <c r="A981" s="21">
        <v>44026</v>
      </c>
      <c r="B981" s="20" t="s">
        <v>770</v>
      </c>
      <c r="C981" s="20" t="s">
        <v>771</v>
      </c>
      <c r="D981" s="20" t="s">
        <v>759</v>
      </c>
      <c r="E981" s="20">
        <v>9000</v>
      </c>
      <c r="F981" s="20" t="s">
        <v>926</v>
      </c>
      <c r="G981" s="20">
        <v>25</v>
      </c>
      <c r="H981" s="20">
        <v>360</v>
      </c>
      <c r="I981" s="20">
        <v>563.29999999999995</v>
      </c>
      <c r="J981" s="20">
        <v>2020</v>
      </c>
      <c r="K981" s="20">
        <v>7</v>
      </c>
      <c r="L981" s="20">
        <v>29</v>
      </c>
    </row>
    <row r="982" spans="1:12" x14ac:dyDescent="0.3">
      <c r="A982" s="21">
        <v>44026</v>
      </c>
      <c r="B982" s="20" t="s">
        <v>773</v>
      </c>
      <c r="C982" s="20" t="s">
        <v>774</v>
      </c>
      <c r="D982" s="20" t="s">
        <v>759</v>
      </c>
      <c r="E982" s="20">
        <v>9000</v>
      </c>
      <c r="F982" s="20" t="s">
        <v>927</v>
      </c>
      <c r="G982" s="20">
        <v>25</v>
      </c>
      <c r="H982" s="20">
        <v>360</v>
      </c>
      <c r="I982" s="20">
        <v>569</v>
      </c>
      <c r="J982" s="20">
        <v>2020</v>
      </c>
      <c r="K982" s="20">
        <v>7</v>
      </c>
      <c r="L982" s="20">
        <v>29</v>
      </c>
    </row>
    <row r="983" spans="1:12" x14ac:dyDescent="0.3">
      <c r="A983" s="21">
        <v>44025</v>
      </c>
      <c r="B983" s="20" t="s">
        <v>757</v>
      </c>
      <c r="C983" s="20" t="s">
        <v>758</v>
      </c>
      <c r="D983" s="20" t="s">
        <v>759</v>
      </c>
      <c r="E983" s="20">
        <v>10800</v>
      </c>
      <c r="F983" s="20" t="s">
        <v>929</v>
      </c>
      <c r="G983" s="20">
        <v>30</v>
      </c>
      <c r="H983" s="20">
        <v>360</v>
      </c>
      <c r="I983" s="20">
        <v>651.25</v>
      </c>
      <c r="J983" s="20">
        <v>2020</v>
      </c>
      <c r="K983" s="20">
        <v>7</v>
      </c>
      <c r="L983" s="20">
        <v>29</v>
      </c>
    </row>
    <row r="984" spans="1:12" x14ac:dyDescent="0.3">
      <c r="A984" s="21">
        <v>44025</v>
      </c>
      <c r="B984" s="20" t="s">
        <v>761</v>
      </c>
      <c r="C984" s="20" t="s">
        <v>762</v>
      </c>
      <c r="D984" s="20" t="s">
        <v>759</v>
      </c>
      <c r="E984" s="20">
        <v>10800</v>
      </c>
      <c r="F984" s="20" t="s">
        <v>930</v>
      </c>
      <c r="G984" s="20">
        <v>30</v>
      </c>
      <c r="H984" s="20">
        <v>360</v>
      </c>
      <c r="I984" s="20">
        <v>649.20000000000005</v>
      </c>
      <c r="J984" s="20">
        <v>2020</v>
      </c>
      <c r="K984" s="20">
        <v>7</v>
      </c>
      <c r="L984" s="20">
        <v>29</v>
      </c>
    </row>
    <row r="985" spans="1:12" x14ac:dyDescent="0.3">
      <c r="A985" s="21">
        <v>44025</v>
      </c>
      <c r="B985" s="20" t="s">
        <v>764</v>
      </c>
      <c r="C985" s="20" t="s">
        <v>765</v>
      </c>
      <c r="D985" s="20" t="s">
        <v>759</v>
      </c>
      <c r="E985" s="20">
        <v>10800</v>
      </c>
      <c r="F985" s="20" t="s">
        <v>931</v>
      </c>
      <c r="G985" s="20">
        <v>30</v>
      </c>
      <c r="H985" s="20">
        <v>360</v>
      </c>
      <c r="I985" s="20">
        <v>666.85</v>
      </c>
      <c r="J985" s="20">
        <v>2020</v>
      </c>
      <c r="K985" s="20">
        <v>7</v>
      </c>
      <c r="L985" s="20">
        <v>29</v>
      </c>
    </row>
    <row r="986" spans="1:12" x14ac:dyDescent="0.3">
      <c r="A986" s="21">
        <v>44025</v>
      </c>
      <c r="B986" s="20" t="s">
        <v>767</v>
      </c>
      <c r="C986" s="20" t="s">
        <v>768</v>
      </c>
      <c r="D986" s="20" t="s">
        <v>759</v>
      </c>
      <c r="E986" s="20">
        <v>8640</v>
      </c>
      <c r="F986" s="20" t="s">
        <v>932</v>
      </c>
      <c r="G986" s="20">
        <v>24</v>
      </c>
      <c r="H986" s="20">
        <v>360</v>
      </c>
      <c r="I986" s="20">
        <v>538.04999999999995</v>
      </c>
      <c r="J986" s="20">
        <v>2020</v>
      </c>
      <c r="K986" s="20">
        <v>7</v>
      </c>
      <c r="L986" s="20">
        <v>29</v>
      </c>
    </row>
    <row r="987" spans="1:12" x14ac:dyDescent="0.3">
      <c r="A987" s="21">
        <v>44025</v>
      </c>
      <c r="B987" s="20" t="s">
        <v>770</v>
      </c>
      <c r="C987" s="20" t="s">
        <v>771</v>
      </c>
      <c r="D987" s="20" t="s">
        <v>759</v>
      </c>
      <c r="E987" s="20">
        <v>8640</v>
      </c>
      <c r="F987" s="20" t="s">
        <v>933</v>
      </c>
      <c r="G987" s="20">
        <v>24</v>
      </c>
      <c r="H987" s="20">
        <v>360</v>
      </c>
      <c r="I987" s="20">
        <v>489.95</v>
      </c>
      <c r="J987" s="20">
        <v>2020</v>
      </c>
      <c r="K987" s="20">
        <v>7</v>
      </c>
      <c r="L987" s="20">
        <v>29</v>
      </c>
    </row>
    <row r="988" spans="1:12" x14ac:dyDescent="0.3">
      <c r="A988" s="21">
        <v>44025</v>
      </c>
      <c r="B988" s="20" t="s">
        <v>773</v>
      </c>
      <c r="C988" s="20" t="s">
        <v>774</v>
      </c>
      <c r="D988" s="20" t="s">
        <v>759</v>
      </c>
      <c r="E988" s="20">
        <v>7920</v>
      </c>
      <c r="F988" s="20" t="s">
        <v>934</v>
      </c>
      <c r="G988" s="20">
        <v>22</v>
      </c>
      <c r="H988" s="20">
        <v>360</v>
      </c>
      <c r="I988" s="20">
        <v>470.65</v>
      </c>
      <c r="J988" s="20">
        <v>2020</v>
      </c>
      <c r="K988" s="20">
        <v>7</v>
      </c>
      <c r="L988" s="20">
        <v>29</v>
      </c>
    </row>
    <row r="989" spans="1:12" x14ac:dyDescent="0.3">
      <c r="A989" s="21">
        <v>44022</v>
      </c>
      <c r="B989" s="20" t="s">
        <v>757</v>
      </c>
      <c r="C989" s="20" t="s">
        <v>758</v>
      </c>
      <c r="D989" s="20" t="s">
        <v>759</v>
      </c>
      <c r="E989" s="20">
        <v>12960</v>
      </c>
      <c r="F989" s="20" t="s">
        <v>929</v>
      </c>
      <c r="G989" s="20">
        <v>36</v>
      </c>
      <c r="H989" s="20">
        <v>360</v>
      </c>
      <c r="I989" s="20">
        <v>750.1</v>
      </c>
      <c r="J989" s="20">
        <v>2020</v>
      </c>
      <c r="K989" s="20">
        <v>7</v>
      </c>
      <c r="L989" s="20">
        <v>28</v>
      </c>
    </row>
    <row r="990" spans="1:12" x14ac:dyDescent="0.3">
      <c r="A990" s="21">
        <v>44022</v>
      </c>
      <c r="B990" s="20" t="s">
        <v>761</v>
      </c>
      <c r="C990" s="20" t="s">
        <v>762</v>
      </c>
      <c r="D990" s="20" t="s">
        <v>759</v>
      </c>
      <c r="E990" s="20">
        <v>11880</v>
      </c>
      <c r="F990" s="20" t="s">
        <v>930</v>
      </c>
      <c r="G990" s="20">
        <v>33</v>
      </c>
      <c r="H990" s="20">
        <v>360</v>
      </c>
      <c r="I990" s="20">
        <v>712.4</v>
      </c>
      <c r="J990" s="20">
        <v>2020</v>
      </c>
      <c r="K990" s="20">
        <v>7</v>
      </c>
      <c r="L990" s="20">
        <v>28</v>
      </c>
    </row>
    <row r="991" spans="1:12" x14ac:dyDescent="0.3">
      <c r="A991" s="21">
        <v>44022</v>
      </c>
      <c r="B991" s="20" t="s">
        <v>764</v>
      </c>
      <c r="C991" s="20" t="s">
        <v>765</v>
      </c>
      <c r="D991" s="20" t="s">
        <v>759</v>
      </c>
      <c r="E991" s="20">
        <v>12600</v>
      </c>
      <c r="F991" s="20" t="s">
        <v>931</v>
      </c>
      <c r="G991" s="20">
        <v>35</v>
      </c>
      <c r="H991" s="20">
        <v>360</v>
      </c>
      <c r="I991" s="20">
        <v>782.15</v>
      </c>
      <c r="J991" s="20">
        <v>2020</v>
      </c>
      <c r="K991" s="20">
        <v>7</v>
      </c>
      <c r="L991" s="20">
        <v>28</v>
      </c>
    </row>
    <row r="992" spans="1:12" x14ac:dyDescent="0.3">
      <c r="A992" s="21">
        <v>44022</v>
      </c>
      <c r="B992" s="20" t="s">
        <v>767</v>
      </c>
      <c r="C992" s="20" t="s">
        <v>768</v>
      </c>
      <c r="D992" s="20" t="s">
        <v>759</v>
      </c>
      <c r="E992" s="20">
        <v>11160</v>
      </c>
      <c r="F992" s="20" t="s">
        <v>932</v>
      </c>
      <c r="G992" s="20">
        <v>31</v>
      </c>
      <c r="H992" s="20">
        <v>360</v>
      </c>
      <c r="I992" s="20">
        <v>697.55</v>
      </c>
      <c r="J992" s="20">
        <v>2020</v>
      </c>
      <c r="K992" s="20">
        <v>7</v>
      </c>
      <c r="L992" s="20">
        <v>28</v>
      </c>
    </row>
    <row r="993" spans="1:12" x14ac:dyDescent="0.3">
      <c r="A993" s="21">
        <v>44022</v>
      </c>
      <c r="B993" s="20" t="s">
        <v>770</v>
      </c>
      <c r="C993" s="20" t="s">
        <v>771</v>
      </c>
      <c r="D993" s="20" t="s">
        <v>759</v>
      </c>
      <c r="E993" s="20">
        <v>9360</v>
      </c>
      <c r="F993" s="20" t="s">
        <v>933</v>
      </c>
      <c r="G993" s="20">
        <v>26</v>
      </c>
      <c r="H993" s="20">
        <v>360</v>
      </c>
      <c r="I993" s="20">
        <v>582.25</v>
      </c>
      <c r="J993" s="20">
        <v>2020</v>
      </c>
      <c r="K993" s="20">
        <v>7</v>
      </c>
      <c r="L993" s="20">
        <v>28</v>
      </c>
    </row>
    <row r="994" spans="1:12" x14ac:dyDescent="0.3">
      <c r="A994" s="21">
        <v>44022</v>
      </c>
      <c r="B994" s="20" t="s">
        <v>773</v>
      </c>
      <c r="C994" s="20" t="s">
        <v>774</v>
      </c>
      <c r="D994" s="20" t="s">
        <v>759</v>
      </c>
      <c r="E994" s="20">
        <v>8280</v>
      </c>
      <c r="F994" s="20" t="s">
        <v>934</v>
      </c>
      <c r="G994" s="20">
        <v>23</v>
      </c>
      <c r="H994" s="20">
        <v>360</v>
      </c>
      <c r="I994" s="20">
        <v>540.29999999999995</v>
      </c>
      <c r="J994" s="20">
        <v>2020</v>
      </c>
      <c r="K994" s="20">
        <v>7</v>
      </c>
      <c r="L994" s="20">
        <v>28</v>
      </c>
    </row>
    <row r="995" spans="1:12" x14ac:dyDescent="0.3">
      <c r="A995" s="21">
        <v>44022</v>
      </c>
      <c r="B995" s="20" t="s">
        <v>757</v>
      </c>
      <c r="C995" s="20" t="s">
        <v>758</v>
      </c>
      <c r="D995" s="20" t="s">
        <v>759</v>
      </c>
      <c r="E995" s="20">
        <v>14040</v>
      </c>
      <c r="F995" s="20" t="s">
        <v>929</v>
      </c>
      <c r="G995" s="20">
        <v>39</v>
      </c>
      <c r="H995" s="20">
        <v>360</v>
      </c>
      <c r="I995" s="20">
        <v>805.4</v>
      </c>
      <c r="J995" s="20">
        <v>2020</v>
      </c>
      <c r="K995" s="20">
        <v>7</v>
      </c>
      <c r="L995" s="20">
        <v>28</v>
      </c>
    </row>
    <row r="996" spans="1:12" x14ac:dyDescent="0.3">
      <c r="A996" s="21">
        <v>44022</v>
      </c>
      <c r="B996" s="20" t="s">
        <v>761</v>
      </c>
      <c r="C996" s="20" t="s">
        <v>762</v>
      </c>
      <c r="D996" s="20" t="s">
        <v>759</v>
      </c>
      <c r="E996" s="20">
        <v>12600</v>
      </c>
      <c r="F996" s="20" t="s">
        <v>930</v>
      </c>
      <c r="G996" s="20">
        <v>35</v>
      </c>
      <c r="H996" s="20">
        <v>360</v>
      </c>
      <c r="I996" s="20">
        <v>780.75</v>
      </c>
      <c r="J996" s="20">
        <v>2020</v>
      </c>
      <c r="K996" s="20">
        <v>7</v>
      </c>
      <c r="L996" s="20">
        <v>28</v>
      </c>
    </row>
    <row r="997" spans="1:12" x14ac:dyDescent="0.3">
      <c r="A997" s="21">
        <v>44022</v>
      </c>
      <c r="B997" s="20" t="s">
        <v>764</v>
      </c>
      <c r="C997" s="20" t="s">
        <v>765</v>
      </c>
      <c r="D997" s="20" t="s">
        <v>759</v>
      </c>
      <c r="E997" s="20">
        <v>12240</v>
      </c>
      <c r="F997" s="20" t="s">
        <v>931</v>
      </c>
      <c r="G997" s="20">
        <v>34</v>
      </c>
      <c r="H997" s="20">
        <v>360</v>
      </c>
      <c r="I997" s="20">
        <v>761.7</v>
      </c>
      <c r="J997" s="20">
        <v>2020</v>
      </c>
      <c r="K997" s="20">
        <v>7</v>
      </c>
      <c r="L997" s="20">
        <v>28</v>
      </c>
    </row>
    <row r="998" spans="1:12" x14ac:dyDescent="0.3">
      <c r="A998" s="21">
        <v>44022</v>
      </c>
      <c r="B998" s="20" t="s">
        <v>767</v>
      </c>
      <c r="C998" s="20" t="s">
        <v>768</v>
      </c>
      <c r="D998" s="20" t="s">
        <v>759</v>
      </c>
      <c r="E998" s="20">
        <v>11520</v>
      </c>
      <c r="F998" s="20" t="s">
        <v>932</v>
      </c>
      <c r="G998" s="20">
        <v>32</v>
      </c>
      <c r="H998" s="20">
        <v>360</v>
      </c>
      <c r="I998" s="20">
        <v>727.65</v>
      </c>
      <c r="J998" s="20">
        <v>2020</v>
      </c>
      <c r="K998" s="20">
        <v>7</v>
      </c>
      <c r="L998" s="20">
        <v>28</v>
      </c>
    </row>
    <row r="999" spans="1:12" x14ac:dyDescent="0.3">
      <c r="A999" s="21">
        <v>44022</v>
      </c>
      <c r="B999" s="20" t="s">
        <v>770</v>
      </c>
      <c r="C999" s="20" t="s">
        <v>771</v>
      </c>
      <c r="D999" s="20" t="s">
        <v>759</v>
      </c>
      <c r="E999" s="20">
        <v>8640</v>
      </c>
      <c r="F999" s="20" t="s">
        <v>933</v>
      </c>
      <c r="G999" s="20">
        <v>24</v>
      </c>
      <c r="H999" s="20">
        <v>360</v>
      </c>
      <c r="I999" s="20">
        <v>544.85</v>
      </c>
      <c r="J999" s="20">
        <v>2020</v>
      </c>
      <c r="K999" s="20">
        <v>7</v>
      </c>
      <c r="L999" s="20">
        <v>28</v>
      </c>
    </row>
    <row r="1000" spans="1:12" x14ac:dyDescent="0.3">
      <c r="A1000" s="21">
        <v>44022</v>
      </c>
      <c r="B1000" s="20" t="s">
        <v>773</v>
      </c>
      <c r="C1000" s="20" t="s">
        <v>774</v>
      </c>
      <c r="D1000" s="20" t="s">
        <v>759</v>
      </c>
      <c r="E1000" s="20">
        <v>9000</v>
      </c>
      <c r="F1000" s="20" t="s">
        <v>934</v>
      </c>
      <c r="G1000" s="20">
        <v>25</v>
      </c>
      <c r="H1000" s="20">
        <v>360</v>
      </c>
      <c r="I1000" s="20">
        <v>576.25</v>
      </c>
      <c r="J1000" s="20">
        <v>2020</v>
      </c>
      <c r="K1000" s="20">
        <v>7</v>
      </c>
      <c r="L1000" s="20">
        <v>28</v>
      </c>
    </row>
    <row r="1001" spans="1:12" x14ac:dyDescent="0.3">
      <c r="A1001" s="21">
        <v>44021</v>
      </c>
      <c r="B1001" s="20" t="s">
        <v>757</v>
      </c>
      <c r="C1001" s="20" t="s">
        <v>758</v>
      </c>
      <c r="D1001" s="20" t="s">
        <v>759</v>
      </c>
      <c r="E1001" s="20">
        <v>13680</v>
      </c>
      <c r="F1001" s="20" t="s">
        <v>929</v>
      </c>
      <c r="G1001" s="20">
        <v>38</v>
      </c>
      <c r="H1001" s="20">
        <v>360</v>
      </c>
      <c r="I1001" s="20">
        <v>784.9</v>
      </c>
      <c r="J1001" s="20">
        <v>2020</v>
      </c>
      <c r="K1001" s="20">
        <v>7</v>
      </c>
      <c r="L1001" s="20">
        <v>28</v>
      </c>
    </row>
    <row r="1002" spans="1:12" x14ac:dyDescent="0.3">
      <c r="A1002" s="21">
        <v>44021</v>
      </c>
      <c r="B1002" s="20" t="s">
        <v>761</v>
      </c>
      <c r="C1002" s="20" t="s">
        <v>762</v>
      </c>
      <c r="D1002" s="20" t="s">
        <v>759</v>
      </c>
      <c r="E1002" s="20">
        <v>12600</v>
      </c>
      <c r="F1002" s="20" t="s">
        <v>930</v>
      </c>
      <c r="G1002" s="20">
        <v>35</v>
      </c>
      <c r="H1002" s="20">
        <v>360</v>
      </c>
      <c r="I1002" s="20">
        <v>760.7</v>
      </c>
      <c r="J1002" s="20">
        <v>2020</v>
      </c>
      <c r="K1002" s="20">
        <v>7</v>
      </c>
      <c r="L1002" s="20">
        <v>28</v>
      </c>
    </row>
    <row r="1003" spans="1:12" x14ac:dyDescent="0.3">
      <c r="A1003" s="21">
        <v>44021</v>
      </c>
      <c r="B1003" s="20" t="s">
        <v>764</v>
      </c>
      <c r="C1003" s="20" t="s">
        <v>765</v>
      </c>
      <c r="D1003" s="20" t="s">
        <v>759</v>
      </c>
      <c r="E1003" s="20">
        <v>12960</v>
      </c>
      <c r="F1003" s="20" t="s">
        <v>931</v>
      </c>
      <c r="G1003" s="20">
        <v>36</v>
      </c>
      <c r="H1003" s="20">
        <v>360</v>
      </c>
      <c r="I1003" s="20">
        <v>804</v>
      </c>
      <c r="J1003" s="20">
        <v>2020</v>
      </c>
      <c r="K1003" s="20">
        <v>7</v>
      </c>
      <c r="L1003" s="20">
        <v>28</v>
      </c>
    </row>
    <row r="1004" spans="1:12" x14ac:dyDescent="0.3">
      <c r="A1004" s="21">
        <v>44021</v>
      </c>
      <c r="B1004" s="20" t="s">
        <v>767</v>
      </c>
      <c r="C1004" s="20" t="s">
        <v>768</v>
      </c>
      <c r="D1004" s="20" t="s">
        <v>759</v>
      </c>
      <c r="E1004" s="20">
        <v>11160</v>
      </c>
      <c r="F1004" s="20" t="s">
        <v>932</v>
      </c>
      <c r="G1004" s="20">
        <v>31</v>
      </c>
      <c r="H1004" s="20">
        <v>360</v>
      </c>
      <c r="I1004" s="20">
        <v>702.35</v>
      </c>
      <c r="J1004" s="20">
        <v>2020</v>
      </c>
      <c r="K1004" s="20">
        <v>7</v>
      </c>
      <c r="L1004" s="20">
        <v>28</v>
      </c>
    </row>
    <row r="1005" spans="1:12" x14ac:dyDescent="0.3">
      <c r="A1005" s="21">
        <v>44021</v>
      </c>
      <c r="B1005" s="20" t="s">
        <v>770</v>
      </c>
      <c r="C1005" s="20" t="s">
        <v>771</v>
      </c>
      <c r="D1005" s="20" t="s">
        <v>759</v>
      </c>
      <c r="E1005" s="20">
        <v>9000</v>
      </c>
      <c r="F1005" s="20" t="s">
        <v>933</v>
      </c>
      <c r="G1005" s="20">
        <v>25</v>
      </c>
      <c r="H1005" s="20">
        <v>360</v>
      </c>
      <c r="I1005" s="20">
        <v>564.15</v>
      </c>
      <c r="J1005" s="20">
        <v>2020</v>
      </c>
      <c r="K1005" s="20">
        <v>7</v>
      </c>
      <c r="L1005" s="20">
        <v>28</v>
      </c>
    </row>
    <row r="1006" spans="1:12" x14ac:dyDescent="0.3">
      <c r="A1006" s="21">
        <v>44021</v>
      </c>
      <c r="B1006" s="20" t="s">
        <v>773</v>
      </c>
      <c r="C1006" s="20" t="s">
        <v>774</v>
      </c>
      <c r="D1006" s="20" t="s">
        <v>759</v>
      </c>
      <c r="E1006" s="20">
        <v>9000</v>
      </c>
      <c r="F1006" s="20" t="s">
        <v>934</v>
      </c>
      <c r="G1006" s="20">
        <v>25</v>
      </c>
      <c r="H1006" s="20">
        <v>360</v>
      </c>
      <c r="I1006" s="20">
        <v>573.65</v>
      </c>
      <c r="J1006" s="20">
        <v>2020</v>
      </c>
      <c r="K1006" s="20">
        <v>7</v>
      </c>
      <c r="L1006" s="20">
        <v>28</v>
      </c>
    </row>
    <row r="1007" spans="1:12" x14ac:dyDescent="0.3">
      <c r="A1007" s="21">
        <v>44021</v>
      </c>
      <c r="B1007" s="20" t="s">
        <v>757</v>
      </c>
      <c r="C1007" s="20" t="s">
        <v>758</v>
      </c>
      <c r="D1007" s="20" t="s">
        <v>759</v>
      </c>
      <c r="E1007" s="20">
        <v>13320</v>
      </c>
      <c r="F1007" s="20" t="s">
        <v>929</v>
      </c>
      <c r="G1007" s="20">
        <v>37</v>
      </c>
      <c r="H1007" s="20">
        <v>360</v>
      </c>
      <c r="I1007" s="20">
        <v>763.85</v>
      </c>
      <c r="J1007" s="20">
        <v>2020</v>
      </c>
      <c r="K1007" s="20">
        <v>7</v>
      </c>
      <c r="L1007" s="20">
        <v>28</v>
      </c>
    </row>
    <row r="1008" spans="1:12" x14ac:dyDescent="0.3">
      <c r="A1008" s="21">
        <v>44021</v>
      </c>
      <c r="B1008" s="20" t="s">
        <v>761</v>
      </c>
      <c r="C1008" s="20" t="s">
        <v>762</v>
      </c>
      <c r="D1008" s="20" t="s">
        <v>759</v>
      </c>
      <c r="E1008" s="20">
        <v>12240</v>
      </c>
      <c r="F1008" s="20" t="s">
        <v>930</v>
      </c>
      <c r="G1008" s="20">
        <v>34</v>
      </c>
      <c r="H1008" s="20">
        <v>360</v>
      </c>
      <c r="I1008" s="20">
        <v>733.95</v>
      </c>
      <c r="J1008" s="20">
        <v>2020</v>
      </c>
      <c r="K1008" s="20">
        <v>7</v>
      </c>
      <c r="L1008" s="20">
        <v>28</v>
      </c>
    </row>
    <row r="1009" spans="1:12" x14ac:dyDescent="0.3">
      <c r="A1009" s="21">
        <v>44021</v>
      </c>
      <c r="B1009" s="20" t="s">
        <v>764</v>
      </c>
      <c r="C1009" s="20" t="s">
        <v>765</v>
      </c>
      <c r="D1009" s="20" t="s">
        <v>759</v>
      </c>
      <c r="E1009" s="20">
        <v>12600</v>
      </c>
      <c r="F1009" s="20" t="s">
        <v>931</v>
      </c>
      <c r="G1009" s="20">
        <v>35</v>
      </c>
      <c r="H1009" s="20">
        <v>360</v>
      </c>
      <c r="I1009" s="20">
        <v>780.1</v>
      </c>
      <c r="J1009" s="20">
        <v>2020</v>
      </c>
      <c r="K1009" s="20">
        <v>7</v>
      </c>
      <c r="L1009" s="20">
        <v>28</v>
      </c>
    </row>
    <row r="1010" spans="1:12" x14ac:dyDescent="0.3">
      <c r="A1010" s="21">
        <v>44021</v>
      </c>
      <c r="B1010" s="20" t="s">
        <v>767</v>
      </c>
      <c r="C1010" s="20" t="s">
        <v>768</v>
      </c>
      <c r="D1010" s="20" t="s">
        <v>759</v>
      </c>
      <c r="E1010" s="20">
        <v>11520</v>
      </c>
      <c r="F1010" s="20" t="s">
        <v>932</v>
      </c>
      <c r="G1010" s="20">
        <v>32</v>
      </c>
      <c r="H1010" s="20">
        <v>360</v>
      </c>
      <c r="I1010" s="20">
        <v>716.95</v>
      </c>
      <c r="J1010" s="20">
        <v>2020</v>
      </c>
      <c r="K1010" s="20">
        <v>7</v>
      </c>
      <c r="L1010" s="20">
        <v>28</v>
      </c>
    </row>
    <row r="1011" spans="1:12" x14ac:dyDescent="0.3">
      <c r="A1011" s="21">
        <v>44021</v>
      </c>
      <c r="B1011" s="20" t="s">
        <v>770</v>
      </c>
      <c r="C1011" s="20" t="s">
        <v>771</v>
      </c>
      <c r="D1011" s="20" t="s">
        <v>759</v>
      </c>
      <c r="E1011" s="20">
        <v>8640</v>
      </c>
      <c r="F1011" s="20" t="s">
        <v>933</v>
      </c>
      <c r="G1011" s="20">
        <v>24</v>
      </c>
      <c r="H1011" s="20">
        <v>360</v>
      </c>
      <c r="I1011" s="20">
        <v>543.54999999999995</v>
      </c>
      <c r="J1011" s="20">
        <v>2020</v>
      </c>
      <c r="K1011" s="20">
        <v>7</v>
      </c>
      <c r="L1011" s="20">
        <v>28</v>
      </c>
    </row>
    <row r="1012" spans="1:12" x14ac:dyDescent="0.3">
      <c r="A1012" s="21">
        <v>44021</v>
      </c>
      <c r="B1012" s="20" t="s">
        <v>773</v>
      </c>
      <c r="C1012" s="20" t="s">
        <v>774</v>
      </c>
      <c r="D1012" s="20" t="s">
        <v>759</v>
      </c>
      <c r="E1012" s="20">
        <v>8280</v>
      </c>
      <c r="F1012" s="20" t="s">
        <v>934</v>
      </c>
      <c r="G1012" s="20">
        <v>23</v>
      </c>
      <c r="H1012" s="20">
        <v>360</v>
      </c>
      <c r="I1012" s="20">
        <v>523.15</v>
      </c>
      <c r="J1012" s="20">
        <v>2020</v>
      </c>
      <c r="K1012" s="20">
        <v>7</v>
      </c>
      <c r="L1012" s="20">
        <v>28</v>
      </c>
    </row>
    <row r="1013" spans="1:12" x14ac:dyDescent="0.3">
      <c r="A1013" s="21">
        <v>44020</v>
      </c>
      <c r="B1013" s="20" t="s">
        <v>757</v>
      </c>
      <c r="C1013" s="20" t="s">
        <v>758</v>
      </c>
      <c r="D1013" s="20" t="s">
        <v>759</v>
      </c>
      <c r="E1013" s="20">
        <v>16560</v>
      </c>
      <c r="F1013" s="20" t="s">
        <v>929</v>
      </c>
      <c r="G1013" s="20">
        <v>46</v>
      </c>
      <c r="H1013" s="20">
        <v>360</v>
      </c>
      <c r="I1013" s="20">
        <v>989.27</v>
      </c>
      <c r="J1013" s="20">
        <v>2020</v>
      </c>
      <c r="K1013" s="20">
        <v>7</v>
      </c>
      <c r="L1013" s="20">
        <v>28</v>
      </c>
    </row>
    <row r="1014" spans="1:12" x14ac:dyDescent="0.3">
      <c r="A1014" s="21">
        <v>44020</v>
      </c>
      <c r="B1014" s="20" t="s">
        <v>761</v>
      </c>
      <c r="C1014" s="20" t="s">
        <v>762</v>
      </c>
      <c r="D1014" s="20" t="s">
        <v>759</v>
      </c>
      <c r="E1014" s="20">
        <v>13680</v>
      </c>
      <c r="F1014" s="20" t="s">
        <v>930</v>
      </c>
      <c r="G1014" s="20">
        <v>38</v>
      </c>
      <c r="H1014" s="20">
        <v>360</v>
      </c>
      <c r="I1014" s="20">
        <v>821.6</v>
      </c>
      <c r="J1014" s="20">
        <v>2020</v>
      </c>
      <c r="K1014" s="20">
        <v>7</v>
      </c>
      <c r="L1014" s="20">
        <v>28</v>
      </c>
    </row>
    <row r="1015" spans="1:12" x14ac:dyDescent="0.3">
      <c r="A1015" s="21">
        <v>44020</v>
      </c>
      <c r="B1015" s="20" t="s">
        <v>764</v>
      </c>
      <c r="C1015" s="20" t="s">
        <v>765</v>
      </c>
      <c r="D1015" s="20" t="s">
        <v>759</v>
      </c>
      <c r="E1015" s="20">
        <v>13680</v>
      </c>
      <c r="F1015" s="20" t="s">
        <v>931</v>
      </c>
      <c r="G1015" s="20">
        <v>38</v>
      </c>
      <c r="H1015" s="20">
        <v>360</v>
      </c>
      <c r="I1015" s="20">
        <v>819.48</v>
      </c>
      <c r="J1015" s="20">
        <v>2020</v>
      </c>
      <c r="K1015" s="20">
        <v>7</v>
      </c>
      <c r="L1015" s="20">
        <v>28</v>
      </c>
    </row>
    <row r="1016" spans="1:12" x14ac:dyDescent="0.3">
      <c r="A1016" s="21">
        <v>44020</v>
      </c>
      <c r="B1016" s="20" t="s">
        <v>767</v>
      </c>
      <c r="C1016" s="20" t="s">
        <v>768</v>
      </c>
      <c r="D1016" s="20" t="s">
        <v>759</v>
      </c>
      <c r="E1016" s="20">
        <v>13320</v>
      </c>
      <c r="F1016" s="20" t="s">
        <v>932</v>
      </c>
      <c r="G1016" s="20">
        <v>37</v>
      </c>
      <c r="H1016" s="20">
        <v>360</v>
      </c>
      <c r="I1016" s="20">
        <v>851.26</v>
      </c>
      <c r="J1016" s="20">
        <v>2020</v>
      </c>
      <c r="K1016" s="20">
        <v>7</v>
      </c>
      <c r="L1016" s="20">
        <v>28</v>
      </c>
    </row>
    <row r="1017" spans="1:12" x14ac:dyDescent="0.3">
      <c r="A1017" s="21">
        <v>44020</v>
      </c>
      <c r="B1017" s="20" t="s">
        <v>770</v>
      </c>
      <c r="C1017" s="20" t="s">
        <v>771</v>
      </c>
      <c r="D1017" s="20" t="s">
        <v>759</v>
      </c>
      <c r="E1017" s="20">
        <v>10440</v>
      </c>
      <c r="F1017" s="20" t="s">
        <v>933</v>
      </c>
      <c r="G1017" s="20">
        <v>29</v>
      </c>
      <c r="H1017" s="20">
        <v>360</v>
      </c>
      <c r="I1017" s="20">
        <v>656.9</v>
      </c>
      <c r="J1017" s="20">
        <v>2020</v>
      </c>
      <c r="K1017" s="20">
        <v>7</v>
      </c>
      <c r="L1017" s="20">
        <v>28</v>
      </c>
    </row>
    <row r="1018" spans="1:12" x14ac:dyDescent="0.3">
      <c r="A1018" s="21">
        <v>44020</v>
      </c>
      <c r="B1018" s="20" t="s">
        <v>773</v>
      </c>
      <c r="C1018" s="20" t="s">
        <v>774</v>
      </c>
      <c r="D1018" s="20" t="s">
        <v>759</v>
      </c>
      <c r="E1018" s="20">
        <v>10080</v>
      </c>
      <c r="F1018" s="20" t="s">
        <v>934</v>
      </c>
      <c r="G1018" s="20">
        <v>28</v>
      </c>
      <c r="H1018" s="20">
        <v>360</v>
      </c>
      <c r="I1018" s="20">
        <v>629.04999999999995</v>
      </c>
      <c r="J1018" s="20">
        <v>2020</v>
      </c>
      <c r="K1018" s="20">
        <v>7</v>
      </c>
      <c r="L1018" s="20">
        <v>28</v>
      </c>
    </row>
    <row r="1019" spans="1:12" x14ac:dyDescent="0.3">
      <c r="A1019" s="21">
        <v>44020</v>
      </c>
      <c r="B1019" s="20" t="s">
        <v>757</v>
      </c>
      <c r="C1019" s="20" t="s">
        <v>758</v>
      </c>
      <c r="D1019" s="20" t="s">
        <v>759</v>
      </c>
      <c r="E1019" s="20">
        <v>12240</v>
      </c>
      <c r="F1019" s="20" t="s">
        <v>929</v>
      </c>
      <c r="G1019" s="20">
        <v>34</v>
      </c>
      <c r="H1019" s="20">
        <v>360</v>
      </c>
      <c r="I1019" s="20">
        <v>715</v>
      </c>
      <c r="J1019" s="20">
        <v>2020</v>
      </c>
      <c r="K1019" s="20">
        <v>7</v>
      </c>
      <c r="L1019" s="20">
        <v>28</v>
      </c>
    </row>
    <row r="1020" spans="1:12" x14ac:dyDescent="0.3">
      <c r="A1020" s="21">
        <v>44020</v>
      </c>
      <c r="B1020" s="20" t="s">
        <v>761</v>
      </c>
      <c r="C1020" s="20" t="s">
        <v>762</v>
      </c>
      <c r="D1020" s="20" t="s">
        <v>759</v>
      </c>
      <c r="E1020" s="20">
        <v>10800</v>
      </c>
      <c r="F1020" s="20" t="s">
        <v>930</v>
      </c>
      <c r="G1020" s="20">
        <v>30</v>
      </c>
      <c r="H1020" s="20">
        <v>360</v>
      </c>
      <c r="I1020" s="20">
        <v>652.5</v>
      </c>
      <c r="J1020" s="20">
        <v>2020</v>
      </c>
      <c r="K1020" s="20">
        <v>7</v>
      </c>
      <c r="L1020" s="20">
        <v>28</v>
      </c>
    </row>
    <row r="1021" spans="1:12" x14ac:dyDescent="0.3">
      <c r="A1021" s="21">
        <v>44020</v>
      </c>
      <c r="B1021" s="20" t="s">
        <v>764</v>
      </c>
      <c r="C1021" s="20" t="s">
        <v>765</v>
      </c>
      <c r="D1021" s="20" t="s">
        <v>759</v>
      </c>
      <c r="E1021" s="20">
        <v>11880</v>
      </c>
      <c r="F1021" s="20" t="s">
        <v>931</v>
      </c>
      <c r="G1021" s="20">
        <v>33</v>
      </c>
      <c r="H1021" s="20">
        <v>360</v>
      </c>
      <c r="I1021" s="20">
        <v>738.95</v>
      </c>
      <c r="J1021" s="20">
        <v>2020</v>
      </c>
      <c r="K1021" s="20">
        <v>7</v>
      </c>
      <c r="L1021" s="20">
        <v>28</v>
      </c>
    </row>
    <row r="1022" spans="1:12" x14ac:dyDescent="0.3">
      <c r="A1022" s="21">
        <v>44020</v>
      </c>
      <c r="B1022" s="20" t="s">
        <v>767</v>
      </c>
      <c r="C1022" s="20" t="s">
        <v>768</v>
      </c>
      <c r="D1022" s="20" t="s">
        <v>759</v>
      </c>
      <c r="E1022" s="20">
        <v>10080</v>
      </c>
      <c r="F1022" s="20" t="s">
        <v>932</v>
      </c>
      <c r="G1022" s="20">
        <v>28</v>
      </c>
      <c r="H1022" s="20">
        <v>360</v>
      </c>
      <c r="I1022" s="20">
        <v>629.79999999999995</v>
      </c>
      <c r="J1022" s="20">
        <v>2020</v>
      </c>
      <c r="K1022" s="20">
        <v>7</v>
      </c>
      <c r="L1022" s="20">
        <v>28</v>
      </c>
    </row>
    <row r="1023" spans="1:12" x14ac:dyDescent="0.3">
      <c r="A1023" s="21">
        <v>44020</v>
      </c>
      <c r="B1023" s="20" t="s">
        <v>770</v>
      </c>
      <c r="C1023" s="20" t="s">
        <v>771</v>
      </c>
      <c r="D1023" s="20" t="s">
        <v>759</v>
      </c>
      <c r="E1023" s="20">
        <v>6840</v>
      </c>
      <c r="F1023" s="20" t="s">
        <v>933</v>
      </c>
      <c r="G1023" s="20">
        <v>19</v>
      </c>
      <c r="H1023" s="20">
        <v>360</v>
      </c>
      <c r="I1023" s="20">
        <v>431.55</v>
      </c>
      <c r="J1023" s="20">
        <v>2020</v>
      </c>
      <c r="K1023" s="20">
        <v>7</v>
      </c>
      <c r="L1023" s="20">
        <v>28</v>
      </c>
    </row>
    <row r="1024" spans="1:12" x14ac:dyDescent="0.3">
      <c r="A1024" s="21">
        <v>44020</v>
      </c>
      <c r="B1024" s="20" t="s">
        <v>773</v>
      </c>
      <c r="C1024" s="20" t="s">
        <v>774</v>
      </c>
      <c r="D1024" s="20" t="s">
        <v>759</v>
      </c>
      <c r="E1024" s="20">
        <v>8640</v>
      </c>
      <c r="F1024" s="20" t="s">
        <v>934</v>
      </c>
      <c r="G1024" s="20">
        <v>24</v>
      </c>
      <c r="H1024" s="20">
        <v>360</v>
      </c>
      <c r="I1024" s="20">
        <v>572.79999999999995</v>
      </c>
      <c r="J1024" s="20">
        <v>2020</v>
      </c>
      <c r="K1024" s="20">
        <v>7</v>
      </c>
      <c r="L1024" s="20">
        <v>28</v>
      </c>
    </row>
    <row r="1025" spans="1:12" x14ac:dyDescent="0.3">
      <c r="A1025" s="21">
        <v>44019</v>
      </c>
      <c r="B1025" s="20" t="s">
        <v>757</v>
      </c>
      <c r="C1025" s="20" t="s">
        <v>758</v>
      </c>
      <c r="D1025" s="20" t="s">
        <v>759</v>
      </c>
      <c r="E1025" s="20">
        <v>14400</v>
      </c>
      <c r="F1025" s="20" t="s">
        <v>935</v>
      </c>
      <c r="G1025" s="20">
        <v>40</v>
      </c>
      <c r="H1025" s="20">
        <v>360</v>
      </c>
      <c r="I1025" s="20">
        <v>838.45</v>
      </c>
      <c r="J1025" s="20">
        <v>2020</v>
      </c>
      <c r="K1025" s="20">
        <v>7</v>
      </c>
      <c r="L1025" s="20">
        <v>28</v>
      </c>
    </row>
    <row r="1026" spans="1:12" x14ac:dyDescent="0.3">
      <c r="A1026" s="21">
        <v>44019</v>
      </c>
      <c r="B1026" s="20" t="s">
        <v>761</v>
      </c>
      <c r="C1026" s="20" t="s">
        <v>762</v>
      </c>
      <c r="D1026" s="20" t="s">
        <v>759</v>
      </c>
      <c r="E1026" s="20">
        <v>12600</v>
      </c>
      <c r="F1026" s="20" t="s">
        <v>936</v>
      </c>
      <c r="G1026" s="20">
        <v>35</v>
      </c>
      <c r="H1026" s="20">
        <v>360</v>
      </c>
      <c r="I1026" s="20">
        <v>754.05</v>
      </c>
      <c r="J1026" s="20">
        <v>2020</v>
      </c>
      <c r="K1026" s="20">
        <v>7</v>
      </c>
      <c r="L1026" s="20">
        <v>28</v>
      </c>
    </row>
    <row r="1027" spans="1:12" x14ac:dyDescent="0.3">
      <c r="A1027" s="21">
        <v>44019</v>
      </c>
      <c r="B1027" s="20" t="s">
        <v>764</v>
      </c>
      <c r="C1027" s="20" t="s">
        <v>765</v>
      </c>
      <c r="D1027" s="20" t="s">
        <v>759</v>
      </c>
      <c r="E1027" s="20">
        <v>12600</v>
      </c>
      <c r="F1027" s="20" t="s">
        <v>937</v>
      </c>
      <c r="G1027" s="20">
        <v>35</v>
      </c>
      <c r="H1027" s="20">
        <v>360</v>
      </c>
      <c r="I1027" s="20">
        <v>804.15</v>
      </c>
      <c r="J1027" s="20">
        <v>2020</v>
      </c>
      <c r="K1027" s="20">
        <v>7</v>
      </c>
      <c r="L1027" s="20">
        <v>28</v>
      </c>
    </row>
    <row r="1028" spans="1:12" x14ac:dyDescent="0.3">
      <c r="A1028" s="21">
        <v>44019</v>
      </c>
      <c r="B1028" s="20" t="s">
        <v>767</v>
      </c>
      <c r="C1028" s="20" t="s">
        <v>768</v>
      </c>
      <c r="D1028" s="20" t="s">
        <v>759</v>
      </c>
      <c r="E1028" s="20">
        <v>11520</v>
      </c>
      <c r="F1028" s="20" t="s">
        <v>938</v>
      </c>
      <c r="G1028" s="20">
        <v>32</v>
      </c>
      <c r="H1028" s="20">
        <v>360</v>
      </c>
      <c r="I1028" s="20">
        <v>723.05</v>
      </c>
      <c r="J1028" s="20">
        <v>2020</v>
      </c>
      <c r="K1028" s="20">
        <v>7</v>
      </c>
      <c r="L1028" s="20">
        <v>28</v>
      </c>
    </row>
    <row r="1029" spans="1:12" x14ac:dyDescent="0.3">
      <c r="A1029" s="21">
        <v>44019</v>
      </c>
      <c r="B1029" s="20" t="s">
        <v>770</v>
      </c>
      <c r="C1029" s="20" t="s">
        <v>771</v>
      </c>
      <c r="D1029" s="20" t="s">
        <v>759</v>
      </c>
      <c r="E1029" s="20">
        <v>9720</v>
      </c>
      <c r="F1029" s="20" t="s">
        <v>939</v>
      </c>
      <c r="G1029" s="20">
        <v>27</v>
      </c>
      <c r="H1029" s="20">
        <v>360</v>
      </c>
      <c r="I1029" s="20">
        <v>613.9</v>
      </c>
      <c r="J1029" s="20">
        <v>2020</v>
      </c>
      <c r="K1029" s="20">
        <v>7</v>
      </c>
      <c r="L1029" s="20">
        <v>28</v>
      </c>
    </row>
    <row r="1030" spans="1:12" x14ac:dyDescent="0.3">
      <c r="A1030" s="21">
        <v>44019</v>
      </c>
      <c r="B1030" s="20" t="s">
        <v>773</v>
      </c>
      <c r="C1030" s="20" t="s">
        <v>774</v>
      </c>
      <c r="D1030" s="20" t="s">
        <v>759</v>
      </c>
      <c r="E1030" s="20">
        <v>8640</v>
      </c>
      <c r="F1030" s="20" t="s">
        <v>940</v>
      </c>
      <c r="G1030" s="20">
        <v>24</v>
      </c>
      <c r="H1030" s="20">
        <v>360</v>
      </c>
      <c r="I1030" s="20">
        <v>546.85</v>
      </c>
      <c r="J1030" s="20">
        <v>2020</v>
      </c>
      <c r="K1030" s="20">
        <v>7</v>
      </c>
      <c r="L1030" s="20">
        <v>28</v>
      </c>
    </row>
    <row r="1031" spans="1:12" x14ac:dyDescent="0.3">
      <c r="A1031" s="21">
        <v>44018</v>
      </c>
      <c r="B1031" s="20" t="s">
        <v>757</v>
      </c>
      <c r="C1031" s="20" t="s">
        <v>758</v>
      </c>
      <c r="D1031" s="20" t="s">
        <v>759</v>
      </c>
      <c r="E1031" s="20">
        <v>13680</v>
      </c>
      <c r="F1031" s="20" t="s">
        <v>935</v>
      </c>
      <c r="G1031" s="20">
        <v>38</v>
      </c>
      <c r="H1031" s="20">
        <v>360</v>
      </c>
      <c r="I1031" s="20">
        <v>806.65</v>
      </c>
      <c r="J1031" s="20">
        <v>2020</v>
      </c>
      <c r="K1031" s="20">
        <v>7</v>
      </c>
      <c r="L1031" s="20">
        <v>28</v>
      </c>
    </row>
    <row r="1032" spans="1:12" x14ac:dyDescent="0.3">
      <c r="A1032" s="21">
        <v>44018</v>
      </c>
      <c r="B1032" s="20" t="s">
        <v>761</v>
      </c>
      <c r="C1032" s="20" t="s">
        <v>762</v>
      </c>
      <c r="D1032" s="20" t="s">
        <v>759</v>
      </c>
      <c r="E1032" s="20">
        <v>11520</v>
      </c>
      <c r="F1032" s="20" t="s">
        <v>936</v>
      </c>
      <c r="G1032" s="20">
        <v>32</v>
      </c>
      <c r="H1032" s="20">
        <v>360</v>
      </c>
      <c r="I1032" s="20">
        <v>760.8</v>
      </c>
      <c r="J1032" s="20">
        <v>2020</v>
      </c>
      <c r="K1032" s="20">
        <v>7</v>
      </c>
      <c r="L1032" s="20">
        <v>28</v>
      </c>
    </row>
    <row r="1033" spans="1:12" x14ac:dyDescent="0.3">
      <c r="A1033" s="21">
        <v>44018</v>
      </c>
      <c r="B1033" s="20" t="s">
        <v>764</v>
      </c>
      <c r="C1033" s="20" t="s">
        <v>765</v>
      </c>
      <c r="D1033" s="20" t="s">
        <v>759</v>
      </c>
      <c r="E1033" s="20">
        <v>13320</v>
      </c>
      <c r="F1033" s="20" t="s">
        <v>937</v>
      </c>
      <c r="G1033" s="20">
        <v>37</v>
      </c>
      <c r="H1033" s="20">
        <v>360</v>
      </c>
      <c r="I1033" s="20">
        <v>823.35</v>
      </c>
      <c r="J1033" s="20">
        <v>2020</v>
      </c>
      <c r="K1033" s="20">
        <v>7</v>
      </c>
      <c r="L1033" s="20">
        <v>28</v>
      </c>
    </row>
    <row r="1034" spans="1:12" x14ac:dyDescent="0.3">
      <c r="A1034" s="21">
        <v>44018</v>
      </c>
      <c r="B1034" s="20" t="s">
        <v>767</v>
      </c>
      <c r="C1034" s="20" t="s">
        <v>768</v>
      </c>
      <c r="D1034" s="20" t="s">
        <v>759</v>
      </c>
      <c r="E1034" s="20">
        <v>11520</v>
      </c>
      <c r="F1034" s="20" t="s">
        <v>938</v>
      </c>
      <c r="G1034" s="20">
        <v>32</v>
      </c>
      <c r="H1034" s="20">
        <v>360</v>
      </c>
      <c r="I1034" s="20">
        <v>725.8</v>
      </c>
      <c r="J1034" s="20">
        <v>2020</v>
      </c>
      <c r="K1034" s="20">
        <v>7</v>
      </c>
      <c r="L1034" s="20">
        <v>28</v>
      </c>
    </row>
    <row r="1035" spans="1:12" x14ac:dyDescent="0.3">
      <c r="A1035" s="21">
        <v>44018</v>
      </c>
      <c r="B1035" s="20" t="s">
        <v>770</v>
      </c>
      <c r="C1035" s="20" t="s">
        <v>771</v>
      </c>
      <c r="D1035" s="20" t="s">
        <v>759</v>
      </c>
      <c r="E1035" s="20">
        <v>9000</v>
      </c>
      <c r="F1035" s="20" t="s">
        <v>939</v>
      </c>
      <c r="G1035" s="20">
        <v>25</v>
      </c>
      <c r="H1035" s="20">
        <v>360</v>
      </c>
      <c r="I1035" s="20">
        <v>570.20000000000005</v>
      </c>
      <c r="J1035" s="20">
        <v>2020</v>
      </c>
      <c r="K1035" s="20">
        <v>7</v>
      </c>
      <c r="L1035" s="20">
        <v>28</v>
      </c>
    </row>
    <row r="1036" spans="1:12" x14ac:dyDescent="0.3">
      <c r="A1036" s="21">
        <v>44018</v>
      </c>
      <c r="B1036" s="20" t="s">
        <v>773</v>
      </c>
      <c r="C1036" s="20" t="s">
        <v>774</v>
      </c>
      <c r="D1036" s="20" t="s">
        <v>759</v>
      </c>
      <c r="E1036" s="20">
        <v>9000</v>
      </c>
      <c r="F1036" s="20" t="s">
        <v>940</v>
      </c>
      <c r="G1036" s="20">
        <v>25</v>
      </c>
      <c r="H1036" s="20">
        <v>360</v>
      </c>
      <c r="I1036" s="20">
        <v>568.65</v>
      </c>
      <c r="J1036" s="20">
        <v>2020</v>
      </c>
      <c r="K1036" s="20">
        <v>7</v>
      </c>
      <c r="L1036" s="20">
        <v>28</v>
      </c>
    </row>
    <row r="1037" spans="1:12" x14ac:dyDescent="0.3">
      <c r="A1037" s="21">
        <v>44018</v>
      </c>
      <c r="B1037" s="20" t="s">
        <v>826</v>
      </c>
      <c r="C1037" s="20" t="s">
        <v>827</v>
      </c>
      <c r="D1037" s="20" t="s">
        <v>759</v>
      </c>
      <c r="E1037" s="20">
        <v>23760</v>
      </c>
      <c r="F1037" s="20" t="s">
        <v>941</v>
      </c>
      <c r="G1037" s="20">
        <v>66</v>
      </c>
      <c r="H1037" s="20">
        <v>360</v>
      </c>
      <c r="I1037" s="20">
        <v>1494</v>
      </c>
      <c r="J1037" s="20">
        <v>2020</v>
      </c>
      <c r="K1037" s="20">
        <v>7</v>
      </c>
      <c r="L1037" s="20">
        <v>28</v>
      </c>
    </row>
    <row r="1038" spans="1:12" x14ac:dyDescent="0.3">
      <c r="A1038" s="21">
        <v>44015</v>
      </c>
      <c r="B1038" s="20" t="s">
        <v>757</v>
      </c>
      <c r="C1038" s="20" t="s">
        <v>758</v>
      </c>
      <c r="D1038" s="20" t="s">
        <v>759</v>
      </c>
      <c r="E1038" s="20">
        <v>14400</v>
      </c>
      <c r="F1038" s="20" t="s">
        <v>935</v>
      </c>
      <c r="G1038" s="20">
        <v>40</v>
      </c>
      <c r="H1038" s="20">
        <v>360</v>
      </c>
      <c r="I1038" s="20">
        <v>866.1</v>
      </c>
      <c r="J1038" s="20">
        <v>2020</v>
      </c>
      <c r="K1038" s="20">
        <v>7</v>
      </c>
      <c r="L1038" s="20">
        <v>27</v>
      </c>
    </row>
    <row r="1039" spans="1:12" x14ac:dyDescent="0.3">
      <c r="A1039" s="21">
        <v>44015</v>
      </c>
      <c r="B1039" s="20" t="s">
        <v>761</v>
      </c>
      <c r="C1039" s="20" t="s">
        <v>762</v>
      </c>
      <c r="D1039" s="20" t="s">
        <v>759</v>
      </c>
      <c r="E1039" s="20">
        <v>12240</v>
      </c>
      <c r="F1039" s="20" t="s">
        <v>936</v>
      </c>
      <c r="G1039" s="20">
        <v>34</v>
      </c>
      <c r="H1039" s="20">
        <v>360</v>
      </c>
      <c r="I1039" s="20">
        <v>754.4</v>
      </c>
      <c r="J1039" s="20">
        <v>2020</v>
      </c>
      <c r="K1039" s="20">
        <v>7</v>
      </c>
      <c r="L1039" s="20">
        <v>27</v>
      </c>
    </row>
    <row r="1040" spans="1:12" x14ac:dyDescent="0.3">
      <c r="A1040" s="21">
        <v>44015</v>
      </c>
      <c r="B1040" s="20" t="s">
        <v>764</v>
      </c>
      <c r="C1040" s="20" t="s">
        <v>765</v>
      </c>
      <c r="D1040" s="20" t="s">
        <v>759</v>
      </c>
      <c r="E1040" s="20">
        <v>12960</v>
      </c>
      <c r="F1040" s="20" t="s">
        <v>937</v>
      </c>
      <c r="G1040" s="20">
        <v>36</v>
      </c>
      <c r="H1040" s="20">
        <v>360</v>
      </c>
      <c r="I1040" s="20">
        <v>794.85</v>
      </c>
      <c r="J1040" s="20">
        <v>2020</v>
      </c>
      <c r="K1040" s="20">
        <v>7</v>
      </c>
      <c r="L1040" s="20">
        <v>27</v>
      </c>
    </row>
    <row r="1041" spans="1:12" x14ac:dyDescent="0.3">
      <c r="A1041" s="21">
        <v>44015</v>
      </c>
      <c r="B1041" s="20" t="s">
        <v>767</v>
      </c>
      <c r="C1041" s="20" t="s">
        <v>768</v>
      </c>
      <c r="D1041" s="20" t="s">
        <v>759</v>
      </c>
      <c r="E1041" s="20">
        <v>11160</v>
      </c>
      <c r="F1041" s="20" t="s">
        <v>938</v>
      </c>
      <c r="G1041" s="20">
        <v>31</v>
      </c>
      <c r="H1041" s="20">
        <v>360</v>
      </c>
      <c r="I1041" s="20">
        <v>705.85</v>
      </c>
      <c r="J1041" s="20">
        <v>2020</v>
      </c>
      <c r="K1041" s="20">
        <v>7</v>
      </c>
      <c r="L1041" s="20">
        <v>27</v>
      </c>
    </row>
    <row r="1042" spans="1:12" x14ac:dyDescent="0.3">
      <c r="A1042" s="21">
        <v>44015</v>
      </c>
      <c r="B1042" s="20" t="s">
        <v>770</v>
      </c>
      <c r="C1042" s="20" t="s">
        <v>771</v>
      </c>
      <c r="D1042" s="20" t="s">
        <v>759</v>
      </c>
      <c r="E1042" s="20">
        <v>9000</v>
      </c>
      <c r="F1042" s="20" t="s">
        <v>939</v>
      </c>
      <c r="G1042" s="20">
        <v>25</v>
      </c>
      <c r="H1042" s="20">
        <v>360</v>
      </c>
      <c r="I1042" s="20">
        <v>565.6</v>
      </c>
      <c r="J1042" s="20">
        <v>2020</v>
      </c>
      <c r="K1042" s="20">
        <v>7</v>
      </c>
      <c r="L1042" s="20">
        <v>27</v>
      </c>
    </row>
    <row r="1043" spans="1:12" x14ac:dyDescent="0.3">
      <c r="A1043" s="21">
        <v>44015</v>
      </c>
      <c r="B1043" s="20" t="s">
        <v>773</v>
      </c>
      <c r="C1043" s="20" t="s">
        <v>774</v>
      </c>
      <c r="D1043" s="20" t="s">
        <v>759</v>
      </c>
      <c r="E1043" s="20">
        <v>9000</v>
      </c>
      <c r="F1043" s="20" t="s">
        <v>940</v>
      </c>
      <c r="G1043" s="20">
        <v>25</v>
      </c>
      <c r="H1043" s="20">
        <v>360</v>
      </c>
      <c r="I1043" s="20">
        <v>563.22</v>
      </c>
      <c r="J1043" s="20">
        <v>2020</v>
      </c>
      <c r="K1043" s="20">
        <v>7</v>
      </c>
      <c r="L1043" s="20">
        <v>27</v>
      </c>
    </row>
    <row r="1044" spans="1:12" x14ac:dyDescent="0.3">
      <c r="A1044" s="21">
        <v>44014</v>
      </c>
      <c r="B1044" s="20" t="s">
        <v>757</v>
      </c>
      <c r="C1044" s="20" t="s">
        <v>758</v>
      </c>
      <c r="D1044" s="20" t="s">
        <v>759</v>
      </c>
      <c r="E1044" s="20">
        <v>14040</v>
      </c>
      <c r="F1044" s="20" t="s">
        <v>935</v>
      </c>
      <c r="G1044" s="20">
        <v>39</v>
      </c>
      <c r="H1044" s="20">
        <v>360</v>
      </c>
      <c r="I1044" s="20">
        <v>817.8</v>
      </c>
      <c r="J1044" s="20">
        <v>2020</v>
      </c>
      <c r="K1044" s="20">
        <v>7</v>
      </c>
      <c r="L1044" s="20">
        <v>27</v>
      </c>
    </row>
    <row r="1045" spans="1:12" x14ac:dyDescent="0.3">
      <c r="A1045" s="21">
        <v>44014</v>
      </c>
      <c r="B1045" s="20" t="s">
        <v>761</v>
      </c>
      <c r="C1045" s="20" t="s">
        <v>762</v>
      </c>
      <c r="D1045" s="20" t="s">
        <v>759</v>
      </c>
      <c r="E1045" s="20">
        <v>12240</v>
      </c>
      <c r="F1045" s="20" t="s">
        <v>936</v>
      </c>
      <c r="G1045" s="20">
        <v>34</v>
      </c>
      <c r="H1045" s="20">
        <v>360</v>
      </c>
      <c r="I1045" s="20">
        <v>723.4</v>
      </c>
      <c r="J1045" s="20">
        <v>2020</v>
      </c>
      <c r="K1045" s="20">
        <v>7</v>
      </c>
      <c r="L1045" s="20">
        <v>27</v>
      </c>
    </row>
    <row r="1046" spans="1:12" x14ac:dyDescent="0.3">
      <c r="A1046" s="21">
        <v>44014</v>
      </c>
      <c r="B1046" s="20" t="s">
        <v>764</v>
      </c>
      <c r="C1046" s="20" t="s">
        <v>765</v>
      </c>
      <c r="D1046" s="20" t="s">
        <v>759</v>
      </c>
      <c r="E1046" s="20">
        <v>12240</v>
      </c>
      <c r="F1046" s="20" t="s">
        <v>937</v>
      </c>
      <c r="G1046" s="20">
        <v>34</v>
      </c>
      <c r="H1046" s="20">
        <v>360</v>
      </c>
      <c r="I1046" s="20">
        <v>749.55</v>
      </c>
      <c r="J1046" s="20">
        <v>2020</v>
      </c>
      <c r="K1046" s="20">
        <v>7</v>
      </c>
      <c r="L1046" s="20">
        <v>27</v>
      </c>
    </row>
    <row r="1047" spans="1:12" x14ac:dyDescent="0.3">
      <c r="A1047" s="21">
        <v>44014</v>
      </c>
      <c r="B1047" s="20" t="s">
        <v>767</v>
      </c>
      <c r="C1047" s="20" t="s">
        <v>768</v>
      </c>
      <c r="D1047" s="20" t="s">
        <v>759</v>
      </c>
      <c r="E1047" s="20">
        <v>12240</v>
      </c>
      <c r="F1047" s="20" t="s">
        <v>938</v>
      </c>
      <c r="G1047" s="20">
        <v>34</v>
      </c>
      <c r="H1047" s="20">
        <v>360</v>
      </c>
      <c r="I1047" s="20">
        <v>767.28</v>
      </c>
      <c r="J1047" s="20">
        <v>2020</v>
      </c>
      <c r="K1047" s="20">
        <v>7</v>
      </c>
      <c r="L1047" s="20">
        <v>27</v>
      </c>
    </row>
    <row r="1048" spans="1:12" x14ac:dyDescent="0.3">
      <c r="A1048" s="21">
        <v>44014</v>
      </c>
      <c r="B1048" s="20" t="s">
        <v>770</v>
      </c>
      <c r="C1048" s="20" t="s">
        <v>771</v>
      </c>
      <c r="D1048" s="20" t="s">
        <v>759</v>
      </c>
      <c r="E1048" s="20">
        <v>9360</v>
      </c>
      <c r="F1048" s="20" t="s">
        <v>939</v>
      </c>
      <c r="G1048" s="20">
        <v>26</v>
      </c>
      <c r="H1048" s="20">
        <v>360</v>
      </c>
      <c r="I1048" s="20">
        <v>587.37</v>
      </c>
      <c r="J1048" s="20">
        <v>2020</v>
      </c>
      <c r="K1048" s="20">
        <v>7</v>
      </c>
      <c r="L1048" s="20">
        <v>27</v>
      </c>
    </row>
    <row r="1049" spans="1:12" x14ac:dyDescent="0.3">
      <c r="A1049" s="21">
        <v>44014</v>
      </c>
      <c r="B1049" s="20" t="s">
        <v>773</v>
      </c>
      <c r="C1049" s="20" t="s">
        <v>774</v>
      </c>
      <c r="D1049" s="20" t="s">
        <v>759</v>
      </c>
      <c r="E1049" s="20">
        <v>9000</v>
      </c>
      <c r="F1049" s="20" t="s">
        <v>940</v>
      </c>
      <c r="G1049" s="20">
        <v>25</v>
      </c>
      <c r="H1049" s="20">
        <v>360</v>
      </c>
      <c r="I1049" s="20">
        <v>562.6</v>
      </c>
      <c r="J1049" s="20">
        <v>2020</v>
      </c>
      <c r="K1049" s="20">
        <v>7</v>
      </c>
      <c r="L1049" s="20">
        <v>27</v>
      </c>
    </row>
    <row r="1050" spans="1:12" x14ac:dyDescent="0.3">
      <c r="A1050" s="21">
        <v>44014</v>
      </c>
      <c r="B1050" s="20" t="s">
        <v>757</v>
      </c>
      <c r="C1050" s="20" t="s">
        <v>758</v>
      </c>
      <c r="D1050" s="20" t="s">
        <v>759</v>
      </c>
      <c r="E1050" s="20">
        <v>16560</v>
      </c>
      <c r="F1050" s="20" t="s">
        <v>935</v>
      </c>
      <c r="G1050" s="20">
        <v>46</v>
      </c>
      <c r="H1050" s="20">
        <v>360</v>
      </c>
      <c r="I1050" s="20">
        <v>852.4</v>
      </c>
      <c r="J1050" s="20">
        <v>2020</v>
      </c>
      <c r="K1050" s="20">
        <v>7</v>
      </c>
      <c r="L1050" s="20">
        <v>27</v>
      </c>
    </row>
    <row r="1051" spans="1:12" x14ac:dyDescent="0.3">
      <c r="A1051" s="21">
        <v>44014</v>
      </c>
      <c r="B1051" s="20" t="s">
        <v>761</v>
      </c>
      <c r="C1051" s="20" t="s">
        <v>762</v>
      </c>
      <c r="D1051" s="20" t="s">
        <v>759</v>
      </c>
      <c r="E1051" s="20">
        <v>12600</v>
      </c>
      <c r="F1051" s="20" t="s">
        <v>936</v>
      </c>
      <c r="G1051" s="20">
        <v>35</v>
      </c>
      <c r="H1051" s="20">
        <v>360</v>
      </c>
      <c r="I1051" s="20">
        <v>720.8</v>
      </c>
      <c r="J1051" s="20">
        <v>2020</v>
      </c>
      <c r="K1051" s="20">
        <v>7</v>
      </c>
      <c r="L1051" s="20">
        <v>27</v>
      </c>
    </row>
    <row r="1052" spans="1:12" x14ac:dyDescent="0.3">
      <c r="A1052" s="21">
        <v>44014</v>
      </c>
      <c r="B1052" s="20" t="s">
        <v>764</v>
      </c>
      <c r="C1052" s="20" t="s">
        <v>765</v>
      </c>
      <c r="D1052" s="20" t="s">
        <v>759</v>
      </c>
      <c r="E1052" s="20">
        <v>12960</v>
      </c>
      <c r="F1052" s="20" t="s">
        <v>937</v>
      </c>
      <c r="G1052" s="20">
        <v>36</v>
      </c>
      <c r="H1052" s="20">
        <v>360</v>
      </c>
      <c r="I1052" s="20">
        <v>783.7</v>
      </c>
      <c r="J1052" s="20">
        <v>2020</v>
      </c>
      <c r="K1052" s="20">
        <v>7</v>
      </c>
      <c r="L1052" s="20">
        <v>27</v>
      </c>
    </row>
    <row r="1053" spans="1:12" x14ac:dyDescent="0.3">
      <c r="A1053" s="21">
        <v>44014</v>
      </c>
      <c r="B1053" s="20" t="s">
        <v>767</v>
      </c>
      <c r="C1053" s="20" t="s">
        <v>768</v>
      </c>
      <c r="D1053" s="20" t="s">
        <v>759</v>
      </c>
      <c r="E1053" s="20">
        <v>11160</v>
      </c>
      <c r="F1053" s="20" t="s">
        <v>938</v>
      </c>
      <c r="G1053" s="20">
        <v>31</v>
      </c>
      <c r="H1053" s="20">
        <v>360</v>
      </c>
      <c r="I1053" s="20">
        <v>704.2</v>
      </c>
      <c r="J1053" s="20">
        <v>2020</v>
      </c>
      <c r="K1053" s="20">
        <v>7</v>
      </c>
      <c r="L1053" s="20">
        <v>27</v>
      </c>
    </row>
    <row r="1054" spans="1:12" x14ac:dyDescent="0.3">
      <c r="A1054" s="21">
        <v>44014</v>
      </c>
      <c r="B1054" s="20" t="s">
        <v>770</v>
      </c>
      <c r="C1054" s="20" t="s">
        <v>771</v>
      </c>
      <c r="D1054" s="20" t="s">
        <v>759</v>
      </c>
      <c r="E1054" s="20">
        <v>8640</v>
      </c>
      <c r="F1054" s="20" t="s">
        <v>939</v>
      </c>
      <c r="G1054" s="20">
        <v>24</v>
      </c>
      <c r="H1054" s="20">
        <v>360</v>
      </c>
      <c r="I1054" s="20">
        <v>541.20000000000005</v>
      </c>
      <c r="J1054" s="20">
        <v>2020</v>
      </c>
      <c r="K1054" s="20">
        <v>7</v>
      </c>
      <c r="L1054" s="20">
        <v>27</v>
      </c>
    </row>
    <row r="1055" spans="1:12" x14ac:dyDescent="0.3">
      <c r="A1055" s="21">
        <v>44014</v>
      </c>
      <c r="B1055" s="20" t="s">
        <v>773</v>
      </c>
      <c r="C1055" s="20" t="s">
        <v>774</v>
      </c>
      <c r="D1055" s="20" t="s">
        <v>759</v>
      </c>
      <c r="E1055" s="20">
        <v>7920</v>
      </c>
      <c r="F1055" s="20" t="s">
        <v>940</v>
      </c>
      <c r="G1055" s="20">
        <v>22</v>
      </c>
      <c r="H1055" s="20">
        <v>360</v>
      </c>
      <c r="I1055" s="20">
        <v>494.7</v>
      </c>
      <c r="J1055" s="20">
        <v>2020</v>
      </c>
      <c r="K1055" s="20">
        <v>7</v>
      </c>
      <c r="L1055" s="20">
        <v>27</v>
      </c>
    </row>
    <row r="1056" spans="1:12" x14ac:dyDescent="0.3">
      <c r="A1056" s="21">
        <v>44012</v>
      </c>
      <c r="B1056" s="20" t="s">
        <v>757</v>
      </c>
      <c r="C1056" s="20" t="s">
        <v>758</v>
      </c>
      <c r="D1056" s="20" t="s">
        <v>759</v>
      </c>
      <c r="E1056" s="20">
        <v>17280</v>
      </c>
      <c r="F1056" s="20" t="s">
        <v>935</v>
      </c>
      <c r="G1056" s="20">
        <v>48</v>
      </c>
      <c r="H1056" s="20">
        <v>360</v>
      </c>
      <c r="I1056" s="20">
        <v>1001.4</v>
      </c>
      <c r="J1056" s="20">
        <v>2020</v>
      </c>
      <c r="K1056" s="20">
        <v>6</v>
      </c>
      <c r="L1056" s="20">
        <v>27</v>
      </c>
    </row>
    <row r="1057" spans="1:12" x14ac:dyDescent="0.3">
      <c r="A1057" s="21">
        <v>44012</v>
      </c>
      <c r="B1057" s="20" t="s">
        <v>761</v>
      </c>
      <c r="C1057" s="20" t="s">
        <v>762</v>
      </c>
      <c r="D1057" s="20" t="s">
        <v>759</v>
      </c>
      <c r="E1057" s="20">
        <v>14400</v>
      </c>
      <c r="F1057" s="20" t="s">
        <v>936</v>
      </c>
      <c r="G1057" s="20">
        <v>40</v>
      </c>
      <c r="H1057" s="20">
        <v>360</v>
      </c>
      <c r="I1057" s="20">
        <v>822.05</v>
      </c>
      <c r="J1057" s="20">
        <v>2020</v>
      </c>
      <c r="K1057" s="20">
        <v>6</v>
      </c>
      <c r="L1057" s="20">
        <v>27</v>
      </c>
    </row>
    <row r="1058" spans="1:12" x14ac:dyDescent="0.3">
      <c r="A1058" s="21">
        <v>44012</v>
      </c>
      <c r="B1058" s="20" t="s">
        <v>764</v>
      </c>
      <c r="C1058" s="20" t="s">
        <v>765</v>
      </c>
      <c r="D1058" s="20" t="s">
        <v>759</v>
      </c>
      <c r="E1058" s="20">
        <v>15120</v>
      </c>
      <c r="F1058" s="20" t="s">
        <v>937</v>
      </c>
      <c r="G1058" s="20">
        <v>42</v>
      </c>
      <c r="H1058" s="20">
        <v>360</v>
      </c>
      <c r="I1058" s="20">
        <v>920.6</v>
      </c>
      <c r="J1058" s="20">
        <v>2020</v>
      </c>
      <c r="K1058" s="20">
        <v>6</v>
      </c>
      <c r="L1058" s="20">
        <v>27</v>
      </c>
    </row>
    <row r="1059" spans="1:12" x14ac:dyDescent="0.3">
      <c r="A1059" s="21">
        <v>44012</v>
      </c>
      <c r="B1059" s="20" t="s">
        <v>767</v>
      </c>
      <c r="C1059" s="20" t="s">
        <v>768</v>
      </c>
      <c r="D1059" s="20" t="s">
        <v>759</v>
      </c>
      <c r="E1059" s="20">
        <v>13320</v>
      </c>
      <c r="F1059" s="20" t="s">
        <v>938</v>
      </c>
      <c r="G1059" s="20">
        <v>37</v>
      </c>
      <c r="H1059" s="20">
        <v>360</v>
      </c>
      <c r="I1059" s="20">
        <v>844.55</v>
      </c>
      <c r="J1059" s="20">
        <v>2020</v>
      </c>
      <c r="K1059" s="20">
        <v>6</v>
      </c>
      <c r="L1059" s="20">
        <v>27</v>
      </c>
    </row>
    <row r="1060" spans="1:12" x14ac:dyDescent="0.3">
      <c r="A1060" s="21">
        <v>44012</v>
      </c>
      <c r="B1060" s="20" t="s">
        <v>770</v>
      </c>
      <c r="C1060" s="20" t="s">
        <v>771</v>
      </c>
      <c r="D1060" s="20" t="s">
        <v>759</v>
      </c>
      <c r="E1060" s="20">
        <v>11880</v>
      </c>
      <c r="F1060" s="20" t="s">
        <v>939</v>
      </c>
      <c r="G1060" s="20">
        <v>33</v>
      </c>
      <c r="H1060" s="20">
        <v>360</v>
      </c>
      <c r="I1060" s="20">
        <v>747.3</v>
      </c>
      <c r="J1060" s="20">
        <v>2020</v>
      </c>
      <c r="K1060" s="20">
        <v>6</v>
      </c>
      <c r="L1060" s="20">
        <v>27</v>
      </c>
    </row>
    <row r="1061" spans="1:12" x14ac:dyDescent="0.3">
      <c r="A1061" s="21">
        <v>44012</v>
      </c>
      <c r="B1061" s="20" t="s">
        <v>773</v>
      </c>
      <c r="C1061" s="20" t="s">
        <v>774</v>
      </c>
      <c r="D1061" s="20" t="s">
        <v>759</v>
      </c>
      <c r="E1061" s="20">
        <v>10440</v>
      </c>
      <c r="F1061" s="20" t="s">
        <v>940</v>
      </c>
      <c r="G1061" s="20">
        <v>29</v>
      </c>
      <c r="H1061" s="20">
        <v>360</v>
      </c>
      <c r="I1061" s="20">
        <v>651.4</v>
      </c>
      <c r="J1061" s="20">
        <v>2020</v>
      </c>
      <c r="K1061" s="20">
        <v>6</v>
      </c>
      <c r="L1061" s="20">
        <v>27</v>
      </c>
    </row>
    <row r="1062" spans="1:12" x14ac:dyDescent="0.3">
      <c r="A1062" s="21">
        <v>44012</v>
      </c>
      <c r="B1062" s="20" t="s">
        <v>757</v>
      </c>
      <c r="C1062" s="20" t="s">
        <v>758</v>
      </c>
      <c r="D1062" s="20" t="s">
        <v>759</v>
      </c>
      <c r="E1062" s="20">
        <v>11520</v>
      </c>
      <c r="F1062" s="20" t="s">
        <v>935</v>
      </c>
      <c r="G1062" s="20">
        <v>32</v>
      </c>
      <c r="H1062" s="20">
        <v>360</v>
      </c>
      <c r="I1062" s="20">
        <v>687.9</v>
      </c>
      <c r="J1062" s="20">
        <v>2020</v>
      </c>
      <c r="K1062" s="20">
        <v>6</v>
      </c>
      <c r="L1062" s="20">
        <v>27</v>
      </c>
    </row>
    <row r="1063" spans="1:12" x14ac:dyDescent="0.3">
      <c r="A1063" s="21">
        <v>44012</v>
      </c>
      <c r="B1063" s="20" t="s">
        <v>761</v>
      </c>
      <c r="C1063" s="20" t="s">
        <v>762</v>
      </c>
      <c r="D1063" s="20" t="s">
        <v>759</v>
      </c>
      <c r="E1063" s="20">
        <v>10800</v>
      </c>
      <c r="F1063" s="20" t="s">
        <v>936</v>
      </c>
      <c r="G1063" s="20">
        <v>30</v>
      </c>
      <c r="H1063" s="20">
        <v>360</v>
      </c>
      <c r="I1063" s="20">
        <v>635.35</v>
      </c>
      <c r="J1063" s="20">
        <v>2020</v>
      </c>
      <c r="K1063" s="20">
        <v>6</v>
      </c>
      <c r="L1063" s="20">
        <v>27</v>
      </c>
    </row>
    <row r="1064" spans="1:12" x14ac:dyDescent="0.3">
      <c r="A1064" s="21">
        <v>44012</v>
      </c>
      <c r="B1064" s="20" t="s">
        <v>764</v>
      </c>
      <c r="C1064" s="20" t="s">
        <v>765</v>
      </c>
      <c r="D1064" s="20" t="s">
        <v>759</v>
      </c>
      <c r="E1064" s="20">
        <v>10800</v>
      </c>
      <c r="F1064" s="20" t="s">
        <v>937</v>
      </c>
      <c r="G1064" s="20">
        <v>30</v>
      </c>
      <c r="H1064" s="20">
        <v>360</v>
      </c>
      <c r="I1064" s="20">
        <v>660.15</v>
      </c>
      <c r="J1064" s="20">
        <v>2020</v>
      </c>
      <c r="K1064" s="20">
        <v>6</v>
      </c>
      <c r="L1064" s="20">
        <v>27</v>
      </c>
    </row>
    <row r="1065" spans="1:12" x14ac:dyDescent="0.3">
      <c r="A1065" s="21">
        <v>44012</v>
      </c>
      <c r="B1065" s="20" t="s">
        <v>767</v>
      </c>
      <c r="C1065" s="20" t="s">
        <v>768</v>
      </c>
      <c r="D1065" s="20" t="s">
        <v>759</v>
      </c>
      <c r="E1065" s="20">
        <v>10440</v>
      </c>
      <c r="F1065" s="20" t="s">
        <v>938</v>
      </c>
      <c r="G1065" s="20">
        <v>29</v>
      </c>
      <c r="H1065" s="20">
        <v>360</v>
      </c>
      <c r="I1065" s="20">
        <v>667.47</v>
      </c>
      <c r="J1065" s="20">
        <v>2020</v>
      </c>
      <c r="K1065" s="20">
        <v>6</v>
      </c>
      <c r="L1065" s="20">
        <v>27</v>
      </c>
    </row>
    <row r="1066" spans="1:12" x14ac:dyDescent="0.3">
      <c r="A1066" s="21">
        <v>44012</v>
      </c>
      <c r="B1066" s="20" t="s">
        <v>770</v>
      </c>
      <c r="C1066" s="20" t="s">
        <v>771</v>
      </c>
      <c r="D1066" s="20" t="s">
        <v>759</v>
      </c>
      <c r="E1066" s="20">
        <v>6840</v>
      </c>
      <c r="F1066" s="20" t="s">
        <v>939</v>
      </c>
      <c r="G1066" s="20">
        <v>19</v>
      </c>
      <c r="H1066" s="20">
        <v>360</v>
      </c>
      <c r="I1066" s="20">
        <v>434.55</v>
      </c>
      <c r="J1066" s="20">
        <v>2020</v>
      </c>
      <c r="K1066" s="20">
        <v>6</v>
      </c>
      <c r="L1066" s="20">
        <v>27</v>
      </c>
    </row>
    <row r="1067" spans="1:12" x14ac:dyDescent="0.3">
      <c r="A1067" s="21">
        <v>44012</v>
      </c>
      <c r="B1067" s="20" t="s">
        <v>773</v>
      </c>
      <c r="C1067" s="20" t="s">
        <v>774</v>
      </c>
      <c r="D1067" s="20" t="s">
        <v>759</v>
      </c>
      <c r="E1067" s="20">
        <v>7920</v>
      </c>
      <c r="F1067" s="20" t="s">
        <v>940</v>
      </c>
      <c r="G1067" s="20">
        <v>22</v>
      </c>
      <c r="H1067" s="20">
        <v>360</v>
      </c>
      <c r="I1067" s="20">
        <v>497.75</v>
      </c>
      <c r="J1067" s="20">
        <v>2020</v>
      </c>
      <c r="K1067" s="20">
        <v>6</v>
      </c>
      <c r="L1067" s="20">
        <v>27</v>
      </c>
    </row>
    <row r="1068" spans="1:12" x14ac:dyDescent="0.3">
      <c r="A1068" s="21">
        <v>44011</v>
      </c>
      <c r="B1068" s="20" t="s">
        <v>826</v>
      </c>
      <c r="C1068" s="20" t="s">
        <v>827</v>
      </c>
      <c r="D1068" s="20" t="s">
        <v>759</v>
      </c>
      <c r="E1068" s="20">
        <v>24480</v>
      </c>
      <c r="F1068" s="20" t="s">
        <v>942</v>
      </c>
      <c r="G1068" s="20">
        <v>68</v>
      </c>
      <c r="H1068" s="20">
        <v>360</v>
      </c>
      <c r="I1068" s="20">
        <v>1519.45</v>
      </c>
      <c r="J1068" s="20">
        <v>2020</v>
      </c>
      <c r="K1068" s="20">
        <v>6</v>
      </c>
      <c r="L1068" s="20">
        <v>27</v>
      </c>
    </row>
    <row r="1069" spans="1:12" x14ac:dyDescent="0.3">
      <c r="A1069" s="21">
        <v>44011</v>
      </c>
      <c r="B1069" s="20" t="s">
        <v>757</v>
      </c>
      <c r="C1069" s="20" t="s">
        <v>758</v>
      </c>
      <c r="D1069" s="20" t="s">
        <v>759</v>
      </c>
      <c r="E1069" s="20">
        <v>14040</v>
      </c>
      <c r="F1069" s="20" t="s">
        <v>943</v>
      </c>
      <c r="G1069" s="20">
        <v>39</v>
      </c>
      <c r="H1069" s="20">
        <v>360</v>
      </c>
      <c r="I1069" s="20">
        <v>818.2</v>
      </c>
      <c r="J1069" s="20">
        <v>2020</v>
      </c>
      <c r="K1069" s="20">
        <v>6</v>
      </c>
      <c r="L1069" s="20">
        <v>27</v>
      </c>
    </row>
    <row r="1070" spans="1:12" x14ac:dyDescent="0.3">
      <c r="A1070" s="21">
        <v>44011</v>
      </c>
      <c r="B1070" s="20" t="s">
        <v>761</v>
      </c>
      <c r="C1070" s="20" t="s">
        <v>762</v>
      </c>
      <c r="D1070" s="20" t="s">
        <v>759</v>
      </c>
      <c r="E1070" s="20">
        <v>12240</v>
      </c>
      <c r="F1070" s="20" t="s">
        <v>944</v>
      </c>
      <c r="G1070" s="20">
        <v>34</v>
      </c>
      <c r="H1070" s="20">
        <v>360</v>
      </c>
      <c r="I1070" s="20">
        <v>723.75</v>
      </c>
      <c r="J1070" s="20">
        <v>2020</v>
      </c>
      <c r="K1070" s="20">
        <v>6</v>
      </c>
      <c r="L1070" s="20">
        <v>27</v>
      </c>
    </row>
    <row r="1071" spans="1:12" x14ac:dyDescent="0.3">
      <c r="A1071" s="21">
        <v>44011</v>
      </c>
      <c r="B1071" s="20" t="s">
        <v>764</v>
      </c>
      <c r="C1071" s="20" t="s">
        <v>765</v>
      </c>
      <c r="D1071" s="20" t="s">
        <v>759</v>
      </c>
      <c r="E1071" s="20">
        <v>12600</v>
      </c>
      <c r="F1071" s="20" t="s">
        <v>945</v>
      </c>
      <c r="G1071" s="20">
        <v>35</v>
      </c>
      <c r="H1071" s="20">
        <v>360</v>
      </c>
      <c r="I1071" s="20">
        <v>775.31</v>
      </c>
      <c r="J1071" s="20">
        <v>2020</v>
      </c>
      <c r="K1071" s="20">
        <v>6</v>
      </c>
      <c r="L1071" s="20">
        <v>27</v>
      </c>
    </row>
    <row r="1072" spans="1:12" x14ac:dyDescent="0.3">
      <c r="A1072" s="21">
        <v>44011</v>
      </c>
      <c r="B1072" s="20" t="s">
        <v>767</v>
      </c>
      <c r="C1072" s="20" t="s">
        <v>768</v>
      </c>
      <c r="D1072" s="20" t="s">
        <v>759</v>
      </c>
      <c r="E1072" s="20">
        <v>12240</v>
      </c>
      <c r="F1072" s="20" t="s">
        <v>946</v>
      </c>
      <c r="G1072" s="20">
        <v>34</v>
      </c>
      <c r="H1072" s="20">
        <v>360</v>
      </c>
      <c r="I1072" s="20">
        <v>786</v>
      </c>
      <c r="J1072" s="20">
        <v>2020</v>
      </c>
      <c r="K1072" s="20">
        <v>6</v>
      </c>
      <c r="L1072" s="20">
        <v>27</v>
      </c>
    </row>
    <row r="1073" spans="1:12" x14ac:dyDescent="0.3">
      <c r="A1073" s="21">
        <v>44011</v>
      </c>
      <c r="B1073" s="20" t="s">
        <v>770</v>
      </c>
      <c r="C1073" s="20" t="s">
        <v>771</v>
      </c>
      <c r="D1073" s="20" t="s">
        <v>759</v>
      </c>
      <c r="E1073" s="20">
        <v>9000</v>
      </c>
      <c r="F1073" s="20" t="s">
        <v>947</v>
      </c>
      <c r="G1073" s="20">
        <v>25</v>
      </c>
      <c r="H1073" s="20">
        <v>360</v>
      </c>
      <c r="I1073" s="20">
        <v>575.15</v>
      </c>
      <c r="J1073" s="20">
        <v>2020</v>
      </c>
      <c r="K1073" s="20">
        <v>6</v>
      </c>
      <c r="L1073" s="20">
        <v>27</v>
      </c>
    </row>
    <row r="1074" spans="1:12" x14ac:dyDescent="0.3">
      <c r="A1074" s="21">
        <v>44011</v>
      </c>
      <c r="B1074" s="20" t="s">
        <v>773</v>
      </c>
      <c r="C1074" s="20" t="s">
        <v>774</v>
      </c>
      <c r="D1074" s="20" t="s">
        <v>759</v>
      </c>
      <c r="E1074" s="20">
        <v>10800</v>
      </c>
      <c r="F1074" s="20" t="s">
        <v>948</v>
      </c>
      <c r="G1074" s="20">
        <v>30</v>
      </c>
      <c r="H1074" s="20">
        <v>360</v>
      </c>
      <c r="I1074" s="20">
        <v>677.6</v>
      </c>
      <c r="J1074" s="20">
        <v>2020</v>
      </c>
      <c r="K1074" s="20">
        <v>6</v>
      </c>
      <c r="L1074" s="20">
        <v>27</v>
      </c>
    </row>
    <row r="1075" spans="1:12" x14ac:dyDescent="0.3">
      <c r="A1075" s="21">
        <v>44009</v>
      </c>
      <c r="B1075" s="20" t="s">
        <v>757</v>
      </c>
      <c r="C1075" s="20" t="s">
        <v>758</v>
      </c>
      <c r="D1075" s="20" t="s">
        <v>759</v>
      </c>
      <c r="E1075" s="20">
        <v>16200</v>
      </c>
      <c r="F1075" s="20" t="s">
        <v>943</v>
      </c>
      <c r="G1075" s="20">
        <v>45</v>
      </c>
      <c r="H1075" s="20">
        <v>360</v>
      </c>
      <c r="I1075" s="20">
        <v>941.2</v>
      </c>
      <c r="J1075" s="20">
        <v>2020</v>
      </c>
      <c r="K1075" s="20">
        <v>6</v>
      </c>
      <c r="L1075" s="20">
        <v>26</v>
      </c>
    </row>
    <row r="1076" spans="1:12" x14ac:dyDescent="0.3">
      <c r="A1076" s="21">
        <v>44009</v>
      </c>
      <c r="B1076" s="20" t="s">
        <v>761</v>
      </c>
      <c r="C1076" s="20" t="s">
        <v>762</v>
      </c>
      <c r="D1076" s="20" t="s">
        <v>759</v>
      </c>
      <c r="E1076" s="20">
        <v>12240</v>
      </c>
      <c r="F1076" s="20" t="s">
        <v>944</v>
      </c>
      <c r="G1076" s="20">
        <v>34</v>
      </c>
      <c r="H1076" s="20">
        <v>360</v>
      </c>
      <c r="I1076" s="20">
        <v>722.75</v>
      </c>
      <c r="J1076" s="20">
        <v>2020</v>
      </c>
      <c r="K1076" s="20">
        <v>6</v>
      </c>
      <c r="L1076" s="20">
        <v>26</v>
      </c>
    </row>
    <row r="1077" spans="1:12" x14ac:dyDescent="0.3">
      <c r="A1077" s="21">
        <v>44009</v>
      </c>
      <c r="B1077" s="20" t="s">
        <v>764</v>
      </c>
      <c r="C1077" s="20" t="s">
        <v>765</v>
      </c>
      <c r="D1077" s="20" t="s">
        <v>759</v>
      </c>
      <c r="E1077" s="20">
        <v>13320</v>
      </c>
      <c r="F1077" s="20" t="s">
        <v>945</v>
      </c>
      <c r="G1077" s="20">
        <v>37</v>
      </c>
      <c r="H1077" s="20">
        <v>360</v>
      </c>
      <c r="I1077" s="20">
        <v>820.8</v>
      </c>
      <c r="J1077" s="20">
        <v>2020</v>
      </c>
      <c r="K1077" s="20">
        <v>6</v>
      </c>
      <c r="L1077" s="20">
        <v>26</v>
      </c>
    </row>
    <row r="1078" spans="1:12" x14ac:dyDescent="0.3">
      <c r="A1078" s="21">
        <v>44009</v>
      </c>
      <c r="B1078" s="20" t="s">
        <v>767</v>
      </c>
      <c r="C1078" s="20" t="s">
        <v>768</v>
      </c>
      <c r="D1078" s="20" t="s">
        <v>759</v>
      </c>
      <c r="E1078" s="20">
        <v>11520</v>
      </c>
      <c r="F1078" s="20" t="s">
        <v>946</v>
      </c>
      <c r="G1078" s="20">
        <v>32</v>
      </c>
      <c r="H1078" s="20">
        <v>360</v>
      </c>
      <c r="I1078" s="20">
        <v>742.6</v>
      </c>
      <c r="J1078" s="20">
        <v>2020</v>
      </c>
      <c r="K1078" s="20">
        <v>6</v>
      </c>
      <c r="L1078" s="20">
        <v>26</v>
      </c>
    </row>
    <row r="1079" spans="1:12" x14ac:dyDescent="0.3">
      <c r="A1079" s="21">
        <v>44009</v>
      </c>
      <c r="B1079" s="20" t="s">
        <v>770</v>
      </c>
      <c r="C1079" s="20" t="s">
        <v>771</v>
      </c>
      <c r="D1079" s="20" t="s">
        <v>759</v>
      </c>
      <c r="E1079" s="20">
        <v>9360</v>
      </c>
      <c r="F1079" s="20" t="s">
        <v>947</v>
      </c>
      <c r="G1079" s="20">
        <v>26</v>
      </c>
      <c r="H1079" s="20">
        <v>360</v>
      </c>
      <c r="I1079" s="20">
        <v>595.20000000000005</v>
      </c>
      <c r="J1079" s="20">
        <v>2020</v>
      </c>
      <c r="K1079" s="20">
        <v>6</v>
      </c>
      <c r="L1079" s="20">
        <v>26</v>
      </c>
    </row>
    <row r="1080" spans="1:12" x14ac:dyDescent="0.3">
      <c r="A1080" s="21">
        <v>44009</v>
      </c>
      <c r="B1080" s="20" t="s">
        <v>773</v>
      </c>
      <c r="C1080" s="20" t="s">
        <v>774</v>
      </c>
      <c r="D1080" s="20" t="s">
        <v>759</v>
      </c>
      <c r="E1080" s="20">
        <v>8640</v>
      </c>
      <c r="F1080" s="20" t="s">
        <v>948</v>
      </c>
      <c r="G1080" s="20">
        <v>24</v>
      </c>
      <c r="H1080" s="20">
        <v>360</v>
      </c>
      <c r="I1080" s="20">
        <v>537.75</v>
      </c>
      <c r="J1080" s="20">
        <v>2020</v>
      </c>
      <c r="K1080" s="20">
        <v>6</v>
      </c>
      <c r="L1080" s="20">
        <v>26</v>
      </c>
    </row>
    <row r="1081" spans="1:12" x14ac:dyDescent="0.3">
      <c r="A1081" s="21">
        <v>44008</v>
      </c>
      <c r="B1081" s="20" t="s">
        <v>757</v>
      </c>
      <c r="C1081" s="20" t="s">
        <v>758</v>
      </c>
      <c r="D1081" s="20" t="s">
        <v>759</v>
      </c>
      <c r="E1081" s="20">
        <v>12600</v>
      </c>
      <c r="F1081" s="20" t="s">
        <v>943</v>
      </c>
      <c r="G1081" s="20">
        <v>35</v>
      </c>
      <c r="H1081" s="20">
        <v>360</v>
      </c>
      <c r="I1081" s="20">
        <v>731.8</v>
      </c>
      <c r="J1081" s="20">
        <v>2020</v>
      </c>
      <c r="K1081" s="20">
        <v>6</v>
      </c>
      <c r="L1081" s="20">
        <v>26</v>
      </c>
    </row>
    <row r="1082" spans="1:12" x14ac:dyDescent="0.3">
      <c r="A1082" s="21">
        <v>44008</v>
      </c>
      <c r="B1082" s="20" t="s">
        <v>761</v>
      </c>
      <c r="C1082" s="20" t="s">
        <v>762</v>
      </c>
      <c r="D1082" s="20" t="s">
        <v>759</v>
      </c>
      <c r="E1082" s="20">
        <v>12600</v>
      </c>
      <c r="F1082" s="20" t="s">
        <v>944</v>
      </c>
      <c r="G1082" s="20">
        <v>35</v>
      </c>
      <c r="H1082" s="20">
        <v>360</v>
      </c>
      <c r="I1082" s="20">
        <v>763.9</v>
      </c>
      <c r="J1082" s="20">
        <v>2020</v>
      </c>
      <c r="K1082" s="20">
        <v>6</v>
      </c>
      <c r="L1082" s="20">
        <v>26</v>
      </c>
    </row>
    <row r="1083" spans="1:12" x14ac:dyDescent="0.3">
      <c r="A1083" s="21">
        <v>44008</v>
      </c>
      <c r="B1083" s="20" t="s">
        <v>764</v>
      </c>
      <c r="C1083" s="20" t="s">
        <v>765</v>
      </c>
      <c r="D1083" s="20" t="s">
        <v>759</v>
      </c>
      <c r="E1083" s="20">
        <v>13320</v>
      </c>
      <c r="F1083" s="20" t="s">
        <v>945</v>
      </c>
      <c r="G1083" s="20">
        <v>37</v>
      </c>
      <c r="H1083" s="20">
        <v>360</v>
      </c>
      <c r="I1083" s="20">
        <v>824.25</v>
      </c>
      <c r="J1083" s="20">
        <v>2020</v>
      </c>
      <c r="K1083" s="20">
        <v>6</v>
      </c>
      <c r="L1083" s="20">
        <v>26</v>
      </c>
    </row>
    <row r="1084" spans="1:12" x14ac:dyDescent="0.3">
      <c r="A1084" s="21">
        <v>44008</v>
      </c>
      <c r="B1084" s="20" t="s">
        <v>767</v>
      </c>
      <c r="C1084" s="20" t="s">
        <v>768</v>
      </c>
      <c r="D1084" s="20" t="s">
        <v>759</v>
      </c>
      <c r="E1084" s="20">
        <v>11880</v>
      </c>
      <c r="F1084" s="20" t="s">
        <v>946</v>
      </c>
      <c r="G1084" s="20">
        <v>33</v>
      </c>
      <c r="H1084" s="20">
        <v>360</v>
      </c>
      <c r="I1084" s="20">
        <v>788.65</v>
      </c>
      <c r="J1084" s="20">
        <v>2020</v>
      </c>
      <c r="K1084" s="20">
        <v>6</v>
      </c>
      <c r="L1084" s="20">
        <v>26</v>
      </c>
    </row>
    <row r="1085" spans="1:12" x14ac:dyDescent="0.3">
      <c r="A1085" s="21">
        <v>44008</v>
      </c>
      <c r="B1085" s="20" t="s">
        <v>770</v>
      </c>
      <c r="C1085" s="20" t="s">
        <v>771</v>
      </c>
      <c r="D1085" s="20" t="s">
        <v>759</v>
      </c>
      <c r="E1085" s="20">
        <v>9360</v>
      </c>
      <c r="F1085" s="20" t="s">
        <v>947</v>
      </c>
      <c r="G1085" s="20">
        <v>26</v>
      </c>
      <c r="H1085" s="20">
        <v>360</v>
      </c>
      <c r="I1085" s="20">
        <v>592.54999999999995</v>
      </c>
      <c r="J1085" s="20">
        <v>2020</v>
      </c>
      <c r="K1085" s="20">
        <v>6</v>
      </c>
      <c r="L1085" s="20">
        <v>26</v>
      </c>
    </row>
    <row r="1086" spans="1:12" x14ac:dyDescent="0.3">
      <c r="A1086" s="21">
        <v>44008</v>
      </c>
      <c r="B1086" s="20" t="s">
        <v>773</v>
      </c>
      <c r="C1086" s="20" t="s">
        <v>774</v>
      </c>
      <c r="D1086" s="20" t="s">
        <v>759</v>
      </c>
      <c r="E1086" s="20">
        <v>9360</v>
      </c>
      <c r="F1086" s="20" t="s">
        <v>948</v>
      </c>
      <c r="G1086" s="20">
        <v>26</v>
      </c>
      <c r="H1086" s="20">
        <v>360</v>
      </c>
      <c r="I1086" s="20">
        <v>590.25</v>
      </c>
      <c r="J1086" s="20">
        <v>2020</v>
      </c>
      <c r="K1086" s="20">
        <v>6</v>
      </c>
      <c r="L1086" s="20">
        <v>26</v>
      </c>
    </row>
    <row r="1087" spans="1:12" x14ac:dyDescent="0.3">
      <c r="A1087" s="21">
        <v>44007</v>
      </c>
      <c r="B1087" s="20" t="s">
        <v>757</v>
      </c>
      <c r="C1087" s="20" t="s">
        <v>758</v>
      </c>
      <c r="D1087" s="20" t="s">
        <v>759</v>
      </c>
      <c r="E1087" s="20">
        <v>14040</v>
      </c>
      <c r="F1087" s="20" t="s">
        <v>943</v>
      </c>
      <c r="G1087" s="20">
        <v>39</v>
      </c>
      <c r="H1087" s="20">
        <v>360</v>
      </c>
      <c r="I1087" s="20">
        <v>857.78</v>
      </c>
      <c r="J1087" s="20">
        <v>2020</v>
      </c>
      <c r="K1087" s="20">
        <v>6</v>
      </c>
      <c r="L1087" s="20">
        <v>26</v>
      </c>
    </row>
    <row r="1088" spans="1:12" x14ac:dyDescent="0.3">
      <c r="A1088" s="21">
        <v>44007</v>
      </c>
      <c r="B1088" s="20" t="s">
        <v>761</v>
      </c>
      <c r="C1088" s="20" t="s">
        <v>762</v>
      </c>
      <c r="D1088" s="20" t="s">
        <v>759</v>
      </c>
      <c r="E1088" s="20">
        <v>12240</v>
      </c>
      <c r="F1088" s="20" t="s">
        <v>944</v>
      </c>
      <c r="G1088" s="20">
        <v>34</v>
      </c>
      <c r="H1088" s="20">
        <v>360</v>
      </c>
      <c r="I1088" s="20">
        <v>739.2</v>
      </c>
      <c r="J1088" s="20">
        <v>2020</v>
      </c>
      <c r="K1088" s="20">
        <v>6</v>
      </c>
      <c r="L1088" s="20">
        <v>26</v>
      </c>
    </row>
    <row r="1089" spans="1:12" x14ac:dyDescent="0.3">
      <c r="A1089" s="21">
        <v>44007</v>
      </c>
      <c r="B1089" s="20" t="s">
        <v>764</v>
      </c>
      <c r="C1089" s="20" t="s">
        <v>765</v>
      </c>
      <c r="D1089" s="20" t="s">
        <v>759</v>
      </c>
      <c r="E1089" s="20">
        <v>12240</v>
      </c>
      <c r="F1089" s="20" t="s">
        <v>945</v>
      </c>
      <c r="G1089" s="20">
        <v>34</v>
      </c>
      <c r="H1089" s="20">
        <v>360</v>
      </c>
      <c r="I1089" s="20">
        <v>754.55</v>
      </c>
      <c r="J1089" s="20">
        <v>2020</v>
      </c>
      <c r="K1089" s="20">
        <v>6</v>
      </c>
      <c r="L1089" s="20">
        <v>26</v>
      </c>
    </row>
    <row r="1090" spans="1:12" x14ac:dyDescent="0.3">
      <c r="A1090" s="21">
        <v>44007</v>
      </c>
      <c r="B1090" s="20" t="s">
        <v>767</v>
      </c>
      <c r="C1090" s="20" t="s">
        <v>768</v>
      </c>
      <c r="D1090" s="20" t="s">
        <v>759</v>
      </c>
      <c r="E1090" s="20">
        <v>12240</v>
      </c>
      <c r="F1090" s="20" t="s">
        <v>946</v>
      </c>
      <c r="G1090" s="20">
        <v>34</v>
      </c>
      <c r="H1090" s="20">
        <v>360</v>
      </c>
      <c r="I1090" s="20">
        <v>782.85</v>
      </c>
      <c r="J1090" s="20">
        <v>2020</v>
      </c>
      <c r="K1090" s="20">
        <v>6</v>
      </c>
      <c r="L1090" s="20">
        <v>26</v>
      </c>
    </row>
    <row r="1091" spans="1:12" x14ac:dyDescent="0.3">
      <c r="A1091" s="21">
        <v>44007</v>
      </c>
      <c r="B1091" s="20" t="s">
        <v>770</v>
      </c>
      <c r="C1091" s="20" t="s">
        <v>771</v>
      </c>
      <c r="D1091" s="20" t="s">
        <v>759</v>
      </c>
      <c r="E1091" s="20">
        <v>8640</v>
      </c>
      <c r="F1091" s="20" t="s">
        <v>947</v>
      </c>
      <c r="G1091" s="20">
        <v>24</v>
      </c>
      <c r="H1091" s="20">
        <v>360</v>
      </c>
      <c r="I1091" s="20">
        <v>546.35</v>
      </c>
      <c r="J1091" s="20">
        <v>2020</v>
      </c>
      <c r="K1091" s="20">
        <v>6</v>
      </c>
      <c r="L1091" s="20">
        <v>26</v>
      </c>
    </row>
    <row r="1092" spans="1:12" x14ac:dyDescent="0.3">
      <c r="A1092" s="21">
        <v>44007</v>
      </c>
      <c r="B1092" s="20" t="s">
        <v>773</v>
      </c>
      <c r="C1092" s="20" t="s">
        <v>774</v>
      </c>
      <c r="D1092" s="20" t="s">
        <v>759</v>
      </c>
      <c r="E1092" s="20">
        <v>9000</v>
      </c>
      <c r="F1092" s="20" t="s">
        <v>948</v>
      </c>
      <c r="G1092" s="20">
        <v>25</v>
      </c>
      <c r="H1092" s="20">
        <v>360</v>
      </c>
      <c r="I1092" s="20">
        <v>563.85</v>
      </c>
      <c r="J1092" s="20">
        <v>2020</v>
      </c>
      <c r="K1092" s="20">
        <v>6</v>
      </c>
      <c r="L1092" s="20">
        <v>26</v>
      </c>
    </row>
    <row r="1093" spans="1:12" x14ac:dyDescent="0.3">
      <c r="A1093" s="21">
        <v>44006</v>
      </c>
      <c r="B1093" s="20" t="s">
        <v>757</v>
      </c>
      <c r="C1093" s="20" t="s">
        <v>758</v>
      </c>
      <c r="D1093" s="20" t="s">
        <v>759</v>
      </c>
      <c r="E1093" s="20">
        <v>13680</v>
      </c>
      <c r="F1093" s="20" t="s">
        <v>943</v>
      </c>
      <c r="G1093" s="20">
        <v>38</v>
      </c>
      <c r="H1093" s="20">
        <v>360</v>
      </c>
      <c r="I1093" s="20">
        <v>793.6</v>
      </c>
      <c r="J1093" s="20">
        <v>2020</v>
      </c>
      <c r="K1093" s="20">
        <v>6</v>
      </c>
      <c r="L1093" s="20">
        <v>26</v>
      </c>
    </row>
    <row r="1094" spans="1:12" x14ac:dyDescent="0.3">
      <c r="A1094" s="21">
        <v>44006</v>
      </c>
      <c r="B1094" s="20" t="s">
        <v>761</v>
      </c>
      <c r="C1094" s="20" t="s">
        <v>762</v>
      </c>
      <c r="D1094" s="20" t="s">
        <v>759</v>
      </c>
      <c r="E1094" s="20">
        <v>12240</v>
      </c>
      <c r="F1094" s="20" t="s">
        <v>944</v>
      </c>
      <c r="G1094" s="20">
        <v>34</v>
      </c>
      <c r="H1094" s="20">
        <v>360</v>
      </c>
      <c r="I1094" s="20">
        <v>715.1</v>
      </c>
      <c r="J1094" s="20">
        <v>2020</v>
      </c>
      <c r="K1094" s="20">
        <v>6</v>
      </c>
      <c r="L1094" s="20">
        <v>26</v>
      </c>
    </row>
    <row r="1095" spans="1:12" x14ac:dyDescent="0.3">
      <c r="A1095" s="21">
        <v>44006</v>
      </c>
      <c r="B1095" s="20" t="s">
        <v>764</v>
      </c>
      <c r="C1095" s="20" t="s">
        <v>765</v>
      </c>
      <c r="D1095" s="20" t="s">
        <v>759</v>
      </c>
      <c r="E1095" s="20">
        <v>12960</v>
      </c>
      <c r="F1095" s="20" t="s">
        <v>945</v>
      </c>
      <c r="G1095" s="20">
        <v>36</v>
      </c>
      <c r="H1095" s="20">
        <v>360</v>
      </c>
      <c r="I1095" s="20">
        <v>798.09</v>
      </c>
      <c r="J1095" s="20">
        <v>2020</v>
      </c>
      <c r="K1095" s="20">
        <v>6</v>
      </c>
      <c r="L1095" s="20">
        <v>26</v>
      </c>
    </row>
    <row r="1096" spans="1:12" x14ac:dyDescent="0.3">
      <c r="A1096" s="21">
        <v>44006</v>
      </c>
      <c r="B1096" s="20" t="s">
        <v>767</v>
      </c>
      <c r="C1096" s="20" t="s">
        <v>768</v>
      </c>
      <c r="D1096" s="20" t="s">
        <v>759</v>
      </c>
      <c r="E1096" s="20">
        <v>11520</v>
      </c>
      <c r="F1096" s="20" t="s">
        <v>946</v>
      </c>
      <c r="G1096" s="20">
        <v>32</v>
      </c>
      <c r="H1096" s="20">
        <v>360</v>
      </c>
      <c r="I1096" s="20">
        <v>734.75</v>
      </c>
      <c r="J1096" s="20">
        <v>2020</v>
      </c>
      <c r="K1096" s="20">
        <v>6</v>
      </c>
      <c r="L1096" s="20">
        <v>26</v>
      </c>
    </row>
    <row r="1097" spans="1:12" x14ac:dyDescent="0.3">
      <c r="A1097" s="21">
        <v>44006</v>
      </c>
      <c r="B1097" s="20" t="s">
        <v>770</v>
      </c>
      <c r="C1097" s="20" t="s">
        <v>771</v>
      </c>
      <c r="D1097" s="20" t="s">
        <v>759</v>
      </c>
      <c r="E1097" s="20">
        <v>9000</v>
      </c>
      <c r="F1097" s="20" t="s">
        <v>947</v>
      </c>
      <c r="G1097" s="20">
        <v>25</v>
      </c>
      <c r="H1097" s="20">
        <v>360</v>
      </c>
      <c r="I1097" s="20">
        <v>567.20000000000005</v>
      </c>
      <c r="J1097" s="20">
        <v>2020</v>
      </c>
      <c r="K1097" s="20">
        <v>6</v>
      </c>
      <c r="L1097" s="20">
        <v>26</v>
      </c>
    </row>
    <row r="1098" spans="1:12" x14ac:dyDescent="0.3">
      <c r="A1098" s="21">
        <v>44006</v>
      </c>
      <c r="B1098" s="20" t="s">
        <v>773</v>
      </c>
      <c r="C1098" s="20" t="s">
        <v>774</v>
      </c>
      <c r="D1098" s="20" t="s">
        <v>759</v>
      </c>
      <c r="E1098" s="20">
        <v>9000</v>
      </c>
      <c r="F1098" s="20" t="s">
        <v>948</v>
      </c>
      <c r="G1098" s="20">
        <v>25</v>
      </c>
      <c r="H1098" s="20">
        <v>360</v>
      </c>
      <c r="I1098" s="20">
        <v>562.29999999999995</v>
      </c>
      <c r="J1098" s="20">
        <v>2020</v>
      </c>
      <c r="K1098" s="20">
        <v>6</v>
      </c>
      <c r="L1098" s="20">
        <v>26</v>
      </c>
    </row>
    <row r="1099" spans="1:12" x14ac:dyDescent="0.3">
      <c r="A1099" s="21">
        <v>44005</v>
      </c>
      <c r="B1099" s="20" t="s">
        <v>757</v>
      </c>
      <c r="C1099" s="20" t="s">
        <v>758</v>
      </c>
      <c r="D1099" s="20" t="s">
        <v>759</v>
      </c>
      <c r="E1099" s="20">
        <v>17640</v>
      </c>
      <c r="F1099" s="20" t="s">
        <v>943</v>
      </c>
      <c r="G1099" s="20">
        <v>49</v>
      </c>
      <c r="H1099" s="20">
        <v>360</v>
      </c>
      <c r="I1099" s="20">
        <v>1025.18</v>
      </c>
      <c r="J1099" s="20">
        <v>2020</v>
      </c>
      <c r="K1099" s="20">
        <v>6</v>
      </c>
      <c r="L1099" s="20">
        <v>26</v>
      </c>
    </row>
    <row r="1100" spans="1:12" x14ac:dyDescent="0.3">
      <c r="A1100" s="21">
        <v>44005</v>
      </c>
      <c r="B1100" s="20" t="s">
        <v>761</v>
      </c>
      <c r="C1100" s="20" t="s">
        <v>762</v>
      </c>
      <c r="D1100" s="20" t="s">
        <v>759</v>
      </c>
      <c r="E1100" s="20">
        <v>14040</v>
      </c>
      <c r="F1100" s="20" t="s">
        <v>944</v>
      </c>
      <c r="G1100" s="20">
        <v>39</v>
      </c>
      <c r="H1100" s="20">
        <v>360</v>
      </c>
      <c r="I1100" s="20">
        <v>813.35</v>
      </c>
      <c r="J1100" s="20">
        <v>2020</v>
      </c>
      <c r="K1100" s="20">
        <v>6</v>
      </c>
      <c r="L1100" s="20">
        <v>26</v>
      </c>
    </row>
    <row r="1101" spans="1:12" x14ac:dyDescent="0.3">
      <c r="A1101" s="21">
        <v>44005</v>
      </c>
      <c r="B1101" s="20" t="s">
        <v>764</v>
      </c>
      <c r="C1101" s="20" t="s">
        <v>765</v>
      </c>
      <c r="D1101" s="20" t="s">
        <v>759</v>
      </c>
      <c r="E1101" s="20">
        <v>15480</v>
      </c>
      <c r="F1101" s="20" t="s">
        <v>945</v>
      </c>
      <c r="G1101" s="20">
        <v>43</v>
      </c>
      <c r="H1101" s="20">
        <v>360</v>
      </c>
      <c r="I1101" s="20">
        <v>947.03</v>
      </c>
      <c r="J1101" s="20">
        <v>2020</v>
      </c>
      <c r="K1101" s="20">
        <v>6</v>
      </c>
      <c r="L1101" s="20">
        <v>26</v>
      </c>
    </row>
    <row r="1102" spans="1:12" x14ac:dyDescent="0.3">
      <c r="A1102" s="21">
        <v>44005</v>
      </c>
      <c r="B1102" s="20" t="s">
        <v>767</v>
      </c>
      <c r="C1102" s="20" t="s">
        <v>768</v>
      </c>
      <c r="D1102" s="20" t="s">
        <v>759</v>
      </c>
      <c r="E1102" s="20">
        <v>14040</v>
      </c>
      <c r="F1102" s="20" t="s">
        <v>946</v>
      </c>
      <c r="G1102" s="20">
        <v>39</v>
      </c>
      <c r="H1102" s="20">
        <v>360</v>
      </c>
      <c r="I1102" s="20">
        <v>917.6</v>
      </c>
      <c r="J1102" s="20">
        <v>2020</v>
      </c>
      <c r="K1102" s="20">
        <v>6</v>
      </c>
      <c r="L1102" s="20">
        <v>26</v>
      </c>
    </row>
    <row r="1103" spans="1:12" x14ac:dyDescent="0.3">
      <c r="A1103" s="21">
        <v>44005</v>
      </c>
      <c r="B1103" s="20" t="s">
        <v>770</v>
      </c>
      <c r="C1103" s="20" t="s">
        <v>771</v>
      </c>
      <c r="D1103" s="20" t="s">
        <v>759</v>
      </c>
      <c r="E1103" s="20">
        <v>9000</v>
      </c>
      <c r="F1103" s="20" t="s">
        <v>947</v>
      </c>
      <c r="G1103" s="20">
        <v>25</v>
      </c>
      <c r="H1103" s="20">
        <v>360</v>
      </c>
      <c r="I1103" s="20">
        <v>569.6</v>
      </c>
      <c r="J1103" s="20">
        <v>2020</v>
      </c>
      <c r="K1103" s="20">
        <v>6</v>
      </c>
      <c r="L1103" s="20">
        <v>26</v>
      </c>
    </row>
    <row r="1104" spans="1:12" x14ac:dyDescent="0.3">
      <c r="A1104" s="21">
        <v>44005</v>
      </c>
      <c r="B1104" s="20" t="s">
        <v>773</v>
      </c>
      <c r="C1104" s="20" t="s">
        <v>774</v>
      </c>
      <c r="D1104" s="20" t="s">
        <v>759</v>
      </c>
      <c r="E1104" s="20">
        <v>10080</v>
      </c>
      <c r="F1104" s="20" t="s">
        <v>948</v>
      </c>
      <c r="G1104" s="20">
        <v>28</v>
      </c>
      <c r="H1104" s="20">
        <v>360</v>
      </c>
      <c r="I1104" s="20">
        <v>629.29999999999995</v>
      </c>
      <c r="J1104" s="20">
        <v>2020</v>
      </c>
      <c r="K1104" s="20">
        <v>6</v>
      </c>
      <c r="L1104" s="20">
        <v>26</v>
      </c>
    </row>
    <row r="1105" spans="1:12" x14ac:dyDescent="0.3">
      <c r="A1105" s="21">
        <v>44005</v>
      </c>
      <c r="B1105" s="20" t="s">
        <v>757</v>
      </c>
      <c r="C1105" s="20" t="s">
        <v>758</v>
      </c>
      <c r="D1105" s="20" t="s">
        <v>759</v>
      </c>
      <c r="E1105" s="20">
        <v>11160</v>
      </c>
      <c r="F1105" s="20" t="s">
        <v>943</v>
      </c>
      <c r="G1105" s="20">
        <v>31</v>
      </c>
      <c r="H1105" s="20">
        <v>360</v>
      </c>
      <c r="I1105" s="20">
        <v>706.7</v>
      </c>
      <c r="J1105" s="20">
        <v>2020</v>
      </c>
      <c r="K1105" s="20">
        <v>6</v>
      </c>
      <c r="L1105" s="20">
        <v>26</v>
      </c>
    </row>
    <row r="1106" spans="1:12" x14ac:dyDescent="0.3">
      <c r="A1106" s="21">
        <v>44005</v>
      </c>
      <c r="B1106" s="20" t="s">
        <v>761</v>
      </c>
      <c r="C1106" s="20" t="s">
        <v>762</v>
      </c>
      <c r="D1106" s="20" t="s">
        <v>759</v>
      </c>
      <c r="E1106" s="20">
        <v>10080</v>
      </c>
      <c r="F1106" s="20" t="s">
        <v>944</v>
      </c>
      <c r="G1106" s="20">
        <v>28</v>
      </c>
      <c r="H1106" s="20">
        <v>360</v>
      </c>
      <c r="I1106" s="20">
        <v>523</v>
      </c>
      <c r="J1106" s="20">
        <v>2020</v>
      </c>
      <c r="K1106" s="20">
        <v>6</v>
      </c>
      <c r="L1106" s="20">
        <v>26</v>
      </c>
    </row>
    <row r="1107" spans="1:12" x14ac:dyDescent="0.3">
      <c r="A1107" s="21">
        <v>44005</v>
      </c>
      <c r="B1107" s="20" t="s">
        <v>764</v>
      </c>
      <c r="C1107" s="20" t="s">
        <v>765</v>
      </c>
      <c r="D1107" s="20" t="s">
        <v>759</v>
      </c>
      <c r="E1107" s="20">
        <v>10080</v>
      </c>
      <c r="F1107" s="20" t="s">
        <v>945</v>
      </c>
      <c r="G1107" s="20">
        <v>28</v>
      </c>
      <c r="H1107" s="20">
        <v>360</v>
      </c>
      <c r="I1107" s="20">
        <v>622.21</v>
      </c>
      <c r="J1107" s="20">
        <v>2020</v>
      </c>
      <c r="K1107" s="20">
        <v>6</v>
      </c>
      <c r="L1107" s="20">
        <v>26</v>
      </c>
    </row>
    <row r="1108" spans="1:12" x14ac:dyDescent="0.3">
      <c r="A1108" s="21">
        <v>44005</v>
      </c>
      <c r="B1108" s="20" t="s">
        <v>767</v>
      </c>
      <c r="C1108" s="20" t="s">
        <v>768</v>
      </c>
      <c r="D1108" s="20" t="s">
        <v>759</v>
      </c>
      <c r="E1108" s="20">
        <v>10080</v>
      </c>
      <c r="F1108" s="20" t="s">
        <v>946</v>
      </c>
      <c r="G1108" s="20">
        <v>28</v>
      </c>
      <c r="H1108" s="20">
        <v>360</v>
      </c>
      <c r="I1108" s="20">
        <v>644.63</v>
      </c>
      <c r="J1108" s="20">
        <v>2020</v>
      </c>
      <c r="K1108" s="20">
        <v>6</v>
      </c>
      <c r="L1108" s="20">
        <v>26</v>
      </c>
    </row>
    <row r="1109" spans="1:12" x14ac:dyDescent="0.3">
      <c r="A1109" s="21">
        <v>44005</v>
      </c>
      <c r="B1109" s="20" t="s">
        <v>770</v>
      </c>
      <c r="C1109" s="20" t="s">
        <v>771</v>
      </c>
      <c r="D1109" s="20" t="s">
        <v>759</v>
      </c>
      <c r="E1109" s="20">
        <v>11880</v>
      </c>
      <c r="F1109" s="20" t="s">
        <v>947</v>
      </c>
      <c r="G1109" s="20">
        <v>33</v>
      </c>
      <c r="H1109" s="20">
        <v>360</v>
      </c>
      <c r="I1109" s="20">
        <v>749.6</v>
      </c>
      <c r="J1109" s="20">
        <v>2020</v>
      </c>
      <c r="K1109" s="20">
        <v>6</v>
      </c>
      <c r="L1109" s="20">
        <v>26</v>
      </c>
    </row>
    <row r="1110" spans="1:12" x14ac:dyDescent="0.3">
      <c r="A1110" s="21">
        <v>44005</v>
      </c>
      <c r="B1110" s="20" t="s">
        <v>773</v>
      </c>
      <c r="C1110" s="20" t="s">
        <v>774</v>
      </c>
      <c r="D1110" s="20" t="s">
        <v>759</v>
      </c>
      <c r="E1110" s="20">
        <v>9000</v>
      </c>
      <c r="F1110" s="20" t="s">
        <v>948</v>
      </c>
      <c r="G1110" s="20">
        <v>25</v>
      </c>
      <c r="H1110" s="20">
        <v>360</v>
      </c>
      <c r="I1110" s="20">
        <v>563.79999999999995</v>
      </c>
      <c r="J1110" s="20">
        <v>2020</v>
      </c>
      <c r="K1110" s="20">
        <v>6</v>
      </c>
      <c r="L1110" s="20">
        <v>26</v>
      </c>
    </row>
    <row r="1111" spans="1:12" x14ac:dyDescent="0.3">
      <c r="A1111" s="21">
        <v>44004</v>
      </c>
      <c r="B1111" s="20" t="s">
        <v>757</v>
      </c>
      <c r="C1111" s="20" t="s">
        <v>758</v>
      </c>
      <c r="D1111" s="20" t="s">
        <v>759</v>
      </c>
      <c r="E1111" s="20">
        <v>14760</v>
      </c>
      <c r="F1111" s="20" t="s">
        <v>949</v>
      </c>
      <c r="G1111" s="20">
        <v>41</v>
      </c>
      <c r="H1111" s="20">
        <v>360</v>
      </c>
      <c r="I1111" s="20">
        <v>851.25</v>
      </c>
      <c r="J1111" s="20">
        <v>2020</v>
      </c>
      <c r="K1111" s="20">
        <v>6</v>
      </c>
      <c r="L1111" s="20">
        <v>26</v>
      </c>
    </row>
    <row r="1112" spans="1:12" x14ac:dyDescent="0.3">
      <c r="A1112" s="21">
        <v>44004</v>
      </c>
      <c r="B1112" s="20" t="s">
        <v>761</v>
      </c>
      <c r="C1112" s="20" t="s">
        <v>762</v>
      </c>
      <c r="D1112" s="20" t="s">
        <v>759</v>
      </c>
      <c r="E1112" s="20">
        <v>11880</v>
      </c>
      <c r="F1112" s="20" t="s">
        <v>950</v>
      </c>
      <c r="G1112" s="20">
        <v>33</v>
      </c>
      <c r="H1112" s="20">
        <v>360</v>
      </c>
      <c r="I1112" s="20">
        <v>685.25</v>
      </c>
      <c r="J1112" s="20">
        <v>2020</v>
      </c>
      <c r="K1112" s="20">
        <v>6</v>
      </c>
      <c r="L1112" s="20">
        <v>26</v>
      </c>
    </row>
    <row r="1113" spans="1:12" x14ac:dyDescent="0.3">
      <c r="A1113" s="21">
        <v>44004</v>
      </c>
      <c r="B1113" s="20" t="s">
        <v>764</v>
      </c>
      <c r="C1113" s="20" t="s">
        <v>765</v>
      </c>
      <c r="D1113" s="20" t="s">
        <v>759</v>
      </c>
      <c r="E1113" s="20">
        <v>13320</v>
      </c>
      <c r="F1113" s="20" t="s">
        <v>951</v>
      </c>
      <c r="G1113" s="20">
        <v>37</v>
      </c>
      <c r="H1113" s="20">
        <v>360</v>
      </c>
      <c r="I1113" s="20">
        <v>785.75</v>
      </c>
      <c r="J1113" s="20">
        <v>2020</v>
      </c>
      <c r="K1113" s="20">
        <v>6</v>
      </c>
      <c r="L1113" s="20">
        <v>26</v>
      </c>
    </row>
    <row r="1114" spans="1:12" x14ac:dyDescent="0.3">
      <c r="A1114" s="21">
        <v>44004</v>
      </c>
      <c r="B1114" s="20" t="s">
        <v>767</v>
      </c>
      <c r="C1114" s="20" t="s">
        <v>768</v>
      </c>
      <c r="D1114" s="20" t="s">
        <v>759</v>
      </c>
      <c r="E1114" s="20">
        <v>11880</v>
      </c>
      <c r="F1114" s="20" t="s">
        <v>952</v>
      </c>
      <c r="G1114" s="20">
        <v>33</v>
      </c>
      <c r="H1114" s="20">
        <v>360</v>
      </c>
      <c r="I1114" s="20">
        <v>599.79999999999995</v>
      </c>
      <c r="J1114" s="20">
        <v>2020</v>
      </c>
      <c r="K1114" s="20">
        <v>6</v>
      </c>
      <c r="L1114" s="20">
        <v>26</v>
      </c>
    </row>
    <row r="1115" spans="1:12" x14ac:dyDescent="0.3">
      <c r="A1115" s="21">
        <v>44004</v>
      </c>
      <c r="B1115" s="20" t="s">
        <v>770</v>
      </c>
      <c r="C1115" s="20" t="s">
        <v>771</v>
      </c>
      <c r="D1115" s="20" t="s">
        <v>759</v>
      </c>
      <c r="E1115" s="20">
        <v>5760</v>
      </c>
      <c r="F1115" s="20" t="s">
        <v>953</v>
      </c>
      <c r="G1115" s="20">
        <v>16</v>
      </c>
      <c r="H1115" s="20">
        <v>360</v>
      </c>
      <c r="I1115" s="20">
        <v>362.1</v>
      </c>
      <c r="J1115" s="20">
        <v>2020</v>
      </c>
      <c r="K1115" s="20">
        <v>6</v>
      </c>
      <c r="L1115" s="20">
        <v>26</v>
      </c>
    </row>
    <row r="1116" spans="1:12" x14ac:dyDescent="0.3">
      <c r="A1116" s="21">
        <v>44004</v>
      </c>
      <c r="B1116" s="20" t="s">
        <v>773</v>
      </c>
      <c r="C1116" s="20" t="s">
        <v>774</v>
      </c>
      <c r="D1116" s="20" t="s">
        <v>759</v>
      </c>
      <c r="E1116" s="20">
        <v>9360</v>
      </c>
      <c r="F1116" s="20" t="s">
        <v>954</v>
      </c>
      <c r="G1116" s="20">
        <v>26</v>
      </c>
      <c r="H1116" s="20">
        <v>360</v>
      </c>
      <c r="I1116" s="20">
        <v>576.4</v>
      </c>
      <c r="J1116" s="20">
        <v>2020</v>
      </c>
      <c r="K1116" s="20">
        <v>6</v>
      </c>
      <c r="L1116" s="20">
        <v>26</v>
      </c>
    </row>
    <row r="1117" spans="1:12" x14ac:dyDescent="0.3">
      <c r="A1117" s="21">
        <v>44004</v>
      </c>
      <c r="B1117" s="20" t="s">
        <v>826</v>
      </c>
      <c r="C1117" s="20" t="s">
        <v>827</v>
      </c>
      <c r="D1117" s="20" t="s">
        <v>759</v>
      </c>
      <c r="E1117" s="20">
        <v>15840</v>
      </c>
      <c r="F1117" s="20" t="s">
        <v>955</v>
      </c>
      <c r="G1117" s="20">
        <v>44</v>
      </c>
      <c r="H1117" s="20">
        <v>360</v>
      </c>
      <c r="I1117" s="20">
        <v>989.9</v>
      </c>
      <c r="J1117" s="20">
        <v>2020</v>
      </c>
      <c r="K1117" s="20">
        <v>6</v>
      </c>
      <c r="L1117" s="20">
        <v>26</v>
      </c>
    </row>
    <row r="1118" spans="1:12" x14ac:dyDescent="0.3">
      <c r="A1118" s="21">
        <v>44002</v>
      </c>
      <c r="B1118" s="20" t="s">
        <v>757</v>
      </c>
      <c r="C1118" s="20" t="s">
        <v>758</v>
      </c>
      <c r="D1118" s="20" t="s">
        <v>759</v>
      </c>
      <c r="E1118" s="20">
        <v>16200</v>
      </c>
      <c r="F1118" s="20" t="s">
        <v>949</v>
      </c>
      <c r="G1118" s="20">
        <v>45</v>
      </c>
      <c r="H1118" s="20">
        <v>360</v>
      </c>
      <c r="I1118" s="20">
        <v>907.5</v>
      </c>
      <c r="J1118" s="20">
        <v>2020</v>
      </c>
      <c r="K1118" s="20">
        <v>6</v>
      </c>
      <c r="L1118" s="20">
        <v>25</v>
      </c>
    </row>
    <row r="1119" spans="1:12" x14ac:dyDescent="0.3">
      <c r="A1119" s="21">
        <v>44002</v>
      </c>
      <c r="B1119" s="20" t="s">
        <v>761</v>
      </c>
      <c r="C1119" s="20" t="s">
        <v>762</v>
      </c>
      <c r="D1119" s="20" t="s">
        <v>759</v>
      </c>
      <c r="E1119" s="20">
        <v>12240</v>
      </c>
      <c r="F1119" s="20" t="s">
        <v>950</v>
      </c>
      <c r="G1119" s="20">
        <v>34</v>
      </c>
      <c r="H1119" s="20">
        <v>360</v>
      </c>
      <c r="I1119" s="20">
        <v>703.3</v>
      </c>
      <c r="J1119" s="20">
        <v>2020</v>
      </c>
      <c r="K1119" s="20">
        <v>6</v>
      </c>
      <c r="L1119" s="20">
        <v>25</v>
      </c>
    </row>
    <row r="1120" spans="1:12" x14ac:dyDescent="0.3">
      <c r="A1120" s="21">
        <v>44002</v>
      </c>
      <c r="B1120" s="20" t="s">
        <v>764</v>
      </c>
      <c r="C1120" s="20" t="s">
        <v>765</v>
      </c>
      <c r="D1120" s="20" t="s">
        <v>759</v>
      </c>
      <c r="E1120" s="20">
        <v>13320</v>
      </c>
      <c r="F1120" s="20" t="s">
        <v>951</v>
      </c>
      <c r="G1120" s="20">
        <v>37</v>
      </c>
      <c r="H1120" s="20">
        <v>360</v>
      </c>
      <c r="I1120" s="20">
        <v>808.65</v>
      </c>
      <c r="J1120" s="20">
        <v>2020</v>
      </c>
      <c r="K1120" s="20">
        <v>6</v>
      </c>
      <c r="L1120" s="20">
        <v>25</v>
      </c>
    </row>
    <row r="1121" spans="1:12" x14ac:dyDescent="0.3">
      <c r="A1121" s="21">
        <v>44002</v>
      </c>
      <c r="B1121" s="20" t="s">
        <v>767</v>
      </c>
      <c r="C1121" s="20" t="s">
        <v>768</v>
      </c>
      <c r="D1121" s="20" t="s">
        <v>759</v>
      </c>
      <c r="E1121" s="20">
        <v>11880</v>
      </c>
      <c r="F1121" s="20" t="s">
        <v>952</v>
      </c>
      <c r="G1121" s="20">
        <v>33</v>
      </c>
      <c r="H1121" s="20">
        <v>360</v>
      </c>
      <c r="I1121" s="20">
        <v>749.3</v>
      </c>
      <c r="J1121" s="20">
        <v>2020</v>
      </c>
      <c r="K1121" s="20">
        <v>6</v>
      </c>
      <c r="L1121" s="20">
        <v>25</v>
      </c>
    </row>
    <row r="1122" spans="1:12" x14ac:dyDescent="0.3">
      <c r="A1122" s="21">
        <v>44002</v>
      </c>
      <c r="B1122" s="20" t="s">
        <v>770</v>
      </c>
      <c r="C1122" s="20" t="s">
        <v>771</v>
      </c>
      <c r="D1122" s="20" t="s">
        <v>759</v>
      </c>
      <c r="E1122" s="20">
        <v>9720</v>
      </c>
      <c r="F1122" s="20" t="s">
        <v>953</v>
      </c>
      <c r="G1122" s="20">
        <v>27</v>
      </c>
      <c r="H1122" s="20">
        <v>360</v>
      </c>
      <c r="I1122" s="20">
        <v>605.5</v>
      </c>
      <c r="J1122" s="20">
        <v>2020</v>
      </c>
      <c r="K1122" s="20">
        <v>6</v>
      </c>
      <c r="L1122" s="20">
        <v>25</v>
      </c>
    </row>
    <row r="1123" spans="1:12" x14ac:dyDescent="0.3">
      <c r="A1123" s="21">
        <v>44002</v>
      </c>
      <c r="B1123" s="20" t="s">
        <v>773</v>
      </c>
      <c r="C1123" s="20" t="s">
        <v>774</v>
      </c>
      <c r="D1123" s="20" t="s">
        <v>759</v>
      </c>
      <c r="E1123" s="20">
        <v>10440</v>
      </c>
      <c r="F1123" s="20" t="s">
        <v>954</v>
      </c>
      <c r="G1123" s="20">
        <v>29</v>
      </c>
      <c r="H1123" s="20">
        <v>360</v>
      </c>
      <c r="I1123" s="20">
        <v>645.04999999999995</v>
      </c>
      <c r="J1123" s="20">
        <v>2020</v>
      </c>
      <c r="K1123" s="20">
        <v>6</v>
      </c>
      <c r="L1123" s="20">
        <v>25</v>
      </c>
    </row>
    <row r="1124" spans="1:12" x14ac:dyDescent="0.3">
      <c r="A1124" s="21">
        <v>44002</v>
      </c>
      <c r="B1124" s="20" t="s">
        <v>757</v>
      </c>
      <c r="C1124" s="20" t="s">
        <v>758</v>
      </c>
      <c r="D1124" s="20" t="s">
        <v>759</v>
      </c>
      <c r="E1124" s="20">
        <v>11520</v>
      </c>
      <c r="F1124" s="20" t="s">
        <v>949</v>
      </c>
      <c r="G1124" s="20">
        <v>32</v>
      </c>
      <c r="H1124" s="20">
        <v>360</v>
      </c>
      <c r="I1124" s="20">
        <v>643.45000000000005</v>
      </c>
      <c r="J1124" s="20">
        <v>2020</v>
      </c>
      <c r="K1124" s="20">
        <v>6</v>
      </c>
      <c r="L1124" s="20">
        <v>25</v>
      </c>
    </row>
    <row r="1125" spans="1:12" x14ac:dyDescent="0.3">
      <c r="A1125" s="21">
        <v>44002</v>
      </c>
      <c r="B1125" s="20" t="s">
        <v>761</v>
      </c>
      <c r="C1125" s="20" t="s">
        <v>762</v>
      </c>
      <c r="D1125" s="20" t="s">
        <v>759</v>
      </c>
      <c r="E1125" s="20">
        <v>11520</v>
      </c>
      <c r="F1125" s="20" t="s">
        <v>950</v>
      </c>
      <c r="G1125" s="20">
        <v>32</v>
      </c>
      <c r="H1125" s="20">
        <v>360</v>
      </c>
      <c r="I1125" s="20">
        <v>658.25</v>
      </c>
      <c r="J1125" s="20">
        <v>2020</v>
      </c>
      <c r="K1125" s="20">
        <v>6</v>
      </c>
      <c r="L1125" s="20">
        <v>25</v>
      </c>
    </row>
    <row r="1126" spans="1:12" x14ac:dyDescent="0.3">
      <c r="A1126" s="21">
        <v>44002</v>
      </c>
      <c r="B1126" s="20" t="s">
        <v>764</v>
      </c>
      <c r="C1126" s="20" t="s">
        <v>765</v>
      </c>
      <c r="D1126" s="20" t="s">
        <v>759</v>
      </c>
      <c r="E1126" s="20">
        <v>11880</v>
      </c>
      <c r="F1126" s="20" t="s">
        <v>951</v>
      </c>
      <c r="G1126" s="20">
        <v>33</v>
      </c>
      <c r="H1126" s="20">
        <v>360</v>
      </c>
      <c r="I1126" s="20">
        <v>667.23</v>
      </c>
      <c r="J1126" s="20">
        <v>2020</v>
      </c>
      <c r="K1126" s="20">
        <v>6</v>
      </c>
      <c r="L1126" s="20">
        <v>25</v>
      </c>
    </row>
    <row r="1127" spans="1:12" x14ac:dyDescent="0.3">
      <c r="A1127" s="21">
        <v>44002</v>
      </c>
      <c r="B1127" s="20" t="s">
        <v>767</v>
      </c>
      <c r="C1127" s="20" t="s">
        <v>768</v>
      </c>
      <c r="D1127" s="20" t="s">
        <v>759</v>
      </c>
      <c r="E1127" s="20">
        <v>12240</v>
      </c>
      <c r="F1127" s="20" t="s">
        <v>952</v>
      </c>
      <c r="G1127" s="20">
        <v>34</v>
      </c>
      <c r="H1127" s="20">
        <v>360</v>
      </c>
      <c r="I1127" s="20">
        <v>772.05</v>
      </c>
      <c r="J1127" s="20">
        <v>2020</v>
      </c>
      <c r="K1127" s="20">
        <v>6</v>
      </c>
      <c r="L1127" s="20">
        <v>25</v>
      </c>
    </row>
    <row r="1128" spans="1:12" x14ac:dyDescent="0.3">
      <c r="A1128" s="21">
        <v>44002</v>
      </c>
      <c r="B1128" s="20" t="s">
        <v>770</v>
      </c>
      <c r="C1128" s="20" t="s">
        <v>771</v>
      </c>
      <c r="D1128" s="20" t="s">
        <v>759</v>
      </c>
      <c r="E1128" s="20">
        <v>7920</v>
      </c>
      <c r="F1128" s="20" t="s">
        <v>953</v>
      </c>
      <c r="G1128" s="20">
        <v>22</v>
      </c>
      <c r="H1128" s="20">
        <v>360</v>
      </c>
      <c r="I1128" s="20">
        <v>491.4</v>
      </c>
      <c r="J1128" s="20">
        <v>2020</v>
      </c>
      <c r="K1128" s="20">
        <v>6</v>
      </c>
      <c r="L1128" s="20">
        <v>25</v>
      </c>
    </row>
    <row r="1129" spans="1:12" x14ac:dyDescent="0.3">
      <c r="A1129" s="21">
        <v>44002</v>
      </c>
      <c r="B1129" s="20" t="s">
        <v>773</v>
      </c>
      <c r="C1129" s="20" t="s">
        <v>774</v>
      </c>
      <c r="D1129" s="20" t="s">
        <v>759</v>
      </c>
      <c r="E1129" s="20">
        <v>7920</v>
      </c>
      <c r="F1129" s="20" t="s">
        <v>954</v>
      </c>
      <c r="G1129" s="20">
        <v>22</v>
      </c>
      <c r="H1129" s="20">
        <v>360</v>
      </c>
      <c r="I1129" s="20">
        <v>486.45</v>
      </c>
      <c r="J1129" s="20">
        <v>2020</v>
      </c>
      <c r="K1129" s="20">
        <v>6</v>
      </c>
      <c r="L1129" s="20">
        <v>25</v>
      </c>
    </row>
    <row r="1130" spans="1:12" x14ac:dyDescent="0.3">
      <c r="A1130" s="21">
        <v>44000</v>
      </c>
      <c r="B1130" s="20" t="s">
        <v>757</v>
      </c>
      <c r="C1130" s="20" t="s">
        <v>758</v>
      </c>
      <c r="D1130" s="20" t="s">
        <v>759</v>
      </c>
      <c r="E1130" s="20">
        <v>14400</v>
      </c>
      <c r="F1130" s="20" t="s">
        <v>949</v>
      </c>
      <c r="G1130" s="20">
        <v>40</v>
      </c>
      <c r="H1130" s="20">
        <v>360</v>
      </c>
      <c r="I1130" s="20">
        <v>787.1</v>
      </c>
      <c r="J1130" s="20">
        <v>2020</v>
      </c>
      <c r="K1130" s="20">
        <v>6</v>
      </c>
      <c r="L1130" s="20">
        <v>25</v>
      </c>
    </row>
    <row r="1131" spans="1:12" x14ac:dyDescent="0.3">
      <c r="A1131" s="21">
        <v>44000</v>
      </c>
      <c r="B1131" s="20" t="s">
        <v>761</v>
      </c>
      <c r="C1131" s="20" t="s">
        <v>762</v>
      </c>
      <c r="D1131" s="20" t="s">
        <v>759</v>
      </c>
      <c r="E1131" s="20">
        <v>12600</v>
      </c>
      <c r="F1131" s="20" t="s">
        <v>950</v>
      </c>
      <c r="G1131" s="20">
        <v>35</v>
      </c>
      <c r="H1131" s="20">
        <v>360</v>
      </c>
      <c r="I1131" s="20">
        <v>697.45</v>
      </c>
      <c r="J1131" s="20">
        <v>2020</v>
      </c>
      <c r="K1131" s="20">
        <v>6</v>
      </c>
      <c r="L1131" s="20">
        <v>25</v>
      </c>
    </row>
    <row r="1132" spans="1:12" x14ac:dyDescent="0.3">
      <c r="A1132" s="21">
        <v>44000</v>
      </c>
      <c r="B1132" s="20" t="s">
        <v>764</v>
      </c>
      <c r="C1132" s="20" t="s">
        <v>765</v>
      </c>
      <c r="D1132" s="20" t="s">
        <v>759</v>
      </c>
      <c r="E1132" s="20">
        <v>12240</v>
      </c>
      <c r="F1132" s="20" t="s">
        <v>951</v>
      </c>
      <c r="G1132" s="20">
        <v>34</v>
      </c>
      <c r="H1132" s="20">
        <v>360</v>
      </c>
      <c r="I1132" s="20">
        <v>712.3</v>
      </c>
      <c r="J1132" s="20">
        <v>2020</v>
      </c>
      <c r="K1132" s="20">
        <v>6</v>
      </c>
      <c r="L1132" s="20">
        <v>25</v>
      </c>
    </row>
    <row r="1133" spans="1:12" x14ac:dyDescent="0.3">
      <c r="A1133" s="21">
        <v>44000</v>
      </c>
      <c r="B1133" s="20" t="s">
        <v>767</v>
      </c>
      <c r="C1133" s="20" t="s">
        <v>768</v>
      </c>
      <c r="D1133" s="20" t="s">
        <v>759</v>
      </c>
      <c r="E1133" s="20">
        <v>11880</v>
      </c>
      <c r="F1133" s="20" t="s">
        <v>952</v>
      </c>
      <c r="G1133" s="20">
        <v>33</v>
      </c>
      <c r="H1133" s="20">
        <v>360</v>
      </c>
      <c r="I1133" s="20">
        <v>755</v>
      </c>
      <c r="J1133" s="20">
        <v>2020</v>
      </c>
      <c r="K1133" s="20">
        <v>6</v>
      </c>
      <c r="L1133" s="20">
        <v>25</v>
      </c>
    </row>
    <row r="1134" spans="1:12" x14ac:dyDescent="0.3">
      <c r="A1134" s="21">
        <v>44000</v>
      </c>
      <c r="B1134" s="20" t="s">
        <v>770</v>
      </c>
      <c r="C1134" s="20" t="s">
        <v>771</v>
      </c>
      <c r="D1134" s="20" t="s">
        <v>759</v>
      </c>
      <c r="E1134" s="20">
        <v>9360</v>
      </c>
      <c r="F1134" s="20" t="s">
        <v>953</v>
      </c>
      <c r="G1134" s="20">
        <v>26</v>
      </c>
      <c r="H1134" s="20">
        <v>360</v>
      </c>
      <c r="I1134" s="20">
        <v>586.1</v>
      </c>
      <c r="J1134" s="20">
        <v>2020</v>
      </c>
      <c r="K1134" s="20">
        <v>6</v>
      </c>
      <c r="L1134" s="20">
        <v>25</v>
      </c>
    </row>
    <row r="1135" spans="1:12" x14ac:dyDescent="0.3">
      <c r="A1135" s="21">
        <v>44000</v>
      </c>
      <c r="B1135" s="20" t="s">
        <v>773</v>
      </c>
      <c r="C1135" s="20" t="s">
        <v>774</v>
      </c>
      <c r="D1135" s="20" t="s">
        <v>759</v>
      </c>
      <c r="E1135" s="20">
        <v>8640</v>
      </c>
      <c r="F1135" s="20" t="s">
        <v>954</v>
      </c>
      <c r="G1135" s="20">
        <v>24</v>
      </c>
      <c r="H1135" s="20">
        <v>360</v>
      </c>
      <c r="I1135" s="20">
        <v>536.95000000000005</v>
      </c>
      <c r="J1135" s="20">
        <v>2020</v>
      </c>
      <c r="K1135" s="20">
        <v>6</v>
      </c>
      <c r="L1135" s="20">
        <v>25</v>
      </c>
    </row>
    <row r="1136" spans="1:12" x14ac:dyDescent="0.3">
      <c r="A1136" s="21">
        <v>44000</v>
      </c>
      <c r="B1136" s="20" t="s">
        <v>757</v>
      </c>
      <c r="C1136" s="20" t="s">
        <v>758</v>
      </c>
      <c r="D1136" s="20" t="s">
        <v>759</v>
      </c>
      <c r="E1136" s="20">
        <v>14040</v>
      </c>
      <c r="F1136" s="20" t="s">
        <v>949</v>
      </c>
      <c r="G1136" s="20">
        <v>39</v>
      </c>
      <c r="H1136" s="20">
        <v>360</v>
      </c>
      <c r="I1136" s="20">
        <v>776.1</v>
      </c>
      <c r="J1136" s="20">
        <v>2020</v>
      </c>
      <c r="K1136" s="20">
        <v>6</v>
      </c>
      <c r="L1136" s="20">
        <v>25</v>
      </c>
    </row>
    <row r="1137" spans="1:12" x14ac:dyDescent="0.3">
      <c r="A1137" s="21">
        <v>44000</v>
      </c>
      <c r="B1137" s="20" t="s">
        <v>761</v>
      </c>
      <c r="C1137" s="20" t="s">
        <v>762</v>
      </c>
      <c r="D1137" s="20" t="s">
        <v>759</v>
      </c>
      <c r="E1137" s="20">
        <v>11520</v>
      </c>
      <c r="F1137" s="20" t="s">
        <v>950</v>
      </c>
      <c r="G1137" s="20">
        <v>32</v>
      </c>
      <c r="H1137" s="20">
        <v>360</v>
      </c>
      <c r="I1137" s="20">
        <v>660.2</v>
      </c>
      <c r="J1137" s="20">
        <v>2020</v>
      </c>
      <c r="K1137" s="20">
        <v>6</v>
      </c>
      <c r="L1137" s="20">
        <v>25</v>
      </c>
    </row>
    <row r="1138" spans="1:12" x14ac:dyDescent="0.3">
      <c r="A1138" s="21">
        <v>44000</v>
      </c>
      <c r="B1138" s="20" t="s">
        <v>764</v>
      </c>
      <c r="C1138" s="20" t="s">
        <v>765</v>
      </c>
      <c r="D1138" s="20" t="s">
        <v>759</v>
      </c>
      <c r="E1138" s="20">
        <v>360</v>
      </c>
      <c r="F1138" s="20" t="s">
        <v>951</v>
      </c>
      <c r="G1138" s="20">
        <v>0</v>
      </c>
      <c r="H1138" s="20">
        <v>0</v>
      </c>
      <c r="I1138" s="20">
        <v>660.2</v>
      </c>
      <c r="J1138" s="20">
        <v>2020</v>
      </c>
      <c r="K1138" s="20">
        <v>6</v>
      </c>
      <c r="L1138" s="20">
        <v>25</v>
      </c>
    </row>
    <row r="1139" spans="1:12" x14ac:dyDescent="0.3">
      <c r="A1139" s="21">
        <v>44000</v>
      </c>
      <c r="B1139" s="20" t="s">
        <v>764</v>
      </c>
      <c r="C1139" s="20" t="s">
        <v>765</v>
      </c>
      <c r="D1139" s="20" t="s">
        <v>759</v>
      </c>
      <c r="E1139" s="20">
        <v>12240</v>
      </c>
      <c r="F1139" s="20" t="s">
        <v>951</v>
      </c>
      <c r="G1139" s="20">
        <v>34</v>
      </c>
      <c r="H1139" s="20">
        <v>360</v>
      </c>
      <c r="I1139" s="20">
        <v>692</v>
      </c>
      <c r="J1139" s="20">
        <v>2020</v>
      </c>
      <c r="K1139" s="20">
        <v>6</v>
      </c>
      <c r="L1139" s="20">
        <v>25</v>
      </c>
    </row>
    <row r="1140" spans="1:12" x14ac:dyDescent="0.3">
      <c r="A1140" s="21">
        <v>44000</v>
      </c>
      <c r="B1140" s="20" t="s">
        <v>767</v>
      </c>
      <c r="C1140" s="20" t="s">
        <v>768</v>
      </c>
      <c r="D1140" s="20" t="s">
        <v>759</v>
      </c>
      <c r="E1140" s="20">
        <v>11520</v>
      </c>
      <c r="F1140" s="20" t="s">
        <v>952</v>
      </c>
      <c r="G1140" s="20">
        <v>32</v>
      </c>
      <c r="H1140" s="20">
        <v>360</v>
      </c>
      <c r="I1140" s="20">
        <v>698.9</v>
      </c>
      <c r="J1140" s="20">
        <v>2020</v>
      </c>
      <c r="K1140" s="20">
        <v>6</v>
      </c>
      <c r="L1140" s="20">
        <v>25</v>
      </c>
    </row>
    <row r="1141" spans="1:12" x14ac:dyDescent="0.3">
      <c r="A1141" s="21">
        <v>44000</v>
      </c>
      <c r="B1141" s="20" t="s">
        <v>770</v>
      </c>
      <c r="C1141" s="20" t="s">
        <v>771</v>
      </c>
      <c r="D1141" s="20" t="s">
        <v>759</v>
      </c>
      <c r="E1141" s="20">
        <v>9360</v>
      </c>
      <c r="F1141" s="20" t="s">
        <v>953</v>
      </c>
      <c r="G1141" s="20">
        <v>26</v>
      </c>
      <c r="H1141" s="20">
        <v>360</v>
      </c>
      <c r="I1141" s="20">
        <v>586.65</v>
      </c>
      <c r="J1141" s="20">
        <v>2020</v>
      </c>
      <c r="K1141" s="20">
        <v>6</v>
      </c>
      <c r="L1141" s="20">
        <v>25</v>
      </c>
    </row>
    <row r="1142" spans="1:12" x14ac:dyDescent="0.3">
      <c r="A1142" s="21">
        <v>44000</v>
      </c>
      <c r="B1142" s="20" t="s">
        <v>773</v>
      </c>
      <c r="C1142" s="20" t="s">
        <v>774</v>
      </c>
      <c r="D1142" s="20" t="s">
        <v>759</v>
      </c>
      <c r="E1142" s="20">
        <v>8640</v>
      </c>
      <c r="F1142" s="20" t="s">
        <v>954</v>
      </c>
      <c r="G1142" s="20">
        <v>24</v>
      </c>
      <c r="H1142" s="20">
        <v>360</v>
      </c>
      <c r="I1142" s="20">
        <v>536</v>
      </c>
      <c r="J1142" s="20">
        <v>2020</v>
      </c>
      <c r="K1142" s="20">
        <v>6</v>
      </c>
      <c r="L1142" s="20">
        <v>25</v>
      </c>
    </row>
    <row r="1143" spans="1:12" x14ac:dyDescent="0.3">
      <c r="A1143" s="21">
        <v>43998</v>
      </c>
      <c r="B1143" s="20" t="s">
        <v>826</v>
      </c>
      <c r="C1143" s="20" t="s">
        <v>827</v>
      </c>
      <c r="D1143" s="20" t="s">
        <v>759</v>
      </c>
      <c r="E1143" s="20">
        <v>8640</v>
      </c>
      <c r="F1143" s="20" t="s">
        <v>955</v>
      </c>
      <c r="G1143" s="20">
        <v>24</v>
      </c>
      <c r="H1143" s="20">
        <v>360</v>
      </c>
      <c r="I1143" s="20">
        <v>534.85</v>
      </c>
      <c r="J1143" s="20">
        <v>2020</v>
      </c>
      <c r="K1143" s="20">
        <v>6</v>
      </c>
      <c r="L1143" s="20">
        <v>25</v>
      </c>
    </row>
    <row r="1144" spans="1:12" x14ac:dyDescent="0.3">
      <c r="A1144" s="21">
        <v>43998</v>
      </c>
      <c r="B1144" s="20" t="s">
        <v>757</v>
      </c>
      <c r="C1144" s="20" t="s">
        <v>758</v>
      </c>
      <c r="D1144" s="20" t="s">
        <v>759</v>
      </c>
      <c r="E1144" s="20">
        <v>17640</v>
      </c>
      <c r="F1144" s="20" t="s">
        <v>949</v>
      </c>
      <c r="G1144" s="20">
        <v>49</v>
      </c>
      <c r="H1144" s="20">
        <v>360</v>
      </c>
      <c r="I1144" s="20">
        <v>1010.65</v>
      </c>
      <c r="J1144" s="20">
        <v>2020</v>
      </c>
      <c r="K1144" s="20">
        <v>6</v>
      </c>
      <c r="L1144" s="20">
        <v>25</v>
      </c>
    </row>
    <row r="1145" spans="1:12" x14ac:dyDescent="0.3">
      <c r="A1145" s="21">
        <v>43998</v>
      </c>
      <c r="B1145" s="20" t="s">
        <v>761</v>
      </c>
      <c r="C1145" s="20" t="s">
        <v>762</v>
      </c>
      <c r="D1145" s="20" t="s">
        <v>759</v>
      </c>
      <c r="E1145" s="20">
        <v>13680</v>
      </c>
      <c r="F1145" s="20" t="s">
        <v>950</v>
      </c>
      <c r="G1145" s="20">
        <v>38</v>
      </c>
      <c r="H1145" s="20">
        <v>360</v>
      </c>
      <c r="I1145" s="20">
        <v>760.6</v>
      </c>
      <c r="J1145" s="20">
        <v>2020</v>
      </c>
      <c r="K1145" s="20">
        <v>6</v>
      </c>
      <c r="L1145" s="20">
        <v>25</v>
      </c>
    </row>
    <row r="1146" spans="1:12" x14ac:dyDescent="0.3">
      <c r="A1146" s="21">
        <v>43998</v>
      </c>
      <c r="B1146" s="20" t="s">
        <v>764</v>
      </c>
      <c r="C1146" s="20" t="s">
        <v>765</v>
      </c>
      <c r="D1146" s="20" t="s">
        <v>759</v>
      </c>
      <c r="E1146" s="20">
        <v>14400</v>
      </c>
      <c r="F1146" s="20" t="s">
        <v>951</v>
      </c>
      <c r="G1146" s="20">
        <v>40</v>
      </c>
      <c r="H1146" s="20">
        <v>360</v>
      </c>
      <c r="I1146" s="20">
        <v>843.3</v>
      </c>
      <c r="J1146" s="20">
        <v>2020</v>
      </c>
      <c r="K1146" s="20">
        <v>6</v>
      </c>
      <c r="L1146" s="20">
        <v>25</v>
      </c>
    </row>
    <row r="1147" spans="1:12" x14ac:dyDescent="0.3">
      <c r="A1147" s="21">
        <v>43998</v>
      </c>
      <c r="B1147" s="20" t="s">
        <v>767</v>
      </c>
      <c r="C1147" s="20" t="s">
        <v>768</v>
      </c>
      <c r="D1147" s="20" t="s">
        <v>759</v>
      </c>
      <c r="E1147" s="20">
        <v>12960</v>
      </c>
      <c r="F1147" s="20" t="s">
        <v>952</v>
      </c>
      <c r="G1147" s="20">
        <v>36</v>
      </c>
      <c r="H1147" s="20">
        <v>360</v>
      </c>
      <c r="I1147" s="20">
        <v>818.4</v>
      </c>
      <c r="J1147" s="20">
        <v>2020</v>
      </c>
      <c r="K1147" s="20">
        <v>6</v>
      </c>
      <c r="L1147" s="20">
        <v>25</v>
      </c>
    </row>
    <row r="1148" spans="1:12" x14ac:dyDescent="0.3">
      <c r="A1148" s="21">
        <v>43998</v>
      </c>
      <c r="B1148" s="20" t="s">
        <v>770</v>
      </c>
      <c r="C1148" s="20" t="s">
        <v>771</v>
      </c>
      <c r="D1148" s="20" t="s">
        <v>759</v>
      </c>
      <c r="E1148" s="20">
        <v>10440</v>
      </c>
      <c r="F1148" s="20" t="s">
        <v>953</v>
      </c>
      <c r="G1148" s="20">
        <v>29</v>
      </c>
      <c r="H1148" s="20">
        <v>360</v>
      </c>
      <c r="I1148" s="20">
        <v>632.15</v>
      </c>
      <c r="J1148" s="20">
        <v>2020</v>
      </c>
      <c r="K1148" s="20">
        <v>6</v>
      </c>
      <c r="L1148" s="20">
        <v>25</v>
      </c>
    </row>
    <row r="1149" spans="1:12" x14ac:dyDescent="0.3">
      <c r="A1149" s="21">
        <v>43998</v>
      </c>
      <c r="B1149" s="20" t="s">
        <v>773</v>
      </c>
      <c r="C1149" s="20" t="s">
        <v>774</v>
      </c>
      <c r="D1149" s="20" t="s">
        <v>759</v>
      </c>
      <c r="E1149" s="20">
        <v>10440</v>
      </c>
      <c r="F1149" s="20" t="s">
        <v>954</v>
      </c>
      <c r="G1149" s="20">
        <v>29</v>
      </c>
      <c r="H1149" s="20">
        <v>360</v>
      </c>
      <c r="I1149" s="20">
        <v>647.4</v>
      </c>
      <c r="J1149" s="20">
        <v>2020</v>
      </c>
      <c r="K1149" s="20">
        <v>6</v>
      </c>
      <c r="L1149" s="20">
        <v>25</v>
      </c>
    </row>
    <row r="1150" spans="1:12" x14ac:dyDescent="0.3">
      <c r="A1150" s="21">
        <v>43998</v>
      </c>
      <c r="B1150" s="20" t="s">
        <v>757</v>
      </c>
      <c r="C1150" s="20" t="s">
        <v>758</v>
      </c>
      <c r="D1150" s="20" t="s">
        <v>759</v>
      </c>
      <c r="E1150" s="20">
        <v>10800</v>
      </c>
      <c r="F1150" s="20" t="s">
        <v>949</v>
      </c>
      <c r="G1150" s="20">
        <v>30</v>
      </c>
      <c r="H1150" s="20">
        <v>360</v>
      </c>
      <c r="I1150" s="20">
        <v>601.70000000000005</v>
      </c>
      <c r="J1150" s="20">
        <v>2020</v>
      </c>
      <c r="K1150" s="20">
        <v>6</v>
      </c>
      <c r="L1150" s="20">
        <v>25</v>
      </c>
    </row>
    <row r="1151" spans="1:12" x14ac:dyDescent="0.3">
      <c r="A1151" s="21">
        <v>43998</v>
      </c>
      <c r="B1151" s="20" t="s">
        <v>761</v>
      </c>
      <c r="C1151" s="20" t="s">
        <v>762</v>
      </c>
      <c r="D1151" s="20" t="s">
        <v>759</v>
      </c>
      <c r="E1151" s="20">
        <v>9720</v>
      </c>
      <c r="F1151" s="20" t="s">
        <v>950</v>
      </c>
      <c r="G1151" s="20">
        <v>27</v>
      </c>
      <c r="H1151" s="20">
        <v>360</v>
      </c>
      <c r="I1151" s="20">
        <v>579.4</v>
      </c>
      <c r="J1151" s="20">
        <v>2020</v>
      </c>
      <c r="K1151" s="20">
        <v>6</v>
      </c>
      <c r="L1151" s="20">
        <v>25</v>
      </c>
    </row>
    <row r="1152" spans="1:12" x14ac:dyDescent="0.3">
      <c r="A1152" s="21">
        <v>43998</v>
      </c>
      <c r="B1152" s="20" t="s">
        <v>764</v>
      </c>
      <c r="C1152" s="20" t="s">
        <v>765</v>
      </c>
      <c r="D1152" s="20" t="s">
        <v>759</v>
      </c>
      <c r="E1152" s="20">
        <v>10800</v>
      </c>
      <c r="F1152" s="20" t="s">
        <v>951</v>
      </c>
      <c r="G1152" s="20">
        <v>30</v>
      </c>
      <c r="H1152" s="20">
        <v>360</v>
      </c>
      <c r="I1152" s="20">
        <v>624</v>
      </c>
      <c r="J1152" s="20">
        <v>2020</v>
      </c>
      <c r="K1152" s="20">
        <v>6</v>
      </c>
      <c r="L1152" s="20">
        <v>25</v>
      </c>
    </row>
    <row r="1153" spans="1:12" x14ac:dyDescent="0.3">
      <c r="A1153" s="21">
        <v>43998</v>
      </c>
      <c r="B1153" s="20" t="s">
        <v>767</v>
      </c>
      <c r="C1153" s="20" t="s">
        <v>768</v>
      </c>
      <c r="D1153" s="20" t="s">
        <v>759</v>
      </c>
      <c r="E1153" s="20">
        <v>10800</v>
      </c>
      <c r="F1153" s="20" t="s">
        <v>952</v>
      </c>
      <c r="G1153" s="20">
        <v>30</v>
      </c>
      <c r="H1153" s="20">
        <v>360</v>
      </c>
      <c r="I1153" s="20">
        <v>678.45</v>
      </c>
      <c r="J1153" s="20">
        <v>2020</v>
      </c>
      <c r="K1153" s="20">
        <v>6</v>
      </c>
      <c r="L1153" s="20">
        <v>25</v>
      </c>
    </row>
    <row r="1154" spans="1:12" x14ac:dyDescent="0.3">
      <c r="A1154" s="21">
        <v>43998</v>
      </c>
      <c r="B1154" s="20" t="s">
        <v>770</v>
      </c>
      <c r="C1154" s="20" t="s">
        <v>771</v>
      </c>
      <c r="D1154" s="20" t="s">
        <v>759</v>
      </c>
      <c r="E1154" s="20">
        <v>8280</v>
      </c>
      <c r="F1154" s="20" t="s">
        <v>953</v>
      </c>
      <c r="G1154" s="20">
        <v>23</v>
      </c>
      <c r="H1154" s="20">
        <v>360</v>
      </c>
      <c r="I1154" s="20">
        <v>495.75</v>
      </c>
      <c r="J1154" s="20">
        <v>2020</v>
      </c>
      <c r="K1154" s="20">
        <v>6</v>
      </c>
      <c r="L1154" s="20">
        <v>25</v>
      </c>
    </row>
    <row r="1155" spans="1:12" x14ac:dyDescent="0.3">
      <c r="A1155" s="21">
        <v>43998</v>
      </c>
      <c r="B1155" s="20" t="s">
        <v>773</v>
      </c>
      <c r="C1155" s="20" t="s">
        <v>774</v>
      </c>
      <c r="D1155" s="20" t="s">
        <v>759</v>
      </c>
      <c r="E1155" s="20">
        <v>8640</v>
      </c>
      <c r="F1155" s="20" t="s">
        <v>954</v>
      </c>
      <c r="G1155" s="20">
        <v>24</v>
      </c>
      <c r="H1155" s="20">
        <v>360</v>
      </c>
      <c r="I1155" s="20">
        <v>534.70000000000005</v>
      </c>
      <c r="J1155" s="20">
        <v>2020</v>
      </c>
      <c r="K1155" s="20">
        <v>6</v>
      </c>
      <c r="L1155" s="20">
        <v>25</v>
      </c>
    </row>
    <row r="1156" spans="1:12" x14ac:dyDescent="0.3">
      <c r="A1156" s="21">
        <v>43997</v>
      </c>
      <c r="B1156" s="20" t="s">
        <v>826</v>
      </c>
      <c r="C1156" s="20" t="s">
        <v>827</v>
      </c>
      <c r="D1156" s="20" t="s">
        <v>759</v>
      </c>
      <c r="E1156" s="20">
        <v>11160</v>
      </c>
      <c r="F1156" s="20" t="s">
        <v>956</v>
      </c>
      <c r="G1156" s="20">
        <v>31</v>
      </c>
      <c r="H1156" s="20">
        <v>360</v>
      </c>
      <c r="I1156" s="20">
        <v>712.52</v>
      </c>
      <c r="J1156" s="20">
        <v>2020</v>
      </c>
      <c r="K1156" s="20">
        <v>6</v>
      </c>
      <c r="L1156" s="20">
        <v>25</v>
      </c>
    </row>
    <row r="1157" spans="1:12" x14ac:dyDescent="0.3">
      <c r="A1157" s="21">
        <v>43997</v>
      </c>
      <c r="B1157" s="20" t="s">
        <v>757</v>
      </c>
      <c r="C1157" s="20" t="s">
        <v>758</v>
      </c>
      <c r="D1157" s="20" t="s">
        <v>759</v>
      </c>
      <c r="E1157" s="20">
        <v>13680</v>
      </c>
      <c r="F1157" s="20" t="s">
        <v>957</v>
      </c>
      <c r="G1157" s="20">
        <v>38</v>
      </c>
      <c r="H1157" s="20">
        <v>360</v>
      </c>
      <c r="I1157" s="20">
        <v>797.05</v>
      </c>
      <c r="J1157" s="20">
        <v>2020</v>
      </c>
      <c r="K1157" s="20">
        <v>6</v>
      </c>
      <c r="L1157" s="20">
        <v>25</v>
      </c>
    </row>
    <row r="1158" spans="1:12" x14ac:dyDescent="0.3">
      <c r="A1158" s="21">
        <v>43997</v>
      </c>
      <c r="B1158" s="20" t="s">
        <v>761</v>
      </c>
      <c r="C1158" s="20" t="s">
        <v>762</v>
      </c>
      <c r="D1158" s="20" t="s">
        <v>759</v>
      </c>
      <c r="E1158" s="20">
        <v>11880</v>
      </c>
      <c r="F1158" s="20" t="s">
        <v>958</v>
      </c>
      <c r="G1158" s="20">
        <v>33</v>
      </c>
      <c r="H1158" s="20">
        <v>360</v>
      </c>
      <c r="I1158" s="20">
        <v>653.85</v>
      </c>
      <c r="J1158" s="20">
        <v>2020</v>
      </c>
      <c r="K1158" s="20">
        <v>6</v>
      </c>
      <c r="L1158" s="20">
        <v>25</v>
      </c>
    </row>
    <row r="1159" spans="1:12" x14ac:dyDescent="0.3">
      <c r="A1159" s="21">
        <v>43997</v>
      </c>
      <c r="B1159" s="20" t="s">
        <v>764</v>
      </c>
      <c r="C1159" s="20" t="s">
        <v>765</v>
      </c>
      <c r="D1159" s="20" t="s">
        <v>759</v>
      </c>
      <c r="E1159" s="20">
        <v>12240</v>
      </c>
      <c r="F1159" s="20" t="s">
        <v>959</v>
      </c>
      <c r="G1159" s="20">
        <v>34</v>
      </c>
      <c r="H1159" s="20">
        <v>360</v>
      </c>
      <c r="I1159" s="20">
        <v>703.5</v>
      </c>
      <c r="J1159" s="20">
        <v>2020</v>
      </c>
      <c r="K1159" s="20">
        <v>6</v>
      </c>
      <c r="L1159" s="20">
        <v>25</v>
      </c>
    </row>
    <row r="1160" spans="1:12" x14ac:dyDescent="0.3">
      <c r="A1160" s="21">
        <v>43997</v>
      </c>
      <c r="B1160" s="20" t="s">
        <v>767</v>
      </c>
      <c r="C1160" s="20" t="s">
        <v>768</v>
      </c>
      <c r="D1160" s="20" t="s">
        <v>759</v>
      </c>
      <c r="E1160" s="20">
        <v>11880</v>
      </c>
      <c r="F1160" s="20" t="s">
        <v>960</v>
      </c>
      <c r="G1160" s="20">
        <v>33</v>
      </c>
      <c r="H1160" s="20">
        <v>360</v>
      </c>
      <c r="I1160" s="20">
        <v>736.35</v>
      </c>
      <c r="J1160" s="20">
        <v>2020</v>
      </c>
      <c r="K1160" s="20">
        <v>6</v>
      </c>
      <c r="L1160" s="20">
        <v>25</v>
      </c>
    </row>
    <row r="1161" spans="1:12" x14ac:dyDescent="0.3">
      <c r="A1161" s="21">
        <v>43997</v>
      </c>
      <c r="B1161" s="20" t="s">
        <v>770</v>
      </c>
      <c r="C1161" s="20" t="s">
        <v>771</v>
      </c>
      <c r="D1161" s="20" t="s">
        <v>759</v>
      </c>
      <c r="E1161" s="20">
        <v>9000</v>
      </c>
      <c r="F1161" s="20" t="s">
        <v>961</v>
      </c>
      <c r="G1161" s="20">
        <v>25</v>
      </c>
      <c r="H1161" s="20">
        <v>360</v>
      </c>
      <c r="I1161" s="20">
        <v>560.5</v>
      </c>
      <c r="J1161" s="20">
        <v>2020</v>
      </c>
      <c r="K1161" s="20">
        <v>6</v>
      </c>
      <c r="L1161" s="20">
        <v>25</v>
      </c>
    </row>
    <row r="1162" spans="1:12" x14ac:dyDescent="0.3">
      <c r="A1162" s="21">
        <v>43997</v>
      </c>
      <c r="B1162" s="20" t="s">
        <v>773</v>
      </c>
      <c r="C1162" s="20" t="s">
        <v>774</v>
      </c>
      <c r="D1162" s="20" t="s">
        <v>759</v>
      </c>
      <c r="E1162" s="20">
        <v>9720</v>
      </c>
      <c r="F1162" s="20" t="s">
        <v>962</v>
      </c>
      <c r="G1162" s="20">
        <v>27</v>
      </c>
      <c r="H1162" s="20">
        <v>360</v>
      </c>
      <c r="I1162" s="20">
        <v>595.79999999999995</v>
      </c>
      <c r="J1162" s="20">
        <v>2020</v>
      </c>
      <c r="K1162" s="20">
        <v>6</v>
      </c>
      <c r="L1162" s="20">
        <v>25</v>
      </c>
    </row>
    <row r="1163" spans="1:12" x14ac:dyDescent="0.3">
      <c r="A1163" s="21">
        <v>43995</v>
      </c>
      <c r="B1163" s="20" t="s">
        <v>757</v>
      </c>
      <c r="C1163" s="20" t="s">
        <v>758</v>
      </c>
      <c r="D1163" s="20" t="s">
        <v>759</v>
      </c>
      <c r="E1163" s="20">
        <v>14400</v>
      </c>
      <c r="F1163" s="20" t="s">
        <v>957</v>
      </c>
      <c r="G1163" s="20">
        <v>40</v>
      </c>
      <c r="H1163" s="20">
        <v>360</v>
      </c>
      <c r="I1163" s="20">
        <v>791.85</v>
      </c>
      <c r="J1163" s="20">
        <v>2020</v>
      </c>
      <c r="K1163" s="20">
        <v>6</v>
      </c>
      <c r="L1163" s="20">
        <v>24</v>
      </c>
    </row>
    <row r="1164" spans="1:12" x14ac:dyDescent="0.3">
      <c r="A1164" s="21">
        <v>43995</v>
      </c>
      <c r="B1164" s="20" t="s">
        <v>761</v>
      </c>
      <c r="C1164" s="20" t="s">
        <v>762</v>
      </c>
      <c r="D1164" s="20" t="s">
        <v>759</v>
      </c>
      <c r="E1164" s="20">
        <v>12600</v>
      </c>
      <c r="F1164" s="20" t="s">
        <v>958</v>
      </c>
      <c r="G1164" s="20">
        <v>35</v>
      </c>
      <c r="H1164" s="20">
        <v>360</v>
      </c>
      <c r="I1164" s="20">
        <v>742.1</v>
      </c>
      <c r="J1164" s="20">
        <v>2020</v>
      </c>
      <c r="K1164" s="20">
        <v>6</v>
      </c>
      <c r="L1164" s="20">
        <v>24</v>
      </c>
    </row>
    <row r="1165" spans="1:12" x14ac:dyDescent="0.3">
      <c r="A1165" s="21">
        <v>43995</v>
      </c>
      <c r="B1165" s="20" t="s">
        <v>764</v>
      </c>
      <c r="C1165" s="20" t="s">
        <v>765</v>
      </c>
      <c r="D1165" s="20" t="s">
        <v>759</v>
      </c>
      <c r="E1165" s="20">
        <v>12960</v>
      </c>
      <c r="F1165" s="20" t="s">
        <v>959</v>
      </c>
      <c r="G1165" s="20">
        <v>36</v>
      </c>
      <c r="H1165" s="20">
        <v>360</v>
      </c>
      <c r="I1165" s="20">
        <v>761.4</v>
      </c>
      <c r="J1165" s="20">
        <v>2020</v>
      </c>
      <c r="K1165" s="20">
        <v>6</v>
      </c>
      <c r="L1165" s="20">
        <v>24</v>
      </c>
    </row>
    <row r="1166" spans="1:12" x14ac:dyDescent="0.3">
      <c r="A1166" s="21">
        <v>43995</v>
      </c>
      <c r="B1166" s="20" t="s">
        <v>767</v>
      </c>
      <c r="C1166" s="20" t="s">
        <v>768</v>
      </c>
      <c r="D1166" s="20" t="s">
        <v>759</v>
      </c>
      <c r="E1166" s="20">
        <v>11880</v>
      </c>
      <c r="F1166" s="20" t="s">
        <v>960</v>
      </c>
      <c r="G1166" s="20">
        <v>33</v>
      </c>
      <c r="H1166" s="20">
        <v>360</v>
      </c>
      <c r="I1166" s="20">
        <v>732.65</v>
      </c>
      <c r="J1166" s="20">
        <v>2020</v>
      </c>
      <c r="K1166" s="20">
        <v>6</v>
      </c>
      <c r="L1166" s="20">
        <v>24</v>
      </c>
    </row>
    <row r="1167" spans="1:12" x14ac:dyDescent="0.3">
      <c r="A1167" s="21">
        <v>43995</v>
      </c>
      <c r="B1167" s="20" t="s">
        <v>770</v>
      </c>
      <c r="C1167" s="20" t="s">
        <v>771</v>
      </c>
      <c r="D1167" s="20" t="s">
        <v>759</v>
      </c>
      <c r="E1167" s="20">
        <v>8640</v>
      </c>
      <c r="F1167" s="20" t="s">
        <v>961</v>
      </c>
      <c r="G1167" s="20">
        <v>24</v>
      </c>
      <c r="H1167" s="20">
        <v>360</v>
      </c>
      <c r="I1167" s="20">
        <v>537.25</v>
      </c>
      <c r="J1167" s="20">
        <v>2020</v>
      </c>
      <c r="K1167" s="20">
        <v>6</v>
      </c>
      <c r="L1167" s="20">
        <v>24</v>
      </c>
    </row>
    <row r="1168" spans="1:12" x14ac:dyDescent="0.3">
      <c r="A1168" s="21">
        <v>43995</v>
      </c>
      <c r="B1168" s="20" t="s">
        <v>773</v>
      </c>
      <c r="C1168" s="20" t="s">
        <v>774</v>
      </c>
      <c r="D1168" s="20" t="s">
        <v>759</v>
      </c>
      <c r="E1168" s="20">
        <v>9000</v>
      </c>
      <c r="F1168" s="20" t="s">
        <v>962</v>
      </c>
      <c r="G1168" s="20">
        <v>25</v>
      </c>
      <c r="H1168" s="20">
        <v>360</v>
      </c>
      <c r="I1168" s="20">
        <v>549.79999999999995</v>
      </c>
      <c r="J1168" s="20">
        <v>2020</v>
      </c>
      <c r="K1168" s="20">
        <v>6</v>
      </c>
      <c r="L1168" s="20">
        <v>24</v>
      </c>
    </row>
    <row r="1169" spans="1:12" x14ac:dyDescent="0.3">
      <c r="A1169" s="21">
        <v>43994</v>
      </c>
      <c r="B1169" s="20" t="s">
        <v>757</v>
      </c>
      <c r="C1169" s="20" t="s">
        <v>758</v>
      </c>
      <c r="D1169" s="20" t="s">
        <v>759</v>
      </c>
      <c r="E1169" s="20">
        <v>13680</v>
      </c>
      <c r="F1169" s="20" t="s">
        <v>957</v>
      </c>
      <c r="G1169" s="20">
        <v>38</v>
      </c>
      <c r="H1169" s="20">
        <v>360</v>
      </c>
      <c r="I1169" s="20">
        <v>731.25</v>
      </c>
      <c r="J1169" s="20">
        <v>2020</v>
      </c>
      <c r="K1169" s="20">
        <v>6</v>
      </c>
      <c r="L1169" s="20">
        <v>24</v>
      </c>
    </row>
    <row r="1170" spans="1:12" x14ac:dyDescent="0.3">
      <c r="A1170" s="21">
        <v>43994</v>
      </c>
      <c r="B1170" s="20" t="s">
        <v>761</v>
      </c>
      <c r="C1170" s="20" t="s">
        <v>762</v>
      </c>
      <c r="D1170" s="20" t="s">
        <v>759</v>
      </c>
      <c r="E1170" s="20">
        <v>11880</v>
      </c>
      <c r="F1170" s="20" t="s">
        <v>958</v>
      </c>
      <c r="G1170" s="20">
        <v>33</v>
      </c>
      <c r="H1170" s="20">
        <v>360</v>
      </c>
      <c r="I1170" s="20">
        <v>699.7</v>
      </c>
      <c r="J1170" s="20">
        <v>2020</v>
      </c>
      <c r="K1170" s="20">
        <v>6</v>
      </c>
      <c r="L1170" s="20">
        <v>24</v>
      </c>
    </row>
    <row r="1171" spans="1:12" x14ac:dyDescent="0.3">
      <c r="A1171" s="21">
        <v>43994</v>
      </c>
      <c r="B1171" s="20" t="s">
        <v>764</v>
      </c>
      <c r="C1171" s="20" t="s">
        <v>765</v>
      </c>
      <c r="D1171" s="20" t="s">
        <v>759</v>
      </c>
      <c r="E1171" s="20">
        <v>11880</v>
      </c>
      <c r="F1171" s="20" t="s">
        <v>959</v>
      </c>
      <c r="G1171" s="20">
        <v>33</v>
      </c>
      <c r="H1171" s="20">
        <v>360</v>
      </c>
      <c r="I1171" s="20">
        <v>653.9</v>
      </c>
      <c r="J1171" s="20">
        <v>2020</v>
      </c>
      <c r="K1171" s="20">
        <v>6</v>
      </c>
      <c r="L1171" s="20">
        <v>24</v>
      </c>
    </row>
    <row r="1172" spans="1:12" x14ac:dyDescent="0.3">
      <c r="A1172" s="21">
        <v>43994</v>
      </c>
      <c r="B1172" s="20" t="s">
        <v>767</v>
      </c>
      <c r="C1172" s="20" t="s">
        <v>768</v>
      </c>
      <c r="D1172" s="20" t="s">
        <v>759</v>
      </c>
      <c r="E1172" s="20">
        <v>11520</v>
      </c>
      <c r="F1172" s="20" t="s">
        <v>960</v>
      </c>
      <c r="G1172" s="20">
        <v>32</v>
      </c>
      <c r="H1172" s="20">
        <v>360</v>
      </c>
      <c r="I1172" s="20">
        <v>685.66</v>
      </c>
      <c r="J1172" s="20">
        <v>2020</v>
      </c>
      <c r="K1172" s="20">
        <v>6</v>
      </c>
      <c r="L1172" s="20">
        <v>24</v>
      </c>
    </row>
    <row r="1173" spans="1:12" x14ac:dyDescent="0.3">
      <c r="A1173" s="21">
        <v>43994</v>
      </c>
      <c r="B1173" s="20" t="s">
        <v>770</v>
      </c>
      <c r="C1173" s="20" t="s">
        <v>771</v>
      </c>
      <c r="D1173" s="20" t="s">
        <v>759</v>
      </c>
      <c r="E1173" s="20">
        <v>9360</v>
      </c>
      <c r="F1173" s="20" t="s">
        <v>961</v>
      </c>
      <c r="G1173" s="20">
        <v>26</v>
      </c>
      <c r="H1173" s="20">
        <v>360</v>
      </c>
      <c r="I1173" s="20">
        <v>577</v>
      </c>
      <c r="J1173" s="20">
        <v>2020</v>
      </c>
      <c r="K1173" s="20">
        <v>6</v>
      </c>
      <c r="L1173" s="20">
        <v>24</v>
      </c>
    </row>
    <row r="1174" spans="1:12" x14ac:dyDescent="0.3">
      <c r="A1174" s="21">
        <v>43994</v>
      </c>
      <c r="B1174" s="20" t="s">
        <v>773</v>
      </c>
      <c r="C1174" s="20" t="s">
        <v>774</v>
      </c>
      <c r="D1174" s="20" t="s">
        <v>759</v>
      </c>
      <c r="E1174" s="20">
        <v>8640</v>
      </c>
      <c r="F1174" s="20" t="s">
        <v>962</v>
      </c>
      <c r="G1174" s="20">
        <v>24</v>
      </c>
      <c r="H1174" s="20">
        <v>360</v>
      </c>
      <c r="I1174" s="20">
        <v>520.25</v>
      </c>
      <c r="J1174" s="20">
        <v>2020</v>
      </c>
      <c r="K1174" s="20">
        <v>6</v>
      </c>
      <c r="L1174" s="20">
        <v>24</v>
      </c>
    </row>
    <row r="1175" spans="1:12" x14ac:dyDescent="0.3">
      <c r="A1175" s="21">
        <v>43993</v>
      </c>
      <c r="B1175" s="20" t="s">
        <v>757</v>
      </c>
      <c r="C1175" s="20" t="s">
        <v>758</v>
      </c>
      <c r="D1175" s="20" t="s">
        <v>759</v>
      </c>
      <c r="E1175" s="20">
        <v>14400</v>
      </c>
      <c r="F1175" s="20" t="s">
        <v>957</v>
      </c>
      <c r="G1175" s="20">
        <v>40</v>
      </c>
      <c r="H1175" s="20">
        <v>360</v>
      </c>
      <c r="I1175" s="20">
        <v>799.55</v>
      </c>
      <c r="J1175" s="20">
        <v>2020</v>
      </c>
      <c r="K1175" s="20">
        <v>6</v>
      </c>
      <c r="L1175" s="20">
        <v>24</v>
      </c>
    </row>
    <row r="1176" spans="1:12" x14ac:dyDescent="0.3">
      <c r="A1176" s="21">
        <v>43993</v>
      </c>
      <c r="B1176" s="20" t="s">
        <v>761</v>
      </c>
      <c r="C1176" s="20" t="s">
        <v>762</v>
      </c>
      <c r="D1176" s="20" t="s">
        <v>759</v>
      </c>
      <c r="E1176" s="20">
        <v>11880</v>
      </c>
      <c r="F1176" s="20" t="s">
        <v>958</v>
      </c>
      <c r="G1176" s="20">
        <v>33</v>
      </c>
      <c r="H1176" s="20">
        <v>360</v>
      </c>
      <c r="I1176" s="20">
        <v>683.5</v>
      </c>
      <c r="J1176" s="20">
        <v>2020</v>
      </c>
      <c r="K1176" s="20">
        <v>6</v>
      </c>
      <c r="L1176" s="20">
        <v>24</v>
      </c>
    </row>
    <row r="1177" spans="1:12" x14ac:dyDescent="0.3">
      <c r="A1177" s="21">
        <v>43993</v>
      </c>
      <c r="B1177" s="20" t="s">
        <v>764</v>
      </c>
      <c r="C1177" s="20" t="s">
        <v>765</v>
      </c>
      <c r="D1177" s="20" t="s">
        <v>759</v>
      </c>
      <c r="E1177" s="20">
        <v>11880</v>
      </c>
      <c r="F1177" s="20" t="s">
        <v>959</v>
      </c>
      <c r="G1177" s="20">
        <v>33</v>
      </c>
      <c r="H1177" s="20">
        <v>360</v>
      </c>
      <c r="I1177" s="20">
        <v>653.04999999999995</v>
      </c>
      <c r="J1177" s="20">
        <v>2020</v>
      </c>
      <c r="K1177" s="20">
        <v>6</v>
      </c>
      <c r="L1177" s="20">
        <v>24</v>
      </c>
    </row>
    <row r="1178" spans="1:12" x14ac:dyDescent="0.3">
      <c r="A1178" s="21">
        <v>43993</v>
      </c>
      <c r="B1178" s="20" t="s">
        <v>767</v>
      </c>
      <c r="C1178" s="20" t="s">
        <v>768</v>
      </c>
      <c r="D1178" s="20" t="s">
        <v>759</v>
      </c>
      <c r="E1178" s="20">
        <v>11880</v>
      </c>
      <c r="F1178" s="20" t="s">
        <v>960</v>
      </c>
      <c r="G1178" s="20">
        <v>33</v>
      </c>
      <c r="H1178" s="20">
        <v>360</v>
      </c>
      <c r="I1178" s="20">
        <v>732.3</v>
      </c>
      <c r="J1178" s="20">
        <v>2020</v>
      </c>
      <c r="K1178" s="20">
        <v>6</v>
      </c>
      <c r="L1178" s="20">
        <v>24</v>
      </c>
    </row>
    <row r="1179" spans="1:12" x14ac:dyDescent="0.3">
      <c r="A1179" s="21">
        <v>43993</v>
      </c>
      <c r="B1179" s="20" t="s">
        <v>770</v>
      </c>
      <c r="C1179" s="20" t="s">
        <v>771</v>
      </c>
      <c r="D1179" s="20" t="s">
        <v>759</v>
      </c>
      <c r="E1179" s="20">
        <v>8640</v>
      </c>
      <c r="F1179" s="20" t="s">
        <v>961</v>
      </c>
      <c r="G1179" s="20">
        <v>24</v>
      </c>
      <c r="H1179" s="20">
        <v>360</v>
      </c>
      <c r="I1179" s="20">
        <v>540.1</v>
      </c>
      <c r="J1179" s="20">
        <v>2020</v>
      </c>
      <c r="K1179" s="20">
        <v>6</v>
      </c>
      <c r="L1179" s="20">
        <v>24</v>
      </c>
    </row>
    <row r="1180" spans="1:12" x14ac:dyDescent="0.3">
      <c r="A1180" s="21">
        <v>43993</v>
      </c>
      <c r="B1180" s="20" t="s">
        <v>773</v>
      </c>
      <c r="C1180" s="20" t="s">
        <v>774</v>
      </c>
      <c r="D1180" s="20" t="s">
        <v>759</v>
      </c>
      <c r="E1180" s="20">
        <v>9360</v>
      </c>
      <c r="F1180" s="20" t="s">
        <v>962</v>
      </c>
      <c r="G1180" s="20">
        <v>26</v>
      </c>
      <c r="H1180" s="20">
        <v>360</v>
      </c>
      <c r="I1180" s="20">
        <v>579.45000000000005</v>
      </c>
      <c r="J1180" s="20">
        <v>2020</v>
      </c>
      <c r="K1180" s="20">
        <v>6</v>
      </c>
      <c r="L1180" s="20">
        <v>24</v>
      </c>
    </row>
    <row r="1181" spans="1:12" x14ac:dyDescent="0.3">
      <c r="A1181" s="21">
        <v>43992</v>
      </c>
      <c r="B1181" s="20" t="s">
        <v>826</v>
      </c>
      <c r="C1181" s="20" t="s">
        <v>827</v>
      </c>
      <c r="D1181" s="20" t="s">
        <v>759</v>
      </c>
      <c r="E1181" s="20">
        <v>13320</v>
      </c>
      <c r="F1181" s="20" t="s">
        <v>956</v>
      </c>
      <c r="G1181" s="20">
        <v>37</v>
      </c>
      <c r="H1181" s="20">
        <v>360</v>
      </c>
      <c r="I1181" s="20">
        <v>823.23</v>
      </c>
      <c r="J1181" s="20">
        <v>2020</v>
      </c>
      <c r="K1181" s="20">
        <v>6</v>
      </c>
      <c r="L1181" s="20">
        <v>24</v>
      </c>
    </row>
    <row r="1182" spans="1:12" x14ac:dyDescent="0.3">
      <c r="A1182" s="21">
        <v>43992</v>
      </c>
      <c r="B1182" s="20" t="s">
        <v>757</v>
      </c>
      <c r="C1182" s="20" t="s">
        <v>758</v>
      </c>
      <c r="D1182" s="20" t="s">
        <v>759</v>
      </c>
      <c r="E1182" s="20">
        <v>14400</v>
      </c>
      <c r="F1182" s="20" t="s">
        <v>957</v>
      </c>
      <c r="G1182" s="20">
        <v>40</v>
      </c>
      <c r="H1182" s="20">
        <v>360</v>
      </c>
      <c r="I1182" s="20">
        <v>798.92</v>
      </c>
      <c r="J1182" s="20">
        <v>2020</v>
      </c>
      <c r="K1182" s="20">
        <v>6</v>
      </c>
      <c r="L1182" s="20">
        <v>24</v>
      </c>
    </row>
    <row r="1183" spans="1:12" x14ac:dyDescent="0.3">
      <c r="A1183" s="21">
        <v>43992</v>
      </c>
      <c r="B1183" s="20" t="s">
        <v>761</v>
      </c>
      <c r="C1183" s="20" t="s">
        <v>762</v>
      </c>
      <c r="D1183" s="20" t="s">
        <v>759</v>
      </c>
      <c r="E1183" s="20">
        <v>12240</v>
      </c>
      <c r="F1183" s="20" t="s">
        <v>958</v>
      </c>
      <c r="G1183" s="20">
        <v>34</v>
      </c>
      <c r="H1183" s="20">
        <v>360</v>
      </c>
      <c r="I1183" s="20">
        <v>706.45</v>
      </c>
      <c r="J1183" s="20">
        <v>2020</v>
      </c>
      <c r="K1183" s="20">
        <v>6</v>
      </c>
      <c r="L1183" s="20">
        <v>24</v>
      </c>
    </row>
    <row r="1184" spans="1:12" x14ac:dyDescent="0.3">
      <c r="A1184" s="21">
        <v>43992</v>
      </c>
      <c r="B1184" s="20" t="s">
        <v>764</v>
      </c>
      <c r="C1184" s="20" t="s">
        <v>765</v>
      </c>
      <c r="D1184" s="20" t="s">
        <v>759</v>
      </c>
      <c r="E1184" s="20">
        <v>12240</v>
      </c>
      <c r="F1184" s="20" t="s">
        <v>959</v>
      </c>
      <c r="G1184" s="20">
        <v>34</v>
      </c>
      <c r="H1184" s="20">
        <v>360</v>
      </c>
      <c r="I1184" s="20">
        <v>722.35</v>
      </c>
      <c r="J1184" s="20">
        <v>2020</v>
      </c>
      <c r="K1184" s="20">
        <v>6</v>
      </c>
      <c r="L1184" s="20">
        <v>24</v>
      </c>
    </row>
    <row r="1185" spans="1:12" x14ac:dyDescent="0.3">
      <c r="A1185" s="21">
        <v>43992</v>
      </c>
      <c r="B1185" s="20" t="s">
        <v>767</v>
      </c>
      <c r="C1185" s="20" t="s">
        <v>768</v>
      </c>
      <c r="D1185" s="20" t="s">
        <v>759</v>
      </c>
      <c r="E1185" s="20">
        <v>11160</v>
      </c>
      <c r="F1185" s="20" t="s">
        <v>960</v>
      </c>
      <c r="G1185" s="20">
        <v>31</v>
      </c>
      <c r="H1185" s="20">
        <v>360</v>
      </c>
      <c r="I1185" s="20">
        <v>667.35</v>
      </c>
      <c r="J1185" s="20">
        <v>2020</v>
      </c>
      <c r="K1185" s="20">
        <v>6</v>
      </c>
      <c r="L1185" s="20">
        <v>24</v>
      </c>
    </row>
    <row r="1186" spans="1:12" x14ac:dyDescent="0.3">
      <c r="A1186" s="21">
        <v>43992</v>
      </c>
      <c r="B1186" s="20" t="s">
        <v>770</v>
      </c>
      <c r="C1186" s="20" t="s">
        <v>771</v>
      </c>
      <c r="D1186" s="20" t="s">
        <v>759</v>
      </c>
      <c r="E1186" s="20">
        <v>9720</v>
      </c>
      <c r="F1186" s="20" t="s">
        <v>961</v>
      </c>
      <c r="G1186" s="20">
        <v>27</v>
      </c>
      <c r="H1186" s="20">
        <v>360</v>
      </c>
      <c r="I1186" s="20">
        <v>607.85</v>
      </c>
      <c r="J1186" s="20">
        <v>2020</v>
      </c>
      <c r="K1186" s="20">
        <v>6</v>
      </c>
      <c r="L1186" s="20">
        <v>24</v>
      </c>
    </row>
    <row r="1187" spans="1:12" x14ac:dyDescent="0.3">
      <c r="A1187" s="21">
        <v>43992</v>
      </c>
      <c r="B1187" s="20" t="s">
        <v>773</v>
      </c>
      <c r="C1187" s="20" t="s">
        <v>774</v>
      </c>
      <c r="D1187" s="20" t="s">
        <v>759</v>
      </c>
      <c r="E1187" s="20">
        <v>9000</v>
      </c>
      <c r="F1187" s="20" t="s">
        <v>962</v>
      </c>
      <c r="G1187" s="20">
        <v>25</v>
      </c>
      <c r="H1187" s="20">
        <v>360</v>
      </c>
      <c r="I1187" s="20">
        <v>556.9</v>
      </c>
      <c r="J1187" s="20">
        <v>2020</v>
      </c>
      <c r="K1187" s="20">
        <v>6</v>
      </c>
      <c r="L1187" s="20">
        <v>24</v>
      </c>
    </row>
    <row r="1188" spans="1:12" x14ac:dyDescent="0.3">
      <c r="A1188" s="21">
        <v>43991</v>
      </c>
      <c r="B1188" s="20" t="s">
        <v>757</v>
      </c>
      <c r="C1188" s="20" t="s">
        <v>758</v>
      </c>
      <c r="D1188" s="20" t="s">
        <v>759</v>
      </c>
      <c r="E1188" s="20">
        <v>15480</v>
      </c>
      <c r="F1188" s="20" t="s">
        <v>957</v>
      </c>
      <c r="G1188" s="20">
        <v>43</v>
      </c>
      <c r="H1188" s="20">
        <v>360</v>
      </c>
      <c r="I1188" s="20">
        <v>860.15</v>
      </c>
      <c r="J1188" s="20">
        <v>2020</v>
      </c>
      <c r="K1188" s="20">
        <v>6</v>
      </c>
      <c r="L1188" s="20">
        <v>24</v>
      </c>
    </row>
    <row r="1189" spans="1:12" x14ac:dyDescent="0.3">
      <c r="A1189" s="21">
        <v>43991</v>
      </c>
      <c r="B1189" s="20" t="s">
        <v>761</v>
      </c>
      <c r="C1189" s="20" t="s">
        <v>762</v>
      </c>
      <c r="D1189" s="20" t="s">
        <v>759</v>
      </c>
      <c r="E1189" s="20">
        <v>14040</v>
      </c>
      <c r="F1189" s="20" t="s">
        <v>958</v>
      </c>
      <c r="G1189" s="20">
        <v>39</v>
      </c>
      <c r="H1189" s="20">
        <v>360</v>
      </c>
      <c r="I1189" s="20">
        <v>809.3</v>
      </c>
      <c r="J1189" s="20">
        <v>2020</v>
      </c>
      <c r="K1189" s="20">
        <v>6</v>
      </c>
      <c r="L1189" s="20">
        <v>24</v>
      </c>
    </row>
    <row r="1190" spans="1:12" x14ac:dyDescent="0.3">
      <c r="A1190" s="21">
        <v>43991</v>
      </c>
      <c r="B1190" s="20" t="s">
        <v>764</v>
      </c>
      <c r="C1190" s="20" t="s">
        <v>765</v>
      </c>
      <c r="D1190" s="20" t="s">
        <v>759</v>
      </c>
      <c r="E1190" s="20">
        <v>14040</v>
      </c>
      <c r="F1190" s="20" t="s">
        <v>959</v>
      </c>
      <c r="G1190" s="20">
        <v>39</v>
      </c>
      <c r="H1190" s="20">
        <v>360</v>
      </c>
      <c r="I1190" s="20">
        <v>898</v>
      </c>
      <c r="J1190" s="20">
        <v>2020</v>
      </c>
      <c r="K1190" s="20">
        <v>6</v>
      </c>
      <c r="L1190" s="20">
        <v>24</v>
      </c>
    </row>
    <row r="1191" spans="1:12" x14ac:dyDescent="0.3">
      <c r="A1191" s="21">
        <v>43991</v>
      </c>
      <c r="B1191" s="20" t="s">
        <v>767</v>
      </c>
      <c r="C1191" s="20" t="s">
        <v>768</v>
      </c>
      <c r="D1191" s="20" t="s">
        <v>759</v>
      </c>
      <c r="E1191" s="20">
        <v>14760</v>
      </c>
      <c r="F1191" s="20" t="s">
        <v>960</v>
      </c>
      <c r="G1191" s="20">
        <v>41</v>
      </c>
      <c r="H1191" s="20">
        <v>360</v>
      </c>
      <c r="I1191" s="20">
        <v>912</v>
      </c>
      <c r="J1191" s="20">
        <v>2020</v>
      </c>
      <c r="K1191" s="20">
        <v>6</v>
      </c>
      <c r="L1191" s="20">
        <v>24</v>
      </c>
    </row>
    <row r="1192" spans="1:12" x14ac:dyDescent="0.3">
      <c r="A1192" s="21">
        <v>43991</v>
      </c>
      <c r="B1192" s="20" t="s">
        <v>770</v>
      </c>
      <c r="C1192" s="20" t="s">
        <v>771</v>
      </c>
      <c r="D1192" s="20" t="s">
        <v>759</v>
      </c>
      <c r="E1192" s="20">
        <v>8280</v>
      </c>
      <c r="F1192" s="20" t="s">
        <v>961</v>
      </c>
      <c r="G1192" s="20">
        <v>23</v>
      </c>
      <c r="H1192" s="20">
        <v>360</v>
      </c>
      <c r="I1192" s="20">
        <v>527.20000000000005</v>
      </c>
      <c r="J1192" s="20">
        <v>2020</v>
      </c>
      <c r="K1192" s="20">
        <v>6</v>
      </c>
      <c r="L1192" s="20">
        <v>24</v>
      </c>
    </row>
    <row r="1193" spans="1:12" x14ac:dyDescent="0.3">
      <c r="A1193" s="21">
        <v>43991</v>
      </c>
      <c r="B1193" s="20" t="s">
        <v>773</v>
      </c>
      <c r="C1193" s="20" t="s">
        <v>774</v>
      </c>
      <c r="D1193" s="20" t="s">
        <v>759</v>
      </c>
      <c r="E1193" s="20">
        <v>10800</v>
      </c>
      <c r="F1193" s="20" t="s">
        <v>962</v>
      </c>
      <c r="G1193" s="20">
        <v>30</v>
      </c>
      <c r="H1193" s="20">
        <v>360</v>
      </c>
      <c r="I1193" s="20">
        <v>669.25</v>
      </c>
      <c r="J1193" s="20">
        <v>2020</v>
      </c>
      <c r="K1193" s="20">
        <v>6</v>
      </c>
      <c r="L1193" s="20">
        <v>24</v>
      </c>
    </row>
    <row r="1194" spans="1:12" x14ac:dyDescent="0.3">
      <c r="A1194" s="21">
        <v>43991</v>
      </c>
      <c r="B1194" s="20" t="s">
        <v>757</v>
      </c>
      <c r="C1194" s="20" t="s">
        <v>758</v>
      </c>
      <c r="D1194" s="20" t="s">
        <v>759</v>
      </c>
      <c r="E1194" s="20">
        <v>12240</v>
      </c>
      <c r="F1194" s="20" t="s">
        <v>957</v>
      </c>
      <c r="G1194" s="20">
        <v>34</v>
      </c>
      <c r="H1194" s="20">
        <v>360</v>
      </c>
      <c r="I1194" s="20">
        <v>702.7</v>
      </c>
      <c r="J1194" s="20">
        <v>2020</v>
      </c>
      <c r="K1194" s="20">
        <v>6</v>
      </c>
      <c r="L1194" s="20">
        <v>24</v>
      </c>
    </row>
    <row r="1195" spans="1:12" x14ac:dyDescent="0.3">
      <c r="A1195" s="21">
        <v>43991</v>
      </c>
      <c r="B1195" s="20" t="s">
        <v>761</v>
      </c>
      <c r="C1195" s="20" t="s">
        <v>762</v>
      </c>
      <c r="D1195" s="20" t="s">
        <v>759</v>
      </c>
      <c r="E1195" s="20">
        <v>10440</v>
      </c>
      <c r="F1195" s="20" t="s">
        <v>958</v>
      </c>
      <c r="G1195" s="20">
        <v>29</v>
      </c>
      <c r="H1195" s="20">
        <v>360</v>
      </c>
      <c r="I1195" s="20">
        <v>607.4</v>
      </c>
      <c r="J1195" s="20">
        <v>2020</v>
      </c>
      <c r="K1195" s="20">
        <v>6</v>
      </c>
      <c r="L1195" s="20">
        <v>24</v>
      </c>
    </row>
    <row r="1196" spans="1:12" x14ac:dyDescent="0.3">
      <c r="A1196" s="21">
        <v>43991</v>
      </c>
      <c r="B1196" s="20" t="s">
        <v>764</v>
      </c>
      <c r="C1196" s="20" t="s">
        <v>765</v>
      </c>
      <c r="D1196" s="20" t="s">
        <v>759</v>
      </c>
      <c r="E1196" s="20">
        <v>10080</v>
      </c>
      <c r="F1196" s="20" t="s">
        <v>959</v>
      </c>
      <c r="G1196" s="20">
        <v>28</v>
      </c>
      <c r="H1196" s="20">
        <v>360</v>
      </c>
      <c r="I1196" s="20">
        <v>592.5</v>
      </c>
      <c r="J1196" s="20">
        <v>2020</v>
      </c>
      <c r="K1196" s="20">
        <v>6</v>
      </c>
      <c r="L1196" s="20">
        <v>24</v>
      </c>
    </row>
    <row r="1197" spans="1:12" x14ac:dyDescent="0.3">
      <c r="A1197" s="21">
        <v>43991</v>
      </c>
      <c r="B1197" s="20" t="s">
        <v>767</v>
      </c>
      <c r="C1197" s="20" t="s">
        <v>768</v>
      </c>
      <c r="D1197" s="20" t="s">
        <v>759</v>
      </c>
      <c r="E1197" s="20">
        <v>9360</v>
      </c>
      <c r="F1197" s="20" t="s">
        <v>960</v>
      </c>
      <c r="G1197" s="20">
        <v>26</v>
      </c>
      <c r="H1197" s="20">
        <v>360</v>
      </c>
      <c r="I1197" s="20">
        <v>578.79999999999995</v>
      </c>
      <c r="J1197" s="20">
        <v>2020</v>
      </c>
      <c r="K1197" s="20">
        <v>6</v>
      </c>
      <c r="L1197" s="20">
        <v>24</v>
      </c>
    </row>
    <row r="1198" spans="1:12" x14ac:dyDescent="0.3">
      <c r="A1198" s="21">
        <v>43991</v>
      </c>
      <c r="B1198" s="20" t="s">
        <v>770</v>
      </c>
      <c r="C1198" s="20" t="s">
        <v>771</v>
      </c>
      <c r="D1198" s="20" t="s">
        <v>759</v>
      </c>
      <c r="E1198" s="20">
        <v>9000</v>
      </c>
      <c r="F1198" s="20" t="s">
        <v>961</v>
      </c>
      <c r="G1198" s="20">
        <v>25</v>
      </c>
      <c r="H1198" s="20">
        <v>360</v>
      </c>
      <c r="I1198" s="20">
        <v>565.5</v>
      </c>
      <c r="J1198" s="20">
        <v>2020</v>
      </c>
      <c r="K1198" s="20">
        <v>6</v>
      </c>
      <c r="L1198" s="20">
        <v>24</v>
      </c>
    </row>
    <row r="1199" spans="1:12" x14ac:dyDescent="0.3">
      <c r="A1199" s="21">
        <v>43991</v>
      </c>
      <c r="B1199" s="20" t="s">
        <v>773</v>
      </c>
      <c r="C1199" s="20" t="s">
        <v>774</v>
      </c>
      <c r="D1199" s="20" t="s">
        <v>759</v>
      </c>
      <c r="E1199" s="20">
        <v>7200</v>
      </c>
      <c r="F1199" s="20" t="s">
        <v>962</v>
      </c>
      <c r="G1199" s="20">
        <v>20</v>
      </c>
      <c r="H1199" s="20">
        <v>360</v>
      </c>
      <c r="I1199" s="20">
        <v>448.65</v>
      </c>
      <c r="J1199" s="20">
        <v>2020</v>
      </c>
      <c r="K1199" s="20">
        <v>6</v>
      </c>
      <c r="L1199" s="20">
        <v>24</v>
      </c>
    </row>
    <row r="1200" spans="1:12" x14ac:dyDescent="0.3">
      <c r="A1200" s="21">
        <v>43990</v>
      </c>
      <c r="B1200" s="20" t="s">
        <v>826</v>
      </c>
      <c r="C1200" s="20" t="s">
        <v>827</v>
      </c>
      <c r="D1200" s="20" t="s">
        <v>759</v>
      </c>
      <c r="E1200" s="20">
        <v>3960</v>
      </c>
      <c r="F1200" s="20" t="s">
        <v>963</v>
      </c>
      <c r="G1200" s="20">
        <v>11</v>
      </c>
      <c r="H1200" s="20">
        <v>360</v>
      </c>
      <c r="I1200" s="20">
        <v>219.36</v>
      </c>
      <c r="J1200" s="20">
        <v>2020</v>
      </c>
      <c r="K1200" s="20">
        <v>6</v>
      </c>
      <c r="L1200" s="20">
        <v>24</v>
      </c>
    </row>
    <row r="1201" spans="1:12" x14ac:dyDescent="0.3">
      <c r="A1201" s="21">
        <v>43990</v>
      </c>
      <c r="B1201" s="20" t="s">
        <v>757</v>
      </c>
      <c r="C1201" s="20" t="s">
        <v>758</v>
      </c>
      <c r="D1201" s="20" t="s">
        <v>759</v>
      </c>
      <c r="E1201" s="20">
        <v>14400</v>
      </c>
      <c r="F1201" s="20" t="s">
        <v>964</v>
      </c>
      <c r="G1201" s="20">
        <v>40</v>
      </c>
      <c r="H1201" s="20">
        <v>360</v>
      </c>
      <c r="I1201" s="20">
        <v>795.15</v>
      </c>
      <c r="J1201" s="20">
        <v>2020</v>
      </c>
      <c r="K1201" s="20">
        <v>6</v>
      </c>
      <c r="L1201" s="20">
        <v>24</v>
      </c>
    </row>
    <row r="1202" spans="1:12" x14ac:dyDescent="0.3">
      <c r="A1202" s="21">
        <v>43990</v>
      </c>
      <c r="B1202" s="20" t="s">
        <v>761</v>
      </c>
      <c r="C1202" s="20" t="s">
        <v>762</v>
      </c>
      <c r="D1202" s="20" t="s">
        <v>759</v>
      </c>
      <c r="E1202" s="20">
        <v>12240</v>
      </c>
      <c r="F1202" s="20" t="s">
        <v>965</v>
      </c>
      <c r="G1202" s="20">
        <v>34</v>
      </c>
      <c r="H1202" s="20">
        <v>360</v>
      </c>
      <c r="I1202" s="20">
        <v>708.2</v>
      </c>
      <c r="J1202" s="20">
        <v>2020</v>
      </c>
      <c r="K1202" s="20">
        <v>6</v>
      </c>
      <c r="L1202" s="20">
        <v>24</v>
      </c>
    </row>
    <row r="1203" spans="1:12" x14ac:dyDescent="0.3">
      <c r="A1203" s="21">
        <v>43990</v>
      </c>
      <c r="B1203" s="20" t="s">
        <v>764</v>
      </c>
      <c r="C1203" s="20" t="s">
        <v>765</v>
      </c>
      <c r="D1203" s="20" t="s">
        <v>759</v>
      </c>
      <c r="E1203" s="20">
        <v>12240</v>
      </c>
      <c r="F1203" s="20" t="s">
        <v>966</v>
      </c>
      <c r="G1203" s="20">
        <v>34</v>
      </c>
      <c r="H1203" s="20">
        <v>360</v>
      </c>
      <c r="I1203" s="20">
        <v>713.8</v>
      </c>
      <c r="J1203" s="20">
        <v>2020</v>
      </c>
      <c r="K1203" s="20">
        <v>6</v>
      </c>
      <c r="L1203" s="20">
        <v>24</v>
      </c>
    </row>
    <row r="1204" spans="1:12" x14ac:dyDescent="0.3">
      <c r="A1204" s="21">
        <v>43990</v>
      </c>
      <c r="B1204" s="20" t="s">
        <v>767</v>
      </c>
      <c r="C1204" s="20" t="s">
        <v>768</v>
      </c>
      <c r="D1204" s="20" t="s">
        <v>759</v>
      </c>
      <c r="E1204" s="20">
        <v>11520</v>
      </c>
      <c r="F1204" s="20" t="s">
        <v>967</v>
      </c>
      <c r="G1204" s="20">
        <v>32</v>
      </c>
      <c r="H1204" s="20">
        <v>360</v>
      </c>
      <c r="I1204" s="20">
        <v>706.4</v>
      </c>
      <c r="J1204" s="20">
        <v>2020</v>
      </c>
      <c r="K1204" s="20">
        <v>6</v>
      </c>
      <c r="L1204" s="20">
        <v>24</v>
      </c>
    </row>
    <row r="1205" spans="1:12" x14ac:dyDescent="0.3">
      <c r="A1205" s="21">
        <v>43990</v>
      </c>
      <c r="B1205" s="20" t="s">
        <v>770</v>
      </c>
      <c r="C1205" s="20" t="s">
        <v>771</v>
      </c>
      <c r="D1205" s="20" t="s">
        <v>759</v>
      </c>
      <c r="E1205" s="20">
        <v>9000</v>
      </c>
      <c r="F1205" s="20" t="s">
        <v>968</v>
      </c>
      <c r="G1205" s="20">
        <v>25</v>
      </c>
      <c r="H1205" s="20">
        <v>360</v>
      </c>
      <c r="I1205" s="20">
        <v>564.95000000000005</v>
      </c>
      <c r="J1205" s="20">
        <v>2020</v>
      </c>
      <c r="K1205" s="20">
        <v>6</v>
      </c>
      <c r="L1205" s="20">
        <v>24</v>
      </c>
    </row>
    <row r="1206" spans="1:12" x14ac:dyDescent="0.3">
      <c r="A1206" s="21">
        <v>43990</v>
      </c>
      <c r="B1206" s="20" t="s">
        <v>773</v>
      </c>
      <c r="C1206" s="20" t="s">
        <v>774</v>
      </c>
      <c r="D1206" s="20" t="s">
        <v>759</v>
      </c>
      <c r="E1206" s="20">
        <v>9000</v>
      </c>
      <c r="F1206" s="20" t="s">
        <v>969</v>
      </c>
      <c r="G1206" s="20">
        <v>25</v>
      </c>
      <c r="H1206" s="20">
        <v>360</v>
      </c>
      <c r="I1206" s="20">
        <v>557.04999999999995</v>
      </c>
      <c r="J1206" s="20">
        <v>2020</v>
      </c>
      <c r="K1206" s="20">
        <v>6</v>
      </c>
      <c r="L1206" s="20">
        <v>24</v>
      </c>
    </row>
    <row r="1207" spans="1:12" x14ac:dyDescent="0.3">
      <c r="A1207" s="21">
        <v>43988</v>
      </c>
      <c r="B1207" s="20" t="s">
        <v>757</v>
      </c>
      <c r="C1207" s="20" t="s">
        <v>758</v>
      </c>
      <c r="D1207" s="20" t="s">
        <v>759</v>
      </c>
      <c r="E1207" s="20">
        <v>14760</v>
      </c>
      <c r="F1207" s="20" t="s">
        <v>964</v>
      </c>
      <c r="G1207" s="20">
        <v>41</v>
      </c>
      <c r="H1207" s="20">
        <v>360</v>
      </c>
      <c r="I1207" s="20">
        <v>813.55</v>
      </c>
      <c r="J1207" s="20">
        <v>2020</v>
      </c>
      <c r="K1207" s="20">
        <v>6</v>
      </c>
      <c r="L1207" s="20">
        <v>23</v>
      </c>
    </row>
    <row r="1208" spans="1:12" x14ac:dyDescent="0.3">
      <c r="A1208" s="21">
        <v>43988</v>
      </c>
      <c r="B1208" s="20" t="s">
        <v>761</v>
      </c>
      <c r="C1208" s="20" t="s">
        <v>762</v>
      </c>
      <c r="D1208" s="20" t="s">
        <v>759</v>
      </c>
      <c r="E1208" s="20">
        <v>12240</v>
      </c>
      <c r="F1208" s="20" t="s">
        <v>965</v>
      </c>
      <c r="G1208" s="20">
        <v>34</v>
      </c>
      <c r="H1208" s="20">
        <v>360</v>
      </c>
      <c r="I1208" s="20">
        <v>704.9</v>
      </c>
      <c r="J1208" s="20">
        <v>2020</v>
      </c>
      <c r="K1208" s="20">
        <v>6</v>
      </c>
      <c r="L1208" s="20">
        <v>23</v>
      </c>
    </row>
    <row r="1209" spans="1:12" x14ac:dyDescent="0.3">
      <c r="A1209" s="21">
        <v>43988</v>
      </c>
      <c r="B1209" s="20" t="s">
        <v>764</v>
      </c>
      <c r="C1209" s="20" t="s">
        <v>765</v>
      </c>
      <c r="D1209" s="20" t="s">
        <v>759</v>
      </c>
      <c r="E1209" s="20">
        <v>12240</v>
      </c>
      <c r="F1209" s="20" t="s">
        <v>966</v>
      </c>
      <c r="G1209" s="20">
        <v>34</v>
      </c>
      <c r="H1209" s="20">
        <v>360</v>
      </c>
      <c r="I1209" s="20">
        <v>709.76</v>
      </c>
      <c r="J1209" s="20">
        <v>2020</v>
      </c>
      <c r="K1209" s="20">
        <v>6</v>
      </c>
      <c r="L1209" s="20">
        <v>23</v>
      </c>
    </row>
    <row r="1210" spans="1:12" x14ac:dyDescent="0.3">
      <c r="A1210" s="21">
        <v>43988</v>
      </c>
      <c r="B1210" s="20" t="s">
        <v>767</v>
      </c>
      <c r="C1210" s="20" t="s">
        <v>768</v>
      </c>
      <c r="D1210" s="20" t="s">
        <v>759</v>
      </c>
      <c r="E1210" s="20">
        <v>11520</v>
      </c>
      <c r="F1210" s="20" t="s">
        <v>967</v>
      </c>
      <c r="G1210" s="20">
        <v>32</v>
      </c>
      <c r="H1210" s="20">
        <v>360</v>
      </c>
      <c r="I1210" s="20">
        <v>701.35</v>
      </c>
      <c r="J1210" s="20">
        <v>2020</v>
      </c>
      <c r="K1210" s="20">
        <v>6</v>
      </c>
      <c r="L1210" s="20">
        <v>23</v>
      </c>
    </row>
    <row r="1211" spans="1:12" x14ac:dyDescent="0.3">
      <c r="A1211" s="21">
        <v>43988</v>
      </c>
      <c r="B1211" s="20" t="s">
        <v>770</v>
      </c>
      <c r="C1211" s="20" t="s">
        <v>771</v>
      </c>
      <c r="D1211" s="20" t="s">
        <v>759</v>
      </c>
      <c r="E1211" s="20">
        <v>9000</v>
      </c>
      <c r="F1211" s="20" t="s">
        <v>968</v>
      </c>
      <c r="G1211" s="20">
        <v>25</v>
      </c>
      <c r="H1211" s="20">
        <v>360</v>
      </c>
      <c r="I1211" s="20">
        <v>558.4</v>
      </c>
      <c r="J1211" s="20">
        <v>2020</v>
      </c>
      <c r="K1211" s="20">
        <v>6</v>
      </c>
      <c r="L1211" s="20">
        <v>23</v>
      </c>
    </row>
    <row r="1212" spans="1:12" x14ac:dyDescent="0.3">
      <c r="A1212" s="21">
        <v>43988</v>
      </c>
      <c r="B1212" s="20" t="s">
        <v>773</v>
      </c>
      <c r="C1212" s="20" t="s">
        <v>774</v>
      </c>
      <c r="D1212" s="20" t="s">
        <v>759</v>
      </c>
      <c r="E1212" s="20">
        <v>8640</v>
      </c>
      <c r="F1212" s="20" t="s">
        <v>969</v>
      </c>
      <c r="G1212" s="20">
        <v>24</v>
      </c>
      <c r="H1212" s="20">
        <v>360</v>
      </c>
      <c r="I1212" s="20">
        <v>530.45000000000005</v>
      </c>
      <c r="J1212" s="20">
        <v>2020</v>
      </c>
      <c r="K1212" s="20">
        <v>6</v>
      </c>
      <c r="L1212" s="20">
        <v>23</v>
      </c>
    </row>
    <row r="1213" spans="1:12" x14ac:dyDescent="0.3">
      <c r="A1213" s="21">
        <v>43988</v>
      </c>
      <c r="B1213" s="20" t="s">
        <v>757</v>
      </c>
      <c r="C1213" s="20" t="s">
        <v>758</v>
      </c>
      <c r="D1213" s="20" t="s">
        <v>759</v>
      </c>
      <c r="E1213" s="20">
        <v>14400</v>
      </c>
      <c r="F1213" s="20" t="s">
        <v>964</v>
      </c>
      <c r="G1213" s="20">
        <v>40</v>
      </c>
      <c r="H1213" s="20">
        <v>360</v>
      </c>
      <c r="I1213" s="20">
        <v>746.15</v>
      </c>
      <c r="J1213" s="20">
        <v>2020</v>
      </c>
      <c r="K1213" s="20">
        <v>6</v>
      </c>
      <c r="L1213" s="20">
        <v>23</v>
      </c>
    </row>
    <row r="1214" spans="1:12" x14ac:dyDescent="0.3">
      <c r="A1214" s="21">
        <v>43988</v>
      </c>
      <c r="B1214" s="20" t="s">
        <v>761</v>
      </c>
      <c r="C1214" s="20" t="s">
        <v>762</v>
      </c>
      <c r="D1214" s="20" t="s">
        <v>759</v>
      </c>
      <c r="E1214" s="20">
        <v>12600</v>
      </c>
      <c r="F1214" s="20" t="s">
        <v>965</v>
      </c>
      <c r="G1214" s="20">
        <v>35</v>
      </c>
      <c r="H1214" s="20">
        <v>360</v>
      </c>
      <c r="I1214" s="20">
        <v>769.6</v>
      </c>
      <c r="J1214" s="20">
        <v>2020</v>
      </c>
      <c r="K1214" s="20">
        <v>6</v>
      </c>
      <c r="L1214" s="20">
        <v>23</v>
      </c>
    </row>
    <row r="1215" spans="1:12" x14ac:dyDescent="0.3">
      <c r="A1215" s="21">
        <v>43988</v>
      </c>
      <c r="B1215" s="20" t="s">
        <v>764</v>
      </c>
      <c r="C1215" s="20" t="s">
        <v>765</v>
      </c>
      <c r="D1215" s="20" t="s">
        <v>759</v>
      </c>
      <c r="E1215" s="20">
        <v>13320</v>
      </c>
      <c r="F1215" s="20" t="s">
        <v>966</v>
      </c>
      <c r="G1215" s="20">
        <v>37</v>
      </c>
      <c r="H1215" s="20">
        <v>360</v>
      </c>
      <c r="I1215" s="20">
        <v>772.98</v>
      </c>
      <c r="J1215" s="20">
        <v>2020</v>
      </c>
      <c r="K1215" s="20">
        <v>6</v>
      </c>
      <c r="L1215" s="20">
        <v>23</v>
      </c>
    </row>
    <row r="1216" spans="1:12" x14ac:dyDescent="0.3">
      <c r="A1216" s="21">
        <v>43988</v>
      </c>
      <c r="B1216" s="20" t="s">
        <v>767</v>
      </c>
      <c r="C1216" s="20" t="s">
        <v>768</v>
      </c>
      <c r="D1216" s="20" t="s">
        <v>759</v>
      </c>
      <c r="E1216" s="20">
        <v>11880</v>
      </c>
      <c r="F1216" s="20" t="s">
        <v>967</v>
      </c>
      <c r="G1216" s="20">
        <v>33</v>
      </c>
      <c r="H1216" s="20">
        <v>360</v>
      </c>
      <c r="I1216" s="20">
        <v>717.4</v>
      </c>
      <c r="J1216" s="20">
        <v>2020</v>
      </c>
      <c r="K1216" s="20">
        <v>6</v>
      </c>
      <c r="L1216" s="20">
        <v>23</v>
      </c>
    </row>
    <row r="1217" spans="1:12" x14ac:dyDescent="0.3">
      <c r="A1217" s="21">
        <v>43988</v>
      </c>
      <c r="B1217" s="20" t="s">
        <v>770</v>
      </c>
      <c r="C1217" s="20" t="s">
        <v>771</v>
      </c>
      <c r="D1217" s="20" t="s">
        <v>759</v>
      </c>
      <c r="E1217" s="20">
        <v>10080</v>
      </c>
      <c r="F1217" s="20" t="s">
        <v>968</v>
      </c>
      <c r="G1217" s="20">
        <v>28</v>
      </c>
      <c r="H1217" s="20">
        <v>360</v>
      </c>
      <c r="I1217" s="20">
        <v>621.29999999999995</v>
      </c>
      <c r="J1217" s="20">
        <v>2020</v>
      </c>
      <c r="K1217" s="20">
        <v>6</v>
      </c>
      <c r="L1217" s="20">
        <v>23</v>
      </c>
    </row>
    <row r="1218" spans="1:12" x14ac:dyDescent="0.3">
      <c r="A1218" s="21">
        <v>43988</v>
      </c>
      <c r="B1218" s="20" t="s">
        <v>773</v>
      </c>
      <c r="C1218" s="20" t="s">
        <v>774</v>
      </c>
      <c r="D1218" s="20" t="s">
        <v>759</v>
      </c>
      <c r="E1218" s="20">
        <v>8640</v>
      </c>
      <c r="F1218" s="20" t="s">
        <v>969</v>
      </c>
      <c r="G1218" s="20">
        <v>24</v>
      </c>
      <c r="H1218" s="20">
        <v>360</v>
      </c>
      <c r="I1218" s="20">
        <v>528.35</v>
      </c>
      <c r="J1218" s="20">
        <v>2020</v>
      </c>
      <c r="K1218" s="20">
        <v>6</v>
      </c>
      <c r="L1218" s="20">
        <v>23</v>
      </c>
    </row>
    <row r="1219" spans="1:12" x14ac:dyDescent="0.3">
      <c r="A1219" s="21">
        <v>43987</v>
      </c>
      <c r="B1219" s="20" t="s">
        <v>757</v>
      </c>
      <c r="C1219" s="20" t="s">
        <v>758</v>
      </c>
      <c r="D1219" s="20" t="s">
        <v>759</v>
      </c>
      <c r="E1219" s="20">
        <v>13680</v>
      </c>
      <c r="F1219" s="20" t="s">
        <v>964</v>
      </c>
      <c r="G1219" s="20">
        <v>38</v>
      </c>
      <c r="H1219" s="20">
        <v>360</v>
      </c>
      <c r="I1219" s="20">
        <v>738.09</v>
      </c>
      <c r="J1219" s="20">
        <v>2020</v>
      </c>
      <c r="K1219" s="20">
        <v>6</v>
      </c>
      <c r="L1219" s="20">
        <v>23</v>
      </c>
    </row>
    <row r="1220" spans="1:12" x14ac:dyDescent="0.3">
      <c r="A1220" s="21">
        <v>43987</v>
      </c>
      <c r="B1220" s="20" t="s">
        <v>761</v>
      </c>
      <c r="C1220" s="20" t="s">
        <v>762</v>
      </c>
      <c r="D1220" s="20" t="s">
        <v>759</v>
      </c>
      <c r="E1220" s="20">
        <v>12240</v>
      </c>
      <c r="F1220" s="20" t="s">
        <v>965</v>
      </c>
      <c r="G1220" s="20">
        <v>34</v>
      </c>
      <c r="H1220" s="20">
        <v>360</v>
      </c>
      <c r="I1220" s="20">
        <v>710.5</v>
      </c>
      <c r="J1220" s="20">
        <v>2020</v>
      </c>
      <c r="K1220" s="20">
        <v>6</v>
      </c>
      <c r="L1220" s="20">
        <v>23</v>
      </c>
    </row>
    <row r="1221" spans="1:12" x14ac:dyDescent="0.3">
      <c r="A1221" s="21">
        <v>43987</v>
      </c>
      <c r="B1221" s="20" t="s">
        <v>764</v>
      </c>
      <c r="C1221" s="20" t="s">
        <v>765</v>
      </c>
      <c r="D1221" s="20" t="s">
        <v>759</v>
      </c>
      <c r="E1221" s="20">
        <v>12240</v>
      </c>
      <c r="F1221" s="20" t="s">
        <v>966</v>
      </c>
      <c r="G1221" s="20">
        <v>34</v>
      </c>
      <c r="H1221" s="20">
        <v>360</v>
      </c>
      <c r="I1221" s="20">
        <v>713.96</v>
      </c>
      <c r="J1221" s="20">
        <v>2020</v>
      </c>
      <c r="K1221" s="20">
        <v>6</v>
      </c>
      <c r="L1221" s="20">
        <v>23</v>
      </c>
    </row>
    <row r="1222" spans="1:12" x14ac:dyDescent="0.3">
      <c r="A1222" s="21">
        <v>43987</v>
      </c>
      <c r="B1222" s="20" t="s">
        <v>767</v>
      </c>
      <c r="C1222" s="20" t="s">
        <v>768</v>
      </c>
      <c r="D1222" s="20" t="s">
        <v>759</v>
      </c>
      <c r="E1222" s="20">
        <v>11520</v>
      </c>
      <c r="F1222" s="20" t="s">
        <v>967</v>
      </c>
      <c r="G1222" s="20">
        <v>32</v>
      </c>
      <c r="H1222" s="20">
        <v>360</v>
      </c>
      <c r="I1222" s="20">
        <v>698.85</v>
      </c>
      <c r="J1222" s="20">
        <v>2020</v>
      </c>
      <c r="K1222" s="20">
        <v>6</v>
      </c>
      <c r="L1222" s="20">
        <v>23</v>
      </c>
    </row>
    <row r="1223" spans="1:12" x14ac:dyDescent="0.3">
      <c r="A1223" s="21">
        <v>43987</v>
      </c>
      <c r="B1223" s="20" t="s">
        <v>770</v>
      </c>
      <c r="C1223" s="20" t="s">
        <v>771</v>
      </c>
      <c r="D1223" s="20" t="s">
        <v>759</v>
      </c>
      <c r="E1223" s="20">
        <v>9000</v>
      </c>
      <c r="F1223" s="20" t="s">
        <v>968</v>
      </c>
      <c r="G1223" s="20">
        <v>25</v>
      </c>
      <c r="H1223" s="20">
        <v>360</v>
      </c>
      <c r="I1223" s="20">
        <v>556.79999999999995</v>
      </c>
      <c r="J1223" s="20">
        <v>2020</v>
      </c>
      <c r="K1223" s="20">
        <v>6</v>
      </c>
      <c r="L1223" s="20">
        <v>23</v>
      </c>
    </row>
    <row r="1224" spans="1:12" x14ac:dyDescent="0.3">
      <c r="A1224" s="21">
        <v>43987</v>
      </c>
      <c r="B1224" s="20" t="s">
        <v>773</v>
      </c>
      <c r="C1224" s="20" t="s">
        <v>774</v>
      </c>
      <c r="D1224" s="20" t="s">
        <v>759</v>
      </c>
      <c r="E1224" s="20">
        <v>12600</v>
      </c>
      <c r="F1224" s="20" t="s">
        <v>969</v>
      </c>
      <c r="G1224" s="20">
        <v>35</v>
      </c>
      <c r="H1224" s="20">
        <v>360</v>
      </c>
      <c r="I1224" s="20">
        <v>772.67</v>
      </c>
      <c r="J1224" s="20">
        <v>2020</v>
      </c>
      <c r="K1224" s="20">
        <v>6</v>
      </c>
      <c r="L1224" s="20">
        <v>23</v>
      </c>
    </row>
    <row r="1225" spans="1:12" x14ac:dyDescent="0.3">
      <c r="A1225" s="21">
        <v>43985</v>
      </c>
      <c r="B1225" s="20" t="s">
        <v>826</v>
      </c>
      <c r="C1225" s="20" t="s">
        <v>827</v>
      </c>
      <c r="D1225" s="20" t="s">
        <v>759</v>
      </c>
      <c r="E1225" s="20">
        <v>20880</v>
      </c>
      <c r="F1225" s="20" t="s">
        <v>963</v>
      </c>
      <c r="G1225" s="20">
        <v>58</v>
      </c>
      <c r="H1225" s="20">
        <v>360</v>
      </c>
      <c r="I1225" s="20">
        <v>1299.79</v>
      </c>
      <c r="J1225" s="20">
        <v>2020</v>
      </c>
      <c r="K1225" s="20">
        <v>6</v>
      </c>
      <c r="L1225" s="20">
        <v>23</v>
      </c>
    </row>
    <row r="1226" spans="1:12" x14ac:dyDescent="0.3">
      <c r="A1226" s="21">
        <v>43985</v>
      </c>
      <c r="B1226" s="20" t="s">
        <v>757</v>
      </c>
      <c r="C1226" s="20" t="s">
        <v>758</v>
      </c>
      <c r="D1226" s="20" t="s">
        <v>759</v>
      </c>
      <c r="E1226" s="20">
        <v>14400</v>
      </c>
      <c r="F1226" s="20" t="s">
        <v>964</v>
      </c>
      <c r="G1226" s="20">
        <v>40</v>
      </c>
      <c r="H1226" s="20">
        <v>360</v>
      </c>
      <c r="I1226" s="20">
        <v>803.1</v>
      </c>
      <c r="J1226" s="20">
        <v>2020</v>
      </c>
      <c r="K1226" s="20">
        <v>6</v>
      </c>
      <c r="L1226" s="20">
        <v>23</v>
      </c>
    </row>
    <row r="1227" spans="1:12" x14ac:dyDescent="0.3">
      <c r="A1227" s="21">
        <v>43985</v>
      </c>
      <c r="B1227" s="20" t="s">
        <v>761</v>
      </c>
      <c r="C1227" s="20" t="s">
        <v>762</v>
      </c>
      <c r="D1227" s="20" t="s">
        <v>759</v>
      </c>
      <c r="E1227" s="20">
        <v>12960</v>
      </c>
      <c r="F1227" s="20" t="s">
        <v>965</v>
      </c>
      <c r="G1227" s="20">
        <v>36</v>
      </c>
      <c r="H1227" s="20">
        <v>360</v>
      </c>
      <c r="I1227" s="20">
        <v>757.25</v>
      </c>
      <c r="J1227" s="20">
        <v>2020</v>
      </c>
      <c r="K1227" s="20">
        <v>6</v>
      </c>
      <c r="L1227" s="20">
        <v>23</v>
      </c>
    </row>
    <row r="1228" spans="1:12" x14ac:dyDescent="0.3">
      <c r="A1228" s="21">
        <v>43985</v>
      </c>
      <c r="B1228" s="20" t="s">
        <v>764</v>
      </c>
      <c r="C1228" s="20" t="s">
        <v>765</v>
      </c>
      <c r="D1228" s="20" t="s">
        <v>759</v>
      </c>
      <c r="E1228" s="20">
        <v>12600</v>
      </c>
      <c r="F1228" s="20" t="s">
        <v>966</v>
      </c>
      <c r="G1228" s="20">
        <v>35</v>
      </c>
      <c r="H1228" s="20">
        <v>360</v>
      </c>
      <c r="I1228" s="20">
        <v>744.71</v>
      </c>
      <c r="J1228" s="20">
        <v>2020</v>
      </c>
      <c r="K1228" s="20">
        <v>6</v>
      </c>
      <c r="L1228" s="20">
        <v>23</v>
      </c>
    </row>
    <row r="1229" spans="1:12" x14ac:dyDescent="0.3">
      <c r="A1229" s="21">
        <v>43985</v>
      </c>
      <c r="B1229" s="20" t="s">
        <v>767</v>
      </c>
      <c r="C1229" s="20" t="s">
        <v>768</v>
      </c>
      <c r="D1229" s="20" t="s">
        <v>759</v>
      </c>
      <c r="E1229" s="20">
        <v>11520</v>
      </c>
      <c r="F1229" s="20" t="s">
        <v>967</v>
      </c>
      <c r="G1229" s="20">
        <v>32</v>
      </c>
      <c r="H1229" s="20">
        <v>360</v>
      </c>
      <c r="I1229" s="20">
        <v>701.67</v>
      </c>
      <c r="J1229" s="20">
        <v>2020</v>
      </c>
      <c r="K1229" s="20">
        <v>6</v>
      </c>
      <c r="L1229" s="20">
        <v>23</v>
      </c>
    </row>
    <row r="1230" spans="1:12" x14ac:dyDescent="0.3">
      <c r="A1230" s="21">
        <v>43985</v>
      </c>
      <c r="B1230" s="20" t="s">
        <v>770</v>
      </c>
      <c r="C1230" s="20" t="s">
        <v>771</v>
      </c>
      <c r="D1230" s="20" t="s">
        <v>759</v>
      </c>
      <c r="E1230" s="20">
        <v>9000</v>
      </c>
      <c r="F1230" s="20" t="s">
        <v>968</v>
      </c>
      <c r="G1230" s="20">
        <v>25</v>
      </c>
      <c r="H1230" s="20">
        <v>360</v>
      </c>
      <c r="I1230" s="20">
        <v>562.85</v>
      </c>
      <c r="J1230" s="20">
        <v>2020</v>
      </c>
      <c r="K1230" s="20">
        <v>6</v>
      </c>
      <c r="L1230" s="20">
        <v>23</v>
      </c>
    </row>
    <row r="1231" spans="1:12" x14ac:dyDescent="0.3">
      <c r="A1231" s="21">
        <v>43985</v>
      </c>
      <c r="B1231" s="20" t="s">
        <v>773</v>
      </c>
      <c r="C1231" s="20" t="s">
        <v>774</v>
      </c>
      <c r="D1231" s="20" t="s">
        <v>759</v>
      </c>
      <c r="E1231" s="20">
        <v>5400</v>
      </c>
      <c r="F1231" s="20" t="s">
        <v>969</v>
      </c>
      <c r="G1231" s="20">
        <v>15</v>
      </c>
      <c r="H1231" s="20">
        <v>360</v>
      </c>
      <c r="I1231" s="20">
        <v>337.25</v>
      </c>
      <c r="J1231" s="20">
        <v>2020</v>
      </c>
      <c r="K1231" s="20">
        <v>6</v>
      </c>
      <c r="L1231" s="20">
        <v>23</v>
      </c>
    </row>
    <row r="1232" spans="1:12" x14ac:dyDescent="0.3">
      <c r="A1232" s="21">
        <v>43985</v>
      </c>
      <c r="B1232" s="20" t="s">
        <v>757</v>
      </c>
      <c r="C1232" s="20" t="s">
        <v>758</v>
      </c>
      <c r="D1232" s="20" t="s">
        <v>759</v>
      </c>
      <c r="E1232" s="20">
        <v>16920</v>
      </c>
      <c r="F1232" s="20" t="s">
        <v>964</v>
      </c>
      <c r="G1232" s="20">
        <v>47</v>
      </c>
      <c r="H1232" s="20">
        <v>360</v>
      </c>
      <c r="I1232" s="20">
        <v>935.9</v>
      </c>
      <c r="J1232" s="20">
        <v>2020</v>
      </c>
      <c r="K1232" s="20">
        <v>6</v>
      </c>
      <c r="L1232" s="20">
        <v>23</v>
      </c>
    </row>
    <row r="1233" spans="1:12" x14ac:dyDescent="0.3">
      <c r="A1233" s="21">
        <v>43985</v>
      </c>
      <c r="B1233" s="20" t="s">
        <v>761</v>
      </c>
      <c r="C1233" s="20" t="s">
        <v>762</v>
      </c>
      <c r="D1233" s="20" t="s">
        <v>759</v>
      </c>
      <c r="E1233" s="20">
        <v>13320</v>
      </c>
      <c r="F1233" s="20" t="s">
        <v>965</v>
      </c>
      <c r="G1233" s="20">
        <v>37</v>
      </c>
      <c r="H1233" s="20">
        <v>360</v>
      </c>
      <c r="I1233" s="20">
        <v>801.65</v>
      </c>
      <c r="J1233" s="20">
        <v>2020</v>
      </c>
      <c r="K1233" s="20">
        <v>6</v>
      </c>
      <c r="L1233" s="20">
        <v>23</v>
      </c>
    </row>
    <row r="1234" spans="1:12" x14ac:dyDescent="0.3">
      <c r="A1234" s="21">
        <v>43985</v>
      </c>
      <c r="B1234" s="20" t="s">
        <v>764</v>
      </c>
      <c r="C1234" s="20" t="s">
        <v>765</v>
      </c>
      <c r="D1234" s="20" t="s">
        <v>759</v>
      </c>
      <c r="E1234" s="20">
        <v>14400</v>
      </c>
      <c r="F1234" s="20" t="s">
        <v>966</v>
      </c>
      <c r="G1234" s="20">
        <v>40</v>
      </c>
      <c r="H1234" s="20">
        <v>360</v>
      </c>
      <c r="I1234" s="20">
        <v>847.58</v>
      </c>
      <c r="J1234" s="20">
        <v>2020</v>
      </c>
      <c r="K1234" s="20">
        <v>6</v>
      </c>
      <c r="L1234" s="20">
        <v>23</v>
      </c>
    </row>
    <row r="1235" spans="1:12" x14ac:dyDescent="0.3">
      <c r="A1235" s="21">
        <v>43985</v>
      </c>
      <c r="B1235" s="20" t="s">
        <v>767</v>
      </c>
      <c r="C1235" s="20" t="s">
        <v>768</v>
      </c>
      <c r="D1235" s="20" t="s">
        <v>759</v>
      </c>
      <c r="E1235" s="20">
        <v>14760</v>
      </c>
      <c r="F1235" s="20" t="s">
        <v>967</v>
      </c>
      <c r="G1235" s="20">
        <v>41</v>
      </c>
      <c r="H1235" s="20">
        <v>360</v>
      </c>
      <c r="I1235" s="20">
        <v>893.9</v>
      </c>
      <c r="J1235" s="20">
        <v>2020</v>
      </c>
      <c r="K1235" s="20">
        <v>6</v>
      </c>
      <c r="L1235" s="20">
        <v>23</v>
      </c>
    </row>
    <row r="1236" spans="1:12" x14ac:dyDescent="0.3">
      <c r="A1236" s="21">
        <v>43985</v>
      </c>
      <c r="B1236" s="20" t="s">
        <v>770</v>
      </c>
      <c r="C1236" s="20" t="s">
        <v>771</v>
      </c>
      <c r="D1236" s="20" t="s">
        <v>759</v>
      </c>
      <c r="E1236" s="20">
        <v>10080</v>
      </c>
      <c r="F1236" s="20" t="s">
        <v>968</v>
      </c>
      <c r="G1236" s="20">
        <v>28</v>
      </c>
      <c r="H1236" s="20">
        <v>360</v>
      </c>
      <c r="I1236" s="20">
        <v>652</v>
      </c>
      <c r="J1236" s="20">
        <v>2020</v>
      </c>
      <c r="K1236" s="20">
        <v>6</v>
      </c>
      <c r="L1236" s="20">
        <v>23</v>
      </c>
    </row>
    <row r="1237" spans="1:12" x14ac:dyDescent="0.3">
      <c r="A1237" s="21">
        <v>43985</v>
      </c>
      <c r="B1237" s="20" t="s">
        <v>773</v>
      </c>
      <c r="C1237" s="20" t="s">
        <v>774</v>
      </c>
      <c r="D1237" s="20" t="s">
        <v>759</v>
      </c>
      <c r="E1237" s="20">
        <v>9720</v>
      </c>
      <c r="F1237" s="20" t="s">
        <v>969</v>
      </c>
      <c r="G1237" s="20">
        <v>27</v>
      </c>
      <c r="H1237" s="20">
        <v>360</v>
      </c>
      <c r="I1237" s="20">
        <v>600.25</v>
      </c>
      <c r="J1237" s="20">
        <v>2020</v>
      </c>
      <c r="K1237" s="20">
        <v>6</v>
      </c>
      <c r="L1237" s="20">
        <v>23</v>
      </c>
    </row>
    <row r="1238" spans="1:12" x14ac:dyDescent="0.3">
      <c r="A1238" s="21">
        <v>43985</v>
      </c>
      <c r="B1238" s="20" t="s">
        <v>757</v>
      </c>
      <c r="C1238" s="20" t="s">
        <v>758</v>
      </c>
      <c r="D1238" s="20" t="s">
        <v>759</v>
      </c>
      <c r="E1238" s="20">
        <v>11520</v>
      </c>
      <c r="F1238" s="20" t="s">
        <v>964</v>
      </c>
      <c r="G1238" s="20">
        <v>32</v>
      </c>
      <c r="H1238" s="20">
        <v>360</v>
      </c>
      <c r="I1238" s="20">
        <v>645.4</v>
      </c>
      <c r="J1238" s="20">
        <v>2020</v>
      </c>
      <c r="K1238" s="20">
        <v>6</v>
      </c>
      <c r="L1238" s="20">
        <v>23</v>
      </c>
    </row>
    <row r="1239" spans="1:12" x14ac:dyDescent="0.3">
      <c r="A1239" s="21">
        <v>43985</v>
      </c>
      <c r="B1239" s="20" t="s">
        <v>761</v>
      </c>
      <c r="C1239" s="20" t="s">
        <v>762</v>
      </c>
      <c r="D1239" s="20" t="s">
        <v>759</v>
      </c>
      <c r="E1239" s="20">
        <v>11160</v>
      </c>
      <c r="F1239" s="20" t="s">
        <v>965</v>
      </c>
      <c r="G1239" s="20">
        <v>31</v>
      </c>
      <c r="H1239" s="20">
        <v>360</v>
      </c>
      <c r="I1239" s="20">
        <v>659.45</v>
      </c>
      <c r="J1239" s="20">
        <v>2020</v>
      </c>
      <c r="K1239" s="20">
        <v>6</v>
      </c>
      <c r="L1239" s="20">
        <v>23</v>
      </c>
    </row>
    <row r="1240" spans="1:12" x14ac:dyDescent="0.3">
      <c r="A1240" s="21">
        <v>43985</v>
      </c>
      <c r="B1240" s="20" t="s">
        <v>764</v>
      </c>
      <c r="C1240" s="20" t="s">
        <v>765</v>
      </c>
      <c r="D1240" s="20" t="s">
        <v>759</v>
      </c>
      <c r="E1240" s="20">
        <v>10800</v>
      </c>
      <c r="F1240" s="20" t="s">
        <v>966</v>
      </c>
      <c r="G1240" s="20">
        <v>30</v>
      </c>
      <c r="H1240" s="20">
        <v>360</v>
      </c>
      <c r="I1240" s="20">
        <v>641.75</v>
      </c>
      <c r="J1240" s="20">
        <v>2020</v>
      </c>
      <c r="K1240" s="20">
        <v>6</v>
      </c>
      <c r="L1240" s="20">
        <v>23</v>
      </c>
    </row>
    <row r="1241" spans="1:12" x14ac:dyDescent="0.3">
      <c r="A1241" s="21">
        <v>43985</v>
      </c>
      <c r="B1241" s="20" t="s">
        <v>767</v>
      </c>
      <c r="C1241" s="20" t="s">
        <v>768</v>
      </c>
      <c r="D1241" s="20" t="s">
        <v>759</v>
      </c>
      <c r="E1241" s="20">
        <v>9000</v>
      </c>
      <c r="F1241" s="20" t="s">
        <v>967</v>
      </c>
      <c r="G1241" s="20">
        <v>25</v>
      </c>
      <c r="H1241" s="20">
        <v>360</v>
      </c>
      <c r="I1241" s="20">
        <v>552.53</v>
      </c>
      <c r="J1241" s="20">
        <v>2020</v>
      </c>
      <c r="K1241" s="20">
        <v>6</v>
      </c>
      <c r="L1241" s="20">
        <v>23</v>
      </c>
    </row>
    <row r="1242" spans="1:12" x14ac:dyDescent="0.3">
      <c r="A1242" s="21">
        <v>43985</v>
      </c>
      <c r="B1242" s="20" t="s">
        <v>770</v>
      </c>
      <c r="C1242" s="20" t="s">
        <v>771</v>
      </c>
      <c r="D1242" s="20" t="s">
        <v>759</v>
      </c>
      <c r="E1242" s="20">
        <v>7560</v>
      </c>
      <c r="F1242" s="20" t="s">
        <v>968</v>
      </c>
      <c r="G1242" s="20">
        <v>21</v>
      </c>
      <c r="H1242" s="20">
        <v>360</v>
      </c>
      <c r="I1242" s="20">
        <v>476.55</v>
      </c>
      <c r="J1242" s="20">
        <v>2020</v>
      </c>
      <c r="K1242" s="20">
        <v>6</v>
      </c>
      <c r="L1242" s="20">
        <v>23</v>
      </c>
    </row>
    <row r="1243" spans="1:12" x14ac:dyDescent="0.3">
      <c r="A1243" s="21">
        <v>43985</v>
      </c>
      <c r="B1243" s="20" t="s">
        <v>773</v>
      </c>
      <c r="C1243" s="20" t="s">
        <v>774</v>
      </c>
      <c r="D1243" s="20" t="s">
        <v>759</v>
      </c>
      <c r="E1243" s="20">
        <v>9000</v>
      </c>
      <c r="F1243" s="20" t="s">
        <v>969</v>
      </c>
      <c r="G1243" s="20">
        <v>25</v>
      </c>
      <c r="H1243" s="20">
        <v>360</v>
      </c>
      <c r="I1243" s="20">
        <v>562.4</v>
      </c>
      <c r="J1243" s="20">
        <v>2020</v>
      </c>
      <c r="K1243" s="20">
        <v>6</v>
      </c>
      <c r="L1243" s="20">
        <v>23</v>
      </c>
    </row>
    <row r="1244" spans="1:12" x14ac:dyDescent="0.3">
      <c r="A1244" s="21">
        <v>43983</v>
      </c>
      <c r="B1244" s="20" t="s">
        <v>826</v>
      </c>
      <c r="C1244" s="20" t="s">
        <v>827</v>
      </c>
      <c r="D1244" s="20" t="s">
        <v>759</v>
      </c>
      <c r="E1244" s="20">
        <v>16200</v>
      </c>
      <c r="F1244" s="20" t="s">
        <v>970</v>
      </c>
      <c r="G1244" s="20">
        <v>45</v>
      </c>
      <c r="H1244" s="20">
        <v>360</v>
      </c>
      <c r="I1244" s="20">
        <v>1013.99</v>
      </c>
      <c r="J1244" s="20">
        <v>2020</v>
      </c>
      <c r="K1244" s="20">
        <v>6</v>
      </c>
      <c r="L1244" s="20">
        <v>23</v>
      </c>
    </row>
    <row r="1245" spans="1:12" x14ac:dyDescent="0.3">
      <c r="A1245" s="21">
        <v>43983</v>
      </c>
      <c r="B1245" s="20" t="s">
        <v>757</v>
      </c>
      <c r="C1245" s="20" t="s">
        <v>758</v>
      </c>
      <c r="D1245" s="20" t="s">
        <v>759</v>
      </c>
      <c r="E1245" s="20">
        <v>14400</v>
      </c>
      <c r="F1245" s="20" t="s">
        <v>971</v>
      </c>
      <c r="G1245" s="20">
        <v>40</v>
      </c>
      <c r="H1245" s="20">
        <v>360</v>
      </c>
      <c r="I1245" s="20">
        <v>803.8</v>
      </c>
      <c r="J1245" s="20">
        <v>2020</v>
      </c>
      <c r="K1245" s="20">
        <v>6</v>
      </c>
      <c r="L1245" s="20">
        <v>23</v>
      </c>
    </row>
    <row r="1246" spans="1:12" x14ac:dyDescent="0.3">
      <c r="A1246" s="21">
        <v>43983</v>
      </c>
      <c r="B1246" s="20" t="s">
        <v>761</v>
      </c>
      <c r="C1246" s="20" t="s">
        <v>762</v>
      </c>
      <c r="D1246" s="20" t="s">
        <v>759</v>
      </c>
      <c r="E1246" s="20">
        <v>12240</v>
      </c>
      <c r="F1246" s="20" t="s">
        <v>972</v>
      </c>
      <c r="G1246" s="20">
        <v>34</v>
      </c>
      <c r="H1246" s="20">
        <v>360</v>
      </c>
      <c r="I1246" s="20">
        <v>717.1</v>
      </c>
      <c r="J1246" s="20">
        <v>2020</v>
      </c>
      <c r="K1246" s="20">
        <v>6</v>
      </c>
      <c r="L1246" s="20">
        <v>23</v>
      </c>
    </row>
    <row r="1247" spans="1:12" x14ac:dyDescent="0.3">
      <c r="A1247" s="21">
        <v>43983</v>
      </c>
      <c r="B1247" s="20" t="s">
        <v>764</v>
      </c>
      <c r="C1247" s="20" t="s">
        <v>765</v>
      </c>
      <c r="D1247" s="20" t="s">
        <v>759</v>
      </c>
      <c r="E1247" s="20">
        <v>12600</v>
      </c>
      <c r="F1247" s="20" t="s">
        <v>973</v>
      </c>
      <c r="G1247" s="20">
        <v>35</v>
      </c>
      <c r="H1247" s="20">
        <v>360</v>
      </c>
      <c r="I1247" s="20">
        <v>744.2</v>
      </c>
      <c r="J1247" s="20">
        <v>2020</v>
      </c>
      <c r="K1247" s="20">
        <v>6</v>
      </c>
      <c r="L1247" s="20">
        <v>23</v>
      </c>
    </row>
    <row r="1248" spans="1:12" x14ac:dyDescent="0.3">
      <c r="A1248" s="21">
        <v>43983</v>
      </c>
      <c r="B1248" s="20" t="s">
        <v>767</v>
      </c>
      <c r="C1248" s="20" t="s">
        <v>768</v>
      </c>
      <c r="D1248" s="20" t="s">
        <v>759</v>
      </c>
      <c r="E1248" s="20">
        <v>11880</v>
      </c>
      <c r="F1248" s="20" t="s">
        <v>974</v>
      </c>
      <c r="G1248" s="20">
        <v>33</v>
      </c>
      <c r="H1248" s="20">
        <v>360</v>
      </c>
      <c r="I1248" s="20">
        <v>715.2</v>
      </c>
      <c r="J1248" s="20">
        <v>2020</v>
      </c>
      <c r="K1248" s="20">
        <v>6</v>
      </c>
      <c r="L1248" s="20">
        <v>23</v>
      </c>
    </row>
    <row r="1249" spans="1:12" x14ac:dyDescent="0.3">
      <c r="A1249" s="21">
        <v>43983</v>
      </c>
      <c r="B1249" s="20" t="s">
        <v>770</v>
      </c>
      <c r="C1249" s="20" t="s">
        <v>771</v>
      </c>
      <c r="D1249" s="20" t="s">
        <v>759</v>
      </c>
      <c r="E1249" s="20">
        <v>8640</v>
      </c>
      <c r="F1249" s="20" t="s">
        <v>975</v>
      </c>
      <c r="G1249" s="20">
        <v>24</v>
      </c>
      <c r="H1249" s="20">
        <v>360</v>
      </c>
      <c r="I1249" s="20">
        <v>540.79999999999995</v>
      </c>
      <c r="J1249" s="20">
        <v>2020</v>
      </c>
      <c r="K1249" s="20">
        <v>6</v>
      </c>
      <c r="L1249" s="20">
        <v>23</v>
      </c>
    </row>
    <row r="1250" spans="1:12" x14ac:dyDescent="0.3">
      <c r="A1250" s="21">
        <v>43983</v>
      </c>
      <c r="B1250" s="20" t="s">
        <v>773</v>
      </c>
      <c r="C1250" s="20" t="s">
        <v>774</v>
      </c>
      <c r="D1250" s="20" t="s">
        <v>759</v>
      </c>
      <c r="E1250" s="20">
        <v>9360</v>
      </c>
      <c r="F1250" s="20" t="s">
        <v>976</v>
      </c>
      <c r="G1250" s="20">
        <v>26</v>
      </c>
      <c r="H1250" s="20">
        <v>360</v>
      </c>
      <c r="I1250" s="20">
        <v>583.45000000000005</v>
      </c>
      <c r="J1250" s="20">
        <v>2020</v>
      </c>
      <c r="K1250" s="20">
        <v>6</v>
      </c>
      <c r="L1250" s="20">
        <v>23</v>
      </c>
    </row>
    <row r="1251" spans="1:12" x14ac:dyDescent="0.3">
      <c r="A1251" s="21">
        <v>43983</v>
      </c>
      <c r="B1251" s="20" t="s">
        <v>757</v>
      </c>
      <c r="C1251" s="20" t="s">
        <v>758</v>
      </c>
      <c r="D1251" s="20" t="s">
        <v>759</v>
      </c>
      <c r="E1251" s="20">
        <v>14040</v>
      </c>
      <c r="F1251" s="20" t="s">
        <v>971</v>
      </c>
      <c r="G1251" s="20">
        <v>39</v>
      </c>
      <c r="H1251" s="20">
        <v>360</v>
      </c>
      <c r="I1251" s="20">
        <v>827.75</v>
      </c>
      <c r="J1251" s="20">
        <v>2020</v>
      </c>
      <c r="K1251" s="20">
        <v>6</v>
      </c>
      <c r="L1251" s="20">
        <v>23</v>
      </c>
    </row>
    <row r="1252" spans="1:12" x14ac:dyDescent="0.3">
      <c r="A1252" s="21">
        <v>43983</v>
      </c>
      <c r="B1252" s="20" t="s">
        <v>761</v>
      </c>
      <c r="C1252" s="20" t="s">
        <v>762</v>
      </c>
      <c r="D1252" s="20" t="s">
        <v>759</v>
      </c>
      <c r="E1252" s="20">
        <v>12600</v>
      </c>
      <c r="F1252" s="20" t="s">
        <v>972</v>
      </c>
      <c r="G1252" s="20">
        <v>35</v>
      </c>
      <c r="H1252" s="20">
        <v>360</v>
      </c>
      <c r="I1252" s="20">
        <v>740.4</v>
      </c>
      <c r="J1252" s="20">
        <v>2020</v>
      </c>
      <c r="K1252" s="20">
        <v>6</v>
      </c>
      <c r="L1252" s="20">
        <v>23</v>
      </c>
    </row>
    <row r="1253" spans="1:12" x14ac:dyDescent="0.3">
      <c r="A1253" s="21">
        <v>43983</v>
      </c>
      <c r="B1253" s="20" t="s">
        <v>764</v>
      </c>
      <c r="C1253" s="20" t="s">
        <v>765</v>
      </c>
      <c r="D1253" s="20" t="s">
        <v>759</v>
      </c>
      <c r="E1253" s="20">
        <v>12960</v>
      </c>
      <c r="F1253" s="20" t="s">
        <v>973</v>
      </c>
      <c r="G1253" s="20">
        <v>36</v>
      </c>
      <c r="H1253" s="20">
        <v>360</v>
      </c>
      <c r="I1253" s="20">
        <v>767.4</v>
      </c>
      <c r="J1253" s="20">
        <v>2020</v>
      </c>
      <c r="K1253" s="20">
        <v>6</v>
      </c>
      <c r="L1253" s="20">
        <v>23</v>
      </c>
    </row>
    <row r="1254" spans="1:12" x14ac:dyDescent="0.3">
      <c r="A1254" s="21">
        <v>43983</v>
      </c>
      <c r="B1254" s="20" t="s">
        <v>767</v>
      </c>
      <c r="C1254" s="20" t="s">
        <v>768</v>
      </c>
      <c r="D1254" s="20" t="s">
        <v>759</v>
      </c>
      <c r="E1254" s="20">
        <v>11880</v>
      </c>
      <c r="F1254" s="20" t="s">
        <v>974</v>
      </c>
      <c r="G1254" s="20">
        <v>33</v>
      </c>
      <c r="H1254" s="20">
        <v>360</v>
      </c>
      <c r="I1254" s="20">
        <v>720.5</v>
      </c>
      <c r="J1254" s="20">
        <v>2020</v>
      </c>
      <c r="K1254" s="20">
        <v>6</v>
      </c>
      <c r="L1254" s="20">
        <v>23</v>
      </c>
    </row>
    <row r="1255" spans="1:12" x14ac:dyDescent="0.3">
      <c r="A1255" s="21">
        <v>43983</v>
      </c>
      <c r="B1255" s="20" t="s">
        <v>770</v>
      </c>
      <c r="C1255" s="20" t="s">
        <v>771</v>
      </c>
      <c r="D1255" s="20" t="s">
        <v>759</v>
      </c>
      <c r="E1255" s="20">
        <v>9000</v>
      </c>
      <c r="F1255" s="20" t="s">
        <v>975</v>
      </c>
      <c r="G1255" s="20">
        <v>25</v>
      </c>
      <c r="H1255" s="20">
        <v>360</v>
      </c>
      <c r="I1255" s="20">
        <v>543.85</v>
      </c>
      <c r="J1255" s="20">
        <v>2020</v>
      </c>
      <c r="K1255" s="20">
        <v>6</v>
      </c>
      <c r="L1255" s="20">
        <v>23</v>
      </c>
    </row>
    <row r="1256" spans="1:12" x14ac:dyDescent="0.3">
      <c r="A1256" s="21">
        <v>43983</v>
      </c>
      <c r="B1256" s="20" t="s">
        <v>773</v>
      </c>
      <c r="C1256" s="20" t="s">
        <v>774</v>
      </c>
      <c r="D1256" s="20" t="s">
        <v>759</v>
      </c>
      <c r="E1256" s="20">
        <v>8280</v>
      </c>
      <c r="F1256" s="20" t="s">
        <v>976</v>
      </c>
      <c r="G1256" s="20">
        <v>23</v>
      </c>
      <c r="H1256" s="20">
        <v>360</v>
      </c>
      <c r="I1256" s="20">
        <v>518.1</v>
      </c>
      <c r="J1256" s="20">
        <v>2020</v>
      </c>
      <c r="K1256" s="20">
        <v>6</v>
      </c>
      <c r="L1256" s="20">
        <v>23</v>
      </c>
    </row>
    <row r="1257" spans="1:12" x14ac:dyDescent="0.3">
      <c r="A1257" s="21">
        <v>43983</v>
      </c>
      <c r="B1257" s="20" t="s">
        <v>757</v>
      </c>
      <c r="C1257" s="20" t="s">
        <v>758</v>
      </c>
      <c r="D1257" s="20" t="s">
        <v>759</v>
      </c>
      <c r="E1257" s="20">
        <v>15480</v>
      </c>
      <c r="F1257" s="20" t="s">
        <v>971</v>
      </c>
      <c r="G1257" s="20">
        <v>43</v>
      </c>
      <c r="H1257" s="20">
        <v>360</v>
      </c>
      <c r="I1257" s="20">
        <v>767.84</v>
      </c>
      <c r="J1257" s="20">
        <v>2020</v>
      </c>
      <c r="K1257" s="20">
        <v>6</v>
      </c>
      <c r="L1257" s="20">
        <v>23</v>
      </c>
    </row>
    <row r="1258" spans="1:12" x14ac:dyDescent="0.3">
      <c r="A1258" s="21">
        <v>43983</v>
      </c>
      <c r="B1258" s="20" t="s">
        <v>761</v>
      </c>
      <c r="C1258" s="20" t="s">
        <v>762</v>
      </c>
      <c r="D1258" s="20" t="s">
        <v>759</v>
      </c>
      <c r="E1258" s="20">
        <v>13320</v>
      </c>
      <c r="F1258" s="20" t="s">
        <v>972</v>
      </c>
      <c r="G1258" s="20">
        <v>37</v>
      </c>
      <c r="H1258" s="20">
        <v>360</v>
      </c>
      <c r="I1258" s="20">
        <v>802.95</v>
      </c>
      <c r="J1258" s="20">
        <v>2020</v>
      </c>
      <c r="K1258" s="20">
        <v>6</v>
      </c>
      <c r="L1258" s="20">
        <v>23</v>
      </c>
    </row>
    <row r="1259" spans="1:12" x14ac:dyDescent="0.3">
      <c r="A1259" s="21">
        <v>43983</v>
      </c>
      <c r="B1259" s="20" t="s">
        <v>764</v>
      </c>
      <c r="C1259" s="20" t="s">
        <v>765</v>
      </c>
      <c r="D1259" s="20" t="s">
        <v>759</v>
      </c>
      <c r="E1259" s="20">
        <v>12960</v>
      </c>
      <c r="F1259" s="20" t="s">
        <v>973</v>
      </c>
      <c r="G1259" s="20">
        <v>36</v>
      </c>
      <c r="H1259" s="20">
        <v>360</v>
      </c>
      <c r="I1259" s="20">
        <v>771.65</v>
      </c>
      <c r="J1259" s="20">
        <v>2020</v>
      </c>
      <c r="K1259" s="20">
        <v>6</v>
      </c>
      <c r="L1259" s="20">
        <v>23</v>
      </c>
    </row>
    <row r="1260" spans="1:12" x14ac:dyDescent="0.3">
      <c r="A1260" s="21">
        <v>43983</v>
      </c>
      <c r="B1260" s="20" t="s">
        <v>767</v>
      </c>
      <c r="C1260" s="20" t="s">
        <v>768</v>
      </c>
      <c r="D1260" s="20" t="s">
        <v>759</v>
      </c>
      <c r="E1260" s="20">
        <v>11880</v>
      </c>
      <c r="F1260" s="20" t="s">
        <v>974</v>
      </c>
      <c r="G1260" s="20">
        <v>33</v>
      </c>
      <c r="H1260" s="20">
        <v>360</v>
      </c>
      <c r="I1260" s="20">
        <v>718.9</v>
      </c>
      <c r="J1260" s="20">
        <v>2020</v>
      </c>
      <c r="K1260" s="20">
        <v>6</v>
      </c>
      <c r="L1260" s="20">
        <v>23</v>
      </c>
    </row>
    <row r="1261" spans="1:12" x14ac:dyDescent="0.3">
      <c r="A1261" s="21">
        <v>43983</v>
      </c>
      <c r="B1261" s="20" t="s">
        <v>770</v>
      </c>
      <c r="C1261" s="20" t="s">
        <v>771</v>
      </c>
      <c r="D1261" s="20" t="s">
        <v>759</v>
      </c>
      <c r="E1261" s="20">
        <v>9360</v>
      </c>
      <c r="F1261" s="20" t="s">
        <v>975</v>
      </c>
      <c r="G1261" s="20">
        <v>26</v>
      </c>
      <c r="H1261" s="20">
        <v>360</v>
      </c>
      <c r="I1261" s="20">
        <v>586.6</v>
      </c>
      <c r="J1261" s="20">
        <v>2020</v>
      </c>
      <c r="K1261" s="20">
        <v>6</v>
      </c>
      <c r="L1261" s="20">
        <v>23</v>
      </c>
    </row>
    <row r="1262" spans="1:12" x14ac:dyDescent="0.3">
      <c r="A1262" s="21">
        <v>43983</v>
      </c>
      <c r="B1262" s="20" t="s">
        <v>773</v>
      </c>
      <c r="C1262" s="20" t="s">
        <v>774</v>
      </c>
      <c r="D1262" s="20" t="s">
        <v>759</v>
      </c>
      <c r="E1262" s="20">
        <v>8640</v>
      </c>
      <c r="F1262" s="20" t="s">
        <v>976</v>
      </c>
      <c r="G1262" s="20">
        <v>24</v>
      </c>
      <c r="H1262" s="20">
        <v>360</v>
      </c>
      <c r="I1262" s="20">
        <v>536.85</v>
      </c>
      <c r="J1262" s="20">
        <v>2020</v>
      </c>
      <c r="K1262" s="20">
        <v>6</v>
      </c>
      <c r="L1262" s="20">
        <v>23</v>
      </c>
    </row>
    <row r="1263" spans="1:12" x14ac:dyDescent="0.3">
      <c r="A1263" s="21">
        <v>43979</v>
      </c>
      <c r="B1263" s="20" t="s">
        <v>826</v>
      </c>
      <c r="C1263" s="20" t="s">
        <v>827</v>
      </c>
      <c r="D1263" s="20" t="s">
        <v>759</v>
      </c>
      <c r="E1263" s="20">
        <v>7920</v>
      </c>
      <c r="F1263" s="20" t="s">
        <v>970</v>
      </c>
      <c r="G1263" s="20">
        <v>22</v>
      </c>
      <c r="H1263" s="20">
        <v>360</v>
      </c>
      <c r="I1263" s="20">
        <v>489.36</v>
      </c>
      <c r="J1263" s="20">
        <v>2020</v>
      </c>
      <c r="K1263" s="20">
        <v>5</v>
      </c>
      <c r="L1263" s="20">
        <v>22</v>
      </c>
    </row>
    <row r="1264" spans="1:12" x14ac:dyDescent="0.3">
      <c r="A1264" s="21">
        <v>43979</v>
      </c>
      <c r="B1264" s="20" t="s">
        <v>757</v>
      </c>
      <c r="C1264" s="20" t="s">
        <v>758</v>
      </c>
      <c r="D1264" s="20" t="s">
        <v>759</v>
      </c>
      <c r="E1264" s="20">
        <v>14760</v>
      </c>
      <c r="F1264" s="20" t="s">
        <v>971</v>
      </c>
      <c r="G1264" s="20">
        <v>41</v>
      </c>
      <c r="H1264" s="20">
        <v>360</v>
      </c>
      <c r="I1264" s="20">
        <v>854.95</v>
      </c>
      <c r="J1264" s="20">
        <v>2020</v>
      </c>
      <c r="K1264" s="20">
        <v>5</v>
      </c>
      <c r="L1264" s="20">
        <v>22</v>
      </c>
    </row>
    <row r="1265" spans="1:12" x14ac:dyDescent="0.3">
      <c r="A1265" s="21">
        <v>43979</v>
      </c>
      <c r="B1265" s="20" t="s">
        <v>761</v>
      </c>
      <c r="C1265" s="20" t="s">
        <v>762</v>
      </c>
      <c r="D1265" s="20" t="s">
        <v>759</v>
      </c>
      <c r="E1265" s="20">
        <v>12240</v>
      </c>
      <c r="F1265" s="20" t="s">
        <v>972</v>
      </c>
      <c r="G1265" s="20">
        <v>34</v>
      </c>
      <c r="H1265" s="20">
        <v>360</v>
      </c>
      <c r="I1265" s="20">
        <v>722</v>
      </c>
      <c r="J1265" s="20">
        <v>2020</v>
      </c>
      <c r="K1265" s="20">
        <v>5</v>
      </c>
      <c r="L1265" s="20">
        <v>22</v>
      </c>
    </row>
    <row r="1266" spans="1:12" x14ac:dyDescent="0.3">
      <c r="A1266" s="21">
        <v>43979</v>
      </c>
      <c r="B1266" s="20" t="s">
        <v>764</v>
      </c>
      <c r="C1266" s="20" t="s">
        <v>765</v>
      </c>
      <c r="D1266" s="20" t="s">
        <v>759</v>
      </c>
      <c r="E1266" s="20">
        <v>12960</v>
      </c>
      <c r="F1266" s="20" t="s">
        <v>973</v>
      </c>
      <c r="G1266" s="20">
        <v>36</v>
      </c>
      <c r="H1266" s="20">
        <v>360</v>
      </c>
      <c r="I1266" s="20">
        <v>773.2</v>
      </c>
      <c r="J1266" s="20">
        <v>2020</v>
      </c>
      <c r="K1266" s="20">
        <v>5</v>
      </c>
      <c r="L1266" s="20">
        <v>22</v>
      </c>
    </row>
    <row r="1267" spans="1:12" x14ac:dyDescent="0.3">
      <c r="A1267" s="21">
        <v>43979</v>
      </c>
      <c r="B1267" s="20" t="s">
        <v>767</v>
      </c>
      <c r="C1267" s="20" t="s">
        <v>768</v>
      </c>
      <c r="D1267" s="20" t="s">
        <v>759</v>
      </c>
      <c r="E1267" s="20">
        <v>12240</v>
      </c>
      <c r="F1267" s="20" t="s">
        <v>974</v>
      </c>
      <c r="G1267" s="20">
        <v>34</v>
      </c>
      <c r="H1267" s="20">
        <v>360</v>
      </c>
      <c r="I1267" s="20">
        <v>738.05</v>
      </c>
      <c r="J1267" s="20">
        <v>2020</v>
      </c>
      <c r="K1267" s="20">
        <v>5</v>
      </c>
      <c r="L1267" s="20">
        <v>22</v>
      </c>
    </row>
    <row r="1268" spans="1:12" x14ac:dyDescent="0.3">
      <c r="A1268" s="21">
        <v>43979</v>
      </c>
      <c r="B1268" s="20" t="s">
        <v>770</v>
      </c>
      <c r="C1268" s="20" t="s">
        <v>771</v>
      </c>
      <c r="D1268" s="20" t="s">
        <v>759</v>
      </c>
      <c r="E1268" s="20">
        <v>10440</v>
      </c>
      <c r="F1268" s="20" t="s">
        <v>975</v>
      </c>
      <c r="G1268" s="20">
        <v>29</v>
      </c>
      <c r="H1268" s="20">
        <v>360</v>
      </c>
      <c r="I1268" s="20">
        <v>682.9</v>
      </c>
      <c r="J1268" s="20">
        <v>2020</v>
      </c>
      <c r="K1268" s="20">
        <v>5</v>
      </c>
      <c r="L1268" s="20">
        <v>22</v>
      </c>
    </row>
    <row r="1269" spans="1:12" x14ac:dyDescent="0.3">
      <c r="A1269" s="21">
        <v>43979</v>
      </c>
      <c r="B1269" s="20" t="s">
        <v>773</v>
      </c>
      <c r="C1269" s="20" t="s">
        <v>774</v>
      </c>
      <c r="D1269" s="20" t="s">
        <v>759</v>
      </c>
      <c r="E1269" s="20">
        <v>9720</v>
      </c>
      <c r="F1269" s="20" t="s">
        <v>976</v>
      </c>
      <c r="G1269" s="20">
        <v>27</v>
      </c>
      <c r="H1269" s="20">
        <v>360</v>
      </c>
      <c r="I1269" s="20">
        <v>582.79999999999995</v>
      </c>
      <c r="J1269" s="20">
        <v>2020</v>
      </c>
      <c r="K1269" s="20">
        <v>5</v>
      </c>
      <c r="L1269" s="20">
        <v>22</v>
      </c>
    </row>
    <row r="1270" spans="1:12" x14ac:dyDescent="0.3">
      <c r="A1270" s="21">
        <v>43979</v>
      </c>
      <c r="B1270" s="20" t="s">
        <v>757</v>
      </c>
      <c r="C1270" s="20" t="s">
        <v>758</v>
      </c>
      <c r="D1270" s="20" t="s">
        <v>759</v>
      </c>
      <c r="E1270" s="20">
        <v>14040</v>
      </c>
      <c r="F1270" s="20" t="s">
        <v>971</v>
      </c>
      <c r="G1270" s="20">
        <v>39</v>
      </c>
      <c r="H1270" s="20">
        <v>360</v>
      </c>
      <c r="I1270" s="20">
        <v>831.78</v>
      </c>
      <c r="J1270" s="20">
        <v>2020</v>
      </c>
      <c r="K1270" s="20">
        <v>5</v>
      </c>
      <c r="L1270" s="20">
        <v>22</v>
      </c>
    </row>
    <row r="1271" spans="1:12" x14ac:dyDescent="0.3">
      <c r="A1271" s="21">
        <v>43979</v>
      </c>
      <c r="B1271" s="20" t="s">
        <v>761</v>
      </c>
      <c r="C1271" s="20" t="s">
        <v>762</v>
      </c>
      <c r="D1271" s="20" t="s">
        <v>759</v>
      </c>
      <c r="E1271" s="20">
        <v>12600</v>
      </c>
      <c r="F1271" s="20" t="s">
        <v>972</v>
      </c>
      <c r="G1271" s="20">
        <v>35</v>
      </c>
      <c r="H1271" s="20">
        <v>360</v>
      </c>
      <c r="I1271" s="20">
        <v>746.47</v>
      </c>
      <c r="J1271" s="20">
        <v>2020</v>
      </c>
      <c r="K1271" s="20">
        <v>5</v>
      </c>
      <c r="L1271" s="20">
        <v>22</v>
      </c>
    </row>
    <row r="1272" spans="1:12" x14ac:dyDescent="0.3">
      <c r="A1272" s="21">
        <v>43979</v>
      </c>
      <c r="B1272" s="20" t="s">
        <v>764</v>
      </c>
      <c r="C1272" s="20" t="s">
        <v>765</v>
      </c>
      <c r="D1272" s="20" t="s">
        <v>759</v>
      </c>
      <c r="E1272" s="20">
        <v>13320</v>
      </c>
      <c r="F1272" s="20" t="s">
        <v>973</v>
      </c>
      <c r="G1272" s="20">
        <v>37</v>
      </c>
      <c r="H1272" s="20">
        <v>360</v>
      </c>
      <c r="I1272" s="20">
        <v>797.45</v>
      </c>
      <c r="J1272" s="20">
        <v>2020</v>
      </c>
      <c r="K1272" s="20">
        <v>5</v>
      </c>
      <c r="L1272" s="20">
        <v>22</v>
      </c>
    </row>
    <row r="1273" spans="1:12" x14ac:dyDescent="0.3">
      <c r="A1273" s="21">
        <v>43979</v>
      </c>
      <c r="B1273" s="20" t="s">
        <v>767</v>
      </c>
      <c r="C1273" s="20" t="s">
        <v>768</v>
      </c>
      <c r="D1273" s="20" t="s">
        <v>759</v>
      </c>
      <c r="E1273" s="20">
        <v>11880</v>
      </c>
      <c r="F1273" s="20" t="s">
        <v>974</v>
      </c>
      <c r="G1273" s="20">
        <v>33</v>
      </c>
      <c r="H1273" s="20">
        <v>360</v>
      </c>
      <c r="I1273" s="20">
        <v>719.7</v>
      </c>
      <c r="J1273" s="20">
        <v>2020</v>
      </c>
      <c r="K1273" s="20">
        <v>5</v>
      </c>
      <c r="L1273" s="20">
        <v>22</v>
      </c>
    </row>
    <row r="1274" spans="1:12" x14ac:dyDescent="0.3">
      <c r="A1274" s="21">
        <v>43979</v>
      </c>
      <c r="B1274" s="20" t="s">
        <v>770</v>
      </c>
      <c r="C1274" s="20" t="s">
        <v>771</v>
      </c>
      <c r="D1274" s="20" t="s">
        <v>759</v>
      </c>
      <c r="E1274" s="20">
        <v>9000</v>
      </c>
      <c r="F1274" s="20" t="s">
        <v>975</v>
      </c>
      <c r="G1274" s="20">
        <v>25</v>
      </c>
      <c r="H1274" s="20">
        <v>360</v>
      </c>
      <c r="I1274" s="20">
        <v>568</v>
      </c>
      <c r="J1274" s="20">
        <v>2020</v>
      </c>
      <c r="K1274" s="20">
        <v>5</v>
      </c>
      <c r="L1274" s="20">
        <v>22</v>
      </c>
    </row>
    <row r="1275" spans="1:12" x14ac:dyDescent="0.3">
      <c r="A1275" s="21">
        <v>43979</v>
      </c>
      <c r="B1275" s="20" t="s">
        <v>773</v>
      </c>
      <c r="C1275" s="20" t="s">
        <v>774</v>
      </c>
      <c r="D1275" s="20" t="s">
        <v>759</v>
      </c>
      <c r="E1275" s="20">
        <v>8640</v>
      </c>
      <c r="F1275" s="20" t="s">
        <v>976</v>
      </c>
      <c r="G1275" s="20">
        <v>24</v>
      </c>
      <c r="H1275" s="20">
        <v>360</v>
      </c>
      <c r="I1275" s="20">
        <v>540.65</v>
      </c>
      <c r="J1275" s="20">
        <v>2020</v>
      </c>
      <c r="K1275" s="20">
        <v>5</v>
      </c>
      <c r="L1275" s="20">
        <v>22</v>
      </c>
    </row>
    <row r="1276" spans="1:12" x14ac:dyDescent="0.3">
      <c r="A1276" s="21">
        <v>43979</v>
      </c>
      <c r="B1276" s="20" t="s">
        <v>757</v>
      </c>
      <c r="C1276" s="20" t="s">
        <v>758</v>
      </c>
      <c r="D1276" s="20" t="s">
        <v>759</v>
      </c>
      <c r="E1276" s="20">
        <v>17640</v>
      </c>
      <c r="F1276" s="20" t="s">
        <v>971</v>
      </c>
      <c r="G1276" s="20">
        <v>49</v>
      </c>
      <c r="H1276" s="20">
        <v>360</v>
      </c>
      <c r="I1276" s="20">
        <v>981.8</v>
      </c>
      <c r="J1276" s="20">
        <v>2020</v>
      </c>
      <c r="K1276" s="20">
        <v>5</v>
      </c>
      <c r="L1276" s="20">
        <v>22</v>
      </c>
    </row>
    <row r="1277" spans="1:12" x14ac:dyDescent="0.3">
      <c r="A1277" s="21">
        <v>43979</v>
      </c>
      <c r="B1277" s="20" t="s">
        <v>761</v>
      </c>
      <c r="C1277" s="20" t="s">
        <v>762</v>
      </c>
      <c r="D1277" s="20" t="s">
        <v>759</v>
      </c>
      <c r="E1277" s="20">
        <v>15840</v>
      </c>
      <c r="F1277" s="20" t="s">
        <v>972</v>
      </c>
      <c r="G1277" s="20">
        <v>44</v>
      </c>
      <c r="H1277" s="20">
        <v>360</v>
      </c>
      <c r="I1277" s="20">
        <v>981.35</v>
      </c>
      <c r="J1277" s="20">
        <v>2020</v>
      </c>
      <c r="K1277" s="20">
        <v>5</v>
      </c>
      <c r="L1277" s="20">
        <v>22</v>
      </c>
    </row>
    <row r="1278" spans="1:12" x14ac:dyDescent="0.3">
      <c r="A1278" s="21">
        <v>43979</v>
      </c>
      <c r="B1278" s="20" t="s">
        <v>764</v>
      </c>
      <c r="C1278" s="20" t="s">
        <v>765</v>
      </c>
      <c r="D1278" s="20" t="s">
        <v>759</v>
      </c>
      <c r="E1278" s="20">
        <v>14760</v>
      </c>
      <c r="F1278" s="20" t="s">
        <v>973</v>
      </c>
      <c r="G1278" s="20">
        <v>41</v>
      </c>
      <c r="H1278" s="20">
        <v>360</v>
      </c>
      <c r="I1278" s="20">
        <v>912.45</v>
      </c>
      <c r="J1278" s="20">
        <v>2020</v>
      </c>
      <c r="K1278" s="20">
        <v>5</v>
      </c>
      <c r="L1278" s="20">
        <v>22</v>
      </c>
    </row>
    <row r="1279" spans="1:12" x14ac:dyDescent="0.3">
      <c r="A1279" s="21">
        <v>43979</v>
      </c>
      <c r="B1279" s="20" t="s">
        <v>767</v>
      </c>
      <c r="C1279" s="20" t="s">
        <v>768</v>
      </c>
      <c r="D1279" s="20" t="s">
        <v>759</v>
      </c>
      <c r="E1279" s="20">
        <v>15120</v>
      </c>
      <c r="F1279" s="20" t="s">
        <v>974</v>
      </c>
      <c r="G1279" s="20">
        <v>42</v>
      </c>
      <c r="H1279" s="20">
        <v>360</v>
      </c>
      <c r="I1279" s="20">
        <v>911.9</v>
      </c>
      <c r="J1279" s="20">
        <v>2020</v>
      </c>
      <c r="K1279" s="20">
        <v>5</v>
      </c>
      <c r="L1279" s="20">
        <v>22</v>
      </c>
    </row>
    <row r="1280" spans="1:12" x14ac:dyDescent="0.3">
      <c r="A1280" s="21">
        <v>43979</v>
      </c>
      <c r="B1280" s="20" t="s">
        <v>770</v>
      </c>
      <c r="C1280" s="20" t="s">
        <v>771</v>
      </c>
      <c r="D1280" s="20" t="s">
        <v>759</v>
      </c>
      <c r="E1280" s="20">
        <v>11520</v>
      </c>
      <c r="F1280" s="20" t="s">
        <v>975</v>
      </c>
      <c r="G1280" s="20">
        <v>32</v>
      </c>
      <c r="H1280" s="20">
        <v>360</v>
      </c>
      <c r="I1280" s="20">
        <v>748.7</v>
      </c>
      <c r="J1280" s="20">
        <v>2020</v>
      </c>
      <c r="K1280" s="20">
        <v>5</v>
      </c>
      <c r="L1280" s="20">
        <v>22</v>
      </c>
    </row>
    <row r="1281" spans="1:12" x14ac:dyDescent="0.3">
      <c r="A1281" s="21">
        <v>43979</v>
      </c>
      <c r="B1281" s="20" t="s">
        <v>773</v>
      </c>
      <c r="C1281" s="20" t="s">
        <v>774</v>
      </c>
      <c r="D1281" s="20" t="s">
        <v>759</v>
      </c>
      <c r="E1281" s="20">
        <v>10080</v>
      </c>
      <c r="F1281" s="20" t="s">
        <v>976</v>
      </c>
      <c r="G1281" s="20">
        <v>28</v>
      </c>
      <c r="H1281" s="20">
        <v>360</v>
      </c>
      <c r="I1281" s="20">
        <v>629.85</v>
      </c>
      <c r="J1281" s="20">
        <v>2020</v>
      </c>
      <c r="K1281" s="20">
        <v>5</v>
      </c>
      <c r="L1281" s="20">
        <v>22</v>
      </c>
    </row>
    <row r="1282" spans="1:12" x14ac:dyDescent="0.3">
      <c r="A1282" s="21">
        <v>43979</v>
      </c>
      <c r="B1282" s="20" t="s">
        <v>770</v>
      </c>
      <c r="C1282" s="20" t="s">
        <v>758</v>
      </c>
      <c r="D1282" s="20" t="s">
        <v>759</v>
      </c>
      <c r="E1282" s="20">
        <v>14040</v>
      </c>
      <c r="F1282" s="20" t="s">
        <v>975</v>
      </c>
      <c r="G1282" s="20">
        <v>39</v>
      </c>
      <c r="H1282" s="20">
        <v>360</v>
      </c>
      <c r="I1282" s="20">
        <v>738</v>
      </c>
      <c r="J1282" s="20">
        <v>2020</v>
      </c>
      <c r="K1282" s="20">
        <v>5</v>
      </c>
      <c r="L1282" s="20">
        <v>22</v>
      </c>
    </row>
    <row r="1283" spans="1:12" x14ac:dyDescent="0.3">
      <c r="A1283" s="21">
        <v>43979</v>
      </c>
      <c r="B1283" s="20" t="s">
        <v>761</v>
      </c>
      <c r="C1283" s="20" t="s">
        <v>762</v>
      </c>
      <c r="D1283" s="20" t="s">
        <v>759</v>
      </c>
      <c r="E1283" s="20">
        <v>13320</v>
      </c>
      <c r="F1283" s="20" t="s">
        <v>972</v>
      </c>
      <c r="G1283" s="20">
        <v>37</v>
      </c>
      <c r="H1283" s="20">
        <v>360</v>
      </c>
      <c r="I1283" s="20">
        <v>813.65</v>
      </c>
      <c r="J1283" s="20">
        <v>2020</v>
      </c>
      <c r="K1283" s="20">
        <v>5</v>
      </c>
      <c r="L1283" s="20">
        <v>22</v>
      </c>
    </row>
    <row r="1284" spans="1:12" x14ac:dyDescent="0.3">
      <c r="A1284" s="21">
        <v>43979</v>
      </c>
      <c r="B1284" s="20" t="s">
        <v>764</v>
      </c>
      <c r="C1284" s="20" t="s">
        <v>765</v>
      </c>
      <c r="D1284" s="20" t="s">
        <v>759</v>
      </c>
      <c r="E1284" s="20">
        <v>13320</v>
      </c>
      <c r="F1284" s="20" t="s">
        <v>973</v>
      </c>
      <c r="G1284" s="20">
        <v>37</v>
      </c>
      <c r="H1284" s="20">
        <v>360</v>
      </c>
      <c r="I1284" s="20">
        <v>829</v>
      </c>
      <c r="J1284" s="20">
        <v>2020</v>
      </c>
      <c r="K1284" s="20">
        <v>5</v>
      </c>
      <c r="L1284" s="20">
        <v>22</v>
      </c>
    </row>
    <row r="1285" spans="1:12" x14ac:dyDescent="0.3">
      <c r="A1285" s="21">
        <v>43979</v>
      </c>
      <c r="B1285" s="20" t="s">
        <v>767</v>
      </c>
      <c r="C1285" s="20" t="s">
        <v>768</v>
      </c>
      <c r="D1285" s="20" t="s">
        <v>759</v>
      </c>
      <c r="E1285" s="20">
        <v>11520</v>
      </c>
      <c r="F1285" s="20" t="s">
        <v>974</v>
      </c>
      <c r="G1285" s="20">
        <v>32</v>
      </c>
      <c r="H1285" s="20">
        <v>360</v>
      </c>
      <c r="I1285" s="20">
        <v>691.75</v>
      </c>
      <c r="J1285" s="20">
        <v>2020</v>
      </c>
      <c r="K1285" s="20">
        <v>5</v>
      </c>
      <c r="L1285" s="20">
        <v>22</v>
      </c>
    </row>
    <row r="1286" spans="1:12" x14ac:dyDescent="0.3">
      <c r="A1286" s="21">
        <v>43979</v>
      </c>
      <c r="B1286" s="20" t="s">
        <v>770</v>
      </c>
      <c r="C1286" s="20" t="s">
        <v>771</v>
      </c>
      <c r="D1286" s="20" t="s">
        <v>759</v>
      </c>
      <c r="E1286" s="20">
        <v>9000</v>
      </c>
      <c r="F1286" s="20" t="s">
        <v>975</v>
      </c>
      <c r="G1286" s="20">
        <v>25</v>
      </c>
      <c r="H1286" s="20">
        <v>360</v>
      </c>
      <c r="I1286" s="20">
        <v>569.35</v>
      </c>
      <c r="J1286" s="20">
        <v>2020</v>
      </c>
      <c r="K1286" s="20">
        <v>5</v>
      </c>
      <c r="L1286" s="20">
        <v>22</v>
      </c>
    </row>
    <row r="1287" spans="1:12" x14ac:dyDescent="0.3">
      <c r="A1287" s="21">
        <v>43979</v>
      </c>
      <c r="B1287" s="20" t="s">
        <v>773</v>
      </c>
      <c r="C1287" s="20" t="s">
        <v>774</v>
      </c>
      <c r="D1287" s="20" t="s">
        <v>759</v>
      </c>
      <c r="E1287" s="20">
        <v>9720</v>
      </c>
      <c r="F1287" s="20" t="s">
        <v>976</v>
      </c>
      <c r="G1287" s="20">
        <v>27</v>
      </c>
      <c r="H1287" s="20">
        <v>360</v>
      </c>
      <c r="I1287" s="20">
        <v>604.04999999999995</v>
      </c>
      <c r="J1287" s="20">
        <v>2020</v>
      </c>
      <c r="K1287" s="20">
        <v>5</v>
      </c>
      <c r="L1287" s="20">
        <v>22</v>
      </c>
    </row>
    <row r="1288" spans="1:12" x14ac:dyDescent="0.3">
      <c r="A1288" s="21">
        <v>43976</v>
      </c>
      <c r="B1288" s="20" t="s">
        <v>826</v>
      </c>
      <c r="C1288" s="20" t="s">
        <v>827</v>
      </c>
      <c r="D1288" s="20" t="s">
        <v>759</v>
      </c>
      <c r="E1288" s="20">
        <v>23760</v>
      </c>
      <c r="F1288" s="20" t="s">
        <v>977</v>
      </c>
      <c r="G1288" s="20">
        <v>66</v>
      </c>
      <c r="H1288" s="20">
        <v>360</v>
      </c>
      <c r="I1288" s="20">
        <v>1496.9</v>
      </c>
      <c r="J1288" s="20">
        <v>2020</v>
      </c>
      <c r="K1288" s="20">
        <v>5</v>
      </c>
      <c r="L1288" s="20">
        <v>22</v>
      </c>
    </row>
    <row r="1289" spans="1:12" x14ac:dyDescent="0.3">
      <c r="A1289" s="21">
        <v>43976</v>
      </c>
      <c r="B1289" s="20" t="s">
        <v>757</v>
      </c>
      <c r="C1289" s="20" t="s">
        <v>758</v>
      </c>
      <c r="D1289" s="20" t="s">
        <v>759</v>
      </c>
      <c r="E1289" s="20">
        <v>14400</v>
      </c>
      <c r="F1289" s="20" t="s">
        <v>978</v>
      </c>
      <c r="G1289" s="20">
        <v>40</v>
      </c>
      <c r="H1289" s="20">
        <v>360</v>
      </c>
      <c r="I1289" s="20">
        <v>740.75</v>
      </c>
      <c r="J1289" s="20">
        <v>2020</v>
      </c>
      <c r="K1289" s="20">
        <v>5</v>
      </c>
      <c r="L1289" s="20">
        <v>22</v>
      </c>
    </row>
    <row r="1290" spans="1:12" x14ac:dyDescent="0.3">
      <c r="A1290" s="21">
        <v>43976</v>
      </c>
      <c r="B1290" s="20" t="s">
        <v>761</v>
      </c>
      <c r="C1290" s="20" t="s">
        <v>762</v>
      </c>
      <c r="D1290" s="20" t="s">
        <v>759</v>
      </c>
      <c r="E1290" s="20">
        <v>11880</v>
      </c>
      <c r="F1290" s="20" t="s">
        <v>979</v>
      </c>
      <c r="G1290" s="20">
        <v>33</v>
      </c>
      <c r="H1290" s="20">
        <v>360</v>
      </c>
      <c r="I1290" s="20">
        <v>684.55</v>
      </c>
      <c r="J1290" s="20">
        <v>2020</v>
      </c>
      <c r="K1290" s="20">
        <v>5</v>
      </c>
      <c r="L1290" s="20">
        <v>22</v>
      </c>
    </row>
    <row r="1291" spans="1:12" x14ac:dyDescent="0.3">
      <c r="A1291" s="21">
        <v>43976</v>
      </c>
      <c r="B1291" s="20" t="s">
        <v>764</v>
      </c>
      <c r="C1291" s="20" t="s">
        <v>765</v>
      </c>
      <c r="D1291" s="20" t="s">
        <v>759</v>
      </c>
      <c r="E1291" s="20">
        <v>12960</v>
      </c>
      <c r="F1291" s="20" t="s">
        <v>980</v>
      </c>
      <c r="G1291" s="20">
        <v>36</v>
      </c>
      <c r="H1291" s="20">
        <v>360</v>
      </c>
      <c r="I1291" s="20">
        <v>785.75</v>
      </c>
      <c r="J1291" s="20">
        <v>2020</v>
      </c>
      <c r="K1291" s="20">
        <v>5</v>
      </c>
      <c r="L1291" s="20">
        <v>22</v>
      </c>
    </row>
    <row r="1292" spans="1:12" x14ac:dyDescent="0.3">
      <c r="A1292" s="21">
        <v>43976</v>
      </c>
      <c r="B1292" s="20" t="s">
        <v>767</v>
      </c>
      <c r="C1292" s="20" t="s">
        <v>768</v>
      </c>
      <c r="D1292" s="20" t="s">
        <v>759</v>
      </c>
      <c r="E1292" s="20">
        <v>11880</v>
      </c>
      <c r="F1292" s="20" t="s">
        <v>981</v>
      </c>
      <c r="G1292" s="20">
        <v>33</v>
      </c>
      <c r="H1292" s="20">
        <v>360</v>
      </c>
      <c r="I1292" s="20">
        <v>713.9</v>
      </c>
      <c r="J1292" s="20">
        <v>2020</v>
      </c>
      <c r="K1292" s="20">
        <v>5</v>
      </c>
      <c r="L1292" s="20">
        <v>22</v>
      </c>
    </row>
    <row r="1293" spans="1:12" x14ac:dyDescent="0.3">
      <c r="A1293" s="21">
        <v>43976</v>
      </c>
      <c r="B1293" s="20" t="s">
        <v>770</v>
      </c>
      <c r="C1293" s="20" t="s">
        <v>771</v>
      </c>
      <c r="D1293" s="20" t="s">
        <v>759</v>
      </c>
      <c r="E1293" s="20">
        <v>9720</v>
      </c>
      <c r="F1293" s="20" t="s">
        <v>982</v>
      </c>
      <c r="G1293" s="20">
        <v>27</v>
      </c>
      <c r="H1293" s="20">
        <v>360</v>
      </c>
      <c r="I1293" s="20">
        <v>612.54999999999995</v>
      </c>
      <c r="J1293" s="20">
        <v>2020</v>
      </c>
      <c r="K1293" s="20">
        <v>5</v>
      </c>
      <c r="L1293" s="20">
        <v>22</v>
      </c>
    </row>
    <row r="1294" spans="1:12" x14ac:dyDescent="0.3">
      <c r="A1294" s="21">
        <v>43976</v>
      </c>
      <c r="B1294" s="20" t="s">
        <v>773</v>
      </c>
      <c r="C1294" s="20" t="s">
        <v>774</v>
      </c>
      <c r="D1294" s="20" t="s">
        <v>759</v>
      </c>
      <c r="E1294" s="20">
        <v>9720</v>
      </c>
      <c r="F1294" s="20" t="s">
        <v>983</v>
      </c>
      <c r="G1294" s="20">
        <v>27</v>
      </c>
      <c r="H1294" s="20">
        <v>360</v>
      </c>
      <c r="I1294" s="20">
        <v>604</v>
      </c>
      <c r="J1294" s="20">
        <v>2020</v>
      </c>
      <c r="K1294" s="20">
        <v>5</v>
      </c>
      <c r="L1294" s="20">
        <v>22</v>
      </c>
    </row>
    <row r="1295" spans="1:12" x14ac:dyDescent="0.3">
      <c r="A1295" s="21">
        <v>43976</v>
      </c>
      <c r="B1295" s="20" t="s">
        <v>757</v>
      </c>
      <c r="C1295" s="20" t="s">
        <v>758</v>
      </c>
      <c r="D1295" s="20" t="s">
        <v>759</v>
      </c>
      <c r="E1295" s="20">
        <v>11160</v>
      </c>
      <c r="F1295" s="20" t="s">
        <v>978</v>
      </c>
      <c r="G1295" s="20">
        <v>31</v>
      </c>
      <c r="H1295" s="20">
        <v>360</v>
      </c>
      <c r="I1295" s="20">
        <v>625.1</v>
      </c>
      <c r="J1295" s="20">
        <v>2020</v>
      </c>
      <c r="K1295" s="20">
        <v>5</v>
      </c>
      <c r="L1295" s="20">
        <v>22</v>
      </c>
    </row>
    <row r="1296" spans="1:12" x14ac:dyDescent="0.3">
      <c r="A1296" s="21">
        <v>43976</v>
      </c>
      <c r="B1296" s="20" t="s">
        <v>761</v>
      </c>
      <c r="C1296" s="20" t="s">
        <v>762</v>
      </c>
      <c r="D1296" s="20" t="s">
        <v>759</v>
      </c>
      <c r="E1296" s="20">
        <v>8640</v>
      </c>
      <c r="F1296" s="20" t="s">
        <v>979</v>
      </c>
      <c r="G1296" s="20">
        <v>24</v>
      </c>
      <c r="H1296" s="20">
        <v>360</v>
      </c>
      <c r="I1296" s="20">
        <v>494.2</v>
      </c>
      <c r="J1296" s="20">
        <v>2020</v>
      </c>
      <c r="K1296" s="20">
        <v>5</v>
      </c>
      <c r="L1296" s="20">
        <v>22</v>
      </c>
    </row>
    <row r="1297" spans="1:12" x14ac:dyDescent="0.3">
      <c r="A1297" s="21">
        <v>43976</v>
      </c>
      <c r="B1297" s="20" t="s">
        <v>764</v>
      </c>
      <c r="C1297" s="20" t="s">
        <v>765</v>
      </c>
      <c r="D1297" s="20" t="s">
        <v>759</v>
      </c>
      <c r="E1297" s="20">
        <v>10440</v>
      </c>
      <c r="F1297" s="20" t="s">
        <v>980</v>
      </c>
      <c r="G1297" s="20">
        <v>29</v>
      </c>
      <c r="H1297" s="20">
        <v>360</v>
      </c>
      <c r="I1297" s="20">
        <v>636.65</v>
      </c>
      <c r="J1297" s="20">
        <v>2020</v>
      </c>
      <c r="K1297" s="20">
        <v>5</v>
      </c>
      <c r="L1297" s="20">
        <v>22</v>
      </c>
    </row>
    <row r="1298" spans="1:12" x14ac:dyDescent="0.3">
      <c r="A1298" s="21">
        <v>43976</v>
      </c>
      <c r="B1298" s="20" t="s">
        <v>767</v>
      </c>
      <c r="C1298" s="20" t="s">
        <v>768</v>
      </c>
      <c r="D1298" s="20" t="s">
        <v>759</v>
      </c>
      <c r="E1298" s="20">
        <v>8640</v>
      </c>
      <c r="F1298" s="20" t="s">
        <v>981</v>
      </c>
      <c r="G1298" s="20">
        <v>24</v>
      </c>
      <c r="H1298" s="20">
        <v>360</v>
      </c>
      <c r="I1298" s="20">
        <v>524.70000000000005</v>
      </c>
      <c r="J1298" s="20">
        <v>2020</v>
      </c>
      <c r="K1298" s="20">
        <v>5</v>
      </c>
      <c r="L1298" s="20">
        <v>22</v>
      </c>
    </row>
    <row r="1299" spans="1:12" x14ac:dyDescent="0.3">
      <c r="A1299" s="21">
        <v>43976</v>
      </c>
      <c r="B1299" s="20" t="s">
        <v>770</v>
      </c>
      <c r="C1299" s="20" t="s">
        <v>771</v>
      </c>
      <c r="D1299" s="20" t="s">
        <v>759</v>
      </c>
      <c r="E1299" s="20">
        <v>6120</v>
      </c>
      <c r="F1299" s="20" t="s">
        <v>982</v>
      </c>
      <c r="G1299" s="20">
        <v>17</v>
      </c>
      <c r="H1299" s="20">
        <v>360</v>
      </c>
      <c r="I1299" s="20">
        <v>384.34</v>
      </c>
      <c r="J1299" s="20">
        <v>2020</v>
      </c>
      <c r="K1299" s="20">
        <v>5</v>
      </c>
      <c r="L1299" s="20">
        <v>22</v>
      </c>
    </row>
    <row r="1300" spans="1:12" x14ac:dyDescent="0.3">
      <c r="A1300" s="21">
        <v>43976</v>
      </c>
      <c r="B1300" s="20" t="s">
        <v>773</v>
      </c>
      <c r="C1300" s="20" t="s">
        <v>774</v>
      </c>
      <c r="D1300" s="20" t="s">
        <v>759</v>
      </c>
      <c r="E1300" s="20">
        <v>9000</v>
      </c>
      <c r="F1300" s="20" t="s">
        <v>983</v>
      </c>
      <c r="G1300" s="20">
        <v>25</v>
      </c>
      <c r="H1300" s="20">
        <v>360</v>
      </c>
      <c r="I1300" s="20">
        <v>564.25</v>
      </c>
      <c r="J1300" s="20">
        <v>2020</v>
      </c>
      <c r="K1300" s="20">
        <v>5</v>
      </c>
      <c r="L1300" s="20">
        <v>22</v>
      </c>
    </row>
    <row r="1301" spans="1:12" x14ac:dyDescent="0.3">
      <c r="A1301" s="21">
        <v>43976</v>
      </c>
      <c r="B1301" s="20" t="s">
        <v>757</v>
      </c>
      <c r="C1301" s="20" t="s">
        <v>758</v>
      </c>
      <c r="D1301" s="20" t="s">
        <v>759</v>
      </c>
      <c r="E1301" s="20">
        <v>14760</v>
      </c>
      <c r="F1301" s="20" t="s">
        <v>978</v>
      </c>
      <c r="G1301" s="20">
        <v>41</v>
      </c>
      <c r="H1301" s="20">
        <v>360</v>
      </c>
      <c r="I1301" s="20">
        <v>821.25</v>
      </c>
      <c r="J1301" s="20">
        <v>2020</v>
      </c>
      <c r="K1301" s="20">
        <v>5</v>
      </c>
      <c r="L1301" s="20">
        <v>22</v>
      </c>
    </row>
    <row r="1302" spans="1:12" x14ac:dyDescent="0.3">
      <c r="A1302" s="21">
        <v>43976</v>
      </c>
      <c r="B1302" s="20" t="s">
        <v>761</v>
      </c>
      <c r="C1302" s="20" t="s">
        <v>762</v>
      </c>
      <c r="D1302" s="20" t="s">
        <v>759</v>
      </c>
      <c r="E1302" s="20">
        <v>12240</v>
      </c>
      <c r="F1302" s="20" t="s">
        <v>979</v>
      </c>
      <c r="G1302" s="20">
        <v>34</v>
      </c>
      <c r="H1302" s="20">
        <v>360</v>
      </c>
      <c r="I1302" s="20">
        <v>725.25</v>
      </c>
      <c r="J1302" s="20">
        <v>2020</v>
      </c>
      <c r="K1302" s="20">
        <v>5</v>
      </c>
      <c r="L1302" s="20">
        <v>22</v>
      </c>
    </row>
    <row r="1303" spans="1:12" x14ac:dyDescent="0.3">
      <c r="A1303" s="21">
        <v>43976</v>
      </c>
      <c r="B1303" s="20" t="s">
        <v>764</v>
      </c>
      <c r="C1303" s="20" t="s">
        <v>765</v>
      </c>
      <c r="D1303" s="20" t="s">
        <v>759</v>
      </c>
      <c r="E1303" s="20">
        <v>12600</v>
      </c>
      <c r="F1303" s="20" t="s">
        <v>980</v>
      </c>
      <c r="G1303" s="20">
        <v>35</v>
      </c>
      <c r="H1303" s="20">
        <v>360</v>
      </c>
      <c r="I1303" s="20">
        <v>760.4</v>
      </c>
      <c r="J1303" s="20">
        <v>2020</v>
      </c>
      <c r="K1303" s="20">
        <v>5</v>
      </c>
      <c r="L1303" s="20">
        <v>22</v>
      </c>
    </row>
    <row r="1304" spans="1:12" x14ac:dyDescent="0.3">
      <c r="A1304" s="21">
        <v>43976</v>
      </c>
      <c r="B1304" s="20" t="s">
        <v>767</v>
      </c>
      <c r="C1304" s="20" t="s">
        <v>768</v>
      </c>
      <c r="D1304" s="20" t="s">
        <v>759</v>
      </c>
      <c r="E1304" s="20">
        <v>11520</v>
      </c>
      <c r="F1304" s="20" t="s">
        <v>981</v>
      </c>
      <c r="G1304" s="20">
        <v>32</v>
      </c>
      <c r="H1304" s="20">
        <v>360</v>
      </c>
      <c r="I1304" s="20">
        <v>690.6</v>
      </c>
      <c r="J1304" s="20">
        <v>2020</v>
      </c>
      <c r="K1304" s="20">
        <v>5</v>
      </c>
      <c r="L1304" s="20">
        <v>22</v>
      </c>
    </row>
    <row r="1305" spans="1:12" x14ac:dyDescent="0.3">
      <c r="A1305" s="21">
        <v>43976</v>
      </c>
      <c r="B1305" s="20" t="s">
        <v>770</v>
      </c>
      <c r="C1305" s="20" t="s">
        <v>771</v>
      </c>
      <c r="D1305" s="20" t="s">
        <v>759</v>
      </c>
      <c r="E1305" s="20">
        <v>10800</v>
      </c>
      <c r="F1305" s="20" t="s">
        <v>982</v>
      </c>
      <c r="G1305" s="20">
        <v>30</v>
      </c>
      <c r="H1305" s="20">
        <v>360</v>
      </c>
      <c r="I1305" s="20">
        <v>681.08</v>
      </c>
      <c r="J1305" s="20">
        <v>2020</v>
      </c>
      <c r="K1305" s="20">
        <v>5</v>
      </c>
      <c r="L1305" s="20">
        <v>22</v>
      </c>
    </row>
    <row r="1306" spans="1:12" x14ac:dyDescent="0.3">
      <c r="A1306" s="21">
        <v>43976</v>
      </c>
      <c r="B1306" s="20" t="s">
        <v>773</v>
      </c>
      <c r="C1306" s="20" t="s">
        <v>774</v>
      </c>
      <c r="D1306" s="20" t="s">
        <v>759</v>
      </c>
      <c r="E1306" s="20">
        <v>8640</v>
      </c>
      <c r="F1306" s="20" t="s">
        <v>983</v>
      </c>
      <c r="G1306" s="20">
        <v>24</v>
      </c>
      <c r="H1306" s="20">
        <v>360</v>
      </c>
      <c r="I1306" s="20">
        <v>540.45000000000005</v>
      </c>
      <c r="J1306" s="20">
        <v>2020</v>
      </c>
      <c r="K1306" s="20">
        <v>5</v>
      </c>
      <c r="L1306" s="20">
        <v>22</v>
      </c>
    </row>
    <row r="1307" spans="1:12" x14ac:dyDescent="0.3">
      <c r="A1307" s="21">
        <v>43972</v>
      </c>
      <c r="B1307" s="20" t="s">
        <v>757</v>
      </c>
      <c r="C1307" s="20" t="s">
        <v>758</v>
      </c>
      <c r="D1307" s="20" t="s">
        <v>759</v>
      </c>
      <c r="E1307" s="20">
        <v>14400</v>
      </c>
      <c r="F1307" s="20" t="s">
        <v>978</v>
      </c>
      <c r="G1307" s="20">
        <v>40</v>
      </c>
      <c r="H1307" s="20">
        <v>360</v>
      </c>
      <c r="I1307" s="20">
        <v>801.03</v>
      </c>
      <c r="J1307" s="20">
        <v>2020</v>
      </c>
      <c r="K1307" s="20">
        <v>5</v>
      </c>
      <c r="L1307" s="20">
        <v>21</v>
      </c>
    </row>
    <row r="1308" spans="1:12" x14ac:dyDescent="0.3">
      <c r="A1308" s="21">
        <v>43972</v>
      </c>
      <c r="B1308" s="20" t="s">
        <v>761</v>
      </c>
      <c r="C1308" s="20" t="s">
        <v>762</v>
      </c>
      <c r="D1308" s="20" t="s">
        <v>759</v>
      </c>
      <c r="E1308" s="20">
        <v>12600</v>
      </c>
      <c r="F1308" s="20" t="s">
        <v>979</v>
      </c>
      <c r="G1308" s="20">
        <v>35</v>
      </c>
      <c r="H1308" s="20">
        <v>360</v>
      </c>
      <c r="I1308" s="20">
        <v>746.06</v>
      </c>
      <c r="J1308" s="20">
        <v>2020</v>
      </c>
      <c r="K1308" s="20">
        <v>5</v>
      </c>
      <c r="L1308" s="20">
        <v>21</v>
      </c>
    </row>
    <row r="1309" spans="1:12" x14ac:dyDescent="0.3">
      <c r="A1309" s="21">
        <v>43972</v>
      </c>
      <c r="B1309" s="20" t="s">
        <v>764</v>
      </c>
      <c r="C1309" s="20" t="s">
        <v>765</v>
      </c>
      <c r="D1309" s="20" t="s">
        <v>759</v>
      </c>
      <c r="E1309" s="20">
        <v>13320</v>
      </c>
      <c r="F1309" s="20" t="s">
        <v>980</v>
      </c>
      <c r="G1309" s="20">
        <v>37</v>
      </c>
      <c r="H1309" s="20">
        <v>360</v>
      </c>
      <c r="I1309" s="20">
        <v>805.69</v>
      </c>
      <c r="J1309" s="20">
        <v>2020</v>
      </c>
      <c r="K1309" s="20">
        <v>5</v>
      </c>
      <c r="L1309" s="20">
        <v>21</v>
      </c>
    </row>
    <row r="1310" spans="1:12" x14ac:dyDescent="0.3">
      <c r="A1310" s="21">
        <v>43972</v>
      </c>
      <c r="B1310" s="20" t="s">
        <v>767</v>
      </c>
      <c r="C1310" s="20" t="s">
        <v>768</v>
      </c>
      <c r="D1310" s="20" t="s">
        <v>759</v>
      </c>
      <c r="E1310" s="20">
        <v>11520</v>
      </c>
      <c r="F1310" s="20" t="s">
        <v>981</v>
      </c>
      <c r="G1310" s="20">
        <v>32</v>
      </c>
      <c r="H1310" s="20">
        <v>360</v>
      </c>
      <c r="I1310" s="20">
        <v>693.9</v>
      </c>
      <c r="J1310" s="20">
        <v>2020</v>
      </c>
      <c r="K1310" s="20">
        <v>5</v>
      </c>
      <c r="L1310" s="20">
        <v>21</v>
      </c>
    </row>
    <row r="1311" spans="1:12" x14ac:dyDescent="0.3">
      <c r="A1311" s="21">
        <v>43972</v>
      </c>
      <c r="B1311" s="20" t="s">
        <v>770</v>
      </c>
      <c r="C1311" s="20" t="s">
        <v>771</v>
      </c>
      <c r="D1311" s="20" t="s">
        <v>759</v>
      </c>
      <c r="E1311" s="20">
        <v>9000</v>
      </c>
      <c r="F1311" s="20" t="s">
        <v>982</v>
      </c>
      <c r="G1311" s="20">
        <v>25</v>
      </c>
      <c r="H1311" s="20">
        <v>360</v>
      </c>
      <c r="I1311" s="20">
        <v>573.96</v>
      </c>
      <c r="J1311" s="20">
        <v>2020</v>
      </c>
      <c r="K1311" s="20">
        <v>5</v>
      </c>
      <c r="L1311" s="20">
        <v>21</v>
      </c>
    </row>
    <row r="1312" spans="1:12" x14ac:dyDescent="0.3">
      <c r="A1312" s="21">
        <v>43972</v>
      </c>
      <c r="B1312" s="20" t="s">
        <v>773</v>
      </c>
      <c r="C1312" s="20" t="s">
        <v>774</v>
      </c>
      <c r="D1312" s="20" t="s">
        <v>759</v>
      </c>
      <c r="E1312" s="20">
        <v>10080</v>
      </c>
      <c r="F1312" s="20" t="s">
        <v>983</v>
      </c>
      <c r="G1312" s="20">
        <v>28</v>
      </c>
      <c r="H1312" s="20">
        <v>360</v>
      </c>
      <c r="I1312" s="20">
        <v>630.65</v>
      </c>
      <c r="J1312" s="20">
        <v>2020</v>
      </c>
      <c r="K1312" s="20">
        <v>5</v>
      </c>
      <c r="L1312" s="20">
        <v>21</v>
      </c>
    </row>
    <row r="1313" spans="1:12" x14ac:dyDescent="0.3">
      <c r="A1313" s="21">
        <v>43972</v>
      </c>
      <c r="B1313" s="20" t="s">
        <v>757</v>
      </c>
      <c r="C1313" s="20" t="s">
        <v>758</v>
      </c>
      <c r="D1313" s="20" t="s">
        <v>759</v>
      </c>
      <c r="E1313" s="20">
        <v>14400</v>
      </c>
      <c r="F1313" s="20" t="s">
        <v>978</v>
      </c>
      <c r="G1313" s="20">
        <v>40</v>
      </c>
      <c r="H1313" s="20">
        <v>360</v>
      </c>
      <c r="I1313" s="20">
        <v>774.95</v>
      </c>
      <c r="J1313" s="20">
        <v>2020</v>
      </c>
      <c r="K1313" s="20">
        <v>5</v>
      </c>
      <c r="L1313" s="20">
        <v>21</v>
      </c>
    </row>
    <row r="1314" spans="1:12" x14ac:dyDescent="0.3">
      <c r="A1314" s="21">
        <v>43972</v>
      </c>
      <c r="B1314" s="20" t="s">
        <v>761</v>
      </c>
      <c r="C1314" s="20" t="s">
        <v>762</v>
      </c>
      <c r="D1314" s="20" t="s">
        <v>759</v>
      </c>
      <c r="E1314" s="20">
        <v>12960</v>
      </c>
      <c r="F1314" s="20" t="s">
        <v>979</v>
      </c>
      <c r="G1314" s="20">
        <v>36</v>
      </c>
      <c r="H1314" s="20">
        <v>360</v>
      </c>
      <c r="I1314" s="20">
        <v>741.37</v>
      </c>
      <c r="J1314" s="20">
        <v>2020</v>
      </c>
      <c r="K1314" s="20">
        <v>5</v>
      </c>
      <c r="L1314" s="20">
        <v>21</v>
      </c>
    </row>
    <row r="1315" spans="1:12" x14ac:dyDescent="0.3">
      <c r="A1315" s="21">
        <v>43972</v>
      </c>
      <c r="B1315" s="20" t="s">
        <v>764</v>
      </c>
      <c r="C1315" s="20" t="s">
        <v>765</v>
      </c>
      <c r="D1315" s="20" t="s">
        <v>759</v>
      </c>
      <c r="E1315" s="20">
        <v>13680</v>
      </c>
      <c r="F1315" s="20" t="s">
        <v>980</v>
      </c>
      <c r="G1315" s="20">
        <v>38</v>
      </c>
      <c r="H1315" s="20">
        <v>360</v>
      </c>
      <c r="I1315" s="20">
        <v>825.4</v>
      </c>
      <c r="J1315" s="20">
        <v>2020</v>
      </c>
      <c r="K1315" s="20">
        <v>5</v>
      </c>
      <c r="L1315" s="20">
        <v>21</v>
      </c>
    </row>
    <row r="1316" spans="1:12" x14ac:dyDescent="0.3">
      <c r="A1316" s="21">
        <v>43972</v>
      </c>
      <c r="B1316" s="20" t="s">
        <v>767</v>
      </c>
      <c r="C1316" s="20" t="s">
        <v>768</v>
      </c>
      <c r="D1316" s="20" t="s">
        <v>759</v>
      </c>
      <c r="E1316" s="20">
        <v>11880</v>
      </c>
      <c r="F1316" s="20" t="s">
        <v>981</v>
      </c>
      <c r="G1316" s="20">
        <v>33</v>
      </c>
      <c r="H1316" s="20">
        <v>360</v>
      </c>
      <c r="I1316" s="20">
        <v>716.65</v>
      </c>
      <c r="J1316" s="20">
        <v>2020</v>
      </c>
      <c r="K1316" s="20">
        <v>5</v>
      </c>
      <c r="L1316" s="20">
        <v>21</v>
      </c>
    </row>
    <row r="1317" spans="1:12" x14ac:dyDescent="0.3">
      <c r="A1317" s="21">
        <v>43972</v>
      </c>
      <c r="B1317" s="20" t="s">
        <v>770</v>
      </c>
      <c r="C1317" s="20" t="s">
        <v>771</v>
      </c>
      <c r="D1317" s="20" t="s">
        <v>759</v>
      </c>
      <c r="E1317" s="20">
        <v>3960</v>
      </c>
      <c r="F1317" s="20" t="s">
        <v>982</v>
      </c>
      <c r="G1317" s="20">
        <v>11</v>
      </c>
      <c r="H1317" s="20">
        <v>360</v>
      </c>
      <c r="I1317" s="20">
        <v>248</v>
      </c>
      <c r="J1317" s="20">
        <v>2020</v>
      </c>
      <c r="K1317" s="20">
        <v>5</v>
      </c>
      <c r="L1317" s="20">
        <v>21</v>
      </c>
    </row>
    <row r="1318" spans="1:12" x14ac:dyDescent="0.3">
      <c r="A1318" s="21">
        <v>43972</v>
      </c>
      <c r="B1318" s="20" t="s">
        <v>773</v>
      </c>
      <c r="C1318" s="20" t="s">
        <v>774</v>
      </c>
      <c r="D1318" s="20" t="s">
        <v>759</v>
      </c>
      <c r="E1318" s="20">
        <v>5040</v>
      </c>
      <c r="F1318" s="20" t="s">
        <v>983</v>
      </c>
      <c r="G1318" s="20">
        <v>14</v>
      </c>
      <c r="H1318" s="20">
        <v>360</v>
      </c>
      <c r="I1318" s="20">
        <v>412.5</v>
      </c>
      <c r="J1318" s="20">
        <v>2020</v>
      </c>
      <c r="K1318" s="20">
        <v>5</v>
      </c>
      <c r="L1318" s="20">
        <v>21</v>
      </c>
    </row>
    <row r="1319" spans="1:12" x14ac:dyDescent="0.3">
      <c r="A1319" s="21">
        <v>43972</v>
      </c>
      <c r="B1319" s="20" t="s">
        <v>757</v>
      </c>
      <c r="C1319" s="20" t="s">
        <v>758</v>
      </c>
      <c r="D1319" s="20" t="s">
        <v>759</v>
      </c>
      <c r="E1319" s="20">
        <v>18000</v>
      </c>
      <c r="F1319" s="20" t="s">
        <v>978</v>
      </c>
      <c r="G1319" s="20">
        <v>50</v>
      </c>
      <c r="H1319" s="20">
        <v>360</v>
      </c>
      <c r="I1319" s="20">
        <v>988.36</v>
      </c>
      <c r="J1319" s="20">
        <v>2020</v>
      </c>
      <c r="K1319" s="20">
        <v>5</v>
      </c>
      <c r="L1319" s="20">
        <v>21</v>
      </c>
    </row>
    <row r="1320" spans="1:12" x14ac:dyDescent="0.3">
      <c r="A1320" s="21">
        <v>43972</v>
      </c>
      <c r="B1320" s="20" t="s">
        <v>761</v>
      </c>
      <c r="C1320" s="20" t="s">
        <v>762</v>
      </c>
      <c r="D1320" s="20" t="s">
        <v>759</v>
      </c>
      <c r="E1320" s="20">
        <v>15120</v>
      </c>
      <c r="F1320" s="20" t="s">
        <v>979</v>
      </c>
      <c r="G1320" s="20">
        <v>42</v>
      </c>
      <c r="H1320" s="20">
        <v>360</v>
      </c>
      <c r="I1320" s="20">
        <v>871.11</v>
      </c>
      <c r="J1320" s="20">
        <v>2020</v>
      </c>
      <c r="K1320" s="20">
        <v>5</v>
      </c>
      <c r="L1320" s="20">
        <v>21</v>
      </c>
    </row>
    <row r="1321" spans="1:12" x14ac:dyDescent="0.3">
      <c r="A1321" s="21">
        <v>43972</v>
      </c>
      <c r="B1321" s="20" t="s">
        <v>764</v>
      </c>
      <c r="C1321" s="20" t="s">
        <v>765</v>
      </c>
      <c r="D1321" s="20" t="s">
        <v>759</v>
      </c>
      <c r="E1321" s="20">
        <v>15480</v>
      </c>
      <c r="F1321" s="20" t="s">
        <v>980</v>
      </c>
      <c r="G1321" s="20">
        <v>43</v>
      </c>
      <c r="H1321" s="20">
        <v>360</v>
      </c>
      <c r="I1321" s="20">
        <v>928.25</v>
      </c>
      <c r="J1321" s="20">
        <v>2020</v>
      </c>
      <c r="K1321" s="20">
        <v>5</v>
      </c>
      <c r="L1321" s="20">
        <v>21</v>
      </c>
    </row>
    <row r="1322" spans="1:12" x14ac:dyDescent="0.3">
      <c r="A1322" s="21">
        <v>43972</v>
      </c>
      <c r="B1322" s="20" t="s">
        <v>767</v>
      </c>
      <c r="C1322" s="20" t="s">
        <v>768</v>
      </c>
      <c r="D1322" s="20" t="s">
        <v>759</v>
      </c>
      <c r="E1322" s="20">
        <v>16920</v>
      </c>
      <c r="F1322" s="20" t="s">
        <v>981</v>
      </c>
      <c r="G1322" s="20">
        <v>47</v>
      </c>
      <c r="H1322" s="20">
        <v>360</v>
      </c>
      <c r="I1322" s="20">
        <v>998.67</v>
      </c>
      <c r="J1322" s="20">
        <v>2020</v>
      </c>
      <c r="K1322" s="20">
        <v>5</v>
      </c>
      <c r="L1322" s="20">
        <v>21</v>
      </c>
    </row>
    <row r="1323" spans="1:12" x14ac:dyDescent="0.3">
      <c r="A1323" s="21">
        <v>43972</v>
      </c>
      <c r="B1323" s="20" t="s">
        <v>757</v>
      </c>
      <c r="C1323" s="20" t="s">
        <v>758</v>
      </c>
      <c r="D1323" s="20" t="s">
        <v>759</v>
      </c>
      <c r="E1323" s="20">
        <v>10800</v>
      </c>
      <c r="F1323" s="20" t="s">
        <v>978</v>
      </c>
      <c r="G1323" s="20">
        <v>30</v>
      </c>
      <c r="H1323" s="20">
        <v>360</v>
      </c>
      <c r="I1323" s="20">
        <v>682.06</v>
      </c>
      <c r="J1323" s="20">
        <v>2020</v>
      </c>
      <c r="K1323" s="20">
        <v>5</v>
      </c>
      <c r="L1323" s="20">
        <v>21</v>
      </c>
    </row>
    <row r="1324" spans="1:12" x14ac:dyDescent="0.3">
      <c r="A1324" s="21">
        <v>43972</v>
      </c>
      <c r="B1324" s="20" t="s">
        <v>773</v>
      </c>
      <c r="C1324" s="20" t="s">
        <v>774</v>
      </c>
      <c r="D1324" s="20" t="s">
        <v>759</v>
      </c>
      <c r="E1324" s="20">
        <v>10440</v>
      </c>
      <c r="F1324" s="20" t="s">
        <v>983</v>
      </c>
      <c r="G1324" s="20">
        <v>29</v>
      </c>
      <c r="H1324" s="20">
        <v>360</v>
      </c>
      <c r="I1324" s="20">
        <v>651.92999999999995</v>
      </c>
      <c r="J1324" s="20">
        <v>2020</v>
      </c>
      <c r="K1324" s="20">
        <v>5</v>
      </c>
      <c r="L1324" s="20">
        <v>21</v>
      </c>
    </row>
    <row r="1325" spans="1:12" x14ac:dyDescent="0.3">
      <c r="A1325" s="21">
        <v>43972</v>
      </c>
      <c r="B1325" s="20" t="s">
        <v>757</v>
      </c>
      <c r="C1325" s="20" t="s">
        <v>758</v>
      </c>
      <c r="D1325" s="20" t="s">
        <v>759</v>
      </c>
      <c r="E1325" s="20">
        <v>11880</v>
      </c>
      <c r="F1325" s="20" t="s">
        <v>978</v>
      </c>
      <c r="G1325" s="20">
        <v>33</v>
      </c>
      <c r="H1325" s="20">
        <v>360</v>
      </c>
      <c r="I1325" s="20">
        <v>658.41</v>
      </c>
      <c r="J1325" s="20">
        <v>2020</v>
      </c>
      <c r="K1325" s="20">
        <v>5</v>
      </c>
      <c r="L1325" s="20">
        <v>21</v>
      </c>
    </row>
    <row r="1326" spans="1:12" x14ac:dyDescent="0.3">
      <c r="A1326" s="21">
        <v>43972</v>
      </c>
      <c r="B1326" s="20" t="s">
        <v>761</v>
      </c>
      <c r="C1326" s="20" t="s">
        <v>762</v>
      </c>
      <c r="D1326" s="20" t="s">
        <v>759</v>
      </c>
      <c r="E1326" s="20">
        <v>10080</v>
      </c>
      <c r="F1326" s="20" t="s">
        <v>979</v>
      </c>
      <c r="G1326" s="20">
        <v>28</v>
      </c>
      <c r="H1326" s="20">
        <v>360</v>
      </c>
      <c r="I1326" s="20">
        <v>560.61</v>
      </c>
      <c r="J1326" s="20">
        <v>2020</v>
      </c>
      <c r="K1326" s="20">
        <v>5</v>
      </c>
      <c r="L1326" s="20">
        <v>21</v>
      </c>
    </row>
    <row r="1327" spans="1:12" x14ac:dyDescent="0.3">
      <c r="A1327" s="21">
        <v>43972</v>
      </c>
      <c r="B1327" s="20" t="s">
        <v>764</v>
      </c>
      <c r="C1327" s="20" t="s">
        <v>765</v>
      </c>
      <c r="D1327" s="20" t="s">
        <v>759</v>
      </c>
      <c r="E1327" s="20">
        <v>9720</v>
      </c>
      <c r="F1327" s="20" t="s">
        <v>980</v>
      </c>
      <c r="G1327" s="20">
        <v>27</v>
      </c>
      <c r="H1327" s="20">
        <v>360</v>
      </c>
      <c r="I1327" s="20">
        <v>593.95000000000005</v>
      </c>
      <c r="J1327" s="20">
        <v>2020</v>
      </c>
      <c r="K1327" s="20">
        <v>5</v>
      </c>
      <c r="L1327" s="20">
        <v>21</v>
      </c>
    </row>
    <row r="1328" spans="1:12" x14ac:dyDescent="0.3">
      <c r="A1328" s="21">
        <v>43972</v>
      </c>
      <c r="B1328" s="20" t="s">
        <v>767</v>
      </c>
      <c r="C1328" s="20" t="s">
        <v>768</v>
      </c>
      <c r="D1328" s="20" t="s">
        <v>759</v>
      </c>
      <c r="E1328" s="20">
        <v>8280</v>
      </c>
      <c r="F1328" s="20" t="s">
        <v>981</v>
      </c>
      <c r="G1328" s="20">
        <v>23</v>
      </c>
      <c r="H1328" s="20">
        <v>360</v>
      </c>
      <c r="I1328" s="20">
        <v>510.86</v>
      </c>
      <c r="J1328" s="20">
        <v>2020</v>
      </c>
      <c r="K1328" s="20">
        <v>5</v>
      </c>
      <c r="L1328" s="20">
        <v>21</v>
      </c>
    </row>
    <row r="1329" spans="1:12" x14ac:dyDescent="0.3">
      <c r="A1329" s="21">
        <v>43972</v>
      </c>
      <c r="B1329" s="20" t="s">
        <v>770</v>
      </c>
      <c r="C1329" s="20" t="s">
        <v>771</v>
      </c>
      <c r="D1329" s="20" t="s">
        <v>759</v>
      </c>
      <c r="E1329" s="20">
        <v>8280</v>
      </c>
      <c r="F1329" s="20" t="s">
        <v>982</v>
      </c>
      <c r="G1329" s="20">
        <v>23</v>
      </c>
      <c r="H1329" s="20">
        <v>360</v>
      </c>
      <c r="I1329" s="20">
        <v>527.41999999999996</v>
      </c>
      <c r="J1329" s="20">
        <v>2020</v>
      </c>
      <c r="K1329" s="20">
        <v>5</v>
      </c>
      <c r="L1329" s="20">
        <v>21</v>
      </c>
    </row>
    <row r="1330" spans="1:12" x14ac:dyDescent="0.3">
      <c r="A1330" s="21">
        <v>43972</v>
      </c>
      <c r="B1330" s="20" t="s">
        <v>773</v>
      </c>
      <c r="C1330" s="20" t="s">
        <v>774</v>
      </c>
      <c r="D1330" s="20" t="s">
        <v>759</v>
      </c>
      <c r="E1330" s="20">
        <v>9720</v>
      </c>
      <c r="F1330" s="20" t="s">
        <v>983</v>
      </c>
      <c r="G1330" s="20">
        <v>27</v>
      </c>
      <c r="H1330" s="20">
        <v>360</v>
      </c>
      <c r="I1330" s="20">
        <v>652.53</v>
      </c>
      <c r="J1330" s="20">
        <v>2020</v>
      </c>
      <c r="K1330" s="20">
        <v>5</v>
      </c>
      <c r="L1330" s="20">
        <v>21</v>
      </c>
    </row>
    <row r="1331" spans="1:12" x14ac:dyDescent="0.3">
      <c r="A1331" s="21">
        <v>43969</v>
      </c>
      <c r="B1331" s="20" t="s">
        <v>826</v>
      </c>
      <c r="C1331" s="20" t="s">
        <v>827</v>
      </c>
      <c r="D1331" s="20" t="s">
        <v>759</v>
      </c>
      <c r="E1331" s="20">
        <v>9360</v>
      </c>
      <c r="F1331" s="20" t="s">
        <v>977</v>
      </c>
      <c r="G1331" s="20">
        <v>26</v>
      </c>
      <c r="H1331" s="20">
        <v>360</v>
      </c>
      <c r="I1331" s="20">
        <v>526.64</v>
      </c>
      <c r="J1331" s="20">
        <v>2020</v>
      </c>
      <c r="K1331" s="20">
        <v>5</v>
      </c>
      <c r="L1331" s="20">
        <v>21</v>
      </c>
    </row>
    <row r="1332" spans="1:12" x14ac:dyDescent="0.3">
      <c r="A1332" s="21">
        <v>43969</v>
      </c>
      <c r="B1332" s="20" t="s">
        <v>757</v>
      </c>
      <c r="C1332" s="20" t="s">
        <v>758</v>
      </c>
      <c r="D1332" s="20" t="s">
        <v>759</v>
      </c>
      <c r="E1332" s="20">
        <v>14040</v>
      </c>
      <c r="F1332" s="20" t="s">
        <v>978</v>
      </c>
      <c r="G1332" s="20">
        <v>39</v>
      </c>
      <c r="H1332" s="20">
        <v>360</v>
      </c>
      <c r="I1332" s="20">
        <v>795.89</v>
      </c>
      <c r="J1332" s="20">
        <v>2020</v>
      </c>
      <c r="K1332" s="20">
        <v>5</v>
      </c>
      <c r="L1332" s="20">
        <v>21</v>
      </c>
    </row>
    <row r="1333" spans="1:12" x14ac:dyDescent="0.3">
      <c r="A1333" s="21">
        <v>43969</v>
      </c>
      <c r="B1333" s="20" t="s">
        <v>761</v>
      </c>
      <c r="C1333" s="20" t="s">
        <v>762</v>
      </c>
      <c r="D1333" s="20" t="s">
        <v>759</v>
      </c>
      <c r="E1333" s="20">
        <v>12960</v>
      </c>
      <c r="F1333" s="20" t="s">
        <v>979</v>
      </c>
      <c r="G1333" s="20">
        <v>36</v>
      </c>
      <c r="H1333" s="20">
        <v>360</v>
      </c>
      <c r="I1333" s="20">
        <v>734.66</v>
      </c>
      <c r="J1333" s="20">
        <v>2020</v>
      </c>
      <c r="K1333" s="20">
        <v>5</v>
      </c>
      <c r="L1333" s="20">
        <v>21</v>
      </c>
    </row>
    <row r="1334" spans="1:12" x14ac:dyDescent="0.3">
      <c r="A1334" s="21">
        <v>43969</v>
      </c>
      <c r="B1334" s="20" t="s">
        <v>764</v>
      </c>
      <c r="C1334" s="20" t="s">
        <v>765</v>
      </c>
      <c r="D1334" s="20" t="s">
        <v>759</v>
      </c>
      <c r="E1334" s="20">
        <v>13320</v>
      </c>
      <c r="F1334" s="20" t="s">
        <v>980</v>
      </c>
      <c r="G1334" s="20">
        <v>37</v>
      </c>
      <c r="H1334" s="20">
        <v>360</v>
      </c>
      <c r="I1334" s="20">
        <v>797.83</v>
      </c>
      <c r="J1334" s="20">
        <v>2020</v>
      </c>
      <c r="K1334" s="20">
        <v>5</v>
      </c>
      <c r="L1334" s="20">
        <v>21</v>
      </c>
    </row>
    <row r="1335" spans="1:12" x14ac:dyDescent="0.3">
      <c r="A1335" s="21">
        <v>43969</v>
      </c>
      <c r="B1335" s="20" t="s">
        <v>767</v>
      </c>
      <c r="C1335" s="20" t="s">
        <v>768</v>
      </c>
      <c r="D1335" s="20" t="s">
        <v>759</v>
      </c>
      <c r="E1335" s="20">
        <v>12960</v>
      </c>
      <c r="F1335" s="20" t="s">
        <v>981</v>
      </c>
      <c r="G1335" s="20">
        <v>36</v>
      </c>
      <c r="H1335" s="20">
        <v>360</v>
      </c>
      <c r="I1335" s="20">
        <v>776.26</v>
      </c>
      <c r="J1335" s="20">
        <v>2020</v>
      </c>
      <c r="K1335" s="20">
        <v>5</v>
      </c>
      <c r="L1335" s="20">
        <v>21</v>
      </c>
    </row>
    <row r="1336" spans="1:12" x14ac:dyDescent="0.3">
      <c r="A1336" s="21">
        <v>43969</v>
      </c>
      <c r="B1336" s="20" t="s">
        <v>770</v>
      </c>
      <c r="C1336" s="20" t="s">
        <v>771</v>
      </c>
      <c r="D1336" s="20" t="s">
        <v>759</v>
      </c>
      <c r="E1336" s="20">
        <v>10440</v>
      </c>
      <c r="F1336" s="20" t="s">
        <v>982</v>
      </c>
      <c r="G1336" s="20">
        <v>29</v>
      </c>
      <c r="H1336" s="20">
        <v>360</v>
      </c>
      <c r="I1336" s="20">
        <v>669.45</v>
      </c>
      <c r="J1336" s="20">
        <v>2020</v>
      </c>
      <c r="K1336" s="20">
        <v>5</v>
      </c>
      <c r="L1336" s="20">
        <v>21</v>
      </c>
    </row>
    <row r="1337" spans="1:12" x14ac:dyDescent="0.3">
      <c r="A1337" s="21">
        <v>43969</v>
      </c>
      <c r="B1337" s="20" t="s">
        <v>773</v>
      </c>
      <c r="C1337" s="20" t="s">
        <v>774</v>
      </c>
      <c r="D1337" s="20" t="s">
        <v>759</v>
      </c>
      <c r="E1337" s="20">
        <v>9720</v>
      </c>
      <c r="F1337" s="20" t="s">
        <v>983</v>
      </c>
      <c r="G1337" s="20">
        <v>27</v>
      </c>
      <c r="H1337" s="20">
        <v>360</v>
      </c>
      <c r="I1337" s="20">
        <v>614.65</v>
      </c>
      <c r="J1337" s="20">
        <v>2020</v>
      </c>
      <c r="K1337" s="20">
        <v>5</v>
      </c>
      <c r="L1337" s="20">
        <v>21</v>
      </c>
    </row>
    <row r="1338" spans="1:12" x14ac:dyDescent="0.3">
      <c r="A1338" s="21">
        <v>43969</v>
      </c>
      <c r="B1338" s="20" t="s">
        <v>757</v>
      </c>
      <c r="C1338" s="20" t="s">
        <v>758</v>
      </c>
      <c r="D1338" s="20" t="s">
        <v>759</v>
      </c>
      <c r="E1338" s="20">
        <v>14400</v>
      </c>
      <c r="F1338" s="20" t="s">
        <v>978</v>
      </c>
      <c r="G1338" s="20">
        <v>40</v>
      </c>
      <c r="H1338" s="20">
        <v>360</v>
      </c>
      <c r="I1338" s="20">
        <v>713.9</v>
      </c>
      <c r="J1338" s="20">
        <v>2020</v>
      </c>
      <c r="K1338" s="20">
        <v>5</v>
      </c>
      <c r="L1338" s="20">
        <v>21</v>
      </c>
    </row>
    <row r="1339" spans="1:12" x14ac:dyDescent="0.3">
      <c r="A1339" s="21">
        <v>43969</v>
      </c>
      <c r="B1339" s="20" t="s">
        <v>761</v>
      </c>
      <c r="C1339" s="20" t="s">
        <v>762</v>
      </c>
      <c r="D1339" s="20" t="s">
        <v>759</v>
      </c>
      <c r="E1339" s="20">
        <v>12960</v>
      </c>
      <c r="F1339" s="20" t="s">
        <v>979</v>
      </c>
      <c r="G1339" s="20">
        <v>36</v>
      </c>
      <c r="H1339" s="20">
        <v>360</v>
      </c>
      <c r="I1339" s="20">
        <v>786.18</v>
      </c>
      <c r="J1339" s="20">
        <v>2020</v>
      </c>
      <c r="K1339" s="20">
        <v>5</v>
      </c>
      <c r="L1339" s="20">
        <v>21</v>
      </c>
    </row>
    <row r="1340" spans="1:12" x14ac:dyDescent="0.3">
      <c r="A1340" s="21">
        <v>43969</v>
      </c>
      <c r="B1340" s="20" t="s">
        <v>764</v>
      </c>
      <c r="C1340" s="20" t="s">
        <v>765</v>
      </c>
      <c r="D1340" s="20" t="s">
        <v>759</v>
      </c>
      <c r="E1340" s="20">
        <v>12960</v>
      </c>
      <c r="F1340" s="20" t="s">
        <v>980</v>
      </c>
      <c r="G1340" s="20">
        <v>36</v>
      </c>
      <c r="H1340" s="20">
        <v>360</v>
      </c>
      <c r="I1340" s="20">
        <v>810.5</v>
      </c>
      <c r="J1340" s="20">
        <v>2020</v>
      </c>
      <c r="K1340" s="20">
        <v>5</v>
      </c>
      <c r="L1340" s="20">
        <v>21</v>
      </c>
    </row>
    <row r="1341" spans="1:12" x14ac:dyDescent="0.3">
      <c r="A1341" s="21">
        <v>43969</v>
      </c>
      <c r="B1341" s="20" t="s">
        <v>767</v>
      </c>
      <c r="C1341" s="20" t="s">
        <v>768</v>
      </c>
      <c r="D1341" s="20" t="s">
        <v>759</v>
      </c>
      <c r="E1341" s="20">
        <v>11520</v>
      </c>
      <c r="F1341" s="20" t="s">
        <v>981</v>
      </c>
      <c r="G1341" s="20">
        <v>32</v>
      </c>
      <c r="H1341" s="20">
        <v>360</v>
      </c>
      <c r="I1341" s="20">
        <v>697</v>
      </c>
      <c r="J1341" s="20">
        <v>2020</v>
      </c>
      <c r="K1341" s="20">
        <v>5</v>
      </c>
      <c r="L1341" s="20">
        <v>21</v>
      </c>
    </row>
    <row r="1342" spans="1:12" x14ac:dyDescent="0.3">
      <c r="A1342" s="21">
        <v>43969</v>
      </c>
      <c r="B1342" s="20" t="s">
        <v>770</v>
      </c>
      <c r="C1342" s="20" t="s">
        <v>771</v>
      </c>
      <c r="D1342" s="20" t="s">
        <v>759</v>
      </c>
      <c r="E1342" s="20">
        <v>9720</v>
      </c>
      <c r="F1342" s="20" t="s">
        <v>982</v>
      </c>
      <c r="G1342" s="20">
        <v>27</v>
      </c>
      <c r="H1342" s="20">
        <v>360</v>
      </c>
      <c r="I1342" s="20">
        <v>626.79999999999995</v>
      </c>
      <c r="J1342" s="20">
        <v>2020</v>
      </c>
      <c r="K1342" s="20">
        <v>5</v>
      </c>
      <c r="L1342" s="20">
        <v>21</v>
      </c>
    </row>
    <row r="1343" spans="1:12" x14ac:dyDescent="0.3">
      <c r="A1343" s="21">
        <v>43969</v>
      </c>
      <c r="B1343" s="20" t="s">
        <v>773</v>
      </c>
      <c r="C1343" s="20" t="s">
        <v>774</v>
      </c>
      <c r="D1343" s="20" t="s">
        <v>759</v>
      </c>
      <c r="E1343" s="20">
        <v>9720</v>
      </c>
      <c r="F1343" s="20" t="s">
        <v>983</v>
      </c>
      <c r="G1343" s="20">
        <v>27</v>
      </c>
      <c r="H1343" s="20">
        <v>360</v>
      </c>
      <c r="I1343" s="20">
        <v>612.95000000000005</v>
      </c>
      <c r="J1343" s="20">
        <v>2020</v>
      </c>
      <c r="K1343" s="20">
        <v>5</v>
      </c>
      <c r="L1343" s="20">
        <v>21</v>
      </c>
    </row>
    <row r="1344" spans="1:12" x14ac:dyDescent="0.3">
      <c r="A1344" s="21">
        <v>43966</v>
      </c>
      <c r="B1344" s="20" t="s">
        <v>826</v>
      </c>
      <c r="C1344" s="20" t="s">
        <v>827</v>
      </c>
      <c r="D1344" s="20" t="s">
        <v>759</v>
      </c>
      <c r="E1344" s="20">
        <v>19440</v>
      </c>
      <c r="F1344" s="20" t="s">
        <v>977</v>
      </c>
      <c r="G1344" s="20">
        <v>54</v>
      </c>
      <c r="H1344" s="20">
        <v>360</v>
      </c>
      <c r="I1344" s="20">
        <v>1228.51</v>
      </c>
      <c r="J1344" s="20">
        <v>2020</v>
      </c>
      <c r="K1344" s="20">
        <v>5</v>
      </c>
      <c r="L1344" s="20">
        <v>20</v>
      </c>
    </row>
    <row r="1345" spans="1:12" x14ac:dyDescent="0.3">
      <c r="A1345" s="21">
        <v>43966</v>
      </c>
      <c r="B1345" s="20" t="s">
        <v>757</v>
      </c>
      <c r="C1345" s="20" t="s">
        <v>758</v>
      </c>
      <c r="D1345" s="20" t="s">
        <v>759</v>
      </c>
      <c r="E1345" s="20">
        <v>14400</v>
      </c>
      <c r="F1345" s="20" t="s">
        <v>978</v>
      </c>
      <c r="G1345" s="20">
        <v>40</v>
      </c>
      <c r="H1345" s="20">
        <v>360</v>
      </c>
      <c r="I1345" s="20">
        <v>792.7</v>
      </c>
      <c r="J1345" s="20">
        <v>2020</v>
      </c>
      <c r="K1345" s="20">
        <v>5</v>
      </c>
      <c r="L1345" s="20">
        <v>20</v>
      </c>
    </row>
    <row r="1346" spans="1:12" x14ac:dyDescent="0.3">
      <c r="A1346" s="21">
        <v>43966</v>
      </c>
      <c r="B1346" s="20" t="s">
        <v>761</v>
      </c>
      <c r="C1346" s="20" t="s">
        <v>762</v>
      </c>
      <c r="D1346" s="20" t="s">
        <v>759</v>
      </c>
      <c r="E1346" s="20">
        <v>13320</v>
      </c>
      <c r="F1346" s="20" t="s">
        <v>979</v>
      </c>
      <c r="G1346" s="20">
        <v>37</v>
      </c>
      <c r="H1346" s="20">
        <v>360</v>
      </c>
      <c r="I1346" s="20">
        <v>765.15</v>
      </c>
      <c r="J1346" s="20">
        <v>2020</v>
      </c>
      <c r="K1346" s="20">
        <v>5</v>
      </c>
      <c r="L1346" s="20">
        <v>20</v>
      </c>
    </row>
    <row r="1347" spans="1:12" x14ac:dyDescent="0.3">
      <c r="A1347" s="21">
        <v>43966</v>
      </c>
      <c r="B1347" s="20" t="s">
        <v>764</v>
      </c>
      <c r="C1347" s="20" t="s">
        <v>765</v>
      </c>
      <c r="D1347" s="20" t="s">
        <v>759</v>
      </c>
      <c r="E1347" s="20">
        <v>13680</v>
      </c>
      <c r="F1347" s="20" t="s">
        <v>980</v>
      </c>
      <c r="G1347" s="20">
        <v>38</v>
      </c>
      <c r="H1347" s="20">
        <v>360</v>
      </c>
      <c r="I1347" s="20">
        <v>826.75</v>
      </c>
      <c r="J1347" s="20">
        <v>2020</v>
      </c>
      <c r="K1347" s="20">
        <v>5</v>
      </c>
      <c r="L1347" s="20">
        <v>20</v>
      </c>
    </row>
    <row r="1348" spans="1:12" x14ac:dyDescent="0.3">
      <c r="A1348" s="21">
        <v>43966</v>
      </c>
      <c r="B1348" s="20" t="s">
        <v>767</v>
      </c>
      <c r="C1348" s="20" t="s">
        <v>768</v>
      </c>
      <c r="D1348" s="20" t="s">
        <v>759</v>
      </c>
      <c r="E1348" s="20">
        <v>12240</v>
      </c>
      <c r="F1348" s="20" t="s">
        <v>981</v>
      </c>
      <c r="G1348" s="20">
        <v>34</v>
      </c>
      <c r="H1348" s="20">
        <v>360</v>
      </c>
      <c r="I1348" s="20">
        <v>735.25</v>
      </c>
      <c r="J1348" s="20">
        <v>2020</v>
      </c>
      <c r="K1348" s="20">
        <v>5</v>
      </c>
      <c r="L1348" s="20">
        <v>20</v>
      </c>
    </row>
    <row r="1349" spans="1:12" x14ac:dyDescent="0.3">
      <c r="A1349" s="21">
        <v>43966</v>
      </c>
      <c r="B1349" s="20" t="s">
        <v>770</v>
      </c>
      <c r="C1349" s="20" t="s">
        <v>771</v>
      </c>
      <c r="D1349" s="20" t="s">
        <v>759</v>
      </c>
      <c r="E1349" s="20">
        <v>10080</v>
      </c>
      <c r="F1349" s="20" t="s">
        <v>982</v>
      </c>
      <c r="G1349" s="20">
        <v>28</v>
      </c>
      <c r="H1349" s="20">
        <v>360</v>
      </c>
      <c r="I1349" s="20">
        <v>644.70000000000005</v>
      </c>
      <c r="J1349" s="20">
        <v>2020</v>
      </c>
      <c r="K1349" s="20">
        <v>5</v>
      </c>
      <c r="L1349" s="20">
        <v>20</v>
      </c>
    </row>
    <row r="1350" spans="1:12" x14ac:dyDescent="0.3">
      <c r="A1350" s="21">
        <v>43966</v>
      </c>
      <c r="B1350" s="20" t="s">
        <v>773</v>
      </c>
      <c r="C1350" s="20" t="s">
        <v>774</v>
      </c>
      <c r="D1350" s="20" t="s">
        <v>759</v>
      </c>
      <c r="E1350" s="20">
        <v>9720</v>
      </c>
      <c r="F1350" s="20" t="s">
        <v>983</v>
      </c>
      <c r="G1350" s="20">
        <v>27</v>
      </c>
      <c r="H1350" s="20">
        <v>360</v>
      </c>
      <c r="I1350" s="20">
        <v>610.1</v>
      </c>
      <c r="J1350" s="20">
        <v>2020</v>
      </c>
      <c r="K1350" s="20">
        <v>5</v>
      </c>
      <c r="L1350" s="20">
        <v>20</v>
      </c>
    </row>
    <row r="1351" spans="1:12" x14ac:dyDescent="0.3">
      <c r="A1351" s="21">
        <v>43966</v>
      </c>
      <c r="B1351" s="20" t="s">
        <v>757</v>
      </c>
      <c r="C1351" s="20" t="s">
        <v>758</v>
      </c>
      <c r="D1351" s="20" t="s">
        <v>759</v>
      </c>
      <c r="E1351" s="20">
        <v>14400</v>
      </c>
      <c r="F1351" s="20" t="s">
        <v>978</v>
      </c>
      <c r="G1351" s="20">
        <v>40</v>
      </c>
      <c r="H1351" s="20">
        <v>360</v>
      </c>
      <c r="I1351" s="20">
        <v>809.5</v>
      </c>
      <c r="J1351" s="20">
        <v>2020</v>
      </c>
      <c r="K1351" s="20">
        <v>5</v>
      </c>
      <c r="L1351" s="20">
        <v>20</v>
      </c>
    </row>
    <row r="1352" spans="1:12" x14ac:dyDescent="0.3">
      <c r="A1352" s="21">
        <v>43966</v>
      </c>
      <c r="B1352" s="20" t="s">
        <v>761</v>
      </c>
      <c r="C1352" s="20" t="s">
        <v>762</v>
      </c>
      <c r="D1352" s="20" t="s">
        <v>759</v>
      </c>
      <c r="E1352" s="20">
        <v>13680</v>
      </c>
      <c r="F1352" s="20" t="s">
        <v>979</v>
      </c>
      <c r="G1352" s="20">
        <v>38</v>
      </c>
      <c r="H1352" s="20">
        <v>360</v>
      </c>
      <c r="I1352" s="20">
        <v>782.05</v>
      </c>
      <c r="J1352" s="20">
        <v>2020</v>
      </c>
      <c r="K1352" s="20">
        <v>5</v>
      </c>
      <c r="L1352" s="20">
        <v>20</v>
      </c>
    </row>
    <row r="1353" spans="1:12" x14ac:dyDescent="0.3">
      <c r="A1353" s="21">
        <v>43966</v>
      </c>
      <c r="B1353" s="20" t="s">
        <v>764</v>
      </c>
      <c r="C1353" s="20" t="s">
        <v>765</v>
      </c>
      <c r="D1353" s="20" t="s">
        <v>759</v>
      </c>
      <c r="E1353" s="20">
        <v>14040</v>
      </c>
      <c r="F1353" s="20" t="s">
        <v>980</v>
      </c>
      <c r="G1353" s="20">
        <v>39</v>
      </c>
      <c r="H1353" s="20">
        <v>360</v>
      </c>
      <c r="I1353" s="20">
        <v>843.3</v>
      </c>
      <c r="J1353" s="20">
        <v>2020</v>
      </c>
      <c r="K1353" s="20">
        <v>5</v>
      </c>
      <c r="L1353" s="20">
        <v>20</v>
      </c>
    </row>
    <row r="1354" spans="1:12" x14ac:dyDescent="0.3">
      <c r="A1354" s="21">
        <v>43966</v>
      </c>
      <c r="B1354" s="20" t="s">
        <v>767</v>
      </c>
      <c r="C1354" s="20" t="s">
        <v>768</v>
      </c>
      <c r="D1354" s="20" t="s">
        <v>759</v>
      </c>
      <c r="E1354" s="20">
        <v>12960</v>
      </c>
      <c r="F1354" s="20" t="s">
        <v>981</v>
      </c>
      <c r="G1354" s="20">
        <v>36</v>
      </c>
      <c r="H1354" s="20">
        <v>360</v>
      </c>
      <c r="I1354" s="20">
        <v>776.5</v>
      </c>
      <c r="J1354" s="20">
        <v>2020</v>
      </c>
      <c r="K1354" s="20">
        <v>5</v>
      </c>
      <c r="L1354" s="20">
        <v>20</v>
      </c>
    </row>
    <row r="1355" spans="1:12" x14ac:dyDescent="0.3">
      <c r="A1355" s="21">
        <v>43966</v>
      </c>
      <c r="B1355" s="20" t="s">
        <v>770</v>
      </c>
      <c r="C1355" s="20" t="s">
        <v>771</v>
      </c>
      <c r="D1355" s="20" t="s">
        <v>759</v>
      </c>
      <c r="E1355" s="20">
        <v>9720</v>
      </c>
      <c r="F1355" s="20" t="s">
        <v>982</v>
      </c>
      <c r="G1355" s="20">
        <v>27</v>
      </c>
      <c r="H1355" s="20">
        <v>360</v>
      </c>
      <c r="I1355" s="20">
        <v>618.4</v>
      </c>
      <c r="J1355" s="20">
        <v>2020</v>
      </c>
      <c r="K1355" s="20">
        <v>5</v>
      </c>
      <c r="L1355" s="20">
        <v>20</v>
      </c>
    </row>
    <row r="1356" spans="1:12" x14ac:dyDescent="0.3">
      <c r="A1356" s="21">
        <v>43966</v>
      </c>
      <c r="B1356" s="20" t="s">
        <v>773</v>
      </c>
      <c r="C1356" s="20" t="s">
        <v>774</v>
      </c>
      <c r="D1356" s="20" t="s">
        <v>759</v>
      </c>
      <c r="E1356" s="20">
        <v>9720</v>
      </c>
      <c r="F1356" s="20" t="s">
        <v>983</v>
      </c>
      <c r="G1356" s="20">
        <v>27</v>
      </c>
      <c r="H1356" s="20">
        <v>360</v>
      </c>
      <c r="I1356" s="20">
        <v>606.65</v>
      </c>
      <c r="J1356" s="20">
        <v>2020</v>
      </c>
      <c r="K1356" s="20">
        <v>5</v>
      </c>
      <c r="L1356" s="20">
        <v>20</v>
      </c>
    </row>
    <row r="1357" spans="1:12" x14ac:dyDescent="0.3">
      <c r="A1357" s="21">
        <v>43966</v>
      </c>
      <c r="B1357" s="20" t="s">
        <v>757</v>
      </c>
      <c r="C1357" s="20" t="s">
        <v>758</v>
      </c>
      <c r="D1357" s="20" t="s">
        <v>759</v>
      </c>
      <c r="E1357" s="20">
        <v>14760</v>
      </c>
      <c r="F1357" s="20" t="s">
        <v>978</v>
      </c>
      <c r="G1357" s="20">
        <v>41</v>
      </c>
      <c r="H1357" s="20">
        <v>360</v>
      </c>
      <c r="I1357" s="20">
        <v>808.45</v>
      </c>
      <c r="J1357" s="20">
        <v>2020</v>
      </c>
      <c r="K1357" s="20">
        <v>5</v>
      </c>
      <c r="L1357" s="20">
        <v>20</v>
      </c>
    </row>
    <row r="1358" spans="1:12" x14ac:dyDescent="0.3">
      <c r="A1358" s="21">
        <v>43966</v>
      </c>
      <c r="B1358" s="20" t="s">
        <v>761</v>
      </c>
      <c r="C1358" s="20" t="s">
        <v>762</v>
      </c>
      <c r="D1358" s="20" t="s">
        <v>759</v>
      </c>
      <c r="E1358" s="20">
        <v>12960</v>
      </c>
      <c r="F1358" s="20" t="s">
        <v>979</v>
      </c>
      <c r="G1358" s="20">
        <v>36</v>
      </c>
      <c r="H1358" s="20">
        <v>360</v>
      </c>
      <c r="I1358" s="20">
        <v>767.85</v>
      </c>
      <c r="J1358" s="20">
        <v>2020</v>
      </c>
      <c r="K1358" s="20">
        <v>5</v>
      </c>
      <c r="L1358" s="20">
        <v>20</v>
      </c>
    </row>
    <row r="1359" spans="1:12" x14ac:dyDescent="0.3">
      <c r="A1359" s="21">
        <v>43966</v>
      </c>
      <c r="B1359" s="20" t="s">
        <v>764</v>
      </c>
      <c r="C1359" s="20" t="s">
        <v>765</v>
      </c>
      <c r="D1359" s="20" t="s">
        <v>759</v>
      </c>
      <c r="E1359" s="20">
        <v>13320</v>
      </c>
      <c r="F1359" s="20" t="s">
        <v>980</v>
      </c>
      <c r="G1359" s="20">
        <v>37</v>
      </c>
      <c r="H1359" s="20">
        <v>360</v>
      </c>
      <c r="I1359" s="20">
        <v>802.2</v>
      </c>
      <c r="J1359" s="20">
        <v>2020</v>
      </c>
      <c r="K1359" s="20">
        <v>5</v>
      </c>
      <c r="L1359" s="20">
        <v>20</v>
      </c>
    </row>
    <row r="1360" spans="1:12" x14ac:dyDescent="0.3">
      <c r="A1360" s="21">
        <v>43966</v>
      </c>
      <c r="B1360" s="20" t="s">
        <v>767</v>
      </c>
      <c r="C1360" s="20" t="s">
        <v>768</v>
      </c>
      <c r="D1360" s="20" t="s">
        <v>759</v>
      </c>
      <c r="E1360" s="20">
        <v>12240</v>
      </c>
      <c r="F1360" s="20" t="s">
        <v>981</v>
      </c>
      <c r="G1360" s="20">
        <v>34</v>
      </c>
      <c r="H1360" s="20">
        <v>360</v>
      </c>
      <c r="I1360" s="20">
        <v>730.15</v>
      </c>
      <c r="J1360" s="20">
        <v>2020</v>
      </c>
      <c r="K1360" s="20">
        <v>5</v>
      </c>
      <c r="L1360" s="20">
        <v>20</v>
      </c>
    </row>
    <row r="1361" spans="1:12" x14ac:dyDescent="0.3">
      <c r="A1361" s="21">
        <v>43966</v>
      </c>
      <c r="B1361" s="20" t="s">
        <v>770</v>
      </c>
      <c r="C1361" s="20" t="s">
        <v>771</v>
      </c>
      <c r="D1361" s="20" t="s">
        <v>759</v>
      </c>
      <c r="E1361" s="20">
        <v>10080</v>
      </c>
      <c r="F1361" s="20" t="s">
        <v>982</v>
      </c>
      <c r="G1361" s="20">
        <v>28</v>
      </c>
      <c r="H1361" s="20">
        <v>360</v>
      </c>
      <c r="I1361" s="20">
        <v>644</v>
      </c>
      <c r="J1361" s="20">
        <v>2020</v>
      </c>
      <c r="K1361" s="20">
        <v>5</v>
      </c>
      <c r="L1361" s="20">
        <v>20</v>
      </c>
    </row>
    <row r="1362" spans="1:12" x14ac:dyDescent="0.3">
      <c r="A1362" s="21">
        <v>43966</v>
      </c>
      <c r="B1362" s="20" t="s">
        <v>773</v>
      </c>
      <c r="C1362" s="20" t="s">
        <v>774</v>
      </c>
      <c r="D1362" s="20" t="s">
        <v>759</v>
      </c>
      <c r="E1362" s="20">
        <v>9720</v>
      </c>
      <c r="F1362" s="20" t="s">
        <v>983</v>
      </c>
      <c r="G1362" s="20">
        <v>27</v>
      </c>
      <c r="H1362" s="20">
        <v>360</v>
      </c>
      <c r="I1362" s="20">
        <v>610.45000000000005</v>
      </c>
      <c r="J1362" s="20">
        <v>2020</v>
      </c>
      <c r="K1362" s="20">
        <v>5</v>
      </c>
      <c r="L1362" s="20">
        <v>20</v>
      </c>
    </row>
    <row r="1363" spans="1:12" x14ac:dyDescent="0.3">
      <c r="A1363" s="21">
        <v>43964</v>
      </c>
      <c r="B1363" s="20" t="s">
        <v>757</v>
      </c>
      <c r="C1363" s="20" t="s">
        <v>758</v>
      </c>
      <c r="D1363" s="20" t="s">
        <v>759</v>
      </c>
      <c r="E1363" s="20">
        <v>17280</v>
      </c>
      <c r="F1363" s="20" t="s">
        <v>978</v>
      </c>
      <c r="G1363" s="20">
        <v>48</v>
      </c>
      <c r="H1363" s="20">
        <v>360</v>
      </c>
      <c r="I1363" s="20">
        <v>887.57</v>
      </c>
      <c r="J1363" s="20">
        <v>2020</v>
      </c>
      <c r="K1363" s="20">
        <v>5</v>
      </c>
      <c r="L1363" s="20">
        <v>20</v>
      </c>
    </row>
    <row r="1364" spans="1:12" x14ac:dyDescent="0.3">
      <c r="A1364" s="21">
        <v>43964</v>
      </c>
      <c r="B1364" s="20" t="s">
        <v>761</v>
      </c>
      <c r="C1364" s="20" t="s">
        <v>762</v>
      </c>
      <c r="D1364" s="20" t="s">
        <v>759</v>
      </c>
      <c r="E1364" s="20">
        <v>13680</v>
      </c>
      <c r="F1364" s="20" t="s">
        <v>979</v>
      </c>
      <c r="G1364" s="20">
        <v>38</v>
      </c>
      <c r="H1364" s="20">
        <v>360</v>
      </c>
      <c r="I1364" s="20">
        <v>756.97</v>
      </c>
      <c r="J1364" s="20">
        <v>2020</v>
      </c>
      <c r="K1364" s="20">
        <v>5</v>
      </c>
      <c r="L1364" s="20">
        <v>20</v>
      </c>
    </row>
    <row r="1365" spans="1:12" x14ac:dyDescent="0.3">
      <c r="A1365" s="21">
        <v>43964</v>
      </c>
      <c r="B1365" s="20" t="s">
        <v>764</v>
      </c>
      <c r="C1365" s="20" t="s">
        <v>765</v>
      </c>
      <c r="D1365" s="20" t="s">
        <v>759</v>
      </c>
      <c r="E1365" s="20">
        <v>14760</v>
      </c>
      <c r="F1365" s="20" t="s">
        <v>980</v>
      </c>
      <c r="G1365" s="20">
        <v>41</v>
      </c>
      <c r="H1365" s="20">
        <v>360</v>
      </c>
      <c r="I1365" s="20">
        <v>890.3</v>
      </c>
      <c r="J1365" s="20">
        <v>2020</v>
      </c>
      <c r="K1365" s="20">
        <v>5</v>
      </c>
      <c r="L1365" s="20">
        <v>20</v>
      </c>
    </row>
    <row r="1366" spans="1:12" x14ac:dyDescent="0.3">
      <c r="A1366" s="21">
        <v>43964</v>
      </c>
      <c r="B1366" s="20" t="s">
        <v>767</v>
      </c>
      <c r="C1366" s="20" t="s">
        <v>768</v>
      </c>
      <c r="D1366" s="20" t="s">
        <v>759</v>
      </c>
      <c r="E1366" s="20">
        <v>12600</v>
      </c>
      <c r="F1366" s="20" t="s">
        <v>981</v>
      </c>
      <c r="G1366" s="20">
        <v>35</v>
      </c>
      <c r="H1366" s="20">
        <v>360</v>
      </c>
      <c r="I1366" s="20">
        <v>755.9</v>
      </c>
      <c r="J1366" s="20">
        <v>2020</v>
      </c>
      <c r="K1366" s="20">
        <v>5</v>
      </c>
      <c r="L1366" s="20">
        <v>20</v>
      </c>
    </row>
    <row r="1367" spans="1:12" x14ac:dyDescent="0.3">
      <c r="A1367" s="21">
        <v>43964</v>
      </c>
      <c r="B1367" s="20" t="s">
        <v>770</v>
      </c>
      <c r="C1367" s="20" t="s">
        <v>771</v>
      </c>
      <c r="D1367" s="20" t="s">
        <v>759</v>
      </c>
      <c r="E1367" s="20">
        <v>10440</v>
      </c>
      <c r="F1367" s="20" t="s">
        <v>982</v>
      </c>
      <c r="G1367" s="20">
        <v>29</v>
      </c>
      <c r="H1367" s="20">
        <v>360</v>
      </c>
      <c r="I1367" s="20">
        <v>662.4</v>
      </c>
      <c r="J1367" s="20">
        <v>2020</v>
      </c>
      <c r="K1367" s="20">
        <v>5</v>
      </c>
      <c r="L1367" s="20">
        <v>20</v>
      </c>
    </row>
    <row r="1368" spans="1:12" x14ac:dyDescent="0.3">
      <c r="A1368" s="21">
        <v>43964</v>
      </c>
      <c r="B1368" s="20" t="s">
        <v>773</v>
      </c>
      <c r="C1368" s="20" t="s">
        <v>774</v>
      </c>
      <c r="D1368" s="20" t="s">
        <v>759</v>
      </c>
      <c r="E1368" s="20">
        <v>10080</v>
      </c>
      <c r="F1368" s="20" t="s">
        <v>983</v>
      </c>
      <c r="G1368" s="20">
        <v>28</v>
      </c>
      <c r="H1368" s="20">
        <v>360</v>
      </c>
      <c r="I1368" s="20">
        <v>624.35</v>
      </c>
      <c r="J1368" s="20">
        <v>2020</v>
      </c>
      <c r="K1368" s="20">
        <v>5</v>
      </c>
      <c r="L1368" s="20">
        <v>20</v>
      </c>
    </row>
    <row r="1369" spans="1:12" x14ac:dyDescent="0.3">
      <c r="A1369" s="21">
        <v>43964</v>
      </c>
      <c r="B1369" s="20" t="s">
        <v>757</v>
      </c>
      <c r="C1369" s="20" t="s">
        <v>758</v>
      </c>
      <c r="D1369" s="20" t="s">
        <v>759</v>
      </c>
      <c r="E1369" s="20">
        <v>11880</v>
      </c>
      <c r="F1369" s="20" t="s">
        <v>978</v>
      </c>
      <c r="G1369" s="20">
        <v>33</v>
      </c>
      <c r="H1369" s="20">
        <v>360</v>
      </c>
      <c r="I1369" s="20">
        <v>625.4</v>
      </c>
      <c r="J1369" s="20">
        <v>2020</v>
      </c>
      <c r="K1369" s="20">
        <v>5</v>
      </c>
      <c r="L1369" s="20">
        <v>20</v>
      </c>
    </row>
    <row r="1370" spans="1:12" x14ac:dyDescent="0.3">
      <c r="A1370" s="21">
        <v>43964</v>
      </c>
      <c r="B1370" s="20" t="s">
        <v>761</v>
      </c>
      <c r="C1370" s="20" t="s">
        <v>762</v>
      </c>
      <c r="D1370" s="20" t="s">
        <v>759</v>
      </c>
      <c r="E1370" s="20">
        <v>10800</v>
      </c>
      <c r="F1370" s="20" t="s">
        <v>979</v>
      </c>
      <c r="G1370" s="20">
        <v>30</v>
      </c>
      <c r="H1370" s="20">
        <v>360</v>
      </c>
      <c r="I1370" s="20">
        <v>638</v>
      </c>
      <c r="J1370" s="20">
        <v>2020</v>
      </c>
      <c r="K1370" s="20">
        <v>5</v>
      </c>
      <c r="L1370" s="20">
        <v>20</v>
      </c>
    </row>
    <row r="1371" spans="1:12" x14ac:dyDescent="0.3">
      <c r="A1371" s="21">
        <v>43964</v>
      </c>
      <c r="B1371" s="20" t="s">
        <v>764</v>
      </c>
      <c r="C1371" s="20" t="s">
        <v>765</v>
      </c>
      <c r="D1371" s="20" t="s">
        <v>759</v>
      </c>
      <c r="E1371" s="20">
        <v>10800</v>
      </c>
      <c r="F1371" s="20" t="s">
        <v>980</v>
      </c>
      <c r="G1371" s="20">
        <v>30</v>
      </c>
      <c r="H1371" s="20">
        <v>360</v>
      </c>
      <c r="I1371" s="20">
        <v>654.45000000000005</v>
      </c>
      <c r="J1371" s="20">
        <v>2020</v>
      </c>
      <c r="K1371" s="20">
        <v>5</v>
      </c>
      <c r="L1371" s="20">
        <v>20</v>
      </c>
    </row>
    <row r="1372" spans="1:12" x14ac:dyDescent="0.3">
      <c r="A1372" s="21">
        <v>43964</v>
      </c>
      <c r="B1372" s="20" t="s">
        <v>767</v>
      </c>
      <c r="C1372" s="20" t="s">
        <v>768</v>
      </c>
      <c r="D1372" s="20" t="s">
        <v>759</v>
      </c>
      <c r="E1372" s="20">
        <v>11880</v>
      </c>
      <c r="F1372" s="20" t="s">
        <v>981</v>
      </c>
      <c r="G1372" s="20">
        <v>33</v>
      </c>
      <c r="H1372" s="20">
        <v>360</v>
      </c>
      <c r="I1372" s="20">
        <v>692.8</v>
      </c>
      <c r="J1372" s="20">
        <v>2020</v>
      </c>
      <c r="K1372" s="20">
        <v>5</v>
      </c>
      <c r="L1372" s="20">
        <v>20</v>
      </c>
    </row>
    <row r="1373" spans="1:12" x14ac:dyDescent="0.3">
      <c r="A1373" s="21">
        <v>43964</v>
      </c>
      <c r="B1373" s="20" t="s">
        <v>770</v>
      </c>
      <c r="C1373" s="20" t="s">
        <v>771</v>
      </c>
      <c r="D1373" s="20" t="s">
        <v>759</v>
      </c>
      <c r="E1373" s="20">
        <v>9000</v>
      </c>
      <c r="F1373" s="20" t="s">
        <v>982</v>
      </c>
      <c r="G1373" s="20">
        <v>25</v>
      </c>
      <c r="H1373" s="20">
        <v>360</v>
      </c>
      <c r="I1373" s="20">
        <v>576.9</v>
      </c>
      <c r="J1373" s="20">
        <v>2020</v>
      </c>
      <c r="K1373" s="20">
        <v>5</v>
      </c>
      <c r="L1373" s="20">
        <v>20</v>
      </c>
    </row>
    <row r="1374" spans="1:12" x14ac:dyDescent="0.3">
      <c r="A1374" s="21">
        <v>43964</v>
      </c>
      <c r="B1374" s="20" t="s">
        <v>773</v>
      </c>
      <c r="C1374" s="20" t="s">
        <v>774</v>
      </c>
      <c r="D1374" s="20" t="s">
        <v>759</v>
      </c>
      <c r="E1374" s="20">
        <v>9000</v>
      </c>
      <c r="F1374" s="20" t="s">
        <v>983</v>
      </c>
      <c r="G1374" s="20">
        <v>25</v>
      </c>
      <c r="H1374" s="20">
        <v>360</v>
      </c>
      <c r="I1374" s="20">
        <v>563.25</v>
      </c>
      <c r="J1374" s="20">
        <v>2020</v>
      </c>
      <c r="K1374" s="20">
        <v>5</v>
      </c>
      <c r="L1374" s="20">
        <v>20</v>
      </c>
    </row>
    <row r="1375" spans="1:12" x14ac:dyDescent="0.3">
      <c r="A1375" s="21">
        <v>43963</v>
      </c>
      <c r="B1375" s="20" t="s">
        <v>826</v>
      </c>
      <c r="C1375" s="20" t="s">
        <v>827</v>
      </c>
      <c r="D1375" s="20" t="s">
        <v>759</v>
      </c>
      <c r="E1375" s="20">
        <v>18000</v>
      </c>
      <c r="F1375" s="20" t="s">
        <v>984</v>
      </c>
      <c r="G1375" s="20">
        <v>50</v>
      </c>
      <c r="H1375" s="20">
        <v>360</v>
      </c>
      <c r="I1375" s="20">
        <v>1172.6400000000001</v>
      </c>
      <c r="J1375" s="20">
        <v>2020</v>
      </c>
      <c r="K1375" s="20">
        <v>5</v>
      </c>
      <c r="L1375" s="20">
        <v>20</v>
      </c>
    </row>
    <row r="1376" spans="1:12" x14ac:dyDescent="0.3">
      <c r="A1376" s="21">
        <v>43963</v>
      </c>
      <c r="B1376" s="20" t="s">
        <v>757</v>
      </c>
      <c r="C1376" s="20" t="s">
        <v>758</v>
      </c>
      <c r="D1376" s="20" t="s">
        <v>759</v>
      </c>
      <c r="E1376" s="20">
        <v>14400</v>
      </c>
      <c r="F1376" s="20" t="s">
        <v>985</v>
      </c>
      <c r="G1376" s="20">
        <v>40</v>
      </c>
      <c r="H1376" s="20">
        <v>360</v>
      </c>
      <c r="I1376" s="20">
        <v>775.1</v>
      </c>
      <c r="J1376" s="20">
        <v>2020</v>
      </c>
      <c r="K1376" s="20">
        <v>5</v>
      </c>
      <c r="L1376" s="20">
        <v>20</v>
      </c>
    </row>
    <row r="1377" spans="1:12" x14ac:dyDescent="0.3">
      <c r="A1377" s="21">
        <v>43963</v>
      </c>
      <c r="B1377" s="20" t="s">
        <v>761</v>
      </c>
      <c r="C1377" s="20" t="s">
        <v>762</v>
      </c>
      <c r="D1377" s="20" t="s">
        <v>759</v>
      </c>
      <c r="E1377" s="20">
        <v>12960</v>
      </c>
      <c r="F1377" s="20" t="s">
        <v>986</v>
      </c>
      <c r="G1377" s="20">
        <v>36</v>
      </c>
      <c r="H1377" s="20">
        <v>360</v>
      </c>
      <c r="I1377" s="20">
        <v>739.44</v>
      </c>
      <c r="J1377" s="20">
        <v>2020</v>
      </c>
      <c r="K1377" s="20">
        <v>5</v>
      </c>
      <c r="L1377" s="20">
        <v>20</v>
      </c>
    </row>
    <row r="1378" spans="1:12" x14ac:dyDescent="0.3">
      <c r="A1378" s="21">
        <v>43963</v>
      </c>
      <c r="B1378" s="20" t="s">
        <v>764</v>
      </c>
      <c r="C1378" s="20" t="s">
        <v>765</v>
      </c>
      <c r="D1378" s="20" t="s">
        <v>759</v>
      </c>
      <c r="E1378" s="20">
        <v>13320</v>
      </c>
      <c r="F1378" s="20" t="s">
        <v>987</v>
      </c>
      <c r="G1378" s="20">
        <v>37</v>
      </c>
      <c r="H1378" s="20">
        <v>360</v>
      </c>
      <c r="I1378" s="20">
        <v>802.2</v>
      </c>
      <c r="J1378" s="20">
        <v>2020</v>
      </c>
      <c r="K1378" s="20">
        <v>5</v>
      </c>
      <c r="L1378" s="20">
        <v>20</v>
      </c>
    </row>
    <row r="1379" spans="1:12" x14ac:dyDescent="0.3">
      <c r="A1379" s="21">
        <v>43963</v>
      </c>
      <c r="B1379" s="20" t="s">
        <v>767</v>
      </c>
      <c r="C1379" s="20" t="s">
        <v>768</v>
      </c>
      <c r="D1379" s="20" t="s">
        <v>759</v>
      </c>
      <c r="E1379" s="20">
        <v>11880</v>
      </c>
      <c r="F1379" s="20" t="s">
        <v>988</v>
      </c>
      <c r="G1379" s="20">
        <v>33</v>
      </c>
      <c r="H1379" s="20">
        <v>360</v>
      </c>
      <c r="I1379" s="20">
        <v>715.8</v>
      </c>
      <c r="J1379" s="20">
        <v>2020</v>
      </c>
      <c r="K1379" s="20">
        <v>5</v>
      </c>
      <c r="L1379" s="20">
        <v>20</v>
      </c>
    </row>
    <row r="1380" spans="1:12" x14ac:dyDescent="0.3">
      <c r="A1380" s="21">
        <v>43963</v>
      </c>
      <c r="B1380" s="20" t="s">
        <v>770</v>
      </c>
      <c r="C1380" s="20" t="s">
        <v>771</v>
      </c>
      <c r="D1380" s="20" t="s">
        <v>759</v>
      </c>
      <c r="E1380" s="20">
        <v>9720</v>
      </c>
      <c r="F1380" s="20" t="s">
        <v>989</v>
      </c>
      <c r="G1380" s="20">
        <v>27</v>
      </c>
      <c r="H1380" s="20">
        <v>360</v>
      </c>
      <c r="I1380" s="20">
        <v>625.04999999999995</v>
      </c>
      <c r="J1380" s="20">
        <v>2020</v>
      </c>
      <c r="K1380" s="20">
        <v>5</v>
      </c>
      <c r="L1380" s="20">
        <v>20</v>
      </c>
    </row>
    <row r="1381" spans="1:12" x14ac:dyDescent="0.3">
      <c r="A1381" s="21">
        <v>43963</v>
      </c>
      <c r="B1381" s="20" t="s">
        <v>773</v>
      </c>
      <c r="C1381" s="20" t="s">
        <v>774</v>
      </c>
      <c r="D1381" s="20" t="s">
        <v>759</v>
      </c>
      <c r="E1381" s="20">
        <v>9720</v>
      </c>
      <c r="F1381" s="20" t="s">
        <v>990</v>
      </c>
      <c r="G1381" s="20">
        <v>27</v>
      </c>
      <c r="H1381" s="20">
        <v>360</v>
      </c>
      <c r="I1381" s="20">
        <v>608.85</v>
      </c>
      <c r="J1381" s="20">
        <v>2020</v>
      </c>
      <c r="K1381" s="20">
        <v>5</v>
      </c>
      <c r="L1381" s="20">
        <v>20</v>
      </c>
    </row>
    <row r="1382" spans="1:12" x14ac:dyDescent="0.3">
      <c r="A1382" s="21">
        <v>43963</v>
      </c>
      <c r="B1382" s="20" t="s">
        <v>757</v>
      </c>
      <c r="C1382" s="20" t="s">
        <v>758</v>
      </c>
      <c r="D1382" s="20" t="s">
        <v>759</v>
      </c>
      <c r="E1382" s="20">
        <v>14400</v>
      </c>
      <c r="F1382" s="20" t="s">
        <v>985</v>
      </c>
      <c r="G1382" s="20">
        <v>40</v>
      </c>
      <c r="H1382" s="20">
        <v>360</v>
      </c>
      <c r="I1382" s="20">
        <v>773.52</v>
      </c>
      <c r="J1382" s="20">
        <v>2020</v>
      </c>
      <c r="K1382" s="20">
        <v>5</v>
      </c>
      <c r="L1382" s="20">
        <v>20</v>
      </c>
    </row>
    <row r="1383" spans="1:12" x14ac:dyDescent="0.3">
      <c r="A1383" s="21">
        <v>43963</v>
      </c>
      <c r="B1383" s="20" t="s">
        <v>761</v>
      </c>
      <c r="C1383" s="20" t="s">
        <v>762</v>
      </c>
      <c r="D1383" s="20" t="s">
        <v>759</v>
      </c>
      <c r="E1383" s="20">
        <v>12600</v>
      </c>
      <c r="F1383" s="20" t="s">
        <v>986</v>
      </c>
      <c r="G1383" s="20">
        <v>35</v>
      </c>
      <c r="H1383" s="20">
        <v>360</v>
      </c>
      <c r="I1383" s="20">
        <v>740.69</v>
      </c>
      <c r="J1383" s="20">
        <v>2020</v>
      </c>
      <c r="K1383" s="20">
        <v>5</v>
      </c>
      <c r="L1383" s="20">
        <v>20</v>
      </c>
    </row>
    <row r="1384" spans="1:12" x14ac:dyDescent="0.3">
      <c r="A1384" s="21">
        <v>43963</v>
      </c>
      <c r="B1384" s="20" t="s">
        <v>764</v>
      </c>
      <c r="C1384" s="20" t="s">
        <v>765</v>
      </c>
      <c r="D1384" s="20" t="s">
        <v>759</v>
      </c>
      <c r="E1384" s="20">
        <v>13680</v>
      </c>
      <c r="F1384" s="20" t="s">
        <v>987</v>
      </c>
      <c r="G1384" s="20">
        <v>38</v>
      </c>
      <c r="H1384" s="20">
        <v>360</v>
      </c>
      <c r="I1384" s="20">
        <v>819.3</v>
      </c>
      <c r="J1384" s="20">
        <v>2020</v>
      </c>
      <c r="K1384" s="20">
        <v>5</v>
      </c>
      <c r="L1384" s="20">
        <v>20</v>
      </c>
    </row>
    <row r="1385" spans="1:12" x14ac:dyDescent="0.3">
      <c r="A1385" s="21">
        <v>43963</v>
      </c>
      <c r="B1385" s="20" t="s">
        <v>767</v>
      </c>
      <c r="C1385" s="20" t="s">
        <v>768</v>
      </c>
      <c r="D1385" s="20" t="s">
        <v>759</v>
      </c>
      <c r="E1385" s="20">
        <v>11520</v>
      </c>
      <c r="F1385" s="20" t="s">
        <v>988</v>
      </c>
      <c r="G1385" s="20">
        <v>32</v>
      </c>
      <c r="H1385" s="20">
        <v>360</v>
      </c>
      <c r="I1385" s="20">
        <v>695.8</v>
      </c>
      <c r="J1385" s="20">
        <v>2020</v>
      </c>
      <c r="K1385" s="20">
        <v>5</v>
      </c>
      <c r="L1385" s="20">
        <v>20</v>
      </c>
    </row>
    <row r="1386" spans="1:12" x14ac:dyDescent="0.3">
      <c r="A1386" s="21">
        <v>43963</v>
      </c>
      <c r="B1386" s="20" t="s">
        <v>770</v>
      </c>
      <c r="C1386" s="20" t="s">
        <v>771</v>
      </c>
      <c r="D1386" s="20" t="s">
        <v>759</v>
      </c>
      <c r="E1386" s="20">
        <v>9720</v>
      </c>
      <c r="F1386" s="20" t="s">
        <v>989</v>
      </c>
      <c r="G1386" s="20">
        <v>27</v>
      </c>
      <c r="H1386" s="20">
        <v>360</v>
      </c>
      <c r="I1386" s="20">
        <v>621.75</v>
      </c>
      <c r="J1386" s="20">
        <v>2020</v>
      </c>
      <c r="K1386" s="20">
        <v>5</v>
      </c>
      <c r="L1386" s="20">
        <v>20</v>
      </c>
    </row>
    <row r="1387" spans="1:12" x14ac:dyDescent="0.3">
      <c r="A1387" s="21">
        <v>43963</v>
      </c>
      <c r="B1387" s="20" t="s">
        <v>773</v>
      </c>
      <c r="C1387" s="20" t="s">
        <v>774</v>
      </c>
      <c r="D1387" s="20" t="s">
        <v>759</v>
      </c>
      <c r="E1387" s="20">
        <v>9360</v>
      </c>
      <c r="F1387" s="20" t="s">
        <v>990</v>
      </c>
      <c r="G1387" s="20">
        <v>26</v>
      </c>
      <c r="H1387" s="20">
        <v>360</v>
      </c>
      <c r="I1387" s="20">
        <v>587.79999999999995</v>
      </c>
      <c r="J1387" s="20">
        <v>2020</v>
      </c>
      <c r="K1387" s="20">
        <v>5</v>
      </c>
      <c r="L1387" s="20">
        <v>20</v>
      </c>
    </row>
    <row r="1388" spans="1:12" x14ac:dyDescent="0.3">
      <c r="A1388" s="21">
        <v>43963</v>
      </c>
      <c r="B1388" s="20" t="s">
        <v>757</v>
      </c>
      <c r="C1388" s="20" t="s">
        <v>758</v>
      </c>
      <c r="D1388" s="20" t="s">
        <v>759</v>
      </c>
      <c r="E1388" s="20">
        <v>14760</v>
      </c>
      <c r="F1388" s="20" t="s">
        <v>985</v>
      </c>
      <c r="G1388" s="20">
        <v>41</v>
      </c>
      <c r="H1388" s="20">
        <v>360</v>
      </c>
      <c r="I1388" s="20">
        <v>786.5</v>
      </c>
      <c r="J1388" s="20">
        <v>2020</v>
      </c>
      <c r="K1388" s="20">
        <v>5</v>
      </c>
      <c r="L1388" s="20">
        <v>20</v>
      </c>
    </row>
    <row r="1389" spans="1:12" x14ac:dyDescent="0.3">
      <c r="A1389" s="21">
        <v>43963</v>
      </c>
      <c r="B1389" s="20" t="s">
        <v>761</v>
      </c>
      <c r="C1389" s="20" t="s">
        <v>762</v>
      </c>
      <c r="D1389" s="20" t="s">
        <v>759</v>
      </c>
      <c r="E1389" s="20">
        <v>12600</v>
      </c>
      <c r="F1389" s="20" t="s">
        <v>986</v>
      </c>
      <c r="G1389" s="20">
        <v>35</v>
      </c>
      <c r="H1389" s="20">
        <v>360</v>
      </c>
      <c r="I1389" s="20">
        <v>736.85</v>
      </c>
      <c r="J1389" s="20">
        <v>2020</v>
      </c>
      <c r="K1389" s="20">
        <v>5</v>
      </c>
      <c r="L1389" s="20">
        <v>20</v>
      </c>
    </row>
    <row r="1390" spans="1:12" x14ac:dyDescent="0.3">
      <c r="A1390" s="21">
        <v>43963</v>
      </c>
      <c r="B1390" s="20" t="s">
        <v>764</v>
      </c>
      <c r="C1390" s="20" t="s">
        <v>765</v>
      </c>
      <c r="D1390" s="20" t="s">
        <v>759</v>
      </c>
      <c r="E1390" s="20">
        <v>12960</v>
      </c>
      <c r="F1390" s="20" t="s">
        <v>987</v>
      </c>
      <c r="G1390" s="20">
        <v>36</v>
      </c>
      <c r="H1390" s="20">
        <v>360</v>
      </c>
      <c r="I1390" s="20">
        <v>754.6</v>
      </c>
      <c r="J1390" s="20">
        <v>2020</v>
      </c>
      <c r="K1390" s="20">
        <v>5</v>
      </c>
      <c r="L1390" s="20">
        <v>20</v>
      </c>
    </row>
    <row r="1391" spans="1:12" x14ac:dyDescent="0.3">
      <c r="A1391" s="21">
        <v>43963</v>
      </c>
      <c r="B1391" s="20" t="s">
        <v>767</v>
      </c>
      <c r="C1391" s="20" t="s">
        <v>768</v>
      </c>
      <c r="D1391" s="20" t="s">
        <v>759</v>
      </c>
      <c r="E1391" s="20">
        <v>11880</v>
      </c>
      <c r="F1391" s="20" t="s">
        <v>988</v>
      </c>
      <c r="G1391" s="20">
        <v>33</v>
      </c>
      <c r="H1391" s="20">
        <v>360</v>
      </c>
      <c r="I1391" s="20">
        <v>712.65</v>
      </c>
      <c r="J1391" s="20">
        <v>2020</v>
      </c>
      <c r="K1391" s="20">
        <v>5</v>
      </c>
      <c r="L1391" s="20">
        <v>20</v>
      </c>
    </row>
    <row r="1392" spans="1:12" x14ac:dyDescent="0.3">
      <c r="A1392" s="21">
        <v>43963</v>
      </c>
      <c r="B1392" s="20" t="s">
        <v>770</v>
      </c>
      <c r="C1392" s="20" t="s">
        <v>771</v>
      </c>
      <c r="D1392" s="20" t="s">
        <v>759</v>
      </c>
      <c r="E1392" s="20">
        <v>10080</v>
      </c>
      <c r="F1392" s="20" t="s">
        <v>989</v>
      </c>
      <c r="G1392" s="20">
        <v>28</v>
      </c>
      <c r="H1392" s="20">
        <v>360</v>
      </c>
      <c r="I1392" s="20">
        <v>637.70000000000005</v>
      </c>
      <c r="J1392" s="20">
        <v>2020</v>
      </c>
      <c r="K1392" s="20">
        <v>5</v>
      </c>
      <c r="L1392" s="20">
        <v>20</v>
      </c>
    </row>
    <row r="1393" spans="1:12" x14ac:dyDescent="0.3">
      <c r="A1393" s="21">
        <v>43963</v>
      </c>
      <c r="B1393" s="20" t="s">
        <v>773</v>
      </c>
      <c r="C1393" s="20" t="s">
        <v>774</v>
      </c>
      <c r="D1393" s="20" t="s">
        <v>759</v>
      </c>
      <c r="E1393" s="20">
        <v>8640</v>
      </c>
      <c r="F1393" s="20" t="s">
        <v>990</v>
      </c>
      <c r="G1393" s="20">
        <v>24</v>
      </c>
      <c r="H1393" s="20">
        <v>360</v>
      </c>
      <c r="I1393" s="20">
        <v>539.35</v>
      </c>
      <c r="J1393" s="20">
        <v>2020</v>
      </c>
      <c r="K1393" s="20">
        <v>5</v>
      </c>
      <c r="L1393" s="20">
        <v>20</v>
      </c>
    </row>
    <row r="1394" spans="1:12" x14ac:dyDescent="0.3">
      <c r="A1394" s="21">
        <v>43963</v>
      </c>
      <c r="B1394" s="20" t="s">
        <v>773</v>
      </c>
      <c r="C1394" s="20" t="s">
        <v>774</v>
      </c>
      <c r="D1394" s="20" t="s">
        <v>759</v>
      </c>
      <c r="E1394" s="20">
        <v>360</v>
      </c>
      <c r="F1394" s="20" t="s">
        <v>990</v>
      </c>
      <c r="G1394" s="20">
        <v>0</v>
      </c>
      <c r="H1394" s="20">
        <v>0</v>
      </c>
      <c r="I1394" s="20">
        <v>736.85</v>
      </c>
      <c r="J1394" s="20">
        <v>2020</v>
      </c>
      <c r="K1394" s="20">
        <v>5</v>
      </c>
      <c r="L1394" s="20">
        <v>20</v>
      </c>
    </row>
    <row r="1395" spans="1:12" x14ac:dyDescent="0.3">
      <c r="A1395" s="21">
        <v>43958</v>
      </c>
      <c r="B1395" s="20" t="s">
        <v>826</v>
      </c>
      <c r="C1395" s="20" t="s">
        <v>827</v>
      </c>
      <c r="D1395" s="20" t="s">
        <v>759</v>
      </c>
      <c r="E1395" s="20">
        <v>720</v>
      </c>
      <c r="F1395" s="20" t="s">
        <v>984</v>
      </c>
      <c r="G1395" s="20">
        <v>2</v>
      </c>
      <c r="H1395" s="20">
        <v>360</v>
      </c>
      <c r="I1395" s="20">
        <v>46</v>
      </c>
      <c r="J1395" s="20">
        <v>2020</v>
      </c>
      <c r="K1395" s="20">
        <v>5</v>
      </c>
      <c r="L1395" s="20">
        <v>19</v>
      </c>
    </row>
    <row r="1396" spans="1:12" x14ac:dyDescent="0.3">
      <c r="A1396" s="21">
        <v>43958</v>
      </c>
      <c r="B1396" s="20" t="s">
        <v>757</v>
      </c>
      <c r="C1396" s="20" t="s">
        <v>758</v>
      </c>
      <c r="D1396" s="20" t="s">
        <v>759</v>
      </c>
      <c r="E1396" s="20">
        <v>14760</v>
      </c>
      <c r="F1396" s="20" t="s">
        <v>985</v>
      </c>
      <c r="G1396" s="20">
        <v>41</v>
      </c>
      <c r="H1396" s="20">
        <v>360</v>
      </c>
      <c r="I1396" s="20">
        <v>763.55</v>
      </c>
      <c r="J1396" s="20">
        <v>2020</v>
      </c>
      <c r="K1396" s="20">
        <v>5</v>
      </c>
      <c r="L1396" s="20">
        <v>19</v>
      </c>
    </row>
    <row r="1397" spans="1:12" x14ac:dyDescent="0.3">
      <c r="A1397" s="21">
        <v>43958</v>
      </c>
      <c r="B1397" s="20" t="s">
        <v>761</v>
      </c>
      <c r="C1397" s="20" t="s">
        <v>762</v>
      </c>
      <c r="D1397" s="20" t="s">
        <v>759</v>
      </c>
      <c r="E1397" s="20">
        <v>14760</v>
      </c>
      <c r="F1397" s="20" t="s">
        <v>986</v>
      </c>
      <c r="G1397" s="20">
        <v>41</v>
      </c>
      <c r="H1397" s="20">
        <v>360</v>
      </c>
      <c r="I1397" s="20">
        <v>882.7</v>
      </c>
      <c r="J1397" s="20">
        <v>2020</v>
      </c>
      <c r="K1397" s="20">
        <v>5</v>
      </c>
      <c r="L1397" s="20">
        <v>19</v>
      </c>
    </row>
    <row r="1398" spans="1:12" x14ac:dyDescent="0.3">
      <c r="A1398" s="21">
        <v>43958</v>
      </c>
      <c r="B1398" s="20" t="s">
        <v>764</v>
      </c>
      <c r="C1398" s="20" t="s">
        <v>765</v>
      </c>
      <c r="D1398" s="20" t="s">
        <v>759</v>
      </c>
      <c r="E1398" s="20">
        <v>12960</v>
      </c>
      <c r="F1398" s="20" t="s">
        <v>987</v>
      </c>
      <c r="G1398" s="20">
        <v>36</v>
      </c>
      <c r="H1398" s="20">
        <v>360</v>
      </c>
      <c r="I1398" s="20">
        <v>774.55</v>
      </c>
      <c r="J1398" s="20">
        <v>2020</v>
      </c>
      <c r="K1398" s="20">
        <v>5</v>
      </c>
      <c r="L1398" s="20">
        <v>19</v>
      </c>
    </row>
    <row r="1399" spans="1:12" x14ac:dyDescent="0.3">
      <c r="A1399" s="21">
        <v>43958</v>
      </c>
      <c r="B1399" s="20" t="s">
        <v>767</v>
      </c>
      <c r="C1399" s="20" t="s">
        <v>768</v>
      </c>
      <c r="D1399" s="20" t="s">
        <v>759</v>
      </c>
      <c r="E1399" s="20">
        <v>12600</v>
      </c>
      <c r="F1399" s="20" t="s">
        <v>988</v>
      </c>
      <c r="G1399" s="20">
        <v>35</v>
      </c>
      <c r="H1399" s="20">
        <v>360</v>
      </c>
      <c r="I1399" s="20">
        <v>753.7</v>
      </c>
      <c r="J1399" s="20">
        <v>2020</v>
      </c>
      <c r="K1399" s="20">
        <v>5</v>
      </c>
      <c r="L1399" s="20">
        <v>19</v>
      </c>
    </row>
    <row r="1400" spans="1:12" x14ac:dyDescent="0.3">
      <c r="A1400" s="21">
        <v>43958</v>
      </c>
      <c r="B1400" s="20" t="s">
        <v>770</v>
      </c>
      <c r="C1400" s="20" t="s">
        <v>771</v>
      </c>
      <c r="D1400" s="20" t="s">
        <v>759</v>
      </c>
      <c r="E1400" s="20">
        <v>9720</v>
      </c>
      <c r="F1400" s="20" t="s">
        <v>989</v>
      </c>
      <c r="G1400" s="20">
        <v>27</v>
      </c>
      <c r="H1400" s="20">
        <v>360</v>
      </c>
      <c r="I1400" s="20">
        <v>616</v>
      </c>
      <c r="J1400" s="20">
        <v>2020</v>
      </c>
      <c r="K1400" s="20">
        <v>5</v>
      </c>
      <c r="L1400" s="20">
        <v>19</v>
      </c>
    </row>
    <row r="1401" spans="1:12" x14ac:dyDescent="0.3">
      <c r="A1401" s="21">
        <v>43958</v>
      </c>
      <c r="B1401" s="20" t="s">
        <v>773</v>
      </c>
      <c r="C1401" s="20" t="s">
        <v>774</v>
      </c>
      <c r="D1401" s="20" t="s">
        <v>759</v>
      </c>
      <c r="E1401" s="20">
        <v>8640</v>
      </c>
      <c r="F1401" s="20" t="s">
        <v>990</v>
      </c>
      <c r="G1401" s="20">
        <v>24</v>
      </c>
      <c r="H1401" s="20">
        <v>360</v>
      </c>
      <c r="I1401" s="20">
        <v>542.1</v>
      </c>
      <c r="J1401" s="20">
        <v>2020</v>
      </c>
      <c r="K1401" s="20">
        <v>5</v>
      </c>
      <c r="L1401" s="20">
        <v>19</v>
      </c>
    </row>
    <row r="1402" spans="1:12" x14ac:dyDescent="0.3">
      <c r="A1402" s="21">
        <v>43958</v>
      </c>
      <c r="B1402" s="20" t="s">
        <v>757</v>
      </c>
      <c r="C1402" s="20" t="s">
        <v>758</v>
      </c>
      <c r="D1402" s="20" t="s">
        <v>759</v>
      </c>
      <c r="E1402" s="20">
        <v>14040</v>
      </c>
      <c r="F1402" s="20" t="s">
        <v>985</v>
      </c>
      <c r="G1402" s="20">
        <v>39</v>
      </c>
      <c r="H1402" s="20">
        <v>360</v>
      </c>
      <c r="I1402" s="20">
        <v>725.4</v>
      </c>
      <c r="J1402" s="20">
        <v>2020</v>
      </c>
      <c r="K1402" s="20">
        <v>5</v>
      </c>
      <c r="L1402" s="20">
        <v>19</v>
      </c>
    </row>
    <row r="1403" spans="1:12" x14ac:dyDescent="0.3">
      <c r="A1403" s="21">
        <v>43958</v>
      </c>
      <c r="B1403" s="20" t="s">
        <v>761</v>
      </c>
      <c r="C1403" s="20" t="s">
        <v>762</v>
      </c>
      <c r="D1403" s="20" t="s">
        <v>759</v>
      </c>
      <c r="E1403" s="20">
        <v>10800</v>
      </c>
      <c r="F1403" s="20" t="s">
        <v>986</v>
      </c>
      <c r="G1403" s="20">
        <v>30</v>
      </c>
      <c r="H1403" s="20">
        <v>360</v>
      </c>
      <c r="I1403" s="20">
        <v>631.1</v>
      </c>
      <c r="J1403" s="20">
        <v>2020</v>
      </c>
      <c r="K1403" s="20">
        <v>5</v>
      </c>
      <c r="L1403" s="20">
        <v>19</v>
      </c>
    </row>
    <row r="1404" spans="1:12" x14ac:dyDescent="0.3">
      <c r="A1404" s="21">
        <v>43958</v>
      </c>
      <c r="B1404" s="20" t="s">
        <v>764</v>
      </c>
      <c r="C1404" s="20" t="s">
        <v>765</v>
      </c>
      <c r="D1404" s="20" t="s">
        <v>759</v>
      </c>
      <c r="E1404" s="20">
        <v>14040</v>
      </c>
      <c r="F1404" s="20" t="s">
        <v>987</v>
      </c>
      <c r="G1404" s="20">
        <v>39</v>
      </c>
      <c r="H1404" s="20">
        <v>360</v>
      </c>
      <c r="I1404" s="20">
        <v>840.1</v>
      </c>
      <c r="J1404" s="20">
        <v>2020</v>
      </c>
      <c r="K1404" s="20">
        <v>5</v>
      </c>
      <c r="L1404" s="20">
        <v>19</v>
      </c>
    </row>
    <row r="1405" spans="1:12" x14ac:dyDescent="0.3">
      <c r="A1405" s="21">
        <v>43958</v>
      </c>
      <c r="B1405" s="20" t="s">
        <v>767</v>
      </c>
      <c r="C1405" s="20" t="s">
        <v>768</v>
      </c>
      <c r="D1405" s="20" t="s">
        <v>759</v>
      </c>
      <c r="E1405" s="20">
        <v>11520</v>
      </c>
      <c r="F1405" s="20" t="s">
        <v>988</v>
      </c>
      <c r="G1405" s="20">
        <v>32</v>
      </c>
      <c r="H1405" s="20">
        <v>360</v>
      </c>
      <c r="I1405" s="20">
        <v>694</v>
      </c>
      <c r="J1405" s="20">
        <v>2020</v>
      </c>
      <c r="K1405" s="20">
        <v>5</v>
      </c>
      <c r="L1405" s="20">
        <v>19</v>
      </c>
    </row>
    <row r="1406" spans="1:12" x14ac:dyDescent="0.3">
      <c r="A1406" s="21">
        <v>43958</v>
      </c>
      <c r="B1406" s="20" t="s">
        <v>770</v>
      </c>
      <c r="C1406" s="20" t="s">
        <v>771</v>
      </c>
      <c r="D1406" s="20" t="s">
        <v>759</v>
      </c>
      <c r="E1406" s="20">
        <v>10080</v>
      </c>
      <c r="F1406" s="20" t="s">
        <v>989</v>
      </c>
      <c r="G1406" s="20">
        <v>28</v>
      </c>
      <c r="H1406" s="20">
        <v>360</v>
      </c>
      <c r="I1406" s="20">
        <v>636.54999999999995</v>
      </c>
      <c r="J1406" s="20">
        <v>2020</v>
      </c>
      <c r="K1406" s="20">
        <v>5</v>
      </c>
      <c r="L1406" s="20">
        <v>19</v>
      </c>
    </row>
    <row r="1407" spans="1:12" x14ac:dyDescent="0.3">
      <c r="A1407" s="21">
        <v>43958</v>
      </c>
      <c r="B1407" s="20" t="s">
        <v>773</v>
      </c>
      <c r="C1407" s="20" t="s">
        <v>774</v>
      </c>
      <c r="D1407" s="20" t="s">
        <v>759</v>
      </c>
      <c r="E1407" s="20">
        <v>9360</v>
      </c>
      <c r="F1407" s="20" t="s">
        <v>990</v>
      </c>
      <c r="G1407" s="20">
        <v>26</v>
      </c>
      <c r="H1407" s="20">
        <v>360</v>
      </c>
      <c r="I1407" s="20">
        <v>586.9</v>
      </c>
      <c r="J1407" s="20">
        <v>2020</v>
      </c>
      <c r="K1407" s="20">
        <v>5</v>
      </c>
      <c r="L1407" s="20">
        <v>19</v>
      </c>
    </row>
    <row r="1408" spans="1:12" x14ac:dyDescent="0.3">
      <c r="A1408" s="21">
        <v>43958</v>
      </c>
      <c r="B1408" s="20" t="s">
        <v>757</v>
      </c>
      <c r="C1408" s="20" t="s">
        <v>758</v>
      </c>
      <c r="D1408" s="20" t="s">
        <v>759</v>
      </c>
      <c r="E1408" s="20">
        <v>14760</v>
      </c>
      <c r="F1408" s="20" t="s">
        <v>985</v>
      </c>
      <c r="G1408" s="20">
        <v>41</v>
      </c>
      <c r="H1408" s="20">
        <v>360</v>
      </c>
      <c r="I1408" s="20">
        <v>776.4</v>
      </c>
      <c r="J1408" s="20">
        <v>2020</v>
      </c>
      <c r="K1408" s="20">
        <v>5</v>
      </c>
      <c r="L1408" s="20">
        <v>19</v>
      </c>
    </row>
    <row r="1409" spans="1:12" x14ac:dyDescent="0.3">
      <c r="A1409" s="21">
        <v>43958</v>
      </c>
      <c r="B1409" s="20" t="s">
        <v>761</v>
      </c>
      <c r="C1409" s="20" t="s">
        <v>762</v>
      </c>
      <c r="D1409" s="20" t="s">
        <v>759</v>
      </c>
      <c r="E1409" s="20">
        <v>15480</v>
      </c>
      <c r="F1409" s="20" t="s">
        <v>986</v>
      </c>
      <c r="G1409" s="20">
        <v>43</v>
      </c>
      <c r="H1409" s="20">
        <v>360</v>
      </c>
      <c r="I1409" s="20">
        <v>904.2</v>
      </c>
      <c r="J1409" s="20">
        <v>2020</v>
      </c>
      <c r="K1409" s="20">
        <v>5</v>
      </c>
      <c r="L1409" s="20">
        <v>19</v>
      </c>
    </row>
    <row r="1410" spans="1:12" x14ac:dyDescent="0.3">
      <c r="A1410" s="21">
        <v>43958</v>
      </c>
      <c r="B1410" s="20" t="s">
        <v>764</v>
      </c>
      <c r="C1410" s="20" t="s">
        <v>765</v>
      </c>
      <c r="D1410" s="20" t="s">
        <v>759</v>
      </c>
      <c r="E1410" s="20">
        <v>12960</v>
      </c>
      <c r="F1410" s="20" t="s">
        <v>987</v>
      </c>
      <c r="G1410" s="20">
        <v>36</v>
      </c>
      <c r="H1410" s="20">
        <v>360</v>
      </c>
      <c r="I1410" s="20">
        <v>779.8</v>
      </c>
      <c r="J1410" s="20">
        <v>2020</v>
      </c>
      <c r="K1410" s="20">
        <v>5</v>
      </c>
      <c r="L1410" s="20">
        <v>19</v>
      </c>
    </row>
    <row r="1411" spans="1:12" x14ac:dyDescent="0.3">
      <c r="A1411" s="21">
        <v>43958</v>
      </c>
      <c r="B1411" s="20" t="s">
        <v>767</v>
      </c>
      <c r="C1411" s="20" t="s">
        <v>768</v>
      </c>
      <c r="D1411" s="20" t="s">
        <v>759</v>
      </c>
      <c r="E1411" s="20">
        <v>13320</v>
      </c>
      <c r="F1411" s="20" t="s">
        <v>988</v>
      </c>
      <c r="G1411" s="20">
        <v>37</v>
      </c>
      <c r="H1411" s="20">
        <v>360</v>
      </c>
      <c r="I1411" s="20">
        <v>800.45</v>
      </c>
      <c r="J1411" s="20">
        <v>2020</v>
      </c>
      <c r="K1411" s="20">
        <v>5</v>
      </c>
      <c r="L1411" s="20">
        <v>19</v>
      </c>
    </row>
    <row r="1412" spans="1:12" x14ac:dyDescent="0.3">
      <c r="A1412" s="21">
        <v>43958</v>
      </c>
      <c r="B1412" s="20" t="s">
        <v>770</v>
      </c>
      <c r="C1412" s="20" t="s">
        <v>771</v>
      </c>
      <c r="D1412" s="20" t="s">
        <v>759</v>
      </c>
      <c r="E1412" s="20">
        <v>9720</v>
      </c>
      <c r="F1412" s="20" t="s">
        <v>989</v>
      </c>
      <c r="G1412" s="20">
        <v>27</v>
      </c>
      <c r="H1412" s="20">
        <v>360</v>
      </c>
      <c r="I1412" s="20">
        <v>618.20000000000005</v>
      </c>
      <c r="J1412" s="20">
        <v>2020</v>
      </c>
      <c r="K1412" s="20">
        <v>5</v>
      </c>
      <c r="L1412" s="20">
        <v>19</v>
      </c>
    </row>
    <row r="1413" spans="1:12" x14ac:dyDescent="0.3">
      <c r="A1413" s="21">
        <v>43958</v>
      </c>
      <c r="B1413" s="20" t="s">
        <v>773</v>
      </c>
      <c r="C1413" s="20" t="s">
        <v>774</v>
      </c>
      <c r="D1413" s="20" t="s">
        <v>759</v>
      </c>
      <c r="E1413" s="20">
        <v>8640</v>
      </c>
      <c r="F1413" s="20" t="s">
        <v>990</v>
      </c>
      <c r="G1413" s="20">
        <v>24</v>
      </c>
      <c r="H1413" s="20">
        <v>360</v>
      </c>
      <c r="I1413" s="20">
        <v>539.29999999999995</v>
      </c>
      <c r="J1413" s="20">
        <v>2020</v>
      </c>
      <c r="K1413" s="20">
        <v>5</v>
      </c>
      <c r="L1413" s="20">
        <v>19</v>
      </c>
    </row>
    <row r="1414" spans="1:12" x14ac:dyDescent="0.3">
      <c r="A1414" s="21">
        <v>43958</v>
      </c>
      <c r="B1414" s="20" t="s">
        <v>757</v>
      </c>
      <c r="C1414" s="20" t="s">
        <v>758</v>
      </c>
      <c r="D1414" s="20" t="s">
        <v>759</v>
      </c>
      <c r="E1414" s="20">
        <v>16920</v>
      </c>
      <c r="F1414" s="20" t="s">
        <v>985</v>
      </c>
      <c r="G1414" s="20">
        <v>47</v>
      </c>
      <c r="H1414" s="20">
        <v>360</v>
      </c>
      <c r="I1414" s="20">
        <v>860.58</v>
      </c>
      <c r="J1414" s="20">
        <v>2020</v>
      </c>
      <c r="K1414" s="20">
        <v>5</v>
      </c>
      <c r="L1414" s="20">
        <v>19</v>
      </c>
    </row>
    <row r="1415" spans="1:12" x14ac:dyDescent="0.3">
      <c r="A1415" s="21">
        <v>43958</v>
      </c>
      <c r="B1415" s="20" t="s">
        <v>761</v>
      </c>
      <c r="C1415" s="20" t="s">
        <v>762</v>
      </c>
      <c r="D1415" s="20" t="s">
        <v>759</v>
      </c>
      <c r="E1415" s="20">
        <v>12600</v>
      </c>
      <c r="F1415" s="20" t="s">
        <v>986</v>
      </c>
      <c r="G1415" s="20">
        <v>35</v>
      </c>
      <c r="H1415" s="20">
        <v>360</v>
      </c>
      <c r="I1415" s="20">
        <v>760.55</v>
      </c>
      <c r="J1415" s="20">
        <v>2020</v>
      </c>
      <c r="K1415" s="20">
        <v>5</v>
      </c>
      <c r="L1415" s="20">
        <v>19</v>
      </c>
    </row>
    <row r="1416" spans="1:12" x14ac:dyDescent="0.3">
      <c r="A1416" s="21">
        <v>43958</v>
      </c>
      <c r="B1416" s="20" t="s">
        <v>764</v>
      </c>
      <c r="C1416" s="20" t="s">
        <v>765</v>
      </c>
      <c r="D1416" s="20" t="s">
        <v>759</v>
      </c>
      <c r="E1416" s="20">
        <v>16560</v>
      </c>
      <c r="F1416" s="20" t="s">
        <v>987</v>
      </c>
      <c r="G1416" s="20">
        <v>46</v>
      </c>
      <c r="H1416" s="20">
        <v>360</v>
      </c>
      <c r="I1416" s="20">
        <v>993.6</v>
      </c>
      <c r="J1416" s="20">
        <v>2020</v>
      </c>
      <c r="K1416" s="20">
        <v>5</v>
      </c>
      <c r="L1416" s="20">
        <v>19</v>
      </c>
    </row>
    <row r="1417" spans="1:12" x14ac:dyDescent="0.3">
      <c r="A1417" s="21">
        <v>43958</v>
      </c>
      <c r="B1417" s="20" t="s">
        <v>767</v>
      </c>
      <c r="C1417" s="20" t="s">
        <v>768</v>
      </c>
      <c r="D1417" s="20" t="s">
        <v>759</v>
      </c>
      <c r="E1417" s="20">
        <v>15120</v>
      </c>
      <c r="F1417" s="20" t="s">
        <v>988</v>
      </c>
      <c r="G1417" s="20">
        <v>42</v>
      </c>
      <c r="H1417" s="20">
        <v>360</v>
      </c>
      <c r="I1417" s="20">
        <v>885.15</v>
      </c>
      <c r="J1417" s="20">
        <v>2020</v>
      </c>
      <c r="K1417" s="20">
        <v>5</v>
      </c>
      <c r="L1417" s="20">
        <v>19</v>
      </c>
    </row>
    <row r="1418" spans="1:12" x14ac:dyDescent="0.3">
      <c r="A1418" s="21">
        <v>43958</v>
      </c>
      <c r="B1418" s="20" t="s">
        <v>770</v>
      </c>
      <c r="C1418" s="20" t="s">
        <v>771</v>
      </c>
      <c r="D1418" s="20" t="s">
        <v>759</v>
      </c>
      <c r="E1418" s="20">
        <v>10440</v>
      </c>
      <c r="F1418" s="20" t="s">
        <v>989</v>
      </c>
      <c r="G1418" s="20">
        <v>29</v>
      </c>
      <c r="H1418" s="20">
        <v>360</v>
      </c>
      <c r="I1418" s="20">
        <v>664.2</v>
      </c>
      <c r="J1418" s="20">
        <v>2020</v>
      </c>
      <c r="K1418" s="20">
        <v>5</v>
      </c>
      <c r="L1418" s="20">
        <v>19</v>
      </c>
    </row>
    <row r="1419" spans="1:12" x14ac:dyDescent="0.3">
      <c r="A1419" s="21">
        <v>43958</v>
      </c>
      <c r="B1419" s="20" t="s">
        <v>773</v>
      </c>
      <c r="C1419" s="20" t="s">
        <v>774</v>
      </c>
      <c r="D1419" s="20" t="s">
        <v>759</v>
      </c>
      <c r="E1419" s="20">
        <v>10440</v>
      </c>
      <c r="F1419" s="20" t="s">
        <v>990</v>
      </c>
      <c r="G1419" s="20">
        <v>29</v>
      </c>
      <c r="H1419" s="20">
        <v>360</v>
      </c>
      <c r="I1419" s="20">
        <v>649.5</v>
      </c>
      <c r="J1419" s="20">
        <v>2020</v>
      </c>
      <c r="K1419" s="20">
        <v>5</v>
      </c>
      <c r="L1419" s="20">
        <v>19</v>
      </c>
    </row>
    <row r="1420" spans="1:12" x14ac:dyDescent="0.3">
      <c r="A1420" s="21">
        <v>43956</v>
      </c>
      <c r="B1420" s="20" t="s">
        <v>826</v>
      </c>
      <c r="C1420" s="20" t="s">
        <v>827</v>
      </c>
      <c r="D1420" s="20" t="s">
        <v>759</v>
      </c>
      <c r="E1420" s="20">
        <v>28440</v>
      </c>
      <c r="F1420" s="20" t="s">
        <v>991</v>
      </c>
      <c r="G1420" s="20">
        <v>79</v>
      </c>
      <c r="H1420" s="20">
        <v>360</v>
      </c>
      <c r="I1420" s="20">
        <v>1810.56</v>
      </c>
      <c r="J1420" s="20">
        <v>2020</v>
      </c>
      <c r="K1420" s="20">
        <v>5</v>
      </c>
      <c r="L1420" s="20">
        <v>19</v>
      </c>
    </row>
    <row r="1421" spans="1:12" x14ac:dyDescent="0.3">
      <c r="A1421" s="21">
        <v>43956</v>
      </c>
      <c r="B1421" s="20" t="s">
        <v>757</v>
      </c>
      <c r="C1421" s="20" t="s">
        <v>758</v>
      </c>
      <c r="D1421" s="20" t="s">
        <v>759</v>
      </c>
      <c r="E1421" s="20">
        <v>11520</v>
      </c>
      <c r="F1421" s="20" t="s">
        <v>992</v>
      </c>
      <c r="G1421" s="20">
        <v>32</v>
      </c>
      <c r="H1421" s="20">
        <v>360</v>
      </c>
      <c r="I1421" s="20">
        <v>601.6</v>
      </c>
      <c r="J1421" s="20">
        <v>2020</v>
      </c>
      <c r="K1421" s="20">
        <v>5</v>
      </c>
      <c r="L1421" s="20">
        <v>19</v>
      </c>
    </row>
    <row r="1422" spans="1:12" x14ac:dyDescent="0.3">
      <c r="A1422" s="21">
        <v>43956</v>
      </c>
      <c r="B1422" s="20" t="s">
        <v>761</v>
      </c>
      <c r="C1422" s="20" t="s">
        <v>762</v>
      </c>
      <c r="D1422" s="20" t="s">
        <v>759</v>
      </c>
      <c r="E1422" s="20">
        <v>9720</v>
      </c>
      <c r="F1422" s="20" t="s">
        <v>993</v>
      </c>
      <c r="G1422" s="20">
        <v>27</v>
      </c>
      <c r="H1422" s="20">
        <v>360</v>
      </c>
      <c r="I1422" s="20">
        <v>583.20000000000005</v>
      </c>
      <c r="J1422" s="20">
        <v>2020</v>
      </c>
      <c r="K1422" s="20">
        <v>5</v>
      </c>
      <c r="L1422" s="20">
        <v>19</v>
      </c>
    </row>
    <row r="1423" spans="1:12" x14ac:dyDescent="0.3">
      <c r="A1423" s="21">
        <v>43956</v>
      </c>
      <c r="B1423" s="20" t="s">
        <v>764</v>
      </c>
      <c r="C1423" s="20" t="s">
        <v>765</v>
      </c>
      <c r="D1423" s="20" t="s">
        <v>759</v>
      </c>
      <c r="E1423" s="20">
        <v>9720</v>
      </c>
      <c r="F1423" s="20" t="s">
        <v>994</v>
      </c>
      <c r="G1423" s="20">
        <v>27</v>
      </c>
      <c r="H1423" s="20">
        <v>360</v>
      </c>
      <c r="I1423" s="20">
        <v>593.64</v>
      </c>
      <c r="J1423" s="20">
        <v>2020</v>
      </c>
      <c r="K1423" s="20">
        <v>5</v>
      </c>
      <c r="L1423" s="20">
        <v>19</v>
      </c>
    </row>
    <row r="1424" spans="1:12" x14ac:dyDescent="0.3">
      <c r="A1424" s="21">
        <v>43956</v>
      </c>
      <c r="B1424" s="20" t="s">
        <v>767</v>
      </c>
      <c r="C1424" s="20" t="s">
        <v>768</v>
      </c>
      <c r="D1424" s="20" t="s">
        <v>759</v>
      </c>
      <c r="E1424" s="20">
        <v>9000</v>
      </c>
      <c r="F1424" s="20" t="s">
        <v>995</v>
      </c>
      <c r="G1424" s="20">
        <v>25</v>
      </c>
      <c r="H1424" s="20">
        <v>360</v>
      </c>
      <c r="I1424" s="20">
        <v>566.04</v>
      </c>
      <c r="J1424" s="20">
        <v>2020</v>
      </c>
      <c r="K1424" s="20">
        <v>5</v>
      </c>
      <c r="L1424" s="20">
        <v>19</v>
      </c>
    </row>
    <row r="1425" spans="1:12" x14ac:dyDescent="0.3">
      <c r="A1425" s="21">
        <v>43956</v>
      </c>
      <c r="B1425" s="20" t="s">
        <v>770</v>
      </c>
      <c r="C1425" s="20" t="s">
        <v>771</v>
      </c>
      <c r="D1425" s="20" t="s">
        <v>759</v>
      </c>
      <c r="E1425" s="20">
        <v>8640</v>
      </c>
      <c r="F1425" s="20" t="s">
        <v>996</v>
      </c>
      <c r="G1425" s="20">
        <v>24</v>
      </c>
      <c r="H1425" s="20">
        <v>360</v>
      </c>
      <c r="I1425" s="20">
        <v>551.75</v>
      </c>
      <c r="J1425" s="20">
        <v>2020</v>
      </c>
      <c r="K1425" s="20">
        <v>5</v>
      </c>
      <c r="L1425" s="20">
        <v>19</v>
      </c>
    </row>
    <row r="1426" spans="1:12" x14ac:dyDescent="0.3">
      <c r="A1426" s="21">
        <v>43956</v>
      </c>
      <c r="B1426" s="20" t="s">
        <v>773</v>
      </c>
      <c r="C1426" s="20" t="s">
        <v>774</v>
      </c>
      <c r="D1426" s="20" t="s">
        <v>759</v>
      </c>
      <c r="E1426" s="20">
        <v>7920</v>
      </c>
      <c r="F1426" s="20" t="s">
        <v>997</v>
      </c>
      <c r="G1426" s="20">
        <v>22</v>
      </c>
      <c r="H1426" s="20">
        <v>360</v>
      </c>
      <c r="I1426" s="20">
        <v>502.75</v>
      </c>
      <c r="J1426" s="20">
        <v>2020</v>
      </c>
      <c r="K1426" s="20">
        <v>5</v>
      </c>
      <c r="L1426" s="20">
        <v>19</v>
      </c>
    </row>
    <row r="1427" spans="1:12" x14ac:dyDescent="0.3">
      <c r="A1427" s="21">
        <v>43955</v>
      </c>
      <c r="B1427" s="20" t="s">
        <v>757</v>
      </c>
      <c r="C1427" s="20" t="s">
        <v>758</v>
      </c>
      <c r="D1427" s="20" t="s">
        <v>759</v>
      </c>
      <c r="E1427" s="20">
        <v>14040</v>
      </c>
      <c r="F1427" s="20" t="s">
        <v>992</v>
      </c>
      <c r="G1427" s="20">
        <v>39</v>
      </c>
      <c r="H1427" s="20">
        <v>360</v>
      </c>
      <c r="I1427" s="20">
        <v>727.55</v>
      </c>
      <c r="J1427" s="20">
        <v>2020</v>
      </c>
      <c r="K1427" s="20">
        <v>5</v>
      </c>
      <c r="L1427" s="20">
        <v>19</v>
      </c>
    </row>
    <row r="1428" spans="1:12" x14ac:dyDescent="0.3">
      <c r="A1428" s="21">
        <v>43955</v>
      </c>
      <c r="B1428" s="20" t="s">
        <v>761</v>
      </c>
      <c r="C1428" s="20" t="s">
        <v>762</v>
      </c>
      <c r="D1428" s="20" t="s">
        <v>759</v>
      </c>
      <c r="E1428" s="20">
        <v>12960</v>
      </c>
      <c r="F1428" s="20" t="s">
        <v>993</v>
      </c>
      <c r="G1428" s="20">
        <v>36</v>
      </c>
      <c r="H1428" s="20">
        <v>360</v>
      </c>
      <c r="I1428" s="20">
        <v>754.2</v>
      </c>
      <c r="J1428" s="20">
        <v>2020</v>
      </c>
      <c r="K1428" s="20">
        <v>5</v>
      </c>
      <c r="L1428" s="20">
        <v>19</v>
      </c>
    </row>
    <row r="1429" spans="1:12" x14ac:dyDescent="0.3">
      <c r="A1429" s="21">
        <v>43955</v>
      </c>
      <c r="B1429" s="20" t="s">
        <v>764</v>
      </c>
      <c r="C1429" s="20" t="s">
        <v>765</v>
      </c>
      <c r="D1429" s="20" t="s">
        <v>759</v>
      </c>
      <c r="E1429" s="20">
        <v>13680</v>
      </c>
      <c r="F1429" s="20" t="s">
        <v>994</v>
      </c>
      <c r="G1429" s="20">
        <v>38</v>
      </c>
      <c r="H1429" s="20">
        <v>360</v>
      </c>
      <c r="I1429" s="20">
        <v>822.07</v>
      </c>
      <c r="J1429" s="20">
        <v>2020</v>
      </c>
      <c r="K1429" s="20">
        <v>5</v>
      </c>
      <c r="L1429" s="20">
        <v>19</v>
      </c>
    </row>
    <row r="1430" spans="1:12" x14ac:dyDescent="0.3">
      <c r="A1430" s="21">
        <v>43955</v>
      </c>
      <c r="B1430" s="20" t="s">
        <v>767</v>
      </c>
      <c r="C1430" s="20" t="s">
        <v>768</v>
      </c>
      <c r="D1430" s="20" t="s">
        <v>759</v>
      </c>
      <c r="E1430" s="20">
        <v>12600</v>
      </c>
      <c r="F1430" s="20" t="s">
        <v>995</v>
      </c>
      <c r="G1430" s="20">
        <v>35</v>
      </c>
      <c r="H1430" s="20">
        <v>360</v>
      </c>
      <c r="I1430" s="20">
        <v>747.67</v>
      </c>
      <c r="J1430" s="20">
        <v>2020</v>
      </c>
      <c r="K1430" s="20">
        <v>5</v>
      </c>
      <c r="L1430" s="20">
        <v>19</v>
      </c>
    </row>
    <row r="1431" spans="1:12" x14ac:dyDescent="0.3">
      <c r="A1431" s="21">
        <v>43955</v>
      </c>
      <c r="B1431" s="20" t="s">
        <v>770</v>
      </c>
      <c r="C1431" s="20" t="s">
        <v>771</v>
      </c>
      <c r="D1431" s="20" t="s">
        <v>759</v>
      </c>
      <c r="E1431" s="20">
        <v>10080</v>
      </c>
      <c r="F1431" s="20" t="s">
        <v>996</v>
      </c>
      <c r="G1431" s="20">
        <v>28</v>
      </c>
      <c r="H1431" s="20">
        <v>360</v>
      </c>
      <c r="I1431" s="20">
        <v>637.6</v>
      </c>
      <c r="J1431" s="20">
        <v>2020</v>
      </c>
      <c r="K1431" s="20">
        <v>5</v>
      </c>
      <c r="L1431" s="20">
        <v>19</v>
      </c>
    </row>
    <row r="1432" spans="1:12" x14ac:dyDescent="0.3">
      <c r="A1432" s="21">
        <v>43955</v>
      </c>
      <c r="B1432" s="20" t="s">
        <v>773</v>
      </c>
      <c r="C1432" s="20" t="s">
        <v>774</v>
      </c>
      <c r="D1432" s="20" t="s">
        <v>759</v>
      </c>
      <c r="E1432" s="20">
        <v>9000</v>
      </c>
      <c r="F1432" s="20" t="s">
        <v>997</v>
      </c>
      <c r="G1432" s="20">
        <v>25</v>
      </c>
      <c r="H1432" s="20">
        <v>360</v>
      </c>
      <c r="I1432" s="20">
        <v>559.95000000000005</v>
      </c>
      <c r="J1432" s="20">
        <v>2020</v>
      </c>
      <c r="K1432" s="20">
        <v>5</v>
      </c>
      <c r="L1432" s="20">
        <v>19</v>
      </c>
    </row>
    <row r="1433" spans="1:12" x14ac:dyDescent="0.3">
      <c r="A1433" s="21">
        <v>43955</v>
      </c>
      <c r="B1433" s="20" t="s">
        <v>757</v>
      </c>
      <c r="C1433" s="20" t="s">
        <v>758</v>
      </c>
      <c r="D1433" s="20" t="s">
        <v>759</v>
      </c>
      <c r="E1433" s="20">
        <v>14400</v>
      </c>
      <c r="F1433" s="20" t="s">
        <v>992</v>
      </c>
      <c r="G1433" s="20">
        <v>40</v>
      </c>
      <c r="H1433" s="20">
        <v>360</v>
      </c>
      <c r="I1433" s="20">
        <v>748.9</v>
      </c>
      <c r="J1433" s="20">
        <v>2020</v>
      </c>
      <c r="K1433" s="20">
        <v>5</v>
      </c>
      <c r="L1433" s="20">
        <v>19</v>
      </c>
    </row>
    <row r="1434" spans="1:12" x14ac:dyDescent="0.3">
      <c r="A1434" s="21">
        <v>43955</v>
      </c>
      <c r="B1434" s="20" t="s">
        <v>761</v>
      </c>
      <c r="C1434" s="20" t="s">
        <v>762</v>
      </c>
      <c r="D1434" s="20" t="s">
        <v>759</v>
      </c>
      <c r="E1434" s="20">
        <v>12600</v>
      </c>
      <c r="F1434" s="20" t="s">
        <v>993</v>
      </c>
      <c r="G1434" s="20">
        <v>35</v>
      </c>
      <c r="H1434" s="20">
        <v>360</v>
      </c>
      <c r="I1434" s="20">
        <v>736.75</v>
      </c>
      <c r="J1434" s="20">
        <v>2020</v>
      </c>
      <c r="K1434" s="20">
        <v>5</v>
      </c>
      <c r="L1434" s="20">
        <v>19</v>
      </c>
    </row>
    <row r="1435" spans="1:12" x14ac:dyDescent="0.3">
      <c r="A1435" s="21">
        <v>43955</v>
      </c>
      <c r="B1435" s="20" t="s">
        <v>764</v>
      </c>
      <c r="C1435" s="20" t="s">
        <v>765</v>
      </c>
      <c r="D1435" s="20" t="s">
        <v>759</v>
      </c>
      <c r="E1435" s="20">
        <v>13680</v>
      </c>
      <c r="F1435" s="20" t="s">
        <v>994</v>
      </c>
      <c r="G1435" s="20">
        <v>38</v>
      </c>
      <c r="H1435" s="20">
        <v>360</v>
      </c>
      <c r="I1435" s="20">
        <v>820.32</v>
      </c>
      <c r="J1435" s="20">
        <v>2020</v>
      </c>
      <c r="K1435" s="20">
        <v>5</v>
      </c>
      <c r="L1435" s="20">
        <v>19</v>
      </c>
    </row>
    <row r="1436" spans="1:12" x14ac:dyDescent="0.3">
      <c r="A1436" s="21">
        <v>43955</v>
      </c>
      <c r="B1436" s="20" t="s">
        <v>767</v>
      </c>
      <c r="C1436" s="20" t="s">
        <v>768</v>
      </c>
      <c r="D1436" s="20" t="s">
        <v>759</v>
      </c>
      <c r="E1436" s="20">
        <v>12240</v>
      </c>
      <c r="F1436" s="20" t="s">
        <v>995</v>
      </c>
      <c r="G1436" s="20">
        <v>34</v>
      </c>
      <c r="H1436" s="20">
        <v>360</v>
      </c>
      <c r="I1436" s="20">
        <v>727.03</v>
      </c>
      <c r="J1436" s="20">
        <v>2020</v>
      </c>
      <c r="K1436" s="20">
        <v>5</v>
      </c>
      <c r="L1436" s="20">
        <v>19</v>
      </c>
    </row>
    <row r="1437" spans="1:12" x14ac:dyDescent="0.3">
      <c r="A1437" s="21">
        <v>43955</v>
      </c>
      <c r="B1437" s="20" t="s">
        <v>770</v>
      </c>
      <c r="C1437" s="20" t="s">
        <v>771</v>
      </c>
      <c r="D1437" s="20" t="s">
        <v>759</v>
      </c>
      <c r="E1437" s="20">
        <v>9720</v>
      </c>
      <c r="F1437" s="20" t="s">
        <v>996</v>
      </c>
      <c r="G1437" s="20">
        <v>27</v>
      </c>
      <c r="H1437" s="20">
        <v>360</v>
      </c>
      <c r="I1437" s="20">
        <v>611.5</v>
      </c>
      <c r="J1437" s="20">
        <v>2020</v>
      </c>
      <c r="K1437" s="20">
        <v>5</v>
      </c>
      <c r="L1437" s="20">
        <v>19</v>
      </c>
    </row>
    <row r="1438" spans="1:12" x14ac:dyDescent="0.3">
      <c r="A1438" s="21">
        <v>43955</v>
      </c>
      <c r="B1438" s="20" t="s">
        <v>773</v>
      </c>
      <c r="C1438" s="20" t="s">
        <v>774</v>
      </c>
      <c r="D1438" s="20" t="s">
        <v>759</v>
      </c>
      <c r="E1438" s="20">
        <v>9360</v>
      </c>
      <c r="F1438" s="20" t="s">
        <v>997</v>
      </c>
      <c r="G1438" s="20">
        <v>26</v>
      </c>
      <c r="H1438" s="20">
        <v>360</v>
      </c>
      <c r="I1438" s="20">
        <v>579.04999999999995</v>
      </c>
      <c r="J1438" s="20">
        <v>2020</v>
      </c>
      <c r="K1438" s="20">
        <v>5</v>
      </c>
      <c r="L1438" s="20">
        <v>19</v>
      </c>
    </row>
    <row r="1439" spans="1:12" x14ac:dyDescent="0.3">
      <c r="A1439" s="21">
        <v>43951</v>
      </c>
      <c r="B1439" s="20" t="s">
        <v>826</v>
      </c>
      <c r="C1439" s="20" t="s">
        <v>827</v>
      </c>
      <c r="D1439" s="20" t="s">
        <v>759</v>
      </c>
      <c r="E1439" s="20">
        <v>9000</v>
      </c>
      <c r="F1439" s="20" t="s">
        <v>991</v>
      </c>
      <c r="G1439" s="20">
        <v>25</v>
      </c>
      <c r="H1439" s="20">
        <v>360</v>
      </c>
      <c r="I1439" s="20">
        <v>568.55999999999995</v>
      </c>
      <c r="J1439" s="20">
        <v>2020</v>
      </c>
      <c r="K1439" s="20">
        <v>4</v>
      </c>
      <c r="L1439" s="20">
        <v>18</v>
      </c>
    </row>
    <row r="1440" spans="1:12" x14ac:dyDescent="0.3">
      <c r="A1440" s="21">
        <v>43951</v>
      </c>
      <c r="B1440" s="20" t="s">
        <v>757</v>
      </c>
      <c r="C1440" s="20" t="s">
        <v>758</v>
      </c>
      <c r="D1440" s="20" t="s">
        <v>759</v>
      </c>
      <c r="E1440" s="20">
        <v>14400</v>
      </c>
      <c r="F1440" s="20" t="s">
        <v>992</v>
      </c>
      <c r="G1440" s="20">
        <v>40</v>
      </c>
      <c r="H1440" s="20">
        <v>360</v>
      </c>
      <c r="I1440" s="20">
        <v>724.5</v>
      </c>
      <c r="J1440" s="20">
        <v>2020</v>
      </c>
      <c r="K1440" s="20">
        <v>4</v>
      </c>
      <c r="L1440" s="20">
        <v>18</v>
      </c>
    </row>
    <row r="1441" spans="1:12" x14ac:dyDescent="0.3">
      <c r="A1441" s="21">
        <v>43951</v>
      </c>
      <c r="B1441" s="20" t="s">
        <v>761</v>
      </c>
      <c r="C1441" s="20" t="s">
        <v>762</v>
      </c>
      <c r="D1441" s="20" t="s">
        <v>759</v>
      </c>
      <c r="E1441" s="20">
        <v>12960</v>
      </c>
      <c r="F1441" s="20" t="s">
        <v>993</v>
      </c>
      <c r="G1441" s="20">
        <v>36</v>
      </c>
      <c r="H1441" s="20">
        <v>360</v>
      </c>
      <c r="I1441" s="20">
        <v>780.35</v>
      </c>
      <c r="J1441" s="20">
        <v>2020</v>
      </c>
      <c r="K1441" s="20">
        <v>4</v>
      </c>
      <c r="L1441" s="20">
        <v>18</v>
      </c>
    </row>
    <row r="1442" spans="1:12" x14ac:dyDescent="0.3">
      <c r="A1442" s="21">
        <v>43951</v>
      </c>
      <c r="B1442" s="20" t="s">
        <v>764</v>
      </c>
      <c r="C1442" s="20" t="s">
        <v>765</v>
      </c>
      <c r="D1442" s="20" t="s">
        <v>759</v>
      </c>
      <c r="E1442" s="20">
        <v>12960</v>
      </c>
      <c r="F1442" s="20" t="s">
        <v>994</v>
      </c>
      <c r="G1442" s="20">
        <v>36</v>
      </c>
      <c r="H1442" s="20">
        <v>360</v>
      </c>
      <c r="I1442" s="20">
        <v>800.4</v>
      </c>
      <c r="J1442" s="20">
        <v>2020</v>
      </c>
      <c r="K1442" s="20">
        <v>4</v>
      </c>
      <c r="L1442" s="20">
        <v>18</v>
      </c>
    </row>
    <row r="1443" spans="1:12" x14ac:dyDescent="0.3">
      <c r="A1443" s="21">
        <v>43951</v>
      </c>
      <c r="B1443" s="20" t="s">
        <v>767</v>
      </c>
      <c r="C1443" s="20" t="s">
        <v>768</v>
      </c>
      <c r="D1443" s="20" t="s">
        <v>759</v>
      </c>
      <c r="E1443" s="20">
        <v>12600</v>
      </c>
      <c r="F1443" s="20" t="s">
        <v>995</v>
      </c>
      <c r="G1443" s="20">
        <v>35</v>
      </c>
      <c r="H1443" s="20">
        <v>360</v>
      </c>
      <c r="I1443" s="20">
        <v>754.13</v>
      </c>
      <c r="J1443" s="20">
        <v>2020</v>
      </c>
      <c r="K1443" s="20">
        <v>4</v>
      </c>
      <c r="L1443" s="20">
        <v>18</v>
      </c>
    </row>
    <row r="1444" spans="1:12" x14ac:dyDescent="0.3">
      <c r="A1444" s="21">
        <v>43951</v>
      </c>
      <c r="B1444" s="20" t="s">
        <v>770</v>
      </c>
      <c r="C1444" s="20" t="s">
        <v>771</v>
      </c>
      <c r="D1444" s="20" t="s">
        <v>759</v>
      </c>
      <c r="E1444" s="20">
        <v>9360</v>
      </c>
      <c r="F1444" s="20" t="s">
        <v>996</v>
      </c>
      <c r="G1444" s="20">
        <v>26</v>
      </c>
      <c r="H1444" s="20">
        <v>360</v>
      </c>
      <c r="I1444" s="20">
        <v>593.54999999999995</v>
      </c>
      <c r="J1444" s="20">
        <v>2020</v>
      </c>
      <c r="K1444" s="20">
        <v>4</v>
      </c>
      <c r="L1444" s="20">
        <v>18</v>
      </c>
    </row>
    <row r="1445" spans="1:12" x14ac:dyDescent="0.3">
      <c r="A1445" s="21">
        <v>43951</v>
      </c>
      <c r="B1445" s="20" t="s">
        <v>773</v>
      </c>
      <c r="C1445" s="20" t="s">
        <v>774</v>
      </c>
      <c r="D1445" s="20" t="s">
        <v>759</v>
      </c>
      <c r="E1445" s="20">
        <v>10800</v>
      </c>
      <c r="F1445" s="20" t="s">
        <v>997</v>
      </c>
      <c r="G1445" s="20">
        <v>30</v>
      </c>
      <c r="H1445" s="20">
        <v>360</v>
      </c>
      <c r="I1445" s="20">
        <v>668.75</v>
      </c>
      <c r="J1445" s="20">
        <v>2020</v>
      </c>
      <c r="K1445" s="20">
        <v>4</v>
      </c>
      <c r="L1445" s="20">
        <v>18</v>
      </c>
    </row>
    <row r="1446" spans="1:12" x14ac:dyDescent="0.3">
      <c r="A1446" s="21">
        <v>43951</v>
      </c>
      <c r="B1446" s="20" t="s">
        <v>757</v>
      </c>
      <c r="C1446" s="20" t="s">
        <v>758</v>
      </c>
      <c r="D1446" s="20" t="s">
        <v>759</v>
      </c>
      <c r="E1446" s="20">
        <v>14400</v>
      </c>
      <c r="F1446" s="20" t="s">
        <v>992</v>
      </c>
      <c r="G1446" s="20">
        <v>40</v>
      </c>
      <c r="H1446" s="20">
        <v>360</v>
      </c>
      <c r="I1446" s="20">
        <v>742.9</v>
      </c>
      <c r="J1446" s="20">
        <v>2020</v>
      </c>
      <c r="K1446" s="20">
        <v>4</v>
      </c>
      <c r="L1446" s="20">
        <v>18</v>
      </c>
    </row>
    <row r="1447" spans="1:12" x14ac:dyDescent="0.3">
      <c r="A1447" s="21">
        <v>43951</v>
      </c>
      <c r="B1447" s="20" t="s">
        <v>761</v>
      </c>
      <c r="C1447" s="20" t="s">
        <v>762</v>
      </c>
      <c r="D1447" s="20" t="s">
        <v>759</v>
      </c>
      <c r="E1447" s="20">
        <v>13680</v>
      </c>
      <c r="F1447" s="20" t="s">
        <v>993</v>
      </c>
      <c r="G1447" s="20">
        <v>38</v>
      </c>
      <c r="H1447" s="20">
        <v>360</v>
      </c>
      <c r="I1447" s="20">
        <v>798.4</v>
      </c>
      <c r="J1447" s="20">
        <v>2020</v>
      </c>
      <c r="K1447" s="20">
        <v>4</v>
      </c>
      <c r="L1447" s="20">
        <v>18</v>
      </c>
    </row>
    <row r="1448" spans="1:12" x14ac:dyDescent="0.3">
      <c r="A1448" s="21">
        <v>43951</v>
      </c>
      <c r="B1448" s="20" t="s">
        <v>764</v>
      </c>
      <c r="C1448" s="20" t="s">
        <v>765</v>
      </c>
      <c r="D1448" s="20" t="s">
        <v>759</v>
      </c>
      <c r="E1448" s="20">
        <v>12960</v>
      </c>
      <c r="F1448" s="20" t="s">
        <v>994</v>
      </c>
      <c r="G1448" s="20">
        <v>36</v>
      </c>
      <c r="H1448" s="20">
        <v>360</v>
      </c>
      <c r="I1448" s="20">
        <v>756</v>
      </c>
      <c r="J1448" s="20">
        <v>2020</v>
      </c>
      <c r="K1448" s="20">
        <v>4</v>
      </c>
      <c r="L1448" s="20">
        <v>18</v>
      </c>
    </row>
    <row r="1449" spans="1:12" x14ac:dyDescent="0.3">
      <c r="A1449" s="21">
        <v>43951</v>
      </c>
      <c r="B1449" s="20" t="s">
        <v>767</v>
      </c>
      <c r="C1449" s="20" t="s">
        <v>768</v>
      </c>
      <c r="D1449" s="20" t="s">
        <v>759</v>
      </c>
      <c r="E1449" s="20">
        <v>12600</v>
      </c>
      <c r="F1449" s="20" t="s">
        <v>995</v>
      </c>
      <c r="G1449" s="20">
        <v>35</v>
      </c>
      <c r="H1449" s="20">
        <v>360</v>
      </c>
      <c r="I1449" s="20">
        <v>755.45</v>
      </c>
      <c r="J1449" s="20">
        <v>2020</v>
      </c>
      <c r="K1449" s="20">
        <v>4</v>
      </c>
      <c r="L1449" s="20">
        <v>18</v>
      </c>
    </row>
    <row r="1450" spans="1:12" x14ac:dyDescent="0.3">
      <c r="A1450" s="21">
        <v>43951</v>
      </c>
      <c r="B1450" s="20" t="s">
        <v>770</v>
      </c>
      <c r="C1450" s="20" t="s">
        <v>771</v>
      </c>
      <c r="D1450" s="20" t="s">
        <v>759</v>
      </c>
      <c r="E1450" s="20">
        <v>9720</v>
      </c>
      <c r="F1450" s="20" t="s">
        <v>996</v>
      </c>
      <c r="G1450" s="20">
        <v>27</v>
      </c>
      <c r="H1450" s="20">
        <v>360</v>
      </c>
      <c r="I1450" s="20">
        <v>590.15</v>
      </c>
      <c r="J1450" s="20">
        <v>2020</v>
      </c>
      <c r="K1450" s="20">
        <v>4</v>
      </c>
      <c r="L1450" s="20">
        <v>18</v>
      </c>
    </row>
    <row r="1451" spans="1:12" x14ac:dyDescent="0.3">
      <c r="A1451" s="21">
        <v>43951</v>
      </c>
      <c r="B1451" s="20" t="s">
        <v>773</v>
      </c>
      <c r="C1451" s="20" t="s">
        <v>774</v>
      </c>
      <c r="D1451" s="20" t="s">
        <v>759</v>
      </c>
      <c r="E1451" s="20">
        <v>7920</v>
      </c>
      <c r="F1451" s="20" t="s">
        <v>997</v>
      </c>
      <c r="G1451" s="20">
        <v>22</v>
      </c>
      <c r="H1451" s="20">
        <v>360</v>
      </c>
      <c r="I1451" s="20">
        <v>520.20000000000005</v>
      </c>
      <c r="J1451" s="20">
        <v>2020</v>
      </c>
      <c r="K1451" s="20">
        <v>4</v>
      </c>
      <c r="L1451" s="20">
        <v>18</v>
      </c>
    </row>
    <row r="1452" spans="1:12" x14ac:dyDescent="0.3">
      <c r="A1452" s="21">
        <v>43951</v>
      </c>
      <c r="B1452" s="20" t="s">
        <v>757</v>
      </c>
      <c r="C1452" s="20" t="s">
        <v>758</v>
      </c>
      <c r="D1452" s="20" t="s">
        <v>759</v>
      </c>
      <c r="E1452" s="20">
        <v>13680</v>
      </c>
      <c r="F1452" s="20" t="s">
        <v>992</v>
      </c>
      <c r="G1452" s="20">
        <v>38</v>
      </c>
      <c r="H1452" s="20">
        <v>360</v>
      </c>
      <c r="I1452" s="20">
        <v>688.5</v>
      </c>
      <c r="J1452" s="20">
        <v>2020</v>
      </c>
      <c r="K1452" s="20">
        <v>4</v>
      </c>
      <c r="L1452" s="20">
        <v>18</v>
      </c>
    </row>
    <row r="1453" spans="1:12" x14ac:dyDescent="0.3">
      <c r="A1453" s="21">
        <v>43951</v>
      </c>
      <c r="B1453" s="20" t="s">
        <v>761</v>
      </c>
      <c r="C1453" s="20" t="s">
        <v>762</v>
      </c>
      <c r="D1453" s="20" t="s">
        <v>759</v>
      </c>
      <c r="E1453" s="20">
        <v>14040</v>
      </c>
      <c r="F1453" s="20" t="s">
        <v>993</v>
      </c>
      <c r="G1453" s="20">
        <v>39</v>
      </c>
      <c r="H1453" s="20">
        <v>360</v>
      </c>
      <c r="I1453" s="20">
        <v>804.95</v>
      </c>
      <c r="J1453" s="20">
        <v>2020</v>
      </c>
      <c r="K1453" s="20">
        <v>4</v>
      </c>
      <c r="L1453" s="20">
        <v>18</v>
      </c>
    </row>
    <row r="1454" spans="1:12" x14ac:dyDescent="0.3">
      <c r="A1454" s="21">
        <v>43951</v>
      </c>
      <c r="B1454" s="20" t="s">
        <v>764</v>
      </c>
      <c r="C1454" s="20" t="s">
        <v>765</v>
      </c>
      <c r="D1454" s="20" t="s">
        <v>759</v>
      </c>
      <c r="E1454" s="20">
        <v>13320</v>
      </c>
      <c r="F1454" s="20" t="s">
        <v>994</v>
      </c>
      <c r="G1454" s="20">
        <v>37</v>
      </c>
      <c r="H1454" s="20">
        <v>360</v>
      </c>
      <c r="I1454" s="20">
        <v>801.49</v>
      </c>
      <c r="J1454" s="20">
        <v>2020</v>
      </c>
      <c r="K1454" s="20">
        <v>4</v>
      </c>
      <c r="L1454" s="20">
        <v>18</v>
      </c>
    </row>
    <row r="1455" spans="1:12" x14ac:dyDescent="0.3">
      <c r="A1455" s="21">
        <v>43951</v>
      </c>
      <c r="B1455" s="20" t="s">
        <v>767</v>
      </c>
      <c r="C1455" s="20" t="s">
        <v>768</v>
      </c>
      <c r="D1455" s="20" t="s">
        <v>759</v>
      </c>
      <c r="E1455" s="20">
        <v>14040</v>
      </c>
      <c r="F1455" s="20" t="s">
        <v>995</v>
      </c>
      <c r="G1455" s="20">
        <v>39</v>
      </c>
      <c r="H1455" s="20">
        <v>360</v>
      </c>
      <c r="I1455" s="20">
        <v>866.7</v>
      </c>
      <c r="J1455" s="20">
        <v>2020</v>
      </c>
      <c r="K1455" s="20">
        <v>4</v>
      </c>
      <c r="L1455" s="20">
        <v>18</v>
      </c>
    </row>
    <row r="1456" spans="1:12" x14ac:dyDescent="0.3">
      <c r="A1456" s="21">
        <v>43951</v>
      </c>
      <c r="B1456" s="20" t="s">
        <v>770</v>
      </c>
      <c r="C1456" s="20" t="s">
        <v>771</v>
      </c>
      <c r="D1456" s="20" t="s">
        <v>759</v>
      </c>
      <c r="E1456" s="20">
        <v>10080</v>
      </c>
      <c r="F1456" s="20" t="s">
        <v>996</v>
      </c>
      <c r="G1456" s="20">
        <v>28</v>
      </c>
      <c r="H1456" s="20">
        <v>360</v>
      </c>
      <c r="I1456" s="20">
        <v>640.79999999999995</v>
      </c>
      <c r="J1456" s="20">
        <v>2020</v>
      </c>
      <c r="K1456" s="20">
        <v>4</v>
      </c>
      <c r="L1456" s="20">
        <v>18</v>
      </c>
    </row>
    <row r="1457" spans="1:12" x14ac:dyDescent="0.3">
      <c r="A1457" s="21">
        <v>43951</v>
      </c>
      <c r="B1457" s="20" t="s">
        <v>773</v>
      </c>
      <c r="C1457" s="20" t="s">
        <v>774</v>
      </c>
      <c r="D1457" s="20" t="s">
        <v>759</v>
      </c>
      <c r="E1457" s="20">
        <v>9360</v>
      </c>
      <c r="F1457" s="20" t="s">
        <v>997</v>
      </c>
      <c r="G1457" s="20">
        <v>26</v>
      </c>
      <c r="H1457" s="20">
        <v>360</v>
      </c>
      <c r="I1457" s="20">
        <v>583.65</v>
      </c>
      <c r="J1457" s="20">
        <v>2020</v>
      </c>
      <c r="K1457" s="20">
        <v>4</v>
      </c>
      <c r="L1457" s="20">
        <v>18</v>
      </c>
    </row>
    <row r="1458" spans="1:12" x14ac:dyDescent="0.3">
      <c r="A1458" s="21">
        <v>43949</v>
      </c>
      <c r="B1458" s="20" t="s">
        <v>757</v>
      </c>
      <c r="C1458" s="20" t="s">
        <v>758</v>
      </c>
      <c r="D1458" s="20" t="s">
        <v>759</v>
      </c>
      <c r="E1458" s="20">
        <v>16200</v>
      </c>
      <c r="F1458" s="20" t="s">
        <v>992</v>
      </c>
      <c r="G1458" s="20">
        <v>45</v>
      </c>
      <c r="H1458" s="20">
        <v>360</v>
      </c>
      <c r="I1458" s="20">
        <v>775.1</v>
      </c>
      <c r="J1458" s="20">
        <v>2020</v>
      </c>
      <c r="K1458" s="20">
        <v>4</v>
      </c>
      <c r="L1458" s="20">
        <v>18</v>
      </c>
    </row>
    <row r="1459" spans="1:12" x14ac:dyDescent="0.3">
      <c r="A1459" s="21">
        <v>43949</v>
      </c>
      <c r="B1459" s="20" t="s">
        <v>761</v>
      </c>
      <c r="C1459" s="20" t="s">
        <v>762</v>
      </c>
      <c r="D1459" s="20" t="s">
        <v>759</v>
      </c>
      <c r="E1459" s="20">
        <v>14760</v>
      </c>
      <c r="F1459" s="20" t="s">
        <v>993</v>
      </c>
      <c r="G1459" s="20">
        <v>41</v>
      </c>
      <c r="H1459" s="20">
        <v>360</v>
      </c>
      <c r="I1459" s="20">
        <v>863.05</v>
      </c>
      <c r="J1459" s="20">
        <v>2020</v>
      </c>
      <c r="K1459" s="20">
        <v>4</v>
      </c>
      <c r="L1459" s="20">
        <v>18</v>
      </c>
    </row>
    <row r="1460" spans="1:12" x14ac:dyDescent="0.3">
      <c r="A1460" s="21">
        <v>43949</v>
      </c>
      <c r="B1460" s="20" t="s">
        <v>764</v>
      </c>
      <c r="C1460" s="20" t="s">
        <v>765</v>
      </c>
      <c r="D1460" s="20" t="s">
        <v>759</v>
      </c>
      <c r="E1460" s="20">
        <v>16920</v>
      </c>
      <c r="F1460" s="20" t="s">
        <v>994</v>
      </c>
      <c r="G1460" s="20">
        <v>47</v>
      </c>
      <c r="H1460" s="20">
        <v>360</v>
      </c>
      <c r="I1460" s="20">
        <v>1015.44</v>
      </c>
      <c r="J1460" s="20">
        <v>2020</v>
      </c>
      <c r="K1460" s="20">
        <v>4</v>
      </c>
      <c r="L1460" s="20">
        <v>18</v>
      </c>
    </row>
    <row r="1461" spans="1:12" x14ac:dyDescent="0.3">
      <c r="A1461" s="21">
        <v>43949</v>
      </c>
      <c r="B1461" s="20" t="s">
        <v>767</v>
      </c>
      <c r="C1461" s="20" t="s">
        <v>768</v>
      </c>
      <c r="D1461" s="20" t="s">
        <v>759</v>
      </c>
      <c r="E1461" s="20">
        <v>15120</v>
      </c>
      <c r="F1461" s="20" t="s">
        <v>995</v>
      </c>
      <c r="G1461" s="20">
        <v>42</v>
      </c>
      <c r="H1461" s="20">
        <v>360</v>
      </c>
      <c r="I1461" s="20">
        <v>913.03</v>
      </c>
      <c r="J1461" s="20">
        <v>2020</v>
      </c>
      <c r="K1461" s="20">
        <v>4</v>
      </c>
      <c r="L1461" s="20">
        <v>18</v>
      </c>
    </row>
    <row r="1462" spans="1:12" x14ac:dyDescent="0.3">
      <c r="A1462" s="21">
        <v>43949</v>
      </c>
      <c r="B1462" s="20" t="s">
        <v>770</v>
      </c>
      <c r="C1462" s="20" t="s">
        <v>771</v>
      </c>
      <c r="D1462" s="20" t="s">
        <v>759</v>
      </c>
      <c r="E1462" s="20">
        <v>11880</v>
      </c>
      <c r="F1462" s="20" t="s">
        <v>996</v>
      </c>
      <c r="G1462" s="20">
        <v>33</v>
      </c>
      <c r="H1462" s="20">
        <v>360</v>
      </c>
      <c r="I1462" s="20">
        <v>750.1</v>
      </c>
      <c r="J1462" s="20">
        <v>2020</v>
      </c>
      <c r="K1462" s="20">
        <v>4</v>
      </c>
      <c r="L1462" s="20">
        <v>18</v>
      </c>
    </row>
    <row r="1463" spans="1:12" x14ac:dyDescent="0.3">
      <c r="A1463" s="21">
        <v>43949</v>
      </c>
      <c r="B1463" s="20" t="s">
        <v>773</v>
      </c>
      <c r="C1463" s="20" t="s">
        <v>774</v>
      </c>
      <c r="D1463" s="20" t="s">
        <v>759</v>
      </c>
      <c r="E1463" s="20">
        <v>11520</v>
      </c>
      <c r="F1463" s="20" t="s">
        <v>997</v>
      </c>
      <c r="G1463" s="20">
        <v>32</v>
      </c>
      <c r="H1463" s="20">
        <v>360</v>
      </c>
      <c r="I1463" s="20">
        <v>716.5</v>
      </c>
      <c r="J1463" s="20">
        <v>2020</v>
      </c>
      <c r="K1463" s="20">
        <v>4</v>
      </c>
      <c r="L1463" s="20">
        <v>18</v>
      </c>
    </row>
    <row r="1464" spans="1:12" x14ac:dyDescent="0.3">
      <c r="A1464" s="21">
        <v>43948</v>
      </c>
      <c r="B1464" s="20" t="s">
        <v>826</v>
      </c>
      <c r="C1464" s="20" t="s">
        <v>827</v>
      </c>
      <c r="D1464" s="20" t="s">
        <v>759</v>
      </c>
      <c r="E1464" s="20">
        <v>26640</v>
      </c>
      <c r="F1464" s="20" t="s">
        <v>998</v>
      </c>
      <c r="G1464" s="20">
        <v>74</v>
      </c>
      <c r="H1464" s="20">
        <v>360</v>
      </c>
      <c r="I1464" s="20">
        <v>1741.9</v>
      </c>
      <c r="J1464" s="20">
        <v>2020</v>
      </c>
      <c r="K1464" s="20">
        <v>4</v>
      </c>
      <c r="L1464" s="20">
        <v>18</v>
      </c>
    </row>
    <row r="1465" spans="1:12" x14ac:dyDescent="0.3">
      <c r="A1465" s="21">
        <v>43948</v>
      </c>
      <c r="B1465" s="20" t="s">
        <v>757</v>
      </c>
      <c r="C1465" s="20" t="s">
        <v>758</v>
      </c>
      <c r="D1465" s="20" t="s">
        <v>759</v>
      </c>
      <c r="E1465" s="20">
        <v>11880</v>
      </c>
      <c r="F1465" s="20" t="s">
        <v>999</v>
      </c>
      <c r="G1465" s="20">
        <v>33</v>
      </c>
      <c r="H1465" s="20">
        <v>360</v>
      </c>
      <c r="I1465" s="20">
        <v>597.70000000000005</v>
      </c>
      <c r="J1465" s="20">
        <v>2020</v>
      </c>
      <c r="K1465" s="20">
        <v>4</v>
      </c>
      <c r="L1465" s="20">
        <v>18</v>
      </c>
    </row>
    <row r="1466" spans="1:12" x14ac:dyDescent="0.3">
      <c r="A1466" s="21">
        <v>43948</v>
      </c>
      <c r="B1466" s="20" t="s">
        <v>761</v>
      </c>
      <c r="C1466" s="20" t="s">
        <v>762</v>
      </c>
      <c r="D1466" s="20" t="s">
        <v>759</v>
      </c>
      <c r="E1466" s="20">
        <v>10080</v>
      </c>
      <c r="F1466" s="20" t="s">
        <v>1000</v>
      </c>
      <c r="G1466" s="20">
        <v>28</v>
      </c>
      <c r="H1466" s="20">
        <v>360</v>
      </c>
      <c r="I1466" s="20">
        <v>596.07000000000005</v>
      </c>
      <c r="J1466" s="20">
        <v>2020</v>
      </c>
      <c r="K1466" s="20">
        <v>4</v>
      </c>
      <c r="L1466" s="20">
        <v>18</v>
      </c>
    </row>
    <row r="1467" spans="1:12" x14ac:dyDescent="0.3">
      <c r="A1467" s="21">
        <v>43948</v>
      </c>
      <c r="B1467" s="20" t="s">
        <v>764</v>
      </c>
      <c r="C1467" s="20" t="s">
        <v>765</v>
      </c>
      <c r="D1467" s="20" t="s">
        <v>759</v>
      </c>
      <c r="E1467" s="20">
        <v>10080</v>
      </c>
      <c r="F1467" s="20" t="s">
        <v>1001</v>
      </c>
      <c r="G1467" s="20">
        <v>28</v>
      </c>
      <c r="H1467" s="20">
        <v>360</v>
      </c>
      <c r="I1467" s="20">
        <v>616.85</v>
      </c>
      <c r="J1467" s="20">
        <v>2020</v>
      </c>
      <c r="K1467" s="20">
        <v>4</v>
      </c>
      <c r="L1467" s="20">
        <v>18</v>
      </c>
    </row>
    <row r="1468" spans="1:12" x14ac:dyDescent="0.3">
      <c r="A1468" s="21">
        <v>43948</v>
      </c>
      <c r="B1468" s="20" t="s">
        <v>767</v>
      </c>
      <c r="C1468" s="20" t="s">
        <v>768</v>
      </c>
      <c r="D1468" s="20" t="s">
        <v>759</v>
      </c>
      <c r="E1468" s="20">
        <v>8640</v>
      </c>
      <c r="F1468" s="20" t="s">
        <v>1002</v>
      </c>
      <c r="G1468" s="20">
        <v>24</v>
      </c>
      <c r="H1468" s="20">
        <v>360</v>
      </c>
      <c r="I1468" s="20">
        <v>528.4</v>
      </c>
      <c r="J1468" s="20">
        <v>2020</v>
      </c>
      <c r="K1468" s="20">
        <v>4</v>
      </c>
      <c r="L1468" s="20">
        <v>18</v>
      </c>
    </row>
    <row r="1469" spans="1:12" x14ac:dyDescent="0.3">
      <c r="A1469" s="21">
        <v>43948</v>
      </c>
      <c r="B1469" s="20" t="s">
        <v>770</v>
      </c>
      <c r="C1469" s="20" t="s">
        <v>771</v>
      </c>
      <c r="D1469" s="20" t="s">
        <v>759</v>
      </c>
      <c r="E1469" s="20">
        <v>7200</v>
      </c>
      <c r="F1469" s="20" t="s">
        <v>1003</v>
      </c>
      <c r="G1469" s="20">
        <v>20</v>
      </c>
      <c r="H1469" s="20">
        <v>360</v>
      </c>
      <c r="I1469" s="20">
        <v>461.7</v>
      </c>
      <c r="J1469" s="20">
        <v>2020</v>
      </c>
      <c r="K1469" s="20">
        <v>4</v>
      </c>
      <c r="L1469" s="20">
        <v>18</v>
      </c>
    </row>
    <row r="1470" spans="1:12" x14ac:dyDescent="0.3">
      <c r="A1470" s="21">
        <v>43948</v>
      </c>
      <c r="B1470" s="20" t="s">
        <v>773</v>
      </c>
      <c r="C1470" s="20" t="s">
        <v>774</v>
      </c>
      <c r="D1470" s="20" t="s">
        <v>759</v>
      </c>
      <c r="E1470" s="20">
        <v>8640</v>
      </c>
      <c r="F1470" s="20" t="s">
        <v>1004</v>
      </c>
      <c r="G1470" s="20">
        <v>24</v>
      </c>
      <c r="H1470" s="20">
        <v>360</v>
      </c>
      <c r="I1470" s="20">
        <v>541.54999999999995</v>
      </c>
      <c r="J1470" s="20">
        <v>2020</v>
      </c>
      <c r="K1470" s="20">
        <v>4</v>
      </c>
      <c r="L1470" s="20">
        <v>18</v>
      </c>
    </row>
    <row r="1471" spans="1:12" x14ac:dyDescent="0.3">
      <c r="A1471" s="21">
        <v>43946</v>
      </c>
      <c r="B1471" s="20" t="s">
        <v>757</v>
      </c>
      <c r="C1471" s="20" t="s">
        <v>758</v>
      </c>
      <c r="D1471" s="20" t="s">
        <v>759</v>
      </c>
      <c r="E1471" s="20">
        <v>14040</v>
      </c>
      <c r="F1471" s="20" t="s">
        <v>999</v>
      </c>
      <c r="G1471" s="20">
        <v>39</v>
      </c>
      <c r="H1471" s="20">
        <v>360</v>
      </c>
      <c r="I1471" s="20">
        <v>722.15</v>
      </c>
      <c r="J1471" s="20">
        <v>2020</v>
      </c>
      <c r="K1471" s="20">
        <v>4</v>
      </c>
      <c r="L1471" s="20">
        <v>17</v>
      </c>
    </row>
    <row r="1472" spans="1:12" x14ac:dyDescent="0.3">
      <c r="A1472" s="21">
        <v>43946</v>
      </c>
      <c r="B1472" s="20" t="s">
        <v>761</v>
      </c>
      <c r="C1472" s="20" t="s">
        <v>762</v>
      </c>
      <c r="D1472" s="20" t="s">
        <v>759</v>
      </c>
      <c r="E1472" s="20">
        <v>12600</v>
      </c>
      <c r="F1472" s="20" t="s">
        <v>1000</v>
      </c>
      <c r="G1472" s="20">
        <v>35</v>
      </c>
      <c r="H1472" s="20">
        <v>360</v>
      </c>
      <c r="I1472" s="20">
        <v>731.3</v>
      </c>
      <c r="J1472" s="20">
        <v>2020</v>
      </c>
      <c r="K1472" s="20">
        <v>4</v>
      </c>
      <c r="L1472" s="20">
        <v>17</v>
      </c>
    </row>
    <row r="1473" spans="1:12" x14ac:dyDescent="0.3">
      <c r="A1473" s="21">
        <v>43946</v>
      </c>
      <c r="B1473" s="20" t="s">
        <v>764</v>
      </c>
      <c r="C1473" s="20" t="s">
        <v>765</v>
      </c>
      <c r="D1473" s="20" t="s">
        <v>759</v>
      </c>
      <c r="E1473" s="20">
        <v>13680</v>
      </c>
      <c r="F1473" s="20" t="s">
        <v>1001</v>
      </c>
      <c r="G1473" s="20">
        <v>38</v>
      </c>
      <c r="H1473" s="20">
        <v>360</v>
      </c>
      <c r="I1473" s="20">
        <v>849.6</v>
      </c>
      <c r="J1473" s="20">
        <v>2020</v>
      </c>
      <c r="K1473" s="20">
        <v>4</v>
      </c>
      <c r="L1473" s="20">
        <v>17</v>
      </c>
    </row>
    <row r="1474" spans="1:12" x14ac:dyDescent="0.3">
      <c r="A1474" s="21">
        <v>43946</v>
      </c>
      <c r="B1474" s="20" t="s">
        <v>767</v>
      </c>
      <c r="C1474" s="20" t="s">
        <v>768</v>
      </c>
      <c r="D1474" s="20" t="s">
        <v>759</v>
      </c>
      <c r="E1474" s="20">
        <v>12960</v>
      </c>
      <c r="F1474" s="20" t="s">
        <v>1002</v>
      </c>
      <c r="G1474" s="20">
        <v>36</v>
      </c>
      <c r="H1474" s="20">
        <v>360</v>
      </c>
      <c r="I1474" s="20">
        <v>784.77</v>
      </c>
      <c r="J1474" s="20">
        <v>2020</v>
      </c>
      <c r="K1474" s="20">
        <v>4</v>
      </c>
      <c r="L1474" s="20">
        <v>17</v>
      </c>
    </row>
    <row r="1475" spans="1:12" x14ac:dyDescent="0.3">
      <c r="A1475" s="21">
        <v>43946</v>
      </c>
      <c r="B1475" s="20" t="s">
        <v>770</v>
      </c>
      <c r="C1475" s="20" t="s">
        <v>771</v>
      </c>
      <c r="D1475" s="20" t="s">
        <v>759</v>
      </c>
      <c r="E1475" s="20">
        <v>10080</v>
      </c>
      <c r="F1475" s="20" t="s">
        <v>1003</v>
      </c>
      <c r="G1475" s="20">
        <v>28</v>
      </c>
      <c r="H1475" s="20">
        <v>360</v>
      </c>
      <c r="I1475" s="20">
        <v>635.70000000000005</v>
      </c>
      <c r="J1475" s="20">
        <v>2020</v>
      </c>
      <c r="K1475" s="20">
        <v>4</v>
      </c>
      <c r="L1475" s="20">
        <v>17</v>
      </c>
    </row>
    <row r="1476" spans="1:12" x14ac:dyDescent="0.3">
      <c r="A1476" s="21">
        <v>43946</v>
      </c>
      <c r="B1476" s="20" t="s">
        <v>773</v>
      </c>
      <c r="C1476" s="20" t="s">
        <v>774</v>
      </c>
      <c r="D1476" s="20" t="s">
        <v>759</v>
      </c>
      <c r="E1476" s="20">
        <v>9000</v>
      </c>
      <c r="F1476" s="20" t="s">
        <v>1004</v>
      </c>
      <c r="G1476" s="20">
        <v>25</v>
      </c>
      <c r="H1476" s="20">
        <v>360</v>
      </c>
      <c r="I1476" s="20">
        <v>559.54999999999995</v>
      </c>
      <c r="J1476" s="20">
        <v>2020</v>
      </c>
      <c r="K1476" s="20">
        <v>4</v>
      </c>
      <c r="L1476" s="20">
        <v>17</v>
      </c>
    </row>
    <row r="1477" spans="1:12" x14ac:dyDescent="0.3">
      <c r="A1477" s="21">
        <v>43946</v>
      </c>
      <c r="B1477" s="20" t="s">
        <v>757</v>
      </c>
      <c r="C1477" s="20" t="s">
        <v>758</v>
      </c>
      <c r="D1477" s="20" t="s">
        <v>759</v>
      </c>
      <c r="E1477" s="20">
        <v>14400</v>
      </c>
      <c r="F1477" s="20" t="s">
        <v>999</v>
      </c>
      <c r="G1477" s="20">
        <v>40</v>
      </c>
      <c r="H1477" s="20">
        <v>360</v>
      </c>
      <c r="I1477" s="20">
        <v>745</v>
      </c>
      <c r="J1477" s="20">
        <v>2020</v>
      </c>
      <c r="K1477" s="20">
        <v>4</v>
      </c>
      <c r="L1477" s="20">
        <v>17</v>
      </c>
    </row>
    <row r="1478" spans="1:12" x14ac:dyDescent="0.3">
      <c r="A1478" s="21">
        <v>43946</v>
      </c>
      <c r="B1478" s="20" t="s">
        <v>761</v>
      </c>
      <c r="C1478" s="20" t="s">
        <v>762</v>
      </c>
      <c r="D1478" s="20" t="s">
        <v>759</v>
      </c>
      <c r="E1478" s="20">
        <v>12600</v>
      </c>
      <c r="F1478" s="20" t="s">
        <v>1000</v>
      </c>
      <c r="G1478" s="20">
        <v>35</v>
      </c>
      <c r="H1478" s="20">
        <v>360</v>
      </c>
      <c r="I1478" s="20">
        <v>678.6</v>
      </c>
      <c r="J1478" s="20">
        <v>2020</v>
      </c>
      <c r="K1478" s="20">
        <v>4</v>
      </c>
      <c r="L1478" s="20">
        <v>17</v>
      </c>
    </row>
    <row r="1479" spans="1:12" x14ac:dyDescent="0.3">
      <c r="A1479" s="21">
        <v>43946</v>
      </c>
      <c r="B1479" s="20" t="s">
        <v>764</v>
      </c>
      <c r="C1479" s="20" t="s">
        <v>765</v>
      </c>
      <c r="D1479" s="20" t="s">
        <v>759</v>
      </c>
      <c r="E1479" s="20">
        <v>13320</v>
      </c>
      <c r="F1479" s="20" t="s">
        <v>1001</v>
      </c>
      <c r="G1479" s="20">
        <v>37</v>
      </c>
      <c r="H1479" s="20">
        <v>360</v>
      </c>
      <c r="I1479" s="20">
        <v>807.49</v>
      </c>
      <c r="J1479" s="20">
        <v>2020</v>
      </c>
      <c r="K1479" s="20">
        <v>4</v>
      </c>
      <c r="L1479" s="20">
        <v>17</v>
      </c>
    </row>
    <row r="1480" spans="1:12" x14ac:dyDescent="0.3">
      <c r="A1480" s="21">
        <v>43946</v>
      </c>
      <c r="B1480" s="20" t="s">
        <v>767</v>
      </c>
      <c r="C1480" s="20" t="s">
        <v>768</v>
      </c>
      <c r="D1480" s="20" t="s">
        <v>759</v>
      </c>
      <c r="E1480" s="20">
        <v>12240</v>
      </c>
      <c r="F1480" s="20" t="s">
        <v>1002</v>
      </c>
      <c r="G1480" s="20">
        <v>34</v>
      </c>
      <c r="H1480" s="20">
        <v>360</v>
      </c>
      <c r="I1480" s="20">
        <v>744.27</v>
      </c>
      <c r="J1480" s="20">
        <v>2020</v>
      </c>
      <c r="K1480" s="20">
        <v>4</v>
      </c>
      <c r="L1480" s="20">
        <v>17</v>
      </c>
    </row>
    <row r="1481" spans="1:12" x14ac:dyDescent="0.3">
      <c r="A1481" s="21">
        <v>43946</v>
      </c>
      <c r="B1481" s="20" t="s">
        <v>770</v>
      </c>
      <c r="C1481" s="20" t="s">
        <v>771</v>
      </c>
      <c r="D1481" s="20" t="s">
        <v>759</v>
      </c>
      <c r="E1481" s="20">
        <v>9720</v>
      </c>
      <c r="F1481" s="20" t="s">
        <v>1003</v>
      </c>
      <c r="G1481" s="20">
        <v>27</v>
      </c>
      <c r="H1481" s="20">
        <v>360</v>
      </c>
      <c r="I1481" s="20">
        <v>622.5</v>
      </c>
      <c r="J1481" s="20">
        <v>2020</v>
      </c>
      <c r="K1481" s="20">
        <v>4</v>
      </c>
      <c r="L1481" s="20">
        <v>17</v>
      </c>
    </row>
    <row r="1482" spans="1:12" x14ac:dyDescent="0.3">
      <c r="A1482" s="21">
        <v>43946</v>
      </c>
      <c r="B1482" s="20" t="s">
        <v>773</v>
      </c>
      <c r="C1482" s="20" t="s">
        <v>774</v>
      </c>
      <c r="D1482" s="20" t="s">
        <v>759</v>
      </c>
      <c r="E1482" s="20">
        <v>9720</v>
      </c>
      <c r="F1482" s="20" t="s">
        <v>1004</v>
      </c>
      <c r="G1482" s="20">
        <v>27</v>
      </c>
      <c r="H1482" s="20">
        <v>360</v>
      </c>
      <c r="I1482" s="20">
        <v>607.15</v>
      </c>
      <c r="J1482" s="20">
        <v>2020</v>
      </c>
      <c r="K1482" s="20">
        <v>4</v>
      </c>
      <c r="L1482" s="20">
        <v>17</v>
      </c>
    </row>
    <row r="1483" spans="1:12" x14ac:dyDescent="0.3">
      <c r="A1483" s="21">
        <v>43944</v>
      </c>
      <c r="B1483" s="20" t="s">
        <v>757</v>
      </c>
      <c r="C1483" s="20" t="s">
        <v>758</v>
      </c>
      <c r="D1483" s="20" t="s">
        <v>759</v>
      </c>
      <c r="E1483" s="20">
        <v>14400</v>
      </c>
      <c r="F1483" s="20" t="s">
        <v>999</v>
      </c>
      <c r="G1483" s="20">
        <v>40</v>
      </c>
      <c r="H1483" s="20">
        <v>360</v>
      </c>
      <c r="I1483" s="20">
        <v>743.05</v>
      </c>
      <c r="J1483" s="20">
        <v>2020</v>
      </c>
      <c r="K1483" s="20">
        <v>4</v>
      </c>
      <c r="L1483" s="20">
        <v>17</v>
      </c>
    </row>
    <row r="1484" spans="1:12" x14ac:dyDescent="0.3">
      <c r="A1484" s="21">
        <v>43944</v>
      </c>
      <c r="B1484" s="20" t="s">
        <v>761</v>
      </c>
      <c r="C1484" s="20" t="s">
        <v>762</v>
      </c>
      <c r="D1484" s="20" t="s">
        <v>759</v>
      </c>
      <c r="E1484" s="20">
        <v>13320</v>
      </c>
      <c r="F1484" s="20" t="s">
        <v>1000</v>
      </c>
      <c r="G1484" s="20">
        <v>37</v>
      </c>
      <c r="H1484" s="20">
        <v>360</v>
      </c>
      <c r="I1484" s="20">
        <v>737.5</v>
      </c>
      <c r="J1484" s="20">
        <v>2020</v>
      </c>
      <c r="K1484" s="20">
        <v>4</v>
      </c>
      <c r="L1484" s="20">
        <v>17</v>
      </c>
    </row>
    <row r="1485" spans="1:12" x14ac:dyDescent="0.3">
      <c r="A1485" s="21">
        <v>43944</v>
      </c>
      <c r="B1485" s="20" t="s">
        <v>764</v>
      </c>
      <c r="C1485" s="20" t="s">
        <v>765</v>
      </c>
      <c r="D1485" s="20" t="s">
        <v>759</v>
      </c>
      <c r="E1485" s="20">
        <v>14040</v>
      </c>
      <c r="F1485" s="20" t="s">
        <v>1001</v>
      </c>
      <c r="G1485" s="20">
        <v>39</v>
      </c>
      <c r="H1485" s="20">
        <v>360</v>
      </c>
      <c r="I1485" s="20">
        <v>849.39</v>
      </c>
      <c r="J1485" s="20">
        <v>2020</v>
      </c>
      <c r="K1485" s="20">
        <v>4</v>
      </c>
      <c r="L1485" s="20">
        <v>17</v>
      </c>
    </row>
    <row r="1486" spans="1:12" x14ac:dyDescent="0.3">
      <c r="A1486" s="21">
        <v>43944</v>
      </c>
      <c r="B1486" s="20" t="s">
        <v>767</v>
      </c>
      <c r="C1486" s="20" t="s">
        <v>768</v>
      </c>
      <c r="D1486" s="20" t="s">
        <v>759</v>
      </c>
      <c r="E1486" s="20">
        <v>12600</v>
      </c>
      <c r="F1486" s="20" t="s">
        <v>1002</v>
      </c>
      <c r="G1486" s="20">
        <v>35</v>
      </c>
      <c r="H1486" s="20">
        <v>360</v>
      </c>
      <c r="I1486" s="20">
        <v>760.14</v>
      </c>
      <c r="J1486" s="20">
        <v>2020</v>
      </c>
      <c r="K1486" s="20">
        <v>4</v>
      </c>
      <c r="L1486" s="20">
        <v>17</v>
      </c>
    </row>
    <row r="1487" spans="1:12" x14ac:dyDescent="0.3">
      <c r="A1487" s="21">
        <v>43944</v>
      </c>
      <c r="B1487" s="20" t="s">
        <v>770</v>
      </c>
      <c r="C1487" s="20" t="s">
        <v>771</v>
      </c>
      <c r="D1487" s="20" t="s">
        <v>759</v>
      </c>
      <c r="E1487" s="20">
        <v>10080</v>
      </c>
      <c r="F1487" s="20" t="s">
        <v>1003</v>
      </c>
      <c r="G1487" s="20">
        <v>28</v>
      </c>
      <c r="H1487" s="20">
        <v>360</v>
      </c>
      <c r="I1487" s="20">
        <v>617.5</v>
      </c>
      <c r="J1487" s="20">
        <v>2020</v>
      </c>
      <c r="K1487" s="20">
        <v>4</v>
      </c>
      <c r="L1487" s="20">
        <v>17</v>
      </c>
    </row>
    <row r="1488" spans="1:12" x14ac:dyDescent="0.3">
      <c r="A1488" s="21">
        <v>43944</v>
      </c>
      <c r="B1488" s="20" t="s">
        <v>773</v>
      </c>
      <c r="C1488" s="20" t="s">
        <v>774</v>
      </c>
      <c r="D1488" s="20" t="s">
        <v>759</v>
      </c>
      <c r="E1488" s="20">
        <v>9000</v>
      </c>
      <c r="F1488" s="20" t="s">
        <v>1004</v>
      </c>
      <c r="G1488" s="20">
        <v>25</v>
      </c>
      <c r="H1488" s="20">
        <v>360</v>
      </c>
      <c r="I1488" s="20">
        <v>562</v>
      </c>
      <c r="J1488" s="20">
        <v>2020</v>
      </c>
      <c r="K1488" s="20">
        <v>4</v>
      </c>
      <c r="L1488" s="20">
        <v>17</v>
      </c>
    </row>
    <row r="1489" spans="1:12" x14ac:dyDescent="0.3">
      <c r="A1489" s="21">
        <v>43944</v>
      </c>
      <c r="B1489" s="20" t="s">
        <v>757</v>
      </c>
      <c r="C1489" s="20" t="s">
        <v>758</v>
      </c>
      <c r="D1489" s="20" t="s">
        <v>759</v>
      </c>
      <c r="E1489" s="20">
        <v>13680</v>
      </c>
      <c r="F1489" s="20" t="s">
        <v>999</v>
      </c>
      <c r="G1489" s="20">
        <v>38</v>
      </c>
      <c r="H1489" s="20">
        <v>360</v>
      </c>
      <c r="I1489" s="20">
        <v>703.5</v>
      </c>
      <c r="J1489" s="20">
        <v>2020</v>
      </c>
      <c r="K1489" s="20">
        <v>4</v>
      </c>
      <c r="L1489" s="20">
        <v>17</v>
      </c>
    </row>
    <row r="1490" spans="1:12" x14ac:dyDescent="0.3">
      <c r="A1490" s="21">
        <v>43944</v>
      </c>
      <c r="B1490" s="20" t="s">
        <v>761</v>
      </c>
      <c r="C1490" s="20" t="s">
        <v>762</v>
      </c>
      <c r="D1490" s="20" t="s">
        <v>759</v>
      </c>
      <c r="E1490" s="20">
        <v>12600</v>
      </c>
      <c r="F1490" s="20" t="s">
        <v>1000</v>
      </c>
      <c r="G1490" s="20">
        <v>35</v>
      </c>
      <c r="H1490" s="20">
        <v>360</v>
      </c>
      <c r="I1490" s="20">
        <v>743.65</v>
      </c>
      <c r="J1490" s="20">
        <v>2020</v>
      </c>
      <c r="K1490" s="20">
        <v>4</v>
      </c>
      <c r="L1490" s="20">
        <v>17</v>
      </c>
    </row>
    <row r="1491" spans="1:12" x14ac:dyDescent="0.3">
      <c r="A1491" s="21">
        <v>43944</v>
      </c>
      <c r="B1491" s="20" t="s">
        <v>764</v>
      </c>
      <c r="C1491" s="20" t="s">
        <v>765</v>
      </c>
      <c r="D1491" s="20" t="s">
        <v>759</v>
      </c>
      <c r="E1491" s="20">
        <v>13680</v>
      </c>
      <c r="F1491" s="20" t="s">
        <v>1001</v>
      </c>
      <c r="G1491" s="20">
        <v>38</v>
      </c>
      <c r="H1491" s="20">
        <v>360</v>
      </c>
      <c r="I1491" s="20">
        <v>832.26</v>
      </c>
      <c r="J1491" s="20">
        <v>2020</v>
      </c>
      <c r="K1491" s="20">
        <v>4</v>
      </c>
      <c r="L1491" s="20">
        <v>17</v>
      </c>
    </row>
    <row r="1492" spans="1:12" x14ac:dyDescent="0.3">
      <c r="A1492" s="21">
        <v>43944</v>
      </c>
      <c r="B1492" s="20" t="s">
        <v>767</v>
      </c>
      <c r="C1492" s="20" t="s">
        <v>768</v>
      </c>
      <c r="D1492" s="20" t="s">
        <v>759</v>
      </c>
      <c r="E1492" s="20">
        <v>12600</v>
      </c>
      <c r="F1492" s="20" t="s">
        <v>1002</v>
      </c>
      <c r="G1492" s="20">
        <v>35</v>
      </c>
      <c r="H1492" s="20">
        <v>360</v>
      </c>
      <c r="I1492" s="20">
        <v>763</v>
      </c>
      <c r="J1492" s="20">
        <v>2020</v>
      </c>
      <c r="K1492" s="20">
        <v>4</v>
      </c>
      <c r="L1492" s="20">
        <v>17</v>
      </c>
    </row>
    <row r="1493" spans="1:12" x14ac:dyDescent="0.3">
      <c r="A1493" s="21">
        <v>43944</v>
      </c>
      <c r="B1493" s="20" t="s">
        <v>770</v>
      </c>
      <c r="C1493" s="20" t="s">
        <v>771</v>
      </c>
      <c r="D1493" s="20" t="s">
        <v>759</v>
      </c>
      <c r="E1493" s="20">
        <v>10080</v>
      </c>
      <c r="F1493" s="20" t="s">
        <v>1003</v>
      </c>
      <c r="G1493" s="20">
        <v>28</v>
      </c>
      <c r="H1493" s="20">
        <v>360</v>
      </c>
      <c r="I1493" s="20">
        <v>648.1</v>
      </c>
      <c r="J1493" s="20">
        <v>2020</v>
      </c>
      <c r="K1493" s="20">
        <v>4</v>
      </c>
      <c r="L1493" s="20">
        <v>17</v>
      </c>
    </row>
    <row r="1494" spans="1:12" x14ac:dyDescent="0.3">
      <c r="A1494" s="21">
        <v>43944</v>
      </c>
      <c r="B1494" s="20" t="s">
        <v>773</v>
      </c>
      <c r="C1494" s="20" t="s">
        <v>774</v>
      </c>
      <c r="D1494" s="20" t="s">
        <v>759</v>
      </c>
      <c r="E1494" s="20">
        <v>9360</v>
      </c>
      <c r="F1494" s="20" t="s">
        <v>1004</v>
      </c>
      <c r="G1494" s="20">
        <v>26</v>
      </c>
      <c r="H1494" s="20">
        <v>360</v>
      </c>
      <c r="I1494" s="20">
        <v>588.04999999999995</v>
      </c>
      <c r="J1494" s="20">
        <v>2020</v>
      </c>
      <c r="K1494" s="20">
        <v>4</v>
      </c>
      <c r="L1494" s="20">
        <v>17</v>
      </c>
    </row>
    <row r="1495" spans="1:12" x14ac:dyDescent="0.3">
      <c r="A1495" s="21">
        <v>43944</v>
      </c>
      <c r="B1495" s="20" t="s">
        <v>757</v>
      </c>
      <c r="C1495" s="20" t="s">
        <v>758</v>
      </c>
      <c r="D1495" s="20" t="s">
        <v>759</v>
      </c>
      <c r="E1495" s="20">
        <v>14040</v>
      </c>
      <c r="F1495" s="20" t="s">
        <v>999</v>
      </c>
      <c r="G1495" s="20">
        <v>39</v>
      </c>
      <c r="H1495" s="20">
        <v>360</v>
      </c>
      <c r="I1495" s="20">
        <v>724.55</v>
      </c>
      <c r="J1495" s="20">
        <v>2020</v>
      </c>
      <c r="K1495" s="20">
        <v>4</v>
      </c>
      <c r="L1495" s="20">
        <v>17</v>
      </c>
    </row>
    <row r="1496" spans="1:12" x14ac:dyDescent="0.3">
      <c r="A1496" s="21">
        <v>43944</v>
      </c>
      <c r="B1496" s="20" t="s">
        <v>761</v>
      </c>
      <c r="C1496" s="20" t="s">
        <v>762</v>
      </c>
      <c r="D1496" s="20" t="s">
        <v>759</v>
      </c>
      <c r="E1496" s="20">
        <v>13320</v>
      </c>
      <c r="F1496" s="20" t="s">
        <v>1000</v>
      </c>
      <c r="G1496" s="20">
        <v>37</v>
      </c>
      <c r="H1496" s="20">
        <v>360</v>
      </c>
      <c r="I1496" s="20">
        <v>714.7</v>
      </c>
      <c r="J1496" s="20">
        <v>2020</v>
      </c>
      <c r="K1496" s="20">
        <v>4</v>
      </c>
      <c r="L1496" s="20">
        <v>17</v>
      </c>
    </row>
    <row r="1497" spans="1:12" x14ac:dyDescent="0.3">
      <c r="A1497" s="21">
        <v>43944</v>
      </c>
      <c r="B1497" s="20" t="s">
        <v>764</v>
      </c>
      <c r="C1497" s="20" t="s">
        <v>765</v>
      </c>
      <c r="D1497" s="20" t="s">
        <v>759</v>
      </c>
      <c r="E1497" s="20">
        <v>14040</v>
      </c>
      <c r="F1497" s="20" t="s">
        <v>1001</v>
      </c>
      <c r="G1497" s="20">
        <v>39</v>
      </c>
      <c r="H1497" s="20">
        <v>360</v>
      </c>
      <c r="I1497" s="20">
        <v>853.8</v>
      </c>
      <c r="J1497" s="20">
        <v>2020</v>
      </c>
      <c r="K1497" s="20">
        <v>4</v>
      </c>
      <c r="L1497" s="20">
        <v>17</v>
      </c>
    </row>
    <row r="1498" spans="1:12" x14ac:dyDescent="0.3">
      <c r="A1498" s="21">
        <v>43944</v>
      </c>
      <c r="B1498" s="20" t="s">
        <v>767</v>
      </c>
      <c r="C1498" s="20" t="s">
        <v>768</v>
      </c>
      <c r="D1498" s="20" t="s">
        <v>759</v>
      </c>
      <c r="E1498" s="20">
        <v>12240</v>
      </c>
      <c r="F1498" s="20" t="s">
        <v>1002</v>
      </c>
      <c r="G1498" s="20">
        <v>34</v>
      </c>
      <c r="H1498" s="20">
        <v>360</v>
      </c>
      <c r="I1498" s="20">
        <v>741.95</v>
      </c>
      <c r="J1498" s="20">
        <v>2020</v>
      </c>
      <c r="K1498" s="20">
        <v>4</v>
      </c>
      <c r="L1498" s="20">
        <v>17</v>
      </c>
    </row>
    <row r="1499" spans="1:12" x14ac:dyDescent="0.3">
      <c r="A1499" s="21">
        <v>43944</v>
      </c>
      <c r="B1499" s="20" t="s">
        <v>770</v>
      </c>
      <c r="C1499" s="20" t="s">
        <v>771</v>
      </c>
      <c r="D1499" s="20" t="s">
        <v>759</v>
      </c>
      <c r="E1499" s="20">
        <v>10080</v>
      </c>
      <c r="F1499" s="20" t="s">
        <v>1003</v>
      </c>
      <c r="G1499" s="20">
        <v>28</v>
      </c>
      <c r="H1499" s="20">
        <v>360</v>
      </c>
      <c r="I1499" s="20">
        <v>643.29999999999995</v>
      </c>
      <c r="J1499" s="20">
        <v>2020</v>
      </c>
      <c r="K1499" s="20">
        <v>4</v>
      </c>
      <c r="L1499" s="20">
        <v>17</v>
      </c>
    </row>
    <row r="1500" spans="1:12" x14ac:dyDescent="0.3">
      <c r="A1500" s="21">
        <v>43944</v>
      </c>
      <c r="B1500" s="20" t="s">
        <v>773</v>
      </c>
      <c r="C1500" s="20" t="s">
        <v>774</v>
      </c>
      <c r="D1500" s="20" t="s">
        <v>759</v>
      </c>
      <c r="E1500" s="20">
        <v>9000</v>
      </c>
      <c r="F1500" s="20" t="s">
        <v>1004</v>
      </c>
      <c r="G1500" s="20">
        <v>25</v>
      </c>
      <c r="H1500" s="20">
        <v>360</v>
      </c>
      <c r="I1500" s="20">
        <v>566.75</v>
      </c>
      <c r="J1500" s="20">
        <v>2020</v>
      </c>
      <c r="K1500" s="20">
        <v>4</v>
      </c>
      <c r="L1500" s="20">
        <v>17</v>
      </c>
    </row>
    <row r="1501" spans="1:12" x14ac:dyDescent="0.3">
      <c r="A1501" s="21">
        <v>43943</v>
      </c>
      <c r="B1501" s="20" t="s">
        <v>757</v>
      </c>
      <c r="C1501" s="20" t="s">
        <v>758</v>
      </c>
      <c r="D1501" s="20" t="s">
        <v>759</v>
      </c>
      <c r="E1501" s="20">
        <v>15120</v>
      </c>
      <c r="F1501" s="20" t="s">
        <v>999</v>
      </c>
      <c r="G1501" s="20">
        <v>42</v>
      </c>
      <c r="H1501" s="20">
        <v>360</v>
      </c>
      <c r="I1501" s="20">
        <v>773.4</v>
      </c>
      <c r="J1501" s="20">
        <v>2020</v>
      </c>
      <c r="K1501" s="20">
        <v>4</v>
      </c>
      <c r="L1501" s="20">
        <v>17</v>
      </c>
    </row>
    <row r="1502" spans="1:12" x14ac:dyDescent="0.3">
      <c r="A1502" s="21">
        <v>43943</v>
      </c>
      <c r="B1502" s="20" t="s">
        <v>761</v>
      </c>
      <c r="C1502" s="20" t="s">
        <v>762</v>
      </c>
      <c r="D1502" s="20" t="s">
        <v>759</v>
      </c>
      <c r="E1502" s="20">
        <v>15120</v>
      </c>
      <c r="F1502" s="20" t="s">
        <v>1000</v>
      </c>
      <c r="G1502" s="20">
        <v>42</v>
      </c>
      <c r="H1502" s="20">
        <v>360</v>
      </c>
      <c r="I1502" s="20">
        <v>854.9</v>
      </c>
      <c r="J1502" s="20">
        <v>2020</v>
      </c>
      <c r="K1502" s="20">
        <v>4</v>
      </c>
      <c r="L1502" s="20">
        <v>17</v>
      </c>
    </row>
    <row r="1503" spans="1:12" x14ac:dyDescent="0.3">
      <c r="A1503" s="21">
        <v>43943</v>
      </c>
      <c r="B1503" s="20" t="s">
        <v>764</v>
      </c>
      <c r="C1503" s="20" t="s">
        <v>765</v>
      </c>
      <c r="D1503" s="20" t="s">
        <v>759</v>
      </c>
      <c r="E1503" s="20">
        <v>16200</v>
      </c>
      <c r="F1503" s="20" t="s">
        <v>1001</v>
      </c>
      <c r="G1503" s="20">
        <v>45</v>
      </c>
      <c r="H1503" s="20">
        <v>360</v>
      </c>
      <c r="I1503" s="20">
        <v>985.9</v>
      </c>
      <c r="J1503" s="20">
        <v>2020</v>
      </c>
      <c r="K1503" s="20">
        <v>4</v>
      </c>
      <c r="L1503" s="20">
        <v>17</v>
      </c>
    </row>
    <row r="1504" spans="1:12" x14ac:dyDescent="0.3">
      <c r="A1504" s="21">
        <v>43943</v>
      </c>
      <c r="B1504" s="20" t="s">
        <v>767</v>
      </c>
      <c r="C1504" s="20" t="s">
        <v>768</v>
      </c>
      <c r="D1504" s="20" t="s">
        <v>759</v>
      </c>
      <c r="E1504" s="20">
        <v>16200</v>
      </c>
      <c r="F1504" s="20" t="s">
        <v>1002</v>
      </c>
      <c r="G1504" s="20">
        <v>45</v>
      </c>
      <c r="H1504" s="20">
        <v>360</v>
      </c>
      <c r="I1504" s="20">
        <v>1001.35</v>
      </c>
      <c r="J1504" s="20">
        <v>2020</v>
      </c>
      <c r="K1504" s="20">
        <v>4</v>
      </c>
      <c r="L1504" s="20">
        <v>17</v>
      </c>
    </row>
    <row r="1505" spans="1:12" x14ac:dyDescent="0.3">
      <c r="A1505" s="21">
        <v>43943</v>
      </c>
      <c r="B1505" s="20" t="s">
        <v>770</v>
      </c>
      <c r="C1505" s="20" t="s">
        <v>771</v>
      </c>
      <c r="D1505" s="20" t="s">
        <v>759</v>
      </c>
      <c r="E1505" s="20">
        <v>11880</v>
      </c>
      <c r="F1505" s="20" t="s">
        <v>1003</v>
      </c>
      <c r="G1505" s="20">
        <v>33</v>
      </c>
      <c r="H1505" s="20">
        <v>360</v>
      </c>
      <c r="I1505" s="20">
        <v>763.55</v>
      </c>
      <c r="J1505" s="20">
        <v>2020</v>
      </c>
      <c r="K1505" s="20">
        <v>4</v>
      </c>
      <c r="L1505" s="20">
        <v>17</v>
      </c>
    </row>
    <row r="1506" spans="1:12" x14ac:dyDescent="0.3">
      <c r="A1506" s="21">
        <v>43943</v>
      </c>
      <c r="B1506" s="20" t="s">
        <v>773</v>
      </c>
      <c r="C1506" s="20" t="s">
        <v>774</v>
      </c>
      <c r="D1506" s="20" t="s">
        <v>759</v>
      </c>
      <c r="E1506" s="20">
        <v>10800</v>
      </c>
      <c r="F1506" s="20" t="s">
        <v>1004</v>
      </c>
      <c r="G1506" s="20">
        <v>30</v>
      </c>
      <c r="H1506" s="20">
        <v>360</v>
      </c>
      <c r="I1506" s="20">
        <v>701.45</v>
      </c>
      <c r="J1506" s="20">
        <v>2020</v>
      </c>
      <c r="K1506" s="20">
        <v>4</v>
      </c>
      <c r="L1506" s="20">
        <v>17</v>
      </c>
    </row>
    <row r="1507" spans="1:12" x14ac:dyDescent="0.3">
      <c r="A1507" s="21">
        <v>43941</v>
      </c>
      <c r="B1507" s="20" t="s">
        <v>826</v>
      </c>
      <c r="C1507" s="20" t="s">
        <v>827</v>
      </c>
      <c r="D1507" s="20" t="s">
        <v>759</v>
      </c>
      <c r="E1507" s="20">
        <v>26280</v>
      </c>
      <c r="F1507" s="20" t="s">
        <v>1005</v>
      </c>
      <c r="G1507" s="20">
        <v>73</v>
      </c>
      <c r="H1507" s="20">
        <v>360</v>
      </c>
      <c r="I1507" s="20">
        <v>1650.55</v>
      </c>
      <c r="J1507" s="20">
        <v>2020</v>
      </c>
      <c r="K1507" s="20">
        <v>4</v>
      </c>
      <c r="L1507" s="20">
        <v>17</v>
      </c>
    </row>
    <row r="1508" spans="1:12" x14ac:dyDescent="0.3">
      <c r="A1508" s="21">
        <v>43941</v>
      </c>
      <c r="B1508" s="20" t="s">
        <v>757</v>
      </c>
      <c r="C1508" s="20" t="s">
        <v>758</v>
      </c>
      <c r="D1508" s="20" t="s">
        <v>759</v>
      </c>
      <c r="E1508" s="20">
        <v>12240</v>
      </c>
      <c r="F1508" s="20" t="s">
        <v>1006</v>
      </c>
      <c r="G1508" s="20">
        <v>34</v>
      </c>
      <c r="H1508" s="20">
        <v>360</v>
      </c>
      <c r="I1508" s="20">
        <v>631.65</v>
      </c>
      <c r="J1508" s="20">
        <v>2020</v>
      </c>
      <c r="K1508" s="20">
        <v>4</v>
      </c>
      <c r="L1508" s="20">
        <v>17</v>
      </c>
    </row>
    <row r="1509" spans="1:12" x14ac:dyDescent="0.3">
      <c r="A1509" s="21">
        <v>43941</v>
      </c>
      <c r="B1509" s="20" t="s">
        <v>761</v>
      </c>
      <c r="C1509" s="20" t="s">
        <v>762</v>
      </c>
      <c r="D1509" s="20" t="s">
        <v>759</v>
      </c>
      <c r="E1509" s="20">
        <v>9000</v>
      </c>
      <c r="F1509" s="20" t="s">
        <v>1007</v>
      </c>
      <c r="G1509" s="20">
        <v>25</v>
      </c>
      <c r="H1509" s="20">
        <v>360</v>
      </c>
      <c r="I1509" s="20">
        <v>517.41999999999996</v>
      </c>
      <c r="J1509" s="20">
        <v>2020</v>
      </c>
      <c r="K1509" s="20">
        <v>4</v>
      </c>
      <c r="L1509" s="20">
        <v>17</v>
      </c>
    </row>
    <row r="1510" spans="1:12" x14ac:dyDescent="0.3">
      <c r="A1510" s="21">
        <v>43941</v>
      </c>
      <c r="B1510" s="20" t="s">
        <v>764</v>
      </c>
      <c r="C1510" s="20" t="s">
        <v>765</v>
      </c>
      <c r="D1510" s="20" t="s">
        <v>759</v>
      </c>
      <c r="E1510" s="20">
        <v>10440</v>
      </c>
      <c r="F1510" s="20" t="s">
        <v>1008</v>
      </c>
      <c r="G1510" s="20">
        <v>29</v>
      </c>
      <c r="H1510" s="20">
        <v>360</v>
      </c>
      <c r="I1510" s="20">
        <v>663.45</v>
      </c>
      <c r="J1510" s="20">
        <v>2020</v>
      </c>
      <c r="K1510" s="20">
        <v>4</v>
      </c>
      <c r="L1510" s="20">
        <v>17</v>
      </c>
    </row>
    <row r="1511" spans="1:12" x14ac:dyDescent="0.3">
      <c r="A1511" s="21">
        <v>43941</v>
      </c>
      <c r="B1511" s="20" t="s">
        <v>767</v>
      </c>
      <c r="C1511" s="20" t="s">
        <v>768</v>
      </c>
      <c r="D1511" s="20" t="s">
        <v>759</v>
      </c>
      <c r="E1511" s="20">
        <v>9000</v>
      </c>
      <c r="F1511" s="20" t="s">
        <v>1009</v>
      </c>
      <c r="G1511" s="20">
        <v>25</v>
      </c>
      <c r="H1511" s="20">
        <v>360</v>
      </c>
      <c r="I1511" s="20">
        <v>554.15</v>
      </c>
      <c r="J1511" s="20">
        <v>2020</v>
      </c>
      <c r="K1511" s="20">
        <v>4</v>
      </c>
      <c r="L1511" s="20">
        <v>17</v>
      </c>
    </row>
    <row r="1512" spans="1:12" x14ac:dyDescent="0.3">
      <c r="A1512" s="21">
        <v>43941</v>
      </c>
      <c r="B1512" s="20" t="s">
        <v>770</v>
      </c>
      <c r="C1512" s="20" t="s">
        <v>771</v>
      </c>
      <c r="D1512" s="20" t="s">
        <v>759</v>
      </c>
      <c r="E1512" s="20">
        <v>7920</v>
      </c>
      <c r="F1512" s="20" t="s">
        <v>1010</v>
      </c>
      <c r="G1512" s="20">
        <v>22</v>
      </c>
      <c r="H1512" s="20">
        <v>360</v>
      </c>
      <c r="I1512" s="20">
        <v>517.54999999999995</v>
      </c>
      <c r="J1512" s="20">
        <v>2020</v>
      </c>
      <c r="K1512" s="20">
        <v>4</v>
      </c>
      <c r="L1512" s="20">
        <v>17</v>
      </c>
    </row>
    <row r="1513" spans="1:12" x14ac:dyDescent="0.3">
      <c r="A1513" s="21">
        <v>43941</v>
      </c>
      <c r="B1513" s="20" t="s">
        <v>773</v>
      </c>
      <c r="C1513" s="20" t="s">
        <v>774</v>
      </c>
      <c r="D1513" s="20" t="s">
        <v>759</v>
      </c>
      <c r="E1513" s="20">
        <v>8280</v>
      </c>
      <c r="F1513" s="20" t="s">
        <v>1011</v>
      </c>
      <c r="G1513" s="20">
        <v>23</v>
      </c>
      <c r="H1513" s="20">
        <v>360</v>
      </c>
      <c r="I1513" s="20">
        <v>528.6</v>
      </c>
      <c r="J1513" s="20">
        <v>2020</v>
      </c>
      <c r="K1513" s="20">
        <v>4</v>
      </c>
      <c r="L1513" s="20">
        <v>17</v>
      </c>
    </row>
    <row r="1514" spans="1:12" x14ac:dyDescent="0.3">
      <c r="A1514" s="21">
        <v>43941</v>
      </c>
      <c r="B1514" s="20" t="s">
        <v>757</v>
      </c>
      <c r="C1514" s="20" t="s">
        <v>758</v>
      </c>
      <c r="D1514" s="20" t="s">
        <v>759</v>
      </c>
      <c r="E1514" s="20">
        <v>14040</v>
      </c>
      <c r="F1514" s="20" t="s">
        <v>1006</v>
      </c>
      <c r="G1514" s="20">
        <v>39</v>
      </c>
      <c r="H1514" s="20">
        <v>360</v>
      </c>
      <c r="I1514" s="20">
        <v>721.95</v>
      </c>
      <c r="J1514" s="20">
        <v>2020</v>
      </c>
      <c r="K1514" s="20">
        <v>4</v>
      </c>
      <c r="L1514" s="20">
        <v>17</v>
      </c>
    </row>
    <row r="1515" spans="1:12" x14ac:dyDescent="0.3">
      <c r="A1515" s="21">
        <v>43941</v>
      </c>
      <c r="B1515" s="20" t="s">
        <v>761</v>
      </c>
      <c r="C1515" s="20" t="s">
        <v>762</v>
      </c>
      <c r="D1515" s="20" t="s">
        <v>759</v>
      </c>
      <c r="E1515" s="20">
        <v>11520</v>
      </c>
      <c r="F1515" s="20" t="s">
        <v>1007</v>
      </c>
      <c r="G1515" s="20">
        <v>32</v>
      </c>
      <c r="H1515" s="20">
        <v>360</v>
      </c>
      <c r="I1515" s="20">
        <v>661.45</v>
      </c>
      <c r="J1515" s="20">
        <v>2020</v>
      </c>
      <c r="K1515" s="20">
        <v>4</v>
      </c>
      <c r="L1515" s="20">
        <v>17</v>
      </c>
    </row>
    <row r="1516" spans="1:12" x14ac:dyDescent="0.3">
      <c r="A1516" s="21">
        <v>43941</v>
      </c>
      <c r="B1516" s="20" t="s">
        <v>764</v>
      </c>
      <c r="C1516" s="20" t="s">
        <v>765</v>
      </c>
      <c r="D1516" s="20" t="s">
        <v>759</v>
      </c>
      <c r="E1516" s="20">
        <v>12960</v>
      </c>
      <c r="F1516" s="20" t="s">
        <v>1008</v>
      </c>
      <c r="G1516" s="20">
        <v>36</v>
      </c>
      <c r="H1516" s="20">
        <v>360</v>
      </c>
      <c r="I1516" s="20">
        <v>791.85</v>
      </c>
      <c r="J1516" s="20">
        <v>2020</v>
      </c>
      <c r="K1516" s="20">
        <v>4</v>
      </c>
      <c r="L1516" s="20">
        <v>17</v>
      </c>
    </row>
    <row r="1517" spans="1:12" x14ac:dyDescent="0.3">
      <c r="A1517" s="21">
        <v>43941</v>
      </c>
      <c r="B1517" s="20" t="s">
        <v>767</v>
      </c>
      <c r="C1517" s="20" t="s">
        <v>768</v>
      </c>
      <c r="D1517" s="20" t="s">
        <v>759</v>
      </c>
      <c r="E1517" s="20">
        <v>12240</v>
      </c>
      <c r="F1517" s="20" t="s">
        <v>1009</v>
      </c>
      <c r="G1517" s="20">
        <v>34</v>
      </c>
      <c r="H1517" s="20">
        <v>360</v>
      </c>
      <c r="I1517" s="20">
        <v>749.1</v>
      </c>
      <c r="J1517" s="20">
        <v>2020</v>
      </c>
      <c r="K1517" s="20">
        <v>4</v>
      </c>
      <c r="L1517" s="20">
        <v>17</v>
      </c>
    </row>
    <row r="1518" spans="1:12" x14ac:dyDescent="0.3">
      <c r="A1518" s="21">
        <v>43941</v>
      </c>
      <c r="B1518" s="20" t="s">
        <v>770</v>
      </c>
      <c r="C1518" s="20" t="s">
        <v>771</v>
      </c>
      <c r="D1518" s="20" t="s">
        <v>759</v>
      </c>
      <c r="E1518" s="20">
        <v>10440</v>
      </c>
      <c r="F1518" s="20" t="s">
        <v>1010</v>
      </c>
      <c r="G1518" s="20">
        <v>29</v>
      </c>
      <c r="H1518" s="20">
        <v>360</v>
      </c>
      <c r="I1518" s="20">
        <v>675.2</v>
      </c>
      <c r="J1518" s="20">
        <v>2020</v>
      </c>
      <c r="K1518" s="20">
        <v>4</v>
      </c>
      <c r="L1518" s="20">
        <v>17</v>
      </c>
    </row>
    <row r="1519" spans="1:12" x14ac:dyDescent="0.3">
      <c r="A1519" s="21">
        <v>43941</v>
      </c>
      <c r="B1519" s="20" t="s">
        <v>773</v>
      </c>
      <c r="C1519" s="20" t="s">
        <v>774</v>
      </c>
      <c r="D1519" s="20" t="s">
        <v>759</v>
      </c>
      <c r="E1519" s="20">
        <v>9000</v>
      </c>
      <c r="F1519" s="20" t="s">
        <v>1011</v>
      </c>
      <c r="G1519" s="20">
        <v>25</v>
      </c>
      <c r="H1519" s="20">
        <v>360</v>
      </c>
      <c r="I1519" s="20">
        <v>568.75</v>
      </c>
      <c r="J1519" s="20">
        <v>2020</v>
      </c>
      <c r="K1519" s="20">
        <v>4</v>
      </c>
      <c r="L1519" s="20">
        <v>17</v>
      </c>
    </row>
    <row r="1520" spans="1:12" x14ac:dyDescent="0.3">
      <c r="A1520" s="21">
        <v>43941</v>
      </c>
      <c r="B1520" s="20" t="s">
        <v>757</v>
      </c>
      <c r="C1520" s="20" t="s">
        <v>758</v>
      </c>
      <c r="D1520" s="20" t="s">
        <v>759</v>
      </c>
      <c r="E1520" s="20">
        <v>13680</v>
      </c>
      <c r="F1520" s="20" t="s">
        <v>1006</v>
      </c>
      <c r="G1520" s="20">
        <v>38</v>
      </c>
      <c r="H1520" s="20">
        <v>360</v>
      </c>
      <c r="I1520" s="20">
        <v>705.25</v>
      </c>
      <c r="J1520" s="20">
        <v>2020</v>
      </c>
      <c r="K1520" s="20">
        <v>4</v>
      </c>
      <c r="L1520" s="20">
        <v>17</v>
      </c>
    </row>
    <row r="1521" spans="1:12" x14ac:dyDescent="0.3">
      <c r="A1521" s="21">
        <v>43941</v>
      </c>
      <c r="B1521" s="20" t="s">
        <v>761</v>
      </c>
      <c r="C1521" s="20" t="s">
        <v>762</v>
      </c>
      <c r="D1521" s="20" t="s">
        <v>759</v>
      </c>
      <c r="E1521" s="20">
        <v>11880</v>
      </c>
      <c r="F1521" s="20" t="s">
        <v>1007</v>
      </c>
      <c r="G1521" s="20">
        <v>33</v>
      </c>
      <c r="H1521" s="20">
        <v>360</v>
      </c>
      <c r="I1521" s="20">
        <v>655.95</v>
      </c>
      <c r="J1521" s="20">
        <v>2020</v>
      </c>
      <c r="K1521" s="20">
        <v>4</v>
      </c>
      <c r="L1521" s="20">
        <v>17</v>
      </c>
    </row>
    <row r="1522" spans="1:12" x14ac:dyDescent="0.3">
      <c r="A1522" s="21">
        <v>43941</v>
      </c>
      <c r="B1522" s="20" t="s">
        <v>764</v>
      </c>
      <c r="C1522" s="20" t="s">
        <v>765</v>
      </c>
      <c r="D1522" s="20" t="s">
        <v>759</v>
      </c>
      <c r="E1522" s="20">
        <v>14040</v>
      </c>
      <c r="F1522" s="20" t="s">
        <v>1008</v>
      </c>
      <c r="G1522" s="20">
        <v>39</v>
      </c>
      <c r="H1522" s="20">
        <v>360</v>
      </c>
      <c r="I1522" s="20">
        <v>856.75</v>
      </c>
      <c r="J1522" s="20">
        <v>2020</v>
      </c>
      <c r="K1522" s="20">
        <v>4</v>
      </c>
      <c r="L1522" s="20">
        <v>17</v>
      </c>
    </row>
    <row r="1523" spans="1:12" x14ac:dyDescent="0.3">
      <c r="A1523" s="21">
        <v>43941</v>
      </c>
      <c r="B1523" s="20" t="s">
        <v>767</v>
      </c>
      <c r="C1523" s="20" t="s">
        <v>768</v>
      </c>
      <c r="D1523" s="20" t="s">
        <v>759</v>
      </c>
      <c r="E1523" s="20">
        <v>12600</v>
      </c>
      <c r="F1523" s="20" t="s">
        <v>1009</v>
      </c>
      <c r="G1523" s="20">
        <v>35</v>
      </c>
      <c r="H1523" s="20">
        <v>360</v>
      </c>
      <c r="I1523" s="20">
        <v>771.75</v>
      </c>
      <c r="J1523" s="20">
        <v>2020</v>
      </c>
      <c r="K1523" s="20">
        <v>4</v>
      </c>
      <c r="L1523" s="20">
        <v>17</v>
      </c>
    </row>
    <row r="1524" spans="1:12" x14ac:dyDescent="0.3">
      <c r="A1524" s="21">
        <v>43941</v>
      </c>
      <c r="B1524" s="20" t="s">
        <v>770</v>
      </c>
      <c r="C1524" s="20" t="s">
        <v>771</v>
      </c>
      <c r="D1524" s="20" t="s">
        <v>759</v>
      </c>
      <c r="E1524" s="20">
        <v>10440</v>
      </c>
      <c r="F1524" s="20" t="s">
        <v>1010</v>
      </c>
      <c r="G1524" s="20">
        <v>29</v>
      </c>
      <c r="H1524" s="20">
        <v>360</v>
      </c>
      <c r="I1524" s="20">
        <v>676.1</v>
      </c>
      <c r="J1524" s="20">
        <v>2020</v>
      </c>
      <c r="K1524" s="20">
        <v>4</v>
      </c>
      <c r="L1524" s="20">
        <v>17</v>
      </c>
    </row>
    <row r="1525" spans="1:12" x14ac:dyDescent="0.3">
      <c r="A1525" s="21">
        <v>43941</v>
      </c>
      <c r="B1525" s="20" t="s">
        <v>773</v>
      </c>
      <c r="C1525" s="20" t="s">
        <v>774</v>
      </c>
      <c r="D1525" s="20" t="s">
        <v>759</v>
      </c>
      <c r="E1525" s="20">
        <v>9360</v>
      </c>
      <c r="F1525" s="20" t="s">
        <v>1011</v>
      </c>
      <c r="G1525" s="20">
        <v>26</v>
      </c>
      <c r="H1525" s="20">
        <v>360</v>
      </c>
      <c r="I1525" s="20">
        <v>584.5</v>
      </c>
      <c r="J1525" s="20">
        <v>2020</v>
      </c>
      <c r="K1525" s="20">
        <v>4</v>
      </c>
      <c r="L1525" s="20">
        <v>17</v>
      </c>
    </row>
    <row r="1526" spans="1:12" x14ac:dyDescent="0.3">
      <c r="A1526" s="21">
        <v>43937</v>
      </c>
      <c r="B1526" s="20" t="s">
        <v>757</v>
      </c>
      <c r="C1526" s="20" t="s">
        <v>758</v>
      </c>
      <c r="D1526" s="20" t="s">
        <v>759</v>
      </c>
      <c r="E1526" s="20">
        <v>14760</v>
      </c>
      <c r="F1526" s="20" t="s">
        <v>1006</v>
      </c>
      <c r="G1526" s="20">
        <v>41</v>
      </c>
      <c r="H1526" s="20">
        <v>360</v>
      </c>
      <c r="I1526" s="20">
        <v>798.45</v>
      </c>
      <c r="J1526" s="20">
        <v>2020</v>
      </c>
      <c r="K1526" s="20">
        <v>4</v>
      </c>
      <c r="L1526" s="20">
        <v>16</v>
      </c>
    </row>
    <row r="1527" spans="1:12" x14ac:dyDescent="0.3">
      <c r="A1527" s="21">
        <v>43937</v>
      </c>
      <c r="B1527" s="20" t="s">
        <v>761</v>
      </c>
      <c r="C1527" s="20" t="s">
        <v>762</v>
      </c>
      <c r="D1527" s="20" t="s">
        <v>759</v>
      </c>
      <c r="E1527" s="20">
        <v>12240</v>
      </c>
      <c r="F1527" s="20" t="s">
        <v>1007</v>
      </c>
      <c r="G1527" s="20">
        <v>34</v>
      </c>
      <c r="H1527" s="20">
        <v>360</v>
      </c>
      <c r="I1527" s="20">
        <v>655.25</v>
      </c>
      <c r="J1527" s="20">
        <v>2020</v>
      </c>
      <c r="K1527" s="20">
        <v>4</v>
      </c>
      <c r="L1527" s="20">
        <v>16</v>
      </c>
    </row>
    <row r="1528" spans="1:12" x14ac:dyDescent="0.3">
      <c r="A1528" s="21">
        <v>43937</v>
      </c>
      <c r="B1528" s="20" t="s">
        <v>764</v>
      </c>
      <c r="C1528" s="20" t="s">
        <v>765</v>
      </c>
      <c r="D1528" s="20" t="s">
        <v>759</v>
      </c>
      <c r="E1528" s="20">
        <v>13680</v>
      </c>
      <c r="F1528" s="20" t="s">
        <v>1008</v>
      </c>
      <c r="G1528" s="20">
        <v>38</v>
      </c>
      <c r="H1528" s="20">
        <v>360</v>
      </c>
      <c r="I1528" s="20">
        <v>830.6</v>
      </c>
      <c r="J1528" s="20">
        <v>2020</v>
      </c>
      <c r="K1528" s="20">
        <v>4</v>
      </c>
      <c r="L1528" s="20">
        <v>16</v>
      </c>
    </row>
    <row r="1529" spans="1:12" x14ac:dyDescent="0.3">
      <c r="A1529" s="21">
        <v>43937</v>
      </c>
      <c r="B1529" s="20" t="s">
        <v>767</v>
      </c>
      <c r="C1529" s="20" t="s">
        <v>768</v>
      </c>
      <c r="D1529" s="20" t="s">
        <v>759</v>
      </c>
      <c r="E1529" s="20">
        <v>12600</v>
      </c>
      <c r="F1529" s="20" t="s">
        <v>1009</v>
      </c>
      <c r="G1529" s="20">
        <v>35</v>
      </c>
      <c r="H1529" s="20">
        <v>360</v>
      </c>
      <c r="I1529" s="20">
        <v>799.05</v>
      </c>
      <c r="J1529" s="20">
        <v>2020</v>
      </c>
      <c r="K1529" s="20">
        <v>4</v>
      </c>
      <c r="L1529" s="20">
        <v>16</v>
      </c>
    </row>
    <row r="1530" spans="1:12" x14ac:dyDescent="0.3">
      <c r="A1530" s="21">
        <v>43937</v>
      </c>
      <c r="B1530" s="20" t="s">
        <v>770</v>
      </c>
      <c r="C1530" s="20" t="s">
        <v>771</v>
      </c>
      <c r="D1530" s="20" t="s">
        <v>759</v>
      </c>
      <c r="E1530" s="20">
        <v>10080</v>
      </c>
      <c r="F1530" s="20" t="s">
        <v>1010</v>
      </c>
      <c r="G1530" s="20">
        <v>28</v>
      </c>
      <c r="H1530" s="20">
        <v>360</v>
      </c>
      <c r="I1530" s="20">
        <v>653.54999999999995</v>
      </c>
      <c r="J1530" s="20">
        <v>2020</v>
      </c>
      <c r="K1530" s="20">
        <v>4</v>
      </c>
      <c r="L1530" s="20">
        <v>16</v>
      </c>
    </row>
    <row r="1531" spans="1:12" x14ac:dyDescent="0.3">
      <c r="A1531" s="21">
        <v>43937</v>
      </c>
      <c r="B1531" s="20" t="s">
        <v>773</v>
      </c>
      <c r="C1531" s="20" t="s">
        <v>774</v>
      </c>
      <c r="D1531" s="20" t="s">
        <v>759</v>
      </c>
      <c r="E1531" s="20">
        <v>10080</v>
      </c>
      <c r="F1531" s="20" t="s">
        <v>1011</v>
      </c>
      <c r="G1531" s="20">
        <v>28</v>
      </c>
      <c r="H1531" s="20">
        <v>360</v>
      </c>
      <c r="I1531" s="20">
        <v>628.85</v>
      </c>
      <c r="J1531" s="20">
        <v>2020</v>
      </c>
      <c r="K1531" s="20">
        <v>4</v>
      </c>
      <c r="L1531" s="20">
        <v>16</v>
      </c>
    </row>
    <row r="1532" spans="1:12" x14ac:dyDescent="0.3">
      <c r="A1532" s="21">
        <v>43937</v>
      </c>
      <c r="B1532" s="20" t="s">
        <v>757</v>
      </c>
      <c r="C1532" s="20" t="s">
        <v>758</v>
      </c>
      <c r="D1532" s="20" t="s">
        <v>759</v>
      </c>
      <c r="E1532" s="20">
        <v>14040</v>
      </c>
      <c r="F1532" s="20" t="s">
        <v>1006</v>
      </c>
      <c r="G1532" s="20">
        <v>39</v>
      </c>
      <c r="H1532" s="20">
        <v>360</v>
      </c>
      <c r="I1532" s="20">
        <v>745.15</v>
      </c>
      <c r="J1532" s="20">
        <v>2020</v>
      </c>
      <c r="K1532" s="20">
        <v>4</v>
      </c>
      <c r="L1532" s="20">
        <v>16</v>
      </c>
    </row>
    <row r="1533" spans="1:12" x14ac:dyDescent="0.3">
      <c r="A1533" s="21">
        <v>43937</v>
      </c>
      <c r="B1533" s="20" t="s">
        <v>761</v>
      </c>
      <c r="C1533" s="20" t="s">
        <v>762</v>
      </c>
      <c r="D1533" s="20" t="s">
        <v>759</v>
      </c>
      <c r="E1533" s="20">
        <v>12600</v>
      </c>
      <c r="F1533" s="20" t="s">
        <v>1007</v>
      </c>
      <c r="G1533" s="20">
        <v>35</v>
      </c>
      <c r="H1533" s="20">
        <v>360</v>
      </c>
      <c r="I1533" s="20">
        <v>716.3</v>
      </c>
      <c r="J1533" s="20">
        <v>2020</v>
      </c>
      <c r="K1533" s="20">
        <v>4</v>
      </c>
      <c r="L1533" s="20">
        <v>16</v>
      </c>
    </row>
    <row r="1534" spans="1:12" x14ac:dyDescent="0.3">
      <c r="A1534" s="21">
        <v>43937</v>
      </c>
      <c r="B1534" s="20" t="s">
        <v>764</v>
      </c>
      <c r="C1534" s="20" t="s">
        <v>765</v>
      </c>
      <c r="D1534" s="20" t="s">
        <v>759</v>
      </c>
      <c r="E1534" s="20">
        <v>14040</v>
      </c>
      <c r="F1534" s="20" t="s">
        <v>1008</v>
      </c>
      <c r="G1534" s="20">
        <v>39</v>
      </c>
      <c r="H1534" s="20">
        <v>360</v>
      </c>
      <c r="I1534" s="20">
        <v>859.15</v>
      </c>
      <c r="J1534" s="20">
        <v>2020</v>
      </c>
      <c r="K1534" s="20">
        <v>4</v>
      </c>
      <c r="L1534" s="20">
        <v>16</v>
      </c>
    </row>
    <row r="1535" spans="1:12" x14ac:dyDescent="0.3">
      <c r="A1535" s="21">
        <v>43937</v>
      </c>
      <c r="B1535" s="20" t="s">
        <v>767</v>
      </c>
      <c r="C1535" s="20" t="s">
        <v>768</v>
      </c>
      <c r="D1535" s="20" t="s">
        <v>759</v>
      </c>
      <c r="E1535" s="20">
        <v>12600</v>
      </c>
      <c r="F1535" s="20" t="s">
        <v>1009</v>
      </c>
      <c r="G1535" s="20">
        <v>35</v>
      </c>
      <c r="H1535" s="20">
        <v>360</v>
      </c>
      <c r="I1535" s="20">
        <v>771.1</v>
      </c>
      <c r="J1535" s="20">
        <v>2020</v>
      </c>
      <c r="K1535" s="20">
        <v>4</v>
      </c>
      <c r="L1535" s="20">
        <v>16</v>
      </c>
    </row>
    <row r="1536" spans="1:12" x14ac:dyDescent="0.3">
      <c r="A1536" s="21">
        <v>43937</v>
      </c>
      <c r="B1536" s="20" t="s">
        <v>770</v>
      </c>
      <c r="C1536" s="20" t="s">
        <v>771</v>
      </c>
      <c r="D1536" s="20" t="s">
        <v>759</v>
      </c>
      <c r="E1536" s="20">
        <v>9720</v>
      </c>
      <c r="F1536" s="20" t="s">
        <v>1010</v>
      </c>
      <c r="G1536" s="20">
        <v>27</v>
      </c>
      <c r="H1536" s="20">
        <v>360</v>
      </c>
      <c r="I1536" s="20">
        <v>626.9</v>
      </c>
      <c r="J1536" s="20">
        <v>2020</v>
      </c>
      <c r="K1536" s="20">
        <v>4</v>
      </c>
      <c r="L1536" s="20">
        <v>16</v>
      </c>
    </row>
    <row r="1537" spans="1:12" x14ac:dyDescent="0.3">
      <c r="A1537" s="21">
        <v>43937</v>
      </c>
      <c r="B1537" s="20" t="s">
        <v>773</v>
      </c>
      <c r="C1537" s="20" t="s">
        <v>774</v>
      </c>
      <c r="D1537" s="20" t="s">
        <v>759</v>
      </c>
      <c r="E1537" s="20">
        <v>9360</v>
      </c>
      <c r="F1537" s="20" t="s">
        <v>1011</v>
      </c>
      <c r="G1537" s="20">
        <v>26</v>
      </c>
      <c r="H1537" s="20">
        <v>360</v>
      </c>
      <c r="I1537" s="20">
        <v>588.65</v>
      </c>
      <c r="J1537" s="20">
        <v>2020</v>
      </c>
      <c r="K1537" s="20">
        <v>4</v>
      </c>
      <c r="L1537" s="20">
        <v>16</v>
      </c>
    </row>
    <row r="1538" spans="1:12" x14ac:dyDescent="0.3">
      <c r="A1538" s="21">
        <v>43937</v>
      </c>
      <c r="B1538" s="20" t="s">
        <v>757</v>
      </c>
      <c r="C1538" s="20" t="s">
        <v>758</v>
      </c>
      <c r="D1538" s="20" t="s">
        <v>759</v>
      </c>
      <c r="E1538" s="20">
        <v>14040</v>
      </c>
      <c r="F1538" s="20" t="s">
        <v>1006</v>
      </c>
      <c r="G1538" s="20">
        <v>39</v>
      </c>
      <c r="H1538" s="20">
        <v>360</v>
      </c>
      <c r="I1538" s="20">
        <v>759.95</v>
      </c>
      <c r="J1538" s="20">
        <v>2020</v>
      </c>
      <c r="K1538" s="20">
        <v>4</v>
      </c>
      <c r="L1538" s="20">
        <v>16</v>
      </c>
    </row>
    <row r="1539" spans="1:12" x14ac:dyDescent="0.3">
      <c r="A1539" s="21">
        <v>43937</v>
      </c>
      <c r="B1539" s="20" t="s">
        <v>761</v>
      </c>
      <c r="C1539" s="20" t="s">
        <v>762</v>
      </c>
      <c r="D1539" s="20" t="s">
        <v>759</v>
      </c>
      <c r="E1539" s="20">
        <v>12600</v>
      </c>
      <c r="F1539" s="20" t="s">
        <v>1007</v>
      </c>
      <c r="G1539" s="20">
        <v>35</v>
      </c>
      <c r="H1539" s="20">
        <v>360</v>
      </c>
      <c r="I1539" s="20">
        <v>678.95</v>
      </c>
      <c r="J1539" s="20">
        <v>2020</v>
      </c>
      <c r="K1539" s="20">
        <v>4</v>
      </c>
      <c r="L1539" s="20">
        <v>16</v>
      </c>
    </row>
    <row r="1540" spans="1:12" x14ac:dyDescent="0.3">
      <c r="A1540" s="21">
        <v>43937</v>
      </c>
      <c r="B1540" s="20" t="s">
        <v>764</v>
      </c>
      <c r="C1540" s="20" t="s">
        <v>765</v>
      </c>
      <c r="D1540" s="20" t="s">
        <v>759</v>
      </c>
      <c r="E1540" s="20">
        <v>16920</v>
      </c>
      <c r="F1540" s="20" t="s">
        <v>1008</v>
      </c>
      <c r="G1540" s="20">
        <v>47</v>
      </c>
      <c r="H1540" s="20">
        <v>360</v>
      </c>
      <c r="I1540" s="20">
        <v>1039</v>
      </c>
      <c r="J1540" s="20">
        <v>2020</v>
      </c>
      <c r="K1540" s="20">
        <v>4</v>
      </c>
      <c r="L1540" s="20">
        <v>16</v>
      </c>
    </row>
    <row r="1541" spans="1:12" x14ac:dyDescent="0.3">
      <c r="A1541" s="21">
        <v>43937</v>
      </c>
      <c r="B1541" s="20" t="s">
        <v>767</v>
      </c>
      <c r="C1541" s="20" t="s">
        <v>768</v>
      </c>
      <c r="D1541" s="20" t="s">
        <v>759</v>
      </c>
      <c r="E1541" s="20">
        <v>13680</v>
      </c>
      <c r="F1541" s="20" t="s">
        <v>1009</v>
      </c>
      <c r="G1541" s="20">
        <v>38</v>
      </c>
      <c r="H1541" s="20">
        <v>360</v>
      </c>
      <c r="I1541" s="20">
        <v>836.1</v>
      </c>
      <c r="J1541" s="20">
        <v>2020</v>
      </c>
      <c r="K1541" s="20">
        <v>4</v>
      </c>
      <c r="L1541" s="20">
        <v>16</v>
      </c>
    </row>
    <row r="1542" spans="1:12" x14ac:dyDescent="0.3">
      <c r="A1542" s="21">
        <v>43937</v>
      </c>
      <c r="B1542" s="20" t="s">
        <v>770</v>
      </c>
      <c r="C1542" s="20" t="s">
        <v>771</v>
      </c>
      <c r="D1542" s="20" t="s">
        <v>759</v>
      </c>
      <c r="E1542" s="20">
        <v>11520</v>
      </c>
      <c r="F1542" s="20" t="s">
        <v>1010</v>
      </c>
      <c r="G1542" s="20">
        <v>32</v>
      </c>
      <c r="H1542" s="20">
        <v>360</v>
      </c>
      <c r="I1542" s="20">
        <v>737.8</v>
      </c>
      <c r="J1542" s="20">
        <v>2020</v>
      </c>
      <c r="K1542" s="20">
        <v>4</v>
      </c>
      <c r="L1542" s="20">
        <v>16</v>
      </c>
    </row>
    <row r="1543" spans="1:12" x14ac:dyDescent="0.3">
      <c r="A1543" s="21">
        <v>43937</v>
      </c>
      <c r="B1543" s="20" t="s">
        <v>773</v>
      </c>
      <c r="C1543" s="20" t="s">
        <v>774</v>
      </c>
      <c r="D1543" s="20" t="s">
        <v>759</v>
      </c>
      <c r="E1543" s="20">
        <v>10440</v>
      </c>
      <c r="F1543" s="20" t="s">
        <v>1011</v>
      </c>
      <c r="G1543" s="20">
        <v>29</v>
      </c>
      <c r="H1543" s="20">
        <v>360</v>
      </c>
      <c r="I1543" s="20">
        <v>651.79999999999995</v>
      </c>
      <c r="J1543" s="20">
        <v>2020</v>
      </c>
      <c r="K1543" s="20">
        <v>4</v>
      </c>
      <c r="L1543" s="20">
        <v>16</v>
      </c>
    </row>
    <row r="1544" spans="1:12" x14ac:dyDescent="0.3">
      <c r="A1544" s="21">
        <v>43937</v>
      </c>
      <c r="B1544" s="20" t="s">
        <v>757</v>
      </c>
      <c r="C1544" s="20" t="s">
        <v>758</v>
      </c>
      <c r="D1544" s="20" t="s">
        <v>759</v>
      </c>
      <c r="E1544" s="20">
        <v>17640</v>
      </c>
      <c r="F1544" s="20" t="s">
        <v>1006</v>
      </c>
      <c r="G1544" s="20">
        <v>49</v>
      </c>
      <c r="H1544" s="20">
        <v>360</v>
      </c>
      <c r="I1544" s="20">
        <v>890.05</v>
      </c>
      <c r="J1544" s="20">
        <v>2020</v>
      </c>
      <c r="K1544" s="20">
        <v>4</v>
      </c>
      <c r="L1544" s="20">
        <v>16</v>
      </c>
    </row>
    <row r="1545" spans="1:12" x14ac:dyDescent="0.3">
      <c r="A1545" s="21">
        <v>43937</v>
      </c>
      <c r="B1545" s="20" t="s">
        <v>761</v>
      </c>
      <c r="C1545" s="20" t="s">
        <v>762</v>
      </c>
      <c r="D1545" s="20" t="s">
        <v>759</v>
      </c>
      <c r="E1545" s="20">
        <v>13320</v>
      </c>
      <c r="F1545" s="20" t="s">
        <v>1007</v>
      </c>
      <c r="G1545" s="20">
        <v>37</v>
      </c>
      <c r="H1545" s="20">
        <v>360</v>
      </c>
      <c r="I1545" s="20">
        <v>763.6</v>
      </c>
      <c r="J1545" s="20">
        <v>2020</v>
      </c>
      <c r="K1545" s="20">
        <v>4</v>
      </c>
      <c r="L1545" s="20">
        <v>16</v>
      </c>
    </row>
    <row r="1546" spans="1:12" x14ac:dyDescent="0.3">
      <c r="A1546" s="21">
        <v>43937</v>
      </c>
      <c r="B1546" s="20" t="s">
        <v>764</v>
      </c>
      <c r="C1546" s="20" t="s">
        <v>765</v>
      </c>
      <c r="D1546" s="20" t="s">
        <v>759</v>
      </c>
      <c r="E1546" s="20">
        <v>13680</v>
      </c>
      <c r="F1546" s="20" t="s">
        <v>1008</v>
      </c>
      <c r="G1546" s="20">
        <v>38</v>
      </c>
      <c r="H1546" s="20">
        <v>360</v>
      </c>
      <c r="I1546" s="20">
        <v>841</v>
      </c>
      <c r="J1546" s="20">
        <v>2020</v>
      </c>
      <c r="K1546" s="20">
        <v>4</v>
      </c>
      <c r="L1546" s="20">
        <v>16</v>
      </c>
    </row>
    <row r="1547" spans="1:12" x14ac:dyDescent="0.3">
      <c r="A1547" s="21">
        <v>43937</v>
      </c>
      <c r="B1547" s="20" t="s">
        <v>767</v>
      </c>
      <c r="C1547" s="20" t="s">
        <v>768</v>
      </c>
      <c r="D1547" s="20" t="s">
        <v>759</v>
      </c>
      <c r="E1547" s="20">
        <v>20520</v>
      </c>
      <c r="F1547" s="20" t="s">
        <v>1009</v>
      </c>
      <c r="G1547" s="20">
        <v>57</v>
      </c>
      <c r="H1547" s="20">
        <v>360</v>
      </c>
      <c r="I1547" s="20">
        <v>1257.55</v>
      </c>
      <c r="J1547" s="20">
        <v>2020</v>
      </c>
      <c r="K1547" s="20">
        <v>4</v>
      </c>
      <c r="L1547" s="20">
        <v>16</v>
      </c>
    </row>
    <row r="1548" spans="1:12" x14ac:dyDescent="0.3">
      <c r="A1548" s="21">
        <v>43937</v>
      </c>
      <c r="B1548" s="20" t="s">
        <v>770</v>
      </c>
      <c r="C1548" s="20" t="s">
        <v>771</v>
      </c>
      <c r="D1548" s="20" t="s">
        <v>759</v>
      </c>
      <c r="E1548" s="20">
        <v>12240</v>
      </c>
      <c r="F1548" s="20" t="s">
        <v>1010</v>
      </c>
      <c r="G1548" s="20">
        <v>34</v>
      </c>
      <c r="H1548" s="20">
        <v>360</v>
      </c>
      <c r="I1548" s="20">
        <v>758</v>
      </c>
      <c r="J1548" s="20">
        <v>2020</v>
      </c>
      <c r="K1548" s="20">
        <v>4</v>
      </c>
      <c r="L1548" s="20">
        <v>16</v>
      </c>
    </row>
    <row r="1549" spans="1:12" x14ac:dyDescent="0.3">
      <c r="A1549" s="21">
        <v>43937</v>
      </c>
      <c r="B1549" s="20" t="s">
        <v>773</v>
      </c>
      <c r="C1549" s="20" t="s">
        <v>774</v>
      </c>
      <c r="D1549" s="20" t="s">
        <v>759</v>
      </c>
      <c r="E1549" s="20">
        <v>10800</v>
      </c>
      <c r="F1549" s="20" t="s">
        <v>1011</v>
      </c>
      <c r="G1549" s="20">
        <v>30</v>
      </c>
      <c r="H1549" s="20">
        <v>360</v>
      </c>
      <c r="I1549" s="20">
        <v>674.9</v>
      </c>
      <c r="J1549" s="20">
        <v>2020</v>
      </c>
      <c r="K1549" s="20">
        <v>4</v>
      </c>
      <c r="L1549" s="20">
        <v>16</v>
      </c>
    </row>
    <row r="1550" spans="1:12" x14ac:dyDescent="0.3">
      <c r="A1550" s="21">
        <v>43935</v>
      </c>
      <c r="B1550" s="20" t="s">
        <v>826</v>
      </c>
      <c r="C1550" s="20" t="s">
        <v>827</v>
      </c>
      <c r="D1550" s="20" t="s">
        <v>759</v>
      </c>
      <c r="E1550" s="20">
        <v>24840</v>
      </c>
      <c r="F1550" s="20" t="s">
        <v>1012</v>
      </c>
      <c r="G1550" s="20">
        <v>69</v>
      </c>
      <c r="H1550" s="20">
        <v>360</v>
      </c>
      <c r="I1550" s="20">
        <v>1542.85</v>
      </c>
      <c r="J1550" s="20">
        <v>2020</v>
      </c>
      <c r="K1550" s="20">
        <v>4</v>
      </c>
      <c r="L1550" s="20">
        <v>16</v>
      </c>
    </row>
    <row r="1551" spans="1:12" x14ac:dyDescent="0.3">
      <c r="A1551" s="21">
        <v>43935</v>
      </c>
      <c r="B1551" s="20" t="s">
        <v>757</v>
      </c>
      <c r="C1551" s="20" t="s">
        <v>758</v>
      </c>
      <c r="D1551" s="20" t="s">
        <v>759</v>
      </c>
      <c r="E1551" s="20">
        <v>14400</v>
      </c>
      <c r="F1551" s="20" t="s">
        <v>1013</v>
      </c>
      <c r="G1551" s="20">
        <v>40</v>
      </c>
      <c r="H1551" s="20">
        <v>360</v>
      </c>
      <c r="I1551" s="20">
        <v>720.7</v>
      </c>
      <c r="J1551" s="20">
        <v>2020</v>
      </c>
      <c r="K1551" s="20">
        <v>4</v>
      </c>
      <c r="L1551" s="20">
        <v>16</v>
      </c>
    </row>
    <row r="1552" spans="1:12" x14ac:dyDescent="0.3">
      <c r="A1552" s="21">
        <v>43935</v>
      </c>
      <c r="B1552" s="20" t="s">
        <v>761</v>
      </c>
      <c r="C1552" s="20" t="s">
        <v>762</v>
      </c>
      <c r="D1552" s="20" t="s">
        <v>759</v>
      </c>
      <c r="E1552" s="20">
        <v>15480</v>
      </c>
      <c r="F1552" s="20" t="s">
        <v>1014</v>
      </c>
      <c r="G1552" s="20">
        <v>43</v>
      </c>
      <c r="H1552" s="20">
        <v>360</v>
      </c>
      <c r="I1552" s="20">
        <v>890.55</v>
      </c>
      <c r="J1552" s="20">
        <v>2020</v>
      </c>
      <c r="K1552" s="20">
        <v>4</v>
      </c>
      <c r="L1552" s="20">
        <v>16</v>
      </c>
    </row>
    <row r="1553" spans="1:12" x14ac:dyDescent="0.3">
      <c r="A1553" s="21">
        <v>43935</v>
      </c>
      <c r="B1553" s="20" t="s">
        <v>764</v>
      </c>
      <c r="C1553" s="20" t="s">
        <v>765</v>
      </c>
      <c r="D1553" s="20" t="s">
        <v>759</v>
      </c>
      <c r="E1553" s="20">
        <v>14400</v>
      </c>
      <c r="F1553" s="20" t="s">
        <v>1015</v>
      </c>
      <c r="G1553" s="20">
        <v>40</v>
      </c>
      <c r="H1553" s="20">
        <v>360</v>
      </c>
      <c r="I1553" s="20">
        <v>881.6</v>
      </c>
      <c r="J1553" s="20">
        <v>2020</v>
      </c>
      <c r="K1553" s="20">
        <v>4</v>
      </c>
      <c r="L1553" s="20">
        <v>16</v>
      </c>
    </row>
    <row r="1554" spans="1:12" x14ac:dyDescent="0.3">
      <c r="A1554" s="21">
        <v>43935</v>
      </c>
      <c r="B1554" s="20" t="s">
        <v>767</v>
      </c>
      <c r="C1554" s="20" t="s">
        <v>768</v>
      </c>
      <c r="D1554" s="20" t="s">
        <v>759</v>
      </c>
      <c r="E1554" s="20">
        <v>11160</v>
      </c>
      <c r="F1554" s="20" t="s">
        <v>1016</v>
      </c>
      <c r="G1554" s="20">
        <v>31</v>
      </c>
      <c r="H1554" s="20">
        <v>360</v>
      </c>
      <c r="I1554" s="20">
        <v>678.25</v>
      </c>
      <c r="J1554" s="20">
        <v>2020</v>
      </c>
      <c r="K1554" s="20">
        <v>4</v>
      </c>
      <c r="L1554" s="20">
        <v>16</v>
      </c>
    </row>
    <row r="1555" spans="1:12" x14ac:dyDescent="0.3">
      <c r="A1555" s="21">
        <v>43935</v>
      </c>
      <c r="B1555" s="20" t="s">
        <v>770</v>
      </c>
      <c r="C1555" s="20" t="s">
        <v>771</v>
      </c>
      <c r="D1555" s="20" t="s">
        <v>759</v>
      </c>
      <c r="E1555" s="20">
        <v>10080</v>
      </c>
      <c r="F1555" s="20" t="s">
        <v>1017</v>
      </c>
      <c r="G1555" s="20">
        <v>28</v>
      </c>
      <c r="H1555" s="20">
        <v>360</v>
      </c>
      <c r="I1555" s="20">
        <v>646.1</v>
      </c>
      <c r="J1555" s="20">
        <v>2020</v>
      </c>
      <c r="K1555" s="20">
        <v>4</v>
      </c>
      <c r="L1555" s="20">
        <v>16</v>
      </c>
    </row>
    <row r="1556" spans="1:12" x14ac:dyDescent="0.3">
      <c r="A1556" s="21">
        <v>43935</v>
      </c>
      <c r="B1556" s="20" t="s">
        <v>773</v>
      </c>
      <c r="C1556" s="20" t="s">
        <v>774</v>
      </c>
      <c r="D1556" s="20" t="s">
        <v>759</v>
      </c>
      <c r="E1556" s="20">
        <v>11880</v>
      </c>
      <c r="F1556" s="20" t="s">
        <v>1018</v>
      </c>
      <c r="G1556" s="20">
        <v>33</v>
      </c>
      <c r="H1556" s="20">
        <v>360</v>
      </c>
      <c r="I1556" s="20">
        <v>744.2</v>
      </c>
      <c r="J1556" s="20">
        <v>2020</v>
      </c>
      <c r="K1556" s="20">
        <v>4</v>
      </c>
      <c r="L1556" s="20">
        <v>16</v>
      </c>
    </row>
    <row r="1557" spans="1:12" x14ac:dyDescent="0.3">
      <c r="A1557" s="21">
        <v>43935</v>
      </c>
      <c r="B1557" s="20" t="s">
        <v>757</v>
      </c>
      <c r="C1557" s="20" t="s">
        <v>758</v>
      </c>
      <c r="D1557" s="20" t="s">
        <v>759</v>
      </c>
      <c r="E1557" s="20">
        <v>9000</v>
      </c>
      <c r="F1557" s="20" t="s">
        <v>1013</v>
      </c>
      <c r="G1557" s="20">
        <v>25</v>
      </c>
      <c r="H1557" s="20">
        <v>360</v>
      </c>
      <c r="I1557" s="20">
        <v>450.15</v>
      </c>
      <c r="J1557" s="20">
        <v>2020</v>
      </c>
      <c r="K1557" s="20">
        <v>4</v>
      </c>
      <c r="L1557" s="20">
        <v>16</v>
      </c>
    </row>
    <row r="1558" spans="1:12" x14ac:dyDescent="0.3">
      <c r="A1558" s="21">
        <v>43935</v>
      </c>
      <c r="B1558" s="20" t="s">
        <v>761</v>
      </c>
      <c r="C1558" s="20" t="s">
        <v>762</v>
      </c>
      <c r="D1558" s="20" t="s">
        <v>759</v>
      </c>
      <c r="E1558" s="20">
        <v>9360</v>
      </c>
      <c r="F1558" s="20" t="s">
        <v>1014</v>
      </c>
      <c r="G1558" s="20">
        <v>26</v>
      </c>
      <c r="H1558" s="20">
        <v>360</v>
      </c>
      <c r="I1558" s="20">
        <v>545.9</v>
      </c>
      <c r="J1558" s="20">
        <v>2020</v>
      </c>
      <c r="K1558" s="20">
        <v>4</v>
      </c>
      <c r="L1558" s="20">
        <v>16</v>
      </c>
    </row>
    <row r="1559" spans="1:12" x14ac:dyDescent="0.3">
      <c r="A1559" s="21">
        <v>43935</v>
      </c>
      <c r="B1559" s="20" t="s">
        <v>764</v>
      </c>
      <c r="C1559" s="20" t="s">
        <v>765</v>
      </c>
      <c r="D1559" s="20" t="s">
        <v>759</v>
      </c>
      <c r="E1559" s="20">
        <v>9360</v>
      </c>
      <c r="F1559" s="20" t="s">
        <v>1015</v>
      </c>
      <c r="G1559" s="20">
        <v>26</v>
      </c>
      <c r="H1559" s="20">
        <v>360</v>
      </c>
      <c r="I1559" s="20">
        <v>571.85</v>
      </c>
      <c r="J1559" s="20">
        <v>2020</v>
      </c>
      <c r="K1559" s="20">
        <v>4</v>
      </c>
      <c r="L1559" s="20">
        <v>16</v>
      </c>
    </row>
    <row r="1560" spans="1:12" x14ac:dyDescent="0.3">
      <c r="A1560" s="21">
        <v>43935</v>
      </c>
      <c r="B1560" s="20" t="s">
        <v>767</v>
      </c>
      <c r="C1560" s="20" t="s">
        <v>768</v>
      </c>
      <c r="D1560" s="20" t="s">
        <v>759</v>
      </c>
      <c r="E1560" s="20">
        <v>7560</v>
      </c>
      <c r="F1560" s="20" t="s">
        <v>1016</v>
      </c>
      <c r="G1560" s="20">
        <v>21</v>
      </c>
      <c r="H1560" s="20">
        <v>360</v>
      </c>
      <c r="I1560" s="20">
        <v>462.4</v>
      </c>
      <c r="J1560" s="20">
        <v>2020</v>
      </c>
      <c r="K1560" s="20">
        <v>4</v>
      </c>
      <c r="L1560" s="20">
        <v>16</v>
      </c>
    </row>
    <row r="1561" spans="1:12" x14ac:dyDescent="0.3">
      <c r="A1561" s="21">
        <v>43935</v>
      </c>
      <c r="B1561" s="20" t="s">
        <v>770</v>
      </c>
      <c r="C1561" s="20" t="s">
        <v>771</v>
      </c>
      <c r="D1561" s="20" t="s">
        <v>759</v>
      </c>
      <c r="E1561" s="20">
        <v>7200</v>
      </c>
      <c r="F1561" s="20" t="s">
        <v>1017</v>
      </c>
      <c r="G1561" s="20">
        <v>20</v>
      </c>
      <c r="H1561" s="20">
        <v>360</v>
      </c>
      <c r="I1561" s="20">
        <v>466.6</v>
      </c>
      <c r="J1561" s="20">
        <v>2020</v>
      </c>
      <c r="K1561" s="20">
        <v>4</v>
      </c>
      <c r="L1561" s="20">
        <v>16</v>
      </c>
    </row>
    <row r="1562" spans="1:12" x14ac:dyDescent="0.3">
      <c r="A1562" s="21">
        <v>43935</v>
      </c>
      <c r="B1562" s="20" t="s">
        <v>773</v>
      </c>
      <c r="C1562" s="20" t="s">
        <v>774</v>
      </c>
      <c r="D1562" s="20" t="s">
        <v>759</v>
      </c>
      <c r="E1562" s="20">
        <v>7920</v>
      </c>
      <c r="F1562" s="20" t="s">
        <v>1018</v>
      </c>
      <c r="G1562" s="20">
        <v>22</v>
      </c>
      <c r="H1562" s="20">
        <v>360</v>
      </c>
      <c r="I1562" s="20">
        <v>503.25</v>
      </c>
      <c r="J1562" s="20">
        <v>2020</v>
      </c>
      <c r="K1562" s="20">
        <v>4</v>
      </c>
      <c r="L1562" s="20">
        <v>16</v>
      </c>
    </row>
    <row r="1563" spans="1:12" x14ac:dyDescent="0.3">
      <c r="A1563" s="21">
        <v>43935</v>
      </c>
      <c r="B1563" s="20" t="s">
        <v>757</v>
      </c>
      <c r="C1563" s="20" t="s">
        <v>758</v>
      </c>
      <c r="D1563" s="20" t="s">
        <v>759</v>
      </c>
      <c r="E1563" s="20">
        <v>12600</v>
      </c>
      <c r="F1563" s="20" t="s">
        <v>1013</v>
      </c>
      <c r="G1563" s="20">
        <v>35</v>
      </c>
      <c r="H1563" s="20">
        <v>360</v>
      </c>
      <c r="I1563" s="20">
        <v>623.29999999999995</v>
      </c>
      <c r="J1563" s="20">
        <v>2020</v>
      </c>
      <c r="K1563" s="20">
        <v>4</v>
      </c>
      <c r="L1563" s="20">
        <v>16</v>
      </c>
    </row>
    <row r="1564" spans="1:12" x14ac:dyDescent="0.3">
      <c r="A1564" s="21">
        <v>43935</v>
      </c>
      <c r="B1564" s="20" t="s">
        <v>761</v>
      </c>
      <c r="C1564" s="20" t="s">
        <v>762</v>
      </c>
      <c r="D1564" s="20" t="s">
        <v>759</v>
      </c>
      <c r="E1564" s="20">
        <v>12600</v>
      </c>
      <c r="F1564" s="20" t="s">
        <v>1014</v>
      </c>
      <c r="G1564" s="20">
        <v>35</v>
      </c>
      <c r="H1564" s="20">
        <v>360</v>
      </c>
      <c r="I1564" s="20">
        <v>736.55</v>
      </c>
      <c r="J1564" s="20">
        <v>2020</v>
      </c>
      <c r="K1564" s="20">
        <v>4</v>
      </c>
      <c r="L1564" s="20">
        <v>16</v>
      </c>
    </row>
    <row r="1565" spans="1:12" x14ac:dyDescent="0.3">
      <c r="A1565" s="21">
        <v>43935</v>
      </c>
      <c r="B1565" s="20" t="s">
        <v>764</v>
      </c>
      <c r="C1565" s="20" t="s">
        <v>765</v>
      </c>
      <c r="D1565" s="20" t="s">
        <v>759</v>
      </c>
      <c r="E1565" s="20">
        <v>13680</v>
      </c>
      <c r="F1565" s="20" t="s">
        <v>1015</v>
      </c>
      <c r="G1565" s="20">
        <v>38</v>
      </c>
      <c r="H1565" s="20">
        <v>360</v>
      </c>
      <c r="I1565" s="20">
        <v>840.35</v>
      </c>
      <c r="J1565" s="20">
        <v>2020</v>
      </c>
      <c r="K1565" s="20">
        <v>4</v>
      </c>
      <c r="L1565" s="20">
        <v>16</v>
      </c>
    </row>
    <row r="1566" spans="1:12" x14ac:dyDescent="0.3">
      <c r="A1566" s="21">
        <v>43935</v>
      </c>
      <c r="B1566" s="20" t="s">
        <v>767</v>
      </c>
      <c r="C1566" s="20" t="s">
        <v>768</v>
      </c>
      <c r="D1566" s="20" t="s">
        <v>759</v>
      </c>
      <c r="E1566" s="20">
        <v>11520</v>
      </c>
      <c r="F1566" s="20" t="s">
        <v>1016</v>
      </c>
      <c r="G1566" s="20">
        <v>32</v>
      </c>
      <c r="H1566" s="20">
        <v>360</v>
      </c>
      <c r="I1566" s="20">
        <v>706.65</v>
      </c>
      <c r="J1566" s="20">
        <v>2020</v>
      </c>
      <c r="K1566" s="20">
        <v>4</v>
      </c>
      <c r="L1566" s="20">
        <v>16</v>
      </c>
    </row>
    <row r="1567" spans="1:12" x14ac:dyDescent="0.3">
      <c r="A1567" s="21">
        <v>43935</v>
      </c>
      <c r="B1567" s="20" t="s">
        <v>770</v>
      </c>
      <c r="C1567" s="20" t="s">
        <v>771</v>
      </c>
      <c r="D1567" s="20" t="s">
        <v>759</v>
      </c>
      <c r="E1567" s="20">
        <v>9720</v>
      </c>
      <c r="F1567" s="20" t="s">
        <v>1017</v>
      </c>
      <c r="G1567" s="20">
        <v>27</v>
      </c>
      <c r="H1567" s="20">
        <v>360</v>
      </c>
      <c r="I1567" s="20">
        <v>628.5</v>
      </c>
      <c r="J1567" s="20">
        <v>2020</v>
      </c>
      <c r="K1567" s="20">
        <v>4</v>
      </c>
      <c r="L1567" s="20">
        <v>16</v>
      </c>
    </row>
    <row r="1568" spans="1:12" x14ac:dyDescent="0.3">
      <c r="A1568" s="21">
        <v>43935</v>
      </c>
      <c r="B1568" s="20" t="s">
        <v>773</v>
      </c>
      <c r="C1568" s="20" t="s">
        <v>774</v>
      </c>
      <c r="D1568" s="20" t="s">
        <v>759</v>
      </c>
      <c r="E1568" s="20">
        <v>10080</v>
      </c>
      <c r="F1568" s="20" t="s">
        <v>1018</v>
      </c>
      <c r="G1568" s="20">
        <v>28</v>
      </c>
      <c r="H1568" s="20">
        <v>360</v>
      </c>
      <c r="I1568" s="20">
        <v>636.5</v>
      </c>
      <c r="J1568" s="20">
        <v>2020</v>
      </c>
      <c r="K1568" s="20">
        <v>4</v>
      </c>
      <c r="L1568" s="20">
        <v>16</v>
      </c>
    </row>
    <row r="1569" spans="1:12" x14ac:dyDescent="0.3">
      <c r="A1569" s="21">
        <v>43935</v>
      </c>
      <c r="B1569" s="20" t="s">
        <v>757</v>
      </c>
      <c r="C1569" s="20" t="s">
        <v>758</v>
      </c>
      <c r="D1569" s="20" t="s">
        <v>759</v>
      </c>
      <c r="E1569" s="20">
        <v>12960</v>
      </c>
      <c r="F1569" s="20" t="s">
        <v>1013</v>
      </c>
      <c r="G1569" s="20">
        <v>36</v>
      </c>
      <c r="H1569" s="20">
        <v>360</v>
      </c>
      <c r="I1569" s="20">
        <v>622.95000000000005</v>
      </c>
      <c r="J1569" s="20">
        <v>2020</v>
      </c>
      <c r="K1569" s="20">
        <v>4</v>
      </c>
      <c r="L1569" s="20">
        <v>16</v>
      </c>
    </row>
    <row r="1570" spans="1:12" x14ac:dyDescent="0.3">
      <c r="A1570" s="21">
        <v>43935</v>
      </c>
      <c r="B1570" s="20" t="s">
        <v>761</v>
      </c>
      <c r="C1570" s="20" t="s">
        <v>762</v>
      </c>
      <c r="D1570" s="20" t="s">
        <v>759</v>
      </c>
      <c r="E1570" s="20">
        <v>13320</v>
      </c>
      <c r="F1570" s="20" t="s">
        <v>1014</v>
      </c>
      <c r="G1570" s="20">
        <v>37</v>
      </c>
      <c r="H1570" s="20">
        <v>360</v>
      </c>
      <c r="I1570" s="20">
        <v>783.3</v>
      </c>
      <c r="J1570" s="20">
        <v>2020</v>
      </c>
      <c r="K1570" s="20">
        <v>4</v>
      </c>
      <c r="L1570" s="20">
        <v>16</v>
      </c>
    </row>
    <row r="1571" spans="1:12" x14ac:dyDescent="0.3">
      <c r="A1571" s="21">
        <v>43935</v>
      </c>
      <c r="B1571" s="20" t="s">
        <v>764</v>
      </c>
      <c r="C1571" s="20" t="s">
        <v>765</v>
      </c>
      <c r="D1571" s="20" t="s">
        <v>759</v>
      </c>
      <c r="E1571" s="20">
        <v>13680</v>
      </c>
      <c r="F1571" s="20" t="s">
        <v>1015</v>
      </c>
      <c r="G1571" s="20">
        <v>38</v>
      </c>
      <c r="H1571" s="20">
        <v>360</v>
      </c>
      <c r="I1571" s="20">
        <v>843.6</v>
      </c>
      <c r="J1571" s="20">
        <v>2020</v>
      </c>
      <c r="K1571" s="20">
        <v>4</v>
      </c>
      <c r="L1571" s="20">
        <v>16</v>
      </c>
    </row>
    <row r="1572" spans="1:12" x14ac:dyDescent="0.3">
      <c r="A1572" s="21">
        <v>43935</v>
      </c>
      <c r="B1572" s="20" t="s">
        <v>767</v>
      </c>
      <c r="C1572" s="20" t="s">
        <v>768</v>
      </c>
      <c r="D1572" s="20" t="s">
        <v>759</v>
      </c>
      <c r="E1572" s="20">
        <v>12960</v>
      </c>
      <c r="F1572" s="20" t="s">
        <v>1016</v>
      </c>
      <c r="G1572" s="20">
        <v>36</v>
      </c>
      <c r="H1572" s="20">
        <v>360</v>
      </c>
      <c r="I1572" s="20">
        <v>793.75</v>
      </c>
      <c r="J1572" s="20">
        <v>2020</v>
      </c>
      <c r="K1572" s="20">
        <v>4</v>
      </c>
      <c r="L1572" s="20">
        <v>16</v>
      </c>
    </row>
    <row r="1573" spans="1:12" x14ac:dyDescent="0.3">
      <c r="A1573" s="21">
        <v>43935</v>
      </c>
      <c r="B1573" s="20" t="s">
        <v>770</v>
      </c>
      <c r="C1573" s="20" t="s">
        <v>771</v>
      </c>
      <c r="D1573" s="20" t="s">
        <v>759</v>
      </c>
      <c r="E1573" s="20">
        <v>10800</v>
      </c>
      <c r="F1573" s="20" t="s">
        <v>1017</v>
      </c>
      <c r="G1573" s="20">
        <v>30</v>
      </c>
      <c r="H1573" s="20">
        <v>360</v>
      </c>
      <c r="I1573" s="20">
        <v>704.9</v>
      </c>
      <c r="J1573" s="20">
        <v>2020</v>
      </c>
      <c r="K1573" s="20">
        <v>4</v>
      </c>
      <c r="L1573" s="20">
        <v>16</v>
      </c>
    </row>
    <row r="1574" spans="1:12" x14ac:dyDescent="0.3">
      <c r="A1574" s="21">
        <v>43935</v>
      </c>
      <c r="B1574" s="20" t="s">
        <v>773</v>
      </c>
      <c r="C1574" s="20" t="s">
        <v>774</v>
      </c>
      <c r="D1574" s="20" t="s">
        <v>759</v>
      </c>
      <c r="E1574" s="20">
        <v>10800</v>
      </c>
      <c r="F1574" s="20" t="s">
        <v>1018</v>
      </c>
      <c r="G1574" s="20">
        <v>30</v>
      </c>
      <c r="H1574" s="20">
        <v>360</v>
      </c>
      <c r="I1574" s="20">
        <v>684.5</v>
      </c>
      <c r="J1574" s="20">
        <v>2020</v>
      </c>
      <c r="K1574" s="20">
        <v>4</v>
      </c>
      <c r="L1574" s="20">
        <v>16</v>
      </c>
    </row>
    <row r="1575" spans="1:12" x14ac:dyDescent="0.3">
      <c r="A1575" s="21">
        <v>43930</v>
      </c>
      <c r="B1575" s="20" t="s">
        <v>757</v>
      </c>
      <c r="C1575" s="20" t="s">
        <v>758</v>
      </c>
      <c r="D1575" s="20" t="s">
        <v>759</v>
      </c>
      <c r="E1575" s="20">
        <v>12240</v>
      </c>
      <c r="F1575" s="20" t="s">
        <v>1013</v>
      </c>
      <c r="G1575" s="20">
        <v>34</v>
      </c>
      <c r="H1575" s="20">
        <v>360</v>
      </c>
      <c r="I1575" s="20">
        <v>604.25</v>
      </c>
      <c r="J1575" s="20">
        <v>2020</v>
      </c>
      <c r="K1575" s="20">
        <v>4</v>
      </c>
      <c r="L1575" s="20">
        <v>15</v>
      </c>
    </row>
    <row r="1576" spans="1:12" x14ac:dyDescent="0.3">
      <c r="A1576" s="21">
        <v>43930</v>
      </c>
      <c r="B1576" s="20" t="s">
        <v>761</v>
      </c>
      <c r="C1576" s="20" t="s">
        <v>762</v>
      </c>
      <c r="D1576" s="20" t="s">
        <v>759</v>
      </c>
      <c r="E1576" s="20">
        <v>12960</v>
      </c>
      <c r="F1576" s="20" t="s">
        <v>1014</v>
      </c>
      <c r="G1576" s="20">
        <v>36</v>
      </c>
      <c r="H1576" s="20">
        <v>360</v>
      </c>
      <c r="I1576" s="20">
        <v>764.05</v>
      </c>
      <c r="J1576" s="20">
        <v>2020</v>
      </c>
      <c r="K1576" s="20">
        <v>4</v>
      </c>
      <c r="L1576" s="20">
        <v>15</v>
      </c>
    </row>
    <row r="1577" spans="1:12" x14ac:dyDescent="0.3">
      <c r="A1577" s="21">
        <v>43930</v>
      </c>
      <c r="B1577" s="20" t="s">
        <v>764</v>
      </c>
      <c r="C1577" s="20" t="s">
        <v>765</v>
      </c>
      <c r="D1577" s="20" t="s">
        <v>759</v>
      </c>
      <c r="E1577" s="20">
        <v>13320</v>
      </c>
      <c r="F1577" s="20" t="s">
        <v>1015</v>
      </c>
      <c r="G1577" s="20">
        <v>37</v>
      </c>
      <c r="H1577" s="20">
        <v>360</v>
      </c>
      <c r="I1577" s="20">
        <v>824.45</v>
      </c>
      <c r="J1577" s="20">
        <v>2020</v>
      </c>
      <c r="K1577" s="20">
        <v>4</v>
      </c>
      <c r="L1577" s="20">
        <v>15</v>
      </c>
    </row>
    <row r="1578" spans="1:12" x14ac:dyDescent="0.3">
      <c r="A1578" s="21">
        <v>43930</v>
      </c>
      <c r="B1578" s="20" t="s">
        <v>767</v>
      </c>
      <c r="C1578" s="20" t="s">
        <v>768</v>
      </c>
      <c r="D1578" s="20" t="s">
        <v>759</v>
      </c>
      <c r="E1578" s="20">
        <v>15480</v>
      </c>
      <c r="F1578" s="20" t="s">
        <v>1016</v>
      </c>
      <c r="G1578" s="20">
        <v>43</v>
      </c>
      <c r="H1578" s="20">
        <v>360</v>
      </c>
      <c r="I1578" s="20">
        <v>946.5</v>
      </c>
      <c r="J1578" s="20">
        <v>2020</v>
      </c>
      <c r="K1578" s="20">
        <v>4</v>
      </c>
      <c r="L1578" s="20">
        <v>15</v>
      </c>
    </row>
    <row r="1579" spans="1:12" x14ac:dyDescent="0.3">
      <c r="A1579" s="21">
        <v>43930</v>
      </c>
      <c r="B1579" s="20" t="s">
        <v>770</v>
      </c>
      <c r="C1579" s="20" t="s">
        <v>771</v>
      </c>
      <c r="D1579" s="20" t="s">
        <v>759</v>
      </c>
      <c r="E1579" s="20">
        <v>11520</v>
      </c>
      <c r="F1579" s="20" t="s">
        <v>1017</v>
      </c>
      <c r="G1579" s="20">
        <v>32</v>
      </c>
      <c r="H1579" s="20">
        <v>360</v>
      </c>
      <c r="I1579" s="20">
        <v>721.3</v>
      </c>
      <c r="J1579" s="20">
        <v>2020</v>
      </c>
      <c r="K1579" s="20">
        <v>4</v>
      </c>
      <c r="L1579" s="20">
        <v>15</v>
      </c>
    </row>
    <row r="1580" spans="1:12" x14ac:dyDescent="0.3">
      <c r="A1580" s="21">
        <v>43930</v>
      </c>
      <c r="B1580" s="20" t="s">
        <v>773</v>
      </c>
      <c r="C1580" s="20" t="s">
        <v>774</v>
      </c>
      <c r="D1580" s="20" t="s">
        <v>759</v>
      </c>
      <c r="E1580" s="20">
        <v>10080</v>
      </c>
      <c r="F1580" s="20" t="s">
        <v>1018</v>
      </c>
      <c r="G1580" s="20">
        <v>28</v>
      </c>
      <c r="H1580" s="20">
        <v>360</v>
      </c>
      <c r="I1580" s="20">
        <v>641.4</v>
      </c>
      <c r="J1580" s="20">
        <v>2020</v>
      </c>
      <c r="K1580" s="20">
        <v>4</v>
      </c>
      <c r="L1580" s="20">
        <v>15</v>
      </c>
    </row>
    <row r="1581" spans="1:12" x14ac:dyDescent="0.3">
      <c r="A1581" s="21">
        <v>43930</v>
      </c>
      <c r="B1581" s="20" t="s">
        <v>757</v>
      </c>
      <c r="C1581" s="20" t="s">
        <v>758</v>
      </c>
      <c r="D1581" s="20" t="s">
        <v>759</v>
      </c>
      <c r="E1581" s="20">
        <v>11880</v>
      </c>
      <c r="F1581" s="20" t="s">
        <v>1013</v>
      </c>
      <c r="G1581" s="20">
        <v>33</v>
      </c>
      <c r="H1581" s="20">
        <v>360</v>
      </c>
      <c r="I1581" s="20">
        <v>578.4</v>
      </c>
      <c r="J1581" s="20">
        <v>2020</v>
      </c>
      <c r="K1581" s="20">
        <v>4</v>
      </c>
      <c r="L1581" s="20">
        <v>15</v>
      </c>
    </row>
    <row r="1582" spans="1:12" x14ac:dyDescent="0.3">
      <c r="A1582" s="21">
        <v>43930</v>
      </c>
      <c r="B1582" s="20" t="s">
        <v>761</v>
      </c>
      <c r="C1582" s="20" t="s">
        <v>762</v>
      </c>
      <c r="D1582" s="20" t="s">
        <v>759</v>
      </c>
      <c r="E1582" s="20">
        <v>12960</v>
      </c>
      <c r="F1582" s="20" t="s">
        <v>1014</v>
      </c>
      <c r="G1582" s="20">
        <v>36</v>
      </c>
      <c r="H1582" s="20">
        <v>360</v>
      </c>
      <c r="I1582" s="20">
        <v>762.3</v>
      </c>
      <c r="J1582" s="20">
        <v>2020</v>
      </c>
      <c r="K1582" s="20">
        <v>4</v>
      </c>
      <c r="L1582" s="20">
        <v>15</v>
      </c>
    </row>
    <row r="1583" spans="1:12" x14ac:dyDescent="0.3">
      <c r="A1583" s="21">
        <v>43930</v>
      </c>
      <c r="B1583" s="20" t="s">
        <v>764</v>
      </c>
      <c r="C1583" s="20" t="s">
        <v>765</v>
      </c>
      <c r="D1583" s="20" t="s">
        <v>759</v>
      </c>
      <c r="E1583" s="20">
        <v>14400</v>
      </c>
      <c r="F1583" s="20" t="s">
        <v>1015</v>
      </c>
      <c r="G1583" s="20">
        <v>40</v>
      </c>
      <c r="H1583" s="20">
        <v>360</v>
      </c>
      <c r="I1583" s="20">
        <v>894.65</v>
      </c>
      <c r="J1583" s="20">
        <v>2020</v>
      </c>
      <c r="K1583" s="20">
        <v>4</v>
      </c>
      <c r="L1583" s="20">
        <v>15</v>
      </c>
    </row>
    <row r="1584" spans="1:12" x14ac:dyDescent="0.3">
      <c r="A1584" s="21">
        <v>43930</v>
      </c>
      <c r="B1584" s="20" t="s">
        <v>767</v>
      </c>
      <c r="C1584" s="20" t="s">
        <v>768</v>
      </c>
      <c r="D1584" s="20" t="s">
        <v>759</v>
      </c>
      <c r="E1584" s="20">
        <v>10440</v>
      </c>
      <c r="F1584" s="20" t="s">
        <v>1016</v>
      </c>
      <c r="G1584" s="20">
        <v>29</v>
      </c>
      <c r="H1584" s="20">
        <v>360</v>
      </c>
      <c r="I1584" s="20">
        <v>643.29999999999995</v>
      </c>
      <c r="J1584" s="20">
        <v>2020</v>
      </c>
      <c r="K1584" s="20">
        <v>4</v>
      </c>
      <c r="L1584" s="20">
        <v>15</v>
      </c>
    </row>
    <row r="1585" spans="1:12" x14ac:dyDescent="0.3">
      <c r="A1585" s="21">
        <v>43930</v>
      </c>
      <c r="B1585" s="20" t="s">
        <v>770</v>
      </c>
      <c r="C1585" s="20" t="s">
        <v>771</v>
      </c>
      <c r="D1585" s="20" t="s">
        <v>759</v>
      </c>
      <c r="E1585" s="20">
        <v>11880</v>
      </c>
      <c r="F1585" s="20" t="s">
        <v>1017</v>
      </c>
      <c r="G1585" s="20">
        <v>33</v>
      </c>
      <c r="H1585" s="20">
        <v>360</v>
      </c>
      <c r="I1585" s="20">
        <v>749.3</v>
      </c>
      <c r="J1585" s="20">
        <v>2020</v>
      </c>
      <c r="K1585" s="20">
        <v>4</v>
      </c>
      <c r="L1585" s="20">
        <v>15</v>
      </c>
    </row>
    <row r="1586" spans="1:12" x14ac:dyDescent="0.3">
      <c r="A1586" s="21">
        <v>43930</v>
      </c>
      <c r="B1586" s="20" t="s">
        <v>773</v>
      </c>
      <c r="C1586" s="20" t="s">
        <v>774</v>
      </c>
      <c r="D1586" s="20" t="s">
        <v>759</v>
      </c>
      <c r="E1586" s="20">
        <v>11160</v>
      </c>
      <c r="F1586" s="20" t="s">
        <v>1018</v>
      </c>
      <c r="G1586" s="20">
        <v>31</v>
      </c>
      <c r="H1586" s="20">
        <v>360</v>
      </c>
      <c r="I1586" s="20">
        <v>712.1</v>
      </c>
      <c r="J1586" s="20">
        <v>2020</v>
      </c>
      <c r="K1586" s="20">
        <v>4</v>
      </c>
      <c r="L1586" s="20">
        <v>15</v>
      </c>
    </row>
    <row r="1587" spans="1:12" x14ac:dyDescent="0.3">
      <c r="A1587" s="21">
        <v>43929</v>
      </c>
      <c r="B1587" s="20" t="s">
        <v>757</v>
      </c>
      <c r="C1587" s="20" t="s">
        <v>758</v>
      </c>
      <c r="D1587" s="20" t="s">
        <v>759</v>
      </c>
      <c r="E1587" s="20">
        <v>11880</v>
      </c>
      <c r="F1587" s="20" t="s">
        <v>1013</v>
      </c>
      <c r="G1587" s="20">
        <v>33</v>
      </c>
      <c r="H1587" s="20">
        <v>360</v>
      </c>
      <c r="I1587" s="20">
        <v>571.6</v>
      </c>
      <c r="J1587" s="20">
        <v>2020</v>
      </c>
      <c r="K1587" s="20">
        <v>4</v>
      </c>
      <c r="L1587" s="20">
        <v>15</v>
      </c>
    </row>
    <row r="1588" spans="1:12" x14ac:dyDescent="0.3">
      <c r="A1588" s="21">
        <v>43929</v>
      </c>
      <c r="B1588" s="20" t="s">
        <v>761</v>
      </c>
      <c r="C1588" s="20" t="s">
        <v>762</v>
      </c>
      <c r="D1588" s="20" t="s">
        <v>759</v>
      </c>
      <c r="E1588" s="20">
        <v>13680</v>
      </c>
      <c r="F1588" s="20" t="s">
        <v>1014</v>
      </c>
      <c r="G1588" s="20">
        <v>38</v>
      </c>
      <c r="H1588" s="20">
        <v>360</v>
      </c>
      <c r="I1588" s="20">
        <v>797.35</v>
      </c>
      <c r="J1588" s="20">
        <v>2020</v>
      </c>
      <c r="K1588" s="20">
        <v>4</v>
      </c>
      <c r="L1588" s="20">
        <v>15</v>
      </c>
    </row>
    <row r="1589" spans="1:12" x14ac:dyDescent="0.3">
      <c r="A1589" s="21">
        <v>43929</v>
      </c>
      <c r="B1589" s="20" t="s">
        <v>764</v>
      </c>
      <c r="C1589" s="20" t="s">
        <v>765</v>
      </c>
      <c r="D1589" s="20" t="s">
        <v>759</v>
      </c>
      <c r="E1589" s="20">
        <v>15120</v>
      </c>
      <c r="F1589" s="20" t="s">
        <v>1015</v>
      </c>
      <c r="G1589" s="20">
        <v>42</v>
      </c>
      <c r="H1589" s="20">
        <v>360</v>
      </c>
      <c r="I1589" s="20">
        <v>929.25</v>
      </c>
      <c r="J1589" s="20">
        <v>2020</v>
      </c>
      <c r="K1589" s="20">
        <v>4</v>
      </c>
      <c r="L1589" s="20">
        <v>15</v>
      </c>
    </row>
    <row r="1590" spans="1:12" x14ac:dyDescent="0.3">
      <c r="A1590" s="21">
        <v>43929</v>
      </c>
      <c r="B1590" s="20" t="s">
        <v>767</v>
      </c>
      <c r="C1590" s="20" t="s">
        <v>768</v>
      </c>
      <c r="D1590" s="20" t="s">
        <v>759</v>
      </c>
      <c r="E1590" s="20">
        <v>14400</v>
      </c>
      <c r="F1590" s="20" t="s">
        <v>1016</v>
      </c>
      <c r="G1590" s="20">
        <v>40</v>
      </c>
      <c r="H1590" s="20">
        <v>360</v>
      </c>
      <c r="I1590" s="20">
        <v>903.65</v>
      </c>
      <c r="J1590" s="20">
        <v>2020</v>
      </c>
      <c r="K1590" s="20">
        <v>4</v>
      </c>
      <c r="L1590" s="20">
        <v>15</v>
      </c>
    </row>
    <row r="1591" spans="1:12" x14ac:dyDescent="0.3">
      <c r="A1591" s="21">
        <v>43929</v>
      </c>
      <c r="B1591" s="20" t="s">
        <v>764</v>
      </c>
      <c r="C1591" s="20" t="s">
        <v>765</v>
      </c>
      <c r="D1591" s="20" t="s">
        <v>759</v>
      </c>
      <c r="E1591" s="20">
        <v>360</v>
      </c>
      <c r="F1591" s="20" t="s">
        <v>1015</v>
      </c>
      <c r="G1591" s="20">
        <v>0</v>
      </c>
      <c r="H1591" s="20">
        <v>0</v>
      </c>
      <c r="I1591" s="20">
        <v>571.6</v>
      </c>
      <c r="J1591" s="20">
        <v>2020</v>
      </c>
      <c r="K1591" s="20">
        <v>4</v>
      </c>
      <c r="L1591" s="20">
        <v>15</v>
      </c>
    </row>
    <row r="1592" spans="1:12" x14ac:dyDescent="0.3">
      <c r="A1592" s="21">
        <v>43929</v>
      </c>
      <c r="B1592" s="20" t="s">
        <v>767</v>
      </c>
      <c r="C1592" s="20" t="s">
        <v>768</v>
      </c>
      <c r="D1592" s="20" t="s">
        <v>759</v>
      </c>
      <c r="E1592" s="20">
        <v>360</v>
      </c>
      <c r="F1592" s="20" t="s">
        <v>1016</v>
      </c>
      <c r="G1592" s="20">
        <v>0</v>
      </c>
      <c r="H1592" s="20">
        <v>0</v>
      </c>
      <c r="I1592" s="20">
        <v>797.35</v>
      </c>
      <c r="J1592" s="20">
        <v>2020</v>
      </c>
      <c r="K1592" s="20">
        <v>4</v>
      </c>
      <c r="L1592" s="20">
        <v>15</v>
      </c>
    </row>
    <row r="1593" spans="1:12" x14ac:dyDescent="0.3">
      <c r="A1593" s="21">
        <v>43929</v>
      </c>
      <c r="B1593" s="20" t="s">
        <v>770</v>
      </c>
      <c r="C1593" s="20" t="s">
        <v>771</v>
      </c>
      <c r="D1593" s="20" t="s">
        <v>759</v>
      </c>
      <c r="E1593" s="20">
        <v>10080</v>
      </c>
      <c r="F1593" s="20" t="s">
        <v>1017</v>
      </c>
      <c r="G1593" s="20">
        <v>28</v>
      </c>
      <c r="H1593" s="20">
        <v>360</v>
      </c>
      <c r="I1593" s="20">
        <v>644</v>
      </c>
      <c r="J1593" s="20">
        <v>2020</v>
      </c>
      <c r="K1593" s="20">
        <v>4</v>
      </c>
      <c r="L1593" s="20">
        <v>15</v>
      </c>
    </row>
    <row r="1594" spans="1:12" x14ac:dyDescent="0.3">
      <c r="A1594" s="21">
        <v>43929</v>
      </c>
      <c r="B1594" s="20" t="s">
        <v>773</v>
      </c>
      <c r="C1594" s="20" t="s">
        <v>774</v>
      </c>
      <c r="D1594" s="20" t="s">
        <v>759</v>
      </c>
      <c r="E1594" s="20">
        <v>11160</v>
      </c>
      <c r="F1594" s="20" t="s">
        <v>1018</v>
      </c>
      <c r="G1594" s="20">
        <v>31</v>
      </c>
      <c r="H1594" s="20">
        <v>360</v>
      </c>
      <c r="I1594" s="20">
        <v>713</v>
      </c>
      <c r="J1594" s="20">
        <v>2020</v>
      </c>
      <c r="K1594" s="20">
        <v>4</v>
      </c>
      <c r="L1594" s="20">
        <v>15</v>
      </c>
    </row>
    <row r="1595" spans="1:12" x14ac:dyDescent="0.3">
      <c r="A1595" s="21">
        <v>43928</v>
      </c>
      <c r="B1595" s="20" t="s">
        <v>826</v>
      </c>
      <c r="C1595" s="20" t="s">
        <v>827</v>
      </c>
      <c r="D1595" s="20" t="s">
        <v>759</v>
      </c>
      <c r="E1595" s="20">
        <v>25920</v>
      </c>
      <c r="F1595" s="20" t="s">
        <v>1019</v>
      </c>
      <c r="G1595" s="20">
        <v>72</v>
      </c>
      <c r="H1595" s="20">
        <v>360</v>
      </c>
      <c r="I1595" s="20">
        <v>1630.3</v>
      </c>
      <c r="J1595" s="20">
        <v>2020</v>
      </c>
      <c r="K1595" s="20">
        <v>4</v>
      </c>
      <c r="L1595" s="20">
        <v>15</v>
      </c>
    </row>
    <row r="1596" spans="1:12" x14ac:dyDescent="0.3">
      <c r="A1596" s="21">
        <v>43928</v>
      </c>
      <c r="B1596" s="20" t="s">
        <v>757</v>
      </c>
      <c r="C1596" s="20" t="s">
        <v>758</v>
      </c>
      <c r="D1596" s="20" t="s">
        <v>759</v>
      </c>
      <c r="E1596" s="20">
        <v>11880</v>
      </c>
      <c r="F1596" s="20" t="s">
        <v>1020</v>
      </c>
      <c r="G1596" s="20">
        <v>33</v>
      </c>
      <c r="H1596" s="20">
        <v>360</v>
      </c>
      <c r="I1596" s="20">
        <v>568.5</v>
      </c>
      <c r="J1596" s="20">
        <v>2020</v>
      </c>
      <c r="K1596" s="20">
        <v>4</v>
      </c>
      <c r="L1596" s="20">
        <v>15</v>
      </c>
    </row>
    <row r="1597" spans="1:12" x14ac:dyDescent="0.3">
      <c r="A1597" s="21">
        <v>43928</v>
      </c>
      <c r="B1597" s="20" t="s">
        <v>761</v>
      </c>
      <c r="C1597" s="20" t="s">
        <v>762</v>
      </c>
      <c r="D1597" s="20" t="s">
        <v>759</v>
      </c>
      <c r="E1597" s="20">
        <v>12600</v>
      </c>
      <c r="F1597" s="20" t="s">
        <v>1021</v>
      </c>
      <c r="G1597" s="20">
        <v>35</v>
      </c>
      <c r="H1597" s="20">
        <v>360</v>
      </c>
      <c r="I1597" s="20">
        <v>743</v>
      </c>
      <c r="J1597" s="20">
        <v>2020</v>
      </c>
      <c r="K1597" s="20">
        <v>4</v>
      </c>
      <c r="L1597" s="20">
        <v>15</v>
      </c>
    </row>
    <row r="1598" spans="1:12" x14ac:dyDescent="0.3">
      <c r="A1598" s="21">
        <v>43928</v>
      </c>
      <c r="B1598" s="20" t="s">
        <v>764</v>
      </c>
      <c r="C1598" s="20" t="s">
        <v>765</v>
      </c>
      <c r="D1598" s="20" t="s">
        <v>759</v>
      </c>
      <c r="E1598" s="20">
        <v>12600</v>
      </c>
      <c r="F1598" s="20" t="s">
        <v>1022</v>
      </c>
      <c r="G1598" s="20">
        <v>35</v>
      </c>
      <c r="H1598" s="20">
        <v>360</v>
      </c>
      <c r="I1598" s="20">
        <v>801.34</v>
      </c>
      <c r="J1598" s="20">
        <v>2020</v>
      </c>
      <c r="K1598" s="20">
        <v>4</v>
      </c>
      <c r="L1598" s="20">
        <v>15</v>
      </c>
    </row>
    <row r="1599" spans="1:12" x14ac:dyDescent="0.3">
      <c r="A1599" s="21">
        <v>43928</v>
      </c>
      <c r="B1599" s="20" t="s">
        <v>767</v>
      </c>
      <c r="C1599" s="20" t="s">
        <v>768</v>
      </c>
      <c r="D1599" s="20" t="s">
        <v>759</v>
      </c>
      <c r="E1599" s="20">
        <v>10440</v>
      </c>
      <c r="F1599" s="20" t="s">
        <v>1023</v>
      </c>
      <c r="G1599" s="20">
        <v>29</v>
      </c>
      <c r="H1599" s="20">
        <v>360</v>
      </c>
      <c r="I1599" s="20">
        <v>640.22</v>
      </c>
      <c r="J1599" s="20">
        <v>2020</v>
      </c>
      <c r="K1599" s="20">
        <v>4</v>
      </c>
      <c r="L1599" s="20">
        <v>15</v>
      </c>
    </row>
    <row r="1600" spans="1:12" x14ac:dyDescent="0.3">
      <c r="A1600" s="21">
        <v>43928</v>
      </c>
      <c r="B1600" s="20" t="s">
        <v>770</v>
      </c>
      <c r="C1600" s="20" t="s">
        <v>771</v>
      </c>
      <c r="D1600" s="20" t="s">
        <v>759</v>
      </c>
      <c r="E1600" s="20">
        <v>8640</v>
      </c>
      <c r="F1600" s="20" t="s">
        <v>1024</v>
      </c>
      <c r="G1600" s="20">
        <v>24</v>
      </c>
      <c r="H1600" s="20">
        <v>360</v>
      </c>
      <c r="I1600" s="20">
        <v>534.4</v>
      </c>
      <c r="J1600" s="20">
        <v>2020</v>
      </c>
      <c r="K1600" s="20">
        <v>4</v>
      </c>
      <c r="L1600" s="20">
        <v>15</v>
      </c>
    </row>
    <row r="1601" spans="1:12" x14ac:dyDescent="0.3">
      <c r="A1601" s="21">
        <v>43928</v>
      </c>
      <c r="B1601" s="20" t="s">
        <v>773</v>
      </c>
      <c r="C1601" s="20" t="s">
        <v>774</v>
      </c>
      <c r="D1601" s="20" t="s">
        <v>759</v>
      </c>
      <c r="E1601" s="20">
        <v>10440</v>
      </c>
      <c r="F1601" s="20" t="s">
        <v>1025</v>
      </c>
      <c r="G1601" s="20">
        <v>29</v>
      </c>
      <c r="H1601" s="20">
        <v>360</v>
      </c>
      <c r="I1601" s="20">
        <v>666.3</v>
      </c>
      <c r="J1601" s="20">
        <v>2020</v>
      </c>
      <c r="K1601" s="20">
        <v>4</v>
      </c>
      <c r="L1601" s="20">
        <v>15</v>
      </c>
    </row>
    <row r="1602" spans="1:12" x14ac:dyDescent="0.3">
      <c r="A1602" s="21">
        <v>43928</v>
      </c>
      <c r="B1602" s="20" t="s">
        <v>757</v>
      </c>
      <c r="C1602" s="20" t="s">
        <v>758</v>
      </c>
      <c r="D1602" s="20" t="s">
        <v>759</v>
      </c>
      <c r="E1602" s="20">
        <v>9360</v>
      </c>
      <c r="F1602" s="20" t="s">
        <v>1020</v>
      </c>
      <c r="G1602" s="20">
        <v>26</v>
      </c>
      <c r="H1602" s="20">
        <v>360</v>
      </c>
      <c r="I1602" s="20">
        <v>443.65</v>
      </c>
      <c r="J1602" s="20">
        <v>2020</v>
      </c>
      <c r="K1602" s="20">
        <v>4</v>
      </c>
      <c r="L1602" s="20">
        <v>15</v>
      </c>
    </row>
    <row r="1603" spans="1:12" x14ac:dyDescent="0.3">
      <c r="A1603" s="21">
        <v>43928</v>
      </c>
      <c r="B1603" s="20" t="s">
        <v>761</v>
      </c>
      <c r="C1603" s="20" t="s">
        <v>762</v>
      </c>
      <c r="D1603" s="20" t="s">
        <v>759</v>
      </c>
      <c r="E1603" s="20">
        <v>12960</v>
      </c>
      <c r="F1603" s="20" t="s">
        <v>1021</v>
      </c>
      <c r="G1603" s="20">
        <v>36</v>
      </c>
      <c r="H1603" s="20">
        <v>360</v>
      </c>
      <c r="I1603" s="20">
        <v>760.6</v>
      </c>
      <c r="J1603" s="20">
        <v>2020</v>
      </c>
      <c r="K1603" s="20">
        <v>4</v>
      </c>
      <c r="L1603" s="20">
        <v>15</v>
      </c>
    </row>
    <row r="1604" spans="1:12" x14ac:dyDescent="0.3">
      <c r="A1604" s="21">
        <v>43928</v>
      </c>
      <c r="B1604" s="20" t="s">
        <v>764</v>
      </c>
      <c r="C1604" s="20" t="s">
        <v>765</v>
      </c>
      <c r="D1604" s="20" t="s">
        <v>759</v>
      </c>
      <c r="E1604" s="20">
        <v>14040</v>
      </c>
      <c r="F1604" s="20" t="s">
        <v>1022</v>
      </c>
      <c r="G1604" s="20">
        <v>39</v>
      </c>
      <c r="H1604" s="20">
        <v>360</v>
      </c>
      <c r="I1604" s="20">
        <v>865.45</v>
      </c>
      <c r="J1604" s="20">
        <v>2020</v>
      </c>
      <c r="K1604" s="20">
        <v>4</v>
      </c>
      <c r="L1604" s="20">
        <v>15</v>
      </c>
    </row>
    <row r="1605" spans="1:12" x14ac:dyDescent="0.3">
      <c r="A1605" s="21">
        <v>43928</v>
      </c>
      <c r="B1605" s="20" t="s">
        <v>767</v>
      </c>
      <c r="C1605" s="20" t="s">
        <v>768</v>
      </c>
      <c r="D1605" s="20" t="s">
        <v>759</v>
      </c>
      <c r="E1605" s="20">
        <v>12600</v>
      </c>
      <c r="F1605" s="20" t="s">
        <v>1023</v>
      </c>
      <c r="G1605" s="20">
        <v>35</v>
      </c>
      <c r="H1605" s="20">
        <v>360</v>
      </c>
      <c r="I1605" s="20">
        <v>768.7</v>
      </c>
      <c r="J1605" s="20">
        <v>2020</v>
      </c>
      <c r="K1605" s="20">
        <v>4</v>
      </c>
      <c r="L1605" s="20">
        <v>15</v>
      </c>
    </row>
    <row r="1606" spans="1:12" x14ac:dyDescent="0.3">
      <c r="A1606" s="21">
        <v>43928</v>
      </c>
      <c r="B1606" s="20" t="s">
        <v>770</v>
      </c>
      <c r="C1606" s="20" t="s">
        <v>771</v>
      </c>
      <c r="D1606" s="20" t="s">
        <v>759</v>
      </c>
      <c r="E1606" s="20">
        <v>9000</v>
      </c>
      <c r="F1606" s="20" t="s">
        <v>1024</v>
      </c>
      <c r="G1606" s="20">
        <v>25</v>
      </c>
      <c r="H1606" s="20">
        <v>360</v>
      </c>
      <c r="I1606" s="20">
        <v>556.70000000000005</v>
      </c>
      <c r="J1606" s="20">
        <v>2020</v>
      </c>
      <c r="K1606" s="20">
        <v>4</v>
      </c>
      <c r="L1606" s="20">
        <v>15</v>
      </c>
    </row>
    <row r="1607" spans="1:12" x14ac:dyDescent="0.3">
      <c r="A1607" s="21">
        <v>43928</v>
      </c>
      <c r="B1607" s="20" t="s">
        <v>773</v>
      </c>
      <c r="C1607" s="20" t="s">
        <v>774</v>
      </c>
      <c r="D1607" s="20" t="s">
        <v>759</v>
      </c>
      <c r="E1607" s="20">
        <v>11880</v>
      </c>
      <c r="F1607" s="20" t="s">
        <v>1025</v>
      </c>
      <c r="G1607" s="20">
        <v>33</v>
      </c>
      <c r="H1607" s="20">
        <v>360</v>
      </c>
      <c r="I1607" s="20">
        <v>780.95</v>
      </c>
      <c r="J1607" s="20">
        <v>2020</v>
      </c>
      <c r="K1607" s="20">
        <v>4</v>
      </c>
      <c r="L1607" s="20">
        <v>15</v>
      </c>
    </row>
    <row r="1608" spans="1:12" x14ac:dyDescent="0.3">
      <c r="A1608" s="21">
        <v>43928</v>
      </c>
      <c r="B1608" s="20" t="s">
        <v>757</v>
      </c>
      <c r="C1608" s="20" t="s">
        <v>758</v>
      </c>
      <c r="D1608" s="20" t="s">
        <v>759</v>
      </c>
      <c r="E1608" s="20">
        <v>10800</v>
      </c>
      <c r="F1608" s="20" t="s">
        <v>1020</v>
      </c>
      <c r="G1608" s="20">
        <v>30</v>
      </c>
      <c r="H1608" s="20">
        <v>360</v>
      </c>
      <c r="I1608" s="20">
        <v>503.45</v>
      </c>
      <c r="J1608" s="20">
        <v>2020</v>
      </c>
      <c r="K1608" s="20">
        <v>4</v>
      </c>
      <c r="L1608" s="20">
        <v>15</v>
      </c>
    </row>
    <row r="1609" spans="1:12" x14ac:dyDescent="0.3">
      <c r="A1609" s="21">
        <v>43928</v>
      </c>
      <c r="B1609" s="20" t="s">
        <v>761</v>
      </c>
      <c r="C1609" s="20" t="s">
        <v>762</v>
      </c>
      <c r="D1609" s="20" t="s">
        <v>759</v>
      </c>
      <c r="E1609" s="20">
        <v>13680</v>
      </c>
      <c r="F1609" s="20" t="s">
        <v>1021</v>
      </c>
      <c r="G1609" s="20">
        <v>38</v>
      </c>
      <c r="H1609" s="20">
        <v>360</v>
      </c>
      <c r="I1609" s="20">
        <v>802.05</v>
      </c>
      <c r="J1609" s="20">
        <v>2020</v>
      </c>
      <c r="K1609" s="20">
        <v>4</v>
      </c>
      <c r="L1609" s="20">
        <v>15</v>
      </c>
    </row>
    <row r="1610" spans="1:12" x14ac:dyDescent="0.3">
      <c r="A1610" s="21">
        <v>43928</v>
      </c>
      <c r="B1610" s="20" t="s">
        <v>764</v>
      </c>
      <c r="C1610" s="20" t="s">
        <v>765</v>
      </c>
      <c r="D1610" s="20" t="s">
        <v>759</v>
      </c>
      <c r="E1610" s="20">
        <v>13680</v>
      </c>
      <c r="F1610" s="20" t="s">
        <v>1022</v>
      </c>
      <c r="G1610" s="20">
        <v>38</v>
      </c>
      <c r="H1610" s="20">
        <v>360</v>
      </c>
      <c r="I1610" s="20">
        <v>844.4</v>
      </c>
      <c r="J1610" s="20">
        <v>2020</v>
      </c>
      <c r="K1610" s="20">
        <v>4</v>
      </c>
      <c r="L1610" s="20">
        <v>15</v>
      </c>
    </row>
    <row r="1611" spans="1:12" x14ac:dyDescent="0.3">
      <c r="A1611" s="21">
        <v>43928</v>
      </c>
      <c r="B1611" s="20" t="s">
        <v>767</v>
      </c>
      <c r="C1611" s="20" t="s">
        <v>768</v>
      </c>
      <c r="D1611" s="20" t="s">
        <v>759</v>
      </c>
      <c r="E1611" s="20">
        <v>12960</v>
      </c>
      <c r="F1611" s="20" t="s">
        <v>1023</v>
      </c>
      <c r="G1611" s="20">
        <v>36</v>
      </c>
      <c r="H1611" s="20">
        <v>360</v>
      </c>
      <c r="I1611" s="20">
        <v>788.7</v>
      </c>
      <c r="J1611" s="20">
        <v>2020</v>
      </c>
      <c r="K1611" s="20">
        <v>4</v>
      </c>
      <c r="L1611" s="20">
        <v>15</v>
      </c>
    </row>
    <row r="1612" spans="1:12" x14ac:dyDescent="0.3">
      <c r="A1612" s="21">
        <v>43928</v>
      </c>
      <c r="B1612" s="20" t="s">
        <v>770</v>
      </c>
      <c r="C1612" s="20" t="s">
        <v>771</v>
      </c>
      <c r="D1612" s="20" t="s">
        <v>759</v>
      </c>
      <c r="E1612" s="20">
        <v>10440</v>
      </c>
      <c r="F1612" s="20" t="s">
        <v>1024</v>
      </c>
      <c r="G1612" s="20">
        <v>29</v>
      </c>
      <c r="H1612" s="20">
        <v>360</v>
      </c>
      <c r="I1612" s="20">
        <v>675.83</v>
      </c>
      <c r="J1612" s="20">
        <v>2020</v>
      </c>
      <c r="K1612" s="20">
        <v>4</v>
      </c>
      <c r="L1612" s="20">
        <v>15</v>
      </c>
    </row>
    <row r="1613" spans="1:12" x14ac:dyDescent="0.3">
      <c r="A1613" s="21">
        <v>43928</v>
      </c>
      <c r="B1613" s="20" t="s">
        <v>773</v>
      </c>
      <c r="C1613" s="20" t="s">
        <v>774</v>
      </c>
      <c r="D1613" s="20" t="s">
        <v>759</v>
      </c>
      <c r="E1613" s="20">
        <v>10800</v>
      </c>
      <c r="F1613" s="20" t="s">
        <v>1025</v>
      </c>
      <c r="G1613" s="20">
        <v>30</v>
      </c>
      <c r="H1613" s="20">
        <v>360</v>
      </c>
      <c r="I1613" s="20">
        <v>687.42</v>
      </c>
      <c r="J1613" s="20">
        <v>2020</v>
      </c>
      <c r="K1613" s="20">
        <v>4</v>
      </c>
      <c r="L1613" s="20">
        <v>15</v>
      </c>
    </row>
    <row r="1614" spans="1:12" x14ac:dyDescent="0.3">
      <c r="A1614" s="21">
        <v>43923</v>
      </c>
      <c r="B1614" s="20" t="s">
        <v>757</v>
      </c>
      <c r="C1614" s="20" t="s">
        <v>758</v>
      </c>
      <c r="D1614" s="20" t="s">
        <v>759</v>
      </c>
      <c r="E1614" s="20">
        <v>9000</v>
      </c>
      <c r="F1614" s="20" t="s">
        <v>1020</v>
      </c>
      <c r="G1614" s="20">
        <v>25</v>
      </c>
      <c r="H1614" s="20">
        <v>360</v>
      </c>
      <c r="I1614" s="20">
        <v>399.05</v>
      </c>
      <c r="J1614" s="20">
        <v>2020</v>
      </c>
      <c r="K1614" s="20">
        <v>4</v>
      </c>
      <c r="L1614" s="20">
        <v>14</v>
      </c>
    </row>
    <row r="1615" spans="1:12" x14ac:dyDescent="0.3">
      <c r="A1615" s="21">
        <v>43923</v>
      </c>
      <c r="B1615" s="20" t="s">
        <v>761</v>
      </c>
      <c r="C1615" s="20" t="s">
        <v>762</v>
      </c>
      <c r="D1615" s="20" t="s">
        <v>759</v>
      </c>
      <c r="E1615" s="20">
        <v>13680</v>
      </c>
      <c r="F1615" s="20" t="s">
        <v>1021</v>
      </c>
      <c r="G1615" s="20">
        <v>38</v>
      </c>
      <c r="H1615" s="20">
        <v>360</v>
      </c>
      <c r="I1615" s="20">
        <v>800.6</v>
      </c>
      <c r="J1615" s="20">
        <v>2020</v>
      </c>
      <c r="K1615" s="20">
        <v>4</v>
      </c>
      <c r="L1615" s="20">
        <v>14</v>
      </c>
    </row>
    <row r="1616" spans="1:12" x14ac:dyDescent="0.3">
      <c r="A1616" s="21">
        <v>43923</v>
      </c>
      <c r="B1616" s="20" t="s">
        <v>764</v>
      </c>
      <c r="C1616" s="20" t="s">
        <v>765</v>
      </c>
      <c r="D1616" s="20" t="s">
        <v>759</v>
      </c>
      <c r="E1616" s="20">
        <v>15840</v>
      </c>
      <c r="F1616" s="20" t="s">
        <v>1022</v>
      </c>
      <c r="G1616" s="20">
        <v>44</v>
      </c>
      <c r="H1616" s="20">
        <v>360</v>
      </c>
      <c r="I1616" s="20">
        <v>964.02</v>
      </c>
      <c r="J1616" s="20">
        <v>2020</v>
      </c>
      <c r="K1616" s="20">
        <v>4</v>
      </c>
      <c r="L1616" s="20">
        <v>14</v>
      </c>
    </row>
    <row r="1617" spans="1:12" x14ac:dyDescent="0.3">
      <c r="A1617" s="21">
        <v>43923</v>
      </c>
      <c r="B1617" s="20" t="s">
        <v>767</v>
      </c>
      <c r="C1617" s="20" t="s">
        <v>768</v>
      </c>
      <c r="D1617" s="20" t="s">
        <v>759</v>
      </c>
      <c r="E1617" s="20">
        <v>14760</v>
      </c>
      <c r="F1617" s="20" t="s">
        <v>1023</v>
      </c>
      <c r="G1617" s="20">
        <v>41</v>
      </c>
      <c r="H1617" s="20">
        <v>360</v>
      </c>
      <c r="I1617" s="20">
        <v>883.75</v>
      </c>
      <c r="J1617" s="20">
        <v>2020</v>
      </c>
      <c r="K1617" s="20">
        <v>4</v>
      </c>
      <c r="L1617" s="20">
        <v>14</v>
      </c>
    </row>
    <row r="1618" spans="1:12" x14ac:dyDescent="0.3">
      <c r="A1618" s="21">
        <v>43923</v>
      </c>
      <c r="B1618" s="20" t="s">
        <v>770</v>
      </c>
      <c r="C1618" s="20" t="s">
        <v>771</v>
      </c>
      <c r="D1618" s="20" t="s">
        <v>759</v>
      </c>
      <c r="E1618" s="20">
        <v>11520</v>
      </c>
      <c r="F1618" s="20" t="s">
        <v>1024</v>
      </c>
      <c r="G1618" s="20">
        <v>32</v>
      </c>
      <c r="H1618" s="20">
        <v>360</v>
      </c>
      <c r="I1618" s="20">
        <v>719.32</v>
      </c>
      <c r="J1618" s="20">
        <v>2020</v>
      </c>
      <c r="K1618" s="20">
        <v>4</v>
      </c>
      <c r="L1618" s="20">
        <v>14</v>
      </c>
    </row>
    <row r="1619" spans="1:12" x14ac:dyDescent="0.3">
      <c r="A1619" s="21">
        <v>43923</v>
      </c>
      <c r="B1619" s="20" t="s">
        <v>773</v>
      </c>
      <c r="C1619" s="20" t="s">
        <v>774</v>
      </c>
      <c r="D1619" s="20" t="s">
        <v>759</v>
      </c>
      <c r="E1619" s="20">
        <v>11880</v>
      </c>
      <c r="F1619" s="20" t="s">
        <v>1025</v>
      </c>
      <c r="G1619" s="20">
        <v>33</v>
      </c>
      <c r="H1619" s="20">
        <v>360</v>
      </c>
      <c r="I1619" s="20">
        <v>730.75</v>
      </c>
      <c r="J1619" s="20">
        <v>2020</v>
      </c>
      <c r="K1619" s="20">
        <v>4</v>
      </c>
      <c r="L1619" s="20">
        <v>14</v>
      </c>
    </row>
    <row r="1620" spans="1:12" x14ac:dyDescent="0.3">
      <c r="A1620" s="21">
        <v>43923</v>
      </c>
      <c r="B1620" s="20" t="s">
        <v>757</v>
      </c>
      <c r="C1620" s="20" t="s">
        <v>758</v>
      </c>
      <c r="D1620" s="20" t="s">
        <v>759</v>
      </c>
      <c r="E1620" s="20">
        <v>8640</v>
      </c>
      <c r="F1620" s="20" t="s">
        <v>1020</v>
      </c>
      <c r="G1620" s="20">
        <v>24</v>
      </c>
      <c r="H1620" s="20">
        <v>360</v>
      </c>
      <c r="I1620" s="20">
        <v>400.9</v>
      </c>
      <c r="J1620" s="20">
        <v>2020</v>
      </c>
      <c r="K1620" s="20">
        <v>4</v>
      </c>
      <c r="L1620" s="20">
        <v>14</v>
      </c>
    </row>
    <row r="1621" spans="1:12" x14ac:dyDescent="0.3">
      <c r="A1621" s="21">
        <v>43923</v>
      </c>
      <c r="B1621" s="20" t="s">
        <v>761</v>
      </c>
      <c r="C1621" s="20" t="s">
        <v>762</v>
      </c>
      <c r="D1621" s="20" t="s">
        <v>759</v>
      </c>
      <c r="E1621" s="20">
        <v>12960</v>
      </c>
      <c r="F1621" s="20" t="s">
        <v>1021</v>
      </c>
      <c r="G1621" s="20">
        <v>36</v>
      </c>
      <c r="H1621" s="20">
        <v>360</v>
      </c>
      <c r="I1621" s="20">
        <v>761.6</v>
      </c>
      <c r="J1621" s="20">
        <v>2020</v>
      </c>
      <c r="K1621" s="20">
        <v>4</v>
      </c>
      <c r="L1621" s="20">
        <v>14</v>
      </c>
    </row>
    <row r="1622" spans="1:12" x14ac:dyDescent="0.3">
      <c r="A1622" s="21">
        <v>43923</v>
      </c>
      <c r="B1622" s="20" t="s">
        <v>764</v>
      </c>
      <c r="C1622" s="20" t="s">
        <v>765</v>
      </c>
      <c r="D1622" s="20" t="s">
        <v>759</v>
      </c>
      <c r="E1622" s="20">
        <v>14040</v>
      </c>
      <c r="F1622" s="20" t="s">
        <v>1022</v>
      </c>
      <c r="G1622" s="20">
        <v>39</v>
      </c>
      <c r="H1622" s="20">
        <v>360</v>
      </c>
      <c r="I1622" s="20">
        <v>837.35</v>
      </c>
      <c r="J1622" s="20">
        <v>2020</v>
      </c>
      <c r="K1622" s="20">
        <v>4</v>
      </c>
      <c r="L1622" s="20">
        <v>14</v>
      </c>
    </row>
    <row r="1623" spans="1:12" x14ac:dyDescent="0.3">
      <c r="A1623" s="21">
        <v>43923</v>
      </c>
      <c r="B1623" s="20" t="s">
        <v>767</v>
      </c>
      <c r="C1623" s="20" t="s">
        <v>768</v>
      </c>
      <c r="D1623" s="20" t="s">
        <v>759</v>
      </c>
      <c r="E1623" s="20">
        <v>13680</v>
      </c>
      <c r="F1623" s="20" t="s">
        <v>1023</v>
      </c>
      <c r="G1623" s="20">
        <v>38</v>
      </c>
      <c r="H1623" s="20">
        <v>360</v>
      </c>
      <c r="I1623" s="20">
        <v>821.55</v>
      </c>
      <c r="J1623" s="20">
        <v>2020</v>
      </c>
      <c r="K1623" s="20">
        <v>4</v>
      </c>
      <c r="L1623" s="20">
        <v>14</v>
      </c>
    </row>
    <row r="1624" spans="1:12" x14ac:dyDescent="0.3">
      <c r="A1624" s="21">
        <v>43923</v>
      </c>
      <c r="B1624" s="20" t="s">
        <v>770</v>
      </c>
      <c r="C1624" s="20" t="s">
        <v>771</v>
      </c>
      <c r="D1624" s="20" t="s">
        <v>759</v>
      </c>
      <c r="E1624" s="20">
        <v>9720</v>
      </c>
      <c r="F1624" s="20" t="s">
        <v>1024</v>
      </c>
      <c r="G1624" s="20">
        <v>27</v>
      </c>
      <c r="H1624" s="20">
        <v>360</v>
      </c>
      <c r="I1624" s="20">
        <v>626.78</v>
      </c>
      <c r="J1624" s="20">
        <v>2020</v>
      </c>
      <c r="K1624" s="20">
        <v>4</v>
      </c>
      <c r="L1624" s="20">
        <v>14</v>
      </c>
    </row>
    <row r="1625" spans="1:12" x14ac:dyDescent="0.3">
      <c r="A1625" s="21">
        <v>43923</v>
      </c>
      <c r="B1625" s="20" t="s">
        <v>773</v>
      </c>
      <c r="C1625" s="20" t="s">
        <v>774</v>
      </c>
      <c r="D1625" s="20" t="s">
        <v>759</v>
      </c>
      <c r="E1625" s="20">
        <v>10440</v>
      </c>
      <c r="F1625" s="20" t="s">
        <v>1025</v>
      </c>
      <c r="G1625" s="20">
        <v>29</v>
      </c>
      <c r="H1625" s="20">
        <v>360</v>
      </c>
      <c r="I1625" s="20">
        <v>636.64</v>
      </c>
      <c r="J1625" s="20">
        <v>2020</v>
      </c>
      <c r="K1625" s="20">
        <v>4</v>
      </c>
      <c r="L1625" s="20">
        <v>14</v>
      </c>
    </row>
    <row r="1626" spans="1:12" x14ac:dyDescent="0.3">
      <c r="A1626" s="21">
        <v>43923</v>
      </c>
      <c r="B1626" s="20" t="s">
        <v>757</v>
      </c>
      <c r="C1626" s="20" t="s">
        <v>758</v>
      </c>
      <c r="D1626" s="20" t="s">
        <v>759</v>
      </c>
      <c r="E1626" s="20">
        <v>8280</v>
      </c>
      <c r="F1626" s="20" t="s">
        <v>1020</v>
      </c>
      <c r="G1626" s="20">
        <v>23</v>
      </c>
      <c r="H1626" s="20">
        <v>360</v>
      </c>
      <c r="I1626" s="20">
        <v>402.6</v>
      </c>
      <c r="J1626" s="20">
        <v>2020</v>
      </c>
      <c r="K1626" s="20">
        <v>4</v>
      </c>
      <c r="L1626" s="20">
        <v>14</v>
      </c>
    </row>
    <row r="1627" spans="1:12" x14ac:dyDescent="0.3">
      <c r="A1627" s="21">
        <v>43923</v>
      </c>
      <c r="B1627" s="20" t="s">
        <v>761</v>
      </c>
      <c r="C1627" s="20" t="s">
        <v>762</v>
      </c>
      <c r="D1627" s="20" t="s">
        <v>759</v>
      </c>
      <c r="E1627" s="20">
        <v>13680</v>
      </c>
      <c r="F1627" s="20" t="s">
        <v>1021</v>
      </c>
      <c r="G1627" s="20">
        <v>38</v>
      </c>
      <c r="H1627" s="20">
        <v>360</v>
      </c>
      <c r="I1627" s="20">
        <v>776.07</v>
      </c>
      <c r="J1627" s="20">
        <v>2020</v>
      </c>
      <c r="K1627" s="20">
        <v>4</v>
      </c>
      <c r="L1627" s="20">
        <v>14</v>
      </c>
    </row>
    <row r="1628" spans="1:12" x14ac:dyDescent="0.3">
      <c r="A1628" s="21">
        <v>43923</v>
      </c>
      <c r="B1628" s="20" t="s">
        <v>764</v>
      </c>
      <c r="C1628" s="20" t="s">
        <v>765</v>
      </c>
      <c r="D1628" s="20" t="s">
        <v>759</v>
      </c>
      <c r="E1628" s="20">
        <v>13320</v>
      </c>
      <c r="F1628" s="20" t="s">
        <v>1022</v>
      </c>
      <c r="G1628" s="20">
        <v>37</v>
      </c>
      <c r="H1628" s="20">
        <v>360</v>
      </c>
      <c r="I1628" s="20">
        <v>817.7</v>
      </c>
      <c r="J1628" s="20">
        <v>2020</v>
      </c>
      <c r="K1628" s="20">
        <v>4</v>
      </c>
      <c r="L1628" s="20">
        <v>14</v>
      </c>
    </row>
    <row r="1629" spans="1:12" x14ac:dyDescent="0.3">
      <c r="A1629" s="21">
        <v>43923</v>
      </c>
      <c r="B1629" s="20" t="s">
        <v>767</v>
      </c>
      <c r="C1629" s="20" t="s">
        <v>768</v>
      </c>
      <c r="D1629" s="20" t="s">
        <v>759</v>
      </c>
      <c r="E1629" s="20">
        <v>12240</v>
      </c>
      <c r="F1629" s="20" t="s">
        <v>1023</v>
      </c>
      <c r="G1629" s="20">
        <v>34</v>
      </c>
      <c r="H1629" s="20">
        <v>360</v>
      </c>
      <c r="I1629" s="20">
        <v>766.75</v>
      </c>
      <c r="J1629" s="20">
        <v>2020</v>
      </c>
      <c r="K1629" s="20">
        <v>4</v>
      </c>
      <c r="L1629" s="20">
        <v>14</v>
      </c>
    </row>
    <row r="1630" spans="1:12" x14ac:dyDescent="0.3">
      <c r="A1630" s="21">
        <v>43923</v>
      </c>
      <c r="B1630" s="20" t="s">
        <v>770</v>
      </c>
      <c r="C1630" s="20" t="s">
        <v>771</v>
      </c>
      <c r="D1630" s="20" t="s">
        <v>759</v>
      </c>
      <c r="E1630" s="20">
        <v>10440</v>
      </c>
      <c r="F1630" s="20" t="s">
        <v>1024</v>
      </c>
      <c r="G1630" s="20">
        <v>29</v>
      </c>
      <c r="H1630" s="20">
        <v>360</v>
      </c>
      <c r="I1630" s="20">
        <v>679.53</v>
      </c>
      <c r="J1630" s="20">
        <v>2020</v>
      </c>
      <c r="K1630" s="20">
        <v>4</v>
      </c>
      <c r="L1630" s="20">
        <v>14</v>
      </c>
    </row>
    <row r="1631" spans="1:12" x14ac:dyDescent="0.3">
      <c r="A1631" s="21">
        <v>43923</v>
      </c>
      <c r="B1631" s="20" t="s">
        <v>773</v>
      </c>
      <c r="C1631" s="20" t="s">
        <v>774</v>
      </c>
      <c r="D1631" s="20" t="s">
        <v>759</v>
      </c>
      <c r="E1631" s="20">
        <v>10800</v>
      </c>
      <c r="F1631" s="20" t="s">
        <v>1025</v>
      </c>
      <c r="G1631" s="20">
        <v>30</v>
      </c>
      <c r="H1631" s="20">
        <v>360</v>
      </c>
      <c r="I1631" s="20">
        <v>686.51</v>
      </c>
      <c r="J1631" s="20">
        <v>2020</v>
      </c>
      <c r="K1631" s="20">
        <v>4</v>
      </c>
      <c r="L1631" s="20">
        <v>14</v>
      </c>
    </row>
    <row r="1632" spans="1:12" x14ac:dyDescent="0.3">
      <c r="A1632" s="21">
        <v>43923</v>
      </c>
      <c r="B1632" s="20" t="s">
        <v>757</v>
      </c>
      <c r="C1632" s="20" t="s">
        <v>758</v>
      </c>
      <c r="D1632" s="20" t="s">
        <v>759</v>
      </c>
      <c r="E1632" s="20">
        <v>8280</v>
      </c>
      <c r="F1632" s="20" t="s">
        <v>1020</v>
      </c>
      <c r="G1632" s="20">
        <v>23</v>
      </c>
      <c r="H1632" s="20">
        <v>360</v>
      </c>
      <c r="I1632" s="20">
        <v>373</v>
      </c>
      <c r="J1632" s="20">
        <v>2020</v>
      </c>
      <c r="K1632" s="20">
        <v>4</v>
      </c>
      <c r="L1632" s="20">
        <v>14</v>
      </c>
    </row>
    <row r="1633" spans="1:12" x14ac:dyDescent="0.3">
      <c r="A1633" s="21">
        <v>43923</v>
      </c>
      <c r="B1633" s="20" t="s">
        <v>761</v>
      </c>
      <c r="C1633" s="20" t="s">
        <v>762</v>
      </c>
      <c r="D1633" s="20" t="s">
        <v>759</v>
      </c>
      <c r="E1633" s="20">
        <v>13320</v>
      </c>
      <c r="F1633" s="20" t="s">
        <v>1021</v>
      </c>
      <c r="G1633" s="20">
        <v>37</v>
      </c>
      <c r="H1633" s="20">
        <v>360</v>
      </c>
      <c r="I1633" s="20">
        <v>782.8</v>
      </c>
      <c r="J1633" s="20">
        <v>2020</v>
      </c>
      <c r="K1633" s="20">
        <v>4</v>
      </c>
      <c r="L1633" s="20">
        <v>14</v>
      </c>
    </row>
    <row r="1634" spans="1:12" x14ac:dyDescent="0.3">
      <c r="A1634" s="21">
        <v>43923</v>
      </c>
      <c r="B1634" s="20" t="s">
        <v>764</v>
      </c>
      <c r="C1634" s="20" t="s">
        <v>765</v>
      </c>
      <c r="D1634" s="20" t="s">
        <v>759</v>
      </c>
      <c r="E1634" s="20">
        <v>14400</v>
      </c>
      <c r="F1634" s="20" t="s">
        <v>1022</v>
      </c>
      <c r="G1634" s="20">
        <v>40</v>
      </c>
      <c r="H1634" s="20">
        <v>360</v>
      </c>
      <c r="I1634" s="20">
        <v>834.5</v>
      </c>
      <c r="J1634" s="20">
        <v>2020</v>
      </c>
      <c r="K1634" s="20">
        <v>4</v>
      </c>
      <c r="L1634" s="20">
        <v>14</v>
      </c>
    </row>
    <row r="1635" spans="1:12" x14ac:dyDescent="0.3">
      <c r="A1635" s="21">
        <v>43923</v>
      </c>
      <c r="B1635" s="20" t="s">
        <v>767</v>
      </c>
      <c r="C1635" s="20" t="s">
        <v>768</v>
      </c>
      <c r="D1635" s="20" t="s">
        <v>759</v>
      </c>
      <c r="E1635" s="20">
        <v>15840</v>
      </c>
      <c r="F1635" s="20" t="s">
        <v>1023</v>
      </c>
      <c r="G1635" s="20">
        <v>44</v>
      </c>
      <c r="H1635" s="20">
        <v>360</v>
      </c>
      <c r="I1635" s="20">
        <v>957.41</v>
      </c>
      <c r="J1635" s="20">
        <v>2020</v>
      </c>
      <c r="K1635" s="20">
        <v>4</v>
      </c>
      <c r="L1635" s="20">
        <v>14</v>
      </c>
    </row>
    <row r="1636" spans="1:12" x14ac:dyDescent="0.3">
      <c r="A1636" s="21">
        <v>43923</v>
      </c>
      <c r="B1636" s="20" t="s">
        <v>770</v>
      </c>
      <c r="C1636" s="20" t="s">
        <v>771</v>
      </c>
      <c r="D1636" s="20" t="s">
        <v>759</v>
      </c>
      <c r="E1636" s="20">
        <v>10440</v>
      </c>
      <c r="F1636" s="20" t="s">
        <v>1024</v>
      </c>
      <c r="G1636" s="20">
        <v>29</v>
      </c>
      <c r="H1636" s="20">
        <v>360</v>
      </c>
      <c r="I1636" s="20">
        <v>677.35</v>
      </c>
      <c r="J1636" s="20">
        <v>2020</v>
      </c>
      <c r="K1636" s="20">
        <v>4</v>
      </c>
      <c r="L1636" s="20">
        <v>14</v>
      </c>
    </row>
    <row r="1637" spans="1:12" x14ac:dyDescent="0.3">
      <c r="A1637" s="21">
        <v>43923</v>
      </c>
      <c r="B1637" s="20" t="s">
        <v>773</v>
      </c>
      <c r="C1637" s="20" t="s">
        <v>774</v>
      </c>
      <c r="D1637" s="20" t="s">
        <v>759</v>
      </c>
      <c r="E1637" s="20">
        <v>10440</v>
      </c>
      <c r="F1637" s="20" t="s">
        <v>1025</v>
      </c>
      <c r="G1637" s="20">
        <v>29</v>
      </c>
      <c r="H1637" s="20">
        <v>360</v>
      </c>
      <c r="I1637" s="20">
        <v>640.12</v>
      </c>
      <c r="J1637" s="20">
        <v>2020</v>
      </c>
      <c r="K1637" s="20">
        <v>4</v>
      </c>
      <c r="L1637" s="20">
        <v>14</v>
      </c>
    </row>
    <row r="1638" spans="1:12" x14ac:dyDescent="0.3">
      <c r="A1638" s="21">
        <v>43920</v>
      </c>
      <c r="B1638" s="20" t="s">
        <v>826</v>
      </c>
      <c r="C1638" s="20" t="s">
        <v>827</v>
      </c>
      <c r="D1638" s="20" t="s">
        <v>759</v>
      </c>
      <c r="E1638" s="20">
        <v>25560</v>
      </c>
      <c r="F1638" s="20" t="s">
        <v>1026</v>
      </c>
      <c r="G1638" s="20">
        <v>71</v>
      </c>
      <c r="H1638" s="20">
        <v>360</v>
      </c>
      <c r="I1638" s="20">
        <v>1622</v>
      </c>
      <c r="J1638" s="20">
        <v>2020</v>
      </c>
      <c r="K1638" s="20">
        <v>3</v>
      </c>
      <c r="L1638" s="20">
        <v>14</v>
      </c>
    </row>
    <row r="1639" spans="1:12" x14ac:dyDescent="0.3">
      <c r="A1639" s="21">
        <v>43920</v>
      </c>
      <c r="B1639" s="20" t="s">
        <v>757</v>
      </c>
      <c r="C1639" s="20" t="s">
        <v>758</v>
      </c>
      <c r="D1639" s="20" t="s">
        <v>759</v>
      </c>
      <c r="E1639" s="20">
        <v>6120</v>
      </c>
      <c r="F1639" s="20" t="s">
        <v>1027</v>
      </c>
      <c r="G1639" s="20">
        <v>17</v>
      </c>
      <c r="H1639" s="20">
        <v>360</v>
      </c>
      <c r="I1639" s="20">
        <v>267.95</v>
      </c>
      <c r="J1639" s="20">
        <v>2020</v>
      </c>
      <c r="K1639" s="20">
        <v>3</v>
      </c>
      <c r="L1639" s="20">
        <v>14</v>
      </c>
    </row>
    <row r="1640" spans="1:12" x14ac:dyDescent="0.3">
      <c r="A1640" s="21">
        <v>43920</v>
      </c>
      <c r="B1640" s="20" t="s">
        <v>761</v>
      </c>
      <c r="C1640" s="20" t="s">
        <v>762</v>
      </c>
      <c r="D1640" s="20" t="s">
        <v>759</v>
      </c>
      <c r="E1640" s="20">
        <v>12600</v>
      </c>
      <c r="F1640" s="20" t="s">
        <v>1028</v>
      </c>
      <c r="G1640" s="20">
        <v>35</v>
      </c>
      <c r="H1640" s="20">
        <v>360</v>
      </c>
      <c r="I1640" s="20">
        <v>738.6</v>
      </c>
      <c r="J1640" s="20">
        <v>2020</v>
      </c>
      <c r="K1640" s="20">
        <v>3</v>
      </c>
      <c r="L1640" s="20">
        <v>14</v>
      </c>
    </row>
    <row r="1641" spans="1:12" x14ac:dyDescent="0.3">
      <c r="A1641" s="21">
        <v>43920</v>
      </c>
      <c r="B1641" s="20" t="s">
        <v>764</v>
      </c>
      <c r="C1641" s="20" t="s">
        <v>765</v>
      </c>
      <c r="D1641" s="20" t="s">
        <v>759</v>
      </c>
      <c r="E1641" s="20">
        <v>12240</v>
      </c>
      <c r="F1641" s="20" t="s">
        <v>1029</v>
      </c>
      <c r="G1641" s="20">
        <v>34</v>
      </c>
      <c r="H1641" s="20">
        <v>360</v>
      </c>
      <c r="I1641" s="20">
        <v>728</v>
      </c>
      <c r="J1641" s="20">
        <v>2020</v>
      </c>
      <c r="K1641" s="20">
        <v>3</v>
      </c>
      <c r="L1641" s="20">
        <v>14</v>
      </c>
    </row>
    <row r="1642" spans="1:12" x14ac:dyDescent="0.3">
      <c r="A1642" s="21">
        <v>43920</v>
      </c>
      <c r="B1642" s="20" t="s">
        <v>767</v>
      </c>
      <c r="C1642" s="20" t="s">
        <v>768</v>
      </c>
      <c r="D1642" s="20" t="s">
        <v>759</v>
      </c>
      <c r="E1642" s="20">
        <v>8280</v>
      </c>
      <c r="F1642" s="20" t="s">
        <v>1030</v>
      </c>
      <c r="G1642" s="20">
        <v>23</v>
      </c>
      <c r="H1642" s="20">
        <v>360</v>
      </c>
      <c r="I1642" s="20">
        <v>504.25</v>
      </c>
      <c r="J1642" s="20">
        <v>2020</v>
      </c>
      <c r="K1642" s="20">
        <v>3</v>
      </c>
      <c r="L1642" s="20">
        <v>14</v>
      </c>
    </row>
    <row r="1643" spans="1:12" x14ac:dyDescent="0.3">
      <c r="A1643" s="21">
        <v>43920</v>
      </c>
      <c r="B1643" s="20" t="s">
        <v>770</v>
      </c>
      <c r="C1643" s="20" t="s">
        <v>771</v>
      </c>
      <c r="D1643" s="20" t="s">
        <v>759</v>
      </c>
      <c r="E1643" s="20">
        <v>10080</v>
      </c>
      <c r="F1643" s="20" t="s">
        <v>1031</v>
      </c>
      <c r="G1643" s="20">
        <v>28</v>
      </c>
      <c r="H1643" s="20">
        <v>360</v>
      </c>
      <c r="I1643" s="20">
        <v>656.75</v>
      </c>
      <c r="J1643" s="20">
        <v>2020</v>
      </c>
      <c r="K1643" s="20">
        <v>3</v>
      </c>
      <c r="L1643" s="20">
        <v>14</v>
      </c>
    </row>
    <row r="1644" spans="1:12" x14ac:dyDescent="0.3">
      <c r="A1644" s="21">
        <v>43920</v>
      </c>
      <c r="B1644" s="20" t="s">
        <v>773</v>
      </c>
      <c r="C1644" s="20" t="s">
        <v>774</v>
      </c>
      <c r="D1644" s="20" t="s">
        <v>759</v>
      </c>
      <c r="E1644" s="20">
        <v>9720</v>
      </c>
      <c r="F1644" s="20" t="s">
        <v>1032</v>
      </c>
      <c r="G1644" s="20">
        <v>27</v>
      </c>
      <c r="H1644" s="20">
        <v>360</v>
      </c>
      <c r="I1644" s="20">
        <v>624.45000000000005</v>
      </c>
      <c r="J1644" s="20">
        <v>2020</v>
      </c>
      <c r="K1644" s="20">
        <v>3</v>
      </c>
      <c r="L1644" s="20">
        <v>14</v>
      </c>
    </row>
    <row r="1645" spans="1:12" x14ac:dyDescent="0.3">
      <c r="A1645" s="21">
        <v>43920</v>
      </c>
      <c r="B1645" s="20" t="s">
        <v>757</v>
      </c>
      <c r="C1645" s="20" t="s">
        <v>758</v>
      </c>
      <c r="D1645" s="20" t="s">
        <v>759</v>
      </c>
      <c r="E1645" s="20">
        <v>8280</v>
      </c>
      <c r="F1645" s="20" t="s">
        <v>1027</v>
      </c>
      <c r="G1645" s="20">
        <v>23</v>
      </c>
      <c r="H1645" s="20">
        <v>360</v>
      </c>
      <c r="I1645" s="20">
        <v>360.55</v>
      </c>
      <c r="J1645" s="20">
        <v>2020</v>
      </c>
      <c r="K1645" s="20">
        <v>3</v>
      </c>
      <c r="L1645" s="20">
        <v>14</v>
      </c>
    </row>
    <row r="1646" spans="1:12" x14ac:dyDescent="0.3">
      <c r="A1646" s="21">
        <v>43920</v>
      </c>
      <c r="B1646" s="20" t="s">
        <v>761</v>
      </c>
      <c r="C1646" s="20" t="s">
        <v>762</v>
      </c>
      <c r="D1646" s="20" t="s">
        <v>759</v>
      </c>
      <c r="E1646" s="20">
        <v>12960</v>
      </c>
      <c r="F1646" s="20" t="s">
        <v>1028</v>
      </c>
      <c r="G1646" s="20">
        <v>36</v>
      </c>
      <c r="H1646" s="20">
        <v>360</v>
      </c>
      <c r="I1646" s="20">
        <v>755.55</v>
      </c>
      <c r="J1646" s="20">
        <v>2020</v>
      </c>
      <c r="K1646" s="20">
        <v>3</v>
      </c>
      <c r="L1646" s="20">
        <v>14</v>
      </c>
    </row>
    <row r="1647" spans="1:12" x14ac:dyDescent="0.3">
      <c r="A1647" s="21">
        <v>43920</v>
      </c>
      <c r="B1647" s="20" t="s">
        <v>764</v>
      </c>
      <c r="C1647" s="20" t="s">
        <v>765</v>
      </c>
      <c r="D1647" s="20" t="s">
        <v>759</v>
      </c>
      <c r="E1647" s="20">
        <v>14040</v>
      </c>
      <c r="F1647" s="20" t="s">
        <v>1029</v>
      </c>
      <c r="G1647" s="20">
        <v>39</v>
      </c>
      <c r="H1647" s="20">
        <v>360</v>
      </c>
      <c r="I1647" s="20">
        <v>861.38</v>
      </c>
      <c r="J1647" s="20">
        <v>2020</v>
      </c>
      <c r="K1647" s="20">
        <v>3</v>
      </c>
      <c r="L1647" s="20">
        <v>14</v>
      </c>
    </row>
    <row r="1648" spans="1:12" x14ac:dyDescent="0.3">
      <c r="A1648" s="21">
        <v>43920</v>
      </c>
      <c r="B1648" s="20" t="s">
        <v>767</v>
      </c>
      <c r="C1648" s="20" t="s">
        <v>768</v>
      </c>
      <c r="D1648" s="20" t="s">
        <v>759</v>
      </c>
      <c r="E1648" s="20">
        <v>12600</v>
      </c>
      <c r="F1648" s="20" t="s">
        <v>1030</v>
      </c>
      <c r="G1648" s="20">
        <v>35</v>
      </c>
      <c r="H1648" s="20">
        <v>360</v>
      </c>
      <c r="I1648" s="20">
        <v>756.1</v>
      </c>
      <c r="J1648" s="20">
        <v>2020</v>
      </c>
      <c r="K1648" s="20">
        <v>3</v>
      </c>
      <c r="L1648" s="20">
        <v>14</v>
      </c>
    </row>
    <row r="1649" spans="1:12" x14ac:dyDescent="0.3">
      <c r="A1649" s="21">
        <v>43920</v>
      </c>
      <c r="B1649" s="20" t="s">
        <v>770</v>
      </c>
      <c r="C1649" s="20" t="s">
        <v>771</v>
      </c>
      <c r="D1649" s="20" t="s">
        <v>759</v>
      </c>
      <c r="E1649" s="20">
        <v>10440</v>
      </c>
      <c r="F1649" s="20" t="s">
        <v>1031</v>
      </c>
      <c r="G1649" s="20">
        <v>29</v>
      </c>
      <c r="H1649" s="20">
        <v>360</v>
      </c>
      <c r="I1649" s="20">
        <v>679.45</v>
      </c>
      <c r="J1649" s="20">
        <v>2020</v>
      </c>
      <c r="K1649" s="20">
        <v>3</v>
      </c>
      <c r="L1649" s="20">
        <v>14</v>
      </c>
    </row>
    <row r="1650" spans="1:12" x14ac:dyDescent="0.3">
      <c r="A1650" s="21">
        <v>43920</v>
      </c>
      <c r="B1650" s="20" t="s">
        <v>773</v>
      </c>
      <c r="C1650" s="20" t="s">
        <v>774</v>
      </c>
      <c r="D1650" s="20" t="s">
        <v>759</v>
      </c>
      <c r="E1650" s="20">
        <v>10440</v>
      </c>
      <c r="F1650" s="20" t="s">
        <v>1032</v>
      </c>
      <c r="G1650" s="20">
        <v>29</v>
      </c>
      <c r="H1650" s="20">
        <v>360</v>
      </c>
      <c r="I1650" s="20">
        <v>665.2</v>
      </c>
      <c r="J1650" s="20">
        <v>2020</v>
      </c>
      <c r="K1650" s="20">
        <v>3</v>
      </c>
      <c r="L1650" s="20">
        <v>14</v>
      </c>
    </row>
    <row r="1651" spans="1:12" x14ac:dyDescent="0.3">
      <c r="A1651" s="21">
        <v>43920</v>
      </c>
      <c r="B1651" s="20" t="s">
        <v>761</v>
      </c>
      <c r="C1651" s="20" t="s">
        <v>762</v>
      </c>
      <c r="D1651" s="20" t="s">
        <v>759</v>
      </c>
      <c r="E1651" s="20">
        <v>14040</v>
      </c>
      <c r="F1651" s="20" t="s">
        <v>1028</v>
      </c>
      <c r="G1651" s="20">
        <v>39</v>
      </c>
      <c r="H1651" s="20">
        <v>360</v>
      </c>
      <c r="I1651" s="20">
        <v>825.16</v>
      </c>
      <c r="J1651" s="20">
        <v>2020</v>
      </c>
      <c r="K1651" s="20">
        <v>3</v>
      </c>
      <c r="L1651" s="20">
        <v>14</v>
      </c>
    </row>
    <row r="1652" spans="1:12" x14ac:dyDescent="0.3">
      <c r="A1652" s="21">
        <v>43920</v>
      </c>
      <c r="B1652" s="20" t="s">
        <v>764</v>
      </c>
      <c r="C1652" s="20" t="s">
        <v>765</v>
      </c>
      <c r="D1652" s="20" t="s">
        <v>759</v>
      </c>
      <c r="E1652" s="20">
        <v>14040</v>
      </c>
      <c r="F1652" s="20" t="s">
        <v>1029</v>
      </c>
      <c r="G1652" s="20">
        <v>39</v>
      </c>
      <c r="H1652" s="20">
        <v>360</v>
      </c>
      <c r="I1652" s="20">
        <v>865</v>
      </c>
      <c r="J1652" s="20">
        <v>2020</v>
      </c>
      <c r="K1652" s="20">
        <v>3</v>
      </c>
      <c r="L1652" s="20">
        <v>14</v>
      </c>
    </row>
    <row r="1653" spans="1:12" x14ac:dyDescent="0.3">
      <c r="A1653" s="21">
        <v>43920</v>
      </c>
      <c r="B1653" s="20" t="s">
        <v>767</v>
      </c>
      <c r="C1653" s="20" t="s">
        <v>768</v>
      </c>
      <c r="D1653" s="20" t="s">
        <v>759</v>
      </c>
      <c r="E1653" s="20">
        <v>13680</v>
      </c>
      <c r="F1653" s="20" t="s">
        <v>1030</v>
      </c>
      <c r="G1653" s="20">
        <v>38</v>
      </c>
      <c r="H1653" s="20">
        <v>360</v>
      </c>
      <c r="I1653" s="20">
        <v>797.9</v>
      </c>
      <c r="J1653" s="20">
        <v>2020</v>
      </c>
      <c r="K1653" s="20">
        <v>3</v>
      </c>
      <c r="L1653" s="20">
        <v>14</v>
      </c>
    </row>
    <row r="1654" spans="1:12" x14ac:dyDescent="0.3">
      <c r="A1654" s="21">
        <v>43920</v>
      </c>
      <c r="B1654" s="20" t="s">
        <v>770</v>
      </c>
      <c r="C1654" s="20" t="s">
        <v>771</v>
      </c>
      <c r="D1654" s="20" t="s">
        <v>759</v>
      </c>
      <c r="E1654" s="20">
        <v>10800</v>
      </c>
      <c r="F1654" s="20" t="s">
        <v>1031</v>
      </c>
      <c r="G1654" s="20">
        <v>30</v>
      </c>
      <c r="H1654" s="20">
        <v>360</v>
      </c>
      <c r="I1654" s="20">
        <v>703.4</v>
      </c>
      <c r="J1654" s="20">
        <v>2020</v>
      </c>
      <c r="K1654" s="20">
        <v>3</v>
      </c>
      <c r="L1654" s="20">
        <v>14</v>
      </c>
    </row>
    <row r="1655" spans="1:12" x14ac:dyDescent="0.3">
      <c r="A1655" s="21">
        <v>43920</v>
      </c>
      <c r="B1655" s="20" t="s">
        <v>773</v>
      </c>
      <c r="C1655" s="20" t="s">
        <v>774</v>
      </c>
      <c r="D1655" s="20" t="s">
        <v>759</v>
      </c>
      <c r="E1655" s="20">
        <v>10080</v>
      </c>
      <c r="F1655" s="20" t="s">
        <v>1032</v>
      </c>
      <c r="G1655" s="20">
        <v>28</v>
      </c>
      <c r="H1655" s="20">
        <v>360</v>
      </c>
      <c r="I1655" s="20">
        <v>647.1</v>
      </c>
      <c r="J1655" s="20">
        <v>2020</v>
      </c>
      <c r="K1655" s="20">
        <v>3</v>
      </c>
      <c r="L1655" s="20">
        <v>14</v>
      </c>
    </row>
    <row r="1656" spans="1:12" x14ac:dyDescent="0.3">
      <c r="A1656" s="21">
        <v>43916</v>
      </c>
      <c r="B1656" s="20" t="s">
        <v>757</v>
      </c>
      <c r="C1656" s="20" t="s">
        <v>758</v>
      </c>
      <c r="D1656" s="20" t="s">
        <v>759</v>
      </c>
      <c r="E1656" s="20">
        <v>1440</v>
      </c>
      <c r="F1656" s="20" t="s">
        <v>1027</v>
      </c>
      <c r="G1656" s="20">
        <v>4</v>
      </c>
      <c r="H1656" s="20">
        <v>360</v>
      </c>
      <c r="I1656" s="20">
        <v>44.5</v>
      </c>
      <c r="J1656" s="20">
        <v>2020</v>
      </c>
      <c r="K1656" s="20">
        <v>3</v>
      </c>
      <c r="L1656" s="20">
        <v>13</v>
      </c>
    </row>
    <row r="1657" spans="1:12" x14ac:dyDescent="0.3">
      <c r="A1657" s="21">
        <v>43916</v>
      </c>
      <c r="B1657" s="20" t="s">
        <v>761</v>
      </c>
      <c r="C1657" s="20" t="s">
        <v>762</v>
      </c>
      <c r="D1657" s="20" t="s">
        <v>759</v>
      </c>
      <c r="E1657" s="20">
        <v>11520</v>
      </c>
      <c r="F1657" s="20" t="s">
        <v>1028</v>
      </c>
      <c r="G1657" s="20">
        <v>32</v>
      </c>
      <c r="H1657" s="20">
        <v>360</v>
      </c>
      <c r="I1657" s="20">
        <v>686</v>
      </c>
      <c r="J1657" s="20">
        <v>2020</v>
      </c>
      <c r="K1657" s="20">
        <v>3</v>
      </c>
      <c r="L1657" s="20">
        <v>13</v>
      </c>
    </row>
    <row r="1658" spans="1:12" x14ac:dyDescent="0.3">
      <c r="A1658" s="21">
        <v>43916</v>
      </c>
      <c r="B1658" s="20" t="s">
        <v>764</v>
      </c>
      <c r="C1658" s="20" t="s">
        <v>765</v>
      </c>
      <c r="D1658" s="20" t="s">
        <v>759</v>
      </c>
      <c r="E1658" s="20">
        <v>14040</v>
      </c>
      <c r="F1658" s="20" t="s">
        <v>1029</v>
      </c>
      <c r="G1658" s="20">
        <v>39</v>
      </c>
      <c r="H1658" s="20">
        <v>360</v>
      </c>
      <c r="I1658" s="20">
        <v>863.7</v>
      </c>
      <c r="J1658" s="20">
        <v>2020</v>
      </c>
      <c r="K1658" s="20">
        <v>3</v>
      </c>
      <c r="L1658" s="20">
        <v>13</v>
      </c>
    </row>
    <row r="1659" spans="1:12" x14ac:dyDescent="0.3">
      <c r="A1659" s="21">
        <v>43916</v>
      </c>
      <c r="B1659" s="20" t="s">
        <v>767</v>
      </c>
      <c r="C1659" s="20" t="s">
        <v>768</v>
      </c>
      <c r="D1659" s="20" t="s">
        <v>759</v>
      </c>
      <c r="E1659" s="20">
        <v>11520</v>
      </c>
      <c r="F1659" s="20" t="s">
        <v>1030</v>
      </c>
      <c r="G1659" s="20">
        <v>32</v>
      </c>
      <c r="H1659" s="20">
        <v>360</v>
      </c>
      <c r="I1659" s="20">
        <v>695.9</v>
      </c>
      <c r="J1659" s="20">
        <v>2020</v>
      </c>
      <c r="K1659" s="20">
        <v>3</v>
      </c>
      <c r="L1659" s="20">
        <v>13</v>
      </c>
    </row>
    <row r="1660" spans="1:12" x14ac:dyDescent="0.3">
      <c r="A1660" s="21">
        <v>43916</v>
      </c>
      <c r="B1660" s="20" t="s">
        <v>770</v>
      </c>
      <c r="C1660" s="20" t="s">
        <v>771</v>
      </c>
      <c r="D1660" s="20" t="s">
        <v>759</v>
      </c>
      <c r="E1660" s="20">
        <v>10440</v>
      </c>
      <c r="F1660" s="20" t="s">
        <v>1031</v>
      </c>
      <c r="G1660" s="20">
        <v>29</v>
      </c>
      <c r="H1660" s="20">
        <v>360</v>
      </c>
      <c r="I1660" s="20">
        <v>677.15</v>
      </c>
      <c r="J1660" s="20">
        <v>2020</v>
      </c>
      <c r="K1660" s="20">
        <v>3</v>
      </c>
      <c r="L1660" s="20">
        <v>13</v>
      </c>
    </row>
    <row r="1661" spans="1:12" x14ac:dyDescent="0.3">
      <c r="A1661" s="21">
        <v>43916</v>
      </c>
      <c r="B1661" s="20" t="s">
        <v>773</v>
      </c>
      <c r="C1661" s="20" t="s">
        <v>774</v>
      </c>
      <c r="D1661" s="20" t="s">
        <v>759</v>
      </c>
      <c r="E1661" s="20">
        <v>11160</v>
      </c>
      <c r="F1661" s="20" t="s">
        <v>1032</v>
      </c>
      <c r="G1661" s="20">
        <v>31</v>
      </c>
      <c r="H1661" s="20">
        <v>360</v>
      </c>
      <c r="I1661" s="20">
        <v>710.8</v>
      </c>
      <c r="J1661" s="20">
        <v>2020</v>
      </c>
      <c r="K1661" s="20">
        <v>3</v>
      </c>
      <c r="L1661" s="20">
        <v>13</v>
      </c>
    </row>
    <row r="1662" spans="1:12" x14ac:dyDescent="0.3">
      <c r="A1662" s="21">
        <v>43916</v>
      </c>
      <c r="B1662" s="20" t="s">
        <v>757</v>
      </c>
      <c r="C1662" s="20" t="s">
        <v>758</v>
      </c>
      <c r="D1662" s="20" t="s">
        <v>759</v>
      </c>
      <c r="E1662" s="20">
        <v>360</v>
      </c>
      <c r="F1662" s="20" t="s">
        <v>1027</v>
      </c>
      <c r="G1662" s="20">
        <v>1</v>
      </c>
      <c r="H1662" s="20">
        <v>360</v>
      </c>
      <c r="I1662" s="20">
        <v>15.6</v>
      </c>
      <c r="J1662" s="20">
        <v>2020</v>
      </c>
      <c r="K1662" s="20">
        <v>3</v>
      </c>
      <c r="L1662" s="20">
        <v>13</v>
      </c>
    </row>
    <row r="1663" spans="1:12" x14ac:dyDescent="0.3">
      <c r="A1663" s="21">
        <v>43916</v>
      </c>
      <c r="B1663" s="20" t="s">
        <v>761</v>
      </c>
      <c r="C1663" s="20" t="s">
        <v>762</v>
      </c>
      <c r="D1663" s="20" t="s">
        <v>759</v>
      </c>
      <c r="E1663" s="20">
        <v>12600</v>
      </c>
      <c r="F1663" s="20" t="s">
        <v>1028</v>
      </c>
      <c r="G1663" s="20">
        <v>35</v>
      </c>
      <c r="H1663" s="20">
        <v>360</v>
      </c>
      <c r="I1663" s="20">
        <v>734.55</v>
      </c>
      <c r="J1663" s="20">
        <v>2020</v>
      </c>
      <c r="K1663" s="20">
        <v>3</v>
      </c>
      <c r="L1663" s="20">
        <v>13</v>
      </c>
    </row>
    <row r="1664" spans="1:12" x14ac:dyDescent="0.3">
      <c r="A1664" s="21">
        <v>43916</v>
      </c>
      <c r="B1664" s="20" t="s">
        <v>764</v>
      </c>
      <c r="C1664" s="20" t="s">
        <v>765</v>
      </c>
      <c r="D1664" s="20" t="s">
        <v>759</v>
      </c>
      <c r="E1664" s="20">
        <v>14040</v>
      </c>
      <c r="F1664" s="20" t="s">
        <v>1029</v>
      </c>
      <c r="G1664" s="20">
        <v>39</v>
      </c>
      <c r="H1664" s="20">
        <v>360</v>
      </c>
      <c r="I1664" s="20">
        <v>863.85</v>
      </c>
      <c r="J1664" s="20">
        <v>2020</v>
      </c>
      <c r="K1664" s="20">
        <v>3</v>
      </c>
      <c r="L1664" s="20">
        <v>13</v>
      </c>
    </row>
    <row r="1665" spans="1:12" x14ac:dyDescent="0.3">
      <c r="A1665" s="21">
        <v>43916</v>
      </c>
      <c r="B1665" s="20" t="s">
        <v>767</v>
      </c>
      <c r="C1665" s="20" t="s">
        <v>768</v>
      </c>
      <c r="D1665" s="20" t="s">
        <v>759</v>
      </c>
      <c r="E1665" s="20">
        <v>12960</v>
      </c>
      <c r="F1665" s="20" t="s">
        <v>1030</v>
      </c>
      <c r="G1665" s="20">
        <v>36</v>
      </c>
      <c r="H1665" s="20">
        <v>360</v>
      </c>
      <c r="I1665" s="20">
        <v>777.2</v>
      </c>
      <c r="J1665" s="20">
        <v>2020</v>
      </c>
      <c r="K1665" s="20">
        <v>3</v>
      </c>
      <c r="L1665" s="20">
        <v>13</v>
      </c>
    </row>
    <row r="1666" spans="1:12" x14ac:dyDescent="0.3">
      <c r="A1666" s="21">
        <v>43916</v>
      </c>
      <c r="B1666" s="20" t="s">
        <v>770</v>
      </c>
      <c r="C1666" s="20" t="s">
        <v>771</v>
      </c>
      <c r="D1666" s="20" t="s">
        <v>759</v>
      </c>
      <c r="E1666" s="20">
        <v>10440</v>
      </c>
      <c r="F1666" s="20" t="s">
        <v>1031</v>
      </c>
      <c r="G1666" s="20">
        <v>29</v>
      </c>
      <c r="H1666" s="20">
        <v>360</v>
      </c>
      <c r="I1666" s="20">
        <v>676.4</v>
      </c>
      <c r="J1666" s="20">
        <v>2020</v>
      </c>
      <c r="K1666" s="20">
        <v>3</v>
      </c>
      <c r="L1666" s="20">
        <v>13</v>
      </c>
    </row>
    <row r="1667" spans="1:12" x14ac:dyDescent="0.3">
      <c r="A1667" s="21">
        <v>43916</v>
      </c>
      <c r="B1667" s="20" t="s">
        <v>773</v>
      </c>
      <c r="C1667" s="20" t="s">
        <v>774</v>
      </c>
      <c r="D1667" s="20" t="s">
        <v>759</v>
      </c>
      <c r="E1667" s="20">
        <v>11160</v>
      </c>
      <c r="F1667" s="20" t="s">
        <v>1032</v>
      </c>
      <c r="G1667" s="20">
        <v>31</v>
      </c>
      <c r="H1667" s="20">
        <v>360</v>
      </c>
      <c r="I1667" s="20">
        <v>711.45</v>
      </c>
      <c r="J1667" s="20">
        <v>2020</v>
      </c>
      <c r="K1667" s="20">
        <v>3</v>
      </c>
      <c r="L1667" s="20">
        <v>13</v>
      </c>
    </row>
    <row r="1668" spans="1:12" x14ac:dyDescent="0.3">
      <c r="A1668" s="21">
        <v>43916</v>
      </c>
      <c r="B1668" s="20" t="s">
        <v>761</v>
      </c>
      <c r="C1668" s="20" t="s">
        <v>762</v>
      </c>
      <c r="D1668" s="20" t="s">
        <v>759</v>
      </c>
      <c r="E1668" s="20">
        <v>12960</v>
      </c>
      <c r="F1668" s="20" t="s">
        <v>1028</v>
      </c>
      <c r="G1668" s="20">
        <v>36</v>
      </c>
      <c r="H1668" s="20">
        <v>360</v>
      </c>
      <c r="I1668" s="20">
        <v>752.45</v>
      </c>
      <c r="J1668" s="20">
        <v>2020</v>
      </c>
      <c r="K1668" s="20">
        <v>3</v>
      </c>
      <c r="L1668" s="20">
        <v>13</v>
      </c>
    </row>
    <row r="1669" spans="1:12" x14ac:dyDescent="0.3">
      <c r="A1669" s="21">
        <v>43916</v>
      </c>
      <c r="B1669" s="20" t="s">
        <v>764</v>
      </c>
      <c r="C1669" s="20" t="s">
        <v>765</v>
      </c>
      <c r="D1669" s="20" t="s">
        <v>759</v>
      </c>
      <c r="E1669" s="20">
        <v>15480</v>
      </c>
      <c r="F1669" s="20" t="s">
        <v>1029</v>
      </c>
      <c r="G1669" s="20">
        <v>43</v>
      </c>
      <c r="H1669" s="20">
        <v>360</v>
      </c>
      <c r="I1669" s="20">
        <v>950.35</v>
      </c>
      <c r="J1669" s="20">
        <v>2020</v>
      </c>
      <c r="K1669" s="20">
        <v>3</v>
      </c>
      <c r="L1669" s="20">
        <v>13</v>
      </c>
    </row>
    <row r="1670" spans="1:12" x14ac:dyDescent="0.3">
      <c r="A1670" s="21">
        <v>43916</v>
      </c>
      <c r="B1670" s="20" t="s">
        <v>767</v>
      </c>
      <c r="C1670" s="20" t="s">
        <v>768</v>
      </c>
      <c r="D1670" s="20" t="s">
        <v>759</v>
      </c>
      <c r="E1670" s="20">
        <v>12600</v>
      </c>
      <c r="F1670" s="20" t="s">
        <v>1030</v>
      </c>
      <c r="G1670" s="20">
        <v>35</v>
      </c>
      <c r="H1670" s="20">
        <v>360</v>
      </c>
      <c r="I1670" s="20">
        <v>759.25</v>
      </c>
      <c r="J1670" s="20">
        <v>2020</v>
      </c>
      <c r="K1670" s="20">
        <v>3</v>
      </c>
      <c r="L1670" s="20">
        <v>13</v>
      </c>
    </row>
    <row r="1671" spans="1:12" x14ac:dyDescent="0.3">
      <c r="A1671" s="21">
        <v>43916</v>
      </c>
      <c r="B1671" s="20" t="s">
        <v>770</v>
      </c>
      <c r="C1671" s="20" t="s">
        <v>771</v>
      </c>
      <c r="D1671" s="20" t="s">
        <v>759</v>
      </c>
      <c r="E1671" s="20">
        <v>10440</v>
      </c>
      <c r="F1671" s="20" t="s">
        <v>1031</v>
      </c>
      <c r="G1671" s="20">
        <v>29</v>
      </c>
      <c r="H1671" s="20">
        <v>360</v>
      </c>
      <c r="I1671" s="20">
        <v>672</v>
      </c>
      <c r="J1671" s="20">
        <v>2020</v>
      </c>
      <c r="K1671" s="20">
        <v>3</v>
      </c>
      <c r="L1671" s="20">
        <v>13</v>
      </c>
    </row>
    <row r="1672" spans="1:12" x14ac:dyDescent="0.3">
      <c r="A1672" s="21">
        <v>43916</v>
      </c>
      <c r="B1672" s="20" t="s">
        <v>773</v>
      </c>
      <c r="C1672" s="20" t="s">
        <v>774</v>
      </c>
      <c r="D1672" s="20" t="s">
        <v>759</v>
      </c>
      <c r="E1672" s="20">
        <v>10440</v>
      </c>
      <c r="F1672" s="20" t="s">
        <v>1032</v>
      </c>
      <c r="G1672" s="20">
        <v>29</v>
      </c>
      <c r="H1672" s="20">
        <v>360</v>
      </c>
      <c r="I1672" s="20">
        <v>663.85</v>
      </c>
      <c r="J1672" s="20">
        <v>2020</v>
      </c>
      <c r="K1672" s="20">
        <v>3</v>
      </c>
      <c r="L1672" s="20">
        <v>13</v>
      </c>
    </row>
    <row r="1673" spans="1:12" x14ac:dyDescent="0.3">
      <c r="A1673" s="21">
        <v>43916</v>
      </c>
      <c r="B1673" s="20" t="s">
        <v>761</v>
      </c>
      <c r="C1673" s="20" t="s">
        <v>762</v>
      </c>
      <c r="D1673" s="20" t="s">
        <v>759</v>
      </c>
      <c r="E1673" s="20">
        <v>15480</v>
      </c>
      <c r="F1673" s="20" t="s">
        <v>1028</v>
      </c>
      <c r="G1673" s="20">
        <v>43</v>
      </c>
      <c r="H1673" s="20">
        <v>360</v>
      </c>
      <c r="I1673" s="20">
        <v>898.65</v>
      </c>
      <c r="J1673" s="20">
        <v>2020</v>
      </c>
      <c r="K1673" s="20">
        <v>3</v>
      </c>
      <c r="L1673" s="20">
        <v>13</v>
      </c>
    </row>
    <row r="1674" spans="1:12" x14ac:dyDescent="0.3">
      <c r="A1674" s="21">
        <v>43916</v>
      </c>
      <c r="B1674" s="20" t="s">
        <v>764</v>
      </c>
      <c r="C1674" s="20" t="s">
        <v>765</v>
      </c>
      <c r="D1674" s="20" t="s">
        <v>759</v>
      </c>
      <c r="E1674" s="20">
        <v>14400</v>
      </c>
      <c r="F1674" s="20" t="s">
        <v>1029</v>
      </c>
      <c r="G1674" s="20">
        <v>40</v>
      </c>
      <c r="H1674" s="20">
        <v>360</v>
      </c>
      <c r="I1674" s="20">
        <v>886.95</v>
      </c>
      <c r="J1674" s="20">
        <v>2020</v>
      </c>
      <c r="K1674" s="20">
        <v>3</v>
      </c>
      <c r="L1674" s="20">
        <v>13</v>
      </c>
    </row>
    <row r="1675" spans="1:12" x14ac:dyDescent="0.3">
      <c r="A1675" s="21">
        <v>43916</v>
      </c>
      <c r="B1675" s="20" t="s">
        <v>767</v>
      </c>
      <c r="C1675" s="20" t="s">
        <v>768</v>
      </c>
      <c r="D1675" s="20" t="s">
        <v>759</v>
      </c>
      <c r="E1675" s="20">
        <v>17280</v>
      </c>
      <c r="F1675" s="20" t="s">
        <v>1030</v>
      </c>
      <c r="G1675" s="20">
        <v>48</v>
      </c>
      <c r="H1675" s="20">
        <v>360</v>
      </c>
      <c r="I1675" s="20">
        <v>1040.8499999999999</v>
      </c>
      <c r="J1675" s="20">
        <v>2020</v>
      </c>
      <c r="K1675" s="20">
        <v>3</v>
      </c>
      <c r="L1675" s="20">
        <v>13</v>
      </c>
    </row>
    <row r="1676" spans="1:12" x14ac:dyDescent="0.3">
      <c r="A1676" s="21">
        <v>43916</v>
      </c>
      <c r="B1676" s="20" t="s">
        <v>770</v>
      </c>
      <c r="C1676" s="20" t="s">
        <v>771</v>
      </c>
      <c r="D1676" s="20" t="s">
        <v>759</v>
      </c>
      <c r="E1676" s="20">
        <v>12600</v>
      </c>
      <c r="F1676" s="20" t="s">
        <v>1031</v>
      </c>
      <c r="G1676" s="20">
        <v>35</v>
      </c>
      <c r="H1676" s="20">
        <v>360</v>
      </c>
      <c r="I1676" s="20">
        <v>810.7</v>
      </c>
      <c r="J1676" s="20">
        <v>2020</v>
      </c>
      <c r="K1676" s="20">
        <v>3</v>
      </c>
      <c r="L1676" s="20">
        <v>13</v>
      </c>
    </row>
    <row r="1677" spans="1:12" x14ac:dyDescent="0.3">
      <c r="A1677" s="21">
        <v>43916</v>
      </c>
      <c r="B1677" s="20" t="s">
        <v>773</v>
      </c>
      <c r="C1677" s="20" t="s">
        <v>774</v>
      </c>
      <c r="D1677" s="20" t="s">
        <v>759</v>
      </c>
      <c r="E1677" s="20">
        <v>11880</v>
      </c>
      <c r="F1677" s="20" t="s">
        <v>1032</v>
      </c>
      <c r="G1677" s="20">
        <v>33</v>
      </c>
      <c r="H1677" s="20">
        <v>360</v>
      </c>
      <c r="I1677" s="20">
        <v>757.15</v>
      </c>
      <c r="J1677" s="20">
        <v>2020</v>
      </c>
      <c r="K1677" s="20">
        <v>3</v>
      </c>
      <c r="L1677" s="20">
        <v>13</v>
      </c>
    </row>
    <row r="1678" spans="1:12" x14ac:dyDescent="0.3">
      <c r="A1678" s="21">
        <v>43913</v>
      </c>
      <c r="B1678" s="20" t="s">
        <v>826</v>
      </c>
      <c r="C1678" s="20" t="s">
        <v>827</v>
      </c>
      <c r="D1678" s="20" t="s">
        <v>759</v>
      </c>
      <c r="E1678" s="20">
        <v>28440</v>
      </c>
      <c r="F1678" s="20" t="s">
        <v>1033</v>
      </c>
      <c r="G1678" s="20">
        <v>79</v>
      </c>
      <c r="H1678" s="20">
        <v>360</v>
      </c>
      <c r="I1678" s="20">
        <v>1855.5</v>
      </c>
      <c r="J1678" s="20">
        <v>2020</v>
      </c>
      <c r="K1678" s="20">
        <v>3</v>
      </c>
      <c r="L1678" s="20">
        <v>13</v>
      </c>
    </row>
    <row r="1679" spans="1:12" x14ac:dyDescent="0.3">
      <c r="A1679" s="21">
        <v>43913</v>
      </c>
      <c r="B1679" s="20" t="s">
        <v>761</v>
      </c>
      <c r="C1679" s="20" t="s">
        <v>762</v>
      </c>
      <c r="D1679" s="20" t="s">
        <v>759</v>
      </c>
      <c r="E1679" s="20">
        <v>10080</v>
      </c>
      <c r="F1679" s="20" t="s">
        <v>1034</v>
      </c>
      <c r="G1679" s="20">
        <v>28</v>
      </c>
      <c r="H1679" s="20">
        <v>360</v>
      </c>
      <c r="I1679" s="20">
        <v>568.19000000000005</v>
      </c>
      <c r="J1679" s="20">
        <v>2020</v>
      </c>
      <c r="K1679" s="20">
        <v>3</v>
      </c>
      <c r="L1679" s="20">
        <v>13</v>
      </c>
    </row>
    <row r="1680" spans="1:12" x14ac:dyDescent="0.3">
      <c r="A1680" s="21">
        <v>43913</v>
      </c>
      <c r="B1680" s="20" t="s">
        <v>764</v>
      </c>
      <c r="C1680" s="20" t="s">
        <v>765</v>
      </c>
      <c r="D1680" s="20" t="s">
        <v>759</v>
      </c>
      <c r="E1680" s="20">
        <v>12240</v>
      </c>
      <c r="F1680" s="20" t="s">
        <v>1035</v>
      </c>
      <c r="G1680" s="20">
        <v>34</v>
      </c>
      <c r="H1680" s="20">
        <v>360</v>
      </c>
      <c r="I1680" s="20">
        <v>759.45</v>
      </c>
      <c r="J1680" s="20">
        <v>2020</v>
      </c>
      <c r="K1680" s="20">
        <v>3</v>
      </c>
      <c r="L1680" s="20">
        <v>13</v>
      </c>
    </row>
    <row r="1681" spans="1:12" x14ac:dyDescent="0.3">
      <c r="A1681" s="21">
        <v>43913</v>
      </c>
      <c r="B1681" s="20" t="s">
        <v>767</v>
      </c>
      <c r="C1681" s="20" t="s">
        <v>768</v>
      </c>
      <c r="D1681" s="20" t="s">
        <v>759</v>
      </c>
      <c r="E1681" s="20">
        <v>8280</v>
      </c>
      <c r="F1681" s="20" t="s">
        <v>1036</v>
      </c>
      <c r="G1681" s="20">
        <v>23</v>
      </c>
      <c r="H1681" s="20">
        <v>360</v>
      </c>
      <c r="I1681" s="20">
        <v>506.8</v>
      </c>
      <c r="J1681" s="20">
        <v>2020</v>
      </c>
      <c r="K1681" s="20">
        <v>3</v>
      </c>
      <c r="L1681" s="20">
        <v>13</v>
      </c>
    </row>
    <row r="1682" spans="1:12" x14ac:dyDescent="0.3">
      <c r="A1682" s="21">
        <v>43913</v>
      </c>
      <c r="B1682" s="20" t="s">
        <v>770</v>
      </c>
      <c r="C1682" s="20" t="s">
        <v>771</v>
      </c>
      <c r="D1682" s="20" t="s">
        <v>759</v>
      </c>
      <c r="E1682" s="20">
        <v>8640</v>
      </c>
      <c r="F1682" s="20" t="s">
        <v>1037</v>
      </c>
      <c r="G1682" s="20">
        <v>24</v>
      </c>
      <c r="H1682" s="20">
        <v>360</v>
      </c>
      <c r="I1682" s="20">
        <v>560.85</v>
      </c>
      <c r="J1682" s="20">
        <v>2020</v>
      </c>
      <c r="K1682" s="20">
        <v>3</v>
      </c>
      <c r="L1682" s="20">
        <v>13</v>
      </c>
    </row>
    <row r="1683" spans="1:12" x14ac:dyDescent="0.3">
      <c r="A1683" s="21">
        <v>43913</v>
      </c>
      <c r="B1683" s="20" t="s">
        <v>773</v>
      </c>
      <c r="C1683" s="20" t="s">
        <v>774</v>
      </c>
      <c r="D1683" s="20" t="s">
        <v>759</v>
      </c>
      <c r="E1683" s="20">
        <v>10080</v>
      </c>
      <c r="F1683" s="20" t="s">
        <v>1038</v>
      </c>
      <c r="G1683" s="20">
        <v>28</v>
      </c>
      <c r="H1683" s="20">
        <v>360</v>
      </c>
      <c r="I1683" s="20">
        <v>646.79999999999995</v>
      </c>
      <c r="J1683" s="20">
        <v>2020</v>
      </c>
      <c r="K1683" s="20">
        <v>3</v>
      </c>
      <c r="L1683" s="20">
        <v>13</v>
      </c>
    </row>
    <row r="1684" spans="1:12" x14ac:dyDescent="0.3">
      <c r="A1684" s="21">
        <v>43913</v>
      </c>
      <c r="B1684" s="20" t="s">
        <v>761</v>
      </c>
      <c r="C1684" s="20" t="s">
        <v>762</v>
      </c>
      <c r="D1684" s="20" t="s">
        <v>759</v>
      </c>
      <c r="E1684" s="20">
        <v>13320</v>
      </c>
      <c r="F1684" s="20" t="s">
        <v>1034</v>
      </c>
      <c r="G1684" s="20">
        <v>37</v>
      </c>
      <c r="H1684" s="20">
        <v>360</v>
      </c>
      <c r="I1684" s="20">
        <v>773.3</v>
      </c>
      <c r="J1684" s="20">
        <v>2020</v>
      </c>
      <c r="K1684" s="20">
        <v>3</v>
      </c>
      <c r="L1684" s="20">
        <v>13</v>
      </c>
    </row>
    <row r="1685" spans="1:12" x14ac:dyDescent="0.3">
      <c r="A1685" s="21">
        <v>43913</v>
      </c>
      <c r="B1685" s="20" t="s">
        <v>764</v>
      </c>
      <c r="C1685" s="20" t="s">
        <v>765</v>
      </c>
      <c r="D1685" s="20" t="s">
        <v>759</v>
      </c>
      <c r="E1685" s="20">
        <v>14400</v>
      </c>
      <c r="F1685" s="20" t="s">
        <v>1035</v>
      </c>
      <c r="G1685" s="20">
        <v>40</v>
      </c>
      <c r="H1685" s="20">
        <v>360</v>
      </c>
      <c r="I1685" s="20">
        <v>887.21</v>
      </c>
      <c r="J1685" s="20">
        <v>2020</v>
      </c>
      <c r="K1685" s="20">
        <v>3</v>
      </c>
      <c r="L1685" s="20">
        <v>13</v>
      </c>
    </row>
    <row r="1686" spans="1:12" x14ac:dyDescent="0.3">
      <c r="A1686" s="21">
        <v>43913</v>
      </c>
      <c r="B1686" s="20" t="s">
        <v>767</v>
      </c>
      <c r="C1686" s="20" t="s">
        <v>768</v>
      </c>
      <c r="D1686" s="20" t="s">
        <v>759</v>
      </c>
      <c r="E1686" s="20">
        <v>12600</v>
      </c>
      <c r="F1686" s="20" t="s">
        <v>1036</v>
      </c>
      <c r="G1686" s="20">
        <v>35</v>
      </c>
      <c r="H1686" s="20">
        <v>360</v>
      </c>
      <c r="I1686" s="20">
        <v>761.5</v>
      </c>
      <c r="J1686" s="20">
        <v>2020</v>
      </c>
      <c r="K1686" s="20">
        <v>3</v>
      </c>
      <c r="L1686" s="20">
        <v>13</v>
      </c>
    </row>
    <row r="1687" spans="1:12" x14ac:dyDescent="0.3">
      <c r="A1687" s="21">
        <v>43913</v>
      </c>
      <c r="B1687" s="20" t="s">
        <v>770</v>
      </c>
      <c r="C1687" s="20" t="s">
        <v>771</v>
      </c>
      <c r="D1687" s="20" t="s">
        <v>759</v>
      </c>
      <c r="E1687" s="20">
        <v>10440</v>
      </c>
      <c r="F1687" s="20" t="s">
        <v>1037</v>
      </c>
      <c r="G1687" s="20">
        <v>29</v>
      </c>
      <c r="H1687" s="20">
        <v>360</v>
      </c>
      <c r="I1687" s="20">
        <v>670.4</v>
      </c>
      <c r="J1687" s="20">
        <v>2020</v>
      </c>
      <c r="K1687" s="20">
        <v>3</v>
      </c>
      <c r="L1687" s="20">
        <v>13</v>
      </c>
    </row>
    <row r="1688" spans="1:12" x14ac:dyDescent="0.3">
      <c r="A1688" s="21">
        <v>43913</v>
      </c>
      <c r="B1688" s="20" t="s">
        <v>773</v>
      </c>
      <c r="C1688" s="20" t="s">
        <v>774</v>
      </c>
      <c r="D1688" s="20" t="s">
        <v>759</v>
      </c>
      <c r="E1688" s="20">
        <v>10440</v>
      </c>
      <c r="F1688" s="20" t="s">
        <v>1038</v>
      </c>
      <c r="G1688" s="20">
        <v>29</v>
      </c>
      <c r="H1688" s="20">
        <v>360</v>
      </c>
      <c r="I1688" s="20">
        <v>690</v>
      </c>
      <c r="J1688" s="20">
        <v>2020</v>
      </c>
      <c r="K1688" s="20">
        <v>3</v>
      </c>
      <c r="L1688" s="20">
        <v>13</v>
      </c>
    </row>
    <row r="1689" spans="1:12" x14ac:dyDescent="0.3">
      <c r="A1689" s="21">
        <v>43913</v>
      </c>
      <c r="B1689" s="20" t="s">
        <v>761</v>
      </c>
      <c r="C1689" s="20" t="s">
        <v>762</v>
      </c>
      <c r="D1689" s="20" t="s">
        <v>759</v>
      </c>
      <c r="E1689" s="20">
        <v>13320</v>
      </c>
      <c r="F1689" s="20" t="s">
        <v>1034</v>
      </c>
      <c r="G1689" s="20">
        <v>37</v>
      </c>
      <c r="H1689" s="20">
        <v>360</v>
      </c>
      <c r="I1689" s="20">
        <v>776.97</v>
      </c>
      <c r="J1689" s="20">
        <v>2020</v>
      </c>
      <c r="K1689" s="20">
        <v>3</v>
      </c>
      <c r="L1689" s="20">
        <v>13</v>
      </c>
    </row>
    <row r="1690" spans="1:12" x14ac:dyDescent="0.3">
      <c r="A1690" s="21">
        <v>43913</v>
      </c>
      <c r="B1690" s="20" t="s">
        <v>764</v>
      </c>
      <c r="C1690" s="20" t="s">
        <v>765</v>
      </c>
      <c r="D1690" s="20" t="s">
        <v>759</v>
      </c>
      <c r="E1690" s="20">
        <v>14040</v>
      </c>
      <c r="F1690" s="20" t="s">
        <v>1035</v>
      </c>
      <c r="G1690" s="20">
        <v>39</v>
      </c>
      <c r="H1690" s="20">
        <v>360</v>
      </c>
      <c r="I1690" s="20">
        <v>872.1</v>
      </c>
      <c r="J1690" s="20">
        <v>2020</v>
      </c>
      <c r="K1690" s="20">
        <v>3</v>
      </c>
      <c r="L1690" s="20">
        <v>13</v>
      </c>
    </row>
    <row r="1691" spans="1:12" x14ac:dyDescent="0.3">
      <c r="A1691" s="21">
        <v>43913</v>
      </c>
      <c r="B1691" s="20" t="s">
        <v>767</v>
      </c>
      <c r="C1691" s="20" t="s">
        <v>768</v>
      </c>
      <c r="D1691" s="20" t="s">
        <v>759</v>
      </c>
      <c r="E1691" s="20">
        <v>12600</v>
      </c>
      <c r="F1691" s="20" t="s">
        <v>1036</v>
      </c>
      <c r="G1691" s="20">
        <v>35</v>
      </c>
      <c r="H1691" s="20">
        <v>360</v>
      </c>
      <c r="I1691" s="20">
        <v>761.35</v>
      </c>
      <c r="J1691" s="20">
        <v>2020</v>
      </c>
      <c r="K1691" s="20">
        <v>3</v>
      </c>
      <c r="L1691" s="20">
        <v>13</v>
      </c>
    </row>
    <row r="1692" spans="1:12" x14ac:dyDescent="0.3">
      <c r="A1692" s="21">
        <v>43913</v>
      </c>
      <c r="B1692" s="20" t="s">
        <v>770</v>
      </c>
      <c r="C1692" s="20" t="s">
        <v>771</v>
      </c>
      <c r="D1692" s="20" t="s">
        <v>759</v>
      </c>
      <c r="E1692" s="20">
        <v>10440</v>
      </c>
      <c r="F1692" s="20" t="s">
        <v>1037</v>
      </c>
      <c r="G1692" s="20">
        <v>29</v>
      </c>
      <c r="H1692" s="20">
        <v>360</v>
      </c>
      <c r="I1692" s="20">
        <v>674</v>
      </c>
      <c r="J1692" s="20">
        <v>2020</v>
      </c>
      <c r="K1692" s="20">
        <v>3</v>
      </c>
      <c r="L1692" s="20">
        <v>13</v>
      </c>
    </row>
    <row r="1693" spans="1:12" x14ac:dyDescent="0.3">
      <c r="A1693" s="21">
        <v>43913</v>
      </c>
      <c r="B1693" s="20" t="s">
        <v>773</v>
      </c>
      <c r="C1693" s="20" t="s">
        <v>774</v>
      </c>
      <c r="D1693" s="20" t="s">
        <v>759</v>
      </c>
      <c r="E1693" s="20">
        <v>10440</v>
      </c>
      <c r="F1693" s="20" t="s">
        <v>1038</v>
      </c>
      <c r="G1693" s="20">
        <v>29</v>
      </c>
      <c r="H1693" s="20">
        <v>360</v>
      </c>
      <c r="I1693" s="20">
        <v>668.25</v>
      </c>
      <c r="J1693" s="20">
        <v>2020</v>
      </c>
      <c r="K1693" s="20">
        <v>3</v>
      </c>
      <c r="L1693" s="20">
        <v>13</v>
      </c>
    </row>
    <row r="1694" spans="1:12" x14ac:dyDescent="0.3">
      <c r="A1694" s="21">
        <v>43909</v>
      </c>
      <c r="B1694" s="20" t="s">
        <v>761</v>
      </c>
      <c r="C1694" s="20" t="s">
        <v>762</v>
      </c>
      <c r="D1694" s="20" t="s">
        <v>759</v>
      </c>
      <c r="E1694" s="20">
        <v>13320</v>
      </c>
      <c r="F1694" s="20" t="s">
        <v>1034</v>
      </c>
      <c r="G1694" s="20">
        <v>37</v>
      </c>
      <c r="H1694" s="20">
        <v>360</v>
      </c>
      <c r="I1694" s="20">
        <v>776.82</v>
      </c>
      <c r="J1694" s="20">
        <v>2020</v>
      </c>
      <c r="K1694" s="20">
        <v>3</v>
      </c>
      <c r="L1694" s="20">
        <v>12</v>
      </c>
    </row>
    <row r="1695" spans="1:12" x14ac:dyDescent="0.3">
      <c r="A1695" s="21">
        <v>43909</v>
      </c>
      <c r="B1695" s="20" t="s">
        <v>764</v>
      </c>
      <c r="C1695" s="20" t="s">
        <v>765</v>
      </c>
      <c r="D1695" s="20" t="s">
        <v>759</v>
      </c>
      <c r="E1695" s="20">
        <v>14040</v>
      </c>
      <c r="F1695" s="20" t="s">
        <v>1035</v>
      </c>
      <c r="G1695" s="20">
        <v>39</v>
      </c>
      <c r="H1695" s="20">
        <v>360</v>
      </c>
      <c r="I1695" s="20">
        <v>872.85</v>
      </c>
      <c r="J1695" s="20">
        <v>2020</v>
      </c>
      <c r="K1695" s="20">
        <v>3</v>
      </c>
      <c r="L1695" s="20">
        <v>12</v>
      </c>
    </row>
    <row r="1696" spans="1:12" x14ac:dyDescent="0.3">
      <c r="A1696" s="21">
        <v>43909</v>
      </c>
      <c r="B1696" s="20" t="s">
        <v>767</v>
      </c>
      <c r="C1696" s="20" t="s">
        <v>768</v>
      </c>
      <c r="D1696" s="20" t="s">
        <v>759</v>
      </c>
      <c r="E1696" s="20">
        <v>12960</v>
      </c>
      <c r="F1696" s="20" t="s">
        <v>1036</v>
      </c>
      <c r="G1696" s="20">
        <v>36</v>
      </c>
      <c r="H1696" s="20">
        <v>360</v>
      </c>
      <c r="I1696" s="20">
        <v>815.01</v>
      </c>
      <c r="J1696" s="20">
        <v>2020</v>
      </c>
      <c r="K1696" s="20">
        <v>3</v>
      </c>
      <c r="L1696" s="20">
        <v>12</v>
      </c>
    </row>
    <row r="1697" spans="1:12" x14ac:dyDescent="0.3">
      <c r="A1697" s="21">
        <v>43909</v>
      </c>
      <c r="B1697" s="20" t="s">
        <v>770</v>
      </c>
      <c r="C1697" s="20" t="s">
        <v>771</v>
      </c>
      <c r="D1697" s="20" t="s">
        <v>759</v>
      </c>
      <c r="E1697" s="20">
        <v>10440</v>
      </c>
      <c r="F1697" s="20" t="s">
        <v>1037</v>
      </c>
      <c r="G1697" s="20">
        <v>29</v>
      </c>
      <c r="H1697" s="20">
        <v>360</v>
      </c>
      <c r="I1697" s="20">
        <v>675.85</v>
      </c>
      <c r="J1697" s="20">
        <v>2020</v>
      </c>
      <c r="K1697" s="20">
        <v>3</v>
      </c>
      <c r="L1697" s="20">
        <v>12</v>
      </c>
    </row>
    <row r="1698" spans="1:12" x14ac:dyDescent="0.3">
      <c r="A1698" s="21">
        <v>43909</v>
      </c>
      <c r="B1698" s="20" t="s">
        <v>773</v>
      </c>
      <c r="C1698" s="20" t="s">
        <v>774</v>
      </c>
      <c r="D1698" s="20" t="s">
        <v>759</v>
      </c>
      <c r="E1698" s="20">
        <v>10440</v>
      </c>
      <c r="F1698" s="20" t="s">
        <v>1038</v>
      </c>
      <c r="G1698" s="20">
        <v>29</v>
      </c>
      <c r="H1698" s="20">
        <v>360</v>
      </c>
      <c r="I1698" s="20">
        <v>667.35</v>
      </c>
      <c r="J1698" s="20">
        <v>2020</v>
      </c>
      <c r="K1698" s="20">
        <v>3</v>
      </c>
      <c r="L1698" s="20">
        <v>12</v>
      </c>
    </row>
    <row r="1699" spans="1:12" x14ac:dyDescent="0.3">
      <c r="A1699" s="21">
        <v>43909</v>
      </c>
      <c r="B1699" s="20" t="s">
        <v>761</v>
      </c>
      <c r="C1699" s="20" t="s">
        <v>762</v>
      </c>
      <c r="D1699" s="20" t="s">
        <v>759</v>
      </c>
      <c r="E1699" s="20">
        <v>12960</v>
      </c>
      <c r="F1699" s="20" t="s">
        <v>1034</v>
      </c>
      <c r="G1699" s="20">
        <v>36</v>
      </c>
      <c r="H1699" s="20">
        <v>360</v>
      </c>
      <c r="I1699" s="20">
        <v>756.3</v>
      </c>
      <c r="J1699" s="20">
        <v>2020</v>
      </c>
      <c r="K1699" s="20">
        <v>3</v>
      </c>
      <c r="L1699" s="20">
        <v>12</v>
      </c>
    </row>
    <row r="1700" spans="1:12" x14ac:dyDescent="0.3">
      <c r="A1700" s="21">
        <v>43909</v>
      </c>
      <c r="B1700" s="20" t="s">
        <v>764</v>
      </c>
      <c r="C1700" s="20" t="s">
        <v>765</v>
      </c>
      <c r="D1700" s="20" t="s">
        <v>759</v>
      </c>
      <c r="E1700" s="20">
        <v>13680</v>
      </c>
      <c r="F1700" s="20" t="s">
        <v>1035</v>
      </c>
      <c r="G1700" s="20">
        <v>38</v>
      </c>
      <c r="H1700" s="20">
        <v>360</v>
      </c>
      <c r="I1700" s="20">
        <v>853.9</v>
      </c>
      <c r="J1700" s="20">
        <v>2020</v>
      </c>
      <c r="K1700" s="20">
        <v>3</v>
      </c>
      <c r="L1700" s="20">
        <v>12</v>
      </c>
    </row>
    <row r="1701" spans="1:12" x14ac:dyDescent="0.3">
      <c r="A1701" s="21">
        <v>43909</v>
      </c>
      <c r="B1701" s="20" t="s">
        <v>767</v>
      </c>
      <c r="C1701" s="20" t="s">
        <v>768</v>
      </c>
      <c r="D1701" s="20" t="s">
        <v>759</v>
      </c>
      <c r="E1701" s="20">
        <v>12600</v>
      </c>
      <c r="F1701" s="20" t="s">
        <v>1036</v>
      </c>
      <c r="G1701" s="20">
        <v>35</v>
      </c>
      <c r="H1701" s="20">
        <v>360</v>
      </c>
      <c r="I1701" s="20">
        <v>791.7</v>
      </c>
      <c r="J1701" s="20">
        <v>2020</v>
      </c>
      <c r="K1701" s="20">
        <v>3</v>
      </c>
      <c r="L1701" s="20">
        <v>12</v>
      </c>
    </row>
    <row r="1702" spans="1:12" x14ac:dyDescent="0.3">
      <c r="A1702" s="21">
        <v>43909</v>
      </c>
      <c r="B1702" s="20" t="s">
        <v>770</v>
      </c>
      <c r="C1702" s="20" t="s">
        <v>771</v>
      </c>
      <c r="D1702" s="20" t="s">
        <v>759</v>
      </c>
      <c r="E1702" s="20">
        <v>9720</v>
      </c>
      <c r="F1702" s="20" t="s">
        <v>1037</v>
      </c>
      <c r="G1702" s="20">
        <v>27</v>
      </c>
      <c r="H1702" s="20">
        <v>360</v>
      </c>
      <c r="I1702" s="20">
        <v>630.35</v>
      </c>
      <c r="J1702" s="20">
        <v>2020</v>
      </c>
      <c r="K1702" s="20">
        <v>3</v>
      </c>
      <c r="L1702" s="20">
        <v>12</v>
      </c>
    </row>
    <row r="1703" spans="1:12" x14ac:dyDescent="0.3">
      <c r="A1703" s="21">
        <v>43909</v>
      </c>
      <c r="B1703" s="20" t="s">
        <v>773</v>
      </c>
      <c r="C1703" s="20" t="s">
        <v>774</v>
      </c>
      <c r="D1703" s="20" t="s">
        <v>759</v>
      </c>
      <c r="E1703" s="20">
        <v>11520</v>
      </c>
      <c r="F1703" s="20" t="s">
        <v>1038</v>
      </c>
      <c r="G1703" s="20">
        <v>32</v>
      </c>
      <c r="H1703" s="20">
        <v>360</v>
      </c>
      <c r="I1703" s="20">
        <v>737.75</v>
      </c>
      <c r="J1703" s="20">
        <v>2020</v>
      </c>
      <c r="K1703" s="20">
        <v>3</v>
      </c>
      <c r="L1703" s="20">
        <v>12</v>
      </c>
    </row>
    <row r="1704" spans="1:12" x14ac:dyDescent="0.3">
      <c r="A1704" s="21">
        <v>43909</v>
      </c>
      <c r="B1704" s="20" t="s">
        <v>761</v>
      </c>
      <c r="C1704" s="20" t="s">
        <v>762</v>
      </c>
      <c r="D1704" s="20" t="s">
        <v>759</v>
      </c>
      <c r="E1704" s="20">
        <v>13320</v>
      </c>
      <c r="F1704" s="20" t="s">
        <v>1034</v>
      </c>
      <c r="G1704" s="20">
        <v>37</v>
      </c>
      <c r="H1704" s="20">
        <v>360</v>
      </c>
      <c r="I1704" s="20">
        <v>776.95</v>
      </c>
      <c r="J1704" s="20">
        <v>2020</v>
      </c>
      <c r="K1704" s="20">
        <v>3</v>
      </c>
      <c r="L1704" s="20">
        <v>12</v>
      </c>
    </row>
    <row r="1705" spans="1:12" x14ac:dyDescent="0.3">
      <c r="A1705" s="21">
        <v>43909</v>
      </c>
      <c r="B1705" s="20" t="s">
        <v>764</v>
      </c>
      <c r="C1705" s="20" t="s">
        <v>765</v>
      </c>
      <c r="D1705" s="20" t="s">
        <v>759</v>
      </c>
      <c r="E1705" s="20">
        <v>14400</v>
      </c>
      <c r="F1705" s="20" t="s">
        <v>1035</v>
      </c>
      <c r="G1705" s="20">
        <v>40</v>
      </c>
      <c r="H1705" s="20">
        <v>360</v>
      </c>
      <c r="I1705" s="20">
        <v>898.75</v>
      </c>
      <c r="J1705" s="20">
        <v>2020</v>
      </c>
      <c r="K1705" s="20">
        <v>3</v>
      </c>
      <c r="L1705" s="20">
        <v>12</v>
      </c>
    </row>
    <row r="1706" spans="1:12" x14ac:dyDescent="0.3">
      <c r="A1706" s="21">
        <v>43909</v>
      </c>
      <c r="B1706" s="20" t="s">
        <v>767</v>
      </c>
      <c r="C1706" s="20" t="s">
        <v>768</v>
      </c>
      <c r="D1706" s="20" t="s">
        <v>759</v>
      </c>
      <c r="E1706" s="20">
        <v>13320</v>
      </c>
      <c r="F1706" s="20" t="s">
        <v>1036</v>
      </c>
      <c r="G1706" s="20">
        <v>37</v>
      </c>
      <c r="H1706" s="20">
        <v>360</v>
      </c>
      <c r="I1706" s="20">
        <v>814.25</v>
      </c>
      <c r="J1706" s="20">
        <v>2020</v>
      </c>
      <c r="K1706" s="20">
        <v>3</v>
      </c>
      <c r="L1706" s="20">
        <v>12</v>
      </c>
    </row>
    <row r="1707" spans="1:12" x14ac:dyDescent="0.3">
      <c r="A1707" s="21">
        <v>43909</v>
      </c>
      <c r="B1707" s="20" t="s">
        <v>770</v>
      </c>
      <c r="C1707" s="20" t="s">
        <v>771</v>
      </c>
      <c r="D1707" s="20" t="s">
        <v>759</v>
      </c>
      <c r="E1707" s="20">
        <v>11160</v>
      </c>
      <c r="F1707" s="20" t="s">
        <v>1037</v>
      </c>
      <c r="G1707" s="20">
        <v>31</v>
      </c>
      <c r="H1707" s="20">
        <v>360</v>
      </c>
      <c r="I1707" s="20">
        <v>716.7</v>
      </c>
      <c r="J1707" s="20">
        <v>2020</v>
      </c>
      <c r="K1707" s="20">
        <v>3</v>
      </c>
      <c r="L1707" s="20">
        <v>12</v>
      </c>
    </row>
    <row r="1708" spans="1:12" x14ac:dyDescent="0.3">
      <c r="A1708" s="21">
        <v>43909</v>
      </c>
      <c r="B1708" s="20" t="s">
        <v>773</v>
      </c>
      <c r="C1708" s="20" t="s">
        <v>774</v>
      </c>
      <c r="D1708" s="20" t="s">
        <v>759</v>
      </c>
      <c r="E1708" s="20">
        <v>10800</v>
      </c>
      <c r="F1708" s="20" t="s">
        <v>1038</v>
      </c>
      <c r="G1708" s="20">
        <v>30</v>
      </c>
      <c r="H1708" s="20">
        <v>360</v>
      </c>
      <c r="I1708" s="20">
        <v>687.2</v>
      </c>
      <c r="J1708" s="20">
        <v>2020</v>
      </c>
      <c r="K1708" s="20">
        <v>3</v>
      </c>
      <c r="L1708" s="20">
        <v>12</v>
      </c>
    </row>
    <row r="1709" spans="1:12" x14ac:dyDescent="0.3">
      <c r="A1709" s="21">
        <v>43907</v>
      </c>
      <c r="B1709" s="20" t="s">
        <v>761</v>
      </c>
      <c r="C1709" s="20" t="s">
        <v>762</v>
      </c>
      <c r="D1709" s="20" t="s">
        <v>759</v>
      </c>
      <c r="E1709" s="20">
        <v>15120</v>
      </c>
      <c r="F1709" s="20" t="s">
        <v>1034</v>
      </c>
      <c r="G1709" s="20">
        <v>42</v>
      </c>
      <c r="H1709" s="20">
        <v>360</v>
      </c>
      <c r="I1709" s="20">
        <v>875.25</v>
      </c>
      <c r="J1709" s="20">
        <v>2020</v>
      </c>
      <c r="K1709" s="20">
        <v>3</v>
      </c>
      <c r="L1709" s="20">
        <v>12</v>
      </c>
    </row>
    <row r="1710" spans="1:12" x14ac:dyDescent="0.3">
      <c r="A1710" s="21">
        <v>43907</v>
      </c>
      <c r="B1710" s="20" t="s">
        <v>764</v>
      </c>
      <c r="C1710" s="20" t="s">
        <v>765</v>
      </c>
      <c r="D1710" s="20" t="s">
        <v>759</v>
      </c>
      <c r="E1710" s="20">
        <v>15840</v>
      </c>
      <c r="F1710" s="20" t="s">
        <v>1035</v>
      </c>
      <c r="G1710" s="20">
        <v>44</v>
      </c>
      <c r="H1710" s="20">
        <v>360</v>
      </c>
      <c r="I1710" s="20">
        <v>961.4</v>
      </c>
      <c r="J1710" s="20">
        <v>2020</v>
      </c>
      <c r="K1710" s="20">
        <v>3</v>
      </c>
      <c r="L1710" s="20">
        <v>12</v>
      </c>
    </row>
    <row r="1711" spans="1:12" x14ac:dyDescent="0.3">
      <c r="A1711" s="21">
        <v>43907</v>
      </c>
      <c r="B1711" s="20" t="s">
        <v>767</v>
      </c>
      <c r="C1711" s="20" t="s">
        <v>768</v>
      </c>
      <c r="D1711" s="20" t="s">
        <v>759</v>
      </c>
      <c r="E1711" s="20">
        <v>18360</v>
      </c>
      <c r="F1711" s="20" t="s">
        <v>1036</v>
      </c>
      <c r="G1711" s="20">
        <v>51</v>
      </c>
      <c r="H1711" s="20">
        <v>360</v>
      </c>
      <c r="I1711" s="20">
        <v>1137.9000000000001</v>
      </c>
      <c r="J1711" s="20">
        <v>2020</v>
      </c>
      <c r="K1711" s="20">
        <v>3</v>
      </c>
      <c r="L1711" s="20">
        <v>12</v>
      </c>
    </row>
    <row r="1712" spans="1:12" x14ac:dyDescent="0.3">
      <c r="A1712" s="21">
        <v>43907</v>
      </c>
      <c r="B1712" s="20" t="s">
        <v>770</v>
      </c>
      <c r="C1712" s="20" t="s">
        <v>771</v>
      </c>
      <c r="D1712" s="20" t="s">
        <v>759</v>
      </c>
      <c r="E1712" s="20">
        <v>10800</v>
      </c>
      <c r="F1712" s="20" t="s">
        <v>1037</v>
      </c>
      <c r="G1712" s="20">
        <v>30</v>
      </c>
      <c r="H1712" s="20">
        <v>360</v>
      </c>
      <c r="I1712" s="20">
        <v>689.1</v>
      </c>
      <c r="J1712" s="20">
        <v>2020</v>
      </c>
      <c r="K1712" s="20">
        <v>3</v>
      </c>
      <c r="L1712" s="20">
        <v>12</v>
      </c>
    </row>
    <row r="1713" spans="1:12" x14ac:dyDescent="0.3">
      <c r="A1713" s="21">
        <v>43907</v>
      </c>
      <c r="B1713" s="20" t="s">
        <v>773</v>
      </c>
      <c r="C1713" s="20" t="s">
        <v>774</v>
      </c>
      <c r="D1713" s="20" t="s">
        <v>759</v>
      </c>
      <c r="E1713" s="20">
        <v>11880</v>
      </c>
      <c r="F1713" s="20" t="s">
        <v>1038</v>
      </c>
      <c r="G1713" s="20">
        <v>33</v>
      </c>
      <c r="H1713" s="20">
        <v>360</v>
      </c>
      <c r="I1713" s="20">
        <v>754.25</v>
      </c>
      <c r="J1713" s="20">
        <v>2020</v>
      </c>
      <c r="K1713" s="20">
        <v>3</v>
      </c>
      <c r="L1713" s="20">
        <v>12</v>
      </c>
    </row>
    <row r="1714" spans="1:12" x14ac:dyDescent="0.3">
      <c r="A1714" s="21">
        <v>43906</v>
      </c>
      <c r="B1714" s="20" t="s">
        <v>826</v>
      </c>
      <c r="C1714" s="20" t="s">
        <v>827</v>
      </c>
      <c r="D1714" s="20" t="s">
        <v>759</v>
      </c>
      <c r="E1714" s="20">
        <v>30240</v>
      </c>
      <c r="F1714" s="20" t="s">
        <v>1039</v>
      </c>
      <c r="G1714" s="20">
        <v>84</v>
      </c>
      <c r="H1714" s="20">
        <v>360</v>
      </c>
      <c r="I1714" s="20">
        <v>1968.57</v>
      </c>
      <c r="J1714" s="20">
        <v>2020</v>
      </c>
      <c r="K1714" s="20">
        <v>3</v>
      </c>
      <c r="L1714" s="20">
        <v>12</v>
      </c>
    </row>
    <row r="1715" spans="1:12" x14ac:dyDescent="0.3">
      <c r="A1715" s="21">
        <v>43906</v>
      </c>
      <c r="B1715" s="20" t="s">
        <v>761</v>
      </c>
      <c r="C1715" s="20" t="s">
        <v>762</v>
      </c>
      <c r="D1715" s="20" t="s">
        <v>759</v>
      </c>
      <c r="E1715" s="20">
        <v>11880</v>
      </c>
      <c r="F1715" s="20" t="s">
        <v>1040</v>
      </c>
      <c r="G1715" s="20">
        <v>33</v>
      </c>
      <c r="H1715" s="20">
        <v>360</v>
      </c>
      <c r="I1715" s="20">
        <v>690.7</v>
      </c>
      <c r="J1715" s="20">
        <v>2020</v>
      </c>
      <c r="K1715" s="20">
        <v>3</v>
      </c>
      <c r="L1715" s="20">
        <v>12</v>
      </c>
    </row>
    <row r="1716" spans="1:12" x14ac:dyDescent="0.3">
      <c r="A1716" s="21">
        <v>43906</v>
      </c>
      <c r="B1716" s="20" t="s">
        <v>764</v>
      </c>
      <c r="C1716" s="20" t="s">
        <v>765</v>
      </c>
      <c r="D1716" s="20" t="s">
        <v>759</v>
      </c>
      <c r="E1716" s="20">
        <v>11160</v>
      </c>
      <c r="F1716" s="20" t="s">
        <v>1041</v>
      </c>
      <c r="G1716" s="20">
        <v>31</v>
      </c>
      <c r="H1716" s="20">
        <v>360</v>
      </c>
      <c r="I1716" s="20">
        <v>703.55</v>
      </c>
      <c r="J1716" s="20">
        <v>2020</v>
      </c>
      <c r="K1716" s="20">
        <v>3</v>
      </c>
      <c r="L1716" s="20">
        <v>12</v>
      </c>
    </row>
    <row r="1717" spans="1:12" x14ac:dyDescent="0.3">
      <c r="A1717" s="21">
        <v>43906</v>
      </c>
      <c r="B1717" s="20" t="s">
        <v>767</v>
      </c>
      <c r="C1717" s="20" t="s">
        <v>768</v>
      </c>
      <c r="D1717" s="20" t="s">
        <v>759</v>
      </c>
      <c r="E1717" s="20">
        <v>8280</v>
      </c>
      <c r="F1717" s="20" t="s">
        <v>1042</v>
      </c>
      <c r="G1717" s="20">
        <v>23</v>
      </c>
      <c r="H1717" s="20">
        <v>360</v>
      </c>
      <c r="I1717" s="20">
        <v>471.3</v>
      </c>
      <c r="J1717" s="20">
        <v>2020</v>
      </c>
      <c r="K1717" s="20">
        <v>3</v>
      </c>
      <c r="L1717" s="20">
        <v>12</v>
      </c>
    </row>
    <row r="1718" spans="1:12" x14ac:dyDescent="0.3">
      <c r="A1718" s="21">
        <v>43906</v>
      </c>
      <c r="B1718" s="20" t="s">
        <v>770</v>
      </c>
      <c r="C1718" s="20" t="s">
        <v>771</v>
      </c>
      <c r="D1718" s="20" t="s">
        <v>759</v>
      </c>
      <c r="E1718" s="20">
        <v>9360</v>
      </c>
      <c r="F1718" s="20" t="s">
        <v>1043</v>
      </c>
      <c r="G1718" s="20">
        <v>26</v>
      </c>
      <c r="H1718" s="20">
        <v>360</v>
      </c>
      <c r="I1718" s="20">
        <v>601.79999999999995</v>
      </c>
      <c r="J1718" s="20">
        <v>2020</v>
      </c>
      <c r="K1718" s="20">
        <v>3</v>
      </c>
      <c r="L1718" s="20">
        <v>12</v>
      </c>
    </row>
    <row r="1719" spans="1:12" x14ac:dyDescent="0.3">
      <c r="A1719" s="21">
        <v>43906</v>
      </c>
      <c r="B1719" s="20" t="s">
        <v>764</v>
      </c>
      <c r="C1719" s="20" t="s">
        <v>765</v>
      </c>
      <c r="D1719" s="20" t="s">
        <v>759</v>
      </c>
      <c r="E1719" s="20">
        <v>360</v>
      </c>
      <c r="F1719" s="20" t="s">
        <v>1041</v>
      </c>
      <c r="G1719" s="20">
        <v>0</v>
      </c>
      <c r="H1719" s="20">
        <v>0</v>
      </c>
      <c r="I1719" s="20">
        <v>601.79999999999995</v>
      </c>
      <c r="J1719" s="20">
        <v>2020</v>
      </c>
      <c r="K1719" s="20">
        <v>3</v>
      </c>
      <c r="L1719" s="20">
        <v>12</v>
      </c>
    </row>
    <row r="1720" spans="1:12" x14ac:dyDescent="0.3">
      <c r="A1720" s="21">
        <v>43906</v>
      </c>
      <c r="B1720" s="20" t="s">
        <v>773</v>
      </c>
      <c r="C1720" s="20" t="s">
        <v>774</v>
      </c>
      <c r="D1720" s="20" t="s">
        <v>759</v>
      </c>
      <c r="E1720" s="20">
        <v>9000</v>
      </c>
      <c r="F1720" s="20" t="s">
        <v>1044</v>
      </c>
      <c r="G1720" s="20">
        <v>25</v>
      </c>
      <c r="H1720" s="20">
        <v>360</v>
      </c>
      <c r="I1720" s="20">
        <v>576.54999999999995</v>
      </c>
      <c r="J1720" s="20">
        <v>2020</v>
      </c>
      <c r="K1720" s="20">
        <v>3</v>
      </c>
      <c r="L1720" s="20">
        <v>12</v>
      </c>
    </row>
    <row r="1721" spans="1:12" x14ac:dyDescent="0.3">
      <c r="A1721" s="21">
        <v>43906</v>
      </c>
      <c r="B1721" s="20" t="s">
        <v>761</v>
      </c>
      <c r="C1721" s="20" t="s">
        <v>762</v>
      </c>
      <c r="D1721" s="20" t="s">
        <v>759</v>
      </c>
      <c r="E1721" s="20">
        <v>13320</v>
      </c>
      <c r="F1721" s="20" t="s">
        <v>1040</v>
      </c>
      <c r="G1721" s="20">
        <v>37</v>
      </c>
      <c r="H1721" s="20">
        <v>360</v>
      </c>
      <c r="I1721" s="20">
        <v>767</v>
      </c>
      <c r="J1721" s="20">
        <v>2020</v>
      </c>
      <c r="K1721" s="20">
        <v>3</v>
      </c>
      <c r="L1721" s="20">
        <v>12</v>
      </c>
    </row>
    <row r="1722" spans="1:12" x14ac:dyDescent="0.3">
      <c r="A1722" s="21">
        <v>43906</v>
      </c>
      <c r="B1722" s="20" t="s">
        <v>764</v>
      </c>
      <c r="C1722" s="20" t="s">
        <v>765</v>
      </c>
      <c r="D1722" s="20" t="s">
        <v>759</v>
      </c>
      <c r="E1722" s="20">
        <v>14040</v>
      </c>
      <c r="F1722" s="20" t="s">
        <v>1041</v>
      </c>
      <c r="G1722" s="20">
        <v>39</v>
      </c>
      <c r="H1722" s="20">
        <v>360</v>
      </c>
      <c r="I1722" s="20">
        <v>869.85</v>
      </c>
      <c r="J1722" s="20">
        <v>2020</v>
      </c>
      <c r="K1722" s="20">
        <v>3</v>
      </c>
      <c r="L1722" s="20">
        <v>12</v>
      </c>
    </row>
    <row r="1723" spans="1:12" x14ac:dyDescent="0.3">
      <c r="A1723" s="21">
        <v>43906</v>
      </c>
      <c r="B1723" s="20" t="s">
        <v>767</v>
      </c>
      <c r="C1723" s="20" t="s">
        <v>768</v>
      </c>
      <c r="D1723" s="20" t="s">
        <v>759</v>
      </c>
      <c r="E1723" s="20">
        <v>12960</v>
      </c>
      <c r="F1723" s="20" t="s">
        <v>1042</v>
      </c>
      <c r="G1723" s="20">
        <v>36</v>
      </c>
      <c r="H1723" s="20">
        <v>360</v>
      </c>
      <c r="I1723" s="20">
        <v>782.65</v>
      </c>
      <c r="J1723" s="20">
        <v>2020</v>
      </c>
      <c r="K1723" s="20">
        <v>3</v>
      </c>
      <c r="L1723" s="20">
        <v>12</v>
      </c>
    </row>
    <row r="1724" spans="1:12" x14ac:dyDescent="0.3">
      <c r="A1724" s="21">
        <v>43906</v>
      </c>
      <c r="B1724" s="20" t="s">
        <v>770</v>
      </c>
      <c r="C1724" s="20" t="s">
        <v>771</v>
      </c>
      <c r="D1724" s="20" t="s">
        <v>759</v>
      </c>
      <c r="E1724" s="20">
        <v>10080</v>
      </c>
      <c r="F1724" s="20" t="s">
        <v>1043</v>
      </c>
      <c r="G1724" s="20">
        <v>28</v>
      </c>
      <c r="H1724" s="20">
        <v>360</v>
      </c>
      <c r="I1724" s="20">
        <v>641.45000000000005</v>
      </c>
      <c r="J1724" s="20">
        <v>2020</v>
      </c>
      <c r="K1724" s="20">
        <v>3</v>
      </c>
      <c r="L1724" s="20">
        <v>12</v>
      </c>
    </row>
    <row r="1725" spans="1:12" x14ac:dyDescent="0.3">
      <c r="A1725" s="21">
        <v>43906</v>
      </c>
      <c r="B1725" s="20" t="s">
        <v>773</v>
      </c>
      <c r="C1725" s="20" t="s">
        <v>774</v>
      </c>
      <c r="D1725" s="20" t="s">
        <v>759</v>
      </c>
      <c r="E1725" s="20">
        <v>10800</v>
      </c>
      <c r="F1725" s="20" t="s">
        <v>1044</v>
      </c>
      <c r="G1725" s="20">
        <v>30</v>
      </c>
      <c r="H1725" s="20">
        <v>360</v>
      </c>
      <c r="I1725" s="20">
        <v>685.6</v>
      </c>
      <c r="J1725" s="20">
        <v>2020</v>
      </c>
      <c r="K1725" s="20">
        <v>3</v>
      </c>
      <c r="L1725" s="20">
        <v>12</v>
      </c>
    </row>
    <row r="1726" spans="1:12" x14ac:dyDescent="0.3">
      <c r="A1726" s="21">
        <v>43904</v>
      </c>
      <c r="B1726" s="20" t="s">
        <v>761</v>
      </c>
      <c r="C1726" s="20" t="s">
        <v>762</v>
      </c>
      <c r="D1726" s="20" t="s">
        <v>759</v>
      </c>
      <c r="E1726" s="20">
        <v>13320</v>
      </c>
      <c r="F1726" s="20" t="s">
        <v>1040</v>
      </c>
      <c r="G1726" s="20">
        <v>37</v>
      </c>
      <c r="H1726" s="20">
        <v>360</v>
      </c>
      <c r="I1726" s="20">
        <v>764.85</v>
      </c>
      <c r="J1726" s="20">
        <v>2020</v>
      </c>
      <c r="K1726" s="20">
        <v>3</v>
      </c>
      <c r="L1726" s="20">
        <v>11</v>
      </c>
    </row>
    <row r="1727" spans="1:12" x14ac:dyDescent="0.3">
      <c r="A1727" s="21">
        <v>43904</v>
      </c>
      <c r="B1727" s="20" t="s">
        <v>764</v>
      </c>
      <c r="C1727" s="20" t="s">
        <v>765</v>
      </c>
      <c r="D1727" s="20" t="s">
        <v>759</v>
      </c>
      <c r="E1727" s="20">
        <v>13680</v>
      </c>
      <c r="F1727" s="20" t="s">
        <v>1041</v>
      </c>
      <c r="G1727" s="20">
        <v>38</v>
      </c>
      <c r="H1727" s="20">
        <v>360</v>
      </c>
      <c r="I1727" s="20">
        <v>846.3</v>
      </c>
      <c r="J1727" s="20">
        <v>2020</v>
      </c>
      <c r="K1727" s="20">
        <v>3</v>
      </c>
      <c r="L1727" s="20">
        <v>11</v>
      </c>
    </row>
    <row r="1728" spans="1:12" x14ac:dyDescent="0.3">
      <c r="A1728" s="21">
        <v>43904</v>
      </c>
      <c r="B1728" s="20" t="s">
        <v>767</v>
      </c>
      <c r="C1728" s="20" t="s">
        <v>768</v>
      </c>
      <c r="D1728" s="20" t="s">
        <v>759</v>
      </c>
      <c r="E1728" s="20">
        <v>13320</v>
      </c>
      <c r="F1728" s="20" t="s">
        <v>1042</v>
      </c>
      <c r="G1728" s="20">
        <v>37</v>
      </c>
      <c r="H1728" s="20">
        <v>360</v>
      </c>
      <c r="I1728" s="20">
        <v>801.85</v>
      </c>
      <c r="J1728" s="20">
        <v>2020</v>
      </c>
      <c r="K1728" s="20">
        <v>3</v>
      </c>
      <c r="L1728" s="20">
        <v>11</v>
      </c>
    </row>
    <row r="1729" spans="1:12" x14ac:dyDescent="0.3">
      <c r="A1729" s="21">
        <v>43904</v>
      </c>
      <c r="B1729" s="20" t="s">
        <v>770</v>
      </c>
      <c r="C1729" s="20" t="s">
        <v>771</v>
      </c>
      <c r="D1729" s="20" t="s">
        <v>759</v>
      </c>
      <c r="E1729" s="20">
        <v>11880</v>
      </c>
      <c r="F1729" s="20" t="s">
        <v>1043</v>
      </c>
      <c r="G1729" s="20">
        <v>33</v>
      </c>
      <c r="H1729" s="20">
        <v>360</v>
      </c>
      <c r="I1729" s="20">
        <v>755.45</v>
      </c>
      <c r="J1729" s="20">
        <v>2020</v>
      </c>
      <c r="K1729" s="20">
        <v>3</v>
      </c>
      <c r="L1729" s="20">
        <v>11</v>
      </c>
    </row>
    <row r="1730" spans="1:12" x14ac:dyDescent="0.3">
      <c r="A1730" s="21">
        <v>43904</v>
      </c>
      <c r="B1730" s="20" t="s">
        <v>773</v>
      </c>
      <c r="C1730" s="20" t="s">
        <v>774</v>
      </c>
      <c r="D1730" s="20" t="s">
        <v>759</v>
      </c>
      <c r="E1730" s="20">
        <v>8640</v>
      </c>
      <c r="F1730" s="20" t="s">
        <v>1044</v>
      </c>
      <c r="G1730" s="20">
        <v>24</v>
      </c>
      <c r="H1730" s="20">
        <v>360</v>
      </c>
      <c r="I1730" s="20">
        <v>550.1</v>
      </c>
      <c r="J1730" s="20">
        <v>2020</v>
      </c>
      <c r="K1730" s="20">
        <v>3</v>
      </c>
      <c r="L1730" s="20">
        <v>11</v>
      </c>
    </row>
    <row r="1731" spans="1:12" x14ac:dyDescent="0.3">
      <c r="A1731" s="21">
        <v>43904</v>
      </c>
      <c r="B1731" s="20" t="s">
        <v>761</v>
      </c>
      <c r="C1731" s="20" t="s">
        <v>762</v>
      </c>
      <c r="D1731" s="20" t="s">
        <v>759</v>
      </c>
      <c r="E1731" s="20">
        <v>13680</v>
      </c>
      <c r="F1731" s="20" t="s">
        <v>1040</v>
      </c>
      <c r="G1731" s="20">
        <v>38</v>
      </c>
      <c r="H1731" s="20">
        <v>360</v>
      </c>
      <c r="I1731" s="20">
        <v>765.25</v>
      </c>
      <c r="J1731" s="20">
        <v>2020</v>
      </c>
      <c r="K1731" s="20">
        <v>3</v>
      </c>
      <c r="L1731" s="20">
        <v>11</v>
      </c>
    </row>
    <row r="1732" spans="1:12" x14ac:dyDescent="0.3">
      <c r="A1732" s="21">
        <v>43904</v>
      </c>
      <c r="B1732" s="20" t="s">
        <v>764</v>
      </c>
      <c r="C1732" s="20" t="s">
        <v>765</v>
      </c>
      <c r="D1732" s="20" t="s">
        <v>759</v>
      </c>
      <c r="E1732" s="20">
        <v>14040</v>
      </c>
      <c r="F1732" s="20" t="s">
        <v>1041</v>
      </c>
      <c r="G1732" s="20">
        <v>39</v>
      </c>
      <c r="H1732" s="20">
        <v>360</v>
      </c>
      <c r="I1732" s="20">
        <v>864.85</v>
      </c>
      <c r="J1732" s="20">
        <v>2020</v>
      </c>
      <c r="K1732" s="20">
        <v>3</v>
      </c>
      <c r="L1732" s="20">
        <v>11</v>
      </c>
    </row>
    <row r="1733" spans="1:12" x14ac:dyDescent="0.3">
      <c r="A1733" s="21">
        <v>43904</v>
      </c>
      <c r="B1733" s="20" t="s">
        <v>767</v>
      </c>
      <c r="C1733" s="20" t="s">
        <v>768</v>
      </c>
      <c r="D1733" s="20" t="s">
        <v>759</v>
      </c>
      <c r="E1733" s="20">
        <v>14040</v>
      </c>
      <c r="F1733" s="20" t="s">
        <v>1042</v>
      </c>
      <c r="G1733" s="20">
        <v>39</v>
      </c>
      <c r="H1733" s="20">
        <v>360</v>
      </c>
      <c r="I1733" s="20">
        <v>845.64</v>
      </c>
      <c r="J1733" s="20">
        <v>2020</v>
      </c>
      <c r="K1733" s="20">
        <v>3</v>
      </c>
      <c r="L1733" s="20">
        <v>11</v>
      </c>
    </row>
    <row r="1734" spans="1:12" x14ac:dyDescent="0.3">
      <c r="A1734" s="21">
        <v>43904</v>
      </c>
      <c r="B1734" s="20" t="s">
        <v>770</v>
      </c>
      <c r="C1734" s="20" t="s">
        <v>771</v>
      </c>
      <c r="D1734" s="20" t="s">
        <v>759</v>
      </c>
      <c r="E1734" s="20">
        <v>10080</v>
      </c>
      <c r="F1734" s="20" t="s">
        <v>1043</v>
      </c>
      <c r="G1734" s="20">
        <v>28</v>
      </c>
      <c r="H1734" s="20">
        <v>360</v>
      </c>
      <c r="I1734" s="20">
        <v>644.85</v>
      </c>
      <c r="J1734" s="20">
        <v>2020</v>
      </c>
      <c r="K1734" s="20">
        <v>3</v>
      </c>
      <c r="L1734" s="20">
        <v>11</v>
      </c>
    </row>
    <row r="1735" spans="1:12" x14ac:dyDescent="0.3">
      <c r="A1735" s="21">
        <v>43904</v>
      </c>
      <c r="B1735" s="20" t="s">
        <v>773</v>
      </c>
      <c r="C1735" s="20" t="s">
        <v>774</v>
      </c>
      <c r="D1735" s="20" t="s">
        <v>759</v>
      </c>
      <c r="E1735" s="20">
        <v>10800</v>
      </c>
      <c r="F1735" s="20" t="s">
        <v>1044</v>
      </c>
      <c r="G1735" s="20">
        <v>30</v>
      </c>
      <c r="H1735" s="20">
        <v>360</v>
      </c>
      <c r="I1735" s="20">
        <v>685.75</v>
      </c>
      <c r="J1735" s="20">
        <v>2020</v>
      </c>
      <c r="K1735" s="20">
        <v>3</v>
      </c>
      <c r="L1735" s="20">
        <v>11</v>
      </c>
    </row>
    <row r="1736" spans="1:12" x14ac:dyDescent="0.3">
      <c r="A1736" s="21">
        <v>43901</v>
      </c>
      <c r="B1736" s="20" t="s">
        <v>757</v>
      </c>
      <c r="C1736" s="20" t="s">
        <v>758</v>
      </c>
      <c r="D1736" s="20" t="s">
        <v>759</v>
      </c>
      <c r="E1736" s="20">
        <v>1440</v>
      </c>
      <c r="F1736" s="20" t="s">
        <v>1045</v>
      </c>
      <c r="G1736" s="20">
        <v>4</v>
      </c>
      <c r="H1736" s="20">
        <v>360</v>
      </c>
      <c r="I1736" s="20">
        <v>90.45</v>
      </c>
      <c r="J1736" s="20">
        <v>2020</v>
      </c>
      <c r="K1736" s="20">
        <v>3</v>
      </c>
      <c r="L1736" s="20">
        <v>11</v>
      </c>
    </row>
    <row r="1737" spans="1:12" x14ac:dyDescent="0.3">
      <c r="A1737" s="21">
        <v>43901</v>
      </c>
      <c r="B1737" s="20" t="s">
        <v>761</v>
      </c>
      <c r="C1737" s="20" t="s">
        <v>762</v>
      </c>
      <c r="D1737" s="20" t="s">
        <v>759</v>
      </c>
      <c r="E1737" s="20">
        <v>16200</v>
      </c>
      <c r="F1737" s="20" t="s">
        <v>1040</v>
      </c>
      <c r="G1737" s="20">
        <v>45</v>
      </c>
      <c r="H1737" s="20">
        <v>360</v>
      </c>
      <c r="I1737" s="20">
        <v>943.85</v>
      </c>
      <c r="J1737" s="20">
        <v>2020</v>
      </c>
      <c r="K1737" s="20">
        <v>3</v>
      </c>
      <c r="L1737" s="20">
        <v>11</v>
      </c>
    </row>
    <row r="1738" spans="1:12" x14ac:dyDescent="0.3">
      <c r="A1738" s="21">
        <v>43901</v>
      </c>
      <c r="B1738" s="20" t="s">
        <v>764</v>
      </c>
      <c r="C1738" s="20" t="s">
        <v>765</v>
      </c>
      <c r="D1738" s="20" t="s">
        <v>759</v>
      </c>
      <c r="E1738" s="20">
        <v>13680</v>
      </c>
      <c r="F1738" s="20" t="s">
        <v>1041</v>
      </c>
      <c r="G1738" s="20">
        <v>38</v>
      </c>
      <c r="H1738" s="20">
        <v>360</v>
      </c>
      <c r="I1738" s="20">
        <v>852.2</v>
      </c>
      <c r="J1738" s="20">
        <v>2020</v>
      </c>
      <c r="K1738" s="20">
        <v>3</v>
      </c>
      <c r="L1738" s="20">
        <v>11</v>
      </c>
    </row>
    <row r="1739" spans="1:12" x14ac:dyDescent="0.3">
      <c r="A1739" s="21">
        <v>43901</v>
      </c>
      <c r="B1739" s="20" t="s">
        <v>767</v>
      </c>
      <c r="C1739" s="20" t="s">
        <v>768</v>
      </c>
      <c r="D1739" s="20" t="s">
        <v>759</v>
      </c>
      <c r="E1739" s="20">
        <v>12960</v>
      </c>
      <c r="F1739" s="20" t="s">
        <v>1042</v>
      </c>
      <c r="G1739" s="20">
        <v>36</v>
      </c>
      <c r="H1739" s="20">
        <v>360</v>
      </c>
      <c r="I1739" s="20">
        <v>788.45</v>
      </c>
      <c r="J1739" s="20">
        <v>2020</v>
      </c>
      <c r="K1739" s="20">
        <v>3</v>
      </c>
      <c r="L1739" s="20">
        <v>11</v>
      </c>
    </row>
    <row r="1740" spans="1:12" x14ac:dyDescent="0.3">
      <c r="A1740" s="21">
        <v>43901</v>
      </c>
      <c r="B1740" s="20" t="s">
        <v>770</v>
      </c>
      <c r="C1740" s="20" t="s">
        <v>771</v>
      </c>
      <c r="D1740" s="20" t="s">
        <v>759</v>
      </c>
      <c r="E1740" s="20">
        <v>10080</v>
      </c>
      <c r="F1740" s="20" t="s">
        <v>1043</v>
      </c>
      <c r="G1740" s="20">
        <v>28</v>
      </c>
      <c r="H1740" s="20">
        <v>360</v>
      </c>
      <c r="I1740" s="20">
        <v>649.1</v>
      </c>
      <c r="J1740" s="20">
        <v>2020</v>
      </c>
      <c r="K1740" s="20">
        <v>3</v>
      </c>
      <c r="L1740" s="20">
        <v>11</v>
      </c>
    </row>
    <row r="1741" spans="1:12" x14ac:dyDescent="0.3">
      <c r="A1741" s="21">
        <v>43901</v>
      </c>
      <c r="B1741" s="20" t="s">
        <v>773</v>
      </c>
      <c r="C1741" s="20" t="s">
        <v>774</v>
      </c>
      <c r="D1741" s="20" t="s">
        <v>759</v>
      </c>
      <c r="E1741" s="20">
        <v>10800</v>
      </c>
      <c r="F1741" s="20" t="s">
        <v>1044</v>
      </c>
      <c r="G1741" s="20">
        <v>30</v>
      </c>
      <c r="H1741" s="20">
        <v>360</v>
      </c>
      <c r="I1741" s="20">
        <v>689.9</v>
      </c>
      <c r="J1741" s="20">
        <v>2020</v>
      </c>
      <c r="K1741" s="20">
        <v>3</v>
      </c>
      <c r="L1741" s="20">
        <v>11</v>
      </c>
    </row>
    <row r="1742" spans="1:12" x14ac:dyDescent="0.3">
      <c r="A1742" s="21">
        <v>43901</v>
      </c>
      <c r="B1742" s="20" t="s">
        <v>757</v>
      </c>
      <c r="C1742" s="20" t="s">
        <v>758</v>
      </c>
      <c r="D1742" s="20" t="s">
        <v>759</v>
      </c>
      <c r="E1742" s="20">
        <v>5040</v>
      </c>
      <c r="F1742" s="20" t="s">
        <v>1045</v>
      </c>
      <c r="G1742" s="20">
        <v>14</v>
      </c>
      <c r="H1742" s="20">
        <v>360</v>
      </c>
      <c r="I1742" s="20">
        <v>321.02</v>
      </c>
      <c r="J1742" s="20">
        <v>2020</v>
      </c>
      <c r="K1742" s="20">
        <v>3</v>
      </c>
      <c r="L1742" s="20">
        <v>11</v>
      </c>
    </row>
    <row r="1743" spans="1:12" x14ac:dyDescent="0.3">
      <c r="A1743" s="21">
        <v>43901</v>
      </c>
      <c r="B1743" s="20" t="s">
        <v>761</v>
      </c>
      <c r="C1743" s="20" t="s">
        <v>762</v>
      </c>
      <c r="D1743" s="20" t="s">
        <v>759</v>
      </c>
      <c r="E1743" s="20">
        <v>12960</v>
      </c>
      <c r="F1743" s="20" t="s">
        <v>1040</v>
      </c>
      <c r="G1743" s="20">
        <v>36</v>
      </c>
      <c r="H1743" s="20">
        <v>360</v>
      </c>
      <c r="I1743" s="20">
        <v>753.05</v>
      </c>
      <c r="J1743" s="20">
        <v>2020</v>
      </c>
      <c r="K1743" s="20">
        <v>3</v>
      </c>
      <c r="L1743" s="20">
        <v>11</v>
      </c>
    </row>
    <row r="1744" spans="1:12" x14ac:dyDescent="0.3">
      <c r="A1744" s="21">
        <v>43901</v>
      </c>
      <c r="B1744" s="20" t="s">
        <v>764</v>
      </c>
      <c r="C1744" s="20" t="s">
        <v>765</v>
      </c>
      <c r="D1744" s="20" t="s">
        <v>759</v>
      </c>
      <c r="E1744" s="20">
        <v>14040</v>
      </c>
      <c r="F1744" s="20" t="s">
        <v>1041</v>
      </c>
      <c r="G1744" s="20">
        <v>39</v>
      </c>
      <c r="H1744" s="20">
        <v>360</v>
      </c>
      <c r="I1744" s="20">
        <v>877.95</v>
      </c>
      <c r="J1744" s="20">
        <v>2020</v>
      </c>
      <c r="K1744" s="20">
        <v>3</v>
      </c>
      <c r="L1744" s="20">
        <v>11</v>
      </c>
    </row>
    <row r="1745" spans="1:12" x14ac:dyDescent="0.3">
      <c r="A1745" s="21">
        <v>43901</v>
      </c>
      <c r="B1745" s="20" t="s">
        <v>767</v>
      </c>
      <c r="C1745" s="20" t="s">
        <v>768</v>
      </c>
      <c r="D1745" s="20" t="s">
        <v>759</v>
      </c>
      <c r="E1745" s="20">
        <v>13680</v>
      </c>
      <c r="F1745" s="20" t="s">
        <v>1042</v>
      </c>
      <c r="G1745" s="20">
        <v>38</v>
      </c>
      <c r="H1745" s="20">
        <v>360</v>
      </c>
      <c r="I1745" s="20">
        <v>838.3</v>
      </c>
      <c r="J1745" s="20">
        <v>2020</v>
      </c>
      <c r="K1745" s="20">
        <v>3</v>
      </c>
      <c r="L1745" s="20">
        <v>11</v>
      </c>
    </row>
    <row r="1746" spans="1:12" x14ac:dyDescent="0.3">
      <c r="A1746" s="21">
        <v>43901</v>
      </c>
      <c r="B1746" s="20" t="s">
        <v>770</v>
      </c>
      <c r="C1746" s="20" t="s">
        <v>771</v>
      </c>
      <c r="D1746" s="20" t="s">
        <v>759</v>
      </c>
      <c r="E1746" s="20">
        <v>10440</v>
      </c>
      <c r="F1746" s="20" t="s">
        <v>1043</v>
      </c>
      <c r="G1746" s="20">
        <v>29</v>
      </c>
      <c r="H1746" s="20">
        <v>360</v>
      </c>
      <c r="I1746" s="20">
        <v>674</v>
      </c>
      <c r="J1746" s="20">
        <v>2020</v>
      </c>
      <c r="K1746" s="20">
        <v>3</v>
      </c>
      <c r="L1746" s="20">
        <v>11</v>
      </c>
    </row>
    <row r="1747" spans="1:12" x14ac:dyDescent="0.3">
      <c r="A1747" s="21">
        <v>43901</v>
      </c>
      <c r="B1747" s="20" t="s">
        <v>773</v>
      </c>
      <c r="C1747" s="20" t="s">
        <v>774</v>
      </c>
      <c r="D1747" s="20" t="s">
        <v>759</v>
      </c>
      <c r="E1747" s="20">
        <v>11160</v>
      </c>
      <c r="F1747" s="20" t="s">
        <v>1044</v>
      </c>
      <c r="G1747" s="20">
        <v>31</v>
      </c>
      <c r="H1747" s="20">
        <v>360</v>
      </c>
      <c r="I1747" s="20">
        <v>716.55</v>
      </c>
      <c r="J1747" s="20">
        <v>2020</v>
      </c>
      <c r="K1747" s="20">
        <v>3</v>
      </c>
      <c r="L1747" s="20">
        <v>11</v>
      </c>
    </row>
    <row r="1748" spans="1:12" x14ac:dyDescent="0.3">
      <c r="A1748" s="21">
        <v>43901</v>
      </c>
      <c r="B1748" s="20" t="s">
        <v>757</v>
      </c>
      <c r="C1748" s="20" t="s">
        <v>758</v>
      </c>
      <c r="D1748" s="20" t="s">
        <v>759</v>
      </c>
      <c r="E1748" s="20">
        <v>7920</v>
      </c>
      <c r="F1748" s="20" t="s">
        <v>1045</v>
      </c>
      <c r="G1748" s="20">
        <v>22</v>
      </c>
      <c r="H1748" s="20">
        <v>360</v>
      </c>
      <c r="I1748" s="20">
        <v>502.32</v>
      </c>
      <c r="J1748" s="20">
        <v>2020</v>
      </c>
      <c r="K1748" s="20">
        <v>3</v>
      </c>
      <c r="L1748" s="20">
        <v>11</v>
      </c>
    </row>
    <row r="1749" spans="1:12" x14ac:dyDescent="0.3">
      <c r="A1749" s="21">
        <v>43901</v>
      </c>
      <c r="B1749" s="20" t="s">
        <v>761</v>
      </c>
      <c r="C1749" s="20" t="s">
        <v>762</v>
      </c>
      <c r="D1749" s="20" t="s">
        <v>759</v>
      </c>
      <c r="E1749" s="20">
        <v>16560</v>
      </c>
      <c r="F1749" s="20" t="s">
        <v>1040</v>
      </c>
      <c r="G1749" s="20">
        <v>46</v>
      </c>
      <c r="H1749" s="20">
        <v>360</v>
      </c>
      <c r="I1749" s="20">
        <v>913.65</v>
      </c>
      <c r="J1749" s="20">
        <v>2020</v>
      </c>
      <c r="K1749" s="20">
        <v>3</v>
      </c>
      <c r="L1749" s="20">
        <v>11</v>
      </c>
    </row>
    <row r="1750" spans="1:12" x14ac:dyDescent="0.3">
      <c r="A1750" s="21">
        <v>43901</v>
      </c>
      <c r="B1750" s="20" t="s">
        <v>764</v>
      </c>
      <c r="C1750" s="20" t="s">
        <v>765</v>
      </c>
      <c r="D1750" s="20" t="s">
        <v>759</v>
      </c>
      <c r="E1750" s="20">
        <v>15840</v>
      </c>
      <c r="F1750" s="20" t="s">
        <v>1041</v>
      </c>
      <c r="G1750" s="20">
        <v>44</v>
      </c>
      <c r="H1750" s="20">
        <v>360</v>
      </c>
      <c r="I1750" s="20">
        <v>988.15</v>
      </c>
      <c r="J1750" s="20">
        <v>2020</v>
      </c>
      <c r="K1750" s="20">
        <v>3</v>
      </c>
      <c r="L1750" s="20">
        <v>11</v>
      </c>
    </row>
    <row r="1751" spans="1:12" x14ac:dyDescent="0.3">
      <c r="A1751" s="21">
        <v>43901</v>
      </c>
      <c r="B1751" s="20" t="s">
        <v>767</v>
      </c>
      <c r="C1751" s="20" t="s">
        <v>768</v>
      </c>
      <c r="D1751" s="20" t="s">
        <v>759</v>
      </c>
      <c r="E1751" s="20">
        <v>15120</v>
      </c>
      <c r="F1751" s="20" t="s">
        <v>1042</v>
      </c>
      <c r="G1751" s="20">
        <v>42</v>
      </c>
      <c r="H1751" s="20">
        <v>360</v>
      </c>
      <c r="I1751" s="20">
        <v>902.65</v>
      </c>
      <c r="J1751" s="20">
        <v>2020</v>
      </c>
      <c r="K1751" s="20">
        <v>3</v>
      </c>
      <c r="L1751" s="20">
        <v>11</v>
      </c>
    </row>
    <row r="1752" spans="1:12" x14ac:dyDescent="0.3">
      <c r="A1752" s="21">
        <v>43901</v>
      </c>
      <c r="B1752" s="20" t="s">
        <v>770</v>
      </c>
      <c r="C1752" s="20" t="s">
        <v>771</v>
      </c>
      <c r="D1752" s="20" t="s">
        <v>759</v>
      </c>
      <c r="E1752" s="20">
        <v>12240</v>
      </c>
      <c r="F1752" s="20" t="s">
        <v>1043</v>
      </c>
      <c r="G1752" s="20">
        <v>34</v>
      </c>
      <c r="H1752" s="20">
        <v>360</v>
      </c>
      <c r="I1752" s="20">
        <v>788.95</v>
      </c>
      <c r="J1752" s="20">
        <v>2020</v>
      </c>
      <c r="K1752" s="20">
        <v>3</v>
      </c>
      <c r="L1752" s="20">
        <v>11</v>
      </c>
    </row>
    <row r="1753" spans="1:12" x14ac:dyDescent="0.3">
      <c r="A1753" s="21">
        <v>43901</v>
      </c>
      <c r="B1753" s="20" t="s">
        <v>773</v>
      </c>
      <c r="C1753" s="20" t="s">
        <v>774</v>
      </c>
      <c r="D1753" s="20" t="s">
        <v>759</v>
      </c>
      <c r="E1753" s="20">
        <v>11880</v>
      </c>
      <c r="F1753" s="20" t="s">
        <v>1044</v>
      </c>
      <c r="G1753" s="20">
        <v>33</v>
      </c>
      <c r="H1753" s="20">
        <v>360</v>
      </c>
      <c r="I1753" s="20">
        <v>762.75</v>
      </c>
      <c r="J1753" s="20">
        <v>2020</v>
      </c>
      <c r="K1753" s="20">
        <v>3</v>
      </c>
      <c r="L1753" s="20">
        <v>11</v>
      </c>
    </row>
    <row r="1754" spans="1:12" x14ac:dyDescent="0.3">
      <c r="A1754" s="21">
        <v>43899</v>
      </c>
      <c r="B1754" s="20" t="s">
        <v>826</v>
      </c>
      <c r="C1754" s="20" t="s">
        <v>827</v>
      </c>
      <c r="D1754" s="20" t="s">
        <v>759</v>
      </c>
      <c r="E1754" s="20">
        <v>26640</v>
      </c>
      <c r="F1754" s="20" t="s">
        <v>1046</v>
      </c>
      <c r="G1754" s="20">
        <v>74</v>
      </c>
      <c r="H1754" s="20">
        <v>360</v>
      </c>
      <c r="I1754" s="20">
        <v>1722.38</v>
      </c>
      <c r="J1754" s="20">
        <v>2020</v>
      </c>
      <c r="K1754" s="20">
        <v>3</v>
      </c>
      <c r="L1754" s="20">
        <v>11</v>
      </c>
    </row>
    <row r="1755" spans="1:12" x14ac:dyDescent="0.3">
      <c r="A1755" s="21">
        <v>43899</v>
      </c>
      <c r="B1755" s="20" t="s">
        <v>757</v>
      </c>
      <c r="C1755" s="20" t="s">
        <v>758</v>
      </c>
      <c r="D1755" s="20" t="s">
        <v>759</v>
      </c>
      <c r="E1755" s="20">
        <v>8280</v>
      </c>
      <c r="F1755" s="20" t="s">
        <v>1047</v>
      </c>
      <c r="G1755" s="20">
        <v>23</v>
      </c>
      <c r="H1755" s="20">
        <v>360</v>
      </c>
      <c r="I1755" s="20">
        <v>530.98</v>
      </c>
      <c r="J1755" s="20">
        <v>2020</v>
      </c>
      <c r="K1755" s="20">
        <v>3</v>
      </c>
      <c r="L1755" s="20">
        <v>11</v>
      </c>
    </row>
    <row r="1756" spans="1:12" x14ac:dyDescent="0.3">
      <c r="A1756" s="21">
        <v>43899</v>
      </c>
      <c r="B1756" s="20" t="s">
        <v>761</v>
      </c>
      <c r="C1756" s="20" t="s">
        <v>762</v>
      </c>
      <c r="D1756" s="20" t="s">
        <v>759</v>
      </c>
      <c r="E1756" s="20">
        <v>8640</v>
      </c>
      <c r="F1756" s="20" t="s">
        <v>1048</v>
      </c>
      <c r="G1756" s="20">
        <v>24</v>
      </c>
      <c r="H1756" s="20">
        <v>360</v>
      </c>
      <c r="I1756" s="20">
        <v>505.15</v>
      </c>
      <c r="J1756" s="20">
        <v>2020</v>
      </c>
      <c r="K1756" s="20">
        <v>3</v>
      </c>
      <c r="L1756" s="20">
        <v>11</v>
      </c>
    </row>
    <row r="1757" spans="1:12" x14ac:dyDescent="0.3">
      <c r="A1757" s="21">
        <v>43899</v>
      </c>
      <c r="B1757" s="20" t="s">
        <v>764</v>
      </c>
      <c r="C1757" s="20" t="s">
        <v>765</v>
      </c>
      <c r="D1757" s="20" t="s">
        <v>759</v>
      </c>
      <c r="E1757" s="20">
        <v>12600</v>
      </c>
      <c r="F1757" s="20" t="s">
        <v>1049</v>
      </c>
      <c r="G1757" s="20">
        <v>35</v>
      </c>
      <c r="H1757" s="20">
        <v>360</v>
      </c>
      <c r="I1757" s="20">
        <v>789.15</v>
      </c>
      <c r="J1757" s="20">
        <v>2020</v>
      </c>
      <c r="K1757" s="20">
        <v>3</v>
      </c>
      <c r="L1757" s="20">
        <v>11</v>
      </c>
    </row>
    <row r="1758" spans="1:12" x14ac:dyDescent="0.3">
      <c r="A1758" s="21">
        <v>43899</v>
      </c>
      <c r="B1758" s="20" t="s">
        <v>767</v>
      </c>
      <c r="C1758" s="20" t="s">
        <v>768</v>
      </c>
      <c r="D1758" s="20" t="s">
        <v>759</v>
      </c>
      <c r="E1758" s="20">
        <v>11520</v>
      </c>
      <c r="F1758" s="20" t="s">
        <v>1050</v>
      </c>
      <c r="G1758" s="20">
        <v>32</v>
      </c>
      <c r="H1758" s="20">
        <v>360</v>
      </c>
      <c r="I1758" s="20">
        <v>713.9</v>
      </c>
      <c r="J1758" s="20">
        <v>2020</v>
      </c>
      <c r="K1758" s="20">
        <v>3</v>
      </c>
      <c r="L1758" s="20">
        <v>11</v>
      </c>
    </row>
    <row r="1759" spans="1:12" x14ac:dyDescent="0.3">
      <c r="A1759" s="21">
        <v>43899</v>
      </c>
      <c r="B1759" s="20" t="s">
        <v>770</v>
      </c>
      <c r="C1759" s="20" t="s">
        <v>771</v>
      </c>
      <c r="D1759" s="20" t="s">
        <v>759</v>
      </c>
      <c r="E1759" s="20">
        <v>8280</v>
      </c>
      <c r="F1759" s="20" t="s">
        <v>1051</v>
      </c>
      <c r="G1759" s="20">
        <v>23</v>
      </c>
      <c r="H1759" s="20">
        <v>360</v>
      </c>
      <c r="I1759" s="20">
        <v>538.85</v>
      </c>
      <c r="J1759" s="20">
        <v>2020</v>
      </c>
      <c r="K1759" s="20">
        <v>3</v>
      </c>
      <c r="L1759" s="20">
        <v>11</v>
      </c>
    </row>
    <row r="1760" spans="1:12" x14ac:dyDescent="0.3">
      <c r="A1760" s="21">
        <v>43899</v>
      </c>
      <c r="B1760" s="20" t="s">
        <v>773</v>
      </c>
      <c r="C1760" s="20" t="s">
        <v>774</v>
      </c>
      <c r="D1760" s="20" t="s">
        <v>759</v>
      </c>
      <c r="E1760" s="20">
        <v>10800</v>
      </c>
      <c r="F1760" s="20" t="s">
        <v>1052</v>
      </c>
      <c r="G1760" s="20">
        <v>30</v>
      </c>
      <c r="H1760" s="20">
        <v>360</v>
      </c>
      <c r="I1760" s="20">
        <v>697.85</v>
      </c>
      <c r="J1760" s="20">
        <v>2020</v>
      </c>
      <c r="K1760" s="20">
        <v>3</v>
      </c>
      <c r="L1760" s="20">
        <v>11</v>
      </c>
    </row>
    <row r="1761" spans="1:12" x14ac:dyDescent="0.3">
      <c r="A1761" s="21">
        <v>43899</v>
      </c>
      <c r="B1761" s="20" t="s">
        <v>757</v>
      </c>
      <c r="C1761" s="20" t="s">
        <v>758</v>
      </c>
      <c r="D1761" s="20" t="s">
        <v>759</v>
      </c>
      <c r="E1761" s="20">
        <v>7560</v>
      </c>
      <c r="F1761" s="20" t="s">
        <v>1047</v>
      </c>
      <c r="G1761" s="20">
        <v>21</v>
      </c>
      <c r="H1761" s="20">
        <v>360</v>
      </c>
      <c r="I1761" s="20">
        <v>479.7</v>
      </c>
      <c r="J1761" s="20">
        <v>2020</v>
      </c>
      <c r="K1761" s="20">
        <v>3</v>
      </c>
      <c r="L1761" s="20">
        <v>11</v>
      </c>
    </row>
    <row r="1762" spans="1:12" x14ac:dyDescent="0.3">
      <c r="A1762" s="21">
        <v>43899</v>
      </c>
      <c r="B1762" s="20" t="s">
        <v>761</v>
      </c>
      <c r="C1762" s="20" t="s">
        <v>762</v>
      </c>
      <c r="D1762" s="20" t="s">
        <v>759</v>
      </c>
      <c r="E1762" s="20">
        <v>13320</v>
      </c>
      <c r="F1762" s="20" t="s">
        <v>1048</v>
      </c>
      <c r="G1762" s="20">
        <v>37</v>
      </c>
      <c r="H1762" s="20">
        <v>360</v>
      </c>
      <c r="I1762" s="20">
        <v>768.95</v>
      </c>
      <c r="J1762" s="20">
        <v>2020</v>
      </c>
      <c r="K1762" s="20">
        <v>3</v>
      </c>
      <c r="L1762" s="20">
        <v>11</v>
      </c>
    </row>
    <row r="1763" spans="1:12" x14ac:dyDescent="0.3">
      <c r="A1763" s="21">
        <v>43899</v>
      </c>
      <c r="B1763" s="20" t="s">
        <v>764</v>
      </c>
      <c r="C1763" s="20" t="s">
        <v>765</v>
      </c>
      <c r="D1763" s="20" t="s">
        <v>759</v>
      </c>
      <c r="E1763" s="20">
        <v>14040</v>
      </c>
      <c r="F1763" s="20" t="s">
        <v>1049</v>
      </c>
      <c r="G1763" s="20">
        <v>39</v>
      </c>
      <c r="H1763" s="20">
        <v>360</v>
      </c>
      <c r="I1763" s="20">
        <v>876.9</v>
      </c>
      <c r="J1763" s="20">
        <v>2020</v>
      </c>
      <c r="K1763" s="20">
        <v>3</v>
      </c>
      <c r="L1763" s="20">
        <v>11</v>
      </c>
    </row>
    <row r="1764" spans="1:12" x14ac:dyDescent="0.3">
      <c r="A1764" s="21">
        <v>43899</v>
      </c>
      <c r="B1764" s="20" t="s">
        <v>767</v>
      </c>
      <c r="C1764" s="20" t="s">
        <v>768</v>
      </c>
      <c r="D1764" s="20" t="s">
        <v>759</v>
      </c>
      <c r="E1764" s="20">
        <v>13320</v>
      </c>
      <c r="F1764" s="20" t="s">
        <v>1050</v>
      </c>
      <c r="G1764" s="20">
        <v>37</v>
      </c>
      <c r="H1764" s="20">
        <v>360</v>
      </c>
      <c r="I1764" s="20">
        <v>816.65</v>
      </c>
      <c r="J1764" s="20">
        <v>2020</v>
      </c>
      <c r="K1764" s="20">
        <v>3</v>
      </c>
      <c r="L1764" s="20">
        <v>11</v>
      </c>
    </row>
    <row r="1765" spans="1:12" x14ac:dyDescent="0.3">
      <c r="A1765" s="21">
        <v>43899</v>
      </c>
      <c r="B1765" s="20" t="s">
        <v>770</v>
      </c>
      <c r="C1765" s="20" t="s">
        <v>771</v>
      </c>
      <c r="D1765" s="20" t="s">
        <v>759</v>
      </c>
      <c r="E1765" s="20">
        <v>11520</v>
      </c>
      <c r="F1765" s="20" t="s">
        <v>1051</v>
      </c>
      <c r="G1765" s="20">
        <v>32</v>
      </c>
      <c r="H1765" s="20">
        <v>360</v>
      </c>
      <c r="I1765" s="20">
        <v>746.8</v>
      </c>
      <c r="J1765" s="20">
        <v>2020</v>
      </c>
      <c r="K1765" s="20">
        <v>3</v>
      </c>
      <c r="L1765" s="20">
        <v>11</v>
      </c>
    </row>
    <row r="1766" spans="1:12" x14ac:dyDescent="0.3">
      <c r="A1766" s="21">
        <v>43899</v>
      </c>
      <c r="B1766" s="20" t="s">
        <v>773</v>
      </c>
      <c r="C1766" s="20" t="s">
        <v>774</v>
      </c>
      <c r="D1766" s="20" t="s">
        <v>759</v>
      </c>
      <c r="E1766" s="20">
        <v>10800</v>
      </c>
      <c r="F1766" s="20" t="s">
        <v>1052</v>
      </c>
      <c r="G1766" s="20">
        <v>30</v>
      </c>
      <c r="H1766" s="20">
        <v>360</v>
      </c>
      <c r="I1766" s="20">
        <v>699.25</v>
      </c>
      <c r="J1766" s="20">
        <v>2020</v>
      </c>
      <c r="K1766" s="20">
        <v>3</v>
      </c>
      <c r="L1766" s="20">
        <v>11</v>
      </c>
    </row>
    <row r="1767" spans="1:12" x14ac:dyDescent="0.3">
      <c r="A1767" s="21">
        <v>43897</v>
      </c>
      <c r="B1767" s="20" t="s">
        <v>757</v>
      </c>
      <c r="C1767" s="20" t="s">
        <v>758</v>
      </c>
      <c r="D1767" s="20" t="s">
        <v>759</v>
      </c>
      <c r="E1767" s="20">
        <v>10080</v>
      </c>
      <c r="F1767" s="20" t="s">
        <v>1047</v>
      </c>
      <c r="G1767" s="20">
        <v>28</v>
      </c>
      <c r="H1767" s="20">
        <v>360</v>
      </c>
      <c r="I1767" s="20">
        <v>635.6</v>
      </c>
      <c r="J1767" s="20">
        <v>2020</v>
      </c>
      <c r="K1767" s="20">
        <v>3</v>
      </c>
      <c r="L1767" s="20">
        <v>10</v>
      </c>
    </row>
    <row r="1768" spans="1:12" x14ac:dyDescent="0.3">
      <c r="A1768" s="21">
        <v>43897</v>
      </c>
      <c r="B1768" s="20" t="s">
        <v>761</v>
      </c>
      <c r="C1768" s="20" t="s">
        <v>762</v>
      </c>
      <c r="D1768" s="20" t="s">
        <v>759</v>
      </c>
      <c r="E1768" s="20">
        <v>13320</v>
      </c>
      <c r="F1768" s="20" t="s">
        <v>1048</v>
      </c>
      <c r="G1768" s="20">
        <v>37</v>
      </c>
      <c r="H1768" s="20">
        <v>360</v>
      </c>
      <c r="I1768" s="20">
        <v>768.9</v>
      </c>
      <c r="J1768" s="20">
        <v>2020</v>
      </c>
      <c r="K1768" s="20">
        <v>3</v>
      </c>
      <c r="L1768" s="20">
        <v>10</v>
      </c>
    </row>
    <row r="1769" spans="1:12" x14ac:dyDescent="0.3">
      <c r="A1769" s="21">
        <v>43897</v>
      </c>
      <c r="B1769" s="20" t="s">
        <v>764</v>
      </c>
      <c r="C1769" s="20" t="s">
        <v>765</v>
      </c>
      <c r="D1769" s="20" t="s">
        <v>759</v>
      </c>
      <c r="E1769" s="20">
        <v>14040</v>
      </c>
      <c r="F1769" s="20" t="s">
        <v>1049</v>
      </c>
      <c r="G1769" s="20">
        <v>39</v>
      </c>
      <c r="H1769" s="20">
        <v>360</v>
      </c>
      <c r="I1769" s="20">
        <v>878.8</v>
      </c>
      <c r="J1769" s="20">
        <v>2020</v>
      </c>
      <c r="K1769" s="20">
        <v>3</v>
      </c>
      <c r="L1769" s="20">
        <v>10</v>
      </c>
    </row>
    <row r="1770" spans="1:12" x14ac:dyDescent="0.3">
      <c r="A1770" s="21">
        <v>43897</v>
      </c>
      <c r="B1770" s="20" t="s">
        <v>767</v>
      </c>
      <c r="C1770" s="20" t="s">
        <v>768</v>
      </c>
      <c r="D1770" s="20" t="s">
        <v>759</v>
      </c>
      <c r="E1770" s="20">
        <v>12960</v>
      </c>
      <c r="F1770" s="20" t="s">
        <v>1050</v>
      </c>
      <c r="G1770" s="20">
        <v>36</v>
      </c>
      <c r="H1770" s="20">
        <v>360</v>
      </c>
      <c r="I1770" s="20">
        <v>792.95</v>
      </c>
      <c r="J1770" s="20">
        <v>2020</v>
      </c>
      <c r="K1770" s="20">
        <v>3</v>
      </c>
      <c r="L1770" s="20">
        <v>10</v>
      </c>
    </row>
    <row r="1771" spans="1:12" x14ac:dyDescent="0.3">
      <c r="A1771" s="21">
        <v>43897</v>
      </c>
      <c r="B1771" s="20" t="s">
        <v>770</v>
      </c>
      <c r="C1771" s="20" t="s">
        <v>771</v>
      </c>
      <c r="D1771" s="20" t="s">
        <v>759</v>
      </c>
      <c r="E1771" s="20">
        <v>9720</v>
      </c>
      <c r="F1771" s="20" t="s">
        <v>1051</v>
      </c>
      <c r="G1771" s="20">
        <v>27</v>
      </c>
      <c r="H1771" s="20">
        <v>360</v>
      </c>
      <c r="I1771" s="20">
        <v>638.65</v>
      </c>
      <c r="J1771" s="20">
        <v>2020</v>
      </c>
      <c r="K1771" s="20">
        <v>3</v>
      </c>
      <c r="L1771" s="20">
        <v>10</v>
      </c>
    </row>
    <row r="1772" spans="1:12" x14ac:dyDescent="0.3">
      <c r="A1772" s="21">
        <v>43897</v>
      </c>
      <c r="B1772" s="20" t="s">
        <v>773</v>
      </c>
      <c r="C1772" s="20" t="s">
        <v>774</v>
      </c>
      <c r="D1772" s="20" t="s">
        <v>759</v>
      </c>
      <c r="E1772" s="20">
        <v>10800</v>
      </c>
      <c r="F1772" s="20" t="s">
        <v>1052</v>
      </c>
      <c r="G1772" s="20">
        <v>30</v>
      </c>
      <c r="H1772" s="20">
        <v>360</v>
      </c>
      <c r="I1772" s="20">
        <v>701.85</v>
      </c>
      <c r="J1772" s="20">
        <v>2020</v>
      </c>
      <c r="K1772" s="20">
        <v>3</v>
      </c>
      <c r="L1772" s="20">
        <v>10</v>
      </c>
    </row>
    <row r="1773" spans="1:12" x14ac:dyDescent="0.3">
      <c r="A1773" s="21">
        <v>43897</v>
      </c>
      <c r="B1773" s="20" t="s">
        <v>757</v>
      </c>
      <c r="C1773" s="20" t="s">
        <v>758</v>
      </c>
      <c r="D1773" s="20" t="s">
        <v>759</v>
      </c>
      <c r="E1773" s="20">
        <v>7560</v>
      </c>
      <c r="F1773" s="20" t="s">
        <v>1047</v>
      </c>
      <c r="G1773" s="20">
        <v>21</v>
      </c>
      <c r="H1773" s="20">
        <v>360</v>
      </c>
      <c r="I1773" s="20">
        <v>505.85</v>
      </c>
      <c r="J1773" s="20">
        <v>2020</v>
      </c>
      <c r="K1773" s="20">
        <v>3</v>
      </c>
      <c r="L1773" s="20">
        <v>10</v>
      </c>
    </row>
    <row r="1774" spans="1:12" x14ac:dyDescent="0.3">
      <c r="A1774" s="21">
        <v>43897</v>
      </c>
      <c r="B1774" s="20" t="s">
        <v>761</v>
      </c>
      <c r="C1774" s="20" t="s">
        <v>762</v>
      </c>
      <c r="D1774" s="20" t="s">
        <v>759</v>
      </c>
      <c r="E1774" s="20">
        <v>15840</v>
      </c>
      <c r="F1774" s="20" t="s">
        <v>1048</v>
      </c>
      <c r="G1774" s="20">
        <v>44</v>
      </c>
      <c r="H1774" s="20">
        <v>360</v>
      </c>
      <c r="I1774" s="20">
        <v>891.75</v>
      </c>
      <c r="J1774" s="20">
        <v>2020</v>
      </c>
      <c r="K1774" s="20">
        <v>3</v>
      </c>
      <c r="L1774" s="20">
        <v>10</v>
      </c>
    </row>
    <row r="1775" spans="1:12" x14ac:dyDescent="0.3">
      <c r="A1775" s="21">
        <v>43897</v>
      </c>
      <c r="B1775" s="20" t="s">
        <v>764</v>
      </c>
      <c r="C1775" s="20" t="s">
        <v>765</v>
      </c>
      <c r="D1775" s="20" t="s">
        <v>759</v>
      </c>
      <c r="E1775" s="20">
        <v>14040</v>
      </c>
      <c r="F1775" s="20" t="s">
        <v>1049</v>
      </c>
      <c r="G1775" s="20">
        <v>39</v>
      </c>
      <c r="H1775" s="20">
        <v>360</v>
      </c>
      <c r="I1775" s="20">
        <v>877.75</v>
      </c>
      <c r="J1775" s="20">
        <v>2020</v>
      </c>
      <c r="K1775" s="20">
        <v>3</v>
      </c>
      <c r="L1775" s="20">
        <v>10</v>
      </c>
    </row>
    <row r="1776" spans="1:12" x14ac:dyDescent="0.3">
      <c r="A1776" s="21">
        <v>43897</v>
      </c>
      <c r="B1776" s="20" t="s">
        <v>767</v>
      </c>
      <c r="C1776" s="20" t="s">
        <v>768</v>
      </c>
      <c r="D1776" s="20" t="s">
        <v>759</v>
      </c>
      <c r="E1776" s="20">
        <v>14040</v>
      </c>
      <c r="F1776" s="20" t="s">
        <v>1050</v>
      </c>
      <c r="G1776" s="20">
        <v>39</v>
      </c>
      <c r="H1776" s="20">
        <v>360</v>
      </c>
      <c r="I1776" s="20">
        <v>864.8</v>
      </c>
      <c r="J1776" s="20">
        <v>2020</v>
      </c>
      <c r="K1776" s="20">
        <v>3</v>
      </c>
      <c r="L1776" s="20">
        <v>10</v>
      </c>
    </row>
    <row r="1777" spans="1:12" x14ac:dyDescent="0.3">
      <c r="A1777" s="21">
        <v>43897</v>
      </c>
      <c r="B1777" s="20" t="s">
        <v>770</v>
      </c>
      <c r="C1777" s="20" t="s">
        <v>771</v>
      </c>
      <c r="D1777" s="20" t="s">
        <v>759</v>
      </c>
      <c r="E1777" s="20">
        <v>10800</v>
      </c>
      <c r="F1777" s="20" t="s">
        <v>1051</v>
      </c>
      <c r="G1777" s="20">
        <v>30</v>
      </c>
      <c r="H1777" s="20">
        <v>360</v>
      </c>
      <c r="I1777" s="20">
        <v>710.2</v>
      </c>
      <c r="J1777" s="20">
        <v>2020</v>
      </c>
      <c r="K1777" s="20">
        <v>3</v>
      </c>
      <c r="L1777" s="20">
        <v>10</v>
      </c>
    </row>
    <row r="1778" spans="1:12" x14ac:dyDescent="0.3">
      <c r="A1778" s="21">
        <v>43897</v>
      </c>
      <c r="B1778" s="20" t="s">
        <v>773</v>
      </c>
      <c r="C1778" s="20" t="s">
        <v>774</v>
      </c>
      <c r="D1778" s="20" t="s">
        <v>759</v>
      </c>
      <c r="E1778" s="20">
        <v>11160</v>
      </c>
      <c r="F1778" s="20" t="s">
        <v>1052</v>
      </c>
      <c r="G1778" s="20">
        <v>31</v>
      </c>
      <c r="H1778" s="20">
        <v>360</v>
      </c>
      <c r="I1778" s="20">
        <v>726.95</v>
      </c>
      <c r="J1778" s="20">
        <v>2020</v>
      </c>
      <c r="K1778" s="20">
        <v>3</v>
      </c>
      <c r="L1778" s="20">
        <v>10</v>
      </c>
    </row>
    <row r="1779" spans="1:12" x14ac:dyDescent="0.3">
      <c r="A1779" s="21">
        <v>43894</v>
      </c>
      <c r="B1779" s="20" t="s">
        <v>757</v>
      </c>
      <c r="C1779" s="20" t="s">
        <v>758</v>
      </c>
      <c r="D1779" s="20" t="s">
        <v>759</v>
      </c>
      <c r="E1779" s="20">
        <v>9360</v>
      </c>
      <c r="F1779" s="20" t="s">
        <v>1047</v>
      </c>
      <c r="G1779" s="20">
        <v>26</v>
      </c>
      <c r="H1779" s="20">
        <v>360</v>
      </c>
      <c r="I1779" s="20">
        <v>591.70000000000005</v>
      </c>
      <c r="J1779" s="20">
        <v>2020</v>
      </c>
      <c r="K1779" s="20">
        <v>3</v>
      </c>
      <c r="L1779" s="20">
        <v>10</v>
      </c>
    </row>
    <row r="1780" spans="1:12" x14ac:dyDescent="0.3">
      <c r="A1780" s="21">
        <v>43894</v>
      </c>
      <c r="B1780" s="20" t="s">
        <v>761</v>
      </c>
      <c r="C1780" s="20" t="s">
        <v>762</v>
      </c>
      <c r="D1780" s="20" t="s">
        <v>759</v>
      </c>
      <c r="E1780" s="20">
        <v>11520</v>
      </c>
      <c r="F1780" s="20" t="s">
        <v>1048</v>
      </c>
      <c r="G1780" s="20">
        <v>32</v>
      </c>
      <c r="H1780" s="20">
        <v>360</v>
      </c>
      <c r="I1780" s="20">
        <v>662.05</v>
      </c>
      <c r="J1780" s="20">
        <v>2020</v>
      </c>
      <c r="K1780" s="20">
        <v>3</v>
      </c>
      <c r="L1780" s="20">
        <v>10</v>
      </c>
    </row>
    <row r="1781" spans="1:12" x14ac:dyDescent="0.3">
      <c r="A1781" s="21">
        <v>43894</v>
      </c>
      <c r="B1781" s="20" t="s">
        <v>764</v>
      </c>
      <c r="C1781" s="20" t="s">
        <v>765</v>
      </c>
      <c r="D1781" s="20" t="s">
        <v>759</v>
      </c>
      <c r="E1781" s="20">
        <v>13680</v>
      </c>
      <c r="F1781" s="20" t="s">
        <v>1049</v>
      </c>
      <c r="G1781" s="20">
        <v>38</v>
      </c>
      <c r="H1781" s="20">
        <v>360</v>
      </c>
      <c r="I1781" s="20">
        <v>852.2</v>
      </c>
      <c r="J1781" s="20">
        <v>2020</v>
      </c>
      <c r="K1781" s="20">
        <v>3</v>
      </c>
      <c r="L1781" s="20">
        <v>10</v>
      </c>
    </row>
    <row r="1782" spans="1:12" x14ac:dyDescent="0.3">
      <c r="A1782" s="21">
        <v>43894</v>
      </c>
      <c r="B1782" s="20" t="s">
        <v>773</v>
      </c>
      <c r="C1782" s="20" t="s">
        <v>774</v>
      </c>
      <c r="D1782" s="20" t="s">
        <v>759</v>
      </c>
      <c r="E1782" s="20">
        <v>13320</v>
      </c>
      <c r="F1782" s="20" t="s">
        <v>1052</v>
      </c>
      <c r="G1782" s="20">
        <v>37</v>
      </c>
      <c r="H1782" s="20">
        <v>360</v>
      </c>
      <c r="I1782" s="20">
        <v>823</v>
      </c>
      <c r="J1782" s="20">
        <v>2020</v>
      </c>
      <c r="K1782" s="20">
        <v>3</v>
      </c>
      <c r="L1782" s="20">
        <v>10</v>
      </c>
    </row>
    <row r="1783" spans="1:12" x14ac:dyDescent="0.3">
      <c r="A1783" s="21">
        <v>43894</v>
      </c>
      <c r="B1783" s="20" t="s">
        <v>770</v>
      </c>
      <c r="C1783" s="20" t="s">
        <v>771</v>
      </c>
      <c r="D1783" s="20" t="s">
        <v>759</v>
      </c>
      <c r="E1783" s="20">
        <v>10080</v>
      </c>
      <c r="F1783" s="20" t="s">
        <v>1051</v>
      </c>
      <c r="G1783" s="20">
        <v>28</v>
      </c>
      <c r="H1783" s="20">
        <v>360</v>
      </c>
      <c r="I1783" s="20">
        <v>666.5</v>
      </c>
      <c r="J1783" s="20">
        <v>2020</v>
      </c>
      <c r="K1783" s="20">
        <v>3</v>
      </c>
      <c r="L1783" s="20">
        <v>10</v>
      </c>
    </row>
    <row r="1784" spans="1:12" x14ac:dyDescent="0.3">
      <c r="A1784" s="21">
        <v>43894</v>
      </c>
      <c r="B1784" s="20" t="s">
        <v>773</v>
      </c>
      <c r="C1784" s="20" t="s">
        <v>774</v>
      </c>
      <c r="D1784" s="20" t="s">
        <v>759</v>
      </c>
      <c r="E1784" s="20">
        <v>11160</v>
      </c>
      <c r="F1784" s="20" t="s">
        <v>1052</v>
      </c>
      <c r="G1784" s="20">
        <v>31</v>
      </c>
      <c r="H1784" s="20">
        <v>360</v>
      </c>
      <c r="I1784" s="20">
        <v>727.45</v>
      </c>
      <c r="J1784" s="20">
        <v>2020</v>
      </c>
      <c r="K1784" s="20">
        <v>3</v>
      </c>
      <c r="L1784" s="20">
        <v>10</v>
      </c>
    </row>
    <row r="1785" spans="1:12" x14ac:dyDescent="0.3">
      <c r="A1785" s="21">
        <v>43894</v>
      </c>
      <c r="B1785" s="20" t="s">
        <v>757</v>
      </c>
      <c r="C1785" s="20" t="s">
        <v>758</v>
      </c>
      <c r="D1785" s="20" t="s">
        <v>759</v>
      </c>
      <c r="E1785" s="20">
        <v>7200</v>
      </c>
      <c r="F1785" s="20" t="s">
        <v>1047</v>
      </c>
      <c r="G1785" s="20">
        <v>20</v>
      </c>
      <c r="H1785" s="20">
        <v>360</v>
      </c>
      <c r="I1785" s="20">
        <v>461.2</v>
      </c>
      <c r="J1785" s="20">
        <v>2020</v>
      </c>
      <c r="K1785" s="20">
        <v>3</v>
      </c>
      <c r="L1785" s="20">
        <v>10</v>
      </c>
    </row>
    <row r="1786" spans="1:12" x14ac:dyDescent="0.3">
      <c r="A1786" s="21">
        <v>43894</v>
      </c>
      <c r="B1786" s="20" t="s">
        <v>761</v>
      </c>
      <c r="C1786" s="20" t="s">
        <v>762</v>
      </c>
      <c r="D1786" s="20" t="s">
        <v>759</v>
      </c>
      <c r="E1786" s="20">
        <v>15120</v>
      </c>
      <c r="F1786" s="20" t="s">
        <v>1048</v>
      </c>
      <c r="G1786" s="20">
        <v>42</v>
      </c>
      <c r="H1786" s="20">
        <v>360</v>
      </c>
      <c r="I1786" s="20">
        <v>870.35</v>
      </c>
      <c r="J1786" s="20">
        <v>2020</v>
      </c>
      <c r="K1786" s="20">
        <v>3</v>
      </c>
      <c r="L1786" s="20">
        <v>10</v>
      </c>
    </row>
    <row r="1787" spans="1:12" x14ac:dyDescent="0.3">
      <c r="A1787" s="21">
        <v>43894</v>
      </c>
      <c r="B1787" s="20" t="s">
        <v>764</v>
      </c>
      <c r="C1787" s="20" t="s">
        <v>765</v>
      </c>
      <c r="D1787" s="20" t="s">
        <v>759</v>
      </c>
      <c r="E1787" s="20">
        <v>14760</v>
      </c>
      <c r="F1787" s="20" t="s">
        <v>1049</v>
      </c>
      <c r="G1787" s="20">
        <v>41</v>
      </c>
      <c r="H1787" s="20">
        <v>360</v>
      </c>
      <c r="I1787" s="20">
        <v>919.15</v>
      </c>
      <c r="J1787" s="20">
        <v>2020</v>
      </c>
      <c r="K1787" s="20">
        <v>3</v>
      </c>
      <c r="L1787" s="20">
        <v>10</v>
      </c>
    </row>
    <row r="1788" spans="1:12" x14ac:dyDescent="0.3">
      <c r="A1788" s="21">
        <v>43894</v>
      </c>
      <c r="B1788" s="20" t="s">
        <v>767</v>
      </c>
      <c r="C1788" s="20" t="s">
        <v>768</v>
      </c>
      <c r="D1788" s="20" t="s">
        <v>759</v>
      </c>
      <c r="E1788" s="20">
        <v>14040</v>
      </c>
      <c r="F1788" s="20" t="s">
        <v>1050</v>
      </c>
      <c r="G1788" s="20">
        <v>39</v>
      </c>
      <c r="H1788" s="20">
        <v>360</v>
      </c>
      <c r="I1788" s="20">
        <v>861.55</v>
      </c>
      <c r="J1788" s="20">
        <v>2020</v>
      </c>
      <c r="K1788" s="20">
        <v>3</v>
      </c>
      <c r="L1788" s="20">
        <v>10</v>
      </c>
    </row>
    <row r="1789" spans="1:12" x14ac:dyDescent="0.3">
      <c r="A1789" s="21">
        <v>43894</v>
      </c>
      <c r="B1789" s="20" t="s">
        <v>770</v>
      </c>
      <c r="C1789" s="20" t="s">
        <v>771</v>
      </c>
      <c r="D1789" s="20" t="s">
        <v>759</v>
      </c>
      <c r="E1789" s="20">
        <v>10440</v>
      </c>
      <c r="F1789" s="20" t="s">
        <v>1051</v>
      </c>
      <c r="G1789" s="20">
        <v>29</v>
      </c>
      <c r="H1789" s="20">
        <v>360</v>
      </c>
      <c r="I1789" s="20">
        <v>683.95</v>
      </c>
      <c r="J1789" s="20">
        <v>2020</v>
      </c>
      <c r="K1789" s="20">
        <v>3</v>
      </c>
      <c r="L1789" s="20">
        <v>10</v>
      </c>
    </row>
    <row r="1790" spans="1:12" x14ac:dyDescent="0.3">
      <c r="A1790" s="21">
        <v>43894</v>
      </c>
      <c r="B1790" s="20" t="s">
        <v>773</v>
      </c>
      <c r="C1790" s="20" t="s">
        <v>774</v>
      </c>
      <c r="D1790" s="20" t="s">
        <v>759</v>
      </c>
      <c r="E1790" s="20">
        <v>11160</v>
      </c>
      <c r="F1790" s="20" t="s">
        <v>1052</v>
      </c>
      <c r="G1790" s="20">
        <v>31</v>
      </c>
      <c r="H1790" s="20">
        <v>360</v>
      </c>
      <c r="I1790" s="20">
        <v>723.35</v>
      </c>
      <c r="J1790" s="20">
        <v>2020</v>
      </c>
      <c r="K1790" s="20">
        <v>3</v>
      </c>
      <c r="L1790" s="20">
        <v>10</v>
      </c>
    </row>
    <row r="1791" spans="1:12" x14ac:dyDescent="0.3">
      <c r="A1791" s="21">
        <v>43894</v>
      </c>
      <c r="B1791" s="20" t="s">
        <v>757</v>
      </c>
      <c r="C1791" s="20" t="s">
        <v>758</v>
      </c>
      <c r="D1791" s="20" t="s">
        <v>759</v>
      </c>
      <c r="E1791" s="20">
        <v>7560</v>
      </c>
      <c r="F1791" s="20" t="s">
        <v>1047</v>
      </c>
      <c r="G1791" s="20">
        <v>21</v>
      </c>
      <c r="H1791" s="20">
        <v>360</v>
      </c>
      <c r="I1791" s="20">
        <v>486.95</v>
      </c>
      <c r="J1791" s="20">
        <v>2020</v>
      </c>
      <c r="K1791" s="20">
        <v>3</v>
      </c>
      <c r="L1791" s="20">
        <v>10</v>
      </c>
    </row>
    <row r="1792" spans="1:12" x14ac:dyDescent="0.3">
      <c r="A1792" s="21">
        <v>43894</v>
      </c>
      <c r="B1792" s="20" t="s">
        <v>761</v>
      </c>
      <c r="C1792" s="20" t="s">
        <v>762</v>
      </c>
      <c r="D1792" s="20" t="s">
        <v>759</v>
      </c>
      <c r="E1792" s="20">
        <v>8640</v>
      </c>
      <c r="F1792" s="20" t="s">
        <v>1048</v>
      </c>
      <c r="G1792" s="20">
        <v>24</v>
      </c>
      <c r="H1792" s="20">
        <v>360</v>
      </c>
      <c r="I1792" s="20">
        <v>501.8</v>
      </c>
      <c r="J1792" s="20">
        <v>2020</v>
      </c>
      <c r="K1792" s="20">
        <v>3</v>
      </c>
      <c r="L1792" s="20">
        <v>10</v>
      </c>
    </row>
    <row r="1793" spans="1:12" x14ac:dyDescent="0.3">
      <c r="A1793" s="21">
        <v>43894</v>
      </c>
      <c r="B1793" s="20" t="s">
        <v>764</v>
      </c>
      <c r="C1793" s="20" t="s">
        <v>765</v>
      </c>
      <c r="D1793" s="20" t="s">
        <v>759</v>
      </c>
      <c r="E1793" s="20">
        <v>11880</v>
      </c>
      <c r="F1793" s="20" t="s">
        <v>1049</v>
      </c>
      <c r="G1793" s="20">
        <v>33</v>
      </c>
      <c r="H1793" s="20">
        <v>360</v>
      </c>
      <c r="I1793" s="20">
        <v>748.15</v>
      </c>
      <c r="J1793" s="20">
        <v>2020</v>
      </c>
      <c r="K1793" s="20">
        <v>3</v>
      </c>
      <c r="L1793" s="20">
        <v>10</v>
      </c>
    </row>
    <row r="1794" spans="1:12" x14ac:dyDescent="0.3">
      <c r="A1794" s="21">
        <v>43894</v>
      </c>
      <c r="B1794" s="20" t="s">
        <v>767</v>
      </c>
      <c r="C1794" s="20" t="s">
        <v>768</v>
      </c>
      <c r="D1794" s="20" t="s">
        <v>759</v>
      </c>
      <c r="E1794" s="20">
        <v>10800</v>
      </c>
      <c r="F1794" s="20" t="s">
        <v>1050</v>
      </c>
      <c r="G1794" s="20">
        <v>30</v>
      </c>
      <c r="H1794" s="20">
        <v>360</v>
      </c>
      <c r="I1794" s="20">
        <v>668.85</v>
      </c>
      <c r="J1794" s="20">
        <v>2020</v>
      </c>
      <c r="K1794" s="20">
        <v>3</v>
      </c>
      <c r="L1794" s="20">
        <v>10</v>
      </c>
    </row>
    <row r="1795" spans="1:12" x14ac:dyDescent="0.3">
      <c r="A1795" s="21">
        <v>43894</v>
      </c>
      <c r="B1795" s="20" t="s">
        <v>770</v>
      </c>
      <c r="C1795" s="20" t="s">
        <v>771</v>
      </c>
      <c r="D1795" s="20" t="s">
        <v>759</v>
      </c>
      <c r="E1795" s="20">
        <v>9360</v>
      </c>
      <c r="F1795" s="20" t="s">
        <v>1051</v>
      </c>
      <c r="G1795" s="20">
        <v>26</v>
      </c>
      <c r="H1795" s="20">
        <v>360</v>
      </c>
      <c r="I1795" s="20">
        <v>615.35</v>
      </c>
      <c r="J1795" s="20">
        <v>2020</v>
      </c>
      <c r="K1795" s="20">
        <v>3</v>
      </c>
      <c r="L1795" s="20">
        <v>10</v>
      </c>
    </row>
    <row r="1796" spans="1:12" x14ac:dyDescent="0.3">
      <c r="A1796" s="21">
        <v>43894</v>
      </c>
      <c r="B1796" s="20" t="s">
        <v>773</v>
      </c>
      <c r="C1796" s="20" t="s">
        <v>774</v>
      </c>
      <c r="D1796" s="20" t="s">
        <v>759</v>
      </c>
      <c r="E1796" s="20">
        <v>10080</v>
      </c>
      <c r="F1796" s="20" t="s">
        <v>1052</v>
      </c>
      <c r="G1796" s="20">
        <v>28</v>
      </c>
      <c r="H1796" s="20">
        <v>360</v>
      </c>
      <c r="I1796" s="20">
        <v>655.5</v>
      </c>
      <c r="J1796" s="20">
        <v>2020</v>
      </c>
      <c r="K1796" s="20">
        <v>3</v>
      </c>
      <c r="L1796" s="20">
        <v>10</v>
      </c>
    </row>
    <row r="1797" spans="1:12" x14ac:dyDescent="0.3">
      <c r="A1797" s="21">
        <v>43892</v>
      </c>
      <c r="B1797" s="20" t="s">
        <v>826</v>
      </c>
      <c r="C1797" s="20" t="s">
        <v>827</v>
      </c>
      <c r="D1797" s="20" t="s">
        <v>759</v>
      </c>
      <c r="E1797" s="20">
        <v>25920</v>
      </c>
      <c r="F1797" s="20" t="s">
        <v>1053</v>
      </c>
      <c r="G1797" s="20">
        <v>72</v>
      </c>
      <c r="H1797" s="20">
        <v>360</v>
      </c>
      <c r="I1797" s="20">
        <v>1663.03</v>
      </c>
      <c r="J1797" s="20">
        <v>2020</v>
      </c>
      <c r="K1797" s="20">
        <v>3</v>
      </c>
      <c r="L1797" s="20">
        <v>10</v>
      </c>
    </row>
    <row r="1798" spans="1:12" x14ac:dyDescent="0.3">
      <c r="A1798" s="21">
        <v>43892</v>
      </c>
      <c r="B1798" s="20" t="s">
        <v>757</v>
      </c>
      <c r="C1798" s="20" t="s">
        <v>758</v>
      </c>
      <c r="D1798" s="20" t="s">
        <v>759</v>
      </c>
      <c r="E1798" s="20">
        <v>9000</v>
      </c>
      <c r="F1798" s="20" t="s">
        <v>1054</v>
      </c>
      <c r="G1798" s="20">
        <v>25</v>
      </c>
      <c r="H1798" s="20">
        <v>360</v>
      </c>
      <c r="I1798" s="20">
        <v>571.75</v>
      </c>
      <c r="J1798" s="20">
        <v>2020</v>
      </c>
      <c r="K1798" s="20">
        <v>3</v>
      </c>
      <c r="L1798" s="20">
        <v>10</v>
      </c>
    </row>
    <row r="1799" spans="1:12" x14ac:dyDescent="0.3">
      <c r="A1799" s="21">
        <v>43892</v>
      </c>
      <c r="B1799" s="20" t="s">
        <v>761</v>
      </c>
      <c r="C1799" s="20" t="s">
        <v>762</v>
      </c>
      <c r="D1799" s="20" t="s">
        <v>759</v>
      </c>
      <c r="E1799" s="20">
        <v>15840</v>
      </c>
      <c r="F1799" s="20" t="s">
        <v>1055</v>
      </c>
      <c r="G1799" s="20">
        <v>44</v>
      </c>
      <c r="H1799" s="20">
        <v>360</v>
      </c>
      <c r="I1799" s="20">
        <v>908.95</v>
      </c>
      <c r="J1799" s="20">
        <v>2020</v>
      </c>
      <c r="K1799" s="20">
        <v>3</v>
      </c>
      <c r="L1799" s="20">
        <v>10</v>
      </c>
    </row>
    <row r="1800" spans="1:12" x14ac:dyDescent="0.3">
      <c r="A1800" s="21">
        <v>43892</v>
      </c>
      <c r="B1800" s="20" t="s">
        <v>764</v>
      </c>
      <c r="C1800" s="20" t="s">
        <v>765</v>
      </c>
      <c r="D1800" s="20" t="s">
        <v>759</v>
      </c>
      <c r="E1800" s="20">
        <v>14400</v>
      </c>
      <c r="F1800" s="20" t="s">
        <v>1056</v>
      </c>
      <c r="G1800" s="20">
        <v>40</v>
      </c>
      <c r="H1800" s="20">
        <v>360</v>
      </c>
      <c r="I1800" s="20">
        <v>895.75</v>
      </c>
      <c r="J1800" s="20">
        <v>2020</v>
      </c>
      <c r="K1800" s="20">
        <v>3</v>
      </c>
      <c r="L1800" s="20">
        <v>10</v>
      </c>
    </row>
    <row r="1801" spans="1:12" x14ac:dyDescent="0.3">
      <c r="A1801" s="21">
        <v>43892</v>
      </c>
      <c r="B1801" s="20" t="s">
        <v>767</v>
      </c>
      <c r="C1801" s="20" t="s">
        <v>768</v>
      </c>
      <c r="D1801" s="20" t="s">
        <v>759</v>
      </c>
      <c r="E1801" s="20">
        <v>13680</v>
      </c>
      <c r="F1801" s="20" t="s">
        <v>1057</v>
      </c>
      <c r="G1801" s="20">
        <v>38</v>
      </c>
      <c r="H1801" s="20">
        <v>360</v>
      </c>
      <c r="I1801" s="20">
        <v>836.8</v>
      </c>
      <c r="J1801" s="20">
        <v>2020</v>
      </c>
      <c r="K1801" s="20">
        <v>3</v>
      </c>
      <c r="L1801" s="20">
        <v>10</v>
      </c>
    </row>
    <row r="1802" spans="1:12" x14ac:dyDescent="0.3">
      <c r="A1802" s="21">
        <v>43892</v>
      </c>
      <c r="B1802" s="20" t="s">
        <v>770</v>
      </c>
      <c r="C1802" s="20" t="s">
        <v>771</v>
      </c>
      <c r="D1802" s="20" t="s">
        <v>759</v>
      </c>
      <c r="E1802" s="20">
        <v>11880</v>
      </c>
      <c r="F1802" s="20" t="s">
        <v>1058</v>
      </c>
      <c r="G1802" s="20">
        <v>33</v>
      </c>
      <c r="H1802" s="20">
        <v>360</v>
      </c>
      <c r="I1802" s="20">
        <v>776.2</v>
      </c>
      <c r="J1802" s="20">
        <v>2020</v>
      </c>
      <c r="K1802" s="20">
        <v>3</v>
      </c>
      <c r="L1802" s="20">
        <v>10</v>
      </c>
    </row>
    <row r="1803" spans="1:12" x14ac:dyDescent="0.3">
      <c r="A1803" s="21">
        <v>43892</v>
      </c>
      <c r="B1803" s="20" t="s">
        <v>773</v>
      </c>
      <c r="C1803" s="20" t="s">
        <v>774</v>
      </c>
      <c r="D1803" s="20" t="s">
        <v>759</v>
      </c>
      <c r="E1803" s="20">
        <v>12240</v>
      </c>
      <c r="F1803" s="20" t="s">
        <v>1059</v>
      </c>
      <c r="G1803" s="20">
        <v>34</v>
      </c>
      <c r="H1803" s="20">
        <v>360</v>
      </c>
      <c r="I1803" s="20">
        <v>789</v>
      </c>
      <c r="J1803" s="20">
        <v>2020</v>
      </c>
      <c r="K1803" s="20">
        <v>3</v>
      </c>
      <c r="L1803" s="20">
        <v>10</v>
      </c>
    </row>
    <row r="1804" spans="1:12" x14ac:dyDescent="0.3">
      <c r="A1804" s="21">
        <v>43892</v>
      </c>
      <c r="B1804" s="20" t="s">
        <v>757</v>
      </c>
      <c r="C1804" s="20" t="s">
        <v>758</v>
      </c>
      <c r="D1804" s="20" t="s">
        <v>759</v>
      </c>
      <c r="E1804" s="20">
        <v>8280</v>
      </c>
      <c r="F1804" s="20" t="s">
        <v>1054</v>
      </c>
      <c r="G1804" s="20">
        <v>23</v>
      </c>
      <c r="H1804" s="20">
        <v>360</v>
      </c>
      <c r="I1804" s="20">
        <v>528.04999999999995</v>
      </c>
      <c r="J1804" s="20">
        <v>2020</v>
      </c>
      <c r="K1804" s="20">
        <v>3</v>
      </c>
      <c r="L1804" s="20">
        <v>10</v>
      </c>
    </row>
    <row r="1805" spans="1:12" x14ac:dyDescent="0.3">
      <c r="A1805" s="21">
        <v>43892</v>
      </c>
      <c r="B1805" s="20" t="s">
        <v>761</v>
      </c>
      <c r="C1805" s="20" t="s">
        <v>762</v>
      </c>
      <c r="D1805" s="20" t="s">
        <v>759</v>
      </c>
      <c r="E1805" s="20">
        <v>13320</v>
      </c>
      <c r="F1805" s="20" t="s">
        <v>1055</v>
      </c>
      <c r="G1805" s="20">
        <v>37</v>
      </c>
      <c r="H1805" s="20">
        <v>360</v>
      </c>
      <c r="I1805" s="20">
        <v>769.15</v>
      </c>
      <c r="J1805" s="20">
        <v>2020</v>
      </c>
      <c r="K1805" s="20">
        <v>3</v>
      </c>
      <c r="L1805" s="20">
        <v>10</v>
      </c>
    </row>
    <row r="1806" spans="1:12" x14ac:dyDescent="0.3">
      <c r="A1806" s="21">
        <v>43892</v>
      </c>
      <c r="B1806" s="20" t="s">
        <v>764</v>
      </c>
      <c r="C1806" s="20" t="s">
        <v>765</v>
      </c>
      <c r="D1806" s="20" t="s">
        <v>759</v>
      </c>
      <c r="E1806" s="20">
        <v>14040</v>
      </c>
      <c r="F1806" s="20" t="s">
        <v>1056</v>
      </c>
      <c r="G1806" s="20">
        <v>39</v>
      </c>
      <c r="H1806" s="20">
        <v>360</v>
      </c>
      <c r="I1806" s="20">
        <v>879.45</v>
      </c>
      <c r="J1806" s="20">
        <v>2020</v>
      </c>
      <c r="K1806" s="20">
        <v>3</v>
      </c>
      <c r="L1806" s="20">
        <v>10</v>
      </c>
    </row>
    <row r="1807" spans="1:12" x14ac:dyDescent="0.3">
      <c r="A1807" s="21">
        <v>43892</v>
      </c>
      <c r="B1807" s="20" t="s">
        <v>767</v>
      </c>
      <c r="C1807" s="20" t="s">
        <v>768</v>
      </c>
      <c r="D1807" s="20" t="s">
        <v>759</v>
      </c>
      <c r="E1807" s="20">
        <v>12600</v>
      </c>
      <c r="F1807" s="20" t="s">
        <v>1057</v>
      </c>
      <c r="G1807" s="20">
        <v>35</v>
      </c>
      <c r="H1807" s="20">
        <v>360</v>
      </c>
      <c r="I1807" s="20">
        <v>778.95</v>
      </c>
      <c r="J1807" s="20">
        <v>2020</v>
      </c>
      <c r="K1807" s="20">
        <v>3</v>
      </c>
      <c r="L1807" s="20">
        <v>10</v>
      </c>
    </row>
    <row r="1808" spans="1:12" x14ac:dyDescent="0.3">
      <c r="A1808" s="21">
        <v>43892</v>
      </c>
      <c r="B1808" s="20" t="s">
        <v>770</v>
      </c>
      <c r="C1808" s="20" t="s">
        <v>771</v>
      </c>
      <c r="D1808" s="20" t="s">
        <v>759</v>
      </c>
      <c r="E1808" s="20">
        <v>10440</v>
      </c>
      <c r="F1808" s="20" t="s">
        <v>1058</v>
      </c>
      <c r="G1808" s="20">
        <v>29</v>
      </c>
      <c r="H1808" s="20">
        <v>360</v>
      </c>
      <c r="I1808" s="20">
        <v>683.2</v>
      </c>
      <c r="J1808" s="20">
        <v>2020</v>
      </c>
      <c r="K1808" s="20">
        <v>3</v>
      </c>
      <c r="L1808" s="20">
        <v>10</v>
      </c>
    </row>
    <row r="1809" spans="1:12" x14ac:dyDescent="0.3">
      <c r="A1809" s="21">
        <v>43892</v>
      </c>
      <c r="B1809" s="20" t="s">
        <v>773</v>
      </c>
      <c r="C1809" s="20" t="s">
        <v>774</v>
      </c>
      <c r="D1809" s="20" t="s">
        <v>759</v>
      </c>
      <c r="E1809" s="20">
        <v>10800</v>
      </c>
      <c r="F1809" s="20" t="s">
        <v>1059</v>
      </c>
      <c r="G1809" s="20">
        <v>30</v>
      </c>
      <c r="H1809" s="20">
        <v>360</v>
      </c>
      <c r="I1809" s="20">
        <v>700.5</v>
      </c>
      <c r="J1809" s="20">
        <v>2020</v>
      </c>
      <c r="K1809" s="20">
        <v>3</v>
      </c>
      <c r="L1809" s="20">
        <v>10</v>
      </c>
    </row>
    <row r="1810" spans="1:12" x14ac:dyDescent="0.3">
      <c r="A1810" s="21">
        <v>43892</v>
      </c>
      <c r="B1810" s="20" t="s">
        <v>757</v>
      </c>
      <c r="C1810" s="20" t="s">
        <v>758</v>
      </c>
      <c r="D1810" s="20" t="s">
        <v>759</v>
      </c>
      <c r="E1810" s="20">
        <v>7920</v>
      </c>
      <c r="F1810" s="20" t="s">
        <v>1054</v>
      </c>
      <c r="G1810" s="20">
        <v>22</v>
      </c>
      <c r="H1810" s="20">
        <v>360</v>
      </c>
      <c r="I1810" s="20">
        <v>507.15</v>
      </c>
      <c r="J1810" s="20">
        <v>2020</v>
      </c>
      <c r="K1810" s="20">
        <v>3</v>
      </c>
      <c r="L1810" s="20">
        <v>10</v>
      </c>
    </row>
    <row r="1811" spans="1:12" x14ac:dyDescent="0.3">
      <c r="A1811" s="21">
        <v>43892</v>
      </c>
      <c r="B1811" s="20" t="s">
        <v>761</v>
      </c>
      <c r="C1811" s="20" t="s">
        <v>762</v>
      </c>
      <c r="D1811" s="20" t="s">
        <v>759</v>
      </c>
      <c r="E1811" s="20">
        <v>13320</v>
      </c>
      <c r="F1811" s="20" t="s">
        <v>1055</v>
      </c>
      <c r="G1811" s="20">
        <v>37</v>
      </c>
      <c r="H1811" s="20">
        <v>360</v>
      </c>
      <c r="I1811" s="20">
        <v>790.9</v>
      </c>
      <c r="J1811" s="20">
        <v>2020</v>
      </c>
      <c r="K1811" s="20">
        <v>3</v>
      </c>
      <c r="L1811" s="20">
        <v>10</v>
      </c>
    </row>
    <row r="1812" spans="1:12" x14ac:dyDescent="0.3">
      <c r="A1812" s="21">
        <v>43892</v>
      </c>
      <c r="B1812" s="20" t="s">
        <v>764</v>
      </c>
      <c r="C1812" s="20" t="s">
        <v>765</v>
      </c>
      <c r="D1812" s="20" t="s">
        <v>759</v>
      </c>
      <c r="E1812" s="20">
        <v>14040</v>
      </c>
      <c r="F1812" s="20" t="s">
        <v>1056</v>
      </c>
      <c r="G1812" s="20">
        <v>39</v>
      </c>
      <c r="H1812" s="20">
        <v>360</v>
      </c>
      <c r="I1812" s="20">
        <v>878.8</v>
      </c>
      <c r="J1812" s="20">
        <v>2020</v>
      </c>
      <c r="K1812" s="20">
        <v>3</v>
      </c>
      <c r="L1812" s="20">
        <v>10</v>
      </c>
    </row>
    <row r="1813" spans="1:12" x14ac:dyDescent="0.3">
      <c r="A1813" s="21">
        <v>43892</v>
      </c>
      <c r="B1813" s="20" t="s">
        <v>767</v>
      </c>
      <c r="C1813" s="20" t="s">
        <v>768</v>
      </c>
      <c r="D1813" s="20" t="s">
        <v>759</v>
      </c>
      <c r="E1813" s="20">
        <v>12600</v>
      </c>
      <c r="F1813" s="20" t="s">
        <v>1057</v>
      </c>
      <c r="G1813" s="20">
        <v>35</v>
      </c>
      <c r="H1813" s="20">
        <v>360</v>
      </c>
      <c r="I1813" s="20">
        <v>781.45</v>
      </c>
      <c r="J1813" s="20">
        <v>2020</v>
      </c>
      <c r="K1813" s="20">
        <v>3</v>
      </c>
      <c r="L1813" s="20">
        <v>10</v>
      </c>
    </row>
    <row r="1814" spans="1:12" x14ac:dyDescent="0.3">
      <c r="A1814" s="21">
        <v>43892</v>
      </c>
      <c r="B1814" s="20" t="s">
        <v>770</v>
      </c>
      <c r="C1814" s="20" t="s">
        <v>771</v>
      </c>
      <c r="D1814" s="20" t="s">
        <v>759</v>
      </c>
      <c r="E1814" s="20">
        <v>10440</v>
      </c>
      <c r="F1814" s="20" t="s">
        <v>1058</v>
      </c>
      <c r="G1814" s="20">
        <v>29</v>
      </c>
      <c r="H1814" s="20">
        <v>360</v>
      </c>
      <c r="I1814" s="20">
        <v>683.1</v>
      </c>
      <c r="J1814" s="20">
        <v>2020</v>
      </c>
      <c r="K1814" s="20">
        <v>3</v>
      </c>
      <c r="L1814" s="20">
        <v>10</v>
      </c>
    </row>
    <row r="1815" spans="1:12" x14ac:dyDescent="0.3">
      <c r="A1815" s="21">
        <v>43892</v>
      </c>
      <c r="B1815" s="20" t="s">
        <v>773</v>
      </c>
      <c r="C1815" s="20" t="s">
        <v>774</v>
      </c>
      <c r="D1815" s="20" t="s">
        <v>759</v>
      </c>
      <c r="E1815" s="20">
        <v>10440</v>
      </c>
      <c r="F1815" s="20" t="s">
        <v>1059</v>
      </c>
      <c r="G1815" s="20">
        <v>29</v>
      </c>
      <c r="H1815" s="20">
        <v>360</v>
      </c>
      <c r="I1815" s="20">
        <v>680.2</v>
      </c>
      <c r="J1815" s="20">
        <v>2020</v>
      </c>
      <c r="K1815" s="20">
        <v>3</v>
      </c>
      <c r="L1815" s="20">
        <v>10</v>
      </c>
    </row>
    <row r="1816" spans="1:12" x14ac:dyDescent="0.3">
      <c r="A1816" s="21">
        <v>43888</v>
      </c>
      <c r="B1816" s="20" t="s">
        <v>757</v>
      </c>
      <c r="C1816" s="20" t="s">
        <v>758</v>
      </c>
      <c r="D1816" s="20" t="s">
        <v>759</v>
      </c>
      <c r="E1816" s="20">
        <v>8640</v>
      </c>
      <c r="F1816" s="20" t="s">
        <v>1054</v>
      </c>
      <c r="G1816" s="20">
        <v>24</v>
      </c>
      <c r="H1816" s="20">
        <v>360</v>
      </c>
      <c r="I1816" s="20">
        <v>552.95000000000005</v>
      </c>
      <c r="J1816" s="20">
        <v>2020</v>
      </c>
      <c r="K1816" s="20">
        <v>2</v>
      </c>
      <c r="L1816" s="20">
        <v>9</v>
      </c>
    </row>
    <row r="1817" spans="1:12" x14ac:dyDescent="0.3">
      <c r="A1817" s="21">
        <v>43888</v>
      </c>
      <c r="B1817" s="20" t="s">
        <v>761</v>
      </c>
      <c r="C1817" s="20" t="s">
        <v>762</v>
      </c>
      <c r="D1817" s="20" t="s">
        <v>759</v>
      </c>
      <c r="E1817" s="20">
        <v>15120</v>
      </c>
      <c r="F1817" s="20" t="s">
        <v>1055</v>
      </c>
      <c r="G1817" s="20">
        <v>42</v>
      </c>
      <c r="H1817" s="20">
        <v>360</v>
      </c>
      <c r="I1817" s="20">
        <v>872.95</v>
      </c>
      <c r="J1817" s="20">
        <v>2020</v>
      </c>
      <c r="K1817" s="20">
        <v>2</v>
      </c>
      <c r="L1817" s="20">
        <v>9</v>
      </c>
    </row>
    <row r="1818" spans="1:12" x14ac:dyDescent="0.3">
      <c r="A1818" s="21">
        <v>43888</v>
      </c>
      <c r="B1818" s="20" t="s">
        <v>764</v>
      </c>
      <c r="C1818" s="20" t="s">
        <v>765</v>
      </c>
      <c r="D1818" s="20" t="s">
        <v>759</v>
      </c>
      <c r="E1818" s="20">
        <v>14400</v>
      </c>
      <c r="F1818" s="20" t="s">
        <v>1056</v>
      </c>
      <c r="G1818" s="20">
        <v>40</v>
      </c>
      <c r="H1818" s="20">
        <v>360</v>
      </c>
      <c r="I1818" s="20">
        <v>896.4</v>
      </c>
      <c r="J1818" s="20">
        <v>2020</v>
      </c>
      <c r="K1818" s="20">
        <v>2</v>
      </c>
      <c r="L1818" s="20">
        <v>9</v>
      </c>
    </row>
    <row r="1819" spans="1:12" x14ac:dyDescent="0.3">
      <c r="A1819" s="21">
        <v>43888</v>
      </c>
      <c r="B1819" s="20" t="s">
        <v>767</v>
      </c>
      <c r="C1819" s="20" t="s">
        <v>768</v>
      </c>
      <c r="D1819" s="20" t="s">
        <v>759</v>
      </c>
      <c r="E1819" s="20">
        <v>12960</v>
      </c>
      <c r="F1819" s="20" t="s">
        <v>1057</v>
      </c>
      <c r="G1819" s="20">
        <v>36</v>
      </c>
      <c r="H1819" s="20">
        <v>360</v>
      </c>
      <c r="I1819" s="20">
        <v>803.5</v>
      </c>
      <c r="J1819" s="20">
        <v>2020</v>
      </c>
      <c r="K1819" s="20">
        <v>2</v>
      </c>
      <c r="L1819" s="20">
        <v>9</v>
      </c>
    </row>
    <row r="1820" spans="1:12" x14ac:dyDescent="0.3">
      <c r="A1820" s="21">
        <v>43888</v>
      </c>
      <c r="B1820" s="20" t="s">
        <v>770</v>
      </c>
      <c r="C1820" s="20" t="s">
        <v>771</v>
      </c>
      <c r="D1820" s="20" t="s">
        <v>759</v>
      </c>
      <c r="E1820" s="20">
        <v>11160</v>
      </c>
      <c r="F1820" s="20" t="s">
        <v>1058</v>
      </c>
      <c r="G1820" s="20">
        <v>31</v>
      </c>
      <c r="H1820" s="20">
        <v>360</v>
      </c>
      <c r="I1820" s="20">
        <v>733.85</v>
      </c>
      <c r="J1820" s="20">
        <v>2020</v>
      </c>
      <c r="K1820" s="20">
        <v>2</v>
      </c>
      <c r="L1820" s="20">
        <v>9</v>
      </c>
    </row>
    <row r="1821" spans="1:12" x14ac:dyDescent="0.3">
      <c r="A1821" s="21">
        <v>43888</v>
      </c>
      <c r="B1821" s="20" t="s">
        <v>773</v>
      </c>
      <c r="C1821" s="20" t="s">
        <v>774</v>
      </c>
      <c r="D1821" s="20" t="s">
        <v>759</v>
      </c>
      <c r="E1821" s="20">
        <v>11160</v>
      </c>
      <c r="F1821" s="20" t="s">
        <v>1059</v>
      </c>
      <c r="G1821" s="20">
        <v>31</v>
      </c>
      <c r="H1821" s="20">
        <v>360</v>
      </c>
      <c r="I1821" s="20">
        <v>727.6</v>
      </c>
      <c r="J1821" s="20">
        <v>2020</v>
      </c>
      <c r="K1821" s="20">
        <v>2</v>
      </c>
      <c r="L1821" s="20">
        <v>9</v>
      </c>
    </row>
    <row r="1822" spans="1:12" x14ac:dyDescent="0.3">
      <c r="A1822" s="21">
        <v>43888</v>
      </c>
      <c r="B1822" s="20" t="s">
        <v>757</v>
      </c>
      <c r="C1822" s="20" t="s">
        <v>758</v>
      </c>
      <c r="D1822" s="20" t="s">
        <v>759</v>
      </c>
      <c r="E1822" s="20">
        <v>7920</v>
      </c>
      <c r="F1822" s="20" t="s">
        <v>1054</v>
      </c>
      <c r="G1822" s="20">
        <v>22</v>
      </c>
      <c r="H1822" s="20">
        <v>360</v>
      </c>
      <c r="I1822" s="20">
        <v>501.4</v>
      </c>
      <c r="J1822" s="20">
        <v>2020</v>
      </c>
      <c r="K1822" s="20">
        <v>2</v>
      </c>
      <c r="L1822" s="20">
        <v>9</v>
      </c>
    </row>
    <row r="1823" spans="1:12" x14ac:dyDescent="0.3">
      <c r="A1823" s="21">
        <v>43888</v>
      </c>
      <c r="B1823" s="20" t="s">
        <v>761</v>
      </c>
      <c r="C1823" s="20" t="s">
        <v>762</v>
      </c>
      <c r="D1823" s="20" t="s">
        <v>759</v>
      </c>
      <c r="E1823" s="20">
        <v>12240</v>
      </c>
      <c r="F1823" s="20" t="s">
        <v>1055</v>
      </c>
      <c r="G1823" s="20">
        <v>34</v>
      </c>
      <c r="H1823" s="20">
        <v>360</v>
      </c>
      <c r="I1823" s="20">
        <v>703.1</v>
      </c>
      <c r="J1823" s="20">
        <v>2020</v>
      </c>
      <c r="K1823" s="20">
        <v>2</v>
      </c>
      <c r="L1823" s="20">
        <v>9</v>
      </c>
    </row>
    <row r="1824" spans="1:12" x14ac:dyDescent="0.3">
      <c r="A1824" s="21">
        <v>43888</v>
      </c>
      <c r="B1824" s="20" t="s">
        <v>764</v>
      </c>
      <c r="C1824" s="20" t="s">
        <v>765</v>
      </c>
      <c r="D1824" s="20" t="s">
        <v>759</v>
      </c>
      <c r="E1824" s="20">
        <v>13680</v>
      </c>
      <c r="F1824" s="20" t="s">
        <v>1056</v>
      </c>
      <c r="G1824" s="20">
        <v>38</v>
      </c>
      <c r="H1824" s="20">
        <v>360</v>
      </c>
      <c r="I1824" s="20">
        <v>845.45</v>
      </c>
      <c r="J1824" s="20">
        <v>2020</v>
      </c>
      <c r="K1824" s="20">
        <v>2</v>
      </c>
      <c r="L1824" s="20">
        <v>9</v>
      </c>
    </row>
    <row r="1825" spans="1:12" x14ac:dyDescent="0.3">
      <c r="A1825" s="21">
        <v>43888</v>
      </c>
      <c r="B1825" s="20" t="s">
        <v>767</v>
      </c>
      <c r="C1825" s="20" t="s">
        <v>768</v>
      </c>
      <c r="D1825" s="20" t="s">
        <v>759</v>
      </c>
      <c r="E1825" s="20">
        <v>13680</v>
      </c>
      <c r="F1825" s="20" t="s">
        <v>1057</v>
      </c>
      <c r="G1825" s="20">
        <v>38</v>
      </c>
      <c r="H1825" s="20">
        <v>360</v>
      </c>
      <c r="I1825" s="20">
        <v>842.35</v>
      </c>
      <c r="J1825" s="20">
        <v>2020</v>
      </c>
      <c r="K1825" s="20">
        <v>2</v>
      </c>
      <c r="L1825" s="20">
        <v>9</v>
      </c>
    </row>
    <row r="1826" spans="1:12" x14ac:dyDescent="0.3">
      <c r="A1826" s="21">
        <v>43888</v>
      </c>
      <c r="B1826" s="20" t="s">
        <v>770</v>
      </c>
      <c r="C1826" s="20" t="s">
        <v>771</v>
      </c>
      <c r="D1826" s="20" t="s">
        <v>759</v>
      </c>
      <c r="E1826" s="20">
        <v>9360</v>
      </c>
      <c r="F1826" s="20" t="s">
        <v>1058</v>
      </c>
      <c r="G1826" s="20">
        <v>26</v>
      </c>
      <c r="H1826" s="20">
        <v>360</v>
      </c>
      <c r="I1826" s="20">
        <v>618.70000000000005</v>
      </c>
      <c r="J1826" s="20">
        <v>2020</v>
      </c>
      <c r="K1826" s="20">
        <v>2</v>
      </c>
      <c r="L1826" s="20">
        <v>9</v>
      </c>
    </row>
    <row r="1827" spans="1:12" x14ac:dyDescent="0.3">
      <c r="A1827" s="21">
        <v>43888</v>
      </c>
      <c r="B1827" s="20" t="s">
        <v>773</v>
      </c>
      <c r="C1827" s="20" t="s">
        <v>774</v>
      </c>
      <c r="D1827" s="20" t="s">
        <v>759</v>
      </c>
      <c r="E1827" s="20">
        <v>11160</v>
      </c>
      <c r="F1827" s="20" t="s">
        <v>1059</v>
      </c>
      <c r="G1827" s="20">
        <v>31</v>
      </c>
      <c r="H1827" s="20">
        <v>360</v>
      </c>
      <c r="I1827" s="20">
        <v>722.3</v>
      </c>
      <c r="J1827" s="20">
        <v>2020</v>
      </c>
      <c r="K1827" s="20">
        <v>2</v>
      </c>
      <c r="L1827" s="20">
        <v>9</v>
      </c>
    </row>
    <row r="1828" spans="1:12" x14ac:dyDescent="0.3">
      <c r="A1828" s="21">
        <v>43888</v>
      </c>
      <c r="B1828" s="20" t="s">
        <v>757</v>
      </c>
      <c r="C1828" s="20" t="s">
        <v>758</v>
      </c>
      <c r="D1828" s="20" t="s">
        <v>759</v>
      </c>
      <c r="E1828" s="20">
        <v>7920</v>
      </c>
      <c r="F1828" s="20" t="s">
        <v>1054</v>
      </c>
      <c r="G1828" s="20">
        <v>22</v>
      </c>
      <c r="H1828" s="20">
        <v>360</v>
      </c>
      <c r="I1828" s="20">
        <v>502.55</v>
      </c>
      <c r="J1828" s="20">
        <v>2020</v>
      </c>
      <c r="K1828" s="20">
        <v>2</v>
      </c>
      <c r="L1828" s="20">
        <v>9</v>
      </c>
    </row>
    <row r="1829" spans="1:12" x14ac:dyDescent="0.3">
      <c r="A1829" s="21">
        <v>43888</v>
      </c>
      <c r="B1829" s="20" t="s">
        <v>761</v>
      </c>
      <c r="C1829" s="20" t="s">
        <v>762</v>
      </c>
      <c r="D1829" s="20" t="s">
        <v>759</v>
      </c>
      <c r="E1829" s="20">
        <v>19080</v>
      </c>
      <c r="F1829" s="20" t="s">
        <v>1055</v>
      </c>
      <c r="G1829" s="20">
        <v>53</v>
      </c>
      <c r="H1829" s="20">
        <v>360</v>
      </c>
      <c r="I1829" s="20">
        <v>1087.8499999999999</v>
      </c>
      <c r="J1829" s="20">
        <v>2020</v>
      </c>
      <c r="K1829" s="20">
        <v>2</v>
      </c>
      <c r="L1829" s="20">
        <v>9</v>
      </c>
    </row>
    <row r="1830" spans="1:12" x14ac:dyDescent="0.3">
      <c r="A1830" s="21">
        <v>43888</v>
      </c>
      <c r="B1830" s="20" t="s">
        <v>764</v>
      </c>
      <c r="C1830" s="20" t="s">
        <v>765</v>
      </c>
      <c r="D1830" s="20" t="s">
        <v>759</v>
      </c>
      <c r="E1830" s="20">
        <v>15120</v>
      </c>
      <c r="F1830" s="20" t="s">
        <v>1056</v>
      </c>
      <c r="G1830" s="20">
        <v>42</v>
      </c>
      <c r="H1830" s="20">
        <v>360</v>
      </c>
      <c r="I1830" s="20">
        <v>918.5</v>
      </c>
      <c r="J1830" s="20">
        <v>2020</v>
      </c>
      <c r="K1830" s="20">
        <v>2</v>
      </c>
      <c r="L1830" s="20">
        <v>9</v>
      </c>
    </row>
    <row r="1831" spans="1:12" x14ac:dyDescent="0.3">
      <c r="A1831" s="21">
        <v>43888</v>
      </c>
      <c r="B1831" s="20" t="s">
        <v>767</v>
      </c>
      <c r="C1831" s="20" t="s">
        <v>768</v>
      </c>
      <c r="D1831" s="20" t="s">
        <v>759</v>
      </c>
      <c r="E1831" s="20">
        <v>13320</v>
      </c>
      <c r="F1831" s="20" t="s">
        <v>1057</v>
      </c>
      <c r="G1831" s="20">
        <v>37</v>
      </c>
      <c r="H1831" s="20">
        <v>360</v>
      </c>
      <c r="I1831" s="20">
        <v>814</v>
      </c>
      <c r="J1831" s="20">
        <v>2020</v>
      </c>
      <c r="K1831" s="20">
        <v>2</v>
      </c>
      <c r="L1831" s="20">
        <v>9</v>
      </c>
    </row>
    <row r="1832" spans="1:12" x14ac:dyDescent="0.3">
      <c r="A1832" s="21">
        <v>43888</v>
      </c>
      <c r="B1832" s="20" t="s">
        <v>770</v>
      </c>
      <c r="C1832" s="20" t="s">
        <v>771</v>
      </c>
      <c r="D1832" s="20" t="s">
        <v>759</v>
      </c>
      <c r="E1832" s="20">
        <v>10440</v>
      </c>
      <c r="F1832" s="20" t="s">
        <v>1058</v>
      </c>
      <c r="G1832" s="20">
        <v>29</v>
      </c>
      <c r="H1832" s="20">
        <v>360</v>
      </c>
      <c r="I1832" s="20">
        <v>685</v>
      </c>
      <c r="J1832" s="20">
        <v>2020</v>
      </c>
      <c r="K1832" s="20">
        <v>2</v>
      </c>
      <c r="L1832" s="20">
        <v>9</v>
      </c>
    </row>
    <row r="1833" spans="1:12" x14ac:dyDescent="0.3">
      <c r="A1833" s="21">
        <v>43888</v>
      </c>
      <c r="B1833" s="20" t="s">
        <v>773</v>
      </c>
      <c r="C1833" s="20" t="s">
        <v>774</v>
      </c>
      <c r="D1833" s="20" t="s">
        <v>759</v>
      </c>
      <c r="E1833" s="20">
        <v>11160</v>
      </c>
      <c r="F1833" s="20" t="s">
        <v>1059</v>
      </c>
      <c r="G1833" s="20">
        <v>31</v>
      </c>
      <c r="H1833" s="20">
        <v>360</v>
      </c>
      <c r="I1833" s="20">
        <v>722</v>
      </c>
      <c r="J1833" s="20">
        <v>2020</v>
      </c>
      <c r="K1833" s="20">
        <v>2</v>
      </c>
      <c r="L1833" s="20">
        <v>9</v>
      </c>
    </row>
    <row r="1834" spans="1:12" x14ac:dyDescent="0.3">
      <c r="A1834" s="21">
        <v>43888</v>
      </c>
      <c r="B1834" s="20" t="s">
        <v>757</v>
      </c>
      <c r="C1834" s="20" t="s">
        <v>758</v>
      </c>
      <c r="D1834" s="20" t="s">
        <v>759</v>
      </c>
      <c r="E1834" s="20">
        <v>9720</v>
      </c>
      <c r="F1834" s="20" t="s">
        <v>1054</v>
      </c>
      <c r="G1834" s="20">
        <v>27</v>
      </c>
      <c r="H1834" s="20">
        <v>360</v>
      </c>
      <c r="I1834" s="20">
        <v>612.4</v>
      </c>
      <c r="J1834" s="20">
        <v>2020</v>
      </c>
      <c r="K1834" s="20">
        <v>2</v>
      </c>
      <c r="L1834" s="20">
        <v>9</v>
      </c>
    </row>
    <row r="1835" spans="1:12" x14ac:dyDescent="0.3">
      <c r="A1835" s="21">
        <v>43888</v>
      </c>
      <c r="B1835" s="20" t="s">
        <v>761</v>
      </c>
      <c r="C1835" s="20" t="s">
        <v>762</v>
      </c>
      <c r="D1835" s="20" t="s">
        <v>759</v>
      </c>
      <c r="E1835" s="20">
        <v>14040</v>
      </c>
      <c r="F1835" s="20" t="s">
        <v>1055</v>
      </c>
      <c r="G1835" s="20">
        <v>39</v>
      </c>
      <c r="H1835" s="20">
        <v>360</v>
      </c>
      <c r="I1835" s="20">
        <v>799</v>
      </c>
      <c r="J1835" s="20">
        <v>2020</v>
      </c>
      <c r="K1835" s="20">
        <v>2</v>
      </c>
      <c r="L1835" s="20">
        <v>9</v>
      </c>
    </row>
    <row r="1836" spans="1:12" x14ac:dyDescent="0.3">
      <c r="A1836" s="21">
        <v>43888</v>
      </c>
      <c r="B1836" s="20" t="s">
        <v>764</v>
      </c>
      <c r="C1836" s="20" t="s">
        <v>765</v>
      </c>
      <c r="D1836" s="20" t="s">
        <v>759</v>
      </c>
      <c r="E1836" s="20">
        <v>16200</v>
      </c>
      <c r="F1836" s="20" t="s">
        <v>1056</v>
      </c>
      <c r="G1836" s="20">
        <v>45</v>
      </c>
      <c r="H1836" s="20">
        <v>360</v>
      </c>
      <c r="I1836" s="20">
        <v>957.45</v>
      </c>
      <c r="J1836" s="20">
        <v>2020</v>
      </c>
      <c r="K1836" s="20">
        <v>2</v>
      </c>
      <c r="L1836" s="20">
        <v>9</v>
      </c>
    </row>
    <row r="1837" spans="1:12" x14ac:dyDescent="0.3">
      <c r="A1837" s="21">
        <v>43888</v>
      </c>
      <c r="B1837" s="20" t="s">
        <v>767</v>
      </c>
      <c r="C1837" s="20" t="s">
        <v>768</v>
      </c>
      <c r="D1837" s="20" t="s">
        <v>759</v>
      </c>
      <c r="E1837" s="20">
        <v>14760</v>
      </c>
      <c r="F1837" s="20" t="s">
        <v>1057</v>
      </c>
      <c r="G1837" s="20">
        <v>41</v>
      </c>
      <c r="H1837" s="20">
        <v>360</v>
      </c>
      <c r="I1837" s="20">
        <v>892.8</v>
      </c>
      <c r="J1837" s="20">
        <v>2020</v>
      </c>
      <c r="K1837" s="20">
        <v>2</v>
      </c>
      <c r="L1837" s="20">
        <v>9</v>
      </c>
    </row>
    <row r="1838" spans="1:12" x14ac:dyDescent="0.3">
      <c r="A1838" s="21">
        <v>43888</v>
      </c>
      <c r="B1838" s="20" t="s">
        <v>770</v>
      </c>
      <c r="C1838" s="20" t="s">
        <v>771</v>
      </c>
      <c r="D1838" s="20" t="s">
        <v>759</v>
      </c>
      <c r="E1838" s="20">
        <v>11880</v>
      </c>
      <c r="F1838" s="20" t="s">
        <v>1058</v>
      </c>
      <c r="G1838" s="20">
        <v>33</v>
      </c>
      <c r="H1838" s="20">
        <v>360</v>
      </c>
      <c r="I1838" s="20">
        <v>783</v>
      </c>
      <c r="J1838" s="20">
        <v>2020</v>
      </c>
      <c r="K1838" s="20">
        <v>2</v>
      </c>
      <c r="L1838" s="20">
        <v>9</v>
      </c>
    </row>
    <row r="1839" spans="1:12" x14ac:dyDescent="0.3">
      <c r="A1839" s="21">
        <v>43888</v>
      </c>
      <c r="B1839" s="20" t="s">
        <v>773</v>
      </c>
      <c r="C1839" s="20" t="s">
        <v>774</v>
      </c>
      <c r="D1839" s="20" t="s">
        <v>759</v>
      </c>
      <c r="E1839" s="20">
        <v>11880</v>
      </c>
      <c r="F1839" s="20" t="s">
        <v>1059</v>
      </c>
      <c r="G1839" s="20">
        <v>33</v>
      </c>
      <c r="H1839" s="20">
        <v>360</v>
      </c>
      <c r="I1839" s="20">
        <v>767.85</v>
      </c>
      <c r="J1839" s="20">
        <v>2020</v>
      </c>
      <c r="K1839" s="20">
        <v>2</v>
      </c>
      <c r="L1839" s="20">
        <v>9</v>
      </c>
    </row>
    <row r="1840" spans="1:12" x14ac:dyDescent="0.3">
      <c r="A1840" s="21">
        <v>43885</v>
      </c>
      <c r="B1840" s="20" t="s">
        <v>826</v>
      </c>
      <c r="C1840" s="20" t="s">
        <v>827</v>
      </c>
      <c r="D1840" s="20" t="s">
        <v>759</v>
      </c>
      <c r="E1840" s="20">
        <v>27360</v>
      </c>
      <c r="F1840" s="20" t="s">
        <v>1060</v>
      </c>
      <c r="G1840" s="20">
        <v>76</v>
      </c>
      <c r="H1840" s="20">
        <v>360</v>
      </c>
      <c r="I1840" s="20">
        <v>1716.85</v>
      </c>
      <c r="J1840" s="20">
        <v>2020</v>
      </c>
      <c r="K1840" s="20">
        <v>2</v>
      </c>
      <c r="L1840" s="20">
        <v>9</v>
      </c>
    </row>
    <row r="1841" spans="1:12" x14ac:dyDescent="0.3">
      <c r="A1841" s="21">
        <v>43885</v>
      </c>
      <c r="B1841" s="20" t="s">
        <v>757</v>
      </c>
      <c r="C1841" s="20" t="s">
        <v>758</v>
      </c>
      <c r="D1841" s="20" t="s">
        <v>759</v>
      </c>
      <c r="E1841" s="20">
        <v>7920</v>
      </c>
      <c r="F1841" s="20" t="s">
        <v>1061</v>
      </c>
      <c r="G1841" s="20">
        <v>22</v>
      </c>
      <c r="H1841" s="20">
        <v>360</v>
      </c>
      <c r="I1841" s="20">
        <v>500.6</v>
      </c>
      <c r="J1841" s="20">
        <v>2020</v>
      </c>
      <c r="K1841" s="20">
        <v>2</v>
      </c>
      <c r="L1841" s="20">
        <v>9</v>
      </c>
    </row>
    <row r="1842" spans="1:12" x14ac:dyDescent="0.3">
      <c r="A1842" s="21">
        <v>43885</v>
      </c>
      <c r="B1842" s="20" t="s">
        <v>761</v>
      </c>
      <c r="C1842" s="20" t="s">
        <v>762</v>
      </c>
      <c r="D1842" s="20" t="s">
        <v>759</v>
      </c>
      <c r="E1842" s="20">
        <v>6840</v>
      </c>
      <c r="F1842" s="20" t="s">
        <v>1062</v>
      </c>
      <c r="G1842" s="20">
        <v>19</v>
      </c>
      <c r="H1842" s="20">
        <v>360</v>
      </c>
      <c r="I1842" s="20">
        <v>415.55</v>
      </c>
      <c r="J1842" s="20">
        <v>2020</v>
      </c>
      <c r="K1842" s="20">
        <v>2</v>
      </c>
      <c r="L1842" s="20">
        <v>9</v>
      </c>
    </row>
    <row r="1843" spans="1:12" x14ac:dyDescent="0.3">
      <c r="A1843" s="21">
        <v>43885</v>
      </c>
      <c r="B1843" s="20" t="s">
        <v>764</v>
      </c>
      <c r="C1843" s="20" t="s">
        <v>765</v>
      </c>
      <c r="D1843" s="20" t="s">
        <v>759</v>
      </c>
      <c r="E1843" s="20">
        <v>11160</v>
      </c>
      <c r="F1843" s="20" t="s">
        <v>1063</v>
      </c>
      <c r="G1843" s="20">
        <v>31</v>
      </c>
      <c r="H1843" s="20">
        <v>360</v>
      </c>
      <c r="I1843" s="20">
        <v>650.5</v>
      </c>
      <c r="J1843" s="20">
        <v>2020</v>
      </c>
      <c r="K1843" s="20">
        <v>2</v>
      </c>
      <c r="L1843" s="20">
        <v>9</v>
      </c>
    </row>
    <row r="1844" spans="1:12" x14ac:dyDescent="0.3">
      <c r="A1844" s="21">
        <v>43885</v>
      </c>
      <c r="B1844" s="20" t="s">
        <v>767</v>
      </c>
      <c r="C1844" s="20" t="s">
        <v>768</v>
      </c>
      <c r="D1844" s="20" t="s">
        <v>759</v>
      </c>
      <c r="E1844" s="20">
        <v>10440</v>
      </c>
      <c r="F1844" s="20" t="s">
        <v>1064</v>
      </c>
      <c r="G1844" s="20">
        <v>29</v>
      </c>
      <c r="H1844" s="20">
        <v>360</v>
      </c>
      <c r="I1844" s="20">
        <v>631.54999999999995</v>
      </c>
      <c r="J1844" s="20">
        <v>2020</v>
      </c>
      <c r="K1844" s="20">
        <v>2</v>
      </c>
      <c r="L1844" s="20">
        <v>9</v>
      </c>
    </row>
    <row r="1845" spans="1:12" x14ac:dyDescent="0.3">
      <c r="A1845" s="21">
        <v>43885</v>
      </c>
      <c r="B1845" s="20" t="s">
        <v>770</v>
      </c>
      <c r="C1845" s="20" t="s">
        <v>771</v>
      </c>
      <c r="D1845" s="20" t="s">
        <v>759</v>
      </c>
      <c r="E1845" s="20">
        <v>10080</v>
      </c>
      <c r="F1845" s="20" t="s">
        <v>1065</v>
      </c>
      <c r="G1845" s="20">
        <v>28</v>
      </c>
      <c r="H1845" s="20">
        <v>360</v>
      </c>
      <c r="I1845" s="20">
        <v>670.1</v>
      </c>
      <c r="J1845" s="20">
        <v>2020</v>
      </c>
      <c r="K1845" s="20">
        <v>2</v>
      </c>
      <c r="L1845" s="20">
        <v>9</v>
      </c>
    </row>
    <row r="1846" spans="1:12" x14ac:dyDescent="0.3">
      <c r="A1846" s="21">
        <v>43885</v>
      </c>
      <c r="B1846" s="20" t="s">
        <v>773</v>
      </c>
      <c r="C1846" s="20" t="s">
        <v>774</v>
      </c>
      <c r="D1846" s="20" t="s">
        <v>759</v>
      </c>
      <c r="E1846" s="20">
        <v>10440</v>
      </c>
      <c r="F1846" s="20" t="s">
        <v>1066</v>
      </c>
      <c r="G1846" s="20">
        <v>29</v>
      </c>
      <c r="H1846" s="20">
        <v>360</v>
      </c>
      <c r="I1846" s="20">
        <v>673.05</v>
      </c>
      <c r="J1846" s="20">
        <v>2020</v>
      </c>
      <c r="K1846" s="20">
        <v>2</v>
      </c>
      <c r="L1846" s="20">
        <v>9</v>
      </c>
    </row>
    <row r="1847" spans="1:12" x14ac:dyDescent="0.3">
      <c r="A1847" s="21">
        <v>43885</v>
      </c>
      <c r="B1847" s="20" t="s">
        <v>757</v>
      </c>
      <c r="C1847" s="20" t="s">
        <v>758</v>
      </c>
      <c r="D1847" s="20" t="s">
        <v>759</v>
      </c>
      <c r="E1847" s="20">
        <v>7920</v>
      </c>
      <c r="F1847" s="20" t="s">
        <v>1061</v>
      </c>
      <c r="G1847" s="20">
        <v>22</v>
      </c>
      <c r="H1847" s="20">
        <v>360</v>
      </c>
      <c r="I1847" s="20">
        <v>503.8</v>
      </c>
      <c r="J1847" s="20">
        <v>2020</v>
      </c>
      <c r="K1847" s="20">
        <v>2</v>
      </c>
      <c r="L1847" s="20">
        <v>9</v>
      </c>
    </row>
    <row r="1848" spans="1:12" x14ac:dyDescent="0.3">
      <c r="A1848" s="21">
        <v>43885</v>
      </c>
      <c r="B1848" s="20" t="s">
        <v>761</v>
      </c>
      <c r="C1848" s="20" t="s">
        <v>762</v>
      </c>
      <c r="D1848" s="20" t="s">
        <v>759</v>
      </c>
      <c r="E1848" s="20">
        <v>14040</v>
      </c>
      <c r="F1848" s="20" t="s">
        <v>1062</v>
      </c>
      <c r="G1848" s="20">
        <v>39</v>
      </c>
      <c r="H1848" s="20">
        <v>360</v>
      </c>
      <c r="I1848" s="20">
        <v>794.2</v>
      </c>
      <c r="J1848" s="20">
        <v>2020</v>
      </c>
      <c r="K1848" s="20">
        <v>2</v>
      </c>
      <c r="L1848" s="20">
        <v>9</v>
      </c>
    </row>
    <row r="1849" spans="1:12" x14ac:dyDescent="0.3">
      <c r="A1849" s="21">
        <v>43885</v>
      </c>
      <c r="B1849" s="20" t="s">
        <v>764</v>
      </c>
      <c r="C1849" s="20" t="s">
        <v>765</v>
      </c>
      <c r="D1849" s="20" t="s">
        <v>759</v>
      </c>
      <c r="E1849" s="20">
        <v>12960</v>
      </c>
      <c r="F1849" s="20" t="s">
        <v>1063</v>
      </c>
      <c r="G1849" s="20">
        <v>36</v>
      </c>
      <c r="H1849" s="20">
        <v>360</v>
      </c>
      <c r="I1849" s="20">
        <v>744.15</v>
      </c>
      <c r="J1849" s="20">
        <v>2020</v>
      </c>
      <c r="K1849" s="20">
        <v>2</v>
      </c>
      <c r="L1849" s="20">
        <v>9</v>
      </c>
    </row>
    <row r="1850" spans="1:12" x14ac:dyDescent="0.3">
      <c r="A1850" s="21">
        <v>43885</v>
      </c>
      <c r="B1850" s="20" t="s">
        <v>767</v>
      </c>
      <c r="C1850" s="20" t="s">
        <v>768</v>
      </c>
      <c r="D1850" s="20" t="s">
        <v>759</v>
      </c>
      <c r="E1850" s="20">
        <v>13320</v>
      </c>
      <c r="F1850" s="20" t="s">
        <v>1064</v>
      </c>
      <c r="G1850" s="20">
        <v>37</v>
      </c>
      <c r="H1850" s="20">
        <v>360</v>
      </c>
      <c r="I1850" s="20">
        <v>804.65</v>
      </c>
      <c r="J1850" s="20">
        <v>2020</v>
      </c>
      <c r="K1850" s="20">
        <v>2</v>
      </c>
      <c r="L1850" s="20">
        <v>9</v>
      </c>
    </row>
    <row r="1851" spans="1:12" x14ac:dyDescent="0.3">
      <c r="A1851" s="21">
        <v>43885</v>
      </c>
      <c r="B1851" s="20" t="s">
        <v>770</v>
      </c>
      <c r="C1851" s="20" t="s">
        <v>771</v>
      </c>
      <c r="D1851" s="20" t="s">
        <v>759</v>
      </c>
      <c r="E1851" s="20">
        <v>10440</v>
      </c>
      <c r="F1851" s="20" t="s">
        <v>1065</v>
      </c>
      <c r="G1851" s="20">
        <v>29</v>
      </c>
      <c r="H1851" s="20">
        <v>360</v>
      </c>
      <c r="I1851" s="20">
        <v>686.4</v>
      </c>
      <c r="J1851" s="20">
        <v>2020</v>
      </c>
      <c r="K1851" s="20">
        <v>2</v>
      </c>
      <c r="L1851" s="20">
        <v>9</v>
      </c>
    </row>
    <row r="1852" spans="1:12" x14ac:dyDescent="0.3">
      <c r="A1852" s="21">
        <v>43885</v>
      </c>
      <c r="B1852" s="20" t="s">
        <v>773</v>
      </c>
      <c r="C1852" s="20" t="s">
        <v>774</v>
      </c>
      <c r="D1852" s="20" t="s">
        <v>759</v>
      </c>
      <c r="E1852" s="20">
        <v>10800</v>
      </c>
      <c r="F1852" s="20" t="s">
        <v>1066</v>
      </c>
      <c r="G1852" s="20">
        <v>30</v>
      </c>
      <c r="H1852" s="20">
        <v>360</v>
      </c>
      <c r="I1852" s="20">
        <v>698.75</v>
      </c>
      <c r="J1852" s="20">
        <v>2020</v>
      </c>
      <c r="K1852" s="20">
        <v>2</v>
      </c>
      <c r="L1852" s="20">
        <v>9</v>
      </c>
    </row>
    <row r="1853" spans="1:12" x14ac:dyDescent="0.3">
      <c r="A1853" s="21">
        <v>43885</v>
      </c>
      <c r="B1853" s="20" t="s">
        <v>757</v>
      </c>
      <c r="C1853" s="20" t="s">
        <v>758</v>
      </c>
      <c r="D1853" s="20" t="s">
        <v>759</v>
      </c>
      <c r="E1853" s="20">
        <v>8280</v>
      </c>
      <c r="F1853" s="20" t="s">
        <v>1061</v>
      </c>
      <c r="G1853" s="20">
        <v>23</v>
      </c>
      <c r="H1853" s="20">
        <v>360</v>
      </c>
      <c r="I1853" s="20">
        <v>524.9</v>
      </c>
      <c r="J1853" s="20">
        <v>2020</v>
      </c>
      <c r="K1853" s="20">
        <v>2</v>
      </c>
      <c r="L1853" s="20">
        <v>9</v>
      </c>
    </row>
    <row r="1854" spans="1:12" x14ac:dyDescent="0.3">
      <c r="A1854" s="21">
        <v>43885</v>
      </c>
      <c r="B1854" s="20" t="s">
        <v>761</v>
      </c>
      <c r="C1854" s="20" t="s">
        <v>762</v>
      </c>
      <c r="D1854" s="20" t="s">
        <v>759</v>
      </c>
      <c r="E1854" s="20">
        <v>12240</v>
      </c>
      <c r="F1854" s="20" t="s">
        <v>1062</v>
      </c>
      <c r="G1854" s="20">
        <v>34</v>
      </c>
      <c r="H1854" s="20">
        <v>360</v>
      </c>
      <c r="I1854" s="20">
        <v>695.8</v>
      </c>
      <c r="J1854" s="20">
        <v>2020</v>
      </c>
      <c r="K1854" s="20">
        <v>2</v>
      </c>
      <c r="L1854" s="20">
        <v>9</v>
      </c>
    </row>
    <row r="1855" spans="1:12" x14ac:dyDescent="0.3">
      <c r="A1855" s="21">
        <v>43885</v>
      </c>
      <c r="B1855" s="20" t="s">
        <v>764</v>
      </c>
      <c r="C1855" s="20" t="s">
        <v>765</v>
      </c>
      <c r="D1855" s="20" t="s">
        <v>759</v>
      </c>
      <c r="E1855" s="20">
        <v>12960</v>
      </c>
      <c r="F1855" s="20" t="s">
        <v>1063</v>
      </c>
      <c r="G1855" s="20">
        <v>36</v>
      </c>
      <c r="H1855" s="20">
        <v>360</v>
      </c>
      <c r="I1855" s="20">
        <v>714.85</v>
      </c>
      <c r="J1855" s="20">
        <v>2020</v>
      </c>
      <c r="K1855" s="20">
        <v>2</v>
      </c>
      <c r="L1855" s="20">
        <v>9</v>
      </c>
    </row>
    <row r="1856" spans="1:12" x14ac:dyDescent="0.3">
      <c r="A1856" s="21">
        <v>43885</v>
      </c>
      <c r="B1856" s="20" t="s">
        <v>767</v>
      </c>
      <c r="C1856" s="20" t="s">
        <v>768</v>
      </c>
      <c r="D1856" s="20" t="s">
        <v>759</v>
      </c>
      <c r="E1856" s="20">
        <v>12960</v>
      </c>
      <c r="F1856" s="20" t="s">
        <v>1064</v>
      </c>
      <c r="G1856" s="20">
        <v>36</v>
      </c>
      <c r="H1856" s="20">
        <v>360</v>
      </c>
      <c r="I1856" s="20">
        <v>806.9</v>
      </c>
      <c r="J1856" s="20">
        <v>2020</v>
      </c>
      <c r="K1856" s="20">
        <v>2</v>
      </c>
      <c r="L1856" s="20">
        <v>9</v>
      </c>
    </row>
    <row r="1857" spans="1:12" x14ac:dyDescent="0.3">
      <c r="A1857" s="21">
        <v>43885</v>
      </c>
      <c r="B1857" s="20" t="s">
        <v>770</v>
      </c>
      <c r="C1857" s="20" t="s">
        <v>771</v>
      </c>
      <c r="D1857" s="20" t="s">
        <v>759</v>
      </c>
      <c r="E1857" s="20">
        <v>10800</v>
      </c>
      <c r="F1857" s="20" t="s">
        <v>1065</v>
      </c>
      <c r="G1857" s="20">
        <v>30</v>
      </c>
      <c r="H1857" s="20">
        <v>360</v>
      </c>
      <c r="I1857" s="20">
        <v>717.6</v>
      </c>
      <c r="J1857" s="20">
        <v>2020</v>
      </c>
      <c r="K1857" s="20">
        <v>2</v>
      </c>
      <c r="L1857" s="20">
        <v>9</v>
      </c>
    </row>
    <row r="1858" spans="1:12" x14ac:dyDescent="0.3">
      <c r="A1858" s="21">
        <v>43885</v>
      </c>
      <c r="B1858" s="20" t="s">
        <v>773</v>
      </c>
      <c r="C1858" s="20" t="s">
        <v>774</v>
      </c>
      <c r="D1858" s="20" t="s">
        <v>759</v>
      </c>
      <c r="E1858" s="20">
        <v>11160</v>
      </c>
      <c r="F1858" s="20" t="s">
        <v>1066</v>
      </c>
      <c r="G1858" s="20">
        <v>31</v>
      </c>
      <c r="H1858" s="20">
        <v>360</v>
      </c>
      <c r="I1858" s="20">
        <v>723.15</v>
      </c>
      <c r="J1858" s="20">
        <v>2020</v>
      </c>
      <c r="K1858" s="20">
        <v>2</v>
      </c>
      <c r="L1858" s="20">
        <v>9</v>
      </c>
    </row>
    <row r="1859" spans="1:12" x14ac:dyDescent="0.3">
      <c r="A1859" s="21">
        <v>43881</v>
      </c>
      <c r="B1859" s="20" t="s">
        <v>757</v>
      </c>
      <c r="C1859" s="20" t="s">
        <v>758</v>
      </c>
      <c r="D1859" s="20" t="s">
        <v>759</v>
      </c>
      <c r="E1859" s="20">
        <v>8280</v>
      </c>
      <c r="F1859" s="20" t="s">
        <v>1061</v>
      </c>
      <c r="G1859" s="20">
        <v>23</v>
      </c>
      <c r="H1859" s="20">
        <v>360</v>
      </c>
      <c r="I1859" s="20">
        <v>529.54999999999995</v>
      </c>
      <c r="J1859" s="20">
        <v>2020</v>
      </c>
      <c r="K1859" s="20">
        <v>2</v>
      </c>
      <c r="L1859" s="20">
        <v>8</v>
      </c>
    </row>
    <row r="1860" spans="1:12" x14ac:dyDescent="0.3">
      <c r="A1860" s="21">
        <v>43881</v>
      </c>
      <c r="B1860" s="20" t="s">
        <v>761</v>
      </c>
      <c r="C1860" s="20" t="s">
        <v>762</v>
      </c>
      <c r="D1860" s="20" t="s">
        <v>759</v>
      </c>
      <c r="E1860" s="20">
        <v>13680</v>
      </c>
      <c r="F1860" s="20" t="s">
        <v>1062</v>
      </c>
      <c r="G1860" s="20">
        <v>38</v>
      </c>
      <c r="H1860" s="20">
        <v>360</v>
      </c>
      <c r="I1860" s="20">
        <v>748.7</v>
      </c>
      <c r="J1860" s="20">
        <v>2020</v>
      </c>
      <c r="K1860" s="20">
        <v>2</v>
      </c>
      <c r="L1860" s="20">
        <v>8</v>
      </c>
    </row>
    <row r="1861" spans="1:12" x14ac:dyDescent="0.3">
      <c r="A1861" s="21">
        <v>43881</v>
      </c>
      <c r="B1861" s="20" t="s">
        <v>764</v>
      </c>
      <c r="C1861" s="20" t="s">
        <v>765</v>
      </c>
      <c r="D1861" s="20" t="s">
        <v>759</v>
      </c>
      <c r="E1861" s="20">
        <v>10440</v>
      </c>
      <c r="F1861" s="20" t="s">
        <v>1063</v>
      </c>
      <c r="G1861" s="20">
        <v>29</v>
      </c>
      <c r="H1861" s="20">
        <v>360</v>
      </c>
      <c r="I1861" s="20">
        <v>585.45000000000005</v>
      </c>
      <c r="J1861" s="20">
        <v>2020</v>
      </c>
      <c r="K1861" s="20">
        <v>2</v>
      </c>
      <c r="L1861" s="20">
        <v>8</v>
      </c>
    </row>
    <row r="1862" spans="1:12" x14ac:dyDescent="0.3">
      <c r="A1862" s="21">
        <v>43881</v>
      </c>
      <c r="B1862" s="20" t="s">
        <v>767</v>
      </c>
      <c r="C1862" s="20" t="s">
        <v>768</v>
      </c>
      <c r="D1862" s="20" t="s">
        <v>759</v>
      </c>
      <c r="E1862" s="20">
        <v>11880</v>
      </c>
      <c r="F1862" s="20" t="s">
        <v>1064</v>
      </c>
      <c r="G1862" s="20">
        <v>33</v>
      </c>
      <c r="H1862" s="20">
        <v>360</v>
      </c>
      <c r="I1862" s="20">
        <v>721.95</v>
      </c>
      <c r="J1862" s="20">
        <v>2020</v>
      </c>
      <c r="K1862" s="20">
        <v>2</v>
      </c>
      <c r="L1862" s="20">
        <v>8</v>
      </c>
    </row>
    <row r="1863" spans="1:12" x14ac:dyDescent="0.3">
      <c r="A1863" s="21">
        <v>43881</v>
      </c>
      <c r="B1863" s="20" t="s">
        <v>770</v>
      </c>
      <c r="C1863" s="20" t="s">
        <v>771</v>
      </c>
      <c r="D1863" s="20" t="s">
        <v>759</v>
      </c>
      <c r="E1863" s="20">
        <v>10800</v>
      </c>
      <c r="F1863" s="20" t="s">
        <v>1065</v>
      </c>
      <c r="G1863" s="20">
        <v>30</v>
      </c>
      <c r="H1863" s="20">
        <v>360</v>
      </c>
      <c r="I1863" s="20">
        <v>713.55</v>
      </c>
      <c r="J1863" s="20">
        <v>2020</v>
      </c>
      <c r="K1863" s="20">
        <v>2</v>
      </c>
      <c r="L1863" s="20">
        <v>8</v>
      </c>
    </row>
    <row r="1864" spans="1:12" x14ac:dyDescent="0.3">
      <c r="A1864" s="21">
        <v>43881</v>
      </c>
      <c r="B1864" s="20" t="s">
        <v>773</v>
      </c>
      <c r="C1864" s="20" t="s">
        <v>774</v>
      </c>
      <c r="D1864" s="20" t="s">
        <v>759</v>
      </c>
      <c r="E1864" s="20">
        <v>10800</v>
      </c>
      <c r="F1864" s="20" t="s">
        <v>1066</v>
      </c>
      <c r="G1864" s="20">
        <v>30</v>
      </c>
      <c r="H1864" s="20">
        <v>360</v>
      </c>
      <c r="I1864" s="20">
        <v>702.15</v>
      </c>
      <c r="J1864" s="20">
        <v>2020</v>
      </c>
      <c r="K1864" s="20">
        <v>2</v>
      </c>
      <c r="L1864" s="20">
        <v>8</v>
      </c>
    </row>
    <row r="1865" spans="1:12" x14ac:dyDescent="0.3">
      <c r="A1865" s="21">
        <v>43881</v>
      </c>
      <c r="B1865" s="20" t="s">
        <v>757</v>
      </c>
      <c r="C1865" s="20" t="s">
        <v>758</v>
      </c>
      <c r="D1865" s="20" t="s">
        <v>759</v>
      </c>
      <c r="E1865" s="20">
        <v>7920</v>
      </c>
      <c r="F1865" s="20" t="s">
        <v>1061</v>
      </c>
      <c r="G1865" s="20">
        <v>22</v>
      </c>
      <c r="H1865" s="20">
        <v>360</v>
      </c>
      <c r="I1865" s="20">
        <v>506.85</v>
      </c>
      <c r="J1865" s="20">
        <v>2020</v>
      </c>
      <c r="K1865" s="20">
        <v>2</v>
      </c>
      <c r="L1865" s="20">
        <v>8</v>
      </c>
    </row>
    <row r="1866" spans="1:12" x14ac:dyDescent="0.3">
      <c r="A1866" s="21">
        <v>43881</v>
      </c>
      <c r="B1866" s="20" t="s">
        <v>761</v>
      </c>
      <c r="C1866" s="20" t="s">
        <v>762</v>
      </c>
      <c r="D1866" s="20" t="s">
        <v>759</v>
      </c>
      <c r="E1866" s="20">
        <v>16560</v>
      </c>
      <c r="F1866" s="20" t="s">
        <v>1062</v>
      </c>
      <c r="G1866" s="20">
        <v>46</v>
      </c>
      <c r="H1866" s="20">
        <v>360</v>
      </c>
      <c r="I1866" s="20">
        <v>906.6</v>
      </c>
      <c r="J1866" s="20">
        <v>2020</v>
      </c>
      <c r="K1866" s="20">
        <v>2</v>
      </c>
      <c r="L1866" s="20">
        <v>8</v>
      </c>
    </row>
    <row r="1867" spans="1:12" x14ac:dyDescent="0.3">
      <c r="A1867" s="21">
        <v>43881</v>
      </c>
      <c r="B1867" s="20" t="s">
        <v>764</v>
      </c>
      <c r="C1867" s="20" t="s">
        <v>765</v>
      </c>
      <c r="D1867" s="20" t="s">
        <v>759</v>
      </c>
      <c r="E1867" s="20">
        <v>9360</v>
      </c>
      <c r="F1867" s="20" t="s">
        <v>1063</v>
      </c>
      <c r="G1867" s="20">
        <v>26</v>
      </c>
      <c r="H1867" s="20">
        <v>360</v>
      </c>
      <c r="I1867" s="20">
        <v>532.54999999999995</v>
      </c>
      <c r="J1867" s="20">
        <v>2020</v>
      </c>
      <c r="K1867" s="20">
        <v>2</v>
      </c>
      <c r="L1867" s="20">
        <v>8</v>
      </c>
    </row>
    <row r="1868" spans="1:12" x14ac:dyDescent="0.3">
      <c r="A1868" s="21">
        <v>43881</v>
      </c>
      <c r="B1868" s="20" t="s">
        <v>767</v>
      </c>
      <c r="C1868" s="20" t="s">
        <v>768</v>
      </c>
      <c r="D1868" s="20" t="s">
        <v>759</v>
      </c>
      <c r="E1868" s="20">
        <v>12240</v>
      </c>
      <c r="F1868" s="20" t="s">
        <v>1064</v>
      </c>
      <c r="G1868" s="20">
        <v>34</v>
      </c>
      <c r="H1868" s="20">
        <v>360</v>
      </c>
      <c r="I1868" s="20">
        <v>743.8</v>
      </c>
      <c r="J1868" s="20">
        <v>2020</v>
      </c>
      <c r="K1868" s="20">
        <v>2</v>
      </c>
      <c r="L1868" s="20">
        <v>8</v>
      </c>
    </row>
    <row r="1869" spans="1:12" x14ac:dyDescent="0.3">
      <c r="A1869" s="21">
        <v>43881</v>
      </c>
      <c r="B1869" s="20" t="s">
        <v>770</v>
      </c>
      <c r="C1869" s="20" t="s">
        <v>771</v>
      </c>
      <c r="D1869" s="20" t="s">
        <v>759</v>
      </c>
      <c r="E1869" s="20">
        <v>10800</v>
      </c>
      <c r="F1869" s="20" t="s">
        <v>1065</v>
      </c>
      <c r="G1869" s="20">
        <v>30</v>
      </c>
      <c r="H1869" s="20">
        <v>360</v>
      </c>
      <c r="I1869" s="20">
        <v>720.7</v>
      </c>
      <c r="J1869" s="20">
        <v>2020</v>
      </c>
      <c r="K1869" s="20">
        <v>2</v>
      </c>
      <c r="L1869" s="20">
        <v>8</v>
      </c>
    </row>
    <row r="1870" spans="1:12" x14ac:dyDescent="0.3">
      <c r="A1870" s="21">
        <v>43881</v>
      </c>
      <c r="B1870" s="20" t="s">
        <v>773</v>
      </c>
      <c r="C1870" s="20" t="s">
        <v>774</v>
      </c>
      <c r="D1870" s="20" t="s">
        <v>759</v>
      </c>
      <c r="E1870" s="20">
        <v>10800</v>
      </c>
      <c r="F1870" s="20" t="s">
        <v>1066</v>
      </c>
      <c r="G1870" s="20">
        <v>30</v>
      </c>
      <c r="H1870" s="20">
        <v>360</v>
      </c>
      <c r="I1870" s="20">
        <v>707.55</v>
      </c>
      <c r="J1870" s="20">
        <v>2020</v>
      </c>
      <c r="K1870" s="20">
        <v>2</v>
      </c>
      <c r="L1870" s="20">
        <v>8</v>
      </c>
    </row>
    <row r="1871" spans="1:12" x14ac:dyDescent="0.3">
      <c r="A1871" s="21">
        <v>43881</v>
      </c>
      <c r="B1871" s="20" t="s">
        <v>757</v>
      </c>
      <c r="C1871" s="20" t="s">
        <v>758</v>
      </c>
      <c r="D1871" s="20" t="s">
        <v>759</v>
      </c>
      <c r="E1871" s="20">
        <v>8280</v>
      </c>
      <c r="F1871" s="20" t="s">
        <v>1061</v>
      </c>
      <c r="G1871" s="20">
        <v>23</v>
      </c>
      <c r="H1871" s="20">
        <v>360</v>
      </c>
      <c r="I1871" s="20">
        <v>524.70000000000005</v>
      </c>
      <c r="J1871" s="20">
        <v>2020</v>
      </c>
      <c r="K1871" s="20">
        <v>2</v>
      </c>
      <c r="L1871" s="20">
        <v>8</v>
      </c>
    </row>
    <row r="1872" spans="1:12" x14ac:dyDescent="0.3">
      <c r="A1872" s="21">
        <v>43881</v>
      </c>
      <c r="B1872" s="20" t="s">
        <v>761</v>
      </c>
      <c r="C1872" s="20" t="s">
        <v>762</v>
      </c>
      <c r="D1872" s="20" t="s">
        <v>759</v>
      </c>
      <c r="E1872" s="20">
        <v>10440</v>
      </c>
      <c r="F1872" s="20" t="s">
        <v>1062</v>
      </c>
      <c r="G1872" s="20">
        <v>29</v>
      </c>
      <c r="H1872" s="20">
        <v>360</v>
      </c>
      <c r="I1872" s="20">
        <v>582.29999999999995</v>
      </c>
      <c r="J1872" s="20">
        <v>2020</v>
      </c>
      <c r="K1872" s="20">
        <v>2</v>
      </c>
      <c r="L1872" s="20">
        <v>8</v>
      </c>
    </row>
    <row r="1873" spans="1:12" x14ac:dyDescent="0.3">
      <c r="A1873" s="21">
        <v>43881</v>
      </c>
      <c r="B1873" s="20" t="s">
        <v>764</v>
      </c>
      <c r="C1873" s="20" t="s">
        <v>765</v>
      </c>
      <c r="D1873" s="20" t="s">
        <v>759</v>
      </c>
      <c r="E1873" s="20">
        <v>8640</v>
      </c>
      <c r="F1873" s="20" t="s">
        <v>1063</v>
      </c>
      <c r="G1873" s="20">
        <v>24</v>
      </c>
      <c r="H1873" s="20">
        <v>360</v>
      </c>
      <c r="I1873" s="20">
        <v>490.65</v>
      </c>
      <c r="J1873" s="20">
        <v>2020</v>
      </c>
      <c r="K1873" s="20">
        <v>2</v>
      </c>
      <c r="L1873" s="20">
        <v>8</v>
      </c>
    </row>
    <row r="1874" spans="1:12" x14ac:dyDescent="0.3">
      <c r="A1874" s="21">
        <v>43881</v>
      </c>
      <c r="B1874" s="20" t="s">
        <v>767</v>
      </c>
      <c r="C1874" s="20" t="s">
        <v>768</v>
      </c>
      <c r="D1874" s="20" t="s">
        <v>759</v>
      </c>
      <c r="E1874" s="20">
        <v>11880</v>
      </c>
      <c r="F1874" s="20" t="s">
        <v>1064</v>
      </c>
      <c r="G1874" s="20">
        <v>33</v>
      </c>
      <c r="H1874" s="20">
        <v>360</v>
      </c>
      <c r="I1874" s="20">
        <v>725.75</v>
      </c>
      <c r="J1874" s="20">
        <v>2020</v>
      </c>
      <c r="K1874" s="20">
        <v>2</v>
      </c>
      <c r="L1874" s="20">
        <v>8</v>
      </c>
    </row>
    <row r="1875" spans="1:12" x14ac:dyDescent="0.3">
      <c r="A1875" s="21">
        <v>43881</v>
      </c>
      <c r="B1875" s="20" t="s">
        <v>770</v>
      </c>
      <c r="C1875" s="20" t="s">
        <v>771</v>
      </c>
      <c r="D1875" s="20" t="s">
        <v>759</v>
      </c>
      <c r="E1875" s="20">
        <v>10440</v>
      </c>
      <c r="F1875" s="20" t="s">
        <v>1065</v>
      </c>
      <c r="G1875" s="20">
        <v>29</v>
      </c>
      <c r="H1875" s="20">
        <v>360</v>
      </c>
      <c r="I1875" s="20">
        <v>696</v>
      </c>
      <c r="J1875" s="20">
        <v>2020</v>
      </c>
      <c r="K1875" s="20">
        <v>2</v>
      </c>
      <c r="L1875" s="20">
        <v>8</v>
      </c>
    </row>
    <row r="1876" spans="1:12" x14ac:dyDescent="0.3">
      <c r="A1876" s="21">
        <v>43881</v>
      </c>
      <c r="B1876" s="20" t="s">
        <v>773</v>
      </c>
      <c r="C1876" s="20" t="s">
        <v>774</v>
      </c>
      <c r="D1876" s="20" t="s">
        <v>759</v>
      </c>
      <c r="E1876" s="20">
        <v>11520</v>
      </c>
      <c r="F1876" s="20" t="s">
        <v>1066</v>
      </c>
      <c r="G1876" s="20">
        <v>32</v>
      </c>
      <c r="H1876" s="20">
        <v>360</v>
      </c>
      <c r="I1876" s="20">
        <v>756.45</v>
      </c>
      <c r="J1876" s="20">
        <v>2020</v>
      </c>
      <c r="K1876" s="20">
        <v>2</v>
      </c>
      <c r="L1876" s="20">
        <v>8</v>
      </c>
    </row>
    <row r="1877" spans="1:12" x14ac:dyDescent="0.3">
      <c r="A1877" s="21">
        <v>43881</v>
      </c>
      <c r="B1877" s="20" t="s">
        <v>757</v>
      </c>
      <c r="C1877" s="20" t="s">
        <v>758</v>
      </c>
      <c r="D1877" s="20" t="s">
        <v>759</v>
      </c>
      <c r="E1877" s="20">
        <v>9720</v>
      </c>
      <c r="F1877" s="20" t="s">
        <v>1061</v>
      </c>
      <c r="G1877" s="20">
        <v>27</v>
      </c>
      <c r="H1877" s="20">
        <v>360</v>
      </c>
      <c r="I1877" s="20">
        <v>616.1</v>
      </c>
      <c r="J1877" s="20">
        <v>2020</v>
      </c>
      <c r="K1877" s="20">
        <v>2</v>
      </c>
      <c r="L1877" s="20">
        <v>8</v>
      </c>
    </row>
    <row r="1878" spans="1:12" x14ac:dyDescent="0.3">
      <c r="A1878" s="21">
        <v>43881</v>
      </c>
      <c r="B1878" s="20" t="s">
        <v>761</v>
      </c>
      <c r="C1878" s="20" t="s">
        <v>762</v>
      </c>
      <c r="D1878" s="20" t="s">
        <v>759</v>
      </c>
      <c r="E1878" s="20">
        <v>18720</v>
      </c>
      <c r="F1878" s="20" t="s">
        <v>1062</v>
      </c>
      <c r="G1878" s="20">
        <v>52</v>
      </c>
      <c r="H1878" s="20">
        <v>360</v>
      </c>
      <c r="I1878" s="20">
        <v>1003.55</v>
      </c>
      <c r="J1878" s="20">
        <v>2020</v>
      </c>
      <c r="K1878" s="20">
        <v>2</v>
      </c>
      <c r="L1878" s="20">
        <v>8</v>
      </c>
    </row>
    <row r="1879" spans="1:12" x14ac:dyDescent="0.3">
      <c r="A1879" s="21">
        <v>43881</v>
      </c>
      <c r="B1879" s="20" t="s">
        <v>764</v>
      </c>
      <c r="C1879" s="20" t="s">
        <v>765</v>
      </c>
      <c r="D1879" s="20" t="s">
        <v>759</v>
      </c>
      <c r="E1879" s="20">
        <v>8280</v>
      </c>
      <c r="F1879" s="20" t="s">
        <v>1063</v>
      </c>
      <c r="G1879" s="20">
        <v>23</v>
      </c>
      <c r="H1879" s="20">
        <v>360</v>
      </c>
      <c r="I1879" s="20">
        <v>472.25</v>
      </c>
      <c r="J1879" s="20">
        <v>2020</v>
      </c>
      <c r="K1879" s="20">
        <v>2</v>
      </c>
      <c r="L1879" s="20">
        <v>8</v>
      </c>
    </row>
    <row r="1880" spans="1:12" x14ac:dyDescent="0.3">
      <c r="A1880" s="21">
        <v>43881</v>
      </c>
      <c r="B1880" s="20" t="s">
        <v>767</v>
      </c>
      <c r="C1880" s="20" t="s">
        <v>768</v>
      </c>
      <c r="D1880" s="20" t="s">
        <v>759</v>
      </c>
      <c r="E1880" s="20">
        <v>14760</v>
      </c>
      <c r="F1880" s="20" t="s">
        <v>1064</v>
      </c>
      <c r="G1880" s="20">
        <v>41</v>
      </c>
      <c r="H1880" s="20">
        <v>360</v>
      </c>
      <c r="I1880" s="20">
        <v>898.36</v>
      </c>
      <c r="J1880" s="20">
        <v>2020</v>
      </c>
      <c r="K1880" s="20">
        <v>2</v>
      </c>
      <c r="L1880" s="20">
        <v>8</v>
      </c>
    </row>
    <row r="1881" spans="1:12" x14ac:dyDescent="0.3">
      <c r="A1881" s="21">
        <v>43881</v>
      </c>
      <c r="B1881" s="20" t="s">
        <v>770</v>
      </c>
      <c r="C1881" s="20" t="s">
        <v>771</v>
      </c>
      <c r="D1881" s="20" t="s">
        <v>759</v>
      </c>
      <c r="E1881" s="20">
        <v>13320</v>
      </c>
      <c r="F1881" s="20" t="s">
        <v>1065</v>
      </c>
      <c r="G1881" s="20">
        <v>37</v>
      </c>
      <c r="H1881" s="20">
        <v>360</v>
      </c>
      <c r="I1881" s="20">
        <v>887.85</v>
      </c>
      <c r="J1881" s="20">
        <v>2020</v>
      </c>
      <c r="K1881" s="20">
        <v>2</v>
      </c>
      <c r="L1881" s="20">
        <v>8</v>
      </c>
    </row>
    <row r="1882" spans="1:12" x14ac:dyDescent="0.3">
      <c r="A1882" s="21">
        <v>43881</v>
      </c>
      <c r="B1882" s="20" t="s">
        <v>773</v>
      </c>
      <c r="C1882" s="20" t="s">
        <v>774</v>
      </c>
      <c r="D1882" s="20" t="s">
        <v>759</v>
      </c>
      <c r="E1882" s="20">
        <v>12600</v>
      </c>
      <c r="F1882" s="20" t="s">
        <v>1066</v>
      </c>
      <c r="G1882" s="20">
        <v>35</v>
      </c>
      <c r="H1882" s="20">
        <v>360</v>
      </c>
      <c r="I1882" s="20">
        <v>830.1</v>
      </c>
      <c r="J1882" s="20">
        <v>2020</v>
      </c>
      <c r="K1882" s="20">
        <v>2</v>
      </c>
      <c r="L1882" s="20">
        <v>8</v>
      </c>
    </row>
    <row r="1883" spans="1:12" x14ac:dyDescent="0.3">
      <c r="A1883" s="21">
        <v>43878</v>
      </c>
      <c r="B1883" s="20" t="s">
        <v>826</v>
      </c>
      <c r="C1883" s="20" t="s">
        <v>827</v>
      </c>
      <c r="D1883" s="20" t="s">
        <v>759</v>
      </c>
      <c r="E1883" s="20">
        <v>25920</v>
      </c>
      <c r="F1883" s="20" t="s">
        <v>1067</v>
      </c>
      <c r="G1883" s="20">
        <v>72</v>
      </c>
      <c r="H1883" s="20">
        <v>360</v>
      </c>
      <c r="I1883" s="20">
        <v>1730.45</v>
      </c>
      <c r="J1883" s="20">
        <v>2020</v>
      </c>
      <c r="K1883" s="20">
        <v>2</v>
      </c>
      <c r="L1883" s="20">
        <v>8</v>
      </c>
    </row>
    <row r="1884" spans="1:12" x14ac:dyDescent="0.3">
      <c r="A1884" s="21">
        <v>43878</v>
      </c>
      <c r="B1884" s="20" t="s">
        <v>757</v>
      </c>
      <c r="C1884" s="20" t="s">
        <v>758</v>
      </c>
      <c r="D1884" s="20" t="s">
        <v>759</v>
      </c>
      <c r="E1884" s="20">
        <v>8640</v>
      </c>
      <c r="F1884" s="20" t="s">
        <v>1068</v>
      </c>
      <c r="G1884" s="20">
        <v>24</v>
      </c>
      <c r="H1884" s="20">
        <v>360</v>
      </c>
      <c r="I1884" s="20">
        <v>553.35</v>
      </c>
      <c r="J1884" s="20">
        <v>2020</v>
      </c>
      <c r="K1884" s="20">
        <v>2</v>
      </c>
      <c r="L1884" s="20">
        <v>8</v>
      </c>
    </row>
    <row r="1885" spans="1:12" x14ac:dyDescent="0.3">
      <c r="A1885" s="21">
        <v>43878</v>
      </c>
      <c r="B1885" s="20" t="s">
        <v>761</v>
      </c>
      <c r="C1885" s="20" t="s">
        <v>762</v>
      </c>
      <c r="D1885" s="20" t="s">
        <v>759</v>
      </c>
      <c r="E1885" s="20">
        <v>7920</v>
      </c>
      <c r="F1885" s="20" t="s">
        <v>1069</v>
      </c>
      <c r="G1885" s="20">
        <v>22</v>
      </c>
      <c r="H1885" s="20">
        <v>360</v>
      </c>
      <c r="I1885" s="20">
        <v>441.85</v>
      </c>
      <c r="J1885" s="20">
        <v>2020</v>
      </c>
      <c r="K1885" s="20">
        <v>2</v>
      </c>
      <c r="L1885" s="20">
        <v>8</v>
      </c>
    </row>
    <row r="1886" spans="1:12" x14ac:dyDescent="0.3">
      <c r="A1886" s="21">
        <v>43878</v>
      </c>
      <c r="B1886" s="20" t="s">
        <v>764</v>
      </c>
      <c r="C1886" s="20" t="s">
        <v>765</v>
      </c>
      <c r="D1886" s="20" t="s">
        <v>759</v>
      </c>
      <c r="E1886" s="20">
        <v>5400</v>
      </c>
      <c r="F1886" s="20" t="s">
        <v>1070</v>
      </c>
      <c r="G1886" s="20">
        <v>15</v>
      </c>
      <c r="H1886" s="20">
        <v>360</v>
      </c>
      <c r="I1886" s="20">
        <v>329.6</v>
      </c>
      <c r="J1886" s="20">
        <v>2020</v>
      </c>
      <c r="K1886" s="20">
        <v>2</v>
      </c>
      <c r="L1886" s="20">
        <v>8</v>
      </c>
    </row>
    <row r="1887" spans="1:12" x14ac:dyDescent="0.3">
      <c r="A1887" s="21">
        <v>43878</v>
      </c>
      <c r="B1887" s="20" t="s">
        <v>767</v>
      </c>
      <c r="C1887" s="20" t="s">
        <v>768</v>
      </c>
      <c r="D1887" s="20" t="s">
        <v>759</v>
      </c>
      <c r="E1887" s="20">
        <v>11160</v>
      </c>
      <c r="F1887" s="20" t="s">
        <v>1071</v>
      </c>
      <c r="G1887" s="20">
        <v>31</v>
      </c>
      <c r="H1887" s="20">
        <v>360</v>
      </c>
      <c r="I1887" s="20">
        <v>686.2</v>
      </c>
      <c r="J1887" s="20">
        <v>2020</v>
      </c>
      <c r="K1887" s="20">
        <v>2</v>
      </c>
      <c r="L1887" s="20">
        <v>8</v>
      </c>
    </row>
    <row r="1888" spans="1:12" x14ac:dyDescent="0.3">
      <c r="A1888" s="21">
        <v>43878</v>
      </c>
      <c r="B1888" s="20" t="s">
        <v>770</v>
      </c>
      <c r="C1888" s="20" t="s">
        <v>771</v>
      </c>
      <c r="D1888" s="20" t="s">
        <v>759</v>
      </c>
      <c r="E1888" s="20">
        <v>7560</v>
      </c>
      <c r="F1888" s="20" t="s">
        <v>1072</v>
      </c>
      <c r="G1888" s="20">
        <v>21</v>
      </c>
      <c r="H1888" s="20">
        <v>360</v>
      </c>
      <c r="I1888" s="20">
        <v>503.1</v>
      </c>
      <c r="J1888" s="20">
        <v>2020</v>
      </c>
      <c r="K1888" s="20">
        <v>2</v>
      </c>
      <c r="L1888" s="20">
        <v>8</v>
      </c>
    </row>
    <row r="1889" spans="1:12" x14ac:dyDescent="0.3">
      <c r="A1889" s="21">
        <v>43878</v>
      </c>
      <c r="B1889" s="20" t="s">
        <v>773</v>
      </c>
      <c r="C1889" s="20" t="s">
        <v>774</v>
      </c>
      <c r="D1889" s="20" t="s">
        <v>759</v>
      </c>
      <c r="E1889" s="20">
        <v>10080</v>
      </c>
      <c r="F1889" s="20" t="s">
        <v>1073</v>
      </c>
      <c r="G1889" s="20">
        <v>28</v>
      </c>
      <c r="H1889" s="20">
        <v>360</v>
      </c>
      <c r="I1889" s="20">
        <v>668.95</v>
      </c>
      <c r="J1889" s="20">
        <v>2020</v>
      </c>
      <c r="K1889" s="20">
        <v>2</v>
      </c>
      <c r="L1889" s="20">
        <v>8</v>
      </c>
    </row>
    <row r="1890" spans="1:12" x14ac:dyDescent="0.3">
      <c r="A1890" s="21">
        <v>43878</v>
      </c>
      <c r="B1890" s="20" t="s">
        <v>757</v>
      </c>
      <c r="C1890" s="20" t="s">
        <v>758</v>
      </c>
      <c r="D1890" s="20" t="s">
        <v>759</v>
      </c>
      <c r="E1890" s="20">
        <v>7200</v>
      </c>
      <c r="F1890" s="20" t="s">
        <v>1068</v>
      </c>
      <c r="G1890" s="20">
        <v>20</v>
      </c>
      <c r="H1890" s="20">
        <v>360</v>
      </c>
      <c r="I1890" s="20">
        <v>459</v>
      </c>
      <c r="J1890" s="20">
        <v>2020</v>
      </c>
      <c r="K1890" s="20">
        <v>2</v>
      </c>
      <c r="L1890" s="20">
        <v>8</v>
      </c>
    </row>
    <row r="1891" spans="1:12" x14ac:dyDescent="0.3">
      <c r="A1891" s="21">
        <v>43878</v>
      </c>
      <c r="B1891" s="20" t="s">
        <v>761</v>
      </c>
      <c r="C1891" s="20" t="s">
        <v>762</v>
      </c>
      <c r="D1891" s="20" t="s">
        <v>759</v>
      </c>
      <c r="E1891" s="20">
        <v>13320</v>
      </c>
      <c r="F1891" s="20" t="s">
        <v>1069</v>
      </c>
      <c r="G1891" s="20">
        <v>37</v>
      </c>
      <c r="H1891" s="20">
        <v>360</v>
      </c>
      <c r="I1891" s="20">
        <v>737.2</v>
      </c>
      <c r="J1891" s="20">
        <v>2020</v>
      </c>
      <c r="K1891" s="20">
        <v>2</v>
      </c>
      <c r="L1891" s="20">
        <v>8</v>
      </c>
    </row>
    <row r="1892" spans="1:12" x14ac:dyDescent="0.3">
      <c r="A1892" s="21">
        <v>43878</v>
      </c>
      <c r="B1892" s="20" t="s">
        <v>764</v>
      </c>
      <c r="C1892" s="20" t="s">
        <v>765</v>
      </c>
      <c r="D1892" s="20" t="s">
        <v>759</v>
      </c>
      <c r="E1892" s="20">
        <v>6480</v>
      </c>
      <c r="F1892" s="20" t="s">
        <v>1070</v>
      </c>
      <c r="G1892" s="20">
        <v>18</v>
      </c>
      <c r="H1892" s="20">
        <v>360</v>
      </c>
      <c r="I1892" s="20">
        <v>365.75</v>
      </c>
      <c r="J1892" s="20">
        <v>2020</v>
      </c>
      <c r="K1892" s="20">
        <v>2</v>
      </c>
      <c r="L1892" s="20">
        <v>8</v>
      </c>
    </row>
    <row r="1893" spans="1:12" x14ac:dyDescent="0.3">
      <c r="A1893" s="21">
        <v>43878</v>
      </c>
      <c r="B1893" s="20" t="s">
        <v>767</v>
      </c>
      <c r="C1893" s="20" t="s">
        <v>768</v>
      </c>
      <c r="D1893" s="20" t="s">
        <v>759</v>
      </c>
      <c r="E1893" s="20">
        <v>12600</v>
      </c>
      <c r="F1893" s="20" t="s">
        <v>1071</v>
      </c>
      <c r="G1893" s="20">
        <v>35</v>
      </c>
      <c r="H1893" s="20">
        <v>360</v>
      </c>
      <c r="I1893" s="20">
        <v>757.85</v>
      </c>
      <c r="J1893" s="20">
        <v>2020</v>
      </c>
      <c r="K1893" s="20">
        <v>2</v>
      </c>
      <c r="L1893" s="20">
        <v>8</v>
      </c>
    </row>
    <row r="1894" spans="1:12" x14ac:dyDescent="0.3">
      <c r="A1894" s="21">
        <v>43878</v>
      </c>
      <c r="B1894" s="20" t="s">
        <v>770</v>
      </c>
      <c r="C1894" s="20" t="s">
        <v>771</v>
      </c>
      <c r="D1894" s="20" t="s">
        <v>759</v>
      </c>
      <c r="E1894" s="20">
        <v>10440</v>
      </c>
      <c r="F1894" s="20" t="s">
        <v>1072</v>
      </c>
      <c r="G1894" s="20">
        <v>29</v>
      </c>
      <c r="H1894" s="20">
        <v>360</v>
      </c>
      <c r="I1894" s="20">
        <v>692.6</v>
      </c>
      <c r="J1894" s="20">
        <v>2020</v>
      </c>
      <c r="K1894" s="20">
        <v>2</v>
      </c>
      <c r="L1894" s="20">
        <v>8</v>
      </c>
    </row>
    <row r="1895" spans="1:12" x14ac:dyDescent="0.3">
      <c r="A1895" s="21">
        <v>43878</v>
      </c>
      <c r="B1895" s="20" t="s">
        <v>773</v>
      </c>
      <c r="C1895" s="20" t="s">
        <v>774</v>
      </c>
      <c r="D1895" s="20" t="s">
        <v>759</v>
      </c>
      <c r="E1895" s="20">
        <v>10800</v>
      </c>
      <c r="F1895" s="20" t="s">
        <v>1073</v>
      </c>
      <c r="G1895" s="20">
        <v>30</v>
      </c>
      <c r="H1895" s="20">
        <v>360</v>
      </c>
      <c r="I1895" s="20">
        <v>712</v>
      </c>
      <c r="J1895" s="20">
        <v>2020</v>
      </c>
      <c r="K1895" s="20">
        <v>2</v>
      </c>
      <c r="L1895" s="20">
        <v>8</v>
      </c>
    </row>
    <row r="1896" spans="1:12" x14ac:dyDescent="0.3">
      <c r="A1896" s="21">
        <v>43878</v>
      </c>
      <c r="B1896" s="20" t="s">
        <v>757</v>
      </c>
      <c r="C1896" s="20" t="s">
        <v>758</v>
      </c>
      <c r="D1896" s="20" t="s">
        <v>759</v>
      </c>
      <c r="E1896" s="20">
        <v>8280</v>
      </c>
      <c r="F1896" s="20" t="s">
        <v>1068</v>
      </c>
      <c r="G1896" s="20">
        <v>23</v>
      </c>
      <c r="H1896" s="20">
        <v>360</v>
      </c>
      <c r="I1896" s="20">
        <v>531.35</v>
      </c>
      <c r="J1896" s="20">
        <v>2020</v>
      </c>
      <c r="K1896" s="20">
        <v>2</v>
      </c>
      <c r="L1896" s="20">
        <v>8</v>
      </c>
    </row>
    <row r="1897" spans="1:12" x14ac:dyDescent="0.3">
      <c r="A1897" s="21">
        <v>43878</v>
      </c>
      <c r="B1897" s="20" t="s">
        <v>761</v>
      </c>
      <c r="C1897" s="20" t="s">
        <v>762</v>
      </c>
      <c r="D1897" s="20" t="s">
        <v>759</v>
      </c>
      <c r="E1897" s="20">
        <v>14760</v>
      </c>
      <c r="F1897" s="20" t="s">
        <v>1069</v>
      </c>
      <c r="G1897" s="20">
        <v>41</v>
      </c>
      <c r="H1897" s="20">
        <v>360</v>
      </c>
      <c r="I1897" s="20">
        <v>791.55</v>
      </c>
      <c r="J1897" s="20">
        <v>2020</v>
      </c>
      <c r="K1897" s="20">
        <v>2</v>
      </c>
      <c r="L1897" s="20">
        <v>8</v>
      </c>
    </row>
    <row r="1898" spans="1:12" x14ac:dyDescent="0.3">
      <c r="A1898" s="21">
        <v>43878</v>
      </c>
      <c r="B1898" s="20" t="s">
        <v>764</v>
      </c>
      <c r="C1898" s="20" t="s">
        <v>765</v>
      </c>
      <c r="D1898" s="20" t="s">
        <v>759</v>
      </c>
      <c r="E1898" s="20">
        <v>7920</v>
      </c>
      <c r="F1898" s="20" t="s">
        <v>1070</v>
      </c>
      <c r="G1898" s="20">
        <v>22</v>
      </c>
      <c r="H1898" s="20">
        <v>360</v>
      </c>
      <c r="I1898" s="20">
        <v>459.1</v>
      </c>
      <c r="J1898" s="20">
        <v>2020</v>
      </c>
      <c r="K1898" s="20">
        <v>2</v>
      </c>
      <c r="L1898" s="20">
        <v>8</v>
      </c>
    </row>
    <row r="1899" spans="1:12" x14ac:dyDescent="0.3">
      <c r="A1899" s="21">
        <v>43878</v>
      </c>
      <c r="B1899" s="20" t="s">
        <v>767</v>
      </c>
      <c r="C1899" s="20" t="s">
        <v>768</v>
      </c>
      <c r="D1899" s="20" t="s">
        <v>759</v>
      </c>
      <c r="E1899" s="20">
        <v>12240</v>
      </c>
      <c r="F1899" s="20" t="s">
        <v>1071</v>
      </c>
      <c r="G1899" s="20">
        <v>34</v>
      </c>
      <c r="H1899" s="20">
        <v>360</v>
      </c>
      <c r="I1899" s="20">
        <v>750.6</v>
      </c>
      <c r="J1899" s="20">
        <v>2020</v>
      </c>
      <c r="K1899" s="20">
        <v>2</v>
      </c>
      <c r="L1899" s="20">
        <v>8</v>
      </c>
    </row>
    <row r="1900" spans="1:12" x14ac:dyDescent="0.3">
      <c r="A1900" s="21">
        <v>43878</v>
      </c>
      <c r="B1900" s="20" t="s">
        <v>770</v>
      </c>
      <c r="C1900" s="20" t="s">
        <v>771</v>
      </c>
      <c r="D1900" s="20" t="s">
        <v>759</v>
      </c>
      <c r="E1900" s="20">
        <v>10080</v>
      </c>
      <c r="F1900" s="20" t="s">
        <v>1072</v>
      </c>
      <c r="G1900" s="20">
        <v>28</v>
      </c>
      <c r="H1900" s="20">
        <v>360</v>
      </c>
      <c r="I1900" s="20">
        <v>671.05</v>
      </c>
      <c r="J1900" s="20">
        <v>2020</v>
      </c>
      <c r="K1900" s="20">
        <v>2</v>
      </c>
      <c r="L1900" s="20">
        <v>8</v>
      </c>
    </row>
    <row r="1901" spans="1:12" x14ac:dyDescent="0.3">
      <c r="A1901" s="21">
        <v>43878</v>
      </c>
      <c r="B1901" s="20" t="s">
        <v>773</v>
      </c>
      <c r="C1901" s="20" t="s">
        <v>774</v>
      </c>
      <c r="D1901" s="20" t="s">
        <v>759</v>
      </c>
      <c r="E1901" s="20">
        <v>11880</v>
      </c>
      <c r="F1901" s="20" t="s">
        <v>1073</v>
      </c>
      <c r="G1901" s="20">
        <v>33</v>
      </c>
      <c r="H1901" s="20">
        <v>360</v>
      </c>
      <c r="I1901" s="20">
        <v>782</v>
      </c>
      <c r="J1901" s="20">
        <v>2020</v>
      </c>
      <c r="K1901" s="20">
        <v>2</v>
      </c>
      <c r="L1901" s="20">
        <v>8</v>
      </c>
    </row>
    <row r="1902" spans="1:12" x14ac:dyDescent="0.3">
      <c r="A1902" s="21">
        <v>43878</v>
      </c>
      <c r="B1902" s="20" t="s">
        <v>757</v>
      </c>
      <c r="C1902" s="20" t="s">
        <v>758</v>
      </c>
      <c r="D1902" s="20" t="s">
        <v>759</v>
      </c>
      <c r="E1902" s="20">
        <v>8640</v>
      </c>
      <c r="F1902" s="20" t="s">
        <v>1068</v>
      </c>
      <c r="G1902" s="20">
        <v>24</v>
      </c>
      <c r="H1902" s="20">
        <v>360</v>
      </c>
      <c r="I1902" s="20">
        <v>554.70000000000005</v>
      </c>
      <c r="J1902" s="20">
        <v>2020</v>
      </c>
      <c r="K1902" s="20">
        <v>2</v>
      </c>
      <c r="L1902" s="20">
        <v>8</v>
      </c>
    </row>
    <row r="1903" spans="1:12" x14ac:dyDescent="0.3">
      <c r="A1903" s="21">
        <v>43878</v>
      </c>
      <c r="B1903" s="20" t="s">
        <v>761</v>
      </c>
      <c r="C1903" s="20" t="s">
        <v>762</v>
      </c>
      <c r="D1903" s="20" t="s">
        <v>759</v>
      </c>
      <c r="E1903" s="20">
        <v>12960</v>
      </c>
      <c r="F1903" s="20" t="s">
        <v>1069</v>
      </c>
      <c r="G1903" s="20">
        <v>36</v>
      </c>
      <c r="H1903" s="20">
        <v>360</v>
      </c>
      <c r="I1903" s="20">
        <v>712.7</v>
      </c>
      <c r="J1903" s="20">
        <v>2020</v>
      </c>
      <c r="K1903" s="20">
        <v>2</v>
      </c>
      <c r="L1903" s="20">
        <v>8</v>
      </c>
    </row>
    <row r="1904" spans="1:12" x14ac:dyDescent="0.3">
      <c r="A1904" s="21">
        <v>43878</v>
      </c>
      <c r="B1904" s="20" t="s">
        <v>764</v>
      </c>
      <c r="C1904" s="20" t="s">
        <v>765</v>
      </c>
      <c r="D1904" s="20" t="s">
        <v>759</v>
      </c>
      <c r="E1904" s="20">
        <v>11160</v>
      </c>
      <c r="F1904" s="20" t="s">
        <v>1070</v>
      </c>
      <c r="G1904" s="20">
        <v>31</v>
      </c>
      <c r="H1904" s="20">
        <v>360</v>
      </c>
      <c r="I1904" s="20">
        <v>650.54999999999995</v>
      </c>
      <c r="J1904" s="20">
        <v>2020</v>
      </c>
      <c r="K1904" s="20">
        <v>2</v>
      </c>
      <c r="L1904" s="20">
        <v>8</v>
      </c>
    </row>
    <row r="1905" spans="1:12" x14ac:dyDescent="0.3">
      <c r="A1905" s="21">
        <v>43878</v>
      </c>
      <c r="B1905" s="20" t="s">
        <v>767</v>
      </c>
      <c r="C1905" s="20" t="s">
        <v>768</v>
      </c>
      <c r="D1905" s="20" t="s">
        <v>759</v>
      </c>
      <c r="E1905" s="20">
        <v>11880</v>
      </c>
      <c r="F1905" s="20" t="s">
        <v>1071</v>
      </c>
      <c r="G1905" s="20">
        <v>33</v>
      </c>
      <c r="H1905" s="20">
        <v>360</v>
      </c>
      <c r="I1905" s="20">
        <v>733.15</v>
      </c>
      <c r="J1905" s="20">
        <v>2020</v>
      </c>
      <c r="K1905" s="20">
        <v>2</v>
      </c>
      <c r="L1905" s="20">
        <v>8</v>
      </c>
    </row>
    <row r="1906" spans="1:12" x14ac:dyDescent="0.3">
      <c r="A1906" s="21">
        <v>43878</v>
      </c>
      <c r="B1906" s="20" t="s">
        <v>770</v>
      </c>
      <c r="C1906" s="20" t="s">
        <v>771</v>
      </c>
      <c r="D1906" s="20" t="s">
        <v>759</v>
      </c>
      <c r="E1906" s="20">
        <v>10440</v>
      </c>
      <c r="F1906" s="20" t="s">
        <v>1072</v>
      </c>
      <c r="G1906" s="20">
        <v>29</v>
      </c>
      <c r="H1906" s="20">
        <v>360</v>
      </c>
      <c r="I1906" s="20">
        <v>699.2</v>
      </c>
      <c r="J1906" s="20">
        <v>2020</v>
      </c>
      <c r="K1906" s="20">
        <v>2</v>
      </c>
      <c r="L1906" s="20">
        <v>8</v>
      </c>
    </row>
    <row r="1907" spans="1:12" x14ac:dyDescent="0.3">
      <c r="A1907" s="21">
        <v>43878</v>
      </c>
      <c r="B1907" s="20" t="s">
        <v>773</v>
      </c>
      <c r="C1907" s="20" t="s">
        <v>774</v>
      </c>
      <c r="D1907" s="20" t="s">
        <v>759</v>
      </c>
      <c r="E1907" s="20">
        <v>10800</v>
      </c>
      <c r="F1907" s="20" t="s">
        <v>1073</v>
      </c>
      <c r="G1907" s="20">
        <v>30</v>
      </c>
      <c r="H1907" s="20">
        <v>360</v>
      </c>
      <c r="I1907" s="20">
        <v>716.25</v>
      </c>
      <c r="J1907" s="20">
        <v>2020</v>
      </c>
      <c r="K1907" s="20">
        <v>2</v>
      </c>
      <c r="L1907" s="20">
        <v>8</v>
      </c>
    </row>
    <row r="1908" spans="1:12" x14ac:dyDescent="0.3">
      <c r="A1908" s="21">
        <v>43873</v>
      </c>
      <c r="B1908" s="20" t="s">
        <v>757</v>
      </c>
      <c r="C1908" s="20" t="s">
        <v>758</v>
      </c>
      <c r="D1908" s="20" t="s">
        <v>759</v>
      </c>
      <c r="E1908" s="20">
        <v>9000</v>
      </c>
      <c r="F1908" s="20" t="s">
        <v>1068</v>
      </c>
      <c r="G1908" s="20">
        <v>25</v>
      </c>
      <c r="H1908" s="20">
        <v>360</v>
      </c>
      <c r="I1908" s="20">
        <v>572.35</v>
      </c>
      <c r="J1908" s="20">
        <v>2020</v>
      </c>
      <c r="K1908" s="20">
        <v>2</v>
      </c>
      <c r="L1908" s="20">
        <v>7</v>
      </c>
    </row>
    <row r="1909" spans="1:12" x14ac:dyDescent="0.3">
      <c r="A1909" s="21">
        <v>43873</v>
      </c>
      <c r="B1909" s="20" t="s">
        <v>761</v>
      </c>
      <c r="C1909" s="20" t="s">
        <v>762</v>
      </c>
      <c r="D1909" s="20" t="s">
        <v>759</v>
      </c>
      <c r="E1909" s="20">
        <v>14760</v>
      </c>
      <c r="F1909" s="20" t="s">
        <v>1069</v>
      </c>
      <c r="G1909" s="20">
        <v>41</v>
      </c>
      <c r="H1909" s="20">
        <v>360</v>
      </c>
      <c r="I1909" s="20">
        <v>809.05</v>
      </c>
      <c r="J1909" s="20">
        <v>2020</v>
      </c>
      <c r="K1909" s="20">
        <v>2</v>
      </c>
      <c r="L1909" s="20">
        <v>7</v>
      </c>
    </row>
    <row r="1910" spans="1:12" x14ac:dyDescent="0.3">
      <c r="A1910" s="21">
        <v>43873</v>
      </c>
      <c r="B1910" s="20" t="s">
        <v>764</v>
      </c>
      <c r="C1910" s="20" t="s">
        <v>765</v>
      </c>
      <c r="D1910" s="20" t="s">
        <v>759</v>
      </c>
      <c r="E1910" s="20">
        <v>13320</v>
      </c>
      <c r="F1910" s="20" t="s">
        <v>1070</v>
      </c>
      <c r="G1910" s="20">
        <v>37</v>
      </c>
      <c r="H1910" s="20">
        <v>360</v>
      </c>
      <c r="I1910" s="20">
        <v>792.35</v>
      </c>
      <c r="J1910" s="20">
        <v>2020</v>
      </c>
      <c r="K1910" s="20">
        <v>2</v>
      </c>
      <c r="L1910" s="20">
        <v>7</v>
      </c>
    </row>
    <row r="1911" spans="1:12" x14ac:dyDescent="0.3">
      <c r="A1911" s="21">
        <v>43873</v>
      </c>
      <c r="B1911" s="20" t="s">
        <v>767</v>
      </c>
      <c r="C1911" s="20" t="s">
        <v>768</v>
      </c>
      <c r="D1911" s="20" t="s">
        <v>759</v>
      </c>
      <c r="E1911" s="20">
        <v>14040</v>
      </c>
      <c r="F1911" s="20" t="s">
        <v>1071</v>
      </c>
      <c r="G1911" s="20">
        <v>39</v>
      </c>
      <c r="H1911" s="20">
        <v>360</v>
      </c>
      <c r="I1911" s="20">
        <v>868.45</v>
      </c>
      <c r="J1911" s="20">
        <v>2020</v>
      </c>
      <c r="K1911" s="20">
        <v>2</v>
      </c>
      <c r="L1911" s="20">
        <v>7</v>
      </c>
    </row>
    <row r="1912" spans="1:12" x14ac:dyDescent="0.3">
      <c r="A1912" s="21">
        <v>43873</v>
      </c>
      <c r="B1912" s="20" t="s">
        <v>770</v>
      </c>
      <c r="C1912" s="20" t="s">
        <v>771</v>
      </c>
      <c r="D1912" s="20" t="s">
        <v>759</v>
      </c>
      <c r="E1912" s="20">
        <v>10080</v>
      </c>
      <c r="F1912" s="20" t="s">
        <v>1072</v>
      </c>
      <c r="G1912" s="20">
        <v>28</v>
      </c>
      <c r="H1912" s="20">
        <v>360</v>
      </c>
      <c r="I1912" s="20">
        <v>676.35</v>
      </c>
      <c r="J1912" s="20">
        <v>2020</v>
      </c>
      <c r="K1912" s="20">
        <v>2</v>
      </c>
      <c r="L1912" s="20">
        <v>7</v>
      </c>
    </row>
    <row r="1913" spans="1:12" x14ac:dyDescent="0.3">
      <c r="A1913" s="21">
        <v>43873</v>
      </c>
      <c r="B1913" s="20" t="s">
        <v>773</v>
      </c>
      <c r="C1913" s="20" t="s">
        <v>774</v>
      </c>
      <c r="D1913" s="20" t="s">
        <v>759</v>
      </c>
      <c r="E1913" s="20">
        <v>11160</v>
      </c>
      <c r="F1913" s="20" t="s">
        <v>1073</v>
      </c>
      <c r="G1913" s="20">
        <v>31</v>
      </c>
      <c r="H1913" s="20">
        <v>360</v>
      </c>
      <c r="I1913" s="20">
        <v>742.55</v>
      </c>
      <c r="J1913" s="20">
        <v>2020</v>
      </c>
      <c r="K1913" s="20">
        <v>2</v>
      </c>
      <c r="L1913" s="20">
        <v>7</v>
      </c>
    </row>
    <row r="1914" spans="1:12" x14ac:dyDescent="0.3">
      <c r="A1914" s="21">
        <v>43873</v>
      </c>
      <c r="B1914" s="20" t="s">
        <v>757</v>
      </c>
      <c r="C1914" s="20" t="s">
        <v>758</v>
      </c>
      <c r="D1914" s="20" t="s">
        <v>759</v>
      </c>
      <c r="E1914" s="20">
        <v>8280</v>
      </c>
      <c r="F1914" s="20" t="s">
        <v>1068</v>
      </c>
      <c r="G1914" s="20">
        <v>23</v>
      </c>
      <c r="H1914" s="20">
        <v>360</v>
      </c>
      <c r="I1914" s="20">
        <v>531.1</v>
      </c>
      <c r="J1914" s="20">
        <v>2020</v>
      </c>
      <c r="K1914" s="20">
        <v>2</v>
      </c>
      <c r="L1914" s="20">
        <v>7</v>
      </c>
    </row>
    <row r="1915" spans="1:12" x14ac:dyDescent="0.3">
      <c r="A1915" s="21">
        <v>43873</v>
      </c>
      <c r="B1915" s="20" t="s">
        <v>761</v>
      </c>
      <c r="C1915" s="20" t="s">
        <v>762</v>
      </c>
      <c r="D1915" s="20" t="s">
        <v>759</v>
      </c>
      <c r="E1915" s="20">
        <v>11160</v>
      </c>
      <c r="F1915" s="20" t="s">
        <v>1069</v>
      </c>
      <c r="G1915" s="20">
        <v>31</v>
      </c>
      <c r="H1915" s="20">
        <v>360</v>
      </c>
      <c r="I1915" s="20">
        <v>616.79999999999995</v>
      </c>
      <c r="J1915" s="20">
        <v>2020</v>
      </c>
      <c r="K1915" s="20">
        <v>2</v>
      </c>
      <c r="L1915" s="20">
        <v>7</v>
      </c>
    </row>
    <row r="1916" spans="1:12" x14ac:dyDescent="0.3">
      <c r="A1916" s="21">
        <v>43873</v>
      </c>
      <c r="B1916" s="20" t="s">
        <v>764</v>
      </c>
      <c r="C1916" s="20" t="s">
        <v>765</v>
      </c>
      <c r="D1916" s="20" t="s">
        <v>759</v>
      </c>
      <c r="E1916" s="20">
        <v>14760</v>
      </c>
      <c r="F1916" s="20" t="s">
        <v>1070</v>
      </c>
      <c r="G1916" s="20">
        <v>41</v>
      </c>
      <c r="H1916" s="20">
        <v>360</v>
      </c>
      <c r="I1916" s="20">
        <v>898.1</v>
      </c>
      <c r="J1916" s="20">
        <v>2020</v>
      </c>
      <c r="K1916" s="20">
        <v>2</v>
      </c>
      <c r="L1916" s="20">
        <v>7</v>
      </c>
    </row>
    <row r="1917" spans="1:12" x14ac:dyDescent="0.3">
      <c r="A1917" s="21">
        <v>43873</v>
      </c>
      <c r="B1917" s="20" t="s">
        <v>767</v>
      </c>
      <c r="C1917" s="20" t="s">
        <v>768</v>
      </c>
      <c r="D1917" s="20" t="s">
        <v>759</v>
      </c>
      <c r="E1917" s="20">
        <v>15840</v>
      </c>
      <c r="F1917" s="20" t="s">
        <v>1071</v>
      </c>
      <c r="G1917" s="20">
        <v>44</v>
      </c>
      <c r="H1917" s="20">
        <v>360</v>
      </c>
      <c r="I1917" s="20">
        <v>989.25</v>
      </c>
      <c r="J1917" s="20">
        <v>2020</v>
      </c>
      <c r="K1917" s="20">
        <v>2</v>
      </c>
      <c r="L1917" s="20">
        <v>7</v>
      </c>
    </row>
    <row r="1918" spans="1:12" x14ac:dyDescent="0.3">
      <c r="A1918" s="21">
        <v>43873</v>
      </c>
      <c r="B1918" s="20" t="s">
        <v>770</v>
      </c>
      <c r="C1918" s="20" t="s">
        <v>771</v>
      </c>
      <c r="D1918" s="20" t="s">
        <v>759</v>
      </c>
      <c r="E1918" s="20">
        <v>9360</v>
      </c>
      <c r="F1918" s="20" t="s">
        <v>1072</v>
      </c>
      <c r="G1918" s="20">
        <v>26</v>
      </c>
      <c r="H1918" s="20">
        <v>360</v>
      </c>
      <c r="I1918" s="20">
        <v>633.20000000000005</v>
      </c>
      <c r="J1918" s="20">
        <v>2020</v>
      </c>
      <c r="K1918" s="20">
        <v>2</v>
      </c>
      <c r="L1918" s="20">
        <v>7</v>
      </c>
    </row>
    <row r="1919" spans="1:12" x14ac:dyDescent="0.3">
      <c r="A1919" s="21">
        <v>43873</v>
      </c>
      <c r="B1919" s="20" t="s">
        <v>773</v>
      </c>
      <c r="C1919" s="20" t="s">
        <v>774</v>
      </c>
      <c r="D1919" s="20" t="s">
        <v>759</v>
      </c>
      <c r="E1919" s="20">
        <v>11520</v>
      </c>
      <c r="F1919" s="20" t="s">
        <v>1073</v>
      </c>
      <c r="G1919" s="20">
        <v>32</v>
      </c>
      <c r="H1919" s="20">
        <v>360</v>
      </c>
      <c r="I1919" s="20">
        <v>771.65</v>
      </c>
      <c r="J1919" s="20">
        <v>2020</v>
      </c>
      <c r="K1919" s="20">
        <v>2</v>
      </c>
      <c r="L1919" s="20">
        <v>7</v>
      </c>
    </row>
    <row r="1920" spans="1:12" x14ac:dyDescent="0.3">
      <c r="A1920" s="21">
        <v>43873</v>
      </c>
      <c r="B1920" s="20" t="s">
        <v>757</v>
      </c>
      <c r="C1920" s="20" t="s">
        <v>758</v>
      </c>
      <c r="D1920" s="20" t="s">
        <v>759</v>
      </c>
      <c r="E1920" s="20">
        <v>8640</v>
      </c>
      <c r="F1920" s="20" t="s">
        <v>1068</v>
      </c>
      <c r="G1920" s="20">
        <v>24</v>
      </c>
      <c r="H1920" s="20">
        <v>360</v>
      </c>
      <c r="I1920" s="20">
        <v>548.70000000000005</v>
      </c>
      <c r="J1920" s="20">
        <v>2020</v>
      </c>
      <c r="K1920" s="20">
        <v>2</v>
      </c>
      <c r="L1920" s="20">
        <v>7</v>
      </c>
    </row>
    <row r="1921" spans="1:12" x14ac:dyDescent="0.3">
      <c r="A1921" s="21">
        <v>43873</v>
      </c>
      <c r="B1921" s="20" t="s">
        <v>761</v>
      </c>
      <c r="C1921" s="20" t="s">
        <v>762</v>
      </c>
      <c r="D1921" s="20" t="s">
        <v>759</v>
      </c>
      <c r="E1921" s="20">
        <v>12960</v>
      </c>
      <c r="F1921" s="20" t="s">
        <v>1069</v>
      </c>
      <c r="G1921" s="20">
        <v>36</v>
      </c>
      <c r="H1921" s="20">
        <v>360</v>
      </c>
      <c r="I1921" s="20">
        <v>715.05</v>
      </c>
      <c r="J1921" s="20">
        <v>2020</v>
      </c>
      <c r="K1921" s="20">
        <v>2</v>
      </c>
      <c r="L1921" s="20">
        <v>7</v>
      </c>
    </row>
    <row r="1922" spans="1:12" x14ac:dyDescent="0.3">
      <c r="A1922" s="21">
        <v>43873</v>
      </c>
      <c r="B1922" s="20" t="s">
        <v>764</v>
      </c>
      <c r="C1922" s="20" t="s">
        <v>765</v>
      </c>
      <c r="D1922" s="20" t="s">
        <v>759</v>
      </c>
      <c r="E1922" s="20">
        <v>16200</v>
      </c>
      <c r="F1922" s="20" t="s">
        <v>1070</v>
      </c>
      <c r="G1922" s="20">
        <v>45</v>
      </c>
      <c r="H1922" s="20">
        <v>360</v>
      </c>
      <c r="I1922" s="20">
        <v>986.4</v>
      </c>
      <c r="J1922" s="20">
        <v>2020</v>
      </c>
      <c r="K1922" s="20">
        <v>2</v>
      </c>
      <c r="L1922" s="20">
        <v>7</v>
      </c>
    </row>
    <row r="1923" spans="1:12" x14ac:dyDescent="0.3">
      <c r="A1923" s="21">
        <v>43873</v>
      </c>
      <c r="B1923" s="20" t="s">
        <v>767</v>
      </c>
      <c r="C1923" s="20" t="s">
        <v>768</v>
      </c>
      <c r="D1923" s="20" t="s">
        <v>759</v>
      </c>
      <c r="E1923" s="20">
        <v>11520</v>
      </c>
      <c r="F1923" s="20" t="s">
        <v>1071</v>
      </c>
      <c r="G1923" s="20">
        <v>32</v>
      </c>
      <c r="H1923" s="20">
        <v>360</v>
      </c>
      <c r="I1923" s="20">
        <v>745.63</v>
      </c>
      <c r="J1923" s="20">
        <v>2020</v>
      </c>
      <c r="K1923" s="20">
        <v>2</v>
      </c>
      <c r="L1923" s="20">
        <v>7</v>
      </c>
    </row>
    <row r="1924" spans="1:12" x14ac:dyDescent="0.3">
      <c r="A1924" s="21">
        <v>43873</v>
      </c>
      <c r="B1924" s="20" t="s">
        <v>770</v>
      </c>
      <c r="C1924" s="20" t="s">
        <v>771</v>
      </c>
      <c r="D1924" s="20" t="s">
        <v>759</v>
      </c>
      <c r="E1924" s="20">
        <v>11880</v>
      </c>
      <c r="F1924" s="20" t="s">
        <v>1072</v>
      </c>
      <c r="G1924" s="20">
        <v>33</v>
      </c>
      <c r="H1924" s="20">
        <v>360</v>
      </c>
      <c r="I1924" s="20">
        <v>800.95</v>
      </c>
      <c r="J1924" s="20">
        <v>2020</v>
      </c>
      <c r="K1924" s="20">
        <v>2</v>
      </c>
      <c r="L1924" s="20">
        <v>7</v>
      </c>
    </row>
    <row r="1925" spans="1:12" x14ac:dyDescent="0.3">
      <c r="A1925" s="21">
        <v>43873</v>
      </c>
      <c r="B1925" s="20" t="s">
        <v>773</v>
      </c>
      <c r="C1925" s="20" t="s">
        <v>774</v>
      </c>
      <c r="D1925" s="20" t="s">
        <v>759</v>
      </c>
      <c r="E1925" s="20">
        <v>11880</v>
      </c>
      <c r="F1925" s="20" t="s">
        <v>1073</v>
      </c>
      <c r="G1925" s="20">
        <v>33</v>
      </c>
      <c r="H1925" s="20">
        <v>360</v>
      </c>
      <c r="I1925" s="20">
        <v>795.85</v>
      </c>
      <c r="J1925" s="20">
        <v>2020</v>
      </c>
      <c r="K1925" s="20">
        <v>2</v>
      </c>
      <c r="L1925" s="20">
        <v>7</v>
      </c>
    </row>
    <row r="1926" spans="1:12" x14ac:dyDescent="0.3">
      <c r="A1926" s="21">
        <v>43871</v>
      </c>
      <c r="B1926" s="20" t="s">
        <v>826</v>
      </c>
      <c r="C1926" s="20" t="s">
        <v>827</v>
      </c>
      <c r="D1926" s="20" t="s">
        <v>759</v>
      </c>
      <c r="E1926" s="20">
        <v>29160</v>
      </c>
      <c r="F1926" s="20" t="s">
        <v>1074</v>
      </c>
      <c r="G1926" s="20">
        <v>81</v>
      </c>
      <c r="H1926" s="20">
        <v>360</v>
      </c>
      <c r="I1926" s="20">
        <v>1988.15</v>
      </c>
      <c r="J1926" s="20">
        <v>2020</v>
      </c>
      <c r="K1926" s="20">
        <v>2</v>
      </c>
      <c r="L1926" s="20">
        <v>7</v>
      </c>
    </row>
    <row r="1927" spans="1:12" x14ac:dyDescent="0.3">
      <c r="A1927" s="21">
        <v>43871</v>
      </c>
      <c r="B1927" s="20" t="s">
        <v>757</v>
      </c>
      <c r="C1927" s="20" t="s">
        <v>758</v>
      </c>
      <c r="D1927" s="20" t="s">
        <v>759</v>
      </c>
      <c r="E1927" s="20">
        <v>11520</v>
      </c>
      <c r="F1927" s="20" t="s">
        <v>1075</v>
      </c>
      <c r="G1927" s="20">
        <v>32</v>
      </c>
      <c r="H1927" s="20">
        <v>360</v>
      </c>
      <c r="I1927" s="20">
        <v>728.16</v>
      </c>
      <c r="J1927" s="20">
        <v>2020</v>
      </c>
      <c r="K1927" s="20">
        <v>2</v>
      </c>
      <c r="L1927" s="20">
        <v>7</v>
      </c>
    </row>
    <row r="1928" spans="1:12" x14ac:dyDescent="0.3">
      <c r="A1928" s="21">
        <v>43871</v>
      </c>
      <c r="B1928" s="20" t="s">
        <v>761</v>
      </c>
      <c r="C1928" s="20" t="s">
        <v>762</v>
      </c>
      <c r="D1928" s="20" t="s">
        <v>759</v>
      </c>
      <c r="E1928" s="20">
        <v>12960</v>
      </c>
      <c r="F1928" s="20" t="s">
        <v>1076</v>
      </c>
      <c r="G1928" s="20">
        <v>36</v>
      </c>
      <c r="H1928" s="20">
        <v>360</v>
      </c>
      <c r="I1928" s="20">
        <v>720</v>
      </c>
      <c r="J1928" s="20">
        <v>2020</v>
      </c>
      <c r="K1928" s="20">
        <v>2</v>
      </c>
      <c r="L1928" s="20">
        <v>7</v>
      </c>
    </row>
    <row r="1929" spans="1:12" x14ac:dyDescent="0.3">
      <c r="A1929" s="21">
        <v>43871</v>
      </c>
      <c r="B1929" s="20" t="s">
        <v>764</v>
      </c>
      <c r="C1929" s="20" t="s">
        <v>765</v>
      </c>
      <c r="D1929" s="20" t="s">
        <v>759</v>
      </c>
      <c r="E1929" s="20">
        <v>11160</v>
      </c>
      <c r="F1929" s="20" t="s">
        <v>1077</v>
      </c>
      <c r="G1929" s="20">
        <v>31</v>
      </c>
      <c r="H1929" s="20">
        <v>360</v>
      </c>
      <c r="I1929" s="20">
        <v>687.3</v>
      </c>
      <c r="J1929" s="20">
        <v>2020</v>
      </c>
      <c r="K1929" s="20">
        <v>2</v>
      </c>
      <c r="L1929" s="20">
        <v>7</v>
      </c>
    </row>
    <row r="1930" spans="1:12" x14ac:dyDescent="0.3">
      <c r="A1930" s="21">
        <v>43871</v>
      </c>
      <c r="B1930" s="20" t="s">
        <v>767</v>
      </c>
      <c r="C1930" s="20" t="s">
        <v>768</v>
      </c>
      <c r="D1930" s="20" t="s">
        <v>759</v>
      </c>
      <c r="E1930" s="20">
        <v>10080</v>
      </c>
      <c r="F1930" s="20" t="s">
        <v>1078</v>
      </c>
      <c r="G1930" s="20">
        <v>28</v>
      </c>
      <c r="H1930" s="20">
        <v>360</v>
      </c>
      <c r="I1930" s="20">
        <v>631.95000000000005</v>
      </c>
      <c r="J1930" s="20">
        <v>2020</v>
      </c>
      <c r="K1930" s="20">
        <v>2</v>
      </c>
      <c r="L1930" s="20">
        <v>7</v>
      </c>
    </row>
    <row r="1931" spans="1:12" x14ac:dyDescent="0.3">
      <c r="A1931" s="21">
        <v>43871</v>
      </c>
      <c r="B1931" s="20" t="s">
        <v>770</v>
      </c>
      <c r="C1931" s="20" t="s">
        <v>771</v>
      </c>
      <c r="D1931" s="20" t="s">
        <v>759</v>
      </c>
      <c r="E1931" s="20">
        <v>9360</v>
      </c>
      <c r="F1931" s="20" t="s">
        <v>1079</v>
      </c>
      <c r="G1931" s="20">
        <v>26</v>
      </c>
      <c r="H1931" s="20">
        <v>360</v>
      </c>
      <c r="I1931" s="20">
        <v>690.2</v>
      </c>
      <c r="J1931" s="20">
        <v>2020</v>
      </c>
      <c r="K1931" s="20">
        <v>2</v>
      </c>
      <c r="L1931" s="20">
        <v>7</v>
      </c>
    </row>
    <row r="1932" spans="1:12" x14ac:dyDescent="0.3">
      <c r="A1932" s="21">
        <v>43871</v>
      </c>
      <c r="B1932" s="20" t="s">
        <v>773</v>
      </c>
      <c r="C1932" s="20" t="s">
        <v>774</v>
      </c>
      <c r="D1932" s="20" t="s">
        <v>759</v>
      </c>
      <c r="E1932" s="20">
        <v>10080</v>
      </c>
      <c r="F1932" s="20" t="s">
        <v>1080</v>
      </c>
      <c r="G1932" s="20">
        <v>28</v>
      </c>
      <c r="H1932" s="20">
        <v>360</v>
      </c>
      <c r="I1932" s="20">
        <v>680.5</v>
      </c>
      <c r="J1932" s="20">
        <v>2020</v>
      </c>
      <c r="K1932" s="20">
        <v>2</v>
      </c>
      <c r="L1932" s="20">
        <v>7</v>
      </c>
    </row>
    <row r="1933" spans="1:12" x14ac:dyDescent="0.3">
      <c r="A1933" s="21">
        <v>43871</v>
      </c>
      <c r="B1933" s="20" t="s">
        <v>757</v>
      </c>
      <c r="C1933" s="20" t="s">
        <v>758</v>
      </c>
      <c r="D1933" s="20" t="s">
        <v>759</v>
      </c>
      <c r="E1933" s="20">
        <v>5760</v>
      </c>
      <c r="F1933" s="20" t="s">
        <v>1075</v>
      </c>
      <c r="G1933" s="20">
        <v>16</v>
      </c>
      <c r="H1933" s="20">
        <v>360</v>
      </c>
      <c r="I1933" s="20">
        <v>369.2</v>
      </c>
      <c r="J1933" s="20">
        <v>2020</v>
      </c>
      <c r="K1933" s="20">
        <v>2</v>
      </c>
      <c r="L1933" s="20">
        <v>7</v>
      </c>
    </row>
    <row r="1934" spans="1:12" x14ac:dyDescent="0.3">
      <c r="A1934" s="21">
        <v>43871</v>
      </c>
      <c r="B1934" s="20" t="s">
        <v>761</v>
      </c>
      <c r="C1934" s="20" t="s">
        <v>762</v>
      </c>
      <c r="D1934" s="20" t="s">
        <v>759</v>
      </c>
      <c r="E1934" s="20">
        <v>13320</v>
      </c>
      <c r="F1934" s="20" t="s">
        <v>1076</v>
      </c>
      <c r="G1934" s="20">
        <v>37</v>
      </c>
      <c r="H1934" s="20">
        <v>360</v>
      </c>
      <c r="I1934" s="20">
        <v>736.3</v>
      </c>
      <c r="J1934" s="20">
        <v>2020</v>
      </c>
      <c r="K1934" s="20">
        <v>2</v>
      </c>
      <c r="L1934" s="20">
        <v>7</v>
      </c>
    </row>
    <row r="1935" spans="1:12" x14ac:dyDescent="0.3">
      <c r="A1935" s="21">
        <v>43871</v>
      </c>
      <c r="B1935" s="20" t="s">
        <v>764</v>
      </c>
      <c r="C1935" s="20" t="s">
        <v>765</v>
      </c>
      <c r="D1935" s="20" t="s">
        <v>759</v>
      </c>
      <c r="E1935" s="20">
        <v>14400</v>
      </c>
      <c r="F1935" s="20" t="s">
        <v>1077</v>
      </c>
      <c r="G1935" s="20">
        <v>40</v>
      </c>
      <c r="H1935" s="20">
        <v>360</v>
      </c>
      <c r="I1935" s="20">
        <v>876.97</v>
      </c>
      <c r="J1935" s="20">
        <v>2020</v>
      </c>
      <c r="K1935" s="20">
        <v>2</v>
      </c>
      <c r="L1935" s="20">
        <v>7</v>
      </c>
    </row>
    <row r="1936" spans="1:12" x14ac:dyDescent="0.3">
      <c r="A1936" s="21">
        <v>43871</v>
      </c>
      <c r="B1936" s="20" t="s">
        <v>767</v>
      </c>
      <c r="C1936" s="20" t="s">
        <v>768</v>
      </c>
      <c r="D1936" s="20" t="s">
        <v>759</v>
      </c>
      <c r="E1936" s="20">
        <v>12600</v>
      </c>
      <c r="F1936" s="20" t="s">
        <v>1078</v>
      </c>
      <c r="G1936" s="20">
        <v>35</v>
      </c>
      <c r="H1936" s="20">
        <v>360</v>
      </c>
      <c r="I1936" s="20">
        <v>786.1</v>
      </c>
      <c r="J1936" s="20">
        <v>2020</v>
      </c>
      <c r="K1936" s="20">
        <v>2</v>
      </c>
      <c r="L1936" s="20">
        <v>7</v>
      </c>
    </row>
    <row r="1937" spans="1:12" x14ac:dyDescent="0.3">
      <c r="A1937" s="21">
        <v>43871</v>
      </c>
      <c r="B1937" s="20" t="s">
        <v>770</v>
      </c>
      <c r="C1937" s="20" t="s">
        <v>771</v>
      </c>
      <c r="D1937" s="20" t="s">
        <v>759</v>
      </c>
      <c r="E1937" s="20">
        <v>10440</v>
      </c>
      <c r="F1937" s="20" t="s">
        <v>1079</v>
      </c>
      <c r="G1937" s="20">
        <v>29</v>
      </c>
      <c r="H1937" s="20">
        <v>360</v>
      </c>
      <c r="I1937" s="20">
        <v>706.55</v>
      </c>
      <c r="J1937" s="20">
        <v>2020</v>
      </c>
      <c r="K1937" s="20">
        <v>2</v>
      </c>
      <c r="L1937" s="20">
        <v>7</v>
      </c>
    </row>
    <row r="1938" spans="1:12" x14ac:dyDescent="0.3">
      <c r="A1938" s="21">
        <v>43871</v>
      </c>
      <c r="B1938" s="20" t="s">
        <v>773</v>
      </c>
      <c r="C1938" s="20" t="s">
        <v>774</v>
      </c>
      <c r="D1938" s="20" t="s">
        <v>759</v>
      </c>
      <c r="E1938" s="20">
        <v>11520</v>
      </c>
      <c r="F1938" s="20" t="s">
        <v>1080</v>
      </c>
      <c r="G1938" s="20">
        <v>32</v>
      </c>
      <c r="H1938" s="20">
        <v>360</v>
      </c>
      <c r="I1938" s="20">
        <v>775.85</v>
      </c>
      <c r="J1938" s="20">
        <v>2020</v>
      </c>
      <c r="K1938" s="20">
        <v>2</v>
      </c>
      <c r="L1938" s="20">
        <v>7</v>
      </c>
    </row>
    <row r="1939" spans="1:12" x14ac:dyDescent="0.3">
      <c r="A1939" s="21">
        <v>43871</v>
      </c>
      <c r="B1939" s="20" t="s">
        <v>757</v>
      </c>
      <c r="C1939" s="20" t="s">
        <v>758</v>
      </c>
      <c r="D1939" s="20" t="s">
        <v>759</v>
      </c>
      <c r="E1939" s="20">
        <v>9000</v>
      </c>
      <c r="F1939" s="20" t="s">
        <v>1075</v>
      </c>
      <c r="G1939" s="20">
        <v>25</v>
      </c>
      <c r="H1939" s="20">
        <v>360</v>
      </c>
      <c r="I1939" s="20">
        <v>574.9</v>
      </c>
      <c r="J1939" s="20">
        <v>2020</v>
      </c>
      <c r="K1939" s="20">
        <v>2</v>
      </c>
      <c r="L1939" s="20">
        <v>7</v>
      </c>
    </row>
    <row r="1940" spans="1:12" x14ac:dyDescent="0.3">
      <c r="A1940" s="21">
        <v>43871</v>
      </c>
      <c r="B1940" s="20" t="s">
        <v>761</v>
      </c>
      <c r="C1940" s="20" t="s">
        <v>762</v>
      </c>
      <c r="D1940" s="20" t="s">
        <v>759</v>
      </c>
      <c r="E1940" s="20">
        <v>12960</v>
      </c>
      <c r="F1940" s="20" t="s">
        <v>1076</v>
      </c>
      <c r="G1940" s="20">
        <v>36</v>
      </c>
      <c r="H1940" s="20">
        <v>360</v>
      </c>
      <c r="I1940" s="20">
        <v>716.7</v>
      </c>
      <c r="J1940" s="20">
        <v>2020</v>
      </c>
      <c r="K1940" s="20">
        <v>2</v>
      </c>
      <c r="L1940" s="20">
        <v>7</v>
      </c>
    </row>
    <row r="1941" spans="1:12" x14ac:dyDescent="0.3">
      <c r="A1941" s="21">
        <v>43871</v>
      </c>
      <c r="B1941" s="20" t="s">
        <v>764</v>
      </c>
      <c r="C1941" s="20" t="s">
        <v>765</v>
      </c>
      <c r="D1941" s="20" t="s">
        <v>759</v>
      </c>
      <c r="E1941" s="20">
        <v>13680</v>
      </c>
      <c r="F1941" s="20" t="s">
        <v>1077</v>
      </c>
      <c r="G1941" s="20">
        <v>38</v>
      </c>
      <c r="H1941" s="20">
        <v>360</v>
      </c>
      <c r="I1941" s="20">
        <v>800.95</v>
      </c>
      <c r="J1941" s="20">
        <v>2020</v>
      </c>
      <c r="K1941" s="20">
        <v>2</v>
      </c>
      <c r="L1941" s="20">
        <v>7</v>
      </c>
    </row>
    <row r="1942" spans="1:12" x14ac:dyDescent="0.3">
      <c r="A1942" s="21">
        <v>43871</v>
      </c>
      <c r="B1942" s="20" t="s">
        <v>767</v>
      </c>
      <c r="C1942" s="20" t="s">
        <v>768</v>
      </c>
      <c r="D1942" s="20" t="s">
        <v>759</v>
      </c>
      <c r="E1942" s="20">
        <v>12600</v>
      </c>
      <c r="F1942" s="20" t="s">
        <v>1078</v>
      </c>
      <c r="G1942" s="20">
        <v>35</v>
      </c>
      <c r="H1942" s="20">
        <v>360</v>
      </c>
      <c r="I1942" s="20">
        <v>758.95</v>
      </c>
      <c r="J1942" s="20">
        <v>2020</v>
      </c>
      <c r="K1942" s="20">
        <v>2</v>
      </c>
      <c r="L1942" s="20">
        <v>7</v>
      </c>
    </row>
    <row r="1943" spans="1:12" x14ac:dyDescent="0.3">
      <c r="A1943" s="21">
        <v>43871</v>
      </c>
      <c r="B1943" s="20" t="s">
        <v>770</v>
      </c>
      <c r="C1943" s="20" t="s">
        <v>771</v>
      </c>
      <c r="D1943" s="20" t="s">
        <v>759</v>
      </c>
      <c r="E1943" s="20">
        <v>11160</v>
      </c>
      <c r="F1943" s="20" t="s">
        <v>1079</v>
      </c>
      <c r="G1943" s="20">
        <v>31</v>
      </c>
      <c r="H1943" s="20">
        <v>360</v>
      </c>
      <c r="I1943" s="20">
        <v>756.8</v>
      </c>
      <c r="J1943" s="20">
        <v>2020</v>
      </c>
      <c r="K1943" s="20">
        <v>2</v>
      </c>
      <c r="L1943" s="20">
        <v>7</v>
      </c>
    </row>
    <row r="1944" spans="1:12" x14ac:dyDescent="0.3">
      <c r="A1944" s="21">
        <v>43871</v>
      </c>
      <c r="B1944" s="20" t="s">
        <v>773</v>
      </c>
      <c r="C1944" s="20" t="s">
        <v>774</v>
      </c>
      <c r="D1944" s="20" t="s">
        <v>759</v>
      </c>
      <c r="E1944" s="20">
        <v>11520</v>
      </c>
      <c r="F1944" s="20" t="s">
        <v>1080</v>
      </c>
      <c r="G1944" s="20">
        <v>32</v>
      </c>
      <c r="H1944" s="20">
        <v>360</v>
      </c>
      <c r="I1944" s="20">
        <v>777.1</v>
      </c>
      <c r="J1944" s="20">
        <v>2020</v>
      </c>
      <c r="K1944" s="20">
        <v>2</v>
      </c>
      <c r="L1944" s="20">
        <v>7</v>
      </c>
    </row>
    <row r="1945" spans="1:12" x14ac:dyDescent="0.3">
      <c r="A1945" s="21">
        <v>43867</v>
      </c>
      <c r="B1945" s="20" t="s">
        <v>757</v>
      </c>
      <c r="C1945" s="20" t="s">
        <v>758</v>
      </c>
      <c r="D1945" s="20" t="s">
        <v>759</v>
      </c>
      <c r="E1945" s="20">
        <v>8640</v>
      </c>
      <c r="F1945" s="20" t="s">
        <v>1075</v>
      </c>
      <c r="G1945" s="20">
        <v>24</v>
      </c>
      <c r="H1945" s="20">
        <v>360</v>
      </c>
      <c r="I1945" s="20">
        <v>550.34</v>
      </c>
      <c r="J1945" s="20">
        <v>2020</v>
      </c>
      <c r="K1945" s="20">
        <v>2</v>
      </c>
      <c r="L1945" s="20">
        <v>6</v>
      </c>
    </row>
    <row r="1946" spans="1:12" x14ac:dyDescent="0.3">
      <c r="A1946" s="21">
        <v>43867</v>
      </c>
      <c r="B1946" s="20" t="s">
        <v>761</v>
      </c>
      <c r="C1946" s="20" t="s">
        <v>762</v>
      </c>
      <c r="D1946" s="20" t="s">
        <v>759</v>
      </c>
      <c r="E1946" s="20">
        <v>13320</v>
      </c>
      <c r="F1946" s="20" t="s">
        <v>1076</v>
      </c>
      <c r="G1946" s="20">
        <v>37</v>
      </c>
      <c r="H1946" s="20">
        <v>360</v>
      </c>
      <c r="I1946" s="20">
        <v>732.4</v>
      </c>
      <c r="J1946" s="20">
        <v>2020</v>
      </c>
      <c r="K1946" s="20">
        <v>2</v>
      </c>
      <c r="L1946" s="20">
        <v>6</v>
      </c>
    </row>
    <row r="1947" spans="1:12" x14ac:dyDescent="0.3">
      <c r="A1947" s="21">
        <v>43867</v>
      </c>
      <c r="B1947" s="20" t="s">
        <v>764</v>
      </c>
      <c r="C1947" s="20" t="s">
        <v>765</v>
      </c>
      <c r="D1947" s="20" t="s">
        <v>759</v>
      </c>
      <c r="E1947" s="20">
        <v>13320</v>
      </c>
      <c r="F1947" s="20" t="s">
        <v>1077</v>
      </c>
      <c r="G1947" s="20">
        <v>37</v>
      </c>
      <c r="H1947" s="20">
        <v>360</v>
      </c>
      <c r="I1947" s="20">
        <v>833.41</v>
      </c>
      <c r="J1947" s="20">
        <v>2020</v>
      </c>
      <c r="K1947" s="20">
        <v>2</v>
      </c>
      <c r="L1947" s="20">
        <v>6</v>
      </c>
    </row>
    <row r="1948" spans="1:12" x14ac:dyDescent="0.3">
      <c r="A1948" s="21">
        <v>43867</v>
      </c>
      <c r="B1948" s="20" t="s">
        <v>767</v>
      </c>
      <c r="C1948" s="20" t="s">
        <v>768</v>
      </c>
      <c r="D1948" s="20" t="s">
        <v>759</v>
      </c>
      <c r="E1948" s="20">
        <v>12960</v>
      </c>
      <c r="F1948" s="20" t="s">
        <v>1078</v>
      </c>
      <c r="G1948" s="20">
        <v>36</v>
      </c>
      <c r="H1948" s="20">
        <v>360</v>
      </c>
      <c r="I1948" s="20">
        <v>790.25</v>
      </c>
      <c r="J1948" s="20">
        <v>2020</v>
      </c>
      <c r="K1948" s="20">
        <v>2</v>
      </c>
      <c r="L1948" s="20">
        <v>6</v>
      </c>
    </row>
    <row r="1949" spans="1:12" x14ac:dyDescent="0.3">
      <c r="A1949" s="21">
        <v>43867</v>
      </c>
      <c r="B1949" s="20" t="s">
        <v>770</v>
      </c>
      <c r="C1949" s="20" t="s">
        <v>771</v>
      </c>
      <c r="D1949" s="20" t="s">
        <v>759</v>
      </c>
      <c r="E1949" s="20">
        <v>10080</v>
      </c>
      <c r="F1949" s="20" t="s">
        <v>1079</v>
      </c>
      <c r="G1949" s="20">
        <v>28</v>
      </c>
      <c r="H1949" s="20">
        <v>360</v>
      </c>
      <c r="I1949" s="20">
        <v>686.2</v>
      </c>
      <c r="J1949" s="20">
        <v>2020</v>
      </c>
      <c r="K1949" s="20">
        <v>2</v>
      </c>
      <c r="L1949" s="20">
        <v>6</v>
      </c>
    </row>
    <row r="1950" spans="1:12" x14ac:dyDescent="0.3">
      <c r="A1950" s="21">
        <v>43867</v>
      </c>
      <c r="B1950" s="20" t="s">
        <v>773</v>
      </c>
      <c r="C1950" s="20" t="s">
        <v>774</v>
      </c>
      <c r="D1950" s="20" t="s">
        <v>759</v>
      </c>
      <c r="E1950" s="20">
        <v>11160</v>
      </c>
      <c r="F1950" s="20" t="s">
        <v>1080</v>
      </c>
      <c r="G1950" s="20">
        <v>31</v>
      </c>
      <c r="H1950" s="20">
        <v>360</v>
      </c>
      <c r="I1950" s="20">
        <v>748.7</v>
      </c>
      <c r="J1950" s="20">
        <v>2020</v>
      </c>
      <c r="K1950" s="20">
        <v>2</v>
      </c>
      <c r="L1950" s="20">
        <v>6</v>
      </c>
    </row>
    <row r="1951" spans="1:12" x14ac:dyDescent="0.3">
      <c r="A1951" s="21">
        <v>43867</v>
      </c>
      <c r="B1951" s="20" t="s">
        <v>757</v>
      </c>
      <c r="C1951" s="20" t="s">
        <v>758</v>
      </c>
      <c r="D1951" s="20" t="s">
        <v>759</v>
      </c>
      <c r="E1951" s="20">
        <v>8280</v>
      </c>
      <c r="F1951" s="20" t="s">
        <v>1075</v>
      </c>
      <c r="G1951" s="20">
        <v>23</v>
      </c>
      <c r="H1951" s="20">
        <v>360</v>
      </c>
      <c r="I1951" s="20">
        <v>532.75</v>
      </c>
      <c r="J1951" s="20">
        <v>2020</v>
      </c>
      <c r="K1951" s="20">
        <v>2</v>
      </c>
      <c r="L1951" s="20">
        <v>6</v>
      </c>
    </row>
    <row r="1952" spans="1:12" x14ac:dyDescent="0.3">
      <c r="A1952" s="21">
        <v>43867</v>
      </c>
      <c r="B1952" s="20" t="s">
        <v>761</v>
      </c>
      <c r="C1952" s="20" t="s">
        <v>762</v>
      </c>
      <c r="D1952" s="20" t="s">
        <v>759</v>
      </c>
      <c r="E1952" s="20">
        <v>12960</v>
      </c>
      <c r="F1952" s="20" t="s">
        <v>1076</v>
      </c>
      <c r="G1952" s="20">
        <v>36</v>
      </c>
      <c r="H1952" s="20">
        <v>360</v>
      </c>
      <c r="I1952" s="20">
        <v>710.6</v>
      </c>
      <c r="J1952" s="20">
        <v>2020</v>
      </c>
      <c r="K1952" s="20">
        <v>2</v>
      </c>
      <c r="L1952" s="20">
        <v>6</v>
      </c>
    </row>
    <row r="1953" spans="1:12" x14ac:dyDescent="0.3">
      <c r="A1953" s="21">
        <v>43867</v>
      </c>
      <c r="B1953" s="20" t="s">
        <v>764</v>
      </c>
      <c r="C1953" s="20" t="s">
        <v>765</v>
      </c>
      <c r="D1953" s="20" t="s">
        <v>759</v>
      </c>
      <c r="E1953" s="20">
        <v>14040</v>
      </c>
      <c r="F1953" s="20" t="s">
        <v>1077</v>
      </c>
      <c r="G1953" s="20">
        <v>39</v>
      </c>
      <c r="H1953" s="20">
        <v>360</v>
      </c>
      <c r="I1953" s="20">
        <v>860.5</v>
      </c>
      <c r="J1953" s="20">
        <v>2020</v>
      </c>
      <c r="K1953" s="20">
        <v>2</v>
      </c>
      <c r="L1953" s="20">
        <v>6</v>
      </c>
    </row>
    <row r="1954" spans="1:12" x14ac:dyDescent="0.3">
      <c r="A1954" s="21">
        <v>43867</v>
      </c>
      <c r="B1954" s="20" t="s">
        <v>767</v>
      </c>
      <c r="C1954" s="20" t="s">
        <v>768</v>
      </c>
      <c r="D1954" s="20" t="s">
        <v>759</v>
      </c>
      <c r="E1954" s="20">
        <v>12600</v>
      </c>
      <c r="F1954" s="20" t="s">
        <v>1078</v>
      </c>
      <c r="G1954" s="20">
        <v>35</v>
      </c>
      <c r="H1954" s="20">
        <v>360</v>
      </c>
      <c r="I1954" s="20">
        <v>799.4</v>
      </c>
      <c r="J1954" s="20">
        <v>2020</v>
      </c>
      <c r="K1954" s="20">
        <v>2</v>
      </c>
      <c r="L1954" s="20">
        <v>6</v>
      </c>
    </row>
    <row r="1955" spans="1:12" x14ac:dyDescent="0.3">
      <c r="A1955" s="21">
        <v>43867</v>
      </c>
      <c r="B1955" s="20" t="s">
        <v>770</v>
      </c>
      <c r="C1955" s="20" t="s">
        <v>771</v>
      </c>
      <c r="D1955" s="20" t="s">
        <v>759</v>
      </c>
      <c r="E1955" s="20">
        <v>10800</v>
      </c>
      <c r="F1955" s="20" t="s">
        <v>1079</v>
      </c>
      <c r="G1955" s="20">
        <v>30</v>
      </c>
      <c r="H1955" s="20">
        <v>360</v>
      </c>
      <c r="I1955" s="20">
        <v>752.2</v>
      </c>
      <c r="J1955" s="20">
        <v>2020</v>
      </c>
      <c r="K1955" s="20">
        <v>2</v>
      </c>
      <c r="L1955" s="20">
        <v>6</v>
      </c>
    </row>
    <row r="1956" spans="1:12" x14ac:dyDescent="0.3">
      <c r="A1956" s="21">
        <v>43867</v>
      </c>
      <c r="B1956" s="20" t="s">
        <v>773</v>
      </c>
      <c r="C1956" s="20" t="s">
        <v>774</v>
      </c>
      <c r="D1956" s="20" t="s">
        <v>759</v>
      </c>
      <c r="E1956" s="20">
        <v>11160</v>
      </c>
      <c r="F1956" s="20" t="s">
        <v>1080</v>
      </c>
      <c r="G1956" s="20">
        <v>31</v>
      </c>
      <c r="H1956" s="20">
        <v>360</v>
      </c>
      <c r="I1956" s="20">
        <v>755.2</v>
      </c>
      <c r="J1956" s="20">
        <v>2020</v>
      </c>
      <c r="K1956" s="20">
        <v>2</v>
      </c>
      <c r="L1956" s="20">
        <v>6</v>
      </c>
    </row>
    <row r="1957" spans="1:12" x14ac:dyDescent="0.3">
      <c r="A1957" s="21">
        <v>43867</v>
      </c>
      <c r="B1957" s="20" t="s">
        <v>757</v>
      </c>
      <c r="C1957" s="20" t="s">
        <v>758</v>
      </c>
      <c r="D1957" s="20" t="s">
        <v>759</v>
      </c>
      <c r="E1957" s="20">
        <v>8640</v>
      </c>
      <c r="F1957" s="20" t="s">
        <v>1075</v>
      </c>
      <c r="G1957" s="20">
        <v>24</v>
      </c>
      <c r="H1957" s="20">
        <v>360</v>
      </c>
      <c r="I1957" s="20">
        <v>552.6</v>
      </c>
      <c r="J1957" s="20">
        <v>2020</v>
      </c>
      <c r="K1957" s="20">
        <v>2</v>
      </c>
      <c r="L1957" s="20">
        <v>6</v>
      </c>
    </row>
    <row r="1958" spans="1:12" x14ac:dyDescent="0.3">
      <c r="A1958" s="21">
        <v>43867</v>
      </c>
      <c r="B1958" s="20" t="s">
        <v>761</v>
      </c>
      <c r="C1958" s="20" t="s">
        <v>762</v>
      </c>
      <c r="D1958" s="20" t="s">
        <v>759</v>
      </c>
      <c r="E1958" s="20">
        <v>18360</v>
      </c>
      <c r="F1958" s="20" t="s">
        <v>1076</v>
      </c>
      <c r="G1958" s="20">
        <v>51</v>
      </c>
      <c r="H1958" s="20">
        <v>360</v>
      </c>
      <c r="I1958" s="20">
        <v>1003.25</v>
      </c>
      <c r="J1958" s="20">
        <v>2020</v>
      </c>
      <c r="K1958" s="20">
        <v>2</v>
      </c>
      <c r="L1958" s="20">
        <v>6</v>
      </c>
    </row>
    <row r="1959" spans="1:12" x14ac:dyDescent="0.3">
      <c r="A1959" s="21">
        <v>43867</v>
      </c>
      <c r="B1959" s="20" t="s">
        <v>764</v>
      </c>
      <c r="C1959" s="20" t="s">
        <v>765</v>
      </c>
      <c r="D1959" s="20" t="s">
        <v>759</v>
      </c>
      <c r="E1959" s="20">
        <v>14400</v>
      </c>
      <c r="F1959" s="20" t="s">
        <v>1077</v>
      </c>
      <c r="G1959" s="20">
        <v>40</v>
      </c>
      <c r="H1959" s="20">
        <v>360</v>
      </c>
      <c r="I1959" s="20">
        <v>901.4</v>
      </c>
      <c r="J1959" s="20">
        <v>2020</v>
      </c>
      <c r="K1959" s="20">
        <v>2</v>
      </c>
      <c r="L1959" s="20">
        <v>6</v>
      </c>
    </row>
    <row r="1960" spans="1:12" x14ac:dyDescent="0.3">
      <c r="A1960" s="21">
        <v>43867</v>
      </c>
      <c r="B1960" s="20" t="s">
        <v>767</v>
      </c>
      <c r="C1960" s="20" t="s">
        <v>768</v>
      </c>
      <c r="D1960" s="20" t="s">
        <v>759</v>
      </c>
      <c r="E1960" s="20">
        <v>14400</v>
      </c>
      <c r="F1960" s="20" t="s">
        <v>1078</v>
      </c>
      <c r="G1960" s="20">
        <v>40</v>
      </c>
      <c r="H1960" s="20">
        <v>360</v>
      </c>
      <c r="I1960" s="20">
        <v>900.2</v>
      </c>
      <c r="J1960" s="20">
        <v>2020</v>
      </c>
      <c r="K1960" s="20">
        <v>2</v>
      </c>
      <c r="L1960" s="20">
        <v>6</v>
      </c>
    </row>
    <row r="1961" spans="1:12" x14ac:dyDescent="0.3">
      <c r="A1961" s="21">
        <v>43867</v>
      </c>
      <c r="B1961" s="20" t="s">
        <v>770</v>
      </c>
      <c r="C1961" s="20" t="s">
        <v>771</v>
      </c>
      <c r="D1961" s="20" t="s">
        <v>759</v>
      </c>
      <c r="E1961" s="20">
        <v>11160</v>
      </c>
      <c r="F1961" s="20" t="s">
        <v>1079</v>
      </c>
      <c r="G1961" s="20">
        <v>31</v>
      </c>
      <c r="H1961" s="20">
        <v>360</v>
      </c>
      <c r="I1961" s="20">
        <v>780</v>
      </c>
      <c r="J1961" s="20">
        <v>2020</v>
      </c>
      <c r="K1961" s="20">
        <v>2</v>
      </c>
      <c r="L1961" s="20">
        <v>6</v>
      </c>
    </row>
    <row r="1962" spans="1:12" x14ac:dyDescent="0.3">
      <c r="A1962" s="21">
        <v>43867</v>
      </c>
      <c r="B1962" s="20" t="s">
        <v>773</v>
      </c>
      <c r="C1962" s="20" t="s">
        <v>774</v>
      </c>
      <c r="D1962" s="20" t="s">
        <v>759</v>
      </c>
      <c r="E1962" s="20">
        <v>11160</v>
      </c>
      <c r="F1962" s="20" t="s">
        <v>1080</v>
      </c>
      <c r="G1962" s="20">
        <v>31</v>
      </c>
      <c r="H1962" s="20">
        <v>360</v>
      </c>
      <c r="I1962" s="20">
        <v>757.55</v>
      </c>
      <c r="J1962" s="20">
        <v>2020</v>
      </c>
      <c r="K1962" s="20">
        <v>2</v>
      </c>
      <c r="L1962" s="20">
        <v>6</v>
      </c>
    </row>
    <row r="1963" spans="1:12" x14ac:dyDescent="0.3">
      <c r="A1963" s="21">
        <v>43867</v>
      </c>
      <c r="B1963" s="20" t="s">
        <v>757</v>
      </c>
      <c r="C1963" s="20" t="s">
        <v>758</v>
      </c>
      <c r="D1963" s="20" t="s">
        <v>759</v>
      </c>
      <c r="E1963" s="20">
        <v>9720</v>
      </c>
      <c r="F1963" s="20" t="s">
        <v>1075</v>
      </c>
      <c r="G1963" s="20">
        <v>27</v>
      </c>
      <c r="H1963" s="20">
        <v>360</v>
      </c>
      <c r="I1963" s="20">
        <v>616.45000000000005</v>
      </c>
      <c r="J1963" s="20">
        <v>2020</v>
      </c>
      <c r="K1963" s="20">
        <v>2</v>
      </c>
      <c r="L1963" s="20">
        <v>6</v>
      </c>
    </row>
    <row r="1964" spans="1:12" x14ac:dyDescent="0.3">
      <c r="A1964" s="21">
        <v>43867</v>
      </c>
      <c r="B1964" s="20" t="s">
        <v>761</v>
      </c>
      <c r="C1964" s="20" t="s">
        <v>762</v>
      </c>
      <c r="D1964" s="20" t="s">
        <v>759</v>
      </c>
      <c r="E1964" s="20">
        <v>12960</v>
      </c>
      <c r="F1964" s="20" t="s">
        <v>1076</v>
      </c>
      <c r="G1964" s="20">
        <v>36</v>
      </c>
      <c r="H1964" s="20">
        <v>360</v>
      </c>
      <c r="I1964" s="20">
        <v>703.75</v>
      </c>
      <c r="J1964" s="20">
        <v>2020</v>
      </c>
      <c r="K1964" s="20">
        <v>2</v>
      </c>
      <c r="L1964" s="20">
        <v>6</v>
      </c>
    </row>
    <row r="1965" spans="1:12" x14ac:dyDescent="0.3">
      <c r="A1965" s="21">
        <v>43867</v>
      </c>
      <c r="B1965" s="20" t="s">
        <v>764</v>
      </c>
      <c r="C1965" s="20" t="s">
        <v>765</v>
      </c>
      <c r="D1965" s="20" t="s">
        <v>759</v>
      </c>
      <c r="E1965" s="20">
        <v>14400</v>
      </c>
      <c r="F1965" s="20" t="s">
        <v>1077</v>
      </c>
      <c r="G1965" s="20">
        <v>40</v>
      </c>
      <c r="H1965" s="20">
        <v>360</v>
      </c>
      <c r="I1965" s="20">
        <v>879.8</v>
      </c>
      <c r="J1965" s="20">
        <v>2020</v>
      </c>
      <c r="K1965" s="20">
        <v>2</v>
      </c>
      <c r="L1965" s="20">
        <v>6</v>
      </c>
    </row>
    <row r="1966" spans="1:12" x14ac:dyDescent="0.3">
      <c r="A1966" s="21">
        <v>43867</v>
      </c>
      <c r="B1966" s="20" t="s">
        <v>767</v>
      </c>
      <c r="C1966" s="20" t="s">
        <v>768</v>
      </c>
      <c r="D1966" s="20" t="s">
        <v>759</v>
      </c>
      <c r="E1966" s="20">
        <v>14040</v>
      </c>
      <c r="F1966" s="20" t="s">
        <v>1078</v>
      </c>
      <c r="G1966" s="20">
        <v>39</v>
      </c>
      <c r="H1966" s="20">
        <v>360</v>
      </c>
      <c r="I1966" s="20">
        <v>871.65</v>
      </c>
      <c r="J1966" s="20">
        <v>2020</v>
      </c>
      <c r="K1966" s="20">
        <v>2</v>
      </c>
      <c r="L1966" s="20">
        <v>6</v>
      </c>
    </row>
    <row r="1967" spans="1:12" x14ac:dyDescent="0.3">
      <c r="A1967" s="21">
        <v>43867</v>
      </c>
      <c r="B1967" s="20" t="s">
        <v>770</v>
      </c>
      <c r="C1967" s="20" t="s">
        <v>771</v>
      </c>
      <c r="D1967" s="20" t="s">
        <v>759</v>
      </c>
      <c r="E1967" s="20">
        <v>11880</v>
      </c>
      <c r="F1967" s="20" t="s">
        <v>1079</v>
      </c>
      <c r="G1967" s="20">
        <v>33</v>
      </c>
      <c r="H1967" s="20">
        <v>360</v>
      </c>
      <c r="I1967" s="20">
        <v>825.1</v>
      </c>
      <c r="J1967" s="20">
        <v>2020</v>
      </c>
      <c r="K1967" s="20">
        <v>2</v>
      </c>
      <c r="L1967" s="20">
        <v>6</v>
      </c>
    </row>
    <row r="1968" spans="1:12" x14ac:dyDescent="0.3">
      <c r="A1968" s="21">
        <v>43867</v>
      </c>
      <c r="B1968" s="20" t="s">
        <v>773</v>
      </c>
      <c r="C1968" s="20" t="s">
        <v>774</v>
      </c>
      <c r="D1968" s="20" t="s">
        <v>759</v>
      </c>
      <c r="E1968" s="20">
        <v>12240</v>
      </c>
      <c r="F1968" s="20" t="s">
        <v>1080</v>
      </c>
      <c r="G1968" s="20">
        <v>34</v>
      </c>
      <c r="H1968" s="20">
        <v>360</v>
      </c>
      <c r="I1968" s="20">
        <v>816.15</v>
      </c>
      <c r="J1968" s="20">
        <v>2020</v>
      </c>
      <c r="K1968" s="20">
        <v>2</v>
      </c>
      <c r="L1968" s="20">
        <v>6</v>
      </c>
    </row>
    <row r="1969" spans="1:12" x14ac:dyDescent="0.3">
      <c r="A1969" s="21">
        <v>43865</v>
      </c>
      <c r="B1969" s="20" t="s">
        <v>826</v>
      </c>
      <c r="C1969" s="20" t="s">
        <v>827</v>
      </c>
      <c r="D1969" s="20" t="s">
        <v>759</v>
      </c>
      <c r="E1969" s="20">
        <v>28440</v>
      </c>
      <c r="F1969" s="20" t="s">
        <v>1081</v>
      </c>
      <c r="G1969" s="20">
        <v>79</v>
      </c>
      <c r="H1969" s="20">
        <v>360</v>
      </c>
      <c r="I1969" s="20">
        <v>1745.65</v>
      </c>
      <c r="J1969" s="20">
        <v>2020</v>
      </c>
      <c r="K1969" s="20">
        <v>2</v>
      </c>
      <c r="L1969" s="20">
        <v>6</v>
      </c>
    </row>
    <row r="1970" spans="1:12" x14ac:dyDescent="0.3">
      <c r="A1970" s="21">
        <v>43865</v>
      </c>
      <c r="B1970" s="20" t="s">
        <v>757</v>
      </c>
      <c r="C1970" s="20" t="s">
        <v>758</v>
      </c>
      <c r="D1970" s="20" t="s">
        <v>759</v>
      </c>
      <c r="E1970" s="20">
        <v>8640</v>
      </c>
      <c r="F1970" s="20" t="s">
        <v>1082</v>
      </c>
      <c r="G1970" s="20">
        <v>24</v>
      </c>
      <c r="H1970" s="20">
        <v>360</v>
      </c>
      <c r="I1970" s="20">
        <v>552.25</v>
      </c>
      <c r="J1970" s="20">
        <v>2020</v>
      </c>
      <c r="K1970" s="20">
        <v>2</v>
      </c>
      <c r="L1970" s="20">
        <v>6</v>
      </c>
    </row>
    <row r="1971" spans="1:12" x14ac:dyDescent="0.3">
      <c r="A1971" s="21">
        <v>43865</v>
      </c>
      <c r="B1971" s="20" t="s">
        <v>761</v>
      </c>
      <c r="C1971" s="20" t="s">
        <v>762</v>
      </c>
      <c r="D1971" s="20" t="s">
        <v>759</v>
      </c>
      <c r="E1971" s="20">
        <v>6840</v>
      </c>
      <c r="F1971" s="20" t="s">
        <v>1083</v>
      </c>
      <c r="G1971" s="20">
        <v>19</v>
      </c>
      <c r="H1971" s="20">
        <v>360</v>
      </c>
      <c r="I1971" s="20">
        <v>375.1</v>
      </c>
      <c r="J1971" s="20">
        <v>2020</v>
      </c>
      <c r="K1971" s="20">
        <v>2</v>
      </c>
      <c r="L1971" s="20">
        <v>6</v>
      </c>
    </row>
    <row r="1972" spans="1:12" x14ac:dyDescent="0.3">
      <c r="A1972" s="21">
        <v>43865</v>
      </c>
      <c r="B1972" s="20" t="s">
        <v>764</v>
      </c>
      <c r="C1972" s="20" t="s">
        <v>765</v>
      </c>
      <c r="D1972" s="20" t="s">
        <v>759</v>
      </c>
      <c r="E1972" s="20">
        <v>12600</v>
      </c>
      <c r="F1972" s="20" t="s">
        <v>1083</v>
      </c>
      <c r="G1972" s="20">
        <v>35</v>
      </c>
      <c r="H1972" s="20">
        <v>360</v>
      </c>
      <c r="I1972" s="20">
        <v>780.6</v>
      </c>
      <c r="J1972" s="20">
        <v>2020</v>
      </c>
      <c r="K1972" s="20">
        <v>2</v>
      </c>
      <c r="L1972" s="20">
        <v>6</v>
      </c>
    </row>
    <row r="1973" spans="1:12" x14ac:dyDescent="0.3">
      <c r="A1973" s="21">
        <v>43865</v>
      </c>
      <c r="B1973" s="20" t="s">
        <v>767</v>
      </c>
      <c r="C1973" s="20" t="s">
        <v>768</v>
      </c>
      <c r="D1973" s="20" t="s">
        <v>759</v>
      </c>
      <c r="E1973" s="20">
        <v>11520</v>
      </c>
      <c r="F1973" s="20" t="s">
        <v>1084</v>
      </c>
      <c r="G1973" s="20">
        <v>32</v>
      </c>
      <c r="H1973" s="20">
        <v>360</v>
      </c>
      <c r="I1973" s="20">
        <v>710.05</v>
      </c>
      <c r="J1973" s="20">
        <v>2020</v>
      </c>
      <c r="K1973" s="20">
        <v>2</v>
      </c>
      <c r="L1973" s="20">
        <v>6</v>
      </c>
    </row>
    <row r="1974" spans="1:12" x14ac:dyDescent="0.3">
      <c r="A1974" s="21">
        <v>43865</v>
      </c>
      <c r="B1974" s="20" t="s">
        <v>770</v>
      </c>
      <c r="C1974" s="20" t="s">
        <v>771</v>
      </c>
      <c r="D1974" s="20" t="s">
        <v>759</v>
      </c>
      <c r="E1974" s="20">
        <v>10080</v>
      </c>
      <c r="F1974" s="20" t="s">
        <v>1085</v>
      </c>
      <c r="G1974" s="20">
        <v>28</v>
      </c>
      <c r="H1974" s="20">
        <v>360</v>
      </c>
      <c r="I1974" s="20">
        <v>703.85</v>
      </c>
      <c r="J1974" s="20">
        <v>2020</v>
      </c>
      <c r="K1974" s="20">
        <v>2</v>
      </c>
      <c r="L1974" s="20">
        <v>6</v>
      </c>
    </row>
    <row r="1975" spans="1:12" x14ac:dyDescent="0.3">
      <c r="A1975" s="21">
        <v>43865</v>
      </c>
      <c r="B1975" s="20" t="s">
        <v>773</v>
      </c>
      <c r="C1975" s="20" t="s">
        <v>774</v>
      </c>
      <c r="D1975" s="20" t="s">
        <v>759</v>
      </c>
      <c r="E1975" s="20">
        <v>10080</v>
      </c>
      <c r="F1975" s="20" t="s">
        <v>1086</v>
      </c>
      <c r="G1975" s="20">
        <v>28</v>
      </c>
      <c r="H1975" s="20">
        <v>360</v>
      </c>
      <c r="I1975" s="20">
        <v>676.05</v>
      </c>
      <c r="J1975" s="20">
        <v>2020</v>
      </c>
      <c r="K1975" s="20">
        <v>2</v>
      </c>
      <c r="L1975" s="20">
        <v>6</v>
      </c>
    </row>
    <row r="1976" spans="1:12" x14ac:dyDescent="0.3">
      <c r="A1976" s="21">
        <v>43865</v>
      </c>
      <c r="B1976" s="20" t="s">
        <v>757</v>
      </c>
      <c r="C1976" s="20" t="s">
        <v>758</v>
      </c>
      <c r="D1976" s="20" t="s">
        <v>759</v>
      </c>
      <c r="E1976" s="20">
        <v>7920</v>
      </c>
      <c r="F1976" s="20" t="s">
        <v>1082</v>
      </c>
      <c r="G1976" s="20">
        <v>22</v>
      </c>
      <c r="H1976" s="20">
        <v>360</v>
      </c>
      <c r="I1976" s="20">
        <v>507.35</v>
      </c>
      <c r="J1976" s="20">
        <v>2020</v>
      </c>
      <c r="K1976" s="20">
        <v>2</v>
      </c>
      <c r="L1976" s="20">
        <v>6</v>
      </c>
    </row>
    <row r="1977" spans="1:12" x14ac:dyDescent="0.3">
      <c r="A1977" s="21">
        <v>43865</v>
      </c>
      <c r="B1977" s="20" t="s">
        <v>761</v>
      </c>
      <c r="C1977" s="20" t="s">
        <v>762</v>
      </c>
      <c r="D1977" s="20" t="s">
        <v>759</v>
      </c>
      <c r="E1977" s="20">
        <v>14040</v>
      </c>
      <c r="F1977" s="20" t="s">
        <v>1083</v>
      </c>
      <c r="G1977" s="20">
        <v>39</v>
      </c>
      <c r="H1977" s="20">
        <v>360</v>
      </c>
      <c r="I1977" s="20">
        <v>739.6</v>
      </c>
      <c r="J1977" s="20">
        <v>2020</v>
      </c>
      <c r="K1977" s="20">
        <v>2</v>
      </c>
      <c r="L1977" s="20">
        <v>6</v>
      </c>
    </row>
    <row r="1978" spans="1:12" x14ac:dyDescent="0.3">
      <c r="A1978" s="21">
        <v>43865</v>
      </c>
      <c r="B1978" s="20" t="s">
        <v>764</v>
      </c>
      <c r="C1978" s="20" t="s">
        <v>765</v>
      </c>
      <c r="D1978" s="20" t="s">
        <v>759</v>
      </c>
      <c r="E1978" s="20">
        <v>13680</v>
      </c>
      <c r="F1978" s="20" t="s">
        <v>1083</v>
      </c>
      <c r="G1978" s="20">
        <v>38</v>
      </c>
      <c r="H1978" s="20">
        <v>360</v>
      </c>
      <c r="I1978" s="20">
        <v>876.75</v>
      </c>
      <c r="J1978" s="20">
        <v>2020</v>
      </c>
      <c r="K1978" s="20">
        <v>2</v>
      </c>
      <c r="L1978" s="20">
        <v>6</v>
      </c>
    </row>
    <row r="1979" spans="1:12" x14ac:dyDescent="0.3">
      <c r="A1979" s="21">
        <v>43865</v>
      </c>
      <c r="B1979" s="20" t="s">
        <v>767</v>
      </c>
      <c r="C1979" s="20" t="s">
        <v>768</v>
      </c>
      <c r="D1979" s="20" t="s">
        <v>759</v>
      </c>
      <c r="E1979" s="20">
        <v>12960</v>
      </c>
      <c r="F1979" s="20" t="s">
        <v>1084</v>
      </c>
      <c r="G1979" s="20">
        <v>36</v>
      </c>
      <c r="H1979" s="20">
        <v>360</v>
      </c>
      <c r="I1979" s="20">
        <v>783.2</v>
      </c>
      <c r="J1979" s="20">
        <v>2020</v>
      </c>
      <c r="K1979" s="20">
        <v>2</v>
      </c>
      <c r="L1979" s="20">
        <v>6</v>
      </c>
    </row>
    <row r="1980" spans="1:12" x14ac:dyDescent="0.3">
      <c r="A1980" s="21">
        <v>43865</v>
      </c>
      <c r="B1980" s="20" t="s">
        <v>770</v>
      </c>
      <c r="C1980" s="20" t="s">
        <v>771</v>
      </c>
      <c r="D1980" s="20" t="s">
        <v>759</v>
      </c>
      <c r="E1980" s="20">
        <v>10440</v>
      </c>
      <c r="F1980" s="20" t="s">
        <v>1085</v>
      </c>
      <c r="G1980" s="20">
        <v>29</v>
      </c>
      <c r="H1980" s="20">
        <v>360</v>
      </c>
      <c r="I1980" s="20">
        <v>734.05</v>
      </c>
      <c r="J1980" s="20">
        <v>2020</v>
      </c>
      <c r="K1980" s="20">
        <v>2</v>
      </c>
      <c r="L1980" s="20">
        <v>6</v>
      </c>
    </row>
    <row r="1981" spans="1:12" x14ac:dyDescent="0.3">
      <c r="A1981" s="21">
        <v>43865</v>
      </c>
      <c r="B1981" s="20" t="s">
        <v>773</v>
      </c>
      <c r="C1981" s="20" t="s">
        <v>774</v>
      </c>
      <c r="D1981" s="20" t="s">
        <v>759</v>
      </c>
      <c r="E1981" s="20">
        <v>11520</v>
      </c>
      <c r="F1981" s="20" t="s">
        <v>1086</v>
      </c>
      <c r="G1981" s="20">
        <v>32</v>
      </c>
      <c r="H1981" s="20">
        <v>360</v>
      </c>
      <c r="I1981" s="20">
        <v>774.75</v>
      </c>
      <c r="J1981" s="20">
        <v>2020</v>
      </c>
      <c r="K1981" s="20">
        <v>2</v>
      </c>
      <c r="L1981" s="20">
        <v>6</v>
      </c>
    </row>
    <row r="1982" spans="1:12" x14ac:dyDescent="0.3">
      <c r="A1982" s="21">
        <v>43865</v>
      </c>
      <c r="B1982" s="20" t="s">
        <v>757</v>
      </c>
      <c r="C1982" s="20" t="s">
        <v>758</v>
      </c>
      <c r="D1982" s="20" t="s">
        <v>759</v>
      </c>
      <c r="E1982" s="20">
        <v>9360</v>
      </c>
      <c r="F1982" s="20" t="s">
        <v>1082</v>
      </c>
      <c r="G1982" s="20">
        <v>26</v>
      </c>
      <c r="H1982" s="20">
        <v>360</v>
      </c>
      <c r="I1982" s="20">
        <v>574.45000000000005</v>
      </c>
      <c r="J1982" s="20">
        <v>2020</v>
      </c>
      <c r="K1982" s="20">
        <v>2</v>
      </c>
      <c r="L1982" s="20">
        <v>6</v>
      </c>
    </row>
    <row r="1983" spans="1:12" x14ac:dyDescent="0.3">
      <c r="A1983" s="21">
        <v>43865</v>
      </c>
      <c r="B1983" s="20" t="s">
        <v>761</v>
      </c>
      <c r="C1983" s="20" t="s">
        <v>762</v>
      </c>
      <c r="D1983" s="20" t="s">
        <v>759</v>
      </c>
      <c r="E1983" s="20">
        <v>11520</v>
      </c>
      <c r="F1983" s="20" t="s">
        <v>1083</v>
      </c>
      <c r="G1983" s="20">
        <v>32</v>
      </c>
      <c r="H1983" s="20">
        <v>360</v>
      </c>
      <c r="I1983" s="20">
        <v>640.25</v>
      </c>
      <c r="J1983" s="20">
        <v>2020</v>
      </c>
      <c r="K1983" s="20">
        <v>2</v>
      </c>
      <c r="L1983" s="20">
        <v>6</v>
      </c>
    </row>
    <row r="1984" spans="1:12" x14ac:dyDescent="0.3">
      <c r="A1984" s="21">
        <v>43865</v>
      </c>
      <c r="B1984" s="20" t="s">
        <v>764</v>
      </c>
      <c r="C1984" s="20" t="s">
        <v>765</v>
      </c>
      <c r="D1984" s="20" t="s">
        <v>759</v>
      </c>
      <c r="E1984" s="20">
        <v>13680</v>
      </c>
      <c r="F1984" s="20" t="s">
        <v>1083</v>
      </c>
      <c r="G1984" s="20">
        <v>38</v>
      </c>
      <c r="H1984" s="20">
        <v>360</v>
      </c>
      <c r="I1984" s="20">
        <v>850.05</v>
      </c>
      <c r="J1984" s="20">
        <v>2020</v>
      </c>
      <c r="K1984" s="20">
        <v>2</v>
      </c>
      <c r="L1984" s="20">
        <v>6</v>
      </c>
    </row>
    <row r="1985" spans="1:12" x14ac:dyDescent="0.3">
      <c r="A1985" s="21">
        <v>43865</v>
      </c>
      <c r="B1985" s="20" t="s">
        <v>767</v>
      </c>
      <c r="C1985" s="20" t="s">
        <v>768</v>
      </c>
      <c r="D1985" s="20" t="s">
        <v>759</v>
      </c>
      <c r="E1985" s="20">
        <v>12600</v>
      </c>
      <c r="F1985" s="20" t="s">
        <v>1084</v>
      </c>
      <c r="G1985" s="20">
        <v>35</v>
      </c>
      <c r="H1985" s="20">
        <v>360</v>
      </c>
      <c r="I1985" s="20">
        <v>785.25</v>
      </c>
      <c r="J1985" s="20">
        <v>2020</v>
      </c>
      <c r="K1985" s="20">
        <v>2</v>
      </c>
      <c r="L1985" s="20">
        <v>6</v>
      </c>
    </row>
    <row r="1986" spans="1:12" x14ac:dyDescent="0.3">
      <c r="A1986" s="21">
        <v>43865</v>
      </c>
      <c r="B1986" s="20" t="s">
        <v>770</v>
      </c>
      <c r="C1986" s="20" t="s">
        <v>771</v>
      </c>
      <c r="D1986" s="20" t="s">
        <v>759</v>
      </c>
      <c r="E1986" s="20">
        <v>10800</v>
      </c>
      <c r="F1986" s="20" t="s">
        <v>1085</v>
      </c>
      <c r="G1986" s="20">
        <v>30</v>
      </c>
      <c r="H1986" s="20">
        <v>360</v>
      </c>
      <c r="I1986" s="20">
        <v>755.1</v>
      </c>
      <c r="J1986" s="20">
        <v>2020</v>
      </c>
      <c r="K1986" s="20">
        <v>2</v>
      </c>
      <c r="L1986" s="20">
        <v>6</v>
      </c>
    </row>
    <row r="1987" spans="1:12" x14ac:dyDescent="0.3">
      <c r="A1987" s="21">
        <v>43865</v>
      </c>
      <c r="B1987" s="20" t="s">
        <v>773</v>
      </c>
      <c r="C1987" s="20" t="s">
        <v>774</v>
      </c>
      <c r="D1987" s="20" t="s">
        <v>759</v>
      </c>
      <c r="E1987" s="20">
        <v>11880</v>
      </c>
      <c r="F1987" s="20" t="s">
        <v>1086</v>
      </c>
      <c r="G1987" s="20">
        <v>33</v>
      </c>
      <c r="H1987" s="20">
        <v>360</v>
      </c>
      <c r="I1987" s="20">
        <v>801.1</v>
      </c>
      <c r="J1987" s="20">
        <v>2020</v>
      </c>
      <c r="K1987" s="20">
        <v>2</v>
      </c>
      <c r="L1987" s="20">
        <v>6</v>
      </c>
    </row>
    <row r="1988" spans="1:12" x14ac:dyDescent="0.3">
      <c r="A1988" s="21">
        <v>43860</v>
      </c>
      <c r="B1988" s="20" t="s">
        <v>757</v>
      </c>
      <c r="C1988" s="20" t="s">
        <v>758</v>
      </c>
      <c r="D1988" s="20" t="s">
        <v>759</v>
      </c>
      <c r="E1988" s="20">
        <v>9360</v>
      </c>
      <c r="F1988" s="20" t="s">
        <v>1082</v>
      </c>
      <c r="G1988" s="20">
        <v>26</v>
      </c>
      <c r="H1988" s="20">
        <v>360</v>
      </c>
      <c r="I1988" s="20">
        <v>546.85</v>
      </c>
      <c r="J1988" s="20">
        <v>2020</v>
      </c>
      <c r="K1988" s="20">
        <v>1</v>
      </c>
      <c r="L1988" s="20">
        <v>5</v>
      </c>
    </row>
    <row r="1989" spans="1:12" x14ac:dyDescent="0.3">
      <c r="A1989" s="21">
        <v>43860</v>
      </c>
      <c r="B1989" s="20" t="s">
        <v>761</v>
      </c>
      <c r="C1989" s="20" t="s">
        <v>762</v>
      </c>
      <c r="D1989" s="20" t="s">
        <v>759</v>
      </c>
      <c r="E1989" s="20">
        <v>12960</v>
      </c>
      <c r="F1989" s="20" t="s">
        <v>1083</v>
      </c>
      <c r="G1989" s="20">
        <v>36</v>
      </c>
      <c r="H1989" s="20">
        <v>360</v>
      </c>
      <c r="I1989" s="20">
        <v>714.55</v>
      </c>
      <c r="J1989" s="20">
        <v>2020</v>
      </c>
      <c r="K1989" s="20">
        <v>1</v>
      </c>
      <c r="L1989" s="20">
        <v>5</v>
      </c>
    </row>
    <row r="1990" spans="1:12" x14ac:dyDescent="0.3">
      <c r="A1990" s="21">
        <v>43860</v>
      </c>
      <c r="B1990" s="20" t="s">
        <v>764</v>
      </c>
      <c r="C1990" s="20" t="s">
        <v>765</v>
      </c>
      <c r="D1990" s="20" t="s">
        <v>759</v>
      </c>
      <c r="E1990" s="20">
        <v>13680</v>
      </c>
      <c r="F1990" s="20" t="s">
        <v>1083</v>
      </c>
      <c r="G1990" s="20">
        <v>38</v>
      </c>
      <c r="H1990" s="20">
        <v>360</v>
      </c>
      <c r="I1990" s="20">
        <v>842.7</v>
      </c>
      <c r="J1990" s="20">
        <v>2020</v>
      </c>
      <c r="K1990" s="20">
        <v>1</v>
      </c>
      <c r="L1990" s="20">
        <v>5</v>
      </c>
    </row>
    <row r="1991" spans="1:12" x14ac:dyDescent="0.3">
      <c r="A1991" s="21">
        <v>43860</v>
      </c>
      <c r="B1991" s="20" t="s">
        <v>767</v>
      </c>
      <c r="C1991" s="20" t="s">
        <v>768</v>
      </c>
      <c r="D1991" s="20" t="s">
        <v>759</v>
      </c>
      <c r="E1991" s="20">
        <v>12960</v>
      </c>
      <c r="F1991" s="20" t="s">
        <v>1084</v>
      </c>
      <c r="G1991" s="20">
        <v>36</v>
      </c>
      <c r="H1991" s="20">
        <v>360</v>
      </c>
      <c r="I1991" s="20">
        <v>809.15</v>
      </c>
      <c r="J1991" s="20">
        <v>2020</v>
      </c>
      <c r="K1991" s="20">
        <v>1</v>
      </c>
      <c r="L1991" s="20">
        <v>5</v>
      </c>
    </row>
    <row r="1992" spans="1:12" x14ac:dyDescent="0.3">
      <c r="A1992" s="21">
        <v>43860</v>
      </c>
      <c r="B1992" s="20" t="s">
        <v>770</v>
      </c>
      <c r="C1992" s="20" t="s">
        <v>771</v>
      </c>
      <c r="D1992" s="20" t="s">
        <v>759</v>
      </c>
      <c r="E1992" s="20">
        <v>10800</v>
      </c>
      <c r="F1992" s="20" t="s">
        <v>1085</v>
      </c>
      <c r="G1992" s="20">
        <v>30</v>
      </c>
      <c r="H1992" s="20">
        <v>360</v>
      </c>
      <c r="I1992" s="20">
        <v>750.55</v>
      </c>
      <c r="J1992" s="20">
        <v>2020</v>
      </c>
      <c r="K1992" s="20">
        <v>1</v>
      </c>
      <c r="L1992" s="20">
        <v>5</v>
      </c>
    </row>
    <row r="1993" spans="1:12" x14ac:dyDescent="0.3">
      <c r="A1993" s="21">
        <v>43860</v>
      </c>
      <c r="B1993" s="20" t="s">
        <v>773</v>
      </c>
      <c r="C1993" s="20" t="s">
        <v>774</v>
      </c>
      <c r="D1993" s="20" t="s">
        <v>759</v>
      </c>
      <c r="E1993" s="20">
        <v>10800</v>
      </c>
      <c r="F1993" s="20" t="s">
        <v>1086</v>
      </c>
      <c r="G1993" s="20">
        <v>30</v>
      </c>
      <c r="H1993" s="20">
        <v>360</v>
      </c>
      <c r="I1993" s="20">
        <v>725.15</v>
      </c>
      <c r="J1993" s="20">
        <v>2020</v>
      </c>
      <c r="K1993" s="20">
        <v>1</v>
      </c>
      <c r="L1993" s="20">
        <v>5</v>
      </c>
    </row>
    <row r="1994" spans="1:12" x14ac:dyDescent="0.3">
      <c r="A1994" s="21">
        <v>43860</v>
      </c>
      <c r="B1994" s="20" t="s">
        <v>757</v>
      </c>
      <c r="C1994" s="20" t="s">
        <v>758</v>
      </c>
      <c r="D1994" s="20" t="s">
        <v>759</v>
      </c>
      <c r="E1994" s="20">
        <v>9000</v>
      </c>
      <c r="F1994" s="20" t="s">
        <v>1082</v>
      </c>
      <c r="G1994" s="20">
        <v>25</v>
      </c>
      <c r="H1994" s="20">
        <v>360</v>
      </c>
      <c r="I1994" s="20">
        <v>544.65</v>
      </c>
      <c r="J1994" s="20">
        <v>2020</v>
      </c>
      <c r="K1994" s="20">
        <v>1</v>
      </c>
      <c r="L1994" s="20">
        <v>5</v>
      </c>
    </row>
    <row r="1995" spans="1:12" x14ac:dyDescent="0.3">
      <c r="A1995" s="21">
        <v>43860</v>
      </c>
      <c r="B1995" s="20" t="s">
        <v>761</v>
      </c>
      <c r="C1995" s="20" t="s">
        <v>762</v>
      </c>
      <c r="D1995" s="20" t="s">
        <v>759</v>
      </c>
      <c r="E1995" s="20">
        <v>10440</v>
      </c>
      <c r="F1995" s="20" t="s">
        <v>1083</v>
      </c>
      <c r="G1995" s="20">
        <v>29</v>
      </c>
      <c r="H1995" s="20">
        <v>360</v>
      </c>
      <c r="I1995" s="20">
        <v>573.95000000000005</v>
      </c>
      <c r="J1995" s="20">
        <v>2020</v>
      </c>
      <c r="K1995" s="20">
        <v>1</v>
      </c>
      <c r="L1995" s="20">
        <v>5</v>
      </c>
    </row>
    <row r="1996" spans="1:12" x14ac:dyDescent="0.3">
      <c r="A1996" s="21">
        <v>43860</v>
      </c>
      <c r="B1996" s="20" t="s">
        <v>764</v>
      </c>
      <c r="C1996" s="20" t="s">
        <v>765</v>
      </c>
      <c r="D1996" s="20" t="s">
        <v>759</v>
      </c>
      <c r="E1996" s="20">
        <v>14400</v>
      </c>
      <c r="F1996" s="20" t="s">
        <v>1083</v>
      </c>
      <c r="G1996" s="20">
        <v>40</v>
      </c>
      <c r="H1996" s="20">
        <v>360</v>
      </c>
      <c r="I1996" s="20">
        <v>881.4</v>
      </c>
      <c r="J1996" s="20">
        <v>2020</v>
      </c>
      <c r="K1996" s="20">
        <v>1</v>
      </c>
      <c r="L1996" s="20">
        <v>5</v>
      </c>
    </row>
    <row r="1997" spans="1:12" x14ac:dyDescent="0.3">
      <c r="A1997" s="21">
        <v>43860</v>
      </c>
      <c r="B1997" s="20" t="s">
        <v>767</v>
      </c>
      <c r="C1997" s="20" t="s">
        <v>768</v>
      </c>
      <c r="D1997" s="20" t="s">
        <v>759</v>
      </c>
      <c r="E1997" s="20">
        <v>13320</v>
      </c>
      <c r="F1997" s="20" t="s">
        <v>1084</v>
      </c>
      <c r="G1997" s="20">
        <v>37</v>
      </c>
      <c r="H1997" s="20">
        <v>360</v>
      </c>
      <c r="I1997" s="20">
        <v>828.1</v>
      </c>
      <c r="J1997" s="20">
        <v>2020</v>
      </c>
      <c r="K1997" s="20">
        <v>1</v>
      </c>
      <c r="L1997" s="20">
        <v>5</v>
      </c>
    </row>
    <row r="1998" spans="1:12" x14ac:dyDescent="0.3">
      <c r="A1998" s="21">
        <v>43860</v>
      </c>
      <c r="B1998" s="20" t="s">
        <v>770</v>
      </c>
      <c r="C1998" s="20" t="s">
        <v>771</v>
      </c>
      <c r="D1998" s="20" t="s">
        <v>759</v>
      </c>
      <c r="E1998" s="20">
        <v>10440</v>
      </c>
      <c r="F1998" s="20" t="s">
        <v>1085</v>
      </c>
      <c r="G1998" s="20">
        <v>29</v>
      </c>
      <c r="H1998" s="20">
        <v>360</v>
      </c>
      <c r="I1998" s="20">
        <v>726.75</v>
      </c>
      <c r="J1998" s="20">
        <v>2020</v>
      </c>
      <c r="K1998" s="20">
        <v>1</v>
      </c>
      <c r="L1998" s="20">
        <v>5</v>
      </c>
    </row>
    <row r="1999" spans="1:12" x14ac:dyDescent="0.3">
      <c r="A1999" s="21">
        <v>43860</v>
      </c>
      <c r="B1999" s="20" t="s">
        <v>773</v>
      </c>
      <c r="C1999" s="20" t="s">
        <v>774</v>
      </c>
      <c r="D1999" s="20" t="s">
        <v>759</v>
      </c>
      <c r="E1999" s="20">
        <v>11880</v>
      </c>
      <c r="F1999" s="20" t="s">
        <v>1086</v>
      </c>
      <c r="G1999" s="20">
        <v>33</v>
      </c>
      <c r="H1999" s="20">
        <v>360</v>
      </c>
      <c r="I1999" s="20">
        <v>824.55</v>
      </c>
      <c r="J1999" s="20">
        <v>2020</v>
      </c>
      <c r="K1999" s="20">
        <v>1</v>
      </c>
      <c r="L1999" s="20">
        <v>5</v>
      </c>
    </row>
    <row r="2000" spans="1:12" x14ac:dyDescent="0.3">
      <c r="A2000" s="21">
        <v>43860</v>
      </c>
      <c r="B2000" s="20" t="s">
        <v>757</v>
      </c>
      <c r="C2000" s="20" t="s">
        <v>758</v>
      </c>
      <c r="D2000" s="20" t="s">
        <v>759</v>
      </c>
      <c r="E2000" s="20">
        <v>14040</v>
      </c>
      <c r="F2000" s="20" t="s">
        <v>1082</v>
      </c>
      <c r="G2000" s="20">
        <v>39</v>
      </c>
      <c r="H2000" s="20">
        <v>360</v>
      </c>
      <c r="I2000" s="20">
        <v>863.5</v>
      </c>
      <c r="J2000" s="20">
        <v>2020</v>
      </c>
      <c r="K2000" s="20">
        <v>1</v>
      </c>
      <c r="L2000" s="20">
        <v>5</v>
      </c>
    </row>
    <row r="2001" spans="1:12" x14ac:dyDescent="0.3">
      <c r="A2001" s="21">
        <v>43860</v>
      </c>
      <c r="B2001" s="20" t="s">
        <v>761</v>
      </c>
      <c r="C2001" s="20" t="s">
        <v>762</v>
      </c>
      <c r="D2001" s="20" t="s">
        <v>759</v>
      </c>
      <c r="E2001" s="20">
        <v>16560</v>
      </c>
      <c r="F2001" s="20" t="s">
        <v>1083</v>
      </c>
      <c r="G2001" s="20">
        <v>46</v>
      </c>
      <c r="H2001" s="20">
        <v>360</v>
      </c>
      <c r="I2001" s="20">
        <v>1029.7</v>
      </c>
      <c r="J2001" s="20">
        <v>2020</v>
      </c>
      <c r="K2001" s="20">
        <v>1</v>
      </c>
      <c r="L2001" s="20">
        <v>5</v>
      </c>
    </row>
    <row r="2002" spans="1:12" x14ac:dyDescent="0.3">
      <c r="A2002" s="21">
        <v>43860</v>
      </c>
      <c r="B2002" s="20" t="s">
        <v>764</v>
      </c>
      <c r="C2002" s="20" t="s">
        <v>765</v>
      </c>
      <c r="D2002" s="20" t="s">
        <v>759</v>
      </c>
      <c r="E2002" s="20">
        <v>10440</v>
      </c>
      <c r="F2002" s="20" t="s">
        <v>1083</v>
      </c>
      <c r="G2002" s="20">
        <v>29</v>
      </c>
      <c r="H2002" s="20">
        <v>360</v>
      </c>
      <c r="I2002" s="20">
        <v>728.65</v>
      </c>
      <c r="J2002" s="20">
        <v>2020</v>
      </c>
      <c r="K2002" s="20">
        <v>1</v>
      </c>
      <c r="L2002" s="20">
        <v>5</v>
      </c>
    </row>
    <row r="2003" spans="1:12" x14ac:dyDescent="0.3">
      <c r="A2003" s="21">
        <v>43860</v>
      </c>
      <c r="B2003" s="20" t="s">
        <v>767</v>
      </c>
      <c r="C2003" s="20" t="s">
        <v>768</v>
      </c>
      <c r="D2003" s="20" t="s">
        <v>759</v>
      </c>
      <c r="E2003" s="20">
        <v>11160</v>
      </c>
      <c r="F2003" s="20" t="s">
        <v>1084</v>
      </c>
      <c r="G2003" s="20">
        <v>31</v>
      </c>
      <c r="H2003" s="20">
        <v>360</v>
      </c>
      <c r="I2003" s="20">
        <v>725.75</v>
      </c>
      <c r="J2003" s="20">
        <v>2020</v>
      </c>
      <c r="K2003" s="20">
        <v>1</v>
      </c>
      <c r="L2003" s="20">
        <v>5</v>
      </c>
    </row>
    <row r="2004" spans="1:12" x14ac:dyDescent="0.3">
      <c r="A2004" s="21">
        <v>43860</v>
      </c>
      <c r="B2004" s="20" t="s">
        <v>770</v>
      </c>
      <c r="C2004" s="20" t="s">
        <v>771</v>
      </c>
      <c r="D2004" s="20" t="s">
        <v>759</v>
      </c>
      <c r="E2004" s="20">
        <v>9000</v>
      </c>
      <c r="F2004" s="20" t="s">
        <v>1085</v>
      </c>
      <c r="G2004" s="20">
        <v>25</v>
      </c>
      <c r="H2004" s="20">
        <v>360</v>
      </c>
      <c r="I2004" s="20">
        <v>571.85</v>
      </c>
      <c r="J2004" s="20">
        <v>2020</v>
      </c>
      <c r="K2004" s="20">
        <v>1</v>
      </c>
      <c r="L2004" s="20">
        <v>5</v>
      </c>
    </row>
    <row r="2005" spans="1:12" x14ac:dyDescent="0.3">
      <c r="A2005" s="21">
        <v>43860</v>
      </c>
      <c r="B2005" s="20" t="s">
        <v>773</v>
      </c>
      <c r="C2005" s="20" t="s">
        <v>774</v>
      </c>
      <c r="D2005" s="20" t="s">
        <v>759</v>
      </c>
      <c r="E2005" s="20">
        <v>14760</v>
      </c>
      <c r="F2005" s="20" t="s">
        <v>1086</v>
      </c>
      <c r="G2005" s="20">
        <v>41</v>
      </c>
      <c r="H2005" s="20">
        <v>360</v>
      </c>
      <c r="I2005" s="20">
        <v>772.2</v>
      </c>
      <c r="J2005" s="20">
        <v>2020</v>
      </c>
      <c r="K2005" s="20">
        <v>1</v>
      </c>
      <c r="L2005" s="20">
        <v>5</v>
      </c>
    </row>
    <row r="2006" spans="1:12" x14ac:dyDescent="0.3">
      <c r="A2006" s="21">
        <v>43860</v>
      </c>
      <c r="B2006" s="20" t="s">
        <v>761</v>
      </c>
      <c r="C2006" s="20" t="s">
        <v>762</v>
      </c>
      <c r="D2006" s="20" t="s">
        <v>759</v>
      </c>
      <c r="E2006" s="20">
        <v>10800</v>
      </c>
      <c r="F2006" s="20" t="s">
        <v>1083</v>
      </c>
      <c r="G2006" s="20">
        <v>30</v>
      </c>
      <c r="H2006" s="20">
        <v>360</v>
      </c>
      <c r="I2006" s="20">
        <v>542</v>
      </c>
      <c r="J2006" s="20">
        <v>2020</v>
      </c>
      <c r="K2006" s="20">
        <v>1</v>
      </c>
      <c r="L2006" s="20">
        <v>5</v>
      </c>
    </row>
    <row r="2007" spans="1:12" x14ac:dyDescent="0.3">
      <c r="A2007" s="21">
        <v>43860</v>
      </c>
      <c r="B2007" s="20" t="s">
        <v>757</v>
      </c>
      <c r="C2007" s="20" t="s">
        <v>758</v>
      </c>
      <c r="D2007" s="20" t="s">
        <v>759</v>
      </c>
      <c r="E2007" s="20">
        <v>9000</v>
      </c>
      <c r="F2007" s="20" t="s">
        <v>1082</v>
      </c>
      <c r="G2007" s="20">
        <v>25</v>
      </c>
      <c r="H2007" s="20">
        <v>360</v>
      </c>
      <c r="I2007" s="20">
        <v>574.54999999999995</v>
      </c>
      <c r="J2007" s="20">
        <v>2020</v>
      </c>
      <c r="K2007" s="20">
        <v>1</v>
      </c>
      <c r="L2007" s="20">
        <v>5</v>
      </c>
    </row>
    <row r="2008" spans="1:12" x14ac:dyDescent="0.3">
      <c r="A2008" s="21">
        <v>43860</v>
      </c>
      <c r="B2008" s="20" t="s">
        <v>761</v>
      </c>
      <c r="C2008" s="20" t="s">
        <v>762</v>
      </c>
      <c r="D2008" s="20" t="s">
        <v>759</v>
      </c>
      <c r="E2008" s="20">
        <v>360</v>
      </c>
      <c r="F2008" s="20" t="s">
        <v>1083</v>
      </c>
      <c r="G2008" s="20">
        <v>0</v>
      </c>
      <c r="H2008" s="20">
        <v>0</v>
      </c>
      <c r="I2008" s="20">
        <v>542</v>
      </c>
      <c r="J2008" s="20">
        <v>2020</v>
      </c>
      <c r="K2008" s="20">
        <v>1</v>
      </c>
      <c r="L2008" s="20">
        <v>5</v>
      </c>
    </row>
    <row r="2009" spans="1:12" x14ac:dyDescent="0.3">
      <c r="A2009" s="21">
        <v>43860</v>
      </c>
      <c r="B2009" s="20" t="s">
        <v>764</v>
      </c>
      <c r="C2009" s="20" t="s">
        <v>765</v>
      </c>
      <c r="D2009" s="20" t="s">
        <v>759</v>
      </c>
      <c r="E2009" s="20">
        <v>15120</v>
      </c>
      <c r="F2009" s="20" t="s">
        <v>1083</v>
      </c>
      <c r="G2009" s="20">
        <v>42</v>
      </c>
      <c r="H2009" s="20">
        <v>360</v>
      </c>
      <c r="I2009" s="20">
        <v>929.2</v>
      </c>
      <c r="J2009" s="20">
        <v>2020</v>
      </c>
      <c r="K2009" s="20">
        <v>1</v>
      </c>
      <c r="L2009" s="20">
        <v>5</v>
      </c>
    </row>
    <row r="2010" spans="1:12" x14ac:dyDescent="0.3">
      <c r="A2010" s="21">
        <v>43860</v>
      </c>
      <c r="B2010" s="20" t="s">
        <v>767</v>
      </c>
      <c r="C2010" s="20" t="s">
        <v>768</v>
      </c>
      <c r="D2010" s="20" t="s">
        <v>759</v>
      </c>
      <c r="E2010" s="20">
        <v>11520</v>
      </c>
      <c r="F2010" s="20" t="s">
        <v>1084</v>
      </c>
      <c r="G2010" s="20">
        <v>32</v>
      </c>
      <c r="H2010" s="20">
        <v>360</v>
      </c>
      <c r="I2010" s="20">
        <v>718.15</v>
      </c>
      <c r="J2010" s="20">
        <v>2020</v>
      </c>
      <c r="K2010" s="20">
        <v>1</v>
      </c>
      <c r="L2010" s="20">
        <v>5</v>
      </c>
    </row>
    <row r="2011" spans="1:12" x14ac:dyDescent="0.3">
      <c r="A2011" s="21">
        <v>43860</v>
      </c>
      <c r="B2011" s="20" t="s">
        <v>770</v>
      </c>
      <c r="C2011" s="20" t="s">
        <v>771</v>
      </c>
      <c r="D2011" s="20" t="s">
        <v>759</v>
      </c>
      <c r="E2011" s="20">
        <v>10800</v>
      </c>
      <c r="F2011" s="20" t="s">
        <v>1085</v>
      </c>
      <c r="G2011" s="20">
        <v>30</v>
      </c>
      <c r="H2011" s="20">
        <v>360</v>
      </c>
      <c r="I2011" s="20">
        <v>748.3</v>
      </c>
      <c r="J2011" s="20">
        <v>2020</v>
      </c>
      <c r="K2011" s="20">
        <v>1</v>
      </c>
      <c r="L2011" s="20">
        <v>5</v>
      </c>
    </row>
    <row r="2012" spans="1:12" x14ac:dyDescent="0.3">
      <c r="A2012" s="21">
        <v>43860</v>
      </c>
      <c r="B2012" s="20" t="s">
        <v>773</v>
      </c>
      <c r="C2012" s="20" t="s">
        <v>774</v>
      </c>
      <c r="D2012" s="20" t="s">
        <v>759</v>
      </c>
      <c r="E2012" s="20">
        <v>12240</v>
      </c>
      <c r="F2012" s="20" t="s">
        <v>1086</v>
      </c>
      <c r="G2012" s="20">
        <v>34</v>
      </c>
      <c r="H2012" s="20">
        <v>360</v>
      </c>
      <c r="I2012" s="20">
        <v>824.65</v>
      </c>
      <c r="J2012" s="20">
        <v>2020</v>
      </c>
      <c r="K2012" s="20">
        <v>1</v>
      </c>
      <c r="L2012" s="20">
        <v>5</v>
      </c>
    </row>
    <row r="2013" spans="1:12" x14ac:dyDescent="0.3">
      <c r="A2013" s="21">
        <v>43858</v>
      </c>
      <c r="B2013" s="20" t="s">
        <v>826</v>
      </c>
      <c r="C2013" s="20" t="s">
        <v>827</v>
      </c>
      <c r="D2013" s="20" t="s">
        <v>759</v>
      </c>
      <c r="E2013" s="20">
        <v>26640</v>
      </c>
      <c r="F2013" s="20" t="s">
        <v>1087</v>
      </c>
      <c r="G2013" s="20">
        <v>74</v>
      </c>
      <c r="H2013" s="20">
        <v>360</v>
      </c>
      <c r="I2013" s="20">
        <v>1708.52</v>
      </c>
      <c r="J2013" s="20">
        <v>2020</v>
      </c>
      <c r="K2013" s="20">
        <v>1</v>
      </c>
      <c r="L2013" s="20">
        <v>5</v>
      </c>
    </row>
    <row r="2014" spans="1:12" x14ac:dyDescent="0.3">
      <c r="A2014" s="21">
        <v>43857</v>
      </c>
      <c r="B2014" s="20" t="s">
        <v>757</v>
      </c>
      <c r="C2014" s="20" t="s">
        <v>758</v>
      </c>
      <c r="D2014" s="20" t="s">
        <v>759</v>
      </c>
      <c r="E2014" s="20">
        <v>9360</v>
      </c>
      <c r="F2014" s="20" t="s">
        <v>1088</v>
      </c>
      <c r="G2014" s="20">
        <v>26</v>
      </c>
      <c r="H2014" s="20">
        <v>360</v>
      </c>
      <c r="I2014" s="20">
        <v>592.04999999999995</v>
      </c>
      <c r="J2014" s="20">
        <v>2020</v>
      </c>
      <c r="K2014" s="20">
        <v>1</v>
      </c>
      <c r="L2014" s="20">
        <v>5</v>
      </c>
    </row>
    <row r="2015" spans="1:12" x14ac:dyDescent="0.3">
      <c r="A2015" s="21">
        <v>43857</v>
      </c>
      <c r="B2015" s="20" t="s">
        <v>761</v>
      </c>
      <c r="C2015" s="20" t="s">
        <v>762</v>
      </c>
      <c r="D2015" s="20" t="s">
        <v>759</v>
      </c>
      <c r="E2015" s="20">
        <v>6840</v>
      </c>
      <c r="F2015" s="20" t="s">
        <v>1089</v>
      </c>
      <c r="G2015" s="20">
        <v>19</v>
      </c>
      <c r="H2015" s="20">
        <v>360</v>
      </c>
      <c r="I2015" s="20">
        <v>355</v>
      </c>
      <c r="J2015" s="20">
        <v>2020</v>
      </c>
      <c r="K2015" s="20">
        <v>1</v>
      </c>
      <c r="L2015" s="20">
        <v>5</v>
      </c>
    </row>
    <row r="2016" spans="1:12" x14ac:dyDescent="0.3">
      <c r="A2016" s="21">
        <v>43857</v>
      </c>
      <c r="B2016" s="20" t="s">
        <v>764</v>
      </c>
      <c r="C2016" s="20" t="s">
        <v>765</v>
      </c>
      <c r="D2016" s="20" t="s">
        <v>759</v>
      </c>
      <c r="E2016" s="20">
        <v>12600</v>
      </c>
      <c r="F2016" s="20" t="s">
        <v>1090</v>
      </c>
      <c r="G2016" s="20">
        <v>35</v>
      </c>
      <c r="H2016" s="20">
        <v>360</v>
      </c>
      <c r="I2016" s="20">
        <v>776</v>
      </c>
      <c r="J2016" s="20">
        <v>2020</v>
      </c>
      <c r="K2016" s="20">
        <v>1</v>
      </c>
      <c r="L2016" s="20">
        <v>5</v>
      </c>
    </row>
    <row r="2017" spans="1:12" x14ac:dyDescent="0.3">
      <c r="A2017" s="21">
        <v>43857</v>
      </c>
      <c r="B2017" s="20" t="s">
        <v>767</v>
      </c>
      <c r="C2017" s="20" t="s">
        <v>768</v>
      </c>
      <c r="D2017" s="20" t="s">
        <v>759</v>
      </c>
      <c r="E2017" s="20">
        <v>11160</v>
      </c>
      <c r="F2017" s="20" t="s">
        <v>1091</v>
      </c>
      <c r="G2017" s="20">
        <v>31</v>
      </c>
      <c r="H2017" s="20">
        <v>360</v>
      </c>
      <c r="I2017" s="20">
        <v>694.5</v>
      </c>
      <c r="J2017" s="20">
        <v>2020</v>
      </c>
      <c r="K2017" s="20">
        <v>1</v>
      </c>
      <c r="L2017" s="20">
        <v>5</v>
      </c>
    </row>
    <row r="2018" spans="1:12" x14ac:dyDescent="0.3">
      <c r="A2018" s="21">
        <v>43857</v>
      </c>
      <c r="B2018" s="20" t="s">
        <v>770</v>
      </c>
      <c r="C2018" s="20" t="s">
        <v>771</v>
      </c>
      <c r="D2018" s="20" t="s">
        <v>759</v>
      </c>
      <c r="E2018" s="20">
        <v>10440</v>
      </c>
      <c r="F2018" s="20" t="s">
        <v>1092</v>
      </c>
      <c r="G2018" s="20">
        <v>29</v>
      </c>
      <c r="H2018" s="20">
        <v>360</v>
      </c>
      <c r="I2018" s="20">
        <v>728.1</v>
      </c>
      <c r="J2018" s="20">
        <v>2020</v>
      </c>
      <c r="K2018" s="20">
        <v>1</v>
      </c>
      <c r="L2018" s="20">
        <v>5</v>
      </c>
    </row>
    <row r="2019" spans="1:12" x14ac:dyDescent="0.3">
      <c r="A2019" s="21">
        <v>43857</v>
      </c>
      <c r="B2019" s="20" t="s">
        <v>773</v>
      </c>
      <c r="C2019" s="20" t="s">
        <v>774</v>
      </c>
      <c r="D2019" s="20" t="s">
        <v>759</v>
      </c>
      <c r="E2019" s="20">
        <v>10800</v>
      </c>
      <c r="F2019" s="20" t="s">
        <v>1093</v>
      </c>
      <c r="G2019" s="20">
        <v>30</v>
      </c>
      <c r="H2019" s="20">
        <v>360</v>
      </c>
      <c r="I2019" s="20">
        <v>722.6</v>
      </c>
      <c r="J2019" s="20">
        <v>2020</v>
      </c>
      <c r="K2019" s="20">
        <v>1</v>
      </c>
      <c r="L2019" s="20">
        <v>5</v>
      </c>
    </row>
    <row r="2020" spans="1:12" x14ac:dyDescent="0.3">
      <c r="A2020" s="21">
        <v>43857</v>
      </c>
      <c r="B2020" s="20" t="s">
        <v>757</v>
      </c>
      <c r="C2020" s="20" t="s">
        <v>758</v>
      </c>
      <c r="D2020" s="20" t="s">
        <v>759</v>
      </c>
      <c r="E2020" s="20">
        <v>8640</v>
      </c>
      <c r="F2020" s="20" t="s">
        <v>1088</v>
      </c>
      <c r="G2020" s="20">
        <v>24</v>
      </c>
      <c r="H2020" s="20">
        <v>360</v>
      </c>
      <c r="I2020" s="20">
        <v>548.5</v>
      </c>
      <c r="J2020" s="20">
        <v>2020</v>
      </c>
      <c r="K2020" s="20">
        <v>1</v>
      </c>
      <c r="L2020" s="20">
        <v>5</v>
      </c>
    </row>
    <row r="2021" spans="1:12" x14ac:dyDescent="0.3">
      <c r="A2021" s="21">
        <v>43857</v>
      </c>
      <c r="B2021" s="20" t="s">
        <v>761</v>
      </c>
      <c r="C2021" s="20" t="s">
        <v>762</v>
      </c>
      <c r="D2021" s="20" t="s">
        <v>759</v>
      </c>
      <c r="E2021" s="20">
        <v>10080</v>
      </c>
      <c r="F2021" s="20" t="s">
        <v>1089</v>
      </c>
      <c r="G2021" s="20">
        <v>28</v>
      </c>
      <c r="H2021" s="20">
        <v>360</v>
      </c>
      <c r="I2021" s="20">
        <v>517.9</v>
      </c>
      <c r="J2021" s="20">
        <v>2020</v>
      </c>
      <c r="K2021" s="20">
        <v>1</v>
      </c>
      <c r="L2021" s="20">
        <v>5</v>
      </c>
    </row>
    <row r="2022" spans="1:12" x14ac:dyDescent="0.3">
      <c r="A2022" s="21">
        <v>43857</v>
      </c>
      <c r="B2022" s="20" t="s">
        <v>764</v>
      </c>
      <c r="C2022" s="20" t="s">
        <v>765</v>
      </c>
      <c r="D2022" s="20" t="s">
        <v>759</v>
      </c>
      <c r="E2022" s="20">
        <v>14400</v>
      </c>
      <c r="F2022" s="20" t="s">
        <v>1090</v>
      </c>
      <c r="G2022" s="20">
        <v>40</v>
      </c>
      <c r="H2022" s="20">
        <v>360</v>
      </c>
      <c r="I2022" s="20">
        <v>880.9</v>
      </c>
      <c r="J2022" s="20">
        <v>2020</v>
      </c>
      <c r="K2022" s="20">
        <v>1</v>
      </c>
      <c r="L2022" s="20">
        <v>5</v>
      </c>
    </row>
    <row r="2023" spans="1:12" x14ac:dyDescent="0.3">
      <c r="A2023" s="21">
        <v>43857</v>
      </c>
      <c r="B2023" s="20" t="s">
        <v>767</v>
      </c>
      <c r="C2023" s="20" t="s">
        <v>768</v>
      </c>
      <c r="D2023" s="20" t="s">
        <v>759</v>
      </c>
      <c r="E2023" s="20">
        <v>13680</v>
      </c>
      <c r="F2023" s="20" t="s">
        <v>1091</v>
      </c>
      <c r="G2023" s="20">
        <v>38</v>
      </c>
      <c r="H2023" s="20">
        <v>360</v>
      </c>
      <c r="I2023" s="20">
        <v>848.85</v>
      </c>
      <c r="J2023" s="20">
        <v>2020</v>
      </c>
      <c r="K2023" s="20">
        <v>1</v>
      </c>
      <c r="L2023" s="20">
        <v>5</v>
      </c>
    </row>
    <row r="2024" spans="1:12" x14ac:dyDescent="0.3">
      <c r="A2024" s="21">
        <v>43857</v>
      </c>
      <c r="B2024" s="20" t="s">
        <v>770</v>
      </c>
      <c r="C2024" s="20" t="s">
        <v>771</v>
      </c>
      <c r="D2024" s="20" t="s">
        <v>759</v>
      </c>
      <c r="E2024" s="20">
        <v>11160</v>
      </c>
      <c r="F2024" s="20" t="s">
        <v>1092</v>
      </c>
      <c r="G2024" s="20">
        <v>31</v>
      </c>
      <c r="H2024" s="20">
        <v>360</v>
      </c>
      <c r="I2024" s="20">
        <v>777.65</v>
      </c>
      <c r="J2024" s="20">
        <v>2020</v>
      </c>
      <c r="K2024" s="20">
        <v>1</v>
      </c>
      <c r="L2024" s="20">
        <v>5</v>
      </c>
    </row>
    <row r="2025" spans="1:12" x14ac:dyDescent="0.3">
      <c r="A2025" s="21">
        <v>43857</v>
      </c>
      <c r="B2025" s="20" t="s">
        <v>773</v>
      </c>
      <c r="C2025" s="20" t="s">
        <v>774</v>
      </c>
      <c r="D2025" s="20" t="s">
        <v>759</v>
      </c>
      <c r="E2025" s="20">
        <v>10800</v>
      </c>
      <c r="F2025" s="20" t="s">
        <v>1093</v>
      </c>
      <c r="G2025" s="20">
        <v>30</v>
      </c>
      <c r="H2025" s="20">
        <v>360</v>
      </c>
      <c r="I2025" s="20">
        <v>724.7</v>
      </c>
      <c r="J2025" s="20">
        <v>2020</v>
      </c>
      <c r="K2025" s="20">
        <v>1</v>
      </c>
      <c r="L2025" s="20">
        <v>5</v>
      </c>
    </row>
    <row r="2026" spans="1:12" x14ac:dyDescent="0.3">
      <c r="A2026" s="21">
        <v>43854</v>
      </c>
      <c r="B2026" s="20" t="s">
        <v>757</v>
      </c>
      <c r="C2026" s="20" t="s">
        <v>758</v>
      </c>
      <c r="D2026" s="20" t="s">
        <v>759</v>
      </c>
      <c r="E2026" s="20">
        <v>9360</v>
      </c>
      <c r="F2026" s="20" t="s">
        <v>1088</v>
      </c>
      <c r="G2026" s="20">
        <v>26</v>
      </c>
      <c r="H2026" s="20">
        <v>360</v>
      </c>
      <c r="I2026" s="20">
        <v>591.6</v>
      </c>
      <c r="J2026" s="20">
        <v>2020</v>
      </c>
      <c r="K2026" s="20">
        <v>1</v>
      </c>
      <c r="L2026" s="20">
        <v>4</v>
      </c>
    </row>
    <row r="2027" spans="1:12" x14ac:dyDescent="0.3">
      <c r="A2027" s="21">
        <v>43854</v>
      </c>
      <c r="B2027" s="20" t="s">
        <v>761</v>
      </c>
      <c r="C2027" s="20" t="s">
        <v>762</v>
      </c>
      <c r="D2027" s="20" t="s">
        <v>759</v>
      </c>
      <c r="E2027" s="20">
        <v>9360</v>
      </c>
      <c r="F2027" s="20" t="s">
        <v>1089</v>
      </c>
      <c r="G2027" s="20">
        <v>26</v>
      </c>
      <c r="H2027" s="20">
        <v>360</v>
      </c>
      <c r="I2027" s="20">
        <v>477.25</v>
      </c>
      <c r="J2027" s="20">
        <v>2020</v>
      </c>
      <c r="K2027" s="20">
        <v>1</v>
      </c>
      <c r="L2027" s="20">
        <v>4</v>
      </c>
    </row>
    <row r="2028" spans="1:12" x14ac:dyDescent="0.3">
      <c r="A2028" s="21">
        <v>43854</v>
      </c>
      <c r="B2028" s="20" t="s">
        <v>764</v>
      </c>
      <c r="C2028" s="20" t="s">
        <v>765</v>
      </c>
      <c r="D2028" s="20" t="s">
        <v>759</v>
      </c>
      <c r="E2028" s="20">
        <v>14400</v>
      </c>
      <c r="F2028" s="20" t="s">
        <v>1090</v>
      </c>
      <c r="G2028" s="20">
        <v>40</v>
      </c>
      <c r="H2028" s="20">
        <v>360</v>
      </c>
      <c r="I2028" s="20">
        <v>873</v>
      </c>
      <c r="J2028" s="20">
        <v>2020</v>
      </c>
      <c r="K2028" s="20">
        <v>1</v>
      </c>
      <c r="L2028" s="20">
        <v>4</v>
      </c>
    </row>
    <row r="2029" spans="1:12" x14ac:dyDescent="0.3">
      <c r="A2029" s="21">
        <v>43854</v>
      </c>
      <c r="B2029" s="20" t="s">
        <v>767</v>
      </c>
      <c r="C2029" s="20" t="s">
        <v>768</v>
      </c>
      <c r="D2029" s="20" t="s">
        <v>759</v>
      </c>
      <c r="E2029" s="20">
        <v>12960</v>
      </c>
      <c r="F2029" s="20" t="s">
        <v>1091</v>
      </c>
      <c r="G2029" s="20">
        <v>36</v>
      </c>
      <c r="H2029" s="20">
        <v>360</v>
      </c>
      <c r="I2029" s="20">
        <v>794.85</v>
      </c>
      <c r="J2029" s="20">
        <v>2020</v>
      </c>
      <c r="K2029" s="20">
        <v>1</v>
      </c>
      <c r="L2029" s="20">
        <v>4</v>
      </c>
    </row>
    <row r="2030" spans="1:12" x14ac:dyDescent="0.3">
      <c r="A2030" s="21">
        <v>43854</v>
      </c>
      <c r="B2030" s="20" t="s">
        <v>770</v>
      </c>
      <c r="C2030" s="20" t="s">
        <v>771</v>
      </c>
      <c r="D2030" s="20" t="s">
        <v>759</v>
      </c>
      <c r="E2030" s="20">
        <v>11160</v>
      </c>
      <c r="F2030" s="20" t="s">
        <v>1092</v>
      </c>
      <c r="G2030" s="20">
        <v>31</v>
      </c>
      <c r="H2030" s="20">
        <v>360</v>
      </c>
      <c r="I2030" s="20">
        <v>773.45</v>
      </c>
      <c r="J2030" s="20">
        <v>2020</v>
      </c>
      <c r="K2030" s="20">
        <v>1</v>
      </c>
      <c r="L2030" s="20">
        <v>4</v>
      </c>
    </row>
    <row r="2031" spans="1:12" x14ac:dyDescent="0.3">
      <c r="A2031" s="21">
        <v>43854</v>
      </c>
      <c r="B2031" s="20" t="s">
        <v>773</v>
      </c>
      <c r="C2031" s="20" t="s">
        <v>774</v>
      </c>
      <c r="D2031" s="20" t="s">
        <v>759</v>
      </c>
      <c r="E2031" s="20">
        <v>11880</v>
      </c>
      <c r="F2031" s="20" t="s">
        <v>1093</v>
      </c>
      <c r="G2031" s="20">
        <v>33</v>
      </c>
      <c r="H2031" s="20">
        <v>360</v>
      </c>
      <c r="I2031" s="20">
        <v>790.5</v>
      </c>
      <c r="J2031" s="20">
        <v>2020</v>
      </c>
      <c r="K2031" s="20">
        <v>1</v>
      </c>
      <c r="L2031" s="20">
        <v>4</v>
      </c>
    </row>
    <row r="2032" spans="1:12" x14ac:dyDescent="0.3">
      <c r="A2032" s="21">
        <v>43854</v>
      </c>
      <c r="B2032" s="20" t="s">
        <v>757</v>
      </c>
      <c r="C2032" s="20" t="s">
        <v>758</v>
      </c>
      <c r="D2032" s="20" t="s">
        <v>759</v>
      </c>
      <c r="E2032" s="20">
        <v>8640</v>
      </c>
      <c r="F2032" s="20" t="s">
        <v>1088</v>
      </c>
      <c r="G2032" s="20">
        <v>24</v>
      </c>
      <c r="H2032" s="20">
        <v>360</v>
      </c>
      <c r="I2032" s="20">
        <v>543.35</v>
      </c>
      <c r="J2032" s="20">
        <v>2020</v>
      </c>
      <c r="K2032" s="20">
        <v>1</v>
      </c>
      <c r="L2032" s="20">
        <v>4</v>
      </c>
    </row>
    <row r="2033" spans="1:12" x14ac:dyDescent="0.3">
      <c r="A2033" s="21">
        <v>43854</v>
      </c>
      <c r="B2033" s="20" t="s">
        <v>761</v>
      </c>
      <c r="C2033" s="20" t="s">
        <v>762</v>
      </c>
      <c r="D2033" s="20" t="s">
        <v>759</v>
      </c>
      <c r="E2033" s="20">
        <v>8640</v>
      </c>
      <c r="F2033" s="20" t="s">
        <v>1089</v>
      </c>
      <c r="G2033" s="20">
        <v>24</v>
      </c>
      <c r="H2033" s="20">
        <v>360</v>
      </c>
      <c r="I2033" s="20">
        <v>435.55</v>
      </c>
      <c r="J2033" s="20">
        <v>2020</v>
      </c>
      <c r="K2033" s="20">
        <v>1</v>
      </c>
      <c r="L2033" s="20">
        <v>4</v>
      </c>
    </row>
    <row r="2034" spans="1:12" x14ac:dyDescent="0.3">
      <c r="A2034" s="21">
        <v>43854</v>
      </c>
      <c r="B2034" s="20" t="s">
        <v>764</v>
      </c>
      <c r="C2034" s="20" t="s">
        <v>765</v>
      </c>
      <c r="D2034" s="20" t="s">
        <v>759</v>
      </c>
      <c r="E2034" s="20">
        <v>14400</v>
      </c>
      <c r="F2034" s="20" t="s">
        <v>1090</v>
      </c>
      <c r="G2034" s="20">
        <v>40</v>
      </c>
      <c r="H2034" s="20">
        <v>360</v>
      </c>
      <c r="I2034" s="20">
        <v>870.85</v>
      </c>
      <c r="J2034" s="20">
        <v>2020</v>
      </c>
      <c r="K2034" s="20">
        <v>1</v>
      </c>
      <c r="L2034" s="20">
        <v>4</v>
      </c>
    </row>
    <row r="2035" spans="1:12" x14ac:dyDescent="0.3">
      <c r="A2035" s="21">
        <v>43854</v>
      </c>
      <c r="B2035" s="20" t="s">
        <v>767</v>
      </c>
      <c r="C2035" s="20" t="s">
        <v>768</v>
      </c>
      <c r="D2035" s="20" t="s">
        <v>759</v>
      </c>
      <c r="E2035" s="20">
        <v>12960</v>
      </c>
      <c r="F2035" s="20" t="s">
        <v>1091</v>
      </c>
      <c r="G2035" s="20">
        <v>36</v>
      </c>
      <c r="H2035" s="20">
        <v>360</v>
      </c>
      <c r="I2035" s="20">
        <v>792</v>
      </c>
      <c r="J2035" s="20">
        <v>2020</v>
      </c>
      <c r="K2035" s="20">
        <v>1</v>
      </c>
      <c r="L2035" s="20">
        <v>4</v>
      </c>
    </row>
    <row r="2036" spans="1:12" x14ac:dyDescent="0.3">
      <c r="A2036" s="21">
        <v>43854</v>
      </c>
      <c r="B2036" s="20" t="s">
        <v>770</v>
      </c>
      <c r="C2036" s="20" t="s">
        <v>771</v>
      </c>
      <c r="D2036" s="20" t="s">
        <v>759</v>
      </c>
      <c r="E2036" s="20">
        <v>11520</v>
      </c>
      <c r="F2036" s="20" t="s">
        <v>1092</v>
      </c>
      <c r="G2036" s="20">
        <v>32</v>
      </c>
      <c r="H2036" s="20">
        <v>360</v>
      </c>
      <c r="I2036" s="20">
        <v>786.55</v>
      </c>
      <c r="J2036" s="20">
        <v>2020</v>
      </c>
      <c r="K2036" s="20">
        <v>1</v>
      </c>
      <c r="L2036" s="20">
        <v>4</v>
      </c>
    </row>
    <row r="2037" spans="1:12" x14ac:dyDescent="0.3">
      <c r="A2037" s="21">
        <v>43854</v>
      </c>
      <c r="B2037" s="20" t="s">
        <v>773</v>
      </c>
      <c r="C2037" s="20" t="s">
        <v>774</v>
      </c>
      <c r="D2037" s="20" t="s">
        <v>759</v>
      </c>
      <c r="E2037" s="20">
        <v>11160</v>
      </c>
      <c r="F2037" s="20" t="s">
        <v>1093</v>
      </c>
      <c r="G2037" s="20">
        <v>31</v>
      </c>
      <c r="H2037" s="20">
        <v>360</v>
      </c>
      <c r="I2037" s="20">
        <v>739.2</v>
      </c>
      <c r="J2037" s="20">
        <v>2020</v>
      </c>
      <c r="K2037" s="20">
        <v>1</v>
      </c>
      <c r="L2037" s="20">
        <v>4</v>
      </c>
    </row>
    <row r="2038" spans="1:12" x14ac:dyDescent="0.3">
      <c r="A2038" s="21">
        <v>43854</v>
      </c>
      <c r="B2038" s="20" t="s">
        <v>757</v>
      </c>
      <c r="C2038" s="20" t="s">
        <v>758</v>
      </c>
      <c r="D2038" s="20" t="s">
        <v>759</v>
      </c>
      <c r="E2038" s="20">
        <v>8640</v>
      </c>
      <c r="F2038" s="20" t="s">
        <v>1088</v>
      </c>
      <c r="G2038" s="20">
        <v>24</v>
      </c>
      <c r="H2038" s="20">
        <v>360</v>
      </c>
      <c r="I2038" s="20">
        <v>546.45000000000005</v>
      </c>
      <c r="J2038" s="20">
        <v>2020</v>
      </c>
      <c r="K2038" s="20">
        <v>1</v>
      </c>
      <c r="L2038" s="20">
        <v>4</v>
      </c>
    </row>
    <row r="2039" spans="1:12" x14ac:dyDescent="0.3">
      <c r="A2039" s="21">
        <v>43854</v>
      </c>
      <c r="B2039" s="20" t="s">
        <v>761</v>
      </c>
      <c r="C2039" s="20" t="s">
        <v>762</v>
      </c>
      <c r="D2039" s="20" t="s">
        <v>759</v>
      </c>
      <c r="E2039" s="20">
        <v>8640</v>
      </c>
      <c r="F2039" s="20" t="s">
        <v>1089</v>
      </c>
      <c r="G2039" s="20">
        <v>24</v>
      </c>
      <c r="H2039" s="20">
        <v>360</v>
      </c>
      <c r="I2039" s="20">
        <v>431.4</v>
      </c>
      <c r="J2039" s="20">
        <v>2020</v>
      </c>
      <c r="K2039" s="20">
        <v>1</v>
      </c>
      <c r="L2039" s="20">
        <v>4</v>
      </c>
    </row>
    <row r="2040" spans="1:12" x14ac:dyDescent="0.3">
      <c r="A2040" s="21">
        <v>43854</v>
      </c>
      <c r="B2040" s="20" t="s">
        <v>764</v>
      </c>
      <c r="C2040" s="20" t="s">
        <v>765</v>
      </c>
      <c r="D2040" s="20" t="s">
        <v>759</v>
      </c>
      <c r="E2040" s="20">
        <v>13680</v>
      </c>
      <c r="F2040" s="20" t="s">
        <v>1090</v>
      </c>
      <c r="G2040" s="20">
        <v>38</v>
      </c>
      <c r="H2040" s="20">
        <v>360</v>
      </c>
      <c r="I2040" s="20">
        <v>830.25</v>
      </c>
      <c r="J2040" s="20">
        <v>2020</v>
      </c>
      <c r="K2040" s="20">
        <v>1</v>
      </c>
      <c r="L2040" s="20">
        <v>4</v>
      </c>
    </row>
    <row r="2041" spans="1:12" x14ac:dyDescent="0.3">
      <c r="A2041" s="21">
        <v>43854</v>
      </c>
      <c r="B2041" s="20" t="s">
        <v>767</v>
      </c>
      <c r="C2041" s="20" t="s">
        <v>768</v>
      </c>
      <c r="D2041" s="20" t="s">
        <v>759</v>
      </c>
      <c r="E2041" s="20">
        <v>12960</v>
      </c>
      <c r="F2041" s="20" t="s">
        <v>1091</v>
      </c>
      <c r="G2041" s="20">
        <v>36</v>
      </c>
      <c r="H2041" s="20">
        <v>360</v>
      </c>
      <c r="I2041" s="20">
        <v>799.8</v>
      </c>
      <c r="J2041" s="20">
        <v>2020</v>
      </c>
      <c r="K2041" s="20">
        <v>1</v>
      </c>
      <c r="L2041" s="20">
        <v>4</v>
      </c>
    </row>
    <row r="2042" spans="1:12" x14ac:dyDescent="0.3">
      <c r="A2042" s="21">
        <v>43854</v>
      </c>
      <c r="B2042" s="20" t="s">
        <v>770</v>
      </c>
      <c r="C2042" s="20" t="s">
        <v>771</v>
      </c>
      <c r="D2042" s="20" t="s">
        <v>759</v>
      </c>
      <c r="E2042" s="20">
        <v>11520</v>
      </c>
      <c r="F2042" s="20" t="s">
        <v>1092</v>
      </c>
      <c r="G2042" s="20">
        <v>32</v>
      </c>
      <c r="H2042" s="20">
        <v>360</v>
      </c>
      <c r="I2042" s="20">
        <v>792.3</v>
      </c>
      <c r="J2042" s="20">
        <v>2020</v>
      </c>
      <c r="K2042" s="20">
        <v>1</v>
      </c>
      <c r="L2042" s="20">
        <v>4</v>
      </c>
    </row>
    <row r="2043" spans="1:12" x14ac:dyDescent="0.3">
      <c r="A2043" s="21">
        <v>43854</v>
      </c>
      <c r="B2043" s="20" t="s">
        <v>773</v>
      </c>
      <c r="C2043" s="20" t="s">
        <v>774</v>
      </c>
      <c r="D2043" s="20" t="s">
        <v>759</v>
      </c>
      <c r="E2043" s="20">
        <v>11160</v>
      </c>
      <c r="F2043" s="20" t="s">
        <v>1093</v>
      </c>
      <c r="G2043" s="20">
        <v>31</v>
      </c>
      <c r="H2043" s="20">
        <v>360</v>
      </c>
      <c r="I2043" s="20">
        <v>740.8</v>
      </c>
      <c r="J2043" s="20">
        <v>2020</v>
      </c>
      <c r="K2043" s="20">
        <v>1</v>
      </c>
      <c r="L2043" s="20">
        <v>4</v>
      </c>
    </row>
    <row r="2044" spans="1:12" x14ac:dyDescent="0.3">
      <c r="A2044" s="21">
        <v>43854</v>
      </c>
      <c r="B2044" s="20" t="s">
        <v>757</v>
      </c>
      <c r="C2044" s="20" t="s">
        <v>758</v>
      </c>
      <c r="D2044" s="20" t="s">
        <v>759</v>
      </c>
      <c r="E2044" s="20">
        <v>8640</v>
      </c>
      <c r="F2044" s="20" t="s">
        <v>1088</v>
      </c>
      <c r="G2044" s="20">
        <v>24</v>
      </c>
      <c r="H2044" s="20">
        <v>360</v>
      </c>
      <c r="I2044" s="20">
        <v>543.9</v>
      </c>
      <c r="J2044" s="20">
        <v>2020</v>
      </c>
      <c r="K2044" s="20">
        <v>1</v>
      </c>
      <c r="L2044" s="20">
        <v>4</v>
      </c>
    </row>
    <row r="2045" spans="1:12" x14ac:dyDescent="0.3">
      <c r="A2045" s="21">
        <v>43854</v>
      </c>
      <c r="B2045" s="20" t="s">
        <v>761</v>
      </c>
      <c r="C2045" s="20" t="s">
        <v>762</v>
      </c>
      <c r="D2045" s="20" t="s">
        <v>759</v>
      </c>
      <c r="E2045" s="20">
        <v>7920</v>
      </c>
      <c r="F2045" s="20" t="s">
        <v>1089</v>
      </c>
      <c r="G2045" s="20">
        <v>22</v>
      </c>
      <c r="H2045" s="20">
        <v>360</v>
      </c>
      <c r="I2045" s="20">
        <v>390.8</v>
      </c>
      <c r="J2045" s="20">
        <v>2020</v>
      </c>
      <c r="K2045" s="20">
        <v>1</v>
      </c>
      <c r="L2045" s="20">
        <v>4</v>
      </c>
    </row>
    <row r="2046" spans="1:12" x14ac:dyDescent="0.3">
      <c r="A2046" s="21">
        <v>43854</v>
      </c>
      <c r="B2046" s="20" t="s">
        <v>764</v>
      </c>
      <c r="C2046" s="20" t="s">
        <v>765</v>
      </c>
      <c r="D2046" s="20" t="s">
        <v>759</v>
      </c>
      <c r="E2046" s="20">
        <v>14400</v>
      </c>
      <c r="F2046" s="20" t="s">
        <v>1090</v>
      </c>
      <c r="G2046" s="20">
        <v>40</v>
      </c>
      <c r="H2046" s="20">
        <v>360</v>
      </c>
      <c r="I2046" s="20">
        <v>876.85</v>
      </c>
      <c r="J2046" s="20">
        <v>2020</v>
      </c>
      <c r="K2046" s="20">
        <v>1</v>
      </c>
      <c r="L2046" s="20">
        <v>4</v>
      </c>
    </row>
    <row r="2047" spans="1:12" x14ac:dyDescent="0.3">
      <c r="A2047" s="21">
        <v>43854</v>
      </c>
      <c r="B2047" s="20" t="s">
        <v>767</v>
      </c>
      <c r="C2047" s="20" t="s">
        <v>768</v>
      </c>
      <c r="D2047" s="20" t="s">
        <v>759</v>
      </c>
      <c r="E2047" s="20">
        <v>13680</v>
      </c>
      <c r="F2047" s="20" t="s">
        <v>1091</v>
      </c>
      <c r="G2047" s="20">
        <v>38</v>
      </c>
      <c r="H2047" s="20">
        <v>360</v>
      </c>
      <c r="I2047" s="20">
        <v>842.6</v>
      </c>
      <c r="J2047" s="20">
        <v>2020</v>
      </c>
      <c r="K2047" s="20">
        <v>1</v>
      </c>
      <c r="L2047" s="20">
        <v>4</v>
      </c>
    </row>
    <row r="2048" spans="1:12" x14ac:dyDescent="0.3">
      <c r="A2048" s="21">
        <v>43854</v>
      </c>
      <c r="B2048" s="20" t="s">
        <v>770</v>
      </c>
      <c r="C2048" s="20" t="s">
        <v>771</v>
      </c>
      <c r="D2048" s="20" t="s">
        <v>759</v>
      </c>
      <c r="E2048" s="20">
        <v>10440</v>
      </c>
      <c r="F2048" s="20" t="s">
        <v>1092</v>
      </c>
      <c r="G2048" s="20">
        <v>29</v>
      </c>
      <c r="H2048" s="20">
        <v>360</v>
      </c>
      <c r="I2048" s="20">
        <v>716.3</v>
      </c>
      <c r="J2048" s="20">
        <v>2020</v>
      </c>
      <c r="K2048" s="20">
        <v>1</v>
      </c>
      <c r="L2048" s="20">
        <v>4</v>
      </c>
    </row>
    <row r="2049" spans="1:12" x14ac:dyDescent="0.3">
      <c r="A2049" s="21">
        <v>43854</v>
      </c>
      <c r="B2049" s="20" t="s">
        <v>773</v>
      </c>
      <c r="C2049" s="20" t="s">
        <v>774</v>
      </c>
      <c r="D2049" s="20" t="s">
        <v>759</v>
      </c>
      <c r="E2049" s="20">
        <v>12240</v>
      </c>
      <c r="F2049" s="20" t="s">
        <v>1093</v>
      </c>
      <c r="G2049" s="20">
        <v>34</v>
      </c>
      <c r="H2049" s="20">
        <v>360</v>
      </c>
      <c r="I2049" s="20">
        <v>814.3</v>
      </c>
      <c r="J2049" s="20">
        <v>2020</v>
      </c>
      <c r="K2049" s="20">
        <v>1</v>
      </c>
      <c r="L2049" s="20">
        <v>4</v>
      </c>
    </row>
    <row r="2050" spans="1:12" x14ac:dyDescent="0.3">
      <c r="A2050" s="21">
        <v>43854</v>
      </c>
      <c r="B2050" s="20" t="s">
        <v>757</v>
      </c>
      <c r="C2050" s="20" t="s">
        <v>758</v>
      </c>
      <c r="D2050" s="20" t="s">
        <v>759</v>
      </c>
      <c r="E2050" s="20">
        <v>10080</v>
      </c>
      <c r="F2050" s="20" t="s">
        <v>1088</v>
      </c>
      <c r="G2050" s="20">
        <v>28</v>
      </c>
      <c r="H2050" s="20">
        <v>360</v>
      </c>
      <c r="I2050" s="20">
        <v>610.66</v>
      </c>
      <c r="J2050" s="20">
        <v>2020</v>
      </c>
      <c r="K2050" s="20">
        <v>1</v>
      </c>
      <c r="L2050" s="20">
        <v>4</v>
      </c>
    </row>
    <row r="2051" spans="1:12" x14ac:dyDescent="0.3">
      <c r="A2051" s="21">
        <v>43854</v>
      </c>
      <c r="B2051" s="20" t="s">
        <v>761</v>
      </c>
      <c r="C2051" s="20" t="s">
        <v>762</v>
      </c>
      <c r="D2051" s="20" t="s">
        <v>759</v>
      </c>
      <c r="E2051" s="20">
        <v>7560</v>
      </c>
      <c r="F2051" s="20" t="s">
        <v>1089</v>
      </c>
      <c r="G2051" s="20">
        <v>21</v>
      </c>
      <c r="H2051" s="20">
        <v>360</v>
      </c>
      <c r="I2051" s="20">
        <v>393.5</v>
      </c>
      <c r="J2051" s="20">
        <v>2020</v>
      </c>
      <c r="K2051" s="20">
        <v>1</v>
      </c>
      <c r="L2051" s="20">
        <v>4</v>
      </c>
    </row>
    <row r="2052" spans="1:12" x14ac:dyDescent="0.3">
      <c r="A2052" s="21">
        <v>43854</v>
      </c>
      <c r="B2052" s="20" t="s">
        <v>764</v>
      </c>
      <c r="C2052" s="20" t="s">
        <v>765</v>
      </c>
      <c r="D2052" s="20" t="s">
        <v>759</v>
      </c>
      <c r="E2052" s="20">
        <v>16920</v>
      </c>
      <c r="F2052" s="20" t="s">
        <v>1090</v>
      </c>
      <c r="G2052" s="20">
        <v>47</v>
      </c>
      <c r="H2052" s="20">
        <v>360</v>
      </c>
      <c r="I2052" s="20">
        <v>1024</v>
      </c>
      <c r="J2052" s="20">
        <v>2020</v>
      </c>
      <c r="K2052" s="20">
        <v>1</v>
      </c>
      <c r="L2052" s="20">
        <v>4</v>
      </c>
    </row>
    <row r="2053" spans="1:12" x14ac:dyDescent="0.3">
      <c r="A2053" s="21">
        <v>43854</v>
      </c>
      <c r="B2053" s="20" t="s">
        <v>767</v>
      </c>
      <c r="C2053" s="20" t="s">
        <v>768</v>
      </c>
      <c r="D2053" s="20" t="s">
        <v>759</v>
      </c>
      <c r="E2053" s="20">
        <v>14400</v>
      </c>
      <c r="F2053" s="20" t="s">
        <v>1091</v>
      </c>
      <c r="G2053" s="20">
        <v>40</v>
      </c>
      <c r="H2053" s="20">
        <v>360</v>
      </c>
      <c r="I2053" s="20">
        <v>890.05</v>
      </c>
      <c r="J2053" s="20">
        <v>2020</v>
      </c>
      <c r="K2053" s="20">
        <v>1</v>
      </c>
      <c r="L2053" s="20">
        <v>4</v>
      </c>
    </row>
    <row r="2054" spans="1:12" x14ac:dyDescent="0.3">
      <c r="A2054" s="21">
        <v>43854</v>
      </c>
      <c r="B2054" s="20" t="s">
        <v>770</v>
      </c>
      <c r="C2054" s="20" t="s">
        <v>771</v>
      </c>
      <c r="D2054" s="20" t="s">
        <v>759</v>
      </c>
      <c r="E2054" s="20">
        <v>11160</v>
      </c>
      <c r="F2054" s="20" t="s">
        <v>1092</v>
      </c>
      <c r="G2054" s="20">
        <v>31</v>
      </c>
      <c r="H2054" s="20">
        <v>360</v>
      </c>
      <c r="I2054" s="20">
        <v>766.8</v>
      </c>
      <c r="J2054" s="20">
        <v>2020</v>
      </c>
      <c r="K2054" s="20">
        <v>1</v>
      </c>
      <c r="L2054" s="20">
        <v>4</v>
      </c>
    </row>
    <row r="2055" spans="1:12" x14ac:dyDescent="0.3">
      <c r="A2055" s="21">
        <v>43854</v>
      </c>
      <c r="B2055" s="20" t="s">
        <v>773</v>
      </c>
      <c r="C2055" s="20" t="s">
        <v>774</v>
      </c>
      <c r="D2055" s="20" t="s">
        <v>759</v>
      </c>
      <c r="E2055" s="20">
        <v>13320</v>
      </c>
      <c r="F2055" s="20" t="s">
        <v>1093</v>
      </c>
      <c r="G2055" s="20">
        <v>37</v>
      </c>
      <c r="H2055" s="20">
        <v>360</v>
      </c>
      <c r="I2055" s="20">
        <v>889.35</v>
      </c>
      <c r="J2055" s="20">
        <v>2020</v>
      </c>
      <c r="K2055" s="20">
        <v>1</v>
      </c>
      <c r="L2055" s="20">
        <v>4</v>
      </c>
    </row>
    <row r="2056" spans="1:12" x14ac:dyDescent="0.3">
      <c r="A2056" s="21">
        <v>43850</v>
      </c>
      <c r="B2056" s="20" t="s">
        <v>826</v>
      </c>
      <c r="C2056" s="20" t="s">
        <v>827</v>
      </c>
      <c r="D2056" s="20" t="s">
        <v>759</v>
      </c>
      <c r="E2056" s="20">
        <v>26640</v>
      </c>
      <c r="F2056" s="20" t="s">
        <v>1094</v>
      </c>
      <c r="G2056" s="20">
        <v>74</v>
      </c>
      <c r="H2056" s="20">
        <v>360</v>
      </c>
      <c r="I2056" s="20">
        <v>1697.45</v>
      </c>
      <c r="J2056" s="20">
        <v>2020</v>
      </c>
      <c r="K2056" s="20">
        <v>1</v>
      </c>
      <c r="L2056" s="20">
        <v>4</v>
      </c>
    </row>
    <row r="2057" spans="1:12" x14ac:dyDescent="0.3">
      <c r="A2057" s="21">
        <v>43850</v>
      </c>
      <c r="B2057" s="20" t="s">
        <v>757</v>
      </c>
      <c r="C2057" s="20" t="s">
        <v>758</v>
      </c>
      <c r="D2057" s="20" t="s">
        <v>759</v>
      </c>
      <c r="E2057" s="20">
        <v>9000</v>
      </c>
      <c r="F2057" s="20" t="s">
        <v>1095</v>
      </c>
      <c r="G2057" s="20">
        <v>25</v>
      </c>
      <c r="H2057" s="20">
        <v>360</v>
      </c>
      <c r="I2057" s="20">
        <v>569.62</v>
      </c>
      <c r="J2057" s="20">
        <v>2020</v>
      </c>
      <c r="K2057" s="20">
        <v>1</v>
      </c>
      <c r="L2057" s="20">
        <v>4</v>
      </c>
    </row>
    <row r="2058" spans="1:12" x14ac:dyDescent="0.3">
      <c r="A2058" s="21">
        <v>43850</v>
      </c>
      <c r="B2058" s="20" t="s">
        <v>761</v>
      </c>
      <c r="C2058" s="20" t="s">
        <v>762</v>
      </c>
      <c r="D2058" s="20" t="s">
        <v>759</v>
      </c>
      <c r="E2058" s="20">
        <v>5760</v>
      </c>
      <c r="F2058" s="20" t="s">
        <v>1096</v>
      </c>
      <c r="G2058" s="20">
        <v>16</v>
      </c>
      <c r="H2058" s="20">
        <v>360</v>
      </c>
      <c r="I2058" s="20">
        <v>278.85000000000002</v>
      </c>
      <c r="J2058" s="20">
        <v>2020</v>
      </c>
      <c r="K2058" s="20">
        <v>1</v>
      </c>
      <c r="L2058" s="20">
        <v>4</v>
      </c>
    </row>
    <row r="2059" spans="1:12" x14ac:dyDescent="0.3">
      <c r="A2059" s="21">
        <v>43850</v>
      </c>
      <c r="B2059" s="20" t="s">
        <v>764</v>
      </c>
      <c r="C2059" s="20" t="s">
        <v>765</v>
      </c>
      <c r="D2059" s="20" t="s">
        <v>759</v>
      </c>
      <c r="E2059" s="20">
        <v>11520</v>
      </c>
      <c r="F2059" s="20" t="s">
        <v>1097</v>
      </c>
      <c r="G2059" s="20">
        <v>32</v>
      </c>
      <c r="H2059" s="20">
        <v>360</v>
      </c>
      <c r="I2059" s="20">
        <v>698.65</v>
      </c>
      <c r="J2059" s="20">
        <v>2020</v>
      </c>
      <c r="K2059" s="20">
        <v>1</v>
      </c>
      <c r="L2059" s="20">
        <v>4</v>
      </c>
    </row>
    <row r="2060" spans="1:12" x14ac:dyDescent="0.3">
      <c r="A2060" s="21">
        <v>43850</v>
      </c>
      <c r="B2060" s="20" t="s">
        <v>767</v>
      </c>
      <c r="C2060" s="20" t="s">
        <v>768</v>
      </c>
      <c r="D2060" s="20" t="s">
        <v>759</v>
      </c>
      <c r="E2060" s="20">
        <v>10440</v>
      </c>
      <c r="F2060" s="20" t="s">
        <v>1098</v>
      </c>
      <c r="G2060" s="20">
        <v>29</v>
      </c>
      <c r="H2060" s="20">
        <v>360</v>
      </c>
      <c r="I2060" s="20">
        <v>645.95000000000005</v>
      </c>
      <c r="J2060" s="20">
        <v>2020</v>
      </c>
      <c r="K2060" s="20">
        <v>1</v>
      </c>
      <c r="L2060" s="20">
        <v>4</v>
      </c>
    </row>
    <row r="2061" spans="1:12" x14ac:dyDescent="0.3">
      <c r="A2061" s="21">
        <v>43850</v>
      </c>
      <c r="B2061" s="20" t="s">
        <v>770</v>
      </c>
      <c r="C2061" s="20" t="s">
        <v>771</v>
      </c>
      <c r="D2061" s="20" t="s">
        <v>759</v>
      </c>
      <c r="E2061" s="20">
        <v>10080</v>
      </c>
      <c r="F2061" s="20" t="s">
        <v>1099</v>
      </c>
      <c r="G2061" s="20">
        <v>28</v>
      </c>
      <c r="H2061" s="20">
        <v>360</v>
      </c>
      <c r="I2061" s="20">
        <v>687.65</v>
      </c>
      <c r="J2061" s="20">
        <v>2020</v>
      </c>
      <c r="K2061" s="20">
        <v>1</v>
      </c>
      <c r="L2061" s="20">
        <v>4</v>
      </c>
    </row>
    <row r="2062" spans="1:12" x14ac:dyDescent="0.3">
      <c r="A2062" s="21">
        <v>43850</v>
      </c>
      <c r="B2062" s="20" t="s">
        <v>773</v>
      </c>
      <c r="C2062" s="20" t="s">
        <v>774</v>
      </c>
      <c r="D2062" s="20" t="s">
        <v>759</v>
      </c>
      <c r="E2062" s="20">
        <v>10800</v>
      </c>
      <c r="F2062" s="20" t="s">
        <v>1100</v>
      </c>
      <c r="G2062" s="20">
        <v>30</v>
      </c>
      <c r="H2062" s="20">
        <v>360</v>
      </c>
      <c r="I2062" s="20">
        <v>720.35</v>
      </c>
      <c r="J2062" s="20">
        <v>2020</v>
      </c>
      <c r="K2062" s="20">
        <v>1</v>
      </c>
      <c r="L2062" s="20">
        <v>4</v>
      </c>
    </row>
    <row r="2063" spans="1:12" x14ac:dyDescent="0.3">
      <c r="A2063" s="21">
        <v>43850</v>
      </c>
      <c r="B2063" s="20" t="s">
        <v>757</v>
      </c>
      <c r="C2063" s="20" t="s">
        <v>758</v>
      </c>
      <c r="D2063" s="20" t="s">
        <v>759</v>
      </c>
      <c r="E2063" s="20">
        <v>9000</v>
      </c>
      <c r="F2063" s="20" t="s">
        <v>1095</v>
      </c>
      <c r="G2063" s="20">
        <v>25</v>
      </c>
      <c r="H2063" s="20">
        <v>360</v>
      </c>
      <c r="I2063" s="20">
        <v>567.35</v>
      </c>
      <c r="J2063" s="20">
        <v>2020</v>
      </c>
      <c r="K2063" s="20">
        <v>1</v>
      </c>
      <c r="L2063" s="20">
        <v>4</v>
      </c>
    </row>
    <row r="2064" spans="1:12" x14ac:dyDescent="0.3">
      <c r="A2064" s="21">
        <v>43850</v>
      </c>
      <c r="B2064" s="20" t="s">
        <v>761</v>
      </c>
      <c r="C2064" s="20" t="s">
        <v>762</v>
      </c>
      <c r="D2064" s="20" t="s">
        <v>759</v>
      </c>
      <c r="E2064" s="20">
        <v>5760</v>
      </c>
      <c r="F2064" s="20" t="s">
        <v>1096</v>
      </c>
      <c r="G2064" s="20">
        <v>16</v>
      </c>
      <c r="H2064" s="20">
        <v>360</v>
      </c>
      <c r="I2064" s="20">
        <v>274.14999999999998</v>
      </c>
      <c r="J2064" s="20">
        <v>2020</v>
      </c>
      <c r="K2064" s="20">
        <v>1</v>
      </c>
      <c r="L2064" s="20">
        <v>4</v>
      </c>
    </row>
    <row r="2065" spans="1:12" x14ac:dyDescent="0.3">
      <c r="A2065" s="21">
        <v>43850</v>
      </c>
      <c r="B2065" s="20" t="s">
        <v>764</v>
      </c>
      <c r="C2065" s="20" t="s">
        <v>765</v>
      </c>
      <c r="D2065" s="20" t="s">
        <v>759</v>
      </c>
      <c r="E2065" s="20">
        <v>14040</v>
      </c>
      <c r="F2065" s="20" t="s">
        <v>1097</v>
      </c>
      <c r="G2065" s="20">
        <v>39</v>
      </c>
      <c r="H2065" s="20">
        <v>360</v>
      </c>
      <c r="I2065" s="20">
        <v>843.7</v>
      </c>
      <c r="J2065" s="20">
        <v>2020</v>
      </c>
      <c r="K2065" s="20">
        <v>1</v>
      </c>
      <c r="L2065" s="20">
        <v>4</v>
      </c>
    </row>
    <row r="2066" spans="1:12" x14ac:dyDescent="0.3">
      <c r="A2066" s="21">
        <v>43850</v>
      </c>
      <c r="B2066" s="20" t="s">
        <v>767</v>
      </c>
      <c r="C2066" s="20" t="s">
        <v>768</v>
      </c>
      <c r="D2066" s="20" t="s">
        <v>759</v>
      </c>
      <c r="E2066" s="20">
        <v>13320</v>
      </c>
      <c r="F2066" s="20" t="s">
        <v>1098</v>
      </c>
      <c r="G2066" s="20">
        <v>37</v>
      </c>
      <c r="H2066" s="20">
        <v>360</v>
      </c>
      <c r="I2066" s="20">
        <v>814.2</v>
      </c>
      <c r="J2066" s="20">
        <v>2020</v>
      </c>
      <c r="K2066" s="20">
        <v>1</v>
      </c>
      <c r="L2066" s="20">
        <v>4</v>
      </c>
    </row>
    <row r="2067" spans="1:12" x14ac:dyDescent="0.3">
      <c r="A2067" s="21">
        <v>43850</v>
      </c>
      <c r="B2067" s="20" t="s">
        <v>770</v>
      </c>
      <c r="C2067" s="20" t="s">
        <v>771</v>
      </c>
      <c r="D2067" s="20" t="s">
        <v>759</v>
      </c>
      <c r="E2067" s="20">
        <v>11160</v>
      </c>
      <c r="F2067" s="20" t="s">
        <v>1099</v>
      </c>
      <c r="G2067" s="20">
        <v>31</v>
      </c>
      <c r="H2067" s="20">
        <v>360</v>
      </c>
      <c r="I2067" s="20">
        <v>761.6</v>
      </c>
      <c r="J2067" s="20">
        <v>2020</v>
      </c>
      <c r="K2067" s="20">
        <v>1</v>
      </c>
      <c r="L2067" s="20">
        <v>4</v>
      </c>
    </row>
    <row r="2068" spans="1:12" x14ac:dyDescent="0.3">
      <c r="A2068" s="21">
        <v>43850</v>
      </c>
      <c r="B2068" s="20" t="s">
        <v>773</v>
      </c>
      <c r="C2068" s="20" t="s">
        <v>774</v>
      </c>
      <c r="D2068" s="20" t="s">
        <v>759</v>
      </c>
      <c r="E2068" s="20">
        <v>11520</v>
      </c>
      <c r="F2068" s="20" t="s">
        <v>1100</v>
      </c>
      <c r="G2068" s="20">
        <v>32</v>
      </c>
      <c r="H2068" s="20">
        <v>360</v>
      </c>
      <c r="I2068" s="20">
        <v>763.2</v>
      </c>
      <c r="J2068" s="20">
        <v>2020</v>
      </c>
      <c r="K2068" s="20">
        <v>1</v>
      </c>
      <c r="L2068" s="20">
        <v>4</v>
      </c>
    </row>
    <row r="2069" spans="1:12" x14ac:dyDescent="0.3">
      <c r="A2069" s="21">
        <v>43850</v>
      </c>
      <c r="B2069" s="20" t="s">
        <v>757</v>
      </c>
      <c r="C2069" s="20" t="s">
        <v>758</v>
      </c>
      <c r="D2069" s="20" t="s">
        <v>759</v>
      </c>
      <c r="E2069" s="20">
        <v>8640</v>
      </c>
      <c r="F2069" s="20" t="s">
        <v>1095</v>
      </c>
      <c r="G2069" s="20">
        <v>24</v>
      </c>
      <c r="H2069" s="20">
        <v>360</v>
      </c>
      <c r="I2069" s="20">
        <v>549.04999999999995</v>
      </c>
      <c r="J2069" s="20">
        <v>2020</v>
      </c>
      <c r="K2069" s="20">
        <v>1</v>
      </c>
      <c r="L2069" s="20">
        <v>4</v>
      </c>
    </row>
    <row r="2070" spans="1:12" x14ac:dyDescent="0.3">
      <c r="A2070" s="21">
        <v>43850</v>
      </c>
      <c r="B2070" s="20" t="s">
        <v>761</v>
      </c>
      <c r="C2070" s="20" t="s">
        <v>762</v>
      </c>
      <c r="D2070" s="20" t="s">
        <v>759</v>
      </c>
      <c r="E2070" s="20">
        <v>5040</v>
      </c>
      <c r="F2070" s="20" t="s">
        <v>1096</v>
      </c>
      <c r="G2070" s="20">
        <v>14</v>
      </c>
      <c r="H2070" s="20">
        <v>360</v>
      </c>
      <c r="I2070" s="20">
        <v>238.6</v>
      </c>
      <c r="J2070" s="20">
        <v>2020</v>
      </c>
      <c r="K2070" s="20">
        <v>1</v>
      </c>
      <c r="L2070" s="20">
        <v>4</v>
      </c>
    </row>
    <row r="2071" spans="1:12" x14ac:dyDescent="0.3">
      <c r="A2071" s="21">
        <v>43850</v>
      </c>
      <c r="B2071" s="20" t="s">
        <v>764</v>
      </c>
      <c r="C2071" s="20" t="s">
        <v>765</v>
      </c>
      <c r="D2071" s="20" t="s">
        <v>759</v>
      </c>
      <c r="E2071" s="20">
        <v>13680</v>
      </c>
      <c r="F2071" s="20" t="s">
        <v>1097</v>
      </c>
      <c r="G2071" s="20">
        <v>38</v>
      </c>
      <c r="H2071" s="20">
        <v>360</v>
      </c>
      <c r="I2071" s="20">
        <v>816.75</v>
      </c>
      <c r="J2071" s="20">
        <v>2020</v>
      </c>
      <c r="K2071" s="20">
        <v>1</v>
      </c>
      <c r="L2071" s="20">
        <v>4</v>
      </c>
    </row>
    <row r="2072" spans="1:12" x14ac:dyDescent="0.3">
      <c r="A2072" s="21">
        <v>43850</v>
      </c>
      <c r="B2072" s="20" t="s">
        <v>767</v>
      </c>
      <c r="C2072" s="20" t="s">
        <v>768</v>
      </c>
      <c r="D2072" s="20" t="s">
        <v>759</v>
      </c>
      <c r="E2072" s="20">
        <v>12600</v>
      </c>
      <c r="F2072" s="20" t="s">
        <v>1098</v>
      </c>
      <c r="G2072" s="20">
        <v>35</v>
      </c>
      <c r="H2072" s="20">
        <v>360</v>
      </c>
      <c r="I2072" s="20">
        <v>768.8</v>
      </c>
      <c r="J2072" s="20">
        <v>2020</v>
      </c>
      <c r="K2072" s="20">
        <v>1</v>
      </c>
      <c r="L2072" s="20">
        <v>4</v>
      </c>
    </row>
    <row r="2073" spans="1:12" x14ac:dyDescent="0.3">
      <c r="A2073" s="21">
        <v>43850</v>
      </c>
      <c r="B2073" s="20" t="s">
        <v>770</v>
      </c>
      <c r="C2073" s="20" t="s">
        <v>771</v>
      </c>
      <c r="D2073" s="20" t="s">
        <v>759</v>
      </c>
      <c r="E2073" s="20">
        <v>11160</v>
      </c>
      <c r="F2073" s="20" t="s">
        <v>1099</v>
      </c>
      <c r="G2073" s="20">
        <v>31</v>
      </c>
      <c r="H2073" s="20">
        <v>360</v>
      </c>
      <c r="I2073" s="20">
        <v>763.4</v>
      </c>
      <c r="J2073" s="20">
        <v>2020</v>
      </c>
      <c r="K2073" s="20">
        <v>1</v>
      </c>
      <c r="L2073" s="20">
        <v>4</v>
      </c>
    </row>
    <row r="2074" spans="1:12" x14ac:dyDescent="0.3">
      <c r="A2074" s="21">
        <v>43850</v>
      </c>
      <c r="B2074" s="20" t="s">
        <v>773</v>
      </c>
      <c r="C2074" s="20" t="s">
        <v>774</v>
      </c>
      <c r="D2074" s="20" t="s">
        <v>759</v>
      </c>
      <c r="E2074" s="20">
        <v>11520</v>
      </c>
      <c r="F2074" s="20" t="s">
        <v>1100</v>
      </c>
      <c r="G2074" s="20">
        <v>32</v>
      </c>
      <c r="H2074" s="20">
        <v>360</v>
      </c>
      <c r="I2074" s="20">
        <v>764.9</v>
      </c>
      <c r="J2074" s="20">
        <v>2020</v>
      </c>
      <c r="K2074" s="20">
        <v>1</v>
      </c>
      <c r="L2074" s="20">
        <v>4</v>
      </c>
    </row>
    <row r="2075" spans="1:12" x14ac:dyDescent="0.3">
      <c r="A2075" s="21">
        <v>43850</v>
      </c>
      <c r="B2075" s="20" t="s">
        <v>757</v>
      </c>
      <c r="C2075" s="20" t="s">
        <v>758</v>
      </c>
      <c r="D2075" s="20" t="s">
        <v>759</v>
      </c>
      <c r="E2075" s="20">
        <v>8640</v>
      </c>
      <c r="F2075" s="20" t="s">
        <v>1095</v>
      </c>
      <c r="G2075" s="20">
        <v>24</v>
      </c>
      <c r="H2075" s="20">
        <v>360</v>
      </c>
      <c r="I2075" s="20">
        <v>544.75</v>
      </c>
      <c r="J2075" s="20">
        <v>2020</v>
      </c>
      <c r="K2075" s="20">
        <v>1</v>
      </c>
      <c r="L2075" s="20">
        <v>4</v>
      </c>
    </row>
    <row r="2076" spans="1:12" x14ac:dyDescent="0.3">
      <c r="A2076" s="21">
        <v>43850</v>
      </c>
      <c r="B2076" s="20" t="s">
        <v>761</v>
      </c>
      <c r="C2076" s="20" t="s">
        <v>762</v>
      </c>
      <c r="D2076" s="20" t="s">
        <v>759</v>
      </c>
      <c r="E2076" s="20">
        <v>4320</v>
      </c>
      <c r="F2076" s="20" t="s">
        <v>1096</v>
      </c>
      <c r="G2076" s="20">
        <v>12</v>
      </c>
      <c r="H2076" s="20">
        <v>360</v>
      </c>
      <c r="I2076" s="20">
        <v>202.7</v>
      </c>
      <c r="J2076" s="20">
        <v>2020</v>
      </c>
      <c r="K2076" s="20">
        <v>1</v>
      </c>
      <c r="L2076" s="20">
        <v>4</v>
      </c>
    </row>
    <row r="2077" spans="1:12" x14ac:dyDescent="0.3">
      <c r="A2077" s="21">
        <v>43850</v>
      </c>
      <c r="B2077" s="20" t="s">
        <v>764</v>
      </c>
      <c r="C2077" s="20" t="s">
        <v>765</v>
      </c>
      <c r="D2077" s="20" t="s">
        <v>759</v>
      </c>
      <c r="E2077" s="20">
        <v>13680</v>
      </c>
      <c r="F2077" s="20" t="s">
        <v>1097</v>
      </c>
      <c r="G2077" s="20">
        <v>38</v>
      </c>
      <c r="H2077" s="20">
        <v>360</v>
      </c>
      <c r="I2077" s="20">
        <v>796.35</v>
      </c>
      <c r="J2077" s="20">
        <v>2020</v>
      </c>
      <c r="K2077" s="20">
        <v>1</v>
      </c>
      <c r="L2077" s="20">
        <v>4</v>
      </c>
    </row>
    <row r="2078" spans="1:12" x14ac:dyDescent="0.3">
      <c r="A2078" s="21">
        <v>43850</v>
      </c>
      <c r="B2078" s="20" t="s">
        <v>767</v>
      </c>
      <c r="C2078" s="20" t="s">
        <v>768</v>
      </c>
      <c r="D2078" s="20" t="s">
        <v>759</v>
      </c>
      <c r="E2078" s="20">
        <v>13320</v>
      </c>
      <c r="F2078" s="20" t="s">
        <v>1098</v>
      </c>
      <c r="G2078" s="20">
        <v>37</v>
      </c>
      <c r="H2078" s="20">
        <v>360</v>
      </c>
      <c r="I2078" s="20">
        <v>790.15</v>
      </c>
      <c r="J2078" s="20">
        <v>2020</v>
      </c>
      <c r="K2078" s="20">
        <v>1</v>
      </c>
      <c r="L2078" s="20">
        <v>4</v>
      </c>
    </row>
    <row r="2079" spans="1:12" x14ac:dyDescent="0.3">
      <c r="A2079" s="21">
        <v>43850</v>
      </c>
      <c r="B2079" s="20" t="s">
        <v>770</v>
      </c>
      <c r="C2079" s="20" t="s">
        <v>771</v>
      </c>
      <c r="D2079" s="20" t="s">
        <v>759</v>
      </c>
      <c r="E2079" s="20">
        <v>11520</v>
      </c>
      <c r="F2079" s="20" t="s">
        <v>1099</v>
      </c>
      <c r="G2079" s="20">
        <v>32</v>
      </c>
      <c r="H2079" s="20">
        <v>360</v>
      </c>
      <c r="I2079" s="20">
        <v>782.5</v>
      </c>
      <c r="J2079" s="20">
        <v>2020</v>
      </c>
      <c r="K2079" s="20">
        <v>1</v>
      </c>
      <c r="L2079" s="20">
        <v>4</v>
      </c>
    </row>
    <row r="2080" spans="1:12" x14ac:dyDescent="0.3">
      <c r="A2080" s="21">
        <v>43850</v>
      </c>
      <c r="B2080" s="20" t="s">
        <v>773</v>
      </c>
      <c r="C2080" s="20" t="s">
        <v>774</v>
      </c>
      <c r="D2080" s="20" t="s">
        <v>759</v>
      </c>
      <c r="E2080" s="20">
        <v>11520</v>
      </c>
      <c r="F2080" s="20" t="s">
        <v>1100</v>
      </c>
      <c r="G2080" s="20">
        <v>32</v>
      </c>
      <c r="H2080" s="20">
        <v>360</v>
      </c>
      <c r="I2080" s="20">
        <v>757.95</v>
      </c>
      <c r="J2080" s="20">
        <v>2020</v>
      </c>
      <c r="K2080" s="20">
        <v>1</v>
      </c>
      <c r="L2080" s="20">
        <v>4</v>
      </c>
    </row>
    <row r="2081" spans="1:12" x14ac:dyDescent="0.3">
      <c r="A2081" s="21">
        <v>43850</v>
      </c>
      <c r="B2081" s="20" t="s">
        <v>757</v>
      </c>
      <c r="C2081" s="20" t="s">
        <v>758</v>
      </c>
      <c r="D2081" s="20" t="s">
        <v>759</v>
      </c>
      <c r="E2081" s="20">
        <v>9000</v>
      </c>
      <c r="F2081" s="20" t="s">
        <v>1095</v>
      </c>
      <c r="G2081" s="20">
        <v>25</v>
      </c>
      <c r="H2081" s="20">
        <v>360</v>
      </c>
      <c r="I2081" s="20">
        <v>516.12</v>
      </c>
      <c r="J2081" s="20">
        <v>2020</v>
      </c>
      <c r="K2081" s="20">
        <v>1</v>
      </c>
      <c r="L2081" s="20">
        <v>4</v>
      </c>
    </row>
    <row r="2082" spans="1:12" x14ac:dyDescent="0.3">
      <c r="A2082" s="21">
        <v>43850</v>
      </c>
      <c r="B2082" s="20" t="s">
        <v>761</v>
      </c>
      <c r="C2082" s="20" t="s">
        <v>762</v>
      </c>
      <c r="D2082" s="20" t="s">
        <v>759</v>
      </c>
      <c r="E2082" s="20">
        <v>3240</v>
      </c>
      <c r="F2082" s="20" t="s">
        <v>1096</v>
      </c>
      <c r="G2082" s="20">
        <v>9</v>
      </c>
      <c r="H2082" s="20">
        <v>360</v>
      </c>
      <c r="I2082" s="20">
        <v>150.75</v>
      </c>
      <c r="J2082" s="20">
        <v>2020</v>
      </c>
      <c r="K2082" s="20">
        <v>1</v>
      </c>
      <c r="L2082" s="20">
        <v>4</v>
      </c>
    </row>
    <row r="2083" spans="1:12" x14ac:dyDescent="0.3">
      <c r="A2083" s="21">
        <v>43850</v>
      </c>
      <c r="B2083" s="20" t="s">
        <v>764</v>
      </c>
      <c r="C2083" s="20" t="s">
        <v>765</v>
      </c>
      <c r="D2083" s="20" t="s">
        <v>759</v>
      </c>
      <c r="E2083" s="20">
        <v>14760</v>
      </c>
      <c r="F2083" s="20" t="s">
        <v>1097</v>
      </c>
      <c r="G2083" s="20">
        <v>41</v>
      </c>
      <c r="H2083" s="20">
        <v>360</v>
      </c>
      <c r="I2083" s="20">
        <v>871.95</v>
      </c>
      <c r="J2083" s="20">
        <v>2020</v>
      </c>
      <c r="K2083" s="20">
        <v>1</v>
      </c>
      <c r="L2083" s="20">
        <v>4</v>
      </c>
    </row>
    <row r="2084" spans="1:12" x14ac:dyDescent="0.3">
      <c r="A2084" s="21">
        <v>43850</v>
      </c>
      <c r="B2084" s="20" t="s">
        <v>767</v>
      </c>
      <c r="C2084" s="20" t="s">
        <v>768</v>
      </c>
      <c r="D2084" s="20" t="s">
        <v>759</v>
      </c>
      <c r="E2084" s="20">
        <v>13320</v>
      </c>
      <c r="F2084" s="20" t="s">
        <v>1098</v>
      </c>
      <c r="G2084" s="20">
        <v>37</v>
      </c>
      <c r="H2084" s="20">
        <v>360</v>
      </c>
      <c r="I2084" s="20">
        <v>802.15</v>
      </c>
      <c r="J2084" s="20">
        <v>2020</v>
      </c>
      <c r="K2084" s="20">
        <v>1</v>
      </c>
      <c r="L2084" s="20">
        <v>4</v>
      </c>
    </row>
    <row r="2085" spans="1:12" x14ac:dyDescent="0.3">
      <c r="A2085" s="21">
        <v>43850</v>
      </c>
      <c r="B2085" s="20" t="s">
        <v>770</v>
      </c>
      <c r="C2085" s="20" t="s">
        <v>771</v>
      </c>
      <c r="D2085" s="20" t="s">
        <v>759</v>
      </c>
      <c r="E2085" s="20">
        <v>10440</v>
      </c>
      <c r="F2085" s="20" t="s">
        <v>1099</v>
      </c>
      <c r="G2085" s="20">
        <v>29</v>
      </c>
      <c r="H2085" s="20">
        <v>360</v>
      </c>
      <c r="I2085" s="20">
        <v>705.6</v>
      </c>
      <c r="J2085" s="20">
        <v>2020</v>
      </c>
      <c r="K2085" s="20">
        <v>1</v>
      </c>
      <c r="L2085" s="20">
        <v>4</v>
      </c>
    </row>
    <row r="2086" spans="1:12" x14ac:dyDescent="0.3">
      <c r="A2086" s="21">
        <v>43850</v>
      </c>
      <c r="B2086" s="20" t="s">
        <v>773</v>
      </c>
      <c r="C2086" s="20" t="s">
        <v>774</v>
      </c>
      <c r="D2086" s="20" t="s">
        <v>759</v>
      </c>
      <c r="E2086" s="20">
        <v>11520</v>
      </c>
      <c r="F2086" s="20" t="s">
        <v>1100</v>
      </c>
      <c r="G2086" s="20">
        <v>32</v>
      </c>
      <c r="H2086" s="20">
        <v>360</v>
      </c>
      <c r="I2086" s="20">
        <v>758.7</v>
      </c>
      <c r="J2086" s="20">
        <v>2020</v>
      </c>
      <c r="K2086" s="20">
        <v>1</v>
      </c>
      <c r="L2086" s="20">
        <v>4</v>
      </c>
    </row>
    <row r="2087" spans="1:12" x14ac:dyDescent="0.3">
      <c r="A2087" s="21">
        <v>43850</v>
      </c>
      <c r="B2087" s="20" t="s">
        <v>757</v>
      </c>
      <c r="C2087" s="20" t="s">
        <v>758</v>
      </c>
      <c r="D2087" s="20" t="s">
        <v>759</v>
      </c>
      <c r="E2087" s="20">
        <v>8640</v>
      </c>
      <c r="F2087" s="20" t="s">
        <v>1095</v>
      </c>
      <c r="G2087" s="20">
        <v>24</v>
      </c>
      <c r="H2087" s="20">
        <v>360</v>
      </c>
      <c r="I2087" s="20">
        <v>546.95000000000005</v>
      </c>
      <c r="J2087" s="20">
        <v>2020</v>
      </c>
      <c r="K2087" s="20">
        <v>1</v>
      </c>
      <c r="L2087" s="20">
        <v>4</v>
      </c>
    </row>
    <row r="2088" spans="1:12" x14ac:dyDescent="0.3">
      <c r="A2088" s="21">
        <v>43850</v>
      </c>
      <c r="B2088" s="20" t="s">
        <v>761</v>
      </c>
      <c r="C2088" s="20" t="s">
        <v>762</v>
      </c>
      <c r="D2088" s="20" t="s">
        <v>759</v>
      </c>
      <c r="E2088" s="20">
        <v>5400</v>
      </c>
      <c r="F2088" s="20" t="s">
        <v>1096</v>
      </c>
      <c r="G2088" s="20">
        <v>15</v>
      </c>
      <c r="H2088" s="20">
        <v>360</v>
      </c>
      <c r="I2088" s="20">
        <v>251.75</v>
      </c>
      <c r="J2088" s="20">
        <v>2020</v>
      </c>
      <c r="K2088" s="20">
        <v>1</v>
      </c>
      <c r="L2088" s="20">
        <v>4</v>
      </c>
    </row>
    <row r="2089" spans="1:12" x14ac:dyDescent="0.3">
      <c r="A2089" s="21">
        <v>43850</v>
      </c>
      <c r="B2089" s="20" t="s">
        <v>764</v>
      </c>
      <c r="C2089" s="20" t="s">
        <v>765</v>
      </c>
      <c r="D2089" s="20" t="s">
        <v>759</v>
      </c>
      <c r="E2089" s="20">
        <v>14400</v>
      </c>
      <c r="F2089" s="20" t="s">
        <v>1097</v>
      </c>
      <c r="G2089" s="20">
        <v>40</v>
      </c>
      <c r="H2089" s="20">
        <v>360</v>
      </c>
      <c r="I2089" s="20">
        <v>857.45</v>
      </c>
      <c r="J2089" s="20">
        <v>2020</v>
      </c>
      <c r="K2089" s="20">
        <v>1</v>
      </c>
      <c r="L2089" s="20">
        <v>4</v>
      </c>
    </row>
    <row r="2090" spans="1:12" x14ac:dyDescent="0.3">
      <c r="A2090" s="21">
        <v>43850</v>
      </c>
      <c r="B2090" s="20" t="s">
        <v>767</v>
      </c>
      <c r="C2090" s="20" t="s">
        <v>768</v>
      </c>
      <c r="D2090" s="20" t="s">
        <v>759</v>
      </c>
      <c r="E2090" s="20">
        <v>12960</v>
      </c>
      <c r="F2090" s="20" t="s">
        <v>1098</v>
      </c>
      <c r="G2090" s="20">
        <v>36</v>
      </c>
      <c r="H2090" s="20">
        <v>360</v>
      </c>
      <c r="I2090" s="20">
        <v>783.4</v>
      </c>
      <c r="J2090" s="20">
        <v>2020</v>
      </c>
      <c r="K2090" s="20">
        <v>1</v>
      </c>
      <c r="L2090" s="20">
        <v>4</v>
      </c>
    </row>
    <row r="2091" spans="1:12" x14ac:dyDescent="0.3">
      <c r="A2091" s="21">
        <v>43850</v>
      </c>
      <c r="B2091" s="20" t="s">
        <v>770</v>
      </c>
      <c r="C2091" s="20" t="s">
        <v>771</v>
      </c>
      <c r="D2091" s="20" t="s">
        <v>759</v>
      </c>
      <c r="E2091" s="20">
        <v>11160</v>
      </c>
      <c r="F2091" s="20" t="s">
        <v>1099</v>
      </c>
      <c r="G2091" s="20">
        <v>31</v>
      </c>
      <c r="H2091" s="20">
        <v>360</v>
      </c>
      <c r="I2091" s="20">
        <v>754.2</v>
      </c>
      <c r="J2091" s="20">
        <v>2020</v>
      </c>
      <c r="K2091" s="20">
        <v>1</v>
      </c>
      <c r="L2091" s="20">
        <v>4</v>
      </c>
    </row>
    <row r="2092" spans="1:12" x14ac:dyDescent="0.3">
      <c r="A2092" s="21">
        <v>43850</v>
      </c>
      <c r="B2092" s="20" t="s">
        <v>773</v>
      </c>
      <c r="C2092" s="20" t="s">
        <v>774</v>
      </c>
      <c r="D2092" s="20" t="s">
        <v>759</v>
      </c>
      <c r="E2092" s="20">
        <v>11520</v>
      </c>
      <c r="F2092" s="20" t="s">
        <v>1100</v>
      </c>
      <c r="G2092" s="20">
        <v>32</v>
      </c>
      <c r="H2092" s="20">
        <v>360</v>
      </c>
      <c r="I2092" s="20">
        <v>760.85</v>
      </c>
      <c r="J2092" s="20">
        <v>2020</v>
      </c>
      <c r="K2092" s="20">
        <v>1</v>
      </c>
      <c r="L2092" s="20">
        <v>4</v>
      </c>
    </row>
    <row r="2093" spans="1:12" x14ac:dyDescent="0.3">
      <c r="A2093" s="21">
        <v>43850</v>
      </c>
      <c r="B2093" s="20" t="s">
        <v>757</v>
      </c>
      <c r="C2093" s="20" t="s">
        <v>758</v>
      </c>
      <c r="D2093" s="20" t="s">
        <v>759</v>
      </c>
      <c r="E2093" s="20">
        <v>10080</v>
      </c>
      <c r="F2093" s="20" t="s">
        <v>1095</v>
      </c>
      <c r="G2093" s="20">
        <v>28</v>
      </c>
      <c r="H2093" s="20">
        <v>360</v>
      </c>
      <c r="I2093" s="20">
        <v>631.35</v>
      </c>
      <c r="J2093" s="20">
        <v>2020</v>
      </c>
      <c r="K2093" s="20">
        <v>1</v>
      </c>
      <c r="L2093" s="20">
        <v>4</v>
      </c>
    </row>
    <row r="2094" spans="1:12" x14ac:dyDescent="0.3">
      <c r="A2094" s="21">
        <v>43850</v>
      </c>
      <c r="B2094" s="20" t="s">
        <v>764</v>
      </c>
      <c r="C2094" s="20" t="s">
        <v>765</v>
      </c>
      <c r="D2094" s="20" t="s">
        <v>759</v>
      </c>
      <c r="E2094" s="20">
        <v>16200</v>
      </c>
      <c r="F2094" s="20" t="s">
        <v>1097</v>
      </c>
      <c r="G2094" s="20">
        <v>45</v>
      </c>
      <c r="H2094" s="20">
        <v>360</v>
      </c>
      <c r="I2094" s="20">
        <v>960.8</v>
      </c>
      <c r="J2094" s="20">
        <v>2020</v>
      </c>
      <c r="K2094" s="20">
        <v>1</v>
      </c>
      <c r="L2094" s="20">
        <v>4</v>
      </c>
    </row>
    <row r="2095" spans="1:12" x14ac:dyDescent="0.3">
      <c r="A2095" s="21">
        <v>43850</v>
      </c>
      <c r="B2095" s="20" t="s">
        <v>767</v>
      </c>
      <c r="C2095" s="20" t="s">
        <v>768</v>
      </c>
      <c r="D2095" s="20" t="s">
        <v>759</v>
      </c>
      <c r="E2095" s="20">
        <v>16200</v>
      </c>
      <c r="F2095" s="20" t="s">
        <v>1098</v>
      </c>
      <c r="G2095" s="20">
        <v>45</v>
      </c>
      <c r="H2095" s="20">
        <v>360</v>
      </c>
      <c r="I2095" s="20">
        <v>977.7</v>
      </c>
      <c r="J2095" s="20">
        <v>2020</v>
      </c>
      <c r="K2095" s="20">
        <v>1</v>
      </c>
      <c r="L2095" s="20">
        <v>4</v>
      </c>
    </row>
    <row r="2096" spans="1:12" x14ac:dyDescent="0.3">
      <c r="A2096" s="21">
        <v>43850</v>
      </c>
      <c r="B2096" s="20" t="s">
        <v>770</v>
      </c>
      <c r="C2096" s="20" t="s">
        <v>771</v>
      </c>
      <c r="D2096" s="20" t="s">
        <v>759</v>
      </c>
      <c r="E2096" s="20">
        <v>11880</v>
      </c>
      <c r="F2096" s="20" t="s">
        <v>1099</v>
      </c>
      <c r="G2096" s="20">
        <v>33</v>
      </c>
      <c r="H2096" s="20">
        <v>360</v>
      </c>
      <c r="I2096" s="20">
        <v>799.85</v>
      </c>
      <c r="J2096" s="20">
        <v>2020</v>
      </c>
      <c r="K2096" s="20">
        <v>1</v>
      </c>
      <c r="L2096" s="20">
        <v>4</v>
      </c>
    </row>
    <row r="2097" spans="1:12" x14ac:dyDescent="0.3">
      <c r="A2097" s="21">
        <v>43850</v>
      </c>
      <c r="B2097" s="20" t="s">
        <v>773</v>
      </c>
      <c r="C2097" s="20" t="s">
        <v>774</v>
      </c>
      <c r="D2097" s="20" t="s">
        <v>759</v>
      </c>
      <c r="E2097" s="20">
        <v>13320</v>
      </c>
      <c r="F2097" s="20" t="s">
        <v>1100</v>
      </c>
      <c r="G2097" s="20">
        <v>37</v>
      </c>
      <c r="H2097" s="20">
        <v>360</v>
      </c>
      <c r="I2097" s="20">
        <v>879.8</v>
      </c>
      <c r="J2097" s="20">
        <v>2020</v>
      </c>
      <c r="K2097" s="20">
        <v>1</v>
      </c>
      <c r="L2097" s="20">
        <v>4</v>
      </c>
    </row>
    <row r="2098" spans="1:12" x14ac:dyDescent="0.3">
      <c r="A2098" s="21">
        <v>43843</v>
      </c>
      <c r="B2098" s="20" t="s">
        <v>826</v>
      </c>
      <c r="C2098" s="20" t="s">
        <v>827</v>
      </c>
      <c r="D2098" s="20" t="s">
        <v>759</v>
      </c>
      <c r="E2098" s="20">
        <v>22320</v>
      </c>
      <c r="F2098" s="20" t="s">
        <v>1101</v>
      </c>
      <c r="G2098" s="20">
        <v>62</v>
      </c>
      <c r="H2098" s="20">
        <v>360</v>
      </c>
      <c r="I2098" s="20">
        <v>1386.82</v>
      </c>
      <c r="J2098" s="20">
        <v>2020</v>
      </c>
      <c r="K2098" s="20">
        <v>1</v>
      </c>
      <c r="L2098" s="20">
        <v>3</v>
      </c>
    </row>
    <row r="2099" spans="1:12" x14ac:dyDescent="0.3">
      <c r="A2099" s="21">
        <v>43843</v>
      </c>
      <c r="B2099" s="20" t="s">
        <v>757</v>
      </c>
      <c r="C2099" s="20" t="s">
        <v>758</v>
      </c>
      <c r="D2099" s="20" t="s">
        <v>759</v>
      </c>
      <c r="E2099" s="20">
        <v>9000</v>
      </c>
      <c r="F2099" s="20" t="s">
        <v>1102</v>
      </c>
      <c r="G2099" s="20">
        <v>25</v>
      </c>
      <c r="H2099" s="20">
        <v>360</v>
      </c>
      <c r="I2099" s="20">
        <v>562.65</v>
      </c>
      <c r="J2099" s="20">
        <v>2020</v>
      </c>
      <c r="K2099" s="20">
        <v>1</v>
      </c>
      <c r="L2099" s="20">
        <v>3</v>
      </c>
    </row>
    <row r="2100" spans="1:12" x14ac:dyDescent="0.3">
      <c r="A2100" s="21">
        <v>43843</v>
      </c>
      <c r="B2100" s="20" t="s">
        <v>761</v>
      </c>
      <c r="C2100" s="20" t="s">
        <v>762</v>
      </c>
      <c r="D2100" s="20" t="s">
        <v>759</v>
      </c>
      <c r="E2100" s="20">
        <v>1440</v>
      </c>
      <c r="F2100" s="20" t="s">
        <v>795</v>
      </c>
      <c r="G2100" s="20">
        <v>4</v>
      </c>
      <c r="H2100" s="20">
        <v>360</v>
      </c>
      <c r="I2100" s="20">
        <v>66.5</v>
      </c>
      <c r="J2100" s="20">
        <v>2020</v>
      </c>
      <c r="K2100" s="20">
        <v>1</v>
      </c>
      <c r="L2100" s="20">
        <v>3</v>
      </c>
    </row>
    <row r="2101" spans="1:12" x14ac:dyDescent="0.3">
      <c r="A2101" s="21">
        <v>43843</v>
      </c>
      <c r="B2101" s="20" t="s">
        <v>764</v>
      </c>
      <c r="C2101" s="20" t="s">
        <v>765</v>
      </c>
      <c r="D2101" s="20" t="s">
        <v>759</v>
      </c>
      <c r="E2101" s="20">
        <v>10800</v>
      </c>
      <c r="F2101" s="20" t="s">
        <v>1103</v>
      </c>
      <c r="G2101" s="20">
        <v>30</v>
      </c>
      <c r="H2101" s="20">
        <v>360</v>
      </c>
      <c r="I2101" s="20">
        <v>644.6</v>
      </c>
      <c r="J2101" s="20">
        <v>2020</v>
      </c>
      <c r="K2101" s="20">
        <v>1</v>
      </c>
      <c r="L2101" s="20">
        <v>3</v>
      </c>
    </row>
    <row r="2102" spans="1:12" x14ac:dyDescent="0.3">
      <c r="A2102" s="21">
        <v>43843</v>
      </c>
      <c r="B2102" s="20" t="s">
        <v>767</v>
      </c>
      <c r="C2102" s="20" t="s">
        <v>768</v>
      </c>
      <c r="D2102" s="20" t="s">
        <v>759</v>
      </c>
      <c r="E2102" s="20">
        <v>10080</v>
      </c>
      <c r="F2102" s="20" t="s">
        <v>1104</v>
      </c>
      <c r="G2102" s="20">
        <v>28</v>
      </c>
      <c r="H2102" s="20">
        <v>360</v>
      </c>
      <c r="I2102" s="20">
        <v>610.65</v>
      </c>
      <c r="J2102" s="20">
        <v>2020</v>
      </c>
      <c r="K2102" s="20">
        <v>1</v>
      </c>
      <c r="L2102" s="20">
        <v>3</v>
      </c>
    </row>
    <row r="2103" spans="1:12" x14ac:dyDescent="0.3">
      <c r="A2103" s="21">
        <v>43843</v>
      </c>
      <c r="B2103" s="20" t="s">
        <v>770</v>
      </c>
      <c r="C2103" s="20" t="s">
        <v>771</v>
      </c>
      <c r="D2103" s="20" t="s">
        <v>759</v>
      </c>
      <c r="E2103" s="20">
        <v>10080</v>
      </c>
      <c r="F2103" s="20" t="s">
        <v>1105</v>
      </c>
      <c r="G2103" s="20">
        <v>28</v>
      </c>
      <c r="H2103" s="20">
        <v>360</v>
      </c>
      <c r="I2103" s="20">
        <v>685.2</v>
      </c>
      <c r="J2103" s="20">
        <v>2020</v>
      </c>
      <c r="K2103" s="20">
        <v>1</v>
      </c>
      <c r="L2103" s="20">
        <v>3</v>
      </c>
    </row>
    <row r="2104" spans="1:12" x14ac:dyDescent="0.3">
      <c r="A2104" s="21">
        <v>43843</v>
      </c>
      <c r="B2104" s="20" t="s">
        <v>773</v>
      </c>
      <c r="C2104" s="20" t="s">
        <v>774</v>
      </c>
      <c r="D2104" s="20" t="s">
        <v>759</v>
      </c>
      <c r="E2104" s="20">
        <v>9720</v>
      </c>
      <c r="F2104" s="20" t="s">
        <v>1106</v>
      </c>
      <c r="G2104" s="20">
        <v>27</v>
      </c>
      <c r="H2104" s="20">
        <v>360</v>
      </c>
      <c r="I2104" s="20">
        <v>650.54999999999995</v>
      </c>
      <c r="J2104" s="20">
        <v>2020</v>
      </c>
      <c r="K2104" s="20">
        <v>1</v>
      </c>
      <c r="L2104" s="20">
        <v>3</v>
      </c>
    </row>
    <row r="2105" spans="1:12" x14ac:dyDescent="0.3">
      <c r="A2105" s="21">
        <v>43843</v>
      </c>
      <c r="B2105" s="20" t="s">
        <v>757</v>
      </c>
      <c r="C2105" s="20" t="s">
        <v>758</v>
      </c>
      <c r="D2105" s="20" t="s">
        <v>759</v>
      </c>
      <c r="E2105" s="20">
        <v>9000</v>
      </c>
      <c r="F2105" s="20" t="s">
        <v>1102</v>
      </c>
      <c r="G2105" s="20">
        <v>25</v>
      </c>
      <c r="H2105" s="20">
        <v>360</v>
      </c>
      <c r="I2105" s="20">
        <v>561.54999999999995</v>
      </c>
      <c r="J2105" s="20">
        <v>2020</v>
      </c>
      <c r="K2105" s="20">
        <v>1</v>
      </c>
      <c r="L2105" s="20">
        <v>3</v>
      </c>
    </row>
    <row r="2106" spans="1:12" x14ac:dyDescent="0.3">
      <c r="A2106" s="21">
        <v>43843</v>
      </c>
      <c r="B2106" s="20" t="s">
        <v>761</v>
      </c>
      <c r="C2106" s="20" t="s">
        <v>762</v>
      </c>
      <c r="D2106" s="20" t="s">
        <v>759</v>
      </c>
      <c r="E2106" s="20">
        <v>2160</v>
      </c>
      <c r="F2106" s="20" t="s">
        <v>795</v>
      </c>
      <c r="G2106" s="20">
        <v>6</v>
      </c>
      <c r="H2106" s="20">
        <v>360</v>
      </c>
      <c r="I2106" s="20">
        <v>98.9</v>
      </c>
      <c r="J2106" s="20">
        <v>2020</v>
      </c>
      <c r="K2106" s="20">
        <v>1</v>
      </c>
      <c r="L2106" s="20">
        <v>3</v>
      </c>
    </row>
    <row r="2107" spans="1:12" x14ac:dyDescent="0.3">
      <c r="A2107" s="21">
        <v>43843</v>
      </c>
      <c r="B2107" s="20" t="s">
        <v>764</v>
      </c>
      <c r="C2107" s="20" t="s">
        <v>765</v>
      </c>
      <c r="D2107" s="20" t="s">
        <v>759</v>
      </c>
      <c r="E2107" s="20">
        <v>14400</v>
      </c>
      <c r="F2107" s="20" t="s">
        <v>1103</v>
      </c>
      <c r="G2107" s="20">
        <v>40</v>
      </c>
      <c r="H2107" s="20">
        <v>360</v>
      </c>
      <c r="I2107" s="20">
        <v>851.46</v>
      </c>
      <c r="J2107" s="20">
        <v>2020</v>
      </c>
      <c r="K2107" s="20">
        <v>1</v>
      </c>
      <c r="L2107" s="20">
        <v>3</v>
      </c>
    </row>
    <row r="2108" spans="1:12" x14ac:dyDescent="0.3">
      <c r="A2108" s="21">
        <v>43843</v>
      </c>
      <c r="B2108" s="20" t="s">
        <v>767</v>
      </c>
      <c r="C2108" s="20" t="s">
        <v>768</v>
      </c>
      <c r="D2108" s="20" t="s">
        <v>759</v>
      </c>
      <c r="E2108" s="20">
        <v>12240</v>
      </c>
      <c r="F2108" s="20" t="s">
        <v>1104</v>
      </c>
      <c r="G2108" s="20">
        <v>34</v>
      </c>
      <c r="H2108" s="20">
        <v>360</v>
      </c>
      <c r="I2108" s="20">
        <v>737.9</v>
      </c>
      <c r="J2108" s="20">
        <v>2020</v>
      </c>
      <c r="K2108" s="20">
        <v>1</v>
      </c>
      <c r="L2108" s="20">
        <v>3</v>
      </c>
    </row>
    <row r="2109" spans="1:12" x14ac:dyDescent="0.3">
      <c r="A2109" s="21">
        <v>43843</v>
      </c>
      <c r="B2109" s="20" t="s">
        <v>770</v>
      </c>
      <c r="C2109" s="20" t="s">
        <v>771</v>
      </c>
      <c r="D2109" s="20" t="s">
        <v>759</v>
      </c>
      <c r="E2109" s="20">
        <v>11160</v>
      </c>
      <c r="F2109" s="20" t="s">
        <v>1105</v>
      </c>
      <c r="G2109" s="20">
        <v>31</v>
      </c>
      <c r="H2109" s="20">
        <v>360</v>
      </c>
      <c r="I2109" s="20">
        <v>751.25</v>
      </c>
      <c r="J2109" s="20">
        <v>2020</v>
      </c>
      <c r="K2109" s="20">
        <v>1</v>
      </c>
      <c r="L2109" s="20">
        <v>3</v>
      </c>
    </row>
    <row r="2110" spans="1:12" x14ac:dyDescent="0.3">
      <c r="A2110" s="21">
        <v>43843</v>
      </c>
      <c r="B2110" s="20" t="s">
        <v>773</v>
      </c>
      <c r="C2110" s="20" t="s">
        <v>774</v>
      </c>
      <c r="D2110" s="20" t="s">
        <v>759</v>
      </c>
      <c r="E2110" s="20">
        <v>12240</v>
      </c>
      <c r="F2110" s="20" t="s">
        <v>1106</v>
      </c>
      <c r="G2110" s="20">
        <v>34</v>
      </c>
      <c r="H2110" s="20">
        <v>360</v>
      </c>
      <c r="I2110" s="20">
        <v>813.3</v>
      </c>
      <c r="J2110" s="20">
        <v>2020</v>
      </c>
      <c r="K2110" s="20">
        <v>1</v>
      </c>
      <c r="L2110" s="20">
        <v>3</v>
      </c>
    </row>
    <row r="2111" spans="1:12" x14ac:dyDescent="0.3">
      <c r="A2111" s="21">
        <v>43841</v>
      </c>
      <c r="B2111" s="20" t="s">
        <v>757</v>
      </c>
      <c r="C2111" s="20" t="s">
        <v>758</v>
      </c>
      <c r="D2111" s="20" t="s">
        <v>759</v>
      </c>
      <c r="E2111" s="20">
        <v>8640</v>
      </c>
      <c r="F2111" s="20" t="s">
        <v>1102</v>
      </c>
      <c r="G2111" s="20">
        <v>24</v>
      </c>
      <c r="H2111" s="20">
        <v>360</v>
      </c>
      <c r="I2111" s="20">
        <v>541.95000000000005</v>
      </c>
      <c r="J2111" s="20">
        <v>2020</v>
      </c>
      <c r="K2111" s="20">
        <v>1</v>
      </c>
      <c r="L2111" s="20">
        <v>2</v>
      </c>
    </row>
    <row r="2112" spans="1:12" x14ac:dyDescent="0.3">
      <c r="A2112" s="21">
        <v>43841</v>
      </c>
      <c r="B2112" s="20" t="s">
        <v>764</v>
      </c>
      <c r="C2112" s="20" t="s">
        <v>765</v>
      </c>
      <c r="D2112" s="20" t="s">
        <v>759</v>
      </c>
      <c r="E2112" s="20">
        <v>13320</v>
      </c>
      <c r="F2112" s="20" t="s">
        <v>1103</v>
      </c>
      <c r="G2112" s="20">
        <v>37</v>
      </c>
      <c r="H2112" s="20">
        <v>360</v>
      </c>
      <c r="I2112" s="20">
        <v>793.93</v>
      </c>
      <c r="J2112" s="20">
        <v>2020</v>
      </c>
      <c r="K2112" s="20">
        <v>1</v>
      </c>
      <c r="L2112" s="20">
        <v>2</v>
      </c>
    </row>
    <row r="2113" spans="1:12" x14ac:dyDescent="0.3">
      <c r="A2113" s="21">
        <v>43841</v>
      </c>
      <c r="B2113" s="20" t="s">
        <v>767</v>
      </c>
      <c r="C2113" s="20" t="s">
        <v>768</v>
      </c>
      <c r="D2113" s="20" t="s">
        <v>759</v>
      </c>
      <c r="E2113" s="20">
        <v>12240</v>
      </c>
      <c r="F2113" s="20" t="s">
        <v>1104</v>
      </c>
      <c r="G2113" s="20">
        <v>34</v>
      </c>
      <c r="H2113" s="20">
        <v>360</v>
      </c>
      <c r="I2113" s="20">
        <v>727.55</v>
      </c>
      <c r="J2113" s="20">
        <v>2020</v>
      </c>
      <c r="K2113" s="20">
        <v>1</v>
      </c>
      <c r="L2113" s="20">
        <v>2</v>
      </c>
    </row>
    <row r="2114" spans="1:12" x14ac:dyDescent="0.3">
      <c r="A2114" s="21">
        <v>43841</v>
      </c>
      <c r="B2114" s="20" t="s">
        <v>770</v>
      </c>
      <c r="C2114" s="20" t="s">
        <v>771</v>
      </c>
      <c r="D2114" s="20" t="s">
        <v>759</v>
      </c>
      <c r="E2114" s="20">
        <v>9720</v>
      </c>
      <c r="F2114" s="20" t="s">
        <v>1105</v>
      </c>
      <c r="G2114" s="20">
        <v>27</v>
      </c>
      <c r="H2114" s="20">
        <v>360</v>
      </c>
      <c r="I2114" s="20">
        <v>655.4</v>
      </c>
      <c r="J2114" s="20">
        <v>2020</v>
      </c>
      <c r="K2114" s="20">
        <v>1</v>
      </c>
      <c r="L2114" s="20">
        <v>2</v>
      </c>
    </row>
    <row r="2115" spans="1:12" x14ac:dyDescent="0.3">
      <c r="A2115" s="21">
        <v>43841</v>
      </c>
      <c r="B2115" s="20" t="s">
        <v>773</v>
      </c>
      <c r="C2115" s="20" t="s">
        <v>774</v>
      </c>
      <c r="D2115" s="20" t="s">
        <v>759</v>
      </c>
      <c r="E2115" s="20">
        <v>11880</v>
      </c>
      <c r="F2115" s="20" t="s">
        <v>1106</v>
      </c>
      <c r="G2115" s="20">
        <v>33</v>
      </c>
      <c r="H2115" s="20">
        <v>360</v>
      </c>
      <c r="I2115" s="20">
        <v>791.1</v>
      </c>
      <c r="J2115" s="20">
        <v>2020</v>
      </c>
      <c r="K2115" s="20">
        <v>1</v>
      </c>
      <c r="L2115" s="20">
        <v>2</v>
      </c>
    </row>
    <row r="2116" spans="1:12" x14ac:dyDescent="0.3">
      <c r="A2116" s="21">
        <v>43841</v>
      </c>
      <c r="B2116" s="20" t="s">
        <v>757</v>
      </c>
      <c r="C2116" s="20" t="s">
        <v>758</v>
      </c>
      <c r="D2116" s="20" t="s">
        <v>759</v>
      </c>
      <c r="E2116" s="20">
        <v>8640</v>
      </c>
      <c r="F2116" s="20" t="s">
        <v>1102</v>
      </c>
      <c r="G2116" s="20">
        <v>24</v>
      </c>
      <c r="H2116" s="20">
        <v>360</v>
      </c>
      <c r="I2116" s="20">
        <v>544.54999999999995</v>
      </c>
      <c r="J2116" s="20">
        <v>2020</v>
      </c>
      <c r="K2116" s="20">
        <v>1</v>
      </c>
      <c r="L2116" s="20">
        <v>2</v>
      </c>
    </row>
    <row r="2117" spans="1:12" x14ac:dyDescent="0.3">
      <c r="A2117" s="21">
        <v>43841</v>
      </c>
      <c r="B2117" s="20" t="s">
        <v>761</v>
      </c>
      <c r="C2117" s="20" t="s">
        <v>762</v>
      </c>
      <c r="D2117" s="20" t="s">
        <v>759</v>
      </c>
      <c r="E2117" s="20">
        <v>1080</v>
      </c>
      <c r="F2117" s="20" t="s">
        <v>795</v>
      </c>
      <c r="G2117" s="20">
        <v>3</v>
      </c>
      <c r="H2117" s="20">
        <v>360</v>
      </c>
      <c r="I2117" s="20">
        <v>48.95</v>
      </c>
      <c r="J2117" s="20">
        <v>2020</v>
      </c>
      <c r="K2117" s="20">
        <v>1</v>
      </c>
      <c r="L2117" s="20">
        <v>2</v>
      </c>
    </row>
    <row r="2118" spans="1:12" x14ac:dyDescent="0.3">
      <c r="A2118" s="21">
        <v>43841</v>
      </c>
      <c r="B2118" s="20" t="s">
        <v>764</v>
      </c>
      <c r="C2118" s="20" t="s">
        <v>765</v>
      </c>
      <c r="D2118" s="20" t="s">
        <v>759</v>
      </c>
      <c r="E2118" s="20">
        <v>13680</v>
      </c>
      <c r="F2118" s="20" t="s">
        <v>1103</v>
      </c>
      <c r="G2118" s="20">
        <v>38</v>
      </c>
      <c r="H2118" s="20">
        <v>360</v>
      </c>
      <c r="I2118" s="20">
        <v>806.7</v>
      </c>
      <c r="J2118" s="20">
        <v>2020</v>
      </c>
      <c r="K2118" s="20">
        <v>1</v>
      </c>
      <c r="L2118" s="20">
        <v>2</v>
      </c>
    </row>
    <row r="2119" spans="1:12" x14ac:dyDescent="0.3">
      <c r="A2119" s="21">
        <v>43841</v>
      </c>
      <c r="B2119" s="20" t="s">
        <v>767</v>
      </c>
      <c r="C2119" s="20" t="s">
        <v>768</v>
      </c>
      <c r="D2119" s="20" t="s">
        <v>759</v>
      </c>
      <c r="E2119" s="20">
        <v>12240</v>
      </c>
      <c r="F2119" s="20" t="s">
        <v>1104</v>
      </c>
      <c r="G2119" s="20">
        <v>34</v>
      </c>
      <c r="H2119" s="20">
        <v>360</v>
      </c>
      <c r="I2119" s="20">
        <v>736.8</v>
      </c>
      <c r="J2119" s="20">
        <v>2020</v>
      </c>
      <c r="K2119" s="20">
        <v>1</v>
      </c>
      <c r="L2119" s="20">
        <v>2</v>
      </c>
    </row>
    <row r="2120" spans="1:12" x14ac:dyDescent="0.3">
      <c r="A2120" s="21">
        <v>43841</v>
      </c>
      <c r="B2120" s="20" t="s">
        <v>770</v>
      </c>
      <c r="C2120" s="20" t="s">
        <v>771</v>
      </c>
      <c r="D2120" s="20" t="s">
        <v>759</v>
      </c>
      <c r="E2120" s="20">
        <v>10800</v>
      </c>
      <c r="F2120" s="20" t="s">
        <v>1105</v>
      </c>
      <c r="G2120" s="20">
        <v>30</v>
      </c>
      <c r="H2120" s="20">
        <v>360</v>
      </c>
      <c r="I2120" s="20">
        <v>730.9</v>
      </c>
      <c r="J2120" s="20">
        <v>2020</v>
      </c>
      <c r="K2120" s="20">
        <v>1</v>
      </c>
      <c r="L2120" s="20">
        <v>2</v>
      </c>
    </row>
    <row r="2121" spans="1:12" x14ac:dyDescent="0.3">
      <c r="A2121" s="21">
        <v>43841</v>
      </c>
      <c r="B2121" s="20" t="s">
        <v>773</v>
      </c>
      <c r="C2121" s="20" t="s">
        <v>774</v>
      </c>
      <c r="D2121" s="20" t="s">
        <v>759</v>
      </c>
      <c r="E2121" s="20">
        <v>10440</v>
      </c>
      <c r="F2121" s="20" t="s">
        <v>1106</v>
      </c>
      <c r="G2121" s="20">
        <v>29</v>
      </c>
      <c r="H2121" s="20">
        <v>360</v>
      </c>
      <c r="I2121" s="20">
        <v>697.2</v>
      </c>
      <c r="J2121" s="20">
        <v>2020</v>
      </c>
      <c r="K2121" s="20">
        <v>1</v>
      </c>
      <c r="L2121" s="20">
        <v>2</v>
      </c>
    </row>
    <row r="2122" spans="1:12" x14ac:dyDescent="0.3">
      <c r="A2122" s="21">
        <v>43839</v>
      </c>
      <c r="B2122" s="20" t="s">
        <v>757</v>
      </c>
      <c r="C2122" s="20" t="s">
        <v>758</v>
      </c>
      <c r="D2122" s="20" t="s">
        <v>759</v>
      </c>
      <c r="E2122" s="20">
        <v>7560</v>
      </c>
      <c r="F2122" s="20" t="s">
        <v>1102</v>
      </c>
      <c r="G2122" s="20">
        <v>21</v>
      </c>
      <c r="H2122" s="20">
        <v>360</v>
      </c>
      <c r="I2122" s="20">
        <v>482.51</v>
      </c>
      <c r="J2122" s="20">
        <v>2020</v>
      </c>
      <c r="K2122" s="20">
        <v>1</v>
      </c>
      <c r="L2122" s="20">
        <v>2</v>
      </c>
    </row>
    <row r="2123" spans="1:12" x14ac:dyDescent="0.3">
      <c r="A2123" s="21">
        <v>43839</v>
      </c>
      <c r="B2123" s="20" t="s">
        <v>761</v>
      </c>
      <c r="C2123" s="20" t="s">
        <v>762</v>
      </c>
      <c r="D2123" s="20" t="s">
        <v>759</v>
      </c>
      <c r="E2123" s="20">
        <v>720</v>
      </c>
      <c r="F2123" s="20" t="s">
        <v>795</v>
      </c>
      <c r="G2123" s="20">
        <v>2</v>
      </c>
      <c r="H2123" s="20">
        <v>360</v>
      </c>
      <c r="I2123" s="20">
        <v>32</v>
      </c>
      <c r="J2123" s="20">
        <v>2020</v>
      </c>
      <c r="K2123" s="20">
        <v>1</v>
      </c>
      <c r="L2123" s="20">
        <v>2</v>
      </c>
    </row>
    <row r="2124" spans="1:12" x14ac:dyDescent="0.3">
      <c r="A2124" s="21">
        <v>43839</v>
      </c>
      <c r="B2124" s="20" t="s">
        <v>764</v>
      </c>
      <c r="C2124" s="20" t="s">
        <v>765</v>
      </c>
      <c r="D2124" s="20" t="s">
        <v>759</v>
      </c>
      <c r="E2124" s="20">
        <v>13320</v>
      </c>
      <c r="F2124" s="20" t="s">
        <v>1103</v>
      </c>
      <c r="G2124" s="20">
        <v>37</v>
      </c>
      <c r="H2124" s="20">
        <v>360</v>
      </c>
      <c r="I2124" s="20">
        <v>785.3</v>
      </c>
      <c r="J2124" s="20">
        <v>2020</v>
      </c>
      <c r="K2124" s="20">
        <v>1</v>
      </c>
      <c r="L2124" s="20">
        <v>2</v>
      </c>
    </row>
    <row r="2125" spans="1:12" x14ac:dyDescent="0.3">
      <c r="A2125" s="21">
        <v>43839</v>
      </c>
      <c r="B2125" s="20" t="s">
        <v>767</v>
      </c>
      <c r="C2125" s="20" t="s">
        <v>771</v>
      </c>
      <c r="D2125" s="20" t="s">
        <v>759</v>
      </c>
      <c r="E2125" s="20">
        <v>12960</v>
      </c>
      <c r="F2125" s="20" t="s">
        <v>1104</v>
      </c>
      <c r="G2125" s="20">
        <v>36</v>
      </c>
      <c r="H2125" s="20">
        <v>360</v>
      </c>
      <c r="I2125" s="20">
        <v>782.6</v>
      </c>
      <c r="J2125" s="20">
        <v>2020</v>
      </c>
      <c r="K2125" s="20">
        <v>1</v>
      </c>
      <c r="L2125" s="20">
        <v>2</v>
      </c>
    </row>
    <row r="2126" spans="1:12" x14ac:dyDescent="0.3">
      <c r="A2126" s="21">
        <v>43839</v>
      </c>
      <c r="B2126" s="20" t="s">
        <v>770</v>
      </c>
      <c r="C2126" s="20" t="s">
        <v>771</v>
      </c>
      <c r="D2126" s="20" t="s">
        <v>759</v>
      </c>
      <c r="E2126" s="20">
        <v>10440</v>
      </c>
      <c r="F2126" s="20" t="s">
        <v>1105</v>
      </c>
      <c r="G2126" s="20">
        <v>29</v>
      </c>
      <c r="H2126" s="20">
        <v>360</v>
      </c>
      <c r="I2126" s="20">
        <v>709.65</v>
      </c>
      <c r="J2126" s="20">
        <v>2020</v>
      </c>
      <c r="K2126" s="20">
        <v>1</v>
      </c>
      <c r="L2126" s="20">
        <v>2</v>
      </c>
    </row>
    <row r="2127" spans="1:12" x14ac:dyDescent="0.3">
      <c r="A2127" s="21">
        <v>43839</v>
      </c>
      <c r="B2127" s="20" t="s">
        <v>773</v>
      </c>
      <c r="C2127" s="20" t="s">
        <v>774</v>
      </c>
      <c r="D2127" s="20" t="s">
        <v>759</v>
      </c>
      <c r="E2127" s="20">
        <v>11520</v>
      </c>
      <c r="F2127" s="20" t="s">
        <v>1106</v>
      </c>
      <c r="G2127" s="20">
        <v>32</v>
      </c>
      <c r="H2127" s="20">
        <v>360</v>
      </c>
      <c r="I2127" s="20">
        <v>768.9</v>
      </c>
      <c r="J2127" s="20">
        <v>2020</v>
      </c>
      <c r="K2127" s="20">
        <v>1</v>
      </c>
      <c r="L2127" s="20">
        <v>2</v>
      </c>
    </row>
    <row r="2128" spans="1:12" x14ac:dyDescent="0.3">
      <c r="A2128" s="21">
        <v>43839</v>
      </c>
      <c r="B2128" s="20" t="s">
        <v>757</v>
      </c>
      <c r="C2128" s="20" t="s">
        <v>758</v>
      </c>
      <c r="D2128" s="20" t="s">
        <v>759</v>
      </c>
      <c r="E2128" s="20">
        <v>7920</v>
      </c>
      <c r="F2128" s="20" t="s">
        <v>1102</v>
      </c>
      <c r="G2128" s="20">
        <v>22</v>
      </c>
      <c r="H2128" s="20">
        <v>360</v>
      </c>
      <c r="I2128" s="20">
        <v>503.65</v>
      </c>
      <c r="J2128" s="20">
        <v>2020</v>
      </c>
      <c r="K2128" s="20">
        <v>1</v>
      </c>
      <c r="L2128" s="20">
        <v>2</v>
      </c>
    </row>
    <row r="2129" spans="1:12" x14ac:dyDescent="0.3">
      <c r="A2129" s="21">
        <v>43839</v>
      </c>
      <c r="B2129" s="20" t="s">
        <v>764</v>
      </c>
      <c r="C2129" s="20" t="s">
        <v>765</v>
      </c>
      <c r="D2129" s="20" t="s">
        <v>759</v>
      </c>
      <c r="E2129" s="20">
        <v>14040</v>
      </c>
      <c r="F2129" s="20" t="s">
        <v>1103</v>
      </c>
      <c r="G2129" s="20">
        <v>39</v>
      </c>
      <c r="H2129" s="20">
        <v>360</v>
      </c>
      <c r="I2129" s="20">
        <v>803.52</v>
      </c>
      <c r="J2129" s="20">
        <v>2020</v>
      </c>
      <c r="K2129" s="20">
        <v>1</v>
      </c>
      <c r="L2129" s="20">
        <v>2</v>
      </c>
    </row>
    <row r="2130" spans="1:12" x14ac:dyDescent="0.3">
      <c r="A2130" s="21">
        <v>43839</v>
      </c>
      <c r="B2130" s="20" t="s">
        <v>767</v>
      </c>
      <c r="C2130" s="20" t="s">
        <v>768</v>
      </c>
      <c r="D2130" s="20" t="s">
        <v>759</v>
      </c>
      <c r="E2130" s="20">
        <v>12240</v>
      </c>
      <c r="F2130" s="20" t="s">
        <v>1104</v>
      </c>
      <c r="G2130" s="20">
        <v>34</v>
      </c>
      <c r="H2130" s="20">
        <v>360</v>
      </c>
      <c r="I2130" s="20">
        <v>746.6</v>
      </c>
      <c r="J2130" s="20">
        <v>2020</v>
      </c>
      <c r="K2130" s="20">
        <v>1</v>
      </c>
      <c r="L2130" s="20">
        <v>2</v>
      </c>
    </row>
    <row r="2131" spans="1:12" x14ac:dyDescent="0.3">
      <c r="A2131" s="21">
        <v>43839</v>
      </c>
      <c r="B2131" s="20" t="s">
        <v>770</v>
      </c>
      <c r="C2131" s="20" t="s">
        <v>771</v>
      </c>
      <c r="D2131" s="20" t="s">
        <v>759</v>
      </c>
      <c r="E2131" s="20">
        <v>10440</v>
      </c>
      <c r="F2131" s="20" t="s">
        <v>1105</v>
      </c>
      <c r="G2131" s="20">
        <v>29</v>
      </c>
      <c r="H2131" s="20">
        <v>360</v>
      </c>
      <c r="I2131" s="20">
        <v>708.35</v>
      </c>
      <c r="J2131" s="20">
        <v>2020</v>
      </c>
      <c r="K2131" s="20">
        <v>1</v>
      </c>
      <c r="L2131" s="20">
        <v>2</v>
      </c>
    </row>
    <row r="2132" spans="1:12" x14ac:dyDescent="0.3">
      <c r="A2132" s="21">
        <v>43839</v>
      </c>
      <c r="B2132" s="20" t="s">
        <v>773</v>
      </c>
      <c r="C2132" s="20" t="s">
        <v>774</v>
      </c>
      <c r="D2132" s="20" t="s">
        <v>759</v>
      </c>
      <c r="E2132" s="20">
        <v>11520</v>
      </c>
      <c r="F2132" s="20" t="s">
        <v>1106</v>
      </c>
      <c r="G2132" s="20">
        <v>32</v>
      </c>
      <c r="H2132" s="20">
        <v>360</v>
      </c>
      <c r="I2132" s="20">
        <v>762.3</v>
      </c>
      <c r="J2132" s="20">
        <v>2020</v>
      </c>
      <c r="K2132" s="20">
        <v>1</v>
      </c>
      <c r="L2132" s="20">
        <v>2</v>
      </c>
    </row>
    <row r="2133" spans="1:12" x14ac:dyDescent="0.3">
      <c r="A2133" s="21">
        <v>43839</v>
      </c>
      <c r="B2133" s="20" t="s">
        <v>757</v>
      </c>
      <c r="C2133" s="20" t="s">
        <v>758</v>
      </c>
      <c r="D2133" s="20" t="s">
        <v>759</v>
      </c>
      <c r="E2133" s="20">
        <v>10080</v>
      </c>
      <c r="F2133" s="20" t="s">
        <v>1102</v>
      </c>
      <c r="G2133" s="20">
        <v>28</v>
      </c>
      <c r="H2133" s="20">
        <v>360</v>
      </c>
      <c r="I2133" s="20">
        <v>636.54999999999995</v>
      </c>
      <c r="J2133" s="20">
        <v>2020</v>
      </c>
      <c r="K2133" s="20">
        <v>1</v>
      </c>
      <c r="L2133" s="20">
        <v>2</v>
      </c>
    </row>
    <row r="2134" spans="1:12" x14ac:dyDescent="0.3">
      <c r="A2134" s="21">
        <v>43839</v>
      </c>
      <c r="B2134" s="20" t="s">
        <v>764</v>
      </c>
      <c r="C2134" s="20" t="s">
        <v>765</v>
      </c>
      <c r="D2134" s="20" t="s">
        <v>759</v>
      </c>
      <c r="E2134" s="20">
        <v>14760</v>
      </c>
      <c r="F2134" s="20" t="s">
        <v>1103</v>
      </c>
      <c r="G2134" s="20">
        <v>41</v>
      </c>
      <c r="H2134" s="20">
        <v>360</v>
      </c>
      <c r="I2134" s="20">
        <v>830.8</v>
      </c>
      <c r="J2134" s="20">
        <v>2020</v>
      </c>
      <c r="K2134" s="20">
        <v>1</v>
      </c>
      <c r="L2134" s="20">
        <v>2</v>
      </c>
    </row>
    <row r="2135" spans="1:12" x14ac:dyDescent="0.3">
      <c r="A2135" s="21">
        <v>43839</v>
      </c>
      <c r="B2135" s="20" t="s">
        <v>767</v>
      </c>
      <c r="C2135" s="20" t="s">
        <v>768</v>
      </c>
      <c r="D2135" s="20" t="s">
        <v>759</v>
      </c>
      <c r="E2135" s="20">
        <v>14760</v>
      </c>
      <c r="F2135" s="20" t="s">
        <v>1104</v>
      </c>
      <c r="G2135" s="20">
        <v>41</v>
      </c>
      <c r="H2135" s="20">
        <v>360</v>
      </c>
      <c r="I2135" s="20">
        <v>799.9</v>
      </c>
      <c r="J2135" s="20">
        <v>2020</v>
      </c>
      <c r="K2135" s="20">
        <v>1</v>
      </c>
      <c r="L2135" s="20">
        <v>2</v>
      </c>
    </row>
    <row r="2136" spans="1:12" x14ac:dyDescent="0.3">
      <c r="A2136" s="21">
        <v>43839</v>
      </c>
      <c r="B2136" s="20" t="s">
        <v>770</v>
      </c>
      <c r="C2136" s="20" t="s">
        <v>771</v>
      </c>
      <c r="D2136" s="20" t="s">
        <v>759</v>
      </c>
      <c r="E2136" s="20">
        <v>12960</v>
      </c>
      <c r="F2136" s="20" t="s">
        <v>1105</v>
      </c>
      <c r="G2136" s="20">
        <v>36</v>
      </c>
      <c r="H2136" s="20">
        <v>360</v>
      </c>
      <c r="I2136" s="20">
        <v>867.45</v>
      </c>
      <c r="J2136" s="20">
        <v>2020</v>
      </c>
      <c r="K2136" s="20">
        <v>1</v>
      </c>
      <c r="L2136" s="20">
        <v>2</v>
      </c>
    </row>
    <row r="2137" spans="1:12" x14ac:dyDescent="0.3">
      <c r="A2137" s="21">
        <v>43839</v>
      </c>
      <c r="B2137" s="20" t="s">
        <v>773</v>
      </c>
      <c r="C2137" s="20" t="s">
        <v>774</v>
      </c>
      <c r="D2137" s="20" t="s">
        <v>759</v>
      </c>
      <c r="E2137" s="20">
        <v>12600</v>
      </c>
      <c r="F2137" s="20" t="s">
        <v>1106</v>
      </c>
      <c r="G2137" s="20">
        <v>35</v>
      </c>
      <c r="H2137" s="20">
        <v>360</v>
      </c>
      <c r="I2137" s="20">
        <v>825.55</v>
      </c>
      <c r="J2137" s="20">
        <v>2020</v>
      </c>
      <c r="K2137" s="20">
        <v>1</v>
      </c>
      <c r="L2137" s="20">
        <v>2</v>
      </c>
    </row>
    <row r="2138" spans="1:12" x14ac:dyDescent="0.3">
      <c r="A2138" s="21">
        <v>43839</v>
      </c>
      <c r="B2138" s="20" t="s">
        <v>826</v>
      </c>
      <c r="C2138" s="20" t="s">
        <v>827</v>
      </c>
      <c r="D2138" s="20" t="s">
        <v>759</v>
      </c>
      <c r="E2138" s="20">
        <v>29160</v>
      </c>
      <c r="F2138" s="20" t="s">
        <v>1107</v>
      </c>
      <c r="G2138" s="20">
        <v>81</v>
      </c>
      <c r="H2138" s="20">
        <v>360</v>
      </c>
      <c r="I2138" s="20">
        <v>1826.95</v>
      </c>
      <c r="J2138" s="20">
        <v>2020</v>
      </c>
      <c r="K2138" s="20">
        <v>1</v>
      </c>
      <c r="L2138" s="20">
        <v>2</v>
      </c>
    </row>
    <row r="2139" spans="1:12" x14ac:dyDescent="0.3">
      <c r="A2139" s="21">
        <v>43836</v>
      </c>
      <c r="B2139" s="20" t="s">
        <v>757</v>
      </c>
      <c r="C2139" s="20" t="s">
        <v>758</v>
      </c>
      <c r="D2139" s="20" t="s">
        <v>759</v>
      </c>
      <c r="E2139" s="20">
        <v>7920</v>
      </c>
      <c r="F2139" s="20" t="s">
        <v>760</v>
      </c>
      <c r="G2139" s="20">
        <v>22</v>
      </c>
      <c r="H2139" s="20">
        <v>360</v>
      </c>
      <c r="I2139" s="20">
        <v>501.75</v>
      </c>
      <c r="J2139" s="20">
        <v>2020</v>
      </c>
      <c r="K2139" s="20">
        <v>1</v>
      </c>
      <c r="L2139" s="20">
        <v>2</v>
      </c>
    </row>
    <row r="2140" spans="1:12" x14ac:dyDescent="0.3">
      <c r="A2140" s="21">
        <v>43836</v>
      </c>
      <c r="B2140" s="20" t="s">
        <v>764</v>
      </c>
      <c r="C2140" s="20" t="s">
        <v>765</v>
      </c>
      <c r="D2140" s="20" t="s">
        <v>759</v>
      </c>
      <c r="E2140" s="20">
        <v>10800</v>
      </c>
      <c r="F2140" s="20" t="s">
        <v>766</v>
      </c>
      <c r="G2140" s="20">
        <v>30</v>
      </c>
      <c r="H2140" s="20">
        <v>360</v>
      </c>
      <c r="I2140" s="20">
        <v>632.70000000000005</v>
      </c>
      <c r="J2140" s="20">
        <v>2020</v>
      </c>
      <c r="K2140" s="20">
        <v>1</v>
      </c>
      <c r="L2140" s="20">
        <v>2</v>
      </c>
    </row>
    <row r="2141" spans="1:12" x14ac:dyDescent="0.3">
      <c r="A2141" s="21">
        <v>43836</v>
      </c>
      <c r="B2141" s="20" t="s">
        <v>767</v>
      </c>
      <c r="C2141" s="20" t="s">
        <v>768</v>
      </c>
      <c r="D2141" s="20" t="s">
        <v>759</v>
      </c>
      <c r="E2141" s="20">
        <v>10440</v>
      </c>
      <c r="F2141" s="20" t="s">
        <v>769</v>
      </c>
      <c r="G2141" s="20">
        <v>29</v>
      </c>
      <c r="H2141" s="20">
        <v>360</v>
      </c>
      <c r="I2141" s="20">
        <v>632.70000000000005</v>
      </c>
      <c r="J2141" s="20">
        <v>2020</v>
      </c>
      <c r="K2141" s="20">
        <v>1</v>
      </c>
      <c r="L2141" s="20">
        <v>2</v>
      </c>
    </row>
    <row r="2142" spans="1:12" x14ac:dyDescent="0.3">
      <c r="A2142" s="21">
        <v>43836</v>
      </c>
      <c r="B2142" s="20" t="s">
        <v>770</v>
      </c>
      <c r="C2142" s="20" t="s">
        <v>771</v>
      </c>
      <c r="D2142" s="20" t="s">
        <v>759</v>
      </c>
      <c r="E2142" s="20">
        <v>7560</v>
      </c>
      <c r="F2142" s="20" t="s">
        <v>772</v>
      </c>
      <c r="G2142" s="20">
        <v>21</v>
      </c>
      <c r="H2142" s="20">
        <v>360</v>
      </c>
      <c r="I2142" s="20">
        <v>507.15</v>
      </c>
      <c r="J2142" s="20">
        <v>2020</v>
      </c>
      <c r="K2142" s="20">
        <v>1</v>
      </c>
      <c r="L2142" s="20">
        <v>2</v>
      </c>
    </row>
    <row r="2143" spans="1:12" x14ac:dyDescent="0.3">
      <c r="A2143" s="21">
        <v>43836</v>
      </c>
      <c r="B2143" s="20" t="s">
        <v>773</v>
      </c>
      <c r="C2143" s="20" t="s">
        <v>774</v>
      </c>
      <c r="D2143" s="20" t="s">
        <v>759</v>
      </c>
      <c r="E2143" s="20">
        <v>10800</v>
      </c>
      <c r="F2143" s="20" t="s">
        <v>775</v>
      </c>
      <c r="G2143" s="20">
        <v>30</v>
      </c>
      <c r="H2143" s="20">
        <v>360</v>
      </c>
      <c r="I2143" s="20">
        <v>706.3</v>
      </c>
      <c r="J2143" s="20">
        <v>2020</v>
      </c>
      <c r="K2143" s="20">
        <v>1</v>
      </c>
      <c r="L2143" s="20">
        <v>2</v>
      </c>
    </row>
    <row r="2144" spans="1:12" x14ac:dyDescent="0.3">
      <c r="A2144" s="21">
        <v>43836</v>
      </c>
      <c r="B2144" s="20" t="s">
        <v>757</v>
      </c>
      <c r="C2144" s="20" t="s">
        <v>758</v>
      </c>
      <c r="D2144" s="20" t="s">
        <v>759</v>
      </c>
      <c r="E2144" s="20">
        <v>7920</v>
      </c>
      <c r="F2144" s="20" t="s">
        <v>760</v>
      </c>
      <c r="G2144" s="20">
        <v>22</v>
      </c>
      <c r="H2144" s="20">
        <v>360</v>
      </c>
      <c r="I2144" s="20">
        <v>496.95</v>
      </c>
      <c r="J2144" s="20">
        <v>2020</v>
      </c>
      <c r="K2144" s="20">
        <v>1</v>
      </c>
      <c r="L2144" s="20">
        <v>2</v>
      </c>
    </row>
    <row r="2145" spans="1:12" x14ac:dyDescent="0.3">
      <c r="A2145" s="21">
        <v>43836</v>
      </c>
      <c r="B2145" s="20" t="s">
        <v>764</v>
      </c>
      <c r="C2145" s="20" t="s">
        <v>765</v>
      </c>
      <c r="D2145" s="20" t="s">
        <v>759</v>
      </c>
      <c r="E2145" s="20">
        <v>12960</v>
      </c>
      <c r="F2145" s="20" t="s">
        <v>766</v>
      </c>
      <c r="G2145" s="20">
        <v>36</v>
      </c>
      <c r="H2145" s="20">
        <v>360</v>
      </c>
      <c r="I2145" s="20">
        <v>749.85</v>
      </c>
      <c r="J2145" s="20">
        <v>2020</v>
      </c>
      <c r="K2145" s="20">
        <v>1</v>
      </c>
      <c r="L2145" s="20">
        <v>2</v>
      </c>
    </row>
    <row r="2146" spans="1:12" x14ac:dyDescent="0.3">
      <c r="A2146" s="21">
        <v>43836</v>
      </c>
      <c r="B2146" s="20" t="s">
        <v>767</v>
      </c>
      <c r="C2146" s="20" t="s">
        <v>768</v>
      </c>
      <c r="D2146" s="20" t="s">
        <v>759</v>
      </c>
      <c r="E2146" s="20">
        <v>12240</v>
      </c>
      <c r="F2146" s="20" t="s">
        <v>769</v>
      </c>
      <c r="G2146" s="20">
        <v>34</v>
      </c>
      <c r="H2146" s="20">
        <v>360</v>
      </c>
      <c r="I2146" s="20">
        <v>758.5</v>
      </c>
      <c r="J2146" s="20">
        <v>2020</v>
      </c>
      <c r="K2146" s="20">
        <v>1</v>
      </c>
      <c r="L2146" s="20">
        <v>2</v>
      </c>
    </row>
    <row r="2147" spans="1:12" x14ac:dyDescent="0.3">
      <c r="A2147" s="21">
        <v>43836</v>
      </c>
      <c r="B2147" s="20" t="s">
        <v>770</v>
      </c>
      <c r="C2147" s="20" t="s">
        <v>771</v>
      </c>
      <c r="D2147" s="20" t="s">
        <v>759</v>
      </c>
      <c r="E2147" s="20">
        <v>11160</v>
      </c>
      <c r="F2147" s="20" t="s">
        <v>772</v>
      </c>
      <c r="G2147" s="20">
        <v>31</v>
      </c>
      <c r="H2147" s="20">
        <v>360</v>
      </c>
      <c r="I2147" s="20">
        <v>734.55</v>
      </c>
      <c r="J2147" s="20">
        <v>2020</v>
      </c>
      <c r="K2147" s="20">
        <v>1</v>
      </c>
      <c r="L2147" s="20">
        <v>2</v>
      </c>
    </row>
    <row r="2148" spans="1:12" x14ac:dyDescent="0.3">
      <c r="A2148" s="21">
        <v>43836</v>
      </c>
      <c r="B2148" s="20" t="s">
        <v>773</v>
      </c>
      <c r="C2148" s="20" t="s">
        <v>774</v>
      </c>
      <c r="D2148" s="20" t="s">
        <v>759</v>
      </c>
      <c r="E2148" s="20">
        <v>11520</v>
      </c>
      <c r="F2148" s="20" t="s">
        <v>775</v>
      </c>
      <c r="G2148" s="20">
        <v>32</v>
      </c>
      <c r="H2148" s="20">
        <v>360</v>
      </c>
      <c r="I2148" s="20">
        <v>743.35</v>
      </c>
      <c r="J2148" s="20">
        <v>2020</v>
      </c>
      <c r="K2148" s="20">
        <v>1</v>
      </c>
      <c r="L2148" s="20">
        <v>2</v>
      </c>
    </row>
    <row r="2149" spans="1:12" x14ac:dyDescent="0.3">
      <c r="A2149" s="21">
        <v>43833</v>
      </c>
      <c r="B2149" s="20" t="s">
        <v>757</v>
      </c>
      <c r="C2149" s="20" t="s">
        <v>758</v>
      </c>
      <c r="D2149" s="20" t="s">
        <v>759</v>
      </c>
      <c r="E2149" s="20">
        <v>9000</v>
      </c>
      <c r="F2149" s="20" t="s">
        <v>760</v>
      </c>
      <c r="G2149" s="20">
        <v>25</v>
      </c>
      <c r="H2149" s="20">
        <v>360</v>
      </c>
      <c r="I2149" s="20">
        <v>554.45000000000005</v>
      </c>
      <c r="J2149" s="20">
        <v>2020</v>
      </c>
      <c r="K2149" s="20">
        <v>1</v>
      </c>
      <c r="L2149" s="20">
        <v>1</v>
      </c>
    </row>
    <row r="2150" spans="1:12" x14ac:dyDescent="0.3">
      <c r="A2150" s="21">
        <v>43833</v>
      </c>
      <c r="B2150" s="20" t="s">
        <v>761</v>
      </c>
      <c r="C2150" s="20" t="s">
        <v>762</v>
      </c>
      <c r="D2150" s="20" t="s">
        <v>759</v>
      </c>
      <c r="E2150" s="20">
        <v>720</v>
      </c>
      <c r="F2150" s="20" t="s">
        <v>795</v>
      </c>
      <c r="G2150" s="20">
        <v>2</v>
      </c>
      <c r="H2150" s="20">
        <v>360</v>
      </c>
      <c r="I2150" s="20">
        <v>29.75</v>
      </c>
      <c r="J2150" s="20">
        <v>2020</v>
      </c>
      <c r="K2150" s="20">
        <v>1</v>
      </c>
      <c r="L2150" s="20">
        <v>1</v>
      </c>
    </row>
    <row r="2151" spans="1:12" x14ac:dyDescent="0.3">
      <c r="A2151" s="21">
        <v>43833</v>
      </c>
      <c r="B2151" s="20" t="s">
        <v>764</v>
      </c>
      <c r="C2151" s="20" t="s">
        <v>765</v>
      </c>
      <c r="D2151" s="20" t="s">
        <v>759</v>
      </c>
      <c r="E2151" s="20">
        <v>12240</v>
      </c>
      <c r="F2151" s="20" t="s">
        <v>766</v>
      </c>
      <c r="G2151" s="20">
        <v>34</v>
      </c>
      <c r="H2151" s="20">
        <v>360</v>
      </c>
      <c r="I2151" s="20">
        <v>830.8</v>
      </c>
      <c r="J2151" s="20">
        <v>2020</v>
      </c>
      <c r="K2151" s="20">
        <v>1</v>
      </c>
      <c r="L2151" s="20">
        <v>1</v>
      </c>
    </row>
    <row r="2152" spans="1:12" x14ac:dyDescent="0.3">
      <c r="A2152" s="21">
        <v>43833</v>
      </c>
      <c r="B2152" s="20" t="s">
        <v>767</v>
      </c>
      <c r="C2152" s="20" t="s">
        <v>768</v>
      </c>
      <c r="D2152" s="20" t="s">
        <v>759</v>
      </c>
      <c r="E2152" s="20">
        <v>13680</v>
      </c>
      <c r="F2152" s="20" t="s">
        <v>769</v>
      </c>
      <c r="G2152" s="20">
        <v>38</v>
      </c>
      <c r="H2152" s="20">
        <v>360</v>
      </c>
      <c r="I2152" s="20">
        <v>800.1</v>
      </c>
      <c r="J2152" s="20">
        <v>2020</v>
      </c>
      <c r="K2152" s="20">
        <v>1</v>
      </c>
      <c r="L2152" s="20">
        <v>1</v>
      </c>
    </row>
    <row r="2153" spans="1:12" x14ac:dyDescent="0.3">
      <c r="A2153" s="21">
        <v>43833</v>
      </c>
      <c r="B2153" s="20" t="s">
        <v>770</v>
      </c>
      <c r="C2153" s="20" t="s">
        <v>771</v>
      </c>
      <c r="D2153" s="20" t="s">
        <v>759</v>
      </c>
      <c r="E2153" s="20">
        <v>9720</v>
      </c>
      <c r="F2153" s="20" t="s">
        <v>772</v>
      </c>
      <c r="G2153" s="20">
        <v>27</v>
      </c>
      <c r="H2153" s="20">
        <v>360</v>
      </c>
      <c r="I2153" s="20">
        <v>642.95000000000005</v>
      </c>
      <c r="J2153" s="20">
        <v>2020</v>
      </c>
      <c r="K2153" s="20">
        <v>1</v>
      </c>
      <c r="L2153" s="20">
        <v>1</v>
      </c>
    </row>
    <row r="2154" spans="1:12" x14ac:dyDescent="0.3">
      <c r="A2154" s="21">
        <v>43833</v>
      </c>
      <c r="B2154" s="20" t="s">
        <v>773</v>
      </c>
      <c r="C2154" s="20" t="s">
        <v>774</v>
      </c>
      <c r="D2154" s="20" t="s">
        <v>759</v>
      </c>
      <c r="E2154" s="20">
        <v>10440</v>
      </c>
      <c r="F2154" s="20" t="s">
        <v>775</v>
      </c>
      <c r="G2154" s="20">
        <v>29</v>
      </c>
      <c r="H2154" s="20">
        <v>360</v>
      </c>
      <c r="I2154" s="20">
        <v>677.3</v>
      </c>
      <c r="J2154" s="20">
        <v>2020</v>
      </c>
      <c r="K2154" s="20">
        <v>1</v>
      </c>
      <c r="L2154" s="20">
        <v>1</v>
      </c>
    </row>
    <row r="2155" spans="1:12" x14ac:dyDescent="0.3">
      <c r="A2155" s="21">
        <v>43833</v>
      </c>
      <c r="B2155" s="20" t="s">
        <v>757</v>
      </c>
      <c r="C2155" s="20" t="s">
        <v>758</v>
      </c>
      <c r="D2155" s="20" t="s">
        <v>759</v>
      </c>
      <c r="E2155" s="20">
        <v>8640</v>
      </c>
      <c r="F2155" s="20" t="s">
        <v>760</v>
      </c>
      <c r="G2155" s="20">
        <v>24</v>
      </c>
      <c r="H2155" s="20">
        <v>360</v>
      </c>
      <c r="I2155" s="20">
        <v>533.25</v>
      </c>
      <c r="J2155" s="20">
        <v>2020</v>
      </c>
      <c r="K2155" s="20">
        <v>1</v>
      </c>
      <c r="L2155" s="20">
        <v>1</v>
      </c>
    </row>
    <row r="2156" spans="1:12" x14ac:dyDescent="0.3">
      <c r="A2156" s="21">
        <v>43833</v>
      </c>
      <c r="B2156" s="20" t="s">
        <v>764</v>
      </c>
      <c r="C2156" s="20" t="s">
        <v>765</v>
      </c>
      <c r="D2156" s="20" t="s">
        <v>759</v>
      </c>
      <c r="E2156" s="20">
        <v>12600</v>
      </c>
      <c r="F2156" s="20" t="s">
        <v>766</v>
      </c>
      <c r="G2156" s="20">
        <v>35</v>
      </c>
      <c r="H2156" s="20">
        <v>360</v>
      </c>
      <c r="I2156" s="20">
        <v>717.75</v>
      </c>
      <c r="J2156" s="20">
        <v>2020</v>
      </c>
      <c r="K2156" s="20">
        <v>1</v>
      </c>
      <c r="L2156" s="20">
        <v>1</v>
      </c>
    </row>
    <row r="2157" spans="1:12" x14ac:dyDescent="0.3">
      <c r="A2157" s="21">
        <v>43833</v>
      </c>
      <c r="B2157" s="20" t="s">
        <v>767</v>
      </c>
      <c r="C2157" s="20" t="s">
        <v>768</v>
      </c>
      <c r="D2157" s="20" t="s">
        <v>759</v>
      </c>
      <c r="E2157" s="20">
        <v>11160</v>
      </c>
      <c r="F2157" s="20" t="s">
        <v>769</v>
      </c>
      <c r="G2157" s="20">
        <v>31</v>
      </c>
      <c r="H2157" s="20">
        <v>360</v>
      </c>
      <c r="I2157" s="20">
        <v>654.45000000000005</v>
      </c>
      <c r="J2157" s="20">
        <v>2020</v>
      </c>
      <c r="K2157" s="20">
        <v>1</v>
      </c>
      <c r="L2157" s="20">
        <v>1</v>
      </c>
    </row>
    <row r="2158" spans="1:12" x14ac:dyDescent="0.3">
      <c r="A2158" s="21">
        <v>43833</v>
      </c>
      <c r="B2158" s="20" t="s">
        <v>770</v>
      </c>
      <c r="C2158" s="20" t="s">
        <v>771</v>
      </c>
      <c r="D2158" s="20" t="s">
        <v>759</v>
      </c>
      <c r="E2158" s="20">
        <v>9720</v>
      </c>
      <c r="F2158" s="20" t="s">
        <v>772</v>
      </c>
      <c r="G2158" s="20">
        <v>27</v>
      </c>
      <c r="H2158" s="20">
        <v>360</v>
      </c>
      <c r="I2158" s="20">
        <v>639.75</v>
      </c>
      <c r="J2158" s="20">
        <v>2020</v>
      </c>
      <c r="K2158" s="20">
        <v>1</v>
      </c>
      <c r="L2158" s="20">
        <v>1</v>
      </c>
    </row>
    <row r="2159" spans="1:12" x14ac:dyDescent="0.3">
      <c r="A2159" s="21">
        <v>43833</v>
      </c>
      <c r="B2159" s="20" t="s">
        <v>773</v>
      </c>
      <c r="C2159" s="20" t="s">
        <v>774</v>
      </c>
      <c r="D2159" s="20" t="s">
        <v>759</v>
      </c>
      <c r="E2159" s="20">
        <v>9720</v>
      </c>
      <c r="F2159" s="20" t="s">
        <v>775</v>
      </c>
      <c r="G2159" s="20">
        <v>27</v>
      </c>
      <c r="H2159" s="20">
        <v>360</v>
      </c>
      <c r="I2159" s="20">
        <v>630.4</v>
      </c>
      <c r="J2159" s="20">
        <v>2020</v>
      </c>
      <c r="K2159" s="20">
        <v>1</v>
      </c>
      <c r="L2159" s="20">
        <v>1</v>
      </c>
    </row>
    <row r="2160" spans="1:12" x14ac:dyDescent="0.3">
      <c r="A2160" s="21">
        <v>43833</v>
      </c>
      <c r="B2160" s="20" t="s">
        <v>757</v>
      </c>
      <c r="C2160" s="20" t="s">
        <v>758</v>
      </c>
      <c r="D2160" s="20" t="s">
        <v>759</v>
      </c>
      <c r="E2160" s="20">
        <v>8280</v>
      </c>
      <c r="F2160" s="20" t="s">
        <v>760</v>
      </c>
      <c r="G2160" s="20">
        <v>23</v>
      </c>
      <c r="H2160" s="20">
        <v>360</v>
      </c>
      <c r="I2160" s="20">
        <v>519.35</v>
      </c>
      <c r="J2160" s="20">
        <v>2020</v>
      </c>
      <c r="K2160" s="20">
        <v>1</v>
      </c>
      <c r="L2160" s="20">
        <v>1</v>
      </c>
    </row>
    <row r="2161" spans="1:12" x14ac:dyDescent="0.3">
      <c r="A2161" s="21">
        <v>43833</v>
      </c>
      <c r="B2161" s="20" t="s">
        <v>764</v>
      </c>
      <c r="C2161" s="20" t="s">
        <v>765</v>
      </c>
      <c r="D2161" s="20" t="s">
        <v>759</v>
      </c>
      <c r="E2161" s="20">
        <v>12600</v>
      </c>
      <c r="F2161" s="20" t="s">
        <v>766</v>
      </c>
      <c r="G2161" s="20">
        <v>35</v>
      </c>
      <c r="H2161" s="20">
        <v>360</v>
      </c>
      <c r="I2161" s="20">
        <v>725.4</v>
      </c>
      <c r="J2161" s="20">
        <v>2020</v>
      </c>
      <c r="K2161" s="20">
        <v>1</v>
      </c>
      <c r="L2161" s="20">
        <v>1</v>
      </c>
    </row>
    <row r="2162" spans="1:12" x14ac:dyDescent="0.3">
      <c r="A2162" s="21">
        <v>43833</v>
      </c>
      <c r="B2162" s="20" t="s">
        <v>767</v>
      </c>
      <c r="C2162" s="20" t="s">
        <v>768</v>
      </c>
      <c r="D2162" s="20" t="s">
        <v>759</v>
      </c>
      <c r="E2162" s="20">
        <v>12960</v>
      </c>
      <c r="F2162" s="20" t="s">
        <v>769</v>
      </c>
      <c r="G2162" s="20">
        <v>36</v>
      </c>
      <c r="H2162" s="20">
        <v>360</v>
      </c>
      <c r="I2162" s="20">
        <v>768.85</v>
      </c>
      <c r="J2162" s="20">
        <v>2020</v>
      </c>
      <c r="K2162" s="20">
        <v>1</v>
      </c>
      <c r="L2162" s="20">
        <v>1</v>
      </c>
    </row>
    <row r="2163" spans="1:12" x14ac:dyDescent="0.3">
      <c r="A2163" s="21">
        <v>43833</v>
      </c>
      <c r="B2163" s="20" t="s">
        <v>770</v>
      </c>
      <c r="C2163" s="20" t="s">
        <v>771</v>
      </c>
      <c r="D2163" s="20" t="s">
        <v>759</v>
      </c>
      <c r="E2163" s="20">
        <v>10440</v>
      </c>
      <c r="F2163" s="20" t="s">
        <v>772</v>
      </c>
      <c r="G2163" s="20">
        <v>29</v>
      </c>
      <c r="H2163" s="20">
        <v>360</v>
      </c>
      <c r="I2163" s="20">
        <v>692.6</v>
      </c>
      <c r="J2163" s="20">
        <v>2020</v>
      </c>
      <c r="K2163" s="20">
        <v>1</v>
      </c>
      <c r="L2163" s="20">
        <v>1</v>
      </c>
    </row>
    <row r="2164" spans="1:12" x14ac:dyDescent="0.3">
      <c r="A2164" s="21">
        <v>43833</v>
      </c>
      <c r="B2164" s="20" t="s">
        <v>773</v>
      </c>
      <c r="C2164" s="20" t="s">
        <v>774</v>
      </c>
      <c r="D2164" s="20" t="s">
        <v>759</v>
      </c>
      <c r="E2164" s="20">
        <v>10800</v>
      </c>
      <c r="F2164" s="20" t="s">
        <v>775</v>
      </c>
      <c r="G2164" s="20">
        <v>30</v>
      </c>
      <c r="H2164" s="20">
        <v>360</v>
      </c>
      <c r="I2164" s="20">
        <v>706.5</v>
      </c>
      <c r="J2164" s="20">
        <v>2020</v>
      </c>
      <c r="K2164" s="20">
        <v>1</v>
      </c>
      <c r="L2164" s="20">
        <v>1</v>
      </c>
    </row>
    <row r="2165" spans="1:12" x14ac:dyDescent="0.3">
      <c r="A2165" s="21">
        <v>43833</v>
      </c>
      <c r="B2165" s="20" t="s">
        <v>757</v>
      </c>
      <c r="C2165" s="20" t="s">
        <v>758</v>
      </c>
      <c r="D2165" s="20" t="s">
        <v>759</v>
      </c>
      <c r="E2165" s="20">
        <v>8640</v>
      </c>
      <c r="F2165" s="20" t="s">
        <v>760</v>
      </c>
      <c r="G2165" s="20">
        <v>24</v>
      </c>
      <c r="H2165" s="20">
        <v>360</v>
      </c>
      <c r="I2165" s="20">
        <v>539.54999999999995</v>
      </c>
      <c r="J2165" s="20">
        <v>2020</v>
      </c>
      <c r="K2165" s="20">
        <v>1</v>
      </c>
      <c r="L2165" s="20">
        <v>1</v>
      </c>
    </row>
    <row r="2166" spans="1:12" x14ac:dyDescent="0.3">
      <c r="A2166" s="21">
        <v>43833</v>
      </c>
      <c r="B2166" s="20" t="s">
        <v>764</v>
      </c>
      <c r="C2166" s="20" t="s">
        <v>765</v>
      </c>
      <c r="D2166" s="20" t="s">
        <v>759</v>
      </c>
      <c r="E2166" s="20">
        <v>14040</v>
      </c>
      <c r="F2166" s="20" t="s">
        <v>766</v>
      </c>
      <c r="G2166" s="20">
        <v>39</v>
      </c>
      <c r="H2166" s="20">
        <v>360</v>
      </c>
      <c r="I2166" s="20">
        <v>814.75</v>
      </c>
      <c r="J2166" s="20">
        <v>2020</v>
      </c>
      <c r="K2166" s="20">
        <v>1</v>
      </c>
      <c r="L2166" s="20">
        <v>1</v>
      </c>
    </row>
    <row r="2167" spans="1:12" x14ac:dyDescent="0.3">
      <c r="A2167" s="21">
        <v>43833</v>
      </c>
      <c r="B2167" s="20" t="s">
        <v>767</v>
      </c>
      <c r="C2167" s="20" t="s">
        <v>768</v>
      </c>
      <c r="D2167" s="20" t="s">
        <v>759</v>
      </c>
      <c r="E2167" s="20">
        <v>12960</v>
      </c>
      <c r="F2167" s="20" t="s">
        <v>769</v>
      </c>
      <c r="G2167" s="20">
        <v>36</v>
      </c>
      <c r="H2167" s="20">
        <v>360</v>
      </c>
      <c r="I2167" s="20">
        <v>774.6</v>
      </c>
      <c r="J2167" s="20">
        <v>2020</v>
      </c>
      <c r="K2167" s="20">
        <v>1</v>
      </c>
      <c r="L2167" s="20">
        <v>1</v>
      </c>
    </row>
    <row r="2168" spans="1:12" x14ac:dyDescent="0.3">
      <c r="A2168" s="21">
        <v>43833</v>
      </c>
      <c r="B2168" s="20" t="s">
        <v>770</v>
      </c>
      <c r="C2168" s="20" t="s">
        <v>771</v>
      </c>
      <c r="D2168" s="20" t="s">
        <v>759</v>
      </c>
      <c r="E2168" s="20">
        <v>9720</v>
      </c>
      <c r="F2168" s="20" t="s">
        <v>772</v>
      </c>
      <c r="G2168" s="20">
        <v>27</v>
      </c>
      <c r="H2168" s="20">
        <v>360</v>
      </c>
      <c r="I2168" s="20">
        <v>623.04999999999995</v>
      </c>
      <c r="J2168" s="20">
        <v>2020</v>
      </c>
      <c r="K2168" s="20">
        <v>1</v>
      </c>
      <c r="L2168" s="20">
        <v>1</v>
      </c>
    </row>
    <row r="2169" spans="1:12" x14ac:dyDescent="0.3">
      <c r="A2169" s="21">
        <v>43833</v>
      </c>
      <c r="B2169" s="20" t="s">
        <v>773</v>
      </c>
      <c r="C2169" s="20" t="s">
        <v>774</v>
      </c>
      <c r="D2169" s="20" t="s">
        <v>759</v>
      </c>
      <c r="E2169" s="20">
        <v>10800</v>
      </c>
      <c r="F2169" s="20" t="s">
        <v>775</v>
      </c>
      <c r="G2169" s="20">
        <v>30</v>
      </c>
      <c r="H2169" s="20">
        <v>360</v>
      </c>
      <c r="I2169" s="20">
        <v>733.5</v>
      </c>
      <c r="J2169" s="20">
        <v>2020</v>
      </c>
      <c r="K2169" s="20">
        <v>1</v>
      </c>
      <c r="L2169" s="20">
        <v>1</v>
      </c>
    </row>
    <row r="2170" spans="1:12" x14ac:dyDescent="0.3">
      <c r="A2170" s="21">
        <v>43833</v>
      </c>
      <c r="B2170" s="20" t="s">
        <v>757</v>
      </c>
      <c r="C2170" s="20" t="s">
        <v>758</v>
      </c>
      <c r="D2170" s="20" t="s">
        <v>759</v>
      </c>
      <c r="E2170" s="20">
        <v>9360</v>
      </c>
      <c r="F2170" s="20" t="s">
        <v>760</v>
      </c>
      <c r="G2170" s="20">
        <v>26</v>
      </c>
      <c r="H2170" s="20">
        <v>360</v>
      </c>
      <c r="I2170" s="20">
        <v>584.95000000000005</v>
      </c>
      <c r="J2170" s="20">
        <v>2020</v>
      </c>
      <c r="K2170" s="20">
        <v>1</v>
      </c>
      <c r="L2170" s="20">
        <v>1</v>
      </c>
    </row>
    <row r="2171" spans="1:12" x14ac:dyDescent="0.3">
      <c r="A2171" s="21">
        <v>43833</v>
      </c>
      <c r="B2171" s="20" t="s">
        <v>764</v>
      </c>
      <c r="C2171" s="20" t="s">
        <v>765</v>
      </c>
      <c r="D2171" s="20" t="s">
        <v>759</v>
      </c>
      <c r="E2171" s="20">
        <v>14760</v>
      </c>
      <c r="F2171" s="20" t="s">
        <v>766</v>
      </c>
      <c r="G2171" s="20">
        <v>41</v>
      </c>
      <c r="H2171" s="20">
        <v>360</v>
      </c>
      <c r="I2171" s="20">
        <v>860.7</v>
      </c>
      <c r="J2171" s="20">
        <v>2020</v>
      </c>
      <c r="K2171" s="20">
        <v>1</v>
      </c>
      <c r="L2171" s="20">
        <v>1</v>
      </c>
    </row>
    <row r="2172" spans="1:12" x14ac:dyDescent="0.3">
      <c r="A2172" s="21">
        <v>43833</v>
      </c>
      <c r="B2172" s="20" t="s">
        <v>767</v>
      </c>
      <c r="C2172" s="20" t="s">
        <v>768</v>
      </c>
      <c r="D2172" s="20" t="s">
        <v>759</v>
      </c>
      <c r="E2172" s="20">
        <v>14760</v>
      </c>
      <c r="F2172" s="20" t="s">
        <v>769</v>
      </c>
      <c r="G2172" s="20">
        <v>41</v>
      </c>
      <c r="H2172" s="20">
        <v>360</v>
      </c>
      <c r="I2172" s="20">
        <v>878.9</v>
      </c>
      <c r="J2172" s="20">
        <v>2020</v>
      </c>
      <c r="K2172" s="20">
        <v>1</v>
      </c>
      <c r="L2172" s="20">
        <v>1</v>
      </c>
    </row>
    <row r="2173" spans="1:12" x14ac:dyDescent="0.3">
      <c r="A2173" s="21">
        <v>43833</v>
      </c>
      <c r="B2173" s="20" t="s">
        <v>770</v>
      </c>
      <c r="C2173" s="20" t="s">
        <v>771</v>
      </c>
      <c r="D2173" s="20" t="s">
        <v>759</v>
      </c>
      <c r="E2173" s="20">
        <v>11880</v>
      </c>
      <c r="F2173" s="20" t="s">
        <v>772</v>
      </c>
      <c r="G2173" s="20">
        <v>33</v>
      </c>
      <c r="H2173" s="20">
        <v>360</v>
      </c>
      <c r="I2173" s="20">
        <v>791.45</v>
      </c>
      <c r="J2173" s="20">
        <v>2020</v>
      </c>
      <c r="K2173" s="20">
        <v>1</v>
      </c>
      <c r="L2173" s="20">
        <v>1</v>
      </c>
    </row>
    <row r="2174" spans="1:12" x14ac:dyDescent="0.3">
      <c r="A2174" s="21">
        <v>43833</v>
      </c>
      <c r="B2174" s="20" t="s">
        <v>773</v>
      </c>
      <c r="C2174" s="20" t="s">
        <v>774</v>
      </c>
      <c r="D2174" s="20" t="s">
        <v>759</v>
      </c>
      <c r="E2174" s="20">
        <v>12240</v>
      </c>
      <c r="F2174" s="20" t="s">
        <v>775</v>
      </c>
      <c r="G2174" s="20">
        <v>34</v>
      </c>
      <c r="H2174" s="20">
        <v>360</v>
      </c>
      <c r="I2174" s="20">
        <v>799.8</v>
      </c>
      <c r="J2174" s="20">
        <v>2020</v>
      </c>
      <c r="K2174" s="20">
        <v>1</v>
      </c>
      <c r="L2174" s="20">
        <v>1</v>
      </c>
    </row>
    <row r="2175" spans="1:12" x14ac:dyDescent="0.3">
      <c r="A2175" s="21">
        <v>43830</v>
      </c>
      <c r="B2175" s="20" t="s">
        <v>826</v>
      </c>
      <c r="C2175" s="20" t="s">
        <v>827</v>
      </c>
      <c r="D2175" s="20" t="s">
        <v>759</v>
      </c>
      <c r="E2175" s="20">
        <v>28800</v>
      </c>
      <c r="F2175" s="20" t="s">
        <v>1108</v>
      </c>
      <c r="G2175" s="20">
        <v>80</v>
      </c>
      <c r="H2175" s="20">
        <v>360</v>
      </c>
      <c r="I2175" s="20">
        <v>1800.3</v>
      </c>
      <c r="J2175" s="20">
        <v>2019</v>
      </c>
      <c r="K2175" s="20">
        <v>12</v>
      </c>
      <c r="L2175" s="20">
        <v>53</v>
      </c>
    </row>
    <row r="2176" spans="1:12" x14ac:dyDescent="0.3">
      <c r="A2176" s="21">
        <v>43829</v>
      </c>
      <c r="B2176" s="20" t="s">
        <v>757</v>
      </c>
      <c r="C2176" s="20" t="s">
        <v>758</v>
      </c>
      <c r="D2176" s="20" t="s">
        <v>759</v>
      </c>
      <c r="E2176" s="20">
        <v>8640</v>
      </c>
      <c r="F2176" s="20" t="s">
        <v>776</v>
      </c>
      <c r="G2176" s="20">
        <v>24</v>
      </c>
      <c r="H2176" s="20">
        <v>360</v>
      </c>
      <c r="I2176" s="20">
        <v>552.6</v>
      </c>
      <c r="J2176" s="20">
        <v>2019</v>
      </c>
      <c r="K2176" s="20">
        <v>12</v>
      </c>
      <c r="L2176" s="20">
        <v>53</v>
      </c>
    </row>
    <row r="2177" spans="1:12" x14ac:dyDescent="0.3">
      <c r="A2177" s="21">
        <v>43829</v>
      </c>
      <c r="B2177" s="20" t="s">
        <v>764</v>
      </c>
      <c r="C2177" s="20" t="s">
        <v>765</v>
      </c>
      <c r="D2177" s="20" t="s">
        <v>759</v>
      </c>
      <c r="E2177" s="20">
        <v>12240</v>
      </c>
      <c r="F2177" s="20" t="s">
        <v>778</v>
      </c>
      <c r="G2177" s="20">
        <v>34</v>
      </c>
      <c r="H2177" s="20">
        <v>360</v>
      </c>
      <c r="I2177" s="20">
        <v>697.8</v>
      </c>
      <c r="J2177" s="20">
        <v>2019</v>
      </c>
      <c r="K2177" s="20">
        <v>12</v>
      </c>
      <c r="L2177" s="20">
        <v>53</v>
      </c>
    </row>
    <row r="2178" spans="1:12" x14ac:dyDescent="0.3">
      <c r="A2178" s="21">
        <v>43829</v>
      </c>
      <c r="B2178" s="20" t="s">
        <v>767</v>
      </c>
      <c r="C2178" s="20" t="s">
        <v>768</v>
      </c>
      <c r="D2178" s="20" t="s">
        <v>759</v>
      </c>
      <c r="E2178" s="20">
        <v>11160</v>
      </c>
      <c r="F2178" s="20" t="s">
        <v>779</v>
      </c>
      <c r="G2178" s="20">
        <v>31</v>
      </c>
      <c r="H2178" s="20">
        <v>360</v>
      </c>
      <c r="I2178" s="20">
        <v>649.20000000000005</v>
      </c>
      <c r="J2178" s="20">
        <v>2019</v>
      </c>
      <c r="K2178" s="20">
        <v>12</v>
      </c>
      <c r="L2178" s="20">
        <v>53</v>
      </c>
    </row>
    <row r="2179" spans="1:12" x14ac:dyDescent="0.3">
      <c r="A2179" s="21">
        <v>43829</v>
      </c>
      <c r="B2179" s="20" t="s">
        <v>770</v>
      </c>
      <c r="C2179" s="20" t="s">
        <v>771</v>
      </c>
      <c r="D2179" s="20" t="s">
        <v>759</v>
      </c>
      <c r="E2179" s="20">
        <v>9000</v>
      </c>
      <c r="F2179" s="20" t="s">
        <v>780</v>
      </c>
      <c r="G2179" s="20">
        <v>25</v>
      </c>
      <c r="H2179" s="20">
        <v>360</v>
      </c>
      <c r="I2179" s="20">
        <v>606.6</v>
      </c>
      <c r="J2179" s="20">
        <v>2019</v>
      </c>
      <c r="K2179" s="20">
        <v>12</v>
      </c>
      <c r="L2179" s="20">
        <v>53</v>
      </c>
    </row>
    <row r="2180" spans="1:12" x14ac:dyDescent="0.3">
      <c r="A2180" s="21">
        <v>43829</v>
      </c>
      <c r="B2180" s="20" t="s">
        <v>773</v>
      </c>
      <c r="C2180" s="20" t="s">
        <v>774</v>
      </c>
      <c r="D2180" s="20" t="s">
        <v>759</v>
      </c>
      <c r="E2180" s="20">
        <v>10440</v>
      </c>
      <c r="F2180" s="20" t="s">
        <v>781</v>
      </c>
      <c r="G2180" s="20">
        <v>29</v>
      </c>
      <c r="H2180" s="20">
        <v>360</v>
      </c>
      <c r="I2180" s="20">
        <v>693.2</v>
      </c>
      <c r="J2180" s="20">
        <v>2019</v>
      </c>
      <c r="K2180" s="20">
        <v>12</v>
      </c>
      <c r="L2180" s="20">
        <v>53</v>
      </c>
    </row>
    <row r="2181" spans="1:12" x14ac:dyDescent="0.3">
      <c r="A2181" s="21">
        <v>43829</v>
      </c>
      <c r="B2181" s="20" t="s">
        <v>757</v>
      </c>
      <c r="C2181" s="20" t="s">
        <v>758</v>
      </c>
      <c r="D2181" s="20" t="s">
        <v>759</v>
      </c>
      <c r="E2181" s="20">
        <v>10440</v>
      </c>
      <c r="F2181" s="20" t="s">
        <v>776</v>
      </c>
      <c r="G2181" s="20">
        <v>29</v>
      </c>
      <c r="H2181" s="20">
        <v>360</v>
      </c>
      <c r="I2181" s="20">
        <v>669.55</v>
      </c>
      <c r="J2181" s="20">
        <v>2019</v>
      </c>
      <c r="K2181" s="20">
        <v>12</v>
      </c>
      <c r="L2181" s="20">
        <v>53</v>
      </c>
    </row>
    <row r="2182" spans="1:12" x14ac:dyDescent="0.3">
      <c r="A2182" s="21">
        <v>43829</v>
      </c>
      <c r="B2182" s="20" t="s">
        <v>764</v>
      </c>
      <c r="C2182" s="20" t="s">
        <v>765</v>
      </c>
      <c r="D2182" s="20" t="s">
        <v>759</v>
      </c>
      <c r="E2182" s="20">
        <v>14040</v>
      </c>
      <c r="F2182" s="20" t="s">
        <v>778</v>
      </c>
      <c r="G2182" s="20">
        <v>39</v>
      </c>
      <c r="H2182" s="20">
        <v>360</v>
      </c>
      <c r="I2182" s="20">
        <v>938.1</v>
      </c>
      <c r="J2182" s="20">
        <v>2019</v>
      </c>
      <c r="K2182" s="20">
        <v>12</v>
      </c>
      <c r="L2182" s="20">
        <v>53</v>
      </c>
    </row>
    <row r="2183" spans="1:12" x14ac:dyDescent="0.3">
      <c r="A2183" s="21">
        <v>43829</v>
      </c>
      <c r="B2183" s="20" t="s">
        <v>767</v>
      </c>
      <c r="C2183" s="20" t="s">
        <v>768</v>
      </c>
      <c r="D2183" s="20" t="s">
        <v>759</v>
      </c>
      <c r="E2183" s="20">
        <v>13680</v>
      </c>
      <c r="F2183" s="20" t="s">
        <v>779</v>
      </c>
      <c r="G2183" s="20">
        <v>38</v>
      </c>
      <c r="H2183" s="20">
        <v>360</v>
      </c>
      <c r="I2183" s="20">
        <v>702.5</v>
      </c>
      <c r="J2183" s="20">
        <v>2019</v>
      </c>
      <c r="K2183" s="20">
        <v>12</v>
      </c>
      <c r="L2183" s="20">
        <v>53</v>
      </c>
    </row>
    <row r="2184" spans="1:12" x14ac:dyDescent="0.3">
      <c r="A2184" s="21">
        <v>43829</v>
      </c>
      <c r="B2184" s="20" t="s">
        <v>770</v>
      </c>
      <c r="C2184" s="20" t="s">
        <v>771</v>
      </c>
      <c r="D2184" s="20" t="s">
        <v>759</v>
      </c>
      <c r="E2184" s="20">
        <v>10800</v>
      </c>
      <c r="F2184" s="20" t="s">
        <v>780</v>
      </c>
      <c r="G2184" s="20">
        <v>30</v>
      </c>
      <c r="H2184" s="20">
        <v>360</v>
      </c>
      <c r="I2184" s="20">
        <v>722.05</v>
      </c>
      <c r="J2184" s="20">
        <v>2019</v>
      </c>
      <c r="K2184" s="20">
        <v>12</v>
      </c>
      <c r="L2184" s="20">
        <v>53</v>
      </c>
    </row>
    <row r="2185" spans="1:12" x14ac:dyDescent="0.3">
      <c r="A2185" s="21">
        <v>43829</v>
      </c>
      <c r="B2185" s="20" t="s">
        <v>773</v>
      </c>
      <c r="C2185" s="20" t="s">
        <v>774</v>
      </c>
      <c r="D2185" s="20" t="s">
        <v>759</v>
      </c>
      <c r="E2185" s="20">
        <v>11160</v>
      </c>
      <c r="F2185" s="20" t="s">
        <v>781</v>
      </c>
      <c r="G2185" s="20">
        <v>31</v>
      </c>
      <c r="H2185" s="20">
        <v>360</v>
      </c>
      <c r="I2185" s="20">
        <v>733.95</v>
      </c>
      <c r="J2185" s="20">
        <v>2019</v>
      </c>
      <c r="K2185" s="20">
        <v>12</v>
      </c>
      <c r="L2185" s="20">
        <v>53</v>
      </c>
    </row>
    <row r="2186" spans="1:12" x14ac:dyDescent="0.3">
      <c r="A2186" s="21">
        <v>43826</v>
      </c>
      <c r="B2186" s="20" t="s">
        <v>757</v>
      </c>
      <c r="C2186" s="20" t="s">
        <v>758</v>
      </c>
      <c r="D2186" s="20" t="s">
        <v>759</v>
      </c>
      <c r="E2186" s="20">
        <v>9360</v>
      </c>
      <c r="F2186" s="20" t="s">
        <v>776</v>
      </c>
      <c r="G2186" s="20">
        <v>26</v>
      </c>
      <c r="H2186" s="20">
        <v>360</v>
      </c>
      <c r="I2186" s="20">
        <v>581.54999999999995</v>
      </c>
      <c r="J2186" s="20">
        <v>2019</v>
      </c>
      <c r="K2186" s="20">
        <v>12</v>
      </c>
      <c r="L2186" s="20">
        <v>52</v>
      </c>
    </row>
    <row r="2187" spans="1:12" x14ac:dyDescent="0.3">
      <c r="A2187" s="21">
        <v>43826</v>
      </c>
      <c r="B2187" s="20" t="s">
        <v>764</v>
      </c>
      <c r="C2187" s="20" t="s">
        <v>765</v>
      </c>
      <c r="D2187" s="20" t="s">
        <v>759</v>
      </c>
      <c r="E2187" s="20">
        <v>14040</v>
      </c>
      <c r="F2187" s="20" t="s">
        <v>778</v>
      </c>
      <c r="G2187" s="20">
        <v>39</v>
      </c>
      <c r="H2187" s="20">
        <v>360</v>
      </c>
      <c r="I2187" s="20">
        <v>916.5</v>
      </c>
      <c r="J2187" s="20">
        <v>2019</v>
      </c>
      <c r="K2187" s="20">
        <v>12</v>
      </c>
      <c r="L2187" s="20">
        <v>52</v>
      </c>
    </row>
    <row r="2188" spans="1:12" x14ac:dyDescent="0.3">
      <c r="A2188" s="21">
        <v>43826</v>
      </c>
      <c r="B2188" s="20" t="s">
        <v>767</v>
      </c>
      <c r="C2188" s="20" t="s">
        <v>768</v>
      </c>
      <c r="D2188" s="20" t="s">
        <v>759</v>
      </c>
      <c r="E2188" s="20">
        <v>13680</v>
      </c>
      <c r="F2188" s="20" t="s">
        <v>779</v>
      </c>
      <c r="G2188" s="20">
        <v>38</v>
      </c>
      <c r="H2188" s="20">
        <v>360</v>
      </c>
      <c r="I2188" s="20">
        <v>893</v>
      </c>
      <c r="J2188" s="20">
        <v>2019</v>
      </c>
      <c r="K2188" s="20">
        <v>12</v>
      </c>
      <c r="L2188" s="20">
        <v>52</v>
      </c>
    </row>
    <row r="2189" spans="1:12" x14ac:dyDescent="0.3">
      <c r="A2189" s="21">
        <v>43826</v>
      </c>
      <c r="B2189" s="20" t="s">
        <v>770</v>
      </c>
      <c r="C2189" s="20" t="s">
        <v>771</v>
      </c>
      <c r="D2189" s="20" t="s">
        <v>759</v>
      </c>
      <c r="E2189" s="20">
        <v>10800</v>
      </c>
      <c r="F2189" s="20" t="s">
        <v>780</v>
      </c>
      <c r="G2189" s="20">
        <v>30</v>
      </c>
      <c r="H2189" s="20">
        <v>360</v>
      </c>
      <c r="I2189" s="20">
        <v>708.7</v>
      </c>
      <c r="J2189" s="20">
        <v>2019</v>
      </c>
      <c r="K2189" s="20">
        <v>12</v>
      </c>
      <c r="L2189" s="20">
        <v>52</v>
      </c>
    </row>
    <row r="2190" spans="1:12" x14ac:dyDescent="0.3">
      <c r="A2190" s="21">
        <v>43826</v>
      </c>
      <c r="B2190" s="20" t="s">
        <v>773</v>
      </c>
      <c r="C2190" s="20" t="s">
        <v>774</v>
      </c>
      <c r="D2190" s="20" t="s">
        <v>759</v>
      </c>
      <c r="E2190" s="20">
        <v>10080</v>
      </c>
      <c r="F2190" s="20" t="s">
        <v>781</v>
      </c>
      <c r="G2190" s="20">
        <v>28</v>
      </c>
      <c r="H2190" s="20">
        <v>360</v>
      </c>
      <c r="I2190" s="20">
        <v>656.3</v>
      </c>
      <c r="J2190" s="20">
        <v>2019</v>
      </c>
      <c r="K2190" s="20">
        <v>12</v>
      </c>
      <c r="L2190" s="20">
        <v>52</v>
      </c>
    </row>
    <row r="2191" spans="1:12" x14ac:dyDescent="0.3">
      <c r="A2191" s="21">
        <v>43826</v>
      </c>
      <c r="B2191" s="20" t="s">
        <v>757</v>
      </c>
      <c r="C2191" s="20" t="s">
        <v>758</v>
      </c>
      <c r="D2191" s="20" t="s">
        <v>759</v>
      </c>
      <c r="E2191" s="20">
        <v>9360</v>
      </c>
      <c r="F2191" s="20" t="s">
        <v>776</v>
      </c>
      <c r="G2191" s="20">
        <v>26</v>
      </c>
      <c r="H2191" s="20">
        <v>360</v>
      </c>
      <c r="I2191" s="20">
        <v>591.79999999999995</v>
      </c>
      <c r="J2191" s="20">
        <v>2019</v>
      </c>
      <c r="K2191" s="20">
        <v>12</v>
      </c>
      <c r="L2191" s="20">
        <v>52</v>
      </c>
    </row>
    <row r="2192" spans="1:12" x14ac:dyDescent="0.3">
      <c r="A2192" s="21">
        <v>43826</v>
      </c>
      <c r="B2192" s="20" t="s">
        <v>764</v>
      </c>
      <c r="C2192" s="20" t="s">
        <v>765</v>
      </c>
      <c r="D2192" s="20" t="s">
        <v>759</v>
      </c>
      <c r="E2192" s="20">
        <v>12960</v>
      </c>
      <c r="F2192" s="20" t="s">
        <v>778</v>
      </c>
      <c r="G2192" s="20">
        <v>36</v>
      </c>
      <c r="H2192" s="20">
        <v>360</v>
      </c>
      <c r="I2192" s="20">
        <v>792.1</v>
      </c>
      <c r="J2192" s="20">
        <v>2019</v>
      </c>
      <c r="K2192" s="20">
        <v>12</v>
      </c>
      <c r="L2192" s="20">
        <v>52</v>
      </c>
    </row>
    <row r="2193" spans="1:12" x14ac:dyDescent="0.3">
      <c r="A2193" s="21">
        <v>43826</v>
      </c>
      <c r="B2193" s="20" t="s">
        <v>767</v>
      </c>
      <c r="C2193" s="20" t="s">
        <v>768</v>
      </c>
      <c r="D2193" s="20" t="s">
        <v>759</v>
      </c>
      <c r="E2193" s="20">
        <v>12240</v>
      </c>
      <c r="F2193" s="20" t="s">
        <v>779</v>
      </c>
      <c r="G2193" s="20">
        <v>34</v>
      </c>
      <c r="H2193" s="20">
        <v>360</v>
      </c>
      <c r="I2193" s="20">
        <v>749.5</v>
      </c>
      <c r="J2193" s="20">
        <v>2019</v>
      </c>
      <c r="K2193" s="20">
        <v>12</v>
      </c>
      <c r="L2193" s="20">
        <v>52</v>
      </c>
    </row>
    <row r="2194" spans="1:12" x14ac:dyDescent="0.3">
      <c r="A2194" s="21">
        <v>43826</v>
      </c>
      <c r="B2194" s="20" t="s">
        <v>770</v>
      </c>
      <c r="C2194" s="20" t="s">
        <v>771</v>
      </c>
      <c r="D2194" s="20" t="s">
        <v>759</v>
      </c>
      <c r="E2194" s="20">
        <v>10440</v>
      </c>
      <c r="F2194" s="20" t="s">
        <v>780</v>
      </c>
      <c r="G2194" s="20">
        <v>29</v>
      </c>
      <c r="H2194" s="20">
        <v>360</v>
      </c>
      <c r="I2194" s="20">
        <v>707</v>
      </c>
      <c r="J2194" s="20">
        <v>2019</v>
      </c>
      <c r="K2194" s="20">
        <v>12</v>
      </c>
      <c r="L2194" s="20">
        <v>52</v>
      </c>
    </row>
    <row r="2195" spans="1:12" x14ac:dyDescent="0.3">
      <c r="A2195" s="21">
        <v>43826</v>
      </c>
      <c r="B2195" s="20" t="s">
        <v>773</v>
      </c>
      <c r="C2195" s="20" t="s">
        <v>774</v>
      </c>
      <c r="D2195" s="20" t="s">
        <v>759</v>
      </c>
      <c r="E2195" s="20">
        <v>10440</v>
      </c>
      <c r="F2195" s="20" t="s">
        <v>781</v>
      </c>
      <c r="G2195" s="20">
        <v>29</v>
      </c>
      <c r="H2195" s="20">
        <v>360</v>
      </c>
      <c r="I2195" s="20">
        <v>695.15</v>
      </c>
      <c r="J2195" s="20">
        <v>2019</v>
      </c>
      <c r="K2195" s="20">
        <v>12</v>
      </c>
      <c r="L2195" s="20">
        <v>52</v>
      </c>
    </row>
    <row r="2196" spans="1:12" x14ac:dyDescent="0.3">
      <c r="A2196" s="21">
        <v>43826</v>
      </c>
      <c r="B2196" s="20" t="s">
        <v>757</v>
      </c>
      <c r="C2196" s="20" t="s">
        <v>758</v>
      </c>
      <c r="D2196" s="20" t="s">
        <v>759</v>
      </c>
      <c r="E2196" s="20">
        <v>9360</v>
      </c>
      <c r="F2196" s="20" t="s">
        <v>776</v>
      </c>
      <c r="G2196" s="20">
        <v>26</v>
      </c>
      <c r="H2196" s="20">
        <v>360</v>
      </c>
      <c r="I2196" s="20">
        <v>591.9</v>
      </c>
      <c r="J2196" s="20">
        <v>2019</v>
      </c>
      <c r="K2196" s="20">
        <v>12</v>
      </c>
      <c r="L2196" s="20">
        <v>52</v>
      </c>
    </row>
    <row r="2197" spans="1:12" x14ac:dyDescent="0.3">
      <c r="A2197" s="21">
        <v>43826</v>
      </c>
      <c r="B2197" s="20" t="s">
        <v>764</v>
      </c>
      <c r="C2197" s="20" t="s">
        <v>765</v>
      </c>
      <c r="D2197" s="20" t="s">
        <v>759</v>
      </c>
      <c r="E2197" s="20">
        <v>14040</v>
      </c>
      <c r="F2197" s="20" t="s">
        <v>778</v>
      </c>
      <c r="G2197" s="20">
        <v>39</v>
      </c>
      <c r="H2197" s="20">
        <v>360</v>
      </c>
      <c r="I2197" s="20">
        <v>877.1</v>
      </c>
      <c r="J2197" s="20">
        <v>2019</v>
      </c>
      <c r="K2197" s="20">
        <v>12</v>
      </c>
      <c r="L2197" s="20">
        <v>52</v>
      </c>
    </row>
    <row r="2198" spans="1:12" x14ac:dyDescent="0.3">
      <c r="A2198" s="21">
        <v>43826</v>
      </c>
      <c r="B2198" s="20" t="s">
        <v>767</v>
      </c>
      <c r="C2198" s="20" t="s">
        <v>768</v>
      </c>
      <c r="D2198" s="20" t="s">
        <v>759</v>
      </c>
      <c r="E2198" s="20">
        <v>13320</v>
      </c>
      <c r="F2198" s="20" t="s">
        <v>779</v>
      </c>
      <c r="G2198" s="20">
        <v>37</v>
      </c>
      <c r="H2198" s="20">
        <v>360</v>
      </c>
      <c r="I2198" s="20">
        <v>808.65</v>
      </c>
      <c r="J2198" s="20">
        <v>2019</v>
      </c>
      <c r="K2198" s="20">
        <v>12</v>
      </c>
      <c r="L2198" s="20">
        <v>52</v>
      </c>
    </row>
    <row r="2199" spans="1:12" x14ac:dyDescent="0.3">
      <c r="A2199" s="21">
        <v>43826</v>
      </c>
      <c r="B2199" s="20" t="s">
        <v>770</v>
      </c>
      <c r="C2199" s="20" t="s">
        <v>771</v>
      </c>
      <c r="D2199" s="20" t="s">
        <v>759</v>
      </c>
      <c r="E2199" s="20">
        <v>11160</v>
      </c>
      <c r="F2199" s="20" t="s">
        <v>780</v>
      </c>
      <c r="G2199" s="20">
        <v>31</v>
      </c>
      <c r="H2199" s="20">
        <v>360</v>
      </c>
      <c r="I2199" s="20">
        <v>726.35</v>
      </c>
      <c r="J2199" s="20">
        <v>2019</v>
      </c>
      <c r="K2199" s="20">
        <v>12</v>
      </c>
      <c r="L2199" s="20">
        <v>52</v>
      </c>
    </row>
    <row r="2200" spans="1:12" x14ac:dyDescent="0.3">
      <c r="A2200" s="21">
        <v>43826</v>
      </c>
      <c r="B2200" s="20" t="s">
        <v>773</v>
      </c>
      <c r="C2200" s="20" t="s">
        <v>774</v>
      </c>
      <c r="D2200" s="20" t="s">
        <v>759</v>
      </c>
      <c r="E2200" s="20">
        <v>11520</v>
      </c>
      <c r="F2200" s="20" t="s">
        <v>781</v>
      </c>
      <c r="G2200" s="20">
        <v>32</v>
      </c>
      <c r="H2200" s="20">
        <v>360</v>
      </c>
      <c r="I2200" s="20">
        <v>787.9</v>
      </c>
      <c r="J2200" s="20">
        <v>2019</v>
      </c>
      <c r="K2200" s="20">
        <v>12</v>
      </c>
      <c r="L2200" s="20">
        <v>52</v>
      </c>
    </row>
    <row r="2201" spans="1:12" x14ac:dyDescent="0.3">
      <c r="A2201" s="21">
        <v>43826</v>
      </c>
      <c r="B2201" s="20" t="s">
        <v>757</v>
      </c>
      <c r="C2201" s="20" t="s">
        <v>758</v>
      </c>
      <c r="D2201" s="20" t="s">
        <v>759</v>
      </c>
      <c r="E2201" s="20">
        <v>9720</v>
      </c>
      <c r="F2201" s="20" t="s">
        <v>776</v>
      </c>
      <c r="G2201" s="20">
        <v>27</v>
      </c>
      <c r="H2201" s="20">
        <v>360</v>
      </c>
      <c r="I2201" s="20">
        <v>615.75</v>
      </c>
      <c r="J2201" s="20">
        <v>2019</v>
      </c>
      <c r="K2201" s="20">
        <v>12</v>
      </c>
      <c r="L2201" s="20">
        <v>52</v>
      </c>
    </row>
    <row r="2202" spans="1:12" x14ac:dyDescent="0.3">
      <c r="A2202" s="21">
        <v>43826</v>
      </c>
      <c r="B2202" s="20" t="s">
        <v>764</v>
      </c>
      <c r="C2202" s="20" t="s">
        <v>765</v>
      </c>
      <c r="D2202" s="20" t="s">
        <v>759</v>
      </c>
      <c r="E2202" s="20">
        <v>15120</v>
      </c>
      <c r="F2202" s="20" t="s">
        <v>778</v>
      </c>
      <c r="G2202" s="20">
        <v>42</v>
      </c>
      <c r="H2202" s="20">
        <v>360</v>
      </c>
      <c r="I2202" s="20">
        <v>897.85</v>
      </c>
      <c r="J2202" s="20">
        <v>2019</v>
      </c>
      <c r="K2202" s="20">
        <v>12</v>
      </c>
      <c r="L2202" s="20">
        <v>52</v>
      </c>
    </row>
    <row r="2203" spans="1:12" x14ac:dyDescent="0.3">
      <c r="A2203" s="21">
        <v>43826</v>
      </c>
      <c r="B2203" s="20" t="s">
        <v>767</v>
      </c>
      <c r="C2203" s="20" t="s">
        <v>768</v>
      </c>
      <c r="D2203" s="20" t="s">
        <v>759</v>
      </c>
      <c r="E2203" s="20">
        <v>14040</v>
      </c>
      <c r="F2203" s="20" t="s">
        <v>779</v>
      </c>
      <c r="G2203" s="20">
        <v>39</v>
      </c>
      <c r="H2203" s="20">
        <v>360</v>
      </c>
      <c r="I2203" s="20">
        <v>858.1</v>
      </c>
      <c r="J2203" s="20">
        <v>2019</v>
      </c>
      <c r="K2203" s="20">
        <v>12</v>
      </c>
      <c r="L2203" s="20">
        <v>52</v>
      </c>
    </row>
    <row r="2204" spans="1:12" x14ac:dyDescent="0.3">
      <c r="A2204" s="21">
        <v>43826</v>
      </c>
      <c r="B2204" s="20" t="s">
        <v>770</v>
      </c>
      <c r="C2204" s="20" t="s">
        <v>771</v>
      </c>
      <c r="D2204" s="20" t="s">
        <v>759</v>
      </c>
      <c r="E2204" s="20">
        <v>11520</v>
      </c>
      <c r="F2204" s="20" t="s">
        <v>780</v>
      </c>
      <c r="G2204" s="20">
        <v>32</v>
      </c>
      <c r="H2204" s="20">
        <v>360</v>
      </c>
      <c r="I2204" s="20">
        <v>753.6</v>
      </c>
      <c r="J2204" s="20">
        <v>2019</v>
      </c>
      <c r="K2204" s="20">
        <v>12</v>
      </c>
      <c r="L2204" s="20">
        <v>52</v>
      </c>
    </row>
    <row r="2205" spans="1:12" x14ac:dyDescent="0.3">
      <c r="A2205" s="21">
        <v>43826</v>
      </c>
      <c r="B2205" s="20" t="s">
        <v>773</v>
      </c>
      <c r="C2205" s="20" t="s">
        <v>774</v>
      </c>
      <c r="D2205" s="20" t="s">
        <v>759</v>
      </c>
      <c r="E2205" s="20">
        <v>12600</v>
      </c>
      <c r="F2205" s="20" t="s">
        <v>781</v>
      </c>
      <c r="G2205" s="20">
        <v>35</v>
      </c>
      <c r="H2205" s="20">
        <v>360</v>
      </c>
      <c r="I2205" s="20">
        <v>837.2</v>
      </c>
      <c r="J2205" s="20">
        <v>2019</v>
      </c>
      <c r="K2205" s="20">
        <v>12</v>
      </c>
      <c r="L2205" s="20">
        <v>52</v>
      </c>
    </row>
    <row r="2206" spans="1:12" x14ac:dyDescent="0.3">
      <c r="A2206" s="21">
        <v>43823</v>
      </c>
      <c r="B2206" s="20" t="s">
        <v>757</v>
      </c>
      <c r="C2206" s="20" t="s">
        <v>758</v>
      </c>
      <c r="D2206" s="20" t="s">
        <v>759</v>
      </c>
      <c r="E2206" s="20">
        <v>10440</v>
      </c>
      <c r="F2206" s="20" t="s">
        <v>776</v>
      </c>
      <c r="G2206" s="20">
        <v>29</v>
      </c>
      <c r="H2206" s="20">
        <v>360</v>
      </c>
      <c r="I2206" s="20">
        <v>661.4</v>
      </c>
      <c r="J2206" s="20">
        <v>2019</v>
      </c>
      <c r="K2206" s="20">
        <v>12</v>
      </c>
      <c r="L2206" s="20">
        <v>52</v>
      </c>
    </row>
    <row r="2207" spans="1:12" x14ac:dyDescent="0.3">
      <c r="A2207" s="21">
        <v>43823</v>
      </c>
      <c r="B2207" s="20" t="s">
        <v>764</v>
      </c>
      <c r="C2207" s="20" t="s">
        <v>765</v>
      </c>
      <c r="D2207" s="20" t="s">
        <v>759</v>
      </c>
      <c r="E2207" s="20">
        <v>18000</v>
      </c>
      <c r="F2207" s="20" t="s">
        <v>778</v>
      </c>
      <c r="G2207" s="20">
        <v>50</v>
      </c>
      <c r="H2207" s="20">
        <v>360</v>
      </c>
      <c r="I2207" s="20">
        <v>1070.4000000000001</v>
      </c>
      <c r="J2207" s="20">
        <v>2019</v>
      </c>
      <c r="K2207" s="20">
        <v>12</v>
      </c>
      <c r="L2207" s="20">
        <v>52</v>
      </c>
    </row>
    <row r="2208" spans="1:12" x14ac:dyDescent="0.3">
      <c r="A2208" s="21">
        <v>43823</v>
      </c>
      <c r="B2208" s="20" t="s">
        <v>767</v>
      </c>
      <c r="C2208" s="20" t="s">
        <v>768</v>
      </c>
      <c r="D2208" s="20" t="s">
        <v>759</v>
      </c>
      <c r="E2208" s="20">
        <v>16200</v>
      </c>
      <c r="F2208" s="20" t="s">
        <v>779</v>
      </c>
      <c r="G2208" s="20">
        <v>45</v>
      </c>
      <c r="H2208" s="20">
        <v>360</v>
      </c>
      <c r="I2208" s="20">
        <v>989.75</v>
      </c>
      <c r="J2208" s="20">
        <v>2019</v>
      </c>
      <c r="K2208" s="20">
        <v>12</v>
      </c>
      <c r="L2208" s="20">
        <v>52</v>
      </c>
    </row>
    <row r="2209" spans="1:12" x14ac:dyDescent="0.3">
      <c r="A2209" s="21">
        <v>43823</v>
      </c>
      <c r="B2209" s="20" t="s">
        <v>770</v>
      </c>
      <c r="C2209" s="20" t="s">
        <v>771</v>
      </c>
      <c r="D2209" s="20" t="s">
        <v>759</v>
      </c>
      <c r="E2209" s="20">
        <v>12240</v>
      </c>
      <c r="F2209" s="20" t="s">
        <v>780</v>
      </c>
      <c r="G2209" s="20">
        <v>34</v>
      </c>
      <c r="H2209" s="20">
        <v>360</v>
      </c>
      <c r="I2209" s="20">
        <v>801.75</v>
      </c>
      <c r="J2209" s="20">
        <v>2019</v>
      </c>
      <c r="K2209" s="20">
        <v>12</v>
      </c>
      <c r="L2209" s="20">
        <v>52</v>
      </c>
    </row>
    <row r="2210" spans="1:12" x14ac:dyDescent="0.3">
      <c r="A2210" s="21">
        <v>43823</v>
      </c>
      <c r="B2210" s="20" t="s">
        <v>773</v>
      </c>
      <c r="C2210" s="20" t="s">
        <v>774</v>
      </c>
      <c r="D2210" s="20" t="s">
        <v>759</v>
      </c>
      <c r="E2210" s="20">
        <v>12240</v>
      </c>
      <c r="F2210" s="20" t="s">
        <v>781</v>
      </c>
      <c r="G2210" s="20">
        <v>34</v>
      </c>
      <c r="H2210" s="20">
        <v>360</v>
      </c>
      <c r="I2210" s="20">
        <v>811.75</v>
      </c>
      <c r="J2210" s="20">
        <v>2019</v>
      </c>
      <c r="K2210" s="20">
        <v>12</v>
      </c>
      <c r="L2210" s="20">
        <v>52</v>
      </c>
    </row>
    <row r="2211" spans="1:12" x14ac:dyDescent="0.3">
      <c r="A2211" s="21">
        <v>43822</v>
      </c>
      <c r="B2211" s="20" t="s">
        <v>757</v>
      </c>
      <c r="C2211" s="20" t="s">
        <v>758</v>
      </c>
      <c r="D2211" s="20" t="s">
        <v>759</v>
      </c>
      <c r="E2211" s="20">
        <v>9360</v>
      </c>
      <c r="F2211" s="20" t="s">
        <v>782</v>
      </c>
      <c r="G2211" s="20">
        <v>26</v>
      </c>
      <c r="H2211" s="20">
        <v>360</v>
      </c>
      <c r="I2211" s="20">
        <v>602.70000000000005</v>
      </c>
      <c r="J2211" s="20">
        <v>2019</v>
      </c>
      <c r="K2211" s="20">
        <v>12</v>
      </c>
      <c r="L2211" s="20">
        <v>52</v>
      </c>
    </row>
    <row r="2212" spans="1:12" x14ac:dyDescent="0.3">
      <c r="A2212" s="21">
        <v>43822</v>
      </c>
      <c r="B2212" s="20" t="s">
        <v>764</v>
      </c>
      <c r="C2212" s="20" t="s">
        <v>765</v>
      </c>
      <c r="D2212" s="20" t="s">
        <v>759</v>
      </c>
      <c r="E2212" s="20">
        <v>10440</v>
      </c>
      <c r="F2212" s="20" t="s">
        <v>784</v>
      </c>
      <c r="G2212" s="20">
        <v>29</v>
      </c>
      <c r="H2212" s="20">
        <v>360</v>
      </c>
      <c r="I2212" s="20">
        <v>630.5</v>
      </c>
      <c r="J2212" s="20">
        <v>2019</v>
      </c>
      <c r="K2212" s="20">
        <v>12</v>
      </c>
      <c r="L2212" s="20">
        <v>52</v>
      </c>
    </row>
    <row r="2213" spans="1:12" x14ac:dyDescent="0.3">
      <c r="A2213" s="21">
        <v>43822</v>
      </c>
      <c r="B2213" s="20" t="s">
        <v>767</v>
      </c>
      <c r="C2213" s="20" t="s">
        <v>768</v>
      </c>
      <c r="D2213" s="20" t="s">
        <v>759</v>
      </c>
      <c r="E2213" s="20">
        <v>11880</v>
      </c>
      <c r="F2213" s="20" t="s">
        <v>785</v>
      </c>
      <c r="G2213" s="20">
        <v>33</v>
      </c>
      <c r="H2213" s="20">
        <v>360</v>
      </c>
      <c r="I2213" s="20">
        <v>739.45</v>
      </c>
      <c r="J2213" s="20">
        <v>2019</v>
      </c>
      <c r="K2213" s="20">
        <v>12</v>
      </c>
      <c r="L2213" s="20">
        <v>52</v>
      </c>
    </row>
    <row r="2214" spans="1:12" x14ac:dyDescent="0.3">
      <c r="A2214" s="21">
        <v>43822</v>
      </c>
      <c r="B2214" s="20" t="s">
        <v>770</v>
      </c>
      <c r="C2214" s="20" t="s">
        <v>771</v>
      </c>
      <c r="D2214" s="20" t="s">
        <v>759</v>
      </c>
      <c r="E2214" s="20">
        <v>10440</v>
      </c>
      <c r="F2214" s="20" t="s">
        <v>786</v>
      </c>
      <c r="G2214" s="20">
        <v>29</v>
      </c>
      <c r="H2214" s="20">
        <v>360</v>
      </c>
      <c r="I2214" s="20">
        <v>685</v>
      </c>
      <c r="J2214" s="20">
        <v>2019</v>
      </c>
      <c r="K2214" s="20">
        <v>12</v>
      </c>
      <c r="L2214" s="20">
        <v>52</v>
      </c>
    </row>
    <row r="2215" spans="1:12" x14ac:dyDescent="0.3">
      <c r="A2215" s="21">
        <v>43822</v>
      </c>
      <c r="B2215" s="20" t="s">
        <v>773</v>
      </c>
      <c r="C2215" s="20" t="s">
        <v>774</v>
      </c>
      <c r="D2215" s="20" t="s">
        <v>759</v>
      </c>
      <c r="E2215" s="20">
        <v>11520</v>
      </c>
      <c r="F2215" s="20" t="s">
        <v>787</v>
      </c>
      <c r="G2215" s="20">
        <v>32</v>
      </c>
      <c r="H2215" s="20">
        <v>360</v>
      </c>
      <c r="I2215" s="20">
        <v>798</v>
      </c>
      <c r="J2215" s="20">
        <v>2019</v>
      </c>
      <c r="K2215" s="20">
        <v>12</v>
      </c>
      <c r="L2215" s="20">
        <v>52</v>
      </c>
    </row>
    <row r="2216" spans="1:12" x14ac:dyDescent="0.3">
      <c r="A2216" s="21">
        <v>43822</v>
      </c>
      <c r="B2216" s="20" t="s">
        <v>773</v>
      </c>
      <c r="C2216" s="20" t="s">
        <v>774</v>
      </c>
      <c r="D2216" s="20" t="s">
        <v>759</v>
      </c>
      <c r="E2216" s="20">
        <v>360</v>
      </c>
      <c r="F2216" s="20" t="s">
        <v>787</v>
      </c>
      <c r="G2216" s="20">
        <v>0</v>
      </c>
      <c r="H2216" s="20">
        <v>0</v>
      </c>
      <c r="I2216" s="20">
        <v>739.45</v>
      </c>
      <c r="J2216" s="20">
        <v>2019</v>
      </c>
      <c r="K2216" s="20">
        <v>12</v>
      </c>
      <c r="L2216" s="20">
        <v>52</v>
      </c>
    </row>
    <row r="2217" spans="1:12" x14ac:dyDescent="0.3">
      <c r="A2217" s="21">
        <v>43822</v>
      </c>
      <c r="B2217" s="20" t="s">
        <v>757</v>
      </c>
      <c r="C2217" s="20" t="s">
        <v>758</v>
      </c>
      <c r="D2217" s="20" t="s">
        <v>759</v>
      </c>
      <c r="E2217" s="20">
        <v>9360</v>
      </c>
      <c r="F2217" s="20" t="s">
        <v>782</v>
      </c>
      <c r="G2217" s="20">
        <v>26</v>
      </c>
      <c r="H2217" s="20">
        <v>360</v>
      </c>
      <c r="I2217" s="20">
        <v>579.95000000000005</v>
      </c>
      <c r="J2217" s="20">
        <v>2019</v>
      </c>
      <c r="K2217" s="20">
        <v>12</v>
      </c>
      <c r="L2217" s="20">
        <v>52</v>
      </c>
    </row>
    <row r="2218" spans="1:12" x14ac:dyDescent="0.3">
      <c r="A2218" s="21">
        <v>43822</v>
      </c>
      <c r="B2218" s="20" t="s">
        <v>764</v>
      </c>
      <c r="C2218" s="20" t="s">
        <v>765</v>
      </c>
      <c r="D2218" s="20" t="s">
        <v>759</v>
      </c>
      <c r="E2218" s="20">
        <v>14400</v>
      </c>
      <c r="F2218" s="20" t="s">
        <v>784</v>
      </c>
      <c r="G2218" s="20">
        <v>40</v>
      </c>
      <c r="H2218" s="20">
        <v>360</v>
      </c>
      <c r="I2218" s="20">
        <v>864.45</v>
      </c>
      <c r="J2218" s="20">
        <v>2019</v>
      </c>
      <c r="K2218" s="20">
        <v>12</v>
      </c>
      <c r="L2218" s="20">
        <v>52</v>
      </c>
    </row>
    <row r="2219" spans="1:12" x14ac:dyDescent="0.3">
      <c r="A2219" s="21">
        <v>43822</v>
      </c>
      <c r="B2219" s="20" t="s">
        <v>767</v>
      </c>
      <c r="C2219" s="20" t="s">
        <v>768</v>
      </c>
      <c r="D2219" s="20" t="s">
        <v>759</v>
      </c>
      <c r="E2219" s="20">
        <v>14760</v>
      </c>
      <c r="F2219" s="20" t="s">
        <v>785</v>
      </c>
      <c r="G2219" s="20">
        <v>41</v>
      </c>
      <c r="H2219" s="20">
        <v>360</v>
      </c>
      <c r="I2219" s="20">
        <v>915.85</v>
      </c>
      <c r="J2219" s="20">
        <v>2019</v>
      </c>
      <c r="K2219" s="20">
        <v>12</v>
      </c>
      <c r="L2219" s="20">
        <v>52</v>
      </c>
    </row>
    <row r="2220" spans="1:12" x14ac:dyDescent="0.3">
      <c r="A2220" s="21">
        <v>43822</v>
      </c>
      <c r="B2220" s="20" t="s">
        <v>770</v>
      </c>
      <c r="C2220" s="20" t="s">
        <v>771</v>
      </c>
      <c r="D2220" s="20" t="s">
        <v>759</v>
      </c>
      <c r="E2220" s="20">
        <v>11160</v>
      </c>
      <c r="F2220" s="20" t="s">
        <v>786</v>
      </c>
      <c r="G2220" s="20">
        <v>31</v>
      </c>
      <c r="H2220" s="20">
        <v>360</v>
      </c>
      <c r="I2220" s="20">
        <v>757.05</v>
      </c>
      <c r="J2220" s="20">
        <v>2019</v>
      </c>
      <c r="K2220" s="20">
        <v>12</v>
      </c>
      <c r="L2220" s="20">
        <v>52</v>
      </c>
    </row>
    <row r="2221" spans="1:12" x14ac:dyDescent="0.3">
      <c r="A2221" s="21">
        <v>43822</v>
      </c>
      <c r="B2221" s="20" t="s">
        <v>773</v>
      </c>
      <c r="C2221" s="20" t="s">
        <v>774</v>
      </c>
      <c r="D2221" s="20" t="s">
        <v>759</v>
      </c>
      <c r="E2221" s="20">
        <v>12240</v>
      </c>
      <c r="F2221" s="20" t="s">
        <v>787</v>
      </c>
      <c r="G2221" s="20">
        <v>34</v>
      </c>
      <c r="H2221" s="20">
        <v>360</v>
      </c>
      <c r="I2221" s="20">
        <v>818.8</v>
      </c>
      <c r="J2221" s="20">
        <v>2019</v>
      </c>
      <c r="K2221" s="20">
        <v>12</v>
      </c>
      <c r="L2221" s="20">
        <v>52</v>
      </c>
    </row>
    <row r="2222" spans="1:12" x14ac:dyDescent="0.3">
      <c r="A2222" s="21">
        <v>43822</v>
      </c>
      <c r="B2222" s="20" t="s">
        <v>757</v>
      </c>
      <c r="C2222" s="20" t="s">
        <v>758</v>
      </c>
      <c r="D2222" s="20" t="s">
        <v>759</v>
      </c>
      <c r="E2222" s="20">
        <v>9720</v>
      </c>
      <c r="F2222" s="20" t="s">
        <v>782</v>
      </c>
      <c r="G2222" s="20">
        <v>27</v>
      </c>
      <c r="H2222" s="20">
        <v>360</v>
      </c>
      <c r="I2222" s="20">
        <v>623.29999999999995</v>
      </c>
      <c r="J2222" s="20">
        <v>2019</v>
      </c>
      <c r="K2222" s="20">
        <v>12</v>
      </c>
      <c r="L2222" s="20">
        <v>52</v>
      </c>
    </row>
    <row r="2223" spans="1:12" x14ac:dyDescent="0.3">
      <c r="A2223" s="21">
        <v>43822</v>
      </c>
      <c r="B2223" s="20" t="s">
        <v>764</v>
      </c>
      <c r="C2223" s="20" t="s">
        <v>765</v>
      </c>
      <c r="D2223" s="20" t="s">
        <v>759</v>
      </c>
      <c r="E2223" s="20">
        <v>14400</v>
      </c>
      <c r="F2223" s="20" t="s">
        <v>784</v>
      </c>
      <c r="G2223" s="20">
        <v>40</v>
      </c>
      <c r="H2223" s="20">
        <v>360</v>
      </c>
      <c r="I2223" s="20">
        <v>863.65</v>
      </c>
      <c r="J2223" s="20">
        <v>2019</v>
      </c>
      <c r="K2223" s="20">
        <v>12</v>
      </c>
      <c r="L2223" s="20">
        <v>52</v>
      </c>
    </row>
    <row r="2224" spans="1:12" x14ac:dyDescent="0.3">
      <c r="A2224" s="21">
        <v>43822</v>
      </c>
      <c r="B2224" s="20" t="s">
        <v>767</v>
      </c>
      <c r="C2224" s="20" t="s">
        <v>768</v>
      </c>
      <c r="D2224" s="20" t="s">
        <v>759</v>
      </c>
      <c r="E2224" s="20">
        <v>13680</v>
      </c>
      <c r="F2224" s="20" t="s">
        <v>785</v>
      </c>
      <c r="G2224" s="20">
        <v>38</v>
      </c>
      <c r="H2224" s="20">
        <v>360</v>
      </c>
      <c r="I2224" s="20">
        <v>855.55</v>
      </c>
      <c r="J2224" s="20">
        <v>2019</v>
      </c>
      <c r="K2224" s="20">
        <v>12</v>
      </c>
      <c r="L2224" s="20">
        <v>52</v>
      </c>
    </row>
    <row r="2225" spans="1:12" x14ac:dyDescent="0.3">
      <c r="A2225" s="21">
        <v>43822</v>
      </c>
      <c r="B2225" s="20" t="s">
        <v>770</v>
      </c>
      <c r="C2225" s="20" t="s">
        <v>771</v>
      </c>
      <c r="D2225" s="20" t="s">
        <v>759</v>
      </c>
      <c r="E2225" s="20">
        <v>11160</v>
      </c>
      <c r="F2225" s="20" t="s">
        <v>786</v>
      </c>
      <c r="G2225" s="20">
        <v>31</v>
      </c>
      <c r="H2225" s="20">
        <v>360</v>
      </c>
      <c r="I2225" s="20">
        <v>757.65</v>
      </c>
      <c r="J2225" s="20">
        <v>2019</v>
      </c>
      <c r="K2225" s="20">
        <v>12</v>
      </c>
      <c r="L2225" s="20">
        <v>52</v>
      </c>
    </row>
    <row r="2226" spans="1:12" x14ac:dyDescent="0.3">
      <c r="A2226" s="21">
        <v>43822</v>
      </c>
      <c r="B2226" s="20" t="s">
        <v>773</v>
      </c>
      <c r="C2226" s="20" t="s">
        <v>774</v>
      </c>
      <c r="D2226" s="20" t="s">
        <v>759</v>
      </c>
      <c r="E2226" s="20">
        <v>11880</v>
      </c>
      <c r="F2226" s="20" t="s">
        <v>787</v>
      </c>
      <c r="G2226" s="20">
        <v>33</v>
      </c>
      <c r="H2226" s="20">
        <v>360</v>
      </c>
      <c r="I2226" s="20">
        <v>794.65</v>
      </c>
      <c r="J2226" s="20">
        <v>2019</v>
      </c>
      <c r="K2226" s="20">
        <v>12</v>
      </c>
      <c r="L2226" s="20">
        <v>52</v>
      </c>
    </row>
    <row r="2227" spans="1:12" x14ac:dyDescent="0.3">
      <c r="A2227" s="21">
        <v>43822</v>
      </c>
      <c r="B2227" s="20" t="s">
        <v>826</v>
      </c>
      <c r="C2227" s="20" t="s">
        <v>827</v>
      </c>
      <c r="D2227" s="20" t="s">
        <v>759</v>
      </c>
      <c r="E2227" s="20">
        <v>29880</v>
      </c>
      <c r="F2227" s="20" t="s">
        <v>1109</v>
      </c>
      <c r="G2227" s="20">
        <v>83</v>
      </c>
      <c r="H2227" s="20">
        <v>360</v>
      </c>
      <c r="I2227" s="20">
        <v>1833.1</v>
      </c>
      <c r="J2227" s="20">
        <v>2019</v>
      </c>
      <c r="K2227" s="20">
        <v>12</v>
      </c>
      <c r="L2227" s="20">
        <v>52</v>
      </c>
    </row>
    <row r="2228" spans="1:12" x14ac:dyDescent="0.3">
      <c r="A2228" s="21">
        <v>43818</v>
      </c>
      <c r="B2228" s="20" t="s">
        <v>757</v>
      </c>
      <c r="C2228" s="20" t="s">
        <v>758</v>
      </c>
      <c r="D2228" s="20" t="s">
        <v>759</v>
      </c>
      <c r="E2228" s="20">
        <v>9720</v>
      </c>
      <c r="F2228" s="20" t="s">
        <v>782</v>
      </c>
      <c r="G2228" s="20">
        <v>27</v>
      </c>
      <c r="H2228" s="20">
        <v>360</v>
      </c>
      <c r="I2228" s="20">
        <v>621.4</v>
      </c>
      <c r="J2228" s="20">
        <v>2019</v>
      </c>
      <c r="K2228" s="20">
        <v>12</v>
      </c>
      <c r="L2228" s="20">
        <v>51</v>
      </c>
    </row>
    <row r="2229" spans="1:12" x14ac:dyDescent="0.3">
      <c r="A2229" s="21">
        <v>43818</v>
      </c>
      <c r="B2229" s="20" t="s">
        <v>764</v>
      </c>
      <c r="C2229" s="20" t="s">
        <v>765</v>
      </c>
      <c r="D2229" s="20" t="s">
        <v>759</v>
      </c>
      <c r="E2229" s="20">
        <v>14400</v>
      </c>
      <c r="F2229" s="20" t="s">
        <v>784</v>
      </c>
      <c r="G2229" s="20">
        <v>40</v>
      </c>
      <c r="H2229" s="20">
        <v>360</v>
      </c>
      <c r="I2229" s="20">
        <v>867.45</v>
      </c>
      <c r="J2229" s="20">
        <v>2019</v>
      </c>
      <c r="K2229" s="20">
        <v>12</v>
      </c>
      <c r="L2229" s="20">
        <v>51</v>
      </c>
    </row>
    <row r="2230" spans="1:12" x14ac:dyDescent="0.3">
      <c r="A2230" s="21">
        <v>43818</v>
      </c>
      <c r="B2230" s="20" t="s">
        <v>767</v>
      </c>
      <c r="C2230" s="20" t="s">
        <v>768</v>
      </c>
      <c r="D2230" s="20" t="s">
        <v>759</v>
      </c>
      <c r="E2230" s="20">
        <v>14400</v>
      </c>
      <c r="F2230" s="20" t="s">
        <v>785</v>
      </c>
      <c r="G2230" s="20">
        <v>40</v>
      </c>
      <c r="H2230" s="20">
        <v>360</v>
      </c>
      <c r="I2230" s="20">
        <v>907.75</v>
      </c>
      <c r="J2230" s="20">
        <v>2019</v>
      </c>
      <c r="K2230" s="20">
        <v>12</v>
      </c>
      <c r="L2230" s="20">
        <v>51</v>
      </c>
    </row>
    <row r="2231" spans="1:12" x14ac:dyDescent="0.3">
      <c r="A2231" s="21">
        <v>43818</v>
      </c>
      <c r="B2231" s="20" t="s">
        <v>770</v>
      </c>
      <c r="C2231" s="20" t="s">
        <v>771</v>
      </c>
      <c r="D2231" s="20" t="s">
        <v>759</v>
      </c>
      <c r="E2231" s="20">
        <v>11520</v>
      </c>
      <c r="F2231" s="20" t="s">
        <v>786</v>
      </c>
      <c r="G2231" s="20">
        <v>32</v>
      </c>
      <c r="H2231" s="20">
        <v>360</v>
      </c>
      <c r="I2231" s="20">
        <v>787.6</v>
      </c>
      <c r="J2231" s="20">
        <v>2019</v>
      </c>
      <c r="K2231" s="20">
        <v>12</v>
      </c>
      <c r="L2231" s="20">
        <v>51</v>
      </c>
    </row>
    <row r="2232" spans="1:12" x14ac:dyDescent="0.3">
      <c r="A2232" s="21">
        <v>43818</v>
      </c>
      <c r="B2232" s="20" t="s">
        <v>773</v>
      </c>
      <c r="C2232" s="20" t="s">
        <v>774</v>
      </c>
      <c r="D2232" s="20" t="s">
        <v>759</v>
      </c>
      <c r="E2232" s="20">
        <v>12240</v>
      </c>
      <c r="F2232" s="20" t="s">
        <v>787</v>
      </c>
      <c r="G2232" s="20">
        <v>34</v>
      </c>
      <c r="H2232" s="20">
        <v>360</v>
      </c>
      <c r="I2232" s="20">
        <v>818.45</v>
      </c>
      <c r="J2232" s="20">
        <v>2019</v>
      </c>
      <c r="K2232" s="20">
        <v>12</v>
      </c>
      <c r="L2232" s="20">
        <v>51</v>
      </c>
    </row>
    <row r="2233" spans="1:12" x14ac:dyDescent="0.3">
      <c r="A2233" s="21">
        <v>43818</v>
      </c>
      <c r="B2233" s="20" t="s">
        <v>757</v>
      </c>
      <c r="C2233" s="20" t="s">
        <v>758</v>
      </c>
      <c r="D2233" s="20" t="s">
        <v>759</v>
      </c>
      <c r="E2233" s="20">
        <v>10080</v>
      </c>
      <c r="F2233" s="20" t="s">
        <v>782</v>
      </c>
      <c r="G2233" s="20">
        <v>28</v>
      </c>
      <c r="H2233" s="20">
        <v>360</v>
      </c>
      <c r="I2233" s="20">
        <v>640.5</v>
      </c>
      <c r="J2233" s="20">
        <v>2019</v>
      </c>
      <c r="K2233" s="20">
        <v>12</v>
      </c>
      <c r="L2233" s="20">
        <v>51</v>
      </c>
    </row>
    <row r="2234" spans="1:12" x14ac:dyDescent="0.3">
      <c r="A2234" s="21">
        <v>43818</v>
      </c>
      <c r="B2234" s="20" t="s">
        <v>764</v>
      </c>
      <c r="C2234" s="20" t="s">
        <v>765</v>
      </c>
      <c r="D2234" s="20" t="s">
        <v>759</v>
      </c>
      <c r="E2234" s="20">
        <v>14400</v>
      </c>
      <c r="F2234" s="20" t="s">
        <v>784</v>
      </c>
      <c r="G2234" s="20">
        <v>40</v>
      </c>
      <c r="H2234" s="20">
        <v>360</v>
      </c>
      <c r="I2234" s="20">
        <v>864.71</v>
      </c>
      <c r="J2234" s="20">
        <v>2019</v>
      </c>
      <c r="K2234" s="20">
        <v>12</v>
      </c>
      <c r="L2234" s="20">
        <v>51</v>
      </c>
    </row>
    <row r="2235" spans="1:12" x14ac:dyDescent="0.3">
      <c r="A2235" s="21">
        <v>43818</v>
      </c>
      <c r="B2235" s="20" t="s">
        <v>767</v>
      </c>
      <c r="C2235" s="20" t="s">
        <v>768</v>
      </c>
      <c r="D2235" s="20" t="s">
        <v>759</v>
      </c>
      <c r="E2235" s="20">
        <v>14760</v>
      </c>
      <c r="F2235" s="20" t="s">
        <v>785</v>
      </c>
      <c r="G2235" s="20">
        <v>41</v>
      </c>
      <c r="H2235" s="20">
        <v>360</v>
      </c>
      <c r="I2235" s="20">
        <v>926.45</v>
      </c>
      <c r="J2235" s="20">
        <v>2019</v>
      </c>
      <c r="K2235" s="20">
        <v>12</v>
      </c>
      <c r="L2235" s="20">
        <v>51</v>
      </c>
    </row>
    <row r="2236" spans="1:12" x14ac:dyDescent="0.3">
      <c r="A2236" s="21">
        <v>43818</v>
      </c>
      <c r="B2236" s="20" t="s">
        <v>770</v>
      </c>
      <c r="C2236" s="20" t="s">
        <v>771</v>
      </c>
      <c r="D2236" s="20" t="s">
        <v>759</v>
      </c>
      <c r="E2236" s="20">
        <v>11160</v>
      </c>
      <c r="F2236" s="20" t="s">
        <v>786</v>
      </c>
      <c r="G2236" s="20">
        <v>31</v>
      </c>
      <c r="H2236" s="20">
        <v>360</v>
      </c>
      <c r="I2236" s="20">
        <v>761.8</v>
      </c>
      <c r="J2236" s="20">
        <v>2019</v>
      </c>
      <c r="K2236" s="20">
        <v>12</v>
      </c>
      <c r="L2236" s="20">
        <v>51</v>
      </c>
    </row>
    <row r="2237" spans="1:12" x14ac:dyDescent="0.3">
      <c r="A2237" s="21">
        <v>43818</v>
      </c>
      <c r="B2237" s="20" t="s">
        <v>773</v>
      </c>
      <c r="C2237" s="20" t="s">
        <v>774</v>
      </c>
      <c r="D2237" s="20" t="s">
        <v>759</v>
      </c>
      <c r="E2237" s="20">
        <v>14400</v>
      </c>
      <c r="F2237" s="20" t="s">
        <v>787</v>
      </c>
      <c r="G2237" s="20">
        <v>40</v>
      </c>
      <c r="H2237" s="20">
        <v>360</v>
      </c>
      <c r="I2237" s="20">
        <v>966.44</v>
      </c>
      <c r="J2237" s="20">
        <v>2019</v>
      </c>
      <c r="K2237" s="20">
        <v>12</v>
      </c>
      <c r="L2237" s="20">
        <v>51</v>
      </c>
    </row>
    <row r="2238" spans="1:12" x14ac:dyDescent="0.3">
      <c r="A2238" s="21">
        <v>43818</v>
      </c>
      <c r="B2238" s="20" t="s">
        <v>757</v>
      </c>
      <c r="C2238" s="20" t="s">
        <v>758</v>
      </c>
      <c r="D2238" s="20" t="s">
        <v>759</v>
      </c>
      <c r="E2238" s="20">
        <v>9360</v>
      </c>
      <c r="F2238" s="20" t="s">
        <v>782</v>
      </c>
      <c r="G2238" s="20">
        <v>26</v>
      </c>
      <c r="H2238" s="20">
        <v>360</v>
      </c>
      <c r="I2238" s="20">
        <v>597.54999999999995</v>
      </c>
      <c r="J2238" s="20">
        <v>2019</v>
      </c>
      <c r="K2238" s="20">
        <v>12</v>
      </c>
      <c r="L2238" s="20">
        <v>51</v>
      </c>
    </row>
    <row r="2239" spans="1:12" x14ac:dyDescent="0.3">
      <c r="A2239" s="21">
        <v>43818</v>
      </c>
      <c r="B2239" s="20" t="s">
        <v>764</v>
      </c>
      <c r="C2239" s="20" t="s">
        <v>765</v>
      </c>
      <c r="D2239" s="20" t="s">
        <v>759</v>
      </c>
      <c r="E2239" s="20">
        <v>15840</v>
      </c>
      <c r="F2239" s="20" t="s">
        <v>784</v>
      </c>
      <c r="G2239" s="20">
        <v>44</v>
      </c>
      <c r="H2239" s="20">
        <v>360</v>
      </c>
      <c r="I2239" s="20">
        <v>946.9</v>
      </c>
      <c r="J2239" s="20">
        <v>2019</v>
      </c>
      <c r="K2239" s="20">
        <v>12</v>
      </c>
      <c r="L2239" s="20">
        <v>51</v>
      </c>
    </row>
    <row r="2240" spans="1:12" x14ac:dyDescent="0.3">
      <c r="A2240" s="21">
        <v>43818</v>
      </c>
      <c r="B2240" s="20" t="s">
        <v>767</v>
      </c>
      <c r="C2240" s="20" t="s">
        <v>768</v>
      </c>
      <c r="D2240" s="20" t="s">
        <v>759</v>
      </c>
      <c r="E2240" s="20">
        <v>14400</v>
      </c>
      <c r="F2240" s="20" t="s">
        <v>785</v>
      </c>
      <c r="G2240" s="20">
        <v>40</v>
      </c>
      <c r="H2240" s="20">
        <v>360</v>
      </c>
      <c r="I2240" s="20">
        <v>901.5</v>
      </c>
      <c r="J2240" s="20">
        <v>2019</v>
      </c>
      <c r="K2240" s="20">
        <v>12</v>
      </c>
      <c r="L2240" s="20">
        <v>51</v>
      </c>
    </row>
    <row r="2241" spans="1:12" x14ac:dyDescent="0.3">
      <c r="A2241" s="21">
        <v>43818</v>
      </c>
      <c r="B2241" s="20" t="s">
        <v>770</v>
      </c>
      <c r="C2241" s="20" t="s">
        <v>771</v>
      </c>
      <c r="D2241" s="20" t="s">
        <v>759</v>
      </c>
      <c r="E2241" s="20">
        <v>13320</v>
      </c>
      <c r="F2241" s="20" t="s">
        <v>786</v>
      </c>
      <c r="G2241" s="20">
        <v>37</v>
      </c>
      <c r="H2241" s="20">
        <v>360</v>
      </c>
      <c r="I2241" s="20">
        <v>909.35</v>
      </c>
      <c r="J2241" s="20">
        <v>2019</v>
      </c>
      <c r="K2241" s="20">
        <v>12</v>
      </c>
      <c r="L2241" s="20">
        <v>51</v>
      </c>
    </row>
    <row r="2242" spans="1:12" x14ac:dyDescent="0.3">
      <c r="A2242" s="21">
        <v>43818</v>
      </c>
      <c r="B2242" s="20" t="s">
        <v>773</v>
      </c>
      <c r="C2242" s="20" t="s">
        <v>774</v>
      </c>
      <c r="D2242" s="20" t="s">
        <v>759</v>
      </c>
      <c r="E2242" s="20">
        <v>14040</v>
      </c>
      <c r="F2242" s="20" t="s">
        <v>787</v>
      </c>
      <c r="G2242" s="20">
        <v>39</v>
      </c>
      <c r="H2242" s="20">
        <v>360</v>
      </c>
      <c r="I2242" s="20">
        <v>938.2</v>
      </c>
      <c r="J2242" s="20">
        <v>2019</v>
      </c>
      <c r="K2242" s="20">
        <v>12</v>
      </c>
      <c r="L2242" s="20">
        <v>51</v>
      </c>
    </row>
    <row r="2243" spans="1:12" x14ac:dyDescent="0.3">
      <c r="A2243" s="21">
        <v>43816</v>
      </c>
      <c r="B2243" s="20" t="s">
        <v>757</v>
      </c>
      <c r="C2243" s="20" t="s">
        <v>758</v>
      </c>
      <c r="D2243" s="20" t="s">
        <v>759</v>
      </c>
      <c r="E2243" s="20">
        <v>9000</v>
      </c>
      <c r="F2243" s="20" t="s">
        <v>782</v>
      </c>
      <c r="G2243" s="20">
        <v>25</v>
      </c>
      <c r="H2243" s="20">
        <v>360</v>
      </c>
      <c r="I2243" s="20">
        <v>574.75</v>
      </c>
      <c r="J2243" s="20">
        <v>2019</v>
      </c>
      <c r="K2243" s="20">
        <v>12</v>
      </c>
      <c r="L2243" s="20">
        <v>51</v>
      </c>
    </row>
    <row r="2244" spans="1:12" x14ac:dyDescent="0.3">
      <c r="A2244" s="21">
        <v>43816</v>
      </c>
      <c r="B2244" s="20" t="s">
        <v>764</v>
      </c>
      <c r="C2244" s="20" t="s">
        <v>765</v>
      </c>
      <c r="D2244" s="20" t="s">
        <v>759</v>
      </c>
      <c r="E2244" s="20">
        <v>14400</v>
      </c>
      <c r="F2244" s="20" t="s">
        <v>784</v>
      </c>
      <c r="G2244" s="20">
        <v>40</v>
      </c>
      <c r="H2244" s="20">
        <v>360</v>
      </c>
      <c r="I2244" s="20">
        <v>857.1</v>
      </c>
      <c r="J2244" s="20">
        <v>2019</v>
      </c>
      <c r="K2244" s="20">
        <v>12</v>
      </c>
      <c r="L2244" s="20">
        <v>51</v>
      </c>
    </row>
    <row r="2245" spans="1:12" x14ac:dyDescent="0.3">
      <c r="A2245" s="21">
        <v>43816</v>
      </c>
      <c r="B2245" s="20" t="s">
        <v>767</v>
      </c>
      <c r="C2245" s="20" t="s">
        <v>768</v>
      </c>
      <c r="D2245" s="20" t="s">
        <v>759</v>
      </c>
      <c r="E2245" s="20">
        <v>16200</v>
      </c>
      <c r="F2245" s="20" t="s">
        <v>785</v>
      </c>
      <c r="G2245" s="20">
        <v>45</v>
      </c>
      <c r="H2245" s="20">
        <v>360</v>
      </c>
      <c r="I2245" s="20">
        <v>1008.15</v>
      </c>
      <c r="J2245" s="20">
        <v>2019</v>
      </c>
      <c r="K2245" s="20">
        <v>12</v>
      </c>
      <c r="L2245" s="20">
        <v>51</v>
      </c>
    </row>
    <row r="2246" spans="1:12" x14ac:dyDescent="0.3">
      <c r="A2246" s="21">
        <v>43816</v>
      </c>
      <c r="B2246" s="20" t="s">
        <v>770</v>
      </c>
      <c r="C2246" s="20" t="s">
        <v>771</v>
      </c>
      <c r="D2246" s="20" t="s">
        <v>759</v>
      </c>
      <c r="E2246" s="20">
        <v>10800</v>
      </c>
      <c r="F2246" s="20" t="s">
        <v>786</v>
      </c>
      <c r="G2246" s="20">
        <v>30</v>
      </c>
      <c r="H2246" s="20">
        <v>360</v>
      </c>
      <c r="I2246" s="20">
        <v>736.2</v>
      </c>
      <c r="J2246" s="20">
        <v>2019</v>
      </c>
      <c r="K2246" s="20">
        <v>12</v>
      </c>
      <c r="L2246" s="20">
        <v>51</v>
      </c>
    </row>
    <row r="2247" spans="1:12" x14ac:dyDescent="0.3">
      <c r="A2247" s="21">
        <v>43816</v>
      </c>
      <c r="B2247" s="20" t="s">
        <v>773</v>
      </c>
      <c r="C2247" s="20" t="s">
        <v>774</v>
      </c>
      <c r="D2247" s="20" t="s">
        <v>759</v>
      </c>
      <c r="E2247" s="20">
        <v>11520</v>
      </c>
      <c r="F2247" s="20" t="s">
        <v>787</v>
      </c>
      <c r="G2247" s="20">
        <v>32</v>
      </c>
      <c r="H2247" s="20">
        <v>360</v>
      </c>
      <c r="I2247" s="20">
        <v>769.9</v>
      </c>
      <c r="J2247" s="20">
        <v>2019</v>
      </c>
      <c r="K2247" s="20">
        <v>12</v>
      </c>
      <c r="L2247" s="20">
        <v>51</v>
      </c>
    </row>
    <row r="2248" spans="1:12" x14ac:dyDescent="0.3">
      <c r="A2248" s="21">
        <v>43816</v>
      </c>
      <c r="B2248" s="20" t="s">
        <v>826</v>
      </c>
      <c r="C2248" s="20" t="s">
        <v>827</v>
      </c>
      <c r="D2248" s="20" t="s">
        <v>759</v>
      </c>
      <c r="E2248" s="20">
        <v>28800</v>
      </c>
      <c r="F2248" s="20" t="s">
        <v>1110</v>
      </c>
      <c r="G2248" s="20">
        <v>80</v>
      </c>
      <c r="H2248" s="20">
        <v>360</v>
      </c>
      <c r="I2248" s="20">
        <v>1753.95</v>
      </c>
      <c r="J2248" s="20">
        <v>2019</v>
      </c>
      <c r="K2248" s="20">
        <v>12</v>
      </c>
      <c r="L2248" s="20">
        <v>51</v>
      </c>
    </row>
    <row r="2249" spans="1:12" x14ac:dyDescent="0.3">
      <c r="A2249" s="21">
        <v>43815</v>
      </c>
      <c r="B2249" s="20" t="s">
        <v>757</v>
      </c>
      <c r="C2249" s="20" t="s">
        <v>758</v>
      </c>
      <c r="D2249" s="20" t="s">
        <v>759</v>
      </c>
      <c r="E2249" s="20">
        <v>9000</v>
      </c>
      <c r="F2249" s="20" t="s">
        <v>788</v>
      </c>
      <c r="G2249" s="20">
        <v>25</v>
      </c>
      <c r="H2249" s="20">
        <v>360</v>
      </c>
      <c r="I2249" s="20">
        <v>571.79999999999995</v>
      </c>
      <c r="J2249" s="20">
        <v>2019</v>
      </c>
      <c r="K2249" s="20">
        <v>12</v>
      </c>
      <c r="L2249" s="20">
        <v>51</v>
      </c>
    </row>
    <row r="2250" spans="1:12" x14ac:dyDescent="0.3">
      <c r="A2250" s="21">
        <v>43815</v>
      </c>
      <c r="B2250" s="20" t="s">
        <v>764</v>
      </c>
      <c r="C2250" s="20" t="s">
        <v>765</v>
      </c>
      <c r="D2250" s="20" t="s">
        <v>759</v>
      </c>
      <c r="E2250" s="20">
        <v>12240</v>
      </c>
      <c r="F2250" s="20" t="s">
        <v>790</v>
      </c>
      <c r="G2250" s="20">
        <v>34</v>
      </c>
      <c r="H2250" s="20">
        <v>360</v>
      </c>
      <c r="I2250" s="20">
        <v>728.05</v>
      </c>
      <c r="J2250" s="20">
        <v>2019</v>
      </c>
      <c r="K2250" s="20">
        <v>12</v>
      </c>
      <c r="L2250" s="20">
        <v>51</v>
      </c>
    </row>
    <row r="2251" spans="1:12" x14ac:dyDescent="0.3">
      <c r="A2251" s="21">
        <v>43815</v>
      </c>
      <c r="B2251" s="20" t="s">
        <v>767</v>
      </c>
      <c r="C2251" s="20" t="s">
        <v>768</v>
      </c>
      <c r="D2251" s="20" t="s">
        <v>759</v>
      </c>
      <c r="E2251" s="20">
        <v>11160</v>
      </c>
      <c r="F2251" s="20" t="s">
        <v>791</v>
      </c>
      <c r="G2251" s="20">
        <v>31</v>
      </c>
      <c r="H2251" s="20">
        <v>360</v>
      </c>
      <c r="I2251" s="20">
        <v>693.5</v>
      </c>
      <c r="J2251" s="20">
        <v>2019</v>
      </c>
      <c r="K2251" s="20">
        <v>12</v>
      </c>
      <c r="L2251" s="20">
        <v>51</v>
      </c>
    </row>
    <row r="2252" spans="1:12" x14ac:dyDescent="0.3">
      <c r="A2252" s="21">
        <v>43815</v>
      </c>
      <c r="B2252" s="20" t="s">
        <v>770</v>
      </c>
      <c r="C2252" s="20" t="s">
        <v>771</v>
      </c>
      <c r="D2252" s="20" t="s">
        <v>759</v>
      </c>
      <c r="E2252" s="20">
        <v>9720</v>
      </c>
      <c r="F2252" s="20" t="s">
        <v>792</v>
      </c>
      <c r="G2252" s="20">
        <v>27</v>
      </c>
      <c r="H2252" s="20">
        <v>360</v>
      </c>
      <c r="I2252" s="20">
        <v>662.1</v>
      </c>
      <c r="J2252" s="20">
        <v>2019</v>
      </c>
      <c r="K2252" s="20">
        <v>12</v>
      </c>
      <c r="L2252" s="20">
        <v>51</v>
      </c>
    </row>
    <row r="2253" spans="1:12" x14ac:dyDescent="0.3">
      <c r="A2253" s="21">
        <v>43815</v>
      </c>
      <c r="B2253" s="20" t="s">
        <v>773</v>
      </c>
      <c r="C2253" s="20" t="s">
        <v>774</v>
      </c>
      <c r="D2253" s="20" t="s">
        <v>759</v>
      </c>
      <c r="E2253" s="20">
        <v>8640</v>
      </c>
      <c r="F2253" s="20" t="s">
        <v>793</v>
      </c>
      <c r="G2253" s="20">
        <v>24</v>
      </c>
      <c r="H2253" s="20">
        <v>360</v>
      </c>
      <c r="I2253" s="20">
        <v>581.6</v>
      </c>
      <c r="J2253" s="20">
        <v>2019</v>
      </c>
      <c r="K2253" s="20">
        <v>12</v>
      </c>
      <c r="L2253" s="20">
        <v>51</v>
      </c>
    </row>
    <row r="2254" spans="1:12" x14ac:dyDescent="0.3">
      <c r="A2254" s="21">
        <v>43815</v>
      </c>
      <c r="B2254" s="20" t="s">
        <v>757</v>
      </c>
      <c r="C2254" s="20" t="s">
        <v>758</v>
      </c>
      <c r="D2254" s="20" t="s">
        <v>759</v>
      </c>
      <c r="E2254" s="20">
        <v>9000</v>
      </c>
      <c r="F2254" s="20" t="s">
        <v>788</v>
      </c>
      <c r="G2254" s="20">
        <v>25</v>
      </c>
      <c r="H2254" s="20">
        <v>360</v>
      </c>
      <c r="I2254" s="20">
        <v>570.9</v>
      </c>
      <c r="J2254" s="20">
        <v>2019</v>
      </c>
      <c r="K2254" s="20">
        <v>12</v>
      </c>
      <c r="L2254" s="20">
        <v>51</v>
      </c>
    </row>
    <row r="2255" spans="1:12" x14ac:dyDescent="0.3">
      <c r="A2255" s="21">
        <v>43815</v>
      </c>
      <c r="B2255" s="20" t="s">
        <v>764</v>
      </c>
      <c r="C2255" s="20" t="s">
        <v>765</v>
      </c>
      <c r="D2255" s="20" t="s">
        <v>759</v>
      </c>
      <c r="E2255" s="20">
        <v>14400</v>
      </c>
      <c r="F2255" s="20" t="s">
        <v>790</v>
      </c>
      <c r="G2255" s="20">
        <v>40</v>
      </c>
      <c r="H2255" s="20">
        <v>360</v>
      </c>
      <c r="I2255" s="20">
        <v>852.95</v>
      </c>
      <c r="J2255" s="20">
        <v>2019</v>
      </c>
      <c r="K2255" s="20">
        <v>12</v>
      </c>
      <c r="L2255" s="20">
        <v>51</v>
      </c>
    </row>
    <row r="2256" spans="1:12" x14ac:dyDescent="0.3">
      <c r="A2256" s="21">
        <v>43815</v>
      </c>
      <c r="B2256" s="20" t="s">
        <v>767</v>
      </c>
      <c r="C2256" s="20" t="s">
        <v>768</v>
      </c>
      <c r="D2256" s="20" t="s">
        <v>759</v>
      </c>
      <c r="E2256" s="20">
        <v>13320</v>
      </c>
      <c r="F2256" s="20" t="s">
        <v>791</v>
      </c>
      <c r="G2256" s="20">
        <v>37</v>
      </c>
      <c r="H2256" s="20">
        <v>360</v>
      </c>
      <c r="I2256" s="20">
        <v>869.5</v>
      </c>
      <c r="J2256" s="20">
        <v>2019</v>
      </c>
      <c r="K2256" s="20">
        <v>12</v>
      </c>
      <c r="L2256" s="20">
        <v>51</v>
      </c>
    </row>
    <row r="2257" spans="1:12" x14ac:dyDescent="0.3">
      <c r="A2257" s="21">
        <v>43815</v>
      </c>
      <c r="B2257" s="20" t="s">
        <v>770</v>
      </c>
      <c r="C2257" s="20" t="s">
        <v>771</v>
      </c>
      <c r="D2257" s="20" t="s">
        <v>759</v>
      </c>
      <c r="E2257" s="20">
        <v>10440</v>
      </c>
      <c r="F2257" s="20" t="s">
        <v>792</v>
      </c>
      <c r="G2257" s="20">
        <v>29</v>
      </c>
      <c r="H2257" s="20">
        <v>360</v>
      </c>
      <c r="I2257" s="20">
        <v>700.05</v>
      </c>
      <c r="J2257" s="20">
        <v>2019</v>
      </c>
      <c r="K2257" s="20">
        <v>12</v>
      </c>
      <c r="L2257" s="20">
        <v>51</v>
      </c>
    </row>
    <row r="2258" spans="1:12" x14ac:dyDescent="0.3">
      <c r="A2258" s="21">
        <v>43815</v>
      </c>
      <c r="B2258" s="20" t="s">
        <v>773</v>
      </c>
      <c r="C2258" s="20" t="s">
        <v>774</v>
      </c>
      <c r="D2258" s="20" t="s">
        <v>759</v>
      </c>
      <c r="E2258" s="20">
        <v>11880</v>
      </c>
      <c r="F2258" s="20" t="s">
        <v>793</v>
      </c>
      <c r="G2258" s="20">
        <v>33</v>
      </c>
      <c r="H2258" s="20">
        <v>360</v>
      </c>
      <c r="I2258" s="20">
        <v>788.85</v>
      </c>
      <c r="J2258" s="20">
        <v>2019</v>
      </c>
      <c r="K2258" s="20">
        <v>12</v>
      </c>
      <c r="L2258" s="20">
        <v>51</v>
      </c>
    </row>
    <row r="2259" spans="1:12" x14ac:dyDescent="0.3">
      <c r="A2259" s="21">
        <v>43812</v>
      </c>
      <c r="B2259" s="20" t="s">
        <v>757</v>
      </c>
      <c r="C2259" s="20" t="s">
        <v>758</v>
      </c>
      <c r="D2259" s="20" t="s">
        <v>759</v>
      </c>
      <c r="E2259" s="20">
        <v>9360</v>
      </c>
      <c r="F2259" s="20" t="s">
        <v>788</v>
      </c>
      <c r="G2259" s="20">
        <v>26</v>
      </c>
      <c r="H2259" s="20">
        <v>360</v>
      </c>
      <c r="I2259" s="20">
        <v>594.95000000000005</v>
      </c>
      <c r="J2259" s="20">
        <v>2019</v>
      </c>
      <c r="K2259" s="20">
        <v>12</v>
      </c>
      <c r="L2259" s="20">
        <v>50</v>
      </c>
    </row>
    <row r="2260" spans="1:12" x14ac:dyDescent="0.3">
      <c r="A2260" s="21">
        <v>43812</v>
      </c>
      <c r="B2260" s="20" t="s">
        <v>764</v>
      </c>
      <c r="C2260" s="20" t="s">
        <v>765</v>
      </c>
      <c r="D2260" s="20" t="s">
        <v>759</v>
      </c>
      <c r="E2260" s="20">
        <v>14400</v>
      </c>
      <c r="F2260" s="20" t="s">
        <v>790</v>
      </c>
      <c r="G2260" s="20">
        <v>40</v>
      </c>
      <c r="H2260" s="20">
        <v>360</v>
      </c>
      <c r="I2260" s="20">
        <v>847.3</v>
      </c>
      <c r="J2260" s="20">
        <v>2019</v>
      </c>
      <c r="K2260" s="20">
        <v>12</v>
      </c>
      <c r="L2260" s="20">
        <v>50</v>
      </c>
    </row>
    <row r="2261" spans="1:12" x14ac:dyDescent="0.3">
      <c r="A2261" s="21">
        <v>43812</v>
      </c>
      <c r="B2261" s="20" t="s">
        <v>767</v>
      </c>
      <c r="C2261" s="20" t="s">
        <v>768</v>
      </c>
      <c r="D2261" s="20" t="s">
        <v>759</v>
      </c>
      <c r="E2261" s="20">
        <v>13680</v>
      </c>
      <c r="F2261" s="20" t="s">
        <v>791</v>
      </c>
      <c r="G2261" s="20">
        <v>38</v>
      </c>
      <c r="H2261" s="20">
        <v>360</v>
      </c>
      <c r="I2261" s="20">
        <v>845.2</v>
      </c>
      <c r="J2261" s="20">
        <v>2019</v>
      </c>
      <c r="K2261" s="20">
        <v>12</v>
      </c>
      <c r="L2261" s="20">
        <v>50</v>
      </c>
    </row>
    <row r="2262" spans="1:12" x14ac:dyDescent="0.3">
      <c r="A2262" s="21">
        <v>43812</v>
      </c>
      <c r="B2262" s="20" t="s">
        <v>770</v>
      </c>
      <c r="C2262" s="20" t="s">
        <v>771</v>
      </c>
      <c r="D2262" s="20" t="s">
        <v>759</v>
      </c>
      <c r="E2262" s="20">
        <v>10440</v>
      </c>
      <c r="F2262" s="20" t="s">
        <v>792</v>
      </c>
      <c r="G2262" s="20">
        <v>29</v>
      </c>
      <c r="H2262" s="20">
        <v>360</v>
      </c>
      <c r="I2262" s="20">
        <v>709.4</v>
      </c>
      <c r="J2262" s="20">
        <v>2019</v>
      </c>
      <c r="K2262" s="20">
        <v>12</v>
      </c>
      <c r="L2262" s="20">
        <v>50</v>
      </c>
    </row>
    <row r="2263" spans="1:12" x14ac:dyDescent="0.3">
      <c r="A2263" s="21">
        <v>43812</v>
      </c>
      <c r="B2263" s="20" t="s">
        <v>773</v>
      </c>
      <c r="C2263" s="20" t="s">
        <v>774</v>
      </c>
      <c r="D2263" s="20" t="s">
        <v>759</v>
      </c>
      <c r="E2263" s="20">
        <v>12600</v>
      </c>
      <c r="F2263" s="20" t="s">
        <v>793</v>
      </c>
      <c r="G2263" s="20">
        <v>35</v>
      </c>
      <c r="H2263" s="20">
        <v>360</v>
      </c>
      <c r="I2263" s="20">
        <v>838.9</v>
      </c>
      <c r="J2263" s="20">
        <v>2019</v>
      </c>
      <c r="K2263" s="20">
        <v>12</v>
      </c>
      <c r="L2263" s="20">
        <v>50</v>
      </c>
    </row>
    <row r="2264" spans="1:12" x14ac:dyDescent="0.3">
      <c r="A2264" s="21">
        <v>43812</v>
      </c>
      <c r="B2264" s="20" t="s">
        <v>757</v>
      </c>
      <c r="C2264" s="20" t="s">
        <v>758</v>
      </c>
      <c r="D2264" s="20" t="s">
        <v>759</v>
      </c>
      <c r="E2264" s="20">
        <v>9720</v>
      </c>
      <c r="F2264" s="20" t="s">
        <v>788</v>
      </c>
      <c r="G2264" s="20">
        <v>27</v>
      </c>
      <c r="H2264" s="20">
        <v>360</v>
      </c>
      <c r="I2264" s="20">
        <v>617.45000000000005</v>
      </c>
      <c r="J2264" s="20">
        <v>2019</v>
      </c>
      <c r="K2264" s="20">
        <v>12</v>
      </c>
      <c r="L2264" s="20">
        <v>50</v>
      </c>
    </row>
    <row r="2265" spans="1:12" x14ac:dyDescent="0.3">
      <c r="A2265" s="21">
        <v>43812</v>
      </c>
      <c r="B2265" s="20" t="s">
        <v>764</v>
      </c>
      <c r="C2265" s="20" t="s">
        <v>765</v>
      </c>
      <c r="D2265" s="20" t="s">
        <v>759</v>
      </c>
      <c r="E2265" s="20">
        <v>12960</v>
      </c>
      <c r="F2265" s="20" t="s">
        <v>790</v>
      </c>
      <c r="G2265" s="20">
        <v>36</v>
      </c>
      <c r="H2265" s="20">
        <v>360</v>
      </c>
      <c r="I2265" s="20">
        <v>767.8</v>
      </c>
      <c r="J2265" s="20">
        <v>2019</v>
      </c>
      <c r="K2265" s="20">
        <v>12</v>
      </c>
      <c r="L2265" s="20">
        <v>50</v>
      </c>
    </row>
    <row r="2266" spans="1:12" x14ac:dyDescent="0.3">
      <c r="A2266" s="21">
        <v>43812</v>
      </c>
      <c r="B2266" s="20" t="s">
        <v>767</v>
      </c>
      <c r="C2266" s="20" t="s">
        <v>768</v>
      </c>
      <c r="D2266" s="20" t="s">
        <v>759</v>
      </c>
      <c r="E2266" s="20">
        <v>14040</v>
      </c>
      <c r="F2266" s="20" t="s">
        <v>791</v>
      </c>
      <c r="G2266" s="20">
        <v>39</v>
      </c>
      <c r="H2266" s="20">
        <v>360</v>
      </c>
      <c r="I2266" s="20">
        <v>870.45</v>
      </c>
      <c r="J2266" s="20">
        <v>2019</v>
      </c>
      <c r="K2266" s="20">
        <v>12</v>
      </c>
      <c r="L2266" s="20">
        <v>50</v>
      </c>
    </row>
    <row r="2267" spans="1:12" x14ac:dyDescent="0.3">
      <c r="A2267" s="21">
        <v>43812</v>
      </c>
      <c r="B2267" s="20" t="s">
        <v>770</v>
      </c>
      <c r="C2267" s="20" t="s">
        <v>771</v>
      </c>
      <c r="D2267" s="20" t="s">
        <v>759</v>
      </c>
      <c r="E2267" s="20">
        <v>11160</v>
      </c>
      <c r="F2267" s="20" t="s">
        <v>792</v>
      </c>
      <c r="G2267" s="20">
        <v>31</v>
      </c>
      <c r="H2267" s="20">
        <v>360</v>
      </c>
      <c r="I2267" s="20">
        <v>761.3</v>
      </c>
      <c r="J2267" s="20">
        <v>2019</v>
      </c>
      <c r="K2267" s="20">
        <v>12</v>
      </c>
      <c r="L2267" s="20">
        <v>50</v>
      </c>
    </row>
    <row r="2268" spans="1:12" x14ac:dyDescent="0.3">
      <c r="A2268" s="21">
        <v>43812</v>
      </c>
      <c r="B2268" s="20" t="s">
        <v>773</v>
      </c>
      <c r="C2268" s="20" t="s">
        <v>774</v>
      </c>
      <c r="D2268" s="20" t="s">
        <v>759</v>
      </c>
      <c r="E2268" s="20">
        <v>11520</v>
      </c>
      <c r="F2268" s="20" t="s">
        <v>793</v>
      </c>
      <c r="G2268" s="20">
        <v>32</v>
      </c>
      <c r="H2268" s="20">
        <v>360</v>
      </c>
      <c r="I2268" s="20">
        <v>769.7</v>
      </c>
      <c r="J2268" s="20">
        <v>2019</v>
      </c>
      <c r="K2268" s="20">
        <v>12</v>
      </c>
      <c r="L2268" s="20">
        <v>50</v>
      </c>
    </row>
    <row r="2269" spans="1:12" x14ac:dyDescent="0.3">
      <c r="A2269" s="21">
        <v>43810</v>
      </c>
      <c r="B2269" s="20" t="s">
        <v>757</v>
      </c>
      <c r="C2269" s="20" t="s">
        <v>758</v>
      </c>
      <c r="D2269" s="20" t="s">
        <v>759</v>
      </c>
      <c r="E2269" s="20">
        <v>9720</v>
      </c>
      <c r="F2269" s="20" t="s">
        <v>788</v>
      </c>
      <c r="G2269" s="20">
        <v>27</v>
      </c>
      <c r="H2269" s="20">
        <v>360</v>
      </c>
      <c r="I2269" s="20">
        <v>616.95000000000005</v>
      </c>
      <c r="J2269" s="20">
        <v>2019</v>
      </c>
      <c r="K2269" s="20">
        <v>12</v>
      </c>
      <c r="L2269" s="20">
        <v>50</v>
      </c>
    </row>
    <row r="2270" spans="1:12" x14ac:dyDescent="0.3">
      <c r="A2270" s="21">
        <v>43810</v>
      </c>
      <c r="B2270" s="20" t="s">
        <v>764</v>
      </c>
      <c r="C2270" s="20" t="s">
        <v>765</v>
      </c>
      <c r="D2270" s="20" t="s">
        <v>759</v>
      </c>
      <c r="E2270" s="20">
        <v>14760</v>
      </c>
      <c r="F2270" s="20" t="s">
        <v>790</v>
      </c>
      <c r="G2270" s="20">
        <v>41</v>
      </c>
      <c r="H2270" s="20">
        <v>360</v>
      </c>
      <c r="I2270" s="20">
        <v>868</v>
      </c>
      <c r="J2270" s="20">
        <v>2019</v>
      </c>
      <c r="K2270" s="20">
        <v>12</v>
      </c>
      <c r="L2270" s="20">
        <v>50</v>
      </c>
    </row>
    <row r="2271" spans="1:12" x14ac:dyDescent="0.3">
      <c r="A2271" s="21">
        <v>43810</v>
      </c>
      <c r="B2271" s="20" t="s">
        <v>767</v>
      </c>
      <c r="C2271" s="20" t="s">
        <v>768</v>
      </c>
      <c r="D2271" s="20" t="s">
        <v>759</v>
      </c>
      <c r="E2271" s="20">
        <v>14040</v>
      </c>
      <c r="F2271" s="20" t="s">
        <v>791</v>
      </c>
      <c r="G2271" s="20">
        <v>39</v>
      </c>
      <c r="H2271" s="20">
        <v>360</v>
      </c>
      <c r="I2271" s="20">
        <v>869.1</v>
      </c>
      <c r="J2271" s="20">
        <v>2019</v>
      </c>
      <c r="K2271" s="20">
        <v>12</v>
      </c>
      <c r="L2271" s="20">
        <v>50</v>
      </c>
    </row>
    <row r="2272" spans="1:12" x14ac:dyDescent="0.3">
      <c r="A2272" s="21">
        <v>43810</v>
      </c>
      <c r="B2272" s="20" t="s">
        <v>770</v>
      </c>
      <c r="C2272" s="20" t="s">
        <v>771</v>
      </c>
      <c r="D2272" s="20" t="s">
        <v>759</v>
      </c>
      <c r="E2272" s="20">
        <v>10080</v>
      </c>
      <c r="F2272" s="20" t="s">
        <v>792</v>
      </c>
      <c r="G2272" s="20">
        <v>28</v>
      </c>
      <c r="H2272" s="20">
        <v>360</v>
      </c>
      <c r="I2272" s="20">
        <v>681.5</v>
      </c>
      <c r="J2272" s="20">
        <v>2019</v>
      </c>
      <c r="K2272" s="20">
        <v>12</v>
      </c>
      <c r="L2272" s="20">
        <v>50</v>
      </c>
    </row>
    <row r="2273" spans="1:12" x14ac:dyDescent="0.3">
      <c r="A2273" s="21">
        <v>43810</v>
      </c>
      <c r="B2273" s="20" t="s">
        <v>773</v>
      </c>
      <c r="C2273" s="20" t="s">
        <v>774</v>
      </c>
      <c r="D2273" s="20" t="s">
        <v>759</v>
      </c>
      <c r="E2273" s="20">
        <v>12240</v>
      </c>
      <c r="F2273" s="20" t="s">
        <v>793</v>
      </c>
      <c r="G2273" s="20">
        <v>34</v>
      </c>
      <c r="H2273" s="20">
        <v>360</v>
      </c>
      <c r="I2273" s="20">
        <v>811.8</v>
      </c>
      <c r="J2273" s="20">
        <v>2019</v>
      </c>
      <c r="K2273" s="20">
        <v>12</v>
      </c>
      <c r="L2273" s="20">
        <v>50</v>
      </c>
    </row>
    <row r="2274" spans="1:12" x14ac:dyDescent="0.3">
      <c r="A2274" s="21">
        <v>43810</v>
      </c>
      <c r="B2274" s="20" t="s">
        <v>757</v>
      </c>
      <c r="C2274" s="20" t="s">
        <v>758</v>
      </c>
      <c r="D2274" s="20" t="s">
        <v>759</v>
      </c>
      <c r="E2274" s="20">
        <v>9360</v>
      </c>
      <c r="F2274" s="20" t="s">
        <v>788</v>
      </c>
      <c r="G2274" s="20">
        <v>26</v>
      </c>
      <c r="H2274" s="20">
        <v>360</v>
      </c>
      <c r="I2274" s="20">
        <v>596.04999999999995</v>
      </c>
      <c r="J2274" s="20">
        <v>2019</v>
      </c>
      <c r="K2274" s="20">
        <v>12</v>
      </c>
      <c r="L2274" s="20">
        <v>50</v>
      </c>
    </row>
    <row r="2275" spans="1:12" x14ac:dyDescent="0.3">
      <c r="A2275" s="21">
        <v>43810</v>
      </c>
      <c r="B2275" s="20" t="s">
        <v>764</v>
      </c>
      <c r="C2275" s="20" t="s">
        <v>765</v>
      </c>
      <c r="D2275" s="20" t="s">
        <v>759</v>
      </c>
      <c r="E2275" s="20">
        <v>14400</v>
      </c>
      <c r="F2275" s="20" t="s">
        <v>790</v>
      </c>
      <c r="G2275" s="20">
        <v>40</v>
      </c>
      <c r="H2275" s="20">
        <v>360</v>
      </c>
      <c r="I2275" s="20">
        <v>846.35</v>
      </c>
      <c r="J2275" s="20">
        <v>2019</v>
      </c>
      <c r="K2275" s="20">
        <v>12</v>
      </c>
      <c r="L2275" s="20">
        <v>50</v>
      </c>
    </row>
    <row r="2276" spans="1:12" x14ac:dyDescent="0.3">
      <c r="A2276" s="21">
        <v>43810</v>
      </c>
      <c r="B2276" s="20" t="s">
        <v>767</v>
      </c>
      <c r="C2276" s="20" t="s">
        <v>768</v>
      </c>
      <c r="D2276" s="20" t="s">
        <v>759</v>
      </c>
      <c r="E2276" s="20">
        <v>13680</v>
      </c>
      <c r="F2276" s="20" t="s">
        <v>791</v>
      </c>
      <c r="G2276" s="20">
        <v>38</v>
      </c>
      <c r="H2276" s="20">
        <v>360</v>
      </c>
      <c r="I2276" s="20">
        <v>823.95</v>
      </c>
      <c r="J2276" s="20">
        <v>2019</v>
      </c>
      <c r="K2276" s="20">
        <v>12</v>
      </c>
      <c r="L2276" s="20">
        <v>50</v>
      </c>
    </row>
    <row r="2277" spans="1:12" x14ac:dyDescent="0.3">
      <c r="A2277" s="21">
        <v>43810</v>
      </c>
      <c r="B2277" s="20" t="s">
        <v>770</v>
      </c>
      <c r="C2277" s="20" t="s">
        <v>771</v>
      </c>
      <c r="D2277" s="20" t="s">
        <v>759</v>
      </c>
      <c r="E2277" s="20">
        <v>10800</v>
      </c>
      <c r="F2277" s="20" t="s">
        <v>792</v>
      </c>
      <c r="G2277" s="20">
        <v>30</v>
      </c>
      <c r="H2277" s="20">
        <v>360</v>
      </c>
      <c r="I2277" s="20">
        <v>727.5</v>
      </c>
      <c r="J2277" s="20">
        <v>2019</v>
      </c>
      <c r="K2277" s="20">
        <v>12</v>
      </c>
      <c r="L2277" s="20">
        <v>50</v>
      </c>
    </row>
    <row r="2278" spans="1:12" x14ac:dyDescent="0.3">
      <c r="A2278" s="21">
        <v>43810</v>
      </c>
      <c r="B2278" s="20" t="s">
        <v>773</v>
      </c>
      <c r="C2278" s="20" t="s">
        <v>774</v>
      </c>
      <c r="D2278" s="20" t="s">
        <v>759</v>
      </c>
      <c r="E2278" s="20">
        <v>12600</v>
      </c>
      <c r="F2278" s="20" t="s">
        <v>793</v>
      </c>
      <c r="G2278" s="20">
        <v>35</v>
      </c>
      <c r="H2278" s="20">
        <v>360</v>
      </c>
      <c r="I2278" s="20">
        <v>837.25</v>
      </c>
      <c r="J2278" s="20">
        <v>2019</v>
      </c>
      <c r="K2278" s="20">
        <v>12</v>
      </c>
      <c r="L2278" s="20">
        <v>50</v>
      </c>
    </row>
    <row r="2279" spans="1:12" x14ac:dyDescent="0.3">
      <c r="A2279" s="21">
        <v>43810</v>
      </c>
      <c r="B2279" s="20" t="s">
        <v>757</v>
      </c>
      <c r="C2279" s="20" t="s">
        <v>758</v>
      </c>
      <c r="D2279" s="20" t="s">
        <v>759</v>
      </c>
      <c r="E2279" s="20">
        <v>9720</v>
      </c>
      <c r="F2279" s="20" t="s">
        <v>788</v>
      </c>
      <c r="G2279" s="20">
        <v>27</v>
      </c>
      <c r="H2279" s="20">
        <v>360</v>
      </c>
      <c r="I2279" s="20">
        <v>615.79999999999995</v>
      </c>
      <c r="J2279" s="20">
        <v>2019</v>
      </c>
      <c r="K2279" s="20">
        <v>12</v>
      </c>
      <c r="L2279" s="20">
        <v>50</v>
      </c>
    </row>
    <row r="2280" spans="1:12" x14ac:dyDescent="0.3">
      <c r="A2280" s="21">
        <v>43810</v>
      </c>
      <c r="B2280" s="20" t="s">
        <v>764</v>
      </c>
      <c r="C2280" s="20" t="s">
        <v>765</v>
      </c>
      <c r="D2280" s="20" t="s">
        <v>759</v>
      </c>
      <c r="E2280" s="20">
        <v>17280</v>
      </c>
      <c r="F2280" s="20" t="s">
        <v>790</v>
      </c>
      <c r="G2280" s="20">
        <v>48</v>
      </c>
      <c r="H2280" s="20">
        <v>360</v>
      </c>
      <c r="I2280" s="20">
        <v>1012.75</v>
      </c>
      <c r="J2280" s="20">
        <v>2019</v>
      </c>
      <c r="K2280" s="20">
        <v>12</v>
      </c>
      <c r="L2280" s="20">
        <v>50</v>
      </c>
    </row>
    <row r="2281" spans="1:12" x14ac:dyDescent="0.3">
      <c r="A2281" s="21">
        <v>43810</v>
      </c>
      <c r="B2281" s="20" t="s">
        <v>767</v>
      </c>
      <c r="C2281" s="20" t="s">
        <v>768</v>
      </c>
      <c r="D2281" s="20" t="s">
        <v>759</v>
      </c>
      <c r="E2281" s="20">
        <v>14040</v>
      </c>
      <c r="F2281" s="20" t="s">
        <v>791</v>
      </c>
      <c r="G2281" s="20">
        <v>39</v>
      </c>
      <c r="H2281" s="20">
        <v>360</v>
      </c>
      <c r="I2281" s="20">
        <v>891.5</v>
      </c>
      <c r="J2281" s="20">
        <v>2019</v>
      </c>
      <c r="K2281" s="20">
        <v>12</v>
      </c>
      <c r="L2281" s="20">
        <v>50</v>
      </c>
    </row>
    <row r="2282" spans="1:12" x14ac:dyDescent="0.3">
      <c r="A2282" s="21">
        <v>43810</v>
      </c>
      <c r="B2282" s="20" t="s">
        <v>770</v>
      </c>
      <c r="C2282" s="20" t="s">
        <v>771</v>
      </c>
      <c r="D2282" s="20" t="s">
        <v>759</v>
      </c>
      <c r="E2282" s="20">
        <v>10800</v>
      </c>
      <c r="F2282" s="20" t="s">
        <v>792</v>
      </c>
      <c r="G2282" s="20">
        <v>30</v>
      </c>
      <c r="H2282" s="20">
        <v>360</v>
      </c>
      <c r="I2282" s="20">
        <v>725.75</v>
      </c>
      <c r="J2282" s="20">
        <v>2019</v>
      </c>
      <c r="K2282" s="20">
        <v>12</v>
      </c>
      <c r="L2282" s="20">
        <v>50</v>
      </c>
    </row>
    <row r="2283" spans="1:12" x14ac:dyDescent="0.3">
      <c r="A2283" s="21">
        <v>43810</v>
      </c>
      <c r="B2283" s="20" t="s">
        <v>773</v>
      </c>
      <c r="C2283" s="20" t="s">
        <v>774</v>
      </c>
      <c r="D2283" s="20" t="s">
        <v>759</v>
      </c>
      <c r="E2283" s="20">
        <v>14040</v>
      </c>
      <c r="F2283" s="20" t="s">
        <v>793</v>
      </c>
      <c r="G2283" s="20">
        <v>39</v>
      </c>
      <c r="H2283" s="20">
        <v>360</v>
      </c>
      <c r="I2283" s="20">
        <v>932.45</v>
      </c>
      <c r="J2283" s="20">
        <v>2019</v>
      </c>
      <c r="K2283" s="20">
        <v>12</v>
      </c>
      <c r="L2283" s="20">
        <v>50</v>
      </c>
    </row>
    <row r="2284" spans="1:12" x14ac:dyDescent="0.3">
      <c r="A2284" s="21">
        <v>43809</v>
      </c>
      <c r="B2284" s="20" t="s">
        <v>826</v>
      </c>
      <c r="C2284" s="20" t="s">
        <v>827</v>
      </c>
      <c r="D2284" s="20" t="s">
        <v>759</v>
      </c>
      <c r="E2284" s="20">
        <v>27360</v>
      </c>
      <c r="F2284" s="20" t="s">
        <v>1111</v>
      </c>
      <c r="G2284" s="20">
        <v>76</v>
      </c>
      <c r="H2284" s="20">
        <v>360</v>
      </c>
      <c r="I2284" s="20">
        <v>1654.65</v>
      </c>
      <c r="J2284" s="20">
        <v>2019</v>
      </c>
      <c r="K2284" s="20">
        <v>12</v>
      </c>
      <c r="L2284" s="20">
        <v>50</v>
      </c>
    </row>
    <row r="2285" spans="1:12" x14ac:dyDescent="0.3">
      <c r="A2285" s="21">
        <v>43809</v>
      </c>
      <c r="B2285" s="20" t="s">
        <v>757</v>
      </c>
      <c r="C2285" s="20" t="s">
        <v>758</v>
      </c>
      <c r="D2285" s="20" t="s">
        <v>759</v>
      </c>
      <c r="E2285" s="20">
        <v>9360</v>
      </c>
      <c r="F2285" s="20" t="s">
        <v>794</v>
      </c>
      <c r="G2285" s="20">
        <v>26</v>
      </c>
      <c r="H2285" s="20">
        <v>360</v>
      </c>
      <c r="I2285" s="20">
        <v>597.1</v>
      </c>
      <c r="J2285" s="20">
        <v>2019</v>
      </c>
      <c r="K2285" s="20">
        <v>12</v>
      </c>
      <c r="L2285" s="20">
        <v>50</v>
      </c>
    </row>
    <row r="2286" spans="1:12" x14ac:dyDescent="0.3">
      <c r="A2286" s="21">
        <v>43809</v>
      </c>
      <c r="B2286" s="20" t="s">
        <v>764</v>
      </c>
      <c r="C2286" s="20" t="s">
        <v>765</v>
      </c>
      <c r="D2286" s="20" t="s">
        <v>759</v>
      </c>
      <c r="E2286" s="20">
        <v>11160</v>
      </c>
      <c r="F2286" s="20" t="s">
        <v>796</v>
      </c>
      <c r="G2286" s="20">
        <v>31</v>
      </c>
      <c r="H2286" s="20">
        <v>360</v>
      </c>
      <c r="I2286" s="20">
        <v>659.2</v>
      </c>
      <c r="J2286" s="20">
        <v>2019</v>
      </c>
      <c r="K2286" s="20">
        <v>12</v>
      </c>
      <c r="L2286" s="20">
        <v>50</v>
      </c>
    </row>
    <row r="2287" spans="1:12" x14ac:dyDescent="0.3">
      <c r="A2287" s="21">
        <v>43809</v>
      </c>
      <c r="B2287" s="20" t="s">
        <v>767</v>
      </c>
      <c r="C2287" s="20" t="s">
        <v>768</v>
      </c>
      <c r="D2287" s="20" t="s">
        <v>759</v>
      </c>
      <c r="E2287" s="20">
        <v>12960</v>
      </c>
      <c r="F2287" s="20" t="s">
        <v>797</v>
      </c>
      <c r="G2287" s="20">
        <v>36</v>
      </c>
      <c r="H2287" s="20">
        <v>360</v>
      </c>
      <c r="I2287" s="20">
        <v>806</v>
      </c>
      <c r="J2287" s="20">
        <v>2019</v>
      </c>
      <c r="K2287" s="20">
        <v>12</v>
      </c>
      <c r="L2287" s="20">
        <v>50</v>
      </c>
    </row>
    <row r="2288" spans="1:12" x14ac:dyDescent="0.3">
      <c r="A2288" s="21">
        <v>43809</v>
      </c>
      <c r="B2288" s="20" t="s">
        <v>770</v>
      </c>
      <c r="C2288" s="20" t="s">
        <v>771</v>
      </c>
      <c r="D2288" s="20" t="s">
        <v>759</v>
      </c>
      <c r="E2288" s="20">
        <v>8640</v>
      </c>
      <c r="F2288" s="20" t="s">
        <v>798</v>
      </c>
      <c r="G2288" s="20">
        <v>24</v>
      </c>
      <c r="H2288" s="20">
        <v>360</v>
      </c>
      <c r="I2288" s="20">
        <v>583.79999999999995</v>
      </c>
      <c r="J2288" s="20">
        <v>2019</v>
      </c>
      <c r="K2288" s="20">
        <v>12</v>
      </c>
      <c r="L2288" s="20">
        <v>50</v>
      </c>
    </row>
    <row r="2289" spans="1:12" x14ac:dyDescent="0.3">
      <c r="A2289" s="21">
        <v>43809</v>
      </c>
      <c r="B2289" s="20" t="s">
        <v>773</v>
      </c>
      <c r="C2289" s="20" t="s">
        <v>774</v>
      </c>
      <c r="D2289" s="20" t="s">
        <v>759</v>
      </c>
      <c r="E2289" s="20">
        <v>10080</v>
      </c>
      <c r="F2289" s="20" t="s">
        <v>799</v>
      </c>
      <c r="G2289" s="20">
        <v>28</v>
      </c>
      <c r="H2289" s="20">
        <v>360</v>
      </c>
      <c r="I2289" s="20">
        <v>672.7</v>
      </c>
      <c r="J2289" s="20">
        <v>2019</v>
      </c>
      <c r="K2289" s="20">
        <v>12</v>
      </c>
      <c r="L2289" s="20">
        <v>50</v>
      </c>
    </row>
    <row r="2290" spans="1:12" x14ac:dyDescent="0.3">
      <c r="A2290" s="21">
        <v>43809</v>
      </c>
      <c r="B2290" s="20" t="s">
        <v>757</v>
      </c>
      <c r="C2290" s="20" t="s">
        <v>758</v>
      </c>
      <c r="D2290" s="20" t="s">
        <v>759</v>
      </c>
      <c r="E2290" s="20">
        <v>9360</v>
      </c>
      <c r="F2290" s="20" t="s">
        <v>794</v>
      </c>
      <c r="G2290" s="20">
        <v>26</v>
      </c>
      <c r="H2290" s="20">
        <v>360</v>
      </c>
      <c r="I2290" s="20">
        <v>595.35</v>
      </c>
      <c r="J2290" s="20">
        <v>2019</v>
      </c>
      <c r="K2290" s="20">
        <v>12</v>
      </c>
      <c r="L2290" s="20">
        <v>50</v>
      </c>
    </row>
    <row r="2291" spans="1:12" x14ac:dyDescent="0.3">
      <c r="A2291" s="21">
        <v>43809</v>
      </c>
      <c r="B2291" s="20" t="s">
        <v>764</v>
      </c>
      <c r="C2291" s="20" t="s">
        <v>765</v>
      </c>
      <c r="D2291" s="20" t="s">
        <v>759</v>
      </c>
      <c r="E2291" s="20">
        <v>14400</v>
      </c>
      <c r="F2291" s="20" t="s">
        <v>796</v>
      </c>
      <c r="G2291" s="20">
        <v>40</v>
      </c>
      <c r="H2291" s="20">
        <v>360</v>
      </c>
      <c r="I2291" s="20">
        <v>844.9</v>
      </c>
      <c r="J2291" s="20">
        <v>2019</v>
      </c>
      <c r="K2291" s="20">
        <v>12</v>
      </c>
      <c r="L2291" s="20">
        <v>50</v>
      </c>
    </row>
    <row r="2292" spans="1:12" x14ac:dyDescent="0.3">
      <c r="A2292" s="21">
        <v>43809</v>
      </c>
      <c r="B2292" s="20" t="s">
        <v>767</v>
      </c>
      <c r="C2292" s="20" t="s">
        <v>768</v>
      </c>
      <c r="D2292" s="20" t="s">
        <v>759</v>
      </c>
      <c r="E2292" s="20">
        <v>13680</v>
      </c>
      <c r="F2292" s="20" t="s">
        <v>797</v>
      </c>
      <c r="G2292" s="20">
        <v>38</v>
      </c>
      <c r="H2292" s="20">
        <v>360</v>
      </c>
      <c r="I2292" s="20">
        <v>846.8</v>
      </c>
      <c r="J2292" s="20">
        <v>2019</v>
      </c>
      <c r="K2292" s="20">
        <v>12</v>
      </c>
      <c r="L2292" s="20">
        <v>50</v>
      </c>
    </row>
    <row r="2293" spans="1:12" x14ac:dyDescent="0.3">
      <c r="A2293" s="21">
        <v>43809</v>
      </c>
      <c r="B2293" s="20" t="s">
        <v>770</v>
      </c>
      <c r="C2293" s="20" t="s">
        <v>771</v>
      </c>
      <c r="D2293" s="20" t="s">
        <v>759</v>
      </c>
      <c r="E2293" s="20">
        <v>9360</v>
      </c>
      <c r="F2293" s="20" t="s">
        <v>798</v>
      </c>
      <c r="G2293" s="20">
        <v>26</v>
      </c>
      <c r="H2293" s="20">
        <v>360</v>
      </c>
      <c r="I2293" s="20">
        <v>630.70000000000005</v>
      </c>
      <c r="J2293" s="20">
        <v>2019</v>
      </c>
      <c r="K2293" s="20">
        <v>12</v>
      </c>
      <c r="L2293" s="20">
        <v>50</v>
      </c>
    </row>
    <row r="2294" spans="1:12" x14ac:dyDescent="0.3">
      <c r="A2294" s="21">
        <v>43809</v>
      </c>
      <c r="B2294" s="20" t="s">
        <v>773</v>
      </c>
      <c r="C2294" s="20" t="s">
        <v>774</v>
      </c>
      <c r="D2294" s="20" t="s">
        <v>759</v>
      </c>
      <c r="E2294" s="20">
        <v>12240</v>
      </c>
      <c r="F2294" s="20" t="s">
        <v>799</v>
      </c>
      <c r="G2294" s="20">
        <v>34</v>
      </c>
      <c r="H2294" s="20">
        <v>360</v>
      </c>
      <c r="I2294" s="20">
        <v>814.9</v>
      </c>
      <c r="J2294" s="20">
        <v>2019</v>
      </c>
      <c r="K2294" s="20">
        <v>12</v>
      </c>
      <c r="L2294" s="20">
        <v>50</v>
      </c>
    </row>
    <row r="2295" spans="1:12" x14ac:dyDescent="0.3">
      <c r="A2295" s="21">
        <v>43809</v>
      </c>
      <c r="B2295" s="20" t="s">
        <v>757</v>
      </c>
      <c r="C2295" s="20" t="s">
        <v>758</v>
      </c>
      <c r="D2295" s="20" t="s">
        <v>759</v>
      </c>
      <c r="E2295" s="20">
        <v>9720</v>
      </c>
      <c r="F2295" s="20" t="s">
        <v>794</v>
      </c>
      <c r="G2295" s="20">
        <v>27</v>
      </c>
      <c r="H2295" s="20">
        <v>360</v>
      </c>
      <c r="I2295" s="20">
        <v>614.4</v>
      </c>
      <c r="J2295" s="20">
        <v>2019</v>
      </c>
      <c r="K2295" s="20">
        <v>12</v>
      </c>
      <c r="L2295" s="20">
        <v>50</v>
      </c>
    </row>
    <row r="2296" spans="1:12" x14ac:dyDescent="0.3">
      <c r="A2296" s="21">
        <v>43809</v>
      </c>
      <c r="B2296" s="20" t="s">
        <v>764</v>
      </c>
      <c r="C2296" s="20" t="s">
        <v>765</v>
      </c>
      <c r="D2296" s="20" t="s">
        <v>759</v>
      </c>
      <c r="E2296" s="20">
        <v>14040</v>
      </c>
      <c r="F2296" s="20" t="s">
        <v>796</v>
      </c>
      <c r="G2296" s="20">
        <v>39</v>
      </c>
      <c r="H2296" s="20">
        <v>360</v>
      </c>
      <c r="I2296" s="20">
        <v>820.3</v>
      </c>
      <c r="J2296" s="20">
        <v>2019</v>
      </c>
      <c r="K2296" s="20">
        <v>12</v>
      </c>
      <c r="L2296" s="20">
        <v>50</v>
      </c>
    </row>
    <row r="2297" spans="1:12" x14ac:dyDescent="0.3">
      <c r="A2297" s="21">
        <v>43809</v>
      </c>
      <c r="B2297" s="20" t="s">
        <v>767</v>
      </c>
      <c r="C2297" s="20" t="s">
        <v>768</v>
      </c>
      <c r="D2297" s="20" t="s">
        <v>759</v>
      </c>
      <c r="E2297" s="20">
        <v>13320</v>
      </c>
      <c r="F2297" s="20" t="s">
        <v>797</v>
      </c>
      <c r="G2297" s="20">
        <v>37</v>
      </c>
      <c r="H2297" s="20">
        <v>360</v>
      </c>
      <c r="I2297" s="20">
        <v>824</v>
      </c>
      <c r="J2297" s="20">
        <v>2019</v>
      </c>
      <c r="K2297" s="20">
        <v>12</v>
      </c>
      <c r="L2297" s="20">
        <v>50</v>
      </c>
    </row>
    <row r="2298" spans="1:12" x14ac:dyDescent="0.3">
      <c r="A2298" s="21">
        <v>43809</v>
      </c>
      <c r="B2298" s="20" t="s">
        <v>770</v>
      </c>
      <c r="C2298" s="20" t="s">
        <v>771</v>
      </c>
      <c r="D2298" s="20" t="s">
        <v>759</v>
      </c>
      <c r="E2298" s="20">
        <v>9720</v>
      </c>
      <c r="F2298" s="20" t="s">
        <v>798</v>
      </c>
      <c r="G2298" s="20">
        <v>27</v>
      </c>
      <c r="H2298" s="20">
        <v>360</v>
      </c>
      <c r="I2298" s="20">
        <v>653.65</v>
      </c>
      <c r="J2298" s="20">
        <v>2019</v>
      </c>
      <c r="K2298" s="20">
        <v>12</v>
      </c>
      <c r="L2298" s="20">
        <v>50</v>
      </c>
    </row>
    <row r="2299" spans="1:12" x14ac:dyDescent="0.3">
      <c r="A2299" s="21">
        <v>43809</v>
      </c>
      <c r="B2299" s="20" t="s">
        <v>773</v>
      </c>
      <c r="C2299" s="20" t="s">
        <v>774</v>
      </c>
      <c r="D2299" s="20" t="s">
        <v>759</v>
      </c>
      <c r="E2299" s="20">
        <v>11880</v>
      </c>
      <c r="F2299" s="20" t="s">
        <v>799</v>
      </c>
      <c r="G2299" s="20">
        <v>33</v>
      </c>
      <c r="H2299" s="20">
        <v>360</v>
      </c>
      <c r="I2299" s="20">
        <v>786.95</v>
      </c>
      <c r="J2299" s="20">
        <v>2019</v>
      </c>
      <c r="K2299" s="20">
        <v>12</v>
      </c>
      <c r="L2299" s="20">
        <v>50</v>
      </c>
    </row>
    <row r="2300" spans="1:12" x14ac:dyDescent="0.3">
      <c r="A2300" s="21">
        <v>43804</v>
      </c>
      <c r="B2300" s="20" t="s">
        <v>757</v>
      </c>
      <c r="C2300" s="20" t="s">
        <v>758</v>
      </c>
      <c r="D2300" s="20" t="s">
        <v>759</v>
      </c>
      <c r="E2300" s="20">
        <v>9720</v>
      </c>
      <c r="F2300" s="20" t="s">
        <v>794</v>
      </c>
      <c r="G2300" s="20">
        <v>27</v>
      </c>
      <c r="H2300" s="20">
        <v>360</v>
      </c>
      <c r="I2300" s="20">
        <v>618.04999999999995</v>
      </c>
      <c r="J2300" s="20">
        <v>2019</v>
      </c>
      <c r="K2300" s="20">
        <v>12</v>
      </c>
      <c r="L2300" s="20">
        <v>49</v>
      </c>
    </row>
    <row r="2301" spans="1:12" x14ac:dyDescent="0.3">
      <c r="A2301" s="21">
        <v>43804</v>
      </c>
      <c r="B2301" s="20" t="s">
        <v>764</v>
      </c>
      <c r="C2301" s="20" t="s">
        <v>765</v>
      </c>
      <c r="D2301" s="20" t="s">
        <v>759</v>
      </c>
      <c r="E2301" s="20">
        <v>14760</v>
      </c>
      <c r="F2301" s="20" t="s">
        <v>796</v>
      </c>
      <c r="G2301" s="20">
        <v>41</v>
      </c>
      <c r="H2301" s="20">
        <v>360</v>
      </c>
      <c r="I2301" s="20">
        <v>857.7</v>
      </c>
      <c r="J2301" s="20">
        <v>2019</v>
      </c>
      <c r="K2301" s="20">
        <v>12</v>
      </c>
      <c r="L2301" s="20">
        <v>49</v>
      </c>
    </row>
    <row r="2302" spans="1:12" x14ac:dyDescent="0.3">
      <c r="A2302" s="21">
        <v>43804</v>
      </c>
      <c r="B2302" s="20" t="s">
        <v>767</v>
      </c>
      <c r="C2302" s="20" t="s">
        <v>768</v>
      </c>
      <c r="D2302" s="20" t="s">
        <v>759</v>
      </c>
      <c r="E2302" s="20">
        <v>13680</v>
      </c>
      <c r="F2302" s="20" t="s">
        <v>797</v>
      </c>
      <c r="G2302" s="20">
        <v>38</v>
      </c>
      <c r="H2302" s="20">
        <v>360</v>
      </c>
      <c r="I2302" s="20">
        <v>843.7</v>
      </c>
      <c r="J2302" s="20">
        <v>2019</v>
      </c>
      <c r="K2302" s="20">
        <v>12</v>
      </c>
      <c r="L2302" s="20">
        <v>49</v>
      </c>
    </row>
    <row r="2303" spans="1:12" x14ac:dyDescent="0.3">
      <c r="A2303" s="21">
        <v>43804</v>
      </c>
      <c r="B2303" s="20" t="s">
        <v>770</v>
      </c>
      <c r="C2303" s="20" t="s">
        <v>771</v>
      </c>
      <c r="D2303" s="20" t="s">
        <v>759</v>
      </c>
      <c r="E2303" s="20">
        <v>8640</v>
      </c>
      <c r="F2303" s="20" t="s">
        <v>798</v>
      </c>
      <c r="G2303" s="20">
        <v>24</v>
      </c>
      <c r="H2303" s="20">
        <v>360</v>
      </c>
      <c r="I2303" s="20">
        <v>577.65</v>
      </c>
      <c r="J2303" s="20">
        <v>2019</v>
      </c>
      <c r="K2303" s="20">
        <v>12</v>
      </c>
      <c r="L2303" s="20">
        <v>49</v>
      </c>
    </row>
    <row r="2304" spans="1:12" x14ac:dyDescent="0.3">
      <c r="A2304" s="21">
        <v>43804</v>
      </c>
      <c r="B2304" s="20" t="s">
        <v>773</v>
      </c>
      <c r="C2304" s="20" t="s">
        <v>774</v>
      </c>
      <c r="D2304" s="20" t="s">
        <v>759</v>
      </c>
      <c r="E2304" s="20">
        <v>12240</v>
      </c>
      <c r="F2304" s="20" t="s">
        <v>799</v>
      </c>
      <c r="G2304" s="20">
        <v>34</v>
      </c>
      <c r="H2304" s="20">
        <v>360</v>
      </c>
      <c r="I2304" s="20">
        <v>806.3</v>
      </c>
      <c r="J2304" s="20">
        <v>2019</v>
      </c>
      <c r="K2304" s="20">
        <v>12</v>
      </c>
      <c r="L2304" s="20">
        <v>49</v>
      </c>
    </row>
    <row r="2305" spans="1:12" x14ac:dyDescent="0.3">
      <c r="A2305" s="21">
        <v>43804</v>
      </c>
      <c r="B2305" s="20" t="s">
        <v>757</v>
      </c>
      <c r="C2305" s="20" t="s">
        <v>758</v>
      </c>
      <c r="D2305" s="20" t="s">
        <v>759</v>
      </c>
      <c r="E2305" s="20">
        <v>9720</v>
      </c>
      <c r="F2305" s="20" t="s">
        <v>794</v>
      </c>
      <c r="G2305" s="20">
        <v>27</v>
      </c>
      <c r="H2305" s="20">
        <v>360</v>
      </c>
      <c r="I2305" s="20">
        <v>614.20000000000005</v>
      </c>
      <c r="J2305" s="20">
        <v>2019</v>
      </c>
      <c r="K2305" s="20">
        <v>12</v>
      </c>
      <c r="L2305" s="20">
        <v>49</v>
      </c>
    </row>
    <row r="2306" spans="1:12" x14ac:dyDescent="0.3">
      <c r="A2306" s="21">
        <v>43804</v>
      </c>
      <c r="B2306" s="20" t="s">
        <v>764</v>
      </c>
      <c r="C2306" s="20" t="s">
        <v>765</v>
      </c>
      <c r="D2306" s="20" t="s">
        <v>759</v>
      </c>
      <c r="E2306" s="20">
        <v>14760</v>
      </c>
      <c r="F2306" s="20" t="s">
        <v>796</v>
      </c>
      <c r="G2306" s="20">
        <v>41</v>
      </c>
      <c r="H2306" s="20">
        <v>360</v>
      </c>
      <c r="I2306" s="20">
        <v>857.75</v>
      </c>
      <c r="J2306" s="20">
        <v>2019</v>
      </c>
      <c r="K2306" s="20">
        <v>12</v>
      </c>
      <c r="L2306" s="20">
        <v>49</v>
      </c>
    </row>
    <row r="2307" spans="1:12" x14ac:dyDescent="0.3">
      <c r="A2307" s="21">
        <v>43804</v>
      </c>
      <c r="B2307" s="20" t="s">
        <v>767</v>
      </c>
      <c r="C2307" s="20" t="s">
        <v>768</v>
      </c>
      <c r="D2307" s="20" t="s">
        <v>759</v>
      </c>
      <c r="E2307" s="20">
        <v>14400</v>
      </c>
      <c r="F2307" s="20" t="s">
        <v>797</v>
      </c>
      <c r="G2307" s="20">
        <v>40</v>
      </c>
      <c r="H2307" s="20">
        <v>360</v>
      </c>
      <c r="I2307" s="20">
        <v>886.2</v>
      </c>
      <c r="J2307" s="20">
        <v>2019</v>
      </c>
      <c r="K2307" s="20">
        <v>12</v>
      </c>
      <c r="L2307" s="20">
        <v>49</v>
      </c>
    </row>
    <row r="2308" spans="1:12" x14ac:dyDescent="0.3">
      <c r="A2308" s="21">
        <v>43804</v>
      </c>
      <c r="B2308" s="20" t="s">
        <v>770</v>
      </c>
      <c r="C2308" s="20" t="s">
        <v>771</v>
      </c>
      <c r="D2308" s="20" t="s">
        <v>759</v>
      </c>
      <c r="E2308" s="20">
        <v>8640</v>
      </c>
      <c r="F2308" s="20" t="s">
        <v>798</v>
      </c>
      <c r="G2308" s="20">
        <v>24</v>
      </c>
      <c r="H2308" s="20">
        <v>360</v>
      </c>
      <c r="I2308" s="20">
        <v>573.66999999999996</v>
      </c>
      <c r="J2308" s="20">
        <v>2019</v>
      </c>
      <c r="K2308" s="20">
        <v>12</v>
      </c>
      <c r="L2308" s="20">
        <v>49</v>
      </c>
    </row>
    <row r="2309" spans="1:12" x14ac:dyDescent="0.3">
      <c r="A2309" s="21">
        <v>43804</v>
      </c>
      <c r="B2309" s="20" t="s">
        <v>773</v>
      </c>
      <c r="C2309" s="20" t="s">
        <v>774</v>
      </c>
      <c r="D2309" s="20" t="s">
        <v>759</v>
      </c>
      <c r="E2309" s="20">
        <v>11880</v>
      </c>
      <c r="F2309" s="20" t="s">
        <v>799</v>
      </c>
      <c r="G2309" s="20">
        <v>33</v>
      </c>
      <c r="H2309" s="20">
        <v>360</v>
      </c>
      <c r="I2309" s="20">
        <v>779.85</v>
      </c>
      <c r="J2309" s="20">
        <v>2019</v>
      </c>
      <c r="K2309" s="20">
        <v>12</v>
      </c>
      <c r="L2309" s="20">
        <v>49</v>
      </c>
    </row>
    <row r="2310" spans="1:12" x14ac:dyDescent="0.3">
      <c r="A2310" s="21">
        <v>43804</v>
      </c>
      <c r="B2310" s="20" t="s">
        <v>757</v>
      </c>
      <c r="C2310" s="20" t="s">
        <v>758</v>
      </c>
      <c r="D2310" s="20" t="s">
        <v>759</v>
      </c>
      <c r="E2310" s="20">
        <v>9720</v>
      </c>
      <c r="F2310" s="20" t="s">
        <v>794</v>
      </c>
      <c r="G2310" s="20">
        <v>27</v>
      </c>
      <c r="H2310" s="20">
        <v>360</v>
      </c>
      <c r="I2310" s="20">
        <v>617.70000000000005</v>
      </c>
      <c r="J2310" s="20">
        <v>2019</v>
      </c>
      <c r="K2310" s="20">
        <v>12</v>
      </c>
      <c r="L2310" s="20">
        <v>49</v>
      </c>
    </row>
    <row r="2311" spans="1:12" x14ac:dyDescent="0.3">
      <c r="A2311" s="21">
        <v>43804</v>
      </c>
      <c r="B2311" s="20" t="s">
        <v>764</v>
      </c>
      <c r="C2311" s="20" t="s">
        <v>765</v>
      </c>
      <c r="D2311" s="20" t="s">
        <v>759</v>
      </c>
      <c r="E2311" s="20">
        <v>14760</v>
      </c>
      <c r="F2311" s="20" t="s">
        <v>796</v>
      </c>
      <c r="G2311" s="20">
        <v>41</v>
      </c>
      <c r="H2311" s="20">
        <v>360</v>
      </c>
      <c r="I2311" s="20">
        <v>854.15</v>
      </c>
      <c r="J2311" s="20">
        <v>2019</v>
      </c>
      <c r="K2311" s="20">
        <v>12</v>
      </c>
      <c r="L2311" s="20">
        <v>49</v>
      </c>
    </row>
    <row r="2312" spans="1:12" x14ac:dyDescent="0.3">
      <c r="A2312" s="21">
        <v>43804</v>
      </c>
      <c r="B2312" s="20" t="s">
        <v>767</v>
      </c>
      <c r="C2312" s="20" t="s">
        <v>768</v>
      </c>
      <c r="D2312" s="20" t="s">
        <v>759</v>
      </c>
      <c r="E2312" s="20">
        <v>13680</v>
      </c>
      <c r="F2312" s="20" t="s">
        <v>797</v>
      </c>
      <c r="G2312" s="20">
        <v>38</v>
      </c>
      <c r="H2312" s="20">
        <v>360</v>
      </c>
      <c r="I2312" s="20">
        <v>842.88</v>
      </c>
      <c r="J2312" s="20">
        <v>2019</v>
      </c>
      <c r="K2312" s="20">
        <v>12</v>
      </c>
      <c r="L2312" s="20">
        <v>49</v>
      </c>
    </row>
    <row r="2313" spans="1:12" x14ac:dyDescent="0.3">
      <c r="A2313" s="21">
        <v>43804</v>
      </c>
      <c r="B2313" s="20" t="s">
        <v>770</v>
      </c>
      <c r="C2313" s="20" t="s">
        <v>771</v>
      </c>
      <c r="D2313" s="20" t="s">
        <v>759</v>
      </c>
      <c r="E2313" s="20">
        <v>9720</v>
      </c>
      <c r="F2313" s="20" t="s">
        <v>798</v>
      </c>
      <c r="G2313" s="20">
        <v>27</v>
      </c>
      <c r="H2313" s="20">
        <v>360</v>
      </c>
      <c r="I2313" s="20">
        <v>645.6</v>
      </c>
      <c r="J2313" s="20">
        <v>2019</v>
      </c>
      <c r="K2313" s="20">
        <v>12</v>
      </c>
      <c r="L2313" s="20">
        <v>49</v>
      </c>
    </row>
    <row r="2314" spans="1:12" x14ac:dyDescent="0.3">
      <c r="A2314" s="21">
        <v>43804</v>
      </c>
      <c r="B2314" s="20" t="s">
        <v>773</v>
      </c>
      <c r="C2314" s="20" t="s">
        <v>774</v>
      </c>
      <c r="D2314" s="20" t="s">
        <v>759</v>
      </c>
      <c r="E2314" s="20">
        <v>11880</v>
      </c>
      <c r="F2314" s="20" t="s">
        <v>799</v>
      </c>
      <c r="G2314" s="20">
        <v>33</v>
      </c>
      <c r="H2314" s="20">
        <v>360</v>
      </c>
      <c r="I2314" s="20">
        <v>779.15</v>
      </c>
      <c r="J2314" s="20">
        <v>2019</v>
      </c>
      <c r="K2314" s="20">
        <v>12</v>
      </c>
      <c r="L2314" s="20">
        <v>49</v>
      </c>
    </row>
    <row r="2315" spans="1:12" x14ac:dyDescent="0.3">
      <c r="A2315" s="21">
        <v>43802</v>
      </c>
      <c r="B2315" s="20" t="s">
        <v>757</v>
      </c>
      <c r="C2315" s="20" t="s">
        <v>758</v>
      </c>
      <c r="D2315" s="20" t="s">
        <v>759</v>
      </c>
      <c r="E2315" s="20">
        <v>10440</v>
      </c>
      <c r="F2315" s="20" t="s">
        <v>794</v>
      </c>
      <c r="G2315" s="20">
        <v>29</v>
      </c>
      <c r="H2315" s="20">
        <v>360</v>
      </c>
      <c r="I2315" s="20">
        <v>664.3</v>
      </c>
      <c r="J2315" s="20">
        <v>2019</v>
      </c>
      <c r="K2315" s="20">
        <v>12</v>
      </c>
      <c r="L2315" s="20">
        <v>49</v>
      </c>
    </row>
    <row r="2316" spans="1:12" x14ac:dyDescent="0.3">
      <c r="A2316" s="21">
        <v>43802</v>
      </c>
      <c r="B2316" s="20" t="s">
        <v>764</v>
      </c>
      <c r="C2316" s="20" t="s">
        <v>765</v>
      </c>
      <c r="D2316" s="20" t="s">
        <v>759</v>
      </c>
      <c r="E2316" s="20">
        <v>16560</v>
      </c>
      <c r="F2316" s="20" t="s">
        <v>796</v>
      </c>
      <c r="G2316" s="20">
        <v>46</v>
      </c>
      <c r="H2316" s="20">
        <v>360</v>
      </c>
      <c r="I2316" s="20">
        <v>953.7</v>
      </c>
      <c r="J2316" s="20">
        <v>2019</v>
      </c>
      <c r="K2316" s="20">
        <v>12</v>
      </c>
      <c r="L2316" s="20">
        <v>49</v>
      </c>
    </row>
    <row r="2317" spans="1:12" x14ac:dyDescent="0.3">
      <c r="A2317" s="21">
        <v>43802</v>
      </c>
      <c r="B2317" s="20" t="s">
        <v>767</v>
      </c>
      <c r="C2317" s="20" t="s">
        <v>768</v>
      </c>
      <c r="D2317" s="20" t="s">
        <v>759</v>
      </c>
      <c r="E2317" s="20">
        <v>16200</v>
      </c>
      <c r="F2317" s="20" t="s">
        <v>797</v>
      </c>
      <c r="G2317" s="20">
        <v>45</v>
      </c>
      <c r="H2317" s="20">
        <v>360</v>
      </c>
      <c r="I2317" s="20">
        <v>996.12</v>
      </c>
      <c r="J2317" s="20">
        <v>2019</v>
      </c>
      <c r="K2317" s="20">
        <v>12</v>
      </c>
      <c r="L2317" s="20">
        <v>49</v>
      </c>
    </row>
    <row r="2318" spans="1:12" x14ac:dyDescent="0.3">
      <c r="A2318" s="21">
        <v>43802</v>
      </c>
      <c r="B2318" s="20" t="s">
        <v>770</v>
      </c>
      <c r="C2318" s="20" t="s">
        <v>771</v>
      </c>
      <c r="D2318" s="20" t="s">
        <v>759</v>
      </c>
      <c r="E2318" s="20">
        <v>10080</v>
      </c>
      <c r="F2318" s="20" t="s">
        <v>798</v>
      </c>
      <c r="G2318" s="20">
        <v>28</v>
      </c>
      <c r="H2318" s="20">
        <v>360</v>
      </c>
      <c r="I2318" s="20">
        <v>663.4</v>
      </c>
      <c r="J2318" s="20">
        <v>2019</v>
      </c>
      <c r="K2318" s="20">
        <v>12</v>
      </c>
      <c r="L2318" s="20">
        <v>49</v>
      </c>
    </row>
    <row r="2319" spans="1:12" x14ac:dyDescent="0.3">
      <c r="A2319" s="21">
        <v>43802</v>
      </c>
      <c r="B2319" s="20" t="s">
        <v>773</v>
      </c>
      <c r="C2319" s="20" t="s">
        <v>774</v>
      </c>
      <c r="D2319" s="20" t="s">
        <v>759</v>
      </c>
      <c r="E2319" s="20">
        <v>13320</v>
      </c>
      <c r="F2319" s="20" t="s">
        <v>799</v>
      </c>
      <c r="G2319" s="20">
        <v>37</v>
      </c>
      <c r="H2319" s="20">
        <v>360</v>
      </c>
      <c r="I2319" s="20">
        <v>876.75</v>
      </c>
      <c r="J2319" s="20">
        <v>2019</v>
      </c>
      <c r="K2319" s="20">
        <v>12</v>
      </c>
      <c r="L2319" s="20">
        <v>49</v>
      </c>
    </row>
    <row r="2320" spans="1:12" x14ac:dyDescent="0.3">
      <c r="A2320" s="21">
        <v>43802</v>
      </c>
      <c r="B2320" s="20" t="s">
        <v>826</v>
      </c>
      <c r="C2320" s="20" t="s">
        <v>827</v>
      </c>
      <c r="D2320" s="20" t="s">
        <v>759</v>
      </c>
      <c r="E2320" s="20">
        <v>32400</v>
      </c>
      <c r="F2320" s="20" t="s">
        <v>1112</v>
      </c>
      <c r="G2320" s="20">
        <v>90</v>
      </c>
      <c r="H2320" s="20">
        <v>360</v>
      </c>
      <c r="I2320" s="20">
        <v>1825.2</v>
      </c>
      <c r="J2320" s="20">
        <v>2019</v>
      </c>
      <c r="K2320" s="20">
        <v>12</v>
      </c>
      <c r="L2320" s="20">
        <v>49</v>
      </c>
    </row>
    <row r="2321" spans="1:12" x14ac:dyDescent="0.3">
      <c r="A2321" s="21">
        <v>43802</v>
      </c>
      <c r="B2321" s="20" t="s">
        <v>757</v>
      </c>
      <c r="C2321" s="20" t="s">
        <v>758</v>
      </c>
      <c r="D2321" s="20" t="s">
        <v>759</v>
      </c>
      <c r="E2321" s="20">
        <v>19080</v>
      </c>
      <c r="F2321" s="20" t="s">
        <v>1113</v>
      </c>
      <c r="G2321" s="20">
        <v>53</v>
      </c>
      <c r="H2321" s="20">
        <v>360</v>
      </c>
      <c r="I2321" s="20">
        <v>1223.45</v>
      </c>
      <c r="J2321" s="20">
        <v>2019</v>
      </c>
      <c r="K2321" s="20">
        <v>12</v>
      </c>
      <c r="L2321" s="20">
        <v>49</v>
      </c>
    </row>
    <row r="2322" spans="1:12" x14ac:dyDescent="0.3">
      <c r="A2322" s="21">
        <v>43802</v>
      </c>
      <c r="B2322" s="20" t="s">
        <v>764</v>
      </c>
      <c r="C2322" s="20" t="s">
        <v>765</v>
      </c>
      <c r="D2322" s="20" t="s">
        <v>759</v>
      </c>
      <c r="E2322" s="20">
        <v>25200</v>
      </c>
      <c r="F2322" s="20" t="s">
        <v>1114</v>
      </c>
      <c r="G2322" s="20">
        <v>70</v>
      </c>
      <c r="H2322" s="20">
        <v>360</v>
      </c>
      <c r="I2322" s="20">
        <v>1486</v>
      </c>
      <c r="J2322" s="20">
        <v>2019</v>
      </c>
      <c r="K2322" s="20">
        <v>12</v>
      </c>
      <c r="L2322" s="20">
        <v>49</v>
      </c>
    </row>
    <row r="2323" spans="1:12" x14ac:dyDescent="0.3">
      <c r="A2323" s="21">
        <v>43802</v>
      </c>
      <c r="B2323" s="20" t="s">
        <v>767</v>
      </c>
      <c r="C2323" s="20" t="s">
        <v>768</v>
      </c>
      <c r="D2323" s="20" t="s">
        <v>759</v>
      </c>
      <c r="E2323" s="20">
        <v>24840</v>
      </c>
      <c r="F2323" s="20" t="s">
        <v>1115</v>
      </c>
      <c r="G2323" s="20">
        <v>69</v>
      </c>
      <c r="H2323" s="20">
        <v>360</v>
      </c>
      <c r="I2323" s="20">
        <v>1538.62</v>
      </c>
      <c r="J2323" s="20">
        <v>2019</v>
      </c>
      <c r="K2323" s="20">
        <v>12</v>
      </c>
      <c r="L2323" s="20">
        <v>49</v>
      </c>
    </row>
    <row r="2324" spans="1:12" x14ac:dyDescent="0.3">
      <c r="A2324" s="21">
        <v>43802</v>
      </c>
      <c r="B2324" s="20" t="s">
        <v>770</v>
      </c>
      <c r="C2324" s="20" t="s">
        <v>771</v>
      </c>
      <c r="D2324" s="20" t="s">
        <v>759</v>
      </c>
      <c r="E2324" s="20">
        <v>14760</v>
      </c>
      <c r="F2324" s="20" t="s">
        <v>1116</v>
      </c>
      <c r="G2324" s="20">
        <v>41</v>
      </c>
      <c r="H2324" s="20">
        <v>360</v>
      </c>
      <c r="I2324" s="20">
        <v>949.49</v>
      </c>
      <c r="J2324" s="20">
        <v>2019</v>
      </c>
      <c r="K2324" s="20">
        <v>12</v>
      </c>
      <c r="L2324" s="20">
        <v>49</v>
      </c>
    </row>
    <row r="2325" spans="1:12" x14ac:dyDescent="0.3">
      <c r="A2325" s="21">
        <v>43802</v>
      </c>
      <c r="B2325" s="20" t="s">
        <v>773</v>
      </c>
      <c r="C2325" s="20" t="s">
        <v>774</v>
      </c>
      <c r="D2325" s="20" t="s">
        <v>759</v>
      </c>
      <c r="E2325" s="20">
        <v>22320</v>
      </c>
      <c r="F2325" s="20" t="s">
        <v>1117</v>
      </c>
      <c r="G2325" s="20">
        <v>62</v>
      </c>
      <c r="H2325" s="20">
        <v>360</v>
      </c>
      <c r="I2325" s="20">
        <v>1510.85</v>
      </c>
      <c r="J2325" s="20">
        <v>2019</v>
      </c>
      <c r="K2325" s="20">
        <v>12</v>
      </c>
      <c r="L2325" s="20">
        <v>49</v>
      </c>
    </row>
    <row r="2326" spans="1:12" x14ac:dyDescent="0.3">
      <c r="A2326" s="21">
        <v>43798</v>
      </c>
      <c r="B2326" s="20" t="s">
        <v>757</v>
      </c>
      <c r="C2326" s="20" t="s">
        <v>758</v>
      </c>
      <c r="D2326" s="20" t="s">
        <v>759</v>
      </c>
      <c r="E2326" s="20">
        <v>9720</v>
      </c>
      <c r="F2326" s="20" t="s">
        <v>1113</v>
      </c>
      <c r="G2326" s="20">
        <v>27</v>
      </c>
      <c r="H2326" s="20">
        <v>360</v>
      </c>
      <c r="I2326" s="20">
        <v>621.95000000000005</v>
      </c>
      <c r="J2326" s="20">
        <v>2019</v>
      </c>
      <c r="K2326" s="20">
        <v>11</v>
      </c>
      <c r="L2326" s="20">
        <v>48</v>
      </c>
    </row>
    <row r="2327" spans="1:12" x14ac:dyDescent="0.3">
      <c r="A2327" s="21">
        <v>43798</v>
      </c>
      <c r="B2327" s="20" t="s">
        <v>764</v>
      </c>
      <c r="C2327" s="20" t="s">
        <v>765</v>
      </c>
      <c r="D2327" s="20" t="s">
        <v>759</v>
      </c>
      <c r="E2327" s="20">
        <v>14400</v>
      </c>
      <c r="F2327" s="20" t="s">
        <v>1114</v>
      </c>
      <c r="G2327" s="20">
        <v>40</v>
      </c>
      <c r="H2327" s="20">
        <v>360</v>
      </c>
      <c r="I2327" s="20">
        <v>831.9</v>
      </c>
      <c r="J2327" s="20">
        <v>2019</v>
      </c>
      <c r="K2327" s="20">
        <v>11</v>
      </c>
      <c r="L2327" s="20">
        <v>48</v>
      </c>
    </row>
    <row r="2328" spans="1:12" x14ac:dyDescent="0.3">
      <c r="A2328" s="21">
        <v>43798</v>
      </c>
      <c r="B2328" s="20" t="s">
        <v>767</v>
      </c>
      <c r="C2328" s="20" t="s">
        <v>768</v>
      </c>
      <c r="D2328" s="20" t="s">
        <v>759</v>
      </c>
      <c r="E2328" s="20">
        <v>13320</v>
      </c>
      <c r="F2328" s="20" t="s">
        <v>1115</v>
      </c>
      <c r="G2328" s="20">
        <v>37</v>
      </c>
      <c r="H2328" s="20">
        <v>360</v>
      </c>
      <c r="I2328" s="20">
        <v>827.55</v>
      </c>
      <c r="J2328" s="20">
        <v>2019</v>
      </c>
      <c r="K2328" s="20">
        <v>11</v>
      </c>
      <c r="L2328" s="20">
        <v>48</v>
      </c>
    </row>
    <row r="2329" spans="1:12" x14ac:dyDescent="0.3">
      <c r="A2329" s="21">
        <v>43798</v>
      </c>
      <c r="B2329" s="20" t="s">
        <v>770</v>
      </c>
      <c r="C2329" s="20" t="s">
        <v>771</v>
      </c>
      <c r="D2329" s="20" t="s">
        <v>759</v>
      </c>
      <c r="E2329" s="20">
        <v>7920</v>
      </c>
      <c r="F2329" s="20" t="s">
        <v>1116</v>
      </c>
      <c r="G2329" s="20">
        <v>22</v>
      </c>
      <c r="H2329" s="20">
        <v>360</v>
      </c>
      <c r="I2329" s="20">
        <v>521.6</v>
      </c>
      <c r="J2329" s="20">
        <v>2019</v>
      </c>
      <c r="K2329" s="20">
        <v>11</v>
      </c>
      <c r="L2329" s="20">
        <v>48</v>
      </c>
    </row>
    <row r="2330" spans="1:12" x14ac:dyDescent="0.3">
      <c r="A2330" s="21">
        <v>43798</v>
      </c>
      <c r="B2330" s="20" t="s">
        <v>773</v>
      </c>
      <c r="C2330" s="20" t="s">
        <v>774</v>
      </c>
      <c r="D2330" s="20" t="s">
        <v>759</v>
      </c>
      <c r="E2330" s="20">
        <v>12240</v>
      </c>
      <c r="F2330" s="20" t="s">
        <v>1117</v>
      </c>
      <c r="G2330" s="20">
        <v>34</v>
      </c>
      <c r="H2330" s="20">
        <v>360</v>
      </c>
      <c r="I2330" s="20">
        <v>814.9</v>
      </c>
      <c r="J2330" s="20">
        <v>2019</v>
      </c>
      <c r="K2330" s="20">
        <v>11</v>
      </c>
      <c r="L2330" s="20">
        <v>48</v>
      </c>
    </row>
    <row r="2331" spans="1:12" x14ac:dyDescent="0.3">
      <c r="A2331" s="21">
        <v>43798</v>
      </c>
      <c r="B2331" s="20" t="s">
        <v>757</v>
      </c>
      <c r="C2331" s="20" t="s">
        <v>758</v>
      </c>
      <c r="D2331" s="20" t="s">
        <v>759</v>
      </c>
      <c r="E2331" s="20">
        <v>10080</v>
      </c>
      <c r="F2331" s="20" t="s">
        <v>1113</v>
      </c>
      <c r="G2331" s="20">
        <v>28</v>
      </c>
      <c r="H2331" s="20">
        <v>360</v>
      </c>
      <c r="I2331" s="20">
        <v>643.95000000000005</v>
      </c>
      <c r="J2331" s="20">
        <v>2019</v>
      </c>
      <c r="K2331" s="20">
        <v>11</v>
      </c>
      <c r="L2331" s="20">
        <v>48</v>
      </c>
    </row>
    <row r="2332" spans="1:12" x14ac:dyDescent="0.3">
      <c r="A2332" s="21">
        <v>43798</v>
      </c>
      <c r="B2332" s="20" t="s">
        <v>764</v>
      </c>
      <c r="C2332" s="20" t="s">
        <v>765</v>
      </c>
      <c r="D2332" s="20" t="s">
        <v>759</v>
      </c>
      <c r="E2332" s="20">
        <v>14040</v>
      </c>
      <c r="F2332" s="20" t="s">
        <v>1114</v>
      </c>
      <c r="G2332" s="20">
        <v>39</v>
      </c>
      <c r="H2332" s="20">
        <v>360</v>
      </c>
      <c r="I2332" s="20">
        <v>806.35</v>
      </c>
      <c r="J2332" s="20">
        <v>2019</v>
      </c>
      <c r="K2332" s="20">
        <v>11</v>
      </c>
      <c r="L2332" s="20">
        <v>48</v>
      </c>
    </row>
    <row r="2333" spans="1:12" x14ac:dyDescent="0.3">
      <c r="A2333" s="21">
        <v>43798</v>
      </c>
      <c r="B2333" s="20" t="s">
        <v>767</v>
      </c>
      <c r="C2333" s="20" t="s">
        <v>768</v>
      </c>
      <c r="D2333" s="20" t="s">
        <v>759</v>
      </c>
      <c r="E2333" s="20">
        <v>14400</v>
      </c>
      <c r="F2333" s="20" t="s">
        <v>1115</v>
      </c>
      <c r="G2333" s="20">
        <v>40</v>
      </c>
      <c r="H2333" s="20">
        <v>360</v>
      </c>
      <c r="I2333" s="20">
        <v>892.05</v>
      </c>
      <c r="J2333" s="20">
        <v>2019</v>
      </c>
      <c r="K2333" s="20">
        <v>11</v>
      </c>
      <c r="L2333" s="20">
        <v>48</v>
      </c>
    </row>
    <row r="2334" spans="1:12" x14ac:dyDescent="0.3">
      <c r="A2334" s="21">
        <v>43798</v>
      </c>
      <c r="B2334" s="20" t="s">
        <v>770</v>
      </c>
      <c r="C2334" s="20" t="s">
        <v>771</v>
      </c>
      <c r="D2334" s="20" t="s">
        <v>759</v>
      </c>
      <c r="E2334" s="20">
        <v>7920</v>
      </c>
      <c r="F2334" s="20" t="s">
        <v>1116</v>
      </c>
      <c r="G2334" s="20">
        <v>22</v>
      </c>
      <c r="H2334" s="20">
        <v>360</v>
      </c>
      <c r="I2334" s="20">
        <v>520.04999999999995</v>
      </c>
      <c r="J2334" s="20">
        <v>2019</v>
      </c>
      <c r="K2334" s="20">
        <v>11</v>
      </c>
      <c r="L2334" s="20">
        <v>48</v>
      </c>
    </row>
    <row r="2335" spans="1:12" x14ac:dyDescent="0.3">
      <c r="A2335" s="21">
        <v>43798</v>
      </c>
      <c r="B2335" s="20" t="s">
        <v>773</v>
      </c>
      <c r="C2335" s="20" t="s">
        <v>774</v>
      </c>
      <c r="D2335" s="20" t="s">
        <v>759</v>
      </c>
      <c r="E2335" s="20">
        <v>11520</v>
      </c>
      <c r="F2335" s="20" t="s">
        <v>1117</v>
      </c>
      <c r="G2335" s="20">
        <v>32</v>
      </c>
      <c r="H2335" s="20">
        <v>360</v>
      </c>
      <c r="I2335" s="20">
        <v>763.75</v>
      </c>
      <c r="J2335" s="20">
        <v>2019</v>
      </c>
      <c r="K2335" s="20">
        <v>11</v>
      </c>
      <c r="L2335" s="20">
        <v>48</v>
      </c>
    </row>
    <row r="2336" spans="1:12" x14ac:dyDescent="0.3">
      <c r="A2336" s="21">
        <v>43796</v>
      </c>
      <c r="B2336" s="20" t="s">
        <v>757</v>
      </c>
      <c r="C2336" s="20" t="s">
        <v>758</v>
      </c>
      <c r="D2336" s="20" t="s">
        <v>759</v>
      </c>
      <c r="E2336" s="20">
        <v>10440</v>
      </c>
      <c r="F2336" s="20" t="s">
        <v>1113</v>
      </c>
      <c r="G2336" s="20">
        <v>29</v>
      </c>
      <c r="H2336" s="20">
        <v>360</v>
      </c>
      <c r="I2336" s="20">
        <v>665.2</v>
      </c>
      <c r="J2336" s="20">
        <v>2019</v>
      </c>
      <c r="K2336" s="20">
        <v>11</v>
      </c>
      <c r="L2336" s="20">
        <v>48</v>
      </c>
    </row>
    <row r="2337" spans="1:12" x14ac:dyDescent="0.3">
      <c r="A2337" s="21">
        <v>43796</v>
      </c>
      <c r="B2337" s="20" t="s">
        <v>761</v>
      </c>
      <c r="C2337" s="20" t="s">
        <v>762</v>
      </c>
      <c r="D2337" s="20" t="s">
        <v>759</v>
      </c>
      <c r="E2337" s="20">
        <v>2520</v>
      </c>
      <c r="F2337" s="20" t="s">
        <v>1118</v>
      </c>
      <c r="G2337" s="20">
        <v>7</v>
      </c>
      <c r="H2337" s="20">
        <v>360</v>
      </c>
      <c r="I2337" s="20">
        <v>166.85</v>
      </c>
      <c r="J2337" s="20">
        <v>2019</v>
      </c>
      <c r="K2337" s="20">
        <v>11</v>
      </c>
      <c r="L2337" s="20">
        <v>48</v>
      </c>
    </row>
    <row r="2338" spans="1:12" x14ac:dyDescent="0.3">
      <c r="A2338" s="21">
        <v>43796</v>
      </c>
      <c r="B2338" s="20" t="s">
        <v>764</v>
      </c>
      <c r="C2338" s="20" t="s">
        <v>765</v>
      </c>
      <c r="D2338" s="20" t="s">
        <v>759</v>
      </c>
      <c r="E2338" s="20">
        <v>14040</v>
      </c>
      <c r="F2338" s="20" t="s">
        <v>1114</v>
      </c>
      <c r="G2338" s="20">
        <v>39</v>
      </c>
      <c r="H2338" s="20">
        <v>360</v>
      </c>
      <c r="I2338" s="20">
        <v>806.4</v>
      </c>
      <c r="J2338" s="20">
        <v>2019</v>
      </c>
      <c r="K2338" s="20">
        <v>11</v>
      </c>
      <c r="L2338" s="20">
        <v>48</v>
      </c>
    </row>
    <row r="2339" spans="1:12" x14ac:dyDescent="0.3">
      <c r="A2339" s="21">
        <v>43796</v>
      </c>
      <c r="B2339" s="20" t="s">
        <v>767</v>
      </c>
      <c r="C2339" s="20" t="s">
        <v>768</v>
      </c>
      <c r="D2339" s="20" t="s">
        <v>759</v>
      </c>
      <c r="E2339" s="20">
        <v>14040</v>
      </c>
      <c r="F2339" s="20" t="s">
        <v>1115</v>
      </c>
      <c r="G2339" s="20">
        <v>39</v>
      </c>
      <c r="H2339" s="20">
        <v>360</v>
      </c>
      <c r="I2339" s="20">
        <v>870.55</v>
      </c>
      <c r="J2339" s="20">
        <v>2019</v>
      </c>
      <c r="K2339" s="20">
        <v>11</v>
      </c>
      <c r="L2339" s="20">
        <v>48</v>
      </c>
    </row>
    <row r="2340" spans="1:12" x14ac:dyDescent="0.3">
      <c r="A2340" s="21">
        <v>43796</v>
      </c>
      <c r="B2340" s="20" t="s">
        <v>770</v>
      </c>
      <c r="C2340" s="20" t="s">
        <v>771</v>
      </c>
      <c r="D2340" s="20" t="s">
        <v>759</v>
      </c>
      <c r="E2340" s="20">
        <v>7560</v>
      </c>
      <c r="F2340" s="20" t="s">
        <v>1116</v>
      </c>
      <c r="G2340" s="20">
        <v>21</v>
      </c>
      <c r="H2340" s="20">
        <v>360</v>
      </c>
      <c r="I2340" s="20">
        <v>498.8</v>
      </c>
      <c r="J2340" s="20">
        <v>2019</v>
      </c>
      <c r="K2340" s="20">
        <v>11</v>
      </c>
      <c r="L2340" s="20">
        <v>48</v>
      </c>
    </row>
    <row r="2341" spans="1:12" x14ac:dyDescent="0.3">
      <c r="A2341" s="21">
        <v>43796</v>
      </c>
      <c r="B2341" s="20" t="s">
        <v>773</v>
      </c>
      <c r="C2341" s="20" t="s">
        <v>774</v>
      </c>
      <c r="D2341" s="20" t="s">
        <v>759</v>
      </c>
      <c r="E2341" s="20">
        <v>12600</v>
      </c>
      <c r="F2341" s="20" t="s">
        <v>1117</v>
      </c>
      <c r="G2341" s="20">
        <v>35</v>
      </c>
      <c r="H2341" s="20">
        <v>360</v>
      </c>
      <c r="I2341" s="20">
        <v>837.7</v>
      </c>
      <c r="J2341" s="20">
        <v>2019</v>
      </c>
      <c r="K2341" s="20">
        <v>11</v>
      </c>
      <c r="L2341" s="20">
        <v>48</v>
      </c>
    </row>
    <row r="2342" spans="1:12" x14ac:dyDescent="0.3">
      <c r="A2342" s="21">
        <v>43796</v>
      </c>
      <c r="B2342" s="20" t="s">
        <v>757</v>
      </c>
      <c r="C2342" s="20" t="s">
        <v>758</v>
      </c>
      <c r="D2342" s="20" t="s">
        <v>759</v>
      </c>
      <c r="E2342" s="20">
        <v>9000</v>
      </c>
      <c r="F2342" s="20" t="s">
        <v>1113</v>
      </c>
      <c r="G2342" s="20">
        <v>25</v>
      </c>
      <c r="H2342" s="20">
        <v>360</v>
      </c>
      <c r="I2342" s="20">
        <v>574.04999999999995</v>
      </c>
      <c r="J2342" s="20">
        <v>2019</v>
      </c>
      <c r="K2342" s="20">
        <v>11</v>
      </c>
      <c r="L2342" s="20">
        <v>48</v>
      </c>
    </row>
    <row r="2343" spans="1:12" x14ac:dyDescent="0.3">
      <c r="A2343" s="21">
        <v>43796</v>
      </c>
      <c r="B2343" s="20" t="s">
        <v>761</v>
      </c>
      <c r="C2343" s="20" t="s">
        <v>762</v>
      </c>
      <c r="D2343" s="20" t="s">
        <v>759</v>
      </c>
      <c r="E2343" s="20">
        <v>6480</v>
      </c>
      <c r="F2343" s="20" t="s">
        <v>1118</v>
      </c>
      <c r="G2343" s="20">
        <v>18</v>
      </c>
      <c r="H2343" s="20">
        <v>360</v>
      </c>
      <c r="I2343" s="20">
        <v>426.4</v>
      </c>
      <c r="J2343" s="20">
        <v>2019</v>
      </c>
      <c r="K2343" s="20">
        <v>11</v>
      </c>
      <c r="L2343" s="20">
        <v>48</v>
      </c>
    </row>
    <row r="2344" spans="1:12" x14ac:dyDescent="0.3">
      <c r="A2344" s="21">
        <v>43796</v>
      </c>
      <c r="B2344" s="20" t="s">
        <v>764</v>
      </c>
      <c r="C2344" s="20" t="s">
        <v>765</v>
      </c>
      <c r="D2344" s="20" t="s">
        <v>759</v>
      </c>
      <c r="E2344" s="20">
        <v>15120</v>
      </c>
      <c r="F2344" s="20" t="s">
        <v>1114</v>
      </c>
      <c r="G2344" s="20">
        <v>42</v>
      </c>
      <c r="H2344" s="20">
        <v>360</v>
      </c>
      <c r="I2344" s="20">
        <v>862.5</v>
      </c>
      <c r="J2344" s="20">
        <v>2019</v>
      </c>
      <c r="K2344" s="20">
        <v>11</v>
      </c>
      <c r="L2344" s="20">
        <v>48</v>
      </c>
    </row>
    <row r="2345" spans="1:12" x14ac:dyDescent="0.3">
      <c r="A2345" s="21">
        <v>43796</v>
      </c>
      <c r="B2345" s="20" t="s">
        <v>767</v>
      </c>
      <c r="C2345" s="20" t="s">
        <v>768</v>
      </c>
      <c r="D2345" s="20" t="s">
        <v>759</v>
      </c>
      <c r="E2345" s="20">
        <v>15120</v>
      </c>
      <c r="F2345" s="20" t="s">
        <v>1115</v>
      </c>
      <c r="G2345" s="20">
        <v>42</v>
      </c>
      <c r="H2345" s="20">
        <v>360</v>
      </c>
      <c r="I2345" s="20">
        <v>938.9</v>
      </c>
      <c r="J2345" s="20">
        <v>2019</v>
      </c>
      <c r="K2345" s="20">
        <v>11</v>
      </c>
      <c r="L2345" s="20">
        <v>48</v>
      </c>
    </row>
    <row r="2346" spans="1:12" x14ac:dyDescent="0.3">
      <c r="A2346" s="21">
        <v>43796</v>
      </c>
      <c r="B2346" s="20" t="s">
        <v>770</v>
      </c>
      <c r="C2346" s="20" t="s">
        <v>771</v>
      </c>
      <c r="D2346" s="20" t="s">
        <v>759</v>
      </c>
      <c r="E2346" s="20">
        <v>7920</v>
      </c>
      <c r="F2346" s="20" t="s">
        <v>1116</v>
      </c>
      <c r="G2346" s="20">
        <v>22</v>
      </c>
      <c r="H2346" s="20">
        <v>360</v>
      </c>
      <c r="I2346" s="20">
        <v>522.9</v>
      </c>
      <c r="J2346" s="20">
        <v>2019</v>
      </c>
      <c r="K2346" s="20">
        <v>11</v>
      </c>
      <c r="L2346" s="20">
        <v>48</v>
      </c>
    </row>
    <row r="2347" spans="1:12" x14ac:dyDescent="0.3">
      <c r="A2347" s="21">
        <v>43796</v>
      </c>
      <c r="B2347" s="20" t="s">
        <v>773</v>
      </c>
      <c r="C2347" s="20" t="s">
        <v>774</v>
      </c>
      <c r="D2347" s="20" t="s">
        <v>759</v>
      </c>
      <c r="E2347" s="20">
        <v>11880</v>
      </c>
      <c r="F2347" s="20" t="s">
        <v>1117</v>
      </c>
      <c r="G2347" s="20">
        <v>33</v>
      </c>
      <c r="H2347" s="20">
        <v>360</v>
      </c>
      <c r="I2347" s="20">
        <v>789.3</v>
      </c>
      <c r="J2347" s="20">
        <v>2019</v>
      </c>
      <c r="K2347" s="20">
        <v>11</v>
      </c>
      <c r="L2347" s="20">
        <v>48</v>
      </c>
    </row>
    <row r="2348" spans="1:12" x14ac:dyDescent="0.3">
      <c r="A2348" s="21">
        <v>43795</v>
      </c>
      <c r="B2348" s="20" t="s">
        <v>757</v>
      </c>
      <c r="C2348" s="20" t="s">
        <v>758</v>
      </c>
      <c r="D2348" s="20" t="s">
        <v>759</v>
      </c>
      <c r="E2348" s="20">
        <v>10800</v>
      </c>
      <c r="F2348" s="20" t="s">
        <v>1113</v>
      </c>
      <c r="G2348" s="20">
        <v>30</v>
      </c>
      <c r="H2348" s="20">
        <v>360</v>
      </c>
      <c r="I2348" s="20">
        <v>689.8</v>
      </c>
      <c r="J2348" s="20">
        <v>2019</v>
      </c>
      <c r="K2348" s="20">
        <v>11</v>
      </c>
      <c r="L2348" s="20">
        <v>48</v>
      </c>
    </row>
    <row r="2349" spans="1:12" x14ac:dyDescent="0.3">
      <c r="A2349" s="21">
        <v>43795</v>
      </c>
      <c r="B2349" s="20" t="s">
        <v>761</v>
      </c>
      <c r="C2349" s="20" t="s">
        <v>762</v>
      </c>
      <c r="D2349" s="20" t="s">
        <v>759</v>
      </c>
      <c r="E2349" s="20">
        <v>10440</v>
      </c>
      <c r="F2349" s="20" t="s">
        <v>1118</v>
      </c>
      <c r="G2349" s="20">
        <v>29</v>
      </c>
      <c r="H2349" s="20">
        <v>360</v>
      </c>
      <c r="I2349" s="20">
        <v>663.55</v>
      </c>
      <c r="J2349" s="20">
        <v>2019</v>
      </c>
      <c r="K2349" s="20">
        <v>11</v>
      </c>
      <c r="L2349" s="20">
        <v>48</v>
      </c>
    </row>
    <row r="2350" spans="1:12" x14ac:dyDescent="0.3">
      <c r="A2350" s="21">
        <v>43795</v>
      </c>
      <c r="B2350" s="20" t="s">
        <v>764</v>
      </c>
      <c r="C2350" s="20" t="s">
        <v>765</v>
      </c>
      <c r="D2350" s="20" t="s">
        <v>759</v>
      </c>
      <c r="E2350" s="20">
        <v>15480</v>
      </c>
      <c r="F2350" s="20" t="s">
        <v>1114</v>
      </c>
      <c r="G2350" s="20">
        <v>43</v>
      </c>
      <c r="H2350" s="20">
        <v>360</v>
      </c>
      <c r="I2350" s="20">
        <v>875.85</v>
      </c>
      <c r="J2350" s="20">
        <v>2019</v>
      </c>
      <c r="K2350" s="20">
        <v>11</v>
      </c>
      <c r="L2350" s="20">
        <v>48</v>
      </c>
    </row>
    <row r="2351" spans="1:12" x14ac:dyDescent="0.3">
      <c r="A2351" s="21">
        <v>43795</v>
      </c>
      <c r="B2351" s="20" t="s">
        <v>767</v>
      </c>
      <c r="C2351" s="20" t="s">
        <v>768</v>
      </c>
      <c r="D2351" s="20" t="s">
        <v>759</v>
      </c>
      <c r="E2351" s="20">
        <v>14400</v>
      </c>
      <c r="F2351" s="20" t="s">
        <v>1115</v>
      </c>
      <c r="G2351" s="20">
        <v>40</v>
      </c>
      <c r="H2351" s="20">
        <v>360</v>
      </c>
      <c r="I2351" s="20">
        <v>888.6</v>
      </c>
      <c r="J2351" s="20">
        <v>2019</v>
      </c>
      <c r="K2351" s="20">
        <v>11</v>
      </c>
      <c r="L2351" s="20">
        <v>48</v>
      </c>
    </row>
    <row r="2352" spans="1:12" x14ac:dyDescent="0.3">
      <c r="A2352" s="21">
        <v>43795</v>
      </c>
      <c r="B2352" s="20" t="s">
        <v>770</v>
      </c>
      <c r="C2352" s="20" t="s">
        <v>771</v>
      </c>
      <c r="D2352" s="20" t="s">
        <v>759</v>
      </c>
      <c r="E2352" s="20">
        <v>7560</v>
      </c>
      <c r="F2352" s="20" t="s">
        <v>1116</v>
      </c>
      <c r="G2352" s="20">
        <v>21</v>
      </c>
      <c r="H2352" s="20">
        <v>360</v>
      </c>
      <c r="I2352" s="20">
        <v>495.85</v>
      </c>
      <c r="J2352" s="20">
        <v>2019</v>
      </c>
      <c r="K2352" s="20">
        <v>11</v>
      </c>
      <c r="L2352" s="20">
        <v>48</v>
      </c>
    </row>
    <row r="2353" spans="1:12" x14ac:dyDescent="0.3">
      <c r="A2353" s="21">
        <v>43795</v>
      </c>
      <c r="B2353" s="20" t="s">
        <v>773</v>
      </c>
      <c r="C2353" s="20" t="s">
        <v>774</v>
      </c>
      <c r="D2353" s="20" t="s">
        <v>759</v>
      </c>
      <c r="E2353" s="20">
        <v>13680</v>
      </c>
      <c r="F2353" s="20" t="s">
        <v>1117</v>
      </c>
      <c r="G2353" s="20">
        <v>38</v>
      </c>
      <c r="H2353" s="20">
        <v>360</v>
      </c>
      <c r="I2353" s="20">
        <v>908.54</v>
      </c>
      <c r="J2353" s="20">
        <v>2019</v>
      </c>
      <c r="K2353" s="20">
        <v>11</v>
      </c>
      <c r="L2353" s="20">
        <v>48</v>
      </c>
    </row>
    <row r="2354" spans="1:12" x14ac:dyDescent="0.3">
      <c r="A2354" s="21">
        <v>43794</v>
      </c>
      <c r="B2354" s="20" t="s">
        <v>826</v>
      </c>
      <c r="C2354" s="20" t="s">
        <v>827</v>
      </c>
      <c r="D2354" s="20" t="s">
        <v>759</v>
      </c>
      <c r="E2354" s="20">
        <v>30240</v>
      </c>
      <c r="F2354" s="20" t="s">
        <v>1119</v>
      </c>
      <c r="G2354" s="20">
        <v>84</v>
      </c>
      <c r="H2354" s="20">
        <v>360</v>
      </c>
      <c r="I2354" s="20">
        <v>1887.7</v>
      </c>
      <c r="J2354" s="20">
        <v>2019</v>
      </c>
      <c r="K2354" s="20">
        <v>11</v>
      </c>
      <c r="L2354" s="20">
        <v>48</v>
      </c>
    </row>
    <row r="2355" spans="1:12" x14ac:dyDescent="0.3">
      <c r="A2355" s="21">
        <v>43794</v>
      </c>
      <c r="B2355" s="20" t="s">
        <v>757</v>
      </c>
      <c r="C2355" s="20" t="s">
        <v>758</v>
      </c>
      <c r="D2355" s="20" t="s">
        <v>759</v>
      </c>
      <c r="E2355" s="20">
        <v>9000</v>
      </c>
      <c r="F2355" s="20" t="s">
        <v>806</v>
      </c>
      <c r="G2355" s="20">
        <v>25</v>
      </c>
      <c r="H2355" s="20">
        <v>360</v>
      </c>
      <c r="I2355" s="20">
        <v>567.79999999999995</v>
      </c>
      <c r="J2355" s="20">
        <v>2019</v>
      </c>
      <c r="K2355" s="20">
        <v>11</v>
      </c>
      <c r="L2355" s="20">
        <v>48</v>
      </c>
    </row>
    <row r="2356" spans="1:12" x14ac:dyDescent="0.3">
      <c r="A2356" s="21">
        <v>43794</v>
      </c>
      <c r="B2356" s="20" t="s">
        <v>761</v>
      </c>
      <c r="C2356" s="20" t="s">
        <v>762</v>
      </c>
      <c r="D2356" s="20" t="s">
        <v>759</v>
      </c>
      <c r="E2356" s="20">
        <v>2880</v>
      </c>
      <c r="F2356" s="20" t="s">
        <v>807</v>
      </c>
      <c r="G2356" s="20">
        <v>8</v>
      </c>
      <c r="H2356" s="20">
        <v>360</v>
      </c>
      <c r="I2356" s="20">
        <v>191.27</v>
      </c>
      <c r="J2356" s="20">
        <v>2019</v>
      </c>
      <c r="K2356" s="20">
        <v>11</v>
      </c>
      <c r="L2356" s="20">
        <v>48</v>
      </c>
    </row>
    <row r="2357" spans="1:12" x14ac:dyDescent="0.3">
      <c r="A2357" s="21">
        <v>43794</v>
      </c>
      <c r="B2357" s="20" t="s">
        <v>764</v>
      </c>
      <c r="C2357" s="20" t="s">
        <v>765</v>
      </c>
      <c r="D2357" s="20" t="s">
        <v>759</v>
      </c>
      <c r="E2357" s="20">
        <v>11520</v>
      </c>
      <c r="F2357" s="20" t="s">
        <v>808</v>
      </c>
      <c r="G2357" s="20">
        <v>32</v>
      </c>
      <c r="H2357" s="20">
        <v>360</v>
      </c>
      <c r="I2357" s="20">
        <v>652.5</v>
      </c>
      <c r="J2357" s="20">
        <v>2019</v>
      </c>
      <c r="K2357" s="20">
        <v>11</v>
      </c>
      <c r="L2357" s="20">
        <v>48</v>
      </c>
    </row>
    <row r="2358" spans="1:12" x14ac:dyDescent="0.3">
      <c r="A2358" s="21">
        <v>43794</v>
      </c>
      <c r="B2358" s="20" t="s">
        <v>767</v>
      </c>
      <c r="C2358" s="20" t="s">
        <v>768</v>
      </c>
      <c r="D2358" s="20" t="s">
        <v>759</v>
      </c>
      <c r="E2358" s="20">
        <v>10800</v>
      </c>
      <c r="F2358" s="20" t="s">
        <v>809</v>
      </c>
      <c r="G2358" s="20">
        <v>30</v>
      </c>
      <c r="H2358" s="20">
        <v>360</v>
      </c>
      <c r="I2358" s="20">
        <v>670.32</v>
      </c>
      <c r="J2358" s="20">
        <v>2019</v>
      </c>
      <c r="K2358" s="20">
        <v>11</v>
      </c>
      <c r="L2358" s="20">
        <v>48</v>
      </c>
    </row>
    <row r="2359" spans="1:12" x14ac:dyDescent="0.3">
      <c r="A2359" s="21">
        <v>43794</v>
      </c>
      <c r="B2359" s="20" t="s">
        <v>770</v>
      </c>
      <c r="C2359" s="20" t="s">
        <v>771</v>
      </c>
      <c r="D2359" s="20" t="s">
        <v>759</v>
      </c>
      <c r="E2359" s="20">
        <v>5760</v>
      </c>
      <c r="F2359" s="20" t="s">
        <v>1120</v>
      </c>
      <c r="G2359" s="20">
        <v>16</v>
      </c>
      <c r="H2359" s="20">
        <v>360</v>
      </c>
      <c r="I2359" s="20">
        <v>378.1</v>
      </c>
      <c r="J2359" s="20">
        <v>2019</v>
      </c>
      <c r="K2359" s="20">
        <v>11</v>
      </c>
      <c r="L2359" s="20">
        <v>48</v>
      </c>
    </row>
    <row r="2360" spans="1:12" x14ac:dyDescent="0.3">
      <c r="A2360" s="21">
        <v>43794</v>
      </c>
      <c r="B2360" s="20" t="s">
        <v>773</v>
      </c>
      <c r="C2360" s="20" t="s">
        <v>774</v>
      </c>
      <c r="D2360" s="20" t="s">
        <v>759</v>
      </c>
      <c r="E2360" s="20">
        <v>10800</v>
      </c>
      <c r="F2360" s="20" t="s">
        <v>811</v>
      </c>
      <c r="G2360" s="20">
        <v>30</v>
      </c>
      <c r="H2360" s="20">
        <v>360</v>
      </c>
      <c r="I2360" s="20">
        <v>720.95</v>
      </c>
      <c r="J2360" s="20">
        <v>2019</v>
      </c>
      <c r="K2360" s="20">
        <v>11</v>
      </c>
      <c r="L2360" s="20">
        <v>48</v>
      </c>
    </row>
    <row r="2361" spans="1:12" x14ac:dyDescent="0.3">
      <c r="A2361" s="21">
        <v>43794</v>
      </c>
      <c r="B2361" s="20" t="s">
        <v>757</v>
      </c>
      <c r="C2361" s="20" t="s">
        <v>758</v>
      </c>
      <c r="D2361" s="20" t="s">
        <v>759</v>
      </c>
      <c r="E2361" s="20">
        <v>10440</v>
      </c>
      <c r="F2361" s="20" t="s">
        <v>806</v>
      </c>
      <c r="G2361" s="20">
        <v>29</v>
      </c>
      <c r="H2361" s="20">
        <v>360</v>
      </c>
      <c r="I2361" s="20">
        <v>666.6</v>
      </c>
      <c r="J2361" s="20">
        <v>2019</v>
      </c>
      <c r="K2361" s="20">
        <v>11</v>
      </c>
      <c r="L2361" s="20">
        <v>48</v>
      </c>
    </row>
    <row r="2362" spans="1:12" x14ac:dyDescent="0.3">
      <c r="A2362" s="21">
        <v>43794</v>
      </c>
      <c r="B2362" s="20" t="s">
        <v>761</v>
      </c>
      <c r="C2362" s="20" t="s">
        <v>762</v>
      </c>
      <c r="D2362" s="20" t="s">
        <v>759</v>
      </c>
      <c r="E2362" s="20">
        <v>8640</v>
      </c>
      <c r="F2362" s="20" t="s">
        <v>807</v>
      </c>
      <c r="G2362" s="20">
        <v>24</v>
      </c>
      <c r="H2362" s="20">
        <v>360</v>
      </c>
      <c r="I2362" s="20">
        <v>570.1</v>
      </c>
      <c r="J2362" s="20">
        <v>2019</v>
      </c>
      <c r="K2362" s="20">
        <v>11</v>
      </c>
      <c r="L2362" s="20">
        <v>48</v>
      </c>
    </row>
    <row r="2363" spans="1:12" x14ac:dyDescent="0.3">
      <c r="A2363" s="21">
        <v>43794</v>
      </c>
      <c r="B2363" s="20" t="s">
        <v>764</v>
      </c>
      <c r="C2363" s="20" t="s">
        <v>765</v>
      </c>
      <c r="D2363" s="20" t="s">
        <v>759</v>
      </c>
      <c r="E2363" s="20">
        <v>13680</v>
      </c>
      <c r="F2363" s="20" t="s">
        <v>808</v>
      </c>
      <c r="G2363" s="20">
        <v>38</v>
      </c>
      <c r="H2363" s="20">
        <v>360</v>
      </c>
      <c r="I2363" s="20">
        <v>770.9</v>
      </c>
      <c r="J2363" s="20">
        <v>2019</v>
      </c>
      <c r="K2363" s="20">
        <v>11</v>
      </c>
      <c r="L2363" s="20">
        <v>48</v>
      </c>
    </row>
    <row r="2364" spans="1:12" x14ac:dyDescent="0.3">
      <c r="A2364" s="21">
        <v>43794</v>
      </c>
      <c r="B2364" s="20" t="s">
        <v>767</v>
      </c>
      <c r="C2364" s="20" t="s">
        <v>768</v>
      </c>
      <c r="D2364" s="20" t="s">
        <v>759</v>
      </c>
      <c r="E2364" s="20">
        <v>13680</v>
      </c>
      <c r="F2364" s="20" t="s">
        <v>809</v>
      </c>
      <c r="G2364" s="20">
        <v>38</v>
      </c>
      <c r="H2364" s="20">
        <v>360</v>
      </c>
      <c r="I2364" s="20">
        <v>846.05</v>
      </c>
      <c r="J2364" s="20">
        <v>2019</v>
      </c>
      <c r="K2364" s="20">
        <v>11</v>
      </c>
      <c r="L2364" s="20">
        <v>48</v>
      </c>
    </row>
    <row r="2365" spans="1:12" x14ac:dyDescent="0.3">
      <c r="A2365" s="21">
        <v>43794</v>
      </c>
      <c r="B2365" s="20" t="s">
        <v>770</v>
      </c>
      <c r="C2365" s="20" t="s">
        <v>771</v>
      </c>
      <c r="D2365" s="20" t="s">
        <v>759</v>
      </c>
      <c r="E2365" s="20">
        <v>5400</v>
      </c>
      <c r="F2365" s="20" t="s">
        <v>1120</v>
      </c>
      <c r="G2365" s="20">
        <v>15</v>
      </c>
      <c r="H2365" s="20">
        <v>360</v>
      </c>
      <c r="I2365" s="20">
        <v>354.55</v>
      </c>
      <c r="J2365" s="20">
        <v>2019</v>
      </c>
      <c r="K2365" s="20">
        <v>11</v>
      </c>
      <c r="L2365" s="20">
        <v>48</v>
      </c>
    </row>
    <row r="2366" spans="1:12" x14ac:dyDescent="0.3">
      <c r="A2366" s="21">
        <v>43794</v>
      </c>
      <c r="B2366" s="20" t="s">
        <v>773</v>
      </c>
      <c r="C2366" s="20" t="s">
        <v>774</v>
      </c>
      <c r="D2366" s="20" t="s">
        <v>759</v>
      </c>
      <c r="E2366" s="20">
        <v>12240</v>
      </c>
      <c r="F2366" s="20" t="s">
        <v>811</v>
      </c>
      <c r="G2366" s="20">
        <v>34</v>
      </c>
      <c r="H2366" s="20">
        <v>360</v>
      </c>
      <c r="I2366" s="20">
        <v>814.25</v>
      </c>
      <c r="J2366" s="20">
        <v>2019</v>
      </c>
      <c r="K2366" s="20">
        <v>11</v>
      </c>
      <c r="L2366" s="20">
        <v>48</v>
      </c>
    </row>
    <row r="2367" spans="1:12" x14ac:dyDescent="0.3">
      <c r="A2367" s="21">
        <v>43794</v>
      </c>
      <c r="B2367" s="20" t="s">
        <v>757</v>
      </c>
      <c r="C2367" s="20" t="s">
        <v>758</v>
      </c>
      <c r="D2367" s="20" t="s">
        <v>759</v>
      </c>
      <c r="E2367" s="20">
        <v>10440</v>
      </c>
      <c r="F2367" s="20" t="s">
        <v>806</v>
      </c>
      <c r="G2367" s="20">
        <v>29</v>
      </c>
      <c r="H2367" s="20">
        <v>360</v>
      </c>
      <c r="I2367" s="20">
        <v>664.55</v>
      </c>
      <c r="J2367" s="20">
        <v>2019</v>
      </c>
      <c r="K2367" s="20">
        <v>11</v>
      </c>
      <c r="L2367" s="20">
        <v>48</v>
      </c>
    </row>
    <row r="2368" spans="1:12" x14ac:dyDescent="0.3">
      <c r="A2368" s="21">
        <v>43794</v>
      </c>
      <c r="B2368" s="20" t="s">
        <v>761</v>
      </c>
      <c r="C2368" s="20" t="s">
        <v>762</v>
      </c>
      <c r="D2368" s="20" t="s">
        <v>759</v>
      </c>
      <c r="E2368" s="20">
        <v>8280</v>
      </c>
      <c r="F2368" s="20" t="s">
        <v>807</v>
      </c>
      <c r="G2368" s="20">
        <v>23</v>
      </c>
      <c r="H2368" s="20">
        <v>360</v>
      </c>
      <c r="I2368" s="20">
        <v>547.75</v>
      </c>
      <c r="J2368" s="20">
        <v>2019</v>
      </c>
      <c r="K2368" s="20">
        <v>11</v>
      </c>
      <c r="L2368" s="20">
        <v>48</v>
      </c>
    </row>
    <row r="2369" spans="1:12" x14ac:dyDescent="0.3">
      <c r="A2369" s="21">
        <v>43794</v>
      </c>
      <c r="B2369" s="20" t="s">
        <v>764</v>
      </c>
      <c r="C2369" s="20" t="s">
        <v>765</v>
      </c>
      <c r="D2369" s="20" t="s">
        <v>759</v>
      </c>
      <c r="E2369" s="20">
        <v>14040</v>
      </c>
      <c r="F2369" s="20" t="s">
        <v>808</v>
      </c>
      <c r="G2369" s="20">
        <v>39</v>
      </c>
      <c r="H2369" s="20">
        <v>360</v>
      </c>
      <c r="I2369" s="20">
        <v>769.75</v>
      </c>
      <c r="J2369" s="20">
        <v>2019</v>
      </c>
      <c r="K2369" s="20">
        <v>11</v>
      </c>
      <c r="L2369" s="20">
        <v>48</v>
      </c>
    </row>
    <row r="2370" spans="1:12" x14ac:dyDescent="0.3">
      <c r="A2370" s="21">
        <v>43794</v>
      </c>
      <c r="B2370" s="20" t="s">
        <v>767</v>
      </c>
      <c r="C2370" s="20" t="s">
        <v>768</v>
      </c>
      <c r="D2370" s="20" t="s">
        <v>759</v>
      </c>
      <c r="E2370" s="20">
        <v>14040</v>
      </c>
      <c r="F2370" s="20" t="s">
        <v>809</v>
      </c>
      <c r="G2370" s="20">
        <v>39</v>
      </c>
      <c r="H2370" s="20">
        <v>360</v>
      </c>
      <c r="I2370" s="20">
        <v>867.95</v>
      </c>
      <c r="J2370" s="20">
        <v>2019</v>
      </c>
      <c r="K2370" s="20">
        <v>11</v>
      </c>
      <c r="L2370" s="20">
        <v>48</v>
      </c>
    </row>
    <row r="2371" spans="1:12" x14ac:dyDescent="0.3">
      <c r="A2371" s="21">
        <v>43794</v>
      </c>
      <c r="B2371" s="20" t="s">
        <v>770</v>
      </c>
      <c r="C2371" s="20" t="s">
        <v>771</v>
      </c>
      <c r="D2371" s="20" t="s">
        <v>759</v>
      </c>
      <c r="E2371" s="20">
        <v>6480</v>
      </c>
      <c r="F2371" s="20" t="s">
        <v>1120</v>
      </c>
      <c r="G2371" s="20">
        <v>18</v>
      </c>
      <c r="H2371" s="20">
        <v>360</v>
      </c>
      <c r="I2371" s="20">
        <v>421.95</v>
      </c>
      <c r="J2371" s="20">
        <v>2019</v>
      </c>
      <c r="K2371" s="20">
        <v>11</v>
      </c>
      <c r="L2371" s="20">
        <v>48</v>
      </c>
    </row>
    <row r="2372" spans="1:12" x14ac:dyDescent="0.3">
      <c r="A2372" s="21">
        <v>43794</v>
      </c>
      <c r="B2372" s="20" t="s">
        <v>773</v>
      </c>
      <c r="C2372" s="20" t="s">
        <v>774</v>
      </c>
      <c r="D2372" s="20" t="s">
        <v>759</v>
      </c>
      <c r="E2372" s="20">
        <v>12240</v>
      </c>
      <c r="F2372" s="20" t="s">
        <v>811</v>
      </c>
      <c r="G2372" s="20">
        <v>34</v>
      </c>
      <c r="H2372" s="20">
        <v>360</v>
      </c>
      <c r="I2372" s="20">
        <v>814.95</v>
      </c>
      <c r="J2372" s="20">
        <v>2019</v>
      </c>
      <c r="K2372" s="20">
        <v>11</v>
      </c>
      <c r="L2372" s="20">
        <v>48</v>
      </c>
    </row>
    <row r="2373" spans="1:12" x14ac:dyDescent="0.3">
      <c r="A2373" s="21">
        <v>43790</v>
      </c>
      <c r="B2373" s="20" t="s">
        <v>757</v>
      </c>
      <c r="C2373" s="20" t="s">
        <v>758</v>
      </c>
      <c r="D2373" s="20" t="s">
        <v>759</v>
      </c>
      <c r="E2373" s="20">
        <v>10080</v>
      </c>
      <c r="F2373" s="20" t="s">
        <v>806</v>
      </c>
      <c r="G2373" s="20">
        <v>28</v>
      </c>
      <c r="H2373" s="20">
        <v>360</v>
      </c>
      <c r="I2373" s="20">
        <v>641.5</v>
      </c>
      <c r="J2373" s="20">
        <v>2019</v>
      </c>
      <c r="K2373" s="20">
        <v>11</v>
      </c>
      <c r="L2373" s="20">
        <v>47</v>
      </c>
    </row>
    <row r="2374" spans="1:12" x14ac:dyDescent="0.3">
      <c r="A2374" s="21">
        <v>43790</v>
      </c>
      <c r="B2374" s="20" t="s">
        <v>761</v>
      </c>
      <c r="C2374" s="20" t="s">
        <v>762</v>
      </c>
      <c r="D2374" s="20" t="s">
        <v>759</v>
      </c>
      <c r="E2374" s="20">
        <v>7920</v>
      </c>
      <c r="F2374" s="20" t="s">
        <v>807</v>
      </c>
      <c r="G2374" s="20">
        <v>22</v>
      </c>
      <c r="H2374" s="20">
        <v>360</v>
      </c>
      <c r="I2374" s="20">
        <v>523.04999999999995</v>
      </c>
      <c r="J2374" s="20">
        <v>2019</v>
      </c>
      <c r="K2374" s="20">
        <v>11</v>
      </c>
      <c r="L2374" s="20">
        <v>47</v>
      </c>
    </row>
    <row r="2375" spans="1:12" x14ac:dyDescent="0.3">
      <c r="A2375" s="21">
        <v>43790</v>
      </c>
      <c r="B2375" s="20" t="s">
        <v>764</v>
      </c>
      <c r="C2375" s="20" t="s">
        <v>765</v>
      </c>
      <c r="D2375" s="20" t="s">
        <v>759</v>
      </c>
      <c r="E2375" s="20">
        <v>13680</v>
      </c>
      <c r="F2375" s="20" t="s">
        <v>808</v>
      </c>
      <c r="G2375" s="20">
        <v>38</v>
      </c>
      <c r="H2375" s="20">
        <v>360</v>
      </c>
      <c r="I2375" s="20">
        <v>765.95</v>
      </c>
      <c r="J2375" s="20">
        <v>2019</v>
      </c>
      <c r="K2375" s="20">
        <v>11</v>
      </c>
      <c r="L2375" s="20">
        <v>47</v>
      </c>
    </row>
    <row r="2376" spans="1:12" x14ac:dyDescent="0.3">
      <c r="A2376" s="21">
        <v>43790</v>
      </c>
      <c r="B2376" s="20" t="s">
        <v>767</v>
      </c>
      <c r="C2376" s="20" t="s">
        <v>768</v>
      </c>
      <c r="D2376" s="20" t="s">
        <v>759</v>
      </c>
      <c r="E2376" s="20">
        <v>13320</v>
      </c>
      <c r="F2376" s="20" t="s">
        <v>809</v>
      </c>
      <c r="G2376" s="20">
        <v>37</v>
      </c>
      <c r="H2376" s="20">
        <v>360</v>
      </c>
      <c r="I2376" s="20">
        <v>821</v>
      </c>
      <c r="J2376" s="20">
        <v>2019</v>
      </c>
      <c r="K2376" s="20">
        <v>11</v>
      </c>
      <c r="L2376" s="20">
        <v>47</v>
      </c>
    </row>
    <row r="2377" spans="1:12" x14ac:dyDescent="0.3">
      <c r="A2377" s="21">
        <v>43790</v>
      </c>
      <c r="B2377" s="20" t="s">
        <v>770</v>
      </c>
      <c r="C2377" s="20" t="s">
        <v>771</v>
      </c>
      <c r="D2377" s="20" t="s">
        <v>759</v>
      </c>
      <c r="E2377" s="20">
        <v>5040</v>
      </c>
      <c r="F2377" s="20" t="s">
        <v>1120</v>
      </c>
      <c r="G2377" s="20">
        <v>14</v>
      </c>
      <c r="H2377" s="20">
        <v>360</v>
      </c>
      <c r="I2377" s="20">
        <v>328.25</v>
      </c>
      <c r="J2377" s="20">
        <v>2019</v>
      </c>
      <c r="K2377" s="20">
        <v>11</v>
      </c>
      <c r="L2377" s="20">
        <v>47</v>
      </c>
    </row>
    <row r="2378" spans="1:12" x14ac:dyDescent="0.3">
      <c r="A2378" s="21">
        <v>43790</v>
      </c>
      <c r="B2378" s="20" t="s">
        <v>773</v>
      </c>
      <c r="C2378" s="20" t="s">
        <v>774</v>
      </c>
      <c r="D2378" s="20" t="s">
        <v>759</v>
      </c>
      <c r="E2378" s="20">
        <v>11880</v>
      </c>
      <c r="F2378" s="20" t="s">
        <v>811</v>
      </c>
      <c r="G2378" s="20">
        <v>33</v>
      </c>
      <c r="H2378" s="20">
        <v>360</v>
      </c>
      <c r="I2378" s="20">
        <v>791.95</v>
      </c>
      <c r="J2378" s="20">
        <v>2019</v>
      </c>
      <c r="K2378" s="20">
        <v>11</v>
      </c>
      <c r="L2378" s="20">
        <v>47</v>
      </c>
    </row>
    <row r="2379" spans="1:12" x14ac:dyDescent="0.3">
      <c r="A2379" s="21">
        <v>43790</v>
      </c>
      <c r="B2379" s="20" t="s">
        <v>757</v>
      </c>
      <c r="C2379" s="20" t="s">
        <v>758</v>
      </c>
      <c r="D2379" s="20" t="s">
        <v>759</v>
      </c>
      <c r="E2379" s="20">
        <v>10080</v>
      </c>
      <c r="F2379" s="20" t="s">
        <v>806</v>
      </c>
      <c r="G2379" s="20">
        <v>28</v>
      </c>
      <c r="H2379" s="20">
        <v>360</v>
      </c>
      <c r="I2379" s="20">
        <v>640.64</v>
      </c>
      <c r="J2379" s="20">
        <v>2019</v>
      </c>
      <c r="K2379" s="20">
        <v>11</v>
      </c>
      <c r="L2379" s="20">
        <v>47</v>
      </c>
    </row>
    <row r="2380" spans="1:12" x14ac:dyDescent="0.3">
      <c r="A2380" s="21">
        <v>43790</v>
      </c>
      <c r="B2380" s="20" t="s">
        <v>761</v>
      </c>
      <c r="C2380" s="20" t="s">
        <v>762</v>
      </c>
      <c r="D2380" s="20" t="s">
        <v>759</v>
      </c>
      <c r="E2380" s="20">
        <v>8280</v>
      </c>
      <c r="F2380" s="20" t="s">
        <v>807</v>
      </c>
      <c r="G2380" s="20">
        <v>23</v>
      </c>
      <c r="H2380" s="20">
        <v>360</v>
      </c>
      <c r="I2380" s="20">
        <v>546.67999999999995</v>
      </c>
      <c r="J2380" s="20">
        <v>2019</v>
      </c>
      <c r="K2380" s="20">
        <v>11</v>
      </c>
      <c r="L2380" s="20">
        <v>47</v>
      </c>
    </row>
    <row r="2381" spans="1:12" x14ac:dyDescent="0.3">
      <c r="A2381" s="21">
        <v>43790</v>
      </c>
      <c r="B2381" s="20" t="s">
        <v>764</v>
      </c>
      <c r="C2381" s="20" t="s">
        <v>765</v>
      </c>
      <c r="D2381" s="20" t="s">
        <v>759</v>
      </c>
      <c r="E2381" s="20">
        <v>13320</v>
      </c>
      <c r="F2381" s="20" t="s">
        <v>808</v>
      </c>
      <c r="G2381" s="20">
        <v>37</v>
      </c>
      <c r="H2381" s="20">
        <v>360</v>
      </c>
      <c r="I2381" s="20">
        <v>742.3</v>
      </c>
      <c r="J2381" s="20">
        <v>2019</v>
      </c>
      <c r="K2381" s="20">
        <v>11</v>
      </c>
      <c r="L2381" s="20">
        <v>47</v>
      </c>
    </row>
    <row r="2382" spans="1:12" x14ac:dyDescent="0.3">
      <c r="A2382" s="21">
        <v>43790</v>
      </c>
      <c r="B2382" s="20" t="s">
        <v>767</v>
      </c>
      <c r="C2382" s="20" t="s">
        <v>768</v>
      </c>
      <c r="D2382" s="20" t="s">
        <v>759</v>
      </c>
      <c r="E2382" s="20">
        <v>14400</v>
      </c>
      <c r="F2382" s="20" t="s">
        <v>809</v>
      </c>
      <c r="G2382" s="20">
        <v>40</v>
      </c>
      <c r="H2382" s="20">
        <v>360</v>
      </c>
      <c r="I2382" s="20">
        <v>885.6</v>
      </c>
      <c r="J2382" s="20">
        <v>2019</v>
      </c>
      <c r="K2382" s="20">
        <v>11</v>
      </c>
      <c r="L2382" s="20">
        <v>47</v>
      </c>
    </row>
    <row r="2383" spans="1:12" x14ac:dyDescent="0.3">
      <c r="A2383" s="21">
        <v>43790</v>
      </c>
      <c r="B2383" s="20" t="s">
        <v>770</v>
      </c>
      <c r="C2383" s="20" t="s">
        <v>771</v>
      </c>
      <c r="D2383" s="20" t="s">
        <v>759</v>
      </c>
      <c r="E2383" s="20">
        <v>5400</v>
      </c>
      <c r="F2383" s="20" t="s">
        <v>1120</v>
      </c>
      <c r="G2383" s="20">
        <v>15</v>
      </c>
      <c r="H2383" s="20">
        <v>360</v>
      </c>
      <c r="I2383" s="20">
        <v>349.6</v>
      </c>
      <c r="J2383" s="20">
        <v>2019</v>
      </c>
      <c r="K2383" s="20">
        <v>11</v>
      </c>
      <c r="L2383" s="20">
        <v>47</v>
      </c>
    </row>
    <row r="2384" spans="1:12" x14ac:dyDescent="0.3">
      <c r="A2384" s="21">
        <v>43790</v>
      </c>
      <c r="B2384" s="20" t="s">
        <v>773</v>
      </c>
      <c r="C2384" s="20" t="s">
        <v>774</v>
      </c>
      <c r="D2384" s="20" t="s">
        <v>759</v>
      </c>
      <c r="E2384" s="20">
        <v>11880</v>
      </c>
      <c r="F2384" s="20" t="s">
        <v>811</v>
      </c>
      <c r="G2384" s="20">
        <v>33</v>
      </c>
      <c r="H2384" s="20">
        <v>360</v>
      </c>
      <c r="I2384" s="20">
        <v>791</v>
      </c>
      <c r="J2384" s="20">
        <v>2019</v>
      </c>
      <c r="K2384" s="20">
        <v>11</v>
      </c>
      <c r="L2384" s="20">
        <v>47</v>
      </c>
    </row>
    <row r="2385" spans="1:12" x14ac:dyDescent="0.3">
      <c r="A2385" s="21">
        <v>43789</v>
      </c>
      <c r="B2385" s="20" t="s">
        <v>757</v>
      </c>
      <c r="C2385" s="20" t="s">
        <v>758</v>
      </c>
      <c r="D2385" s="20" t="s">
        <v>759</v>
      </c>
      <c r="E2385" s="20">
        <v>10440</v>
      </c>
      <c r="F2385" s="20" t="s">
        <v>806</v>
      </c>
      <c r="G2385" s="20">
        <v>29</v>
      </c>
      <c r="H2385" s="20">
        <v>360</v>
      </c>
      <c r="I2385" s="20">
        <v>663.6</v>
      </c>
      <c r="J2385" s="20">
        <v>2019</v>
      </c>
      <c r="K2385" s="20">
        <v>11</v>
      </c>
      <c r="L2385" s="20">
        <v>47</v>
      </c>
    </row>
    <row r="2386" spans="1:12" x14ac:dyDescent="0.3">
      <c r="A2386" s="21">
        <v>43789</v>
      </c>
      <c r="B2386" s="20" t="s">
        <v>761</v>
      </c>
      <c r="C2386" s="20" t="s">
        <v>762</v>
      </c>
      <c r="D2386" s="20" t="s">
        <v>759</v>
      </c>
      <c r="E2386" s="20">
        <v>8640</v>
      </c>
      <c r="F2386" s="20" t="s">
        <v>807</v>
      </c>
      <c r="G2386" s="20">
        <v>24</v>
      </c>
      <c r="H2386" s="20">
        <v>360</v>
      </c>
      <c r="I2386" s="20">
        <v>570.16999999999996</v>
      </c>
      <c r="J2386" s="20">
        <v>2019</v>
      </c>
      <c r="K2386" s="20">
        <v>11</v>
      </c>
      <c r="L2386" s="20">
        <v>47</v>
      </c>
    </row>
    <row r="2387" spans="1:12" x14ac:dyDescent="0.3">
      <c r="A2387" s="21">
        <v>43789</v>
      </c>
      <c r="B2387" s="20" t="s">
        <v>764</v>
      </c>
      <c r="C2387" s="20" t="s">
        <v>765</v>
      </c>
      <c r="D2387" s="20" t="s">
        <v>759</v>
      </c>
      <c r="E2387" s="20">
        <v>14760</v>
      </c>
      <c r="F2387" s="20" t="s">
        <v>808</v>
      </c>
      <c r="G2387" s="20">
        <v>41</v>
      </c>
      <c r="H2387" s="20">
        <v>360</v>
      </c>
      <c r="I2387" s="20">
        <v>819.8</v>
      </c>
      <c r="J2387" s="20">
        <v>2019</v>
      </c>
      <c r="K2387" s="20">
        <v>11</v>
      </c>
      <c r="L2387" s="20">
        <v>47</v>
      </c>
    </row>
    <row r="2388" spans="1:12" x14ac:dyDescent="0.3">
      <c r="A2388" s="21">
        <v>43789</v>
      </c>
      <c r="B2388" s="20" t="s">
        <v>767</v>
      </c>
      <c r="C2388" s="20" t="s">
        <v>768</v>
      </c>
      <c r="D2388" s="20" t="s">
        <v>759</v>
      </c>
      <c r="E2388" s="20">
        <v>14040</v>
      </c>
      <c r="F2388" s="20" t="s">
        <v>809</v>
      </c>
      <c r="G2388" s="20">
        <v>39</v>
      </c>
      <c r="H2388" s="20">
        <v>360</v>
      </c>
      <c r="I2388" s="20">
        <v>860.95</v>
      </c>
      <c r="J2388" s="20">
        <v>2019</v>
      </c>
      <c r="K2388" s="20">
        <v>11</v>
      </c>
      <c r="L2388" s="20">
        <v>47</v>
      </c>
    </row>
    <row r="2389" spans="1:12" x14ac:dyDescent="0.3">
      <c r="A2389" s="21">
        <v>43789</v>
      </c>
      <c r="B2389" s="20" t="s">
        <v>770</v>
      </c>
      <c r="C2389" s="20" t="s">
        <v>771</v>
      </c>
      <c r="D2389" s="20" t="s">
        <v>759</v>
      </c>
      <c r="E2389" s="20">
        <v>5760</v>
      </c>
      <c r="F2389" s="20" t="s">
        <v>1120</v>
      </c>
      <c r="G2389" s="20">
        <v>16</v>
      </c>
      <c r="H2389" s="20">
        <v>360</v>
      </c>
      <c r="I2389" s="20">
        <v>371.4</v>
      </c>
      <c r="J2389" s="20">
        <v>2019</v>
      </c>
      <c r="K2389" s="20">
        <v>11</v>
      </c>
      <c r="L2389" s="20">
        <v>47</v>
      </c>
    </row>
    <row r="2390" spans="1:12" x14ac:dyDescent="0.3">
      <c r="A2390" s="21">
        <v>43789</v>
      </c>
      <c r="B2390" s="20" t="s">
        <v>773</v>
      </c>
      <c r="C2390" s="20" t="s">
        <v>774</v>
      </c>
      <c r="D2390" s="20" t="s">
        <v>759</v>
      </c>
      <c r="E2390" s="20">
        <v>12240</v>
      </c>
      <c r="F2390" s="20" t="s">
        <v>811</v>
      </c>
      <c r="G2390" s="20">
        <v>34</v>
      </c>
      <c r="H2390" s="20">
        <v>360</v>
      </c>
      <c r="I2390" s="20">
        <v>810.3</v>
      </c>
      <c r="J2390" s="20">
        <v>2019</v>
      </c>
      <c r="K2390" s="20">
        <v>11</v>
      </c>
      <c r="L2390" s="20">
        <v>47</v>
      </c>
    </row>
    <row r="2391" spans="1:12" x14ac:dyDescent="0.3">
      <c r="A2391" s="21">
        <v>43789</v>
      </c>
      <c r="B2391" s="20" t="s">
        <v>757</v>
      </c>
      <c r="C2391" s="20" t="s">
        <v>758</v>
      </c>
      <c r="D2391" s="20" t="s">
        <v>759</v>
      </c>
      <c r="E2391" s="20">
        <v>12600</v>
      </c>
      <c r="F2391" s="20" t="s">
        <v>806</v>
      </c>
      <c r="G2391" s="20">
        <v>35</v>
      </c>
      <c r="H2391" s="20">
        <v>360</v>
      </c>
      <c r="I2391" s="20">
        <v>797.8</v>
      </c>
      <c r="J2391" s="20">
        <v>2019</v>
      </c>
      <c r="K2391" s="20">
        <v>11</v>
      </c>
      <c r="L2391" s="20">
        <v>47</v>
      </c>
    </row>
    <row r="2392" spans="1:12" x14ac:dyDescent="0.3">
      <c r="A2392" s="21">
        <v>43789</v>
      </c>
      <c r="B2392" s="20" t="s">
        <v>761</v>
      </c>
      <c r="C2392" s="20" t="s">
        <v>762</v>
      </c>
      <c r="D2392" s="20" t="s">
        <v>759</v>
      </c>
      <c r="E2392" s="20">
        <v>10440</v>
      </c>
      <c r="F2392" s="20" t="s">
        <v>807</v>
      </c>
      <c r="G2392" s="20">
        <v>29</v>
      </c>
      <c r="H2392" s="20">
        <v>360</v>
      </c>
      <c r="I2392" s="20">
        <v>690.05</v>
      </c>
      <c r="J2392" s="20">
        <v>2019</v>
      </c>
      <c r="K2392" s="20">
        <v>11</v>
      </c>
      <c r="L2392" s="20">
        <v>47</v>
      </c>
    </row>
    <row r="2393" spans="1:12" x14ac:dyDescent="0.3">
      <c r="A2393" s="21">
        <v>43789</v>
      </c>
      <c r="B2393" s="20" t="s">
        <v>764</v>
      </c>
      <c r="C2393" s="20" t="s">
        <v>765</v>
      </c>
      <c r="D2393" s="20" t="s">
        <v>759</v>
      </c>
      <c r="E2393" s="20">
        <v>13680</v>
      </c>
      <c r="F2393" s="20" t="s">
        <v>808</v>
      </c>
      <c r="G2393" s="20">
        <v>38</v>
      </c>
      <c r="H2393" s="20">
        <v>360</v>
      </c>
      <c r="I2393" s="20">
        <v>754.75</v>
      </c>
      <c r="J2393" s="20">
        <v>2019</v>
      </c>
      <c r="K2393" s="20">
        <v>11</v>
      </c>
      <c r="L2393" s="20">
        <v>47</v>
      </c>
    </row>
    <row r="2394" spans="1:12" x14ac:dyDescent="0.3">
      <c r="A2394" s="21">
        <v>43789</v>
      </c>
      <c r="B2394" s="20" t="s">
        <v>767</v>
      </c>
      <c r="C2394" s="20" t="s">
        <v>768</v>
      </c>
      <c r="D2394" s="20" t="s">
        <v>759</v>
      </c>
      <c r="E2394" s="20">
        <v>15840</v>
      </c>
      <c r="F2394" s="20" t="s">
        <v>809</v>
      </c>
      <c r="G2394" s="20">
        <v>44</v>
      </c>
      <c r="H2394" s="20">
        <v>360</v>
      </c>
      <c r="I2394" s="20">
        <v>970.55</v>
      </c>
      <c r="J2394" s="20">
        <v>2019</v>
      </c>
      <c r="K2394" s="20">
        <v>11</v>
      </c>
      <c r="L2394" s="20">
        <v>47</v>
      </c>
    </row>
    <row r="2395" spans="1:12" x14ac:dyDescent="0.3">
      <c r="A2395" s="21">
        <v>43789</v>
      </c>
      <c r="B2395" s="20" t="s">
        <v>770</v>
      </c>
      <c r="C2395" s="20" t="s">
        <v>771</v>
      </c>
      <c r="D2395" s="20" t="s">
        <v>759</v>
      </c>
      <c r="E2395" s="20">
        <v>5400</v>
      </c>
      <c r="F2395" s="20" t="s">
        <v>1120</v>
      </c>
      <c r="G2395" s="20">
        <v>15</v>
      </c>
      <c r="H2395" s="20">
        <v>360</v>
      </c>
      <c r="I2395" s="20">
        <v>345.95</v>
      </c>
      <c r="J2395" s="20">
        <v>2019</v>
      </c>
      <c r="K2395" s="20">
        <v>11</v>
      </c>
      <c r="L2395" s="20">
        <v>47</v>
      </c>
    </row>
    <row r="2396" spans="1:12" x14ac:dyDescent="0.3">
      <c r="A2396" s="21">
        <v>43789</v>
      </c>
      <c r="B2396" s="20" t="s">
        <v>773</v>
      </c>
      <c r="C2396" s="20" t="s">
        <v>774</v>
      </c>
      <c r="D2396" s="20" t="s">
        <v>759</v>
      </c>
      <c r="E2396" s="20">
        <v>12240</v>
      </c>
      <c r="F2396" s="20" t="s">
        <v>811</v>
      </c>
      <c r="G2396" s="20">
        <v>34</v>
      </c>
      <c r="H2396" s="20">
        <v>360</v>
      </c>
      <c r="I2396" s="20">
        <v>816.3</v>
      </c>
      <c r="J2396" s="20">
        <v>2019</v>
      </c>
      <c r="K2396" s="20">
        <v>11</v>
      </c>
      <c r="L2396" s="20">
        <v>47</v>
      </c>
    </row>
    <row r="2397" spans="1:12" x14ac:dyDescent="0.3">
      <c r="A2397" s="21">
        <v>43788</v>
      </c>
      <c r="B2397" s="20" t="s">
        <v>826</v>
      </c>
      <c r="C2397" s="20" t="s">
        <v>827</v>
      </c>
      <c r="D2397" s="20" t="s">
        <v>759</v>
      </c>
      <c r="E2397" s="20">
        <v>30240</v>
      </c>
      <c r="F2397" s="20" t="s">
        <v>1121</v>
      </c>
      <c r="G2397" s="20">
        <v>84</v>
      </c>
      <c r="H2397" s="20">
        <v>360</v>
      </c>
      <c r="I2397" s="20">
        <v>1847.8</v>
      </c>
      <c r="J2397" s="20">
        <v>2019</v>
      </c>
      <c r="K2397" s="20">
        <v>11</v>
      </c>
      <c r="L2397" s="20">
        <v>47</v>
      </c>
    </row>
    <row r="2398" spans="1:12" x14ac:dyDescent="0.3">
      <c r="A2398" s="21">
        <v>43788</v>
      </c>
      <c r="B2398" s="20" t="s">
        <v>757</v>
      </c>
      <c r="C2398" s="20" t="s">
        <v>758</v>
      </c>
      <c r="D2398" s="20" t="s">
        <v>759</v>
      </c>
      <c r="E2398" s="20">
        <v>7920</v>
      </c>
      <c r="F2398" s="20" t="s">
        <v>813</v>
      </c>
      <c r="G2398" s="20">
        <v>22</v>
      </c>
      <c r="H2398" s="20">
        <v>360</v>
      </c>
      <c r="I2398" s="20">
        <v>501.2</v>
      </c>
      <c r="J2398" s="20">
        <v>2019</v>
      </c>
      <c r="K2398" s="20">
        <v>11</v>
      </c>
      <c r="L2398" s="20">
        <v>47</v>
      </c>
    </row>
    <row r="2399" spans="1:12" x14ac:dyDescent="0.3">
      <c r="A2399" s="21">
        <v>43788</v>
      </c>
      <c r="B2399" s="20" t="s">
        <v>761</v>
      </c>
      <c r="C2399" s="20" t="s">
        <v>762</v>
      </c>
      <c r="D2399" s="20" t="s">
        <v>759</v>
      </c>
      <c r="E2399" s="20">
        <v>5760</v>
      </c>
      <c r="F2399" s="20" t="s">
        <v>814</v>
      </c>
      <c r="G2399" s="20">
        <v>16</v>
      </c>
      <c r="H2399" s="20">
        <v>360</v>
      </c>
      <c r="I2399" s="20">
        <v>382.15</v>
      </c>
      <c r="J2399" s="20">
        <v>2019</v>
      </c>
      <c r="K2399" s="20">
        <v>11</v>
      </c>
      <c r="L2399" s="20">
        <v>47</v>
      </c>
    </row>
    <row r="2400" spans="1:12" x14ac:dyDescent="0.3">
      <c r="A2400" s="21">
        <v>43788</v>
      </c>
      <c r="B2400" s="20" t="s">
        <v>764</v>
      </c>
      <c r="C2400" s="20" t="s">
        <v>765</v>
      </c>
      <c r="D2400" s="20" t="s">
        <v>759</v>
      </c>
      <c r="E2400" s="20">
        <v>11160</v>
      </c>
      <c r="F2400" s="20" t="s">
        <v>815</v>
      </c>
      <c r="G2400" s="20">
        <v>31</v>
      </c>
      <c r="H2400" s="20">
        <v>360</v>
      </c>
      <c r="I2400" s="20">
        <v>616.1</v>
      </c>
      <c r="J2400" s="20">
        <v>2019</v>
      </c>
      <c r="K2400" s="20">
        <v>11</v>
      </c>
      <c r="L2400" s="20">
        <v>47</v>
      </c>
    </row>
    <row r="2401" spans="1:12" x14ac:dyDescent="0.3">
      <c r="A2401" s="21">
        <v>43788</v>
      </c>
      <c r="B2401" s="20" t="s">
        <v>767</v>
      </c>
      <c r="C2401" s="20" t="s">
        <v>768</v>
      </c>
      <c r="D2401" s="20" t="s">
        <v>759</v>
      </c>
      <c r="E2401" s="20">
        <v>10800</v>
      </c>
      <c r="F2401" s="20" t="s">
        <v>1122</v>
      </c>
      <c r="G2401" s="20">
        <v>30</v>
      </c>
      <c r="H2401" s="20">
        <v>360</v>
      </c>
      <c r="I2401" s="20">
        <v>662.6</v>
      </c>
      <c r="J2401" s="20">
        <v>2019</v>
      </c>
      <c r="K2401" s="20">
        <v>11</v>
      </c>
      <c r="L2401" s="20">
        <v>47</v>
      </c>
    </row>
    <row r="2402" spans="1:12" x14ac:dyDescent="0.3">
      <c r="A2402" s="21">
        <v>43788</v>
      </c>
      <c r="B2402" s="20" t="s">
        <v>770</v>
      </c>
      <c r="C2402" s="20" t="s">
        <v>771</v>
      </c>
      <c r="D2402" s="20" t="s">
        <v>759</v>
      </c>
      <c r="E2402" s="20">
        <v>3960</v>
      </c>
      <c r="F2402" s="20" t="s">
        <v>1123</v>
      </c>
      <c r="G2402" s="20">
        <v>11</v>
      </c>
      <c r="H2402" s="20">
        <v>360</v>
      </c>
      <c r="I2402" s="20">
        <v>255</v>
      </c>
      <c r="J2402" s="20">
        <v>2019</v>
      </c>
      <c r="K2402" s="20">
        <v>11</v>
      </c>
      <c r="L2402" s="20">
        <v>47</v>
      </c>
    </row>
    <row r="2403" spans="1:12" x14ac:dyDescent="0.3">
      <c r="A2403" s="21">
        <v>43788</v>
      </c>
      <c r="B2403" s="20" t="s">
        <v>773</v>
      </c>
      <c r="C2403" s="20" t="s">
        <v>774</v>
      </c>
      <c r="D2403" s="20" t="s">
        <v>759</v>
      </c>
      <c r="E2403" s="20">
        <v>11880</v>
      </c>
      <c r="F2403" s="20" t="s">
        <v>816</v>
      </c>
      <c r="G2403" s="20">
        <v>33</v>
      </c>
      <c r="H2403" s="20">
        <v>360</v>
      </c>
      <c r="I2403" s="20">
        <v>794.4</v>
      </c>
      <c r="J2403" s="20">
        <v>2019</v>
      </c>
      <c r="K2403" s="20">
        <v>11</v>
      </c>
      <c r="L2403" s="20">
        <v>47</v>
      </c>
    </row>
    <row r="2404" spans="1:12" x14ac:dyDescent="0.3">
      <c r="A2404" s="21">
        <v>43788</v>
      </c>
      <c r="B2404" s="20" t="s">
        <v>757</v>
      </c>
      <c r="C2404" s="20" t="s">
        <v>758</v>
      </c>
      <c r="D2404" s="20" t="s">
        <v>759</v>
      </c>
      <c r="E2404" s="20">
        <v>10080</v>
      </c>
      <c r="F2404" s="20" t="s">
        <v>813</v>
      </c>
      <c r="G2404" s="20">
        <v>28</v>
      </c>
      <c r="H2404" s="20">
        <v>360</v>
      </c>
      <c r="I2404" s="20">
        <v>638.45000000000005</v>
      </c>
      <c r="J2404" s="20">
        <v>2019</v>
      </c>
      <c r="K2404" s="20">
        <v>11</v>
      </c>
      <c r="L2404" s="20">
        <v>47</v>
      </c>
    </row>
    <row r="2405" spans="1:12" x14ac:dyDescent="0.3">
      <c r="A2405" s="21">
        <v>43788</v>
      </c>
      <c r="B2405" s="20" t="s">
        <v>761</v>
      </c>
      <c r="C2405" s="20" t="s">
        <v>762</v>
      </c>
      <c r="D2405" s="20" t="s">
        <v>759</v>
      </c>
      <c r="E2405" s="20">
        <v>9360</v>
      </c>
      <c r="F2405" s="20" t="s">
        <v>814</v>
      </c>
      <c r="G2405" s="20">
        <v>26</v>
      </c>
      <c r="H2405" s="20">
        <v>360</v>
      </c>
      <c r="I2405" s="20">
        <v>616.85</v>
      </c>
      <c r="J2405" s="20">
        <v>2019</v>
      </c>
      <c r="K2405" s="20">
        <v>11</v>
      </c>
      <c r="L2405" s="20">
        <v>47</v>
      </c>
    </row>
    <row r="2406" spans="1:12" x14ac:dyDescent="0.3">
      <c r="A2406" s="21">
        <v>43788</v>
      </c>
      <c r="B2406" s="20" t="s">
        <v>764</v>
      </c>
      <c r="C2406" s="20" t="s">
        <v>765</v>
      </c>
      <c r="D2406" s="20" t="s">
        <v>759</v>
      </c>
      <c r="E2406" s="20">
        <v>12960</v>
      </c>
      <c r="F2406" s="20" t="s">
        <v>815</v>
      </c>
      <c r="G2406" s="20">
        <v>36</v>
      </c>
      <c r="H2406" s="20">
        <v>360</v>
      </c>
      <c r="I2406" s="20">
        <v>710.1</v>
      </c>
      <c r="J2406" s="20">
        <v>2019</v>
      </c>
      <c r="K2406" s="20">
        <v>11</v>
      </c>
      <c r="L2406" s="20">
        <v>47</v>
      </c>
    </row>
    <row r="2407" spans="1:12" x14ac:dyDescent="0.3">
      <c r="A2407" s="21">
        <v>43788</v>
      </c>
      <c r="B2407" s="20" t="s">
        <v>767</v>
      </c>
      <c r="C2407" s="20" t="s">
        <v>768</v>
      </c>
      <c r="D2407" s="20" t="s">
        <v>759</v>
      </c>
      <c r="E2407" s="20">
        <v>13320</v>
      </c>
      <c r="F2407" s="20" t="s">
        <v>1122</v>
      </c>
      <c r="G2407" s="20">
        <v>37</v>
      </c>
      <c r="H2407" s="20">
        <v>360</v>
      </c>
      <c r="I2407" s="20">
        <v>815.75</v>
      </c>
      <c r="J2407" s="20">
        <v>2019</v>
      </c>
      <c r="K2407" s="20">
        <v>11</v>
      </c>
      <c r="L2407" s="20">
        <v>47</v>
      </c>
    </row>
    <row r="2408" spans="1:12" x14ac:dyDescent="0.3">
      <c r="A2408" s="21">
        <v>43788</v>
      </c>
      <c r="B2408" s="20" t="s">
        <v>770</v>
      </c>
      <c r="C2408" s="20" t="s">
        <v>771</v>
      </c>
      <c r="D2408" s="20" t="s">
        <v>759</v>
      </c>
      <c r="E2408" s="20">
        <v>3960</v>
      </c>
      <c r="F2408" s="20" t="s">
        <v>1123</v>
      </c>
      <c r="G2408" s="20">
        <v>11</v>
      </c>
      <c r="H2408" s="20">
        <v>360</v>
      </c>
      <c r="I2408" s="20">
        <v>251</v>
      </c>
      <c r="J2408" s="20">
        <v>2019</v>
      </c>
      <c r="K2408" s="20">
        <v>11</v>
      </c>
      <c r="L2408" s="20">
        <v>47</v>
      </c>
    </row>
    <row r="2409" spans="1:12" x14ac:dyDescent="0.3">
      <c r="A2409" s="21">
        <v>43788</v>
      </c>
      <c r="B2409" s="20" t="s">
        <v>773</v>
      </c>
      <c r="C2409" s="20" t="s">
        <v>774</v>
      </c>
      <c r="D2409" s="20" t="s">
        <v>759</v>
      </c>
      <c r="E2409" s="20">
        <v>11520</v>
      </c>
      <c r="F2409" s="20" t="s">
        <v>816</v>
      </c>
      <c r="G2409" s="20">
        <v>32</v>
      </c>
      <c r="H2409" s="20">
        <v>360</v>
      </c>
      <c r="I2409" s="20">
        <v>767.3</v>
      </c>
      <c r="J2409" s="20">
        <v>2019</v>
      </c>
      <c r="K2409" s="20">
        <v>11</v>
      </c>
      <c r="L2409" s="20">
        <v>47</v>
      </c>
    </row>
    <row r="2410" spans="1:12" x14ac:dyDescent="0.3">
      <c r="A2410" s="21">
        <v>43788</v>
      </c>
      <c r="B2410" s="20" t="s">
        <v>757</v>
      </c>
      <c r="C2410" s="20" t="s">
        <v>758</v>
      </c>
      <c r="D2410" s="20" t="s">
        <v>759</v>
      </c>
      <c r="E2410" s="20">
        <v>10080</v>
      </c>
      <c r="F2410" s="20" t="s">
        <v>813</v>
      </c>
      <c r="G2410" s="20">
        <v>28</v>
      </c>
      <c r="H2410" s="20">
        <v>360</v>
      </c>
      <c r="I2410" s="20">
        <v>636.79999999999995</v>
      </c>
      <c r="J2410" s="20">
        <v>2019</v>
      </c>
      <c r="K2410" s="20">
        <v>11</v>
      </c>
      <c r="L2410" s="20">
        <v>47</v>
      </c>
    </row>
    <row r="2411" spans="1:12" x14ac:dyDescent="0.3">
      <c r="A2411" s="21">
        <v>43788</v>
      </c>
      <c r="B2411" s="20" t="s">
        <v>761</v>
      </c>
      <c r="C2411" s="20" t="s">
        <v>762</v>
      </c>
      <c r="D2411" s="20" t="s">
        <v>759</v>
      </c>
      <c r="E2411" s="20">
        <v>8280</v>
      </c>
      <c r="F2411" s="20" t="s">
        <v>814</v>
      </c>
      <c r="G2411" s="20">
        <v>23</v>
      </c>
      <c r="H2411" s="20">
        <v>360</v>
      </c>
      <c r="I2411" s="20">
        <v>545.80999999999995</v>
      </c>
      <c r="J2411" s="20">
        <v>2019</v>
      </c>
      <c r="K2411" s="20">
        <v>11</v>
      </c>
      <c r="L2411" s="20">
        <v>47</v>
      </c>
    </row>
    <row r="2412" spans="1:12" x14ac:dyDescent="0.3">
      <c r="A2412" s="21">
        <v>43788</v>
      </c>
      <c r="B2412" s="20" t="s">
        <v>764</v>
      </c>
      <c r="C2412" s="20" t="s">
        <v>765</v>
      </c>
      <c r="D2412" s="20" t="s">
        <v>759</v>
      </c>
      <c r="E2412" s="20">
        <v>12600</v>
      </c>
      <c r="F2412" s="20" t="s">
        <v>815</v>
      </c>
      <c r="G2412" s="20">
        <v>35</v>
      </c>
      <c r="H2412" s="20">
        <v>360</v>
      </c>
      <c r="I2412" s="20">
        <v>693.6</v>
      </c>
      <c r="J2412" s="20">
        <v>2019</v>
      </c>
      <c r="K2412" s="20">
        <v>11</v>
      </c>
      <c r="L2412" s="20">
        <v>47</v>
      </c>
    </row>
    <row r="2413" spans="1:12" x14ac:dyDescent="0.3">
      <c r="A2413" s="21">
        <v>43788</v>
      </c>
      <c r="B2413" s="20" t="s">
        <v>767</v>
      </c>
      <c r="C2413" s="20" t="s">
        <v>768</v>
      </c>
      <c r="D2413" s="20" t="s">
        <v>759</v>
      </c>
      <c r="E2413" s="20">
        <v>13320</v>
      </c>
      <c r="F2413" s="20" t="s">
        <v>1122</v>
      </c>
      <c r="G2413" s="20">
        <v>37</v>
      </c>
      <c r="H2413" s="20">
        <v>360</v>
      </c>
      <c r="I2413" s="20">
        <v>818.1</v>
      </c>
      <c r="J2413" s="20">
        <v>2019</v>
      </c>
      <c r="K2413" s="20">
        <v>11</v>
      </c>
      <c r="L2413" s="20">
        <v>47</v>
      </c>
    </row>
    <row r="2414" spans="1:12" x14ac:dyDescent="0.3">
      <c r="A2414" s="21">
        <v>43788</v>
      </c>
      <c r="B2414" s="20" t="s">
        <v>770</v>
      </c>
      <c r="C2414" s="20" t="s">
        <v>771</v>
      </c>
      <c r="D2414" s="20" t="s">
        <v>759</v>
      </c>
      <c r="E2414" s="20">
        <v>2880</v>
      </c>
      <c r="F2414" s="20" t="s">
        <v>1123</v>
      </c>
      <c r="G2414" s="20">
        <v>8</v>
      </c>
      <c r="H2414" s="20">
        <v>360</v>
      </c>
      <c r="I2414" s="20">
        <v>182.2</v>
      </c>
      <c r="J2414" s="20">
        <v>2019</v>
      </c>
      <c r="K2414" s="20">
        <v>11</v>
      </c>
      <c r="L2414" s="20">
        <v>47</v>
      </c>
    </row>
    <row r="2415" spans="1:12" x14ac:dyDescent="0.3">
      <c r="A2415" s="21">
        <v>43788</v>
      </c>
      <c r="B2415" s="20" t="s">
        <v>773</v>
      </c>
      <c r="C2415" s="20" t="s">
        <v>774</v>
      </c>
      <c r="D2415" s="20" t="s">
        <v>759</v>
      </c>
      <c r="E2415" s="20">
        <v>12240</v>
      </c>
      <c r="F2415" s="20" t="s">
        <v>816</v>
      </c>
      <c r="G2415" s="20">
        <v>34</v>
      </c>
      <c r="H2415" s="20">
        <v>360</v>
      </c>
      <c r="I2415" s="20">
        <v>817</v>
      </c>
      <c r="J2415" s="20">
        <v>2019</v>
      </c>
      <c r="K2415" s="20">
        <v>11</v>
      </c>
      <c r="L2415" s="20">
        <v>47</v>
      </c>
    </row>
    <row r="2416" spans="1:12" x14ac:dyDescent="0.3">
      <c r="A2416" s="21">
        <v>43783</v>
      </c>
      <c r="B2416" s="20" t="s">
        <v>757</v>
      </c>
      <c r="C2416" s="20" t="s">
        <v>758</v>
      </c>
      <c r="D2416" s="20" t="s">
        <v>759</v>
      </c>
      <c r="E2416" s="20">
        <v>10080</v>
      </c>
      <c r="F2416" s="20" t="s">
        <v>813</v>
      </c>
      <c r="G2416" s="20">
        <v>28</v>
      </c>
      <c r="H2416" s="20">
        <v>360</v>
      </c>
      <c r="I2416" s="20">
        <v>633.70000000000005</v>
      </c>
      <c r="J2416" s="20">
        <v>2019</v>
      </c>
      <c r="K2416" s="20">
        <v>11</v>
      </c>
      <c r="L2416" s="20">
        <v>46</v>
      </c>
    </row>
    <row r="2417" spans="1:12" x14ac:dyDescent="0.3">
      <c r="A2417" s="21">
        <v>43783</v>
      </c>
      <c r="B2417" s="20" t="s">
        <v>761</v>
      </c>
      <c r="C2417" s="20" t="s">
        <v>762</v>
      </c>
      <c r="D2417" s="20" t="s">
        <v>759</v>
      </c>
      <c r="E2417" s="20">
        <v>9000</v>
      </c>
      <c r="F2417" s="20" t="s">
        <v>814</v>
      </c>
      <c r="G2417" s="20">
        <v>25</v>
      </c>
      <c r="H2417" s="20">
        <v>360</v>
      </c>
      <c r="I2417" s="20">
        <v>590.1</v>
      </c>
      <c r="J2417" s="20">
        <v>2019</v>
      </c>
      <c r="K2417" s="20">
        <v>11</v>
      </c>
      <c r="L2417" s="20">
        <v>46</v>
      </c>
    </row>
    <row r="2418" spans="1:12" x14ac:dyDescent="0.3">
      <c r="A2418" s="21">
        <v>43783</v>
      </c>
      <c r="B2418" s="20" t="s">
        <v>764</v>
      </c>
      <c r="C2418" s="20" t="s">
        <v>765</v>
      </c>
      <c r="D2418" s="20" t="s">
        <v>759</v>
      </c>
      <c r="E2418" s="20">
        <v>12600</v>
      </c>
      <c r="F2418" s="20" t="s">
        <v>815</v>
      </c>
      <c r="G2418" s="20">
        <v>35</v>
      </c>
      <c r="H2418" s="20">
        <v>360</v>
      </c>
      <c r="I2418" s="20">
        <v>693.7</v>
      </c>
      <c r="J2418" s="20">
        <v>2019</v>
      </c>
      <c r="K2418" s="20">
        <v>11</v>
      </c>
      <c r="L2418" s="20">
        <v>46</v>
      </c>
    </row>
    <row r="2419" spans="1:12" x14ac:dyDescent="0.3">
      <c r="A2419" s="21">
        <v>43783</v>
      </c>
      <c r="B2419" s="20" t="s">
        <v>767</v>
      </c>
      <c r="C2419" s="20" t="s">
        <v>768</v>
      </c>
      <c r="D2419" s="20" t="s">
        <v>759</v>
      </c>
      <c r="E2419" s="20">
        <v>14040</v>
      </c>
      <c r="F2419" s="20" t="s">
        <v>1122</v>
      </c>
      <c r="G2419" s="20">
        <v>39</v>
      </c>
      <c r="H2419" s="20">
        <v>360</v>
      </c>
      <c r="I2419" s="20">
        <v>858.5</v>
      </c>
      <c r="J2419" s="20">
        <v>2019</v>
      </c>
      <c r="K2419" s="20">
        <v>11</v>
      </c>
      <c r="L2419" s="20">
        <v>46</v>
      </c>
    </row>
    <row r="2420" spans="1:12" x14ac:dyDescent="0.3">
      <c r="A2420" s="21">
        <v>43783</v>
      </c>
      <c r="B2420" s="20" t="s">
        <v>770</v>
      </c>
      <c r="C2420" s="20" t="s">
        <v>771</v>
      </c>
      <c r="D2420" s="20" t="s">
        <v>759</v>
      </c>
      <c r="E2420" s="20">
        <v>2160</v>
      </c>
      <c r="F2420" s="20" t="s">
        <v>1123</v>
      </c>
      <c r="G2420" s="20">
        <v>6</v>
      </c>
      <c r="H2420" s="20">
        <v>360</v>
      </c>
      <c r="I2420" s="20">
        <v>137.15</v>
      </c>
      <c r="J2420" s="20">
        <v>2019</v>
      </c>
      <c r="K2420" s="20">
        <v>11</v>
      </c>
      <c r="L2420" s="20">
        <v>46</v>
      </c>
    </row>
    <row r="2421" spans="1:12" x14ac:dyDescent="0.3">
      <c r="A2421" s="21">
        <v>43783</v>
      </c>
      <c r="B2421" s="20" t="s">
        <v>773</v>
      </c>
      <c r="C2421" s="20" t="s">
        <v>774</v>
      </c>
      <c r="D2421" s="20" t="s">
        <v>759</v>
      </c>
      <c r="E2421" s="20">
        <v>12240</v>
      </c>
      <c r="F2421" s="20" t="s">
        <v>816</v>
      </c>
      <c r="G2421" s="20">
        <v>34</v>
      </c>
      <c r="H2421" s="20">
        <v>360</v>
      </c>
      <c r="I2421" s="20">
        <v>816</v>
      </c>
      <c r="J2421" s="20">
        <v>2019</v>
      </c>
      <c r="K2421" s="20">
        <v>11</v>
      </c>
      <c r="L2421" s="20">
        <v>46</v>
      </c>
    </row>
    <row r="2422" spans="1:12" x14ac:dyDescent="0.3">
      <c r="A2422" s="21">
        <v>43783</v>
      </c>
      <c r="B2422" s="20" t="s">
        <v>757</v>
      </c>
      <c r="C2422" s="20" t="s">
        <v>758</v>
      </c>
      <c r="D2422" s="20" t="s">
        <v>759</v>
      </c>
      <c r="E2422" s="20">
        <v>10800</v>
      </c>
      <c r="F2422" s="20" t="s">
        <v>813</v>
      </c>
      <c r="G2422" s="20">
        <v>30</v>
      </c>
      <c r="H2422" s="20">
        <v>360</v>
      </c>
      <c r="I2422" s="20">
        <v>680</v>
      </c>
      <c r="J2422" s="20">
        <v>2019</v>
      </c>
      <c r="K2422" s="20">
        <v>11</v>
      </c>
      <c r="L2422" s="20">
        <v>46</v>
      </c>
    </row>
    <row r="2423" spans="1:12" x14ac:dyDescent="0.3">
      <c r="A2423" s="21">
        <v>43783</v>
      </c>
      <c r="B2423" s="20" t="s">
        <v>761</v>
      </c>
      <c r="C2423" s="20" t="s">
        <v>762</v>
      </c>
      <c r="D2423" s="20" t="s">
        <v>759</v>
      </c>
      <c r="E2423" s="20">
        <v>8280</v>
      </c>
      <c r="F2423" s="20" t="s">
        <v>814</v>
      </c>
      <c r="G2423" s="20">
        <v>23</v>
      </c>
      <c r="H2423" s="20">
        <v>360</v>
      </c>
      <c r="I2423" s="20">
        <v>543.9</v>
      </c>
      <c r="J2423" s="20">
        <v>2019</v>
      </c>
      <c r="K2423" s="20">
        <v>11</v>
      </c>
      <c r="L2423" s="20">
        <v>46</v>
      </c>
    </row>
    <row r="2424" spans="1:12" x14ac:dyDescent="0.3">
      <c r="A2424" s="21">
        <v>43783</v>
      </c>
      <c r="B2424" s="20" t="s">
        <v>764</v>
      </c>
      <c r="C2424" s="20" t="s">
        <v>765</v>
      </c>
      <c r="D2424" s="20" t="s">
        <v>759</v>
      </c>
      <c r="E2424" s="20">
        <v>12960</v>
      </c>
      <c r="F2424" s="20" t="s">
        <v>815</v>
      </c>
      <c r="G2424" s="20">
        <v>36</v>
      </c>
      <c r="H2424" s="20">
        <v>360</v>
      </c>
      <c r="I2424" s="20">
        <v>701.08</v>
      </c>
      <c r="J2424" s="20">
        <v>2019</v>
      </c>
      <c r="K2424" s="20">
        <v>11</v>
      </c>
      <c r="L2424" s="20">
        <v>46</v>
      </c>
    </row>
    <row r="2425" spans="1:12" x14ac:dyDescent="0.3">
      <c r="A2425" s="21">
        <v>43783</v>
      </c>
      <c r="B2425" s="20" t="s">
        <v>767</v>
      </c>
      <c r="C2425" s="20" t="s">
        <v>768</v>
      </c>
      <c r="D2425" s="20" t="s">
        <v>759</v>
      </c>
      <c r="E2425" s="20">
        <v>14040</v>
      </c>
      <c r="F2425" s="20" t="s">
        <v>1122</v>
      </c>
      <c r="G2425" s="20">
        <v>39</v>
      </c>
      <c r="H2425" s="20">
        <v>360</v>
      </c>
      <c r="I2425" s="20">
        <v>850.9</v>
      </c>
      <c r="J2425" s="20">
        <v>2019</v>
      </c>
      <c r="K2425" s="20">
        <v>11</v>
      </c>
      <c r="L2425" s="20">
        <v>46</v>
      </c>
    </row>
    <row r="2426" spans="1:12" x14ac:dyDescent="0.3">
      <c r="A2426" s="21">
        <v>43783</v>
      </c>
      <c r="B2426" s="20" t="s">
        <v>770</v>
      </c>
      <c r="C2426" s="20" t="s">
        <v>771</v>
      </c>
      <c r="D2426" s="20" t="s">
        <v>759</v>
      </c>
      <c r="E2426" s="20">
        <v>1440</v>
      </c>
      <c r="F2426" s="20" t="s">
        <v>1123</v>
      </c>
      <c r="G2426" s="20">
        <v>4</v>
      </c>
      <c r="H2426" s="20">
        <v>360</v>
      </c>
      <c r="I2426" s="20">
        <v>91.39</v>
      </c>
      <c r="J2426" s="20">
        <v>2019</v>
      </c>
      <c r="K2426" s="20">
        <v>11</v>
      </c>
      <c r="L2426" s="20">
        <v>46</v>
      </c>
    </row>
    <row r="2427" spans="1:12" x14ac:dyDescent="0.3">
      <c r="A2427" s="21">
        <v>43783</v>
      </c>
      <c r="B2427" s="20" t="s">
        <v>773</v>
      </c>
      <c r="C2427" s="20" t="s">
        <v>774</v>
      </c>
      <c r="D2427" s="20" t="s">
        <v>759</v>
      </c>
      <c r="E2427" s="20">
        <v>12600</v>
      </c>
      <c r="F2427" s="20" t="s">
        <v>816</v>
      </c>
      <c r="G2427" s="20">
        <v>35</v>
      </c>
      <c r="H2427" s="20">
        <v>360</v>
      </c>
      <c r="I2427" s="20">
        <v>833.25</v>
      </c>
      <c r="J2427" s="20">
        <v>2019</v>
      </c>
      <c r="K2427" s="20">
        <v>11</v>
      </c>
      <c r="L2427" s="20">
        <v>46</v>
      </c>
    </row>
    <row r="2428" spans="1:12" x14ac:dyDescent="0.3">
      <c r="A2428" s="21">
        <v>43783</v>
      </c>
      <c r="B2428" s="20" t="s">
        <v>757</v>
      </c>
      <c r="C2428" s="20" t="s">
        <v>758</v>
      </c>
      <c r="D2428" s="20" t="s">
        <v>759</v>
      </c>
      <c r="E2428" s="20">
        <v>10080</v>
      </c>
      <c r="F2428" s="20" t="s">
        <v>813</v>
      </c>
      <c r="G2428" s="20">
        <v>28</v>
      </c>
      <c r="H2428" s="20">
        <v>360</v>
      </c>
      <c r="I2428" s="20">
        <v>633.6</v>
      </c>
      <c r="J2428" s="20">
        <v>2019</v>
      </c>
      <c r="K2428" s="20">
        <v>11</v>
      </c>
      <c r="L2428" s="20">
        <v>46</v>
      </c>
    </row>
    <row r="2429" spans="1:12" x14ac:dyDescent="0.3">
      <c r="A2429" s="21">
        <v>43783</v>
      </c>
      <c r="B2429" s="20" t="s">
        <v>761</v>
      </c>
      <c r="C2429" s="20" t="s">
        <v>762</v>
      </c>
      <c r="D2429" s="20" t="s">
        <v>759</v>
      </c>
      <c r="E2429" s="20">
        <v>8640</v>
      </c>
      <c r="F2429" s="20" t="s">
        <v>814</v>
      </c>
      <c r="G2429" s="20">
        <v>24</v>
      </c>
      <c r="H2429" s="20">
        <v>360</v>
      </c>
      <c r="I2429" s="20">
        <v>565.15</v>
      </c>
      <c r="J2429" s="20">
        <v>2019</v>
      </c>
      <c r="K2429" s="20">
        <v>11</v>
      </c>
      <c r="L2429" s="20">
        <v>46</v>
      </c>
    </row>
    <row r="2430" spans="1:12" x14ac:dyDescent="0.3">
      <c r="A2430" s="21">
        <v>43783</v>
      </c>
      <c r="B2430" s="20" t="s">
        <v>764</v>
      </c>
      <c r="C2430" s="20" t="s">
        <v>765</v>
      </c>
      <c r="D2430" s="20" t="s">
        <v>759</v>
      </c>
      <c r="E2430" s="20">
        <v>12600</v>
      </c>
      <c r="F2430" s="20" t="s">
        <v>815</v>
      </c>
      <c r="G2430" s="20">
        <v>35</v>
      </c>
      <c r="H2430" s="20">
        <v>360</v>
      </c>
      <c r="I2430" s="20">
        <v>703.1</v>
      </c>
      <c r="J2430" s="20">
        <v>2019</v>
      </c>
      <c r="K2430" s="20">
        <v>11</v>
      </c>
      <c r="L2430" s="20">
        <v>46</v>
      </c>
    </row>
    <row r="2431" spans="1:12" x14ac:dyDescent="0.3">
      <c r="A2431" s="21">
        <v>43783</v>
      </c>
      <c r="B2431" s="20" t="s">
        <v>767</v>
      </c>
      <c r="C2431" s="20" t="s">
        <v>768</v>
      </c>
      <c r="D2431" s="20" t="s">
        <v>759</v>
      </c>
      <c r="E2431" s="20">
        <v>13680</v>
      </c>
      <c r="F2431" s="20" t="s">
        <v>1122</v>
      </c>
      <c r="G2431" s="20">
        <v>38</v>
      </c>
      <c r="H2431" s="20">
        <v>360</v>
      </c>
      <c r="I2431" s="20">
        <v>801.8</v>
      </c>
      <c r="J2431" s="20">
        <v>2019</v>
      </c>
      <c r="K2431" s="20">
        <v>11</v>
      </c>
      <c r="L2431" s="20">
        <v>46</v>
      </c>
    </row>
    <row r="2432" spans="1:12" x14ac:dyDescent="0.3">
      <c r="A2432" s="21">
        <v>43783</v>
      </c>
      <c r="B2432" s="20" t="s">
        <v>770</v>
      </c>
      <c r="C2432" s="20" t="s">
        <v>771</v>
      </c>
      <c r="D2432" s="20" t="s">
        <v>759</v>
      </c>
      <c r="E2432" s="20">
        <v>1440</v>
      </c>
      <c r="F2432" s="20" t="s">
        <v>1123</v>
      </c>
      <c r="G2432" s="20">
        <v>4</v>
      </c>
      <c r="H2432" s="20">
        <v>360</v>
      </c>
      <c r="I2432" s="20">
        <v>91.85</v>
      </c>
      <c r="J2432" s="20">
        <v>2019</v>
      </c>
      <c r="K2432" s="20">
        <v>11</v>
      </c>
      <c r="L2432" s="20">
        <v>46</v>
      </c>
    </row>
    <row r="2433" spans="1:12" x14ac:dyDescent="0.3">
      <c r="A2433" s="21">
        <v>43783</v>
      </c>
      <c r="B2433" s="20" t="s">
        <v>773</v>
      </c>
      <c r="C2433" s="20" t="s">
        <v>774</v>
      </c>
      <c r="D2433" s="20" t="s">
        <v>759</v>
      </c>
      <c r="E2433" s="20">
        <v>12600</v>
      </c>
      <c r="F2433" s="20" t="s">
        <v>816</v>
      </c>
      <c r="G2433" s="20">
        <v>35</v>
      </c>
      <c r="H2433" s="20">
        <v>360</v>
      </c>
      <c r="I2433" s="20">
        <v>831.13</v>
      </c>
      <c r="J2433" s="20">
        <v>2019</v>
      </c>
      <c r="K2433" s="20">
        <v>11</v>
      </c>
      <c r="L2433" s="20">
        <v>46</v>
      </c>
    </row>
    <row r="2434" spans="1:12" x14ac:dyDescent="0.3">
      <c r="A2434" s="21">
        <v>43783</v>
      </c>
      <c r="B2434" s="20" t="s">
        <v>757</v>
      </c>
      <c r="C2434" s="20" t="s">
        <v>758</v>
      </c>
      <c r="D2434" s="20" t="s">
        <v>759</v>
      </c>
      <c r="E2434" s="20">
        <v>12600</v>
      </c>
      <c r="F2434" s="20" t="s">
        <v>813</v>
      </c>
      <c r="G2434" s="20">
        <v>35</v>
      </c>
      <c r="H2434" s="20">
        <v>360</v>
      </c>
      <c r="I2434" s="20">
        <v>785</v>
      </c>
      <c r="J2434" s="20">
        <v>2019</v>
      </c>
      <c r="K2434" s="20">
        <v>11</v>
      </c>
      <c r="L2434" s="20">
        <v>46</v>
      </c>
    </row>
    <row r="2435" spans="1:12" x14ac:dyDescent="0.3">
      <c r="A2435" s="21">
        <v>43783</v>
      </c>
      <c r="B2435" s="20" t="s">
        <v>761</v>
      </c>
      <c r="C2435" s="20" t="s">
        <v>762</v>
      </c>
      <c r="D2435" s="20" t="s">
        <v>759</v>
      </c>
      <c r="E2435" s="20">
        <v>10800</v>
      </c>
      <c r="F2435" s="20" t="s">
        <v>814</v>
      </c>
      <c r="G2435" s="20">
        <v>30</v>
      </c>
      <c r="H2435" s="20">
        <v>360</v>
      </c>
      <c r="I2435" s="20">
        <v>704.45</v>
      </c>
      <c r="J2435" s="20">
        <v>2019</v>
      </c>
      <c r="K2435" s="20">
        <v>11</v>
      </c>
      <c r="L2435" s="20">
        <v>46</v>
      </c>
    </row>
    <row r="2436" spans="1:12" x14ac:dyDescent="0.3">
      <c r="A2436" s="21">
        <v>43783</v>
      </c>
      <c r="B2436" s="20" t="s">
        <v>764</v>
      </c>
      <c r="C2436" s="20" t="s">
        <v>765</v>
      </c>
      <c r="D2436" s="20" t="s">
        <v>759</v>
      </c>
      <c r="E2436" s="20">
        <v>13320</v>
      </c>
      <c r="F2436" s="20" t="s">
        <v>815</v>
      </c>
      <c r="G2436" s="20">
        <v>37</v>
      </c>
      <c r="H2436" s="20">
        <v>360</v>
      </c>
      <c r="I2436" s="20">
        <v>711.55</v>
      </c>
      <c r="J2436" s="20">
        <v>2019</v>
      </c>
      <c r="K2436" s="20">
        <v>11</v>
      </c>
      <c r="L2436" s="20">
        <v>46</v>
      </c>
    </row>
    <row r="2437" spans="1:12" x14ac:dyDescent="0.3">
      <c r="A2437" s="21">
        <v>43783</v>
      </c>
      <c r="B2437" s="20" t="s">
        <v>767</v>
      </c>
      <c r="C2437" s="20" t="s">
        <v>768</v>
      </c>
      <c r="D2437" s="20" t="s">
        <v>759</v>
      </c>
      <c r="E2437" s="20">
        <v>14400</v>
      </c>
      <c r="F2437" s="20" t="s">
        <v>1122</v>
      </c>
      <c r="G2437" s="20">
        <v>40</v>
      </c>
      <c r="H2437" s="20">
        <v>360</v>
      </c>
      <c r="I2437" s="20">
        <v>872.75</v>
      </c>
      <c r="J2437" s="20">
        <v>2019</v>
      </c>
      <c r="K2437" s="20">
        <v>11</v>
      </c>
      <c r="L2437" s="20">
        <v>46</v>
      </c>
    </row>
    <row r="2438" spans="1:12" x14ac:dyDescent="0.3">
      <c r="A2438" s="21">
        <v>43783</v>
      </c>
      <c r="B2438" s="20" t="s">
        <v>770</v>
      </c>
      <c r="C2438" s="20" t="s">
        <v>771</v>
      </c>
      <c r="D2438" s="20" t="s">
        <v>759</v>
      </c>
      <c r="E2438" s="20">
        <v>720</v>
      </c>
      <c r="F2438" s="20" t="s">
        <v>1123</v>
      </c>
      <c r="G2438" s="20">
        <v>2</v>
      </c>
      <c r="H2438" s="20">
        <v>360</v>
      </c>
      <c r="I2438" s="20">
        <v>45.55</v>
      </c>
      <c r="J2438" s="20">
        <v>2019</v>
      </c>
      <c r="K2438" s="20">
        <v>11</v>
      </c>
      <c r="L2438" s="20">
        <v>46</v>
      </c>
    </row>
    <row r="2439" spans="1:12" x14ac:dyDescent="0.3">
      <c r="A2439" s="21">
        <v>43783</v>
      </c>
      <c r="B2439" s="20" t="s">
        <v>773</v>
      </c>
      <c r="C2439" s="20" t="s">
        <v>774</v>
      </c>
      <c r="D2439" s="20" t="s">
        <v>759</v>
      </c>
      <c r="E2439" s="20">
        <v>11880</v>
      </c>
      <c r="F2439" s="20" t="s">
        <v>816</v>
      </c>
      <c r="G2439" s="20">
        <v>33</v>
      </c>
      <c r="H2439" s="20">
        <v>360</v>
      </c>
      <c r="I2439" s="20">
        <v>785.05</v>
      </c>
      <c r="J2439" s="20">
        <v>2019</v>
      </c>
      <c r="K2439" s="20">
        <v>11</v>
      </c>
      <c r="L2439" s="20">
        <v>46</v>
      </c>
    </row>
    <row r="2440" spans="1:12" x14ac:dyDescent="0.3">
      <c r="A2440" s="21">
        <v>43781</v>
      </c>
      <c r="B2440" s="20" t="s">
        <v>826</v>
      </c>
      <c r="C2440" s="20" t="s">
        <v>827</v>
      </c>
      <c r="D2440" s="20" t="s">
        <v>759</v>
      </c>
      <c r="E2440" s="20">
        <v>22320</v>
      </c>
      <c r="F2440" s="20" t="s">
        <v>1124</v>
      </c>
      <c r="G2440" s="20">
        <v>62</v>
      </c>
      <c r="H2440" s="20">
        <v>360</v>
      </c>
      <c r="I2440" s="20">
        <v>1345.51</v>
      </c>
      <c r="J2440" s="20">
        <v>2019</v>
      </c>
      <c r="K2440" s="20">
        <v>11</v>
      </c>
      <c r="L2440" s="20">
        <v>46</v>
      </c>
    </row>
    <row r="2441" spans="1:12" x14ac:dyDescent="0.3">
      <c r="A2441" s="21">
        <v>43781</v>
      </c>
      <c r="B2441" s="20" t="s">
        <v>826</v>
      </c>
      <c r="C2441" s="20" t="s">
        <v>827</v>
      </c>
      <c r="D2441" s="20" t="s">
        <v>759</v>
      </c>
      <c r="E2441" s="20">
        <v>8280</v>
      </c>
      <c r="F2441" s="20" t="s">
        <v>1124</v>
      </c>
      <c r="G2441" s="20">
        <v>23</v>
      </c>
      <c r="H2441" s="20">
        <v>360</v>
      </c>
      <c r="I2441" s="20">
        <v>494.74</v>
      </c>
      <c r="J2441" s="20">
        <v>2019</v>
      </c>
      <c r="K2441" s="20">
        <v>11</v>
      </c>
      <c r="L2441" s="20">
        <v>46</v>
      </c>
    </row>
    <row r="2442" spans="1:12" x14ac:dyDescent="0.3">
      <c r="A2442" s="21">
        <v>43781</v>
      </c>
      <c r="B2442" s="20" t="s">
        <v>757</v>
      </c>
      <c r="C2442" s="20" t="s">
        <v>758</v>
      </c>
      <c r="D2442" s="20" t="s">
        <v>759</v>
      </c>
      <c r="E2442" s="20">
        <v>8280</v>
      </c>
      <c r="F2442" s="20" t="s">
        <v>818</v>
      </c>
      <c r="G2442" s="20">
        <v>23</v>
      </c>
      <c r="H2442" s="20">
        <v>360</v>
      </c>
      <c r="I2442" s="20">
        <v>524</v>
      </c>
      <c r="J2442" s="20">
        <v>2019</v>
      </c>
      <c r="K2442" s="20">
        <v>11</v>
      </c>
      <c r="L2442" s="20">
        <v>46</v>
      </c>
    </row>
    <row r="2443" spans="1:12" x14ac:dyDescent="0.3">
      <c r="A2443" s="21">
        <v>43781</v>
      </c>
      <c r="B2443" s="20" t="s">
        <v>761</v>
      </c>
      <c r="C2443" s="20" t="s">
        <v>762</v>
      </c>
      <c r="D2443" s="20" t="s">
        <v>759</v>
      </c>
      <c r="E2443" s="20">
        <v>7200</v>
      </c>
      <c r="F2443" s="20" t="s">
        <v>819</v>
      </c>
      <c r="G2443" s="20">
        <v>20</v>
      </c>
      <c r="H2443" s="20">
        <v>360</v>
      </c>
      <c r="I2443" s="20">
        <v>475.05</v>
      </c>
      <c r="J2443" s="20">
        <v>2019</v>
      </c>
      <c r="K2443" s="20">
        <v>11</v>
      </c>
      <c r="L2443" s="20">
        <v>46</v>
      </c>
    </row>
    <row r="2444" spans="1:12" x14ac:dyDescent="0.3">
      <c r="A2444" s="21">
        <v>43781</v>
      </c>
      <c r="B2444" s="20" t="s">
        <v>764</v>
      </c>
      <c r="C2444" s="20" t="s">
        <v>765</v>
      </c>
      <c r="D2444" s="20" t="s">
        <v>759</v>
      </c>
      <c r="E2444" s="20">
        <v>11160</v>
      </c>
      <c r="F2444" s="20" t="s">
        <v>820</v>
      </c>
      <c r="G2444" s="20">
        <v>31</v>
      </c>
      <c r="H2444" s="20">
        <v>360</v>
      </c>
      <c r="I2444" s="20">
        <v>595.75</v>
      </c>
      <c r="J2444" s="20">
        <v>2019</v>
      </c>
      <c r="K2444" s="20">
        <v>11</v>
      </c>
      <c r="L2444" s="20">
        <v>46</v>
      </c>
    </row>
    <row r="2445" spans="1:12" x14ac:dyDescent="0.3">
      <c r="A2445" s="21">
        <v>43781</v>
      </c>
      <c r="B2445" s="20" t="s">
        <v>767</v>
      </c>
      <c r="C2445" s="20" t="s">
        <v>768</v>
      </c>
      <c r="D2445" s="20" t="s">
        <v>759</v>
      </c>
      <c r="E2445" s="20">
        <v>12600</v>
      </c>
      <c r="F2445" s="20" t="s">
        <v>1125</v>
      </c>
      <c r="G2445" s="20">
        <v>35</v>
      </c>
      <c r="H2445" s="20">
        <v>360</v>
      </c>
      <c r="I2445" s="20">
        <v>769</v>
      </c>
      <c r="J2445" s="20">
        <v>2019</v>
      </c>
      <c r="K2445" s="20">
        <v>11</v>
      </c>
      <c r="L2445" s="20">
        <v>46</v>
      </c>
    </row>
    <row r="2446" spans="1:12" x14ac:dyDescent="0.3">
      <c r="A2446" s="21">
        <v>43781</v>
      </c>
      <c r="B2446" s="20" t="s">
        <v>770</v>
      </c>
      <c r="C2446" s="20" t="s">
        <v>771</v>
      </c>
      <c r="D2446" s="20" t="s">
        <v>759</v>
      </c>
      <c r="E2446" s="20">
        <v>720</v>
      </c>
      <c r="F2446" s="20" t="s">
        <v>810</v>
      </c>
      <c r="G2446" s="20">
        <v>2</v>
      </c>
      <c r="H2446" s="20">
        <v>360</v>
      </c>
      <c r="I2446" s="20">
        <v>44.65</v>
      </c>
      <c r="J2446" s="20">
        <v>2019</v>
      </c>
      <c r="K2446" s="20">
        <v>11</v>
      </c>
      <c r="L2446" s="20">
        <v>46</v>
      </c>
    </row>
    <row r="2447" spans="1:12" x14ac:dyDescent="0.3">
      <c r="A2447" s="21">
        <v>43781</v>
      </c>
      <c r="B2447" s="20" t="s">
        <v>773</v>
      </c>
      <c r="C2447" s="20" t="s">
        <v>774</v>
      </c>
      <c r="D2447" s="20" t="s">
        <v>759</v>
      </c>
      <c r="E2447" s="20">
        <v>11880</v>
      </c>
      <c r="F2447" s="20" t="s">
        <v>821</v>
      </c>
      <c r="G2447" s="20">
        <v>33</v>
      </c>
      <c r="H2447" s="20">
        <v>360</v>
      </c>
      <c r="I2447" s="20">
        <v>787.9</v>
      </c>
      <c r="J2447" s="20">
        <v>2019</v>
      </c>
      <c r="K2447" s="20">
        <v>11</v>
      </c>
      <c r="L2447" s="20">
        <v>46</v>
      </c>
    </row>
    <row r="2448" spans="1:12" x14ac:dyDescent="0.3">
      <c r="A2448" s="21">
        <v>43778</v>
      </c>
      <c r="B2448" s="20" t="s">
        <v>757</v>
      </c>
      <c r="C2448" s="20" t="s">
        <v>758</v>
      </c>
      <c r="D2448" s="20" t="s">
        <v>759</v>
      </c>
      <c r="E2448" s="20">
        <v>10080</v>
      </c>
      <c r="F2448" s="20" t="s">
        <v>818</v>
      </c>
      <c r="G2448" s="20">
        <v>28</v>
      </c>
      <c r="H2448" s="20">
        <v>360</v>
      </c>
      <c r="I2448" s="20">
        <v>631.1</v>
      </c>
      <c r="J2448" s="20">
        <v>2019</v>
      </c>
      <c r="K2448" s="20">
        <v>11</v>
      </c>
      <c r="L2448" s="20">
        <v>45</v>
      </c>
    </row>
    <row r="2449" spans="1:12" x14ac:dyDescent="0.3">
      <c r="A2449" s="21">
        <v>43778</v>
      </c>
      <c r="B2449" s="20" t="s">
        <v>761</v>
      </c>
      <c r="C2449" s="20" t="s">
        <v>762</v>
      </c>
      <c r="D2449" s="20" t="s">
        <v>759</v>
      </c>
      <c r="E2449" s="20">
        <v>9360</v>
      </c>
      <c r="F2449" s="20" t="s">
        <v>819</v>
      </c>
      <c r="G2449" s="20">
        <v>26</v>
      </c>
      <c r="H2449" s="20">
        <v>360</v>
      </c>
      <c r="I2449" s="20">
        <v>613.35</v>
      </c>
      <c r="J2449" s="20">
        <v>2019</v>
      </c>
      <c r="K2449" s="20">
        <v>11</v>
      </c>
      <c r="L2449" s="20">
        <v>45</v>
      </c>
    </row>
    <row r="2450" spans="1:12" x14ac:dyDescent="0.3">
      <c r="A2450" s="21">
        <v>43778</v>
      </c>
      <c r="B2450" s="20" t="s">
        <v>764</v>
      </c>
      <c r="C2450" s="20" t="s">
        <v>765</v>
      </c>
      <c r="D2450" s="20" t="s">
        <v>759</v>
      </c>
      <c r="E2450" s="20">
        <v>11880</v>
      </c>
      <c r="F2450" s="20" t="s">
        <v>820</v>
      </c>
      <c r="G2450" s="20">
        <v>33</v>
      </c>
      <c r="H2450" s="20">
        <v>360</v>
      </c>
      <c r="I2450" s="20">
        <v>630.04999999999995</v>
      </c>
      <c r="J2450" s="20">
        <v>2019</v>
      </c>
      <c r="K2450" s="20">
        <v>11</v>
      </c>
      <c r="L2450" s="20">
        <v>45</v>
      </c>
    </row>
    <row r="2451" spans="1:12" x14ac:dyDescent="0.3">
      <c r="A2451" s="21">
        <v>43778</v>
      </c>
      <c r="B2451" s="20" t="s">
        <v>767</v>
      </c>
      <c r="C2451" s="20" t="s">
        <v>768</v>
      </c>
      <c r="D2451" s="20" t="s">
        <v>759</v>
      </c>
      <c r="E2451" s="20">
        <v>13680</v>
      </c>
      <c r="F2451" s="20" t="s">
        <v>1125</v>
      </c>
      <c r="G2451" s="20">
        <v>38</v>
      </c>
      <c r="H2451" s="20">
        <v>360</v>
      </c>
      <c r="I2451" s="20">
        <v>827.35</v>
      </c>
      <c r="J2451" s="20">
        <v>2019</v>
      </c>
      <c r="K2451" s="20">
        <v>11</v>
      </c>
      <c r="L2451" s="20">
        <v>45</v>
      </c>
    </row>
    <row r="2452" spans="1:12" x14ac:dyDescent="0.3">
      <c r="A2452" s="21">
        <v>43778</v>
      </c>
      <c r="B2452" s="20" t="s">
        <v>770</v>
      </c>
      <c r="C2452" s="20" t="s">
        <v>771</v>
      </c>
      <c r="D2452" s="20" t="s">
        <v>759</v>
      </c>
      <c r="E2452" s="20">
        <v>720</v>
      </c>
      <c r="F2452" s="20" t="s">
        <v>810</v>
      </c>
      <c r="G2452" s="20">
        <v>2</v>
      </c>
      <c r="H2452" s="20">
        <v>360</v>
      </c>
      <c r="I2452" s="20">
        <v>43.25</v>
      </c>
      <c r="J2452" s="20">
        <v>2019</v>
      </c>
      <c r="K2452" s="20">
        <v>11</v>
      </c>
      <c r="L2452" s="20">
        <v>45</v>
      </c>
    </row>
    <row r="2453" spans="1:12" x14ac:dyDescent="0.3">
      <c r="A2453" s="21">
        <v>43778</v>
      </c>
      <c r="B2453" s="20" t="s">
        <v>773</v>
      </c>
      <c r="C2453" s="20" t="s">
        <v>774</v>
      </c>
      <c r="D2453" s="20" t="s">
        <v>759</v>
      </c>
      <c r="E2453" s="20">
        <v>12240</v>
      </c>
      <c r="F2453" s="20" t="s">
        <v>821</v>
      </c>
      <c r="G2453" s="20">
        <v>34</v>
      </c>
      <c r="H2453" s="20">
        <v>360</v>
      </c>
      <c r="I2453" s="20">
        <v>808.5</v>
      </c>
      <c r="J2453" s="20">
        <v>2019</v>
      </c>
      <c r="K2453" s="20">
        <v>11</v>
      </c>
      <c r="L2453" s="20">
        <v>45</v>
      </c>
    </row>
    <row r="2454" spans="1:12" x14ac:dyDescent="0.3">
      <c r="A2454" s="21">
        <v>43777</v>
      </c>
      <c r="B2454" s="20" t="s">
        <v>757</v>
      </c>
      <c r="C2454" s="20" t="s">
        <v>758</v>
      </c>
      <c r="D2454" s="20" t="s">
        <v>759</v>
      </c>
      <c r="E2454" s="20">
        <v>10440</v>
      </c>
      <c r="F2454" s="20" t="s">
        <v>818</v>
      </c>
      <c r="G2454" s="20">
        <v>29</v>
      </c>
      <c r="H2454" s="20">
        <v>360</v>
      </c>
      <c r="I2454" s="20">
        <v>658.53</v>
      </c>
      <c r="J2454" s="20">
        <v>2019</v>
      </c>
      <c r="K2454" s="20">
        <v>11</v>
      </c>
      <c r="L2454" s="20">
        <v>45</v>
      </c>
    </row>
    <row r="2455" spans="1:12" x14ac:dyDescent="0.3">
      <c r="A2455" s="21">
        <v>43777</v>
      </c>
      <c r="B2455" s="20" t="s">
        <v>761</v>
      </c>
      <c r="C2455" s="20" t="s">
        <v>762</v>
      </c>
      <c r="D2455" s="20" t="s">
        <v>759</v>
      </c>
      <c r="E2455" s="20">
        <v>9720</v>
      </c>
      <c r="F2455" s="20" t="s">
        <v>819</v>
      </c>
      <c r="G2455" s="20">
        <v>27</v>
      </c>
      <c r="H2455" s="20">
        <v>360</v>
      </c>
      <c r="I2455" s="20">
        <v>612.85</v>
      </c>
      <c r="J2455" s="20">
        <v>2019</v>
      </c>
      <c r="K2455" s="20">
        <v>11</v>
      </c>
      <c r="L2455" s="20">
        <v>45</v>
      </c>
    </row>
    <row r="2456" spans="1:12" x14ac:dyDescent="0.3">
      <c r="A2456" s="21">
        <v>43777</v>
      </c>
      <c r="B2456" s="20" t="s">
        <v>764</v>
      </c>
      <c r="C2456" s="20" t="s">
        <v>765</v>
      </c>
      <c r="D2456" s="20" t="s">
        <v>759</v>
      </c>
      <c r="E2456" s="20">
        <v>11520</v>
      </c>
      <c r="F2456" s="20" t="s">
        <v>820</v>
      </c>
      <c r="G2456" s="20">
        <v>32</v>
      </c>
      <c r="H2456" s="20">
        <v>360</v>
      </c>
      <c r="I2456" s="20">
        <v>607.1</v>
      </c>
      <c r="J2456" s="20">
        <v>2019</v>
      </c>
      <c r="K2456" s="20">
        <v>11</v>
      </c>
      <c r="L2456" s="20">
        <v>45</v>
      </c>
    </row>
    <row r="2457" spans="1:12" x14ac:dyDescent="0.3">
      <c r="A2457" s="21">
        <v>43777</v>
      </c>
      <c r="B2457" s="20" t="s">
        <v>767</v>
      </c>
      <c r="C2457" s="20" t="s">
        <v>768</v>
      </c>
      <c r="D2457" s="20" t="s">
        <v>759</v>
      </c>
      <c r="E2457" s="20">
        <v>13320</v>
      </c>
      <c r="F2457" s="20" t="s">
        <v>1125</v>
      </c>
      <c r="G2457" s="20">
        <v>37</v>
      </c>
      <c r="H2457" s="20">
        <v>360</v>
      </c>
      <c r="I2457" s="20">
        <v>805.35</v>
      </c>
      <c r="J2457" s="20">
        <v>2019</v>
      </c>
      <c r="K2457" s="20">
        <v>11</v>
      </c>
      <c r="L2457" s="20">
        <v>45</v>
      </c>
    </row>
    <row r="2458" spans="1:12" x14ac:dyDescent="0.3">
      <c r="A2458" s="21">
        <v>43777</v>
      </c>
      <c r="B2458" s="20" t="s">
        <v>773</v>
      </c>
      <c r="C2458" s="20" t="s">
        <v>774</v>
      </c>
      <c r="D2458" s="20" t="s">
        <v>759</v>
      </c>
      <c r="E2458" s="20">
        <v>12240</v>
      </c>
      <c r="F2458" s="20" t="s">
        <v>821</v>
      </c>
      <c r="G2458" s="20">
        <v>34</v>
      </c>
      <c r="H2458" s="20">
        <v>360</v>
      </c>
      <c r="I2458" s="20">
        <v>810.85</v>
      </c>
      <c r="J2458" s="20">
        <v>2019</v>
      </c>
      <c r="K2458" s="20">
        <v>11</v>
      </c>
      <c r="L2458" s="20">
        <v>45</v>
      </c>
    </row>
    <row r="2459" spans="1:12" x14ac:dyDescent="0.3">
      <c r="A2459" s="21">
        <v>43777</v>
      </c>
      <c r="B2459" s="20" t="s">
        <v>757</v>
      </c>
      <c r="C2459" s="20" t="s">
        <v>758</v>
      </c>
      <c r="D2459" s="20" t="s">
        <v>759</v>
      </c>
      <c r="E2459" s="20">
        <v>9720</v>
      </c>
      <c r="F2459" s="20" t="s">
        <v>818</v>
      </c>
      <c r="G2459" s="20">
        <v>27</v>
      </c>
      <c r="H2459" s="20">
        <v>360</v>
      </c>
      <c r="I2459" s="20">
        <v>609.75</v>
      </c>
      <c r="J2459" s="20">
        <v>2019</v>
      </c>
      <c r="K2459" s="20">
        <v>11</v>
      </c>
      <c r="L2459" s="20">
        <v>45</v>
      </c>
    </row>
    <row r="2460" spans="1:12" x14ac:dyDescent="0.3">
      <c r="A2460" s="21">
        <v>43777</v>
      </c>
      <c r="B2460" s="20" t="s">
        <v>761</v>
      </c>
      <c r="C2460" s="20" t="s">
        <v>762</v>
      </c>
      <c r="D2460" s="20" t="s">
        <v>759</v>
      </c>
      <c r="E2460" s="20">
        <v>8280</v>
      </c>
      <c r="F2460" s="20" t="s">
        <v>819</v>
      </c>
      <c r="G2460" s="20">
        <v>23</v>
      </c>
      <c r="H2460" s="20">
        <v>360</v>
      </c>
      <c r="I2460" s="20">
        <v>545.20000000000005</v>
      </c>
      <c r="J2460" s="20">
        <v>2019</v>
      </c>
      <c r="K2460" s="20">
        <v>11</v>
      </c>
      <c r="L2460" s="20">
        <v>45</v>
      </c>
    </row>
    <row r="2461" spans="1:12" x14ac:dyDescent="0.3">
      <c r="A2461" s="21">
        <v>43777</v>
      </c>
      <c r="B2461" s="20" t="s">
        <v>764</v>
      </c>
      <c r="C2461" s="20" t="s">
        <v>765</v>
      </c>
      <c r="D2461" s="20" t="s">
        <v>759</v>
      </c>
      <c r="E2461" s="20">
        <v>11880</v>
      </c>
      <c r="F2461" s="20" t="s">
        <v>820</v>
      </c>
      <c r="G2461" s="20">
        <v>33</v>
      </c>
      <c r="H2461" s="20">
        <v>360</v>
      </c>
      <c r="I2461" s="20">
        <v>586.79999999999995</v>
      </c>
      <c r="J2461" s="20">
        <v>2019</v>
      </c>
      <c r="K2461" s="20">
        <v>11</v>
      </c>
      <c r="L2461" s="20">
        <v>45</v>
      </c>
    </row>
    <row r="2462" spans="1:12" x14ac:dyDescent="0.3">
      <c r="A2462" s="21">
        <v>43777</v>
      </c>
      <c r="B2462" s="20" t="s">
        <v>767</v>
      </c>
      <c r="C2462" s="20" t="s">
        <v>768</v>
      </c>
      <c r="D2462" s="20" t="s">
        <v>759</v>
      </c>
      <c r="E2462" s="20">
        <v>13320</v>
      </c>
      <c r="F2462" s="20" t="s">
        <v>1125</v>
      </c>
      <c r="G2462" s="20">
        <v>37</v>
      </c>
      <c r="H2462" s="20">
        <v>360</v>
      </c>
      <c r="I2462" s="20">
        <v>846.85</v>
      </c>
      <c r="J2462" s="20">
        <v>2019</v>
      </c>
      <c r="K2462" s="20">
        <v>11</v>
      </c>
      <c r="L2462" s="20">
        <v>45</v>
      </c>
    </row>
    <row r="2463" spans="1:12" x14ac:dyDescent="0.3">
      <c r="A2463" s="21">
        <v>43777</v>
      </c>
      <c r="B2463" s="20" t="s">
        <v>770</v>
      </c>
      <c r="C2463" s="20" t="s">
        <v>771</v>
      </c>
      <c r="D2463" s="20" t="s">
        <v>759</v>
      </c>
      <c r="E2463" s="20">
        <v>720</v>
      </c>
      <c r="F2463" s="20" t="s">
        <v>810</v>
      </c>
      <c r="G2463" s="20">
        <v>2</v>
      </c>
      <c r="H2463" s="20">
        <v>360</v>
      </c>
      <c r="I2463" s="20">
        <v>42</v>
      </c>
      <c r="J2463" s="20">
        <v>2019</v>
      </c>
      <c r="K2463" s="20">
        <v>11</v>
      </c>
      <c r="L2463" s="20">
        <v>45</v>
      </c>
    </row>
    <row r="2464" spans="1:12" x14ac:dyDescent="0.3">
      <c r="A2464" s="21">
        <v>43777</v>
      </c>
      <c r="B2464" s="20" t="s">
        <v>773</v>
      </c>
      <c r="C2464" s="20" t="s">
        <v>774</v>
      </c>
      <c r="D2464" s="20" t="s">
        <v>759</v>
      </c>
      <c r="E2464" s="20">
        <v>11880</v>
      </c>
      <c r="F2464" s="20" t="s">
        <v>821</v>
      </c>
      <c r="G2464" s="20">
        <v>33</v>
      </c>
      <c r="H2464" s="20">
        <v>360</v>
      </c>
      <c r="I2464" s="20">
        <v>787.2</v>
      </c>
      <c r="J2464" s="20">
        <v>2019</v>
      </c>
      <c r="K2464" s="20">
        <v>11</v>
      </c>
      <c r="L2464" s="20">
        <v>45</v>
      </c>
    </row>
    <row r="2465" spans="1:12" x14ac:dyDescent="0.3">
      <c r="A2465" s="21">
        <v>43777</v>
      </c>
      <c r="B2465" s="20" t="s">
        <v>757</v>
      </c>
      <c r="C2465" s="20" t="s">
        <v>758</v>
      </c>
      <c r="D2465" s="20" t="s">
        <v>759</v>
      </c>
      <c r="E2465" s="20">
        <v>10440</v>
      </c>
      <c r="F2465" s="20" t="s">
        <v>818</v>
      </c>
      <c r="G2465" s="20">
        <v>29</v>
      </c>
      <c r="H2465" s="20">
        <v>360</v>
      </c>
      <c r="I2465" s="20">
        <v>660.35</v>
      </c>
      <c r="J2465" s="20">
        <v>2019</v>
      </c>
      <c r="K2465" s="20">
        <v>11</v>
      </c>
      <c r="L2465" s="20">
        <v>45</v>
      </c>
    </row>
    <row r="2466" spans="1:12" x14ac:dyDescent="0.3">
      <c r="A2466" s="21">
        <v>43777</v>
      </c>
      <c r="B2466" s="20" t="s">
        <v>761</v>
      </c>
      <c r="C2466" s="20" t="s">
        <v>762</v>
      </c>
      <c r="D2466" s="20" t="s">
        <v>759</v>
      </c>
      <c r="E2466" s="20">
        <v>9000</v>
      </c>
      <c r="F2466" s="20" t="s">
        <v>819</v>
      </c>
      <c r="G2466" s="20">
        <v>25</v>
      </c>
      <c r="H2466" s="20">
        <v>360</v>
      </c>
      <c r="I2466" s="20">
        <v>592.75</v>
      </c>
      <c r="J2466" s="20">
        <v>2019</v>
      </c>
      <c r="K2466" s="20">
        <v>11</v>
      </c>
      <c r="L2466" s="20">
        <v>45</v>
      </c>
    </row>
    <row r="2467" spans="1:12" x14ac:dyDescent="0.3">
      <c r="A2467" s="21">
        <v>43777</v>
      </c>
      <c r="B2467" s="20" t="s">
        <v>764</v>
      </c>
      <c r="C2467" s="20" t="s">
        <v>765</v>
      </c>
      <c r="D2467" s="20" t="s">
        <v>759</v>
      </c>
      <c r="E2467" s="20">
        <v>11160</v>
      </c>
      <c r="F2467" s="20" t="s">
        <v>820</v>
      </c>
      <c r="G2467" s="20">
        <v>31</v>
      </c>
      <c r="H2467" s="20">
        <v>360</v>
      </c>
      <c r="I2467" s="20">
        <v>590.5</v>
      </c>
      <c r="J2467" s="20">
        <v>2019</v>
      </c>
      <c r="K2467" s="20">
        <v>11</v>
      </c>
      <c r="L2467" s="20">
        <v>45</v>
      </c>
    </row>
    <row r="2468" spans="1:12" x14ac:dyDescent="0.3">
      <c r="A2468" s="21">
        <v>43777</v>
      </c>
      <c r="B2468" s="20" t="s">
        <v>767</v>
      </c>
      <c r="C2468" s="20" t="s">
        <v>768</v>
      </c>
      <c r="D2468" s="20" t="s">
        <v>759</v>
      </c>
      <c r="E2468" s="20">
        <v>13680</v>
      </c>
      <c r="F2468" s="20" t="s">
        <v>1125</v>
      </c>
      <c r="G2468" s="20">
        <v>38</v>
      </c>
      <c r="H2468" s="20">
        <v>360</v>
      </c>
      <c r="I2468" s="20">
        <v>834.64</v>
      </c>
      <c r="J2468" s="20">
        <v>2019</v>
      </c>
      <c r="K2468" s="20">
        <v>11</v>
      </c>
      <c r="L2468" s="20">
        <v>45</v>
      </c>
    </row>
    <row r="2469" spans="1:12" x14ac:dyDescent="0.3">
      <c r="A2469" s="21">
        <v>43777</v>
      </c>
      <c r="B2469" s="20" t="s">
        <v>773</v>
      </c>
      <c r="C2469" s="20" t="s">
        <v>774</v>
      </c>
      <c r="D2469" s="20" t="s">
        <v>759</v>
      </c>
      <c r="E2469" s="20">
        <v>12240</v>
      </c>
      <c r="F2469" s="20" t="s">
        <v>821</v>
      </c>
      <c r="G2469" s="20">
        <v>34</v>
      </c>
      <c r="H2469" s="20">
        <v>360</v>
      </c>
      <c r="I2469" s="20">
        <v>816.3</v>
      </c>
      <c r="J2469" s="20">
        <v>2019</v>
      </c>
      <c r="K2469" s="20">
        <v>11</v>
      </c>
      <c r="L2469" s="20">
        <v>45</v>
      </c>
    </row>
    <row r="2470" spans="1:12" x14ac:dyDescent="0.3">
      <c r="A2470" s="21">
        <v>43777</v>
      </c>
      <c r="B2470" s="20" t="s">
        <v>757</v>
      </c>
      <c r="C2470" s="20" t="s">
        <v>758</v>
      </c>
      <c r="D2470" s="20" t="s">
        <v>759</v>
      </c>
      <c r="E2470" s="20">
        <v>10800</v>
      </c>
      <c r="F2470" s="20" t="s">
        <v>818</v>
      </c>
      <c r="G2470" s="20">
        <v>30</v>
      </c>
      <c r="H2470" s="20">
        <v>360</v>
      </c>
      <c r="I2470" s="20">
        <v>683.35</v>
      </c>
      <c r="J2470" s="20">
        <v>2019</v>
      </c>
      <c r="K2470" s="20">
        <v>11</v>
      </c>
      <c r="L2470" s="20">
        <v>45</v>
      </c>
    </row>
    <row r="2471" spans="1:12" x14ac:dyDescent="0.3">
      <c r="A2471" s="21">
        <v>43777</v>
      </c>
      <c r="B2471" s="20" t="s">
        <v>761</v>
      </c>
      <c r="C2471" s="20" t="s">
        <v>762</v>
      </c>
      <c r="D2471" s="20" t="s">
        <v>759</v>
      </c>
      <c r="E2471" s="20">
        <v>8640</v>
      </c>
      <c r="F2471" s="20" t="s">
        <v>819</v>
      </c>
      <c r="G2471" s="20">
        <v>24</v>
      </c>
      <c r="H2471" s="20">
        <v>360</v>
      </c>
      <c r="I2471" s="20">
        <v>567.1</v>
      </c>
      <c r="J2471" s="20">
        <v>2019</v>
      </c>
      <c r="K2471" s="20">
        <v>11</v>
      </c>
      <c r="L2471" s="20">
        <v>45</v>
      </c>
    </row>
    <row r="2472" spans="1:12" x14ac:dyDescent="0.3">
      <c r="A2472" s="21">
        <v>43777</v>
      </c>
      <c r="B2472" s="20" t="s">
        <v>764</v>
      </c>
      <c r="C2472" s="20" t="s">
        <v>765</v>
      </c>
      <c r="D2472" s="20" t="s">
        <v>759</v>
      </c>
      <c r="E2472" s="20">
        <v>10800</v>
      </c>
      <c r="F2472" s="20" t="s">
        <v>820</v>
      </c>
      <c r="G2472" s="20">
        <v>30</v>
      </c>
      <c r="H2472" s="20">
        <v>360</v>
      </c>
      <c r="I2472" s="20">
        <v>567.35</v>
      </c>
      <c r="J2472" s="20">
        <v>2019</v>
      </c>
      <c r="K2472" s="20">
        <v>11</v>
      </c>
      <c r="L2472" s="20">
        <v>45</v>
      </c>
    </row>
    <row r="2473" spans="1:12" x14ac:dyDescent="0.3">
      <c r="A2473" s="21">
        <v>43777</v>
      </c>
      <c r="B2473" s="20" t="s">
        <v>767</v>
      </c>
      <c r="C2473" s="20" t="s">
        <v>768</v>
      </c>
      <c r="D2473" s="20" t="s">
        <v>759</v>
      </c>
      <c r="E2473" s="20">
        <v>14040</v>
      </c>
      <c r="F2473" s="20" t="s">
        <v>1125</v>
      </c>
      <c r="G2473" s="20">
        <v>39</v>
      </c>
      <c r="H2473" s="20">
        <v>360</v>
      </c>
      <c r="I2473" s="20">
        <v>852.6</v>
      </c>
      <c r="J2473" s="20">
        <v>2019</v>
      </c>
      <c r="K2473" s="20">
        <v>11</v>
      </c>
      <c r="L2473" s="20">
        <v>45</v>
      </c>
    </row>
    <row r="2474" spans="1:12" x14ac:dyDescent="0.3">
      <c r="A2474" s="21">
        <v>43777</v>
      </c>
      <c r="B2474" s="20" t="s">
        <v>773</v>
      </c>
      <c r="C2474" s="20" t="s">
        <v>774</v>
      </c>
      <c r="D2474" s="20" t="s">
        <v>759</v>
      </c>
      <c r="E2474" s="20">
        <v>12600</v>
      </c>
      <c r="F2474" s="20" t="s">
        <v>821</v>
      </c>
      <c r="G2474" s="20">
        <v>35</v>
      </c>
      <c r="H2474" s="20">
        <v>360</v>
      </c>
      <c r="I2474" s="20">
        <v>835.5</v>
      </c>
      <c r="J2474" s="20">
        <v>2019</v>
      </c>
      <c r="K2474" s="20">
        <v>11</v>
      </c>
      <c r="L2474" s="20">
        <v>45</v>
      </c>
    </row>
    <row r="2475" spans="1:12" x14ac:dyDescent="0.3">
      <c r="A2475" s="21">
        <v>43776</v>
      </c>
      <c r="B2475" s="20" t="s">
        <v>757</v>
      </c>
      <c r="C2475" s="20" t="s">
        <v>758</v>
      </c>
      <c r="D2475" s="20" t="s">
        <v>759</v>
      </c>
      <c r="E2475" s="20">
        <v>12600</v>
      </c>
      <c r="F2475" s="20" t="s">
        <v>818</v>
      </c>
      <c r="G2475" s="20">
        <v>35</v>
      </c>
      <c r="H2475" s="20">
        <v>360</v>
      </c>
      <c r="I2475" s="20">
        <v>792.85</v>
      </c>
      <c r="J2475" s="20">
        <v>2019</v>
      </c>
      <c r="K2475" s="20">
        <v>11</v>
      </c>
      <c r="L2475" s="20">
        <v>45</v>
      </c>
    </row>
    <row r="2476" spans="1:12" x14ac:dyDescent="0.3">
      <c r="A2476" s="21">
        <v>43776</v>
      </c>
      <c r="B2476" s="20" t="s">
        <v>761</v>
      </c>
      <c r="C2476" s="20" t="s">
        <v>762</v>
      </c>
      <c r="D2476" s="20" t="s">
        <v>759</v>
      </c>
      <c r="E2476" s="20">
        <v>7920</v>
      </c>
      <c r="F2476" s="20" t="s">
        <v>819</v>
      </c>
      <c r="G2476" s="20">
        <v>22</v>
      </c>
      <c r="H2476" s="20">
        <v>360</v>
      </c>
      <c r="I2476" s="20">
        <v>521.15</v>
      </c>
      <c r="J2476" s="20">
        <v>2019</v>
      </c>
      <c r="K2476" s="20">
        <v>11</v>
      </c>
      <c r="L2476" s="20">
        <v>45</v>
      </c>
    </row>
    <row r="2477" spans="1:12" x14ac:dyDescent="0.3">
      <c r="A2477" s="21">
        <v>43776</v>
      </c>
      <c r="B2477" s="20" t="s">
        <v>764</v>
      </c>
      <c r="C2477" s="20" t="s">
        <v>765</v>
      </c>
      <c r="D2477" s="20" t="s">
        <v>759</v>
      </c>
      <c r="E2477" s="20">
        <v>11160</v>
      </c>
      <c r="F2477" s="20" t="s">
        <v>820</v>
      </c>
      <c r="G2477" s="20">
        <v>31</v>
      </c>
      <c r="H2477" s="20">
        <v>360</v>
      </c>
      <c r="I2477" s="20">
        <v>578</v>
      </c>
      <c r="J2477" s="20">
        <v>2019</v>
      </c>
      <c r="K2477" s="20">
        <v>11</v>
      </c>
      <c r="L2477" s="20">
        <v>45</v>
      </c>
    </row>
    <row r="2478" spans="1:12" x14ac:dyDescent="0.3">
      <c r="A2478" s="21">
        <v>43776</v>
      </c>
      <c r="B2478" s="20" t="s">
        <v>767</v>
      </c>
      <c r="C2478" s="20" t="s">
        <v>768</v>
      </c>
      <c r="D2478" s="20" t="s">
        <v>759</v>
      </c>
      <c r="E2478" s="20">
        <v>14400</v>
      </c>
      <c r="F2478" s="20" t="s">
        <v>1125</v>
      </c>
      <c r="G2478" s="20">
        <v>40</v>
      </c>
      <c r="H2478" s="20">
        <v>360</v>
      </c>
      <c r="I2478" s="20">
        <v>865.25</v>
      </c>
      <c r="J2478" s="20">
        <v>2019</v>
      </c>
      <c r="K2478" s="20">
        <v>11</v>
      </c>
      <c r="L2478" s="20">
        <v>45</v>
      </c>
    </row>
    <row r="2479" spans="1:12" x14ac:dyDescent="0.3">
      <c r="A2479" s="21">
        <v>43776</v>
      </c>
      <c r="B2479" s="20" t="s">
        <v>773</v>
      </c>
      <c r="C2479" s="20" t="s">
        <v>774</v>
      </c>
      <c r="D2479" s="20" t="s">
        <v>759</v>
      </c>
      <c r="E2479" s="20">
        <v>12960</v>
      </c>
      <c r="F2479" s="20" t="s">
        <v>821</v>
      </c>
      <c r="G2479" s="20">
        <v>36</v>
      </c>
      <c r="H2479" s="20">
        <v>360</v>
      </c>
      <c r="I2479" s="20">
        <v>858</v>
      </c>
      <c r="J2479" s="20">
        <v>2019</v>
      </c>
      <c r="K2479" s="20">
        <v>11</v>
      </c>
      <c r="L2479" s="20">
        <v>45</v>
      </c>
    </row>
    <row r="2480" spans="1:12" x14ac:dyDescent="0.3">
      <c r="A2480" s="21">
        <v>43775</v>
      </c>
      <c r="B2480" s="20" t="s">
        <v>757</v>
      </c>
      <c r="C2480" s="20" t="s">
        <v>758</v>
      </c>
      <c r="D2480" s="20" t="s">
        <v>759</v>
      </c>
      <c r="E2480" s="20">
        <v>8640</v>
      </c>
      <c r="F2480" s="20" t="s">
        <v>822</v>
      </c>
      <c r="G2480" s="20">
        <v>24</v>
      </c>
      <c r="H2480" s="20">
        <v>360</v>
      </c>
      <c r="I2480" s="20">
        <v>551.4</v>
      </c>
      <c r="J2480" s="20">
        <v>2019</v>
      </c>
      <c r="K2480" s="20">
        <v>11</v>
      </c>
      <c r="L2480" s="20">
        <v>45</v>
      </c>
    </row>
    <row r="2481" spans="1:12" x14ac:dyDescent="0.3">
      <c r="A2481" s="21">
        <v>43775</v>
      </c>
      <c r="B2481" s="20" t="s">
        <v>761</v>
      </c>
      <c r="C2481" s="20" t="s">
        <v>762</v>
      </c>
      <c r="D2481" s="20" t="s">
        <v>759</v>
      </c>
      <c r="E2481" s="20">
        <v>9000</v>
      </c>
      <c r="F2481" s="20" t="s">
        <v>823</v>
      </c>
      <c r="G2481" s="20">
        <v>25</v>
      </c>
      <c r="H2481" s="20">
        <v>360</v>
      </c>
      <c r="I2481" s="20">
        <v>593.54999999999995</v>
      </c>
      <c r="J2481" s="20">
        <v>2019</v>
      </c>
      <c r="K2481" s="20">
        <v>11</v>
      </c>
      <c r="L2481" s="20">
        <v>45</v>
      </c>
    </row>
    <row r="2482" spans="1:12" x14ac:dyDescent="0.3">
      <c r="A2482" s="21">
        <v>43775</v>
      </c>
      <c r="B2482" s="20" t="s">
        <v>764</v>
      </c>
      <c r="C2482" s="20" t="s">
        <v>765</v>
      </c>
      <c r="D2482" s="20" t="s">
        <v>759</v>
      </c>
      <c r="E2482" s="20">
        <v>9360</v>
      </c>
      <c r="F2482" s="20" t="s">
        <v>824</v>
      </c>
      <c r="G2482" s="20">
        <v>26</v>
      </c>
      <c r="H2482" s="20">
        <v>360</v>
      </c>
      <c r="I2482" s="20">
        <v>488.2</v>
      </c>
      <c r="J2482" s="20">
        <v>2019</v>
      </c>
      <c r="K2482" s="20">
        <v>11</v>
      </c>
      <c r="L2482" s="20">
        <v>45</v>
      </c>
    </row>
    <row r="2483" spans="1:12" x14ac:dyDescent="0.3">
      <c r="A2483" s="21">
        <v>43775</v>
      </c>
      <c r="B2483" s="20" t="s">
        <v>767</v>
      </c>
      <c r="C2483" s="20" t="s">
        <v>768</v>
      </c>
      <c r="D2483" s="20" t="s">
        <v>759</v>
      </c>
      <c r="E2483" s="20">
        <v>10800</v>
      </c>
      <c r="F2483" s="20" t="s">
        <v>812</v>
      </c>
      <c r="G2483" s="20">
        <v>30</v>
      </c>
      <c r="H2483" s="20">
        <v>360</v>
      </c>
      <c r="I2483" s="20">
        <v>655.1</v>
      </c>
      <c r="J2483" s="20">
        <v>2019</v>
      </c>
      <c r="K2483" s="20">
        <v>11</v>
      </c>
      <c r="L2483" s="20">
        <v>45</v>
      </c>
    </row>
    <row r="2484" spans="1:12" x14ac:dyDescent="0.3">
      <c r="A2484" s="21">
        <v>43775</v>
      </c>
      <c r="B2484" s="20" t="s">
        <v>773</v>
      </c>
      <c r="C2484" s="20" t="s">
        <v>774</v>
      </c>
      <c r="D2484" s="20" t="s">
        <v>759</v>
      </c>
      <c r="E2484" s="20">
        <v>11520</v>
      </c>
      <c r="F2484" s="20" t="s">
        <v>825</v>
      </c>
      <c r="G2484" s="20">
        <v>32</v>
      </c>
      <c r="H2484" s="20">
        <v>360</v>
      </c>
      <c r="I2484" s="20">
        <v>765.1</v>
      </c>
      <c r="J2484" s="20">
        <v>2019</v>
      </c>
      <c r="K2484" s="20">
        <v>11</v>
      </c>
      <c r="L2484" s="20">
        <v>45</v>
      </c>
    </row>
    <row r="2485" spans="1:12" x14ac:dyDescent="0.3">
      <c r="A2485" s="21">
        <v>43773</v>
      </c>
      <c r="B2485" s="20" t="s">
        <v>826</v>
      </c>
      <c r="C2485" s="20" t="s">
        <v>827</v>
      </c>
      <c r="D2485" s="20" t="s">
        <v>759</v>
      </c>
      <c r="E2485" s="20">
        <v>31320</v>
      </c>
      <c r="F2485" s="20" t="s">
        <v>1126</v>
      </c>
      <c r="G2485" s="20">
        <v>87</v>
      </c>
      <c r="H2485" s="20">
        <v>360</v>
      </c>
      <c r="I2485" s="20">
        <v>1894.8</v>
      </c>
      <c r="J2485" s="20">
        <v>2019</v>
      </c>
      <c r="K2485" s="20">
        <v>11</v>
      </c>
      <c r="L2485" s="20">
        <v>45</v>
      </c>
    </row>
    <row r="2486" spans="1:12" x14ac:dyDescent="0.3">
      <c r="A2486" s="21">
        <v>43773</v>
      </c>
      <c r="B2486" s="20" t="s">
        <v>757</v>
      </c>
      <c r="C2486" s="20" t="s">
        <v>758</v>
      </c>
      <c r="D2486" s="20" t="s">
        <v>759</v>
      </c>
      <c r="E2486" s="20">
        <v>10800</v>
      </c>
      <c r="F2486" s="20" t="s">
        <v>822</v>
      </c>
      <c r="G2486" s="20">
        <v>30</v>
      </c>
      <c r="H2486" s="20">
        <v>360</v>
      </c>
      <c r="I2486" s="20">
        <v>684.55</v>
      </c>
      <c r="J2486" s="20">
        <v>2019</v>
      </c>
      <c r="K2486" s="20">
        <v>11</v>
      </c>
      <c r="L2486" s="20">
        <v>45</v>
      </c>
    </row>
    <row r="2487" spans="1:12" x14ac:dyDescent="0.3">
      <c r="A2487" s="21">
        <v>43773</v>
      </c>
      <c r="B2487" s="20" t="s">
        <v>761</v>
      </c>
      <c r="C2487" s="20" t="s">
        <v>762</v>
      </c>
      <c r="D2487" s="20" t="s">
        <v>759</v>
      </c>
      <c r="E2487" s="20">
        <v>7560</v>
      </c>
      <c r="F2487" s="20" t="s">
        <v>823</v>
      </c>
      <c r="G2487" s="20">
        <v>21</v>
      </c>
      <c r="H2487" s="20">
        <v>360</v>
      </c>
      <c r="I2487" s="20">
        <v>502.25</v>
      </c>
      <c r="J2487" s="20">
        <v>2019</v>
      </c>
      <c r="K2487" s="20">
        <v>11</v>
      </c>
      <c r="L2487" s="20">
        <v>45</v>
      </c>
    </row>
    <row r="2488" spans="1:12" x14ac:dyDescent="0.3">
      <c r="A2488" s="21">
        <v>43773</v>
      </c>
      <c r="B2488" s="20" t="s">
        <v>764</v>
      </c>
      <c r="C2488" s="20" t="s">
        <v>765</v>
      </c>
      <c r="D2488" s="20" t="s">
        <v>759</v>
      </c>
      <c r="E2488" s="20">
        <v>9720</v>
      </c>
      <c r="F2488" s="20" t="s">
        <v>824</v>
      </c>
      <c r="G2488" s="20">
        <v>27</v>
      </c>
      <c r="H2488" s="20">
        <v>360</v>
      </c>
      <c r="I2488" s="20">
        <v>501.85</v>
      </c>
      <c r="J2488" s="20">
        <v>2019</v>
      </c>
      <c r="K2488" s="20">
        <v>11</v>
      </c>
      <c r="L2488" s="20">
        <v>45</v>
      </c>
    </row>
    <row r="2489" spans="1:12" x14ac:dyDescent="0.3">
      <c r="A2489" s="21">
        <v>43773</v>
      </c>
      <c r="B2489" s="20" t="s">
        <v>767</v>
      </c>
      <c r="C2489" s="20" t="s">
        <v>768</v>
      </c>
      <c r="D2489" s="20" t="s">
        <v>759</v>
      </c>
      <c r="E2489" s="20">
        <v>13320</v>
      </c>
      <c r="F2489" s="20" t="s">
        <v>812</v>
      </c>
      <c r="G2489" s="20">
        <v>37</v>
      </c>
      <c r="H2489" s="20">
        <v>360</v>
      </c>
      <c r="I2489" s="20">
        <v>802.85</v>
      </c>
      <c r="J2489" s="20">
        <v>2019</v>
      </c>
      <c r="K2489" s="20">
        <v>11</v>
      </c>
      <c r="L2489" s="20">
        <v>45</v>
      </c>
    </row>
    <row r="2490" spans="1:12" x14ac:dyDescent="0.3">
      <c r="A2490" s="21">
        <v>43773</v>
      </c>
      <c r="B2490" s="20" t="s">
        <v>773</v>
      </c>
      <c r="C2490" s="20" t="s">
        <v>774</v>
      </c>
      <c r="D2490" s="20" t="s">
        <v>759</v>
      </c>
      <c r="E2490" s="20">
        <v>11880</v>
      </c>
      <c r="F2490" s="20" t="s">
        <v>825</v>
      </c>
      <c r="G2490" s="20">
        <v>33</v>
      </c>
      <c r="H2490" s="20">
        <v>360</v>
      </c>
      <c r="I2490" s="20">
        <v>790.85</v>
      </c>
      <c r="J2490" s="20">
        <v>2019</v>
      </c>
      <c r="K2490" s="20">
        <v>11</v>
      </c>
      <c r="L2490" s="20">
        <v>45</v>
      </c>
    </row>
    <row r="2491" spans="1:12" x14ac:dyDescent="0.3">
      <c r="A2491" s="21">
        <v>43773</v>
      </c>
      <c r="B2491" s="20" t="s">
        <v>757</v>
      </c>
      <c r="C2491" s="20" t="s">
        <v>758</v>
      </c>
      <c r="D2491" s="20" t="s">
        <v>759</v>
      </c>
      <c r="E2491" s="20">
        <v>10800</v>
      </c>
      <c r="F2491" s="20" t="s">
        <v>822</v>
      </c>
      <c r="G2491" s="20">
        <v>30</v>
      </c>
      <c r="H2491" s="20">
        <v>360</v>
      </c>
      <c r="I2491" s="20">
        <v>684.95</v>
      </c>
      <c r="J2491" s="20">
        <v>2019</v>
      </c>
      <c r="K2491" s="20">
        <v>11</v>
      </c>
      <c r="L2491" s="20">
        <v>45</v>
      </c>
    </row>
    <row r="2492" spans="1:12" x14ac:dyDescent="0.3">
      <c r="A2492" s="21">
        <v>43773</v>
      </c>
      <c r="B2492" s="20" t="s">
        <v>761</v>
      </c>
      <c r="C2492" s="20" t="s">
        <v>762</v>
      </c>
      <c r="D2492" s="20" t="s">
        <v>759</v>
      </c>
      <c r="E2492" s="20">
        <v>10080</v>
      </c>
      <c r="F2492" s="20" t="s">
        <v>823</v>
      </c>
      <c r="G2492" s="20">
        <v>28</v>
      </c>
      <c r="H2492" s="20">
        <v>360</v>
      </c>
      <c r="I2492" s="20">
        <v>671.1</v>
      </c>
      <c r="J2492" s="20">
        <v>2019</v>
      </c>
      <c r="K2492" s="20">
        <v>11</v>
      </c>
      <c r="L2492" s="20">
        <v>45</v>
      </c>
    </row>
    <row r="2493" spans="1:12" x14ac:dyDescent="0.3">
      <c r="A2493" s="21">
        <v>43773</v>
      </c>
      <c r="B2493" s="20" t="s">
        <v>764</v>
      </c>
      <c r="C2493" s="20" t="s">
        <v>765</v>
      </c>
      <c r="D2493" s="20" t="s">
        <v>759</v>
      </c>
      <c r="E2493" s="20">
        <v>9000</v>
      </c>
      <c r="F2493" s="20" t="s">
        <v>824</v>
      </c>
      <c r="G2493" s="20">
        <v>25</v>
      </c>
      <c r="H2493" s="20">
        <v>360</v>
      </c>
      <c r="I2493" s="20">
        <v>462.4</v>
      </c>
      <c r="J2493" s="20">
        <v>2019</v>
      </c>
      <c r="K2493" s="20">
        <v>11</v>
      </c>
      <c r="L2493" s="20">
        <v>45</v>
      </c>
    </row>
    <row r="2494" spans="1:12" x14ac:dyDescent="0.3">
      <c r="A2494" s="21">
        <v>43773</v>
      </c>
      <c r="B2494" s="20" t="s">
        <v>767</v>
      </c>
      <c r="C2494" s="20" t="s">
        <v>768</v>
      </c>
      <c r="D2494" s="20" t="s">
        <v>759</v>
      </c>
      <c r="E2494" s="20">
        <v>13320</v>
      </c>
      <c r="F2494" s="20" t="s">
        <v>812</v>
      </c>
      <c r="G2494" s="20">
        <v>37</v>
      </c>
      <c r="H2494" s="20">
        <v>360</v>
      </c>
      <c r="I2494" s="20">
        <v>802.14</v>
      </c>
      <c r="J2494" s="20">
        <v>2019</v>
      </c>
      <c r="K2494" s="20">
        <v>11</v>
      </c>
      <c r="L2494" s="20">
        <v>45</v>
      </c>
    </row>
    <row r="2495" spans="1:12" x14ac:dyDescent="0.3">
      <c r="A2495" s="21">
        <v>43773</v>
      </c>
      <c r="B2495" s="20" t="s">
        <v>773</v>
      </c>
      <c r="C2495" s="20" t="s">
        <v>774</v>
      </c>
      <c r="D2495" s="20" t="s">
        <v>759</v>
      </c>
      <c r="E2495" s="20">
        <v>12240</v>
      </c>
      <c r="F2495" s="20" t="s">
        <v>825</v>
      </c>
      <c r="G2495" s="20">
        <v>34</v>
      </c>
      <c r="H2495" s="20">
        <v>360</v>
      </c>
      <c r="I2495" s="20">
        <v>815.95</v>
      </c>
      <c r="J2495" s="20">
        <v>2019</v>
      </c>
      <c r="K2495" s="20">
        <v>11</v>
      </c>
      <c r="L2495" s="20">
        <v>45</v>
      </c>
    </row>
    <row r="2496" spans="1:12" x14ac:dyDescent="0.3">
      <c r="A2496" s="21">
        <v>43773</v>
      </c>
      <c r="B2496" s="20" t="s">
        <v>757</v>
      </c>
      <c r="C2496" s="20" t="s">
        <v>758</v>
      </c>
      <c r="D2496" s="20" t="s">
        <v>759</v>
      </c>
      <c r="E2496" s="20">
        <v>10080</v>
      </c>
      <c r="F2496" s="20" t="s">
        <v>822</v>
      </c>
      <c r="G2496" s="20">
        <v>28</v>
      </c>
      <c r="H2496" s="20">
        <v>360</v>
      </c>
      <c r="I2496" s="20">
        <v>643.75</v>
      </c>
      <c r="J2496" s="20">
        <v>2019</v>
      </c>
      <c r="K2496" s="20">
        <v>11</v>
      </c>
      <c r="L2496" s="20">
        <v>45</v>
      </c>
    </row>
    <row r="2497" spans="1:12" x14ac:dyDescent="0.3">
      <c r="A2497" s="21">
        <v>43773</v>
      </c>
      <c r="B2497" s="20" t="s">
        <v>761</v>
      </c>
      <c r="C2497" s="20" t="s">
        <v>762</v>
      </c>
      <c r="D2497" s="20" t="s">
        <v>759</v>
      </c>
      <c r="E2497" s="20">
        <v>7920</v>
      </c>
      <c r="F2497" s="20" t="s">
        <v>823</v>
      </c>
      <c r="G2497" s="20">
        <v>22</v>
      </c>
      <c r="H2497" s="20">
        <v>360</v>
      </c>
      <c r="I2497" s="20">
        <v>527.20000000000005</v>
      </c>
      <c r="J2497" s="20">
        <v>2019</v>
      </c>
      <c r="K2497" s="20">
        <v>11</v>
      </c>
      <c r="L2497" s="20">
        <v>45</v>
      </c>
    </row>
    <row r="2498" spans="1:12" x14ac:dyDescent="0.3">
      <c r="A2498" s="21">
        <v>43773</v>
      </c>
      <c r="B2498" s="20" t="s">
        <v>764</v>
      </c>
      <c r="C2498" s="20" t="s">
        <v>765</v>
      </c>
      <c r="D2498" s="20" t="s">
        <v>759</v>
      </c>
      <c r="E2498" s="20">
        <v>8640</v>
      </c>
      <c r="F2498" s="20" t="s">
        <v>824</v>
      </c>
      <c r="G2498" s="20">
        <v>24</v>
      </c>
      <c r="H2498" s="20">
        <v>360</v>
      </c>
      <c r="I2498" s="20">
        <v>442</v>
      </c>
      <c r="J2498" s="20">
        <v>2019</v>
      </c>
      <c r="K2498" s="20">
        <v>11</v>
      </c>
      <c r="L2498" s="20">
        <v>45</v>
      </c>
    </row>
    <row r="2499" spans="1:12" x14ac:dyDescent="0.3">
      <c r="A2499" s="21">
        <v>43773</v>
      </c>
      <c r="B2499" s="20" t="s">
        <v>767</v>
      </c>
      <c r="C2499" s="20" t="s">
        <v>768</v>
      </c>
      <c r="D2499" s="20" t="s">
        <v>759</v>
      </c>
      <c r="E2499" s="20">
        <v>13320</v>
      </c>
      <c r="F2499" s="20" t="s">
        <v>812</v>
      </c>
      <c r="G2499" s="20">
        <v>37</v>
      </c>
      <c r="H2499" s="20">
        <v>360</v>
      </c>
      <c r="I2499" s="20">
        <v>808.45</v>
      </c>
      <c r="J2499" s="20">
        <v>2019</v>
      </c>
      <c r="K2499" s="20">
        <v>11</v>
      </c>
      <c r="L2499" s="20">
        <v>45</v>
      </c>
    </row>
    <row r="2500" spans="1:12" x14ac:dyDescent="0.3">
      <c r="A2500" s="21">
        <v>43773</v>
      </c>
      <c r="B2500" s="20" t="s">
        <v>773</v>
      </c>
      <c r="C2500" s="20" t="s">
        <v>774</v>
      </c>
      <c r="D2500" s="20" t="s">
        <v>759</v>
      </c>
      <c r="E2500" s="20">
        <v>11880</v>
      </c>
      <c r="F2500" s="20" t="s">
        <v>825</v>
      </c>
      <c r="G2500" s="20">
        <v>33</v>
      </c>
      <c r="H2500" s="20">
        <v>360</v>
      </c>
      <c r="I2500" s="20">
        <v>795.7</v>
      </c>
      <c r="J2500" s="20">
        <v>2019</v>
      </c>
      <c r="K2500" s="20">
        <v>11</v>
      </c>
      <c r="L2500" s="20">
        <v>45</v>
      </c>
    </row>
    <row r="2501" spans="1:12" x14ac:dyDescent="0.3">
      <c r="A2501" s="21">
        <v>43770</v>
      </c>
      <c r="B2501" s="20" t="s">
        <v>757</v>
      </c>
      <c r="C2501" s="20" t="s">
        <v>758</v>
      </c>
      <c r="D2501" s="20" t="s">
        <v>759</v>
      </c>
      <c r="E2501" s="20">
        <v>10800</v>
      </c>
      <c r="F2501" s="20" t="s">
        <v>822</v>
      </c>
      <c r="G2501" s="20">
        <v>30</v>
      </c>
      <c r="H2501" s="20">
        <v>360</v>
      </c>
      <c r="I2501" s="20">
        <v>691.4</v>
      </c>
      <c r="J2501" s="20">
        <v>2019</v>
      </c>
      <c r="K2501" s="20">
        <v>11</v>
      </c>
      <c r="L2501" s="20">
        <v>44</v>
      </c>
    </row>
    <row r="2502" spans="1:12" x14ac:dyDescent="0.3">
      <c r="A2502" s="21">
        <v>43770</v>
      </c>
      <c r="B2502" s="20" t="s">
        <v>761</v>
      </c>
      <c r="C2502" s="20" t="s">
        <v>762</v>
      </c>
      <c r="D2502" s="20" t="s">
        <v>759</v>
      </c>
      <c r="E2502" s="20">
        <v>10080</v>
      </c>
      <c r="F2502" s="20" t="s">
        <v>823</v>
      </c>
      <c r="G2502" s="20">
        <v>28</v>
      </c>
      <c r="H2502" s="20">
        <v>360</v>
      </c>
      <c r="I2502" s="20">
        <v>668.65</v>
      </c>
      <c r="J2502" s="20">
        <v>2019</v>
      </c>
      <c r="K2502" s="20">
        <v>11</v>
      </c>
      <c r="L2502" s="20">
        <v>44</v>
      </c>
    </row>
    <row r="2503" spans="1:12" x14ac:dyDescent="0.3">
      <c r="A2503" s="21">
        <v>43770</v>
      </c>
      <c r="B2503" s="20" t="s">
        <v>764</v>
      </c>
      <c r="C2503" s="20" t="s">
        <v>765</v>
      </c>
      <c r="D2503" s="20" t="s">
        <v>759</v>
      </c>
      <c r="E2503" s="20">
        <v>8280</v>
      </c>
      <c r="F2503" s="20" t="s">
        <v>824</v>
      </c>
      <c r="G2503" s="20">
        <v>23</v>
      </c>
      <c r="H2503" s="20">
        <v>360</v>
      </c>
      <c r="I2503" s="20">
        <v>421.85</v>
      </c>
      <c r="J2503" s="20">
        <v>2019</v>
      </c>
      <c r="K2503" s="20">
        <v>11</v>
      </c>
      <c r="L2503" s="20">
        <v>44</v>
      </c>
    </row>
    <row r="2504" spans="1:12" x14ac:dyDescent="0.3">
      <c r="A2504" s="21">
        <v>43770</v>
      </c>
      <c r="B2504" s="20" t="s">
        <v>767</v>
      </c>
      <c r="C2504" s="20" t="s">
        <v>768</v>
      </c>
      <c r="D2504" s="20" t="s">
        <v>759</v>
      </c>
      <c r="E2504" s="20">
        <v>13320</v>
      </c>
      <c r="F2504" s="20" t="s">
        <v>812</v>
      </c>
      <c r="G2504" s="20">
        <v>37</v>
      </c>
      <c r="H2504" s="20">
        <v>360</v>
      </c>
      <c r="I2504" s="20">
        <v>803.85</v>
      </c>
      <c r="J2504" s="20">
        <v>2019</v>
      </c>
      <c r="K2504" s="20">
        <v>11</v>
      </c>
      <c r="L2504" s="20">
        <v>44</v>
      </c>
    </row>
    <row r="2505" spans="1:12" x14ac:dyDescent="0.3">
      <c r="A2505" s="21">
        <v>43770</v>
      </c>
      <c r="B2505" s="20" t="s">
        <v>773</v>
      </c>
      <c r="C2505" s="20" t="s">
        <v>774</v>
      </c>
      <c r="D2505" s="20" t="s">
        <v>759</v>
      </c>
      <c r="E2505" s="20">
        <v>11880</v>
      </c>
      <c r="F2505" s="20" t="s">
        <v>825</v>
      </c>
      <c r="G2505" s="20">
        <v>33</v>
      </c>
      <c r="H2505" s="20">
        <v>360</v>
      </c>
      <c r="I2505" s="20">
        <v>767.85</v>
      </c>
      <c r="J2505" s="20">
        <v>2019</v>
      </c>
      <c r="K2505" s="20">
        <v>11</v>
      </c>
      <c r="L2505" s="20">
        <v>44</v>
      </c>
    </row>
    <row r="2506" spans="1:12" x14ac:dyDescent="0.3">
      <c r="A2506" s="21">
        <v>43770</v>
      </c>
      <c r="B2506" s="20" t="s">
        <v>757</v>
      </c>
      <c r="C2506" s="20" t="s">
        <v>758</v>
      </c>
      <c r="D2506" s="20" t="s">
        <v>759</v>
      </c>
      <c r="E2506" s="20">
        <v>10440</v>
      </c>
      <c r="F2506" s="20" t="s">
        <v>822</v>
      </c>
      <c r="G2506" s="20">
        <v>29</v>
      </c>
      <c r="H2506" s="20">
        <v>360</v>
      </c>
      <c r="I2506" s="20">
        <v>671.85</v>
      </c>
      <c r="J2506" s="20">
        <v>2019</v>
      </c>
      <c r="K2506" s="20">
        <v>11</v>
      </c>
      <c r="L2506" s="20">
        <v>44</v>
      </c>
    </row>
    <row r="2507" spans="1:12" x14ac:dyDescent="0.3">
      <c r="A2507" s="21">
        <v>43770</v>
      </c>
      <c r="B2507" s="20" t="s">
        <v>761</v>
      </c>
      <c r="C2507" s="20" t="s">
        <v>762</v>
      </c>
      <c r="D2507" s="20" t="s">
        <v>759</v>
      </c>
      <c r="E2507" s="20">
        <v>8280</v>
      </c>
      <c r="F2507" s="20" t="s">
        <v>823</v>
      </c>
      <c r="G2507" s="20">
        <v>23</v>
      </c>
      <c r="H2507" s="20">
        <v>360</v>
      </c>
      <c r="I2507" s="20">
        <v>548.6</v>
      </c>
      <c r="J2507" s="20">
        <v>2019</v>
      </c>
      <c r="K2507" s="20">
        <v>11</v>
      </c>
      <c r="L2507" s="20">
        <v>44</v>
      </c>
    </row>
    <row r="2508" spans="1:12" x14ac:dyDescent="0.3">
      <c r="A2508" s="21">
        <v>43770</v>
      </c>
      <c r="B2508" s="20" t="s">
        <v>764</v>
      </c>
      <c r="C2508" s="20" t="s">
        <v>765</v>
      </c>
      <c r="D2508" s="20" t="s">
        <v>759</v>
      </c>
      <c r="E2508" s="20">
        <v>7920</v>
      </c>
      <c r="F2508" s="20" t="s">
        <v>824</v>
      </c>
      <c r="G2508" s="20">
        <v>22</v>
      </c>
      <c r="H2508" s="20">
        <v>360</v>
      </c>
      <c r="I2508" s="20">
        <v>401.2</v>
      </c>
      <c r="J2508" s="20">
        <v>2019</v>
      </c>
      <c r="K2508" s="20">
        <v>11</v>
      </c>
      <c r="L2508" s="20">
        <v>44</v>
      </c>
    </row>
    <row r="2509" spans="1:12" x14ac:dyDescent="0.3">
      <c r="A2509" s="21">
        <v>43770</v>
      </c>
      <c r="B2509" s="20" t="s">
        <v>767</v>
      </c>
      <c r="C2509" s="20" t="s">
        <v>768</v>
      </c>
      <c r="D2509" s="20" t="s">
        <v>759</v>
      </c>
      <c r="E2509" s="20">
        <v>13320</v>
      </c>
      <c r="F2509" s="20" t="s">
        <v>812</v>
      </c>
      <c r="G2509" s="20">
        <v>37</v>
      </c>
      <c r="H2509" s="20">
        <v>360</v>
      </c>
      <c r="I2509" s="20">
        <v>804.2</v>
      </c>
      <c r="J2509" s="20">
        <v>2019</v>
      </c>
      <c r="K2509" s="20">
        <v>11</v>
      </c>
      <c r="L2509" s="20">
        <v>44</v>
      </c>
    </row>
    <row r="2510" spans="1:12" x14ac:dyDescent="0.3">
      <c r="A2510" s="21">
        <v>43770</v>
      </c>
      <c r="B2510" s="20" t="s">
        <v>773</v>
      </c>
      <c r="C2510" s="20" t="s">
        <v>774</v>
      </c>
      <c r="D2510" s="20" t="s">
        <v>759</v>
      </c>
      <c r="E2510" s="20">
        <v>11520</v>
      </c>
      <c r="F2510" s="20" t="s">
        <v>825</v>
      </c>
      <c r="G2510" s="20">
        <v>32</v>
      </c>
      <c r="H2510" s="20">
        <v>360</v>
      </c>
      <c r="I2510" s="20">
        <v>770.14</v>
      </c>
      <c r="J2510" s="20">
        <v>2019</v>
      </c>
      <c r="K2510" s="20">
        <v>11</v>
      </c>
      <c r="L2510" s="20">
        <v>44</v>
      </c>
    </row>
    <row r="2511" spans="1:12" x14ac:dyDescent="0.3">
      <c r="A2511" s="21">
        <v>43769</v>
      </c>
      <c r="B2511" s="20" t="s">
        <v>757</v>
      </c>
      <c r="C2511" s="20" t="s">
        <v>758</v>
      </c>
      <c r="D2511" s="20" t="s">
        <v>759</v>
      </c>
      <c r="E2511" s="20">
        <v>12600</v>
      </c>
      <c r="F2511" s="20" t="s">
        <v>822</v>
      </c>
      <c r="G2511" s="20">
        <v>35</v>
      </c>
      <c r="H2511" s="20">
        <v>360</v>
      </c>
      <c r="I2511" s="20">
        <v>802.9</v>
      </c>
      <c r="J2511" s="20">
        <v>2019</v>
      </c>
      <c r="K2511" s="20">
        <v>10</v>
      </c>
      <c r="L2511" s="20">
        <v>44</v>
      </c>
    </row>
    <row r="2512" spans="1:12" x14ac:dyDescent="0.3">
      <c r="A2512" s="21">
        <v>43769</v>
      </c>
      <c r="B2512" s="20" t="s">
        <v>761</v>
      </c>
      <c r="C2512" s="20" t="s">
        <v>762</v>
      </c>
      <c r="D2512" s="20" t="s">
        <v>759</v>
      </c>
      <c r="E2512" s="20">
        <v>10080</v>
      </c>
      <c r="F2512" s="20" t="s">
        <v>823</v>
      </c>
      <c r="G2512" s="20">
        <v>28</v>
      </c>
      <c r="H2512" s="20">
        <v>360</v>
      </c>
      <c r="I2512" s="20">
        <v>666.3</v>
      </c>
      <c r="J2512" s="20">
        <v>2019</v>
      </c>
      <c r="K2512" s="20">
        <v>10</v>
      </c>
      <c r="L2512" s="20">
        <v>44</v>
      </c>
    </row>
    <row r="2513" spans="1:12" x14ac:dyDescent="0.3">
      <c r="A2513" s="21">
        <v>43769</v>
      </c>
      <c r="B2513" s="20" t="s">
        <v>764</v>
      </c>
      <c r="C2513" s="20" t="s">
        <v>765</v>
      </c>
      <c r="D2513" s="20" t="s">
        <v>759</v>
      </c>
      <c r="E2513" s="20">
        <v>7920</v>
      </c>
      <c r="F2513" s="20" t="s">
        <v>824</v>
      </c>
      <c r="G2513" s="20">
        <v>22</v>
      </c>
      <c r="H2513" s="20">
        <v>360</v>
      </c>
      <c r="I2513" s="20">
        <v>398.35</v>
      </c>
      <c r="J2513" s="20">
        <v>2019</v>
      </c>
      <c r="K2513" s="20">
        <v>10</v>
      </c>
      <c r="L2513" s="20">
        <v>44</v>
      </c>
    </row>
    <row r="2514" spans="1:12" x14ac:dyDescent="0.3">
      <c r="A2514" s="21">
        <v>43769</v>
      </c>
      <c r="B2514" s="20" t="s">
        <v>767</v>
      </c>
      <c r="C2514" s="20" t="s">
        <v>768</v>
      </c>
      <c r="D2514" s="20" t="s">
        <v>759</v>
      </c>
      <c r="E2514" s="20">
        <v>16200</v>
      </c>
      <c r="F2514" s="20" t="s">
        <v>812</v>
      </c>
      <c r="G2514" s="20">
        <v>45</v>
      </c>
      <c r="H2514" s="20">
        <v>360</v>
      </c>
      <c r="I2514" s="20">
        <v>970.6</v>
      </c>
      <c r="J2514" s="20">
        <v>2019</v>
      </c>
      <c r="K2514" s="20">
        <v>10</v>
      </c>
      <c r="L2514" s="20">
        <v>44</v>
      </c>
    </row>
    <row r="2515" spans="1:12" x14ac:dyDescent="0.3">
      <c r="A2515" s="21">
        <v>43769</v>
      </c>
      <c r="B2515" s="20" t="s">
        <v>773</v>
      </c>
      <c r="C2515" s="20" t="s">
        <v>774</v>
      </c>
      <c r="D2515" s="20" t="s">
        <v>759</v>
      </c>
      <c r="E2515" s="20">
        <v>12240</v>
      </c>
      <c r="F2515" s="20" t="s">
        <v>825</v>
      </c>
      <c r="G2515" s="20">
        <v>34</v>
      </c>
      <c r="H2515" s="20">
        <v>360</v>
      </c>
      <c r="I2515" s="20">
        <v>813.85</v>
      </c>
      <c r="J2515" s="20">
        <v>2019</v>
      </c>
      <c r="K2515" s="20">
        <v>10</v>
      </c>
      <c r="L2515" s="20">
        <v>44</v>
      </c>
    </row>
    <row r="2516" spans="1:12" x14ac:dyDescent="0.3">
      <c r="A2516" s="21">
        <v>43767</v>
      </c>
      <c r="B2516" s="20" t="s">
        <v>826</v>
      </c>
      <c r="C2516" s="20" t="s">
        <v>827</v>
      </c>
      <c r="D2516" s="20" t="s">
        <v>759</v>
      </c>
      <c r="E2516" s="20">
        <v>31320</v>
      </c>
      <c r="F2516" s="20" t="s">
        <v>828</v>
      </c>
      <c r="G2516" s="20">
        <v>87</v>
      </c>
      <c r="H2516" s="20">
        <v>360</v>
      </c>
      <c r="I2516" s="20">
        <v>1901.1</v>
      </c>
      <c r="J2516" s="20">
        <v>2019</v>
      </c>
      <c r="K2516" s="20">
        <v>10</v>
      </c>
      <c r="L2516" s="20">
        <v>44</v>
      </c>
    </row>
    <row r="2517" spans="1:12" x14ac:dyDescent="0.3">
      <c r="A2517" s="21">
        <v>43767</v>
      </c>
      <c r="B2517" s="20" t="s">
        <v>757</v>
      </c>
      <c r="C2517" s="20" t="s">
        <v>758</v>
      </c>
      <c r="D2517" s="20" t="s">
        <v>759</v>
      </c>
      <c r="E2517" s="20">
        <v>7920</v>
      </c>
      <c r="F2517" s="20" t="s">
        <v>829</v>
      </c>
      <c r="G2517" s="20">
        <v>22</v>
      </c>
      <c r="H2517" s="20">
        <v>360</v>
      </c>
      <c r="I2517" s="20">
        <v>496.8</v>
      </c>
      <c r="J2517" s="20">
        <v>2019</v>
      </c>
      <c r="K2517" s="20">
        <v>10</v>
      </c>
      <c r="L2517" s="20">
        <v>44</v>
      </c>
    </row>
    <row r="2518" spans="1:12" x14ac:dyDescent="0.3">
      <c r="A2518" s="21">
        <v>43767</v>
      </c>
      <c r="B2518" s="20" t="s">
        <v>761</v>
      </c>
      <c r="C2518" s="20" t="s">
        <v>762</v>
      </c>
      <c r="D2518" s="20" t="s">
        <v>759</v>
      </c>
      <c r="E2518" s="20">
        <v>6480</v>
      </c>
      <c r="F2518" s="20" t="s">
        <v>830</v>
      </c>
      <c r="G2518" s="20">
        <v>18</v>
      </c>
      <c r="H2518" s="20">
        <v>360</v>
      </c>
      <c r="I2518" s="20">
        <v>419.55</v>
      </c>
      <c r="J2518" s="20">
        <v>2019</v>
      </c>
      <c r="K2518" s="20">
        <v>10</v>
      </c>
      <c r="L2518" s="20">
        <v>44</v>
      </c>
    </row>
    <row r="2519" spans="1:12" x14ac:dyDescent="0.3">
      <c r="A2519" s="21">
        <v>43767</v>
      </c>
      <c r="B2519" s="20" t="s">
        <v>764</v>
      </c>
      <c r="C2519" s="20" t="s">
        <v>765</v>
      </c>
      <c r="D2519" s="20" t="s">
        <v>759</v>
      </c>
      <c r="E2519" s="20">
        <v>5400</v>
      </c>
      <c r="F2519" s="20" t="s">
        <v>831</v>
      </c>
      <c r="G2519" s="20">
        <v>15</v>
      </c>
      <c r="H2519" s="20">
        <v>360</v>
      </c>
      <c r="I2519" s="20">
        <v>271.05</v>
      </c>
      <c r="J2519" s="20">
        <v>2019</v>
      </c>
      <c r="K2519" s="20">
        <v>10</v>
      </c>
      <c r="L2519" s="20">
        <v>44</v>
      </c>
    </row>
    <row r="2520" spans="1:12" x14ac:dyDescent="0.3">
      <c r="A2520" s="21">
        <v>43767</v>
      </c>
      <c r="B2520" s="20" t="s">
        <v>767</v>
      </c>
      <c r="C2520" s="20" t="s">
        <v>768</v>
      </c>
      <c r="D2520" s="20" t="s">
        <v>759</v>
      </c>
      <c r="E2520" s="20">
        <v>10080</v>
      </c>
      <c r="F2520" s="20" t="s">
        <v>834</v>
      </c>
      <c r="G2520" s="20">
        <v>28</v>
      </c>
      <c r="H2520" s="20">
        <v>360</v>
      </c>
      <c r="I2520" s="20">
        <v>606.20000000000005</v>
      </c>
      <c r="J2520" s="20">
        <v>2019</v>
      </c>
      <c r="K2520" s="20">
        <v>10</v>
      </c>
      <c r="L2520" s="20">
        <v>44</v>
      </c>
    </row>
    <row r="2521" spans="1:12" x14ac:dyDescent="0.3">
      <c r="A2521" s="21">
        <v>43767</v>
      </c>
      <c r="B2521" s="20" t="s">
        <v>773</v>
      </c>
      <c r="C2521" s="20" t="s">
        <v>774</v>
      </c>
      <c r="D2521" s="20" t="s">
        <v>759</v>
      </c>
      <c r="E2521" s="20">
        <v>11520</v>
      </c>
      <c r="F2521" s="20" t="s">
        <v>832</v>
      </c>
      <c r="G2521" s="20">
        <v>32</v>
      </c>
      <c r="H2521" s="20">
        <v>360</v>
      </c>
      <c r="I2521" s="20">
        <v>768.65</v>
      </c>
      <c r="J2521" s="20">
        <v>2019</v>
      </c>
      <c r="K2521" s="20">
        <v>10</v>
      </c>
      <c r="L2521" s="20">
        <v>44</v>
      </c>
    </row>
    <row r="2522" spans="1:12" x14ac:dyDescent="0.3">
      <c r="A2522" s="21">
        <v>43767</v>
      </c>
      <c r="B2522" s="20" t="s">
        <v>757</v>
      </c>
      <c r="C2522" s="20" t="s">
        <v>758</v>
      </c>
      <c r="D2522" s="20" t="s">
        <v>759</v>
      </c>
      <c r="E2522" s="20">
        <v>10080</v>
      </c>
      <c r="F2522" s="20" t="s">
        <v>829</v>
      </c>
      <c r="G2522" s="20">
        <v>28</v>
      </c>
      <c r="H2522" s="20">
        <v>360</v>
      </c>
      <c r="I2522" s="20">
        <v>637.5</v>
      </c>
      <c r="J2522" s="20">
        <v>2019</v>
      </c>
      <c r="K2522" s="20">
        <v>10</v>
      </c>
      <c r="L2522" s="20">
        <v>44</v>
      </c>
    </row>
    <row r="2523" spans="1:12" x14ac:dyDescent="0.3">
      <c r="A2523" s="21">
        <v>43767</v>
      </c>
      <c r="B2523" s="20" t="s">
        <v>761</v>
      </c>
      <c r="C2523" s="20" t="s">
        <v>762</v>
      </c>
      <c r="D2523" s="20" t="s">
        <v>759</v>
      </c>
      <c r="E2523" s="20">
        <v>9000</v>
      </c>
      <c r="F2523" s="20" t="s">
        <v>830</v>
      </c>
      <c r="G2523" s="20">
        <v>25</v>
      </c>
      <c r="H2523" s="20">
        <v>360</v>
      </c>
      <c r="I2523" s="20">
        <v>594.99</v>
      </c>
      <c r="J2523" s="20">
        <v>2019</v>
      </c>
      <c r="K2523" s="20">
        <v>10</v>
      </c>
      <c r="L2523" s="20">
        <v>44</v>
      </c>
    </row>
    <row r="2524" spans="1:12" x14ac:dyDescent="0.3">
      <c r="A2524" s="21">
        <v>43767</v>
      </c>
      <c r="B2524" s="20" t="s">
        <v>764</v>
      </c>
      <c r="C2524" s="20" t="s">
        <v>765</v>
      </c>
      <c r="D2524" s="20" t="s">
        <v>759</v>
      </c>
      <c r="E2524" s="20">
        <v>6120</v>
      </c>
      <c r="F2524" s="20" t="s">
        <v>831</v>
      </c>
      <c r="G2524" s="20">
        <v>17</v>
      </c>
      <c r="H2524" s="20">
        <v>360</v>
      </c>
      <c r="I2524" s="20">
        <v>301.75</v>
      </c>
      <c r="J2524" s="20">
        <v>2019</v>
      </c>
      <c r="K2524" s="20">
        <v>10</v>
      </c>
      <c r="L2524" s="20">
        <v>44</v>
      </c>
    </row>
    <row r="2525" spans="1:12" x14ac:dyDescent="0.3">
      <c r="A2525" s="21">
        <v>43767</v>
      </c>
      <c r="B2525" s="20" t="s">
        <v>767</v>
      </c>
      <c r="C2525" s="20" t="s">
        <v>768</v>
      </c>
      <c r="D2525" s="20" t="s">
        <v>759</v>
      </c>
      <c r="E2525" s="20">
        <v>13320</v>
      </c>
      <c r="F2525" s="20" t="s">
        <v>834</v>
      </c>
      <c r="G2525" s="20">
        <v>37</v>
      </c>
      <c r="H2525" s="20">
        <v>360</v>
      </c>
      <c r="I2525" s="20">
        <v>790.8</v>
      </c>
      <c r="J2525" s="20">
        <v>2019</v>
      </c>
      <c r="K2525" s="20">
        <v>10</v>
      </c>
      <c r="L2525" s="20">
        <v>44</v>
      </c>
    </row>
    <row r="2526" spans="1:12" x14ac:dyDescent="0.3">
      <c r="A2526" s="21">
        <v>43767</v>
      </c>
      <c r="B2526" s="20" t="s">
        <v>773</v>
      </c>
      <c r="C2526" s="20" t="s">
        <v>774</v>
      </c>
      <c r="D2526" s="20" t="s">
        <v>759</v>
      </c>
      <c r="E2526" s="20">
        <v>11880</v>
      </c>
      <c r="F2526" s="20" t="s">
        <v>832</v>
      </c>
      <c r="G2526" s="20">
        <v>33</v>
      </c>
      <c r="H2526" s="20">
        <v>360</v>
      </c>
      <c r="I2526" s="20">
        <v>785.2</v>
      </c>
      <c r="J2526" s="20">
        <v>2019</v>
      </c>
      <c r="K2526" s="20">
        <v>10</v>
      </c>
      <c r="L2526" s="20">
        <v>44</v>
      </c>
    </row>
    <row r="2527" spans="1:12" x14ac:dyDescent="0.3">
      <c r="A2527" s="21">
        <v>43763</v>
      </c>
      <c r="B2527" s="20" t="s">
        <v>757</v>
      </c>
      <c r="C2527" s="20" t="s">
        <v>758</v>
      </c>
      <c r="D2527" s="20" t="s">
        <v>759</v>
      </c>
      <c r="E2527" s="20">
        <v>9720</v>
      </c>
      <c r="F2527" s="20" t="s">
        <v>829</v>
      </c>
      <c r="G2527" s="20">
        <v>27</v>
      </c>
      <c r="H2527" s="20">
        <v>360</v>
      </c>
      <c r="I2527" s="20">
        <v>616.75</v>
      </c>
      <c r="J2527" s="20">
        <v>2019</v>
      </c>
      <c r="K2527" s="20">
        <v>10</v>
      </c>
      <c r="L2527" s="20">
        <v>43</v>
      </c>
    </row>
    <row r="2528" spans="1:12" x14ac:dyDescent="0.3">
      <c r="A2528" s="21">
        <v>43763</v>
      </c>
      <c r="B2528" s="20" t="s">
        <v>761</v>
      </c>
      <c r="C2528" s="20" t="s">
        <v>762</v>
      </c>
      <c r="D2528" s="20" t="s">
        <v>759</v>
      </c>
      <c r="E2528" s="20">
        <v>9720</v>
      </c>
      <c r="F2528" s="20" t="s">
        <v>830</v>
      </c>
      <c r="G2528" s="20">
        <v>27</v>
      </c>
      <c r="H2528" s="20">
        <v>360</v>
      </c>
      <c r="I2528" s="20">
        <v>646.54999999999995</v>
      </c>
      <c r="J2528" s="20">
        <v>2019</v>
      </c>
      <c r="K2528" s="20">
        <v>10</v>
      </c>
      <c r="L2528" s="20">
        <v>43</v>
      </c>
    </row>
    <row r="2529" spans="1:12" x14ac:dyDescent="0.3">
      <c r="A2529" s="21">
        <v>43763</v>
      </c>
      <c r="B2529" s="20" t="s">
        <v>764</v>
      </c>
      <c r="C2529" s="20" t="s">
        <v>765</v>
      </c>
      <c r="D2529" s="20" t="s">
        <v>759</v>
      </c>
      <c r="E2529" s="20">
        <v>5400</v>
      </c>
      <c r="F2529" s="20" t="s">
        <v>831</v>
      </c>
      <c r="G2529" s="20">
        <v>15</v>
      </c>
      <c r="H2529" s="20">
        <v>360</v>
      </c>
      <c r="I2529" s="20">
        <v>263.64999999999998</v>
      </c>
      <c r="J2529" s="20">
        <v>2019</v>
      </c>
      <c r="K2529" s="20">
        <v>10</v>
      </c>
      <c r="L2529" s="20">
        <v>43</v>
      </c>
    </row>
    <row r="2530" spans="1:12" x14ac:dyDescent="0.3">
      <c r="A2530" s="21">
        <v>43763</v>
      </c>
      <c r="B2530" s="20" t="s">
        <v>767</v>
      </c>
      <c r="C2530" s="20" t="s">
        <v>768</v>
      </c>
      <c r="D2530" s="20" t="s">
        <v>759</v>
      </c>
      <c r="E2530" s="20">
        <v>13320</v>
      </c>
      <c r="F2530" s="20" t="s">
        <v>834</v>
      </c>
      <c r="G2530" s="20">
        <v>37</v>
      </c>
      <c r="H2530" s="20">
        <v>360</v>
      </c>
      <c r="I2530" s="20">
        <v>795.5</v>
      </c>
      <c r="J2530" s="20">
        <v>2019</v>
      </c>
      <c r="K2530" s="20">
        <v>10</v>
      </c>
      <c r="L2530" s="20">
        <v>43</v>
      </c>
    </row>
    <row r="2531" spans="1:12" x14ac:dyDescent="0.3">
      <c r="A2531" s="21">
        <v>43763</v>
      </c>
      <c r="B2531" s="20" t="s">
        <v>773</v>
      </c>
      <c r="C2531" s="20" t="s">
        <v>774</v>
      </c>
      <c r="D2531" s="20" t="s">
        <v>759</v>
      </c>
      <c r="E2531" s="20">
        <v>11880</v>
      </c>
      <c r="F2531" s="20" t="s">
        <v>832</v>
      </c>
      <c r="G2531" s="20">
        <v>33</v>
      </c>
      <c r="H2531" s="20">
        <v>360</v>
      </c>
      <c r="I2531" s="20">
        <v>791</v>
      </c>
      <c r="J2531" s="20">
        <v>2019</v>
      </c>
      <c r="K2531" s="20">
        <v>10</v>
      </c>
      <c r="L2531" s="20">
        <v>43</v>
      </c>
    </row>
    <row r="2532" spans="1:12" x14ac:dyDescent="0.3">
      <c r="A2532" s="21">
        <v>43763</v>
      </c>
      <c r="B2532" s="20" t="s">
        <v>757</v>
      </c>
      <c r="C2532" s="20" t="s">
        <v>758</v>
      </c>
      <c r="D2532" s="20" t="s">
        <v>759</v>
      </c>
      <c r="E2532" s="20">
        <v>10800</v>
      </c>
      <c r="F2532" s="20" t="s">
        <v>829</v>
      </c>
      <c r="G2532" s="20">
        <v>30</v>
      </c>
      <c r="H2532" s="20">
        <v>360</v>
      </c>
      <c r="I2532" s="20">
        <v>684.55</v>
      </c>
      <c r="J2532" s="20">
        <v>2019</v>
      </c>
      <c r="K2532" s="20">
        <v>10</v>
      </c>
      <c r="L2532" s="20">
        <v>43</v>
      </c>
    </row>
    <row r="2533" spans="1:12" x14ac:dyDescent="0.3">
      <c r="A2533" s="21">
        <v>43763</v>
      </c>
      <c r="B2533" s="20" t="s">
        <v>761</v>
      </c>
      <c r="C2533" s="20" t="s">
        <v>762</v>
      </c>
      <c r="D2533" s="20" t="s">
        <v>759</v>
      </c>
      <c r="E2533" s="20">
        <v>9360</v>
      </c>
      <c r="F2533" s="20" t="s">
        <v>830</v>
      </c>
      <c r="G2533" s="20">
        <v>26</v>
      </c>
      <c r="H2533" s="20">
        <v>360</v>
      </c>
      <c r="I2533" s="20">
        <v>624.6</v>
      </c>
      <c r="J2533" s="20">
        <v>2019</v>
      </c>
      <c r="K2533" s="20">
        <v>10</v>
      </c>
      <c r="L2533" s="20">
        <v>43</v>
      </c>
    </row>
    <row r="2534" spans="1:12" x14ac:dyDescent="0.3">
      <c r="A2534" s="21">
        <v>43763</v>
      </c>
      <c r="B2534" s="20" t="s">
        <v>764</v>
      </c>
      <c r="C2534" s="20" t="s">
        <v>765</v>
      </c>
      <c r="D2534" s="20" t="s">
        <v>759</v>
      </c>
      <c r="E2534" s="20">
        <v>5400</v>
      </c>
      <c r="F2534" s="20" t="s">
        <v>831</v>
      </c>
      <c r="G2534" s="20">
        <v>15</v>
      </c>
      <c r="H2534" s="20">
        <v>360</v>
      </c>
      <c r="I2534" s="20">
        <v>261.64999999999998</v>
      </c>
      <c r="J2534" s="20">
        <v>2019</v>
      </c>
      <c r="K2534" s="20">
        <v>10</v>
      </c>
      <c r="L2534" s="20">
        <v>43</v>
      </c>
    </row>
    <row r="2535" spans="1:12" x14ac:dyDescent="0.3">
      <c r="A2535" s="21">
        <v>43763</v>
      </c>
      <c r="B2535" s="20" t="s">
        <v>767</v>
      </c>
      <c r="C2535" s="20" t="s">
        <v>768</v>
      </c>
      <c r="D2535" s="20" t="s">
        <v>759</v>
      </c>
      <c r="E2535" s="20">
        <v>13320</v>
      </c>
      <c r="F2535" s="20" t="s">
        <v>834</v>
      </c>
      <c r="G2535" s="20">
        <v>37</v>
      </c>
      <c r="H2535" s="20">
        <v>360</v>
      </c>
      <c r="I2535" s="20">
        <v>792.15</v>
      </c>
      <c r="J2535" s="20">
        <v>2019</v>
      </c>
      <c r="K2535" s="20">
        <v>10</v>
      </c>
      <c r="L2535" s="20">
        <v>43</v>
      </c>
    </row>
    <row r="2536" spans="1:12" x14ac:dyDescent="0.3">
      <c r="A2536" s="21">
        <v>43763</v>
      </c>
      <c r="B2536" s="20" t="s">
        <v>770</v>
      </c>
      <c r="C2536" s="20" t="s">
        <v>771</v>
      </c>
      <c r="D2536" s="20" t="s">
        <v>759</v>
      </c>
      <c r="E2536" s="20">
        <v>360</v>
      </c>
      <c r="F2536" s="20" t="s">
        <v>833</v>
      </c>
      <c r="G2536" s="20">
        <v>1</v>
      </c>
      <c r="H2536" s="20">
        <v>360</v>
      </c>
      <c r="I2536" s="20">
        <v>21.6</v>
      </c>
      <c r="J2536" s="20">
        <v>2019</v>
      </c>
      <c r="K2536" s="20">
        <v>10</v>
      </c>
      <c r="L2536" s="20">
        <v>43</v>
      </c>
    </row>
    <row r="2537" spans="1:12" x14ac:dyDescent="0.3">
      <c r="A2537" s="21">
        <v>43763</v>
      </c>
      <c r="B2537" s="20" t="s">
        <v>773</v>
      </c>
      <c r="C2537" s="20" t="s">
        <v>774</v>
      </c>
      <c r="D2537" s="20" t="s">
        <v>759</v>
      </c>
      <c r="E2537" s="20">
        <v>12240</v>
      </c>
      <c r="F2537" s="20" t="s">
        <v>832</v>
      </c>
      <c r="G2537" s="20">
        <v>34</v>
      </c>
      <c r="H2537" s="20">
        <v>360</v>
      </c>
      <c r="I2537" s="20">
        <v>809.15</v>
      </c>
      <c r="J2537" s="20">
        <v>2019</v>
      </c>
      <c r="K2537" s="20">
        <v>10</v>
      </c>
      <c r="L2537" s="20">
        <v>43</v>
      </c>
    </row>
    <row r="2538" spans="1:12" x14ac:dyDescent="0.3">
      <c r="A2538" s="21">
        <v>43761</v>
      </c>
      <c r="B2538" s="20" t="s">
        <v>757</v>
      </c>
      <c r="C2538" s="20" t="s">
        <v>758</v>
      </c>
      <c r="D2538" s="20" t="s">
        <v>759</v>
      </c>
      <c r="E2538" s="20">
        <v>10440</v>
      </c>
      <c r="F2538" s="20" t="s">
        <v>829</v>
      </c>
      <c r="G2538" s="20">
        <v>29</v>
      </c>
      <c r="H2538" s="20">
        <v>360</v>
      </c>
      <c r="I2538" s="20">
        <v>662.85</v>
      </c>
      <c r="J2538" s="20">
        <v>2019</v>
      </c>
      <c r="K2538" s="20">
        <v>10</v>
      </c>
      <c r="L2538" s="20">
        <v>43</v>
      </c>
    </row>
    <row r="2539" spans="1:12" x14ac:dyDescent="0.3">
      <c r="A2539" s="21">
        <v>43761</v>
      </c>
      <c r="B2539" s="20" t="s">
        <v>761</v>
      </c>
      <c r="C2539" s="20" t="s">
        <v>762</v>
      </c>
      <c r="D2539" s="20" t="s">
        <v>759</v>
      </c>
      <c r="E2539" s="20">
        <v>9360</v>
      </c>
      <c r="F2539" s="20" t="s">
        <v>830</v>
      </c>
      <c r="G2539" s="20">
        <v>26</v>
      </c>
      <c r="H2539" s="20">
        <v>360</v>
      </c>
      <c r="I2539" s="20">
        <v>621.9</v>
      </c>
      <c r="J2539" s="20">
        <v>2019</v>
      </c>
      <c r="K2539" s="20">
        <v>10</v>
      </c>
      <c r="L2539" s="20">
        <v>43</v>
      </c>
    </row>
    <row r="2540" spans="1:12" x14ac:dyDescent="0.3">
      <c r="A2540" s="21">
        <v>43761</v>
      </c>
      <c r="B2540" s="20" t="s">
        <v>764</v>
      </c>
      <c r="C2540" s="20" t="s">
        <v>765</v>
      </c>
      <c r="D2540" s="20" t="s">
        <v>759</v>
      </c>
      <c r="E2540" s="20">
        <v>4320</v>
      </c>
      <c r="F2540" s="20" t="s">
        <v>831</v>
      </c>
      <c r="G2540" s="20">
        <v>12</v>
      </c>
      <c r="H2540" s="20">
        <v>360</v>
      </c>
      <c r="I2540" s="20">
        <v>210.5</v>
      </c>
      <c r="J2540" s="20">
        <v>2019</v>
      </c>
      <c r="K2540" s="20">
        <v>10</v>
      </c>
      <c r="L2540" s="20">
        <v>43</v>
      </c>
    </row>
    <row r="2541" spans="1:12" x14ac:dyDescent="0.3">
      <c r="A2541" s="21">
        <v>43761</v>
      </c>
      <c r="B2541" s="20" t="s">
        <v>767</v>
      </c>
      <c r="C2541" s="20" t="s">
        <v>768</v>
      </c>
      <c r="D2541" s="20" t="s">
        <v>759</v>
      </c>
      <c r="E2541" s="20">
        <v>14040</v>
      </c>
      <c r="F2541" s="20" t="s">
        <v>834</v>
      </c>
      <c r="G2541" s="20">
        <v>39</v>
      </c>
      <c r="H2541" s="20">
        <v>360</v>
      </c>
      <c r="I2541" s="20">
        <v>839.2</v>
      </c>
      <c r="J2541" s="20">
        <v>2019</v>
      </c>
      <c r="K2541" s="20">
        <v>10</v>
      </c>
      <c r="L2541" s="20">
        <v>43</v>
      </c>
    </row>
    <row r="2542" spans="1:12" x14ac:dyDescent="0.3">
      <c r="A2542" s="21">
        <v>43761</v>
      </c>
      <c r="B2542" s="20" t="s">
        <v>770</v>
      </c>
      <c r="C2542" s="20" t="s">
        <v>771</v>
      </c>
      <c r="D2542" s="20" t="s">
        <v>759</v>
      </c>
      <c r="E2542" s="20">
        <v>5400</v>
      </c>
      <c r="F2542" s="20" t="s">
        <v>833</v>
      </c>
      <c r="G2542" s="20">
        <v>15</v>
      </c>
      <c r="H2542" s="20">
        <v>360</v>
      </c>
      <c r="I2542" s="20">
        <v>351.45</v>
      </c>
      <c r="J2542" s="20">
        <v>2019</v>
      </c>
      <c r="K2542" s="20">
        <v>10</v>
      </c>
      <c r="L2542" s="20">
        <v>43</v>
      </c>
    </row>
    <row r="2543" spans="1:12" x14ac:dyDescent="0.3">
      <c r="A2543" s="21">
        <v>43761</v>
      </c>
      <c r="B2543" s="20" t="s">
        <v>773</v>
      </c>
      <c r="C2543" s="20" t="s">
        <v>774</v>
      </c>
      <c r="D2543" s="20" t="s">
        <v>759</v>
      </c>
      <c r="E2543" s="20">
        <v>11880</v>
      </c>
      <c r="F2543" s="20" t="s">
        <v>832</v>
      </c>
      <c r="G2543" s="20">
        <v>33</v>
      </c>
      <c r="H2543" s="20">
        <v>360</v>
      </c>
      <c r="I2543" s="20">
        <v>788.45</v>
      </c>
      <c r="J2543" s="20">
        <v>2019</v>
      </c>
      <c r="K2543" s="20">
        <v>10</v>
      </c>
      <c r="L2543" s="20">
        <v>43</v>
      </c>
    </row>
    <row r="2544" spans="1:12" x14ac:dyDescent="0.3">
      <c r="A2544" s="21">
        <v>43761</v>
      </c>
      <c r="B2544" s="20" t="s">
        <v>757</v>
      </c>
      <c r="C2544" s="20" t="s">
        <v>758</v>
      </c>
      <c r="D2544" s="20" t="s">
        <v>759</v>
      </c>
      <c r="E2544" s="20">
        <v>11880</v>
      </c>
      <c r="F2544" s="20" t="s">
        <v>829</v>
      </c>
      <c r="G2544" s="20">
        <v>33</v>
      </c>
      <c r="H2544" s="20">
        <v>360</v>
      </c>
      <c r="I2544" s="20">
        <v>755.65</v>
      </c>
      <c r="J2544" s="20">
        <v>2019</v>
      </c>
      <c r="K2544" s="20">
        <v>10</v>
      </c>
      <c r="L2544" s="20">
        <v>43</v>
      </c>
    </row>
    <row r="2545" spans="1:12" x14ac:dyDescent="0.3">
      <c r="A2545" s="21">
        <v>43761</v>
      </c>
      <c r="B2545" s="20" t="s">
        <v>761</v>
      </c>
      <c r="C2545" s="20" t="s">
        <v>762</v>
      </c>
      <c r="D2545" s="20" t="s">
        <v>759</v>
      </c>
      <c r="E2545" s="20">
        <v>9360</v>
      </c>
      <c r="F2545" s="20" t="s">
        <v>830</v>
      </c>
      <c r="G2545" s="20">
        <v>26</v>
      </c>
      <c r="H2545" s="20">
        <v>360</v>
      </c>
      <c r="I2545" s="20">
        <v>623.95000000000005</v>
      </c>
      <c r="J2545" s="20">
        <v>2019</v>
      </c>
      <c r="K2545" s="20">
        <v>10</v>
      </c>
      <c r="L2545" s="20">
        <v>43</v>
      </c>
    </row>
    <row r="2546" spans="1:12" x14ac:dyDescent="0.3">
      <c r="A2546" s="21">
        <v>43761</v>
      </c>
      <c r="B2546" s="20" t="s">
        <v>764</v>
      </c>
      <c r="C2546" s="20" t="s">
        <v>765</v>
      </c>
      <c r="D2546" s="20" t="s">
        <v>759</v>
      </c>
      <c r="E2546" s="20">
        <v>3960</v>
      </c>
      <c r="F2546" s="20" t="s">
        <v>831</v>
      </c>
      <c r="G2546" s="20">
        <v>11</v>
      </c>
      <c r="H2546" s="20">
        <v>360</v>
      </c>
      <c r="I2546" s="20">
        <v>193.45</v>
      </c>
      <c r="J2546" s="20">
        <v>2019</v>
      </c>
      <c r="K2546" s="20">
        <v>10</v>
      </c>
      <c r="L2546" s="20">
        <v>43</v>
      </c>
    </row>
    <row r="2547" spans="1:12" x14ac:dyDescent="0.3">
      <c r="A2547" s="21">
        <v>43761</v>
      </c>
      <c r="B2547" s="20" t="s">
        <v>767</v>
      </c>
      <c r="C2547" s="20" t="s">
        <v>768</v>
      </c>
      <c r="D2547" s="20" t="s">
        <v>759</v>
      </c>
      <c r="E2547" s="20">
        <v>13680</v>
      </c>
      <c r="F2547" s="20" t="s">
        <v>834</v>
      </c>
      <c r="G2547" s="20">
        <v>38</v>
      </c>
      <c r="H2547" s="20">
        <v>360</v>
      </c>
      <c r="I2547" s="20">
        <v>820.35</v>
      </c>
      <c r="J2547" s="20">
        <v>2019</v>
      </c>
      <c r="K2547" s="20">
        <v>10</v>
      </c>
      <c r="L2547" s="20">
        <v>43</v>
      </c>
    </row>
    <row r="2548" spans="1:12" x14ac:dyDescent="0.3">
      <c r="A2548" s="21">
        <v>43761</v>
      </c>
      <c r="B2548" s="20" t="s">
        <v>770</v>
      </c>
      <c r="C2548" s="20" t="s">
        <v>771</v>
      </c>
      <c r="D2548" s="20" t="s">
        <v>759</v>
      </c>
      <c r="E2548" s="20">
        <v>4320</v>
      </c>
      <c r="F2548" s="20" t="s">
        <v>833</v>
      </c>
      <c r="G2548" s="20">
        <v>12</v>
      </c>
      <c r="H2548" s="20">
        <v>360</v>
      </c>
      <c r="I2548" s="20">
        <v>267</v>
      </c>
      <c r="J2548" s="20">
        <v>2019</v>
      </c>
      <c r="K2548" s="20">
        <v>10</v>
      </c>
      <c r="L2548" s="20">
        <v>43</v>
      </c>
    </row>
    <row r="2549" spans="1:12" x14ac:dyDescent="0.3">
      <c r="A2549" s="21">
        <v>43761</v>
      </c>
      <c r="B2549" s="20" t="s">
        <v>773</v>
      </c>
      <c r="C2549" s="20" t="s">
        <v>774</v>
      </c>
      <c r="D2549" s="20" t="s">
        <v>759</v>
      </c>
      <c r="E2549" s="20">
        <v>11880</v>
      </c>
      <c r="F2549" s="20" t="s">
        <v>832</v>
      </c>
      <c r="G2549" s="20">
        <v>33</v>
      </c>
      <c r="H2549" s="20">
        <v>360</v>
      </c>
      <c r="I2549" s="20">
        <v>796</v>
      </c>
      <c r="J2549" s="20">
        <v>2019</v>
      </c>
      <c r="K2549" s="20">
        <v>10</v>
      </c>
      <c r="L2549" s="20">
        <v>43</v>
      </c>
    </row>
    <row r="2550" spans="1:12" x14ac:dyDescent="0.3">
      <c r="A2550" s="21">
        <v>43761</v>
      </c>
      <c r="B2550" s="20" t="s">
        <v>757</v>
      </c>
      <c r="C2550" s="20" t="s">
        <v>758</v>
      </c>
      <c r="D2550" s="20" t="s">
        <v>759</v>
      </c>
      <c r="E2550" s="20">
        <v>11880</v>
      </c>
      <c r="F2550" s="20" t="s">
        <v>829</v>
      </c>
      <c r="G2550" s="20">
        <v>33</v>
      </c>
      <c r="H2550" s="20">
        <v>360</v>
      </c>
      <c r="I2550" s="20">
        <v>755.15</v>
      </c>
      <c r="J2550" s="20">
        <v>2019</v>
      </c>
      <c r="K2550" s="20">
        <v>10</v>
      </c>
      <c r="L2550" s="20">
        <v>43</v>
      </c>
    </row>
    <row r="2551" spans="1:12" x14ac:dyDescent="0.3">
      <c r="A2551" s="21">
        <v>43761</v>
      </c>
      <c r="B2551" s="20" t="s">
        <v>761</v>
      </c>
      <c r="C2551" s="20" t="s">
        <v>762</v>
      </c>
      <c r="D2551" s="20" t="s">
        <v>759</v>
      </c>
      <c r="E2551" s="20">
        <v>10440</v>
      </c>
      <c r="F2551" s="20" t="s">
        <v>830</v>
      </c>
      <c r="G2551" s="20">
        <v>29</v>
      </c>
      <c r="H2551" s="20">
        <v>360</v>
      </c>
      <c r="I2551" s="20">
        <v>690.75</v>
      </c>
      <c r="J2551" s="20">
        <v>2019</v>
      </c>
      <c r="K2551" s="20">
        <v>10</v>
      </c>
      <c r="L2551" s="20">
        <v>43</v>
      </c>
    </row>
    <row r="2552" spans="1:12" x14ac:dyDescent="0.3">
      <c r="A2552" s="21">
        <v>43761</v>
      </c>
      <c r="B2552" s="20" t="s">
        <v>764</v>
      </c>
      <c r="C2552" s="20" t="s">
        <v>765</v>
      </c>
      <c r="D2552" s="20" t="s">
        <v>759</v>
      </c>
      <c r="E2552" s="20">
        <v>3960</v>
      </c>
      <c r="F2552" s="20" t="s">
        <v>831</v>
      </c>
      <c r="G2552" s="20">
        <v>11</v>
      </c>
      <c r="H2552" s="20">
        <v>360</v>
      </c>
      <c r="I2552" s="20">
        <v>189.4</v>
      </c>
      <c r="J2552" s="20">
        <v>2019</v>
      </c>
      <c r="K2552" s="20">
        <v>10</v>
      </c>
      <c r="L2552" s="20">
        <v>43</v>
      </c>
    </row>
    <row r="2553" spans="1:12" x14ac:dyDescent="0.3">
      <c r="A2553" s="21">
        <v>43761</v>
      </c>
      <c r="B2553" s="20" t="s">
        <v>767</v>
      </c>
      <c r="C2553" s="20" t="s">
        <v>768</v>
      </c>
      <c r="D2553" s="20" t="s">
        <v>759</v>
      </c>
      <c r="E2553" s="20">
        <v>14040</v>
      </c>
      <c r="F2553" s="20" t="s">
        <v>834</v>
      </c>
      <c r="G2553" s="20">
        <v>39</v>
      </c>
      <c r="H2553" s="20">
        <v>360</v>
      </c>
      <c r="I2553" s="20">
        <v>835.8</v>
      </c>
      <c r="J2553" s="20">
        <v>2019</v>
      </c>
      <c r="K2553" s="20">
        <v>10</v>
      </c>
      <c r="L2553" s="20">
        <v>43</v>
      </c>
    </row>
    <row r="2554" spans="1:12" x14ac:dyDescent="0.3">
      <c r="A2554" s="21">
        <v>43761</v>
      </c>
      <c r="B2554" s="20" t="s">
        <v>770</v>
      </c>
      <c r="C2554" s="20" t="s">
        <v>771</v>
      </c>
      <c r="D2554" s="20" t="s">
        <v>759</v>
      </c>
      <c r="E2554" s="20">
        <v>11880</v>
      </c>
      <c r="F2554" s="20" t="s">
        <v>833</v>
      </c>
      <c r="G2554" s="20">
        <v>33</v>
      </c>
      <c r="H2554" s="20">
        <v>360</v>
      </c>
      <c r="I2554" s="20">
        <v>746.9</v>
      </c>
      <c r="J2554" s="20">
        <v>2019</v>
      </c>
      <c r="K2554" s="20">
        <v>10</v>
      </c>
      <c r="L2554" s="20">
        <v>43</v>
      </c>
    </row>
    <row r="2555" spans="1:12" x14ac:dyDescent="0.3">
      <c r="A2555" s="21">
        <v>43761</v>
      </c>
      <c r="B2555" s="20" t="s">
        <v>773</v>
      </c>
      <c r="C2555" s="20" t="s">
        <v>774</v>
      </c>
      <c r="D2555" s="20" t="s">
        <v>759</v>
      </c>
      <c r="E2555" s="20">
        <v>13680</v>
      </c>
      <c r="F2555" s="20" t="s">
        <v>832</v>
      </c>
      <c r="G2555" s="20">
        <v>38</v>
      </c>
      <c r="H2555" s="20">
        <v>360</v>
      </c>
      <c r="I2555" s="20">
        <v>911.05</v>
      </c>
      <c r="J2555" s="20">
        <v>2019</v>
      </c>
      <c r="K2555" s="20">
        <v>10</v>
      </c>
      <c r="L2555" s="20">
        <v>43</v>
      </c>
    </row>
    <row r="2556" spans="1:12" x14ac:dyDescent="0.3">
      <c r="A2556" s="21">
        <v>43759</v>
      </c>
      <c r="B2556" s="20" t="s">
        <v>826</v>
      </c>
      <c r="C2556" s="20" t="s">
        <v>827</v>
      </c>
      <c r="D2556" s="20" t="s">
        <v>759</v>
      </c>
      <c r="E2556" s="20">
        <v>32040</v>
      </c>
      <c r="F2556" s="20" t="s">
        <v>835</v>
      </c>
      <c r="G2556" s="20">
        <v>89</v>
      </c>
      <c r="H2556" s="20">
        <v>360</v>
      </c>
      <c r="I2556" s="20">
        <v>1945.15</v>
      </c>
      <c r="J2556" s="20">
        <v>2019</v>
      </c>
      <c r="K2556" s="20">
        <v>10</v>
      </c>
      <c r="L2556" s="20">
        <v>43</v>
      </c>
    </row>
    <row r="2557" spans="1:12" x14ac:dyDescent="0.3">
      <c r="A2557" s="21">
        <v>43759</v>
      </c>
      <c r="B2557" s="20" t="s">
        <v>757</v>
      </c>
      <c r="C2557" s="20" t="s">
        <v>758</v>
      </c>
      <c r="D2557" s="20" t="s">
        <v>759</v>
      </c>
      <c r="E2557" s="20">
        <v>10440</v>
      </c>
      <c r="F2557" s="20" t="s">
        <v>836</v>
      </c>
      <c r="G2557" s="20">
        <v>29</v>
      </c>
      <c r="H2557" s="20">
        <v>360</v>
      </c>
      <c r="I2557" s="20">
        <v>661.65</v>
      </c>
      <c r="J2557" s="20">
        <v>2019</v>
      </c>
      <c r="K2557" s="20">
        <v>10</v>
      </c>
      <c r="L2557" s="20">
        <v>43</v>
      </c>
    </row>
    <row r="2558" spans="1:12" x14ac:dyDescent="0.3">
      <c r="A2558" s="21">
        <v>43759</v>
      </c>
      <c r="B2558" s="20" t="s">
        <v>761</v>
      </c>
      <c r="C2558" s="20" t="s">
        <v>762</v>
      </c>
      <c r="D2558" s="20" t="s">
        <v>759</v>
      </c>
      <c r="E2558" s="20">
        <v>7200</v>
      </c>
      <c r="F2558" s="20" t="s">
        <v>837</v>
      </c>
      <c r="G2558" s="20">
        <v>20</v>
      </c>
      <c r="H2558" s="20">
        <v>360</v>
      </c>
      <c r="I2558" s="20">
        <v>477</v>
      </c>
      <c r="J2558" s="20">
        <v>2019</v>
      </c>
      <c r="K2558" s="20">
        <v>10</v>
      </c>
      <c r="L2558" s="20">
        <v>43</v>
      </c>
    </row>
    <row r="2559" spans="1:12" x14ac:dyDescent="0.3">
      <c r="A2559" s="21">
        <v>43759</v>
      </c>
      <c r="B2559" s="20" t="s">
        <v>764</v>
      </c>
      <c r="C2559" s="20" t="s">
        <v>765</v>
      </c>
      <c r="D2559" s="20" t="s">
        <v>759</v>
      </c>
      <c r="E2559" s="20">
        <v>2880</v>
      </c>
      <c r="F2559" s="20" t="s">
        <v>838</v>
      </c>
      <c r="G2559" s="20">
        <v>8</v>
      </c>
      <c r="H2559" s="20">
        <v>360</v>
      </c>
      <c r="I2559" s="20">
        <v>135.55000000000001</v>
      </c>
      <c r="J2559" s="20">
        <v>2019</v>
      </c>
      <c r="K2559" s="20">
        <v>10</v>
      </c>
      <c r="L2559" s="20">
        <v>43</v>
      </c>
    </row>
    <row r="2560" spans="1:12" x14ac:dyDescent="0.3">
      <c r="A2560" s="21">
        <v>43759</v>
      </c>
      <c r="B2560" s="20" t="s">
        <v>767</v>
      </c>
      <c r="C2560" s="20" t="s">
        <v>768</v>
      </c>
      <c r="D2560" s="20" t="s">
        <v>759</v>
      </c>
      <c r="E2560" s="20">
        <v>12960</v>
      </c>
      <c r="F2560" s="20" t="s">
        <v>839</v>
      </c>
      <c r="G2560" s="20">
        <v>36</v>
      </c>
      <c r="H2560" s="20">
        <v>360</v>
      </c>
      <c r="I2560" s="20">
        <v>760.15</v>
      </c>
      <c r="J2560" s="20">
        <v>2019</v>
      </c>
      <c r="K2560" s="20">
        <v>10</v>
      </c>
      <c r="L2560" s="20">
        <v>43</v>
      </c>
    </row>
    <row r="2561" spans="1:12" x14ac:dyDescent="0.3">
      <c r="A2561" s="21">
        <v>43759</v>
      </c>
      <c r="B2561" s="20" t="s">
        <v>770</v>
      </c>
      <c r="C2561" s="20" t="s">
        <v>771</v>
      </c>
      <c r="D2561" s="20" t="s">
        <v>759</v>
      </c>
      <c r="E2561" s="20">
        <v>12240</v>
      </c>
      <c r="F2561" s="20" t="s">
        <v>840</v>
      </c>
      <c r="G2561" s="20">
        <v>34</v>
      </c>
      <c r="H2561" s="20">
        <v>360</v>
      </c>
      <c r="I2561" s="20">
        <v>781.95</v>
      </c>
      <c r="J2561" s="20">
        <v>2019</v>
      </c>
      <c r="K2561" s="20">
        <v>10</v>
      </c>
      <c r="L2561" s="20">
        <v>43</v>
      </c>
    </row>
    <row r="2562" spans="1:12" x14ac:dyDescent="0.3">
      <c r="A2562" s="21">
        <v>43759</v>
      </c>
      <c r="B2562" s="20" t="s">
        <v>773</v>
      </c>
      <c r="C2562" s="20" t="s">
        <v>774</v>
      </c>
      <c r="D2562" s="20" t="s">
        <v>759</v>
      </c>
      <c r="E2562" s="20">
        <v>11880</v>
      </c>
      <c r="F2562" s="20" t="s">
        <v>841</v>
      </c>
      <c r="G2562" s="20">
        <v>33</v>
      </c>
      <c r="H2562" s="20">
        <v>360</v>
      </c>
      <c r="I2562" s="20">
        <v>791.6</v>
      </c>
      <c r="J2562" s="20">
        <v>2019</v>
      </c>
      <c r="K2562" s="20">
        <v>10</v>
      </c>
      <c r="L2562" s="20">
        <v>43</v>
      </c>
    </row>
    <row r="2563" spans="1:12" x14ac:dyDescent="0.3">
      <c r="A2563" s="21">
        <v>43759</v>
      </c>
      <c r="B2563" s="20" t="s">
        <v>757</v>
      </c>
      <c r="C2563" s="20" t="s">
        <v>758</v>
      </c>
      <c r="D2563" s="20" t="s">
        <v>759</v>
      </c>
      <c r="E2563" s="20">
        <v>7560</v>
      </c>
      <c r="F2563" s="20" t="s">
        <v>836</v>
      </c>
      <c r="G2563" s="20">
        <v>21</v>
      </c>
      <c r="H2563" s="20">
        <v>360</v>
      </c>
      <c r="I2563" s="20">
        <v>483.7</v>
      </c>
      <c r="J2563" s="20">
        <v>2019</v>
      </c>
      <c r="K2563" s="20">
        <v>10</v>
      </c>
      <c r="L2563" s="20">
        <v>43</v>
      </c>
    </row>
    <row r="2564" spans="1:12" x14ac:dyDescent="0.3">
      <c r="A2564" s="21">
        <v>43759</v>
      </c>
      <c r="B2564" s="20" t="s">
        <v>761</v>
      </c>
      <c r="C2564" s="20" t="s">
        <v>762</v>
      </c>
      <c r="D2564" s="20" t="s">
        <v>759</v>
      </c>
      <c r="E2564" s="20">
        <v>5400</v>
      </c>
      <c r="F2564" s="20" t="s">
        <v>837</v>
      </c>
      <c r="G2564" s="20">
        <v>15</v>
      </c>
      <c r="H2564" s="20">
        <v>360</v>
      </c>
      <c r="I2564" s="20">
        <v>358.85</v>
      </c>
      <c r="J2564" s="20">
        <v>2019</v>
      </c>
      <c r="K2564" s="20">
        <v>10</v>
      </c>
      <c r="L2564" s="20">
        <v>43</v>
      </c>
    </row>
    <row r="2565" spans="1:12" x14ac:dyDescent="0.3">
      <c r="A2565" s="21">
        <v>43759</v>
      </c>
      <c r="B2565" s="20" t="s">
        <v>764</v>
      </c>
      <c r="C2565" s="20" t="s">
        <v>765</v>
      </c>
      <c r="D2565" s="20" t="s">
        <v>759</v>
      </c>
      <c r="E2565" s="20">
        <v>2880</v>
      </c>
      <c r="F2565" s="20" t="s">
        <v>838</v>
      </c>
      <c r="G2565" s="20">
        <v>8</v>
      </c>
      <c r="H2565" s="20">
        <v>360</v>
      </c>
      <c r="I2565" s="20">
        <v>137.4</v>
      </c>
      <c r="J2565" s="20">
        <v>2019</v>
      </c>
      <c r="K2565" s="20">
        <v>10</v>
      </c>
      <c r="L2565" s="20">
        <v>43</v>
      </c>
    </row>
    <row r="2566" spans="1:12" x14ac:dyDescent="0.3">
      <c r="A2566" s="21">
        <v>43759</v>
      </c>
      <c r="B2566" s="20" t="s">
        <v>767</v>
      </c>
      <c r="C2566" s="20" t="s">
        <v>768</v>
      </c>
      <c r="D2566" s="20" t="s">
        <v>759</v>
      </c>
      <c r="E2566" s="20">
        <v>12960</v>
      </c>
      <c r="F2566" s="20" t="s">
        <v>839</v>
      </c>
      <c r="G2566" s="20">
        <v>36</v>
      </c>
      <c r="H2566" s="20">
        <v>360</v>
      </c>
      <c r="I2566" s="20">
        <v>765.65</v>
      </c>
      <c r="J2566" s="20">
        <v>2019</v>
      </c>
      <c r="K2566" s="20">
        <v>10</v>
      </c>
      <c r="L2566" s="20">
        <v>43</v>
      </c>
    </row>
    <row r="2567" spans="1:12" x14ac:dyDescent="0.3">
      <c r="A2567" s="21">
        <v>43759</v>
      </c>
      <c r="B2567" s="20" t="s">
        <v>770</v>
      </c>
      <c r="C2567" s="20" t="s">
        <v>771</v>
      </c>
      <c r="D2567" s="20" t="s">
        <v>759</v>
      </c>
      <c r="E2567" s="20">
        <v>10080</v>
      </c>
      <c r="F2567" s="20" t="s">
        <v>840</v>
      </c>
      <c r="G2567" s="20">
        <v>28</v>
      </c>
      <c r="H2567" s="20">
        <v>360</v>
      </c>
      <c r="I2567" s="20">
        <v>644.29999999999995</v>
      </c>
      <c r="J2567" s="20">
        <v>2019</v>
      </c>
      <c r="K2567" s="20">
        <v>10</v>
      </c>
      <c r="L2567" s="20">
        <v>43</v>
      </c>
    </row>
    <row r="2568" spans="1:12" x14ac:dyDescent="0.3">
      <c r="A2568" s="21">
        <v>43759</v>
      </c>
      <c r="B2568" s="20" t="s">
        <v>773</v>
      </c>
      <c r="C2568" s="20" t="s">
        <v>774</v>
      </c>
      <c r="D2568" s="20" t="s">
        <v>759</v>
      </c>
      <c r="E2568" s="20">
        <v>9720</v>
      </c>
      <c r="F2568" s="20" t="s">
        <v>841</v>
      </c>
      <c r="G2568" s="20">
        <v>27</v>
      </c>
      <c r="H2568" s="20">
        <v>360</v>
      </c>
      <c r="I2568" s="20">
        <v>647.75</v>
      </c>
      <c r="J2568" s="20">
        <v>2019</v>
      </c>
      <c r="K2568" s="20">
        <v>10</v>
      </c>
      <c r="L2568" s="20">
        <v>43</v>
      </c>
    </row>
    <row r="2569" spans="1:12" x14ac:dyDescent="0.3">
      <c r="A2569" s="21">
        <v>43756</v>
      </c>
      <c r="B2569" s="20" t="s">
        <v>757</v>
      </c>
      <c r="C2569" s="20" t="s">
        <v>758</v>
      </c>
      <c r="D2569" s="20" t="s">
        <v>759</v>
      </c>
      <c r="E2569" s="20">
        <v>10080</v>
      </c>
      <c r="F2569" s="20" t="s">
        <v>836</v>
      </c>
      <c r="G2569" s="20">
        <v>28</v>
      </c>
      <c r="H2569" s="20">
        <v>360</v>
      </c>
      <c r="I2569" s="20">
        <v>637.5</v>
      </c>
      <c r="J2569" s="20">
        <v>2019</v>
      </c>
      <c r="K2569" s="20">
        <v>10</v>
      </c>
      <c r="L2569" s="20">
        <v>42</v>
      </c>
    </row>
    <row r="2570" spans="1:12" x14ac:dyDescent="0.3">
      <c r="A2570" s="21">
        <v>43756</v>
      </c>
      <c r="B2570" s="20" t="s">
        <v>761</v>
      </c>
      <c r="C2570" s="20" t="s">
        <v>762</v>
      </c>
      <c r="D2570" s="20" t="s">
        <v>759</v>
      </c>
      <c r="E2570" s="20">
        <v>10080</v>
      </c>
      <c r="F2570" s="20" t="s">
        <v>837</v>
      </c>
      <c r="G2570" s="20">
        <v>28</v>
      </c>
      <c r="H2570" s="20">
        <v>360</v>
      </c>
      <c r="I2570" s="20">
        <v>665.75</v>
      </c>
      <c r="J2570" s="20">
        <v>2019</v>
      </c>
      <c r="K2570" s="20">
        <v>10</v>
      </c>
      <c r="L2570" s="20">
        <v>42</v>
      </c>
    </row>
    <row r="2571" spans="1:12" x14ac:dyDescent="0.3">
      <c r="A2571" s="21">
        <v>43756</v>
      </c>
      <c r="B2571" s="20" t="s">
        <v>764</v>
      </c>
      <c r="C2571" s="20" t="s">
        <v>765</v>
      </c>
      <c r="D2571" s="20" t="s">
        <v>759</v>
      </c>
      <c r="E2571" s="20">
        <v>2520</v>
      </c>
      <c r="F2571" s="20" t="s">
        <v>838</v>
      </c>
      <c r="G2571" s="20">
        <v>7</v>
      </c>
      <c r="H2571" s="20">
        <v>360</v>
      </c>
      <c r="I2571" s="20">
        <v>117.8</v>
      </c>
      <c r="J2571" s="20">
        <v>2019</v>
      </c>
      <c r="K2571" s="20">
        <v>10</v>
      </c>
      <c r="L2571" s="20">
        <v>42</v>
      </c>
    </row>
    <row r="2572" spans="1:12" x14ac:dyDescent="0.3">
      <c r="A2572" s="21">
        <v>43756</v>
      </c>
      <c r="B2572" s="20" t="s">
        <v>767</v>
      </c>
      <c r="C2572" s="20" t="s">
        <v>768</v>
      </c>
      <c r="D2572" s="20" t="s">
        <v>759</v>
      </c>
      <c r="E2572" s="20">
        <v>13680</v>
      </c>
      <c r="F2572" s="20" t="s">
        <v>839</v>
      </c>
      <c r="G2572" s="20">
        <v>38</v>
      </c>
      <c r="H2572" s="20">
        <v>360</v>
      </c>
      <c r="I2572" s="20">
        <v>795.1</v>
      </c>
      <c r="J2572" s="20">
        <v>2019</v>
      </c>
      <c r="K2572" s="20">
        <v>10</v>
      </c>
      <c r="L2572" s="20">
        <v>42</v>
      </c>
    </row>
    <row r="2573" spans="1:12" x14ac:dyDescent="0.3">
      <c r="A2573" s="21">
        <v>43756</v>
      </c>
      <c r="B2573" s="20" t="s">
        <v>770</v>
      </c>
      <c r="C2573" s="20" t="s">
        <v>771</v>
      </c>
      <c r="D2573" s="20" t="s">
        <v>759</v>
      </c>
      <c r="E2573" s="20">
        <v>10800</v>
      </c>
      <c r="F2573" s="20" t="s">
        <v>840</v>
      </c>
      <c r="G2573" s="20">
        <v>30</v>
      </c>
      <c r="H2573" s="20">
        <v>360</v>
      </c>
      <c r="I2573" s="20">
        <v>682.3</v>
      </c>
      <c r="J2573" s="20">
        <v>2019</v>
      </c>
      <c r="K2573" s="20">
        <v>10</v>
      </c>
      <c r="L2573" s="20">
        <v>42</v>
      </c>
    </row>
    <row r="2574" spans="1:12" x14ac:dyDescent="0.3">
      <c r="A2574" s="21">
        <v>43756</v>
      </c>
      <c r="B2574" s="20" t="s">
        <v>773</v>
      </c>
      <c r="C2574" s="20" t="s">
        <v>774</v>
      </c>
      <c r="D2574" s="20" t="s">
        <v>759</v>
      </c>
      <c r="E2574" s="20">
        <v>12240</v>
      </c>
      <c r="F2574" s="20" t="s">
        <v>841</v>
      </c>
      <c r="G2574" s="20">
        <v>34</v>
      </c>
      <c r="H2574" s="20">
        <v>360</v>
      </c>
      <c r="I2574" s="20">
        <v>812.85</v>
      </c>
      <c r="J2574" s="20">
        <v>2019</v>
      </c>
      <c r="K2574" s="20">
        <v>10</v>
      </c>
      <c r="L2574" s="20">
        <v>42</v>
      </c>
    </row>
    <row r="2575" spans="1:12" x14ac:dyDescent="0.3">
      <c r="A2575" s="21">
        <v>43755</v>
      </c>
      <c r="B2575" s="20" t="s">
        <v>757</v>
      </c>
      <c r="C2575" s="20" t="s">
        <v>758</v>
      </c>
      <c r="D2575" s="20" t="s">
        <v>759</v>
      </c>
      <c r="E2575" s="20">
        <v>10080</v>
      </c>
      <c r="F2575" s="20" t="s">
        <v>836</v>
      </c>
      <c r="G2575" s="20">
        <v>28</v>
      </c>
      <c r="H2575" s="20">
        <v>360</v>
      </c>
      <c r="I2575" s="20">
        <v>637.15</v>
      </c>
      <c r="J2575" s="20">
        <v>2019</v>
      </c>
      <c r="K2575" s="20">
        <v>10</v>
      </c>
      <c r="L2575" s="20">
        <v>42</v>
      </c>
    </row>
    <row r="2576" spans="1:12" x14ac:dyDescent="0.3">
      <c r="A2576" s="21">
        <v>43755</v>
      </c>
      <c r="B2576" s="20" t="s">
        <v>761</v>
      </c>
      <c r="C2576" s="20" t="s">
        <v>762</v>
      </c>
      <c r="D2576" s="20" t="s">
        <v>759</v>
      </c>
      <c r="E2576" s="20">
        <v>7920</v>
      </c>
      <c r="F2576" s="20" t="s">
        <v>837</v>
      </c>
      <c r="G2576" s="20">
        <v>22</v>
      </c>
      <c r="H2576" s="20">
        <v>360</v>
      </c>
      <c r="I2576" s="20">
        <v>519.79999999999995</v>
      </c>
      <c r="J2576" s="20">
        <v>2019</v>
      </c>
      <c r="K2576" s="20">
        <v>10</v>
      </c>
      <c r="L2576" s="20">
        <v>42</v>
      </c>
    </row>
    <row r="2577" spans="1:12" x14ac:dyDescent="0.3">
      <c r="A2577" s="21">
        <v>43755</v>
      </c>
      <c r="B2577" s="20" t="s">
        <v>764</v>
      </c>
      <c r="C2577" s="20" t="s">
        <v>765</v>
      </c>
      <c r="D2577" s="20" t="s">
        <v>759</v>
      </c>
      <c r="E2577" s="20">
        <v>1800</v>
      </c>
      <c r="F2577" s="20" t="s">
        <v>838</v>
      </c>
      <c r="G2577" s="20">
        <v>5</v>
      </c>
      <c r="H2577" s="20">
        <v>360</v>
      </c>
      <c r="I2577" s="20">
        <v>83.55</v>
      </c>
      <c r="J2577" s="20">
        <v>2019</v>
      </c>
      <c r="K2577" s="20">
        <v>10</v>
      </c>
      <c r="L2577" s="20">
        <v>42</v>
      </c>
    </row>
    <row r="2578" spans="1:12" x14ac:dyDescent="0.3">
      <c r="A2578" s="21">
        <v>43755</v>
      </c>
      <c r="B2578" s="20" t="s">
        <v>767</v>
      </c>
      <c r="C2578" s="20" t="s">
        <v>768</v>
      </c>
      <c r="D2578" s="20" t="s">
        <v>759</v>
      </c>
      <c r="E2578" s="20">
        <v>13680</v>
      </c>
      <c r="F2578" s="20" t="s">
        <v>839</v>
      </c>
      <c r="G2578" s="20">
        <v>38</v>
      </c>
      <c r="H2578" s="20">
        <v>360</v>
      </c>
      <c r="I2578" s="20">
        <v>795.5</v>
      </c>
      <c r="J2578" s="20">
        <v>2019</v>
      </c>
      <c r="K2578" s="20">
        <v>10</v>
      </c>
      <c r="L2578" s="20">
        <v>42</v>
      </c>
    </row>
    <row r="2579" spans="1:12" x14ac:dyDescent="0.3">
      <c r="A2579" s="21">
        <v>43755</v>
      </c>
      <c r="B2579" s="20" t="s">
        <v>770</v>
      </c>
      <c r="C2579" s="20" t="s">
        <v>771</v>
      </c>
      <c r="D2579" s="20" t="s">
        <v>759</v>
      </c>
      <c r="E2579" s="20">
        <v>11520</v>
      </c>
      <c r="F2579" s="20" t="s">
        <v>840</v>
      </c>
      <c r="G2579" s="20">
        <v>32</v>
      </c>
      <c r="H2579" s="20">
        <v>360</v>
      </c>
      <c r="I2579" s="20">
        <v>718.45</v>
      </c>
      <c r="J2579" s="20">
        <v>2019</v>
      </c>
      <c r="K2579" s="20">
        <v>10</v>
      </c>
      <c r="L2579" s="20">
        <v>42</v>
      </c>
    </row>
    <row r="2580" spans="1:12" x14ac:dyDescent="0.3">
      <c r="A2580" s="21">
        <v>43755</v>
      </c>
      <c r="B2580" s="20" t="s">
        <v>773</v>
      </c>
      <c r="C2580" s="20" t="s">
        <v>774</v>
      </c>
      <c r="D2580" s="20" t="s">
        <v>759</v>
      </c>
      <c r="E2580" s="20">
        <v>12600</v>
      </c>
      <c r="F2580" s="20" t="s">
        <v>841</v>
      </c>
      <c r="G2580" s="20">
        <v>35</v>
      </c>
      <c r="H2580" s="20">
        <v>360</v>
      </c>
      <c r="I2580" s="20">
        <v>834.3</v>
      </c>
      <c r="J2580" s="20">
        <v>2019</v>
      </c>
      <c r="K2580" s="20">
        <v>10</v>
      </c>
      <c r="L2580" s="20">
        <v>42</v>
      </c>
    </row>
    <row r="2581" spans="1:12" x14ac:dyDescent="0.3">
      <c r="A2581" s="21">
        <v>43755</v>
      </c>
      <c r="B2581" s="20" t="s">
        <v>757</v>
      </c>
      <c r="C2581" s="20" t="s">
        <v>758</v>
      </c>
      <c r="D2581" s="20" t="s">
        <v>759</v>
      </c>
      <c r="E2581" s="20">
        <v>10080</v>
      </c>
      <c r="F2581" s="20" t="s">
        <v>836</v>
      </c>
      <c r="G2581" s="20">
        <v>28</v>
      </c>
      <c r="H2581" s="20">
        <v>360</v>
      </c>
      <c r="I2581" s="20">
        <v>662.1</v>
      </c>
      <c r="J2581" s="20">
        <v>2019</v>
      </c>
      <c r="K2581" s="20">
        <v>10</v>
      </c>
      <c r="L2581" s="20">
        <v>42</v>
      </c>
    </row>
    <row r="2582" spans="1:12" x14ac:dyDescent="0.3">
      <c r="A2582" s="21">
        <v>43755</v>
      </c>
      <c r="B2582" s="20" t="s">
        <v>761</v>
      </c>
      <c r="C2582" s="20" t="s">
        <v>762</v>
      </c>
      <c r="D2582" s="20" t="s">
        <v>759</v>
      </c>
      <c r="E2582" s="20">
        <v>7560</v>
      </c>
      <c r="F2582" s="20" t="s">
        <v>837</v>
      </c>
      <c r="G2582" s="20">
        <v>21</v>
      </c>
      <c r="H2582" s="20">
        <v>360</v>
      </c>
      <c r="I2582" s="20">
        <v>498.95</v>
      </c>
      <c r="J2582" s="20">
        <v>2019</v>
      </c>
      <c r="K2582" s="20">
        <v>10</v>
      </c>
      <c r="L2582" s="20">
        <v>42</v>
      </c>
    </row>
    <row r="2583" spans="1:12" x14ac:dyDescent="0.3">
      <c r="A2583" s="21">
        <v>43755</v>
      </c>
      <c r="B2583" s="20" t="s">
        <v>764</v>
      </c>
      <c r="C2583" s="20" t="s">
        <v>765</v>
      </c>
      <c r="D2583" s="20" t="s">
        <v>759</v>
      </c>
      <c r="E2583" s="20">
        <v>1800</v>
      </c>
      <c r="F2583" s="20" t="s">
        <v>838</v>
      </c>
      <c r="G2583" s="20">
        <v>5</v>
      </c>
      <c r="H2583" s="20">
        <v>360</v>
      </c>
      <c r="I2583" s="20">
        <v>82.65</v>
      </c>
      <c r="J2583" s="20">
        <v>2019</v>
      </c>
      <c r="K2583" s="20">
        <v>10</v>
      </c>
      <c r="L2583" s="20">
        <v>42</v>
      </c>
    </row>
    <row r="2584" spans="1:12" x14ac:dyDescent="0.3">
      <c r="A2584" s="21">
        <v>43755</v>
      </c>
      <c r="B2584" s="20" t="s">
        <v>767</v>
      </c>
      <c r="C2584" s="20" t="s">
        <v>768</v>
      </c>
      <c r="D2584" s="20" t="s">
        <v>759</v>
      </c>
      <c r="E2584" s="20">
        <v>12960</v>
      </c>
      <c r="F2584" s="20" t="s">
        <v>839</v>
      </c>
      <c r="G2584" s="20">
        <v>36</v>
      </c>
      <c r="H2584" s="20">
        <v>360</v>
      </c>
      <c r="I2584" s="20">
        <v>765.25</v>
      </c>
      <c r="J2584" s="20">
        <v>2019</v>
      </c>
      <c r="K2584" s="20">
        <v>10</v>
      </c>
      <c r="L2584" s="20">
        <v>42</v>
      </c>
    </row>
    <row r="2585" spans="1:12" x14ac:dyDescent="0.3">
      <c r="A2585" s="21">
        <v>43755</v>
      </c>
      <c r="B2585" s="20" t="s">
        <v>770</v>
      </c>
      <c r="C2585" s="20" t="s">
        <v>771</v>
      </c>
      <c r="D2585" s="20" t="s">
        <v>759</v>
      </c>
      <c r="E2585" s="20">
        <v>10440</v>
      </c>
      <c r="F2585" s="20" t="s">
        <v>840</v>
      </c>
      <c r="G2585" s="20">
        <v>29</v>
      </c>
      <c r="H2585" s="20">
        <v>360</v>
      </c>
      <c r="I2585" s="20">
        <v>655.20000000000005</v>
      </c>
      <c r="J2585" s="20">
        <v>2019</v>
      </c>
      <c r="K2585" s="20">
        <v>10</v>
      </c>
      <c r="L2585" s="20">
        <v>42</v>
      </c>
    </row>
    <row r="2586" spans="1:12" x14ac:dyDescent="0.3">
      <c r="A2586" s="21">
        <v>43755</v>
      </c>
      <c r="B2586" s="20" t="s">
        <v>773</v>
      </c>
      <c r="C2586" s="20" t="s">
        <v>774</v>
      </c>
      <c r="D2586" s="20" t="s">
        <v>759</v>
      </c>
      <c r="E2586" s="20">
        <v>11880</v>
      </c>
      <c r="F2586" s="20" t="s">
        <v>841</v>
      </c>
      <c r="G2586" s="20">
        <v>33</v>
      </c>
      <c r="H2586" s="20">
        <v>360</v>
      </c>
      <c r="I2586" s="20">
        <v>791.85</v>
      </c>
      <c r="J2586" s="20">
        <v>2019</v>
      </c>
      <c r="K2586" s="20">
        <v>10</v>
      </c>
      <c r="L2586" s="20">
        <v>42</v>
      </c>
    </row>
    <row r="2587" spans="1:12" x14ac:dyDescent="0.3">
      <c r="A2587" s="21">
        <v>43755</v>
      </c>
      <c r="B2587" s="20" t="s">
        <v>757</v>
      </c>
      <c r="C2587" s="20" t="s">
        <v>758</v>
      </c>
      <c r="D2587" s="20" t="s">
        <v>759</v>
      </c>
      <c r="E2587" s="20">
        <v>11880</v>
      </c>
      <c r="F2587" s="20" t="s">
        <v>836</v>
      </c>
      <c r="G2587" s="20">
        <v>33</v>
      </c>
      <c r="H2587" s="20">
        <v>360</v>
      </c>
      <c r="I2587" s="20">
        <v>751.75</v>
      </c>
      <c r="J2587" s="20">
        <v>2019</v>
      </c>
      <c r="K2587" s="20">
        <v>10</v>
      </c>
      <c r="L2587" s="20">
        <v>42</v>
      </c>
    </row>
    <row r="2588" spans="1:12" x14ac:dyDescent="0.3">
      <c r="A2588" s="21">
        <v>43755</v>
      </c>
      <c r="B2588" s="20" t="s">
        <v>761</v>
      </c>
      <c r="C2588" s="20" t="s">
        <v>762</v>
      </c>
      <c r="D2588" s="20" t="s">
        <v>759</v>
      </c>
      <c r="E2588" s="20">
        <v>10080</v>
      </c>
      <c r="F2588" s="20" t="s">
        <v>837</v>
      </c>
      <c r="G2588" s="20">
        <v>28</v>
      </c>
      <c r="H2588" s="20">
        <v>360</v>
      </c>
      <c r="I2588" s="20">
        <v>662.11</v>
      </c>
      <c r="J2588" s="20">
        <v>2019</v>
      </c>
      <c r="K2588" s="20">
        <v>10</v>
      </c>
      <c r="L2588" s="20">
        <v>42</v>
      </c>
    </row>
    <row r="2589" spans="1:12" x14ac:dyDescent="0.3">
      <c r="A2589" s="21">
        <v>43755</v>
      </c>
      <c r="B2589" s="20" t="s">
        <v>764</v>
      </c>
      <c r="C2589" s="20" t="s">
        <v>765</v>
      </c>
      <c r="D2589" s="20" t="s">
        <v>759</v>
      </c>
      <c r="E2589" s="20">
        <v>1440</v>
      </c>
      <c r="F2589" s="20" t="s">
        <v>838</v>
      </c>
      <c r="G2589" s="20">
        <v>4</v>
      </c>
      <c r="H2589" s="20">
        <v>360</v>
      </c>
      <c r="I2589" s="20">
        <v>65.25</v>
      </c>
      <c r="J2589" s="20">
        <v>2019</v>
      </c>
      <c r="K2589" s="20">
        <v>10</v>
      </c>
      <c r="L2589" s="20">
        <v>42</v>
      </c>
    </row>
    <row r="2590" spans="1:12" x14ac:dyDescent="0.3">
      <c r="A2590" s="21">
        <v>43755</v>
      </c>
      <c r="B2590" s="20" t="s">
        <v>767</v>
      </c>
      <c r="C2590" s="20" t="s">
        <v>768</v>
      </c>
      <c r="D2590" s="20" t="s">
        <v>759</v>
      </c>
      <c r="E2590" s="20">
        <v>13680</v>
      </c>
      <c r="F2590" s="20" t="s">
        <v>839</v>
      </c>
      <c r="G2590" s="20">
        <v>38</v>
      </c>
      <c r="H2590" s="20">
        <v>360</v>
      </c>
      <c r="I2590" s="20">
        <v>803.6</v>
      </c>
      <c r="J2590" s="20">
        <v>2019</v>
      </c>
      <c r="K2590" s="20">
        <v>10</v>
      </c>
      <c r="L2590" s="20">
        <v>42</v>
      </c>
    </row>
    <row r="2591" spans="1:12" x14ac:dyDescent="0.3">
      <c r="A2591" s="21">
        <v>43755</v>
      </c>
      <c r="B2591" s="20" t="s">
        <v>770</v>
      </c>
      <c r="C2591" s="20" t="s">
        <v>771</v>
      </c>
      <c r="D2591" s="20" t="s">
        <v>759</v>
      </c>
      <c r="E2591" s="20">
        <v>11160</v>
      </c>
      <c r="F2591" s="20" t="s">
        <v>840</v>
      </c>
      <c r="G2591" s="20">
        <v>31</v>
      </c>
      <c r="H2591" s="20">
        <v>360</v>
      </c>
      <c r="I2591" s="20">
        <v>704.6</v>
      </c>
      <c r="J2591" s="20">
        <v>2019</v>
      </c>
      <c r="K2591" s="20">
        <v>10</v>
      </c>
      <c r="L2591" s="20">
        <v>42</v>
      </c>
    </row>
    <row r="2592" spans="1:12" x14ac:dyDescent="0.3">
      <c r="A2592" s="21">
        <v>43755</v>
      </c>
      <c r="B2592" s="20" t="s">
        <v>773</v>
      </c>
      <c r="C2592" s="20" t="s">
        <v>774</v>
      </c>
      <c r="D2592" s="20" t="s">
        <v>759</v>
      </c>
      <c r="E2592" s="20">
        <v>12960</v>
      </c>
      <c r="F2592" s="20" t="s">
        <v>841</v>
      </c>
      <c r="G2592" s="20">
        <v>36</v>
      </c>
      <c r="H2592" s="20">
        <v>360</v>
      </c>
      <c r="I2592" s="20">
        <v>857</v>
      </c>
      <c r="J2592" s="20">
        <v>2019</v>
      </c>
      <c r="K2592" s="20">
        <v>10</v>
      </c>
      <c r="L2592" s="20">
        <v>42</v>
      </c>
    </row>
    <row r="2593" spans="1:12" x14ac:dyDescent="0.3">
      <c r="A2593" s="21">
        <v>43753</v>
      </c>
      <c r="B2593" s="20" t="s">
        <v>757</v>
      </c>
      <c r="C2593" s="20" t="s">
        <v>758</v>
      </c>
      <c r="D2593" s="20" t="s">
        <v>759</v>
      </c>
      <c r="E2593" s="20">
        <v>11880</v>
      </c>
      <c r="F2593" s="20" t="s">
        <v>836</v>
      </c>
      <c r="G2593" s="20">
        <v>33</v>
      </c>
      <c r="H2593" s="20">
        <v>360</v>
      </c>
      <c r="I2593" s="20">
        <v>749.48</v>
      </c>
      <c r="J2593" s="20">
        <v>2019</v>
      </c>
      <c r="K2593" s="20">
        <v>10</v>
      </c>
      <c r="L2593" s="20">
        <v>42</v>
      </c>
    </row>
    <row r="2594" spans="1:12" x14ac:dyDescent="0.3">
      <c r="A2594" s="21">
        <v>43753</v>
      </c>
      <c r="B2594" s="20" t="s">
        <v>761</v>
      </c>
      <c r="C2594" s="20" t="s">
        <v>762</v>
      </c>
      <c r="D2594" s="20" t="s">
        <v>759</v>
      </c>
      <c r="E2594" s="20">
        <v>9000</v>
      </c>
      <c r="F2594" s="20" t="s">
        <v>837</v>
      </c>
      <c r="G2594" s="20">
        <v>25</v>
      </c>
      <c r="H2594" s="20">
        <v>360</v>
      </c>
      <c r="I2594" s="20">
        <v>590.15</v>
      </c>
      <c r="J2594" s="20">
        <v>2019</v>
      </c>
      <c r="K2594" s="20">
        <v>10</v>
      </c>
      <c r="L2594" s="20">
        <v>42</v>
      </c>
    </row>
    <row r="2595" spans="1:12" x14ac:dyDescent="0.3">
      <c r="A2595" s="21">
        <v>43753</v>
      </c>
      <c r="B2595" s="20" t="s">
        <v>764</v>
      </c>
      <c r="C2595" s="20" t="s">
        <v>765</v>
      </c>
      <c r="D2595" s="20" t="s">
        <v>759</v>
      </c>
      <c r="E2595" s="20">
        <v>1800</v>
      </c>
      <c r="F2595" s="20" t="s">
        <v>838</v>
      </c>
      <c r="G2595" s="20">
        <v>5</v>
      </c>
      <c r="H2595" s="20">
        <v>360</v>
      </c>
      <c r="I2595" s="20">
        <v>79.849999999999994</v>
      </c>
      <c r="J2595" s="20">
        <v>2019</v>
      </c>
      <c r="K2595" s="20">
        <v>10</v>
      </c>
      <c r="L2595" s="20">
        <v>42</v>
      </c>
    </row>
    <row r="2596" spans="1:12" x14ac:dyDescent="0.3">
      <c r="A2596" s="21">
        <v>43753</v>
      </c>
      <c r="B2596" s="20" t="s">
        <v>767</v>
      </c>
      <c r="C2596" s="20" t="s">
        <v>768</v>
      </c>
      <c r="D2596" s="20" t="s">
        <v>759</v>
      </c>
      <c r="E2596" s="20">
        <v>14040</v>
      </c>
      <c r="F2596" s="20" t="s">
        <v>839</v>
      </c>
      <c r="G2596" s="20">
        <v>39</v>
      </c>
      <c r="H2596" s="20">
        <v>360</v>
      </c>
      <c r="I2596" s="20">
        <v>827.1</v>
      </c>
      <c r="J2596" s="20">
        <v>2019</v>
      </c>
      <c r="K2596" s="20">
        <v>10</v>
      </c>
      <c r="L2596" s="20">
        <v>42</v>
      </c>
    </row>
    <row r="2597" spans="1:12" x14ac:dyDescent="0.3">
      <c r="A2597" s="21">
        <v>43753</v>
      </c>
      <c r="B2597" s="20" t="s">
        <v>770</v>
      </c>
      <c r="C2597" s="20" t="s">
        <v>771</v>
      </c>
      <c r="D2597" s="20" t="s">
        <v>759</v>
      </c>
      <c r="E2597" s="20">
        <v>12240</v>
      </c>
      <c r="F2597" s="20" t="s">
        <v>840</v>
      </c>
      <c r="G2597" s="20">
        <v>34</v>
      </c>
      <c r="H2597" s="20">
        <v>360</v>
      </c>
      <c r="I2597" s="20">
        <v>769.8</v>
      </c>
      <c r="J2597" s="20">
        <v>2019</v>
      </c>
      <c r="K2597" s="20">
        <v>10</v>
      </c>
      <c r="L2597" s="20">
        <v>42</v>
      </c>
    </row>
    <row r="2598" spans="1:12" x14ac:dyDescent="0.3">
      <c r="A2598" s="21">
        <v>43753</v>
      </c>
      <c r="B2598" s="20" t="s">
        <v>773</v>
      </c>
      <c r="C2598" s="20" t="s">
        <v>774</v>
      </c>
      <c r="D2598" s="20" t="s">
        <v>759</v>
      </c>
      <c r="E2598" s="20">
        <v>12960</v>
      </c>
      <c r="F2598" s="20" t="s">
        <v>841</v>
      </c>
      <c r="G2598" s="20">
        <v>36</v>
      </c>
      <c r="H2598" s="20">
        <v>360</v>
      </c>
      <c r="I2598" s="20">
        <v>865.35</v>
      </c>
      <c r="J2598" s="20">
        <v>2019</v>
      </c>
      <c r="K2598" s="20">
        <v>10</v>
      </c>
      <c r="L2598" s="20">
        <v>42</v>
      </c>
    </row>
    <row r="2599" spans="1:12" x14ac:dyDescent="0.3">
      <c r="A2599" s="21">
        <v>43753</v>
      </c>
      <c r="B2599" s="20" t="s">
        <v>826</v>
      </c>
      <c r="C2599" s="20" t="s">
        <v>827</v>
      </c>
      <c r="D2599" s="20" t="s">
        <v>759</v>
      </c>
      <c r="E2599" s="20">
        <v>31680</v>
      </c>
      <c r="F2599" s="20" t="s">
        <v>842</v>
      </c>
      <c r="G2599" s="20">
        <v>88</v>
      </c>
      <c r="H2599" s="20">
        <v>360</v>
      </c>
      <c r="I2599" s="20">
        <v>1921.7</v>
      </c>
      <c r="J2599" s="20">
        <v>2019</v>
      </c>
      <c r="K2599" s="20">
        <v>10</v>
      </c>
      <c r="L2599" s="20">
        <v>42</v>
      </c>
    </row>
    <row r="2600" spans="1:12" x14ac:dyDescent="0.3">
      <c r="A2600" s="21">
        <v>43753</v>
      </c>
      <c r="B2600" s="20" t="s">
        <v>757</v>
      </c>
      <c r="C2600" s="20" t="s">
        <v>758</v>
      </c>
      <c r="D2600" s="20" t="s">
        <v>759</v>
      </c>
      <c r="E2600" s="20">
        <v>7920</v>
      </c>
      <c r="F2600" s="20" t="s">
        <v>843</v>
      </c>
      <c r="G2600" s="20">
        <v>22</v>
      </c>
      <c r="H2600" s="20">
        <v>360</v>
      </c>
      <c r="I2600" s="20">
        <v>505.85</v>
      </c>
      <c r="J2600" s="20">
        <v>2019</v>
      </c>
      <c r="K2600" s="20">
        <v>10</v>
      </c>
      <c r="L2600" s="20">
        <v>42</v>
      </c>
    </row>
    <row r="2601" spans="1:12" x14ac:dyDescent="0.3">
      <c r="A2601" s="21">
        <v>43753</v>
      </c>
      <c r="B2601" s="20" t="s">
        <v>761</v>
      </c>
      <c r="C2601" s="20" t="s">
        <v>762</v>
      </c>
      <c r="D2601" s="20" t="s">
        <v>759</v>
      </c>
      <c r="E2601" s="20">
        <v>7920</v>
      </c>
      <c r="F2601" s="20" t="s">
        <v>844</v>
      </c>
      <c r="G2601" s="20">
        <v>22</v>
      </c>
      <c r="H2601" s="20">
        <v>360</v>
      </c>
      <c r="I2601" s="20">
        <v>520.1</v>
      </c>
      <c r="J2601" s="20">
        <v>2019</v>
      </c>
      <c r="K2601" s="20">
        <v>10</v>
      </c>
      <c r="L2601" s="20">
        <v>42</v>
      </c>
    </row>
    <row r="2602" spans="1:12" x14ac:dyDescent="0.3">
      <c r="A2602" s="21">
        <v>43753</v>
      </c>
      <c r="B2602" s="20" t="s">
        <v>764</v>
      </c>
      <c r="C2602" s="20" t="s">
        <v>765</v>
      </c>
      <c r="D2602" s="20" t="s">
        <v>759</v>
      </c>
      <c r="E2602" s="20">
        <v>1080</v>
      </c>
      <c r="F2602" s="20" t="s">
        <v>887</v>
      </c>
      <c r="G2602" s="20">
        <v>3</v>
      </c>
      <c r="H2602" s="20">
        <v>360</v>
      </c>
      <c r="I2602" s="20">
        <v>48.05</v>
      </c>
      <c r="J2602" s="20">
        <v>2019</v>
      </c>
      <c r="K2602" s="20">
        <v>10</v>
      </c>
      <c r="L2602" s="20">
        <v>42</v>
      </c>
    </row>
    <row r="2603" spans="1:12" x14ac:dyDescent="0.3">
      <c r="A2603" s="21">
        <v>43753</v>
      </c>
      <c r="B2603" s="20" t="s">
        <v>767</v>
      </c>
      <c r="C2603" s="20" t="s">
        <v>768</v>
      </c>
      <c r="D2603" s="20" t="s">
        <v>759</v>
      </c>
      <c r="E2603" s="20">
        <v>12240</v>
      </c>
      <c r="F2603" s="20" t="s">
        <v>846</v>
      </c>
      <c r="G2603" s="20">
        <v>34</v>
      </c>
      <c r="H2603" s="20">
        <v>360</v>
      </c>
      <c r="I2603" s="20">
        <v>722.8</v>
      </c>
      <c r="J2603" s="20">
        <v>2019</v>
      </c>
      <c r="K2603" s="20">
        <v>10</v>
      </c>
      <c r="L2603" s="20">
        <v>42</v>
      </c>
    </row>
    <row r="2604" spans="1:12" x14ac:dyDescent="0.3">
      <c r="A2604" s="21">
        <v>43753</v>
      </c>
      <c r="B2604" s="20" t="s">
        <v>770</v>
      </c>
      <c r="C2604" s="20" t="s">
        <v>771</v>
      </c>
      <c r="D2604" s="20" t="s">
        <v>759</v>
      </c>
      <c r="E2604" s="20">
        <v>9360</v>
      </c>
      <c r="F2604" s="20" t="s">
        <v>847</v>
      </c>
      <c r="G2604" s="20">
        <v>26</v>
      </c>
      <c r="H2604" s="20">
        <v>360</v>
      </c>
      <c r="I2604" s="20">
        <v>592.85</v>
      </c>
      <c r="J2604" s="20">
        <v>2019</v>
      </c>
      <c r="K2604" s="20">
        <v>10</v>
      </c>
      <c r="L2604" s="20">
        <v>42</v>
      </c>
    </row>
    <row r="2605" spans="1:12" x14ac:dyDescent="0.3">
      <c r="A2605" s="21">
        <v>43753</v>
      </c>
      <c r="B2605" s="20" t="s">
        <v>773</v>
      </c>
      <c r="C2605" s="20" t="s">
        <v>774</v>
      </c>
      <c r="D2605" s="20" t="s">
        <v>759</v>
      </c>
      <c r="E2605" s="20">
        <v>10800</v>
      </c>
      <c r="F2605" s="20" t="s">
        <v>848</v>
      </c>
      <c r="G2605" s="20">
        <v>30</v>
      </c>
      <c r="H2605" s="20">
        <v>360</v>
      </c>
      <c r="I2605" s="20">
        <v>720.05</v>
      </c>
      <c r="J2605" s="20">
        <v>2019</v>
      </c>
      <c r="K2605" s="20">
        <v>10</v>
      </c>
      <c r="L2605" s="20">
        <v>42</v>
      </c>
    </row>
    <row r="2606" spans="1:12" x14ac:dyDescent="0.3">
      <c r="A2606" s="21">
        <v>43752</v>
      </c>
      <c r="B2606" s="20" t="s">
        <v>757</v>
      </c>
      <c r="C2606" s="20" t="s">
        <v>758</v>
      </c>
      <c r="D2606" s="20" t="s">
        <v>759</v>
      </c>
      <c r="E2606" s="20">
        <v>10080</v>
      </c>
      <c r="F2606" s="20" t="s">
        <v>843</v>
      </c>
      <c r="G2606" s="20">
        <v>28</v>
      </c>
      <c r="H2606" s="20">
        <v>360</v>
      </c>
      <c r="I2606" s="20">
        <v>638.42999999999995</v>
      </c>
      <c r="J2606" s="20">
        <v>2019</v>
      </c>
      <c r="K2606" s="20">
        <v>10</v>
      </c>
      <c r="L2606" s="20">
        <v>42</v>
      </c>
    </row>
    <row r="2607" spans="1:12" x14ac:dyDescent="0.3">
      <c r="A2607" s="21">
        <v>43752</v>
      </c>
      <c r="B2607" s="20" t="s">
        <v>761</v>
      </c>
      <c r="C2607" s="20" t="s">
        <v>762</v>
      </c>
      <c r="D2607" s="20" t="s">
        <v>759</v>
      </c>
      <c r="E2607" s="20">
        <v>8640</v>
      </c>
      <c r="F2607" s="20" t="s">
        <v>844</v>
      </c>
      <c r="G2607" s="20">
        <v>24</v>
      </c>
      <c r="H2607" s="20">
        <v>360</v>
      </c>
      <c r="I2607" s="20">
        <v>566.22</v>
      </c>
      <c r="J2607" s="20">
        <v>2019</v>
      </c>
      <c r="K2607" s="20">
        <v>10</v>
      </c>
      <c r="L2607" s="20">
        <v>42</v>
      </c>
    </row>
    <row r="2608" spans="1:12" x14ac:dyDescent="0.3">
      <c r="A2608" s="21">
        <v>43752</v>
      </c>
      <c r="B2608" s="20" t="s">
        <v>764</v>
      </c>
      <c r="C2608" s="20" t="s">
        <v>765</v>
      </c>
      <c r="D2608" s="20" t="s">
        <v>759</v>
      </c>
      <c r="E2608" s="20">
        <v>1080</v>
      </c>
      <c r="F2608" s="20" t="s">
        <v>887</v>
      </c>
      <c r="G2608" s="20">
        <v>3</v>
      </c>
      <c r="H2608" s="20">
        <v>360</v>
      </c>
      <c r="I2608" s="20">
        <v>47.95</v>
      </c>
      <c r="J2608" s="20">
        <v>2019</v>
      </c>
      <c r="K2608" s="20">
        <v>10</v>
      </c>
      <c r="L2608" s="20">
        <v>42</v>
      </c>
    </row>
    <row r="2609" spans="1:12" x14ac:dyDescent="0.3">
      <c r="A2609" s="21">
        <v>43752</v>
      </c>
      <c r="B2609" s="20" t="s">
        <v>767</v>
      </c>
      <c r="C2609" s="20" t="s">
        <v>768</v>
      </c>
      <c r="D2609" s="20" t="s">
        <v>759</v>
      </c>
      <c r="E2609" s="20">
        <v>13680</v>
      </c>
      <c r="F2609" s="20" t="s">
        <v>846</v>
      </c>
      <c r="G2609" s="20">
        <v>38</v>
      </c>
      <c r="H2609" s="20">
        <v>360</v>
      </c>
      <c r="I2609" s="20">
        <v>798.15</v>
      </c>
      <c r="J2609" s="20">
        <v>2019</v>
      </c>
      <c r="K2609" s="20">
        <v>10</v>
      </c>
      <c r="L2609" s="20">
        <v>42</v>
      </c>
    </row>
    <row r="2610" spans="1:12" x14ac:dyDescent="0.3">
      <c r="A2610" s="21">
        <v>43752</v>
      </c>
      <c r="B2610" s="20" t="s">
        <v>770</v>
      </c>
      <c r="C2610" s="20" t="s">
        <v>771</v>
      </c>
      <c r="D2610" s="20" t="s">
        <v>759</v>
      </c>
      <c r="E2610" s="20">
        <v>10800</v>
      </c>
      <c r="F2610" s="20" t="s">
        <v>847</v>
      </c>
      <c r="G2610" s="20">
        <v>30</v>
      </c>
      <c r="H2610" s="20">
        <v>360</v>
      </c>
      <c r="I2610" s="20">
        <v>677.2</v>
      </c>
      <c r="J2610" s="20">
        <v>2019</v>
      </c>
      <c r="K2610" s="20">
        <v>10</v>
      </c>
      <c r="L2610" s="20">
        <v>42</v>
      </c>
    </row>
    <row r="2611" spans="1:12" x14ac:dyDescent="0.3">
      <c r="A2611" s="21">
        <v>43752</v>
      </c>
      <c r="B2611" s="20" t="s">
        <v>773</v>
      </c>
      <c r="C2611" s="20" t="s">
        <v>774</v>
      </c>
      <c r="D2611" s="20" t="s">
        <v>759</v>
      </c>
      <c r="E2611" s="20">
        <v>11880</v>
      </c>
      <c r="F2611" s="20" t="s">
        <v>848</v>
      </c>
      <c r="G2611" s="20">
        <v>33</v>
      </c>
      <c r="H2611" s="20">
        <v>360</v>
      </c>
      <c r="I2611" s="20">
        <v>785.95</v>
      </c>
      <c r="J2611" s="20">
        <v>2019</v>
      </c>
      <c r="K2611" s="20">
        <v>10</v>
      </c>
      <c r="L2611" s="20">
        <v>42</v>
      </c>
    </row>
    <row r="2612" spans="1:12" x14ac:dyDescent="0.3">
      <c r="A2612" s="21">
        <v>43752</v>
      </c>
      <c r="B2612" s="20" t="s">
        <v>757</v>
      </c>
      <c r="C2612" s="20" t="s">
        <v>758</v>
      </c>
      <c r="D2612" s="20" t="s">
        <v>759</v>
      </c>
      <c r="E2612" s="20">
        <v>9720</v>
      </c>
      <c r="F2612" s="20" t="s">
        <v>843</v>
      </c>
      <c r="G2612" s="20">
        <v>27</v>
      </c>
      <c r="H2612" s="20">
        <v>360</v>
      </c>
      <c r="I2612" s="20">
        <v>609.79999999999995</v>
      </c>
      <c r="J2612" s="20">
        <v>2019</v>
      </c>
      <c r="K2612" s="20">
        <v>10</v>
      </c>
      <c r="L2612" s="20">
        <v>42</v>
      </c>
    </row>
    <row r="2613" spans="1:12" x14ac:dyDescent="0.3">
      <c r="A2613" s="21">
        <v>43752</v>
      </c>
      <c r="B2613" s="20" t="s">
        <v>761</v>
      </c>
      <c r="C2613" s="20" t="s">
        <v>762</v>
      </c>
      <c r="D2613" s="20" t="s">
        <v>759</v>
      </c>
      <c r="E2613" s="20">
        <v>9360</v>
      </c>
      <c r="F2613" s="20" t="s">
        <v>844</v>
      </c>
      <c r="G2613" s="20">
        <v>26</v>
      </c>
      <c r="H2613" s="20">
        <v>360</v>
      </c>
      <c r="I2613" s="20">
        <v>610.70000000000005</v>
      </c>
      <c r="J2613" s="20">
        <v>2019</v>
      </c>
      <c r="K2613" s="20">
        <v>10</v>
      </c>
      <c r="L2613" s="20">
        <v>42</v>
      </c>
    </row>
    <row r="2614" spans="1:12" x14ac:dyDescent="0.3">
      <c r="A2614" s="21">
        <v>43752</v>
      </c>
      <c r="B2614" s="20" t="s">
        <v>764</v>
      </c>
      <c r="C2614" s="20" t="s">
        <v>765</v>
      </c>
      <c r="D2614" s="20" t="s">
        <v>759</v>
      </c>
      <c r="E2614" s="20">
        <v>720</v>
      </c>
      <c r="F2614" s="20" t="s">
        <v>887</v>
      </c>
      <c r="G2614" s="20">
        <v>2</v>
      </c>
      <c r="H2614" s="20">
        <v>360</v>
      </c>
      <c r="I2614" s="20">
        <v>32.130000000000003</v>
      </c>
      <c r="J2614" s="20">
        <v>2019</v>
      </c>
      <c r="K2614" s="20">
        <v>10</v>
      </c>
      <c r="L2614" s="20">
        <v>42</v>
      </c>
    </row>
    <row r="2615" spans="1:12" x14ac:dyDescent="0.3">
      <c r="A2615" s="21">
        <v>43752</v>
      </c>
      <c r="B2615" s="20" t="s">
        <v>767</v>
      </c>
      <c r="C2615" s="20" t="s">
        <v>768</v>
      </c>
      <c r="D2615" s="20" t="s">
        <v>759</v>
      </c>
      <c r="E2615" s="20">
        <v>13680</v>
      </c>
      <c r="F2615" s="20" t="s">
        <v>846</v>
      </c>
      <c r="G2615" s="20">
        <v>38</v>
      </c>
      <c r="H2615" s="20">
        <v>360</v>
      </c>
      <c r="I2615" s="20">
        <v>798.55</v>
      </c>
      <c r="J2615" s="20">
        <v>2019</v>
      </c>
      <c r="K2615" s="20">
        <v>10</v>
      </c>
      <c r="L2615" s="20">
        <v>42</v>
      </c>
    </row>
    <row r="2616" spans="1:12" x14ac:dyDescent="0.3">
      <c r="A2616" s="21">
        <v>43752</v>
      </c>
      <c r="B2616" s="20" t="s">
        <v>770</v>
      </c>
      <c r="C2616" s="20" t="s">
        <v>771</v>
      </c>
      <c r="D2616" s="20" t="s">
        <v>759</v>
      </c>
      <c r="E2616" s="20">
        <v>11520</v>
      </c>
      <c r="F2616" s="20" t="s">
        <v>847</v>
      </c>
      <c r="G2616" s="20">
        <v>32</v>
      </c>
      <c r="H2616" s="20">
        <v>360</v>
      </c>
      <c r="I2616" s="20">
        <v>719.8</v>
      </c>
      <c r="J2616" s="20">
        <v>2019</v>
      </c>
      <c r="K2616" s="20">
        <v>10</v>
      </c>
      <c r="L2616" s="20">
        <v>42</v>
      </c>
    </row>
    <row r="2617" spans="1:12" x14ac:dyDescent="0.3">
      <c r="A2617" s="21">
        <v>43752</v>
      </c>
      <c r="B2617" s="20" t="s">
        <v>773</v>
      </c>
      <c r="C2617" s="20" t="s">
        <v>774</v>
      </c>
      <c r="D2617" s="20" t="s">
        <v>759</v>
      </c>
      <c r="E2617" s="20">
        <v>12600</v>
      </c>
      <c r="F2617" s="20" t="s">
        <v>848</v>
      </c>
      <c r="G2617" s="20">
        <v>35</v>
      </c>
      <c r="H2617" s="20">
        <v>360</v>
      </c>
      <c r="I2617" s="20">
        <v>829.2</v>
      </c>
      <c r="J2617" s="20">
        <v>2019</v>
      </c>
      <c r="K2617" s="20">
        <v>10</v>
      </c>
      <c r="L2617" s="20">
        <v>42</v>
      </c>
    </row>
    <row r="2618" spans="1:12" x14ac:dyDescent="0.3">
      <c r="A2618" s="21">
        <v>43748</v>
      </c>
      <c r="B2618" s="20" t="s">
        <v>757</v>
      </c>
      <c r="C2618" s="20" t="s">
        <v>758</v>
      </c>
      <c r="D2618" s="20" t="s">
        <v>759</v>
      </c>
      <c r="E2618" s="20">
        <v>10080</v>
      </c>
      <c r="F2618" s="20" t="s">
        <v>843</v>
      </c>
      <c r="G2618" s="20">
        <v>28</v>
      </c>
      <c r="H2618" s="20">
        <v>360</v>
      </c>
      <c r="I2618" s="20">
        <v>636.82000000000005</v>
      </c>
      <c r="J2618" s="20">
        <v>2019</v>
      </c>
      <c r="K2618" s="20">
        <v>10</v>
      </c>
      <c r="L2618" s="20">
        <v>41</v>
      </c>
    </row>
    <row r="2619" spans="1:12" x14ac:dyDescent="0.3">
      <c r="A2619" s="21">
        <v>43748</v>
      </c>
      <c r="B2619" s="20" t="s">
        <v>761</v>
      </c>
      <c r="C2619" s="20" t="s">
        <v>762</v>
      </c>
      <c r="D2619" s="20" t="s">
        <v>759</v>
      </c>
      <c r="E2619" s="20">
        <v>10080</v>
      </c>
      <c r="F2619" s="20" t="s">
        <v>844</v>
      </c>
      <c r="G2619" s="20">
        <v>28</v>
      </c>
      <c r="H2619" s="20">
        <v>360</v>
      </c>
      <c r="I2619" s="20">
        <v>658.65</v>
      </c>
      <c r="J2619" s="20">
        <v>2019</v>
      </c>
      <c r="K2619" s="20">
        <v>10</v>
      </c>
      <c r="L2619" s="20">
        <v>41</v>
      </c>
    </row>
    <row r="2620" spans="1:12" x14ac:dyDescent="0.3">
      <c r="A2620" s="21">
        <v>43748</v>
      </c>
      <c r="B2620" s="20" t="s">
        <v>764</v>
      </c>
      <c r="C2620" s="20" t="s">
        <v>765</v>
      </c>
      <c r="D2620" s="20" t="s">
        <v>759</v>
      </c>
      <c r="E2620" s="20">
        <v>720</v>
      </c>
      <c r="F2620" s="20" t="s">
        <v>887</v>
      </c>
      <c r="G2620" s="20">
        <v>2</v>
      </c>
      <c r="H2620" s="20">
        <v>360</v>
      </c>
      <c r="I2620" s="20">
        <v>31.3</v>
      </c>
      <c r="J2620" s="20">
        <v>2019</v>
      </c>
      <c r="K2620" s="20">
        <v>10</v>
      </c>
      <c r="L2620" s="20">
        <v>41</v>
      </c>
    </row>
    <row r="2621" spans="1:12" x14ac:dyDescent="0.3">
      <c r="A2621" s="21">
        <v>43748</v>
      </c>
      <c r="B2621" s="20" t="s">
        <v>767</v>
      </c>
      <c r="C2621" s="20" t="s">
        <v>768</v>
      </c>
      <c r="D2621" s="20" t="s">
        <v>759</v>
      </c>
      <c r="E2621" s="20">
        <v>13680</v>
      </c>
      <c r="F2621" s="20" t="s">
        <v>846</v>
      </c>
      <c r="G2621" s="20">
        <v>38</v>
      </c>
      <c r="H2621" s="20">
        <v>360</v>
      </c>
      <c r="I2621" s="20">
        <v>798.15</v>
      </c>
      <c r="J2621" s="20">
        <v>2019</v>
      </c>
      <c r="K2621" s="20">
        <v>10</v>
      </c>
      <c r="L2621" s="20">
        <v>41</v>
      </c>
    </row>
    <row r="2622" spans="1:12" x14ac:dyDescent="0.3">
      <c r="A2622" s="21">
        <v>43748</v>
      </c>
      <c r="B2622" s="20" t="s">
        <v>770</v>
      </c>
      <c r="C2622" s="20" t="s">
        <v>771</v>
      </c>
      <c r="D2622" s="20" t="s">
        <v>759</v>
      </c>
      <c r="E2622" s="20">
        <v>10800</v>
      </c>
      <c r="F2622" s="20" t="s">
        <v>847</v>
      </c>
      <c r="G2622" s="20">
        <v>30</v>
      </c>
      <c r="H2622" s="20">
        <v>360</v>
      </c>
      <c r="I2622" s="20">
        <v>675.06</v>
      </c>
      <c r="J2622" s="20">
        <v>2019</v>
      </c>
      <c r="K2622" s="20">
        <v>10</v>
      </c>
      <c r="L2622" s="20">
        <v>41</v>
      </c>
    </row>
    <row r="2623" spans="1:12" x14ac:dyDescent="0.3">
      <c r="A2623" s="21">
        <v>43748</v>
      </c>
      <c r="B2623" s="20" t="s">
        <v>773</v>
      </c>
      <c r="C2623" s="20" t="s">
        <v>774</v>
      </c>
      <c r="D2623" s="20" t="s">
        <v>759</v>
      </c>
      <c r="E2623" s="20">
        <v>12240</v>
      </c>
      <c r="F2623" s="20" t="s">
        <v>848</v>
      </c>
      <c r="G2623" s="20">
        <v>34</v>
      </c>
      <c r="H2623" s="20">
        <v>360</v>
      </c>
      <c r="I2623" s="20">
        <v>808.95</v>
      </c>
      <c r="J2623" s="20">
        <v>2019</v>
      </c>
      <c r="K2623" s="20">
        <v>10</v>
      </c>
      <c r="L2623" s="20">
        <v>41</v>
      </c>
    </row>
    <row r="2624" spans="1:12" x14ac:dyDescent="0.3">
      <c r="A2624" s="21">
        <v>43748</v>
      </c>
      <c r="B2624" s="20" t="s">
        <v>757</v>
      </c>
      <c r="C2624" s="20" t="s">
        <v>758</v>
      </c>
      <c r="D2624" s="20" t="s">
        <v>759</v>
      </c>
      <c r="E2624" s="20">
        <v>10440</v>
      </c>
      <c r="F2624" s="20" t="s">
        <v>843</v>
      </c>
      <c r="G2624" s="20">
        <v>29</v>
      </c>
      <c r="H2624" s="20">
        <v>360</v>
      </c>
      <c r="I2624" s="20">
        <v>654.4</v>
      </c>
      <c r="J2624" s="20">
        <v>2019</v>
      </c>
      <c r="K2624" s="20">
        <v>10</v>
      </c>
      <c r="L2624" s="20">
        <v>41</v>
      </c>
    </row>
    <row r="2625" spans="1:12" x14ac:dyDescent="0.3">
      <c r="A2625" s="21">
        <v>43748</v>
      </c>
      <c r="B2625" s="20" t="s">
        <v>761</v>
      </c>
      <c r="C2625" s="20" t="s">
        <v>762</v>
      </c>
      <c r="D2625" s="20" t="s">
        <v>759</v>
      </c>
      <c r="E2625" s="20">
        <v>7560</v>
      </c>
      <c r="F2625" s="20" t="s">
        <v>844</v>
      </c>
      <c r="G2625" s="20">
        <v>21</v>
      </c>
      <c r="H2625" s="20">
        <v>360</v>
      </c>
      <c r="I2625" s="20">
        <v>495.05</v>
      </c>
      <c r="J2625" s="20">
        <v>2019</v>
      </c>
      <c r="K2625" s="20">
        <v>10</v>
      </c>
      <c r="L2625" s="20">
        <v>41</v>
      </c>
    </row>
    <row r="2626" spans="1:12" x14ac:dyDescent="0.3">
      <c r="A2626" s="21">
        <v>43748</v>
      </c>
      <c r="B2626" s="20" t="s">
        <v>764</v>
      </c>
      <c r="C2626" s="20" t="s">
        <v>765</v>
      </c>
      <c r="D2626" s="20" t="s">
        <v>759</v>
      </c>
      <c r="E2626" s="20">
        <v>360</v>
      </c>
      <c r="F2626" s="20" t="s">
        <v>887</v>
      </c>
      <c r="G2626" s="20">
        <v>1</v>
      </c>
      <c r="H2626" s="20">
        <v>360</v>
      </c>
      <c r="I2626" s="20">
        <v>15.55</v>
      </c>
      <c r="J2626" s="20">
        <v>2019</v>
      </c>
      <c r="K2626" s="20">
        <v>10</v>
      </c>
      <c r="L2626" s="20">
        <v>41</v>
      </c>
    </row>
    <row r="2627" spans="1:12" x14ac:dyDescent="0.3">
      <c r="A2627" s="21">
        <v>43748</v>
      </c>
      <c r="B2627" s="20" t="s">
        <v>767</v>
      </c>
      <c r="C2627" s="20" t="s">
        <v>768</v>
      </c>
      <c r="D2627" s="20" t="s">
        <v>759</v>
      </c>
      <c r="E2627" s="20">
        <v>13680</v>
      </c>
      <c r="F2627" s="20" t="s">
        <v>846</v>
      </c>
      <c r="G2627" s="20">
        <v>38</v>
      </c>
      <c r="H2627" s="20">
        <v>360</v>
      </c>
      <c r="I2627" s="20">
        <v>807.1</v>
      </c>
      <c r="J2627" s="20">
        <v>2019</v>
      </c>
      <c r="K2627" s="20">
        <v>10</v>
      </c>
      <c r="L2627" s="20">
        <v>41</v>
      </c>
    </row>
    <row r="2628" spans="1:12" x14ac:dyDescent="0.3">
      <c r="A2628" s="21">
        <v>43748</v>
      </c>
      <c r="B2628" s="20" t="s">
        <v>770</v>
      </c>
      <c r="C2628" s="20" t="s">
        <v>771</v>
      </c>
      <c r="D2628" s="20" t="s">
        <v>759</v>
      </c>
      <c r="E2628" s="20">
        <v>10440</v>
      </c>
      <c r="F2628" s="20" t="s">
        <v>847</v>
      </c>
      <c r="G2628" s="20">
        <v>29</v>
      </c>
      <c r="H2628" s="20">
        <v>360</v>
      </c>
      <c r="I2628" s="20">
        <v>651.54999999999995</v>
      </c>
      <c r="J2628" s="20">
        <v>2019</v>
      </c>
      <c r="K2628" s="20">
        <v>10</v>
      </c>
      <c r="L2628" s="20">
        <v>41</v>
      </c>
    </row>
    <row r="2629" spans="1:12" x14ac:dyDescent="0.3">
      <c r="A2629" s="21">
        <v>43748</v>
      </c>
      <c r="B2629" s="20" t="s">
        <v>773</v>
      </c>
      <c r="C2629" s="20" t="s">
        <v>774</v>
      </c>
      <c r="D2629" s="20" t="s">
        <v>759</v>
      </c>
      <c r="E2629" s="20">
        <v>13320</v>
      </c>
      <c r="F2629" s="20" t="s">
        <v>848</v>
      </c>
      <c r="G2629" s="20">
        <v>37</v>
      </c>
      <c r="H2629" s="20">
        <v>360</v>
      </c>
      <c r="I2629" s="20">
        <v>878.3</v>
      </c>
      <c r="J2629" s="20">
        <v>2019</v>
      </c>
      <c r="K2629" s="20">
        <v>10</v>
      </c>
      <c r="L2629" s="20">
        <v>41</v>
      </c>
    </row>
    <row r="2630" spans="1:12" x14ac:dyDescent="0.3">
      <c r="A2630" s="21">
        <v>43748</v>
      </c>
      <c r="B2630" s="20" t="s">
        <v>757</v>
      </c>
      <c r="C2630" s="20" t="s">
        <v>758</v>
      </c>
      <c r="D2630" s="20" t="s">
        <v>759</v>
      </c>
      <c r="E2630" s="20">
        <v>11520</v>
      </c>
      <c r="F2630" s="20" t="s">
        <v>843</v>
      </c>
      <c r="G2630" s="20">
        <v>32</v>
      </c>
      <c r="H2630" s="20">
        <v>360</v>
      </c>
      <c r="I2630" s="20">
        <v>725.35</v>
      </c>
      <c r="J2630" s="20">
        <v>2019</v>
      </c>
      <c r="K2630" s="20">
        <v>10</v>
      </c>
      <c r="L2630" s="20">
        <v>41</v>
      </c>
    </row>
    <row r="2631" spans="1:12" x14ac:dyDescent="0.3">
      <c r="A2631" s="21">
        <v>43748</v>
      </c>
      <c r="B2631" s="20" t="s">
        <v>761</v>
      </c>
      <c r="C2631" s="20" t="s">
        <v>762</v>
      </c>
      <c r="D2631" s="20" t="s">
        <v>759</v>
      </c>
      <c r="E2631" s="20">
        <v>10080</v>
      </c>
      <c r="F2631" s="20" t="s">
        <v>844</v>
      </c>
      <c r="G2631" s="20">
        <v>28</v>
      </c>
      <c r="H2631" s="20">
        <v>360</v>
      </c>
      <c r="I2631" s="20">
        <v>657.9</v>
      </c>
      <c r="J2631" s="20">
        <v>2019</v>
      </c>
      <c r="K2631" s="20">
        <v>10</v>
      </c>
      <c r="L2631" s="20">
        <v>41</v>
      </c>
    </row>
    <row r="2632" spans="1:12" x14ac:dyDescent="0.3">
      <c r="A2632" s="21">
        <v>43748</v>
      </c>
      <c r="B2632" s="20" t="s">
        <v>764</v>
      </c>
      <c r="C2632" s="20" t="s">
        <v>765</v>
      </c>
      <c r="D2632" s="20" t="s">
        <v>759</v>
      </c>
      <c r="E2632" s="20">
        <v>720</v>
      </c>
      <c r="F2632" s="20" t="s">
        <v>887</v>
      </c>
      <c r="G2632" s="20">
        <v>2</v>
      </c>
      <c r="H2632" s="20">
        <v>360</v>
      </c>
      <c r="I2632" s="20">
        <v>30.05</v>
      </c>
      <c r="J2632" s="20">
        <v>2019</v>
      </c>
      <c r="K2632" s="20">
        <v>10</v>
      </c>
      <c r="L2632" s="20">
        <v>41</v>
      </c>
    </row>
    <row r="2633" spans="1:12" x14ac:dyDescent="0.3">
      <c r="A2633" s="21">
        <v>43748</v>
      </c>
      <c r="B2633" s="20" t="s">
        <v>767</v>
      </c>
      <c r="C2633" s="20" t="s">
        <v>768</v>
      </c>
      <c r="D2633" s="20" t="s">
        <v>759</v>
      </c>
      <c r="E2633" s="20">
        <v>14040</v>
      </c>
      <c r="F2633" s="20" t="s">
        <v>846</v>
      </c>
      <c r="G2633" s="20">
        <v>39</v>
      </c>
      <c r="H2633" s="20">
        <v>360</v>
      </c>
      <c r="I2633" s="20">
        <v>831</v>
      </c>
      <c r="J2633" s="20">
        <v>2019</v>
      </c>
      <c r="K2633" s="20">
        <v>10</v>
      </c>
      <c r="L2633" s="20">
        <v>41</v>
      </c>
    </row>
    <row r="2634" spans="1:12" x14ac:dyDescent="0.3">
      <c r="A2634" s="21">
        <v>43748</v>
      </c>
      <c r="B2634" s="20" t="s">
        <v>770</v>
      </c>
      <c r="C2634" s="20" t="s">
        <v>771</v>
      </c>
      <c r="D2634" s="20" t="s">
        <v>759</v>
      </c>
      <c r="E2634" s="20">
        <v>10800</v>
      </c>
      <c r="F2634" s="20" t="s">
        <v>847</v>
      </c>
      <c r="G2634" s="20">
        <v>30</v>
      </c>
      <c r="H2634" s="20">
        <v>360</v>
      </c>
      <c r="I2634" s="20">
        <v>674.35</v>
      </c>
      <c r="J2634" s="20">
        <v>2019</v>
      </c>
      <c r="K2634" s="20">
        <v>10</v>
      </c>
      <c r="L2634" s="20">
        <v>41</v>
      </c>
    </row>
    <row r="2635" spans="1:12" x14ac:dyDescent="0.3">
      <c r="A2635" s="21">
        <v>43748</v>
      </c>
      <c r="B2635" s="20" t="s">
        <v>773</v>
      </c>
      <c r="C2635" s="20" t="s">
        <v>774</v>
      </c>
      <c r="D2635" s="20" t="s">
        <v>759</v>
      </c>
      <c r="E2635" s="20">
        <v>12960</v>
      </c>
      <c r="F2635" s="20" t="s">
        <v>848</v>
      </c>
      <c r="G2635" s="20">
        <v>36</v>
      </c>
      <c r="H2635" s="20">
        <v>360</v>
      </c>
      <c r="I2635" s="20">
        <v>859.85</v>
      </c>
      <c r="J2635" s="20">
        <v>2019</v>
      </c>
      <c r="K2635" s="20">
        <v>10</v>
      </c>
      <c r="L2635" s="20">
        <v>41</v>
      </c>
    </row>
    <row r="2636" spans="1:12" x14ac:dyDescent="0.3">
      <c r="A2636" s="21">
        <v>43748</v>
      </c>
      <c r="B2636" s="20" t="s">
        <v>757</v>
      </c>
      <c r="C2636" s="20" t="s">
        <v>758</v>
      </c>
      <c r="D2636" s="20" t="s">
        <v>759</v>
      </c>
      <c r="E2636" s="20">
        <v>11520</v>
      </c>
      <c r="F2636" s="20" t="s">
        <v>843</v>
      </c>
      <c r="G2636" s="20">
        <v>32</v>
      </c>
      <c r="H2636" s="20">
        <v>360</v>
      </c>
      <c r="I2636" s="20">
        <v>725.5</v>
      </c>
      <c r="J2636" s="20">
        <v>2019</v>
      </c>
      <c r="K2636" s="20">
        <v>10</v>
      </c>
      <c r="L2636" s="20">
        <v>41</v>
      </c>
    </row>
    <row r="2637" spans="1:12" x14ac:dyDescent="0.3">
      <c r="A2637" s="21">
        <v>43748</v>
      </c>
      <c r="B2637" s="20" t="s">
        <v>761</v>
      </c>
      <c r="C2637" s="20" t="s">
        <v>762</v>
      </c>
      <c r="D2637" s="20" t="s">
        <v>759</v>
      </c>
      <c r="E2637" s="20">
        <v>12600</v>
      </c>
      <c r="F2637" s="20" t="s">
        <v>844</v>
      </c>
      <c r="G2637" s="20">
        <v>35</v>
      </c>
      <c r="H2637" s="20">
        <v>360</v>
      </c>
      <c r="I2637" s="20">
        <v>824.25</v>
      </c>
      <c r="J2637" s="20">
        <v>2019</v>
      </c>
      <c r="K2637" s="20">
        <v>10</v>
      </c>
      <c r="L2637" s="20">
        <v>41</v>
      </c>
    </row>
    <row r="2638" spans="1:12" x14ac:dyDescent="0.3">
      <c r="A2638" s="21">
        <v>43748</v>
      </c>
      <c r="B2638" s="20" t="s">
        <v>767</v>
      </c>
      <c r="C2638" s="20" t="s">
        <v>768</v>
      </c>
      <c r="D2638" s="20" t="s">
        <v>759</v>
      </c>
      <c r="E2638" s="20">
        <v>14040</v>
      </c>
      <c r="F2638" s="20" t="s">
        <v>846</v>
      </c>
      <c r="G2638" s="20">
        <v>39</v>
      </c>
      <c r="H2638" s="20">
        <v>360</v>
      </c>
      <c r="I2638" s="20">
        <v>834.4</v>
      </c>
      <c r="J2638" s="20">
        <v>2019</v>
      </c>
      <c r="K2638" s="20">
        <v>10</v>
      </c>
      <c r="L2638" s="20">
        <v>41</v>
      </c>
    </row>
    <row r="2639" spans="1:12" x14ac:dyDescent="0.3">
      <c r="A2639" s="21">
        <v>43748</v>
      </c>
      <c r="B2639" s="20" t="s">
        <v>770</v>
      </c>
      <c r="C2639" s="20" t="s">
        <v>771</v>
      </c>
      <c r="D2639" s="20" t="s">
        <v>759</v>
      </c>
      <c r="E2639" s="20">
        <v>14040</v>
      </c>
      <c r="F2639" s="20" t="s">
        <v>847</v>
      </c>
      <c r="G2639" s="20">
        <v>39</v>
      </c>
      <c r="H2639" s="20">
        <v>360</v>
      </c>
      <c r="I2639" s="20">
        <v>875.95</v>
      </c>
      <c r="J2639" s="20">
        <v>2019</v>
      </c>
      <c r="K2639" s="20">
        <v>10</v>
      </c>
      <c r="L2639" s="20">
        <v>41</v>
      </c>
    </row>
    <row r="2640" spans="1:12" x14ac:dyDescent="0.3">
      <c r="A2640" s="21">
        <v>43748</v>
      </c>
      <c r="B2640" s="20" t="s">
        <v>773</v>
      </c>
      <c r="C2640" s="20" t="s">
        <v>774</v>
      </c>
      <c r="D2640" s="20" t="s">
        <v>759</v>
      </c>
      <c r="E2640" s="20">
        <v>13680</v>
      </c>
      <c r="F2640" s="20" t="s">
        <v>848</v>
      </c>
      <c r="G2640" s="20">
        <v>38</v>
      </c>
      <c r="H2640" s="20">
        <v>360</v>
      </c>
      <c r="I2640" s="20">
        <v>906.85</v>
      </c>
      <c r="J2640" s="20">
        <v>2019</v>
      </c>
      <c r="K2640" s="20">
        <v>10</v>
      </c>
      <c r="L2640" s="20">
        <v>41</v>
      </c>
    </row>
    <row r="2641" spans="1:12" x14ac:dyDescent="0.3">
      <c r="A2641" s="21">
        <v>43745</v>
      </c>
      <c r="B2641" s="20" t="s">
        <v>757</v>
      </c>
      <c r="C2641" s="20" t="s">
        <v>758</v>
      </c>
      <c r="D2641" s="20" t="s">
        <v>759</v>
      </c>
      <c r="E2641" s="20">
        <v>8280</v>
      </c>
      <c r="F2641" s="20" t="s">
        <v>850</v>
      </c>
      <c r="G2641" s="20">
        <v>23</v>
      </c>
      <c r="H2641" s="20">
        <v>360</v>
      </c>
      <c r="I2641" s="20">
        <v>528.25</v>
      </c>
      <c r="J2641" s="20">
        <v>2019</v>
      </c>
      <c r="K2641" s="20">
        <v>10</v>
      </c>
      <c r="L2641" s="20">
        <v>41</v>
      </c>
    </row>
    <row r="2642" spans="1:12" x14ac:dyDescent="0.3">
      <c r="A2642" s="21">
        <v>43745</v>
      </c>
      <c r="B2642" s="20" t="s">
        <v>761</v>
      </c>
      <c r="C2642" s="20" t="s">
        <v>762</v>
      </c>
      <c r="D2642" s="20" t="s">
        <v>759</v>
      </c>
      <c r="E2642" s="20">
        <v>6120</v>
      </c>
      <c r="F2642" s="20" t="s">
        <v>851</v>
      </c>
      <c r="G2642" s="20">
        <v>17</v>
      </c>
      <c r="H2642" s="20">
        <v>360</v>
      </c>
      <c r="I2642" s="20">
        <v>402.65</v>
      </c>
      <c r="J2642" s="20">
        <v>2019</v>
      </c>
      <c r="K2642" s="20">
        <v>10</v>
      </c>
      <c r="L2642" s="20">
        <v>41</v>
      </c>
    </row>
    <row r="2643" spans="1:12" x14ac:dyDescent="0.3">
      <c r="A2643" s="21">
        <v>43745</v>
      </c>
      <c r="B2643" s="20" t="s">
        <v>767</v>
      </c>
      <c r="C2643" s="20" t="s">
        <v>768</v>
      </c>
      <c r="D2643" s="20" t="s">
        <v>759</v>
      </c>
      <c r="E2643" s="20">
        <v>13320</v>
      </c>
      <c r="F2643" s="20" t="s">
        <v>853</v>
      </c>
      <c r="G2643" s="20">
        <v>37</v>
      </c>
      <c r="H2643" s="20">
        <v>360</v>
      </c>
      <c r="I2643" s="20">
        <v>792.8</v>
      </c>
      <c r="J2643" s="20">
        <v>2019</v>
      </c>
      <c r="K2643" s="20">
        <v>10</v>
      </c>
      <c r="L2643" s="20">
        <v>41</v>
      </c>
    </row>
    <row r="2644" spans="1:12" x14ac:dyDescent="0.3">
      <c r="A2644" s="21">
        <v>43745</v>
      </c>
      <c r="B2644" s="20" t="s">
        <v>770</v>
      </c>
      <c r="C2644" s="20" t="s">
        <v>771</v>
      </c>
      <c r="D2644" s="20" t="s">
        <v>759</v>
      </c>
      <c r="E2644" s="20">
        <v>8640</v>
      </c>
      <c r="F2644" s="20" t="s">
        <v>854</v>
      </c>
      <c r="G2644" s="20">
        <v>24</v>
      </c>
      <c r="H2644" s="20">
        <v>360</v>
      </c>
      <c r="I2644" s="20">
        <v>543.75</v>
      </c>
      <c r="J2644" s="20">
        <v>2019</v>
      </c>
      <c r="K2644" s="20">
        <v>10</v>
      </c>
      <c r="L2644" s="20">
        <v>41</v>
      </c>
    </row>
    <row r="2645" spans="1:12" x14ac:dyDescent="0.3">
      <c r="A2645" s="21">
        <v>43745</v>
      </c>
      <c r="B2645" s="20" t="s">
        <v>773</v>
      </c>
      <c r="C2645" s="20" t="s">
        <v>774</v>
      </c>
      <c r="D2645" s="20" t="s">
        <v>759</v>
      </c>
      <c r="E2645" s="20">
        <v>9000</v>
      </c>
      <c r="F2645" s="20" t="s">
        <v>855</v>
      </c>
      <c r="G2645" s="20">
        <v>25</v>
      </c>
      <c r="H2645" s="20">
        <v>360</v>
      </c>
      <c r="I2645" s="20">
        <v>599.70000000000005</v>
      </c>
      <c r="J2645" s="20">
        <v>2019</v>
      </c>
      <c r="K2645" s="20">
        <v>10</v>
      </c>
      <c r="L2645" s="20">
        <v>41</v>
      </c>
    </row>
    <row r="2646" spans="1:12" x14ac:dyDescent="0.3">
      <c r="A2646" s="21">
        <v>43745</v>
      </c>
      <c r="B2646" s="20" t="s">
        <v>826</v>
      </c>
      <c r="C2646" s="20" t="s">
        <v>827</v>
      </c>
      <c r="D2646" s="20" t="s">
        <v>759</v>
      </c>
      <c r="E2646" s="20">
        <v>30960</v>
      </c>
      <c r="F2646" s="20" t="s">
        <v>849</v>
      </c>
      <c r="G2646" s="20">
        <v>86</v>
      </c>
      <c r="H2646" s="20">
        <v>360</v>
      </c>
      <c r="I2646" s="20">
        <v>1605.65</v>
      </c>
      <c r="J2646" s="20">
        <v>2019</v>
      </c>
      <c r="K2646" s="20">
        <v>10</v>
      </c>
      <c r="L2646" s="20">
        <v>41</v>
      </c>
    </row>
    <row r="2647" spans="1:12" x14ac:dyDescent="0.3">
      <c r="A2647" s="21">
        <v>43743</v>
      </c>
      <c r="B2647" s="20" t="s">
        <v>757</v>
      </c>
      <c r="C2647" s="20" t="s">
        <v>758</v>
      </c>
      <c r="D2647" s="20" t="s">
        <v>759</v>
      </c>
      <c r="E2647" s="20">
        <v>10440</v>
      </c>
      <c r="F2647" s="20" t="s">
        <v>850</v>
      </c>
      <c r="G2647" s="20">
        <v>29</v>
      </c>
      <c r="H2647" s="20">
        <v>360</v>
      </c>
      <c r="I2647" s="20">
        <v>668.72</v>
      </c>
      <c r="J2647" s="20">
        <v>2019</v>
      </c>
      <c r="K2647" s="20">
        <v>10</v>
      </c>
      <c r="L2647" s="20">
        <v>40</v>
      </c>
    </row>
    <row r="2648" spans="1:12" x14ac:dyDescent="0.3">
      <c r="A2648" s="21">
        <v>43743</v>
      </c>
      <c r="B2648" s="20" t="s">
        <v>761</v>
      </c>
      <c r="C2648" s="20" t="s">
        <v>762</v>
      </c>
      <c r="D2648" s="20" t="s">
        <v>759</v>
      </c>
      <c r="E2648" s="20">
        <v>9000</v>
      </c>
      <c r="F2648" s="20" t="s">
        <v>851</v>
      </c>
      <c r="G2648" s="20">
        <v>25</v>
      </c>
      <c r="H2648" s="20">
        <v>360</v>
      </c>
      <c r="I2648" s="20">
        <v>591.5</v>
      </c>
      <c r="J2648" s="20">
        <v>2019</v>
      </c>
      <c r="K2648" s="20">
        <v>10</v>
      </c>
      <c r="L2648" s="20">
        <v>40</v>
      </c>
    </row>
    <row r="2649" spans="1:12" x14ac:dyDescent="0.3">
      <c r="A2649" s="21">
        <v>43743</v>
      </c>
      <c r="B2649" s="20" t="s">
        <v>767</v>
      </c>
      <c r="C2649" s="20" t="s">
        <v>768</v>
      </c>
      <c r="D2649" s="20" t="s">
        <v>759</v>
      </c>
      <c r="E2649" s="20">
        <v>14040</v>
      </c>
      <c r="F2649" s="20" t="s">
        <v>853</v>
      </c>
      <c r="G2649" s="20">
        <v>39</v>
      </c>
      <c r="H2649" s="20">
        <v>360</v>
      </c>
      <c r="I2649" s="20">
        <v>828.8</v>
      </c>
      <c r="J2649" s="20">
        <v>2019</v>
      </c>
      <c r="K2649" s="20">
        <v>10</v>
      </c>
      <c r="L2649" s="20">
        <v>40</v>
      </c>
    </row>
    <row r="2650" spans="1:12" x14ac:dyDescent="0.3">
      <c r="A2650" s="21">
        <v>43743</v>
      </c>
      <c r="B2650" s="20" t="s">
        <v>770</v>
      </c>
      <c r="C2650" s="20" t="s">
        <v>771</v>
      </c>
      <c r="D2650" s="20" t="s">
        <v>759</v>
      </c>
      <c r="E2650" s="20">
        <v>11880</v>
      </c>
      <c r="F2650" s="20" t="s">
        <v>854</v>
      </c>
      <c r="G2650" s="20">
        <v>33</v>
      </c>
      <c r="H2650" s="20">
        <v>360</v>
      </c>
      <c r="I2650" s="20">
        <v>747.8</v>
      </c>
      <c r="J2650" s="20">
        <v>2019</v>
      </c>
      <c r="K2650" s="20">
        <v>10</v>
      </c>
      <c r="L2650" s="20">
        <v>40</v>
      </c>
    </row>
    <row r="2651" spans="1:12" x14ac:dyDescent="0.3">
      <c r="A2651" s="21">
        <v>43743</v>
      </c>
      <c r="B2651" s="20" t="s">
        <v>773</v>
      </c>
      <c r="C2651" s="20" t="s">
        <v>774</v>
      </c>
      <c r="D2651" s="20" t="s">
        <v>759</v>
      </c>
      <c r="E2651" s="20">
        <v>11880</v>
      </c>
      <c r="F2651" s="20" t="s">
        <v>855</v>
      </c>
      <c r="G2651" s="20">
        <v>33</v>
      </c>
      <c r="H2651" s="20">
        <v>360</v>
      </c>
      <c r="I2651" s="20">
        <v>787.85</v>
      </c>
      <c r="J2651" s="20">
        <v>2019</v>
      </c>
      <c r="K2651" s="20">
        <v>10</v>
      </c>
      <c r="L2651" s="20">
        <v>40</v>
      </c>
    </row>
    <row r="2652" spans="1:12" x14ac:dyDescent="0.3">
      <c r="A2652" s="21">
        <v>43743</v>
      </c>
      <c r="B2652" s="20" t="s">
        <v>757</v>
      </c>
      <c r="C2652" s="20" t="s">
        <v>758</v>
      </c>
      <c r="D2652" s="20" t="s">
        <v>759</v>
      </c>
      <c r="E2652" s="20">
        <v>10080</v>
      </c>
      <c r="F2652" s="20" t="s">
        <v>850</v>
      </c>
      <c r="G2652" s="20">
        <v>28</v>
      </c>
      <c r="H2652" s="20">
        <v>360</v>
      </c>
      <c r="I2652" s="20">
        <v>639.9</v>
      </c>
      <c r="J2652" s="20">
        <v>2019</v>
      </c>
      <c r="K2652" s="20">
        <v>10</v>
      </c>
      <c r="L2652" s="20">
        <v>40</v>
      </c>
    </row>
    <row r="2653" spans="1:12" x14ac:dyDescent="0.3">
      <c r="A2653" s="21">
        <v>43743</v>
      </c>
      <c r="B2653" s="20" t="s">
        <v>761</v>
      </c>
      <c r="C2653" s="20" t="s">
        <v>762</v>
      </c>
      <c r="D2653" s="20" t="s">
        <v>759</v>
      </c>
      <c r="E2653" s="20">
        <v>7920</v>
      </c>
      <c r="F2653" s="20" t="s">
        <v>851</v>
      </c>
      <c r="G2653" s="20">
        <v>22</v>
      </c>
      <c r="H2653" s="20">
        <v>360</v>
      </c>
      <c r="I2653" s="20">
        <v>520.75</v>
      </c>
      <c r="J2653" s="20">
        <v>2019</v>
      </c>
      <c r="K2653" s="20">
        <v>10</v>
      </c>
      <c r="L2653" s="20">
        <v>40</v>
      </c>
    </row>
    <row r="2654" spans="1:12" x14ac:dyDescent="0.3">
      <c r="A2654" s="21">
        <v>43743</v>
      </c>
      <c r="B2654" s="20" t="s">
        <v>767</v>
      </c>
      <c r="C2654" s="20" t="s">
        <v>768</v>
      </c>
      <c r="D2654" s="20" t="s">
        <v>759</v>
      </c>
      <c r="E2654" s="20">
        <v>13680</v>
      </c>
      <c r="F2654" s="20" t="s">
        <v>853</v>
      </c>
      <c r="G2654" s="20">
        <v>38</v>
      </c>
      <c r="H2654" s="20">
        <v>360</v>
      </c>
      <c r="I2654" s="20">
        <v>813.55</v>
      </c>
      <c r="J2654" s="20">
        <v>2019</v>
      </c>
      <c r="K2654" s="20">
        <v>10</v>
      </c>
      <c r="L2654" s="20">
        <v>40</v>
      </c>
    </row>
    <row r="2655" spans="1:12" x14ac:dyDescent="0.3">
      <c r="A2655" s="21">
        <v>43743</v>
      </c>
      <c r="B2655" s="20" t="s">
        <v>770</v>
      </c>
      <c r="C2655" s="20" t="s">
        <v>771</v>
      </c>
      <c r="D2655" s="20" t="s">
        <v>759</v>
      </c>
      <c r="E2655" s="20">
        <v>11160</v>
      </c>
      <c r="F2655" s="20" t="s">
        <v>854</v>
      </c>
      <c r="G2655" s="20">
        <v>31</v>
      </c>
      <c r="H2655" s="20">
        <v>360</v>
      </c>
      <c r="I2655" s="20">
        <v>696.97</v>
      </c>
      <c r="J2655" s="20">
        <v>2019</v>
      </c>
      <c r="K2655" s="20">
        <v>10</v>
      </c>
      <c r="L2655" s="20">
        <v>40</v>
      </c>
    </row>
    <row r="2656" spans="1:12" x14ac:dyDescent="0.3">
      <c r="A2656" s="21">
        <v>43743</v>
      </c>
      <c r="B2656" s="20" t="s">
        <v>773</v>
      </c>
      <c r="C2656" s="20" t="s">
        <v>774</v>
      </c>
      <c r="D2656" s="20" t="s">
        <v>759</v>
      </c>
      <c r="E2656" s="20">
        <v>12240</v>
      </c>
      <c r="F2656" s="20" t="s">
        <v>855</v>
      </c>
      <c r="G2656" s="20">
        <v>34</v>
      </c>
      <c r="H2656" s="20">
        <v>360</v>
      </c>
      <c r="I2656" s="20">
        <v>808.9</v>
      </c>
      <c r="J2656" s="20">
        <v>2019</v>
      </c>
      <c r="K2656" s="20">
        <v>10</v>
      </c>
      <c r="L2656" s="20">
        <v>40</v>
      </c>
    </row>
    <row r="2657" spans="1:12" x14ac:dyDescent="0.3">
      <c r="A2657" s="21">
        <v>43741</v>
      </c>
      <c r="B2657" s="20" t="s">
        <v>757</v>
      </c>
      <c r="C2657" s="20" t="s">
        <v>758</v>
      </c>
      <c r="D2657" s="20" t="s">
        <v>759</v>
      </c>
      <c r="E2657" s="20">
        <v>10440</v>
      </c>
      <c r="F2657" s="20" t="s">
        <v>850</v>
      </c>
      <c r="G2657" s="20">
        <v>29</v>
      </c>
      <c r="H2657" s="20">
        <v>360</v>
      </c>
      <c r="I2657" s="20">
        <v>660.75</v>
      </c>
      <c r="J2657" s="20">
        <v>2019</v>
      </c>
      <c r="K2657" s="20">
        <v>10</v>
      </c>
      <c r="L2657" s="20">
        <v>40</v>
      </c>
    </row>
    <row r="2658" spans="1:12" x14ac:dyDescent="0.3">
      <c r="A2658" s="21">
        <v>43741</v>
      </c>
      <c r="B2658" s="20" t="s">
        <v>761</v>
      </c>
      <c r="C2658" s="20" t="s">
        <v>762</v>
      </c>
      <c r="D2658" s="20" t="s">
        <v>759</v>
      </c>
      <c r="E2658" s="20">
        <v>9360</v>
      </c>
      <c r="F2658" s="20" t="s">
        <v>851</v>
      </c>
      <c r="G2658" s="20">
        <v>26</v>
      </c>
      <c r="H2658" s="20">
        <v>360</v>
      </c>
      <c r="I2658" s="20">
        <v>612.4</v>
      </c>
      <c r="J2658" s="20">
        <v>2019</v>
      </c>
      <c r="K2658" s="20">
        <v>10</v>
      </c>
      <c r="L2658" s="20">
        <v>40</v>
      </c>
    </row>
    <row r="2659" spans="1:12" x14ac:dyDescent="0.3">
      <c r="A2659" s="21">
        <v>43741</v>
      </c>
      <c r="B2659" s="20" t="s">
        <v>767</v>
      </c>
      <c r="C2659" s="20" t="s">
        <v>768</v>
      </c>
      <c r="D2659" s="20" t="s">
        <v>759</v>
      </c>
      <c r="E2659" s="20">
        <v>13680</v>
      </c>
      <c r="F2659" s="20" t="s">
        <v>853</v>
      </c>
      <c r="G2659" s="20">
        <v>38</v>
      </c>
      <c r="H2659" s="20">
        <v>360</v>
      </c>
      <c r="I2659" s="20">
        <v>816.4</v>
      </c>
      <c r="J2659" s="20">
        <v>2019</v>
      </c>
      <c r="K2659" s="20">
        <v>10</v>
      </c>
      <c r="L2659" s="20">
        <v>40</v>
      </c>
    </row>
    <row r="2660" spans="1:12" x14ac:dyDescent="0.3">
      <c r="A2660" s="21">
        <v>43741</v>
      </c>
      <c r="B2660" s="20" t="s">
        <v>770</v>
      </c>
      <c r="C2660" s="20" t="s">
        <v>771</v>
      </c>
      <c r="D2660" s="20" t="s">
        <v>759</v>
      </c>
      <c r="E2660" s="20">
        <v>11880</v>
      </c>
      <c r="F2660" s="20" t="s">
        <v>854</v>
      </c>
      <c r="G2660" s="20">
        <v>33</v>
      </c>
      <c r="H2660" s="20">
        <v>360</v>
      </c>
      <c r="I2660" s="20">
        <v>744.4</v>
      </c>
      <c r="J2660" s="20">
        <v>2019</v>
      </c>
      <c r="K2660" s="20">
        <v>10</v>
      </c>
      <c r="L2660" s="20">
        <v>40</v>
      </c>
    </row>
    <row r="2661" spans="1:12" x14ac:dyDescent="0.3">
      <c r="A2661" s="21">
        <v>43741</v>
      </c>
      <c r="B2661" s="20" t="s">
        <v>773</v>
      </c>
      <c r="C2661" s="20" t="s">
        <v>774</v>
      </c>
      <c r="D2661" s="20" t="s">
        <v>759</v>
      </c>
      <c r="E2661" s="20">
        <v>12600</v>
      </c>
      <c r="F2661" s="20" t="s">
        <v>855</v>
      </c>
      <c r="G2661" s="20">
        <v>35</v>
      </c>
      <c r="H2661" s="20">
        <v>360</v>
      </c>
      <c r="I2661" s="20">
        <v>831.4</v>
      </c>
      <c r="J2661" s="20">
        <v>2019</v>
      </c>
      <c r="K2661" s="20">
        <v>10</v>
      </c>
      <c r="L2661" s="20">
        <v>40</v>
      </c>
    </row>
    <row r="2662" spans="1:12" x14ac:dyDescent="0.3">
      <c r="A2662" s="21">
        <v>43741</v>
      </c>
      <c r="B2662" s="20" t="s">
        <v>757</v>
      </c>
      <c r="C2662" s="20" t="s">
        <v>758</v>
      </c>
      <c r="D2662" s="20" t="s">
        <v>759</v>
      </c>
      <c r="E2662" s="20">
        <v>11160</v>
      </c>
      <c r="F2662" s="20" t="s">
        <v>850</v>
      </c>
      <c r="G2662" s="20">
        <v>31</v>
      </c>
      <c r="H2662" s="20">
        <v>360</v>
      </c>
      <c r="I2662" s="20">
        <v>706.7</v>
      </c>
      <c r="J2662" s="20">
        <v>2019</v>
      </c>
      <c r="K2662" s="20">
        <v>10</v>
      </c>
      <c r="L2662" s="20">
        <v>40</v>
      </c>
    </row>
    <row r="2663" spans="1:12" x14ac:dyDescent="0.3">
      <c r="A2663" s="21">
        <v>43741</v>
      </c>
      <c r="B2663" s="20" t="s">
        <v>761</v>
      </c>
      <c r="C2663" s="20" t="s">
        <v>762</v>
      </c>
      <c r="D2663" s="20" t="s">
        <v>759</v>
      </c>
      <c r="E2663" s="20">
        <v>8280</v>
      </c>
      <c r="F2663" s="20" t="s">
        <v>851</v>
      </c>
      <c r="G2663" s="20">
        <v>23</v>
      </c>
      <c r="H2663" s="20">
        <v>360</v>
      </c>
      <c r="I2663" s="20">
        <v>542.45000000000005</v>
      </c>
      <c r="J2663" s="20">
        <v>2019</v>
      </c>
      <c r="K2663" s="20">
        <v>10</v>
      </c>
      <c r="L2663" s="20">
        <v>40</v>
      </c>
    </row>
    <row r="2664" spans="1:12" x14ac:dyDescent="0.3">
      <c r="A2664" s="21">
        <v>43741</v>
      </c>
      <c r="B2664" s="20" t="s">
        <v>767</v>
      </c>
      <c r="C2664" s="20" t="s">
        <v>768</v>
      </c>
      <c r="D2664" s="20" t="s">
        <v>759</v>
      </c>
      <c r="E2664" s="20">
        <v>14040</v>
      </c>
      <c r="F2664" s="20" t="s">
        <v>853</v>
      </c>
      <c r="G2664" s="20">
        <v>39</v>
      </c>
      <c r="H2664" s="20">
        <v>360</v>
      </c>
      <c r="I2664" s="20">
        <v>838.8</v>
      </c>
      <c r="J2664" s="20">
        <v>2019</v>
      </c>
      <c r="K2664" s="20">
        <v>10</v>
      </c>
      <c r="L2664" s="20">
        <v>40</v>
      </c>
    </row>
    <row r="2665" spans="1:12" x14ac:dyDescent="0.3">
      <c r="A2665" s="21">
        <v>43741</v>
      </c>
      <c r="B2665" s="20" t="s">
        <v>770</v>
      </c>
      <c r="C2665" s="20" t="s">
        <v>771</v>
      </c>
      <c r="D2665" s="20" t="s">
        <v>759</v>
      </c>
      <c r="E2665" s="20">
        <v>10800</v>
      </c>
      <c r="F2665" s="20" t="s">
        <v>854</v>
      </c>
      <c r="G2665" s="20">
        <v>30</v>
      </c>
      <c r="H2665" s="20">
        <v>360</v>
      </c>
      <c r="I2665" s="20">
        <v>678</v>
      </c>
      <c r="J2665" s="20">
        <v>2019</v>
      </c>
      <c r="K2665" s="20">
        <v>10</v>
      </c>
      <c r="L2665" s="20">
        <v>40</v>
      </c>
    </row>
    <row r="2666" spans="1:12" x14ac:dyDescent="0.3">
      <c r="A2666" s="21">
        <v>43741</v>
      </c>
      <c r="B2666" s="20" t="s">
        <v>773</v>
      </c>
      <c r="C2666" s="20" t="s">
        <v>774</v>
      </c>
      <c r="D2666" s="20" t="s">
        <v>759</v>
      </c>
      <c r="E2666" s="20">
        <v>11880</v>
      </c>
      <c r="F2666" s="20" t="s">
        <v>855</v>
      </c>
      <c r="G2666" s="20">
        <v>33</v>
      </c>
      <c r="H2666" s="20">
        <v>360</v>
      </c>
      <c r="I2666" s="20">
        <v>790.35</v>
      </c>
      <c r="J2666" s="20">
        <v>2019</v>
      </c>
      <c r="K2666" s="20">
        <v>10</v>
      </c>
      <c r="L2666" s="20">
        <v>40</v>
      </c>
    </row>
    <row r="2667" spans="1:12" x14ac:dyDescent="0.3">
      <c r="A2667" s="21">
        <v>43741</v>
      </c>
      <c r="B2667" s="20" t="s">
        <v>757</v>
      </c>
      <c r="C2667" s="20" t="s">
        <v>758</v>
      </c>
      <c r="D2667" s="20" t="s">
        <v>759</v>
      </c>
      <c r="E2667" s="20">
        <v>10080</v>
      </c>
      <c r="F2667" s="20" t="s">
        <v>850</v>
      </c>
      <c r="G2667" s="20">
        <v>28</v>
      </c>
      <c r="H2667" s="20">
        <v>360</v>
      </c>
      <c r="I2667" s="20">
        <v>639.85</v>
      </c>
      <c r="J2667" s="20">
        <v>2019</v>
      </c>
      <c r="K2667" s="20">
        <v>10</v>
      </c>
      <c r="L2667" s="20">
        <v>40</v>
      </c>
    </row>
    <row r="2668" spans="1:12" x14ac:dyDescent="0.3">
      <c r="A2668" s="21">
        <v>43741</v>
      </c>
      <c r="B2668" s="20" t="s">
        <v>761</v>
      </c>
      <c r="C2668" s="20" t="s">
        <v>762</v>
      </c>
      <c r="D2668" s="20" t="s">
        <v>759</v>
      </c>
      <c r="E2668" s="20">
        <v>9720</v>
      </c>
      <c r="F2668" s="20" t="s">
        <v>851</v>
      </c>
      <c r="G2668" s="20">
        <v>27</v>
      </c>
      <c r="H2668" s="20">
        <v>360</v>
      </c>
      <c r="I2668" s="20">
        <v>636.65</v>
      </c>
      <c r="J2668" s="20">
        <v>2019</v>
      </c>
      <c r="K2668" s="20">
        <v>10</v>
      </c>
      <c r="L2668" s="20">
        <v>40</v>
      </c>
    </row>
    <row r="2669" spans="1:12" x14ac:dyDescent="0.3">
      <c r="A2669" s="21">
        <v>43741</v>
      </c>
      <c r="B2669" s="20" t="s">
        <v>767</v>
      </c>
      <c r="C2669" s="20" t="s">
        <v>768</v>
      </c>
      <c r="D2669" s="20" t="s">
        <v>759</v>
      </c>
      <c r="E2669" s="20">
        <v>14040</v>
      </c>
      <c r="F2669" s="20" t="s">
        <v>853</v>
      </c>
      <c r="G2669" s="20">
        <v>39</v>
      </c>
      <c r="H2669" s="20">
        <v>360</v>
      </c>
      <c r="I2669" s="20">
        <v>837.5</v>
      </c>
      <c r="J2669" s="20">
        <v>2019</v>
      </c>
      <c r="K2669" s="20">
        <v>10</v>
      </c>
      <c r="L2669" s="20">
        <v>40</v>
      </c>
    </row>
    <row r="2670" spans="1:12" x14ac:dyDescent="0.3">
      <c r="A2670" s="21">
        <v>43741</v>
      </c>
      <c r="B2670" s="20" t="s">
        <v>770</v>
      </c>
      <c r="C2670" s="20" t="s">
        <v>771</v>
      </c>
      <c r="D2670" s="20" t="s">
        <v>759</v>
      </c>
      <c r="E2670" s="20">
        <v>11520</v>
      </c>
      <c r="F2670" s="20" t="s">
        <v>854</v>
      </c>
      <c r="G2670" s="20">
        <v>32</v>
      </c>
      <c r="H2670" s="20">
        <v>360</v>
      </c>
      <c r="I2670" s="20">
        <v>730.9</v>
      </c>
      <c r="J2670" s="20">
        <v>2019</v>
      </c>
      <c r="K2670" s="20">
        <v>10</v>
      </c>
      <c r="L2670" s="20">
        <v>40</v>
      </c>
    </row>
    <row r="2671" spans="1:12" x14ac:dyDescent="0.3">
      <c r="A2671" s="21">
        <v>43741</v>
      </c>
      <c r="B2671" s="20" t="s">
        <v>773</v>
      </c>
      <c r="C2671" s="20" t="s">
        <v>774</v>
      </c>
      <c r="D2671" s="20" t="s">
        <v>759</v>
      </c>
      <c r="E2671" s="20">
        <v>12240</v>
      </c>
      <c r="F2671" s="20" t="s">
        <v>855</v>
      </c>
      <c r="G2671" s="20">
        <v>34</v>
      </c>
      <c r="H2671" s="20">
        <v>360</v>
      </c>
      <c r="I2671" s="20">
        <v>826.05</v>
      </c>
      <c r="J2671" s="20">
        <v>2019</v>
      </c>
      <c r="K2671" s="20">
        <v>10</v>
      </c>
      <c r="L2671" s="20">
        <v>40</v>
      </c>
    </row>
    <row r="2672" spans="1:12" x14ac:dyDescent="0.3">
      <c r="A2672" s="21">
        <v>43741</v>
      </c>
      <c r="B2672" s="20" t="s">
        <v>757</v>
      </c>
      <c r="C2672" s="20" t="s">
        <v>758</v>
      </c>
      <c r="D2672" s="20" t="s">
        <v>759</v>
      </c>
      <c r="E2672" s="20">
        <v>11520</v>
      </c>
      <c r="F2672" s="20" t="s">
        <v>850</v>
      </c>
      <c r="G2672" s="20">
        <v>32</v>
      </c>
      <c r="H2672" s="20">
        <v>360</v>
      </c>
      <c r="I2672" s="20">
        <v>724.15</v>
      </c>
      <c r="J2672" s="20">
        <v>2019</v>
      </c>
      <c r="K2672" s="20">
        <v>10</v>
      </c>
      <c r="L2672" s="20">
        <v>40</v>
      </c>
    </row>
    <row r="2673" spans="1:12" x14ac:dyDescent="0.3">
      <c r="A2673" s="21">
        <v>43741</v>
      </c>
      <c r="B2673" s="20" t="s">
        <v>761</v>
      </c>
      <c r="C2673" s="20" t="s">
        <v>762</v>
      </c>
      <c r="D2673" s="20" t="s">
        <v>759</v>
      </c>
      <c r="E2673" s="20">
        <v>9720</v>
      </c>
      <c r="F2673" s="20" t="s">
        <v>851</v>
      </c>
      <c r="G2673" s="20">
        <v>27</v>
      </c>
      <c r="H2673" s="20">
        <v>360</v>
      </c>
      <c r="I2673" s="20">
        <v>630.75</v>
      </c>
      <c r="J2673" s="20">
        <v>2019</v>
      </c>
      <c r="K2673" s="20">
        <v>10</v>
      </c>
      <c r="L2673" s="20">
        <v>40</v>
      </c>
    </row>
    <row r="2674" spans="1:12" x14ac:dyDescent="0.3">
      <c r="A2674" s="21">
        <v>43741</v>
      </c>
      <c r="B2674" s="20" t="s">
        <v>767</v>
      </c>
      <c r="C2674" s="20" t="s">
        <v>768</v>
      </c>
      <c r="D2674" s="20" t="s">
        <v>759</v>
      </c>
      <c r="E2674" s="20">
        <v>14400</v>
      </c>
      <c r="F2674" s="20" t="s">
        <v>853</v>
      </c>
      <c r="G2674" s="20">
        <v>40</v>
      </c>
      <c r="H2674" s="20">
        <v>360</v>
      </c>
      <c r="I2674" s="20">
        <v>854.55</v>
      </c>
      <c r="J2674" s="20">
        <v>2019</v>
      </c>
      <c r="K2674" s="20">
        <v>10</v>
      </c>
      <c r="L2674" s="20">
        <v>40</v>
      </c>
    </row>
    <row r="2675" spans="1:12" x14ac:dyDescent="0.3">
      <c r="A2675" s="21">
        <v>43741</v>
      </c>
      <c r="B2675" s="20" t="s">
        <v>770</v>
      </c>
      <c r="C2675" s="20" t="s">
        <v>771</v>
      </c>
      <c r="D2675" s="20" t="s">
        <v>759</v>
      </c>
      <c r="E2675" s="20">
        <v>12600</v>
      </c>
      <c r="F2675" s="20" t="s">
        <v>854</v>
      </c>
      <c r="G2675" s="20">
        <v>35</v>
      </c>
      <c r="H2675" s="20">
        <v>360</v>
      </c>
      <c r="I2675" s="20">
        <v>791.3</v>
      </c>
      <c r="J2675" s="20">
        <v>2019</v>
      </c>
      <c r="K2675" s="20">
        <v>10</v>
      </c>
      <c r="L2675" s="20">
        <v>40</v>
      </c>
    </row>
    <row r="2676" spans="1:12" x14ac:dyDescent="0.3">
      <c r="A2676" s="21">
        <v>43741</v>
      </c>
      <c r="B2676" s="20" t="s">
        <v>773</v>
      </c>
      <c r="C2676" s="20" t="s">
        <v>774</v>
      </c>
      <c r="D2676" s="20" t="s">
        <v>759</v>
      </c>
      <c r="E2676" s="20">
        <v>14040</v>
      </c>
      <c r="F2676" s="20" t="s">
        <v>855</v>
      </c>
      <c r="G2676" s="20">
        <v>39</v>
      </c>
      <c r="H2676" s="20">
        <v>360</v>
      </c>
      <c r="I2676" s="20">
        <v>939.1</v>
      </c>
      <c r="J2676" s="20">
        <v>2019</v>
      </c>
      <c r="K2676" s="20">
        <v>10</v>
      </c>
      <c r="L2676" s="20">
        <v>40</v>
      </c>
    </row>
    <row r="2677" spans="1:12" x14ac:dyDescent="0.3">
      <c r="A2677" s="21">
        <v>43739</v>
      </c>
      <c r="B2677" s="20" t="s">
        <v>826</v>
      </c>
      <c r="C2677" s="20" t="s">
        <v>827</v>
      </c>
      <c r="D2677" s="20" t="s">
        <v>759</v>
      </c>
      <c r="E2677" s="20">
        <v>35640</v>
      </c>
      <c r="F2677" s="20" t="s">
        <v>856</v>
      </c>
      <c r="G2677" s="20">
        <v>99</v>
      </c>
      <c r="H2677" s="20">
        <v>360</v>
      </c>
      <c r="I2677" s="20">
        <v>2147.1999999999998</v>
      </c>
      <c r="J2677" s="20">
        <v>2019</v>
      </c>
      <c r="K2677" s="20">
        <v>10</v>
      </c>
      <c r="L2677" s="20">
        <v>40</v>
      </c>
    </row>
    <row r="2678" spans="1:12" x14ac:dyDescent="0.3">
      <c r="A2678" s="21">
        <v>43739</v>
      </c>
      <c r="B2678" s="20" t="s">
        <v>757</v>
      </c>
      <c r="C2678" s="20" t="s">
        <v>758</v>
      </c>
      <c r="D2678" s="20" t="s">
        <v>759</v>
      </c>
      <c r="E2678" s="20">
        <v>8640</v>
      </c>
      <c r="F2678" s="20" t="s">
        <v>857</v>
      </c>
      <c r="G2678" s="20">
        <v>24</v>
      </c>
      <c r="H2678" s="20">
        <v>360</v>
      </c>
      <c r="I2678" s="20">
        <v>552.25</v>
      </c>
      <c r="J2678" s="20">
        <v>2019</v>
      </c>
      <c r="K2678" s="20">
        <v>10</v>
      </c>
      <c r="L2678" s="20">
        <v>40</v>
      </c>
    </row>
    <row r="2679" spans="1:12" x14ac:dyDescent="0.3">
      <c r="A2679" s="21">
        <v>43739</v>
      </c>
      <c r="B2679" s="20" t="s">
        <v>761</v>
      </c>
      <c r="C2679" s="20" t="s">
        <v>762</v>
      </c>
      <c r="D2679" s="20" t="s">
        <v>759</v>
      </c>
      <c r="E2679" s="20">
        <v>8280</v>
      </c>
      <c r="F2679" s="20" t="s">
        <v>858</v>
      </c>
      <c r="G2679" s="20">
        <v>23</v>
      </c>
      <c r="H2679" s="20">
        <v>360</v>
      </c>
      <c r="I2679" s="20">
        <v>540.15</v>
      </c>
      <c r="J2679" s="20">
        <v>2019</v>
      </c>
      <c r="K2679" s="20">
        <v>10</v>
      </c>
      <c r="L2679" s="20">
        <v>40</v>
      </c>
    </row>
    <row r="2680" spans="1:12" x14ac:dyDescent="0.3">
      <c r="A2680" s="21">
        <v>43739</v>
      </c>
      <c r="B2680" s="20" t="s">
        <v>767</v>
      </c>
      <c r="C2680" s="20" t="s">
        <v>768</v>
      </c>
      <c r="D2680" s="20" t="s">
        <v>759</v>
      </c>
      <c r="E2680" s="20">
        <v>13680</v>
      </c>
      <c r="F2680" s="20" t="s">
        <v>860</v>
      </c>
      <c r="G2680" s="20">
        <v>38</v>
      </c>
      <c r="H2680" s="20">
        <v>360</v>
      </c>
      <c r="I2680" s="20">
        <v>811.85</v>
      </c>
      <c r="J2680" s="20">
        <v>2019</v>
      </c>
      <c r="K2680" s="20">
        <v>10</v>
      </c>
      <c r="L2680" s="20">
        <v>40</v>
      </c>
    </row>
    <row r="2681" spans="1:12" x14ac:dyDescent="0.3">
      <c r="A2681" s="21">
        <v>43739</v>
      </c>
      <c r="B2681" s="20" t="s">
        <v>770</v>
      </c>
      <c r="C2681" s="20" t="s">
        <v>771</v>
      </c>
      <c r="D2681" s="20" t="s">
        <v>759</v>
      </c>
      <c r="E2681" s="20">
        <v>10800</v>
      </c>
      <c r="F2681" s="20" t="s">
        <v>861</v>
      </c>
      <c r="G2681" s="20">
        <v>30</v>
      </c>
      <c r="H2681" s="20">
        <v>360</v>
      </c>
      <c r="I2681" s="20">
        <v>685.73</v>
      </c>
      <c r="J2681" s="20">
        <v>2019</v>
      </c>
      <c r="K2681" s="20">
        <v>10</v>
      </c>
      <c r="L2681" s="20">
        <v>40</v>
      </c>
    </row>
    <row r="2682" spans="1:12" x14ac:dyDescent="0.3">
      <c r="A2682" s="21">
        <v>43739</v>
      </c>
      <c r="B2682" s="20" t="s">
        <v>773</v>
      </c>
      <c r="C2682" s="20" t="s">
        <v>774</v>
      </c>
      <c r="D2682" s="20" t="s">
        <v>759</v>
      </c>
      <c r="E2682" s="20">
        <v>10800</v>
      </c>
      <c r="F2682" s="20" t="s">
        <v>862</v>
      </c>
      <c r="G2682" s="20">
        <v>30</v>
      </c>
      <c r="H2682" s="20">
        <v>360</v>
      </c>
      <c r="I2682" s="20">
        <v>728.35</v>
      </c>
      <c r="J2682" s="20">
        <v>2019</v>
      </c>
      <c r="K2682" s="20">
        <v>10</v>
      </c>
      <c r="L2682" s="20">
        <v>40</v>
      </c>
    </row>
    <row r="2683" spans="1:12" x14ac:dyDescent="0.3">
      <c r="A2683" s="21">
        <v>43736</v>
      </c>
      <c r="B2683" s="20" t="s">
        <v>757</v>
      </c>
      <c r="C2683" s="20" t="s">
        <v>758</v>
      </c>
      <c r="D2683" s="20" t="s">
        <v>759</v>
      </c>
      <c r="E2683" s="20">
        <v>9000</v>
      </c>
      <c r="F2683" s="20" t="s">
        <v>857</v>
      </c>
      <c r="G2683" s="20">
        <v>25</v>
      </c>
      <c r="H2683" s="20">
        <v>360</v>
      </c>
      <c r="I2683" s="20">
        <v>567.79999999999995</v>
      </c>
      <c r="J2683" s="20">
        <v>2019</v>
      </c>
      <c r="K2683" s="20">
        <v>9</v>
      </c>
      <c r="L2683" s="20">
        <v>39</v>
      </c>
    </row>
    <row r="2684" spans="1:12" x14ac:dyDescent="0.3">
      <c r="A2684" s="21">
        <v>43736</v>
      </c>
      <c r="B2684" s="20" t="s">
        <v>761</v>
      </c>
      <c r="C2684" s="20" t="s">
        <v>762</v>
      </c>
      <c r="D2684" s="20" t="s">
        <v>759</v>
      </c>
      <c r="E2684" s="20">
        <v>7560</v>
      </c>
      <c r="F2684" s="20" t="s">
        <v>858</v>
      </c>
      <c r="G2684" s="20">
        <v>21</v>
      </c>
      <c r="H2684" s="20">
        <v>360</v>
      </c>
      <c r="I2684" s="20">
        <v>489.95</v>
      </c>
      <c r="J2684" s="20">
        <v>2019</v>
      </c>
      <c r="K2684" s="20">
        <v>9</v>
      </c>
      <c r="L2684" s="20">
        <v>39</v>
      </c>
    </row>
    <row r="2685" spans="1:12" x14ac:dyDescent="0.3">
      <c r="A2685" s="21">
        <v>43736</v>
      </c>
      <c r="B2685" s="20" t="s">
        <v>767</v>
      </c>
      <c r="C2685" s="20" t="s">
        <v>768</v>
      </c>
      <c r="D2685" s="20" t="s">
        <v>759</v>
      </c>
      <c r="E2685" s="20">
        <v>13680</v>
      </c>
      <c r="F2685" s="20" t="s">
        <v>860</v>
      </c>
      <c r="G2685" s="20">
        <v>38</v>
      </c>
      <c r="H2685" s="20">
        <v>360</v>
      </c>
      <c r="I2685" s="20">
        <v>809.8</v>
      </c>
      <c r="J2685" s="20">
        <v>2019</v>
      </c>
      <c r="K2685" s="20">
        <v>9</v>
      </c>
      <c r="L2685" s="20">
        <v>39</v>
      </c>
    </row>
    <row r="2686" spans="1:12" x14ac:dyDescent="0.3">
      <c r="A2686" s="21">
        <v>43736</v>
      </c>
      <c r="B2686" s="20" t="s">
        <v>770</v>
      </c>
      <c r="C2686" s="20" t="s">
        <v>771</v>
      </c>
      <c r="D2686" s="20" t="s">
        <v>759</v>
      </c>
      <c r="E2686" s="20">
        <v>11160</v>
      </c>
      <c r="F2686" s="20" t="s">
        <v>861</v>
      </c>
      <c r="G2686" s="20">
        <v>31</v>
      </c>
      <c r="H2686" s="20">
        <v>360</v>
      </c>
      <c r="I2686" s="20">
        <v>700.8</v>
      </c>
      <c r="J2686" s="20">
        <v>2019</v>
      </c>
      <c r="K2686" s="20">
        <v>9</v>
      </c>
      <c r="L2686" s="20">
        <v>39</v>
      </c>
    </row>
    <row r="2687" spans="1:12" x14ac:dyDescent="0.3">
      <c r="A2687" s="21">
        <v>43736</v>
      </c>
      <c r="B2687" s="20" t="s">
        <v>773</v>
      </c>
      <c r="C2687" s="20" t="s">
        <v>774</v>
      </c>
      <c r="D2687" s="20" t="s">
        <v>759</v>
      </c>
      <c r="E2687" s="20">
        <v>12600</v>
      </c>
      <c r="F2687" s="20" t="s">
        <v>862</v>
      </c>
      <c r="G2687" s="20">
        <v>35</v>
      </c>
      <c r="H2687" s="20">
        <v>360</v>
      </c>
      <c r="I2687" s="20">
        <v>816.8</v>
      </c>
      <c r="J2687" s="20">
        <v>2019</v>
      </c>
      <c r="K2687" s="20">
        <v>9</v>
      </c>
      <c r="L2687" s="20">
        <v>39</v>
      </c>
    </row>
    <row r="2688" spans="1:12" x14ac:dyDescent="0.3">
      <c r="A2688" s="21">
        <v>43736</v>
      </c>
      <c r="B2688" s="20" t="s">
        <v>757</v>
      </c>
      <c r="C2688" s="20" t="s">
        <v>758</v>
      </c>
      <c r="D2688" s="20" t="s">
        <v>759</v>
      </c>
      <c r="E2688" s="20">
        <v>10080</v>
      </c>
      <c r="F2688" s="20" t="s">
        <v>857</v>
      </c>
      <c r="G2688" s="20">
        <v>28</v>
      </c>
      <c r="H2688" s="20">
        <v>360</v>
      </c>
      <c r="I2688" s="20">
        <v>638.54999999999995</v>
      </c>
      <c r="J2688" s="20">
        <v>2019</v>
      </c>
      <c r="K2688" s="20">
        <v>9</v>
      </c>
      <c r="L2688" s="20">
        <v>39</v>
      </c>
    </row>
    <row r="2689" spans="1:12" x14ac:dyDescent="0.3">
      <c r="A2689" s="21">
        <v>43736</v>
      </c>
      <c r="B2689" s="20" t="s">
        <v>761</v>
      </c>
      <c r="C2689" s="20" t="s">
        <v>762</v>
      </c>
      <c r="D2689" s="20" t="s">
        <v>759</v>
      </c>
      <c r="E2689" s="20">
        <v>8280</v>
      </c>
      <c r="F2689" s="20" t="s">
        <v>858</v>
      </c>
      <c r="G2689" s="20">
        <v>23</v>
      </c>
      <c r="H2689" s="20">
        <v>360</v>
      </c>
      <c r="I2689" s="20">
        <v>539.70000000000005</v>
      </c>
      <c r="J2689" s="20">
        <v>2019</v>
      </c>
      <c r="K2689" s="20">
        <v>9</v>
      </c>
      <c r="L2689" s="20">
        <v>39</v>
      </c>
    </row>
    <row r="2690" spans="1:12" x14ac:dyDescent="0.3">
      <c r="A2690" s="21">
        <v>43736</v>
      </c>
      <c r="B2690" s="20" t="s">
        <v>767</v>
      </c>
      <c r="C2690" s="20" t="s">
        <v>768</v>
      </c>
      <c r="D2690" s="20" t="s">
        <v>759</v>
      </c>
      <c r="E2690" s="20">
        <v>13680</v>
      </c>
      <c r="F2690" s="20" t="s">
        <v>860</v>
      </c>
      <c r="G2690" s="20">
        <v>38</v>
      </c>
      <c r="H2690" s="20">
        <v>360</v>
      </c>
      <c r="I2690" s="20">
        <v>812.15</v>
      </c>
      <c r="J2690" s="20">
        <v>2019</v>
      </c>
      <c r="K2690" s="20">
        <v>9</v>
      </c>
      <c r="L2690" s="20">
        <v>39</v>
      </c>
    </row>
    <row r="2691" spans="1:12" x14ac:dyDescent="0.3">
      <c r="A2691" s="21">
        <v>43736</v>
      </c>
      <c r="B2691" s="20" t="s">
        <v>770</v>
      </c>
      <c r="C2691" s="20" t="s">
        <v>771</v>
      </c>
      <c r="D2691" s="20" t="s">
        <v>759</v>
      </c>
      <c r="E2691" s="20">
        <v>11520</v>
      </c>
      <c r="F2691" s="20" t="s">
        <v>861</v>
      </c>
      <c r="G2691" s="20">
        <v>32</v>
      </c>
      <c r="H2691" s="20">
        <v>360</v>
      </c>
      <c r="I2691" s="20">
        <v>724.8</v>
      </c>
      <c r="J2691" s="20">
        <v>2019</v>
      </c>
      <c r="K2691" s="20">
        <v>9</v>
      </c>
      <c r="L2691" s="20">
        <v>39</v>
      </c>
    </row>
    <row r="2692" spans="1:12" x14ac:dyDescent="0.3">
      <c r="A2692" s="21">
        <v>43736</v>
      </c>
      <c r="B2692" s="20" t="s">
        <v>773</v>
      </c>
      <c r="C2692" s="20" t="s">
        <v>774</v>
      </c>
      <c r="D2692" s="20" t="s">
        <v>759</v>
      </c>
      <c r="E2692" s="20">
        <v>12240</v>
      </c>
      <c r="F2692" s="20" t="s">
        <v>862</v>
      </c>
      <c r="G2692" s="20">
        <v>34</v>
      </c>
      <c r="H2692" s="20">
        <v>360</v>
      </c>
      <c r="I2692" s="20">
        <v>815.15</v>
      </c>
      <c r="J2692" s="20">
        <v>2019</v>
      </c>
      <c r="K2692" s="20">
        <v>9</v>
      </c>
      <c r="L2692" s="20">
        <v>39</v>
      </c>
    </row>
    <row r="2693" spans="1:12" x14ac:dyDescent="0.3">
      <c r="A2693" s="21">
        <v>43736</v>
      </c>
      <c r="B2693" s="20" t="s">
        <v>757</v>
      </c>
      <c r="C2693" s="20" t="s">
        <v>758</v>
      </c>
      <c r="D2693" s="20" t="s">
        <v>759</v>
      </c>
      <c r="E2693" s="20">
        <v>10080</v>
      </c>
      <c r="F2693" s="20" t="s">
        <v>857</v>
      </c>
      <c r="G2693" s="20">
        <v>28</v>
      </c>
      <c r="H2693" s="20">
        <v>360</v>
      </c>
      <c r="I2693" s="20">
        <v>637.35</v>
      </c>
      <c r="J2693" s="20">
        <v>2019</v>
      </c>
      <c r="K2693" s="20">
        <v>9</v>
      </c>
      <c r="L2693" s="20">
        <v>39</v>
      </c>
    </row>
    <row r="2694" spans="1:12" x14ac:dyDescent="0.3">
      <c r="A2694" s="21">
        <v>43736</v>
      </c>
      <c r="B2694" s="20" t="s">
        <v>761</v>
      </c>
      <c r="C2694" s="20" t="s">
        <v>762</v>
      </c>
      <c r="D2694" s="20" t="s">
        <v>759</v>
      </c>
      <c r="E2694" s="20">
        <v>9720</v>
      </c>
      <c r="F2694" s="20" t="s">
        <v>858</v>
      </c>
      <c r="G2694" s="20">
        <v>27</v>
      </c>
      <c r="H2694" s="20">
        <v>360</v>
      </c>
      <c r="I2694" s="20">
        <v>623.4</v>
      </c>
      <c r="J2694" s="20">
        <v>2019</v>
      </c>
      <c r="K2694" s="20">
        <v>9</v>
      </c>
      <c r="L2694" s="20">
        <v>39</v>
      </c>
    </row>
    <row r="2695" spans="1:12" x14ac:dyDescent="0.3">
      <c r="A2695" s="21">
        <v>43736</v>
      </c>
      <c r="B2695" s="20" t="s">
        <v>767</v>
      </c>
      <c r="C2695" s="20" t="s">
        <v>768</v>
      </c>
      <c r="D2695" s="20" t="s">
        <v>759</v>
      </c>
      <c r="E2695" s="20">
        <v>14400</v>
      </c>
      <c r="F2695" s="20" t="s">
        <v>860</v>
      </c>
      <c r="G2695" s="20">
        <v>40</v>
      </c>
      <c r="H2695" s="20">
        <v>360</v>
      </c>
      <c r="I2695" s="20">
        <v>851.75</v>
      </c>
      <c r="J2695" s="20">
        <v>2019</v>
      </c>
      <c r="K2695" s="20">
        <v>9</v>
      </c>
      <c r="L2695" s="20">
        <v>39</v>
      </c>
    </row>
    <row r="2696" spans="1:12" x14ac:dyDescent="0.3">
      <c r="A2696" s="21">
        <v>43736</v>
      </c>
      <c r="B2696" s="20" t="s">
        <v>770</v>
      </c>
      <c r="C2696" s="20" t="s">
        <v>771</v>
      </c>
      <c r="D2696" s="20" t="s">
        <v>759</v>
      </c>
      <c r="E2696" s="20">
        <v>11520</v>
      </c>
      <c r="F2696" s="20" t="s">
        <v>861</v>
      </c>
      <c r="G2696" s="20">
        <v>32</v>
      </c>
      <c r="H2696" s="20">
        <v>360</v>
      </c>
      <c r="I2696" s="20">
        <v>716</v>
      </c>
      <c r="J2696" s="20">
        <v>2019</v>
      </c>
      <c r="K2696" s="20">
        <v>9</v>
      </c>
      <c r="L2696" s="20">
        <v>39</v>
      </c>
    </row>
    <row r="2697" spans="1:12" x14ac:dyDescent="0.3">
      <c r="A2697" s="21">
        <v>43736</v>
      </c>
      <c r="B2697" s="20" t="s">
        <v>773</v>
      </c>
      <c r="C2697" s="20" t="s">
        <v>774</v>
      </c>
      <c r="D2697" s="20" t="s">
        <v>759</v>
      </c>
      <c r="E2697" s="20">
        <v>12240</v>
      </c>
      <c r="F2697" s="20" t="s">
        <v>862</v>
      </c>
      <c r="G2697" s="20">
        <v>34</v>
      </c>
      <c r="H2697" s="20">
        <v>360</v>
      </c>
      <c r="I2697" s="20">
        <v>811.5</v>
      </c>
      <c r="J2697" s="20">
        <v>2019</v>
      </c>
      <c r="K2697" s="20">
        <v>9</v>
      </c>
      <c r="L2697" s="20">
        <v>39</v>
      </c>
    </row>
    <row r="2698" spans="1:12" x14ac:dyDescent="0.3">
      <c r="A2698" s="21">
        <v>43734</v>
      </c>
      <c r="B2698" s="20" t="s">
        <v>757</v>
      </c>
      <c r="C2698" s="20" t="s">
        <v>758</v>
      </c>
      <c r="D2698" s="20" t="s">
        <v>759</v>
      </c>
      <c r="E2698" s="20">
        <v>10800</v>
      </c>
      <c r="F2698" s="20" t="s">
        <v>857</v>
      </c>
      <c r="G2698" s="20">
        <v>30</v>
      </c>
      <c r="H2698" s="20">
        <v>360</v>
      </c>
      <c r="I2698" s="20">
        <v>682.95</v>
      </c>
      <c r="J2698" s="20">
        <v>2019</v>
      </c>
      <c r="K2698" s="20">
        <v>9</v>
      </c>
      <c r="L2698" s="20">
        <v>39</v>
      </c>
    </row>
    <row r="2699" spans="1:12" x14ac:dyDescent="0.3">
      <c r="A2699" s="21">
        <v>43734</v>
      </c>
      <c r="B2699" s="20" t="s">
        <v>761</v>
      </c>
      <c r="C2699" s="20" t="s">
        <v>762</v>
      </c>
      <c r="D2699" s="20" t="s">
        <v>759</v>
      </c>
      <c r="E2699" s="20">
        <v>9000</v>
      </c>
      <c r="F2699" s="20" t="s">
        <v>858</v>
      </c>
      <c r="G2699" s="20">
        <v>25</v>
      </c>
      <c r="H2699" s="20">
        <v>360</v>
      </c>
      <c r="I2699" s="20">
        <v>581.1</v>
      </c>
      <c r="J2699" s="20">
        <v>2019</v>
      </c>
      <c r="K2699" s="20">
        <v>9</v>
      </c>
      <c r="L2699" s="20">
        <v>39</v>
      </c>
    </row>
    <row r="2700" spans="1:12" x14ac:dyDescent="0.3">
      <c r="A2700" s="21">
        <v>43734</v>
      </c>
      <c r="B2700" s="20" t="s">
        <v>767</v>
      </c>
      <c r="C2700" s="20" t="s">
        <v>768</v>
      </c>
      <c r="D2700" s="20" t="s">
        <v>759</v>
      </c>
      <c r="E2700" s="20">
        <v>14040</v>
      </c>
      <c r="F2700" s="20" t="s">
        <v>860</v>
      </c>
      <c r="G2700" s="20">
        <v>39</v>
      </c>
      <c r="H2700" s="20">
        <v>360</v>
      </c>
      <c r="I2700" s="20">
        <v>828.65</v>
      </c>
      <c r="J2700" s="20">
        <v>2019</v>
      </c>
      <c r="K2700" s="20">
        <v>9</v>
      </c>
      <c r="L2700" s="20">
        <v>39</v>
      </c>
    </row>
    <row r="2701" spans="1:12" x14ac:dyDescent="0.3">
      <c r="A2701" s="21">
        <v>43734</v>
      </c>
      <c r="B2701" s="20" t="s">
        <v>770</v>
      </c>
      <c r="C2701" s="20" t="s">
        <v>771</v>
      </c>
      <c r="D2701" s="20" t="s">
        <v>759</v>
      </c>
      <c r="E2701" s="20">
        <v>10800</v>
      </c>
      <c r="F2701" s="20" t="s">
        <v>861</v>
      </c>
      <c r="G2701" s="20">
        <v>30</v>
      </c>
      <c r="H2701" s="20">
        <v>360</v>
      </c>
      <c r="I2701" s="20">
        <v>676.75</v>
      </c>
      <c r="J2701" s="20">
        <v>2019</v>
      </c>
      <c r="K2701" s="20">
        <v>9</v>
      </c>
      <c r="L2701" s="20">
        <v>39</v>
      </c>
    </row>
    <row r="2702" spans="1:12" x14ac:dyDescent="0.3">
      <c r="A2702" s="21">
        <v>43734</v>
      </c>
      <c r="B2702" s="20" t="s">
        <v>773</v>
      </c>
      <c r="C2702" s="20" t="s">
        <v>774</v>
      </c>
      <c r="D2702" s="20" t="s">
        <v>759</v>
      </c>
      <c r="E2702" s="20">
        <v>13320</v>
      </c>
      <c r="F2702" s="20" t="s">
        <v>862</v>
      </c>
      <c r="G2702" s="20">
        <v>37</v>
      </c>
      <c r="H2702" s="20">
        <v>360</v>
      </c>
      <c r="I2702" s="20">
        <v>879.4</v>
      </c>
      <c r="J2702" s="20">
        <v>2019</v>
      </c>
      <c r="K2702" s="20">
        <v>9</v>
      </c>
      <c r="L2702" s="20">
        <v>39</v>
      </c>
    </row>
    <row r="2703" spans="1:12" x14ac:dyDescent="0.3">
      <c r="A2703" s="21">
        <v>43734</v>
      </c>
      <c r="B2703" s="20" t="s">
        <v>757</v>
      </c>
      <c r="C2703" s="20" t="s">
        <v>758</v>
      </c>
      <c r="D2703" s="20" t="s">
        <v>759</v>
      </c>
      <c r="E2703" s="20">
        <v>11880</v>
      </c>
      <c r="F2703" s="20" t="s">
        <v>857</v>
      </c>
      <c r="G2703" s="20">
        <v>33</v>
      </c>
      <c r="H2703" s="20">
        <v>360</v>
      </c>
      <c r="I2703" s="20">
        <v>736.8</v>
      </c>
      <c r="J2703" s="20">
        <v>2019</v>
      </c>
      <c r="K2703" s="20">
        <v>9</v>
      </c>
      <c r="L2703" s="20">
        <v>39</v>
      </c>
    </row>
    <row r="2704" spans="1:12" x14ac:dyDescent="0.3">
      <c r="A2704" s="21">
        <v>43734</v>
      </c>
      <c r="B2704" s="20" t="s">
        <v>761</v>
      </c>
      <c r="C2704" s="20" t="s">
        <v>762</v>
      </c>
      <c r="D2704" s="20" t="s">
        <v>759</v>
      </c>
      <c r="E2704" s="20">
        <v>11520</v>
      </c>
      <c r="F2704" s="20" t="s">
        <v>858</v>
      </c>
      <c r="G2704" s="20">
        <v>32</v>
      </c>
      <c r="H2704" s="20">
        <v>360</v>
      </c>
      <c r="I2704" s="20">
        <v>740.15</v>
      </c>
      <c r="J2704" s="20">
        <v>2019</v>
      </c>
      <c r="K2704" s="20">
        <v>9</v>
      </c>
      <c r="L2704" s="20">
        <v>39</v>
      </c>
    </row>
    <row r="2705" spans="1:12" x14ac:dyDescent="0.3">
      <c r="A2705" s="21">
        <v>43734</v>
      </c>
      <c r="B2705" s="20" t="s">
        <v>767</v>
      </c>
      <c r="C2705" s="20" t="s">
        <v>768</v>
      </c>
      <c r="D2705" s="20" t="s">
        <v>759</v>
      </c>
      <c r="E2705" s="20">
        <v>14040</v>
      </c>
      <c r="F2705" s="20" t="s">
        <v>860</v>
      </c>
      <c r="G2705" s="20">
        <v>39</v>
      </c>
      <c r="H2705" s="20">
        <v>360</v>
      </c>
      <c r="I2705" s="20">
        <v>827.45</v>
      </c>
      <c r="J2705" s="20">
        <v>2019</v>
      </c>
      <c r="K2705" s="20">
        <v>9</v>
      </c>
      <c r="L2705" s="20">
        <v>39</v>
      </c>
    </row>
    <row r="2706" spans="1:12" x14ac:dyDescent="0.3">
      <c r="A2706" s="21">
        <v>43734</v>
      </c>
      <c r="B2706" s="20" t="s">
        <v>770</v>
      </c>
      <c r="C2706" s="20" t="s">
        <v>771</v>
      </c>
      <c r="D2706" s="20" t="s">
        <v>759</v>
      </c>
      <c r="E2706" s="20">
        <v>10800</v>
      </c>
      <c r="F2706" s="20" t="s">
        <v>861</v>
      </c>
      <c r="G2706" s="20">
        <v>30</v>
      </c>
      <c r="H2706" s="20">
        <v>360</v>
      </c>
      <c r="I2706" s="20">
        <v>678.4</v>
      </c>
      <c r="J2706" s="20">
        <v>2019</v>
      </c>
      <c r="K2706" s="20">
        <v>9</v>
      </c>
      <c r="L2706" s="20">
        <v>39</v>
      </c>
    </row>
    <row r="2707" spans="1:12" x14ac:dyDescent="0.3">
      <c r="A2707" s="21">
        <v>43734</v>
      </c>
      <c r="B2707" s="20" t="s">
        <v>773</v>
      </c>
      <c r="C2707" s="20" t="s">
        <v>774</v>
      </c>
      <c r="D2707" s="20" t="s">
        <v>759</v>
      </c>
      <c r="E2707" s="20">
        <v>12240</v>
      </c>
      <c r="F2707" s="20" t="s">
        <v>862</v>
      </c>
      <c r="G2707" s="20">
        <v>34</v>
      </c>
      <c r="H2707" s="20">
        <v>360</v>
      </c>
      <c r="I2707" s="20">
        <v>808.05</v>
      </c>
      <c r="J2707" s="20">
        <v>2019</v>
      </c>
      <c r="K2707" s="20">
        <v>9</v>
      </c>
      <c r="L2707" s="20">
        <v>39</v>
      </c>
    </row>
    <row r="2708" spans="1:12" x14ac:dyDescent="0.3">
      <c r="A2708" s="21">
        <v>43733</v>
      </c>
      <c r="B2708" s="20" t="s">
        <v>757</v>
      </c>
      <c r="C2708" s="20" t="s">
        <v>758</v>
      </c>
      <c r="D2708" s="20" t="s">
        <v>759</v>
      </c>
      <c r="E2708" s="20">
        <v>10440</v>
      </c>
      <c r="F2708" s="20" t="s">
        <v>857</v>
      </c>
      <c r="G2708" s="20">
        <v>29</v>
      </c>
      <c r="H2708" s="20">
        <v>360</v>
      </c>
      <c r="I2708" s="20">
        <v>653.85</v>
      </c>
      <c r="J2708" s="20">
        <v>2019</v>
      </c>
      <c r="K2708" s="20">
        <v>9</v>
      </c>
      <c r="L2708" s="20">
        <v>39</v>
      </c>
    </row>
    <row r="2709" spans="1:12" x14ac:dyDescent="0.3">
      <c r="A2709" s="21">
        <v>43733</v>
      </c>
      <c r="B2709" s="20" t="s">
        <v>761</v>
      </c>
      <c r="C2709" s="20" t="s">
        <v>762</v>
      </c>
      <c r="D2709" s="20" t="s">
        <v>759</v>
      </c>
      <c r="E2709" s="20">
        <v>7560</v>
      </c>
      <c r="F2709" s="20" t="s">
        <v>858</v>
      </c>
      <c r="G2709" s="20">
        <v>21</v>
      </c>
      <c r="H2709" s="20">
        <v>360</v>
      </c>
      <c r="I2709" s="20">
        <v>483.5</v>
      </c>
      <c r="J2709" s="20">
        <v>2019</v>
      </c>
      <c r="K2709" s="20">
        <v>9</v>
      </c>
      <c r="L2709" s="20">
        <v>39</v>
      </c>
    </row>
    <row r="2710" spans="1:12" x14ac:dyDescent="0.3">
      <c r="A2710" s="21">
        <v>43733</v>
      </c>
      <c r="B2710" s="20" t="s">
        <v>767</v>
      </c>
      <c r="C2710" s="20" t="s">
        <v>768</v>
      </c>
      <c r="D2710" s="20" t="s">
        <v>759</v>
      </c>
      <c r="E2710" s="20">
        <v>14400</v>
      </c>
      <c r="F2710" s="20" t="s">
        <v>860</v>
      </c>
      <c r="G2710" s="20">
        <v>40</v>
      </c>
      <c r="H2710" s="20">
        <v>360</v>
      </c>
      <c r="I2710" s="20">
        <v>847.95</v>
      </c>
      <c r="J2710" s="20">
        <v>2019</v>
      </c>
      <c r="K2710" s="20">
        <v>9</v>
      </c>
      <c r="L2710" s="20">
        <v>39</v>
      </c>
    </row>
    <row r="2711" spans="1:12" x14ac:dyDescent="0.3">
      <c r="A2711" s="21">
        <v>43733</v>
      </c>
      <c r="B2711" s="20" t="s">
        <v>770</v>
      </c>
      <c r="C2711" s="20" t="s">
        <v>771</v>
      </c>
      <c r="D2711" s="20" t="s">
        <v>759</v>
      </c>
      <c r="E2711" s="20">
        <v>10440</v>
      </c>
      <c r="F2711" s="20" t="s">
        <v>861</v>
      </c>
      <c r="G2711" s="20">
        <v>29</v>
      </c>
      <c r="H2711" s="20">
        <v>360</v>
      </c>
      <c r="I2711" s="20">
        <v>645.25</v>
      </c>
      <c r="J2711" s="20">
        <v>2019</v>
      </c>
      <c r="K2711" s="20">
        <v>9</v>
      </c>
      <c r="L2711" s="20">
        <v>39</v>
      </c>
    </row>
    <row r="2712" spans="1:12" x14ac:dyDescent="0.3">
      <c r="A2712" s="21">
        <v>43733</v>
      </c>
      <c r="B2712" s="20" t="s">
        <v>773</v>
      </c>
      <c r="C2712" s="20" t="s">
        <v>774</v>
      </c>
      <c r="D2712" s="20" t="s">
        <v>759</v>
      </c>
      <c r="E2712" s="20">
        <v>10440</v>
      </c>
      <c r="F2712" s="20" t="s">
        <v>862</v>
      </c>
      <c r="G2712" s="20">
        <v>29</v>
      </c>
      <c r="H2712" s="20">
        <v>360</v>
      </c>
      <c r="I2712" s="20">
        <v>685.2</v>
      </c>
      <c r="J2712" s="20">
        <v>2019</v>
      </c>
      <c r="K2712" s="20">
        <v>9</v>
      </c>
      <c r="L2712" s="20">
        <v>39</v>
      </c>
    </row>
    <row r="2713" spans="1:12" x14ac:dyDescent="0.3">
      <c r="A2713" s="21">
        <v>43731</v>
      </c>
      <c r="B2713" s="20" t="s">
        <v>826</v>
      </c>
      <c r="C2713" s="20" t="s">
        <v>827</v>
      </c>
      <c r="D2713" s="20" t="s">
        <v>759</v>
      </c>
      <c r="E2713" s="20">
        <v>31320</v>
      </c>
      <c r="F2713" s="20" t="s">
        <v>863</v>
      </c>
      <c r="G2713" s="20">
        <v>87</v>
      </c>
      <c r="H2713" s="20">
        <v>360</v>
      </c>
      <c r="I2713" s="20">
        <v>1924.85</v>
      </c>
      <c r="J2713" s="20">
        <v>2019</v>
      </c>
      <c r="K2713" s="20">
        <v>9</v>
      </c>
      <c r="L2713" s="20">
        <v>39</v>
      </c>
    </row>
    <row r="2714" spans="1:12" x14ac:dyDescent="0.3">
      <c r="A2714" s="21">
        <v>43731</v>
      </c>
      <c r="B2714" s="20" t="s">
        <v>757</v>
      </c>
      <c r="C2714" s="20" t="s">
        <v>758</v>
      </c>
      <c r="D2714" s="20" t="s">
        <v>759</v>
      </c>
      <c r="E2714" s="20">
        <v>7560</v>
      </c>
      <c r="F2714" s="20" t="s">
        <v>864</v>
      </c>
      <c r="G2714" s="20">
        <v>21</v>
      </c>
      <c r="H2714" s="20">
        <v>360</v>
      </c>
      <c r="I2714" s="20">
        <v>473.57</v>
      </c>
      <c r="J2714" s="20">
        <v>2019</v>
      </c>
      <c r="K2714" s="20">
        <v>9</v>
      </c>
      <c r="L2714" s="20">
        <v>39</v>
      </c>
    </row>
    <row r="2715" spans="1:12" x14ac:dyDescent="0.3">
      <c r="A2715" s="21">
        <v>43731</v>
      </c>
      <c r="B2715" s="20" t="s">
        <v>761</v>
      </c>
      <c r="C2715" s="20" t="s">
        <v>762</v>
      </c>
      <c r="D2715" s="20" t="s">
        <v>759</v>
      </c>
      <c r="E2715" s="20">
        <v>6480</v>
      </c>
      <c r="F2715" s="20" t="s">
        <v>865</v>
      </c>
      <c r="G2715" s="20">
        <v>18</v>
      </c>
      <c r="H2715" s="20">
        <v>360</v>
      </c>
      <c r="I2715" s="20">
        <v>420.3</v>
      </c>
      <c r="J2715" s="20">
        <v>2019</v>
      </c>
      <c r="K2715" s="20">
        <v>9</v>
      </c>
      <c r="L2715" s="20">
        <v>39</v>
      </c>
    </row>
    <row r="2716" spans="1:12" x14ac:dyDescent="0.3">
      <c r="A2716" s="21">
        <v>43731</v>
      </c>
      <c r="B2716" s="20" t="s">
        <v>767</v>
      </c>
      <c r="C2716" s="20" t="s">
        <v>768</v>
      </c>
      <c r="D2716" s="20" t="s">
        <v>759</v>
      </c>
      <c r="E2716" s="20">
        <v>14040</v>
      </c>
      <c r="F2716" s="20" t="s">
        <v>867</v>
      </c>
      <c r="G2716" s="20">
        <v>39</v>
      </c>
      <c r="H2716" s="20">
        <v>360</v>
      </c>
      <c r="I2716" s="20">
        <v>828.65</v>
      </c>
      <c r="J2716" s="20">
        <v>2019</v>
      </c>
      <c r="K2716" s="20">
        <v>9</v>
      </c>
      <c r="L2716" s="20">
        <v>39</v>
      </c>
    </row>
    <row r="2717" spans="1:12" x14ac:dyDescent="0.3">
      <c r="A2717" s="21">
        <v>43731</v>
      </c>
      <c r="B2717" s="20" t="s">
        <v>770</v>
      </c>
      <c r="C2717" s="20" t="s">
        <v>771</v>
      </c>
      <c r="D2717" s="20" t="s">
        <v>759</v>
      </c>
      <c r="E2717" s="20">
        <v>10800</v>
      </c>
      <c r="F2717" s="20" t="s">
        <v>868</v>
      </c>
      <c r="G2717" s="20">
        <v>30</v>
      </c>
      <c r="H2717" s="20">
        <v>360</v>
      </c>
      <c r="I2717" s="20">
        <v>681.5</v>
      </c>
      <c r="J2717" s="20">
        <v>2019</v>
      </c>
      <c r="K2717" s="20">
        <v>9</v>
      </c>
      <c r="L2717" s="20">
        <v>39</v>
      </c>
    </row>
    <row r="2718" spans="1:12" x14ac:dyDescent="0.3">
      <c r="A2718" s="21">
        <v>43731</v>
      </c>
      <c r="B2718" s="20" t="s">
        <v>773</v>
      </c>
      <c r="C2718" s="20" t="s">
        <v>774</v>
      </c>
      <c r="D2718" s="20" t="s">
        <v>759</v>
      </c>
      <c r="E2718" s="20">
        <v>10800</v>
      </c>
      <c r="F2718" s="20" t="s">
        <v>869</v>
      </c>
      <c r="G2718" s="20">
        <v>30</v>
      </c>
      <c r="H2718" s="20">
        <v>360</v>
      </c>
      <c r="I2718" s="20">
        <v>724.7</v>
      </c>
      <c r="J2718" s="20">
        <v>2019</v>
      </c>
      <c r="K2718" s="20">
        <v>9</v>
      </c>
      <c r="L2718" s="20">
        <v>39</v>
      </c>
    </row>
    <row r="2719" spans="1:12" x14ac:dyDescent="0.3">
      <c r="A2719" s="21">
        <v>43731</v>
      </c>
      <c r="B2719" s="20" t="s">
        <v>757</v>
      </c>
      <c r="C2719" s="20" t="s">
        <v>758</v>
      </c>
      <c r="D2719" s="20" t="s">
        <v>759</v>
      </c>
      <c r="E2719" s="20">
        <v>10440</v>
      </c>
      <c r="F2719" s="20" t="s">
        <v>864</v>
      </c>
      <c r="G2719" s="20">
        <v>29</v>
      </c>
      <c r="H2719" s="20">
        <v>360</v>
      </c>
      <c r="I2719" s="20">
        <v>654.75</v>
      </c>
      <c r="J2719" s="20">
        <v>2019</v>
      </c>
      <c r="K2719" s="20">
        <v>9</v>
      </c>
      <c r="L2719" s="20">
        <v>39</v>
      </c>
    </row>
    <row r="2720" spans="1:12" x14ac:dyDescent="0.3">
      <c r="A2720" s="21">
        <v>43731</v>
      </c>
      <c r="B2720" s="20" t="s">
        <v>761</v>
      </c>
      <c r="C2720" s="20" t="s">
        <v>762</v>
      </c>
      <c r="D2720" s="20" t="s">
        <v>759</v>
      </c>
      <c r="E2720" s="20">
        <v>8280</v>
      </c>
      <c r="F2720" s="20" t="s">
        <v>865</v>
      </c>
      <c r="G2720" s="20">
        <v>23</v>
      </c>
      <c r="H2720" s="20">
        <v>360</v>
      </c>
      <c r="I2720" s="20">
        <v>537</v>
      </c>
      <c r="J2720" s="20">
        <v>2019</v>
      </c>
      <c r="K2720" s="20">
        <v>9</v>
      </c>
      <c r="L2720" s="20">
        <v>39</v>
      </c>
    </row>
    <row r="2721" spans="1:12" x14ac:dyDescent="0.3">
      <c r="A2721" s="21">
        <v>43731</v>
      </c>
      <c r="B2721" s="20" t="s">
        <v>767</v>
      </c>
      <c r="C2721" s="20" t="s">
        <v>768</v>
      </c>
      <c r="D2721" s="20" t="s">
        <v>759</v>
      </c>
      <c r="E2721" s="20">
        <v>14400</v>
      </c>
      <c r="F2721" s="20" t="s">
        <v>867</v>
      </c>
      <c r="G2721" s="20">
        <v>40</v>
      </c>
      <c r="H2721" s="20">
        <v>360</v>
      </c>
      <c r="I2721" s="20">
        <v>857.55</v>
      </c>
      <c r="J2721" s="20">
        <v>2019</v>
      </c>
      <c r="K2721" s="20">
        <v>9</v>
      </c>
      <c r="L2721" s="20">
        <v>39</v>
      </c>
    </row>
    <row r="2722" spans="1:12" x14ac:dyDescent="0.3">
      <c r="A2722" s="21">
        <v>43731</v>
      </c>
      <c r="B2722" s="20" t="s">
        <v>770</v>
      </c>
      <c r="C2722" s="20" t="s">
        <v>771</v>
      </c>
      <c r="D2722" s="20" t="s">
        <v>759</v>
      </c>
      <c r="E2722" s="20">
        <v>11520</v>
      </c>
      <c r="F2722" s="20" t="s">
        <v>868</v>
      </c>
      <c r="G2722" s="20">
        <v>32</v>
      </c>
      <c r="H2722" s="20">
        <v>360</v>
      </c>
      <c r="I2722" s="20">
        <v>735.4</v>
      </c>
      <c r="J2722" s="20">
        <v>2019</v>
      </c>
      <c r="K2722" s="20">
        <v>9</v>
      </c>
      <c r="L2722" s="20">
        <v>39</v>
      </c>
    </row>
    <row r="2723" spans="1:12" x14ac:dyDescent="0.3">
      <c r="A2723" s="21">
        <v>43731</v>
      </c>
      <c r="B2723" s="20" t="s">
        <v>773</v>
      </c>
      <c r="C2723" s="20" t="s">
        <v>774</v>
      </c>
      <c r="D2723" s="20" t="s">
        <v>759</v>
      </c>
      <c r="E2723" s="20">
        <v>12240</v>
      </c>
      <c r="F2723" s="20" t="s">
        <v>869</v>
      </c>
      <c r="G2723" s="20">
        <v>34</v>
      </c>
      <c r="H2723" s="20">
        <v>360</v>
      </c>
      <c r="I2723" s="20">
        <v>820.45</v>
      </c>
      <c r="J2723" s="20">
        <v>2019</v>
      </c>
      <c r="K2723" s="20">
        <v>9</v>
      </c>
      <c r="L2723" s="20">
        <v>39</v>
      </c>
    </row>
    <row r="2724" spans="1:12" x14ac:dyDescent="0.3">
      <c r="A2724" s="21">
        <v>43728</v>
      </c>
      <c r="B2724" s="20" t="s">
        <v>757</v>
      </c>
      <c r="C2724" s="20" t="s">
        <v>758</v>
      </c>
      <c r="D2724" s="20" t="s">
        <v>759</v>
      </c>
      <c r="E2724" s="20">
        <v>9720</v>
      </c>
      <c r="F2724" s="20" t="s">
        <v>864</v>
      </c>
      <c r="G2724" s="20">
        <v>27</v>
      </c>
      <c r="H2724" s="20">
        <v>360</v>
      </c>
      <c r="I2724" s="20">
        <v>608.4</v>
      </c>
      <c r="J2724" s="20">
        <v>2019</v>
      </c>
      <c r="K2724" s="20">
        <v>9</v>
      </c>
      <c r="L2724" s="20">
        <v>38</v>
      </c>
    </row>
    <row r="2725" spans="1:12" x14ac:dyDescent="0.3">
      <c r="A2725" s="21">
        <v>43728</v>
      </c>
      <c r="B2725" s="20" t="s">
        <v>761</v>
      </c>
      <c r="C2725" s="20" t="s">
        <v>762</v>
      </c>
      <c r="D2725" s="20" t="s">
        <v>759</v>
      </c>
      <c r="E2725" s="20">
        <v>8640</v>
      </c>
      <c r="F2725" s="20" t="s">
        <v>865</v>
      </c>
      <c r="G2725" s="20">
        <v>24</v>
      </c>
      <c r="H2725" s="20">
        <v>360</v>
      </c>
      <c r="I2725" s="20">
        <v>556.15</v>
      </c>
      <c r="J2725" s="20">
        <v>2019</v>
      </c>
      <c r="K2725" s="20">
        <v>9</v>
      </c>
      <c r="L2725" s="20">
        <v>38</v>
      </c>
    </row>
    <row r="2726" spans="1:12" x14ac:dyDescent="0.3">
      <c r="A2726" s="21">
        <v>43728</v>
      </c>
      <c r="B2726" s="20" t="s">
        <v>767</v>
      </c>
      <c r="C2726" s="20" t="s">
        <v>768</v>
      </c>
      <c r="D2726" s="20" t="s">
        <v>759</v>
      </c>
      <c r="E2726" s="20">
        <v>14040</v>
      </c>
      <c r="F2726" s="20" t="s">
        <v>867</v>
      </c>
      <c r="G2726" s="20">
        <v>39</v>
      </c>
      <c r="H2726" s="20">
        <v>360</v>
      </c>
      <c r="I2726" s="20">
        <v>829.75</v>
      </c>
      <c r="J2726" s="20">
        <v>2019</v>
      </c>
      <c r="K2726" s="20">
        <v>9</v>
      </c>
      <c r="L2726" s="20">
        <v>38</v>
      </c>
    </row>
    <row r="2727" spans="1:12" x14ac:dyDescent="0.3">
      <c r="A2727" s="21">
        <v>43728</v>
      </c>
      <c r="B2727" s="20" t="s">
        <v>770</v>
      </c>
      <c r="C2727" s="20" t="s">
        <v>771</v>
      </c>
      <c r="D2727" s="20" t="s">
        <v>759</v>
      </c>
      <c r="E2727" s="20">
        <v>11880</v>
      </c>
      <c r="F2727" s="20" t="s">
        <v>868</v>
      </c>
      <c r="G2727" s="20">
        <v>33</v>
      </c>
      <c r="H2727" s="20">
        <v>360</v>
      </c>
      <c r="I2727" s="20">
        <v>755.8</v>
      </c>
      <c r="J2727" s="20">
        <v>2019</v>
      </c>
      <c r="K2727" s="20">
        <v>9</v>
      </c>
      <c r="L2727" s="20">
        <v>38</v>
      </c>
    </row>
    <row r="2728" spans="1:12" x14ac:dyDescent="0.3">
      <c r="A2728" s="21">
        <v>43728</v>
      </c>
      <c r="B2728" s="20" t="s">
        <v>773</v>
      </c>
      <c r="C2728" s="20" t="s">
        <v>774</v>
      </c>
      <c r="D2728" s="20" t="s">
        <v>759</v>
      </c>
      <c r="E2728" s="20">
        <v>11880</v>
      </c>
      <c r="F2728" s="20" t="s">
        <v>869</v>
      </c>
      <c r="G2728" s="20">
        <v>33</v>
      </c>
      <c r="H2728" s="20">
        <v>360</v>
      </c>
      <c r="I2728" s="20">
        <v>787.9</v>
      </c>
      <c r="J2728" s="20">
        <v>2019</v>
      </c>
      <c r="K2728" s="20">
        <v>9</v>
      </c>
      <c r="L2728" s="20">
        <v>38</v>
      </c>
    </row>
    <row r="2729" spans="1:12" x14ac:dyDescent="0.3">
      <c r="A2729" s="21">
        <v>43728</v>
      </c>
      <c r="B2729" s="20" t="s">
        <v>757</v>
      </c>
      <c r="C2729" s="20" t="s">
        <v>758</v>
      </c>
      <c r="D2729" s="20" t="s">
        <v>759</v>
      </c>
      <c r="E2729" s="20">
        <v>11160</v>
      </c>
      <c r="F2729" s="20" t="s">
        <v>864</v>
      </c>
      <c r="G2729" s="20">
        <v>31</v>
      </c>
      <c r="H2729" s="20">
        <v>360</v>
      </c>
      <c r="I2729" s="20">
        <v>696.33</v>
      </c>
      <c r="J2729" s="20">
        <v>2019</v>
      </c>
      <c r="K2729" s="20">
        <v>9</v>
      </c>
      <c r="L2729" s="20">
        <v>38</v>
      </c>
    </row>
    <row r="2730" spans="1:12" x14ac:dyDescent="0.3">
      <c r="A2730" s="21">
        <v>43728</v>
      </c>
      <c r="B2730" s="20" t="s">
        <v>761</v>
      </c>
      <c r="C2730" s="20" t="s">
        <v>762</v>
      </c>
      <c r="D2730" s="20" t="s">
        <v>759</v>
      </c>
      <c r="E2730" s="20">
        <v>9360</v>
      </c>
      <c r="F2730" s="20" t="s">
        <v>865</v>
      </c>
      <c r="G2730" s="20">
        <v>26</v>
      </c>
      <c r="H2730" s="20">
        <v>360</v>
      </c>
      <c r="I2730" s="20">
        <v>606.25</v>
      </c>
      <c r="J2730" s="20">
        <v>2019</v>
      </c>
      <c r="K2730" s="20">
        <v>9</v>
      </c>
      <c r="L2730" s="20">
        <v>38</v>
      </c>
    </row>
    <row r="2731" spans="1:12" x14ac:dyDescent="0.3">
      <c r="A2731" s="21">
        <v>43728</v>
      </c>
      <c r="B2731" s="20" t="s">
        <v>767</v>
      </c>
      <c r="C2731" s="20" t="s">
        <v>768</v>
      </c>
      <c r="D2731" s="20" t="s">
        <v>759</v>
      </c>
      <c r="E2731" s="20">
        <v>14040</v>
      </c>
      <c r="F2731" s="20" t="s">
        <v>867</v>
      </c>
      <c r="G2731" s="20">
        <v>39</v>
      </c>
      <c r="H2731" s="20">
        <v>360</v>
      </c>
      <c r="I2731" s="20">
        <v>827.3</v>
      </c>
      <c r="J2731" s="20">
        <v>2019</v>
      </c>
      <c r="K2731" s="20">
        <v>9</v>
      </c>
      <c r="L2731" s="20">
        <v>38</v>
      </c>
    </row>
    <row r="2732" spans="1:12" x14ac:dyDescent="0.3">
      <c r="A2732" s="21">
        <v>43728</v>
      </c>
      <c r="B2732" s="20" t="s">
        <v>770</v>
      </c>
      <c r="C2732" s="20" t="s">
        <v>771</v>
      </c>
      <c r="D2732" s="20" t="s">
        <v>759</v>
      </c>
      <c r="E2732" s="20">
        <v>11160</v>
      </c>
      <c r="F2732" s="20" t="s">
        <v>868</v>
      </c>
      <c r="G2732" s="20">
        <v>31</v>
      </c>
      <c r="H2732" s="20">
        <v>360</v>
      </c>
      <c r="I2732" s="20">
        <v>706.6</v>
      </c>
      <c r="J2732" s="20">
        <v>2019</v>
      </c>
      <c r="K2732" s="20">
        <v>9</v>
      </c>
      <c r="L2732" s="20">
        <v>38</v>
      </c>
    </row>
    <row r="2733" spans="1:12" x14ac:dyDescent="0.3">
      <c r="A2733" s="21">
        <v>43728</v>
      </c>
      <c r="B2733" s="20" t="s">
        <v>773</v>
      </c>
      <c r="C2733" s="20" t="s">
        <v>774</v>
      </c>
      <c r="D2733" s="20" t="s">
        <v>759</v>
      </c>
      <c r="E2733" s="20">
        <v>12600</v>
      </c>
      <c r="F2733" s="20" t="s">
        <v>869</v>
      </c>
      <c r="G2733" s="20">
        <v>35</v>
      </c>
      <c r="H2733" s="20">
        <v>360</v>
      </c>
      <c r="I2733" s="20">
        <v>829.15</v>
      </c>
      <c r="J2733" s="20">
        <v>2019</v>
      </c>
      <c r="K2733" s="20">
        <v>9</v>
      </c>
      <c r="L2733" s="20">
        <v>38</v>
      </c>
    </row>
    <row r="2734" spans="1:12" x14ac:dyDescent="0.3">
      <c r="A2734" s="21">
        <v>43728</v>
      </c>
      <c r="B2734" s="20" t="s">
        <v>757</v>
      </c>
      <c r="C2734" s="20" t="s">
        <v>758</v>
      </c>
      <c r="D2734" s="20" t="s">
        <v>759</v>
      </c>
      <c r="E2734" s="20">
        <v>10080</v>
      </c>
      <c r="F2734" s="20" t="s">
        <v>864</v>
      </c>
      <c r="G2734" s="20">
        <v>28</v>
      </c>
      <c r="H2734" s="20">
        <v>360</v>
      </c>
      <c r="I2734" s="20">
        <v>633.9</v>
      </c>
      <c r="J2734" s="20">
        <v>2019</v>
      </c>
      <c r="K2734" s="20">
        <v>9</v>
      </c>
      <c r="L2734" s="20">
        <v>38</v>
      </c>
    </row>
    <row r="2735" spans="1:12" x14ac:dyDescent="0.3">
      <c r="A2735" s="21">
        <v>43728</v>
      </c>
      <c r="B2735" s="20" t="s">
        <v>761</v>
      </c>
      <c r="C2735" s="20" t="s">
        <v>762</v>
      </c>
      <c r="D2735" s="20" t="s">
        <v>759</v>
      </c>
      <c r="E2735" s="20">
        <v>7920</v>
      </c>
      <c r="F2735" s="20" t="s">
        <v>865</v>
      </c>
      <c r="G2735" s="20">
        <v>22</v>
      </c>
      <c r="H2735" s="20">
        <v>360</v>
      </c>
      <c r="I2735" s="20">
        <v>510.7</v>
      </c>
      <c r="J2735" s="20">
        <v>2019</v>
      </c>
      <c r="K2735" s="20">
        <v>9</v>
      </c>
      <c r="L2735" s="20">
        <v>38</v>
      </c>
    </row>
    <row r="2736" spans="1:12" x14ac:dyDescent="0.3">
      <c r="A2736" s="21">
        <v>43728</v>
      </c>
      <c r="B2736" s="20" t="s">
        <v>767</v>
      </c>
      <c r="C2736" s="20" t="s">
        <v>768</v>
      </c>
      <c r="D2736" s="20" t="s">
        <v>759</v>
      </c>
      <c r="E2736" s="20">
        <v>14040</v>
      </c>
      <c r="F2736" s="20" t="s">
        <v>867</v>
      </c>
      <c r="G2736" s="20">
        <v>39</v>
      </c>
      <c r="H2736" s="20">
        <v>360</v>
      </c>
      <c r="I2736" s="20">
        <v>826.3</v>
      </c>
      <c r="J2736" s="20">
        <v>2019</v>
      </c>
      <c r="K2736" s="20">
        <v>9</v>
      </c>
      <c r="L2736" s="20">
        <v>38</v>
      </c>
    </row>
    <row r="2737" spans="1:12" x14ac:dyDescent="0.3">
      <c r="A2737" s="21">
        <v>43728</v>
      </c>
      <c r="B2737" s="20" t="s">
        <v>770</v>
      </c>
      <c r="C2737" s="20" t="s">
        <v>771</v>
      </c>
      <c r="D2737" s="20" t="s">
        <v>759</v>
      </c>
      <c r="E2737" s="20">
        <v>11880</v>
      </c>
      <c r="F2737" s="20" t="s">
        <v>868</v>
      </c>
      <c r="G2737" s="20">
        <v>33</v>
      </c>
      <c r="H2737" s="20">
        <v>360</v>
      </c>
      <c r="I2737" s="20">
        <v>750.85</v>
      </c>
      <c r="J2737" s="20">
        <v>2019</v>
      </c>
      <c r="K2737" s="20">
        <v>9</v>
      </c>
      <c r="L2737" s="20">
        <v>38</v>
      </c>
    </row>
    <row r="2738" spans="1:12" x14ac:dyDescent="0.3">
      <c r="A2738" s="21">
        <v>43728</v>
      </c>
      <c r="B2738" s="20" t="s">
        <v>773</v>
      </c>
      <c r="C2738" s="20" t="s">
        <v>774</v>
      </c>
      <c r="D2738" s="20" t="s">
        <v>759</v>
      </c>
      <c r="E2738" s="20">
        <v>11880</v>
      </c>
      <c r="F2738" s="20" t="s">
        <v>869</v>
      </c>
      <c r="G2738" s="20">
        <v>33</v>
      </c>
      <c r="H2738" s="20">
        <v>360</v>
      </c>
      <c r="I2738" s="20">
        <v>782.9</v>
      </c>
      <c r="J2738" s="20">
        <v>2019</v>
      </c>
      <c r="K2738" s="20">
        <v>9</v>
      </c>
      <c r="L2738" s="20">
        <v>38</v>
      </c>
    </row>
    <row r="2739" spans="1:12" x14ac:dyDescent="0.3">
      <c r="A2739" s="21">
        <v>43727</v>
      </c>
      <c r="B2739" s="20" t="s">
        <v>757</v>
      </c>
      <c r="C2739" s="20" t="s">
        <v>758</v>
      </c>
      <c r="D2739" s="20" t="s">
        <v>759</v>
      </c>
      <c r="E2739" s="20">
        <v>11160</v>
      </c>
      <c r="F2739" s="20" t="s">
        <v>864</v>
      </c>
      <c r="G2739" s="20">
        <v>31</v>
      </c>
      <c r="H2739" s="20">
        <v>360</v>
      </c>
      <c r="I2739" s="20">
        <v>697.6</v>
      </c>
      <c r="J2739" s="20">
        <v>2019</v>
      </c>
      <c r="K2739" s="20">
        <v>9</v>
      </c>
      <c r="L2739" s="20">
        <v>38</v>
      </c>
    </row>
    <row r="2740" spans="1:12" x14ac:dyDescent="0.3">
      <c r="A2740" s="21">
        <v>43727</v>
      </c>
      <c r="B2740" s="20" t="s">
        <v>761</v>
      </c>
      <c r="C2740" s="20" t="s">
        <v>762</v>
      </c>
      <c r="D2740" s="20" t="s">
        <v>759</v>
      </c>
      <c r="E2740" s="20">
        <v>9360</v>
      </c>
      <c r="F2740" s="20" t="s">
        <v>865</v>
      </c>
      <c r="G2740" s="20">
        <v>26</v>
      </c>
      <c r="H2740" s="20">
        <v>360</v>
      </c>
      <c r="I2740" s="20">
        <v>626.5</v>
      </c>
      <c r="J2740" s="20">
        <v>2019</v>
      </c>
      <c r="K2740" s="20">
        <v>9</v>
      </c>
      <c r="L2740" s="20">
        <v>38</v>
      </c>
    </row>
    <row r="2741" spans="1:12" x14ac:dyDescent="0.3">
      <c r="A2741" s="21">
        <v>43727</v>
      </c>
      <c r="B2741" s="20" t="s">
        <v>767</v>
      </c>
      <c r="C2741" s="20" t="s">
        <v>768</v>
      </c>
      <c r="D2741" s="20" t="s">
        <v>759</v>
      </c>
      <c r="E2741" s="20">
        <v>14040</v>
      </c>
      <c r="F2741" s="20" t="s">
        <v>867</v>
      </c>
      <c r="G2741" s="20">
        <v>39</v>
      </c>
      <c r="H2741" s="20">
        <v>360</v>
      </c>
      <c r="I2741" s="20">
        <v>834.75</v>
      </c>
      <c r="J2741" s="20">
        <v>2019</v>
      </c>
      <c r="K2741" s="20">
        <v>9</v>
      </c>
      <c r="L2741" s="20">
        <v>38</v>
      </c>
    </row>
    <row r="2742" spans="1:12" x14ac:dyDescent="0.3">
      <c r="A2742" s="21">
        <v>43727</v>
      </c>
      <c r="B2742" s="20" t="s">
        <v>770</v>
      </c>
      <c r="C2742" s="20" t="s">
        <v>771</v>
      </c>
      <c r="D2742" s="20" t="s">
        <v>759</v>
      </c>
      <c r="E2742" s="20">
        <v>11520</v>
      </c>
      <c r="F2742" s="20" t="s">
        <v>868</v>
      </c>
      <c r="G2742" s="20">
        <v>32</v>
      </c>
      <c r="H2742" s="20">
        <v>360</v>
      </c>
      <c r="I2742" s="20">
        <v>730</v>
      </c>
      <c r="J2742" s="20">
        <v>2019</v>
      </c>
      <c r="K2742" s="20">
        <v>9</v>
      </c>
      <c r="L2742" s="20">
        <v>38</v>
      </c>
    </row>
    <row r="2743" spans="1:12" x14ac:dyDescent="0.3">
      <c r="A2743" s="21">
        <v>43727</v>
      </c>
      <c r="B2743" s="20" t="s">
        <v>773</v>
      </c>
      <c r="C2743" s="20" t="s">
        <v>774</v>
      </c>
      <c r="D2743" s="20" t="s">
        <v>759</v>
      </c>
      <c r="E2743" s="20">
        <v>12960</v>
      </c>
      <c r="F2743" s="20" t="s">
        <v>869</v>
      </c>
      <c r="G2743" s="20">
        <v>36</v>
      </c>
      <c r="H2743" s="20">
        <v>360</v>
      </c>
      <c r="I2743" s="20">
        <v>851.65</v>
      </c>
      <c r="J2743" s="20">
        <v>2019</v>
      </c>
      <c r="K2743" s="20">
        <v>9</v>
      </c>
      <c r="L2743" s="20">
        <v>38</v>
      </c>
    </row>
    <row r="2744" spans="1:12" x14ac:dyDescent="0.3">
      <c r="A2744" s="21">
        <v>43727</v>
      </c>
      <c r="B2744" s="20" t="s">
        <v>757</v>
      </c>
      <c r="C2744" s="20" t="s">
        <v>758</v>
      </c>
      <c r="D2744" s="20" t="s">
        <v>759</v>
      </c>
      <c r="E2744" s="20">
        <v>11520</v>
      </c>
      <c r="F2744" s="20" t="s">
        <v>864</v>
      </c>
      <c r="G2744" s="20">
        <v>32</v>
      </c>
      <c r="H2744" s="20">
        <v>360</v>
      </c>
      <c r="I2744" s="20">
        <v>721.05</v>
      </c>
      <c r="J2744" s="20">
        <v>2019</v>
      </c>
      <c r="K2744" s="20">
        <v>9</v>
      </c>
      <c r="L2744" s="20">
        <v>38</v>
      </c>
    </row>
    <row r="2745" spans="1:12" x14ac:dyDescent="0.3">
      <c r="A2745" s="21">
        <v>43727</v>
      </c>
      <c r="B2745" s="20" t="s">
        <v>761</v>
      </c>
      <c r="C2745" s="20" t="s">
        <v>762</v>
      </c>
      <c r="D2745" s="20" t="s">
        <v>759</v>
      </c>
      <c r="E2745" s="20">
        <v>9000</v>
      </c>
      <c r="F2745" s="20" t="s">
        <v>865</v>
      </c>
      <c r="G2745" s="20">
        <v>25</v>
      </c>
      <c r="H2745" s="20">
        <v>360</v>
      </c>
      <c r="I2745" s="20">
        <v>577.79999999999995</v>
      </c>
      <c r="J2745" s="20">
        <v>2019</v>
      </c>
      <c r="K2745" s="20">
        <v>9</v>
      </c>
      <c r="L2745" s="20">
        <v>38</v>
      </c>
    </row>
    <row r="2746" spans="1:12" x14ac:dyDescent="0.3">
      <c r="A2746" s="21">
        <v>43727</v>
      </c>
      <c r="B2746" s="20" t="s">
        <v>767</v>
      </c>
      <c r="C2746" s="20" t="s">
        <v>768</v>
      </c>
      <c r="D2746" s="20" t="s">
        <v>759</v>
      </c>
      <c r="E2746" s="20">
        <v>16560</v>
      </c>
      <c r="F2746" s="20" t="s">
        <v>867</v>
      </c>
      <c r="G2746" s="20">
        <v>46</v>
      </c>
      <c r="H2746" s="20">
        <v>360</v>
      </c>
      <c r="I2746" s="20">
        <v>979.7</v>
      </c>
      <c r="J2746" s="20">
        <v>2019</v>
      </c>
      <c r="K2746" s="20">
        <v>9</v>
      </c>
      <c r="L2746" s="20">
        <v>38</v>
      </c>
    </row>
    <row r="2747" spans="1:12" x14ac:dyDescent="0.3">
      <c r="A2747" s="21">
        <v>43727</v>
      </c>
      <c r="B2747" s="20" t="s">
        <v>770</v>
      </c>
      <c r="C2747" s="20" t="s">
        <v>771</v>
      </c>
      <c r="D2747" s="20" t="s">
        <v>759</v>
      </c>
      <c r="E2747" s="20">
        <v>12240</v>
      </c>
      <c r="F2747" s="20" t="s">
        <v>868</v>
      </c>
      <c r="G2747" s="20">
        <v>34</v>
      </c>
      <c r="H2747" s="20">
        <v>360</v>
      </c>
      <c r="I2747" s="20">
        <v>778.6</v>
      </c>
      <c r="J2747" s="20">
        <v>2019</v>
      </c>
      <c r="K2747" s="20">
        <v>9</v>
      </c>
      <c r="L2747" s="20">
        <v>38</v>
      </c>
    </row>
    <row r="2748" spans="1:12" x14ac:dyDescent="0.3">
      <c r="A2748" s="21">
        <v>43727</v>
      </c>
      <c r="B2748" s="20" t="s">
        <v>773</v>
      </c>
      <c r="C2748" s="20" t="s">
        <v>774</v>
      </c>
      <c r="D2748" s="20" t="s">
        <v>759</v>
      </c>
      <c r="E2748" s="20">
        <v>12600</v>
      </c>
      <c r="F2748" s="20" t="s">
        <v>869</v>
      </c>
      <c r="G2748" s="20">
        <v>35</v>
      </c>
      <c r="H2748" s="20">
        <v>360</v>
      </c>
      <c r="I2748" s="20">
        <v>827.15</v>
      </c>
      <c r="J2748" s="20">
        <v>2019</v>
      </c>
      <c r="K2748" s="20">
        <v>9</v>
      </c>
      <c r="L2748" s="20">
        <v>38</v>
      </c>
    </row>
    <row r="2749" spans="1:12" x14ac:dyDescent="0.3">
      <c r="A2749" s="21">
        <v>43725</v>
      </c>
      <c r="B2749" s="20" t="s">
        <v>757</v>
      </c>
      <c r="C2749" s="20" t="s">
        <v>758</v>
      </c>
      <c r="D2749" s="20" t="s">
        <v>759</v>
      </c>
      <c r="E2749" s="20">
        <v>7560</v>
      </c>
      <c r="F2749" s="20" t="s">
        <v>870</v>
      </c>
      <c r="G2749" s="20">
        <v>21</v>
      </c>
      <c r="H2749" s="20">
        <v>360</v>
      </c>
      <c r="I2749" s="20">
        <v>477.3</v>
      </c>
      <c r="J2749" s="20">
        <v>2019</v>
      </c>
      <c r="K2749" s="20">
        <v>9</v>
      </c>
      <c r="L2749" s="20">
        <v>38</v>
      </c>
    </row>
    <row r="2750" spans="1:12" x14ac:dyDescent="0.3">
      <c r="A2750" s="21">
        <v>43725</v>
      </c>
      <c r="B2750" s="20" t="s">
        <v>761</v>
      </c>
      <c r="C2750" s="20" t="s">
        <v>762</v>
      </c>
      <c r="D2750" s="20" t="s">
        <v>759</v>
      </c>
      <c r="E2750" s="20">
        <v>7920</v>
      </c>
      <c r="F2750" s="20" t="s">
        <v>871</v>
      </c>
      <c r="G2750" s="20">
        <v>22</v>
      </c>
      <c r="H2750" s="20">
        <v>360</v>
      </c>
      <c r="I2750" s="20">
        <v>511.3</v>
      </c>
      <c r="J2750" s="20">
        <v>2019</v>
      </c>
      <c r="K2750" s="20">
        <v>9</v>
      </c>
      <c r="L2750" s="20">
        <v>38</v>
      </c>
    </row>
    <row r="2751" spans="1:12" x14ac:dyDescent="0.3">
      <c r="A2751" s="21">
        <v>43725</v>
      </c>
      <c r="B2751" s="20" t="s">
        <v>767</v>
      </c>
      <c r="C2751" s="20" t="s">
        <v>768</v>
      </c>
      <c r="D2751" s="20" t="s">
        <v>759</v>
      </c>
      <c r="E2751" s="20">
        <v>12240</v>
      </c>
      <c r="F2751" s="20" t="s">
        <v>873</v>
      </c>
      <c r="G2751" s="20">
        <v>34</v>
      </c>
      <c r="H2751" s="20">
        <v>360</v>
      </c>
      <c r="I2751" s="20">
        <v>727.95</v>
      </c>
      <c r="J2751" s="20">
        <v>2019</v>
      </c>
      <c r="K2751" s="20">
        <v>9</v>
      </c>
      <c r="L2751" s="20">
        <v>38</v>
      </c>
    </row>
    <row r="2752" spans="1:12" x14ac:dyDescent="0.3">
      <c r="A2752" s="21">
        <v>43725</v>
      </c>
      <c r="B2752" s="20" t="s">
        <v>770</v>
      </c>
      <c r="C2752" s="20" t="s">
        <v>771</v>
      </c>
      <c r="D2752" s="20" t="s">
        <v>759</v>
      </c>
      <c r="E2752" s="20">
        <v>10440</v>
      </c>
      <c r="F2752" s="20" t="s">
        <v>874</v>
      </c>
      <c r="G2752" s="20">
        <v>29</v>
      </c>
      <c r="H2752" s="20">
        <v>360</v>
      </c>
      <c r="I2752" s="20">
        <v>667.89</v>
      </c>
      <c r="J2752" s="20">
        <v>2019</v>
      </c>
      <c r="K2752" s="20">
        <v>9</v>
      </c>
      <c r="L2752" s="20">
        <v>38</v>
      </c>
    </row>
    <row r="2753" spans="1:12" x14ac:dyDescent="0.3">
      <c r="A2753" s="21">
        <v>43725</v>
      </c>
      <c r="B2753" s="20" t="s">
        <v>773</v>
      </c>
      <c r="C2753" s="20" t="s">
        <v>774</v>
      </c>
      <c r="D2753" s="20" t="s">
        <v>759</v>
      </c>
      <c r="E2753" s="20">
        <v>10800</v>
      </c>
      <c r="F2753" s="20" t="s">
        <v>875</v>
      </c>
      <c r="G2753" s="20">
        <v>30</v>
      </c>
      <c r="H2753" s="20">
        <v>360</v>
      </c>
      <c r="I2753" s="20">
        <v>713.95</v>
      </c>
      <c r="J2753" s="20">
        <v>2019</v>
      </c>
      <c r="K2753" s="20">
        <v>9</v>
      </c>
      <c r="L2753" s="20">
        <v>38</v>
      </c>
    </row>
    <row r="2754" spans="1:12" x14ac:dyDescent="0.3">
      <c r="A2754" s="21">
        <v>43725</v>
      </c>
      <c r="B2754" s="20" t="s">
        <v>757</v>
      </c>
      <c r="C2754" s="20" t="s">
        <v>758</v>
      </c>
      <c r="D2754" s="20" t="s">
        <v>759</v>
      </c>
      <c r="E2754" s="20">
        <v>10440</v>
      </c>
      <c r="F2754" s="20" t="s">
        <v>870</v>
      </c>
      <c r="G2754" s="20">
        <v>29</v>
      </c>
      <c r="H2754" s="20">
        <v>360</v>
      </c>
      <c r="I2754" s="20">
        <v>648.75</v>
      </c>
      <c r="J2754" s="20">
        <v>2019</v>
      </c>
      <c r="K2754" s="20">
        <v>9</v>
      </c>
      <c r="L2754" s="20">
        <v>38</v>
      </c>
    </row>
    <row r="2755" spans="1:12" x14ac:dyDescent="0.3">
      <c r="A2755" s="21">
        <v>43725</v>
      </c>
      <c r="B2755" s="20" t="s">
        <v>761</v>
      </c>
      <c r="C2755" s="20" t="s">
        <v>762</v>
      </c>
      <c r="D2755" s="20" t="s">
        <v>759</v>
      </c>
      <c r="E2755" s="20">
        <v>8640</v>
      </c>
      <c r="F2755" s="20" t="s">
        <v>871</v>
      </c>
      <c r="G2755" s="20">
        <v>24</v>
      </c>
      <c r="H2755" s="20">
        <v>360</v>
      </c>
      <c r="I2755" s="20">
        <v>550.65</v>
      </c>
      <c r="J2755" s="20">
        <v>2019</v>
      </c>
      <c r="K2755" s="20">
        <v>9</v>
      </c>
      <c r="L2755" s="20">
        <v>38</v>
      </c>
    </row>
    <row r="2756" spans="1:12" x14ac:dyDescent="0.3">
      <c r="A2756" s="21">
        <v>43725</v>
      </c>
      <c r="B2756" s="20" t="s">
        <v>767</v>
      </c>
      <c r="C2756" s="20" t="s">
        <v>768</v>
      </c>
      <c r="D2756" s="20" t="s">
        <v>759</v>
      </c>
      <c r="E2756" s="20">
        <v>13320</v>
      </c>
      <c r="F2756" s="20" t="s">
        <v>873</v>
      </c>
      <c r="G2756" s="20">
        <v>37</v>
      </c>
      <c r="H2756" s="20">
        <v>360</v>
      </c>
      <c r="I2756" s="20">
        <v>779.3</v>
      </c>
      <c r="J2756" s="20">
        <v>2019</v>
      </c>
      <c r="K2756" s="20">
        <v>9</v>
      </c>
      <c r="L2756" s="20">
        <v>38</v>
      </c>
    </row>
    <row r="2757" spans="1:12" x14ac:dyDescent="0.3">
      <c r="A2757" s="21">
        <v>43725</v>
      </c>
      <c r="B2757" s="20" t="s">
        <v>770</v>
      </c>
      <c r="C2757" s="20" t="s">
        <v>771</v>
      </c>
      <c r="D2757" s="20" t="s">
        <v>759</v>
      </c>
      <c r="E2757" s="20">
        <v>10800</v>
      </c>
      <c r="F2757" s="20" t="s">
        <v>874</v>
      </c>
      <c r="G2757" s="20">
        <v>30</v>
      </c>
      <c r="H2757" s="20">
        <v>360</v>
      </c>
      <c r="I2757" s="20">
        <v>697.62</v>
      </c>
      <c r="J2757" s="20">
        <v>2019</v>
      </c>
      <c r="K2757" s="20">
        <v>9</v>
      </c>
      <c r="L2757" s="20">
        <v>38</v>
      </c>
    </row>
    <row r="2758" spans="1:12" x14ac:dyDescent="0.3">
      <c r="A2758" s="21">
        <v>43725</v>
      </c>
      <c r="B2758" s="20" t="s">
        <v>773</v>
      </c>
      <c r="C2758" s="20" t="s">
        <v>774</v>
      </c>
      <c r="D2758" s="20" t="s">
        <v>759</v>
      </c>
      <c r="E2758" s="20">
        <v>10800</v>
      </c>
      <c r="F2758" s="20" t="s">
        <v>875</v>
      </c>
      <c r="G2758" s="20">
        <v>30</v>
      </c>
      <c r="H2758" s="20">
        <v>360</v>
      </c>
      <c r="I2758" s="20">
        <v>697.62</v>
      </c>
      <c r="J2758" s="20">
        <v>2019</v>
      </c>
      <c r="K2758" s="20">
        <v>9</v>
      </c>
      <c r="L2758" s="20">
        <v>38</v>
      </c>
    </row>
    <row r="2759" spans="1:12" x14ac:dyDescent="0.3">
      <c r="A2759" s="21">
        <v>43725</v>
      </c>
      <c r="B2759" s="20" t="s">
        <v>757</v>
      </c>
      <c r="C2759" s="20" t="s">
        <v>758</v>
      </c>
      <c r="D2759" s="20" t="s">
        <v>759</v>
      </c>
      <c r="E2759" s="20">
        <v>10440</v>
      </c>
      <c r="F2759" s="20" t="s">
        <v>870</v>
      </c>
      <c r="G2759" s="20">
        <v>29</v>
      </c>
      <c r="H2759" s="20">
        <v>360</v>
      </c>
      <c r="I2759" s="20">
        <v>649.5</v>
      </c>
      <c r="J2759" s="20">
        <v>2019</v>
      </c>
      <c r="K2759" s="20">
        <v>9</v>
      </c>
      <c r="L2759" s="20">
        <v>38</v>
      </c>
    </row>
    <row r="2760" spans="1:12" x14ac:dyDescent="0.3">
      <c r="A2760" s="21">
        <v>43725</v>
      </c>
      <c r="B2760" s="20" t="s">
        <v>761</v>
      </c>
      <c r="C2760" s="20" t="s">
        <v>762</v>
      </c>
      <c r="D2760" s="20" t="s">
        <v>759</v>
      </c>
      <c r="E2760" s="20">
        <v>9000</v>
      </c>
      <c r="F2760" s="20" t="s">
        <v>871</v>
      </c>
      <c r="G2760" s="20">
        <v>25</v>
      </c>
      <c r="H2760" s="20">
        <v>360</v>
      </c>
      <c r="I2760" s="20">
        <v>574.25</v>
      </c>
      <c r="J2760" s="20">
        <v>2019</v>
      </c>
      <c r="K2760" s="20">
        <v>9</v>
      </c>
      <c r="L2760" s="20">
        <v>38</v>
      </c>
    </row>
    <row r="2761" spans="1:12" x14ac:dyDescent="0.3">
      <c r="A2761" s="21">
        <v>43725</v>
      </c>
      <c r="B2761" s="20" t="s">
        <v>767</v>
      </c>
      <c r="C2761" s="20" t="s">
        <v>768</v>
      </c>
      <c r="D2761" s="20" t="s">
        <v>759</v>
      </c>
      <c r="E2761" s="20">
        <v>14040</v>
      </c>
      <c r="F2761" s="20" t="s">
        <v>873</v>
      </c>
      <c r="G2761" s="20">
        <v>39</v>
      </c>
      <c r="H2761" s="20">
        <v>360</v>
      </c>
      <c r="I2761" s="20">
        <v>825.7</v>
      </c>
      <c r="J2761" s="20">
        <v>2019</v>
      </c>
      <c r="K2761" s="20">
        <v>9</v>
      </c>
      <c r="L2761" s="20">
        <v>38</v>
      </c>
    </row>
    <row r="2762" spans="1:12" x14ac:dyDescent="0.3">
      <c r="A2762" s="21">
        <v>43725</v>
      </c>
      <c r="B2762" s="20" t="s">
        <v>770</v>
      </c>
      <c r="C2762" s="20" t="s">
        <v>771</v>
      </c>
      <c r="D2762" s="20" t="s">
        <v>759</v>
      </c>
      <c r="E2762" s="20">
        <v>12600</v>
      </c>
      <c r="F2762" s="20" t="s">
        <v>874</v>
      </c>
      <c r="G2762" s="20">
        <v>35</v>
      </c>
      <c r="H2762" s="20">
        <v>360</v>
      </c>
      <c r="I2762" s="20">
        <v>799.1</v>
      </c>
      <c r="J2762" s="20">
        <v>2019</v>
      </c>
      <c r="K2762" s="20">
        <v>9</v>
      </c>
      <c r="L2762" s="20">
        <v>38</v>
      </c>
    </row>
    <row r="2763" spans="1:12" x14ac:dyDescent="0.3">
      <c r="A2763" s="21">
        <v>43725</v>
      </c>
      <c r="B2763" s="20" t="s">
        <v>773</v>
      </c>
      <c r="C2763" s="20" t="s">
        <v>774</v>
      </c>
      <c r="D2763" s="20" t="s">
        <v>759</v>
      </c>
      <c r="E2763" s="20">
        <v>11880</v>
      </c>
      <c r="F2763" s="20" t="s">
        <v>875</v>
      </c>
      <c r="G2763" s="20">
        <v>33</v>
      </c>
      <c r="H2763" s="20">
        <v>360</v>
      </c>
      <c r="I2763" s="20">
        <v>770.15</v>
      </c>
      <c r="J2763" s="20">
        <v>2019</v>
      </c>
      <c r="K2763" s="20">
        <v>9</v>
      </c>
      <c r="L2763" s="20">
        <v>38</v>
      </c>
    </row>
    <row r="2764" spans="1:12" x14ac:dyDescent="0.3">
      <c r="A2764" s="21">
        <v>43725</v>
      </c>
      <c r="B2764" s="20" t="s">
        <v>826</v>
      </c>
      <c r="C2764" s="20" t="s">
        <v>827</v>
      </c>
      <c r="D2764" s="20" t="s">
        <v>759</v>
      </c>
      <c r="E2764" s="20">
        <v>23760</v>
      </c>
      <c r="F2764" s="20" t="s">
        <v>876</v>
      </c>
      <c r="G2764" s="20">
        <v>66</v>
      </c>
      <c r="H2764" s="20">
        <v>360</v>
      </c>
      <c r="I2764" s="20">
        <v>1414.29</v>
      </c>
      <c r="J2764" s="20">
        <v>2019</v>
      </c>
      <c r="K2764" s="20">
        <v>9</v>
      </c>
      <c r="L2764" s="20">
        <v>38</v>
      </c>
    </row>
    <row r="2765" spans="1:12" x14ac:dyDescent="0.3">
      <c r="A2765" s="21">
        <v>43721</v>
      </c>
      <c r="B2765" s="20" t="s">
        <v>826</v>
      </c>
      <c r="C2765" s="20" t="s">
        <v>827</v>
      </c>
      <c r="D2765" s="20" t="s">
        <v>759</v>
      </c>
      <c r="E2765" s="20">
        <v>9360</v>
      </c>
      <c r="F2765" s="20" t="s">
        <v>876</v>
      </c>
      <c r="G2765" s="20">
        <v>26</v>
      </c>
      <c r="H2765" s="20">
        <v>360</v>
      </c>
      <c r="I2765" s="20">
        <v>560.61</v>
      </c>
      <c r="J2765" s="20">
        <v>2019</v>
      </c>
      <c r="K2765" s="20">
        <v>9</v>
      </c>
      <c r="L2765" s="20">
        <v>37</v>
      </c>
    </row>
    <row r="2766" spans="1:12" x14ac:dyDescent="0.3">
      <c r="A2766" s="21">
        <v>43721</v>
      </c>
      <c r="B2766" s="20" t="s">
        <v>757</v>
      </c>
      <c r="C2766" s="20" t="s">
        <v>758</v>
      </c>
      <c r="D2766" s="20" t="s">
        <v>759</v>
      </c>
      <c r="E2766" s="20">
        <v>11520</v>
      </c>
      <c r="F2766" s="20" t="s">
        <v>870</v>
      </c>
      <c r="G2766" s="20">
        <v>32</v>
      </c>
      <c r="H2766" s="20">
        <v>360</v>
      </c>
      <c r="I2766" s="20">
        <v>711.3</v>
      </c>
      <c r="J2766" s="20">
        <v>2019</v>
      </c>
      <c r="K2766" s="20">
        <v>9</v>
      </c>
      <c r="L2766" s="20">
        <v>37</v>
      </c>
    </row>
    <row r="2767" spans="1:12" x14ac:dyDescent="0.3">
      <c r="A2767" s="21">
        <v>43721</v>
      </c>
      <c r="B2767" s="20" t="s">
        <v>761</v>
      </c>
      <c r="C2767" s="20" t="s">
        <v>762</v>
      </c>
      <c r="D2767" s="20" t="s">
        <v>759</v>
      </c>
      <c r="E2767" s="20">
        <v>9720</v>
      </c>
      <c r="F2767" s="20" t="s">
        <v>871</v>
      </c>
      <c r="G2767" s="20">
        <v>27</v>
      </c>
      <c r="H2767" s="20">
        <v>360</v>
      </c>
      <c r="I2767" s="20">
        <v>619.95000000000005</v>
      </c>
      <c r="J2767" s="20">
        <v>2019</v>
      </c>
      <c r="K2767" s="20">
        <v>9</v>
      </c>
      <c r="L2767" s="20">
        <v>37</v>
      </c>
    </row>
    <row r="2768" spans="1:12" x14ac:dyDescent="0.3">
      <c r="A2768" s="21">
        <v>43721</v>
      </c>
      <c r="B2768" s="20" t="s">
        <v>767</v>
      </c>
      <c r="C2768" s="20" t="s">
        <v>768</v>
      </c>
      <c r="D2768" s="20" t="s">
        <v>759</v>
      </c>
      <c r="E2768" s="20">
        <v>14040</v>
      </c>
      <c r="F2768" s="20" t="s">
        <v>873</v>
      </c>
      <c r="G2768" s="20">
        <v>39</v>
      </c>
      <c r="H2768" s="20">
        <v>360</v>
      </c>
      <c r="I2768" s="20">
        <v>824.65</v>
      </c>
      <c r="J2768" s="20">
        <v>2019</v>
      </c>
      <c r="K2768" s="20">
        <v>9</v>
      </c>
      <c r="L2768" s="20">
        <v>37</v>
      </c>
    </row>
    <row r="2769" spans="1:12" x14ac:dyDescent="0.3">
      <c r="A2769" s="21">
        <v>43721</v>
      </c>
      <c r="B2769" s="20" t="s">
        <v>770</v>
      </c>
      <c r="C2769" s="20" t="s">
        <v>771</v>
      </c>
      <c r="D2769" s="20" t="s">
        <v>759</v>
      </c>
      <c r="E2769" s="20">
        <v>11520</v>
      </c>
      <c r="F2769" s="20" t="s">
        <v>874</v>
      </c>
      <c r="G2769" s="20">
        <v>32</v>
      </c>
      <c r="H2769" s="20">
        <v>360</v>
      </c>
      <c r="I2769" s="20">
        <v>725.15</v>
      </c>
      <c r="J2769" s="20">
        <v>2019</v>
      </c>
      <c r="K2769" s="20">
        <v>9</v>
      </c>
      <c r="L2769" s="20">
        <v>37</v>
      </c>
    </row>
    <row r="2770" spans="1:12" x14ac:dyDescent="0.3">
      <c r="A2770" s="21">
        <v>43721</v>
      </c>
      <c r="B2770" s="20" t="s">
        <v>773</v>
      </c>
      <c r="C2770" s="20" t="s">
        <v>774</v>
      </c>
      <c r="D2770" s="20" t="s">
        <v>759</v>
      </c>
      <c r="E2770" s="20">
        <v>12240</v>
      </c>
      <c r="F2770" s="20" t="s">
        <v>875</v>
      </c>
      <c r="G2770" s="20">
        <v>34</v>
      </c>
      <c r="H2770" s="20">
        <v>360</v>
      </c>
      <c r="I2770" s="20">
        <v>786.5</v>
      </c>
      <c r="J2770" s="20">
        <v>2019</v>
      </c>
      <c r="K2770" s="20">
        <v>9</v>
      </c>
      <c r="L2770" s="20">
        <v>37</v>
      </c>
    </row>
    <row r="2771" spans="1:12" x14ac:dyDescent="0.3">
      <c r="A2771" s="21">
        <v>43721</v>
      </c>
      <c r="B2771" s="20" t="s">
        <v>757</v>
      </c>
      <c r="C2771" s="20" t="s">
        <v>758</v>
      </c>
      <c r="D2771" s="20" t="s">
        <v>759</v>
      </c>
      <c r="E2771" s="20">
        <v>12240</v>
      </c>
      <c r="F2771" s="20" t="s">
        <v>870</v>
      </c>
      <c r="G2771" s="20">
        <v>34</v>
      </c>
      <c r="H2771" s="20">
        <v>360</v>
      </c>
      <c r="I2771" s="20">
        <v>760.3</v>
      </c>
      <c r="J2771" s="20">
        <v>2019</v>
      </c>
      <c r="K2771" s="20">
        <v>9</v>
      </c>
      <c r="L2771" s="20">
        <v>37</v>
      </c>
    </row>
    <row r="2772" spans="1:12" x14ac:dyDescent="0.3">
      <c r="A2772" s="21">
        <v>43721</v>
      </c>
      <c r="B2772" s="20" t="s">
        <v>761</v>
      </c>
      <c r="C2772" s="20" t="s">
        <v>762</v>
      </c>
      <c r="D2772" s="20" t="s">
        <v>759</v>
      </c>
      <c r="E2772" s="20">
        <v>10080</v>
      </c>
      <c r="F2772" s="20" t="s">
        <v>871</v>
      </c>
      <c r="G2772" s="20">
        <v>28</v>
      </c>
      <c r="H2772" s="20">
        <v>360</v>
      </c>
      <c r="I2772" s="20">
        <v>646.62</v>
      </c>
      <c r="J2772" s="20">
        <v>2019</v>
      </c>
      <c r="K2772" s="20">
        <v>9</v>
      </c>
      <c r="L2772" s="20">
        <v>37</v>
      </c>
    </row>
    <row r="2773" spans="1:12" x14ac:dyDescent="0.3">
      <c r="A2773" s="21">
        <v>43721</v>
      </c>
      <c r="B2773" s="20" t="s">
        <v>767</v>
      </c>
      <c r="C2773" s="20" t="s">
        <v>768</v>
      </c>
      <c r="D2773" s="20" t="s">
        <v>759</v>
      </c>
      <c r="E2773" s="20">
        <v>14400</v>
      </c>
      <c r="F2773" s="20" t="s">
        <v>873</v>
      </c>
      <c r="G2773" s="20">
        <v>40</v>
      </c>
      <c r="H2773" s="20">
        <v>360</v>
      </c>
      <c r="I2773" s="20">
        <v>849.15</v>
      </c>
      <c r="J2773" s="20">
        <v>2019</v>
      </c>
      <c r="K2773" s="20">
        <v>9</v>
      </c>
      <c r="L2773" s="20">
        <v>37</v>
      </c>
    </row>
    <row r="2774" spans="1:12" x14ac:dyDescent="0.3">
      <c r="A2774" s="21">
        <v>43721</v>
      </c>
      <c r="B2774" s="20" t="s">
        <v>770</v>
      </c>
      <c r="C2774" s="20" t="s">
        <v>771</v>
      </c>
      <c r="D2774" s="20" t="s">
        <v>759</v>
      </c>
      <c r="E2774" s="20">
        <v>12600</v>
      </c>
      <c r="F2774" s="20" t="s">
        <v>874</v>
      </c>
      <c r="G2774" s="20">
        <v>35</v>
      </c>
      <c r="H2774" s="20">
        <v>360</v>
      </c>
      <c r="I2774" s="20">
        <v>791.8</v>
      </c>
      <c r="J2774" s="20">
        <v>2019</v>
      </c>
      <c r="K2774" s="20">
        <v>9</v>
      </c>
      <c r="L2774" s="20">
        <v>37</v>
      </c>
    </row>
    <row r="2775" spans="1:12" x14ac:dyDescent="0.3">
      <c r="A2775" s="21">
        <v>43721</v>
      </c>
      <c r="B2775" s="20" t="s">
        <v>773</v>
      </c>
      <c r="C2775" s="20" t="s">
        <v>774</v>
      </c>
      <c r="D2775" s="20" t="s">
        <v>759</v>
      </c>
      <c r="E2775" s="20">
        <v>11880</v>
      </c>
      <c r="F2775" s="20" t="s">
        <v>875</v>
      </c>
      <c r="G2775" s="20">
        <v>33</v>
      </c>
      <c r="H2775" s="20">
        <v>360</v>
      </c>
      <c r="I2775" s="20">
        <v>764.6</v>
      </c>
      <c r="J2775" s="20">
        <v>2019</v>
      </c>
      <c r="K2775" s="20">
        <v>9</v>
      </c>
      <c r="L2775" s="20">
        <v>37</v>
      </c>
    </row>
    <row r="2776" spans="1:12" x14ac:dyDescent="0.3">
      <c r="A2776" s="21">
        <v>43720</v>
      </c>
      <c r="B2776" s="20" t="s">
        <v>757</v>
      </c>
      <c r="C2776" s="20" t="s">
        <v>758</v>
      </c>
      <c r="D2776" s="20" t="s">
        <v>759</v>
      </c>
      <c r="E2776" s="20">
        <v>11160</v>
      </c>
      <c r="F2776" s="20" t="s">
        <v>870</v>
      </c>
      <c r="G2776" s="20">
        <v>31</v>
      </c>
      <c r="H2776" s="20">
        <v>360</v>
      </c>
      <c r="I2776" s="20">
        <v>696.25</v>
      </c>
      <c r="J2776" s="20">
        <v>2019</v>
      </c>
      <c r="K2776" s="20">
        <v>9</v>
      </c>
      <c r="L2776" s="20">
        <v>37</v>
      </c>
    </row>
    <row r="2777" spans="1:12" x14ac:dyDescent="0.3">
      <c r="A2777" s="21">
        <v>43720</v>
      </c>
      <c r="B2777" s="20" t="s">
        <v>761</v>
      </c>
      <c r="C2777" s="20" t="s">
        <v>762</v>
      </c>
      <c r="D2777" s="20" t="s">
        <v>759</v>
      </c>
      <c r="E2777" s="20">
        <v>10080</v>
      </c>
      <c r="F2777" s="20" t="s">
        <v>871</v>
      </c>
      <c r="G2777" s="20">
        <v>28</v>
      </c>
      <c r="H2777" s="20">
        <v>360</v>
      </c>
      <c r="I2777" s="20">
        <v>650</v>
      </c>
      <c r="J2777" s="20">
        <v>2019</v>
      </c>
      <c r="K2777" s="20">
        <v>9</v>
      </c>
      <c r="L2777" s="20">
        <v>37</v>
      </c>
    </row>
    <row r="2778" spans="1:12" x14ac:dyDescent="0.3">
      <c r="A2778" s="21">
        <v>43720</v>
      </c>
      <c r="B2778" s="20" t="s">
        <v>767</v>
      </c>
      <c r="C2778" s="20" t="s">
        <v>768</v>
      </c>
      <c r="D2778" s="20" t="s">
        <v>759</v>
      </c>
      <c r="E2778" s="20">
        <v>14040</v>
      </c>
      <c r="F2778" s="20" t="s">
        <v>873</v>
      </c>
      <c r="G2778" s="20">
        <v>39</v>
      </c>
      <c r="H2778" s="20">
        <v>360</v>
      </c>
      <c r="I2778" s="20">
        <v>828.2</v>
      </c>
      <c r="J2778" s="20">
        <v>2019</v>
      </c>
      <c r="K2778" s="20">
        <v>9</v>
      </c>
      <c r="L2778" s="20">
        <v>37</v>
      </c>
    </row>
    <row r="2779" spans="1:12" x14ac:dyDescent="0.3">
      <c r="A2779" s="21">
        <v>43720</v>
      </c>
      <c r="B2779" s="20" t="s">
        <v>770</v>
      </c>
      <c r="C2779" s="20" t="s">
        <v>771</v>
      </c>
      <c r="D2779" s="20" t="s">
        <v>759</v>
      </c>
      <c r="E2779" s="20">
        <v>12240</v>
      </c>
      <c r="F2779" s="20" t="s">
        <v>874</v>
      </c>
      <c r="G2779" s="20">
        <v>34</v>
      </c>
      <c r="H2779" s="20">
        <v>360</v>
      </c>
      <c r="I2779" s="20">
        <v>768.15</v>
      </c>
      <c r="J2779" s="20">
        <v>2019</v>
      </c>
      <c r="K2779" s="20">
        <v>9</v>
      </c>
      <c r="L2779" s="20">
        <v>37</v>
      </c>
    </row>
    <row r="2780" spans="1:12" x14ac:dyDescent="0.3">
      <c r="A2780" s="21">
        <v>43720</v>
      </c>
      <c r="B2780" s="20" t="s">
        <v>773</v>
      </c>
      <c r="C2780" s="20" t="s">
        <v>774</v>
      </c>
      <c r="D2780" s="20" t="s">
        <v>759</v>
      </c>
      <c r="E2780" s="20">
        <v>12600</v>
      </c>
      <c r="F2780" s="20" t="s">
        <v>875</v>
      </c>
      <c r="G2780" s="20">
        <v>35</v>
      </c>
      <c r="H2780" s="20">
        <v>360</v>
      </c>
      <c r="I2780" s="20">
        <v>810.25</v>
      </c>
      <c r="J2780" s="20">
        <v>2019</v>
      </c>
      <c r="K2780" s="20">
        <v>9</v>
      </c>
      <c r="L2780" s="20">
        <v>37</v>
      </c>
    </row>
    <row r="2781" spans="1:12" x14ac:dyDescent="0.3">
      <c r="A2781" s="21">
        <v>43720</v>
      </c>
      <c r="B2781" s="20" t="s">
        <v>757</v>
      </c>
      <c r="C2781" s="20" t="s">
        <v>758</v>
      </c>
      <c r="D2781" s="20" t="s">
        <v>759</v>
      </c>
      <c r="E2781" s="20">
        <v>7200</v>
      </c>
      <c r="F2781" s="20" t="s">
        <v>870</v>
      </c>
      <c r="G2781" s="20">
        <v>20</v>
      </c>
      <c r="H2781" s="20">
        <v>360</v>
      </c>
      <c r="I2781" s="20">
        <v>448.9</v>
      </c>
      <c r="J2781" s="20">
        <v>2019</v>
      </c>
      <c r="K2781" s="20">
        <v>9</v>
      </c>
      <c r="L2781" s="20">
        <v>37</v>
      </c>
    </row>
    <row r="2782" spans="1:12" x14ac:dyDescent="0.3">
      <c r="A2782" s="21">
        <v>43720</v>
      </c>
      <c r="B2782" s="20" t="s">
        <v>761</v>
      </c>
      <c r="C2782" s="20" t="s">
        <v>762</v>
      </c>
      <c r="D2782" s="20" t="s">
        <v>759</v>
      </c>
      <c r="E2782" s="20">
        <v>7200</v>
      </c>
      <c r="F2782" s="20" t="s">
        <v>871</v>
      </c>
      <c r="G2782" s="20">
        <v>20</v>
      </c>
      <c r="H2782" s="20">
        <v>360</v>
      </c>
      <c r="I2782" s="20">
        <v>464.35</v>
      </c>
      <c r="J2782" s="20">
        <v>2019</v>
      </c>
      <c r="K2782" s="20">
        <v>9</v>
      </c>
      <c r="L2782" s="20">
        <v>37</v>
      </c>
    </row>
    <row r="2783" spans="1:12" x14ac:dyDescent="0.3">
      <c r="A2783" s="21">
        <v>43720</v>
      </c>
      <c r="B2783" s="20" t="s">
        <v>767</v>
      </c>
      <c r="C2783" s="20" t="s">
        <v>768</v>
      </c>
      <c r="D2783" s="20" t="s">
        <v>759</v>
      </c>
      <c r="E2783" s="20">
        <v>14040</v>
      </c>
      <c r="F2783" s="20" t="s">
        <v>873</v>
      </c>
      <c r="G2783" s="20">
        <v>39</v>
      </c>
      <c r="H2783" s="20">
        <v>360</v>
      </c>
      <c r="I2783" s="20">
        <v>824.7</v>
      </c>
      <c r="J2783" s="20">
        <v>2019</v>
      </c>
      <c r="K2783" s="20">
        <v>9</v>
      </c>
      <c r="L2783" s="20">
        <v>37</v>
      </c>
    </row>
    <row r="2784" spans="1:12" x14ac:dyDescent="0.3">
      <c r="A2784" s="21">
        <v>43720</v>
      </c>
      <c r="B2784" s="20" t="s">
        <v>770</v>
      </c>
      <c r="C2784" s="20" t="s">
        <v>771</v>
      </c>
      <c r="D2784" s="20" t="s">
        <v>759</v>
      </c>
      <c r="E2784" s="20">
        <v>10800</v>
      </c>
      <c r="F2784" s="20" t="s">
        <v>874</v>
      </c>
      <c r="G2784" s="20">
        <v>30</v>
      </c>
      <c r="H2784" s="20">
        <v>360</v>
      </c>
      <c r="I2784" s="20">
        <v>674.5</v>
      </c>
      <c r="J2784" s="20">
        <v>2019</v>
      </c>
      <c r="K2784" s="20">
        <v>9</v>
      </c>
      <c r="L2784" s="20">
        <v>37</v>
      </c>
    </row>
    <row r="2785" spans="1:12" x14ac:dyDescent="0.3">
      <c r="A2785" s="21">
        <v>43720</v>
      </c>
      <c r="B2785" s="20" t="s">
        <v>773</v>
      </c>
      <c r="C2785" s="20" t="s">
        <v>774</v>
      </c>
      <c r="D2785" s="20" t="s">
        <v>759</v>
      </c>
      <c r="E2785" s="20">
        <v>11160</v>
      </c>
      <c r="F2785" s="20" t="s">
        <v>875</v>
      </c>
      <c r="G2785" s="20">
        <v>31</v>
      </c>
      <c r="H2785" s="20">
        <v>360</v>
      </c>
      <c r="I2785" s="20">
        <v>721.31</v>
      </c>
      <c r="J2785" s="20">
        <v>2019</v>
      </c>
      <c r="K2785" s="20">
        <v>9</v>
      </c>
      <c r="L2785" s="20">
        <v>37</v>
      </c>
    </row>
    <row r="2786" spans="1:12" x14ac:dyDescent="0.3">
      <c r="A2786" s="21">
        <v>43717</v>
      </c>
      <c r="B2786" s="20" t="s">
        <v>826</v>
      </c>
      <c r="C2786" s="20" t="s">
        <v>827</v>
      </c>
      <c r="D2786" s="20" t="s">
        <v>759</v>
      </c>
      <c r="E2786" s="20">
        <v>32400</v>
      </c>
      <c r="F2786" s="20" t="s">
        <v>877</v>
      </c>
      <c r="G2786" s="20">
        <v>90</v>
      </c>
      <c r="H2786" s="20">
        <v>360</v>
      </c>
      <c r="I2786" s="20">
        <v>1956.25</v>
      </c>
      <c r="J2786" s="20">
        <v>2019</v>
      </c>
      <c r="K2786" s="20">
        <v>9</v>
      </c>
      <c r="L2786" s="20">
        <v>37</v>
      </c>
    </row>
    <row r="2787" spans="1:12" x14ac:dyDescent="0.3">
      <c r="A2787" s="21">
        <v>43717</v>
      </c>
      <c r="B2787" s="20" t="s">
        <v>757</v>
      </c>
      <c r="C2787" s="20" t="s">
        <v>758</v>
      </c>
      <c r="D2787" s="20" t="s">
        <v>759</v>
      </c>
      <c r="E2787" s="20">
        <v>10800</v>
      </c>
      <c r="F2787" s="20" t="s">
        <v>878</v>
      </c>
      <c r="G2787" s="20">
        <v>30</v>
      </c>
      <c r="H2787" s="20">
        <v>360</v>
      </c>
      <c r="I2787" s="20">
        <v>673.1</v>
      </c>
      <c r="J2787" s="20">
        <v>2019</v>
      </c>
      <c r="K2787" s="20">
        <v>9</v>
      </c>
      <c r="L2787" s="20">
        <v>37</v>
      </c>
    </row>
    <row r="2788" spans="1:12" x14ac:dyDescent="0.3">
      <c r="A2788" s="21">
        <v>43717</v>
      </c>
      <c r="B2788" s="20" t="s">
        <v>761</v>
      </c>
      <c r="C2788" s="20" t="s">
        <v>762</v>
      </c>
      <c r="D2788" s="20" t="s">
        <v>759</v>
      </c>
      <c r="E2788" s="20">
        <v>9000</v>
      </c>
      <c r="F2788" s="20" t="s">
        <v>879</v>
      </c>
      <c r="G2788" s="20">
        <v>25</v>
      </c>
      <c r="H2788" s="20">
        <v>360</v>
      </c>
      <c r="I2788" s="20">
        <v>571.35</v>
      </c>
      <c r="J2788" s="20">
        <v>2019</v>
      </c>
      <c r="K2788" s="20">
        <v>9</v>
      </c>
      <c r="L2788" s="20">
        <v>37</v>
      </c>
    </row>
    <row r="2789" spans="1:12" x14ac:dyDescent="0.3">
      <c r="A2789" s="21">
        <v>43717</v>
      </c>
      <c r="B2789" s="20" t="s">
        <v>767</v>
      </c>
      <c r="C2789" s="20" t="s">
        <v>768</v>
      </c>
      <c r="D2789" s="20" t="s">
        <v>759</v>
      </c>
      <c r="E2789" s="20">
        <v>14400</v>
      </c>
      <c r="F2789" s="20" t="s">
        <v>881</v>
      </c>
      <c r="G2789" s="20">
        <v>40</v>
      </c>
      <c r="H2789" s="20">
        <v>360</v>
      </c>
      <c r="I2789" s="20">
        <v>838.85</v>
      </c>
      <c r="J2789" s="20">
        <v>2019</v>
      </c>
      <c r="K2789" s="20">
        <v>9</v>
      </c>
      <c r="L2789" s="20">
        <v>37</v>
      </c>
    </row>
    <row r="2790" spans="1:12" x14ac:dyDescent="0.3">
      <c r="A2790" s="21">
        <v>43717</v>
      </c>
      <c r="B2790" s="20" t="s">
        <v>770</v>
      </c>
      <c r="C2790" s="20" t="s">
        <v>771</v>
      </c>
      <c r="D2790" s="20" t="s">
        <v>759</v>
      </c>
      <c r="E2790" s="20">
        <v>11160</v>
      </c>
      <c r="F2790" s="20" t="s">
        <v>882</v>
      </c>
      <c r="G2790" s="20">
        <v>31</v>
      </c>
      <c r="H2790" s="20">
        <v>360</v>
      </c>
      <c r="I2790" s="20">
        <v>695</v>
      </c>
      <c r="J2790" s="20">
        <v>2019</v>
      </c>
      <c r="K2790" s="20">
        <v>9</v>
      </c>
      <c r="L2790" s="20">
        <v>37</v>
      </c>
    </row>
    <row r="2791" spans="1:12" x14ac:dyDescent="0.3">
      <c r="A2791" s="21">
        <v>43717</v>
      </c>
      <c r="B2791" s="20" t="s">
        <v>773</v>
      </c>
      <c r="C2791" s="20" t="s">
        <v>774</v>
      </c>
      <c r="D2791" s="20" t="s">
        <v>759</v>
      </c>
      <c r="E2791" s="20">
        <v>12240</v>
      </c>
      <c r="F2791" s="20" t="s">
        <v>883</v>
      </c>
      <c r="G2791" s="20">
        <v>34</v>
      </c>
      <c r="H2791" s="20">
        <v>360</v>
      </c>
      <c r="I2791" s="20">
        <v>786.23</v>
      </c>
      <c r="J2791" s="20">
        <v>2019</v>
      </c>
      <c r="K2791" s="20">
        <v>9</v>
      </c>
      <c r="L2791" s="20">
        <v>37</v>
      </c>
    </row>
    <row r="2792" spans="1:12" x14ac:dyDescent="0.3">
      <c r="A2792" s="21">
        <v>43717</v>
      </c>
      <c r="B2792" s="20" t="s">
        <v>757</v>
      </c>
      <c r="C2792" s="20" t="s">
        <v>758</v>
      </c>
      <c r="D2792" s="20" t="s">
        <v>759</v>
      </c>
      <c r="E2792" s="20">
        <v>9720</v>
      </c>
      <c r="F2792" s="20" t="s">
        <v>878</v>
      </c>
      <c r="G2792" s="20">
        <v>27</v>
      </c>
      <c r="H2792" s="20">
        <v>360</v>
      </c>
      <c r="I2792" s="20">
        <v>607.9</v>
      </c>
      <c r="J2792" s="20">
        <v>2019</v>
      </c>
      <c r="K2792" s="20">
        <v>9</v>
      </c>
      <c r="L2792" s="20">
        <v>37</v>
      </c>
    </row>
    <row r="2793" spans="1:12" x14ac:dyDescent="0.3">
      <c r="A2793" s="21">
        <v>43717</v>
      </c>
      <c r="B2793" s="20" t="s">
        <v>761</v>
      </c>
      <c r="C2793" s="20" t="s">
        <v>762</v>
      </c>
      <c r="D2793" s="20" t="s">
        <v>759</v>
      </c>
      <c r="E2793" s="20">
        <v>9000</v>
      </c>
      <c r="F2793" s="20" t="s">
        <v>879</v>
      </c>
      <c r="G2793" s="20">
        <v>25</v>
      </c>
      <c r="H2793" s="20">
        <v>360</v>
      </c>
      <c r="I2793" s="20">
        <v>576.35</v>
      </c>
      <c r="J2793" s="20">
        <v>2019</v>
      </c>
      <c r="K2793" s="20">
        <v>9</v>
      </c>
      <c r="L2793" s="20">
        <v>37</v>
      </c>
    </row>
    <row r="2794" spans="1:12" x14ac:dyDescent="0.3">
      <c r="A2794" s="21">
        <v>43717</v>
      </c>
      <c r="B2794" s="20" t="s">
        <v>767</v>
      </c>
      <c r="C2794" s="20" t="s">
        <v>768</v>
      </c>
      <c r="D2794" s="20" t="s">
        <v>759</v>
      </c>
      <c r="E2794" s="20">
        <v>14760</v>
      </c>
      <c r="F2794" s="20" t="s">
        <v>881</v>
      </c>
      <c r="G2794" s="20">
        <v>41</v>
      </c>
      <c r="H2794" s="20">
        <v>360</v>
      </c>
      <c r="I2794" s="20">
        <v>864.25</v>
      </c>
      <c r="J2794" s="20">
        <v>2019</v>
      </c>
      <c r="K2794" s="20">
        <v>9</v>
      </c>
      <c r="L2794" s="20">
        <v>37</v>
      </c>
    </row>
    <row r="2795" spans="1:12" x14ac:dyDescent="0.3">
      <c r="A2795" s="21">
        <v>43717</v>
      </c>
      <c r="B2795" s="20" t="s">
        <v>770</v>
      </c>
      <c r="C2795" s="20" t="s">
        <v>771</v>
      </c>
      <c r="D2795" s="20" t="s">
        <v>759</v>
      </c>
      <c r="E2795" s="20">
        <v>12600</v>
      </c>
      <c r="F2795" s="20" t="s">
        <v>882</v>
      </c>
      <c r="G2795" s="20">
        <v>35</v>
      </c>
      <c r="H2795" s="20">
        <v>360</v>
      </c>
      <c r="I2795" s="20">
        <v>780.15</v>
      </c>
      <c r="J2795" s="20">
        <v>2019</v>
      </c>
      <c r="K2795" s="20">
        <v>9</v>
      </c>
      <c r="L2795" s="20">
        <v>37</v>
      </c>
    </row>
    <row r="2796" spans="1:12" x14ac:dyDescent="0.3">
      <c r="A2796" s="21">
        <v>43717</v>
      </c>
      <c r="B2796" s="20" t="s">
        <v>773</v>
      </c>
      <c r="C2796" s="20" t="s">
        <v>774</v>
      </c>
      <c r="D2796" s="20" t="s">
        <v>759</v>
      </c>
      <c r="E2796" s="20">
        <v>11880</v>
      </c>
      <c r="F2796" s="20" t="s">
        <v>883</v>
      </c>
      <c r="G2796" s="20">
        <v>33</v>
      </c>
      <c r="H2796" s="20">
        <v>360</v>
      </c>
      <c r="I2796" s="20">
        <v>763.58</v>
      </c>
      <c r="J2796" s="20">
        <v>2019</v>
      </c>
      <c r="K2796" s="20">
        <v>9</v>
      </c>
      <c r="L2796" s="20">
        <v>37</v>
      </c>
    </row>
    <row r="2797" spans="1:12" x14ac:dyDescent="0.3">
      <c r="A2797" s="21">
        <v>43715</v>
      </c>
      <c r="B2797" s="20" t="s">
        <v>757</v>
      </c>
      <c r="C2797" s="20" t="s">
        <v>758</v>
      </c>
      <c r="D2797" s="20" t="s">
        <v>759</v>
      </c>
      <c r="E2797" s="20">
        <v>10800</v>
      </c>
      <c r="F2797" s="20" t="s">
        <v>878</v>
      </c>
      <c r="G2797" s="20">
        <v>30</v>
      </c>
      <c r="H2797" s="20">
        <v>360</v>
      </c>
      <c r="I2797" s="20">
        <v>675.25</v>
      </c>
      <c r="J2797" s="20">
        <v>2019</v>
      </c>
      <c r="K2797" s="20">
        <v>9</v>
      </c>
      <c r="L2797" s="20">
        <v>36</v>
      </c>
    </row>
    <row r="2798" spans="1:12" x14ac:dyDescent="0.3">
      <c r="A2798" s="21">
        <v>43715</v>
      </c>
      <c r="B2798" s="20" t="s">
        <v>761</v>
      </c>
      <c r="C2798" s="20" t="s">
        <v>762</v>
      </c>
      <c r="D2798" s="20" t="s">
        <v>759</v>
      </c>
      <c r="E2798" s="20">
        <v>9720</v>
      </c>
      <c r="F2798" s="20" t="s">
        <v>879</v>
      </c>
      <c r="G2798" s="20">
        <v>27</v>
      </c>
      <c r="H2798" s="20">
        <v>360</v>
      </c>
      <c r="I2798" s="20">
        <v>599.80999999999995</v>
      </c>
      <c r="J2798" s="20">
        <v>2019</v>
      </c>
      <c r="K2798" s="20">
        <v>9</v>
      </c>
      <c r="L2798" s="20">
        <v>36</v>
      </c>
    </row>
    <row r="2799" spans="1:12" x14ac:dyDescent="0.3">
      <c r="A2799" s="21">
        <v>43715</v>
      </c>
      <c r="B2799" s="20" t="s">
        <v>767</v>
      </c>
      <c r="C2799" s="20" t="s">
        <v>768</v>
      </c>
      <c r="D2799" s="20" t="s">
        <v>759</v>
      </c>
      <c r="E2799" s="20">
        <v>14760</v>
      </c>
      <c r="F2799" s="20" t="s">
        <v>881</v>
      </c>
      <c r="G2799" s="20">
        <v>41</v>
      </c>
      <c r="H2799" s="20">
        <v>360</v>
      </c>
      <c r="I2799" s="20">
        <v>863.9</v>
      </c>
      <c r="J2799" s="20">
        <v>2019</v>
      </c>
      <c r="K2799" s="20">
        <v>9</v>
      </c>
      <c r="L2799" s="20">
        <v>36</v>
      </c>
    </row>
    <row r="2800" spans="1:12" x14ac:dyDescent="0.3">
      <c r="A2800" s="21">
        <v>43715</v>
      </c>
      <c r="B2800" s="20" t="s">
        <v>770</v>
      </c>
      <c r="C2800" s="20" t="s">
        <v>771</v>
      </c>
      <c r="D2800" s="20" t="s">
        <v>759</v>
      </c>
      <c r="E2800" s="20">
        <v>11520</v>
      </c>
      <c r="F2800" s="20" t="s">
        <v>882</v>
      </c>
      <c r="G2800" s="20">
        <v>32</v>
      </c>
      <c r="H2800" s="20">
        <v>360</v>
      </c>
      <c r="I2800" s="20">
        <v>713.1</v>
      </c>
      <c r="J2800" s="20">
        <v>2019</v>
      </c>
      <c r="K2800" s="20">
        <v>9</v>
      </c>
      <c r="L2800" s="20">
        <v>36</v>
      </c>
    </row>
    <row r="2801" spans="1:12" x14ac:dyDescent="0.3">
      <c r="A2801" s="21">
        <v>43715</v>
      </c>
      <c r="B2801" s="20" t="s">
        <v>773</v>
      </c>
      <c r="C2801" s="20" t="s">
        <v>774</v>
      </c>
      <c r="D2801" s="20" t="s">
        <v>759</v>
      </c>
      <c r="E2801" s="20">
        <v>11880</v>
      </c>
      <c r="F2801" s="20" t="s">
        <v>883</v>
      </c>
      <c r="G2801" s="20">
        <v>33</v>
      </c>
      <c r="H2801" s="20">
        <v>360</v>
      </c>
      <c r="I2801" s="20">
        <v>766.8</v>
      </c>
      <c r="J2801" s="20">
        <v>2019</v>
      </c>
      <c r="K2801" s="20">
        <v>9</v>
      </c>
      <c r="L2801" s="20">
        <v>36</v>
      </c>
    </row>
    <row r="2802" spans="1:12" x14ac:dyDescent="0.3">
      <c r="A2802" s="21">
        <v>43715</v>
      </c>
      <c r="B2802" s="20" t="s">
        <v>757</v>
      </c>
      <c r="C2802" s="20" t="s">
        <v>758</v>
      </c>
      <c r="D2802" s="20" t="s">
        <v>759</v>
      </c>
      <c r="E2802" s="20">
        <v>9720</v>
      </c>
      <c r="F2802" s="20" t="s">
        <v>878</v>
      </c>
      <c r="G2802" s="20">
        <v>27</v>
      </c>
      <c r="H2802" s="20">
        <v>360</v>
      </c>
      <c r="I2802" s="20">
        <v>603.45000000000005</v>
      </c>
      <c r="J2802" s="20">
        <v>2019</v>
      </c>
      <c r="K2802" s="20">
        <v>9</v>
      </c>
      <c r="L2802" s="20">
        <v>36</v>
      </c>
    </row>
    <row r="2803" spans="1:12" x14ac:dyDescent="0.3">
      <c r="A2803" s="21">
        <v>43715</v>
      </c>
      <c r="B2803" s="20" t="s">
        <v>761</v>
      </c>
      <c r="C2803" s="20" t="s">
        <v>762</v>
      </c>
      <c r="D2803" s="20" t="s">
        <v>759</v>
      </c>
      <c r="E2803" s="20">
        <v>9360</v>
      </c>
      <c r="F2803" s="20" t="s">
        <v>879</v>
      </c>
      <c r="G2803" s="20">
        <v>26</v>
      </c>
      <c r="H2803" s="20">
        <v>360</v>
      </c>
      <c r="I2803" s="20">
        <v>597.5</v>
      </c>
      <c r="J2803" s="20">
        <v>2019</v>
      </c>
      <c r="K2803" s="20">
        <v>9</v>
      </c>
      <c r="L2803" s="20">
        <v>36</v>
      </c>
    </row>
    <row r="2804" spans="1:12" x14ac:dyDescent="0.3">
      <c r="A2804" s="21">
        <v>43715</v>
      </c>
      <c r="B2804" s="20" t="s">
        <v>767</v>
      </c>
      <c r="C2804" s="20" t="s">
        <v>768</v>
      </c>
      <c r="D2804" s="20" t="s">
        <v>759</v>
      </c>
      <c r="E2804" s="20">
        <v>14040</v>
      </c>
      <c r="F2804" s="20" t="s">
        <v>881</v>
      </c>
      <c r="G2804" s="20">
        <v>39</v>
      </c>
      <c r="H2804" s="20">
        <v>360</v>
      </c>
      <c r="I2804" s="20">
        <v>819.4</v>
      </c>
      <c r="J2804" s="20">
        <v>2019</v>
      </c>
      <c r="K2804" s="20">
        <v>9</v>
      </c>
      <c r="L2804" s="20">
        <v>36</v>
      </c>
    </row>
    <row r="2805" spans="1:12" x14ac:dyDescent="0.3">
      <c r="A2805" s="21">
        <v>43715</v>
      </c>
      <c r="B2805" s="20" t="s">
        <v>770</v>
      </c>
      <c r="C2805" s="20" t="s">
        <v>771</v>
      </c>
      <c r="D2805" s="20" t="s">
        <v>759</v>
      </c>
      <c r="E2805" s="20">
        <v>12240</v>
      </c>
      <c r="F2805" s="20" t="s">
        <v>882</v>
      </c>
      <c r="G2805" s="20">
        <v>34</v>
      </c>
      <c r="H2805" s="20">
        <v>360</v>
      </c>
      <c r="I2805" s="20">
        <v>751.25</v>
      </c>
      <c r="J2805" s="20">
        <v>2019</v>
      </c>
      <c r="K2805" s="20">
        <v>9</v>
      </c>
      <c r="L2805" s="20">
        <v>36</v>
      </c>
    </row>
    <row r="2806" spans="1:12" x14ac:dyDescent="0.3">
      <c r="A2806" s="21">
        <v>43715</v>
      </c>
      <c r="B2806" s="20" t="s">
        <v>773</v>
      </c>
      <c r="C2806" s="20" t="s">
        <v>774</v>
      </c>
      <c r="D2806" s="20" t="s">
        <v>759</v>
      </c>
      <c r="E2806" s="20">
        <v>11520</v>
      </c>
      <c r="F2806" s="20" t="s">
        <v>883</v>
      </c>
      <c r="G2806" s="20">
        <v>32</v>
      </c>
      <c r="H2806" s="20">
        <v>360</v>
      </c>
      <c r="I2806" s="20">
        <v>734.8</v>
      </c>
      <c r="J2806" s="20">
        <v>2019</v>
      </c>
      <c r="K2806" s="20">
        <v>9</v>
      </c>
      <c r="L2806" s="20">
        <v>36</v>
      </c>
    </row>
    <row r="2807" spans="1:12" x14ac:dyDescent="0.3">
      <c r="A2807" s="21">
        <v>43712</v>
      </c>
      <c r="B2807" s="20" t="s">
        <v>757</v>
      </c>
      <c r="C2807" s="20" t="s">
        <v>758</v>
      </c>
      <c r="D2807" s="20" t="s">
        <v>759</v>
      </c>
      <c r="E2807" s="20">
        <v>11160</v>
      </c>
      <c r="F2807" s="20" t="s">
        <v>878</v>
      </c>
      <c r="G2807" s="20">
        <v>31</v>
      </c>
      <c r="H2807" s="20">
        <v>360</v>
      </c>
      <c r="I2807" s="20">
        <v>691.7</v>
      </c>
      <c r="J2807" s="20">
        <v>2019</v>
      </c>
      <c r="K2807" s="20">
        <v>9</v>
      </c>
      <c r="L2807" s="20">
        <v>36</v>
      </c>
    </row>
    <row r="2808" spans="1:12" x14ac:dyDescent="0.3">
      <c r="A2808" s="21">
        <v>43712</v>
      </c>
      <c r="B2808" s="20" t="s">
        <v>761</v>
      </c>
      <c r="C2808" s="20" t="s">
        <v>762</v>
      </c>
      <c r="D2808" s="20" t="s">
        <v>759</v>
      </c>
      <c r="E2808" s="20">
        <v>10080</v>
      </c>
      <c r="F2808" s="20" t="s">
        <v>879</v>
      </c>
      <c r="G2808" s="20">
        <v>28</v>
      </c>
      <c r="H2808" s="20">
        <v>360</v>
      </c>
      <c r="I2808" s="20">
        <v>651</v>
      </c>
      <c r="J2808" s="20">
        <v>2019</v>
      </c>
      <c r="K2808" s="20">
        <v>9</v>
      </c>
      <c r="L2808" s="20">
        <v>36</v>
      </c>
    </row>
    <row r="2809" spans="1:12" x14ac:dyDescent="0.3">
      <c r="A2809" s="21">
        <v>43712</v>
      </c>
      <c r="B2809" s="20" t="s">
        <v>767</v>
      </c>
      <c r="C2809" s="20" t="s">
        <v>768</v>
      </c>
      <c r="D2809" s="20" t="s">
        <v>759</v>
      </c>
      <c r="E2809" s="20">
        <v>15480</v>
      </c>
      <c r="F2809" s="20" t="s">
        <v>881</v>
      </c>
      <c r="G2809" s="20">
        <v>43</v>
      </c>
      <c r="H2809" s="20">
        <v>360</v>
      </c>
      <c r="I2809" s="20">
        <v>899.95</v>
      </c>
      <c r="J2809" s="20">
        <v>2019</v>
      </c>
      <c r="K2809" s="20">
        <v>9</v>
      </c>
      <c r="L2809" s="20">
        <v>36</v>
      </c>
    </row>
    <row r="2810" spans="1:12" x14ac:dyDescent="0.3">
      <c r="A2810" s="21">
        <v>43712</v>
      </c>
      <c r="B2810" s="20" t="s">
        <v>770</v>
      </c>
      <c r="C2810" s="20" t="s">
        <v>771</v>
      </c>
      <c r="D2810" s="20" t="s">
        <v>759</v>
      </c>
      <c r="E2810" s="20">
        <v>11880</v>
      </c>
      <c r="F2810" s="20" t="s">
        <v>882</v>
      </c>
      <c r="G2810" s="20">
        <v>33</v>
      </c>
      <c r="H2810" s="20">
        <v>360</v>
      </c>
      <c r="I2810" s="20">
        <v>729.85</v>
      </c>
      <c r="J2810" s="20">
        <v>2019</v>
      </c>
      <c r="K2810" s="20">
        <v>9</v>
      </c>
      <c r="L2810" s="20">
        <v>36</v>
      </c>
    </row>
    <row r="2811" spans="1:12" x14ac:dyDescent="0.3">
      <c r="A2811" s="21">
        <v>43712</v>
      </c>
      <c r="B2811" s="20" t="s">
        <v>773</v>
      </c>
      <c r="C2811" s="20" t="s">
        <v>774</v>
      </c>
      <c r="D2811" s="20" t="s">
        <v>759</v>
      </c>
      <c r="E2811" s="20">
        <v>11880</v>
      </c>
      <c r="F2811" s="20" t="s">
        <v>883</v>
      </c>
      <c r="G2811" s="20">
        <v>33</v>
      </c>
      <c r="H2811" s="20">
        <v>360</v>
      </c>
      <c r="I2811" s="20">
        <v>759.2</v>
      </c>
      <c r="J2811" s="20">
        <v>2019</v>
      </c>
      <c r="K2811" s="20">
        <v>9</v>
      </c>
      <c r="L2811" s="20">
        <v>36</v>
      </c>
    </row>
    <row r="2812" spans="1:12" x14ac:dyDescent="0.3">
      <c r="A2812" s="21">
        <v>43712</v>
      </c>
      <c r="B2812" s="20" t="s">
        <v>757</v>
      </c>
      <c r="C2812" s="20" t="s">
        <v>758</v>
      </c>
      <c r="D2812" s="20" t="s">
        <v>759</v>
      </c>
      <c r="E2812" s="20">
        <v>11160</v>
      </c>
      <c r="F2812" s="20" t="s">
        <v>878</v>
      </c>
      <c r="G2812" s="20">
        <v>31</v>
      </c>
      <c r="H2812" s="20">
        <v>360</v>
      </c>
      <c r="I2812" s="20">
        <v>690.6</v>
      </c>
      <c r="J2812" s="20">
        <v>2019</v>
      </c>
      <c r="K2812" s="20">
        <v>9</v>
      </c>
      <c r="L2812" s="20">
        <v>36</v>
      </c>
    </row>
    <row r="2813" spans="1:12" x14ac:dyDescent="0.3">
      <c r="A2813" s="21">
        <v>43712</v>
      </c>
      <c r="B2813" s="20" t="s">
        <v>761</v>
      </c>
      <c r="C2813" s="20" t="s">
        <v>762</v>
      </c>
      <c r="D2813" s="20" t="s">
        <v>759</v>
      </c>
      <c r="E2813" s="20">
        <v>10080</v>
      </c>
      <c r="F2813" s="20" t="s">
        <v>879</v>
      </c>
      <c r="G2813" s="20">
        <v>28</v>
      </c>
      <c r="H2813" s="20">
        <v>360</v>
      </c>
      <c r="I2813" s="20">
        <v>644.45000000000005</v>
      </c>
      <c r="J2813" s="20">
        <v>2019</v>
      </c>
      <c r="K2813" s="20">
        <v>9</v>
      </c>
      <c r="L2813" s="20">
        <v>36</v>
      </c>
    </row>
    <row r="2814" spans="1:12" x14ac:dyDescent="0.3">
      <c r="A2814" s="21">
        <v>43712</v>
      </c>
      <c r="B2814" s="20" t="s">
        <v>767</v>
      </c>
      <c r="C2814" s="20" t="s">
        <v>768</v>
      </c>
      <c r="D2814" s="20" t="s">
        <v>759</v>
      </c>
      <c r="E2814" s="20">
        <v>15120</v>
      </c>
      <c r="F2814" s="20" t="s">
        <v>881</v>
      </c>
      <c r="G2814" s="20">
        <v>42</v>
      </c>
      <c r="H2814" s="20">
        <v>360</v>
      </c>
      <c r="I2814" s="20">
        <v>883.3</v>
      </c>
      <c r="J2814" s="20">
        <v>2019</v>
      </c>
      <c r="K2814" s="20">
        <v>9</v>
      </c>
      <c r="L2814" s="20">
        <v>36</v>
      </c>
    </row>
    <row r="2815" spans="1:12" x14ac:dyDescent="0.3">
      <c r="A2815" s="21">
        <v>43712</v>
      </c>
      <c r="B2815" s="20" t="s">
        <v>770</v>
      </c>
      <c r="C2815" s="20" t="s">
        <v>771</v>
      </c>
      <c r="D2815" s="20" t="s">
        <v>759</v>
      </c>
      <c r="E2815" s="20">
        <v>12240</v>
      </c>
      <c r="F2815" s="20" t="s">
        <v>882</v>
      </c>
      <c r="G2815" s="20">
        <v>34</v>
      </c>
      <c r="H2815" s="20">
        <v>360</v>
      </c>
      <c r="I2815" s="20">
        <v>748.65</v>
      </c>
      <c r="J2815" s="20">
        <v>2019</v>
      </c>
      <c r="K2815" s="20">
        <v>9</v>
      </c>
      <c r="L2815" s="20">
        <v>36</v>
      </c>
    </row>
    <row r="2816" spans="1:12" x14ac:dyDescent="0.3">
      <c r="A2816" s="21">
        <v>43712</v>
      </c>
      <c r="B2816" s="20" t="s">
        <v>773</v>
      </c>
      <c r="C2816" s="20" t="s">
        <v>774</v>
      </c>
      <c r="D2816" s="20" t="s">
        <v>759</v>
      </c>
      <c r="E2816" s="20">
        <v>12240</v>
      </c>
      <c r="F2816" s="20" t="s">
        <v>883</v>
      </c>
      <c r="G2816" s="20">
        <v>34</v>
      </c>
      <c r="H2816" s="20">
        <v>360</v>
      </c>
      <c r="I2816" s="20">
        <v>782.55</v>
      </c>
      <c r="J2816" s="20">
        <v>2019</v>
      </c>
      <c r="K2816" s="20">
        <v>9</v>
      </c>
      <c r="L2816" s="20">
        <v>36</v>
      </c>
    </row>
    <row r="2817" spans="1:12" x14ac:dyDescent="0.3">
      <c r="A2817" s="21">
        <v>43712</v>
      </c>
      <c r="B2817" s="20" t="s">
        <v>757</v>
      </c>
      <c r="C2817" s="20" t="s">
        <v>758</v>
      </c>
      <c r="D2817" s="20" t="s">
        <v>759</v>
      </c>
      <c r="E2817" s="20">
        <v>10440</v>
      </c>
      <c r="F2817" s="20" t="s">
        <v>878</v>
      </c>
      <c r="G2817" s="20">
        <v>29</v>
      </c>
      <c r="H2817" s="20">
        <v>360</v>
      </c>
      <c r="I2817" s="20">
        <v>648.15</v>
      </c>
      <c r="J2817" s="20">
        <v>2019</v>
      </c>
      <c r="K2817" s="20">
        <v>9</v>
      </c>
      <c r="L2817" s="20">
        <v>36</v>
      </c>
    </row>
    <row r="2818" spans="1:12" x14ac:dyDescent="0.3">
      <c r="A2818" s="21">
        <v>43712</v>
      </c>
      <c r="B2818" s="20" t="s">
        <v>761</v>
      </c>
      <c r="C2818" s="20" t="s">
        <v>762</v>
      </c>
      <c r="D2818" s="20" t="s">
        <v>759</v>
      </c>
      <c r="E2818" s="20">
        <v>10440</v>
      </c>
      <c r="F2818" s="20" t="s">
        <v>879</v>
      </c>
      <c r="G2818" s="20">
        <v>29</v>
      </c>
      <c r="H2818" s="20">
        <v>360</v>
      </c>
      <c r="I2818" s="20">
        <v>671.7</v>
      </c>
      <c r="J2818" s="20">
        <v>2019</v>
      </c>
      <c r="K2818" s="20">
        <v>9</v>
      </c>
      <c r="L2818" s="20">
        <v>36</v>
      </c>
    </row>
    <row r="2819" spans="1:12" x14ac:dyDescent="0.3">
      <c r="A2819" s="21">
        <v>43712</v>
      </c>
      <c r="B2819" s="20" t="s">
        <v>767</v>
      </c>
      <c r="C2819" s="20" t="s">
        <v>768</v>
      </c>
      <c r="D2819" s="20" t="s">
        <v>759</v>
      </c>
      <c r="E2819" s="20">
        <v>13680</v>
      </c>
      <c r="F2819" s="20" t="s">
        <v>881</v>
      </c>
      <c r="G2819" s="20">
        <v>38</v>
      </c>
      <c r="H2819" s="20">
        <v>360</v>
      </c>
      <c r="I2819" s="20">
        <v>798.4</v>
      </c>
      <c r="J2819" s="20">
        <v>2019</v>
      </c>
      <c r="K2819" s="20">
        <v>9</v>
      </c>
      <c r="L2819" s="20">
        <v>36</v>
      </c>
    </row>
    <row r="2820" spans="1:12" x14ac:dyDescent="0.3">
      <c r="A2820" s="21">
        <v>43712</v>
      </c>
      <c r="B2820" s="20" t="s">
        <v>770</v>
      </c>
      <c r="C2820" s="20" t="s">
        <v>771</v>
      </c>
      <c r="D2820" s="20" t="s">
        <v>759</v>
      </c>
      <c r="E2820" s="20">
        <v>11160</v>
      </c>
      <c r="F2820" s="20" t="s">
        <v>882</v>
      </c>
      <c r="G2820" s="20">
        <v>31</v>
      </c>
      <c r="H2820" s="20">
        <v>360</v>
      </c>
      <c r="I2820" s="20">
        <v>685</v>
      </c>
      <c r="J2820" s="20">
        <v>2019</v>
      </c>
      <c r="K2820" s="20">
        <v>9</v>
      </c>
      <c r="L2820" s="20">
        <v>36</v>
      </c>
    </row>
    <row r="2821" spans="1:12" x14ac:dyDescent="0.3">
      <c r="A2821" s="21">
        <v>43712</v>
      </c>
      <c r="B2821" s="20" t="s">
        <v>773</v>
      </c>
      <c r="C2821" s="20" t="s">
        <v>774</v>
      </c>
      <c r="D2821" s="20" t="s">
        <v>759</v>
      </c>
      <c r="E2821" s="20">
        <v>11520</v>
      </c>
      <c r="F2821" s="20" t="s">
        <v>883</v>
      </c>
      <c r="G2821" s="20">
        <v>32</v>
      </c>
      <c r="H2821" s="20">
        <v>360</v>
      </c>
      <c r="I2821" s="20">
        <v>744</v>
      </c>
      <c r="J2821" s="20">
        <v>2019</v>
      </c>
      <c r="K2821" s="20">
        <v>9</v>
      </c>
      <c r="L2821" s="20">
        <v>36</v>
      </c>
    </row>
    <row r="2822" spans="1:12" x14ac:dyDescent="0.3">
      <c r="A2822" s="21">
        <v>43710</v>
      </c>
      <c r="B2822" s="20" t="s">
        <v>826</v>
      </c>
      <c r="C2822" s="20" t="s">
        <v>827</v>
      </c>
      <c r="D2822" s="20" t="s">
        <v>759</v>
      </c>
      <c r="E2822" s="20">
        <v>24480</v>
      </c>
      <c r="F2822" s="20" t="s">
        <v>884</v>
      </c>
      <c r="G2822" s="20">
        <v>68</v>
      </c>
      <c r="H2822" s="20">
        <v>360</v>
      </c>
      <c r="I2822" s="20">
        <v>1481.7</v>
      </c>
      <c r="J2822" s="20">
        <v>2019</v>
      </c>
      <c r="K2822" s="20">
        <v>9</v>
      </c>
      <c r="L2822" s="20">
        <v>36</v>
      </c>
    </row>
    <row r="2823" spans="1:12" x14ac:dyDescent="0.3">
      <c r="A2823" s="21">
        <v>43710</v>
      </c>
      <c r="B2823" s="20" t="s">
        <v>757</v>
      </c>
      <c r="C2823" s="20" t="s">
        <v>758</v>
      </c>
      <c r="D2823" s="20" t="s">
        <v>759</v>
      </c>
      <c r="E2823" s="20">
        <v>7920</v>
      </c>
      <c r="F2823" s="20" t="s">
        <v>885</v>
      </c>
      <c r="G2823" s="20">
        <v>22</v>
      </c>
      <c r="H2823" s="20">
        <v>360</v>
      </c>
      <c r="I2823" s="20">
        <v>494.4</v>
      </c>
      <c r="J2823" s="20">
        <v>2019</v>
      </c>
      <c r="K2823" s="20">
        <v>9</v>
      </c>
      <c r="L2823" s="20">
        <v>36</v>
      </c>
    </row>
    <row r="2824" spans="1:12" x14ac:dyDescent="0.3">
      <c r="A2824" s="21">
        <v>43710</v>
      </c>
      <c r="B2824" s="20" t="s">
        <v>761</v>
      </c>
      <c r="C2824" s="20" t="s">
        <v>762</v>
      </c>
      <c r="D2824" s="20" t="s">
        <v>759</v>
      </c>
      <c r="E2824" s="20">
        <v>7560</v>
      </c>
      <c r="F2824" s="20" t="s">
        <v>886</v>
      </c>
      <c r="G2824" s="20">
        <v>21</v>
      </c>
      <c r="H2824" s="20">
        <v>360</v>
      </c>
      <c r="I2824" s="20">
        <v>487.8</v>
      </c>
      <c r="J2824" s="20">
        <v>2019</v>
      </c>
      <c r="K2824" s="20">
        <v>9</v>
      </c>
      <c r="L2824" s="20">
        <v>36</v>
      </c>
    </row>
    <row r="2825" spans="1:12" x14ac:dyDescent="0.3">
      <c r="A2825" s="21">
        <v>43710</v>
      </c>
      <c r="B2825" s="20" t="s">
        <v>767</v>
      </c>
      <c r="C2825" s="20" t="s">
        <v>768</v>
      </c>
      <c r="D2825" s="20" t="s">
        <v>759</v>
      </c>
      <c r="E2825" s="20">
        <v>14400</v>
      </c>
      <c r="F2825" s="20" t="s">
        <v>888</v>
      </c>
      <c r="G2825" s="20">
        <v>40</v>
      </c>
      <c r="H2825" s="20">
        <v>360</v>
      </c>
      <c r="I2825" s="20">
        <v>840.75</v>
      </c>
      <c r="J2825" s="20">
        <v>2019</v>
      </c>
      <c r="K2825" s="20">
        <v>9</v>
      </c>
      <c r="L2825" s="20">
        <v>36</v>
      </c>
    </row>
    <row r="2826" spans="1:12" x14ac:dyDescent="0.3">
      <c r="A2826" s="21">
        <v>43710</v>
      </c>
      <c r="B2826" s="20" t="s">
        <v>770</v>
      </c>
      <c r="C2826" s="20" t="s">
        <v>771</v>
      </c>
      <c r="D2826" s="20" t="s">
        <v>759</v>
      </c>
      <c r="E2826" s="20">
        <v>10080</v>
      </c>
      <c r="F2826" s="20" t="s">
        <v>889</v>
      </c>
      <c r="G2826" s="20">
        <v>28</v>
      </c>
      <c r="H2826" s="20">
        <v>360</v>
      </c>
      <c r="I2826" s="20">
        <v>623.6</v>
      </c>
      <c r="J2826" s="20">
        <v>2019</v>
      </c>
      <c r="K2826" s="20">
        <v>9</v>
      </c>
      <c r="L2826" s="20">
        <v>36</v>
      </c>
    </row>
    <row r="2827" spans="1:12" x14ac:dyDescent="0.3">
      <c r="A2827" s="21">
        <v>43710</v>
      </c>
      <c r="B2827" s="20" t="s">
        <v>773</v>
      </c>
      <c r="C2827" s="20" t="s">
        <v>774</v>
      </c>
      <c r="D2827" s="20" t="s">
        <v>759</v>
      </c>
      <c r="E2827" s="20">
        <v>10080</v>
      </c>
      <c r="F2827" s="20" t="s">
        <v>1127</v>
      </c>
      <c r="G2827" s="20">
        <v>28</v>
      </c>
      <c r="H2827" s="20">
        <v>360</v>
      </c>
      <c r="I2827" s="20">
        <v>654.04999999999995</v>
      </c>
      <c r="J2827" s="20">
        <v>2019</v>
      </c>
      <c r="K2827" s="20">
        <v>9</v>
      </c>
      <c r="L2827" s="20">
        <v>36</v>
      </c>
    </row>
    <row r="2828" spans="1:12" x14ac:dyDescent="0.3">
      <c r="A2828" s="21">
        <v>43710</v>
      </c>
      <c r="B2828" s="20" t="s">
        <v>757</v>
      </c>
      <c r="C2828" s="20" t="s">
        <v>758</v>
      </c>
      <c r="D2828" s="20" t="s">
        <v>759</v>
      </c>
      <c r="E2828" s="20">
        <v>10800</v>
      </c>
      <c r="F2828" s="20" t="s">
        <v>885</v>
      </c>
      <c r="G2828" s="20">
        <v>30</v>
      </c>
      <c r="H2828" s="20">
        <v>360</v>
      </c>
      <c r="I2828" s="20">
        <v>671.35</v>
      </c>
      <c r="J2828" s="20">
        <v>2019</v>
      </c>
      <c r="K2828" s="20">
        <v>9</v>
      </c>
      <c r="L2828" s="20">
        <v>36</v>
      </c>
    </row>
    <row r="2829" spans="1:12" x14ac:dyDescent="0.3">
      <c r="A2829" s="21">
        <v>43710</v>
      </c>
      <c r="B2829" s="20" t="s">
        <v>761</v>
      </c>
      <c r="C2829" s="20" t="s">
        <v>762</v>
      </c>
      <c r="D2829" s="20" t="s">
        <v>759</v>
      </c>
      <c r="E2829" s="20">
        <v>9360</v>
      </c>
      <c r="F2829" s="20" t="s">
        <v>886</v>
      </c>
      <c r="G2829" s="20">
        <v>26</v>
      </c>
      <c r="H2829" s="20">
        <v>360</v>
      </c>
      <c r="I2829" s="20">
        <v>597.79999999999995</v>
      </c>
      <c r="J2829" s="20">
        <v>2019</v>
      </c>
      <c r="K2829" s="20">
        <v>9</v>
      </c>
      <c r="L2829" s="20">
        <v>36</v>
      </c>
    </row>
    <row r="2830" spans="1:12" x14ac:dyDescent="0.3">
      <c r="A2830" s="21">
        <v>43710</v>
      </c>
      <c r="B2830" s="20" t="s">
        <v>767</v>
      </c>
      <c r="C2830" s="20" t="s">
        <v>768</v>
      </c>
      <c r="D2830" s="20" t="s">
        <v>759</v>
      </c>
      <c r="E2830" s="20">
        <v>14400</v>
      </c>
      <c r="F2830" s="20" t="s">
        <v>888</v>
      </c>
      <c r="G2830" s="20">
        <v>40</v>
      </c>
      <c r="H2830" s="20">
        <v>360</v>
      </c>
      <c r="I2830" s="20">
        <v>838.25</v>
      </c>
      <c r="J2830" s="20">
        <v>2019</v>
      </c>
      <c r="K2830" s="20">
        <v>9</v>
      </c>
      <c r="L2830" s="20">
        <v>36</v>
      </c>
    </row>
    <row r="2831" spans="1:12" x14ac:dyDescent="0.3">
      <c r="A2831" s="21">
        <v>43710</v>
      </c>
      <c r="B2831" s="20" t="s">
        <v>770</v>
      </c>
      <c r="C2831" s="20" t="s">
        <v>771</v>
      </c>
      <c r="D2831" s="20" t="s">
        <v>759</v>
      </c>
      <c r="E2831" s="20">
        <v>10440</v>
      </c>
      <c r="F2831" s="20" t="s">
        <v>889</v>
      </c>
      <c r="G2831" s="20">
        <v>29</v>
      </c>
      <c r="H2831" s="20">
        <v>360</v>
      </c>
      <c r="I2831" s="20">
        <v>640.95000000000005</v>
      </c>
      <c r="J2831" s="20">
        <v>2019</v>
      </c>
      <c r="K2831" s="20">
        <v>9</v>
      </c>
      <c r="L2831" s="20">
        <v>36</v>
      </c>
    </row>
    <row r="2832" spans="1:12" x14ac:dyDescent="0.3">
      <c r="A2832" s="21">
        <v>43710</v>
      </c>
      <c r="B2832" s="20" t="s">
        <v>773</v>
      </c>
      <c r="C2832" s="20" t="s">
        <v>774</v>
      </c>
      <c r="D2832" s="20" t="s">
        <v>759</v>
      </c>
      <c r="E2832" s="20">
        <v>10800</v>
      </c>
      <c r="F2832" s="20" t="s">
        <v>1127</v>
      </c>
      <c r="G2832" s="20">
        <v>30</v>
      </c>
      <c r="H2832" s="20">
        <v>360</v>
      </c>
      <c r="I2832" s="20">
        <v>703.05</v>
      </c>
      <c r="J2832" s="20">
        <v>2019</v>
      </c>
      <c r="K2832" s="20">
        <v>9</v>
      </c>
      <c r="L2832" s="20">
        <v>36</v>
      </c>
    </row>
    <row r="2833" spans="1:12" x14ac:dyDescent="0.3">
      <c r="A2833" s="21">
        <v>43707</v>
      </c>
      <c r="B2833" s="20" t="s">
        <v>826</v>
      </c>
      <c r="C2833" s="20" t="s">
        <v>827</v>
      </c>
      <c r="D2833" s="20" t="s">
        <v>759</v>
      </c>
      <c r="E2833" s="20">
        <v>8280</v>
      </c>
      <c r="F2833" s="20" t="s">
        <v>884</v>
      </c>
      <c r="G2833" s="20">
        <v>23</v>
      </c>
      <c r="H2833" s="20">
        <v>360</v>
      </c>
      <c r="I2833" s="20">
        <v>497.3</v>
      </c>
      <c r="J2833" s="20">
        <v>2019</v>
      </c>
      <c r="K2833" s="20">
        <v>8</v>
      </c>
      <c r="L2833" s="20">
        <v>35</v>
      </c>
    </row>
    <row r="2834" spans="1:12" x14ac:dyDescent="0.3">
      <c r="A2834" s="21">
        <v>43707</v>
      </c>
      <c r="B2834" s="20" t="s">
        <v>757</v>
      </c>
      <c r="C2834" s="20" t="s">
        <v>758</v>
      </c>
      <c r="D2834" s="20" t="s">
        <v>759</v>
      </c>
      <c r="E2834" s="20">
        <v>9720</v>
      </c>
      <c r="F2834" s="20" t="s">
        <v>885</v>
      </c>
      <c r="G2834" s="20">
        <v>27</v>
      </c>
      <c r="H2834" s="20">
        <v>360</v>
      </c>
      <c r="I2834" s="20">
        <v>605.35</v>
      </c>
      <c r="J2834" s="20">
        <v>2019</v>
      </c>
      <c r="K2834" s="20">
        <v>8</v>
      </c>
      <c r="L2834" s="20">
        <v>35</v>
      </c>
    </row>
    <row r="2835" spans="1:12" x14ac:dyDescent="0.3">
      <c r="A2835" s="21">
        <v>43707</v>
      </c>
      <c r="B2835" s="20" t="s">
        <v>761</v>
      </c>
      <c r="C2835" s="20" t="s">
        <v>762</v>
      </c>
      <c r="D2835" s="20" t="s">
        <v>759</v>
      </c>
      <c r="E2835" s="20">
        <v>10080</v>
      </c>
      <c r="F2835" s="20" t="s">
        <v>886</v>
      </c>
      <c r="G2835" s="20">
        <v>28</v>
      </c>
      <c r="H2835" s="20">
        <v>360</v>
      </c>
      <c r="I2835" s="20">
        <v>641.9</v>
      </c>
      <c r="J2835" s="20">
        <v>2019</v>
      </c>
      <c r="K2835" s="20">
        <v>8</v>
      </c>
      <c r="L2835" s="20">
        <v>35</v>
      </c>
    </row>
    <row r="2836" spans="1:12" x14ac:dyDescent="0.3">
      <c r="A2836" s="21">
        <v>43707</v>
      </c>
      <c r="B2836" s="20" t="s">
        <v>767</v>
      </c>
      <c r="C2836" s="20" t="s">
        <v>768</v>
      </c>
      <c r="D2836" s="20" t="s">
        <v>759</v>
      </c>
      <c r="E2836" s="20">
        <v>14400</v>
      </c>
      <c r="F2836" s="20" t="s">
        <v>888</v>
      </c>
      <c r="G2836" s="20">
        <v>40</v>
      </c>
      <c r="H2836" s="20">
        <v>360</v>
      </c>
      <c r="I2836" s="20">
        <v>841.2</v>
      </c>
      <c r="J2836" s="20">
        <v>2019</v>
      </c>
      <c r="K2836" s="20">
        <v>8</v>
      </c>
      <c r="L2836" s="20">
        <v>35</v>
      </c>
    </row>
    <row r="2837" spans="1:12" x14ac:dyDescent="0.3">
      <c r="A2837" s="21">
        <v>43707</v>
      </c>
      <c r="B2837" s="20" t="s">
        <v>770</v>
      </c>
      <c r="C2837" s="20" t="s">
        <v>771</v>
      </c>
      <c r="D2837" s="20" t="s">
        <v>759</v>
      </c>
      <c r="E2837" s="20">
        <v>10440</v>
      </c>
      <c r="F2837" s="20" t="s">
        <v>889</v>
      </c>
      <c r="G2837" s="20">
        <v>29</v>
      </c>
      <c r="H2837" s="20">
        <v>360</v>
      </c>
      <c r="I2837" s="20">
        <v>643</v>
      </c>
      <c r="J2837" s="20">
        <v>2019</v>
      </c>
      <c r="K2837" s="20">
        <v>8</v>
      </c>
      <c r="L2837" s="20">
        <v>35</v>
      </c>
    </row>
    <row r="2838" spans="1:12" x14ac:dyDescent="0.3">
      <c r="A2838" s="21">
        <v>43707</v>
      </c>
      <c r="B2838" s="20" t="s">
        <v>773</v>
      </c>
      <c r="C2838" s="20" t="s">
        <v>774</v>
      </c>
      <c r="D2838" s="20" t="s">
        <v>759</v>
      </c>
      <c r="E2838" s="20">
        <v>10800</v>
      </c>
      <c r="F2838" s="20" t="s">
        <v>1127</v>
      </c>
      <c r="G2838" s="20">
        <v>30</v>
      </c>
      <c r="H2838" s="20">
        <v>360</v>
      </c>
      <c r="I2838" s="20">
        <v>708.7</v>
      </c>
      <c r="J2838" s="20">
        <v>2019</v>
      </c>
      <c r="K2838" s="20">
        <v>8</v>
      </c>
      <c r="L2838" s="20">
        <v>35</v>
      </c>
    </row>
    <row r="2839" spans="1:12" x14ac:dyDescent="0.3">
      <c r="A2839" s="21">
        <v>43707</v>
      </c>
      <c r="B2839" s="20" t="s">
        <v>757</v>
      </c>
      <c r="C2839" s="20" t="s">
        <v>758</v>
      </c>
      <c r="D2839" s="20" t="s">
        <v>759</v>
      </c>
      <c r="E2839" s="20">
        <v>10080</v>
      </c>
      <c r="F2839" s="20" t="s">
        <v>885</v>
      </c>
      <c r="G2839" s="20">
        <v>28</v>
      </c>
      <c r="H2839" s="20">
        <v>360</v>
      </c>
      <c r="I2839" s="20">
        <v>624.25</v>
      </c>
      <c r="J2839" s="20">
        <v>2019</v>
      </c>
      <c r="K2839" s="20">
        <v>8</v>
      </c>
      <c r="L2839" s="20">
        <v>35</v>
      </c>
    </row>
    <row r="2840" spans="1:12" x14ac:dyDescent="0.3">
      <c r="A2840" s="21">
        <v>43707</v>
      </c>
      <c r="B2840" s="20" t="s">
        <v>761</v>
      </c>
      <c r="C2840" s="20" t="s">
        <v>762</v>
      </c>
      <c r="D2840" s="20" t="s">
        <v>759</v>
      </c>
      <c r="E2840" s="20">
        <v>8640</v>
      </c>
      <c r="F2840" s="20" t="s">
        <v>886</v>
      </c>
      <c r="G2840" s="20">
        <v>24</v>
      </c>
      <c r="H2840" s="20">
        <v>360</v>
      </c>
      <c r="I2840" s="20">
        <v>550.4</v>
      </c>
      <c r="J2840" s="20">
        <v>2019</v>
      </c>
      <c r="K2840" s="20">
        <v>8</v>
      </c>
      <c r="L2840" s="20">
        <v>35</v>
      </c>
    </row>
    <row r="2841" spans="1:12" x14ac:dyDescent="0.3">
      <c r="A2841" s="21">
        <v>43707</v>
      </c>
      <c r="B2841" s="20" t="s">
        <v>767</v>
      </c>
      <c r="C2841" s="20" t="s">
        <v>768</v>
      </c>
      <c r="D2841" s="20" t="s">
        <v>759</v>
      </c>
      <c r="E2841" s="20">
        <v>14400</v>
      </c>
      <c r="F2841" s="20" t="s">
        <v>888</v>
      </c>
      <c r="G2841" s="20">
        <v>40</v>
      </c>
      <c r="H2841" s="20">
        <v>360</v>
      </c>
      <c r="I2841" s="20">
        <v>837.95</v>
      </c>
      <c r="J2841" s="20">
        <v>2019</v>
      </c>
      <c r="K2841" s="20">
        <v>8</v>
      </c>
      <c r="L2841" s="20">
        <v>35</v>
      </c>
    </row>
    <row r="2842" spans="1:12" x14ac:dyDescent="0.3">
      <c r="A2842" s="21">
        <v>43707</v>
      </c>
      <c r="B2842" s="20" t="s">
        <v>770</v>
      </c>
      <c r="C2842" s="20" t="s">
        <v>771</v>
      </c>
      <c r="D2842" s="20" t="s">
        <v>759</v>
      </c>
      <c r="E2842" s="20">
        <v>11520</v>
      </c>
      <c r="F2842" s="20" t="s">
        <v>889</v>
      </c>
      <c r="G2842" s="20">
        <v>32</v>
      </c>
      <c r="H2842" s="20">
        <v>360</v>
      </c>
      <c r="I2842" s="20">
        <v>711.85</v>
      </c>
      <c r="J2842" s="20">
        <v>2019</v>
      </c>
      <c r="K2842" s="20">
        <v>8</v>
      </c>
      <c r="L2842" s="20">
        <v>35</v>
      </c>
    </row>
    <row r="2843" spans="1:12" x14ac:dyDescent="0.3">
      <c r="A2843" s="21">
        <v>43707</v>
      </c>
      <c r="B2843" s="20" t="s">
        <v>773</v>
      </c>
      <c r="C2843" s="20" t="s">
        <v>774</v>
      </c>
      <c r="D2843" s="20" t="s">
        <v>759</v>
      </c>
      <c r="E2843" s="20">
        <v>11160</v>
      </c>
      <c r="F2843" s="20" t="s">
        <v>1127</v>
      </c>
      <c r="G2843" s="20">
        <v>31</v>
      </c>
      <c r="H2843" s="20">
        <v>360</v>
      </c>
      <c r="I2843" s="20">
        <v>734.05</v>
      </c>
      <c r="J2843" s="20">
        <v>2019</v>
      </c>
      <c r="K2843" s="20">
        <v>8</v>
      </c>
      <c r="L2843" s="20">
        <v>35</v>
      </c>
    </row>
    <row r="2844" spans="1:12" x14ac:dyDescent="0.3">
      <c r="A2844" s="21">
        <v>43707</v>
      </c>
      <c r="B2844" s="20" t="s">
        <v>757</v>
      </c>
      <c r="C2844" s="20" t="s">
        <v>758</v>
      </c>
      <c r="D2844" s="20" t="s">
        <v>759</v>
      </c>
      <c r="E2844" s="20">
        <v>11160</v>
      </c>
      <c r="F2844" s="20" t="s">
        <v>885</v>
      </c>
      <c r="G2844" s="20">
        <v>31</v>
      </c>
      <c r="H2844" s="20">
        <v>360</v>
      </c>
      <c r="I2844" s="20">
        <v>688.8</v>
      </c>
      <c r="J2844" s="20">
        <v>2019</v>
      </c>
      <c r="K2844" s="20">
        <v>8</v>
      </c>
      <c r="L2844" s="20">
        <v>35</v>
      </c>
    </row>
    <row r="2845" spans="1:12" x14ac:dyDescent="0.3">
      <c r="A2845" s="21">
        <v>43707</v>
      </c>
      <c r="B2845" s="20" t="s">
        <v>761</v>
      </c>
      <c r="C2845" s="20" t="s">
        <v>762</v>
      </c>
      <c r="D2845" s="20" t="s">
        <v>759</v>
      </c>
      <c r="E2845" s="20">
        <v>9000</v>
      </c>
      <c r="F2845" s="20" t="s">
        <v>886</v>
      </c>
      <c r="G2845" s="20">
        <v>25</v>
      </c>
      <c r="H2845" s="20">
        <v>360</v>
      </c>
      <c r="I2845" s="20">
        <v>574.65</v>
      </c>
      <c r="J2845" s="20">
        <v>2019</v>
      </c>
      <c r="K2845" s="20">
        <v>8</v>
      </c>
      <c r="L2845" s="20">
        <v>35</v>
      </c>
    </row>
    <row r="2846" spans="1:12" x14ac:dyDescent="0.3">
      <c r="A2846" s="21">
        <v>43707</v>
      </c>
      <c r="B2846" s="20" t="s">
        <v>767</v>
      </c>
      <c r="C2846" s="20" t="s">
        <v>768</v>
      </c>
      <c r="D2846" s="20" t="s">
        <v>759</v>
      </c>
      <c r="E2846" s="20">
        <v>15120</v>
      </c>
      <c r="F2846" s="20" t="s">
        <v>888</v>
      </c>
      <c r="G2846" s="20">
        <v>42</v>
      </c>
      <c r="H2846" s="20">
        <v>360</v>
      </c>
      <c r="I2846" s="20">
        <v>875.6</v>
      </c>
      <c r="J2846" s="20">
        <v>2019</v>
      </c>
      <c r="K2846" s="20">
        <v>8</v>
      </c>
      <c r="L2846" s="20">
        <v>35</v>
      </c>
    </row>
    <row r="2847" spans="1:12" x14ac:dyDescent="0.3">
      <c r="A2847" s="21">
        <v>43707</v>
      </c>
      <c r="B2847" s="20" t="s">
        <v>770</v>
      </c>
      <c r="C2847" s="20" t="s">
        <v>771</v>
      </c>
      <c r="D2847" s="20" t="s">
        <v>759</v>
      </c>
      <c r="E2847" s="20">
        <v>11520</v>
      </c>
      <c r="F2847" s="20" t="s">
        <v>889</v>
      </c>
      <c r="G2847" s="20">
        <v>32</v>
      </c>
      <c r="H2847" s="20">
        <v>360</v>
      </c>
      <c r="I2847" s="20">
        <v>706.2</v>
      </c>
      <c r="J2847" s="20">
        <v>2019</v>
      </c>
      <c r="K2847" s="20">
        <v>8</v>
      </c>
      <c r="L2847" s="20">
        <v>35</v>
      </c>
    </row>
    <row r="2848" spans="1:12" x14ac:dyDescent="0.3">
      <c r="A2848" s="21">
        <v>43707</v>
      </c>
      <c r="B2848" s="20" t="s">
        <v>773</v>
      </c>
      <c r="C2848" s="20" t="s">
        <v>774</v>
      </c>
      <c r="D2848" s="20" t="s">
        <v>759</v>
      </c>
      <c r="E2848" s="20">
        <v>10440</v>
      </c>
      <c r="F2848" s="20" t="s">
        <v>1127</v>
      </c>
      <c r="G2848" s="20">
        <v>29</v>
      </c>
      <c r="H2848" s="20">
        <v>360</v>
      </c>
      <c r="I2848" s="20">
        <v>683.4</v>
      </c>
      <c r="J2848" s="20">
        <v>2019</v>
      </c>
      <c r="K2848" s="20">
        <v>8</v>
      </c>
      <c r="L2848" s="20">
        <v>35</v>
      </c>
    </row>
    <row r="2849" spans="1:12" x14ac:dyDescent="0.3">
      <c r="A2849" s="21">
        <v>43706</v>
      </c>
      <c r="B2849" s="20" t="s">
        <v>757</v>
      </c>
      <c r="C2849" s="20" t="s">
        <v>758</v>
      </c>
      <c r="D2849" s="20" t="s">
        <v>759</v>
      </c>
      <c r="E2849" s="20">
        <v>10800</v>
      </c>
      <c r="F2849" s="20" t="s">
        <v>885</v>
      </c>
      <c r="G2849" s="20">
        <v>30</v>
      </c>
      <c r="H2849" s="20">
        <v>360</v>
      </c>
      <c r="I2849" s="20">
        <v>666.25</v>
      </c>
      <c r="J2849" s="20">
        <v>2019</v>
      </c>
      <c r="K2849" s="20">
        <v>8</v>
      </c>
      <c r="L2849" s="20">
        <v>35</v>
      </c>
    </row>
    <row r="2850" spans="1:12" x14ac:dyDescent="0.3">
      <c r="A2850" s="21">
        <v>43706</v>
      </c>
      <c r="B2850" s="20" t="s">
        <v>761</v>
      </c>
      <c r="C2850" s="20" t="s">
        <v>762</v>
      </c>
      <c r="D2850" s="20" t="s">
        <v>759</v>
      </c>
      <c r="E2850" s="20">
        <v>9360</v>
      </c>
      <c r="F2850" s="20" t="s">
        <v>886</v>
      </c>
      <c r="G2850" s="20">
        <v>26</v>
      </c>
      <c r="H2850" s="20">
        <v>360</v>
      </c>
      <c r="I2850" s="20">
        <v>600</v>
      </c>
      <c r="J2850" s="20">
        <v>2019</v>
      </c>
      <c r="K2850" s="20">
        <v>8</v>
      </c>
      <c r="L2850" s="20">
        <v>35</v>
      </c>
    </row>
    <row r="2851" spans="1:12" x14ac:dyDescent="0.3">
      <c r="A2851" s="21">
        <v>43706</v>
      </c>
      <c r="B2851" s="20" t="s">
        <v>767</v>
      </c>
      <c r="C2851" s="20" t="s">
        <v>768</v>
      </c>
      <c r="D2851" s="20" t="s">
        <v>759</v>
      </c>
      <c r="E2851" s="20">
        <v>14400</v>
      </c>
      <c r="F2851" s="20" t="s">
        <v>888</v>
      </c>
      <c r="G2851" s="20">
        <v>40</v>
      </c>
      <c r="H2851" s="20">
        <v>360</v>
      </c>
      <c r="I2851" s="20">
        <v>834.35</v>
      </c>
      <c r="J2851" s="20">
        <v>2019</v>
      </c>
      <c r="K2851" s="20">
        <v>8</v>
      </c>
      <c r="L2851" s="20">
        <v>35</v>
      </c>
    </row>
    <row r="2852" spans="1:12" x14ac:dyDescent="0.3">
      <c r="A2852" s="21">
        <v>43706</v>
      </c>
      <c r="B2852" s="20" t="s">
        <v>770</v>
      </c>
      <c r="C2852" s="20" t="s">
        <v>771</v>
      </c>
      <c r="D2852" s="20" t="s">
        <v>759</v>
      </c>
      <c r="E2852" s="20">
        <v>11520</v>
      </c>
      <c r="F2852" s="20" t="s">
        <v>889</v>
      </c>
      <c r="G2852" s="20">
        <v>32</v>
      </c>
      <c r="H2852" s="20">
        <v>360</v>
      </c>
      <c r="I2852" s="20">
        <v>708.5</v>
      </c>
      <c r="J2852" s="20">
        <v>2019</v>
      </c>
      <c r="K2852" s="20">
        <v>8</v>
      </c>
      <c r="L2852" s="20">
        <v>35</v>
      </c>
    </row>
    <row r="2853" spans="1:12" x14ac:dyDescent="0.3">
      <c r="A2853" s="21">
        <v>43706</v>
      </c>
      <c r="B2853" s="20" t="s">
        <v>773</v>
      </c>
      <c r="C2853" s="20" t="s">
        <v>774</v>
      </c>
      <c r="D2853" s="20" t="s">
        <v>759</v>
      </c>
      <c r="E2853" s="20">
        <v>10800</v>
      </c>
      <c r="F2853" s="20" t="s">
        <v>1127</v>
      </c>
      <c r="G2853" s="20">
        <v>30</v>
      </c>
      <c r="H2853" s="20">
        <v>360</v>
      </c>
      <c r="I2853" s="20">
        <v>697.3</v>
      </c>
      <c r="J2853" s="20">
        <v>2019</v>
      </c>
      <c r="K2853" s="20">
        <v>8</v>
      </c>
      <c r="L2853" s="20">
        <v>35</v>
      </c>
    </row>
    <row r="2854" spans="1:12" x14ac:dyDescent="0.3">
      <c r="A2854" s="21">
        <v>43706</v>
      </c>
      <c r="B2854" s="20" t="s">
        <v>757</v>
      </c>
      <c r="C2854" s="20" t="s">
        <v>758</v>
      </c>
      <c r="D2854" s="20" t="s">
        <v>759</v>
      </c>
      <c r="E2854" s="20">
        <v>11520</v>
      </c>
      <c r="F2854" s="20" t="s">
        <v>885</v>
      </c>
      <c r="G2854" s="20">
        <v>32</v>
      </c>
      <c r="H2854" s="20">
        <v>360</v>
      </c>
      <c r="I2854" s="20">
        <v>712.9</v>
      </c>
      <c r="J2854" s="20">
        <v>2019</v>
      </c>
      <c r="K2854" s="20">
        <v>8</v>
      </c>
      <c r="L2854" s="20">
        <v>35</v>
      </c>
    </row>
    <row r="2855" spans="1:12" x14ac:dyDescent="0.3">
      <c r="A2855" s="21">
        <v>43706</v>
      </c>
      <c r="B2855" s="20" t="s">
        <v>761</v>
      </c>
      <c r="C2855" s="20" t="s">
        <v>762</v>
      </c>
      <c r="D2855" s="20" t="s">
        <v>759</v>
      </c>
      <c r="E2855" s="20">
        <v>9720</v>
      </c>
      <c r="F2855" s="20" t="s">
        <v>886</v>
      </c>
      <c r="G2855" s="20">
        <v>27</v>
      </c>
      <c r="H2855" s="20">
        <v>360</v>
      </c>
      <c r="I2855" s="20">
        <v>616.70000000000005</v>
      </c>
      <c r="J2855" s="20">
        <v>2019</v>
      </c>
      <c r="K2855" s="20">
        <v>8</v>
      </c>
      <c r="L2855" s="20">
        <v>35</v>
      </c>
    </row>
    <row r="2856" spans="1:12" x14ac:dyDescent="0.3">
      <c r="A2856" s="21">
        <v>43706</v>
      </c>
      <c r="B2856" s="20" t="s">
        <v>767</v>
      </c>
      <c r="C2856" s="20" t="s">
        <v>768</v>
      </c>
      <c r="D2856" s="20" t="s">
        <v>759</v>
      </c>
      <c r="E2856" s="20">
        <v>15840</v>
      </c>
      <c r="F2856" s="20" t="s">
        <v>888</v>
      </c>
      <c r="G2856" s="20">
        <v>44</v>
      </c>
      <c r="H2856" s="20">
        <v>360</v>
      </c>
      <c r="I2856" s="20">
        <v>914.25</v>
      </c>
      <c r="J2856" s="20">
        <v>2019</v>
      </c>
      <c r="K2856" s="20">
        <v>8</v>
      </c>
      <c r="L2856" s="20">
        <v>35</v>
      </c>
    </row>
    <row r="2857" spans="1:12" x14ac:dyDescent="0.3">
      <c r="A2857" s="21">
        <v>43706</v>
      </c>
      <c r="B2857" s="20" t="s">
        <v>770</v>
      </c>
      <c r="C2857" s="20" t="s">
        <v>771</v>
      </c>
      <c r="D2857" s="20" t="s">
        <v>759</v>
      </c>
      <c r="E2857" s="20">
        <v>11880</v>
      </c>
      <c r="F2857" s="20" t="s">
        <v>889</v>
      </c>
      <c r="G2857" s="20">
        <v>33</v>
      </c>
      <c r="H2857" s="20">
        <v>360</v>
      </c>
      <c r="I2857" s="20">
        <v>730.35</v>
      </c>
      <c r="J2857" s="20">
        <v>2019</v>
      </c>
      <c r="K2857" s="20">
        <v>8</v>
      </c>
      <c r="L2857" s="20">
        <v>35</v>
      </c>
    </row>
    <row r="2858" spans="1:12" x14ac:dyDescent="0.3">
      <c r="A2858" s="21">
        <v>43706</v>
      </c>
      <c r="B2858" s="20" t="s">
        <v>773</v>
      </c>
      <c r="C2858" s="20" t="s">
        <v>774</v>
      </c>
      <c r="D2858" s="20" t="s">
        <v>759</v>
      </c>
      <c r="E2858" s="20">
        <v>11520</v>
      </c>
      <c r="F2858" s="20" t="s">
        <v>1127</v>
      </c>
      <c r="G2858" s="20">
        <v>32</v>
      </c>
      <c r="H2858" s="20">
        <v>360</v>
      </c>
      <c r="I2858" s="20">
        <v>739.55</v>
      </c>
      <c r="J2858" s="20">
        <v>2019</v>
      </c>
      <c r="K2858" s="20">
        <v>8</v>
      </c>
      <c r="L2858" s="20">
        <v>35</v>
      </c>
    </row>
    <row r="2859" spans="1:12" x14ac:dyDescent="0.3">
      <c r="A2859" s="21">
        <v>43704</v>
      </c>
      <c r="B2859" s="20" t="s">
        <v>826</v>
      </c>
      <c r="C2859" s="20" t="s">
        <v>827</v>
      </c>
      <c r="D2859" s="20" t="s">
        <v>759</v>
      </c>
      <c r="E2859" s="20">
        <v>34200</v>
      </c>
      <c r="F2859" s="20" t="s">
        <v>891</v>
      </c>
      <c r="G2859" s="20">
        <v>95</v>
      </c>
      <c r="H2859" s="20">
        <v>360</v>
      </c>
      <c r="I2859" s="20">
        <v>2009</v>
      </c>
      <c r="J2859" s="20">
        <v>2019</v>
      </c>
      <c r="K2859" s="20">
        <v>8</v>
      </c>
      <c r="L2859" s="20">
        <v>35</v>
      </c>
    </row>
    <row r="2860" spans="1:12" x14ac:dyDescent="0.3">
      <c r="A2860" s="21">
        <v>43704</v>
      </c>
      <c r="B2860" s="20" t="s">
        <v>757</v>
      </c>
      <c r="C2860" s="20" t="s">
        <v>758</v>
      </c>
      <c r="D2860" s="20" t="s">
        <v>759</v>
      </c>
      <c r="E2860" s="20">
        <v>7560</v>
      </c>
      <c r="F2860" s="20" t="s">
        <v>892</v>
      </c>
      <c r="G2860" s="20">
        <v>21</v>
      </c>
      <c r="H2860" s="20">
        <v>360</v>
      </c>
      <c r="I2860" s="20">
        <v>475.9</v>
      </c>
      <c r="J2860" s="20">
        <v>2019</v>
      </c>
      <c r="K2860" s="20">
        <v>8</v>
      </c>
      <c r="L2860" s="20">
        <v>35</v>
      </c>
    </row>
    <row r="2861" spans="1:12" x14ac:dyDescent="0.3">
      <c r="A2861" s="21">
        <v>43704</v>
      </c>
      <c r="B2861" s="20" t="s">
        <v>761</v>
      </c>
      <c r="C2861" s="20" t="s">
        <v>762</v>
      </c>
      <c r="D2861" s="20" t="s">
        <v>759</v>
      </c>
      <c r="E2861" s="20">
        <v>8640</v>
      </c>
      <c r="F2861" s="20" t="s">
        <v>893</v>
      </c>
      <c r="G2861" s="20">
        <v>24</v>
      </c>
      <c r="H2861" s="20">
        <v>360</v>
      </c>
      <c r="I2861" s="20">
        <v>557.15</v>
      </c>
      <c r="J2861" s="20">
        <v>2019</v>
      </c>
      <c r="K2861" s="20">
        <v>8</v>
      </c>
      <c r="L2861" s="20">
        <v>35</v>
      </c>
    </row>
    <row r="2862" spans="1:12" x14ac:dyDescent="0.3">
      <c r="A2862" s="21">
        <v>43704</v>
      </c>
      <c r="B2862" s="20" t="s">
        <v>767</v>
      </c>
      <c r="C2862" s="20" t="s">
        <v>768</v>
      </c>
      <c r="D2862" s="20" t="s">
        <v>759</v>
      </c>
      <c r="E2862" s="20">
        <v>12240</v>
      </c>
      <c r="F2862" s="20" t="s">
        <v>895</v>
      </c>
      <c r="G2862" s="20">
        <v>34</v>
      </c>
      <c r="H2862" s="20">
        <v>360</v>
      </c>
      <c r="I2862" s="20">
        <v>713.35</v>
      </c>
      <c r="J2862" s="20">
        <v>2019</v>
      </c>
      <c r="K2862" s="20">
        <v>8</v>
      </c>
      <c r="L2862" s="20">
        <v>35</v>
      </c>
    </row>
    <row r="2863" spans="1:12" x14ac:dyDescent="0.3">
      <c r="A2863" s="21">
        <v>43704</v>
      </c>
      <c r="B2863" s="20" t="s">
        <v>770</v>
      </c>
      <c r="C2863" s="20" t="s">
        <v>771</v>
      </c>
      <c r="D2863" s="20" t="s">
        <v>759</v>
      </c>
      <c r="E2863" s="20">
        <v>11160</v>
      </c>
      <c r="F2863" s="20" t="s">
        <v>896</v>
      </c>
      <c r="G2863" s="20">
        <v>31</v>
      </c>
      <c r="H2863" s="20">
        <v>360</v>
      </c>
      <c r="I2863" s="20">
        <v>690.55</v>
      </c>
      <c r="J2863" s="20">
        <v>2019</v>
      </c>
      <c r="K2863" s="20">
        <v>8</v>
      </c>
      <c r="L2863" s="20">
        <v>35</v>
      </c>
    </row>
    <row r="2864" spans="1:12" x14ac:dyDescent="0.3">
      <c r="A2864" s="21">
        <v>43704</v>
      </c>
      <c r="B2864" s="20" t="s">
        <v>773</v>
      </c>
      <c r="C2864" s="20" t="s">
        <v>774</v>
      </c>
      <c r="D2864" s="20" t="s">
        <v>759</v>
      </c>
      <c r="E2864" s="20">
        <v>8280</v>
      </c>
      <c r="F2864" s="20" t="s">
        <v>1128</v>
      </c>
      <c r="G2864" s="20">
        <v>23</v>
      </c>
      <c r="H2864" s="20">
        <v>360</v>
      </c>
      <c r="I2864" s="20">
        <v>537.70000000000005</v>
      </c>
      <c r="J2864" s="20">
        <v>2019</v>
      </c>
      <c r="K2864" s="20">
        <v>8</v>
      </c>
      <c r="L2864" s="20">
        <v>35</v>
      </c>
    </row>
    <row r="2865" spans="1:12" x14ac:dyDescent="0.3">
      <c r="A2865" s="21">
        <v>43704</v>
      </c>
      <c r="B2865" s="20" t="s">
        <v>757</v>
      </c>
      <c r="C2865" s="20" t="s">
        <v>758</v>
      </c>
      <c r="D2865" s="20" t="s">
        <v>759</v>
      </c>
      <c r="E2865" s="20">
        <v>9720</v>
      </c>
      <c r="F2865" s="20" t="s">
        <v>892</v>
      </c>
      <c r="G2865" s="20">
        <v>27</v>
      </c>
      <c r="H2865" s="20">
        <v>360</v>
      </c>
      <c r="I2865" s="20">
        <v>605.4</v>
      </c>
      <c r="J2865" s="20">
        <v>2019</v>
      </c>
      <c r="K2865" s="20">
        <v>8</v>
      </c>
      <c r="L2865" s="20">
        <v>35</v>
      </c>
    </row>
    <row r="2866" spans="1:12" x14ac:dyDescent="0.3">
      <c r="A2866" s="21">
        <v>43704</v>
      </c>
      <c r="B2866" s="20" t="s">
        <v>761</v>
      </c>
      <c r="C2866" s="20" t="s">
        <v>762</v>
      </c>
      <c r="D2866" s="20" t="s">
        <v>759</v>
      </c>
      <c r="E2866" s="20">
        <v>9720</v>
      </c>
      <c r="F2866" s="20" t="s">
        <v>893</v>
      </c>
      <c r="G2866" s="20">
        <v>27</v>
      </c>
      <c r="H2866" s="20">
        <v>360</v>
      </c>
      <c r="I2866" s="20">
        <v>622.89</v>
      </c>
      <c r="J2866" s="20">
        <v>2019</v>
      </c>
      <c r="K2866" s="20">
        <v>8</v>
      </c>
      <c r="L2866" s="20">
        <v>35</v>
      </c>
    </row>
    <row r="2867" spans="1:12" x14ac:dyDescent="0.3">
      <c r="A2867" s="21">
        <v>43704</v>
      </c>
      <c r="B2867" s="20" t="s">
        <v>767</v>
      </c>
      <c r="C2867" s="20" t="s">
        <v>768</v>
      </c>
      <c r="D2867" s="20" t="s">
        <v>759</v>
      </c>
      <c r="E2867" s="20">
        <v>14760</v>
      </c>
      <c r="F2867" s="20" t="s">
        <v>895</v>
      </c>
      <c r="G2867" s="20">
        <v>41</v>
      </c>
      <c r="H2867" s="20">
        <v>360</v>
      </c>
      <c r="I2867" s="20">
        <v>847.85</v>
      </c>
      <c r="J2867" s="20">
        <v>2019</v>
      </c>
      <c r="K2867" s="20">
        <v>8</v>
      </c>
      <c r="L2867" s="20">
        <v>35</v>
      </c>
    </row>
    <row r="2868" spans="1:12" x14ac:dyDescent="0.3">
      <c r="A2868" s="21">
        <v>43704</v>
      </c>
      <c r="B2868" s="20" t="s">
        <v>770</v>
      </c>
      <c r="C2868" s="20" t="s">
        <v>771</v>
      </c>
      <c r="D2868" s="20" t="s">
        <v>759</v>
      </c>
      <c r="E2868" s="20">
        <v>11520</v>
      </c>
      <c r="F2868" s="20" t="s">
        <v>896</v>
      </c>
      <c r="G2868" s="20">
        <v>32</v>
      </c>
      <c r="H2868" s="20">
        <v>360</v>
      </c>
      <c r="I2868" s="20">
        <v>714.8</v>
      </c>
      <c r="J2868" s="20">
        <v>2019</v>
      </c>
      <c r="K2868" s="20">
        <v>8</v>
      </c>
      <c r="L2868" s="20">
        <v>35</v>
      </c>
    </row>
    <row r="2869" spans="1:12" x14ac:dyDescent="0.3">
      <c r="A2869" s="21">
        <v>43704</v>
      </c>
      <c r="B2869" s="20" t="s">
        <v>773</v>
      </c>
      <c r="C2869" s="20" t="s">
        <v>774</v>
      </c>
      <c r="D2869" s="20" t="s">
        <v>759</v>
      </c>
      <c r="E2869" s="20">
        <v>9720</v>
      </c>
      <c r="F2869" s="20" t="s">
        <v>1128</v>
      </c>
      <c r="G2869" s="20">
        <v>27</v>
      </c>
      <c r="H2869" s="20">
        <v>360</v>
      </c>
      <c r="I2869" s="20">
        <v>619.9</v>
      </c>
      <c r="J2869" s="20">
        <v>2019</v>
      </c>
      <c r="K2869" s="20">
        <v>8</v>
      </c>
      <c r="L2869" s="20">
        <v>35</v>
      </c>
    </row>
    <row r="2870" spans="1:12" x14ac:dyDescent="0.3">
      <c r="A2870" s="21">
        <v>43704</v>
      </c>
      <c r="B2870" s="20" t="s">
        <v>757</v>
      </c>
      <c r="C2870" s="20" t="s">
        <v>758</v>
      </c>
      <c r="D2870" s="20" t="s">
        <v>759</v>
      </c>
      <c r="E2870" s="20">
        <v>11160</v>
      </c>
      <c r="F2870" s="20" t="s">
        <v>892</v>
      </c>
      <c r="G2870" s="20">
        <v>31</v>
      </c>
      <c r="H2870" s="20">
        <v>360</v>
      </c>
      <c r="I2870" s="20">
        <v>692.8</v>
      </c>
      <c r="J2870" s="20">
        <v>2019</v>
      </c>
      <c r="K2870" s="20">
        <v>8</v>
      </c>
      <c r="L2870" s="20">
        <v>35</v>
      </c>
    </row>
    <row r="2871" spans="1:12" x14ac:dyDescent="0.3">
      <c r="A2871" s="21">
        <v>43704</v>
      </c>
      <c r="B2871" s="20" t="s">
        <v>761</v>
      </c>
      <c r="C2871" s="20" t="s">
        <v>762</v>
      </c>
      <c r="D2871" s="20" t="s">
        <v>759</v>
      </c>
      <c r="E2871" s="20">
        <v>10080</v>
      </c>
      <c r="F2871" s="20" t="s">
        <v>893</v>
      </c>
      <c r="G2871" s="20">
        <v>28</v>
      </c>
      <c r="H2871" s="20">
        <v>360</v>
      </c>
      <c r="I2871" s="20">
        <v>644.29999999999995</v>
      </c>
      <c r="J2871" s="20">
        <v>2019</v>
      </c>
      <c r="K2871" s="20">
        <v>8</v>
      </c>
      <c r="L2871" s="20">
        <v>35</v>
      </c>
    </row>
    <row r="2872" spans="1:12" x14ac:dyDescent="0.3">
      <c r="A2872" s="21">
        <v>43704</v>
      </c>
      <c r="B2872" s="20" t="s">
        <v>767</v>
      </c>
      <c r="C2872" s="20" t="s">
        <v>768</v>
      </c>
      <c r="D2872" s="20" t="s">
        <v>759</v>
      </c>
      <c r="E2872" s="20">
        <v>14400</v>
      </c>
      <c r="F2872" s="20" t="s">
        <v>895</v>
      </c>
      <c r="G2872" s="20">
        <v>40</v>
      </c>
      <c r="H2872" s="20">
        <v>360</v>
      </c>
      <c r="I2872" s="20">
        <v>826.75</v>
      </c>
      <c r="J2872" s="20">
        <v>2019</v>
      </c>
      <c r="K2872" s="20">
        <v>8</v>
      </c>
      <c r="L2872" s="20">
        <v>35</v>
      </c>
    </row>
    <row r="2873" spans="1:12" x14ac:dyDescent="0.3">
      <c r="A2873" s="21">
        <v>43704</v>
      </c>
      <c r="B2873" s="20" t="s">
        <v>770</v>
      </c>
      <c r="C2873" s="20" t="s">
        <v>771</v>
      </c>
      <c r="D2873" s="20" t="s">
        <v>759</v>
      </c>
      <c r="E2873" s="20">
        <v>11880</v>
      </c>
      <c r="F2873" s="20" t="s">
        <v>896</v>
      </c>
      <c r="G2873" s="20">
        <v>33</v>
      </c>
      <c r="H2873" s="20">
        <v>360</v>
      </c>
      <c r="I2873" s="20">
        <v>734.4</v>
      </c>
      <c r="J2873" s="20">
        <v>2019</v>
      </c>
      <c r="K2873" s="20">
        <v>8</v>
      </c>
      <c r="L2873" s="20">
        <v>35</v>
      </c>
    </row>
    <row r="2874" spans="1:12" x14ac:dyDescent="0.3">
      <c r="A2874" s="21">
        <v>43704</v>
      </c>
      <c r="B2874" s="20" t="s">
        <v>773</v>
      </c>
      <c r="C2874" s="20" t="s">
        <v>774</v>
      </c>
      <c r="D2874" s="20" t="s">
        <v>759</v>
      </c>
      <c r="E2874" s="20">
        <v>10440</v>
      </c>
      <c r="F2874" s="20" t="s">
        <v>1128</v>
      </c>
      <c r="G2874" s="20">
        <v>29</v>
      </c>
      <c r="H2874" s="20">
        <v>360</v>
      </c>
      <c r="I2874" s="20">
        <v>658.1</v>
      </c>
      <c r="J2874" s="20">
        <v>2019</v>
      </c>
      <c r="K2874" s="20">
        <v>8</v>
      </c>
      <c r="L2874" s="20">
        <v>35</v>
      </c>
    </row>
    <row r="2875" spans="1:12" x14ac:dyDescent="0.3">
      <c r="A2875" s="21">
        <v>43704</v>
      </c>
      <c r="B2875" s="20" t="s">
        <v>757</v>
      </c>
      <c r="C2875" s="20" t="s">
        <v>758</v>
      </c>
      <c r="D2875" s="20" t="s">
        <v>759</v>
      </c>
      <c r="E2875" s="20">
        <v>10440</v>
      </c>
      <c r="F2875" s="20" t="s">
        <v>892</v>
      </c>
      <c r="G2875" s="20">
        <v>29</v>
      </c>
      <c r="H2875" s="20">
        <v>360</v>
      </c>
      <c r="I2875" s="20">
        <v>654.65</v>
      </c>
      <c r="J2875" s="20">
        <v>2019</v>
      </c>
      <c r="K2875" s="20">
        <v>8</v>
      </c>
      <c r="L2875" s="20">
        <v>35</v>
      </c>
    </row>
    <row r="2876" spans="1:12" x14ac:dyDescent="0.3">
      <c r="A2876" s="21">
        <v>43704</v>
      </c>
      <c r="B2876" s="20" t="s">
        <v>761</v>
      </c>
      <c r="C2876" s="20" t="s">
        <v>762</v>
      </c>
      <c r="D2876" s="20" t="s">
        <v>759</v>
      </c>
      <c r="E2876" s="20">
        <v>10440</v>
      </c>
      <c r="F2876" s="20" t="s">
        <v>893</v>
      </c>
      <c r="G2876" s="20">
        <v>29</v>
      </c>
      <c r="H2876" s="20">
        <v>360</v>
      </c>
      <c r="I2876" s="20">
        <v>672.95</v>
      </c>
      <c r="J2876" s="20">
        <v>2019</v>
      </c>
      <c r="K2876" s="20">
        <v>8</v>
      </c>
      <c r="L2876" s="20">
        <v>35</v>
      </c>
    </row>
    <row r="2877" spans="1:12" x14ac:dyDescent="0.3">
      <c r="A2877" s="21">
        <v>43704</v>
      </c>
      <c r="B2877" s="20" t="s">
        <v>767</v>
      </c>
      <c r="C2877" s="20" t="s">
        <v>768</v>
      </c>
      <c r="D2877" s="20" t="s">
        <v>759</v>
      </c>
      <c r="E2877" s="20">
        <v>14400</v>
      </c>
      <c r="F2877" s="20" t="s">
        <v>895</v>
      </c>
      <c r="G2877" s="20">
        <v>40</v>
      </c>
      <c r="H2877" s="20">
        <v>360</v>
      </c>
      <c r="I2877" s="20">
        <v>828.55</v>
      </c>
      <c r="J2877" s="20">
        <v>2019</v>
      </c>
      <c r="K2877" s="20">
        <v>8</v>
      </c>
      <c r="L2877" s="20">
        <v>35</v>
      </c>
    </row>
    <row r="2878" spans="1:12" x14ac:dyDescent="0.3">
      <c r="A2878" s="21">
        <v>43704</v>
      </c>
      <c r="B2878" s="20" t="s">
        <v>770</v>
      </c>
      <c r="C2878" s="20" t="s">
        <v>771</v>
      </c>
      <c r="D2878" s="20" t="s">
        <v>759</v>
      </c>
      <c r="E2878" s="20">
        <v>11160</v>
      </c>
      <c r="F2878" s="20" t="s">
        <v>896</v>
      </c>
      <c r="G2878" s="20">
        <v>31</v>
      </c>
      <c r="H2878" s="20">
        <v>360</v>
      </c>
      <c r="I2878" s="20">
        <v>694.45</v>
      </c>
      <c r="J2878" s="20">
        <v>2019</v>
      </c>
      <c r="K2878" s="20">
        <v>8</v>
      </c>
      <c r="L2878" s="20">
        <v>35</v>
      </c>
    </row>
    <row r="2879" spans="1:12" x14ac:dyDescent="0.3">
      <c r="A2879" s="21">
        <v>43704</v>
      </c>
      <c r="B2879" s="20" t="s">
        <v>773</v>
      </c>
      <c r="C2879" s="20" t="s">
        <v>774</v>
      </c>
      <c r="D2879" s="20" t="s">
        <v>759</v>
      </c>
      <c r="E2879" s="20">
        <v>9720</v>
      </c>
      <c r="F2879" s="20" t="s">
        <v>1128</v>
      </c>
      <c r="G2879" s="20">
        <v>27</v>
      </c>
      <c r="H2879" s="20">
        <v>360</v>
      </c>
      <c r="I2879" s="20">
        <v>615.65</v>
      </c>
      <c r="J2879" s="20">
        <v>2019</v>
      </c>
      <c r="K2879" s="20">
        <v>8</v>
      </c>
      <c r="L2879" s="20">
        <v>35</v>
      </c>
    </row>
    <row r="2880" spans="1:12" x14ac:dyDescent="0.3">
      <c r="A2880" s="21">
        <v>43698</v>
      </c>
      <c r="B2880" s="20" t="s">
        <v>757</v>
      </c>
      <c r="C2880" s="20" t="s">
        <v>758</v>
      </c>
      <c r="D2880" s="20" t="s">
        <v>759</v>
      </c>
      <c r="E2880" s="20">
        <v>12240</v>
      </c>
      <c r="F2880" s="20" t="s">
        <v>892</v>
      </c>
      <c r="G2880" s="20">
        <v>34</v>
      </c>
      <c r="H2880" s="20">
        <v>360</v>
      </c>
      <c r="I2880" s="20">
        <v>759.85</v>
      </c>
      <c r="J2880" s="20">
        <v>2019</v>
      </c>
      <c r="K2880" s="20">
        <v>8</v>
      </c>
      <c r="L2880" s="20">
        <v>34</v>
      </c>
    </row>
    <row r="2881" spans="1:12" x14ac:dyDescent="0.3">
      <c r="A2881" s="21">
        <v>43698</v>
      </c>
      <c r="B2881" s="20" t="s">
        <v>761</v>
      </c>
      <c r="C2881" s="20" t="s">
        <v>762</v>
      </c>
      <c r="D2881" s="20" t="s">
        <v>759</v>
      </c>
      <c r="E2881" s="20">
        <v>10800</v>
      </c>
      <c r="F2881" s="20" t="s">
        <v>893</v>
      </c>
      <c r="G2881" s="20">
        <v>30</v>
      </c>
      <c r="H2881" s="20">
        <v>360</v>
      </c>
      <c r="I2881" s="20">
        <v>687.8</v>
      </c>
      <c r="J2881" s="20">
        <v>2019</v>
      </c>
      <c r="K2881" s="20">
        <v>8</v>
      </c>
      <c r="L2881" s="20">
        <v>34</v>
      </c>
    </row>
    <row r="2882" spans="1:12" x14ac:dyDescent="0.3">
      <c r="A2882" s="21">
        <v>43698</v>
      </c>
      <c r="B2882" s="20" t="s">
        <v>764</v>
      </c>
      <c r="C2882" s="20" t="s">
        <v>765</v>
      </c>
      <c r="D2882" s="20" t="s">
        <v>759</v>
      </c>
      <c r="E2882" s="20">
        <v>2880</v>
      </c>
      <c r="F2882" s="20" t="s">
        <v>894</v>
      </c>
      <c r="G2882" s="20">
        <v>8</v>
      </c>
      <c r="H2882" s="20">
        <v>360</v>
      </c>
      <c r="I2882" s="20">
        <v>179.75</v>
      </c>
      <c r="J2882" s="20">
        <v>2019</v>
      </c>
      <c r="K2882" s="20">
        <v>8</v>
      </c>
      <c r="L2882" s="20">
        <v>34</v>
      </c>
    </row>
    <row r="2883" spans="1:12" x14ac:dyDescent="0.3">
      <c r="A2883" s="21">
        <v>43698</v>
      </c>
      <c r="B2883" s="20" t="s">
        <v>767</v>
      </c>
      <c r="C2883" s="20" t="s">
        <v>768</v>
      </c>
      <c r="D2883" s="20" t="s">
        <v>759</v>
      </c>
      <c r="E2883" s="20">
        <v>14400</v>
      </c>
      <c r="F2883" s="20" t="s">
        <v>895</v>
      </c>
      <c r="G2883" s="20">
        <v>40</v>
      </c>
      <c r="H2883" s="20">
        <v>360</v>
      </c>
      <c r="I2883" s="20">
        <v>819.45</v>
      </c>
      <c r="J2883" s="20">
        <v>2019</v>
      </c>
      <c r="K2883" s="20">
        <v>8</v>
      </c>
      <c r="L2883" s="20">
        <v>34</v>
      </c>
    </row>
    <row r="2884" spans="1:12" x14ac:dyDescent="0.3">
      <c r="A2884" s="21">
        <v>43698</v>
      </c>
      <c r="B2884" s="20" t="s">
        <v>770</v>
      </c>
      <c r="C2884" s="20" t="s">
        <v>771</v>
      </c>
      <c r="D2884" s="20" t="s">
        <v>759</v>
      </c>
      <c r="E2884" s="20">
        <v>11520</v>
      </c>
      <c r="F2884" s="20" t="s">
        <v>896</v>
      </c>
      <c r="G2884" s="20">
        <v>32</v>
      </c>
      <c r="H2884" s="20">
        <v>360</v>
      </c>
      <c r="I2884" s="20">
        <v>712.8</v>
      </c>
      <c r="J2884" s="20">
        <v>2019</v>
      </c>
      <c r="K2884" s="20">
        <v>8</v>
      </c>
      <c r="L2884" s="20">
        <v>34</v>
      </c>
    </row>
    <row r="2885" spans="1:12" x14ac:dyDescent="0.3">
      <c r="A2885" s="21">
        <v>43698</v>
      </c>
      <c r="B2885" s="20" t="s">
        <v>773</v>
      </c>
      <c r="C2885" s="20" t="s">
        <v>774</v>
      </c>
      <c r="D2885" s="20" t="s">
        <v>759</v>
      </c>
      <c r="E2885" s="20">
        <v>9000</v>
      </c>
      <c r="F2885" s="20" t="s">
        <v>1128</v>
      </c>
      <c r="G2885" s="20">
        <v>25</v>
      </c>
      <c r="H2885" s="20">
        <v>360</v>
      </c>
      <c r="I2885" s="20">
        <v>566.35</v>
      </c>
      <c r="J2885" s="20">
        <v>2019</v>
      </c>
      <c r="K2885" s="20">
        <v>8</v>
      </c>
      <c r="L2885" s="20">
        <v>34</v>
      </c>
    </row>
    <row r="2886" spans="1:12" x14ac:dyDescent="0.3">
      <c r="A2886" s="21">
        <v>43698</v>
      </c>
      <c r="B2886" s="20" t="s">
        <v>757</v>
      </c>
      <c r="C2886" s="20" t="s">
        <v>758</v>
      </c>
      <c r="D2886" s="20" t="s">
        <v>759</v>
      </c>
      <c r="E2886" s="20">
        <v>11160</v>
      </c>
      <c r="F2886" s="20" t="s">
        <v>892</v>
      </c>
      <c r="G2886" s="20">
        <v>31</v>
      </c>
      <c r="H2886" s="20">
        <v>360</v>
      </c>
      <c r="I2886" s="20">
        <v>699.01</v>
      </c>
      <c r="J2886" s="20">
        <v>2019</v>
      </c>
      <c r="K2886" s="20">
        <v>8</v>
      </c>
      <c r="L2886" s="20">
        <v>34</v>
      </c>
    </row>
    <row r="2887" spans="1:12" x14ac:dyDescent="0.3">
      <c r="A2887" s="21">
        <v>43698</v>
      </c>
      <c r="B2887" s="20" t="s">
        <v>761</v>
      </c>
      <c r="C2887" s="20" t="s">
        <v>762</v>
      </c>
      <c r="D2887" s="20" t="s">
        <v>759</v>
      </c>
      <c r="E2887" s="20">
        <v>10080</v>
      </c>
      <c r="F2887" s="20" t="s">
        <v>893</v>
      </c>
      <c r="G2887" s="20">
        <v>28</v>
      </c>
      <c r="H2887" s="20">
        <v>360</v>
      </c>
      <c r="I2887" s="20">
        <v>646.9</v>
      </c>
      <c r="J2887" s="20">
        <v>2019</v>
      </c>
      <c r="K2887" s="20">
        <v>8</v>
      </c>
      <c r="L2887" s="20">
        <v>34</v>
      </c>
    </row>
    <row r="2888" spans="1:12" x14ac:dyDescent="0.3">
      <c r="A2888" s="21">
        <v>43698</v>
      </c>
      <c r="B2888" s="20" t="s">
        <v>764</v>
      </c>
      <c r="C2888" s="20" t="s">
        <v>765</v>
      </c>
      <c r="D2888" s="20" t="s">
        <v>759</v>
      </c>
      <c r="E2888" s="20">
        <v>3240</v>
      </c>
      <c r="F2888" s="20" t="s">
        <v>894</v>
      </c>
      <c r="G2888" s="20">
        <v>9</v>
      </c>
      <c r="H2888" s="20">
        <v>360</v>
      </c>
      <c r="I2888" s="20">
        <v>204.5</v>
      </c>
      <c r="J2888" s="20">
        <v>2019</v>
      </c>
      <c r="K2888" s="20">
        <v>8</v>
      </c>
      <c r="L2888" s="20">
        <v>34</v>
      </c>
    </row>
    <row r="2889" spans="1:12" x14ac:dyDescent="0.3">
      <c r="A2889" s="21">
        <v>43698</v>
      </c>
      <c r="B2889" s="20" t="s">
        <v>767</v>
      </c>
      <c r="C2889" s="20" t="s">
        <v>768</v>
      </c>
      <c r="D2889" s="20" t="s">
        <v>759</v>
      </c>
      <c r="E2889" s="20">
        <v>14400</v>
      </c>
      <c r="F2889" s="20" t="s">
        <v>895</v>
      </c>
      <c r="G2889" s="20">
        <v>40</v>
      </c>
      <c r="H2889" s="20">
        <v>360</v>
      </c>
      <c r="I2889" s="20">
        <v>824.55</v>
      </c>
      <c r="J2889" s="20">
        <v>2019</v>
      </c>
      <c r="K2889" s="20">
        <v>8</v>
      </c>
      <c r="L2889" s="20">
        <v>34</v>
      </c>
    </row>
    <row r="2890" spans="1:12" x14ac:dyDescent="0.3">
      <c r="A2890" s="21">
        <v>43698</v>
      </c>
      <c r="B2890" s="20" t="s">
        <v>770</v>
      </c>
      <c r="C2890" s="20" t="s">
        <v>771</v>
      </c>
      <c r="D2890" s="20" t="s">
        <v>759</v>
      </c>
      <c r="E2890" s="20">
        <v>11520</v>
      </c>
      <c r="F2890" s="20" t="s">
        <v>896</v>
      </c>
      <c r="G2890" s="20">
        <v>32</v>
      </c>
      <c r="H2890" s="20">
        <v>360</v>
      </c>
      <c r="I2890" s="20">
        <v>714.6</v>
      </c>
      <c r="J2890" s="20">
        <v>2019</v>
      </c>
      <c r="K2890" s="20">
        <v>8</v>
      </c>
      <c r="L2890" s="20">
        <v>34</v>
      </c>
    </row>
    <row r="2891" spans="1:12" x14ac:dyDescent="0.3">
      <c r="A2891" s="21">
        <v>43698</v>
      </c>
      <c r="B2891" s="20" t="s">
        <v>773</v>
      </c>
      <c r="C2891" s="20" t="s">
        <v>774</v>
      </c>
      <c r="D2891" s="20" t="s">
        <v>759</v>
      </c>
      <c r="E2891" s="20">
        <v>8640</v>
      </c>
      <c r="F2891" s="20" t="s">
        <v>1128</v>
      </c>
      <c r="G2891" s="20">
        <v>24</v>
      </c>
      <c r="H2891" s="20">
        <v>360</v>
      </c>
      <c r="I2891" s="20">
        <v>546.6</v>
      </c>
      <c r="J2891" s="20">
        <v>2019</v>
      </c>
      <c r="K2891" s="20">
        <v>8</v>
      </c>
      <c r="L2891" s="20">
        <v>34</v>
      </c>
    </row>
    <row r="2892" spans="1:12" x14ac:dyDescent="0.3">
      <c r="A2892" s="21">
        <v>43697</v>
      </c>
      <c r="B2892" s="20" t="s">
        <v>757</v>
      </c>
      <c r="C2892" s="20" t="s">
        <v>758</v>
      </c>
      <c r="D2892" s="20" t="s">
        <v>759</v>
      </c>
      <c r="E2892" s="20">
        <v>11160</v>
      </c>
      <c r="F2892" s="20" t="s">
        <v>892</v>
      </c>
      <c r="G2892" s="20">
        <v>31</v>
      </c>
      <c r="H2892" s="20">
        <v>360</v>
      </c>
      <c r="I2892" s="20">
        <v>693.15</v>
      </c>
      <c r="J2892" s="20">
        <v>2019</v>
      </c>
      <c r="K2892" s="20">
        <v>8</v>
      </c>
      <c r="L2892" s="20">
        <v>34</v>
      </c>
    </row>
    <row r="2893" spans="1:12" x14ac:dyDescent="0.3">
      <c r="A2893" s="21">
        <v>43697</v>
      </c>
      <c r="B2893" s="20" t="s">
        <v>761</v>
      </c>
      <c r="C2893" s="20" t="s">
        <v>762</v>
      </c>
      <c r="D2893" s="20" t="s">
        <v>759</v>
      </c>
      <c r="E2893" s="20">
        <v>10080</v>
      </c>
      <c r="F2893" s="20" t="s">
        <v>893</v>
      </c>
      <c r="G2893" s="20">
        <v>28</v>
      </c>
      <c r="H2893" s="20">
        <v>360</v>
      </c>
      <c r="I2893" s="20">
        <v>649.4</v>
      </c>
      <c r="J2893" s="20">
        <v>2019</v>
      </c>
      <c r="K2893" s="20">
        <v>8</v>
      </c>
      <c r="L2893" s="20">
        <v>34</v>
      </c>
    </row>
    <row r="2894" spans="1:12" x14ac:dyDescent="0.3">
      <c r="A2894" s="21">
        <v>43697</v>
      </c>
      <c r="B2894" s="20" t="s">
        <v>764</v>
      </c>
      <c r="C2894" s="20" t="s">
        <v>765</v>
      </c>
      <c r="D2894" s="20" t="s">
        <v>759</v>
      </c>
      <c r="E2894" s="20">
        <v>5760</v>
      </c>
      <c r="F2894" s="20" t="s">
        <v>894</v>
      </c>
      <c r="G2894" s="20">
        <v>16</v>
      </c>
      <c r="H2894" s="20">
        <v>360</v>
      </c>
      <c r="I2894" s="20">
        <v>367.85</v>
      </c>
      <c r="J2894" s="20">
        <v>2019</v>
      </c>
      <c r="K2894" s="20">
        <v>8</v>
      </c>
      <c r="L2894" s="20">
        <v>34</v>
      </c>
    </row>
    <row r="2895" spans="1:12" x14ac:dyDescent="0.3">
      <c r="A2895" s="21">
        <v>43697</v>
      </c>
      <c r="B2895" s="20" t="s">
        <v>767</v>
      </c>
      <c r="C2895" s="20" t="s">
        <v>768</v>
      </c>
      <c r="D2895" s="20" t="s">
        <v>759</v>
      </c>
      <c r="E2895" s="20">
        <v>16200</v>
      </c>
      <c r="F2895" s="20" t="s">
        <v>895</v>
      </c>
      <c r="G2895" s="20">
        <v>45</v>
      </c>
      <c r="H2895" s="20">
        <v>360</v>
      </c>
      <c r="I2895" s="20">
        <v>922.9</v>
      </c>
      <c r="J2895" s="20">
        <v>2019</v>
      </c>
      <c r="K2895" s="20">
        <v>8</v>
      </c>
      <c r="L2895" s="20">
        <v>34</v>
      </c>
    </row>
    <row r="2896" spans="1:12" x14ac:dyDescent="0.3">
      <c r="A2896" s="21">
        <v>43697</v>
      </c>
      <c r="B2896" s="20" t="s">
        <v>770</v>
      </c>
      <c r="C2896" s="20" t="s">
        <v>771</v>
      </c>
      <c r="D2896" s="20" t="s">
        <v>759</v>
      </c>
      <c r="E2896" s="20">
        <v>15480</v>
      </c>
      <c r="F2896" s="20" t="s">
        <v>896</v>
      </c>
      <c r="G2896" s="20">
        <v>43</v>
      </c>
      <c r="H2896" s="20">
        <v>360</v>
      </c>
      <c r="I2896" s="20">
        <v>958.85</v>
      </c>
      <c r="J2896" s="20">
        <v>2019</v>
      </c>
      <c r="K2896" s="20">
        <v>8</v>
      </c>
      <c r="L2896" s="20">
        <v>34</v>
      </c>
    </row>
    <row r="2897" spans="1:12" x14ac:dyDescent="0.3">
      <c r="A2897" s="21">
        <v>43697</v>
      </c>
      <c r="B2897" s="20" t="s">
        <v>773</v>
      </c>
      <c r="C2897" s="20" t="s">
        <v>774</v>
      </c>
      <c r="D2897" s="20" t="s">
        <v>759</v>
      </c>
      <c r="E2897" s="20">
        <v>8280</v>
      </c>
      <c r="F2897" s="20" t="s">
        <v>1128</v>
      </c>
      <c r="G2897" s="20">
        <v>23</v>
      </c>
      <c r="H2897" s="20">
        <v>360</v>
      </c>
      <c r="I2897" s="20">
        <v>522.29999999999995</v>
      </c>
      <c r="J2897" s="20">
        <v>2019</v>
      </c>
      <c r="K2897" s="20">
        <v>8</v>
      </c>
      <c r="L2897" s="20">
        <v>34</v>
      </c>
    </row>
    <row r="2898" spans="1:12" x14ac:dyDescent="0.3">
      <c r="A2898" s="21">
        <v>43696</v>
      </c>
      <c r="B2898" s="20" t="s">
        <v>826</v>
      </c>
      <c r="C2898" s="20" t="s">
        <v>827</v>
      </c>
      <c r="D2898" s="20" t="s">
        <v>759</v>
      </c>
      <c r="E2898" s="20">
        <v>24480</v>
      </c>
      <c r="F2898" s="20" t="s">
        <v>897</v>
      </c>
      <c r="G2898" s="20">
        <v>68</v>
      </c>
      <c r="H2898" s="20">
        <v>360</v>
      </c>
      <c r="I2898" s="20">
        <v>1484.7</v>
      </c>
      <c r="J2898" s="20">
        <v>2019</v>
      </c>
      <c r="K2898" s="20">
        <v>8</v>
      </c>
      <c r="L2898" s="20">
        <v>34</v>
      </c>
    </row>
    <row r="2899" spans="1:12" x14ac:dyDescent="0.3">
      <c r="A2899" s="21">
        <v>43696</v>
      </c>
      <c r="B2899" s="20" t="s">
        <v>757</v>
      </c>
      <c r="C2899" s="20" t="s">
        <v>758</v>
      </c>
      <c r="D2899" s="20" t="s">
        <v>759</v>
      </c>
      <c r="E2899" s="20">
        <v>7920</v>
      </c>
      <c r="F2899" s="20" t="s">
        <v>898</v>
      </c>
      <c r="G2899" s="20">
        <v>22</v>
      </c>
      <c r="H2899" s="20">
        <v>360</v>
      </c>
      <c r="I2899" s="20">
        <v>495.55</v>
      </c>
      <c r="J2899" s="20">
        <v>2019</v>
      </c>
      <c r="K2899" s="20">
        <v>8</v>
      </c>
      <c r="L2899" s="20">
        <v>34</v>
      </c>
    </row>
    <row r="2900" spans="1:12" x14ac:dyDescent="0.3">
      <c r="A2900" s="21">
        <v>43696</v>
      </c>
      <c r="B2900" s="20" t="s">
        <v>761</v>
      </c>
      <c r="C2900" s="20" t="s">
        <v>762</v>
      </c>
      <c r="D2900" s="20" t="s">
        <v>759</v>
      </c>
      <c r="E2900" s="20">
        <v>6840</v>
      </c>
      <c r="F2900" s="20" t="s">
        <v>899</v>
      </c>
      <c r="G2900" s="20">
        <v>19</v>
      </c>
      <c r="H2900" s="20">
        <v>360</v>
      </c>
      <c r="I2900" s="20">
        <v>446.7</v>
      </c>
      <c r="J2900" s="20">
        <v>2019</v>
      </c>
      <c r="K2900" s="20">
        <v>8</v>
      </c>
      <c r="L2900" s="20">
        <v>34</v>
      </c>
    </row>
    <row r="2901" spans="1:12" x14ac:dyDescent="0.3">
      <c r="A2901" s="21">
        <v>43696</v>
      </c>
      <c r="B2901" s="20" t="s">
        <v>764</v>
      </c>
      <c r="C2901" s="20" t="s">
        <v>765</v>
      </c>
      <c r="D2901" s="20" t="s">
        <v>759</v>
      </c>
      <c r="E2901" s="20">
        <v>5040</v>
      </c>
      <c r="F2901" s="20" t="s">
        <v>900</v>
      </c>
      <c r="G2901" s="20">
        <v>14</v>
      </c>
      <c r="H2901" s="20">
        <v>360</v>
      </c>
      <c r="I2901" s="20">
        <v>323.5</v>
      </c>
      <c r="J2901" s="20">
        <v>2019</v>
      </c>
      <c r="K2901" s="20">
        <v>8</v>
      </c>
      <c r="L2901" s="20">
        <v>34</v>
      </c>
    </row>
    <row r="2902" spans="1:12" x14ac:dyDescent="0.3">
      <c r="A2902" s="21">
        <v>43696</v>
      </c>
      <c r="B2902" s="20" t="s">
        <v>767</v>
      </c>
      <c r="C2902" s="20" t="s">
        <v>768</v>
      </c>
      <c r="D2902" s="20" t="s">
        <v>759</v>
      </c>
      <c r="E2902" s="20">
        <v>12600</v>
      </c>
      <c r="F2902" s="20" t="s">
        <v>901</v>
      </c>
      <c r="G2902" s="20">
        <v>35</v>
      </c>
      <c r="H2902" s="20">
        <v>360</v>
      </c>
      <c r="I2902" s="20">
        <v>719.4</v>
      </c>
      <c r="J2902" s="20">
        <v>2019</v>
      </c>
      <c r="K2902" s="20">
        <v>8</v>
      </c>
      <c r="L2902" s="20">
        <v>34</v>
      </c>
    </row>
    <row r="2903" spans="1:12" x14ac:dyDescent="0.3">
      <c r="A2903" s="21">
        <v>43696</v>
      </c>
      <c r="B2903" s="20" t="s">
        <v>770</v>
      </c>
      <c r="C2903" s="20" t="s">
        <v>771</v>
      </c>
      <c r="D2903" s="20" t="s">
        <v>759</v>
      </c>
      <c r="E2903" s="20">
        <v>8280</v>
      </c>
      <c r="F2903" s="20" t="s">
        <v>902</v>
      </c>
      <c r="G2903" s="20">
        <v>23</v>
      </c>
      <c r="H2903" s="20">
        <v>360</v>
      </c>
      <c r="I2903" s="20">
        <v>515.85</v>
      </c>
      <c r="J2903" s="20">
        <v>2019</v>
      </c>
      <c r="K2903" s="20">
        <v>8</v>
      </c>
      <c r="L2903" s="20">
        <v>34</v>
      </c>
    </row>
    <row r="2904" spans="1:12" x14ac:dyDescent="0.3">
      <c r="A2904" s="21">
        <v>43696</v>
      </c>
      <c r="B2904" s="20" t="s">
        <v>773</v>
      </c>
      <c r="C2904" s="20" t="s">
        <v>774</v>
      </c>
      <c r="D2904" s="20" t="s">
        <v>759</v>
      </c>
      <c r="E2904" s="20">
        <v>6120</v>
      </c>
      <c r="F2904" s="20" t="s">
        <v>1129</v>
      </c>
      <c r="G2904" s="20">
        <v>17</v>
      </c>
      <c r="H2904" s="20">
        <v>360</v>
      </c>
      <c r="I2904" s="20">
        <v>388.3</v>
      </c>
      <c r="J2904" s="20">
        <v>2019</v>
      </c>
      <c r="K2904" s="20">
        <v>8</v>
      </c>
      <c r="L2904" s="20">
        <v>34</v>
      </c>
    </row>
    <row r="2905" spans="1:12" x14ac:dyDescent="0.3">
      <c r="A2905" s="21">
        <v>43696</v>
      </c>
      <c r="B2905" s="20" t="s">
        <v>826</v>
      </c>
      <c r="C2905" s="20" t="s">
        <v>827</v>
      </c>
      <c r="D2905" s="20" t="s">
        <v>759</v>
      </c>
      <c r="E2905" s="20">
        <v>3600</v>
      </c>
      <c r="F2905" s="20" t="s">
        <v>897</v>
      </c>
      <c r="G2905" s="20">
        <v>10</v>
      </c>
      <c r="H2905" s="20">
        <v>360</v>
      </c>
      <c r="I2905" s="20">
        <v>217.48</v>
      </c>
      <c r="J2905" s="20">
        <v>2019</v>
      </c>
      <c r="K2905" s="20">
        <v>8</v>
      </c>
      <c r="L2905" s="20">
        <v>34</v>
      </c>
    </row>
    <row r="2906" spans="1:12" x14ac:dyDescent="0.3">
      <c r="A2906" s="21">
        <v>43696</v>
      </c>
      <c r="B2906" s="20" t="s">
        <v>826</v>
      </c>
      <c r="C2906" s="20" t="s">
        <v>827</v>
      </c>
      <c r="D2906" s="20" t="s">
        <v>759</v>
      </c>
      <c r="E2906" s="20">
        <v>7200</v>
      </c>
      <c r="F2906" s="20" t="s">
        <v>897</v>
      </c>
      <c r="G2906" s="20">
        <v>20</v>
      </c>
      <c r="H2906" s="20">
        <v>360</v>
      </c>
      <c r="I2906" s="20">
        <v>437.62</v>
      </c>
      <c r="J2906" s="20">
        <v>2019</v>
      </c>
      <c r="K2906" s="20">
        <v>8</v>
      </c>
      <c r="L2906" s="20">
        <v>34</v>
      </c>
    </row>
    <row r="2907" spans="1:12" x14ac:dyDescent="0.3">
      <c r="A2907" s="21">
        <v>43696</v>
      </c>
      <c r="B2907" s="20" t="s">
        <v>757</v>
      </c>
      <c r="C2907" s="20" t="s">
        <v>758</v>
      </c>
      <c r="D2907" s="20" t="s">
        <v>759</v>
      </c>
      <c r="E2907" s="20">
        <v>10800</v>
      </c>
      <c r="F2907" s="20" t="s">
        <v>898</v>
      </c>
      <c r="G2907" s="20">
        <v>30</v>
      </c>
      <c r="H2907" s="20">
        <v>360</v>
      </c>
      <c r="I2907" s="20">
        <v>675.1</v>
      </c>
      <c r="J2907" s="20">
        <v>2019</v>
      </c>
      <c r="K2907" s="20">
        <v>8</v>
      </c>
      <c r="L2907" s="20">
        <v>34</v>
      </c>
    </row>
    <row r="2908" spans="1:12" x14ac:dyDescent="0.3">
      <c r="A2908" s="21">
        <v>43696</v>
      </c>
      <c r="B2908" s="20" t="s">
        <v>761</v>
      </c>
      <c r="C2908" s="20" t="s">
        <v>762</v>
      </c>
      <c r="D2908" s="20" t="s">
        <v>759</v>
      </c>
      <c r="E2908" s="20">
        <v>9720</v>
      </c>
      <c r="F2908" s="20" t="s">
        <v>899</v>
      </c>
      <c r="G2908" s="20">
        <v>27</v>
      </c>
      <c r="H2908" s="20">
        <v>360</v>
      </c>
      <c r="I2908" s="20">
        <v>631.1</v>
      </c>
      <c r="J2908" s="20">
        <v>2019</v>
      </c>
      <c r="K2908" s="20">
        <v>8</v>
      </c>
      <c r="L2908" s="20">
        <v>34</v>
      </c>
    </row>
    <row r="2909" spans="1:12" x14ac:dyDescent="0.3">
      <c r="A2909" s="21">
        <v>43696</v>
      </c>
      <c r="B2909" s="20" t="s">
        <v>764</v>
      </c>
      <c r="C2909" s="20" t="s">
        <v>765</v>
      </c>
      <c r="D2909" s="20" t="s">
        <v>759</v>
      </c>
      <c r="E2909" s="20">
        <v>7200</v>
      </c>
      <c r="F2909" s="20" t="s">
        <v>900</v>
      </c>
      <c r="G2909" s="20">
        <v>20</v>
      </c>
      <c r="H2909" s="20">
        <v>360</v>
      </c>
      <c r="I2909" s="20">
        <v>464.95</v>
      </c>
      <c r="J2909" s="20">
        <v>2019</v>
      </c>
      <c r="K2909" s="20">
        <v>8</v>
      </c>
      <c r="L2909" s="20">
        <v>34</v>
      </c>
    </row>
    <row r="2910" spans="1:12" x14ac:dyDescent="0.3">
      <c r="A2910" s="21">
        <v>43696</v>
      </c>
      <c r="B2910" s="20" t="s">
        <v>767</v>
      </c>
      <c r="C2910" s="20" t="s">
        <v>768</v>
      </c>
      <c r="D2910" s="20" t="s">
        <v>759</v>
      </c>
      <c r="E2910" s="20">
        <v>14400</v>
      </c>
      <c r="F2910" s="20" t="s">
        <v>901</v>
      </c>
      <c r="G2910" s="20">
        <v>40</v>
      </c>
      <c r="H2910" s="20">
        <v>360</v>
      </c>
      <c r="I2910" s="20">
        <v>814.84</v>
      </c>
      <c r="J2910" s="20">
        <v>2019</v>
      </c>
      <c r="K2910" s="20">
        <v>8</v>
      </c>
      <c r="L2910" s="20">
        <v>34</v>
      </c>
    </row>
    <row r="2911" spans="1:12" x14ac:dyDescent="0.3">
      <c r="A2911" s="21">
        <v>43696</v>
      </c>
      <c r="B2911" s="20" t="s">
        <v>770</v>
      </c>
      <c r="C2911" s="20" t="s">
        <v>771</v>
      </c>
      <c r="D2911" s="20" t="s">
        <v>759</v>
      </c>
      <c r="E2911" s="20">
        <v>11520</v>
      </c>
      <c r="F2911" s="20" t="s">
        <v>902</v>
      </c>
      <c r="G2911" s="20">
        <v>32</v>
      </c>
      <c r="H2911" s="20">
        <v>360</v>
      </c>
      <c r="I2911" s="20">
        <v>714.05</v>
      </c>
      <c r="J2911" s="20">
        <v>2019</v>
      </c>
      <c r="K2911" s="20">
        <v>8</v>
      </c>
      <c r="L2911" s="20">
        <v>34</v>
      </c>
    </row>
    <row r="2912" spans="1:12" x14ac:dyDescent="0.3">
      <c r="A2912" s="21">
        <v>43696</v>
      </c>
      <c r="B2912" s="20" t="s">
        <v>773</v>
      </c>
      <c r="C2912" s="20" t="s">
        <v>774</v>
      </c>
      <c r="D2912" s="20" t="s">
        <v>759</v>
      </c>
      <c r="E2912" s="20">
        <v>6120</v>
      </c>
      <c r="F2912" s="20" t="s">
        <v>1129</v>
      </c>
      <c r="G2912" s="20">
        <v>17</v>
      </c>
      <c r="H2912" s="20">
        <v>360</v>
      </c>
      <c r="I2912" s="20">
        <v>386.25</v>
      </c>
      <c r="J2912" s="20">
        <v>2019</v>
      </c>
      <c r="K2912" s="20">
        <v>8</v>
      </c>
      <c r="L2912" s="20">
        <v>34</v>
      </c>
    </row>
    <row r="2913" spans="1:12" x14ac:dyDescent="0.3">
      <c r="A2913" s="21">
        <v>43696</v>
      </c>
      <c r="B2913" s="20" t="s">
        <v>757</v>
      </c>
      <c r="C2913" s="20" t="s">
        <v>758</v>
      </c>
      <c r="D2913" s="20" t="s">
        <v>759</v>
      </c>
      <c r="E2913" s="20">
        <v>11520</v>
      </c>
      <c r="F2913" s="20" t="s">
        <v>898</v>
      </c>
      <c r="G2913" s="20">
        <v>32</v>
      </c>
      <c r="H2913" s="20">
        <v>360</v>
      </c>
      <c r="I2913" s="20">
        <v>724.1</v>
      </c>
      <c r="J2913" s="20">
        <v>2019</v>
      </c>
      <c r="K2913" s="20">
        <v>8</v>
      </c>
      <c r="L2913" s="20">
        <v>34</v>
      </c>
    </row>
    <row r="2914" spans="1:12" x14ac:dyDescent="0.3">
      <c r="A2914" s="21">
        <v>43696</v>
      </c>
      <c r="B2914" s="20" t="s">
        <v>761</v>
      </c>
      <c r="C2914" s="20" t="s">
        <v>762</v>
      </c>
      <c r="D2914" s="20" t="s">
        <v>759</v>
      </c>
      <c r="E2914" s="20">
        <v>10080</v>
      </c>
      <c r="F2914" s="20" t="s">
        <v>899</v>
      </c>
      <c r="G2914" s="20">
        <v>28</v>
      </c>
      <c r="H2914" s="20">
        <v>360</v>
      </c>
      <c r="I2914" s="20">
        <v>654.29999999999995</v>
      </c>
      <c r="J2914" s="20">
        <v>2019</v>
      </c>
      <c r="K2914" s="20">
        <v>8</v>
      </c>
      <c r="L2914" s="20">
        <v>34</v>
      </c>
    </row>
    <row r="2915" spans="1:12" x14ac:dyDescent="0.3">
      <c r="A2915" s="21">
        <v>43696</v>
      </c>
      <c r="B2915" s="20" t="s">
        <v>764</v>
      </c>
      <c r="C2915" s="20" t="s">
        <v>765</v>
      </c>
      <c r="D2915" s="20" t="s">
        <v>759</v>
      </c>
      <c r="E2915" s="20">
        <v>7920</v>
      </c>
      <c r="F2915" s="20" t="s">
        <v>900</v>
      </c>
      <c r="G2915" s="20">
        <v>22</v>
      </c>
      <c r="H2915" s="20">
        <v>360</v>
      </c>
      <c r="I2915" s="20">
        <v>513</v>
      </c>
      <c r="J2915" s="20">
        <v>2019</v>
      </c>
      <c r="K2915" s="20">
        <v>8</v>
      </c>
      <c r="L2915" s="20">
        <v>34</v>
      </c>
    </row>
    <row r="2916" spans="1:12" x14ac:dyDescent="0.3">
      <c r="A2916" s="21">
        <v>43696</v>
      </c>
      <c r="B2916" s="20" t="s">
        <v>767</v>
      </c>
      <c r="C2916" s="20" t="s">
        <v>768</v>
      </c>
      <c r="D2916" s="20" t="s">
        <v>759</v>
      </c>
      <c r="E2916" s="20">
        <v>14760</v>
      </c>
      <c r="F2916" s="20" t="s">
        <v>901</v>
      </c>
      <c r="G2916" s="20">
        <v>41</v>
      </c>
      <c r="H2916" s="20">
        <v>360</v>
      </c>
      <c r="I2916" s="20">
        <v>831.8</v>
      </c>
      <c r="J2916" s="20">
        <v>2019</v>
      </c>
      <c r="K2916" s="20">
        <v>8</v>
      </c>
      <c r="L2916" s="20">
        <v>34</v>
      </c>
    </row>
    <row r="2917" spans="1:12" x14ac:dyDescent="0.3">
      <c r="A2917" s="21">
        <v>43696</v>
      </c>
      <c r="B2917" s="20" t="s">
        <v>770</v>
      </c>
      <c r="C2917" s="20" t="s">
        <v>771</v>
      </c>
      <c r="D2917" s="20" t="s">
        <v>759</v>
      </c>
      <c r="E2917" s="20">
        <v>12240</v>
      </c>
      <c r="F2917" s="20" t="s">
        <v>902</v>
      </c>
      <c r="G2917" s="20">
        <v>34</v>
      </c>
      <c r="H2917" s="20">
        <v>360</v>
      </c>
      <c r="I2917" s="20">
        <v>757.5</v>
      </c>
      <c r="J2917" s="20">
        <v>2019</v>
      </c>
      <c r="K2917" s="20">
        <v>8</v>
      </c>
      <c r="L2917" s="20">
        <v>34</v>
      </c>
    </row>
    <row r="2918" spans="1:12" x14ac:dyDescent="0.3">
      <c r="A2918" s="21">
        <v>43696</v>
      </c>
      <c r="B2918" s="20" t="s">
        <v>773</v>
      </c>
      <c r="C2918" s="20" t="s">
        <v>774</v>
      </c>
      <c r="D2918" s="20" t="s">
        <v>759</v>
      </c>
      <c r="E2918" s="20">
        <v>4320</v>
      </c>
      <c r="F2918" s="20" t="s">
        <v>1129</v>
      </c>
      <c r="G2918" s="20">
        <v>12</v>
      </c>
      <c r="H2918" s="20">
        <v>360</v>
      </c>
      <c r="I2918" s="20">
        <v>275.85000000000002</v>
      </c>
      <c r="J2918" s="20">
        <v>2019</v>
      </c>
      <c r="K2918" s="20">
        <v>8</v>
      </c>
      <c r="L2918" s="20">
        <v>34</v>
      </c>
    </row>
    <row r="2919" spans="1:12" x14ac:dyDescent="0.3">
      <c r="A2919" s="21">
        <v>43696</v>
      </c>
      <c r="B2919" s="20" t="s">
        <v>757</v>
      </c>
      <c r="C2919" s="20" t="s">
        <v>758</v>
      </c>
      <c r="D2919" s="20" t="s">
        <v>759</v>
      </c>
      <c r="E2919" s="20">
        <v>11520</v>
      </c>
      <c r="F2919" s="20" t="s">
        <v>898</v>
      </c>
      <c r="G2919" s="20">
        <v>32</v>
      </c>
      <c r="H2919" s="20">
        <v>360</v>
      </c>
      <c r="I2919" s="20">
        <v>721.45</v>
      </c>
      <c r="J2919" s="20">
        <v>2019</v>
      </c>
      <c r="K2919" s="20">
        <v>8</v>
      </c>
      <c r="L2919" s="20">
        <v>34</v>
      </c>
    </row>
    <row r="2920" spans="1:12" x14ac:dyDescent="0.3">
      <c r="A2920" s="21">
        <v>43696</v>
      </c>
      <c r="B2920" s="20" t="s">
        <v>761</v>
      </c>
      <c r="C2920" s="20" t="s">
        <v>762</v>
      </c>
      <c r="D2920" s="20" t="s">
        <v>759</v>
      </c>
      <c r="E2920" s="20">
        <v>9720</v>
      </c>
      <c r="F2920" s="20" t="s">
        <v>899</v>
      </c>
      <c r="G2920" s="20">
        <v>27</v>
      </c>
      <c r="H2920" s="20">
        <v>360</v>
      </c>
      <c r="I2920" s="20">
        <v>626.65</v>
      </c>
      <c r="J2920" s="20">
        <v>2019</v>
      </c>
      <c r="K2920" s="20">
        <v>8</v>
      </c>
      <c r="L2920" s="20">
        <v>34</v>
      </c>
    </row>
    <row r="2921" spans="1:12" x14ac:dyDescent="0.3">
      <c r="A2921" s="21">
        <v>43696</v>
      </c>
      <c r="B2921" s="20" t="s">
        <v>764</v>
      </c>
      <c r="C2921" s="20" t="s">
        <v>765</v>
      </c>
      <c r="D2921" s="20" t="s">
        <v>759</v>
      </c>
      <c r="E2921" s="20">
        <v>7920</v>
      </c>
      <c r="F2921" s="20" t="s">
        <v>900</v>
      </c>
      <c r="G2921" s="20">
        <v>22</v>
      </c>
      <c r="H2921" s="20">
        <v>360</v>
      </c>
      <c r="I2921" s="20">
        <v>511.1</v>
      </c>
      <c r="J2921" s="20">
        <v>2019</v>
      </c>
      <c r="K2921" s="20">
        <v>8</v>
      </c>
      <c r="L2921" s="20">
        <v>34</v>
      </c>
    </row>
    <row r="2922" spans="1:12" x14ac:dyDescent="0.3">
      <c r="A2922" s="21">
        <v>43696</v>
      </c>
      <c r="B2922" s="20" t="s">
        <v>767</v>
      </c>
      <c r="C2922" s="20" t="s">
        <v>768</v>
      </c>
      <c r="D2922" s="20" t="s">
        <v>759</v>
      </c>
      <c r="E2922" s="20">
        <v>14400</v>
      </c>
      <c r="F2922" s="20" t="s">
        <v>901</v>
      </c>
      <c r="G2922" s="20">
        <v>40</v>
      </c>
      <c r="H2922" s="20">
        <v>360</v>
      </c>
      <c r="I2922" s="20">
        <v>809.8</v>
      </c>
      <c r="J2922" s="20">
        <v>2019</v>
      </c>
      <c r="K2922" s="20">
        <v>8</v>
      </c>
      <c r="L2922" s="20">
        <v>34</v>
      </c>
    </row>
    <row r="2923" spans="1:12" x14ac:dyDescent="0.3">
      <c r="A2923" s="21">
        <v>43696</v>
      </c>
      <c r="B2923" s="20" t="s">
        <v>770</v>
      </c>
      <c r="C2923" s="20" t="s">
        <v>771</v>
      </c>
      <c r="D2923" s="20" t="s">
        <v>759</v>
      </c>
      <c r="E2923" s="20">
        <v>13320</v>
      </c>
      <c r="F2923" s="20" t="s">
        <v>902</v>
      </c>
      <c r="G2923" s="20">
        <v>37</v>
      </c>
      <c r="H2923" s="20">
        <v>360</v>
      </c>
      <c r="I2923" s="20">
        <v>819.85</v>
      </c>
      <c r="J2923" s="20">
        <v>2019</v>
      </c>
      <c r="K2923" s="20">
        <v>8</v>
      </c>
      <c r="L2923" s="20">
        <v>34</v>
      </c>
    </row>
    <row r="2924" spans="1:12" x14ac:dyDescent="0.3">
      <c r="A2924" s="21">
        <v>43696</v>
      </c>
      <c r="B2924" s="20" t="s">
        <v>773</v>
      </c>
      <c r="C2924" s="20" t="s">
        <v>774</v>
      </c>
      <c r="D2924" s="20" t="s">
        <v>759</v>
      </c>
      <c r="E2924" s="20">
        <v>3600</v>
      </c>
      <c r="F2924" s="20" t="s">
        <v>1129</v>
      </c>
      <c r="G2924" s="20">
        <v>10</v>
      </c>
      <c r="H2924" s="20">
        <v>360</v>
      </c>
      <c r="I2924" s="20">
        <v>230.3</v>
      </c>
      <c r="J2924" s="20">
        <v>2019</v>
      </c>
      <c r="K2924" s="20">
        <v>8</v>
      </c>
      <c r="L2924" s="20">
        <v>34</v>
      </c>
    </row>
    <row r="2925" spans="1:12" x14ac:dyDescent="0.3">
      <c r="A2925" s="21">
        <v>43692</v>
      </c>
      <c r="B2925" s="20" t="s">
        <v>757</v>
      </c>
      <c r="C2925" s="20" t="s">
        <v>758</v>
      </c>
      <c r="D2925" s="20" t="s">
        <v>759</v>
      </c>
      <c r="E2925" s="20">
        <v>10800</v>
      </c>
      <c r="F2925" s="20" t="s">
        <v>898</v>
      </c>
      <c r="G2925" s="20">
        <v>30</v>
      </c>
      <c r="H2925" s="20">
        <v>360</v>
      </c>
      <c r="I2925" s="20">
        <v>678.75</v>
      </c>
      <c r="J2925" s="20">
        <v>2019</v>
      </c>
      <c r="K2925" s="20">
        <v>8</v>
      </c>
      <c r="L2925" s="20">
        <v>33</v>
      </c>
    </row>
    <row r="2926" spans="1:12" x14ac:dyDescent="0.3">
      <c r="A2926" s="21">
        <v>43692</v>
      </c>
      <c r="B2926" s="20" t="s">
        <v>761</v>
      </c>
      <c r="C2926" s="20" t="s">
        <v>762</v>
      </c>
      <c r="D2926" s="20" t="s">
        <v>759</v>
      </c>
      <c r="E2926" s="20">
        <v>10440</v>
      </c>
      <c r="F2926" s="20" t="s">
        <v>899</v>
      </c>
      <c r="G2926" s="20">
        <v>29</v>
      </c>
      <c r="H2926" s="20">
        <v>360</v>
      </c>
      <c r="I2926" s="20">
        <v>673.67</v>
      </c>
      <c r="J2926" s="20">
        <v>2019</v>
      </c>
      <c r="K2926" s="20">
        <v>8</v>
      </c>
      <c r="L2926" s="20">
        <v>33</v>
      </c>
    </row>
    <row r="2927" spans="1:12" x14ac:dyDescent="0.3">
      <c r="A2927" s="21">
        <v>43692</v>
      </c>
      <c r="B2927" s="20" t="s">
        <v>764</v>
      </c>
      <c r="C2927" s="20" t="s">
        <v>765</v>
      </c>
      <c r="D2927" s="20" t="s">
        <v>759</v>
      </c>
      <c r="E2927" s="20">
        <v>7560</v>
      </c>
      <c r="F2927" s="20" t="s">
        <v>900</v>
      </c>
      <c r="G2927" s="20">
        <v>21</v>
      </c>
      <c r="H2927" s="20">
        <v>360</v>
      </c>
      <c r="I2927" s="20">
        <v>487.09</v>
      </c>
      <c r="J2927" s="20">
        <v>2019</v>
      </c>
      <c r="K2927" s="20">
        <v>8</v>
      </c>
      <c r="L2927" s="20">
        <v>33</v>
      </c>
    </row>
    <row r="2928" spans="1:12" x14ac:dyDescent="0.3">
      <c r="A2928" s="21">
        <v>43692</v>
      </c>
      <c r="B2928" s="20" t="s">
        <v>767</v>
      </c>
      <c r="C2928" s="20" t="s">
        <v>768</v>
      </c>
      <c r="D2928" s="20" t="s">
        <v>759</v>
      </c>
      <c r="E2928" s="20">
        <v>14400</v>
      </c>
      <c r="F2928" s="20" t="s">
        <v>901</v>
      </c>
      <c r="G2928" s="20">
        <v>40</v>
      </c>
      <c r="H2928" s="20">
        <v>360</v>
      </c>
      <c r="I2928" s="20">
        <v>809.7</v>
      </c>
      <c r="J2928" s="20">
        <v>2019</v>
      </c>
      <c r="K2928" s="20">
        <v>8</v>
      </c>
      <c r="L2928" s="20">
        <v>33</v>
      </c>
    </row>
    <row r="2929" spans="1:12" x14ac:dyDescent="0.3">
      <c r="A2929" s="21">
        <v>43692</v>
      </c>
      <c r="B2929" s="20" t="s">
        <v>770</v>
      </c>
      <c r="C2929" s="20" t="s">
        <v>771</v>
      </c>
      <c r="D2929" s="20" t="s">
        <v>759</v>
      </c>
      <c r="E2929" s="20">
        <v>11160</v>
      </c>
      <c r="F2929" s="20" t="s">
        <v>902</v>
      </c>
      <c r="G2929" s="20">
        <v>31</v>
      </c>
      <c r="H2929" s="20">
        <v>360</v>
      </c>
      <c r="I2929" s="20">
        <v>691.55</v>
      </c>
      <c r="J2929" s="20">
        <v>2019</v>
      </c>
      <c r="K2929" s="20">
        <v>8</v>
      </c>
      <c r="L2929" s="20">
        <v>33</v>
      </c>
    </row>
    <row r="2930" spans="1:12" x14ac:dyDescent="0.3">
      <c r="A2930" s="21">
        <v>43692</v>
      </c>
      <c r="B2930" s="20" t="s">
        <v>773</v>
      </c>
      <c r="C2930" s="20" t="s">
        <v>774</v>
      </c>
      <c r="D2930" s="20" t="s">
        <v>759</v>
      </c>
      <c r="E2930" s="20">
        <v>3600</v>
      </c>
      <c r="F2930" s="20" t="s">
        <v>1129</v>
      </c>
      <c r="G2930" s="20">
        <v>10</v>
      </c>
      <c r="H2930" s="20">
        <v>360</v>
      </c>
      <c r="I2930" s="20">
        <v>229.85</v>
      </c>
      <c r="J2930" s="20">
        <v>2019</v>
      </c>
      <c r="K2930" s="20">
        <v>8</v>
      </c>
      <c r="L2930" s="20">
        <v>33</v>
      </c>
    </row>
    <row r="2931" spans="1:12" x14ac:dyDescent="0.3">
      <c r="A2931" s="21">
        <v>43692</v>
      </c>
      <c r="B2931" s="20" t="s">
        <v>757</v>
      </c>
      <c r="C2931" s="20" t="s">
        <v>758</v>
      </c>
      <c r="D2931" s="20" t="s">
        <v>759</v>
      </c>
      <c r="E2931" s="20">
        <v>12240</v>
      </c>
      <c r="F2931" s="20" t="s">
        <v>898</v>
      </c>
      <c r="G2931" s="20">
        <v>34</v>
      </c>
      <c r="H2931" s="20">
        <v>360</v>
      </c>
      <c r="I2931" s="20">
        <v>765.6</v>
      </c>
      <c r="J2931" s="20">
        <v>2019</v>
      </c>
      <c r="K2931" s="20">
        <v>8</v>
      </c>
      <c r="L2931" s="20">
        <v>33</v>
      </c>
    </row>
    <row r="2932" spans="1:12" x14ac:dyDescent="0.3">
      <c r="A2932" s="21">
        <v>43692</v>
      </c>
      <c r="B2932" s="20" t="s">
        <v>761</v>
      </c>
      <c r="C2932" s="20" t="s">
        <v>762</v>
      </c>
      <c r="D2932" s="20" t="s">
        <v>759</v>
      </c>
      <c r="E2932" s="20">
        <v>9000</v>
      </c>
      <c r="F2932" s="20" t="s">
        <v>899</v>
      </c>
      <c r="G2932" s="20">
        <v>25</v>
      </c>
      <c r="H2932" s="20">
        <v>360</v>
      </c>
      <c r="I2932" s="20">
        <v>584.6</v>
      </c>
      <c r="J2932" s="20">
        <v>2019</v>
      </c>
      <c r="K2932" s="20">
        <v>8</v>
      </c>
      <c r="L2932" s="20">
        <v>33</v>
      </c>
    </row>
    <row r="2933" spans="1:12" x14ac:dyDescent="0.3">
      <c r="A2933" s="21">
        <v>43692</v>
      </c>
      <c r="B2933" s="20" t="s">
        <v>764</v>
      </c>
      <c r="C2933" s="20" t="s">
        <v>765</v>
      </c>
      <c r="D2933" s="20" t="s">
        <v>759</v>
      </c>
      <c r="E2933" s="20">
        <v>8280</v>
      </c>
      <c r="F2933" s="20" t="s">
        <v>900</v>
      </c>
      <c r="G2933" s="20">
        <v>23</v>
      </c>
      <c r="H2933" s="20">
        <v>360</v>
      </c>
      <c r="I2933" s="20">
        <v>529.9</v>
      </c>
      <c r="J2933" s="20">
        <v>2019</v>
      </c>
      <c r="K2933" s="20">
        <v>8</v>
      </c>
      <c r="L2933" s="20">
        <v>33</v>
      </c>
    </row>
    <row r="2934" spans="1:12" x14ac:dyDescent="0.3">
      <c r="A2934" s="21">
        <v>43692</v>
      </c>
      <c r="B2934" s="20" t="s">
        <v>767</v>
      </c>
      <c r="C2934" s="20" t="s">
        <v>768</v>
      </c>
      <c r="D2934" s="20" t="s">
        <v>759</v>
      </c>
      <c r="E2934" s="20">
        <v>14760</v>
      </c>
      <c r="F2934" s="20" t="s">
        <v>901</v>
      </c>
      <c r="G2934" s="20">
        <v>41</v>
      </c>
      <c r="H2934" s="20">
        <v>360</v>
      </c>
      <c r="I2934" s="20">
        <v>833.65</v>
      </c>
      <c r="J2934" s="20">
        <v>2019</v>
      </c>
      <c r="K2934" s="20">
        <v>8</v>
      </c>
      <c r="L2934" s="20">
        <v>33</v>
      </c>
    </row>
    <row r="2935" spans="1:12" x14ac:dyDescent="0.3">
      <c r="A2935" s="21">
        <v>43692</v>
      </c>
      <c r="B2935" s="20" t="s">
        <v>770</v>
      </c>
      <c r="C2935" s="20" t="s">
        <v>771</v>
      </c>
      <c r="D2935" s="20" t="s">
        <v>759</v>
      </c>
      <c r="E2935" s="20">
        <v>11880</v>
      </c>
      <c r="F2935" s="20" t="s">
        <v>902</v>
      </c>
      <c r="G2935" s="20">
        <v>33</v>
      </c>
      <c r="H2935" s="20">
        <v>360</v>
      </c>
      <c r="I2935" s="20">
        <v>735.75</v>
      </c>
      <c r="J2935" s="20">
        <v>2019</v>
      </c>
      <c r="K2935" s="20">
        <v>8</v>
      </c>
      <c r="L2935" s="20">
        <v>33</v>
      </c>
    </row>
    <row r="2936" spans="1:12" x14ac:dyDescent="0.3">
      <c r="A2936" s="21">
        <v>43692</v>
      </c>
      <c r="B2936" s="20" t="s">
        <v>773</v>
      </c>
      <c r="C2936" s="20" t="s">
        <v>774</v>
      </c>
      <c r="D2936" s="20" t="s">
        <v>759</v>
      </c>
      <c r="E2936" s="20">
        <v>6120</v>
      </c>
      <c r="F2936" s="20" t="s">
        <v>1129</v>
      </c>
      <c r="G2936" s="20">
        <v>17</v>
      </c>
      <c r="H2936" s="20">
        <v>360</v>
      </c>
      <c r="I2936" s="20">
        <v>384.1</v>
      </c>
      <c r="J2936" s="20">
        <v>2019</v>
      </c>
      <c r="K2936" s="20">
        <v>8</v>
      </c>
      <c r="L2936" s="20">
        <v>33</v>
      </c>
    </row>
    <row r="2937" spans="1:12" x14ac:dyDescent="0.3">
      <c r="A2937" s="21">
        <v>43691</v>
      </c>
      <c r="B2937" s="20" t="s">
        <v>757</v>
      </c>
      <c r="C2937" s="20" t="s">
        <v>758</v>
      </c>
      <c r="D2937" s="20" t="s">
        <v>759</v>
      </c>
      <c r="E2937" s="20">
        <v>10440</v>
      </c>
      <c r="F2937" s="20" t="s">
        <v>898</v>
      </c>
      <c r="G2937" s="20">
        <v>29</v>
      </c>
      <c r="H2937" s="20">
        <v>360</v>
      </c>
      <c r="I2937" s="20">
        <v>661.47</v>
      </c>
      <c r="J2937" s="20">
        <v>2019</v>
      </c>
      <c r="K2937" s="20">
        <v>8</v>
      </c>
      <c r="L2937" s="20">
        <v>33</v>
      </c>
    </row>
    <row r="2938" spans="1:12" x14ac:dyDescent="0.3">
      <c r="A2938" s="21">
        <v>43691</v>
      </c>
      <c r="B2938" s="20" t="s">
        <v>761</v>
      </c>
      <c r="C2938" s="20" t="s">
        <v>762</v>
      </c>
      <c r="D2938" s="20" t="s">
        <v>759</v>
      </c>
      <c r="E2938" s="20">
        <v>11520</v>
      </c>
      <c r="F2938" s="20" t="s">
        <v>899</v>
      </c>
      <c r="G2938" s="20">
        <v>32</v>
      </c>
      <c r="H2938" s="20">
        <v>360</v>
      </c>
      <c r="I2938" s="20">
        <v>765.63</v>
      </c>
      <c r="J2938" s="20">
        <v>2019</v>
      </c>
      <c r="K2938" s="20">
        <v>8</v>
      </c>
      <c r="L2938" s="20">
        <v>33</v>
      </c>
    </row>
    <row r="2939" spans="1:12" x14ac:dyDescent="0.3">
      <c r="A2939" s="21">
        <v>43691</v>
      </c>
      <c r="B2939" s="20" t="s">
        <v>764</v>
      </c>
      <c r="C2939" s="20" t="s">
        <v>765</v>
      </c>
      <c r="D2939" s="20" t="s">
        <v>759</v>
      </c>
      <c r="E2939" s="20">
        <v>7920</v>
      </c>
      <c r="F2939" s="20" t="s">
        <v>900</v>
      </c>
      <c r="G2939" s="20">
        <v>22</v>
      </c>
      <c r="H2939" s="20">
        <v>360</v>
      </c>
      <c r="I2939" s="20">
        <v>508.25</v>
      </c>
      <c r="J2939" s="20">
        <v>2019</v>
      </c>
      <c r="K2939" s="20">
        <v>8</v>
      </c>
      <c r="L2939" s="20">
        <v>33</v>
      </c>
    </row>
    <row r="2940" spans="1:12" x14ac:dyDescent="0.3">
      <c r="A2940" s="21">
        <v>43691</v>
      </c>
      <c r="B2940" s="20" t="s">
        <v>767</v>
      </c>
      <c r="C2940" s="20" t="s">
        <v>768</v>
      </c>
      <c r="D2940" s="20" t="s">
        <v>759</v>
      </c>
      <c r="E2940" s="20">
        <v>15120</v>
      </c>
      <c r="F2940" s="20" t="s">
        <v>901</v>
      </c>
      <c r="G2940" s="20">
        <v>42</v>
      </c>
      <c r="H2940" s="20">
        <v>360</v>
      </c>
      <c r="I2940" s="20">
        <v>854.45</v>
      </c>
      <c r="J2940" s="20">
        <v>2019</v>
      </c>
      <c r="K2940" s="20">
        <v>8</v>
      </c>
      <c r="L2940" s="20">
        <v>33</v>
      </c>
    </row>
    <row r="2941" spans="1:12" x14ac:dyDescent="0.3">
      <c r="A2941" s="21">
        <v>43691</v>
      </c>
      <c r="B2941" s="20" t="s">
        <v>770</v>
      </c>
      <c r="C2941" s="20" t="s">
        <v>771</v>
      </c>
      <c r="D2941" s="20" t="s">
        <v>759</v>
      </c>
      <c r="E2941" s="20">
        <v>12600</v>
      </c>
      <c r="F2941" s="20" t="s">
        <v>902</v>
      </c>
      <c r="G2941" s="20">
        <v>35</v>
      </c>
      <c r="H2941" s="20">
        <v>360</v>
      </c>
      <c r="I2941" s="20">
        <v>784.45</v>
      </c>
      <c r="J2941" s="20">
        <v>2019</v>
      </c>
      <c r="K2941" s="20">
        <v>8</v>
      </c>
      <c r="L2941" s="20">
        <v>33</v>
      </c>
    </row>
    <row r="2942" spans="1:12" x14ac:dyDescent="0.3">
      <c r="A2942" s="21">
        <v>43689</v>
      </c>
      <c r="B2942" s="20" t="s">
        <v>826</v>
      </c>
      <c r="C2942" s="20" t="s">
        <v>827</v>
      </c>
      <c r="D2942" s="20" t="s">
        <v>759</v>
      </c>
      <c r="E2942" s="20">
        <v>22320</v>
      </c>
      <c r="F2942" s="20" t="s">
        <v>903</v>
      </c>
      <c r="G2942" s="20">
        <v>62</v>
      </c>
      <c r="H2942" s="20">
        <v>360</v>
      </c>
      <c r="I2942" s="20">
        <v>1360.91</v>
      </c>
      <c r="J2942" s="20">
        <v>2019</v>
      </c>
      <c r="K2942" s="20">
        <v>8</v>
      </c>
      <c r="L2942" s="20">
        <v>33</v>
      </c>
    </row>
    <row r="2943" spans="1:12" x14ac:dyDescent="0.3">
      <c r="A2943" s="21">
        <v>43689</v>
      </c>
      <c r="B2943" s="20" t="s">
        <v>757</v>
      </c>
      <c r="C2943" s="20" t="s">
        <v>758</v>
      </c>
      <c r="D2943" s="20" t="s">
        <v>759</v>
      </c>
      <c r="E2943" s="20">
        <v>9720</v>
      </c>
      <c r="F2943" s="20" t="s">
        <v>904</v>
      </c>
      <c r="G2943" s="20">
        <v>27</v>
      </c>
      <c r="H2943" s="20">
        <v>360</v>
      </c>
      <c r="I2943" s="20">
        <v>618.54999999999995</v>
      </c>
      <c r="J2943" s="20">
        <v>2019</v>
      </c>
      <c r="K2943" s="20">
        <v>8</v>
      </c>
      <c r="L2943" s="20">
        <v>33</v>
      </c>
    </row>
    <row r="2944" spans="1:12" x14ac:dyDescent="0.3">
      <c r="A2944" s="21">
        <v>43689</v>
      </c>
      <c r="B2944" s="20" t="s">
        <v>761</v>
      </c>
      <c r="C2944" s="20" t="s">
        <v>762</v>
      </c>
      <c r="D2944" s="20" t="s">
        <v>759</v>
      </c>
      <c r="E2944" s="20">
        <v>8280</v>
      </c>
      <c r="F2944" s="20" t="s">
        <v>905</v>
      </c>
      <c r="G2944" s="20">
        <v>23</v>
      </c>
      <c r="H2944" s="20">
        <v>360</v>
      </c>
      <c r="I2944" s="20">
        <v>545.9</v>
      </c>
      <c r="J2944" s="20">
        <v>2019</v>
      </c>
      <c r="K2944" s="20">
        <v>8</v>
      </c>
      <c r="L2944" s="20">
        <v>33</v>
      </c>
    </row>
    <row r="2945" spans="1:12" x14ac:dyDescent="0.3">
      <c r="A2945" s="21">
        <v>43689</v>
      </c>
      <c r="B2945" s="20" t="s">
        <v>764</v>
      </c>
      <c r="C2945" s="20" t="s">
        <v>765</v>
      </c>
      <c r="D2945" s="20" t="s">
        <v>759</v>
      </c>
      <c r="E2945" s="20">
        <v>7920</v>
      </c>
      <c r="F2945" s="20" t="s">
        <v>906</v>
      </c>
      <c r="G2945" s="20">
        <v>22</v>
      </c>
      <c r="H2945" s="20">
        <v>360</v>
      </c>
      <c r="I2945" s="20">
        <v>505.35</v>
      </c>
      <c r="J2945" s="20">
        <v>2019</v>
      </c>
      <c r="K2945" s="20">
        <v>8</v>
      </c>
      <c r="L2945" s="20">
        <v>33</v>
      </c>
    </row>
    <row r="2946" spans="1:12" x14ac:dyDescent="0.3">
      <c r="A2946" s="21">
        <v>43689</v>
      </c>
      <c r="B2946" s="20" t="s">
        <v>767</v>
      </c>
      <c r="C2946" s="20" t="s">
        <v>768</v>
      </c>
      <c r="D2946" s="20" t="s">
        <v>759</v>
      </c>
      <c r="E2946" s="20">
        <v>12960</v>
      </c>
      <c r="F2946" s="20" t="s">
        <v>907</v>
      </c>
      <c r="G2946" s="20">
        <v>36</v>
      </c>
      <c r="H2946" s="20">
        <v>360</v>
      </c>
      <c r="I2946" s="20">
        <v>736.4</v>
      </c>
      <c r="J2946" s="20">
        <v>2019</v>
      </c>
      <c r="K2946" s="20">
        <v>8</v>
      </c>
      <c r="L2946" s="20">
        <v>33</v>
      </c>
    </row>
    <row r="2947" spans="1:12" x14ac:dyDescent="0.3">
      <c r="A2947" s="21">
        <v>43689</v>
      </c>
      <c r="B2947" s="20" t="s">
        <v>770</v>
      </c>
      <c r="C2947" s="20" t="s">
        <v>771</v>
      </c>
      <c r="D2947" s="20" t="s">
        <v>759</v>
      </c>
      <c r="E2947" s="20">
        <v>11160</v>
      </c>
      <c r="F2947" s="20" t="s">
        <v>908</v>
      </c>
      <c r="G2947" s="20">
        <v>31</v>
      </c>
      <c r="H2947" s="20">
        <v>360</v>
      </c>
      <c r="I2947" s="20">
        <v>695</v>
      </c>
      <c r="J2947" s="20">
        <v>2019</v>
      </c>
      <c r="K2947" s="20">
        <v>8</v>
      </c>
      <c r="L2947" s="20">
        <v>33</v>
      </c>
    </row>
    <row r="2948" spans="1:12" x14ac:dyDescent="0.3">
      <c r="A2948" s="21">
        <v>43689</v>
      </c>
      <c r="B2948" s="20" t="s">
        <v>773</v>
      </c>
      <c r="C2948" s="20" t="s">
        <v>774</v>
      </c>
      <c r="D2948" s="20" t="s">
        <v>759</v>
      </c>
      <c r="E2948" s="20">
        <v>1800</v>
      </c>
      <c r="F2948" s="20" t="s">
        <v>1130</v>
      </c>
      <c r="G2948" s="20">
        <v>5</v>
      </c>
      <c r="H2948" s="20">
        <v>360</v>
      </c>
      <c r="I2948" s="20">
        <v>110.6</v>
      </c>
      <c r="J2948" s="20">
        <v>2019</v>
      </c>
      <c r="K2948" s="20">
        <v>8</v>
      </c>
      <c r="L2948" s="20">
        <v>33</v>
      </c>
    </row>
    <row r="2949" spans="1:12" x14ac:dyDescent="0.3">
      <c r="A2949" s="21">
        <v>43689</v>
      </c>
      <c r="B2949" s="20" t="s">
        <v>826</v>
      </c>
      <c r="C2949" s="20" t="s">
        <v>827</v>
      </c>
      <c r="D2949" s="20" t="s">
        <v>759</v>
      </c>
      <c r="E2949" s="20">
        <v>9000</v>
      </c>
      <c r="F2949" s="20" t="s">
        <v>903</v>
      </c>
      <c r="G2949" s="20">
        <v>25</v>
      </c>
      <c r="H2949" s="20">
        <v>360</v>
      </c>
      <c r="I2949" s="20">
        <v>552.20000000000005</v>
      </c>
      <c r="J2949" s="20">
        <v>2019</v>
      </c>
      <c r="K2949" s="20">
        <v>8</v>
      </c>
      <c r="L2949" s="20">
        <v>33</v>
      </c>
    </row>
    <row r="2950" spans="1:12" x14ac:dyDescent="0.3">
      <c r="A2950" s="21">
        <v>43689</v>
      </c>
      <c r="B2950" s="20" t="s">
        <v>757</v>
      </c>
      <c r="C2950" s="20" t="s">
        <v>758</v>
      </c>
      <c r="D2950" s="20" t="s">
        <v>759</v>
      </c>
      <c r="E2950" s="20">
        <v>10440</v>
      </c>
      <c r="F2950" s="20" t="s">
        <v>904</v>
      </c>
      <c r="G2950" s="20">
        <v>29</v>
      </c>
      <c r="H2950" s="20">
        <v>360</v>
      </c>
      <c r="I2950" s="20">
        <v>661.7</v>
      </c>
      <c r="J2950" s="20">
        <v>2019</v>
      </c>
      <c r="K2950" s="20">
        <v>8</v>
      </c>
      <c r="L2950" s="20">
        <v>33</v>
      </c>
    </row>
    <row r="2951" spans="1:12" x14ac:dyDescent="0.3">
      <c r="A2951" s="21">
        <v>43689</v>
      </c>
      <c r="B2951" s="20" t="s">
        <v>761</v>
      </c>
      <c r="C2951" s="20" t="s">
        <v>762</v>
      </c>
      <c r="D2951" s="20" t="s">
        <v>759</v>
      </c>
      <c r="E2951" s="20">
        <v>9720</v>
      </c>
      <c r="F2951" s="20" t="s">
        <v>905</v>
      </c>
      <c r="G2951" s="20">
        <v>27</v>
      </c>
      <c r="H2951" s="20">
        <v>360</v>
      </c>
      <c r="I2951" s="20">
        <v>637.80999999999995</v>
      </c>
      <c r="J2951" s="20">
        <v>2019</v>
      </c>
      <c r="K2951" s="20">
        <v>8</v>
      </c>
      <c r="L2951" s="20">
        <v>33</v>
      </c>
    </row>
    <row r="2952" spans="1:12" x14ac:dyDescent="0.3">
      <c r="A2952" s="21">
        <v>43689</v>
      </c>
      <c r="B2952" s="20" t="s">
        <v>757</v>
      </c>
      <c r="C2952" s="20" t="s">
        <v>758</v>
      </c>
      <c r="D2952" s="20" t="s">
        <v>759</v>
      </c>
      <c r="E2952" s="20">
        <v>7920</v>
      </c>
      <c r="F2952" s="20" t="s">
        <v>904</v>
      </c>
      <c r="G2952" s="20">
        <v>22</v>
      </c>
      <c r="H2952" s="20">
        <v>360</v>
      </c>
      <c r="I2952" s="20">
        <v>510.43</v>
      </c>
      <c r="J2952" s="20">
        <v>2019</v>
      </c>
      <c r="K2952" s="20">
        <v>8</v>
      </c>
      <c r="L2952" s="20">
        <v>33</v>
      </c>
    </row>
    <row r="2953" spans="1:12" x14ac:dyDescent="0.3">
      <c r="A2953" s="21">
        <v>43689</v>
      </c>
      <c r="B2953" s="20" t="s">
        <v>767</v>
      </c>
      <c r="C2953" s="20" t="s">
        <v>768</v>
      </c>
      <c r="D2953" s="20" t="s">
        <v>759</v>
      </c>
      <c r="E2953" s="20">
        <v>14040</v>
      </c>
      <c r="F2953" s="20" t="s">
        <v>907</v>
      </c>
      <c r="G2953" s="20">
        <v>39</v>
      </c>
      <c r="H2953" s="20">
        <v>360</v>
      </c>
      <c r="I2953" s="20">
        <v>792.85</v>
      </c>
      <c r="J2953" s="20">
        <v>2019</v>
      </c>
      <c r="K2953" s="20">
        <v>8</v>
      </c>
      <c r="L2953" s="20">
        <v>33</v>
      </c>
    </row>
    <row r="2954" spans="1:12" x14ac:dyDescent="0.3">
      <c r="A2954" s="21">
        <v>43689</v>
      </c>
      <c r="B2954" s="20" t="s">
        <v>770</v>
      </c>
      <c r="C2954" s="20" t="s">
        <v>771</v>
      </c>
      <c r="D2954" s="20" t="s">
        <v>759</v>
      </c>
      <c r="E2954" s="20">
        <v>12600</v>
      </c>
      <c r="F2954" s="20" t="s">
        <v>908</v>
      </c>
      <c r="G2954" s="20">
        <v>35</v>
      </c>
      <c r="H2954" s="20">
        <v>360</v>
      </c>
      <c r="I2954" s="20">
        <v>785.5</v>
      </c>
      <c r="J2954" s="20">
        <v>2019</v>
      </c>
      <c r="K2954" s="20">
        <v>8</v>
      </c>
      <c r="L2954" s="20">
        <v>33</v>
      </c>
    </row>
    <row r="2955" spans="1:12" x14ac:dyDescent="0.3">
      <c r="A2955" s="21">
        <v>43689</v>
      </c>
      <c r="B2955" s="20" t="s">
        <v>773</v>
      </c>
      <c r="C2955" s="20" t="s">
        <v>774</v>
      </c>
      <c r="D2955" s="20" t="s">
        <v>759</v>
      </c>
      <c r="E2955" s="20">
        <v>1440</v>
      </c>
      <c r="F2955" s="20" t="s">
        <v>1130</v>
      </c>
      <c r="G2955" s="20">
        <v>4</v>
      </c>
      <c r="H2955" s="20">
        <v>360</v>
      </c>
      <c r="I2955" s="20">
        <v>87.05</v>
      </c>
      <c r="J2955" s="20">
        <v>2019</v>
      </c>
      <c r="K2955" s="20">
        <v>8</v>
      </c>
      <c r="L2955" s="20">
        <v>33</v>
      </c>
    </row>
    <row r="2956" spans="1:12" x14ac:dyDescent="0.3">
      <c r="A2956" s="21">
        <v>43689</v>
      </c>
      <c r="B2956" s="20" t="s">
        <v>757</v>
      </c>
      <c r="C2956" s="20" t="s">
        <v>758</v>
      </c>
      <c r="D2956" s="20" t="s">
        <v>759</v>
      </c>
      <c r="E2956" s="20">
        <v>11160</v>
      </c>
      <c r="F2956" s="20" t="s">
        <v>904</v>
      </c>
      <c r="G2956" s="20">
        <v>31</v>
      </c>
      <c r="H2956" s="20">
        <v>360</v>
      </c>
      <c r="I2956" s="20">
        <v>701.5</v>
      </c>
      <c r="J2956" s="20">
        <v>2019</v>
      </c>
      <c r="K2956" s="20">
        <v>8</v>
      </c>
      <c r="L2956" s="20">
        <v>33</v>
      </c>
    </row>
    <row r="2957" spans="1:12" x14ac:dyDescent="0.3">
      <c r="A2957" s="21">
        <v>43689</v>
      </c>
      <c r="B2957" s="20" t="s">
        <v>761</v>
      </c>
      <c r="C2957" s="20" t="s">
        <v>762</v>
      </c>
      <c r="D2957" s="20" t="s">
        <v>759</v>
      </c>
      <c r="E2957" s="20">
        <v>10440</v>
      </c>
      <c r="F2957" s="20" t="s">
        <v>905</v>
      </c>
      <c r="G2957" s="20">
        <v>29</v>
      </c>
      <c r="H2957" s="20">
        <v>360</v>
      </c>
      <c r="I2957" s="20">
        <v>680.25</v>
      </c>
      <c r="J2957" s="20">
        <v>2019</v>
      </c>
      <c r="K2957" s="20">
        <v>8</v>
      </c>
      <c r="L2957" s="20">
        <v>33</v>
      </c>
    </row>
    <row r="2958" spans="1:12" x14ac:dyDescent="0.3">
      <c r="A2958" s="21">
        <v>43689</v>
      </c>
      <c r="B2958" s="20" t="s">
        <v>764</v>
      </c>
      <c r="C2958" s="20" t="s">
        <v>765</v>
      </c>
      <c r="D2958" s="20" t="s">
        <v>759</v>
      </c>
      <c r="E2958" s="20">
        <v>8280</v>
      </c>
      <c r="F2958" s="20" t="s">
        <v>906</v>
      </c>
      <c r="G2958" s="20">
        <v>23</v>
      </c>
      <c r="H2958" s="20">
        <v>360</v>
      </c>
      <c r="I2958" s="20">
        <v>527.5</v>
      </c>
      <c r="J2958" s="20">
        <v>2019</v>
      </c>
      <c r="K2958" s="20">
        <v>8</v>
      </c>
      <c r="L2958" s="20">
        <v>33</v>
      </c>
    </row>
    <row r="2959" spans="1:12" x14ac:dyDescent="0.3">
      <c r="A2959" s="21">
        <v>43689</v>
      </c>
      <c r="B2959" s="20" t="s">
        <v>767</v>
      </c>
      <c r="C2959" s="20" t="s">
        <v>768</v>
      </c>
      <c r="D2959" s="20" t="s">
        <v>759</v>
      </c>
      <c r="E2959" s="20">
        <v>14040</v>
      </c>
      <c r="F2959" s="20" t="s">
        <v>907</v>
      </c>
      <c r="G2959" s="20">
        <v>39</v>
      </c>
      <c r="H2959" s="20">
        <v>360</v>
      </c>
      <c r="I2959" s="20">
        <v>787.3</v>
      </c>
      <c r="J2959" s="20">
        <v>2019</v>
      </c>
      <c r="K2959" s="20">
        <v>8</v>
      </c>
      <c r="L2959" s="20">
        <v>33</v>
      </c>
    </row>
    <row r="2960" spans="1:12" x14ac:dyDescent="0.3">
      <c r="A2960" s="21">
        <v>43689</v>
      </c>
      <c r="B2960" s="20" t="s">
        <v>770</v>
      </c>
      <c r="C2960" s="20" t="s">
        <v>771</v>
      </c>
      <c r="D2960" s="20" t="s">
        <v>759</v>
      </c>
      <c r="E2960" s="20">
        <v>11880</v>
      </c>
      <c r="F2960" s="20" t="s">
        <v>908</v>
      </c>
      <c r="G2960" s="20">
        <v>33</v>
      </c>
      <c r="H2960" s="20">
        <v>360</v>
      </c>
      <c r="I2960" s="20">
        <v>737.15</v>
      </c>
      <c r="J2960" s="20">
        <v>2019</v>
      </c>
      <c r="K2960" s="20">
        <v>8</v>
      </c>
      <c r="L2960" s="20">
        <v>33</v>
      </c>
    </row>
    <row r="2961" spans="1:12" x14ac:dyDescent="0.3">
      <c r="A2961" s="21">
        <v>43689</v>
      </c>
      <c r="B2961" s="20" t="s">
        <v>773</v>
      </c>
      <c r="C2961" s="20" t="s">
        <v>774</v>
      </c>
      <c r="D2961" s="20" t="s">
        <v>759</v>
      </c>
      <c r="E2961" s="20">
        <v>1440</v>
      </c>
      <c r="F2961" s="20" t="s">
        <v>1130</v>
      </c>
      <c r="G2961" s="20">
        <v>4</v>
      </c>
      <c r="H2961" s="20">
        <v>360</v>
      </c>
      <c r="I2961" s="20">
        <v>84.26</v>
      </c>
      <c r="J2961" s="20">
        <v>2019</v>
      </c>
      <c r="K2961" s="20">
        <v>8</v>
      </c>
      <c r="L2961" s="20">
        <v>33</v>
      </c>
    </row>
    <row r="2962" spans="1:12" x14ac:dyDescent="0.3">
      <c r="A2962" s="21">
        <v>43687</v>
      </c>
      <c r="B2962" s="20" t="s">
        <v>757</v>
      </c>
      <c r="C2962" s="20" t="s">
        <v>758</v>
      </c>
      <c r="D2962" s="20" t="s">
        <v>759</v>
      </c>
      <c r="E2962" s="20">
        <v>11160</v>
      </c>
      <c r="F2962" s="20" t="s">
        <v>904</v>
      </c>
      <c r="G2962" s="20">
        <v>31</v>
      </c>
      <c r="H2962" s="20">
        <v>360</v>
      </c>
      <c r="I2962" s="20">
        <v>705.19</v>
      </c>
      <c r="J2962" s="20">
        <v>2019</v>
      </c>
      <c r="K2962" s="20">
        <v>8</v>
      </c>
      <c r="L2962" s="20">
        <v>32</v>
      </c>
    </row>
    <row r="2963" spans="1:12" x14ac:dyDescent="0.3">
      <c r="A2963" s="21">
        <v>43687</v>
      </c>
      <c r="B2963" s="20" t="s">
        <v>761</v>
      </c>
      <c r="C2963" s="20" t="s">
        <v>762</v>
      </c>
      <c r="D2963" s="20" t="s">
        <v>759</v>
      </c>
      <c r="E2963" s="20">
        <v>9720</v>
      </c>
      <c r="F2963" s="20" t="s">
        <v>905</v>
      </c>
      <c r="G2963" s="20">
        <v>27</v>
      </c>
      <c r="H2963" s="20">
        <v>360</v>
      </c>
      <c r="I2963" s="20">
        <v>638.4</v>
      </c>
      <c r="J2963" s="20">
        <v>2019</v>
      </c>
      <c r="K2963" s="20">
        <v>8</v>
      </c>
      <c r="L2963" s="20">
        <v>32</v>
      </c>
    </row>
    <row r="2964" spans="1:12" x14ac:dyDescent="0.3">
      <c r="A2964" s="21">
        <v>43687</v>
      </c>
      <c r="B2964" s="20" t="s">
        <v>764</v>
      </c>
      <c r="C2964" s="20" t="s">
        <v>765</v>
      </c>
      <c r="D2964" s="20" t="s">
        <v>759</v>
      </c>
      <c r="E2964" s="20">
        <v>7920</v>
      </c>
      <c r="F2964" s="20" t="s">
        <v>906</v>
      </c>
      <c r="G2964" s="20">
        <v>22</v>
      </c>
      <c r="H2964" s="20">
        <v>360</v>
      </c>
      <c r="I2964" s="20">
        <v>514.6</v>
      </c>
      <c r="J2964" s="20">
        <v>2019</v>
      </c>
      <c r="K2964" s="20">
        <v>8</v>
      </c>
      <c r="L2964" s="20">
        <v>32</v>
      </c>
    </row>
    <row r="2965" spans="1:12" x14ac:dyDescent="0.3">
      <c r="A2965" s="21">
        <v>43687</v>
      </c>
      <c r="B2965" s="20" t="s">
        <v>767</v>
      </c>
      <c r="C2965" s="20" t="s">
        <v>768</v>
      </c>
      <c r="D2965" s="20" t="s">
        <v>759</v>
      </c>
      <c r="E2965" s="20">
        <v>14040</v>
      </c>
      <c r="F2965" s="20" t="s">
        <v>907</v>
      </c>
      <c r="G2965" s="20">
        <v>39</v>
      </c>
      <c r="H2965" s="20">
        <v>360</v>
      </c>
      <c r="I2965" s="20">
        <v>801.8</v>
      </c>
      <c r="J2965" s="20">
        <v>2019</v>
      </c>
      <c r="K2965" s="20">
        <v>8</v>
      </c>
      <c r="L2965" s="20">
        <v>32</v>
      </c>
    </row>
    <row r="2966" spans="1:12" x14ac:dyDescent="0.3">
      <c r="A2966" s="21">
        <v>43687</v>
      </c>
      <c r="B2966" s="20" t="s">
        <v>770</v>
      </c>
      <c r="C2966" s="20" t="s">
        <v>771</v>
      </c>
      <c r="D2966" s="20" t="s">
        <v>759</v>
      </c>
      <c r="E2966" s="20">
        <v>11520</v>
      </c>
      <c r="F2966" s="20" t="s">
        <v>908</v>
      </c>
      <c r="G2966" s="20">
        <v>32</v>
      </c>
      <c r="H2966" s="20">
        <v>360</v>
      </c>
      <c r="I2966" s="20">
        <v>717.75</v>
      </c>
      <c r="J2966" s="20">
        <v>2019</v>
      </c>
      <c r="K2966" s="20">
        <v>8</v>
      </c>
      <c r="L2966" s="20">
        <v>32</v>
      </c>
    </row>
    <row r="2967" spans="1:12" x14ac:dyDescent="0.3">
      <c r="A2967" s="21">
        <v>43687</v>
      </c>
      <c r="B2967" s="20" t="s">
        <v>773</v>
      </c>
      <c r="C2967" s="20" t="s">
        <v>774</v>
      </c>
      <c r="D2967" s="20" t="s">
        <v>759</v>
      </c>
      <c r="E2967" s="20">
        <v>1080</v>
      </c>
      <c r="F2967" s="20" t="s">
        <v>1130</v>
      </c>
      <c r="G2967" s="20">
        <v>3</v>
      </c>
      <c r="H2967" s="20">
        <v>360</v>
      </c>
      <c r="I2967" s="20">
        <v>62.85</v>
      </c>
      <c r="J2967" s="20">
        <v>2019</v>
      </c>
      <c r="K2967" s="20">
        <v>8</v>
      </c>
      <c r="L2967" s="20">
        <v>32</v>
      </c>
    </row>
    <row r="2968" spans="1:12" x14ac:dyDescent="0.3">
      <c r="A2968" s="21">
        <v>43685</v>
      </c>
      <c r="B2968" s="20" t="s">
        <v>757</v>
      </c>
      <c r="C2968" s="20" t="s">
        <v>758</v>
      </c>
      <c r="D2968" s="20" t="s">
        <v>759</v>
      </c>
      <c r="E2968" s="20">
        <v>11160</v>
      </c>
      <c r="F2968" s="20" t="s">
        <v>904</v>
      </c>
      <c r="G2968" s="20">
        <v>31</v>
      </c>
      <c r="H2968" s="20">
        <v>360</v>
      </c>
      <c r="I2968" s="20">
        <v>702.4</v>
      </c>
      <c r="J2968" s="20">
        <v>2019</v>
      </c>
      <c r="K2968" s="20">
        <v>8</v>
      </c>
      <c r="L2968" s="20">
        <v>32</v>
      </c>
    </row>
    <row r="2969" spans="1:12" x14ac:dyDescent="0.3">
      <c r="A2969" s="21">
        <v>43685</v>
      </c>
      <c r="B2969" s="20" t="s">
        <v>761</v>
      </c>
      <c r="C2969" s="20" t="s">
        <v>762</v>
      </c>
      <c r="D2969" s="20" t="s">
        <v>759</v>
      </c>
      <c r="E2969" s="20">
        <v>10800</v>
      </c>
      <c r="F2969" s="20" t="s">
        <v>905</v>
      </c>
      <c r="G2969" s="20">
        <v>30</v>
      </c>
      <c r="H2969" s="20">
        <v>360</v>
      </c>
      <c r="I2969" s="20">
        <v>708.75</v>
      </c>
      <c r="J2969" s="20">
        <v>2019</v>
      </c>
      <c r="K2969" s="20">
        <v>8</v>
      </c>
      <c r="L2969" s="20">
        <v>32</v>
      </c>
    </row>
    <row r="2970" spans="1:12" x14ac:dyDescent="0.3">
      <c r="A2970" s="21">
        <v>43685</v>
      </c>
      <c r="B2970" s="20" t="s">
        <v>764</v>
      </c>
      <c r="C2970" s="20" t="s">
        <v>765</v>
      </c>
      <c r="D2970" s="20" t="s">
        <v>759</v>
      </c>
      <c r="E2970" s="20">
        <v>7560</v>
      </c>
      <c r="F2970" s="20" t="s">
        <v>906</v>
      </c>
      <c r="G2970" s="20">
        <v>21</v>
      </c>
      <c r="H2970" s="20">
        <v>360</v>
      </c>
      <c r="I2970" s="20">
        <v>489.2</v>
      </c>
      <c r="J2970" s="20">
        <v>2019</v>
      </c>
      <c r="K2970" s="20">
        <v>8</v>
      </c>
      <c r="L2970" s="20">
        <v>32</v>
      </c>
    </row>
    <row r="2971" spans="1:12" x14ac:dyDescent="0.3">
      <c r="A2971" s="21">
        <v>43685</v>
      </c>
      <c r="B2971" s="20" t="s">
        <v>767</v>
      </c>
      <c r="C2971" s="20" t="s">
        <v>768</v>
      </c>
      <c r="D2971" s="20" t="s">
        <v>759</v>
      </c>
      <c r="E2971" s="20">
        <v>14760</v>
      </c>
      <c r="F2971" s="20" t="s">
        <v>907</v>
      </c>
      <c r="G2971" s="20">
        <v>41</v>
      </c>
      <c r="H2971" s="20">
        <v>360</v>
      </c>
      <c r="I2971" s="20">
        <v>836.85</v>
      </c>
      <c r="J2971" s="20">
        <v>2019</v>
      </c>
      <c r="K2971" s="20">
        <v>8</v>
      </c>
      <c r="L2971" s="20">
        <v>32</v>
      </c>
    </row>
    <row r="2972" spans="1:12" x14ac:dyDescent="0.3">
      <c r="A2972" s="21">
        <v>43685</v>
      </c>
      <c r="B2972" s="20" t="s">
        <v>770</v>
      </c>
      <c r="C2972" s="20" t="s">
        <v>771</v>
      </c>
      <c r="D2972" s="20" t="s">
        <v>759</v>
      </c>
      <c r="E2972" s="20">
        <v>14040</v>
      </c>
      <c r="F2972" s="20" t="s">
        <v>908</v>
      </c>
      <c r="G2972" s="20">
        <v>39</v>
      </c>
      <c r="H2972" s="20">
        <v>360</v>
      </c>
      <c r="I2972" s="20">
        <v>865.85</v>
      </c>
      <c r="J2972" s="20">
        <v>2019</v>
      </c>
      <c r="K2972" s="20">
        <v>8</v>
      </c>
      <c r="L2972" s="20">
        <v>32</v>
      </c>
    </row>
    <row r="2973" spans="1:12" x14ac:dyDescent="0.3">
      <c r="A2973" s="21">
        <v>43685</v>
      </c>
      <c r="B2973" s="20" t="s">
        <v>757</v>
      </c>
      <c r="C2973" s="20" t="s">
        <v>758</v>
      </c>
      <c r="D2973" s="20" t="s">
        <v>759</v>
      </c>
      <c r="E2973" s="20">
        <v>10800</v>
      </c>
      <c r="F2973" s="20" t="s">
        <v>904</v>
      </c>
      <c r="G2973" s="20">
        <v>30</v>
      </c>
      <c r="H2973" s="20">
        <v>360</v>
      </c>
      <c r="I2973" s="20">
        <v>681.82</v>
      </c>
      <c r="J2973" s="20">
        <v>2019</v>
      </c>
      <c r="K2973" s="20">
        <v>8</v>
      </c>
      <c r="L2973" s="20">
        <v>32</v>
      </c>
    </row>
    <row r="2974" spans="1:12" x14ac:dyDescent="0.3">
      <c r="A2974" s="21">
        <v>43685</v>
      </c>
      <c r="B2974" s="20" t="s">
        <v>761</v>
      </c>
      <c r="C2974" s="20" t="s">
        <v>762</v>
      </c>
      <c r="D2974" s="20" t="s">
        <v>759</v>
      </c>
      <c r="E2974" s="20">
        <v>10800</v>
      </c>
      <c r="F2974" s="20" t="s">
        <v>905</v>
      </c>
      <c r="G2974" s="20">
        <v>30</v>
      </c>
      <c r="H2974" s="20">
        <v>360</v>
      </c>
      <c r="I2974" s="20">
        <v>710.2</v>
      </c>
      <c r="J2974" s="20">
        <v>2019</v>
      </c>
      <c r="K2974" s="20">
        <v>8</v>
      </c>
      <c r="L2974" s="20">
        <v>32</v>
      </c>
    </row>
    <row r="2975" spans="1:12" x14ac:dyDescent="0.3">
      <c r="A2975" s="21">
        <v>43685</v>
      </c>
      <c r="B2975" s="20" t="s">
        <v>764</v>
      </c>
      <c r="C2975" s="20" t="s">
        <v>765</v>
      </c>
      <c r="D2975" s="20" t="s">
        <v>759</v>
      </c>
      <c r="E2975" s="20">
        <v>7560</v>
      </c>
      <c r="F2975" s="20" t="s">
        <v>906</v>
      </c>
      <c r="G2975" s="20">
        <v>21</v>
      </c>
      <c r="H2975" s="20">
        <v>360</v>
      </c>
      <c r="I2975" s="20">
        <v>486.63</v>
      </c>
      <c r="J2975" s="20">
        <v>2019</v>
      </c>
      <c r="K2975" s="20">
        <v>8</v>
      </c>
      <c r="L2975" s="20">
        <v>32</v>
      </c>
    </row>
    <row r="2976" spans="1:12" x14ac:dyDescent="0.3">
      <c r="A2976" s="21">
        <v>43685</v>
      </c>
      <c r="B2976" s="20" t="s">
        <v>767</v>
      </c>
      <c r="C2976" s="20" t="s">
        <v>768</v>
      </c>
      <c r="D2976" s="20" t="s">
        <v>759</v>
      </c>
      <c r="E2976" s="20">
        <v>14400</v>
      </c>
      <c r="F2976" s="20" t="s">
        <v>907</v>
      </c>
      <c r="G2976" s="20">
        <v>40</v>
      </c>
      <c r="H2976" s="20">
        <v>360</v>
      </c>
      <c r="I2976" s="20">
        <v>809.85</v>
      </c>
      <c r="J2976" s="20">
        <v>2019</v>
      </c>
      <c r="K2976" s="20">
        <v>8</v>
      </c>
      <c r="L2976" s="20">
        <v>32</v>
      </c>
    </row>
    <row r="2977" spans="1:12" x14ac:dyDescent="0.3">
      <c r="A2977" s="21">
        <v>43685</v>
      </c>
      <c r="B2977" s="20" t="s">
        <v>770</v>
      </c>
      <c r="C2977" s="20" t="s">
        <v>771</v>
      </c>
      <c r="D2977" s="20" t="s">
        <v>759</v>
      </c>
      <c r="E2977" s="20">
        <v>12240</v>
      </c>
      <c r="F2977" s="20" t="s">
        <v>908</v>
      </c>
      <c r="G2977" s="20">
        <v>34</v>
      </c>
      <c r="H2977" s="20">
        <v>360</v>
      </c>
      <c r="I2977" s="20">
        <v>762.3</v>
      </c>
      <c r="J2977" s="20">
        <v>2019</v>
      </c>
      <c r="K2977" s="20">
        <v>8</v>
      </c>
      <c r="L2977" s="20">
        <v>32</v>
      </c>
    </row>
    <row r="2978" spans="1:12" x14ac:dyDescent="0.3">
      <c r="A2978" s="21">
        <v>43684</v>
      </c>
      <c r="B2978" s="20" t="s">
        <v>757</v>
      </c>
      <c r="C2978" s="20" t="s">
        <v>758</v>
      </c>
      <c r="D2978" s="20" t="s">
        <v>759</v>
      </c>
      <c r="E2978" s="20">
        <v>12240</v>
      </c>
      <c r="F2978" s="20" t="s">
        <v>904</v>
      </c>
      <c r="G2978" s="20">
        <v>34</v>
      </c>
      <c r="H2978" s="20">
        <v>360</v>
      </c>
      <c r="I2978" s="20">
        <v>773.45</v>
      </c>
      <c r="J2978" s="20">
        <v>2019</v>
      </c>
      <c r="K2978" s="20">
        <v>8</v>
      </c>
      <c r="L2978" s="20">
        <v>32</v>
      </c>
    </row>
    <row r="2979" spans="1:12" x14ac:dyDescent="0.3">
      <c r="A2979" s="21">
        <v>43684</v>
      </c>
      <c r="B2979" s="20" t="s">
        <v>761</v>
      </c>
      <c r="C2979" s="20" t="s">
        <v>762</v>
      </c>
      <c r="D2979" s="20" t="s">
        <v>759</v>
      </c>
      <c r="E2979" s="20">
        <v>12240</v>
      </c>
      <c r="F2979" s="20" t="s">
        <v>905</v>
      </c>
      <c r="G2979" s="20">
        <v>34</v>
      </c>
      <c r="H2979" s="20">
        <v>360</v>
      </c>
      <c r="I2979" s="20">
        <v>803.75</v>
      </c>
      <c r="J2979" s="20">
        <v>2019</v>
      </c>
      <c r="K2979" s="20">
        <v>8</v>
      </c>
      <c r="L2979" s="20">
        <v>32</v>
      </c>
    </row>
    <row r="2980" spans="1:12" x14ac:dyDescent="0.3">
      <c r="A2980" s="21">
        <v>43684</v>
      </c>
      <c r="B2980" s="20" t="s">
        <v>764</v>
      </c>
      <c r="C2980" s="20" t="s">
        <v>765</v>
      </c>
      <c r="D2980" s="20" t="s">
        <v>759</v>
      </c>
      <c r="E2980" s="20">
        <v>8280</v>
      </c>
      <c r="F2980" s="20" t="s">
        <v>906</v>
      </c>
      <c r="G2980" s="20">
        <v>23</v>
      </c>
      <c r="H2980" s="20">
        <v>360</v>
      </c>
      <c r="I2980" s="20">
        <v>535.83000000000004</v>
      </c>
      <c r="J2980" s="20">
        <v>2019</v>
      </c>
      <c r="K2980" s="20">
        <v>8</v>
      </c>
      <c r="L2980" s="20">
        <v>32</v>
      </c>
    </row>
    <row r="2981" spans="1:12" x14ac:dyDescent="0.3">
      <c r="A2981" s="21">
        <v>43684</v>
      </c>
      <c r="B2981" s="20" t="s">
        <v>767</v>
      </c>
      <c r="C2981" s="20" t="s">
        <v>768</v>
      </c>
      <c r="D2981" s="20" t="s">
        <v>759</v>
      </c>
      <c r="E2981" s="20">
        <v>14760</v>
      </c>
      <c r="F2981" s="20" t="s">
        <v>907</v>
      </c>
      <c r="G2981" s="20">
        <v>41</v>
      </c>
      <c r="H2981" s="20">
        <v>360</v>
      </c>
      <c r="I2981" s="20">
        <v>836.83</v>
      </c>
      <c r="J2981" s="20">
        <v>2019</v>
      </c>
      <c r="K2981" s="20">
        <v>8</v>
      </c>
      <c r="L2981" s="20">
        <v>32</v>
      </c>
    </row>
    <row r="2982" spans="1:12" x14ac:dyDescent="0.3">
      <c r="A2982" s="21">
        <v>43684</v>
      </c>
      <c r="B2982" s="20" t="s">
        <v>770</v>
      </c>
      <c r="C2982" s="20" t="s">
        <v>771</v>
      </c>
      <c r="D2982" s="20" t="s">
        <v>759</v>
      </c>
      <c r="E2982" s="20">
        <v>13320</v>
      </c>
      <c r="F2982" s="20" t="s">
        <v>908</v>
      </c>
      <c r="G2982" s="20">
        <v>37</v>
      </c>
      <c r="H2982" s="20">
        <v>360</v>
      </c>
      <c r="I2982" s="20">
        <v>830.45</v>
      </c>
      <c r="J2982" s="20">
        <v>2019</v>
      </c>
      <c r="K2982" s="20">
        <v>8</v>
      </c>
      <c r="L2982" s="20">
        <v>32</v>
      </c>
    </row>
    <row r="2983" spans="1:12" x14ac:dyDescent="0.3">
      <c r="A2983" s="21">
        <v>43682</v>
      </c>
      <c r="B2983" s="20" t="s">
        <v>826</v>
      </c>
      <c r="C2983" s="20" t="s">
        <v>827</v>
      </c>
      <c r="D2983" s="20" t="s">
        <v>759</v>
      </c>
      <c r="E2983" s="20">
        <v>18720</v>
      </c>
      <c r="F2983" s="20" t="s">
        <v>909</v>
      </c>
      <c r="G2983" s="20">
        <v>52</v>
      </c>
      <c r="H2983" s="20">
        <v>360</v>
      </c>
      <c r="I2983" s="20">
        <v>1148.95</v>
      </c>
      <c r="J2983" s="20">
        <v>2019</v>
      </c>
      <c r="K2983" s="20">
        <v>8</v>
      </c>
      <c r="L2983" s="20">
        <v>32</v>
      </c>
    </row>
    <row r="2984" spans="1:12" x14ac:dyDescent="0.3">
      <c r="A2984" s="21">
        <v>43682</v>
      </c>
      <c r="B2984" s="20" t="s">
        <v>757</v>
      </c>
      <c r="C2984" s="20" t="s">
        <v>758</v>
      </c>
      <c r="D2984" s="20" t="s">
        <v>759</v>
      </c>
      <c r="E2984" s="20">
        <v>10800</v>
      </c>
      <c r="F2984" s="20" t="s">
        <v>910</v>
      </c>
      <c r="G2984" s="20">
        <v>30</v>
      </c>
      <c r="H2984" s="20">
        <v>360</v>
      </c>
      <c r="I2984" s="20">
        <v>687.3</v>
      </c>
      <c r="J2984" s="20">
        <v>2019</v>
      </c>
      <c r="K2984" s="20">
        <v>8</v>
      </c>
      <c r="L2984" s="20">
        <v>32</v>
      </c>
    </row>
    <row r="2985" spans="1:12" x14ac:dyDescent="0.3">
      <c r="A2985" s="21">
        <v>43682</v>
      </c>
      <c r="B2985" s="20" t="s">
        <v>761</v>
      </c>
      <c r="C2985" s="20" t="s">
        <v>762</v>
      </c>
      <c r="D2985" s="20" t="s">
        <v>759</v>
      </c>
      <c r="E2985" s="20">
        <v>7920</v>
      </c>
      <c r="F2985" s="20" t="s">
        <v>911</v>
      </c>
      <c r="G2985" s="20">
        <v>22</v>
      </c>
      <c r="H2985" s="20">
        <v>360</v>
      </c>
      <c r="I2985" s="20">
        <v>527.35</v>
      </c>
      <c r="J2985" s="20">
        <v>2019</v>
      </c>
      <c r="K2985" s="20">
        <v>8</v>
      </c>
      <c r="L2985" s="20">
        <v>32</v>
      </c>
    </row>
    <row r="2986" spans="1:12" x14ac:dyDescent="0.3">
      <c r="A2986" s="21">
        <v>43682</v>
      </c>
      <c r="B2986" s="20" t="s">
        <v>764</v>
      </c>
      <c r="C2986" s="20" t="s">
        <v>765</v>
      </c>
      <c r="D2986" s="20" t="s">
        <v>759</v>
      </c>
      <c r="E2986" s="20">
        <v>6840</v>
      </c>
      <c r="F2986" s="20" t="s">
        <v>912</v>
      </c>
      <c r="G2986" s="20">
        <v>19</v>
      </c>
      <c r="H2986" s="20">
        <v>360</v>
      </c>
      <c r="I2986" s="20">
        <v>442.25</v>
      </c>
      <c r="J2986" s="20">
        <v>2019</v>
      </c>
      <c r="K2986" s="20">
        <v>8</v>
      </c>
      <c r="L2986" s="20">
        <v>32</v>
      </c>
    </row>
    <row r="2987" spans="1:12" x14ac:dyDescent="0.3">
      <c r="A2987" s="21">
        <v>43682</v>
      </c>
      <c r="B2987" s="20" t="s">
        <v>767</v>
      </c>
      <c r="C2987" s="20" t="s">
        <v>768</v>
      </c>
      <c r="D2987" s="20" t="s">
        <v>759</v>
      </c>
      <c r="E2987" s="20">
        <v>14400</v>
      </c>
      <c r="F2987" s="20" t="s">
        <v>913</v>
      </c>
      <c r="G2987" s="20">
        <v>40</v>
      </c>
      <c r="H2987" s="20">
        <v>360</v>
      </c>
      <c r="I2987" s="20">
        <v>816.95</v>
      </c>
      <c r="J2987" s="20">
        <v>2019</v>
      </c>
      <c r="K2987" s="20">
        <v>8</v>
      </c>
      <c r="L2987" s="20">
        <v>32</v>
      </c>
    </row>
    <row r="2988" spans="1:12" x14ac:dyDescent="0.3">
      <c r="A2988" s="21">
        <v>43682</v>
      </c>
      <c r="B2988" s="20" t="s">
        <v>770</v>
      </c>
      <c r="C2988" s="20" t="s">
        <v>771</v>
      </c>
      <c r="D2988" s="20" t="s">
        <v>759</v>
      </c>
      <c r="E2988" s="20">
        <v>11520</v>
      </c>
      <c r="F2988" s="20" t="s">
        <v>914</v>
      </c>
      <c r="G2988" s="20">
        <v>32</v>
      </c>
      <c r="H2988" s="20">
        <v>360</v>
      </c>
      <c r="I2988" s="20">
        <v>724.15</v>
      </c>
      <c r="J2988" s="20">
        <v>2019</v>
      </c>
      <c r="K2988" s="20">
        <v>8</v>
      </c>
      <c r="L2988" s="20">
        <v>32</v>
      </c>
    </row>
    <row r="2989" spans="1:12" x14ac:dyDescent="0.3">
      <c r="A2989" s="21">
        <v>43682</v>
      </c>
      <c r="B2989" s="20" t="s">
        <v>757</v>
      </c>
      <c r="C2989" s="20" t="s">
        <v>758</v>
      </c>
      <c r="D2989" s="20" t="s">
        <v>759</v>
      </c>
      <c r="E2989" s="20">
        <v>11160</v>
      </c>
      <c r="F2989" s="20" t="s">
        <v>910</v>
      </c>
      <c r="G2989" s="20">
        <v>31</v>
      </c>
      <c r="H2989" s="20">
        <v>360</v>
      </c>
      <c r="I2989" s="20">
        <v>712.97</v>
      </c>
      <c r="J2989" s="20">
        <v>2019</v>
      </c>
      <c r="K2989" s="20">
        <v>8</v>
      </c>
      <c r="L2989" s="20">
        <v>32</v>
      </c>
    </row>
    <row r="2990" spans="1:12" x14ac:dyDescent="0.3">
      <c r="A2990" s="21">
        <v>43682</v>
      </c>
      <c r="B2990" s="20" t="s">
        <v>761</v>
      </c>
      <c r="C2990" s="20" t="s">
        <v>762</v>
      </c>
      <c r="D2990" s="20" t="s">
        <v>759</v>
      </c>
      <c r="E2990" s="20">
        <v>10080</v>
      </c>
      <c r="F2990" s="20" t="s">
        <v>911</v>
      </c>
      <c r="G2990" s="20">
        <v>28</v>
      </c>
      <c r="H2990" s="20">
        <v>360</v>
      </c>
      <c r="I2990" s="20">
        <v>669.53</v>
      </c>
      <c r="J2990" s="20">
        <v>2019</v>
      </c>
      <c r="K2990" s="20">
        <v>8</v>
      </c>
      <c r="L2990" s="20">
        <v>32</v>
      </c>
    </row>
    <row r="2991" spans="1:12" x14ac:dyDescent="0.3">
      <c r="A2991" s="21">
        <v>43682</v>
      </c>
      <c r="B2991" s="20" t="s">
        <v>764</v>
      </c>
      <c r="C2991" s="20" t="s">
        <v>765</v>
      </c>
      <c r="D2991" s="20" t="s">
        <v>759</v>
      </c>
      <c r="E2991" s="20">
        <v>7560</v>
      </c>
      <c r="F2991" s="20" t="s">
        <v>912</v>
      </c>
      <c r="G2991" s="20">
        <v>21</v>
      </c>
      <c r="H2991" s="20">
        <v>360</v>
      </c>
      <c r="I2991" s="20">
        <v>488.35</v>
      </c>
      <c r="J2991" s="20">
        <v>2019</v>
      </c>
      <c r="K2991" s="20">
        <v>8</v>
      </c>
      <c r="L2991" s="20">
        <v>32</v>
      </c>
    </row>
    <row r="2992" spans="1:12" x14ac:dyDescent="0.3">
      <c r="A2992" s="21">
        <v>43682</v>
      </c>
      <c r="B2992" s="20" t="s">
        <v>767</v>
      </c>
      <c r="C2992" s="20" t="s">
        <v>768</v>
      </c>
      <c r="D2992" s="20" t="s">
        <v>759</v>
      </c>
      <c r="E2992" s="20">
        <v>14760</v>
      </c>
      <c r="F2992" s="20" t="s">
        <v>913</v>
      </c>
      <c r="G2992" s="20">
        <v>41</v>
      </c>
      <c r="H2992" s="20">
        <v>360</v>
      </c>
      <c r="I2992" s="20">
        <v>834.65</v>
      </c>
      <c r="J2992" s="20">
        <v>2019</v>
      </c>
      <c r="K2992" s="20">
        <v>8</v>
      </c>
      <c r="L2992" s="20">
        <v>32</v>
      </c>
    </row>
    <row r="2993" spans="1:12" x14ac:dyDescent="0.3">
      <c r="A2993" s="21">
        <v>43682</v>
      </c>
      <c r="B2993" s="20" t="s">
        <v>770</v>
      </c>
      <c r="C2993" s="20" t="s">
        <v>771</v>
      </c>
      <c r="D2993" s="20" t="s">
        <v>759</v>
      </c>
      <c r="E2993" s="20">
        <v>12600</v>
      </c>
      <c r="F2993" s="20" t="s">
        <v>914</v>
      </c>
      <c r="G2993" s="20">
        <v>35</v>
      </c>
      <c r="H2993" s="20">
        <v>360</v>
      </c>
      <c r="I2993" s="20">
        <v>794.5</v>
      </c>
      <c r="J2993" s="20">
        <v>2019</v>
      </c>
      <c r="K2993" s="20">
        <v>8</v>
      </c>
      <c r="L2993" s="20">
        <v>32</v>
      </c>
    </row>
    <row r="2994" spans="1:12" x14ac:dyDescent="0.3">
      <c r="A2994" s="21">
        <v>43682</v>
      </c>
      <c r="B2994" s="20" t="s">
        <v>757</v>
      </c>
      <c r="C2994" s="20" t="s">
        <v>758</v>
      </c>
      <c r="D2994" s="20" t="s">
        <v>759</v>
      </c>
      <c r="E2994" s="20">
        <v>11160</v>
      </c>
      <c r="F2994" s="20" t="s">
        <v>910</v>
      </c>
      <c r="G2994" s="20">
        <v>31</v>
      </c>
      <c r="H2994" s="20">
        <v>360</v>
      </c>
      <c r="I2994" s="20">
        <v>715.2</v>
      </c>
      <c r="J2994" s="20">
        <v>2019</v>
      </c>
      <c r="K2994" s="20">
        <v>8</v>
      </c>
      <c r="L2994" s="20">
        <v>32</v>
      </c>
    </row>
    <row r="2995" spans="1:12" x14ac:dyDescent="0.3">
      <c r="A2995" s="21">
        <v>43682</v>
      </c>
      <c r="B2995" s="20" t="s">
        <v>761</v>
      </c>
      <c r="C2995" s="20" t="s">
        <v>762</v>
      </c>
      <c r="D2995" s="20" t="s">
        <v>759</v>
      </c>
      <c r="E2995" s="20">
        <v>9720</v>
      </c>
      <c r="F2995" s="20" t="s">
        <v>911</v>
      </c>
      <c r="G2995" s="20">
        <v>27</v>
      </c>
      <c r="H2995" s="20">
        <v>360</v>
      </c>
      <c r="I2995" s="20">
        <v>641.6</v>
      </c>
      <c r="J2995" s="20">
        <v>2019</v>
      </c>
      <c r="K2995" s="20">
        <v>8</v>
      </c>
      <c r="L2995" s="20">
        <v>32</v>
      </c>
    </row>
    <row r="2996" spans="1:12" x14ac:dyDescent="0.3">
      <c r="A2996" s="21">
        <v>43682</v>
      </c>
      <c r="B2996" s="20" t="s">
        <v>764</v>
      </c>
      <c r="C2996" s="20" t="s">
        <v>765</v>
      </c>
      <c r="D2996" s="20" t="s">
        <v>759</v>
      </c>
      <c r="E2996" s="20">
        <v>6480</v>
      </c>
      <c r="F2996" s="20" t="s">
        <v>912</v>
      </c>
      <c r="G2996" s="20">
        <v>18</v>
      </c>
      <c r="H2996" s="20">
        <v>360</v>
      </c>
      <c r="I2996" s="20">
        <v>415.25</v>
      </c>
      <c r="J2996" s="20">
        <v>2019</v>
      </c>
      <c r="K2996" s="20">
        <v>8</v>
      </c>
      <c r="L2996" s="20">
        <v>32</v>
      </c>
    </row>
    <row r="2997" spans="1:12" x14ac:dyDescent="0.3">
      <c r="A2997" s="21">
        <v>43682</v>
      </c>
      <c r="B2997" s="20" t="s">
        <v>767</v>
      </c>
      <c r="C2997" s="20" t="s">
        <v>768</v>
      </c>
      <c r="D2997" s="20" t="s">
        <v>759</v>
      </c>
      <c r="E2997" s="20">
        <v>14760</v>
      </c>
      <c r="F2997" s="20" t="s">
        <v>913</v>
      </c>
      <c r="G2997" s="20">
        <v>41</v>
      </c>
      <c r="H2997" s="20">
        <v>360</v>
      </c>
      <c r="I2997" s="20">
        <v>835.75</v>
      </c>
      <c r="J2997" s="20">
        <v>2019</v>
      </c>
      <c r="K2997" s="20">
        <v>8</v>
      </c>
      <c r="L2997" s="20">
        <v>32</v>
      </c>
    </row>
    <row r="2998" spans="1:12" x14ac:dyDescent="0.3">
      <c r="A2998" s="21">
        <v>43682</v>
      </c>
      <c r="B2998" s="20" t="s">
        <v>770</v>
      </c>
      <c r="C2998" s="20" t="s">
        <v>771</v>
      </c>
      <c r="D2998" s="20" t="s">
        <v>759</v>
      </c>
      <c r="E2998" s="20">
        <v>12240</v>
      </c>
      <c r="F2998" s="20" t="s">
        <v>914</v>
      </c>
      <c r="G2998" s="20">
        <v>34</v>
      </c>
      <c r="H2998" s="20">
        <v>360</v>
      </c>
      <c r="I2998" s="20">
        <v>773.05</v>
      </c>
      <c r="J2998" s="20">
        <v>2019</v>
      </c>
      <c r="K2998" s="20">
        <v>8</v>
      </c>
      <c r="L2998" s="20">
        <v>32</v>
      </c>
    </row>
    <row r="2999" spans="1:12" x14ac:dyDescent="0.3">
      <c r="A2999" s="21">
        <v>43682</v>
      </c>
      <c r="B2999" s="20" t="s">
        <v>757</v>
      </c>
      <c r="C2999" s="20" t="s">
        <v>758</v>
      </c>
      <c r="D2999" s="20" t="s">
        <v>759</v>
      </c>
      <c r="E2999" s="20">
        <v>11520</v>
      </c>
      <c r="F2999" s="20" t="s">
        <v>910</v>
      </c>
      <c r="G2999" s="20">
        <v>32</v>
      </c>
      <c r="H2999" s="20">
        <v>360</v>
      </c>
      <c r="I2999" s="20">
        <v>734.3</v>
      </c>
      <c r="J2999" s="20">
        <v>2019</v>
      </c>
      <c r="K2999" s="20">
        <v>8</v>
      </c>
      <c r="L2999" s="20">
        <v>32</v>
      </c>
    </row>
    <row r="3000" spans="1:12" x14ac:dyDescent="0.3">
      <c r="A3000" s="21">
        <v>43682</v>
      </c>
      <c r="B3000" s="20" t="s">
        <v>761</v>
      </c>
      <c r="C3000" s="20" t="s">
        <v>762</v>
      </c>
      <c r="D3000" s="20" t="s">
        <v>759</v>
      </c>
      <c r="E3000" s="20">
        <v>10080</v>
      </c>
      <c r="F3000" s="20" t="s">
        <v>911</v>
      </c>
      <c r="G3000" s="20">
        <v>28</v>
      </c>
      <c r="H3000" s="20">
        <v>360</v>
      </c>
      <c r="I3000" s="20">
        <v>605.35</v>
      </c>
      <c r="J3000" s="20">
        <v>2019</v>
      </c>
      <c r="K3000" s="20">
        <v>8</v>
      </c>
      <c r="L3000" s="20">
        <v>32</v>
      </c>
    </row>
    <row r="3001" spans="1:12" x14ac:dyDescent="0.3">
      <c r="A3001" s="21">
        <v>43682</v>
      </c>
      <c r="B3001" s="20" t="s">
        <v>764</v>
      </c>
      <c r="C3001" s="20" t="s">
        <v>765</v>
      </c>
      <c r="D3001" s="20" t="s">
        <v>759</v>
      </c>
      <c r="E3001" s="20">
        <v>7560</v>
      </c>
      <c r="F3001" s="20" t="s">
        <v>912</v>
      </c>
      <c r="G3001" s="20">
        <v>21</v>
      </c>
      <c r="H3001" s="20">
        <v>360</v>
      </c>
      <c r="I3001" s="20">
        <v>487.95</v>
      </c>
      <c r="J3001" s="20">
        <v>2019</v>
      </c>
      <c r="K3001" s="20">
        <v>8</v>
      </c>
      <c r="L3001" s="20">
        <v>32</v>
      </c>
    </row>
    <row r="3002" spans="1:12" x14ac:dyDescent="0.3">
      <c r="A3002" s="21">
        <v>43682</v>
      </c>
      <c r="B3002" s="20" t="s">
        <v>767</v>
      </c>
      <c r="C3002" s="20" t="s">
        <v>768</v>
      </c>
      <c r="D3002" s="20" t="s">
        <v>759</v>
      </c>
      <c r="E3002" s="20">
        <v>14760</v>
      </c>
      <c r="F3002" s="20" t="s">
        <v>913</v>
      </c>
      <c r="G3002" s="20">
        <v>41</v>
      </c>
      <c r="H3002" s="20">
        <v>360</v>
      </c>
      <c r="I3002" s="20">
        <v>837.3</v>
      </c>
      <c r="J3002" s="20">
        <v>2019</v>
      </c>
      <c r="K3002" s="20">
        <v>8</v>
      </c>
      <c r="L3002" s="20">
        <v>32</v>
      </c>
    </row>
    <row r="3003" spans="1:12" x14ac:dyDescent="0.3">
      <c r="A3003" s="21">
        <v>43682</v>
      </c>
      <c r="B3003" s="20" t="s">
        <v>770</v>
      </c>
      <c r="C3003" s="20" t="s">
        <v>771</v>
      </c>
      <c r="D3003" s="20" t="s">
        <v>759</v>
      </c>
      <c r="E3003" s="20">
        <v>12240</v>
      </c>
      <c r="F3003" s="20" t="s">
        <v>914</v>
      </c>
      <c r="G3003" s="20">
        <v>34</v>
      </c>
      <c r="H3003" s="20">
        <v>360</v>
      </c>
      <c r="I3003" s="20">
        <v>773</v>
      </c>
      <c r="J3003" s="20">
        <v>2019</v>
      </c>
      <c r="K3003" s="20">
        <v>8</v>
      </c>
      <c r="L3003" s="20">
        <v>32</v>
      </c>
    </row>
    <row r="3004" spans="1:12" x14ac:dyDescent="0.3">
      <c r="A3004" s="21">
        <v>43678</v>
      </c>
      <c r="B3004" s="20" t="s">
        <v>757</v>
      </c>
      <c r="C3004" s="20" t="s">
        <v>758</v>
      </c>
      <c r="D3004" s="20" t="s">
        <v>759</v>
      </c>
      <c r="E3004" s="20">
        <v>11880</v>
      </c>
      <c r="F3004" s="20" t="s">
        <v>910</v>
      </c>
      <c r="G3004" s="20">
        <v>33</v>
      </c>
      <c r="H3004" s="20">
        <v>360</v>
      </c>
      <c r="I3004" s="20">
        <v>758.5</v>
      </c>
      <c r="J3004" s="20">
        <v>2019</v>
      </c>
      <c r="K3004" s="20">
        <v>8</v>
      </c>
      <c r="L3004" s="20">
        <v>31</v>
      </c>
    </row>
    <row r="3005" spans="1:12" x14ac:dyDescent="0.3">
      <c r="A3005" s="21">
        <v>43678</v>
      </c>
      <c r="B3005" s="20" t="s">
        <v>761</v>
      </c>
      <c r="C3005" s="20" t="s">
        <v>762</v>
      </c>
      <c r="D3005" s="20" t="s">
        <v>759</v>
      </c>
      <c r="E3005" s="20">
        <v>10080</v>
      </c>
      <c r="F3005" s="20" t="s">
        <v>911</v>
      </c>
      <c r="G3005" s="20">
        <v>28</v>
      </c>
      <c r="H3005" s="20">
        <v>360</v>
      </c>
      <c r="I3005" s="20">
        <v>663.05</v>
      </c>
      <c r="J3005" s="20">
        <v>2019</v>
      </c>
      <c r="K3005" s="20">
        <v>8</v>
      </c>
      <c r="L3005" s="20">
        <v>31</v>
      </c>
    </row>
    <row r="3006" spans="1:12" x14ac:dyDescent="0.3">
      <c r="A3006" s="21">
        <v>43678</v>
      </c>
      <c r="B3006" s="20" t="s">
        <v>764</v>
      </c>
      <c r="C3006" s="20" t="s">
        <v>765</v>
      </c>
      <c r="D3006" s="20" t="s">
        <v>759</v>
      </c>
      <c r="E3006" s="20">
        <v>8640</v>
      </c>
      <c r="F3006" s="20" t="s">
        <v>912</v>
      </c>
      <c r="G3006" s="20">
        <v>24</v>
      </c>
      <c r="H3006" s="20">
        <v>360</v>
      </c>
      <c r="I3006" s="20">
        <v>555.1</v>
      </c>
      <c r="J3006" s="20">
        <v>2019</v>
      </c>
      <c r="K3006" s="20">
        <v>8</v>
      </c>
      <c r="L3006" s="20">
        <v>31</v>
      </c>
    </row>
    <row r="3007" spans="1:12" x14ac:dyDescent="0.3">
      <c r="A3007" s="21">
        <v>43678</v>
      </c>
      <c r="B3007" s="20" t="s">
        <v>767</v>
      </c>
      <c r="C3007" s="20" t="s">
        <v>768</v>
      </c>
      <c r="D3007" s="20" t="s">
        <v>759</v>
      </c>
      <c r="E3007" s="20">
        <v>14760</v>
      </c>
      <c r="F3007" s="20" t="s">
        <v>913</v>
      </c>
      <c r="G3007" s="20">
        <v>41</v>
      </c>
      <c r="H3007" s="20">
        <v>360</v>
      </c>
      <c r="I3007" s="20">
        <v>836.3</v>
      </c>
      <c r="J3007" s="20">
        <v>2019</v>
      </c>
      <c r="K3007" s="20">
        <v>8</v>
      </c>
      <c r="L3007" s="20">
        <v>31</v>
      </c>
    </row>
    <row r="3008" spans="1:12" x14ac:dyDescent="0.3">
      <c r="A3008" s="21">
        <v>43678</v>
      </c>
      <c r="B3008" s="20" t="s">
        <v>770</v>
      </c>
      <c r="C3008" s="20" t="s">
        <v>771</v>
      </c>
      <c r="D3008" s="20" t="s">
        <v>759</v>
      </c>
      <c r="E3008" s="20">
        <v>12960</v>
      </c>
      <c r="F3008" s="20" t="s">
        <v>914</v>
      </c>
      <c r="G3008" s="20">
        <v>36</v>
      </c>
      <c r="H3008" s="20">
        <v>360</v>
      </c>
      <c r="I3008" s="20">
        <v>815.95</v>
      </c>
      <c r="J3008" s="20">
        <v>2019</v>
      </c>
      <c r="K3008" s="20">
        <v>8</v>
      </c>
      <c r="L3008" s="20">
        <v>31</v>
      </c>
    </row>
    <row r="3009" spans="1:12" x14ac:dyDescent="0.3">
      <c r="A3009" s="21">
        <v>43678</v>
      </c>
      <c r="B3009" s="20" t="s">
        <v>757</v>
      </c>
      <c r="C3009" s="20" t="s">
        <v>758</v>
      </c>
      <c r="D3009" s="20" t="s">
        <v>759</v>
      </c>
      <c r="E3009" s="20">
        <v>11520</v>
      </c>
      <c r="F3009" s="20" t="s">
        <v>910</v>
      </c>
      <c r="G3009" s="20">
        <v>32</v>
      </c>
      <c r="H3009" s="20">
        <v>360</v>
      </c>
      <c r="I3009" s="20">
        <v>736.2</v>
      </c>
      <c r="J3009" s="20">
        <v>2019</v>
      </c>
      <c r="K3009" s="20">
        <v>8</v>
      </c>
      <c r="L3009" s="20">
        <v>31</v>
      </c>
    </row>
    <row r="3010" spans="1:12" x14ac:dyDescent="0.3">
      <c r="A3010" s="21">
        <v>43678</v>
      </c>
      <c r="B3010" s="20" t="s">
        <v>761</v>
      </c>
      <c r="C3010" s="20" t="s">
        <v>762</v>
      </c>
      <c r="D3010" s="20" t="s">
        <v>759</v>
      </c>
      <c r="E3010" s="20">
        <v>9720</v>
      </c>
      <c r="F3010" s="20" t="s">
        <v>911</v>
      </c>
      <c r="G3010" s="20">
        <v>27</v>
      </c>
      <c r="H3010" s="20">
        <v>360</v>
      </c>
      <c r="I3010" s="20">
        <v>640.15</v>
      </c>
      <c r="J3010" s="20">
        <v>2019</v>
      </c>
      <c r="K3010" s="20">
        <v>8</v>
      </c>
      <c r="L3010" s="20">
        <v>31</v>
      </c>
    </row>
    <row r="3011" spans="1:12" x14ac:dyDescent="0.3">
      <c r="A3011" s="21">
        <v>43678</v>
      </c>
      <c r="B3011" s="20" t="s">
        <v>764</v>
      </c>
      <c r="C3011" s="20" t="s">
        <v>765</v>
      </c>
      <c r="D3011" s="20" t="s">
        <v>759</v>
      </c>
      <c r="E3011" s="20">
        <v>8640</v>
      </c>
      <c r="F3011" s="20" t="s">
        <v>912</v>
      </c>
      <c r="G3011" s="20">
        <v>24</v>
      </c>
      <c r="H3011" s="20">
        <v>360</v>
      </c>
      <c r="I3011" s="20">
        <v>550.5</v>
      </c>
      <c r="J3011" s="20">
        <v>2019</v>
      </c>
      <c r="K3011" s="20">
        <v>8</v>
      </c>
      <c r="L3011" s="20">
        <v>31</v>
      </c>
    </row>
    <row r="3012" spans="1:12" x14ac:dyDescent="0.3">
      <c r="A3012" s="21">
        <v>43678</v>
      </c>
      <c r="B3012" s="20" t="s">
        <v>767</v>
      </c>
      <c r="C3012" s="20" t="s">
        <v>768</v>
      </c>
      <c r="D3012" s="20" t="s">
        <v>759</v>
      </c>
      <c r="E3012" s="20">
        <v>14760</v>
      </c>
      <c r="F3012" s="20" t="s">
        <v>913</v>
      </c>
      <c r="G3012" s="20">
        <v>41</v>
      </c>
      <c r="H3012" s="20">
        <v>360</v>
      </c>
      <c r="I3012" s="20">
        <v>831.25</v>
      </c>
      <c r="J3012" s="20">
        <v>2019</v>
      </c>
      <c r="K3012" s="20">
        <v>8</v>
      </c>
      <c r="L3012" s="20">
        <v>31</v>
      </c>
    </row>
    <row r="3013" spans="1:12" x14ac:dyDescent="0.3">
      <c r="A3013" s="21">
        <v>43678</v>
      </c>
      <c r="B3013" s="20" t="s">
        <v>770</v>
      </c>
      <c r="C3013" s="20" t="s">
        <v>771</v>
      </c>
      <c r="D3013" s="20" t="s">
        <v>759</v>
      </c>
      <c r="E3013" s="20">
        <v>11880</v>
      </c>
      <c r="F3013" s="20" t="s">
        <v>914</v>
      </c>
      <c r="G3013" s="20">
        <v>33</v>
      </c>
      <c r="H3013" s="20">
        <v>360</v>
      </c>
      <c r="I3013" s="20">
        <v>743.2</v>
      </c>
      <c r="J3013" s="20">
        <v>2019</v>
      </c>
      <c r="K3013" s="20">
        <v>8</v>
      </c>
      <c r="L3013" s="20">
        <v>31</v>
      </c>
    </row>
    <row r="3014" spans="1:12" x14ac:dyDescent="0.3">
      <c r="A3014" s="21">
        <v>43678</v>
      </c>
      <c r="B3014" s="20" t="s">
        <v>757</v>
      </c>
      <c r="C3014" s="20" t="s">
        <v>758</v>
      </c>
      <c r="D3014" s="20" t="s">
        <v>759</v>
      </c>
      <c r="E3014" s="20">
        <v>12960</v>
      </c>
      <c r="F3014" s="20" t="s">
        <v>910</v>
      </c>
      <c r="G3014" s="20">
        <v>36</v>
      </c>
      <c r="H3014" s="20">
        <v>360</v>
      </c>
      <c r="I3014" s="20">
        <v>851.35</v>
      </c>
      <c r="J3014" s="20">
        <v>2019</v>
      </c>
      <c r="K3014" s="20">
        <v>8</v>
      </c>
      <c r="L3014" s="20">
        <v>31</v>
      </c>
    </row>
    <row r="3015" spans="1:12" x14ac:dyDescent="0.3">
      <c r="A3015" s="21">
        <v>43678</v>
      </c>
      <c r="B3015" s="20" t="s">
        <v>761</v>
      </c>
      <c r="C3015" s="20" t="s">
        <v>762</v>
      </c>
      <c r="D3015" s="20" t="s">
        <v>759</v>
      </c>
      <c r="E3015" s="20">
        <v>11160</v>
      </c>
      <c r="F3015" s="20" t="s">
        <v>911</v>
      </c>
      <c r="G3015" s="20">
        <v>31</v>
      </c>
      <c r="H3015" s="20">
        <v>360</v>
      </c>
      <c r="I3015" s="20">
        <v>735.27</v>
      </c>
      <c r="J3015" s="20">
        <v>2019</v>
      </c>
      <c r="K3015" s="20">
        <v>8</v>
      </c>
      <c r="L3015" s="20">
        <v>31</v>
      </c>
    </row>
    <row r="3016" spans="1:12" x14ac:dyDescent="0.3">
      <c r="A3016" s="21">
        <v>43678</v>
      </c>
      <c r="B3016" s="20" t="s">
        <v>764</v>
      </c>
      <c r="C3016" s="20" t="s">
        <v>765</v>
      </c>
      <c r="D3016" s="20" t="s">
        <v>759</v>
      </c>
      <c r="E3016" s="20">
        <v>9000</v>
      </c>
      <c r="F3016" s="20" t="s">
        <v>912</v>
      </c>
      <c r="G3016" s="20">
        <v>25</v>
      </c>
      <c r="H3016" s="20">
        <v>360</v>
      </c>
      <c r="I3016" s="20">
        <v>578</v>
      </c>
      <c r="J3016" s="20">
        <v>2019</v>
      </c>
      <c r="K3016" s="20">
        <v>8</v>
      </c>
      <c r="L3016" s="20">
        <v>31</v>
      </c>
    </row>
    <row r="3017" spans="1:12" x14ac:dyDescent="0.3">
      <c r="A3017" s="21">
        <v>43678</v>
      </c>
      <c r="B3017" s="20" t="s">
        <v>767</v>
      </c>
      <c r="C3017" s="20" t="s">
        <v>768</v>
      </c>
      <c r="D3017" s="20" t="s">
        <v>759</v>
      </c>
      <c r="E3017" s="20">
        <v>14760</v>
      </c>
      <c r="F3017" s="20" t="s">
        <v>913</v>
      </c>
      <c r="G3017" s="20">
        <v>41</v>
      </c>
      <c r="H3017" s="20">
        <v>360</v>
      </c>
      <c r="I3017" s="20">
        <v>831</v>
      </c>
      <c r="J3017" s="20">
        <v>2019</v>
      </c>
      <c r="K3017" s="20">
        <v>8</v>
      </c>
      <c r="L3017" s="20">
        <v>31</v>
      </c>
    </row>
    <row r="3018" spans="1:12" x14ac:dyDescent="0.3">
      <c r="A3018" s="21">
        <v>43678</v>
      </c>
      <c r="B3018" s="20" t="s">
        <v>770</v>
      </c>
      <c r="C3018" s="20" t="s">
        <v>771</v>
      </c>
      <c r="D3018" s="20" t="s">
        <v>759</v>
      </c>
      <c r="E3018" s="20">
        <v>16560</v>
      </c>
      <c r="F3018" s="20" t="s">
        <v>914</v>
      </c>
      <c r="G3018" s="20">
        <v>46</v>
      </c>
      <c r="H3018" s="20">
        <v>360</v>
      </c>
      <c r="I3018" s="20">
        <v>1030.6500000000001</v>
      </c>
      <c r="J3018" s="20">
        <v>2019</v>
      </c>
      <c r="K3018" s="20">
        <v>8</v>
      </c>
      <c r="L3018" s="20">
        <v>31</v>
      </c>
    </row>
    <row r="3019" spans="1:12" x14ac:dyDescent="0.3">
      <c r="A3019" s="21">
        <v>43678</v>
      </c>
      <c r="B3019" s="20" t="s">
        <v>826</v>
      </c>
      <c r="C3019" s="20" t="s">
        <v>827</v>
      </c>
      <c r="D3019" s="20" t="s">
        <v>759</v>
      </c>
      <c r="E3019" s="20">
        <v>47520</v>
      </c>
      <c r="F3019" s="20" t="s">
        <v>915</v>
      </c>
      <c r="G3019" s="20">
        <v>132</v>
      </c>
      <c r="H3019" s="20">
        <v>360</v>
      </c>
      <c r="I3019" s="20">
        <v>2890.8</v>
      </c>
      <c r="J3019" s="20">
        <v>2019</v>
      </c>
      <c r="K3019" s="20">
        <v>8</v>
      </c>
      <c r="L3019" s="20">
        <v>31</v>
      </c>
    </row>
    <row r="3020" spans="1:12" x14ac:dyDescent="0.3">
      <c r="A3020" s="21">
        <v>43677</v>
      </c>
      <c r="B3020" s="20" t="s">
        <v>757</v>
      </c>
      <c r="C3020" s="20" t="s">
        <v>758</v>
      </c>
      <c r="D3020" s="20" t="s">
        <v>759</v>
      </c>
      <c r="E3020" s="20">
        <v>10440</v>
      </c>
      <c r="F3020" s="20" t="s">
        <v>916</v>
      </c>
      <c r="G3020" s="20">
        <v>29</v>
      </c>
      <c r="H3020" s="20">
        <v>360</v>
      </c>
      <c r="I3020" s="20">
        <v>669.75</v>
      </c>
      <c r="J3020" s="20">
        <v>2019</v>
      </c>
      <c r="K3020" s="20">
        <v>7</v>
      </c>
      <c r="L3020" s="20">
        <v>31</v>
      </c>
    </row>
    <row r="3021" spans="1:12" x14ac:dyDescent="0.3">
      <c r="A3021" s="21">
        <v>43677</v>
      </c>
      <c r="B3021" s="20" t="s">
        <v>761</v>
      </c>
      <c r="C3021" s="20" t="s">
        <v>762</v>
      </c>
      <c r="D3021" s="20" t="s">
        <v>759</v>
      </c>
      <c r="E3021" s="20">
        <v>9000</v>
      </c>
      <c r="F3021" s="20" t="s">
        <v>917</v>
      </c>
      <c r="G3021" s="20">
        <v>25</v>
      </c>
      <c r="H3021" s="20">
        <v>360</v>
      </c>
      <c r="I3021" s="20">
        <v>596.9</v>
      </c>
      <c r="J3021" s="20">
        <v>2019</v>
      </c>
      <c r="K3021" s="20">
        <v>7</v>
      </c>
      <c r="L3021" s="20">
        <v>31</v>
      </c>
    </row>
    <row r="3022" spans="1:12" x14ac:dyDescent="0.3">
      <c r="A3022" s="21">
        <v>43677</v>
      </c>
      <c r="B3022" s="20" t="s">
        <v>764</v>
      </c>
      <c r="C3022" s="20" t="s">
        <v>765</v>
      </c>
      <c r="D3022" s="20" t="s">
        <v>759</v>
      </c>
      <c r="E3022" s="20">
        <v>7200</v>
      </c>
      <c r="F3022" s="20" t="s">
        <v>918</v>
      </c>
      <c r="G3022" s="20">
        <v>20</v>
      </c>
      <c r="H3022" s="20">
        <v>360</v>
      </c>
      <c r="I3022" s="20">
        <v>469.5</v>
      </c>
      <c r="J3022" s="20">
        <v>2019</v>
      </c>
      <c r="K3022" s="20">
        <v>7</v>
      </c>
      <c r="L3022" s="20">
        <v>31</v>
      </c>
    </row>
    <row r="3023" spans="1:12" x14ac:dyDescent="0.3">
      <c r="A3023" s="21">
        <v>43677</v>
      </c>
      <c r="B3023" s="20" t="s">
        <v>767</v>
      </c>
      <c r="C3023" s="20" t="s">
        <v>768</v>
      </c>
      <c r="D3023" s="20" t="s">
        <v>759</v>
      </c>
      <c r="E3023" s="20">
        <v>14760</v>
      </c>
      <c r="F3023" s="20" t="s">
        <v>919</v>
      </c>
      <c r="G3023" s="20">
        <v>41</v>
      </c>
      <c r="H3023" s="20">
        <v>360</v>
      </c>
      <c r="I3023" s="20">
        <v>828.1</v>
      </c>
      <c r="J3023" s="20">
        <v>2019</v>
      </c>
      <c r="K3023" s="20">
        <v>7</v>
      </c>
      <c r="L3023" s="20">
        <v>31</v>
      </c>
    </row>
    <row r="3024" spans="1:12" x14ac:dyDescent="0.3">
      <c r="A3024" s="21">
        <v>43677</v>
      </c>
      <c r="B3024" s="20" t="s">
        <v>770</v>
      </c>
      <c r="C3024" s="20" t="s">
        <v>771</v>
      </c>
      <c r="D3024" s="20" t="s">
        <v>759</v>
      </c>
      <c r="E3024" s="20">
        <v>8640</v>
      </c>
      <c r="F3024" s="20" t="s">
        <v>920</v>
      </c>
      <c r="G3024" s="20">
        <v>24</v>
      </c>
      <c r="H3024" s="20">
        <v>360</v>
      </c>
      <c r="I3024" s="20">
        <v>542.95000000000005</v>
      </c>
      <c r="J3024" s="20">
        <v>2019</v>
      </c>
      <c r="K3024" s="20">
        <v>7</v>
      </c>
      <c r="L3024" s="20">
        <v>31</v>
      </c>
    </row>
    <row r="3025" spans="1:12" x14ac:dyDescent="0.3">
      <c r="A3025" s="21">
        <v>43675</v>
      </c>
      <c r="B3025" s="20" t="s">
        <v>757</v>
      </c>
      <c r="C3025" s="20" t="s">
        <v>758</v>
      </c>
      <c r="D3025" s="20" t="s">
        <v>759</v>
      </c>
      <c r="E3025" s="20">
        <v>12240</v>
      </c>
      <c r="F3025" s="20" t="s">
        <v>916</v>
      </c>
      <c r="G3025" s="20">
        <v>34</v>
      </c>
      <c r="H3025" s="20">
        <v>360</v>
      </c>
      <c r="I3025" s="20">
        <v>781.35</v>
      </c>
      <c r="J3025" s="20">
        <v>2019</v>
      </c>
      <c r="K3025" s="20">
        <v>7</v>
      </c>
      <c r="L3025" s="20">
        <v>31</v>
      </c>
    </row>
    <row r="3026" spans="1:12" x14ac:dyDescent="0.3">
      <c r="A3026" s="21">
        <v>43675</v>
      </c>
      <c r="B3026" s="20" t="s">
        <v>761</v>
      </c>
      <c r="C3026" s="20" t="s">
        <v>762</v>
      </c>
      <c r="D3026" s="20" t="s">
        <v>759</v>
      </c>
      <c r="E3026" s="20">
        <v>10080</v>
      </c>
      <c r="F3026" s="20" t="s">
        <v>917</v>
      </c>
      <c r="G3026" s="20">
        <v>28</v>
      </c>
      <c r="H3026" s="20">
        <v>360</v>
      </c>
      <c r="I3026" s="20">
        <v>664.65</v>
      </c>
      <c r="J3026" s="20">
        <v>2019</v>
      </c>
      <c r="K3026" s="20">
        <v>7</v>
      </c>
      <c r="L3026" s="20">
        <v>31</v>
      </c>
    </row>
    <row r="3027" spans="1:12" x14ac:dyDescent="0.3">
      <c r="A3027" s="21">
        <v>43675</v>
      </c>
      <c r="B3027" s="20" t="s">
        <v>764</v>
      </c>
      <c r="C3027" s="20" t="s">
        <v>765</v>
      </c>
      <c r="D3027" s="20" t="s">
        <v>759</v>
      </c>
      <c r="E3027" s="20">
        <v>8640</v>
      </c>
      <c r="F3027" s="20" t="s">
        <v>918</v>
      </c>
      <c r="G3027" s="20">
        <v>24</v>
      </c>
      <c r="H3027" s="20">
        <v>360</v>
      </c>
      <c r="I3027" s="20">
        <v>557.15</v>
      </c>
      <c r="J3027" s="20">
        <v>2019</v>
      </c>
      <c r="K3027" s="20">
        <v>7</v>
      </c>
      <c r="L3027" s="20">
        <v>31</v>
      </c>
    </row>
    <row r="3028" spans="1:12" x14ac:dyDescent="0.3">
      <c r="A3028" s="21">
        <v>43675</v>
      </c>
      <c r="B3028" s="20" t="s">
        <v>767</v>
      </c>
      <c r="C3028" s="20" t="s">
        <v>768</v>
      </c>
      <c r="D3028" s="20" t="s">
        <v>759</v>
      </c>
      <c r="E3028" s="20">
        <v>14760</v>
      </c>
      <c r="F3028" s="20" t="s">
        <v>919</v>
      </c>
      <c r="G3028" s="20">
        <v>41</v>
      </c>
      <c r="H3028" s="20">
        <v>360</v>
      </c>
      <c r="I3028" s="20">
        <v>827.5</v>
      </c>
      <c r="J3028" s="20">
        <v>2019</v>
      </c>
      <c r="K3028" s="20">
        <v>7</v>
      </c>
      <c r="L3028" s="20">
        <v>31</v>
      </c>
    </row>
    <row r="3029" spans="1:12" x14ac:dyDescent="0.3">
      <c r="A3029" s="21">
        <v>43675</v>
      </c>
      <c r="B3029" s="20" t="s">
        <v>770</v>
      </c>
      <c r="C3029" s="20" t="s">
        <v>771</v>
      </c>
      <c r="D3029" s="20" t="s">
        <v>759</v>
      </c>
      <c r="E3029" s="20">
        <v>12960</v>
      </c>
      <c r="F3029" s="20" t="s">
        <v>920</v>
      </c>
      <c r="G3029" s="20">
        <v>36</v>
      </c>
      <c r="H3029" s="20">
        <v>360</v>
      </c>
      <c r="I3029" s="20">
        <v>803.2</v>
      </c>
      <c r="J3029" s="20">
        <v>2019</v>
      </c>
      <c r="K3029" s="20">
        <v>7</v>
      </c>
      <c r="L3029" s="20">
        <v>31</v>
      </c>
    </row>
    <row r="3030" spans="1:12" x14ac:dyDescent="0.3">
      <c r="A3030" s="21">
        <v>43672</v>
      </c>
      <c r="B3030" s="20" t="s">
        <v>757</v>
      </c>
      <c r="C3030" s="20" t="s">
        <v>758</v>
      </c>
      <c r="D3030" s="20" t="s">
        <v>759</v>
      </c>
      <c r="E3030" s="20">
        <v>11520</v>
      </c>
      <c r="F3030" s="20" t="s">
        <v>916</v>
      </c>
      <c r="G3030" s="20">
        <v>32</v>
      </c>
      <c r="H3030" s="20">
        <v>360</v>
      </c>
      <c r="I3030" s="20">
        <v>738.6</v>
      </c>
      <c r="J3030" s="20">
        <v>2019</v>
      </c>
      <c r="K3030" s="20">
        <v>7</v>
      </c>
      <c r="L3030" s="20">
        <v>30</v>
      </c>
    </row>
    <row r="3031" spans="1:12" x14ac:dyDescent="0.3">
      <c r="A3031" s="21">
        <v>43672</v>
      </c>
      <c r="B3031" s="20" t="s">
        <v>761</v>
      </c>
      <c r="C3031" s="20" t="s">
        <v>762</v>
      </c>
      <c r="D3031" s="20" t="s">
        <v>759</v>
      </c>
      <c r="E3031" s="20">
        <v>10440</v>
      </c>
      <c r="F3031" s="20" t="s">
        <v>917</v>
      </c>
      <c r="G3031" s="20">
        <v>29</v>
      </c>
      <c r="H3031" s="20">
        <v>360</v>
      </c>
      <c r="I3031" s="20">
        <v>693.45</v>
      </c>
      <c r="J3031" s="20">
        <v>2019</v>
      </c>
      <c r="K3031" s="20">
        <v>7</v>
      </c>
      <c r="L3031" s="20">
        <v>30</v>
      </c>
    </row>
    <row r="3032" spans="1:12" x14ac:dyDescent="0.3">
      <c r="A3032" s="21">
        <v>43672</v>
      </c>
      <c r="B3032" s="20" t="s">
        <v>764</v>
      </c>
      <c r="C3032" s="20" t="s">
        <v>765</v>
      </c>
      <c r="D3032" s="20" t="s">
        <v>759</v>
      </c>
      <c r="E3032" s="20">
        <v>7920</v>
      </c>
      <c r="F3032" s="20" t="s">
        <v>918</v>
      </c>
      <c r="G3032" s="20">
        <v>22</v>
      </c>
      <c r="H3032" s="20">
        <v>360</v>
      </c>
      <c r="I3032" s="20">
        <v>512.4</v>
      </c>
      <c r="J3032" s="20">
        <v>2019</v>
      </c>
      <c r="K3032" s="20">
        <v>7</v>
      </c>
      <c r="L3032" s="20">
        <v>30</v>
      </c>
    </row>
    <row r="3033" spans="1:12" x14ac:dyDescent="0.3">
      <c r="A3033" s="21">
        <v>43672</v>
      </c>
      <c r="B3033" s="20" t="s">
        <v>767</v>
      </c>
      <c r="C3033" s="20" t="s">
        <v>768</v>
      </c>
      <c r="D3033" s="20" t="s">
        <v>759</v>
      </c>
      <c r="E3033" s="20">
        <v>14760</v>
      </c>
      <c r="F3033" s="20" t="s">
        <v>919</v>
      </c>
      <c r="G3033" s="20">
        <v>41</v>
      </c>
      <c r="H3033" s="20">
        <v>360</v>
      </c>
      <c r="I3033" s="20">
        <v>823.55</v>
      </c>
      <c r="J3033" s="20">
        <v>2019</v>
      </c>
      <c r="K3033" s="20">
        <v>7</v>
      </c>
      <c r="L3033" s="20">
        <v>30</v>
      </c>
    </row>
    <row r="3034" spans="1:12" x14ac:dyDescent="0.3">
      <c r="A3034" s="21">
        <v>43672</v>
      </c>
      <c r="B3034" s="20" t="s">
        <v>770</v>
      </c>
      <c r="C3034" s="20" t="s">
        <v>771</v>
      </c>
      <c r="D3034" s="20" t="s">
        <v>759</v>
      </c>
      <c r="E3034" s="20">
        <v>12240</v>
      </c>
      <c r="F3034" s="20" t="s">
        <v>920</v>
      </c>
      <c r="G3034" s="20">
        <v>34</v>
      </c>
      <c r="H3034" s="20">
        <v>360</v>
      </c>
      <c r="I3034" s="20">
        <v>765.65</v>
      </c>
      <c r="J3034" s="20">
        <v>2019</v>
      </c>
      <c r="K3034" s="20">
        <v>7</v>
      </c>
      <c r="L3034" s="20">
        <v>30</v>
      </c>
    </row>
    <row r="3035" spans="1:12" x14ac:dyDescent="0.3">
      <c r="A3035" s="21">
        <v>43672</v>
      </c>
      <c r="B3035" s="20" t="s">
        <v>757</v>
      </c>
      <c r="C3035" s="20" t="s">
        <v>758</v>
      </c>
      <c r="D3035" s="20" t="s">
        <v>759</v>
      </c>
      <c r="E3035" s="20">
        <v>11520</v>
      </c>
      <c r="F3035" s="20" t="s">
        <v>916</v>
      </c>
      <c r="G3035" s="20">
        <v>32</v>
      </c>
      <c r="H3035" s="20">
        <v>360</v>
      </c>
      <c r="I3035" s="20">
        <v>736.75</v>
      </c>
      <c r="J3035" s="20">
        <v>2019</v>
      </c>
      <c r="K3035" s="20">
        <v>7</v>
      </c>
      <c r="L3035" s="20">
        <v>30</v>
      </c>
    </row>
    <row r="3036" spans="1:12" x14ac:dyDescent="0.3">
      <c r="A3036" s="21">
        <v>43672</v>
      </c>
      <c r="B3036" s="20" t="s">
        <v>761</v>
      </c>
      <c r="C3036" s="20" t="s">
        <v>762</v>
      </c>
      <c r="D3036" s="20" t="s">
        <v>759</v>
      </c>
      <c r="E3036" s="20">
        <v>10440</v>
      </c>
      <c r="F3036" s="20" t="s">
        <v>917</v>
      </c>
      <c r="G3036" s="20">
        <v>29</v>
      </c>
      <c r="H3036" s="20">
        <v>360</v>
      </c>
      <c r="I3036" s="20">
        <v>692.65</v>
      </c>
      <c r="J3036" s="20">
        <v>2019</v>
      </c>
      <c r="K3036" s="20">
        <v>7</v>
      </c>
      <c r="L3036" s="20">
        <v>30</v>
      </c>
    </row>
    <row r="3037" spans="1:12" x14ac:dyDescent="0.3">
      <c r="A3037" s="21">
        <v>43672</v>
      </c>
      <c r="B3037" s="20" t="s">
        <v>764</v>
      </c>
      <c r="C3037" s="20" t="s">
        <v>765</v>
      </c>
      <c r="D3037" s="20" t="s">
        <v>759</v>
      </c>
      <c r="E3037" s="20">
        <v>9000</v>
      </c>
      <c r="F3037" s="20" t="s">
        <v>918</v>
      </c>
      <c r="G3037" s="20">
        <v>25</v>
      </c>
      <c r="H3037" s="20">
        <v>360</v>
      </c>
      <c r="I3037" s="20">
        <v>582.6</v>
      </c>
      <c r="J3037" s="20">
        <v>2019</v>
      </c>
      <c r="K3037" s="20">
        <v>7</v>
      </c>
      <c r="L3037" s="20">
        <v>30</v>
      </c>
    </row>
    <row r="3038" spans="1:12" x14ac:dyDescent="0.3">
      <c r="A3038" s="21">
        <v>43672</v>
      </c>
      <c r="B3038" s="20" t="s">
        <v>767</v>
      </c>
      <c r="C3038" s="20" t="s">
        <v>768</v>
      </c>
      <c r="D3038" s="20" t="s">
        <v>759</v>
      </c>
      <c r="E3038" s="20">
        <v>15120</v>
      </c>
      <c r="F3038" s="20" t="s">
        <v>919</v>
      </c>
      <c r="G3038" s="20">
        <v>42</v>
      </c>
      <c r="H3038" s="20">
        <v>360</v>
      </c>
      <c r="I3038" s="20">
        <v>850.95</v>
      </c>
      <c r="J3038" s="20">
        <v>2019</v>
      </c>
      <c r="K3038" s="20">
        <v>7</v>
      </c>
      <c r="L3038" s="20">
        <v>30</v>
      </c>
    </row>
    <row r="3039" spans="1:12" x14ac:dyDescent="0.3">
      <c r="A3039" s="21">
        <v>43672</v>
      </c>
      <c r="B3039" s="20" t="s">
        <v>770</v>
      </c>
      <c r="C3039" s="20" t="s">
        <v>771</v>
      </c>
      <c r="D3039" s="20" t="s">
        <v>759</v>
      </c>
      <c r="E3039" s="20">
        <v>12600</v>
      </c>
      <c r="F3039" s="20" t="s">
        <v>920</v>
      </c>
      <c r="G3039" s="20">
        <v>35</v>
      </c>
      <c r="H3039" s="20">
        <v>360</v>
      </c>
      <c r="I3039" s="20">
        <v>796.3</v>
      </c>
      <c r="J3039" s="20">
        <v>2019</v>
      </c>
      <c r="K3039" s="20">
        <v>7</v>
      </c>
      <c r="L3039" s="20">
        <v>30</v>
      </c>
    </row>
    <row r="3040" spans="1:12" x14ac:dyDescent="0.3">
      <c r="A3040" s="21">
        <v>43672</v>
      </c>
      <c r="B3040" s="20" t="s">
        <v>757</v>
      </c>
      <c r="C3040" s="20" t="s">
        <v>758</v>
      </c>
      <c r="D3040" s="20" t="s">
        <v>759</v>
      </c>
      <c r="E3040" s="20">
        <v>11880</v>
      </c>
      <c r="F3040" s="20" t="s">
        <v>916</v>
      </c>
      <c r="G3040" s="20">
        <v>33</v>
      </c>
      <c r="H3040" s="20">
        <v>360</v>
      </c>
      <c r="I3040" s="20">
        <v>758.05</v>
      </c>
      <c r="J3040" s="20">
        <v>2019</v>
      </c>
      <c r="K3040" s="20">
        <v>7</v>
      </c>
      <c r="L3040" s="20">
        <v>30</v>
      </c>
    </row>
    <row r="3041" spans="1:12" x14ac:dyDescent="0.3">
      <c r="A3041" s="21">
        <v>43672</v>
      </c>
      <c r="B3041" s="20" t="s">
        <v>761</v>
      </c>
      <c r="C3041" s="20" t="s">
        <v>762</v>
      </c>
      <c r="D3041" s="20" t="s">
        <v>759</v>
      </c>
      <c r="E3041" s="20">
        <v>10800</v>
      </c>
      <c r="F3041" s="20" t="s">
        <v>917</v>
      </c>
      <c r="G3041" s="20">
        <v>30</v>
      </c>
      <c r="H3041" s="20">
        <v>360</v>
      </c>
      <c r="I3041" s="20">
        <v>714.7</v>
      </c>
      <c r="J3041" s="20">
        <v>2019</v>
      </c>
      <c r="K3041" s="20">
        <v>7</v>
      </c>
      <c r="L3041" s="20">
        <v>30</v>
      </c>
    </row>
    <row r="3042" spans="1:12" x14ac:dyDescent="0.3">
      <c r="A3042" s="21">
        <v>43672</v>
      </c>
      <c r="B3042" s="20" t="s">
        <v>764</v>
      </c>
      <c r="C3042" s="20" t="s">
        <v>765</v>
      </c>
      <c r="D3042" s="20" t="s">
        <v>759</v>
      </c>
      <c r="E3042" s="20">
        <v>7920</v>
      </c>
      <c r="F3042" s="20" t="s">
        <v>918</v>
      </c>
      <c r="G3042" s="20">
        <v>22</v>
      </c>
      <c r="H3042" s="20">
        <v>360</v>
      </c>
      <c r="I3042" s="20">
        <v>510</v>
      </c>
      <c r="J3042" s="20">
        <v>2019</v>
      </c>
      <c r="K3042" s="20">
        <v>7</v>
      </c>
      <c r="L3042" s="20">
        <v>30</v>
      </c>
    </row>
    <row r="3043" spans="1:12" x14ac:dyDescent="0.3">
      <c r="A3043" s="21">
        <v>43672</v>
      </c>
      <c r="B3043" s="20" t="s">
        <v>767</v>
      </c>
      <c r="C3043" s="20" t="s">
        <v>768</v>
      </c>
      <c r="D3043" s="20" t="s">
        <v>759</v>
      </c>
      <c r="E3043" s="20">
        <v>14400</v>
      </c>
      <c r="F3043" s="20" t="s">
        <v>919</v>
      </c>
      <c r="G3043" s="20">
        <v>40</v>
      </c>
      <c r="H3043" s="20">
        <v>360</v>
      </c>
      <c r="I3043" s="20">
        <v>797.15</v>
      </c>
      <c r="J3043" s="20">
        <v>2019</v>
      </c>
      <c r="K3043" s="20">
        <v>7</v>
      </c>
      <c r="L3043" s="20">
        <v>30</v>
      </c>
    </row>
    <row r="3044" spans="1:12" x14ac:dyDescent="0.3">
      <c r="A3044" s="21">
        <v>43672</v>
      </c>
      <c r="B3044" s="20" t="s">
        <v>770</v>
      </c>
      <c r="C3044" s="20" t="s">
        <v>771</v>
      </c>
      <c r="D3044" s="20" t="s">
        <v>759</v>
      </c>
      <c r="E3044" s="20">
        <v>11880</v>
      </c>
      <c r="F3044" s="20" t="s">
        <v>920</v>
      </c>
      <c r="G3044" s="20">
        <v>33</v>
      </c>
      <c r="H3044" s="20">
        <v>360</v>
      </c>
      <c r="I3044" s="20">
        <v>745.9</v>
      </c>
      <c r="J3044" s="20">
        <v>2019</v>
      </c>
      <c r="K3044" s="20">
        <v>7</v>
      </c>
      <c r="L3044" s="20">
        <v>30</v>
      </c>
    </row>
    <row r="3045" spans="1:12" x14ac:dyDescent="0.3">
      <c r="A3045" s="21">
        <v>43672</v>
      </c>
      <c r="B3045" s="20" t="s">
        <v>757</v>
      </c>
      <c r="C3045" s="20" t="s">
        <v>758</v>
      </c>
      <c r="D3045" s="20" t="s">
        <v>759</v>
      </c>
      <c r="E3045" s="20">
        <v>11520</v>
      </c>
      <c r="F3045" s="20" t="s">
        <v>916</v>
      </c>
      <c r="G3045" s="20">
        <v>32</v>
      </c>
      <c r="H3045" s="20">
        <v>360</v>
      </c>
      <c r="I3045" s="20">
        <v>737.9</v>
      </c>
      <c r="J3045" s="20">
        <v>2019</v>
      </c>
      <c r="K3045" s="20">
        <v>7</v>
      </c>
      <c r="L3045" s="20">
        <v>30</v>
      </c>
    </row>
    <row r="3046" spans="1:12" x14ac:dyDescent="0.3">
      <c r="A3046" s="21">
        <v>43672</v>
      </c>
      <c r="B3046" s="20" t="s">
        <v>761</v>
      </c>
      <c r="C3046" s="20" t="s">
        <v>762</v>
      </c>
      <c r="D3046" s="20" t="s">
        <v>759</v>
      </c>
      <c r="E3046" s="20">
        <v>10440</v>
      </c>
      <c r="F3046" s="20" t="s">
        <v>917</v>
      </c>
      <c r="G3046" s="20">
        <v>29</v>
      </c>
      <c r="H3046" s="20">
        <v>360</v>
      </c>
      <c r="I3046" s="20">
        <v>691.95</v>
      </c>
      <c r="J3046" s="20">
        <v>2019</v>
      </c>
      <c r="K3046" s="20">
        <v>7</v>
      </c>
      <c r="L3046" s="20">
        <v>30</v>
      </c>
    </row>
    <row r="3047" spans="1:12" x14ac:dyDescent="0.3">
      <c r="A3047" s="21">
        <v>43672</v>
      </c>
      <c r="B3047" s="20" t="s">
        <v>764</v>
      </c>
      <c r="C3047" s="20" t="s">
        <v>765</v>
      </c>
      <c r="D3047" s="20" t="s">
        <v>759</v>
      </c>
      <c r="E3047" s="20">
        <v>16920</v>
      </c>
      <c r="F3047" s="20" t="s">
        <v>918</v>
      </c>
      <c r="G3047" s="20">
        <v>47</v>
      </c>
      <c r="H3047" s="20">
        <v>360</v>
      </c>
      <c r="I3047" s="20">
        <v>1087.45</v>
      </c>
      <c r="J3047" s="20">
        <v>2019</v>
      </c>
      <c r="K3047" s="20">
        <v>7</v>
      </c>
      <c r="L3047" s="20">
        <v>30</v>
      </c>
    </row>
    <row r="3048" spans="1:12" x14ac:dyDescent="0.3">
      <c r="A3048" s="21">
        <v>43672</v>
      </c>
      <c r="B3048" s="20" t="s">
        <v>767</v>
      </c>
      <c r="C3048" s="20" t="s">
        <v>768</v>
      </c>
      <c r="D3048" s="20" t="s">
        <v>759</v>
      </c>
      <c r="E3048" s="20">
        <v>15840</v>
      </c>
      <c r="F3048" s="20" t="s">
        <v>919</v>
      </c>
      <c r="G3048" s="20">
        <v>44</v>
      </c>
      <c r="H3048" s="20">
        <v>360</v>
      </c>
      <c r="I3048" s="20">
        <v>877.5</v>
      </c>
      <c r="J3048" s="20">
        <v>2019</v>
      </c>
      <c r="K3048" s="20">
        <v>7</v>
      </c>
      <c r="L3048" s="20">
        <v>30</v>
      </c>
    </row>
    <row r="3049" spans="1:12" x14ac:dyDescent="0.3">
      <c r="A3049" s="21">
        <v>43672</v>
      </c>
      <c r="B3049" s="20" t="s">
        <v>770</v>
      </c>
      <c r="C3049" s="20" t="s">
        <v>771</v>
      </c>
      <c r="D3049" s="20" t="s">
        <v>759</v>
      </c>
      <c r="E3049" s="20">
        <v>12960</v>
      </c>
      <c r="F3049" s="20" t="s">
        <v>920</v>
      </c>
      <c r="G3049" s="20">
        <v>36</v>
      </c>
      <c r="H3049" s="20">
        <v>360</v>
      </c>
      <c r="I3049" s="20">
        <v>819.15</v>
      </c>
      <c r="J3049" s="20">
        <v>2019</v>
      </c>
      <c r="K3049" s="20">
        <v>7</v>
      </c>
      <c r="L3049" s="20">
        <v>30</v>
      </c>
    </row>
    <row r="3050" spans="1:12" x14ac:dyDescent="0.3">
      <c r="A3050" s="21">
        <v>43670</v>
      </c>
      <c r="B3050" s="20" t="s">
        <v>757</v>
      </c>
      <c r="C3050" s="20" t="s">
        <v>758</v>
      </c>
      <c r="D3050" s="20" t="s">
        <v>759</v>
      </c>
      <c r="E3050" s="20">
        <v>14400</v>
      </c>
      <c r="F3050" s="20" t="s">
        <v>916</v>
      </c>
      <c r="G3050" s="20">
        <v>40</v>
      </c>
      <c r="H3050" s="20">
        <v>360</v>
      </c>
      <c r="I3050" s="20">
        <v>919.2</v>
      </c>
      <c r="J3050" s="20">
        <v>2019</v>
      </c>
      <c r="K3050" s="20">
        <v>7</v>
      </c>
      <c r="L3050" s="20">
        <v>30</v>
      </c>
    </row>
    <row r="3051" spans="1:12" x14ac:dyDescent="0.3">
      <c r="A3051" s="21">
        <v>43670</v>
      </c>
      <c r="B3051" s="20" t="s">
        <v>761</v>
      </c>
      <c r="C3051" s="20" t="s">
        <v>762</v>
      </c>
      <c r="D3051" s="20" t="s">
        <v>759</v>
      </c>
      <c r="E3051" s="20">
        <v>11880</v>
      </c>
      <c r="F3051" s="20" t="s">
        <v>917</v>
      </c>
      <c r="G3051" s="20">
        <v>33</v>
      </c>
      <c r="H3051" s="20">
        <v>360</v>
      </c>
      <c r="I3051" s="20">
        <v>788.95</v>
      </c>
      <c r="J3051" s="20">
        <v>2019</v>
      </c>
      <c r="K3051" s="20">
        <v>7</v>
      </c>
      <c r="L3051" s="20">
        <v>30</v>
      </c>
    </row>
    <row r="3052" spans="1:12" x14ac:dyDescent="0.3">
      <c r="A3052" s="21">
        <v>43670</v>
      </c>
      <c r="B3052" s="20" t="s">
        <v>767</v>
      </c>
      <c r="C3052" s="20" t="s">
        <v>768</v>
      </c>
      <c r="D3052" s="20" t="s">
        <v>759</v>
      </c>
      <c r="E3052" s="20">
        <v>19800</v>
      </c>
      <c r="F3052" s="20" t="s">
        <v>919</v>
      </c>
      <c r="G3052" s="20">
        <v>55</v>
      </c>
      <c r="H3052" s="20">
        <v>360</v>
      </c>
      <c r="I3052" s="20">
        <v>1090.1500000000001</v>
      </c>
      <c r="J3052" s="20">
        <v>2019</v>
      </c>
      <c r="K3052" s="20">
        <v>7</v>
      </c>
      <c r="L3052" s="20">
        <v>30</v>
      </c>
    </row>
    <row r="3053" spans="1:12" x14ac:dyDescent="0.3">
      <c r="A3053" s="21">
        <v>43670</v>
      </c>
      <c r="B3053" s="20" t="s">
        <v>770</v>
      </c>
      <c r="C3053" s="20" t="s">
        <v>771</v>
      </c>
      <c r="D3053" s="20" t="s">
        <v>759</v>
      </c>
      <c r="E3053" s="20">
        <v>12960</v>
      </c>
      <c r="F3053" s="20" t="s">
        <v>920</v>
      </c>
      <c r="G3053" s="20">
        <v>36</v>
      </c>
      <c r="H3053" s="20">
        <v>360</v>
      </c>
      <c r="I3053" s="20">
        <v>812.5</v>
      </c>
      <c r="J3053" s="20">
        <v>2019</v>
      </c>
      <c r="K3053" s="20">
        <v>7</v>
      </c>
      <c r="L3053" s="20">
        <v>30</v>
      </c>
    </row>
    <row r="3054" spans="1:12" x14ac:dyDescent="0.3">
      <c r="A3054" s="21">
        <v>43668</v>
      </c>
      <c r="B3054" s="20" t="s">
        <v>826</v>
      </c>
      <c r="C3054" s="20" t="s">
        <v>827</v>
      </c>
      <c r="D3054" s="20" t="s">
        <v>759</v>
      </c>
      <c r="E3054" s="20">
        <v>33840</v>
      </c>
      <c r="F3054" s="20" t="s">
        <v>921</v>
      </c>
      <c r="G3054" s="20">
        <v>94</v>
      </c>
      <c r="H3054" s="20">
        <v>360</v>
      </c>
      <c r="I3054" s="20">
        <v>2034.2</v>
      </c>
      <c r="J3054" s="20">
        <v>2019</v>
      </c>
      <c r="K3054" s="20">
        <v>7</v>
      </c>
      <c r="L3054" s="20">
        <v>30</v>
      </c>
    </row>
    <row r="3055" spans="1:12" x14ac:dyDescent="0.3">
      <c r="A3055" s="21">
        <v>43668</v>
      </c>
      <c r="B3055" s="20" t="s">
        <v>757</v>
      </c>
      <c r="C3055" s="20" t="s">
        <v>758</v>
      </c>
      <c r="D3055" s="20" t="s">
        <v>759</v>
      </c>
      <c r="E3055" s="20">
        <v>6840</v>
      </c>
      <c r="F3055" s="20" t="s">
        <v>922</v>
      </c>
      <c r="G3055" s="20">
        <v>19</v>
      </c>
      <c r="H3055" s="20">
        <v>360</v>
      </c>
      <c r="I3055" s="20">
        <v>444.95</v>
      </c>
      <c r="J3055" s="20">
        <v>2019</v>
      </c>
      <c r="K3055" s="20">
        <v>7</v>
      </c>
      <c r="L3055" s="20">
        <v>30</v>
      </c>
    </row>
    <row r="3056" spans="1:12" x14ac:dyDescent="0.3">
      <c r="A3056" s="21">
        <v>43668</v>
      </c>
      <c r="B3056" s="20" t="s">
        <v>761</v>
      </c>
      <c r="C3056" s="20" t="s">
        <v>762</v>
      </c>
      <c r="D3056" s="20" t="s">
        <v>759</v>
      </c>
      <c r="E3056" s="20">
        <v>8640</v>
      </c>
      <c r="F3056" s="20" t="s">
        <v>923</v>
      </c>
      <c r="G3056" s="20">
        <v>24</v>
      </c>
      <c r="H3056" s="20">
        <v>360</v>
      </c>
      <c r="I3056" s="20">
        <v>582.70000000000005</v>
      </c>
      <c r="J3056" s="20">
        <v>2019</v>
      </c>
      <c r="K3056" s="20">
        <v>7</v>
      </c>
      <c r="L3056" s="20">
        <v>30</v>
      </c>
    </row>
    <row r="3057" spans="1:12" x14ac:dyDescent="0.3">
      <c r="A3057" s="21">
        <v>43668</v>
      </c>
      <c r="B3057" s="20" t="s">
        <v>764</v>
      </c>
      <c r="C3057" s="20" t="s">
        <v>765</v>
      </c>
      <c r="D3057" s="20" t="s">
        <v>759</v>
      </c>
      <c r="E3057" s="20">
        <v>5400</v>
      </c>
      <c r="F3057" s="20" t="s">
        <v>924</v>
      </c>
      <c r="G3057" s="20">
        <v>15</v>
      </c>
      <c r="H3057" s="20">
        <v>360</v>
      </c>
      <c r="I3057" s="20">
        <v>346.85</v>
      </c>
      <c r="J3057" s="20">
        <v>2019</v>
      </c>
      <c r="K3057" s="20">
        <v>7</v>
      </c>
      <c r="L3057" s="20">
        <v>30</v>
      </c>
    </row>
    <row r="3058" spans="1:12" x14ac:dyDescent="0.3">
      <c r="A3058" s="21">
        <v>43668</v>
      </c>
      <c r="B3058" s="20" t="s">
        <v>767</v>
      </c>
      <c r="C3058" s="20" t="s">
        <v>768</v>
      </c>
      <c r="D3058" s="20" t="s">
        <v>759</v>
      </c>
      <c r="E3058" s="20">
        <v>8640</v>
      </c>
      <c r="F3058" s="20" t="s">
        <v>925</v>
      </c>
      <c r="G3058" s="20">
        <v>24</v>
      </c>
      <c r="H3058" s="20">
        <v>360</v>
      </c>
      <c r="I3058" s="20">
        <v>476.8</v>
      </c>
      <c r="J3058" s="20">
        <v>2019</v>
      </c>
      <c r="K3058" s="20">
        <v>7</v>
      </c>
      <c r="L3058" s="20">
        <v>30</v>
      </c>
    </row>
    <row r="3059" spans="1:12" x14ac:dyDescent="0.3">
      <c r="A3059" s="21">
        <v>43668</v>
      </c>
      <c r="B3059" s="20" t="s">
        <v>770</v>
      </c>
      <c r="C3059" s="20" t="s">
        <v>771</v>
      </c>
      <c r="D3059" s="20" t="s">
        <v>759</v>
      </c>
      <c r="E3059" s="20">
        <v>11520</v>
      </c>
      <c r="F3059" s="20" t="s">
        <v>926</v>
      </c>
      <c r="G3059" s="20">
        <v>32</v>
      </c>
      <c r="H3059" s="20">
        <v>360</v>
      </c>
      <c r="I3059" s="20">
        <v>718.35</v>
      </c>
      <c r="J3059" s="20">
        <v>2019</v>
      </c>
      <c r="K3059" s="20">
        <v>7</v>
      </c>
      <c r="L3059" s="20">
        <v>30</v>
      </c>
    </row>
    <row r="3060" spans="1:12" x14ac:dyDescent="0.3">
      <c r="A3060" s="21">
        <v>43668</v>
      </c>
      <c r="B3060" s="20" t="s">
        <v>757</v>
      </c>
      <c r="C3060" s="20" t="s">
        <v>758</v>
      </c>
      <c r="D3060" s="20" t="s">
        <v>759</v>
      </c>
      <c r="E3060" s="20">
        <v>11160</v>
      </c>
      <c r="F3060" s="20" t="s">
        <v>922</v>
      </c>
      <c r="G3060" s="20">
        <v>31</v>
      </c>
      <c r="H3060" s="20">
        <v>360</v>
      </c>
      <c r="I3060" s="20">
        <v>726.7</v>
      </c>
      <c r="J3060" s="20">
        <v>2019</v>
      </c>
      <c r="K3060" s="20">
        <v>7</v>
      </c>
      <c r="L3060" s="20">
        <v>30</v>
      </c>
    </row>
    <row r="3061" spans="1:12" x14ac:dyDescent="0.3">
      <c r="A3061" s="21">
        <v>43668</v>
      </c>
      <c r="B3061" s="20" t="s">
        <v>761</v>
      </c>
      <c r="C3061" s="20" t="s">
        <v>762</v>
      </c>
      <c r="D3061" s="20" t="s">
        <v>759</v>
      </c>
      <c r="E3061" s="20">
        <v>9720</v>
      </c>
      <c r="F3061" s="20" t="s">
        <v>923</v>
      </c>
      <c r="G3061" s="20">
        <v>27</v>
      </c>
      <c r="H3061" s="20">
        <v>360</v>
      </c>
      <c r="I3061" s="20">
        <v>651.46</v>
      </c>
      <c r="J3061" s="20">
        <v>2019</v>
      </c>
      <c r="K3061" s="20">
        <v>7</v>
      </c>
      <c r="L3061" s="20">
        <v>30</v>
      </c>
    </row>
    <row r="3062" spans="1:12" x14ac:dyDescent="0.3">
      <c r="A3062" s="21">
        <v>43668</v>
      </c>
      <c r="B3062" s="20" t="s">
        <v>764</v>
      </c>
      <c r="C3062" s="20" t="s">
        <v>765</v>
      </c>
      <c r="D3062" s="20" t="s">
        <v>759</v>
      </c>
      <c r="E3062" s="20">
        <v>7560</v>
      </c>
      <c r="F3062" s="20" t="s">
        <v>924</v>
      </c>
      <c r="G3062" s="20">
        <v>21</v>
      </c>
      <c r="H3062" s="20">
        <v>360</v>
      </c>
      <c r="I3062" s="20">
        <v>491.2</v>
      </c>
      <c r="J3062" s="20">
        <v>2019</v>
      </c>
      <c r="K3062" s="20">
        <v>7</v>
      </c>
      <c r="L3062" s="20">
        <v>30</v>
      </c>
    </row>
    <row r="3063" spans="1:12" x14ac:dyDescent="0.3">
      <c r="A3063" s="21">
        <v>43668</v>
      </c>
      <c r="B3063" s="20" t="s">
        <v>767</v>
      </c>
      <c r="C3063" s="20" t="s">
        <v>768</v>
      </c>
      <c r="D3063" s="20" t="s">
        <v>759</v>
      </c>
      <c r="E3063" s="20">
        <v>15120</v>
      </c>
      <c r="F3063" s="20" t="s">
        <v>925</v>
      </c>
      <c r="G3063" s="20">
        <v>42</v>
      </c>
      <c r="H3063" s="20">
        <v>360</v>
      </c>
      <c r="I3063" s="20">
        <v>833.66</v>
      </c>
      <c r="J3063" s="20">
        <v>2019</v>
      </c>
      <c r="K3063" s="20">
        <v>7</v>
      </c>
      <c r="L3063" s="20">
        <v>30</v>
      </c>
    </row>
    <row r="3064" spans="1:12" x14ac:dyDescent="0.3">
      <c r="A3064" s="21">
        <v>43668</v>
      </c>
      <c r="B3064" s="20" t="s">
        <v>770</v>
      </c>
      <c r="C3064" s="20" t="s">
        <v>771</v>
      </c>
      <c r="D3064" s="20" t="s">
        <v>759</v>
      </c>
      <c r="E3064" s="20">
        <v>12960</v>
      </c>
      <c r="F3064" s="20" t="s">
        <v>926</v>
      </c>
      <c r="G3064" s="20">
        <v>36</v>
      </c>
      <c r="H3064" s="20">
        <v>360</v>
      </c>
      <c r="I3064" s="20">
        <v>808</v>
      </c>
      <c r="J3064" s="20">
        <v>2019</v>
      </c>
      <c r="K3064" s="20">
        <v>7</v>
      </c>
      <c r="L3064" s="20">
        <v>30</v>
      </c>
    </row>
    <row r="3065" spans="1:12" x14ac:dyDescent="0.3">
      <c r="A3065" s="21">
        <v>43668</v>
      </c>
      <c r="B3065" s="20" t="s">
        <v>773</v>
      </c>
      <c r="C3065" s="20" t="s">
        <v>774</v>
      </c>
      <c r="D3065" s="20" t="s">
        <v>759</v>
      </c>
      <c r="E3065" s="20">
        <v>1440</v>
      </c>
      <c r="F3065" s="20" t="s">
        <v>927</v>
      </c>
      <c r="G3065" s="20">
        <v>4</v>
      </c>
      <c r="H3065" s="20">
        <v>360</v>
      </c>
      <c r="I3065" s="20">
        <v>81.5</v>
      </c>
      <c r="J3065" s="20">
        <v>2019</v>
      </c>
      <c r="K3065" s="20">
        <v>7</v>
      </c>
      <c r="L3065" s="20">
        <v>30</v>
      </c>
    </row>
    <row r="3066" spans="1:12" x14ac:dyDescent="0.3">
      <c r="A3066" s="21">
        <v>43668</v>
      </c>
      <c r="B3066" s="20" t="s">
        <v>757</v>
      </c>
      <c r="C3066" s="20" t="s">
        <v>758</v>
      </c>
      <c r="D3066" s="20" t="s">
        <v>759</v>
      </c>
      <c r="E3066" s="20">
        <v>11160</v>
      </c>
      <c r="F3066" s="20" t="s">
        <v>922</v>
      </c>
      <c r="G3066" s="20">
        <v>31</v>
      </c>
      <c r="H3066" s="20">
        <v>360</v>
      </c>
      <c r="I3066" s="20">
        <v>751.53</v>
      </c>
      <c r="J3066" s="20">
        <v>2019</v>
      </c>
      <c r="K3066" s="20">
        <v>7</v>
      </c>
      <c r="L3066" s="20">
        <v>30</v>
      </c>
    </row>
    <row r="3067" spans="1:12" x14ac:dyDescent="0.3">
      <c r="A3067" s="21">
        <v>43668</v>
      </c>
      <c r="B3067" s="20" t="s">
        <v>761</v>
      </c>
      <c r="C3067" s="20" t="s">
        <v>762</v>
      </c>
      <c r="D3067" s="20" t="s">
        <v>759</v>
      </c>
      <c r="E3067" s="20">
        <v>10800</v>
      </c>
      <c r="F3067" s="20" t="s">
        <v>923</v>
      </c>
      <c r="G3067" s="20">
        <v>30</v>
      </c>
      <c r="H3067" s="20">
        <v>360</v>
      </c>
      <c r="I3067" s="20">
        <v>696.55</v>
      </c>
      <c r="J3067" s="20">
        <v>2019</v>
      </c>
      <c r="K3067" s="20">
        <v>7</v>
      </c>
      <c r="L3067" s="20">
        <v>30</v>
      </c>
    </row>
    <row r="3068" spans="1:12" x14ac:dyDescent="0.3">
      <c r="A3068" s="21">
        <v>43668</v>
      </c>
      <c r="B3068" s="20" t="s">
        <v>764</v>
      </c>
      <c r="C3068" s="20" t="s">
        <v>765</v>
      </c>
      <c r="D3068" s="20" t="s">
        <v>759</v>
      </c>
      <c r="E3068" s="20">
        <v>8280</v>
      </c>
      <c r="F3068" s="20" t="s">
        <v>924</v>
      </c>
      <c r="G3068" s="20">
        <v>23</v>
      </c>
      <c r="H3068" s="20">
        <v>360</v>
      </c>
      <c r="I3068" s="20">
        <v>536.45000000000005</v>
      </c>
      <c r="J3068" s="20">
        <v>2019</v>
      </c>
      <c r="K3068" s="20">
        <v>7</v>
      </c>
      <c r="L3068" s="20">
        <v>30</v>
      </c>
    </row>
    <row r="3069" spans="1:12" x14ac:dyDescent="0.3">
      <c r="A3069" s="21">
        <v>43668</v>
      </c>
      <c r="B3069" s="20" t="s">
        <v>767</v>
      </c>
      <c r="C3069" s="20" t="s">
        <v>768</v>
      </c>
      <c r="D3069" s="20" t="s">
        <v>759</v>
      </c>
      <c r="E3069" s="20">
        <v>14760</v>
      </c>
      <c r="F3069" s="20" t="s">
        <v>925</v>
      </c>
      <c r="G3069" s="20">
        <v>41</v>
      </c>
      <c r="H3069" s="20">
        <v>360</v>
      </c>
      <c r="I3069" s="20">
        <v>803.3</v>
      </c>
      <c r="J3069" s="20">
        <v>2019</v>
      </c>
      <c r="K3069" s="20">
        <v>7</v>
      </c>
      <c r="L3069" s="20">
        <v>30</v>
      </c>
    </row>
    <row r="3070" spans="1:12" x14ac:dyDescent="0.3">
      <c r="A3070" s="21">
        <v>43668</v>
      </c>
      <c r="B3070" s="20" t="s">
        <v>770</v>
      </c>
      <c r="C3070" s="20" t="s">
        <v>771</v>
      </c>
      <c r="D3070" s="20" t="s">
        <v>759</v>
      </c>
      <c r="E3070" s="20">
        <v>12960</v>
      </c>
      <c r="F3070" s="20" t="s">
        <v>926</v>
      </c>
      <c r="G3070" s="20">
        <v>36</v>
      </c>
      <c r="H3070" s="20">
        <v>360</v>
      </c>
      <c r="I3070" s="20">
        <v>807.75</v>
      </c>
      <c r="J3070" s="20">
        <v>2019</v>
      </c>
      <c r="K3070" s="20">
        <v>7</v>
      </c>
      <c r="L3070" s="20">
        <v>30</v>
      </c>
    </row>
    <row r="3071" spans="1:12" x14ac:dyDescent="0.3">
      <c r="A3071" s="21">
        <v>43668</v>
      </c>
      <c r="B3071" s="20" t="s">
        <v>773</v>
      </c>
      <c r="C3071" s="20" t="s">
        <v>774</v>
      </c>
      <c r="D3071" s="20" t="s">
        <v>759</v>
      </c>
      <c r="E3071" s="20">
        <v>6120</v>
      </c>
      <c r="F3071" s="20" t="s">
        <v>927</v>
      </c>
      <c r="G3071" s="20">
        <v>17</v>
      </c>
      <c r="H3071" s="20">
        <v>360</v>
      </c>
      <c r="I3071" s="20">
        <v>352.65</v>
      </c>
      <c r="J3071" s="20">
        <v>2019</v>
      </c>
      <c r="K3071" s="20">
        <v>7</v>
      </c>
      <c r="L3071" s="20">
        <v>30</v>
      </c>
    </row>
    <row r="3072" spans="1:12" x14ac:dyDescent="0.3">
      <c r="A3072" s="21">
        <v>43668</v>
      </c>
      <c r="B3072" s="20" t="s">
        <v>757</v>
      </c>
      <c r="C3072" s="20" t="s">
        <v>758</v>
      </c>
      <c r="D3072" s="20" t="s">
        <v>759</v>
      </c>
      <c r="E3072" s="20">
        <v>11520</v>
      </c>
      <c r="F3072" s="20" t="s">
        <v>922</v>
      </c>
      <c r="G3072" s="20">
        <v>32</v>
      </c>
      <c r="H3072" s="20">
        <v>360</v>
      </c>
      <c r="I3072" s="20">
        <v>748.1</v>
      </c>
      <c r="J3072" s="20">
        <v>2019</v>
      </c>
      <c r="K3072" s="20">
        <v>7</v>
      </c>
      <c r="L3072" s="20">
        <v>30</v>
      </c>
    </row>
    <row r="3073" spans="1:12" x14ac:dyDescent="0.3">
      <c r="A3073" s="21">
        <v>43668</v>
      </c>
      <c r="B3073" s="20" t="s">
        <v>761</v>
      </c>
      <c r="C3073" s="20" t="s">
        <v>762</v>
      </c>
      <c r="D3073" s="20" t="s">
        <v>759</v>
      </c>
      <c r="E3073" s="20">
        <v>9720</v>
      </c>
      <c r="F3073" s="20" t="s">
        <v>923</v>
      </c>
      <c r="G3073" s="20">
        <v>27</v>
      </c>
      <c r="H3073" s="20">
        <v>360</v>
      </c>
      <c r="I3073" s="20">
        <v>648.4</v>
      </c>
      <c r="J3073" s="20">
        <v>2019</v>
      </c>
      <c r="K3073" s="20">
        <v>7</v>
      </c>
      <c r="L3073" s="20">
        <v>30</v>
      </c>
    </row>
    <row r="3074" spans="1:12" x14ac:dyDescent="0.3">
      <c r="A3074" s="21">
        <v>43668</v>
      </c>
      <c r="B3074" s="20" t="s">
        <v>764</v>
      </c>
      <c r="C3074" s="20" t="s">
        <v>765</v>
      </c>
      <c r="D3074" s="20" t="s">
        <v>759</v>
      </c>
      <c r="E3074" s="20">
        <v>8280</v>
      </c>
      <c r="F3074" s="20" t="s">
        <v>924</v>
      </c>
      <c r="G3074" s="20">
        <v>23</v>
      </c>
      <c r="H3074" s="20">
        <v>360</v>
      </c>
      <c r="I3074" s="20">
        <v>535.85</v>
      </c>
      <c r="J3074" s="20">
        <v>2019</v>
      </c>
      <c r="K3074" s="20">
        <v>7</v>
      </c>
      <c r="L3074" s="20">
        <v>30</v>
      </c>
    </row>
    <row r="3075" spans="1:12" x14ac:dyDescent="0.3">
      <c r="A3075" s="21">
        <v>43668</v>
      </c>
      <c r="B3075" s="20" t="s">
        <v>767</v>
      </c>
      <c r="C3075" s="20" t="s">
        <v>768</v>
      </c>
      <c r="D3075" s="20" t="s">
        <v>759</v>
      </c>
      <c r="E3075" s="20">
        <v>14400</v>
      </c>
      <c r="F3075" s="20" t="s">
        <v>925</v>
      </c>
      <c r="G3075" s="20">
        <v>40</v>
      </c>
      <c r="H3075" s="20">
        <v>360</v>
      </c>
      <c r="I3075" s="20">
        <v>783.15</v>
      </c>
      <c r="J3075" s="20">
        <v>2019</v>
      </c>
      <c r="K3075" s="20">
        <v>7</v>
      </c>
      <c r="L3075" s="20">
        <v>30</v>
      </c>
    </row>
    <row r="3076" spans="1:12" x14ac:dyDescent="0.3">
      <c r="A3076" s="21">
        <v>43668</v>
      </c>
      <c r="B3076" s="20" t="s">
        <v>770</v>
      </c>
      <c r="C3076" s="20" t="s">
        <v>771</v>
      </c>
      <c r="D3076" s="20" t="s">
        <v>759</v>
      </c>
      <c r="E3076" s="20">
        <v>12600</v>
      </c>
      <c r="F3076" s="20" t="s">
        <v>926</v>
      </c>
      <c r="G3076" s="20">
        <v>35</v>
      </c>
      <c r="H3076" s="20">
        <v>360</v>
      </c>
      <c r="I3076" s="20">
        <v>782.35</v>
      </c>
      <c r="J3076" s="20">
        <v>2019</v>
      </c>
      <c r="K3076" s="20">
        <v>7</v>
      </c>
      <c r="L3076" s="20">
        <v>30</v>
      </c>
    </row>
    <row r="3077" spans="1:12" x14ac:dyDescent="0.3">
      <c r="A3077" s="21">
        <v>43668</v>
      </c>
      <c r="B3077" s="20" t="s">
        <v>773</v>
      </c>
      <c r="C3077" s="20" t="s">
        <v>774</v>
      </c>
      <c r="D3077" s="20" t="s">
        <v>759</v>
      </c>
      <c r="E3077" s="20">
        <v>3600</v>
      </c>
      <c r="F3077" s="20" t="s">
        <v>927</v>
      </c>
      <c r="G3077" s="20">
        <v>10</v>
      </c>
      <c r="H3077" s="20">
        <v>360</v>
      </c>
      <c r="I3077" s="20">
        <v>213.15</v>
      </c>
      <c r="J3077" s="20">
        <v>2019</v>
      </c>
      <c r="K3077" s="20">
        <v>7</v>
      </c>
      <c r="L3077" s="20">
        <v>30</v>
      </c>
    </row>
    <row r="3078" spans="1:12" x14ac:dyDescent="0.3">
      <c r="A3078" s="21">
        <v>43668</v>
      </c>
      <c r="B3078" s="20" t="s">
        <v>757</v>
      </c>
      <c r="C3078" s="20" t="s">
        <v>758</v>
      </c>
      <c r="D3078" s="20" t="s">
        <v>759</v>
      </c>
      <c r="E3078" s="20">
        <v>11880</v>
      </c>
      <c r="F3078" s="20" t="s">
        <v>922</v>
      </c>
      <c r="G3078" s="20">
        <v>33</v>
      </c>
      <c r="H3078" s="20">
        <v>360</v>
      </c>
      <c r="I3078" s="20">
        <v>775.39</v>
      </c>
      <c r="J3078" s="20">
        <v>2019</v>
      </c>
      <c r="K3078" s="20">
        <v>7</v>
      </c>
      <c r="L3078" s="20">
        <v>30</v>
      </c>
    </row>
    <row r="3079" spans="1:12" x14ac:dyDescent="0.3">
      <c r="A3079" s="21">
        <v>43668</v>
      </c>
      <c r="B3079" s="20" t="s">
        <v>761</v>
      </c>
      <c r="C3079" s="20" t="s">
        <v>762</v>
      </c>
      <c r="D3079" s="20" t="s">
        <v>759</v>
      </c>
      <c r="E3079" s="20">
        <v>10440</v>
      </c>
      <c r="F3079" s="20" t="s">
        <v>923</v>
      </c>
      <c r="G3079" s="20">
        <v>29</v>
      </c>
      <c r="H3079" s="20">
        <v>360</v>
      </c>
      <c r="I3079" s="20">
        <v>696.65</v>
      </c>
      <c r="J3079" s="20">
        <v>2019</v>
      </c>
      <c r="K3079" s="20">
        <v>7</v>
      </c>
      <c r="L3079" s="20">
        <v>30</v>
      </c>
    </row>
    <row r="3080" spans="1:12" x14ac:dyDescent="0.3">
      <c r="A3080" s="21">
        <v>43668</v>
      </c>
      <c r="B3080" s="20" t="s">
        <v>764</v>
      </c>
      <c r="C3080" s="20" t="s">
        <v>765</v>
      </c>
      <c r="D3080" s="20" t="s">
        <v>759</v>
      </c>
      <c r="E3080" s="20">
        <v>7920</v>
      </c>
      <c r="F3080" s="20" t="s">
        <v>924</v>
      </c>
      <c r="G3080" s="20">
        <v>22</v>
      </c>
      <c r="H3080" s="20">
        <v>360</v>
      </c>
      <c r="I3080" s="20">
        <v>512</v>
      </c>
      <c r="J3080" s="20">
        <v>2019</v>
      </c>
      <c r="K3080" s="20">
        <v>7</v>
      </c>
      <c r="L3080" s="20">
        <v>30</v>
      </c>
    </row>
    <row r="3081" spans="1:12" x14ac:dyDescent="0.3">
      <c r="A3081" s="21">
        <v>43668</v>
      </c>
      <c r="B3081" s="20" t="s">
        <v>767</v>
      </c>
      <c r="C3081" s="20" t="s">
        <v>768</v>
      </c>
      <c r="D3081" s="20" t="s">
        <v>759</v>
      </c>
      <c r="E3081" s="20">
        <v>16200</v>
      </c>
      <c r="F3081" s="20" t="s">
        <v>925</v>
      </c>
      <c r="G3081" s="20">
        <v>45</v>
      </c>
      <c r="H3081" s="20">
        <v>360</v>
      </c>
      <c r="I3081" s="20">
        <v>877.1</v>
      </c>
      <c r="J3081" s="20">
        <v>2019</v>
      </c>
      <c r="K3081" s="20">
        <v>7</v>
      </c>
      <c r="L3081" s="20">
        <v>30</v>
      </c>
    </row>
    <row r="3082" spans="1:12" x14ac:dyDescent="0.3">
      <c r="A3082" s="21">
        <v>43668</v>
      </c>
      <c r="B3082" s="20" t="s">
        <v>770</v>
      </c>
      <c r="C3082" s="20" t="s">
        <v>771</v>
      </c>
      <c r="D3082" s="20" t="s">
        <v>759</v>
      </c>
      <c r="E3082" s="20">
        <v>12960</v>
      </c>
      <c r="F3082" s="20" t="s">
        <v>926</v>
      </c>
      <c r="G3082" s="20">
        <v>36</v>
      </c>
      <c r="H3082" s="20">
        <v>360</v>
      </c>
      <c r="I3082" s="20">
        <v>808</v>
      </c>
      <c r="J3082" s="20">
        <v>2019</v>
      </c>
      <c r="K3082" s="20">
        <v>7</v>
      </c>
      <c r="L3082" s="20">
        <v>30</v>
      </c>
    </row>
    <row r="3083" spans="1:12" x14ac:dyDescent="0.3">
      <c r="A3083" s="21">
        <v>43668</v>
      </c>
      <c r="B3083" s="20" t="s">
        <v>773</v>
      </c>
      <c r="C3083" s="20" t="s">
        <v>774</v>
      </c>
      <c r="D3083" s="20" t="s">
        <v>759</v>
      </c>
      <c r="E3083" s="20">
        <v>7200</v>
      </c>
      <c r="F3083" s="20" t="s">
        <v>927</v>
      </c>
      <c r="G3083" s="20">
        <v>20</v>
      </c>
      <c r="H3083" s="20">
        <v>360</v>
      </c>
      <c r="I3083" s="20">
        <v>433.85</v>
      </c>
      <c r="J3083" s="20">
        <v>2019</v>
      </c>
      <c r="K3083" s="20">
        <v>7</v>
      </c>
      <c r="L3083" s="20">
        <v>30</v>
      </c>
    </row>
    <row r="3084" spans="1:12" x14ac:dyDescent="0.3">
      <c r="A3084" s="21">
        <v>43668</v>
      </c>
      <c r="B3084" s="20" t="s">
        <v>757</v>
      </c>
      <c r="C3084" s="20" t="s">
        <v>758</v>
      </c>
      <c r="D3084" s="20" t="s">
        <v>759</v>
      </c>
      <c r="E3084" s="20">
        <v>11520</v>
      </c>
      <c r="F3084" s="20" t="s">
        <v>922</v>
      </c>
      <c r="G3084" s="20">
        <v>32</v>
      </c>
      <c r="H3084" s="20">
        <v>360</v>
      </c>
      <c r="I3084" s="20">
        <v>752.47</v>
      </c>
      <c r="J3084" s="20">
        <v>2019</v>
      </c>
      <c r="K3084" s="20">
        <v>7</v>
      </c>
      <c r="L3084" s="20">
        <v>30</v>
      </c>
    </row>
    <row r="3085" spans="1:12" x14ac:dyDescent="0.3">
      <c r="A3085" s="21">
        <v>43668</v>
      </c>
      <c r="B3085" s="20" t="s">
        <v>761</v>
      </c>
      <c r="C3085" s="20" t="s">
        <v>762</v>
      </c>
      <c r="D3085" s="20" t="s">
        <v>759</v>
      </c>
      <c r="E3085" s="20">
        <v>10080</v>
      </c>
      <c r="F3085" s="20" t="s">
        <v>923</v>
      </c>
      <c r="G3085" s="20">
        <v>28</v>
      </c>
      <c r="H3085" s="20">
        <v>360</v>
      </c>
      <c r="I3085" s="20">
        <v>670.75</v>
      </c>
      <c r="J3085" s="20">
        <v>2019</v>
      </c>
      <c r="K3085" s="20">
        <v>7</v>
      </c>
      <c r="L3085" s="20">
        <v>30</v>
      </c>
    </row>
    <row r="3086" spans="1:12" x14ac:dyDescent="0.3">
      <c r="A3086" s="21">
        <v>43668</v>
      </c>
      <c r="B3086" s="20" t="s">
        <v>764</v>
      </c>
      <c r="C3086" s="20" t="s">
        <v>765</v>
      </c>
      <c r="D3086" s="20" t="s">
        <v>759</v>
      </c>
      <c r="E3086" s="20">
        <v>8280</v>
      </c>
      <c r="F3086" s="20" t="s">
        <v>924</v>
      </c>
      <c r="G3086" s="20">
        <v>23</v>
      </c>
      <c r="H3086" s="20">
        <v>360</v>
      </c>
      <c r="I3086" s="20">
        <v>534.1</v>
      </c>
      <c r="J3086" s="20">
        <v>2019</v>
      </c>
      <c r="K3086" s="20">
        <v>7</v>
      </c>
      <c r="L3086" s="20">
        <v>30</v>
      </c>
    </row>
    <row r="3087" spans="1:12" x14ac:dyDescent="0.3">
      <c r="A3087" s="21">
        <v>43668</v>
      </c>
      <c r="B3087" s="20" t="s">
        <v>767</v>
      </c>
      <c r="C3087" s="20" t="s">
        <v>768</v>
      </c>
      <c r="D3087" s="20" t="s">
        <v>759</v>
      </c>
      <c r="E3087" s="20">
        <v>14760</v>
      </c>
      <c r="F3087" s="20" t="s">
        <v>925</v>
      </c>
      <c r="G3087" s="20">
        <v>41</v>
      </c>
      <c r="H3087" s="20">
        <v>360</v>
      </c>
      <c r="I3087" s="20">
        <v>795.1</v>
      </c>
      <c r="J3087" s="20">
        <v>2019</v>
      </c>
      <c r="K3087" s="20">
        <v>7</v>
      </c>
      <c r="L3087" s="20">
        <v>30</v>
      </c>
    </row>
    <row r="3088" spans="1:12" x14ac:dyDescent="0.3">
      <c r="A3088" s="21">
        <v>43668</v>
      </c>
      <c r="B3088" s="20" t="s">
        <v>770</v>
      </c>
      <c r="C3088" s="20" t="s">
        <v>771</v>
      </c>
      <c r="D3088" s="20" t="s">
        <v>759</v>
      </c>
      <c r="E3088" s="20">
        <v>12960</v>
      </c>
      <c r="F3088" s="20" t="s">
        <v>926</v>
      </c>
      <c r="G3088" s="20">
        <v>36</v>
      </c>
      <c r="H3088" s="20">
        <v>360</v>
      </c>
      <c r="I3088" s="20">
        <v>812.82</v>
      </c>
      <c r="J3088" s="20">
        <v>2019</v>
      </c>
      <c r="K3088" s="20">
        <v>7</v>
      </c>
      <c r="L3088" s="20">
        <v>30</v>
      </c>
    </row>
    <row r="3089" spans="1:12" x14ac:dyDescent="0.3">
      <c r="A3089" s="21">
        <v>43668</v>
      </c>
      <c r="B3089" s="20" t="s">
        <v>773</v>
      </c>
      <c r="C3089" s="20" t="s">
        <v>774</v>
      </c>
      <c r="D3089" s="20" t="s">
        <v>759</v>
      </c>
      <c r="E3089" s="20">
        <v>11160</v>
      </c>
      <c r="F3089" s="20" t="s">
        <v>927</v>
      </c>
      <c r="G3089" s="20">
        <v>31</v>
      </c>
      <c r="H3089" s="20">
        <v>360</v>
      </c>
      <c r="I3089" s="20">
        <v>675.55</v>
      </c>
      <c r="J3089" s="20">
        <v>2019</v>
      </c>
      <c r="K3089" s="20">
        <v>7</v>
      </c>
      <c r="L3089" s="20">
        <v>30</v>
      </c>
    </row>
    <row r="3090" spans="1:12" x14ac:dyDescent="0.3">
      <c r="A3090" s="21">
        <v>43664</v>
      </c>
      <c r="B3090" s="20" t="s">
        <v>757</v>
      </c>
      <c r="C3090" s="20" t="s">
        <v>758</v>
      </c>
      <c r="D3090" s="20" t="s">
        <v>759</v>
      </c>
      <c r="E3090" s="20">
        <v>11880</v>
      </c>
      <c r="F3090" s="20" t="s">
        <v>922</v>
      </c>
      <c r="G3090" s="20">
        <v>33</v>
      </c>
      <c r="H3090" s="20">
        <v>360</v>
      </c>
      <c r="I3090" s="20">
        <v>789.6</v>
      </c>
      <c r="J3090" s="20">
        <v>2019</v>
      </c>
      <c r="K3090" s="20">
        <v>7</v>
      </c>
      <c r="L3090" s="20">
        <v>29</v>
      </c>
    </row>
    <row r="3091" spans="1:12" x14ac:dyDescent="0.3">
      <c r="A3091" s="21">
        <v>43664</v>
      </c>
      <c r="B3091" s="20" t="s">
        <v>761</v>
      </c>
      <c r="C3091" s="20" t="s">
        <v>762</v>
      </c>
      <c r="D3091" s="20" t="s">
        <v>759</v>
      </c>
      <c r="E3091" s="20">
        <v>11880</v>
      </c>
      <c r="F3091" s="20" t="s">
        <v>923</v>
      </c>
      <c r="G3091" s="20">
        <v>33</v>
      </c>
      <c r="H3091" s="20">
        <v>360</v>
      </c>
      <c r="I3091" s="20">
        <v>759.65</v>
      </c>
      <c r="J3091" s="20">
        <v>2019</v>
      </c>
      <c r="K3091" s="20">
        <v>7</v>
      </c>
      <c r="L3091" s="20">
        <v>29</v>
      </c>
    </row>
    <row r="3092" spans="1:12" x14ac:dyDescent="0.3">
      <c r="A3092" s="21">
        <v>43664</v>
      </c>
      <c r="B3092" s="20" t="s">
        <v>764</v>
      </c>
      <c r="C3092" s="20" t="s">
        <v>765</v>
      </c>
      <c r="D3092" s="20" t="s">
        <v>759</v>
      </c>
      <c r="E3092" s="20">
        <v>7920</v>
      </c>
      <c r="F3092" s="20" t="s">
        <v>924</v>
      </c>
      <c r="G3092" s="20">
        <v>22</v>
      </c>
      <c r="H3092" s="20">
        <v>360</v>
      </c>
      <c r="I3092" s="20">
        <v>507</v>
      </c>
      <c r="J3092" s="20">
        <v>2019</v>
      </c>
      <c r="K3092" s="20">
        <v>7</v>
      </c>
      <c r="L3092" s="20">
        <v>29</v>
      </c>
    </row>
    <row r="3093" spans="1:12" x14ac:dyDescent="0.3">
      <c r="A3093" s="21">
        <v>43664</v>
      </c>
      <c r="B3093" s="20" t="s">
        <v>767</v>
      </c>
      <c r="C3093" s="20" t="s">
        <v>768</v>
      </c>
      <c r="D3093" s="20" t="s">
        <v>759</v>
      </c>
      <c r="E3093" s="20">
        <v>18720</v>
      </c>
      <c r="F3093" s="20" t="s">
        <v>925</v>
      </c>
      <c r="G3093" s="20">
        <v>52</v>
      </c>
      <c r="H3093" s="20">
        <v>360</v>
      </c>
      <c r="I3093" s="20">
        <v>994.7</v>
      </c>
      <c r="J3093" s="20">
        <v>2019</v>
      </c>
      <c r="K3093" s="20">
        <v>7</v>
      </c>
      <c r="L3093" s="20">
        <v>29</v>
      </c>
    </row>
    <row r="3094" spans="1:12" x14ac:dyDescent="0.3">
      <c r="A3094" s="21">
        <v>43664</v>
      </c>
      <c r="B3094" s="20" t="s">
        <v>770</v>
      </c>
      <c r="C3094" s="20" t="s">
        <v>771</v>
      </c>
      <c r="D3094" s="20" t="s">
        <v>759</v>
      </c>
      <c r="E3094" s="20">
        <v>13320</v>
      </c>
      <c r="F3094" s="20" t="s">
        <v>926</v>
      </c>
      <c r="G3094" s="20">
        <v>37</v>
      </c>
      <c r="H3094" s="20">
        <v>360</v>
      </c>
      <c r="I3094" s="20">
        <v>824.25</v>
      </c>
      <c r="J3094" s="20">
        <v>2019</v>
      </c>
      <c r="K3094" s="20">
        <v>7</v>
      </c>
      <c r="L3094" s="20">
        <v>29</v>
      </c>
    </row>
    <row r="3095" spans="1:12" x14ac:dyDescent="0.3">
      <c r="A3095" s="21">
        <v>43664</v>
      </c>
      <c r="B3095" s="20" t="s">
        <v>773</v>
      </c>
      <c r="C3095" s="20" t="s">
        <v>774</v>
      </c>
      <c r="D3095" s="20" t="s">
        <v>759</v>
      </c>
      <c r="E3095" s="20">
        <v>13320</v>
      </c>
      <c r="F3095" s="20" t="s">
        <v>927</v>
      </c>
      <c r="G3095" s="20">
        <v>37</v>
      </c>
      <c r="H3095" s="20">
        <v>360</v>
      </c>
      <c r="I3095" s="20">
        <v>810.72</v>
      </c>
      <c r="J3095" s="20">
        <v>2019</v>
      </c>
      <c r="K3095" s="20">
        <v>7</v>
      </c>
      <c r="L3095" s="20">
        <v>29</v>
      </c>
    </row>
    <row r="3096" spans="1:12" x14ac:dyDescent="0.3">
      <c r="A3096" s="21">
        <v>43661</v>
      </c>
      <c r="B3096" s="20" t="s">
        <v>826</v>
      </c>
      <c r="C3096" s="20" t="s">
        <v>827</v>
      </c>
      <c r="D3096" s="20" t="s">
        <v>759</v>
      </c>
      <c r="E3096" s="20">
        <v>32760</v>
      </c>
      <c r="F3096" s="20" t="s">
        <v>928</v>
      </c>
      <c r="G3096" s="20">
        <v>91</v>
      </c>
      <c r="H3096" s="20">
        <v>360</v>
      </c>
      <c r="I3096" s="20">
        <v>1972.3</v>
      </c>
      <c r="J3096" s="20">
        <v>2019</v>
      </c>
      <c r="K3096" s="20">
        <v>7</v>
      </c>
      <c r="L3096" s="20">
        <v>29</v>
      </c>
    </row>
    <row r="3097" spans="1:12" x14ac:dyDescent="0.3">
      <c r="A3097" s="21">
        <v>43661</v>
      </c>
      <c r="B3097" s="20" t="s">
        <v>757</v>
      </c>
      <c r="C3097" s="20" t="s">
        <v>758</v>
      </c>
      <c r="D3097" s="20" t="s">
        <v>759</v>
      </c>
      <c r="E3097" s="20">
        <v>11160</v>
      </c>
      <c r="F3097" s="20" t="s">
        <v>929</v>
      </c>
      <c r="G3097" s="20">
        <v>31</v>
      </c>
      <c r="H3097" s="20">
        <v>360</v>
      </c>
      <c r="I3097" s="20">
        <v>725.9</v>
      </c>
      <c r="J3097" s="20">
        <v>2019</v>
      </c>
      <c r="K3097" s="20">
        <v>7</v>
      </c>
      <c r="L3097" s="20">
        <v>29</v>
      </c>
    </row>
    <row r="3098" spans="1:12" x14ac:dyDescent="0.3">
      <c r="A3098" s="21">
        <v>43661</v>
      </c>
      <c r="B3098" s="20" t="s">
        <v>761</v>
      </c>
      <c r="C3098" s="20" t="s">
        <v>762</v>
      </c>
      <c r="D3098" s="20" t="s">
        <v>759</v>
      </c>
      <c r="E3098" s="20">
        <v>9360</v>
      </c>
      <c r="F3098" s="20" t="s">
        <v>930</v>
      </c>
      <c r="G3098" s="20">
        <v>26</v>
      </c>
      <c r="H3098" s="20">
        <v>360</v>
      </c>
      <c r="I3098" s="20">
        <v>627.65</v>
      </c>
      <c r="J3098" s="20">
        <v>2019</v>
      </c>
      <c r="K3098" s="20">
        <v>7</v>
      </c>
      <c r="L3098" s="20">
        <v>29</v>
      </c>
    </row>
    <row r="3099" spans="1:12" x14ac:dyDescent="0.3">
      <c r="A3099" s="21">
        <v>43661</v>
      </c>
      <c r="B3099" s="20" t="s">
        <v>764</v>
      </c>
      <c r="C3099" s="20" t="s">
        <v>765</v>
      </c>
      <c r="D3099" s="20" t="s">
        <v>759</v>
      </c>
      <c r="E3099" s="20">
        <v>6120</v>
      </c>
      <c r="F3099" s="20" t="s">
        <v>931</v>
      </c>
      <c r="G3099" s="20">
        <v>17</v>
      </c>
      <c r="H3099" s="20">
        <v>360</v>
      </c>
      <c r="I3099" s="20">
        <v>394.9</v>
      </c>
      <c r="J3099" s="20">
        <v>2019</v>
      </c>
      <c r="K3099" s="20">
        <v>7</v>
      </c>
      <c r="L3099" s="20">
        <v>29</v>
      </c>
    </row>
    <row r="3100" spans="1:12" x14ac:dyDescent="0.3">
      <c r="A3100" s="21">
        <v>43661</v>
      </c>
      <c r="B3100" s="20" t="s">
        <v>767</v>
      </c>
      <c r="C3100" s="20" t="s">
        <v>768</v>
      </c>
      <c r="D3100" s="20" t="s">
        <v>759</v>
      </c>
      <c r="E3100" s="20">
        <v>8640</v>
      </c>
      <c r="F3100" s="20" t="s">
        <v>932</v>
      </c>
      <c r="G3100" s="20">
        <v>24</v>
      </c>
      <c r="H3100" s="20">
        <v>360</v>
      </c>
      <c r="I3100" s="20">
        <v>458.6</v>
      </c>
      <c r="J3100" s="20">
        <v>2019</v>
      </c>
      <c r="K3100" s="20">
        <v>7</v>
      </c>
      <c r="L3100" s="20">
        <v>29</v>
      </c>
    </row>
    <row r="3101" spans="1:12" x14ac:dyDescent="0.3">
      <c r="A3101" s="21">
        <v>43661</v>
      </c>
      <c r="B3101" s="20" t="s">
        <v>770</v>
      </c>
      <c r="C3101" s="20" t="s">
        <v>771</v>
      </c>
      <c r="D3101" s="20" t="s">
        <v>759</v>
      </c>
      <c r="E3101" s="20">
        <v>11160</v>
      </c>
      <c r="F3101" s="20" t="s">
        <v>933</v>
      </c>
      <c r="G3101" s="20">
        <v>31</v>
      </c>
      <c r="H3101" s="20">
        <v>360</v>
      </c>
      <c r="I3101" s="20">
        <v>690.03</v>
      </c>
      <c r="J3101" s="20">
        <v>2019</v>
      </c>
      <c r="K3101" s="20">
        <v>7</v>
      </c>
      <c r="L3101" s="20">
        <v>29</v>
      </c>
    </row>
    <row r="3102" spans="1:12" x14ac:dyDescent="0.3">
      <c r="A3102" s="21">
        <v>43661</v>
      </c>
      <c r="B3102" s="20" t="s">
        <v>773</v>
      </c>
      <c r="C3102" s="20" t="s">
        <v>774</v>
      </c>
      <c r="D3102" s="20" t="s">
        <v>759</v>
      </c>
      <c r="E3102" s="20">
        <v>10080</v>
      </c>
      <c r="F3102" s="20" t="s">
        <v>934</v>
      </c>
      <c r="G3102" s="20">
        <v>28</v>
      </c>
      <c r="H3102" s="20">
        <v>360</v>
      </c>
      <c r="I3102" s="20">
        <v>620.9</v>
      </c>
      <c r="J3102" s="20">
        <v>2019</v>
      </c>
      <c r="K3102" s="20">
        <v>7</v>
      </c>
      <c r="L3102" s="20">
        <v>29</v>
      </c>
    </row>
    <row r="3103" spans="1:12" x14ac:dyDescent="0.3">
      <c r="A3103" s="21">
        <v>43661</v>
      </c>
      <c r="B3103" s="20" t="s">
        <v>757</v>
      </c>
      <c r="C3103" s="20" t="s">
        <v>758</v>
      </c>
      <c r="D3103" s="20" t="s">
        <v>759</v>
      </c>
      <c r="E3103" s="20">
        <v>11520</v>
      </c>
      <c r="F3103" s="20" t="s">
        <v>929</v>
      </c>
      <c r="G3103" s="20">
        <v>32</v>
      </c>
      <c r="H3103" s="20">
        <v>360</v>
      </c>
      <c r="I3103" s="20">
        <v>750.05</v>
      </c>
      <c r="J3103" s="20">
        <v>2019</v>
      </c>
      <c r="K3103" s="20">
        <v>7</v>
      </c>
      <c r="L3103" s="20">
        <v>29</v>
      </c>
    </row>
    <row r="3104" spans="1:12" x14ac:dyDescent="0.3">
      <c r="A3104" s="21">
        <v>43661</v>
      </c>
      <c r="B3104" s="20" t="s">
        <v>761</v>
      </c>
      <c r="C3104" s="20" t="s">
        <v>762</v>
      </c>
      <c r="D3104" s="20" t="s">
        <v>759</v>
      </c>
      <c r="E3104" s="20">
        <v>10080</v>
      </c>
      <c r="F3104" s="20" t="s">
        <v>930</v>
      </c>
      <c r="G3104" s="20">
        <v>28</v>
      </c>
      <c r="H3104" s="20">
        <v>360</v>
      </c>
      <c r="I3104" s="20">
        <v>674.17</v>
      </c>
      <c r="J3104" s="20">
        <v>2019</v>
      </c>
      <c r="K3104" s="20">
        <v>7</v>
      </c>
      <c r="L3104" s="20">
        <v>29</v>
      </c>
    </row>
    <row r="3105" spans="1:12" x14ac:dyDescent="0.3">
      <c r="A3105" s="21">
        <v>43661</v>
      </c>
      <c r="B3105" s="20" t="s">
        <v>764</v>
      </c>
      <c r="C3105" s="20" t="s">
        <v>765</v>
      </c>
      <c r="D3105" s="20" t="s">
        <v>759</v>
      </c>
      <c r="E3105" s="20">
        <v>8640</v>
      </c>
      <c r="F3105" s="20" t="s">
        <v>931</v>
      </c>
      <c r="G3105" s="20">
        <v>24</v>
      </c>
      <c r="H3105" s="20">
        <v>360</v>
      </c>
      <c r="I3105" s="20">
        <v>558.94000000000005</v>
      </c>
      <c r="J3105" s="20">
        <v>2019</v>
      </c>
      <c r="K3105" s="20">
        <v>7</v>
      </c>
      <c r="L3105" s="20">
        <v>29</v>
      </c>
    </row>
    <row r="3106" spans="1:12" x14ac:dyDescent="0.3">
      <c r="A3106" s="21">
        <v>43661</v>
      </c>
      <c r="B3106" s="20" t="s">
        <v>767</v>
      </c>
      <c r="C3106" s="20" t="s">
        <v>768</v>
      </c>
      <c r="D3106" s="20" t="s">
        <v>759</v>
      </c>
      <c r="E3106" s="20">
        <v>14760</v>
      </c>
      <c r="F3106" s="20" t="s">
        <v>932</v>
      </c>
      <c r="G3106" s="20">
        <v>41</v>
      </c>
      <c r="H3106" s="20">
        <v>360</v>
      </c>
      <c r="I3106" s="20">
        <v>779.6</v>
      </c>
      <c r="J3106" s="20">
        <v>2019</v>
      </c>
      <c r="K3106" s="20">
        <v>7</v>
      </c>
      <c r="L3106" s="20">
        <v>29</v>
      </c>
    </row>
    <row r="3107" spans="1:12" x14ac:dyDescent="0.3">
      <c r="A3107" s="21">
        <v>43661</v>
      </c>
      <c r="B3107" s="20" t="s">
        <v>770</v>
      </c>
      <c r="C3107" s="20" t="s">
        <v>771</v>
      </c>
      <c r="D3107" s="20" t="s">
        <v>759</v>
      </c>
      <c r="E3107" s="20">
        <v>12960</v>
      </c>
      <c r="F3107" s="20" t="s">
        <v>933</v>
      </c>
      <c r="G3107" s="20">
        <v>36</v>
      </c>
      <c r="H3107" s="20">
        <v>360</v>
      </c>
      <c r="I3107" s="20">
        <v>799.55</v>
      </c>
      <c r="J3107" s="20">
        <v>2019</v>
      </c>
      <c r="K3107" s="20">
        <v>7</v>
      </c>
      <c r="L3107" s="20">
        <v>29</v>
      </c>
    </row>
    <row r="3108" spans="1:12" x14ac:dyDescent="0.3">
      <c r="A3108" s="21">
        <v>43661</v>
      </c>
      <c r="B3108" s="20" t="s">
        <v>773</v>
      </c>
      <c r="C3108" s="20" t="s">
        <v>774</v>
      </c>
      <c r="D3108" s="20" t="s">
        <v>759</v>
      </c>
      <c r="E3108" s="20">
        <v>12240</v>
      </c>
      <c r="F3108" s="20" t="s">
        <v>934</v>
      </c>
      <c r="G3108" s="20">
        <v>34</v>
      </c>
      <c r="H3108" s="20">
        <v>360</v>
      </c>
      <c r="I3108" s="20">
        <v>753.95</v>
      </c>
      <c r="J3108" s="20">
        <v>2019</v>
      </c>
      <c r="K3108" s="20">
        <v>7</v>
      </c>
      <c r="L3108" s="20">
        <v>29</v>
      </c>
    </row>
    <row r="3109" spans="1:12" x14ac:dyDescent="0.3">
      <c r="A3109" s="21">
        <v>43661</v>
      </c>
      <c r="B3109" s="20" t="s">
        <v>757</v>
      </c>
      <c r="C3109" s="20" t="s">
        <v>758</v>
      </c>
      <c r="D3109" s="20" t="s">
        <v>759</v>
      </c>
      <c r="E3109" s="20">
        <v>12240</v>
      </c>
      <c r="F3109" s="20" t="s">
        <v>929</v>
      </c>
      <c r="G3109" s="20">
        <v>34</v>
      </c>
      <c r="H3109" s="20">
        <v>360</v>
      </c>
      <c r="I3109" s="20">
        <v>758.95</v>
      </c>
      <c r="J3109" s="20">
        <v>2019</v>
      </c>
      <c r="K3109" s="20">
        <v>7</v>
      </c>
      <c r="L3109" s="20">
        <v>29</v>
      </c>
    </row>
    <row r="3110" spans="1:12" x14ac:dyDescent="0.3">
      <c r="A3110" s="21">
        <v>43661</v>
      </c>
      <c r="B3110" s="20" t="s">
        <v>761</v>
      </c>
      <c r="C3110" s="20" t="s">
        <v>762</v>
      </c>
      <c r="D3110" s="20" t="s">
        <v>759</v>
      </c>
      <c r="E3110" s="20">
        <v>10440</v>
      </c>
      <c r="F3110" s="20" t="s">
        <v>930</v>
      </c>
      <c r="G3110" s="20">
        <v>29</v>
      </c>
      <c r="H3110" s="20">
        <v>360</v>
      </c>
      <c r="I3110" s="20">
        <v>685.65</v>
      </c>
      <c r="J3110" s="20">
        <v>2019</v>
      </c>
      <c r="K3110" s="20">
        <v>7</v>
      </c>
      <c r="L3110" s="20">
        <v>29</v>
      </c>
    </row>
    <row r="3111" spans="1:12" x14ac:dyDescent="0.3">
      <c r="A3111" s="21">
        <v>43661</v>
      </c>
      <c r="B3111" s="20" t="s">
        <v>764</v>
      </c>
      <c r="C3111" s="20" t="s">
        <v>765</v>
      </c>
      <c r="D3111" s="20" t="s">
        <v>759</v>
      </c>
      <c r="E3111" s="20">
        <v>8640</v>
      </c>
      <c r="F3111" s="20" t="s">
        <v>931</v>
      </c>
      <c r="G3111" s="20">
        <v>24</v>
      </c>
      <c r="H3111" s="20">
        <v>360</v>
      </c>
      <c r="I3111" s="20">
        <v>554.25</v>
      </c>
      <c r="J3111" s="20">
        <v>2019</v>
      </c>
      <c r="K3111" s="20">
        <v>7</v>
      </c>
      <c r="L3111" s="20">
        <v>29</v>
      </c>
    </row>
    <row r="3112" spans="1:12" x14ac:dyDescent="0.3">
      <c r="A3112" s="21">
        <v>43661</v>
      </c>
      <c r="B3112" s="20" t="s">
        <v>767</v>
      </c>
      <c r="C3112" s="20" t="s">
        <v>768</v>
      </c>
      <c r="D3112" s="20" t="s">
        <v>759</v>
      </c>
      <c r="E3112" s="20">
        <v>14040</v>
      </c>
      <c r="F3112" s="20" t="s">
        <v>932</v>
      </c>
      <c r="G3112" s="20">
        <v>39</v>
      </c>
      <c r="H3112" s="20">
        <v>360</v>
      </c>
      <c r="I3112" s="20">
        <v>736.05</v>
      </c>
      <c r="J3112" s="20">
        <v>2019</v>
      </c>
      <c r="K3112" s="20">
        <v>7</v>
      </c>
      <c r="L3112" s="20">
        <v>29</v>
      </c>
    </row>
    <row r="3113" spans="1:12" x14ac:dyDescent="0.3">
      <c r="A3113" s="21">
        <v>43661</v>
      </c>
      <c r="B3113" s="20" t="s">
        <v>770</v>
      </c>
      <c r="C3113" s="20" t="s">
        <v>771</v>
      </c>
      <c r="D3113" s="20" t="s">
        <v>759</v>
      </c>
      <c r="E3113" s="20">
        <v>12960</v>
      </c>
      <c r="F3113" s="20" t="s">
        <v>933</v>
      </c>
      <c r="G3113" s="20">
        <v>36</v>
      </c>
      <c r="H3113" s="20">
        <v>360</v>
      </c>
      <c r="I3113" s="20">
        <v>791.56</v>
      </c>
      <c r="J3113" s="20">
        <v>2019</v>
      </c>
      <c r="K3113" s="20">
        <v>7</v>
      </c>
      <c r="L3113" s="20">
        <v>29</v>
      </c>
    </row>
    <row r="3114" spans="1:12" x14ac:dyDescent="0.3">
      <c r="A3114" s="21">
        <v>43661</v>
      </c>
      <c r="B3114" s="20" t="s">
        <v>773</v>
      </c>
      <c r="C3114" s="20" t="s">
        <v>774</v>
      </c>
      <c r="D3114" s="20" t="s">
        <v>759</v>
      </c>
      <c r="E3114" s="20">
        <v>11520</v>
      </c>
      <c r="F3114" s="20" t="s">
        <v>934</v>
      </c>
      <c r="G3114" s="20">
        <v>32</v>
      </c>
      <c r="H3114" s="20">
        <v>360</v>
      </c>
      <c r="I3114" s="20">
        <v>701.95</v>
      </c>
      <c r="J3114" s="20">
        <v>2019</v>
      </c>
      <c r="K3114" s="20">
        <v>7</v>
      </c>
      <c r="L3114" s="20">
        <v>29</v>
      </c>
    </row>
    <row r="3115" spans="1:12" x14ac:dyDescent="0.3">
      <c r="A3115" s="21">
        <v>43658</v>
      </c>
      <c r="B3115" s="20" t="s">
        <v>826</v>
      </c>
      <c r="C3115" s="20" t="s">
        <v>827</v>
      </c>
      <c r="D3115" s="20" t="s">
        <v>759</v>
      </c>
      <c r="E3115" s="20">
        <v>360</v>
      </c>
      <c r="F3115" s="20" t="s">
        <v>928</v>
      </c>
      <c r="G3115" s="20">
        <v>1</v>
      </c>
      <c r="H3115" s="20">
        <v>360</v>
      </c>
      <c r="I3115" s="20">
        <v>25</v>
      </c>
      <c r="J3115" s="20">
        <v>2019</v>
      </c>
      <c r="K3115" s="20">
        <v>7</v>
      </c>
      <c r="L3115" s="20">
        <v>28</v>
      </c>
    </row>
    <row r="3116" spans="1:12" x14ac:dyDescent="0.3">
      <c r="A3116" s="21">
        <v>43658</v>
      </c>
      <c r="B3116" s="20" t="s">
        <v>757</v>
      </c>
      <c r="C3116" s="20" t="s">
        <v>758</v>
      </c>
      <c r="D3116" s="20" t="s">
        <v>759</v>
      </c>
      <c r="E3116" s="20">
        <v>11880</v>
      </c>
      <c r="F3116" s="20" t="s">
        <v>929</v>
      </c>
      <c r="G3116" s="20">
        <v>33</v>
      </c>
      <c r="H3116" s="20">
        <v>360</v>
      </c>
      <c r="I3116" s="20">
        <v>756.42</v>
      </c>
      <c r="J3116" s="20">
        <v>2019</v>
      </c>
      <c r="K3116" s="20">
        <v>7</v>
      </c>
      <c r="L3116" s="20">
        <v>28</v>
      </c>
    </row>
    <row r="3117" spans="1:12" x14ac:dyDescent="0.3">
      <c r="A3117" s="21">
        <v>43658</v>
      </c>
      <c r="B3117" s="20" t="s">
        <v>761</v>
      </c>
      <c r="C3117" s="20" t="s">
        <v>762</v>
      </c>
      <c r="D3117" s="20" t="s">
        <v>759</v>
      </c>
      <c r="E3117" s="20">
        <v>10080</v>
      </c>
      <c r="F3117" s="20" t="s">
        <v>930</v>
      </c>
      <c r="G3117" s="20">
        <v>28</v>
      </c>
      <c r="H3117" s="20">
        <v>360</v>
      </c>
      <c r="I3117" s="20">
        <v>655.65</v>
      </c>
      <c r="J3117" s="20">
        <v>2019</v>
      </c>
      <c r="K3117" s="20">
        <v>7</v>
      </c>
      <c r="L3117" s="20">
        <v>28</v>
      </c>
    </row>
    <row r="3118" spans="1:12" x14ac:dyDescent="0.3">
      <c r="A3118" s="21">
        <v>43658</v>
      </c>
      <c r="B3118" s="20" t="s">
        <v>764</v>
      </c>
      <c r="C3118" s="20" t="s">
        <v>765</v>
      </c>
      <c r="D3118" s="20" t="s">
        <v>759</v>
      </c>
      <c r="E3118" s="20">
        <v>8640</v>
      </c>
      <c r="F3118" s="20" t="s">
        <v>931</v>
      </c>
      <c r="G3118" s="20">
        <v>24</v>
      </c>
      <c r="H3118" s="20">
        <v>360</v>
      </c>
      <c r="I3118" s="20">
        <v>558.66999999999996</v>
      </c>
      <c r="J3118" s="20">
        <v>2019</v>
      </c>
      <c r="K3118" s="20">
        <v>7</v>
      </c>
      <c r="L3118" s="20">
        <v>28</v>
      </c>
    </row>
    <row r="3119" spans="1:12" x14ac:dyDescent="0.3">
      <c r="A3119" s="21">
        <v>43658</v>
      </c>
      <c r="B3119" s="20" t="s">
        <v>767</v>
      </c>
      <c r="C3119" s="20" t="s">
        <v>768</v>
      </c>
      <c r="D3119" s="20" t="s">
        <v>759</v>
      </c>
      <c r="E3119" s="20">
        <v>14400</v>
      </c>
      <c r="F3119" s="20" t="s">
        <v>932</v>
      </c>
      <c r="G3119" s="20">
        <v>40</v>
      </c>
      <c r="H3119" s="20">
        <v>360</v>
      </c>
      <c r="I3119" s="20">
        <v>753.95</v>
      </c>
      <c r="J3119" s="20">
        <v>2019</v>
      </c>
      <c r="K3119" s="20">
        <v>7</v>
      </c>
      <c r="L3119" s="20">
        <v>28</v>
      </c>
    </row>
    <row r="3120" spans="1:12" x14ac:dyDescent="0.3">
      <c r="A3120" s="21">
        <v>43658</v>
      </c>
      <c r="B3120" s="20" t="s">
        <v>770</v>
      </c>
      <c r="C3120" s="20" t="s">
        <v>771</v>
      </c>
      <c r="D3120" s="20" t="s">
        <v>759</v>
      </c>
      <c r="E3120" s="20">
        <v>12600</v>
      </c>
      <c r="F3120" s="20" t="s">
        <v>933</v>
      </c>
      <c r="G3120" s="20">
        <v>35</v>
      </c>
      <c r="H3120" s="20">
        <v>360</v>
      </c>
      <c r="I3120" s="20">
        <v>769.2</v>
      </c>
      <c r="J3120" s="20">
        <v>2019</v>
      </c>
      <c r="K3120" s="20">
        <v>7</v>
      </c>
      <c r="L3120" s="20">
        <v>28</v>
      </c>
    </row>
    <row r="3121" spans="1:12" x14ac:dyDescent="0.3">
      <c r="A3121" s="21">
        <v>43658</v>
      </c>
      <c r="B3121" s="20" t="s">
        <v>773</v>
      </c>
      <c r="C3121" s="20" t="s">
        <v>774</v>
      </c>
      <c r="D3121" s="20" t="s">
        <v>759</v>
      </c>
      <c r="E3121" s="20">
        <v>11880</v>
      </c>
      <c r="F3121" s="20" t="s">
        <v>934</v>
      </c>
      <c r="G3121" s="20">
        <v>33</v>
      </c>
      <c r="H3121" s="20">
        <v>360</v>
      </c>
      <c r="I3121" s="20">
        <v>727.45</v>
      </c>
      <c r="J3121" s="20">
        <v>2019</v>
      </c>
      <c r="K3121" s="20">
        <v>7</v>
      </c>
      <c r="L3121" s="20">
        <v>28</v>
      </c>
    </row>
    <row r="3122" spans="1:12" x14ac:dyDescent="0.3">
      <c r="A3122" s="21">
        <v>43658</v>
      </c>
      <c r="B3122" s="20" t="s">
        <v>757</v>
      </c>
      <c r="C3122" s="20" t="s">
        <v>758</v>
      </c>
      <c r="D3122" s="20" t="s">
        <v>759</v>
      </c>
      <c r="E3122" s="20">
        <v>11160</v>
      </c>
      <c r="F3122" s="20" t="s">
        <v>929</v>
      </c>
      <c r="G3122" s="20">
        <v>31</v>
      </c>
      <c r="H3122" s="20">
        <v>360</v>
      </c>
      <c r="I3122" s="20">
        <v>712.8</v>
      </c>
      <c r="J3122" s="20">
        <v>2019</v>
      </c>
      <c r="K3122" s="20">
        <v>7</v>
      </c>
      <c r="L3122" s="20">
        <v>28</v>
      </c>
    </row>
    <row r="3123" spans="1:12" x14ac:dyDescent="0.3">
      <c r="A3123" s="21">
        <v>43658</v>
      </c>
      <c r="B3123" s="20" t="s">
        <v>761</v>
      </c>
      <c r="C3123" s="20" t="s">
        <v>762</v>
      </c>
      <c r="D3123" s="20" t="s">
        <v>759</v>
      </c>
      <c r="E3123" s="20">
        <v>9720</v>
      </c>
      <c r="F3123" s="20" t="s">
        <v>930</v>
      </c>
      <c r="G3123" s="20">
        <v>27</v>
      </c>
      <c r="H3123" s="20">
        <v>360</v>
      </c>
      <c r="I3123" s="20">
        <v>632.4</v>
      </c>
      <c r="J3123" s="20">
        <v>2019</v>
      </c>
      <c r="K3123" s="20">
        <v>7</v>
      </c>
      <c r="L3123" s="20">
        <v>28</v>
      </c>
    </row>
    <row r="3124" spans="1:12" x14ac:dyDescent="0.3">
      <c r="A3124" s="21">
        <v>43658</v>
      </c>
      <c r="B3124" s="20" t="s">
        <v>764</v>
      </c>
      <c r="C3124" s="20" t="s">
        <v>765</v>
      </c>
      <c r="D3124" s="20" t="s">
        <v>759</v>
      </c>
      <c r="E3124" s="20">
        <v>8640</v>
      </c>
      <c r="F3124" s="20" t="s">
        <v>931</v>
      </c>
      <c r="G3124" s="20">
        <v>24</v>
      </c>
      <c r="H3124" s="20">
        <v>360</v>
      </c>
      <c r="I3124" s="20">
        <v>558.73</v>
      </c>
      <c r="J3124" s="20">
        <v>2019</v>
      </c>
      <c r="K3124" s="20">
        <v>7</v>
      </c>
      <c r="L3124" s="20">
        <v>28</v>
      </c>
    </row>
    <row r="3125" spans="1:12" x14ac:dyDescent="0.3">
      <c r="A3125" s="21">
        <v>43658</v>
      </c>
      <c r="B3125" s="20" t="s">
        <v>767</v>
      </c>
      <c r="C3125" s="20" t="s">
        <v>768</v>
      </c>
      <c r="D3125" s="20" t="s">
        <v>759</v>
      </c>
      <c r="E3125" s="20">
        <v>14040</v>
      </c>
      <c r="F3125" s="20" t="s">
        <v>932</v>
      </c>
      <c r="G3125" s="20">
        <v>39</v>
      </c>
      <c r="H3125" s="20">
        <v>360</v>
      </c>
      <c r="I3125" s="20">
        <v>730.05</v>
      </c>
      <c r="J3125" s="20">
        <v>2019</v>
      </c>
      <c r="K3125" s="20">
        <v>7</v>
      </c>
      <c r="L3125" s="20">
        <v>28</v>
      </c>
    </row>
    <row r="3126" spans="1:12" x14ac:dyDescent="0.3">
      <c r="A3126" s="21">
        <v>43658</v>
      </c>
      <c r="B3126" s="20" t="s">
        <v>770</v>
      </c>
      <c r="C3126" s="20" t="s">
        <v>771</v>
      </c>
      <c r="D3126" s="20" t="s">
        <v>759</v>
      </c>
      <c r="E3126" s="20">
        <v>13320</v>
      </c>
      <c r="F3126" s="20" t="s">
        <v>933</v>
      </c>
      <c r="G3126" s="20">
        <v>37</v>
      </c>
      <c r="H3126" s="20">
        <v>360</v>
      </c>
      <c r="I3126" s="20">
        <v>813</v>
      </c>
      <c r="J3126" s="20">
        <v>2019</v>
      </c>
      <c r="K3126" s="20">
        <v>7</v>
      </c>
      <c r="L3126" s="20">
        <v>28</v>
      </c>
    </row>
    <row r="3127" spans="1:12" x14ac:dyDescent="0.3">
      <c r="A3127" s="21">
        <v>43658</v>
      </c>
      <c r="B3127" s="20" t="s">
        <v>773</v>
      </c>
      <c r="C3127" s="20" t="s">
        <v>774</v>
      </c>
      <c r="D3127" s="20" t="s">
        <v>759</v>
      </c>
      <c r="E3127" s="20">
        <v>11520</v>
      </c>
      <c r="F3127" s="20" t="s">
        <v>934</v>
      </c>
      <c r="G3127" s="20">
        <v>32</v>
      </c>
      <c r="H3127" s="20">
        <v>360</v>
      </c>
      <c r="I3127" s="20">
        <v>705.5</v>
      </c>
      <c r="J3127" s="20">
        <v>2019</v>
      </c>
      <c r="K3127" s="20">
        <v>7</v>
      </c>
      <c r="L3127" s="20">
        <v>28</v>
      </c>
    </row>
    <row r="3128" spans="1:12" x14ac:dyDescent="0.3">
      <c r="A3128" s="21">
        <v>43658</v>
      </c>
      <c r="B3128" s="20" t="s">
        <v>757</v>
      </c>
      <c r="C3128" s="20" t="s">
        <v>758</v>
      </c>
      <c r="D3128" s="20" t="s">
        <v>759</v>
      </c>
      <c r="E3128" s="20">
        <v>12240</v>
      </c>
      <c r="F3128" s="20" t="s">
        <v>929</v>
      </c>
      <c r="G3128" s="20">
        <v>34</v>
      </c>
      <c r="H3128" s="20">
        <v>360</v>
      </c>
      <c r="I3128" s="20">
        <v>732.02</v>
      </c>
      <c r="J3128" s="20">
        <v>2019</v>
      </c>
      <c r="K3128" s="20">
        <v>7</v>
      </c>
      <c r="L3128" s="20">
        <v>28</v>
      </c>
    </row>
    <row r="3129" spans="1:12" x14ac:dyDescent="0.3">
      <c r="A3129" s="21">
        <v>43658</v>
      </c>
      <c r="B3129" s="20" t="s">
        <v>761</v>
      </c>
      <c r="C3129" s="20" t="s">
        <v>762</v>
      </c>
      <c r="D3129" s="20" t="s">
        <v>759</v>
      </c>
      <c r="E3129" s="20">
        <v>9720</v>
      </c>
      <c r="F3129" s="20" t="s">
        <v>930</v>
      </c>
      <c r="G3129" s="20">
        <v>27</v>
      </c>
      <c r="H3129" s="20">
        <v>360</v>
      </c>
      <c r="I3129" s="20">
        <v>627.29999999999995</v>
      </c>
      <c r="J3129" s="20">
        <v>2019</v>
      </c>
      <c r="K3129" s="20">
        <v>7</v>
      </c>
      <c r="L3129" s="20">
        <v>28</v>
      </c>
    </row>
    <row r="3130" spans="1:12" x14ac:dyDescent="0.3">
      <c r="A3130" s="21">
        <v>43658</v>
      </c>
      <c r="B3130" s="20" t="s">
        <v>764</v>
      </c>
      <c r="C3130" s="20" t="s">
        <v>765</v>
      </c>
      <c r="D3130" s="20" t="s">
        <v>759</v>
      </c>
      <c r="E3130" s="20">
        <v>9720</v>
      </c>
      <c r="F3130" s="20" t="s">
        <v>931</v>
      </c>
      <c r="G3130" s="20">
        <v>27</v>
      </c>
      <c r="H3130" s="20">
        <v>360</v>
      </c>
      <c r="I3130" s="20">
        <v>628.75</v>
      </c>
      <c r="J3130" s="20">
        <v>2019</v>
      </c>
      <c r="K3130" s="20">
        <v>7</v>
      </c>
      <c r="L3130" s="20">
        <v>28</v>
      </c>
    </row>
    <row r="3131" spans="1:12" x14ac:dyDescent="0.3">
      <c r="A3131" s="21">
        <v>43658</v>
      </c>
      <c r="B3131" s="20" t="s">
        <v>767</v>
      </c>
      <c r="C3131" s="20" t="s">
        <v>768</v>
      </c>
      <c r="D3131" s="20" t="s">
        <v>759</v>
      </c>
      <c r="E3131" s="20">
        <v>14400</v>
      </c>
      <c r="F3131" s="20" t="s">
        <v>932</v>
      </c>
      <c r="G3131" s="20">
        <v>40</v>
      </c>
      <c r="H3131" s="20">
        <v>360</v>
      </c>
      <c r="I3131" s="20">
        <v>752.05</v>
      </c>
      <c r="J3131" s="20">
        <v>2019</v>
      </c>
      <c r="K3131" s="20">
        <v>7</v>
      </c>
      <c r="L3131" s="20">
        <v>28</v>
      </c>
    </row>
    <row r="3132" spans="1:12" x14ac:dyDescent="0.3">
      <c r="A3132" s="21">
        <v>43658</v>
      </c>
      <c r="B3132" s="20" t="s">
        <v>770</v>
      </c>
      <c r="C3132" s="20" t="s">
        <v>771</v>
      </c>
      <c r="D3132" s="20" t="s">
        <v>759</v>
      </c>
      <c r="E3132" s="20">
        <v>12960</v>
      </c>
      <c r="F3132" s="20" t="s">
        <v>933</v>
      </c>
      <c r="G3132" s="20">
        <v>36</v>
      </c>
      <c r="H3132" s="20">
        <v>360</v>
      </c>
      <c r="I3132" s="20">
        <v>791.45</v>
      </c>
      <c r="J3132" s="20">
        <v>2019</v>
      </c>
      <c r="K3132" s="20">
        <v>7</v>
      </c>
      <c r="L3132" s="20">
        <v>28</v>
      </c>
    </row>
    <row r="3133" spans="1:12" x14ac:dyDescent="0.3">
      <c r="A3133" s="21">
        <v>43658</v>
      </c>
      <c r="B3133" s="20" t="s">
        <v>773</v>
      </c>
      <c r="C3133" s="20" t="s">
        <v>774</v>
      </c>
      <c r="D3133" s="20" t="s">
        <v>759</v>
      </c>
      <c r="E3133" s="20">
        <v>12240</v>
      </c>
      <c r="F3133" s="20" t="s">
        <v>934</v>
      </c>
      <c r="G3133" s="20">
        <v>34</v>
      </c>
      <c r="H3133" s="20">
        <v>360</v>
      </c>
      <c r="I3133" s="20">
        <v>749.35</v>
      </c>
      <c r="J3133" s="20">
        <v>2019</v>
      </c>
      <c r="K3133" s="20">
        <v>7</v>
      </c>
      <c r="L3133" s="20">
        <v>28</v>
      </c>
    </row>
    <row r="3134" spans="1:12" x14ac:dyDescent="0.3">
      <c r="A3134" s="21">
        <v>43657</v>
      </c>
      <c r="B3134" s="20" t="s">
        <v>757</v>
      </c>
      <c r="C3134" s="20" t="s">
        <v>758</v>
      </c>
      <c r="D3134" s="20" t="s">
        <v>759</v>
      </c>
      <c r="E3134" s="20">
        <v>12600</v>
      </c>
      <c r="F3134" s="20" t="s">
        <v>929</v>
      </c>
      <c r="G3134" s="20">
        <v>35</v>
      </c>
      <c r="H3134" s="20">
        <v>360</v>
      </c>
      <c r="I3134" s="20">
        <v>797.4</v>
      </c>
      <c r="J3134" s="20">
        <v>2019</v>
      </c>
      <c r="K3134" s="20">
        <v>7</v>
      </c>
      <c r="L3134" s="20">
        <v>28</v>
      </c>
    </row>
    <row r="3135" spans="1:12" x14ac:dyDescent="0.3">
      <c r="A3135" s="21">
        <v>43657</v>
      </c>
      <c r="B3135" s="20" t="s">
        <v>761</v>
      </c>
      <c r="C3135" s="20" t="s">
        <v>762</v>
      </c>
      <c r="D3135" s="20" t="s">
        <v>759</v>
      </c>
      <c r="E3135" s="20">
        <v>12240</v>
      </c>
      <c r="F3135" s="20" t="s">
        <v>930</v>
      </c>
      <c r="G3135" s="20">
        <v>34</v>
      </c>
      <c r="H3135" s="20">
        <v>360</v>
      </c>
      <c r="I3135" s="20">
        <v>790.75</v>
      </c>
      <c r="J3135" s="20">
        <v>2019</v>
      </c>
      <c r="K3135" s="20">
        <v>7</v>
      </c>
      <c r="L3135" s="20">
        <v>28</v>
      </c>
    </row>
    <row r="3136" spans="1:12" x14ac:dyDescent="0.3">
      <c r="A3136" s="21">
        <v>43657</v>
      </c>
      <c r="B3136" s="20" t="s">
        <v>764</v>
      </c>
      <c r="C3136" s="20" t="s">
        <v>765</v>
      </c>
      <c r="D3136" s="20" t="s">
        <v>759</v>
      </c>
      <c r="E3136" s="20">
        <v>9720</v>
      </c>
      <c r="F3136" s="20" t="s">
        <v>931</v>
      </c>
      <c r="G3136" s="20">
        <v>27</v>
      </c>
      <c r="H3136" s="20">
        <v>360</v>
      </c>
      <c r="I3136" s="20">
        <v>629.35</v>
      </c>
      <c r="J3136" s="20">
        <v>2019</v>
      </c>
      <c r="K3136" s="20">
        <v>7</v>
      </c>
      <c r="L3136" s="20">
        <v>28</v>
      </c>
    </row>
    <row r="3137" spans="1:12" x14ac:dyDescent="0.3">
      <c r="A3137" s="21">
        <v>43657</v>
      </c>
      <c r="B3137" s="20" t="s">
        <v>767</v>
      </c>
      <c r="C3137" s="20" t="s">
        <v>768</v>
      </c>
      <c r="D3137" s="20" t="s">
        <v>759</v>
      </c>
      <c r="E3137" s="20">
        <v>15480</v>
      </c>
      <c r="F3137" s="20" t="s">
        <v>932</v>
      </c>
      <c r="G3137" s="20">
        <v>43</v>
      </c>
      <c r="H3137" s="20">
        <v>360</v>
      </c>
      <c r="I3137" s="20">
        <v>811.7</v>
      </c>
      <c r="J3137" s="20">
        <v>2019</v>
      </c>
      <c r="K3137" s="20">
        <v>7</v>
      </c>
      <c r="L3137" s="20">
        <v>28</v>
      </c>
    </row>
    <row r="3138" spans="1:12" x14ac:dyDescent="0.3">
      <c r="A3138" s="21">
        <v>43657</v>
      </c>
      <c r="B3138" s="20" t="s">
        <v>770</v>
      </c>
      <c r="C3138" s="20" t="s">
        <v>771</v>
      </c>
      <c r="D3138" s="20" t="s">
        <v>759</v>
      </c>
      <c r="E3138" s="20">
        <v>13680</v>
      </c>
      <c r="F3138" s="20" t="s">
        <v>933</v>
      </c>
      <c r="G3138" s="20">
        <v>38</v>
      </c>
      <c r="H3138" s="20">
        <v>360</v>
      </c>
      <c r="I3138" s="20">
        <v>834.1</v>
      </c>
      <c r="J3138" s="20">
        <v>2019</v>
      </c>
      <c r="K3138" s="20">
        <v>7</v>
      </c>
      <c r="L3138" s="20">
        <v>28</v>
      </c>
    </row>
    <row r="3139" spans="1:12" x14ac:dyDescent="0.3">
      <c r="A3139" s="21">
        <v>43657</v>
      </c>
      <c r="B3139" s="20" t="s">
        <v>773</v>
      </c>
      <c r="C3139" s="20" t="s">
        <v>774</v>
      </c>
      <c r="D3139" s="20" t="s">
        <v>759</v>
      </c>
      <c r="E3139" s="20">
        <v>13320</v>
      </c>
      <c r="F3139" s="20" t="s">
        <v>934</v>
      </c>
      <c r="G3139" s="20">
        <v>37</v>
      </c>
      <c r="H3139" s="20">
        <v>360</v>
      </c>
      <c r="I3139" s="20">
        <v>820.2</v>
      </c>
      <c r="J3139" s="20">
        <v>2019</v>
      </c>
      <c r="K3139" s="20">
        <v>7</v>
      </c>
      <c r="L3139" s="20">
        <v>28</v>
      </c>
    </row>
    <row r="3140" spans="1:12" x14ac:dyDescent="0.3">
      <c r="A3140" s="21">
        <v>43654</v>
      </c>
      <c r="B3140" s="20" t="s">
        <v>826</v>
      </c>
      <c r="C3140" s="20" t="s">
        <v>827</v>
      </c>
      <c r="D3140" s="20" t="s">
        <v>759</v>
      </c>
      <c r="E3140" s="20">
        <v>15480</v>
      </c>
      <c r="F3140" s="20" t="s">
        <v>941</v>
      </c>
      <c r="G3140" s="20">
        <v>43</v>
      </c>
      <c r="H3140" s="20">
        <v>360</v>
      </c>
      <c r="I3140" s="20">
        <v>915.9</v>
      </c>
      <c r="J3140" s="20">
        <v>2019</v>
      </c>
      <c r="K3140" s="20">
        <v>7</v>
      </c>
      <c r="L3140" s="20">
        <v>28</v>
      </c>
    </row>
    <row r="3141" spans="1:12" x14ac:dyDescent="0.3">
      <c r="A3141" s="21">
        <v>43654</v>
      </c>
      <c r="B3141" s="20" t="s">
        <v>826</v>
      </c>
      <c r="C3141" s="20" t="s">
        <v>827</v>
      </c>
      <c r="D3141" s="20" t="s">
        <v>759</v>
      </c>
      <c r="E3141" s="20">
        <v>7920</v>
      </c>
      <c r="F3141" s="20" t="s">
        <v>941</v>
      </c>
      <c r="G3141" s="20">
        <v>22</v>
      </c>
      <c r="H3141" s="20">
        <v>360</v>
      </c>
      <c r="I3141" s="20">
        <v>482.01</v>
      </c>
      <c r="J3141" s="20">
        <v>2019</v>
      </c>
      <c r="K3141" s="20">
        <v>7</v>
      </c>
      <c r="L3141" s="20">
        <v>28</v>
      </c>
    </row>
    <row r="3142" spans="1:12" x14ac:dyDescent="0.3">
      <c r="A3142" s="21">
        <v>43654</v>
      </c>
      <c r="B3142" s="20" t="s">
        <v>826</v>
      </c>
      <c r="C3142" s="20" t="s">
        <v>827</v>
      </c>
      <c r="D3142" s="20" t="s">
        <v>759</v>
      </c>
      <c r="E3142" s="20">
        <v>9360</v>
      </c>
      <c r="F3142" s="20" t="s">
        <v>941</v>
      </c>
      <c r="G3142" s="20">
        <v>26</v>
      </c>
      <c r="H3142" s="20">
        <v>360</v>
      </c>
      <c r="I3142" s="20">
        <v>558.64</v>
      </c>
      <c r="J3142" s="20">
        <v>2019</v>
      </c>
      <c r="K3142" s="20">
        <v>7</v>
      </c>
      <c r="L3142" s="20">
        <v>28</v>
      </c>
    </row>
    <row r="3143" spans="1:12" x14ac:dyDescent="0.3">
      <c r="A3143" s="21">
        <v>43654</v>
      </c>
      <c r="B3143" s="20" t="s">
        <v>757</v>
      </c>
      <c r="C3143" s="20" t="s">
        <v>758</v>
      </c>
      <c r="D3143" s="20" t="s">
        <v>759</v>
      </c>
      <c r="E3143" s="20">
        <v>9720</v>
      </c>
      <c r="F3143" s="20" t="s">
        <v>935</v>
      </c>
      <c r="G3143" s="20">
        <v>27</v>
      </c>
      <c r="H3143" s="20">
        <v>360</v>
      </c>
      <c r="I3143" s="20">
        <v>625.04999999999995</v>
      </c>
      <c r="J3143" s="20">
        <v>2019</v>
      </c>
      <c r="K3143" s="20">
        <v>7</v>
      </c>
      <c r="L3143" s="20">
        <v>28</v>
      </c>
    </row>
    <row r="3144" spans="1:12" x14ac:dyDescent="0.3">
      <c r="A3144" s="21">
        <v>43654</v>
      </c>
      <c r="B3144" s="20" t="s">
        <v>761</v>
      </c>
      <c r="C3144" s="20" t="s">
        <v>762</v>
      </c>
      <c r="D3144" s="20" t="s">
        <v>759</v>
      </c>
      <c r="E3144" s="20">
        <v>8640</v>
      </c>
      <c r="F3144" s="20" t="s">
        <v>936</v>
      </c>
      <c r="G3144" s="20">
        <v>24</v>
      </c>
      <c r="H3144" s="20">
        <v>360</v>
      </c>
      <c r="I3144" s="20">
        <v>571.35</v>
      </c>
      <c r="J3144" s="20">
        <v>2019</v>
      </c>
      <c r="K3144" s="20">
        <v>7</v>
      </c>
      <c r="L3144" s="20">
        <v>28</v>
      </c>
    </row>
    <row r="3145" spans="1:12" x14ac:dyDescent="0.3">
      <c r="A3145" s="21">
        <v>43654</v>
      </c>
      <c r="B3145" s="20" t="s">
        <v>764</v>
      </c>
      <c r="C3145" s="20" t="s">
        <v>765</v>
      </c>
      <c r="D3145" s="20" t="s">
        <v>759</v>
      </c>
      <c r="E3145" s="20">
        <v>5760</v>
      </c>
      <c r="F3145" s="20" t="s">
        <v>937</v>
      </c>
      <c r="G3145" s="20">
        <v>16</v>
      </c>
      <c r="H3145" s="20">
        <v>360</v>
      </c>
      <c r="I3145" s="20">
        <v>375.35</v>
      </c>
      <c r="J3145" s="20">
        <v>2019</v>
      </c>
      <c r="K3145" s="20">
        <v>7</v>
      </c>
      <c r="L3145" s="20">
        <v>28</v>
      </c>
    </row>
    <row r="3146" spans="1:12" x14ac:dyDescent="0.3">
      <c r="A3146" s="21">
        <v>43654</v>
      </c>
      <c r="B3146" s="20" t="s">
        <v>767</v>
      </c>
      <c r="C3146" s="20" t="s">
        <v>768</v>
      </c>
      <c r="D3146" s="20" t="s">
        <v>759</v>
      </c>
      <c r="E3146" s="20">
        <v>12600</v>
      </c>
      <c r="F3146" s="20" t="s">
        <v>938</v>
      </c>
      <c r="G3146" s="20">
        <v>35</v>
      </c>
      <c r="H3146" s="20">
        <v>360</v>
      </c>
      <c r="I3146" s="20">
        <v>664.15</v>
      </c>
      <c r="J3146" s="20">
        <v>2019</v>
      </c>
      <c r="K3146" s="20">
        <v>7</v>
      </c>
      <c r="L3146" s="20">
        <v>28</v>
      </c>
    </row>
    <row r="3147" spans="1:12" x14ac:dyDescent="0.3">
      <c r="A3147" s="21">
        <v>43654</v>
      </c>
      <c r="B3147" s="20" t="s">
        <v>770</v>
      </c>
      <c r="C3147" s="20" t="s">
        <v>771</v>
      </c>
      <c r="D3147" s="20" t="s">
        <v>759</v>
      </c>
      <c r="E3147" s="20">
        <v>11520</v>
      </c>
      <c r="F3147" s="20" t="s">
        <v>939</v>
      </c>
      <c r="G3147" s="20">
        <v>32</v>
      </c>
      <c r="H3147" s="20">
        <v>360</v>
      </c>
      <c r="I3147" s="20">
        <v>713.5</v>
      </c>
      <c r="J3147" s="20">
        <v>2019</v>
      </c>
      <c r="K3147" s="20">
        <v>7</v>
      </c>
      <c r="L3147" s="20">
        <v>28</v>
      </c>
    </row>
    <row r="3148" spans="1:12" x14ac:dyDescent="0.3">
      <c r="A3148" s="21">
        <v>43654</v>
      </c>
      <c r="B3148" s="20" t="s">
        <v>773</v>
      </c>
      <c r="C3148" s="20" t="s">
        <v>774</v>
      </c>
      <c r="D3148" s="20" t="s">
        <v>759</v>
      </c>
      <c r="E3148" s="20">
        <v>9720</v>
      </c>
      <c r="F3148" s="20" t="s">
        <v>940</v>
      </c>
      <c r="G3148" s="20">
        <v>27</v>
      </c>
      <c r="H3148" s="20">
        <v>360</v>
      </c>
      <c r="I3148" s="20">
        <v>613.6</v>
      </c>
      <c r="J3148" s="20">
        <v>2019</v>
      </c>
      <c r="K3148" s="20">
        <v>7</v>
      </c>
      <c r="L3148" s="20">
        <v>28</v>
      </c>
    </row>
    <row r="3149" spans="1:12" x14ac:dyDescent="0.3">
      <c r="A3149" s="21">
        <v>43654</v>
      </c>
      <c r="B3149" s="20" t="s">
        <v>757</v>
      </c>
      <c r="C3149" s="20" t="s">
        <v>758</v>
      </c>
      <c r="D3149" s="20" t="s">
        <v>759</v>
      </c>
      <c r="E3149" s="20">
        <v>11160</v>
      </c>
      <c r="F3149" s="20" t="s">
        <v>935</v>
      </c>
      <c r="G3149" s="20">
        <v>31</v>
      </c>
      <c r="H3149" s="20">
        <v>360</v>
      </c>
      <c r="I3149" s="20">
        <v>701.8</v>
      </c>
      <c r="J3149" s="20">
        <v>2019</v>
      </c>
      <c r="K3149" s="20">
        <v>7</v>
      </c>
      <c r="L3149" s="20">
        <v>28</v>
      </c>
    </row>
    <row r="3150" spans="1:12" x14ac:dyDescent="0.3">
      <c r="A3150" s="21">
        <v>43654</v>
      </c>
      <c r="B3150" s="20" t="s">
        <v>761</v>
      </c>
      <c r="C3150" s="20" t="s">
        <v>762</v>
      </c>
      <c r="D3150" s="20" t="s">
        <v>759</v>
      </c>
      <c r="E3150" s="20">
        <v>10800</v>
      </c>
      <c r="F3150" s="20" t="s">
        <v>936</v>
      </c>
      <c r="G3150" s="20">
        <v>30</v>
      </c>
      <c r="H3150" s="20">
        <v>360</v>
      </c>
      <c r="I3150" s="20">
        <v>703.25</v>
      </c>
      <c r="J3150" s="20">
        <v>2019</v>
      </c>
      <c r="K3150" s="20">
        <v>7</v>
      </c>
      <c r="L3150" s="20">
        <v>28</v>
      </c>
    </row>
    <row r="3151" spans="1:12" x14ac:dyDescent="0.3">
      <c r="A3151" s="21">
        <v>43654</v>
      </c>
      <c r="B3151" s="20" t="s">
        <v>764</v>
      </c>
      <c r="C3151" s="20" t="s">
        <v>765</v>
      </c>
      <c r="D3151" s="20" t="s">
        <v>759</v>
      </c>
      <c r="E3151" s="20">
        <v>8640</v>
      </c>
      <c r="F3151" s="20" t="s">
        <v>937</v>
      </c>
      <c r="G3151" s="20">
        <v>24</v>
      </c>
      <c r="H3151" s="20">
        <v>360</v>
      </c>
      <c r="I3151" s="20">
        <v>562.04999999999995</v>
      </c>
      <c r="J3151" s="20">
        <v>2019</v>
      </c>
      <c r="K3151" s="20">
        <v>7</v>
      </c>
      <c r="L3151" s="20">
        <v>28</v>
      </c>
    </row>
    <row r="3152" spans="1:12" x14ac:dyDescent="0.3">
      <c r="A3152" s="21">
        <v>43654</v>
      </c>
      <c r="B3152" s="20" t="s">
        <v>767</v>
      </c>
      <c r="C3152" s="20" t="s">
        <v>768</v>
      </c>
      <c r="D3152" s="20" t="s">
        <v>759</v>
      </c>
      <c r="E3152" s="20">
        <v>15840</v>
      </c>
      <c r="F3152" s="20" t="s">
        <v>938</v>
      </c>
      <c r="G3152" s="20">
        <v>44</v>
      </c>
      <c r="H3152" s="20">
        <v>360</v>
      </c>
      <c r="I3152" s="20">
        <v>808.4</v>
      </c>
      <c r="J3152" s="20">
        <v>2019</v>
      </c>
      <c r="K3152" s="20">
        <v>7</v>
      </c>
      <c r="L3152" s="20">
        <v>28</v>
      </c>
    </row>
    <row r="3153" spans="1:12" x14ac:dyDescent="0.3">
      <c r="A3153" s="21">
        <v>43654</v>
      </c>
      <c r="B3153" s="20" t="s">
        <v>770</v>
      </c>
      <c r="C3153" s="20" t="s">
        <v>771</v>
      </c>
      <c r="D3153" s="20" t="s">
        <v>759</v>
      </c>
      <c r="E3153" s="20">
        <v>11880</v>
      </c>
      <c r="F3153" s="20" t="s">
        <v>939</v>
      </c>
      <c r="G3153" s="20">
        <v>33</v>
      </c>
      <c r="H3153" s="20">
        <v>360</v>
      </c>
      <c r="I3153" s="20">
        <v>724.25</v>
      </c>
      <c r="J3153" s="20">
        <v>2019</v>
      </c>
      <c r="K3153" s="20">
        <v>7</v>
      </c>
      <c r="L3153" s="20">
        <v>28</v>
      </c>
    </row>
    <row r="3154" spans="1:12" x14ac:dyDescent="0.3">
      <c r="A3154" s="21">
        <v>43654</v>
      </c>
      <c r="B3154" s="20" t="s">
        <v>773</v>
      </c>
      <c r="C3154" s="20" t="s">
        <v>774</v>
      </c>
      <c r="D3154" s="20" t="s">
        <v>759</v>
      </c>
      <c r="E3154" s="20">
        <v>12240</v>
      </c>
      <c r="F3154" s="20" t="s">
        <v>940</v>
      </c>
      <c r="G3154" s="20">
        <v>34</v>
      </c>
      <c r="H3154" s="20">
        <v>360</v>
      </c>
      <c r="I3154" s="20">
        <v>762.95</v>
      </c>
      <c r="J3154" s="20">
        <v>2019</v>
      </c>
      <c r="K3154" s="20">
        <v>7</v>
      </c>
      <c r="L3154" s="20">
        <v>28</v>
      </c>
    </row>
    <row r="3155" spans="1:12" x14ac:dyDescent="0.3">
      <c r="A3155" s="21">
        <v>43654</v>
      </c>
      <c r="B3155" s="20" t="s">
        <v>757</v>
      </c>
      <c r="C3155" s="20" t="s">
        <v>758</v>
      </c>
      <c r="D3155" s="20" t="s">
        <v>759</v>
      </c>
      <c r="E3155" s="20">
        <v>10440</v>
      </c>
      <c r="F3155" s="20" t="s">
        <v>935</v>
      </c>
      <c r="G3155" s="20">
        <v>29</v>
      </c>
      <c r="H3155" s="20">
        <v>360</v>
      </c>
      <c r="I3155" s="20">
        <v>652.37</v>
      </c>
      <c r="J3155" s="20">
        <v>2019</v>
      </c>
      <c r="K3155" s="20">
        <v>7</v>
      </c>
      <c r="L3155" s="20">
        <v>28</v>
      </c>
    </row>
    <row r="3156" spans="1:12" x14ac:dyDescent="0.3">
      <c r="A3156" s="21">
        <v>43654</v>
      </c>
      <c r="B3156" s="20" t="s">
        <v>761</v>
      </c>
      <c r="C3156" s="20" t="s">
        <v>762</v>
      </c>
      <c r="D3156" s="20" t="s">
        <v>759</v>
      </c>
      <c r="E3156" s="20">
        <v>9360</v>
      </c>
      <c r="F3156" s="20" t="s">
        <v>936</v>
      </c>
      <c r="G3156" s="20">
        <v>26</v>
      </c>
      <c r="H3156" s="20">
        <v>360</v>
      </c>
      <c r="I3156" s="20">
        <v>609.35</v>
      </c>
      <c r="J3156" s="20">
        <v>2019</v>
      </c>
      <c r="K3156" s="20">
        <v>7</v>
      </c>
      <c r="L3156" s="20">
        <v>28</v>
      </c>
    </row>
    <row r="3157" spans="1:12" x14ac:dyDescent="0.3">
      <c r="A3157" s="21">
        <v>43654</v>
      </c>
      <c r="B3157" s="20" t="s">
        <v>764</v>
      </c>
      <c r="C3157" s="20" t="s">
        <v>765</v>
      </c>
      <c r="D3157" s="20" t="s">
        <v>759</v>
      </c>
      <c r="E3157" s="20">
        <v>8280</v>
      </c>
      <c r="F3157" s="20" t="s">
        <v>937</v>
      </c>
      <c r="G3157" s="20">
        <v>23</v>
      </c>
      <c r="H3157" s="20">
        <v>360</v>
      </c>
      <c r="I3157" s="20">
        <v>538.6</v>
      </c>
      <c r="J3157" s="20">
        <v>2019</v>
      </c>
      <c r="K3157" s="20">
        <v>7</v>
      </c>
      <c r="L3157" s="20">
        <v>28</v>
      </c>
    </row>
    <row r="3158" spans="1:12" x14ac:dyDescent="0.3">
      <c r="A3158" s="21">
        <v>43654</v>
      </c>
      <c r="B3158" s="20" t="s">
        <v>767</v>
      </c>
      <c r="C3158" s="20" t="s">
        <v>768</v>
      </c>
      <c r="D3158" s="20" t="s">
        <v>759</v>
      </c>
      <c r="E3158" s="20">
        <v>14400</v>
      </c>
      <c r="F3158" s="20" t="s">
        <v>938</v>
      </c>
      <c r="G3158" s="20">
        <v>40</v>
      </c>
      <c r="H3158" s="20">
        <v>360</v>
      </c>
      <c r="I3158" s="20">
        <v>753.8</v>
      </c>
      <c r="J3158" s="20">
        <v>2019</v>
      </c>
      <c r="K3158" s="20">
        <v>7</v>
      </c>
      <c r="L3158" s="20">
        <v>28</v>
      </c>
    </row>
    <row r="3159" spans="1:12" x14ac:dyDescent="0.3">
      <c r="A3159" s="21">
        <v>43654</v>
      </c>
      <c r="B3159" s="20" t="s">
        <v>770</v>
      </c>
      <c r="C3159" s="20" t="s">
        <v>771</v>
      </c>
      <c r="D3159" s="20" t="s">
        <v>759</v>
      </c>
      <c r="E3159" s="20">
        <v>12600</v>
      </c>
      <c r="F3159" s="20" t="s">
        <v>939</v>
      </c>
      <c r="G3159" s="20">
        <v>35</v>
      </c>
      <c r="H3159" s="20">
        <v>360</v>
      </c>
      <c r="I3159" s="20">
        <v>770.85</v>
      </c>
      <c r="J3159" s="20">
        <v>2019</v>
      </c>
      <c r="K3159" s="20">
        <v>7</v>
      </c>
      <c r="L3159" s="20">
        <v>28</v>
      </c>
    </row>
    <row r="3160" spans="1:12" x14ac:dyDescent="0.3">
      <c r="A3160" s="21">
        <v>43654</v>
      </c>
      <c r="B3160" s="20" t="s">
        <v>773</v>
      </c>
      <c r="C3160" s="20" t="s">
        <v>774</v>
      </c>
      <c r="D3160" s="20" t="s">
        <v>759</v>
      </c>
      <c r="E3160" s="20">
        <v>12240</v>
      </c>
      <c r="F3160" s="20" t="s">
        <v>940</v>
      </c>
      <c r="G3160" s="20">
        <v>34</v>
      </c>
      <c r="H3160" s="20">
        <v>360</v>
      </c>
      <c r="I3160" s="20">
        <v>764</v>
      </c>
      <c r="J3160" s="20">
        <v>2019</v>
      </c>
      <c r="K3160" s="20">
        <v>7</v>
      </c>
      <c r="L3160" s="20">
        <v>28</v>
      </c>
    </row>
    <row r="3161" spans="1:12" x14ac:dyDescent="0.3">
      <c r="A3161" s="21">
        <v>43652</v>
      </c>
      <c r="B3161" s="20" t="s">
        <v>757</v>
      </c>
      <c r="C3161" s="20" t="s">
        <v>758</v>
      </c>
      <c r="D3161" s="20" t="s">
        <v>759</v>
      </c>
      <c r="E3161" s="20">
        <v>10080</v>
      </c>
      <c r="F3161" s="20" t="s">
        <v>935</v>
      </c>
      <c r="G3161" s="20">
        <v>28</v>
      </c>
      <c r="H3161" s="20">
        <v>360</v>
      </c>
      <c r="I3161" s="20">
        <v>626</v>
      </c>
      <c r="J3161" s="20">
        <v>2019</v>
      </c>
      <c r="K3161" s="20">
        <v>7</v>
      </c>
      <c r="L3161" s="20">
        <v>27</v>
      </c>
    </row>
    <row r="3162" spans="1:12" x14ac:dyDescent="0.3">
      <c r="A3162" s="21">
        <v>43652</v>
      </c>
      <c r="B3162" s="20" t="s">
        <v>761</v>
      </c>
      <c r="C3162" s="20" t="s">
        <v>762</v>
      </c>
      <c r="D3162" s="20" t="s">
        <v>759</v>
      </c>
      <c r="E3162" s="20">
        <v>10440</v>
      </c>
      <c r="F3162" s="20" t="s">
        <v>936</v>
      </c>
      <c r="G3162" s="20">
        <v>29</v>
      </c>
      <c r="H3162" s="20">
        <v>360</v>
      </c>
      <c r="I3162" s="20">
        <v>675.87</v>
      </c>
      <c r="J3162" s="20">
        <v>2019</v>
      </c>
      <c r="K3162" s="20">
        <v>7</v>
      </c>
      <c r="L3162" s="20">
        <v>27</v>
      </c>
    </row>
    <row r="3163" spans="1:12" x14ac:dyDescent="0.3">
      <c r="A3163" s="21">
        <v>43652</v>
      </c>
      <c r="B3163" s="20" t="s">
        <v>764</v>
      </c>
      <c r="C3163" s="20" t="s">
        <v>765</v>
      </c>
      <c r="D3163" s="20" t="s">
        <v>759</v>
      </c>
      <c r="E3163" s="20">
        <v>8640</v>
      </c>
      <c r="F3163" s="20" t="s">
        <v>937</v>
      </c>
      <c r="G3163" s="20">
        <v>24</v>
      </c>
      <c r="H3163" s="20">
        <v>360</v>
      </c>
      <c r="I3163" s="20">
        <v>558.75</v>
      </c>
      <c r="J3163" s="20">
        <v>2019</v>
      </c>
      <c r="K3163" s="20">
        <v>7</v>
      </c>
      <c r="L3163" s="20">
        <v>27</v>
      </c>
    </row>
    <row r="3164" spans="1:12" x14ac:dyDescent="0.3">
      <c r="A3164" s="21">
        <v>43652</v>
      </c>
      <c r="B3164" s="20" t="s">
        <v>767</v>
      </c>
      <c r="C3164" s="20" t="s">
        <v>768</v>
      </c>
      <c r="D3164" s="20" t="s">
        <v>759</v>
      </c>
      <c r="E3164" s="20">
        <v>14400</v>
      </c>
      <c r="F3164" s="20" t="s">
        <v>938</v>
      </c>
      <c r="G3164" s="20">
        <v>40</v>
      </c>
      <c r="H3164" s="20">
        <v>360</v>
      </c>
      <c r="I3164" s="20">
        <v>747.85</v>
      </c>
      <c r="J3164" s="20">
        <v>2019</v>
      </c>
      <c r="K3164" s="20">
        <v>7</v>
      </c>
      <c r="L3164" s="20">
        <v>27</v>
      </c>
    </row>
    <row r="3165" spans="1:12" x14ac:dyDescent="0.3">
      <c r="A3165" s="21">
        <v>43652</v>
      </c>
      <c r="B3165" s="20" t="s">
        <v>770</v>
      </c>
      <c r="C3165" s="20" t="s">
        <v>771</v>
      </c>
      <c r="D3165" s="20" t="s">
        <v>759</v>
      </c>
      <c r="E3165" s="20">
        <v>12960</v>
      </c>
      <c r="F3165" s="20" t="s">
        <v>939</v>
      </c>
      <c r="G3165" s="20">
        <v>36</v>
      </c>
      <c r="H3165" s="20">
        <v>360</v>
      </c>
      <c r="I3165" s="20">
        <v>785.55</v>
      </c>
      <c r="J3165" s="20">
        <v>2019</v>
      </c>
      <c r="K3165" s="20">
        <v>7</v>
      </c>
      <c r="L3165" s="20">
        <v>27</v>
      </c>
    </row>
    <row r="3166" spans="1:12" x14ac:dyDescent="0.3">
      <c r="A3166" s="21">
        <v>43652</v>
      </c>
      <c r="B3166" s="20" t="s">
        <v>773</v>
      </c>
      <c r="C3166" s="20" t="s">
        <v>774</v>
      </c>
      <c r="D3166" s="20" t="s">
        <v>759</v>
      </c>
      <c r="E3166" s="20">
        <v>12240</v>
      </c>
      <c r="F3166" s="20" t="s">
        <v>940</v>
      </c>
      <c r="G3166" s="20">
        <v>34</v>
      </c>
      <c r="H3166" s="20">
        <v>360</v>
      </c>
      <c r="I3166" s="20">
        <v>760.25</v>
      </c>
      <c r="J3166" s="20">
        <v>2019</v>
      </c>
      <c r="K3166" s="20">
        <v>7</v>
      </c>
      <c r="L3166" s="20">
        <v>27</v>
      </c>
    </row>
    <row r="3167" spans="1:12" x14ac:dyDescent="0.3">
      <c r="A3167" s="21">
        <v>43650</v>
      </c>
      <c r="B3167" s="20" t="s">
        <v>826</v>
      </c>
      <c r="C3167" s="20" t="s">
        <v>827</v>
      </c>
      <c r="D3167" s="20" t="s">
        <v>759</v>
      </c>
      <c r="E3167" s="20">
        <v>360</v>
      </c>
      <c r="F3167" s="20" t="s">
        <v>941</v>
      </c>
      <c r="G3167" s="20">
        <v>1</v>
      </c>
      <c r="H3167" s="20">
        <v>360</v>
      </c>
      <c r="I3167" s="20">
        <v>23</v>
      </c>
      <c r="J3167" s="20">
        <v>2019</v>
      </c>
      <c r="K3167" s="20">
        <v>7</v>
      </c>
      <c r="L3167" s="20">
        <v>27</v>
      </c>
    </row>
    <row r="3168" spans="1:12" x14ac:dyDescent="0.3">
      <c r="A3168" s="21">
        <v>43650</v>
      </c>
      <c r="B3168" s="20" t="s">
        <v>757</v>
      </c>
      <c r="C3168" s="20" t="s">
        <v>758</v>
      </c>
      <c r="D3168" s="20" t="s">
        <v>759</v>
      </c>
      <c r="E3168" s="20">
        <v>10440</v>
      </c>
      <c r="F3168" s="20" t="s">
        <v>935</v>
      </c>
      <c r="G3168" s="20">
        <v>29</v>
      </c>
      <c r="H3168" s="20">
        <v>360</v>
      </c>
      <c r="I3168" s="20">
        <v>648.32000000000005</v>
      </c>
      <c r="J3168" s="20">
        <v>2019</v>
      </c>
      <c r="K3168" s="20">
        <v>7</v>
      </c>
      <c r="L3168" s="20">
        <v>27</v>
      </c>
    </row>
    <row r="3169" spans="1:12" x14ac:dyDescent="0.3">
      <c r="A3169" s="21">
        <v>43650</v>
      </c>
      <c r="B3169" s="20" t="s">
        <v>761</v>
      </c>
      <c r="C3169" s="20" t="s">
        <v>762</v>
      </c>
      <c r="D3169" s="20" t="s">
        <v>759</v>
      </c>
      <c r="E3169" s="20">
        <v>9720</v>
      </c>
      <c r="F3169" s="20" t="s">
        <v>936</v>
      </c>
      <c r="G3169" s="20">
        <v>27</v>
      </c>
      <c r="H3169" s="20">
        <v>360</v>
      </c>
      <c r="I3169" s="20">
        <v>630.45000000000005</v>
      </c>
      <c r="J3169" s="20">
        <v>2019</v>
      </c>
      <c r="K3169" s="20">
        <v>7</v>
      </c>
      <c r="L3169" s="20">
        <v>27</v>
      </c>
    </row>
    <row r="3170" spans="1:12" x14ac:dyDescent="0.3">
      <c r="A3170" s="21">
        <v>43650</v>
      </c>
      <c r="B3170" s="20" t="s">
        <v>764</v>
      </c>
      <c r="C3170" s="20" t="s">
        <v>765</v>
      </c>
      <c r="D3170" s="20" t="s">
        <v>759</v>
      </c>
      <c r="E3170" s="20">
        <v>8280</v>
      </c>
      <c r="F3170" s="20" t="s">
        <v>937</v>
      </c>
      <c r="G3170" s="20">
        <v>23</v>
      </c>
      <c r="H3170" s="20">
        <v>360</v>
      </c>
      <c r="I3170" s="20">
        <v>537.1</v>
      </c>
      <c r="J3170" s="20">
        <v>2019</v>
      </c>
      <c r="K3170" s="20">
        <v>7</v>
      </c>
      <c r="L3170" s="20">
        <v>27</v>
      </c>
    </row>
    <row r="3171" spans="1:12" x14ac:dyDescent="0.3">
      <c r="A3171" s="21">
        <v>43650</v>
      </c>
      <c r="B3171" s="20" t="s">
        <v>767</v>
      </c>
      <c r="C3171" s="20" t="s">
        <v>768</v>
      </c>
      <c r="D3171" s="20" t="s">
        <v>759</v>
      </c>
      <c r="E3171" s="20">
        <v>14760</v>
      </c>
      <c r="F3171" s="20" t="s">
        <v>938</v>
      </c>
      <c r="G3171" s="20">
        <v>41</v>
      </c>
      <c r="H3171" s="20">
        <v>360</v>
      </c>
      <c r="I3171" s="20">
        <v>775.1</v>
      </c>
      <c r="J3171" s="20">
        <v>2019</v>
      </c>
      <c r="K3171" s="20">
        <v>7</v>
      </c>
      <c r="L3171" s="20">
        <v>27</v>
      </c>
    </row>
    <row r="3172" spans="1:12" x14ac:dyDescent="0.3">
      <c r="A3172" s="21">
        <v>43650</v>
      </c>
      <c r="B3172" s="20" t="s">
        <v>770</v>
      </c>
      <c r="C3172" s="20" t="s">
        <v>771</v>
      </c>
      <c r="D3172" s="20" t="s">
        <v>759</v>
      </c>
      <c r="E3172" s="20">
        <v>12960</v>
      </c>
      <c r="F3172" s="20" t="s">
        <v>939</v>
      </c>
      <c r="G3172" s="20">
        <v>36</v>
      </c>
      <c r="H3172" s="20">
        <v>360</v>
      </c>
      <c r="I3172" s="20">
        <v>789.4</v>
      </c>
      <c r="J3172" s="20">
        <v>2019</v>
      </c>
      <c r="K3172" s="20">
        <v>7</v>
      </c>
      <c r="L3172" s="20">
        <v>27</v>
      </c>
    </row>
    <row r="3173" spans="1:12" x14ac:dyDescent="0.3">
      <c r="A3173" s="21">
        <v>43650</v>
      </c>
      <c r="B3173" s="20" t="s">
        <v>773</v>
      </c>
      <c r="C3173" s="20" t="s">
        <v>774</v>
      </c>
      <c r="D3173" s="20" t="s">
        <v>759</v>
      </c>
      <c r="E3173" s="20">
        <v>12240</v>
      </c>
      <c r="F3173" s="20" t="s">
        <v>940</v>
      </c>
      <c r="G3173" s="20">
        <v>34</v>
      </c>
      <c r="H3173" s="20">
        <v>360</v>
      </c>
      <c r="I3173" s="20">
        <v>764.5</v>
      </c>
      <c r="J3173" s="20">
        <v>2019</v>
      </c>
      <c r="K3173" s="20">
        <v>7</v>
      </c>
      <c r="L3173" s="20">
        <v>27</v>
      </c>
    </row>
    <row r="3174" spans="1:12" x14ac:dyDescent="0.3">
      <c r="A3174" s="21">
        <v>43650</v>
      </c>
      <c r="B3174" s="20" t="s">
        <v>757</v>
      </c>
      <c r="C3174" s="20" t="s">
        <v>758</v>
      </c>
      <c r="D3174" s="20" t="s">
        <v>759</v>
      </c>
      <c r="E3174" s="20">
        <v>9720</v>
      </c>
      <c r="F3174" s="20" t="s">
        <v>935</v>
      </c>
      <c r="G3174" s="20">
        <v>27</v>
      </c>
      <c r="H3174" s="20">
        <v>360</v>
      </c>
      <c r="I3174" s="20">
        <v>603.79999999999995</v>
      </c>
      <c r="J3174" s="20">
        <v>2019</v>
      </c>
      <c r="K3174" s="20">
        <v>7</v>
      </c>
      <c r="L3174" s="20">
        <v>27</v>
      </c>
    </row>
    <row r="3175" spans="1:12" x14ac:dyDescent="0.3">
      <c r="A3175" s="21">
        <v>43650</v>
      </c>
      <c r="B3175" s="20" t="s">
        <v>761</v>
      </c>
      <c r="C3175" s="20" t="s">
        <v>762</v>
      </c>
      <c r="D3175" s="20" t="s">
        <v>759</v>
      </c>
      <c r="E3175" s="20">
        <v>9720</v>
      </c>
      <c r="F3175" s="20" t="s">
        <v>936</v>
      </c>
      <c r="G3175" s="20">
        <v>27</v>
      </c>
      <c r="H3175" s="20">
        <v>360</v>
      </c>
      <c r="I3175" s="20">
        <v>632.04999999999995</v>
      </c>
      <c r="J3175" s="20">
        <v>2019</v>
      </c>
      <c r="K3175" s="20">
        <v>7</v>
      </c>
      <c r="L3175" s="20">
        <v>27</v>
      </c>
    </row>
    <row r="3176" spans="1:12" x14ac:dyDescent="0.3">
      <c r="A3176" s="21">
        <v>43650</v>
      </c>
      <c r="B3176" s="20" t="s">
        <v>764</v>
      </c>
      <c r="C3176" s="20" t="s">
        <v>765</v>
      </c>
      <c r="D3176" s="20" t="s">
        <v>759</v>
      </c>
      <c r="E3176" s="20">
        <v>8280</v>
      </c>
      <c r="F3176" s="20" t="s">
        <v>937</v>
      </c>
      <c r="G3176" s="20">
        <v>23</v>
      </c>
      <c r="H3176" s="20">
        <v>360</v>
      </c>
      <c r="I3176" s="20">
        <v>539.15</v>
      </c>
      <c r="J3176" s="20">
        <v>2019</v>
      </c>
      <c r="K3176" s="20">
        <v>7</v>
      </c>
      <c r="L3176" s="20">
        <v>27</v>
      </c>
    </row>
    <row r="3177" spans="1:12" x14ac:dyDescent="0.3">
      <c r="A3177" s="21">
        <v>43650</v>
      </c>
      <c r="B3177" s="20" t="s">
        <v>767</v>
      </c>
      <c r="C3177" s="20" t="s">
        <v>768</v>
      </c>
      <c r="D3177" s="20" t="s">
        <v>759</v>
      </c>
      <c r="E3177" s="20">
        <v>14760</v>
      </c>
      <c r="F3177" s="20" t="s">
        <v>938</v>
      </c>
      <c r="G3177" s="20">
        <v>41</v>
      </c>
      <c r="H3177" s="20">
        <v>360</v>
      </c>
      <c r="I3177" s="20">
        <v>759.05</v>
      </c>
      <c r="J3177" s="20">
        <v>2019</v>
      </c>
      <c r="K3177" s="20">
        <v>7</v>
      </c>
      <c r="L3177" s="20">
        <v>27</v>
      </c>
    </row>
    <row r="3178" spans="1:12" x14ac:dyDescent="0.3">
      <c r="A3178" s="21">
        <v>43650</v>
      </c>
      <c r="B3178" s="20" t="s">
        <v>770</v>
      </c>
      <c r="C3178" s="20" t="s">
        <v>771</v>
      </c>
      <c r="D3178" s="20" t="s">
        <v>759</v>
      </c>
      <c r="E3178" s="20">
        <v>13680</v>
      </c>
      <c r="F3178" s="20" t="s">
        <v>939</v>
      </c>
      <c r="G3178" s="20">
        <v>38</v>
      </c>
      <c r="H3178" s="20">
        <v>360</v>
      </c>
      <c r="I3178" s="20">
        <v>833.5</v>
      </c>
      <c r="J3178" s="20">
        <v>2019</v>
      </c>
      <c r="K3178" s="20">
        <v>7</v>
      </c>
      <c r="L3178" s="20">
        <v>27</v>
      </c>
    </row>
    <row r="3179" spans="1:12" x14ac:dyDescent="0.3">
      <c r="A3179" s="21">
        <v>43650</v>
      </c>
      <c r="B3179" s="20" t="s">
        <v>773</v>
      </c>
      <c r="C3179" s="20" t="s">
        <v>774</v>
      </c>
      <c r="D3179" s="20" t="s">
        <v>759</v>
      </c>
      <c r="E3179" s="20">
        <v>12600</v>
      </c>
      <c r="F3179" s="20" t="s">
        <v>940</v>
      </c>
      <c r="G3179" s="20">
        <v>35</v>
      </c>
      <c r="H3179" s="20">
        <v>360</v>
      </c>
      <c r="I3179" s="20">
        <v>783</v>
      </c>
      <c r="J3179" s="20">
        <v>2019</v>
      </c>
      <c r="K3179" s="20">
        <v>7</v>
      </c>
      <c r="L3179" s="20">
        <v>27</v>
      </c>
    </row>
    <row r="3180" spans="1:12" x14ac:dyDescent="0.3">
      <c r="A3180" s="21">
        <v>43650</v>
      </c>
      <c r="B3180" s="20" t="s">
        <v>757</v>
      </c>
      <c r="C3180" s="20" t="s">
        <v>758</v>
      </c>
      <c r="D3180" s="20" t="s">
        <v>759</v>
      </c>
      <c r="E3180" s="20">
        <v>9720</v>
      </c>
      <c r="F3180" s="20" t="s">
        <v>935</v>
      </c>
      <c r="G3180" s="20">
        <v>27</v>
      </c>
      <c r="H3180" s="20">
        <v>360</v>
      </c>
      <c r="I3180" s="20">
        <v>598.25</v>
      </c>
      <c r="J3180" s="20">
        <v>2019</v>
      </c>
      <c r="K3180" s="20">
        <v>7</v>
      </c>
      <c r="L3180" s="20">
        <v>27</v>
      </c>
    </row>
    <row r="3181" spans="1:12" x14ac:dyDescent="0.3">
      <c r="A3181" s="21">
        <v>43650</v>
      </c>
      <c r="B3181" s="20" t="s">
        <v>761</v>
      </c>
      <c r="C3181" s="20" t="s">
        <v>762</v>
      </c>
      <c r="D3181" s="20" t="s">
        <v>759</v>
      </c>
      <c r="E3181" s="20">
        <v>9720</v>
      </c>
      <c r="F3181" s="20" t="s">
        <v>936</v>
      </c>
      <c r="G3181" s="20">
        <v>27</v>
      </c>
      <c r="H3181" s="20">
        <v>360</v>
      </c>
      <c r="I3181" s="20">
        <v>624.04999999999995</v>
      </c>
      <c r="J3181" s="20">
        <v>2019</v>
      </c>
      <c r="K3181" s="20">
        <v>7</v>
      </c>
      <c r="L3181" s="20">
        <v>27</v>
      </c>
    </row>
    <row r="3182" spans="1:12" x14ac:dyDescent="0.3">
      <c r="A3182" s="21">
        <v>43650</v>
      </c>
      <c r="B3182" s="20" t="s">
        <v>764</v>
      </c>
      <c r="C3182" s="20" t="s">
        <v>765</v>
      </c>
      <c r="D3182" s="20" t="s">
        <v>759</v>
      </c>
      <c r="E3182" s="20">
        <v>6840</v>
      </c>
      <c r="F3182" s="20" t="s">
        <v>937</v>
      </c>
      <c r="G3182" s="20">
        <v>19</v>
      </c>
      <c r="H3182" s="20">
        <v>360</v>
      </c>
      <c r="I3182" s="20">
        <v>439</v>
      </c>
      <c r="J3182" s="20">
        <v>2019</v>
      </c>
      <c r="K3182" s="20">
        <v>7</v>
      </c>
      <c r="L3182" s="20">
        <v>27</v>
      </c>
    </row>
    <row r="3183" spans="1:12" x14ac:dyDescent="0.3">
      <c r="A3183" s="21">
        <v>43650</v>
      </c>
      <c r="B3183" s="20" t="s">
        <v>767</v>
      </c>
      <c r="C3183" s="20" t="s">
        <v>768</v>
      </c>
      <c r="D3183" s="20" t="s">
        <v>759</v>
      </c>
      <c r="E3183" s="20">
        <v>13680</v>
      </c>
      <c r="F3183" s="20" t="s">
        <v>938</v>
      </c>
      <c r="G3183" s="20">
        <v>38</v>
      </c>
      <c r="H3183" s="20">
        <v>360</v>
      </c>
      <c r="I3183" s="20">
        <v>699.25</v>
      </c>
      <c r="J3183" s="20">
        <v>2019</v>
      </c>
      <c r="K3183" s="20">
        <v>7</v>
      </c>
      <c r="L3183" s="20">
        <v>27</v>
      </c>
    </row>
    <row r="3184" spans="1:12" x14ac:dyDescent="0.3">
      <c r="A3184" s="21">
        <v>43650</v>
      </c>
      <c r="B3184" s="20" t="s">
        <v>770</v>
      </c>
      <c r="C3184" s="20" t="s">
        <v>771</v>
      </c>
      <c r="D3184" s="20" t="s">
        <v>759</v>
      </c>
      <c r="E3184" s="20">
        <v>12600</v>
      </c>
      <c r="F3184" s="20" t="s">
        <v>939</v>
      </c>
      <c r="G3184" s="20">
        <v>35</v>
      </c>
      <c r="H3184" s="20">
        <v>360</v>
      </c>
      <c r="I3184" s="20">
        <v>768.65</v>
      </c>
      <c r="J3184" s="20">
        <v>2019</v>
      </c>
      <c r="K3184" s="20">
        <v>7</v>
      </c>
      <c r="L3184" s="20">
        <v>27</v>
      </c>
    </row>
    <row r="3185" spans="1:12" x14ac:dyDescent="0.3">
      <c r="A3185" s="21">
        <v>43650</v>
      </c>
      <c r="B3185" s="20" t="s">
        <v>773</v>
      </c>
      <c r="C3185" s="20" t="s">
        <v>774</v>
      </c>
      <c r="D3185" s="20" t="s">
        <v>759</v>
      </c>
      <c r="E3185" s="20">
        <v>12960</v>
      </c>
      <c r="F3185" s="20" t="s">
        <v>940</v>
      </c>
      <c r="G3185" s="20">
        <v>36</v>
      </c>
      <c r="H3185" s="20">
        <v>360</v>
      </c>
      <c r="I3185" s="20">
        <v>805.1</v>
      </c>
      <c r="J3185" s="20">
        <v>2019</v>
      </c>
      <c r="K3185" s="20">
        <v>7</v>
      </c>
      <c r="L3185" s="20">
        <v>27</v>
      </c>
    </row>
    <row r="3186" spans="1:12" x14ac:dyDescent="0.3">
      <c r="A3186" s="21">
        <v>43647</v>
      </c>
      <c r="B3186" s="20" t="s">
        <v>826</v>
      </c>
      <c r="C3186" s="20" t="s">
        <v>827</v>
      </c>
      <c r="D3186" s="20" t="s">
        <v>759</v>
      </c>
      <c r="E3186" s="20">
        <v>33480</v>
      </c>
      <c r="F3186" s="20" t="s">
        <v>942</v>
      </c>
      <c r="G3186" s="20">
        <v>93</v>
      </c>
      <c r="H3186" s="20">
        <v>360</v>
      </c>
      <c r="I3186" s="20">
        <v>1991.45</v>
      </c>
      <c r="J3186" s="20">
        <v>2019</v>
      </c>
      <c r="K3186" s="20">
        <v>7</v>
      </c>
      <c r="L3186" s="20">
        <v>27</v>
      </c>
    </row>
    <row r="3187" spans="1:12" x14ac:dyDescent="0.3">
      <c r="A3187" s="21">
        <v>43647</v>
      </c>
      <c r="B3187" s="20" t="s">
        <v>757</v>
      </c>
      <c r="C3187" s="20" t="s">
        <v>758</v>
      </c>
      <c r="D3187" s="20" t="s">
        <v>759</v>
      </c>
      <c r="E3187" s="20">
        <v>9360</v>
      </c>
      <c r="F3187" s="20" t="s">
        <v>943</v>
      </c>
      <c r="G3187" s="20">
        <v>26</v>
      </c>
      <c r="H3187" s="20">
        <v>360</v>
      </c>
      <c r="I3187" s="20">
        <v>585.1</v>
      </c>
      <c r="J3187" s="20">
        <v>2019</v>
      </c>
      <c r="K3187" s="20">
        <v>7</v>
      </c>
      <c r="L3187" s="20">
        <v>27</v>
      </c>
    </row>
    <row r="3188" spans="1:12" x14ac:dyDescent="0.3">
      <c r="A3188" s="21">
        <v>43647</v>
      </c>
      <c r="B3188" s="20" t="s">
        <v>761</v>
      </c>
      <c r="C3188" s="20" t="s">
        <v>762</v>
      </c>
      <c r="D3188" s="20" t="s">
        <v>759</v>
      </c>
      <c r="E3188" s="20">
        <v>9000</v>
      </c>
      <c r="F3188" s="20" t="s">
        <v>944</v>
      </c>
      <c r="G3188" s="20">
        <v>25</v>
      </c>
      <c r="H3188" s="20">
        <v>360</v>
      </c>
      <c r="I3188" s="20">
        <v>587.75</v>
      </c>
      <c r="J3188" s="20">
        <v>2019</v>
      </c>
      <c r="K3188" s="20">
        <v>7</v>
      </c>
      <c r="L3188" s="20">
        <v>27</v>
      </c>
    </row>
    <row r="3189" spans="1:12" x14ac:dyDescent="0.3">
      <c r="A3189" s="21">
        <v>43647</v>
      </c>
      <c r="B3189" s="20" t="s">
        <v>764</v>
      </c>
      <c r="C3189" s="20" t="s">
        <v>765</v>
      </c>
      <c r="D3189" s="20" t="s">
        <v>759</v>
      </c>
      <c r="E3189" s="20">
        <v>8280</v>
      </c>
      <c r="F3189" s="20" t="s">
        <v>945</v>
      </c>
      <c r="G3189" s="20">
        <v>23</v>
      </c>
      <c r="H3189" s="20">
        <v>360</v>
      </c>
      <c r="I3189" s="20">
        <v>529.54999999999995</v>
      </c>
      <c r="J3189" s="20">
        <v>2019</v>
      </c>
      <c r="K3189" s="20">
        <v>7</v>
      </c>
      <c r="L3189" s="20">
        <v>27</v>
      </c>
    </row>
    <row r="3190" spans="1:12" x14ac:dyDescent="0.3">
      <c r="A3190" s="21">
        <v>43647</v>
      </c>
      <c r="B3190" s="20" t="s">
        <v>767</v>
      </c>
      <c r="C3190" s="20" t="s">
        <v>768</v>
      </c>
      <c r="D3190" s="20" t="s">
        <v>759</v>
      </c>
      <c r="E3190" s="20">
        <v>14040</v>
      </c>
      <c r="F3190" s="20" t="s">
        <v>946</v>
      </c>
      <c r="G3190" s="20">
        <v>39</v>
      </c>
      <c r="H3190" s="20">
        <v>360</v>
      </c>
      <c r="I3190" s="20">
        <v>718.6</v>
      </c>
      <c r="J3190" s="20">
        <v>2019</v>
      </c>
      <c r="K3190" s="20">
        <v>7</v>
      </c>
      <c r="L3190" s="20">
        <v>27</v>
      </c>
    </row>
    <row r="3191" spans="1:12" x14ac:dyDescent="0.3">
      <c r="A3191" s="21">
        <v>43647</v>
      </c>
      <c r="B3191" s="20" t="s">
        <v>770</v>
      </c>
      <c r="C3191" s="20" t="s">
        <v>771</v>
      </c>
      <c r="D3191" s="20" t="s">
        <v>759</v>
      </c>
      <c r="E3191" s="20">
        <v>11520</v>
      </c>
      <c r="F3191" s="20" t="s">
        <v>947</v>
      </c>
      <c r="G3191" s="20">
        <v>32</v>
      </c>
      <c r="H3191" s="20">
        <v>360</v>
      </c>
      <c r="I3191" s="20">
        <v>699</v>
      </c>
      <c r="J3191" s="20">
        <v>2019</v>
      </c>
      <c r="K3191" s="20">
        <v>7</v>
      </c>
      <c r="L3191" s="20">
        <v>27</v>
      </c>
    </row>
    <row r="3192" spans="1:12" x14ac:dyDescent="0.3">
      <c r="A3192" s="21">
        <v>43647</v>
      </c>
      <c r="B3192" s="20" t="s">
        <v>773</v>
      </c>
      <c r="C3192" s="20" t="s">
        <v>774</v>
      </c>
      <c r="D3192" s="20" t="s">
        <v>759</v>
      </c>
      <c r="E3192" s="20">
        <v>11160</v>
      </c>
      <c r="F3192" s="20" t="s">
        <v>948</v>
      </c>
      <c r="G3192" s="20">
        <v>31</v>
      </c>
      <c r="H3192" s="20">
        <v>360</v>
      </c>
      <c r="I3192" s="20">
        <v>693.5</v>
      </c>
      <c r="J3192" s="20">
        <v>2019</v>
      </c>
      <c r="K3192" s="20">
        <v>7</v>
      </c>
      <c r="L3192" s="20">
        <v>27</v>
      </c>
    </row>
    <row r="3193" spans="1:12" x14ac:dyDescent="0.3">
      <c r="A3193" s="21">
        <v>43647</v>
      </c>
      <c r="B3193" s="20" t="s">
        <v>757</v>
      </c>
      <c r="C3193" s="20" t="s">
        <v>758</v>
      </c>
      <c r="D3193" s="20" t="s">
        <v>759</v>
      </c>
      <c r="E3193" s="20">
        <v>10800</v>
      </c>
      <c r="F3193" s="20" t="s">
        <v>943</v>
      </c>
      <c r="G3193" s="20">
        <v>30</v>
      </c>
      <c r="H3193" s="20">
        <v>360</v>
      </c>
      <c r="I3193" s="20">
        <v>669.7</v>
      </c>
      <c r="J3193" s="20">
        <v>2019</v>
      </c>
      <c r="K3193" s="20">
        <v>7</v>
      </c>
      <c r="L3193" s="20">
        <v>27</v>
      </c>
    </row>
    <row r="3194" spans="1:12" x14ac:dyDescent="0.3">
      <c r="A3194" s="21">
        <v>43647</v>
      </c>
      <c r="B3194" s="20" t="s">
        <v>761</v>
      </c>
      <c r="C3194" s="20" t="s">
        <v>762</v>
      </c>
      <c r="D3194" s="20" t="s">
        <v>759</v>
      </c>
      <c r="E3194" s="20">
        <v>9360</v>
      </c>
      <c r="F3194" s="20" t="s">
        <v>944</v>
      </c>
      <c r="G3194" s="20">
        <v>26</v>
      </c>
      <c r="H3194" s="20">
        <v>360</v>
      </c>
      <c r="I3194" s="20">
        <v>607.70000000000005</v>
      </c>
      <c r="J3194" s="20">
        <v>2019</v>
      </c>
      <c r="K3194" s="20">
        <v>7</v>
      </c>
      <c r="L3194" s="20">
        <v>27</v>
      </c>
    </row>
    <row r="3195" spans="1:12" x14ac:dyDescent="0.3">
      <c r="A3195" s="21">
        <v>43647</v>
      </c>
      <c r="B3195" s="20" t="s">
        <v>764</v>
      </c>
      <c r="C3195" s="20" t="s">
        <v>765</v>
      </c>
      <c r="D3195" s="20" t="s">
        <v>759</v>
      </c>
      <c r="E3195" s="20">
        <v>8640</v>
      </c>
      <c r="F3195" s="20" t="s">
        <v>945</v>
      </c>
      <c r="G3195" s="20">
        <v>24</v>
      </c>
      <c r="H3195" s="20">
        <v>360</v>
      </c>
      <c r="I3195" s="20">
        <v>550.70000000000005</v>
      </c>
      <c r="J3195" s="20">
        <v>2019</v>
      </c>
      <c r="K3195" s="20">
        <v>7</v>
      </c>
      <c r="L3195" s="20">
        <v>27</v>
      </c>
    </row>
    <row r="3196" spans="1:12" x14ac:dyDescent="0.3">
      <c r="A3196" s="21">
        <v>43647</v>
      </c>
      <c r="B3196" s="20" t="s">
        <v>767</v>
      </c>
      <c r="C3196" s="20" t="s">
        <v>768</v>
      </c>
      <c r="D3196" s="20" t="s">
        <v>759</v>
      </c>
      <c r="E3196" s="20">
        <v>13680</v>
      </c>
      <c r="F3196" s="20" t="s">
        <v>946</v>
      </c>
      <c r="G3196" s="20">
        <v>38</v>
      </c>
      <c r="H3196" s="20">
        <v>360</v>
      </c>
      <c r="I3196" s="20">
        <v>693.9</v>
      </c>
      <c r="J3196" s="20">
        <v>2019</v>
      </c>
      <c r="K3196" s="20">
        <v>7</v>
      </c>
      <c r="L3196" s="20">
        <v>27</v>
      </c>
    </row>
    <row r="3197" spans="1:12" x14ac:dyDescent="0.3">
      <c r="A3197" s="21">
        <v>43647</v>
      </c>
      <c r="B3197" s="20" t="s">
        <v>770</v>
      </c>
      <c r="C3197" s="20" t="s">
        <v>771</v>
      </c>
      <c r="D3197" s="20" t="s">
        <v>759</v>
      </c>
      <c r="E3197" s="20">
        <v>12600</v>
      </c>
      <c r="F3197" s="20" t="s">
        <v>947</v>
      </c>
      <c r="G3197" s="20">
        <v>35</v>
      </c>
      <c r="H3197" s="20">
        <v>360</v>
      </c>
      <c r="I3197" s="20">
        <v>771.05</v>
      </c>
      <c r="J3197" s="20">
        <v>2019</v>
      </c>
      <c r="K3197" s="20">
        <v>7</v>
      </c>
      <c r="L3197" s="20">
        <v>27</v>
      </c>
    </row>
    <row r="3198" spans="1:12" x14ac:dyDescent="0.3">
      <c r="A3198" s="21">
        <v>43647</v>
      </c>
      <c r="B3198" s="20" t="s">
        <v>773</v>
      </c>
      <c r="C3198" s="20" t="s">
        <v>774</v>
      </c>
      <c r="D3198" s="20" t="s">
        <v>759</v>
      </c>
      <c r="E3198" s="20">
        <v>12240</v>
      </c>
      <c r="F3198" s="20" t="s">
        <v>948</v>
      </c>
      <c r="G3198" s="20">
        <v>34</v>
      </c>
      <c r="H3198" s="20">
        <v>360</v>
      </c>
      <c r="I3198" s="20">
        <v>757.45</v>
      </c>
      <c r="J3198" s="20">
        <v>2019</v>
      </c>
      <c r="K3198" s="20">
        <v>7</v>
      </c>
      <c r="L3198" s="20">
        <v>27</v>
      </c>
    </row>
    <row r="3199" spans="1:12" x14ac:dyDescent="0.3">
      <c r="A3199" s="21">
        <v>43647</v>
      </c>
      <c r="B3199" s="20" t="s">
        <v>757</v>
      </c>
      <c r="C3199" s="20" t="s">
        <v>758</v>
      </c>
      <c r="D3199" s="20" t="s">
        <v>759</v>
      </c>
      <c r="E3199" s="20">
        <v>10080</v>
      </c>
      <c r="F3199" s="20" t="s">
        <v>943</v>
      </c>
      <c r="G3199" s="20">
        <v>28</v>
      </c>
      <c r="H3199" s="20">
        <v>360</v>
      </c>
      <c r="I3199" s="20">
        <v>627.04999999999995</v>
      </c>
      <c r="J3199" s="20">
        <v>2019</v>
      </c>
      <c r="K3199" s="20">
        <v>7</v>
      </c>
      <c r="L3199" s="20">
        <v>27</v>
      </c>
    </row>
    <row r="3200" spans="1:12" x14ac:dyDescent="0.3">
      <c r="A3200" s="21">
        <v>43647</v>
      </c>
      <c r="B3200" s="20" t="s">
        <v>761</v>
      </c>
      <c r="C3200" s="20" t="s">
        <v>762</v>
      </c>
      <c r="D3200" s="20" t="s">
        <v>759</v>
      </c>
      <c r="E3200" s="20">
        <v>9720</v>
      </c>
      <c r="F3200" s="20" t="s">
        <v>944</v>
      </c>
      <c r="G3200" s="20">
        <v>27</v>
      </c>
      <c r="H3200" s="20">
        <v>360</v>
      </c>
      <c r="I3200" s="20">
        <v>629.29</v>
      </c>
      <c r="J3200" s="20">
        <v>2019</v>
      </c>
      <c r="K3200" s="20">
        <v>7</v>
      </c>
      <c r="L3200" s="20">
        <v>27</v>
      </c>
    </row>
    <row r="3201" spans="1:12" x14ac:dyDescent="0.3">
      <c r="A3201" s="21">
        <v>43647</v>
      </c>
      <c r="B3201" s="20" t="s">
        <v>764</v>
      </c>
      <c r="C3201" s="20" t="s">
        <v>765</v>
      </c>
      <c r="D3201" s="20" t="s">
        <v>759</v>
      </c>
      <c r="E3201" s="20">
        <v>9000</v>
      </c>
      <c r="F3201" s="20" t="s">
        <v>945</v>
      </c>
      <c r="G3201" s="20">
        <v>25</v>
      </c>
      <c r="H3201" s="20">
        <v>360</v>
      </c>
      <c r="I3201" s="20">
        <v>572.54999999999995</v>
      </c>
      <c r="J3201" s="20">
        <v>2019</v>
      </c>
      <c r="K3201" s="20">
        <v>7</v>
      </c>
      <c r="L3201" s="20">
        <v>27</v>
      </c>
    </row>
    <row r="3202" spans="1:12" x14ac:dyDescent="0.3">
      <c r="A3202" s="21">
        <v>43647</v>
      </c>
      <c r="B3202" s="20" t="s">
        <v>767</v>
      </c>
      <c r="C3202" s="20" t="s">
        <v>768</v>
      </c>
      <c r="D3202" s="20" t="s">
        <v>759</v>
      </c>
      <c r="E3202" s="20">
        <v>13320</v>
      </c>
      <c r="F3202" s="20" t="s">
        <v>946</v>
      </c>
      <c r="G3202" s="20">
        <v>37</v>
      </c>
      <c r="H3202" s="20">
        <v>360</v>
      </c>
      <c r="I3202" s="20">
        <v>670.55</v>
      </c>
      <c r="J3202" s="20">
        <v>2019</v>
      </c>
      <c r="K3202" s="20">
        <v>7</v>
      </c>
      <c r="L3202" s="20">
        <v>27</v>
      </c>
    </row>
    <row r="3203" spans="1:12" x14ac:dyDescent="0.3">
      <c r="A3203" s="21">
        <v>43647</v>
      </c>
      <c r="B3203" s="20" t="s">
        <v>770</v>
      </c>
      <c r="C3203" s="20" t="s">
        <v>771</v>
      </c>
      <c r="D3203" s="20" t="s">
        <v>759</v>
      </c>
      <c r="E3203" s="20">
        <v>13320</v>
      </c>
      <c r="F3203" s="20" t="s">
        <v>947</v>
      </c>
      <c r="G3203" s="20">
        <v>37</v>
      </c>
      <c r="H3203" s="20">
        <v>360</v>
      </c>
      <c r="I3203" s="20">
        <v>812.85</v>
      </c>
      <c r="J3203" s="20">
        <v>2019</v>
      </c>
      <c r="K3203" s="20">
        <v>7</v>
      </c>
      <c r="L3203" s="20">
        <v>27</v>
      </c>
    </row>
    <row r="3204" spans="1:12" x14ac:dyDescent="0.3">
      <c r="A3204" s="21">
        <v>43647</v>
      </c>
      <c r="B3204" s="20" t="s">
        <v>773</v>
      </c>
      <c r="C3204" s="20" t="s">
        <v>774</v>
      </c>
      <c r="D3204" s="20" t="s">
        <v>759</v>
      </c>
      <c r="E3204" s="20">
        <v>11880</v>
      </c>
      <c r="F3204" s="20" t="s">
        <v>948</v>
      </c>
      <c r="G3204" s="20">
        <v>33</v>
      </c>
      <c r="H3204" s="20">
        <v>360</v>
      </c>
      <c r="I3204" s="20">
        <v>735.05</v>
      </c>
      <c r="J3204" s="20">
        <v>2019</v>
      </c>
      <c r="K3204" s="20">
        <v>7</v>
      </c>
      <c r="L3204" s="20">
        <v>27</v>
      </c>
    </row>
    <row r="3205" spans="1:12" x14ac:dyDescent="0.3">
      <c r="A3205" s="21">
        <v>43645</v>
      </c>
      <c r="B3205" s="20" t="s">
        <v>757</v>
      </c>
      <c r="C3205" s="20" t="s">
        <v>758</v>
      </c>
      <c r="D3205" s="20" t="s">
        <v>759</v>
      </c>
      <c r="E3205" s="20">
        <v>9720</v>
      </c>
      <c r="F3205" s="20" t="s">
        <v>943</v>
      </c>
      <c r="G3205" s="20">
        <v>27</v>
      </c>
      <c r="H3205" s="20">
        <v>360</v>
      </c>
      <c r="I3205" s="20">
        <v>601.83000000000004</v>
      </c>
      <c r="J3205" s="20">
        <v>2019</v>
      </c>
      <c r="K3205" s="20">
        <v>6</v>
      </c>
      <c r="L3205" s="20">
        <v>26</v>
      </c>
    </row>
    <row r="3206" spans="1:12" x14ac:dyDescent="0.3">
      <c r="A3206" s="21">
        <v>43645</v>
      </c>
      <c r="B3206" s="20" t="s">
        <v>761</v>
      </c>
      <c r="C3206" s="20" t="s">
        <v>762</v>
      </c>
      <c r="D3206" s="20" t="s">
        <v>759</v>
      </c>
      <c r="E3206" s="20">
        <v>9720</v>
      </c>
      <c r="F3206" s="20" t="s">
        <v>944</v>
      </c>
      <c r="G3206" s="20">
        <v>27</v>
      </c>
      <c r="H3206" s="20">
        <v>360</v>
      </c>
      <c r="I3206" s="20">
        <v>625.04999999999995</v>
      </c>
      <c r="J3206" s="20">
        <v>2019</v>
      </c>
      <c r="K3206" s="20">
        <v>6</v>
      </c>
      <c r="L3206" s="20">
        <v>26</v>
      </c>
    </row>
    <row r="3207" spans="1:12" x14ac:dyDescent="0.3">
      <c r="A3207" s="21">
        <v>43645</v>
      </c>
      <c r="B3207" s="20" t="s">
        <v>764</v>
      </c>
      <c r="C3207" s="20" t="s">
        <v>765</v>
      </c>
      <c r="D3207" s="20" t="s">
        <v>759</v>
      </c>
      <c r="E3207" s="20">
        <v>8640</v>
      </c>
      <c r="F3207" s="20" t="s">
        <v>945</v>
      </c>
      <c r="G3207" s="20">
        <v>24</v>
      </c>
      <c r="H3207" s="20">
        <v>360</v>
      </c>
      <c r="I3207" s="20">
        <v>551.85</v>
      </c>
      <c r="J3207" s="20">
        <v>2019</v>
      </c>
      <c r="K3207" s="20">
        <v>6</v>
      </c>
      <c r="L3207" s="20">
        <v>26</v>
      </c>
    </row>
    <row r="3208" spans="1:12" x14ac:dyDescent="0.3">
      <c r="A3208" s="21">
        <v>43645</v>
      </c>
      <c r="B3208" s="20" t="s">
        <v>767</v>
      </c>
      <c r="C3208" s="20" t="s">
        <v>768</v>
      </c>
      <c r="D3208" s="20" t="s">
        <v>759</v>
      </c>
      <c r="E3208" s="20">
        <v>13680</v>
      </c>
      <c r="F3208" s="20" t="s">
        <v>946</v>
      </c>
      <c r="G3208" s="20">
        <v>38</v>
      </c>
      <c r="H3208" s="20">
        <v>360</v>
      </c>
      <c r="I3208" s="20">
        <v>683.2</v>
      </c>
      <c r="J3208" s="20">
        <v>2019</v>
      </c>
      <c r="K3208" s="20">
        <v>6</v>
      </c>
      <c r="L3208" s="20">
        <v>26</v>
      </c>
    </row>
    <row r="3209" spans="1:12" x14ac:dyDescent="0.3">
      <c r="A3209" s="21">
        <v>43645</v>
      </c>
      <c r="B3209" s="20" t="s">
        <v>770</v>
      </c>
      <c r="C3209" s="20" t="s">
        <v>771</v>
      </c>
      <c r="D3209" s="20" t="s">
        <v>759</v>
      </c>
      <c r="E3209" s="20">
        <v>12600</v>
      </c>
      <c r="F3209" s="20" t="s">
        <v>947</v>
      </c>
      <c r="G3209" s="20">
        <v>35</v>
      </c>
      <c r="H3209" s="20">
        <v>360</v>
      </c>
      <c r="I3209" s="20">
        <v>769.35</v>
      </c>
      <c r="J3209" s="20">
        <v>2019</v>
      </c>
      <c r="K3209" s="20">
        <v>6</v>
      </c>
      <c r="L3209" s="20">
        <v>26</v>
      </c>
    </row>
    <row r="3210" spans="1:12" x14ac:dyDescent="0.3">
      <c r="A3210" s="21">
        <v>43645</v>
      </c>
      <c r="B3210" s="20" t="s">
        <v>773</v>
      </c>
      <c r="C3210" s="20" t="s">
        <v>774</v>
      </c>
      <c r="D3210" s="20" t="s">
        <v>759</v>
      </c>
      <c r="E3210" s="20">
        <v>12240</v>
      </c>
      <c r="F3210" s="20" t="s">
        <v>948</v>
      </c>
      <c r="G3210" s="20">
        <v>34</v>
      </c>
      <c r="H3210" s="20">
        <v>360</v>
      </c>
      <c r="I3210" s="20">
        <v>758.35</v>
      </c>
      <c r="J3210" s="20">
        <v>2019</v>
      </c>
      <c r="K3210" s="20">
        <v>6</v>
      </c>
      <c r="L3210" s="20">
        <v>26</v>
      </c>
    </row>
    <row r="3211" spans="1:12" x14ac:dyDescent="0.3">
      <c r="A3211" s="21">
        <v>43643</v>
      </c>
      <c r="B3211" s="20" t="s">
        <v>757</v>
      </c>
      <c r="C3211" s="20" t="s">
        <v>758</v>
      </c>
      <c r="D3211" s="20" t="s">
        <v>759</v>
      </c>
      <c r="E3211" s="20">
        <v>10080</v>
      </c>
      <c r="F3211" s="20" t="s">
        <v>943</v>
      </c>
      <c r="G3211" s="20">
        <v>28</v>
      </c>
      <c r="H3211" s="20">
        <v>360</v>
      </c>
      <c r="I3211" s="20">
        <v>622.6</v>
      </c>
      <c r="J3211" s="20">
        <v>2019</v>
      </c>
      <c r="K3211" s="20">
        <v>6</v>
      </c>
      <c r="L3211" s="20">
        <v>26</v>
      </c>
    </row>
    <row r="3212" spans="1:12" x14ac:dyDescent="0.3">
      <c r="A3212" s="21">
        <v>43643</v>
      </c>
      <c r="B3212" s="20" t="s">
        <v>761</v>
      </c>
      <c r="C3212" s="20" t="s">
        <v>762</v>
      </c>
      <c r="D3212" s="20" t="s">
        <v>759</v>
      </c>
      <c r="E3212" s="20">
        <v>9360</v>
      </c>
      <c r="F3212" s="20" t="s">
        <v>944</v>
      </c>
      <c r="G3212" s="20">
        <v>26</v>
      </c>
      <c r="H3212" s="20">
        <v>360</v>
      </c>
      <c r="I3212" s="20">
        <v>603</v>
      </c>
      <c r="J3212" s="20">
        <v>2019</v>
      </c>
      <c r="K3212" s="20">
        <v>6</v>
      </c>
      <c r="L3212" s="20">
        <v>26</v>
      </c>
    </row>
    <row r="3213" spans="1:12" x14ac:dyDescent="0.3">
      <c r="A3213" s="21">
        <v>43643</v>
      </c>
      <c r="B3213" s="20" t="s">
        <v>764</v>
      </c>
      <c r="C3213" s="20" t="s">
        <v>765</v>
      </c>
      <c r="D3213" s="20" t="s">
        <v>759</v>
      </c>
      <c r="E3213" s="20">
        <v>8280</v>
      </c>
      <c r="F3213" s="20" t="s">
        <v>945</v>
      </c>
      <c r="G3213" s="20">
        <v>23</v>
      </c>
      <c r="H3213" s="20">
        <v>360</v>
      </c>
      <c r="I3213" s="20">
        <v>533.6</v>
      </c>
      <c r="J3213" s="20">
        <v>2019</v>
      </c>
      <c r="K3213" s="20">
        <v>6</v>
      </c>
      <c r="L3213" s="20">
        <v>26</v>
      </c>
    </row>
    <row r="3214" spans="1:12" x14ac:dyDescent="0.3">
      <c r="A3214" s="21">
        <v>43643</v>
      </c>
      <c r="B3214" s="20" t="s">
        <v>767</v>
      </c>
      <c r="C3214" s="20" t="s">
        <v>768</v>
      </c>
      <c r="D3214" s="20" t="s">
        <v>759</v>
      </c>
      <c r="E3214" s="20">
        <v>13320</v>
      </c>
      <c r="F3214" s="20" t="s">
        <v>946</v>
      </c>
      <c r="G3214" s="20">
        <v>37</v>
      </c>
      <c r="H3214" s="20">
        <v>360</v>
      </c>
      <c r="I3214" s="20">
        <v>666.65</v>
      </c>
      <c r="J3214" s="20">
        <v>2019</v>
      </c>
      <c r="K3214" s="20">
        <v>6</v>
      </c>
      <c r="L3214" s="20">
        <v>26</v>
      </c>
    </row>
    <row r="3215" spans="1:12" x14ac:dyDescent="0.3">
      <c r="A3215" s="21">
        <v>43643</v>
      </c>
      <c r="B3215" s="20" t="s">
        <v>770</v>
      </c>
      <c r="C3215" s="20" t="s">
        <v>771</v>
      </c>
      <c r="D3215" s="20" t="s">
        <v>759</v>
      </c>
      <c r="E3215" s="20">
        <v>11880</v>
      </c>
      <c r="F3215" s="20" t="s">
        <v>947</v>
      </c>
      <c r="G3215" s="20">
        <v>33</v>
      </c>
      <c r="H3215" s="20">
        <v>360</v>
      </c>
      <c r="I3215" s="20">
        <v>725.7</v>
      </c>
      <c r="J3215" s="20">
        <v>2019</v>
      </c>
      <c r="K3215" s="20">
        <v>6</v>
      </c>
      <c r="L3215" s="20">
        <v>26</v>
      </c>
    </row>
    <row r="3216" spans="1:12" x14ac:dyDescent="0.3">
      <c r="A3216" s="21">
        <v>43643</v>
      </c>
      <c r="B3216" s="20" t="s">
        <v>773</v>
      </c>
      <c r="C3216" s="20" t="s">
        <v>774</v>
      </c>
      <c r="D3216" s="20" t="s">
        <v>759</v>
      </c>
      <c r="E3216" s="20">
        <v>12240</v>
      </c>
      <c r="F3216" s="20" t="s">
        <v>948</v>
      </c>
      <c r="G3216" s="20">
        <v>34</v>
      </c>
      <c r="H3216" s="20">
        <v>360</v>
      </c>
      <c r="I3216" s="20">
        <v>756</v>
      </c>
      <c r="J3216" s="20">
        <v>2019</v>
      </c>
      <c r="K3216" s="20">
        <v>6</v>
      </c>
      <c r="L3216" s="20">
        <v>26</v>
      </c>
    </row>
    <row r="3217" spans="1:12" x14ac:dyDescent="0.3">
      <c r="A3217" s="21">
        <v>43642</v>
      </c>
      <c r="B3217" s="20" t="s">
        <v>757</v>
      </c>
      <c r="C3217" s="20" t="s">
        <v>758</v>
      </c>
      <c r="D3217" s="20" t="s">
        <v>759</v>
      </c>
      <c r="E3217" s="20">
        <v>8640</v>
      </c>
      <c r="F3217" s="20" t="s">
        <v>943</v>
      </c>
      <c r="G3217" s="20">
        <v>24</v>
      </c>
      <c r="H3217" s="20">
        <v>360</v>
      </c>
      <c r="I3217" s="20">
        <v>534.95000000000005</v>
      </c>
      <c r="J3217" s="20">
        <v>2019</v>
      </c>
      <c r="K3217" s="20">
        <v>6</v>
      </c>
      <c r="L3217" s="20">
        <v>26</v>
      </c>
    </row>
    <row r="3218" spans="1:12" x14ac:dyDescent="0.3">
      <c r="A3218" s="21">
        <v>43642</v>
      </c>
      <c r="B3218" s="20" t="s">
        <v>761</v>
      </c>
      <c r="C3218" s="20" t="s">
        <v>762</v>
      </c>
      <c r="D3218" s="20" t="s">
        <v>759</v>
      </c>
      <c r="E3218" s="20">
        <v>11520</v>
      </c>
      <c r="F3218" s="20" t="s">
        <v>944</v>
      </c>
      <c r="G3218" s="20">
        <v>32</v>
      </c>
      <c r="H3218" s="20">
        <v>360</v>
      </c>
      <c r="I3218" s="20">
        <v>738</v>
      </c>
      <c r="J3218" s="20">
        <v>2019</v>
      </c>
      <c r="K3218" s="20">
        <v>6</v>
      </c>
      <c r="L3218" s="20">
        <v>26</v>
      </c>
    </row>
    <row r="3219" spans="1:12" x14ac:dyDescent="0.3">
      <c r="A3219" s="21">
        <v>43642</v>
      </c>
      <c r="B3219" s="20" t="s">
        <v>764</v>
      </c>
      <c r="C3219" s="20" t="s">
        <v>765</v>
      </c>
      <c r="D3219" s="20" t="s">
        <v>759</v>
      </c>
      <c r="E3219" s="20">
        <v>9000</v>
      </c>
      <c r="F3219" s="20" t="s">
        <v>945</v>
      </c>
      <c r="G3219" s="20">
        <v>25</v>
      </c>
      <c r="H3219" s="20">
        <v>360</v>
      </c>
      <c r="I3219" s="20">
        <v>573.4</v>
      </c>
      <c r="J3219" s="20">
        <v>2019</v>
      </c>
      <c r="K3219" s="20">
        <v>6</v>
      </c>
      <c r="L3219" s="20">
        <v>26</v>
      </c>
    </row>
    <row r="3220" spans="1:12" x14ac:dyDescent="0.3">
      <c r="A3220" s="21">
        <v>43642</v>
      </c>
      <c r="B3220" s="20" t="s">
        <v>767</v>
      </c>
      <c r="C3220" s="20" t="s">
        <v>768</v>
      </c>
      <c r="D3220" s="20" t="s">
        <v>759</v>
      </c>
      <c r="E3220" s="20">
        <v>12600</v>
      </c>
      <c r="F3220" s="20" t="s">
        <v>946</v>
      </c>
      <c r="G3220" s="20">
        <v>35</v>
      </c>
      <c r="H3220" s="20">
        <v>360</v>
      </c>
      <c r="I3220" s="20">
        <v>620.4</v>
      </c>
      <c r="J3220" s="20">
        <v>2019</v>
      </c>
      <c r="K3220" s="20">
        <v>6</v>
      </c>
      <c r="L3220" s="20">
        <v>26</v>
      </c>
    </row>
    <row r="3221" spans="1:12" x14ac:dyDescent="0.3">
      <c r="A3221" s="21">
        <v>43642</v>
      </c>
      <c r="B3221" s="20" t="s">
        <v>770</v>
      </c>
      <c r="C3221" s="20" t="s">
        <v>771</v>
      </c>
      <c r="D3221" s="20" t="s">
        <v>759</v>
      </c>
      <c r="E3221" s="20">
        <v>14400</v>
      </c>
      <c r="F3221" s="20" t="s">
        <v>947</v>
      </c>
      <c r="G3221" s="20">
        <v>40</v>
      </c>
      <c r="H3221" s="20">
        <v>360</v>
      </c>
      <c r="I3221" s="20">
        <v>868.3</v>
      </c>
      <c r="J3221" s="20">
        <v>2019</v>
      </c>
      <c r="K3221" s="20">
        <v>6</v>
      </c>
      <c r="L3221" s="20">
        <v>26</v>
      </c>
    </row>
    <row r="3222" spans="1:12" x14ac:dyDescent="0.3">
      <c r="A3222" s="21">
        <v>43642</v>
      </c>
      <c r="B3222" s="20" t="s">
        <v>773</v>
      </c>
      <c r="C3222" s="20" t="s">
        <v>774</v>
      </c>
      <c r="D3222" s="20" t="s">
        <v>759</v>
      </c>
      <c r="E3222" s="20">
        <v>12960</v>
      </c>
      <c r="F3222" s="20" t="s">
        <v>948</v>
      </c>
      <c r="G3222" s="20">
        <v>36</v>
      </c>
      <c r="H3222" s="20">
        <v>360</v>
      </c>
      <c r="I3222" s="20">
        <v>795.55</v>
      </c>
      <c r="J3222" s="20">
        <v>2019</v>
      </c>
      <c r="K3222" s="20">
        <v>6</v>
      </c>
      <c r="L3222" s="20">
        <v>26</v>
      </c>
    </row>
    <row r="3223" spans="1:12" x14ac:dyDescent="0.3">
      <c r="A3223" s="21">
        <v>43642</v>
      </c>
      <c r="B3223" s="20" t="s">
        <v>757</v>
      </c>
      <c r="C3223" s="20" t="s">
        <v>758</v>
      </c>
      <c r="D3223" s="20" t="s">
        <v>759</v>
      </c>
      <c r="E3223" s="20">
        <v>10800</v>
      </c>
      <c r="F3223" s="20" t="s">
        <v>943</v>
      </c>
      <c r="G3223" s="20">
        <v>30</v>
      </c>
      <c r="H3223" s="20">
        <v>360</v>
      </c>
      <c r="I3223" s="20">
        <v>661.85</v>
      </c>
      <c r="J3223" s="20">
        <v>2019</v>
      </c>
      <c r="K3223" s="20">
        <v>6</v>
      </c>
      <c r="L3223" s="20">
        <v>26</v>
      </c>
    </row>
    <row r="3224" spans="1:12" x14ac:dyDescent="0.3">
      <c r="A3224" s="21">
        <v>43642</v>
      </c>
      <c r="B3224" s="20" t="s">
        <v>761</v>
      </c>
      <c r="C3224" s="20" t="s">
        <v>762</v>
      </c>
      <c r="D3224" s="20" t="s">
        <v>759</v>
      </c>
      <c r="E3224" s="20">
        <v>10080</v>
      </c>
      <c r="F3224" s="20" t="s">
        <v>944</v>
      </c>
      <c r="G3224" s="20">
        <v>28</v>
      </c>
      <c r="H3224" s="20">
        <v>360</v>
      </c>
      <c r="I3224" s="20">
        <v>645.9</v>
      </c>
      <c r="J3224" s="20">
        <v>2019</v>
      </c>
      <c r="K3224" s="20">
        <v>6</v>
      </c>
      <c r="L3224" s="20">
        <v>26</v>
      </c>
    </row>
    <row r="3225" spans="1:12" x14ac:dyDescent="0.3">
      <c r="A3225" s="21">
        <v>43642</v>
      </c>
      <c r="B3225" s="20" t="s">
        <v>764</v>
      </c>
      <c r="C3225" s="20" t="s">
        <v>765</v>
      </c>
      <c r="D3225" s="20" t="s">
        <v>759</v>
      </c>
      <c r="E3225" s="20">
        <v>7200</v>
      </c>
      <c r="F3225" s="20" t="s">
        <v>945</v>
      </c>
      <c r="G3225" s="20">
        <v>20</v>
      </c>
      <c r="H3225" s="20">
        <v>360</v>
      </c>
      <c r="I3225" s="20">
        <v>457.85</v>
      </c>
      <c r="J3225" s="20">
        <v>2019</v>
      </c>
      <c r="K3225" s="20">
        <v>6</v>
      </c>
      <c r="L3225" s="20">
        <v>26</v>
      </c>
    </row>
    <row r="3226" spans="1:12" x14ac:dyDescent="0.3">
      <c r="A3226" s="21">
        <v>43642</v>
      </c>
      <c r="B3226" s="20" t="s">
        <v>767</v>
      </c>
      <c r="C3226" s="20" t="s">
        <v>768</v>
      </c>
      <c r="D3226" s="20" t="s">
        <v>759</v>
      </c>
      <c r="E3226" s="20">
        <v>14040</v>
      </c>
      <c r="F3226" s="20" t="s">
        <v>946</v>
      </c>
      <c r="G3226" s="20">
        <v>39</v>
      </c>
      <c r="H3226" s="20">
        <v>360</v>
      </c>
      <c r="I3226" s="20">
        <v>686.55</v>
      </c>
      <c r="J3226" s="20">
        <v>2019</v>
      </c>
      <c r="K3226" s="20">
        <v>6</v>
      </c>
      <c r="L3226" s="20">
        <v>26</v>
      </c>
    </row>
    <row r="3227" spans="1:12" x14ac:dyDescent="0.3">
      <c r="A3227" s="21">
        <v>43642</v>
      </c>
      <c r="B3227" s="20" t="s">
        <v>770</v>
      </c>
      <c r="C3227" s="20" t="s">
        <v>771</v>
      </c>
      <c r="D3227" s="20" t="s">
        <v>759</v>
      </c>
      <c r="E3227" s="20">
        <v>12240</v>
      </c>
      <c r="F3227" s="20" t="s">
        <v>947</v>
      </c>
      <c r="G3227" s="20">
        <v>34</v>
      </c>
      <c r="H3227" s="20">
        <v>360</v>
      </c>
      <c r="I3227" s="20">
        <v>730.7</v>
      </c>
      <c r="J3227" s="20">
        <v>2019</v>
      </c>
      <c r="K3227" s="20">
        <v>6</v>
      </c>
      <c r="L3227" s="20">
        <v>26</v>
      </c>
    </row>
    <row r="3228" spans="1:12" x14ac:dyDescent="0.3">
      <c r="A3228" s="21">
        <v>43642</v>
      </c>
      <c r="B3228" s="20" t="s">
        <v>773</v>
      </c>
      <c r="C3228" s="20" t="s">
        <v>774</v>
      </c>
      <c r="D3228" s="20" t="s">
        <v>759</v>
      </c>
      <c r="E3228" s="20">
        <v>12240</v>
      </c>
      <c r="F3228" s="20" t="s">
        <v>948</v>
      </c>
      <c r="G3228" s="20">
        <v>34</v>
      </c>
      <c r="H3228" s="20">
        <v>360</v>
      </c>
      <c r="I3228" s="20">
        <v>748.3</v>
      </c>
      <c r="J3228" s="20">
        <v>2019</v>
      </c>
      <c r="K3228" s="20">
        <v>6</v>
      </c>
      <c r="L3228" s="20">
        <v>26</v>
      </c>
    </row>
    <row r="3229" spans="1:12" x14ac:dyDescent="0.3">
      <c r="A3229" s="21">
        <v>43640</v>
      </c>
      <c r="B3229" s="20" t="s">
        <v>826</v>
      </c>
      <c r="C3229" s="20" t="s">
        <v>827</v>
      </c>
      <c r="D3229" s="20" t="s">
        <v>759</v>
      </c>
      <c r="E3229" s="20">
        <v>19080</v>
      </c>
      <c r="F3229" s="20" t="s">
        <v>955</v>
      </c>
      <c r="G3229" s="20">
        <v>53</v>
      </c>
      <c r="H3229" s="20">
        <v>360</v>
      </c>
      <c r="I3229" s="20">
        <v>1175.72</v>
      </c>
      <c r="J3229" s="20">
        <v>2019</v>
      </c>
      <c r="K3229" s="20">
        <v>6</v>
      </c>
      <c r="L3229" s="20">
        <v>26</v>
      </c>
    </row>
    <row r="3230" spans="1:12" x14ac:dyDescent="0.3">
      <c r="A3230" s="21">
        <v>43640</v>
      </c>
      <c r="B3230" s="20" t="s">
        <v>757</v>
      </c>
      <c r="C3230" s="20" t="s">
        <v>758</v>
      </c>
      <c r="D3230" s="20" t="s">
        <v>759</v>
      </c>
      <c r="E3230" s="20">
        <v>9720</v>
      </c>
      <c r="F3230" s="20" t="s">
        <v>949</v>
      </c>
      <c r="G3230" s="20">
        <v>27</v>
      </c>
      <c r="H3230" s="20">
        <v>360</v>
      </c>
      <c r="I3230" s="20">
        <v>601.95000000000005</v>
      </c>
      <c r="J3230" s="20">
        <v>2019</v>
      </c>
      <c r="K3230" s="20">
        <v>6</v>
      </c>
      <c r="L3230" s="20">
        <v>26</v>
      </c>
    </row>
    <row r="3231" spans="1:12" x14ac:dyDescent="0.3">
      <c r="A3231" s="21">
        <v>43640</v>
      </c>
      <c r="B3231" s="20" t="s">
        <v>761</v>
      </c>
      <c r="C3231" s="20" t="s">
        <v>762</v>
      </c>
      <c r="D3231" s="20" t="s">
        <v>759</v>
      </c>
      <c r="E3231" s="20">
        <v>8280</v>
      </c>
      <c r="F3231" s="20" t="s">
        <v>950</v>
      </c>
      <c r="G3231" s="20">
        <v>23</v>
      </c>
      <c r="H3231" s="20">
        <v>360</v>
      </c>
      <c r="I3231" s="20">
        <v>543</v>
      </c>
      <c r="J3231" s="20">
        <v>2019</v>
      </c>
      <c r="K3231" s="20">
        <v>6</v>
      </c>
      <c r="L3231" s="20">
        <v>26</v>
      </c>
    </row>
    <row r="3232" spans="1:12" x14ac:dyDescent="0.3">
      <c r="A3232" s="21">
        <v>43640</v>
      </c>
      <c r="B3232" s="20" t="s">
        <v>764</v>
      </c>
      <c r="C3232" s="20" t="s">
        <v>765</v>
      </c>
      <c r="D3232" s="20" t="s">
        <v>759</v>
      </c>
      <c r="E3232" s="20">
        <v>7920</v>
      </c>
      <c r="F3232" s="20" t="s">
        <v>951</v>
      </c>
      <c r="G3232" s="20">
        <v>22</v>
      </c>
      <c r="H3232" s="20">
        <v>360</v>
      </c>
      <c r="I3232" s="20">
        <v>507.25</v>
      </c>
      <c r="J3232" s="20">
        <v>2019</v>
      </c>
      <c r="K3232" s="20">
        <v>6</v>
      </c>
      <c r="L3232" s="20">
        <v>26</v>
      </c>
    </row>
    <row r="3233" spans="1:12" x14ac:dyDescent="0.3">
      <c r="A3233" s="21">
        <v>43640</v>
      </c>
      <c r="B3233" s="20" t="s">
        <v>767</v>
      </c>
      <c r="C3233" s="20" t="s">
        <v>768</v>
      </c>
      <c r="D3233" s="20" t="s">
        <v>759</v>
      </c>
      <c r="E3233" s="20">
        <v>10800</v>
      </c>
      <c r="F3233" s="20" t="s">
        <v>952</v>
      </c>
      <c r="G3233" s="20">
        <v>30</v>
      </c>
      <c r="H3233" s="20">
        <v>360</v>
      </c>
      <c r="I3233" s="20">
        <v>527.29999999999995</v>
      </c>
      <c r="J3233" s="20">
        <v>2019</v>
      </c>
      <c r="K3233" s="20">
        <v>6</v>
      </c>
      <c r="L3233" s="20">
        <v>26</v>
      </c>
    </row>
    <row r="3234" spans="1:12" x14ac:dyDescent="0.3">
      <c r="A3234" s="21">
        <v>43640</v>
      </c>
      <c r="B3234" s="20" t="s">
        <v>770</v>
      </c>
      <c r="C3234" s="20" t="s">
        <v>771</v>
      </c>
      <c r="D3234" s="20" t="s">
        <v>759</v>
      </c>
      <c r="E3234" s="20">
        <v>11160</v>
      </c>
      <c r="F3234" s="20" t="s">
        <v>953</v>
      </c>
      <c r="G3234" s="20">
        <v>31</v>
      </c>
      <c r="H3234" s="20">
        <v>360</v>
      </c>
      <c r="I3234" s="20">
        <v>678.65</v>
      </c>
      <c r="J3234" s="20">
        <v>2019</v>
      </c>
      <c r="K3234" s="20">
        <v>6</v>
      </c>
      <c r="L3234" s="20">
        <v>26</v>
      </c>
    </row>
    <row r="3235" spans="1:12" x14ac:dyDescent="0.3">
      <c r="A3235" s="21">
        <v>43640</v>
      </c>
      <c r="B3235" s="20" t="s">
        <v>773</v>
      </c>
      <c r="C3235" s="20" t="s">
        <v>774</v>
      </c>
      <c r="D3235" s="20" t="s">
        <v>759</v>
      </c>
      <c r="E3235" s="20">
        <v>9360</v>
      </c>
      <c r="F3235" s="20" t="s">
        <v>954</v>
      </c>
      <c r="G3235" s="20">
        <v>26</v>
      </c>
      <c r="H3235" s="20">
        <v>360</v>
      </c>
      <c r="I3235" s="20">
        <v>576.45000000000005</v>
      </c>
      <c r="J3235" s="20">
        <v>2019</v>
      </c>
      <c r="K3235" s="20">
        <v>6</v>
      </c>
      <c r="L3235" s="20">
        <v>26</v>
      </c>
    </row>
    <row r="3236" spans="1:12" x14ac:dyDescent="0.3">
      <c r="A3236" s="21">
        <v>43640</v>
      </c>
      <c r="B3236" s="20" t="s">
        <v>757</v>
      </c>
      <c r="C3236" s="20" t="s">
        <v>758</v>
      </c>
      <c r="D3236" s="20" t="s">
        <v>759</v>
      </c>
      <c r="E3236" s="20">
        <v>10080</v>
      </c>
      <c r="F3236" s="20" t="s">
        <v>949</v>
      </c>
      <c r="G3236" s="20">
        <v>28</v>
      </c>
      <c r="H3236" s="20">
        <v>360</v>
      </c>
      <c r="I3236" s="20">
        <v>618.5</v>
      </c>
      <c r="J3236" s="20">
        <v>2019</v>
      </c>
      <c r="K3236" s="20">
        <v>6</v>
      </c>
      <c r="L3236" s="20">
        <v>26</v>
      </c>
    </row>
    <row r="3237" spans="1:12" x14ac:dyDescent="0.3">
      <c r="A3237" s="21">
        <v>43640</v>
      </c>
      <c r="B3237" s="20" t="s">
        <v>761</v>
      </c>
      <c r="C3237" s="20" t="s">
        <v>762</v>
      </c>
      <c r="D3237" s="20" t="s">
        <v>759</v>
      </c>
      <c r="E3237" s="20">
        <v>11160</v>
      </c>
      <c r="F3237" s="20" t="s">
        <v>950</v>
      </c>
      <c r="G3237" s="20">
        <v>31</v>
      </c>
      <c r="H3237" s="20">
        <v>360</v>
      </c>
      <c r="I3237" s="20">
        <v>716.05</v>
      </c>
      <c r="J3237" s="20">
        <v>2019</v>
      </c>
      <c r="K3237" s="20">
        <v>6</v>
      </c>
      <c r="L3237" s="20">
        <v>26</v>
      </c>
    </row>
    <row r="3238" spans="1:12" x14ac:dyDescent="0.3">
      <c r="A3238" s="21">
        <v>43640</v>
      </c>
      <c r="B3238" s="20" t="s">
        <v>764</v>
      </c>
      <c r="C3238" s="20" t="s">
        <v>765</v>
      </c>
      <c r="D3238" s="20" t="s">
        <v>759</v>
      </c>
      <c r="E3238" s="20">
        <v>7920</v>
      </c>
      <c r="F3238" s="20" t="s">
        <v>951</v>
      </c>
      <c r="G3238" s="20">
        <v>22</v>
      </c>
      <c r="H3238" s="20">
        <v>360</v>
      </c>
      <c r="I3238" s="20">
        <v>498.9</v>
      </c>
      <c r="J3238" s="20">
        <v>2019</v>
      </c>
      <c r="K3238" s="20">
        <v>6</v>
      </c>
      <c r="L3238" s="20">
        <v>26</v>
      </c>
    </row>
    <row r="3239" spans="1:12" x14ac:dyDescent="0.3">
      <c r="A3239" s="21">
        <v>43640</v>
      </c>
      <c r="B3239" s="20" t="s">
        <v>767</v>
      </c>
      <c r="C3239" s="20" t="s">
        <v>768</v>
      </c>
      <c r="D3239" s="20" t="s">
        <v>759</v>
      </c>
      <c r="E3239" s="20">
        <v>11880</v>
      </c>
      <c r="F3239" s="20" t="s">
        <v>952</v>
      </c>
      <c r="G3239" s="20">
        <v>33</v>
      </c>
      <c r="H3239" s="20">
        <v>360</v>
      </c>
      <c r="I3239" s="20">
        <v>579.08000000000004</v>
      </c>
      <c r="J3239" s="20">
        <v>2019</v>
      </c>
      <c r="K3239" s="20">
        <v>6</v>
      </c>
      <c r="L3239" s="20">
        <v>26</v>
      </c>
    </row>
    <row r="3240" spans="1:12" x14ac:dyDescent="0.3">
      <c r="A3240" s="21">
        <v>43640</v>
      </c>
      <c r="B3240" s="20" t="s">
        <v>770</v>
      </c>
      <c r="C3240" s="20" t="s">
        <v>771</v>
      </c>
      <c r="D3240" s="20" t="s">
        <v>759</v>
      </c>
      <c r="E3240" s="20">
        <v>13320</v>
      </c>
      <c r="F3240" s="20" t="s">
        <v>953</v>
      </c>
      <c r="G3240" s="20">
        <v>37</v>
      </c>
      <c r="H3240" s="20">
        <v>360</v>
      </c>
      <c r="I3240" s="20">
        <v>796.15</v>
      </c>
      <c r="J3240" s="20">
        <v>2019</v>
      </c>
      <c r="K3240" s="20">
        <v>6</v>
      </c>
      <c r="L3240" s="20">
        <v>26</v>
      </c>
    </row>
    <row r="3241" spans="1:12" x14ac:dyDescent="0.3">
      <c r="A3241" s="21">
        <v>43640</v>
      </c>
      <c r="B3241" s="20" t="s">
        <v>773</v>
      </c>
      <c r="C3241" s="20" t="s">
        <v>774</v>
      </c>
      <c r="D3241" s="20" t="s">
        <v>759</v>
      </c>
      <c r="E3241" s="20">
        <v>11880</v>
      </c>
      <c r="F3241" s="20" t="s">
        <v>954</v>
      </c>
      <c r="G3241" s="20">
        <v>33</v>
      </c>
      <c r="H3241" s="20">
        <v>360</v>
      </c>
      <c r="I3241" s="20">
        <v>714.85</v>
      </c>
      <c r="J3241" s="20">
        <v>2019</v>
      </c>
      <c r="K3241" s="20">
        <v>6</v>
      </c>
      <c r="L3241" s="20">
        <v>26</v>
      </c>
    </row>
    <row r="3242" spans="1:12" x14ac:dyDescent="0.3">
      <c r="A3242" s="21">
        <v>43638</v>
      </c>
      <c r="B3242" s="20" t="s">
        <v>826</v>
      </c>
      <c r="C3242" s="20" t="s">
        <v>827</v>
      </c>
      <c r="D3242" s="20" t="s">
        <v>759</v>
      </c>
      <c r="E3242" s="20">
        <v>14400</v>
      </c>
      <c r="F3242" s="20" t="s">
        <v>955</v>
      </c>
      <c r="G3242" s="20">
        <v>40</v>
      </c>
      <c r="H3242" s="20">
        <v>360</v>
      </c>
      <c r="I3242" s="20">
        <v>857.78</v>
      </c>
      <c r="J3242" s="20">
        <v>2019</v>
      </c>
      <c r="K3242" s="20">
        <v>6</v>
      </c>
      <c r="L3242" s="20">
        <v>25</v>
      </c>
    </row>
    <row r="3243" spans="1:12" x14ac:dyDescent="0.3">
      <c r="A3243" s="21">
        <v>43638</v>
      </c>
      <c r="B3243" s="20" t="s">
        <v>757</v>
      </c>
      <c r="C3243" s="20" t="s">
        <v>758</v>
      </c>
      <c r="D3243" s="20" t="s">
        <v>759</v>
      </c>
      <c r="E3243" s="20">
        <v>10440</v>
      </c>
      <c r="F3243" s="20" t="s">
        <v>949</v>
      </c>
      <c r="G3243" s="20">
        <v>29</v>
      </c>
      <c r="H3243" s="20">
        <v>360</v>
      </c>
      <c r="I3243" s="20">
        <v>642</v>
      </c>
      <c r="J3243" s="20">
        <v>2019</v>
      </c>
      <c r="K3243" s="20">
        <v>6</v>
      </c>
      <c r="L3243" s="20">
        <v>25</v>
      </c>
    </row>
    <row r="3244" spans="1:12" x14ac:dyDescent="0.3">
      <c r="A3244" s="21">
        <v>43638</v>
      </c>
      <c r="B3244" s="20" t="s">
        <v>761</v>
      </c>
      <c r="C3244" s="20" t="s">
        <v>762</v>
      </c>
      <c r="D3244" s="20" t="s">
        <v>759</v>
      </c>
      <c r="E3244" s="20">
        <v>10080</v>
      </c>
      <c r="F3244" s="20" t="s">
        <v>950</v>
      </c>
      <c r="G3244" s="20">
        <v>28</v>
      </c>
      <c r="H3244" s="20">
        <v>360</v>
      </c>
      <c r="I3244" s="20">
        <v>650.75</v>
      </c>
      <c r="J3244" s="20">
        <v>2019</v>
      </c>
      <c r="K3244" s="20">
        <v>6</v>
      </c>
      <c r="L3244" s="20">
        <v>25</v>
      </c>
    </row>
    <row r="3245" spans="1:12" x14ac:dyDescent="0.3">
      <c r="A3245" s="21">
        <v>43638</v>
      </c>
      <c r="B3245" s="20" t="s">
        <v>764</v>
      </c>
      <c r="C3245" s="20" t="s">
        <v>765</v>
      </c>
      <c r="D3245" s="20" t="s">
        <v>759</v>
      </c>
      <c r="E3245" s="20">
        <v>9000</v>
      </c>
      <c r="F3245" s="20" t="s">
        <v>951</v>
      </c>
      <c r="G3245" s="20">
        <v>25</v>
      </c>
      <c r="H3245" s="20">
        <v>360</v>
      </c>
      <c r="I3245" s="20">
        <v>567.66999999999996</v>
      </c>
      <c r="J3245" s="20">
        <v>2019</v>
      </c>
      <c r="K3245" s="20">
        <v>6</v>
      </c>
      <c r="L3245" s="20">
        <v>25</v>
      </c>
    </row>
    <row r="3246" spans="1:12" x14ac:dyDescent="0.3">
      <c r="A3246" s="21">
        <v>43638</v>
      </c>
      <c r="B3246" s="20" t="s">
        <v>767</v>
      </c>
      <c r="C3246" s="20" t="s">
        <v>768</v>
      </c>
      <c r="D3246" s="20" t="s">
        <v>759</v>
      </c>
      <c r="E3246" s="20">
        <v>11880</v>
      </c>
      <c r="F3246" s="20" t="s">
        <v>952</v>
      </c>
      <c r="G3246" s="20">
        <v>33</v>
      </c>
      <c r="H3246" s="20">
        <v>360</v>
      </c>
      <c r="I3246" s="20">
        <v>570.54999999999995</v>
      </c>
      <c r="J3246" s="20">
        <v>2019</v>
      </c>
      <c r="K3246" s="20">
        <v>6</v>
      </c>
      <c r="L3246" s="20">
        <v>25</v>
      </c>
    </row>
    <row r="3247" spans="1:12" x14ac:dyDescent="0.3">
      <c r="A3247" s="21">
        <v>43638</v>
      </c>
      <c r="B3247" s="20" t="s">
        <v>770</v>
      </c>
      <c r="C3247" s="20" t="s">
        <v>771</v>
      </c>
      <c r="D3247" s="20" t="s">
        <v>759</v>
      </c>
      <c r="E3247" s="20">
        <v>12960</v>
      </c>
      <c r="F3247" s="20" t="s">
        <v>953</v>
      </c>
      <c r="G3247" s="20">
        <v>36</v>
      </c>
      <c r="H3247" s="20">
        <v>360</v>
      </c>
      <c r="I3247" s="20">
        <v>784.3</v>
      </c>
      <c r="J3247" s="20">
        <v>2019</v>
      </c>
      <c r="K3247" s="20">
        <v>6</v>
      </c>
      <c r="L3247" s="20">
        <v>25</v>
      </c>
    </row>
    <row r="3248" spans="1:12" x14ac:dyDescent="0.3">
      <c r="A3248" s="21">
        <v>43638</v>
      </c>
      <c r="B3248" s="20" t="s">
        <v>773</v>
      </c>
      <c r="C3248" s="20" t="s">
        <v>774</v>
      </c>
      <c r="D3248" s="20" t="s">
        <v>759</v>
      </c>
      <c r="E3248" s="20">
        <v>11160</v>
      </c>
      <c r="F3248" s="20" t="s">
        <v>954</v>
      </c>
      <c r="G3248" s="20">
        <v>31</v>
      </c>
      <c r="H3248" s="20">
        <v>360</v>
      </c>
      <c r="I3248" s="20">
        <v>675.7</v>
      </c>
      <c r="J3248" s="20">
        <v>2019</v>
      </c>
      <c r="K3248" s="20">
        <v>6</v>
      </c>
      <c r="L3248" s="20">
        <v>25</v>
      </c>
    </row>
    <row r="3249" spans="1:12" x14ac:dyDescent="0.3">
      <c r="A3249" s="21">
        <v>43638</v>
      </c>
      <c r="B3249" s="20" t="s">
        <v>757</v>
      </c>
      <c r="C3249" s="20" t="s">
        <v>758</v>
      </c>
      <c r="D3249" s="20" t="s">
        <v>759</v>
      </c>
      <c r="E3249" s="20">
        <v>9000</v>
      </c>
      <c r="F3249" s="20" t="s">
        <v>949</v>
      </c>
      <c r="G3249" s="20">
        <v>25</v>
      </c>
      <c r="H3249" s="20">
        <v>360</v>
      </c>
      <c r="I3249" s="20">
        <v>557.70000000000005</v>
      </c>
      <c r="J3249" s="20">
        <v>2019</v>
      </c>
      <c r="K3249" s="20">
        <v>6</v>
      </c>
      <c r="L3249" s="20">
        <v>25</v>
      </c>
    </row>
    <row r="3250" spans="1:12" x14ac:dyDescent="0.3">
      <c r="A3250" s="21">
        <v>43638</v>
      </c>
      <c r="B3250" s="20" t="s">
        <v>761</v>
      </c>
      <c r="C3250" s="20" t="s">
        <v>762</v>
      </c>
      <c r="D3250" s="20" t="s">
        <v>759</v>
      </c>
      <c r="E3250" s="20">
        <v>11160</v>
      </c>
      <c r="F3250" s="20" t="s">
        <v>950</v>
      </c>
      <c r="G3250" s="20">
        <v>31</v>
      </c>
      <c r="H3250" s="20">
        <v>360</v>
      </c>
      <c r="I3250" s="20">
        <v>722.85</v>
      </c>
      <c r="J3250" s="20">
        <v>2019</v>
      </c>
      <c r="K3250" s="20">
        <v>6</v>
      </c>
      <c r="L3250" s="20">
        <v>25</v>
      </c>
    </row>
    <row r="3251" spans="1:12" x14ac:dyDescent="0.3">
      <c r="A3251" s="21">
        <v>43638</v>
      </c>
      <c r="B3251" s="20" t="s">
        <v>764</v>
      </c>
      <c r="C3251" s="20" t="s">
        <v>765</v>
      </c>
      <c r="D3251" s="20" t="s">
        <v>759</v>
      </c>
      <c r="E3251" s="20">
        <v>7560</v>
      </c>
      <c r="F3251" s="20" t="s">
        <v>951</v>
      </c>
      <c r="G3251" s="20">
        <v>21</v>
      </c>
      <c r="H3251" s="20">
        <v>360</v>
      </c>
      <c r="I3251" s="20">
        <v>485.35</v>
      </c>
      <c r="J3251" s="20">
        <v>2019</v>
      </c>
      <c r="K3251" s="20">
        <v>6</v>
      </c>
      <c r="L3251" s="20">
        <v>25</v>
      </c>
    </row>
    <row r="3252" spans="1:12" x14ac:dyDescent="0.3">
      <c r="A3252" s="21">
        <v>43638</v>
      </c>
      <c r="B3252" s="20" t="s">
        <v>767</v>
      </c>
      <c r="C3252" s="20" t="s">
        <v>768</v>
      </c>
      <c r="D3252" s="20" t="s">
        <v>759</v>
      </c>
      <c r="E3252" s="20">
        <v>10440</v>
      </c>
      <c r="F3252" s="20" t="s">
        <v>952</v>
      </c>
      <c r="G3252" s="20">
        <v>29</v>
      </c>
      <c r="H3252" s="20">
        <v>360</v>
      </c>
      <c r="I3252" s="20">
        <v>508.1</v>
      </c>
      <c r="J3252" s="20">
        <v>2019</v>
      </c>
      <c r="K3252" s="20">
        <v>6</v>
      </c>
      <c r="L3252" s="20">
        <v>25</v>
      </c>
    </row>
    <row r="3253" spans="1:12" x14ac:dyDescent="0.3">
      <c r="A3253" s="21">
        <v>43638</v>
      </c>
      <c r="B3253" s="20" t="s">
        <v>770</v>
      </c>
      <c r="C3253" s="20" t="s">
        <v>771</v>
      </c>
      <c r="D3253" s="20" t="s">
        <v>759</v>
      </c>
      <c r="E3253" s="20">
        <v>12240</v>
      </c>
      <c r="F3253" s="20" t="s">
        <v>953</v>
      </c>
      <c r="G3253" s="20">
        <v>34</v>
      </c>
      <c r="H3253" s="20">
        <v>360</v>
      </c>
      <c r="I3253" s="20">
        <v>718.5</v>
      </c>
      <c r="J3253" s="20">
        <v>2019</v>
      </c>
      <c r="K3253" s="20">
        <v>6</v>
      </c>
      <c r="L3253" s="20">
        <v>25</v>
      </c>
    </row>
    <row r="3254" spans="1:12" x14ac:dyDescent="0.3">
      <c r="A3254" s="21">
        <v>43638</v>
      </c>
      <c r="B3254" s="20" t="s">
        <v>773</v>
      </c>
      <c r="C3254" s="20" t="s">
        <v>774</v>
      </c>
      <c r="D3254" s="20" t="s">
        <v>759</v>
      </c>
      <c r="E3254" s="20">
        <v>12240</v>
      </c>
      <c r="F3254" s="20" t="s">
        <v>954</v>
      </c>
      <c r="G3254" s="20">
        <v>34</v>
      </c>
      <c r="H3254" s="20">
        <v>360</v>
      </c>
      <c r="I3254" s="20">
        <v>767.1</v>
      </c>
      <c r="J3254" s="20">
        <v>2019</v>
      </c>
      <c r="K3254" s="20">
        <v>6</v>
      </c>
      <c r="L3254" s="20">
        <v>25</v>
      </c>
    </row>
    <row r="3255" spans="1:12" x14ac:dyDescent="0.3">
      <c r="A3255" s="21">
        <v>43638</v>
      </c>
      <c r="B3255" s="20" t="s">
        <v>757</v>
      </c>
      <c r="C3255" s="20" t="s">
        <v>758</v>
      </c>
      <c r="D3255" s="20" t="s">
        <v>759</v>
      </c>
      <c r="E3255" s="20">
        <v>10080</v>
      </c>
      <c r="F3255" s="20" t="s">
        <v>949</v>
      </c>
      <c r="G3255" s="20">
        <v>28</v>
      </c>
      <c r="H3255" s="20">
        <v>360</v>
      </c>
      <c r="I3255" s="20">
        <v>624.71</v>
      </c>
      <c r="J3255" s="20">
        <v>2019</v>
      </c>
      <c r="K3255" s="20">
        <v>6</v>
      </c>
      <c r="L3255" s="20">
        <v>25</v>
      </c>
    </row>
    <row r="3256" spans="1:12" x14ac:dyDescent="0.3">
      <c r="A3256" s="21">
        <v>43638</v>
      </c>
      <c r="B3256" s="20" t="s">
        <v>761</v>
      </c>
      <c r="C3256" s="20" t="s">
        <v>762</v>
      </c>
      <c r="D3256" s="20" t="s">
        <v>759</v>
      </c>
      <c r="E3256" s="20">
        <v>10440</v>
      </c>
      <c r="F3256" s="20" t="s">
        <v>950</v>
      </c>
      <c r="G3256" s="20">
        <v>29</v>
      </c>
      <c r="H3256" s="20">
        <v>360</v>
      </c>
      <c r="I3256" s="20">
        <v>677.65</v>
      </c>
      <c r="J3256" s="20">
        <v>2019</v>
      </c>
      <c r="K3256" s="20">
        <v>6</v>
      </c>
      <c r="L3256" s="20">
        <v>25</v>
      </c>
    </row>
    <row r="3257" spans="1:12" x14ac:dyDescent="0.3">
      <c r="A3257" s="21">
        <v>43638</v>
      </c>
      <c r="B3257" s="20" t="s">
        <v>764</v>
      </c>
      <c r="C3257" s="20" t="s">
        <v>765</v>
      </c>
      <c r="D3257" s="20" t="s">
        <v>759</v>
      </c>
      <c r="E3257" s="20">
        <v>8280</v>
      </c>
      <c r="F3257" s="20" t="s">
        <v>951</v>
      </c>
      <c r="G3257" s="20">
        <v>23</v>
      </c>
      <c r="H3257" s="20">
        <v>360</v>
      </c>
      <c r="I3257" s="20">
        <v>529.5</v>
      </c>
      <c r="J3257" s="20">
        <v>2019</v>
      </c>
      <c r="K3257" s="20">
        <v>6</v>
      </c>
      <c r="L3257" s="20">
        <v>25</v>
      </c>
    </row>
    <row r="3258" spans="1:12" x14ac:dyDescent="0.3">
      <c r="A3258" s="21">
        <v>43638</v>
      </c>
      <c r="B3258" s="20" t="s">
        <v>767</v>
      </c>
      <c r="C3258" s="20" t="s">
        <v>768</v>
      </c>
      <c r="D3258" s="20" t="s">
        <v>759</v>
      </c>
      <c r="E3258" s="20">
        <v>10800</v>
      </c>
      <c r="F3258" s="20" t="s">
        <v>952</v>
      </c>
      <c r="G3258" s="20">
        <v>30</v>
      </c>
      <c r="H3258" s="20">
        <v>360</v>
      </c>
      <c r="I3258" s="20">
        <v>516.02</v>
      </c>
      <c r="J3258" s="20">
        <v>2019</v>
      </c>
      <c r="K3258" s="20">
        <v>6</v>
      </c>
      <c r="L3258" s="20">
        <v>25</v>
      </c>
    </row>
    <row r="3259" spans="1:12" x14ac:dyDescent="0.3">
      <c r="A3259" s="21">
        <v>43638</v>
      </c>
      <c r="B3259" s="20" t="s">
        <v>770</v>
      </c>
      <c r="C3259" s="20" t="s">
        <v>771</v>
      </c>
      <c r="D3259" s="20" t="s">
        <v>759</v>
      </c>
      <c r="E3259" s="20">
        <v>12600</v>
      </c>
      <c r="F3259" s="20" t="s">
        <v>953</v>
      </c>
      <c r="G3259" s="20">
        <v>35</v>
      </c>
      <c r="H3259" s="20">
        <v>360</v>
      </c>
      <c r="I3259" s="20">
        <v>756.6</v>
      </c>
      <c r="J3259" s="20">
        <v>2019</v>
      </c>
      <c r="K3259" s="20">
        <v>6</v>
      </c>
      <c r="L3259" s="20">
        <v>25</v>
      </c>
    </row>
    <row r="3260" spans="1:12" x14ac:dyDescent="0.3">
      <c r="A3260" s="21">
        <v>43638</v>
      </c>
      <c r="B3260" s="20" t="s">
        <v>773</v>
      </c>
      <c r="C3260" s="20" t="s">
        <v>774</v>
      </c>
      <c r="D3260" s="20" t="s">
        <v>759</v>
      </c>
      <c r="E3260" s="20">
        <v>12240</v>
      </c>
      <c r="F3260" s="20" t="s">
        <v>954</v>
      </c>
      <c r="G3260" s="20">
        <v>34</v>
      </c>
      <c r="H3260" s="20">
        <v>360</v>
      </c>
      <c r="I3260" s="20">
        <v>744.4</v>
      </c>
      <c r="J3260" s="20">
        <v>2019</v>
      </c>
      <c r="K3260" s="20">
        <v>6</v>
      </c>
      <c r="L3260" s="20">
        <v>25</v>
      </c>
    </row>
    <row r="3261" spans="1:12" x14ac:dyDescent="0.3">
      <c r="A3261" s="21">
        <v>43638</v>
      </c>
      <c r="B3261" s="20" t="s">
        <v>757</v>
      </c>
      <c r="C3261" s="20" t="s">
        <v>758</v>
      </c>
      <c r="D3261" s="20" t="s">
        <v>759</v>
      </c>
      <c r="E3261" s="20">
        <v>9360</v>
      </c>
      <c r="F3261" s="20" t="s">
        <v>949</v>
      </c>
      <c r="G3261" s="20">
        <v>26</v>
      </c>
      <c r="H3261" s="20">
        <v>360</v>
      </c>
      <c r="I3261" s="20">
        <v>583</v>
      </c>
      <c r="J3261" s="20">
        <v>2019</v>
      </c>
      <c r="K3261" s="20">
        <v>6</v>
      </c>
      <c r="L3261" s="20">
        <v>25</v>
      </c>
    </row>
    <row r="3262" spans="1:12" x14ac:dyDescent="0.3">
      <c r="A3262" s="21">
        <v>43638</v>
      </c>
      <c r="B3262" s="20" t="s">
        <v>761</v>
      </c>
      <c r="C3262" s="20" t="s">
        <v>762</v>
      </c>
      <c r="D3262" s="20" t="s">
        <v>759</v>
      </c>
      <c r="E3262" s="20">
        <v>10800</v>
      </c>
      <c r="F3262" s="20" t="s">
        <v>950</v>
      </c>
      <c r="G3262" s="20">
        <v>30</v>
      </c>
      <c r="H3262" s="20">
        <v>360</v>
      </c>
      <c r="I3262" s="20">
        <v>707.61</v>
      </c>
      <c r="J3262" s="20">
        <v>2019</v>
      </c>
      <c r="K3262" s="20">
        <v>6</v>
      </c>
      <c r="L3262" s="20">
        <v>25</v>
      </c>
    </row>
    <row r="3263" spans="1:12" x14ac:dyDescent="0.3">
      <c r="A3263" s="21">
        <v>43638</v>
      </c>
      <c r="B3263" s="20" t="s">
        <v>764</v>
      </c>
      <c r="C3263" s="20" t="s">
        <v>765</v>
      </c>
      <c r="D3263" s="20" t="s">
        <v>759</v>
      </c>
      <c r="E3263" s="20">
        <v>9000</v>
      </c>
      <c r="F3263" s="20" t="s">
        <v>951</v>
      </c>
      <c r="G3263" s="20">
        <v>25</v>
      </c>
      <c r="H3263" s="20">
        <v>360</v>
      </c>
      <c r="I3263" s="20">
        <v>577.35</v>
      </c>
      <c r="J3263" s="20">
        <v>2019</v>
      </c>
      <c r="K3263" s="20">
        <v>6</v>
      </c>
      <c r="L3263" s="20">
        <v>25</v>
      </c>
    </row>
    <row r="3264" spans="1:12" x14ac:dyDescent="0.3">
      <c r="A3264" s="21">
        <v>43638</v>
      </c>
      <c r="B3264" s="20" t="s">
        <v>767</v>
      </c>
      <c r="C3264" s="20" t="s">
        <v>768</v>
      </c>
      <c r="D3264" s="20" t="s">
        <v>759</v>
      </c>
      <c r="E3264" s="20">
        <v>10800</v>
      </c>
      <c r="F3264" s="20" t="s">
        <v>952</v>
      </c>
      <c r="G3264" s="20">
        <v>30</v>
      </c>
      <c r="H3264" s="20">
        <v>360</v>
      </c>
      <c r="I3264" s="20">
        <v>514.04999999999995</v>
      </c>
      <c r="J3264" s="20">
        <v>2019</v>
      </c>
      <c r="K3264" s="20">
        <v>6</v>
      </c>
      <c r="L3264" s="20">
        <v>25</v>
      </c>
    </row>
    <row r="3265" spans="1:12" x14ac:dyDescent="0.3">
      <c r="A3265" s="21">
        <v>43638</v>
      </c>
      <c r="B3265" s="20" t="s">
        <v>770</v>
      </c>
      <c r="C3265" s="20" t="s">
        <v>771</v>
      </c>
      <c r="D3265" s="20" t="s">
        <v>759</v>
      </c>
      <c r="E3265" s="20">
        <v>14040</v>
      </c>
      <c r="F3265" s="20" t="s">
        <v>953</v>
      </c>
      <c r="G3265" s="20">
        <v>39</v>
      </c>
      <c r="H3265" s="20">
        <v>360</v>
      </c>
      <c r="I3265" s="20">
        <v>844.38</v>
      </c>
      <c r="J3265" s="20">
        <v>2019</v>
      </c>
      <c r="K3265" s="20">
        <v>6</v>
      </c>
      <c r="L3265" s="20">
        <v>25</v>
      </c>
    </row>
    <row r="3266" spans="1:12" x14ac:dyDescent="0.3">
      <c r="A3266" s="21">
        <v>43638</v>
      </c>
      <c r="B3266" s="20" t="s">
        <v>773</v>
      </c>
      <c r="C3266" s="20" t="s">
        <v>774</v>
      </c>
      <c r="D3266" s="20" t="s">
        <v>759</v>
      </c>
      <c r="E3266" s="20">
        <v>12600</v>
      </c>
      <c r="F3266" s="20" t="s">
        <v>954</v>
      </c>
      <c r="G3266" s="20">
        <v>35</v>
      </c>
      <c r="H3266" s="20">
        <v>360</v>
      </c>
      <c r="I3266" s="20">
        <v>772.75</v>
      </c>
      <c r="J3266" s="20">
        <v>2019</v>
      </c>
      <c r="K3266" s="20">
        <v>6</v>
      </c>
      <c r="L3266" s="20">
        <v>25</v>
      </c>
    </row>
    <row r="3267" spans="1:12" x14ac:dyDescent="0.3">
      <c r="A3267" s="21">
        <v>43635</v>
      </c>
      <c r="B3267" s="20" t="s">
        <v>757</v>
      </c>
      <c r="C3267" s="20" t="s">
        <v>758</v>
      </c>
      <c r="D3267" s="20" t="s">
        <v>759</v>
      </c>
      <c r="E3267" s="20">
        <v>12240</v>
      </c>
      <c r="F3267" s="20" t="s">
        <v>949</v>
      </c>
      <c r="G3267" s="20">
        <v>34</v>
      </c>
      <c r="H3267" s="20">
        <v>360</v>
      </c>
      <c r="I3267" s="20">
        <v>760.5</v>
      </c>
      <c r="J3267" s="20">
        <v>2019</v>
      </c>
      <c r="K3267" s="20">
        <v>6</v>
      </c>
      <c r="L3267" s="20">
        <v>25</v>
      </c>
    </row>
    <row r="3268" spans="1:12" x14ac:dyDescent="0.3">
      <c r="A3268" s="21">
        <v>43635</v>
      </c>
      <c r="B3268" s="20" t="s">
        <v>761</v>
      </c>
      <c r="C3268" s="20" t="s">
        <v>762</v>
      </c>
      <c r="D3268" s="20" t="s">
        <v>759</v>
      </c>
      <c r="E3268" s="20">
        <v>11520</v>
      </c>
      <c r="F3268" s="20" t="s">
        <v>950</v>
      </c>
      <c r="G3268" s="20">
        <v>32</v>
      </c>
      <c r="H3268" s="20">
        <v>360</v>
      </c>
      <c r="I3268" s="20">
        <v>749.45</v>
      </c>
      <c r="J3268" s="20">
        <v>2019</v>
      </c>
      <c r="K3268" s="20">
        <v>6</v>
      </c>
      <c r="L3268" s="20">
        <v>25</v>
      </c>
    </row>
    <row r="3269" spans="1:12" x14ac:dyDescent="0.3">
      <c r="A3269" s="21">
        <v>43635</v>
      </c>
      <c r="B3269" s="20" t="s">
        <v>764</v>
      </c>
      <c r="C3269" s="20" t="s">
        <v>765</v>
      </c>
      <c r="D3269" s="20" t="s">
        <v>759</v>
      </c>
      <c r="E3269" s="20">
        <v>8640</v>
      </c>
      <c r="F3269" s="20" t="s">
        <v>951</v>
      </c>
      <c r="G3269" s="20">
        <v>24</v>
      </c>
      <c r="H3269" s="20">
        <v>360</v>
      </c>
      <c r="I3269" s="20">
        <v>554.29999999999995</v>
      </c>
      <c r="J3269" s="20">
        <v>2019</v>
      </c>
      <c r="K3269" s="20">
        <v>6</v>
      </c>
      <c r="L3269" s="20">
        <v>25</v>
      </c>
    </row>
    <row r="3270" spans="1:12" x14ac:dyDescent="0.3">
      <c r="A3270" s="21">
        <v>43635</v>
      </c>
      <c r="B3270" s="20" t="s">
        <v>767</v>
      </c>
      <c r="C3270" s="20" t="s">
        <v>768</v>
      </c>
      <c r="D3270" s="20" t="s">
        <v>759</v>
      </c>
      <c r="E3270" s="20">
        <v>10080</v>
      </c>
      <c r="F3270" s="20" t="s">
        <v>952</v>
      </c>
      <c r="G3270" s="20">
        <v>28</v>
      </c>
      <c r="H3270" s="20">
        <v>360</v>
      </c>
      <c r="I3270" s="20">
        <v>474.75</v>
      </c>
      <c r="J3270" s="20">
        <v>2019</v>
      </c>
      <c r="K3270" s="20">
        <v>6</v>
      </c>
      <c r="L3270" s="20">
        <v>25</v>
      </c>
    </row>
    <row r="3271" spans="1:12" x14ac:dyDescent="0.3">
      <c r="A3271" s="21">
        <v>43635</v>
      </c>
      <c r="B3271" s="20" t="s">
        <v>770</v>
      </c>
      <c r="C3271" s="20" t="s">
        <v>771</v>
      </c>
      <c r="D3271" s="20" t="s">
        <v>759</v>
      </c>
      <c r="E3271" s="20">
        <v>11520</v>
      </c>
      <c r="F3271" s="20" t="s">
        <v>953</v>
      </c>
      <c r="G3271" s="20">
        <v>32</v>
      </c>
      <c r="H3271" s="20">
        <v>360</v>
      </c>
      <c r="I3271" s="20">
        <v>758.4</v>
      </c>
      <c r="J3271" s="20">
        <v>2019</v>
      </c>
      <c r="K3271" s="20">
        <v>6</v>
      </c>
      <c r="L3271" s="20">
        <v>25</v>
      </c>
    </row>
    <row r="3272" spans="1:12" x14ac:dyDescent="0.3">
      <c r="A3272" s="21">
        <v>43635</v>
      </c>
      <c r="B3272" s="20" t="s">
        <v>773</v>
      </c>
      <c r="C3272" s="20" t="s">
        <v>774</v>
      </c>
      <c r="D3272" s="20" t="s">
        <v>759</v>
      </c>
      <c r="E3272" s="20">
        <v>13680</v>
      </c>
      <c r="F3272" s="20" t="s">
        <v>954</v>
      </c>
      <c r="G3272" s="20">
        <v>38</v>
      </c>
      <c r="H3272" s="20">
        <v>360</v>
      </c>
      <c r="I3272" s="20">
        <v>836.1</v>
      </c>
      <c r="J3272" s="20">
        <v>2019</v>
      </c>
      <c r="K3272" s="20">
        <v>6</v>
      </c>
      <c r="L3272" s="20">
        <v>25</v>
      </c>
    </row>
    <row r="3273" spans="1:12" x14ac:dyDescent="0.3">
      <c r="A3273" s="21">
        <v>43634</v>
      </c>
      <c r="B3273" s="20" t="s">
        <v>826</v>
      </c>
      <c r="C3273" s="20" t="s">
        <v>827</v>
      </c>
      <c r="D3273" s="20" t="s">
        <v>759</v>
      </c>
      <c r="E3273" s="20">
        <v>19440</v>
      </c>
      <c r="F3273" s="20" t="s">
        <v>956</v>
      </c>
      <c r="G3273" s="20">
        <v>54</v>
      </c>
      <c r="H3273" s="20">
        <v>360</v>
      </c>
      <c r="I3273" s="20">
        <v>1097.23</v>
      </c>
      <c r="J3273" s="20">
        <v>2019</v>
      </c>
      <c r="K3273" s="20">
        <v>6</v>
      </c>
      <c r="L3273" s="20">
        <v>25</v>
      </c>
    </row>
    <row r="3274" spans="1:12" x14ac:dyDescent="0.3">
      <c r="A3274" s="21">
        <v>43633</v>
      </c>
      <c r="B3274" s="20" t="s">
        <v>826</v>
      </c>
      <c r="C3274" s="20" t="s">
        <v>827</v>
      </c>
      <c r="D3274" s="20" t="s">
        <v>759</v>
      </c>
      <c r="E3274" s="20">
        <v>4680</v>
      </c>
      <c r="F3274" s="20" t="s">
        <v>956</v>
      </c>
      <c r="G3274" s="20">
        <v>13</v>
      </c>
      <c r="H3274" s="20">
        <v>360</v>
      </c>
      <c r="I3274" s="20">
        <v>277.27</v>
      </c>
      <c r="J3274" s="20">
        <v>2019</v>
      </c>
      <c r="K3274" s="20">
        <v>6</v>
      </c>
      <c r="L3274" s="20">
        <v>25</v>
      </c>
    </row>
    <row r="3275" spans="1:12" x14ac:dyDescent="0.3">
      <c r="A3275" s="21">
        <v>43633</v>
      </c>
      <c r="B3275" s="20" t="s">
        <v>757</v>
      </c>
      <c r="C3275" s="20" t="s">
        <v>758</v>
      </c>
      <c r="D3275" s="20" t="s">
        <v>759</v>
      </c>
      <c r="E3275" s="20">
        <v>10440</v>
      </c>
      <c r="F3275" s="20" t="s">
        <v>957</v>
      </c>
      <c r="G3275" s="20">
        <v>29</v>
      </c>
      <c r="H3275" s="20">
        <v>360</v>
      </c>
      <c r="I3275" s="20">
        <v>607.62</v>
      </c>
      <c r="J3275" s="20">
        <v>2019</v>
      </c>
      <c r="K3275" s="20">
        <v>6</v>
      </c>
      <c r="L3275" s="20">
        <v>25</v>
      </c>
    </row>
    <row r="3276" spans="1:12" x14ac:dyDescent="0.3">
      <c r="A3276" s="21">
        <v>43633</v>
      </c>
      <c r="B3276" s="20" t="s">
        <v>761</v>
      </c>
      <c r="C3276" s="20" t="s">
        <v>762</v>
      </c>
      <c r="D3276" s="20" t="s">
        <v>759</v>
      </c>
      <c r="E3276" s="20">
        <v>9720</v>
      </c>
      <c r="F3276" s="20" t="s">
        <v>958</v>
      </c>
      <c r="G3276" s="20">
        <v>27</v>
      </c>
      <c r="H3276" s="20">
        <v>360</v>
      </c>
      <c r="I3276" s="20">
        <v>636.66</v>
      </c>
      <c r="J3276" s="20">
        <v>2019</v>
      </c>
      <c r="K3276" s="20">
        <v>6</v>
      </c>
      <c r="L3276" s="20">
        <v>25</v>
      </c>
    </row>
    <row r="3277" spans="1:12" x14ac:dyDescent="0.3">
      <c r="A3277" s="21">
        <v>43633</v>
      </c>
      <c r="B3277" s="20" t="s">
        <v>764</v>
      </c>
      <c r="C3277" s="20" t="s">
        <v>765</v>
      </c>
      <c r="D3277" s="20" t="s">
        <v>759</v>
      </c>
      <c r="E3277" s="20">
        <v>6120</v>
      </c>
      <c r="F3277" s="20" t="s">
        <v>959</v>
      </c>
      <c r="G3277" s="20">
        <v>17</v>
      </c>
      <c r="H3277" s="20">
        <v>360</v>
      </c>
      <c r="I3277" s="20">
        <v>391</v>
      </c>
      <c r="J3277" s="20">
        <v>2019</v>
      </c>
      <c r="K3277" s="20">
        <v>6</v>
      </c>
      <c r="L3277" s="20">
        <v>25</v>
      </c>
    </row>
    <row r="3278" spans="1:12" x14ac:dyDescent="0.3">
      <c r="A3278" s="21">
        <v>43633</v>
      </c>
      <c r="B3278" s="20" t="s">
        <v>767</v>
      </c>
      <c r="C3278" s="20" t="s">
        <v>768</v>
      </c>
      <c r="D3278" s="20" t="s">
        <v>759</v>
      </c>
      <c r="E3278" s="20">
        <v>7200</v>
      </c>
      <c r="F3278" s="20" t="s">
        <v>995</v>
      </c>
      <c r="G3278" s="20">
        <v>20</v>
      </c>
      <c r="H3278" s="20">
        <v>360</v>
      </c>
      <c r="I3278" s="20">
        <v>332.55</v>
      </c>
      <c r="J3278" s="20">
        <v>2019</v>
      </c>
      <c r="K3278" s="20">
        <v>6</v>
      </c>
      <c r="L3278" s="20">
        <v>25</v>
      </c>
    </row>
    <row r="3279" spans="1:12" x14ac:dyDescent="0.3">
      <c r="A3279" s="21">
        <v>43633</v>
      </c>
      <c r="B3279" s="20" t="s">
        <v>770</v>
      </c>
      <c r="C3279" s="20" t="s">
        <v>771</v>
      </c>
      <c r="D3279" s="20" t="s">
        <v>759</v>
      </c>
      <c r="E3279" s="20">
        <v>12600</v>
      </c>
      <c r="F3279" s="20" t="s">
        <v>961</v>
      </c>
      <c r="G3279" s="20">
        <v>35</v>
      </c>
      <c r="H3279" s="20">
        <v>360</v>
      </c>
      <c r="I3279" s="20">
        <v>762.55</v>
      </c>
      <c r="J3279" s="20">
        <v>2019</v>
      </c>
      <c r="K3279" s="20">
        <v>6</v>
      </c>
      <c r="L3279" s="20">
        <v>25</v>
      </c>
    </row>
    <row r="3280" spans="1:12" x14ac:dyDescent="0.3">
      <c r="A3280" s="21">
        <v>43633</v>
      </c>
      <c r="B3280" s="20" t="s">
        <v>773</v>
      </c>
      <c r="C3280" s="20" t="s">
        <v>774</v>
      </c>
      <c r="D3280" s="20" t="s">
        <v>759</v>
      </c>
      <c r="E3280" s="20">
        <v>10440</v>
      </c>
      <c r="F3280" s="20" t="s">
        <v>962</v>
      </c>
      <c r="G3280" s="20">
        <v>29</v>
      </c>
      <c r="H3280" s="20">
        <v>360</v>
      </c>
      <c r="I3280" s="20">
        <v>645.75</v>
      </c>
      <c r="J3280" s="20">
        <v>2019</v>
      </c>
      <c r="K3280" s="20">
        <v>6</v>
      </c>
      <c r="L3280" s="20">
        <v>25</v>
      </c>
    </row>
    <row r="3281" spans="1:12" x14ac:dyDescent="0.3">
      <c r="A3281" s="21">
        <v>43633</v>
      </c>
      <c r="B3281" s="20" t="s">
        <v>757</v>
      </c>
      <c r="C3281" s="20" t="s">
        <v>758</v>
      </c>
      <c r="D3281" s="20" t="s">
        <v>759</v>
      </c>
      <c r="E3281" s="20">
        <v>10440</v>
      </c>
      <c r="F3281" s="20" t="s">
        <v>957</v>
      </c>
      <c r="G3281" s="20">
        <v>29</v>
      </c>
      <c r="H3281" s="20">
        <v>360</v>
      </c>
      <c r="I3281" s="20">
        <v>653.4</v>
      </c>
      <c r="J3281" s="20">
        <v>2019</v>
      </c>
      <c r="K3281" s="20">
        <v>6</v>
      </c>
      <c r="L3281" s="20">
        <v>25</v>
      </c>
    </row>
    <row r="3282" spans="1:12" x14ac:dyDescent="0.3">
      <c r="A3282" s="21">
        <v>43633</v>
      </c>
      <c r="B3282" s="20" t="s">
        <v>761</v>
      </c>
      <c r="C3282" s="20" t="s">
        <v>762</v>
      </c>
      <c r="D3282" s="20" t="s">
        <v>759</v>
      </c>
      <c r="E3282" s="20">
        <v>9000</v>
      </c>
      <c r="F3282" s="20" t="s">
        <v>958</v>
      </c>
      <c r="G3282" s="20">
        <v>25</v>
      </c>
      <c r="H3282" s="20">
        <v>360</v>
      </c>
      <c r="I3282" s="20">
        <v>589.04999999999995</v>
      </c>
      <c r="J3282" s="20">
        <v>2019</v>
      </c>
      <c r="K3282" s="20">
        <v>6</v>
      </c>
      <c r="L3282" s="20">
        <v>25</v>
      </c>
    </row>
    <row r="3283" spans="1:12" x14ac:dyDescent="0.3">
      <c r="A3283" s="21">
        <v>43633</v>
      </c>
      <c r="B3283" s="20" t="s">
        <v>764</v>
      </c>
      <c r="C3283" s="20" t="s">
        <v>765</v>
      </c>
      <c r="D3283" s="20" t="s">
        <v>759</v>
      </c>
      <c r="E3283" s="20">
        <v>8640</v>
      </c>
      <c r="F3283" s="20" t="s">
        <v>959</v>
      </c>
      <c r="G3283" s="20">
        <v>24</v>
      </c>
      <c r="H3283" s="20">
        <v>360</v>
      </c>
      <c r="I3283" s="20">
        <v>549.9</v>
      </c>
      <c r="J3283" s="20">
        <v>2019</v>
      </c>
      <c r="K3283" s="20">
        <v>6</v>
      </c>
      <c r="L3283" s="20">
        <v>25</v>
      </c>
    </row>
    <row r="3284" spans="1:12" x14ac:dyDescent="0.3">
      <c r="A3284" s="21">
        <v>43633</v>
      </c>
      <c r="B3284" s="20" t="s">
        <v>767</v>
      </c>
      <c r="C3284" s="20" t="s">
        <v>768</v>
      </c>
      <c r="D3284" s="20" t="s">
        <v>759</v>
      </c>
      <c r="E3284" s="20">
        <v>7200</v>
      </c>
      <c r="F3284" s="20" t="s">
        <v>995</v>
      </c>
      <c r="G3284" s="20">
        <v>20</v>
      </c>
      <c r="H3284" s="20">
        <v>360</v>
      </c>
      <c r="I3284" s="20">
        <v>331.99</v>
      </c>
      <c r="J3284" s="20">
        <v>2019</v>
      </c>
      <c r="K3284" s="20">
        <v>6</v>
      </c>
      <c r="L3284" s="20">
        <v>25</v>
      </c>
    </row>
    <row r="3285" spans="1:12" x14ac:dyDescent="0.3">
      <c r="A3285" s="21">
        <v>43633</v>
      </c>
      <c r="B3285" s="20" t="s">
        <v>770</v>
      </c>
      <c r="C3285" s="20" t="s">
        <v>771</v>
      </c>
      <c r="D3285" s="20" t="s">
        <v>759</v>
      </c>
      <c r="E3285" s="20">
        <v>13320</v>
      </c>
      <c r="F3285" s="20" t="s">
        <v>961</v>
      </c>
      <c r="G3285" s="20">
        <v>37</v>
      </c>
      <c r="H3285" s="20">
        <v>360</v>
      </c>
      <c r="I3285" s="20">
        <v>800.75</v>
      </c>
      <c r="J3285" s="20">
        <v>2019</v>
      </c>
      <c r="K3285" s="20">
        <v>6</v>
      </c>
      <c r="L3285" s="20">
        <v>25</v>
      </c>
    </row>
    <row r="3286" spans="1:12" x14ac:dyDescent="0.3">
      <c r="A3286" s="21">
        <v>43633</v>
      </c>
      <c r="B3286" s="20" t="s">
        <v>773</v>
      </c>
      <c r="C3286" s="20" t="s">
        <v>774</v>
      </c>
      <c r="D3286" s="20" t="s">
        <v>759</v>
      </c>
      <c r="E3286" s="20">
        <v>12600</v>
      </c>
      <c r="F3286" s="20" t="s">
        <v>962</v>
      </c>
      <c r="G3286" s="20">
        <v>35</v>
      </c>
      <c r="H3286" s="20">
        <v>360</v>
      </c>
      <c r="I3286" s="20">
        <v>772.35</v>
      </c>
      <c r="J3286" s="20">
        <v>2019</v>
      </c>
      <c r="K3286" s="20">
        <v>6</v>
      </c>
      <c r="L3286" s="20">
        <v>25</v>
      </c>
    </row>
    <row r="3287" spans="1:12" x14ac:dyDescent="0.3">
      <c r="A3287" s="21">
        <v>43633</v>
      </c>
      <c r="B3287" s="20" t="s">
        <v>757</v>
      </c>
      <c r="C3287" s="20" t="s">
        <v>758</v>
      </c>
      <c r="D3287" s="20" t="s">
        <v>759</v>
      </c>
      <c r="E3287" s="20">
        <v>10440</v>
      </c>
      <c r="F3287" s="20" t="s">
        <v>957</v>
      </c>
      <c r="G3287" s="20">
        <v>29</v>
      </c>
      <c r="H3287" s="20">
        <v>360</v>
      </c>
      <c r="I3287" s="20">
        <v>651.4</v>
      </c>
      <c r="J3287" s="20">
        <v>2019</v>
      </c>
      <c r="K3287" s="20">
        <v>6</v>
      </c>
      <c r="L3287" s="20">
        <v>25</v>
      </c>
    </row>
    <row r="3288" spans="1:12" x14ac:dyDescent="0.3">
      <c r="A3288" s="21">
        <v>43633</v>
      </c>
      <c r="B3288" s="20" t="s">
        <v>761</v>
      </c>
      <c r="C3288" s="20" t="s">
        <v>762</v>
      </c>
      <c r="D3288" s="20" t="s">
        <v>759</v>
      </c>
      <c r="E3288" s="20">
        <v>10800</v>
      </c>
      <c r="F3288" s="20" t="s">
        <v>958</v>
      </c>
      <c r="G3288" s="20">
        <v>30</v>
      </c>
      <c r="H3288" s="20">
        <v>360</v>
      </c>
      <c r="I3288" s="20">
        <v>710.47</v>
      </c>
      <c r="J3288" s="20">
        <v>2019</v>
      </c>
      <c r="K3288" s="20">
        <v>6</v>
      </c>
      <c r="L3288" s="20">
        <v>25</v>
      </c>
    </row>
    <row r="3289" spans="1:12" x14ac:dyDescent="0.3">
      <c r="A3289" s="21">
        <v>43633</v>
      </c>
      <c r="B3289" s="20" t="s">
        <v>764</v>
      </c>
      <c r="C3289" s="20" t="s">
        <v>765</v>
      </c>
      <c r="D3289" s="20" t="s">
        <v>759</v>
      </c>
      <c r="E3289" s="20">
        <v>9000</v>
      </c>
      <c r="F3289" s="20" t="s">
        <v>959</v>
      </c>
      <c r="G3289" s="20">
        <v>25</v>
      </c>
      <c r="H3289" s="20">
        <v>360</v>
      </c>
      <c r="I3289" s="20">
        <v>576.04999999999995</v>
      </c>
      <c r="J3289" s="20">
        <v>2019</v>
      </c>
      <c r="K3289" s="20">
        <v>6</v>
      </c>
      <c r="L3289" s="20">
        <v>25</v>
      </c>
    </row>
    <row r="3290" spans="1:12" x14ac:dyDescent="0.3">
      <c r="A3290" s="21">
        <v>43633</v>
      </c>
      <c r="B3290" s="20" t="s">
        <v>767</v>
      </c>
      <c r="C3290" s="20" t="s">
        <v>768</v>
      </c>
      <c r="D3290" s="20" t="s">
        <v>759</v>
      </c>
      <c r="E3290" s="20">
        <v>7200</v>
      </c>
      <c r="F3290" s="20" t="s">
        <v>995</v>
      </c>
      <c r="G3290" s="20">
        <v>20</v>
      </c>
      <c r="H3290" s="20">
        <v>360</v>
      </c>
      <c r="I3290" s="20">
        <v>331.05</v>
      </c>
      <c r="J3290" s="20">
        <v>2019</v>
      </c>
      <c r="K3290" s="20">
        <v>6</v>
      </c>
      <c r="L3290" s="20">
        <v>25</v>
      </c>
    </row>
    <row r="3291" spans="1:12" x14ac:dyDescent="0.3">
      <c r="A3291" s="21">
        <v>43633</v>
      </c>
      <c r="B3291" s="20" t="s">
        <v>770</v>
      </c>
      <c r="C3291" s="20" t="s">
        <v>771</v>
      </c>
      <c r="D3291" s="20" t="s">
        <v>759</v>
      </c>
      <c r="E3291" s="20">
        <v>14400</v>
      </c>
      <c r="F3291" s="20" t="s">
        <v>961</v>
      </c>
      <c r="G3291" s="20">
        <v>40</v>
      </c>
      <c r="H3291" s="20">
        <v>360</v>
      </c>
      <c r="I3291" s="20">
        <v>870.7</v>
      </c>
      <c r="J3291" s="20">
        <v>2019</v>
      </c>
      <c r="K3291" s="20">
        <v>6</v>
      </c>
      <c r="L3291" s="20">
        <v>25</v>
      </c>
    </row>
    <row r="3292" spans="1:12" x14ac:dyDescent="0.3">
      <c r="A3292" s="21">
        <v>43633</v>
      </c>
      <c r="B3292" s="20" t="s">
        <v>773</v>
      </c>
      <c r="C3292" s="20" t="s">
        <v>774</v>
      </c>
      <c r="D3292" s="20" t="s">
        <v>759</v>
      </c>
      <c r="E3292" s="20">
        <v>12240</v>
      </c>
      <c r="F3292" s="20" t="s">
        <v>962</v>
      </c>
      <c r="G3292" s="20">
        <v>34</v>
      </c>
      <c r="H3292" s="20">
        <v>360</v>
      </c>
      <c r="I3292" s="20">
        <v>753.4</v>
      </c>
      <c r="J3292" s="20">
        <v>2019</v>
      </c>
      <c r="K3292" s="20">
        <v>6</v>
      </c>
      <c r="L3292" s="20">
        <v>25</v>
      </c>
    </row>
    <row r="3293" spans="1:12" x14ac:dyDescent="0.3">
      <c r="A3293" s="21">
        <v>43629</v>
      </c>
      <c r="B3293" s="20" t="s">
        <v>826</v>
      </c>
      <c r="C3293" s="20" t="s">
        <v>827</v>
      </c>
      <c r="D3293" s="20" t="s">
        <v>759</v>
      </c>
      <c r="E3293" s="20">
        <v>6840</v>
      </c>
      <c r="F3293" s="20" t="s">
        <v>956</v>
      </c>
      <c r="G3293" s="20">
        <v>19</v>
      </c>
      <c r="H3293" s="20">
        <v>360</v>
      </c>
      <c r="I3293" s="20">
        <v>400.14</v>
      </c>
      <c r="J3293" s="20">
        <v>2019</v>
      </c>
      <c r="K3293" s="20">
        <v>6</v>
      </c>
      <c r="L3293" s="20">
        <v>24</v>
      </c>
    </row>
    <row r="3294" spans="1:12" x14ac:dyDescent="0.3">
      <c r="A3294" s="21">
        <v>43629</v>
      </c>
      <c r="B3294" s="20" t="s">
        <v>826</v>
      </c>
      <c r="C3294" s="20" t="s">
        <v>758</v>
      </c>
      <c r="D3294" s="20" t="s">
        <v>759</v>
      </c>
      <c r="E3294" s="20">
        <v>360</v>
      </c>
      <c r="F3294" s="20" t="s">
        <v>956</v>
      </c>
      <c r="G3294" s="20">
        <v>0</v>
      </c>
      <c r="H3294" s="20">
        <v>0</v>
      </c>
      <c r="I3294" s="20">
        <v>400.14</v>
      </c>
      <c r="J3294" s="20">
        <v>2019</v>
      </c>
      <c r="K3294" s="20">
        <v>6</v>
      </c>
      <c r="L3294" s="20">
        <v>24</v>
      </c>
    </row>
    <row r="3295" spans="1:12" x14ac:dyDescent="0.3">
      <c r="A3295" s="21">
        <v>43629</v>
      </c>
      <c r="B3295" s="20" t="s">
        <v>826</v>
      </c>
      <c r="C3295" s="20" t="s">
        <v>827</v>
      </c>
      <c r="D3295" s="20" t="s">
        <v>759</v>
      </c>
      <c r="E3295" s="20">
        <v>2520</v>
      </c>
      <c r="F3295" s="20" t="s">
        <v>956</v>
      </c>
      <c r="G3295" s="20">
        <v>7</v>
      </c>
      <c r="H3295" s="20">
        <v>360</v>
      </c>
      <c r="I3295" s="20">
        <v>148.22999999999999</v>
      </c>
      <c r="J3295" s="20">
        <v>2019</v>
      </c>
      <c r="K3295" s="20">
        <v>6</v>
      </c>
      <c r="L3295" s="20">
        <v>24</v>
      </c>
    </row>
    <row r="3296" spans="1:12" x14ac:dyDescent="0.3">
      <c r="A3296" s="21">
        <v>43629</v>
      </c>
      <c r="B3296" s="20" t="s">
        <v>826</v>
      </c>
      <c r="C3296" s="20" t="s">
        <v>827</v>
      </c>
      <c r="D3296" s="20" t="s">
        <v>759</v>
      </c>
      <c r="E3296" s="20">
        <v>720</v>
      </c>
      <c r="F3296" s="20" t="s">
        <v>956</v>
      </c>
      <c r="G3296" s="20">
        <v>2</v>
      </c>
      <c r="H3296" s="20">
        <v>360</v>
      </c>
      <c r="I3296" s="20">
        <v>46</v>
      </c>
      <c r="J3296" s="20">
        <v>2019</v>
      </c>
      <c r="K3296" s="20">
        <v>6</v>
      </c>
      <c r="L3296" s="20">
        <v>24</v>
      </c>
    </row>
    <row r="3297" spans="1:12" x14ac:dyDescent="0.3">
      <c r="A3297" s="21">
        <v>43629</v>
      </c>
      <c r="B3297" s="20" t="s">
        <v>757</v>
      </c>
      <c r="C3297" s="20" t="s">
        <v>758</v>
      </c>
      <c r="D3297" s="20" t="s">
        <v>759</v>
      </c>
      <c r="E3297" s="20">
        <v>10440</v>
      </c>
      <c r="F3297" s="20" t="s">
        <v>957</v>
      </c>
      <c r="G3297" s="20">
        <v>29</v>
      </c>
      <c r="H3297" s="20">
        <v>360</v>
      </c>
      <c r="I3297" s="20">
        <v>643.20000000000005</v>
      </c>
      <c r="J3297" s="20">
        <v>2019</v>
      </c>
      <c r="K3297" s="20">
        <v>6</v>
      </c>
      <c r="L3297" s="20">
        <v>24</v>
      </c>
    </row>
    <row r="3298" spans="1:12" x14ac:dyDescent="0.3">
      <c r="A3298" s="21">
        <v>43629</v>
      </c>
      <c r="B3298" s="20" t="s">
        <v>761</v>
      </c>
      <c r="C3298" s="20" t="s">
        <v>762</v>
      </c>
      <c r="D3298" s="20" t="s">
        <v>759</v>
      </c>
      <c r="E3298" s="20">
        <v>10800</v>
      </c>
      <c r="F3298" s="20" t="s">
        <v>958</v>
      </c>
      <c r="G3298" s="20">
        <v>30</v>
      </c>
      <c r="H3298" s="20">
        <v>360</v>
      </c>
      <c r="I3298" s="20">
        <v>702.9</v>
      </c>
      <c r="J3298" s="20">
        <v>2019</v>
      </c>
      <c r="K3298" s="20">
        <v>6</v>
      </c>
      <c r="L3298" s="20">
        <v>24</v>
      </c>
    </row>
    <row r="3299" spans="1:12" x14ac:dyDescent="0.3">
      <c r="A3299" s="21">
        <v>43629</v>
      </c>
      <c r="B3299" s="20" t="s">
        <v>764</v>
      </c>
      <c r="C3299" s="20" t="s">
        <v>765</v>
      </c>
      <c r="D3299" s="20" t="s">
        <v>759</v>
      </c>
      <c r="E3299" s="20">
        <v>8280</v>
      </c>
      <c r="F3299" s="20" t="s">
        <v>959</v>
      </c>
      <c r="G3299" s="20">
        <v>23</v>
      </c>
      <c r="H3299" s="20">
        <v>360</v>
      </c>
      <c r="I3299" s="20">
        <v>526</v>
      </c>
      <c r="J3299" s="20">
        <v>2019</v>
      </c>
      <c r="K3299" s="20">
        <v>6</v>
      </c>
      <c r="L3299" s="20">
        <v>24</v>
      </c>
    </row>
    <row r="3300" spans="1:12" x14ac:dyDescent="0.3">
      <c r="A3300" s="21">
        <v>43629</v>
      </c>
      <c r="B3300" s="20" t="s">
        <v>767</v>
      </c>
      <c r="C3300" s="20" t="s">
        <v>768</v>
      </c>
      <c r="D3300" s="20" t="s">
        <v>759</v>
      </c>
      <c r="E3300" s="20">
        <v>6120</v>
      </c>
      <c r="F3300" s="20" t="s">
        <v>995</v>
      </c>
      <c r="G3300" s="20">
        <v>17</v>
      </c>
      <c r="H3300" s="20">
        <v>360</v>
      </c>
      <c r="I3300" s="20">
        <v>278.17</v>
      </c>
      <c r="J3300" s="20">
        <v>2019</v>
      </c>
      <c r="K3300" s="20">
        <v>6</v>
      </c>
      <c r="L3300" s="20">
        <v>24</v>
      </c>
    </row>
    <row r="3301" spans="1:12" x14ac:dyDescent="0.3">
      <c r="A3301" s="21">
        <v>43629</v>
      </c>
      <c r="B3301" s="20" t="s">
        <v>770</v>
      </c>
      <c r="C3301" s="20" t="s">
        <v>771</v>
      </c>
      <c r="D3301" s="20" t="s">
        <v>759</v>
      </c>
      <c r="E3301" s="20">
        <v>10440</v>
      </c>
      <c r="F3301" s="20" t="s">
        <v>961</v>
      </c>
      <c r="G3301" s="20">
        <v>29</v>
      </c>
      <c r="H3301" s="20">
        <v>360</v>
      </c>
      <c r="I3301" s="20">
        <v>630.29999999999995</v>
      </c>
      <c r="J3301" s="20">
        <v>2019</v>
      </c>
      <c r="K3301" s="20">
        <v>6</v>
      </c>
      <c r="L3301" s="20">
        <v>24</v>
      </c>
    </row>
    <row r="3302" spans="1:12" x14ac:dyDescent="0.3">
      <c r="A3302" s="21">
        <v>43629</v>
      </c>
      <c r="B3302" s="20" t="s">
        <v>773</v>
      </c>
      <c r="C3302" s="20" t="s">
        <v>774</v>
      </c>
      <c r="D3302" s="20" t="s">
        <v>759</v>
      </c>
      <c r="E3302" s="20">
        <v>12240</v>
      </c>
      <c r="F3302" s="20" t="s">
        <v>962</v>
      </c>
      <c r="G3302" s="20">
        <v>34</v>
      </c>
      <c r="H3302" s="20">
        <v>360</v>
      </c>
      <c r="I3302" s="20">
        <v>739.15</v>
      </c>
      <c r="J3302" s="20">
        <v>2019</v>
      </c>
      <c r="K3302" s="20">
        <v>6</v>
      </c>
      <c r="L3302" s="20">
        <v>24</v>
      </c>
    </row>
    <row r="3303" spans="1:12" x14ac:dyDescent="0.3">
      <c r="A3303" s="21">
        <v>43629</v>
      </c>
      <c r="B3303" s="20" t="s">
        <v>757</v>
      </c>
      <c r="C3303" s="20" t="s">
        <v>758</v>
      </c>
      <c r="D3303" s="20" t="s">
        <v>759</v>
      </c>
      <c r="E3303" s="20">
        <v>10800</v>
      </c>
      <c r="F3303" s="20" t="s">
        <v>957</v>
      </c>
      <c r="G3303" s="20">
        <v>30</v>
      </c>
      <c r="H3303" s="20">
        <v>360</v>
      </c>
      <c r="I3303" s="20">
        <v>673.9</v>
      </c>
      <c r="J3303" s="20">
        <v>2019</v>
      </c>
      <c r="K3303" s="20">
        <v>6</v>
      </c>
      <c r="L3303" s="20">
        <v>24</v>
      </c>
    </row>
    <row r="3304" spans="1:12" x14ac:dyDescent="0.3">
      <c r="A3304" s="21">
        <v>43629</v>
      </c>
      <c r="B3304" s="20" t="s">
        <v>761</v>
      </c>
      <c r="C3304" s="20" t="s">
        <v>762</v>
      </c>
      <c r="D3304" s="20" t="s">
        <v>759</v>
      </c>
      <c r="E3304" s="20">
        <v>10440</v>
      </c>
      <c r="F3304" s="20" t="s">
        <v>958</v>
      </c>
      <c r="G3304" s="20">
        <v>29</v>
      </c>
      <c r="H3304" s="20">
        <v>360</v>
      </c>
      <c r="I3304" s="20">
        <v>685.85</v>
      </c>
      <c r="J3304" s="20">
        <v>2019</v>
      </c>
      <c r="K3304" s="20">
        <v>6</v>
      </c>
      <c r="L3304" s="20">
        <v>24</v>
      </c>
    </row>
    <row r="3305" spans="1:12" x14ac:dyDescent="0.3">
      <c r="A3305" s="21">
        <v>43629</v>
      </c>
      <c r="B3305" s="20" t="s">
        <v>764</v>
      </c>
      <c r="C3305" s="20" t="s">
        <v>765</v>
      </c>
      <c r="D3305" s="20" t="s">
        <v>759</v>
      </c>
      <c r="E3305" s="20">
        <v>9000</v>
      </c>
      <c r="F3305" s="20" t="s">
        <v>959</v>
      </c>
      <c r="G3305" s="20">
        <v>25</v>
      </c>
      <c r="H3305" s="20">
        <v>360</v>
      </c>
      <c r="I3305" s="20">
        <v>565.65</v>
      </c>
      <c r="J3305" s="20">
        <v>2019</v>
      </c>
      <c r="K3305" s="20">
        <v>6</v>
      </c>
      <c r="L3305" s="20">
        <v>24</v>
      </c>
    </row>
    <row r="3306" spans="1:12" x14ac:dyDescent="0.3">
      <c r="A3306" s="21">
        <v>43629</v>
      </c>
      <c r="B3306" s="20" t="s">
        <v>767</v>
      </c>
      <c r="C3306" s="20" t="s">
        <v>768</v>
      </c>
      <c r="D3306" s="20" t="s">
        <v>759</v>
      </c>
      <c r="E3306" s="20">
        <v>5400</v>
      </c>
      <c r="F3306" s="20" t="s">
        <v>995</v>
      </c>
      <c r="G3306" s="20">
        <v>15</v>
      </c>
      <c r="H3306" s="20">
        <v>360</v>
      </c>
      <c r="I3306" s="20">
        <v>244.25</v>
      </c>
      <c r="J3306" s="20">
        <v>2019</v>
      </c>
      <c r="K3306" s="20">
        <v>6</v>
      </c>
      <c r="L3306" s="20">
        <v>24</v>
      </c>
    </row>
    <row r="3307" spans="1:12" x14ac:dyDescent="0.3">
      <c r="A3307" s="21">
        <v>43629</v>
      </c>
      <c r="B3307" s="20" t="s">
        <v>770</v>
      </c>
      <c r="C3307" s="20" t="s">
        <v>771</v>
      </c>
      <c r="D3307" s="20" t="s">
        <v>759</v>
      </c>
      <c r="E3307" s="20">
        <v>12240</v>
      </c>
      <c r="F3307" s="20" t="s">
        <v>961</v>
      </c>
      <c r="G3307" s="20">
        <v>34</v>
      </c>
      <c r="H3307" s="20">
        <v>360</v>
      </c>
      <c r="I3307" s="20">
        <v>741.5</v>
      </c>
      <c r="J3307" s="20">
        <v>2019</v>
      </c>
      <c r="K3307" s="20">
        <v>6</v>
      </c>
      <c r="L3307" s="20">
        <v>24</v>
      </c>
    </row>
    <row r="3308" spans="1:12" x14ac:dyDescent="0.3">
      <c r="A3308" s="21">
        <v>43629</v>
      </c>
      <c r="B3308" s="20" t="s">
        <v>773</v>
      </c>
      <c r="C3308" s="20" t="s">
        <v>774</v>
      </c>
      <c r="D3308" s="20" t="s">
        <v>759</v>
      </c>
      <c r="E3308" s="20">
        <v>13320</v>
      </c>
      <c r="F3308" s="20" t="s">
        <v>962</v>
      </c>
      <c r="G3308" s="20">
        <v>37</v>
      </c>
      <c r="H3308" s="20">
        <v>360</v>
      </c>
      <c r="I3308" s="20">
        <v>816.2</v>
      </c>
      <c r="J3308" s="20">
        <v>2019</v>
      </c>
      <c r="K3308" s="20">
        <v>6</v>
      </c>
      <c r="L3308" s="20">
        <v>24</v>
      </c>
    </row>
    <row r="3309" spans="1:12" x14ac:dyDescent="0.3">
      <c r="A3309" s="21">
        <v>43629</v>
      </c>
      <c r="B3309" s="20" t="s">
        <v>757</v>
      </c>
      <c r="C3309" s="20" t="s">
        <v>758</v>
      </c>
      <c r="D3309" s="20" t="s">
        <v>759</v>
      </c>
      <c r="E3309" s="20">
        <v>10440</v>
      </c>
      <c r="F3309" s="20" t="s">
        <v>957</v>
      </c>
      <c r="G3309" s="20">
        <v>29</v>
      </c>
      <c r="H3309" s="20">
        <v>360</v>
      </c>
      <c r="I3309" s="20">
        <v>656.95</v>
      </c>
      <c r="J3309" s="20">
        <v>2019</v>
      </c>
      <c r="K3309" s="20">
        <v>6</v>
      </c>
      <c r="L3309" s="20">
        <v>24</v>
      </c>
    </row>
    <row r="3310" spans="1:12" x14ac:dyDescent="0.3">
      <c r="A3310" s="21">
        <v>43629</v>
      </c>
      <c r="B3310" s="20" t="s">
        <v>761</v>
      </c>
      <c r="C3310" s="20" t="s">
        <v>762</v>
      </c>
      <c r="D3310" s="20" t="s">
        <v>759</v>
      </c>
      <c r="E3310" s="20">
        <v>10440</v>
      </c>
      <c r="F3310" s="20" t="s">
        <v>958</v>
      </c>
      <c r="G3310" s="20">
        <v>29</v>
      </c>
      <c r="H3310" s="20">
        <v>360</v>
      </c>
      <c r="I3310" s="20">
        <v>685.05</v>
      </c>
      <c r="J3310" s="20">
        <v>2019</v>
      </c>
      <c r="K3310" s="20">
        <v>6</v>
      </c>
      <c r="L3310" s="20">
        <v>24</v>
      </c>
    </row>
    <row r="3311" spans="1:12" x14ac:dyDescent="0.3">
      <c r="A3311" s="21">
        <v>43629</v>
      </c>
      <c r="B3311" s="20" t="s">
        <v>764</v>
      </c>
      <c r="C3311" s="20" t="s">
        <v>765</v>
      </c>
      <c r="D3311" s="20" t="s">
        <v>759</v>
      </c>
      <c r="E3311" s="20">
        <v>8280</v>
      </c>
      <c r="F3311" s="20" t="s">
        <v>959</v>
      </c>
      <c r="G3311" s="20">
        <v>23</v>
      </c>
      <c r="H3311" s="20">
        <v>360</v>
      </c>
      <c r="I3311" s="20">
        <v>526.45000000000005</v>
      </c>
      <c r="J3311" s="20">
        <v>2019</v>
      </c>
      <c r="K3311" s="20">
        <v>6</v>
      </c>
      <c r="L3311" s="20">
        <v>24</v>
      </c>
    </row>
    <row r="3312" spans="1:12" x14ac:dyDescent="0.3">
      <c r="A3312" s="21">
        <v>43629</v>
      </c>
      <c r="B3312" s="20" t="s">
        <v>767</v>
      </c>
      <c r="C3312" s="20" t="s">
        <v>768</v>
      </c>
      <c r="D3312" s="20" t="s">
        <v>759</v>
      </c>
      <c r="E3312" s="20">
        <v>9720</v>
      </c>
      <c r="F3312" s="20" t="s">
        <v>995</v>
      </c>
      <c r="G3312" s="20">
        <v>27</v>
      </c>
      <c r="H3312" s="20">
        <v>360</v>
      </c>
      <c r="I3312" s="20">
        <v>434.6</v>
      </c>
      <c r="J3312" s="20">
        <v>2019</v>
      </c>
      <c r="K3312" s="20">
        <v>6</v>
      </c>
      <c r="L3312" s="20">
        <v>24</v>
      </c>
    </row>
    <row r="3313" spans="1:12" x14ac:dyDescent="0.3">
      <c r="A3313" s="21">
        <v>43629</v>
      </c>
      <c r="B3313" s="20" t="s">
        <v>770</v>
      </c>
      <c r="C3313" s="20" t="s">
        <v>771</v>
      </c>
      <c r="D3313" s="20" t="s">
        <v>759</v>
      </c>
      <c r="E3313" s="20">
        <v>12600</v>
      </c>
      <c r="F3313" s="20" t="s">
        <v>961</v>
      </c>
      <c r="G3313" s="20">
        <v>35</v>
      </c>
      <c r="H3313" s="20">
        <v>360</v>
      </c>
      <c r="I3313" s="20">
        <v>764.1</v>
      </c>
      <c r="J3313" s="20">
        <v>2019</v>
      </c>
      <c r="K3313" s="20">
        <v>6</v>
      </c>
      <c r="L3313" s="20">
        <v>24</v>
      </c>
    </row>
    <row r="3314" spans="1:12" x14ac:dyDescent="0.3">
      <c r="A3314" s="21">
        <v>43629</v>
      </c>
      <c r="B3314" s="20" t="s">
        <v>773</v>
      </c>
      <c r="C3314" s="20" t="s">
        <v>774</v>
      </c>
      <c r="D3314" s="20" t="s">
        <v>759</v>
      </c>
      <c r="E3314" s="20">
        <v>12240</v>
      </c>
      <c r="F3314" s="20" t="s">
        <v>962</v>
      </c>
      <c r="G3314" s="20">
        <v>34</v>
      </c>
      <c r="H3314" s="20">
        <v>360</v>
      </c>
      <c r="I3314" s="20">
        <v>749.3</v>
      </c>
      <c r="J3314" s="20">
        <v>2019</v>
      </c>
      <c r="K3314" s="20">
        <v>6</v>
      </c>
      <c r="L3314" s="20">
        <v>24</v>
      </c>
    </row>
    <row r="3315" spans="1:12" x14ac:dyDescent="0.3">
      <c r="A3315" s="21">
        <v>43628</v>
      </c>
      <c r="B3315" s="20" t="s">
        <v>757</v>
      </c>
      <c r="C3315" s="20" t="s">
        <v>758</v>
      </c>
      <c r="D3315" s="20" t="s">
        <v>759</v>
      </c>
      <c r="E3315" s="20">
        <v>12960</v>
      </c>
      <c r="F3315" s="20" t="s">
        <v>957</v>
      </c>
      <c r="G3315" s="20">
        <v>36</v>
      </c>
      <c r="H3315" s="20">
        <v>360</v>
      </c>
      <c r="I3315" s="20">
        <v>794.09</v>
      </c>
      <c r="J3315" s="20">
        <v>2019</v>
      </c>
      <c r="K3315" s="20">
        <v>6</v>
      </c>
      <c r="L3315" s="20">
        <v>24</v>
      </c>
    </row>
    <row r="3316" spans="1:12" x14ac:dyDescent="0.3">
      <c r="A3316" s="21">
        <v>43628</v>
      </c>
      <c r="B3316" s="20" t="s">
        <v>761</v>
      </c>
      <c r="C3316" s="20" t="s">
        <v>762</v>
      </c>
      <c r="D3316" s="20" t="s">
        <v>759</v>
      </c>
      <c r="E3316" s="20">
        <v>12600</v>
      </c>
      <c r="F3316" s="20" t="s">
        <v>958</v>
      </c>
      <c r="G3316" s="20">
        <v>35</v>
      </c>
      <c r="H3316" s="20">
        <v>360</v>
      </c>
      <c r="I3316" s="20">
        <v>804</v>
      </c>
      <c r="J3316" s="20">
        <v>2019</v>
      </c>
      <c r="K3316" s="20">
        <v>6</v>
      </c>
      <c r="L3316" s="20">
        <v>24</v>
      </c>
    </row>
    <row r="3317" spans="1:12" x14ac:dyDescent="0.3">
      <c r="A3317" s="21">
        <v>43628</v>
      </c>
      <c r="B3317" s="20" t="s">
        <v>764</v>
      </c>
      <c r="C3317" s="20" t="s">
        <v>765</v>
      </c>
      <c r="D3317" s="20" t="s">
        <v>759</v>
      </c>
      <c r="E3317" s="20">
        <v>9720</v>
      </c>
      <c r="F3317" s="20" t="s">
        <v>959</v>
      </c>
      <c r="G3317" s="20">
        <v>27</v>
      </c>
      <c r="H3317" s="20">
        <v>360</v>
      </c>
      <c r="I3317" s="20">
        <v>627.85</v>
      </c>
      <c r="J3317" s="20">
        <v>2019</v>
      </c>
      <c r="K3317" s="20">
        <v>6</v>
      </c>
      <c r="L3317" s="20">
        <v>24</v>
      </c>
    </row>
    <row r="3318" spans="1:12" x14ac:dyDescent="0.3">
      <c r="A3318" s="21">
        <v>43628</v>
      </c>
      <c r="B3318" s="20" t="s">
        <v>770</v>
      </c>
      <c r="C3318" s="20" t="s">
        <v>771</v>
      </c>
      <c r="D3318" s="20" t="s">
        <v>759</v>
      </c>
      <c r="E3318" s="20">
        <v>13320</v>
      </c>
      <c r="F3318" s="20" t="s">
        <v>961</v>
      </c>
      <c r="G3318" s="20">
        <v>37</v>
      </c>
      <c r="H3318" s="20">
        <v>360</v>
      </c>
      <c r="I3318" s="20">
        <v>813.4</v>
      </c>
      <c r="J3318" s="20">
        <v>2019</v>
      </c>
      <c r="K3318" s="20">
        <v>6</v>
      </c>
      <c r="L3318" s="20">
        <v>24</v>
      </c>
    </row>
    <row r="3319" spans="1:12" x14ac:dyDescent="0.3">
      <c r="A3319" s="21">
        <v>43628</v>
      </c>
      <c r="B3319" s="20" t="s">
        <v>773</v>
      </c>
      <c r="C3319" s="20" t="s">
        <v>774</v>
      </c>
      <c r="D3319" s="20" t="s">
        <v>759</v>
      </c>
      <c r="E3319" s="20">
        <v>13680</v>
      </c>
      <c r="F3319" s="20" t="s">
        <v>962</v>
      </c>
      <c r="G3319" s="20">
        <v>38</v>
      </c>
      <c r="H3319" s="20">
        <v>360</v>
      </c>
      <c r="I3319" s="20">
        <v>847.7</v>
      </c>
      <c r="J3319" s="20">
        <v>2019</v>
      </c>
      <c r="K3319" s="20">
        <v>6</v>
      </c>
      <c r="L3319" s="20">
        <v>24</v>
      </c>
    </row>
    <row r="3320" spans="1:12" x14ac:dyDescent="0.3">
      <c r="A3320" s="21">
        <v>43626</v>
      </c>
      <c r="B3320" s="20" t="s">
        <v>826</v>
      </c>
      <c r="C3320" s="20" t="s">
        <v>827</v>
      </c>
      <c r="D3320" s="20" t="s">
        <v>759</v>
      </c>
      <c r="E3320" s="20">
        <v>32400</v>
      </c>
      <c r="F3320" s="20" t="s">
        <v>963</v>
      </c>
      <c r="G3320" s="20">
        <v>90</v>
      </c>
      <c r="H3320" s="20">
        <v>360</v>
      </c>
      <c r="I3320" s="20">
        <v>1918.8</v>
      </c>
      <c r="J3320" s="20">
        <v>2019</v>
      </c>
      <c r="K3320" s="20">
        <v>6</v>
      </c>
      <c r="L3320" s="20">
        <v>24</v>
      </c>
    </row>
    <row r="3321" spans="1:12" x14ac:dyDescent="0.3">
      <c r="A3321" s="21">
        <v>43626</v>
      </c>
      <c r="B3321" s="20" t="s">
        <v>757</v>
      </c>
      <c r="C3321" s="20" t="s">
        <v>758</v>
      </c>
      <c r="D3321" s="20" t="s">
        <v>759</v>
      </c>
      <c r="E3321" s="20">
        <v>9720</v>
      </c>
      <c r="F3321" s="20" t="s">
        <v>964</v>
      </c>
      <c r="G3321" s="20">
        <v>27</v>
      </c>
      <c r="H3321" s="20">
        <v>360</v>
      </c>
      <c r="I3321" s="20">
        <v>607.79999999999995</v>
      </c>
      <c r="J3321" s="20">
        <v>2019</v>
      </c>
      <c r="K3321" s="20">
        <v>6</v>
      </c>
      <c r="L3321" s="20">
        <v>24</v>
      </c>
    </row>
    <row r="3322" spans="1:12" x14ac:dyDescent="0.3">
      <c r="A3322" s="21">
        <v>43626</v>
      </c>
      <c r="B3322" s="20" t="s">
        <v>761</v>
      </c>
      <c r="C3322" s="20" t="s">
        <v>762</v>
      </c>
      <c r="D3322" s="20" t="s">
        <v>759</v>
      </c>
      <c r="E3322" s="20">
        <v>8640</v>
      </c>
      <c r="F3322" s="20" t="s">
        <v>965</v>
      </c>
      <c r="G3322" s="20">
        <v>24</v>
      </c>
      <c r="H3322" s="20">
        <v>360</v>
      </c>
      <c r="I3322" s="20">
        <v>571.1</v>
      </c>
      <c r="J3322" s="20">
        <v>2019</v>
      </c>
      <c r="K3322" s="20">
        <v>6</v>
      </c>
      <c r="L3322" s="20">
        <v>24</v>
      </c>
    </row>
    <row r="3323" spans="1:12" x14ac:dyDescent="0.3">
      <c r="A3323" s="21">
        <v>43626</v>
      </c>
      <c r="B3323" s="20" t="s">
        <v>764</v>
      </c>
      <c r="C3323" s="20" t="s">
        <v>765</v>
      </c>
      <c r="D3323" s="20" t="s">
        <v>759</v>
      </c>
      <c r="E3323" s="20">
        <v>7200</v>
      </c>
      <c r="F3323" s="20" t="s">
        <v>966</v>
      </c>
      <c r="G3323" s="20">
        <v>20</v>
      </c>
      <c r="H3323" s="20">
        <v>360</v>
      </c>
      <c r="I3323" s="20">
        <v>463.1</v>
      </c>
      <c r="J3323" s="20">
        <v>2019</v>
      </c>
      <c r="K3323" s="20">
        <v>6</v>
      </c>
      <c r="L3323" s="20">
        <v>24</v>
      </c>
    </row>
    <row r="3324" spans="1:12" x14ac:dyDescent="0.3">
      <c r="A3324" s="21">
        <v>43626</v>
      </c>
      <c r="B3324" s="20" t="s">
        <v>767</v>
      </c>
      <c r="C3324" s="20" t="s">
        <v>768</v>
      </c>
      <c r="D3324" s="20" t="s">
        <v>759</v>
      </c>
      <c r="E3324" s="20">
        <v>3240</v>
      </c>
      <c r="F3324" s="20" t="s">
        <v>995</v>
      </c>
      <c r="G3324" s="20">
        <v>9</v>
      </c>
      <c r="H3324" s="20">
        <v>360</v>
      </c>
      <c r="I3324" s="20">
        <v>144.44999999999999</v>
      </c>
      <c r="J3324" s="20">
        <v>2019</v>
      </c>
      <c r="K3324" s="20">
        <v>6</v>
      </c>
      <c r="L3324" s="20">
        <v>24</v>
      </c>
    </row>
    <row r="3325" spans="1:12" x14ac:dyDescent="0.3">
      <c r="A3325" s="21">
        <v>43626</v>
      </c>
      <c r="B3325" s="20" t="s">
        <v>770</v>
      </c>
      <c r="C3325" s="20" t="s">
        <v>771</v>
      </c>
      <c r="D3325" s="20" t="s">
        <v>759</v>
      </c>
      <c r="E3325" s="20">
        <v>11520</v>
      </c>
      <c r="F3325" s="20" t="s">
        <v>968</v>
      </c>
      <c r="G3325" s="20">
        <v>32</v>
      </c>
      <c r="H3325" s="20">
        <v>360</v>
      </c>
      <c r="I3325" s="20">
        <v>706.9</v>
      </c>
      <c r="J3325" s="20">
        <v>2019</v>
      </c>
      <c r="K3325" s="20">
        <v>6</v>
      </c>
      <c r="L3325" s="20">
        <v>24</v>
      </c>
    </row>
    <row r="3326" spans="1:12" x14ac:dyDescent="0.3">
      <c r="A3326" s="21">
        <v>43626</v>
      </c>
      <c r="B3326" s="20" t="s">
        <v>773</v>
      </c>
      <c r="C3326" s="20" t="s">
        <v>774</v>
      </c>
      <c r="D3326" s="20" t="s">
        <v>759</v>
      </c>
      <c r="E3326" s="20">
        <v>10800</v>
      </c>
      <c r="F3326" s="20" t="s">
        <v>969</v>
      </c>
      <c r="G3326" s="20">
        <v>30</v>
      </c>
      <c r="H3326" s="20">
        <v>360</v>
      </c>
      <c r="I3326" s="20">
        <v>666.25</v>
      </c>
      <c r="J3326" s="20">
        <v>2019</v>
      </c>
      <c r="K3326" s="20">
        <v>6</v>
      </c>
      <c r="L3326" s="20">
        <v>24</v>
      </c>
    </row>
    <row r="3327" spans="1:12" x14ac:dyDescent="0.3">
      <c r="A3327" s="21">
        <v>43626</v>
      </c>
      <c r="B3327" s="20" t="s">
        <v>757</v>
      </c>
      <c r="C3327" s="20" t="s">
        <v>758</v>
      </c>
      <c r="D3327" s="20" t="s">
        <v>759</v>
      </c>
      <c r="E3327" s="20">
        <v>9720</v>
      </c>
      <c r="F3327" s="20" t="s">
        <v>964</v>
      </c>
      <c r="G3327" s="20">
        <v>27</v>
      </c>
      <c r="H3327" s="20">
        <v>360</v>
      </c>
      <c r="I3327" s="20">
        <v>613.25</v>
      </c>
      <c r="J3327" s="20">
        <v>2019</v>
      </c>
      <c r="K3327" s="20">
        <v>6</v>
      </c>
      <c r="L3327" s="20">
        <v>24</v>
      </c>
    </row>
    <row r="3328" spans="1:12" x14ac:dyDescent="0.3">
      <c r="A3328" s="21">
        <v>43626</v>
      </c>
      <c r="B3328" s="20" t="s">
        <v>761</v>
      </c>
      <c r="C3328" s="20" t="s">
        <v>762</v>
      </c>
      <c r="D3328" s="20" t="s">
        <v>759</v>
      </c>
      <c r="E3328" s="20">
        <v>11520</v>
      </c>
      <c r="F3328" s="20" t="s">
        <v>965</v>
      </c>
      <c r="G3328" s="20">
        <v>32</v>
      </c>
      <c r="H3328" s="20">
        <v>360</v>
      </c>
      <c r="I3328" s="20">
        <v>760.3</v>
      </c>
      <c r="J3328" s="20">
        <v>2019</v>
      </c>
      <c r="K3328" s="20">
        <v>6</v>
      </c>
      <c r="L3328" s="20">
        <v>24</v>
      </c>
    </row>
    <row r="3329" spans="1:12" x14ac:dyDescent="0.3">
      <c r="A3329" s="21">
        <v>43626</v>
      </c>
      <c r="B3329" s="20" t="s">
        <v>764</v>
      </c>
      <c r="C3329" s="20" t="s">
        <v>765</v>
      </c>
      <c r="D3329" s="20" t="s">
        <v>759</v>
      </c>
      <c r="E3329" s="20">
        <v>8640</v>
      </c>
      <c r="F3329" s="20" t="s">
        <v>966</v>
      </c>
      <c r="G3329" s="20">
        <v>24</v>
      </c>
      <c r="H3329" s="20">
        <v>360</v>
      </c>
      <c r="I3329" s="20">
        <v>557.70000000000005</v>
      </c>
      <c r="J3329" s="20">
        <v>2019</v>
      </c>
      <c r="K3329" s="20">
        <v>6</v>
      </c>
      <c r="L3329" s="20">
        <v>24</v>
      </c>
    </row>
    <row r="3330" spans="1:12" x14ac:dyDescent="0.3">
      <c r="A3330" s="21">
        <v>43626</v>
      </c>
      <c r="B3330" s="20" t="s">
        <v>767</v>
      </c>
      <c r="C3330" s="20" t="s">
        <v>768</v>
      </c>
      <c r="D3330" s="20" t="s">
        <v>759</v>
      </c>
      <c r="E3330" s="20">
        <v>2880</v>
      </c>
      <c r="F3330" s="20" t="s">
        <v>995</v>
      </c>
      <c r="G3330" s="20">
        <v>8</v>
      </c>
      <c r="H3330" s="20">
        <v>360</v>
      </c>
      <c r="I3330" s="20">
        <v>125.2</v>
      </c>
      <c r="J3330" s="20">
        <v>2019</v>
      </c>
      <c r="K3330" s="20">
        <v>6</v>
      </c>
      <c r="L3330" s="20">
        <v>24</v>
      </c>
    </row>
    <row r="3331" spans="1:12" x14ac:dyDescent="0.3">
      <c r="A3331" s="21">
        <v>43626</v>
      </c>
      <c r="B3331" s="20" t="s">
        <v>770</v>
      </c>
      <c r="C3331" s="20" t="s">
        <v>771</v>
      </c>
      <c r="D3331" s="20" t="s">
        <v>759</v>
      </c>
      <c r="E3331" s="20">
        <v>12960</v>
      </c>
      <c r="F3331" s="20" t="s">
        <v>968</v>
      </c>
      <c r="G3331" s="20">
        <v>36</v>
      </c>
      <c r="H3331" s="20">
        <v>360</v>
      </c>
      <c r="I3331" s="20">
        <v>790.8</v>
      </c>
      <c r="J3331" s="20">
        <v>2019</v>
      </c>
      <c r="K3331" s="20">
        <v>6</v>
      </c>
      <c r="L3331" s="20">
        <v>24</v>
      </c>
    </row>
    <row r="3332" spans="1:12" x14ac:dyDescent="0.3">
      <c r="A3332" s="21">
        <v>43626</v>
      </c>
      <c r="B3332" s="20" t="s">
        <v>773</v>
      </c>
      <c r="C3332" s="20" t="s">
        <v>774</v>
      </c>
      <c r="D3332" s="20" t="s">
        <v>759</v>
      </c>
      <c r="E3332" s="20">
        <v>12600</v>
      </c>
      <c r="F3332" s="20" t="s">
        <v>969</v>
      </c>
      <c r="G3332" s="20">
        <v>35</v>
      </c>
      <c r="H3332" s="20">
        <v>360</v>
      </c>
      <c r="I3332" s="20">
        <v>779.55</v>
      </c>
      <c r="J3332" s="20">
        <v>2019</v>
      </c>
      <c r="K3332" s="20">
        <v>6</v>
      </c>
      <c r="L3332" s="20">
        <v>24</v>
      </c>
    </row>
    <row r="3333" spans="1:12" x14ac:dyDescent="0.3">
      <c r="A3333" s="21">
        <v>43626</v>
      </c>
      <c r="B3333" s="20" t="s">
        <v>757</v>
      </c>
      <c r="C3333" s="20" t="s">
        <v>758</v>
      </c>
      <c r="D3333" s="20" t="s">
        <v>759</v>
      </c>
      <c r="E3333" s="20">
        <v>12240</v>
      </c>
      <c r="F3333" s="20" t="s">
        <v>964</v>
      </c>
      <c r="G3333" s="20">
        <v>34</v>
      </c>
      <c r="H3333" s="20">
        <v>360</v>
      </c>
      <c r="I3333" s="20">
        <v>764.9</v>
      </c>
      <c r="J3333" s="20">
        <v>2019</v>
      </c>
      <c r="K3333" s="20">
        <v>6</v>
      </c>
      <c r="L3333" s="20">
        <v>24</v>
      </c>
    </row>
    <row r="3334" spans="1:12" x14ac:dyDescent="0.3">
      <c r="A3334" s="21">
        <v>43626</v>
      </c>
      <c r="B3334" s="20" t="s">
        <v>761</v>
      </c>
      <c r="C3334" s="20" t="s">
        <v>762</v>
      </c>
      <c r="D3334" s="20" t="s">
        <v>759</v>
      </c>
      <c r="E3334" s="20">
        <v>11520</v>
      </c>
      <c r="F3334" s="20" t="s">
        <v>965</v>
      </c>
      <c r="G3334" s="20">
        <v>32</v>
      </c>
      <c r="H3334" s="20">
        <v>360</v>
      </c>
      <c r="I3334" s="20">
        <v>752.7</v>
      </c>
      <c r="J3334" s="20">
        <v>2019</v>
      </c>
      <c r="K3334" s="20">
        <v>6</v>
      </c>
      <c r="L3334" s="20">
        <v>24</v>
      </c>
    </row>
    <row r="3335" spans="1:12" x14ac:dyDescent="0.3">
      <c r="A3335" s="21">
        <v>43626</v>
      </c>
      <c r="B3335" s="20" t="s">
        <v>764</v>
      </c>
      <c r="C3335" s="20" t="s">
        <v>765</v>
      </c>
      <c r="D3335" s="20" t="s">
        <v>759</v>
      </c>
      <c r="E3335" s="20">
        <v>9360</v>
      </c>
      <c r="F3335" s="20" t="s">
        <v>966</v>
      </c>
      <c r="G3335" s="20">
        <v>26</v>
      </c>
      <c r="H3335" s="20">
        <v>360</v>
      </c>
      <c r="I3335" s="20">
        <v>573.04999999999995</v>
      </c>
      <c r="J3335" s="20">
        <v>2019</v>
      </c>
      <c r="K3335" s="20">
        <v>6</v>
      </c>
      <c r="L3335" s="20">
        <v>24</v>
      </c>
    </row>
    <row r="3336" spans="1:12" x14ac:dyDescent="0.3">
      <c r="A3336" s="21">
        <v>43626</v>
      </c>
      <c r="B3336" s="20" t="s">
        <v>767</v>
      </c>
      <c r="C3336" s="20" t="s">
        <v>768</v>
      </c>
      <c r="D3336" s="20" t="s">
        <v>759</v>
      </c>
      <c r="E3336" s="20">
        <v>2160</v>
      </c>
      <c r="F3336" s="20" t="s">
        <v>995</v>
      </c>
      <c r="G3336" s="20">
        <v>6</v>
      </c>
      <c r="H3336" s="20">
        <v>360</v>
      </c>
      <c r="I3336" s="20">
        <v>96.03</v>
      </c>
      <c r="J3336" s="20">
        <v>2019</v>
      </c>
      <c r="K3336" s="20">
        <v>6</v>
      </c>
      <c r="L3336" s="20">
        <v>24</v>
      </c>
    </row>
    <row r="3337" spans="1:12" x14ac:dyDescent="0.3">
      <c r="A3337" s="21">
        <v>43626</v>
      </c>
      <c r="B3337" s="20" t="s">
        <v>770</v>
      </c>
      <c r="C3337" s="20" t="s">
        <v>771</v>
      </c>
      <c r="D3337" s="20" t="s">
        <v>759</v>
      </c>
      <c r="E3337" s="20">
        <v>13680</v>
      </c>
      <c r="F3337" s="20" t="s">
        <v>968</v>
      </c>
      <c r="G3337" s="20">
        <v>38</v>
      </c>
      <c r="H3337" s="20">
        <v>360</v>
      </c>
      <c r="I3337" s="20">
        <v>831.95</v>
      </c>
      <c r="J3337" s="20">
        <v>2019</v>
      </c>
      <c r="K3337" s="20">
        <v>6</v>
      </c>
      <c r="L3337" s="20">
        <v>24</v>
      </c>
    </row>
    <row r="3338" spans="1:12" x14ac:dyDescent="0.3">
      <c r="A3338" s="21">
        <v>43626</v>
      </c>
      <c r="B3338" s="20" t="s">
        <v>773</v>
      </c>
      <c r="C3338" s="20" t="s">
        <v>774</v>
      </c>
      <c r="D3338" s="20" t="s">
        <v>759</v>
      </c>
      <c r="E3338" s="20">
        <v>12240</v>
      </c>
      <c r="F3338" s="20" t="s">
        <v>969</v>
      </c>
      <c r="G3338" s="20">
        <v>34</v>
      </c>
      <c r="H3338" s="20">
        <v>360</v>
      </c>
      <c r="I3338" s="20">
        <v>755.15</v>
      </c>
      <c r="J3338" s="20">
        <v>2019</v>
      </c>
      <c r="K3338" s="20">
        <v>6</v>
      </c>
      <c r="L3338" s="20">
        <v>24</v>
      </c>
    </row>
    <row r="3339" spans="1:12" x14ac:dyDescent="0.3">
      <c r="A3339" s="21">
        <v>43622</v>
      </c>
      <c r="B3339" s="20" t="s">
        <v>757</v>
      </c>
      <c r="C3339" s="20" t="s">
        <v>758</v>
      </c>
      <c r="D3339" s="20" t="s">
        <v>759</v>
      </c>
      <c r="E3339" s="20">
        <v>11520</v>
      </c>
      <c r="F3339" s="20" t="s">
        <v>964</v>
      </c>
      <c r="G3339" s="20">
        <v>32</v>
      </c>
      <c r="H3339" s="20">
        <v>360</v>
      </c>
      <c r="I3339" s="20">
        <v>718.65</v>
      </c>
      <c r="J3339" s="20">
        <v>2019</v>
      </c>
      <c r="K3339" s="20">
        <v>6</v>
      </c>
      <c r="L3339" s="20">
        <v>23</v>
      </c>
    </row>
    <row r="3340" spans="1:12" x14ac:dyDescent="0.3">
      <c r="A3340" s="21">
        <v>43622</v>
      </c>
      <c r="B3340" s="20" t="s">
        <v>761</v>
      </c>
      <c r="C3340" s="20" t="s">
        <v>762</v>
      </c>
      <c r="D3340" s="20" t="s">
        <v>759</v>
      </c>
      <c r="E3340" s="20">
        <v>11160</v>
      </c>
      <c r="F3340" s="20" t="s">
        <v>965</v>
      </c>
      <c r="G3340" s="20">
        <v>31</v>
      </c>
      <c r="H3340" s="20">
        <v>360</v>
      </c>
      <c r="I3340" s="20">
        <v>732.9</v>
      </c>
      <c r="J3340" s="20">
        <v>2019</v>
      </c>
      <c r="K3340" s="20">
        <v>6</v>
      </c>
      <c r="L3340" s="20">
        <v>23</v>
      </c>
    </row>
    <row r="3341" spans="1:12" x14ac:dyDescent="0.3">
      <c r="A3341" s="21">
        <v>43622</v>
      </c>
      <c r="B3341" s="20" t="s">
        <v>764</v>
      </c>
      <c r="C3341" s="20" t="s">
        <v>765</v>
      </c>
      <c r="D3341" s="20" t="s">
        <v>759</v>
      </c>
      <c r="E3341" s="20">
        <v>9000</v>
      </c>
      <c r="F3341" s="20" t="s">
        <v>966</v>
      </c>
      <c r="G3341" s="20">
        <v>25</v>
      </c>
      <c r="H3341" s="20">
        <v>360</v>
      </c>
      <c r="I3341" s="20">
        <v>552.75</v>
      </c>
      <c r="J3341" s="20">
        <v>2019</v>
      </c>
      <c r="K3341" s="20">
        <v>6</v>
      </c>
      <c r="L3341" s="20">
        <v>23</v>
      </c>
    </row>
    <row r="3342" spans="1:12" x14ac:dyDescent="0.3">
      <c r="A3342" s="21">
        <v>43622</v>
      </c>
      <c r="B3342" s="20" t="s">
        <v>767</v>
      </c>
      <c r="C3342" s="20" t="s">
        <v>768</v>
      </c>
      <c r="D3342" s="20" t="s">
        <v>759</v>
      </c>
      <c r="E3342" s="20">
        <v>1440</v>
      </c>
      <c r="F3342" s="20" t="s">
        <v>995</v>
      </c>
      <c r="G3342" s="20">
        <v>4</v>
      </c>
      <c r="H3342" s="20">
        <v>360</v>
      </c>
      <c r="I3342" s="20">
        <v>63.85</v>
      </c>
      <c r="J3342" s="20">
        <v>2019</v>
      </c>
      <c r="K3342" s="20">
        <v>6</v>
      </c>
      <c r="L3342" s="20">
        <v>23</v>
      </c>
    </row>
    <row r="3343" spans="1:12" x14ac:dyDescent="0.3">
      <c r="A3343" s="21">
        <v>43622</v>
      </c>
      <c r="B3343" s="20" t="s">
        <v>770</v>
      </c>
      <c r="C3343" s="20" t="s">
        <v>771</v>
      </c>
      <c r="D3343" s="20" t="s">
        <v>759</v>
      </c>
      <c r="E3343" s="20">
        <v>12960</v>
      </c>
      <c r="F3343" s="20" t="s">
        <v>968</v>
      </c>
      <c r="G3343" s="20">
        <v>36</v>
      </c>
      <c r="H3343" s="20">
        <v>360</v>
      </c>
      <c r="I3343" s="20">
        <v>787.3</v>
      </c>
      <c r="J3343" s="20">
        <v>2019</v>
      </c>
      <c r="K3343" s="20">
        <v>6</v>
      </c>
      <c r="L3343" s="20">
        <v>23</v>
      </c>
    </row>
    <row r="3344" spans="1:12" x14ac:dyDescent="0.3">
      <c r="A3344" s="21">
        <v>43622</v>
      </c>
      <c r="B3344" s="20" t="s">
        <v>773</v>
      </c>
      <c r="C3344" s="20" t="s">
        <v>774</v>
      </c>
      <c r="D3344" s="20" t="s">
        <v>759</v>
      </c>
      <c r="E3344" s="20">
        <v>13680</v>
      </c>
      <c r="F3344" s="20" t="s">
        <v>969</v>
      </c>
      <c r="G3344" s="20">
        <v>38</v>
      </c>
      <c r="H3344" s="20">
        <v>360</v>
      </c>
      <c r="I3344" s="20">
        <v>841.4</v>
      </c>
      <c r="J3344" s="20">
        <v>2019</v>
      </c>
      <c r="K3344" s="20">
        <v>6</v>
      </c>
      <c r="L3344" s="20">
        <v>23</v>
      </c>
    </row>
    <row r="3345" spans="1:12" x14ac:dyDescent="0.3">
      <c r="A3345" s="21">
        <v>43622</v>
      </c>
      <c r="B3345" s="20" t="s">
        <v>757</v>
      </c>
      <c r="C3345" s="20" t="s">
        <v>758</v>
      </c>
      <c r="D3345" s="20" t="s">
        <v>759</v>
      </c>
      <c r="E3345" s="20">
        <v>10080</v>
      </c>
      <c r="F3345" s="20" t="s">
        <v>964</v>
      </c>
      <c r="G3345" s="20">
        <v>28</v>
      </c>
      <c r="H3345" s="20">
        <v>360</v>
      </c>
      <c r="I3345" s="20">
        <v>632</v>
      </c>
      <c r="J3345" s="20">
        <v>2019</v>
      </c>
      <c r="K3345" s="20">
        <v>6</v>
      </c>
      <c r="L3345" s="20">
        <v>23</v>
      </c>
    </row>
    <row r="3346" spans="1:12" x14ac:dyDescent="0.3">
      <c r="A3346" s="21">
        <v>43622</v>
      </c>
      <c r="B3346" s="20" t="s">
        <v>761</v>
      </c>
      <c r="C3346" s="20" t="s">
        <v>762</v>
      </c>
      <c r="D3346" s="20" t="s">
        <v>759</v>
      </c>
      <c r="E3346" s="20">
        <v>11160</v>
      </c>
      <c r="F3346" s="20" t="s">
        <v>965</v>
      </c>
      <c r="G3346" s="20">
        <v>31</v>
      </c>
      <c r="H3346" s="20">
        <v>360</v>
      </c>
      <c r="I3346" s="20">
        <v>736</v>
      </c>
      <c r="J3346" s="20">
        <v>2019</v>
      </c>
      <c r="K3346" s="20">
        <v>6</v>
      </c>
      <c r="L3346" s="20">
        <v>23</v>
      </c>
    </row>
    <row r="3347" spans="1:12" x14ac:dyDescent="0.3">
      <c r="A3347" s="21">
        <v>43622</v>
      </c>
      <c r="B3347" s="20" t="s">
        <v>764</v>
      </c>
      <c r="C3347" s="20" t="s">
        <v>765</v>
      </c>
      <c r="D3347" s="20" t="s">
        <v>759</v>
      </c>
      <c r="E3347" s="20">
        <v>9000</v>
      </c>
      <c r="F3347" s="20" t="s">
        <v>966</v>
      </c>
      <c r="G3347" s="20">
        <v>25</v>
      </c>
      <c r="H3347" s="20">
        <v>360</v>
      </c>
      <c r="I3347" s="20">
        <v>578.70000000000005</v>
      </c>
      <c r="J3347" s="20">
        <v>2019</v>
      </c>
      <c r="K3347" s="20">
        <v>6</v>
      </c>
      <c r="L3347" s="20">
        <v>23</v>
      </c>
    </row>
    <row r="3348" spans="1:12" x14ac:dyDescent="0.3">
      <c r="A3348" s="21">
        <v>43622</v>
      </c>
      <c r="B3348" s="20" t="s">
        <v>767</v>
      </c>
      <c r="C3348" s="20" t="s">
        <v>768</v>
      </c>
      <c r="D3348" s="20" t="s">
        <v>759</v>
      </c>
      <c r="E3348" s="20">
        <v>1440</v>
      </c>
      <c r="F3348" s="20" t="s">
        <v>995</v>
      </c>
      <c r="G3348" s="20">
        <v>4</v>
      </c>
      <c r="H3348" s="20">
        <v>360</v>
      </c>
      <c r="I3348" s="20">
        <v>61.02</v>
      </c>
      <c r="J3348" s="20">
        <v>2019</v>
      </c>
      <c r="K3348" s="20">
        <v>6</v>
      </c>
      <c r="L3348" s="20">
        <v>23</v>
      </c>
    </row>
    <row r="3349" spans="1:12" x14ac:dyDescent="0.3">
      <c r="A3349" s="21">
        <v>43622</v>
      </c>
      <c r="B3349" s="20" t="s">
        <v>770</v>
      </c>
      <c r="C3349" s="20" t="s">
        <v>771</v>
      </c>
      <c r="D3349" s="20" t="s">
        <v>759</v>
      </c>
      <c r="E3349" s="20">
        <v>12960</v>
      </c>
      <c r="F3349" s="20" t="s">
        <v>968</v>
      </c>
      <c r="G3349" s="20">
        <v>36</v>
      </c>
      <c r="H3349" s="20">
        <v>360</v>
      </c>
      <c r="I3349" s="20">
        <v>792.5</v>
      </c>
      <c r="J3349" s="20">
        <v>2019</v>
      </c>
      <c r="K3349" s="20">
        <v>6</v>
      </c>
      <c r="L3349" s="20">
        <v>23</v>
      </c>
    </row>
    <row r="3350" spans="1:12" x14ac:dyDescent="0.3">
      <c r="A3350" s="21">
        <v>43622</v>
      </c>
      <c r="B3350" s="20" t="s">
        <v>773</v>
      </c>
      <c r="C3350" s="20" t="s">
        <v>774</v>
      </c>
      <c r="D3350" s="20" t="s">
        <v>759</v>
      </c>
      <c r="E3350" s="20">
        <v>12600</v>
      </c>
      <c r="F3350" s="20" t="s">
        <v>969</v>
      </c>
      <c r="G3350" s="20">
        <v>35</v>
      </c>
      <c r="H3350" s="20">
        <v>360</v>
      </c>
      <c r="I3350" s="20">
        <v>778.85</v>
      </c>
      <c r="J3350" s="20">
        <v>2019</v>
      </c>
      <c r="K3350" s="20">
        <v>6</v>
      </c>
      <c r="L3350" s="20">
        <v>23</v>
      </c>
    </row>
    <row r="3351" spans="1:12" x14ac:dyDescent="0.3">
      <c r="A3351" s="21">
        <v>43622</v>
      </c>
      <c r="B3351" s="20" t="s">
        <v>757</v>
      </c>
      <c r="C3351" s="20" t="s">
        <v>758</v>
      </c>
      <c r="D3351" s="20" t="s">
        <v>759</v>
      </c>
      <c r="E3351" s="20">
        <v>11160</v>
      </c>
      <c r="F3351" s="20" t="s">
        <v>964</v>
      </c>
      <c r="G3351" s="20">
        <v>31</v>
      </c>
      <c r="H3351" s="20">
        <v>360</v>
      </c>
      <c r="I3351" s="20">
        <v>700.5</v>
      </c>
      <c r="J3351" s="20">
        <v>2019</v>
      </c>
      <c r="K3351" s="20">
        <v>6</v>
      </c>
      <c r="L3351" s="20">
        <v>23</v>
      </c>
    </row>
    <row r="3352" spans="1:12" x14ac:dyDescent="0.3">
      <c r="A3352" s="21">
        <v>43622</v>
      </c>
      <c r="B3352" s="20" t="s">
        <v>761</v>
      </c>
      <c r="C3352" s="20" t="s">
        <v>762</v>
      </c>
      <c r="D3352" s="20" t="s">
        <v>759</v>
      </c>
      <c r="E3352" s="20">
        <v>11520</v>
      </c>
      <c r="F3352" s="20" t="s">
        <v>965</v>
      </c>
      <c r="G3352" s="20">
        <v>32</v>
      </c>
      <c r="H3352" s="20">
        <v>360</v>
      </c>
      <c r="I3352" s="20">
        <v>757.5</v>
      </c>
      <c r="J3352" s="20">
        <v>2019</v>
      </c>
      <c r="K3352" s="20">
        <v>6</v>
      </c>
      <c r="L3352" s="20">
        <v>23</v>
      </c>
    </row>
    <row r="3353" spans="1:12" x14ac:dyDescent="0.3">
      <c r="A3353" s="21">
        <v>43622</v>
      </c>
      <c r="B3353" s="20" t="s">
        <v>764</v>
      </c>
      <c r="C3353" s="20" t="s">
        <v>765</v>
      </c>
      <c r="D3353" s="20" t="s">
        <v>759</v>
      </c>
      <c r="E3353" s="20">
        <v>8640</v>
      </c>
      <c r="F3353" s="20" t="s">
        <v>966</v>
      </c>
      <c r="G3353" s="20">
        <v>24</v>
      </c>
      <c r="H3353" s="20">
        <v>360</v>
      </c>
      <c r="I3353" s="20">
        <v>551.54999999999995</v>
      </c>
      <c r="J3353" s="20">
        <v>2019</v>
      </c>
      <c r="K3353" s="20">
        <v>6</v>
      </c>
      <c r="L3353" s="20">
        <v>23</v>
      </c>
    </row>
    <row r="3354" spans="1:12" x14ac:dyDescent="0.3">
      <c r="A3354" s="21">
        <v>43622</v>
      </c>
      <c r="B3354" s="20" t="s">
        <v>767</v>
      </c>
      <c r="C3354" s="20" t="s">
        <v>768</v>
      </c>
      <c r="D3354" s="20" t="s">
        <v>759</v>
      </c>
      <c r="E3354" s="20">
        <v>1440</v>
      </c>
      <c r="F3354" s="20" t="s">
        <v>995</v>
      </c>
      <c r="G3354" s="20">
        <v>4</v>
      </c>
      <c r="H3354" s="20">
        <v>360</v>
      </c>
      <c r="I3354" s="20">
        <v>59.88</v>
      </c>
      <c r="J3354" s="20">
        <v>2019</v>
      </c>
      <c r="K3354" s="20">
        <v>6</v>
      </c>
      <c r="L3354" s="20">
        <v>23</v>
      </c>
    </row>
    <row r="3355" spans="1:12" x14ac:dyDescent="0.3">
      <c r="A3355" s="21">
        <v>43622</v>
      </c>
      <c r="B3355" s="20" t="s">
        <v>770</v>
      </c>
      <c r="C3355" s="20" t="s">
        <v>771</v>
      </c>
      <c r="D3355" s="20" t="s">
        <v>759</v>
      </c>
      <c r="E3355" s="20">
        <v>13320</v>
      </c>
      <c r="F3355" s="20" t="s">
        <v>968</v>
      </c>
      <c r="G3355" s="20">
        <v>37</v>
      </c>
      <c r="H3355" s="20">
        <v>360</v>
      </c>
      <c r="I3355" s="20">
        <v>812.75</v>
      </c>
      <c r="J3355" s="20">
        <v>2019</v>
      </c>
      <c r="K3355" s="20">
        <v>6</v>
      </c>
      <c r="L3355" s="20">
        <v>23</v>
      </c>
    </row>
    <row r="3356" spans="1:12" x14ac:dyDescent="0.3">
      <c r="A3356" s="21">
        <v>43622</v>
      </c>
      <c r="B3356" s="20" t="s">
        <v>773</v>
      </c>
      <c r="C3356" s="20" t="s">
        <v>774</v>
      </c>
      <c r="D3356" s="20" t="s">
        <v>759</v>
      </c>
      <c r="E3356" s="20">
        <v>12960</v>
      </c>
      <c r="F3356" s="20" t="s">
        <v>969</v>
      </c>
      <c r="G3356" s="20">
        <v>36</v>
      </c>
      <c r="H3356" s="20">
        <v>360</v>
      </c>
      <c r="I3356" s="20">
        <v>797.75</v>
      </c>
      <c r="J3356" s="20">
        <v>2019</v>
      </c>
      <c r="K3356" s="20">
        <v>6</v>
      </c>
      <c r="L3356" s="20">
        <v>23</v>
      </c>
    </row>
    <row r="3357" spans="1:12" x14ac:dyDescent="0.3">
      <c r="A3357" s="21">
        <v>43622</v>
      </c>
      <c r="B3357" s="20" t="s">
        <v>757</v>
      </c>
      <c r="C3357" s="20" t="s">
        <v>758</v>
      </c>
      <c r="D3357" s="20" t="s">
        <v>759</v>
      </c>
      <c r="E3357" s="20">
        <v>10800</v>
      </c>
      <c r="F3357" s="20" t="s">
        <v>964</v>
      </c>
      <c r="G3357" s="20">
        <v>30</v>
      </c>
      <c r="H3357" s="20">
        <v>360</v>
      </c>
      <c r="I3357" s="20">
        <v>673.6</v>
      </c>
      <c r="J3357" s="20">
        <v>2019</v>
      </c>
      <c r="K3357" s="20">
        <v>6</v>
      </c>
      <c r="L3357" s="20">
        <v>23</v>
      </c>
    </row>
    <row r="3358" spans="1:12" x14ac:dyDescent="0.3">
      <c r="A3358" s="21">
        <v>43622</v>
      </c>
      <c r="B3358" s="20" t="s">
        <v>761</v>
      </c>
      <c r="C3358" s="20" t="s">
        <v>762</v>
      </c>
      <c r="D3358" s="20" t="s">
        <v>759</v>
      </c>
      <c r="E3358" s="20">
        <v>11160</v>
      </c>
      <c r="F3358" s="20" t="s">
        <v>965</v>
      </c>
      <c r="G3358" s="20">
        <v>31</v>
      </c>
      <c r="H3358" s="20">
        <v>360</v>
      </c>
      <c r="I3358" s="20">
        <v>738.1</v>
      </c>
      <c r="J3358" s="20">
        <v>2019</v>
      </c>
      <c r="K3358" s="20">
        <v>6</v>
      </c>
      <c r="L3358" s="20">
        <v>23</v>
      </c>
    </row>
    <row r="3359" spans="1:12" x14ac:dyDescent="0.3">
      <c r="A3359" s="21">
        <v>43622</v>
      </c>
      <c r="B3359" s="20" t="s">
        <v>764</v>
      </c>
      <c r="C3359" s="20" t="s">
        <v>765</v>
      </c>
      <c r="D3359" s="20" t="s">
        <v>759</v>
      </c>
      <c r="E3359" s="20">
        <v>10080</v>
      </c>
      <c r="F3359" s="20" t="s">
        <v>966</v>
      </c>
      <c r="G3359" s="20">
        <v>28</v>
      </c>
      <c r="H3359" s="20">
        <v>360</v>
      </c>
      <c r="I3359" s="20">
        <v>647.15</v>
      </c>
      <c r="J3359" s="20">
        <v>2019</v>
      </c>
      <c r="K3359" s="20">
        <v>6</v>
      </c>
      <c r="L3359" s="20">
        <v>23</v>
      </c>
    </row>
    <row r="3360" spans="1:12" x14ac:dyDescent="0.3">
      <c r="A3360" s="21">
        <v>43622</v>
      </c>
      <c r="B3360" s="20" t="s">
        <v>767</v>
      </c>
      <c r="C3360" s="20" t="s">
        <v>768</v>
      </c>
      <c r="D3360" s="20" t="s">
        <v>759</v>
      </c>
      <c r="E3360" s="20">
        <v>1080</v>
      </c>
      <c r="F3360" s="20" t="s">
        <v>995</v>
      </c>
      <c r="G3360" s="20">
        <v>3</v>
      </c>
      <c r="H3360" s="20">
        <v>360</v>
      </c>
      <c r="I3360" s="20">
        <v>44.9</v>
      </c>
      <c r="J3360" s="20">
        <v>2019</v>
      </c>
      <c r="K3360" s="20">
        <v>6</v>
      </c>
      <c r="L3360" s="20">
        <v>23</v>
      </c>
    </row>
    <row r="3361" spans="1:12" x14ac:dyDescent="0.3">
      <c r="A3361" s="21">
        <v>43622</v>
      </c>
      <c r="B3361" s="20" t="s">
        <v>770</v>
      </c>
      <c r="C3361" s="20" t="s">
        <v>771</v>
      </c>
      <c r="D3361" s="20" t="s">
        <v>759</v>
      </c>
      <c r="E3361" s="20">
        <v>12960</v>
      </c>
      <c r="F3361" s="20" t="s">
        <v>968</v>
      </c>
      <c r="G3361" s="20">
        <v>36</v>
      </c>
      <c r="H3361" s="20">
        <v>360</v>
      </c>
      <c r="I3361" s="20">
        <v>823.29</v>
      </c>
      <c r="J3361" s="20">
        <v>2019</v>
      </c>
      <c r="K3361" s="20">
        <v>6</v>
      </c>
      <c r="L3361" s="20">
        <v>23</v>
      </c>
    </row>
    <row r="3362" spans="1:12" x14ac:dyDescent="0.3">
      <c r="A3362" s="21">
        <v>43622</v>
      </c>
      <c r="B3362" s="20" t="s">
        <v>773</v>
      </c>
      <c r="C3362" s="20" t="s">
        <v>774</v>
      </c>
      <c r="D3362" s="20" t="s">
        <v>759</v>
      </c>
      <c r="E3362" s="20">
        <v>15120</v>
      </c>
      <c r="F3362" s="20" t="s">
        <v>969</v>
      </c>
      <c r="G3362" s="20">
        <v>42</v>
      </c>
      <c r="H3362" s="20">
        <v>360</v>
      </c>
      <c r="I3362" s="20">
        <v>931.93</v>
      </c>
      <c r="J3362" s="20">
        <v>2019</v>
      </c>
      <c r="K3362" s="20">
        <v>6</v>
      </c>
      <c r="L3362" s="20">
        <v>23</v>
      </c>
    </row>
    <row r="3363" spans="1:12" x14ac:dyDescent="0.3">
      <c r="A3363" s="21">
        <v>43621</v>
      </c>
      <c r="B3363" s="20" t="s">
        <v>826</v>
      </c>
      <c r="C3363" s="20" t="s">
        <v>827</v>
      </c>
      <c r="D3363" s="20" t="s">
        <v>759</v>
      </c>
      <c r="E3363" s="20">
        <v>33480</v>
      </c>
      <c r="F3363" s="20" t="s">
        <v>970</v>
      </c>
      <c r="G3363" s="20">
        <v>93</v>
      </c>
      <c r="H3363" s="20">
        <v>360</v>
      </c>
      <c r="I3363" s="20">
        <v>1919.75</v>
      </c>
      <c r="J3363" s="20">
        <v>2019</v>
      </c>
      <c r="K3363" s="20">
        <v>6</v>
      </c>
      <c r="L3363" s="20">
        <v>23</v>
      </c>
    </row>
    <row r="3364" spans="1:12" x14ac:dyDescent="0.3">
      <c r="A3364" s="21">
        <v>43621</v>
      </c>
      <c r="B3364" s="20" t="s">
        <v>757</v>
      </c>
      <c r="C3364" s="20" t="s">
        <v>758</v>
      </c>
      <c r="D3364" s="20" t="s">
        <v>759</v>
      </c>
      <c r="E3364" s="20">
        <v>10800</v>
      </c>
      <c r="F3364" s="20" t="s">
        <v>971</v>
      </c>
      <c r="G3364" s="20">
        <v>30</v>
      </c>
      <c r="H3364" s="20">
        <v>360</v>
      </c>
      <c r="I3364" s="20">
        <v>677.25</v>
      </c>
      <c r="J3364" s="20">
        <v>2019</v>
      </c>
      <c r="K3364" s="20">
        <v>6</v>
      </c>
      <c r="L3364" s="20">
        <v>23</v>
      </c>
    </row>
    <row r="3365" spans="1:12" x14ac:dyDescent="0.3">
      <c r="A3365" s="21">
        <v>43621</v>
      </c>
      <c r="B3365" s="20" t="s">
        <v>761</v>
      </c>
      <c r="C3365" s="20" t="s">
        <v>762</v>
      </c>
      <c r="D3365" s="20" t="s">
        <v>759</v>
      </c>
      <c r="E3365" s="20">
        <v>9720</v>
      </c>
      <c r="F3365" s="20" t="s">
        <v>972</v>
      </c>
      <c r="G3365" s="20">
        <v>27</v>
      </c>
      <c r="H3365" s="20">
        <v>360</v>
      </c>
      <c r="I3365" s="20">
        <v>645.95000000000005</v>
      </c>
      <c r="J3365" s="20">
        <v>2019</v>
      </c>
      <c r="K3365" s="20">
        <v>6</v>
      </c>
      <c r="L3365" s="20">
        <v>23</v>
      </c>
    </row>
    <row r="3366" spans="1:12" x14ac:dyDescent="0.3">
      <c r="A3366" s="21">
        <v>43621</v>
      </c>
      <c r="B3366" s="20" t="s">
        <v>764</v>
      </c>
      <c r="C3366" s="20" t="s">
        <v>765</v>
      </c>
      <c r="D3366" s="20" t="s">
        <v>759</v>
      </c>
      <c r="E3366" s="20">
        <v>8280</v>
      </c>
      <c r="F3366" s="20" t="s">
        <v>973</v>
      </c>
      <c r="G3366" s="20">
        <v>23</v>
      </c>
      <c r="H3366" s="20">
        <v>360</v>
      </c>
      <c r="I3366" s="20">
        <v>535.04999999999995</v>
      </c>
      <c r="J3366" s="20">
        <v>2019</v>
      </c>
      <c r="K3366" s="20">
        <v>6</v>
      </c>
      <c r="L3366" s="20">
        <v>23</v>
      </c>
    </row>
    <row r="3367" spans="1:12" x14ac:dyDescent="0.3">
      <c r="A3367" s="21">
        <v>43621</v>
      </c>
      <c r="B3367" s="20" t="s">
        <v>767</v>
      </c>
      <c r="C3367" s="20" t="s">
        <v>768</v>
      </c>
      <c r="D3367" s="20" t="s">
        <v>759</v>
      </c>
      <c r="E3367" s="20">
        <v>1080</v>
      </c>
      <c r="F3367" s="20" t="s">
        <v>995</v>
      </c>
      <c r="G3367" s="20">
        <v>3</v>
      </c>
      <c r="H3367" s="20">
        <v>360</v>
      </c>
      <c r="I3367" s="20">
        <v>43.55</v>
      </c>
      <c r="J3367" s="20">
        <v>2019</v>
      </c>
      <c r="K3367" s="20">
        <v>6</v>
      </c>
      <c r="L3367" s="20">
        <v>23</v>
      </c>
    </row>
    <row r="3368" spans="1:12" x14ac:dyDescent="0.3">
      <c r="A3368" s="21">
        <v>43621</v>
      </c>
      <c r="B3368" s="20" t="s">
        <v>770</v>
      </c>
      <c r="C3368" s="20" t="s">
        <v>771</v>
      </c>
      <c r="D3368" s="20" t="s">
        <v>759</v>
      </c>
      <c r="E3368" s="20">
        <v>12960</v>
      </c>
      <c r="F3368" s="20" t="s">
        <v>975</v>
      </c>
      <c r="G3368" s="20">
        <v>36</v>
      </c>
      <c r="H3368" s="20">
        <v>360</v>
      </c>
      <c r="I3368" s="20">
        <v>797.85</v>
      </c>
      <c r="J3368" s="20">
        <v>2019</v>
      </c>
      <c r="K3368" s="20">
        <v>6</v>
      </c>
      <c r="L3368" s="20">
        <v>23</v>
      </c>
    </row>
    <row r="3369" spans="1:12" x14ac:dyDescent="0.3">
      <c r="A3369" s="21">
        <v>43621</v>
      </c>
      <c r="B3369" s="20" t="s">
        <v>773</v>
      </c>
      <c r="C3369" s="20" t="s">
        <v>774</v>
      </c>
      <c r="D3369" s="20" t="s">
        <v>759</v>
      </c>
      <c r="E3369" s="20">
        <v>10440</v>
      </c>
      <c r="F3369" s="20" t="s">
        <v>976</v>
      </c>
      <c r="G3369" s="20">
        <v>29</v>
      </c>
      <c r="H3369" s="20">
        <v>360</v>
      </c>
      <c r="I3369" s="20">
        <v>650.79999999999995</v>
      </c>
      <c r="J3369" s="20">
        <v>2019</v>
      </c>
      <c r="K3369" s="20">
        <v>6</v>
      </c>
      <c r="L3369" s="20">
        <v>23</v>
      </c>
    </row>
    <row r="3370" spans="1:12" x14ac:dyDescent="0.3">
      <c r="A3370" s="21">
        <v>43621</v>
      </c>
      <c r="B3370" s="20" t="s">
        <v>757</v>
      </c>
      <c r="C3370" s="20" t="s">
        <v>758</v>
      </c>
      <c r="D3370" s="20" t="s">
        <v>759</v>
      </c>
      <c r="E3370" s="20">
        <v>10800</v>
      </c>
      <c r="F3370" s="20" t="s">
        <v>971</v>
      </c>
      <c r="G3370" s="20">
        <v>30</v>
      </c>
      <c r="H3370" s="20">
        <v>360</v>
      </c>
      <c r="I3370" s="20">
        <v>672.2</v>
      </c>
      <c r="J3370" s="20">
        <v>2019</v>
      </c>
      <c r="K3370" s="20">
        <v>6</v>
      </c>
      <c r="L3370" s="20">
        <v>23</v>
      </c>
    </row>
    <row r="3371" spans="1:12" x14ac:dyDescent="0.3">
      <c r="A3371" s="21">
        <v>43621</v>
      </c>
      <c r="B3371" s="20" t="s">
        <v>761</v>
      </c>
      <c r="C3371" s="20" t="s">
        <v>762</v>
      </c>
      <c r="D3371" s="20" t="s">
        <v>759</v>
      </c>
      <c r="E3371" s="20">
        <v>11160</v>
      </c>
      <c r="F3371" s="20" t="s">
        <v>972</v>
      </c>
      <c r="G3371" s="20">
        <v>31</v>
      </c>
      <c r="H3371" s="20">
        <v>360</v>
      </c>
      <c r="I3371" s="20">
        <v>737.35</v>
      </c>
      <c r="J3371" s="20">
        <v>2019</v>
      </c>
      <c r="K3371" s="20">
        <v>6</v>
      </c>
      <c r="L3371" s="20">
        <v>23</v>
      </c>
    </row>
    <row r="3372" spans="1:12" x14ac:dyDescent="0.3">
      <c r="A3372" s="21">
        <v>43621</v>
      </c>
      <c r="B3372" s="20" t="s">
        <v>764</v>
      </c>
      <c r="C3372" s="20" t="s">
        <v>765</v>
      </c>
      <c r="D3372" s="20" t="s">
        <v>759</v>
      </c>
      <c r="E3372" s="20">
        <v>8640</v>
      </c>
      <c r="F3372" s="20" t="s">
        <v>973</v>
      </c>
      <c r="G3372" s="20">
        <v>24</v>
      </c>
      <c r="H3372" s="20">
        <v>360</v>
      </c>
      <c r="I3372" s="20">
        <v>558.15</v>
      </c>
      <c r="J3372" s="20">
        <v>2019</v>
      </c>
      <c r="K3372" s="20">
        <v>6</v>
      </c>
      <c r="L3372" s="20">
        <v>23</v>
      </c>
    </row>
    <row r="3373" spans="1:12" x14ac:dyDescent="0.3">
      <c r="A3373" s="21">
        <v>43621</v>
      </c>
      <c r="B3373" s="20" t="s">
        <v>770</v>
      </c>
      <c r="C3373" s="20" t="s">
        <v>771</v>
      </c>
      <c r="D3373" s="20" t="s">
        <v>759</v>
      </c>
      <c r="E3373" s="20">
        <v>13320</v>
      </c>
      <c r="F3373" s="20" t="s">
        <v>975</v>
      </c>
      <c r="G3373" s="20">
        <v>37</v>
      </c>
      <c r="H3373" s="20">
        <v>360</v>
      </c>
      <c r="I3373" s="20">
        <v>821.65</v>
      </c>
      <c r="J3373" s="20">
        <v>2019</v>
      </c>
      <c r="K3373" s="20">
        <v>6</v>
      </c>
      <c r="L3373" s="20">
        <v>23</v>
      </c>
    </row>
    <row r="3374" spans="1:12" x14ac:dyDescent="0.3">
      <c r="A3374" s="21">
        <v>43621</v>
      </c>
      <c r="B3374" s="20" t="s">
        <v>773</v>
      </c>
      <c r="C3374" s="20" t="s">
        <v>774</v>
      </c>
      <c r="D3374" s="20" t="s">
        <v>759</v>
      </c>
      <c r="E3374" s="20">
        <v>13680</v>
      </c>
      <c r="F3374" s="20" t="s">
        <v>976</v>
      </c>
      <c r="G3374" s="20">
        <v>38</v>
      </c>
      <c r="H3374" s="20">
        <v>360</v>
      </c>
      <c r="I3374" s="20">
        <v>848.75</v>
      </c>
      <c r="J3374" s="20">
        <v>2019</v>
      </c>
      <c r="K3374" s="20">
        <v>6</v>
      </c>
      <c r="L3374" s="20">
        <v>23</v>
      </c>
    </row>
    <row r="3375" spans="1:12" x14ac:dyDescent="0.3">
      <c r="A3375" s="21">
        <v>43621</v>
      </c>
      <c r="B3375" s="20" t="s">
        <v>757</v>
      </c>
      <c r="C3375" s="20" t="s">
        <v>758</v>
      </c>
      <c r="D3375" s="20" t="s">
        <v>759</v>
      </c>
      <c r="E3375" s="20">
        <v>10080</v>
      </c>
      <c r="F3375" s="20" t="s">
        <v>971</v>
      </c>
      <c r="G3375" s="20">
        <v>28</v>
      </c>
      <c r="H3375" s="20">
        <v>360</v>
      </c>
      <c r="I3375" s="20">
        <v>631.65</v>
      </c>
      <c r="J3375" s="20">
        <v>2019</v>
      </c>
      <c r="K3375" s="20">
        <v>6</v>
      </c>
      <c r="L3375" s="20">
        <v>23</v>
      </c>
    </row>
    <row r="3376" spans="1:12" x14ac:dyDescent="0.3">
      <c r="A3376" s="21">
        <v>43621</v>
      </c>
      <c r="B3376" s="20" t="s">
        <v>761</v>
      </c>
      <c r="C3376" s="20" t="s">
        <v>762</v>
      </c>
      <c r="D3376" s="20" t="s">
        <v>759</v>
      </c>
      <c r="E3376" s="20">
        <v>11520</v>
      </c>
      <c r="F3376" s="20" t="s">
        <v>972</v>
      </c>
      <c r="G3376" s="20">
        <v>32</v>
      </c>
      <c r="H3376" s="20">
        <v>360</v>
      </c>
      <c r="I3376" s="20">
        <v>762.65</v>
      </c>
      <c r="J3376" s="20">
        <v>2019</v>
      </c>
      <c r="K3376" s="20">
        <v>6</v>
      </c>
      <c r="L3376" s="20">
        <v>23</v>
      </c>
    </row>
    <row r="3377" spans="1:12" x14ac:dyDescent="0.3">
      <c r="A3377" s="21">
        <v>43621</v>
      </c>
      <c r="B3377" s="20" t="s">
        <v>764</v>
      </c>
      <c r="C3377" s="20" t="s">
        <v>765</v>
      </c>
      <c r="D3377" s="20" t="s">
        <v>759</v>
      </c>
      <c r="E3377" s="20">
        <v>9000</v>
      </c>
      <c r="F3377" s="20" t="s">
        <v>973</v>
      </c>
      <c r="G3377" s="20">
        <v>25</v>
      </c>
      <c r="H3377" s="20">
        <v>360</v>
      </c>
      <c r="I3377" s="20">
        <v>584.6</v>
      </c>
      <c r="J3377" s="20">
        <v>2019</v>
      </c>
      <c r="K3377" s="20">
        <v>6</v>
      </c>
      <c r="L3377" s="20">
        <v>23</v>
      </c>
    </row>
    <row r="3378" spans="1:12" x14ac:dyDescent="0.3">
      <c r="A3378" s="21">
        <v>43621</v>
      </c>
      <c r="B3378" s="20" t="s">
        <v>770</v>
      </c>
      <c r="C3378" s="20" t="s">
        <v>771</v>
      </c>
      <c r="D3378" s="20" t="s">
        <v>759</v>
      </c>
      <c r="E3378" s="20">
        <v>13680</v>
      </c>
      <c r="F3378" s="20" t="s">
        <v>975</v>
      </c>
      <c r="G3378" s="20">
        <v>38</v>
      </c>
      <c r="H3378" s="20">
        <v>360</v>
      </c>
      <c r="I3378" s="20">
        <v>848.95</v>
      </c>
      <c r="J3378" s="20">
        <v>2019</v>
      </c>
      <c r="K3378" s="20">
        <v>6</v>
      </c>
      <c r="L3378" s="20">
        <v>23</v>
      </c>
    </row>
    <row r="3379" spans="1:12" x14ac:dyDescent="0.3">
      <c r="A3379" s="21">
        <v>43621</v>
      </c>
      <c r="B3379" s="20" t="s">
        <v>773</v>
      </c>
      <c r="C3379" s="20" t="s">
        <v>774</v>
      </c>
      <c r="D3379" s="20" t="s">
        <v>759</v>
      </c>
      <c r="E3379" s="20">
        <v>12960</v>
      </c>
      <c r="F3379" s="20" t="s">
        <v>976</v>
      </c>
      <c r="G3379" s="20">
        <v>36</v>
      </c>
      <c r="H3379" s="20">
        <v>360</v>
      </c>
      <c r="I3379" s="20">
        <v>805.4</v>
      </c>
      <c r="J3379" s="20">
        <v>2019</v>
      </c>
      <c r="K3379" s="20">
        <v>6</v>
      </c>
      <c r="L3379" s="20">
        <v>23</v>
      </c>
    </row>
    <row r="3380" spans="1:12" x14ac:dyDescent="0.3">
      <c r="A3380" s="21">
        <v>43616</v>
      </c>
      <c r="B3380" s="20" t="s">
        <v>757</v>
      </c>
      <c r="C3380" s="20" t="s">
        <v>758</v>
      </c>
      <c r="D3380" s="20" t="s">
        <v>759</v>
      </c>
      <c r="E3380" s="20">
        <v>10440</v>
      </c>
      <c r="F3380" s="20" t="s">
        <v>971</v>
      </c>
      <c r="G3380" s="20">
        <v>29</v>
      </c>
      <c r="H3380" s="20">
        <v>360</v>
      </c>
      <c r="I3380" s="20">
        <v>655.65</v>
      </c>
      <c r="J3380" s="20">
        <v>2019</v>
      </c>
      <c r="K3380" s="20">
        <v>5</v>
      </c>
      <c r="L3380" s="20">
        <v>22</v>
      </c>
    </row>
    <row r="3381" spans="1:12" x14ac:dyDescent="0.3">
      <c r="A3381" s="21">
        <v>43616</v>
      </c>
      <c r="B3381" s="20" t="s">
        <v>761</v>
      </c>
      <c r="C3381" s="20" t="s">
        <v>762</v>
      </c>
      <c r="D3381" s="20" t="s">
        <v>759</v>
      </c>
      <c r="E3381" s="20">
        <v>10080</v>
      </c>
      <c r="F3381" s="20" t="s">
        <v>972</v>
      </c>
      <c r="G3381" s="20">
        <v>28</v>
      </c>
      <c r="H3381" s="20">
        <v>360</v>
      </c>
      <c r="I3381" s="20">
        <v>671.5</v>
      </c>
      <c r="J3381" s="20">
        <v>2019</v>
      </c>
      <c r="K3381" s="20">
        <v>5</v>
      </c>
      <c r="L3381" s="20">
        <v>22</v>
      </c>
    </row>
    <row r="3382" spans="1:12" x14ac:dyDescent="0.3">
      <c r="A3382" s="21">
        <v>43616</v>
      </c>
      <c r="B3382" s="20" t="s">
        <v>764</v>
      </c>
      <c r="C3382" s="20" t="s">
        <v>765</v>
      </c>
      <c r="D3382" s="20" t="s">
        <v>759</v>
      </c>
      <c r="E3382" s="20">
        <v>9360</v>
      </c>
      <c r="F3382" s="20" t="s">
        <v>973</v>
      </c>
      <c r="G3382" s="20">
        <v>26</v>
      </c>
      <c r="H3382" s="20">
        <v>360</v>
      </c>
      <c r="I3382" s="20">
        <v>609.6</v>
      </c>
      <c r="J3382" s="20">
        <v>2019</v>
      </c>
      <c r="K3382" s="20">
        <v>5</v>
      </c>
      <c r="L3382" s="20">
        <v>22</v>
      </c>
    </row>
    <row r="3383" spans="1:12" x14ac:dyDescent="0.3">
      <c r="A3383" s="21">
        <v>43616</v>
      </c>
      <c r="B3383" s="20" t="s">
        <v>770</v>
      </c>
      <c r="C3383" s="20" t="s">
        <v>771</v>
      </c>
      <c r="D3383" s="20" t="s">
        <v>759</v>
      </c>
      <c r="E3383" s="20">
        <v>12960</v>
      </c>
      <c r="F3383" s="20" t="s">
        <v>975</v>
      </c>
      <c r="G3383" s="20">
        <v>36</v>
      </c>
      <c r="H3383" s="20">
        <v>360</v>
      </c>
      <c r="I3383" s="20">
        <v>805</v>
      </c>
      <c r="J3383" s="20">
        <v>2019</v>
      </c>
      <c r="K3383" s="20">
        <v>5</v>
      </c>
      <c r="L3383" s="20">
        <v>22</v>
      </c>
    </row>
    <row r="3384" spans="1:12" x14ac:dyDescent="0.3">
      <c r="A3384" s="21">
        <v>43616</v>
      </c>
      <c r="B3384" s="20" t="s">
        <v>773</v>
      </c>
      <c r="C3384" s="20" t="s">
        <v>774</v>
      </c>
      <c r="D3384" s="20" t="s">
        <v>759</v>
      </c>
      <c r="E3384" s="20">
        <v>13320</v>
      </c>
      <c r="F3384" s="20" t="s">
        <v>976</v>
      </c>
      <c r="G3384" s="20">
        <v>37</v>
      </c>
      <c r="H3384" s="20">
        <v>360</v>
      </c>
      <c r="I3384" s="20">
        <v>829.1</v>
      </c>
      <c r="J3384" s="20">
        <v>2019</v>
      </c>
      <c r="K3384" s="20">
        <v>5</v>
      </c>
      <c r="L3384" s="20">
        <v>22</v>
      </c>
    </row>
    <row r="3385" spans="1:12" x14ac:dyDescent="0.3">
      <c r="A3385" s="21">
        <v>43616</v>
      </c>
      <c r="B3385" s="20" t="s">
        <v>757</v>
      </c>
      <c r="C3385" s="20" t="s">
        <v>758</v>
      </c>
      <c r="D3385" s="20" t="s">
        <v>759</v>
      </c>
      <c r="E3385" s="20">
        <v>11880</v>
      </c>
      <c r="F3385" s="20" t="s">
        <v>971</v>
      </c>
      <c r="G3385" s="20">
        <v>33</v>
      </c>
      <c r="H3385" s="20">
        <v>360</v>
      </c>
      <c r="I3385" s="20">
        <v>743.15</v>
      </c>
      <c r="J3385" s="20">
        <v>2019</v>
      </c>
      <c r="K3385" s="20">
        <v>5</v>
      </c>
      <c r="L3385" s="20">
        <v>22</v>
      </c>
    </row>
    <row r="3386" spans="1:12" x14ac:dyDescent="0.3">
      <c r="A3386" s="21">
        <v>43616</v>
      </c>
      <c r="B3386" s="20" t="s">
        <v>761</v>
      </c>
      <c r="C3386" s="20" t="s">
        <v>762</v>
      </c>
      <c r="D3386" s="20" t="s">
        <v>759</v>
      </c>
      <c r="E3386" s="20">
        <v>11160</v>
      </c>
      <c r="F3386" s="20" t="s">
        <v>972</v>
      </c>
      <c r="G3386" s="20">
        <v>31</v>
      </c>
      <c r="H3386" s="20">
        <v>360</v>
      </c>
      <c r="I3386" s="20">
        <v>742.35</v>
      </c>
      <c r="J3386" s="20">
        <v>2019</v>
      </c>
      <c r="K3386" s="20">
        <v>5</v>
      </c>
      <c r="L3386" s="20">
        <v>22</v>
      </c>
    </row>
    <row r="3387" spans="1:12" x14ac:dyDescent="0.3">
      <c r="A3387" s="21">
        <v>43616</v>
      </c>
      <c r="B3387" s="20" t="s">
        <v>764</v>
      </c>
      <c r="C3387" s="20" t="s">
        <v>765</v>
      </c>
      <c r="D3387" s="20" t="s">
        <v>759</v>
      </c>
      <c r="E3387" s="20">
        <v>9000</v>
      </c>
      <c r="F3387" s="20" t="s">
        <v>973</v>
      </c>
      <c r="G3387" s="20">
        <v>25</v>
      </c>
      <c r="H3387" s="20">
        <v>360</v>
      </c>
      <c r="I3387" s="20">
        <v>584.5</v>
      </c>
      <c r="J3387" s="20">
        <v>2019</v>
      </c>
      <c r="K3387" s="20">
        <v>5</v>
      </c>
      <c r="L3387" s="20">
        <v>22</v>
      </c>
    </row>
    <row r="3388" spans="1:12" x14ac:dyDescent="0.3">
      <c r="A3388" s="21">
        <v>43616</v>
      </c>
      <c r="B3388" s="20" t="s">
        <v>770</v>
      </c>
      <c r="C3388" s="20" t="s">
        <v>771</v>
      </c>
      <c r="D3388" s="20" t="s">
        <v>759</v>
      </c>
      <c r="E3388" s="20">
        <v>13320</v>
      </c>
      <c r="F3388" s="20" t="s">
        <v>975</v>
      </c>
      <c r="G3388" s="20">
        <v>37</v>
      </c>
      <c r="H3388" s="20">
        <v>360</v>
      </c>
      <c r="I3388" s="20">
        <v>824.8</v>
      </c>
      <c r="J3388" s="20">
        <v>2019</v>
      </c>
      <c r="K3388" s="20">
        <v>5</v>
      </c>
      <c r="L3388" s="20">
        <v>22</v>
      </c>
    </row>
    <row r="3389" spans="1:12" x14ac:dyDescent="0.3">
      <c r="A3389" s="21">
        <v>43616</v>
      </c>
      <c r="B3389" s="20" t="s">
        <v>773</v>
      </c>
      <c r="C3389" s="20" t="s">
        <v>774</v>
      </c>
      <c r="D3389" s="20" t="s">
        <v>759</v>
      </c>
      <c r="E3389" s="20">
        <v>12960</v>
      </c>
      <c r="F3389" s="20" t="s">
        <v>976</v>
      </c>
      <c r="G3389" s="20">
        <v>36</v>
      </c>
      <c r="H3389" s="20">
        <v>360</v>
      </c>
      <c r="I3389" s="20">
        <v>807.35</v>
      </c>
      <c r="J3389" s="20">
        <v>2019</v>
      </c>
      <c r="K3389" s="20">
        <v>5</v>
      </c>
      <c r="L3389" s="20">
        <v>22</v>
      </c>
    </row>
    <row r="3390" spans="1:12" x14ac:dyDescent="0.3">
      <c r="A3390" s="21">
        <v>43614</v>
      </c>
      <c r="B3390" s="20" t="s">
        <v>757</v>
      </c>
      <c r="C3390" s="20" t="s">
        <v>758</v>
      </c>
      <c r="D3390" s="20" t="s">
        <v>759</v>
      </c>
      <c r="E3390" s="20">
        <v>9720</v>
      </c>
      <c r="F3390" s="20" t="s">
        <v>971</v>
      </c>
      <c r="G3390" s="20">
        <v>27</v>
      </c>
      <c r="H3390" s="20">
        <v>360</v>
      </c>
      <c r="I3390" s="20">
        <v>613.47</v>
      </c>
      <c r="J3390" s="20">
        <v>2019</v>
      </c>
      <c r="K3390" s="20">
        <v>5</v>
      </c>
      <c r="L3390" s="20">
        <v>22</v>
      </c>
    </row>
    <row r="3391" spans="1:12" x14ac:dyDescent="0.3">
      <c r="A3391" s="21">
        <v>43614</v>
      </c>
      <c r="B3391" s="20" t="s">
        <v>761</v>
      </c>
      <c r="C3391" s="20" t="s">
        <v>762</v>
      </c>
      <c r="D3391" s="20" t="s">
        <v>759</v>
      </c>
      <c r="E3391" s="20">
        <v>13680</v>
      </c>
      <c r="F3391" s="20" t="s">
        <v>972</v>
      </c>
      <c r="G3391" s="20">
        <v>38</v>
      </c>
      <c r="H3391" s="20">
        <v>360</v>
      </c>
      <c r="I3391" s="20">
        <v>899.75</v>
      </c>
      <c r="J3391" s="20">
        <v>2019</v>
      </c>
      <c r="K3391" s="20">
        <v>5</v>
      </c>
      <c r="L3391" s="20">
        <v>22</v>
      </c>
    </row>
    <row r="3392" spans="1:12" x14ac:dyDescent="0.3">
      <c r="A3392" s="21">
        <v>43614</v>
      </c>
      <c r="B3392" s="20" t="s">
        <v>764</v>
      </c>
      <c r="C3392" s="20" t="s">
        <v>765</v>
      </c>
      <c r="D3392" s="20" t="s">
        <v>759</v>
      </c>
      <c r="E3392" s="20">
        <v>9000</v>
      </c>
      <c r="F3392" s="20" t="s">
        <v>973</v>
      </c>
      <c r="G3392" s="20">
        <v>25</v>
      </c>
      <c r="H3392" s="20">
        <v>360</v>
      </c>
      <c r="I3392" s="20">
        <v>585.04999999999995</v>
      </c>
      <c r="J3392" s="20">
        <v>2019</v>
      </c>
      <c r="K3392" s="20">
        <v>5</v>
      </c>
      <c r="L3392" s="20">
        <v>22</v>
      </c>
    </row>
    <row r="3393" spans="1:12" x14ac:dyDescent="0.3">
      <c r="A3393" s="21">
        <v>43614</v>
      </c>
      <c r="B3393" s="20" t="s">
        <v>770</v>
      </c>
      <c r="C3393" s="20" t="s">
        <v>771</v>
      </c>
      <c r="D3393" s="20" t="s">
        <v>759</v>
      </c>
      <c r="E3393" s="20">
        <v>14400</v>
      </c>
      <c r="F3393" s="20" t="s">
        <v>975</v>
      </c>
      <c r="G3393" s="20">
        <v>40</v>
      </c>
      <c r="H3393" s="20">
        <v>360</v>
      </c>
      <c r="I3393" s="20">
        <v>891.8</v>
      </c>
      <c r="J3393" s="20">
        <v>2019</v>
      </c>
      <c r="K3393" s="20">
        <v>5</v>
      </c>
      <c r="L3393" s="20">
        <v>22</v>
      </c>
    </row>
    <row r="3394" spans="1:12" x14ac:dyDescent="0.3">
      <c r="A3394" s="21">
        <v>43614</v>
      </c>
      <c r="B3394" s="20" t="s">
        <v>773</v>
      </c>
      <c r="C3394" s="20" t="s">
        <v>774</v>
      </c>
      <c r="D3394" s="20" t="s">
        <v>759</v>
      </c>
      <c r="E3394" s="20">
        <v>12600</v>
      </c>
      <c r="F3394" s="20" t="s">
        <v>976</v>
      </c>
      <c r="G3394" s="20">
        <v>35</v>
      </c>
      <c r="H3394" s="20">
        <v>360</v>
      </c>
      <c r="I3394" s="20">
        <v>785.65</v>
      </c>
      <c r="J3394" s="20">
        <v>2019</v>
      </c>
      <c r="K3394" s="20">
        <v>5</v>
      </c>
      <c r="L3394" s="20">
        <v>22</v>
      </c>
    </row>
    <row r="3395" spans="1:12" x14ac:dyDescent="0.3">
      <c r="A3395" s="21">
        <v>43614</v>
      </c>
      <c r="B3395" s="20" t="s">
        <v>757</v>
      </c>
      <c r="C3395" s="20" t="s">
        <v>758</v>
      </c>
      <c r="D3395" s="20" t="s">
        <v>759</v>
      </c>
      <c r="E3395" s="20">
        <v>12600</v>
      </c>
      <c r="F3395" s="20" t="s">
        <v>971</v>
      </c>
      <c r="G3395" s="20">
        <v>35</v>
      </c>
      <c r="H3395" s="20">
        <v>360</v>
      </c>
      <c r="I3395" s="20">
        <v>786.45</v>
      </c>
      <c r="J3395" s="20">
        <v>2019</v>
      </c>
      <c r="K3395" s="20">
        <v>5</v>
      </c>
      <c r="L3395" s="20">
        <v>22</v>
      </c>
    </row>
    <row r="3396" spans="1:12" x14ac:dyDescent="0.3">
      <c r="A3396" s="21">
        <v>43614</v>
      </c>
      <c r="B3396" s="20" t="s">
        <v>761</v>
      </c>
      <c r="C3396" s="20" t="s">
        <v>762</v>
      </c>
      <c r="D3396" s="20" t="s">
        <v>759</v>
      </c>
      <c r="E3396" s="20">
        <v>10080</v>
      </c>
      <c r="F3396" s="20" t="s">
        <v>972</v>
      </c>
      <c r="G3396" s="20">
        <v>28</v>
      </c>
      <c r="H3396" s="20">
        <v>360</v>
      </c>
      <c r="I3396" s="20">
        <v>671.35</v>
      </c>
      <c r="J3396" s="20">
        <v>2019</v>
      </c>
      <c r="K3396" s="20">
        <v>5</v>
      </c>
      <c r="L3396" s="20">
        <v>22</v>
      </c>
    </row>
    <row r="3397" spans="1:12" x14ac:dyDescent="0.3">
      <c r="A3397" s="21">
        <v>43614</v>
      </c>
      <c r="B3397" s="20" t="s">
        <v>764</v>
      </c>
      <c r="C3397" s="20" t="s">
        <v>765</v>
      </c>
      <c r="D3397" s="20" t="s">
        <v>759</v>
      </c>
      <c r="E3397" s="20">
        <v>7560</v>
      </c>
      <c r="F3397" s="20" t="s">
        <v>973</v>
      </c>
      <c r="G3397" s="20">
        <v>21</v>
      </c>
      <c r="H3397" s="20">
        <v>360</v>
      </c>
      <c r="I3397" s="20">
        <v>488.95</v>
      </c>
      <c r="J3397" s="20">
        <v>2019</v>
      </c>
      <c r="K3397" s="20">
        <v>5</v>
      </c>
      <c r="L3397" s="20">
        <v>22</v>
      </c>
    </row>
    <row r="3398" spans="1:12" x14ac:dyDescent="0.3">
      <c r="A3398" s="21">
        <v>43614</v>
      </c>
      <c r="B3398" s="20" t="s">
        <v>770</v>
      </c>
      <c r="C3398" s="20" t="s">
        <v>771</v>
      </c>
      <c r="D3398" s="20" t="s">
        <v>759</v>
      </c>
      <c r="E3398" s="20">
        <v>13680</v>
      </c>
      <c r="F3398" s="20" t="s">
        <v>975</v>
      </c>
      <c r="G3398" s="20">
        <v>38</v>
      </c>
      <c r="H3398" s="20">
        <v>360</v>
      </c>
      <c r="I3398" s="20">
        <v>841.1</v>
      </c>
      <c r="J3398" s="20">
        <v>2019</v>
      </c>
      <c r="K3398" s="20">
        <v>5</v>
      </c>
      <c r="L3398" s="20">
        <v>22</v>
      </c>
    </row>
    <row r="3399" spans="1:12" x14ac:dyDescent="0.3">
      <c r="A3399" s="21">
        <v>43614</v>
      </c>
      <c r="B3399" s="20" t="s">
        <v>773</v>
      </c>
      <c r="C3399" s="20" t="s">
        <v>774</v>
      </c>
      <c r="D3399" s="20" t="s">
        <v>759</v>
      </c>
      <c r="E3399" s="20">
        <v>13680</v>
      </c>
      <c r="F3399" s="20" t="s">
        <v>976</v>
      </c>
      <c r="G3399" s="20">
        <v>38</v>
      </c>
      <c r="H3399" s="20">
        <v>360</v>
      </c>
      <c r="I3399" s="20">
        <v>844.85</v>
      </c>
      <c r="J3399" s="20">
        <v>2019</v>
      </c>
      <c r="K3399" s="20">
        <v>5</v>
      </c>
      <c r="L3399" s="20">
        <v>22</v>
      </c>
    </row>
    <row r="3400" spans="1:12" x14ac:dyDescent="0.3">
      <c r="A3400" s="21">
        <v>43612</v>
      </c>
      <c r="B3400" s="20" t="s">
        <v>826</v>
      </c>
      <c r="C3400" s="20" t="s">
        <v>827</v>
      </c>
      <c r="D3400" s="20" t="s">
        <v>759</v>
      </c>
      <c r="E3400" s="20">
        <v>32760</v>
      </c>
      <c r="F3400" s="20" t="s">
        <v>1131</v>
      </c>
      <c r="G3400" s="20">
        <v>91</v>
      </c>
      <c r="H3400" s="20">
        <v>360</v>
      </c>
      <c r="I3400" s="20">
        <v>1794.45</v>
      </c>
      <c r="J3400" s="20">
        <v>2019</v>
      </c>
      <c r="K3400" s="20">
        <v>5</v>
      </c>
      <c r="L3400" s="20">
        <v>22</v>
      </c>
    </row>
    <row r="3401" spans="1:12" x14ac:dyDescent="0.3">
      <c r="A3401" s="21">
        <v>43612</v>
      </c>
      <c r="B3401" s="20" t="s">
        <v>757</v>
      </c>
      <c r="C3401" s="20" t="s">
        <v>758</v>
      </c>
      <c r="D3401" s="20" t="s">
        <v>759</v>
      </c>
      <c r="E3401" s="20">
        <v>10800</v>
      </c>
      <c r="F3401" s="20" t="s">
        <v>1132</v>
      </c>
      <c r="G3401" s="20">
        <v>30</v>
      </c>
      <c r="H3401" s="20">
        <v>360</v>
      </c>
      <c r="I3401" s="20">
        <v>678.05</v>
      </c>
      <c r="J3401" s="20">
        <v>2019</v>
      </c>
      <c r="K3401" s="20">
        <v>5</v>
      </c>
      <c r="L3401" s="20">
        <v>22</v>
      </c>
    </row>
    <row r="3402" spans="1:12" x14ac:dyDescent="0.3">
      <c r="A3402" s="21">
        <v>43612</v>
      </c>
      <c r="B3402" s="20" t="s">
        <v>761</v>
      </c>
      <c r="C3402" s="20" t="s">
        <v>762</v>
      </c>
      <c r="D3402" s="20" t="s">
        <v>759</v>
      </c>
      <c r="E3402" s="20">
        <v>9000</v>
      </c>
      <c r="F3402" s="20" t="s">
        <v>1133</v>
      </c>
      <c r="G3402" s="20">
        <v>25</v>
      </c>
      <c r="H3402" s="20">
        <v>360</v>
      </c>
      <c r="I3402" s="20">
        <v>601.32000000000005</v>
      </c>
      <c r="J3402" s="20">
        <v>2019</v>
      </c>
      <c r="K3402" s="20">
        <v>5</v>
      </c>
      <c r="L3402" s="20">
        <v>22</v>
      </c>
    </row>
    <row r="3403" spans="1:12" x14ac:dyDescent="0.3">
      <c r="A3403" s="21">
        <v>43612</v>
      </c>
      <c r="B3403" s="20" t="s">
        <v>764</v>
      </c>
      <c r="C3403" s="20" t="s">
        <v>765</v>
      </c>
      <c r="D3403" s="20" t="s">
        <v>759</v>
      </c>
      <c r="E3403" s="20">
        <v>7200</v>
      </c>
      <c r="F3403" s="20" t="s">
        <v>1134</v>
      </c>
      <c r="G3403" s="20">
        <v>20</v>
      </c>
      <c r="H3403" s="20">
        <v>360</v>
      </c>
      <c r="I3403" s="20">
        <v>465</v>
      </c>
      <c r="J3403" s="20">
        <v>2019</v>
      </c>
      <c r="K3403" s="20">
        <v>5</v>
      </c>
      <c r="L3403" s="20">
        <v>22</v>
      </c>
    </row>
    <row r="3404" spans="1:12" x14ac:dyDescent="0.3">
      <c r="A3404" s="21">
        <v>43612</v>
      </c>
      <c r="B3404" s="20" t="s">
        <v>770</v>
      </c>
      <c r="C3404" s="20" t="s">
        <v>771</v>
      </c>
      <c r="D3404" s="20" t="s">
        <v>759</v>
      </c>
      <c r="E3404" s="20">
        <v>13320</v>
      </c>
      <c r="F3404" s="20" t="s">
        <v>1135</v>
      </c>
      <c r="G3404" s="20">
        <v>37</v>
      </c>
      <c r="H3404" s="20">
        <v>360</v>
      </c>
      <c r="I3404" s="20">
        <v>823.85</v>
      </c>
      <c r="J3404" s="20">
        <v>2019</v>
      </c>
      <c r="K3404" s="20">
        <v>5</v>
      </c>
      <c r="L3404" s="20">
        <v>22</v>
      </c>
    </row>
    <row r="3405" spans="1:12" x14ac:dyDescent="0.3">
      <c r="A3405" s="21">
        <v>43612</v>
      </c>
      <c r="B3405" s="20" t="s">
        <v>773</v>
      </c>
      <c r="C3405" s="20" t="s">
        <v>774</v>
      </c>
      <c r="D3405" s="20" t="s">
        <v>759</v>
      </c>
      <c r="E3405" s="20">
        <v>10800</v>
      </c>
      <c r="F3405" s="20" t="s">
        <v>1136</v>
      </c>
      <c r="G3405" s="20">
        <v>30</v>
      </c>
      <c r="H3405" s="20">
        <v>360</v>
      </c>
      <c r="I3405" s="20">
        <v>674.25</v>
      </c>
      <c r="J3405" s="20">
        <v>2019</v>
      </c>
      <c r="K3405" s="20">
        <v>5</v>
      </c>
      <c r="L3405" s="20">
        <v>22</v>
      </c>
    </row>
    <row r="3406" spans="1:12" x14ac:dyDescent="0.3">
      <c r="A3406" s="21">
        <v>43612</v>
      </c>
      <c r="B3406" s="20" t="s">
        <v>757</v>
      </c>
      <c r="C3406" s="20" t="s">
        <v>758</v>
      </c>
      <c r="D3406" s="20" t="s">
        <v>759</v>
      </c>
      <c r="E3406" s="20">
        <v>8280</v>
      </c>
      <c r="F3406" s="20" t="s">
        <v>1132</v>
      </c>
      <c r="G3406" s="20">
        <v>23</v>
      </c>
      <c r="H3406" s="20">
        <v>360</v>
      </c>
      <c r="I3406" s="20">
        <v>521.15</v>
      </c>
      <c r="J3406" s="20">
        <v>2019</v>
      </c>
      <c r="K3406" s="20">
        <v>5</v>
      </c>
      <c r="L3406" s="20">
        <v>22</v>
      </c>
    </row>
    <row r="3407" spans="1:12" x14ac:dyDescent="0.3">
      <c r="A3407" s="21">
        <v>43612</v>
      </c>
      <c r="B3407" s="20" t="s">
        <v>761</v>
      </c>
      <c r="C3407" s="20" t="s">
        <v>762</v>
      </c>
      <c r="D3407" s="20" t="s">
        <v>759</v>
      </c>
      <c r="E3407" s="20">
        <v>11160</v>
      </c>
      <c r="F3407" s="20" t="s">
        <v>1133</v>
      </c>
      <c r="G3407" s="20">
        <v>31</v>
      </c>
      <c r="H3407" s="20">
        <v>360</v>
      </c>
      <c r="I3407" s="20">
        <v>738.3</v>
      </c>
      <c r="J3407" s="20">
        <v>2019</v>
      </c>
      <c r="K3407" s="20">
        <v>5</v>
      </c>
      <c r="L3407" s="20">
        <v>22</v>
      </c>
    </row>
    <row r="3408" spans="1:12" x14ac:dyDescent="0.3">
      <c r="A3408" s="21">
        <v>43612</v>
      </c>
      <c r="B3408" s="20" t="s">
        <v>764</v>
      </c>
      <c r="C3408" s="20" t="s">
        <v>765</v>
      </c>
      <c r="D3408" s="20" t="s">
        <v>759</v>
      </c>
      <c r="E3408" s="20">
        <v>7920</v>
      </c>
      <c r="F3408" s="20" t="s">
        <v>1134</v>
      </c>
      <c r="G3408" s="20">
        <v>22</v>
      </c>
      <c r="H3408" s="20">
        <v>360</v>
      </c>
      <c r="I3408" s="20">
        <v>509.65</v>
      </c>
      <c r="J3408" s="20">
        <v>2019</v>
      </c>
      <c r="K3408" s="20">
        <v>5</v>
      </c>
      <c r="L3408" s="20">
        <v>22</v>
      </c>
    </row>
    <row r="3409" spans="1:12" x14ac:dyDescent="0.3">
      <c r="A3409" s="21">
        <v>43612</v>
      </c>
      <c r="B3409" s="20" t="s">
        <v>770</v>
      </c>
      <c r="C3409" s="20" t="s">
        <v>771</v>
      </c>
      <c r="D3409" s="20" t="s">
        <v>759</v>
      </c>
      <c r="E3409" s="20">
        <v>14760</v>
      </c>
      <c r="F3409" s="20" t="s">
        <v>1135</v>
      </c>
      <c r="G3409" s="20">
        <v>41</v>
      </c>
      <c r="H3409" s="20">
        <v>360</v>
      </c>
      <c r="I3409" s="20">
        <v>906.85</v>
      </c>
      <c r="J3409" s="20">
        <v>2019</v>
      </c>
      <c r="K3409" s="20">
        <v>5</v>
      </c>
      <c r="L3409" s="20">
        <v>22</v>
      </c>
    </row>
    <row r="3410" spans="1:12" x14ac:dyDescent="0.3">
      <c r="A3410" s="21">
        <v>43612</v>
      </c>
      <c r="B3410" s="20" t="s">
        <v>773</v>
      </c>
      <c r="C3410" s="20" t="s">
        <v>774</v>
      </c>
      <c r="D3410" s="20" t="s">
        <v>759</v>
      </c>
      <c r="E3410" s="20">
        <v>12960</v>
      </c>
      <c r="F3410" s="20" t="s">
        <v>1136</v>
      </c>
      <c r="G3410" s="20">
        <v>36</v>
      </c>
      <c r="H3410" s="20">
        <v>360</v>
      </c>
      <c r="I3410" s="20">
        <v>801</v>
      </c>
      <c r="J3410" s="20">
        <v>2019</v>
      </c>
      <c r="K3410" s="20">
        <v>5</v>
      </c>
      <c r="L3410" s="20">
        <v>22</v>
      </c>
    </row>
    <row r="3411" spans="1:12" x14ac:dyDescent="0.3">
      <c r="A3411" s="21">
        <v>43612</v>
      </c>
      <c r="B3411" s="20" t="s">
        <v>757</v>
      </c>
      <c r="C3411" s="20" t="s">
        <v>758</v>
      </c>
      <c r="D3411" s="20" t="s">
        <v>759</v>
      </c>
      <c r="E3411" s="20">
        <v>11520</v>
      </c>
      <c r="F3411" s="20" t="s">
        <v>1132</v>
      </c>
      <c r="G3411" s="20">
        <v>32</v>
      </c>
      <c r="H3411" s="20">
        <v>360</v>
      </c>
      <c r="I3411" s="20">
        <v>719.3</v>
      </c>
      <c r="J3411" s="20">
        <v>2019</v>
      </c>
      <c r="K3411" s="20">
        <v>5</v>
      </c>
      <c r="L3411" s="20">
        <v>22</v>
      </c>
    </row>
    <row r="3412" spans="1:12" x14ac:dyDescent="0.3">
      <c r="A3412" s="21">
        <v>43612</v>
      </c>
      <c r="B3412" s="20" t="s">
        <v>761</v>
      </c>
      <c r="C3412" s="20" t="s">
        <v>762</v>
      </c>
      <c r="D3412" s="20" t="s">
        <v>759</v>
      </c>
      <c r="E3412" s="20">
        <v>11520</v>
      </c>
      <c r="F3412" s="20" t="s">
        <v>1133</v>
      </c>
      <c r="G3412" s="20">
        <v>32</v>
      </c>
      <c r="H3412" s="20">
        <v>360</v>
      </c>
      <c r="I3412" s="20">
        <v>763.6</v>
      </c>
      <c r="J3412" s="20">
        <v>2019</v>
      </c>
      <c r="K3412" s="20">
        <v>5</v>
      </c>
      <c r="L3412" s="20">
        <v>22</v>
      </c>
    </row>
    <row r="3413" spans="1:12" x14ac:dyDescent="0.3">
      <c r="A3413" s="21">
        <v>43612</v>
      </c>
      <c r="B3413" s="20" t="s">
        <v>764</v>
      </c>
      <c r="C3413" s="20" t="s">
        <v>765</v>
      </c>
      <c r="D3413" s="20" t="s">
        <v>759</v>
      </c>
      <c r="E3413" s="20">
        <v>9000</v>
      </c>
      <c r="F3413" s="20" t="s">
        <v>1134</v>
      </c>
      <c r="G3413" s="20">
        <v>25</v>
      </c>
      <c r="H3413" s="20">
        <v>360</v>
      </c>
      <c r="I3413" s="20">
        <v>583.57000000000005</v>
      </c>
      <c r="J3413" s="20">
        <v>2019</v>
      </c>
      <c r="K3413" s="20">
        <v>5</v>
      </c>
      <c r="L3413" s="20">
        <v>22</v>
      </c>
    </row>
    <row r="3414" spans="1:12" x14ac:dyDescent="0.3">
      <c r="A3414" s="21">
        <v>43612</v>
      </c>
      <c r="B3414" s="20" t="s">
        <v>770</v>
      </c>
      <c r="C3414" s="20" t="s">
        <v>771</v>
      </c>
      <c r="D3414" s="20" t="s">
        <v>759</v>
      </c>
      <c r="E3414" s="20">
        <v>14040</v>
      </c>
      <c r="F3414" s="20" t="s">
        <v>1135</v>
      </c>
      <c r="G3414" s="20">
        <v>39</v>
      </c>
      <c r="H3414" s="20">
        <v>360</v>
      </c>
      <c r="I3414" s="20">
        <v>865.25</v>
      </c>
      <c r="J3414" s="20">
        <v>2019</v>
      </c>
      <c r="K3414" s="20">
        <v>5</v>
      </c>
      <c r="L3414" s="20">
        <v>22</v>
      </c>
    </row>
    <row r="3415" spans="1:12" x14ac:dyDescent="0.3">
      <c r="A3415" s="21">
        <v>43612</v>
      </c>
      <c r="B3415" s="20" t="s">
        <v>773</v>
      </c>
      <c r="C3415" s="20" t="s">
        <v>774</v>
      </c>
      <c r="D3415" s="20" t="s">
        <v>759</v>
      </c>
      <c r="E3415" s="20">
        <v>12600</v>
      </c>
      <c r="F3415" s="20" t="s">
        <v>1136</v>
      </c>
      <c r="G3415" s="20">
        <v>35</v>
      </c>
      <c r="H3415" s="20">
        <v>360</v>
      </c>
      <c r="I3415" s="20">
        <v>781.55</v>
      </c>
      <c r="J3415" s="20">
        <v>2019</v>
      </c>
      <c r="K3415" s="20">
        <v>5</v>
      </c>
      <c r="L3415" s="20">
        <v>22</v>
      </c>
    </row>
    <row r="3416" spans="1:12" x14ac:dyDescent="0.3">
      <c r="A3416" s="21">
        <v>43612</v>
      </c>
      <c r="B3416" s="20" t="s">
        <v>757</v>
      </c>
      <c r="C3416" s="20" t="s">
        <v>758</v>
      </c>
      <c r="D3416" s="20" t="s">
        <v>759</v>
      </c>
      <c r="E3416" s="20">
        <v>10800</v>
      </c>
      <c r="F3416" s="20" t="s">
        <v>1132</v>
      </c>
      <c r="G3416" s="20">
        <v>30</v>
      </c>
      <c r="H3416" s="20">
        <v>360</v>
      </c>
      <c r="I3416" s="20">
        <v>671.85</v>
      </c>
      <c r="J3416" s="20">
        <v>2019</v>
      </c>
      <c r="K3416" s="20">
        <v>5</v>
      </c>
      <c r="L3416" s="20">
        <v>22</v>
      </c>
    </row>
    <row r="3417" spans="1:12" x14ac:dyDescent="0.3">
      <c r="A3417" s="21">
        <v>43612</v>
      </c>
      <c r="B3417" s="20" t="s">
        <v>761</v>
      </c>
      <c r="C3417" s="20" t="s">
        <v>762</v>
      </c>
      <c r="D3417" s="20" t="s">
        <v>759</v>
      </c>
      <c r="E3417" s="20">
        <v>11520</v>
      </c>
      <c r="F3417" s="20" t="s">
        <v>1133</v>
      </c>
      <c r="G3417" s="20">
        <v>32</v>
      </c>
      <c r="H3417" s="20">
        <v>360</v>
      </c>
      <c r="I3417" s="20">
        <v>760.2</v>
      </c>
      <c r="J3417" s="20">
        <v>2019</v>
      </c>
      <c r="K3417" s="20">
        <v>5</v>
      </c>
      <c r="L3417" s="20">
        <v>22</v>
      </c>
    </row>
    <row r="3418" spans="1:12" x14ac:dyDescent="0.3">
      <c r="A3418" s="21">
        <v>43612</v>
      </c>
      <c r="B3418" s="20" t="s">
        <v>764</v>
      </c>
      <c r="C3418" s="20" t="s">
        <v>765</v>
      </c>
      <c r="D3418" s="20" t="s">
        <v>759</v>
      </c>
      <c r="E3418" s="20">
        <v>9000</v>
      </c>
      <c r="F3418" s="20" t="s">
        <v>1134</v>
      </c>
      <c r="G3418" s="20">
        <v>25</v>
      </c>
      <c r="H3418" s="20">
        <v>360</v>
      </c>
      <c r="I3418" s="20">
        <v>578.35</v>
      </c>
      <c r="J3418" s="20">
        <v>2019</v>
      </c>
      <c r="K3418" s="20">
        <v>5</v>
      </c>
      <c r="L3418" s="20">
        <v>22</v>
      </c>
    </row>
    <row r="3419" spans="1:12" x14ac:dyDescent="0.3">
      <c r="A3419" s="21">
        <v>43612</v>
      </c>
      <c r="B3419" s="20" t="s">
        <v>770</v>
      </c>
      <c r="C3419" s="20" t="s">
        <v>771</v>
      </c>
      <c r="D3419" s="20" t="s">
        <v>759</v>
      </c>
      <c r="E3419" s="20">
        <v>13680</v>
      </c>
      <c r="F3419" s="20" t="s">
        <v>1135</v>
      </c>
      <c r="G3419" s="20">
        <v>38</v>
      </c>
      <c r="H3419" s="20">
        <v>360</v>
      </c>
      <c r="I3419" s="20">
        <v>839.15</v>
      </c>
      <c r="J3419" s="20">
        <v>2019</v>
      </c>
      <c r="K3419" s="20">
        <v>5</v>
      </c>
      <c r="L3419" s="20">
        <v>22</v>
      </c>
    </row>
    <row r="3420" spans="1:12" x14ac:dyDescent="0.3">
      <c r="A3420" s="21">
        <v>43612</v>
      </c>
      <c r="B3420" s="20" t="s">
        <v>773</v>
      </c>
      <c r="C3420" s="20" t="s">
        <v>774</v>
      </c>
      <c r="D3420" s="20" t="s">
        <v>759</v>
      </c>
      <c r="E3420" s="20">
        <v>12600</v>
      </c>
      <c r="F3420" s="20" t="s">
        <v>1136</v>
      </c>
      <c r="G3420" s="20">
        <v>35</v>
      </c>
      <c r="H3420" s="20">
        <v>360</v>
      </c>
      <c r="I3420" s="20">
        <v>776.45</v>
      </c>
      <c r="J3420" s="20">
        <v>2019</v>
      </c>
      <c r="K3420" s="20">
        <v>5</v>
      </c>
      <c r="L3420" s="20">
        <v>22</v>
      </c>
    </row>
    <row r="3421" spans="1:12" x14ac:dyDescent="0.3">
      <c r="A3421" s="21">
        <v>43607</v>
      </c>
      <c r="B3421" s="20" t="s">
        <v>757</v>
      </c>
      <c r="C3421" s="20" t="s">
        <v>758</v>
      </c>
      <c r="D3421" s="20" t="s">
        <v>759</v>
      </c>
      <c r="E3421" s="20">
        <v>9720</v>
      </c>
      <c r="F3421" s="20" t="s">
        <v>1132</v>
      </c>
      <c r="G3421" s="20">
        <v>27</v>
      </c>
      <c r="H3421" s="20">
        <v>360</v>
      </c>
      <c r="I3421" s="20">
        <v>606.29999999999995</v>
      </c>
      <c r="J3421" s="20">
        <v>2019</v>
      </c>
      <c r="K3421" s="20">
        <v>5</v>
      </c>
      <c r="L3421" s="20">
        <v>21</v>
      </c>
    </row>
    <row r="3422" spans="1:12" x14ac:dyDescent="0.3">
      <c r="A3422" s="21">
        <v>43607</v>
      </c>
      <c r="B3422" s="20" t="s">
        <v>761</v>
      </c>
      <c r="C3422" s="20" t="s">
        <v>762</v>
      </c>
      <c r="D3422" s="20" t="s">
        <v>759</v>
      </c>
      <c r="E3422" s="20">
        <v>11160</v>
      </c>
      <c r="F3422" s="20" t="s">
        <v>1133</v>
      </c>
      <c r="G3422" s="20">
        <v>31</v>
      </c>
      <c r="H3422" s="20">
        <v>360</v>
      </c>
      <c r="I3422" s="20">
        <v>737.04</v>
      </c>
      <c r="J3422" s="20">
        <v>2019</v>
      </c>
      <c r="K3422" s="20">
        <v>5</v>
      </c>
      <c r="L3422" s="20">
        <v>21</v>
      </c>
    </row>
    <row r="3423" spans="1:12" x14ac:dyDescent="0.3">
      <c r="A3423" s="21">
        <v>43607</v>
      </c>
      <c r="B3423" s="20" t="s">
        <v>764</v>
      </c>
      <c r="C3423" s="20" t="s">
        <v>765</v>
      </c>
      <c r="D3423" s="20" t="s">
        <v>759</v>
      </c>
      <c r="E3423" s="20">
        <v>7920</v>
      </c>
      <c r="F3423" s="20" t="s">
        <v>1134</v>
      </c>
      <c r="G3423" s="20">
        <v>22</v>
      </c>
      <c r="H3423" s="20">
        <v>360</v>
      </c>
      <c r="I3423" s="20">
        <v>511.05</v>
      </c>
      <c r="J3423" s="20">
        <v>2019</v>
      </c>
      <c r="K3423" s="20">
        <v>5</v>
      </c>
      <c r="L3423" s="20">
        <v>21</v>
      </c>
    </row>
    <row r="3424" spans="1:12" x14ac:dyDescent="0.3">
      <c r="A3424" s="21">
        <v>43607</v>
      </c>
      <c r="B3424" s="20" t="s">
        <v>770</v>
      </c>
      <c r="C3424" s="20" t="s">
        <v>771</v>
      </c>
      <c r="D3424" s="20" t="s">
        <v>759</v>
      </c>
      <c r="E3424" s="20">
        <v>13680</v>
      </c>
      <c r="F3424" s="20" t="s">
        <v>1135</v>
      </c>
      <c r="G3424" s="20">
        <v>38</v>
      </c>
      <c r="H3424" s="20">
        <v>360</v>
      </c>
      <c r="I3424" s="20">
        <v>840.05</v>
      </c>
      <c r="J3424" s="20">
        <v>2019</v>
      </c>
      <c r="K3424" s="20">
        <v>5</v>
      </c>
      <c r="L3424" s="20">
        <v>21</v>
      </c>
    </row>
    <row r="3425" spans="1:12" x14ac:dyDescent="0.3">
      <c r="A3425" s="21">
        <v>43607</v>
      </c>
      <c r="B3425" s="20" t="s">
        <v>773</v>
      </c>
      <c r="C3425" s="20" t="s">
        <v>774</v>
      </c>
      <c r="D3425" s="20" t="s">
        <v>759</v>
      </c>
      <c r="E3425" s="20">
        <v>13320</v>
      </c>
      <c r="F3425" s="20" t="s">
        <v>1136</v>
      </c>
      <c r="G3425" s="20">
        <v>37</v>
      </c>
      <c r="H3425" s="20">
        <v>360</v>
      </c>
      <c r="I3425" s="20">
        <v>823.4</v>
      </c>
      <c r="J3425" s="20">
        <v>2019</v>
      </c>
      <c r="K3425" s="20">
        <v>5</v>
      </c>
      <c r="L3425" s="20">
        <v>21</v>
      </c>
    </row>
    <row r="3426" spans="1:12" x14ac:dyDescent="0.3">
      <c r="A3426" s="21">
        <v>43607</v>
      </c>
      <c r="B3426" s="20" t="s">
        <v>757</v>
      </c>
      <c r="C3426" s="20" t="s">
        <v>758</v>
      </c>
      <c r="D3426" s="20" t="s">
        <v>759</v>
      </c>
      <c r="E3426" s="20">
        <v>9000</v>
      </c>
      <c r="F3426" s="20" t="s">
        <v>1132</v>
      </c>
      <c r="G3426" s="20">
        <v>25</v>
      </c>
      <c r="H3426" s="20">
        <v>360</v>
      </c>
      <c r="I3426" s="20">
        <v>562.85</v>
      </c>
      <c r="J3426" s="20">
        <v>2019</v>
      </c>
      <c r="K3426" s="20">
        <v>5</v>
      </c>
      <c r="L3426" s="20">
        <v>21</v>
      </c>
    </row>
    <row r="3427" spans="1:12" x14ac:dyDescent="0.3">
      <c r="A3427" s="21">
        <v>43607</v>
      </c>
      <c r="B3427" s="20" t="s">
        <v>761</v>
      </c>
      <c r="C3427" s="20" t="s">
        <v>762</v>
      </c>
      <c r="D3427" s="20" t="s">
        <v>759</v>
      </c>
      <c r="E3427" s="20">
        <v>11880</v>
      </c>
      <c r="F3427" s="20" t="s">
        <v>1133</v>
      </c>
      <c r="G3427" s="20">
        <v>33</v>
      </c>
      <c r="H3427" s="20">
        <v>360</v>
      </c>
      <c r="I3427" s="20">
        <v>784.1</v>
      </c>
      <c r="J3427" s="20">
        <v>2019</v>
      </c>
      <c r="K3427" s="20">
        <v>5</v>
      </c>
      <c r="L3427" s="20">
        <v>21</v>
      </c>
    </row>
    <row r="3428" spans="1:12" x14ac:dyDescent="0.3">
      <c r="A3428" s="21">
        <v>43607</v>
      </c>
      <c r="B3428" s="20" t="s">
        <v>764</v>
      </c>
      <c r="C3428" s="20" t="s">
        <v>765</v>
      </c>
      <c r="D3428" s="20" t="s">
        <v>759</v>
      </c>
      <c r="E3428" s="20">
        <v>9000</v>
      </c>
      <c r="F3428" s="20" t="s">
        <v>1134</v>
      </c>
      <c r="G3428" s="20">
        <v>25</v>
      </c>
      <c r="H3428" s="20">
        <v>360</v>
      </c>
      <c r="I3428" s="20">
        <v>581.29999999999995</v>
      </c>
      <c r="J3428" s="20">
        <v>2019</v>
      </c>
      <c r="K3428" s="20">
        <v>5</v>
      </c>
      <c r="L3428" s="20">
        <v>21</v>
      </c>
    </row>
    <row r="3429" spans="1:12" x14ac:dyDescent="0.3">
      <c r="A3429" s="21">
        <v>43607</v>
      </c>
      <c r="B3429" s="20" t="s">
        <v>770</v>
      </c>
      <c r="C3429" s="20" t="s">
        <v>771</v>
      </c>
      <c r="D3429" s="20" t="s">
        <v>759</v>
      </c>
      <c r="E3429" s="20">
        <v>13320</v>
      </c>
      <c r="F3429" s="20" t="s">
        <v>1135</v>
      </c>
      <c r="G3429" s="20">
        <v>37</v>
      </c>
      <c r="H3429" s="20">
        <v>360</v>
      </c>
      <c r="I3429" s="20">
        <v>815.4</v>
      </c>
      <c r="J3429" s="20">
        <v>2019</v>
      </c>
      <c r="K3429" s="20">
        <v>5</v>
      </c>
      <c r="L3429" s="20">
        <v>21</v>
      </c>
    </row>
    <row r="3430" spans="1:12" x14ac:dyDescent="0.3">
      <c r="A3430" s="21">
        <v>43607</v>
      </c>
      <c r="B3430" s="20" t="s">
        <v>773</v>
      </c>
      <c r="C3430" s="20" t="s">
        <v>774</v>
      </c>
      <c r="D3430" s="20" t="s">
        <v>759</v>
      </c>
      <c r="E3430" s="20">
        <v>13320</v>
      </c>
      <c r="F3430" s="20" t="s">
        <v>1136</v>
      </c>
      <c r="G3430" s="20">
        <v>37</v>
      </c>
      <c r="H3430" s="20">
        <v>360</v>
      </c>
      <c r="I3430" s="20">
        <v>820.7</v>
      </c>
      <c r="J3430" s="20">
        <v>2019</v>
      </c>
      <c r="K3430" s="20">
        <v>5</v>
      </c>
      <c r="L3430" s="20">
        <v>21</v>
      </c>
    </row>
    <row r="3431" spans="1:12" x14ac:dyDescent="0.3">
      <c r="A3431" s="21">
        <v>43607</v>
      </c>
      <c r="B3431" s="20" t="s">
        <v>757</v>
      </c>
      <c r="C3431" s="20" t="s">
        <v>758</v>
      </c>
      <c r="D3431" s="20" t="s">
        <v>759</v>
      </c>
      <c r="E3431" s="20">
        <v>12240</v>
      </c>
      <c r="F3431" s="20" t="s">
        <v>1132</v>
      </c>
      <c r="G3431" s="20">
        <v>34</v>
      </c>
      <c r="H3431" s="20">
        <v>360</v>
      </c>
      <c r="I3431" s="20">
        <v>760.2</v>
      </c>
      <c r="J3431" s="20">
        <v>2019</v>
      </c>
      <c r="K3431" s="20">
        <v>5</v>
      </c>
      <c r="L3431" s="20">
        <v>21</v>
      </c>
    </row>
    <row r="3432" spans="1:12" x14ac:dyDescent="0.3">
      <c r="A3432" s="21">
        <v>43607</v>
      </c>
      <c r="B3432" s="20" t="s">
        <v>761</v>
      </c>
      <c r="C3432" s="20" t="s">
        <v>762</v>
      </c>
      <c r="D3432" s="20" t="s">
        <v>759</v>
      </c>
      <c r="E3432" s="20">
        <v>11880</v>
      </c>
      <c r="F3432" s="20" t="s">
        <v>1133</v>
      </c>
      <c r="G3432" s="20">
        <v>33</v>
      </c>
      <c r="H3432" s="20">
        <v>360</v>
      </c>
      <c r="I3432" s="20">
        <v>790.3</v>
      </c>
      <c r="J3432" s="20">
        <v>2019</v>
      </c>
      <c r="K3432" s="20">
        <v>5</v>
      </c>
      <c r="L3432" s="20">
        <v>21</v>
      </c>
    </row>
    <row r="3433" spans="1:12" x14ac:dyDescent="0.3">
      <c r="A3433" s="21">
        <v>43607</v>
      </c>
      <c r="B3433" s="20" t="s">
        <v>764</v>
      </c>
      <c r="C3433" s="20" t="s">
        <v>765</v>
      </c>
      <c r="D3433" s="20" t="s">
        <v>759</v>
      </c>
      <c r="E3433" s="20">
        <v>10080</v>
      </c>
      <c r="F3433" s="20" t="s">
        <v>1134</v>
      </c>
      <c r="G3433" s="20">
        <v>28</v>
      </c>
      <c r="H3433" s="20">
        <v>360</v>
      </c>
      <c r="I3433" s="20">
        <v>654.75</v>
      </c>
      <c r="J3433" s="20">
        <v>2019</v>
      </c>
      <c r="K3433" s="20">
        <v>5</v>
      </c>
      <c r="L3433" s="20">
        <v>21</v>
      </c>
    </row>
    <row r="3434" spans="1:12" x14ac:dyDescent="0.3">
      <c r="A3434" s="21">
        <v>43607</v>
      </c>
      <c r="B3434" s="20" t="s">
        <v>770</v>
      </c>
      <c r="C3434" s="20" t="s">
        <v>771</v>
      </c>
      <c r="D3434" s="20" t="s">
        <v>759</v>
      </c>
      <c r="E3434" s="20">
        <v>16560</v>
      </c>
      <c r="F3434" s="20" t="s">
        <v>1135</v>
      </c>
      <c r="G3434" s="20">
        <v>46</v>
      </c>
      <c r="H3434" s="20">
        <v>360</v>
      </c>
      <c r="I3434" s="20">
        <v>1016.55</v>
      </c>
      <c r="J3434" s="20">
        <v>2019</v>
      </c>
      <c r="K3434" s="20">
        <v>5</v>
      </c>
      <c r="L3434" s="20">
        <v>21</v>
      </c>
    </row>
    <row r="3435" spans="1:12" x14ac:dyDescent="0.3">
      <c r="A3435" s="21">
        <v>43607</v>
      </c>
      <c r="B3435" s="20" t="s">
        <v>773</v>
      </c>
      <c r="C3435" s="20" t="s">
        <v>774</v>
      </c>
      <c r="D3435" s="20" t="s">
        <v>759</v>
      </c>
      <c r="E3435" s="20">
        <v>15840</v>
      </c>
      <c r="F3435" s="20" t="s">
        <v>1136</v>
      </c>
      <c r="G3435" s="20">
        <v>44</v>
      </c>
      <c r="H3435" s="20">
        <v>360</v>
      </c>
      <c r="I3435" s="20">
        <v>979.85</v>
      </c>
      <c r="J3435" s="20">
        <v>2019</v>
      </c>
      <c r="K3435" s="20">
        <v>5</v>
      </c>
      <c r="L3435" s="20">
        <v>21</v>
      </c>
    </row>
    <row r="3436" spans="1:12" x14ac:dyDescent="0.3">
      <c r="A3436" s="21">
        <v>43605</v>
      </c>
      <c r="B3436" s="20" t="s">
        <v>826</v>
      </c>
      <c r="C3436" s="20" t="s">
        <v>827</v>
      </c>
      <c r="D3436" s="20" t="s">
        <v>759</v>
      </c>
      <c r="E3436" s="20">
        <v>32400</v>
      </c>
      <c r="F3436" s="20" t="s">
        <v>977</v>
      </c>
      <c r="G3436" s="20">
        <v>90</v>
      </c>
      <c r="H3436" s="20">
        <v>360</v>
      </c>
      <c r="I3436" s="20">
        <v>1752.65</v>
      </c>
      <c r="J3436" s="20">
        <v>2019</v>
      </c>
      <c r="K3436" s="20">
        <v>5</v>
      </c>
      <c r="L3436" s="20">
        <v>21</v>
      </c>
    </row>
    <row r="3437" spans="1:12" x14ac:dyDescent="0.3">
      <c r="A3437" s="21">
        <v>43605</v>
      </c>
      <c r="B3437" s="20" t="s">
        <v>757</v>
      </c>
      <c r="C3437" s="20" t="s">
        <v>758</v>
      </c>
      <c r="D3437" s="20" t="s">
        <v>759</v>
      </c>
      <c r="E3437" s="20">
        <v>7200</v>
      </c>
      <c r="F3437" s="20" t="s">
        <v>978</v>
      </c>
      <c r="G3437" s="20">
        <v>20</v>
      </c>
      <c r="H3437" s="20">
        <v>360</v>
      </c>
      <c r="I3437" s="20">
        <v>449.3</v>
      </c>
      <c r="J3437" s="20">
        <v>2019</v>
      </c>
      <c r="K3437" s="20">
        <v>5</v>
      </c>
      <c r="L3437" s="20">
        <v>21</v>
      </c>
    </row>
    <row r="3438" spans="1:12" x14ac:dyDescent="0.3">
      <c r="A3438" s="21">
        <v>43605</v>
      </c>
      <c r="B3438" s="20" t="s">
        <v>761</v>
      </c>
      <c r="C3438" s="20" t="s">
        <v>762</v>
      </c>
      <c r="D3438" s="20" t="s">
        <v>759</v>
      </c>
      <c r="E3438" s="20">
        <v>9000</v>
      </c>
      <c r="F3438" s="20" t="s">
        <v>979</v>
      </c>
      <c r="G3438" s="20">
        <v>25</v>
      </c>
      <c r="H3438" s="20">
        <v>360</v>
      </c>
      <c r="I3438" s="20">
        <v>596.85</v>
      </c>
      <c r="J3438" s="20">
        <v>2019</v>
      </c>
      <c r="K3438" s="20">
        <v>5</v>
      </c>
      <c r="L3438" s="20">
        <v>21</v>
      </c>
    </row>
    <row r="3439" spans="1:12" x14ac:dyDescent="0.3">
      <c r="A3439" s="21">
        <v>43605</v>
      </c>
      <c r="B3439" s="20" t="s">
        <v>764</v>
      </c>
      <c r="C3439" s="20" t="s">
        <v>765</v>
      </c>
      <c r="D3439" s="20" t="s">
        <v>759</v>
      </c>
      <c r="E3439" s="20">
        <v>7200</v>
      </c>
      <c r="F3439" s="20" t="s">
        <v>980</v>
      </c>
      <c r="G3439" s="20">
        <v>20</v>
      </c>
      <c r="H3439" s="20">
        <v>360</v>
      </c>
      <c r="I3439" s="20">
        <v>468.8</v>
      </c>
      <c r="J3439" s="20">
        <v>2019</v>
      </c>
      <c r="K3439" s="20">
        <v>5</v>
      </c>
      <c r="L3439" s="20">
        <v>21</v>
      </c>
    </row>
    <row r="3440" spans="1:12" x14ac:dyDescent="0.3">
      <c r="A3440" s="21">
        <v>43605</v>
      </c>
      <c r="B3440" s="20" t="s">
        <v>770</v>
      </c>
      <c r="C3440" s="20" t="s">
        <v>771</v>
      </c>
      <c r="D3440" s="20" t="s">
        <v>759</v>
      </c>
      <c r="E3440" s="20">
        <v>10800</v>
      </c>
      <c r="F3440" s="20" t="s">
        <v>982</v>
      </c>
      <c r="G3440" s="20">
        <v>30</v>
      </c>
      <c r="H3440" s="20">
        <v>360</v>
      </c>
      <c r="I3440" s="20">
        <v>671.4</v>
      </c>
      <c r="J3440" s="20">
        <v>2019</v>
      </c>
      <c r="K3440" s="20">
        <v>5</v>
      </c>
      <c r="L3440" s="20">
        <v>21</v>
      </c>
    </row>
    <row r="3441" spans="1:12" x14ac:dyDescent="0.3">
      <c r="A3441" s="21">
        <v>43605</v>
      </c>
      <c r="B3441" s="20" t="s">
        <v>773</v>
      </c>
      <c r="C3441" s="20" t="s">
        <v>774</v>
      </c>
      <c r="D3441" s="20" t="s">
        <v>759</v>
      </c>
      <c r="E3441" s="20">
        <v>10440</v>
      </c>
      <c r="F3441" s="20" t="s">
        <v>983</v>
      </c>
      <c r="G3441" s="20">
        <v>29</v>
      </c>
      <c r="H3441" s="20">
        <v>360</v>
      </c>
      <c r="I3441" s="20">
        <v>655.20000000000005</v>
      </c>
      <c r="J3441" s="20">
        <v>2019</v>
      </c>
      <c r="K3441" s="20">
        <v>5</v>
      </c>
      <c r="L3441" s="20">
        <v>21</v>
      </c>
    </row>
    <row r="3442" spans="1:12" x14ac:dyDescent="0.3">
      <c r="A3442" s="21">
        <v>43603</v>
      </c>
      <c r="B3442" s="20" t="s">
        <v>757</v>
      </c>
      <c r="C3442" s="20" t="s">
        <v>758</v>
      </c>
      <c r="D3442" s="20" t="s">
        <v>759</v>
      </c>
      <c r="E3442" s="20">
        <v>9360</v>
      </c>
      <c r="F3442" s="20" t="s">
        <v>978</v>
      </c>
      <c r="G3442" s="20">
        <v>26</v>
      </c>
      <c r="H3442" s="20">
        <v>360</v>
      </c>
      <c r="I3442" s="20">
        <v>585.79999999999995</v>
      </c>
      <c r="J3442" s="20">
        <v>2019</v>
      </c>
      <c r="K3442" s="20">
        <v>5</v>
      </c>
      <c r="L3442" s="20">
        <v>20</v>
      </c>
    </row>
    <row r="3443" spans="1:12" x14ac:dyDescent="0.3">
      <c r="A3443" s="21">
        <v>43603</v>
      </c>
      <c r="B3443" s="20" t="s">
        <v>761</v>
      </c>
      <c r="C3443" s="20" t="s">
        <v>762</v>
      </c>
      <c r="D3443" s="20" t="s">
        <v>759</v>
      </c>
      <c r="E3443" s="20">
        <v>11520</v>
      </c>
      <c r="F3443" s="20" t="s">
        <v>979</v>
      </c>
      <c r="G3443" s="20">
        <v>32</v>
      </c>
      <c r="H3443" s="20">
        <v>360</v>
      </c>
      <c r="I3443" s="20">
        <v>771.25</v>
      </c>
      <c r="J3443" s="20">
        <v>2019</v>
      </c>
      <c r="K3443" s="20">
        <v>5</v>
      </c>
      <c r="L3443" s="20">
        <v>20</v>
      </c>
    </row>
    <row r="3444" spans="1:12" x14ac:dyDescent="0.3">
      <c r="A3444" s="21">
        <v>43603</v>
      </c>
      <c r="B3444" s="20" t="s">
        <v>764</v>
      </c>
      <c r="C3444" s="20" t="s">
        <v>765</v>
      </c>
      <c r="D3444" s="20" t="s">
        <v>759</v>
      </c>
      <c r="E3444" s="20">
        <v>9000</v>
      </c>
      <c r="F3444" s="20" t="s">
        <v>980</v>
      </c>
      <c r="G3444" s="20">
        <v>25</v>
      </c>
      <c r="H3444" s="20">
        <v>360</v>
      </c>
      <c r="I3444" s="20">
        <v>582.65</v>
      </c>
      <c r="J3444" s="20">
        <v>2019</v>
      </c>
      <c r="K3444" s="20">
        <v>5</v>
      </c>
      <c r="L3444" s="20">
        <v>20</v>
      </c>
    </row>
    <row r="3445" spans="1:12" x14ac:dyDescent="0.3">
      <c r="A3445" s="21">
        <v>43603</v>
      </c>
      <c r="B3445" s="20" t="s">
        <v>770</v>
      </c>
      <c r="C3445" s="20" t="s">
        <v>771</v>
      </c>
      <c r="D3445" s="20" t="s">
        <v>759</v>
      </c>
      <c r="E3445" s="20">
        <v>14040</v>
      </c>
      <c r="F3445" s="20" t="s">
        <v>982</v>
      </c>
      <c r="G3445" s="20">
        <v>39</v>
      </c>
      <c r="H3445" s="20">
        <v>360</v>
      </c>
      <c r="I3445" s="20">
        <v>865.6</v>
      </c>
      <c r="J3445" s="20">
        <v>2019</v>
      </c>
      <c r="K3445" s="20">
        <v>5</v>
      </c>
      <c r="L3445" s="20">
        <v>20</v>
      </c>
    </row>
    <row r="3446" spans="1:12" x14ac:dyDescent="0.3">
      <c r="A3446" s="21">
        <v>43603</v>
      </c>
      <c r="B3446" s="20" t="s">
        <v>773</v>
      </c>
      <c r="C3446" s="20" t="s">
        <v>774</v>
      </c>
      <c r="D3446" s="20" t="s">
        <v>759</v>
      </c>
      <c r="E3446" s="20">
        <v>13320</v>
      </c>
      <c r="F3446" s="20" t="s">
        <v>983</v>
      </c>
      <c r="G3446" s="20">
        <v>37</v>
      </c>
      <c r="H3446" s="20">
        <v>360</v>
      </c>
      <c r="I3446" s="20">
        <v>825.25</v>
      </c>
      <c r="J3446" s="20">
        <v>2019</v>
      </c>
      <c r="K3446" s="20">
        <v>5</v>
      </c>
      <c r="L3446" s="20">
        <v>20</v>
      </c>
    </row>
    <row r="3447" spans="1:12" x14ac:dyDescent="0.3">
      <c r="A3447" s="21">
        <v>43603</v>
      </c>
      <c r="B3447" s="20" t="s">
        <v>757</v>
      </c>
      <c r="C3447" s="20" t="s">
        <v>758</v>
      </c>
      <c r="D3447" s="20" t="s">
        <v>759</v>
      </c>
      <c r="E3447" s="20">
        <v>9360</v>
      </c>
      <c r="F3447" s="20" t="s">
        <v>978</v>
      </c>
      <c r="G3447" s="20">
        <v>26</v>
      </c>
      <c r="H3447" s="20">
        <v>360</v>
      </c>
      <c r="I3447" s="20">
        <v>582.5</v>
      </c>
      <c r="J3447" s="20">
        <v>2019</v>
      </c>
      <c r="K3447" s="20">
        <v>5</v>
      </c>
      <c r="L3447" s="20">
        <v>20</v>
      </c>
    </row>
    <row r="3448" spans="1:12" x14ac:dyDescent="0.3">
      <c r="A3448" s="21">
        <v>43603</v>
      </c>
      <c r="B3448" s="20" t="s">
        <v>761</v>
      </c>
      <c r="C3448" s="20" t="s">
        <v>762</v>
      </c>
      <c r="D3448" s="20" t="s">
        <v>759</v>
      </c>
      <c r="E3448" s="20">
        <v>11160</v>
      </c>
      <c r="F3448" s="20" t="s">
        <v>979</v>
      </c>
      <c r="G3448" s="20">
        <v>31</v>
      </c>
      <c r="H3448" s="20">
        <v>360</v>
      </c>
      <c r="I3448" s="20">
        <v>743.72</v>
      </c>
      <c r="J3448" s="20">
        <v>2019</v>
      </c>
      <c r="K3448" s="20">
        <v>5</v>
      </c>
      <c r="L3448" s="20">
        <v>20</v>
      </c>
    </row>
    <row r="3449" spans="1:12" x14ac:dyDescent="0.3">
      <c r="A3449" s="21">
        <v>43603</v>
      </c>
      <c r="B3449" s="20" t="s">
        <v>764</v>
      </c>
      <c r="C3449" s="20" t="s">
        <v>765</v>
      </c>
      <c r="D3449" s="20" t="s">
        <v>759</v>
      </c>
      <c r="E3449" s="20">
        <v>9360</v>
      </c>
      <c r="F3449" s="20" t="s">
        <v>980</v>
      </c>
      <c r="G3449" s="20">
        <v>26</v>
      </c>
      <c r="H3449" s="20">
        <v>360</v>
      </c>
      <c r="I3449" s="20">
        <v>600.85</v>
      </c>
      <c r="J3449" s="20">
        <v>2019</v>
      </c>
      <c r="K3449" s="20">
        <v>5</v>
      </c>
      <c r="L3449" s="20">
        <v>20</v>
      </c>
    </row>
    <row r="3450" spans="1:12" x14ac:dyDescent="0.3">
      <c r="A3450" s="21">
        <v>43603</v>
      </c>
      <c r="B3450" s="20" t="s">
        <v>770</v>
      </c>
      <c r="C3450" s="20" t="s">
        <v>771</v>
      </c>
      <c r="D3450" s="20" t="s">
        <v>759</v>
      </c>
      <c r="E3450" s="20">
        <v>12960</v>
      </c>
      <c r="F3450" s="20" t="s">
        <v>982</v>
      </c>
      <c r="G3450" s="20">
        <v>36</v>
      </c>
      <c r="H3450" s="20">
        <v>360</v>
      </c>
      <c r="I3450" s="20">
        <v>797.8</v>
      </c>
      <c r="J3450" s="20">
        <v>2019</v>
      </c>
      <c r="K3450" s="20">
        <v>5</v>
      </c>
      <c r="L3450" s="20">
        <v>20</v>
      </c>
    </row>
    <row r="3451" spans="1:12" x14ac:dyDescent="0.3">
      <c r="A3451" s="21">
        <v>43603</v>
      </c>
      <c r="B3451" s="20" t="s">
        <v>773</v>
      </c>
      <c r="C3451" s="20" t="s">
        <v>774</v>
      </c>
      <c r="D3451" s="20" t="s">
        <v>759</v>
      </c>
      <c r="E3451" s="20">
        <v>13320</v>
      </c>
      <c r="F3451" s="20" t="s">
        <v>983</v>
      </c>
      <c r="G3451" s="20">
        <v>37</v>
      </c>
      <c r="H3451" s="20">
        <v>360</v>
      </c>
      <c r="I3451" s="20">
        <v>826</v>
      </c>
      <c r="J3451" s="20">
        <v>2019</v>
      </c>
      <c r="K3451" s="20">
        <v>5</v>
      </c>
      <c r="L3451" s="20">
        <v>20</v>
      </c>
    </row>
    <row r="3452" spans="1:12" x14ac:dyDescent="0.3">
      <c r="A3452" s="21">
        <v>43602</v>
      </c>
      <c r="B3452" s="20" t="s">
        <v>757</v>
      </c>
      <c r="C3452" s="20" t="s">
        <v>758</v>
      </c>
      <c r="D3452" s="20" t="s">
        <v>759</v>
      </c>
      <c r="E3452" s="20">
        <v>10440</v>
      </c>
      <c r="F3452" s="20" t="s">
        <v>978</v>
      </c>
      <c r="G3452" s="20">
        <v>29</v>
      </c>
      <c r="H3452" s="20">
        <v>360</v>
      </c>
      <c r="I3452" s="20">
        <v>651.4</v>
      </c>
      <c r="J3452" s="20">
        <v>2019</v>
      </c>
      <c r="K3452" s="20">
        <v>5</v>
      </c>
      <c r="L3452" s="20">
        <v>20</v>
      </c>
    </row>
    <row r="3453" spans="1:12" x14ac:dyDescent="0.3">
      <c r="A3453" s="21">
        <v>43602</v>
      </c>
      <c r="B3453" s="20" t="s">
        <v>761</v>
      </c>
      <c r="C3453" s="20" t="s">
        <v>762</v>
      </c>
      <c r="D3453" s="20" t="s">
        <v>759</v>
      </c>
      <c r="E3453" s="20">
        <v>11160</v>
      </c>
      <c r="F3453" s="20" t="s">
        <v>979</v>
      </c>
      <c r="G3453" s="20">
        <v>31</v>
      </c>
      <c r="H3453" s="20">
        <v>360</v>
      </c>
      <c r="I3453" s="20">
        <v>741.5</v>
      </c>
      <c r="J3453" s="20">
        <v>2019</v>
      </c>
      <c r="K3453" s="20">
        <v>5</v>
      </c>
      <c r="L3453" s="20">
        <v>20</v>
      </c>
    </row>
    <row r="3454" spans="1:12" x14ac:dyDescent="0.3">
      <c r="A3454" s="21">
        <v>43602</v>
      </c>
      <c r="B3454" s="20" t="s">
        <v>764</v>
      </c>
      <c r="C3454" s="20" t="s">
        <v>765</v>
      </c>
      <c r="D3454" s="20" t="s">
        <v>759</v>
      </c>
      <c r="E3454" s="20">
        <v>9000</v>
      </c>
      <c r="F3454" s="20" t="s">
        <v>980</v>
      </c>
      <c r="G3454" s="20">
        <v>25</v>
      </c>
      <c r="H3454" s="20">
        <v>360</v>
      </c>
      <c r="I3454" s="20">
        <v>580.35</v>
      </c>
      <c r="J3454" s="20">
        <v>2019</v>
      </c>
      <c r="K3454" s="20">
        <v>5</v>
      </c>
      <c r="L3454" s="20">
        <v>20</v>
      </c>
    </row>
    <row r="3455" spans="1:12" x14ac:dyDescent="0.3">
      <c r="A3455" s="21">
        <v>43602</v>
      </c>
      <c r="B3455" s="20" t="s">
        <v>770</v>
      </c>
      <c r="C3455" s="20" t="s">
        <v>771</v>
      </c>
      <c r="D3455" s="20" t="s">
        <v>759</v>
      </c>
      <c r="E3455" s="20">
        <v>14040</v>
      </c>
      <c r="F3455" s="20" t="s">
        <v>982</v>
      </c>
      <c r="G3455" s="20">
        <v>39</v>
      </c>
      <c r="H3455" s="20">
        <v>360</v>
      </c>
      <c r="I3455" s="20">
        <v>861.9</v>
      </c>
      <c r="J3455" s="20">
        <v>2019</v>
      </c>
      <c r="K3455" s="20">
        <v>5</v>
      </c>
      <c r="L3455" s="20">
        <v>20</v>
      </c>
    </row>
    <row r="3456" spans="1:12" x14ac:dyDescent="0.3">
      <c r="A3456" s="21">
        <v>43602</v>
      </c>
      <c r="B3456" s="20" t="s">
        <v>773</v>
      </c>
      <c r="C3456" s="20" t="s">
        <v>774</v>
      </c>
      <c r="D3456" s="20" t="s">
        <v>759</v>
      </c>
      <c r="E3456" s="20">
        <v>14040</v>
      </c>
      <c r="F3456" s="20" t="s">
        <v>983</v>
      </c>
      <c r="G3456" s="20">
        <v>39</v>
      </c>
      <c r="H3456" s="20">
        <v>360</v>
      </c>
      <c r="I3456" s="20">
        <v>845.82</v>
      </c>
      <c r="J3456" s="20">
        <v>2019</v>
      </c>
      <c r="K3456" s="20">
        <v>5</v>
      </c>
      <c r="L3456" s="20">
        <v>20</v>
      </c>
    </row>
    <row r="3457" spans="1:12" x14ac:dyDescent="0.3">
      <c r="A3457" s="21">
        <v>43602</v>
      </c>
      <c r="B3457" s="20" t="s">
        <v>757</v>
      </c>
      <c r="C3457" s="20" t="s">
        <v>758</v>
      </c>
      <c r="D3457" s="20" t="s">
        <v>759</v>
      </c>
      <c r="E3457" s="20">
        <v>9360</v>
      </c>
      <c r="F3457" s="20" t="s">
        <v>978</v>
      </c>
      <c r="G3457" s="20">
        <v>26</v>
      </c>
      <c r="H3457" s="20">
        <v>360</v>
      </c>
      <c r="I3457" s="20">
        <v>585.6</v>
      </c>
      <c r="J3457" s="20">
        <v>2019</v>
      </c>
      <c r="K3457" s="20">
        <v>5</v>
      </c>
      <c r="L3457" s="20">
        <v>20</v>
      </c>
    </row>
    <row r="3458" spans="1:12" x14ac:dyDescent="0.3">
      <c r="A3458" s="21">
        <v>43602</v>
      </c>
      <c r="B3458" s="20" t="s">
        <v>761</v>
      </c>
      <c r="C3458" s="20" t="s">
        <v>762</v>
      </c>
      <c r="D3458" s="20" t="s">
        <v>759</v>
      </c>
      <c r="E3458" s="20">
        <v>11520</v>
      </c>
      <c r="F3458" s="20" t="s">
        <v>979</v>
      </c>
      <c r="G3458" s="20">
        <v>32</v>
      </c>
      <c r="H3458" s="20">
        <v>360</v>
      </c>
      <c r="I3458" s="20">
        <v>761.5</v>
      </c>
      <c r="J3458" s="20">
        <v>2019</v>
      </c>
      <c r="K3458" s="20">
        <v>5</v>
      </c>
      <c r="L3458" s="20">
        <v>20</v>
      </c>
    </row>
    <row r="3459" spans="1:12" x14ac:dyDescent="0.3">
      <c r="A3459" s="21">
        <v>43602</v>
      </c>
      <c r="B3459" s="20" t="s">
        <v>764</v>
      </c>
      <c r="C3459" s="20" t="s">
        <v>765</v>
      </c>
      <c r="D3459" s="20" t="s">
        <v>759</v>
      </c>
      <c r="E3459" s="20">
        <v>9000</v>
      </c>
      <c r="F3459" s="20" t="s">
        <v>980</v>
      </c>
      <c r="G3459" s="20">
        <v>25</v>
      </c>
      <c r="H3459" s="20">
        <v>360</v>
      </c>
      <c r="I3459" s="20">
        <v>576.19000000000005</v>
      </c>
      <c r="J3459" s="20">
        <v>2019</v>
      </c>
      <c r="K3459" s="20">
        <v>5</v>
      </c>
      <c r="L3459" s="20">
        <v>20</v>
      </c>
    </row>
    <row r="3460" spans="1:12" x14ac:dyDescent="0.3">
      <c r="A3460" s="21">
        <v>43602</v>
      </c>
      <c r="B3460" s="20" t="s">
        <v>770</v>
      </c>
      <c r="C3460" s="20" t="s">
        <v>771</v>
      </c>
      <c r="D3460" s="20" t="s">
        <v>759</v>
      </c>
      <c r="E3460" s="20">
        <v>12240</v>
      </c>
      <c r="F3460" s="20" t="s">
        <v>982</v>
      </c>
      <c r="G3460" s="20">
        <v>34</v>
      </c>
      <c r="H3460" s="20">
        <v>360</v>
      </c>
      <c r="I3460" s="20">
        <v>757.06</v>
      </c>
      <c r="J3460" s="20">
        <v>2019</v>
      </c>
      <c r="K3460" s="20">
        <v>5</v>
      </c>
      <c r="L3460" s="20">
        <v>20</v>
      </c>
    </row>
    <row r="3461" spans="1:12" x14ac:dyDescent="0.3">
      <c r="A3461" s="21">
        <v>43602</v>
      </c>
      <c r="B3461" s="20" t="s">
        <v>773</v>
      </c>
      <c r="C3461" s="20" t="s">
        <v>774</v>
      </c>
      <c r="D3461" s="20" t="s">
        <v>759</v>
      </c>
      <c r="E3461" s="20">
        <v>13320</v>
      </c>
      <c r="F3461" s="20" t="s">
        <v>983</v>
      </c>
      <c r="G3461" s="20">
        <v>37</v>
      </c>
      <c r="H3461" s="20">
        <v>360</v>
      </c>
      <c r="I3461" s="20">
        <v>826.65</v>
      </c>
      <c r="J3461" s="20">
        <v>2019</v>
      </c>
      <c r="K3461" s="20">
        <v>5</v>
      </c>
      <c r="L3461" s="20">
        <v>20</v>
      </c>
    </row>
    <row r="3462" spans="1:12" x14ac:dyDescent="0.3">
      <c r="A3462" s="21">
        <v>43602</v>
      </c>
      <c r="B3462" s="20" t="s">
        <v>757</v>
      </c>
      <c r="C3462" s="20" t="s">
        <v>758</v>
      </c>
      <c r="D3462" s="20" t="s">
        <v>759</v>
      </c>
      <c r="E3462" s="20">
        <v>11160</v>
      </c>
      <c r="F3462" s="20" t="s">
        <v>978</v>
      </c>
      <c r="G3462" s="20">
        <v>31</v>
      </c>
      <c r="H3462" s="20">
        <v>360</v>
      </c>
      <c r="I3462" s="20">
        <v>696.35</v>
      </c>
      <c r="J3462" s="20">
        <v>2019</v>
      </c>
      <c r="K3462" s="20">
        <v>5</v>
      </c>
      <c r="L3462" s="20">
        <v>20</v>
      </c>
    </row>
    <row r="3463" spans="1:12" x14ac:dyDescent="0.3">
      <c r="A3463" s="21">
        <v>43602</v>
      </c>
      <c r="B3463" s="20" t="s">
        <v>761</v>
      </c>
      <c r="C3463" s="20" t="s">
        <v>762</v>
      </c>
      <c r="D3463" s="20" t="s">
        <v>759</v>
      </c>
      <c r="E3463" s="20">
        <v>11880</v>
      </c>
      <c r="F3463" s="20" t="s">
        <v>979</v>
      </c>
      <c r="G3463" s="20">
        <v>33</v>
      </c>
      <c r="H3463" s="20">
        <v>360</v>
      </c>
      <c r="I3463" s="20">
        <v>788.5</v>
      </c>
      <c r="J3463" s="20">
        <v>2019</v>
      </c>
      <c r="K3463" s="20">
        <v>5</v>
      </c>
      <c r="L3463" s="20">
        <v>20</v>
      </c>
    </row>
    <row r="3464" spans="1:12" x14ac:dyDescent="0.3">
      <c r="A3464" s="21">
        <v>43602</v>
      </c>
      <c r="B3464" s="20" t="s">
        <v>764</v>
      </c>
      <c r="C3464" s="20" t="s">
        <v>765</v>
      </c>
      <c r="D3464" s="20" t="s">
        <v>759</v>
      </c>
      <c r="E3464" s="20">
        <v>8640</v>
      </c>
      <c r="F3464" s="20" t="s">
        <v>980</v>
      </c>
      <c r="G3464" s="20">
        <v>24</v>
      </c>
      <c r="H3464" s="20">
        <v>360</v>
      </c>
      <c r="I3464" s="20">
        <v>561.9</v>
      </c>
      <c r="J3464" s="20">
        <v>2019</v>
      </c>
      <c r="K3464" s="20">
        <v>5</v>
      </c>
      <c r="L3464" s="20">
        <v>20</v>
      </c>
    </row>
    <row r="3465" spans="1:12" x14ac:dyDescent="0.3">
      <c r="A3465" s="21">
        <v>43602</v>
      </c>
      <c r="B3465" s="20" t="s">
        <v>770</v>
      </c>
      <c r="C3465" s="20" t="s">
        <v>771</v>
      </c>
      <c r="D3465" s="20" t="s">
        <v>759</v>
      </c>
      <c r="E3465" s="20">
        <v>14400</v>
      </c>
      <c r="F3465" s="20" t="s">
        <v>982</v>
      </c>
      <c r="G3465" s="20">
        <v>40</v>
      </c>
      <c r="H3465" s="20">
        <v>360</v>
      </c>
      <c r="I3465" s="20">
        <v>886.05</v>
      </c>
      <c r="J3465" s="20">
        <v>2019</v>
      </c>
      <c r="K3465" s="20">
        <v>5</v>
      </c>
      <c r="L3465" s="20">
        <v>20</v>
      </c>
    </row>
    <row r="3466" spans="1:12" x14ac:dyDescent="0.3">
      <c r="A3466" s="21">
        <v>43602</v>
      </c>
      <c r="B3466" s="20" t="s">
        <v>773</v>
      </c>
      <c r="C3466" s="20" t="s">
        <v>774</v>
      </c>
      <c r="D3466" s="20" t="s">
        <v>759</v>
      </c>
      <c r="E3466" s="20">
        <v>13320</v>
      </c>
      <c r="F3466" s="20" t="s">
        <v>983</v>
      </c>
      <c r="G3466" s="20">
        <v>37</v>
      </c>
      <c r="H3466" s="20">
        <v>360</v>
      </c>
      <c r="I3466" s="20">
        <v>826.72</v>
      </c>
      <c r="J3466" s="20">
        <v>2019</v>
      </c>
      <c r="K3466" s="20">
        <v>5</v>
      </c>
      <c r="L3466" s="20">
        <v>20</v>
      </c>
    </row>
    <row r="3467" spans="1:12" x14ac:dyDescent="0.3">
      <c r="A3467" s="21">
        <v>43600</v>
      </c>
      <c r="B3467" s="20" t="s">
        <v>757</v>
      </c>
      <c r="C3467" s="20" t="s">
        <v>758</v>
      </c>
      <c r="D3467" s="20" t="s">
        <v>759</v>
      </c>
      <c r="E3467" s="20">
        <v>12240</v>
      </c>
      <c r="F3467" s="20" t="s">
        <v>978</v>
      </c>
      <c r="G3467" s="20">
        <v>34</v>
      </c>
      <c r="H3467" s="20">
        <v>360</v>
      </c>
      <c r="I3467" s="20">
        <v>748.3</v>
      </c>
      <c r="J3467" s="20">
        <v>2019</v>
      </c>
      <c r="K3467" s="20">
        <v>5</v>
      </c>
      <c r="L3467" s="20">
        <v>20</v>
      </c>
    </row>
    <row r="3468" spans="1:12" x14ac:dyDescent="0.3">
      <c r="A3468" s="21">
        <v>43600</v>
      </c>
      <c r="B3468" s="20" t="s">
        <v>761</v>
      </c>
      <c r="C3468" s="20" t="s">
        <v>762</v>
      </c>
      <c r="D3468" s="20" t="s">
        <v>759</v>
      </c>
      <c r="E3468" s="20">
        <v>12240</v>
      </c>
      <c r="F3468" s="20" t="s">
        <v>979</v>
      </c>
      <c r="G3468" s="20">
        <v>34</v>
      </c>
      <c r="H3468" s="20">
        <v>360</v>
      </c>
      <c r="I3468" s="20">
        <v>812.38</v>
      </c>
      <c r="J3468" s="20">
        <v>2019</v>
      </c>
      <c r="K3468" s="20">
        <v>5</v>
      </c>
      <c r="L3468" s="20">
        <v>20</v>
      </c>
    </row>
    <row r="3469" spans="1:12" x14ac:dyDescent="0.3">
      <c r="A3469" s="21">
        <v>43600</v>
      </c>
      <c r="B3469" s="20" t="s">
        <v>764</v>
      </c>
      <c r="C3469" s="20" t="s">
        <v>765</v>
      </c>
      <c r="D3469" s="20" t="s">
        <v>759</v>
      </c>
      <c r="E3469" s="20">
        <v>7920</v>
      </c>
      <c r="F3469" s="20" t="s">
        <v>980</v>
      </c>
      <c r="G3469" s="20">
        <v>22</v>
      </c>
      <c r="H3469" s="20">
        <v>360</v>
      </c>
      <c r="I3469" s="20">
        <v>505.95</v>
      </c>
      <c r="J3469" s="20">
        <v>2019</v>
      </c>
      <c r="K3469" s="20">
        <v>5</v>
      </c>
      <c r="L3469" s="20">
        <v>20</v>
      </c>
    </row>
    <row r="3470" spans="1:12" x14ac:dyDescent="0.3">
      <c r="A3470" s="21">
        <v>43600</v>
      </c>
      <c r="B3470" s="20" t="s">
        <v>770</v>
      </c>
      <c r="C3470" s="20" t="s">
        <v>771</v>
      </c>
      <c r="D3470" s="20" t="s">
        <v>759</v>
      </c>
      <c r="E3470" s="20">
        <v>13680</v>
      </c>
      <c r="F3470" s="20" t="s">
        <v>982</v>
      </c>
      <c r="G3470" s="20">
        <v>38</v>
      </c>
      <c r="H3470" s="20">
        <v>360</v>
      </c>
      <c r="I3470" s="20">
        <v>842.9</v>
      </c>
      <c r="J3470" s="20">
        <v>2019</v>
      </c>
      <c r="K3470" s="20">
        <v>5</v>
      </c>
      <c r="L3470" s="20">
        <v>20</v>
      </c>
    </row>
    <row r="3471" spans="1:12" x14ac:dyDescent="0.3">
      <c r="A3471" s="21">
        <v>43600</v>
      </c>
      <c r="B3471" s="20" t="s">
        <v>773</v>
      </c>
      <c r="C3471" s="20" t="s">
        <v>774</v>
      </c>
      <c r="D3471" s="20" t="s">
        <v>759</v>
      </c>
      <c r="E3471" s="20">
        <v>14760</v>
      </c>
      <c r="F3471" s="20" t="s">
        <v>983</v>
      </c>
      <c r="G3471" s="20">
        <v>41</v>
      </c>
      <c r="H3471" s="20">
        <v>360</v>
      </c>
      <c r="I3471" s="20">
        <v>910.5</v>
      </c>
      <c r="J3471" s="20">
        <v>2019</v>
      </c>
      <c r="K3471" s="20">
        <v>5</v>
      </c>
      <c r="L3471" s="20">
        <v>20</v>
      </c>
    </row>
    <row r="3472" spans="1:12" x14ac:dyDescent="0.3">
      <c r="A3472" s="21">
        <v>43598</v>
      </c>
      <c r="B3472" s="20" t="s">
        <v>826</v>
      </c>
      <c r="C3472" s="20" t="s">
        <v>827</v>
      </c>
      <c r="D3472" s="20" t="s">
        <v>759</v>
      </c>
      <c r="E3472" s="20">
        <v>31680</v>
      </c>
      <c r="F3472" s="20" t="s">
        <v>984</v>
      </c>
      <c r="G3472" s="20">
        <v>88</v>
      </c>
      <c r="H3472" s="20">
        <v>360</v>
      </c>
      <c r="I3472" s="20">
        <v>1723.35</v>
      </c>
      <c r="J3472" s="20">
        <v>2019</v>
      </c>
      <c r="K3472" s="20">
        <v>5</v>
      </c>
      <c r="L3472" s="20">
        <v>20</v>
      </c>
    </row>
    <row r="3473" spans="1:12" x14ac:dyDescent="0.3">
      <c r="A3473" s="21">
        <v>43598</v>
      </c>
      <c r="B3473" s="20" t="s">
        <v>757</v>
      </c>
      <c r="C3473" s="20" t="s">
        <v>758</v>
      </c>
      <c r="D3473" s="20" t="s">
        <v>759</v>
      </c>
      <c r="E3473" s="20">
        <v>10800</v>
      </c>
      <c r="F3473" s="20" t="s">
        <v>985</v>
      </c>
      <c r="G3473" s="20">
        <v>30</v>
      </c>
      <c r="H3473" s="20">
        <v>360</v>
      </c>
      <c r="I3473" s="20">
        <v>662.63</v>
      </c>
      <c r="J3473" s="20">
        <v>2019</v>
      </c>
      <c r="K3473" s="20">
        <v>5</v>
      </c>
      <c r="L3473" s="20">
        <v>20</v>
      </c>
    </row>
    <row r="3474" spans="1:12" x14ac:dyDescent="0.3">
      <c r="A3474" s="21">
        <v>43598</v>
      </c>
      <c r="B3474" s="20" t="s">
        <v>761</v>
      </c>
      <c r="C3474" s="20" t="s">
        <v>762</v>
      </c>
      <c r="D3474" s="20" t="s">
        <v>759</v>
      </c>
      <c r="E3474" s="20">
        <v>8280</v>
      </c>
      <c r="F3474" s="20" t="s">
        <v>986</v>
      </c>
      <c r="G3474" s="20">
        <v>23</v>
      </c>
      <c r="H3474" s="20">
        <v>360</v>
      </c>
      <c r="I3474" s="20">
        <v>558.35</v>
      </c>
      <c r="J3474" s="20">
        <v>2019</v>
      </c>
      <c r="K3474" s="20">
        <v>5</v>
      </c>
      <c r="L3474" s="20">
        <v>20</v>
      </c>
    </row>
    <row r="3475" spans="1:12" x14ac:dyDescent="0.3">
      <c r="A3475" s="21">
        <v>43598</v>
      </c>
      <c r="B3475" s="20" t="s">
        <v>764</v>
      </c>
      <c r="C3475" s="20" t="s">
        <v>765</v>
      </c>
      <c r="D3475" s="20" t="s">
        <v>759</v>
      </c>
      <c r="E3475" s="20">
        <v>8640</v>
      </c>
      <c r="F3475" s="20" t="s">
        <v>987</v>
      </c>
      <c r="G3475" s="20">
        <v>24</v>
      </c>
      <c r="H3475" s="20">
        <v>360</v>
      </c>
      <c r="I3475" s="20">
        <v>563.20000000000005</v>
      </c>
      <c r="J3475" s="20">
        <v>2019</v>
      </c>
      <c r="K3475" s="20">
        <v>5</v>
      </c>
      <c r="L3475" s="20">
        <v>20</v>
      </c>
    </row>
    <row r="3476" spans="1:12" x14ac:dyDescent="0.3">
      <c r="A3476" s="21">
        <v>43598</v>
      </c>
      <c r="B3476" s="20" t="s">
        <v>770</v>
      </c>
      <c r="C3476" s="20" t="s">
        <v>771</v>
      </c>
      <c r="D3476" s="20" t="s">
        <v>759</v>
      </c>
      <c r="E3476" s="20">
        <v>13320</v>
      </c>
      <c r="F3476" s="20" t="s">
        <v>989</v>
      </c>
      <c r="G3476" s="20">
        <v>37</v>
      </c>
      <c r="H3476" s="20">
        <v>360</v>
      </c>
      <c r="I3476" s="20">
        <v>825.2</v>
      </c>
      <c r="J3476" s="20">
        <v>2019</v>
      </c>
      <c r="K3476" s="20">
        <v>5</v>
      </c>
      <c r="L3476" s="20">
        <v>20</v>
      </c>
    </row>
    <row r="3477" spans="1:12" x14ac:dyDescent="0.3">
      <c r="A3477" s="21">
        <v>43598</v>
      </c>
      <c r="B3477" s="20" t="s">
        <v>773</v>
      </c>
      <c r="C3477" s="20" t="s">
        <v>774</v>
      </c>
      <c r="D3477" s="20" t="s">
        <v>759</v>
      </c>
      <c r="E3477" s="20">
        <v>11160</v>
      </c>
      <c r="F3477" s="20" t="s">
        <v>990</v>
      </c>
      <c r="G3477" s="20">
        <v>31</v>
      </c>
      <c r="H3477" s="20">
        <v>360</v>
      </c>
      <c r="I3477" s="20">
        <v>697.8</v>
      </c>
      <c r="J3477" s="20">
        <v>2019</v>
      </c>
      <c r="K3477" s="20">
        <v>5</v>
      </c>
      <c r="L3477" s="20">
        <v>20</v>
      </c>
    </row>
    <row r="3478" spans="1:12" x14ac:dyDescent="0.3">
      <c r="A3478" s="21">
        <v>43598</v>
      </c>
      <c r="B3478" s="20" t="s">
        <v>757</v>
      </c>
      <c r="C3478" s="20" t="s">
        <v>758</v>
      </c>
      <c r="D3478" s="20" t="s">
        <v>759</v>
      </c>
      <c r="E3478" s="20">
        <v>7560</v>
      </c>
      <c r="F3478" s="20" t="s">
        <v>985</v>
      </c>
      <c r="G3478" s="20">
        <v>21</v>
      </c>
      <c r="H3478" s="20">
        <v>360</v>
      </c>
      <c r="I3478" s="20">
        <v>463.15</v>
      </c>
      <c r="J3478" s="20">
        <v>2019</v>
      </c>
      <c r="K3478" s="20">
        <v>5</v>
      </c>
      <c r="L3478" s="20">
        <v>20</v>
      </c>
    </row>
    <row r="3479" spans="1:12" x14ac:dyDescent="0.3">
      <c r="A3479" s="21">
        <v>43598</v>
      </c>
      <c r="B3479" s="20" t="s">
        <v>761</v>
      </c>
      <c r="C3479" s="20" t="s">
        <v>762</v>
      </c>
      <c r="D3479" s="20" t="s">
        <v>759</v>
      </c>
      <c r="E3479" s="20">
        <v>11160</v>
      </c>
      <c r="F3479" s="20" t="s">
        <v>986</v>
      </c>
      <c r="G3479" s="20">
        <v>31</v>
      </c>
      <c r="H3479" s="20">
        <v>360</v>
      </c>
      <c r="I3479" s="20">
        <v>747.1</v>
      </c>
      <c r="J3479" s="20">
        <v>2019</v>
      </c>
      <c r="K3479" s="20">
        <v>5</v>
      </c>
      <c r="L3479" s="20">
        <v>20</v>
      </c>
    </row>
    <row r="3480" spans="1:12" x14ac:dyDescent="0.3">
      <c r="A3480" s="21">
        <v>43598</v>
      </c>
      <c r="B3480" s="20" t="s">
        <v>764</v>
      </c>
      <c r="C3480" s="20" t="s">
        <v>765</v>
      </c>
      <c r="D3480" s="20" t="s">
        <v>759</v>
      </c>
      <c r="E3480" s="20">
        <v>7920</v>
      </c>
      <c r="F3480" s="20" t="s">
        <v>987</v>
      </c>
      <c r="G3480" s="20">
        <v>22</v>
      </c>
      <c r="H3480" s="20">
        <v>360</v>
      </c>
      <c r="I3480" s="20">
        <v>507.5</v>
      </c>
      <c r="J3480" s="20">
        <v>2019</v>
      </c>
      <c r="K3480" s="20">
        <v>5</v>
      </c>
      <c r="L3480" s="20">
        <v>20</v>
      </c>
    </row>
    <row r="3481" spans="1:12" x14ac:dyDescent="0.3">
      <c r="A3481" s="21">
        <v>43598</v>
      </c>
      <c r="B3481" s="20" t="s">
        <v>770</v>
      </c>
      <c r="C3481" s="20" t="s">
        <v>771</v>
      </c>
      <c r="D3481" s="20" t="s">
        <v>759</v>
      </c>
      <c r="E3481" s="20">
        <v>12960</v>
      </c>
      <c r="F3481" s="20" t="s">
        <v>989</v>
      </c>
      <c r="G3481" s="20">
        <v>36</v>
      </c>
      <c r="H3481" s="20">
        <v>360</v>
      </c>
      <c r="I3481" s="20">
        <v>798.55</v>
      </c>
      <c r="J3481" s="20">
        <v>2019</v>
      </c>
      <c r="K3481" s="20">
        <v>5</v>
      </c>
      <c r="L3481" s="20">
        <v>20</v>
      </c>
    </row>
    <row r="3482" spans="1:12" x14ac:dyDescent="0.3">
      <c r="A3482" s="21">
        <v>43598</v>
      </c>
      <c r="B3482" s="20" t="s">
        <v>773</v>
      </c>
      <c r="C3482" s="20" t="s">
        <v>774</v>
      </c>
      <c r="D3482" s="20" t="s">
        <v>759</v>
      </c>
      <c r="E3482" s="20">
        <v>12960</v>
      </c>
      <c r="F3482" s="20" t="s">
        <v>990</v>
      </c>
      <c r="G3482" s="20">
        <v>36</v>
      </c>
      <c r="H3482" s="20">
        <v>360</v>
      </c>
      <c r="I3482" s="20">
        <v>798.85</v>
      </c>
      <c r="J3482" s="20">
        <v>2019</v>
      </c>
      <c r="K3482" s="20">
        <v>5</v>
      </c>
      <c r="L3482" s="20">
        <v>20</v>
      </c>
    </row>
    <row r="3483" spans="1:12" x14ac:dyDescent="0.3">
      <c r="A3483" s="21">
        <v>43598</v>
      </c>
      <c r="B3483" s="20" t="s">
        <v>757</v>
      </c>
      <c r="C3483" s="20" t="s">
        <v>758</v>
      </c>
      <c r="D3483" s="20" t="s">
        <v>759</v>
      </c>
      <c r="E3483" s="20">
        <v>6840</v>
      </c>
      <c r="F3483" s="20" t="s">
        <v>985</v>
      </c>
      <c r="G3483" s="20">
        <v>19</v>
      </c>
      <c r="H3483" s="20">
        <v>360</v>
      </c>
      <c r="I3483" s="20">
        <v>417.86</v>
      </c>
      <c r="J3483" s="20">
        <v>2019</v>
      </c>
      <c r="K3483" s="20">
        <v>5</v>
      </c>
      <c r="L3483" s="20">
        <v>20</v>
      </c>
    </row>
    <row r="3484" spans="1:12" x14ac:dyDescent="0.3">
      <c r="A3484" s="21">
        <v>43598</v>
      </c>
      <c r="B3484" s="20" t="s">
        <v>761</v>
      </c>
      <c r="C3484" s="20" t="s">
        <v>762</v>
      </c>
      <c r="D3484" s="20" t="s">
        <v>759</v>
      </c>
      <c r="E3484" s="20">
        <v>11520</v>
      </c>
      <c r="F3484" s="20" t="s">
        <v>986</v>
      </c>
      <c r="G3484" s="20">
        <v>32</v>
      </c>
      <c r="H3484" s="20">
        <v>360</v>
      </c>
      <c r="I3484" s="20">
        <v>766.4</v>
      </c>
      <c r="J3484" s="20">
        <v>2019</v>
      </c>
      <c r="K3484" s="20">
        <v>5</v>
      </c>
      <c r="L3484" s="20">
        <v>20</v>
      </c>
    </row>
    <row r="3485" spans="1:12" x14ac:dyDescent="0.3">
      <c r="A3485" s="21">
        <v>43598</v>
      </c>
      <c r="B3485" s="20" t="s">
        <v>764</v>
      </c>
      <c r="C3485" s="20" t="s">
        <v>765</v>
      </c>
      <c r="D3485" s="20" t="s">
        <v>759</v>
      </c>
      <c r="E3485" s="20">
        <v>8640</v>
      </c>
      <c r="F3485" s="20" t="s">
        <v>987</v>
      </c>
      <c r="G3485" s="20">
        <v>24</v>
      </c>
      <c r="H3485" s="20">
        <v>360</v>
      </c>
      <c r="I3485" s="20">
        <v>560.79999999999995</v>
      </c>
      <c r="J3485" s="20">
        <v>2019</v>
      </c>
      <c r="K3485" s="20">
        <v>5</v>
      </c>
      <c r="L3485" s="20">
        <v>20</v>
      </c>
    </row>
    <row r="3486" spans="1:12" x14ac:dyDescent="0.3">
      <c r="A3486" s="21">
        <v>43598</v>
      </c>
      <c r="B3486" s="20" t="s">
        <v>770</v>
      </c>
      <c r="C3486" s="20" t="s">
        <v>771</v>
      </c>
      <c r="D3486" s="20" t="s">
        <v>759</v>
      </c>
      <c r="E3486" s="20">
        <v>14040</v>
      </c>
      <c r="F3486" s="20" t="s">
        <v>989</v>
      </c>
      <c r="G3486" s="20">
        <v>39</v>
      </c>
      <c r="H3486" s="20">
        <v>360</v>
      </c>
      <c r="I3486" s="20">
        <v>863</v>
      </c>
      <c r="J3486" s="20">
        <v>2019</v>
      </c>
      <c r="K3486" s="20">
        <v>5</v>
      </c>
      <c r="L3486" s="20">
        <v>20</v>
      </c>
    </row>
    <row r="3487" spans="1:12" x14ac:dyDescent="0.3">
      <c r="A3487" s="21">
        <v>43598</v>
      </c>
      <c r="B3487" s="20" t="s">
        <v>773</v>
      </c>
      <c r="C3487" s="20" t="s">
        <v>774</v>
      </c>
      <c r="D3487" s="20" t="s">
        <v>759</v>
      </c>
      <c r="E3487" s="20">
        <v>12240</v>
      </c>
      <c r="F3487" s="20" t="s">
        <v>990</v>
      </c>
      <c r="G3487" s="20">
        <v>34</v>
      </c>
      <c r="H3487" s="20">
        <v>360</v>
      </c>
      <c r="I3487" s="20">
        <v>758.95</v>
      </c>
      <c r="J3487" s="20">
        <v>2019</v>
      </c>
      <c r="K3487" s="20">
        <v>5</v>
      </c>
      <c r="L3487" s="20">
        <v>20</v>
      </c>
    </row>
    <row r="3488" spans="1:12" x14ac:dyDescent="0.3">
      <c r="A3488" s="21">
        <v>43598</v>
      </c>
      <c r="B3488" s="20" t="s">
        <v>757</v>
      </c>
      <c r="C3488" s="20" t="s">
        <v>758</v>
      </c>
      <c r="D3488" s="20" t="s">
        <v>759</v>
      </c>
      <c r="E3488" s="20">
        <v>7200</v>
      </c>
      <c r="F3488" s="20" t="s">
        <v>985</v>
      </c>
      <c r="G3488" s="20">
        <v>20</v>
      </c>
      <c r="H3488" s="20">
        <v>360</v>
      </c>
      <c r="I3488" s="20">
        <v>437</v>
      </c>
      <c r="J3488" s="20">
        <v>2019</v>
      </c>
      <c r="K3488" s="20">
        <v>5</v>
      </c>
      <c r="L3488" s="20">
        <v>20</v>
      </c>
    </row>
    <row r="3489" spans="1:12" x14ac:dyDescent="0.3">
      <c r="A3489" s="21">
        <v>43598</v>
      </c>
      <c r="B3489" s="20" t="s">
        <v>761</v>
      </c>
      <c r="C3489" s="20" t="s">
        <v>762</v>
      </c>
      <c r="D3489" s="20" t="s">
        <v>759</v>
      </c>
      <c r="E3489" s="20">
        <v>10800</v>
      </c>
      <c r="F3489" s="20" t="s">
        <v>986</v>
      </c>
      <c r="G3489" s="20">
        <v>30</v>
      </c>
      <c r="H3489" s="20">
        <v>360</v>
      </c>
      <c r="I3489" s="20">
        <v>717.95</v>
      </c>
      <c r="J3489" s="20">
        <v>2019</v>
      </c>
      <c r="K3489" s="20">
        <v>5</v>
      </c>
      <c r="L3489" s="20">
        <v>20</v>
      </c>
    </row>
    <row r="3490" spans="1:12" x14ac:dyDescent="0.3">
      <c r="A3490" s="21">
        <v>43598</v>
      </c>
      <c r="B3490" s="20" t="s">
        <v>764</v>
      </c>
      <c r="C3490" s="20" t="s">
        <v>765</v>
      </c>
      <c r="D3490" s="20" t="s">
        <v>759</v>
      </c>
      <c r="E3490" s="20">
        <v>9360</v>
      </c>
      <c r="F3490" s="20" t="s">
        <v>987</v>
      </c>
      <c r="G3490" s="20">
        <v>26</v>
      </c>
      <c r="H3490" s="20">
        <v>360</v>
      </c>
      <c r="I3490" s="20">
        <v>603.4</v>
      </c>
      <c r="J3490" s="20">
        <v>2019</v>
      </c>
      <c r="K3490" s="20">
        <v>5</v>
      </c>
      <c r="L3490" s="20">
        <v>20</v>
      </c>
    </row>
    <row r="3491" spans="1:12" x14ac:dyDescent="0.3">
      <c r="A3491" s="21">
        <v>43598</v>
      </c>
      <c r="B3491" s="20" t="s">
        <v>770</v>
      </c>
      <c r="C3491" s="20" t="s">
        <v>771</v>
      </c>
      <c r="D3491" s="20" t="s">
        <v>759</v>
      </c>
      <c r="E3491" s="20">
        <v>13320</v>
      </c>
      <c r="F3491" s="20" t="s">
        <v>989</v>
      </c>
      <c r="G3491" s="20">
        <v>37</v>
      </c>
      <c r="H3491" s="20">
        <v>360</v>
      </c>
      <c r="I3491" s="20">
        <v>817.56</v>
      </c>
      <c r="J3491" s="20">
        <v>2019</v>
      </c>
      <c r="K3491" s="20">
        <v>5</v>
      </c>
      <c r="L3491" s="20">
        <v>20</v>
      </c>
    </row>
    <row r="3492" spans="1:12" x14ac:dyDescent="0.3">
      <c r="A3492" s="21">
        <v>43598</v>
      </c>
      <c r="B3492" s="20" t="s">
        <v>773</v>
      </c>
      <c r="C3492" s="20" t="s">
        <v>774</v>
      </c>
      <c r="D3492" s="20" t="s">
        <v>759</v>
      </c>
      <c r="E3492" s="20">
        <v>12960</v>
      </c>
      <c r="F3492" s="20" t="s">
        <v>990</v>
      </c>
      <c r="G3492" s="20">
        <v>36</v>
      </c>
      <c r="H3492" s="20">
        <v>360</v>
      </c>
      <c r="I3492" s="20">
        <v>799.9</v>
      </c>
      <c r="J3492" s="20">
        <v>2019</v>
      </c>
      <c r="K3492" s="20">
        <v>5</v>
      </c>
      <c r="L3492" s="20">
        <v>20</v>
      </c>
    </row>
    <row r="3493" spans="1:12" x14ac:dyDescent="0.3">
      <c r="A3493" s="21">
        <v>43594</v>
      </c>
      <c r="B3493" s="20" t="s">
        <v>757</v>
      </c>
      <c r="C3493" s="20" t="s">
        <v>758</v>
      </c>
      <c r="D3493" s="20" t="s">
        <v>759</v>
      </c>
      <c r="E3493" s="20">
        <v>7920</v>
      </c>
      <c r="F3493" s="20" t="s">
        <v>985</v>
      </c>
      <c r="G3493" s="20">
        <v>22</v>
      </c>
      <c r="H3493" s="20">
        <v>360</v>
      </c>
      <c r="I3493" s="20">
        <v>475.7</v>
      </c>
      <c r="J3493" s="20">
        <v>2019</v>
      </c>
      <c r="K3493" s="20">
        <v>5</v>
      </c>
      <c r="L3493" s="20">
        <v>19</v>
      </c>
    </row>
    <row r="3494" spans="1:12" x14ac:dyDescent="0.3">
      <c r="A3494" s="21">
        <v>43594</v>
      </c>
      <c r="B3494" s="20" t="s">
        <v>761</v>
      </c>
      <c r="C3494" s="20" t="s">
        <v>762</v>
      </c>
      <c r="D3494" s="20" t="s">
        <v>759</v>
      </c>
      <c r="E3494" s="20">
        <v>10800</v>
      </c>
      <c r="F3494" s="20" t="s">
        <v>986</v>
      </c>
      <c r="G3494" s="20">
        <v>30</v>
      </c>
      <c r="H3494" s="20">
        <v>360</v>
      </c>
      <c r="I3494" s="20">
        <v>716.45</v>
      </c>
      <c r="J3494" s="20">
        <v>2019</v>
      </c>
      <c r="K3494" s="20">
        <v>5</v>
      </c>
      <c r="L3494" s="20">
        <v>19</v>
      </c>
    </row>
    <row r="3495" spans="1:12" x14ac:dyDescent="0.3">
      <c r="A3495" s="21">
        <v>43594</v>
      </c>
      <c r="B3495" s="20" t="s">
        <v>764</v>
      </c>
      <c r="C3495" s="20" t="s">
        <v>765</v>
      </c>
      <c r="D3495" s="20" t="s">
        <v>759</v>
      </c>
      <c r="E3495" s="20">
        <v>9360</v>
      </c>
      <c r="F3495" s="20" t="s">
        <v>987</v>
      </c>
      <c r="G3495" s="20">
        <v>26</v>
      </c>
      <c r="H3495" s="20">
        <v>360</v>
      </c>
      <c r="I3495" s="20">
        <v>604.54999999999995</v>
      </c>
      <c r="J3495" s="20">
        <v>2019</v>
      </c>
      <c r="K3495" s="20">
        <v>5</v>
      </c>
      <c r="L3495" s="20">
        <v>19</v>
      </c>
    </row>
    <row r="3496" spans="1:12" x14ac:dyDescent="0.3">
      <c r="A3496" s="21">
        <v>43594</v>
      </c>
      <c r="B3496" s="20" t="s">
        <v>770</v>
      </c>
      <c r="C3496" s="20" t="s">
        <v>771</v>
      </c>
      <c r="D3496" s="20" t="s">
        <v>759</v>
      </c>
      <c r="E3496" s="20">
        <v>13680</v>
      </c>
      <c r="F3496" s="20" t="s">
        <v>989</v>
      </c>
      <c r="G3496" s="20">
        <v>38</v>
      </c>
      <c r="H3496" s="20">
        <v>360</v>
      </c>
      <c r="I3496" s="20">
        <v>844.15</v>
      </c>
      <c r="J3496" s="20">
        <v>2019</v>
      </c>
      <c r="K3496" s="20">
        <v>5</v>
      </c>
      <c r="L3496" s="20">
        <v>19</v>
      </c>
    </row>
    <row r="3497" spans="1:12" x14ac:dyDescent="0.3">
      <c r="A3497" s="21">
        <v>43594</v>
      </c>
      <c r="B3497" s="20" t="s">
        <v>773</v>
      </c>
      <c r="C3497" s="20" t="s">
        <v>774</v>
      </c>
      <c r="D3497" s="20" t="s">
        <v>759</v>
      </c>
      <c r="E3497" s="20">
        <v>13320</v>
      </c>
      <c r="F3497" s="20" t="s">
        <v>990</v>
      </c>
      <c r="G3497" s="20">
        <v>37</v>
      </c>
      <c r="H3497" s="20">
        <v>360</v>
      </c>
      <c r="I3497" s="20">
        <v>828.45</v>
      </c>
      <c r="J3497" s="20">
        <v>2019</v>
      </c>
      <c r="K3497" s="20">
        <v>5</v>
      </c>
      <c r="L3497" s="20">
        <v>19</v>
      </c>
    </row>
    <row r="3498" spans="1:12" x14ac:dyDescent="0.3">
      <c r="A3498" s="21">
        <v>43594</v>
      </c>
      <c r="B3498" s="20" t="s">
        <v>757</v>
      </c>
      <c r="C3498" s="20" t="s">
        <v>758</v>
      </c>
      <c r="D3498" s="20" t="s">
        <v>759</v>
      </c>
      <c r="E3498" s="20">
        <v>4320</v>
      </c>
      <c r="F3498" s="20" t="s">
        <v>985</v>
      </c>
      <c r="G3498" s="20">
        <v>12</v>
      </c>
      <c r="H3498" s="20">
        <v>360</v>
      </c>
      <c r="I3498" s="20">
        <v>253.5</v>
      </c>
      <c r="J3498" s="20">
        <v>2019</v>
      </c>
      <c r="K3498" s="20">
        <v>5</v>
      </c>
      <c r="L3498" s="20">
        <v>19</v>
      </c>
    </row>
    <row r="3499" spans="1:12" x14ac:dyDescent="0.3">
      <c r="A3499" s="21">
        <v>43594</v>
      </c>
      <c r="B3499" s="20" t="s">
        <v>761</v>
      </c>
      <c r="C3499" s="20" t="s">
        <v>762</v>
      </c>
      <c r="D3499" s="20" t="s">
        <v>759</v>
      </c>
      <c r="E3499" s="20">
        <v>10800</v>
      </c>
      <c r="F3499" s="20" t="s">
        <v>986</v>
      </c>
      <c r="G3499" s="20">
        <v>30</v>
      </c>
      <c r="H3499" s="20">
        <v>360</v>
      </c>
      <c r="I3499" s="20">
        <v>722.35</v>
      </c>
      <c r="J3499" s="20">
        <v>2019</v>
      </c>
      <c r="K3499" s="20">
        <v>5</v>
      </c>
      <c r="L3499" s="20">
        <v>19</v>
      </c>
    </row>
    <row r="3500" spans="1:12" x14ac:dyDescent="0.3">
      <c r="A3500" s="21">
        <v>43594</v>
      </c>
      <c r="B3500" s="20" t="s">
        <v>764</v>
      </c>
      <c r="C3500" s="20" t="s">
        <v>765</v>
      </c>
      <c r="D3500" s="20" t="s">
        <v>759</v>
      </c>
      <c r="E3500" s="20">
        <v>9720</v>
      </c>
      <c r="F3500" s="20" t="s">
        <v>987</v>
      </c>
      <c r="G3500" s="20">
        <v>27</v>
      </c>
      <c r="H3500" s="20">
        <v>360</v>
      </c>
      <c r="I3500" s="20">
        <v>625.5</v>
      </c>
      <c r="J3500" s="20">
        <v>2019</v>
      </c>
      <c r="K3500" s="20">
        <v>5</v>
      </c>
      <c r="L3500" s="20">
        <v>19</v>
      </c>
    </row>
    <row r="3501" spans="1:12" x14ac:dyDescent="0.3">
      <c r="A3501" s="21">
        <v>43594</v>
      </c>
      <c r="B3501" s="20" t="s">
        <v>770</v>
      </c>
      <c r="C3501" s="20" t="s">
        <v>771</v>
      </c>
      <c r="D3501" s="20" t="s">
        <v>759</v>
      </c>
      <c r="E3501" s="20">
        <v>13680</v>
      </c>
      <c r="F3501" s="20" t="s">
        <v>989</v>
      </c>
      <c r="G3501" s="20">
        <v>38</v>
      </c>
      <c r="H3501" s="20">
        <v>360</v>
      </c>
      <c r="I3501" s="20">
        <v>845.1</v>
      </c>
      <c r="J3501" s="20">
        <v>2019</v>
      </c>
      <c r="K3501" s="20">
        <v>5</v>
      </c>
      <c r="L3501" s="20">
        <v>19</v>
      </c>
    </row>
    <row r="3502" spans="1:12" x14ac:dyDescent="0.3">
      <c r="A3502" s="21">
        <v>43594</v>
      </c>
      <c r="B3502" s="20" t="s">
        <v>773</v>
      </c>
      <c r="C3502" s="20" t="s">
        <v>774</v>
      </c>
      <c r="D3502" s="20" t="s">
        <v>759</v>
      </c>
      <c r="E3502" s="20">
        <v>13320</v>
      </c>
      <c r="F3502" s="20" t="s">
        <v>990</v>
      </c>
      <c r="G3502" s="20">
        <v>37</v>
      </c>
      <c r="H3502" s="20">
        <v>360</v>
      </c>
      <c r="I3502" s="20">
        <v>825.65</v>
      </c>
      <c r="J3502" s="20">
        <v>2019</v>
      </c>
      <c r="K3502" s="20">
        <v>5</v>
      </c>
      <c r="L3502" s="20">
        <v>19</v>
      </c>
    </row>
    <row r="3503" spans="1:12" x14ac:dyDescent="0.3">
      <c r="A3503" s="21">
        <v>43594</v>
      </c>
      <c r="B3503" s="20" t="s">
        <v>757</v>
      </c>
      <c r="C3503" s="20" t="s">
        <v>758</v>
      </c>
      <c r="D3503" s="20" t="s">
        <v>759</v>
      </c>
      <c r="E3503" s="20">
        <v>4680</v>
      </c>
      <c r="F3503" s="20" t="s">
        <v>985</v>
      </c>
      <c r="G3503" s="20">
        <v>13</v>
      </c>
      <c r="H3503" s="20">
        <v>360</v>
      </c>
      <c r="I3503" s="20">
        <v>272.2</v>
      </c>
      <c r="J3503" s="20">
        <v>2019</v>
      </c>
      <c r="K3503" s="20">
        <v>5</v>
      </c>
      <c r="L3503" s="20">
        <v>19</v>
      </c>
    </row>
    <row r="3504" spans="1:12" x14ac:dyDescent="0.3">
      <c r="A3504" s="21">
        <v>43594</v>
      </c>
      <c r="B3504" s="20" t="s">
        <v>761</v>
      </c>
      <c r="C3504" s="20" t="s">
        <v>762</v>
      </c>
      <c r="D3504" s="20" t="s">
        <v>759</v>
      </c>
      <c r="E3504" s="20">
        <v>12960</v>
      </c>
      <c r="F3504" s="20" t="s">
        <v>986</v>
      </c>
      <c r="G3504" s="20">
        <v>36</v>
      </c>
      <c r="H3504" s="20">
        <v>360</v>
      </c>
      <c r="I3504" s="20">
        <v>864.15</v>
      </c>
      <c r="J3504" s="20">
        <v>2019</v>
      </c>
      <c r="K3504" s="20">
        <v>5</v>
      </c>
      <c r="L3504" s="20">
        <v>19</v>
      </c>
    </row>
    <row r="3505" spans="1:12" x14ac:dyDescent="0.3">
      <c r="A3505" s="21">
        <v>43594</v>
      </c>
      <c r="B3505" s="20" t="s">
        <v>764</v>
      </c>
      <c r="C3505" s="20" t="s">
        <v>765</v>
      </c>
      <c r="D3505" s="20" t="s">
        <v>759</v>
      </c>
      <c r="E3505" s="20">
        <v>9000</v>
      </c>
      <c r="F3505" s="20" t="s">
        <v>987</v>
      </c>
      <c r="G3505" s="20">
        <v>25</v>
      </c>
      <c r="H3505" s="20">
        <v>360</v>
      </c>
      <c r="I3505" s="20">
        <v>579.70000000000005</v>
      </c>
      <c r="J3505" s="20">
        <v>2019</v>
      </c>
      <c r="K3505" s="20">
        <v>5</v>
      </c>
      <c r="L3505" s="20">
        <v>19</v>
      </c>
    </row>
    <row r="3506" spans="1:12" x14ac:dyDescent="0.3">
      <c r="A3506" s="21">
        <v>43594</v>
      </c>
      <c r="B3506" s="20" t="s">
        <v>770</v>
      </c>
      <c r="C3506" s="20" t="s">
        <v>771</v>
      </c>
      <c r="D3506" s="20" t="s">
        <v>759</v>
      </c>
      <c r="E3506" s="20">
        <v>14400</v>
      </c>
      <c r="F3506" s="20" t="s">
        <v>989</v>
      </c>
      <c r="G3506" s="20">
        <v>40</v>
      </c>
      <c r="H3506" s="20">
        <v>360</v>
      </c>
      <c r="I3506" s="20">
        <v>891.8</v>
      </c>
      <c r="J3506" s="20">
        <v>2019</v>
      </c>
      <c r="K3506" s="20">
        <v>5</v>
      </c>
      <c r="L3506" s="20">
        <v>19</v>
      </c>
    </row>
    <row r="3507" spans="1:12" x14ac:dyDescent="0.3">
      <c r="A3507" s="21">
        <v>43594</v>
      </c>
      <c r="B3507" s="20" t="s">
        <v>773</v>
      </c>
      <c r="C3507" s="20" t="s">
        <v>774</v>
      </c>
      <c r="D3507" s="20" t="s">
        <v>759</v>
      </c>
      <c r="E3507" s="20">
        <v>15120</v>
      </c>
      <c r="F3507" s="20" t="s">
        <v>990</v>
      </c>
      <c r="G3507" s="20">
        <v>42</v>
      </c>
      <c r="H3507" s="20">
        <v>360</v>
      </c>
      <c r="I3507" s="20">
        <v>936.05</v>
      </c>
      <c r="J3507" s="20">
        <v>2019</v>
      </c>
      <c r="K3507" s="20">
        <v>5</v>
      </c>
      <c r="L3507" s="20">
        <v>19</v>
      </c>
    </row>
    <row r="3508" spans="1:12" x14ac:dyDescent="0.3">
      <c r="A3508" s="21">
        <v>43591</v>
      </c>
      <c r="B3508" s="20" t="s">
        <v>826</v>
      </c>
      <c r="C3508" s="20" t="s">
        <v>827</v>
      </c>
      <c r="D3508" s="20" t="s">
        <v>759</v>
      </c>
      <c r="E3508" s="20">
        <v>21240</v>
      </c>
      <c r="F3508" s="20" t="s">
        <v>991</v>
      </c>
      <c r="G3508" s="20">
        <v>59</v>
      </c>
      <c r="H3508" s="20">
        <v>360</v>
      </c>
      <c r="I3508" s="20">
        <v>1169.1400000000001</v>
      </c>
      <c r="J3508" s="20">
        <v>2019</v>
      </c>
      <c r="K3508" s="20">
        <v>5</v>
      </c>
      <c r="L3508" s="20">
        <v>19</v>
      </c>
    </row>
    <row r="3509" spans="1:12" x14ac:dyDescent="0.3">
      <c r="A3509" s="21">
        <v>43591</v>
      </c>
      <c r="B3509" s="20" t="s">
        <v>761</v>
      </c>
      <c r="C3509" s="20" t="s">
        <v>762</v>
      </c>
      <c r="D3509" s="20" t="s">
        <v>759</v>
      </c>
      <c r="E3509" s="20">
        <v>10080</v>
      </c>
      <c r="F3509" s="20" t="s">
        <v>993</v>
      </c>
      <c r="G3509" s="20">
        <v>28</v>
      </c>
      <c r="H3509" s="20">
        <v>360</v>
      </c>
      <c r="I3509" s="20">
        <v>674.7</v>
      </c>
      <c r="J3509" s="20">
        <v>2019</v>
      </c>
      <c r="K3509" s="20">
        <v>5</v>
      </c>
      <c r="L3509" s="20">
        <v>19</v>
      </c>
    </row>
    <row r="3510" spans="1:12" x14ac:dyDescent="0.3">
      <c r="A3510" s="21">
        <v>43591</v>
      </c>
      <c r="B3510" s="20" t="s">
        <v>764</v>
      </c>
      <c r="C3510" s="20" t="s">
        <v>765</v>
      </c>
      <c r="D3510" s="20" t="s">
        <v>759</v>
      </c>
      <c r="E3510" s="20">
        <v>8280</v>
      </c>
      <c r="F3510" s="20" t="s">
        <v>994</v>
      </c>
      <c r="G3510" s="20">
        <v>23</v>
      </c>
      <c r="H3510" s="20">
        <v>360</v>
      </c>
      <c r="I3510" s="20">
        <v>535.15</v>
      </c>
      <c r="J3510" s="20">
        <v>2019</v>
      </c>
      <c r="K3510" s="20">
        <v>5</v>
      </c>
      <c r="L3510" s="20">
        <v>19</v>
      </c>
    </row>
    <row r="3511" spans="1:12" x14ac:dyDescent="0.3">
      <c r="A3511" s="21">
        <v>43591</v>
      </c>
      <c r="B3511" s="20" t="s">
        <v>770</v>
      </c>
      <c r="C3511" s="20" t="s">
        <v>771</v>
      </c>
      <c r="D3511" s="20" t="s">
        <v>759</v>
      </c>
      <c r="E3511" s="20">
        <v>12600</v>
      </c>
      <c r="F3511" s="20" t="s">
        <v>996</v>
      </c>
      <c r="G3511" s="20">
        <v>35</v>
      </c>
      <c r="H3511" s="20">
        <v>360</v>
      </c>
      <c r="I3511" s="20">
        <v>779.85</v>
      </c>
      <c r="J3511" s="20">
        <v>2019</v>
      </c>
      <c r="K3511" s="20">
        <v>5</v>
      </c>
      <c r="L3511" s="20">
        <v>19</v>
      </c>
    </row>
    <row r="3512" spans="1:12" x14ac:dyDescent="0.3">
      <c r="A3512" s="21">
        <v>43591</v>
      </c>
      <c r="B3512" s="20" t="s">
        <v>773</v>
      </c>
      <c r="C3512" s="20" t="s">
        <v>774</v>
      </c>
      <c r="D3512" s="20" t="s">
        <v>759</v>
      </c>
      <c r="E3512" s="20">
        <v>11160</v>
      </c>
      <c r="F3512" s="20" t="s">
        <v>997</v>
      </c>
      <c r="G3512" s="20">
        <v>31</v>
      </c>
      <c r="H3512" s="20">
        <v>360</v>
      </c>
      <c r="I3512" s="20">
        <v>695.1</v>
      </c>
      <c r="J3512" s="20">
        <v>2019</v>
      </c>
      <c r="K3512" s="20">
        <v>5</v>
      </c>
      <c r="L3512" s="20">
        <v>19</v>
      </c>
    </row>
    <row r="3513" spans="1:12" x14ac:dyDescent="0.3">
      <c r="A3513" s="21">
        <v>43591</v>
      </c>
      <c r="B3513" s="20" t="s">
        <v>757</v>
      </c>
      <c r="C3513" s="20" t="s">
        <v>758</v>
      </c>
      <c r="D3513" s="20" t="s">
        <v>759</v>
      </c>
      <c r="E3513" s="20">
        <v>2520</v>
      </c>
      <c r="F3513" s="20" t="s">
        <v>992</v>
      </c>
      <c r="G3513" s="20">
        <v>7</v>
      </c>
      <c r="H3513" s="20">
        <v>360</v>
      </c>
      <c r="I3513" s="20">
        <v>142.01</v>
      </c>
      <c r="J3513" s="20">
        <v>2019</v>
      </c>
      <c r="K3513" s="20">
        <v>5</v>
      </c>
      <c r="L3513" s="20">
        <v>19</v>
      </c>
    </row>
    <row r="3514" spans="1:12" x14ac:dyDescent="0.3">
      <c r="A3514" s="21">
        <v>43591</v>
      </c>
      <c r="B3514" s="20" t="s">
        <v>761</v>
      </c>
      <c r="C3514" s="20" t="s">
        <v>762</v>
      </c>
      <c r="D3514" s="20" t="s">
        <v>759</v>
      </c>
      <c r="E3514" s="20">
        <v>11520</v>
      </c>
      <c r="F3514" s="20" t="s">
        <v>993</v>
      </c>
      <c r="G3514" s="20">
        <v>32</v>
      </c>
      <c r="H3514" s="20">
        <v>360</v>
      </c>
      <c r="I3514" s="20">
        <v>765.05</v>
      </c>
      <c r="J3514" s="20">
        <v>2019</v>
      </c>
      <c r="K3514" s="20">
        <v>5</v>
      </c>
      <c r="L3514" s="20">
        <v>19</v>
      </c>
    </row>
    <row r="3515" spans="1:12" x14ac:dyDescent="0.3">
      <c r="A3515" s="21">
        <v>43591</v>
      </c>
      <c r="B3515" s="20" t="s">
        <v>764</v>
      </c>
      <c r="C3515" s="20" t="s">
        <v>765</v>
      </c>
      <c r="D3515" s="20" t="s">
        <v>759</v>
      </c>
      <c r="E3515" s="20">
        <v>10080</v>
      </c>
      <c r="F3515" s="20" t="s">
        <v>994</v>
      </c>
      <c r="G3515" s="20">
        <v>28</v>
      </c>
      <c r="H3515" s="20">
        <v>360</v>
      </c>
      <c r="I3515" s="20">
        <v>647.25</v>
      </c>
      <c r="J3515" s="20">
        <v>2019</v>
      </c>
      <c r="K3515" s="20">
        <v>5</v>
      </c>
      <c r="L3515" s="20">
        <v>19</v>
      </c>
    </row>
    <row r="3516" spans="1:12" x14ac:dyDescent="0.3">
      <c r="A3516" s="21">
        <v>43591</v>
      </c>
      <c r="B3516" s="20" t="s">
        <v>770</v>
      </c>
      <c r="C3516" s="20" t="s">
        <v>771</v>
      </c>
      <c r="D3516" s="20" t="s">
        <v>759</v>
      </c>
      <c r="E3516" s="20">
        <v>13680</v>
      </c>
      <c r="F3516" s="20" t="s">
        <v>996</v>
      </c>
      <c r="G3516" s="20">
        <v>38</v>
      </c>
      <c r="H3516" s="20">
        <v>360</v>
      </c>
      <c r="I3516" s="20">
        <v>837.2</v>
      </c>
      <c r="J3516" s="20">
        <v>2019</v>
      </c>
      <c r="K3516" s="20">
        <v>5</v>
      </c>
      <c r="L3516" s="20">
        <v>19</v>
      </c>
    </row>
    <row r="3517" spans="1:12" x14ac:dyDescent="0.3">
      <c r="A3517" s="21">
        <v>43591</v>
      </c>
      <c r="B3517" s="20" t="s">
        <v>773</v>
      </c>
      <c r="C3517" s="20" t="s">
        <v>774</v>
      </c>
      <c r="D3517" s="20" t="s">
        <v>759</v>
      </c>
      <c r="E3517" s="20">
        <v>13320</v>
      </c>
      <c r="F3517" s="20" t="s">
        <v>997</v>
      </c>
      <c r="G3517" s="20">
        <v>37</v>
      </c>
      <c r="H3517" s="20">
        <v>360</v>
      </c>
      <c r="I3517" s="20">
        <v>823.5</v>
      </c>
      <c r="J3517" s="20">
        <v>2019</v>
      </c>
      <c r="K3517" s="20">
        <v>5</v>
      </c>
      <c r="L3517" s="20">
        <v>19</v>
      </c>
    </row>
    <row r="3518" spans="1:12" x14ac:dyDescent="0.3">
      <c r="A3518" s="21">
        <v>43588</v>
      </c>
      <c r="B3518" s="20" t="s">
        <v>826</v>
      </c>
      <c r="C3518" s="20" t="s">
        <v>827</v>
      </c>
      <c r="D3518" s="20" t="s">
        <v>759</v>
      </c>
      <c r="E3518" s="20">
        <v>11880</v>
      </c>
      <c r="F3518" s="20" t="s">
        <v>991</v>
      </c>
      <c r="G3518" s="20">
        <v>33</v>
      </c>
      <c r="H3518" s="20">
        <v>360</v>
      </c>
      <c r="I3518" s="20">
        <v>636.46</v>
      </c>
      <c r="J3518" s="20">
        <v>2019</v>
      </c>
      <c r="K3518" s="20">
        <v>5</v>
      </c>
      <c r="L3518" s="20">
        <v>18</v>
      </c>
    </row>
    <row r="3519" spans="1:12" x14ac:dyDescent="0.3">
      <c r="A3519" s="21">
        <v>43588</v>
      </c>
      <c r="B3519" s="20" t="s">
        <v>757</v>
      </c>
      <c r="C3519" s="20" t="s">
        <v>758</v>
      </c>
      <c r="D3519" s="20" t="s">
        <v>759</v>
      </c>
      <c r="E3519" s="20">
        <v>2160</v>
      </c>
      <c r="F3519" s="20" t="s">
        <v>992</v>
      </c>
      <c r="G3519" s="20">
        <v>6</v>
      </c>
      <c r="H3519" s="20">
        <v>360</v>
      </c>
      <c r="I3519" s="20">
        <v>121.7</v>
      </c>
      <c r="J3519" s="20">
        <v>2019</v>
      </c>
      <c r="K3519" s="20">
        <v>5</v>
      </c>
      <c r="L3519" s="20">
        <v>18</v>
      </c>
    </row>
    <row r="3520" spans="1:12" x14ac:dyDescent="0.3">
      <c r="A3520" s="21">
        <v>43588</v>
      </c>
      <c r="B3520" s="20" t="s">
        <v>761</v>
      </c>
      <c r="C3520" s="20" t="s">
        <v>762</v>
      </c>
      <c r="D3520" s="20" t="s">
        <v>759</v>
      </c>
      <c r="E3520" s="20">
        <v>10800</v>
      </c>
      <c r="F3520" s="20" t="s">
        <v>993</v>
      </c>
      <c r="G3520" s="20">
        <v>30</v>
      </c>
      <c r="H3520" s="20">
        <v>360</v>
      </c>
      <c r="I3520" s="20">
        <v>715.72</v>
      </c>
      <c r="J3520" s="20">
        <v>2019</v>
      </c>
      <c r="K3520" s="20">
        <v>5</v>
      </c>
      <c r="L3520" s="20">
        <v>18</v>
      </c>
    </row>
    <row r="3521" spans="1:12" x14ac:dyDescent="0.3">
      <c r="A3521" s="21">
        <v>43588</v>
      </c>
      <c r="B3521" s="20" t="s">
        <v>764</v>
      </c>
      <c r="C3521" s="20" t="s">
        <v>765</v>
      </c>
      <c r="D3521" s="20" t="s">
        <v>759</v>
      </c>
      <c r="E3521" s="20">
        <v>9000</v>
      </c>
      <c r="F3521" s="20" t="s">
        <v>994</v>
      </c>
      <c r="G3521" s="20">
        <v>25</v>
      </c>
      <c r="H3521" s="20">
        <v>360</v>
      </c>
      <c r="I3521" s="20">
        <v>574.9</v>
      </c>
      <c r="J3521" s="20">
        <v>2019</v>
      </c>
      <c r="K3521" s="20">
        <v>5</v>
      </c>
      <c r="L3521" s="20">
        <v>18</v>
      </c>
    </row>
    <row r="3522" spans="1:12" x14ac:dyDescent="0.3">
      <c r="A3522" s="21">
        <v>43588</v>
      </c>
      <c r="B3522" s="20" t="s">
        <v>770</v>
      </c>
      <c r="C3522" s="20" t="s">
        <v>771</v>
      </c>
      <c r="D3522" s="20" t="s">
        <v>759</v>
      </c>
      <c r="E3522" s="20">
        <v>14040</v>
      </c>
      <c r="F3522" s="20" t="s">
        <v>996</v>
      </c>
      <c r="G3522" s="20">
        <v>39</v>
      </c>
      <c r="H3522" s="20">
        <v>360</v>
      </c>
      <c r="I3522" s="20">
        <v>856.5</v>
      </c>
      <c r="J3522" s="20">
        <v>2019</v>
      </c>
      <c r="K3522" s="20">
        <v>5</v>
      </c>
      <c r="L3522" s="20">
        <v>18</v>
      </c>
    </row>
    <row r="3523" spans="1:12" x14ac:dyDescent="0.3">
      <c r="A3523" s="21">
        <v>43588</v>
      </c>
      <c r="B3523" s="20" t="s">
        <v>773</v>
      </c>
      <c r="C3523" s="20" t="s">
        <v>774</v>
      </c>
      <c r="D3523" s="20" t="s">
        <v>759</v>
      </c>
      <c r="E3523" s="20">
        <v>12960</v>
      </c>
      <c r="F3523" s="20" t="s">
        <v>997</v>
      </c>
      <c r="G3523" s="20">
        <v>36</v>
      </c>
      <c r="H3523" s="20">
        <v>360</v>
      </c>
      <c r="I3523" s="20">
        <v>797.1</v>
      </c>
      <c r="J3523" s="20">
        <v>2019</v>
      </c>
      <c r="K3523" s="20">
        <v>5</v>
      </c>
      <c r="L3523" s="20">
        <v>18</v>
      </c>
    </row>
    <row r="3524" spans="1:12" x14ac:dyDescent="0.3">
      <c r="A3524" s="21">
        <v>43588</v>
      </c>
      <c r="B3524" s="20" t="s">
        <v>757</v>
      </c>
      <c r="C3524" s="20" t="s">
        <v>758</v>
      </c>
      <c r="D3524" s="20" t="s">
        <v>759</v>
      </c>
      <c r="E3524" s="20">
        <v>1440</v>
      </c>
      <c r="F3524" s="20" t="s">
        <v>992</v>
      </c>
      <c r="G3524" s="20">
        <v>4</v>
      </c>
      <c r="H3524" s="20">
        <v>360</v>
      </c>
      <c r="I3524" s="20">
        <v>82.05</v>
      </c>
      <c r="J3524" s="20">
        <v>2019</v>
      </c>
      <c r="K3524" s="20">
        <v>5</v>
      </c>
      <c r="L3524" s="20">
        <v>18</v>
      </c>
    </row>
    <row r="3525" spans="1:12" x14ac:dyDescent="0.3">
      <c r="A3525" s="21">
        <v>43588</v>
      </c>
      <c r="B3525" s="20" t="s">
        <v>761</v>
      </c>
      <c r="C3525" s="20" t="s">
        <v>762</v>
      </c>
      <c r="D3525" s="20" t="s">
        <v>759</v>
      </c>
      <c r="E3525" s="20">
        <v>11520</v>
      </c>
      <c r="F3525" s="20" t="s">
        <v>993</v>
      </c>
      <c r="G3525" s="20">
        <v>32</v>
      </c>
      <c r="H3525" s="20">
        <v>360</v>
      </c>
      <c r="I3525" s="20">
        <v>761.65</v>
      </c>
      <c r="J3525" s="20">
        <v>2019</v>
      </c>
      <c r="K3525" s="20">
        <v>5</v>
      </c>
      <c r="L3525" s="20">
        <v>18</v>
      </c>
    </row>
    <row r="3526" spans="1:12" x14ac:dyDescent="0.3">
      <c r="A3526" s="21">
        <v>43588</v>
      </c>
      <c r="B3526" s="20" t="s">
        <v>764</v>
      </c>
      <c r="C3526" s="20" t="s">
        <v>765</v>
      </c>
      <c r="D3526" s="20" t="s">
        <v>759</v>
      </c>
      <c r="E3526" s="20">
        <v>9000</v>
      </c>
      <c r="F3526" s="20" t="s">
        <v>994</v>
      </c>
      <c r="G3526" s="20">
        <v>25</v>
      </c>
      <c r="H3526" s="20">
        <v>360</v>
      </c>
      <c r="I3526" s="20">
        <v>576.25</v>
      </c>
      <c r="J3526" s="20">
        <v>2019</v>
      </c>
      <c r="K3526" s="20">
        <v>5</v>
      </c>
      <c r="L3526" s="20">
        <v>18</v>
      </c>
    </row>
    <row r="3527" spans="1:12" x14ac:dyDescent="0.3">
      <c r="A3527" s="21">
        <v>43588</v>
      </c>
      <c r="B3527" s="20" t="s">
        <v>770</v>
      </c>
      <c r="C3527" s="20" t="s">
        <v>771</v>
      </c>
      <c r="D3527" s="20" t="s">
        <v>759</v>
      </c>
      <c r="E3527" s="20">
        <v>13680</v>
      </c>
      <c r="F3527" s="20" t="s">
        <v>996</v>
      </c>
      <c r="G3527" s="20">
        <v>38</v>
      </c>
      <c r="H3527" s="20">
        <v>360</v>
      </c>
      <c r="I3527" s="20">
        <v>836.35</v>
      </c>
      <c r="J3527" s="20">
        <v>2019</v>
      </c>
      <c r="K3527" s="20">
        <v>5</v>
      </c>
      <c r="L3527" s="20">
        <v>18</v>
      </c>
    </row>
    <row r="3528" spans="1:12" x14ac:dyDescent="0.3">
      <c r="A3528" s="21">
        <v>43588</v>
      </c>
      <c r="B3528" s="20" t="s">
        <v>773</v>
      </c>
      <c r="C3528" s="20" t="s">
        <v>774</v>
      </c>
      <c r="D3528" s="20" t="s">
        <v>759</v>
      </c>
      <c r="E3528" s="20">
        <v>13320</v>
      </c>
      <c r="F3528" s="20" t="s">
        <v>997</v>
      </c>
      <c r="G3528" s="20">
        <v>37</v>
      </c>
      <c r="H3528" s="20">
        <v>360</v>
      </c>
      <c r="I3528" s="20">
        <v>816</v>
      </c>
      <c r="J3528" s="20">
        <v>2019</v>
      </c>
      <c r="K3528" s="20">
        <v>5</v>
      </c>
      <c r="L3528" s="20">
        <v>18</v>
      </c>
    </row>
    <row r="3529" spans="1:12" x14ac:dyDescent="0.3">
      <c r="A3529" s="21">
        <v>43588</v>
      </c>
      <c r="B3529" s="20" t="s">
        <v>757</v>
      </c>
      <c r="C3529" s="20" t="s">
        <v>758</v>
      </c>
      <c r="D3529" s="20" t="s">
        <v>759</v>
      </c>
      <c r="E3529" s="20">
        <v>3600</v>
      </c>
      <c r="F3529" s="20" t="s">
        <v>992</v>
      </c>
      <c r="G3529" s="20">
        <v>10</v>
      </c>
      <c r="H3529" s="20">
        <v>360</v>
      </c>
      <c r="I3529" s="20">
        <v>228.7</v>
      </c>
      <c r="J3529" s="20">
        <v>2019</v>
      </c>
      <c r="K3529" s="20">
        <v>5</v>
      </c>
      <c r="L3529" s="20">
        <v>18</v>
      </c>
    </row>
    <row r="3530" spans="1:12" x14ac:dyDescent="0.3">
      <c r="A3530" s="21">
        <v>43588</v>
      </c>
      <c r="B3530" s="20" t="s">
        <v>761</v>
      </c>
      <c r="C3530" s="20" t="s">
        <v>762</v>
      </c>
      <c r="D3530" s="20" t="s">
        <v>759</v>
      </c>
      <c r="E3530" s="20">
        <v>11520</v>
      </c>
      <c r="F3530" s="20" t="s">
        <v>993</v>
      </c>
      <c r="G3530" s="20">
        <v>32</v>
      </c>
      <c r="H3530" s="20">
        <v>360</v>
      </c>
      <c r="I3530" s="20">
        <v>761</v>
      </c>
      <c r="J3530" s="20">
        <v>2019</v>
      </c>
      <c r="K3530" s="20">
        <v>5</v>
      </c>
      <c r="L3530" s="20">
        <v>18</v>
      </c>
    </row>
    <row r="3531" spans="1:12" x14ac:dyDescent="0.3">
      <c r="A3531" s="21">
        <v>43588</v>
      </c>
      <c r="B3531" s="20" t="s">
        <v>764</v>
      </c>
      <c r="C3531" s="20" t="s">
        <v>765</v>
      </c>
      <c r="D3531" s="20" t="s">
        <v>759</v>
      </c>
      <c r="E3531" s="20">
        <v>9720</v>
      </c>
      <c r="F3531" s="20" t="s">
        <v>994</v>
      </c>
      <c r="G3531" s="20">
        <v>27</v>
      </c>
      <c r="H3531" s="20">
        <v>360</v>
      </c>
      <c r="I3531" s="20">
        <v>627.29999999999995</v>
      </c>
      <c r="J3531" s="20">
        <v>2019</v>
      </c>
      <c r="K3531" s="20">
        <v>5</v>
      </c>
      <c r="L3531" s="20">
        <v>18</v>
      </c>
    </row>
    <row r="3532" spans="1:12" x14ac:dyDescent="0.3">
      <c r="A3532" s="21">
        <v>43588</v>
      </c>
      <c r="B3532" s="20" t="s">
        <v>770</v>
      </c>
      <c r="C3532" s="20" t="s">
        <v>771</v>
      </c>
      <c r="D3532" s="20" t="s">
        <v>759</v>
      </c>
      <c r="E3532" s="20">
        <v>13680</v>
      </c>
      <c r="F3532" s="20" t="s">
        <v>996</v>
      </c>
      <c r="G3532" s="20">
        <v>38</v>
      </c>
      <c r="H3532" s="20">
        <v>360</v>
      </c>
      <c r="I3532" s="20">
        <v>837.45</v>
      </c>
      <c r="J3532" s="20">
        <v>2019</v>
      </c>
      <c r="K3532" s="20">
        <v>5</v>
      </c>
      <c r="L3532" s="20">
        <v>18</v>
      </c>
    </row>
    <row r="3533" spans="1:12" x14ac:dyDescent="0.3">
      <c r="A3533" s="21">
        <v>43588</v>
      </c>
      <c r="B3533" s="20" t="s">
        <v>773</v>
      </c>
      <c r="C3533" s="20" t="s">
        <v>774</v>
      </c>
      <c r="D3533" s="20" t="s">
        <v>759</v>
      </c>
      <c r="E3533" s="20">
        <v>13320</v>
      </c>
      <c r="F3533" s="20" t="s">
        <v>997</v>
      </c>
      <c r="G3533" s="20">
        <v>37</v>
      </c>
      <c r="H3533" s="20">
        <v>360</v>
      </c>
      <c r="I3533" s="20">
        <v>819.3</v>
      </c>
      <c r="J3533" s="20">
        <v>2019</v>
      </c>
      <c r="K3533" s="20">
        <v>5</v>
      </c>
      <c r="L3533" s="20">
        <v>18</v>
      </c>
    </row>
    <row r="3534" spans="1:12" x14ac:dyDescent="0.3">
      <c r="A3534" s="21">
        <v>43587</v>
      </c>
      <c r="B3534" s="20" t="s">
        <v>757</v>
      </c>
      <c r="C3534" s="20" t="s">
        <v>758</v>
      </c>
      <c r="D3534" s="20" t="s">
        <v>759</v>
      </c>
      <c r="E3534" s="20">
        <v>1800</v>
      </c>
      <c r="F3534" s="20" t="s">
        <v>992</v>
      </c>
      <c r="G3534" s="20">
        <v>5</v>
      </c>
      <c r="H3534" s="20">
        <v>360</v>
      </c>
      <c r="I3534" s="20">
        <v>102.45</v>
      </c>
      <c r="J3534" s="20">
        <v>2019</v>
      </c>
      <c r="K3534" s="20">
        <v>5</v>
      </c>
      <c r="L3534" s="20">
        <v>18</v>
      </c>
    </row>
    <row r="3535" spans="1:12" x14ac:dyDescent="0.3">
      <c r="A3535" s="21">
        <v>43587</v>
      </c>
      <c r="B3535" s="20" t="s">
        <v>761</v>
      </c>
      <c r="C3535" s="20" t="s">
        <v>762</v>
      </c>
      <c r="D3535" s="20" t="s">
        <v>759</v>
      </c>
      <c r="E3535" s="20">
        <v>11520</v>
      </c>
      <c r="F3535" s="20" t="s">
        <v>993</v>
      </c>
      <c r="G3535" s="20">
        <v>32</v>
      </c>
      <c r="H3535" s="20">
        <v>360</v>
      </c>
      <c r="I3535" s="20">
        <v>769.65</v>
      </c>
      <c r="J3535" s="20">
        <v>2019</v>
      </c>
      <c r="K3535" s="20">
        <v>5</v>
      </c>
      <c r="L3535" s="20">
        <v>18</v>
      </c>
    </row>
    <row r="3536" spans="1:12" x14ac:dyDescent="0.3">
      <c r="A3536" s="21">
        <v>43587</v>
      </c>
      <c r="B3536" s="20" t="s">
        <v>764</v>
      </c>
      <c r="C3536" s="20" t="s">
        <v>765</v>
      </c>
      <c r="D3536" s="20" t="s">
        <v>759</v>
      </c>
      <c r="E3536" s="20">
        <v>9360</v>
      </c>
      <c r="F3536" s="20" t="s">
        <v>994</v>
      </c>
      <c r="G3536" s="20">
        <v>26</v>
      </c>
      <c r="H3536" s="20">
        <v>360</v>
      </c>
      <c r="I3536" s="20">
        <v>606.5</v>
      </c>
      <c r="J3536" s="20">
        <v>2019</v>
      </c>
      <c r="K3536" s="20">
        <v>5</v>
      </c>
      <c r="L3536" s="20">
        <v>18</v>
      </c>
    </row>
    <row r="3537" spans="1:12" x14ac:dyDescent="0.3">
      <c r="A3537" s="21">
        <v>43587</v>
      </c>
      <c r="B3537" s="20" t="s">
        <v>770</v>
      </c>
      <c r="C3537" s="20" t="s">
        <v>771</v>
      </c>
      <c r="D3537" s="20" t="s">
        <v>759</v>
      </c>
      <c r="E3537" s="20">
        <v>13680</v>
      </c>
      <c r="F3537" s="20" t="s">
        <v>996</v>
      </c>
      <c r="G3537" s="20">
        <v>38</v>
      </c>
      <c r="H3537" s="20">
        <v>360</v>
      </c>
      <c r="I3537" s="20">
        <v>838.6</v>
      </c>
      <c r="J3537" s="20">
        <v>2019</v>
      </c>
      <c r="K3537" s="20">
        <v>5</v>
      </c>
      <c r="L3537" s="20">
        <v>18</v>
      </c>
    </row>
    <row r="3538" spans="1:12" x14ac:dyDescent="0.3">
      <c r="A3538" s="21">
        <v>43587</v>
      </c>
      <c r="B3538" s="20" t="s">
        <v>773</v>
      </c>
      <c r="C3538" s="20" t="s">
        <v>774</v>
      </c>
      <c r="D3538" s="20" t="s">
        <v>759</v>
      </c>
      <c r="E3538" s="20">
        <v>13320</v>
      </c>
      <c r="F3538" s="20" t="s">
        <v>997</v>
      </c>
      <c r="G3538" s="20">
        <v>37</v>
      </c>
      <c r="H3538" s="20">
        <v>360</v>
      </c>
      <c r="I3538" s="20">
        <v>822.35</v>
      </c>
      <c r="J3538" s="20">
        <v>2019</v>
      </c>
      <c r="K3538" s="20">
        <v>5</v>
      </c>
      <c r="L3538" s="20">
        <v>18</v>
      </c>
    </row>
    <row r="3539" spans="1:12" x14ac:dyDescent="0.3">
      <c r="A3539" s="21">
        <v>43587</v>
      </c>
      <c r="B3539" s="20" t="s">
        <v>757</v>
      </c>
      <c r="C3539" s="20" t="s">
        <v>758</v>
      </c>
      <c r="D3539" s="20" t="s">
        <v>759</v>
      </c>
      <c r="E3539" s="20">
        <v>4680</v>
      </c>
      <c r="F3539" s="20" t="s">
        <v>992</v>
      </c>
      <c r="G3539" s="20">
        <v>13</v>
      </c>
      <c r="H3539" s="20">
        <v>360</v>
      </c>
      <c r="I3539" s="20">
        <v>270.85000000000002</v>
      </c>
      <c r="J3539" s="20">
        <v>2019</v>
      </c>
      <c r="K3539" s="20">
        <v>5</v>
      </c>
      <c r="L3539" s="20">
        <v>18</v>
      </c>
    </row>
    <row r="3540" spans="1:12" x14ac:dyDescent="0.3">
      <c r="A3540" s="21">
        <v>43587</v>
      </c>
      <c r="B3540" s="20" t="s">
        <v>761</v>
      </c>
      <c r="C3540" s="20" t="s">
        <v>762</v>
      </c>
      <c r="D3540" s="20" t="s">
        <v>759</v>
      </c>
      <c r="E3540" s="20">
        <v>13320</v>
      </c>
      <c r="F3540" s="20" t="s">
        <v>993</v>
      </c>
      <c r="G3540" s="20">
        <v>37</v>
      </c>
      <c r="H3540" s="20">
        <v>360</v>
      </c>
      <c r="I3540" s="20">
        <v>889.15</v>
      </c>
      <c r="J3540" s="20">
        <v>2019</v>
      </c>
      <c r="K3540" s="20">
        <v>5</v>
      </c>
      <c r="L3540" s="20">
        <v>18</v>
      </c>
    </row>
    <row r="3541" spans="1:12" x14ac:dyDescent="0.3">
      <c r="A3541" s="21">
        <v>43587</v>
      </c>
      <c r="B3541" s="20" t="s">
        <v>764</v>
      </c>
      <c r="C3541" s="20" t="s">
        <v>765</v>
      </c>
      <c r="D3541" s="20" t="s">
        <v>759</v>
      </c>
      <c r="E3541" s="20">
        <v>10440</v>
      </c>
      <c r="F3541" s="20" t="s">
        <v>994</v>
      </c>
      <c r="G3541" s="20">
        <v>29</v>
      </c>
      <c r="H3541" s="20">
        <v>360</v>
      </c>
      <c r="I3541" s="20">
        <v>673.95</v>
      </c>
      <c r="J3541" s="20">
        <v>2019</v>
      </c>
      <c r="K3541" s="20">
        <v>5</v>
      </c>
      <c r="L3541" s="20">
        <v>18</v>
      </c>
    </row>
    <row r="3542" spans="1:12" x14ac:dyDescent="0.3">
      <c r="A3542" s="21">
        <v>43587</v>
      </c>
      <c r="B3542" s="20" t="s">
        <v>770</v>
      </c>
      <c r="C3542" s="20" t="s">
        <v>771</v>
      </c>
      <c r="D3542" s="20" t="s">
        <v>759</v>
      </c>
      <c r="E3542" s="20">
        <v>14760</v>
      </c>
      <c r="F3542" s="20" t="s">
        <v>996</v>
      </c>
      <c r="G3542" s="20">
        <v>41</v>
      </c>
      <c r="H3542" s="20">
        <v>360</v>
      </c>
      <c r="I3542" s="20">
        <v>902.6</v>
      </c>
      <c r="J3542" s="20">
        <v>2019</v>
      </c>
      <c r="K3542" s="20">
        <v>5</v>
      </c>
      <c r="L3542" s="20">
        <v>18</v>
      </c>
    </row>
    <row r="3543" spans="1:12" x14ac:dyDescent="0.3">
      <c r="A3543" s="21">
        <v>43587</v>
      </c>
      <c r="B3543" s="20" t="s">
        <v>773</v>
      </c>
      <c r="C3543" s="20" t="s">
        <v>774</v>
      </c>
      <c r="D3543" s="20" t="s">
        <v>759</v>
      </c>
      <c r="E3543" s="20">
        <v>14400</v>
      </c>
      <c r="F3543" s="20" t="s">
        <v>997</v>
      </c>
      <c r="G3543" s="20">
        <v>40</v>
      </c>
      <c r="H3543" s="20">
        <v>360</v>
      </c>
      <c r="I3543" s="20">
        <v>881.99</v>
      </c>
      <c r="J3543" s="20">
        <v>2019</v>
      </c>
      <c r="K3543" s="20">
        <v>5</v>
      </c>
      <c r="L3543" s="20">
        <v>18</v>
      </c>
    </row>
    <row r="3544" spans="1:12" x14ac:dyDescent="0.3">
      <c r="A3544" s="21">
        <v>43584</v>
      </c>
      <c r="B3544" s="20" t="s">
        <v>826</v>
      </c>
      <c r="C3544" s="20" t="s">
        <v>827</v>
      </c>
      <c r="D3544" s="20" t="s">
        <v>759</v>
      </c>
      <c r="E3544" s="20">
        <v>32760</v>
      </c>
      <c r="F3544" s="20" t="s">
        <v>998</v>
      </c>
      <c r="G3544" s="20">
        <v>91</v>
      </c>
      <c r="H3544" s="20">
        <v>360</v>
      </c>
      <c r="I3544" s="20">
        <v>1757.25</v>
      </c>
      <c r="J3544" s="20">
        <v>2019</v>
      </c>
      <c r="K3544" s="20">
        <v>4</v>
      </c>
      <c r="L3544" s="20">
        <v>18</v>
      </c>
    </row>
    <row r="3545" spans="1:12" x14ac:dyDescent="0.3">
      <c r="A3545" s="21">
        <v>43584</v>
      </c>
      <c r="B3545" s="20" t="s">
        <v>757</v>
      </c>
      <c r="C3545" s="20" t="s">
        <v>758</v>
      </c>
      <c r="D3545" s="20" t="s">
        <v>759</v>
      </c>
      <c r="E3545" s="20">
        <v>720</v>
      </c>
      <c r="F3545" s="20" t="s">
        <v>1020</v>
      </c>
      <c r="G3545" s="20">
        <v>2</v>
      </c>
      <c r="H3545" s="20">
        <v>360</v>
      </c>
      <c r="I3545" s="20">
        <v>41.3</v>
      </c>
      <c r="J3545" s="20">
        <v>2019</v>
      </c>
      <c r="K3545" s="20">
        <v>4</v>
      </c>
      <c r="L3545" s="20">
        <v>18</v>
      </c>
    </row>
    <row r="3546" spans="1:12" x14ac:dyDescent="0.3">
      <c r="A3546" s="21">
        <v>43584</v>
      </c>
      <c r="B3546" s="20" t="s">
        <v>761</v>
      </c>
      <c r="C3546" s="20" t="s">
        <v>762</v>
      </c>
      <c r="D3546" s="20" t="s">
        <v>759</v>
      </c>
      <c r="E3546" s="20">
        <v>8280</v>
      </c>
      <c r="F3546" s="20" t="s">
        <v>1000</v>
      </c>
      <c r="G3546" s="20">
        <v>23</v>
      </c>
      <c r="H3546" s="20">
        <v>360</v>
      </c>
      <c r="I3546" s="20">
        <v>559.35</v>
      </c>
      <c r="J3546" s="20">
        <v>2019</v>
      </c>
      <c r="K3546" s="20">
        <v>4</v>
      </c>
      <c r="L3546" s="20">
        <v>18</v>
      </c>
    </row>
    <row r="3547" spans="1:12" x14ac:dyDescent="0.3">
      <c r="A3547" s="21">
        <v>43584</v>
      </c>
      <c r="B3547" s="20" t="s">
        <v>764</v>
      </c>
      <c r="C3547" s="20" t="s">
        <v>765</v>
      </c>
      <c r="D3547" s="20" t="s">
        <v>759</v>
      </c>
      <c r="E3547" s="20">
        <v>8640</v>
      </c>
      <c r="F3547" s="20" t="s">
        <v>1001</v>
      </c>
      <c r="G3547" s="20">
        <v>24</v>
      </c>
      <c r="H3547" s="20">
        <v>360</v>
      </c>
      <c r="I3547" s="20">
        <v>560.25</v>
      </c>
      <c r="J3547" s="20">
        <v>2019</v>
      </c>
      <c r="K3547" s="20">
        <v>4</v>
      </c>
      <c r="L3547" s="20">
        <v>18</v>
      </c>
    </row>
    <row r="3548" spans="1:12" x14ac:dyDescent="0.3">
      <c r="A3548" s="21">
        <v>43584</v>
      </c>
      <c r="B3548" s="20" t="s">
        <v>770</v>
      </c>
      <c r="C3548" s="20" t="s">
        <v>771</v>
      </c>
      <c r="D3548" s="20" t="s">
        <v>759</v>
      </c>
      <c r="E3548" s="20">
        <v>12600</v>
      </c>
      <c r="F3548" s="20" t="s">
        <v>1003</v>
      </c>
      <c r="G3548" s="20">
        <v>35</v>
      </c>
      <c r="H3548" s="20">
        <v>360</v>
      </c>
      <c r="I3548" s="20">
        <v>776.3</v>
      </c>
      <c r="J3548" s="20">
        <v>2019</v>
      </c>
      <c r="K3548" s="20">
        <v>4</v>
      </c>
      <c r="L3548" s="20">
        <v>18</v>
      </c>
    </row>
    <row r="3549" spans="1:12" x14ac:dyDescent="0.3">
      <c r="A3549" s="21">
        <v>43584</v>
      </c>
      <c r="B3549" s="20" t="s">
        <v>773</v>
      </c>
      <c r="C3549" s="20" t="s">
        <v>774</v>
      </c>
      <c r="D3549" s="20" t="s">
        <v>759</v>
      </c>
      <c r="E3549" s="20">
        <v>11520</v>
      </c>
      <c r="F3549" s="20" t="s">
        <v>1004</v>
      </c>
      <c r="G3549" s="20">
        <v>32</v>
      </c>
      <c r="H3549" s="20">
        <v>360</v>
      </c>
      <c r="I3549" s="20">
        <v>712.25</v>
      </c>
      <c r="J3549" s="20">
        <v>2019</v>
      </c>
      <c r="K3549" s="20">
        <v>4</v>
      </c>
      <c r="L3549" s="20">
        <v>18</v>
      </c>
    </row>
    <row r="3550" spans="1:12" x14ac:dyDescent="0.3">
      <c r="A3550" s="21">
        <v>43584</v>
      </c>
      <c r="B3550" s="20" t="s">
        <v>757</v>
      </c>
      <c r="C3550" s="20" t="s">
        <v>758</v>
      </c>
      <c r="D3550" s="20" t="s">
        <v>759</v>
      </c>
      <c r="E3550" s="20">
        <v>3960</v>
      </c>
      <c r="F3550" s="20" t="s">
        <v>1020</v>
      </c>
      <c r="G3550" s="20">
        <v>11</v>
      </c>
      <c r="H3550" s="20">
        <v>360</v>
      </c>
      <c r="I3550" s="20">
        <v>229.1</v>
      </c>
      <c r="J3550" s="20">
        <v>2019</v>
      </c>
      <c r="K3550" s="20">
        <v>4</v>
      </c>
      <c r="L3550" s="20">
        <v>18</v>
      </c>
    </row>
    <row r="3551" spans="1:12" x14ac:dyDescent="0.3">
      <c r="A3551" s="21">
        <v>43584</v>
      </c>
      <c r="B3551" s="20" t="s">
        <v>761</v>
      </c>
      <c r="C3551" s="20" t="s">
        <v>762</v>
      </c>
      <c r="D3551" s="20" t="s">
        <v>759</v>
      </c>
      <c r="E3551" s="20">
        <v>11880</v>
      </c>
      <c r="F3551" s="20" t="s">
        <v>1000</v>
      </c>
      <c r="G3551" s="20">
        <v>33</v>
      </c>
      <c r="H3551" s="20">
        <v>360</v>
      </c>
      <c r="I3551" s="20">
        <v>802</v>
      </c>
      <c r="J3551" s="20">
        <v>2019</v>
      </c>
      <c r="K3551" s="20">
        <v>4</v>
      </c>
      <c r="L3551" s="20">
        <v>18</v>
      </c>
    </row>
    <row r="3552" spans="1:12" x14ac:dyDescent="0.3">
      <c r="A3552" s="21">
        <v>43584</v>
      </c>
      <c r="B3552" s="20" t="s">
        <v>764</v>
      </c>
      <c r="C3552" s="20" t="s">
        <v>765</v>
      </c>
      <c r="D3552" s="20" t="s">
        <v>759</v>
      </c>
      <c r="E3552" s="20">
        <v>9360</v>
      </c>
      <c r="F3552" s="20" t="s">
        <v>1001</v>
      </c>
      <c r="G3552" s="20">
        <v>26</v>
      </c>
      <c r="H3552" s="20">
        <v>360</v>
      </c>
      <c r="I3552" s="20">
        <v>606.4</v>
      </c>
      <c r="J3552" s="20">
        <v>2019</v>
      </c>
      <c r="K3552" s="20">
        <v>4</v>
      </c>
      <c r="L3552" s="20">
        <v>18</v>
      </c>
    </row>
    <row r="3553" spans="1:12" x14ac:dyDescent="0.3">
      <c r="A3553" s="21">
        <v>43584</v>
      </c>
      <c r="B3553" s="20" t="s">
        <v>770</v>
      </c>
      <c r="C3553" s="20" t="s">
        <v>771</v>
      </c>
      <c r="D3553" s="20" t="s">
        <v>759</v>
      </c>
      <c r="E3553" s="20">
        <v>13680</v>
      </c>
      <c r="F3553" s="20" t="s">
        <v>1003</v>
      </c>
      <c r="G3553" s="20">
        <v>38</v>
      </c>
      <c r="H3553" s="20">
        <v>360</v>
      </c>
      <c r="I3553" s="20">
        <v>847.7</v>
      </c>
      <c r="J3553" s="20">
        <v>2019</v>
      </c>
      <c r="K3553" s="20">
        <v>4</v>
      </c>
      <c r="L3553" s="20">
        <v>18</v>
      </c>
    </row>
    <row r="3554" spans="1:12" x14ac:dyDescent="0.3">
      <c r="A3554" s="21">
        <v>43584</v>
      </c>
      <c r="B3554" s="20" t="s">
        <v>773</v>
      </c>
      <c r="C3554" s="20" t="s">
        <v>774</v>
      </c>
      <c r="D3554" s="20" t="s">
        <v>759</v>
      </c>
      <c r="E3554" s="20">
        <v>13680</v>
      </c>
      <c r="F3554" s="20" t="s">
        <v>1004</v>
      </c>
      <c r="G3554" s="20">
        <v>38</v>
      </c>
      <c r="H3554" s="20">
        <v>360</v>
      </c>
      <c r="I3554" s="20">
        <v>845.7</v>
      </c>
      <c r="J3554" s="20">
        <v>2019</v>
      </c>
      <c r="K3554" s="20">
        <v>4</v>
      </c>
      <c r="L3554" s="20">
        <v>18</v>
      </c>
    </row>
    <row r="3555" spans="1:12" x14ac:dyDescent="0.3">
      <c r="A3555" s="21">
        <v>43584</v>
      </c>
      <c r="B3555" s="20" t="s">
        <v>757</v>
      </c>
      <c r="C3555" s="20" t="s">
        <v>758</v>
      </c>
      <c r="D3555" s="20" t="s">
        <v>759</v>
      </c>
      <c r="E3555" s="20">
        <v>4320</v>
      </c>
      <c r="F3555" s="20" t="s">
        <v>1020</v>
      </c>
      <c r="G3555" s="20">
        <v>12</v>
      </c>
      <c r="H3555" s="20">
        <v>360</v>
      </c>
      <c r="I3555" s="20">
        <v>250.65</v>
      </c>
      <c r="J3555" s="20">
        <v>2019</v>
      </c>
      <c r="K3555" s="20">
        <v>4</v>
      </c>
      <c r="L3555" s="20">
        <v>18</v>
      </c>
    </row>
    <row r="3556" spans="1:12" x14ac:dyDescent="0.3">
      <c r="A3556" s="21">
        <v>43584</v>
      </c>
      <c r="B3556" s="20" t="s">
        <v>761</v>
      </c>
      <c r="C3556" s="20" t="s">
        <v>762</v>
      </c>
      <c r="D3556" s="20" t="s">
        <v>759</v>
      </c>
      <c r="E3556" s="20">
        <v>11520</v>
      </c>
      <c r="F3556" s="20" t="s">
        <v>1000</v>
      </c>
      <c r="G3556" s="20">
        <v>32</v>
      </c>
      <c r="H3556" s="20">
        <v>360</v>
      </c>
      <c r="I3556" s="20">
        <v>775.1</v>
      </c>
      <c r="J3556" s="20">
        <v>2019</v>
      </c>
      <c r="K3556" s="20">
        <v>4</v>
      </c>
      <c r="L3556" s="20">
        <v>18</v>
      </c>
    </row>
    <row r="3557" spans="1:12" x14ac:dyDescent="0.3">
      <c r="A3557" s="21">
        <v>43584</v>
      </c>
      <c r="B3557" s="20" t="s">
        <v>764</v>
      </c>
      <c r="C3557" s="20" t="s">
        <v>765</v>
      </c>
      <c r="D3557" s="20" t="s">
        <v>759</v>
      </c>
      <c r="E3557" s="20">
        <v>9000</v>
      </c>
      <c r="F3557" s="20" t="s">
        <v>1001</v>
      </c>
      <c r="G3557" s="20">
        <v>25</v>
      </c>
      <c r="H3557" s="20">
        <v>360</v>
      </c>
      <c r="I3557" s="20">
        <v>582.75</v>
      </c>
      <c r="J3557" s="20">
        <v>2019</v>
      </c>
      <c r="K3557" s="20">
        <v>4</v>
      </c>
      <c r="L3557" s="20">
        <v>18</v>
      </c>
    </row>
    <row r="3558" spans="1:12" x14ac:dyDescent="0.3">
      <c r="A3558" s="21">
        <v>43584</v>
      </c>
      <c r="B3558" s="20" t="s">
        <v>770</v>
      </c>
      <c r="C3558" s="20" t="s">
        <v>771</v>
      </c>
      <c r="D3558" s="20" t="s">
        <v>759</v>
      </c>
      <c r="E3558" s="20">
        <v>13680</v>
      </c>
      <c r="F3558" s="20" t="s">
        <v>1003</v>
      </c>
      <c r="G3558" s="20">
        <v>38</v>
      </c>
      <c r="H3558" s="20">
        <v>360</v>
      </c>
      <c r="I3558" s="20">
        <v>848.6</v>
      </c>
      <c r="J3558" s="20">
        <v>2019</v>
      </c>
      <c r="K3558" s="20">
        <v>4</v>
      </c>
      <c r="L3558" s="20">
        <v>18</v>
      </c>
    </row>
    <row r="3559" spans="1:12" x14ac:dyDescent="0.3">
      <c r="A3559" s="21">
        <v>43584</v>
      </c>
      <c r="B3559" s="20" t="s">
        <v>773</v>
      </c>
      <c r="C3559" s="20" t="s">
        <v>774</v>
      </c>
      <c r="D3559" s="20" t="s">
        <v>759</v>
      </c>
      <c r="E3559" s="20">
        <v>13680</v>
      </c>
      <c r="F3559" s="20" t="s">
        <v>1004</v>
      </c>
      <c r="G3559" s="20">
        <v>38</v>
      </c>
      <c r="H3559" s="20">
        <v>360</v>
      </c>
      <c r="I3559" s="20">
        <v>845.15</v>
      </c>
      <c r="J3559" s="20">
        <v>2019</v>
      </c>
      <c r="K3559" s="20">
        <v>4</v>
      </c>
      <c r="L3559" s="20">
        <v>18</v>
      </c>
    </row>
    <row r="3560" spans="1:12" x14ac:dyDescent="0.3">
      <c r="A3560" s="21">
        <v>43580</v>
      </c>
      <c r="B3560" s="20" t="s">
        <v>757</v>
      </c>
      <c r="C3560" s="20" t="s">
        <v>758</v>
      </c>
      <c r="D3560" s="20" t="s">
        <v>759</v>
      </c>
      <c r="E3560" s="20">
        <v>3960</v>
      </c>
      <c r="F3560" s="20" t="s">
        <v>1020</v>
      </c>
      <c r="G3560" s="20">
        <v>11</v>
      </c>
      <c r="H3560" s="20">
        <v>360</v>
      </c>
      <c r="I3560" s="20">
        <v>230.85</v>
      </c>
      <c r="J3560" s="20">
        <v>2019</v>
      </c>
      <c r="K3560" s="20">
        <v>4</v>
      </c>
      <c r="L3560" s="20">
        <v>17</v>
      </c>
    </row>
    <row r="3561" spans="1:12" x14ac:dyDescent="0.3">
      <c r="A3561" s="21">
        <v>43580</v>
      </c>
      <c r="B3561" s="20" t="s">
        <v>761</v>
      </c>
      <c r="C3561" s="20" t="s">
        <v>762</v>
      </c>
      <c r="D3561" s="20" t="s">
        <v>759</v>
      </c>
      <c r="E3561" s="20">
        <v>12240</v>
      </c>
      <c r="F3561" s="20" t="s">
        <v>1000</v>
      </c>
      <c r="G3561" s="20">
        <v>34</v>
      </c>
      <c r="H3561" s="20">
        <v>360</v>
      </c>
      <c r="I3561" s="20">
        <v>791.67</v>
      </c>
      <c r="J3561" s="20">
        <v>2019</v>
      </c>
      <c r="K3561" s="20">
        <v>4</v>
      </c>
      <c r="L3561" s="20">
        <v>17</v>
      </c>
    </row>
    <row r="3562" spans="1:12" x14ac:dyDescent="0.3">
      <c r="A3562" s="21">
        <v>43580</v>
      </c>
      <c r="B3562" s="20" t="s">
        <v>764</v>
      </c>
      <c r="C3562" s="20" t="s">
        <v>765</v>
      </c>
      <c r="D3562" s="20" t="s">
        <v>759</v>
      </c>
      <c r="E3562" s="20">
        <v>9720</v>
      </c>
      <c r="F3562" s="20" t="s">
        <v>1001</v>
      </c>
      <c r="G3562" s="20">
        <v>27</v>
      </c>
      <c r="H3562" s="20">
        <v>360</v>
      </c>
      <c r="I3562" s="20">
        <v>624.65</v>
      </c>
      <c r="J3562" s="20">
        <v>2019</v>
      </c>
      <c r="K3562" s="20">
        <v>4</v>
      </c>
      <c r="L3562" s="20">
        <v>17</v>
      </c>
    </row>
    <row r="3563" spans="1:12" x14ac:dyDescent="0.3">
      <c r="A3563" s="21">
        <v>43580</v>
      </c>
      <c r="B3563" s="20" t="s">
        <v>770</v>
      </c>
      <c r="C3563" s="20" t="s">
        <v>771</v>
      </c>
      <c r="D3563" s="20" t="s">
        <v>759</v>
      </c>
      <c r="E3563" s="20">
        <v>13680</v>
      </c>
      <c r="F3563" s="20" t="s">
        <v>1003</v>
      </c>
      <c r="G3563" s="20">
        <v>38</v>
      </c>
      <c r="H3563" s="20">
        <v>360</v>
      </c>
      <c r="I3563" s="20">
        <v>846.3</v>
      </c>
      <c r="J3563" s="20">
        <v>2019</v>
      </c>
      <c r="K3563" s="20">
        <v>4</v>
      </c>
      <c r="L3563" s="20">
        <v>17</v>
      </c>
    </row>
    <row r="3564" spans="1:12" x14ac:dyDescent="0.3">
      <c r="A3564" s="21">
        <v>43580</v>
      </c>
      <c r="B3564" s="20" t="s">
        <v>773</v>
      </c>
      <c r="C3564" s="20" t="s">
        <v>774</v>
      </c>
      <c r="D3564" s="20" t="s">
        <v>759</v>
      </c>
      <c r="E3564" s="20">
        <v>13680</v>
      </c>
      <c r="F3564" s="20" t="s">
        <v>1004</v>
      </c>
      <c r="G3564" s="20">
        <v>38</v>
      </c>
      <c r="H3564" s="20">
        <v>360</v>
      </c>
      <c r="I3564" s="20">
        <v>842.21</v>
      </c>
      <c r="J3564" s="20">
        <v>2019</v>
      </c>
      <c r="K3564" s="20">
        <v>4</v>
      </c>
      <c r="L3564" s="20">
        <v>17</v>
      </c>
    </row>
    <row r="3565" spans="1:12" x14ac:dyDescent="0.3">
      <c r="A3565" s="21">
        <v>43580</v>
      </c>
      <c r="B3565" s="20" t="s">
        <v>757</v>
      </c>
      <c r="C3565" s="20" t="s">
        <v>758</v>
      </c>
      <c r="D3565" s="20" t="s">
        <v>759</v>
      </c>
      <c r="E3565" s="20">
        <v>3240</v>
      </c>
      <c r="F3565" s="20" t="s">
        <v>1020</v>
      </c>
      <c r="G3565" s="20">
        <v>9</v>
      </c>
      <c r="H3565" s="20">
        <v>360</v>
      </c>
      <c r="I3565" s="20">
        <v>188.5</v>
      </c>
      <c r="J3565" s="20">
        <v>2019</v>
      </c>
      <c r="K3565" s="20">
        <v>4</v>
      </c>
      <c r="L3565" s="20">
        <v>17</v>
      </c>
    </row>
    <row r="3566" spans="1:12" x14ac:dyDescent="0.3">
      <c r="A3566" s="21">
        <v>43580</v>
      </c>
      <c r="B3566" s="20" t="s">
        <v>761</v>
      </c>
      <c r="C3566" s="20" t="s">
        <v>762</v>
      </c>
      <c r="D3566" s="20" t="s">
        <v>759</v>
      </c>
      <c r="E3566" s="20">
        <v>11880</v>
      </c>
      <c r="F3566" s="20" t="s">
        <v>1000</v>
      </c>
      <c r="G3566" s="20">
        <v>33</v>
      </c>
      <c r="H3566" s="20">
        <v>360</v>
      </c>
      <c r="I3566" s="20">
        <v>796.9</v>
      </c>
      <c r="J3566" s="20">
        <v>2019</v>
      </c>
      <c r="K3566" s="20">
        <v>4</v>
      </c>
      <c r="L3566" s="20">
        <v>17</v>
      </c>
    </row>
    <row r="3567" spans="1:12" x14ac:dyDescent="0.3">
      <c r="A3567" s="21">
        <v>43580</v>
      </c>
      <c r="B3567" s="20" t="s">
        <v>764</v>
      </c>
      <c r="C3567" s="20" t="s">
        <v>765</v>
      </c>
      <c r="D3567" s="20" t="s">
        <v>759</v>
      </c>
      <c r="E3567" s="20">
        <v>10080</v>
      </c>
      <c r="F3567" s="20" t="s">
        <v>1001</v>
      </c>
      <c r="G3567" s="20">
        <v>28</v>
      </c>
      <c r="H3567" s="20">
        <v>360</v>
      </c>
      <c r="I3567" s="20">
        <v>652.6</v>
      </c>
      <c r="J3567" s="20">
        <v>2019</v>
      </c>
      <c r="K3567" s="20">
        <v>4</v>
      </c>
      <c r="L3567" s="20">
        <v>17</v>
      </c>
    </row>
    <row r="3568" spans="1:12" x14ac:dyDescent="0.3">
      <c r="A3568" s="21">
        <v>43580</v>
      </c>
      <c r="B3568" s="20" t="s">
        <v>770</v>
      </c>
      <c r="C3568" s="20" t="s">
        <v>771</v>
      </c>
      <c r="D3568" s="20" t="s">
        <v>759</v>
      </c>
      <c r="E3568" s="20">
        <v>14760</v>
      </c>
      <c r="F3568" s="20" t="s">
        <v>1003</v>
      </c>
      <c r="G3568" s="20">
        <v>41</v>
      </c>
      <c r="H3568" s="20">
        <v>360</v>
      </c>
      <c r="I3568" s="20">
        <v>917.7</v>
      </c>
      <c r="J3568" s="20">
        <v>2019</v>
      </c>
      <c r="K3568" s="20">
        <v>4</v>
      </c>
      <c r="L3568" s="20">
        <v>17</v>
      </c>
    </row>
    <row r="3569" spans="1:12" x14ac:dyDescent="0.3">
      <c r="A3569" s="21">
        <v>43580</v>
      </c>
      <c r="B3569" s="20" t="s">
        <v>773</v>
      </c>
      <c r="C3569" s="20" t="s">
        <v>774</v>
      </c>
      <c r="D3569" s="20" t="s">
        <v>759</v>
      </c>
      <c r="E3569" s="20">
        <v>13320</v>
      </c>
      <c r="F3569" s="20" t="s">
        <v>1004</v>
      </c>
      <c r="G3569" s="20">
        <v>37</v>
      </c>
      <c r="H3569" s="20">
        <v>360</v>
      </c>
      <c r="I3569" s="20">
        <v>826.75</v>
      </c>
      <c r="J3569" s="20">
        <v>2019</v>
      </c>
      <c r="K3569" s="20">
        <v>4</v>
      </c>
      <c r="L3569" s="20">
        <v>17</v>
      </c>
    </row>
    <row r="3570" spans="1:12" x14ac:dyDescent="0.3">
      <c r="A3570" s="21">
        <v>43579</v>
      </c>
      <c r="B3570" s="20" t="s">
        <v>757</v>
      </c>
      <c r="C3570" s="20" t="s">
        <v>758</v>
      </c>
      <c r="D3570" s="20" t="s">
        <v>759</v>
      </c>
      <c r="E3570" s="20">
        <v>3240</v>
      </c>
      <c r="F3570" s="20" t="s">
        <v>1020</v>
      </c>
      <c r="G3570" s="20">
        <v>9</v>
      </c>
      <c r="H3570" s="20">
        <v>360</v>
      </c>
      <c r="I3570" s="20">
        <v>190.01</v>
      </c>
      <c r="J3570" s="20">
        <v>2019</v>
      </c>
      <c r="K3570" s="20">
        <v>4</v>
      </c>
      <c r="L3570" s="20">
        <v>17</v>
      </c>
    </row>
    <row r="3571" spans="1:12" x14ac:dyDescent="0.3">
      <c r="A3571" s="21">
        <v>43579</v>
      </c>
      <c r="B3571" s="20" t="s">
        <v>761</v>
      </c>
      <c r="C3571" s="20" t="s">
        <v>762</v>
      </c>
      <c r="D3571" s="20" t="s">
        <v>759</v>
      </c>
      <c r="E3571" s="20">
        <v>12240</v>
      </c>
      <c r="F3571" s="20" t="s">
        <v>1000</v>
      </c>
      <c r="G3571" s="20">
        <v>34</v>
      </c>
      <c r="H3571" s="20">
        <v>360</v>
      </c>
      <c r="I3571" s="20">
        <v>823.05</v>
      </c>
      <c r="J3571" s="20">
        <v>2019</v>
      </c>
      <c r="K3571" s="20">
        <v>4</v>
      </c>
      <c r="L3571" s="20">
        <v>17</v>
      </c>
    </row>
    <row r="3572" spans="1:12" x14ac:dyDescent="0.3">
      <c r="A3572" s="21">
        <v>43579</v>
      </c>
      <c r="B3572" s="20" t="s">
        <v>764</v>
      </c>
      <c r="C3572" s="20" t="s">
        <v>765</v>
      </c>
      <c r="D3572" s="20" t="s">
        <v>759</v>
      </c>
      <c r="E3572" s="20">
        <v>9720</v>
      </c>
      <c r="F3572" s="20" t="s">
        <v>1001</v>
      </c>
      <c r="G3572" s="20">
        <v>27</v>
      </c>
      <c r="H3572" s="20">
        <v>360</v>
      </c>
      <c r="I3572" s="20">
        <v>629.57000000000005</v>
      </c>
      <c r="J3572" s="20">
        <v>2019</v>
      </c>
      <c r="K3572" s="20">
        <v>4</v>
      </c>
      <c r="L3572" s="20">
        <v>17</v>
      </c>
    </row>
    <row r="3573" spans="1:12" x14ac:dyDescent="0.3">
      <c r="A3573" s="21">
        <v>43579</v>
      </c>
      <c r="B3573" s="20" t="s">
        <v>770</v>
      </c>
      <c r="C3573" s="20" t="s">
        <v>771</v>
      </c>
      <c r="D3573" s="20" t="s">
        <v>759</v>
      </c>
      <c r="E3573" s="20">
        <v>14760</v>
      </c>
      <c r="F3573" s="20" t="s">
        <v>1003</v>
      </c>
      <c r="G3573" s="20">
        <v>41</v>
      </c>
      <c r="H3573" s="20">
        <v>360</v>
      </c>
      <c r="I3573" s="20">
        <v>916.22</v>
      </c>
      <c r="J3573" s="20">
        <v>2019</v>
      </c>
      <c r="K3573" s="20">
        <v>4</v>
      </c>
      <c r="L3573" s="20">
        <v>17</v>
      </c>
    </row>
    <row r="3574" spans="1:12" x14ac:dyDescent="0.3">
      <c r="A3574" s="21">
        <v>43579</v>
      </c>
      <c r="B3574" s="20" t="s">
        <v>773</v>
      </c>
      <c r="C3574" s="20" t="s">
        <v>774</v>
      </c>
      <c r="D3574" s="20" t="s">
        <v>759</v>
      </c>
      <c r="E3574" s="20">
        <v>13320</v>
      </c>
      <c r="F3574" s="20" t="s">
        <v>1004</v>
      </c>
      <c r="G3574" s="20">
        <v>37</v>
      </c>
      <c r="H3574" s="20">
        <v>360</v>
      </c>
      <c r="I3574" s="20">
        <v>823.6</v>
      </c>
      <c r="J3574" s="20">
        <v>2019</v>
      </c>
      <c r="K3574" s="20">
        <v>4</v>
      </c>
      <c r="L3574" s="20">
        <v>17</v>
      </c>
    </row>
    <row r="3575" spans="1:12" x14ac:dyDescent="0.3">
      <c r="A3575" s="21">
        <v>43579</v>
      </c>
      <c r="B3575" s="20" t="s">
        <v>757</v>
      </c>
      <c r="C3575" s="20" t="s">
        <v>758</v>
      </c>
      <c r="D3575" s="20" t="s">
        <v>759</v>
      </c>
      <c r="E3575" s="20">
        <v>2160</v>
      </c>
      <c r="F3575" s="20" t="s">
        <v>1020</v>
      </c>
      <c r="G3575" s="20">
        <v>6</v>
      </c>
      <c r="H3575" s="20">
        <v>360</v>
      </c>
      <c r="I3575" s="20">
        <v>126.75</v>
      </c>
      <c r="J3575" s="20">
        <v>2019</v>
      </c>
      <c r="K3575" s="20">
        <v>4</v>
      </c>
      <c r="L3575" s="20">
        <v>17</v>
      </c>
    </row>
    <row r="3576" spans="1:12" x14ac:dyDescent="0.3">
      <c r="A3576" s="21">
        <v>43579</v>
      </c>
      <c r="B3576" s="20" t="s">
        <v>761</v>
      </c>
      <c r="C3576" s="20" t="s">
        <v>762</v>
      </c>
      <c r="D3576" s="20" t="s">
        <v>759</v>
      </c>
      <c r="E3576" s="20">
        <v>12600</v>
      </c>
      <c r="F3576" s="20" t="s">
        <v>1000</v>
      </c>
      <c r="G3576" s="20">
        <v>35</v>
      </c>
      <c r="H3576" s="20">
        <v>360</v>
      </c>
      <c r="I3576" s="20">
        <v>847.25</v>
      </c>
      <c r="J3576" s="20">
        <v>2019</v>
      </c>
      <c r="K3576" s="20">
        <v>4</v>
      </c>
      <c r="L3576" s="20">
        <v>17</v>
      </c>
    </row>
    <row r="3577" spans="1:12" x14ac:dyDescent="0.3">
      <c r="A3577" s="21">
        <v>43579</v>
      </c>
      <c r="B3577" s="20" t="s">
        <v>764</v>
      </c>
      <c r="C3577" s="20" t="s">
        <v>765</v>
      </c>
      <c r="D3577" s="20" t="s">
        <v>759</v>
      </c>
      <c r="E3577" s="20">
        <v>10080</v>
      </c>
      <c r="F3577" s="20" t="s">
        <v>1001</v>
      </c>
      <c r="G3577" s="20">
        <v>28</v>
      </c>
      <c r="H3577" s="20">
        <v>360</v>
      </c>
      <c r="I3577" s="20">
        <v>657.5</v>
      </c>
      <c r="J3577" s="20">
        <v>2019</v>
      </c>
      <c r="K3577" s="20">
        <v>4</v>
      </c>
      <c r="L3577" s="20">
        <v>17</v>
      </c>
    </row>
    <row r="3578" spans="1:12" x14ac:dyDescent="0.3">
      <c r="A3578" s="21">
        <v>43579</v>
      </c>
      <c r="B3578" s="20" t="s">
        <v>770</v>
      </c>
      <c r="C3578" s="20" t="s">
        <v>771</v>
      </c>
      <c r="D3578" s="20" t="s">
        <v>759</v>
      </c>
      <c r="E3578" s="20">
        <v>15840</v>
      </c>
      <c r="F3578" s="20" t="s">
        <v>1003</v>
      </c>
      <c r="G3578" s="20">
        <v>44</v>
      </c>
      <c r="H3578" s="20">
        <v>360</v>
      </c>
      <c r="I3578" s="20">
        <v>987.2</v>
      </c>
      <c r="J3578" s="20">
        <v>2019</v>
      </c>
      <c r="K3578" s="20">
        <v>4</v>
      </c>
      <c r="L3578" s="20">
        <v>17</v>
      </c>
    </row>
    <row r="3579" spans="1:12" x14ac:dyDescent="0.3">
      <c r="A3579" s="21">
        <v>43579</v>
      </c>
      <c r="B3579" s="20" t="s">
        <v>773</v>
      </c>
      <c r="C3579" s="20" t="s">
        <v>774</v>
      </c>
      <c r="D3579" s="20" t="s">
        <v>759</v>
      </c>
      <c r="E3579" s="20">
        <v>15480</v>
      </c>
      <c r="F3579" s="20" t="s">
        <v>1004</v>
      </c>
      <c r="G3579" s="20">
        <v>43</v>
      </c>
      <c r="H3579" s="20">
        <v>360</v>
      </c>
      <c r="I3579" s="20">
        <v>959.9</v>
      </c>
      <c r="J3579" s="20">
        <v>2019</v>
      </c>
      <c r="K3579" s="20">
        <v>4</v>
      </c>
      <c r="L3579" s="20">
        <v>17</v>
      </c>
    </row>
    <row r="3580" spans="1:12" x14ac:dyDescent="0.3">
      <c r="A3580" s="21">
        <v>43577</v>
      </c>
      <c r="B3580" s="20" t="s">
        <v>826</v>
      </c>
      <c r="C3580" s="20" t="s">
        <v>827</v>
      </c>
      <c r="D3580" s="20" t="s">
        <v>759</v>
      </c>
      <c r="E3580" s="20">
        <v>29880</v>
      </c>
      <c r="F3580" s="20" t="s">
        <v>1005</v>
      </c>
      <c r="G3580" s="20">
        <v>83</v>
      </c>
      <c r="H3580" s="20">
        <v>360</v>
      </c>
      <c r="I3580" s="20">
        <v>1572.9</v>
      </c>
      <c r="J3580" s="20">
        <v>2019</v>
      </c>
      <c r="K3580" s="20">
        <v>4</v>
      </c>
      <c r="L3580" s="20">
        <v>17</v>
      </c>
    </row>
    <row r="3581" spans="1:12" x14ac:dyDescent="0.3">
      <c r="A3581" s="21">
        <v>43577</v>
      </c>
      <c r="B3581" s="20" t="s">
        <v>757</v>
      </c>
      <c r="C3581" s="20" t="s">
        <v>758</v>
      </c>
      <c r="D3581" s="20" t="s">
        <v>759</v>
      </c>
      <c r="E3581" s="20">
        <v>2520</v>
      </c>
      <c r="F3581" s="20" t="s">
        <v>1020</v>
      </c>
      <c r="G3581" s="20">
        <v>7</v>
      </c>
      <c r="H3581" s="20">
        <v>360</v>
      </c>
      <c r="I3581" s="20">
        <v>150.69999999999999</v>
      </c>
      <c r="J3581" s="20">
        <v>2019</v>
      </c>
      <c r="K3581" s="20">
        <v>4</v>
      </c>
      <c r="L3581" s="20">
        <v>17</v>
      </c>
    </row>
    <row r="3582" spans="1:12" x14ac:dyDescent="0.3">
      <c r="A3582" s="21">
        <v>43577</v>
      </c>
      <c r="B3582" s="20" t="s">
        <v>761</v>
      </c>
      <c r="C3582" s="20" t="s">
        <v>762</v>
      </c>
      <c r="D3582" s="20" t="s">
        <v>759</v>
      </c>
      <c r="E3582" s="20">
        <v>9360</v>
      </c>
      <c r="F3582" s="20" t="s">
        <v>1007</v>
      </c>
      <c r="G3582" s="20">
        <v>26</v>
      </c>
      <c r="H3582" s="20">
        <v>360</v>
      </c>
      <c r="I3582" s="20">
        <v>633.15</v>
      </c>
      <c r="J3582" s="20">
        <v>2019</v>
      </c>
      <c r="K3582" s="20">
        <v>4</v>
      </c>
      <c r="L3582" s="20">
        <v>17</v>
      </c>
    </row>
    <row r="3583" spans="1:12" x14ac:dyDescent="0.3">
      <c r="A3583" s="21">
        <v>43577</v>
      </c>
      <c r="B3583" s="20" t="s">
        <v>764</v>
      </c>
      <c r="C3583" s="20" t="s">
        <v>765</v>
      </c>
      <c r="D3583" s="20" t="s">
        <v>759</v>
      </c>
      <c r="E3583" s="20">
        <v>7560</v>
      </c>
      <c r="F3583" s="20" t="s">
        <v>1008</v>
      </c>
      <c r="G3583" s="20">
        <v>21</v>
      </c>
      <c r="H3583" s="20">
        <v>360</v>
      </c>
      <c r="I3583" s="20">
        <v>491.15</v>
      </c>
      <c r="J3583" s="20">
        <v>2019</v>
      </c>
      <c r="K3583" s="20">
        <v>4</v>
      </c>
      <c r="L3583" s="20">
        <v>17</v>
      </c>
    </row>
    <row r="3584" spans="1:12" x14ac:dyDescent="0.3">
      <c r="A3584" s="21">
        <v>43577</v>
      </c>
      <c r="B3584" s="20" t="s">
        <v>770</v>
      </c>
      <c r="C3584" s="20" t="s">
        <v>771</v>
      </c>
      <c r="D3584" s="20" t="s">
        <v>759</v>
      </c>
      <c r="E3584" s="20">
        <v>12240</v>
      </c>
      <c r="F3584" s="20" t="s">
        <v>1010</v>
      </c>
      <c r="G3584" s="20">
        <v>34</v>
      </c>
      <c r="H3584" s="20">
        <v>360</v>
      </c>
      <c r="I3584" s="20">
        <v>766.35</v>
      </c>
      <c r="J3584" s="20">
        <v>2019</v>
      </c>
      <c r="K3584" s="20">
        <v>4</v>
      </c>
      <c r="L3584" s="20">
        <v>17</v>
      </c>
    </row>
    <row r="3585" spans="1:12" x14ac:dyDescent="0.3">
      <c r="A3585" s="21">
        <v>43577</v>
      </c>
      <c r="B3585" s="20" t="s">
        <v>773</v>
      </c>
      <c r="C3585" s="20" t="s">
        <v>774</v>
      </c>
      <c r="D3585" s="20" t="s">
        <v>759</v>
      </c>
      <c r="E3585" s="20">
        <v>11520</v>
      </c>
      <c r="F3585" s="20" t="s">
        <v>1011</v>
      </c>
      <c r="G3585" s="20">
        <v>32</v>
      </c>
      <c r="H3585" s="20">
        <v>360</v>
      </c>
      <c r="I3585" s="20">
        <v>720</v>
      </c>
      <c r="J3585" s="20">
        <v>2019</v>
      </c>
      <c r="K3585" s="20">
        <v>4</v>
      </c>
      <c r="L3585" s="20">
        <v>17</v>
      </c>
    </row>
    <row r="3586" spans="1:12" x14ac:dyDescent="0.3">
      <c r="A3586" s="21">
        <v>43577</v>
      </c>
      <c r="B3586" s="20" t="s">
        <v>757</v>
      </c>
      <c r="C3586" s="20" t="s">
        <v>758</v>
      </c>
      <c r="D3586" s="20" t="s">
        <v>759</v>
      </c>
      <c r="E3586" s="20">
        <v>2520</v>
      </c>
      <c r="F3586" s="20" t="s">
        <v>1020</v>
      </c>
      <c r="G3586" s="20">
        <v>7</v>
      </c>
      <c r="H3586" s="20">
        <v>360</v>
      </c>
      <c r="I3586" s="20">
        <v>150.65</v>
      </c>
      <c r="J3586" s="20">
        <v>2019</v>
      </c>
      <c r="K3586" s="20">
        <v>4</v>
      </c>
      <c r="L3586" s="20">
        <v>17</v>
      </c>
    </row>
    <row r="3587" spans="1:12" x14ac:dyDescent="0.3">
      <c r="A3587" s="21">
        <v>43577</v>
      </c>
      <c r="B3587" s="20" t="s">
        <v>761</v>
      </c>
      <c r="C3587" s="20" t="s">
        <v>762</v>
      </c>
      <c r="D3587" s="20" t="s">
        <v>759</v>
      </c>
      <c r="E3587" s="20">
        <v>11520</v>
      </c>
      <c r="F3587" s="20" t="s">
        <v>1007</v>
      </c>
      <c r="G3587" s="20">
        <v>32</v>
      </c>
      <c r="H3587" s="20">
        <v>360</v>
      </c>
      <c r="I3587" s="20">
        <v>779.21</v>
      </c>
      <c r="J3587" s="20">
        <v>2019</v>
      </c>
      <c r="K3587" s="20">
        <v>4</v>
      </c>
      <c r="L3587" s="20">
        <v>17</v>
      </c>
    </row>
    <row r="3588" spans="1:12" x14ac:dyDescent="0.3">
      <c r="A3588" s="21">
        <v>43577</v>
      </c>
      <c r="B3588" s="20" t="s">
        <v>764</v>
      </c>
      <c r="C3588" s="20" t="s">
        <v>765</v>
      </c>
      <c r="D3588" s="20" t="s">
        <v>759</v>
      </c>
      <c r="E3588" s="20">
        <v>9360</v>
      </c>
      <c r="F3588" s="20" t="s">
        <v>1008</v>
      </c>
      <c r="G3588" s="20">
        <v>26</v>
      </c>
      <c r="H3588" s="20">
        <v>360</v>
      </c>
      <c r="I3588" s="20">
        <v>615.6</v>
      </c>
      <c r="J3588" s="20">
        <v>2019</v>
      </c>
      <c r="K3588" s="20">
        <v>4</v>
      </c>
      <c r="L3588" s="20">
        <v>17</v>
      </c>
    </row>
    <row r="3589" spans="1:12" x14ac:dyDescent="0.3">
      <c r="A3589" s="21">
        <v>43577</v>
      </c>
      <c r="B3589" s="20" t="s">
        <v>770</v>
      </c>
      <c r="C3589" s="20" t="s">
        <v>771</v>
      </c>
      <c r="D3589" s="20" t="s">
        <v>759</v>
      </c>
      <c r="E3589" s="20">
        <v>14400</v>
      </c>
      <c r="F3589" s="20" t="s">
        <v>1010</v>
      </c>
      <c r="G3589" s="20">
        <v>40</v>
      </c>
      <c r="H3589" s="20">
        <v>360</v>
      </c>
      <c r="I3589" s="20">
        <v>901</v>
      </c>
      <c r="J3589" s="20">
        <v>2019</v>
      </c>
      <c r="K3589" s="20">
        <v>4</v>
      </c>
      <c r="L3589" s="20">
        <v>17</v>
      </c>
    </row>
    <row r="3590" spans="1:12" x14ac:dyDescent="0.3">
      <c r="A3590" s="21">
        <v>43577</v>
      </c>
      <c r="B3590" s="20" t="s">
        <v>773</v>
      </c>
      <c r="C3590" s="20" t="s">
        <v>774</v>
      </c>
      <c r="D3590" s="20" t="s">
        <v>759</v>
      </c>
      <c r="E3590" s="20">
        <v>13680</v>
      </c>
      <c r="F3590" s="20" t="s">
        <v>1011</v>
      </c>
      <c r="G3590" s="20">
        <v>38</v>
      </c>
      <c r="H3590" s="20">
        <v>360</v>
      </c>
      <c r="I3590" s="20">
        <v>856.2</v>
      </c>
      <c r="J3590" s="20">
        <v>2019</v>
      </c>
      <c r="K3590" s="20">
        <v>4</v>
      </c>
      <c r="L3590" s="20">
        <v>17</v>
      </c>
    </row>
    <row r="3591" spans="1:12" x14ac:dyDescent="0.3">
      <c r="A3591" s="21">
        <v>43577</v>
      </c>
      <c r="B3591" s="20" t="s">
        <v>761</v>
      </c>
      <c r="C3591" s="20" t="s">
        <v>762</v>
      </c>
      <c r="D3591" s="20" t="s">
        <v>759</v>
      </c>
      <c r="E3591" s="20">
        <v>12240</v>
      </c>
      <c r="F3591" s="20" t="s">
        <v>1007</v>
      </c>
      <c r="G3591" s="20">
        <v>34</v>
      </c>
      <c r="H3591" s="20">
        <v>360</v>
      </c>
      <c r="I3591" s="20">
        <v>825.15</v>
      </c>
      <c r="J3591" s="20">
        <v>2019</v>
      </c>
      <c r="K3591" s="20">
        <v>4</v>
      </c>
      <c r="L3591" s="20">
        <v>17</v>
      </c>
    </row>
    <row r="3592" spans="1:12" x14ac:dyDescent="0.3">
      <c r="A3592" s="21">
        <v>43577</v>
      </c>
      <c r="B3592" s="20" t="s">
        <v>764</v>
      </c>
      <c r="C3592" s="20" t="s">
        <v>765</v>
      </c>
      <c r="D3592" s="20" t="s">
        <v>759</v>
      </c>
      <c r="E3592" s="20">
        <v>10080</v>
      </c>
      <c r="F3592" s="20" t="s">
        <v>1008</v>
      </c>
      <c r="G3592" s="20">
        <v>28</v>
      </c>
      <c r="H3592" s="20">
        <v>360</v>
      </c>
      <c r="I3592" s="20">
        <v>658.65</v>
      </c>
      <c r="J3592" s="20">
        <v>2019</v>
      </c>
      <c r="K3592" s="20">
        <v>4</v>
      </c>
      <c r="L3592" s="20">
        <v>17</v>
      </c>
    </row>
    <row r="3593" spans="1:12" x14ac:dyDescent="0.3">
      <c r="A3593" s="21">
        <v>43577</v>
      </c>
      <c r="B3593" s="20" t="s">
        <v>770</v>
      </c>
      <c r="C3593" s="20" t="s">
        <v>771</v>
      </c>
      <c r="D3593" s="20" t="s">
        <v>759</v>
      </c>
      <c r="E3593" s="20">
        <v>14040</v>
      </c>
      <c r="F3593" s="20" t="s">
        <v>1010</v>
      </c>
      <c r="G3593" s="20">
        <v>39</v>
      </c>
      <c r="H3593" s="20">
        <v>360</v>
      </c>
      <c r="I3593" s="20">
        <v>877.15</v>
      </c>
      <c r="J3593" s="20">
        <v>2019</v>
      </c>
      <c r="K3593" s="20">
        <v>4</v>
      </c>
      <c r="L3593" s="20">
        <v>17</v>
      </c>
    </row>
    <row r="3594" spans="1:12" x14ac:dyDescent="0.3">
      <c r="A3594" s="21">
        <v>43577</v>
      </c>
      <c r="B3594" s="20" t="s">
        <v>773</v>
      </c>
      <c r="C3594" s="20" t="s">
        <v>774</v>
      </c>
      <c r="D3594" s="20" t="s">
        <v>759</v>
      </c>
      <c r="E3594" s="20">
        <v>13320</v>
      </c>
      <c r="F3594" s="20" t="s">
        <v>1011</v>
      </c>
      <c r="G3594" s="20">
        <v>37</v>
      </c>
      <c r="H3594" s="20">
        <v>360</v>
      </c>
      <c r="I3594" s="20">
        <v>836.3</v>
      </c>
      <c r="J3594" s="20">
        <v>2019</v>
      </c>
      <c r="K3594" s="20">
        <v>4</v>
      </c>
      <c r="L3594" s="20">
        <v>17</v>
      </c>
    </row>
    <row r="3595" spans="1:12" x14ac:dyDescent="0.3">
      <c r="A3595" s="21">
        <v>43577</v>
      </c>
      <c r="B3595" s="20" t="s">
        <v>761</v>
      </c>
      <c r="C3595" s="20" t="s">
        <v>762</v>
      </c>
      <c r="D3595" s="20" t="s">
        <v>759</v>
      </c>
      <c r="E3595" s="20">
        <v>11880</v>
      </c>
      <c r="F3595" s="20" t="s">
        <v>1007</v>
      </c>
      <c r="G3595" s="20">
        <v>33</v>
      </c>
      <c r="H3595" s="20">
        <v>360</v>
      </c>
      <c r="I3595" s="20">
        <v>801.55</v>
      </c>
      <c r="J3595" s="20">
        <v>2019</v>
      </c>
      <c r="K3595" s="20">
        <v>4</v>
      </c>
      <c r="L3595" s="20">
        <v>17</v>
      </c>
    </row>
    <row r="3596" spans="1:12" x14ac:dyDescent="0.3">
      <c r="A3596" s="21">
        <v>43577</v>
      </c>
      <c r="B3596" s="20" t="s">
        <v>764</v>
      </c>
      <c r="C3596" s="20" t="s">
        <v>765</v>
      </c>
      <c r="D3596" s="20" t="s">
        <v>759</v>
      </c>
      <c r="E3596" s="20">
        <v>9360</v>
      </c>
      <c r="F3596" s="20" t="s">
        <v>1008</v>
      </c>
      <c r="G3596" s="20">
        <v>26</v>
      </c>
      <c r="H3596" s="20">
        <v>360</v>
      </c>
      <c r="I3596" s="20">
        <v>611</v>
      </c>
      <c r="J3596" s="20">
        <v>2019</v>
      </c>
      <c r="K3596" s="20">
        <v>4</v>
      </c>
      <c r="L3596" s="20">
        <v>17</v>
      </c>
    </row>
    <row r="3597" spans="1:12" x14ac:dyDescent="0.3">
      <c r="A3597" s="21">
        <v>43577</v>
      </c>
      <c r="B3597" s="20" t="s">
        <v>770</v>
      </c>
      <c r="C3597" s="20" t="s">
        <v>771</v>
      </c>
      <c r="D3597" s="20" t="s">
        <v>759</v>
      </c>
      <c r="E3597" s="20">
        <v>14040</v>
      </c>
      <c r="F3597" s="20" t="s">
        <v>1010</v>
      </c>
      <c r="G3597" s="20">
        <v>39</v>
      </c>
      <c r="H3597" s="20">
        <v>360</v>
      </c>
      <c r="I3597" s="20">
        <v>882.55</v>
      </c>
      <c r="J3597" s="20">
        <v>2019</v>
      </c>
      <c r="K3597" s="20">
        <v>4</v>
      </c>
      <c r="L3597" s="20">
        <v>17</v>
      </c>
    </row>
    <row r="3598" spans="1:12" x14ac:dyDescent="0.3">
      <c r="A3598" s="21">
        <v>43577</v>
      </c>
      <c r="B3598" s="20" t="s">
        <v>773</v>
      </c>
      <c r="C3598" s="20" t="s">
        <v>774</v>
      </c>
      <c r="D3598" s="20" t="s">
        <v>759</v>
      </c>
      <c r="E3598" s="20">
        <v>13680</v>
      </c>
      <c r="F3598" s="20" t="s">
        <v>1011</v>
      </c>
      <c r="G3598" s="20">
        <v>38</v>
      </c>
      <c r="H3598" s="20">
        <v>360</v>
      </c>
      <c r="I3598" s="20">
        <v>861.9</v>
      </c>
      <c r="J3598" s="20">
        <v>2019</v>
      </c>
      <c r="K3598" s="20">
        <v>4</v>
      </c>
      <c r="L3598" s="20">
        <v>17</v>
      </c>
    </row>
    <row r="3599" spans="1:12" x14ac:dyDescent="0.3">
      <c r="A3599" s="21">
        <v>43577</v>
      </c>
      <c r="B3599" s="20" t="s">
        <v>761</v>
      </c>
      <c r="C3599" s="20" t="s">
        <v>762</v>
      </c>
      <c r="D3599" s="20" t="s">
        <v>759</v>
      </c>
      <c r="E3599" s="20">
        <v>11160</v>
      </c>
      <c r="F3599" s="20" t="s">
        <v>1007</v>
      </c>
      <c r="G3599" s="20">
        <v>31</v>
      </c>
      <c r="H3599" s="20">
        <v>360</v>
      </c>
      <c r="I3599" s="20">
        <v>752.7</v>
      </c>
      <c r="J3599" s="20">
        <v>2019</v>
      </c>
      <c r="K3599" s="20">
        <v>4</v>
      </c>
      <c r="L3599" s="20">
        <v>17</v>
      </c>
    </row>
    <row r="3600" spans="1:12" x14ac:dyDescent="0.3">
      <c r="A3600" s="21">
        <v>43577</v>
      </c>
      <c r="B3600" s="20" t="s">
        <v>764</v>
      </c>
      <c r="C3600" s="20" t="s">
        <v>765</v>
      </c>
      <c r="D3600" s="20" t="s">
        <v>759</v>
      </c>
      <c r="E3600" s="20">
        <v>10440</v>
      </c>
      <c r="F3600" s="20" t="s">
        <v>1008</v>
      </c>
      <c r="G3600" s="20">
        <v>29</v>
      </c>
      <c r="H3600" s="20">
        <v>360</v>
      </c>
      <c r="I3600" s="20">
        <v>682.04</v>
      </c>
      <c r="J3600" s="20">
        <v>2019</v>
      </c>
      <c r="K3600" s="20">
        <v>4</v>
      </c>
      <c r="L3600" s="20">
        <v>17</v>
      </c>
    </row>
    <row r="3601" spans="1:12" x14ac:dyDescent="0.3">
      <c r="A3601" s="21">
        <v>43577</v>
      </c>
      <c r="B3601" s="20" t="s">
        <v>770</v>
      </c>
      <c r="C3601" s="20" t="s">
        <v>771</v>
      </c>
      <c r="D3601" s="20" t="s">
        <v>759</v>
      </c>
      <c r="E3601" s="20">
        <v>14400</v>
      </c>
      <c r="F3601" s="20" t="s">
        <v>1010</v>
      </c>
      <c r="G3601" s="20">
        <v>40</v>
      </c>
      <c r="H3601" s="20">
        <v>360</v>
      </c>
      <c r="I3601" s="20">
        <v>902.65</v>
      </c>
      <c r="J3601" s="20">
        <v>2019</v>
      </c>
      <c r="K3601" s="20">
        <v>4</v>
      </c>
      <c r="L3601" s="20">
        <v>17</v>
      </c>
    </row>
    <row r="3602" spans="1:12" x14ac:dyDescent="0.3">
      <c r="A3602" s="21">
        <v>43577</v>
      </c>
      <c r="B3602" s="20" t="s">
        <v>773</v>
      </c>
      <c r="C3602" s="20" t="s">
        <v>774</v>
      </c>
      <c r="D3602" s="20" t="s">
        <v>759</v>
      </c>
      <c r="E3602" s="20">
        <v>14400</v>
      </c>
      <c r="F3602" s="20" t="s">
        <v>1011</v>
      </c>
      <c r="G3602" s="20">
        <v>40</v>
      </c>
      <c r="H3602" s="20">
        <v>360</v>
      </c>
      <c r="I3602" s="20">
        <v>906.35</v>
      </c>
      <c r="J3602" s="20">
        <v>2019</v>
      </c>
      <c r="K3602" s="20">
        <v>4</v>
      </c>
      <c r="L3602" s="20">
        <v>17</v>
      </c>
    </row>
    <row r="3603" spans="1:12" x14ac:dyDescent="0.3">
      <c r="A3603" s="21">
        <v>43577</v>
      </c>
      <c r="B3603" s="20" t="s">
        <v>761</v>
      </c>
      <c r="C3603" s="20" t="s">
        <v>762</v>
      </c>
      <c r="D3603" s="20" t="s">
        <v>759</v>
      </c>
      <c r="E3603" s="20">
        <v>12960</v>
      </c>
      <c r="F3603" s="20" t="s">
        <v>1007</v>
      </c>
      <c r="G3603" s="20">
        <v>36</v>
      </c>
      <c r="H3603" s="20">
        <v>360</v>
      </c>
      <c r="I3603" s="20">
        <v>866.15</v>
      </c>
      <c r="J3603" s="20">
        <v>2019</v>
      </c>
      <c r="K3603" s="20">
        <v>4</v>
      </c>
      <c r="L3603" s="20">
        <v>17</v>
      </c>
    </row>
    <row r="3604" spans="1:12" x14ac:dyDescent="0.3">
      <c r="A3604" s="21">
        <v>43577</v>
      </c>
      <c r="B3604" s="20" t="s">
        <v>764</v>
      </c>
      <c r="C3604" s="20" t="s">
        <v>765</v>
      </c>
      <c r="D3604" s="20" t="s">
        <v>759</v>
      </c>
      <c r="E3604" s="20">
        <v>10080</v>
      </c>
      <c r="F3604" s="20" t="s">
        <v>1008</v>
      </c>
      <c r="G3604" s="20">
        <v>28</v>
      </c>
      <c r="H3604" s="20">
        <v>360</v>
      </c>
      <c r="I3604" s="20">
        <v>653.25</v>
      </c>
      <c r="J3604" s="20">
        <v>2019</v>
      </c>
      <c r="K3604" s="20">
        <v>4</v>
      </c>
      <c r="L3604" s="20">
        <v>17</v>
      </c>
    </row>
    <row r="3605" spans="1:12" x14ac:dyDescent="0.3">
      <c r="A3605" s="21">
        <v>43577</v>
      </c>
      <c r="B3605" s="20" t="s">
        <v>767</v>
      </c>
      <c r="C3605" s="20" t="s">
        <v>768</v>
      </c>
      <c r="D3605" s="20" t="s">
        <v>759</v>
      </c>
      <c r="E3605" s="20">
        <v>3240</v>
      </c>
      <c r="F3605" s="20" t="s">
        <v>1009</v>
      </c>
      <c r="G3605" s="20">
        <v>9</v>
      </c>
      <c r="H3605" s="20">
        <v>360</v>
      </c>
      <c r="I3605" s="20">
        <v>206.2</v>
      </c>
      <c r="J3605" s="20">
        <v>2019</v>
      </c>
      <c r="K3605" s="20">
        <v>4</v>
      </c>
      <c r="L3605" s="20">
        <v>17</v>
      </c>
    </row>
    <row r="3606" spans="1:12" x14ac:dyDescent="0.3">
      <c r="A3606" s="21">
        <v>43577</v>
      </c>
      <c r="B3606" s="20" t="s">
        <v>770</v>
      </c>
      <c r="C3606" s="20" t="s">
        <v>771</v>
      </c>
      <c r="D3606" s="20" t="s">
        <v>759</v>
      </c>
      <c r="E3606" s="20">
        <v>14040</v>
      </c>
      <c r="F3606" s="20" t="s">
        <v>1010</v>
      </c>
      <c r="G3606" s="20">
        <v>39</v>
      </c>
      <c r="H3606" s="20">
        <v>360</v>
      </c>
      <c r="I3606" s="20">
        <v>879.97</v>
      </c>
      <c r="J3606" s="20">
        <v>2019</v>
      </c>
      <c r="K3606" s="20">
        <v>4</v>
      </c>
      <c r="L3606" s="20">
        <v>17</v>
      </c>
    </row>
    <row r="3607" spans="1:12" x14ac:dyDescent="0.3">
      <c r="A3607" s="21">
        <v>43577</v>
      </c>
      <c r="B3607" s="20" t="s">
        <v>773</v>
      </c>
      <c r="C3607" s="20" t="s">
        <v>774</v>
      </c>
      <c r="D3607" s="20" t="s">
        <v>759</v>
      </c>
      <c r="E3607" s="20">
        <v>13320</v>
      </c>
      <c r="F3607" s="20" t="s">
        <v>1011</v>
      </c>
      <c r="G3607" s="20">
        <v>37</v>
      </c>
      <c r="H3607" s="20">
        <v>360</v>
      </c>
      <c r="I3607" s="20">
        <v>837.25</v>
      </c>
      <c r="J3607" s="20">
        <v>2019</v>
      </c>
      <c r="K3607" s="20">
        <v>4</v>
      </c>
      <c r="L3607" s="20">
        <v>17</v>
      </c>
    </row>
    <row r="3608" spans="1:12" x14ac:dyDescent="0.3">
      <c r="A3608" s="21">
        <v>43572</v>
      </c>
      <c r="B3608" s="20" t="s">
        <v>761</v>
      </c>
      <c r="C3608" s="20" t="s">
        <v>762</v>
      </c>
      <c r="D3608" s="20" t="s">
        <v>759</v>
      </c>
      <c r="E3608" s="20">
        <v>12600</v>
      </c>
      <c r="F3608" s="20" t="s">
        <v>1007</v>
      </c>
      <c r="G3608" s="20">
        <v>35</v>
      </c>
      <c r="H3608" s="20">
        <v>360</v>
      </c>
      <c r="I3608" s="20">
        <v>853.85</v>
      </c>
      <c r="J3608" s="20">
        <v>2019</v>
      </c>
      <c r="K3608" s="20">
        <v>4</v>
      </c>
      <c r="L3608" s="20">
        <v>16</v>
      </c>
    </row>
    <row r="3609" spans="1:12" x14ac:dyDescent="0.3">
      <c r="A3609" s="21">
        <v>43572</v>
      </c>
      <c r="B3609" s="20" t="s">
        <v>764</v>
      </c>
      <c r="C3609" s="20" t="s">
        <v>765</v>
      </c>
      <c r="D3609" s="20" t="s">
        <v>759</v>
      </c>
      <c r="E3609" s="20">
        <v>10080</v>
      </c>
      <c r="F3609" s="20" t="s">
        <v>1008</v>
      </c>
      <c r="G3609" s="20">
        <v>28</v>
      </c>
      <c r="H3609" s="20">
        <v>360</v>
      </c>
      <c r="I3609" s="20">
        <v>652.65</v>
      </c>
      <c r="J3609" s="20">
        <v>2019</v>
      </c>
      <c r="K3609" s="20">
        <v>4</v>
      </c>
      <c r="L3609" s="20">
        <v>16</v>
      </c>
    </row>
    <row r="3610" spans="1:12" x14ac:dyDescent="0.3">
      <c r="A3610" s="21">
        <v>43572</v>
      </c>
      <c r="B3610" s="20" t="s">
        <v>767</v>
      </c>
      <c r="C3610" s="20" t="s">
        <v>768</v>
      </c>
      <c r="D3610" s="20" t="s">
        <v>759</v>
      </c>
      <c r="E3610" s="20">
        <v>8280</v>
      </c>
      <c r="F3610" s="20" t="s">
        <v>1009</v>
      </c>
      <c r="G3610" s="20">
        <v>23</v>
      </c>
      <c r="H3610" s="20">
        <v>360</v>
      </c>
      <c r="I3610" s="20">
        <v>529.45000000000005</v>
      </c>
      <c r="J3610" s="20">
        <v>2019</v>
      </c>
      <c r="K3610" s="20">
        <v>4</v>
      </c>
      <c r="L3610" s="20">
        <v>16</v>
      </c>
    </row>
    <row r="3611" spans="1:12" x14ac:dyDescent="0.3">
      <c r="A3611" s="21">
        <v>43572</v>
      </c>
      <c r="B3611" s="20" t="s">
        <v>770</v>
      </c>
      <c r="C3611" s="20" t="s">
        <v>771</v>
      </c>
      <c r="D3611" s="20" t="s">
        <v>759</v>
      </c>
      <c r="E3611" s="20">
        <v>16200</v>
      </c>
      <c r="F3611" s="20" t="s">
        <v>1010</v>
      </c>
      <c r="G3611" s="20">
        <v>45</v>
      </c>
      <c r="H3611" s="20">
        <v>360</v>
      </c>
      <c r="I3611" s="20">
        <v>1018.12</v>
      </c>
      <c r="J3611" s="20">
        <v>2019</v>
      </c>
      <c r="K3611" s="20">
        <v>4</v>
      </c>
      <c r="L3611" s="20">
        <v>16</v>
      </c>
    </row>
    <row r="3612" spans="1:12" x14ac:dyDescent="0.3">
      <c r="A3612" s="21">
        <v>43572</v>
      </c>
      <c r="B3612" s="20" t="s">
        <v>773</v>
      </c>
      <c r="C3612" s="20" t="s">
        <v>774</v>
      </c>
      <c r="D3612" s="20" t="s">
        <v>759</v>
      </c>
      <c r="E3612" s="20">
        <v>14760</v>
      </c>
      <c r="F3612" s="20" t="s">
        <v>1011</v>
      </c>
      <c r="G3612" s="20">
        <v>41</v>
      </c>
      <c r="H3612" s="20">
        <v>360</v>
      </c>
      <c r="I3612" s="20">
        <v>907.01</v>
      </c>
      <c r="J3612" s="20">
        <v>2019</v>
      </c>
      <c r="K3612" s="20">
        <v>4</v>
      </c>
      <c r="L3612" s="20">
        <v>16</v>
      </c>
    </row>
    <row r="3613" spans="1:12" x14ac:dyDescent="0.3">
      <c r="A3613" s="21">
        <v>43570</v>
      </c>
      <c r="B3613" s="20" t="s">
        <v>826</v>
      </c>
      <c r="C3613" s="20" t="s">
        <v>827</v>
      </c>
      <c r="D3613" s="20" t="s">
        <v>759</v>
      </c>
      <c r="E3613" s="20">
        <v>20520</v>
      </c>
      <c r="F3613" s="20" t="s">
        <v>1012</v>
      </c>
      <c r="G3613" s="20">
        <v>57</v>
      </c>
      <c r="H3613" s="20">
        <v>360</v>
      </c>
      <c r="I3613" s="20">
        <v>989.06</v>
      </c>
      <c r="J3613" s="20">
        <v>2019</v>
      </c>
      <c r="K3613" s="20">
        <v>4</v>
      </c>
      <c r="L3613" s="20">
        <v>16</v>
      </c>
    </row>
    <row r="3614" spans="1:12" x14ac:dyDescent="0.3">
      <c r="A3614" s="21">
        <v>43570</v>
      </c>
      <c r="B3614" s="20" t="s">
        <v>761</v>
      </c>
      <c r="C3614" s="20" t="s">
        <v>762</v>
      </c>
      <c r="D3614" s="20" t="s">
        <v>759</v>
      </c>
      <c r="E3614" s="20">
        <v>10440</v>
      </c>
      <c r="F3614" s="20" t="s">
        <v>1014</v>
      </c>
      <c r="G3614" s="20">
        <v>29</v>
      </c>
      <c r="H3614" s="20">
        <v>360</v>
      </c>
      <c r="I3614" s="20">
        <v>705.85</v>
      </c>
      <c r="J3614" s="20">
        <v>2019</v>
      </c>
      <c r="K3614" s="20">
        <v>4</v>
      </c>
      <c r="L3614" s="20">
        <v>16</v>
      </c>
    </row>
    <row r="3615" spans="1:12" x14ac:dyDescent="0.3">
      <c r="A3615" s="21">
        <v>43570</v>
      </c>
      <c r="B3615" s="20" t="s">
        <v>764</v>
      </c>
      <c r="C3615" s="20" t="s">
        <v>765</v>
      </c>
      <c r="D3615" s="20" t="s">
        <v>759</v>
      </c>
      <c r="E3615" s="20">
        <v>6480</v>
      </c>
      <c r="F3615" s="20" t="s">
        <v>1015</v>
      </c>
      <c r="G3615" s="20">
        <v>18</v>
      </c>
      <c r="H3615" s="20">
        <v>360</v>
      </c>
      <c r="I3615" s="20">
        <v>419.95</v>
      </c>
      <c r="J3615" s="20">
        <v>2019</v>
      </c>
      <c r="K3615" s="20">
        <v>4</v>
      </c>
      <c r="L3615" s="20">
        <v>16</v>
      </c>
    </row>
    <row r="3616" spans="1:12" x14ac:dyDescent="0.3">
      <c r="A3616" s="21">
        <v>43570</v>
      </c>
      <c r="B3616" s="20" t="s">
        <v>767</v>
      </c>
      <c r="C3616" s="20" t="s">
        <v>768</v>
      </c>
      <c r="D3616" s="20" t="s">
        <v>759</v>
      </c>
      <c r="E3616" s="20">
        <v>4680</v>
      </c>
      <c r="F3616" s="20" t="s">
        <v>1016</v>
      </c>
      <c r="G3616" s="20">
        <v>13</v>
      </c>
      <c r="H3616" s="20">
        <v>360</v>
      </c>
      <c r="I3616" s="20">
        <v>298.10000000000002</v>
      </c>
      <c r="J3616" s="20">
        <v>2019</v>
      </c>
      <c r="K3616" s="20">
        <v>4</v>
      </c>
      <c r="L3616" s="20">
        <v>16</v>
      </c>
    </row>
    <row r="3617" spans="1:12" x14ac:dyDescent="0.3">
      <c r="A3617" s="21">
        <v>43570</v>
      </c>
      <c r="B3617" s="20" t="s">
        <v>770</v>
      </c>
      <c r="C3617" s="20" t="s">
        <v>771</v>
      </c>
      <c r="D3617" s="20" t="s">
        <v>759</v>
      </c>
      <c r="E3617" s="20">
        <v>13320</v>
      </c>
      <c r="F3617" s="20" t="s">
        <v>1017</v>
      </c>
      <c r="G3617" s="20">
        <v>37</v>
      </c>
      <c r="H3617" s="20">
        <v>360</v>
      </c>
      <c r="I3617" s="20">
        <v>838.05</v>
      </c>
      <c r="J3617" s="20">
        <v>2019</v>
      </c>
      <c r="K3617" s="20">
        <v>4</v>
      </c>
      <c r="L3617" s="20">
        <v>16</v>
      </c>
    </row>
    <row r="3618" spans="1:12" x14ac:dyDescent="0.3">
      <c r="A3618" s="21">
        <v>43570</v>
      </c>
      <c r="B3618" s="20" t="s">
        <v>773</v>
      </c>
      <c r="C3618" s="20" t="s">
        <v>774</v>
      </c>
      <c r="D3618" s="20" t="s">
        <v>759</v>
      </c>
      <c r="E3618" s="20">
        <v>11880</v>
      </c>
      <c r="F3618" s="20" t="s">
        <v>1018</v>
      </c>
      <c r="G3618" s="20">
        <v>33</v>
      </c>
      <c r="H3618" s="20">
        <v>360</v>
      </c>
      <c r="I3618" s="20">
        <v>751.8</v>
      </c>
      <c r="J3618" s="20">
        <v>2019</v>
      </c>
      <c r="K3618" s="20">
        <v>4</v>
      </c>
      <c r="L3618" s="20">
        <v>16</v>
      </c>
    </row>
    <row r="3619" spans="1:12" x14ac:dyDescent="0.3">
      <c r="A3619" s="21">
        <v>43570</v>
      </c>
      <c r="B3619" s="20" t="s">
        <v>761</v>
      </c>
      <c r="C3619" s="20" t="s">
        <v>762</v>
      </c>
      <c r="D3619" s="20" t="s">
        <v>759</v>
      </c>
      <c r="E3619" s="20">
        <v>11160</v>
      </c>
      <c r="F3619" s="20" t="s">
        <v>1014</v>
      </c>
      <c r="G3619" s="20">
        <v>31</v>
      </c>
      <c r="H3619" s="20">
        <v>360</v>
      </c>
      <c r="I3619" s="20">
        <v>749.14</v>
      </c>
      <c r="J3619" s="20">
        <v>2019</v>
      </c>
      <c r="K3619" s="20">
        <v>4</v>
      </c>
      <c r="L3619" s="20">
        <v>16</v>
      </c>
    </row>
    <row r="3620" spans="1:12" x14ac:dyDescent="0.3">
      <c r="A3620" s="21">
        <v>43570</v>
      </c>
      <c r="B3620" s="20" t="s">
        <v>764</v>
      </c>
      <c r="C3620" s="20" t="s">
        <v>765</v>
      </c>
      <c r="D3620" s="20" t="s">
        <v>759</v>
      </c>
      <c r="E3620" s="20">
        <v>9720</v>
      </c>
      <c r="F3620" s="20" t="s">
        <v>1015</v>
      </c>
      <c r="G3620" s="20">
        <v>27</v>
      </c>
      <c r="H3620" s="20">
        <v>360</v>
      </c>
      <c r="I3620" s="20">
        <v>632.15</v>
      </c>
      <c r="J3620" s="20">
        <v>2019</v>
      </c>
      <c r="K3620" s="20">
        <v>4</v>
      </c>
      <c r="L3620" s="20">
        <v>16</v>
      </c>
    </row>
    <row r="3621" spans="1:12" x14ac:dyDescent="0.3">
      <c r="A3621" s="21">
        <v>43570</v>
      </c>
      <c r="B3621" s="20" t="s">
        <v>767</v>
      </c>
      <c r="C3621" s="20" t="s">
        <v>768</v>
      </c>
      <c r="D3621" s="20" t="s">
        <v>759</v>
      </c>
      <c r="E3621" s="20">
        <v>7560</v>
      </c>
      <c r="F3621" s="20" t="s">
        <v>1016</v>
      </c>
      <c r="G3621" s="20">
        <v>21</v>
      </c>
      <c r="H3621" s="20">
        <v>360</v>
      </c>
      <c r="I3621" s="20">
        <v>483.25</v>
      </c>
      <c r="J3621" s="20">
        <v>2019</v>
      </c>
      <c r="K3621" s="20">
        <v>4</v>
      </c>
      <c r="L3621" s="20">
        <v>16</v>
      </c>
    </row>
    <row r="3622" spans="1:12" x14ac:dyDescent="0.3">
      <c r="A3622" s="21">
        <v>43570</v>
      </c>
      <c r="B3622" s="20" t="s">
        <v>770</v>
      </c>
      <c r="C3622" s="20" t="s">
        <v>771</v>
      </c>
      <c r="D3622" s="20" t="s">
        <v>759</v>
      </c>
      <c r="E3622" s="20">
        <v>14040</v>
      </c>
      <c r="F3622" s="20" t="s">
        <v>1017</v>
      </c>
      <c r="G3622" s="20">
        <v>39</v>
      </c>
      <c r="H3622" s="20">
        <v>360</v>
      </c>
      <c r="I3622" s="20">
        <v>875.55</v>
      </c>
      <c r="J3622" s="20">
        <v>2019</v>
      </c>
      <c r="K3622" s="20">
        <v>4</v>
      </c>
      <c r="L3622" s="20">
        <v>16</v>
      </c>
    </row>
    <row r="3623" spans="1:12" x14ac:dyDescent="0.3">
      <c r="A3623" s="21">
        <v>43570</v>
      </c>
      <c r="B3623" s="20" t="s">
        <v>773</v>
      </c>
      <c r="C3623" s="20" t="s">
        <v>774</v>
      </c>
      <c r="D3623" s="20" t="s">
        <v>759</v>
      </c>
      <c r="E3623" s="20">
        <v>14040</v>
      </c>
      <c r="F3623" s="20" t="s">
        <v>1018</v>
      </c>
      <c r="G3623" s="20">
        <v>39</v>
      </c>
      <c r="H3623" s="20">
        <v>360</v>
      </c>
      <c r="I3623" s="20">
        <v>880.35</v>
      </c>
      <c r="J3623" s="20">
        <v>2019</v>
      </c>
      <c r="K3623" s="20">
        <v>4</v>
      </c>
      <c r="L3623" s="20">
        <v>16</v>
      </c>
    </row>
    <row r="3624" spans="1:12" x14ac:dyDescent="0.3">
      <c r="A3624" s="21">
        <v>43570</v>
      </c>
      <c r="B3624" s="20" t="s">
        <v>761</v>
      </c>
      <c r="C3624" s="20" t="s">
        <v>762</v>
      </c>
      <c r="D3624" s="20" t="s">
        <v>759</v>
      </c>
      <c r="E3624" s="20">
        <v>11520</v>
      </c>
      <c r="F3624" s="20" t="s">
        <v>1014</v>
      </c>
      <c r="G3624" s="20">
        <v>32</v>
      </c>
      <c r="H3624" s="20">
        <v>360</v>
      </c>
      <c r="I3624" s="20">
        <v>771.8</v>
      </c>
      <c r="J3624" s="20">
        <v>2019</v>
      </c>
      <c r="K3624" s="20">
        <v>4</v>
      </c>
      <c r="L3624" s="20">
        <v>16</v>
      </c>
    </row>
    <row r="3625" spans="1:12" x14ac:dyDescent="0.3">
      <c r="A3625" s="21">
        <v>43570</v>
      </c>
      <c r="B3625" s="20" t="s">
        <v>764</v>
      </c>
      <c r="C3625" s="20" t="s">
        <v>765</v>
      </c>
      <c r="D3625" s="20" t="s">
        <v>759</v>
      </c>
      <c r="E3625" s="20">
        <v>9360</v>
      </c>
      <c r="F3625" s="20" t="s">
        <v>1015</v>
      </c>
      <c r="G3625" s="20">
        <v>26</v>
      </c>
      <c r="H3625" s="20">
        <v>360</v>
      </c>
      <c r="I3625" s="20">
        <v>607.95000000000005</v>
      </c>
      <c r="J3625" s="20">
        <v>2019</v>
      </c>
      <c r="K3625" s="20">
        <v>4</v>
      </c>
      <c r="L3625" s="20">
        <v>16</v>
      </c>
    </row>
    <row r="3626" spans="1:12" x14ac:dyDescent="0.3">
      <c r="A3626" s="21">
        <v>43570</v>
      </c>
      <c r="B3626" s="20" t="s">
        <v>767</v>
      </c>
      <c r="C3626" s="20" t="s">
        <v>768</v>
      </c>
      <c r="D3626" s="20" t="s">
        <v>759</v>
      </c>
      <c r="E3626" s="20">
        <v>7920</v>
      </c>
      <c r="F3626" s="20" t="s">
        <v>1016</v>
      </c>
      <c r="G3626" s="20">
        <v>22</v>
      </c>
      <c r="H3626" s="20">
        <v>360</v>
      </c>
      <c r="I3626" s="20">
        <v>506.25</v>
      </c>
      <c r="J3626" s="20">
        <v>2019</v>
      </c>
      <c r="K3626" s="20">
        <v>4</v>
      </c>
      <c r="L3626" s="20">
        <v>16</v>
      </c>
    </row>
    <row r="3627" spans="1:12" x14ac:dyDescent="0.3">
      <c r="A3627" s="21">
        <v>43570</v>
      </c>
      <c r="B3627" s="20" t="s">
        <v>770</v>
      </c>
      <c r="C3627" s="20" t="s">
        <v>771</v>
      </c>
      <c r="D3627" s="20" t="s">
        <v>759</v>
      </c>
      <c r="E3627" s="20">
        <v>13680</v>
      </c>
      <c r="F3627" s="20" t="s">
        <v>1017</v>
      </c>
      <c r="G3627" s="20">
        <v>38</v>
      </c>
      <c r="H3627" s="20">
        <v>360</v>
      </c>
      <c r="I3627" s="20">
        <v>848.95</v>
      </c>
      <c r="J3627" s="20">
        <v>2019</v>
      </c>
      <c r="K3627" s="20">
        <v>4</v>
      </c>
      <c r="L3627" s="20">
        <v>16</v>
      </c>
    </row>
    <row r="3628" spans="1:12" x14ac:dyDescent="0.3">
      <c r="A3628" s="21">
        <v>43570</v>
      </c>
      <c r="B3628" s="20" t="s">
        <v>773</v>
      </c>
      <c r="C3628" s="20" t="s">
        <v>774</v>
      </c>
      <c r="D3628" s="20" t="s">
        <v>759</v>
      </c>
      <c r="E3628" s="20">
        <v>13680</v>
      </c>
      <c r="F3628" s="20" t="s">
        <v>1018</v>
      </c>
      <c r="G3628" s="20">
        <v>38</v>
      </c>
      <c r="H3628" s="20">
        <v>360</v>
      </c>
      <c r="I3628" s="20">
        <v>853.65</v>
      </c>
      <c r="J3628" s="20">
        <v>2019</v>
      </c>
      <c r="K3628" s="20">
        <v>4</v>
      </c>
      <c r="L3628" s="20">
        <v>16</v>
      </c>
    </row>
    <row r="3629" spans="1:12" x14ac:dyDescent="0.3">
      <c r="A3629" s="21">
        <v>43570</v>
      </c>
      <c r="B3629" s="20" t="s">
        <v>761</v>
      </c>
      <c r="C3629" s="20" t="s">
        <v>762</v>
      </c>
      <c r="D3629" s="20" t="s">
        <v>759</v>
      </c>
      <c r="E3629" s="20">
        <v>11880</v>
      </c>
      <c r="F3629" s="20" t="s">
        <v>1014</v>
      </c>
      <c r="G3629" s="20">
        <v>33</v>
      </c>
      <c r="H3629" s="20">
        <v>360</v>
      </c>
      <c r="I3629" s="20">
        <v>792.1</v>
      </c>
      <c r="J3629" s="20">
        <v>2019</v>
      </c>
      <c r="K3629" s="20">
        <v>4</v>
      </c>
      <c r="L3629" s="20">
        <v>16</v>
      </c>
    </row>
    <row r="3630" spans="1:12" x14ac:dyDescent="0.3">
      <c r="A3630" s="21">
        <v>43570</v>
      </c>
      <c r="B3630" s="20" t="s">
        <v>764</v>
      </c>
      <c r="C3630" s="20" t="s">
        <v>765</v>
      </c>
      <c r="D3630" s="20" t="s">
        <v>759</v>
      </c>
      <c r="E3630" s="20">
        <v>10440</v>
      </c>
      <c r="F3630" s="20" t="s">
        <v>1015</v>
      </c>
      <c r="G3630" s="20">
        <v>29</v>
      </c>
      <c r="H3630" s="20">
        <v>360</v>
      </c>
      <c r="I3630" s="20">
        <v>669.85</v>
      </c>
      <c r="J3630" s="20">
        <v>2019</v>
      </c>
      <c r="K3630" s="20">
        <v>4</v>
      </c>
      <c r="L3630" s="20">
        <v>16</v>
      </c>
    </row>
    <row r="3631" spans="1:12" x14ac:dyDescent="0.3">
      <c r="A3631" s="21">
        <v>43570</v>
      </c>
      <c r="B3631" s="20" t="s">
        <v>767</v>
      </c>
      <c r="C3631" s="20" t="s">
        <v>768</v>
      </c>
      <c r="D3631" s="20" t="s">
        <v>759</v>
      </c>
      <c r="E3631" s="20">
        <v>6480</v>
      </c>
      <c r="F3631" s="20" t="s">
        <v>1016</v>
      </c>
      <c r="G3631" s="20">
        <v>18</v>
      </c>
      <c r="H3631" s="20">
        <v>360</v>
      </c>
      <c r="I3631" s="20">
        <v>414.06</v>
      </c>
      <c r="J3631" s="20">
        <v>2019</v>
      </c>
      <c r="K3631" s="20">
        <v>4</v>
      </c>
      <c r="L3631" s="20">
        <v>16</v>
      </c>
    </row>
    <row r="3632" spans="1:12" x14ac:dyDescent="0.3">
      <c r="A3632" s="21">
        <v>43570</v>
      </c>
      <c r="B3632" s="20" t="s">
        <v>770</v>
      </c>
      <c r="C3632" s="20" t="s">
        <v>771</v>
      </c>
      <c r="D3632" s="20" t="s">
        <v>759</v>
      </c>
      <c r="E3632" s="20">
        <v>14040</v>
      </c>
      <c r="F3632" s="20" t="s">
        <v>1017</v>
      </c>
      <c r="G3632" s="20">
        <v>39</v>
      </c>
      <c r="H3632" s="20">
        <v>360</v>
      </c>
      <c r="I3632" s="20">
        <v>870.95</v>
      </c>
      <c r="J3632" s="20">
        <v>2019</v>
      </c>
      <c r="K3632" s="20">
        <v>4</v>
      </c>
      <c r="L3632" s="20">
        <v>16</v>
      </c>
    </row>
    <row r="3633" spans="1:12" x14ac:dyDescent="0.3">
      <c r="A3633" s="21">
        <v>43570</v>
      </c>
      <c r="B3633" s="20" t="s">
        <v>773</v>
      </c>
      <c r="C3633" s="20" t="s">
        <v>774</v>
      </c>
      <c r="D3633" s="20" t="s">
        <v>759</v>
      </c>
      <c r="E3633" s="20">
        <v>12960</v>
      </c>
      <c r="F3633" s="20" t="s">
        <v>1018</v>
      </c>
      <c r="G3633" s="20">
        <v>36</v>
      </c>
      <c r="H3633" s="20">
        <v>360</v>
      </c>
      <c r="I3633" s="20">
        <v>808.85</v>
      </c>
      <c r="J3633" s="20">
        <v>2019</v>
      </c>
      <c r="K3633" s="20">
        <v>4</v>
      </c>
      <c r="L3633" s="20">
        <v>16</v>
      </c>
    </row>
    <row r="3634" spans="1:12" x14ac:dyDescent="0.3">
      <c r="A3634" s="21">
        <v>43570</v>
      </c>
      <c r="B3634" s="20" t="s">
        <v>761</v>
      </c>
      <c r="C3634" s="20" t="s">
        <v>762</v>
      </c>
      <c r="D3634" s="20" t="s">
        <v>759</v>
      </c>
      <c r="E3634" s="20">
        <v>12240</v>
      </c>
      <c r="F3634" s="20" t="s">
        <v>1014</v>
      </c>
      <c r="G3634" s="20">
        <v>34</v>
      </c>
      <c r="H3634" s="20">
        <v>360</v>
      </c>
      <c r="I3634" s="20">
        <v>814.38</v>
      </c>
      <c r="J3634" s="20">
        <v>2019</v>
      </c>
      <c r="K3634" s="20">
        <v>4</v>
      </c>
      <c r="L3634" s="20">
        <v>16</v>
      </c>
    </row>
    <row r="3635" spans="1:12" x14ac:dyDescent="0.3">
      <c r="A3635" s="21">
        <v>43570</v>
      </c>
      <c r="B3635" s="20" t="s">
        <v>764</v>
      </c>
      <c r="C3635" s="20" t="s">
        <v>765</v>
      </c>
      <c r="D3635" s="20" t="s">
        <v>759</v>
      </c>
      <c r="E3635" s="20">
        <v>9000</v>
      </c>
      <c r="F3635" s="20" t="s">
        <v>1015</v>
      </c>
      <c r="G3635" s="20">
        <v>25</v>
      </c>
      <c r="H3635" s="20">
        <v>360</v>
      </c>
      <c r="I3635" s="20">
        <v>579.20000000000005</v>
      </c>
      <c r="J3635" s="20">
        <v>2019</v>
      </c>
      <c r="K3635" s="20">
        <v>4</v>
      </c>
      <c r="L3635" s="20">
        <v>16</v>
      </c>
    </row>
    <row r="3636" spans="1:12" x14ac:dyDescent="0.3">
      <c r="A3636" s="21">
        <v>43570</v>
      </c>
      <c r="B3636" s="20" t="s">
        <v>767</v>
      </c>
      <c r="C3636" s="20" t="s">
        <v>768</v>
      </c>
      <c r="D3636" s="20" t="s">
        <v>759</v>
      </c>
      <c r="E3636" s="20">
        <v>6480</v>
      </c>
      <c r="F3636" s="20" t="s">
        <v>1016</v>
      </c>
      <c r="G3636" s="20">
        <v>18</v>
      </c>
      <c r="H3636" s="20">
        <v>360</v>
      </c>
      <c r="I3636" s="20">
        <v>413.35</v>
      </c>
      <c r="J3636" s="20">
        <v>2019</v>
      </c>
      <c r="K3636" s="20">
        <v>4</v>
      </c>
      <c r="L3636" s="20">
        <v>16</v>
      </c>
    </row>
    <row r="3637" spans="1:12" x14ac:dyDescent="0.3">
      <c r="A3637" s="21">
        <v>43570</v>
      </c>
      <c r="B3637" s="20" t="s">
        <v>770</v>
      </c>
      <c r="C3637" s="20" t="s">
        <v>771</v>
      </c>
      <c r="D3637" s="20" t="s">
        <v>759</v>
      </c>
      <c r="E3637" s="20">
        <v>14400</v>
      </c>
      <c r="F3637" s="20" t="s">
        <v>1017</v>
      </c>
      <c r="G3637" s="20">
        <v>40</v>
      </c>
      <c r="H3637" s="20">
        <v>360</v>
      </c>
      <c r="I3637" s="20">
        <v>893.95</v>
      </c>
      <c r="J3637" s="20">
        <v>2019</v>
      </c>
      <c r="K3637" s="20">
        <v>4</v>
      </c>
      <c r="L3637" s="20">
        <v>16</v>
      </c>
    </row>
    <row r="3638" spans="1:12" x14ac:dyDescent="0.3">
      <c r="A3638" s="21">
        <v>43570</v>
      </c>
      <c r="B3638" s="20" t="s">
        <v>773</v>
      </c>
      <c r="C3638" s="20" t="s">
        <v>774</v>
      </c>
      <c r="D3638" s="20" t="s">
        <v>759</v>
      </c>
      <c r="E3638" s="20">
        <v>14040</v>
      </c>
      <c r="F3638" s="20" t="s">
        <v>1018</v>
      </c>
      <c r="G3638" s="20">
        <v>39</v>
      </c>
      <c r="H3638" s="20">
        <v>360</v>
      </c>
      <c r="I3638" s="20">
        <v>876.65</v>
      </c>
      <c r="J3638" s="20">
        <v>2019</v>
      </c>
      <c r="K3638" s="20">
        <v>4</v>
      </c>
      <c r="L3638" s="20">
        <v>16</v>
      </c>
    </row>
    <row r="3639" spans="1:12" x14ac:dyDescent="0.3">
      <c r="A3639" s="21">
        <v>43567</v>
      </c>
      <c r="B3639" s="20" t="s">
        <v>826</v>
      </c>
      <c r="C3639" s="20" t="s">
        <v>827</v>
      </c>
      <c r="D3639" s="20" t="s">
        <v>759</v>
      </c>
      <c r="E3639" s="20">
        <v>3600</v>
      </c>
      <c r="F3639" s="20" t="s">
        <v>1012</v>
      </c>
      <c r="G3639" s="20">
        <v>10</v>
      </c>
      <c r="H3639" s="20">
        <v>360</v>
      </c>
      <c r="I3639" s="20">
        <v>170.13</v>
      </c>
      <c r="J3639" s="20">
        <v>2019</v>
      </c>
      <c r="K3639" s="20">
        <v>4</v>
      </c>
      <c r="L3639" s="20">
        <v>15</v>
      </c>
    </row>
    <row r="3640" spans="1:12" x14ac:dyDescent="0.3">
      <c r="A3640" s="21">
        <v>43565</v>
      </c>
      <c r="B3640" s="20" t="s">
        <v>761</v>
      </c>
      <c r="C3640" s="20" t="s">
        <v>762</v>
      </c>
      <c r="D3640" s="20" t="s">
        <v>759</v>
      </c>
      <c r="E3640" s="20">
        <v>11160</v>
      </c>
      <c r="F3640" s="20" t="s">
        <v>1014</v>
      </c>
      <c r="G3640" s="20">
        <v>31</v>
      </c>
      <c r="H3640" s="20">
        <v>360</v>
      </c>
      <c r="I3640" s="20">
        <v>742.71</v>
      </c>
      <c r="J3640" s="20">
        <v>2019</v>
      </c>
      <c r="K3640" s="20">
        <v>4</v>
      </c>
      <c r="L3640" s="20">
        <v>15</v>
      </c>
    </row>
    <row r="3641" spans="1:12" x14ac:dyDescent="0.3">
      <c r="A3641" s="21">
        <v>43565</v>
      </c>
      <c r="B3641" s="20" t="s">
        <v>764</v>
      </c>
      <c r="C3641" s="20" t="s">
        <v>765</v>
      </c>
      <c r="D3641" s="20" t="s">
        <v>759</v>
      </c>
      <c r="E3641" s="20">
        <v>11880</v>
      </c>
      <c r="F3641" s="20" t="s">
        <v>1015</v>
      </c>
      <c r="G3641" s="20">
        <v>33</v>
      </c>
      <c r="H3641" s="20">
        <v>360</v>
      </c>
      <c r="I3641" s="20">
        <v>761.3</v>
      </c>
      <c r="J3641" s="20">
        <v>2019</v>
      </c>
      <c r="K3641" s="20">
        <v>4</v>
      </c>
      <c r="L3641" s="20">
        <v>15</v>
      </c>
    </row>
    <row r="3642" spans="1:12" x14ac:dyDescent="0.3">
      <c r="A3642" s="21">
        <v>43565</v>
      </c>
      <c r="B3642" s="20" t="s">
        <v>767</v>
      </c>
      <c r="C3642" s="20" t="s">
        <v>768</v>
      </c>
      <c r="D3642" s="20" t="s">
        <v>759</v>
      </c>
      <c r="E3642" s="20">
        <v>6840</v>
      </c>
      <c r="F3642" s="20" t="s">
        <v>1016</v>
      </c>
      <c r="G3642" s="20">
        <v>19</v>
      </c>
      <c r="H3642" s="20">
        <v>360</v>
      </c>
      <c r="I3642" s="20">
        <v>434.5</v>
      </c>
      <c r="J3642" s="20">
        <v>2019</v>
      </c>
      <c r="K3642" s="20">
        <v>4</v>
      </c>
      <c r="L3642" s="20">
        <v>15</v>
      </c>
    </row>
    <row r="3643" spans="1:12" x14ac:dyDescent="0.3">
      <c r="A3643" s="21">
        <v>43565</v>
      </c>
      <c r="B3643" s="20" t="s">
        <v>770</v>
      </c>
      <c r="C3643" s="20" t="s">
        <v>771</v>
      </c>
      <c r="D3643" s="20" t="s">
        <v>759</v>
      </c>
      <c r="E3643" s="20">
        <v>14400</v>
      </c>
      <c r="F3643" s="20" t="s">
        <v>1017</v>
      </c>
      <c r="G3643" s="20">
        <v>40</v>
      </c>
      <c r="H3643" s="20">
        <v>360</v>
      </c>
      <c r="I3643" s="20">
        <v>893.35</v>
      </c>
      <c r="J3643" s="20">
        <v>2019</v>
      </c>
      <c r="K3643" s="20">
        <v>4</v>
      </c>
      <c r="L3643" s="20">
        <v>15</v>
      </c>
    </row>
    <row r="3644" spans="1:12" x14ac:dyDescent="0.3">
      <c r="A3644" s="21">
        <v>43565</v>
      </c>
      <c r="B3644" s="20" t="s">
        <v>773</v>
      </c>
      <c r="C3644" s="20" t="s">
        <v>774</v>
      </c>
      <c r="D3644" s="20" t="s">
        <v>759</v>
      </c>
      <c r="E3644" s="20">
        <v>14400</v>
      </c>
      <c r="F3644" s="20" t="s">
        <v>1018</v>
      </c>
      <c r="G3644" s="20">
        <v>40</v>
      </c>
      <c r="H3644" s="20">
        <v>360</v>
      </c>
      <c r="I3644" s="20">
        <v>897.95</v>
      </c>
      <c r="J3644" s="20">
        <v>2019</v>
      </c>
      <c r="K3644" s="20">
        <v>4</v>
      </c>
      <c r="L3644" s="20">
        <v>15</v>
      </c>
    </row>
    <row r="3645" spans="1:12" x14ac:dyDescent="0.3">
      <c r="A3645" s="21">
        <v>43565</v>
      </c>
      <c r="B3645" s="20" t="s">
        <v>761</v>
      </c>
      <c r="C3645" s="20" t="s">
        <v>762</v>
      </c>
      <c r="D3645" s="20" t="s">
        <v>759</v>
      </c>
      <c r="E3645" s="20">
        <v>11880</v>
      </c>
      <c r="F3645" s="20" t="s">
        <v>1014</v>
      </c>
      <c r="G3645" s="20">
        <v>33</v>
      </c>
      <c r="H3645" s="20">
        <v>360</v>
      </c>
      <c r="I3645" s="20">
        <v>793.05</v>
      </c>
      <c r="J3645" s="20">
        <v>2019</v>
      </c>
      <c r="K3645" s="20">
        <v>4</v>
      </c>
      <c r="L3645" s="20">
        <v>15</v>
      </c>
    </row>
    <row r="3646" spans="1:12" x14ac:dyDescent="0.3">
      <c r="A3646" s="21">
        <v>43565</v>
      </c>
      <c r="B3646" s="20" t="s">
        <v>764</v>
      </c>
      <c r="C3646" s="20" t="s">
        <v>765</v>
      </c>
      <c r="D3646" s="20" t="s">
        <v>759</v>
      </c>
      <c r="E3646" s="20">
        <v>10080</v>
      </c>
      <c r="F3646" s="20" t="s">
        <v>1015</v>
      </c>
      <c r="G3646" s="20">
        <v>28</v>
      </c>
      <c r="H3646" s="20">
        <v>360</v>
      </c>
      <c r="I3646" s="20">
        <v>648.54999999999995</v>
      </c>
      <c r="J3646" s="20">
        <v>2019</v>
      </c>
      <c r="K3646" s="20">
        <v>4</v>
      </c>
      <c r="L3646" s="20">
        <v>15</v>
      </c>
    </row>
    <row r="3647" spans="1:12" x14ac:dyDescent="0.3">
      <c r="A3647" s="21">
        <v>43565</v>
      </c>
      <c r="B3647" s="20" t="s">
        <v>767</v>
      </c>
      <c r="C3647" s="20" t="s">
        <v>768</v>
      </c>
      <c r="D3647" s="20" t="s">
        <v>759</v>
      </c>
      <c r="E3647" s="20">
        <v>7200</v>
      </c>
      <c r="F3647" s="20" t="s">
        <v>1016</v>
      </c>
      <c r="G3647" s="20">
        <v>20</v>
      </c>
      <c r="H3647" s="20">
        <v>360</v>
      </c>
      <c r="I3647" s="20">
        <v>458.59</v>
      </c>
      <c r="J3647" s="20">
        <v>2019</v>
      </c>
      <c r="K3647" s="20">
        <v>4</v>
      </c>
      <c r="L3647" s="20">
        <v>15</v>
      </c>
    </row>
    <row r="3648" spans="1:12" x14ac:dyDescent="0.3">
      <c r="A3648" s="21">
        <v>43565</v>
      </c>
      <c r="B3648" s="20" t="s">
        <v>770</v>
      </c>
      <c r="C3648" s="20" t="s">
        <v>771</v>
      </c>
      <c r="D3648" s="20" t="s">
        <v>759</v>
      </c>
      <c r="E3648" s="20">
        <v>14040</v>
      </c>
      <c r="F3648" s="20" t="s">
        <v>1017</v>
      </c>
      <c r="G3648" s="20">
        <v>39</v>
      </c>
      <c r="H3648" s="20">
        <v>360</v>
      </c>
      <c r="I3648" s="20">
        <v>875.4</v>
      </c>
      <c r="J3648" s="20">
        <v>2019</v>
      </c>
      <c r="K3648" s="20">
        <v>4</v>
      </c>
      <c r="L3648" s="20">
        <v>15</v>
      </c>
    </row>
    <row r="3649" spans="1:12" x14ac:dyDescent="0.3">
      <c r="A3649" s="21">
        <v>43565</v>
      </c>
      <c r="B3649" s="20" t="s">
        <v>773</v>
      </c>
      <c r="C3649" s="20" t="s">
        <v>774</v>
      </c>
      <c r="D3649" s="20" t="s">
        <v>759</v>
      </c>
      <c r="E3649" s="20">
        <v>14040</v>
      </c>
      <c r="F3649" s="20" t="s">
        <v>1018</v>
      </c>
      <c r="G3649" s="20">
        <v>39</v>
      </c>
      <c r="H3649" s="20">
        <v>360</v>
      </c>
      <c r="I3649" s="20">
        <v>878.25</v>
      </c>
      <c r="J3649" s="20">
        <v>2019</v>
      </c>
      <c r="K3649" s="20">
        <v>4</v>
      </c>
      <c r="L3649" s="20">
        <v>15</v>
      </c>
    </row>
    <row r="3650" spans="1:12" x14ac:dyDescent="0.3">
      <c r="A3650" s="21">
        <v>43563</v>
      </c>
      <c r="B3650" s="20" t="s">
        <v>761</v>
      </c>
      <c r="C3650" s="20" t="s">
        <v>762</v>
      </c>
      <c r="D3650" s="20" t="s">
        <v>759</v>
      </c>
      <c r="E3650" s="20">
        <v>11520</v>
      </c>
      <c r="F3650" s="20" t="s">
        <v>1021</v>
      </c>
      <c r="G3650" s="20">
        <v>32</v>
      </c>
      <c r="H3650" s="20">
        <v>360</v>
      </c>
      <c r="I3650" s="20">
        <v>768</v>
      </c>
      <c r="J3650" s="20">
        <v>2019</v>
      </c>
      <c r="K3650" s="20">
        <v>4</v>
      </c>
      <c r="L3650" s="20">
        <v>15</v>
      </c>
    </row>
    <row r="3651" spans="1:12" x14ac:dyDescent="0.3">
      <c r="A3651" s="21">
        <v>43563</v>
      </c>
      <c r="B3651" s="20" t="s">
        <v>764</v>
      </c>
      <c r="C3651" s="20" t="s">
        <v>765</v>
      </c>
      <c r="D3651" s="20" t="s">
        <v>759</v>
      </c>
      <c r="E3651" s="20">
        <v>5760</v>
      </c>
      <c r="F3651" s="20" t="s">
        <v>1022</v>
      </c>
      <c r="G3651" s="20">
        <v>16</v>
      </c>
      <c r="H3651" s="20">
        <v>360</v>
      </c>
      <c r="I3651" s="20">
        <v>371.65</v>
      </c>
      <c r="J3651" s="20">
        <v>2019</v>
      </c>
      <c r="K3651" s="20">
        <v>4</v>
      </c>
      <c r="L3651" s="20">
        <v>15</v>
      </c>
    </row>
    <row r="3652" spans="1:12" x14ac:dyDescent="0.3">
      <c r="A3652" s="21">
        <v>43563</v>
      </c>
      <c r="B3652" s="20" t="s">
        <v>767</v>
      </c>
      <c r="C3652" s="20" t="s">
        <v>768</v>
      </c>
      <c r="D3652" s="20" t="s">
        <v>759</v>
      </c>
      <c r="E3652" s="20">
        <v>3600</v>
      </c>
      <c r="F3652" s="20" t="s">
        <v>1023</v>
      </c>
      <c r="G3652" s="20">
        <v>10</v>
      </c>
      <c r="H3652" s="20">
        <v>360</v>
      </c>
      <c r="I3652" s="20">
        <v>230.95</v>
      </c>
      <c r="J3652" s="20">
        <v>2019</v>
      </c>
      <c r="K3652" s="20">
        <v>4</v>
      </c>
      <c r="L3652" s="20">
        <v>15</v>
      </c>
    </row>
    <row r="3653" spans="1:12" x14ac:dyDescent="0.3">
      <c r="A3653" s="21">
        <v>43563</v>
      </c>
      <c r="B3653" s="20" t="s">
        <v>770</v>
      </c>
      <c r="C3653" s="20" t="s">
        <v>771</v>
      </c>
      <c r="D3653" s="20" t="s">
        <v>759</v>
      </c>
      <c r="E3653" s="20">
        <v>14760</v>
      </c>
      <c r="F3653" s="20" t="s">
        <v>1024</v>
      </c>
      <c r="G3653" s="20">
        <v>41</v>
      </c>
      <c r="H3653" s="20">
        <v>360</v>
      </c>
      <c r="I3653" s="20">
        <v>914.7</v>
      </c>
      <c r="J3653" s="20">
        <v>2019</v>
      </c>
      <c r="K3653" s="20">
        <v>4</v>
      </c>
      <c r="L3653" s="20">
        <v>15</v>
      </c>
    </row>
    <row r="3654" spans="1:12" x14ac:dyDescent="0.3">
      <c r="A3654" s="21">
        <v>43563</v>
      </c>
      <c r="B3654" s="20" t="s">
        <v>773</v>
      </c>
      <c r="C3654" s="20" t="s">
        <v>774</v>
      </c>
      <c r="D3654" s="20" t="s">
        <v>759</v>
      </c>
      <c r="E3654" s="20">
        <v>12600</v>
      </c>
      <c r="F3654" s="20" t="s">
        <v>1025</v>
      </c>
      <c r="G3654" s="20">
        <v>35</v>
      </c>
      <c r="H3654" s="20">
        <v>360</v>
      </c>
      <c r="I3654" s="20">
        <v>785.2</v>
      </c>
      <c r="J3654" s="20">
        <v>2019</v>
      </c>
      <c r="K3654" s="20">
        <v>4</v>
      </c>
      <c r="L3654" s="20">
        <v>15</v>
      </c>
    </row>
    <row r="3655" spans="1:12" x14ac:dyDescent="0.3">
      <c r="A3655" s="21">
        <v>43563</v>
      </c>
      <c r="B3655" s="20" t="s">
        <v>761</v>
      </c>
      <c r="C3655" s="20" t="s">
        <v>762</v>
      </c>
      <c r="D3655" s="20" t="s">
        <v>759</v>
      </c>
      <c r="E3655" s="20">
        <v>11520</v>
      </c>
      <c r="F3655" s="20" t="s">
        <v>1021</v>
      </c>
      <c r="G3655" s="20">
        <v>32</v>
      </c>
      <c r="H3655" s="20">
        <v>360</v>
      </c>
      <c r="I3655" s="20">
        <v>768.7</v>
      </c>
      <c r="J3655" s="20">
        <v>2019</v>
      </c>
      <c r="K3655" s="20">
        <v>4</v>
      </c>
      <c r="L3655" s="20">
        <v>15</v>
      </c>
    </row>
    <row r="3656" spans="1:12" x14ac:dyDescent="0.3">
      <c r="A3656" s="21">
        <v>43563</v>
      </c>
      <c r="B3656" s="20" t="s">
        <v>764</v>
      </c>
      <c r="C3656" s="20" t="s">
        <v>765</v>
      </c>
      <c r="D3656" s="20" t="s">
        <v>759</v>
      </c>
      <c r="E3656" s="20">
        <v>11160</v>
      </c>
      <c r="F3656" s="20" t="s">
        <v>1022</v>
      </c>
      <c r="G3656" s="20">
        <v>31</v>
      </c>
      <c r="H3656" s="20">
        <v>360</v>
      </c>
      <c r="I3656" s="20">
        <v>718.1</v>
      </c>
      <c r="J3656" s="20">
        <v>2019</v>
      </c>
      <c r="K3656" s="20">
        <v>4</v>
      </c>
      <c r="L3656" s="20">
        <v>15</v>
      </c>
    </row>
    <row r="3657" spans="1:12" x14ac:dyDescent="0.3">
      <c r="A3657" s="21">
        <v>43563</v>
      </c>
      <c r="B3657" s="20" t="s">
        <v>767</v>
      </c>
      <c r="C3657" s="20" t="s">
        <v>768</v>
      </c>
      <c r="D3657" s="20" t="s">
        <v>759</v>
      </c>
      <c r="E3657" s="20">
        <v>7560</v>
      </c>
      <c r="F3657" s="20" t="s">
        <v>1023</v>
      </c>
      <c r="G3657" s="20">
        <v>21</v>
      </c>
      <c r="H3657" s="20">
        <v>360</v>
      </c>
      <c r="I3657" s="20">
        <v>480.15</v>
      </c>
      <c r="J3657" s="20">
        <v>2019</v>
      </c>
      <c r="K3657" s="20">
        <v>4</v>
      </c>
      <c r="L3657" s="20">
        <v>15</v>
      </c>
    </row>
    <row r="3658" spans="1:12" x14ac:dyDescent="0.3">
      <c r="A3658" s="21">
        <v>43563</v>
      </c>
      <c r="B3658" s="20" t="s">
        <v>770</v>
      </c>
      <c r="C3658" s="20" t="s">
        <v>771</v>
      </c>
      <c r="D3658" s="20" t="s">
        <v>759</v>
      </c>
      <c r="E3658" s="20">
        <v>14040</v>
      </c>
      <c r="F3658" s="20" t="s">
        <v>1024</v>
      </c>
      <c r="G3658" s="20">
        <v>39</v>
      </c>
      <c r="H3658" s="20">
        <v>360</v>
      </c>
      <c r="I3658" s="20">
        <v>868.54</v>
      </c>
      <c r="J3658" s="20">
        <v>2019</v>
      </c>
      <c r="K3658" s="20">
        <v>4</v>
      </c>
      <c r="L3658" s="20">
        <v>15</v>
      </c>
    </row>
    <row r="3659" spans="1:12" x14ac:dyDescent="0.3">
      <c r="A3659" s="21">
        <v>43563</v>
      </c>
      <c r="B3659" s="20" t="s">
        <v>773</v>
      </c>
      <c r="C3659" s="20" t="s">
        <v>774</v>
      </c>
      <c r="D3659" s="20" t="s">
        <v>759</v>
      </c>
      <c r="E3659" s="20">
        <v>14040</v>
      </c>
      <c r="F3659" s="20" t="s">
        <v>1025</v>
      </c>
      <c r="G3659" s="20">
        <v>39</v>
      </c>
      <c r="H3659" s="20">
        <v>360</v>
      </c>
      <c r="I3659" s="20">
        <v>872.4</v>
      </c>
      <c r="J3659" s="20">
        <v>2019</v>
      </c>
      <c r="K3659" s="20">
        <v>4</v>
      </c>
      <c r="L3659" s="20">
        <v>15</v>
      </c>
    </row>
    <row r="3660" spans="1:12" x14ac:dyDescent="0.3">
      <c r="A3660" s="21">
        <v>43563</v>
      </c>
      <c r="B3660" s="20" t="s">
        <v>761</v>
      </c>
      <c r="C3660" s="20" t="s">
        <v>762</v>
      </c>
      <c r="D3660" s="20" t="s">
        <v>759</v>
      </c>
      <c r="E3660" s="20">
        <v>12240</v>
      </c>
      <c r="F3660" s="20" t="s">
        <v>1021</v>
      </c>
      <c r="G3660" s="20">
        <v>34</v>
      </c>
      <c r="H3660" s="20">
        <v>360</v>
      </c>
      <c r="I3660" s="20">
        <v>816.9</v>
      </c>
      <c r="J3660" s="20">
        <v>2019</v>
      </c>
      <c r="K3660" s="20">
        <v>4</v>
      </c>
      <c r="L3660" s="20">
        <v>15</v>
      </c>
    </row>
    <row r="3661" spans="1:12" x14ac:dyDescent="0.3">
      <c r="A3661" s="21">
        <v>43563</v>
      </c>
      <c r="B3661" s="20" t="s">
        <v>764</v>
      </c>
      <c r="C3661" s="20" t="s">
        <v>765</v>
      </c>
      <c r="D3661" s="20" t="s">
        <v>759</v>
      </c>
      <c r="E3661" s="20">
        <v>9720</v>
      </c>
      <c r="F3661" s="20" t="s">
        <v>1022</v>
      </c>
      <c r="G3661" s="20">
        <v>27</v>
      </c>
      <c r="H3661" s="20">
        <v>360</v>
      </c>
      <c r="I3661" s="20">
        <v>626</v>
      </c>
      <c r="J3661" s="20">
        <v>2019</v>
      </c>
      <c r="K3661" s="20">
        <v>4</v>
      </c>
      <c r="L3661" s="20">
        <v>15</v>
      </c>
    </row>
    <row r="3662" spans="1:12" x14ac:dyDescent="0.3">
      <c r="A3662" s="21">
        <v>43563</v>
      </c>
      <c r="B3662" s="20" t="s">
        <v>767</v>
      </c>
      <c r="C3662" s="20" t="s">
        <v>768</v>
      </c>
      <c r="D3662" s="20" t="s">
        <v>759</v>
      </c>
      <c r="E3662" s="20">
        <v>6480</v>
      </c>
      <c r="F3662" s="20" t="s">
        <v>1023</v>
      </c>
      <c r="G3662" s="20">
        <v>18</v>
      </c>
      <c r="H3662" s="20">
        <v>360</v>
      </c>
      <c r="I3662" s="20">
        <v>411.55</v>
      </c>
      <c r="J3662" s="20">
        <v>2019</v>
      </c>
      <c r="K3662" s="20">
        <v>4</v>
      </c>
      <c r="L3662" s="20">
        <v>15</v>
      </c>
    </row>
    <row r="3663" spans="1:12" x14ac:dyDescent="0.3">
      <c r="A3663" s="21">
        <v>43563</v>
      </c>
      <c r="B3663" s="20" t="s">
        <v>770</v>
      </c>
      <c r="C3663" s="20" t="s">
        <v>771</v>
      </c>
      <c r="D3663" s="20" t="s">
        <v>759</v>
      </c>
      <c r="E3663" s="20">
        <v>14040</v>
      </c>
      <c r="F3663" s="20" t="s">
        <v>1024</v>
      </c>
      <c r="G3663" s="20">
        <v>39</v>
      </c>
      <c r="H3663" s="20">
        <v>360</v>
      </c>
      <c r="I3663" s="20">
        <v>870.51</v>
      </c>
      <c r="J3663" s="20">
        <v>2019</v>
      </c>
      <c r="K3663" s="20">
        <v>4</v>
      </c>
      <c r="L3663" s="20">
        <v>15</v>
      </c>
    </row>
    <row r="3664" spans="1:12" x14ac:dyDescent="0.3">
      <c r="A3664" s="21">
        <v>43563</v>
      </c>
      <c r="B3664" s="20" t="s">
        <v>773</v>
      </c>
      <c r="C3664" s="20" t="s">
        <v>774</v>
      </c>
      <c r="D3664" s="20" t="s">
        <v>759</v>
      </c>
      <c r="E3664" s="20">
        <v>13320</v>
      </c>
      <c r="F3664" s="20" t="s">
        <v>1025</v>
      </c>
      <c r="G3664" s="20">
        <v>37</v>
      </c>
      <c r="H3664" s="20">
        <v>360</v>
      </c>
      <c r="I3664" s="20">
        <v>823.15</v>
      </c>
      <c r="J3664" s="20">
        <v>2019</v>
      </c>
      <c r="K3664" s="20">
        <v>4</v>
      </c>
      <c r="L3664" s="20">
        <v>15</v>
      </c>
    </row>
    <row r="3665" spans="1:12" x14ac:dyDescent="0.3">
      <c r="A3665" s="21">
        <v>43563</v>
      </c>
      <c r="B3665" s="20" t="s">
        <v>826</v>
      </c>
      <c r="C3665" s="20" t="s">
        <v>827</v>
      </c>
      <c r="D3665" s="20" t="s">
        <v>759</v>
      </c>
      <c r="E3665" s="20">
        <v>7920</v>
      </c>
      <c r="F3665" s="20" t="s">
        <v>1067</v>
      </c>
      <c r="G3665" s="20">
        <v>22</v>
      </c>
      <c r="H3665" s="20">
        <v>360</v>
      </c>
      <c r="I3665" s="20">
        <v>341.64</v>
      </c>
      <c r="J3665" s="20">
        <v>2019</v>
      </c>
      <c r="K3665" s="20">
        <v>4</v>
      </c>
      <c r="L3665" s="20">
        <v>15</v>
      </c>
    </row>
    <row r="3666" spans="1:12" x14ac:dyDescent="0.3">
      <c r="A3666" s="21">
        <v>43561</v>
      </c>
      <c r="B3666" s="20" t="s">
        <v>826</v>
      </c>
      <c r="C3666" s="20" t="s">
        <v>827</v>
      </c>
      <c r="D3666" s="20" t="s">
        <v>759</v>
      </c>
      <c r="E3666" s="20">
        <v>5040</v>
      </c>
      <c r="F3666" s="20" t="s">
        <v>1067</v>
      </c>
      <c r="G3666" s="20">
        <v>14</v>
      </c>
      <c r="H3666" s="20">
        <v>360</v>
      </c>
      <c r="I3666" s="20">
        <v>221.66</v>
      </c>
      <c r="J3666" s="20">
        <v>2019</v>
      </c>
      <c r="K3666" s="20">
        <v>4</v>
      </c>
      <c r="L3666" s="20">
        <v>14</v>
      </c>
    </row>
    <row r="3667" spans="1:12" x14ac:dyDescent="0.3">
      <c r="A3667" s="21">
        <v>43559</v>
      </c>
      <c r="B3667" s="20" t="s">
        <v>826</v>
      </c>
      <c r="C3667" s="20" t="s">
        <v>827</v>
      </c>
      <c r="D3667" s="20" t="s">
        <v>759</v>
      </c>
      <c r="E3667" s="20">
        <v>2880</v>
      </c>
      <c r="F3667" s="20" t="s">
        <v>1067</v>
      </c>
      <c r="G3667" s="20">
        <v>8</v>
      </c>
      <c r="H3667" s="20">
        <v>360</v>
      </c>
      <c r="I3667" s="20">
        <v>114.85</v>
      </c>
      <c r="J3667" s="20">
        <v>2019</v>
      </c>
      <c r="K3667" s="20">
        <v>4</v>
      </c>
      <c r="L3667" s="20">
        <v>14</v>
      </c>
    </row>
    <row r="3668" spans="1:12" x14ac:dyDescent="0.3">
      <c r="A3668" s="21">
        <v>43559</v>
      </c>
      <c r="B3668" s="20" t="s">
        <v>761</v>
      </c>
      <c r="C3668" s="20" t="s">
        <v>762</v>
      </c>
      <c r="D3668" s="20" t="s">
        <v>759</v>
      </c>
      <c r="E3668" s="20">
        <v>11160</v>
      </c>
      <c r="F3668" s="20" t="s">
        <v>1021</v>
      </c>
      <c r="G3668" s="20">
        <v>31</v>
      </c>
      <c r="H3668" s="20">
        <v>360</v>
      </c>
      <c r="I3668" s="20">
        <v>746.15</v>
      </c>
      <c r="J3668" s="20">
        <v>2019</v>
      </c>
      <c r="K3668" s="20">
        <v>4</v>
      </c>
      <c r="L3668" s="20">
        <v>14</v>
      </c>
    </row>
    <row r="3669" spans="1:12" x14ac:dyDescent="0.3">
      <c r="A3669" s="21">
        <v>43559</v>
      </c>
      <c r="B3669" s="20" t="s">
        <v>764</v>
      </c>
      <c r="C3669" s="20" t="s">
        <v>765</v>
      </c>
      <c r="D3669" s="20" t="s">
        <v>759</v>
      </c>
      <c r="E3669" s="20">
        <v>9720</v>
      </c>
      <c r="F3669" s="20" t="s">
        <v>1022</v>
      </c>
      <c r="G3669" s="20">
        <v>27</v>
      </c>
      <c r="H3669" s="20">
        <v>360</v>
      </c>
      <c r="I3669" s="20">
        <v>626.04999999999995</v>
      </c>
      <c r="J3669" s="20">
        <v>2019</v>
      </c>
      <c r="K3669" s="20">
        <v>4</v>
      </c>
      <c r="L3669" s="20">
        <v>14</v>
      </c>
    </row>
    <row r="3670" spans="1:12" x14ac:dyDescent="0.3">
      <c r="A3670" s="21">
        <v>43559</v>
      </c>
      <c r="B3670" s="20" t="s">
        <v>767</v>
      </c>
      <c r="C3670" s="20" t="s">
        <v>768</v>
      </c>
      <c r="D3670" s="20" t="s">
        <v>759</v>
      </c>
      <c r="E3670" s="20">
        <v>6480</v>
      </c>
      <c r="F3670" s="20" t="s">
        <v>1023</v>
      </c>
      <c r="G3670" s="20">
        <v>18</v>
      </c>
      <c r="H3670" s="20">
        <v>360</v>
      </c>
      <c r="I3670" s="20">
        <v>413.4</v>
      </c>
      <c r="J3670" s="20">
        <v>2019</v>
      </c>
      <c r="K3670" s="20">
        <v>4</v>
      </c>
      <c r="L3670" s="20">
        <v>14</v>
      </c>
    </row>
    <row r="3671" spans="1:12" x14ac:dyDescent="0.3">
      <c r="A3671" s="21">
        <v>43559</v>
      </c>
      <c r="B3671" s="20" t="s">
        <v>770</v>
      </c>
      <c r="C3671" s="20" t="s">
        <v>771</v>
      </c>
      <c r="D3671" s="20" t="s">
        <v>759</v>
      </c>
      <c r="E3671" s="20">
        <v>14760</v>
      </c>
      <c r="F3671" s="20" t="s">
        <v>1024</v>
      </c>
      <c r="G3671" s="20">
        <v>41</v>
      </c>
      <c r="H3671" s="20">
        <v>360</v>
      </c>
      <c r="I3671" s="20">
        <v>915.4</v>
      </c>
      <c r="J3671" s="20">
        <v>2019</v>
      </c>
      <c r="K3671" s="20">
        <v>4</v>
      </c>
      <c r="L3671" s="20">
        <v>14</v>
      </c>
    </row>
    <row r="3672" spans="1:12" x14ac:dyDescent="0.3">
      <c r="A3672" s="21">
        <v>43559</v>
      </c>
      <c r="B3672" s="20" t="s">
        <v>773</v>
      </c>
      <c r="C3672" s="20" t="s">
        <v>774</v>
      </c>
      <c r="D3672" s="20" t="s">
        <v>759</v>
      </c>
      <c r="E3672" s="20">
        <v>14040</v>
      </c>
      <c r="F3672" s="20" t="s">
        <v>1025</v>
      </c>
      <c r="G3672" s="20">
        <v>39</v>
      </c>
      <c r="H3672" s="20">
        <v>360</v>
      </c>
      <c r="I3672" s="20">
        <v>870.95</v>
      </c>
      <c r="J3672" s="20">
        <v>2019</v>
      </c>
      <c r="K3672" s="20">
        <v>4</v>
      </c>
      <c r="L3672" s="20">
        <v>14</v>
      </c>
    </row>
    <row r="3673" spans="1:12" x14ac:dyDescent="0.3">
      <c r="A3673" s="21">
        <v>43559</v>
      </c>
      <c r="B3673" s="20" t="s">
        <v>761</v>
      </c>
      <c r="C3673" s="20" t="s">
        <v>762</v>
      </c>
      <c r="D3673" s="20" t="s">
        <v>759</v>
      </c>
      <c r="E3673" s="20">
        <v>12600</v>
      </c>
      <c r="F3673" s="20" t="s">
        <v>1021</v>
      </c>
      <c r="G3673" s="20">
        <v>35</v>
      </c>
      <c r="H3673" s="20">
        <v>360</v>
      </c>
      <c r="I3673" s="20">
        <v>842.95</v>
      </c>
      <c r="J3673" s="20">
        <v>2019</v>
      </c>
      <c r="K3673" s="20">
        <v>4</v>
      </c>
      <c r="L3673" s="20">
        <v>14</v>
      </c>
    </row>
    <row r="3674" spans="1:12" x14ac:dyDescent="0.3">
      <c r="A3674" s="21">
        <v>43559</v>
      </c>
      <c r="B3674" s="20" t="s">
        <v>764</v>
      </c>
      <c r="C3674" s="20" t="s">
        <v>765</v>
      </c>
      <c r="D3674" s="20" t="s">
        <v>759</v>
      </c>
      <c r="E3674" s="20">
        <v>10080</v>
      </c>
      <c r="F3674" s="20" t="s">
        <v>1022</v>
      </c>
      <c r="G3674" s="20">
        <v>28</v>
      </c>
      <c r="H3674" s="20">
        <v>360</v>
      </c>
      <c r="I3674" s="20">
        <v>649.29999999999995</v>
      </c>
      <c r="J3674" s="20">
        <v>2019</v>
      </c>
      <c r="K3674" s="20">
        <v>4</v>
      </c>
      <c r="L3674" s="20">
        <v>14</v>
      </c>
    </row>
    <row r="3675" spans="1:12" x14ac:dyDescent="0.3">
      <c r="A3675" s="21">
        <v>43559</v>
      </c>
      <c r="B3675" s="20" t="s">
        <v>767</v>
      </c>
      <c r="C3675" s="20" t="s">
        <v>768</v>
      </c>
      <c r="D3675" s="20" t="s">
        <v>759</v>
      </c>
      <c r="E3675" s="20">
        <v>6840</v>
      </c>
      <c r="F3675" s="20" t="s">
        <v>1023</v>
      </c>
      <c r="G3675" s="20">
        <v>19</v>
      </c>
      <c r="H3675" s="20">
        <v>360</v>
      </c>
      <c r="I3675" s="20">
        <v>437.55</v>
      </c>
      <c r="J3675" s="20">
        <v>2019</v>
      </c>
      <c r="K3675" s="20">
        <v>4</v>
      </c>
      <c r="L3675" s="20">
        <v>14</v>
      </c>
    </row>
    <row r="3676" spans="1:12" x14ac:dyDescent="0.3">
      <c r="A3676" s="21">
        <v>43559</v>
      </c>
      <c r="B3676" s="20" t="s">
        <v>770</v>
      </c>
      <c r="C3676" s="20" t="s">
        <v>771</v>
      </c>
      <c r="D3676" s="20" t="s">
        <v>759</v>
      </c>
      <c r="E3676" s="20">
        <v>13680</v>
      </c>
      <c r="F3676" s="20" t="s">
        <v>1024</v>
      </c>
      <c r="G3676" s="20">
        <v>38</v>
      </c>
      <c r="H3676" s="20">
        <v>360</v>
      </c>
      <c r="I3676" s="20">
        <v>851.34</v>
      </c>
      <c r="J3676" s="20">
        <v>2019</v>
      </c>
      <c r="K3676" s="20">
        <v>4</v>
      </c>
      <c r="L3676" s="20">
        <v>14</v>
      </c>
    </row>
    <row r="3677" spans="1:12" x14ac:dyDescent="0.3">
      <c r="A3677" s="21">
        <v>43559</v>
      </c>
      <c r="B3677" s="20" t="s">
        <v>773</v>
      </c>
      <c r="C3677" s="20" t="s">
        <v>774</v>
      </c>
      <c r="D3677" s="20" t="s">
        <v>759</v>
      </c>
      <c r="E3677" s="20">
        <v>13320</v>
      </c>
      <c r="F3677" s="20" t="s">
        <v>1025</v>
      </c>
      <c r="G3677" s="20">
        <v>37</v>
      </c>
      <c r="H3677" s="20">
        <v>360</v>
      </c>
      <c r="I3677" s="20">
        <v>830.65</v>
      </c>
      <c r="J3677" s="20">
        <v>2019</v>
      </c>
      <c r="K3677" s="20">
        <v>4</v>
      </c>
      <c r="L3677" s="20">
        <v>14</v>
      </c>
    </row>
    <row r="3678" spans="1:12" x14ac:dyDescent="0.3">
      <c r="A3678" s="21">
        <v>43559</v>
      </c>
      <c r="B3678" s="20" t="s">
        <v>761</v>
      </c>
      <c r="C3678" s="20" t="s">
        <v>762</v>
      </c>
      <c r="D3678" s="20" t="s">
        <v>759</v>
      </c>
      <c r="E3678" s="20">
        <v>11520</v>
      </c>
      <c r="F3678" s="20" t="s">
        <v>1021</v>
      </c>
      <c r="G3678" s="20">
        <v>32</v>
      </c>
      <c r="H3678" s="20">
        <v>360</v>
      </c>
      <c r="I3678" s="20">
        <v>776.2</v>
      </c>
      <c r="J3678" s="20">
        <v>2019</v>
      </c>
      <c r="K3678" s="20">
        <v>4</v>
      </c>
      <c r="L3678" s="20">
        <v>14</v>
      </c>
    </row>
    <row r="3679" spans="1:12" x14ac:dyDescent="0.3">
      <c r="A3679" s="21">
        <v>43559</v>
      </c>
      <c r="B3679" s="20" t="s">
        <v>764</v>
      </c>
      <c r="C3679" s="20" t="s">
        <v>765</v>
      </c>
      <c r="D3679" s="20" t="s">
        <v>759</v>
      </c>
      <c r="E3679" s="20">
        <v>9720</v>
      </c>
      <c r="F3679" s="20" t="s">
        <v>1022</v>
      </c>
      <c r="G3679" s="20">
        <v>27</v>
      </c>
      <c r="H3679" s="20">
        <v>360</v>
      </c>
      <c r="I3679" s="20">
        <v>628</v>
      </c>
      <c r="J3679" s="20">
        <v>2019</v>
      </c>
      <c r="K3679" s="20">
        <v>4</v>
      </c>
      <c r="L3679" s="20">
        <v>14</v>
      </c>
    </row>
    <row r="3680" spans="1:12" x14ac:dyDescent="0.3">
      <c r="A3680" s="21">
        <v>43559</v>
      </c>
      <c r="B3680" s="20" t="s">
        <v>767</v>
      </c>
      <c r="C3680" s="20" t="s">
        <v>768</v>
      </c>
      <c r="D3680" s="20" t="s">
        <v>759</v>
      </c>
      <c r="E3680" s="20">
        <v>6840</v>
      </c>
      <c r="F3680" s="20" t="s">
        <v>1023</v>
      </c>
      <c r="G3680" s="20">
        <v>19</v>
      </c>
      <c r="H3680" s="20">
        <v>360</v>
      </c>
      <c r="I3680" s="20">
        <v>438.26</v>
      </c>
      <c r="J3680" s="20">
        <v>2019</v>
      </c>
      <c r="K3680" s="20">
        <v>4</v>
      </c>
      <c r="L3680" s="20">
        <v>14</v>
      </c>
    </row>
    <row r="3681" spans="1:12" x14ac:dyDescent="0.3">
      <c r="A3681" s="21">
        <v>43559</v>
      </c>
      <c r="B3681" s="20" t="s">
        <v>770</v>
      </c>
      <c r="C3681" s="20" t="s">
        <v>771</v>
      </c>
      <c r="D3681" s="20" t="s">
        <v>759</v>
      </c>
      <c r="E3681" s="20">
        <v>16920</v>
      </c>
      <c r="F3681" s="20" t="s">
        <v>1024</v>
      </c>
      <c r="G3681" s="20">
        <v>47</v>
      </c>
      <c r="H3681" s="20">
        <v>360</v>
      </c>
      <c r="I3681" s="20">
        <v>1051</v>
      </c>
      <c r="J3681" s="20">
        <v>2019</v>
      </c>
      <c r="K3681" s="20">
        <v>4</v>
      </c>
      <c r="L3681" s="20">
        <v>14</v>
      </c>
    </row>
    <row r="3682" spans="1:12" x14ac:dyDescent="0.3">
      <c r="A3682" s="21">
        <v>43559</v>
      </c>
      <c r="B3682" s="20" t="s">
        <v>773</v>
      </c>
      <c r="C3682" s="20" t="s">
        <v>774</v>
      </c>
      <c r="D3682" s="20" t="s">
        <v>759</v>
      </c>
      <c r="E3682" s="20">
        <v>15840</v>
      </c>
      <c r="F3682" s="20" t="s">
        <v>1025</v>
      </c>
      <c r="G3682" s="20">
        <v>44</v>
      </c>
      <c r="H3682" s="20">
        <v>360</v>
      </c>
      <c r="I3682" s="20">
        <v>980.29</v>
      </c>
      <c r="J3682" s="20">
        <v>2019</v>
      </c>
      <c r="K3682" s="20">
        <v>4</v>
      </c>
      <c r="L3682" s="20">
        <v>14</v>
      </c>
    </row>
    <row r="3683" spans="1:12" x14ac:dyDescent="0.3">
      <c r="A3683" s="21">
        <v>43559</v>
      </c>
      <c r="B3683" s="20" t="s">
        <v>761</v>
      </c>
      <c r="C3683" s="20" t="s">
        <v>762</v>
      </c>
      <c r="D3683" s="20" t="s">
        <v>759</v>
      </c>
      <c r="E3683" s="20">
        <v>11520</v>
      </c>
      <c r="F3683" s="20" t="s">
        <v>1021</v>
      </c>
      <c r="G3683" s="20">
        <v>32</v>
      </c>
      <c r="H3683" s="20">
        <v>360</v>
      </c>
      <c r="I3683" s="20">
        <v>772.55</v>
      </c>
      <c r="J3683" s="20">
        <v>2019</v>
      </c>
      <c r="K3683" s="20">
        <v>4</v>
      </c>
      <c r="L3683" s="20">
        <v>14</v>
      </c>
    </row>
    <row r="3684" spans="1:12" x14ac:dyDescent="0.3">
      <c r="A3684" s="21">
        <v>43559</v>
      </c>
      <c r="B3684" s="20" t="s">
        <v>764</v>
      </c>
      <c r="C3684" s="20" t="s">
        <v>765</v>
      </c>
      <c r="D3684" s="20" t="s">
        <v>759</v>
      </c>
      <c r="E3684" s="20">
        <v>8640</v>
      </c>
      <c r="F3684" s="20" t="s">
        <v>1022</v>
      </c>
      <c r="G3684" s="20">
        <v>24</v>
      </c>
      <c r="H3684" s="20">
        <v>360</v>
      </c>
      <c r="I3684" s="20">
        <v>562.79999999999995</v>
      </c>
      <c r="J3684" s="20">
        <v>2019</v>
      </c>
      <c r="K3684" s="20">
        <v>4</v>
      </c>
      <c r="L3684" s="20">
        <v>14</v>
      </c>
    </row>
    <row r="3685" spans="1:12" x14ac:dyDescent="0.3">
      <c r="A3685" s="21">
        <v>43559</v>
      </c>
      <c r="B3685" s="20" t="s">
        <v>767</v>
      </c>
      <c r="C3685" s="20" t="s">
        <v>768</v>
      </c>
      <c r="D3685" s="20" t="s">
        <v>759</v>
      </c>
      <c r="E3685" s="20">
        <v>7200</v>
      </c>
      <c r="F3685" s="20" t="s">
        <v>1023</v>
      </c>
      <c r="G3685" s="20">
        <v>20</v>
      </c>
      <c r="H3685" s="20">
        <v>360</v>
      </c>
      <c r="I3685" s="20">
        <v>460.6</v>
      </c>
      <c r="J3685" s="20">
        <v>2019</v>
      </c>
      <c r="K3685" s="20">
        <v>4</v>
      </c>
      <c r="L3685" s="20">
        <v>14</v>
      </c>
    </row>
    <row r="3686" spans="1:12" x14ac:dyDescent="0.3">
      <c r="A3686" s="21">
        <v>43559</v>
      </c>
      <c r="B3686" s="20" t="s">
        <v>770</v>
      </c>
      <c r="C3686" s="20" t="s">
        <v>771</v>
      </c>
      <c r="D3686" s="20" t="s">
        <v>759</v>
      </c>
      <c r="E3686" s="20">
        <v>14400</v>
      </c>
      <c r="F3686" s="20" t="s">
        <v>1024</v>
      </c>
      <c r="G3686" s="20">
        <v>40</v>
      </c>
      <c r="H3686" s="20">
        <v>360</v>
      </c>
      <c r="I3686" s="20">
        <v>893.15</v>
      </c>
      <c r="J3686" s="20">
        <v>2019</v>
      </c>
      <c r="K3686" s="20">
        <v>4</v>
      </c>
      <c r="L3686" s="20">
        <v>14</v>
      </c>
    </row>
    <row r="3687" spans="1:12" x14ac:dyDescent="0.3">
      <c r="A3687" s="21">
        <v>43559</v>
      </c>
      <c r="B3687" s="20" t="s">
        <v>773</v>
      </c>
      <c r="C3687" s="20" t="s">
        <v>774</v>
      </c>
      <c r="D3687" s="20" t="s">
        <v>759</v>
      </c>
      <c r="E3687" s="20">
        <v>14040</v>
      </c>
      <c r="F3687" s="20" t="s">
        <v>1025</v>
      </c>
      <c r="G3687" s="20">
        <v>39</v>
      </c>
      <c r="H3687" s="20">
        <v>360</v>
      </c>
      <c r="I3687" s="20">
        <v>874.5</v>
      </c>
      <c r="J3687" s="20">
        <v>2019</v>
      </c>
      <c r="K3687" s="20">
        <v>4</v>
      </c>
      <c r="L3687" s="20">
        <v>14</v>
      </c>
    </row>
    <row r="3688" spans="1:12" x14ac:dyDescent="0.3">
      <c r="A3688" s="21">
        <v>43556</v>
      </c>
      <c r="B3688" s="20" t="s">
        <v>761</v>
      </c>
      <c r="C3688" s="20" t="s">
        <v>762</v>
      </c>
      <c r="D3688" s="20" t="s">
        <v>759</v>
      </c>
      <c r="E3688" s="20">
        <v>10800</v>
      </c>
      <c r="F3688" s="20" t="s">
        <v>1028</v>
      </c>
      <c r="G3688" s="20">
        <v>30</v>
      </c>
      <c r="H3688" s="20">
        <v>360</v>
      </c>
      <c r="I3688" s="20">
        <v>731.4</v>
      </c>
      <c r="J3688" s="20">
        <v>2019</v>
      </c>
      <c r="K3688" s="20">
        <v>4</v>
      </c>
      <c r="L3688" s="20">
        <v>14</v>
      </c>
    </row>
    <row r="3689" spans="1:12" x14ac:dyDescent="0.3">
      <c r="A3689" s="21">
        <v>43556</v>
      </c>
      <c r="B3689" s="20" t="s">
        <v>764</v>
      </c>
      <c r="C3689" s="20" t="s">
        <v>765</v>
      </c>
      <c r="D3689" s="20" t="s">
        <v>759</v>
      </c>
      <c r="E3689" s="20">
        <v>9360</v>
      </c>
      <c r="F3689" s="20" t="s">
        <v>1029</v>
      </c>
      <c r="G3689" s="20">
        <v>26</v>
      </c>
      <c r="H3689" s="20">
        <v>360</v>
      </c>
      <c r="I3689" s="20">
        <v>612.24</v>
      </c>
      <c r="J3689" s="20">
        <v>2019</v>
      </c>
      <c r="K3689" s="20">
        <v>4</v>
      </c>
      <c r="L3689" s="20">
        <v>14</v>
      </c>
    </row>
    <row r="3690" spans="1:12" x14ac:dyDescent="0.3">
      <c r="A3690" s="21">
        <v>43556</v>
      </c>
      <c r="B3690" s="20" t="s">
        <v>767</v>
      </c>
      <c r="C3690" s="20" t="s">
        <v>768</v>
      </c>
      <c r="D3690" s="20" t="s">
        <v>759</v>
      </c>
      <c r="E3690" s="20">
        <v>6480</v>
      </c>
      <c r="F3690" s="20" t="s">
        <v>1030</v>
      </c>
      <c r="G3690" s="20">
        <v>18</v>
      </c>
      <c r="H3690" s="20">
        <v>360</v>
      </c>
      <c r="I3690" s="20">
        <v>414.27</v>
      </c>
      <c r="J3690" s="20">
        <v>2019</v>
      </c>
      <c r="K3690" s="20">
        <v>4</v>
      </c>
      <c r="L3690" s="20">
        <v>14</v>
      </c>
    </row>
    <row r="3691" spans="1:12" x14ac:dyDescent="0.3">
      <c r="A3691" s="21">
        <v>43556</v>
      </c>
      <c r="B3691" s="20" t="s">
        <v>770</v>
      </c>
      <c r="C3691" s="20" t="s">
        <v>771</v>
      </c>
      <c r="D3691" s="20" t="s">
        <v>759</v>
      </c>
      <c r="E3691" s="20">
        <v>9360</v>
      </c>
      <c r="F3691" s="20" t="s">
        <v>1031</v>
      </c>
      <c r="G3691" s="20">
        <v>26</v>
      </c>
      <c r="H3691" s="20">
        <v>360</v>
      </c>
      <c r="I3691" s="20">
        <v>590.70000000000005</v>
      </c>
      <c r="J3691" s="20">
        <v>2019</v>
      </c>
      <c r="K3691" s="20">
        <v>4</v>
      </c>
      <c r="L3691" s="20">
        <v>14</v>
      </c>
    </row>
    <row r="3692" spans="1:12" x14ac:dyDescent="0.3">
      <c r="A3692" s="21">
        <v>43556</v>
      </c>
      <c r="B3692" s="20" t="s">
        <v>773</v>
      </c>
      <c r="C3692" s="20" t="s">
        <v>774</v>
      </c>
      <c r="D3692" s="20" t="s">
        <v>759</v>
      </c>
      <c r="E3692" s="20">
        <v>10800</v>
      </c>
      <c r="F3692" s="20" t="s">
        <v>1032</v>
      </c>
      <c r="G3692" s="20">
        <v>30</v>
      </c>
      <c r="H3692" s="20">
        <v>360</v>
      </c>
      <c r="I3692" s="20">
        <v>676.7</v>
      </c>
      <c r="J3692" s="20">
        <v>2019</v>
      </c>
      <c r="K3692" s="20">
        <v>4</v>
      </c>
      <c r="L3692" s="20">
        <v>14</v>
      </c>
    </row>
    <row r="3693" spans="1:12" x14ac:dyDescent="0.3">
      <c r="A3693" s="21">
        <v>43556</v>
      </c>
      <c r="B3693" s="20" t="s">
        <v>757</v>
      </c>
      <c r="C3693" s="20" t="s">
        <v>758</v>
      </c>
      <c r="D3693" s="20" t="s">
        <v>759</v>
      </c>
      <c r="E3693" s="20">
        <v>1440</v>
      </c>
      <c r="F3693" s="20" t="s">
        <v>1137</v>
      </c>
      <c r="G3693" s="20">
        <v>4</v>
      </c>
      <c r="H3693" s="20">
        <v>360</v>
      </c>
      <c r="I3693" s="20">
        <v>80.900000000000006</v>
      </c>
      <c r="J3693" s="20">
        <v>2019</v>
      </c>
      <c r="K3693" s="20">
        <v>4</v>
      </c>
      <c r="L3693" s="20">
        <v>14</v>
      </c>
    </row>
    <row r="3694" spans="1:12" x14ac:dyDescent="0.3">
      <c r="A3694" s="21">
        <v>43556</v>
      </c>
      <c r="B3694" s="20" t="s">
        <v>761</v>
      </c>
      <c r="C3694" s="20" t="s">
        <v>762</v>
      </c>
      <c r="D3694" s="20" t="s">
        <v>759</v>
      </c>
      <c r="E3694" s="20">
        <v>11880</v>
      </c>
      <c r="F3694" s="20" t="s">
        <v>1028</v>
      </c>
      <c r="G3694" s="20">
        <v>33</v>
      </c>
      <c r="H3694" s="20">
        <v>360</v>
      </c>
      <c r="I3694" s="20">
        <v>799.1</v>
      </c>
      <c r="J3694" s="20">
        <v>2019</v>
      </c>
      <c r="K3694" s="20">
        <v>4</v>
      </c>
      <c r="L3694" s="20">
        <v>14</v>
      </c>
    </row>
    <row r="3695" spans="1:12" x14ac:dyDescent="0.3">
      <c r="A3695" s="21">
        <v>43556</v>
      </c>
      <c r="B3695" s="20" t="s">
        <v>764</v>
      </c>
      <c r="C3695" s="20" t="s">
        <v>765</v>
      </c>
      <c r="D3695" s="20" t="s">
        <v>759</v>
      </c>
      <c r="E3695" s="20">
        <v>10080</v>
      </c>
      <c r="F3695" s="20" t="s">
        <v>1029</v>
      </c>
      <c r="G3695" s="20">
        <v>28</v>
      </c>
      <c r="H3695" s="20">
        <v>360</v>
      </c>
      <c r="I3695" s="20">
        <v>651</v>
      </c>
      <c r="J3695" s="20">
        <v>2019</v>
      </c>
      <c r="K3695" s="20">
        <v>4</v>
      </c>
      <c r="L3695" s="20">
        <v>14</v>
      </c>
    </row>
    <row r="3696" spans="1:12" x14ac:dyDescent="0.3">
      <c r="A3696" s="21">
        <v>43556</v>
      </c>
      <c r="B3696" s="20" t="s">
        <v>767</v>
      </c>
      <c r="C3696" s="20" t="s">
        <v>768</v>
      </c>
      <c r="D3696" s="20" t="s">
        <v>759</v>
      </c>
      <c r="E3696" s="20">
        <v>6840</v>
      </c>
      <c r="F3696" s="20" t="s">
        <v>1030</v>
      </c>
      <c r="G3696" s="20">
        <v>19</v>
      </c>
      <c r="H3696" s="20">
        <v>360</v>
      </c>
      <c r="I3696" s="20">
        <v>431.98</v>
      </c>
      <c r="J3696" s="20">
        <v>2019</v>
      </c>
      <c r="K3696" s="20">
        <v>4</v>
      </c>
      <c r="L3696" s="20">
        <v>14</v>
      </c>
    </row>
    <row r="3697" spans="1:12" x14ac:dyDescent="0.3">
      <c r="A3697" s="21">
        <v>43556</v>
      </c>
      <c r="B3697" s="20" t="s">
        <v>770</v>
      </c>
      <c r="C3697" s="20" t="s">
        <v>771</v>
      </c>
      <c r="D3697" s="20" t="s">
        <v>759</v>
      </c>
      <c r="E3697" s="20">
        <v>13680</v>
      </c>
      <c r="F3697" s="20" t="s">
        <v>1031</v>
      </c>
      <c r="G3697" s="20">
        <v>38</v>
      </c>
      <c r="H3697" s="20">
        <v>360</v>
      </c>
      <c r="I3697" s="20">
        <v>852.86</v>
      </c>
      <c r="J3697" s="20">
        <v>2019</v>
      </c>
      <c r="K3697" s="20">
        <v>4</v>
      </c>
      <c r="L3697" s="20">
        <v>14</v>
      </c>
    </row>
    <row r="3698" spans="1:12" x14ac:dyDescent="0.3">
      <c r="A3698" s="21">
        <v>43556</v>
      </c>
      <c r="B3698" s="20" t="s">
        <v>773</v>
      </c>
      <c r="C3698" s="20" t="s">
        <v>774</v>
      </c>
      <c r="D3698" s="20" t="s">
        <v>759</v>
      </c>
      <c r="E3698" s="20">
        <v>13320</v>
      </c>
      <c r="F3698" s="20" t="s">
        <v>1032</v>
      </c>
      <c r="G3698" s="20">
        <v>37</v>
      </c>
      <c r="H3698" s="20">
        <v>360</v>
      </c>
      <c r="I3698" s="20">
        <v>824.78</v>
      </c>
      <c r="J3698" s="20">
        <v>2019</v>
      </c>
      <c r="K3698" s="20">
        <v>4</v>
      </c>
      <c r="L3698" s="20">
        <v>14</v>
      </c>
    </row>
    <row r="3699" spans="1:12" x14ac:dyDescent="0.3">
      <c r="A3699" s="21">
        <v>43556</v>
      </c>
      <c r="B3699" s="20" t="s">
        <v>757</v>
      </c>
      <c r="C3699" s="20" t="s">
        <v>758</v>
      </c>
      <c r="D3699" s="20" t="s">
        <v>759</v>
      </c>
      <c r="E3699" s="20">
        <v>2520</v>
      </c>
      <c r="F3699" s="20" t="s">
        <v>1137</v>
      </c>
      <c r="G3699" s="20">
        <v>7</v>
      </c>
      <c r="H3699" s="20">
        <v>360</v>
      </c>
      <c r="I3699" s="20">
        <v>143.9</v>
      </c>
      <c r="J3699" s="20">
        <v>2019</v>
      </c>
      <c r="K3699" s="20">
        <v>4</v>
      </c>
      <c r="L3699" s="20">
        <v>14</v>
      </c>
    </row>
    <row r="3700" spans="1:12" x14ac:dyDescent="0.3">
      <c r="A3700" s="21">
        <v>43556</v>
      </c>
      <c r="B3700" s="20" t="s">
        <v>761</v>
      </c>
      <c r="C3700" s="20" t="s">
        <v>762</v>
      </c>
      <c r="D3700" s="20" t="s">
        <v>759</v>
      </c>
      <c r="E3700" s="20">
        <v>13320</v>
      </c>
      <c r="F3700" s="20" t="s">
        <v>1028</v>
      </c>
      <c r="G3700" s="20">
        <v>37</v>
      </c>
      <c r="H3700" s="20">
        <v>360</v>
      </c>
      <c r="I3700" s="20">
        <v>884.2</v>
      </c>
      <c r="J3700" s="20">
        <v>2019</v>
      </c>
      <c r="K3700" s="20">
        <v>4</v>
      </c>
      <c r="L3700" s="20">
        <v>14</v>
      </c>
    </row>
    <row r="3701" spans="1:12" x14ac:dyDescent="0.3">
      <c r="A3701" s="21">
        <v>43556</v>
      </c>
      <c r="B3701" s="20" t="s">
        <v>764</v>
      </c>
      <c r="C3701" s="20" t="s">
        <v>765</v>
      </c>
      <c r="D3701" s="20" t="s">
        <v>759</v>
      </c>
      <c r="E3701" s="20">
        <v>10440</v>
      </c>
      <c r="F3701" s="20" t="s">
        <v>1029</v>
      </c>
      <c r="G3701" s="20">
        <v>29</v>
      </c>
      <c r="H3701" s="20">
        <v>360</v>
      </c>
      <c r="I3701" s="20">
        <v>671.35</v>
      </c>
      <c r="J3701" s="20">
        <v>2019</v>
      </c>
      <c r="K3701" s="20">
        <v>4</v>
      </c>
      <c r="L3701" s="20">
        <v>14</v>
      </c>
    </row>
    <row r="3702" spans="1:12" x14ac:dyDescent="0.3">
      <c r="A3702" s="21">
        <v>43556</v>
      </c>
      <c r="B3702" s="20" t="s">
        <v>767</v>
      </c>
      <c r="C3702" s="20" t="s">
        <v>768</v>
      </c>
      <c r="D3702" s="20" t="s">
        <v>759</v>
      </c>
      <c r="E3702" s="20">
        <v>7920</v>
      </c>
      <c r="F3702" s="20" t="s">
        <v>1030</v>
      </c>
      <c r="G3702" s="20">
        <v>22</v>
      </c>
      <c r="H3702" s="20">
        <v>360</v>
      </c>
      <c r="I3702" s="20">
        <v>500.54</v>
      </c>
      <c r="J3702" s="20">
        <v>2019</v>
      </c>
      <c r="K3702" s="20">
        <v>4</v>
      </c>
      <c r="L3702" s="20">
        <v>14</v>
      </c>
    </row>
    <row r="3703" spans="1:12" x14ac:dyDescent="0.3">
      <c r="A3703" s="21">
        <v>43556</v>
      </c>
      <c r="B3703" s="20" t="s">
        <v>770</v>
      </c>
      <c r="C3703" s="20" t="s">
        <v>771</v>
      </c>
      <c r="D3703" s="20" t="s">
        <v>759</v>
      </c>
      <c r="E3703" s="20">
        <v>14760</v>
      </c>
      <c r="F3703" s="20" t="s">
        <v>1031</v>
      </c>
      <c r="G3703" s="20">
        <v>41</v>
      </c>
      <c r="H3703" s="20">
        <v>360</v>
      </c>
      <c r="I3703" s="20">
        <v>918</v>
      </c>
      <c r="J3703" s="20">
        <v>2019</v>
      </c>
      <c r="K3703" s="20">
        <v>4</v>
      </c>
      <c r="L3703" s="20">
        <v>14</v>
      </c>
    </row>
    <row r="3704" spans="1:12" x14ac:dyDescent="0.3">
      <c r="A3704" s="21">
        <v>43556</v>
      </c>
      <c r="B3704" s="20" t="s">
        <v>773</v>
      </c>
      <c r="C3704" s="20" t="s">
        <v>774</v>
      </c>
      <c r="D3704" s="20" t="s">
        <v>759</v>
      </c>
      <c r="E3704" s="20">
        <v>13680</v>
      </c>
      <c r="F3704" s="20" t="s">
        <v>1032</v>
      </c>
      <c r="G3704" s="20">
        <v>38</v>
      </c>
      <c r="H3704" s="20">
        <v>360</v>
      </c>
      <c r="I3704" s="20">
        <v>848.2</v>
      </c>
      <c r="J3704" s="20">
        <v>2019</v>
      </c>
      <c r="K3704" s="20">
        <v>4</v>
      </c>
      <c r="L3704" s="20">
        <v>14</v>
      </c>
    </row>
    <row r="3705" spans="1:12" x14ac:dyDescent="0.3">
      <c r="A3705" s="21">
        <v>43552</v>
      </c>
      <c r="B3705" s="20" t="s">
        <v>757</v>
      </c>
      <c r="C3705" s="20" t="s">
        <v>758</v>
      </c>
      <c r="D3705" s="20" t="s">
        <v>759</v>
      </c>
      <c r="E3705" s="20">
        <v>6840</v>
      </c>
      <c r="F3705" s="20" t="s">
        <v>1137</v>
      </c>
      <c r="G3705" s="20">
        <v>19</v>
      </c>
      <c r="H3705" s="20">
        <v>360</v>
      </c>
      <c r="I3705" s="20">
        <v>398.6</v>
      </c>
      <c r="J3705" s="20">
        <v>2019</v>
      </c>
      <c r="K3705" s="20">
        <v>3</v>
      </c>
      <c r="L3705" s="20">
        <v>13</v>
      </c>
    </row>
    <row r="3706" spans="1:12" x14ac:dyDescent="0.3">
      <c r="A3706" s="21">
        <v>43552</v>
      </c>
      <c r="B3706" s="20" t="s">
        <v>761</v>
      </c>
      <c r="C3706" s="20" t="s">
        <v>762</v>
      </c>
      <c r="D3706" s="20" t="s">
        <v>759</v>
      </c>
      <c r="E3706" s="20">
        <v>12240</v>
      </c>
      <c r="F3706" s="20" t="s">
        <v>1028</v>
      </c>
      <c r="G3706" s="20">
        <v>34</v>
      </c>
      <c r="H3706" s="20">
        <v>360</v>
      </c>
      <c r="I3706" s="20">
        <v>809.2</v>
      </c>
      <c r="J3706" s="20">
        <v>2019</v>
      </c>
      <c r="K3706" s="20">
        <v>3</v>
      </c>
      <c r="L3706" s="20">
        <v>13</v>
      </c>
    </row>
    <row r="3707" spans="1:12" x14ac:dyDescent="0.3">
      <c r="A3707" s="21">
        <v>43552</v>
      </c>
      <c r="B3707" s="20" t="s">
        <v>764</v>
      </c>
      <c r="C3707" s="20" t="s">
        <v>765</v>
      </c>
      <c r="D3707" s="20" t="s">
        <v>759</v>
      </c>
      <c r="E3707" s="20">
        <v>10440</v>
      </c>
      <c r="F3707" s="20" t="s">
        <v>1029</v>
      </c>
      <c r="G3707" s="20">
        <v>29</v>
      </c>
      <c r="H3707" s="20">
        <v>360</v>
      </c>
      <c r="I3707" s="20">
        <v>668.36</v>
      </c>
      <c r="J3707" s="20">
        <v>2019</v>
      </c>
      <c r="K3707" s="20">
        <v>3</v>
      </c>
      <c r="L3707" s="20">
        <v>13</v>
      </c>
    </row>
    <row r="3708" spans="1:12" x14ac:dyDescent="0.3">
      <c r="A3708" s="21">
        <v>43552</v>
      </c>
      <c r="B3708" s="20" t="s">
        <v>767</v>
      </c>
      <c r="C3708" s="20" t="s">
        <v>768</v>
      </c>
      <c r="D3708" s="20" t="s">
        <v>759</v>
      </c>
      <c r="E3708" s="20">
        <v>7920</v>
      </c>
      <c r="F3708" s="20" t="s">
        <v>1030</v>
      </c>
      <c r="G3708" s="20">
        <v>22</v>
      </c>
      <c r="H3708" s="20">
        <v>360</v>
      </c>
      <c r="I3708" s="20">
        <v>493.55</v>
      </c>
      <c r="J3708" s="20">
        <v>2019</v>
      </c>
      <c r="K3708" s="20">
        <v>3</v>
      </c>
      <c r="L3708" s="20">
        <v>13</v>
      </c>
    </row>
    <row r="3709" spans="1:12" x14ac:dyDescent="0.3">
      <c r="A3709" s="21">
        <v>43552</v>
      </c>
      <c r="B3709" s="20" t="s">
        <v>770</v>
      </c>
      <c r="C3709" s="20" t="s">
        <v>771</v>
      </c>
      <c r="D3709" s="20" t="s">
        <v>759</v>
      </c>
      <c r="E3709" s="20">
        <v>14760</v>
      </c>
      <c r="F3709" s="20" t="s">
        <v>1031</v>
      </c>
      <c r="G3709" s="20">
        <v>41</v>
      </c>
      <c r="H3709" s="20">
        <v>360</v>
      </c>
      <c r="I3709" s="20">
        <v>905.1</v>
      </c>
      <c r="J3709" s="20">
        <v>2019</v>
      </c>
      <c r="K3709" s="20">
        <v>3</v>
      </c>
      <c r="L3709" s="20">
        <v>13</v>
      </c>
    </row>
    <row r="3710" spans="1:12" x14ac:dyDescent="0.3">
      <c r="A3710" s="21">
        <v>43552</v>
      </c>
      <c r="B3710" s="20" t="s">
        <v>773</v>
      </c>
      <c r="C3710" s="20" t="s">
        <v>774</v>
      </c>
      <c r="D3710" s="20" t="s">
        <v>759</v>
      </c>
      <c r="E3710" s="20">
        <v>13680</v>
      </c>
      <c r="F3710" s="20" t="s">
        <v>1032</v>
      </c>
      <c r="G3710" s="20">
        <v>38</v>
      </c>
      <c r="H3710" s="20">
        <v>360</v>
      </c>
      <c r="I3710" s="20">
        <v>838.65</v>
      </c>
      <c r="J3710" s="20">
        <v>2019</v>
      </c>
      <c r="K3710" s="20">
        <v>3</v>
      </c>
      <c r="L3710" s="20">
        <v>13</v>
      </c>
    </row>
    <row r="3711" spans="1:12" x14ac:dyDescent="0.3">
      <c r="A3711" s="21">
        <v>43552</v>
      </c>
      <c r="B3711" s="20" t="s">
        <v>757</v>
      </c>
      <c r="C3711" s="20" t="s">
        <v>758</v>
      </c>
      <c r="D3711" s="20" t="s">
        <v>759</v>
      </c>
      <c r="E3711" s="20">
        <v>6480</v>
      </c>
      <c r="F3711" s="20" t="s">
        <v>1137</v>
      </c>
      <c r="G3711" s="20">
        <v>18</v>
      </c>
      <c r="H3711" s="20">
        <v>360</v>
      </c>
      <c r="I3711" s="20">
        <v>388.3</v>
      </c>
      <c r="J3711" s="20">
        <v>2019</v>
      </c>
      <c r="K3711" s="20">
        <v>3</v>
      </c>
      <c r="L3711" s="20">
        <v>13</v>
      </c>
    </row>
    <row r="3712" spans="1:12" x14ac:dyDescent="0.3">
      <c r="A3712" s="21">
        <v>43552</v>
      </c>
      <c r="B3712" s="20" t="s">
        <v>761</v>
      </c>
      <c r="C3712" s="20" t="s">
        <v>762</v>
      </c>
      <c r="D3712" s="20" t="s">
        <v>759</v>
      </c>
      <c r="E3712" s="20">
        <v>12240</v>
      </c>
      <c r="F3712" s="20" t="s">
        <v>1028</v>
      </c>
      <c r="G3712" s="20">
        <v>34</v>
      </c>
      <c r="H3712" s="20">
        <v>360</v>
      </c>
      <c r="I3712" s="20">
        <v>808.15</v>
      </c>
      <c r="J3712" s="20">
        <v>2019</v>
      </c>
      <c r="K3712" s="20">
        <v>3</v>
      </c>
      <c r="L3712" s="20">
        <v>13</v>
      </c>
    </row>
    <row r="3713" spans="1:12" x14ac:dyDescent="0.3">
      <c r="A3713" s="21">
        <v>43552</v>
      </c>
      <c r="B3713" s="20" t="s">
        <v>764</v>
      </c>
      <c r="C3713" s="20" t="s">
        <v>765</v>
      </c>
      <c r="D3713" s="20" t="s">
        <v>759</v>
      </c>
      <c r="E3713" s="20">
        <v>8280</v>
      </c>
      <c r="F3713" s="20" t="s">
        <v>1029</v>
      </c>
      <c r="G3713" s="20">
        <v>23</v>
      </c>
      <c r="H3713" s="20">
        <v>360</v>
      </c>
      <c r="I3713" s="20">
        <v>536.5</v>
      </c>
      <c r="J3713" s="20">
        <v>2019</v>
      </c>
      <c r="K3713" s="20">
        <v>3</v>
      </c>
      <c r="L3713" s="20">
        <v>13</v>
      </c>
    </row>
    <row r="3714" spans="1:12" x14ac:dyDescent="0.3">
      <c r="A3714" s="21">
        <v>43552</v>
      </c>
      <c r="B3714" s="20" t="s">
        <v>767</v>
      </c>
      <c r="C3714" s="20" t="s">
        <v>768</v>
      </c>
      <c r="D3714" s="20" t="s">
        <v>759</v>
      </c>
      <c r="E3714" s="20">
        <v>6840</v>
      </c>
      <c r="F3714" s="20" t="s">
        <v>1030</v>
      </c>
      <c r="G3714" s="20">
        <v>19</v>
      </c>
      <c r="H3714" s="20">
        <v>360</v>
      </c>
      <c r="I3714" s="20">
        <v>430.6</v>
      </c>
      <c r="J3714" s="20">
        <v>2019</v>
      </c>
      <c r="K3714" s="20">
        <v>3</v>
      </c>
      <c r="L3714" s="20">
        <v>13</v>
      </c>
    </row>
    <row r="3715" spans="1:12" x14ac:dyDescent="0.3">
      <c r="A3715" s="21">
        <v>43552</v>
      </c>
      <c r="B3715" s="20" t="s">
        <v>770</v>
      </c>
      <c r="C3715" s="20" t="s">
        <v>771</v>
      </c>
      <c r="D3715" s="20" t="s">
        <v>759</v>
      </c>
      <c r="E3715" s="20">
        <v>13680</v>
      </c>
      <c r="F3715" s="20" t="s">
        <v>1031</v>
      </c>
      <c r="G3715" s="20">
        <v>38</v>
      </c>
      <c r="H3715" s="20">
        <v>360</v>
      </c>
      <c r="I3715" s="20">
        <v>841.3</v>
      </c>
      <c r="J3715" s="20">
        <v>2019</v>
      </c>
      <c r="K3715" s="20">
        <v>3</v>
      </c>
      <c r="L3715" s="20">
        <v>13</v>
      </c>
    </row>
    <row r="3716" spans="1:12" x14ac:dyDescent="0.3">
      <c r="A3716" s="21">
        <v>43552</v>
      </c>
      <c r="B3716" s="20" t="s">
        <v>773</v>
      </c>
      <c r="C3716" s="20" t="s">
        <v>774</v>
      </c>
      <c r="D3716" s="20" t="s">
        <v>759</v>
      </c>
      <c r="E3716" s="20">
        <v>15120</v>
      </c>
      <c r="F3716" s="20" t="s">
        <v>1032</v>
      </c>
      <c r="G3716" s="20">
        <v>42</v>
      </c>
      <c r="H3716" s="20">
        <v>360</v>
      </c>
      <c r="I3716" s="20">
        <v>931.4</v>
      </c>
      <c r="J3716" s="20">
        <v>2019</v>
      </c>
      <c r="K3716" s="20">
        <v>3</v>
      </c>
      <c r="L3716" s="20">
        <v>13</v>
      </c>
    </row>
    <row r="3717" spans="1:12" x14ac:dyDescent="0.3">
      <c r="A3717" s="21">
        <v>43552</v>
      </c>
      <c r="B3717" s="20" t="s">
        <v>757</v>
      </c>
      <c r="C3717" s="20" t="s">
        <v>758</v>
      </c>
      <c r="D3717" s="20" t="s">
        <v>759</v>
      </c>
      <c r="E3717" s="20">
        <v>8640</v>
      </c>
      <c r="F3717" s="20" t="s">
        <v>1137</v>
      </c>
      <c r="G3717" s="20">
        <v>24</v>
      </c>
      <c r="H3717" s="20">
        <v>360</v>
      </c>
      <c r="I3717" s="20">
        <v>532.15</v>
      </c>
      <c r="J3717" s="20">
        <v>2019</v>
      </c>
      <c r="K3717" s="20">
        <v>3</v>
      </c>
      <c r="L3717" s="20">
        <v>13</v>
      </c>
    </row>
    <row r="3718" spans="1:12" x14ac:dyDescent="0.3">
      <c r="A3718" s="21">
        <v>43552</v>
      </c>
      <c r="B3718" s="20" t="s">
        <v>761</v>
      </c>
      <c r="C3718" s="20" t="s">
        <v>762</v>
      </c>
      <c r="D3718" s="20" t="s">
        <v>759</v>
      </c>
      <c r="E3718" s="20">
        <v>13680</v>
      </c>
      <c r="F3718" s="20" t="s">
        <v>1028</v>
      </c>
      <c r="G3718" s="20">
        <v>38</v>
      </c>
      <c r="H3718" s="20">
        <v>360</v>
      </c>
      <c r="I3718" s="20">
        <v>910.25</v>
      </c>
      <c r="J3718" s="20">
        <v>2019</v>
      </c>
      <c r="K3718" s="20">
        <v>3</v>
      </c>
      <c r="L3718" s="20">
        <v>13</v>
      </c>
    </row>
    <row r="3719" spans="1:12" x14ac:dyDescent="0.3">
      <c r="A3719" s="21">
        <v>43552</v>
      </c>
      <c r="B3719" s="20" t="s">
        <v>764</v>
      </c>
      <c r="C3719" s="20" t="s">
        <v>765</v>
      </c>
      <c r="D3719" s="20" t="s">
        <v>759</v>
      </c>
      <c r="E3719" s="20">
        <v>10080</v>
      </c>
      <c r="F3719" s="20" t="s">
        <v>1029</v>
      </c>
      <c r="G3719" s="20">
        <v>28</v>
      </c>
      <c r="H3719" s="20">
        <v>360</v>
      </c>
      <c r="I3719" s="20">
        <v>650.95000000000005</v>
      </c>
      <c r="J3719" s="20">
        <v>2019</v>
      </c>
      <c r="K3719" s="20">
        <v>3</v>
      </c>
      <c r="L3719" s="20">
        <v>13</v>
      </c>
    </row>
    <row r="3720" spans="1:12" x14ac:dyDescent="0.3">
      <c r="A3720" s="21">
        <v>43552</v>
      </c>
      <c r="B3720" s="20" t="s">
        <v>767</v>
      </c>
      <c r="C3720" s="20" t="s">
        <v>768</v>
      </c>
      <c r="D3720" s="20" t="s">
        <v>759</v>
      </c>
      <c r="E3720" s="20">
        <v>7200</v>
      </c>
      <c r="F3720" s="20" t="s">
        <v>1030</v>
      </c>
      <c r="G3720" s="20">
        <v>20</v>
      </c>
      <c r="H3720" s="20">
        <v>360</v>
      </c>
      <c r="I3720" s="20">
        <v>456.35</v>
      </c>
      <c r="J3720" s="20">
        <v>2019</v>
      </c>
      <c r="K3720" s="20">
        <v>3</v>
      </c>
      <c r="L3720" s="20">
        <v>13</v>
      </c>
    </row>
    <row r="3721" spans="1:12" x14ac:dyDescent="0.3">
      <c r="A3721" s="21">
        <v>43552</v>
      </c>
      <c r="B3721" s="20" t="s">
        <v>770</v>
      </c>
      <c r="C3721" s="20" t="s">
        <v>771</v>
      </c>
      <c r="D3721" s="20" t="s">
        <v>759</v>
      </c>
      <c r="E3721" s="20">
        <v>14040</v>
      </c>
      <c r="F3721" s="20" t="s">
        <v>1031</v>
      </c>
      <c r="G3721" s="20">
        <v>39</v>
      </c>
      <c r="H3721" s="20">
        <v>360</v>
      </c>
      <c r="I3721" s="20">
        <v>868.7</v>
      </c>
      <c r="J3721" s="20">
        <v>2019</v>
      </c>
      <c r="K3721" s="20">
        <v>3</v>
      </c>
      <c r="L3721" s="20">
        <v>13</v>
      </c>
    </row>
    <row r="3722" spans="1:12" x14ac:dyDescent="0.3">
      <c r="A3722" s="21">
        <v>43552</v>
      </c>
      <c r="B3722" s="20" t="s">
        <v>773</v>
      </c>
      <c r="C3722" s="20" t="s">
        <v>774</v>
      </c>
      <c r="D3722" s="20" t="s">
        <v>759</v>
      </c>
      <c r="E3722" s="20">
        <v>14040</v>
      </c>
      <c r="F3722" s="20" t="s">
        <v>1032</v>
      </c>
      <c r="G3722" s="20">
        <v>39</v>
      </c>
      <c r="H3722" s="20">
        <v>360</v>
      </c>
      <c r="I3722" s="20">
        <v>869.3</v>
      </c>
      <c r="J3722" s="20">
        <v>2019</v>
      </c>
      <c r="K3722" s="20">
        <v>3</v>
      </c>
      <c r="L3722" s="20">
        <v>13</v>
      </c>
    </row>
    <row r="3723" spans="1:12" x14ac:dyDescent="0.3">
      <c r="A3723" s="21">
        <v>43551</v>
      </c>
      <c r="B3723" s="20" t="s">
        <v>757</v>
      </c>
      <c r="C3723" s="20" t="s">
        <v>758</v>
      </c>
      <c r="D3723" s="20" t="s">
        <v>759</v>
      </c>
      <c r="E3723" s="20">
        <v>11880</v>
      </c>
      <c r="F3723" s="20" t="s">
        <v>1137</v>
      </c>
      <c r="G3723" s="20">
        <v>33</v>
      </c>
      <c r="H3723" s="20">
        <v>360</v>
      </c>
      <c r="I3723" s="20">
        <v>745.72</v>
      </c>
      <c r="J3723" s="20">
        <v>2019</v>
      </c>
      <c r="K3723" s="20">
        <v>3</v>
      </c>
      <c r="L3723" s="20">
        <v>13</v>
      </c>
    </row>
    <row r="3724" spans="1:12" x14ac:dyDescent="0.3">
      <c r="A3724" s="21">
        <v>43551</v>
      </c>
      <c r="B3724" s="20" t="s">
        <v>761</v>
      </c>
      <c r="C3724" s="20" t="s">
        <v>762</v>
      </c>
      <c r="D3724" s="20" t="s">
        <v>759</v>
      </c>
      <c r="E3724" s="20">
        <v>11880</v>
      </c>
      <c r="F3724" s="20" t="s">
        <v>1028</v>
      </c>
      <c r="G3724" s="20">
        <v>33</v>
      </c>
      <c r="H3724" s="20">
        <v>360</v>
      </c>
      <c r="I3724" s="20">
        <v>800.45</v>
      </c>
      <c r="J3724" s="20">
        <v>2019</v>
      </c>
      <c r="K3724" s="20">
        <v>3</v>
      </c>
      <c r="L3724" s="20">
        <v>13</v>
      </c>
    </row>
    <row r="3725" spans="1:12" x14ac:dyDescent="0.3">
      <c r="A3725" s="21">
        <v>43551</v>
      </c>
      <c r="B3725" s="20" t="s">
        <v>764</v>
      </c>
      <c r="C3725" s="20" t="s">
        <v>765</v>
      </c>
      <c r="D3725" s="20" t="s">
        <v>759</v>
      </c>
      <c r="E3725" s="20">
        <v>10440</v>
      </c>
      <c r="F3725" s="20" t="s">
        <v>1029</v>
      </c>
      <c r="G3725" s="20">
        <v>29</v>
      </c>
      <c r="H3725" s="20">
        <v>360</v>
      </c>
      <c r="I3725" s="20">
        <v>677.75</v>
      </c>
      <c r="J3725" s="20">
        <v>2019</v>
      </c>
      <c r="K3725" s="20">
        <v>3</v>
      </c>
      <c r="L3725" s="20">
        <v>13</v>
      </c>
    </row>
    <row r="3726" spans="1:12" x14ac:dyDescent="0.3">
      <c r="A3726" s="21">
        <v>43551</v>
      </c>
      <c r="B3726" s="20" t="s">
        <v>767</v>
      </c>
      <c r="C3726" s="20" t="s">
        <v>768</v>
      </c>
      <c r="D3726" s="20" t="s">
        <v>759</v>
      </c>
      <c r="E3726" s="20">
        <v>8280</v>
      </c>
      <c r="F3726" s="20" t="s">
        <v>1030</v>
      </c>
      <c r="G3726" s="20">
        <v>23</v>
      </c>
      <c r="H3726" s="20">
        <v>360</v>
      </c>
      <c r="I3726" s="20">
        <v>525.1</v>
      </c>
      <c r="J3726" s="20">
        <v>2019</v>
      </c>
      <c r="K3726" s="20">
        <v>3</v>
      </c>
      <c r="L3726" s="20">
        <v>13</v>
      </c>
    </row>
    <row r="3727" spans="1:12" x14ac:dyDescent="0.3">
      <c r="A3727" s="21">
        <v>43551</v>
      </c>
      <c r="B3727" s="20" t="s">
        <v>770</v>
      </c>
      <c r="C3727" s="20" t="s">
        <v>771</v>
      </c>
      <c r="D3727" s="20" t="s">
        <v>759</v>
      </c>
      <c r="E3727" s="20">
        <v>15120</v>
      </c>
      <c r="F3727" s="20" t="s">
        <v>1031</v>
      </c>
      <c r="G3727" s="20">
        <v>42</v>
      </c>
      <c r="H3727" s="20">
        <v>360</v>
      </c>
      <c r="I3727" s="20">
        <v>945.9</v>
      </c>
      <c r="J3727" s="20">
        <v>2019</v>
      </c>
      <c r="K3727" s="20">
        <v>3</v>
      </c>
      <c r="L3727" s="20">
        <v>13</v>
      </c>
    </row>
    <row r="3728" spans="1:12" x14ac:dyDescent="0.3">
      <c r="A3728" s="21">
        <v>43551</v>
      </c>
      <c r="B3728" s="20" t="s">
        <v>773</v>
      </c>
      <c r="C3728" s="20" t="s">
        <v>774</v>
      </c>
      <c r="D3728" s="20" t="s">
        <v>759</v>
      </c>
      <c r="E3728" s="20">
        <v>14040</v>
      </c>
      <c r="F3728" s="20" t="s">
        <v>1032</v>
      </c>
      <c r="G3728" s="20">
        <v>39</v>
      </c>
      <c r="H3728" s="20">
        <v>360</v>
      </c>
      <c r="I3728" s="20">
        <v>875.2</v>
      </c>
      <c r="J3728" s="20">
        <v>2019</v>
      </c>
      <c r="K3728" s="20">
        <v>3</v>
      </c>
      <c r="L3728" s="20">
        <v>13</v>
      </c>
    </row>
    <row r="3729" spans="1:12" x14ac:dyDescent="0.3">
      <c r="A3729" s="21">
        <v>43549</v>
      </c>
      <c r="B3729" s="20" t="s">
        <v>757</v>
      </c>
      <c r="C3729" s="20" t="s">
        <v>758</v>
      </c>
      <c r="D3729" s="20" t="s">
        <v>759</v>
      </c>
      <c r="E3729" s="20">
        <v>11160</v>
      </c>
      <c r="F3729" s="20" t="s">
        <v>1027</v>
      </c>
      <c r="G3729" s="20">
        <v>31</v>
      </c>
      <c r="H3729" s="20">
        <v>360</v>
      </c>
      <c r="I3729" s="20">
        <v>712.9</v>
      </c>
      <c r="J3729" s="20">
        <v>2019</v>
      </c>
      <c r="K3729" s="20">
        <v>3</v>
      </c>
      <c r="L3729" s="20">
        <v>13</v>
      </c>
    </row>
    <row r="3730" spans="1:12" x14ac:dyDescent="0.3">
      <c r="A3730" s="21">
        <v>43549</v>
      </c>
      <c r="B3730" s="20" t="s">
        <v>761</v>
      </c>
      <c r="C3730" s="20" t="s">
        <v>762</v>
      </c>
      <c r="D3730" s="20" t="s">
        <v>759</v>
      </c>
      <c r="E3730" s="20">
        <v>9000</v>
      </c>
      <c r="F3730" s="20" t="s">
        <v>1034</v>
      </c>
      <c r="G3730" s="20">
        <v>25</v>
      </c>
      <c r="H3730" s="20">
        <v>360</v>
      </c>
      <c r="I3730" s="20">
        <v>611.65</v>
      </c>
      <c r="J3730" s="20">
        <v>2019</v>
      </c>
      <c r="K3730" s="20">
        <v>3</v>
      </c>
      <c r="L3730" s="20">
        <v>13</v>
      </c>
    </row>
    <row r="3731" spans="1:12" x14ac:dyDescent="0.3">
      <c r="A3731" s="21">
        <v>43549</v>
      </c>
      <c r="B3731" s="20" t="s">
        <v>764</v>
      </c>
      <c r="C3731" s="20" t="s">
        <v>765</v>
      </c>
      <c r="D3731" s="20" t="s">
        <v>759</v>
      </c>
      <c r="E3731" s="20">
        <v>10080</v>
      </c>
      <c r="F3731" s="20" t="s">
        <v>1035</v>
      </c>
      <c r="G3731" s="20">
        <v>28</v>
      </c>
      <c r="H3731" s="20">
        <v>360</v>
      </c>
      <c r="I3731" s="20">
        <v>661.45</v>
      </c>
      <c r="J3731" s="20">
        <v>2019</v>
      </c>
      <c r="K3731" s="20">
        <v>3</v>
      </c>
      <c r="L3731" s="20">
        <v>13</v>
      </c>
    </row>
    <row r="3732" spans="1:12" x14ac:dyDescent="0.3">
      <c r="A3732" s="21">
        <v>43549</v>
      </c>
      <c r="B3732" s="20" t="s">
        <v>767</v>
      </c>
      <c r="C3732" s="20" t="s">
        <v>768</v>
      </c>
      <c r="D3732" s="20" t="s">
        <v>759</v>
      </c>
      <c r="E3732" s="20">
        <v>5760</v>
      </c>
      <c r="F3732" s="20" t="s">
        <v>1036</v>
      </c>
      <c r="G3732" s="20">
        <v>16</v>
      </c>
      <c r="H3732" s="20">
        <v>360</v>
      </c>
      <c r="I3732" s="20">
        <v>371.05</v>
      </c>
      <c r="J3732" s="20">
        <v>2019</v>
      </c>
      <c r="K3732" s="20">
        <v>3</v>
      </c>
      <c r="L3732" s="20">
        <v>13</v>
      </c>
    </row>
    <row r="3733" spans="1:12" x14ac:dyDescent="0.3">
      <c r="A3733" s="21">
        <v>43549</v>
      </c>
      <c r="B3733" s="20" t="s">
        <v>770</v>
      </c>
      <c r="C3733" s="20" t="s">
        <v>771</v>
      </c>
      <c r="D3733" s="20" t="s">
        <v>759</v>
      </c>
      <c r="E3733" s="20">
        <v>13320</v>
      </c>
      <c r="F3733" s="20" t="s">
        <v>1037</v>
      </c>
      <c r="G3733" s="20">
        <v>37</v>
      </c>
      <c r="H3733" s="20">
        <v>360</v>
      </c>
      <c r="I3733" s="20">
        <v>836.65</v>
      </c>
      <c r="J3733" s="20">
        <v>2019</v>
      </c>
      <c r="K3733" s="20">
        <v>3</v>
      </c>
      <c r="L3733" s="20">
        <v>13</v>
      </c>
    </row>
    <row r="3734" spans="1:12" x14ac:dyDescent="0.3">
      <c r="A3734" s="21">
        <v>43549</v>
      </c>
      <c r="B3734" s="20" t="s">
        <v>773</v>
      </c>
      <c r="C3734" s="20" t="s">
        <v>774</v>
      </c>
      <c r="D3734" s="20" t="s">
        <v>759</v>
      </c>
      <c r="E3734" s="20">
        <v>13680</v>
      </c>
      <c r="F3734" s="20" t="s">
        <v>1038</v>
      </c>
      <c r="G3734" s="20">
        <v>38</v>
      </c>
      <c r="H3734" s="20">
        <v>360</v>
      </c>
      <c r="I3734" s="20">
        <v>856.75</v>
      </c>
      <c r="J3734" s="20">
        <v>2019</v>
      </c>
      <c r="K3734" s="20">
        <v>3</v>
      </c>
      <c r="L3734" s="20">
        <v>13</v>
      </c>
    </row>
    <row r="3735" spans="1:12" x14ac:dyDescent="0.3">
      <c r="A3735" s="21">
        <v>43549</v>
      </c>
      <c r="B3735" s="20" t="s">
        <v>757</v>
      </c>
      <c r="C3735" s="20" t="s">
        <v>758</v>
      </c>
      <c r="D3735" s="20" t="s">
        <v>759</v>
      </c>
      <c r="E3735" s="20">
        <v>12240</v>
      </c>
      <c r="F3735" s="20" t="s">
        <v>1027</v>
      </c>
      <c r="G3735" s="20">
        <v>34</v>
      </c>
      <c r="H3735" s="20">
        <v>360</v>
      </c>
      <c r="I3735" s="20">
        <v>778.4</v>
      </c>
      <c r="J3735" s="20">
        <v>2019</v>
      </c>
      <c r="K3735" s="20">
        <v>3</v>
      </c>
      <c r="L3735" s="20">
        <v>13</v>
      </c>
    </row>
    <row r="3736" spans="1:12" x14ac:dyDescent="0.3">
      <c r="A3736" s="21">
        <v>43549</v>
      </c>
      <c r="B3736" s="20" t="s">
        <v>761</v>
      </c>
      <c r="C3736" s="20" t="s">
        <v>762</v>
      </c>
      <c r="D3736" s="20" t="s">
        <v>759</v>
      </c>
      <c r="E3736" s="20">
        <v>11160</v>
      </c>
      <c r="F3736" s="20" t="s">
        <v>1034</v>
      </c>
      <c r="G3736" s="20">
        <v>31</v>
      </c>
      <c r="H3736" s="20">
        <v>360</v>
      </c>
      <c r="I3736" s="20">
        <v>756.8</v>
      </c>
      <c r="J3736" s="20">
        <v>2019</v>
      </c>
      <c r="K3736" s="20">
        <v>3</v>
      </c>
      <c r="L3736" s="20">
        <v>13</v>
      </c>
    </row>
    <row r="3737" spans="1:12" x14ac:dyDescent="0.3">
      <c r="A3737" s="21">
        <v>43549</v>
      </c>
      <c r="B3737" s="20" t="s">
        <v>764</v>
      </c>
      <c r="C3737" s="20" t="s">
        <v>765</v>
      </c>
      <c r="D3737" s="20" t="s">
        <v>759</v>
      </c>
      <c r="E3737" s="20">
        <v>10800</v>
      </c>
      <c r="F3737" s="20" t="s">
        <v>1035</v>
      </c>
      <c r="G3737" s="20">
        <v>30</v>
      </c>
      <c r="H3737" s="20">
        <v>360</v>
      </c>
      <c r="I3737" s="20">
        <v>707.45</v>
      </c>
      <c r="J3737" s="20">
        <v>2019</v>
      </c>
      <c r="K3737" s="20">
        <v>3</v>
      </c>
      <c r="L3737" s="20">
        <v>13</v>
      </c>
    </row>
    <row r="3738" spans="1:12" x14ac:dyDescent="0.3">
      <c r="A3738" s="21">
        <v>43549</v>
      </c>
      <c r="B3738" s="20" t="s">
        <v>767</v>
      </c>
      <c r="C3738" s="20" t="s">
        <v>768</v>
      </c>
      <c r="D3738" s="20" t="s">
        <v>759</v>
      </c>
      <c r="E3738" s="20">
        <v>6480</v>
      </c>
      <c r="F3738" s="20" t="s">
        <v>1036</v>
      </c>
      <c r="G3738" s="20">
        <v>18</v>
      </c>
      <c r="H3738" s="20">
        <v>360</v>
      </c>
      <c r="I3738" s="20">
        <v>417.8</v>
      </c>
      <c r="J3738" s="20">
        <v>2019</v>
      </c>
      <c r="K3738" s="20">
        <v>3</v>
      </c>
      <c r="L3738" s="20">
        <v>13</v>
      </c>
    </row>
    <row r="3739" spans="1:12" x14ac:dyDescent="0.3">
      <c r="A3739" s="21">
        <v>43549</v>
      </c>
      <c r="B3739" s="20" t="s">
        <v>770</v>
      </c>
      <c r="C3739" s="20" t="s">
        <v>771</v>
      </c>
      <c r="D3739" s="20" t="s">
        <v>759</v>
      </c>
      <c r="E3739" s="20">
        <v>14400</v>
      </c>
      <c r="F3739" s="20" t="s">
        <v>1037</v>
      </c>
      <c r="G3739" s="20">
        <v>40</v>
      </c>
      <c r="H3739" s="20">
        <v>360</v>
      </c>
      <c r="I3739" s="20">
        <v>901.5</v>
      </c>
      <c r="J3739" s="20">
        <v>2019</v>
      </c>
      <c r="K3739" s="20">
        <v>3</v>
      </c>
      <c r="L3739" s="20">
        <v>13</v>
      </c>
    </row>
    <row r="3740" spans="1:12" x14ac:dyDescent="0.3">
      <c r="A3740" s="21">
        <v>43549</v>
      </c>
      <c r="B3740" s="20" t="s">
        <v>773</v>
      </c>
      <c r="C3740" s="20" t="s">
        <v>774</v>
      </c>
      <c r="D3740" s="20" t="s">
        <v>759</v>
      </c>
      <c r="E3740" s="20">
        <v>14040</v>
      </c>
      <c r="F3740" s="20" t="s">
        <v>1038</v>
      </c>
      <c r="G3740" s="20">
        <v>39</v>
      </c>
      <c r="H3740" s="20">
        <v>360</v>
      </c>
      <c r="I3740" s="20">
        <v>873.8</v>
      </c>
      <c r="J3740" s="20">
        <v>2019</v>
      </c>
      <c r="K3740" s="20">
        <v>3</v>
      </c>
      <c r="L3740" s="20">
        <v>13</v>
      </c>
    </row>
    <row r="3741" spans="1:12" x14ac:dyDescent="0.3">
      <c r="A3741" s="21">
        <v>43549</v>
      </c>
      <c r="B3741" s="20" t="s">
        <v>757</v>
      </c>
      <c r="C3741" s="20" t="s">
        <v>758</v>
      </c>
      <c r="D3741" s="20" t="s">
        <v>759</v>
      </c>
      <c r="E3741" s="20">
        <v>11880</v>
      </c>
      <c r="F3741" s="20" t="s">
        <v>1027</v>
      </c>
      <c r="G3741" s="20">
        <v>33</v>
      </c>
      <c r="H3741" s="20">
        <v>360</v>
      </c>
      <c r="I3741" s="20">
        <v>756.15</v>
      </c>
      <c r="J3741" s="20">
        <v>2019</v>
      </c>
      <c r="K3741" s="20">
        <v>3</v>
      </c>
      <c r="L3741" s="20">
        <v>13</v>
      </c>
    </row>
    <row r="3742" spans="1:12" x14ac:dyDescent="0.3">
      <c r="A3742" s="21">
        <v>43549</v>
      </c>
      <c r="B3742" s="20" t="s">
        <v>761</v>
      </c>
      <c r="C3742" s="20" t="s">
        <v>762</v>
      </c>
      <c r="D3742" s="20" t="s">
        <v>759</v>
      </c>
      <c r="E3742" s="20">
        <v>11520</v>
      </c>
      <c r="F3742" s="20" t="s">
        <v>1034</v>
      </c>
      <c r="G3742" s="20">
        <v>32</v>
      </c>
      <c r="H3742" s="20">
        <v>360</v>
      </c>
      <c r="I3742" s="20">
        <v>780.35</v>
      </c>
      <c r="J3742" s="20">
        <v>2019</v>
      </c>
      <c r="K3742" s="20">
        <v>3</v>
      </c>
      <c r="L3742" s="20">
        <v>13</v>
      </c>
    </row>
    <row r="3743" spans="1:12" x14ac:dyDescent="0.3">
      <c r="A3743" s="21">
        <v>43549</v>
      </c>
      <c r="B3743" s="20" t="s">
        <v>764</v>
      </c>
      <c r="C3743" s="20" t="s">
        <v>765</v>
      </c>
      <c r="D3743" s="20" t="s">
        <v>759</v>
      </c>
      <c r="E3743" s="20">
        <v>11880</v>
      </c>
      <c r="F3743" s="20" t="s">
        <v>1035</v>
      </c>
      <c r="G3743" s="20">
        <v>33</v>
      </c>
      <c r="H3743" s="20">
        <v>360</v>
      </c>
      <c r="I3743" s="20">
        <v>777.67</v>
      </c>
      <c r="J3743" s="20">
        <v>2019</v>
      </c>
      <c r="K3743" s="20">
        <v>3</v>
      </c>
      <c r="L3743" s="20">
        <v>13</v>
      </c>
    </row>
    <row r="3744" spans="1:12" x14ac:dyDescent="0.3">
      <c r="A3744" s="21">
        <v>43549</v>
      </c>
      <c r="B3744" s="20" t="s">
        <v>767</v>
      </c>
      <c r="C3744" s="20" t="s">
        <v>768</v>
      </c>
      <c r="D3744" s="20" t="s">
        <v>759</v>
      </c>
      <c r="E3744" s="20">
        <v>6120</v>
      </c>
      <c r="F3744" s="20" t="s">
        <v>1036</v>
      </c>
      <c r="G3744" s="20">
        <v>17</v>
      </c>
      <c r="H3744" s="20">
        <v>360</v>
      </c>
      <c r="I3744" s="20">
        <v>392.53</v>
      </c>
      <c r="J3744" s="20">
        <v>2019</v>
      </c>
      <c r="K3744" s="20">
        <v>3</v>
      </c>
      <c r="L3744" s="20">
        <v>13</v>
      </c>
    </row>
    <row r="3745" spans="1:12" x14ac:dyDescent="0.3">
      <c r="A3745" s="21">
        <v>43549</v>
      </c>
      <c r="B3745" s="20" t="s">
        <v>770</v>
      </c>
      <c r="C3745" s="20" t="s">
        <v>771</v>
      </c>
      <c r="D3745" s="20" t="s">
        <v>759</v>
      </c>
      <c r="E3745" s="20">
        <v>14040</v>
      </c>
      <c r="F3745" s="20" t="s">
        <v>1037</v>
      </c>
      <c r="G3745" s="20">
        <v>39</v>
      </c>
      <c r="H3745" s="20">
        <v>360</v>
      </c>
      <c r="I3745" s="20">
        <v>877.69</v>
      </c>
      <c r="J3745" s="20">
        <v>2019</v>
      </c>
      <c r="K3745" s="20">
        <v>3</v>
      </c>
      <c r="L3745" s="20">
        <v>13</v>
      </c>
    </row>
    <row r="3746" spans="1:12" x14ac:dyDescent="0.3">
      <c r="A3746" s="21">
        <v>43549</v>
      </c>
      <c r="B3746" s="20" t="s">
        <v>773</v>
      </c>
      <c r="C3746" s="20" t="s">
        <v>774</v>
      </c>
      <c r="D3746" s="20" t="s">
        <v>759</v>
      </c>
      <c r="E3746" s="20">
        <v>14040</v>
      </c>
      <c r="F3746" s="20" t="s">
        <v>1038</v>
      </c>
      <c r="G3746" s="20">
        <v>39</v>
      </c>
      <c r="H3746" s="20">
        <v>360</v>
      </c>
      <c r="I3746" s="20">
        <v>872.3</v>
      </c>
      <c r="J3746" s="20">
        <v>2019</v>
      </c>
      <c r="K3746" s="20">
        <v>3</v>
      </c>
      <c r="L3746" s="20">
        <v>13</v>
      </c>
    </row>
    <row r="3747" spans="1:12" x14ac:dyDescent="0.3">
      <c r="A3747" s="21">
        <v>43545</v>
      </c>
      <c r="B3747" s="20" t="s">
        <v>757</v>
      </c>
      <c r="C3747" s="20" t="s">
        <v>758</v>
      </c>
      <c r="D3747" s="20" t="s">
        <v>759</v>
      </c>
      <c r="E3747" s="20">
        <v>11520</v>
      </c>
      <c r="F3747" s="20" t="s">
        <v>1027</v>
      </c>
      <c r="G3747" s="20">
        <v>32</v>
      </c>
      <c r="H3747" s="20">
        <v>360</v>
      </c>
      <c r="I3747" s="20">
        <v>727.65</v>
      </c>
      <c r="J3747" s="20">
        <v>2019</v>
      </c>
      <c r="K3747" s="20">
        <v>3</v>
      </c>
      <c r="L3747" s="20">
        <v>12</v>
      </c>
    </row>
    <row r="3748" spans="1:12" x14ac:dyDescent="0.3">
      <c r="A3748" s="21">
        <v>43545</v>
      </c>
      <c r="B3748" s="20" t="s">
        <v>761</v>
      </c>
      <c r="C3748" s="20" t="s">
        <v>762</v>
      </c>
      <c r="D3748" s="20" t="s">
        <v>759</v>
      </c>
      <c r="E3748" s="20">
        <v>12240</v>
      </c>
      <c r="F3748" s="20" t="s">
        <v>1034</v>
      </c>
      <c r="G3748" s="20">
        <v>34</v>
      </c>
      <c r="H3748" s="20">
        <v>360</v>
      </c>
      <c r="I3748" s="20">
        <v>822.6</v>
      </c>
      <c r="J3748" s="20">
        <v>2019</v>
      </c>
      <c r="K3748" s="20">
        <v>3</v>
      </c>
      <c r="L3748" s="20">
        <v>12</v>
      </c>
    </row>
    <row r="3749" spans="1:12" x14ac:dyDescent="0.3">
      <c r="A3749" s="21">
        <v>43545</v>
      </c>
      <c r="B3749" s="20" t="s">
        <v>764</v>
      </c>
      <c r="C3749" s="20" t="s">
        <v>765</v>
      </c>
      <c r="D3749" s="20" t="s">
        <v>759</v>
      </c>
      <c r="E3749" s="20">
        <v>9000</v>
      </c>
      <c r="F3749" s="20" t="s">
        <v>1035</v>
      </c>
      <c r="G3749" s="20">
        <v>25</v>
      </c>
      <c r="H3749" s="20">
        <v>360</v>
      </c>
      <c r="I3749" s="20">
        <v>589.35</v>
      </c>
      <c r="J3749" s="20">
        <v>2019</v>
      </c>
      <c r="K3749" s="20">
        <v>3</v>
      </c>
      <c r="L3749" s="20">
        <v>12</v>
      </c>
    </row>
    <row r="3750" spans="1:12" x14ac:dyDescent="0.3">
      <c r="A3750" s="21">
        <v>43545</v>
      </c>
      <c r="B3750" s="20" t="s">
        <v>767</v>
      </c>
      <c r="C3750" s="20" t="s">
        <v>768</v>
      </c>
      <c r="D3750" s="20" t="s">
        <v>759</v>
      </c>
      <c r="E3750" s="20">
        <v>6480</v>
      </c>
      <c r="F3750" s="20" t="s">
        <v>1036</v>
      </c>
      <c r="G3750" s="20">
        <v>18</v>
      </c>
      <c r="H3750" s="20">
        <v>360</v>
      </c>
      <c r="I3750" s="20">
        <v>415.5</v>
      </c>
      <c r="J3750" s="20">
        <v>2019</v>
      </c>
      <c r="K3750" s="20">
        <v>3</v>
      </c>
      <c r="L3750" s="20">
        <v>12</v>
      </c>
    </row>
    <row r="3751" spans="1:12" x14ac:dyDescent="0.3">
      <c r="A3751" s="21">
        <v>43545</v>
      </c>
      <c r="B3751" s="20" t="s">
        <v>770</v>
      </c>
      <c r="C3751" s="20" t="s">
        <v>771</v>
      </c>
      <c r="D3751" s="20" t="s">
        <v>759</v>
      </c>
      <c r="E3751" s="20">
        <v>14400</v>
      </c>
      <c r="F3751" s="20" t="s">
        <v>1037</v>
      </c>
      <c r="G3751" s="20">
        <v>40</v>
      </c>
      <c r="H3751" s="20">
        <v>360</v>
      </c>
      <c r="I3751" s="20">
        <v>895.71</v>
      </c>
      <c r="J3751" s="20">
        <v>2019</v>
      </c>
      <c r="K3751" s="20">
        <v>3</v>
      </c>
      <c r="L3751" s="20">
        <v>12</v>
      </c>
    </row>
    <row r="3752" spans="1:12" x14ac:dyDescent="0.3">
      <c r="A3752" s="21">
        <v>43545</v>
      </c>
      <c r="B3752" s="20" t="s">
        <v>773</v>
      </c>
      <c r="C3752" s="20" t="s">
        <v>774</v>
      </c>
      <c r="D3752" s="20" t="s">
        <v>759</v>
      </c>
      <c r="E3752" s="20">
        <v>13680</v>
      </c>
      <c r="F3752" s="20" t="s">
        <v>1038</v>
      </c>
      <c r="G3752" s="20">
        <v>38</v>
      </c>
      <c r="H3752" s="20">
        <v>360</v>
      </c>
      <c r="I3752" s="20">
        <v>844.6</v>
      </c>
      <c r="J3752" s="20">
        <v>2019</v>
      </c>
      <c r="K3752" s="20">
        <v>3</v>
      </c>
      <c r="L3752" s="20">
        <v>12</v>
      </c>
    </row>
    <row r="3753" spans="1:12" x14ac:dyDescent="0.3">
      <c r="A3753" s="21">
        <v>43545</v>
      </c>
      <c r="B3753" s="20" t="s">
        <v>757</v>
      </c>
      <c r="C3753" s="20" t="s">
        <v>758</v>
      </c>
      <c r="D3753" s="20" t="s">
        <v>759</v>
      </c>
      <c r="E3753" s="20">
        <v>12600</v>
      </c>
      <c r="F3753" s="20" t="s">
        <v>1027</v>
      </c>
      <c r="G3753" s="20">
        <v>35</v>
      </c>
      <c r="H3753" s="20">
        <v>360</v>
      </c>
      <c r="I3753" s="20">
        <v>793</v>
      </c>
      <c r="J3753" s="20">
        <v>2019</v>
      </c>
      <c r="K3753" s="20">
        <v>3</v>
      </c>
      <c r="L3753" s="20">
        <v>12</v>
      </c>
    </row>
    <row r="3754" spans="1:12" x14ac:dyDescent="0.3">
      <c r="A3754" s="21">
        <v>43545</v>
      </c>
      <c r="B3754" s="20" t="s">
        <v>761</v>
      </c>
      <c r="C3754" s="20" t="s">
        <v>762</v>
      </c>
      <c r="D3754" s="20" t="s">
        <v>759</v>
      </c>
      <c r="E3754" s="20">
        <v>12240</v>
      </c>
      <c r="F3754" s="20" t="s">
        <v>1034</v>
      </c>
      <c r="G3754" s="20">
        <v>34</v>
      </c>
      <c r="H3754" s="20">
        <v>360</v>
      </c>
      <c r="I3754" s="20">
        <v>820.4</v>
      </c>
      <c r="J3754" s="20">
        <v>2019</v>
      </c>
      <c r="K3754" s="20">
        <v>3</v>
      </c>
      <c r="L3754" s="20">
        <v>12</v>
      </c>
    </row>
    <row r="3755" spans="1:12" x14ac:dyDescent="0.3">
      <c r="A3755" s="21">
        <v>43545</v>
      </c>
      <c r="B3755" s="20" t="s">
        <v>764</v>
      </c>
      <c r="C3755" s="20" t="s">
        <v>765</v>
      </c>
      <c r="D3755" s="20" t="s">
        <v>759</v>
      </c>
      <c r="E3755" s="20">
        <v>10080</v>
      </c>
      <c r="F3755" s="20" t="s">
        <v>1035</v>
      </c>
      <c r="G3755" s="20">
        <v>28</v>
      </c>
      <c r="H3755" s="20">
        <v>360</v>
      </c>
      <c r="I3755" s="20">
        <v>661.8</v>
      </c>
      <c r="J3755" s="20">
        <v>2019</v>
      </c>
      <c r="K3755" s="20">
        <v>3</v>
      </c>
      <c r="L3755" s="20">
        <v>12</v>
      </c>
    </row>
    <row r="3756" spans="1:12" x14ac:dyDescent="0.3">
      <c r="A3756" s="21">
        <v>43545</v>
      </c>
      <c r="B3756" s="20" t="s">
        <v>767</v>
      </c>
      <c r="C3756" s="20" t="s">
        <v>768</v>
      </c>
      <c r="D3756" s="20" t="s">
        <v>759</v>
      </c>
      <c r="E3756" s="20">
        <v>7200</v>
      </c>
      <c r="F3756" s="20" t="s">
        <v>1036</v>
      </c>
      <c r="G3756" s="20">
        <v>20</v>
      </c>
      <c r="H3756" s="20">
        <v>360</v>
      </c>
      <c r="I3756" s="20">
        <v>454.33</v>
      </c>
      <c r="J3756" s="20">
        <v>2019</v>
      </c>
      <c r="K3756" s="20">
        <v>3</v>
      </c>
      <c r="L3756" s="20">
        <v>12</v>
      </c>
    </row>
    <row r="3757" spans="1:12" x14ac:dyDescent="0.3">
      <c r="A3757" s="21">
        <v>43545</v>
      </c>
      <c r="B3757" s="20" t="s">
        <v>770</v>
      </c>
      <c r="C3757" s="20" t="s">
        <v>771</v>
      </c>
      <c r="D3757" s="20" t="s">
        <v>759</v>
      </c>
      <c r="E3757" s="20">
        <v>14760</v>
      </c>
      <c r="F3757" s="20" t="s">
        <v>1037</v>
      </c>
      <c r="G3757" s="20">
        <v>41</v>
      </c>
      <c r="H3757" s="20">
        <v>360</v>
      </c>
      <c r="I3757" s="20">
        <v>917.05</v>
      </c>
      <c r="J3757" s="20">
        <v>2019</v>
      </c>
      <c r="K3757" s="20">
        <v>3</v>
      </c>
      <c r="L3757" s="20">
        <v>12</v>
      </c>
    </row>
    <row r="3758" spans="1:12" x14ac:dyDescent="0.3">
      <c r="A3758" s="21">
        <v>43545</v>
      </c>
      <c r="B3758" s="20" t="s">
        <v>773</v>
      </c>
      <c r="C3758" s="20" t="s">
        <v>774</v>
      </c>
      <c r="D3758" s="20" t="s">
        <v>759</v>
      </c>
      <c r="E3758" s="20">
        <v>13680</v>
      </c>
      <c r="F3758" s="20" t="s">
        <v>1038</v>
      </c>
      <c r="G3758" s="20">
        <v>38</v>
      </c>
      <c r="H3758" s="20">
        <v>360</v>
      </c>
      <c r="I3758" s="20">
        <v>845.6</v>
      </c>
      <c r="J3758" s="20">
        <v>2019</v>
      </c>
      <c r="K3758" s="20">
        <v>3</v>
      </c>
      <c r="L3758" s="20">
        <v>12</v>
      </c>
    </row>
    <row r="3759" spans="1:12" x14ac:dyDescent="0.3">
      <c r="A3759" s="21">
        <v>43545</v>
      </c>
      <c r="B3759" s="20" t="s">
        <v>757</v>
      </c>
      <c r="C3759" s="20" t="s">
        <v>758</v>
      </c>
      <c r="D3759" s="20" t="s">
        <v>759</v>
      </c>
      <c r="E3759" s="20">
        <v>12240</v>
      </c>
      <c r="F3759" s="20" t="s">
        <v>1027</v>
      </c>
      <c r="G3759" s="20">
        <v>34</v>
      </c>
      <c r="H3759" s="20">
        <v>360</v>
      </c>
      <c r="I3759" s="20">
        <v>774.35</v>
      </c>
      <c r="J3759" s="20">
        <v>2019</v>
      </c>
      <c r="K3759" s="20">
        <v>3</v>
      </c>
      <c r="L3759" s="20">
        <v>12</v>
      </c>
    </row>
    <row r="3760" spans="1:12" x14ac:dyDescent="0.3">
      <c r="A3760" s="21">
        <v>43545</v>
      </c>
      <c r="B3760" s="20" t="s">
        <v>761</v>
      </c>
      <c r="C3760" s="20" t="s">
        <v>762</v>
      </c>
      <c r="D3760" s="20" t="s">
        <v>759</v>
      </c>
      <c r="E3760" s="20">
        <v>11520</v>
      </c>
      <c r="F3760" s="20" t="s">
        <v>1034</v>
      </c>
      <c r="G3760" s="20">
        <v>32</v>
      </c>
      <c r="H3760" s="20">
        <v>360</v>
      </c>
      <c r="I3760" s="20">
        <v>771.55</v>
      </c>
      <c r="J3760" s="20">
        <v>2019</v>
      </c>
      <c r="K3760" s="20">
        <v>3</v>
      </c>
      <c r="L3760" s="20">
        <v>12</v>
      </c>
    </row>
    <row r="3761" spans="1:12" x14ac:dyDescent="0.3">
      <c r="A3761" s="21">
        <v>43545</v>
      </c>
      <c r="B3761" s="20" t="s">
        <v>764</v>
      </c>
      <c r="C3761" s="20" t="s">
        <v>765</v>
      </c>
      <c r="D3761" s="20" t="s">
        <v>759</v>
      </c>
      <c r="E3761" s="20">
        <v>10080</v>
      </c>
      <c r="F3761" s="20" t="s">
        <v>1035</v>
      </c>
      <c r="G3761" s="20">
        <v>28</v>
      </c>
      <c r="H3761" s="20">
        <v>360</v>
      </c>
      <c r="I3761" s="20">
        <v>658.3</v>
      </c>
      <c r="J3761" s="20">
        <v>2019</v>
      </c>
      <c r="K3761" s="20">
        <v>3</v>
      </c>
      <c r="L3761" s="20">
        <v>12</v>
      </c>
    </row>
    <row r="3762" spans="1:12" x14ac:dyDescent="0.3">
      <c r="A3762" s="21">
        <v>43545</v>
      </c>
      <c r="B3762" s="20" t="s">
        <v>767</v>
      </c>
      <c r="C3762" s="20" t="s">
        <v>768</v>
      </c>
      <c r="D3762" s="20" t="s">
        <v>759</v>
      </c>
      <c r="E3762" s="20">
        <v>7200</v>
      </c>
      <c r="F3762" s="20" t="s">
        <v>1036</v>
      </c>
      <c r="G3762" s="20">
        <v>20</v>
      </c>
      <c r="H3762" s="20">
        <v>360</v>
      </c>
      <c r="I3762" s="20">
        <v>455.45</v>
      </c>
      <c r="J3762" s="20">
        <v>2019</v>
      </c>
      <c r="K3762" s="20">
        <v>3</v>
      </c>
      <c r="L3762" s="20">
        <v>12</v>
      </c>
    </row>
    <row r="3763" spans="1:12" x14ac:dyDescent="0.3">
      <c r="A3763" s="21">
        <v>43545</v>
      </c>
      <c r="B3763" s="20" t="s">
        <v>770</v>
      </c>
      <c r="C3763" s="20" t="s">
        <v>771</v>
      </c>
      <c r="D3763" s="20" t="s">
        <v>759</v>
      </c>
      <c r="E3763" s="20">
        <v>14400</v>
      </c>
      <c r="F3763" s="20" t="s">
        <v>1037</v>
      </c>
      <c r="G3763" s="20">
        <v>40</v>
      </c>
      <c r="H3763" s="20">
        <v>360</v>
      </c>
      <c r="I3763" s="20">
        <v>891.9</v>
      </c>
      <c r="J3763" s="20">
        <v>2019</v>
      </c>
      <c r="K3763" s="20">
        <v>3</v>
      </c>
      <c r="L3763" s="20">
        <v>12</v>
      </c>
    </row>
    <row r="3764" spans="1:12" x14ac:dyDescent="0.3">
      <c r="A3764" s="21">
        <v>43545</v>
      </c>
      <c r="B3764" s="20" t="s">
        <v>773</v>
      </c>
      <c r="C3764" s="20" t="s">
        <v>774</v>
      </c>
      <c r="D3764" s="20" t="s">
        <v>759</v>
      </c>
      <c r="E3764" s="20">
        <v>13680</v>
      </c>
      <c r="F3764" s="20" t="s">
        <v>1038</v>
      </c>
      <c r="G3764" s="20">
        <v>38</v>
      </c>
      <c r="H3764" s="20">
        <v>360</v>
      </c>
      <c r="I3764" s="20">
        <v>845.95</v>
      </c>
      <c r="J3764" s="20">
        <v>2019</v>
      </c>
      <c r="K3764" s="20">
        <v>3</v>
      </c>
      <c r="L3764" s="20">
        <v>12</v>
      </c>
    </row>
    <row r="3765" spans="1:12" x14ac:dyDescent="0.3">
      <c r="A3765" s="21">
        <v>43543</v>
      </c>
      <c r="B3765" s="20" t="s">
        <v>757</v>
      </c>
      <c r="C3765" s="20" t="s">
        <v>758</v>
      </c>
      <c r="D3765" s="20" t="s">
        <v>759</v>
      </c>
      <c r="E3765" s="20">
        <v>12600</v>
      </c>
      <c r="F3765" s="20" t="s">
        <v>1027</v>
      </c>
      <c r="G3765" s="20">
        <v>35</v>
      </c>
      <c r="H3765" s="20">
        <v>360</v>
      </c>
      <c r="I3765" s="20">
        <v>799.41</v>
      </c>
      <c r="J3765" s="20">
        <v>2019</v>
      </c>
      <c r="K3765" s="20">
        <v>3</v>
      </c>
      <c r="L3765" s="20">
        <v>12</v>
      </c>
    </row>
    <row r="3766" spans="1:12" x14ac:dyDescent="0.3">
      <c r="A3766" s="21">
        <v>43543</v>
      </c>
      <c r="B3766" s="20" t="s">
        <v>761</v>
      </c>
      <c r="C3766" s="20" t="s">
        <v>762</v>
      </c>
      <c r="D3766" s="20" t="s">
        <v>759</v>
      </c>
      <c r="E3766" s="20">
        <v>12240</v>
      </c>
      <c r="F3766" s="20" t="s">
        <v>1034</v>
      </c>
      <c r="G3766" s="20">
        <v>34</v>
      </c>
      <c r="H3766" s="20">
        <v>360</v>
      </c>
      <c r="I3766" s="20">
        <v>817.8</v>
      </c>
      <c r="J3766" s="20">
        <v>2019</v>
      </c>
      <c r="K3766" s="20">
        <v>3</v>
      </c>
      <c r="L3766" s="20">
        <v>12</v>
      </c>
    </row>
    <row r="3767" spans="1:12" x14ac:dyDescent="0.3">
      <c r="A3767" s="21">
        <v>43543</v>
      </c>
      <c r="B3767" s="20" t="s">
        <v>764</v>
      </c>
      <c r="C3767" s="20" t="s">
        <v>765</v>
      </c>
      <c r="D3767" s="20" t="s">
        <v>759</v>
      </c>
      <c r="E3767" s="20">
        <v>9720</v>
      </c>
      <c r="F3767" s="20" t="s">
        <v>1035</v>
      </c>
      <c r="G3767" s="20">
        <v>27</v>
      </c>
      <c r="H3767" s="20">
        <v>360</v>
      </c>
      <c r="I3767" s="20">
        <v>635.6</v>
      </c>
      <c r="J3767" s="20">
        <v>2019</v>
      </c>
      <c r="K3767" s="20">
        <v>3</v>
      </c>
      <c r="L3767" s="20">
        <v>12</v>
      </c>
    </row>
    <row r="3768" spans="1:12" x14ac:dyDescent="0.3">
      <c r="A3768" s="21">
        <v>43543</v>
      </c>
      <c r="B3768" s="20" t="s">
        <v>767</v>
      </c>
      <c r="C3768" s="20" t="s">
        <v>768</v>
      </c>
      <c r="D3768" s="20" t="s">
        <v>759</v>
      </c>
      <c r="E3768" s="20">
        <v>7560</v>
      </c>
      <c r="F3768" s="20" t="s">
        <v>1036</v>
      </c>
      <c r="G3768" s="20">
        <v>21</v>
      </c>
      <c r="H3768" s="20">
        <v>360</v>
      </c>
      <c r="I3768" s="20">
        <v>477.22</v>
      </c>
      <c r="J3768" s="20">
        <v>2019</v>
      </c>
      <c r="K3768" s="20">
        <v>3</v>
      </c>
      <c r="L3768" s="20">
        <v>12</v>
      </c>
    </row>
    <row r="3769" spans="1:12" x14ac:dyDescent="0.3">
      <c r="A3769" s="21">
        <v>43543</v>
      </c>
      <c r="B3769" s="20" t="s">
        <v>770</v>
      </c>
      <c r="C3769" s="20" t="s">
        <v>771</v>
      </c>
      <c r="D3769" s="20" t="s">
        <v>759</v>
      </c>
      <c r="E3769" s="20">
        <v>14760</v>
      </c>
      <c r="F3769" s="20" t="s">
        <v>1037</v>
      </c>
      <c r="G3769" s="20">
        <v>41</v>
      </c>
      <c r="H3769" s="20">
        <v>360</v>
      </c>
      <c r="I3769" s="20">
        <v>917.7</v>
      </c>
      <c r="J3769" s="20">
        <v>2019</v>
      </c>
      <c r="K3769" s="20">
        <v>3</v>
      </c>
      <c r="L3769" s="20">
        <v>12</v>
      </c>
    </row>
    <row r="3770" spans="1:12" x14ac:dyDescent="0.3">
      <c r="A3770" s="21">
        <v>43543</v>
      </c>
      <c r="B3770" s="20" t="s">
        <v>773</v>
      </c>
      <c r="C3770" s="20" t="s">
        <v>774</v>
      </c>
      <c r="D3770" s="20" t="s">
        <v>759</v>
      </c>
      <c r="E3770" s="20">
        <v>14400</v>
      </c>
      <c r="F3770" s="20" t="s">
        <v>1038</v>
      </c>
      <c r="G3770" s="20">
        <v>40</v>
      </c>
      <c r="H3770" s="20">
        <v>360</v>
      </c>
      <c r="I3770" s="20">
        <v>890.35</v>
      </c>
      <c r="J3770" s="20">
        <v>2019</v>
      </c>
      <c r="K3770" s="20">
        <v>3</v>
      </c>
      <c r="L3770" s="20">
        <v>12</v>
      </c>
    </row>
    <row r="3771" spans="1:12" x14ac:dyDescent="0.3">
      <c r="A3771" s="21">
        <v>43542</v>
      </c>
      <c r="B3771" s="20" t="s">
        <v>757</v>
      </c>
      <c r="C3771" s="20" t="s">
        <v>758</v>
      </c>
      <c r="D3771" s="20" t="s">
        <v>759</v>
      </c>
      <c r="E3771" s="20">
        <v>11160</v>
      </c>
      <c r="F3771" s="20" t="s">
        <v>1045</v>
      </c>
      <c r="G3771" s="20">
        <v>31</v>
      </c>
      <c r="H3771" s="20">
        <v>360</v>
      </c>
      <c r="I3771" s="20">
        <v>715.1</v>
      </c>
      <c r="J3771" s="20">
        <v>2019</v>
      </c>
      <c r="K3771" s="20">
        <v>3</v>
      </c>
      <c r="L3771" s="20">
        <v>12</v>
      </c>
    </row>
    <row r="3772" spans="1:12" x14ac:dyDescent="0.3">
      <c r="A3772" s="21">
        <v>43542</v>
      </c>
      <c r="B3772" s="20" t="s">
        <v>761</v>
      </c>
      <c r="C3772" s="20" t="s">
        <v>762</v>
      </c>
      <c r="D3772" s="20" t="s">
        <v>759</v>
      </c>
      <c r="E3772" s="20">
        <v>10080</v>
      </c>
      <c r="F3772" s="20" t="s">
        <v>1040</v>
      </c>
      <c r="G3772" s="20">
        <v>28</v>
      </c>
      <c r="H3772" s="20">
        <v>360</v>
      </c>
      <c r="I3772" s="20">
        <v>682.15</v>
      </c>
      <c r="J3772" s="20">
        <v>2019</v>
      </c>
      <c r="K3772" s="20">
        <v>3</v>
      </c>
      <c r="L3772" s="20">
        <v>12</v>
      </c>
    </row>
    <row r="3773" spans="1:12" x14ac:dyDescent="0.3">
      <c r="A3773" s="21">
        <v>43542</v>
      </c>
      <c r="B3773" s="20" t="s">
        <v>764</v>
      </c>
      <c r="C3773" s="20" t="s">
        <v>765</v>
      </c>
      <c r="D3773" s="20" t="s">
        <v>759</v>
      </c>
      <c r="E3773" s="20">
        <v>9000</v>
      </c>
      <c r="F3773" s="20" t="s">
        <v>1041</v>
      </c>
      <c r="G3773" s="20">
        <v>25</v>
      </c>
      <c r="H3773" s="20">
        <v>360</v>
      </c>
      <c r="I3773" s="20">
        <v>588.35</v>
      </c>
      <c r="J3773" s="20">
        <v>2019</v>
      </c>
      <c r="K3773" s="20">
        <v>3</v>
      </c>
      <c r="L3773" s="20">
        <v>12</v>
      </c>
    </row>
    <row r="3774" spans="1:12" x14ac:dyDescent="0.3">
      <c r="A3774" s="21">
        <v>43542</v>
      </c>
      <c r="B3774" s="20" t="s">
        <v>767</v>
      </c>
      <c r="C3774" s="20" t="s">
        <v>768</v>
      </c>
      <c r="D3774" s="20" t="s">
        <v>759</v>
      </c>
      <c r="E3774" s="20">
        <v>6120</v>
      </c>
      <c r="F3774" s="20" t="s">
        <v>1042</v>
      </c>
      <c r="G3774" s="20">
        <v>17</v>
      </c>
      <c r="H3774" s="20">
        <v>360</v>
      </c>
      <c r="I3774" s="20">
        <v>387.55</v>
      </c>
      <c r="J3774" s="20">
        <v>2019</v>
      </c>
      <c r="K3774" s="20">
        <v>3</v>
      </c>
      <c r="L3774" s="20">
        <v>12</v>
      </c>
    </row>
    <row r="3775" spans="1:12" x14ac:dyDescent="0.3">
      <c r="A3775" s="21">
        <v>43542</v>
      </c>
      <c r="B3775" s="20" t="s">
        <v>770</v>
      </c>
      <c r="C3775" s="20" t="s">
        <v>771</v>
      </c>
      <c r="D3775" s="20" t="s">
        <v>759</v>
      </c>
      <c r="E3775" s="20">
        <v>12960</v>
      </c>
      <c r="F3775" s="20" t="s">
        <v>1043</v>
      </c>
      <c r="G3775" s="20">
        <v>36</v>
      </c>
      <c r="H3775" s="20">
        <v>360</v>
      </c>
      <c r="I3775" s="20">
        <v>807.35</v>
      </c>
      <c r="J3775" s="20">
        <v>2019</v>
      </c>
      <c r="K3775" s="20">
        <v>3</v>
      </c>
      <c r="L3775" s="20">
        <v>12</v>
      </c>
    </row>
    <row r="3776" spans="1:12" x14ac:dyDescent="0.3">
      <c r="A3776" s="21">
        <v>43542</v>
      </c>
      <c r="B3776" s="20" t="s">
        <v>773</v>
      </c>
      <c r="C3776" s="20" t="s">
        <v>774</v>
      </c>
      <c r="D3776" s="20" t="s">
        <v>759</v>
      </c>
      <c r="E3776" s="20">
        <v>12240</v>
      </c>
      <c r="F3776" s="20" t="s">
        <v>1044</v>
      </c>
      <c r="G3776" s="20">
        <v>34</v>
      </c>
      <c r="H3776" s="20">
        <v>360</v>
      </c>
      <c r="I3776" s="20">
        <v>756.15</v>
      </c>
      <c r="J3776" s="20">
        <v>2019</v>
      </c>
      <c r="K3776" s="20">
        <v>3</v>
      </c>
      <c r="L3776" s="20">
        <v>12</v>
      </c>
    </row>
    <row r="3777" spans="1:12" x14ac:dyDescent="0.3">
      <c r="A3777" s="21">
        <v>43542</v>
      </c>
      <c r="B3777" s="20" t="s">
        <v>757</v>
      </c>
      <c r="C3777" s="20" t="s">
        <v>758</v>
      </c>
      <c r="D3777" s="20" t="s">
        <v>759</v>
      </c>
      <c r="E3777" s="20">
        <v>12240</v>
      </c>
      <c r="F3777" s="20" t="s">
        <v>1045</v>
      </c>
      <c r="G3777" s="20">
        <v>34</v>
      </c>
      <c r="H3777" s="20">
        <v>360</v>
      </c>
      <c r="I3777" s="20">
        <v>780.27</v>
      </c>
      <c r="J3777" s="20">
        <v>2019</v>
      </c>
      <c r="K3777" s="20">
        <v>3</v>
      </c>
      <c r="L3777" s="20">
        <v>12</v>
      </c>
    </row>
    <row r="3778" spans="1:12" x14ac:dyDescent="0.3">
      <c r="A3778" s="21">
        <v>43542</v>
      </c>
      <c r="B3778" s="20" t="s">
        <v>761</v>
      </c>
      <c r="C3778" s="20" t="s">
        <v>762</v>
      </c>
      <c r="D3778" s="20" t="s">
        <v>759</v>
      </c>
      <c r="E3778" s="20">
        <v>11880</v>
      </c>
      <c r="F3778" s="20" t="s">
        <v>1040</v>
      </c>
      <c r="G3778" s="20">
        <v>33</v>
      </c>
      <c r="H3778" s="20">
        <v>360</v>
      </c>
      <c r="I3778" s="20">
        <v>798.15</v>
      </c>
      <c r="J3778" s="20">
        <v>2019</v>
      </c>
      <c r="K3778" s="20">
        <v>3</v>
      </c>
      <c r="L3778" s="20">
        <v>12</v>
      </c>
    </row>
    <row r="3779" spans="1:12" x14ac:dyDescent="0.3">
      <c r="A3779" s="21">
        <v>43542</v>
      </c>
      <c r="B3779" s="20" t="s">
        <v>764</v>
      </c>
      <c r="C3779" s="20" t="s">
        <v>765</v>
      </c>
      <c r="D3779" s="20" t="s">
        <v>759</v>
      </c>
      <c r="E3779" s="20">
        <v>10080</v>
      </c>
      <c r="F3779" s="20" t="s">
        <v>1041</v>
      </c>
      <c r="G3779" s="20">
        <v>28</v>
      </c>
      <c r="H3779" s="20">
        <v>360</v>
      </c>
      <c r="I3779" s="20">
        <v>664.05</v>
      </c>
      <c r="J3779" s="20">
        <v>2019</v>
      </c>
      <c r="K3779" s="20">
        <v>3</v>
      </c>
      <c r="L3779" s="20">
        <v>12</v>
      </c>
    </row>
    <row r="3780" spans="1:12" x14ac:dyDescent="0.3">
      <c r="A3780" s="21">
        <v>43542</v>
      </c>
      <c r="B3780" s="20" t="s">
        <v>767</v>
      </c>
      <c r="C3780" s="20" t="s">
        <v>768</v>
      </c>
      <c r="D3780" s="20" t="s">
        <v>759</v>
      </c>
      <c r="E3780" s="20">
        <v>7200</v>
      </c>
      <c r="F3780" s="20" t="s">
        <v>1042</v>
      </c>
      <c r="G3780" s="20">
        <v>20</v>
      </c>
      <c r="H3780" s="20">
        <v>360</v>
      </c>
      <c r="I3780" s="20">
        <v>457.7</v>
      </c>
      <c r="J3780" s="20">
        <v>2019</v>
      </c>
      <c r="K3780" s="20">
        <v>3</v>
      </c>
      <c r="L3780" s="20">
        <v>12</v>
      </c>
    </row>
    <row r="3781" spans="1:12" x14ac:dyDescent="0.3">
      <c r="A3781" s="21">
        <v>43542</v>
      </c>
      <c r="B3781" s="20" t="s">
        <v>770</v>
      </c>
      <c r="C3781" s="20" t="s">
        <v>771</v>
      </c>
      <c r="D3781" s="20" t="s">
        <v>759</v>
      </c>
      <c r="E3781" s="20">
        <v>14400</v>
      </c>
      <c r="F3781" s="20" t="s">
        <v>1043</v>
      </c>
      <c r="G3781" s="20">
        <v>40</v>
      </c>
      <c r="H3781" s="20">
        <v>360</v>
      </c>
      <c r="I3781" s="20">
        <v>895.2</v>
      </c>
      <c r="J3781" s="20">
        <v>2019</v>
      </c>
      <c r="K3781" s="20">
        <v>3</v>
      </c>
      <c r="L3781" s="20">
        <v>12</v>
      </c>
    </row>
    <row r="3782" spans="1:12" x14ac:dyDescent="0.3">
      <c r="A3782" s="21">
        <v>43542</v>
      </c>
      <c r="B3782" s="20" t="s">
        <v>773</v>
      </c>
      <c r="C3782" s="20" t="s">
        <v>774</v>
      </c>
      <c r="D3782" s="20" t="s">
        <v>759</v>
      </c>
      <c r="E3782" s="20">
        <v>14040</v>
      </c>
      <c r="F3782" s="20" t="s">
        <v>1044</v>
      </c>
      <c r="G3782" s="20">
        <v>39</v>
      </c>
      <c r="H3782" s="20">
        <v>360</v>
      </c>
      <c r="I3782" s="20">
        <v>868.95</v>
      </c>
      <c r="J3782" s="20">
        <v>2019</v>
      </c>
      <c r="K3782" s="20">
        <v>3</v>
      </c>
      <c r="L3782" s="20">
        <v>12</v>
      </c>
    </row>
    <row r="3783" spans="1:12" x14ac:dyDescent="0.3">
      <c r="A3783" s="21">
        <v>43542</v>
      </c>
      <c r="B3783" s="20" t="s">
        <v>757</v>
      </c>
      <c r="C3783" s="20" t="s">
        <v>758</v>
      </c>
      <c r="D3783" s="20" t="s">
        <v>759</v>
      </c>
      <c r="E3783" s="20">
        <v>11880</v>
      </c>
      <c r="F3783" s="20" t="s">
        <v>1045</v>
      </c>
      <c r="G3783" s="20">
        <v>33</v>
      </c>
      <c r="H3783" s="20">
        <v>360</v>
      </c>
      <c r="I3783" s="20">
        <v>753.85</v>
      </c>
      <c r="J3783" s="20">
        <v>2019</v>
      </c>
      <c r="K3783" s="20">
        <v>3</v>
      </c>
      <c r="L3783" s="20">
        <v>12</v>
      </c>
    </row>
    <row r="3784" spans="1:12" x14ac:dyDescent="0.3">
      <c r="A3784" s="21">
        <v>43542</v>
      </c>
      <c r="B3784" s="20" t="s">
        <v>761</v>
      </c>
      <c r="C3784" s="20" t="s">
        <v>762</v>
      </c>
      <c r="D3784" s="20" t="s">
        <v>759</v>
      </c>
      <c r="E3784" s="20">
        <v>12240</v>
      </c>
      <c r="F3784" s="20" t="s">
        <v>1040</v>
      </c>
      <c r="G3784" s="20">
        <v>34</v>
      </c>
      <c r="H3784" s="20">
        <v>360</v>
      </c>
      <c r="I3784" s="20">
        <v>822.15</v>
      </c>
      <c r="J3784" s="20">
        <v>2019</v>
      </c>
      <c r="K3784" s="20">
        <v>3</v>
      </c>
      <c r="L3784" s="20">
        <v>12</v>
      </c>
    </row>
    <row r="3785" spans="1:12" x14ac:dyDescent="0.3">
      <c r="A3785" s="21">
        <v>43542</v>
      </c>
      <c r="B3785" s="20" t="s">
        <v>764</v>
      </c>
      <c r="C3785" s="20" t="s">
        <v>765</v>
      </c>
      <c r="D3785" s="20" t="s">
        <v>759</v>
      </c>
      <c r="E3785" s="20">
        <v>11160</v>
      </c>
      <c r="F3785" s="20" t="s">
        <v>1041</v>
      </c>
      <c r="G3785" s="20">
        <v>31</v>
      </c>
      <c r="H3785" s="20">
        <v>360</v>
      </c>
      <c r="I3785" s="20">
        <v>733.9</v>
      </c>
      <c r="J3785" s="20">
        <v>2019</v>
      </c>
      <c r="K3785" s="20">
        <v>3</v>
      </c>
      <c r="L3785" s="20">
        <v>12</v>
      </c>
    </row>
    <row r="3786" spans="1:12" x14ac:dyDescent="0.3">
      <c r="A3786" s="21">
        <v>43542</v>
      </c>
      <c r="B3786" s="20" t="s">
        <v>767</v>
      </c>
      <c r="C3786" s="20" t="s">
        <v>768</v>
      </c>
      <c r="D3786" s="20" t="s">
        <v>759</v>
      </c>
      <c r="E3786" s="20">
        <v>6840</v>
      </c>
      <c r="F3786" s="20" t="s">
        <v>1042</v>
      </c>
      <c r="G3786" s="20">
        <v>19</v>
      </c>
      <c r="H3786" s="20">
        <v>360</v>
      </c>
      <c r="I3786" s="20">
        <v>438.45</v>
      </c>
      <c r="J3786" s="20">
        <v>2019</v>
      </c>
      <c r="K3786" s="20">
        <v>3</v>
      </c>
      <c r="L3786" s="20">
        <v>12</v>
      </c>
    </row>
    <row r="3787" spans="1:12" x14ac:dyDescent="0.3">
      <c r="A3787" s="21">
        <v>43542</v>
      </c>
      <c r="B3787" s="20" t="s">
        <v>770</v>
      </c>
      <c r="C3787" s="20" t="s">
        <v>771</v>
      </c>
      <c r="D3787" s="20" t="s">
        <v>759</v>
      </c>
      <c r="E3787" s="20">
        <v>14040</v>
      </c>
      <c r="F3787" s="20" t="s">
        <v>1043</v>
      </c>
      <c r="G3787" s="20">
        <v>39</v>
      </c>
      <c r="H3787" s="20">
        <v>360</v>
      </c>
      <c r="I3787" s="20">
        <v>872</v>
      </c>
      <c r="J3787" s="20">
        <v>2019</v>
      </c>
      <c r="K3787" s="20">
        <v>3</v>
      </c>
      <c r="L3787" s="20">
        <v>12</v>
      </c>
    </row>
    <row r="3788" spans="1:12" x14ac:dyDescent="0.3">
      <c r="A3788" s="21">
        <v>43542</v>
      </c>
      <c r="B3788" s="20" t="s">
        <v>773</v>
      </c>
      <c r="C3788" s="20" t="s">
        <v>774</v>
      </c>
      <c r="D3788" s="20" t="s">
        <v>759</v>
      </c>
      <c r="E3788" s="20">
        <v>14400</v>
      </c>
      <c r="F3788" s="20" t="s">
        <v>1044</v>
      </c>
      <c r="G3788" s="20">
        <v>40</v>
      </c>
      <c r="H3788" s="20">
        <v>360</v>
      </c>
      <c r="I3788" s="20">
        <v>887.87</v>
      </c>
      <c r="J3788" s="20">
        <v>2019</v>
      </c>
      <c r="K3788" s="20">
        <v>3</v>
      </c>
      <c r="L3788" s="20">
        <v>12</v>
      </c>
    </row>
    <row r="3789" spans="1:12" x14ac:dyDescent="0.3">
      <c r="A3789" s="21">
        <v>43539</v>
      </c>
      <c r="B3789" s="20" t="s">
        <v>757</v>
      </c>
      <c r="C3789" s="20" t="s">
        <v>758</v>
      </c>
      <c r="D3789" s="20" t="s">
        <v>759</v>
      </c>
      <c r="E3789" s="20">
        <v>12600</v>
      </c>
      <c r="F3789" s="20" t="s">
        <v>1045</v>
      </c>
      <c r="G3789" s="20">
        <v>35</v>
      </c>
      <c r="H3789" s="20">
        <v>360</v>
      </c>
      <c r="I3789" s="20">
        <v>801.83</v>
      </c>
      <c r="J3789" s="20">
        <v>2019</v>
      </c>
      <c r="K3789" s="20">
        <v>3</v>
      </c>
      <c r="L3789" s="20">
        <v>11</v>
      </c>
    </row>
    <row r="3790" spans="1:12" x14ac:dyDescent="0.3">
      <c r="A3790" s="21">
        <v>43539</v>
      </c>
      <c r="B3790" s="20" t="s">
        <v>761</v>
      </c>
      <c r="C3790" s="20" t="s">
        <v>762</v>
      </c>
      <c r="D3790" s="20" t="s">
        <v>759</v>
      </c>
      <c r="E3790" s="20">
        <v>10800</v>
      </c>
      <c r="F3790" s="20" t="s">
        <v>1040</v>
      </c>
      <c r="G3790" s="20">
        <v>30</v>
      </c>
      <c r="H3790" s="20">
        <v>360</v>
      </c>
      <c r="I3790" s="20">
        <v>728.75</v>
      </c>
      <c r="J3790" s="20">
        <v>2019</v>
      </c>
      <c r="K3790" s="20">
        <v>3</v>
      </c>
      <c r="L3790" s="20">
        <v>11</v>
      </c>
    </row>
    <row r="3791" spans="1:12" x14ac:dyDescent="0.3">
      <c r="A3791" s="21">
        <v>43539</v>
      </c>
      <c r="B3791" s="20" t="s">
        <v>764</v>
      </c>
      <c r="C3791" s="20" t="s">
        <v>765</v>
      </c>
      <c r="D3791" s="20" t="s">
        <v>759</v>
      </c>
      <c r="E3791" s="20">
        <v>9720</v>
      </c>
      <c r="F3791" s="20" t="s">
        <v>1041</v>
      </c>
      <c r="G3791" s="20">
        <v>27</v>
      </c>
      <c r="H3791" s="20">
        <v>360</v>
      </c>
      <c r="I3791" s="20">
        <v>639.25</v>
      </c>
      <c r="J3791" s="20">
        <v>2019</v>
      </c>
      <c r="K3791" s="20">
        <v>3</v>
      </c>
      <c r="L3791" s="20">
        <v>11</v>
      </c>
    </row>
    <row r="3792" spans="1:12" x14ac:dyDescent="0.3">
      <c r="A3792" s="21">
        <v>43539</v>
      </c>
      <c r="B3792" s="20" t="s">
        <v>767</v>
      </c>
      <c r="C3792" s="20" t="s">
        <v>768</v>
      </c>
      <c r="D3792" s="20" t="s">
        <v>759</v>
      </c>
      <c r="E3792" s="20">
        <v>7920</v>
      </c>
      <c r="F3792" s="20" t="s">
        <v>1042</v>
      </c>
      <c r="G3792" s="20">
        <v>22</v>
      </c>
      <c r="H3792" s="20">
        <v>360</v>
      </c>
      <c r="I3792" s="20">
        <v>503.55</v>
      </c>
      <c r="J3792" s="20">
        <v>2019</v>
      </c>
      <c r="K3792" s="20">
        <v>3</v>
      </c>
      <c r="L3792" s="20">
        <v>11</v>
      </c>
    </row>
    <row r="3793" spans="1:12" x14ac:dyDescent="0.3">
      <c r="A3793" s="21">
        <v>43539</v>
      </c>
      <c r="B3793" s="20" t="s">
        <v>770</v>
      </c>
      <c r="C3793" s="20" t="s">
        <v>771</v>
      </c>
      <c r="D3793" s="20" t="s">
        <v>759</v>
      </c>
      <c r="E3793" s="20">
        <v>14040</v>
      </c>
      <c r="F3793" s="20" t="s">
        <v>1043</v>
      </c>
      <c r="G3793" s="20">
        <v>39</v>
      </c>
      <c r="H3793" s="20">
        <v>360</v>
      </c>
      <c r="I3793" s="20">
        <v>867.78</v>
      </c>
      <c r="J3793" s="20">
        <v>2019</v>
      </c>
      <c r="K3793" s="20">
        <v>3</v>
      </c>
      <c r="L3793" s="20">
        <v>11</v>
      </c>
    </row>
    <row r="3794" spans="1:12" x14ac:dyDescent="0.3">
      <c r="A3794" s="21">
        <v>43539</v>
      </c>
      <c r="B3794" s="20" t="s">
        <v>773</v>
      </c>
      <c r="C3794" s="20" t="s">
        <v>774</v>
      </c>
      <c r="D3794" s="20" t="s">
        <v>759</v>
      </c>
      <c r="E3794" s="20">
        <v>14400</v>
      </c>
      <c r="F3794" s="20" t="s">
        <v>1044</v>
      </c>
      <c r="G3794" s="20">
        <v>40</v>
      </c>
      <c r="H3794" s="20">
        <v>360</v>
      </c>
      <c r="I3794" s="20">
        <v>883.7</v>
      </c>
      <c r="J3794" s="20">
        <v>2019</v>
      </c>
      <c r="K3794" s="20">
        <v>3</v>
      </c>
      <c r="L3794" s="20">
        <v>11</v>
      </c>
    </row>
    <row r="3795" spans="1:12" x14ac:dyDescent="0.3">
      <c r="A3795" s="21">
        <v>43539</v>
      </c>
      <c r="B3795" s="20" t="s">
        <v>757</v>
      </c>
      <c r="C3795" s="20" t="s">
        <v>758</v>
      </c>
      <c r="D3795" s="20" t="s">
        <v>759</v>
      </c>
      <c r="E3795" s="20">
        <v>12240</v>
      </c>
      <c r="F3795" s="20" t="s">
        <v>1045</v>
      </c>
      <c r="G3795" s="20">
        <v>34</v>
      </c>
      <c r="H3795" s="20">
        <v>360</v>
      </c>
      <c r="I3795" s="20">
        <v>774.15</v>
      </c>
      <c r="J3795" s="20">
        <v>2019</v>
      </c>
      <c r="K3795" s="20">
        <v>3</v>
      </c>
      <c r="L3795" s="20">
        <v>11</v>
      </c>
    </row>
    <row r="3796" spans="1:12" x14ac:dyDescent="0.3">
      <c r="A3796" s="21">
        <v>43539</v>
      </c>
      <c r="B3796" s="20" t="s">
        <v>761</v>
      </c>
      <c r="C3796" s="20" t="s">
        <v>762</v>
      </c>
      <c r="D3796" s="20" t="s">
        <v>759</v>
      </c>
      <c r="E3796" s="20">
        <v>11880</v>
      </c>
      <c r="F3796" s="20" t="s">
        <v>1040</v>
      </c>
      <c r="G3796" s="20">
        <v>33</v>
      </c>
      <c r="H3796" s="20">
        <v>360</v>
      </c>
      <c r="I3796" s="20">
        <v>793.5</v>
      </c>
      <c r="J3796" s="20">
        <v>2019</v>
      </c>
      <c r="K3796" s="20">
        <v>3</v>
      </c>
      <c r="L3796" s="20">
        <v>11</v>
      </c>
    </row>
    <row r="3797" spans="1:12" x14ac:dyDescent="0.3">
      <c r="A3797" s="21">
        <v>43539</v>
      </c>
      <c r="B3797" s="20" t="s">
        <v>764</v>
      </c>
      <c r="C3797" s="20" t="s">
        <v>765</v>
      </c>
      <c r="D3797" s="20" t="s">
        <v>759</v>
      </c>
      <c r="E3797" s="20">
        <v>10440</v>
      </c>
      <c r="F3797" s="20" t="s">
        <v>1041</v>
      </c>
      <c r="G3797" s="20">
        <v>29</v>
      </c>
      <c r="H3797" s="20">
        <v>360</v>
      </c>
      <c r="I3797" s="20">
        <v>683.6</v>
      </c>
      <c r="J3797" s="20">
        <v>2019</v>
      </c>
      <c r="K3797" s="20">
        <v>3</v>
      </c>
      <c r="L3797" s="20">
        <v>11</v>
      </c>
    </row>
    <row r="3798" spans="1:12" x14ac:dyDescent="0.3">
      <c r="A3798" s="21">
        <v>43539</v>
      </c>
      <c r="B3798" s="20" t="s">
        <v>767</v>
      </c>
      <c r="C3798" s="20" t="s">
        <v>768</v>
      </c>
      <c r="D3798" s="20" t="s">
        <v>759</v>
      </c>
      <c r="E3798" s="20">
        <v>7560</v>
      </c>
      <c r="F3798" s="20" t="s">
        <v>1042</v>
      </c>
      <c r="G3798" s="20">
        <v>21</v>
      </c>
      <c r="H3798" s="20">
        <v>360</v>
      </c>
      <c r="I3798" s="20">
        <v>479.73</v>
      </c>
      <c r="J3798" s="20">
        <v>2019</v>
      </c>
      <c r="K3798" s="20">
        <v>3</v>
      </c>
      <c r="L3798" s="20">
        <v>11</v>
      </c>
    </row>
    <row r="3799" spans="1:12" x14ac:dyDescent="0.3">
      <c r="A3799" s="21">
        <v>43539</v>
      </c>
      <c r="B3799" s="20" t="s">
        <v>770</v>
      </c>
      <c r="C3799" s="20" t="s">
        <v>771</v>
      </c>
      <c r="D3799" s="20" t="s">
        <v>759</v>
      </c>
      <c r="E3799" s="20">
        <v>14040</v>
      </c>
      <c r="F3799" s="20" t="s">
        <v>1043</v>
      </c>
      <c r="G3799" s="20">
        <v>39</v>
      </c>
      <c r="H3799" s="20">
        <v>360</v>
      </c>
      <c r="I3799" s="20">
        <v>866.15</v>
      </c>
      <c r="J3799" s="20">
        <v>2019</v>
      </c>
      <c r="K3799" s="20">
        <v>3</v>
      </c>
      <c r="L3799" s="20">
        <v>11</v>
      </c>
    </row>
    <row r="3800" spans="1:12" x14ac:dyDescent="0.3">
      <c r="A3800" s="21">
        <v>43539</v>
      </c>
      <c r="B3800" s="20" t="s">
        <v>773</v>
      </c>
      <c r="C3800" s="20" t="s">
        <v>774</v>
      </c>
      <c r="D3800" s="20" t="s">
        <v>759</v>
      </c>
      <c r="E3800" s="20">
        <v>13680</v>
      </c>
      <c r="F3800" s="20" t="s">
        <v>1044</v>
      </c>
      <c r="G3800" s="20">
        <v>38</v>
      </c>
      <c r="H3800" s="20">
        <v>360</v>
      </c>
      <c r="I3800" s="20">
        <v>839.25</v>
      </c>
      <c r="J3800" s="20">
        <v>2019</v>
      </c>
      <c r="K3800" s="20">
        <v>3</v>
      </c>
      <c r="L3800" s="20">
        <v>11</v>
      </c>
    </row>
    <row r="3801" spans="1:12" x14ac:dyDescent="0.3">
      <c r="A3801" s="21">
        <v>43537</v>
      </c>
      <c r="B3801" s="20" t="s">
        <v>757</v>
      </c>
      <c r="C3801" s="20" t="s">
        <v>758</v>
      </c>
      <c r="D3801" s="20" t="s">
        <v>759</v>
      </c>
      <c r="E3801" s="20">
        <v>11880</v>
      </c>
      <c r="F3801" s="20" t="s">
        <v>1045</v>
      </c>
      <c r="G3801" s="20">
        <v>33</v>
      </c>
      <c r="H3801" s="20">
        <v>360</v>
      </c>
      <c r="I3801" s="20">
        <v>741.95</v>
      </c>
      <c r="J3801" s="20">
        <v>2019</v>
      </c>
      <c r="K3801" s="20">
        <v>3</v>
      </c>
      <c r="L3801" s="20">
        <v>11</v>
      </c>
    </row>
    <row r="3802" spans="1:12" x14ac:dyDescent="0.3">
      <c r="A3802" s="21">
        <v>43537</v>
      </c>
      <c r="B3802" s="20" t="s">
        <v>761</v>
      </c>
      <c r="C3802" s="20" t="s">
        <v>762</v>
      </c>
      <c r="D3802" s="20" t="s">
        <v>759</v>
      </c>
      <c r="E3802" s="20">
        <v>11880</v>
      </c>
      <c r="F3802" s="20" t="s">
        <v>1040</v>
      </c>
      <c r="G3802" s="20">
        <v>33</v>
      </c>
      <c r="H3802" s="20">
        <v>360</v>
      </c>
      <c r="I3802" s="20">
        <v>784.25</v>
      </c>
      <c r="J3802" s="20">
        <v>2019</v>
      </c>
      <c r="K3802" s="20">
        <v>3</v>
      </c>
      <c r="L3802" s="20">
        <v>11</v>
      </c>
    </row>
    <row r="3803" spans="1:12" x14ac:dyDescent="0.3">
      <c r="A3803" s="21">
        <v>43537</v>
      </c>
      <c r="B3803" s="20" t="s">
        <v>764</v>
      </c>
      <c r="C3803" s="20" t="s">
        <v>765</v>
      </c>
      <c r="D3803" s="20" t="s">
        <v>759</v>
      </c>
      <c r="E3803" s="20">
        <v>10800</v>
      </c>
      <c r="F3803" s="20" t="s">
        <v>1041</v>
      </c>
      <c r="G3803" s="20">
        <v>30</v>
      </c>
      <c r="H3803" s="20">
        <v>360</v>
      </c>
      <c r="I3803" s="20">
        <v>703.3</v>
      </c>
      <c r="J3803" s="20">
        <v>2019</v>
      </c>
      <c r="K3803" s="20">
        <v>3</v>
      </c>
      <c r="L3803" s="20">
        <v>11</v>
      </c>
    </row>
    <row r="3804" spans="1:12" x14ac:dyDescent="0.3">
      <c r="A3804" s="21">
        <v>43537</v>
      </c>
      <c r="B3804" s="20" t="s">
        <v>767</v>
      </c>
      <c r="C3804" s="20" t="s">
        <v>768</v>
      </c>
      <c r="D3804" s="20" t="s">
        <v>759</v>
      </c>
      <c r="E3804" s="20">
        <v>6840</v>
      </c>
      <c r="F3804" s="20" t="s">
        <v>1042</v>
      </c>
      <c r="G3804" s="20">
        <v>19</v>
      </c>
      <c r="H3804" s="20">
        <v>360</v>
      </c>
      <c r="I3804" s="20">
        <v>428.67</v>
      </c>
      <c r="J3804" s="20">
        <v>2019</v>
      </c>
      <c r="K3804" s="20">
        <v>3</v>
      </c>
      <c r="L3804" s="20">
        <v>11</v>
      </c>
    </row>
    <row r="3805" spans="1:12" x14ac:dyDescent="0.3">
      <c r="A3805" s="21">
        <v>43537</v>
      </c>
      <c r="B3805" s="20" t="s">
        <v>770</v>
      </c>
      <c r="C3805" s="20" t="s">
        <v>771</v>
      </c>
      <c r="D3805" s="20" t="s">
        <v>759</v>
      </c>
      <c r="E3805" s="20">
        <v>15480</v>
      </c>
      <c r="F3805" s="20" t="s">
        <v>1043</v>
      </c>
      <c r="G3805" s="20">
        <v>43</v>
      </c>
      <c r="H3805" s="20">
        <v>360</v>
      </c>
      <c r="I3805" s="20">
        <v>942.65</v>
      </c>
      <c r="J3805" s="20">
        <v>2019</v>
      </c>
      <c r="K3805" s="20">
        <v>3</v>
      </c>
      <c r="L3805" s="20">
        <v>11</v>
      </c>
    </row>
    <row r="3806" spans="1:12" x14ac:dyDescent="0.3">
      <c r="A3806" s="21">
        <v>43537</v>
      </c>
      <c r="B3806" s="20" t="s">
        <v>773</v>
      </c>
      <c r="C3806" s="20" t="s">
        <v>774</v>
      </c>
      <c r="D3806" s="20" t="s">
        <v>759</v>
      </c>
      <c r="E3806" s="20">
        <v>14040</v>
      </c>
      <c r="F3806" s="20" t="s">
        <v>1044</v>
      </c>
      <c r="G3806" s="20">
        <v>39</v>
      </c>
      <c r="H3806" s="20">
        <v>360</v>
      </c>
      <c r="I3806" s="20">
        <v>854.9</v>
      </c>
      <c r="J3806" s="20">
        <v>2019</v>
      </c>
      <c r="K3806" s="20">
        <v>3</v>
      </c>
      <c r="L3806" s="20">
        <v>11</v>
      </c>
    </row>
    <row r="3807" spans="1:12" x14ac:dyDescent="0.3">
      <c r="A3807" s="21">
        <v>43537</v>
      </c>
      <c r="B3807" s="20" t="s">
        <v>757</v>
      </c>
      <c r="C3807" s="20" t="s">
        <v>758</v>
      </c>
      <c r="D3807" s="20" t="s">
        <v>759</v>
      </c>
      <c r="E3807" s="20">
        <v>12960</v>
      </c>
      <c r="F3807" s="20" t="s">
        <v>1045</v>
      </c>
      <c r="G3807" s="20">
        <v>36</v>
      </c>
      <c r="H3807" s="20">
        <v>360</v>
      </c>
      <c r="I3807" s="20">
        <v>708.15</v>
      </c>
      <c r="J3807" s="20">
        <v>2019</v>
      </c>
      <c r="K3807" s="20">
        <v>3</v>
      </c>
      <c r="L3807" s="20">
        <v>11</v>
      </c>
    </row>
    <row r="3808" spans="1:12" x14ac:dyDescent="0.3">
      <c r="A3808" s="21">
        <v>43537</v>
      </c>
      <c r="B3808" s="20" t="s">
        <v>761</v>
      </c>
      <c r="C3808" s="20" t="s">
        <v>762</v>
      </c>
      <c r="D3808" s="20" t="s">
        <v>759</v>
      </c>
      <c r="E3808" s="20">
        <v>12600</v>
      </c>
      <c r="F3808" s="20" t="s">
        <v>1040</v>
      </c>
      <c r="G3808" s="20">
        <v>35</v>
      </c>
      <c r="H3808" s="20">
        <v>360</v>
      </c>
      <c r="I3808" s="20">
        <v>823.15</v>
      </c>
      <c r="J3808" s="20">
        <v>2019</v>
      </c>
      <c r="K3808" s="20">
        <v>3</v>
      </c>
      <c r="L3808" s="20">
        <v>11</v>
      </c>
    </row>
    <row r="3809" spans="1:12" x14ac:dyDescent="0.3">
      <c r="A3809" s="21">
        <v>43537</v>
      </c>
      <c r="B3809" s="20" t="s">
        <v>764</v>
      </c>
      <c r="C3809" s="20" t="s">
        <v>765</v>
      </c>
      <c r="D3809" s="20" t="s">
        <v>759</v>
      </c>
      <c r="E3809" s="20">
        <v>8640</v>
      </c>
      <c r="F3809" s="20" t="s">
        <v>1041</v>
      </c>
      <c r="G3809" s="20">
        <v>24</v>
      </c>
      <c r="H3809" s="20">
        <v>360</v>
      </c>
      <c r="I3809" s="20">
        <v>560.6</v>
      </c>
      <c r="J3809" s="20">
        <v>2019</v>
      </c>
      <c r="K3809" s="20">
        <v>3</v>
      </c>
      <c r="L3809" s="20">
        <v>11</v>
      </c>
    </row>
    <row r="3810" spans="1:12" x14ac:dyDescent="0.3">
      <c r="A3810" s="21">
        <v>43537</v>
      </c>
      <c r="B3810" s="20" t="s">
        <v>767</v>
      </c>
      <c r="C3810" s="20" t="s">
        <v>768</v>
      </c>
      <c r="D3810" s="20" t="s">
        <v>759</v>
      </c>
      <c r="E3810" s="20">
        <v>5760</v>
      </c>
      <c r="F3810" s="20" t="s">
        <v>1042</v>
      </c>
      <c r="G3810" s="20">
        <v>16</v>
      </c>
      <c r="H3810" s="20">
        <v>360</v>
      </c>
      <c r="I3810" s="20">
        <v>358.4</v>
      </c>
      <c r="J3810" s="20">
        <v>2019</v>
      </c>
      <c r="K3810" s="20">
        <v>3</v>
      </c>
      <c r="L3810" s="20">
        <v>11</v>
      </c>
    </row>
    <row r="3811" spans="1:12" x14ac:dyDescent="0.3">
      <c r="A3811" s="21">
        <v>43537</v>
      </c>
      <c r="B3811" s="20" t="s">
        <v>770</v>
      </c>
      <c r="C3811" s="20" t="s">
        <v>771</v>
      </c>
      <c r="D3811" s="20" t="s">
        <v>759</v>
      </c>
      <c r="E3811" s="20">
        <v>14400</v>
      </c>
      <c r="F3811" s="20" t="s">
        <v>1043</v>
      </c>
      <c r="G3811" s="20">
        <v>40</v>
      </c>
      <c r="H3811" s="20">
        <v>360</v>
      </c>
      <c r="I3811" s="20">
        <v>878.5</v>
      </c>
      <c r="J3811" s="20">
        <v>2019</v>
      </c>
      <c r="K3811" s="20">
        <v>3</v>
      </c>
      <c r="L3811" s="20">
        <v>11</v>
      </c>
    </row>
    <row r="3812" spans="1:12" x14ac:dyDescent="0.3">
      <c r="A3812" s="21">
        <v>43537</v>
      </c>
      <c r="B3812" s="20" t="s">
        <v>773</v>
      </c>
      <c r="C3812" s="20" t="s">
        <v>774</v>
      </c>
      <c r="D3812" s="20" t="s">
        <v>759</v>
      </c>
      <c r="E3812" s="20">
        <v>14400</v>
      </c>
      <c r="F3812" s="20" t="s">
        <v>1044</v>
      </c>
      <c r="G3812" s="20">
        <v>40</v>
      </c>
      <c r="H3812" s="20">
        <v>360</v>
      </c>
      <c r="I3812" s="20">
        <v>878</v>
      </c>
      <c r="J3812" s="20">
        <v>2019</v>
      </c>
      <c r="K3812" s="20">
        <v>3</v>
      </c>
      <c r="L3812" s="20">
        <v>11</v>
      </c>
    </row>
    <row r="3813" spans="1:12" x14ac:dyDescent="0.3">
      <c r="A3813" s="21">
        <v>43536</v>
      </c>
      <c r="B3813" s="20" t="s">
        <v>757</v>
      </c>
      <c r="C3813" s="20" t="s">
        <v>758</v>
      </c>
      <c r="D3813" s="20" t="s">
        <v>759</v>
      </c>
      <c r="E3813" s="20">
        <v>11520</v>
      </c>
      <c r="F3813" s="20" t="s">
        <v>1047</v>
      </c>
      <c r="G3813" s="20">
        <v>32</v>
      </c>
      <c r="H3813" s="20">
        <v>360</v>
      </c>
      <c r="I3813" s="20">
        <v>727.35</v>
      </c>
      <c r="J3813" s="20">
        <v>2019</v>
      </c>
      <c r="K3813" s="20">
        <v>3</v>
      </c>
      <c r="L3813" s="20">
        <v>11</v>
      </c>
    </row>
    <row r="3814" spans="1:12" x14ac:dyDescent="0.3">
      <c r="A3814" s="21">
        <v>43536</v>
      </c>
      <c r="B3814" s="20" t="s">
        <v>761</v>
      </c>
      <c r="C3814" s="20" t="s">
        <v>762</v>
      </c>
      <c r="D3814" s="20" t="s">
        <v>759</v>
      </c>
      <c r="E3814" s="20">
        <v>9720</v>
      </c>
      <c r="F3814" s="20" t="s">
        <v>1048</v>
      </c>
      <c r="G3814" s="20">
        <v>27</v>
      </c>
      <c r="H3814" s="20">
        <v>360</v>
      </c>
      <c r="I3814" s="20">
        <v>650.04999999999995</v>
      </c>
      <c r="J3814" s="20">
        <v>2019</v>
      </c>
      <c r="K3814" s="20">
        <v>3</v>
      </c>
      <c r="L3814" s="20">
        <v>11</v>
      </c>
    </row>
    <row r="3815" spans="1:12" x14ac:dyDescent="0.3">
      <c r="A3815" s="21">
        <v>43536</v>
      </c>
      <c r="B3815" s="20" t="s">
        <v>764</v>
      </c>
      <c r="C3815" s="20" t="s">
        <v>765</v>
      </c>
      <c r="D3815" s="20" t="s">
        <v>759</v>
      </c>
      <c r="E3815" s="20">
        <v>10080</v>
      </c>
      <c r="F3815" s="20" t="s">
        <v>1049</v>
      </c>
      <c r="G3815" s="20">
        <v>28</v>
      </c>
      <c r="H3815" s="20">
        <v>360</v>
      </c>
      <c r="I3815" s="20">
        <v>663.95</v>
      </c>
      <c r="J3815" s="20">
        <v>2019</v>
      </c>
      <c r="K3815" s="20">
        <v>3</v>
      </c>
      <c r="L3815" s="20">
        <v>11</v>
      </c>
    </row>
    <row r="3816" spans="1:12" x14ac:dyDescent="0.3">
      <c r="A3816" s="21">
        <v>43536</v>
      </c>
      <c r="B3816" s="20" t="s">
        <v>767</v>
      </c>
      <c r="C3816" s="20" t="s">
        <v>768</v>
      </c>
      <c r="D3816" s="20" t="s">
        <v>759</v>
      </c>
      <c r="E3816" s="20">
        <v>7560</v>
      </c>
      <c r="F3816" s="20" t="s">
        <v>1050</v>
      </c>
      <c r="G3816" s="20">
        <v>21</v>
      </c>
      <c r="H3816" s="20">
        <v>360</v>
      </c>
      <c r="I3816" s="20">
        <v>476.3</v>
      </c>
      <c r="J3816" s="20">
        <v>2019</v>
      </c>
      <c r="K3816" s="20">
        <v>3</v>
      </c>
      <c r="L3816" s="20">
        <v>11</v>
      </c>
    </row>
    <row r="3817" spans="1:12" x14ac:dyDescent="0.3">
      <c r="A3817" s="21">
        <v>43536</v>
      </c>
      <c r="B3817" s="20" t="s">
        <v>770</v>
      </c>
      <c r="C3817" s="20" t="s">
        <v>771</v>
      </c>
      <c r="D3817" s="20" t="s">
        <v>759</v>
      </c>
      <c r="E3817" s="20">
        <v>13680</v>
      </c>
      <c r="F3817" s="20" t="s">
        <v>1051</v>
      </c>
      <c r="G3817" s="20">
        <v>38</v>
      </c>
      <c r="H3817" s="20">
        <v>360</v>
      </c>
      <c r="I3817" s="20">
        <v>845.75</v>
      </c>
      <c r="J3817" s="20">
        <v>2019</v>
      </c>
      <c r="K3817" s="20">
        <v>3</v>
      </c>
      <c r="L3817" s="20">
        <v>11</v>
      </c>
    </row>
    <row r="3818" spans="1:12" x14ac:dyDescent="0.3">
      <c r="A3818" s="21">
        <v>43536</v>
      </c>
      <c r="B3818" s="20" t="s">
        <v>773</v>
      </c>
      <c r="C3818" s="20" t="s">
        <v>774</v>
      </c>
      <c r="D3818" s="20" t="s">
        <v>759</v>
      </c>
      <c r="E3818" s="20">
        <v>13680</v>
      </c>
      <c r="F3818" s="20" t="s">
        <v>1052</v>
      </c>
      <c r="G3818" s="20">
        <v>38</v>
      </c>
      <c r="H3818" s="20">
        <v>360</v>
      </c>
      <c r="I3818" s="20">
        <v>844.75</v>
      </c>
      <c r="J3818" s="20">
        <v>2019</v>
      </c>
      <c r="K3818" s="20">
        <v>3</v>
      </c>
      <c r="L3818" s="20">
        <v>11</v>
      </c>
    </row>
    <row r="3819" spans="1:12" x14ac:dyDescent="0.3">
      <c r="A3819" s="21">
        <v>43536</v>
      </c>
      <c r="B3819" s="20" t="s">
        <v>757</v>
      </c>
      <c r="C3819" s="20" t="s">
        <v>758</v>
      </c>
      <c r="D3819" s="20" t="s">
        <v>759</v>
      </c>
      <c r="E3819" s="20">
        <v>11880</v>
      </c>
      <c r="F3819" s="20" t="s">
        <v>1047</v>
      </c>
      <c r="G3819" s="20">
        <v>33</v>
      </c>
      <c r="H3819" s="20">
        <v>360</v>
      </c>
      <c r="I3819" s="20">
        <v>743.45</v>
      </c>
      <c r="J3819" s="20">
        <v>2019</v>
      </c>
      <c r="K3819" s="20">
        <v>3</v>
      </c>
      <c r="L3819" s="20">
        <v>11</v>
      </c>
    </row>
    <row r="3820" spans="1:12" x14ac:dyDescent="0.3">
      <c r="A3820" s="21">
        <v>43536</v>
      </c>
      <c r="B3820" s="20" t="s">
        <v>761</v>
      </c>
      <c r="C3820" s="20" t="s">
        <v>762</v>
      </c>
      <c r="D3820" s="20" t="s">
        <v>759</v>
      </c>
      <c r="E3820" s="20">
        <v>11520</v>
      </c>
      <c r="F3820" s="20" t="s">
        <v>1048</v>
      </c>
      <c r="G3820" s="20">
        <v>32</v>
      </c>
      <c r="H3820" s="20">
        <v>360</v>
      </c>
      <c r="I3820" s="20">
        <v>756.83</v>
      </c>
      <c r="J3820" s="20">
        <v>2019</v>
      </c>
      <c r="K3820" s="20">
        <v>3</v>
      </c>
      <c r="L3820" s="20">
        <v>11</v>
      </c>
    </row>
    <row r="3821" spans="1:12" x14ac:dyDescent="0.3">
      <c r="A3821" s="21">
        <v>43536</v>
      </c>
      <c r="B3821" s="20" t="s">
        <v>764</v>
      </c>
      <c r="C3821" s="20" t="s">
        <v>765</v>
      </c>
      <c r="D3821" s="20" t="s">
        <v>759</v>
      </c>
      <c r="E3821" s="20">
        <v>10440</v>
      </c>
      <c r="F3821" s="20" t="s">
        <v>1049</v>
      </c>
      <c r="G3821" s="20">
        <v>29</v>
      </c>
      <c r="H3821" s="20">
        <v>360</v>
      </c>
      <c r="I3821" s="20">
        <v>681.45</v>
      </c>
      <c r="J3821" s="20">
        <v>2019</v>
      </c>
      <c r="K3821" s="20">
        <v>3</v>
      </c>
      <c r="L3821" s="20">
        <v>11</v>
      </c>
    </row>
    <row r="3822" spans="1:12" x14ac:dyDescent="0.3">
      <c r="A3822" s="21">
        <v>43536</v>
      </c>
      <c r="B3822" s="20" t="s">
        <v>767</v>
      </c>
      <c r="C3822" s="20" t="s">
        <v>768</v>
      </c>
      <c r="D3822" s="20" t="s">
        <v>759</v>
      </c>
      <c r="E3822" s="20">
        <v>7560</v>
      </c>
      <c r="F3822" s="20" t="s">
        <v>1050</v>
      </c>
      <c r="G3822" s="20">
        <v>21</v>
      </c>
      <c r="H3822" s="20">
        <v>360</v>
      </c>
      <c r="I3822" s="20">
        <v>475.45</v>
      </c>
      <c r="J3822" s="20">
        <v>2019</v>
      </c>
      <c r="K3822" s="20">
        <v>3</v>
      </c>
      <c r="L3822" s="20">
        <v>11</v>
      </c>
    </row>
    <row r="3823" spans="1:12" x14ac:dyDescent="0.3">
      <c r="A3823" s="21">
        <v>43536</v>
      </c>
      <c r="B3823" s="20" t="s">
        <v>770</v>
      </c>
      <c r="C3823" s="20" t="s">
        <v>771</v>
      </c>
      <c r="D3823" s="20" t="s">
        <v>759</v>
      </c>
      <c r="E3823" s="20">
        <v>14400</v>
      </c>
      <c r="F3823" s="20" t="s">
        <v>1051</v>
      </c>
      <c r="G3823" s="20">
        <v>40</v>
      </c>
      <c r="H3823" s="20">
        <v>360</v>
      </c>
      <c r="I3823" s="20">
        <v>884.45</v>
      </c>
      <c r="J3823" s="20">
        <v>2019</v>
      </c>
      <c r="K3823" s="20">
        <v>3</v>
      </c>
      <c r="L3823" s="20">
        <v>11</v>
      </c>
    </row>
    <row r="3824" spans="1:12" x14ac:dyDescent="0.3">
      <c r="A3824" s="21">
        <v>43536</v>
      </c>
      <c r="B3824" s="20" t="s">
        <v>773</v>
      </c>
      <c r="C3824" s="20" t="s">
        <v>774</v>
      </c>
      <c r="D3824" s="20" t="s">
        <v>759</v>
      </c>
      <c r="E3824" s="20">
        <v>14040</v>
      </c>
      <c r="F3824" s="20" t="s">
        <v>1052</v>
      </c>
      <c r="G3824" s="20">
        <v>39</v>
      </c>
      <c r="H3824" s="20">
        <v>360</v>
      </c>
      <c r="I3824" s="20">
        <v>862.75</v>
      </c>
      <c r="J3824" s="20">
        <v>2019</v>
      </c>
      <c r="K3824" s="20">
        <v>3</v>
      </c>
      <c r="L3824" s="20">
        <v>11</v>
      </c>
    </row>
    <row r="3825" spans="1:12" x14ac:dyDescent="0.3">
      <c r="A3825" s="21">
        <v>43536</v>
      </c>
      <c r="B3825" s="20" t="s">
        <v>757</v>
      </c>
      <c r="C3825" s="20" t="s">
        <v>758</v>
      </c>
      <c r="D3825" s="20" t="s">
        <v>759</v>
      </c>
      <c r="E3825" s="20">
        <v>12600</v>
      </c>
      <c r="F3825" s="20" t="s">
        <v>1047</v>
      </c>
      <c r="G3825" s="20">
        <v>35</v>
      </c>
      <c r="H3825" s="20">
        <v>360</v>
      </c>
      <c r="I3825" s="20">
        <v>787.65</v>
      </c>
      <c r="J3825" s="20">
        <v>2019</v>
      </c>
      <c r="K3825" s="20">
        <v>3</v>
      </c>
      <c r="L3825" s="20">
        <v>11</v>
      </c>
    </row>
    <row r="3826" spans="1:12" x14ac:dyDescent="0.3">
      <c r="A3826" s="21">
        <v>43536</v>
      </c>
      <c r="B3826" s="20" t="s">
        <v>761</v>
      </c>
      <c r="C3826" s="20" t="s">
        <v>762</v>
      </c>
      <c r="D3826" s="20" t="s">
        <v>759</v>
      </c>
      <c r="E3826" s="20">
        <v>11160</v>
      </c>
      <c r="F3826" s="20" t="s">
        <v>1048</v>
      </c>
      <c r="G3826" s="20">
        <v>31</v>
      </c>
      <c r="H3826" s="20">
        <v>360</v>
      </c>
      <c r="I3826" s="20">
        <v>734.3</v>
      </c>
      <c r="J3826" s="20">
        <v>2019</v>
      </c>
      <c r="K3826" s="20">
        <v>3</v>
      </c>
      <c r="L3826" s="20">
        <v>11</v>
      </c>
    </row>
    <row r="3827" spans="1:12" x14ac:dyDescent="0.3">
      <c r="A3827" s="21">
        <v>43536</v>
      </c>
      <c r="B3827" s="20" t="s">
        <v>764</v>
      </c>
      <c r="C3827" s="20" t="s">
        <v>765</v>
      </c>
      <c r="D3827" s="20" t="s">
        <v>759</v>
      </c>
      <c r="E3827" s="20">
        <v>10800</v>
      </c>
      <c r="F3827" s="20" t="s">
        <v>1049</v>
      </c>
      <c r="G3827" s="20">
        <v>30</v>
      </c>
      <c r="H3827" s="20">
        <v>360</v>
      </c>
      <c r="I3827" s="20">
        <v>703.6</v>
      </c>
      <c r="J3827" s="20">
        <v>2019</v>
      </c>
      <c r="K3827" s="20">
        <v>3</v>
      </c>
      <c r="L3827" s="20">
        <v>11</v>
      </c>
    </row>
    <row r="3828" spans="1:12" x14ac:dyDescent="0.3">
      <c r="A3828" s="21">
        <v>43536</v>
      </c>
      <c r="B3828" s="20" t="s">
        <v>767</v>
      </c>
      <c r="C3828" s="20" t="s">
        <v>768</v>
      </c>
      <c r="D3828" s="20" t="s">
        <v>759</v>
      </c>
      <c r="E3828" s="20">
        <v>7200</v>
      </c>
      <c r="F3828" s="20" t="s">
        <v>1050</v>
      </c>
      <c r="G3828" s="20">
        <v>20</v>
      </c>
      <c r="H3828" s="20">
        <v>360</v>
      </c>
      <c r="I3828" s="20">
        <v>454.27</v>
      </c>
      <c r="J3828" s="20">
        <v>2019</v>
      </c>
      <c r="K3828" s="20">
        <v>3</v>
      </c>
      <c r="L3828" s="20">
        <v>11</v>
      </c>
    </row>
    <row r="3829" spans="1:12" x14ac:dyDescent="0.3">
      <c r="A3829" s="21">
        <v>43536</v>
      </c>
      <c r="B3829" s="20" t="s">
        <v>770</v>
      </c>
      <c r="C3829" s="20" t="s">
        <v>771</v>
      </c>
      <c r="D3829" s="20" t="s">
        <v>759</v>
      </c>
      <c r="E3829" s="20">
        <v>14760</v>
      </c>
      <c r="F3829" s="20" t="s">
        <v>1051</v>
      </c>
      <c r="G3829" s="20">
        <v>41</v>
      </c>
      <c r="H3829" s="20">
        <v>360</v>
      </c>
      <c r="I3829" s="20">
        <v>909.75</v>
      </c>
      <c r="J3829" s="20">
        <v>2019</v>
      </c>
      <c r="K3829" s="20">
        <v>3</v>
      </c>
      <c r="L3829" s="20">
        <v>11</v>
      </c>
    </row>
    <row r="3830" spans="1:12" x14ac:dyDescent="0.3">
      <c r="A3830" s="21">
        <v>43536</v>
      </c>
      <c r="B3830" s="20" t="s">
        <v>773</v>
      </c>
      <c r="C3830" s="20" t="s">
        <v>774</v>
      </c>
      <c r="D3830" s="20" t="s">
        <v>759</v>
      </c>
      <c r="E3830" s="20">
        <v>14400</v>
      </c>
      <c r="F3830" s="20" t="s">
        <v>1052</v>
      </c>
      <c r="G3830" s="20">
        <v>40</v>
      </c>
      <c r="H3830" s="20">
        <v>360</v>
      </c>
      <c r="I3830" s="20">
        <v>884.95</v>
      </c>
      <c r="J3830" s="20">
        <v>2019</v>
      </c>
      <c r="K3830" s="20">
        <v>3</v>
      </c>
      <c r="L3830" s="20">
        <v>11</v>
      </c>
    </row>
    <row r="3831" spans="1:12" x14ac:dyDescent="0.3">
      <c r="A3831" s="21">
        <v>43536</v>
      </c>
      <c r="B3831" s="20" t="s">
        <v>757</v>
      </c>
      <c r="C3831" s="20" t="s">
        <v>758</v>
      </c>
      <c r="D3831" s="20" t="s">
        <v>759</v>
      </c>
      <c r="E3831" s="20">
        <v>11880</v>
      </c>
      <c r="F3831" s="20" t="s">
        <v>1047</v>
      </c>
      <c r="G3831" s="20">
        <v>33</v>
      </c>
      <c r="H3831" s="20">
        <v>360</v>
      </c>
      <c r="I3831" s="20">
        <v>741.91</v>
      </c>
      <c r="J3831" s="20">
        <v>2019</v>
      </c>
      <c r="K3831" s="20">
        <v>3</v>
      </c>
      <c r="L3831" s="20">
        <v>11</v>
      </c>
    </row>
    <row r="3832" spans="1:12" x14ac:dyDescent="0.3">
      <c r="A3832" s="21">
        <v>43536</v>
      </c>
      <c r="B3832" s="20" t="s">
        <v>761</v>
      </c>
      <c r="C3832" s="20" t="s">
        <v>762</v>
      </c>
      <c r="D3832" s="20" t="s">
        <v>759</v>
      </c>
      <c r="E3832" s="20">
        <v>11520</v>
      </c>
      <c r="F3832" s="20" t="s">
        <v>1048</v>
      </c>
      <c r="G3832" s="20">
        <v>32</v>
      </c>
      <c r="H3832" s="20">
        <v>360</v>
      </c>
      <c r="I3832" s="20">
        <v>758.8</v>
      </c>
      <c r="J3832" s="20">
        <v>2019</v>
      </c>
      <c r="K3832" s="20">
        <v>3</v>
      </c>
      <c r="L3832" s="20">
        <v>11</v>
      </c>
    </row>
    <row r="3833" spans="1:12" x14ac:dyDescent="0.3">
      <c r="A3833" s="21">
        <v>43536</v>
      </c>
      <c r="B3833" s="20" t="s">
        <v>764</v>
      </c>
      <c r="C3833" s="20" t="s">
        <v>765</v>
      </c>
      <c r="D3833" s="20" t="s">
        <v>759</v>
      </c>
      <c r="E3833" s="20">
        <v>10440</v>
      </c>
      <c r="F3833" s="20" t="s">
        <v>1049</v>
      </c>
      <c r="G3833" s="20">
        <v>29</v>
      </c>
      <c r="H3833" s="20">
        <v>360</v>
      </c>
      <c r="I3833" s="20">
        <v>682.9</v>
      </c>
      <c r="J3833" s="20">
        <v>2019</v>
      </c>
      <c r="K3833" s="20">
        <v>3</v>
      </c>
      <c r="L3833" s="20">
        <v>11</v>
      </c>
    </row>
    <row r="3834" spans="1:12" x14ac:dyDescent="0.3">
      <c r="A3834" s="21">
        <v>43536</v>
      </c>
      <c r="B3834" s="20" t="s">
        <v>767</v>
      </c>
      <c r="C3834" s="20" t="s">
        <v>768</v>
      </c>
      <c r="D3834" s="20" t="s">
        <v>759</v>
      </c>
      <c r="E3834" s="20">
        <v>7560</v>
      </c>
      <c r="F3834" s="20" t="s">
        <v>1050</v>
      </c>
      <c r="G3834" s="20">
        <v>21</v>
      </c>
      <c r="H3834" s="20">
        <v>360</v>
      </c>
      <c r="I3834" s="20">
        <v>479.5</v>
      </c>
      <c r="J3834" s="20">
        <v>2019</v>
      </c>
      <c r="K3834" s="20">
        <v>3</v>
      </c>
      <c r="L3834" s="20">
        <v>11</v>
      </c>
    </row>
    <row r="3835" spans="1:12" x14ac:dyDescent="0.3">
      <c r="A3835" s="21">
        <v>43536</v>
      </c>
      <c r="B3835" s="20" t="s">
        <v>770</v>
      </c>
      <c r="C3835" s="20" t="s">
        <v>771</v>
      </c>
      <c r="D3835" s="20" t="s">
        <v>759</v>
      </c>
      <c r="E3835" s="20">
        <v>14040</v>
      </c>
      <c r="F3835" s="20" t="s">
        <v>1051</v>
      </c>
      <c r="G3835" s="20">
        <v>39</v>
      </c>
      <c r="H3835" s="20">
        <v>360</v>
      </c>
      <c r="I3835" s="20">
        <v>866.45</v>
      </c>
      <c r="J3835" s="20">
        <v>2019</v>
      </c>
      <c r="K3835" s="20">
        <v>3</v>
      </c>
      <c r="L3835" s="20">
        <v>11</v>
      </c>
    </row>
    <row r="3836" spans="1:12" x14ac:dyDescent="0.3">
      <c r="A3836" s="21">
        <v>43536</v>
      </c>
      <c r="B3836" s="20" t="s">
        <v>773</v>
      </c>
      <c r="C3836" s="20" t="s">
        <v>774</v>
      </c>
      <c r="D3836" s="20" t="s">
        <v>759</v>
      </c>
      <c r="E3836" s="20">
        <v>14040</v>
      </c>
      <c r="F3836" s="20" t="s">
        <v>1052</v>
      </c>
      <c r="G3836" s="20">
        <v>39</v>
      </c>
      <c r="H3836" s="20">
        <v>360</v>
      </c>
      <c r="I3836" s="20">
        <v>865.7</v>
      </c>
      <c r="J3836" s="20">
        <v>2019</v>
      </c>
      <c r="K3836" s="20">
        <v>3</v>
      </c>
      <c r="L3836" s="20">
        <v>11</v>
      </c>
    </row>
    <row r="3837" spans="1:12" x14ac:dyDescent="0.3">
      <c r="A3837" s="21">
        <v>43531</v>
      </c>
      <c r="B3837" s="20" t="s">
        <v>757</v>
      </c>
      <c r="C3837" s="20" t="s">
        <v>758</v>
      </c>
      <c r="D3837" s="20" t="s">
        <v>759</v>
      </c>
      <c r="E3837" s="20">
        <v>12240</v>
      </c>
      <c r="F3837" s="20" t="s">
        <v>1047</v>
      </c>
      <c r="G3837" s="20">
        <v>34</v>
      </c>
      <c r="H3837" s="20">
        <v>360</v>
      </c>
      <c r="I3837" s="20">
        <v>769.3</v>
      </c>
      <c r="J3837" s="20">
        <v>2019</v>
      </c>
      <c r="K3837" s="20">
        <v>3</v>
      </c>
      <c r="L3837" s="20">
        <v>10</v>
      </c>
    </row>
    <row r="3838" spans="1:12" x14ac:dyDescent="0.3">
      <c r="A3838" s="21">
        <v>43531</v>
      </c>
      <c r="B3838" s="20" t="s">
        <v>761</v>
      </c>
      <c r="C3838" s="20" t="s">
        <v>762</v>
      </c>
      <c r="D3838" s="20" t="s">
        <v>759</v>
      </c>
      <c r="E3838" s="20">
        <v>12600</v>
      </c>
      <c r="F3838" s="20" t="s">
        <v>1048</v>
      </c>
      <c r="G3838" s="20">
        <v>35</v>
      </c>
      <c r="H3838" s="20">
        <v>360</v>
      </c>
      <c r="I3838" s="20">
        <v>834.24</v>
      </c>
      <c r="J3838" s="20">
        <v>2019</v>
      </c>
      <c r="K3838" s="20">
        <v>3</v>
      </c>
      <c r="L3838" s="20">
        <v>10</v>
      </c>
    </row>
    <row r="3839" spans="1:12" x14ac:dyDescent="0.3">
      <c r="A3839" s="21">
        <v>43531</v>
      </c>
      <c r="B3839" s="20" t="s">
        <v>764</v>
      </c>
      <c r="C3839" s="20" t="s">
        <v>765</v>
      </c>
      <c r="D3839" s="20" t="s">
        <v>759</v>
      </c>
      <c r="E3839" s="20">
        <v>10080</v>
      </c>
      <c r="F3839" s="20" t="s">
        <v>1049</v>
      </c>
      <c r="G3839" s="20">
        <v>28</v>
      </c>
      <c r="H3839" s="20">
        <v>360</v>
      </c>
      <c r="I3839" s="20">
        <v>663.75</v>
      </c>
      <c r="J3839" s="20">
        <v>2019</v>
      </c>
      <c r="K3839" s="20">
        <v>3</v>
      </c>
      <c r="L3839" s="20">
        <v>10</v>
      </c>
    </row>
    <row r="3840" spans="1:12" x14ac:dyDescent="0.3">
      <c r="A3840" s="21">
        <v>43531</v>
      </c>
      <c r="B3840" s="20" t="s">
        <v>767</v>
      </c>
      <c r="C3840" s="20" t="s">
        <v>768</v>
      </c>
      <c r="D3840" s="20" t="s">
        <v>759</v>
      </c>
      <c r="E3840" s="20">
        <v>7560</v>
      </c>
      <c r="F3840" s="20" t="s">
        <v>1050</v>
      </c>
      <c r="G3840" s="20">
        <v>21</v>
      </c>
      <c r="H3840" s="20">
        <v>360</v>
      </c>
      <c r="I3840" s="20">
        <v>479.9</v>
      </c>
      <c r="J3840" s="20">
        <v>2019</v>
      </c>
      <c r="K3840" s="20">
        <v>3</v>
      </c>
      <c r="L3840" s="20">
        <v>10</v>
      </c>
    </row>
    <row r="3841" spans="1:12" x14ac:dyDescent="0.3">
      <c r="A3841" s="21">
        <v>43531</v>
      </c>
      <c r="B3841" s="20" t="s">
        <v>770</v>
      </c>
      <c r="C3841" s="20" t="s">
        <v>771</v>
      </c>
      <c r="D3841" s="20" t="s">
        <v>759</v>
      </c>
      <c r="E3841" s="20">
        <v>14400</v>
      </c>
      <c r="F3841" s="20" t="s">
        <v>1051</v>
      </c>
      <c r="G3841" s="20">
        <v>40</v>
      </c>
      <c r="H3841" s="20">
        <v>360</v>
      </c>
      <c r="I3841" s="20">
        <v>890.85</v>
      </c>
      <c r="J3841" s="20">
        <v>2019</v>
      </c>
      <c r="K3841" s="20">
        <v>3</v>
      </c>
      <c r="L3841" s="20">
        <v>10</v>
      </c>
    </row>
    <row r="3842" spans="1:12" x14ac:dyDescent="0.3">
      <c r="A3842" s="21">
        <v>43531</v>
      </c>
      <c r="B3842" s="20" t="s">
        <v>773</v>
      </c>
      <c r="C3842" s="20" t="s">
        <v>774</v>
      </c>
      <c r="D3842" s="20" t="s">
        <v>759</v>
      </c>
      <c r="E3842" s="20">
        <v>14760</v>
      </c>
      <c r="F3842" s="20" t="s">
        <v>1052</v>
      </c>
      <c r="G3842" s="20">
        <v>41</v>
      </c>
      <c r="H3842" s="20">
        <v>360</v>
      </c>
      <c r="I3842" s="20">
        <v>909.8</v>
      </c>
      <c r="J3842" s="20">
        <v>2019</v>
      </c>
      <c r="K3842" s="20">
        <v>3</v>
      </c>
      <c r="L3842" s="20">
        <v>10</v>
      </c>
    </row>
    <row r="3843" spans="1:12" x14ac:dyDescent="0.3">
      <c r="A3843" s="21">
        <v>43531</v>
      </c>
      <c r="B3843" s="20" t="s">
        <v>757</v>
      </c>
      <c r="C3843" s="20" t="s">
        <v>758</v>
      </c>
      <c r="D3843" s="20" t="s">
        <v>759</v>
      </c>
      <c r="E3843" s="20">
        <v>12240</v>
      </c>
      <c r="F3843" s="20" t="s">
        <v>1047</v>
      </c>
      <c r="G3843" s="20">
        <v>34</v>
      </c>
      <c r="H3843" s="20">
        <v>360</v>
      </c>
      <c r="I3843" s="20">
        <v>776.6</v>
      </c>
      <c r="J3843" s="20">
        <v>2019</v>
      </c>
      <c r="K3843" s="20">
        <v>3</v>
      </c>
      <c r="L3843" s="20">
        <v>10</v>
      </c>
    </row>
    <row r="3844" spans="1:12" x14ac:dyDescent="0.3">
      <c r="A3844" s="21">
        <v>43531</v>
      </c>
      <c r="B3844" s="20" t="s">
        <v>761</v>
      </c>
      <c r="C3844" s="20" t="s">
        <v>762</v>
      </c>
      <c r="D3844" s="20" t="s">
        <v>759</v>
      </c>
      <c r="E3844" s="20">
        <v>11520</v>
      </c>
      <c r="F3844" s="20" t="s">
        <v>1048</v>
      </c>
      <c r="G3844" s="20">
        <v>32</v>
      </c>
      <c r="H3844" s="20">
        <v>360</v>
      </c>
      <c r="I3844" s="20">
        <v>763.95</v>
      </c>
      <c r="J3844" s="20">
        <v>2019</v>
      </c>
      <c r="K3844" s="20">
        <v>3</v>
      </c>
      <c r="L3844" s="20">
        <v>10</v>
      </c>
    </row>
    <row r="3845" spans="1:12" x14ac:dyDescent="0.3">
      <c r="A3845" s="21">
        <v>43531</v>
      </c>
      <c r="B3845" s="20" t="s">
        <v>764</v>
      </c>
      <c r="C3845" s="20" t="s">
        <v>765</v>
      </c>
      <c r="D3845" s="20" t="s">
        <v>759</v>
      </c>
      <c r="E3845" s="20">
        <v>10440</v>
      </c>
      <c r="F3845" s="20" t="s">
        <v>1049</v>
      </c>
      <c r="G3845" s="20">
        <v>29</v>
      </c>
      <c r="H3845" s="20">
        <v>360</v>
      </c>
      <c r="I3845" s="20">
        <v>685.9</v>
      </c>
      <c r="J3845" s="20">
        <v>2019</v>
      </c>
      <c r="K3845" s="20">
        <v>3</v>
      </c>
      <c r="L3845" s="20">
        <v>10</v>
      </c>
    </row>
    <row r="3846" spans="1:12" x14ac:dyDescent="0.3">
      <c r="A3846" s="21">
        <v>43531</v>
      </c>
      <c r="B3846" s="20" t="s">
        <v>767</v>
      </c>
      <c r="C3846" s="20" t="s">
        <v>768</v>
      </c>
      <c r="D3846" s="20" t="s">
        <v>759</v>
      </c>
      <c r="E3846" s="20">
        <v>7920</v>
      </c>
      <c r="F3846" s="20" t="s">
        <v>1050</v>
      </c>
      <c r="G3846" s="20">
        <v>22</v>
      </c>
      <c r="H3846" s="20">
        <v>360</v>
      </c>
      <c r="I3846" s="20">
        <v>506.55</v>
      </c>
      <c r="J3846" s="20">
        <v>2019</v>
      </c>
      <c r="K3846" s="20">
        <v>3</v>
      </c>
      <c r="L3846" s="20">
        <v>10</v>
      </c>
    </row>
    <row r="3847" spans="1:12" x14ac:dyDescent="0.3">
      <c r="A3847" s="21">
        <v>43531</v>
      </c>
      <c r="B3847" s="20" t="s">
        <v>770</v>
      </c>
      <c r="C3847" s="20" t="s">
        <v>771</v>
      </c>
      <c r="D3847" s="20" t="s">
        <v>759</v>
      </c>
      <c r="E3847" s="20">
        <v>18360</v>
      </c>
      <c r="F3847" s="20" t="s">
        <v>1051</v>
      </c>
      <c r="G3847" s="20">
        <v>51</v>
      </c>
      <c r="H3847" s="20">
        <v>360</v>
      </c>
      <c r="I3847" s="20">
        <v>1132.1500000000001</v>
      </c>
      <c r="J3847" s="20">
        <v>2019</v>
      </c>
      <c r="K3847" s="20">
        <v>3</v>
      </c>
      <c r="L3847" s="20">
        <v>10</v>
      </c>
    </row>
    <row r="3848" spans="1:12" x14ac:dyDescent="0.3">
      <c r="A3848" s="21">
        <v>43531</v>
      </c>
      <c r="B3848" s="20" t="s">
        <v>773</v>
      </c>
      <c r="C3848" s="20" t="s">
        <v>774</v>
      </c>
      <c r="D3848" s="20" t="s">
        <v>759</v>
      </c>
      <c r="E3848" s="20">
        <v>17640</v>
      </c>
      <c r="F3848" s="20" t="s">
        <v>1052</v>
      </c>
      <c r="G3848" s="20">
        <v>49</v>
      </c>
      <c r="H3848" s="20">
        <v>360</v>
      </c>
      <c r="I3848" s="20">
        <v>1090.25</v>
      </c>
      <c r="J3848" s="20">
        <v>2019</v>
      </c>
      <c r="K3848" s="20">
        <v>3</v>
      </c>
      <c r="L3848" s="20">
        <v>10</v>
      </c>
    </row>
    <row r="3849" spans="1:12" x14ac:dyDescent="0.3">
      <c r="A3849" s="21">
        <v>43530</v>
      </c>
      <c r="B3849" s="20" t="s">
        <v>757</v>
      </c>
      <c r="C3849" s="20" t="s">
        <v>758</v>
      </c>
      <c r="D3849" s="20" t="s">
        <v>759</v>
      </c>
      <c r="E3849" s="20">
        <v>13680</v>
      </c>
      <c r="F3849" s="20" t="s">
        <v>1047</v>
      </c>
      <c r="G3849" s="20">
        <v>38</v>
      </c>
      <c r="H3849" s="20">
        <v>360</v>
      </c>
      <c r="I3849" s="20">
        <v>867.7</v>
      </c>
      <c r="J3849" s="20">
        <v>2019</v>
      </c>
      <c r="K3849" s="20">
        <v>3</v>
      </c>
      <c r="L3849" s="20">
        <v>10</v>
      </c>
    </row>
    <row r="3850" spans="1:12" x14ac:dyDescent="0.3">
      <c r="A3850" s="21">
        <v>43530</v>
      </c>
      <c r="B3850" s="20" t="s">
        <v>761</v>
      </c>
      <c r="C3850" s="20" t="s">
        <v>762</v>
      </c>
      <c r="D3850" s="20" t="s">
        <v>759</v>
      </c>
      <c r="E3850" s="20">
        <v>12240</v>
      </c>
      <c r="F3850" s="20" t="s">
        <v>1048</v>
      </c>
      <c r="G3850" s="20">
        <v>34</v>
      </c>
      <c r="H3850" s="20">
        <v>360</v>
      </c>
      <c r="I3850" s="20">
        <v>815.77</v>
      </c>
      <c r="J3850" s="20">
        <v>2019</v>
      </c>
      <c r="K3850" s="20">
        <v>3</v>
      </c>
      <c r="L3850" s="20">
        <v>10</v>
      </c>
    </row>
    <row r="3851" spans="1:12" x14ac:dyDescent="0.3">
      <c r="A3851" s="21">
        <v>43530</v>
      </c>
      <c r="B3851" s="20" t="s">
        <v>764</v>
      </c>
      <c r="C3851" s="20" t="s">
        <v>765</v>
      </c>
      <c r="D3851" s="20" t="s">
        <v>759</v>
      </c>
      <c r="E3851" s="20">
        <v>10080</v>
      </c>
      <c r="F3851" s="20" t="s">
        <v>1049</v>
      </c>
      <c r="G3851" s="20">
        <v>28</v>
      </c>
      <c r="H3851" s="20">
        <v>360</v>
      </c>
      <c r="I3851" s="20">
        <v>665.4</v>
      </c>
      <c r="J3851" s="20">
        <v>2019</v>
      </c>
      <c r="K3851" s="20">
        <v>3</v>
      </c>
      <c r="L3851" s="20">
        <v>10</v>
      </c>
    </row>
    <row r="3852" spans="1:12" x14ac:dyDescent="0.3">
      <c r="A3852" s="21">
        <v>43530</v>
      </c>
      <c r="B3852" s="20" t="s">
        <v>767</v>
      </c>
      <c r="C3852" s="20" t="s">
        <v>768</v>
      </c>
      <c r="D3852" s="20" t="s">
        <v>759</v>
      </c>
      <c r="E3852" s="20">
        <v>7200</v>
      </c>
      <c r="F3852" s="20" t="s">
        <v>1050</v>
      </c>
      <c r="G3852" s="20">
        <v>20</v>
      </c>
      <c r="H3852" s="20">
        <v>360</v>
      </c>
      <c r="I3852" s="20">
        <v>458.95</v>
      </c>
      <c r="J3852" s="20">
        <v>2019</v>
      </c>
      <c r="K3852" s="20">
        <v>3</v>
      </c>
      <c r="L3852" s="20">
        <v>10</v>
      </c>
    </row>
    <row r="3853" spans="1:12" x14ac:dyDescent="0.3">
      <c r="A3853" s="21">
        <v>43530</v>
      </c>
      <c r="B3853" s="20" t="s">
        <v>770</v>
      </c>
      <c r="C3853" s="20" t="s">
        <v>771</v>
      </c>
      <c r="D3853" s="20" t="s">
        <v>759</v>
      </c>
      <c r="E3853" s="20">
        <v>12600</v>
      </c>
      <c r="F3853" s="20" t="s">
        <v>1051</v>
      </c>
      <c r="G3853" s="20">
        <v>35</v>
      </c>
      <c r="H3853" s="20">
        <v>360</v>
      </c>
      <c r="I3853" s="20">
        <v>785.08</v>
      </c>
      <c r="J3853" s="20">
        <v>2019</v>
      </c>
      <c r="K3853" s="20">
        <v>3</v>
      </c>
      <c r="L3853" s="20">
        <v>10</v>
      </c>
    </row>
    <row r="3854" spans="1:12" x14ac:dyDescent="0.3">
      <c r="A3854" s="21">
        <v>43530</v>
      </c>
      <c r="B3854" s="20" t="s">
        <v>773</v>
      </c>
      <c r="C3854" s="20" t="s">
        <v>774</v>
      </c>
      <c r="D3854" s="20" t="s">
        <v>759</v>
      </c>
      <c r="E3854" s="20">
        <v>11160</v>
      </c>
      <c r="F3854" s="20" t="s">
        <v>1052</v>
      </c>
      <c r="G3854" s="20">
        <v>31</v>
      </c>
      <c r="H3854" s="20">
        <v>360</v>
      </c>
      <c r="I3854" s="20">
        <v>691.05</v>
      </c>
      <c r="J3854" s="20">
        <v>2019</v>
      </c>
      <c r="K3854" s="20">
        <v>3</v>
      </c>
      <c r="L3854" s="20">
        <v>10</v>
      </c>
    </row>
    <row r="3855" spans="1:12" x14ac:dyDescent="0.3">
      <c r="A3855" s="21">
        <v>43528</v>
      </c>
      <c r="B3855" s="20" t="s">
        <v>757</v>
      </c>
      <c r="C3855" s="20" t="s">
        <v>758</v>
      </c>
      <c r="D3855" s="20" t="s">
        <v>759</v>
      </c>
      <c r="E3855" s="20">
        <v>10440</v>
      </c>
      <c r="F3855" s="20" t="s">
        <v>1054</v>
      </c>
      <c r="G3855" s="20">
        <v>29</v>
      </c>
      <c r="H3855" s="20">
        <v>360</v>
      </c>
      <c r="I3855" s="20">
        <v>665.1</v>
      </c>
      <c r="J3855" s="20">
        <v>2019</v>
      </c>
      <c r="K3855" s="20">
        <v>3</v>
      </c>
      <c r="L3855" s="20">
        <v>10</v>
      </c>
    </row>
    <row r="3856" spans="1:12" x14ac:dyDescent="0.3">
      <c r="A3856" s="21">
        <v>43528</v>
      </c>
      <c r="B3856" s="20" t="s">
        <v>761</v>
      </c>
      <c r="C3856" s="20" t="s">
        <v>762</v>
      </c>
      <c r="D3856" s="20" t="s">
        <v>759</v>
      </c>
      <c r="E3856" s="20">
        <v>9720</v>
      </c>
      <c r="F3856" s="20" t="s">
        <v>1055</v>
      </c>
      <c r="G3856" s="20">
        <v>27</v>
      </c>
      <c r="H3856" s="20">
        <v>360</v>
      </c>
      <c r="I3856" s="20">
        <v>651.20000000000005</v>
      </c>
      <c r="J3856" s="20">
        <v>2019</v>
      </c>
      <c r="K3856" s="20">
        <v>3</v>
      </c>
      <c r="L3856" s="20">
        <v>10</v>
      </c>
    </row>
    <row r="3857" spans="1:12" x14ac:dyDescent="0.3">
      <c r="A3857" s="21">
        <v>43528</v>
      </c>
      <c r="B3857" s="20" t="s">
        <v>764</v>
      </c>
      <c r="C3857" s="20" t="s">
        <v>765</v>
      </c>
      <c r="D3857" s="20" t="s">
        <v>759</v>
      </c>
      <c r="E3857" s="20">
        <v>9000</v>
      </c>
      <c r="F3857" s="20" t="s">
        <v>1056</v>
      </c>
      <c r="G3857" s="20">
        <v>25</v>
      </c>
      <c r="H3857" s="20">
        <v>360</v>
      </c>
      <c r="I3857" s="20">
        <v>590.95000000000005</v>
      </c>
      <c r="J3857" s="20">
        <v>2019</v>
      </c>
      <c r="K3857" s="20">
        <v>3</v>
      </c>
      <c r="L3857" s="20">
        <v>10</v>
      </c>
    </row>
    <row r="3858" spans="1:12" x14ac:dyDescent="0.3">
      <c r="A3858" s="21">
        <v>43528</v>
      </c>
      <c r="B3858" s="20" t="s">
        <v>767</v>
      </c>
      <c r="C3858" s="20" t="s">
        <v>768</v>
      </c>
      <c r="D3858" s="20" t="s">
        <v>759</v>
      </c>
      <c r="E3858" s="20">
        <v>6480</v>
      </c>
      <c r="F3858" s="20" t="s">
        <v>1057</v>
      </c>
      <c r="G3858" s="20">
        <v>18</v>
      </c>
      <c r="H3858" s="20">
        <v>360</v>
      </c>
      <c r="I3858" s="20">
        <v>414.45</v>
      </c>
      <c r="J3858" s="20">
        <v>2019</v>
      </c>
      <c r="K3858" s="20">
        <v>3</v>
      </c>
      <c r="L3858" s="20">
        <v>10</v>
      </c>
    </row>
    <row r="3859" spans="1:12" x14ac:dyDescent="0.3">
      <c r="A3859" s="21">
        <v>43528</v>
      </c>
      <c r="B3859" s="20" t="s">
        <v>770</v>
      </c>
      <c r="C3859" s="20" t="s">
        <v>771</v>
      </c>
      <c r="D3859" s="20" t="s">
        <v>759</v>
      </c>
      <c r="E3859" s="20">
        <v>11160</v>
      </c>
      <c r="F3859" s="20" t="s">
        <v>1058</v>
      </c>
      <c r="G3859" s="20">
        <v>31</v>
      </c>
      <c r="H3859" s="20">
        <v>360</v>
      </c>
      <c r="I3859" s="20">
        <v>695.25</v>
      </c>
      <c r="J3859" s="20">
        <v>2019</v>
      </c>
      <c r="K3859" s="20">
        <v>3</v>
      </c>
      <c r="L3859" s="20">
        <v>10</v>
      </c>
    </row>
    <row r="3860" spans="1:12" x14ac:dyDescent="0.3">
      <c r="A3860" s="21">
        <v>43528</v>
      </c>
      <c r="B3860" s="20" t="s">
        <v>773</v>
      </c>
      <c r="C3860" s="20" t="s">
        <v>774</v>
      </c>
      <c r="D3860" s="20" t="s">
        <v>759</v>
      </c>
      <c r="E3860" s="20">
        <v>12960</v>
      </c>
      <c r="F3860" s="20" t="s">
        <v>1059</v>
      </c>
      <c r="G3860" s="20">
        <v>36</v>
      </c>
      <c r="H3860" s="20">
        <v>360</v>
      </c>
      <c r="I3860" s="20">
        <v>803.9</v>
      </c>
      <c r="J3860" s="20">
        <v>2019</v>
      </c>
      <c r="K3860" s="20">
        <v>3</v>
      </c>
      <c r="L3860" s="20">
        <v>10</v>
      </c>
    </row>
    <row r="3861" spans="1:12" x14ac:dyDescent="0.3">
      <c r="A3861" s="21">
        <v>43528</v>
      </c>
      <c r="B3861" s="20" t="s">
        <v>757</v>
      </c>
      <c r="C3861" s="20" t="s">
        <v>758</v>
      </c>
      <c r="D3861" s="20" t="s">
        <v>759</v>
      </c>
      <c r="E3861" s="20">
        <v>12600</v>
      </c>
      <c r="F3861" s="20" t="s">
        <v>1054</v>
      </c>
      <c r="G3861" s="20">
        <v>35</v>
      </c>
      <c r="H3861" s="20">
        <v>360</v>
      </c>
      <c r="I3861" s="20">
        <v>799.25</v>
      </c>
      <c r="J3861" s="20">
        <v>2019</v>
      </c>
      <c r="K3861" s="20">
        <v>3</v>
      </c>
      <c r="L3861" s="20">
        <v>10</v>
      </c>
    </row>
    <row r="3862" spans="1:12" x14ac:dyDescent="0.3">
      <c r="A3862" s="21">
        <v>43528</v>
      </c>
      <c r="B3862" s="20" t="s">
        <v>761</v>
      </c>
      <c r="C3862" s="20" t="s">
        <v>762</v>
      </c>
      <c r="D3862" s="20" t="s">
        <v>759</v>
      </c>
      <c r="E3862" s="20">
        <v>11160</v>
      </c>
      <c r="F3862" s="20" t="s">
        <v>1055</v>
      </c>
      <c r="G3862" s="20">
        <v>31</v>
      </c>
      <c r="H3862" s="20">
        <v>360</v>
      </c>
      <c r="I3862" s="20">
        <v>747.42</v>
      </c>
      <c r="J3862" s="20">
        <v>2019</v>
      </c>
      <c r="K3862" s="20">
        <v>3</v>
      </c>
      <c r="L3862" s="20">
        <v>10</v>
      </c>
    </row>
    <row r="3863" spans="1:12" x14ac:dyDescent="0.3">
      <c r="A3863" s="21">
        <v>43528</v>
      </c>
      <c r="B3863" s="20" t="s">
        <v>764</v>
      </c>
      <c r="C3863" s="20" t="s">
        <v>765</v>
      </c>
      <c r="D3863" s="20" t="s">
        <v>759</v>
      </c>
      <c r="E3863" s="20">
        <v>10080</v>
      </c>
      <c r="F3863" s="20" t="s">
        <v>1056</v>
      </c>
      <c r="G3863" s="20">
        <v>28</v>
      </c>
      <c r="H3863" s="20">
        <v>360</v>
      </c>
      <c r="I3863" s="20">
        <v>661.64</v>
      </c>
      <c r="J3863" s="20">
        <v>2019</v>
      </c>
      <c r="K3863" s="20">
        <v>3</v>
      </c>
      <c r="L3863" s="20">
        <v>10</v>
      </c>
    </row>
    <row r="3864" spans="1:12" x14ac:dyDescent="0.3">
      <c r="A3864" s="21">
        <v>43528</v>
      </c>
      <c r="B3864" s="20" t="s">
        <v>767</v>
      </c>
      <c r="C3864" s="20" t="s">
        <v>768</v>
      </c>
      <c r="D3864" s="20" t="s">
        <v>759</v>
      </c>
      <c r="E3864" s="20">
        <v>7560</v>
      </c>
      <c r="F3864" s="20" t="s">
        <v>1057</v>
      </c>
      <c r="G3864" s="20">
        <v>21</v>
      </c>
      <c r="H3864" s="20">
        <v>360</v>
      </c>
      <c r="I3864" s="20">
        <v>481.7</v>
      </c>
      <c r="J3864" s="20">
        <v>2019</v>
      </c>
      <c r="K3864" s="20">
        <v>3</v>
      </c>
      <c r="L3864" s="20">
        <v>10</v>
      </c>
    </row>
    <row r="3865" spans="1:12" x14ac:dyDescent="0.3">
      <c r="A3865" s="21">
        <v>43528</v>
      </c>
      <c r="B3865" s="20" t="s">
        <v>770</v>
      </c>
      <c r="C3865" s="20" t="s">
        <v>771</v>
      </c>
      <c r="D3865" s="20" t="s">
        <v>759</v>
      </c>
      <c r="E3865" s="20">
        <v>14400</v>
      </c>
      <c r="F3865" s="20" t="s">
        <v>1058</v>
      </c>
      <c r="G3865" s="20">
        <v>40</v>
      </c>
      <c r="H3865" s="20">
        <v>360</v>
      </c>
      <c r="I3865" s="20">
        <v>895.25</v>
      </c>
      <c r="J3865" s="20">
        <v>2019</v>
      </c>
      <c r="K3865" s="20">
        <v>3</v>
      </c>
      <c r="L3865" s="20">
        <v>10</v>
      </c>
    </row>
    <row r="3866" spans="1:12" x14ac:dyDescent="0.3">
      <c r="A3866" s="21">
        <v>43528</v>
      </c>
      <c r="B3866" s="20" t="s">
        <v>773</v>
      </c>
      <c r="C3866" s="20" t="s">
        <v>774</v>
      </c>
      <c r="D3866" s="20" t="s">
        <v>759</v>
      </c>
      <c r="E3866" s="20">
        <v>14040</v>
      </c>
      <c r="F3866" s="20" t="s">
        <v>1059</v>
      </c>
      <c r="G3866" s="20">
        <v>39</v>
      </c>
      <c r="H3866" s="20">
        <v>360</v>
      </c>
      <c r="I3866" s="20">
        <v>869.95</v>
      </c>
      <c r="J3866" s="20">
        <v>2019</v>
      </c>
      <c r="K3866" s="20">
        <v>3</v>
      </c>
      <c r="L3866" s="20">
        <v>10</v>
      </c>
    </row>
    <row r="3867" spans="1:12" x14ac:dyDescent="0.3">
      <c r="A3867" s="21">
        <v>43528</v>
      </c>
      <c r="B3867" s="20" t="s">
        <v>757</v>
      </c>
      <c r="C3867" s="20" t="s">
        <v>758</v>
      </c>
      <c r="D3867" s="20" t="s">
        <v>759</v>
      </c>
      <c r="E3867" s="20">
        <v>12600</v>
      </c>
      <c r="F3867" s="20" t="s">
        <v>1054</v>
      </c>
      <c r="G3867" s="20">
        <v>35</v>
      </c>
      <c r="H3867" s="20">
        <v>360</v>
      </c>
      <c r="I3867" s="20">
        <v>792.7</v>
      </c>
      <c r="J3867" s="20">
        <v>2019</v>
      </c>
      <c r="K3867" s="20">
        <v>3</v>
      </c>
      <c r="L3867" s="20">
        <v>10</v>
      </c>
    </row>
    <row r="3868" spans="1:12" x14ac:dyDescent="0.3">
      <c r="A3868" s="21">
        <v>43528</v>
      </c>
      <c r="B3868" s="20" t="s">
        <v>761</v>
      </c>
      <c r="C3868" s="20" t="s">
        <v>762</v>
      </c>
      <c r="D3868" s="20" t="s">
        <v>759</v>
      </c>
      <c r="E3868" s="20">
        <v>11520</v>
      </c>
      <c r="F3868" s="20" t="s">
        <v>1055</v>
      </c>
      <c r="G3868" s="20">
        <v>32</v>
      </c>
      <c r="H3868" s="20">
        <v>360</v>
      </c>
      <c r="I3868" s="20">
        <v>760.05</v>
      </c>
      <c r="J3868" s="20">
        <v>2019</v>
      </c>
      <c r="K3868" s="20">
        <v>3</v>
      </c>
      <c r="L3868" s="20">
        <v>10</v>
      </c>
    </row>
    <row r="3869" spans="1:12" x14ac:dyDescent="0.3">
      <c r="A3869" s="21">
        <v>43528</v>
      </c>
      <c r="B3869" s="20" t="s">
        <v>764</v>
      </c>
      <c r="C3869" s="20" t="s">
        <v>765</v>
      </c>
      <c r="D3869" s="20" t="s">
        <v>759</v>
      </c>
      <c r="E3869" s="20">
        <v>10440</v>
      </c>
      <c r="F3869" s="20" t="s">
        <v>1056</v>
      </c>
      <c r="G3869" s="20">
        <v>29</v>
      </c>
      <c r="H3869" s="20">
        <v>360</v>
      </c>
      <c r="I3869" s="20">
        <v>679.05</v>
      </c>
      <c r="J3869" s="20">
        <v>2019</v>
      </c>
      <c r="K3869" s="20">
        <v>3</v>
      </c>
      <c r="L3869" s="20">
        <v>10</v>
      </c>
    </row>
    <row r="3870" spans="1:12" x14ac:dyDescent="0.3">
      <c r="A3870" s="21">
        <v>43528</v>
      </c>
      <c r="B3870" s="20" t="s">
        <v>767</v>
      </c>
      <c r="C3870" s="20" t="s">
        <v>768</v>
      </c>
      <c r="D3870" s="20" t="s">
        <v>759</v>
      </c>
      <c r="E3870" s="20">
        <v>7920</v>
      </c>
      <c r="F3870" s="20" t="s">
        <v>1057</v>
      </c>
      <c r="G3870" s="20">
        <v>22</v>
      </c>
      <c r="H3870" s="20">
        <v>360</v>
      </c>
      <c r="I3870" s="20">
        <v>499.6</v>
      </c>
      <c r="J3870" s="20">
        <v>2019</v>
      </c>
      <c r="K3870" s="20">
        <v>3</v>
      </c>
      <c r="L3870" s="20">
        <v>10</v>
      </c>
    </row>
    <row r="3871" spans="1:12" x14ac:dyDescent="0.3">
      <c r="A3871" s="21">
        <v>43528</v>
      </c>
      <c r="B3871" s="20" t="s">
        <v>770</v>
      </c>
      <c r="C3871" s="20" t="s">
        <v>771</v>
      </c>
      <c r="D3871" s="20" t="s">
        <v>759</v>
      </c>
      <c r="E3871" s="20">
        <v>15120</v>
      </c>
      <c r="F3871" s="20" t="s">
        <v>1058</v>
      </c>
      <c r="G3871" s="20">
        <v>42</v>
      </c>
      <c r="H3871" s="20">
        <v>360</v>
      </c>
      <c r="I3871" s="20">
        <v>930.1</v>
      </c>
      <c r="J3871" s="20">
        <v>2019</v>
      </c>
      <c r="K3871" s="20">
        <v>3</v>
      </c>
      <c r="L3871" s="20">
        <v>10</v>
      </c>
    </row>
    <row r="3872" spans="1:12" x14ac:dyDescent="0.3">
      <c r="A3872" s="21">
        <v>43528</v>
      </c>
      <c r="B3872" s="20" t="s">
        <v>773</v>
      </c>
      <c r="C3872" s="20" t="s">
        <v>774</v>
      </c>
      <c r="D3872" s="20" t="s">
        <v>759</v>
      </c>
      <c r="E3872" s="20">
        <v>14400</v>
      </c>
      <c r="F3872" s="20" t="s">
        <v>1059</v>
      </c>
      <c r="G3872" s="20">
        <v>40</v>
      </c>
      <c r="H3872" s="20">
        <v>360</v>
      </c>
      <c r="I3872" s="20">
        <v>885.55</v>
      </c>
      <c r="J3872" s="20">
        <v>2019</v>
      </c>
      <c r="K3872" s="20">
        <v>3</v>
      </c>
      <c r="L3872" s="20">
        <v>10</v>
      </c>
    </row>
    <row r="3873" spans="1:12" x14ac:dyDescent="0.3">
      <c r="A3873" s="21">
        <v>43528</v>
      </c>
      <c r="B3873" s="20" t="s">
        <v>757</v>
      </c>
      <c r="C3873" s="20" t="s">
        <v>758</v>
      </c>
      <c r="D3873" s="20" t="s">
        <v>759</v>
      </c>
      <c r="E3873" s="20">
        <v>12600</v>
      </c>
      <c r="F3873" s="20" t="s">
        <v>1054</v>
      </c>
      <c r="G3873" s="20">
        <v>35</v>
      </c>
      <c r="H3873" s="20">
        <v>360</v>
      </c>
      <c r="I3873" s="20">
        <v>791.17</v>
      </c>
      <c r="J3873" s="20">
        <v>2019</v>
      </c>
      <c r="K3873" s="20">
        <v>3</v>
      </c>
      <c r="L3873" s="20">
        <v>10</v>
      </c>
    </row>
    <row r="3874" spans="1:12" x14ac:dyDescent="0.3">
      <c r="A3874" s="21">
        <v>43528</v>
      </c>
      <c r="B3874" s="20" t="s">
        <v>761</v>
      </c>
      <c r="C3874" s="20" t="s">
        <v>762</v>
      </c>
      <c r="D3874" s="20" t="s">
        <v>759</v>
      </c>
      <c r="E3874" s="20">
        <v>11880</v>
      </c>
      <c r="F3874" s="20" t="s">
        <v>1055</v>
      </c>
      <c r="G3874" s="20">
        <v>33</v>
      </c>
      <c r="H3874" s="20">
        <v>360</v>
      </c>
      <c r="I3874" s="20">
        <v>779</v>
      </c>
      <c r="J3874" s="20">
        <v>2019</v>
      </c>
      <c r="K3874" s="20">
        <v>3</v>
      </c>
      <c r="L3874" s="20">
        <v>10</v>
      </c>
    </row>
    <row r="3875" spans="1:12" x14ac:dyDescent="0.3">
      <c r="A3875" s="21">
        <v>43528</v>
      </c>
      <c r="B3875" s="20" t="s">
        <v>764</v>
      </c>
      <c r="C3875" s="20" t="s">
        <v>765</v>
      </c>
      <c r="D3875" s="20" t="s">
        <v>759</v>
      </c>
      <c r="E3875" s="20">
        <v>10440</v>
      </c>
      <c r="F3875" s="20" t="s">
        <v>1056</v>
      </c>
      <c r="G3875" s="20">
        <v>29</v>
      </c>
      <c r="H3875" s="20">
        <v>360</v>
      </c>
      <c r="I3875" s="20">
        <v>676.25</v>
      </c>
      <c r="J3875" s="20">
        <v>2019</v>
      </c>
      <c r="K3875" s="20">
        <v>3</v>
      </c>
      <c r="L3875" s="20">
        <v>10</v>
      </c>
    </row>
    <row r="3876" spans="1:12" x14ac:dyDescent="0.3">
      <c r="A3876" s="21">
        <v>43528</v>
      </c>
      <c r="B3876" s="20" t="s">
        <v>767</v>
      </c>
      <c r="C3876" s="20" t="s">
        <v>768</v>
      </c>
      <c r="D3876" s="20" t="s">
        <v>759</v>
      </c>
      <c r="E3876" s="20">
        <v>7200</v>
      </c>
      <c r="F3876" s="20" t="s">
        <v>1057</v>
      </c>
      <c r="G3876" s="20">
        <v>20</v>
      </c>
      <c r="H3876" s="20">
        <v>360</v>
      </c>
      <c r="I3876" s="20">
        <v>452.23</v>
      </c>
      <c r="J3876" s="20">
        <v>2019</v>
      </c>
      <c r="K3876" s="20">
        <v>3</v>
      </c>
      <c r="L3876" s="20">
        <v>10</v>
      </c>
    </row>
    <row r="3877" spans="1:12" x14ac:dyDescent="0.3">
      <c r="A3877" s="21">
        <v>43528</v>
      </c>
      <c r="B3877" s="20" t="s">
        <v>770</v>
      </c>
      <c r="C3877" s="20" t="s">
        <v>771</v>
      </c>
      <c r="D3877" s="20" t="s">
        <v>759</v>
      </c>
      <c r="E3877" s="20">
        <v>14040</v>
      </c>
      <c r="F3877" s="20" t="s">
        <v>1058</v>
      </c>
      <c r="G3877" s="20">
        <v>39</v>
      </c>
      <c r="H3877" s="20">
        <v>360</v>
      </c>
      <c r="I3877" s="20">
        <v>857.9</v>
      </c>
      <c r="J3877" s="20">
        <v>2019</v>
      </c>
      <c r="K3877" s="20">
        <v>3</v>
      </c>
      <c r="L3877" s="20">
        <v>10</v>
      </c>
    </row>
    <row r="3878" spans="1:12" x14ac:dyDescent="0.3">
      <c r="A3878" s="21">
        <v>43528</v>
      </c>
      <c r="B3878" s="20" t="s">
        <v>773</v>
      </c>
      <c r="C3878" s="20" t="s">
        <v>774</v>
      </c>
      <c r="D3878" s="20" t="s">
        <v>759</v>
      </c>
      <c r="E3878" s="20">
        <v>14760</v>
      </c>
      <c r="F3878" s="20" t="s">
        <v>1059</v>
      </c>
      <c r="G3878" s="20">
        <v>41</v>
      </c>
      <c r="H3878" s="20">
        <v>360</v>
      </c>
      <c r="I3878" s="20">
        <v>856.3</v>
      </c>
      <c r="J3878" s="20">
        <v>2019</v>
      </c>
      <c r="K3878" s="20">
        <v>3</v>
      </c>
      <c r="L3878" s="20">
        <v>10</v>
      </c>
    </row>
    <row r="3879" spans="1:12" x14ac:dyDescent="0.3">
      <c r="A3879" s="21">
        <v>43528</v>
      </c>
      <c r="B3879" s="20" t="s">
        <v>757</v>
      </c>
      <c r="C3879" s="20" t="s">
        <v>758</v>
      </c>
      <c r="D3879" s="20" t="s">
        <v>759</v>
      </c>
      <c r="E3879" s="20">
        <v>12240</v>
      </c>
      <c r="F3879" s="20" t="s">
        <v>1054</v>
      </c>
      <c r="G3879" s="20">
        <v>34</v>
      </c>
      <c r="H3879" s="20">
        <v>360</v>
      </c>
      <c r="I3879" s="20">
        <v>772.3</v>
      </c>
      <c r="J3879" s="20">
        <v>2019</v>
      </c>
      <c r="K3879" s="20">
        <v>3</v>
      </c>
      <c r="L3879" s="20">
        <v>10</v>
      </c>
    </row>
    <row r="3880" spans="1:12" x14ac:dyDescent="0.3">
      <c r="A3880" s="21">
        <v>43528</v>
      </c>
      <c r="B3880" s="20" t="s">
        <v>761</v>
      </c>
      <c r="C3880" s="20" t="s">
        <v>762</v>
      </c>
      <c r="D3880" s="20" t="s">
        <v>759</v>
      </c>
      <c r="E3880" s="20">
        <v>12600</v>
      </c>
      <c r="F3880" s="20" t="s">
        <v>1055</v>
      </c>
      <c r="G3880" s="20">
        <v>35</v>
      </c>
      <c r="H3880" s="20">
        <v>360</v>
      </c>
      <c r="I3880" s="20">
        <v>819.66</v>
      </c>
      <c r="J3880" s="20">
        <v>2019</v>
      </c>
      <c r="K3880" s="20">
        <v>3</v>
      </c>
      <c r="L3880" s="20">
        <v>10</v>
      </c>
    </row>
    <row r="3881" spans="1:12" x14ac:dyDescent="0.3">
      <c r="A3881" s="21">
        <v>43528</v>
      </c>
      <c r="B3881" s="20" t="s">
        <v>764</v>
      </c>
      <c r="C3881" s="20" t="s">
        <v>765</v>
      </c>
      <c r="D3881" s="20" t="s">
        <v>759</v>
      </c>
      <c r="E3881" s="20">
        <v>10800</v>
      </c>
      <c r="F3881" s="20" t="s">
        <v>1056</v>
      </c>
      <c r="G3881" s="20">
        <v>30</v>
      </c>
      <c r="H3881" s="20">
        <v>360</v>
      </c>
      <c r="I3881" s="20">
        <v>699.21</v>
      </c>
      <c r="J3881" s="20">
        <v>2019</v>
      </c>
      <c r="K3881" s="20">
        <v>3</v>
      </c>
      <c r="L3881" s="20">
        <v>10</v>
      </c>
    </row>
    <row r="3882" spans="1:12" x14ac:dyDescent="0.3">
      <c r="A3882" s="21">
        <v>43528</v>
      </c>
      <c r="B3882" s="20" t="s">
        <v>767</v>
      </c>
      <c r="C3882" s="20" t="s">
        <v>768</v>
      </c>
      <c r="D3882" s="20" t="s">
        <v>759</v>
      </c>
      <c r="E3882" s="20">
        <v>7560</v>
      </c>
      <c r="F3882" s="20" t="s">
        <v>1057</v>
      </c>
      <c r="G3882" s="20">
        <v>21</v>
      </c>
      <c r="H3882" s="20">
        <v>360</v>
      </c>
      <c r="I3882" s="20">
        <v>478.35</v>
      </c>
      <c r="J3882" s="20">
        <v>2019</v>
      </c>
      <c r="K3882" s="20">
        <v>3</v>
      </c>
      <c r="L3882" s="20">
        <v>10</v>
      </c>
    </row>
    <row r="3883" spans="1:12" x14ac:dyDescent="0.3">
      <c r="A3883" s="21">
        <v>43528</v>
      </c>
      <c r="B3883" s="20" t="s">
        <v>770</v>
      </c>
      <c r="C3883" s="20" t="s">
        <v>771</v>
      </c>
      <c r="D3883" s="20" t="s">
        <v>759</v>
      </c>
      <c r="E3883" s="20">
        <v>14040</v>
      </c>
      <c r="F3883" s="20" t="s">
        <v>1058</v>
      </c>
      <c r="G3883" s="20">
        <v>39</v>
      </c>
      <c r="H3883" s="20">
        <v>360</v>
      </c>
      <c r="I3883" s="20">
        <v>859.54</v>
      </c>
      <c r="J3883" s="20">
        <v>2019</v>
      </c>
      <c r="K3883" s="20">
        <v>3</v>
      </c>
      <c r="L3883" s="20">
        <v>10</v>
      </c>
    </row>
    <row r="3884" spans="1:12" x14ac:dyDescent="0.3">
      <c r="A3884" s="21">
        <v>43528</v>
      </c>
      <c r="B3884" s="20" t="s">
        <v>773</v>
      </c>
      <c r="C3884" s="20" t="s">
        <v>774</v>
      </c>
      <c r="D3884" s="20" t="s">
        <v>759</v>
      </c>
      <c r="E3884" s="20">
        <v>14400</v>
      </c>
      <c r="F3884" s="20" t="s">
        <v>1059</v>
      </c>
      <c r="G3884" s="20">
        <v>40</v>
      </c>
      <c r="H3884" s="20">
        <v>360</v>
      </c>
      <c r="I3884" s="20">
        <v>885.91</v>
      </c>
      <c r="J3884" s="20">
        <v>2019</v>
      </c>
      <c r="K3884" s="20">
        <v>3</v>
      </c>
      <c r="L3884" s="20">
        <v>10</v>
      </c>
    </row>
    <row r="3885" spans="1:12" x14ac:dyDescent="0.3">
      <c r="A3885" s="21">
        <v>43523</v>
      </c>
      <c r="B3885" s="20" t="s">
        <v>757</v>
      </c>
      <c r="C3885" s="20" t="s">
        <v>758</v>
      </c>
      <c r="D3885" s="20" t="s">
        <v>759</v>
      </c>
      <c r="E3885" s="20">
        <v>12240</v>
      </c>
      <c r="F3885" s="20" t="s">
        <v>1054</v>
      </c>
      <c r="G3885" s="20">
        <v>34</v>
      </c>
      <c r="H3885" s="20">
        <v>360</v>
      </c>
      <c r="I3885" s="20">
        <v>771.5</v>
      </c>
      <c r="J3885" s="20">
        <v>2019</v>
      </c>
      <c r="K3885" s="20">
        <v>2</v>
      </c>
      <c r="L3885" s="20">
        <v>9</v>
      </c>
    </row>
    <row r="3886" spans="1:12" x14ac:dyDescent="0.3">
      <c r="A3886" s="21">
        <v>43523</v>
      </c>
      <c r="B3886" s="20" t="s">
        <v>761</v>
      </c>
      <c r="C3886" s="20" t="s">
        <v>762</v>
      </c>
      <c r="D3886" s="20" t="s">
        <v>759</v>
      </c>
      <c r="E3886" s="20">
        <v>10440</v>
      </c>
      <c r="F3886" s="20" t="s">
        <v>1055</v>
      </c>
      <c r="G3886" s="20">
        <v>29</v>
      </c>
      <c r="H3886" s="20">
        <v>360</v>
      </c>
      <c r="I3886" s="20">
        <v>690.25</v>
      </c>
      <c r="J3886" s="20">
        <v>2019</v>
      </c>
      <c r="K3886" s="20">
        <v>2</v>
      </c>
      <c r="L3886" s="20">
        <v>9</v>
      </c>
    </row>
    <row r="3887" spans="1:12" x14ac:dyDescent="0.3">
      <c r="A3887" s="21">
        <v>43523</v>
      </c>
      <c r="B3887" s="20" t="s">
        <v>764</v>
      </c>
      <c r="C3887" s="20" t="s">
        <v>765</v>
      </c>
      <c r="D3887" s="20" t="s">
        <v>759</v>
      </c>
      <c r="E3887" s="20">
        <v>9360</v>
      </c>
      <c r="F3887" s="20" t="s">
        <v>1056</v>
      </c>
      <c r="G3887" s="20">
        <v>26</v>
      </c>
      <c r="H3887" s="20">
        <v>360</v>
      </c>
      <c r="I3887" s="20">
        <v>604.1</v>
      </c>
      <c r="J3887" s="20">
        <v>2019</v>
      </c>
      <c r="K3887" s="20">
        <v>2</v>
      </c>
      <c r="L3887" s="20">
        <v>9</v>
      </c>
    </row>
    <row r="3888" spans="1:12" x14ac:dyDescent="0.3">
      <c r="A3888" s="21">
        <v>43523</v>
      </c>
      <c r="B3888" s="20" t="s">
        <v>767</v>
      </c>
      <c r="C3888" s="20" t="s">
        <v>768</v>
      </c>
      <c r="D3888" s="20" t="s">
        <v>759</v>
      </c>
      <c r="E3888" s="20">
        <v>7920</v>
      </c>
      <c r="F3888" s="20" t="s">
        <v>1057</v>
      </c>
      <c r="G3888" s="20">
        <v>22</v>
      </c>
      <c r="H3888" s="20">
        <v>360</v>
      </c>
      <c r="I3888" s="20">
        <v>521.75</v>
      </c>
      <c r="J3888" s="20">
        <v>2019</v>
      </c>
      <c r="K3888" s="20">
        <v>2</v>
      </c>
      <c r="L3888" s="20">
        <v>9</v>
      </c>
    </row>
    <row r="3889" spans="1:12" x14ac:dyDescent="0.3">
      <c r="A3889" s="21">
        <v>43523</v>
      </c>
      <c r="B3889" s="20" t="s">
        <v>770</v>
      </c>
      <c r="C3889" s="20" t="s">
        <v>771</v>
      </c>
      <c r="D3889" s="20" t="s">
        <v>759</v>
      </c>
      <c r="E3889" s="20">
        <v>14400</v>
      </c>
      <c r="F3889" s="20" t="s">
        <v>1058</v>
      </c>
      <c r="G3889" s="20">
        <v>40</v>
      </c>
      <c r="H3889" s="20">
        <v>360</v>
      </c>
      <c r="I3889" s="20">
        <v>881.65</v>
      </c>
      <c r="J3889" s="20">
        <v>2019</v>
      </c>
      <c r="K3889" s="20">
        <v>2</v>
      </c>
      <c r="L3889" s="20">
        <v>9</v>
      </c>
    </row>
    <row r="3890" spans="1:12" x14ac:dyDescent="0.3">
      <c r="A3890" s="21">
        <v>43523</v>
      </c>
      <c r="B3890" s="20" t="s">
        <v>773</v>
      </c>
      <c r="C3890" s="20" t="s">
        <v>774</v>
      </c>
      <c r="D3890" s="20" t="s">
        <v>759</v>
      </c>
      <c r="E3890" s="20">
        <v>14040</v>
      </c>
      <c r="F3890" s="20" t="s">
        <v>1059</v>
      </c>
      <c r="G3890" s="20">
        <v>39</v>
      </c>
      <c r="H3890" s="20">
        <v>360</v>
      </c>
      <c r="I3890" s="20">
        <v>866.95</v>
      </c>
      <c r="J3890" s="20">
        <v>2019</v>
      </c>
      <c r="K3890" s="20">
        <v>2</v>
      </c>
      <c r="L3890" s="20">
        <v>9</v>
      </c>
    </row>
    <row r="3891" spans="1:12" x14ac:dyDescent="0.3">
      <c r="A3891" s="21">
        <v>43522</v>
      </c>
      <c r="B3891" s="20" t="s">
        <v>757</v>
      </c>
      <c r="C3891" s="20" t="s">
        <v>758</v>
      </c>
      <c r="D3891" s="20" t="s">
        <v>759</v>
      </c>
      <c r="E3891" s="20">
        <v>12600</v>
      </c>
      <c r="F3891" s="20" t="s">
        <v>1054</v>
      </c>
      <c r="G3891" s="20">
        <v>35</v>
      </c>
      <c r="H3891" s="20">
        <v>360</v>
      </c>
      <c r="I3891" s="20">
        <v>805.55</v>
      </c>
      <c r="J3891" s="20">
        <v>2019</v>
      </c>
      <c r="K3891" s="20">
        <v>2</v>
      </c>
      <c r="L3891" s="20">
        <v>9</v>
      </c>
    </row>
    <row r="3892" spans="1:12" x14ac:dyDescent="0.3">
      <c r="A3892" s="21">
        <v>43522</v>
      </c>
      <c r="B3892" s="20" t="s">
        <v>761</v>
      </c>
      <c r="C3892" s="20" t="s">
        <v>762</v>
      </c>
      <c r="D3892" s="20" t="s">
        <v>759</v>
      </c>
      <c r="E3892" s="20">
        <v>13320</v>
      </c>
      <c r="F3892" s="20" t="s">
        <v>1055</v>
      </c>
      <c r="G3892" s="20">
        <v>37</v>
      </c>
      <c r="H3892" s="20">
        <v>360</v>
      </c>
      <c r="I3892" s="20">
        <v>890</v>
      </c>
      <c r="J3892" s="20">
        <v>2019</v>
      </c>
      <c r="K3892" s="20">
        <v>2</v>
      </c>
      <c r="L3892" s="20">
        <v>9</v>
      </c>
    </row>
    <row r="3893" spans="1:12" x14ac:dyDescent="0.3">
      <c r="A3893" s="21">
        <v>43522</v>
      </c>
      <c r="B3893" s="20" t="s">
        <v>764</v>
      </c>
      <c r="C3893" s="20" t="s">
        <v>765</v>
      </c>
      <c r="D3893" s="20" t="s">
        <v>759</v>
      </c>
      <c r="E3893" s="20">
        <v>10800</v>
      </c>
      <c r="F3893" s="20" t="s">
        <v>1056</v>
      </c>
      <c r="G3893" s="20">
        <v>30</v>
      </c>
      <c r="H3893" s="20">
        <v>360</v>
      </c>
      <c r="I3893" s="20">
        <v>704.45</v>
      </c>
      <c r="J3893" s="20">
        <v>2019</v>
      </c>
      <c r="K3893" s="20">
        <v>2</v>
      </c>
      <c r="L3893" s="20">
        <v>9</v>
      </c>
    </row>
    <row r="3894" spans="1:12" x14ac:dyDescent="0.3">
      <c r="A3894" s="21">
        <v>43522</v>
      </c>
      <c r="B3894" s="20" t="s">
        <v>767</v>
      </c>
      <c r="C3894" s="20" t="s">
        <v>768</v>
      </c>
      <c r="D3894" s="20" t="s">
        <v>759</v>
      </c>
      <c r="E3894" s="20">
        <v>7920</v>
      </c>
      <c r="F3894" s="20" t="s">
        <v>1057</v>
      </c>
      <c r="G3894" s="20">
        <v>22</v>
      </c>
      <c r="H3894" s="20">
        <v>360</v>
      </c>
      <c r="I3894" s="20">
        <v>503.95</v>
      </c>
      <c r="J3894" s="20">
        <v>2019</v>
      </c>
      <c r="K3894" s="20">
        <v>2</v>
      </c>
      <c r="L3894" s="20">
        <v>9</v>
      </c>
    </row>
    <row r="3895" spans="1:12" x14ac:dyDescent="0.3">
      <c r="A3895" s="21">
        <v>43522</v>
      </c>
      <c r="B3895" s="20" t="s">
        <v>770</v>
      </c>
      <c r="C3895" s="20" t="s">
        <v>771</v>
      </c>
      <c r="D3895" s="20" t="s">
        <v>759</v>
      </c>
      <c r="E3895" s="20">
        <v>19080</v>
      </c>
      <c r="F3895" s="20" t="s">
        <v>1058</v>
      </c>
      <c r="G3895" s="20">
        <v>53</v>
      </c>
      <c r="H3895" s="20">
        <v>360</v>
      </c>
      <c r="I3895" s="20">
        <v>1159.7</v>
      </c>
      <c r="J3895" s="20">
        <v>2019</v>
      </c>
      <c r="K3895" s="20">
        <v>2</v>
      </c>
      <c r="L3895" s="20">
        <v>9</v>
      </c>
    </row>
    <row r="3896" spans="1:12" x14ac:dyDescent="0.3">
      <c r="A3896" s="21">
        <v>43522</v>
      </c>
      <c r="B3896" s="20" t="s">
        <v>773</v>
      </c>
      <c r="C3896" s="20" t="s">
        <v>774</v>
      </c>
      <c r="D3896" s="20" t="s">
        <v>759</v>
      </c>
      <c r="E3896" s="20">
        <v>14400</v>
      </c>
      <c r="F3896" s="20" t="s">
        <v>1059</v>
      </c>
      <c r="G3896" s="20">
        <v>40</v>
      </c>
      <c r="H3896" s="20">
        <v>360</v>
      </c>
      <c r="I3896" s="20">
        <v>891.75</v>
      </c>
      <c r="J3896" s="20">
        <v>2019</v>
      </c>
      <c r="K3896" s="20">
        <v>2</v>
      </c>
      <c r="L3896" s="20">
        <v>9</v>
      </c>
    </row>
    <row r="3897" spans="1:12" x14ac:dyDescent="0.3">
      <c r="A3897" s="21">
        <v>43521</v>
      </c>
      <c r="B3897" s="20" t="s">
        <v>757</v>
      </c>
      <c r="C3897" s="20" t="s">
        <v>758</v>
      </c>
      <c r="D3897" s="20" t="s">
        <v>759</v>
      </c>
      <c r="E3897" s="20">
        <v>11520</v>
      </c>
      <c r="F3897" s="20" t="s">
        <v>1061</v>
      </c>
      <c r="G3897" s="20">
        <v>32</v>
      </c>
      <c r="H3897" s="20">
        <v>360</v>
      </c>
      <c r="I3897" s="20">
        <v>737.4</v>
      </c>
      <c r="J3897" s="20">
        <v>2019</v>
      </c>
      <c r="K3897" s="20">
        <v>2</v>
      </c>
      <c r="L3897" s="20">
        <v>9</v>
      </c>
    </row>
    <row r="3898" spans="1:12" x14ac:dyDescent="0.3">
      <c r="A3898" s="21">
        <v>43521</v>
      </c>
      <c r="B3898" s="20" t="s">
        <v>761</v>
      </c>
      <c r="C3898" s="20" t="s">
        <v>762</v>
      </c>
      <c r="D3898" s="20" t="s">
        <v>759</v>
      </c>
      <c r="E3898" s="20">
        <v>8640</v>
      </c>
      <c r="F3898" s="20" t="s">
        <v>1062</v>
      </c>
      <c r="G3898" s="20">
        <v>24</v>
      </c>
      <c r="H3898" s="20">
        <v>360</v>
      </c>
      <c r="I3898" s="20">
        <v>576.65</v>
      </c>
      <c r="J3898" s="20">
        <v>2019</v>
      </c>
      <c r="K3898" s="20">
        <v>2</v>
      </c>
      <c r="L3898" s="20">
        <v>9</v>
      </c>
    </row>
    <row r="3899" spans="1:12" x14ac:dyDescent="0.3">
      <c r="A3899" s="21">
        <v>43521</v>
      </c>
      <c r="B3899" s="20" t="s">
        <v>764</v>
      </c>
      <c r="C3899" s="20" t="s">
        <v>765</v>
      </c>
      <c r="D3899" s="20" t="s">
        <v>759</v>
      </c>
      <c r="E3899" s="20">
        <v>9000</v>
      </c>
      <c r="F3899" s="20" t="s">
        <v>1063</v>
      </c>
      <c r="G3899" s="20">
        <v>25</v>
      </c>
      <c r="H3899" s="20">
        <v>360</v>
      </c>
      <c r="I3899" s="20">
        <v>593.20000000000005</v>
      </c>
      <c r="J3899" s="20">
        <v>2019</v>
      </c>
      <c r="K3899" s="20">
        <v>2</v>
      </c>
      <c r="L3899" s="20">
        <v>9</v>
      </c>
    </row>
    <row r="3900" spans="1:12" x14ac:dyDescent="0.3">
      <c r="A3900" s="21">
        <v>43521</v>
      </c>
      <c r="B3900" s="20" t="s">
        <v>767</v>
      </c>
      <c r="C3900" s="20" t="s">
        <v>768</v>
      </c>
      <c r="D3900" s="20" t="s">
        <v>759</v>
      </c>
      <c r="E3900" s="20">
        <v>6480</v>
      </c>
      <c r="F3900" s="20" t="s">
        <v>1064</v>
      </c>
      <c r="G3900" s="20">
        <v>18</v>
      </c>
      <c r="H3900" s="20">
        <v>360</v>
      </c>
      <c r="I3900" s="20">
        <v>416.15</v>
      </c>
      <c r="J3900" s="20">
        <v>2019</v>
      </c>
      <c r="K3900" s="20">
        <v>2</v>
      </c>
      <c r="L3900" s="20">
        <v>9</v>
      </c>
    </row>
    <row r="3901" spans="1:12" x14ac:dyDescent="0.3">
      <c r="A3901" s="21">
        <v>43521</v>
      </c>
      <c r="B3901" s="20" t="s">
        <v>770</v>
      </c>
      <c r="C3901" s="20" t="s">
        <v>771</v>
      </c>
      <c r="D3901" s="20" t="s">
        <v>759</v>
      </c>
      <c r="E3901" s="20">
        <v>9000</v>
      </c>
      <c r="F3901" s="20" t="s">
        <v>1065</v>
      </c>
      <c r="G3901" s="20">
        <v>25</v>
      </c>
      <c r="H3901" s="20">
        <v>360</v>
      </c>
      <c r="I3901" s="20">
        <v>554.5</v>
      </c>
      <c r="J3901" s="20">
        <v>2019</v>
      </c>
      <c r="K3901" s="20">
        <v>2</v>
      </c>
      <c r="L3901" s="20">
        <v>9</v>
      </c>
    </row>
    <row r="3902" spans="1:12" x14ac:dyDescent="0.3">
      <c r="A3902" s="21">
        <v>43521</v>
      </c>
      <c r="B3902" s="20" t="s">
        <v>773</v>
      </c>
      <c r="C3902" s="20" t="s">
        <v>774</v>
      </c>
      <c r="D3902" s="20" t="s">
        <v>759</v>
      </c>
      <c r="E3902" s="20">
        <v>13320</v>
      </c>
      <c r="F3902" s="20" t="s">
        <v>1066</v>
      </c>
      <c r="G3902" s="20">
        <v>37</v>
      </c>
      <c r="H3902" s="20">
        <v>360</v>
      </c>
      <c r="I3902" s="20">
        <v>833.55</v>
      </c>
      <c r="J3902" s="20">
        <v>2019</v>
      </c>
      <c r="K3902" s="20">
        <v>2</v>
      </c>
      <c r="L3902" s="20">
        <v>9</v>
      </c>
    </row>
    <row r="3903" spans="1:12" x14ac:dyDescent="0.3">
      <c r="A3903" s="21">
        <v>43519</v>
      </c>
      <c r="B3903" s="20" t="s">
        <v>757</v>
      </c>
      <c r="C3903" s="20" t="s">
        <v>758</v>
      </c>
      <c r="D3903" s="20" t="s">
        <v>759</v>
      </c>
      <c r="E3903" s="20">
        <v>12240</v>
      </c>
      <c r="F3903" s="20" t="s">
        <v>1061</v>
      </c>
      <c r="G3903" s="20">
        <v>34</v>
      </c>
      <c r="H3903" s="20">
        <v>360</v>
      </c>
      <c r="I3903" s="20">
        <v>785.3</v>
      </c>
      <c r="J3903" s="20">
        <v>2019</v>
      </c>
      <c r="K3903" s="20">
        <v>2</v>
      </c>
      <c r="L3903" s="20">
        <v>8</v>
      </c>
    </row>
    <row r="3904" spans="1:12" x14ac:dyDescent="0.3">
      <c r="A3904" s="21">
        <v>43519</v>
      </c>
      <c r="B3904" s="20" t="s">
        <v>761</v>
      </c>
      <c r="C3904" s="20" t="s">
        <v>762</v>
      </c>
      <c r="D3904" s="20" t="s">
        <v>759</v>
      </c>
      <c r="E3904" s="20">
        <v>11880</v>
      </c>
      <c r="F3904" s="20" t="s">
        <v>1062</v>
      </c>
      <c r="G3904" s="20">
        <v>33</v>
      </c>
      <c r="H3904" s="20">
        <v>360</v>
      </c>
      <c r="I3904" s="20">
        <v>807.3</v>
      </c>
      <c r="J3904" s="20">
        <v>2019</v>
      </c>
      <c r="K3904" s="20">
        <v>2</v>
      </c>
      <c r="L3904" s="20">
        <v>8</v>
      </c>
    </row>
    <row r="3905" spans="1:12" x14ac:dyDescent="0.3">
      <c r="A3905" s="21">
        <v>43519</v>
      </c>
      <c r="B3905" s="20" t="s">
        <v>764</v>
      </c>
      <c r="C3905" s="20" t="s">
        <v>765</v>
      </c>
      <c r="D3905" s="20" t="s">
        <v>759</v>
      </c>
      <c r="E3905" s="20">
        <v>10440</v>
      </c>
      <c r="F3905" s="20" t="s">
        <v>1063</v>
      </c>
      <c r="G3905" s="20">
        <v>29</v>
      </c>
      <c r="H3905" s="20">
        <v>360</v>
      </c>
      <c r="I3905" s="20">
        <v>687.9</v>
      </c>
      <c r="J3905" s="20">
        <v>2019</v>
      </c>
      <c r="K3905" s="20">
        <v>2</v>
      </c>
      <c r="L3905" s="20">
        <v>8</v>
      </c>
    </row>
    <row r="3906" spans="1:12" x14ac:dyDescent="0.3">
      <c r="A3906" s="21">
        <v>43519</v>
      </c>
      <c r="B3906" s="20" t="s">
        <v>767</v>
      </c>
      <c r="C3906" s="20" t="s">
        <v>768</v>
      </c>
      <c r="D3906" s="20" t="s">
        <v>759</v>
      </c>
      <c r="E3906" s="20">
        <v>7920</v>
      </c>
      <c r="F3906" s="20" t="s">
        <v>1064</v>
      </c>
      <c r="G3906" s="20">
        <v>22</v>
      </c>
      <c r="H3906" s="20">
        <v>360</v>
      </c>
      <c r="I3906" s="20">
        <v>511.05</v>
      </c>
      <c r="J3906" s="20">
        <v>2019</v>
      </c>
      <c r="K3906" s="20">
        <v>2</v>
      </c>
      <c r="L3906" s="20">
        <v>8</v>
      </c>
    </row>
    <row r="3907" spans="1:12" x14ac:dyDescent="0.3">
      <c r="A3907" s="21">
        <v>43519</v>
      </c>
      <c r="B3907" s="20" t="s">
        <v>770</v>
      </c>
      <c r="C3907" s="20" t="s">
        <v>771</v>
      </c>
      <c r="D3907" s="20" t="s">
        <v>759</v>
      </c>
      <c r="E3907" s="20">
        <v>14400</v>
      </c>
      <c r="F3907" s="20" t="s">
        <v>1065</v>
      </c>
      <c r="G3907" s="20">
        <v>40</v>
      </c>
      <c r="H3907" s="20">
        <v>360</v>
      </c>
      <c r="I3907" s="20">
        <v>875.65</v>
      </c>
      <c r="J3907" s="20">
        <v>2019</v>
      </c>
      <c r="K3907" s="20">
        <v>2</v>
      </c>
      <c r="L3907" s="20">
        <v>8</v>
      </c>
    </row>
    <row r="3908" spans="1:12" x14ac:dyDescent="0.3">
      <c r="A3908" s="21">
        <v>43519</v>
      </c>
      <c r="B3908" s="20" t="s">
        <v>773</v>
      </c>
      <c r="C3908" s="20" t="s">
        <v>774</v>
      </c>
      <c r="D3908" s="20" t="s">
        <v>759</v>
      </c>
      <c r="E3908" s="20">
        <v>14040</v>
      </c>
      <c r="F3908" s="20" t="s">
        <v>1066</v>
      </c>
      <c r="G3908" s="20">
        <v>39</v>
      </c>
      <c r="H3908" s="20">
        <v>360</v>
      </c>
      <c r="I3908" s="20">
        <v>876.75</v>
      </c>
      <c r="J3908" s="20">
        <v>2019</v>
      </c>
      <c r="K3908" s="20">
        <v>2</v>
      </c>
      <c r="L3908" s="20">
        <v>8</v>
      </c>
    </row>
    <row r="3909" spans="1:12" x14ac:dyDescent="0.3">
      <c r="A3909" s="21">
        <v>43519</v>
      </c>
      <c r="B3909" s="20" t="s">
        <v>757</v>
      </c>
      <c r="C3909" s="20" t="s">
        <v>758</v>
      </c>
      <c r="D3909" s="20" t="s">
        <v>759</v>
      </c>
      <c r="E3909" s="20">
        <v>13320</v>
      </c>
      <c r="F3909" s="20" t="s">
        <v>1061</v>
      </c>
      <c r="G3909" s="20">
        <v>37</v>
      </c>
      <c r="H3909" s="20">
        <v>360</v>
      </c>
      <c r="I3909" s="20">
        <v>847.56</v>
      </c>
      <c r="J3909" s="20">
        <v>2019</v>
      </c>
      <c r="K3909" s="20">
        <v>2</v>
      </c>
      <c r="L3909" s="20">
        <v>8</v>
      </c>
    </row>
    <row r="3910" spans="1:12" x14ac:dyDescent="0.3">
      <c r="A3910" s="21">
        <v>43519</v>
      </c>
      <c r="B3910" s="20" t="s">
        <v>761</v>
      </c>
      <c r="C3910" s="20" t="s">
        <v>762</v>
      </c>
      <c r="D3910" s="20" t="s">
        <v>759</v>
      </c>
      <c r="E3910" s="20">
        <v>11880</v>
      </c>
      <c r="F3910" s="20" t="s">
        <v>1062</v>
      </c>
      <c r="G3910" s="20">
        <v>33</v>
      </c>
      <c r="H3910" s="20">
        <v>360</v>
      </c>
      <c r="I3910" s="20">
        <v>802.5</v>
      </c>
      <c r="J3910" s="20">
        <v>2019</v>
      </c>
      <c r="K3910" s="20">
        <v>2</v>
      </c>
      <c r="L3910" s="20">
        <v>8</v>
      </c>
    </row>
    <row r="3911" spans="1:12" x14ac:dyDescent="0.3">
      <c r="A3911" s="21">
        <v>43519</v>
      </c>
      <c r="B3911" s="20" t="s">
        <v>764</v>
      </c>
      <c r="C3911" s="20" t="s">
        <v>765</v>
      </c>
      <c r="D3911" s="20" t="s">
        <v>759</v>
      </c>
      <c r="E3911" s="20">
        <v>10440</v>
      </c>
      <c r="F3911" s="20" t="s">
        <v>1063</v>
      </c>
      <c r="G3911" s="20">
        <v>29</v>
      </c>
      <c r="H3911" s="20">
        <v>360</v>
      </c>
      <c r="I3911" s="20">
        <v>684.5</v>
      </c>
      <c r="J3911" s="20">
        <v>2019</v>
      </c>
      <c r="K3911" s="20">
        <v>2</v>
      </c>
      <c r="L3911" s="20">
        <v>8</v>
      </c>
    </row>
    <row r="3912" spans="1:12" x14ac:dyDescent="0.3">
      <c r="A3912" s="21">
        <v>43519</v>
      </c>
      <c r="B3912" s="20" t="s">
        <v>767</v>
      </c>
      <c r="C3912" s="20" t="s">
        <v>768</v>
      </c>
      <c r="D3912" s="20" t="s">
        <v>759</v>
      </c>
      <c r="E3912" s="20">
        <v>7560</v>
      </c>
      <c r="F3912" s="20" t="s">
        <v>1064</v>
      </c>
      <c r="G3912" s="20">
        <v>21</v>
      </c>
      <c r="H3912" s="20">
        <v>360</v>
      </c>
      <c r="I3912" s="20">
        <v>486.49</v>
      </c>
      <c r="J3912" s="20">
        <v>2019</v>
      </c>
      <c r="K3912" s="20">
        <v>2</v>
      </c>
      <c r="L3912" s="20">
        <v>8</v>
      </c>
    </row>
    <row r="3913" spans="1:12" x14ac:dyDescent="0.3">
      <c r="A3913" s="21">
        <v>43519</v>
      </c>
      <c r="B3913" s="20" t="s">
        <v>770</v>
      </c>
      <c r="C3913" s="20" t="s">
        <v>771</v>
      </c>
      <c r="D3913" s="20" t="s">
        <v>759</v>
      </c>
      <c r="E3913" s="20">
        <v>14760</v>
      </c>
      <c r="F3913" s="20" t="s">
        <v>1065</v>
      </c>
      <c r="G3913" s="20">
        <v>41</v>
      </c>
      <c r="H3913" s="20">
        <v>360</v>
      </c>
      <c r="I3913" s="20">
        <v>892.05</v>
      </c>
      <c r="J3913" s="20">
        <v>2019</v>
      </c>
      <c r="K3913" s="20">
        <v>2</v>
      </c>
      <c r="L3913" s="20">
        <v>8</v>
      </c>
    </row>
    <row r="3914" spans="1:12" x14ac:dyDescent="0.3">
      <c r="A3914" s="21">
        <v>43519</v>
      </c>
      <c r="B3914" s="20" t="s">
        <v>773</v>
      </c>
      <c r="C3914" s="20" t="s">
        <v>774</v>
      </c>
      <c r="D3914" s="20" t="s">
        <v>759</v>
      </c>
      <c r="E3914" s="20">
        <v>14040</v>
      </c>
      <c r="F3914" s="20" t="s">
        <v>1066</v>
      </c>
      <c r="G3914" s="20">
        <v>39</v>
      </c>
      <c r="H3914" s="20">
        <v>360</v>
      </c>
      <c r="I3914" s="20">
        <v>870.95</v>
      </c>
      <c r="J3914" s="20">
        <v>2019</v>
      </c>
      <c r="K3914" s="20">
        <v>2</v>
      </c>
      <c r="L3914" s="20">
        <v>8</v>
      </c>
    </row>
    <row r="3915" spans="1:12" x14ac:dyDescent="0.3">
      <c r="A3915" s="21">
        <v>43519</v>
      </c>
      <c r="B3915" s="20" t="s">
        <v>757</v>
      </c>
      <c r="C3915" s="20" t="s">
        <v>758</v>
      </c>
      <c r="D3915" s="20" t="s">
        <v>759</v>
      </c>
      <c r="E3915" s="20">
        <v>12600</v>
      </c>
      <c r="F3915" s="20" t="s">
        <v>1061</v>
      </c>
      <c r="G3915" s="20">
        <v>35</v>
      </c>
      <c r="H3915" s="20">
        <v>360</v>
      </c>
      <c r="I3915" s="20">
        <v>824.95</v>
      </c>
      <c r="J3915" s="20">
        <v>2019</v>
      </c>
      <c r="K3915" s="20">
        <v>2</v>
      </c>
      <c r="L3915" s="20">
        <v>8</v>
      </c>
    </row>
    <row r="3916" spans="1:12" x14ac:dyDescent="0.3">
      <c r="A3916" s="21">
        <v>43519</v>
      </c>
      <c r="B3916" s="20" t="s">
        <v>761</v>
      </c>
      <c r="C3916" s="20" t="s">
        <v>762</v>
      </c>
      <c r="D3916" s="20" t="s">
        <v>759</v>
      </c>
      <c r="E3916" s="20">
        <v>11520</v>
      </c>
      <c r="F3916" s="20" t="s">
        <v>1062</v>
      </c>
      <c r="G3916" s="20">
        <v>32</v>
      </c>
      <c r="H3916" s="20">
        <v>360</v>
      </c>
      <c r="I3916" s="20">
        <v>778.55</v>
      </c>
      <c r="J3916" s="20">
        <v>2019</v>
      </c>
      <c r="K3916" s="20">
        <v>2</v>
      </c>
      <c r="L3916" s="20">
        <v>8</v>
      </c>
    </row>
    <row r="3917" spans="1:12" x14ac:dyDescent="0.3">
      <c r="A3917" s="21">
        <v>43519</v>
      </c>
      <c r="B3917" s="20" t="s">
        <v>764</v>
      </c>
      <c r="C3917" s="20" t="s">
        <v>765</v>
      </c>
      <c r="D3917" s="20" t="s">
        <v>759</v>
      </c>
      <c r="E3917" s="20">
        <v>10800</v>
      </c>
      <c r="F3917" s="20" t="s">
        <v>1063</v>
      </c>
      <c r="G3917" s="20">
        <v>30</v>
      </c>
      <c r="H3917" s="20">
        <v>360</v>
      </c>
      <c r="I3917" s="20">
        <v>705.99</v>
      </c>
      <c r="J3917" s="20">
        <v>2019</v>
      </c>
      <c r="K3917" s="20">
        <v>2</v>
      </c>
      <c r="L3917" s="20">
        <v>8</v>
      </c>
    </row>
    <row r="3918" spans="1:12" x14ac:dyDescent="0.3">
      <c r="A3918" s="21">
        <v>43519</v>
      </c>
      <c r="B3918" s="20" t="s">
        <v>767</v>
      </c>
      <c r="C3918" s="20" t="s">
        <v>768</v>
      </c>
      <c r="D3918" s="20" t="s">
        <v>759</v>
      </c>
      <c r="E3918" s="20">
        <v>8640</v>
      </c>
      <c r="F3918" s="20" t="s">
        <v>1064</v>
      </c>
      <c r="G3918" s="20">
        <v>24</v>
      </c>
      <c r="H3918" s="20">
        <v>360</v>
      </c>
      <c r="I3918" s="20">
        <v>555.75</v>
      </c>
      <c r="J3918" s="20">
        <v>2019</v>
      </c>
      <c r="K3918" s="20">
        <v>2</v>
      </c>
      <c r="L3918" s="20">
        <v>8</v>
      </c>
    </row>
    <row r="3919" spans="1:12" x14ac:dyDescent="0.3">
      <c r="A3919" s="21">
        <v>43519</v>
      </c>
      <c r="B3919" s="20" t="s">
        <v>770</v>
      </c>
      <c r="C3919" s="20" t="s">
        <v>771</v>
      </c>
      <c r="D3919" s="20" t="s">
        <v>759</v>
      </c>
      <c r="E3919" s="20">
        <v>14400</v>
      </c>
      <c r="F3919" s="20" t="s">
        <v>1065</v>
      </c>
      <c r="G3919" s="20">
        <v>40</v>
      </c>
      <c r="H3919" s="20">
        <v>360</v>
      </c>
      <c r="I3919" s="20">
        <v>871</v>
      </c>
      <c r="J3919" s="20">
        <v>2019</v>
      </c>
      <c r="K3919" s="20">
        <v>2</v>
      </c>
      <c r="L3919" s="20">
        <v>8</v>
      </c>
    </row>
    <row r="3920" spans="1:12" x14ac:dyDescent="0.3">
      <c r="A3920" s="21">
        <v>43519</v>
      </c>
      <c r="B3920" s="20" t="s">
        <v>773</v>
      </c>
      <c r="C3920" s="20" t="s">
        <v>774</v>
      </c>
      <c r="D3920" s="20" t="s">
        <v>759</v>
      </c>
      <c r="E3920" s="20">
        <v>14040</v>
      </c>
      <c r="F3920" s="20" t="s">
        <v>1066</v>
      </c>
      <c r="G3920" s="20">
        <v>39</v>
      </c>
      <c r="H3920" s="20">
        <v>360</v>
      </c>
      <c r="I3920" s="20">
        <v>870.3</v>
      </c>
      <c r="J3920" s="20">
        <v>2019</v>
      </c>
      <c r="K3920" s="20">
        <v>2</v>
      </c>
      <c r="L3920" s="20">
        <v>8</v>
      </c>
    </row>
    <row r="3921" spans="1:12" x14ac:dyDescent="0.3">
      <c r="A3921" s="21">
        <v>43519</v>
      </c>
      <c r="B3921" s="20" t="s">
        <v>757</v>
      </c>
      <c r="C3921" s="20" t="s">
        <v>758</v>
      </c>
      <c r="D3921" s="20" t="s">
        <v>759</v>
      </c>
      <c r="E3921" s="20">
        <v>12600</v>
      </c>
      <c r="F3921" s="20" t="s">
        <v>1061</v>
      </c>
      <c r="G3921" s="20">
        <v>35</v>
      </c>
      <c r="H3921" s="20">
        <v>360</v>
      </c>
      <c r="I3921" s="20">
        <v>791.2</v>
      </c>
      <c r="J3921" s="20">
        <v>2019</v>
      </c>
      <c r="K3921" s="20">
        <v>2</v>
      </c>
      <c r="L3921" s="20">
        <v>8</v>
      </c>
    </row>
    <row r="3922" spans="1:12" x14ac:dyDescent="0.3">
      <c r="A3922" s="21">
        <v>43519</v>
      </c>
      <c r="B3922" s="20" t="s">
        <v>761</v>
      </c>
      <c r="C3922" s="20" t="s">
        <v>762</v>
      </c>
      <c r="D3922" s="20" t="s">
        <v>759</v>
      </c>
      <c r="E3922" s="20">
        <v>11880</v>
      </c>
      <c r="F3922" s="20" t="s">
        <v>1062</v>
      </c>
      <c r="G3922" s="20">
        <v>33</v>
      </c>
      <c r="H3922" s="20">
        <v>360</v>
      </c>
      <c r="I3922" s="20">
        <v>793.5</v>
      </c>
      <c r="J3922" s="20">
        <v>2019</v>
      </c>
      <c r="K3922" s="20">
        <v>2</v>
      </c>
      <c r="L3922" s="20">
        <v>8</v>
      </c>
    </row>
    <row r="3923" spans="1:12" x14ac:dyDescent="0.3">
      <c r="A3923" s="21">
        <v>43519</v>
      </c>
      <c r="B3923" s="20" t="s">
        <v>764</v>
      </c>
      <c r="C3923" s="20" t="s">
        <v>765</v>
      </c>
      <c r="D3923" s="20" t="s">
        <v>759</v>
      </c>
      <c r="E3923" s="20">
        <v>10080</v>
      </c>
      <c r="F3923" s="20" t="s">
        <v>1063</v>
      </c>
      <c r="G3923" s="20">
        <v>28</v>
      </c>
      <c r="H3923" s="20">
        <v>360</v>
      </c>
      <c r="I3923" s="20">
        <v>656.9</v>
      </c>
      <c r="J3923" s="20">
        <v>2019</v>
      </c>
      <c r="K3923" s="20">
        <v>2</v>
      </c>
      <c r="L3923" s="20">
        <v>8</v>
      </c>
    </row>
    <row r="3924" spans="1:12" x14ac:dyDescent="0.3">
      <c r="A3924" s="21">
        <v>43519</v>
      </c>
      <c r="B3924" s="20" t="s">
        <v>767</v>
      </c>
      <c r="C3924" s="20" t="s">
        <v>768</v>
      </c>
      <c r="D3924" s="20" t="s">
        <v>759</v>
      </c>
      <c r="E3924" s="20">
        <v>7560</v>
      </c>
      <c r="F3924" s="20" t="s">
        <v>1064</v>
      </c>
      <c r="G3924" s="20">
        <v>21</v>
      </c>
      <c r="H3924" s="20">
        <v>360</v>
      </c>
      <c r="I3924" s="20">
        <v>482.25</v>
      </c>
      <c r="J3924" s="20">
        <v>2019</v>
      </c>
      <c r="K3924" s="20">
        <v>2</v>
      </c>
      <c r="L3924" s="20">
        <v>8</v>
      </c>
    </row>
    <row r="3925" spans="1:12" x14ac:dyDescent="0.3">
      <c r="A3925" s="21">
        <v>43519</v>
      </c>
      <c r="B3925" s="20" t="s">
        <v>770</v>
      </c>
      <c r="C3925" s="20" t="s">
        <v>771</v>
      </c>
      <c r="D3925" s="20" t="s">
        <v>759</v>
      </c>
      <c r="E3925" s="20">
        <v>14040</v>
      </c>
      <c r="F3925" s="20" t="s">
        <v>1065</v>
      </c>
      <c r="G3925" s="20">
        <v>39</v>
      </c>
      <c r="H3925" s="20">
        <v>360</v>
      </c>
      <c r="I3925" s="20">
        <v>845.75</v>
      </c>
      <c r="J3925" s="20">
        <v>2019</v>
      </c>
      <c r="K3925" s="20">
        <v>2</v>
      </c>
      <c r="L3925" s="20">
        <v>8</v>
      </c>
    </row>
    <row r="3926" spans="1:12" x14ac:dyDescent="0.3">
      <c r="A3926" s="21">
        <v>43519</v>
      </c>
      <c r="B3926" s="20" t="s">
        <v>773</v>
      </c>
      <c r="C3926" s="20" t="s">
        <v>774</v>
      </c>
      <c r="D3926" s="20" t="s">
        <v>759</v>
      </c>
      <c r="E3926" s="20">
        <v>14400</v>
      </c>
      <c r="F3926" s="20" t="s">
        <v>1066</v>
      </c>
      <c r="G3926" s="20">
        <v>40</v>
      </c>
      <c r="H3926" s="20">
        <v>360</v>
      </c>
      <c r="I3926" s="20">
        <v>889.06</v>
      </c>
      <c r="J3926" s="20">
        <v>2019</v>
      </c>
      <c r="K3926" s="20">
        <v>2</v>
      </c>
      <c r="L3926" s="20">
        <v>8</v>
      </c>
    </row>
    <row r="3927" spans="1:12" x14ac:dyDescent="0.3">
      <c r="A3927" s="21">
        <v>43516</v>
      </c>
      <c r="B3927" s="20" t="s">
        <v>757</v>
      </c>
      <c r="C3927" s="20" t="s">
        <v>758</v>
      </c>
      <c r="D3927" s="20" t="s">
        <v>759</v>
      </c>
      <c r="E3927" s="20">
        <v>12240</v>
      </c>
      <c r="F3927" s="20" t="s">
        <v>1061</v>
      </c>
      <c r="G3927" s="20">
        <v>34</v>
      </c>
      <c r="H3927" s="20">
        <v>360</v>
      </c>
      <c r="I3927" s="20">
        <v>769.95</v>
      </c>
      <c r="J3927" s="20">
        <v>2019</v>
      </c>
      <c r="K3927" s="20">
        <v>2</v>
      </c>
      <c r="L3927" s="20">
        <v>8</v>
      </c>
    </row>
    <row r="3928" spans="1:12" x14ac:dyDescent="0.3">
      <c r="A3928" s="21">
        <v>43516</v>
      </c>
      <c r="B3928" s="20" t="s">
        <v>761</v>
      </c>
      <c r="C3928" s="20" t="s">
        <v>762</v>
      </c>
      <c r="D3928" s="20" t="s">
        <v>759</v>
      </c>
      <c r="E3928" s="20">
        <v>12600</v>
      </c>
      <c r="F3928" s="20" t="s">
        <v>1062</v>
      </c>
      <c r="G3928" s="20">
        <v>35</v>
      </c>
      <c r="H3928" s="20">
        <v>360</v>
      </c>
      <c r="I3928" s="20">
        <v>837.7</v>
      </c>
      <c r="J3928" s="20">
        <v>2019</v>
      </c>
      <c r="K3928" s="20">
        <v>2</v>
      </c>
      <c r="L3928" s="20">
        <v>8</v>
      </c>
    </row>
    <row r="3929" spans="1:12" x14ac:dyDescent="0.3">
      <c r="A3929" s="21">
        <v>43516</v>
      </c>
      <c r="B3929" s="20" t="s">
        <v>764</v>
      </c>
      <c r="C3929" s="20" t="s">
        <v>765</v>
      </c>
      <c r="D3929" s="20" t="s">
        <v>759</v>
      </c>
      <c r="E3929" s="20">
        <v>10440</v>
      </c>
      <c r="F3929" s="20" t="s">
        <v>1063</v>
      </c>
      <c r="G3929" s="20">
        <v>29</v>
      </c>
      <c r="H3929" s="20">
        <v>360</v>
      </c>
      <c r="I3929" s="20">
        <v>681.75</v>
      </c>
      <c r="J3929" s="20">
        <v>2019</v>
      </c>
      <c r="K3929" s="20">
        <v>2</v>
      </c>
      <c r="L3929" s="20">
        <v>8</v>
      </c>
    </row>
    <row r="3930" spans="1:12" x14ac:dyDescent="0.3">
      <c r="A3930" s="21">
        <v>43516</v>
      </c>
      <c r="B3930" s="20" t="s">
        <v>767</v>
      </c>
      <c r="C3930" s="20" t="s">
        <v>768</v>
      </c>
      <c r="D3930" s="20" t="s">
        <v>759</v>
      </c>
      <c r="E3930" s="20">
        <v>8280</v>
      </c>
      <c r="F3930" s="20" t="s">
        <v>1064</v>
      </c>
      <c r="G3930" s="20">
        <v>23</v>
      </c>
      <c r="H3930" s="20">
        <v>360</v>
      </c>
      <c r="I3930" s="20">
        <v>530.04999999999995</v>
      </c>
      <c r="J3930" s="20">
        <v>2019</v>
      </c>
      <c r="K3930" s="20">
        <v>2</v>
      </c>
      <c r="L3930" s="20">
        <v>8</v>
      </c>
    </row>
    <row r="3931" spans="1:12" x14ac:dyDescent="0.3">
      <c r="A3931" s="21">
        <v>43516</v>
      </c>
      <c r="B3931" s="20" t="s">
        <v>770</v>
      </c>
      <c r="C3931" s="20" t="s">
        <v>771</v>
      </c>
      <c r="D3931" s="20" t="s">
        <v>759</v>
      </c>
      <c r="E3931" s="20">
        <v>14400</v>
      </c>
      <c r="F3931" s="20" t="s">
        <v>1065</v>
      </c>
      <c r="G3931" s="20">
        <v>40</v>
      </c>
      <c r="H3931" s="20">
        <v>360</v>
      </c>
      <c r="I3931" s="20">
        <v>868.7</v>
      </c>
      <c r="J3931" s="20">
        <v>2019</v>
      </c>
      <c r="K3931" s="20">
        <v>2</v>
      </c>
      <c r="L3931" s="20">
        <v>8</v>
      </c>
    </row>
    <row r="3932" spans="1:12" x14ac:dyDescent="0.3">
      <c r="A3932" s="21">
        <v>43516</v>
      </c>
      <c r="B3932" s="20" t="s">
        <v>773</v>
      </c>
      <c r="C3932" s="20" t="s">
        <v>774</v>
      </c>
      <c r="D3932" s="20" t="s">
        <v>759</v>
      </c>
      <c r="E3932" s="20">
        <v>14040</v>
      </c>
      <c r="F3932" s="20" t="s">
        <v>1066</v>
      </c>
      <c r="G3932" s="20">
        <v>39</v>
      </c>
      <c r="H3932" s="20">
        <v>360</v>
      </c>
      <c r="I3932" s="20">
        <v>865.6</v>
      </c>
      <c r="J3932" s="20">
        <v>2019</v>
      </c>
      <c r="K3932" s="20">
        <v>2</v>
      </c>
      <c r="L3932" s="20">
        <v>8</v>
      </c>
    </row>
    <row r="3933" spans="1:12" x14ac:dyDescent="0.3">
      <c r="A3933" s="21">
        <v>43516</v>
      </c>
      <c r="B3933" s="20" t="s">
        <v>757</v>
      </c>
      <c r="C3933" s="20" t="s">
        <v>758</v>
      </c>
      <c r="D3933" s="20" t="s">
        <v>759</v>
      </c>
      <c r="E3933" s="20">
        <v>12240</v>
      </c>
      <c r="F3933" s="20" t="s">
        <v>1061</v>
      </c>
      <c r="G3933" s="20">
        <v>34</v>
      </c>
      <c r="H3933" s="20">
        <v>360</v>
      </c>
      <c r="I3933" s="20">
        <v>772.3</v>
      </c>
      <c r="J3933" s="20">
        <v>2019</v>
      </c>
      <c r="K3933" s="20">
        <v>2</v>
      </c>
      <c r="L3933" s="20">
        <v>8</v>
      </c>
    </row>
    <row r="3934" spans="1:12" x14ac:dyDescent="0.3">
      <c r="A3934" s="21">
        <v>43516</v>
      </c>
      <c r="B3934" s="20" t="s">
        <v>761</v>
      </c>
      <c r="C3934" s="20" t="s">
        <v>762</v>
      </c>
      <c r="D3934" s="20" t="s">
        <v>759</v>
      </c>
      <c r="E3934" s="20">
        <v>12960</v>
      </c>
      <c r="F3934" s="20" t="s">
        <v>1062</v>
      </c>
      <c r="G3934" s="20">
        <v>36</v>
      </c>
      <c r="H3934" s="20">
        <v>360</v>
      </c>
      <c r="I3934" s="20">
        <v>861.55</v>
      </c>
      <c r="J3934" s="20">
        <v>2019</v>
      </c>
      <c r="K3934" s="20">
        <v>2</v>
      </c>
      <c r="L3934" s="20">
        <v>8</v>
      </c>
    </row>
    <row r="3935" spans="1:12" x14ac:dyDescent="0.3">
      <c r="A3935" s="21">
        <v>43516</v>
      </c>
      <c r="B3935" s="20" t="s">
        <v>764</v>
      </c>
      <c r="C3935" s="20" t="s">
        <v>765</v>
      </c>
      <c r="D3935" s="20" t="s">
        <v>759</v>
      </c>
      <c r="E3935" s="20">
        <v>11160</v>
      </c>
      <c r="F3935" s="20" t="s">
        <v>1063</v>
      </c>
      <c r="G3935" s="20">
        <v>31</v>
      </c>
      <c r="H3935" s="20">
        <v>360</v>
      </c>
      <c r="I3935" s="20">
        <v>729.35</v>
      </c>
      <c r="J3935" s="20">
        <v>2019</v>
      </c>
      <c r="K3935" s="20">
        <v>2</v>
      </c>
      <c r="L3935" s="20">
        <v>8</v>
      </c>
    </row>
    <row r="3936" spans="1:12" x14ac:dyDescent="0.3">
      <c r="A3936" s="21">
        <v>43516</v>
      </c>
      <c r="B3936" s="20" t="s">
        <v>767</v>
      </c>
      <c r="C3936" s="20" t="s">
        <v>768</v>
      </c>
      <c r="D3936" s="20" t="s">
        <v>759</v>
      </c>
      <c r="E3936" s="20">
        <v>7920</v>
      </c>
      <c r="F3936" s="20" t="s">
        <v>1064</v>
      </c>
      <c r="G3936" s="20">
        <v>22</v>
      </c>
      <c r="H3936" s="20">
        <v>360</v>
      </c>
      <c r="I3936" s="20">
        <v>508.2</v>
      </c>
      <c r="J3936" s="20">
        <v>2019</v>
      </c>
      <c r="K3936" s="20">
        <v>2</v>
      </c>
      <c r="L3936" s="20">
        <v>8</v>
      </c>
    </row>
    <row r="3937" spans="1:12" x14ac:dyDescent="0.3">
      <c r="A3937" s="21">
        <v>43516</v>
      </c>
      <c r="B3937" s="20" t="s">
        <v>770</v>
      </c>
      <c r="C3937" s="20" t="s">
        <v>771</v>
      </c>
      <c r="D3937" s="20" t="s">
        <v>759</v>
      </c>
      <c r="E3937" s="20">
        <v>14760</v>
      </c>
      <c r="F3937" s="20" t="s">
        <v>1065</v>
      </c>
      <c r="G3937" s="20">
        <v>41</v>
      </c>
      <c r="H3937" s="20">
        <v>360</v>
      </c>
      <c r="I3937" s="20">
        <v>892.75</v>
      </c>
      <c r="J3937" s="20">
        <v>2019</v>
      </c>
      <c r="K3937" s="20">
        <v>2</v>
      </c>
      <c r="L3937" s="20">
        <v>8</v>
      </c>
    </row>
    <row r="3938" spans="1:12" x14ac:dyDescent="0.3">
      <c r="A3938" s="21">
        <v>43516</v>
      </c>
      <c r="B3938" s="20" t="s">
        <v>773</v>
      </c>
      <c r="C3938" s="20" t="s">
        <v>774</v>
      </c>
      <c r="D3938" s="20" t="s">
        <v>759</v>
      </c>
      <c r="E3938" s="20">
        <v>14760</v>
      </c>
      <c r="F3938" s="20" t="s">
        <v>1066</v>
      </c>
      <c r="G3938" s="20">
        <v>41</v>
      </c>
      <c r="H3938" s="20">
        <v>360</v>
      </c>
      <c r="I3938" s="20">
        <v>908.65</v>
      </c>
      <c r="J3938" s="20">
        <v>2019</v>
      </c>
      <c r="K3938" s="20">
        <v>2</v>
      </c>
      <c r="L3938" s="20">
        <v>8</v>
      </c>
    </row>
    <row r="3939" spans="1:12" x14ac:dyDescent="0.3">
      <c r="A3939" s="21">
        <v>43515</v>
      </c>
      <c r="B3939" s="20" t="s">
        <v>757</v>
      </c>
      <c r="C3939" s="20" t="s">
        <v>758</v>
      </c>
      <c r="D3939" s="20" t="s">
        <v>759</v>
      </c>
      <c r="E3939" s="20">
        <v>11880</v>
      </c>
      <c r="F3939" s="20" t="s">
        <v>1068</v>
      </c>
      <c r="G3939" s="20">
        <v>33</v>
      </c>
      <c r="H3939" s="20">
        <v>360</v>
      </c>
      <c r="I3939" s="20">
        <v>753.75</v>
      </c>
      <c r="J3939" s="20">
        <v>2019</v>
      </c>
      <c r="K3939" s="20">
        <v>2</v>
      </c>
      <c r="L3939" s="20">
        <v>8</v>
      </c>
    </row>
    <row r="3940" spans="1:12" x14ac:dyDescent="0.3">
      <c r="A3940" s="21">
        <v>43515</v>
      </c>
      <c r="B3940" s="20" t="s">
        <v>761</v>
      </c>
      <c r="C3940" s="20" t="s">
        <v>762</v>
      </c>
      <c r="D3940" s="20" t="s">
        <v>759</v>
      </c>
      <c r="E3940" s="20">
        <v>10800</v>
      </c>
      <c r="F3940" s="20" t="s">
        <v>1069</v>
      </c>
      <c r="G3940" s="20">
        <v>30</v>
      </c>
      <c r="H3940" s="20">
        <v>360</v>
      </c>
      <c r="I3940" s="20">
        <v>720.85</v>
      </c>
      <c r="J3940" s="20">
        <v>2019</v>
      </c>
      <c r="K3940" s="20">
        <v>2</v>
      </c>
      <c r="L3940" s="20">
        <v>8</v>
      </c>
    </row>
    <row r="3941" spans="1:12" x14ac:dyDescent="0.3">
      <c r="A3941" s="21">
        <v>43515</v>
      </c>
      <c r="B3941" s="20" t="s">
        <v>764</v>
      </c>
      <c r="C3941" s="20" t="s">
        <v>765</v>
      </c>
      <c r="D3941" s="20" t="s">
        <v>759</v>
      </c>
      <c r="E3941" s="20">
        <v>9360</v>
      </c>
      <c r="F3941" s="20" t="s">
        <v>1070</v>
      </c>
      <c r="G3941" s="20">
        <v>26</v>
      </c>
      <c r="H3941" s="20">
        <v>360</v>
      </c>
      <c r="I3941" s="20">
        <v>618.35</v>
      </c>
      <c r="J3941" s="20">
        <v>2019</v>
      </c>
      <c r="K3941" s="20">
        <v>2</v>
      </c>
      <c r="L3941" s="20">
        <v>8</v>
      </c>
    </row>
    <row r="3942" spans="1:12" x14ac:dyDescent="0.3">
      <c r="A3942" s="21">
        <v>43515</v>
      </c>
      <c r="B3942" s="20" t="s">
        <v>767</v>
      </c>
      <c r="C3942" s="20" t="s">
        <v>768</v>
      </c>
      <c r="D3942" s="20" t="s">
        <v>759</v>
      </c>
      <c r="E3942" s="20">
        <v>6840</v>
      </c>
      <c r="F3942" s="20" t="s">
        <v>1071</v>
      </c>
      <c r="G3942" s="20">
        <v>19</v>
      </c>
      <c r="H3942" s="20">
        <v>360</v>
      </c>
      <c r="I3942" s="20">
        <v>444.4</v>
      </c>
      <c r="J3942" s="20">
        <v>2019</v>
      </c>
      <c r="K3942" s="20">
        <v>2</v>
      </c>
      <c r="L3942" s="20">
        <v>8</v>
      </c>
    </row>
    <row r="3943" spans="1:12" x14ac:dyDescent="0.3">
      <c r="A3943" s="21">
        <v>43515</v>
      </c>
      <c r="B3943" s="20" t="s">
        <v>770</v>
      </c>
      <c r="C3943" s="20" t="s">
        <v>771</v>
      </c>
      <c r="D3943" s="20" t="s">
        <v>759</v>
      </c>
      <c r="E3943" s="20">
        <v>13320</v>
      </c>
      <c r="F3943" s="20" t="s">
        <v>1072</v>
      </c>
      <c r="G3943" s="20">
        <v>37</v>
      </c>
      <c r="H3943" s="20">
        <v>360</v>
      </c>
      <c r="I3943" s="20">
        <v>804</v>
      </c>
      <c r="J3943" s="20">
        <v>2019</v>
      </c>
      <c r="K3943" s="20">
        <v>2</v>
      </c>
      <c r="L3943" s="20">
        <v>8</v>
      </c>
    </row>
    <row r="3944" spans="1:12" x14ac:dyDescent="0.3">
      <c r="A3944" s="21">
        <v>43515</v>
      </c>
      <c r="B3944" s="20" t="s">
        <v>773</v>
      </c>
      <c r="C3944" s="20" t="s">
        <v>774</v>
      </c>
      <c r="D3944" s="20" t="s">
        <v>759</v>
      </c>
      <c r="E3944" s="20">
        <v>13680</v>
      </c>
      <c r="F3944" s="20" t="s">
        <v>1073</v>
      </c>
      <c r="G3944" s="20">
        <v>38</v>
      </c>
      <c r="H3944" s="20">
        <v>360</v>
      </c>
      <c r="I3944" s="20">
        <v>842.7</v>
      </c>
      <c r="J3944" s="20">
        <v>2019</v>
      </c>
      <c r="K3944" s="20">
        <v>2</v>
      </c>
      <c r="L3944" s="20">
        <v>8</v>
      </c>
    </row>
    <row r="3945" spans="1:12" x14ac:dyDescent="0.3">
      <c r="A3945" s="21">
        <v>43512</v>
      </c>
      <c r="B3945" s="20" t="s">
        <v>757</v>
      </c>
      <c r="C3945" s="20" t="s">
        <v>758</v>
      </c>
      <c r="D3945" s="20" t="s">
        <v>759</v>
      </c>
      <c r="E3945" s="20">
        <v>13680</v>
      </c>
      <c r="F3945" s="20" t="s">
        <v>1068</v>
      </c>
      <c r="G3945" s="20">
        <v>38</v>
      </c>
      <c r="H3945" s="20">
        <v>360</v>
      </c>
      <c r="I3945" s="20">
        <v>875.1</v>
      </c>
      <c r="J3945" s="20">
        <v>2019</v>
      </c>
      <c r="K3945" s="20">
        <v>2</v>
      </c>
      <c r="L3945" s="20">
        <v>7</v>
      </c>
    </row>
    <row r="3946" spans="1:12" x14ac:dyDescent="0.3">
      <c r="A3946" s="21">
        <v>43512</v>
      </c>
      <c r="B3946" s="20" t="s">
        <v>761</v>
      </c>
      <c r="C3946" s="20" t="s">
        <v>762</v>
      </c>
      <c r="D3946" s="20" t="s">
        <v>759</v>
      </c>
      <c r="E3946" s="20">
        <v>10800</v>
      </c>
      <c r="F3946" s="20" t="s">
        <v>1069</v>
      </c>
      <c r="G3946" s="20">
        <v>30</v>
      </c>
      <c r="H3946" s="20">
        <v>360</v>
      </c>
      <c r="I3946" s="20">
        <v>730.5</v>
      </c>
      <c r="J3946" s="20">
        <v>2019</v>
      </c>
      <c r="K3946" s="20">
        <v>2</v>
      </c>
      <c r="L3946" s="20">
        <v>7</v>
      </c>
    </row>
    <row r="3947" spans="1:12" x14ac:dyDescent="0.3">
      <c r="A3947" s="21">
        <v>43512</v>
      </c>
      <c r="B3947" s="20" t="s">
        <v>764</v>
      </c>
      <c r="C3947" s="20" t="s">
        <v>765</v>
      </c>
      <c r="D3947" s="20" t="s">
        <v>759</v>
      </c>
      <c r="E3947" s="20">
        <v>10080</v>
      </c>
      <c r="F3947" s="20" t="s">
        <v>1070</v>
      </c>
      <c r="G3947" s="20">
        <v>28</v>
      </c>
      <c r="H3947" s="20">
        <v>360</v>
      </c>
      <c r="I3947" s="20">
        <v>668</v>
      </c>
      <c r="J3947" s="20">
        <v>2019</v>
      </c>
      <c r="K3947" s="20">
        <v>2</v>
      </c>
      <c r="L3947" s="20">
        <v>7</v>
      </c>
    </row>
    <row r="3948" spans="1:12" x14ac:dyDescent="0.3">
      <c r="A3948" s="21">
        <v>43512</v>
      </c>
      <c r="B3948" s="20" t="s">
        <v>767</v>
      </c>
      <c r="C3948" s="20" t="s">
        <v>768</v>
      </c>
      <c r="D3948" s="20" t="s">
        <v>759</v>
      </c>
      <c r="E3948" s="20">
        <v>7920</v>
      </c>
      <c r="F3948" s="20" t="s">
        <v>1071</v>
      </c>
      <c r="G3948" s="20">
        <v>22</v>
      </c>
      <c r="H3948" s="20">
        <v>360</v>
      </c>
      <c r="I3948" s="20">
        <v>513.25</v>
      </c>
      <c r="J3948" s="20">
        <v>2019</v>
      </c>
      <c r="K3948" s="20">
        <v>2</v>
      </c>
      <c r="L3948" s="20">
        <v>7</v>
      </c>
    </row>
    <row r="3949" spans="1:12" x14ac:dyDescent="0.3">
      <c r="A3949" s="21">
        <v>43512</v>
      </c>
      <c r="B3949" s="20" t="s">
        <v>770</v>
      </c>
      <c r="C3949" s="20" t="s">
        <v>771</v>
      </c>
      <c r="D3949" s="20" t="s">
        <v>759</v>
      </c>
      <c r="E3949" s="20">
        <v>14040</v>
      </c>
      <c r="F3949" s="20" t="s">
        <v>1072</v>
      </c>
      <c r="G3949" s="20">
        <v>39</v>
      </c>
      <c r="H3949" s="20">
        <v>360</v>
      </c>
      <c r="I3949" s="20">
        <v>851.95</v>
      </c>
      <c r="J3949" s="20">
        <v>2019</v>
      </c>
      <c r="K3949" s="20">
        <v>2</v>
      </c>
      <c r="L3949" s="20">
        <v>7</v>
      </c>
    </row>
    <row r="3950" spans="1:12" x14ac:dyDescent="0.3">
      <c r="A3950" s="21">
        <v>43512</v>
      </c>
      <c r="B3950" s="20" t="s">
        <v>773</v>
      </c>
      <c r="C3950" s="20" t="s">
        <v>774</v>
      </c>
      <c r="D3950" s="20" t="s">
        <v>759</v>
      </c>
      <c r="E3950" s="20">
        <v>14040</v>
      </c>
      <c r="F3950" s="20" t="s">
        <v>1073</v>
      </c>
      <c r="G3950" s="20">
        <v>39</v>
      </c>
      <c r="H3950" s="20">
        <v>360</v>
      </c>
      <c r="I3950" s="20">
        <v>874.35</v>
      </c>
      <c r="J3950" s="20">
        <v>2019</v>
      </c>
      <c r="K3950" s="20">
        <v>2</v>
      </c>
      <c r="L3950" s="20">
        <v>7</v>
      </c>
    </row>
    <row r="3951" spans="1:12" x14ac:dyDescent="0.3">
      <c r="A3951" s="21">
        <v>43512</v>
      </c>
      <c r="B3951" s="20" t="s">
        <v>757</v>
      </c>
      <c r="C3951" s="20" t="s">
        <v>758</v>
      </c>
      <c r="D3951" s="20" t="s">
        <v>759</v>
      </c>
      <c r="E3951" s="20">
        <v>12600</v>
      </c>
      <c r="F3951" s="20" t="s">
        <v>1068</v>
      </c>
      <c r="G3951" s="20">
        <v>35</v>
      </c>
      <c r="H3951" s="20">
        <v>360</v>
      </c>
      <c r="I3951" s="20">
        <v>835.5</v>
      </c>
      <c r="J3951" s="20">
        <v>2019</v>
      </c>
      <c r="K3951" s="20">
        <v>2</v>
      </c>
      <c r="L3951" s="20">
        <v>7</v>
      </c>
    </row>
    <row r="3952" spans="1:12" x14ac:dyDescent="0.3">
      <c r="A3952" s="21">
        <v>43512</v>
      </c>
      <c r="B3952" s="20" t="s">
        <v>761</v>
      </c>
      <c r="C3952" s="20" t="s">
        <v>762</v>
      </c>
      <c r="D3952" s="20" t="s">
        <v>759</v>
      </c>
      <c r="E3952" s="20">
        <v>11520</v>
      </c>
      <c r="F3952" s="20" t="s">
        <v>1069</v>
      </c>
      <c r="G3952" s="20">
        <v>32</v>
      </c>
      <c r="H3952" s="20">
        <v>360</v>
      </c>
      <c r="I3952" s="20">
        <v>760.9</v>
      </c>
      <c r="J3952" s="20">
        <v>2019</v>
      </c>
      <c r="K3952" s="20">
        <v>2</v>
      </c>
      <c r="L3952" s="20">
        <v>7</v>
      </c>
    </row>
    <row r="3953" spans="1:12" x14ac:dyDescent="0.3">
      <c r="A3953" s="21">
        <v>43512</v>
      </c>
      <c r="B3953" s="20" t="s">
        <v>764</v>
      </c>
      <c r="C3953" s="20" t="s">
        <v>765</v>
      </c>
      <c r="D3953" s="20" t="s">
        <v>759</v>
      </c>
      <c r="E3953" s="20">
        <v>10440</v>
      </c>
      <c r="F3953" s="20" t="s">
        <v>1070</v>
      </c>
      <c r="G3953" s="20">
        <v>29</v>
      </c>
      <c r="H3953" s="20">
        <v>360</v>
      </c>
      <c r="I3953" s="20">
        <v>690.9</v>
      </c>
      <c r="J3953" s="20">
        <v>2019</v>
      </c>
      <c r="K3953" s="20">
        <v>2</v>
      </c>
      <c r="L3953" s="20">
        <v>7</v>
      </c>
    </row>
    <row r="3954" spans="1:12" x14ac:dyDescent="0.3">
      <c r="A3954" s="21">
        <v>43512</v>
      </c>
      <c r="B3954" s="20" t="s">
        <v>767</v>
      </c>
      <c r="C3954" s="20" t="s">
        <v>768</v>
      </c>
      <c r="D3954" s="20" t="s">
        <v>759</v>
      </c>
      <c r="E3954" s="20">
        <v>7200</v>
      </c>
      <c r="F3954" s="20" t="s">
        <v>1071</v>
      </c>
      <c r="G3954" s="20">
        <v>20</v>
      </c>
      <c r="H3954" s="20">
        <v>360</v>
      </c>
      <c r="I3954" s="20">
        <v>467.73</v>
      </c>
      <c r="J3954" s="20">
        <v>2019</v>
      </c>
      <c r="K3954" s="20">
        <v>2</v>
      </c>
      <c r="L3954" s="20">
        <v>7</v>
      </c>
    </row>
    <row r="3955" spans="1:12" x14ac:dyDescent="0.3">
      <c r="A3955" s="21">
        <v>43512</v>
      </c>
      <c r="B3955" s="20" t="s">
        <v>770</v>
      </c>
      <c r="C3955" s="20" t="s">
        <v>771</v>
      </c>
      <c r="D3955" s="20" t="s">
        <v>759</v>
      </c>
      <c r="E3955" s="20">
        <v>14040</v>
      </c>
      <c r="F3955" s="20" t="s">
        <v>1072</v>
      </c>
      <c r="G3955" s="20">
        <v>39</v>
      </c>
      <c r="H3955" s="20">
        <v>360</v>
      </c>
      <c r="I3955" s="20">
        <v>847.35</v>
      </c>
      <c r="J3955" s="20">
        <v>2019</v>
      </c>
      <c r="K3955" s="20">
        <v>2</v>
      </c>
      <c r="L3955" s="20">
        <v>7</v>
      </c>
    </row>
    <row r="3956" spans="1:12" x14ac:dyDescent="0.3">
      <c r="A3956" s="21">
        <v>43512</v>
      </c>
      <c r="B3956" s="20" t="s">
        <v>773</v>
      </c>
      <c r="C3956" s="20" t="s">
        <v>774</v>
      </c>
      <c r="D3956" s="20" t="s">
        <v>759</v>
      </c>
      <c r="E3956" s="20">
        <v>14400</v>
      </c>
      <c r="F3956" s="20" t="s">
        <v>1073</v>
      </c>
      <c r="G3956" s="20">
        <v>40</v>
      </c>
      <c r="H3956" s="20">
        <v>360</v>
      </c>
      <c r="I3956" s="20">
        <v>895.45</v>
      </c>
      <c r="J3956" s="20">
        <v>2019</v>
      </c>
      <c r="K3956" s="20">
        <v>2</v>
      </c>
      <c r="L3956" s="20">
        <v>7</v>
      </c>
    </row>
    <row r="3957" spans="1:12" x14ac:dyDescent="0.3">
      <c r="A3957" s="21">
        <v>43512</v>
      </c>
      <c r="B3957" s="20" t="s">
        <v>757</v>
      </c>
      <c r="C3957" s="20" t="s">
        <v>758</v>
      </c>
      <c r="D3957" s="20" t="s">
        <v>759</v>
      </c>
      <c r="E3957" s="20">
        <v>12600</v>
      </c>
      <c r="F3957" s="20" t="s">
        <v>1068</v>
      </c>
      <c r="G3957" s="20">
        <v>35</v>
      </c>
      <c r="H3957" s="20">
        <v>360</v>
      </c>
      <c r="I3957" s="20">
        <v>808.55</v>
      </c>
      <c r="J3957" s="20">
        <v>2019</v>
      </c>
      <c r="K3957" s="20">
        <v>2</v>
      </c>
      <c r="L3957" s="20">
        <v>7</v>
      </c>
    </row>
    <row r="3958" spans="1:12" x14ac:dyDescent="0.3">
      <c r="A3958" s="21">
        <v>43512</v>
      </c>
      <c r="B3958" s="20" t="s">
        <v>761</v>
      </c>
      <c r="C3958" s="20" t="s">
        <v>762</v>
      </c>
      <c r="D3958" s="20" t="s">
        <v>759</v>
      </c>
      <c r="E3958" s="20">
        <v>11520</v>
      </c>
      <c r="F3958" s="20" t="s">
        <v>1069</v>
      </c>
      <c r="G3958" s="20">
        <v>32</v>
      </c>
      <c r="H3958" s="20">
        <v>360</v>
      </c>
      <c r="I3958" s="20">
        <v>781.73</v>
      </c>
      <c r="J3958" s="20">
        <v>2019</v>
      </c>
      <c r="K3958" s="20">
        <v>2</v>
      </c>
      <c r="L3958" s="20">
        <v>7</v>
      </c>
    </row>
    <row r="3959" spans="1:12" x14ac:dyDescent="0.3">
      <c r="A3959" s="21">
        <v>43512</v>
      </c>
      <c r="B3959" s="20" t="s">
        <v>764</v>
      </c>
      <c r="C3959" s="20" t="s">
        <v>765</v>
      </c>
      <c r="D3959" s="20" t="s">
        <v>759</v>
      </c>
      <c r="E3959" s="20">
        <v>10440</v>
      </c>
      <c r="F3959" s="20" t="s">
        <v>1070</v>
      </c>
      <c r="G3959" s="20">
        <v>29</v>
      </c>
      <c r="H3959" s="20">
        <v>360</v>
      </c>
      <c r="I3959" s="20">
        <v>690.45</v>
      </c>
      <c r="J3959" s="20">
        <v>2019</v>
      </c>
      <c r="K3959" s="20">
        <v>2</v>
      </c>
      <c r="L3959" s="20">
        <v>7</v>
      </c>
    </row>
    <row r="3960" spans="1:12" x14ac:dyDescent="0.3">
      <c r="A3960" s="21">
        <v>43512</v>
      </c>
      <c r="B3960" s="20" t="s">
        <v>767</v>
      </c>
      <c r="C3960" s="20" t="s">
        <v>768</v>
      </c>
      <c r="D3960" s="20" t="s">
        <v>759</v>
      </c>
      <c r="E3960" s="20">
        <v>8280</v>
      </c>
      <c r="F3960" s="20" t="s">
        <v>1071</v>
      </c>
      <c r="G3960" s="20">
        <v>23</v>
      </c>
      <c r="H3960" s="20">
        <v>360</v>
      </c>
      <c r="I3960" s="20">
        <v>534.70000000000005</v>
      </c>
      <c r="J3960" s="20">
        <v>2019</v>
      </c>
      <c r="K3960" s="20">
        <v>2</v>
      </c>
      <c r="L3960" s="20">
        <v>7</v>
      </c>
    </row>
    <row r="3961" spans="1:12" x14ac:dyDescent="0.3">
      <c r="A3961" s="21">
        <v>43512</v>
      </c>
      <c r="B3961" s="20" t="s">
        <v>770</v>
      </c>
      <c r="C3961" s="20" t="s">
        <v>771</v>
      </c>
      <c r="D3961" s="20" t="s">
        <v>759</v>
      </c>
      <c r="E3961" s="20">
        <v>14400</v>
      </c>
      <c r="F3961" s="20" t="s">
        <v>1072</v>
      </c>
      <c r="G3961" s="20">
        <v>40</v>
      </c>
      <c r="H3961" s="20">
        <v>360</v>
      </c>
      <c r="I3961" s="20">
        <v>888.35</v>
      </c>
      <c r="J3961" s="20">
        <v>2019</v>
      </c>
      <c r="K3961" s="20">
        <v>2</v>
      </c>
      <c r="L3961" s="20">
        <v>7</v>
      </c>
    </row>
    <row r="3962" spans="1:12" x14ac:dyDescent="0.3">
      <c r="A3962" s="21">
        <v>43512</v>
      </c>
      <c r="B3962" s="20" t="s">
        <v>773</v>
      </c>
      <c r="C3962" s="20" t="s">
        <v>774</v>
      </c>
      <c r="D3962" s="20" t="s">
        <v>759</v>
      </c>
      <c r="E3962" s="20">
        <v>14760</v>
      </c>
      <c r="F3962" s="20" t="s">
        <v>1073</v>
      </c>
      <c r="G3962" s="20">
        <v>41</v>
      </c>
      <c r="H3962" s="20">
        <v>360</v>
      </c>
      <c r="I3962" s="20">
        <v>872.25</v>
      </c>
      <c r="J3962" s="20">
        <v>2019</v>
      </c>
      <c r="K3962" s="20">
        <v>2</v>
      </c>
      <c r="L3962" s="20">
        <v>7</v>
      </c>
    </row>
    <row r="3963" spans="1:12" x14ac:dyDescent="0.3">
      <c r="A3963" s="21">
        <v>43510</v>
      </c>
      <c r="B3963" s="20" t="s">
        <v>757</v>
      </c>
      <c r="C3963" s="20" t="s">
        <v>758</v>
      </c>
      <c r="D3963" s="20" t="s">
        <v>759</v>
      </c>
      <c r="E3963" s="20">
        <v>12600</v>
      </c>
      <c r="F3963" s="20" t="s">
        <v>1068</v>
      </c>
      <c r="G3963" s="20">
        <v>35</v>
      </c>
      <c r="H3963" s="20">
        <v>360</v>
      </c>
      <c r="I3963" s="20">
        <v>803.15</v>
      </c>
      <c r="J3963" s="20">
        <v>2019</v>
      </c>
      <c r="K3963" s="20">
        <v>2</v>
      </c>
      <c r="L3963" s="20">
        <v>7</v>
      </c>
    </row>
    <row r="3964" spans="1:12" x14ac:dyDescent="0.3">
      <c r="A3964" s="21">
        <v>43510</v>
      </c>
      <c r="B3964" s="20" t="s">
        <v>761</v>
      </c>
      <c r="C3964" s="20" t="s">
        <v>762</v>
      </c>
      <c r="D3964" s="20" t="s">
        <v>759</v>
      </c>
      <c r="E3964" s="20">
        <v>12600</v>
      </c>
      <c r="F3964" s="20" t="s">
        <v>1069</v>
      </c>
      <c r="G3964" s="20">
        <v>35</v>
      </c>
      <c r="H3964" s="20">
        <v>360</v>
      </c>
      <c r="I3964" s="20">
        <v>849.89</v>
      </c>
      <c r="J3964" s="20">
        <v>2019</v>
      </c>
      <c r="K3964" s="20">
        <v>2</v>
      </c>
      <c r="L3964" s="20">
        <v>7</v>
      </c>
    </row>
    <row r="3965" spans="1:12" x14ac:dyDescent="0.3">
      <c r="A3965" s="21">
        <v>43510</v>
      </c>
      <c r="B3965" s="20" t="s">
        <v>764</v>
      </c>
      <c r="C3965" s="20" t="s">
        <v>765</v>
      </c>
      <c r="D3965" s="20" t="s">
        <v>759</v>
      </c>
      <c r="E3965" s="20">
        <v>10440</v>
      </c>
      <c r="F3965" s="20" t="s">
        <v>1070</v>
      </c>
      <c r="G3965" s="20">
        <v>29</v>
      </c>
      <c r="H3965" s="20">
        <v>360</v>
      </c>
      <c r="I3965" s="20">
        <v>686.75</v>
      </c>
      <c r="J3965" s="20">
        <v>2019</v>
      </c>
      <c r="K3965" s="20">
        <v>2</v>
      </c>
      <c r="L3965" s="20">
        <v>7</v>
      </c>
    </row>
    <row r="3966" spans="1:12" x14ac:dyDescent="0.3">
      <c r="A3966" s="21">
        <v>43510</v>
      </c>
      <c r="B3966" s="20" t="s">
        <v>767</v>
      </c>
      <c r="C3966" s="20" t="s">
        <v>768</v>
      </c>
      <c r="D3966" s="20" t="s">
        <v>759</v>
      </c>
      <c r="E3966" s="20">
        <v>8280</v>
      </c>
      <c r="F3966" s="20" t="s">
        <v>1071</v>
      </c>
      <c r="G3966" s="20">
        <v>23</v>
      </c>
      <c r="H3966" s="20">
        <v>360</v>
      </c>
      <c r="I3966" s="20">
        <v>534.45000000000005</v>
      </c>
      <c r="J3966" s="20">
        <v>2019</v>
      </c>
      <c r="K3966" s="20">
        <v>2</v>
      </c>
      <c r="L3966" s="20">
        <v>7</v>
      </c>
    </row>
    <row r="3967" spans="1:12" x14ac:dyDescent="0.3">
      <c r="A3967" s="21">
        <v>43510</v>
      </c>
      <c r="B3967" s="20" t="s">
        <v>770</v>
      </c>
      <c r="C3967" s="20" t="s">
        <v>771</v>
      </c>
      <c r="D3967" s="20" t="s">
        <v>759</v>
      </c>
      <c r="E3967" s="20">
        <v>14400</v>
      </c>
      <c r="F3967" s="20" t="s">
        <v>1072</v>
      </c>
      <c r="G3967" s="20">
        <v>40</v>
      </c>
      <c r="H3967" s="20">
        <v>360</v>
      </c>
      <c r="I3967" s="20">
        <v>882.24</v>
      </c>
      <c r="J3967" s="20">
        <v>2019</v>
      </c>
      <c r="K3967" s="20">
        <v>2</v>
      </c>
      <c r="L3967" s="20">
        <v>7</v>
      </c>
    </row>
    <row r="3968" spans="1:12" x14ac:dyDescent="0.3">
      <c r="A3968" s="21">
        <v>43510</v>
      </c>
      <c r="B3968" s="20" t="s">
        <v>773</v>
      </c>
      <c r="C3968" s="20" t="s">
        <v>774</v>
      </c>
      <c r="D3968" s="20" t="s">
        <v>759</v>
      </c>
      <c r="E3968" s="20">
        <v>14760</v>
      </c>
      <c r="F3968" s="20" t="s">
        <v>1073</v>
      </c>
      <c r="G3968" s="20">
        <v>41</v>
      </c>
      <c r="H3968" s="20">
        <v>360</v>
      </c>
      <c r="I3968" s="20">
        <v>916.6</v>
      </c>
      <c r="J3968" s="20">
        <v>2019</v>
      </c>
      <c r="K3968" s="20">
        <v>2</v>
      </c>
      <c r="L3968" s="20">
        <v>7</v>
      </c>
    </row>
    <row r="3969" spans="1:12" x14ac:dyDescent="0.3">
      <c r="A3969" s="21">
        <v>43510</v>
      </c>
      <c r="B3969" s="20" t="s">
        <v>757</v>
      </c>
      <c r="C3969" s="20" t="s">
        <v>758</v>
      </c>
      <c r="D3969" s="20" t="s">
        <v>759</v>
      </c>
      <c r="E3969" s="20">
        <v>12960</v>
      </c>
      <c r="F3969" s="20" t="s">
        <v>1068</v>
      </c>
      <c r="G3969" s="20">
        <v>36</v>
      </c>
      <c r="H3969" s="20">
        <v>360</v>
      </c>
      <c r="I3969" s="20">
        <v>826.65</v>
      </c>
      <c r="J3969" s="20">
        <v>2019</v>
      </c>
      <c r="K3969" s="20">
        <v>2</v>
      </c>
      <c r="L3969" s="20">
        <v>7</v>
      </c>
    </row>
    <row r="3970" spans="1:12" x14ac:dyDescent="0.3">
      <c r="A3970" s="21">
        <v>43510</v>
      </c>
      <c r="B3970" s="20" t="s">
        <v>761</v>
      </c>
      <c r="C3970" s="20" t="s">
        <v>762</v>
      </c>
      <c r="D3970" s="20" t="s">
        <v>759</v>
      </c>
      <c r="E3970" s="20">
        <v>11880</v>
      </c>
      <c r="F3970" s="20" t="s">
        <v>1069</v>
      </c>
      <c r="G3970" s="20">
        <v>33</v>
      </c>
      <c r="H3970" s="20">
        <v>360</v>
      </c>
      <c r="I3970" s="20">
        <v>801.95</v>
      </c>
      <c r="J3970" s="20">
        <v>2019</v>
      </c>
      <c r="K3970" s="20">
        <v>2</v>
      </c>
      <c r="L3970" s="20">
        <v>7</v>
      </c>
    </row>
    <row r="3971" spans="1:12" x14ac:dyDescent="0.3">
      <c r="A3971" s="21">
        <v>43510</v>
      </c>
      <c r="B3971" s="20" t="s">
        <v>764</v>
      </c>
      <c r="C3971" s="20" t="s">
        <v>765</v>
      </c>
      <c r="D3971" s="20" t="s">
        <v>759</v>
      </c>
      <c r="E3971" s="20">
        <v>10800</v>
      </c>
      <c r="F3971" s="20" t="s">
        <v>1070</v>
      </c>
      <c r="G3971" s="20">
        <v>30</v>
      </c>
      <c r="H3971" s="20">
        <v>360</v>
      </c>
      <c r="I3971" s="20">
        <v>708.95</v>
      </c>
      <c r="J3971" s="20">
        <v>2019</v>
      </c>
      <c r="K3971" s="20">
        <v>2</v>
      </c>
      <c r="L3971" s="20">
        <v>7</v>
      </c>
    </row>
    <row r="3972" spans="1:12" x14ac:dyDescent="0.3">
      <c r="A3972" s="21">
        <v>43510</v>
      </c>
      <c r="B3972" s="20" t="s">
        <v>767</v>
      </c>
      <c r="C3972" s="20" t="s">
        <v>768</v>
      </c>
      <c r="D3972" s="20" t="s">
        <v>759</v>
      </c>
      <c r="E3972" s="20">
        <v>7920</v>
      </c>
      <c r="F3972" s="20" t="s">
        <v>1071</v>
      </c>
      <c r="G3972" s="20">
        <v>22</v>
      </c>
      <c r="H3972" s="20">
        <v>360</v>
      </c>
      <c r="I3972" s="20">
        <v>512.70000000000005</v>
      </c>
      <c r="J3972" s="20">
        <v>2019</v>
      </c>
      <c r="K3972" s="20">
        <v>2</v>
      </c>
      <c r="L3972" s="20">
        <v>7</v>
      </c>
    </row>
    <row r="3973" spans="1:12" x14ac:dyDescent="0.3">
      <c r="A3973" s="21">
        <v>43510</v>
      </c>
      <c r="B3973" s="20" t="s">
        <v>770</v>
      </c>
      <c r="C3973" s="20" t="s">
        <v>771</v>
      </c>
      <c r="D3973" s="20" t="s">
        <v>759</v>
      </c>
      <c r="E3973" s="20">
        <v>17280</v>
      </c>
      <c r="F3973" s="20" t="s">
        <v>1072</v>
      </c>
      <c r="G3973" s="20">
        <v>48</v>
      </c>
      <c r="H3973" s="20">
        <v>360</v>
      </c>
      <c r="I3973" s="20">
        <v>1042.5</v>
      </c>
      <c r="J3973" s="20">
        <v>2019</v>
      </c>
      <c r="K3973" s="20">
        <v>2</v>
      </c>
      <c r="L3973" s="20">
        <v>7</v>
      </c>
    </row>
    <row r="3974" spans="1:12" x14ac:dyDescent="0.3">
      <c r="A3974" s="21">
        <v>43510</v>
      </c>
      <c r="B3974" s="20" t="s">
        <v>773</v>
      </c>
      <c r="C3974" s="20" t="s">
        <v>774</v>
      </c>
      <c r="D3974" s="20" t="s">
        <v>759</v>
      </c>
      <c r="E3974" s="20">
        <v>15480</v>
      </c>
      <c r="F3974" s="20" t="s">
        <v>1073</v>
      </c>
      <c r="G3974" s="20">
        <v>43</v>
      </c>
      <c r="H3974" s="20">
        <v>360</v>
      </c>
      <c r="I3974" s="20">
        <v>984.05</v>
      </c>
      <c r="J3974" s="20">
        <v>2019</v>
      </c>
      <c r="K3974" s="20">
        <v>2</v>
      </c>
      <c r="L3974" s="20">
        <v>7</v>
      </c>
    </row>
    <row r="3975" spans="1:12" x14ac:dyDescent="0.3">
      <c r="A3975" s="21">
        <v>43510</v>
      </c>
      <c r="B3975" s="20" t="s">
        <v>757</v>
      </c>
      <c r="C3975" s="20" t="s">
        <v>758</v>
      </c>
      <c r="D3975" s="20" t="s">
        <v>759</v>
      </c>
      <c r="E3975" s="20">
        <v>13680</v>
      </c>
      <c r="F3975" s="20" t="s">
        <v>1068</v>
      </c>
      <c r="G3975" s="20">
        <v>38</v>
      </c>
      <c r="H3975" s="20">
        <v>360</v>
      </c>
      <c r="I3975" s="20">
        <v>872.15</v>
      </c>
      <c r="J3975" s="20">
        <v>2019</v>
      </c>
      <c r="K3975" s="20">
        <v>2</v>
      </c>
      <c r="L3975" s="20">
        <v>7</v>
      </c>
    </row>
    <row r="3976" spans="1:12" x14ac:dyDescent="0.3">
      <c r="A3976" s="21">
        <v>43510</v>
      </c>
      <c r="B3976" s="20" t="s">
        <v>761</v>
      </c>
      <c r="C3976" s="20" t="s">
        <v>762</v>
      </c>
      <c r="D3976" s="20" t="s">
        <v>759</v>
      </c>
      <c r="E3976" s="20">
        <v>13680</v>
      </c>
      <c r="F3976" s="20" t="s">
        <v>1069</v>
      </c>
      <c r="G3976" s="20">
        <v>38</v>
      </c>
      <c r="H3976" s="20">
        <v>360</v>
      </c>
      <c r="I3976" s="20">
        <v>926.11</v>
      </c>
      <c r="J3976" s="20">
        <v>2019</v>
      </c>
      <c r="K3976" s="20">
        <v>2</v>
      </c>
      <c r="L3976" s="20">
        <v>7</v>
      </c>
    </row>
    <row r="3977" spans="1:12" x14ac:dyDescent="0.3">
      <c r="A3977" s="21">
        <v>43510</v>
      </c>
      <c r="B3977" s="20" t="s">
        <v>764</v>
      </c>
      <c r="C3977" s="20" t="s">
        <v>765</v>
      </c>
      <c r="D3977" s="20" t="s">
        <v>759</v>
      </c>
      <c r="E3977" s="20">
        <v>11520</v>
      </c>
      <c r="F3977" s="20" t="s">
        <v>1070</v>
      </c>
      <c r="G3977" s="20">
        <v>32</v>
      </c>
      <c r="H3977" s="20">
        <v>360</v>
      </c>
      <c r="I3977" s="20">
        <v>761.5</v>
      </c>
      <c r="J3977" s="20">
        <v>2019</v>
      </c>
      <c r="K3977" s="20">
        <v>2</v>
      </c>
      <c r="L3977" s="20">
        <v>7</v>
      </c>
    </row>
    <row r="3978" spans="1:12" x14ac:dyDescent="0.3">
      <c r="A3978" s="21">
        <v>43510</v>
      </c>
      <c r="B3978" s="20" t="s">
        <v>767</v>
      </c>
      <c r="C3978" s="20" t="s">
        <v>768</v>
      </c>
      <c r="D3978" s="20" t="s">
        <v>759</v>
      </c>
      <c r="E3978" s="20">
        <v>8280</v>
      </c>
      <c r="F3978" s="20" t="s">
        <v>1071</v>
      </c>
      <c r="G3978" s="20">
        <v>23</v>
      </c>
      <c r="H3978" s="20">
        <v>360</v>
      </c>
      <c r="I3978" s="20">
        <v>536.29999999999995</v>
      </c>
      <c r="J3978" s="20">
        <v>2019</v>
      </c>
      <c r="K3978" s="20">
        <v>2</v>
      </c>
      <c r="L3978" s="20">
        <v>7</v>
      </c>
    </row>
    <row r="3979" spans="1:12" x14ac:dyDescent="0.3">
      <c r="A3979" s="21">
        <v>43510</v>
      </c>
      <c r="B3979" s="20" t="s">
        <v>770</v>
      </c>
      <c r="C3979" s="20" t="s">
        <v>771</v>
      </c>
      <c r="D3979" s="20" t="s">
        <v>759</v>
      </c>
      <c r="E3979" s="20">
        <v>17280</v>
      </c>
      <c r="F3979" s="20" t="s">
        <v>1072</v>
      </c>
      <c r="G3979" s="20">
        <v>48</v>
      </c>
      <c r="H3979" s="20">
        <v>360</v>
      </c>
      <c r="I3979" s="20">
        <v>1072.45</v>
      </c>
      <c r="J3979" s="20">
        <v>2019</v>
      </c>
      <c r="K3979" s="20">
        <v>2</v>
      </c>
      <c r="L3979" s="20">
        <v>7</v>
      </c>
    </row>
    <row r="3980" spans="1:12" x14ac:dyDescent="0.3">
      <c r="A3980" s="21">
        <v>43510</v>
      </c>
      <c r="B3980" s="20" t="s">
        <v>773</v>
      </c>
      <c r="C3980" s="20" t="s">
        <v>774</v>
      </c>
      <c r="D3980" s="20" t="s">
        <v>759</v>
      </c>
      <c r="E3980" s="20">
        <v>13320</v>
      </c>
      <c r="F3980" s="20" t="s">
        <v>1073</v>
      </c>
      <c r="G3980" s="20">
        <v>37</v>
      </c>
      <c r="H3980" s="20">
        <v>360</v>
      </c>
      <c r="I3980" s="20">
        <v>828.74</v>
      </c>
      <c r="J3980" s="20">
        <v>2019</v>
      </c>
      <c r="K3980" s="20">
        <v>2</v>
      </c>
      <c r="L3980" s="20">
        <v>7</v>
      </c>
    </row>
    <row r="3981" spans="1:12" x14ac:dyDescent="0.3">
      <c r="A3981" s="21">
        <v>43507</v>
      </c>
      <c r="B3981" s="20" t="s">
        <v>826</v>
      </c>
      <c r="C3981" s="20" t="s">
        <v>827</v>
      </c>
      <c r="D3981" s="20" t="s">
        <v>759</v>
      </c>
      <c r="E3981" s="20">
        <v>21960</v>
      </c>
      <c r="F3981" s="20" t="s">
        <v>1074</v>
      </c>
      <c r="G3981" s="20">
        <v>61</v>
      </c>
      <c r="H3981" s="20">
        <v>360</v>
      </c>
      <c r="I3981" s="20">
        <v>1443.2</v>
      </c>
      <c r="J3981" s="20">
        <v>2019</v>
      </c>
      <c r="K3981" s="20">
        <v>2</v>
      </c>
      <c r="L3981" s="20">
        <v>7</v>
      </c>
    </row>
    <row r="3982" spans="1:12" x14ac:dyDescent="0.3">
      <c r="A3982" s="21">
        <v>43507</v>
      </c>
      <c r="B3982" s="20" t="s">
        <v>757</v>
      </c>
      <c r="C3982" s="20" t="s">
        <v>758</v>
      </c>
      <c r="D3982" s="20" t="s">
        <v>759</v>
      </c>
      <c r="E3982" s="20">
        <v>11160</v>
      </c>
      <c r="F3982" s="20" t="s">
        <v>1075</v>
      </c>
      <c r="G3982" s="20">
        <v>31</v>
      </c>
      <c r="H3982" s="20">
        <v>360</v>
      </c>
      <c r="I3982" s="20">
        <v>719.3</v>
      </c>
      <c r="J3982" s="20">
        <v>2019</v>
      </c>
      <c r="K3982" s="20">
        <v>2</v>
      </c>
      <c r="L3982" s="20">
        <v>7</v>
      </c>
    </row>
    <row r="3983" spans="1:12" x14ac:dyDescent="0.3">
      <c r="A3983" s="21">
        <v>43507</v>
      </c>
      <c r="B3983" s="20" t="s">
        <v>761</v>
      </c>
      <c r="C3983" s="20" t="s">
        <v>762</v>
      </c>
      <c r="D3983" s="20" t="s">
        <v>759</v>
      </c>
      <c r="E3983" s="20">
        <v>9720</v>
      </c>
      <c r="F3983" s="20" t="s">
        <v>1076</v>
      </c>
      <c r="G3983" s="20">
        <v>27</v>
      </c>
      <c r="H3983" s="20">
        <v>360</v>
      </c>
      <c r="I3983" s="20">
        <v>664.35</v>
      </c>
      <c r="J3983" s="20">
        <v>2019</v>
      </c>
      <c r="K3983" s="20">
        <v>2</v>
      </c>
      <c r="L3983" s="20">
        <v>7</v>
      </c>
    </row>
    <row r="3984" spans="1:12" x14ac:dyDescent="0.3">
      <c r="A3984" s="21">
        <v>43507</v>
      </c>
      <c r="B3984" s="20" t="s">
        <v>764</v>
      </c>
      <c r="C3984" s="20" t="s">
        <v>765</v>
      </c>
      <c r="D3984" s="20" t="s">
        <v>759</v>
      </c>
      <c r="E3984" s="20">
        <v>9360</v>
      </c>
      <c r="F3984" s="20" t="s">
        <v>1077</v>
      </c>
      <c r="G3984" s="20">
        <v>26</v>
      </c>
      <c r="H3984" s="20">
        <v>360</v>
      </c>
      <c r="I3984" s="20">
        <v>619.65</v>
      </c>
      <c r="J3984" s="20">
        <v>2019</v>
      </c>
      <c r="K3984" s="20">
        <v>2</v>
      </c>
      <c r="L3984" s="20">
        <v>7</v>
      </c>
    </row>
    <row r="3985" spans="1:12" x14ac:dyDescent="0.3">
      <c r="A3985" s="21">
        <v>43507</v>
      </c>
      <c r="B3985" s="20" t="s">
        <v>767</v>
      </c>
      <c r="C3985" s="20" t="s">
        <v>768</v>
      </c>
      <c r="D3985" s="20" t="s">
        <v>759</v>
      </c>
      <c r="E3985" s="20">
        <v>6840</v>
      </c>
      <c r="F3985" s="20" t="s">
        <v>1078</v>
      </c>
      <c r="G3985" s="20">
        <v>19</v>
      </c>
      <c r="H3985" s="20">
        <v>360</v>
      </c>
      <c r="I3985" s="20">
        <v>446.75</v>
      </c>
      <c r="J3985" s="20">
        <v>2019</v>
      </c>
      <c r="K3985" s="20">
        <v>2</v>
      </c>
      <c r="L3985" s="20">
        <v>7</v>
      </c>
    </row>
    <row r="3986" spans="1:12" x14ac:dyDescent="0.3">
      <c r="A3986" s="21">
        <v>43507</v>
      </c>
      <c r="B3986" s="20" t="s">
        <v>770</v>
      </c>
      <c r="C3986" s="20" t="s">
        <v>771</v>
      </c>
      <c r="D3986" s="20" t="s">
        <v>759</v>
      </c>
      <c r="E3986" s="20">
        <v>9000</v>
      </c>
      <c r="F3986" s="20" t="s">
        <v>1079</v>
      </c>
      <c r="G3986" s="20">
        <v>25</v>
      </c>
      <c r="H3986" s="20">
        <v>360</v>
      </c>
      <c r="I3986" s="20">
        <v>556</v>
      </c>
      <c r="J3986" s="20">
        <v>2019</v>
      </c>
      <c r="K3986" s="20">
        <v>2</v>
      </c>
      <c r="L3986" s="20">
        <v>7</v>
      </c>
    </row>
    <row r="3987" spans="1:12" x14ac:dyDescent="0.3">
      <c r="A3987" s="21">
        <v>43507</v>
      </c>
      <c r="B3987" s="20" t="s">
        <v>773</v>
      </c>
      <c r="C3987" s="20" t="s">
        <v>774</v>
      </c>
      <c r="D3987" s="20" t="s">
        <v>759</v>
      </c>
      <c r="E3987" s="20">
        <v>13680</v>
      </c>
      <c r="F3987" s="20" t="s">
        <v>1080</v>
      </c>
      <c r="G3987" s="20">
        <v>38</v>
      </c>
      <c r="H3987" s="20">
        <v>360</v>
      </c>
      <c r="I3987" s="20">
        <v>855</v>
      </c>
      <c r="J3987" s="20">
        <v>2019</v>
      </c>
      <c r="K3987" s="20">
        <v>2</v>
      </c>
      <c r="L3987" s="20">
        <v>7</v>
      </c>
    </row>
    <row r="3988" spans="1:12" x14ac:dyDescent="0.3">
      <c r="A3988" s="21">
        <v>43507</v>
      </c>
      <c r="B3988" s="20" t="s">
        <v>757</v>
      </c>
      <c r="C3988" s="20" t="s">
        <v>758</v>
      </c>
      <c r="D3988" s="20" t="s">
        <v>759</v>
      </c>
      <c r="E3988" s="20">
        <v>12960</v>
      </c>
      <c r="F3988" s="20" t="s">
        <v>1075</v>
      </c>
      <c r="G3988" s="20">
        <v>36</v>
      </c>
      <c r="H3988" s="20">
        <v>360</v>
      </c>
      <c r="I3988" s="20">
        <v>825.6</v>
      </c>
      <c r="J3988" s="20">
        <v>2019</v>
      </c>
      <c r="K3988" s="20">
        <v>2</v>
      </c>
      <c r="L3988" s="20">
        <v>7</v>
      </c>
    </row>
    <row r="3989" spans="1:12" x14ac:dyDescent="0.3">
      <c r="A3989" s="21">
        <v>43507</v>
      </c>
      <c r="B3989" s="20" t="s">
        <v>761</v>
      </c>
      <c r="C3989" s="20" t="s">
        <v>762</v>
      </c>
      <c r="D3989" s="20" t="s">
        <v>759</v>
      </c>
      <c r="E3989" s="20">
        <v>12240</v>
      </c>
      <c r="F3989" s="20" t="s">
        <v>1076</v>
      </c>
      <c r="G3989" s="20">
        <v>34</v>
      </c>
      <c r="H3989" s="20">
        <v>360</v>
      </c>
      <c r="I3989" s="20">
        <v>824.6</v>
      </c>
      <c r="J3989" s="20">
        <v>2019</v>
      </c>
      <c r="K3989" s="20">
        <v>2</v>
      </c>
      <c r="L3989" s="20">
        <v>7</v>
      </c>
    </row>
    <row r="3990" spans="1:12" x14ac:dyDescent="0.3">
      <c r="A3990" s="21">
        <v>43507</v>
      </c>
      <c r="B3990" s="20" t="s">
        <v>764</v>
      </c>
      <c r="C3990" s="20" t="s">
        <v>765</v>
      </c>
      <c r="D3990" s="20" t="s">
        <v>759</v>
      </c>
      <c r="E3990" s="20">
        <v>10800</v>
      </c>
      <c r="F3990" s="20" t="s">
        <v>1077</v>
      </c>
      <c r="G3990" s="20">
        <v>30</v>
      </c>
      <c r="H3990" s="20">
        <v>360</v>
      </c>
      <c r="I3990" s="20">
        <v>709.7</v>
      </c>
      <c r="J3990" s="20">
        <v>2019</v>
      </c>
      <c r="K3990" s="20">
        <v>2</v>
      </c>
      <c r="L3990" s="20">
        <v>7</v>
      </c>
    </row>
    <row r="3991" spans="1:12" x14ac:dyDescent="0.3">
      <c r="A3991" s="21">
        <v>43507</v>
      </c>
      <c r="B3991" s="20" t="s">
        <v>767</v>
      </c>
      <c r="C3991" s="20" t="s">
        <v>768</v>
      </c>
      <c r="D3991" s="20" t="s">
        <v>759</v>
      </c>
      <c r="E3991" s="20">
        <v>7560</v>
      </c>
      <c r="F3991" s="20" t="s">
        <v>1078</v>
      </c>
      <c r="G3991" s="20">
        <v>21</v>
      </c>
      <c r="H3991" s="20">
        <v>360</v>
      </c>
      <c r="I3991" s="20">
        <v>491.74</v>
      </c>
      <c r="J3991" s="20">
        <v>2019</v>
      </c>
      <c r="K3991" s="20">
        <v>2</v>
      </c>
      <c r="L3991" s="20">
        <v>7</v>
      </c>
    </row>
    <row r="3992" spans="1:12" x14ac:dyDescent="0.3">
      <c r="A3992" s="21">
        <v>43507</v>
      </c>
      <c r="B3992" s="20" t="s">
        <v>770</v>
      </c>
      <c r="C3992" s="20" t="s">
        <v>771</v>
      </c>
      <c r="D3992" s="20" t="s">
        <v>759</v>
      </c>
      <c r="E3992" s="20">
        <v>15480</v>
      </c>
      <c r="F3992" s="20" t="s">
        <v>1079</v>
      </c>
      <c r="G3992" s="20">
        <v>43</v>
      </c>
      <c r="H3992" s="20">
        <v>360</v>
      </c>
      <c r="I3992" s="20">
        <v>960.4</v>
      </c>
      <c r="J3992" s="20">
        <v>2019</v>
      </c>
      <c r="K3992" s="20">
        <v>2</v>
      </c>
      <c r="L3992" s="20">
        <v>7</v>
      </c>
    </row>
    <row r="3993" spans="1:12" x14ac:dyDescent="0.3">
      <c r="A3993" s="21">
        <v>43507</v>
      </c>
      <c r="B3993" s="20" t="s">
        <v>773</v>
      </c>
      <c r="C3993" s="20" t="s">
        <v>774</v>
      </c>
      <c r="D3993" s="20" t="s">
        <v>759</v>
      </c>
      <c r="E3993" s="20">
        <v>14400</v>
      </c>
      <c r="F3993" s="20" t="s">
        <v>1080</v>
      </c>
      <c r="G3993" s="20">
        <v>40</v>
      </c>
      <c r="H3993" s="20">
        <v>360</v>
      </c>
      <c r="I3993" s="20">
        <v>894.7</v>
      </c>
      <c r="J3993" s="20">
        <v>2019</v>
      </c>
      <c r="K3993" s="20">
        <v>2</v>
      </c>
      <c r="L3993" s="20">
        <v>7</v>
      </c>
    </row>
    <row r="3994" spans="1:12" x14ac:dyDescent="0.3">
      <c r="A3994" s="21">
        <v>43507</v>
      </c>
      <c r="B3994" s="20" t="s">
        <v>757</v>
      </c>
      <c r="C3994" s="20" t="s">
        <v>758</v>
      </c>
      <c r="D3994" s="20" t="s">
        <v>759</v>
      </c>
      <c r="E3994" s="20">
        <v>12960</v>
      </c>
      <c r="F3994" s="20" t="s">
        <v>1075</v>
      </c>
      <c r="G3994" s="20">
        <v>36</v>
      </c>
      <c r="H3994" s="20">
        <v>360</v>
      </c>
      <c r="I3994" s="20">
        <v>830.3</v>
      </c>
      <c r="J3994" s="20">
        <v>2019</v>
      </c>
      <c r="K3994" s="20">
        <v>2</v>
      </c>
      <c r="L3994" s="20">
        <v>7</v>
      </c>
    </row>
    <row r="3995" spans="1:12" x14ac:dyDescent="0.3">
      <c r="A3995" s="21">
        <v>43507</v>
      </c>
      <c r="B3995" s="20" t="s">
        <v>761</v>
      </c>
      <c r="C3995" s="20" t="s">
        <v>762</v>
      </c>
      <c r="D3995" s="20" t="s">
        <v>759</v>
      </c>
      <c r="E3995" s="20">
        <v>11520</v>
      </c>
      <c r="F3995" s="20" t="s">
        <v>1076</v>
      </c>
      <c r="G3995" s="20">
        <v>32</v>
      </c>
      <c r="H3995" s="20">
        <v>360</v>
      </c>
      <c r="I3995" s="20">
        <v>778.3</v>
      </c>
      <c r="J3995" s="20">
        <v>2019</v>
      </c>
      <c r="K3995" s="20">
        <v>2</v>
      </c>
      <c r="L3995" s="20">
        <v>7</v>
      </c>
    </row>
    <row r="3996" spans="1:12" x14ac:dyDescent="0.3">
      <c r="A3996" s="21">
        <v>43507</v>
      </c>
      <c r="B3996" s="20" t="s">
        <v>764</v>
      </c>
      <c r="C3996" s="20" t="s">
        <v>765</v>
      </c>
      <c r="D3996" s="20" t="s">
        <v>759</v>
      </c>
      <c r="E3996" s="20">
        <v>10440</v>
      </c>
      <c r="F3996" s="20" t="s">
        <v>1077</v>
      </c>
      <c r="G3996" s="20">
        <v>29</v>
      </c>
      <c r="H3996" s="20">
        <v>360</v>
      </c>
      <c r="I3996" s="20">
        <v>689.5</v>
      </c>
      <c r="J3996" s="20">
        <v>2019</v>
      </c>
      <c r="K3996" s="20">
        <v>2</v>
      </c>
      <c r="L3996" s="20">
        <v>7</v>
      </c>
    </row>
    <row r="3997" spans="1:12" x14ac:dyDescent="0.3">
      <c r="A3997" s="21">
        <v>43507</v>
      </c>
      <c r="B3997" s="20" t="s">
        <v>767</v>
      </c>
      <c r="C3997" s="20" t="s">
        <v>768</v>
      </c>
      <c r="D3997" s="20" t="s">
        <v>759</v>
      </c>
      <c r="E3997" s="20">
        <v>8280</v>
      </c>
      <c r="F3997" s="20" t="s">
        <v>1078</v>
      </c>
      <c r="G3997" s="20">
        <v>23</v>
      </c>
      <c r="H3997" s="20">
        <v>360</v>
      </c>
      <c r="I3997" s="20">
        <v>538.4</v>
      </c>
      <c r="J3997" s="20">
        <v>2019</v>
      </c>
      <c r="K3997" s="20">
        <v>2</v>
      </c>
      <c r="L3997" s="20">
        <v>7</v>
      </c>
    </row>
    <row r="3998" spans="1:12" x14ac:dyDescent="0.3">
      <c r="A3998" s="21">
        <v>43507</v>
      </c>
      <c r="B3998" s="20" t="s">
        <v>770</v>
      </c>
      <c r="C3998" s="20" t="s">
        <v>771</v>
      </c>
      <c r="D3998" s="20" t="s">
        <v>759</v>
      </c>
      <c r="E3998" s="20">
        <v>14400</v>
      </c>
      <c r="F3998" s="20" t="s">
        <v>1079</v>
      </c>
      <c r="G3998" s="20">
        <v>40</v>
      </c>
      <c r="H3998" s="20">
        <v>360</v>
      </c>
      <c r="I3998" s="20">
        <v>893.45</v>
      </c>
      <c r="J3998" s="20">
        <v>2019</v>
      </c>
      <c r="K3998" s="20">
        <v>2</v>
      </c>
      <c r="L3998" s="20">
        <v>7</v>
      </c>
    </row>
    <row r="3999" spans="1:12" x14ac:dyDescent="0.3">
      <c r="A3999" s="21">
        <v>43507</v>
      </c>
      <c r="B3999" s="20" t="s">
        <v>773</v>
      </c>
      <c r="C3999" s="20" t="s">
        <v>774</v>
      </c>
      <c r="D3999" s="20" t="s">
        <v>759</v>
      </c>
      <c r="E3999" s="20">
        <v>14400</v>
      </c>
      <c r="F3999" s="20" t="s">
        <v>1080</v>
      </c>
      <c r="G3999" s="20">
        <v>40</v>
      </c>
      <c r="H3999" s="20">
        <v>360</v>
      </c>
      <c r="I3999" s="20">
        <v>897.15</v>
      </c>
      <c r="J3999" s="20">
        <v>2019</v>
      </c>
      <c r="K3999" s="20">
        <v>2</v>
      </c>
      <c r="L3999" s="20">
        <v>7</v>
      </c>
    </row>
    <row r="4000" spans="1:12" x14ac:dyDescent="0.3">
      <c r="A4000" s="21">
        <v>43507</v>
      </c>
      <c r="B4000" s="20" t="s">
        <v>757</v>
      </c>
      <c r="C4000" s="20" t="s">
        <v>758</v>
      </c>
      <c r="D4000" s="20" t="s">
        <v>759</v>
      </c>
      <c r="E4000" s="20">
        <v>12600</v>
      </c>
      <c r="F4000" s="20" t="s">
        <v>1075</v>
      </c>
      <c r="G4000" s="20">
        <v>35</v>
      </c>
      <c r="H4000" s="20">
        <v>360</v>
      </c>
      <c r="I4000" s="20">
        <v>805.94</v>
      </c>
      <c r="J4000" s="20">
        <v>2019</v>
      </c>
      <c r="K4000" s="20">
        <v>2</v>
      </c>
      <c r="L4000" s="20">
        <v>7</v>
      </c>
    </row>
    <row r="4001" spans="1:12" x14ac:dyDescent="0.3">
      <c r="A4001" s="21">
        <v>43507</v>
      </c>
      <c r="B4001" s="20" t="s">
        <v>761</v>
      </c>
      <c r="C4001" s="20" t="s">
        <v>762</v>
      </c>
      <c r="D4001" s="20" t="s">
        <v>759</v>
      </c>
      <c r="E4001" s="20">
        <v>12240</v>
      </c>
      <c r="F4001" s="20" t="s">
        <v>1076</v>
      </c>
      <c r="G4001" s="20">
        <v>34</v>
      </c>
      <c r="H4001" s="20">
        <v>360</v>
      </c>
      <c r="I4001" s="20">
        <v>827.55</v>
      </c>
      <c r="J4001" s="20">
        <v>2019</v>
      </c>
      <c r="K4001" s="20">
        <v>2</v>
      </c>
      <c r="L4001" s="20">
        <v>7</v>
      </c>
    </row>
    <row r="4002" spans="1:12" x14ac:dyDescent="0.3">
      <c r="A4002" s="21">
        <v>43507</v>
      </c>
      <c r="B4002" s="20" t="s">
        <v>764</v>
      </c>
      <c r="C4002" s="20" t="s">
        <v>765</v>
      </c>
      <c r="D4002" s="20" t="s">
        <v>759</v>
      </c>
      <c r="E4002" s="20">
        <v>10800</v>
      </c>
      <c r="F4002" s="20" t="s">
        <v>1077</v>
      </c>
      <c r="G4002" s="20">
        <v>30</v>
      </c>
      <c r="H4002" s="20">
        <v>360</v>
      </c>
      <c r="I4002" s="20">
        <v>713.75</v>
      </c>
      <c r="J4002" s="20">
        <v>2019</v>
      </c>
      <c r="K4002" s="20">
        <v>2</v>
      </c>
      <c r="L4002" s="20">
        <v>7</v>
      </c>
    </row>
    <row r="4003" spans="1:12" x14ac:dyDescent="0.3">
      <c r="A4003" s="21">
        <v>43507</v>
      </c>
      <c r="B4003" s="20" t="s">
        <v>767</v>
      </c>
      <c r="C4003" s="20" t="s">
        <v>768</v>
      </c>
      <c r="D4003" s="20" t="s">
        <v>759</v>
      </c>
      <c r="E4003" s="20">
        <v>7920</v>
      </c>
      <c r="F4003" s="20" t="s">
        <v>1078</v>
      </c>
      <c r="G4003" s="20">
        <v>22</v>
      </c>
      <c r="H4003" s="20">
        <v>360</v>
      </c>
      <c r="I4003" s="20">
        <v>512.54999999999995</v>
      </c>
      <c r="J4003" s="20">
        <v>2019</v>
      </c>
      <c r="K4003" s="20">
        <v>2</v>
      </c>
      <c r="L4003" s="20">
        <v>7</v>
      </c>
    </row>
    <row r="4004" spans="1:12" x14ac:dyDescent="0.3">
      <c r="A4004" s="21">
        <v>43507</v>
      </c>
      <c r="B4004" s="20" t="s">
        <v>770</v>
      </c>
      <c r="C4004" s="20" t="s">
        <v>771</v>
      </c>
      <c r="D4004" s="20" t="s">
        <v>759</v>
      </c>
      <c r="E4004" s="20">
        <v>14760</v>
      </c>
      <c r="F4004" s="20" t="s">
        <v>1079</v>
      </c>
      <c r="G4004" s="20">
        <v>41</v>
      </c>
      <c r="H4004" s="20">
        <v>360</v>
      </c>
      <c r="I4004" s="20">
        <v>916.55</v>
      </c>
      <c r="J4004" s="20">
        <v>2019</v>
      </c>
      <c r="K4004" s="20">
        <v>2</v>
      </c>
      <c r="L4004" s="20">
        <v>7</v>
      </c>
    </row>
    <row r="4005" spans="1:12" x14ac:dyDescent="0.3">
      <c r="A4005" s="21">
        <v>43507</v>
      </c>
      <c r="B4005" s="20" t="s">
        <v>773</v>
      </c>
      <c r="C4005" s="20" t="s">
        <v>774</v>
      </c>
      <c r="D4005" s="20" t="s">
        <v>759</v>
      </c>
      <c r="E4005" s="20">
        <v>14760</v>
      </c>
      <c r="F4005" s="20" t="s">
        <v>1080</v>
      </c>
      <c r="G4005" s="20">
        <v>41</v>
      </c>
      <c r="H4005" s="20">
        <v>360</v>
      </c>
      <c r="I4005" s="20">
        <v>918.25</v>
      </c>
      <c r="J4005" s="20">
        <v>2019</v>
      </c>
      <c r="K4005" s="20">
        <v>2</v>
      </c>
      <c r="L4005" s="20">
        <v>7</v>
      </c>
    </row>
    <row r="4006" spans="1:12" x14ac:dyDescent="0.3">
      <c r="A4006" s="21">
        <v>43503</v>
      </c>
      <c r="B4006" s="20" t="s">
        <v>757</v>
      </c>
      <c r="C4006" s="20" t="s">
        <v>758</v>
      </c>
      <c r="D4006" s="20" t="s">
        <v>759</v>
      </c>
      <c r="E4006" s="20">
        <v>12240</v>
      </c>
      <c r="F4006" s="20" t="s">
        <v>1075</v>
      </c>
      <c r="G4006" s="20">
        <v>34</v>
      </c>
      <c r="H4006" s="20">
        <v>360</v>
      </c>
      <c r="I4006" s="20">
        <v>784.5</v>
      </c>
      <c r="J4006" s="20">
        <v>2019</v>
      </c>
      <c r="K4006" s="20">
        <v>2</v>
      </c>
      <c r="L4006" s="20">
        <v>6</v>
      </c>
    </row>
    <row r="4007" spans="1:12" x14ac:dyDescent="0.3">
      <c r="A4007" s="21">
        <v>43503</v>
      </c>
      <c r="B4007" s="20" t="s">
        <v>761</v>
      </c>
      <c r="C4007" s="20" t="s">
        <v>762</v>
      </c>
      <c r="D4007" s="20" t="s">
        <v>759</v>
      </c>
      <c r="E4007" s="20">
        <v>12600</v>
      </c>
      <c r="F4007" s="20" t="s">
        <v>1076</v>
      </c>
      <c r="G4007" s="20">
        <v>35</v>
      </c>
      <c r="H4007" s="20">
        <v>360</v>
      </c>
      <c r="I4007" s="20">
        <v>852.05</v>
      </c>
      <c r="J4007" s="20">
        <v>2019</v>
      </c>
      <c r="K4007" s="20">
        <v>2</v>
      </c>
      <c r="L4007" s="20">
        <v>6</v>
      </c>
    </row>
    <row r="4008" spans="1:12" x14ac:dyDescent="0.3">
      <c r="A4008" s="21">
        <v>43503</v>
      </c>
      <c r="B4008" s="20" t="s">
        <v>764</v>
      </c>
      <c r="C4008" s="20" t="s">
        <v>765</v>
      </c>
      <c r="D4008" s="20" t="s">
        <v>759</v>
      </c>
      <c r="E4008" s="20">
        <v>10800</v>
      </c>
      <c r="F4008" s="20" t="s">
        <v>1077</v>
      </c>
      <c r="G4008" s="20">
        <v>30</v>
      </c>
      <c r="H4008" s="20">
        <v>360</v>
      </c>
      <c r="I4008" s="20">
        <v>715.85</v>
      </c>
      <c r="J4008" s="20">
        <v>2019</v>
      </c>
      <c r="K4008" s="20">
        <v>2</v>
      </c>
      <c r="L4008" s="20">
        <v>6</v>
      </c>
    </row>
    <row r="4009" spans="1:12" x14ac:dyDescent="0.3">
      <c r="A4009" s="21">
        <v>43503</v>
      </c>
      <c r="B4009" s="20" t="s">
        <v>767</v>
      </c>
      <c r="C4009" s="20" t="s">
        <v>768</v>
      </c>
      <c r="D4009" s="20" t="s">
        <v>759</v>
      </c>
      <c r="E4009" s="20">
        <v>7920</v>
      </c>
      <c r="F4009" s="20" t="s">
        <v>1078</v>
      </c>
      <c r="G4009" s="20">
        <v>22</v>
      </c>
      <c r="H4009" s="20">
        <v>360</v>
      </c>
      <c r="I4009" s="20">
        <v>514.95000000000005</v>
      </c>
      <c r="J4009" s="20">
        <v>2019</v>
      </c>
      <c r="K4009" s="20">
        <v>2</v>
      </c>
      <c r="L4009" s="20">
        <v>6</v>
      </c>
    </row>
    <row r="4010" spans="1:12" x14ac:dyDescent="0.3">
      <c r="A4010" s="21">
        <v>43503</v>
      </c>
      <c r="B4010" s="20" t="s">
        <v>770</v>
      </c>
      <c r="C4010" s="20" t="s">
        <v>771</v>
      </c>
      <c r="D4010" s="20" t="s">
        <v>759</v>
      </c>
      <c r="E4010" s="20">
        <v>14400</v>
      </c>
      <c r="F4010" s="20" t="s">
        <v>1079</v>
      </c>
      <c r="G4010" s="20">
        <v>40</v>
      </c>
      <c r="H4010" s="20">
        <v>360</v>
      </c>
      <c r="I4010" s="20">
        <v>892.75</v>
      </c>
      <c r="J4010" s="20">
        <v>2019</v>
      </c>
      <c r="K4010" s="20">
        <v>2</v>
      </c>
      <c r="L4010" s="20">
        <v>6</v>
      </c>
    </row>
    <row r="4011" spans="1:12" x14ac:dyDescent="0.3">
      <c r="A4011" s="21">
        <v>43503</v>
      </c>
      <c r="B4011" s="20" t="s">
        <v>773</v>
      </c>
      <c r="C4011" s="20" t="s">
        <v>774</v>
      </c>
      <c r="D4011" s="20" t="s">
        <v>759</v>
      </c>
      <c r="E4011" s="20">
        <v>14400</v>
      </c>
      <c r="F4011" s="20" t="s">
        <v>1080</v>
      </c>
      <c r="G4011" s="20">
        <v>40</v>
      </c>
      <c r="H4011" s="20">
        <v>360</v>
      </c>
      <c r="I4011" s="20">
        <v>897.1</v>
      </c>
      <c r="J4011" s="20">
        <v>2019</v>
      </c>
      <c r="K4011" s="20">
        <v>2</v>
      </c>
      <c r="L4011" s="20">
        <v>6</v>
      </c>
    </row>
    <row r="4012" spans="1:12" x14ac:dyDescent="0.3">
      <c r="A4012" s="21">
        <v>43503</v>
      </c>
      <c r="B4012" s="20" t="s">
        <v>757</v>
      </c>
      <c r="C4012" s="20" t="s">
        <v>758</v>
      </c>
      <c r="D4012" s="20" t="s">
        <v>759</v>
      </c>
      <c r="E4012" s="20">
        <v>12960</v>
      </c>
      <c r="F4012" s="20" t="s">
        <v>1075</v>
      </c>
      <c r="G4012" s="20">
        <v>36</v>
      </c>
      <c r="H4012" s="20">
        <v>360</v>
      </c>
      <c r="I4012" s="20">
        <v>880.45</v>
      </c>
      <c r="J4012" s="20">
        <v>2019</v>
      </c>
      <c r="K4012" s="20">
        <v>2</v>
      </c>
      <c r="L4012" s="20">
        <v>6</v>
      </c>
    </row>
    <row r="4013" spans="1:12" x14ac:dyDescent="0.3">
      <c r="A4013" s="21">
        <v>43503</v>
      </c>
      <c r="B4013" s="20" t="s">
        <v>761</v>
      </c>
      <c r="C4013" s="20" t="s">
        <v>762</v>
      </c>
      <c r="D4013" s="20" t="s">
        <v>759</v>
      </c>
      <c r="E4013" s="20">
        <v>11880</v>
      </c>
      <c r="F4013" s="20" t="s">
        <v>1076</v>
      </c>
      <c r="G4013" s="20">
        <v>33</v>
      </c>
      <c r="H4013" s="20">
        <v>360</v>
      </c>
      <c r="I4013" s="20">
        <v>751.05</v>
      </c>
      <c r="J4013" s="20">
        <v>2019</v>
      </c>
      <c r="K4013" s="20">
        <v>2</v>
      </c>
      <c r="L4013" s="20">
        <v>6</v>
      </c>
    </row>
    <row r="4014" spans="1:12" x14ac:dyDescent="0.3">
      <c r="A4014" s="21">
        <v>43503</v>
      </c>
      <c r="B4014" s="20" t="s">
        <v>764</v>
      </c>
      <c r="C4014" s="20" t="s">
        <v>765</v>
      </c>
      <c r="D4014" s="20" t="s">
        <v>759</v>
      </c>
      <c r="E4014" s="20">
        <v>10440</v>
      </c>
      <c r="F4014" s="20" t="s">
        <v>1077</v>
      </c>
      <c r="G4014" s="20">
        <v>29</v>
      </c>
      <c r="H4014" s="20">
        <v>360</v>
      </c>
      <c r="I4014" s="20">
        <v>691.3</v>
      </c>
      <c r="J4014" s="20">
        <v>2019</v>
      </c>
      <c r="K4014" s="20">
        <v>2</v>
      </c>
      <c r="L4014" s="20">
        <v>6</v>
      </c>
    </row>
    <row r="4015" spans="1:12" x14ac:dyDescent="0.3">
      <c r="A4015" s="21">
        <v>43503</v>
      </c>
      <c r="B4015" s="20" t="s">
        <v>767</v>
      </c>
      <c r="C4015" s="20" t="s">
        <v>768</v>
      </c>
      <c r="D4015" s="20" t="s">
        <v>759</v>
      </c>
      <c r="E4015" s="20">
        <v>8280</v>
      </c>
      <c r="F4015" s="20" t="s">
        <v>1078</v>
      </c>
      <c r="G4015" s="20">
        <v>23</v>
      </c>
      <c r="H4015" s="20">
        <v>360</v>
      </c>
      <c r="I4015" s="20">
        <v>536.6</v>
      </c>
      <c r="J4015" s="20">
        <v>2019</v>
      </c>
      <c r="K4015" s="20">
        <v>2</v>
      </c>
      <c r="L4015" s="20">
        <v>6</v>
      </c>
    </row>
    <row r="4016" spans="1:12" x14ac:dyDescent="0.3">
      <c r="A4016" s="21">
        <v>43503</v>
      </c>
      <c r="B4016" s="20" t="s">
        <v>770</v>
      </c>
      <c r="C4016" s="20" t="s">
        <v>771</v>
      </c>
      <c r="D4016" s="20" t="s">
        <v>759</v>
      </c>
      <c r="E4016" s="20">
        <v>14760</v>
      </c>
      <c r="F4016" s="20" t="s">
        <v>1079</v>
      </c>
      <c r="G4016" s="20">
        <v>41</v>
      </c>
      <c r="H4016" s="20">
        <v>360</v>
      </c>
      <c r="I4016" s="20">
        <v>914.7</v>
      </c>
      <c r="J4016" s="20">
        <v>2019</v>
      </c>
      <c r="K4016" s="20">
        <v>2</v>
      </c>
      <c r="L4016" s="20">
        <v>6</v>
      </c>
    </row>
    <row r="4017" spans="1:12" x14ac:dyDescent="0.3">
      <c r="A4017" s="21">
        <v>43503</v>
      </c>
      <c r="B4017" s="20" t="s">
        <v>773</v>
      </c>
      <c r="C4017" s="20" t="s">
        <v>774</v>
      </c>
      <c r="D4017" s="20" t="s">
        <v>759</v>
      </c>
      <c r="E4017" s="20">
        <v>14760</v>
      </c>
      <c r="F4017" s="20" t="s">
        <v>1080</v>
      </c>
      <c r="G4017" s="20">
        <v>41</v>
      </c>
      <c r="H4017" s="20">
        <v>360</v>
      </c>
      <c r="I4017" s="20">
        <v>919.58</v>
      </c>
      <c r="J4017" s="20">
        <v>2019</v>
      </c>
      <c r="K4017" s="20">
        <v>2</v>
      </c>
      <c r="L4017" s="20">
        <v>6</v>
      </c>
    </row>
    <row r="4018" spans="1:12" x14ac:dyDescent="0.3">
      <c r="A4018" s="21">
        <v>43502</v>
      </c>
      <c r="B4018" s="20" t="s">
        <v>757</v>
      </c>
      <c r="C4018" s="20" t="s">
        <v>758</v>
      </c>
      <c r="D4018" s="20" t="s">
        <v>759</v>
      </c>
      <c r="E4018" s="20">
        <v>12960</v>
      </c>
      <c r="F4018" s="20" t="s">
        <v>1075</v>
      </c>
      <c r="G4018" s="20">
        <v>36</v>
      </c>
      <c r="H4018" s="20">
        <v>360</v>
      </c>
      <c r="I4018" s="20">
        <v>833.31</v>
      </c>
      <c r="J4018" s="20">
        <v>2019</v>
      </c>
      <c r="K4018" s="20">
        <v>2</v>
      </c>
      <c r="L4018" s="20">
        <v>6</v>
      </c>
    </row>
    <row r="4019" spans="1:12" x14ac:dyDescent="0.3">
      <c r="A4019" s="21">
        <v>43502</v>
      </c>
      <c r="B4019" s="20" t="s">
        <v>761</v>
      </c>
      <c r="C4019" s="20" t="s">
        <v>762</v>
      </c>
      <c r="D4019" s="20" t="s">
        <v>759</v>
      </c>
      <c r="E4019" s="20">
        <v>14040</v>
      </c>
      <c r="F4019" s="20" t="s">
        <v>1076</v>
      </c>
      <c r="G4019" s="20">
        <v>39</v>
      </c>
      <c r="H4019" s="20">
        <v>360</v>
      </c>
      <c r="I4019" s="20">
        <v>957.19</v>
      </c>
      <c r="J4019" s="20">
        <v>2019</v>
      </c>
      <c r="K4019" s="20">
        <v>2</v>
      </c>
      <c r="L4019" s="20">
        <v>6</v>
      </c>
    </row>
    <row r="4020" spans="1:12" x14ac:dyDescent="0.3">
      <c r="A4020" s="21">
        <v>43502</v>
      </c>
      <c r="B4020" s="20" t="s">
        <v>764</v>
      </c>
      <c r="C4020" s="20" t="s">
        <v>765</v>
      </c>
      <c r="D4020" s="20" t="s">
        <v>759</v>
      </c>
      <c r="E4020" s="20">
        <v>11160</v>
      </c>
      <c r="F4020" s="20" t="s">
        <v>1077</v>
      </c>
      <c r="G4020" s="20">
        <v>31</v>
      </c>
      <c r="H4020" s="20">
        <v>360</v>
      </c>
      <c r="I4020" s="20">
        <v>740.75</v>
      </c>
      <c r="J4020" s="20">
        <v>2019</v>
      </c>
      <c r="K4020" s="20">
        <v>2</v>
      </c>
      <c r="L4020" s="20">
        <v>6</v>
      </c>
    </row>
    <row r="4021" spans="1:12" x14ac:dyDescent="0.3">
      <c r="A4021" s="21">
        <v>43502</v>
      </c>
      <c r="B4021" s="20" t="s">
        <v>767</v>
      </c>
      <c r="C4021" s="20" t="s">
        <v>768</v>
      </c>
      <c r="D4021" s="20" t="s">
        <v>759</v>
      </c>
      <c r="E4021" s="20">
        <v>8280</v>
      </c>
      <c r="F4021" s="20" t="s">
        <v>1078</v>
      </c>
      <c r="G4021" s="20">
        <v>23</v>
      </c>
      <c r="H4021" s="20">
        <v>360</v>
      </c>
      <c r="I4021" s="20">
        <v>562.75</v>
      </c>
      <c r="J4021" s="20">
        <v>2019</v>
      </c>
      <c r="K4021" s="20">
        <v>2</v>
      </c>
      <c r="L4021" s="20">
        <v>6</v>
      </c>
    </row>
    <row r="4022" spans="1:12" x14ac:dyDescent="0.3">
      <c r="A4022" s="21">
        <v>43502</v>
      </c>
      <c r="B4022" s="20" t="s">
        <v>770</v>
      </c>
      <c r="C4022" s="20" t="s">
        <v>771</v>
      </c>
      <c r="D4022" s="20" t="s">
        <v>759</v>
      </c>
      <c r="E4022" s="20">
        <v>14400</v>
      </c>
      <c r="F4022" s="20" t="s">
        <v>1079</v>
      </c>
      <c r="G4022" s="20">
        <v>40</v>
      </c>
      <c r="H4022" s="20">
        <v>360</v>
      </c>
      <c r="I4022" s="20">
        <v>896.3</v>
      </c>
      <c r="J4022" s="20">
        <v>2019</v>
      </c>
      <c r="K4022" s="20">
        <v>2</v>
      </c>
      <c r="L4022" s="20">
        <v>6</v>
      </c>
    </row>
    <row r="4023" spans="1:12" x14ac:dyDescent="0.3">
      <c r="A4023" s="21">
        <v>43502</v>
      </c>
      <c r="B4023" s="20" t="s">
        <v>773</v>
      </c>
      <c r="C4023" s="20" t="s">
        <v>774</v>
      </c>
      <c r="D4023" s="20" t="s">
        <v>759</v>
      </c>
      <c r="E4023" s="20">
        <v>14400</v>
      </c>
      <c r="F4023" s="20" t="s">
        <v>1080</v>
      </c>
      <c r="G4023" s="20">
        <v>40</v>
      </c>
      <c r="H4023" s="20">
        <v>360</v>
      </c>
      <c r="I4023" s="20">
        <v>902.7</v>
      </c>
      <c r="J4023" s="20">
        <v>2019</v>
      </c>
      <c r="K4023" s="20">
        <v>2</v>
      </c>
      <c r="L4023" s="20">
        <v>6</v>
      </c>
    </row>
    <row r="4024" spans="1:12" x14ac:dyDescent="0.3">
      <c r="A4024" s="21">
        <v>43500</v>
      </c>
      <c r="B4024" s="20" t="s">
        <v>826</v>
      </c>
      <c r="C4024" s="20" t="s">
        <v>827</v>
      </c>
      <c r="D4024" s="20" t="s">
        <v>759</v>
      </c>
      <c r="E4024" s="20">
        <v>15120</v>
      </c>
      <c r="F4024" s="20" t="s">
        <v>1081</v>
      </c>
      <c r="G4024" s="20">
        <v>42</v>
      </c>
      <c r="H4024" s="20">
        <v>360</v>
      </c>
      <c r="I4024" s="20">
        <v>999.5</v>
      </c>
      <c r="J4024" s="20">
        <v>2019</v>
      </c>
      <c r="K4024" s="20">
        <v>2</v>
      </c>
      <c r="L4024" s="20">
        <v>6</v>
      </c>
    </row>
    <row r="4025" spans="1:12" x14ac:dyDescent="0.3">
      <c r="A4025" s="21">
        <v>43500</v>
      </c>
      <c r="B4025" s="20" t="s">
        <v>757</v>
      </c>
      <c r="C4025" s="20" t="s">
        <v>758</v>
      </c>
      <c r="D4025" s="20" t="s">
        <v>759</v>
      </c>
      <c r="E4025" s="20">
        <v>11520</v>
      </c>
      <c r="F4025" s="20" t="s">
        <v>1082</v>
      </c>
      <c r="G4025" s="20">
        <v>32</v>
      </c>
      <c r="H4025" s="20">
        <v>360</v>
      </c>
      <c r="I4025" s="20">
        <v>763.65</v>
      </c>
      <c r="J4025" s="20">
        <v>2019</v>
      </c>
      <c r="K4025" s="20">
        <v>2</v>
      </c>
      <c r="L4025" s="20">
        <v>6</v>
      </c>
    </row>
    <row r="4026" spans="1:12" x14ac:dyDescent="0.3">
      <c r="A4026" s="21">
        <v>43500</v>
      </c>
      <c r="B4026" s="20" t="s">
        <v>761</v>
      </c>
      <c r="C4026" s="20" t="s">
        <v>762</v>
      </c>
      <c r="D4026" s="20" t="s">
        <v>759</v>
      </c>
      <c r="E4026" s="20">
        <v>8640</v>
      </c>
      <c r="F4026" s="20" t="s">
        <v>1138</v>
      </c>
      <c r="G4026" s="20">
        <v>24</v>
      </c>
      <c r="H4026" s="20">
        <v>360</v>
      </c>
      <c r="I4026" s="20">
        <v>595.9</v>
      </c>
      <c r="J4026" s="20">
        <v>2019</v>
      </c>
      <c r="K4026" s="20">
        <v>2</v>
      </c>
      <c r="L4026" s="20">
        <v>6</v>
      </c>
    </row>
    <row r="4027" spans="1:12" x14ac:dyDescent="0.3">
      <c r="A4027" s="21">
        <v>43500</v>
      </c>
      <c r="B4027" s="20" t="s">
        <v>764</v>
      </c>
      <c r="C4027" s="20" t="s">
        <v>765</v>
      </c>
      <c r="D4027" s="20" t="s">
        <v>759</v>
      </c>
      <c r="E4027" s="20">
        <v>9360</v>
      </c>
      <c r="F4027" s="20" t="s">
        <v>1083</v>
      </c>
      <c r="G4027" s="20">
        <v>26</v>
      </c>
      <c r="H4027" s="20">
        <v>360</v>
      </c>
      <c r="I4027" s="20">
        <v>624.4</v>
      </c>
      <c r="J4027" s="20">
        <v>2019</v>
      </c>
      <c r="K4027" s="20">
        <v>2</v>
      </c>
      <c r="L4027" s="20">
        <v>6</v>
      </c>
    </row>
    <row r="4028" spans="1:12" x14ac:dyDescent="0.3">
      <c r="A4028" s="21">
        <v>43500</v>
      </c>
      <c r="B4028" s="20" t="s">
        <v>767</v>
      </c>
      <c r="C4028" s="20" t="s">
        <v>768</v>
      </c>
      <c r="D4028" s="20" t="s">
        <v>759</v>
      </c>
      <c r="E4028" s="20">
        <v>6840</v>
      </c>
      <c r="F4028" s="20" t="s">
        <v>1084</v>
      </c>
      <c r="G4028" s="20">
        <v>19</v>
      </c>
      <c r="H4028" s="20">
        <v>360</v>
      </c>
      <c r="I4028" s="20">
        <v>447.45</v>
      </c>
      <c r="J4028" s="20">
        <v>2019</v>
      </c>
      <c r="K4028" s="20">
        <v>2</v>
      </c>
      <c r="L4028" s="20">
        <v>6</v>
      </c>
    </row>
    <row r="4029" spans="1:12" x14ac:dyDescent="0.3">
      <c r="A4029" s="21">
        <v>43500</v>
      </c>
      <c r="B4029" s="20" t="s">
        <v>770</v>
      </c>
      <c r="C4029" s="20" t="s">
        <v>771</v>
      </c>
      <c r="D4029" s="20" t="s">
        <v>759</v>
      </c>
      <c r="E4029" s="20">
        <v>13680</v>
      </c>
      <c r="F4029" s="20" t="s">
        <v>1085</v>
      </c>
      <c r="G4029" s="20">
        <v>38</v>
      </c>
      <c r="H4029" s="20">
        <v>360</v>
      </c>
      <c r="I4029" s="20">
        <v>851.85</v>
      </c>
      <c r="J4029" s="20">
        <v>2019</v>
      </c>
      <c r="K4029" s="20">
        <v>2</v>
      </c>
      <c r="L4029" s="20">
        <v>6</v>
      </c>
    </row>
    <row r="4030" spans="1:12" x14ac:dyDescent="0.3">
      <c r="A4030" s="21">
        <v>43500</v>
      </c>
      <c r="B4030" s="20" t="s">
        <v>773</v>
      </c>
      <c r="C4030" s="20" t="s">
        <v>774</v>
      </c>
      <c r="D4030" s="20" t="s">
        <v>759</v>
      </c>
      <c r="E4030" s="20">
        <v>13320</v>
      </c>
      <c r="F4030" s="20" t="s">
        <v>1086</v>
      </c>
      <c r="G4030" s="20">
        <v>37</v>
      </c>
      <c r="H4030" s="20">
        <v>360</v>
      </c>
      <c r="I4030" s="20">
        <v>839.55</v>
      </c>
      <c r="J4030" s="20">
        <v>2019</v>
      </c>
      <c r="K4030" s="20">
        <v>2</v>
      </c>
      <c r="L4030" s="20">
        <v>6</v>
      </c>
    </row>
    <row r="4031" spans="1:12" x14ac:dyDescent="0.3">
      <c r="A4031" s="21">
        <v>43500</v>
      </c>
      <c r="B4031" s="20" t="s">
        <v>757</v>
      </c>
      <c r="C4031" s="20" t="s">
        <v>758</v>
      </c>
      <c r="D4031" s="20" t="s">
        <v>759</v>
      </c>
      <c r="E4031" s="20">
        <v>12600</v>
      </c>
      <c r="F4031" s="20" t="s">
        <v>1082</v>
      </c>
      <c r="G4031" s="20">
        <v>35</v>
      </c>
      <c r="H4031" s="20">
        <v>360</v>
      </c>
      <c r="I4031" s="20">
        <v>810.98</v>
      </c>
      <c r="J4031" s="20">
        <v>2019</v>
      </c>
      <c r="K4031" s="20">
        <v>2</v>
      </c>
      <c r="L4031" s="20">
        <v>6</v>
      </c>
    </row>
    <row r="4032" spans="1:12" x14ac:dyDescent="0.3">
      <c r="A4032" s="21">
        <v>43500</v>
      </c>
      <c r="B4032" s="20" t="s">
        <v>761</v>
      </c>
      <c r="C4032" s="20" t="s">
        <v>762</v>
      </c>
      <c r="D4032" s="20" t="s">
        <v>759</v>
      </c>
      <c r="E4032" s="20">
        <v>11520</v>
      </c>
      <c r="F4032" s="20" t="s">
        <v>1138</v>
      </c>
      <c r="G4032" s="20">
        <v>32</v>
      </c>
      <c r="H4032" s="20">
        <v>360</v>
      </c>
      <c r="I4032" s="20">
        <v>790.6</v>
      </c>
      <c r="J4032" s="20">
        <v>2019</v>
      </c>
      <c r="K4032" s="20">
        <v>2</v>
      </c>
      <c r="L4032" s="20">
        <v>6</v>
      </c>
    </row>
    <row r="4033" spans="1:12" x14ac:dyDescent="0.3">
      <c r="A4033" s="21">
        <v>43500</v>
      </c>
      <c r="B4033" s="20" t="s">
        <v>764</v>
      </c>
      <c r="C4033" s="20" t="s">
        <v>765</v>
      </c>
      <c r="D4033" s="20" t="s">
        <v>759</v>
      </c>
      <c r="E4033" s="20">
        <v>11160</v>
      </c>
      <c r="F4033" s="20" t="s">
        <v>1083</v>
      </c>
      <c r="G4033" s="20">
        <v>31</v>
      </c>
      <c r="H4033" s="20">
        <v>360</v>
      </c>
      <c r="I4033" s="20">
        <v>740.95</v>
      </c>
      <c r="J4033" s="20">
        <v>2019</v>
      </c>
      <c r="K4033" s="20">
        <v>2</v>
      </c>
      <c r="L4033" s="20">
        <v>6</v>
      </c>
    </row>
    <row r="4034" spans="1:12" x14ac:dyDescent="0.3">
      <c r="A4034" s="21">
        <v>43500</v>
      </c>
      <c r="B4034" s="20" t="s">
        <v>767</v>
      </c>
      <c r="C4034" s="20" t="s">
        <v>768</v>
      </c>
      <c r="D4034" s="20" t="s">
        <v>759</v>
      </c>
      <c r="E4034" s="20">
        <v>8640</v>
      </c>
      <c r="F4034" s="20" t="s">
        <v>1084</v>
      </c>
      <c r="G4034" s="20">
        <v>24</v>
      </c>
      <c r="H4034" s="20">
        <v>360</v>
      </c>
      <c r="I4034" s="20">
        <v>568.4</v>
      </c>
      <c r="J4034" s="20">
        <v>2019</v>
      </c>
      <c r="K4034" s="20">
        <v>2</v>
      </c>
      <c r="L4034" s="20">
        <v>6</v>
      </c>
    </row>
    <row r="4035" spans="1:12" x14ac:dyDescent="0.3">
      <c r="A4035" s="21">
        <v>43500</v>
      </c>
      <c r="B4035" s="20" t="s">
        <v>770</v>
      </c>
      <c r="C4035" s="20" t="s">
        <v>771</v>
      </c>
      <c r="D4035" s="20" t="s">
        <v>759</v>
      </c>
      <c r="E4035" s="20">
        <v>14400</v>
      </c>
      <c r="F4035" s="20" t="s">
        <v>1085</v>
      </c>
      <c r="G4035" s="20">
        <v>40</v>
      </c>
      <c r="H4035" s="20">
        <v>360</v>
      </c>
      <c r="I4035" s="20">
        <v>901</v>
      </c>
      <c r="J4035" s="20">
        <v>2019</v>
      </c>
      <c r="K4035" s="20">
        <v>2</v>
      </c>
      <c r="L4035" s="20">
        <v>6</v>
      </c>
    </row>
    <row r="4036" spans="1:12" x14ac:dyDescent="0.3">
      <c r="A4036" s="21">
        <v>43500</v>
      </c>
      <c r="B4036" s="20" t="s">
        <v>773</v>
      </c>
      <c r="C4036" s="20" t="s">
        <v>774</v>
      </c>
      <c r="D4036" s="20" t="s">
        <v>759</v>
      </c>
      <c r="E4036" s="20">
        <v>14400</v>
      </c>
      <c r="F4036" s="20" t="s">
        <v>1086</v>
      </c>
      <c r="G4036" s="20">
        <v>40</v>
      </c>
      <c r="H4036" s="20">
        <v>360</v>
      </c>
      <c r="I4036" s="20">
        <v>907.9</v>
      </c>
      <c r="J4036" s="20">
        <v>2019</v>
      </c>
      <c r="K4036" s="20">
        <v>2</v>
      </c>
      <c r="L4036" s="20">
        <v>6</v>
      </c>
    </row>
    <row r="4037" spans="1:12" x14ac:dyDescent="0.3">
      <c r="A4037" s="21">
        <v>43500</v>
      </c>
      <c r="B4037" s="20" t="s">
        <v>757</v>
      </c>
      <c r="C4037" s="20" t="s">
        <v>758</v>
      </c>
      <c r="D4037" s="20" t="s">
        <v>759</v>
      </c>
      <c r="E4037" s="20">
        <v>12960</v>
      </c>
      <c r="F4037" s="20" t="s">
        <v>1082</v>
      </c>
      <c r="G4037" s="20">
        <v>36</v>
      </c>
      <c r="H4037" s="20">
        <v>360</v>
      </c>
      <c r="I4037" s="20">
        <v>829.55</v>
      </c>
      <c r="J4037" s="20">
        <v>2019</v>
      </c>
      <c r="K4037" s="20">
        <v>2</v>
      </c>
      <c r="L4037" s="20">
        <v>6</v>
      </c>
    </row>
    <row r="4038" spans="1:12" x14ac:dyDescent="0.3">
      <c r="A4038" s="21">
        <v>43500</v>
      </c>
      <c r="B4038" s="20" t="s">
        <v>761</v>
      </c>
      <c r="C4038" s="20" t="s">
        <v>762</v>
      </c>
      <c r="D4038" s="20" t="s">
        <v>759</v>
      </c>
      <c r="E4038" s="20">
        <v>11880</v>
      </c>
      <c r="F4038" s="20" t="s">
        <v>1138</v>
      </c>
      <c r="G4038" s="20">
        <v>33</v>
      </c>
      <c r="H4038" s="20">
        <v>360</v>
      </c>
      <c r="I4038" s="20">
        <v>808.95</v>
      </c>
      <c r="J4038" s="20">
        <v>2019</v>
      </c>
      <c r="K4038" s="20">
        <v>2</v>
      </c>
      <c r="L4038" s="20">
        <v>6</v>
      </c>
    </row>
    <row r="4039" spans="1:12" x14ac:dyDescent="0.3">
      <c r="A4039" s="21">
        <v>43500</v>
      </c>
      <c r="B4039" s="20" t="s">
        <v>764</v>
      </c>
      <c r="C4039" s="20" t="s">
        <v>765</v>
      </c>
      <c r="D4039" s="20" t="s">
        <v>759</v>
      </c>
      <c r="E4039" s="20">
        <v>10800</v>
      </c>
      <c r="F4039" s="20" t="s">
        <v>1083</v>
      </c>
      <c r="G4039" s="20">
        <v>30</v>
      </c>
      <c r="H4039" s="20">
        <v>360</v>
      </c>
      <c r="I4039" s="20">
        <v>717.25</v>
      </c>
      <c r="J4039" s="20">
        <v>2019</v>
      </c>
      <c r="K4039" s="20">
        <v>2</v>
      </c>
      <c r="L4039" s="20">
        <v>6</v>
      </c>
    </row>
    <row r="4040" spans="1:12" x14ac:dyDescent="0.3">
      <c r="A4040" s="21">
        <v>43500</v>
      </c>
      <c r="B4040" s="20" t="s">
        <v>767</v>
      </c>
      <c r="C4040" s="20" t="s">
        <v>768</v>
      </c>
      <c r="D4040" s="20" t="s">
        <v>759</v>
      </c>
      <c r="E4040" s="20">
        <v>8640</v>
      </c>
      <c r="F4040" s="20" t="s">
        <v>1084</v>
      </c>
      <c r="G4040" s="20">
        <v>24</v>
      </c>
      <c r="H4040" s="20">
        <v>360</v>
      </c>
      <c r="I4040" s="20">
        <v>567.54999999999995</v>
      </c>
      <c r="J4040" s="20">
        <v>2019</v>
      </c>
      <c r="K4040" s="20">
        <v>2</v>
      </c>
      <c r="L4040" s="20">
        <v>6</v>
      </c>
    </row>
    <row r="4041" spans="1:12" x14ac:dyDescent="0.3">
      <c r="A4041" s="21">
        <v>43500</v>
      </c>
      <c r="B4041" s="20" t="s">
        <v>770</v>
      </c>
      <c r="C4041" s="20" t="s">
        <v>771</v>
      </c>
      <c r="D4041" s="20" t="s">
        <v>759</v>
      </c>
      <c r="E4041" s="20">
        <v>15120</v>
      </c>
      <c r="F4041" s="20" t="s">
        <v>1085</v>
      </c>
      <c r="G4041" s="20">
        <v>42</v>
      </c>
      <c r="H4041" s="20">
        <v>360</v>
      </c>
      <c r="I4041" s="20">
        <v>942.2</v>
      </c>
      <c r="J4041" s="20">
        <v>2019</v>
      </c>
      <c r="K4041" s="20">
        <v>2</v>
      </c>
      <c r="L4041" s="20">
        <v>6</v>
      </c>
    </row>
    <row r="4042" spans="1:12" x14ac:dyDescent="0.3">
      <c r="A4042" s="21">
        <v>43500</v>
      </c>
      <c r="B4042" s="20" t="s">
        <v>773</v>
      </c>
      <c r="C4042" s="20" t="s">
        <v>774</v>
      </c>
      <c r="D4042" s="20" t="s">
        <v>759</v>
      </c>
      <c r="E4042" s="20">
        <v>14400</v>
      </c>
      <c r="F4042" s="20" t="s">
        <v>1086</v>
      </c>
      <c r="G4042" s="20">
        <v>40</v>
      </c>
      <c r="H4042" s="20">
        <v>360</v>
      </c>
      <c r="I4042" s="20">
        <v>906.3</v>
      </c>
      <c r="J4042" s="20">
        <v>2019</v>
      </c>
      <c r="K4042" s="20">
        <v>2</v>
      </c>
      <c r="L4042" s="20">
        <v>6</v>
      </c>
    </row>
    <row r="4043" spans="1:12" x14ac:dyDescent="0.3">
      <c r="A4043" s="21">
        <v>43497</v>
      </c>
      <c r="B4043" s="20" t="s">
        <v>826</v>
      </c>
      <c r="C4043" s="20" t="s">
        <v>827</v>
      </c>
      <c r="D4043" s="20" t="s">
        <v>759</v>
      </c>
      <c r="E4043" s="20">
        <v>5400</v>
      </c>
      <c r="F4043" s="20" t="s">
        <v>1081</v>
      </c>
      <c r="G4043" s="20">
        <v>15</v>
      </c>
      <c r="H4043" s="20">
        <v>360</v>
      </c>
      <c r="I4043" s="20">
        <v>364.75</v>
      </c>
      <c r="J4043" s="20">
        <v>2019</v>
      </c>
      <c r="K4043" s="20">
        <v>2</v>
      </c>
      <c r="L4043" s="20">
        <v>5</v>
      </c>
    </row>
    <row r="4044" spans="1:12" x14ac:dyDescent="0.3">
      <c r="A4044" s="21">
        <v>43497</v>
      </c>
      <c r="B4044" s="20" t="s">
        <v>757</v>
      </c>
      <c r="C4044" s="20" t="s">
        <v>758</v>
      </c>
      <c r="D4044" s="20" t="s">
        <v>759</v>
      </c>
      <c r="E4044" s="20">
        <v>12960</v>
      </c>
      <c r="F4044" s="20" t="s">
        <v>1082</v>
      </c>
      <c r="G4044" s="20">
        <v>36</v>
      </c>
      <c r="H4044" s="20">
        <v>360</v>
      </c>
      <c r="I4044" s="20">
        <v>822.85</v>
      </c>
      <c r="J4044" s="20">
        <v>2019</v>
      </c>
      <c r="K4044" s="20">
        <v>2</v>
      </c>
      <c r="L4044" s="20">
        <v>5</v>
      </c>
    </row>
    <row r="4045" spans="1:12" x14ac:dyDescent="0.3">
      <c r="A4045" s="21">
        <v>43497</v>
      </c>
      <c r="B4045" s="20" t="s">
        <v>761</v>
      </c>
      <c r="C4045" s="20" t="s">
        <v>762</v>
      </c>
      <c r="D4045" s="20" t="s">
        <v>759</v>
      </c>
      <c r="E4045" s="20">
        <v>12240</v>
      </c>
      <c r="F4045" s="20" t="s">
        <v>1138</v>
      </c>
      <c r="G4045" s="20">
        <v>34</v>
      </c>
      <c r="H4045" s="20">
        <v>360</v>
      </c>
      <c r="I4045" s="20">
        <v>823.45</v>
      </c>
      <c r="J4045" s="20">
        <v>2019</v>
      </c>
      <c r="K4045" s="20">
        <v>2</v>
      </c>
      <c r="L4045" s="20">
        <v>5</v>
      </c>
    </row>
    <row r="4046" spans="1:12" x14ac:dyDescent="0.3">
      <c r="A4046" s="21">
        <v>43497</v>
      </c>
      <c r="B4046" s="20" t="s">
        <v>764</v>
      </c>
      <c r="C4046" s="20" t="s">
        <v>765</v>
      </c>
      <c r="D4046" s="20" t="s">
        <v>759</v>
      </c>
      <c r="E4046" s="20">
        <v>10800</v>
      </c>
      <c r="F4046" s="20" t="s">
        <v>1083</v>
      </c>
      <c r="G4046" s="20">
        <v>30</v>
      </c>
      <c r="H4046" s="20">
        <v>360</v>
      </c>
      <c r="I4046" s="20">
        <v>712.55</v>
      </c>
      <c r="J4046" s="20">
        <v>2019</v>
      </c>
      <c r="K4046" s="20">
        <v>2</v>
      </c>
      <c r="L4046" s="20">
        <v>5</v>
      </c>
    </row>
    <row r="4047" spans="1:12" x14ac:dyDescent="0.3">
      <c r="A4047" s="21">
        <v>43497</v>
      </c>
      <c r="B4047" s="20" t="s">
        <v>767</v>
      </c>
      <c r="C4047" s="20" t="s">
        <v>768</v>
      </c>
      <c r="D4047" s="20" t="s">
        <v>759</v>
      </c>
      <c r="E4047" s="20">
        <v>8280</v>
      </c>
      <c r="F4047" s="20" t="s">
        <v>1084</v>
      </c>
      <c r="G4047" s="20">
        <v>23</v>
      </c>
      <c r="H4047" s="20">
        <v>360</v>
      </c>
      <c r="I4047" s="20">
        <v>541.1</v>
      </c>
      <c r="J4047" s="20">
        <v>2019</v>
      </c>
      <c r="K4047" s="20">
        <v>2</v>
      </c>
      <c r="L4047" s="20">
        <v>5</v>
      </c>
    </row>
    <row r="4048" spans="1:12" x14ac:dyDescent="0.3">
      <c r="A4048" s="21">
        <v>43497</v>
      </c>
      <c r="B4048" s="20" t="s">
        <v>770</v>
      </c>
      <c r="C4048" s="20" t="s">
        <v>771</v>
      </c>
      <c r="D4048" s="20" t="s">
        <v>759</v>
      </c>
      <c r="E4048" s="20">
        <v>14400</v>
      </c>
      <c r="F4048" s="20" t="s">
        <v>1085</v>
      </c>
      <c r="G4048" s="20">
        <v>40</v>
      </c>
      <c r="H4048" s="20">
        <v>360</v>
      </c>
      <c r="I4048" s="20">
        <v>892.35</v>
      </c>
      <c r="J4048" s="20">
        <v>2019</v>
      </c>
      <c r="K4048" s="20">
        <v>2</v>
      </c>
      <c r="L4048" s="20">
        <v>5</v>
      </c>
    </row>
    <row r="4049" spans="1:12" x14ac:dyDescent="0.3">
      <c r="A4049" s="21">
        <v>43497</v>
      </c>
      <c r="B4049" s="20" t="s">
        <v>773</v>
      </c>
      <c r="C4049" s="20" t="s">
        <v>774</v>
      </c>
      <c r="D4049" s="20" t="s">
        <v>759</v>
      </c>
      <c r="E4049" s="20">
        <v>14400</v>
      </c>
      <c r="F4049" s="20" t="s">
        <v>1086</v>
      </c>
      <c r="G4049" s="20">
        <v>40</v>
      </c>
      <c r="H4049" s="20">
        <v>360</v>
      </c>
      <c r="I4049" s="20">
        <v>900.9</v>
      </c>
      <c r="J4049" s="20">
        <v>2019</v>
      </c>
      <c r="K4049" s="20">
        <v>2</v>
      </c>
      <c r="L4049" s="20">
        <v>5</v>
      </c>
    </row>
    <row r="4050" spans="1:12" x14ac:dyDescent="0.3">
      <c r="A4050" s="21">
        <v>43497</v>
      </c>
      <c r="B4050" s="20" t="s">
        <v>757</v>
      </c>
      <c r="C4050" s="20" t="s">
        <v>758</v>
      </c>
      <c r="D4050" s="20" t="s">
        <v>759</v>
      </c>
      <c r="E4050" s="20">
        <v>12960</v>
      </c>
      <c r="F4050" s="20" t="s">
        <v>1082</v>
      </c>
      <c r="G4050" s="20">
        <v>36</v>
      </c>
      <c r="H4050" s="20">
        <v>360</v>
      </c>
      <c r="I4050" s="20">
        <v>820.9</v>
      </c>
      <c r="J4050" s="20">
        <v>2019</v>
      </c>
      <c r="K4050" s="20">
        <v>2</v>
      </c>
      <c r="L4050" s="20">
        <v>5</v>
      </c>
    </row>
    <row r="4051" spans="1:12" x14ac:dyDescent="0.3">
      <c r="A4051" s="21">
        <v>43497</v>
      </c>
      <c r="B4051" s="20" t="s">
        <v>761</v>
      </c>
      <c r="C4051" s="20" t="s">
        <v>762</v>
      </c>
      <c r="D4051" s="20" t="s">
        <v>759</v>
      </c>
      <c r="E4051" s="20">
        <v>12240</v>
      </c>
      <c r="F4051" s="20" t="s">
        <v>1138</v>
      </c>
      <c r="G4051" s="20">
        <v>34</v>
      </c>
      <c r="H4051" s="20">
        <v>360</v>
      </c>
      <c r="I4051" s="20">
        <v>818.4</v>
      </c>
      <c r="J4051" s="20">
        <v>2019</v>
      </c>
      <c r="K4051" s="20">
        <v>2</v>
      </c>
      <c r="L4051" s="20">
        <v>5</v>
      </c>
    </row>
    <row r="4052" spans="1:12" x14ac:dyDescent="0.3">
      <c r="A4052" s="21">
        <v>43497</v>
      </c>
      <c r="B4052" s="20" t="s">
        <v>764</v>
      </c>
      <c r="C4052" s="20" t="s">
        <v>765</v>
      </c>
      <c r="D4052" s="20" t="s">
        <v>759</v>
      </c>
      <c r="E4052" s="20">
        <v>10440</v>
      </c>
      <c r="F4052" s="20" t="s">
        <v>1083</v>
      </c>
      <c r="G4052" s="20">
        <v>29</v>
      </c>
      <c r="H4052" s="20">
        <v>360</v>
      </c>
      <c r="I4052" s="20">
        <v>688.41</v>
      </c>
      <c r="J4052" s="20">
        <v>2019</v>
      </c>
      <c r="K4052" s="20">
        <v>2</v>
      </c>
      <c r="L4052" s="20">
        <v>5</v>
      </c>
    </row>
    <row r="4053" spans="1:12" x14ac:dyDescent="0.3">
      <c r="A4053" s="21">
        <v>43497</v>
      </c>
      <c r="B4053" s="20" t="s">
        <v>767</v>
      </c>
      <c r="C4053" s="20" t="s">
        <v>768</v>
      </c>
      <c r="D4053" s="20" t="s">
        <v>759</v>
      </c>
      <c r="E4053" s="20">
        <v>8280</v>
      </c>
      <c r="F4053" s="20" t="s">
        <v>1084</v>
      </c>
      <c r="G4053" s="20">
        <v>23</v>
      </c>
      <c r="H4053" s="20">
        <v>360</v>
      </c>
      <c r="I4053" s="20">
        <v>541.75</v>
      </c>
      <c r="J4053" s="20">
        <v>2019</v>
      </c>
      <c r="K4053" s="20">
        <v>2</v>
      </c>
      <c r="L4053" s="20">
        <v>5</v>
      </c>
    </row>
    <row r="4054" spans="1:12" x14ac:dyDescent="0.3">
      <c r="A4054" s="21">
        <v>43497</v>
      </c>
      <c r="B4054" s="20" t="s">
        <v>770</v>
      </c>
      <c r="C4054" s="20" t="s">
        <v>771</v>
      </c>
      <c r="D4054" s="20" t="s">
        <v>759</v>
      </c>
      <c r="E4054" s="20">
        <v>14760</v>
      </c>
      <c r="F4054" s="20" t="s">
        <v>1085</v>
      </c>
      <c r="G4054" s="20">
        <v>41</v>
      </c>
      <c r="H4054" s="20">
        <v>360</v>
      </c>
      <c r="I4054" s="20">
        <v>909.85</v>
      </c>
      <c r="J4054" s="20">
        <v>2019</v>
      </c>
      <c r="K4054" s="20">
        <v>2</v>
      </c>
      <c r="L4054" s="20">
        <v>5</v>
      </c>
    </row>
    <row r="4055" spans="1:12" x14ac:dyDescent="0.3">
      <c r="A4055" s="21">
        <v>43497</v>
      </c>
      <c r="B4055" s="20" t="s">
        <v>773</v>
      </c>
      <c r="C4055" s="20" t="s">
        <v>774</v>
      </c>
      <c r="D4055" s="20" t="s">
        <v>759</v>
      </c>
      <c r="E4055" s="20">
        <v>14760</v>
      </c>
      <c r="F4055" s="20" t="s">
        <v>1086</v>
      </c>
      <c r="G4055" s="20">
        <v>41</v>
      </c>
      <c r="H4055" s="20">
        <v>360</v>
      </c>
      <c r="I4055" s="20">
        <v>922.35</v>
      </c>
      <c r="J4055" s="20">
        <v>2019</v>
      </c>
      <c r="K4055" s="20">
        <v>2</v>
      </c>
      <c r="L4055" s="20">
        <v>5</v>
      </c>
    </row>
    <row r="4056" spans="1:12" x14ac:dyDescent="0.3">
      <c r="A4056" s="21">
        <v>43494</v>
      </c>
      <c r="B4056" s="20" t="s">
        <v>757</v>
      </c>
      <c r="C4056" s="20" t="s">
        <v>758</v>
      </c>
      <c r="D4056" s="20" t="s">
        <v>759</v>
      </c>
      <c r="E4056" s="20">
        <v>12960</v>
      </c>
      <c r="F4056" s="20" t="s">
        <v>1082</v>
      </c>
      <c r="G4056" s="20">
        <v>36</v>
      </c>
      <c r="H4056" s="20">
        <v>360</v>
      </c>
      <c r="I4056" s="20">
        <v>819.9</v>
      </c>
      <c r="J4056" s="20">
        <v>2019</v>
      </c>
      <c r="K4056" s="20">
        <v>1</v>
      </c>
      <c r="L4056" s="20">
        <v>5</v>
      </c>
    </row>
    <row r="4057" spans="1:12" x14ac:dyDescent="0.3">
      <c r="A4057" s="21">
        <v>43494</v>
      </c>
      <c r="B4057" s="20" t="s">
        <v>761</v>
      </c>
      <c r="C4057" s="20" t="s">
        <v>762</v>
      </c>
      <c r="D4057" s="20" t="s">
        <v>759</v>
      </c>
      <c r="E4057" s="20">
        <v>11520</v>
      </c>
      <c r="F4057" s="20" t="s">
        <v>1138</v>
      </c>
      <c r="G4057" s="20">
        <v>32</v>
      </c>
      <c r="H4057" s="20">
        <v>360</v>
      </c>
      <c r="I4057" s="20">
        <v>775.75</v>
      </c>
      <c r="J4057" s="20">
        <v>2019</v>
      </c>
      <c r="K4057" s="20">
        <v>1</v>
      </c>
      <c r="L4057" s="20">
        <v>5</v>
      </c>
    </row>
    <row r="4058" spans="1:12" x14ac:dyDescent="0.3">
      <c r="A4058" s="21">
        <v>43494</v>
      </c>
      <c r="B4058" s="20" t="s">
        <v>764</v>
      </c>
      <c r="C4058" s="20" t="s">
        <v>765</v>
      </c>
      <c r="D4058" s="20" t="s">
        <v>759</v>
      </c>
      <c r="E4058" s="20">
        <v>10080</v>
      </c>
      <c r="F4058" s="20" t="s">
        <v>1083</v>
      </c>
      <c r="G4058" s="20">
        <v>28</v>
      </c>
      <c r="H4058" s="20">
        <v>360</v>
      </c>
      <c r="I4058" s="20">
        <v>666.05</v>
      </c>
      <c r="J4058" s="20">
        <v>2019</v>
      </c>
      <c r="K4058" s="20">
        <v>1</v>
      </c>
      <c r="L4058" s="20">
        <v>5</v>
      </c>
    </row>
    <row r="4059" spans="1:12" x14ac:dyDescent="0.3">
      <c r="A4059" s="21">
        <v>43494</v>
      </c>
      <c r="B4059" s="20" t="s">
        <v>767</v>
      </c>
      <c r="C4059" s="20" t="s">
        <v>768</v>
      </c>
      <c r="D4059" s="20" t="s">
        <v>759</v>
      </c>
      <c r="E4059" s="20">
        <v>8640</v>
      </c>
      <c r="F4059" s="20" t="s">
        <v>1084</v>
      </c>
      <c r="G4059" s="20">
        <v>24</v>
      </c>
      <c r="H4059" s="20">
        <v>360</v>
      </c>
      <c r="I4059" s="20">
        <v>563.4</v>
      </c>
      <c r="J4059" s="20">
        <v>2019</v>
      </c>
      <c r="K4059" s="20">
        <v>1</v>
      </c>
      <c r="L4059" s="20">
        <v>5</v>
      </c>
    </row>
    <row r="4060" spans="1:12" x14ac:dyDescent="0.3">
      <c r="A4060" s="21">
        <v>43494</v>
      </c>
      <c r="B4060" s="20" t="s">
        <v>770</v>
      </c>
      <c r="C4060" s="20" t="s">
        <v>771</v>
      </c>
      <c r="D4060" s="20" t="s">
        <v>759</v>
      </c>
      <c r="E4060" s="20">
        <v>18000</v>
      </c>
      <c r="F4060" s="20" t="s">
        <v>1085</v>
      </c>
      <c r="G4060" s="20">
        <v>50</v>
      </c>
      <c r="H4060" s="20">
        <v>360</v>
      </c>
      <c r="I4060" s="20">
        <v>1115.2</v>
      </c>
      <c r="J4060" s="20">
        <v>2019</v>
      </c>
      <c r="K4060" s="20">
        <v>1</v>
      </c>
      <c r="L4060" s="20">
        <v>5</v>
      </c>
    </row>
    <row r="4061" spans="1:12" x14ac:dyDescent="0.3">
      <c r="A4061" s="21">
        <v>43494</v>
      </c>
      <c r="B4061" s="20" t="s">
        <v>773</v>
      </c>
      <c r="C4061" s="20" t="s">
        <v>774</v>
      </c>
      <c r="D4061" s="20" t="s">
        <v>759</v>
      </c>
      <c r="E4061" s="20">
        <v>14760</v>
      </c>
      <c r="F4061" s="20" t="s">
        <v>1086</v>
      </c>
      <c r="G4061" s="20">
        <v>41</v>
      </c>
      <c r="H4061" s="20">
        <v>360</v>
      </c>
      <c r="I4061" s="20">
        <v>920.8</v>
      </c>
      <c r="J4061" s="20">
        <v>2019</v>
      </c>
      <c r="K4061" s="20">
        <v>1</v>
      </c>
      <c r="L4061" s="20">
        <v>5</v>
      </c>
    </row>
    <row r="4062" spans="1:12" x14ac:dyDescent="0.3">
      <c r="A4062" s="21">
        <v>43494</v>
      </c>
      <c r="B4062" s="20" t="s">
        <v>757</v>
      </c>
      <c r="C4062" s="20" t="s">
        <v>758</v>
      </c>
      <c r="D4062" s="20" t="s">
        <v>759</v>
      </c>
      <c r="E4062" s="20">
        <v>13320</v>
      </c>
      <c r="F4062" s="20" t="s">
        <v>1082</v>
      </c>
      <c r="G4062" s="20">
        <v>37</v>
      </c>
      <c r="H4062" s="20">
        <v>360</v>
      </c>
      <c r="I4062" s="20">
        <v>851.58</v>
      </c>
      <c r="J4062" s="20">
        <v>2019</v>
      </c>
      <c r="K4062" s="20">
        <v>1</v>
      </c>
      <c r="L4062" s="20">
        <v>5</v>
      </c>
    </row>
    <row r="4063" spans="1:12" x14ac:dyDescent="0.3">
      <c r="A4063" s="21">
        <v>43494</v>
      </c>
      <c r="B4063" s="20" t="s">
        <v>761</v>
      </c>
      <c r="C4063" s="20" t="s">
        <v>762</v>
      </c>
      <c r="D4063" s="20" t="s">
        <v>759</v>
      </c>
      <c r="E4063" s="20">
        <v>12960</v>
      </c>
      <c r="F4063" s="20" t="s">
        <v>1138</v>
      </c>
      <c r="G4063" s="20">
        <v>36</v>
      </c>
      <c r="H4063" s="20">
        <v>360</v>
      </c>
      <c r="I4063" s="20">
        <v>887.8</v>
      </c>
      <c r="J4063" s="20">
        <v>2019</v>
      </c>
      <c r="K4063" s="20">
        <v>1</v>
      </c>
      <c r="L4063" s="20">
        <v>5</v>
      </c>
    </row>
    <row r="4064" spans="1:12" x14ac:dyDescent="0.3">
      <c r="A4064" s="21">
        <v>43494</v>
      </c>
      <c r="B4064" s="20" t="s">
        <v>764</v>
      </c>
      <c r="C4064" s="20" t="s">
        <v>765</v>
      </c>
      <c r="D4064" s="20" t="s">
        <v>759</v>
      </c>
      <c r="E4064" s="20">
        <v>10800</v>
      </c>
      <c r="F4064" s="20" t="s">
        <v>1083</v>
      </c>
      <c r="G4064" s="20">
        <v>30</v>
      </c>
      <c r="H4064" s="20">
        <v>360</v>
      </c>
      <c r="I4064" s="20">
        <v>720.22</v>
      </c>
      <c r="J4064" s="20">
        <v>2019</v>
      </c>
      <c r="K4064" s="20">
        <v>1</v>
      </c>
      <c r="L4064" s="20">
        <v>5</v>
      </c>
    </row>
    <row r="4065" spans="1:12" x14ac:dyDescent="0.3">
      <c r="A4065" s="21">
        <v>43494</v>
      </c>
      <c r="B4065" s="20" t="s">
        <v>767</v>
      </c>
      <c r="C4065" s="20" t="s">
        <v>768</v>
      </c>
      <c r="D4065" s="20" t="s">
        <v>759</v>
      </c>
      <c r="E4065" s="20">
        <v>8640</v>
      </c>
      <c r="F4065" s="20" t="s">
        <v>1084</v>
      </c>
      <c r="G4065" s="20">
        <v>24</v>
      </c>
      <c r="H4065" s="20">
        <v>360</v>
      </c>
      <c r="I4065" s="20">
        <v>565.1</v>
      </c>
      <c r="J4065" s="20">
        <v>2019</v>
      </c>
      <c r="K4065" s="20">
        <v>1</v>
      </c>
      <c r="L4065" s="20">
        <v>5</v>
      </c>
    </row>
    <row r="4066" spans="1:12" x14ac:dyDescent="0.3">
      <c r="A4066" s="21">
        <v>43494</v>
      </c>
      <c r="B4066" s="20" t="s">
        <v>770</v>
      </c>
      <c r="C4066" s="20" t="s">
        <v>771</v>
      </c>
      <c r="D4066" s="20" t="s">
        <v>759</v>
      </c>
      <c r="E4066" s="20">
        <v>14760</v>
      </c>
      <c r="F4066" s="20" t="s">
        <v>1085</v>
      </c>
      <c r="G4066" s="20">
        <v>41</v>
      </c>
      <c r="H4066" s="20">
        <v>360</v>
      </c>
      <c r="I4066" s="20">
        <v>921.05</v>
      </c>
      <c r="J4066" s="20">
        <v>2019</v>
      </c>
      <c r="K4066" s="20">
        <v>1</v>
      </c>
      <c r="L4066" s="20">
        <v>5</v>
      </c>
    </row>
    <row r="4067" spans="1:12" x14ac:dyDescent="0.3">
      <c r="A4067" s="21">
        <v>43494</v>
      </c>
      <c r="B4067" s="20" t="s">
        <v>773</v>
      </c>
      <c r="C4067" s="20" t="s">
        <v>774</v>
      </c>
      <c r="D4067" s="20" t="s">
        <v>759</v>
      </c>
      <c r="E4067" s="20">
        <v>14400</v>
      </c>
      <c r="F4067" s="20" t="s">
        <v>1086</v>
      </c>
      <c r="G4067" s="20">
        <v>40</v>
      </c>
      <c r="H4067" s="20">
        <v>360</v>
      </c>
      <c r="I4067" s="20">
        <v>906.5</v>
      </c>
      <c r="J4067" s="20">
        <v>2019</v>
      </c>
      <c r="K4067" s="20">
        <v>1</v>
      </c>
      <c r="L4067" s="20">
        <v>5</v>
      </c>
    </row>
    <row r="4068" spans="1:12" x14ac:dyDescent="0.3">
      <c r="A4068" s="21">
        <v>43493</v>
      </c>
      <c r="B4068" s="20" t="s">
        <v>757</v>
      </c>
      <c r="C4068" s="20" t="s">
        <v>758</v>
      </c>
      <c r="D4068" s="20" t="s">
        <v>759</v>
      </c>
      <c r="E4068" s="20">
        <v>12960</v>
      </c>
      <c r="F4068" s="20" t="s">
        <v>1088</v>
      </c>
      <c r="G4068" s="20">
        <v>36</v>
      </c>
      <c r="H4068" s="20">
        <v>360</v>
      </c>
      <c r="I4068" s="20">
        <v>857.4</v>
      </c>
      <c r="J4068" s="20">
        <v>2019</v>
      </c>
      <c r="K4068" s="20">
        <v>1</v>
      </c>
      <c r="L4068" s="20">
        <v>5</v>
      </c>
    </row>
    <row r="4069" spans="1:12" x14ac:dyDescent="0.3">
      <c r="A4069" s="21">
        <v>43493</v>
      </c>
      <c r="B4069" s="20" t="s">
        <v>761</v>
      </c>
      <c r="C4069" s="20" t="s">
        <v>762</v>
      </c>
      <c r="D4069" s="20" t="s">
        <v>759</v>
      </c>
      <c r="E4069" s="20">
        <v>10080</v>
      </c>
      <c r="F4069" s="20" t="s">
        <v>1089</v>
      </c>
      <c r="G4069" s="20">
        <v>28</v>
      </c>
      <c r="H4069" s="20">
        <v>360</v>
      </c>
      <c r="I4069" s="20">
        <v>673.4</v>
      </c>
      <c r="J4069" s="20">
        <v>2019</v>
      </c>
      <c r="K4069" s="20">
        <v>1</v>
      </c>
      <c r="L4069" s="20">
        <v>5</v>
      </c>
    </row>
    <row r="4070" spans="1:12" x14ac:dyDescent="0.3">
      <c r="A4070" s="21">
        <v>43493</v>
      </c>
      <c r="B4070" s="20" t="s">
        <v>764</v>
      </c>
      <c r="C4070" s="20" t="s">
        <v>765</v>
      </c>
      <c r="D4070" s="20" t="s">
        <v>759</v>
      </c>
      <c r="E4070" s="20">
        <v>9360</v>
      </c>
      <c r="F4070" s="20" t="s">
        <v>1090</v>
      </c>
      <c r="G4070" s="20">
        <v>26</v>
      </c>
      <c r="H4070" s="20">
        <v>360</v>
      </c>
      <c r="I4070" s="20">
        <v>622.85</v>
      </c>
      <c r="J4070" s="20">
        <v>2019</v>
      </c>
      <c r="K4070" s="20">
        <v>1</v>
      </c>
      <c r="L4070" s="20">
        <v>5</v>
      </c>
    </row>
    <row r="4071" spans="1:12" x14ac:dyDescent="0.3">
      <c r="A4071" s="21">
        <v>43493</v>
      </c>
      <c r="B4071" s="20" t="s">
        <v>767</v>
      </c>
      <c r="C4071" s="20" t="s">
        <v>768</v>
      </c>
      <c r="D4071" s="20" t="s">
        <v>759</v>
      </c>
      <c r="E4071" s="20">
        <v>7200</v>
      </c>
      <c r="F4071" s="20" t="s">
        <v>1091</v>
      </c>
      <c r="G4071" s="20">
        <v>20</v>
      </c>
      <c r="H4071" s="20">
        <v>360</v>
      </c>
      <c r="I4071" s="20">
        <v>473.6</v>
      </c>
      <c r="J4071" s="20">
        <v>2019</v>
      </c>
      <c r="K4071" s="20">
        <v>1</v>
      </c>
      <c r="L4071" s="20">
        <v>5</v>
      </c>
    </row>
    <row r="4072" spans="1:12" x14ac:dyDescent="0.3">
      <c r="A4072" s="21">
        <v>43493</v>
      </c>
      <c r="B4072" s="20" t="s">
        <v>770</v>
      </c>
      <c r="C4072" s="20" t="s">
        <v>771</v>
      </c>
      <c r="D4072" s="20" t="s">
        <v>759</v>
      </c>
      <c r="E4072" s="20">
        <v>10800</v>
      </c>
      <c r="F4072" s="20" t="s">
        <v>1092</v>
      </c>
      <c r="G4072" s="20">
        <v>30</v>
      </c>
      <c r="H4072" s="20">
        <v>360</v>
      </c>
      <c r="I4072" s="20">
        <v>667.8</v>
      </c>
      <c r="J4072" s="20">
        <v>2019</v>
      </c>
      <c r="K4072" s="20">
        <v>1</v>
      </c>
      <c r="L4072" s="20">
        <v>5</v>
      </c>
    </row>
    <row r="4073" spans="1:12" x14ac:dyDescent="0.3">
      <c r="A4073" s="21">
        <v>43493</v>
      </c>
      <c r="B4073" s="20" t="s">
        <v>773</v>
      </c>
      <c r="C4073" s="20" t="s">
        <v>774</v>
      </c>
      <c r="D4073" s="20" t="s">
        <v>759</v>
      </c>
      <c r="E4073" s="20">
        <v>13680</v>
      </c>
      <c r="F4073" s="20" t="s">
        <v>1093</v>
      </c>
      <c r="G4073" s="20">
        <v>38</v>
      </c>
      <c r="H4073" s="20">
        <v>360</v>
      </c>
      <c r="I4073" s="20">
        <v>861.55</v>
      </c>
      <c r="J4073" s="20">
        <v>2019</v>
      </c>
      <c r="K4073" s="20">
        <v>1</v>
      </c>
      <c r="L4073" s="20">
        <v>5</v>
      </c>
    </row>
    <row r="4074" spans="1:12" x14ac:dyDescent="0.3">
      <c r="A4074" s="21">
        <v>43493</v>
      </c>
      <c r="B4074" s="20" t="s">
        <v>757</v>
      </c>
      <c r="C4074" s="20" t="s">
        <v>758</v>
      </c>
      <c r="D4074" s="20" t="s">
        <v>759</v>
      </c>
      <c r="E4074" s="20">
        <v>12240</v>
      </c>
      <c r="F4074" s="20" t="s">
        <v>1088</v>
      </c>
      <c r="G4074" s="20">
        <v>34</v>
      </c>
      <c r="H4074" s="20">
        <v>360</v>
      </c>
      <c r="I4074" s="20">
        <v>779.8</v>
      </c>
      <c r="J4074" s="20">
        <v>2019</v>
      </c>
      <c r="K4074" s="20">
        <v>1</v>
      </c>
      <c r="L4074" s="20">
        <v>5</v>
      </c>
    </row>
    <row r="4075" spans="1:12" x14ac:dyDescent="0.3">
      <c r="A4075" s="21">
        <v>43493</v>
      </c>
      <c r="B4075" s="20" t="s">
        <v>761</v>
      </c>
      <c r="C4075" s="20" t="s">
        <v>762</v>
      </c>
      <c r="D4075" s="20" t="s">
        <v>759</v>
      </c>
      <c r="E4075" s="20">
        <v>11880</v>
      </c>
      <c r="F4075" s="20" t="s">
        <v>1089</v>
      </c>
      <c r="G4075" s="20">
        <v>33</v>
      </c>
      <c r="H4075" s="20">
        <v>360</v>
      </c>
      <c r="I4075" s="20">
        <v>819.2</v>
      </c>
      <c r="J4075" s="20">
        <v>2019</v>
      </c>
      <c r="K4075" s="20">
        <v>1</v>
      </c>
      <c r="L4075" s="20">
        <v>5</v>
      </c>
    </row>
    <row r="4076" spans="1:12" x14ac:dyDescent="0.3">
      <c r="A4076" s="21">
        <v>43493</v>
      </c>
      <c r="B4076" s="20" t="s">
        <v>764</v>
      </c>
      <c r="C4076" s="20" t="s">
        <v>765</v>
      </c>
      <c r="D4076" s="20" t="s">
        <v>759</v>
      </c>
      <c r="E4076" s="20">
        <v>10440</v>
      </c>
      <c r="F4076" s="20" t="s">
        <v>1090</v>
      </c>
      <c r="G4076" s="20">
        <v>29</v>
      </c>
      <c r="H4076" s="20">
        <v>360</v>
      </c>
      <c r="I4076" s="20">
        <v>701.69</v>
      </c>
      <c r="J4076" s="20">
        <v>2019</v>
      </c>
      <c r="K4076" s="20">
        <v>1</v>
      </c>
      <c r="L4076" s="20">
        <v>5</v>
      </c>
    </row>
    <row r="4077" spans="1:12" x14ac:dyDescent="0.3">
      <c r="A4077" s="21">
        <v>43493</v>
      </c>
      <c r="B4077" s="20" t="s">
        <v>767</v>
      </c>
      <c r="C4077" s="20" t="s">
        <v>768</v>
      </c>
      <c r="D4077" s="20" t="s">
        <v>759</v>
      </c>
      <c r="E4077" s="20">
        <v>8640</v>
      </c>
      <c r="F4077" s="20" t="s">
        <v>1091</v>
      </c>
      <c r="G4077" s="20">
        <v>24</v>
      </c>
      <c r="H4077" s="20">
        <v>360</v>
      </c>
      <c r="I4077" s="20">
        <v>569.65</v>
      </c>
      <c r="J4077" s="20">
        <v>2019</v>
      </c>
      <c r="K4077" s="20">
        <v>1</v>
      </c>
      <c r="L4077" s="20">
        <v>5</v>
      </c>
    </row>
    <row r="4078" spans="1:12" x14ac:dyDescent="0.3">
      <c r="A4078" s="21">
        <v>43493</v>
      </c>
      <c r="B4078" s="20" t="s">
        <v>770</v>
      </c>
      <c r="C4078" s="20" t="s">
        <v>771</v>
      </c>
      <c r="D4078" s="20" t="s">
        <v>759</v>
      </c>
      <c r="E4078" s="20">
        <v>14760</v>
      </c>
      <c r="F4078" s="20" t="s">
        <v>1092</v>
      </c>
      <c r="G4078" s="20">
        <v>41</v>
      </c>
      <c r="H4078" s="20">
        <v>360</v>
      </c>
      <c r="I4078" s="20">
        <v>915.7</v>
      </c>
      <c r="J4078" s="20">
        <v>2019</v>
      </c>
      <c r="K4078" s="20">
        <v>1</v>
      </c>
      <c r="L4078" s="20">
        <v>5</v>
      </c>
    </row>
    <row r="4079" spans="1:12" x14ac:dyDescent="0.3">
      <c r="A4079" s="21">
        <v>43493</v>
      </c>
      <c r="B4079" s="20" t="s">
        <v>773</v>
      </c>
      <c r="C4079" s="20" t="s">
        <v>774</v>
      </c>
      <c r="D4079" s="20" t="s">
        <v>759</v>
      </c>
      <c r="E4079" s="20">
        <v>14040</v>
      </c>
      <c r="F4079" s="20" t="s">
        <v>1093</v>
      </c>
      <c r="G4079" s="20">
        <v>39</v>
      </c>
      <c r="H4079" s="20">
        <v>360</v>
      </c>
      <c r="I4079" s="20">
        <v>885.25</v>
      </c>
      <c r="J4079" s="20">
        <v>2019</v>
      </c>
      <c r="K4079" s="20">
        <v>1</v>
      </c>
      <c r="L4079" s="20">
        <v>5</v>
      </c>
    </row>
    <row r="4080" spans="1:12" x14ac:dyDescent="0.3">
      <c r="A4080" s="21">
        <v>43493</v>
      </c>
      <c r="B4080" s="20" t="s">
        <v>826</v>
      </c>
      <c r="C4080" s="20" t="s">
        <v>827</v>
      </c>
      <c r="D4080" s="20" t="s">
        <v>759</v>
      </c>
      <c r="E4080" s="20">
        <v>7920</v>
      </c>
      <c r="F4080" s="20" t="s">
        <v>1087</v>
      </c>
      <c r="G4080" s="20">
        <v>22</v>
      </c>
      <c r="H4080" s="20">
        <v>360</v>
      </c>
      <c r="I4080" s="20">
        <v>552.70000000000005</v>
      </c>
      <c r="J4080" s="20">
        <v>2019</v>
      </c>
      <c r="K4080" s="20">
        <v>1</v>
      </c>
      <c r="L4080" s="20">
        <v>5</v>
      </c>
    </row>
    <row r="4081" spans="1:12" x14ac:dyDescent="0.3">
      <c r="A4081" s="21">
        <v>43491</v>
      </c>
      <c r="B4081" s="20" t="s">
        <v>826</v>
      </c>
      <c r="C4081" s="20" t="s">
        <v>827</v>
      </c>
      <c r="D4081" s="20" t="s">
        <v>759</v>
      </c>
      <c r="E4081" s="20">
        <v>12600</v>
      </c>
      <c r="F4081" s="20" t="s">
        <v>1087</v>
      </c>
      <c r="G4081" s="20">
        <v>35</v>
      </c>
      <c r="H4081" s="20">
        <v>360</v>
      </c>
      <c r="I4081" s="20">
        <v>836.4</v>
      </c>
      <c r="J4081" s="20">
        <v>2019</v>
      </c>
      <c r="K4081" s="20">
        <v>1</v>
      </c>
      <c r="L4081" s="20">
        <v>4</v>
      </c>
    </row>
    <row r="4082" spans="1:12" x14ac:dyDescent="0.3">
      <c r="A4082" s="21">
        <v>43491</v>
      </c>
      <c r="B4082" s="20" t="s">
        <v>757</v>
      </c>
      <c r="C4082" s="20" t="s">
        <v>758</v>
      </c>
      <c r="D4082" s="20" t="s">
        <v>759</v>
      </c>
      <c r="E4082" s="20">
        <v>13320</v>
      </c>
      <c r="F4082" s="20" t="s">
        <v>1088</v>
      </c>
      <c r="G4082" s="20">
        <v>37</v>
      </c>
      <c r="H4082" s="20">
        <v>360</v>
      </c>
      <c r="I4082" s="20">
        <v>844.64</v>
      </c>
      <c r="J4082" s="20">
        <v>2019</v>
      </c>
      <c r="K4082" s="20">
        <v>1</v>
      </c>
      <c r="L4082" s="20">
        <v>4</v>
      </c>
    </row>
    <row r="4083" spans="1:12" x14ac:dyDescent="0.3">
      <c r="A4083" s="21">
        <v>43491</v>
      </c>
      <c r="B4083" s="20" t="s">
        <v>761</v>
      </c>
      <c r="C4083" s="20" t="s">
        <v>762</v>
      </c>
      <c r="D4083" s="20" t="s">
        <v>759</v>
      </c>
      <c r="E4083" s="20">
        <v>11880</v>
      </c>
      <c r="F4083" s="20" t="s">
        <v>1089</v>
      </c>
      <c r="G4083" s="20">
        <v>33</v>
      </c>
      <c r="H4083" s="20">
        <v>360</v>
      </c>
      <c r="I4083" s="20">
        <v>813.65</v>
      </c>
      <c r="J4083" s="20">
        <v>2019</v>
      </c>
      <c r="K4083" s="20">
        <v>1</v>
      </c>
      <c r="L4083" s="20">
        <v>4</v>
      </c>
    </row>
    <row r="4084" spans="1:12" x14ac:dyDescent="0.3">
      <c r="A4084" s="21">
        <v>43491</v>
      </c>
      <c r="B4084" s="20" t="s">
        <v>764</v>
      </c>
      <c r="C4084" s="20" t="s">
        <v>765</v>
      </c>
      <c r="D4084" s="20" t="s">
        <v>759</v>
      </c>
      <c r="E4084" s="20">
        <v>10800</v>
      </c>
      <c r="F4084" s="20" t="s">
        <v>1090</v>
      </c>
      <c r="G4084" s="20">
        <v>30</v>
      </c>
      <c r="H4084" s="20">
        <v>360</v>
      </c>
      <c r="I4084" s="20">
        <v>724.95</v>
      </c>
      <c r="J4084" s="20">
        <v>2019</v>
      </c>
      <c r="K4084" s="20">
        <v>1</v>
      </c>
      <c r="L4084" s="20">
        <v>4</v>
      </c>
    </row>
    <row r="4085" spans="1:12" x14ac:dyDescent="0.3">
      <c r="A4085" s="21">
        <v>43491</v>
      </c>
      <c r="B4085" s="20" t="s">
        <v>767</v>
      </c>
      <c r="C4085" s="20" t="s">
        <v>768</v>
      </c>
      <c r="D4085" s="20" t="s">
        <v>759</v>
      </c>
      <c r="E4085" s="20">
        <v>8280</v>
      </c>
      <c r="F4085" s="20" t="s">
        <v>1091</v>
      </c>
      <c r="G4085" s="20">
        <v>23</v>
      </c>
      <c r="H4085" s="20">
        <v>360</v>
      </c>
      <c r="I4085" s="20">
        <v>552.15</v>
      </c>
      <c r="J4085" s="20">
        <v>2019</v>
      </c>
      <c r="K4085" s="20">
        <v>1</v>
      </c>
      <c r="L4085" s="20">
        <v>4</v>
      </c>
    </row>
    <row r="4086" spans="1:12" x14ac:dyDescent="0.3">
      <c r="A4086" s="21">
        <v>43491</v>
      </c>
      <c r="B4086" s="20" t="s">
        <v>770</v>
      </c>
      <c r="C4086" s="20" t="s">
        <v>771</v>
      </c>
      <c r="D4086" s="20" t="s">
        <v>759</v>
      </c>
      <c r="E4086" s="20">
        <v>15120</v>
      </c>
      <c r="F4086" s="20" t="s">
        <v>1092</v>
      </c>
      <c r="G4086" s="20">
        <v>42</v>
      </c>
      <c r="H4086" s="20">
        <v>360</v>
      </c>
      <c r="I4086" s="20">
        <v>942.55</v>
      </c>
      <c r="J4086" s="20">
        <v>2019</v>
      </c>
      <c r="K4086" s="20">
        <v>1</v>
      </c>
      <c r="L4086" s="20">
        <v>4</v>
      </c>
    </row>
    <row r="4087" spans="1:12" x14ac:dyDescent="0.3">
      <c r="A4087" s="21">
        <v>43491</v>
      </c>
      <c r="B4087" s="20" t="s">
        <v>773</v>
      </c>
      <c r="C4087" s="20" t="s">
        <v>774</v>
      </c>
      <c r="D4087" s="20" t="s">
        <v>759</v>
      </c>
      <c r="E4087" s="20">
        <v>14400</v>
      </c>
      <c r="F4087" s="20" t="s">
        <v>1093</v>
      </c>
      <c r="G4087" s="20">
        <v>40</v>
      </c>
      <c r="H4087" s="20">
        <v>360</v>
      </c>
      <c r="I4087" s="20">
        <v>912.45</v>
      </c>
      <c r="J4087" s="20">
        <v>2019</v>
      </c>
      <c r="K4087" s="20">
        <v>1</v>
      </c>
      <c r="L4087" s="20">
        <v>4</v>
      </c>
    </row>
    <row r="4088" spans="1:12" x14ac:dyDescent="0.3">
      <c r="A4088" s="21">
        <v>43491</v>
      </c>
      <c r="B4088" s="20" t="s">
        <v>757</v>
      </c>
      <c r="C4088" s="20" t="s">
        <v>758</v>
      </c>
      <c r="D4088" s="20" t="s">
        <v>759</v>
      </c>
      <c r="E4088" s="20">
        <v>12600</v>
      </c>
      <c r="F4088" s="20" t="s">
        <v>1088</v>
      </c>
      <c r="G4088" s="20">
        <v>35</v>
      </c>
      <c r="H4088" s="20">
        <v>360</v>
      </c>
      <c r="I4088" s="20">
        <v>805.79</v>
      </c>
      <c r="J4088" s="20">
        <v>2019</v>
      </c>
      <c r="K4088" s="20">
        <v>1</v>
      </c>
      <c r="L4088" s="20">
        <v>4</v>
      </c>
    </row>
    <row r="4089" spans="1:12" x14ac:dyDescent="0.3">
      <c r="A4089" s="21">
        <v>43491</v>
      </c>
      <c r="B4089" s="20" t="s">
        <v>761</v>
      </c>
      <c r="C4089" s="20" t="s">
        <v>762</v>
      </c>
      <c r="D4089" s="20" t="s">
        <v>759</v>
      </c>
      <c r="E4089" s="20">
        <v>12600</v>
      </c>
      <c r="F4089" s="20" t="s">
        <v>1089</v>
      </c>
      <c r="G4089" s="20">
        <v>35</v>
      </c>
      <c r="H4089" s="20">
        <v>360</v>
      </c>
      <c r="I4089" s="20">
        <v>861.65</v>
      </c>
      <c r="J4089" s="20">
        <v>2019</v>
      </c>
      <c r="K4089" s="20">
        <v>1</v>
      </c>
      <c r="L4089" s="20">
        <v>4</v>
      </c>
    </row>
    <row r="4090" spans="1:12" x14ac:dyDescent="0.3">
      <c r="A4090" s="21">
        <v>43491</v>
      </c>
      <c r="B4090" s="20" t="s">
        <v>764</v>
      </c>
      <c r="C4090" s="20" t="s">
        <v>765</v>
      </c>
      <c r="D4090" s="20" t="s">
        <v>759</v>
      </c>
      <c r="E4090" s="20">
        <v>11160</v>
      </c>
      <c r="F4090" s="20" t="s">
        <v>1090</v>
      </c>
      <c r="G4090" s="20">
        <v>31</v>
      </c>
      <c r="H4090" s="20">
        <v>360</v>
      </c>
      <c r="I4090" s="20">
        <v>747.25</v>
      </c>
      <c r="J4090" s="20">
        <v>2019</v>
      </c>
      <c r="K4090" s="20">
        <v>1</v>
      </c>
      <c r="L4090" s="20">
        <v>4</v>
      </c>
    </row>
    <row r="4091" spans="1:12" x14ac:dyDescent="0.3">
      <c r="A4091" s="21">
        <v>43491</v>
      </c>
      <c r="B4091" s="20" t="s">
        <v>767</v>
      </c>
      <c r="C4091" s="20" t="s">
        <v>768</v>
      </c>
      <c r="D4091" s="20" t="s">
        <v>759</v>
      </c>
      <c r="E4091" s="20">
        <v>7920</v>
      </c>
      <c r="F4091" s="20" t="s">
        <v>1091</v>
      </c>
      <c r="G4091" s="20">
        <v>22</v>
      </c>
      <c r="H4091" s="20">
        <v>360</v>
      </c>
      <c r="I4091" s="20">
        <v>524.1</v>
      </c>
      <c r="J4091" s="20">
        <v>2019</v>
      </c>
      <c r="K4091" s="20">
        <v>1</v>
      </c>
      <c r="L4091" s="20">
        <v>4</v>
      </c>
    </row>
    <row r="4092" spans="1:12" x14ac:dyDescent="0.3">
      <c r="A4092" s="21">
        <v>43491</v>
      </c>
      <c r="B4092" s="20" t="s">
        <v>770</v>
      </c>
      <c r="C4092" s="20" t="s">
        <v>771</v>
      </c>
      <c r="D4092" s="20" t="s">
        <v>759</v>
      </c>
      <c r="E4092" s="20">
        <v>15120</v>
      </c>
      <c r="F4092" s="20" t="s">
        <v>1092</v>
      </c>
      <c r="G4092" s="20">
        <v>42</v>
      </c>
      <c r="H4092" s="20">
        <v>360</v>
      </c>
      <c r="I4092" s="20">
        <v>941.35</v>
      </c>
      <c r="J4092" s="20">
        <v>2019</v>
      </c>
      <c r="K4092" s="20">
        <v>1</v>
      </c>
      <c r="L4092" s="20">
        <v>4</v>
      </c>
    </row>
    <row r="4093" spans="1:12" x14ac:dyDescent="0.3">
      <c r="A4093" s="21">
        <v>43491</v>
      </c>
      <c r="B4093" s="20" t="s">
        <v>773</v>
      </c>
      <c r="C4093" s="20" t="s">
        <v>774</v>
      </c>
      <c r="D4093" s="20" t="s">
        <v>759</v>
      </c>
      <c r="E4093" s="20">
        <v>14400</v>
      </c>
      <c r="F4093" s="20" t="s">
        <v>1093</v>
      </c>
      <c r="G4093" s="20">
        <v>40</v>
      </c>
      <c r="H4093" s="20">
        <v>360</v>
      </c>
      <c r="I4093" s="20">
        <v>911.55</v>
      </c>
      <c r="J4093" s="20">
        <v>2019</v>
      </c>
      <c r="K4093" s="20">
        <v>1</v>
      </c>
      <c r="L4093" s="20">
        <v>4</v>
      </c>
    </row>
    <row r="4094" spans="1:12" x14ac:dyDescent="0.3">
      <c r="A4094" s="21">
        <v>43491</v>
      </c>
      <c r="B4094" s="20" t="s">
        <v>757</v>
      </c>
      <c r="C4094" s="20" t="s">
        <v>758</v>
      </c>
      <c r="D4094" s="20" t="s">
        <v>759</v>
      </c>
      <c r="E4094" s="20">
        <v>12600</v>
      </c>
      <c r="F4094" s="20" t="s">
        <v>1088</v>
      </c>
      <c r="G4094" s="20">
        <v>35</v>
      </c>
      <c r="H4094" s="20">
        <v>360</v>
      </c>
      <c r="I4094" s="20">
        <v>800.3</v>
      </c>
      <c r="J4094" s="20">
        <v>2019</v>
      </c>
      <c r="K4094" s="20">
        <v>1</v>
      </c>
      <c r="L4094" s="20">
        <v>4</v>
      </c>
    </row>
    <row r="4095" spans="1:12" x14ac:dyDescent="0.3">
      <c r="A4095" s="21">
        <v>43491</v>
      </c>
      <c r="B4095" s="20" t="s">
        <v>761</v>
      </c>
      <c r="C4095" s="20" t="s">
        <v>762</v>
      </c>
      <c r="D4095" s="20" t="s">
        <v>759</v>
      </c>
      <c r="E4095" s="20">
        <v>12600</v>
      </c>
      <c r="F4095" s="20" t="s">
        <v>1089</v>
      </c>
      <c r="G4095" s="20">
        <v>35</v>
      </c>
      <c r="H4095" s="20">
        <v>360</v>
      </c>
      <c r="I4095" s="20">
        <v>857.55</v>
      </c>
      <c r="J4095" s="20">
        <v>2019</v>
      </c>
      <c r="K4095" s="20">
        <v>1</v>
      </c>
      <c r="L4095" s="20">
        <v>4</v>
      </c>
    </row>
    <row r="4096" spans="1:12" x14ac:dyDescent="0.3">
      <c r="A4096" s="21">
        <v>43491</v>
      </c>
      <c r="B4096" s="20" t="s">
        <v>764</v>
      </c>
      <c r="C4096" s="20" t="s">
        <v>765</v>
      </c>
      <c r="D4096" s="20" t="s">
        <v>759</v>
      </c>
      <c r="E4096" s="20">
        <v>10800</v>
      </c>
      <c r="F4096" s="20" t="s">
        <v>1090</v>
      </c>
      <c r="G4096" s="20">
        <v>30</v>
      </c>
      <c r="H4096" s="20">
        <v>360</v>
      </c>
      <c r="I4096" s="20">
        <v>714.85</v>
      </c>
      <c r="J4096" s="20">
        <v>2019</v>
      </c>
      <c r="K4096" s="20">
        <v>1</v>
      </c>
      <c r="L4096" s="20">
        <v>4</v>
      </c>
    </row>
    <row r="4097" spans="1:12" x14ac:dyDescent="0.3">
      <c r="A4097" s="21">
        <v>43491</v>
      </c>
      <c r="B4097" s="20" t="s">
        <v>767</v>
      </c>
      <c r="C4097" s="20" t="s">
        <v>768</v>
      </c>
      <c r="D4097" s="20" t="s">
        <v>759</v>
      </c>
      <c r="E4097" s="20">
        <v>8280</v>
      </c>
      <c r="F4097" s="20" t="s">
        <v>1091</v>
      </c>
      <c r="G4097" s="20">
        <v>23</v>
      </c>
      <c r="H4097" s="20">
        <v>360</v>
      </c>
      <c r="I4097" s="20">
        <v>545.65</v>
      </c>
      <c r="J4097" s="20">
        <v>2019</v>
      </c>
      <c r="K4097" s="20">
        <v>1</v>
      </c>
      <c r="L4097" s="20">
        <v>4</v>
      </c>
    </row>
    <row r="4098" spans="1:12" x14ac:dyDescent="0.3">
      <c r="A4098" s="21">
        <v>43491</v>
      </c>
      <c r="B4098" s="20" t="s">
        <v>770</v>
      </c>
      <c r="C4098" s="20" t="s">
        <v>771</v>
      </c>
      <c r="D4098" s="20" t="s">
        <v>759</v>
      </c>
      <c r="E4098" s="20">
        <v>14400</v>
      </c>
      <c r="F4098" s="20" t="s">
        <v>1092</v>
      </c>
      <c r="G4098" s="20">
        <v>40</v>
      </c>
      <c r="H4098" s="20">
        <v>360</v>
      </c>
      <c r="I4098" s="20">
        <v>891.6</v>
      </c>
      <c r="J4098" s="20">
        <v>2019</v>
      </c>
      <c r="K4098" s="20">
        <v>1</v>
      </c>
      <c r="L4098" s="20">
        <v>4</v>
      </c>
    </row>
    <row r="4099" spans="1:12" x14ac:dyDescent="0.3">
      <c r="A4099" s="21">
        <v>43491</v>
      </c>
      <c r="B4099" s="20" t="s">
        <v>773</v>
      </c>
      <c r="C4099" s="20" t="s">
        <v>774</v>
      </c>
      <c r="D4099" s="20" t="s">
        <v>759</v>
      </c>
      <c r="E4099" s="20">
        <v>14400</v>
      </c>
      <c r="F4099" s="20" t="s">
        <v>1093</v>
      </c>
      <c r="G4099" s="20">
        <v>40</v>
      </c>
      <c r="H4099" s="20">
        <v>360</v>
      </c>
      <c r="I4099" s="20">
        <v>909.2</v>
      </c>
      <c r="J4099" s="20">
        <v>2019</v>
      </c>
      <c r="K4099" s="20">
        <v>1</v>
      </c>
      <c r="L4099" s="20">
        <v>4</v>
      </c>
    </row>
    <row r="4100" spans="1:12" x14ac:dyDescent="0.3">
      <c r="A4100" s="21">
        <v>43488</v>
      </c>
      <c r="B4100" s="20" t="s">
        <v>757</v>
      </c>
      <c r="C4100" s="20" t="s">
        <v>758</v>
      </c>
      <c r="D4100" s="20" t="s">
        <v>759</v>
      </c>
      <c r="E4100" s="20">
        <v>13320</v>
      </c>
      <c r="F4100" s="20" t="s">
        <v>1088</v>
      </c>
      <c r="G4100" s="20">
        <v>37</v>
      </c>
      <c r="H4100" s="20">
        <v>360</v>
      </c>
      <c r="I4100" s="20">
        <v>852.55</v>
      </c>
      <c r="J4100" s="20">
        <v>2019</v>
      </c>
      <c r="K4100" s="20">
        <v>1</v>
      </c>
      <c r="L4100" s="20">
        <v>4</v>
      </c>
    </row>
    <row r="4101" spans="1:12" x14ac:dyDescent="0.3">
      <c r="A4101" s="21">
        <v>43488</v>
      </c>
      <c r="B4101" s="20" t="s">
        <v>761</v>
      </c>
      <c r="C4101" s="20" t="s">
        <v>762</v>
      </c>
      <c r="D4101" s="20" t="s">
        <v>759</v>
      </c>
      <c r="E4101" s="20">
        <v>11880</v>
      </c>
      <c r="F4101" s="20" t="s">
        <v>1089</v>
      </c>
      <c r="G4101" s="20">
        <v>33</v>
      </c>
      <c r="H4101" s="20">
        <v>360</v>
      </c>
      <c r="I4101" s="20">
        <v>786.4</v>
      </c>
      <c r="J4101" s="20">
        <v>2019</v>
      </c>
      <c r="K4101" s="20">
        <v>1</v>
      </c>
      <c r="L4101" s="20">
        <v>4</v>
      </c>
    </row>
    <row r="4102" spans="1:12" x14ac:dyDescent="0.3">
      <c r="A4102" s="21">
        <v>43488</v>
      </c>
      <c r="B4102" s="20" t="s">
        <v>764</v>
      </c>
      <c r="C4102" s="20" t="s">
        <v>765</v>
      </c>
      <c r="D4102" s="20" t="s">
        <v>759</v>
      </c>
      <c r="E4102" s="20">
        <v>11160</v>
      </c>
      <c r="F4102" s="20" t="s">
        <v>1090</v>
      </c>
      <c r="G4102" s="20">
        <v>31</v>
      </c>
      <c r="H4102" s="20">
        <v>360</v>
      </c>
      <c r="I4102" s="20">
        <v>742.9</v>
      </c>
      <c r="J4102" s="20">
        <v>2019</v>
      </c>
      <c r="K4102" s="20">
        <v>1</v>
      </c>
      <c r="L4102" s="20">
        <v>4</v>
      </c>
    </row>
    <row r="4103" spans="1:12" x14ac:dyDescent="0.3">
      <c r="A4103" s="21">
        <v>43488</v>
      </c>
      <c r="B4103" s="20" t="s">
        <v>767</v>
      </c>
      <c r="C4103" s="20" t="s">
        <v>768</v>
      </c>
      <c r="D4103" s="20" t="s">
        <v>759</v>
      </c>
      <c r="E4103" s="20">
        <v>8640</v>
      </c>
      <c r="F4103" s="20" t="s">
        <v>1091</v>
      </c>
      <c r="G4103" s="20">
        <v>24</v>
      </c>
      <c r="H4103" s="20">
        <v>360</v>
      </c>
      <c r="I4103" s="20">
        <v>570.1</v>
      </c>
      <c r="J4103" s="20">
        <v>2019</v>
      </c>
      <c r="K4103" s="20">
        <v>1</v>
      </c>
      <c r="L4103" s="20">
        <v>4</v>
      </c>
    </row>
    <row r="4104" spans="1:12" x14ac:dyDescent="0.3">
      <c r="A4104" s="21">
        <v>43488</v>
      </c>
      <c r="B4104" s="20" t="s">
        <v>770</v>
      </c>
      <c r="C4104" s="20" t="s">
        <v>771</v>
      </c>
      <c r="D4104" s="20" t="s">
        <v>759</v>
      </c>
      <c r="E4104" s="20">
        <v>14760</v>
      </c>
      <c r="F4104" s="20" t="s">
        <v>1092</v>
      </c>
      <c r="G4104" s="20">
        <v>41</v>
      </c>
      <c r="H4104" s="20">
        <v>360</v>
      </c>
      <c r="I4104" s="20">
        <v>908.75</v>
      </c>
      <c r="J4104" s="20">
        <v>2019</v>
      </c>
      <c r="K4104" s="20">
        <v>1</v>
      </c>
      <c r="L4104" s="20">
        <v>4</v>
      </c>
    </row>
    <row r="4105" spans="1:12" x14ac:dyDescent="0.3">
      <c r="A4105" s="21">
        <v>43488</v>
      </c>
      <c r="B4105" s="20" t="s">
        <v>773</v>
      </c>
      <c r="C4105" s="20" t="s">
        <v>774</v>
      </c>
      <c r="D4105" s="20" t="s">
        <v>759</v>
      </c>
      <c r="E4105" s="20">
        <v>14760</v>
      </c>
      <c r="F4105" s="20" t="s">
        <v>1093</v>
      </c>
      <c r="G4105" s="20">
        <v>41</v>
      </c>
      <c r="H4105" s="20">
        <v>360</v>
      </c>
      <c r="I4105" s="20">
        <v>925.65</v>
      </c>
      <c r="J4105" s="20">
        <v>2019</v>
      </c>
      <c r="K4105" s="20">
        <v>1</v>
      </c>
      <c r="L4105" s="20">
        <v>4</v>
      </c>
    </row>
    <row r="4106" spans="1:12" x14ac:dyDescent="0.3">
      <c r="A4106" s="21">
        <v>43487</v>
      </c>
      <c r="B4106" s="20" t="s">
        <v>757</v>
      </c>
      <c r="C4106" s="20" t="s">
        <v>758</v>
      </c>
      <c r="D4106" s="20" t="s">
        <v>759</v>
      </c>
      <c r="E4106" s="20">
        <v>14760</v>
      </c>
      <c r="F4106" s="20" t="s">
        <v>1088</v>
      </c>
      <c r="G4106" s="20">
        <v>41</v>
      </c>
      <c r="H4106" s="20">
        <v>360</v>
      </c>
      <c r="I4106" s="20">
        <v>933.4</v>
      </c>
      <c r="J4106" s="20">
        <v>2019</v>
      </c>
      <c r="K4106" s="20">
        <v>1</v>
      </c>
      <c r="L4106" s="20">
        <v>4</v>
      </c>
    </row>
    <row r="4107" spans="1:12" x14ac:dyDescent="0.3">
      <c r="A4107" s="21">
        <v>43487</v>
      </c>
      <c r="B4107" s="20" t="s">
        <v>761</v>
      </c>
      <c r="C4107" s="20" t="s">
        <v>762</v>
      </c>
      <c r="D4107" s="20" t="s">
        <v>759</v>
      </c>
      <c r="E4107" s="20">
        <v>14400</v>
      </c>
      <c r="F4107" s="20" t="s">
        <v>1089</v>
      </c>
      <c r="G4107" s="20">
        <v>40</v>
      </c>
      <c r="H4107" s="20">
        <v>360</v>
      </c>
      <c r="I4107" s="20">
        <v>984.33</v>
      </c>
      <c r="J4107" s="20">
        <v>2019</v>
      </c>
      <c r="K4107" s="20">
        <v>1</v>
      </c>
      <c r="L4107" s="20">
        <v>4</v>
      </c>
    </row>
    <row r="4108" spans="1:12" x14ac:dyDescent="0.3">
      <c r="A4108" s="21">
        <v>43487</v>
      </c>
      <c r="B4108" s="20" t="s">
        <v>764</v>
      </c>
      <c r="C4108" s="20" t="s">
        <v>765</v>
      </c>
      <c r="D4108" s="20" t="s">
        <v>759</v>
      </c>
      <c r="E4108" s="20">
        <v>10800</v>
      </c>
      <c r="F4108" s="20" t="s">
        <v>1090</v>
      </c>
      <c r="G4108" s="20">
        <v>30</v>
      </c>
      <c r="H4108" s="20">
        <v>360</v>
      </c>
      <c r="I4108" s="20">
        <v>715.95</v>
      </c>
      <c r="J4108" s="20">
        <v>2019</v>
      </c>
      <c r="K4108" s="20">
        <v>1</v>
      </c>
      <c r="L4108" s="20">
        <v>4</v>
      </c>
    </row>
    <row r="4109" spans="1:12" x14ac:dyDescent="0.3">
      <c r="A4109" s="21">
        <v>43487</v>
      </c>
      <c r="B4109" s="20" t="s">
        <v>767</v>
      </c>
      <c r="C4109" s="20" t="s">
        <v>768</v>
      </c>
      <c r="D4109" s="20" t="s">
        <v>759</v>
      </c>
      <c r="E4109" s="20">
        <v>8640</v>
      </c>
      <c r="F4109" s="20" t="s">
        <v>1091</v>
      </c>
      <c r="G4109" s="20">
        <v>24</v>
      </c>
      <c r="H4109" s="20">
        <v>360</v>
      </c>
      <c r="I4109" s="20">
        <v>562.05999999999995</v>
      </c>
      <c r="J4109" s="20">
        <v>2019</v>
      </c>
      <c r="K4109" s="20">
        <v>1</v>
      </c>
      <c r="L4109" s="20">
        <v>4</v>
      </c>
    </row>
    <row r="4110" spans="1:12" x14ac:dyDescent="0.3">
      <c r="A4110" s="21">
        <v>43487</v>
      </c>
      <c r="B4110" s="20" t="s">
        <v>770</v>
      </c>
      <c r="C4110" s="20" t="s">
        <v>771</v>
      </c>
      <c r="D4110" s="20" t="s">
        <v>759</v>
      </c>
      <c r="E4110" s="20">
        <v>21240</v>
      </c>
      <c r="F4110" s="20" t="s">
        <v>1092</v>
      </c>
      <c r="G4110" s="20">
        <v>59</v>
      </c>
      <c r="H4110" s="20">
        <v>360</v>
      </c>
      <c r="I4110" s="20">
        <v>1311.25</v>
      </c>
      <c r="J4110" s="20">
        <v>2019</v>
      </c>
      <c r="K4110" s="20">
        <v>1</v>
      </c>
      <c r="L4110" s="20">
        <v>4</v>
      </c>
    </row>
    <row r="4111" spans="1:12" x14ac:dyDescent="0.3">
      <c r="A4111" s="21">
        <v>43487</v>
      </c>
      <c r="B4111" s="20" t="s">
        <v>773</v>
      </c>
      <c r="C4111" s="20" t="s">
        <v>774</v>
      </c>
      <c r="D4111" s="20" t="s">
        <v>759</v>
      </c>
      <c r="E4111" s="20">
        <v>14400</v>
      </c>
      <c r="F4111" s="20" t="s">
        <v>1093</v>
      </c>
      <c r="G4111" s="20">
        <v>40</v>
      </c>
      <c r="H4111" s="20">
        <v>360</v>
      </c>
      <c r="I4111" s="20">
        <v>901.15</v>
      </c>
      <c r="J4111" s="20">
        <v>2019</v>
      </c>
      <c r="K4111" s="20">
        <v>1</v>
      </c>
      <c r="L4111" s="20">
        <v>4</v>
      </c>
    </row>
    <row r="4112" spans="1:12" x14ac:dyDescent="0.3">
      <c r="A4112" s="21">
        <v>43486</v>
      </c>
      <c r="B4112" s="20" t="s">
        <v>757</v>
      </c>
      <c r="C4112" s="20" t="s">
        <v>758</v>
      </c>
      <c r="D4112" s="20" t="s">
        <v>759</v>
      </c>
      <c r="E4112" s="20">
        <v>11880</v>
      </c>
      <c r="F4112" s="20" t="s">
        <v>1095</v>
      </c>
      <c r="G4112" s="20">
        <v>33</v>
      </c>
      <c r="H4112" s="20">
        <v>360</v>
      </c>
      <c r="I4112" s="20">
        <v>754.45</v>
      </c>
      <c r="J4112" s="20">
        <v>2019</v>
      </c>
      <c r="K4112" s="20">
        <v>1</v>
      </c>
      <c r="L4112" s="20">
        <v>4</v>
      </c>
    </row>
    <row r="4113" spans="1:12" x14ac:dyDescent="0.3">
      <c r="A4113" s="21">
        <v>43486</v>
      </c>
      <c r="B4113" s="20" t="s">
        <v>761</v>
      </c>
      <c r="C4113" s="20" t="s">
        <v>762</v>
      </c>
      <c r="D4113" s="20" t="s">
        <v>759</v>
      </c>
      <c r="E4113" s="20">
        <v>9000</v>
      </c>
      <c r="F4113" s="20" t="s">
        <v>1096</v>
      </c>
      <c r="G4113" s="20">
        <v>25</v>
      </c>
      <c r="H4113" s="20">
        <v>360</v>
      </c>
      <c r="I4113" s="20">
        <v>622.75</v>
      </c>
      <c r="J4113" s="20">
        <v>2019</v>
      </c>
      <c r="K4113" s="20">
        <v>1</v>
      </c>
      <c r="L4113" s="20">
        <v>4</v>
      </c>
    </row>
    <row r="4114" spans="1:12" x14ac:dyDescent="0.3">
      <c r="A4114" s="21">
        <v>43486</v>
      </c>
      <c r="B4114" s="20" t="s">
        <v>764</v>
      </c>
      <c r="C4114" s="20" t="s">
        <v>765</v>
      </c>
      <c r="D4114" s="20" t="s">
        <v>759</v>
      </c>
      <c r="E4114" s="20">
        <v>10080</v>
      </c>
      <c r="F4114" s="20" t="s">
        <v>1097</v>
      </c>
      <c r="G4114" s="20">
        <v>28</v>
      </c>
      <c r="H4114" s="20">
        <v>360</v>
      </c>
      <c r="I4114" s="20">
        <v>646.20000000000005</v>
      </c>
      <c r="J4114" s="20">
        <v>2019</v>
      </c>
      <c r="K4114" s="20">
        <v>1</v>
      </c>
      <c r="L4114" s="20">
        <v>4</v>
      </c>
    </row>
    <row r="4115" spans="1:12" x14ac:dyDescent="0.3">
      <c r="A4115" s="21">
        <v>43486</v>
      </c>
      <c r="B4115" s="20" t="s">
        <v>767</v>
      </c>
      <c r="C4115" s="20" t="s">
        <v>768</v>
      </c>
      <c r="D4115" s="20" t="s">
        <v>759</v>
      </c>
      <c r="E4115" s="20">
        <v>8640</v>
      </c>
      <c r="F4115" s="20" t="s">
        <v>1098</v>
      </c>
      <c r="G4115" s="20">
        <v>24</v>
      </c>
      <c r="H4115" s="20">
        <v>360</v>
      </c>
      <c r="I4115" s="20">
        <v>593.75</v>
      </c>
      <c r="J4115" s="20">
        <v>2019</v>
      </c>
      <c r="K4115" s="20">
        <v>1</v>
      </c>
      <c r="L4115" s="20">
        <v>4</v>
      </c>
    </row>
    <row r="4116" spans="1:12" x14ac:dyDescent="0.3">
      <c r="A4116" s="21">
        <v>43486</v>
      </c>
      <c r="B4116" s="20" t="s">
        <v>770</v>
      </c>
      <c r="C4116" s="20" t="s">
        <v>771</v>
      </c>
      <c r="D4116" s="20" t="s">
        <v>759</v>
      </c>
      <c r="E4116" s="20">
        <v>8640</v>
      </c>
      <c r="F4116" s="20" t="s">
        <v>1099</v>
      </c>
      <c r="G4116" s="20">
        <v>24</v>
      </c>
      <c r="H4116" s="20">
        <v>360</v>
      </c>
      <c r="I4116" s="20">
        <v>536.04999999999995</v>
      </c>
      <c r="J4116" s="20">
        <v>2019</v>
      </c>
      <c r="K4116" s="20">
        <v>1</v>
      </c>
      <c r="L4116" s="20">
        <v>4</v>
      </c>
    </row>
    <row r="4117" spans="1:12" x14ac:dyDescent="0.3">
      <c r="A4117" s="21">
        <v>43486</v>
      </c>
      <c r="B4117" s="20" t="s">
        <v>773</v>
      </c>
      <c r="C4117" s="20" t="s">
        <v>774</v>
      </c>
      <c r="D4117" s="20" t="s">
        <v>759</v>
      </c>
      <c r="E4117" s="20">
        <v>14040</v>
      </c>
      <c r="F4117" s="20" t="s">
        <v>1100</v>
      </c>
      <c r="G4117" s="20">
        <v>39</v>
      </c>
      <c r="H4117" s="20">
        <v>360</v>
      </c>
      <c r="I4117" s="20">
        <v>885.9</v>
      </c>
      <c r="J4117" s="20">
        <v>2019</v>
      </c>
      <c r="K4117" s="20">
        <v>1</v>
      </c>
      <c r="L4117" s="20">
        <v>4</v>
      </c>
    </row>
    <row r="4118" spans="1:12" x14ac:dyDescent="0.3">
      <c r="A4118" s="21">
        <v>43486</v>
      </c>
      <c r="B4118" s="20" t="s">
        <v>757</v>
      </c>
      <c r="C4118" s="20" t="s">
        <v>758</v>
      </c>
      <c r="D4118" s="20" t="s">
        <v>759</v>
      </c>
      <c r="E4118" s="20">
        <v>12960</v>
      </c>
      <c r="F4118" s="20" t="s">
        <v>1095</v>
      </c>
      <c r="G4118" s="20">
        <v>36</v>
      </c>
      <c r="H4118" s="20">
        <v>360</v>
      </c>
      <c r="I4118" s="20">
        <v>826.9</v>
      </c>
      <c r="J4118" s="20">
        <v>2019</v>
      </c>
      <c r="K4118" s="20">
        <v>1</v>
      </c>
      <c r="L4118" s="20">
        <v>4</v>
      </c>
    </row>
    <row r="4119" spans="1:12" x14ac:dyDescent="0.3">
      <c r="A4119" s="21">
        <v>43486</v>
      </c>
      <c r="B4119" s="20" t="s">
        <v>761</v>
      </c>
      <c r="C4119" s="20" t="s">
        <v>762</v>
      </c>
      <c r="D4119" s="20" t="s">
        <v>759</v>
      </c>
      <c r="E4119" s="20">
        <v>11880</v>
      </c>
      <c r="F4119" s="20" t="s">
        <v>1096</v>
      </c>
      <c r="G4119" s="20">
        <v>33</v>
      </c>
      <c r="H4119" s="20">
        <v>360</v>
      </c>
      <c r="I4119" s="20">
        <v>822.5</v>
      </c>
      <c r="J4119" s="20">
        <v>2019</v>
      </c>
      <c r="K4119" s="20">
        <v>1</v>
      </c>
      <c r="L4119" s="20">
        <v>4</v>
      </c>
    </row>
    <row r="4120" spans="1:12" x14ac:dyDescent="0.3">
      <c r="A4120" s="21">
        <v>43486</v>
      </c>
      <c r="B4120" s="20" t="s">
        <v>764</v>
      </c>
      <c r="C4120" s="20" t="s">
        <v>765</v>
      </c>
      <c r="D4120" s="20" t="s">
        <v>759</v>
      </c>
      <c r="E4120" s="20">
        <v>11160</v>
      </c>
      <c r="F4120" s="20" t="s">
        <v>1097</v>
      </c>
      <c r="G4120" s="20">
        <v>31</v>
      </c>
      <c r="H4120" s="20">
        <v>360</v>
      </c>
      <c r="I4120" s="20">
        <v>747.95</v>
      </c>
      <c r="J4120" s="20">
        <v>2019</v>
      </c>
      <c r="K4120" s="20">
        <v>1</v>
      </c>
      <c r="L4120" s="20">
        <v>4</v>
      </c>
    </row>
    <row r="4121" spans="1:12" x14ac:dyDescent="0.3">
      <c r="A4121" s="21">
        <v>43486</v>
      </c>
      <c r="B4121" s="20" t="s">
        <v>767</v>
      </c>
      <c r="C4121" s="20" t="s">
        <v>768</v>
      </c>
      <c r="D4121" s="20" t="s">
        <v>759</v>
      </c>
      <c r="E4121" s="20">
        <v>7560</v>
      </c>
      <c r="F4121" s="20" t="s">
        <v>1098</v>
      </c>
      <c r="G4121" s="20">
        <v>21</v>
      </c>
      <c r="H4121" s="20">
        <v>360</v>
      </c>
      <c r="I4121" s="20">
        <v>496.3</v>
      </c>
      <c r="J4121" s="20">
        <v>2019</v>
      </c>
      <c r="K4121" s="20">
        <v>1</v>
      </c>
      <c r="L4121" s="20">
        <v>4</v>
      </c>
    </row>
    <row r="4122" spans="1:12" x14ac:dyDescent="0.3">
      <c r="A4122" s="21">
        <v>43486</v>
      </c>
      <c r="B4122" s="20" t="s">
        <v>770</v>
      </c>
      <c r="C4122" s="20" t="s">
        <v>771</v>
      </c>
      <c r="D4122" s="20" t="s">
        <v>759</v>
      </c>
      <c r="E4122" s="20">
        <v>14040</v>
      </c>
      <c r="F4122" s="20" t="s">
        <v>1099</v>
      </c>
      <c r="G4122" s="20">
        <v>39</v>
      </c>
      <c r="H4122" s="20">
        <v>360</v>
      </c>
      <c r="I4122" s="20">
        <v>846.6</v>
      </c>
      <c r="J4122" s="20">
        <v>2019</v>
      </c>
      <c r="K4122" s="20">
        <v>1</v>
      </c>
      <c r="L4122" s="20">
        <v>4</v>
      </c>
    </row>
    <row r="4123" spans="1:12" x14ac:dyDescent="0.3">
      <c r="A4123" s="21">
        <v>43486</v>
      </c>
      <c r="B4123" s="20" t="s">
        <v>773</v>
      </c>
      <c r="C4123" s="20" t="s">
        <v>774</v>
      </c>
      <c r="D4123" s="20" t="s">
        <v>759</v>
      </c>
      <c r="E4123" s="20">
        <v>14400</v>
      </c>
      <c r="F4123" s="20" t="s">
        <v>1100</v>
      </c>
      <c r="G4123" s="20">
        <v>40</v>
      </c>
      <c r="H4123" s="20">
        <v>360</v>
      </c>
      <c r="I4123" s="20">
        <v>904.5</v>
      </c>
      <c r="J4123" s="20">
        <v>2019</v>
      </c>
      <c r="K4123" s="20">
        <v>1</v>
      </c>
      <c r="L4123" s="20">
        <v>4</v>
      </c>
    </row>
    <row r="4124" spans="1:12" x14ac:dyDescent="0.3">
      <c r="A4124" s="21">
        <v>43486</v>
      </c>
      <c r="B4124" s="20" t="s">
        <v>757</v>
      </c>
      <c r="C4124" s="20" t="s">
        <v>758</v>
      </c>
      <c r="D4124" s="20" t="s">
        <v>759</v>
      </c>
      <c r="E4124" s="20">
        <v>12600</v>
      </c>
      <c r="F4124" s="20" t="s">
        <v>1095</v>
      </c>
      <c r="G4124" s="20">
        <v>35</v>
      </c>
      <c r="H4124" s="20">
        <v>360</v>
      </c>
      <c r="I4124" s="20">
        <v>803.8</v>
      </c>
      <c r="J4124" s="20">
        <v>2019</v>
      </c>
      <c r="K4124" s="20">
        <v>1</v>
      </c>
      <c r="L4124" s="20">
        <v>4</v>
      </c>
    </row>
    <row r="4125" spans="1:12" x14ac:dyDescent="0.3">
      <c r="A4125" s="21">
        <v>43486</v>
      </c>
      <c r="B4125" s="20" t="s">
        <v>761</v>
      </c>
      <c r="C4125" s="20" t="s">
        <v>762</v>
      </c>
      <c r="D4125" s="20" t="s">
        <v>759</v>
      </c>
      <c r="E4125" s="20">
        <v>12600</v>
      </c>
      <c r="F4125" s="20" t="s">
        <v>1096</v>
      </c>
      <c r="G4125" s="20">
        <v>35</v>
      </c>
      <c r="H4125" s="20">
        <v>360</v>
      </c>
      <c r="I4125" s="20">
        <v>871.35</v>
      </c>
      <c r="J4125" s="20">
        <v>2019</v>
      </c>
      <c r="K4125" s="20">
        <v>1</v>
      </c>
      <c r="L4125" s="20">
        <v>4</v>
      </c>
    </row>
    <row r="4126" spans="1:12" x14ac:dyDescent="0.3">
      <c r="A4126" s="21">
        <v>43486</v>
      </c>
      <c r="B4126" s="20" t="s">
        <v>764</v>
      </c>
      <c r="C4126" s="20" t="s">
        <v>765</v>
      </c>
      <c r="D4126" s="20" t="s">
        <v>759</v>
      </c>
      <c r="E4126" s="20">
        <v>11160</v>
      </c>
      <c r="F4126" s="20" t="s">
        <v>1097</v>
      </c>
      <c r="G4126" s="20">
        <v>31</v>
      </c>
      <c r="H4126" s="20">
        <v>360</v>
      </c>
      <c r="I4126" s="20">
        <v>746.5</v>
      </c>
      <c r="J4126" s="20">
        <v>2019</v>
      </c>
      <c r="K4126" s="20">
        <v>1</v>
      </c>
      <c r="L4126" s="20">
        <v>4</v>
      </c>
    </row>
    <row r="4127" spans="1:12" x14ac:dyDescent="0.3">
      <c r="A4127" s="21">
        <v>43486</v>
      </c>
      <c r="B4127" s="20" t="s">
        <v>767</v>
      </c>
      <c r="C4127" s="20" t="s">
        <v>768</v>
      </c>
      <c r="D4127" s="20" t="s">
        <v>759</v>
      </c>
      <c r="E4127" s="20">
        <v>8280</v>
      </c>
      <c r="F4127" s="20" t="s">
        <v>1098</v>
      </c>
      <c r="G4127" s="20">
        <v>23</v>
      </c>
      <c r="H4127" s="20">
        <v>360</v>
      </c>
      <c r="I4127" s="20">
        <v>545.6</v>
      </c>
      <c r="J4127" s="20">
        <v>2019</v>
      </c>
      <c r="K4127" s="20">
        <v>1</v>
      </c>
      <c r="L4127" s="20">
        <v>4</v>
      </c>
    </row>
    <row r="4128" spans="1:12" x14ac:dyDescent="0.3">
      <c r="A4128" s="21">
        <v>43486</v>
      </c>
      <c r="B4128" s="20" t="s">
        <v>770</v>
      </c>
      <c r="C4128" s="20" t="s">
        <v>771</v>
      </c>
      <c r="D4128" s="20" t="s">
        <v>759</v>
      </c>
      <c r="E4128" s="20">
        <v>14400</v>
      </c>
      <c r="F4128" s="20" t="s">
        <v>1099</v>
      </c>
      <c r="G4128" s="20">
        <v>40</v>
      </c>
      <c r="H4128" s="20">
        <v>360</v>
      </c>
      <c r="I4128" s="20">
        <v>889.85</v>
      </c>
      <c r="J4128" s="20">
        <v>2019</v>
      </c>
      <c r="K4128" s="20">
        <v>1</v>
      </c>
      <c r="L4128" s="20">
        <v>4</v>
      </c>
    </row>
    <row r="4129" spans="1:12" x14ac:dyDescent="0.3">
      <c r="A4129" s="21">
        <v>43486</v>
      </c>
      <c r="B4129" s="20" t="s">
        <v>773</v>
      </c>
      <c r="C4129" s="20" t="s">
        <v>774</v>
      </c>
      <c r="D4129" s="20" t="s">
        <v>759</v>
      </c>
      <c r="E4129" s="20">
        <v>15480</v>
      </c>
      <c r="F4129" s="20" t="s">
        <v>1100</v>
      </c>
      <c r="G4129" s="20">
        <v>43</v>
      </c>
      <c r="H4129" s="20">
        <v>360</v>
      </c>
      <c r="I4129" s="20">
        <v>971.75</v>
      </c>
      <c r="J4129" s="20">
        <v>2019</v>
      </c>
      <c r="K4129" s="20">
        <v>1</v>
      </c>
      <c r="L4129" s="20">
        <v>4</v>
      </c>
    </row>
    <row r="4130" spans="1:12" x14ac:dyDescent="0.3">
      <c r="A4130" s="21">
        <v>43486</v>
      </c>
      <c r="B4130" s="20" t="s">
        <v>826</v>
      </c>
      <c r="C4130" s="20" t="s">
        <v>827</v>
      </c>
      <c r="D4130" s="20" t="s">
        <v>759</v>
      </c>
      <c r="E4130" s="20">
        <v>20880</v>
      </c>
      <c r="F4130" s="20" t="s">
        <v>1094</v>
      </c>
      <c r="G4130" s="20">
        <v>58</v>
      </c>
      <c r="H4130" s="20">
        <v>360</v>
      </c>
      <c r="I4130" s="20">
        <v>1401.55</v>
      </c>
      <c r="J4130" s="20">
        <v>2019</v>
      </c>
      <c r="K4130" s="20">
        <v>1</v>
      </c>
      <c r="L4130" s="20">
        <v>4</v>
      </c>
    </row>
    <row r="4131" spans="1:12" x14ac:dyDescent="0.3">
      <c r="A4131" s="21">
        <v>43483</v>
      </c>
      <c r="B4131" s="20" t="s">
        <v>757</v>
      </c>
      <c r="C4131" s="20" t="s">
        <v>758</v>
      </c>
      <c r="D4131" s="20" t="s">
        <v>759</v>
      </c>
      <c r="E4131" s="20">
        <v>12960</v>
      </c>
      <c r="F4131" s="20" t="s">
        <v>1095</v>
      </c>
      <c r="G4131" s="20">
        <v>36</v>
      </c>
      <c r="H4131" s="20">
        <v>360</v>
      </c>
      <c r="I4131" s="20">
        <v>822.42</v>
      </c>
      <c r="J4131" s="20">
        <v>2019</v>
      </c>
      <c r="K4131" s="20">
        <v>1</v>
      </c>
      <c r="L4131" s="20">
        <v>3</v>
      </c>
    </row>
    <row r="4132" spans="1:12" x14ac:dyDescent="0.3">
      <c r="A4132" s="21">
        <v>43483</v>
      </c>
      <c r="B4132" s="20" t="s">
        <v>761</v>
      </c>
      <c r="C4132" s="20" t="s">
        <v>762</v>
      </c>
      <c r="D4132" s="20" t="s">
        <v>759</v>
      </c>
      <c r="E4132" s="20">
        <v>12600</v>
      </c>
      <c r="F4132" s="20" t="s">
        <v>1096</v>
      </c>
      <c r="G4132" s="20">
        <v>35</v>
      </c>
      <c r="H4132" s="20">
        <v>360</v>
      </c>
      <c r="I4132" s="20">
        <v>840.05</v>
      </c>
      <c r="J4132" s="20">
        <v>2019</v>
      </c>
      <c r="K4132" s="20">
        <v>1</v>
      </c>
      <c r="L4132" s="20">
        <v>3</v>
      </c>
    </row>
    <row r="4133" spans="1:12" x14ac:dyDescent="0.3">
      <c r="A4133" s="21">
        <v>43483</v>
      </c>
      <c r="B4133" s="20" t="s">
        <v>764</v>
      </c>
      <c r="C4133" s="20" t="s">
        <v>765</v>
      </c>
      <c r="D4133" s="20" t="s">
        <v>759</v>
      </c>
      <c r="E4133" s="20">
        <v>10440</v>
      </c>
      <c r="F4133" s="20" t="s">
        <v>1097</v>
      </c>
      <c r="G4133" s="20">
        <v>29</v>
      </c>
      <c r="H4133" s="20">
        <v>360</v>
      </c>
      <c r="I4133" s="20">
        <v>698.72</v>
      </c>
      <c r="J4133" s="20">
        <v>2019</v>
      </c>
      <c r="K4133" s="20">
        <v>1</v>
      </c>
      <c r="L4133" s="20">
        <v>3</v>
      </c>
    </row>
    <row r="4134" spans="1:12" x14ac:dyDescent="0.3">
      <c r="A4134" s="21">
        <v>43483</v>
      </c>
      <c r="B4134" s="20" t="s">
        <v>767</v>
      </c>
      <c r="C4134" s="20" t="s">
        <v>768</v>
      </c>
      <c r="D4134" s="20" t="s">
        <v>759</v>
      </c>
      <c r="E4134" s="20">
        <v>8640</v>
      </c>
      <c r="F4134" s="20" t="s">
        <v>1098</v>
      </c>
      <c r="G4134" s="20">
        <v>24</v>
      </c>
      <c r="H4134" s="20">
        <v>360</v>
      </c>
      <c r="I4134" s="20">
        <v>567.79999999999995</v>
      </c>
      <c r="J4134" s="20">
        <v>2019</v>
      </c>
      <c r="K4134" s="20">
        <v>1</v>
      </c>
      <c r="L4134" s="20">
        <v>3</v>
      </c>
    </row>
    <row r="4135" spans="1:12" x14ac:dyDescent="0.3">
      <c r="A4135" s="21">
        <v>43483</v>
      </c>
      <c r="B4135" s="20" t="s">
        <v>770</v>
      </c>
      <c r="C4135" s="20" t="s">
        <v>771</v>
      </c>
      <c r="D4135" s="20" t="s">
        <v>759</v>
      </c>
      <c r="E4135" s="20">
        <v>15120</v>
      </c>
      <c r="F4135" s="20" t="s">
        <v>1099</v>
      </c>
      <c r="G4135" s="20">
        <v>42</v>
      </c>
      <c r="H4135" s="20">
        <v>360</v>
      </c>
      <c r="I4135" s="20">
        <v>931.15</v>
      </c>
      <c r="J4135" s="20">
        <v>2019</v>
      </c>
      <c r="K4135" s="20">
        <v>1</v>
      </c>
      <c r="L4135" s="20">
        <v>3</v>
      </c>
    </row>
    <row r="4136" spans="1:12" x14ac:dyDescent="0.3">
      <c r="A4136" s="21">
        <v>43483</v>
      </c>
      <c r="B4136" s="20" t="s">
        <v>773</v>
      </c>
      <c r="C4136" s="20" t="s">
        <v>774</v>
      </c>
      <c r="D4136" s="20" t="s">
        <v>759</v>
      </c>
      <c r="E4136" s="20">
        <v>14040</v>
      </c>
      <c r="F4136" s="20" t="s">
        <v>1100</v>
      </c>
      <c r="G4136" s="20">
        <v>39</v>
      </c>
      <c r="H4136" s="20">
        <v>360</v>
      </c>
      <c r="I4136" s="20">
        <v>881.95</v>
      </c>
      <c r="J4136" s="20">
        <v>2019</v>
      </c>
      <c r="K4136" s="20">
        <v>1</v>
      </c>
      <c r="L4136" s="20">
        <v>3</v>
      </c>
    </row>
    <row r="4137" spans="1:12" x14ac:dyDescent="0.3">
      <c r="A4137" s="21">
        <v>43483</v>
      </c>
      <c r="B4137" s="20" t="s">
        <v>757</v>
      </c>
      <c r="C4137" s="20" t="s">
        <v>758</v>
      </c>
      <c r="D4137" s="20" t="s">
        <v>759</v>
      </c>
      <c r="E4137" s="20">
        <v>12960</v>
      </c>
      <c r="F4137" s="20" t="s">
        <v>1095</v>
      </c>
      <c r="G4137" s="20">
        <v>36</v>
      </c>
      <c r="H4137" s="20">
        <v>360</v>
      </c>
      <c r="I4137" s="20">
        <v>827.05</v>
      </c>
      <c r="J4137" s="20">
        <v>2019</v>
      </c>
      <c r="K4137" s="20">
        <v>1</v>
      </c>
      <c r="L4137" s="20">
        <v>3</v>
      </c>
    </row>
    <row r="4138" spans="1:12" x14ac:dyDescent="0.3">
      <c r="A4138" s="21">
        <v>43483</v>
      </c>
      <c r="B4138" s="20" t="s">
        <v>761</v>
      </c>
      <c r="C4138" s="20" t="s">
        <v>762</v>
      </c>
      <c r="D4138" s="20" t="s">
        <v>759</v>
      </c>
      <c r="E4138" s="20">
        <v>12600</v>
      </c>
      <c r="F4138" s="20" t="s">
        <v>1096</v>
      </c>
      <c r="G4138" s="20">
        <v>35</v>
      </c>
      <c r="H4138" s="20">
        <v>360</v>
      </c>
      <c r="I4138" s="20">
        <v>835.95</v>
      </c>
      <c r="J4138" s="20">
        <v>2019</v>
      </c>
      <c r="K4138" s="20">
        <v>1</v>
      </c>
      <c r="L4138" s="20">
        <v>3</v>
      </c>
    </row>
    <row r="4139" spans="1:12" x14ac:dyDescent="0.3">
      <c r="A4139" s="21">
        <v>43483</v>
      </c>
      <c r="B4139" s="20" t="s">
        <v>764</v>
      </c>
      <c r="C4139" s="20" t="s">
        <v>765</v>
      </c>
      <c r="D4139" s="20" t="s">
        <v>759</v>
      </c>
      <c r="E4139" s="20">
        <v>11520</v>
      </c>
      <c r="F4139" s="20" t="s">
        <v>1097</v>
      </c>
      <c r="G4139" s="20">
        <v>32</v>
      </c>
      <c r="H4139" s="20">
        <v>360</v>
      </c>
      <c r="I4139" s="20">
        <v>773.9</v>
      </c>
      <c r="J4139" s="20">
        <v>2019</v>
      </c>
      <c r="K4139" s="20">
        <v>1</v>
      </c>
      <c r="L4139" s="20">
        <v>3</v>
      </c>
    </row>
    <row r="4140" spans="1:12" x14ac:dyDescent="0.3">
      <c r="A4140" s="21">
        <v>43483</v>
      </c>
      <c r="B4140" s="20" t="s">
        <v>767</v>
      </c>
      <c r="C4140" s="20" t="s">
        <v>768</v>
      </c>
      <c r="D4140" s="20" t="s">
        <v>759</v>
      </c>
      <c r="E4140" s="20">
        <v>9000</v>
      </c>
      <c r="F4140" s="20" t="s">
        <v>1098</v>
      </c>
      <c r="G4140" s="20">
        <v>25</v>
      </c>
      <c r="H4140" s="20">
        <v>360</v>
      </c>
      <c r="I4140" s="20">
        <v>590.20000000000005</v>
      </c>
      <c r="J4140" s="20">
        <v>2019</v>
      </c>
      <c r="K4140" s="20">
        <v>1</v>
      </c>
      <c r="L4140" s="20">
        <v>3</v>
      </c>
    </row>
    <row r="4141" spans="1:12" x14ac:dyDescent="0.3">
      <c r="A4141" s="21">
        <v>43483</v>
      </c>
      <c r="B4141" s="20" t="s">
        <v>770</v>
      </c>
      <c r="C4141" s="20" t="s">
        <v>771</v>
      </c>
      <c r="D4141" s="20" t="s">
        <v>759</v>
      </c>
      <c r="E4141" s="20">
        <v>14760</v>
      </c>
      <c r="F4141" s="20" t="s">
        <v>1099</v>
      </c>
      <c r="G4141" s="20">
        <v>41</v>
      </c>
      <c r="H4141" s="20">
        <v>360</v>
      </c>
      <c r="I4141" s="20">
        <v>909.1</v>
      </c>
      <c r="J4141" s="20">
        <v>2019</v>
      </c>
      <c r="K4141" s="20">
        <v>1</v>
      </c>
      <c r="L4141" s="20">
        <v>3</v>
      </c>
    </row>
    <row r="4142" spans="1:12" x14ac:dyDescent="0.3">
      <c r="A4142" s="21">
        <v>43483</v>
      </c>
      <c r="B4142" s="20" t="s">
        <v>773</v>
      </c>
      <c r="C4142" s="20" t="s">
        <v>774</v>
      </c>
      <c r="D4142" s="20" t="s">
        <v>759</v>
      </c>
      <c r="E4142" s="20">
        <v>14400</v>
      </c>
      <c r="F4142" s="20" t="s">
        <v>1100</v>
      </c>
      <c r="G4142" s="20">
        <v>40</v>
      </c>
      <c r="H4142" s="20">
        <v>360</v>
      </c>
      <c r="I4142" s="20">
        <v>905</v>
      </c>
      <c r="J4142" s="20">
        <v>2019</v>
      </c>
      <c r="K4142" s="20">
        <v>1</v>
      </c>
      <c r="L4142" s="20">
        <v>3</v>
      </c>
    </row>
    <row r="4143" spans="1:12" x14ac:dyDescent="0.3">
      <c r="A4143" s="21">
        <v>43483</v>
      </c>
      <c r="B4143" s="20" t="s">
        <v>757</v>
      </c>
      <c r="C4143" s="20" t="s">
        <v>758</v>
      </c>
      <c r="D4143" s="20" t="s">
        <v>759</v>
      </c>
      <c r="E4143" s="20">
        <v>12600</v>
      </c>
      <c r="F4143" s="20" t="s">
        <v>1095</v>
      </c>
      <c r="G4143" s="20">
        <v>35</v>
      </c>
      <c r="H4143" s="20">
        <v>360</v>
      </c>
      <c r="I4143" s="20">
        <v>798</v>
      </c>
      <c r="J4143" s="20">
        <v>2019</v>
      </c>
      <c r="K4143" s="20">
        <v>1</v>
      </c>
      <c r="L4143" s="20">
        <v>3</v>
      </c>
    </row>
    <row r="4144" spans="1:12" x14ac:dyDescent="0.3">
      <c r="A4144" s="21">
        <v>43483</v>
      </c>
      <c r="B4144" s="20" t="s">
        <v>761</v>
      </c>
      <c r="C4144" s="20" t="s">
        <v>762</v>
      </c>
      <c r="D4144" s="20" t="s">
        <v>759</v>
      </c>
      <c r="E4144" s="20">
        <v>12600</v>
      </c>
      <c r="F4144" s="20" t="s">
        <v>1096</v>
      </c>
      <c r="G4144" s="20">
        <v>35</v>
      </c>
      <c r="H4144" s="20">
        <v>360</v>
      </c>
      <c r="I4144" s="20">
        <v>861.05</v>
      </c>
      <c r="J4144" s="20">
        <v>2019</v>
      </c>
      <c r="K4144" s="20">
        <v>1</v>
      </c>
      <c r="L4144" s="20">
        <v>3</v>
      </c>
    </row>
    <row r="4145" spans="1:12" x14ac:dyDescent="0.3">
      <c r="A4145" s="21">
        <v>43483</v>
      </c>
      <c r="B4145" s="20" t="s">
        <v>764</v>
      </c>
      <c r="C4145" s="20" t="s">
        <v>765</v>
      </c>
      <c r="D4145" s="20" t="s">
        <v>759</v>
      </c>
      <c r="E4145" s="20">
        <v>10800</v>
      </c>
      <c r="F4145" s="20" t="s">
        <v>1097</v>
      </c>
      <c r="G4145" s="20">
        <v>30</v>
      </c>
      <c r="H4145" s="20">
        <v>360</v>
      </c>
      <c r="I4145" s="20">
        <v>723.85</v>
      </c>
      <c r="J4145" s="20">
        <v>2019</v>
      </c>
      <c r="K4145" s="20">
        <v>1</v>
      </c>
      <c r="L4145" s="20">
        <v>3</v>
      </c>
    </row>
    <row r="4146" spans="1:12" x14ac:dyDescent="0.3">
      <c r="A4146" s="21">
        <v>43483</v>
      </c>
      <c r="B4146" s="20" t="s">
        <v>767</v>
      </c>
      <c r="C4146" s="20" t="s">
        <v>768</v>
      </c>
      <c r="D4146" s="20" t="s">
        <v>759</v>
      </c>
      <c r="E4146" s="20">
        <v>8640</v>
      </c>
      <c r="F4146" s="20" t="s">
        <v>1098</v>
      </c>
      <c r="G4146" s="20">
        <v>24</v>
      </c>
      <c r="H4146" s="20">
        <v>360</v>
      </c>
      <c r="I4146" s="20">
        <v>568.4</v>
      </c>
      <c r="J4146" s="20">
        <v>2019</v>
      </c>
      <c r="K4146" s="20">
        <v>1</v>
      </c>
      <c r="L4146" s="20">
        <v>3</v>
      </c>
    </row>
    <row r="4147" spans="1:12" x14ac:dyDescent="0.3">
      <c r="A4147" s="21">
        <v>43483</v>
      </c>
      <c r="B4147" s="20" t="s">
        <v>770</v>
      </c>
      <c r="C4147" s="20" t="s">
        <v>771</v>
      </c>
      <c r="D4147" s="20" t="s">
        <v>759</v>
      </c>
      <c r="E4147" s="20">
        <v>14760</v>
      </c>
      <c r="F4147" s="20" t="s">
        <v>1099</v>
      </c>
      <c r="G4147" s="20">
        <v>41</v>
      </c>
      <c r="H4147" s="20">
        <v>360</v>
      </c>
      <c r="I4147" s="20">
        <v>905.2</v>
      </c>
      <c r="J4147" s="20">
        <v>2019</v>
      </c>
      <c r="K4147" s="20">
        <v>1</v>
      </c>
      <c r="L4147" s="20">
        <v>3</v>
      </c>
    </row>
    <row r="4148" spans="1:12" x14ac:dyDescent="0.3">
      <c r="A4148" s="21">
        <v>43483</v>
      </c>
      <c r="B4148" s="20" t="s">
        <v>773</v>
      </c>
      <c r="C4148" s="20" t="s">
        <v>774</v>
      </c>
      <c r="D4148" s="20" t="s">
        <v>759</v>
      </c>
      <c r="E4148" s="20">
        <v>14400</v>
      </c>
      <c r="F4148" s="20" t="s">
        <v>1100</v>
      </c>
      <c r="G4148" s="20">
        <v>40</v>
      </c>
      <c r="H4148" s="20">
        <v>360</v>
      </c>
      <c r="I4148" s="20">
        <v>904.5</v>
      </c>
      <c r="J4148" s="20">
        <v>2019</v>
      </c>
      <c r="K4148" s="20">
        <v>1</v>
      </c>
      <c r="L4148" s="20">
        <v>3</v>
      </c>
    </row>
    <row r="4149" spans="1:12" x14ac:dyDescent="0.3">
      <c r="A4149" s="21">
        <v>43481</v>
      </c>
      <c r="B4149" s="20" t="s">
        <v>757</v>
      </c>
      <c r="C4149" s="20" t="s">
        <v>758</v>
      </c>
      <c r="D4149" s="20" t="s">
        <v>759</v>
      </c>
      <c r="E4149" s="20">
        <v>14400</v>
      </c>
      <c r="F4149" s="20" t="s">
        <v>1095</v>
      </c>
      <c r="G4149" s="20">
        <v>40</v>
      </c>
      <c r="H4149" s="20">
        <v>360</v>
      </c>
      <c r="I4149" s="20">
        <v>914.5</v>
      </c>
      <c r="J4149" s="20">
        <v>2019</v>
      </c>
      <c r="K4149" s="20">
        <v>1</v>
      </c>
      <c r="L4149" s="20">
        <v>3</v>
      </c>
    </row>
    <row r="4150" spans="1:12" x14ac:dyDescent="0.3">
      <c r="A4150" s="21">
        <v>43481</v>
      </c>
      <c r="B4150" s="20" t="s">
        <v>761</v>
      </c>
      <c r="C4150" s="20" t="s">
        <v>762</v>
      </c>
      <c r="D4150" s="20" t="s">
        <v>759</v>
      </c>
      <c r="E4150" s="20">
        <v>13680</v>
      </c>
      <c r="F4150" s="20" t="s">
        <v>1096</v>
      </c>
      <c r="G4150" s="20">
        <v>38</v>
      </c>
      <c r="H4150" s="20">
        <v>360</v>
      </c>
      <c r="I4150" s="20">
        <v>939.6</v>
      </c>
      <c r="J4150" s="20">
        <v>2019</v>
      </c>
      <c r="K4150" s="20">
        <v>1</v>
      </c>
      <c r="L4150" s="20">
        <v>3</v>
      </c>
    </row>
    <row r="4151" spans="1:12" x14ac:dyDescent="0.3">
      <c r="A4151" s="21">
        <v>43481</v>
      </c>
      <c r="B4151" s="20" t="s">
        <v>764</v>
      </c>
      <c r="C4151" s="20" t="s">
        <v>765</v>
      </c>
      <c r="D4151" s="20" t="s">
        <v>759</v>
      </c>
      <c r="E4151" s="20">
        <v>10800</v>
      </c>
      <c r="F4151" s="20" t="s">
        <v>1097</v>
      </c>
      <c r="G4151" s="20">
        <v>30</v>
      </c>
      <c r="H4151" s="20">
        <v>360</v>
      </c>
      <c r="I4151" s="20">
        <v>728.55</v>
      </c>
      <c r="J4151" s="20">
        <v>2019</v>
      </c>
      <c r="K4151" s="20">
        <v>1</v>
      </c>
      <c r="L4151" s="20">
        <v>3</v>
      </c>
    </row>
    <row r="4152" spans="1:12" x14ac:dyDescent="0.3">
      <c r="A4152" s="21">
        <v>43481</v>
      </c>
      <c r="B4152" s="20" t="s">
        <v>767</v>
      </c>
      <c r="C4152" s="20" t="s">
        <v>768</v>
      </c>
      <c r="D4152" s="20" t="s">
        <v>759</v>
      </c>
      <c r="E4152" s="20">
        <v>9000</v>
      </c>
      <c r="F4152" s="20" t="s">
        <v>1098</v>
      </c>
      <c r="G4152" s="20">
        <v>25</v>
      </c>
      <c r="H4152" s="20">
        <v>360</v>
      </c>
      <c r="I4152" s="20">
        <v>593.70000000000005</v>
      </c>
      <c r="J4152" s="20">
        <v>2019</v>
      </c>
      <c r="K4152" s="20">
        <v>1</v>
      </c>
      <c r="L4152" s="20">
        <v>3</v>
      </c>
    </row>
    <row r="4153" spans="1:12" x14ac:dyDescent="0.3">
      <c r="A4153" s="21">
        <v>43481</v>
      </c>
      <c r="B4153" s="20" t="s">
        <v>770</v>
      </c>
      <c r="C4153" s="20" t="s">
        <v>771</v>
      </c>
      <c r="D4153" s="20" t="s">
        <v>759</v>
      </c>
      <c r="E4153" s="20">
        <v>19440</v>
      </c>
      <c r="F4153" s="20" t="s">
        <v>1099</v>
      </c>
      <c r="G4153" s="20">
        <v>54</v>
      </c>
      <c r="H4153" s="20">
        <v>360</v>
      </c>
      <c r="I4153" s="20">
        <v>1194.45</v>
      </c>
      <c r="J4153" s="20">
        <v>2019</v>
      </c>
      <c r="K4153" s="20">
        <v>1</v>
      </c>
      <c r="L4153" s="20">
        <v>3</v>
      </c>
    </row>
    <row r="4154" spans="1:12" x14ac:dyDescent="0.3">
      <c r="A4154" s="21">
        <v>43481</v>
      </c>
      <c r="B4154" s="20" t="s">
        <v>773</v>
      </c>
      <c r="C4154" s="20" t="s">
        <v>774</v>
      </c>
      <c r="D4154" s="20" t="s">
        <v>759</v>
      </c>
      <c r="E4154" s="20">
        <v>14400</v>
      </c>
      <c r="F4154" s="20" t="s">
        <v>1100</v>
      </c>
      <c r="G4154" s="20">
        <v>40</v>
      </c>
      <c r="H4154" s="20">
        <v>360</v>
      </c>
      <c r="I4154" s="20">
        <v>904.13</v>
      </c>
      <c r="J4154" s="20">
        <v>2019</v>
      </c>
      <c r="K4154" s="20">
        <v>1</v>
      </c>
      <c r="L4154" s="20">
        <v>3</v>
      </c>
    </row>
    <row r="4155" spans="1:12" x14ac:dyDescent="0.3">
      <c r="A4155" s="21">
        <v>43480</v>
      </c>
      <c r="B4155" s="20" t="s">
        <v>826</v>
      </c>
      <c r="C4155" s="20" t="s">
        <v>827</v>
      </c>
      <c r="D4155" s="20" t="s">
        <v>759</v>
      </c>
      <c r="E4155" s="20">
        <v>14040</v>
      </c>
      <c r="F4155" s="20" t="s">
        <v>1101</v>
      </c>
      <c r="G4155" s="20">
        <v>39</v>
      </c>
      <c r="H4155" s="20">
        <v>360</v>
      </c>
      <c r="I4155" s="20">
        <v>953.82</v>
      </c>
      <c r="J4155" s="20">
        <v>2019</v>
      </c>
      <c r="K4155" s="20">
        <v>1</v>
      </c>
      <c r="L4155" s="20">
        <v>3</v>
      </c>
    </row>
    <row r="4156" spans="1:12" x14ac:dyDescent="0.3">
      <c r="A4156" s="21">
        <v>43480</v>
      </c>
      <c r="B4156" s="20" t="s">
        <v>757</v>
      </c>
      <c r="C4156" s="20" t="s">
        <v>758</v>
      </c>
      <c r="D4156" s="20" t="s">
        <v>759</v>
      </c>
      <c r="E4156" s="20">
        <v>11880</v>
      </c>
      <c r="F4156" s="20" t="s">
        <v>1102</v>
      </c>
      <c r="G4156" s="20">
        <v>33</v>
      </c>
      <c r="H4156" s="20">
        <v>360</v>
      </c>
      <c r="I4156" s="20">
        <v>761</v>
      </c>
      <c r="J4156" s="20">
        <v>2019</v>
      </c>
      <c r="K4156" s="20">
        <v>1</v>
      </c>
      <c r="L4156" s="20">
        <v>3</v>
      </c>
    </row>
    <row r="4157" spans="1:12" x14ac:dyDescent="0.3">
      <c r="A4157" s="21">
        <v>43480</v>
      </c>
      <c r="B4157" s="20" t="s">
        <v>761</v>
      </c>
      <c r="C4157" s="20" t="s">
        <v>762</v>
      </c>
      <c r="D4157" s="20" t="s">
        <v>759</v>
      </c>
      <c r="E4157" s="20">
        <v>9720</v>
      </c>
      <c r="F4157" s="20" t="s">
        <v>1139</v>
      </c>
      <c r="G4157" s="20">
        <v>27</v>
      </c>
      <c r="H4157" s="20">
        <v>360</v>
      </c>
      <c r="I4157" s="20">
        <v>678.28</v>
      </c>
      <c r="J4157" s="20">
        <v>2019</v>
      </c>
      <c r="K4157" s="20">
        <v>1</v>
      </c>
      <c r="L4157" s="20">
        <v>3</v>
      </c>
    </row>
    <row r="4158" spans="1:12" x14ac:dyDescent="0.3">
      <c r="A4158" s="21">
        <v>43480</v>
      </c>
      <c r="B4158" s="20" t="s">
        <v>764</v>
      </c>
      <c r="C4158" s="20" t="s">
        <v>765</v>
      </c>
      <c r="D4158" s="20" t="s">
        <v>759</v>
      </c>
      <c r="E4158" s="20">
        <v>9000</v>
      </c>
      <c r="F4158" s="20" t="s">
        <v>1103</v>
      </c>
      <c r="G4158" s="20">
        <v>25</v>
      </c>
      <c r="H4158" s="20">
        <v>360</v>
      </c>
      <c r="I4158" s="20">
        <v>607.5</v>
      </c>
      <c r="J4158" s="20">
        <v>2019</v>
      </c>
      <c r="K4158" s="20">
        <v>1</v>
      </c>
      <c r="L4158" s="20">
        <v>3</v>
      </c>
    </row>
    <row r="4159" spans="1:12" x14ac:dyDescent="0.3">
      <c r="A4159" s="21">
        <v>43480</v>
      </c>
      <c r="B4159" s="20" t="s">
        <v>767</v>
      </c>
      <c r="C4159" s="20" t="s">
        <v>768</v>
      </c>
      <c r="D4159" s="20" t="s">
        <v>759</v>
      </c>
      <c r="E4159" s="20">
        <v>6840</v>
      </c>
      <c r="F4159" s="20" t="s">
        <v>1104</v>
      </c>
      <c r="G4159" s="20">
        <v>19</v>
      </c>
      <c r="H4159" s="20">
        <v>360</v>
      </c>
      <c r="I4159" s="20">
        <v>448.85</v>
      </c>
      <c r="J4159" s="20">
        <v>2019</v>
      </c>
      <c r="K4159" s="20">
        <v>1</v>
      </c>
      <c r="L4159" s="20">
        <v>3</v>
      </c>
    </row>
    <row r="4160" spans="1:12" x14ac:dyDescent="0.3">
      <c r="A4160" s="21">
        <v>43480</v>
      </c>
      <c r="B4160" s="20" t="s">
        <v>770</v>
      </c>
      <c r="C4160" s="20" t="s">
        <v>771</v>
      </c>
      <c r="D4160" s="20" t="s">
        <v>759</v>
      </c>
      <c r="E4160" s="20">
        <v>10080</v>
      </c>
      <c r="F4160" s="20" t="s">
        <v>1105</v>
      </c>
      <c r="G4160" s="20">
        <v>28</v>
      </c>
      <c r="H4160" s="20">
        <v>360</v>
      </c>
      <c r="I4160" s="20">
        <v>603.79999999999995</v>
      </c>
      <c r="J4160" s="20">
        <v>2019</v>
      </c>
      <c r="K4160" s="20">
        <v>1</v>
      </c>
      <c r="L4160" s="20">
        <v>3</v>
      </c>
    </row>
    <row r="4161" spans="1:12" x14ac:dyDescent="0.3">
      <c r="A4161" s="21">
        <v>43480</v>
      </c>
      <c r="B4161" s="20" t="s">
        <v>773</v>
      </c>
      <c r="C4161" s="20" t="s">
        <v>774</v>
      </c>
      <c r="D4161" s="20" t="s">
        <v>759</v>
      </c>
      <c r="E4161" s="20">
        <v>13320</v>
      </c>
      <c r="F4161" s="20" t="s">
        <v>1106</v>
      </c>
      <c r="G4161" s="20">
        <v>37</v>
      </c>
      <c r="H4161" s="20">
        <v>360</v>
      </c>
      <c r="I4161" s="20">
        <v>832.45</v>
      </c>
      <c r="J4161" s="20">
        <v>2019</v>
      </c>
      <c r="K4161" s="20">
        <v>1</v>
      </c>
      <c r="L4161" s="20">
        <v>3</v>
      </c>
    </row>
    <row r="4162" spans="1:12" x14ac:dyDescent="0.3">
      <c r="A4162" s="21">
        <v>43479</v>
      </c>
      <c r="B4162" s="20" t="s">
        <v>757</v>
      </c>
      <c r="C4162" s="20" t="s">
        <v>758</v>
      </c>
      <c r="D4162" s="20" t="s">
        <v>759</v>
      </c>
      <c r="E4162" s="20">
        <v>12600</v>
      </c>
      <c r="F4162" s="20" t="s">
        <v>1102</v>
      </c>
      <c r="G4162" s="20">
        <v>35</v>
      </c>
      <c r="H4162" s="20">
        <v>360</v>
      </c>
      <c r="I4162" s="20">
        <v>809.64</v>
      </c>
      <c r="J4162" s="20">
        <v>2019</v>
      </c>
      <c r="K4162" s="20">
        <v>1</v>
      </c>
      <c r="L4162" s="20">
        <v>3</v>
      </c>
    </row>
    <row r="4163" spans="1:12" x14ac:dyDescent="0.3">
      <c r="A4163" s="21">
        <v>43479</v>
      </c>
      <c r="B4163" s="20" t="s">
        <v>761</v>
      </c>
      <c r="C4163" s="20" t="s">
        <v>762</v>
      </c>
      <c r="D4163" s="20" t="s">
        <v>759</v>
      </c>
      <c r="E4163" s="20">
        <v>11880</v>
      </c>
      <c r="F4163" s="20" t="s">
        <v>1139</v>
      </c>
      <c r="G4163" s="20">
        <v>33</v>
      </c>
      <c r="H4163" s="20">
        <v>360</v>
      </c>
      <c r="I4163" s="20">
        <v>827.5</v>
      </c>
      <c r="J4163" s="20">
        <v>2019</v>
      </c>
      <c r="K4163" s="20">
        <v>1</v>
      </c>
      <c r="L4163" s="20">
        <v>3</v>
      </c>
    </row>
    <row r="4164" spans="1:12" x14ac:dyDescent="0.3">
      <c r="A4164" s="21">
        <v>43479</v>
      </c>
      <c r="B4164" s="20" t="s">
        <v>764</v>
      </c>
      <c r="C4164" s="20" t="s">
        <v>765</v>
      </c>
      <c r="D4164" s="20" t="s">
        <v>759</v>
      </c>
      <c r="E4164" s="20">
        <v>11160</v>
      </c>
      <c r="F4164" s="20" t="s">
        <v>1103</v>
      </c>
      <c r="G4164" s="20">
        <v>31</v>
      </c>
      <c r="H4164" s="20">
        <v>360</v>
      </c>
      <c r="I4164" s="20">
        <v>752.95</v>
      </c>
      <c r="J4164" s="20">
        <v>2019</v>
      </c>
      <c r="K4164" s="20">
        <v>1</v>
      </c>
      <c r="L4164" s="20">
        <v>3</v>
      </c>
    </row>
    <row r="4165" spans="1:12" x14ac:dyDescent="0.3">
      <c r="A4165" s="21">
        <v>43479</v>
      </c>
      <c r="B4165" s="20" t="s">
        <v>767</v>
      </c>
      <c r="C4165" s="20" t="s">
        <v>768</v>
      </c>
      <c r="D4165" s="20" t="s">
        <v>759</v>
      </c>
      <c r="E4165" s="20">
        <v>8640</v>
      </c>
      <c r="F4165" s="20" t="s">
        <v>1104</v>
      </c>
      <c r="G4165" s="20">
        <v>24</v>
      </c>
      <c r="H4165" s="20">
        <v>360</v>
      </c>
      <c r="I4165" s="20">
        <v>575.66</v>
      </c>
      <c r="J4165" s="20">
        <v>2019</v>
      </c>
      <c r="K4165" s="20">
        <v>1</v>
      </c>
      <c r="L4165" s="20">
        <v>3</v>
      </c>
    </row>
    <row r="4166" spans="1:12" x14ac:dyDescent="0.3">
      <c r="A4166" s="21">
        <v>43479</v>
      </c>
      <c r="B4166" s="20" t="s">
        <v>770</v>
      </c>
      <c r="C4166" s="20" t="s">
        <v>771</v>
      </c>
      <c r="D4166" s="20" t="s">
        <v>759</v>
      </c>
      <c r="E4166" s="20">
        <v>15120</v>
      </c>
      <c r="F4166" s="20" t="s">
        <v>1105</v>
      </c>
      <c r="G4166" s="20">
        <v>42</v>
      </c>
      <c r="H4166" s="20">
        <v>360</v>
      </c>
      <c r="I4166" s="20">
        <v>929.75</v>
      </c>
      <c r="J4166" s="20">
        <v>2019</v>
      </c>
      <c r="K4166" s="20">
        <v>1</v>
      </c>
      <c r="L4166" s="20">
        <v>3</v>
      </c>
    </row>
    <row r="4167" spans="1:12" x14ac:dyDescent="0.3">
      <c r="A4167" s="21">
        <v>43479</v>
      </c>
      <c r="B4167" s="20" t="s">
        <v>773</v>
      </c>
      <c r="C4167" s="20" t="s">
        <v>774</v>
      </c>
      <c r="D4167" s="20" t="s">
        <v>759</v>
      </c>
      <c r="E4167" s="20">
        <v>14040</v>
      </c>
      <c r="F4167" s="20" t="s">
        <v>1106</v>
      </c>
      <c r="G4167" s="20">
        <v>39</v>
      </c>
      <c r="H4167" s="20">
        <v>360</v>
      </c>
      <c r="I4167" s="20">
        <v>886.2</v>
      </c>
      <c r="J4167" s="20">
        <v>2019</v>
      </c>
      <c r="K4167" s="20">
        <v>1</v>
      </c>
      <c r="L4167" s="20">
        <v>3</v>
      </c>
    </row>
    <row r="4168" spans="1:12" x14ac:dyDescent="0.3">
      <c r="A4168" s="21">
        <v>43477</v>
      </c>
      <c r="B4168" s="20" t="s">
        <v>757</v>
      </c>
      <c r="C4168" s="20" t="s">
        <v>758</v>
      </c>
      <c r="D4168" s="20" t="s">
        <v>759</v>
      </c>
      <c r="E4168" s="20">
        <v>12600</v>
      </c>
      <c r="F4168" s="20" t="s">
        <v>1102</v>
      </c>
      <c r="G4168" s="20">
        <v>35</v>
      </c>
      <c r="H4168" s="20">
        <v>360</v>
      </c>
      <c r="I4168" s="20">
        <v>804.1</v>
      </c>
      <c r="J4168" s="20">
        <v>2019</v>
      </c>
      <c r="K4168" s="20">
        <v>1</v>
      </c>
      <c r="L4168" s="20">
        <v>2</v>
      </c>
    </row>
    <row r="4169" spans="1:12" x14ac:dyDescent="0.3">
      <c r="A4169" s="21">
        <v>43477</v>
      </c>
      <c r="B4169" s="20" t="s">
        <v>761</v>
      </c>
      <c r="C4169" s="20" t="s">
        <v>762</v>
      </c>
      <c r="D4169" s="20" t="s">
        <v>759</v>
      </c>
      <c r="E4169" s="20">
        <v>12600</v>
      </c>
      <c r="F4169" s="20" t="s">
        <v>1139</v>
      </c>
      <c r="G4169" s="20">
        <v>35</v>
      </c>
      <c r="H4169" s="20">
        <v>360</v>
      </c>
      <c r="I4169" s="20">
        <v>871.65</v>
      </c>
      <c r="J4169" s="20">
        <v>2019</v>
      </c>
      <c r="K4169" s="20">
        <v>1</v>
      </c>
      <c r="L4169" s="20">
        <v>2</v>
      </c>
    </row>
    <row r="4170" spans="1:12" x14ac:dyDescent="0.3">
      <c r="A4170" s="21">
        <v>43477</v>
      </c>
      <c r="B4170" s="20" t="s">
        <v>764</v>
      </c>
      <c r="C4170" s="20" t="s">
        <v>765</v>
      </c>
      <c r="D4170" s="20" t="s">
        <v>759</v>
      </c>
      <c r="E4170" s="20">
        <v>10440</v>
      </c>
      <c r="F4170" s="20" t="s">
        <v>1103</v>
      </c>
      <c r="G4170" s="20">
        <v>29</v>
      </c>
      <c r="H4170" s="20">
        <v>360</v>
      </c>
      <c r="I4170" s="20">
        <v>703.91</v>
      </c>
      <c r="J4170" s="20">
        <v>2019</v>
      </c>
      <c r="K4170" s="20">
        <v>1</v>
      </c>
      <c r="L4170" s="20">
        <v>2</v>
      </c>
    </row>
    <row r="4171" spans="1:12" x14ac:dyDescent="0.3">
      <c r="A4171" s="21">
        <v>43477</v>
      </c>
      <c r="B4171" s="20" t="s">
        <v>767</v>
      </c>
      <c r="C4171" s="20" t="s">
        <v>768</v>
      </c>
      <c r="D4171" s="20" t="s">
        <v>759</v>
      </c>
      <c r="E4171" s="20">
        <v>8640</v>
      </c>
      <c r="F4171" s="20" t="s">
        <v>1104</v>
      </c>
      <c r="G4171" s="20">
        <v>24</v>
      </c>
      <c r="H4171" s="20">
        <v>360</v>
      </c>
      <c r="I4171" s="20">
        <v>573.79999999999995</v>
      </c>
      <c r="J4171" s="20">
        <v>2019</v>
      </c>
      <c r="K4171" s="20">
        <v>1</v>
      </c>
      <c r="L4171" s="20">
        <v>2</v>
      </c>
    </row>
    <row r="4172" spans="1:12" x14ac:dyDescent="0.3">
      <c r="A4172" s="21">
        <v>43477</v>
      </c>
      <c r="B4172" s="20" t="s">
        <v>770</v>
      </c>
      <c r="C4172" s="20" t="s">
        <v>771</v>
      </c>
      <c r="D4172" s="20" t="s">
        <v>759</v>
      </c>
      <c r="E4172" s="20">
        <v>15480</v>
      </c>
      <c r="F4172" s="20" t="s">
        <v>1105</v>
      </c>
      <c r="G4172" s="20">
        <v>43</v>
      </c>
      <c r="H4172" s="20">
        <v>360</v>
      </c>
      <c r="I4172" s="20">
        <v>943.55</v>
      </c>
      <c r="J4172" s="20">
        <v>2019</v>
      </c>
      <c r="K4172" s="20">
        <v>1</v>
      </c>
      <c r="L4172" s="20">
        <v>2</v>
      </c>
    </row>
    <row r="4173" spans="1:12" x14ac:dyDescent="0.3">
      <c r="A4173" s="21">
        <v>43477</v>
      </c>
      <c r="B4173" s="20" t="s">
        <v>773</v>
      </c>
      <c r="C4173" s="20" t="s">
        <v>774</v>
      </c>
      <c r="D4173" s="20" t="s">
        <v>759</v>
      </c>
      <c r="E4173" s="20">
        <v>14040</v>
      </c>
      <c r="F4173" s="20" t="s">
        <v>1106</v>
      </c>
      <c r="G4173" s="20">
        <v>39</v>
      </c>
      <c r="H4173" s="20">
        <v>360</v>
      </c>
      <c r="I4173" s="20">
        <v>883.05</v>
      </c>
      <c r="J4173" s="20">
        <v>2019</v>
      </c>
      <c r="K4173" s="20">
        <v>1</v>
      </c>
      <c r="L4173" s="20">
        <v>2</v>
      </c>
    </row>
    <row r="4174" spans="1:12" x14ac:dyDescent="0.3">
      <c r="A4174" s="21">
        <v>43477</v>
      </c>
      <c r="B4174" s="20" t="s">
        <v>757</v>
      </c>
      <c r="C4174" s="20" t="s">
        <v>758</v>
      </c>
      <c r="D4174" s="20" t="s">
        <v>759</v>
      </c>
      <c r="E4174" s="20">
        <v>13680</v>
      </c>
      <c r="F4174" s="20" t="s">
        <v>1102</v>
      </c>
      <c r="G4174" s="20">
        <v>38</v>
      </c>
      <c r="H4174" s="20">
        <v>360</v>
      </c>
      <c r="I4174" s="20">
        <v>870.85</v>
      </c>
      <c r="J4174" s="20">
        <v>2019</v>
      </c>
      <c r="K4174" s="20">
        <v>1</v>
      </c>
      <c r="L4174" s="20">
        <v>2</v>
      </c>
    </row>
    <row r="4175" spans="1:12" x14ac:dyDescent="0.3">
      <c r="A4175" s="21">
        <v>43477</v>
      </c>
      <c r="B4175" s="20" t="s">
        <v>761</v>
      </c>
      <c r="C4175" s="20" t="s">
        <v>762</v>
      </c>
      <c r="D4175" s="20" t="s">
        <v>759</v>
      </c>
      <c r="E4175" s="20">
        <v>12240</v>
      </c>
      <c r="F4175" s="20" t="s">
        <v>1139</v>
      </c>
      <c r="G4175" s="20">
        <v>34</v>
      </c>
      <c r="H4175" s="20">
        <v>360</v>
      </c>
      <c r="I4175" s="20">
        <v>839.3</v>
      </c>
      <c r="J4175" s="20">
        <v>2019</v>
      </c>
      <c r="K4175" s="20">
        <v>1</v>
      </c>
      <c r="L4175" s="20">
        <v>2</v>
      </c>
    </row>
    <row r="4176" spans="1:12" x14ac:dyDescent="0.3">
      <c r="A4176" s="21">
        <v>43477</v>
      </c>
      <c r="B4176" s="20" t="s">
        <v>764</v>
      </c>
      <c r="C4176" s="20" t="s">
        <v>765</v>
      </c>
      <c r="D4176" s="20" t="s">
        <v>759</v>
      </c>
      <c r="E4176" s="20">
        <v>11160</v>
      </c>
      <c r="F4176" s="20" t="s">
        <v>1103</v>
      </c>
      <c r="G4176" s="20">
        <v>31</v>
      </c>
      <c r="H4176" s="20">
        <v>360</v>
      </c>
      <c r="I4176" s="20">
        <v>742.8</v>
      </c>
      <c r="J4176" s="20">
        <v>2019</v>
      </c>
      <c r="K4176" s="20">
        <v>1</v>
      </c>
      <c r="L4176" s="20">
        <v>2</v>
      </c>
    </row>
    <row r="4177" spans="1:12" x14ac:dyDescent="0.3">
      <c r="A4177" s="21">
        <v>43477</v>
      </c>
      <c r="B4177" s="20" t="s">
        <v>767</v>
      </c>
      <c r="C4177" s="20" t="s">
        <v>768</v>
      </c>
      <c r="D4177" s="20" t="s">
        <v>759</v>
      </c>
      <c r="E4177" s="20">
        <v>8640</v>
      </c>
      <c r="F4177" s="20" t="s">
        <v>1104</v>
      </c>
      <c r="G4177" s="20">
        <v>24</v>
      </c>
      <c r="H4177" s="20">
        <v>360</v>
      </c>
      <c r="I4177" s="20">
        <v>572.45000000000005</v>
      </c>
      <c r="J4177" s="20">
        <v>2019</v>
      </c>
      <c r="K4177" s="20">
        <v>1</v>
      </c>
      <c r="L4177" s="20">
        <v>2</v>
      </c>
    </row>
    <row r="4178" spans="1:12" x14ac:dyDescent="0.3">
      <c r="A4178" s="21">
        <v>43477</v>
      </c>
      <c r="B4178" s="20" t="s">
        <v>770</v>
      </c>
      <c r="C4178" s="20" t="s">
        <v>771</v>
      </c>
      <c r="D4178" s="20" t="s">
        <v>759</v>
      </c>
      <c r="E4178" s="20">
        <v>14400</v>
      </c>
      <c r="F4178" s="20" t="s">
        <v>1105</v>
      </c>
      <c r="G4178" s="20">
        <v>40</v>
      </c>
      <c r="H4178" s="20">
        <v>360</v>
      </c>
      <c r="I4178" s="20">
        <v>872.8</v>
      </c>
      <c r="J4178" s="20">
        <v>2019</v>
      </c>
      <c r="K4178" s="20">
        <v>1</v>
      </c>
      <c r="L4178" s="20">
        <v>2</v>
      </c>
    </row>
    <row r="4179" spans="1:12" x14ac:dyDescent="0.3">
      <c r="A4179" s="21">
        <v>43477</v>
      </c>
      <c r="B4179" s="20" t="s">
        <v>773</v>
      </c>
      <c r="C4179" s="20" t="s">
        <v>774</v>
      </c>
      <c r="D4179" s="20" t="s">
        <v>759</v>
      </c>
      <c r="E4179" s="20">
        <v>14400</v>
      </c>
      <c r="F4179" s="20" t="s">
        <v>1106</v>
      </c>
      <c r="G4179" s="20">
        <v>40</v>
      </c>
      <c r="H4179" s="20">
        <v>360</v>
      </c>
      <c r="I4179" s="20">
        <v>900.61</v>
      </c>
      <c r="J4179" s="20">
        <v>2019</v>
      </c>
      <c r="K4179" s="20">
        <v>1</v>
      </c>
      <c r="L4179" s="20">
        <v>2</v>
      </c>
    </row>
    <row r="4180" spans="1:12" x14ac:dyDescent="0.3">
      <c r="A4180" s="21">
        <v>43476</v>
      </c>
      <c r="B4180" s="20" t="s">
        <v>826</v>
      </c>
      <c r="C4180" s="20" t="s">
        <v>827</v>
      </c>
      <c r="D4180" s="20" t="s">
        <v>759</v>
      </c>
      <c r="E4180" s="20">
        <v>6480</v>
      </c>
      <c r="F4180" s="20" t="s">
        <v>1101</v>
      </c>
      <c r="G4180" s="20">
        <v>18</v>
      </c>
      <c r="H4180" s="20">
        <v>360</v>
      </c>
      <c r="I4180" s="20">
        <v>421.18</v>
      </c>
      <c r="J4180" s="20">
        <v>2019</v>
      </c>
      <c r="K4180" s="20">
        <v>1</v>
      </c>
      <c r="L4180" s="20">
        <v>2</v>
      </c>
    </row>
    <row r="4181" spans="1:12" x14ac:dyDescent="0.3">
      <c r="A4181" s="21">
        <v>43474</v>
      </c>
      <c r="B4181" s="20" t="s">
        <v>757</v>
      </c>
      <c r="C4181" s="20" t="s">
        <v>758</v>
      </c>
      <c r="D4181" s="20" t="s">
        <v>759</v>
      </c>
      <c r="E4181" s="20">
        <v>12600</v>
      </c>
      <c r="F4181" s="20" t="s">
        <v>1102</v>
      </c>
      <c r="G4181" s="20">
        <v>35</v>
      </c>
      <c r="H4181" s="20">
        <v>360</v>
      </c>
      <c r="I4181" s="20">
        <v>799.2</v>
      </c>
      <c r="J4181" s="20">
        <v>2019</v>
      </c>
      <c r="K4181" s="20">
        <v>1</v>
      </c>
      <c r="L4181" s="20">
        <v>2</v>
      </c>
    </row>
    <row r="4182" spans="1:12" x14ac:dyDescent="0.3">
      <c r="A4182" s="21">
        <v>43474</v>
      </c>
      <c r="B4182" s="20" t="s">
        <v>761</v>
      </c>
      <c r="C4182" s="20" t="s">
        <v>762</v>
      </c>
      <c r="D4182" s="20" t="s">
        <v>759</v>
      </c>
      <c r="E4182" s="20">
        <v>12240</v>
      </c>
      <c r="F4182" s="20" t="s">
        <v>1139</v>
      </c>
      <c r="G4182" s="20">
        <v>34</v>
      </c>
      <c r="H4182" s="20">
        <v>360</v>
      </c>
      <c r="I4182" s="20">
        <v>838</v>
      </c>
      <c r="J4182" s="20">
        <v>2019</v>
      </c>
      <c r="K4182" s="20">
        <v>1</v>
      </c>
      <c r="L4182" s="20">
        <v>2</v>
      </c>
    </row>
    <row r="4183" spans="1:12" x14ac:dyDescent="0.3">
      <c r="A4183" s="21">
        <v>43474</v>
      </c>
      <c r="B4183" s="20" t="s">
        <v>764</v>
      </c>
      <c r="C4183" s="20" t="s">
        <v>765</v>
      </c>
      <c r="D4183" s="20" t="s">
        <v>759</v>
      </c>
      <c r="E4183" s="20">
        <v>10080</v>
      </c>
      <c r="F4183" s="20" t="s">
        <v>1103</v>
      </c>
      <c r="G4183" s="20">
        <v>28</v>
      </c>
      <c r="H4183" s="20">
        <v>360</v>
      </c>
      <c r="I4183" s="20">
        <v>671.9</v>
      </c>
      <c r="J4183" s="20">
        <v>2019</v>
      </c>
      <c r="K4183" s="20">
        <v>1</v>
      </c>
      <c r="L4183" s="20">
        <v>2</v>
      </c>
    </row>
    <row r="4184" spans="1:12" x14ac:dyDescent="0.3">
      <c r="A4184" s="21">
        <v>43474</v>
      </c>
      <c r="B4184" s="20" t="s">
        <v>767</v>
      </c>
      <c r="C4184" s="20" t="s">
        <v>768</v>
      </c>
      <c r="D4184" s="20" t="s">
        <v>759</v>
      </c>
      <c r="E4184" s="20">
        <v>8280</v>
      </c>
      <c r="F4184" s="20" t="s">
        <v>1104</v>
      </c>
      <c r="G4184" s="20">
        <v>23</v>
      </c>
      <c r="H4184" s="20">
        <v>360</v>
      </c>
      <c r="I4184" s="20">
        <v>550.85</v>
      </c>
      <c r="J4184" s="20">
        <v>2019</v>
      </c>
      <c r="K4184" s="20">
        <v>1</v>
      </c>
      <c r="L4184" s="20">
        <v>2</v>
      </c>
    </row>
    <row r="4185" spans="1:12" x14ac:dyDescent="0.3">
      <c r="A4185" s="21">
        <v>43474</v>
      </c>
      <c r="B4185" s="20" t="s">
        <v>770</v>
      </c>
      <c r="C4185" s="20" t="s">
        <v>771</v>
      </c>
      <c r="D4185" s="20" t="s">
        <v>759</v>
      </c>
      <c r="E4185" s="20">
        <v>14760</v>
      </c>
      <c r="F4185" s="20" t="s">
        <v>1105</v>
      </c>
      <c r="G4185" s="20">
        <v>41</v>
      </c>
      <c r="H4185" s="20">
        <v>360</v>
      </c>
      <c r="I4185" s="20">
        <v>899.9</v>
      </c>
      <c r="J4185" s="20">
        <v>2019</v>
      </c>
      <c r="K4185" s="20">
        <v>1</v>
      </c>
      <c r="L4185" s="20">
        <v>2</v>
      </c>
    </row>
    <row r="4186" spans="1:12" x14ac:dyDescent="0.3">
      <c r="A4186" s="21">
        <v>43474</v>
      </c>
      <c r="B4186" s="20" t="s">
        <v>773</v>
      </c>
      <c r="C4186" s="20" t="s">
        <v>774</v>
      </c>
      <c r="D4186" s="20" t="s">
        <v>759</v>
      </c>
      <c r="E4186" s="20">
        <v>14760</v>
      </c>
      <c r="F4186" s="20" t="s">
        <v>1106</v>
      </c>
      <c r="G4186" s="20">
        <v>41</v>
      </c>
      <c r="H4186" s="20">
        <v>360</v>
      </c>
      <c r="I4186" s="20">
        <v>923.54</v>
      </c>
      <c r="J4186" s="20">
        <v>2019</v>
      </c>
      <c r="K4186" s="20">
        <v>1</v>
      </c>
      <c r="L4186" s="20">
        <v>2</v>
      </c>
    </row>
    <row r="4187" spans="1:12" x14ac:dyDescent="0.3">
      <c r="A4187" s="21">
        <v>43474</v>
      </c>
      <c r="B4187" s="20" t="s">
        <v>757</v>
      </c>
      <c r="C4187" s="20" t="s">
        <v>758</v>
      </c>
      <c r="D4187" s="20" t="s">
        <v>759</v>
      </c>
      <c r="E4187" s="20">
        <v>12960</v>
      </c>
      <c r="F4187" s="20" t="s">
        <v>1102</v>
      </c>
      <c r="G4187" s="20">
        <v>36</v>
      </c>
      <c r="H4187" s="20">
        <v>360</v>
      </c>
      <c r="I4187" s="20">
        <v>824.7</v>
      </c>
      <c r="J4187" s="20">
        <v>2019</v>
      </c>
      <c r="K4187" s="20">
        <v>1</v>
      </c>
      <c r="L4187" s="20">
        <v>2</v>
      </c>
    </row>
    <row r="4188" spans="1:12" x14ac:dyDescent="0.3">
      <c r="A4188" s="21">
        <v>43474</v>
      </c>
      <c r="B4188" s="20" t="s">
        <v>761</v>
      </c>
      <c r="C4188" s="20" t="s">
        <v>762</v>
      </c>
      <c r="D4188" s="20" t="s">
        <v>759</v>
      </c>
      <c r="E4188" s="20">
        <v>11880</v>
      </c>
      <c r="F4188" s="20" t="s">
        <v>1139</v>
      </c>
      <c r="G4188" s="20">
        <v>33</v>
      </c>
      <c r="H4188" s="20">
        <v>360</v>
      </c>
      <c r="I4188" s="20">
        <v>813.35</v>
      </c>
      <c r="J4188" s="20">
        <v>2019</v>
      </c>
      <c r="K4188" s="20">
        <v>1</v>
      </c>
      <c r="L4188" s="20">
        <v>2</v>
      </c>
    </row>
    <row r="4189" spans="1:12" x14ac:dyDescent="0.3">
      <c r="A4189" s="21">
        <v>43474</v>
      </c>
      <c r="B4189" s="20" t="s">
        <v>764</v>
      </c>
      <c r="C4189" s="20" t="s">
        <v>765</v>
      </c>
      <c r="D4189" s="20" t="s">
        <v>759</v>
      </c>
      <c r="E4189" s="20">
        <v>10800</v>
      </c>
      <c r="F4189" s="20" t="s">
        <v>1103</v>
      </c>
      <c r="G4189" s="20">
        <v>30</v>
      </c>
      <c r="H4189" s="20">
        <v>360</v>
      </c>
      <c r="I4189" s="20">
        <v>722.8</v>
      </c>
      <c r="J4189" s="20">
        <v>2019</v>
      </c>
      <c r="K4189" s="20">
        <v>1</v>
      </c>
      <c r="L4189" s="20">
        <v>2</v>
      </c>
    </row>
    <row r="4190" spans="1:12" x14ac:dyDescent="0.3">
      <c r="A4190" s="21">
        <v>43474</v>
      </c>
      <c r="B4190" s="20" t="s">
        <v>767</v>
      </c>
      <c r="C4190" s="20" t="s">
        <v>768</v>
      </c>
      <c r="D4190" s="20" t="s">
        <v>759</v>
      </c>
      <c r="E4190" s="20">
        <v>9360</v>
      </c>
      <c r="F4190" s="20" t="s">
        <v>1104</v>
      </c>
      <c r="G4190" s="20">
        <v>26</v>
      </c>
      <c r="H4190" s="20">
        <v>360</v>
      </c>
      <c r="I4190" s="20">
        <v>620.6</v>
      </c>
      <c r="J4190" s="20">
        <v>2019</v>
      </c>
      <c r="K4190" s="20">
        <v>1</v>
      </c>
      <c r="L4190" s="20">
        <v>2</v>
      </c>
    </row>
    <row r="4191" spans="1:12" x14ac:dyDescent="0.3">
      <c r="A4191" s="21">
        <v>43474</v>
      </c>
      <c r="B4191" s="20" t="s">
        <v>770</v>
      </c>
      <c r="C4191" s="20" t="s">
        <v>771</v>
      </c>
      <c r="D4191" s="20" t="s">
        <v>759</v>
      </c>
      <c r="E4191" s="20">
        <v>14760</v>
      </c>
      <c r="F4191" s="20" t="s">
        <v>1105</v>
      </c>
      <c r="G4191" s="20">
        <v>41</v>
      </c>
      <c r="H4191" s="20">
        <v>360</v>
      </c>
      <c r="I4191" s="20">
        <v>894.6</v>
      </c>
      <c r="J4191" s="20">
        <v>2019</v>
      </c>
      <c r="K4191" s="20">
        <v>1</v>
      </c>
      <c r="L4191" s="20">
        <v>2</v>
      </c>
    </row>
    <row r="4192" spans="1:12" x14ac:dyDescent="0.3">
      <c r="A4192" s="21">
        <v>43474</v>
      </c>
      <c r="B4192" s="20" t="s">
        <v>773</v>
      </c>
      <c r="C4192" s="20" t="s">
        <v>774</v>
      </c>
      <c r="D4192" s="20" t="s">
        <v>759</v>
      </c>
      <c r="E4192" s="20">
        <v>15480</v>
      </c>
      <c r="F4192" s="20" t="s">
        <v>1106</v>
      </c>
      <c r="G4192" s="20">
        <v>43</v>
      </c>
      <c r="H4192" s="20">
        <v>360</v>
      </c>
      <c r="I4192" s="20">
        <v>970</v>
      </c>
      <c r="J4192" s="20">
        <v>2019</v>
      </c>
      <c r="K4192" s="20">
        <v>1</v>
      </c>
      <c r="L4192" s="20">
        <v>2</v>
      </c>
    </row>
    <row r="4193" spans="1:12" x14ac:dyDescent="0.3">
      <c r="A4193" s="21">
        <v>43474</v>
      </c>
      <c r="B4193" s="20" t="s">
        <v>757</v>
      </c>
      <c r="C4193" s="20" t="s">
        <v>758</v>
      </c>
      <c r="D4193" s="20" t="s">
        <v>759</v>
      </c>
      <c r="E4193" s="20">
        <v>14040</v>
      </c>
      <c r="F4193" s="20" t="s">
        <v>1102</v>
      </c>
      <c r="G4193" s="20">
        <v>39</v>
      </c>
      <c r="H4193" s="20">
        <v>360</v>
      </c>
      <c r="I4193" s="20">
        <v>898.89</v>
      </c>
      <c r="J4193" s="20">
        <v>2019</v>
      </c>
      <c r="K4193" s="20">
        <v>1</v>
      </c>
      <c r="L4193" s="20">
        <v>2</v>
      </c>
    </row>
    <row r="4194" spans="1:12" x14ac:dyDescent="0.3">
      <c r="A4194" s="21">
        <v>43474</v>
      </c>
      <c r="B4194" s="20" t="s">
        <v>761</v>
      </c>
      <c r="C4194" s="20" t="s">
        <v>762</v>
      </c>
      <c r="D4194" s="20" t="s">
        <v>759</v>
      </c>
      <c r="E4194" s="20">
        <v>14040</v>
      </c>
      <c r="F4194" s="20" t="s">
        <v>1139</v>
      </c>
      <c r="G4194" s="20">
        <v>39</v>
      </c>
      <c r="H4194" s="20">
        <v>360</v>
      </c>
      <c r="I4194" s="20">
        <v>962.05</v>
      </c>
      <c r="J4194" s="20">
        <v>2019</v>
      </c>
      <c r="K4194" s="20">
        <v>1</v>
      </c>
      <c r="L4194" s="20">
        <v>2</v>
      </c>
    </row>
    <row r="4195" spans="1:12" x14ac:dyDescent="0.3">
      <c r="A4195" s="21">
        <v>43474</v>
      </c>
      <c r="B4195" s="20" t="s">
        <v>764</v>
      </c>
      <c r="C4195" s="20" t="s">
        <v>765</v>
      </c>
      <c r="D4195" s="20" t="s">
        <v>759</v>
      </c>
      <c r="E4195" s="20">
        <v>11160</v>
      </c>
      <c r="F4195" s="20" t="s">
        <v>1103</v>
      </c>
      <c r="G4195" s="20">
        <v>31</v>
      </c>
      <c r="H4195" s="20">
        <v>360</v>
      </c>
      <c r="I4195" s="20">
        <v>766.6</v>
      </c>
      <c r="J4195" s="20">
        <v>2019</v>
      </c>
      <c r="K4195" s="20">
        <v>1</v>
      </c>
      <c r="L4195" s="20">
        <v>2</v>
      </c>
    </row>
    <row r="4196" spans="1:12" x14ac:dyDescent="0.3">
      <c r="A4196" s="21">
        <v>43474</v>
      </c>
      <c r="B4196" s="20" t="s">
        <v>767</v>
      </c>
      <c r="C4196" s="20" t="s">
        <v>768</v>
      </c>
      <c r="D4196" s="20" t="s">
        <v>759</v>
      </c>
      <c r="E4196" s="20">
        <v>8640</v>
      </c>
      <c r="F4196" s="20" t="s">
        <v>1104</v>
      </c>
      <c r="G4196" s="20">
        <v>24</v>
      </c>
      <c r="H4196" s="20">
        <v>360</v>
      </c>
      <c r="I4196" s="20">
        <v>577</v>
      </c>
      <c r="J4196" s="20">
        <v>2019</v>
      </c>
      <c r="K4196" s="20">
        <v>1</v>
      </c>
      <c r="L4196" s="20">
        <v>2</v>
      </c>
    </row>
    <row r="4197" spans="1:12" x14ac:dyDescent="0.3">
      <c r="A4197" s="21">
        <v>43474</v>
      </c>
      <c r="B4197" s="20" t="s">
        <v>770</v>
      </c>
      <c r="C4197" s="20" t="s">
        <v>771</v>
      </c>
      <c r="D4197" s="20" t="s">
        <v>759</v>
      </c>
      <c r="E4197" s="20">
        <v>14760</v>
      </c>
      <c r="F4197" s="20" t="s">
        <v>1105</v>
      </c>
      <c r="G4197" s="20">
        <v>41</v>
      </c>
      <c r="H4197" s="20">
        <v>360</v>
      </c>
      <c r="I4197" s="20">
        <v>901.15</v>
      </c>
      <c r="J4197" s="20">
        <v>2019</v>
      </c>
      <c r="K4197" s="20">
        <v>1</v>
      </c>
      <c r="L4197" s="20">
        <v>2</v>
      </c>
    </row>
    <row r="4198" spans="1:12" x14ac:dyDescent="0.3">
      <c r="A4198" s="21">
        <v>43474</v>
      </c>
      <c r="B4198" s="20" t="s">
        <v>773</v>
      </c>
      <c r="C4198" s="20" t="s">
        <v>774</v>
      </c>
      <c r="D4198" s="20" t="s">
        <v>759</v>
      </c>
      <c r="E4198" s="20">
        <v>16560</v>
      </c>
      <c r="F4198" s="20" t="s">
        <v>1106</v>
      </c>
      <c r="G4198" s="20">
        <v>46</v>
      </c>
      <c r="H4198" s="20">
        <v>360</v>
      </c>
      <c r="I4198" s="20">
        <v>1023.05</v>
      </c>
      <c r="J4198" s="20">
        <v>2019</v>
      </c>
      <c r="K4198" s="20">
        <v>1</v>
      </c>
      <c r="L4198" s="20">
        <v>2</v>
      </c>
    </row>
    <row r="4199" spans="1:12" x14ac:dyDescent="0.3">
      <c r="A4199" s="21">
        <v>43472</v>
      </c>
      <c r="B4199" s="20" t="s">
        <v>826</v>
      </c>
      <c r="C4199" s="20" t="s">
        <v>827</v>
      </c>
      <c r="D4199" s="20" t="s">
        <v>759</v>
      </c>
      <c r="E4199" s="20">
        <v>10800</v>
      </c>
      <c r="F4199" s="20" t="s">
        <v>1107</v>
      </c>
      <c r="G4199" s="20">
        <v>30</v>
      </c>
      <c r="H4199" s="20">
        <v>360</v>
      </c>
      <c r="I4199" s="20">
        <v>716.31</v>
      </c>
      <c r="J4199" s="20">
        <v>2019</v>
      </c>
      <c r="K4199" s="20">
        <v>1</v>
      </c>
      <c r="L4199" s="20">
        <v>2</v>
      </c>
    </row>
    <row r="4200" spans="1:12" x14ac:dyDescent="0.3">
      <c r="A4200" s="21">
        <v>43472</v>
      </c>
      <c r="B4200" s="20" t="s">
        <v>757</v>
      </c>
      <c r="C4200" s="20" t="s">
        <v>758</v>
      </c>
      <c r="D4200" s="20" t="s">
        <v>759</v>
      </c>
      <c r="E4200" s="20">
        <v>11880</v>
      </c>
      <c r="F4200" s="20" t="s">
        <v>760</v>
      </c>
      <c r="G4200" s="20">
        <v>33</v>
      </c>
      <c r="H4200" s="20">
        <v>360</v>
      </c>
      <c r="I4200" s="20">
        <v>764.15</v>
      </c>
      <c r="J4200" s="20">
        <v>2019</v>
      </c>
      <c r="K4200" s="20">
        <v>1</v>
      </c>
      <c r="L4200" s="20">
        <v>2</v>
      </c>
    </row>
    <row r="4201" spans="1:12" x14ac:dyDescent="0.3">
      <c r="A4201" s="21">
        <v>43472</v>
      </c>
      <c r="B4201" s="20" t="s">
        <v>761</v>
      </c>
      <c r="C4201" s="20" t="s">
        <v>762</v>
      </c>
      <c r="D4201" s="20" t="s">
        <v>759</v>
      </c>
      <c r="E4201" s="20">
        <v>10080</v>
      </c>
      <c r="F4201" s="20" t="s">
        <v>763</v>
      </c>
      <c r="G4201" s="20">
        <v>28</v>
      </c>
      <c r="H4201" s="20">
        <v>360</v>
      </c>
      <c r="I4201" s="20">
        <v>696.16</v>
      </c>
      <c r="J4201" s="20">
        <v>2019</v>
      </c>
      <c r="K4201" s="20">
        <v>1</v>
      </c>
      <c r="L4201" s="20">
        <v>2</v>
      </c>
    </row>
    <row r="4202" spans="1:12" x14ac:dyDescent="0.3">
      <c r="A4202" s="21">
        <v>43472</v>
      </c>
      <c r="B4202" s="20" t="s">
        <v>764</v>
      </c>
      <c r="C4202" s="20" t="s">
        <v>765</v>
      </c>
      <c r="D4202" s="20" t="s">
        <v>759</v>
      </c>
      <c r="E4202" s="20">
        <v>9000</v>
      </c>
      <c r="F4202" s="20" t="s">
        <v>766</v>
      </c>
      <c r="G4202" s="20">
        <v>25</v>
      </c>
      <c r="H4202" s="20">
        <v>360</v>
      </c>
      <c r="I4202" s="20">
        <v>608.15</v>
      </c>
      <c r="J4202" s="20">
        <v>2019</v>
      </c>
      <c r="K4202" s="20">
        <v>1</v>
      </c>
      <c r="L4202" s="20">
        <v>2</v>
      </c>
    </row>
    <row r="4203" spans="1:12" x14ac:dyDescent="0.3">
      <c r="A4203" s="21">
        <v>43472</v>
      </c>
      <c r="B4203" s="20" t="s">
        <v>767</v>
      </c>
      <c r="C4203" s="20" t="s">
        <v>768</v>
      </c>
      <c r="D4203" s="20" t="s">
        <v>759</v>
      </c>
      <c r="E4203" s="20">
        <v>7200</v>
      </c>
      <c r="F4203" s="20" t="s">
        <v>769</v>
      </c>
      <c r="G4203" s="20">
        <v>20</v>
      </c>
      <c r="H4203" s="20">
        <v>360</v>
      </c>
      <c r="I4203" s="20">
        <v>468.25</v>
      </c>
      <c r="J4203" s="20">
        <v>2019</v>
      </c>
      <c r="K4203" s="20">
        <v>1</v>
      </c>
      <c r="L4203" s="20">
        <v>2</v>
      </c>
    </row>
    <row r="4204" spans="1:12" x14ac:dyDescent="0.3">
      <c r="A4204" s="21">
        <v>43472</v>
      </c>
      <c r="B4204" s="20" t="s">
        <v>770</v>
      </c>
      <c r="C4204" s="20" t="s">
        <v>771</v>
      </c>
      <c r="D4204" s="20" t="s">
        <v>759</v>
      </c>
      <c r="E4204" s="20">
        <v>14400</v>
      </c>
      <c r="F4204" s="20" t="s">
        <v>772</v>
      </c>
      <c r="G4204" s="20">
        <v>40</v>
      </c>
      <c r="H4204" s="20">
        <v>360</v>
      </c>
      <c r="I4204" s="20">
        <v>874.7</v>
      </c>
      <c r="J4204" s="20">
        <v>2019</v>
      </c>
      <c r="K4204" s="20">
        <v>1</v>
      </c>
      <c r="L4204" s="20">
        <v>2</v>
      </c>
    </row>
    <row r="4205" spans="1:12" x14ac:dyDescent="0.3">
      <c r="A4205" s="21">
        <v>43472</v>
      </c>
      <c r="B4205" s="20" t="s">
        <v>773</v>
      </c>
      <c r="C4205" s="20" t="s">
        <v>774</v>
      </c>
      <c r="D4205" s="20" t="s">
        <v>759</v>
      </c>
      <c r="E4205" s="20">
        <v>12240</v>
      </c>
      <c r="F4205" s="20" t="s">
        <v>775</v>
      </c>
      <c r="G4205" s="20">
        <v>34</v>
      </c>
      <c r="H4205" s="20">
        <v>360</v>
      </c>
      <c r="I4205" s="20">
        <v>774.55</v>
      </c>
      <c r="J4205" s="20">
        <v>2019</v>
      </c>
      <c r="K4205" s="20">
        <v>1</v>
      </c>
      <c r="L4205" s="20">
        <v>2</v>
      </c>
    </row>
    <row r="4206" spans="1:12" x14ac:dyDescent="0.3">
      <c r="A4206" s="21">
        <v>43472</v>
      </c>
      <c r="B4206" s="20" t="s">
        <v>757</v>
      </c>
      <c r="C4206" s="20" t="s">
        <v>758</v>
      </c>
      <c r="D4206" s="20" t="s">
        <v>759</v>
      </c>
      <c r="E4206" s="20">
        <v>13320</v>
      </c>
      <c r="F4206" s="20" t="s">
        <v>760</v>
      </c>
      <c r="G4206" s="20">
        <v>37</v>
      </c>
      <c r="H4206" s="20">
        <v>360</v>
      </c>
      <c r="I4206" s="20">
        <v>857.15</v>
      </c>
      <c r="J4206" s="20">
        <v>2019</v>
      </c>
      <c r="K4206" s="20">
        <v>1</v>
      </c>
      <c r="L4206" s="20">
        <v>2</v>
      </c>
    </row>
    <row r="4207" spans="1:12" x14ac:dyDescent="0.3">
      <c r="A4207" s="21">
        <v>43472</v>
      </c>
      <c r="B4207" s="20" t="s">
        <v>761</v>
      </c>
      <c r="C4207" s="20" t="s">
        <v>762</v>
      </c>
      <c r="D4207" s="20" t="s">
        <v>759</v>
      </c>
      <c r="E4207" s="20">
        <v>11880</v>
      </c>
      <c r="F4207" s="20" t="s">
        <v>763</v>
      </c>
      <c r="G4207" s="20">
        <v>33</v>
      </c>
      <c r="H4207" s="20">
        <v>360</v>
      </c>
      <c r="I4207" s="20">
        <v>820.9</v>
      </c>
      <c r="J4207" s="20">
        <v>2019</v>
      </c>
      <c r="K4207" s="20">
        <v>1</v>
      </c>
      <c r="L4207" s="20">
        <v>2</v>
      </c>
    </row>
    <row r="4208" spans="1:12" x14ac:dyDescent="0.3">
      <c r="A4208" s="21">
        <v>43472</v>
      </c>
      <c r="B4208" s="20" t="s">
        <v>764</v>
      </c>
      <c r="C4208" s="20" t="s">
        <v>765</v>
      </c>
      <c r="D4208" s="20" t="s">
        <v>759</v>
      </c>
      <c r="E4208" s="20">
        <v>10800</v>
      </c>
      <c r="F4208" s="20" t="s">
        <v>766</v>
      </c>
      <c r="G4208" s="20">
        <v>30</v>
      </c>
      <c r="H4208" s="20">
        <v>360</v>
      </c>
      <c r="I4208" s="20">
        <v>731.73</v>
      </c>
      <c r="J4208" s="20">
        <v>2019</v>
      </c>
      <c r="K4208" s="20">
        <v>1</v>
      </c>
      <c r="L4208" s="20">
        <v>2</v>
      </c>
    </row>
    <row r="4209" spans="1:12" x14ac:dyDescent="0.3">
      <c r="A4209" s="21">
        <v>43472</v>
      </c>
      <c r="B4209" s="20" t="s">
        <v>767</v>
      </c>
      <c r="C4209" s="20" t="s">
        <v>768</v>
      </c>
      <c r="D4209" s="20" t="s">
        <v>759</v>
      </c>
      <c r="E4209" s="20">
        <v>8640</v>
      </c>
      <c r="F4209" s="20" t="s">
        <v>769</v>
      </c>
      <c r="G4209" s="20">
        <v>24</v>
      </c>
      <c r="H4209" s="20">
        <v>360</v>
      </c>
      <c r="I4209" s="20">
        <v>571.65</v>
      </c>
      <c r="J4209" s="20">
        <v>2019</v>
      </c>
      <c r="K4209" s="20">
        <v>1</v>
      </c>
      <c r="L4209" s="20">
        <v>2</v>
      </c>
    </row>
    <row r="4210" spans="1:12" x14ac:dyDescent="0.3">
      <c r="A4210" s="21">
        <v>43472</v>
      </c>
      <c r="B4210" s="20" t="s">
        <v>770</v>
      </c>
      <c r="C4210" s="20" t="s">
        <v>771</v>
      </c>
      <c r="D4210" s="20" t="s">
        <v>759</v>
      </c>
      <c r="E4210" s="20">
        <v>14760</v>
      </c>
      <c r="F4210" s="20" t="s">
        <v>772</v>
      </c>
      <c r="G4210" s="20">
        <v>41</v>
      </c>
      <c r="H4210" s="20">
        <v>360</v>
      </c>
      <c r="I4210" s="20">
        <v>897.05</v>
      </c>
      <c r="J4210" s="20">
        <v>2019</v>
      </c>
      <c r="K4210" s="20">
        <v>1</v>
      </c>
      <c r="L4210" s="20">
        <v>2</v>
      </c>
    </row>
    <row r="4211" spans="1:12" x14ac:dyDescent="0.3">
      <c r="A4211" s="21">
        <v>43472</v>
      </c>
      <c r="B4211" s="20" t="s">
        <v>773</v>
      </c>
      <c r="C4211" s="20" t="s">
        <v>774</v>
      </c>
      <c r="D4211" s="20" t="s">
        <v>759</v>
      </c>
      <c r="E4211" s="20">
        <v>15120</v>
      </c>
      <c r="F4211" s="20" t="s">
        <v>775</v>
      </c>
      <c r="G4211" s="20">
        <v>42</v>
      </c>
      <c r="H4211" s="20">
        <v>360</v>
      </c>
      <c r="I4211" s="20">
        <v>959.05</v>
      </c>
      <c r="J4211" s="20">
        <v>2019</v>
      </c>
      <c r="K4211" s="20">
        <v>1</v>
      </c>
      <c r="L4211" s="20">
        <v>2</v>
      </c>
    </row>
    <row r="4212" spans="1:12" x14ac:dyDescent="0.3">
      <c r="A4212" s="21">
        <v>43470</v>
      </c>
      <c r="B4212" s="20" t="s">
        <v>757</v>
      </c>
      <c r="C4212" s="20" t="s">
        <v>758</v>
      </c>
      <c r="D4212" s="20" t="s">
        <v>759</v>
      </c>
      <c r="E4212" s="20">
        <v>12600</v>
      </c>
      <c r="F4212" s="20" t="s">
        <v>760</v>
      </c>
      <c r="G4212" s="20">
        <v>35</v>
      </c>
      <c r="H4212" s="20">
        <v>360</v>
      </c>
      <c r="I4212" s="20">
        <v>807.95</v>
      </c>
      <c r="J4212" s="20">
        <v>2019</v>
      </c>
      <c r="K4212" s="20">
        <v>1</v>
      </c>
      <c r="L4212" s="20">
        <v>1</v>
      </c>
    </row>
    <row r="4213" spans="1:12" x14ac:dyDescent="0.3">
      <c r="A4213" s="21">
        <v>43470</v>
      </c>
      <c r="B4213" s="20" t="s">
        <v>761</v>
      </c>
      <c r="C4213" s="20" t="s">
        <v>762</v>
      </c>
      <c r="D4213" s="20" t="s">
        <v>759</v>
      </c>
      <c r="E4213" s="20">
        <v>12240</v>
      </c>
      <c r="F4213" s="20" t="s">
        <v>763</v>
      </c>
      <c r="G4213" s="20">
        <v>34</v>
      </c>
      <c r="H4213" s="20">
        <v>360</v>
      </c>
      <c r="I4213" s="20">
        <v>854.05</v>
      </c>
      <c r="J4213" s="20">
        <v>2019</v>
      </c>
      <c r="K4213" s="20">
        <v>1</v>
      </c>
      <c r="L4213" s="20">
        <v>1</v>
      </c>
    </row>
    <row r="4214" spans="1:12" x14ac:dyDescent="0.3">
      <c r="A4214" s="21">
        <v>43470</v>
      </c>
      <c r="B4214" s="20" t="s">
        <v>764</v>
      </c>
      <c r="C4214" s="20" t="s">
        <v>765</v>
      </c>
      <c r="D4214" s="20" t="s">
        <v>759</v>
      </c>
      <c r="E4214" s="20">
        <v>10800</v>
      </c>
      <c r="F4214" s="20" t="s">
        <v>766</v>
      </c>
      <c r="G4214" s="20">
        <v>30</v>
      </c>
      <c r="H4214" s="20">
        <v>360</v>
      </c>
      <c r="I4214" s="20">
        <v>730.35</v>
      </c>
      <c r="J4214" s="20">
        <v>2019</v>
      </c>
      <c r="K4214" s="20">
        <v>1</v>
      </c>
      <c r="L4214" s="20">
        <v>1</v>
      </c>
    </row>
    <row r="4215" spans="1:12" x14ac:dyDescent="0.3">
      <c r="A4215" s="21">
        <v>43470</v>
      </c>
      <c r="B4215" s="20" t="s">
        <v>767</v>
      </c>
      <c r="C4215" s="20" t="s">
        <v>768</v>
      </c>
      <c r="D4215" s="20" t="s">
        <v>759</v>
      </c>
      <c r="E4215" s="20">
        <v>8640</v>
      </c>
      <c r="F4215" s="20" t="s">
        <v>769</v>
      </c>
      <c r="G4215" s="20">
        <v>24</v>
      </c>
      <c r="H4215" s="20">
        <v>360</v>
      </c>
      <c r="I4215" s="20">
        <v>573.70000000000005</v>
      </c>
      <c r="J4215" s="20">
        <v>2019</v>
      </c>
      <c r="K4215" s="20">
        <v>1</v>
      </c>
      <c r="L4215" s="20">
        <v>1</v>
      </c>
    </row>
    <row r="4216" spans="1:12" x14ac:dyDescent="0.3">
      <c r="A4216" s="21">
        <v>43470</v>
      </c>
      <c r="B4216" s="20" t="s">
        <v>770</v>
      </c>
      <c r="C4216" s="20" t="s">
        <v>771</v>
      </c>
      <c r="D4216" s="20" t="s">
        <v>759</v>
      </c>
      <c r="E4216" s="20">
        <v>14760</v>
      </c>
      <c r="F4216" s="20" t="s">
        <v>772</v>
      </c>
      <c r="G4216" s="20">
        <v>41</v>
      </c>
      <c r="H4216" s="20">
        <v>360</v>
      </c>
      <c r="I4216" s="20">
        <v>895.9</v>
      </c>
      <c r="J4216" s="20">
        <v>2019</v>
      </c>
      <c r="K4216" s="20">
        <v>1</v>
      </c>
      <c r="L4216" s="20">
        <v>1</v>
      </c>
    </row>
    <row r="4217" spans="1:12" x14ac:dyDescent="0.3">
      <c r="A4217" s="21">
        <v>43470</v>
      </c>
      <c r="B4217" s="20" t="s">
        <v>773</v>
      </c>
      <c r="C4217" s="20" t="s">
        <v>774</v>
      </c>
      <c r="D4217" s="20" t="s">
        <v>759</v>
      </c>
      <c r="E4217" s="20">
        <v>14760</v>
      </c>
      <c r="F4217" s="20" t="s">
        <v>775</v>
      </c>
      <c r="G4217" s="20">
        <v>41</v>
      </c>
      <c r="H4217" s="20">
        <v>360</v>
      </c>
      <c r="I4217" s="20">
        <v>939.9</v>
      </c>
      <c r="J4217" s="20">
        <v>2019</v>
      </c>
      <c r="K4217" s="20">
        <v>1</v>
      </c>
      <c r="L4217" s="20">
        <v>1</v>
      </c>
    </row>
    <row r="4218" spans="1:12" x14ac:dyDescent="0.3">
      <c r="A4218" s="21">
        <v>43470</v>
      </c>
      <c r="B4218" s="20" t="s">
        <v>757</v>
      </c>
      <c r="C4218" s="20" t="s">
        <v>758</v>
      </c>
      <c r="D4218" s="20" t="s">
        <v>759</v>
      </c>
      <c r="E4218" s="20">
        <v>11520</v>
      </c>
      <c r="F4218" s="20" t="s">
        <v>760</v>
      </c>
      <c r="G4218" s="20">
        <v>32</v>
      </c>
      <c r="H4218" s="20">
        <v>360</v>
      </c>
      <c r="I4218" s="20">
        <v>738.1</v>
      </c>
      <c r="J4218" s="20">
        <v>2019</v>
      </c>
      <c r="K4218" s="20">
        <v>1</v>
      </c>
      <c r="L4218" s="20">
        <v>1</v>
      </c>
    </row>
    <row r="4219" spans="1:12" x14ac:dyDescent="0.3">
      <c r="A4219" s="21">
        <v>43470</v>
      </c>
      <c r="B4219" s="20" t="s">
        <v>761</v>
      </c>
      <c r="C4219" s="20" t="s">
        <v>762</v>
      </c>
      <c r="D4219" s="20" t="s">
        <v>759</v>
      </c>
      <c r="E4219" s="20">
        <v>11880</v>
      </c>
      <c r="F4219" s="20" t="s">
        <v>763</v>
      </c>
      <c r="G4219" s="20">
        <v>33</v>
      </c>
      <c r="H4219" s="20">
        <v>360</v>
      </c>
      <c r="I4219" s="20">
        <v>824.8</v>
      </c>
      <c r="J4219" s="20">
        <v>2019</v>
      </c>
      <c r="K4219" s="20">
        <v>1</v>
      </c>
      <c r="L4219" s="20">
        <v>1</v>
      </c>
    </row>
    <row r="4220" spans="1:12" x14ac:dyDescent="0.3">
      <c r="A4220" s="21">
        <v>43470</v>
      </c>
      <c r="B4220" s="20" t="s">
        <v>764</v>
      </c>
      <c r="C4220" s="20" t="s">
        <v>765</v>
      </c>
      <c r="D4220" s="20" t="s">
        <v>759</v>
      </c>
      <c r="E4220" s="20">
        <v>11520</v>
      </c>
      <c r="F4220" s="20" t="s">
        <v>766</v>
      </c>
      <c r="G4220" s="20">
        <v>32</v>
      </c>
      <c r="H4220" s="20">
        <v>360</v>
      </c>
      <c r="I4220" s="20">
        <v>769.85</v>
      </c>
      <c r="J4220" s="20">
        <v>2019</v>
      </c>
      <c r="K4220" s="20">
        <v>1</v>
      </c>
      <c r="L4220" s="20">
        <v>1</v>
      </c>
    </row>
    <row r="4221" spans="1:12" x14ac:dyDescent="0.3">
      <c r="A4221" s="21">
        <v>43470</v>
      </c>
      <c r="B4221" s="20" t="s">
        <v>767</v>
      </c>
      <c r="C4221" s="20" t="s">
        <v>768</v>
      </c>
      <c r="D4221" s="20" t="s">
        <v>759</v>
      </c>
      <c r="E4221" s="20">
        <v>9000</v>
      </c>
      <c r="F4221" s="20" t="s">
        <v>769</v>
      </c>
      <c r="G4221" s="20">
        <v>25</v>
      </c>
      <c r="H4221" s="20">
        <v>360</v>
      </c>
      <c r="I4221" s="20">
        <v>598.95000000000005</v>
      </c>
      <c r="J4221" s="20">
        <v>2019</v>
      </c>
      <c r="K4221" s="20">
        <v>1</v>
      </c>
      <c r="L4221" s="20">
        <v>1</v>
      </c>
    </row>
    <row r="4222" spans="1:12" x14ac:dyDescent="0.3">
      <c r="A4222" s="21">
        <v>43470</v>
      </c>
      <c r="B4222" s="20" t="s">
        <v>770</v>
      </c>
      <c r="C4222" s="20" t="s">
        <v>771</v>
      </c>
      <c r="D4222" s="20" t="s">
        <v>759</v>
      </c>
      <c r="E4222" s="20">
        <v>15120</v>
      </c>
      <c r="F4222" s="20" t="s">
        <v>772</v>
      </c>
      <c r="G4222" s="20">
        <v>42</v>
      </c>
      <c r="H4222" s="20">
        <v>360</v>
      </c>
      <c r="I4222" s="20">
        <v>913.8</v>
      </c>
      <c r="J4222" s="20">
        <v>2019</v>
      </c>
      <c r="K4222" s="20">
        <v>1</v>
      </c>
      <c r="L4222" s="20">
        <v>1</v>
      </c>
    </row>
    <row r="4223" spans="1:12" x14ac:dyDescent="0.3">
      <c r="A4223" s="21">
        <v>43470</v>
      </c>
      <c r="B4223" s="20" t="s">
        <v>773</v>
      </c>
      <c r="C4223" s="20" t="s">
        <v>774</v>
      </c>
      <c r="D4223" s="20" t="s">
        <v>759</v>
      </c>
      <c r="E4223" s="20">
        <v>14760</v>
      </c>
      <c r="F4223" s="20" t="s">
        <v>775</v>
      </c>
      <c r="G4223" s="20">
        <v>41</v>
      </c>
      <c r="H4223" s="20">
        <v>360</v>
      </c>
      <c r="I4223" s="20">
        <v>938.17</v>
      </c>
      <c r="J4223" s="20">
        <v>2019</v>
      </c>
      <c r="K4223" s="20">
        <v>1</v>
      </c>
      <c r="L4223" s="20">
        <v>1</v>
      </c>
    </row>
    <row r="4224" spans="1:12" x14ac:dyDescent="0.3">
      <c r="A4224" s="21">
        <v>43468</v>
      </c>
      <c r="B4224" s="20" t="s">
        <v>826</v>
      </c>
      <c r="C4224" s="20" t="s">
        <v>827</v>
      </c>
      <c r="D4224" s="20" t="s">
        <v>759</v>
      </c>
      <c r="E4224" s="20">
        <v>19080</v>
      </c>
      <c r="F4224" s="20" t="s">
        <v>1107</v>
      </c>
      <c r="G4224" s="20">
        <v>53</v>
      </c>
      <c r="H4224" s="20">
        <v>360</v>
      </c>
      <c r="I4224" s="20">
        <v>1287.8900000000001</v>
      </c>
      <c r="J4224" s="20">
        <v>2019</v>
      </c>
      <c r="K4224" s="20">
        <v>1</v>
      </c>
      <c r="L4224" s="20">
        <v>1</v>
      </c>
    </row>
    <row r="4225" spans="1:12" x14ac:dyDescent="0.3">
      <c r="A4225" s="21">
        <v>43468</v>
      </c>
      <c r="B4225" s="20" t="s">
        <v>826</v>
      </c>
      <c r="C4225" s="20" t="s">
        <v>827</v>
      </c>
      <c r="D4225" s="20" t="s">
        <v>759</v>
      </c>
      <c r="E4225" s="20">
        <v>11880</v>
      </c>
      <c r="F4225" s="20" t="s">
        <v>1107</v>
      </c>
      <c r="G4225" s="20">
        <v>33</v>
      </c>
      <c r="H4225" s="20">
        <v>360</v>
      </c>
      <c r="I4225" s="20">
        <v>800</v>
      </c>
      <c r="J4225" s="20">
        <v>2019</v>
      </c>
      <c r="K4225" s="20">
        <v>1</v>
      </c>
      <c r="L4225" s="20">
        <v>1</v>
      </c>
    </row>
    <row r="4226" spans="1:12" x14ac:dyDescent="0.3">
      <c r="A4226" s="21">
        <v>43467</v>
      </c>
      <c r="B4226" s="20" t="s">
        <v>757</v>
      </c>
      <c r="C4226" s="20" t="s">
        <v>758</v>
      </c>
      <c r="D4226" s="20" t="s">
        <v>759</v>
      </c>
      <c r="E4226" s="20">
        <v>12960</v>
      </c>
      <c r="F4226" s="20" t="s">
        <v>760</v>
      </c>
      <c r="G4226" s="20">
        <v>36</v>
      </c>
      <c r="H4226" s="20">
        <v>360</v>
      </c>
      <c r="I4226" s="20">
        <v>827.6</v>
      </c>
      <c r="J4226" s="20">
        <v>2019</v>
      </c>
      <c r="K4226" s="20">
        <v>1</v>
      </c>
      <c r="L4226" s="20">
        <v>1</v>
      </c>
    </row>
    <row r="4227" spans="1:12" x14ac:dyDescent="0.3">
      <c r="A4227" s="21">
        <v>43467</v>
      </c>
      <c r="B4227" s="20" t="s">
        <v>761</v>
      </c>
      <c r="C4227" s="20" t="s">
        <v>762</v>
      </c>
      <c r="D4227" s="20" t="s">
        <v>759</v>
      </c>
      <c r="E4227" s="20">
        <v>11880</v>
      </c>
      <c r="F4227" s="20" t="s">
        <v>763</v>
      </c>
      <c r="G4227" s="20">
        <v>33</v>
      </c>
      <c r="H4227" s="20">
        <v>360</v>
      </c>
      <c r="I4227" s="20">
        <v>813.7</v>
      </c>
      <c r="J4227" s="20">
        <v>2019</v>
      </c>
      <c r="K4227" s="20">
        <v>1</v>
      </c>
      <c r="L4227" s="20">
        <v>1</v>
      </c>
    </row>
    <row r="4228" spans="1:12" x14ac:dyDescent="0.3">
      <c r="A4228" s="21">
        <v>43467</v>
      </c>
      <c r="B4228" s="20" t="s">
        <v>764</v>
      </c>
      <c r="C4228" s="20" t="s">
        <v>765</v>
      </c>
      <c r="D4228" s="20" t="s">
        <v>759</v>
      </c>
      <c r="E4228" s="20">
        <v>10440</v>
      </c>
      <c r="F4228" s="20" t="s">
        <v>766</v>
      </c>
      <c r="G4228" s="20">
        <v>29</v>
      </c>
      <c r="H4228" s="20">
        <v>360</v>
      </c>
      <c r="I4228" s="20">
        <v>704.11</v>
      </c>
      <c r="J4228" s="20">
        <v>2019</v>
      </c>
      <c r="K4228" s="20">
        <v>1</v>
      </c>
      <c r="L4228" s="20">
        <v>1</v>
      </c>
    </row>
    <row r="4229" spans="1:12" x14ac:dyDescent="0.3">
      <c r="A4229" s="21">
        <v>43467</v>
      </c>
      <c r="B4229" s="20" t="s">
        <v>767</v>
      </c>
      <c r="C4229" s="20" t="s">
        <v>768</v>
      </c>
      <c r="D4229" s="20" t="s">
        <v>759</v>
      </c>
      <c r="E4229" s="20">
        <v>7920</v>
      </c>
      <c r="F4229" s="20" t="s">
        <v>769</v>
      </c>
      <c r="G4229" s="20">
        <v>22</v>
      </c>
      <c r="H4229" s="20">
        <v>360</v>
      </c>
      <c r="I4229" s="20">
        <v>527.70000000000005</v>
      </c>
      <c r="J4229" s="20">
        <v>2019</v>
      </c>
      <c r="K4229" s="20">
        <v>1</v>
      </c>
      <c r="L4229" s="20">
        <v>1</v>
      </c>
    </row>
    <row r="4230" spans="1:12" x14ac:dyDescent="0.3">
      <c r="A4230" s="21">
        <v>43467</v>
      </c>
      <c r="B4230" s="20" t="s">
        <v>770</v>
      </c>
      <c r="C4230" s="20" t="s">
        <v>771</v>
      </c>
      <c r="D4230" s="20" t="s">
        <v>759</v>
      </c>
      <c r="E4230" s="20">
        <v>14040</v>
      </c>
      <c r="F4230" s="20" t="s">
        <v>772</v>
      </c>
      <c r="G4230" s="20">
        <v>39</v>
      </c>
      <c r="H4230" s="20">
        <v>360</v>
      </c>
      <c r="I4230" s="20">
        <v>852.56</v>
      </c>
      <c r="J4230" s="20">
        <v>2019</v>
      </c>
      <c r="K4230" s="20">
        <v>1</v>
      </c>
      <c r="L4230" s="20">
        <v>1</v>
      </c>
    </row>
    <row r="4231" spans="1:12" x14ac:dyDescent="0.3">
      <c r="A4231" s="21">
        <v>43467</v>
      </c>
      <c r="B4231" s="20" t="s">
        <v>773</v>
      </c>
      <c r="C4231" s="20" t="s">
        <v>774</v>
      </c>
      <c r="D4231" s="20" t="s">
        <v>759</v>
      </c>
      <c r="E4231" s="20">
        <v>14040</v>
      </c>
      <c r="F4231" s="20" t="s">
        <v>775</v>
      </c>
      <c r="G4231" s="20">
        <v>39</v>
      </c>
      <c r="H4231" s="20">
        <v>360</v>
      </c>
      <c r="I4231" s="20">
        <v>893.2</v>
      </c>
      <c r="J4231" s="20">
        <v>2019</v>
      </c>
      <c r="K4231" s="20">
        <v>1</v>
      </c>
      <c r="L4231" s="20">
        <v>1</v>
      </c>
    </row>
    <row r="4232" spans="1:12" x14ac:dyDescent="0.3">
      <c r="A4232" s="21">
        <v>43467</v>
      </c>
      <c r="B4232" s="20" t="s">
        <v>757</v>
      </c>
      <c r="C4232" s="20" t="s">
        <v>758</v>
      </c>
      <c r="D4232" s="20" t="s">
        <v>759</v>
      </c>
      <c r="E4232" s="20">
        <v>13320</v>
      </c>
      <c r="F4232" s="20" t="s">
        <v>760</v>
      </c>
      <c r="G4232" s="20">
        <v>37</v>
      </c>
      <c r="H4232" s="20">
        <v>360</v>
      </c>
      <c r="I4232" s="20">
        <v>850.65</v>
      </c>
      <c r="J4232" s="20">
        <v>2019</v>
      </c>
      <c r="K4232" s="20">
        <v>1</v>
      </c>
      <c r="L4232" s="20">
        <v>1</v>
      </c>
    </row>
    <row r="4233" spans="1:12" x14ac:dyDescent="0.3">
      <c r="A4233" s="21">
        <v>43467</v>
      </c>
      <c r="B4233" s="20" t="s">
        <v>761</v>
      </c>
      <c r="C4233" s="20" t="s">
        <v>762</v>
      </c>
      <c r="D4233" s="20" t="s">
        <v>759</v>
      </c>
      <c r="E4233" s="20">
        <v>11520</v>
      </c>
      <c r="F4233" s="20" t="s">
        <v>763</v>
      </c>
      <c r="G4233" s="20">
        <v>32</v>
      </c>
      <c r="H4233" s="20">
        <v>360</v>
      </c>
      <c r="I4233" s="20">
        <v>789.1</v>
      </c>
      <c r="J4233" s="20">
        <v>2019</v>
      </c>
      <c r="K4233" s="20">
        <v>1</v>
      </c>
      <c r="L4233" s="20">
        <v>1</v>
      </c>
    </row>
    <row r="4234" spans="1:12" x14ac:dyDescent="0.3">
      <c r="A4234" s="21">
        <v>43467</v>
      </c>
      <c r="B4234" s="20" t="s">
        <v>764</v>
      </c>
      <c r="C4234" s="20" t="s">
        <v>765</v>
      </c>
      <c r="D4234" s="20" t="s">
        <v>759</v>
      </c>
      <c r="E4234" s="20">
        <v>11160</v>
      </c>
      <c r="F4234" s="20" t="s">
        <v>766</v>
      </c>
      <c r="G4234" s="20">
        <v>31</v>
      </c>
      <c r="H4234" s="20">
        <v>360</v>
      </c>
      <c r="I4234" s="20">
        <v>754.6</v>
      </c>
      <c r="J4234" s="20">
        <v>2019</v>
      </c>
      <c r="K4234" s="20">
        <v>1</v>
      </c>
      <c r="L4234" s="20">
        <v>1</v>
      </c>
    </row>
    <row r="4235" spans="1:12" x14ac:dyDescent="0.3">
      <c r="A4235" s="21">
        <v>43467</v>
      </c>
      <c r="B4235" s="20" t="s">
        <v>767</v>
      </c>
      <c r="C4235" s="20" t="s">
        <v>768</v>
      </c>
      <c r="D4235" s="20" t="s">
        <v>759</v>
      </c>
      <c r="E4235" s="20">
        <v>8640</v>
      </c>
      <c r="F4235" s="20" t="s">
        <v>769</v>
      </c>
      <c r="G4235" s="20">
        <v>24</v>
      </c>
      <c r="H4235" s="20">
        <v>360</v>
      </c>
      <c r="I4235" s="20">
        <v>577.75</v>
      </c>
      <c r="J4235" s="20">
        <v>2019</v>
      </c>
      <c r="K4235" s="20">
        <v>1</v>
      </c>
      <c r="L4235" s="20">
        <v>1</v>
      </c>
    </row>
    <row r="4236" spans="1:12" x14ac:dyDescent="0.3">
      <c r="A4236" s="21">
        <v>43467</v>
      </c>
      <c r="B4236" s="20" t="s">
        <v>770</v>
      </c>
      <c r="C4236" s="20" t="s">
        <v>771</v>
      </c>
      <c r="D4236" s="20" t="s">
        <v>759</v>
      </c>
      <c r="E4236" s="20">
        <v>15480</v>
      </c>
      <c r="F4236" s="20" t="s">
        <v>772</v>
      </c>
      <c r="G4236" s="20">
        <v>43</v>
      </c>
      <c r="H4236" s="20">
        <v>360</v>
      </c>
      <c r="I4236" s="20">
        <v>936.9</v>
      </c>
      <c r="J4236" s="20">
        <v>2019</v>
      </c>
      <c r="K4236" s="20">
        <v>1</v>
      </c>
      <c r="L4236" s="20">
        <v>1</v>
      </c>
    </row>
    <row r="4237" spans="1:12" x14ac:dyDescent="0.3">
      <c r="A4237" s="21">
        <v>43467</v>
      </c>
      <c r="B4237" s="20" t="s">
        <v>773</v>
      </c>
      <c r="C4237" s="20" t="s">
        <v>774</v>
      </c>
      <c r="D4237" s="20" t="s">
        <v>759</v>
      </c>
      <c r="E4237" s="20">
        <v>15120</v>
      </c>
      <c r="F4237" s="20" t="s">
        <v>775</v>
      </c>
      <c r="G4237" s="20">
        <v>42</v>
      </c>
      <c r="H4237" s="20">
        <v>360</v>
      </c>
      <c r="I4237" s="20">
        <v>958.25</v>
      </c>
      <c r="J4237" s="20">
        <v>2019</v>
      </c>
      <c r="K4237" s="20">
        <v>1</v>
      </c>
      <c r="L4237" s="20">
        <v>1</v>
      </c>
    </row>
    <row r="4238" spans="1:12" x14ac:dyDescent="0.3">
      <c r="A4238" s="21">
        <v>43467</v>
      </c>
      <c r="B4238" s="20" t="s">
        <v>757</v>
      </c>
      <c r="C4238" s="20" t="s">
        <v>758</v>
      </c>
      <c r="D4238" s="20" t="s">
        <v>759</v>
      </c>
      <c r="E4238" s="20">
        <v>12960</v>
      </c>
      <c r="F4238" s="20" t="s">
        <v>760</v>
      </c>
      <c r="G4238" s="20">
        <v>36</v>
      </c>
      <c r="H4238" s="20">
        <v>360</v>
      </c>
      <c r="I4238" s="20">
        <v>824.15</v>
      </c>
      <c r="J4238" s="20">
        <v>2019</v>
      </c>
      <c r="K4238" s="20">
        <v>1</v>
      </c>
      <c r="L4238" s="20">
        <v>1</v>
      </c>
    </row>
    <row r="4239" spans="1:12" x14ac:dyDescent="0.3">
      <c r="A4239" s="21">
        <v>43467</v>
      </c>
      <c r="B4239" s="20" t="s">
        <v>761</v>
      </c>
      <c r="C4239" s="20" t="s">
        <v>762</v>
      </c>
      <c r="D4239" s="20" t="s">
        <v>759</v>
      </c>
      <c r="E4239" s="20">
        <v>13680</v>
      </c>
      <c r="F4239" s="20" t="s">
        <v>763</v>
      </c>
      <c r="G4239" s="20">
        <v>38</v>
      </c>
      <c r="H4239" s="20">
        <v>360</v>
      </c>
      <c r="I4239" s="20">
        <v>938.31</v>
      </c>
      <c r="J4239" s="20">
        <v>2019</v>
      </c>
      <c r="K4239" s="20">
        <v>1</v>
      </c>
      <c r="L4239" s="20">
        <v>1</v>
      </c>
    </row>
    <row r="4240" spans="1:12" x14ac:dyDescent="0.3">
      <c r="A4240" s="21">
        <v>43467</v>
      </c>
      <c r="B4240" s="20" t="s">
        <v>764</v>
      </c>
      <c r="C4240" s="20" t="s">
        <v>765</v>
      </c>
      <c r="D4240" s="20" t="s">
        <v>759</v>
      </c>
      <c r="E4240" s="20">
        <v>11880</v>
      </c>
      <c r="F4240" s="20" t="s">
        <v>766</v>
      </c>
      <c r="G4240" s="20">
        <v>33</v>
      </c>
      <c r="H4240" s="20">
        <v>360</v>
      </c>
      <c r="I4240" s="20">
        <v>803.65</v>
      </c>
      <c r="J4240" s="20">
        <v>2019</v>
      </c>
      <c r="K4240" s="20">
        <v>1</v>
      </c>
      <c r="L4240" s="20">
        <v>1</v>
      </c>
    </row>
    <row r="4241" spans="1:12" x14ac:dyDescent="0.3">
      <c r="A4241" s="21">
        <v>43467</v>
      </c>
      <c r="B4241" s="20" t="s">
        <v>767</v>
      </c>
      <c r="C4241" s="20" t="s">
        <v>768</v>
      </c>
      <c r="D4241" s="20" t="s">
        <v>759</v>
      </c>
      <c r="E4241" s="20">
        <v>8640</v>
      </c>
      <c r="F4241" s="20" t="s">
        <v>769</v>
      </c>
      <c r="G4241" s="20">
        <v>24</v>
      </c>
      <c r="H4241" s="20">
        <v>360</v>
      </c>
      <c r="I4241" s="20">
        <v>576.6</v>
      </c>
      <c r="J4241" s="20">
        <v>2019</v>
      </c>
      <c r="K4241" s="20">
        <v>1</v>
      </c>
      <c r="L4241" s="20">
        <v>1</v>
      </c>
    </row>
    <row r="4242" spans="1:12" x14ac:dyDescent="0.3">
      <c r="A4242" s="21">
        <v>43467</v>
      </c>
      <c r="B4242" s="20" t="s">
        <v>770</v>
      </c>
      <c r="C4242" s="20" t="s">
        <v>771</v>
      </c>
      <c r="D4242" s="20" t="s">
        <v>759</v>
      </c>
      <c r="E4242" s="20">
        <v>19080</v>
      </c>
      <c r="F4242" s="20" t="s">
        <v>772</v>
      </c>
      <c r="G4242" s="20">
        <v>53</v>
      </c>
      <c r="H4242" s="20">
        <v>360</v>
      </c>
      <c r="I4242" s="20">
        <v>1158.1199999999999</v>
      </c>
      <c r="J4242" s="20">
        <v>2019</v>
      </c>
      <c r="K4242" s="20">
        <v>1</v>
      </c>
      <c r="L4242" s="20">
        <v>1</v>
      </c>
    </row>
    <row r="4243" spans="1:12" x14ac:dyDescent="0.3">
      <c r="A4243" s="21">
        <v>43467</v>
      </c>
      <c r="B4243" s="20" t="s">
        <v>773</v>
      </c>
      <c r="C4243" s="20" t="s">
        <v>774</v>
      </c>
      <c r="D4243" s="20" t="s">
        <v>759</v>
      </c>
      <c r="E4243" s="20">
        <v>14760</v>
      </c>
      <c r="F4243" s="20" t="s">
        <v>775</v>
      </c>
      <c r="G4243" s="20">
        <v>41</v>
      </c>
      <c r="H4243" s="20">
        <v>360</v>
      </c>
      <c r="I4243" s="20">
        <v>932.65</v>
      </c>
      <c r="J4243" s="20">
        <v>2019</v>
      </c>
      <c r="K4243" s="20">
        <v>1</v>
      </c>
      <c r="L4243" s="20">
        <v>1</v>
      </c>
    </row>
    <row r="4244" spans="1:12" x14ac:dyDescent="0.3">
      <c r="A4244" s="21">
        <v>43465</v>
      </c>
      <c r="B4244" s="20" t="s">
        <v>826</v>
      </c>
      <c r="C4244" s="20" t="s">
        <v>774</v>
      </c>
      <c r="D4244" s="20" t="s">
        <v>759</v>
      </c>
      <c r="E4244" s="20">
        <v>21240</v>
      </c>
      <c r="F4244" s="20" t="s">
        <v>1108</v>
      </c>
      <c r="G4244" s="20">
        <v>59</v>
      </c>
      <c r="H4244" s="20">
        <v>360</v>
      </c>
      <c r="I4244" s="20">
        <v>1416.15</v>
      </c>
      <c r="J4244" s="20">
        <v>2018</v>
      </c>
      <c r="K4244" s="20">
        <v>12</v>
      </c>
      <c r="L4244" s="20">
        <v>53</v>
      </c>
    </row>
    <row r="4245" spans="1:12" x14ac:dyDescent="0.3">
      <c r="A4245" s="21">
        <v>43465</v>
      </c>
      <c r="B4245" s="20" t="s">
        <v>757</v>
      </c>
      <c r="C4245" s="20" t="s">
        <v>758</v>
      </c>
      <c r="D4245" s="20" t="s">
        <v>759</v>
      </c>
      <c r="E4245" s="20">
        <v>11880</v>
      </c>
      <c r="F4245" s="20" t="s">
        <v>776</v>
      </c>
      <c r="G4245" s="20">
        <v>33</v>
      </c>
      <c r="H4245" s="20">
        <v>360</v>
      </c>
      <c r="I4245" s="20">
        <v>758.6</v>
      </c>
      <c r="J4245" s="20">
        <v>2018</v>
      </c>
      <c r="K4245" s="20">
        <v>12</v>
      </c>
      <c r="L4245" s="20">
        <v>53</v>
      </c>
    </row>
    <row r="4246" spans="1:12" x14ac:dyDescent="0.3">
      <c r="A4246" s="21">
        <v>43465</v>
      </c>
      <c r="B4246" s="20" t="s">
        <v>761</v>
      </c>
      <c r="C4246" s="20" t="s">
        <v>762</v>
      </c>
      <c r="D4246" s="20" t="s">
        <v>759</v>
      </c>
      <c r="E4246" s="20">
        <v>9000</v>
      </c>
      <c r="F4246" s="20" t="s">
        <v>777</v>
      </c>
      <c r="G4246" s="20">
        <v>25</v>
      </c>
      <c r="H4246" s="20">
        <v>360</v>
      </c>
      <c r="I4246" s="20">
        <v>624.85</v>
      </c>
      <c r="J4246" s="20">
        <v>2018</v>
      </c>
      <c r="K4246" s="20">
        <v>12</v>
      </c>
      <c r="L4246" s="20">
        <v>53</v>
      </c>
    </row>
    <row r="4247" spans="1:12" x14ac:dyDescent="0.3">
      <c r="A4247" s="21">
        <v>43465</v>
      </c>
      <c r="B4247" s="20" t="s">
        <v>764</v>
      </c>
      <c r="C4247" s="20" t="s">
        <v>765</v>
      </c>
      <c r="D4247" s="20" t="s">
        <v>759</v>
      </c>
      <c r="E4247" s="20">
        <v>8280</v>
      </c>
      <c r="F4247" s="20" t="s">
        <v>778</v>
      </c>
      <c r="G4247" s="20">
        <v>23</v>
      </c>
      <c r="H4247" s="20">
        <v>360</v>
      </c>
      <c r="I4247" s="20">
        <v>565.85</v>
      </c>
      <c r="J4247" s="20">
        <v>2018</v>
      </c>
      <c r="K4247" s="20">
        <v>12</v>
      </c>
      <c r="L4247" s="20">
        <v>53</v>
      </c>
    </row>
    <row r="4248" spans="1:12" x14ac:dyDescent="0.3">
      <c r="A4248" s="21">
        <v>43465</v>
      </c>
      <c r="B4248" s="20" t="s">
        <v>767</v>
      </c>
      <c r="C4248" s="20" t="s">
        <v>768</v>
      </c>
      <c r="D4248" s="20" t="s">
        <v>759</v>
      </c>
      <c r="E4248" s="20">
        <v>7200</v>
      </c>
      <c r="F4248" s="20" t="s">
        <v>779</v>
      </c>
      <c r="G4248" s="20">
        <v>20</v>
      </c>
      <c r="H4248" s="20">
        <v>360</v>
      </c>
      <c r="I4248" s="20">
        <v>481.7</v>
      </c>
      <c r="J4248" s="20">
        <v>2018</v>
      </c>
      <c r="K4248" s="20">
        <v>12</v>
      </c>
      <c r="L4248" s="20">
        <v>53</v>
      </c>
    </row>
    <row r="4249" spans="1:12" x14ac:dyDescent="0.3">
      <c r="A4249" s="21">
        <v>43465</v>
      </c>
      <c r="B4249" s="20" t="s">
        <v>770</v>
      </c>
      <c r="C4249" s="20" t="s">
        <v>771</v>
      </c>
      <c r="D4249" s="20" t="s">
        <v>759</v>
      </c>
      <c r="E4249" s="20">
        <v>9720</v>
      </c>
      <c r="F4249" s="20" t="s">
        <v>780</v>
      </c>
      <c r="G4249" s="20">
        <v>27</v>
      </c>
      <c r="H4249" s="20">
        <v>360</v>
      </c>
      <c r="I4249" s="20">
        <v>595.91</v>
      </c>
      <c r="J4249" s="20">
        <v>2018</v>
      </c>
      <c r="K4249" s="20">
        <v>12</v>
      </c>
      <c r="L4249" s="20">
        <v>53</v>
      </c>
    </row>
    <row r="4250" spans="1:12" x14ac:dyDescent="0.3">
      <c r="A4250" s="21">
        <v>43465</v>
      </c>
      <c r="B4250" s="20" t="s">
        <v>773</v>
      </c>
      <c r="C4250" s="20" t="s">
        <v>774</v>
      </c>
      <c r="D4250" s="20" t="s">
        <v>759</v>
      </c>
      <c r="E4250" s="20">
        <v>14040</v>
      </c>
      <c r="F4250" s="20" t="s">
        <v>781</v>
      </c>
      <c r="G4250" s="20">
        <v>39</v>
      </c>
      <c r="H4250" s="20">
        <v>360</v>
      </c>
      <c r="I4250" s="20">
        <v>894.6</v>
      </c>
      <c r="J4250" s="20">
        <v>2018</v>
      </c>
      <c r="K4250" s="20">
        <v>12</v>
      </c>
      <c r="L4250" s="20">
        <v>53</v>
      </c>
    </row>
    <row r="4251" spans="1:12" x14ac:dyDescent="0.3">
      <c r="A4251" s="21">
        <v>43465</v>
      </c>
      <c r="B4251" s="20" t="s">
        <v>757</v>
      </c>
      <c r="C4251" s="20" t="s">
        <v>758</v>
      </c>
      <c r="D4251" s="20" t="s">
        <v>759</v>
      </c>
      <c r="E4251" s="20">
        <v>13320</v>
      </c>
      <c r="F4251" s="20" t="s">
        <v>776</v>
      </c>
      <c r="G4251" s="20">
        <v>37</v>
      </c>
      <c r="H4251" s="20">
        <v>360</v>
      </c>
      <c r="I4251" s="20">
        <v>854.4</v>
      </c>
      <c r="J4251" s="20">
        <v>2018</v>
      </c>
      <c r="K4251" s="20">
        <v>12</v>
      </c>
      <c r="L4251" s="20">
        <v>53</v>
      </c>
    </row>
    <row r="4252" spans="1:12" x14ac:dyDescent="0.3">
      <c r="A4252" s="21">
        <v>43465</v>
      </c>
      <c r="B4252" s="20" t="s">
        <v>761</v>
      </c>
      <c r="C4252" s="20" t="s">
        <v>762</v>
      </c>
      <c r="D4252" s="20" t="s">
        <v>759</v>
      </c>
      <c r="E4252" s="20">
        <v>10440</v>
      </c>
      <c r="F4252" s="20" t="s">
        <v>777</v>
      </c>
      <c r="G4252" s="20">
        <v>29</v>
      </c>
      <c r="H4252" s="20">
        <v>360</v>
      </c>
      <c r="I4252" s="20">
        <v>730.55</v>
      </c>
      <c r="J4252" s="20">
        <v>2018</v>
      </c>
      <c r="K4252" s="20">
        <v>12</v>
      </c>
      <c r="L4252" s="20">
        <v>53</v>
      </c>
    </row>
    <row r="4253" spans="1:12" x14ac:dyDescent="0.3">
      <c r="A4253" s="21">
        <v>43465</v>
      </c>
      <c r="B4253" s="20" t="s">
        <v>764</v>
      </c>
      <c r="C4253" s="20" t="s">
        <v>765</v>
      </c>
      <c r="D4253" s="20" t="s">
        <v>759</v>
      </c>
      <c r="E4253" s="20">
        <v>10080</v>
      </c>
      <c r="F4253" s="20" t="s">
        <v>778</v>
      </c>
      <c r="G4253" s="20">
        <v>28</v>
      </c>
      <c r="H4253" s="20">
        <v>360</v>
      </c>
      <c r="I4253" s="20">
        <v>692.43</v>
      </c>
      <c r="J4253" s="20">
        <v>2018</v>
      </c>
      <c r="K4253" s="20">
        <v>12</v>
      </c>
      <c r="L4253" s="20">
        <v>53</v>
      </c>
    </row>
    <row r="4254" spans="1:12" x14ac:dyDescent="0.3">
      <c r="A4254" s="21">
        <v>43465</v>
      </c>
      <c r="B4254" s="20" t="s">
        <v>767</v>
      </c>
      <c r="C4254" s="20" t="s">
        <v>768</v>
      </c>
      <c r="D4254" s="20" t="s">
        <v>759</v>
      </c>
      <c r="E4254" s="20">
        <v>9000</v>
      </c>
      <c r="F4254" s="20" t="s">
        <v>779</v>
      </c>
      <c r="G4254" s="20">
        <v>25</v>
      </c>
      <c r="H4254" s="20">
        <v>360</v>
      </c>
      <c r="I4254" s="20">
        <v>604.9</v>
      </c>
      <c r="J4254" s="20">
        <v>2018</v>
      </c>
      <c r="K4254" s="20">
        <v>12</v>
      </c>
      <c r="L4254" s="20">
        <v>53</v>
      </c>
    </row>
    <row r="4255" spans="1:12" x14ac:dyDescent="0.3">
      <c r="A4255" s="21">
        <v>43465</v>
      </c>
      <c r="B4255" s="20" t="s">
        <v>770</v>
      </c>
      <c r="C4255" s="20" t="s">
        <v>771</v>
      </c>
      <c r="D4255" s="20" t="s">
        <v>759</v>
      </c>
      <c r="E4255" s="20">
        <v>14760</v>
      </c>
      <c r="F4255" s="20" t="s">
        <v>780</v>
      </c>
      <c r="G4255" s="20">
        <v>41</v>
      </c>
      <c r="H4255" s="20">
        <v>360</v>
      </c>
      <c r="I4255" s="20">
        <v>899.9</v>
      </c>
      <c r="J4255" s="20">
        <v>2018</v>
      </c>
      <c r="K4255" s="20">
        <v>12</v>
      </c>
      <c r="L4255" s="20">
        <v>53</v>
      </c>
    </row>
    <row r="4256" spans="1:12" x14ac:dyDescent="0.3">
      <c r="A4256" s="21">
        <v>43465</v>
      </c>
      <c r="B4256" s="20" t="s">
        <v>773</v>
      </c>
      <c r="C4256" s="20" t="s">
        <v>774</v>
      </c>
      <c r="D4256" s="20" t="s">
        <v>759</v>
      </c>
      <c r="E4256" s="20">
        <v>14760</v>
      </c>
      <c r="F4256" s="20" t="s">
        <v>781</v>
      </c>
      <c r="G4256" s="20">
        <v>41</v>
      </c>
      <c r="H4256" s="20">
        <v>360</v>
      </c>
      <c r="I4256" s="20">
        <v>942.05</v>
      </c>
      <c r="J4256" s="20">
        <v>2018</v>
      </c>
      <c r="K4256" s="20">
        <v>12</v>
      </c>
      <c r="L4256" s="20">
        <v>53</v>
      </c>
    </row>
    <row r="4257" spans="1:12" x14ac:dyDescent="0.3">
      <c r="A4257" s="21">
        <v>43463</v>
      </c>
      <c r="B4257" s="20" t="s">
        <v>757</v>
      </c>
      <c r="C4257" s="20" t="s">
        <v>758</v>
      </c>
      <c r="D4257" s="20" t="s">
        <v>759</v>
      </c>
      <c r="E4257" s="20">
        <v>12600</v>
      </c>
      <c r="F4257" s="20" t="s">
        <v>776</v>
      </c>
      <c r="G4257" s="20">
        <v>35</v>
      </c>
      <c r="H4257" s="20">
        <v>360</v>
      </c>
      <c r="I4257" s="20">
        <v>803.15</v>
      </c>
      <c r="J4257" s="20">
        <v>2018</v>
      </c>
      <c r="K4257" s="20">
        <v>12</v>
      </c>
      <c r="L4257" s="20">
        <v>52</v>
      </c>
    </row>
    <row r="4258" spans="1:12" x14ac:dyDescent="0.3">
      <c r="A4258" s="21">
        <v>43463</v>
      </c>
      <c r="B4258" s="20" t="s">
        <v>761</v>
      </c>
      <c r="C4258" s="20" t="s">
        <v>762</v>
      </c>
      <c r="D4258" s="20" t="s">
        <v>759</v>
      </c>
      <c r="E4258" s="20">
        <v>11160</v>
      </c>
      <c r="F4258" s="20" t="s">
        <v>777</v>
      </c>
      <c r="G4258" s="20">
        <v>31</v>
      </c>
      <c r="H4258" s="20">
        <v>360</v>
      </c>
      <c r="I4258" s="20">
        <v>774.95</v>
      </c>
      <c r="J4258" s="20">
        <v>2018</v>
      </c>
      <c r="K4258" s="20">
        <v>12</v>
      </c>
      <c r="L4258" s="20">
        <v>52</v>
      </c>
    </row>
    <row r="4259" spans="1:12" x14ac:dyDescent="0.3">
      <c r="A4259" s="21">
        <v>43463</v>
      </c>
      <c r="B4259" s="20" t="s">
        <v>764</v>
      </c>
      <c r="C4259" s="20" t="s">
        <v>765</v>
      </c>
      <c r="D4259" s="20" t="s">
        <v>759</v>
      </c>
      <c r="E4259" s="20">
        <v>11160</v>
      </c>
      <c r="F4259" s="20" t="s">
        <v>778</v>
      </c>
      <c r="G4259" s="20">
        <v>31</v>
      </c>
      <c r="H4259" s="20">
        <v>360</v>
      </c>
      <c r="I4259" s="20">
        <v>760.85</v>
      </c>
      <c r="J4259" s="20">
        <v>2018</v>
      </c>
      <c r="K4259" s="20">
        <v>12</v>
      </c>
      <c r="L4259" s="20">
        <v>52</v>
      </c>
    </row>
    <row r="4260" spans="1:12" x14ac:dyDescent="0.3">
      <c r="A4260" s="21">
        <v>43463</v>
      </c>
      <c r="B4260" s="20" t="s">
        <v>767</v>
      </c>
      <c r="C4260" s="20" t="s">
        <v>768</v>
      </c>
      <c r="D4260" s="20" t="s">
        <v>759</v>
      </c>
      <c r="E4260" s="20">
        <v>9000</v>
      </c>
      <c r="F4260" s="20" t="s">
        <v>779</v>
      </c>
      <c r="G4260" s="20">
        <v>25</v>
      </c>
      <c r="H4260" s="20">
        <v>360</v>
      </c>
      <c r="I4260" s="20">
        <v>601.75</v>
      </c>
      <c r="J4260" s="20">
        <v>2018</v>
      </c>
      <c r="K4260" s="20">
        <v>12</v>
      </c>
      <c r="L4260" s="20">
        <v>52</v>
      </c>
    </row>
    <row r="4261" spans="1:12" x14ac:dyDescent="0.3">
      <c r="A4261" s="21">
        <v>43463</v>
      </c>
      <c r="B4261" s="20" t="s">
        <v>770</v>
      </c>
      <c r="C4261" s="20" t="s">
        <v>771</v>
      </c>
      <c r="D4261" s="20" t="s">
        <v>759</v>
      </c>
      <c r="E4261" s="20">
        <v>15840</v>
      </c>
      <c r="F4261" s="20" t="s">
        <v>780</v>
      </c>
      <c r="G4261" s="20">
        <v>44</v>
      </c>
      <c r="H4261" s="20">
        <v>360</v>
      </c>
      <c r="I4261" s="20">
        <v>953.35</v>
      </c>
      <c r="J4261" s="20">
        <v>2018</v>
      </c>
      <c r="K4261" s="20">
        <v>12</v>
      </c>
      <c r="L4261" s="20">
        <v>52</v>
      </c>
    </row>
    <row r="4262" spans="1:12" x14ac:dyDescent="0.3">
      <c r="A4262" s="21">
        <v>43463</v>
      </c>
      <c r="B4262" s="20" t="s">
        <v>773</v>
      </c>
      <c r="C4262" s="20" t="s">
        <v>774</v>
      </c>
      <c r="D4262" s="20" t="s">
        <v>759</v>
      </c>
      <c r="E4262" s="20">
        <v>15480</v>
      </c>
      <c r="F4262" s="20" t="s">
        <v>781</v>
      </c>
      <c r="G4262" s="20">
        <v>43</v>
      </c>
      <c r="H4262" s="20">
        <v>360</v>
      </c>
      <c r="I4262" s="20">
        <v>978.75</v>
      </c>
      <c r="J4262" s="20">
        <v>2018</v>
      </c>
      <c r="K4262" s="20">
        <v>12</v>
      </c>
      <c r="L4262" s="20">
        <v>52</v>
      </c>
    </row>
    <row r="4263" spans="1:12" x14ac:dyDescent="0.3">
      <c r="A4263" s="21">
        <v>43463</v>
      </c>
      <c r="B4263" s="20" t="s">
        <v>757</v>
      </c>
      <c r="C4263" s="20" t="s">
        <v>758</v>
      </c>
      <c r="D4263" s="20" t="s">
        <v>759</v>
      </c>
      <c r="E4263" s="20">
        <v>13320</v>
      </c>
      <c r="F4263" s="20" t="s">
        <v>776</v>
      </c>
      <c r="G4263" s="20">
        <v>37</v>
      </c>
      <c r="H4263" s="20">
        <v>360</v>
      </c>
      <c r="I4263" s="20">
        <v>844.15</v>
      </c>
      <c r="J4263" s="20">
        <v>2018</v>
      </c>
      <c r="K4263" s="20">
        <v>12</v>
      </c>
      <c r="L4263" s="20">
        <v>52</v>
      </c>
    </row>
    <row r="4264" spans="1:12" x14ac:dyDescent="0.3">
      <c r="A4264" s="21">
        <v>43463</v>
      </c>
      <c r="B4264" s="20" t="s">
        <v>761</v>
      </c>
      <c r="C4264" s="20" t="s">
        <v>762</v>
      </c>
      <c r="D4264" s="20" t="s">
        <v>759</v>
      </c>
      <c r="E4264" s="20">
        <v>11520</v>
      </c>
      <c r="F4264" s="20" t="s">
        <v>777</v>
      </c>
      <c r="G4264" s="20">
        <v>32</v>
      </c>
      <c r="H4264" s="20">
        <v>360</v>
      </c>
      <c r="I4264" s="20">
        <v>793.3</v>
      </c>
      <c r="J4264" s="20">
        <v>2018</v>
      </c>
      <c r="K4264" s="20">
        <v>12</v>
      </c>
      <c r="L4264" s="20">
        <v>52</v>
      </c>
    </row>
    <row r="4265" spans="1:12" x14ac:dyDescent="0.3">
      <c r="A4265" s="21">
        <v>43463</v>
      </c>
      <c r="B4265" s="20" t="s">
        <v>764</v>
      </c>
      <c r="C4265" s="20" t="s">
        <v>765</v>
      </c>
      <c r="D4265" s="20" t="s">
        <v>759</v>
      </c>
      <c r="E4265" s="20">
        <v>11520</v>
      </c>
      <c r="F4265" s="20" t="s">
        <v>778</v>
      </c>
      <c r="G4265" s="20">
        <v>32</v>
      </c>
      <c r="H4265" s="20">
        <v>360</v>
      </c>
      <c r="I4265" s="20">
        <v>781.2</v>
      </c>
      <c r="J4265" s="20">
        <v>2018</v>
      </c>
      <c r="K4265" s="20">
        <v>12</v>
      </c>
      <c r="L4265" s="20">
        <v>52</v>
      </c>
    </row>
    <row r="4266" spans="1:12" x14ac:dyDescent="0.3">
      <c r="A4266" s="21">
        <v>43463</v>
      </c>
      <c r="B4266" s="20" t="s">
        <v>767</v>
      </c>
      <c r="C4266" s="20" t="s">
        <v>768</v>
      </c>
      <c r="D4266" s="20" t="s">
        <v>759</v>
      </c>
      <c r="E4266" s="20">
        <v>9000</v>
      </c>
      <c r="F4266" s="20" t="s">
        <v>779</v>
      </c>
      <c r="G4266" s="20">
        <v>25</v>
      </c>
      <c r="H4266" s="20">
        <v>360</v>
      </c>
      <c r="I4266" s="20">
        <v>597.54999999999995</v>
      </c>
      <c r="J4266" s="20">
        <v>2018</v>
      </c>
      <c r="K4266" s="20">
        <v>12</v>
      </c>
      <c r="L4266" s="20">
        <v>52</v>
      </c>
    </row>
    <row r="4267" spans="1:12" x14ac:dyDescent="0.3">
      <c r="A4267" s="21">
        <v>43463</v>
      </c>
      <c r="B4267" s="20" t="s">
        <v>770</v>
      </c>
      <c r="C4267" s="20" t="s">
        <v>771</v>
      </c>
      <c r="D4267" s="20" t="s">
        <v>759</v>
      </c>
      <c r="E4267" s="20">
        <v>13680</v>
      </c>
      <c r="F4267" s="20" t="s">
        <v>780</v>
      </c>
      <c r="G4267" s="20">
        <v>38</v>
      </c>
      <c r="H4267" s="20">
        <v>360</v>
      </c>
      <c r="I4267" s="20">
        <v>820.75</v>
      </c>
      <c r="J4267" s="20">
        <v>2018</v>
      </c>
      <c r="K4267" s="20">
        <v>12</v>
      </c>
      <c r="L4267" s="20">
        <v>52</v>
      </c>
    </row>
    <row r="4268" spans="1:12" x14ac:dyDescent="0.3">
      <c r="A4268" s="21">
        <v>43463</v>
      </c>
      <c r="B4268" s="20" t="s">
        <v>773</v>
      </c>
      <c r="C4268" s="20" t="s">
        <v>774</v>
      </c>
      <c r="D4268" s="20" t="s">
        <v>759</v>
      </c>
      <c r="E4268" s="20">
        <v>15480</v>
      </c>
      <c r="F4268" s="20" t="s">
        <v>781</v>
      </c>
      <c r="G4268" s="20">
        <v>43</v>
      </c>
      <c r="H4268" s="20">
        <v>360</v>
      </c>
      <c r="I4268" s="20">
        <v>974.25</v>
      </c>
      <c r="J4268" s="20">
        <v>2018</v>
      </c>
      <c r="K4268" s="20">
        <v>12</v>
      </c>
      <c r="L4268" s="20">
        <v>52</v>
      </c>
    </row>
    <row r="4269" spans="1:12" x14ac:dyDescent="0.3">
      <c r="A4269" s="21">
        <v>43461</v>
      </c>
      <c r="B4269" s="20" t="s">
        <v>757</v>
      </c>
      <c r="C4269" s="20" t="s">
        <v>758</v>
      </c>
      <c r="D4269" s="20" t="s">
        <v>759</v>
      </c>
      <c r="E4269" s="20">
        <v>13320</v>
      </c>
      <c r="F4269" s="20" t="s">
        <v>776</v>
      </c>
      <c r="G4269" s="20">
        <v>37</v>
      </c>
      <c r="H4269" s="20">
        <v>360</v>
      </c>
      <c r="I4269" s="20">
        <v>841</v>
      </c>
      <c r="J4269" s="20">
        <v>2018</v>
      </c>
      <c r="K4269" s="20">
        <v>12</v>
      </c>
      <c r="L4269" s="20">
        <v>52</v>
      </c>
    </row>
    <row r="4270" spans="1:12" x14ac:dyDescent="0.3">
      <c r="A4270" s="21">
        <v>43461</v>
      </c>
      <c r="B4270" s="20" t="s">
        <v>761</v>
      </c>
      <c r="C4270" s="20" t="s">
        <v>762</v>
      </c>
      <c r="D4270" s="20" t="s">
        <v>759</v>
      </c>
      <c r="E4270" s="20">
        <v>10440</v>
      </c>
      <c r="F4270" s="20" t="s">
        <v>777</v>
      </c>
      <c r="G4270" s="20">
        <v>29</v>
      </c>
      <c r="H4270" s="20">
        <v>360</v>
      </c>
      <c r="I4270" s="20">
        <v>719.85</v>
      </c>
      <c r="J4270" s="20">
        <v>2018</v>
      </c>
      <c r="K4270" s="20">
        <v>12</v>
      </c>
      <c r="L4270" s="20">
        <v>52</v>
      </c>
    </row>
    <row r="4271" spans="1:12" x14ac:dyDescent="0.3">
      <c r="A4271" s="21">
        <v>43461</v>
      </c>
      <c r="B4271" s="20" t="s">
        <v>764</v>
      </c>
      <c r="C4271" s="20" t="s">
        <v>765</v>
      </c>
      <c r="D4271" s="20" t="s">
        <v>759</v>
      </c>
      <c r="E4271" s="20">
        <v>11520</v>
      </c>
      <c r="F4271" s="20" t="s">
        <v>778</v>
      </c>
      <c r="G4271" s="20">
        <v>32</v>
      </c>
      <c r="H4271" s="20">
        <v>360</v>
      </c>
      <c r="I4271" s="20">
        <v>781.6</v>
      </c>
      <c r="J4271" s="20">
        <v>2018</v>
      </c>
      <c r="K4271" s="20">
        <v>12</v>
      </c>
      <c r="L4271" s="20">
        <v>52</v>
      </c>
    </row>
    <row r="4272" spans="1:12" x14ac:dyDescent="0.3">
      <c r="A4272" s="21">
        <v>43461</v>
      </c>
      <c r="B4272" s="20" t="s">
        <v>767</v>
      </c>
      <c r="C4272" s="20" t="s">
        <v>768</v>
      </c>
      <c r="D4272" s="20" t="s">
        <v>759</v>
      </c>
      <c r="E4272" s="20">
        <v>8640</v>
      </c>
      <c r="F4272" s="20" t="s">
        <v>779</v>
      </c>
      <c r="G4272" s="20">
        <v>24</v>
      </c>
      <c r="H4272" s="20">
        <v>360</v>
      </c>
      <c r="I4272" s="20">
        <v>575</v>
      </c>
      <c r="J4272" s="20">
        <v>2018</v>
      </c>
      <c r="K4272" s="20">
        <v>12</v>
      </c>
      <c r="L4272" s="20">
        <v>52</v>
      </c>
    </row>
    <row r="4273" spans="1:12" x14ac:dyDescent="0.3">
      <c r="A4273" s="21">
        <v>43461</v>
      </c>
      <c r="B4273" s="20" t="s">
        <v>770</v>
      </c>
      <c r="C4273" s="20" t="s">
        <v>771</v>
      </c>
      <c r="D4273" s="20" t="s">
        <v>759</v>
      </c>
      <c r="E4273" s="20">
        <v>15120</v>
      </c>
      <c r="F4273" s="20" t="s">
        <v>780</v>
      </c>
      <c r="G4273" s="20">
        <v>42</v>
      </c>
      <c r="H4273" s="20">
        <v>360</v>
      </c>
      <c r="I4273" s="20">
        <v>908.9</v>
      </c>
      <c r="J4273" s="20">
        <v>2018</v>
      </c>
      <c r="K4273" s="20">
        <v>12</v>
      </c>
      <c r="L4273" s="20">
        <v>52</v>
      </c>
    </row>
    <row r="4274" spans="1:12" x14ac:dyDescent="0.3">
      <c r="A4274" s="21">
        <v>43461</v>
      </c>
      <c r="B4274" s="20" t="s">
        <v>773</v>
      </c>
      <c r="C4274" s="20" t="s">
        <v>774</v>
      </c>
      <c r="D4274" s="20" t="s">
        <v>759</v>
      </c>
      <c r="E4274" s="20">
        <v>13320</v>
      </c>
      <c r="F4274" s="20" t="s">
        <v>781</v>
      </c>
      <c r="G4274" s="20">
        <v>37</v>
      </c>
      <c r="H4274" s="20">
        <v>360</v>
      </c>
      <c r="I4274" s="20">
        <v>841</v>
      </c>
      <c r="J4274" s="20">
        <v>2018</v>
      </c>
      <c r="K4274" s="20">
        <v>12</v>
      </c>
      <c r="L4274" s="20">
        <v>52</v>
      </c>
    </row>
    <row r="4275" spans="1:12" x14ac:dyDescent="0.3">
      <c r="A4275" s="21">
        <v>43461</v>
      </c>
      <c r="B4275" s="20" t="s">
        <v>757</v>
      </c>
      <c r="C4275" s="20" t="s">
        <v>758</v>
      </c>
      <c r="D4275" s="20" t="s">
        <v>759</v>
      </c>
      <c r="E4275" s="20">
        <v>13680</v>
      </c>
      <c r="F4275" s="20" t="s">
        <v>776</v>
      </c>
      <c r="G4275" s="20">
        <v>38</v>
      </c>
      <c r="H4275" s="20">
        <v>360</v>
      </c>
      <c r="I4275" s="20">
        <v>866.65</v>
      </c>
      <c r="J4275" s="20">
        <v>2018</v>
      </c>
      <c r="K4275" s="20">
        <v>12</v>
      </c>
      <c r="L4275" s="20">
        <v>52</v>
      </c>
    </row>
    <row r="4276" spans="1:12" x14ac:dyDescent="0.3">
      <c r="A4276" s="21">
        <v>43461</v>
      </c>
      <c r="B4276" s="20" t="s">
        <v>761</v>
      </c>
      <c r="C4276" s="20" t="s">
        <v>762</v>
      </c>
      <c r="D4276" s="20" t="s">
        <v>759</v>
      </c>
      <c r="E4276" s="20">
        <v>10080</v>
      </c>
      <c r="F4276" s="20" t="s">
        <v>777</v>
      </c>
      <c r="G4276" s="20">
        <v>28</v>
      </c>
      <c r="H4276" s="20">
        <v>360</v>
      </c>
      <c r="I4276" s="20">
        <v>697.3</v>
      </c>
      <c r="J4276" s="20">
        <v>2018</v>
      </c>
      <c r="K4276" s="20">
        <v>12</v>
      </c>
      <c r="L4276" s="20">
        <v>52</v>
      </c>
    </row>
    <row r="4277" spans="1:12" x14ac:dyDescent="0.3">
      <c r="A4277" s="21">
        <v>43461</v>
      </c>
      <c r="B4277" s="20" t="s">
        <v>764</v>
      </c>
      <c r="C4277" s="20" t="s">
        <v>765</v>
      </c>
      <c r="D4277" s="20" t="s">
        <v>759</v>
      </c>
      <c r="E4277" s="20">
        <v>10440</v>
      </c>
      <c r="F4277" s="20" t="s">
        <v>778</v>
      </c>
      <c r="G4277" s="20">
        <v>29</v>
      </c>
      <c r="H4277" s="20">
        <v>360</v>
      </c>
      <c r="I4277" s="20">
        <v>708.3</v>
      </c>
      <c r="J4277" s="20">
        <v>2018</v>
      </c>
      <c r="K4277" s="20">
        <v>12</v>
      </c>
      <c r="L4277" s="20">
        <v>52</v>
      </c>
    </row>
    <row r="4278" spans="1:12" x14ac:dyDescent="0.3">
      <c r="A4278" s="21">
        <v>43461</v>
      </c>
      <c r="B4278" s="20" t="s">
        <v>767</v>
      </c>
      <c r="C4278" s="20" t="s">
        <v>768</v>
      </c>
      <c r="D4278" s="20" t="s">
        <v>759</v>
      </c>
      <c r="E4278" s="20">
        <v>8640</v>
      </c>
      <c r="F4278" s="20" t="s">
        <v>779</v>
      </c>
      <c r="G4278" s="20">
        <v>24</v>
      </c>
      <c r="H4278" s="20">
        <v>360</v>
      </c>
      <c r="I4278" s="20">
        <v>576.19000000000005</v>
      </c>
      <c r="J4278" s="20">
        <v>2018</v>
      </c>
      <c r="K4278" s="20">
        <v>12</v>
      </c>
      <c r="L4278" s="20">
        <v>52</v>
      </c>
    </row>
    <row r="4279" spans="1:12" x14ac:dyDescent="0.3">
      <c r="A4279" s="21">
        <v>43461</v>
      </c>
      <c r="B4279" s="20" t="s">
        <v>770</v>
      </c>
      <c r="C4279" s="20" t="s">
        <v>771</v>
      </c>
      <c r="D4279" s="20" t="s">
        <v>759</v>
      </c>
      <c r="E4279" s="20">
        <v>16200</v>
      </c>
      <c r="F4279" s="20" t="s">
        <v>780</v>
      </c>
      <c r="G4279" s="20">
        <v>45</v>
      </c>
      <c r="H4279" s="20">
        <v>360</v>
      </c>
      <c r="I4279" s="20">
        <v>981.7</v>
      </c>
      <c r="J4279" s="20">
        <v>2018</v>
      </c>
      <c r="K4279" s="20">
        <v>12</v>
      </c>
      <c r="L4279" s="20">
        <v>52</v>
      </c>
    </row>
    <row r="4280" spans="1:12" x14ac:dyDescent="0.3">
      <c r="A4280" s="21">
        <v>43461</v>
      </c>
      <c r="B4280" s="20" t="s">
        <v>773</v>
      </c>
      <c r="C4280" s="20" t="s">
        <v>774</v>
      </c>
      <c r="D4280" s="20" t="s">
        <v>759</v>
      </c>
      <c r="E4280" s="20">
        <v>15120</v>
      </c>
      <c r="F4280" s="20" t="s">
        <v>781</v>
      </c>
      <c r="G4280" s="20">
        <v>42</v>
      </c>
      <c r="H4280" s="20">
        <v>360</v>
      </c>
      <c r="I4280" s="20">
        <v>952.9</v>
      </c>
      <c r="J4280" s="20">
        <v>2018</v>
      </c>
      <c r="K4280" s="20">
        <v>12</v>
      </c>
      <c r="L4280" s="20">
        <v>52</v>
      </c>
    </row>
    <row r="4281" spans="1:12" x14ac:dyDescent="0.3">
      <c r="A4281" s="21">
        <v>43460</v>
      </c>
      <c r="B4281" s="20" t="s">
        <v>757</v>
      </c>
      <c r="C4281" s="20" t="s">
        <v>758</v>
      </c>
      <c r="D4281" s="20" t="s">
        <v>759</v>
      </c>
      <c r="E4281" s="20">
        <v>16200</v>
      </c>
      <c r="F4281" s="20" t="s">
        <v>776</v>
      </c>
      <c r="G4281" s="20">
        <v>45</v>
      </c>
      <c r="H4281" s="20">
        <v>360</v>
      </c>
      <c r="I4281" s="20">
        <v>1022.3</v>
      </c>
      <c r="J4281" s="20">
        <v>2018</v>
      </c>
      <c r="K4281" s="20">
        <v>12</v>
      </c>
      <c r="L4281" s="20">
        <v>52</v>
      </c>
    </row>
    <row r="4282" spans="1:12" x14ac:dyDescent="0.3">
      <c r="A4282" s="21">
        <v>43460</v>
      </c>
      <c r="B4282" s="20" t="s">
        <v>761</v>
      </c>
      <c r="C4282" s="20" t="s">
        <v>762</v>
      </c>
      <c r="D4282" s="20" t="s">
        <v>759</v>
      </c>
      <c r="E4282" s="20">
        <v>10080</v>
      </c>
      <c r="F4282" s="20" t="s">
        <v>777</v>
      </c>
      <c r="G4282" s="20">
        <v>28</v>
      </c>
      <c r="H4282" s="20">
        <v>360</v>
      </c>
      <c r="I4282" s="20">
        <v>697.8</v>
      </c>
      <c r="J4282" s="20">
        <v>2018</v>
      </c>
      <c r="K4282" s="20">
        <v>12</v>
      </c>
      <c r="L4282" s="20">
        <v>52</v>
      </c>
    </row>
    <row r="4283" spans="1:12" x14ac:dyDescent="0.3">
      <c r="A4283" s="21">
        <v>43460</v>
      </c>
      <c r="B4283" s="20" t="s">
        <v>764</v>
      </c>
      <c r="C4283" s="20" t="s">
        <v>765</v>
      </c>
      <c r="D4283" s="20" t="s">
        <v>759</v>
      </c>
      <c r="E4283" s="20">
        <v>12240</v>
      </c>
      <c r="F4283" s="20" t="s">
        <v>778</v>
      </c>
      <c r="G4283" s="20">
        <v>34</v>
      </c>
      <c r="H4283" s="20">
        <v>360</v>
      </c>
      <c r="I4283" s="20">
        <v>832.97</v>
      </c>
      <c r="J4283" s="20">
        <v>2018</v>
      </c>
      <c r="K4283" s="20">
        <v>12</v>
      </c>
      <c r="L4283" s="20">
        <v>52</v>
      </c>
    </row>
    <row r="4284" spans="1:12" x14ac:dyDescent="0.3">
      <c r="A4284" s="21">
        <v>43460</v>
      </c>
      <c r="B4284" s="20" t="s">
        <v>767</v>
      </c>
      <c r="C4284" s="20" t="s">
        <v>768</v>
      </c>
      <c r="D4284" s="20" t="s">
        <v>759</v>
      </c>
      <c r="E4284" s="20">
        <v>9000</v>
      </c>
      <c r="F4284" s="20" t="s">
        <v>779</v>
      </c>
      <c r="G4284" s="20">
        <v>25</v>
      </c>
      <c r="H4284" s="20">
        <v>360</v>
      </c>
      <c r="I4284" s="20">
        <v>600.05999999999995</v>
      </c>
      <c r="J4284" s="20">
        <v>2018</v>
      </c>
      <c r="K4284" s="20">
        <v>12</v>
      </c>
      <c r="L4284" s="20">
        <v>52</v>
      </c>
    </row>
    <row r="4285" spans="1:12" x14ac:dyDescent="0.3">
      <c r="A4285" s="21">
        <v>43460</v>
      </c>
      <c r="B4285" s="20" t="s">
        <v>770</v>
      </c>
      <c r="C4285" s="20" t="s">
        <v>771</v>
      </c>
      <c r="D4285" s="20" t="s">
        <v>759</v>
      </c>
      <c r="E4285" s="20">
        <v>12960</v>
      </c>
      <c r="F4285" s="20" t="s">
        <v>780</v>
      </c>
      <c r="G4285" s="20">
        <v>36</v>
      </c>
      <c r="H4285" s="20">
        <v>360</v>
      </c>
      <c r="I4285" s="20">
        <v>783.2</v>
      </c>
      <c r="J4285" s="20">
        <v>2018</v>
      </c>
      <c r="K4285" s="20">
        <v>12</v>
      </c>
      <c r="L4285" s="20">
        <v>52</v>
      </c>
    </row>
    <row r="4286" spans="1:12" x14ac:dyDescent="0.3">
      <c r="A4286" s="21">
        <v>43460</v>
      </c>
      <c r="B4286" s="20" t="s">
        <v>773</v>
      </c>
      <c r="C4286" s="20" t="s">
        <v>774</v>
      </c>
      <c r="D4286" s="20" t="s">
        <v>759</v>
      </c>
      <c r="E4286" s="20">
        <v>15120</v>
      </c>
      <c r="F4286" s="20" t="s">
        <v>781</v>
      </c>
      <c r="G4286" s="20">
        <v>42</v>
      </c>
      <c r="H4286" s="20">
        <v>360</v>
      </c>
      <c r="I4286" s="20">
        <v>955.3</v>
      </c>
      <c r="J4286" s="20">
        <v>2018</v>
      </c>
      <c r="K4286" s="20">
        <v>12</v>
      </c>
      <c r="L4286" s="20">
        <v>52</v>
      </c>
    </row>
    <row r="4287" spans="1:12" x14ac:dyDescent="0.3">
      <c r="A4287" s="21">
        <v>43458</v>
      </c>
      <c r="B4287" s="20" t="s">
        <v>826</v>
      </c>
      <c r="C4287" s="20" t="s">
        <v>827</v>
      </c>
      <c r="D4287" s="20" t="s">
        <v>759</v>
      </c>
      <c r="E4287" s="20">
        <v>11520</v>
      </c>
      <c r="F4287" s="20" t="s">
        <v>1109</v>
      </c>
      <c r="G4287" s="20">
        <v>32</v>
      </c>
      <c r="H4287" s="20">
        <v>360</v>
      </c>
      <c r="I4287" s="20">
        <v>770.1</v>
      </c>
      <c r="J4287" s="20">
        <v>2018</v>
      </c>
      <c r="K4287" s="20">
        <v>12</v>
      </c>
      <c r="L4287" s="20">
        <v>52</v>
      </c>
    </row>
    <row r="4288" spans="1:12" x14ac:dyDescent="0.3">
      <c r="A4288" s="21">
        <v>43458</v>
      </c>
      <c r="B4288" s="20" t="s">
        <v>757</v>
      </c>
      <c r="C4288" s="20" t="s">
        <v>758</v>
      </c>
      <c r="D4288" s="20" t="s">
        <v>759</v>
      </c>
      <c r="E4288" s="20">
        <v>10080</v>
      </c>
      <c r="F4288" s="20" t="s">
        <v>782</v>
      </c>
      <c r="G4288" s="20">
        <v>28</v>
      </c>
      <c r="H4288" s="20">
        <v>360</v>
      </c>
      <c r="I4288" s="20">
        <v>637.15</v>
      </c>
      <c r="J4288" s="20">
        <v>2018</v>
      </c>
      <c r="K4288" s="20">
        <v>12</v>
      </c>
      <c r="L4288" s="20">
        <v>52</v>
      </c>
    </row>
    <row r="4289" spans="1:12" x14ac:dyDescent="0.3">
      <c r="A4289" s="21">
        <v>43458</v>
      </c>
      <c r="B4289" s="20" t="s">
        <v>761</v>
      </c>
      <c r="C4289" s="20" t="s">
        <v>762</v>
      </c>
      <c r="D4289" s="20" t="s">
        <v>759</v>
      </c>
      <c r="E4289" s="20">
        <v>7560</v>
      </c>
      <c r="F4289" s="20" t="s">
        <v>783</v>
      </c>
      <c r="G4289" s="20">
        <v>21</v>
      </c>
      <c r="H4289" s="20">
        <v>360</v>
      </c>
      <c r="I4289" s="20">
        <v>504.3</v>
      </c>
      <c r="J4289" s="20">
        <v>2018</v>
      </c>
      <c r="K4289" s="20">
        <v>12</v>
      </c>
      <c r="L4289" s="20">
        <v>52</v>
      </c>
    </row>
    <row r="4290" spans="1:12" x14ac:dyDescent="0.3">
      <c r="A4290" s="21">
        <v>43458</v>
      </c>
      <c r="B4290" s="20" t="s">
        <v>764</v>
      </c>
      <c r="C4290" s="20" t="s">
        <v>765</v>
      </c>
      <c r="D4290" s="20" t="s">
        <v>759</v>
      </c>
      <c r="E4290" s="20">
        <v>8640</v>
      </c>
      <c r="F4290" s="20" t="s">
        <v>784</v>
      </c>
      <c r="G4290" s="20">
        <v>24</v>
      </c>
      <c r="H4290" s="20">
        <v>360</v>
      </c>
      <c r="I4290" s="20">
        <v>589.25</v>
      </c>
      <c r="J4290" s="20">
        <v>2018</v>
      </c>
      <c r="K4290" s="20">
        <v>12</v>
      </c>
      <c r="L4290" s="20">
        <v>52</v>
      </c>
    </row>
    <row r="4291" spans="1:12" x14ac:dyDescent="0.3">
      <c r="A4291" s="21">
        <v>43458</v>
      </c>
      <c r="B4291" s="20" t="s">
        <v>767</v>
      </c>
      <c r="C4291" s="20" t="s">
        <v>768</v>
      </c>
      <c r="D4291" s="20" t="s">
        <v>759</v>
      </c>
      <c r="E4291" s="20">
        <v>7200</v>
      </c>
      <c r="F4291" s="20" t="s">
        <v>785</v>
      </c>
      <c r="G4291" s="20">
        <v>20</v>
      </c>
      <c r="H4291" s="20">
        <v>360</v>
      </c>
      <c r="I4291" s="20">
        <v>472.4</v>
      </c>
      <c r="J4291" s="20">
        <v>2018</v>
      </c>
      <c r="K4291" s="20">
        <v>12</v>
      </c>
      <c r="L4291" s="20">
        <v>52</v>
      </c>
    </row>
    <row r="4292" spans="1:12" x14ac:dyDescent="0.3">
      <c r="A4292" s="21">
        <v>43458</v>
      </c>
      <c r="B4292" s="20" t="s">
        <v>770</v>
      </c>
      <c r="C4292" s="20" t="s">
        <v>771</v>
      </c>
      <c r="D4292" s="20" t="s">
        <v>759</v>
      </c>
      <c r="E4292" s="20">
        <v>14760</v>
      </c>
      <c r="F4292" s="20" t="s">
        <v>786</v>
      </c>
      <c r="G4292" s="20">
        <v>41</v>
      </c>
      <c r="H4292" s="20">
        <v>360</v>
      </c>
      <c r="I4292" s="20">
        <v>892.35</v>
      </c>
      <c r="J4292" s="20">
        <v>2018</v>
      </c>
      <c r="K4292" s="20">
        <v>12</v>
      </c>
      <c r="L4292" s="20">
        <v>52</v>
      </c>
    </row>
    <row r="4293" spans="1:12" x14ac:dyDescent="0.3">
      <c r="A4293" s="21">
        <v>43458</v>
      </c>
      <c r="B4293" s="20" t="s">
        <v>773</v>
      </c>
      <c r="C4293" s="20" t="s">
        <v>774</v>
      </c>
      <c r="D4293" s="20" t="s">
        <v>759</v>
      </c>
      <c r="E4293" s="20">
        <v>14040</v>
      </c>
      <c r="F4293" s="20" t="s">
        <v>787</v>
      </c>
      <c r="G4293" s="20">
        <v>39</v>
      </c>
      <c r="H4293" s="20">
        <v>360</v>
      </c>
      <c r="I4293" s="20">
        <v>879.84</v>
      </c>
      <c r="J4293" s="20">
        <v>2018</v>
      </c>
      <c r="K4293" s="20">
        <v>12</v>
      </c>
      <c r="L4293" s="20">
        <v>52</v>
      </c>
    </row>
    <row r="4294" spans="1:12" x14ac:dyDescent="0.3">
      <c r="A4294" s="21">
        <v>43458</v>
      </c>
      <c r="B4294" s="20" t="s">
        <v>757</v>
      </c>
      <c r="C4294" s="20" t="s">
        <v>758</v>
      </c>
      <c r="D4294" s="20" t="s">
        <v>759</v>
      </c>
      <c r="E4294" s="20">
        <v>12960</v>
      </c>
      <c r="F4294" s="20" t="s">
        <v>782</v>
      </c>
      <c r="G4294" s="20">
        <v>36</v>
      </c>
      <c r="H4294" s="20">
        <v>360</v>
      </c>
      <c r="I4294" s="20">
        <v>820.05</v>
      </c>
      <c r="J4294" s="20">
        <v>2018</v>
      </c>
      <c r="K4294" s="20">
        <v>12</v>
      </c>
      <c r="L4294" s="20">
        <v>52</v>
      </c>
    </row>
    <row r="4295" spans="1:12" x14ac:dyDescent="0.3">
      <c r="A4295" s="21">
        <v>43458</v>
      </c>
      <c r="B4295" s="20" t="s">
        <v>761</v>
      </c>
      <c r="C4295" s="20" t="s">
        <v>762</v>
      </c>
      <c r="D4295" s="20" t="s">
        <v>759</v>
      </c>
      <c r="E4295" s="20">
        <v>9000</v>
      </c>
      <c r="F4295" s="20" t="s">
        <v>783</v>
      </c>
      <c r="G4295" s="20">
        <v>25</v>
      </c>
      <c r="H4295" s="20">
        <v>360</v>
      </c>
      <c r="I4295" s="20">
        <v>625.65</v>
      </c>
      <c r="J4295" s="20">
        <v>2018</v>
      </c>
      <c r="K4295" s="20">
        <v>12</v>
      </c>
      <c r="L4295" s="20">
        <v>52</v>
      </c>
    </row>
    <row r="4296" spans="1:12" x14ac:dyDescent="0.3">
      <c r="A4296" s="21">
        <v>43458</v>
      </c>
      <c r="B4296" s="20" t="s">
        <v>764</v>
      </c>
      <c r="C4296" s="20" t="s">
        <v>765</v>
      </c>
      <c r="D4296" s="20" t="s">
        <v>759</v>
      </c>
      <c r="E4296" s="20">
        <v>10800</v>
      </c>
      <c r="F4296" s="20" t="s">
        <v>784</v>
      </c>
      <c r="G4296" s="20">
        <v>30</v>
      </c>
      <c r="H4296" s="20">
        <v>360</v>
      </c>
      <c r="I4296" s="20">
        <v>736.49</v>
      </c>
      <c r="J4296" s="20">
        <v>2018</v>
      </c>
      <c r="K4296" s="20">
        <v>12</v>
      </c>
      <c r="L4296" s="20">
        <v>52</v>
      </c>
    </row>
    <row r="4297" spans="1:12" x14ac:dyDescent="0.3">
      <c r="A4297" s="21">
        <v>43458</v>
      </c>
      <c r="B4297" s="20" t="s">
        <v>767</v>
      </c>
      <c r="C4297" s="20" t="s">
        <v>768</v>
      </c>
      <c r="D4297" s="20" t="s">
        <v>759</v>
      </c>
      <c r="E4297" s="20">
        <v>8640</v>
      </c>
      <c r="F4297" s="20" t="s">
        <v>785</v>
      </c>
      <c r="G4297" s="20">
        <v>24</v>
      </c>
      <c r="H4297" s="20">
        <v>360</v>
      </c>
      <c r="I4297" s="20">
        <v>571.04999999999995</v>
      </c>
      <c r="J4297" s="20">
        <v>2018</v>
      </c>
      <c r="K4297" s="20">
        <v>12</v>
      </c>
      <c r="L4297" s="20">
        <v>52</v>
      </c>
    </row>
    <row r="4298" spans="1:12" x14ac:dyDescent="0.3">
      <c r="A4298" s="21">
        <v>43458</v>
      </c>
      <c r="B4298" s="20" t="s">
        <v>770</v>
      </c>
      <c r="C4298" s="20" t="s">
        <v>771</v>
      </c>
      <c r="D4298" s="20" t="s">
        <v>759</v>
      </c>
      <c r="E4298" s="20">
        <v>14760</v>
      </c>
      <c r="F4298" s="20" t="s">
        <v>786</v>
      </c>
      <c r="G4298" s="20">
        <v>41</v>
      </c>
      <c r="H4298" s="20">
        <v>360</v>
      </c>
      <c r="I4298" s="20">
        <v>888.45</v>
      </c>
      <c r="J4298" s="20">
        <v>2018</v>
      </c>
      <c r="K4298" s="20">
        <v>12</v>
      </c>
      <c r="L4298" s="20">
        <v>52</v>
      </c>
    </row>
    <row r="4299" spans="1:12" x14ac:dyDescent="0.3">
      <c r="A4299" s="21">
        <v>43458</v>
      </c>
      <c r="B4299" s="20" t="s">
        <v>773</v>
      </c>
      <c r="C4299" s="20" t="s">
        <v>774</v>
      </c>
      <c r="D4299" s="20" t="s">
        <v>759</v>
      </c>
      <c r="E4299" s="20">
        <v>14760</v>
      </c>
      <c r="F4299" s="20" t="s">
        <v>787</v>
      </c>
      <c r="G4299" s="20">
        <v>41</v>
      </c>
      <c r="H4299" s="20">
        <v>360</v>
      </c>
      <c r="I4299" s="20">
        <v>931.45</v>
      </c>
      <c r="J4299" s="20">
        <v>2018</v>
      </c>
      <c r="K4299" s="20">
        <v>12</v>
      </c>
      <c r="L4299" s="20">
        <v>52</v>
      </c>
    </row>
    <row r="4300" spans="1:12" x14ac:dyDescent="0.3">
      <c r="A4300" s="21">
        <v>43455</v>
      </c>
      <c r="B4300" s="20" t="s">
        <v>757</v>
      </c>
      <c r="C4300" s="20" t="s">
        <v>758</v>
      </c>
      <c r="D4300" s="20" t="s">
        <v>759</v>
      </c>
      <c r="E4300" s="20">
        <v>13680</v>
      </c>
      <c r="F4300" s="20" t="s">
        <v>782</v>
      </c>
      <c r="G4300" s="20">
        <v>38</v>
      </c>
      <c r="H4300" s="20">
        <v>360</v>
      </c>
      <c r="I4300" s="20">
        <v>863.4</v>
      </c>
      <c r="J4300" s="20">
        <v>2018</v>
      </c>
      <c r="K4300" s="20">
        <v>12</v>
      </c>
      <c r="L4300" s="20">
        <v>51</v>
      </c>
    </row>
    <row r="4301" spans="1:12" x14ac:dyDescent="0.3">
      <c r="A4301" s="21">
        <v>43455</v>
      </c>
      <c r="B4301" s="20" t="s">
        <v>761</v>
      </c>
      <c r="C4301" s="20" t="s">
        <v>762</v>
      </c>
      <c r="D4301" s="20" t="s">
        <v>759</v>
      </c>
      <c r="E4301" s="20">
        <v>8640</v>
      </c>
      <c r="F4301" s="20" t="s">
        <v>783</v>
      </c>
      <c r="G4301" s="20">
        <v>24</v>
      </c>
      <c r="H4301" s="20">
        <v>360</v>
      </c>
      <c r="I4301" s="20">
        <v>601.65</v>
      </c>
      <c r="J4301" s="20">
        <v>2018</v>
      </c>
      <c r="K4301" s="20">
        <v>12</v>
      </c>
      <c r="L4301" s="20">
        <v>51</v>
      </c>
    </row>
    <row r="4302" spans="1:12" x14ac:dyDescent="0.3">
      <c r="A4302" s="21">
        <v>43455</v>
      </c>
      <c r="B4302" s="20" t="s">
        <v>764</v>
      </c>
      <c r="C4302" s="20" t="s">
        <v>765</v>
      </c>
      <c r="D4302" s="20" t="s">
        <v>759</v>
      </c>
      <c r="E4302" s="20">
        <v>11520</v>
      </c>
      <c r="F4302" s="20" t="s">
        <v>784</v>
      </c>
      <c r="G4302" s="20">
        <v>32</v>
      </c>
      <c r="H4302" s="20">
        <v>360</v>
      </c>
      <c r="I4302" s="20">
        <v>784.91</v>
      </c>
      <c r="J4302" s="20">
        <v>2018</v>
      </c>
      <c r="K4302" s="20">
        <v>12</v>
      </c>
      <c r="L4302" s="20">
        <v>51</v>
      </c>
    </row>
    <row r="4303" spans="1:12" x14ac:dyDescent="0.3">
      <c r="A4303" s="21">
        <v>43455</v>
      </c>
      <c r="B4303" s="20" t="s">
        <v>767</v>
      </c>
      <c r="C4303" s="20" t="s">
        <v>768</v>
      </c>
      <c r="D4303" s="20" t="s">
        <v>759</v>
      </c>
      <c r="E4303" s="20">
        <v>8640</v>
      </c>
      <c r="F4303" s="20" t="s">
        <v>785</v>
      </c>
      <c r="G4303" s="20">
        <v>24</v>
      </c>
      <c r="H4303" s="20">
        <v>360</v>
      </c>
      <c r="I4303" s="20">
        <v>573.79999999999995</v>
      </c>
      <c r="J4303" s="20">
        <v>2018</v>
      </c>
      <c r="K4303" s="20">
        <v>12</v>
      </c>
      <c r="L4303" s="20">
        <v>51</v>
      </c>
    </row>
    <row r="4304" spans="1:12" x14ac:dyDescent="0.3">
      <c r="A4304" s="21">
        <v>43455</v>
      </c>
      <c r="B4304" s="20" t="s">
        <v>770</v>
      </c>
      <c r="C4304" s="20" t="s">
        <v>771</v>
      </c>
      <c r="D4304" s="20" t="s">
        <v>759</v>
      </c>
      <c r="E4304" s="20">
        <v>14760</v>
      </c>
      <c r="F4304" s="20" t="s">
        <v>786</v>
      </c>
      <c r="G4304" s="20">
        <v>41</v>
      </c>
      <c r="H4304" s="20">
        <v>360</v>
      </c>
      <c r="I4304" s="20">
        <v>890.3</v>
      </c>
      <c r="J4304" s="20">
        <v>2018</v>
      </c>
      <c r="K4304" s="20">
        <v>12</v>
      </c>
      <c r="L4304" s="20">
        <v>51</v>
      </c>
    </row>
    <row r="4305" spans="1:12" x14ac:dyDescent="0.3">
      <c r="A4305" s="21">
        <v>43455</v>
      </c>
      <c r="B4305" s="20" t="s">
        <v>773</v>
      </c>
      <c r="C4305" s="20" t="s">
        <v>774</v>
      </c>
      <c r="D4305" s="20" t="s">
        <v>759</v>
      </c>
      <c r="E4305" s="20">
        <v>15120</v>
      </c>
      <c r="F4305" s="20" t="s">
        <v>787</v>
      </c>
      <c r="G4305" s="20">
        <v>42</v>
      </c>
      <c r="H4305" s="20">
        <v>360</v>
      </c>
      <c r="I4305" s="20">
        <v>954.65</v>
      </c>
      <c r="J4305" s="20">
        <v>2018</v>
      </c>
      <c r="K4305" s="20">
        <v>12</v>
      </c>
      <c r="L4305" s="20">
        <v>51</v>
      </c>
    </row>
    <row r="4306" spans="1:12" x14ac:dyDescent="0.3">
      <c r="A4306" s="21">
        <v>43455</v>
      </c>
      <c r="B4306" s="20" t="s">
        <v>826</v>
      </c>
      <c r="C4306" s="20" t="s">
        <v>827</v>
      </c>
      <c r="D4306" s="20" t="s">
        <v>759</v>
      </c>
      <c r="E4306" s="20">
        <v>2880</v>
      </c>
      <c r="F4306" s="20" t="s">
        <v>1109</v>
      </c>
      <c r="G4306" s="20">
        <v>8</v>
      </c>
      <c r="H4306" s="20">
        <v>360</v>
      </c>
      <c r="I4306" s="20">
        <v>200</v>
      </c>
      <c r="J4306" s="20">
        <v>2018</v>
      </c>
      <c r="K4306" s="20">
        <v>12</v>
      </c>
      <c r="L4306" s="20">
        <v>51</v>
      </c>
    </row>
    <row r="4307" spans="1:12" x14ac:dyDescent="0.3">
      <c r="A4307" s="21">
        <v>43454</v>
      </c>
      <c r="B4307" s="20" t="s">
        <v>757</v>
      </c>
      <c r="C4307" s="20" t="s">
        <v>758</v>
      </c>
      <c r="D4307" s="20" t="s">
        <v>759</v>
      </c>
      <c r="E4307" s="20">
        <v>12960</v>
      </c>
      <c r="F4307" s="20" t="s">
        <v>782</v>
      </c>
      <c r="G4307" s="20">
        <v>36</v>
      </c>
      <c r="H4307" s="20">
        <v>360</v>
      </c>
      <c r="I4307" s="20">
        <v>818.3</v>
      </c>
      <c r="J4307" s="20">
        <v>2018</v>
      </c>
      <c r="K4307" s="20">
        <v>12</v>
      </c>
      <c r="L4307" s="20">
        <v>51</v>
      </c>
    </row>
    <row r="4308" spans="1:12" x14ac:dyDescent="0.3">
      <c r="A4308" s="21">
        <v>43454</v>
      </c>
      <c r="B4308" s="20" t="s">
        <v>764</v>
      </c>
      <c r="C4308" s="20" t="s">
        <v>765</v>
      </c>
      <c r="D4308" s="20" t="s">
        <v>759</v>
      </c>
      <c r="E4308" s="20">
        <v>360</v>
      </c>
      <c r="F4308" s="20" t="s">
        <v>784</v>
      </c>
      <c r="G4308" s="20">
        <v>0</v>
      </c>
      <c r="H4308" s="20">
        <v>0</v>
      </c>
      <c r="I4308" s="20">
        <v>818.3</v>
      </c>
      <c r="J4308" s="20">
        <v>2018</v>
      </c>
      <c r="K4308" s="20">
        <v>12</v>
      </c>
      <c r="L4308" s="20">
        <v>51</v>
      </c>
    </row>
    <row r="4309" spans="1:12" x14ac:dyDescent="0.3">
      <c r="A4309" s="21">
        <v>43454</v>
      </c>
      <c r="B4309" s="20" t="s">
        <v>761</v>
      </c>
      <c r="C4309" s="20" t="s">
        <v>762</v>
      </c>
      <c r="D4309" s="20" t="s">
        <v>759</v>
      </c>
      <c r="E4309" s="20">
        <v>8280</v>
      </c>
      <c r="F4309" s="20" t="s">
        <v>783</v>
      </c>
      <c r="G4309" s="20">
        <v>23</v>
      </c>
      <c r="H4309" s="20">
        <v>360</v>
      </c>
      <c r="I4309" s="20">
        <v>571.95000000000005</v>
      </c>
      <c r="J4309" s="20">
        <v>2018</v>
      </c>
      <c r="K4309" s="20">
        <v>12</v>
      </c>
      <c r="L4309" s="20">
        <v>51</v>
      </c>
    </row>
    <row r="4310" spans="1:12" x14ac:dyDescent="0.3">
      <c r="A4310" s="21">
        <v>43454</v>
      </c>
      <c r="B4310" s="20" t="s">
        <v>764</v>
      </c>
      <c r="C4310" s="20" t="s">
        <v>765</v>
      </c>
      <c r="D4310" s="20" t="s">
        <v>759</v>
      </c>
      <c r="E4310" s="20">
        <v>11520</v>
      </c>
      <c r="F4310" s="20" t="s">
        <v>784</v>
      </c>
      <c r="G4310" s="20">
        <v>32</v>
      </c>
      <c r="H4310" s="20">
        <v>360</v>
      </c>
      <c r="I4310" s="20">
        <v>782.55</v>
      </c>
      <c r="J4310" s="20">
        <v>2018</v>
      </c>
      <c r="K4310" s="20">
        <v>12</v>
      </c>
      <c r="L4310" s="20">
        <v>51</v>
      </c>
    </row>
    <row r="4311" spans="1:12" x14ac:dyDescent="0.3">
      <c r="A4311" s="21">
        <v>43454</v>
      </c>
      <c r="B4311" s="20" t="s">
        <v>767</v>
      </c>
      <c r="C4311" s="20" t="s">
        <v>768</v>
      </c>
      <c r="D4311" s="20" t="s">
        <v>759</v>
      </c>
      <c r="E4311" s="20">
        <v>9000</v>
      </c>
      <c r="F4311" s="20" t="s">
        <v>785</v>
      </c>
      <c r="G4311" s="20">
        <v>25</v>
      </c>
      <c r="H4311" s="20">
        <v>360</v>
      </c>
      <c r="I4311" s="20">
        <v>598.15</v>
      </c>
      <c r="J4311" s="20">
        <v>2018</v>
      </c>
      <c r="K4311" s="20">
        <v>12</v>
      </c>
      <c r="L4311" s="20">
        <v>51</v>
      </c>
    </row>
    <row r="4312" spans="1:12" x14ac:dyDescent="0.3">
      <c r="A4312" s="21">
        <v>43454</v>
      </c>
      <c r="B4312" s="20" t="s">
        <v>770</v>
      </c>
      <c r="C4312" s="20" t="s">
        <v>771</v>
      </c>
      <c r="D4312" s="20" t="s">
        <v>759</v>
      </c>
      <c r="E4312" s="20">
        <v>15120</v>
      </c>
      <c r="F4312" s="20" t="s">
        <v>786</v>
      </c>
      <c r="G4312" s="20">
        <v>42</v>
      </c>
      <c r="H4312" s="20">
        <v>360</v>
      </c>
      <c r="I4312" s="20">
        <v>907.55</v>
      </c>
      <c r="J4312" s="20">
        <v>2018</v>
      </c>
      <c r="K4312" s="20">
        <v>12</v>
      </c>
      <c r="L4312" s="20">
        <v>51</v>
      </c>
    </row>
    <row r="4313" spans="1:12" x14ac:dyDescent="0.3">
      <c r="A4313" s="21">
        <v>43454</v>
      </c>
      <c r="B4313" s="20" t="s">
        <v>773</v>
      </c>
      <c r="C4313" s="20" t="s">
        <v>774</v>
      </c>
      <c r="D4313" s="20" t="s">
        <v>759</v>
      </c>
      <c r="E4313" s="20">
        <v>14400</v>
      </c>
      <c r="F4313" s="20" t="s">
        <v>787</v>
      </c>
      <c r="G4313" s="20">
        <v>40</v>
      </c>
      <c r="H4313" s="20">
        <v>360</v>
      </c>
      <c r="I4313" s="20">
        <v>909.6</v>
      </c>
      <c r="J4313" s="20">
        <v>2018</v>
      </c>
      <c r="K4313" s="20">
        <v>12</v>
      </c>
      <c r="L4313" s="20">
        <v>51</v>
      </c>
    </row>
    <row r="4314" spans="1:12" x14ac:dyDescent="0.3">
      <c r="A4314" s="21">
        <v>43454</v>
      </c>
      <c r="B4314" s="20" t="s">
        <v>826</v>
      </c>
      <c r="C4314" s="20" t="s">
        <v>827</v>
      </c>
      <c r="D4314" s="20" t="s">
        <v>759</v>
      </c>
      <c r="E4314" s="20">
        <v>7200</v>
      </c>
      <c r="F4314" s="20" t="s">
        <v>1109</v>
      </c>
      <c r="G4314" s="20">
        <v>20</v>
      </c>
      <c r="H4314" s="20">
        <v>360</v>
      </c>
      <c r="I4314" s="20">
        <v>500</v>
      </c>
      <c r="J4314" s="20">
        <v>2018</v>
      </c>
      <c r="K4314" s="20">
        <v>12</v>
      </c>
      <c r="L4314" s="20">
        <v>51</v>
      </c>
    </row>
    <row r="4315" spans="1:12" x14ac:dyDescent="0.3">
      <c r="A4315" s="21">
        <v>43454</v>
      </c>
      <c r="B4315" s="20" t="s">
        <v>757</v>
      </c>
      <c r="C4315" s="20" t="s">
        <v>758</v>
      </c>
      <c r="D4315" s="20" t="s">
        <v>759</v>
      </c>
      <c r="E4315" s="20">
        <v>13320</v>
      </c>
      <c r="F4315" s="20" t="s">
        <v>782</v>
      </c>
      <c r="G4315" s="20">
        <v>37</v>
      </c>
      <c r="H4315" s="20">
        <v>360</v>
      </c>
      <c r="I4315" s="20">
        <v>834.85</v>
      </c>
      <c r="J4315" s="20">
        <v>2018</v>
      </c>
      <c r="K4315" s="20">
        <v>12</v>
      </c>
      <c r="L4315" s="20">
        <v>51</v>
      </c>
    </row>
    <row r="4316" spans="1:12" x14ac:dyDescent="0.3">
      <c r="A4316" s="21">
        <v>43454</v>
      </c>
      <c r="B4316" s="20" t="s">
        <v>761</v>
      </c>
      <c r="C4316" s="20" t="s">
        <v>762</v>
      </c>
      <c r="D4316" s="20" t="s">
        <v>759</v>
      </c>
      <c r="E4316" s="20">
        <v>8640</v>
      </c>
      <c r="F4316" s="20" t="s">
        <v>783</v>
      </c>
      <c r="G4316" s="20">
        <v>24</v>
      </c>
      <c r="H4316" s="20">
        <v>360</v>
      </c>
      <c r="I4316" s="20">
        <v>591.51</v>
      </c>
      <c r="J4316" s="20">
        <v>2018</v>
      </c>
      <c r="K4316" s="20">
        <v>12</v>
      </c>
      <c r="L4316" s="20">
        <v>51</v>
      </c>
    </row>
    <row r="4317" spans="1:12" x14ac:dyDescent="0.3">
      <c r="A4317" s="21">
        <v>43454</v>
      </c>
      <c r="B4317" s="20" t="s">
        <v>764</v>
      </c>
      <c r="C4317" s="20" t="s">
        <v>765</v>
      </c>
      <c r="D4317" s="20" t="s">
        <v>759</v>
      </c>
      <c r="E4317" s="20">
        <v>10800</v>
      </c>
      <c r="F4317" s="20" t="s">
        <v>784</v>
      </c>
      <c r="G4317" s="20">
        <v>30</v>
      </c>
      <c r="H4317" s="20">
        <v>360</v>
      </c>
      <c r="I4317" s="20">
        <v>722.7</v>
      </c>
      <c r="J4317" s="20">
        <v>2018</v>
      </c>
      <c r="K4317" s="20">
        <v>12</v>
      </c>
      <c r="L4317" s="20">
        <v>51</v>
      </c>
    </row>
    <row r="4318" spans="1:12" x14ac:dyDescent="0.3">
      <c r="A4318" s="21">
        <v>43454</v>
      </c>
      <c r="B4318" s="20" t="s">
        <v>767</v>
      </c>
      <c r="C4318" s="20" t="s">
        <v>768</v>
      </c>
      <c r="D4318" s="20" t="s">
        <v>759</v>
      </c>
      <c r="E4318" s="20">
        <v>7560</v>
      </c>
      <c r="F4318" s="20" t="s">
        <v>785</v>
      </c>
      <c r="G4318" s="20">
        <v>21</v>
      </c>
      <c r="H4318" s="20">
        <v>360</v>
      </c>
      <c r="I4318" s="20">
        <v>504.7</v>
      </c>
      <c r="J4318" s="20">
        <v>2018</v>
      </c>
      <c r="K4318" s="20">
        <v>12</v>
      </c>
      <c r="L4318" s="20">
        <v>51</v>
      </c>
    </row>
    <row r="4319" spans="1:12" x14ac:dyDescent="0.3">
      <c r="A4319" s="21">
        <v>43454</v>
      </c>
      <c r="B4319" s="20" t="s">
        <v>770</v>
      </c>
      <c r="C4319" s="20" t="s">
        <v>771</v>
      </c>
      <c r="D4319" s="20" t="s">
        <v>759</v>
      </c>
      <c r="E4319" s="20">
        <v>14760</v>
      </c>
      <c r="F4319" s="20" t="s">
        <v>786</v>
      </c>
      <c r="G4319" s="20">
        <v>41</v>
      </c>
      <c r="H4319" s="20">
        <v>360</v>
      </c>
      <c r="I4319" s="20">
        <v>883.15</v>
      </c>
      <c r="J4319" s="20">
        <v>2018</v>
      </c>
      <c r="K4319" s="20">
        <v>12</v>
      </c>
      <c r="L4319" s="20">
        <v>51</v>
      </c>
    </row>
    <row r="4320" spans="1:12" x14ac:dyDescent="0.3">
      <c r="A4320" s="21">
        <v>43454</v>
      </c>
      <c r="B4320" s="20" t="s">
        <v>773</v>
      </c>
      <c r="C4320" s="20" t="s">
        <v>774</v>
      </c>
      <c r="D4320" s="20" t="s">
        <v>759</v>
      </c>
      <c r="E4320" s="20">
        <v>14760</v>
      </c>
      <c r="F4320" s="20" t="s">
        <v>787</v>
      </c>
      <c r="G4320" s="20">
        <v>41</v>
      </c>
      <c r="H4320" s="20">
        <v>360</v>
      </c>
      <c r="I4320" s="20">
        <v>931.5</v>
      </c>
      <c r="J4320" s="20">
        <v>2018</v>
      </c>
      <c r="K4320" s="20">
        <v>12</v>
      </c>
      <c r="L4320" s="20">
        <v>51</v>
      </c>
    </row>
    <row r="4321" spans="1:12" x14ac:dyDescent="0.3">
      <c r="A4321" s="21">
        <v>43454</v>
      </c>
      <c r="B4321" s="20" t="s">
        <v>757</v>
      </c>
      <c r="C4321" s="20" t="s">
        <v>758</v>
      </c>
      <c r="D4321" s="20" t="s">
        <v>759</v>
      </c>
      <c r="E4321" s="20">
        <v>13320</v>
      </c>
      <c r="F4321" s="20" t="s">
        <v>782</v>
      </c>
      <c r="G4321" s="20">
        <v>37</v>
      </c>
      <c r="H4321" s="20">
        <v>360</v>
      </c>
      <c r="I4321" s="20">
        <v>831.55</v>
      </c>
      <c r="J4321" s="20">
        <v>2018</v>
      </c>
      <c r="K4321" s="20">
        <v>12</v>
      </c>
      <c r="L4321" s="20">
        <v>51</v>
      </c>
    </row>
    <row r="4322" spans="1:12" x14ac:dyDescent="0.3">
      <c r="A4322" s="21">
        <v>43454</v>
      </c>
      <c r="B4322" s="20" t="s">
        <v>761</v>
      </c>
      <c r="C4322" s="20" t="s">
        <v>762</v>
      </c>
      <c r="D4322" s="20" t="s">
        <v>759</v>
      </c>
      <c r="E4322" s="20">
        <v>8640</v>
      </c>
      <c r="F4322" s="20" t="s">
        <v>783</v>
      </c>
      <c r="G4322" s="20">
        <v>24</v>
      </c>
      <c r="H4322" s="20">
        <v>360</v>
      </c>
      <c r="I4322" s="20">
        <v>586.6</v>
      </c>
      <c r="J4322" s="20">
        <v>2018</v>
      </c>
      <c r="K4322" s="20">
        <v>12</v>
      </c>
      <c r="L4322" s="20">
        <v>51</v>
      </c>
    </row>
    <row r="4323" spans="1:12" x14ac:dyDescent="0.3">
      <c r="A4323" s="21">
        <v>43454</v>
      </c>
      <c r="B4323" s="20" t="s">
        <v>764</v>
      </c>
      <c r="C4323" s="20" t="s">
        <v>765</v>
      </c>
      <c r="D4323" s="20" t="s">
        <v>759</v>
      </c>
      <c r="E4323" s="20">
        <v>10800</v>
      </c>
      <c r="F4323" s="20" t="s">
        <v>784</v>
      </c>
      <c r="G4323" s="20">
        <v>30</v>
      </c>
      <c r="H4323" s="20">
        <v>360</v>
      </c>
      <c r="I4323" s="20">
        <v>730.55</v>
      </c>
      <c r="J4323" s="20">
        <v>2018</v>
      </c>
      <c r="K4323" s="20">
        <v>12</v>
      </c>
      <c r="L4323" s="20">
        <v>51</v>
      </c>
    </row>
    <row r="4324" spans="1:12" x14ac:dyDescent="0.3">
      <c r="A4324" s="21">
        <v>43454</v>
      </c>
      <c r="B4324" s="20" t="s">
        <v>767</v>
      </c>
      <c r="C4324" s="20" t="s">
        <v>768</v>
      </c>
      <c r="D4324" s="20" t="s">
        <v>759</v>
      </c>
      <c r="E4324" s="20">
        <v>9360</v>
      </c>
      <c r="F4324" s="20" t="s">
        <v>785</v>
      </c>
      <c r="G4324" s="20">
        <v>26</v>
      </c>
      <c r="H4324" s="20">
        <v>360</v>
      </c>
      <c r="I4324" s="20">
        <v>623.29999999999995</v>
      </c>
      <c r="J4324" s="20">
        <v>2018</v>
      </c>
      <c r="K4324" s="20">
        <v>12</v>
      </c>
      <c r="L4324" s="20">
        <v>51</v>
      </c>
    </row>
    <row r="4325" spans="1:12" x14ac:dyDescent="0.3">
      <c r="A4325" s="21">
        <v>43454</v>
      </c>
      <c r="B4325" s="20" t="s">
        <v>770</v>
      </c>
      <c r="C4325" s="20" t="s">
        <v>771</v>
      </c>
      <c r="D4325" s="20" t="s">
        <v>759</v>
      </c>
      <c r="E4325" s="20">
        <v>15120</v>
      </c>
      <c r="F4325" s="20" t="s">
        <v>786</v>
      </c>
      <c r="G4325" s="20">
        <v>42</v>
      </c>
      <c r="H4325" s="20">
        <v>360</v>
      </c>
      <c r="I4325" s="20">
        <v>899.8</v>
      </c>
      <c r="J4325" s="20">
        <v>2018</v>
      </c>
      <c r="K4325" s="20">
        <v>12</v>
      </c>
      <c r="L4325" s="20">
        <v>51</v>
      </c>
    </row>
    <row r="4326" spans="1:12" x14ac:dyDescent="0.3">
      <c r="A4326" s="21">
        <v>43454</v>
      </c>
      <c r="B4326" s="20" t="s">
        <v>773</v>
      </c>
      <c r="C4326" s="20" t="s">
        <v>774</v>
      </c>
      <c r="D4326" s="20" t="s">
        <v>759</v>
      </c>
      <c r="E4326" s="20">
        <v>14760</v>
      </c>
      <c r="F4326" s="20" t="s">
        <v>787</v>
      </c>
      <c r="G4326" s="20">
        <v>41</v>
      </c>
      <c r="H4326" s="20">
        <v>360</v>
      </c>
      <c r="I4326" s="20">
        <v>928.14</v>
      </c>
      <c r="J4326" s="20">
        <v>2018</v>
      </c>
      <c r="K4326" s="20">
        <v>12</v>
      </c>
      <c r="L4326" s="20">
        <v>51</v>
      </c>
    </row>
    <row r="4327" spans="1:12" x14ac:dyDescent="0.3">
      <c r="A4327" s="21">
        <v>43454</v>
      </c>
      <c r="B4327" s="20" t="s">
        <v>757</v>
      </c>
      <c r="C4327" s="20" t="s">
        <v>758</v>
      </c>
      <c r="D4327" s="20" t="s">
        <v>759</v>
      </c>
      <c r="E4327" s="20">
        <v>12600</v>
      </c>
      <c r="F4327" s="20" t="s">
        <v>782</v>
      </c>
      <c r="G4327" s="20">
        <v>35</v>
      </c>
      <c r="H4327" s="20">
        <v>360</v>
      </c>
      <c r="I4327" s="20">
        <v>790.3</v>
      </c>
      <c r="J4327" s="20">
        <v>2018</v>
      </c>
      <c r="K4327" s="20">
        <v>12</v>
      </c>
      <c r="L4327" s="20">
        <v>51</v>
      </c>
    </row>
    <row r="4328" spans="1:12" x14ac:dyDescent="0.3">
      <c r="A4328" s="21">
        <v>43454</v>
      </c>
      <c r="B4328" s="20" t="s">
        <v>761</v>
      </c>
      <c r="C4328" s="20" t="s">
        <v>762</v>
      </c>
      <c r="D4328" s="20" t="s">
        <v>759</v>
      </c>
      <c r="E4328" s="20">
        <v>7200</v>
      </c>
      <c r="F4328" s="20" t="s">
        <v>783</v>
      </c>
      <c r="G4328" s="20">
        <v>20</v>
      </c>
      <c r="H4328" s="20">
        <v>360</v>
      </c>
      <c r="I4328" s="20">
        <v>488.9</v>
      </c>
      <c r="J4328" s="20">
        <v>2018</v>
      </c>
      <c r="K4328" s="20">
        <v>12</v>
      </c>
      <c r="L4328" s="20">
        <v>51</v>
      </c>
    </row>
    <row r="4329" spans="1:12" x14ac:dyDescent="0.3">
      <c r="A4329" s="21">
        <v>43454</v>
      </c>
      <c r="B4329" s="20" t="s">
        <v>764</v>
      </c>
      <c r="C4329" s="20" t="s">
        <v>765</v>
      </c>
      <c r="D4329" s="20" t="s">
        <v>759</v>
      </c>
      <c r="E4329" s="20">
        <v>12240</v>
      </c>
      <c r="F4329" s="20" t="s">
        <v>784</v>
      </c>
      <c r="G4329" s="20">
        <v>34</v>
      </c>
      <c r="H4329" s="20">
        <v>360</v>
      </c>
      <c r="I4329" s="20">
        <v>830.7</v>
      </c>
      <c r="J4329" s="20">
        <v>2018</v>
      </c>
      <c r="K4329" s="20">
        <v>12</v>
      </c>
      <c r="L4329" s="20">
        <v>51</v>
      </c>
    </row>
    <row r="4330" spans="1:12" x14ac:dyDescent="0.3">
      <c r="A4330" s="21">
        <v>43454</v>
      </c>
      <c r="B4330" s="20" t="s">
        <v>767</v>
      </c>
      <c r="C4330" s="20" t="s">
        <v>768</v>
      </c>
      <c r="D4330" s="20" t="s">
        <v>759</v>
      </c>
      <c r="E4330" s="20">
        <v>8640</v>
      </c>
      <c r="F4330" s="20" t="s">
        <v>785</v>
      </c>
      <c r="G4330" s="20">
        <v>24</v>
      </c>
      <c r="H4330" s="20">
        <v>360</v>
      </c>
      <c r="I4330" s="20">
        <v>575.70000000000005</v>
      </c>
      <c r="J4330" s="20">
        <v>2018</v>
      </c>
      <c r="K4330" s="20">
        <v>12</v>
      </c>
      <c r="L4330" s="20">
        <v>51</v>
      </c>
    </row>
    <row r="4331" spans="1:12" x14ac:dyDescent="0.3">
      <c r="A4331" s="21">
        <v>43454</v>
      </c>
      <c r="B4331" s="20" t="s">
        <v>770</v>
      </c>
      <c r="C4331" s="20" t="s">
        <v>771</v>
      </c>
      <c r="D4331" s="20" t="s">
        <v>759</v>
      </c>
      <c r="E4331" s="20">
        <v>18720</v>
      </c>
      <c r="F4331" s="20" t="s">
        <v>786</v>
      </c>
      <c r="G4331" s="20">
        <v>52</v>
      </c>
      <c r="H4331" s="20">
        <v>360</v>
      </c>
      <c r="I4331" s="20">
        <v>1112.2</v>
      </c>
      <c r="J4331" s="20">
        <v>2018</v>
      </c>
      <c r="K4331" s="20">
        <v>12</v>
      </c>
      <c r="L4331" s="20">
        <v>51</v>
      </c>
    </row>
    <row r="4332" spans="1:12" x14ac:dyDescent="0.3">
      <c r="A4332" s="21">
        <v>43454</v>
      </c>
      <c r="B4332" s="20" t="s">
        <v>773</v>
      </c>
      <c r="C4332" s="20" t="s">
        <v>774</v>
      </c>
      <c r="D4332" s="20" t="s">
        <v>759</v>
      </c>
      <c r="E4332" s="20">
        <v>14400</v>
      </c>
      <c r="F4332" s="20" t="s">
        <v>787</v>
      </c>
      <c r="G4332" s="20">
        <v>40</v>
      </c>
      <c r="H4332" s="20">
        <v>360</v>
      </c>
      <c r="I4332" s="20">
        <v>908.45</v>
      </c>
      <c r="J4332" s="20">
        <v>2018</v>
      </c>
      <c r="K4332" s="20">
        <v>12</v>
      </c>
      <c r="L4332" s="20">
        <v>51</v>
      </c>
    </row>
    <row r="4333" spans="1:12" x14ac:dyDescent="0.3">
      <c r="A4333" s="21">
        <v>43451</v>
      </c>
      <c r="B4333" s="20" t="s">
        <v>826</v>
      </c>
      <c r="C4333" s="20" t="s">
        <v>827</v>
      </c>
      <c r="D4333" s="20" t="s">
        <v>759</v>
      </c>
      <c r="E4333" s="20">
        <v>21240</v>
      </c>
      <c r="F4333" s="20" t="s">
        <v>1111</v>
      </c>
      <c r="G4333" s="20">
        <v>59</v>
      </c>
      <c r="H4333" s="20">
        <v>360</v>
      </c>
      <c r="I4333" s="20">
        <v>1456.8</v>
      </c>
      <c r="J4333" s="20">
        <v>2018</v>
      </c>
      <c r="K4333" s="20">
        <v>12</v>
      </c>
      <c r="L4333" s="20">
        <v>51</v>
      </c>
    </row>
    <row r="4334" spans="1:12" x14ac:dyDescent="0.3">
      <c r="A4334" s="21">
        <v>43451</v>
      </c>
      <c r="B4334" s="20" t="s">
        <v>757</v>
      </c>
      <c r="C4334" s="20" t="s">
        <v>758</v>
      </c>
      <c r="D4334" s="20" t="s">
        <v>759</v>
      </c>
      <c r="E4334" s="20">
        <v>12600</v>
      </c>
      <c r="F4334" s="20" t="s">
        <v>788</v>
      </c>
      <c r="G4334" s="20">
        <v>35</v>
      </c>
      <c r="H4334" s="20">
        <v>360</v>
      </c>
      <c r="I4334" s="20">
        <v>787.2</v>
      </c>
      <c r="J4334" s="20">
        <v>2018</v>
      </c>
      <c r="K4334" s="20">
        <v>12</v>
      </c>
      <c r="L4334" s="20">
        <v>51</v>
      </c>
    </row>
    <row r="4335" spans="1:12" x14ac:dyDescent="0.3">
      <c r="A4335" s="21">
        <v>43451</v>
      </c>
      <c r="B4335" s="20" t="s">
        <v>761</v>
      </c>
      <c r="C4335" s="20" t="s">
        <v>762</v>
      </c>
      <c r="D4335" s="20" t="s">
        <v>759</v>
      </c>
      <c r="E4335" s="20">
        <v>6480</v>
      </c>
      <c r="F4335" s="20" t="s">
        <v>789</v>
      </c>
      <c r="G4335" s="20">
        <v>18</v>
      </c>
      <c r="H4335" s="20">
        <v>360</v>
      </c>
      <c r="I4335" s="20">
        <v>439.9</v>
      </c>
      <c r="J4335" s="20">
        <v>2018</v>
      </c>
      <c r="K4335" s="20">
        <v>12</v>
      </c>
      <c r="L4335" s="20">
        <v>51</v>
      </c>
    </row>
    <row r="4336" spans="1:12" x14ac:dyDescent="0.3">
      <c r="A4336" s="21">
        <v>43451</v>
      </c>
      <c r="B4336" s="20" t="s">
        <v>764</v>
      </c>
      <c r="C4336" s="20" t="s">
        <v>765</v>
      </c>
      <c r="D4336" s="20" t="s">
        <v>759</v>
      </c>
      <c r="E4336" s="20">
        <v>8640</v>
      </c>
      <c r="F4336" s="20" t="s">
        <v>790</v>
      </c>
      <c r="G4336" s="20">
        <v>24</v>
      </c>
      <c r="H4336" s="20">
        <v>360</v>
      </c>
      <c r="I4336" s="20">
        <v>585.9</v>
      </c>
      <c r="J4336" s="20">
        <v>2018</v>
      </c>
      <c r="K4336" s="20">
        <v>12</v>
      </c>
      <c r="L4336" s="20">
        <v>51</v>
      </c>
    </row>
    <row r="4337" spans="1:12" x14ac:dyDescent="0.3">
      <c r="A4337" s="21">
        <v>43451</v>
      </c>
      <c r="B4337" s="20" t="s">
        <v>767</v>
      </c>
      <c r="C4337" s="20" t="s">
        <v>768</v>
      </c>
      <c r="D4337" s="20" t="s">
        <v>759</v>
      </c>
      <c r="E4337" s="20">
        <v>7200</v>
      </c>
      <c r="F4337" s="20" t="s">
        <v>791</v>
      </c>
      <c r="G4337" s="20">
        <v>20</v>
      </c>
      <c r="H4337" s="20">
        <v>360</v>
      </c>
      <c r="I4337" s="20">
        <v>471.05</v>
      </c>
      <c r="J4337" s="20">
        <v>2018</v>
      </c>
      <c r="K4337" s="20">
        <v>12</v>
      </c>
      <c r="L4337" s="20">
        <v>51</v>
      </c>
    </row>
    <row r="4338" spans="1:12" x14ac:dyDescent="0.3">
      <c r="A4338" s="21">
        <v>43451</v>
      </c>
      <c r="B4338" s="20" t="s">
        <v>770</v>
      </c>
      <c r="C4338" s="20" t="s">
        <v>771</v>
      </c>
      <c r="D4338" s="20" t="s">
        <v>759</v>
      </c>
      <c r="E4338" s="20">
        <v>11160</v>
      </c>
      <c r="F4338" s="20" t="s">
        <v>792</v>
      </c>
      <c r="G4338" s="20">
        <v>31</v>
      </c>
      <c r="H4338" s="20">
        <v>360</v>
      </c>
      <c r="I4338" s="20">
        <v>663.5</v>
      </c>
      <c r="J4338" s="20">
        <v>2018</v>
      </c>
      <c r="K4338" s="20">
        <v>12</v>
      </c>
      <c r="L4338" s="20">
        <v>51</v>
      </c>
    </row>
    <row r="4339" spans="1:12" x14ac:dyDescent="0.3">
      <c r="A4339" s="21">
        <v>43451</v>
      </c>
      <c r="B4339" s="20" t="s">
        <v>773</v>
      </c>
      <c r="C4339" s="20" t="s">
        <v>774</v>
      </c>
      <c r="D4339" s="20" t="s">
        <v>759</v>
      </c>
      <c r="E4339" s="20">
        <v>14400</v>
      </c>
      <c r="F4339" s="20" t="s">
        <v>793</v>
      </c>
      <c r="G4339" s="20">
        <v>40</v>
      </c>
      <c r="H4339" s="20">
        <v>360</v>
      </c>
      <c r="I4339" s="20">
        <v>902.7</v>
      </c>
      <c r="J4339" s="20">
        <v>2018</v>
      </c>
      <c r="K4339" s="20">
        <v>12</v>
      </c>
      <c r="L4339" s="20">
        <v>51</v>
      </c>
    </row>
    <row r="4340" spans="1:12" x14ac:dyDescent="0.3">
      <c r="A4340" s="21">
        <v>43451</v>
      </c>
      <c r="B4340" s="20" t="s">
        <v>757</v>
      </c>
      <c r="C4340" s="20" t="s">
        <v>758</v>
      </c>
      <c r="D4340" s="20" t="s">
        <v>759</v>
      </c>
      <c r="E4340" s="20">
        <v>12960</v>
      </c>
      <c r="F4340" s="20" t="s">
        <v>788</v>
      </c>
      <c r="G4340" s="20">
        <v>36</v>
      </c>
      <c r="H4340" s="20">
        <v>360</v>
      </c>
      <c r="I4340" s="20">
        <v>806.59</v>
      </c>
      <c r="J4340" s="20">
        <v>2018</v>
      </c>
      <c r="K4340" s="20">
        <v>12</v>
      </c>
      <c r="L4340" s="20">
        <v>51</v>
      </c>
    </row>
    <row r="4341" spans="1:12" x14ac:dyDescent="0.3">
      <c r="A4341" s="21">
        <v>43451</v>
      </c>
      <c r="B4341" s="20" t="s">
        <v>761</v>
      </c>
      <c r="C4341" s="20" t="s">
        <v>762</v>
      </c>
      <c r="D4341" s="20" t="s">
        <v>759</v>
      </c>
      <c r="E4341" s="20">
        <v>7200</v>
      </c>
      <c r="F4341" s="20" t="s">
        <v>789</v>
      </c>
      <c r="G4341" s="20">
        <v>20</v>
      </c>
      <c r="H4341" s="20">
        <v>360</v>
      </c>
      <c r="I4341" s="20">
        <v>459.05</v>
      </c>
      <c r="J4341" s="20">
        <v>2018</v>
      </c>
      <c r="K4341" s="20">
        <v>12</v>
      </c>
      <c r="L4341" s="20">
        <v>51</v>
      </c>
    </row>
    <row r="4342" spans="1:12" x14ac:dyDescent="0.3">
      <c r="A4342" s="21">
        <v>43451</v>
      </c>
      <c r="B4342" s="20" t="s">
        <v>764</v>
      </c>
      <c r="C4342" s="20" t="s">
        <v>765</v>
      </c>
      <c r="D4342" s="20" t="s">
        <v>759</v>
      </c>
      <c r="E4342" s="20">
        <v>11160</v>
      </c>
      <c r="F4342" s="20" t="s">
        <v>790</v>
      </c>
      <c r="G4342" s="20">
        <v>31</v>
      </c>
      <c r="H4342" s="20">
        <v>360</v>
      </c>
      <c r="I4342" s="20">
        <v>756.2</v>
      </c>
      <c r="J4342" s="20">
        <v>2018</v>
      </c>
      <c r="K4342" s="20">
        <v>12</v>
      </c>
      <c r="L4342" s="20">
        <v>51</v>
      </c>
    </row>
    <row r="4343" spans="1:12" x14ac:dyDescent="0.3">
      <c r="A4343" s="21">
        <v>43451</v>
      </c>
      <c r="B4343" s="20" t="s">
        <v>767</v>
      </c>
      <c r="C4343" s="20" t="s">
        <v>768</v>
      </c>
      <c r="D4343" s="20" t="s">
        <v>759</v>
      </c>
      <c r="E4343" s="20">
        <v>9000</v>
      </c>
      <c r="F4343" s="20" t="s">
        <v>791</v>
      </c>
      <c r="G4343" s="20">
        <v>25</v>
      </c>
      <c r="H4343" s="20">
        <v>360</v>
      </c>
      <c r="I4343" s="20">
        <v>594.4</v>
      </c>
      <c r="J4343" s="20">
        <v>2018</v>
      </c>
      <c r="K4343" s="20">
        <v>12</v>
      </c>
      <c r="L4343" s="20">
        <v>51</v>
      </c>
    </row>
    <row r="4344" spans="1:12" x14ac:dyDescent="0.3">
      <c r="A4344" s="21">
        <v>43451</v>
      </c>
      <c r="B4344" s="20" t="s">
        <v>770</v>
      </c>
      <c r="C4344" s="20" t="s">
        <v>771</v>
      </c>
      <c r="D4344" s="20" t="s">
        <v>759</v>
      </c>
      <c r="E4344" s="20">
        <v>15120</v>
      </c>
      <c r="F4344" s="20" t="s">
        <v>792</v>
      </c>
      <c r="G4344" s="20">
        <v>42</v>
      </c>
      <c r="H4344" s="20">
        <v>360</v>
      </c>
      <c r="I4344" s="20">
        <v>896.2</v>
      </c>
      <c r="J4344" s="20">
        <v>2018</v>
      </c>
      <c r="K4344" s="20">
        <v>12</v>
      </c>
      <c r="L4344" s="20">
        <v>51</v>
      </c>
    </row>
    <row r="4345" spans="1:12" x14ac:dyDescent="0.3">
      <c r="A4345" s="21">
        <v>43451</v>
      </c>
      <c r="B4345" s="20" t="s">
        <v>773</v>
      </c>
      <c r="C4345" s="20" t="s">
        <v>774</v>
      </c>
      <c r="D4345" s="20" t="s">
        <v>759</v>
      </c>
      <c r="E4345" s="20">
        <v>14760</v>
      </c>
      <c r="F4345" s="20" t="s">
        <v>793</v>
      </c>
      <c r="G4345" s="20">
        <v>41</v>
      </c>
      <c r="H4345" s="20">
        <v>360</v>
      </c>
      <c r="I4345" s="20">
        <v>926.55</v>
      </c>
      <c r="J4345" s="20">
        <v>2018</v>
      </c>
      <c r="K4345" s="20">
        <v>12</v>
      </c>
      <c r="L4345" s="20">
        <v>51</v>
      </c>
    </row>
    <row r="4346" spans="1:12" x14ac:dyDescent="0.3">
      <c r="A4346" s="21">
        <v>43448</v>
      </c>
      <c r="B4346" s="20" t="s">
        <v>757</v>
      </c>
      <c r="C4346" s="20" t="s">
        <v>758</v>
      </c>
      <c r="D4346" s="20" t="s">
        <v>759</v>
      </c>
      <c r="E4346" s="20">
        <v>13320</v>
      </c>
      <c r="F4346" s="20" t="s">
        <v>788</v>
      </c>
      <c r="G4346" s="20">
        <v>37</v>
      </c>
      <c r="H4346" s="20">
        <v>360</v>
      </c>
      <c r="I4346" s="20">
        <v>826.05</v>
      </c>
      <c r="J4346" s="20">
        <v>2018</v>
      </c>
      <c r="K4346" s="20">
        <v>12</v>
      </c>
      <c r="L4346" s="20">
        <v>50</v>
      </c>
    </row>
    <row r="4347" spans="1:12" x14ac:dyDescent="0.3">
      <c r="A4347" s="21">
        <v>43448</v>
      </c>
      <c r="B4347" s="20" t="s">
        <v>761</v>
      </c>
      <c r="C4347" s="20" t="s">
        <v>762</v>
      </c>
      <c r="D4347" s="20" t="s">
        <v>759</v>
      </c>
      <c r="E4347" s="20">
        <v>7200</v>
      </c>
      <c r="F4347" s="20" t="s">
        <v>789</v>
      </c>
      <c r="G4347" s="20">
        <v>20</v>
      </c>
      <c r="H4347" s="20">
        <v>360</v>
      </c>
      <c r="I4347" s="20">
        <v>479.25</v>
      </c>
      <c r="J4347" s="20">
        <v>2018</v>
      </c>
      <c r="K4347" s="20">
        <v>12</v>
      </c>
      <c r="L4347" s="20">
        <v>50</v>
      </c>
    </row>
    <row r="4348" spans="1:12" x14ac:dyDescent="0.3">
      <c r="A4348" s="21">
        <v>43448</v>
      </c>
      <c r="B4348" s="20" t="s">
        <v>764</v>
      </c>
      <c r="C4348" s="20" t="s">
        <v>765</v>
      </c>
      <c r="D4348" s="20" t="s">
        <v>759</v>
      </c>
      <c r="E4348" s="20">
        <v>11160</v>
      </c>
      <c r="F4348" s="20" t="s">
        <v>790</v>
      </c>
      <c r="G4348" s="20">
        <v>31</v>
      </c>
      <c r="H4348" s="20">
        <v>360</v>
      </c>
      <c r="I4348" s="20">
        <v>751.85</v>
      </c>
      <c r="J4348" s="20">
        <v>2018</v>
      </c>
      <c r="K4348" s="20">
        <v>12</v>
      </c>
      <c r="L4348" s="20">
        <v>50</v>
      </c>
    </row>
    <row r="4349" spans="1:12" x14ac:dyDescent="0.3">
      <c r="A4349" s="21">
        <v>43448</v>
      </c>
      <c r="B4349" s="20" t="s">
        <v>767</v>
      </c>
      <c r="C4349" s="20" t="s">
        <v>768</v>
      </c>
      <c r="D4349" s="20" t="s">
        <v>759</v>
      </c>
      <c r="E4349" s="20">
        <v>9720</v>
      </c>
      <c r="F4349" s="20" t="s">
        <v>791</v>
      </c>
      <c r="G4349" s="20">
        <v>27</v>
      </c>
      <c r="H4349" s="20">
        <v>360</v>
      </c>
      <c r="I4349" s="20">
        <v>641.65</v>
      </c>
      <c r="J4349" s="20">
        <v>2018</v>
      </c>
      <c r="K4349" s="20">
        <v>12</v>
      </c>
      <c r="L4349" s="20">
        <v>50</v>
      </c>
    </row>
    <row r="4350" spans="1:12" x14ac:dyDescent="0.3">
      <c r="A4350" s="21">
        <v>43448</v>
      </c>
      <c r="B4350" s="20" t="s">
        <v>770</v>
      </c>
      <c r="C4350" s="20" t="s">
        <v>771</v>
      </c>
      <c r="D4350" s="20" t="s">
        <v>759</v>
      </c>
      <c r="E4350" s="20">
        <v>15120</v>
      </c>
      <c r="F4350" s="20" t="s">
        <v>792</v>
      </c>
      <c r="G4350" s="20">
        <v>42</v>
      </c>
      <c r="H4350" s="20">
        <v>360</v>
      </c>
      <c r="I4350" s="20">
        <v>890.7</v>
      </c>
      <c r="J4350" s="20">
        <v>2018</v>
      </c>
      <c r="K4350" s="20">
        <v>12</v>
      </c>
      <c r="L4350" s="20">
        <v>50</v>
      </c>
    </row>
    <row r="4351" spans="1:12" x14ac:dyDescent="0.3">
      <c r="A4351" s="21">
        <v>43448</v>
      </c>
      <c r="B4351" s="20" t="s">
        <v>773</v>
      </c>
      <c r="C4351" s="20" t="s">
        <v>774</v>
      </c>
      <c r="D4351" s="20" t="s">
        <v>759</v>
      </c>
      <c r="E4351" s="20">
        <v>14760</v>
      </c>
      <c r="F4351" s="20" t="s">
        <v>793</v>
      </c>
      <c r="G4351" s="20">
        <v>41</v>
      </c>
      <c r="H4351" s="20">
        <v>360</v>
      </c>
      <c r="I4351" s="20">
        <v>918.95</v>
      </c>
      <c r="J4351" s="20">
        <v>2018</v>
      </c>
      <c r="K4351" s="20">
        <v>12</v>
      </c>
      <c r="L4351" s="20">
        <v>50</v>
      </c>
    </row>
    <row r="4352" spans="1:12" x14ac:dyDescent="0.3">
      <c r="A4352" s="21">
        <v>43448</v>
      </c>
      <c r="B4352" s="20" t="s">
        <v>757</v>
      </c>
      <c r="C4352" s="20" t="s">
        <v>758</v>
      </c>
      <c r="D4352" s="20" t="s">
        <v>759</v>
      </c>
      <c r="E4352" s="20">
        <v>12960</v>
      </c>
      <c r="F4352" s="20" t="s">
        <v>788</v>
      </c>
      <c r="G4352" s="20">
        <v>36</v>
      </c>
      <c r="H4352" s="20">
        <v>360</v>
      </c>
      <c r="I4352" s="20">
        <v>803.7</v>
      </c>
      <c r="J4352" s="20">
        <v>2018</v>
      </c>
      <c r="K4352" s="20">
        <v>12</v>
      </c>
      <c r="L4352" s="20">
        <v>50</v>
      </c>
    </row>
    <row r="4353" spans="1:12" x14ac:dyDescent="0.3">
      <c r="A4353" s="21">
        <v>43448</v>
      </c>
      <c r="B4353" s="20" t="s">
        <v>761</v>
      </c>
      <c r="C4353" s="20" t="s">
        <v>762</v>
      </c>
      <c r="D4353" s="20" t="s">
        <v>759</v>
      </c>
      <c r="E4353" s="20">
        <v>6120</v>
      </c>
      <c r="F4353" s="20" t="s">
        <v>789</v>
      </c>
      <c r="G4353" s="20">
        <v>17</v>
      </c>
      <c r="H4353" s="20">
        <v>360</v>
      </c>
      <c r="I4353" s="20">
        <v>405.15</v>
      </c>
      <c r="J4353" s="20">
        <v>2018</v>
      </c>
      <c r="K4353" s="20">
        <v>12</v>
      </c>
      <c r="L4353" s="20">
        <v>50</v>
      </c>
    </row>
    <row r="4354" spans="1:12" x14ac:dyDescent="0.3">
      <c r="A4354" s="21">
        <v>43448</v>
      </c>
      <c r="B4354" s="20" t="s">
        <v>764</v>
      </c>
      <c r="C4354" s="20" t="s">
        <v>765</v>
      </c>
      <c r="D4354" s="20" t="s">
        <v>759</v>
      </c>
      <c r="E4354" s="20">
        <v>10800</v>
      </c>
      <c r="F4354" s="20" t="s">
        <v>790</v>
      </c>
      <c r="G4354" s="20">
        <v>30</v>
      </c>
      <c r="H4354" s="20">
        <v>360</v>
      </c>
      <c r="I4354" s="20">
        <v>727</v>
      </c>
      <c r="J4354" s="20">
        <v>2018</v>
      </c>
      <c r="K4354" s="20">
        <v>12</v>
      </c>
      <c r="L4354" s="20">
        <v>50</v>
      </c>
    </row>
    <row r="4355" spans="1:12" x14ac:dyDescent="0.3">
      <c r="A4355" s="21">
        <v>43448</v>
      </c>
      <c r="B4355" s="20" t="s">
        <v>767</v>
      </c>
      <c r="C4355" s="20" t="s">
        <v>768</v>
      </c>
      <c r="D4355" s="20" t="s">
        <v>759</v>
      </c>
      <c r="E4355" s="20">
        <v>9360</v>
      </c>
      <c r="F4355" s="20" t="s">
        <v>791</v>
      </c>
      <c r="G4355" s="20">
        <v>26</v>
      </c>
      <c r="H4355" s="20">
        <v>360</v>
      </c>
      <c r="I4355" s="20">
        <v>617.15</v>
      </c>
      <c r="J4355" s="20">
        <v>2018</v>
      </c>
      <c r="K4355" s="20">
        <v>12</v>
      </c>
      <c r="L4355" s="20">
        <v>50</v>
      </c>
    </row>
    <row r="4356" spans="1:12" x14ac:dyDescent="0.3">
      <c r="A4356" s="21">
        <v>43448</v>
      </c>
      <c r="B4356" s="20" t="s">
        <v>770</v>
      </c>
      <c r="C4356" s="20" t="s">
        <v>771</v>
      </c>
      <c r="D4356" s="20" t="s">
        <v>759</v>
      </c>
      <c r="E4356" s="20">
        <v>15120</v>
      </c>
      <c r="F4356" s="20" t="s">
        <v>792</v>
      </c>
      <c r="G4356" s="20">
        <v>42</v>
      </c>
      <c r="H4356" s="20">
        <v>360</v>
      </c>
      <c r="I4356" s="20">
        <v>887.2</v>
      </c>
      <c r="J4356" s="20">
        <v>2018</v>
      </c>
      <c r="K4356" s="20">
        <v>12</v>
      </c>
      <c r="L4356" s="20">
        <v>50</v>
      </c>
    </row>
    <row r="4357" spans="1:12" x14ac:dyDescent="0.3">
      <c r="A4357" s="21">
        <v>43448</v>
      </c>
      <c r="B4357" s="20" t="s">
        <v>773</v>
      </c>
      <c r="C4357" s="20" t="s">
        <v>774</v>
      </c>
      <c r="D4357" s="20" t="s">
        <v>759</v>
      </c>
      <c r="E4357" s="20">
        <v>14400</v>
      </c>
      <c r="F4357" s="20" t="s">
        <v>793</v>
      </c>
      <c r="G4357" s="20">
        <v>40</v>
      </c>
      <c r="H4357" s="20">
        <v>360</v>
      </c>
      <c r="I4357" s="20">
        <v>901.6</v>
      </c>
      <c r="J4357" s="20">
        <v>2018</v>
      </c>
      <c r="K4357" s="20">
        <v>12</v>
      </c>
      <c r="L4357" s="20">
        <v>50</v>
      </c>
    </row>
    <row r="4358" spans="1:12" x14ac:dyDescent="0.3">
      <c r="A4358" s="21">
        <v>43446</v>
      </c>
      <c r="B4358" s="20" t="s">
        <v>757</v>
      </c>
      <c r="C4358" s="20" t="s">
        <v>758</v>
      </c>
      <c r="D4358" s="20" t="s">
        <v>759</v>
      </c>
      <c r="E4358" s="20">
        <v>12960</v>
      </c>
      <c r="F4358" s="20" t="s">
        <v>788</v>
      </c>
      <c r="G4358" s="20">
        <v>36</v>
      </c>
      <c r="H4358" s="20">
        <v>360</v>
      </c>
      <c r="I4358" s="20">
        <v>807.9</v>
      </c>
      <c r="J4358" s="20">
        <v>2018</v>
      </c>
      <c r="K4358" s="20">
        <v>12</v>
      </c>
      <c r="L4358" s="20">
        <v>50</v>
      </c>
    </row>
    <row r="4359" spans="1:12" x14ac:dyDescent="0.3">
      <c r="A4359" s="21">
        <v>43446</v>
      </c>
      <c r="B4359" s="20" t="s">
        <v>761</v>
      </c>
      <c r="C4359" s="20" t="s">
        <v>762</v>
      </c>
      <c r="D4359" s="20" t="s">
        <v>759</v>
      </c>
      <c r="E4359" s="20">
        <v>5760</v>
      </c>
      <c r="F4359" s="20" t="s">
        <v>789</v>
      </c>
      <c r="G4359" s="20">
        <v>16</v>
      </c>
      <c r="H4359" s="20">
        <v>360</v>
      </c>
      <c r="I4359" s="20">
        <v>380.1</v>
      </c>
      <c r="J4359" s="20">
        <v>2018</v>
      </c>
      <c r="K4359" s="20">
        <v>12</v>
      </c>
      <c r="L4359" s="20">
        <v>50</v>
      </c>
    </row>
    <row r="4360" spans="1:12" x14ac:dyDescent="0.3">
      <c r="A4360" s="21">
        <v>43446</v>
      </c>
      <c r="B4360" s="20" t="s">
        <v>764</v>
      </c>
      <c r="C4360" s="20" t="s">
        <v>765</v>
      </c>
      <c r="D4360" s="20" t="s">
        <v>759</v>
      </c>
      <c r="E4360" s="20">
        <v>11520</v>
      </c>
      <c r="F4360" s="20" t="s">
        <v>790</v>
      </c>
      <c r="G4360" s="20">
        <v>32</v>
      </c>
      <c r="H4360" s="20">
        <v>360</v>
      </c>
      <c r="I4360" s="20">
        <v>775.82</v>
      </c>
      <c r="J4360" s="20">
        <v>2018</v>
      </c>
      <c r="K4360" s="20">
        <v>12</v>
      </c>
      <c r="L4360" s="20">
        <v>50</v>
      </c>
    </row>
    <row r="4361" spans="1:12" x14ac:dyDescent="0.3">
      <c r="A4361" s="21">
        <v>43446</v>
      </c>
      <c r="B4361" s="20" t="s">
        <v>767</v>
      </c>
      <c r="C4361" s="20" t="s">
        <v>768</v>
      </c>
      <c r="D4361" s="20" t="s">
        <v>759</v>
      </c>
      <c r="E4361" s="20">
        <v>8640</v>
      </c>
      <c r="F4361" s="20" t="s">
        <v>791</v>
      </c>
      <c r="G4361" s="20">
        <v>24</v>
      </c>
      <c r="H4361" s="20">
        <v>360</v>
      </c>
      <c r="I4361" s="20">
        <v>572</v>
      </c>
      <c r="J4361" s="20">
        <v>2018</v>
      </c>
      <c r="K4361" s="20">
        <v>12</v>
      </c>
      <c r="L4361" s="20">
        <v>50</v>
      </c>
    </row>
    <row r="4362" spans="1:12" x14ac:dyDescent="0.3">
      <c r="A4362" s="21">
        <v>43446</v>
      </c>
      <c r="B4362" s="20" t="s">
        <v>770</v>
      </c>
      <c r="C4362" s="20" t="s">
        <v>771</v>
      </c>
      <c r="D4362" s="20" t="s">
        <v>759</v>
      </c>
      <c r="E4362" s="20">
        <v>14400</v>
      </c>
      <c r="F4362" s="20" t="s">
        <v>792</v>
      </c>
      <c r="G4362" s="20">
        <v>40</v>
      </c>
      <c r="H4362" s="20">
        <v>360</v>
      </c>
      <c r="I4362" s="20">
        <v>841.85</v>
      </c>
      <c r="J4362" s="20">
        <v>2018</v>
      </c>
      <c r="K4362" s="20">
        <v>12</v>
      </c>
      <c r="L4362" s="20">
        <v>50</v>
      </c>
    </row>
    <row r="4363" spans="1:12" x14ac:dyDescent="0.3">
      <c r="A4363" s="21">
        <v>43446</v>
      </c>
      <c r="B4363" s="20" t="s">
        <v>773</v>
      </c>
      <c r="C4363" s="20" t="s">
        <v>774</v>
      </c>
      <c r="D4363" s="20" t="s">
        <v>759</v>
      </c>
      <c r="E4363" s="20">
        <v>14760</v>
      </c>
      <c r="F4363" s="20" t="s">
        <v>793</v>
      </c>
      <c r="G4363" s="20">
        <v>41</v>
      </c>
      <c r="H4363" s="20">
        <v>360</v>
      </c>
      <c r="I4363" s="20">
        <v>925.85</v>
      </c>
      <c r="J4363" s="20">
        <v>2018</v>
      </c>
      <c r="K4363" s="20">
        <v>12</v>
      </c>
      <c r="L4363" s="20">
        <v>50</v>
      </c>
    </row>
    <row r="4364" spans="1:12" x14ac:dyDescent="0.3">
      <c r="A4364" s="21">
        <v>43446</v>
      </c>
      <c r="B4364" s="20" t="s">
        <v>757</v>
      </c>
      <c r="C4364" s="20" t="s">
        <v>758</v>
      </c>
      <c r="D4364" s="20" t="s">
        <v>759</v>
      </c>
      <c r="E4364" s="20">
        <v>13320</v>
      </c>
      <c r="F4364" s="20" t="s">
        <v>788</v>
      </c>
      <c r="G4364" s="20">
        <v>37</v>
      </c>
      <c r="H4364" s="20">
        <v>360</v>
      </c>
      <c r="I4364" s="20">
        <v>833.3</v>
      </c>
      <c r="J4364" s="20">
        <v>2018</v>
      </c>
      <c r="K4364" s="20">
        <v>12</v>
      </c>
      <c r="L4364" s="20">
        <v>50</v>
      </c>
    </row>
    <row r="4365" spans="1:12" x14ac:dyDescent="0.3">
      <c r="A4365" s="21">
        <v>43446</v>
      </c>
      <c r="B4365" s="20" t="s">
        <v>761</v>
      </c>
      <c r="C4365" s="20" t="s">
        <v>762</v>
      </c>
      <c r="D4365" s="20" t="s">
        <v>759</v>
      </c>
      <c r="E4365" s="20">
        <v>5760</v>
      </c>
      <c r="F4365" s="20" t="s">
        <v>789</v>
      </c>
      <c r="G4365" s="20">
        <v>16</v>
      </c>
      <c r="H4365" s="20">
        <v>360</v>
      </c>
      <c r="I4365" s="20">
        <v>377.25</v>
      </c>
      <c r="J4365" s="20">
        <v>2018</v>
      </c>
      <c r="K4365" s="20">
        <v>12</v>
      </c>
      <c r="L4365" s="20">
        <v>50</v>
      </c>
    </row>
    <row r="4366" spans="1:12" x14ac:dyDescent="0.3">
      <c r="A4366" s="21">
        <v>43446</v>
      </c>
      <c r="B4366" s="20" t="s">
        <v>764</v>
      </c>
      <c r="C4366" s="20" t="s">
        <v>765</v>
      </c>
      <c r="D4366" s="20" t="s">
        <v>759</v>
      </c>
      <c r="E4366" s="20">
        <v>10800</v>
      </c>
      <c r="F4366" s="20" t="s">
        <v>790</v>
      </c>
      <c r="G4366" s="20">
        <v>30</v>
      </c>
      <c r="H4366" s="20">
        <v>360</v>
      </c>
      <c r="I4366" s="20">
        <v>726</v>
      </c>
      <c r="J4366" s="20">
        <v>2018</v>
      </c>
      <c r="K4366" s="20">
        <v>12</v>
      </c>
      <c r="L4366" s="20">
        <v>50</v>
      </c>
    </row>
    <row r="4367" spans="1:12" x14ac:dyDescent="0.3">
      <c r="A4367" s="21">
        <v>43446</v>
      </c>
      <c r="B4367" s="20" t="s">
        <v>767</v>
      </c>
      <c r="C4367" s="20" t="s">
        <v>768</v>
      </c>
      <c r="D4367" s="20" t="s">
        <v>759</v>
      </c>
      <c r="E4367" s="20">
        <v>9360</v>
      </c>
      <c r="F4367" s="20" t="s">
        <v>791</v>
      </c>
      <c r="G4367" s="20">
        <v>26</v>
      </c>
      <c r="H4367" s="20">
        <v>360</v>
      </c>
      <c r="I4367" s="20">
        <v>618.75</v>
      </c>
      <c r="J4367" s="20">
        <v>2018</v>
      </c>
      <c r="K4367" s="20">
        <v>12</v>
      </c>
      <c r="L4367" s="20">
        <v>50</v>
      </c>
    </row>
    <row r="4368" spans="1:12" x14ac:dyDescent="0.3">
      <c r="A4368" s="21">
        <v>43446</v>
      </c>
      <c r="B4368" s="20" t="s">
        <v>770</v>
      </c>
      <c r="C4368" s="20" t="s">
        <v>771</v>
      </c>
      <c r="D4368" s="20" t="s">
        <v>759</v>
      </c>
      <c r="E4368" s="20">
        <v>14760</v>
      </c>
      <c r="F4368" s="20" t="s">
        <v>792</v>
      </c>
      <c r="G4368" s="20">
        <v>41</v>
      </c>
      <c r="H4368" s="20">
        <v>360</v>
      </c>
      <c r="I4368" s="20">
        <v>859.3</v>
      </c>
      <c r="J4368" s="20">
        <v>2018</v>
      </c>
      <c r="K4368" s="20">
        <v>12</v>
      </c>
      <c r="L4368" s="20">
        <v>50</v>
      </c>
    </row>
    <row r="4369" spans="1:12" x14ac:dyDescent="0.3">
      <c r="A4369" s="21">
        <v>43446</v>
      </c>
      <c r="B4369" s="20" t="s">
        <v>773</v>
      </c>
      <c r="C4369" s="20" t="s">
        <v>774</v>
      </c>
      <c r="D4369" s="20" t="s">
        <v>759</v>
      </c>
      <c r="E4369" s="20">
        <v>14760</v>
      </c>
      <c r="F4369" s="20" t="s">
        <v>793</v>
      </c>
      <c r="G4369" s="20">
        <v>41</v>
      </c>
      <c r="H4369" s="20">
        <v>360</v>
      </c>
      <c r="I4369" s="20">
        <v>922.45</v>
      </c>
      <c r="J4369" s="20">
        <v>2018</v>
      </c>
      <c r="K4369" s="20">
        <v>12</v>
      </c>
      <c r="L4369" s="20">
        <v>50</v>
      </c>
    </row>
    <row r="4370" spans="1:12" x14ac:dyDescent="0.3">
      <c r="A4370" s="21">
        <v>43446</v>
      </c>
      <c r="B4370" s="20" t="s">
        <v>757</v>
      </c>
      <c r="C4370" s="20" t="s">
        <v>758</v>
      </c>
      <c r="D4370" s="20" t="s">
        <v>759</v>
      </c>
      <c r="E4370" s="20">
        <v>13320</v>
      </c>
      <c r="F4370" s="20" t="s">
        <v>788</v>
      </c>
      <c r="G4370" s="20">
        <v>37</v>
      </c>
      <c r="H4370" s="20">
        <v>360</v>
      </c>
      <c r="I4370" s="20">
        <v>832</v>
      </c>
      <c r="J4370" s="20">
        <v>2018</v>
      </c>
      <c r="K4370" s="20">
        <v>12</v>
      </c>
      <c r="L4370" s="20">
        <v>50</v>
      </c>
    </row>
    <row r="4371" spans="1:12" x14ac:dyDescent="0.3">
      <c r="A4371" s="21">
        <v>43446</v>
      </c>
      <c r="B4371" s="20" t="s">
        <v>761</v>
      </c>
      <c r="C4371" s="20" t="s">
        <v>762</v>
      </c>
      <c r="D4371" s="20" t="s">
        <v>759</v>
      </c>
      <c r="E4371" s="20">
        <v>5040</v>
      </c>
      <c r="F4371" s="20" t="s">
        <v>789</v>
      </c>
      <c r="G4371" s="20">
        <v>14</v>
      </c>
      <c r="H4371" s="20">
        <v>360</v>
      </c>
      <c r="I4371" s="20">
        <v>328.4</v>
      </c>
      <c r="J4371" s="20">
        <v>2018</v>
      </c>
      <c r="K4371" s="20">
        <v>12</v>
      </c>
      <c r="L4371" s="20">
        <v>50</v>
      </c>
    </row>
    <row r="4372" spans="1:12" x14ac:dyDescent="0.3">
      <c r="A4372" s="21">
        <v>43446</v>
      </c>
      <c r="B4372" s="20" t="s">
        <v>764</v>
      </c>
      <c r="C4372" s="20" t="s">
        <v>765</v>
      </c>
      <c r="D4372" s="20" t="s">
        <v>759</v>
      </c>
      <c r="E4372" s="20">
        <v>12960</v>
      </c>
      <c r="F4372" s="20" t="s">
        <v>790</v>
      </c>
      <c r="G4372" s="20">
        <v>36</v>
      </c>
      <c r="H4372" s="20">
        <v>360</v>
      </c>
      <c r="I4372" s="20">
        <v>869</v>
      </c>
      <c r="J4372" s="20">
        <v>2018</v>
      </c>
      <c r="K4372" s="20">
        <v>12</v>
      </c>
      <c r="L4372" s="20">
        <v>50</v>
      </c>
    </row>
    <row r="4373" spans="1:12" x14ac:dyDescent="0.3">
      <c r="A4373" s="21">
        <v>43446</v>
      </c>
      <c r="B4373" s="20" t="s">
        <v>767</v>
      </c>
      <c r="C4373" s="20" t="s">
        <v>768</v>
      </c>
      <c r="D4373" s="20" t="s">
        <v>759</v>
      </c>
      <c r="E4373" s="20">
        <v>9720</v>
      </c>
      <c r="F4373" s="20" t="s">
        <v>791</v>
      </c>
      <c r="G4373" s="20">
        <v>27</v>
      </c>
      <c r="H4373" s="20">
        <v>360</v>
      </c>
      <c r="I4373" s="20">
        <v>640.1</v>
      </c>
      <c r="J4373" s="20">
        <v>2018</v>
      </c>
      <c r="K4373" s="20">
        <v>12</v>
      </c>
      <c r="L4373" s="20">
        <v>50</v>
      </c>
    </row>
    <row r="4374" spans="1:12" x14ac:dyDescent="0.3">
      <c r="A4374" s="21">
        <v>43446</v>
      </c>
      <c r="B4374" s="20" t="s">
        <v>770</v>
      </c>
      <c r="C4374" s="20" t="s">
        <v>771</v>
      </c>
      <c r="D4374" s="20" t="s">
        <v>759</v>
      </c>
      <c r="E4374" s="20">
        <v>16920</v>
      </c>
      <c r="F4374" s="20" t="s">
        <v>792</v>
      </c>
      <c r="G4374" s="20">
        <v>47</v>
      </c>
      <c r="H4374" s="20">
        <v>360</v>
      </c>
      <c r="I4374" s="20">
        <v>979.15</v>
      </c>
      <c r="J4374" s="20">
        <v>2018</v>
      </c>
      <c r="K4374" s="20">
        <v>12</v>
      </c>
      <c r="L4374" s="20">
        <v>50</v>
      </c>
    </row>
    <row r="4375" spans="1:12" x14ac:dyDescent="0.3">
      <c r="A4375" s="21">
        <v>43446</v>
      </c>
      <c r="B4375" s="20" t="s">
        <v>773</v>
      </c>
      <c r="C4375" s="20" t="s">
        <v>774</v>
      </c>
      <c r="D4375" s="20" t="s">
        <v>759</v>
      </c>
      <c r="E4375" s="20">
        <v>14400</v>
      </c>
      <c r="F4375" s="20" t="s">
        <v>793</v>
      </c>
      <c r="G4375" s="20">
        <v>40</v>
      </c>
      <c r="H4375" s="20">
        <v>360</v>
      </c>
      <c r="I4375" s="20">
        <v>901.6</v>
      </c>
      <c r="J4375" s="20">
        <v>2018</v>
      </c>
      <c r="K4375" s="20">
        <v>12</v>
      </c>
      <c r="L4375" s="20">
        <v>50</v>
      </c>
    </row>
    <row r="4376" spans="1:12" x14ac:dyDescent="0.3">
      <c r="A4376" s="21">
        <v>43445</v>
      </c>
      <c r="B4376" s="20" t="s">
        <v>757</v>
      </c>
      <c r="C4376" s="20" t="s">
        <v>758</v>
      </c>
      <c r="D4376" s="20" t="s">
        <v>759</v>
      </c>
      <c r="E4376" s="20">
        <v>11880</v>
      </c>
      <c r="F4376" s="20" t="s">
        <v>794</v>
      </c>
      <c r="G4376" s="20">
        <v>33</v>
      </c>
      <c r="H4376" s="20">
        <v>360</v>
      </c>
      <c r="I4376" s="20">
        <v>741.25</v>
      </c>
      <c r="J4376" s="20">
        <v>2018</v>
      </c>
      <c r="K4376" s="20">
        <v>12</v>
      </c>
      <c r="L4376" s="20">
        <v>50</v>
      </c>
    </row>
    <row r="4377" spans="1:12" x14ac:dyDescent="0.3">
      <c r="A4377" s="21">
        <v>43445</v>
      </c>
      <c r="B4377" s="20" t="s">
        <v>761</v>
      </c>
      <c r="C4377" s="20" t="s">
        <v>762</v>
      </c>
      <c r="D4377" s="20" t="s">
        <v>759</v>
      </c>
      <c r="E4377" s="20">
        <v>3600</v>
      </c>
      <c r="F4377" s="20" t="s">
        <v>795</v>
      </c>
      <c r="G4377" s="20">
        <v>10</v>
      </c>
      <c r="H4377" s="20">
        <v>360</v>
      </c>
      <c r="I4377" s="20">
        <v>233.9</v>
      </c>
      <c r="J4377" s="20">
        <v>2018</v>
      </c>
      <c r="K4377" s="20">
        <v>12</v>
      </c>
      <c r="L4377" s="20">
        <v>50</v>
      </c>
    </row>
    <row r="4378" spans="1:12" x14ac:dyDescent="0.3">
      <c r="A4378" s="21">
        <v>43445</v>
      </c>
      <c r="B4378" s="20" t="s">
        <v>764</v>
      </c>
      <c r="C4378" s="20" t="s">
        <v>765</v>
      </c>
      <c r="D4378" s="20" t="s">
        <v>759</v>
      </c>
      <c r="E4378" s="20">
        <v>8280</v>
      </c>
      <c r="F4378" s="20" t="s">
        <v>796</v>
      </c>
      <c r="G4378" s="20">
        <v>23</v>
      </c>
      <c r="H4378" s="20">
        <v>360</v>
      </c>
      <c r="I4378" s="20">
        <v>557.70000000000005</v>
      </c>
      <c r="J4378" s="20">
        <v>2018</v>
      </c>
      <c r="K4378" s="20">
        <v>12</v>
      </c>
      <c r="L4378" s="20">
        <v>50</v>
      </c>
    </row>
    <row r="4379" spans="1:12" x14ac:dyDescent="0.3">
      <c r="A4379" s="21">
        <v>43445</v>
      </c>
      <c r="B4379" s="20" t="s">
        <v>767</v>
      </c>
      <c r="C4379" s="20" t="s">
        <v>768</v>
      </c>
      <c r="D4379" s="20" t="s">
        <v>759</v>
      </c>
      <c r="E4379" s="20">
        <v>7560</v>
      </c>
      <c r="F4379" s="20" t="s">
        <v>797</v>
      </c>
      <c r="G4379" s="20">
        <v>21</v>
      </c>
      <c r="H4379" s="20">
        <v>360</v>
      </c>
      <c r="I4379" s="20">
        <v>492.1</v>
      </c>
      <c r="J4379" s="20">
        <v>2018</v>
      </c>
      <c r="K4379" s="20">
        <v>12</v>
      </c>
      <c r="L4379" s="20">
        <v>50</v>
      </c>
    </row>
    <row r="4380" spans="1:12" x14ac:dyDescent="0.3">
      <c r="A4380" s="21">
        <v>43445</v>
      </c>
      <c r="B4380" s="20" t="s">
        <v>770</v>
      </c>
      <c r="C4380" s="20" t="s">
        <v>771</v>
      </c>
      <c r="D4380" s="20" t="s">
        <v>759</v>
      </c>
      <c r="E4380" s="20">
        <v>12960</v>
      </c>
      <c r="F4380" s="20" t="s">
        <v>798</v>
      </c>
      <c r="G4380" s="20">
        <v>36</v>
      </c>
      <c r="H4380" s="20">
        <v>360</v>
      </c>
      <c r="I4380" s="20">
        <v>753.6</v>
      </c>
      <c r="J4380" s="20">
        <v>2018</v>
      </c>
      <c r="K4380" s="20">
        <v>12</v>
      </c>
      <c r="L4380" s="20">
        <v>50</v>
      </c>
    </row>
    <row r="4381" spans="1:12" x14ac:dyDescent="0.3">
      <c r="A4381" s="21">
        <v>43445</v>
      </c>
      <c r="B4381" s="20" t="s">
        <v>773</v>
      </c>
      <c r="C4381" s="20" t="s">
        <v>774</v>
      </c>
      <c r="D4381" s="20" t="s">
        <v>759</v>
      </c>
      <c r="E4381" s="20">
        <v>14400</v>
      </c>
      <c r="F4381" s="20" t="s">
        <v>799</v>
      </c>
      <c r="G4381" s="20">
        <v>40</v>
      </c>
      <c r="H4381" s="20">
        <v>360</v>
      </c>
      <c r="I4381" s="20">
        <v>904.6</v>
      </c>
      <c r="J4381" s="20">
        <v>2018</v>
      </c>
      <c r="K4381" s="20">
        <v>12</v>
      </c>
      <c r="L4381" s="20">
        <v>50</v>
      </c>
    </row>
    <row r="4382" spans="1:12" x14ac:dyDescent="0.3">
      <c r="A4382" s="21">
        <v>43444</v>
      </c>
      <c r="B4382" s="20" t="s">
        <v>826</v>
      </c>
      <c r="C4382" s="20" t="s">
        <v>827</v>
      </c>
      <c r="D4382" s="20" t="s">
        <v>759</v>
      </c>
      <c r="E4382" s="20">
        <v>7920</v>
      </c>
      <c r="F4382" s="20" t="s">
        <v>1111</v>
      </c>
      <c r="G4382" s="20">
        <v>22</v>
      </c>
      <c r="H4382" s="20">
        <v>360</v>
      </c>
      <c r="I4382" s="20">
        <v>511.7</v>
      </c>
      <c r="J4382" s="20">
        <v>2018</v>
      </c>
      <c r="K4382" s="20">
        <v>12</v>
      </c>
      <c r="L4382" s="20">
        <v>50</v>
      </c>
    </row>
    <row r="4383" spans="1:12" x14ac:dyDescent="0.3">
      <c r="A4383" s="21">
        <v>43444</v>
      </c>
      <c r="B4383" s="20" t="s">
        <v>757</v>
      </c>
      <c r="C4383" s="20" t="s">
        <v>758</v>
      </c>
      <c r="D4383" s="20" t="s">
        <v>759</v>
      </c>
      <c r="E4383" s="20">
        <v>12960</v>
      </c>
      <c r="F4383" s="20" t="s">
        <v>794</v>
      </c>
      <c r="G4383" s="20">
        <v>36</v>
      </c>
      <c r="H4383" s="20">
        <v>360</v>
      </c>
      <c r="I4383" s="20">
        <v>814.5</v>
      </c>
      <c r="J4383" s="20">
        <v>2018</v>
      </c>
      <c r="K4383" s="20">
        <v>12</v>
      </c>
      <c r="L4383" s="20">
        <v>50</v>
      </c>
    </row>
    <row r="4384" spans="1:12" x14ac:dyDescent="0.3">
      <c r="A4384" s="21">
        <v>43444</v>
      </c>
      <c r="B4384" s="20" t="s">
        <v>761</v>
      </c>
      <c r="C4384" s="20" t="s">
        <v>762</v>
      </c>
      <c r="D4384" s="20" t="s">
        <v>759</v>
      </c>
      <c r="E4384" s="20">
        <v>2880</v>
      </c>
      <c r="F4384" s="20" t="s">
        <v>795</v>
      </c>
      <c r="G4384" s="20">
        <v>8</v>
      </c>
      <c r="H4384" s="20">
        <v>360</v>
      </c>
      <c r="I4384" s="20">
        <v>189.65</v>
      </c>
      <c r="J4384" s="20">
        <v>2018</v>
      </c>
      <c r="K4384" s="20">
        <v>12</v>
      </c>
      <c r="L4384" s="20">
        <v>50</v>
      </c>
    </row>
    <row r="4385" spans="1:12" x14ac:dyDescent="0.3">
      <c r="A4385" s="21">
        <v>43444</v>
      </c>
      <c r="B4385" s="20" t="s">
        <v>764</v>
      </c>
      <c r="C4385" s="20" t="s">
        <v>765</v>
      </c>
      <c r="D4385" s="20" t="s">
        <v>759</v>
      </c>
      <c r="E4385" s="20">
        <v>11160</v>
      </c>
      <c r="F4385" s="20" t="s">
        <v>796</v>
      </c>
      <c r="G4385" s="20">
        <v>31</v>
      </c>
      <c r="H4385" s="20">
        <v>360</v>
      </c>
      <c r="I4385" s="20">
        <v>751.75</v>
      </c>
      <c r="J4385" s="20">
        <v>2018</v>
      </c>
      <c r="K4385" s="20">
        <v>12</v>
      </c>
      <c r="L4385" s="20">
        <v>50</v>
      </c>
    </row>
    <row r="4386" spans="1:12" x14ac:dyDescent="0.3">
      <c r="A4386" s="21">
        <v>43444</v>
      </c>
      <c r="B4386" s="20" t="s">
        <v>767</v>
      </c>
      <c r="C4386" s="20" t="s">
        <v>768</v>
      </c>
      <c r="D4386" s="20" t="s">
        <v>759</v>
      </c>
      <c r="E4386" s="20">
        <v>9000</v>
      </c>
      <c r="F4386" s="20" t="s">
        <v>797</v>
      </c>
      <c r="G4386" s="20">
        <v>25</v>
      </c>
      <c r="H4386" s="20">
        <v>360</v>
      </c>
      <c r="I4386" s="20">
        <v>591.70000000000005</v>
      </c>
      <c r="J4386" s="20">
        <v>2018</v>
      </c>
      <c r="K4386" s="20">
        <v>12</v>
      </c>
      <c r="L4386" s="20">
        <v>50</v>
      </c>
    </row>
    <row r="4387" spans="1:12" x14ac:dyDescent="0.3">
      <c r="A4387" s="21">
        <v>43444</v>
      </c>
      <c r="B4387" s="20" t="s">
        <v>770</v>
      </c>
      <c r="C4387" s="20" t="s">
        <v>771</v>
      </c>
      <c r="D4387" s="20" t="s">
        <v>759</v>
      </c>
      <c r="E4387" s="20">
        <v>14760</v>
      </c>
      <c r="F4387" s="20" t="s">
        <v>798</v>
      </c>
      <c r="G4387" s="20">
        <v>41</v>
      </c>
      <c r="H4387" s="20">
        <v>360</v>
      </c>
      <c r="I4387" s="20">
        <v>846</v>
      </c>
      <c r="J4387" s="20">
        <v>2018</v>
      </c>
      <c r="K4387" s="20">
        <v>12</v>
      </c>
      <c r="L4387" s="20">
        <v>50</v>
      </c>
    </row>
    <row r="4388" spans="1:12" x14ac:dyDescent="0.3">
      <c r="A4388" s="21">
        <v>43444</v>
      </c>
      <c r="B4388" s="20" t="s">
        <v>773</v>
      </c>
      <c r="C4388" s="20" t="s">
        <v>774</v>
      </c>
      <c r="D4388" s="20" t="s">
        <v>759</v>
      </c>
      <c r="E4388" s="20">
        <v>15120</v>
      </c>
      <c r="F4388" s="20" t="s">
        <v>799</v>
      </c>
      <c r="G4388" s="20">
        <v>42</v>
      </c>
      <c r="H4388" s="20">
        <v>360</v>
      </c>
      <c r="I4388" s="20">
        <v>942.7</v>
      </c>
      <c r="J4388" s="20">
        <v>2018</v>
      </c>
      <c r="K4388" s="20">
        <v>12</v>
      </c>
      <c r="L4388" s="20">
        <v>50</v>
      </c>
    </row>
    <row r="4389" spans="1:12" x14ac:dyDescent="0.3">
      <c r="A4389" s="21">
        <v>43444</v>
      </c>
      <c r="B4389" s="20" t="s">
        <v>757</v>
      </c>
      <c r="C4389" s="20" t="s">
        <v>758</v>
      </c>
      <c r="D4389" s="20" t="s">
        <v>759</v>
      </c>
      <c r="E4389" s="20">
        <v>13320</v>
      </c>
      <c r="F4389" s="20" t="s">
        <v>794</v>
      </c>
      <c r="G4389" s="20">
        <v>37</v>
      </c>
      <c r="H4389" s="20">
        <v>360</v>
      </c>
      <c r="I4389" s="20">
        <v>834.05</v>
      </c>
      <c r="J4389" s="20">
        <v>2018</v>
      </c>
      <c r="K4389" s="20">
        <v>12</v>
      </c>
      <c r="L4389" s="20">
        <v>50</v>
      </c>
    </row>
    <row r="4390" spans="1:12" x14ac:dyDescent="0.3">
      <c r="A4390" s="21">
        <v>43444</v>
      </c>
      <c r="B4390" s="20" t="s">
        <v>761</v>
      </c>
      <c r="C4390" s="20" t="s">
        <v>762</v>
      </c>
      <c r="D4390" s="20" t="s">
        <v>759</v>
      </c>
      <c r="E4390" s="20">
        <v>2520</v>
      </c>
      <c r="F4390" s="20" t="s">
        <v>795</v>
      </c>
      <c r="G4390" s="20">
        <v>7</v>
      </c>
      <c r="H4390" s="20">
        <v>360</v>
      </c>
      <c r="I4390" s="20">
        <v>166.4</v>
      </c>
      <c r="J4390" s="20">
        <v>2018</v>
      </c>
      <c r="K4390" s="20">
        <v>12</v>
      </c>
      <c r="L4390" s="20">
        <v>50</v>
      </c>
    </row>
    <row r="4391" spans="1:12" x14ac:dyDescent="0.3">
      <c r="A4391" s="21">
        <v>43444</v>
      </c>
      <c r="B4391" s="20" t="s">
        <v>764</v>
      </c>
      <c r="C4391" s="20" t="s">
        <v>765</v>
      </c>
      <c r="D4391" s="20" t="s">
        <v>759</v>
      </c>
      <c r="E4391" s="20">
        <v>11160</v>
      </c>
      <c r="F4391" s="20" t="s">
        <v>796</v>
      </c>
      <c r="G4391" s="20">
        <v>31</v>
      </c>
      <c r="H4391" s="20">
        <v>360</v>
      </c>
      <c r="I4391" s="20">
        <v>748.4</v>
      </c>
      <c r="J4391" s="20">
        <v>2018</v>
      </c>
      <c r="K4391" s="20">
        <v>12</v>
      </c>
      <c r="L4391" s="20">
        <v>50</v>
      </c>
    </row>
    <row r="4392" spans="1:12" x14ac:dyDescent="0.3">
      <c r="A4392" s="21">
        <v>43444</v>
      </c>
      <c r="B4392" s="20" t="s">
        <v>767</v>
      </c>
      <c r="C4392" s="20" t="s">
        <v>768</v>
      </c>
      <c r="D4392" s="20" t="s">
        <v>759</v>
      </c>
      <c r="E4392" s="20">
        <v>9000</v>
      </c>
      <c r="F4392" s="20" t="s">
        <v>797</v>
      </c>
      <c r="G4392" s="20">
        <v>25</v>
      </c>
      <c r="H4392" s="20">
        <v>360</v>
      </c>
      <c r="I4392" s="20">
        <v>593.54999999999995</v>
      </c>
      <c r="J4392" s="20">
        <v>2018</v>
      </c>
      <c r="K4392" s="20">
        <v>12</v>
      </c>
      <c r="L4392" s="20">
        <v>50</v>
      </c>
    </row>
    <row r="4393" spans="1:12" x14ac:dyDescent="0.3">
      <c r="A4393" s="21">
        <v>43444</v>
      </c>
      <c r="B4393" s="20" t="s">
        <v>770</v>
      </c>
      <c r="C4393" s="20" t="s">
        <v>771</v>
      </c>
      <c r="D4393" s="20" t="s">
        <v>759</v>
      </c>
      <c r="E4393" s="20">
        <v>14400</v>
      </c>
      <c r="F4393" s="20" t="s">
        <v>798</v>
      </c>
      <c r="G4393" s="20">
        <v>40</v>
      </c>
      <c r="H4393" s="20">
        <v>360</v>
      </c>
      <c r="I4393" s="20">
        <v>824.95</v>
      </c>
      <c r="J4393" s="20">
        <v>2018</v>
      </c>
      <c r="K4393" s="20">
        <v>12</v>
      </c>
      <c r="L4393" s="20">
        <v>50</v>
      </c>
    </row>
    <row r="4394" spans="1:12" x14ac:dyDescent="0.3">
      <c r="A4394" s="21">
        <v>43444</v>
      </c>
      <c r="B4394" s="20" t="s">
        <v>773</v>
      </c>
      <c r="C4394" s="20" t="s">
        <v>774</v>
      </c>
      <c r="D4394" s="20" t="s">
        <v>759</v>
      </c>
      <c r="E4394" s="20">
        <v>14400</v>
      </c>
      <c r="F4394" s="20" t="s">
        <v>799</v>
      </c>
      <c r="G4394" s="20">
        <v>40</v>
      </c>
      <c r="H4394" s="20">
        <v>360</v>
      </c>
      <c r="I4394" s="20">
        <v>893.35</v>
      </c>
      <c r="J4394" s="20">
        <v>2018</v>
      </c>
      <c r="K4394" s="20">
        <v>12</v>
      </c>
      <c r="L4394" s="20">
        <v>50</v>
      </c>
    </row>
    <row r="4395" spans="1:12" x14ac:dyDescent="0.3">
      <c r="A4395" s="21">
        <v>43442</v>
      </c>
      <c r="B4395" s="20" t="s">
        <v>826</v>
      </c>
      <c r="C4395" s="20" t="s">
        <v>827</v>
      </c>
      <c r="D4395" s="20" t="s">
        <v>759</v>
      </c>
      <c r="E4395" s="20">
        <v>14760</v>
      </c>
      <c r="F4395" s="20" t="s">
        <v>1111</v>
      </c>
      <c r="G4395" s="20">
        <v>41</v>
      </c>
      <c r="H4395" s="20">
        <v>360</v>
      </c>
      <c r="I4395" s="20">
        <v>1000</v>
      </c>
      <c r="J4395" s="20">
        <v>2018</v>
      </c>
      <c r="K4395" s="20">
        <v>12</v>
      </c>
      <c r="L4395" s="20">
        <v>49</v>
      </c>
    </row>
    <row r="4396" spans="1:12" x14ac:dyDescent="0.3">
      <c r="A4396" s="21">
        <v>43440</v>
      </c>
      <c r="B4396" s="20" t="s">
        <v>757</v>
      </c>
      <c r="C4396" s="20" t="s">
        <v>758</v>
      </c>
      <c r="D4396" s="20" t="s">
        <v>759</v>
      </c>
      <c r="E4396" s="20">
        <v>13320</v>
      </c>
      <c r="F4396" s="20" t="s">
        <v>794</v>
      </c>
      <c r="G4396" s="20">
        <v>37</v>
      </c>
      <c r="H4396" s="20">
        <v>360</v>
      </c>
      <c r="I4396" s="20">
        <v>831.3</v>
      </c>
      <c r="J4396" s="20">
        <v>2018</v>
      </c>
      <c r="K4396" s="20">
        <v>12</v>
      </c>
      <c r="L4396" s="20">
        <v>49</v>
      </c>
    </row>
    <row r="4397" spans="1:12" x14ac:dyDescent="0.3">
      <c r="A4397" s="21">
        <v>43440</v>
      </c>
      <c r="B4397" s="20" t="s">
        <v>761</v>
      </c>
      <c r="C4397" s="20" t="s">
        <v>762</v>
      </c>
      <c r="D4397" s="20" t="s">
        <v>759</v>
      </c>
      <c r="E4397" s="20">
        <v>2160</v>
      </c>
      <c r="F4397" s="20" t="s">
        <v>795</v>
      </c>
      <c r="G4397" s="20">
        <v>6</v>
      </c>
      <c r="H4397" s="20">
        <v>360</v>
      </c>
      <c r="I4397" s="20">
        <v>142.9</v>
      </c>
      <c r="J4397" s="20">
        <v>2018</v>
      </c>
      <c r="K4397" s="20">
        <v>12</v>
      </c>
      <c r="L4397" s="20">
        <v>49</v>
      </c>
    </row>
    <row r="4398" spans="1:12" x14ac:dyDescent="0.3">
      <c r="A4398" s="21">
        <v>43440</v>
      </c>
      <c r="B4398" s="20" t="s">
        <v>764</v>
      </c>
      <c r="C4398" s="20" t="s">
        <v>765</v>
      </c>
      <c r="D4398" s="20" t="s">
        <v>759</v>
      </c>
      <c r="E4398" s="20">
        <v>11520</v>
      </c>
      <c r="F4398" s="20" t="s">
        <v>796</v>
      </c>
      <c r="G4398" s="20">
        <v>32</v>
      </c>
      <c r="H4398" s="20">
        <v>360</v>
      </c>
      <c r="I4398" s="20">
        <v>770.95</v>
      </c>
      <c r="J4398" s="20">
        <v>2018</v>
      </c>
      <c r="K4398" s="20">
        <v>12</v>
      </c>
      <c r="L4398" s="20">
        <v>49</v>
      </c>
    </row>
    <row r="4399" spans="1:12" x14ac:dyDescent="0.3">
      <c r="A4399" s="21">
        <v>43440</v>
      </c>
      <c r="B4399" s="20" t="s">
        <v>767</v>
      </c>
      <c r="C4399" s="20" t="s">
        <v>768</v>
      </c>
      <c r="D4399" s="20" t="s">
        <v>759</v>
      </c>
      <c r="E4399" s="20">
        <v>8640</v>
      </c>
      <c r="F4399" s="20" t="s">
        <v>797</v>
      </c>
      <c r="G4399" s="20">
        <v>24</v>
      </c>
      <c r="H4399" s="20">
        <v>360</v>
      </c>
      <c r="I4399" s="20">
        <v>568.20000000000005</v>
      </c>
      <c r="J4399" s="20">
        <v>2018</v>
      </c>
      <c r="K4399" s="20">
        <v>12</v>
      </c>
      <c r="L4399" s="20">
        <v>49</v>
      </c>
    </row>
    <row r="4400" spans="1:12" x14ac:dyDescent="0.3">
      <c r="A4400" s="21">
        <v>43440</v>
      </c>
      <c r="B4400" s="20" t="s">
        <v>770</v>
      </c>
      <c r="C4400" s="20" t="s">
        <v>771</v>
      </c>
      <c r="D4400" s="20" t="s">
        <v>759</v>
      </c>
      <c r="E4400" s="20">
        <v>15120</v>
      </c>
      <c r="F4400" s="20" t="s">
        <v>798</v>
      </c>
      <c r="G4400" s="20">
        <v>42</v>
      </c>
      <c r="H4400" s="20">
        <v>360</v>
      </c>
      <c r="I4400" s="20">
        <v>868.1</v>
      </c>
      <c r="J4400" s="20">
        <v>2018</v>
      </c>
      <c r="K4400" s="20">
        <v>12</v>
      </c>
      <c r="L4400" s="20">
        <v>49</v>
      </c>
    </row>
    <row r="4401" spans="1:12" x14ac:dyDescent="0.3">
      <c r="A4401" s="21">
        <v>43440</v>
      </c>
      <c r="B4401" s="20" t="s">
        <v>773</v>
      </c>
      <c r="C4401" s="20" t="s">
        <v>774</v>
      </c>
      <c r="D4401" s="20" t="s">
        <v>759</v>
      </c>
      <c r="E4401" s="20">
        <v>14760</v>
      </c>
      <c r="F4401" s="20" t="s">
        <v>799</v>
      </c>
      <c r="G4401" s="20">
        <v>41</v>
      </c>
      <c r="H4401" s="20">
        <v>360</v>
      </c>
      <c r="I4401" s="20">
        <v>915.11</v>
      </c>
      <c r="J4401" s="20">
        <v>2018</v>
      </c>
      <c r="K4401" s="20">
        <v>12</v>
      </c>
      <c r="L4401" s="20">
        <v>49</v>
      </c>
    </row>
    <row r="4402" spans="1:12" x14ac:dyDescent="0.3">
      <c r="A4402" s="21">
        <v>43440</v>
      </c>
      <c r="B4402" s="20" t="s">
        <v>757</v>
      </c>
      <c r="C4402" s="20" t="s">
        <v>758</v>
      </c>
      <c r="D4402" s="20" t="s">
        <v>759</v>
      </c>
      <c r="E4402" s="20">
        <v>13320</v>
      </c>
      <c r="F4402" s="20" t="s">
        <v>794</v>
      </c>
      <c r="G4402" s="20">
        <v>37</v>
      </c>
      <c r="H4402" s="20">
        <v>360</v>
      </c>
      <c r="I4402" s="20">
        <v>835.85</v>
      </c>
      <c r="J4402" s="20">
        <v>2018</v>
      </c>
      <c r="K4402" s="20">
        <v>12</v>
      </c>
      <c r="L4402" s="20">
        <v>49</v>
      </c>
    </row>
    <row r="4403" spans="1:12" x14ac:dyDescent="0.3">
      <c r="A4403" s="21">
        <v>43440</v>
      </c>
      <c r="B4403" s="20" t="s">
        <v>761</v>
      </c>
      <c r="C4403" s="20" t="s">
        <v>762</v>
      </c>
      <c r="D4403" s="20" t="s">
        <v>759</v>
      </c>
      <c r="E4403" s="20">
        <v>1800</v>
      </c>
      <c r="F4403" s="20" t="s">
        <v>795</v>
      </c>
      <c r="G4403" s="20">
        <v>5</v>
      </c>
      <c r="H4403" s="20">
        <v>360</v>
      </c>
      <c r="I4403" s="20">
        <v>118.35</v>
      </c>
      <c r="J4403" s="20">
        <v>2018</v>
      </c>
      <c r="K4403" s="20">
        <v>12</v>
      </c>
      <c r="L4403" s="20">
        <v>49</v>
      </c>
    </row>
    <row r="4404" spans="1:12" x14ac:dyDescent="0.3">
      <c r="A4404" s="21">
        <v>43440</v>
      </c>
      <c r="B4404" s="20" t="s">
        <v>764</v>
      </c>
      <c r="C4404" s="20" t="s">
        <v>765</v>
      </c>
      <c r="D4404" s="20" t="s">
        <v>759</v>
      </c>
      <c r="E4404" s="20">
        <v>11520</v>
      </c>
      <c r="F4404" s="20" t="s">
        <v>796</v>
      </c>
      <c r="G4404" s="20">
        <v>32</v>
      </c>
      <c r="H4404" s="20">
        <v>360</v>
      </c>
      <c r="I4404" s="20">
        <v>773.4</v>
      </c>
      <c r="J4404" s="20">
        <v>2018</v>
      </c>
      <c r="K4404" s="20">
        <v>12</v>
      </c>
      <c r="L4404" s="20">
        <v>49</v>
      </c>
    </row>
    <row r="4405" spans="1:12" x14ac:dyDescent="0.3">
      <c r="A4405" s="21">
        <v>43440</v>
      </c>
      <c r="B4405" s="20" t="s">
        <v>767</v>
      </c>
      <c r="C4405" s="20" t="s">
        <v>768</v>
      </c>
      <c r="D4405" s="20" t="s">
        <v>759</v>
      </c>
      <c r="E4405" s="20">
        <v>9000</v>
      </c>
      <c r="F4405" s="20" t="s">
        <v>797</v>
      </c>
      <c r="G4405" s="20">
        <v>25</v>
      </c>
      <c r="H4405" s="20">
        <v>360</v>
      </c>
      <c r="I4405" s="20">
        <v>594.54999999999995</v>
      </c>
      <c r="J4405" s="20">
        <v>2018</v>
      </c>
      <c r="K4405" s="20">
        <v>12</v>
      </c>
      <c r="L4405" s="20">
        <v>49</v>
      </c>
    </row>
    <row r="4406" spans="1:12" x14ac:dyDescent="0.3">
      <c r="A4406" s="21">
        <v>43440</v>
      </c>
      <c r="B4406" s="20" t="s">
        <v>770</v>
      </c>
      <c r="C4406" s="20" t="s">
        <v>771</v>
      </c>
      <c r="D4406" s="20" t="s">
        <v>759</v>
      </c>
      <c r="E4406" s="20">
        <v>14400</v>
      </c>
      <c r="F4406" s="20" t="s">
        <v>798</v>
      </c>
      <c r="G4406" s="20">
        <v>40</v>
      </c>
      <c r="H4406" s="20">
        <v>360</v>
      </c>
      <c r="I4406" s="20">
        <v>827.25</v>
      </c>
      <c r="J4406" s="20">
        <v>2018</v>
      </c>
      <c r="K4406" s="20">
        <v>12</v>
      </c>
      <c r="L4406" s="20">
        <v>49</v>
      </c>
    </row>
    <row r="4407" spans="1:12" x14ac:dyDescent="0.3">
      <c r="A4407" s="21">
        <v>43440</v>
      </c>
      <c r="B4407" s="20" t="s">
        <v>773</v>
      </c>
      <c r="C4407" s="20" t="s">
        <v>774</v>
      </c>
      <c r="D4407" s="20" t="s">
        <v>759</v>
      </c>
      <c r="E4407" s="20">
        <v>14400</v>
      </c>
      <c r="F4407" s="20" t="s">
        <v>799</v>
      </c>
      <c r="G4407" s="20">
        <v>40</v>
      </c>
      <c r="H4407" s="20">
        <v>360</v>
      </c>
      <c r="I4407" s="20">
        <v>897.45</v>
      </c>
      <c r="J4407" s="20">
        <v>2018</v>
      </c>
      <c r="K4407" s="20">
        <v>12</v>
      </c>
      <c r="L4407" s="20">
        <v>49</v>
      </c>
    </row>
    <row r="4408" spans="1:12" x14ac:dyDescent="0.3">
      <c r="A4408" s="21">
        <v>43440</v>
      </c>
      <c r="B4408" s="20" t="s">
        <v>757</v>
      </c>
      <c r="C4408" s="20" t="s">
        <v>758</v>
      </c>
      <c r="D4408" s="20" t="s">
        <v>759</v>
      </c>
      <c r="E4408" s="20">
        <v>13680</v>
      </c>
      <c r="F4408" s="20" t="s">
        <v>794</v>
      </c>
      <c r="G4408" s="20">
        <v>38</v>
      </c>
      <c r="H4408" s="20">
        <v>360</v>
      </c>
      <c r="I4408" s="20">
        <v>863.3</v>
      </c>
      <c r="J4408" s="20">
        <v>2018</v>
      </c>
      <c r="K4408" s="20">
        <v>12</v>
      </c>
      <c r="L4408" s="20">
        <v>49</v>
      </c>
    </row>
    <row r="4409" spans="1:12" x14ac:dyDescent="0.3">
      <c r="A4409" s="21">
        <v>43440</v>
      </c>
      <c r="B4409" s="20" t="s">
        <v>761</v>
      </c>
      <c r="C4409" s="20" t="s">
        <v>762</v>
      </c>
      <c r="D4409" s="20" t="s">
        <v>759</v>
      </c>
      <c r="E4409" s="20">
        <v>2160</v>
      </c>
      <c r="F4409" s="20" t="s">
        <v>795</v>
      </c>
      <c r="G4409" s="20">
        <v>6</v>
      </c>
      <c r="H4409" s="20">
        <v>360</v>
      </c>
      <c r="I4409" s="20">
        <v>139.25</v>
      </c>
      <c r="J4409" s="20">
        <v>2018</v>
      </c>
      <c r="K4409" s="20">
        <v>12</v>
      </c>
      <c r="L4409" s="20">
        <v>49</v>
      </c>
    </row>
    <row r="4410" spans="1:12" x14ac:dyDescent="0.3">
      <c r="A4410" s="21">
        <v>43440</v>
      </c>
      <c r="B4410" s="20" t="s">
        <v>764</v>
      </c>
      <c r="C4410" s="20" t="s">
        <v>765</v>
      </c>
      <c r="D4410" s="20" t="s">
        <v>759</v>
      </c>
      <c r="E4410" s="20">
        <v>11160</v>
      </c>
      <c r="F4410" s="20" t="s">
        <v>796</v>
      </c>
      <c r="G4410" s="20">
        <v>31</v>
      </c>
      <c r="H4410" s="20">
        <v>360</v>
      </c>
      <c r="I4410" s="20">
        <v>747.55</v>
      </c>
      <c r="J4410" s="20">
        <v>2018</v>
      </c>
      <c r="K4410" s="20">
        <v>12</v>
      </c>
      <c r="L4410" s="20">
        <v>49</v>
      </c>
    </row>
    <row r="4411" spans="1:12" x14ac:dyDescent="0.3">
      <c r="A4411" s="21">
        <v>43440</v>
      </c>
      <c r="B4411" s="20" t="s">
        <v>767</v>
      </c>
      <c r="C4411" s="20" t="s">
        <v>768</v>
      </c>
      <c r="D4411" s="20" t="s">
        <v>759</v>
      </c>
      <c r="E4411" s="20">
        <v>8640</v>
      </c>
      <c r="F4411" s="20" t="s">
        <v>797</v>
      </c>
      <c r="G4411" s="20">
        <v>24</v>
      </c>
      <c r="H4411" s="20">
        <v>360</v>
      </c>
      <c r="I4411" s="20">
        <v>570.9</v>
      </c>
      <c r="J4411" s="20">
        <v>2018</v>
      </c>
      <c r="K4411" s="20">
        <v>12</v>
      </c>
      <c r="L4411" s="20">
        <v>49</v>
      </c>
    </row>
    <row r="4412" spans="1:12" x14ac:dyDescent="0.3">
      <c r="A4412" s="21">
        <v>43440</v>
      </c>
      <c r="B4412" s="20" t="s">
        <v>770</v>
      </c>
      <c r="C4412" s="20" t="s">
        <v>771</v>
      </c>
      <c r="D4412" s="20" t="s">
        <v>759</v>
      </c>
      <c r="E4412" s="20">
        <v>14400</v>
      </c>
      <c r="F4412" s="20" t="s">
        <v>798</v>
      </c>
      <c r="G4412" s="20">
        <v>40</v>
      </c>
      <c r="H4412" s="20">
        <v>360</v>
      </c>
      <c r="I4412" s="20">
        <v>830.35</v>
      </c>
      <c r="J4412" s="20">
        <v>2018</v>
      </c>
      <c r="K4412" s="20">
        <v>12</v>
      </c>
      <c r="L4412" s="20">
        <v>49</v>
      </c>
    </row>
    <row r="4413" spans="1:12" x14ac:dyDescent="0.3">
      <c r="A4413" s="21">
        <v>43440</v>
      </c>
      <c r="B4413" s="20" t="s">
        <v>773</v>
      </c>
      <c r="C4413" s="20" t="s">
        <v>774</v>
      </c>
      <c r="D4413" s="20" t="s">
        <v>759</v>
      </c>
      <c r="E4413" s="20">
        <v>15120</v>
      </c>
      <c r="F4413" s="20" t="s">
        <v>799</v>
      </c>
      <c r="G4413" s="20">
        <v>42</v>
      </c>
      <c r="H4413" s="20">
        <v>360</v>
      </c>
      <c r="I4413" s="20">
        <v>943.7</v>
      </c>
      <c r="J4413" s="20">
        <v>2018</v>
      </c>
      <c r="K4413" s="20">
        <v>12</v>
      </c>
      <c r="L4413" s="20">
        <v>49</v>
      </c>
    </row>
    <row r="4414" spans="1:12" x14ac:dyDescent="0.3">
      <c r="A4414" s="21">
        <v>43440</v>
      </c>
      <c r="B4414" s="20" t="s">
        <v>757</v>
      </c>
      <c r="C4414" s="20" t="s">
        <v>758</v>
      </c>
      <c r="D4414" s="20" t="s">
        <v>759</v>
      </c>
      <c r="E4414" s="20">
        <v>12960</v>
      </c>
      <c r="F4414" s="20" t="s">
        <v>794</v>
      </c>
      <c r="G4414" s="20">
        <v>36</v>
      </c>
      <c r="H4414" s="20">
        <v>360</v>
      </c>
      <c r="I4414" s="20">
        <v>818.05</v>
      </c>
      <c r="J4414" s="20">
        <v>2018</v>
      </c>
      <c r="K4414" s="20">
        <v>12</v>
      </c>
      <c r="L4414" s="20">
        <v>49</v>
      </c>
    </row>
    <row r="4415" spans="1:12" x14ac:dyDescent="0.3">
      <c r="A4415" s="21">
        <v>43440</v>
      </c>
      <c r="B4415" s="20" t="s">
        <v>764</v>
      </c>
      <c r="C4415" s="20" t="s">
        <v>765</v>
      </c>
      <c r="D4415" s="20" t="s">
        <v>759</v>
      </c>
      <c r="E4415" s="20">
        <v>10800</v>
      </c>
      <c r="F4415" s="20" t="s">
        <v>796</v>
      </c>
      <c r="G4415" s="20">
        <v>30</v>
      </c>
      <c r="H4415" s="20">
        <v>360</v>
      </c>
      <c r="I4415" s="20">
        <v>726.6</v>
      </c>
      <c r="J4415" s="20">
        <v>2018</v>
      </c>
      <c r="K4415" s="20">
        <v>12</v>
      </c>
      <c r="L4415" s="20">
        <v>49</v>
      </c>
    </row>
    <row r="4416" spans="1:12" x14ac:dyDescent="0.3">
      <c r="A4416" s="21">
        <v>43440</v>
      </c>
      <c r="B4416" s="20" t="s">
        <v>767</v>
      </c>
      <c r="C4416" s="20" t="s">
        <v>768</v>
      </c>
      <c r="D4416" s="20" t="s">
        <v>759</v>
      </c>
      <c r="E4416" s="20">
        <v>8280</v>
      </c>
      <c r="F4416" s="20" t="s">
        <v>797</v>
      </c>
      <c r="G4416" s="20">
        <v>23</v>
      </c>
      <c r="H4416" s="20">
        <v>360</v>
      </c>
      <c r="I4416" s="20">
        <v>544.9</v>
      </c>
      <c r="J4416" s="20">
        <v>2018</v>
      </c>
      <c r="K4416" s="20">
        <v>12</v>
      </c>
      <c r="L4416" s="20">
        <v>49</v>
      </c>
    </row>
    <row r="4417" spans="1:12" x14ac:dyDescent="0.3">
      <c r="A4417" s="21">
        <v>43440</v>
      </c>
      <c r="B4417" s="20" t="s">
        <v>770</v>
      </c>
      <c r="C4417" s="20" t="s">
        <v>771</v>
      </c>
      <c r="D4417" s="20" t="s">
        <v>759</v>
      </c>
      <c r="E4417" s="20">
        <v>14400</v>
      </c>
      <c r="F4417" s="20" t="s">
        <v>798</v>
      </c>
      <c r="G4417" s="20">
        <v>40</v>
      </c>
      <c r="H4417" s="20">
        <v>360</v>
      </c>
      <c r="I4417" s="20">
        <v>831.2</v>
      </c>
      <c r="J4417" s="20">
        <v>2018</v>
      </c>
      <c r="K4417" s="20">
        <v>12</v>
      </c>
      <c r="L4417" s="20">
        <v>49</v>
      </c>
    </row>
    <row r="4418" spans="1:12" x14ac:dyDescent="0.3">
      <c r="A4418" s="21">
        <v>43440</v>
      </c>
      <c r="B4418" s="20" t="s">
        <v>773</v>
      </c>
      <c r="C4418" s="20" t="s">
        <v>774</v>
      </c>
      <c r="D4418" s="20" t="s">
        <v>759</v>
      </c>
      <c r="E4418" s="20">
        <v>14760</v>
      </c>
      <c r="F4418" s="20" t="s">
        <v>799</v>
      </c>
      <c r="G4418" s="20">
        <v>41</v>
      </c>
      <c r="H4418" s="20">
        <v>360</v>
      </c>
      <c r="I4418" s="20">
        <v>925.2</v>
      </c>
      <c r="J4418" s="20">
        <v>2018</v>
      </c>
      <c r="K4418" s="20">
        <v>12</v>
      </c>
      <c r="L4418" s="20">
        <v>49</v>
      </c>
    </row>
    <row r="4419" spans="1:12" x14ac:dyDescent="0.3">
      <c r="A4419" s="21">
        <v>43438</v>
      </c>
      <c r="B4419" s="20" t="s">
        <v>826</v>
      </c>
      <c r="C4419" s="20" t="s">
        <v>827</v>
      </c>
      <c r="D4419" s="20" t="s">
        <v>759</v>
      </c>
      <c r="E4419" s="20">
        <v>19800</v>
      </c>
      <c r="F4419" s="20" t="s">
        <v>1112</v>
      </c>
      <c r="G4419" s="20">
        <v>55</v>
      </c>
      <c r="H4419" s="20">
        <v>360</v>
      </c>
      <c r="I4419" s="20">
        <v>1314.21</v>
      </c>
      <c r="J4419" s="20">
        <v>2018</v>
      </c>
      <c r="K4419" s="20">
        <v>12</v>
      </c>
      <c r="L4419" s="20">
        <v>49</v>
      </c>
    </row>
    <row r="4420" spans="1:12" x14ac:dyDescent="0.3">
      <c r="A4420" s="21">
        <v>43438</v>
      </c>
      <c r="B4420" s="20" t="s">
        <v>757</v>
      </c>
      <c r="C4420" s="20" t="s">
        <v>758</v>
      </c>
      <c r="D4420" s="20" t="s">
        <v>759</v>
      </c>
      <c r="E4420" s="20">
        <v>14040</v>
      </c>
      <c r="F4420" s="20" t="s">
        <v>1113</v>
      </c>
      <c r="G4420" s="20">
        <v>39</v>
      </c>
      <c r="H4420" s="20">
        <v>360</v>
      </c>
      <c r="I4420" s="20">
        <v>888.9</v>
      </c>
      <c r="J4420" s="20">
        <v>2018</v>
      </c>
      <c r="K4420" s="20">
        <v>12</v>
      </c>
      <c r="L4420" s="20">
        <v>49</v>
      </c>
    </row>
    <row r="4421" spans="1:12" x14ac:dyDescent="0.3">
      <c r="A4421" s="21">
        <v>43438</v>
      </c>
      <c r="B4421" s="20" t="s">
        <v>764</v>
      </c>
      <c r="C4421" s="20" t="s">
        <v>765</v>
      </c>
      <c r="D4421" s="20" t="s">
        <v>759</v>
      </c>
      <c r="E4421" s="20">
        <v>10440</v>
      </c>
      <c r="F4421" s="20" t="s">
        <v>1114</v>
      </c>
      <c r="G4421" s="20">
        <v>29</v>
      </c>
      <c r="H4421" s="20">
        <v>360</v>
      </c>
      <c r="I4421" s="20">
        <v>623.38</v>
      </c>
      <c r="J4421" s="20">
        <v>2018</v>
      </c>
      <c r="K4421" s="20">
        <v>12</v>
      </c>
      <c r="L4421" s="20">
        <v>49</v>
      </c>
    </row>
    <row r="4422" spans="1:12" x14ac:dyDescent="0.3">
      <c r="A4422" s="21">
        <v>43438</v>
      </c>
      <c r="B4422" s="20" t="s">
        <v>767</v>
      </c>
      <c r="C4422" s="20" t="s">
        <v>768</v>
      </c>
      <c r="D4422" s="20" t="s">
        <v>759</v>
      </c>
      <c r="E4422" s="20">
        <v>8280</v>
      </c>
      <c r="F4422" s="20" t="s">
        <v>1115</v>
      </c>
      <c r="G4422" s="20">
        <v>23</v>
      </c>
      <c r="H4422" s="20">
        <v>360</v>
      </c>
      <c r="I4422" s="20">
        <v>545.91999999999996</v>
      </c>
      <c r="J4422" s="20">
        <v>2018</v>
      </c>
      <c r="K4422" s="20">
        <v>12</v>
      </c>
      <c r="L4422" s="20">
        <v>49</v>
      </c>
    </row>
    <row r="4423" spans="1:12" x14ac:dyDescent="0.3">
      <c r="A4423" s="21">
        <v>43438</v>
      </c>
      <c r="B4423" s="20" t="s">
        <v>770</v>
      </c>
      <c r="C4423" s="20" t="s">
        <v>771</v>
      </c>
      <c r="D4423" s="20" t="s">
        <v>759</v>
      </c>
      <c r="E4423" s="20">
        <v>14040</v>
      </c>
      <c r="F4423" s="20" t="s">
        <v>1116</v>
      </c>
      <c r="G4423" s="20">
        <v>39</v>
      </c>
      <c r="H4423" s="20">
        <v>360</v>
      </c>
      <c r="I4423" s="20">
        <v>809.73</v>
      </c>
      <c r="J4423" s="20">
        <v>2018</v>
      </c>
      <c r="K4423" s="20">
        <v>12</v>
      </c>
      <c r="L4423" s="20">
        <v>49</v>
      </c>
    </row>
    <row r="4424" spans="1:12" x14ac:dyDescent="0.3">
      <c r="A4424" s="21">
        <v>43438</v>
      </c>
      <c r="B4424" s="20" t="s">
        <v>773</v>
      </c>
      <c r="C4424" s="20" t="s">
        <v>774</v>
      </c>
      <c r="D4424" s="20" t="s">
        <v>759</v>
      </c>
      <c r="E4424" s="20">
        <v>14040</v>
      </c>
      <c r="F4424" s="20" t="s">
        <v>1117</v>
      </c>
      <c r="G4424" s="20">
        <v>39</v>
      </c>
      <c r="H4424" s="20">
        <v>360</v>
      </c>
      <c r="I4424" s="20">
        <v>881.6</v>
      </c>
      <c r="J4424" s="20">
        <v>2018</v>
      </c>
      <c r="K4424" s="20">
        <v>12</v>
      </c>
      <c r="L4424" s="20">
        <v>49</v>
      </c>
    </row>
    <row r="4425" spans="1:12" x14ac:dyDescent="0.3">
      <c r="A4425" s="21">
        <v>43438</v>
      </c>
      <c r="B4425" s="20" t="s">
        <v>757</v>
      </c>
      <c r="C4425" s="20" t="s">
        <v>758</v>
      </c>
      <c r="D4425" s="20" t="s">
        <v>759</v>
      </c>
      <c r="E4425" s="20">
        <v>14040</v>
      </c>
      <c r="F4425" s="20" t="s">
        <v>1113</v>
      </c>
      <c r="G4425" s="20">
        <v>39</v>
      </c>
      <c r="H4425" s="20">
        <v>360</v>
      </c>
      <c r="I4425" s="20">
        <v>883.05</v>
      </c>
      <c r="J4425" s="20">
        <v>2018</v>
      </c>
      <c r="K4425" s="20">
        <v>12</v>
      </c>
      <c r="L4425" s="20">
        <v>49</v>
      </c>
    </row>
    <row r="4426" spans="1:12" x14ac:dyDescent="0.3">
      <c r="A4426" s="21">
        <v>43438</v>
      </c>
      <c r="B4426" s="20" t="s">
        <v>761</v>
      </c>
      <c r="C4426" s="20" t="s">
        <v>762</v>
      </c>
      <c r="D4426" s="20" t="s">
        <v>759</v>
      </c>
      <c r="E4426" s="20">
        <v>360</v>
      </c>
      <c r="F4426" s="20" t="s">
        <v>1118</v>
      </c>
      <c r="G4426" s="20">
        <v>0</v>
      </c>
      <c r="H4426" s="20">
        <v>0</v>
      </c>
      <c r="I4426" s="20">
        <v>883.05</v>
      </c>
      <c r="J4426" s="20">
        <v>2018</v>
      </c>
      <c r="K4426" s="20">
        <v>12</v>
      </c>
      <c r="L4426" s="20">
        <v>49</v>
      </c>
    </row>
    <row r="4427" spans="1:12" x14ac:dyDescent="0.3">
      <c r="A4427" s="21">
        <v>43438</v>
      </c>
      <c r="B4427" s="20" t="s">
        <v>764</v>
      </c>
      <c r="C4427" s="20" t="s">
        <v>765</v>
      </c>
      <c r="D4427" s="20" t="s">
        <v>759</v>
      </c>
      <c r="E4427" s="20">
        <v>10800</v>
      </c>
      <c r="F4427" s="20" t="s">
        <v>1114</v>
      </c>
      <c r="G4427" s="20">
        <v>30</v>
      </c>
      <c r="H4427" s="20">
        <v>360</v>
      </c>
      <c r="I4427" s="20">
        <v>723.65</v>
      </c>
      <c r="J4427" s="20">
        <v>2018</v>
      </c>
      <c r="K4427" s="20">
        <v>12</v>
      </c>
      <c r="L4427" s="20">
        <v>49</v>
      </c>
    </row>
    <row r="4428" spans="1:12" x14ac:dyDescent="0.3">
      <c r="A4428" s="21">
        <v>43438</v>
      </c>
      <c r="B4428" s="20" t="s">
        <v>767</v>
      </c>
      <c r="C4428" s="20" t="s">
        <v>768</v>
      </c>
      <c r="D4428" s="20" t="s">
        <v>759</v>
      </c>
      <c r="E4428" s="20">
        <v>8640</v>
      </c>
      <c r="F4428" s="20" t="s">
        <v>1115</v>
      </c>
      <c r="G4428" s="20">
        <v>24</v>
      </c>
      <c r="H4428" s="20">
        <v>360</v>
      </c>
      <c r="I4428" s="20">
        <v>569.35</v>
      </c>
      <c r="J4428" s="20">
        <v>2018</v>
      </c>
      <c r="K4428" s="20">
        <v>12</v>
      </c>
      <c r="L4428" s="20">
        <v>49</v>
      </c>
    </row>
    <row r="4429" spans="1:12" x14ac:dyDescent="0.3">
      <c r="A4429" s="21">
        <v>43438</v>
      </c>
      <c r="B4429" s="20" t="s">
        <v>770</v>
      </c>
      <c r="C4429" s="20" t="s">
        <v>771</v>
      </c>
      <c r="D4429" s="20" t="s">
        <v>759</v>
      </c>
      <c r="E4429" s="20">
        <v>15120</v>
      </c>
      <c r="F4429" s="20" t="s">
        <v>1116</v>
      </c>
      <c r="G4429" s="20">
        <v>42</v>
      </c>
      <c r="H4429" s="20">
        <v>360</v>
      </c>
      <c r="I4429" s="20">
        <v>865.95</v>
      </c>
      <c r="J4429" s="20">
        <v>2018</v>
      </c>
      <c r="K4429" s="20">
        <v>12</v>
      </c>
      <c r="L4429" s="20">
        <v>49</v>
      </c>
    </row>
    <row r="4430" spans="1:12" x14ac:dyDescent="0.3">
      <c r="A4430" s="21">
        <v>43438</v>
      </c>
      <c r="B4430" s="20" t="s">
        <v>773</v>
      </c>
      <c r="C4430" s="20" t="s">
        <v>774</v>
      </c>
      <c r="D4430" s="20" t="s">
        <v>759</v>
      </c>
      <c r="E4430" s="20">
        <v>15120</v>
      </c>
      <c r="F4430" s="20" t="s">
        <v>1117</v>
      </c>
      <c r="G4430" s="20">
        <v>42</v>
      </c>
      <c r="H4430" s="20">
        <v>360</v>
      </c>
      <c r="I4430" s="20">
        <v>945.36</v>
      </c>
      <c r="J4430" s="20">
        <v>2018</v>
      </c>
      <c r="K4430" s="20">
        <v>12</v>
      </c>
      <c r="L4430" s="20">
        <v>49</v>
      </c>
    </row>
    <row r="4431" spans="1:12" x14ac:dyDescent="0.3">
      <c r="A4431" s="21">
        <v>43434</v>
      </c>
      <c r="B4431" s="20" t="s">
        <v>826</v>
      </c>
      <c r="C4431" s="20" t="s">
        <v>827</v>
      </c>
      <c r="D4431" s="20" t="s">
        <v>759</v>
      </c>
      <c r="E4431" s="20">
        <v>1800</v>
      </c>
      <c r="F4431" s="20" t="s">
        <v>1112</v>
      </c>
      <c r="G4431" s="20">
        <v>5</v>
      </c>
      <c r="H4431" s="20">
        <v>360</v>
      </c>
      <c r="I4431" s="20">
        <v>126.69</v>
      </c>
      <c r="J4431" s="20">
        <v>2018</v>
      </c>
      <c r="K4431" s="20">
        <v>11</v>
      </c>
      <c r="L4431" s="20">
        <v>48</v>
      </c>
    </row>
    <row r="4432" spans="1:12" x14ac:dyDescent="0.3">
      <c r="A4432" s="21">
        <v>43434</v>
      </c>
      <c r="B4432" s="20" t="s">
        <v>757</v>
      </c>
      <c r="C4432" s="20" t="s">
        <v>758</v>
      </c>
      <c r="D4432" s="20" t="s">
        <v>759</v>
      </c>
      <c r="E4432" s="20">
        <v>15120</v>
      </c>
      <c r="F4432" s="20" t="s">
        <v>1113</v>
      </c>
      <c r="G4432" s="20">
        <v>42</v>
      </c>
      <c r="H4432" s="20">
        <v>360</v>
      </c>
      <c r="I4432" s="20">
        <v>957.55</v>
      </c>
      <c r="J4432" s="20">
        <v>2018</v>
      </c>
      <c r="K4432" s="20">
        <v>11</v>
      </c>
      <c r="L4432" s="20">
        <v>48</v>
      </c>
    </row>
    <row r="4433" spans="1:12" x14ac:dyDescent="0.3">
      <c r="A4433" s="21">
        <v>43434</v>
      </c>
      <c r="B4433" s="20" t="s">
        <v>764</v>
      </c>
      <c r="C4433" s="20" t="s">
        <v>765</v>
      </c>
      <c r="D4433" s="20" t="s">
        <v>759</v>
      </c>
      <c r="E4433" s="20">
        <v>11160</v>
      </c>
      <c r="F4433" s="20" t="s">
        <v>1114</v>
      </c>
      <c r="G4433" s="20">
        <v>31</v>
      </c>
      <c r="H4433" s="20">
        <v>360</v>
      </c>
      <c r="I4433" s="20">
        <v>762.9</v>
      </c>
      <c r="J4433" s="20">
        <v>2018</v>
      </c>
      <c r="K4433" s="20">
        <v>11</v>
      </c>
      <c r="L4433" s="20">
        <v>48</v>
      </c>
    </row>
    <row r="4434" spans="1:12" x14ac:dyDescent="0.3">
      <c r="A4434" s="21">
        <v>43434</v>
      </c>
      <c r="B4434" s="20" t="s">
        <v>767</v>
      </c>
      <c r="C4434" s="20" t="s">
        <v>768</v>
      </c>
      <c r="D4434" s="20" t="s">
        <v>759</v>
      </c>
      <c r="E4434" s="20">
        <v>9720</v>
      </c>
      <c r="F4434" s="20" t="s">
        <v>1115</v>
      </c>
      <c r="G4434" s="20">
        <v>27</v>
      </c>
      <c r="H4434" s="20">
        <v>360</v>
      </c>
      <c r="I4434" s="20">
        <v>649.04999999999995</v>
      </c>
      <c r="J4434" s="20">
        <v>2018</v>
      </c>
      <c r="K4434" s="20">
        <v>11</v>
      </c>
      <c r="L4434" s="20">
        <v>48</v>
      </c>
    </row>
    <row r="4435" spans="1:12" x14ac:dyDescent="0.3">
      <c r="A4435" s="21">
        <v>43434</v>
      </c>
      <c r="B4435" s="20" t="s">
        <v>770</v>
      </c>
      <c r="C4435" s="20" t="s">
        <v>771</v>
      </c>
      <c r="D4435" s="20" t="s">
        <v>759</v>
      </c>
      <c r="E4435" s="20">
        <v>14400</v>
      </c>
      <c r="F4435" s="20" t="s">
        <v>1116</v>
      </c>
      <c r="G4435" s="20">
        <v>40</v>
      </c>
      <c r="H4435" s="20">
        <v>360</v>
      </c>
      <c r="I4435" s="20">
        <v>826.4</v>
      </c>
      <c r="J4435" s="20">
        <v>2018</v>
      </c>
      <c r="K4435" s="20">
        <v>11</v>
      </c>
      <c r="L4435" s="20">
        <v>48</v>
      </c>
    </row>
    <row r="4436" spans="1:12" x14ac:dyDescent="0.3">
      <c r="A4436" s="21">
        <v>43434</v>
      </c>
      <c r="B4436" s="20" t="s">
        <v>773</v>
      </c>
      <c r="C4436" s="20" t="s">
        <v>774</v>
      </c>
      <c r="D4436" s="20" t="s">
        <v>759</v>
      </c>
      <c r="E4436" s="20">
        <v>14400</v>
      </c>
      <c r="F4436" s="20" t="s">
        <v>1117</v>
      </c>
      <c r="G4436" s="20">
        <v>40</v>
      </c>
      <c r="H4436" s="20">
        <v>360</v>
      </c>
      <c r="I4436" s="20">
        <v>909.05</v>
      </c>
      <c r="J4436" s="20">
        <v>2018</v>
      </c>
      <c r="K4436" s="20">
        <v>11</v>
      </c>
      <c r="L4436" s="20">
        <v>48</v>
      </c>
    </row>
    <row r="4437" spans="1:12" x14ac:dyDescent="0.3">
      <c r="A4437" s="21">
        <v>43434</v>
      </c>
      <c r="B4437" s="20" t="s">
        <v>757</v>
      </c>
      <c r="C4437" s="20" t="s">
        <v>758</v>
      </c>
      <c r="D4437" s="20" t="s">
        <v>759</v>
      </c>
      <c r="E4437" s="20">
        <v>13320</v>
      </c>
      <c r="F4437" s="20" t="s">
        <v>1113</v>
      </c>
      <c r="G4437" s="20">
        <v>37</v>
      </c>
      <c r="H4437" s="20">
        <v>360</v>
      </c>
      <c r="I4437" s="20">
        <v>840.15</v>
      </c>
      <c r="J4437" s="20">
        <v>2018</v>
      </c>
      <c r="K4437" s="20">
        <v>11</v>
      </c>
      <c r="L4437" s="20">
        <v>48</v>
      </c>
    </row>
    <row r="4438" spans="1:12" x14ac:dyDescent="0.3">
      <c r="A4438" s="21">
        <v>43434</v>
      </c>
      <c r="B4438" s="20" t="s">
        <v>764</v>
      </c>
      <c r="C4438" s="20" t="s">
        <v>765</v>
      </c>
      <c r="D4438" s="20" t="s">
        <v>759</v>
      </c>
      <c r="E4438" s="20">
        <v>11160</v>
      </c>
      <c r="F4438" s="20" t="s">
        <v>1114</v>
      </c>
      <c r="G4438" s="20">
        <v>31</v>
      </c>
      <c r="H4438" s="20">
        <v>360</v>
      </c>
      <c r="I4438" s="20">
        <v>759</v>
      </c>
      <c r="J4438" s="20">
        <v>2018</v>
      </c>
      <c r="K4438" s="20">
        <v>11</v>
      </c>
      <c r="L4438" s="20">
        <v>48</v>
      </c>
    </row>
    <row r="4439" spans="1:12" x14ac:dyDescent="0.3">
      <c r="A4439" s="21">
        <v>43434</v>
      </c>
      <c r="B4439" s="20" t="s">
        <v>767</v>
      </c>
      <c r="C4439" s="20" t="s">
        <v>768</v>
      </c>
      <c r="D4439" s="20" t="s">
        <v>759</v>
      </c>
      <c r="E4439" s="20">
        <v>8640</v>
      </c>
      <c r="F4439" s="20" t="s">
        <v>1115</v>
      </c>
      <c r="G4439" s="20">
        <v>24</v>
      </c>
      <c r="H4439" s="20">
        <v>360</v>
      </c>
      <c r="I4439" s="20">
        <v>572.45000000000005</v>
      </c>
      <c r="J4439" s="20">
        <v>2018</v>
      </c>
      <c r="K4439" s="20">
        <v>11</v>
      </c>
      <c r="L4439" s="20">
        <v>48</v>
      </c>
    </row>
    <row r="4440" spans="1:12" x14ac:dyDescent="0.3">
      <c r="A4440" s="21">
        <v>43434</v>
      </c>
      <c r="B4440" s="20" t="s">
        <v>770</v>
      </c>
      <c r="C4440" s="20" t="s">
        <v>771</v>
      </c>
      <c r="D4440" s="20" t="s">
        <v>759</v>
      </c>
      <c r="E4440" s="20">
        <v>14400</v>
      </c>
      <c r="F4440" s="20" t="s">
        <v>1116</v>
      </c>
      <c r="G4440" s="20">
        <v>40</v>
      </c>
      <c r="H4440" s="20">
        <v>360</v>
      </c>
      <c r="I4440" s="20">
        <v>818.6</v>
      </c>
      <c r="J4440" s="20">
        <v>2018</v>
      </c>
      <c r="K4440" s="20">
        <v>11</v>
      </c>
      <c r="L4440" s="20">
        <v>48</v>
      </c>
    </row>
    <row r="4441" spans="1:12" x14ac:dyDescent="0.3">
      <c r="A4441" s="21">
        <v>43434</v>
      </c>
      <c r="B4441" s="20" t="s">
        <v>773</v>
      </c>
      <c r="C4441" s="20" t="s">
        <v>774</v>
      </c>
      <c r="D4441" s="20" t="s">
        <v>759</v>
      </c>
      <c r="E4441" s="20">
        <v>14760</v>
      </c>
      <c r="F4441" s="20" t="s">
        <v>1117</v>
      </c>
      <c r="G4441" s="20">
        <v>41</v>
      </c>
      <c r="H4441" s="20">
        <v>360</v>
      </c>
      <c r="I4441" s="20">
        <v>920.05</v>
      </c>
      <c r="J4441" s="20">
        <v>2018</v>
      </c>
      <c r="K4441" s="20">
        <v>11</v>
      </c>
      <c r="L4441" s="20">
        <v>48</v>
      </c>
    </row>
    <row r="4442" spans="1:12" x14ac:dyDescent="0.3">
      <c r="A4442" s="21">
        <v>43434</v>
      </c>
      <c r="B4442" s="20" t="s">
        <v>757</v>
      </c>
      <c r="C4442" s="20" t="s">
        <v>758</v>
      </c>
      <c r="D4442" s="20" t="s">
        <v>759</v>
      </c>
      <c r="E4442" s="20">
        <v>13680</v>
      </c>
      <c r="F4442" s="20" t="s">
        <v>1113</v>
      </c>
      <c r="G4442" s="20">
        <v>38</v>
      </c>
      <c r="H4442" s="20">
        <v>360</v>
      </c>
      <c r="I4442" s="20">
        <v>854.55</v>
      </c>
      <c r="J4442" s="20">
        <v>2018</v>
      </c>
      <c r="K4442" s="20">
        <v>11</v>
      </c>
      <c r="L4442" s="20">
        <v>48</v>
      </c>
    </row>
    <row r="4443" spans="1:12" x14ac:dyDescent="0.3">
      <c r="A4443" s="21">
        <v>43434</v>
      </c>
      <c r="B4443" s="20" t="s">
        <v>764</v>
      </c>
      <c r="C4443" s="20" t="s">
        <v>765</v>
      </c>
      <c r="D4443" s="20" t="s">
        <v>759</v>
      </c>
      <c r="E4443" s="20">
        <v>11520</v>
      </c>
      <c r="F4443" s="20" t="s">
        <v>1114</v>
      </c>
      <c r="G4443" s="20">
        <v>32</v>
      </c>
      <c r="H4443" s="20">
        <v>360</v>
      </c>
      <c r="I4443" s="20">
        <v>775.87</v>
      </c>
      <c r="J4443" s="20">
        <v>2018</v>
      </c>
      <c r="K4443" s="20">
        <v>11</v>
      </c>
      <c r="L4443" s="20">
        <v>48</v>
      </c>
    </row>
    <row r="4444" spans="1:12" x14ac:dyDescent="0.3">
      <c r="A4444" s="21">
        <v>43434</v>
      </c>
      <c r="B4444" s="20" t="s">
        <v>767</v>
      </c>
      <c r="C4444" s="20" t="s">
        <v>768</v>
      </c>
      <c r="D4444" s="20" t="s">
        <v>759</v>
      </c>
      <c r="E4444" s="20">
        <v>9360</v>
      </c>
      <c r="F4444" s="20" t="s">
        <v>1115</v>
      </c>
      <c r="G4444" s="20">
        <v>26</v>
      </c>
      <c r="H4444" s="20">
        <v>360</v>
      </c>
      <c r="I4444" s="20">
        <v>617.95000000000005</v>
      </c>
      <c r="J4444" s="20">
        <v>2018</v>
      </c>
      <c r="K4444" s="20">
        <v>11</v>
      </c>
      <c r="L4444" s="20">
        <v>48</v>
      </c>
    </row>
    <row r="4445" spans="1:12" x14ac:dyDescent="0.3">
      <c r="A4445" s="21">
        <v>43434</v>
      </c>
      <c r="B4445" s="20" t="s">
        <v>770</v>
      </c>
      <c r="C4445" s="20" t="s">
        <v>771</v>
      </c>
      <c r="D4445" s="20" t="s">
        <v>759</v>
      </c>
      <c r="E4445" s="20">
        <v>14400</v>
      </c>
      <c r="F4445" s="20" t="s">
        <v>1116</v>
      </c>
      <c r="G4445" s="20">
        <v>40</v>
      </c>
      <c r="H4445" s="20">
        <v>360</v>
      </c>
      <c r="I4445" s="20">
        <v>813.68</v>
      </c>
      <c r="J4445" s="20">
        <v>2018</v>
      </c>
      <c r="K4445" s="20">
        <v>11</v>
      </c>
      <c r="L4445" s="20">
        <v>48</v>
      </c>
    </row>
    <row r="4446" spans="1:12" x14ac:dyDescent="0.3">
      <c r="A4446" s="21">
        <v>43434</v>
      </c>
      <c r="B4446" s="20" t="s">
        <v>773</v>
      </c>
      <c r="C4446" s="20" t="s">
        <v>774</v>
      </c>
      <c r="D4446" s="20" t="s">
        <v>759</v>
      </c>
      <c r="E4446" s="20">
        <v>14760</v>
      </c>
      <c r="F4446" s="20" t="s">
        <v>1117</v>
      </c>
      <c r="G4446" s="20">
        <v>41</v>
      </c>
      <c r="H4446" s="20">
        <v>360</v>
      </c>
      <c r="I4446" s="20">
        <v>914.4</v>
      </c>
      <c r="J4446" s="20">
        <v>2018</v>
      </c>
      <c r="K4446" s="20">
        <v>11</v>
      </c>
      <c r="L4446" s="20">
        <v>48</v>
      </c>
    </row>
    <row r="4447" spans="1:12" x14ac:dyDescent="0.3">
      <c r="A4447" s="21">
        <v>43434</v>
      </c>
      <c r="B4447" s="20" t="s">
        <v>757</v>
      </c>
      <c r="C4447" s="20" t="s">
        <v>758</v>
      </c>
      <c r="D4447" s="20" t="s">
        <v>759</v>
      </c>
      <c r="E4447" s="20">
        <v>14040</v>
      </c>
      <c r="F4447" s="20" t="s">
        <v>1113</v>
      </c>
      <c r="G4447" s="20">
        <v>39</v>
      </c>
      <c r="H4447" s="20">
        <v>360</v>
      </c>
      <c r="I4447" s="20">
        <v>866.36</v>
      </c>
      <c r="J4447" s="20">
        <v>2018</v>
      </c>
      <c r="K4447" s="20">
        <v>11</v>
      </c>
      <c r="L4447" s="20">
        <v>48</v>
      </c>
    </row>
    <row r="4448" spans="1:12" x14ac:dyDescent="0.3">
      <c r="A4448" s="21">
        <v>43434</v>
      </c>
      <c r="B4448" s="20" t="s">
        <v>764</v>
      </c>
      <c r="C4448" s="20" t="s">
        <v>765</v>
      </c>
      <c r="D4448" s="20" t="s">
        <v>759</v>
      </c>
      <c r="E4448" s="20">
        <v>11160</v>
      </c>
      <c r="F4448" s="20" t="s">
        <v>1114</v>
      </c>
      <c r="G4448" s="20">
        <v>31</v>
      </c>
      <c r="H4448" s="20">
        <v>360</v>
      </c>
      <c r="I4448" s="20">
        <v>751.96</v>
      </c>
      <c r="J4448" s="20">
        <v>2018</v>
      </c>
      <c r="K4448" s="20">
        <v>11</v>
      </c>
      <c r="L4448" s="20">
        <v>48</v>
      </c>
    </row>
    <row r="4449" spans="1:12" x14ac:dyDescent="0.3">
      <c r="A4449" s="21">
        <v>43434</v>
      </c>
      <c r="B4449" s="20" t="s">
        <v>767</v>
      </c>
      <c r="C4449" s="20" t="s">
        <v>768</v>
      </c>
      <c r="D4449" s="20" t="s">
        <v>759</v>
      </c>
      <c r="E4449" s="20">
        <v>9000</v>
      </c>
      <c r="F4449" s="20" t="s">
        <v>1115</v>
      </c>
      <c r="G4449" s="20">
        <v>25</v>
      </c>
      <c r="H4449" s="20">
        <v>360</v>
      </c>
      <c r="I4449" s="20">
        <v>594.95000000000005</v>
      </c>
      <c r="J4449" s="20">
        <v>2018</v>
      </c>
      <c r="K4449" s="20">
        <v>11</v>
      </c>
      <c r="L4449" s="20">
        <v>48</v>
      </c>
    </row>
    <row r="4450" spans="1:12" x14ac:dyDescent="0.3">
      <c r="A4450" s="21">
        <v>43434</v>
      </c>
      <c r="B4450" s="20" t="s">
        <v>770</v>
      </c>
      <c r="C4450" s="20" t="s">
        <v>771</v>
      </c>
      <c r="D4450" s="20" t="s">
        <v>759</v>
      </c>
      <c r="E4450" s="20">
        <v>14040</v>
      </c>
      <c r="F4450" s="20" t="s">
        <v>1116</v>
      </c>
      <c r="G4450" s="20">
        <v>39</v>
      </c>
      <c r="H4450" s="20">
        <v>360</v>
      </c>
      <c r="I4450" s="20">
        <v>791.25</v>
      </c>
      <c r="J4450" s="20">
        <v>2018</v>
      </c>
      <c r="K4450" s="20">
        <v>11</v>
      </c>
      <c r="L4450" s="20">
        <v>48</v>
      </c>
    </row>
    <row r="4451" spans="1:12" x14ac:dyDescent="0.3">
      <c r="A4451" s="21">
        <v>43434</v>
      </c>
      <c r="B4451" s="20" t="s">
        <v>773</v>
      </c>
      <c r="C4451" s="20" t="s">
        <v>774</v>
      </c>
      <c r="D4451" s="20" t="s">
        <v>759</v>
      </c>
      <c r="E4451" s="20">
        <v>14760</v>
      </c>
      <c r="F4451" s="20" t="s">
        <v>1117</v>
      </c>
      <c r="G4451" s="20">
        <v>41</v>
      </c>
      <c r="H4451" s="20">
        <v>360</v>
      </c>
      <c r="I4451" s="20">
        <v>914.7</v>
      </c>
      <c r="J4451" s="20">
        <v>2018</v>
      </c>
      <c r="K4451" s="20">
        <v>11</v>
      </c>
      <c r="L4451" s="20">
        <v>48</v>
      </c>
    </row>
    <row r="4452" spans="1:12" x14ac:dyDescent="0.3">
      <c r="A4452" s="21">
        <v>43433</v>
      </c>
      <c r="B4452" s="20" t="s">
        <v>757</v>
      </c>
      <c r="C4452" s="20" t="s">
        <v>758</v>
      </c>
      <c r="D4452" s="20" t="s">
        <v>759</v>
      </c>
      <c r="E4452" s="20">
        <v>14400</v>
      </c>
      <c r="F4452" s="20" t="s">
        <v>1113</v>
      </c>
      <c r="G4452" s="20">
        <v>40</v>
      </c>
      <c r="H4452" s="20">
        <v>360</v>
      </c>
      <c r="I4452" s="20">
        <v>888.45</v>
      </c>
      <c r="J4452" s="20">
        <v>2018</v>
      </c>
      <c r="K4452" s="20">
        <v>11</v>
      </c>
      <c r="L4452" s="20">
        <v>48</v>
      </c>
    </row>
    <row r="4453" spans="1:12" x14ac:dyDescent="0.3">
      <c r="A4453" s="21">
        <v>43433</v>
      </c>
      <c r="B4453" s="20" t="s">
        <v>764</v>
      </c>
      <c r="C4453" s="20" t="s">
        <v>765</v>
      </c>
      <c r="D4453" s="20" t="s">
        <v>759</v>
      </c>
      <c r="E4453" s="20">
        <v>11880</v>
      </c>
      <c r="F4453" s="20" t="s">
        <v>1114</v>
      </c>
      <c r="G4453" s="20">
        <v>33</v>
      </c>
      <c r="H4453" s="20">
        <v>360</v>
      </c>
      <c r="I4453" s="20">
        <v>801.3</v>
      </c>
      <c r="J4453" s="20">
        <v>2018</v>
      </c>
      <c r="K4453" s="20">
        <v>11</v>
      </c>
      <c r="L4453" s="20">
        <v>48</v>
      </c>
    </row>
    <row r="4454" spans="1:12" x14ac:dyDescent="0.3">
      <c r="A4454" s="21">
        <v>43433</v>
      </c>
      <c r="B4454" s="20" t="s">
        <v>767</v>
      </c>
      <c r="C4454" s="20" t="s">
        <v>768</v>
      </c>
      <c r="D4454" s="20" t="s">
        <v>759</v>
      </c>
      <c r="E4454" s="20">
        <v>9000</v>
      </c>
      <c r="F4454" s="20" t="s">
        <v>1115</v>
      </c>
      <c r="G4454" s="20">
        <v>25</v>
      </c>
      <c r="H4454" s="20">
        <v>360</v>
      </c>
      <c r="I4454" s="20">
        <v>589.75</v>
      </c>
      <c r="J4454" s="20">
        <v>2018</v>
      </c>
      <c r="K4454" s="20">
        <v>11</v>
      </c>
      <c r="L4454" s="20">
        <v>48</v>
      </c>
    </row>
    <row r="4455" spans="1:12" x14ac:dyDescent="0.3">
      <c r="A4455" s="21">
        <v>43433</v>
      </c>
      <c r="B4455" s="20" t="s">
        <v>770</v>
      </c>
      <c r="C4455" s="20" t="s">
        <v>771</v>
      </c>
      <c r="D4455" s="20" t="s">
        <v>759</v>
      </c>
      <c r="E4455" s="20">
        <v>14040</v>
      </c>
      <c r="F4455" s="20" t="s">
        <v>1116</v>
      </c>
      <c r="G4455" s="20">
        <v>39</v>
      </c>
      <c r="H4455" s="20">
        <v>360</v>
      </c>
      <c r="I4455" s="20">
        <v>786.55</v>
      </c>
      <c r="J4455" s="20">
        <v>2018</v>
      </c>
      <c r="K4455" s="20">
        <v>11</v>
      </c>
      <c r="L4455" s="20">
        <v>48</v>
      </c>
    </row>
    <row r="4456" spans="1:12" x14ac:dyDescent="0.3">
      <c r="A4456" s="21">
        <v>43433</v>
      </c>
      <c r="B4456" s="20" t="s">
        <v>773</v>
      </c>
      <c r="C4456" s="20" t="s">
        <v>774</v>
      </c>
      <c r="D4456" s="20" t="s">
        <v>759</v>
      </c>
      <c r="E4456" s="20">
        <v>14760</v>
      </c>
      <c r="F4456" s="20" t="s">
        <v>1117</v>
      </c>
      <c r="G4456" s="20">
        <v>41</v>
      </c>
      <c r="H4456" s="20">
        <v>360</v>
      </c>
      <c r="I4456" s="20">
        <v>907.6</v>
      </c>
      <c r="J4456" s="20">
        <v>2018</v>
      </c>
      <c r="K4456" s="20">
        <v>11</v>
      </c>
      <c r="L4456" s="20">
        <v>48</v>
      </c>
    </row>
    <row r="4457" spans="1:12" x14ac:dyDescent="0.3">
      <c r="A4457" s="21">
        <v>43431</v>
      </c>
      <c r="B4457" s="20" t="s">
        <v>826</v>
      </c>
      <c r="C4457" s="20" t="s">
        <v>827</v>
      </c>
      <c r="D4457" s="20" t="s">
        <v>759</v>
      </c>
      <c r="E4457" s="20">
        <v>21600</v>
      </c>
      <c r="F4457" s="20" t="s">
        <v>1119</v>
      </c>
      <c r="G4457" s="20">
        <v>60</v>
      </c>
      <c r="H4457" s="20">
        <v>360</v>
      </c>
      <c r="I4457" s="20">
        <v>1450.75</v>
      </c>
      <c r="J4457" s="20">
        <v>2018</v>
      </c>
      <c r="K4457" s="20">
        <v>11</v>
      </c>
      <c r="L4457" s="20">
        <v>48</v>
      </c>
    </row>
    <row r="4458" spans="1:12" x14ac:dyDescent="0.3">
      <c r="A4458" s="21">
        <v>43431</v>
      </c>
      <c r="B4458" s="20" t="s">
        <v>757</v>
      </c>
      <c r="C4458" s="20" t="s">
        <v>758</v>
      </c>
      <c r="D4458" s="20" t="s">
        <v>759</v>
      </c>
      <c r="E4458" s="20">
        <v>11520</v>
      </c>
      <c r="F4458" s="20" t="s">
        <v>806</v>
      </c>
      <c r="G4458" s="20">
        <v>32</v>
      </c>
      <c r="H4458" s="20">
        <v>360</v>
      </c>
      <c r="I4458" s="20">
        <v>746.4</v>
      </c>
      <c r="J4458" s="20">
        <v>2018</v>
      </c>
      <c r="K4458" s="20">
        <v>11</v>
      </c>
      <c r="L4458" s="20">
        <v>48</v>
      </c>
    </row>
    <row r="4459" spans="1:12" x14ac:dyDescent="0.3">
      <c r="A4459" s="21">
        <v>43431</v>
      </c>
      <c r="B4459" s="20" t="s">
        <v>764</v>
      </c>
      <c r="C4459" s="20" t="s">
        <v>765</v>
      </c>
      <c r="D4459" s="20" t="s">
        <v>759</v>
      </c>
      <c r="E4459" s="20">
        <v>9360</v>
      </c>
      <c r="F4459" s="20" t="s">
        <v>808</v>
      </c>
      <c r="G4459" s="20">
        <v>26</v>
      </c>
      <c r="H4459" s="20">
        <v>360</v>
      </c>
      <c r="I4459" s="20">
        <v>633.9</v>
      </c>
      <c r="J4459" s="20">
        <v>2018</v>
      </c>
      <c r="K4459" s="20">
        <v>11</v>
      </c>
      <c r="L4459" s="20">
        <v>48</v>
      </c>
    </row>
    <row r="4460" spans="1:12" x14ac:dyDescent="0.3">
      <c r="A4460" s="21">
        <v>43431</v>
      </c>
      <c r="B4460" s="20" t="s">
        <v>767</v>
      </c>
      <c r="C4460" s="20" t="s">
        <v>768</v>
      </c>
      <c r="D4460" s="20" t="s">
        <v>759</v>
      </c>
      <c r="E4460" s="20">
        <v>7560</v>
      </c>
      <c r="F4460" s="20" t="s">
        <v>809</v>
      </c>
      <c r="G4460" s="20">
        <v>21</v>
      </c>
      <c r="H4460" s="20">
        <v>360</v>
      </c>
      <c r="I4460" s="20">
        <v>493.3</v>
      </c>
      <c r="J4460" s="20">
        <v>2018</v>
      </c>
      <c r="K4460" s="20">
        <v>11</v>
      </c>
      <c r="L4460" s="20">
        <v>48</v>
      </c>
    </row>
    <row r="4461" spans="1:12" x14ac:dyDescent="0.3">
      <c r="A4461" s="21">
        <v>43431</v>
      </c>
      <c r="B4461" s="20" t="s">
        <v>770</v>
      </c>
      <c r="C4461" s="20" t="s">
        <v>771</v>
      </c>
      <c r="D4461" s="20" t="s">
        <v>759</v>
      </c>
      <c r="E4461" s="20">
        <v>13680</v>
      </c>
      <c r="F4461" s="20" t="s">
        <v>1120</v>
      </c>
      <c r="G4461" s="20">
        <v>38</v>
      </c>
      <c r="H4461" s="20">
        <v>360</v>
      </c>
      <c r="I4461" s="20">
        <v>764.15</v>
      </c>
      <c r="J4461" s="20">
        <v>2018</v>
      </c>
      <c r="K4461" s="20">
        <v>11</v>
      </c>
      <c r="L4461" s="20">
        <v>48</v>
      </c>
    </row>
    <row r="4462" spans="1:12" x14ac:dyDescent="0.3">
      <c r="A4462" s="21">
        <v>43431</v>
      </c>
      <c r="B4462" s="20" t="s">
        <v>773</v>
      </c>
      <c r="C4462" s="20" t="s">
        <v>774</v>
      </c>
      <c r="D4462" s="20" t="s">
        <v>759</v>
      </c>
      <c r="E4462" s="20">
        <v>14040</v>
      </c>
      <c r="F4462" s="20" t="s">
        <v>811</v>
      </c>
      <c r="G4462" s="20">
        <v>39</v>
      </c>
      <c r="H4462" s="20">
        <v>360</v>
      </c>
      <c r="I4462" s="20">
        <v>860.65</v>
      </c>
      <c r="J4462" s="20">
        <v>2018</v>
      </c>
      <c r="K4462" s="20">
        <v>11</v>
      </c>
      <c r="L4462" s="20">
        <v>48</v>
      </c>
    </row>
    <row r="4463" spans="1:12" x14ac:dyDescent="0.3">
      <c r="A4463" s="21">
        <v>43428</v>
      </c>
      <c r="B4463" s="20" t="s">
        <v>757</v>
      </c>
      <c r="C4463" s="20" t="s">
        <v>758</v>
      </c>
      <c r="D4463" s="20" t="s">
        <v>759</v>
      </c>
      <c r="E4463" s="20">
        <v>13320</v>
      </c>
      <c r="F4463" s="20" t="s">
        <v>806</v>
      </c>
      <c r="G4463" s="20">
        <v>37</v>
      </c>
      <c r="H4463" s="20">
        <v>360</v>
      </c>
      <c r="I4463" s="20">
        <v>832.3</v>
      </c>
      <c r="J4463" s="20">
        <v>2018</v>
      </c>
      <c r="K4463" s="20">
        <v>11</v>
      </c>
      <c r="L4463" s="20">
        <v>47</v>
      </c>
    </row>
    <row r="4464" spans="1:12" x14ac:dyDescent="0.3">
      <c r="A4464" s="21">
        <v>43428</v>
      </c>
      <c r="B4464" s="20" t="s">
        <v>764</v>
      </c>
      <c r="C4464" s="20" t="s">
        <v>765</v>
      </c>
      <c r="D4464" s="20" t="s">
        <v>759</v>
      </c>
      <c r="E4464" s="20">
        <v>11520</v>
      </c>
      <c r="F4464" s="20" t="s">
        <v>808</v>
      </c>
      <c r="G4464" s="20">
        <v>32</v>
      </c>
      <c r="H4464" s="20">
        <v>360</v>
      </c>
      <c r="I4464" s="20">
        <v>781.6</v>
      </c>
      <c r="J4464" s="20">
        <v>2018</v>
      </c>
      <c r="K4464" s="20">
        <v>11</v>
      </c>
      <c r="L4464" s="20">
        <v>47</v>
      </c>
    </row>
    <row r="4465" spans="1:12" x14ac:dyDescent="0.3">
      <c r="A4465" s="21">
        <v>43428</v>
      </c>
      <c r="B4465" s="20" t="s">
        <v>767</v>
      </c>
      <c r="C4465" s="20" t="s">
        <v>768</v>
      </c>
      <c r="D4465" s="20" t="s">
        <v>759</v>
      </c>
      <c r="E4465" s="20">
        <v>9000</v>
      </c>
      <c r="F4465" s="20" t="s">
        <v>809</v>
      </c>
      <c r="G4465" s="20">
        <v>25</v>
      </c>
      <c r="H4465" s="20">
        <v>360</v>
      </c>
      <c r="I4465" s="20">
        <v>594.32000000000005</v>
      </c>
      <c r="J4465" s="20">
        <v>2018</v>
      </c>
      <c r="K4465" s="20">
        <v>11</v>
      </c>
      <c r="L4465" s="20">
        <v>47</v>
      </c>
    </row>
    <row r="4466" spans="1:12" x14ac:dyDescent="0.3">
      <c r="A4466" s="21">
        <v>43428</v>
      </c>
      <c r="B4466" s="20" t="s">
        <v>770</v>
      </c>
      <c r="C4466" s="20" t="s">
        <v>771</v>
      </c>
      <c r="D4466" s="20" t="s">
        <v>759</v>
      </c>
      <c r="E4466" s="20">
        <v>13680</v>
      </c>
      <c r="F4466" s="20" t="s">
        <v>1120</v>
      </c>
      <c r="G4466" s="20">
        <v>38</v>
      </c>
      <c r="H4466" s="20">
        <v>360</v>
      </c>
      <c r="I4466" s="20">
        <v>764.35</v>
      </c>
      <c r="J4466" s="20">
        <v>2018</v>
      </c>
      <c r="K4466" s="20">
        <v>11</v>
      </c>
      <c r="L4466" s="20">
        <v>47</v>
      </c>
    </row>
    <row r="4467" spans="1:12" x14ac:dyDescent="0.3">
      <c r="A4467" s="21">
        <v>43428</v>
      </c>
      <c r="B4467" s="20" t="s">
        <v>773</v>
      </c>
      <c r="C4467" s="20" t="s">
        <v>774</v>
      </c>
      <c r="D4467" s="20" t="s">
        <v>759</v>
      </c>
      <c r="E4467" s="20">
        <v>14760</v>
      </c>
      <c r="F4467" s="20" t="s">
        <v>811</v>
      </c>
      <c r="G4467" s="20">
        <v>41</v>
      </c>
      <c r="H4467" s="20">
        <v>360</v>
      </c>
      <c r="I4467" s="20">
        <v>910.45</v>
      </c>
      <c r="J4467" s="20">
        <v>2018</v>
      </c>
      <c r="K4467" s="20">
        <v>11</v>
      </c>
      <c r="L4467" s="20">
        <v>47</v>
      </c>
    </row>
    <row r="4468" spans="1:12" x14ac:dyDescent="0.3">
      <c r="A4468" s="21">
        <v>43428</v>
      </c>
      <c r="B4468" s="20" t="s">
        <v>757</v>
      </c>
      <c r="C4468" s="20" t="s">
        <v>758</v>
      </c>
      <c r="D4468" s="20" t="s">
        <v>759</v>
      </c>
      <c r="E4468" s="20">
        <v>13680</v>
      </c>
      <c r="F4468" s="20" t="s">
        <v>806</v>
      </c>
      <c r="G4468" s="20">
        <v>38</v>
      </c>
      <c r="H4468" s="20">
        <v>360</v>
      </c>
      <c r="I4468" s="20">
        <v>851.8</v>
      </c>
      <c r="J4468" s="20">
        <v>2018</v>
      </c>
      <c r="K4468" s="20">
        <v>11</v>
      </c>
      <c r="L4468" s="20">
        <v>47</v>
      </c>
    </row>
    <row r="4469" spans="1:12" x14ac:dyDescent="0.3">
      <c r="A4469" s="21">
        <v>43428</v>
      </c>
      <c r="B4469" s="20" t="s">
        <v>764</v>
      </c>
      <c r="C4469" s="20" t="s">
        <v>765</v>
      </c>
      <c r="D4469" s="20" t="s">
        <v>759</v>
      </c>
      <c r="E4469" s="20">
        <v>11520</v>
      </c>
      <c r="F4469" s="20" t="s">
        <v>808</v>
      </c>
      <c r="G4469" s="20">
        <v>32</v>
      </c>
      <c r="H4469" s="20">
        <v>360</v>
      </c>
      <c r="I4469" s="20">
        <v>778.65</v>
      </c>
      <c r="J4469" s="20">
        <v>2018</v>
      </c>
      <c r="K4469" s="20">
        <v>11</v>
      </c>
      <c r="L4469" s="20">
        <v>47</v>
      </c>
    </row>
    <row r="4470" spans="1:12" x14ac:dyDescent="0.3">
      <c r="A4470" s="21">
        <v>43428</v>
      </c>
      <c r="B4470" s="20" t="s">
        <v>767</v>
      </c>
      <c r="C4470" s="20" t="s">
        <v>768</v>
      </c>
      <c r="D4470" s="20" t="s">
        <v>759</v>
      </c>
      <c r="E4470" s="20">
        <v>9000</v>
      </c>
      <c r="F4470" s="20" t="s">
        <v>809</v>
      </c>
      <c r="G4470" s="20">
        <v>25</v>
      </c>
      <c r="H4470" s="20">
        <v>360</v>
      </c>
      <c r="I4470" s="20">
        <v>593.95000000000005</v>
      </c>
      <c r="J4470" s="20">
        <v>2018</v>
      </c>
      <c r="K4470" s="20">
        <v>11</v>
      </c>
      <c r="L4470" s="20">
        <v>47</v>
      </c>
    </row>
    <row r="4471" spans="1:12" x14ac:dyDescent="0.3">
      <c r="A4471" s="21">
        <v>43428</v>
      </c>
      <c r="B4471" s="20" t="s">
        <v>770</v>
      </c>
      <c r="C4471" s="20" t="s">
        <v>771</v>
      </c>
      <c r="D4471" s="20" t="s">
        <v>759</v>
      </c>
      <c r="E4471" s="20">
        <v>13680</v>
      </c>
      <c r="F4471" s="20" t="s">
        <v>1120</v>
      </c>
      <c r="G4471" s="20">
        <v>38</v>
      </c>
      <c r="H4471" s="20">
        <v>360</v>
      </c>
      <c r="I4471" s="20">
        <v>760.2</v>
      </c>
      <c r="J4471" s="20">
        <v>2018</v>
      </c>
      <c r="K4471" s="20">
        <v>11</v>
      </c>
      <c r="L4471" s="20">
        <v>47</v>
      </c>
    </row>
    <row r="4472" spans="1:12" x14ac:dyDescent="0.3">
      <c r="A4472" s="21">
        <v>43428</v>
      </c>
      <c r="B4472" s="20" t="s">
        <v>773</v>
      </c>
      <c r="C4472" s="20" t="s">
        <v>774</v>
      </c>
      <c r="D4472" s="20" t="s">
        <v>759</v>
      </c>
      <c r="E4472" s="20">
        <v>14760</v>
      </c>
      <c r="F4472" s="20" t="s">
        <v>811</v>
      </c>
      <c r="G4472" s="20">
        <v>41</v>
      </c>
      <c r="H4472" s="20">
        <v>360</v>
      </c>
      <c r="I4472" s="20">
        <v>916.25</v>
      </c>
      <c r="J4472" s="20">
        <v>2018</v>
      </c>
      <c r="K4472" s="20">
        <v>11</v>
      </c>
      <c r="L4472" s="20">
        <v>47</v>
      </c>
    </row>
    <row r="4473" spans="1:12" x14ac:dyDescent="0.3">
      <c r="A4473" s="21">
        <v>43427</v>
      </c>
      <c r="B4473" s="20" t="s">
        <v>757</v>
      </c>
      <c r="C4473" s="20" t="s">
        <v>758</v>
      </c>
      <c r="D4473" s="20" t="s">
        <v>759</v>
      </c>
      <c r="E4473" s="20">
        <v>13320</v>
      </c>
      <c r="F4473" s="20" t="s">
        <v>806</v>
      </c>
      <c r="G4473" s="20">
        <v>37</v>
      </c>
      <c r="H4473" s="20">
        <v>360</v>
      </c>
      <c r="I4473" s="20">
        <v>833.85</v>
      </c>
      <c r="J4473" s="20">
        <v>2018</v>
      </c>
      <c r="K4473" s="20">
        <v>11</v>
      </c>
      <c r="L4473" s="20">
        <v>47</v>
      </c>
    </row>
    <row r="4474" spans="1:12" x14ac:dyDescent="0.3">
      <c r="A4474" s="21">
        <v>43427</v>
      </c>
      <c r="B4474" s="20" t="s">
        <v>764</v>
      </c>
      <c r="C4474" s="20" t="s">
        <v>765</v>
      </c>
      <c r="D4474" s="20" t="s">
        <v>759</v>
      </c>
      <c r="E4474" s="20">
        <v>11520</v>
      </c>
      <c r="F4474" s="20" t="s">
        <v>808</v>
      </c>
      <c r="G4474" s="20">
        <v>32</v>
      </c>
      <c r="H4474" s="20">
        <v>360</v>
      </c>
      <c r="I4474" s="20">
        <v>751.74</v>
      </c>
      <c r="J4474" s="20">
        <v>2018</v>
      </c>
      <c r="K4474" s="20">
        <v>11</v>
      </c>
      <c r="L4474" s="20">
        <v>47</v>
      </c>
    </row>
    <row r="4475" spans="1:12" x14ac:dyDescent="0.3">
      <c r="A4475" s="21">
        <v>43427</v>
      </c>
      <c r="B4475" s="20" t="s">
        <v>767</v>
      </c>
      <c r="C4475" s="20" t="s">
        <v>768</v>
      </c>
      <c r="D4475" s="20" t="s">
        <v>759</v>
      </c>
      <c r="E4475" s="20">
        <v>9000</v>
      </c>
      <c r="F4475" s="20" t="s">
        <v>809</v>
      </c>
      <c r="G4475" s="20">
        <v>25</v>
      </c>
      <c r="H4475" s="20">
        <v>360</v>
      </c>
      <c r="I4475" s="20">
        <v>592.9</v>
      </c>
      <c r="J4475" s="20">
        <v>2018</v>
      </c>
      <c r="K4475" s="20">
        <v>11</v>
      </c>
      <c r="L4475" s="20">
        <v>47</v>
      </c>
    </row>
    <row r="4476" spans="1:12" x14ac:dyDescent="0.3">
      <c r="A4476" s="21">
        <v>43427</v>
      </c>
      <c r="B4476" s="20" t="s">
        <v>770</v>
      </c>
      <c r="C4476" s="20" t="s">
        <v>771</v>
      </c>
      <c r="D4476" s="20" t="s">
        <v>759</v>
      </c>
      <c r="E4476" s="20">
        <v>6840</v>
      </c>
      <c r="F4476" s="20" t="s">
        <v>1120</v>
      </c>
      <c r="G4476" s="20">
        <v>38</v>
      </c>
      <c r="H4476" s="20">
        <v>180</v>
      </c>
      <c r="I4476" s="20">
        <v>756.9</v>
      </c>
      <c r="J4476" s="20">
        <v>2018</v>
      </c>
      <c r="K4476" s="20">
        <v>11</v>
      </c>
      <c r="L4476" s="20">
        <v>47</v>
      </c>
    </row>
    <row r="4477" spans="1:12" x14ac:dyDescent="0.3">
      <c r="A4477" s="21">
        <v>43427</v>
      </c>
      <c r="B4477" s="20" t="s">
        <v>773</v>
      </c>
      <c r="C4477" s="20" t="s">
        <v>774</v>
      </c>
      <c r="D4477" s="20" t="s">
        <v>759</v>
      </c>
      <c r="E4477" s="20">
        <v>15120</v>
      </c>
      <c r="F4477" s="20" t="s">
        <v>811</v>
      </c>
      <c r="G4477" s="20">
        <v>42</v>
      </c>
      <c r="H4477" s="20">
        <v>360</v>
      </c>
      <c r="I4477" s="20">
        <v>940.25</v>
      </c>
      <c r="J4477" s="20">
        <v>2018</v>
      </c>
      <c r="K4477" s="20">
        <v>11</v>
      </c>
      <c r="L4477" s="20">
        <v>47</v>
      </c>
    </row>
    <row r="4478" spans="1:12" x14ac:dyDescent="0.3">
      <c r="A4478" s="21">
        <v>43427</v>
      </c>
      <c r="B4478" s="20" t="s">
        <v>757</v>
      </c>
      <c r="C4478" s="20" t="s">
        <v>758</v>
      </c>
      <c r="D4478" s="20" t="s">
        <v>759</v>
      </c>
      <c r="E4478" s="20">
        <v>12960</v>
      </c>
      <c r="F4478" s="20" t="s">
        <v>806</v>
      </c>
      <c r="G4478" s="20">
        <v>36</v>
      </c>
      <c r="H4478" s="20">
        <v>360</v>
      </c>
      <c r="I4478" s="20">
        <v>809.7</v>
      </c>
      <c r="J4478" s="20">
        <v>2018</v>
      </c>
      <c r="K4478" s="20">
        <v>11</v>
      </c>
      <c r="L4478" s="20">
        <v>47</v>
      </c>
    </row>
    <row r="4479" spans="1:12" x14ac:dyDescent="0.3">
      <c r="A4479" s="21">
        <v>43427</v>
      </c>
      <c r="B4479" s="20" t="s">
        <v>764</v>
      </c>
      <c r="C4479" s="20" t="s">
        <v>765</v>
      </c>
      <c r="D4479" s="20" t="s">
        <v>759</v>
      </c>
      <c r="E4479" s="20">
        <v>11520</v>
      </c>
      <c r="F4479" s="20" t="s">
        <v>808</v>
      </c>
      <c r="G4479" s="20">
        <v>32</v>
      </c>
      <c r="H4479" s="20">
        <v>360</v>
      </c>
      <c r="I4479" s="20">
        <v>771.75</v>
      </c>
      <c r="J4479" s="20">
        <v>2018</v>
      </c>
      <c r="K4479" s="20">
        <v>11</v>
      </c>
      <c r="L4479" s="20">
        <v>47</v>
      </c>
    </row>
    <row r="4480" spans="1:12" x14ac:dyDescent="0.3">
      <c r="A4480" s="21">
        <v>43427</v>
      </c>
      <c r="B4480" s="20" t="s">
        <v>767</v>
      </c>
      <c r="C4480" s="20" t="s">
        <v>768</v>
      </c>
      <c r="D4480" s="20" t="s">
        <v>759</v>
      </c>
      <c r="E4480" s="20">
        <v>9360</v>
      </c>
      <c r="F4480" s="20" t="s">
        <v>809</v>
      </c>
      <c r="G4480" s="20">
        <v>26</v>
      </c>
      <c r="H4480" s="20">
        <v>360</v>
      </c>
      <c r="I4480" s="20">
        <v>613.79999999999995</v>
      </c>
      <c r="J4480" s="20">
        <v>2018</v>
      </c>
      <c r="K4480" s="20">
        <v>11</v>
      </c>
      <c r="L4480" s="20">
        <v>47</v>
      </c>
    </row>
    <row r="4481" spans="1:12" x14ac:dyDescent="0.3">
      <c r="A4481" s="21">
        <v>43427</v>
      </c>
      <c r="B4481" s="20" t="s">
        <v>770</v>
      </c>
      <c r="C4481" s="20" t="s">
        <v>771</v>
      </c>
      <c r="D4481" s="20" t="s">
        <v>759</v>
      </c>
      <c r="E4481" s="20">
        <v>14040</v>
      </c>
      <c r="F4481" s="20" t="s">
        <v>1120</v>
      </c>
      <c r="G4481" s="20">
        <v>39</v>
      </c>
      <c r="H4481" s="20">
        <v>360</v>
      </c>
      <c r="I4481" s="20">
        <v>779.3</v>
      </c>
      <c r="J4481" s="20">
        <v>2018</v>
      </c>
      <c r="K4481" s="20">
        <v>11</v>
      </c>
      <c r="L4481" s="20">
        <v>47</v>
      </c>
    </row>
    <row r="4482" spans="1:12" x14ac:dyDescent="0.3">
      <c r="A4482" s="21">
        <v>43427</v>
      </c>
      <c r="B4482" s="20" t="s">
        <v>773</v>
      </c>
      <c r="C4482" s="20" t="s">
        <v>774</v>
      </c>
      <c r="D4482" s="20" t="s">
        <v>759</v>
      </c>
      <c r="E4482" s="20">
        <v>14400</v>
      </c>
      <c r="F4482" s="20" t="s">
        <v>811</v>
      </c>
      <c r="G4482" s="20">
        <v>40</v>
      </c>
      <c r="H4482" s="20">
        <v>360</v>
      </c>
      <c r="I4482" s="20">
        <v>896.1</v>
      </c>
      <c r="J4482" s="20">
        <v>2018</v>
      </c>
      <c r="K4482" s="20">
        <v>11</v>
      </c>
      <c r="L4482" s="20">
        <v>47</v>
      </c>
    </row>
    <row r="4483" spans="1:12" x14ac:dyDescent="0.3">
      <c r="A4483" s="21">
        <v>43425</v>
      </c>
      <c r="B4483" s="20" t="s">
        <v>757</v>
      </c>
      <c r="C4483" s="20" t="s">
        <v>758</v>
      </c>
      <c r="D4483" s="20" t="s">
        <v>759</v>
      </c>
      <c r="E4483" s="20">
        <v>13320</v>
      </c>
      <c r="F4483" s="20" t="s">
        <v>806</v>
      </c>
      <c r="G4483" s="20">
        <v>37</v>
      </c>
      <c r="H4483" s="20">
        <v>360</v>
      </c>
      <c r="I4483" s="20">
        <v>833.3</v>
      </c>
      <c r="J4483" s="20">
        <v>2018</v>
      </c>
      <c r="K4483" s="20">
        <v>11</v>
      </c>
      <c r="L4483" s="20">
        <v>47</v>
      </c>
    </row>
    <row r="4484" spans="1:12" x14ac:dyDescent="0.3">
      <c r="A4484" s="21">
        <v>43425</v>
      </c>
      <c r="B4484" s="20" t="s">
        <v>764</v>
      </c>
      <c r="C4484" s="20" t="s">
        <v>765</v>
      </c>
      <c r="D4484" s="20" t="s">
        <v>759</v>
      </c>
      <c r="E4484" s="20">
        <v>11520</v>
      </c>
      <c r="F4484" s="20" t="s">
        <v>808</v>
      </c>
      <c r="G4484" s="20">
        <v>32</v>
      </c>
      <c r="H4484" s="20">
        <v>360</v>
      </c>
      <c r="I4484" s="20">
        <v>772.45</v>
      </c>
      <c r="J4484" s="20">
        <v>2018</v>
      </c>
      <c r="K4484" s="20">
        <v>11</v>
      </c>
      <c r="L4484" s="20">
        <v>47</v>
      </c>
    </row>
    <row r="4485" spans="1:12" x14ac:dyDescent="0.3">
      <c r="A4485" s="21">
        <v>43425</v>
      </c>
      <c r="B4485" s="20" t="s">
        <v>767</v>
      </c>
      <c r="C4485" s="20" t="s">
        <v>768</v>
      </c>
      <c r="D4485" s="20" t="s">
        <v>759</v>
      </c>
      <c r="E4485" s="20">
        <v>9360</v>
      </c>
      <c r="F4485" s="20" t="s">
        <v>809</v>
      </c>
      <c r="G4485" s="20">
        <v>26</v>
      </c>
      <c r="H4485" s="20">
        <v>360</v>
      </c>
      <c r="I4485" s="20">
        <v>613.25</v>
      </c>
      <c r="J4485" s="20">
        <v>2018</v>
      </c>
      <c r="K4485" s="20">
        <v>11</v>
      </c>
      <c r="L4485" s="20">
        <v>47</v>
      </c>
    </row>
    <row r="4486" spans="1:12" x14ac:dyDescent="0.3">
      <c r="A4486" s="21">
        <v>43425</v>
      </c>
      <c r="B4486" s="20" t="s">
        <v>770</v>
      </c>
      <c r="C4486" s="20" t="s">
        <v>771</v>
      </c>
      <c r="D4486" s="20" t="s">
        <v>759</v>
      </c>
      <c r="E4486" s="20">
        <v>14400</v>
      </c>
      <c r="F4486" s="20" t="s">
        <v>1120</v>
      </c>
      <c r="G4486" s="20">
        <v>40</v>
      </c>
      <c r="H4486" s="20">
        <v>360</v>
      </c>
      <c r="I4486" s="20">
        <v>795.25</v>
      </c>
      <c r="J4486" s="20">
        <v>2018</v>
      </c>
      <c r="K4486" s="20">
        <v>11</v>
      </c>
      <c r="L4486" s="20">
        <v>47</v>
      </c>
    </row>
    <row r="4487" spans="1:12" x14ac:dyDescent="0.3">
      <c r="A4487" s="21">
        <v>43425</v>
      </c>
      <c r="B4487" s="20" t="s">
        <v>773</v>
      </c>
      <c r="C4487" s="20" t="s">
        <v>774</v>
      </c>
      <c r="D4487" s="20" t="s">
        <v>759</v>
      </c>
      <c r="E4487" s="20">
        <v>15120</v>
      </c>
      <c r="F4487" s="20" t="s">
        <v>811</v>
      </c>
      <c r="G4487" s="20">
        <v>42</v>
      </c>
      <c r="H4487" s="20">
        <v>360</v>
      </c>
      <c r="I4487" s="20">
        <v>942.85</v>
      </c>
      <c r="J4487" s="20">
        <v>2018</v>
      </c>
      <c r="K4487" s="20">
        <v>11</v>
      </c>
      <c r="L4487" s="20">
        <v>47</v>
      </c>
    </row>
    <row r="4488" spans="1:12" x14ac:dyDescent="0.3">
      <c r="A4488" s="21">
        <v>43425</v>
      </c>
      <c r="B4488" s="20" t="s">
        <v>757</v>
      </c>
      <c r="C4488" s="20" t="s">
        <v>758</v>
      </c>
      <c r="D4488" s="20" t="s">
        <v>759</v>
      </c>
      <c r="E4488" s="20">
        <v>13320</v>
      </c>
      <c r="F4488" s="20" t="s">
        <v>806</v>
      </c>
      <c r="G4488" s="20">
        <v>37</v>
      </c>
      <c r="H4488" s="20">
        <v>360</v>
      </c>
      <c r="I4488" s="20">
        <v>833.1</v>
      </c>
      <c r="J4488" s="20">
        <v>2018</v>
      </c>
      <c r="K4488" s="20">
        <v>11</v>
      </c>
      <c r="L4488" s="20">
        <v>47</v>
      </c>
    </row>
    <row r="4489" spans="1:12" x14ac:dyDescent="0.3">
      <c r="A4489" s="21">
        <v>43425</v>
      </c>
      <c r="B4489" s="20" t="s">
        <v>764</v>
      </c>
      <c r="C4489" s="20" t="s">
        <v>765</v>
      </c>
      <c r="D4489" s="20" t="s">
        <v>759</v>
      </c>
      <c r="E4489" s="20">
        <v>10800</v>
      </c>
      <c r="F4489" s="20" t="s">
        <v>808</v>
      </c>
      <c r="G4489" s="20">
        <v>30</v>
      </c>
      <c r="H4489" s="20">
        <v>360</v>
      </c>
      <c r="I4489" s="20">
        <v>726.75</v>
      </c>
      <c r="J4489" s="20">
        <v>2018</v>
      </c>
      <c r="K4489" s="20">
        <v>11</v>
      </c>
      <c r="L4489" s="20">
        <v>47</v>
      </c>
    </row>
    <row r="4490" spans="1:12" x14ac:dyDescent="0.3">
      <c r="A4490" s="21">
        <v>43425</v>
      </c>
      <c r="B4490" s="20" t="s">
        <v>767</v>
      </c>
      <c r="C4490" s="20" t="s">
        <v>768</v>
      </c>
      <c r="D4490" s="20" t="s">
        <v>759</v>
      </c>
      <c r="E4490" s="20">
        <v>9720</v>
      </c>
      <c r="F4490" s="20" t="s">
        <v>809</v>
      </c>
      <c r="G4490" s="20">
        <v>27</v>
      </c>
      <c r="H4490" s="20">
        <v>360</v>
      </c>
      <c r="I4490" s="20">
        <v>637.5</v>
      </c>
      <c r="J4490" s="20">
        <v>2018</v>
      </c>
      <c r="K4490" s="20">
        <v>11</v>
      </c>
      <c r="L4490" s="20">
        <v>47</v>
      </c>
    </row>
    <row r="4491" spans="1:12" x14ac:dyDescent="0.3">
      <c r="A4491" s="21">
        <v>43425</v>
      </c>
      <c r="B4491" s="20" t="s">
        <v>770</v>
      </c>
      <c r="C4491" s="20" t="s">
        <v>771</v>
      </c>
      <c r="D4491" s="20" t="s">
        <v>759</v>
      </c>
      <c r="E4491" s="20">
        <v>13680</v>
      </c>
      <c r="F4491" s="20" t="s">
        <v>1120</v>
      </c>
      <c r="G4491" s="20">
        <v>38</v>
      </c>
      <c r="H4491" s="20">
        <v>360</v>
      </c>
      <c r="I4491" s="20">
        <v>752.5</v>
      </c>
      <c r="J4491" s="20">
        <v>2018</v>
      </c>
      <c r="K4491" s="20">
        <v>11</v>
      </c>
      <c r="L4491" s="20">
        <v>47</v>
      </c>
    </row>
    <row r="4492" spans="1:12" x14ac:dyDescent="0.3">
      <c r="A4492" s="21">
        <v>43425</v>
      </c>
      <c r="B4492" s="20" t="s">
        <v>773</v>
      </c>
      <c r="C4492" s="20" t="s">
        <v>774</v>
      </c>
      <c r="D4492" s="20" t="s">
        <v>759</v>
      </c>
      <c r="E4492" s="20">
        <v>14400</v>
      </c>
      <c r="F4492" s="20" t="s">
        <v>811</v>
      </c>
      <c r="G4492" s="20">
        <v>40</v>
      </c>
      <c r="H4492" s="20">
        <v>360</v>
      </c>
      <c r="I4492" s="20">
        <v>903.3</v>
      </c>
      <c r="J4492" s="20">
        <v>2018</v>
      </c>
      <c r="K4492" s="20">
        <v>11</v>
      </c>
      <c r="L4492" s="20">
        <v>47</v>
      </c>
    </row>
    <row r="4493" spans="1:12" x14ac:dyDescent="0.3">
      <c r="A4493" s="21">
        <v>43423</v>
      </c>
      <c r="B4493" s="20" t="s">
        <v>826</v>
      </c>
      <c r="C4493" s="20" t="s">
        <v>827</v>
      </c>
      <c r="D4493" s="20" t="s">
        <v>759</v>
      </c>
      <c r="E4493" s="20">
        <v>14760</v>
      </c>
      <c r="F4493" s="20" t="s">
        <v>1121</v>
      </c>
      <c r="G4493" s="20">
        <v>41</v>
      </c>
      <c r="H4493" s="20">
        <v>360</v>
      </c>
      <c r="I4493" s="20">
        <v>1004.12</v>
      </c>
      <c r="J4493" s="20">
        <v>2018</v>
      </c>
      <c r="K4493" s="20">
        <v>11</v>
      </c>
      <c r="L4493" s="20">
        <v>47</v>
      </c>
    </row>
    <row r="4494" spans="1:12" x14ac:dyDescent="0.3">
      <c r="A4494" s="21">
        <v>43423</v>
      </c>
      <c r="B4494" s="20" t="s">
        <v>757</v>
      </c>
      <c r="C4494" s="20" t="s">
        <v>758</v>
      </c>
      <c r="D4494" s="20" t="s">
        <v>759</v>
      </c>
      <c r="E4494" s="20">
        <v>11880</v>
      </c>
      <c r="F4494" s="20" t="s">
        <v>813</v>
      </c>
      <c r="G4494" s="20">
        <v>33</v>
      </c>
      <c r="H4494" s="20">
        <v>360</v>
      </c>
      <c r="I4494" s="20">
        <v>748.95</v>
      </c>
      <c r="J4494" s="20">
        <v>2018</v>
      </c>
      <c r="K4494" s="20">
        <v>11</v>
      </c>
      <c r="L4494" s="20">
        <v>47</v>
      </c>
    </row>
    <row r="4495" spans="1:12" x14ac:dyDescent="0.3">
      <c r="A4495" s="21">
        <v>43423</v>
      </c>
      <c r="B4495" s="20" t="s">
        <v>764</v>
      </c>
      <c r="C4495" s="20" t="s">
        <v>765</v>
      </c>
      <c r="D4495" s="20" t="s">
        <v>759</v>
      </c>
      <c r="E4495" s="20">
        <v>9720</v>
      </c>
      <c r="F4495" s="20" t="s">
        <v>815</v>
      </c>
      <c r="G4495" s="20">
        <v>27</v>
      </c>
      <c r="H4495" s="20">
        <v>360</v>
      </c>
      <c r="I4495" s="20">
        <v>647.15</v>
      </c>
      <c r="J4495" s="20">
        <v>2018</v>
      </c>
      <c r="K4495" s="20">
        <v>11</v>
      </c>
      <c r="L4495" s="20">
        <v>47</v>
      </c>
    </row>
    <row r="4496" spans="1:12" x14ac:dyDescent="0.3">
      <c r="A4496" s="21">
        <v>43423</v>
      </c>
      <c r="B4496" s="20" t="s">
        <v>767</v>
      </c>
      <c r="C4496" s="20" t="s">
        <v>768</v>
      </c>
      <c r="D4496" s="20" t="s">
        <v>759</v>
      </c>
      <c r="E4496" s="20">
        <v>7560</v>
      </c>
      <c r="F4496" s="20" t="s">
        <v>1122</v>
      </c>
      <c r="G4496" s="20">
        <v>21</v>
      </c>
      <c r="H4496" s="20">
        <v>360</v>
      </c>
      <c r="I4496" s="20">
        <v>489.75</v>
      </c>
      <c r="J4496" s="20">
        <v>2018</v>
      </c>
      <c r="K4496" s="20">
        <v>11</v>
      </c>
      <c r="L4496" s="20">
        <v>47</v>
      </c>
    </row>
    <row r="4497" spans="1:12" x14ac:dyDescent="0.3">
      <c r="A4497" s="21">
        <v>43423</v>
      </c>
      <c r="B4497" s="20" t="s">
        <v>770</v>
      </c>
      <c r="C4497" s="20" t="s">
        <v>771</v>
      </c>
      <c r="D4497" s="20" t="s">
        <v>759</v>
      </c>
      <c r="E4497" s="20">
        <v>11880</v>
      </c>
      <c r="F4497" s="20" t="s">
        <v>1123</v>
      </c>
      <c r="G4497" s="20">
        <v>33</v>
      </c>
      <c r="H4497" s="20">
        <v>360</v>
      </c>
      <c r="I4497" s="20">
        <v>695.7</v>
      </c>
      <c r="J4497" s="20">
        <v>2018</v>
      </c>
      <c r="K4497" s="20">
        <v>11</v>
      </c>
      <c r="L4497" s="20">
        <v>47</v>
      </c>
    </row>
    <row r="4498" spans="1:12" x14ac:dyDescent="0.3">
      <c r="A4498" s="21">
        <v>43423</v>
      </c>
      <c r="B4498" s="20" t="s">
        <v>773</v>
      </c>
      <c r="C4498" s="20" t="s">
        <v>774</v>
      </c>
      <c r="D4498" s="20" t="s">
        <v>759</v>
      </c>
      <c r="E4498" s="20">
        <v>14760</v>
      </c>
      <c r="F4498" s="20" t="s">
        <v>816</v>
      </c>
      <c r="G4498" s="20">
        <v>41</v>
      </c>
      <c r="H4498" s="20">
        <v>360</v>
      </c>
      <c r="I4498" s="20">
        <v>922.85</v>
      </c>
      <c r="J4498" s="20">
        <v>2018</v>
      </c>
      <c r="K4498" s="20">
        <v>11</v>
      </c>
      <c r="L4498" s="20">
        <v>47</v>
      </c>
    </row>
    <row r="4499" spans="1:12" x14ac:dyDescent="0.3">
      <c r="A4499" s="21">
        <v>43421</v>
      </c>
      <c r="B4499" s="20" t="s">
        <v>757</v>
      </c>
      <c r="C4499" s="20" t="s">
        <v>758</v>
      </c>
      <c r="D4499" s="20" t="s">
        <v>759</v>
      </c>
      <c r="E4499" s="20">
        <v>13320</v>
      </c>
      <c r="F4499" s="20" t="s">
        <v>813</v>
      </c>
      <c r="G4499" s="20">
        <v>37</v>
      </c>
      <c r="H4499" s="20">
        <v>360</v>
      </c>
      <c r="I4499" s="20">
        <v>837.3</v>
      </c>
      <c r="J4499" s="20">
        <v>2018</v>
      </c>
      <c r="K4499" s="20">
        <v>11</v>
      </c>
      <c r="L4499" s="20">
        <v>46</v>
      </c>
    </row>
    <row r="4500" spans="1:12" x14ac:dyDescent="0.3">
      <c r="A4500" s="21">
        <v>43421</v>
      </c>
      <c r="B4500" s="20" t="s">
        <v>764</v>
      </c>
      <c r="C4500" s="20" t="s">
        <v>765</v>
      </c>
      <c r="D4500" s="20" t="s">
        <v>759</v>
      </c>
      <c r="E4500" s="20">
        <v>11160</v>
      </c>
      <c r="F4500" s="20" t="s">
        <v>815</v>
      </c>
      <c r="G4500" s="20">
        <v>31</v>
      </c>
      <c r="H4500" s="20">
        <v>360</v>
      </c>
      <c r="I4500" s="20">
        <v>749.15</v>
      </c>
      <c r="J4500" s="20">
        <v>2018</v>
      </c>
      <c r="K4500" s="20">
        <v>11</v>
      </c>
      <c r="L4500" s="20">
        <v>46</v>
      </c>
    </row>
    <row r="4501" spans="1:12" x14ac:dyDescent="0.3">
      <c r="A4501" s="21">
        <v>43421</v>
      </c>
      <c r="B4501" s="20" t="s">
        <v>767</v>
      </c>
      <c r="C4501" s="20" t="s">
        <v>768</v>
      </c>
      <c r="D4501" s="20" t="s">
        <v>759</v>
      </c>
      <c r="E4501" s="20">
        <v>8640</v>
      </c>
      <c r="F4501" s="20" t="s">
        <v>1122</v>
      </c>
      <c r="G4501" s="20">
        <v>24</v>
      </c>
      <c r="H4501" s="20">
        <v>360</v>
      </c>
      <c r="I4501" s="20">
        <v>563.29999999999995</v>
      </c>
      <c r="J4501" s="20">
        <v>2018</v>
      </c>
      <c r="K4501" s="20">
        <v>11</v>
      </c>
      <c r="L4501" s="20">
        <v>46</v>
      </c>
    </row>
    <row r="4502" spans="1:12" x14ac:dyDescent="0.3">
      <c r="A4502" s="21">
        <v>43421</v>
      </c>
      <c r="B4502" s="20" t="s">
        <v>770</v>
      </c>
      <c r="C4502" s="20" t="s">
        <v>771</v>
      </c>
      <c r="D4502" s="20" t="s">
        <v>759</v>
      </c>
      <c r="E4502" s="20">
        <v>13320</v>
      </c>
      <c r="F4502" s="20" t="s">
        <v>1123</v>
      </c>
      <c r="G4502" s="20">
        <v>37</v>
      </c>
      <c r="H4502" s="20">
        <v>360</v>
      </c>
      <c r="I4502" s="20">
        <v>721.5</v>
      </c>
      <c r="J4502" s="20">
        <v>2018</v>
      </c>
      <c r="K4502" s="20">
        <v>11</v>
      </c>
      <c r="L4502" s="20">
        <v>46</v>
      </c>
    </row>
    <row r="4503" spans="1:12" x14ac:dyDescent="0.3">
      <c r="A4503" s="21">
        <v>43421</v>
      </c>
      <c r="B4503" s="20" t="s">
        <v>773</v>
      </c>
      <c r="C4503" s="20" t="s">
        <v>774</v>
      </c>
      <c r="D4503" s="20" t="s">
        <v>759</v>
      </c>
      <c r="E4503" s="20">
        <v>14400</v>
      </c>
      <c r="F4503" s="20" t="s">
        <v>816</v>
      </c>
      <c r="G4503" s="20">
        <v>40</v>
      </c>
      <c r="H4503" s="20">
        <v>360</v>
      </c>
      <c r="I4503" s="20">
        <v>903.65</v>
      </c>
      <c r="J4503" s="20">
        <v>2018</v>
      </c>
      <c r="K4503" s="20">
        <v>11</v>
      </c>
      <c r="L4503" s="20">
        <v>46</v>
      </c>
    </row>
    <row r="4504" spans="1:12" x14ac:dyDescent="0.3">
      <c r="A4504" s="21">
        <v>43421</v>
      </c>
      <c r="B4504" s="20" t="s">
        <v>757</v>
      </c>
      <c r="C4504" s="20" t="s">
        <v>758</v>
      </c>
      <c r="D4504" s="20" t="s">
        <v>759</v>
      </c>
      <c r="E4504" s="20">
        <v>14400</v>
      </c>
      <c r="F4504" s="20" t="s">
        <v>813</v>
      </c>
      <c r="G4504" s="20">
        <v>40</v>
      </c>
      <c r="H4504" s="20">
        <v>360</v>
      </c>
      <c r="I4504" s="20">
        <v>904.3</v>
      </c>
      <c r="J4504" s="20">
        <v>2018</v>
      </c>
      <c r="K4504" s="20">
        <v>11</v>
      </c>
      <c r="L4504" s="20">
        <v>46</v>
      </c>
    </row>
    <row r="4505" spans="1:12" x14ac:dyDescent="0.3">
      <c r="A4505" s="21">
        <v>43421</v>
      </c>
      <c r="B4505" s="20" t="s">
        <v>764</v>
      </c>
      <c r="C4505" s="20" t="s">
        <v>765</v>
      </c>
      <c r="D4505" s="20" t="s">
        <v>759</v>
      </c>
      <c r="E4505" s="20">
        <v>11520</v>
      </c>
      <c r="F4505" s="20" t="s">
        <v>815</v>
      </c>
      <c r="G4505" s="20">
        <v>32</v>
      </c>
      <c r="H4505" s="20">
        <v>360</v>
      </c>
      <c r="I4505" s="20">
        <v>733.35</v>
      </c>
      <c r="J4505" s="20">
        <v>2018</v>
      </c>
      <c r="K4505" s="20">
        <v>11</v>
      </c>
      <c r="L4505" s="20">
        <v>46</v>
      </c>
    </row>
    <row r="4506" spans="1:12" x14ac:dyDescent="0.3">
      <c r="A4506" s="21">
        <v>43421</v>
      </c>
      <c r="B4506" s="20" t="s">
        <v>767</v>
      </c>
      <c r="C4506" s="20" t="s">
        <v>768</v>
      </c>
      <c r="D4506" s="20" t="s">
        <v>759</v>
      </c>
      <c r="E4506" s="20">
        <v>9720</v>
      </c>
      <c r="F4506" s="20" t="s">
        <v>1122</v>
      </c>
      <c r="G4506" s="20">
        <v>27</v>
      </c>
      <c r="H4506" s="20">
        <v>360</v>
      </c>
      <c r="I4506" s="20">
        <v>635.15</v>
      </c>
      <c r="J4506" s="20">
        <v>2018</v>
      </c>
      <c r="K4506" s="20">
        <v>11</v>
      </c>
      <c r="L4506" s="20">
        <v>46</v>
      </c>
    </row>
    <row r="4507" spans="1:12" x14ac:dyDescent="0.3">
      <c r="A4507" s="21">
        <v>43421</v>
      </c>
      <c r="B4507" s="20" t="s">
        <v>770</v>
      </c>
      <c r="C4507" s="20" t="s">
        <v>771</v>
      </c>
      <c r="D4507" s="20" t="s">
        <v>759</v>
      </c>
      <c r="E4507" s="20">
        <v>13320</v>
      </c>
      <c r="F4507" s="20" t="s">
        <v>1123</v>
      </c>
      <c r="G4507" s="20">
        <v>37</v>
      </c>
      <c r="H4507" s="20">
        <v>360</v>
      </c>
      <c r="I4507" s="20">
        <v>721.8</v>
      </c>
      <c r="J4507" s="20">
        <v>2018</v>
      </c>
      <c r="K4507" s="20">
        <v>11</v>
      </c>
      <c r="L4507" s="20">
        <v>46</v>
      </c>
    </row>
    <row r="4508" spans="1:12" x14ac:dyDescent="0.3">
      <c r="A4508" s="21">
        <v>43421</v>
      </c>
      <c r="B4508" s="20" t="s">
        <v>773</v>
      </c>
      <c r="C4508" s="20" t="s">
        <v>774</v>
      </c>
      <c r="D4508" s="20" t="s">
        <v>759</v>
      </c>
      <c r="E4508" s="20">
        <v>14760</v>
      </c>
      <c r="F4508" s="20" t="s">
        <v>816</v>
      </c>
      <c r="G4508" s="20">
        <v>41</v>
      </c>
      <c r="H4508" s="20">
        <v>360</v>
      </c>
      <c r="I4508" s="20">
        <v>918.25</v>
      </c>
      <c r="J4508" s="20">
        <v>2018</v>
      </c>
      <c r="K4508" s="20">
        <v>11</v>
      </c>
      <c r="L4508" s="20">
        <v>46</v>
      </c>
    </row>
    <row r="4509" spans="1:12" x14ac:dyDescent="0.3">
      <c r="A4509" s="21">
        <v>43419</v>
      </c>
      <c r="B4509" s="20" t="s">
        <v>757</v>
      </c>
      <c r="C4509" s="20" t="s">
        <v>758</v>
      </c>
      <c r="D4509" s="20" t="s">
        <v>759</v>
      </c>
      <c r="E4509" s="20">
        <v>13680</v>
      </c>
      <c r="F4509" s="20" t="s">
        <v>813</v>
      </c>
      <c r="G4509" s="20">
        <v>38</v>
      </c>
      <c r="H4509" s="20">
        <v>360</v>
      </c>
      <c r="I4509" s="20">
        <v>860.6</v>
      </c>
      <c r="J4509" s="20">
        <v>2018</v>
      </c>
      <c r="K4509" s="20">
        <v>11</v>
      </c>
      <c r="L4509" s="20">
        <v>46</v>
      </c>
    </row>
    <row r="4510" spans="1:12" x14ac:dyDescent="0.3">
      <c r="A4510" s="21">
        <v>43419</v>
      </c>
      <c r="B4510" s="20" t="s">
        <v>761</v>
      </c>
      <c r="C4510" s="20" t="s">
        <v>762</v>
      </c>
      <c r="D4510" s="20" t="s">
        <v>759</v>
      </c>
      <c r="E4510" s="20">
        <v>360</v>
      </c>
      <c r="F4510" s="20" t="s">
        <v>814</v>
      </c>
      <c r="G4510" s="20">
        <v>0</v>
      </c>
      <c r="H4510" s="20">
        <v>0</v>
      </c>
      <c r="I4510" s="20">
        <v>860.6</v>
      </c>
      <c r="J4510" s="20">
        <v>2018</v>
      </c>
      <c r="K4510" s="20">
        <v>11</v>
      </c>
      <c r="L4510" s="20">
        <v>46</v>
      </c>
    </row>
    <row r="4511" spans="1:12" x14ac:dyDescent="0.3">
      <c r="A4511" s="21">
        <v>43419</v>
      </c>
      <c r="B4511" s="20" t="s">
        <v>764</v>
      </c>
      <c r="C4511" s="20" t="s">
        <v>765</v>
      </c>
      <c r="D4511" s="20" t="s">
        <v>759</v>
      </c>
      <c r="E4511" s="20">
        <v>10800</v>
      </c>
      <c r="F4511" s="20" t="s">
        <v>815</v>
      </c>
      <c r="G4511" s="20">
        <v>30</v>
      </c>
      <c r="H4511" s="20">
        <v>360</v>
      </c>
      <c r="I4511" s="20">
        <v>717.9</v>
      </c>
      <c r="J4511" s="20">
        <v>2018</v>
      </c>
      <c r="K4511" s="20">
        <v>11</v>
      </c>
      <c r="L4511" s="20">
        <v>46</v>
      </c>
    </row>
    <row r="4512" spans="1:12" x14ac:dyDescent="0.3">
      <c r="A4512" s="21">
        <v>43419</v>
      </c>
      <c r="B4512" s="20" t="s">
        <v>767</v>
      </c>
      <c r="C4512" s="20" t="s">
        <v>768</v>
      </c>
      <c r="D4512" s="20" t="s">
        <v>759</v>
      </c>
      <c r="E4512" s="20">
        <v>9360</v>
      </c>
      <c r="F4512" s="20" t="s">
        <v>1122</v>
      </c>
      <c r="G4512" s="20">
        <v>26</v>
      </c>
      <c r="H4512" s="20">
        <v>360</v>
      </c>
      <c r="I4512" s="20">
        <v>606.25</v>
      </c>
      <c r="J4512" s="20">
        <v>2018</v>
      </c>
      <c r="K4512" s="20">
        <v>11</v>
      </c>
      <c r="L4512" s="20">
        <v>46</v>
      </c>
    </row>
    <row r="4513" spans="1:12" x14ac:dyDescent="0.3">
      <c r="A4513" s="21">
        <v>43419</v>
      </c>
      <c r="B4513" s="20" t="s">
        <v>770</v>
      </c>
      <c r="C4513" s="20" t="s">
        <v>771</v>
      </c>
      <c r="D4513" s="20" t="s">
        <v>759</v>
      </c>
      <c r="E4513" s="20">
        <v>11520</v>
      </c>
      <c r="F4513" s="20" t="s">
        <v>1123</v>
      </c>
      <c r="G4513" s="20">
        <v>32</v>
      </c>
      <c r="H4513" s="20">
        <v>360</v>
      </c>
      <c r="I4513" s="20">
        <v>614.65</v>
      </c>
      <c r="J4513" s="20">
        <v>2018</v>
      </c>
      <c r="K4513" s="20">
        <v>11</v>
      </c>
      <c r="L4513" s="20">
        <v>46</v>
      </c>
    </row>
    <row r="4514" spans="1:12" x14ac:dyDescent="0.3">
      <c r="A4514" s="21">
        <v>43419</v>
      </c>
      <c r="B4514" s="20" t="s">
        <v>773</v>
      </c>
      <c r="C4514" s="20" t="s">
        <v>774</v>
      </c>
      <c r="D4514" s="20" t="s">
        <v>759</v>
      </c>
      <c r="E4514" s="20">
        <v>15120</v>
      </c>
      <c r="F4514" s="20" t="s">
        <v>816</v>
      </c>
      <c r="G4514" s="20">
        <v>42</v>
      </c>
      <c r="H4514" s="20">
        <v>360</v>
      </c>
      <c r="I4514" s="20">
        <v>940.4</v>
      </c>
      <c r="J4514" s="20">
        <v>2018</v>
      </c>
      <c r="K4514" s="20">
        <v>11</v>
      </c>
      <c r="L4514" s="20">
        <v>46</v>
      </c>
    </row>
    <row r="4515" spans="1:12" x14ac:dyDescent="0.3">
      <c r="A4515" s="21">
        <v>43419</v>
      </c>
      <c r="B4515" s="20" t="s">
        <v>757</v>
      </c>
      <c r="C4515" s="20" t="s">
        <v>758</v>
      </c>
      <c r="D4515" s="20" t="s">
        <v>759</v>
      </c>
      <c r="E4515" s="20">
        <v>13680</v>
      </c>
      <c r="F4515" s="20" t="s">
        <v>813</v>
      </c>
      <c r="G4515" s="20">
        <v>38</v>
      </c>
      <c r="H4515" s="20">
        <v>360</v>
      </c>
      <c r="I4515" s="20">
        <v>855.6</v>
      </c>
      <c r="J4515" s="20">
        <v>2018</v>
      </c>
      <c r="K4515" s="20">
        <v>11</v>
      </c>
      <c r="L4515" s="20">
        <v>46</v>
      </c>
    </row>
    <row r="4516" spans="1:12" x14ac:dyDescent="0.3">
      <c r="A4516" s="21">
        <v>43419</v>
      </c>
      <c r="B4516" s="20" t="s">
        <v>764</v>
      </c>
      <c r="C4516" s="20" t="s">
        <v>765</v>
      </c>
      <c r="D4516" s="20" t="s">
        <v>759</v>
      </c>
      <c r="E4516" s="20">
        <v>11160</v>
      </c>
      <c r="F4516" s="20" t="s">
        <v>815</v>
      </c>
      <c r="G4516" s="20">
        <v>31</v>
      </c>
      <c r="H4516" s="20">
        <v>360</v>
      </c>
      <c r="I4516" s="20">
        <v>742.1</v>
      </c>
      <c r="J4516" s="20">
        <v>2018</v>
      </c>
      <c r="K4516" s="20">
        <v>11</v>
      </c>
      <c r="L4516" s="20">
        <v>46</v>
      </c>
    </row>
    <row r="4517" spans="1:12" x14ac:dyDescent="0.3">
      <c r="A4517" s="21">
        <v>43419</v>
      </c>
      <c r="B4517" s="20" t="s">
        <v>767</v>
      </c>
      <c r="C4517" s="20" t="s">
        <v>768</v>
      </c>
      <c r="D4517" s="20" t="s">
        <v>759</v>
      </c>
      <c r="E4517" s="20">
        <v>8640</v>
      </c>
      <c r="F4517" s="20" t="s">
        <v>1122</v>
      </c>
      <c r="G4517" s="20">
        <v>24</v>
      </c>
      <c r="H4517" s="20">
        <v>360</v>
      </c>
      <c r="I4517" s="20">
        <v>559.79999999999995</v>
      </c>
      <c r="J4517" s="20">
        <v>2018</v>
      </c>
      <c r="K4517" s="20">
        <v>11</v>
      </c>
      <c r="L4517" s="20">
        <v>46</v>
      </c>
    </row>
    <row r="4518" spans="1:12" x14ac:dyDescent="0.3">
      <c r="A4518" s="21">
        <v>43419</v>
      </c>
      <c r="B4518" s="20" t="s">
        <v>770</v>
      </c>
      <c r="C4518" s="20" t="s">
        <v>771</v>
      </c>
      <c r="D4518" s="20" t="s">
        <v>759</v>
      </c>
      <c r="E4518" s="20">
        <v>11880</v>
      </c>
      <c r="F4518" s="20" t="s">
        <v>1123</v>
      </c>
      <c r="G4518" s="20">
        <v>33</v>
      </c>
      <c r="H4518" s="20">
        <v>360</v>
      </c>
      <c r="I4518" s="20">
        <v>635.35</v>
      </c>
      <c r="J4518" s="20">
        <v>2018</v>
      </c>
      <c r="K4518" s="20">
        <v>11</v>
      </c>
      <c r="L4518" s="20">
        <v>46</v>
      </c>
    </row>
    <row r="4519" spans="1:12" x14ac:dyDescent="0.3">
      <c r="A4519" s="21">
        <v>43419</v>
      </c>
      <c r="B4519" s="20" t="s">
        <v>773</v>
      </c>
      <c r="C4519" s="20" t="s">
        <v>774</v>
      </c>
      <c r="D4519" s="20" t="s">
        <v>759</v>
      </c>
      <c r="E4519" s="20">
        <v>14760</v>
      </c>
      <c r="F4519" s="20" t="s">
        <v>816</v>
      </c>
      <c r="G4519" s="20">
        <v>41</v>
      </c>
      <c r="H4519" s="20">
        <v>360</v>
      </c>
      <c r="I4519" s="20">
        <v>913.1</v>
      </c>
      <c r="J4519" s="20">
        <v>2018</v>
      </c>
      <c r="K4519" s="20">
        <v>11</v>
      </c>
      <c r="L4519" s="20">
        <v>46</v>
      </c>
    </row>
    <row r="4520" spans="1:12" x14ac:dyDescent="0.3">
      <c r="A4520" s="21">
        <v>43418</v>
      </c>
      <c r="B4520" s="20" t="s">
        <v>826</v>
      </c>
      <c r="C4520" s="20" t="s">
        <v>827</v>
      </c>
      <c r="D4520" s="20" t="s">
        <v>759</v>
      </c>
      <c r="E4520" s="20">
        <v>7560</v>
      </c>
      <c r="F4520" s="20" t="s">
        <v>1121</v>
      </c>
      <c r="G4520" s="20">
        <v>21</v>
      </c>
      <c r="H4520" s="20">
        <v>360</v>
      </c>
      <c r="I4520" s="20">
        <v>483.78</v>
      </c>
      <c r="J4520" s="20">
        <v>2018</v>
      </c>
      <c r="K4520" s="20">
        <v>11</v>
      </c>
      <c r="L4520" s="20">
        <v>46</v>
      </c>
    </row>
    <row r="4521" spans="1:12" x14ac:dyDescent="0.3">
      <c r="A4521" s="21">
        <v>43417</v>
      </c>
      <c r="B4521" s="20" t="s">
        <v>757</v>
      </c>
      <c r="C4521" s="20" t="s">
        <v>758</v>
      </c>
      <c r="D4521" s="20" t="s">
        <v>759</v>
      </c>
      <c r="E4521" s="20">
        <v>13320</v>
      </c>
      <c r="F4521" s="20" t="s">
        <v>813</v>
      </c>
      <c r="G4521" s="20">
        <v>37</v>
      </c>
      <c r="H4521" s="20">
        <v>360</v>
      </c>
      <c r="I4521" s="20">
        <v>835.3</v>
      </c>
      <c r="J4521" s="20">
        <v>2018</v>
      </c>
      <c r="K4521" s="20">
        <v>11</v>
      </c>
      <c r="L4521" s="20">
        <v>46</v>
      </c>
    </row>
    <row r="4522" spans="1:12" x14ac:dyDescent="0.3">
      <c r="A4522" s="21">
        <v>43417</v>
      </c>
      <c r="B4522" s="20" t="s">
        <v>761</v>
      </c>
      <c r="C4522" s="20" t="s">
        <v>762</v>
      </c>
      <c r="D4522" s="20" t="s">
        <v>759</v>
      </c>
      <c r="E4522" s="20">
        <v>2520</v>
      </c>
      <c r="F4522" s="20" t="s">
        <v>814</v>
      </c>
      <c r="G4522" s="20">
        <v>7</v>
      </c>
      <c r="H4522" s="20">
        <v>360</v>
      </c>
      <c r="I4522" s="20">
        <v>148.93</v>
      </c>
      <c r="J4522" s="20">
        <v>2018</v>
      </c>
      <c r="K4522" s="20">
        <v>11</v>
      </c>
      <c r="L4522" s="20">
        <v>46</v>
      </c>
    </row>
    <row r="4523" spans="1:12" x14ac:dyDescent="0.3">
      <c r="A4523" s="21">
        <v>43417</v>
      </c>
      <c r="B4523" s="20" t="s">
        <v>764</v>
      </c>
      <c r="C4523" s="20" t="s">
        <v>765</v>
      </c>
      <c r="D4523" s="20" t="s">
        <v>759</v>
      </c>
      <c r="E4523" s="20">
        <v>11520</v>
      </c>
      <c r="F4523" s="20" t="s">
        <v>815</v>
      </c>
      <c r="G4523" s="20">
        <v>32</v>
      </c>
      <c r="H4523" s="20">
        <v>360</v>
      </c>
      <c r="I4523" s="20">
        <v>762.32</v>
      </c>
      <c r="J4523" s="20">
        <v>2018</v>
      </c>
      <c r="K4523" s="20">
        <v>11</v>
      </c>
      <c r="L4523" s="20">
        <v>46</v>
      </c>
    </row>
    <row r="4524" spans="1:12" x14ac:dyDescent="0.3">
      <c r="A4524" s="21">
        <v>43417</v>
      </c>
      <c r="B4524" s="20" t="s">
        <v>767</v>
      </c>
      <c r="C4524" s="20" t="s">
        <v>768</v>
      </c>
      <c r="D4524" s="20" t="s">
        <v>759</v>
      </c>
      <c r="E4524" s="20">
        <v>9000</v>
      </c>
      <c r="F4524" s="20" t="s">
        <v>1122</v>
      </c>
      <c r="G4524" s="20">
        <v>25</v>
      </c>
      <c r="H4524" s="20">
        <v>360</v>
      </c>
      <c r="I4524" s="20">
        <v>579.85</v>
      </c>
      <c r="J4524" s="20">
        <v>2018</v>
      </c>
      <c r="K4524" s="20">
        <v>11</v>
      </c>
      <c r="L4524" s="20">
        <v>46</v>
      </c>
    </row>
    <row r="4525" spans="1:12" x14ac:dyDescent="0.3">
      <c r="A4525" s="21">
        <v>43417</v>
      </c>
      <c r="B4525" s="20" t="s">
        <v>770</v>
      </c>
      <c r="C4525" s="20" t="s">
        <v>771</v>
      </c>
      <c r="D4525" s="20" t="s">
        <v>759</v>
      </c>
      <c r="E4525" s="20">
        <v>10800</v>
      </c>
      <c r="F4525" s="20" t="s">
        <v>1123</v>
      </c>
      <c r="G4525" s="20">
        <v>30</v>
      </c>
      <c r="H4525" s="20">
        <v>360</v>
      </c>
      <c r="I4525" s="20">
        <v>575.79999999999995</v>
      </c>
      <c r="J4525" s="20">
        <v>2018</v>
      </c>
      <c r="K4525" s="20">
        <v>11</v>
      </c>
      <c r="L4525" s="20">
        <v>46</v>
      </c>
    </row>
    <row r="4526" spans="1:12" x14ac:dyDescent="0.3">
      <c r="A4526" s="21">
        <v>43417</v>
      </c>
      <c r="B4526" s="20" t="s">
        <v>773</v>
      </c>
      <c r="C4526" s="20" t="s">
        <v>774</v>
      </c>
      <c r="D4526" s="20" t="s">
        <v>759</v>
      </c>
      <c r="E4526" s="20">
        <v>14760</v>
      </c>
      <c r="F4526" s="20" t="s">
        <v>816</v>
      </c>
      <c r="G4526" s="20">
        <v>41</v>
      </c>
      <c r="H4526" s="20">
        <v>360</v>
      </c>
      <c r="I4526" s="20">
        <v>909.8</v>
      </c>
      <c r="J4526" s="20">
        <v>2018</v>
      </c>
      <c r="K4526" s="20">
        <v>11</v>
      </c>
      <c r="L4526" s="20">
        <v>46</v>
      </c>
    </row>
    <row r="4527" spans="1:12" x14ac:dyDescent="0.3">
      <c r="A4527" s="21">
        <v>43417</v>
      </c>
      <c r="B4527" s="20" t="s">
        <v>757</v>
      </c>
      <c r="C4527" s="20" t="s">
        <v>758</v>
      </c>
      <c r="D4527" s="20" t="s">
        <v>759</v>
      </c>
      <c r="E4527" s="20">
        <v>14400</v>
      </c>
      <c r="F4527" s="20" t="s">
        <v>813</v>
      </c>
      <c r="G4527" s="20">
        <v>40</v>
      </c>
      <c r="H4527" s="20">
        <v>360</v>
      </c>
      <c r="I4527" s="20">
        <v>902.2</v>
      </c>
      <c r="J4527" s="20">
        <v>2018</v>
      </c>
      <c r="K4527" s="20">
        <v>11</v>
      </c>
      <c r="L4527" s="20">
        <v>46</v>
      </c>
    </row>
    <row r="4528" spans="1:12" x14ac:dyDescent="0.3">
      <c r="A4528" s="21">
        <v>43417</v>
      </c>
      <c r="B4528" s="20" t="s">
        <v>764</v>
      </c>
      <c r="C4528" s="20" t="s">
        <v>765</v>
      </c>
      <c r="D4528" s="20" t="s">
        <v>759</v>
      </c>
      <c r="E4528" s="20">
        <v>12960</v>
      </c>
      <c r="F4528" s="20" t="s">
        <v>815</v>
      </c>
      <c r="G4528" s="20">
        <v>36</v>
      </c>
      <c r="H4528" s="20">
        <v>360</v>
      </c>
      <c r="I4528" s="20">
        <v>853.73</v>
      </c>
      <c r="J4528" s="20">
        <v>2018</v>
      </c>
      <c r="K4528" s="20">
        <v>11</v>
      </c>
      <c r="L4528" s="20">
        <v>46</v>
      </c>
    </row>
    <row r="4529" spans="1:12" x14ac:dyDescent="0.3">
      <c r="A4529" s="21">
        <v>43417</v>
      </c>
      <c r="B4529" s="20" t="s">
        <v>767</v>
      </c>
      <c r="C4529" s="20" t="s">
        <v>768</v>
      </c>
      <c r="D4529" s="20" t="s">
        <v>759</v>
      </c>
      <c r="E4529" s="20">
        <v>9360</v>
      </c>
      <c r="F4529" s="20" t="s">
        <v>1122</v>
      </c>
      <c r="G4529" s="20">
        <v>26</v>
      </c>
      <c r="H4529" s="20">
        <v>360</v>
      </c>
      <c r="I4529" s="20">
        <v>605.85</v>
      </c>
      <c r="J4529" s="20">
        <v>2018</v>
      </c>
      <c r="K4529" s="20">
        <v>11</v>
      </c>
      <c r="L4529" s="20">
        <v>46</v>
      </c>
    </row>
    <row r="4530" spans="1:12" x14ac:dyDescent="0.3">
      <c r="A4530" s="21">
        <v>43417</v>
      </c>
      <c r="B4530" s="20" t="s">
        <v>770</v>
      </c>
      <c r="C4530" s="20" t="s">
        <v>771</v>
      </c>
      <c r="D4530" s="20" t="s">
        <v>759</v>
      </c>
      <c r="E4530" s="20">
        <v>14040</v>
      </c>
      <c r="F4530" s="20" t="s">
        <v>1123</v>
      </c>
      <c r="G4530" s="20">
        <v>39</v>
      </c>
      <c r="H4530" s="20">
        <v>360</v>
      </c>
      <c r="I4530" s="20">
        <v>741.5</v>
      </c>
      <c r="J4530" s="20">
        <v>2018</v>
      </c>
      <c r="K4530" s="20">
        <v>11</v>
      </c>
      <c r="L4530" s="20">
        <v>46</v>
      </c>
    </row>
    <row r="4531" spans="1:12" x14ac:dyDescent="0.3">
      <c r="A4531" s="21">
        <v>43417</v>
      </c>
      <c r="B4531" s="20" t="s">
        <v>773</v>
      </c>
      <c r="C4531" s="20" t="s">
        <v>774</v>
      </c>
      <c r="D4531" s="20" t="s">
        <v>759</v>
      </c>
      <c r="E4531" s="20">
        <v>14040</v>
      </c>
      <c r="F4531" s="20" t="s">
        <v>816</v>
      </c>
      <c r="G4531" s="20">
        <v>39</v>
      </c>
      <c r="H4531" s="20">
        <v>360</v>
      </c>
      <c r="I4531" s="20">
        <v>862.55</v>
      </c>
      <c r="J4531" s="20">
        <v>2018</v>
      </c>
      <c r="K4531" s="20">
        <v>11</v>
      </c>
      <c r="L4531" s="20">
        <v>46</v>
      </c>
    </row>
    <row r="4532" spans="1:12" x14ac:dyDescent="0.3">
      <c r="A4532" s="21">
        <v>43416</v>
      </c>
      <c r="B4532" s="20" t="s">
        <v>826</v>
      </c>
      <c r="C4532" s="20" t="s">
        <v>827</v>
      </c>
      <c r="D4532" s="20" t="s">
        <v>759</v>
      </c>
      <c r="E4532" s="20">
        <v>20880</v>
      </c>
      <c r="F4532" s="20" t="s">
        <v>1124</v>
      </c>
      <c r="G4532" s="20">
        <v>58</v>
      </c>
      <c r="H4532" s="20">
        <v>360</v>
      </c>
      <c r="I4532" s="20">
        <v>1479.4</v>
      </c>
      <c r="J4532" s="20">
        <v>2018</v>
      </c>
      <c r="K4532" s="20">
        <v>11</v>
      </c>
      <c r="L4532" s="20">
        <v>46</v>
      </c>
    </row>
    <row r="4533" spans="1:12" x14ac:dyDescent="0.3">
      <c r="A4533" s="21">
        <v>43416</v>
      </c>
      <c r="B4533" s="20" t="s">
        <v>757</v>
      </c>
      <c r="C4533" s="20" t="s">
        <v>758</v>
      </c>
      <c r="D4533" s="20" t="s">
        <v>759</v>
      </c>
      <c r="E4533" s="20">
        <v>12240</v>
      </c>
      <c r="F4533" s="20" t="s">
        <v>818</v>
      </c>
      <c r="G4533" s="20">
        <v>34</v>
      </c>
      <c r="H4533" s="20">
        <v>360</v>
      </c>
      <c r="I4533" s="20">
        <v>763.95</v>
      </c>
      <c r="J4533" s="20">
        <v>2018</v>
      </c>
      <c r="K4533" s="20">
        <v>11</v>
      </c>
      <c r="L4533" s="20">
        <v>46</v>
      </c>
    </row>
    <row r="4534" spans="1:12" x14ac:dyDescent="0.3">
      <c r="A4534" s="21">
        <v>43416</v>
      </c>
      <c r="B4534" s="20" t="s">
        <v>764</v>
      </c>
      <c r="C4534" s="20" t="s">
        <v>765</v>
      </c>
      <c r="D4534" s="20" t="s">
        <v>759</v>
      </c>
      <c r="E4534" s="20">
        <v>8640</v>
      </c>
      <c r="F4534" s="20" t="s">
        <v>820</v>
      </c>
      <c r="G4534" s="20">
        <v>24</v>
      </c>
      <c r="H4534" s="20">
        <v>360</v>
      </c>
      <c r="I4534" s="20">
        <v>559.5</v>
      </c>
      <c r="J4534" s="20">
        <v>2018</v>
      </c>
      <c r="K4534" s="20">
        <v>11</v>
      </c>
      <c r="L4534" s="20">
        <v>46</v>
      </c>
    </row>
    <row r="4535" spans="1:12" x14ac:dyDescent="0.3">
      <c r="A4535" s="21">
        <v>43416</v>
      </c>
      <c r="B4535" s="20" t="s">
        <v>767</v>
      </c>
      <c r="C4535" s="20" t="s">
        <v>768</v>
      </c>
      <c r="D4535" s="20" t="s">
        <v>759</v>
      </c>
      <c r="E4535" s="20">
        <v>7560</v>
      </c>
      <c r="F4535" s="20" t="s">
        <v>1125</v>
      </c>
      <c r="G4535" s="20">
        <v>21</v>
      </c>
      <c r="H4535" s="20">
        <v>360</v>
      </c>
      <c r="I4535" s="20">
        <v>485.05</v>
      </c>
      <c r="J4535" s="20">
        <v>2018</v>
      </c>
      <c r="K4535" s="20">
        <v>11</v>
      </c>
      <c r="L4535" s="20">
        <v>46</v>
      </c>
    </row>
    <row r="4536" spans="1:12" x14ac:dyDescent="0.3">
      <c r="A4536" s="21">
        <v>43416</v>
      </c>
      <c r="B4536" s="20" t="s">
        <v>770</v>
      </c>
      <c r="C4536" s="20" t="s">
        <v>771</v>
      </c>
      <c r="D4536" s="20" t="s">
        <v>759</v>
      </c>
      <c r="E4536" s="20">
        <v>7200</v>
      </c>
      <c r="F4536" s="20" t="s">
        <v>1140</v>
      </c>
      <c r="G4536" s="20">
        <v>20</v>
      </c>
      <c r="H4536" s="20">
        <v>360</v>
      </c>
      <c r="I4536" s="20">
        <v>386.55</v>
      </c>
      <c r="J4536" s="20">
        <v>2018</v>
      </c>
      <c r="K4536" s="20">
        <v>11</v>
      </c>
      <c r="L4536" s="20">
        <v>46</v>
      </c>
    </row>
    <row r="4537" spans="1:12" x14ac:dyDescent="0.3">
      <c r="A4537" s="21">
        <v>43416</v>
      </c>
      <c r="B4537" s="20" t="s">
        <v>773</v>
      </c>
      <c r="C4537" s="20" t="s">
        <v>774</v>
      </c>
      <c r="D4537" s="20" t="s">
        <v>759</v>
      </c>
      <c r="E4537" s="20">
        <v>14400</v>
      </c>
      <c r="F4537" s="20" t="s">
        <v>821</v>
      </c>
      <c r="G4537" s="20">
        <v>40</v>
      </c>
      <c r="H4537" s="20">
        <v>360</v>
      </c>
      <c r="I4537" s="20">
        <v>883.3</v>
      </c>
      <c r="J4537" s="20">
        <v>2018</v>
      </c>
      <c r="K4537" s="20">
        <v>11</v>
      </c>
      <c r="L4537" s="20">
        <v>46</v>
      </c>
    </row>
    <row r="4538" spans="1:12" x14ac:dyDescent="0.3">
      <c r="A4538" s="21">
        <v>43416</v>
      </c>
      <c r="B4538" s="20" t="s">
        <v>757</v>
      </c>
      <c r="C4538" s="20" t="s">
        <v>758</v>
      </c>
      <c r="D4538" s="20" t="s">
        <v>759</v>
      </c>
      <c r="E4538" s="20">
        <v>13680</v>
      </c>
      <c r="F4538" s="20" t="s">
        <v>818</v>
      </c>
      <c r="G4538" s="20">
        <v>38</v>
      </c>
      <c r="H4538" s="20">
        <v>360</v>
      </c>
      <c r="I4538" s="20">
        <v>857.3</v>
      </c>
      <c r="J4538" s="20">
        <v>2018</v>
      </c>
      <c r="K4538" s="20">
        <v>11</v>
      </c>
      <c r="L4538" s="20">
        <v>46</v>
      </c>
    </row>
    <row r="4539" spans="1:12" x14ac:dyDescent="0.3">
      <c r="A4539" s="21">
        <v>43416</v>
      </c>
      <c r="B4539" s="20" t="s">
        <v>761</v>
      </c>
      <c r="C4539" s="20" t="s">
        <v>762</v>
      </c>
      <c r="D4539" s="20" t="s">
        <v>759</v>
      </c>
      <c r="E4539" s="20">
        <v>5400</v>
      </c>
      <c r="F4539" s="20" t="s">
        <v>819</v>
      </c>
      <c r="G4539" s="20">
        <v>15</v>
      </c>
      <c r="H4539" s="20">
        <v>360</v>
      </c>
      <c r="I4539" s="20">
        <v>328.85</v>
      </c>
      <c r="J4539" s="20">
        <v>2018</v>
      </c>
      <c r="K4539" s="20">
        <v>11</v>
      </c>
      <c r="L4539" s="20">
        <v>46</v>
      </c>
    </row>
    <row r="4540" spans="1:12" x14ac:dyDescent="0.3">
      <c r="A4540" s="21">
        <v>43416</v>
      </c>
      <c r="B4540" s="20" t="s">
        <v>764</v>
      </c>
      <c r="C4540" s="20" t="s">
        <v>765</v>
      </c>
      <c r="D4540" s="20" t="s">
        <v>759</v>
      </c>
      <c r="E4540" s="20">
        <v>11880</v>
      </c>
      <c r="F4540" s="20" t="s">
        <v>820</v>
      </c>
      <c r="G4540" s="20">
        <v>33</v>
      </c>
      <c r="H4540" s="20">
        <v>360</v>
      </c>
      <c r="I4540" s="20">
        <v>763.7</v>
      </c>
      <c r="J4540" s="20">
        <v>2018</v>
      </c>
      <c r="K4540" s="20">
        <v>11</v>
      </c>
      <c r="L4540" s="20">
        <v>46</v>
      </c>
    </row>
    <row r="4541" spans="1:12" x14ac:dyDescent="0.3">
      <c r="A4541" s="21">
        <v>43416</v>
      </c>
      <c r="B4541" s="20" t="s">
        <v>767</v>
      </c>
      <c r="C4541" s="20" t="s">
        <v>768</v>
      </c>
      <c r="D4541" s="20" t="s">
        <v>759</v>
      </c>
      <c r="E4541" s="20">
        <v>9360</v>
      </c>
      <c r="F4541" s="20" t="s">
        <v>1125</v>
      </c>
      <c r="G4541" s="20">
        <v>26</v>
      </c>
      <c r="H4541" s="20">
        <v>360</v>
      </c>
      <c r="I4541" s="20">
        <v>597.79999999999995</v>
      </c>
      <c r="J4541" s="20">
        <v>2018</v>
      </c>
      <c r="K4541" s="20">
        <v>11</v>
      </c>
      <c r="L4541" s="20">
        <v>46</v>
      </c>
    </row>
    <row r="4542" spans="1:12" x14ac:dyDescent="0.3">
      <c r="A4542" s="21">
        <v>43416</v>
      </c>
      <c r="B4542" s="20" t="s">
        <v>770</v>
      </c>
      <c r="C4542" s="20" t="s">
        <v>771</v>
      </c>
      <c r="D4542" s="20" t="s">
        <v>759</v>
      </c>
      <c r="E4542" s="20">
        <v>9720</v>
      </c>
      <c r="F4542" s="20" t="s">
        <v>1140</v>
      </c>
      <c r="G4542" s="20">
        <v>27</v>
      </c>
      <c r="H4542" s="20">
        <v>360</v>
      </c>
      <c r="I4542" s="20">
        <v>509.35</v>
      </c>
      <c r="J4542" s="20">
        <v>2018</v>
      </c>
      <c r="K4542" s="20">
        <v>11</v>
      </c>
      <c r="L4542" s="20">
        <v>46</v>
      </c>
    </row>
    <row r="4543" spans="1:12" x14ac:dyDescent="0.3">
      <c r="A4543" s="21">
        <v>43416</v>
      </c>
      <c r="B4543" s="20" t="s">
        <v>773</v>
      </c>
      <c r="C4543" s="20" t="s">
        <v>774</v>
      </c>
      <c r="D4543" s="20" t="s">
        <v>759</v>
      </c>
      <c r="E4543" s="20">
        <v>14760</v>
      </c>
      <c r="F4543" s="20" t="s">
        <v>821</v>
      </c>
      <c r="G4543" s="20">
        <v>41</v>
      </c>
      <c r="H4543" s="20">
        <v>360</v>
      </c>
      <c r="I4543" s="20">
        <v>896.55</v>
      </c>
      <c r="J4543" s="20">
        <v>2018</v>
      </c>
      <c r="K4543" s="20">
        <v>11</v>
      </c>
      <c r="L4543" s="20">
        <v>46</v>
      </c>
    </row>
    <row r="4544" spans="1:12" x14ac:dyDescent="0.3">
      <c r="A4544" s="21">
        <v>43413</v>
      </c>
      <c r="B4544" s="20" t="s">
        <v>826</v>
      </c>
      <c r="C4544" s="20" t="s">
        <v>827</v>
      </c>
      <c r="D4544" s="20" t="s">
        <v>759</v>
      </c>
      <c r="E4544" s="20">
        <v>360</v>
      </c>
      <c r="F4544" s="20" t="s">
        <v>1124</v>
      </c>
      <c r="G4544" s="20">
        <v>1</v>
      </c>
      <c r="H4544" s="20">
        <v>360</v>
      </c>
      <c r="I4544" s="20">
        <v>8.2799999999999994</v>
      </c>
      <c r="J4544" s="20">
        <v>2018</v>
      </c>
      <c r="K4544" s="20">
        <v>11</v>
      </c>
      <c r="L4544" s="20">
        <v>45</v>
      </c>
    </row>
    <row r="4545" spans="1:12" x14ac:dyDescent="0.3">
      <c r="A4545" s="21">
        <v>43413</v>
      </c>
      <c r="B4545" s="20" t="s">
        <v>757</v>
      </c>
      <c r="C4545" s="20" t="s">
        <v>758</v>
      </c>
      <c r="D4545" s="20" t="s">
        <v>759</v>
      </c>
      <c r="E4545" s="20">
        <v>13320</v>
      </c>
      <c r="F4545" s="20" t="s">
        <v>818</v>
      </c>
      <c r="G4545" s="20">
        <v>37</v>
      </c>
      <c r="H4545" s="20">
        <v>360</v>
      </c>
      <c r="I4545" s="20">
        <v>833.95</v>
      </c>
      <c r="J4545" s="20">
        <v>2018</v>
      </c>
      <c r="K4545" s="20">
        <v>11</v>
      </c>
      <c r="L4545" s="20">
        <v>45</v>
      </c>
    </row>
    <row r="4546" spans="1:12" x14ac:dyDescent="0.3">
      <c r="A4546" s="21">
        <v>43413</v>
      </c>
      <c r="B4546" s="20" t="s">
        <v>761</v>
      </c>
      <c r="C4546" s="20" t="s">
        <v>762</v>
      </c>
      <c r="D4546" s="20" t="s">
        <v>759</v>
      </c>
      <c r="E4546" s="20">
        <v>11880</v>
      </c>
      <c r="F4546" s="20" t="s">
        <v>819</v>
      </c>
      <c r="G4546" s="20">
        <v>33</v>
      </c>
      <c r="H4546" s="20">
        <v>360</v>
      </c>
      <c r="I4546" s="20">
        <v>774.9</v>
      </c>
      <c r="J4546" s="20">
        <v>2018</v>
      </c>
      <c r="K4546" s="20">
        <v>11</v>
      </c>
      <c r="L4546" s="20">
        <v>45</v>
      </c>
    </row>
    <row r="4547" spans="1:12" x14ac:dyDescent="0.3">
      <c r="A4547" s="21">
        <v>43413</v>
      </c>
      <c r="B4547" s="20" t="s">
        <v>764</v>
      </c>
      <c r="C4547" s="20" t="s">
        <v>765</v>
      </c>
      <c r="D4547" s="20" t="s">
        <v>759</v>
      </c>
      <c r="E4547" s="20">
        <v>11160</v>
      </c>
      <c r="F4547" s="20" t="s">
        <v>820</v>
      </c>
      <c r="G4547" s="20">
        <v>31</v>
      </c>
      <c r="H4547" s="20">
        <v>360</v>
      </c>
      <c r="I4547" s="20">
        <v>720.2</v>
      </c>
      <c r="J4547" s="20">
        <v>2018</v>
      </c>
      <c r="K4547" s="20">
        <v>11</v>
      </c>
      <c r="L4547" s="20">
        <v>45</v>
      </c>
    </row>
    <row r="4548" spans="1:12" x14ac:dyDescent="0.3">
      <c r="A4548" s="21">
        <v>43413</v>
      </c>
      <c r="B4548" s="20" t="s">
        <v>767</v>
      </c>
      <c r="C4548" s="20" t="s">
        <v>768</v>
      </c>
      <c r="D4548" s="20" t="s">
        <v>759</v>
      </c>
      <c r="E4548" s="20">
        <v>9360</v>
      </c>
      <c r="F4548" s="20" t="s">
        <v>1125</v>
      </c>
      <c r="G4548" s="20">
        <v>26</v>
      </c>
      <c r="H4548" s="20">
        <v>360</v>
      </c>
      <c r="I4548" s="20">
        <v>598.04999999999995</v>
      </c>
      <c r="J4548" s="20">
        <v>2018</v>
      </c>
      <c r="K4548" s="20">
        <v>11</v>
      </c>
      <c r="L4548" s="20">
        <v>45</v>
      </c>
    </row>
    <row r="4549" spans="1:12" x14ac:dyDescent="0.3">
      <c r="A4549" s="21">
        <v>43413</v>
      </c>
      <c r="B4549" s="20" t="s">
        <v>770</v>
      </c>
      <c r="C4549" s="20" t="s">
        <v>771</v>
      </c>
      <c r="D4549" s="20" t="s">
        <v>759</v>
      </c>
      <c r="E4549" s="20">
        <v>10440</v>
      </c>
      <c r="F4549" s="20" t="s">
        <v>1140</v>
      </c>
      <c r="G4549" s="20">
        <v>29</v>
      </c>
      <c r="H4549" s="20">
        <v>360</v>
      </c>
      <c r="I4549" s="20">
        <v>539.75</v>
      </c>
      <c r="J4549" s="20">
        <v>2018</v>
      </c>
      <c r="K4549" s="20">
        <v>11</v>
      </c>
      <c r="L4549" s="20">
        <v>45</v>
      </c>
    </row>
    <row r="4550" spans="1:12" x14ac:dyDescent="0.3">
      <c r="A4550" s="21">
        <v>43413</v>
      </c>
      <c r="B4550" s="20" t="s">
        <v>773</v>
      </c>
      <c r="C4550" s="20" t="s">
        <v>774</v>
      </c>
      <c r="D4550" s="20" t="s">
        <v>759</v>
      </c>
      <c r="E4550" s="20">
        <v>14400</v>
      </c>
      <c r="F4550" s="20" t="s">
        <v>821</v>
      </c>
      <c r="G4550" s="20">
        <v>40</v>
      </c>
      <c r="H4550" s="20">
        <v>360</v>
      </c>
      <c r="I4550" s="20">
        <v>873.95</v>
      </c>
      <c r="J4550" s="20">
        <v>2018</v>
      </c>
      <c r="K4550" s="20">
        <v>11</v>
      </c>
      <c r="L4550" s="20">
        <v>45</v>
      </c>
    </row>
    <row r="4551" spans="1:12" x14ac:dyDescent="0.3">
      <c r="A4551" s="21">
        <v>43413</v>
      </c>
      <c r="B4551" s="20" t="s">
        <v>757</v>
      </c>
      <c r="C4551" s="20" t="s">
        <v>758</v>
      </c>
      <c r="D4551" s="20" t="s">
        <v>759</v>
      </c>
      <c r="E4551" s="20">
        <v>12960</v>
      </c>
      <c r="F4551" s="20" t="s">
        <v>818</v>
      </c>
      <c r="G4551" s="20">
        <v>36</v>
      </c>
      <c r="H4551" s="20">
        <v>360</v>
      </c>
      <c r="I4551" s="20">
        <v>810.21</v>
      </c>
      <c r="J4551" s="20">
        <v>2018</v>
      </c>
      <c r="K4551" s="20">
        <v>11</v>
      </c>
      <c r="L4551" s="20">
        <v>45</v>
      </c>
    </row>
    <row r="4552" spans="1:12" x14ac:dyDescent="0.3">
      <c r="A4552" s="21">
        <v>43413</v>
      </c>
      <c r="B4552" s="20" t="s">
        <v>761</v>
      </c>
      <c r="C4552" s="20" t="s">
        <v>762</v>
      </c>
      <c r="D4552" s="20" t="s">
        <v>759</v>
      </c>
      <c r="E4552" s="20">
        <v>12240</v>
      </c>
      <c r="F4552" s="20" t="s">
        <v>819</v>
      </c>
      <c r="G4552" s="20">
        <v>34</v>
      </c>
      <c r="H4552" s="20">
        <v>360</v>
      </c>
      <c r="I4552" s="20">
        <v>770.26</v>
      </c>
      <c r="J4552" s="20">
        <v>2018</v>
      </c>
      <c r="K4552" s="20">
        <v>11</v>
      </c>
      <c r="L4552" s="20">
        <v>45</v>
      </c>
    </row>
    <row r="4553" spans="1:12" x14ac:dyDescent="0.3">
      <c r="A4553" s="21">
        <v>43413</v>
      </c>
      <c r="B4553" s="20" t="s">
        <v>764</v>
      </c>
      <c r="C4553" s="20" t="s">
        <v>765</v>
      </c>
      <c r="D4553" s="20" t="s">
        <v>759</v>
      </c>
      <c r="E4553" s="20">
        <v>11160</v>
      </c>
      <c r="F4553" s="20" t="s">
        <v>820</v>
      </c>
      <c r="G4553" s="20">
        <v>31</v>
      </c>
      <c r="H4553" s="20">
        <v>360</v>
      </c>
      <c r="I4553" s="20">
        <v>714.9</v>
      </c>
      <c r="J4553" s="20">
        <v>2018</v>
      </c>
      <c r="K4553" s="20">
        <v>11</v>
      </c>
      <c r="L4553" s="20">
        <v>45</v>
      </c>
    </row>
    <row r="4554" spans="1:12" x14ac:dyDescent="0.3">
      <c r="A4554" s="21">
        <v>43413</v>
      </c>
      <c r="B4554" s="20" t="s">
        <v>767</v>
      </c>
      <c r="C4554" s="20" t="s">
        <v>768</v>
      </c>
      <c r="D4554" s="20" t="s">
        <v>759</v>
      </c>
      <c r="E4554" s="20">
        <v>9360</v>
      </c>
      <c r="F4554" s="20" t="s">
        <v>1125</v>
      </c>
      <c r="G4554" s="20">
        <v>26</v>
      </c>
      <c r="H4554" s="20">
        <v>360</v>
      </c>
      <c r="I4554" s="20">
        <v>595.6</v>
      </c>
      <c r="J4554" s="20">
        <v>2018</v>
      </c>
      <c r="K4554" s="20">
        <v>11</v>
      </c>
      <c r="L4554" s="20">
        <v>45</v>
      </c>
    </row>
    <row r="4555" spans="1:12" x14ac:dyDescent="0.3">
      <c r="A4555" s="21">
        <v>43413</v>
      </c>
      <c r="B4555" s="20" t="s">
        <v>770</v>
      </c>
      <c r="C4555" s="20" t="s">
        <v>771</v>
      </c>
      <c r="D4555" s="20" t="s">
        <v>759</v>
      </c>
      <c r="E4555" s="20">
        <v>10800</v>
      </c>
      <c r="F4555" s="20" t="s">
        <v>1140</v>
      </c>
      <c r="G4555" s="20">
        <v>30</v>
      </c>
      <c r="H4555" s="20">
        <v>360</v>
      </c>
      <c r="I4555" s="20">
        <v>561.85</v>
      </c>
      <c r="J4555" s="20">
        <v>2018</v>
      </c>
      <c r="K4555" s="20">
        <v>11</v>
      </c>
      <c r="L4555" s="20">
        <v>45</v>
      </c>
    </row>
    <row r="4556" spans="1:12" x14ac:dyDescent="0.3">
      <c r="A4556" s="21">
        <v>43413</v>
      </c>
      <c r="B4556" s="20" t="s">
        <v>773</v>
      </c>
      <c r="C4556" s="20" t="s">
        <v>774</v>
      </c>
      <c r="D4556" s="20" t="s">
        <v>759</v>
      </c>
      <c r="E4556" s="20">
        <v>14760</v>
      </c>
      <c r="F4556" s="20" t="s">
        <v>821</v>
      </c>
      <c r="G4556" s="20">
        <v>41</v>
      </c>
      <c r="H4556" s="20">
        <v>360</v>
      </c>
      <c r="I4556" s="20">
        <v>890.5</v>
      </c>
      <c r="J4556" s="20">
        <v>2018</v>
      </c>
      <c r="K4556" s="20">
        <v>11</v>
      </c>
      <c r="L4556" s="20">
        <v>45</v>
      </c>
    </row>
    <row r="4557" spans="1:12" x14ac:dyDescent="0.3">
      <c r="A4557" s="21">
        <v>43413</v>
      </c>
      <c r="B4557" s="20" t="s">
        <v>757</v>
      </c>
      <c r="C4557" s="20" t="s">
        <v>758</v>
      </c>
      <c r="D4557" s="20" t="s">
        <v>759</v>
      </c>
      <c r="E4557" s="20">
        <v>14400</v>
      </c>
      <c r="F4557" s="20" t="s">
        <v>818</v>
      </c>
      <c r="G4557" s="20">
        <v>40</v>
      </c>
      <c r="H4557" s="20">
        <v>360</v>
      </c>
      <c r="I4557" s="20">
        <v>899.81</v>
      </c>
      <c r="J4557" s="20">
        <v>2018</v>
      </c>
      <c r="K4557" s="20">
        <v>11</v>
      </c>
      <c r="L4557" s="20">
        <v>45</v>
      </c>
    </row>
    <row r="4558" spans="1:12" x14ac:dyDescent="0.3">
      <c r="A4558" s="21">
        <v>43413</v>
      </c>
      <c r="B4558" s="20" t="s">
        <v>761</v>
      </c>
      <c r="C4558" s="20" t="s">
        <v>762</v>
      </c>
      <c r="D4558" s="20" t="s">
        <v>759</v>
      </c>
      <c r="E4558" s="20">
        <v>9000</v>
      </c>
      <c r="F4558" s="20" t="s">
        <v>819</v>
      </c>
      <c r="G4558" s="20">
        <v>25</v>
      </c>
      <c r="H4558" s="20">
        <v>360</v>
      </c>
      <c r="I4558" s="20">
        <v>532.4</v>
      </c>
      <c r="J4558" s="20">
        <v>2018</v>
      </c>
      <c r="K4558" s="20">
        <v>11</v>
      </c>
      <c r="L4558" s="20">
        <v>45</v>
      </c>
    </row>
    <row r="4559" spans="1:12" x14ac:dyDescent="0.3">
      <c r="A4559" s="21">
        <v>43413</v>
      </c>
      <c r="B4559" s="20" t="s">
        <v>764</v>
      </c>
      <c r="C4559" s="20" t="s">
        <v>765</v>
      </c>
      <c r="D4559" s="20" t="s">
        <v>759</v>
      </c>
      <c r="E4559" s="20">
        <v>11160</v>
      </c>
      <c r="F4559" s="20" t="s">
        <v>820</v>
      </c>
      <c r="G4559" s="20">
        <v>31</v>
      </c>
      <c r="H4559" s="20">
        <v>360</v>
      </c>
      <c r="I4559" s="20">
        <v>718.05</v>
      </c>
      <c r="J4559" s="20">
        <v>2018</v>
      </c>
      <c r="K4559" s="20">
        <v>11</v>
      </c>
      <c r="L4559" s="20">
        <v>45</v>
      </c>
    </row>
    <row r="4560" spans="1:12" x14ac:dyDescent="0.3">
      <c r="A4560" s="21">
        <v>43413</v>
      </c>
      <c r="B4560" s="20" t="s">
        <v>767</v>
      </c>
      <c r="C4560" s="20" t="s">
        <v>768</v>
      </c>
      <c r="D4560" s="20" t="s">
        <v>759</v>
      </c>
      <c r="E4560" s="20">
        <v>9000</v>
      </c>
      <c r="F4560" s="20" t="s">
        <v>1125</v>
      </c>
      <c r="G4560" s="20">
        <v>25</v>
      </c>
      <c r="H4560" s="20">
        <v>360</v>
      </c>
      <c r="I4560" s="20">
        <v>573.5</v>
      </c>
      <c r="J4560" s="20">
        <v>2018</v>
      </c>
      <c r="K4560" s="20">
        <v>11</v>
      </c>
      <c r="L4560" s="20">
        <v>45</v>
      </c>
    </row>
    <row r="4561" spans="1:12" x14ac:dyDescent="0.3">
      <c r="A4561" s="21">
        <v>43413</v>
      </c>
      <c r="B4561" s="20" t="s">
        <v>770</v>
      </c>
      <c r="C4561" s="20" t="s">
        <v>771</v>
      </c>
      <c r="D4561" s="20" t="s">
        <v>759</v>
      </c>
      <c r="E4561" s="20">
        <v>10080</v>
      </c>
      <c r="F4561" s="20" t="s">
        <v>1140</v>
      </c>
      <c r="G4561" s="20">
        <v>28</v>
      </c>
      <c r="H4561" s="20">
        <v>360</v>
      </c>
      <c r="I4561" s="20">
        <v>525.70000000000005</v>
      </c>
      <c r="J4561" s="20">
        <v>2018</v>
      </c>
      <c r="K4561" s="20">
        <v>11</v>
      </c>
      <c r="L4561" s="20">
        <v>45</v>
      </c>
    </row>
    <row r="4562" spans="1:12" x14ac:dyDescent="0.3">
      <c r="A4562" s="21">
        <v>43413</v>
      </c>
      <c r="B4562" s="20" t="s">
        <v>773</v>
      </c>
      <c r="C4562" s="20" t="s">
        <v>774</v>
      </c>
      <c r="D4562" s="20" t="s">
        <v>759</v>
      </c>
      <c r="E4562" s="20">
        <v>14400</v>
      </c>
      <c r="F4562" s="20" t="s">
        <v>821</v>
      </c>
      <c r="G4562" s="20">
        <v>40</v>
      </c>
      <c r="H4562" s="20">
        <v>360</v>
      </c>
      <c r="I4562" s="20">
        <v>875.76</v>
      </c>
      <c r="J4562" s="20">
        <v>2018</v>
      </c>
      <c r="K4562" s="20">
        <v>11</v>
      </c>
      <c r="L4562" s="20">
        <v>45</v>
      </c>
    </row>
    <row r="4563" spans="1:12" x14ac:dyDescent="0.3">
      <c r="A4563" s="21">
        <v>43411</v>
      </c>
      <c r="B4563" s="20" t="s">
        <v>757</v>
      </c>
      <c r="C4563" s="20" t="s">
        <v>758</v>
      </c>
      <c r="D4563" s="20" t="s">
        <v>759</v>
      </c>
      <c r="E4563" s="20">
        <v>14040</v>
      </c>
      <c r="F4563" s="20" t="s">
        <v>818</v>
      </c>
      <c r="G4563" s="20">
        <v>39</v>
      </c>
      <c r="H4563" s="20">
        <v>360</v>
      </c>
      <c r="I4563" s="20">
        <v>883.8</v>
      </c>
      <c r="J4563" s="20">
        <v>2018</v>
      </c>
      <c r="K4563" s="20">
        <v>11</v>
      </c>
      <c r="L4563" s="20">
        <v>45</v>
      </c>
    </row>
    <row r="4564" spans="1:12" x14ac:dyDescent="0.3">
      <c r="A4564" s="21">
        <v>43411</v>
      </c>
      <c r="B4564" s="20" t="s">
        <v>761</v>
      </c>
      <c r="C4564" s="20" t="s">
        <v>762</v>
      </c>
      <c r="D4564" s="20" t="s">
        <v>759</v>
      </c>
      <c r="E4564" s="20">
        <v>11520</v>
      </c>
      <c r="F4564" s="20" t="s">
        <v>819</v>
      </c>
      <c r="G4564" s="20">
        <v>32</v>
      </c>
      <c r="H4564" s="20">
        <v>360</v>
      </c>
      <c r="I4564" s="20">
        <v>745.2</v>
      </c>
      <c r="J4564" s="20">
        <v>2018</v>
      </c>
      <c r="K4564" s="20">
        <v>11</v>
      </c>
      <c r="L4564" s="20">
        <v>45</v>
      </c>
    </row>
    <row r="4565" spans="1:12" x14ac:dyDescent="0.3">
      <c r="A4565" s="21">
        <v>43411</v>
      </c>
      <c r="B4565" s="20" t="s">
        <v>764</v>
      </c>
      <c r="C4565" s="20" t="s">
        <v>765</v>
      </c>
      <c r="D4565" s="20" t="s">
        <v>759</v>
      </c>
      <c r="E4565" s="20">
        <v>11520</v>
      </c>
      <c r="F4565" s="20" t="s">
        <v>820</v>
      </c>
      <c r="G4565" s="20">
        <v>32</v>
      </c>
      <c r="H4565" s="20">
        <v>360</v>
      </c>
      <c r="I4565" s="20">
        <v>750.45</v>
      </c>
      <c r="J4565" s="20">
        <v>2018</v>
      </c>
      <c r="K4565" s="20">
        <v>11</v>
      </c>
      <c r="L4565" s="20">
        <v>45</v>
      </c>
    </row>
    <row r="4566" spans="1:12" x14ac:dyDescent="0.3">
      <c r="A4566" s="21">
        <v>43411</v>
      </c>
      <c r="B4566" s="20" t="s">
        <v>767</v>
      </c>
      <c r="C4566" s="20" t="s">
        <v>768</v>
      </c>
      <c r="D4566" s="20" t="s">
        <v>759</v>
      </c>
      <c r="E4566" s="20">
        <v>8280</v>
      </c>
      <c r="F4566" s="20" t="s">
        <v>1125</v>
      </c>
      <c r="G4566" s="20">
        <v>23</v>
      </c>
      <c r="H4566" s="20">
        <v>360</v>
      </c>
      <c r="I4566" s="20">
        <v>533</v>
      </c>
      <c r="J4566" s="20">
        <v>2018</v>
      </c>
      <c r="K4566" s="20">
        <v>11</v>
      </c>
      <c r="L4566" s="20">
        <v>45</v>
      </c>
    </row>
    <row r="4567" spans="1:12" x14ac:dyDescent="0.3">
      <c r="A4567" s="21">
        <v>43411</v>
      </c>
      <c r="B4567" s="20" t="s">
        <v>770</v>
      </c>
      <c r="C4567" s="20" t="s">
        <v>771</v>
      </c>
      <c r="D4567" s="20" t="s">
        <v>759</v>
      </c>
      <c r="E4567" s="20">
        <v>10800</v>
      </c>
      <c r="F4567" s="20" t="s">
        <v>1140</v>
      </c>
      <c r="G4567" s="20">
        <v>30</v>
      </c>
      <c r="H4567" s="20">
        <v>360</v>
      </c>
      <c r="I4567" s="20">
        <v>560.95000000000005</v>
      </c>
      <c r="J4567" s="20">
        <v>2018</v>
      </c>
      <c r="K4567" s="20">
        <v>11</v>
      </c>
      <c r="L4567" s="20">
        <v>45</v>
      </c>
    </row>
    <row r="4568" spans="1:12" x14ac:dyDescent="0.3">
      <c r="A4568" s="21">
        <v>43411</v>
      </c>
      <c r="B4568" s="20" t="s">
        <v>773</v>
      </c>
      <c r="C4568" s="20" t="s">
        <v>774</v>
      </c>
      <c r="D4568" s="20" t="s">
        <v>759</v>
      </c>
      <c r="E4568" s="20">
        <v>14760</v>
      </c>
      <c r="F4568" s="20" t="s">
        <v>821</v>
      </c>
      <c r="G4568" s="20">
        <v>41</v>
      </c>
      <c r="H4568" s="20">
        <v>360</v>
      </c>
      <c r="I4568" s="20">
        <v>899.65</v>
      </c>
      <c r="J4568" s="20">
        <v>2018</v>
      </c>
      <c r="K4568" s="20">
        <v>11</v>
      </c>
      <c r="L4568" s="20">
        <v>45</v>
      </c>
    </row>
    <row r="4569" spans="1:12" x14ac:dyDescent="0.3">
      <c r="A4569" s="21">
        <v>43410</v>
      </c>
      <c r="B4569" s="20" t="s">
        <v>757</v>
      </c>
      <c r="C4569" s="20" t="s">
        <v>758</v>
      </c>
      <c r="D4569" s="20" t="s">
        <v>759</v>
      </c>
      <c r="E4569" s="20">
        <v>13320</v>
      </c>
      <c r="F4569" s="20" t="s">
        <v>818</v>
      </c>
      <c r="G4569" s="20">
        <v>37</v>
      </c>
      <c r="H4569" s="20">
        <v>360</v>
      </c>
      <c r="I4569" s="20">
        <v>835.6</v>
      </c>
      <c r="J4569" s="20">
        <v>2018</v>
      </c>
      <c r="K4569" s="20">
        <v>11</v>
      </c>
      <c r="L4569" s="20">
        <v>45</v>
      </c>
    </row>
    <row r="4570" spans="1:12" x14ac:dyDescent="0.3">
      <c r="A4570" s="21">
        <v>43410</v>
      </c>
      <c r="B4570" s="20" t="s">
        <v>761</v>
      </c>
      <c r="C4570" s="20" t="s">
        <v>762</v>
      </c>
      <c r="D4570" s="20" t="s">
        <v>759</v>
      </c>
      <c r="E4570" s="20">
        <v>13680</v>
      </c>
      <c r="F4570" s="20" t="s">
        <v>819</v>
      </c>
      <c r="G4570" s="20">
        <v>38</v>
      </c>
      <c r="H4570" s="20">
        <v>360</v>
      </c>
      <c r="I4570" s="20">
        <v>895.45</v>
      </c>
      <c r="J4570" s="20">
        <v>2018</v>
      </c>
      <c r="K4570" s="20">
        <v>11</v>
      </c>
      <c r="L4570" s="20">
        <v>45</v>
      </c>
    </row>
    <row r="4571" spans="1:12" x14ac:dyDescent="0.3">
      <c r="A4571" s="21">
        <v>43410</v>
      </c>
      <c r="B4571" s="20" t="s">
        <v>764</v>
      </c>
      <c r="C4571" s="20" t="s">
        <v>765</v>
      </c>
      <c r="D4571" s="20" t="s">
        <v>759</v>
      </c>
      <c r="E4571" s="20">
        <v>11520</v>
      </c>
      <c r="F4571" s="20" t="s">
        <v>820</v>
      </c>
      <c r="G4571" s="20">
        <v>32</v>
      </c>
      <c r="H4571" s="20">
        <v>360</v>
      </c>
      <c r="I4571" s="20">
        <v>754.25</v>
      </c>
      <c r="J4571" s="20">
        <v>2018</v>
      </c>
      <c r="K4571" s="20">
        <v>11</v>
      </c>
      <c r="L4571" s="20">
        <v>45</v>
      </c>
    </row>
    <row r="4572" spans="1:12" x14ac:dyDescent="0.3">
      <c r="A4572" s="21">
        <v>43410</v>
      </c>
      <c r="B4572" s="20" t="s">
        <v>767</v>
      </c>
      <c r="C4572" s="20" t="s">
        <v>768</v>
      </c>
      <c r="D4572" s="20" t="s">
        <v>759</v>
      </c>
      <c r="E4572" s="20">
        <v>9000</v>
      </c>
      <c r="F4572" s="20" t="s">
        <v>1125</v>
      </c>
      <c r="G4572" s="20">
        <v>25</v>
      </c>
      <c r="H4572" s="20">
        <v>360</v>
      </c>
      <c r="I4572" s="20">
        <v>578.70000000000005</v>
      </c>
      <c r="J4572" s="20">
        <v>2018</v>
      </c>
      <c r="K4572" s="20">
        <v>11</v>
      </c>
      <c r="L4572" s="20">
        <v>45</v>
      </c>
    </row>
    <row r="4573" spans="1:12" x14ac:dyDescent="0.3">
      <c r="A4573" s="21">
        <v>43410</v>
      </c>
      <c r="B4573" s="20" t="s">
        <v>770</v>
      </c>
      <c r="C4573" s="20" t="s">
        <v>771</v>
      </c>
      <c r="D4573" s="20" t="s">
        <v>759</v>
      </c>
      <c r="E4573" s="20">
        <v>11880</v>
      </c>
      <c r="F4573" s="20" t="s">
        <v>1140</v>
      </c>
      <c r="G4573" s="20">
        <v>33</v>
      </c>
      <c r="H4573" s="20">
        <v>360</v>
      </c>
      <c r="I4573" s="20">
        <v>616.4</v>
      </c>
      <c r="J4573" s="20">
        <v>2018</v>
      </c>
      <c r="K4573" s="20">
        <v>11</v>
      </c>
      <c r="L4573" s="20">
        <v>45</v>
      </c>
    </row>
    <row r="4574" spans="1:12" x14ac:dyDescent="0.3">
      <c r="A4574" s="21">
        <v>43410</v>
      </c>
      <c r="B4574" s="20" t="s">
        <v>773</v>
      </c>
      <c r="C4574" s="20" t="s">
        <v>774</v>
      </c>
      <c r="D4574" s="20" t="s">
        <v>759</v>
      </c>
      <c r="E4574" s="20">
        <v>14400</v>
      </c>
      <c r="F4574" s="20" t="s">
        <v>821</v>
      </c>
      <c r="G4574" s="20">
        <v>40</v>
      </c>
      <c r="H4574" s="20">
        <v>360</v>
      </c>
      <c r="I4574" s="20">
        <v>881.3</v>
      </c>
      <c r="J4574" s="20">
        <v>2018</v>
      </c>
      <c r="K4574" s="20">
        <v>11</v>
      </c>
      <c r="L4574" s="20">
        <v>45</v>
      </c>
    </row>
    <row r="4575" spans="1:12" x14ac:dyDescent="0.3">
      <c r="A4575" s="21">
        <v>43409</v>
      </c>
      <c r="B4575" s="20" t="s">
        <v>826</v>
      </c>
      <c r="C4575" s="20" t="s">
        <v>827</v>
      </c>
      <c r="D4575" s="20" t="s">
        <v>759</v>
      </c>
      <c r="E4575" s="20">
        <v>16920</v>
      </c>
      <c r="F4575" s="20" t="s">
        <v>1126</v>
      </c>
      <c r="G4575" s="20">
        <v>47</v>
      </c>
      <c r="H4575" s="20">
        <v>360</v>
      </c>
      <c r="I4575" s="20">
        <v>1116.3399999999999</v>
      </c>
      <c r="J4575" s="20">
        <v>2018</v>
      </c>
      <c r="K4575" s="20">
        <v>11</v>
      </c>
      <c r="L4575" s="20">
        <v>45</v>
      </c>
    </row>
    <row r="4576" spans="1:12" x14ac:dyDescent="0.3">
      <c r="A4576" s="21">
        <v>43409</v>
      </c>
      <c r="B4576" s="20" t="s">
        <v>757</v>
      </c>
      <c r="C4576" s="20" t="s">
        <v>758</v>
      </c>
      <c r="D4576" s="20" t="s">
        <v>759</v>
      </c>
      <c r="E4576" s="20">
        <v>12240</v>
      </c>
      <c r="F4576" s="20" t="s">
        <v>822</v>
      </c>
      <c r="G4576" s="20">
        <v>34</v>
      </c>
      <c r="H4576" s="20">
        <v>360</v>
      </c>
      <c r="I4576" s="20">
        <v>762.85</v>
      </c>
      <c r="J4576" s="20">
        <v>2018</v>
      </c>
      <c r="K4576" s="20">
        <v>11</v>
      </c>
      <c r="L4576" s="20">
        <v>45</v>
      </c>
    </row>
    <row r="4577" spans="1:12" x14ac:dyDescent="0.3">
      <c r="A4577" s="21">
        <v>43409</v>
      </c>
      <c r="B4577" s="20" t="s">
        <v>761</v>
      </c>
      <c r="C4577" s="20" t="s">
        <v>762</v>
      </c>
      <c r="D4577" s="20" t="s">
        <v>759</v>
      </c>
      <c r="E4577" s="20">
        <v>10080</v>
      </c>
      <c r="F4577" s="20" t="s">
        <v>823</v>
      </c>
      <c r="G4577" s="20">
        <v>28</v>
      </c>
      <c r="H4577" s="20">
        <v>360</v>
      </c>
      <c r="I4577" s="20">
        <v>656.9</v>
      </c>
      <c r="J4577" s="20">
        <v>2018</v>
      </c>
      <c r="K4577" s="20">
        <v>11</v>
      </c>
      <c r="L4577" s="20">
        <v>45</v>
      </c>
    </row>
    <row r="4578" spans="1:12" x14ac:dyDescent="0.3">
      <c r="A4578" s="21">
        <v>43409</v>
      </c>
      <c r="B4578" s="20" t="s">
        <v>764</v>
      </c>
      <c r="C4578" s="20" t="s">
        <v>765</v>
      </c>
      <c r="D4578" s="20" t="s">
        <v>759</v>
      </c>
      <c r="E4578" s="20">
        <v>9360</v>
      </c>
      <c r="F4578" s="20" t="s">
        <v>824</v>
      </c>
      <c r="G4578" s="20">
        <v>26</v>
      </c>
      <c r="H4578" s="20">
        <v>360</v>
      </c>
      <c r="I4578" s="20">
        <v>609.85</v>
      </c>
      <c r="J4578" s="20">
        <v>2018</v>
      </c>
      <c r="K4578" s="20">
        <v>11</v>
      </c>
      <c r="L4578" s="20">
        <v>45</v>
      </c>
    </row>
    <row r="4579" spans="1:12" x14ac:dyDescent="0.3">
      <c r="A4579" s="21">
        <v>43409</v>
      </c>
      <c r="B4579" s="20" t="s">
        <v>767</v>
      </c>
      <c r="C4579" s="20" t="s">
        <v>768</v>
      </c>
      <c r="D4579" s="20" t="s">
        <v>759</v>
      </c>
      <c r="E4579" s="20">
        <v>8640</v>
      </c>
      <c r="F4579" s="20" t="s">
        <v>812</v>
      </c>
      <c r="G4579" s="20">
        <v>24</v>
      </c>
      <c r="H4579" s="20">
        <v>360</v>
      </c>
      <c r="I4579" s="20">
        <v>554.4</v>
      </c>
      <c r="J4579" s="20">
        <v>2018</v>
      </c>
      <c r="K4579" s="20">
        <v>11</v>
      </c>
      <c r="L4579" s="20">
        <v>45</v>
      </c>
    </row>
    <row r="4580" spans="1:12" x14ac:dyDescent="0.3">
      <c r="A4580" s="21">
        <v>43409</v>
      </c>
      <c r="B4580" s="20" t="s">
        <v>770</v>
      </c>
      <c r="C4580" s="20" t="s">
        <v>771</v>
      </c>
      <c r="D4580" s="20" t="s">
        <v>759</v>
      </c>
      <c r="E4580" s="20">
        <v>10080</v>
      </c>
      <c r="F4580" s="20" t="s">
        <v>810</v>
      </c>
      <c r="G4580" s="20">
        <v>28</v>
      </c>
      <c r="H4580" s="20">
        <v>360</v>
      </c>
      <c r="I4580" s="20">
        <v>516.54999999999995</v>
      </c>
      <c r="J4580" s="20">
        <v>2018</v>
      </c>
      <c r="K4580" s="20">
        <v>11</v>
      </c>
      <c r="L4580" s="20">
        <v>45</v>
      </c>
    </row>
    <row r="4581" spans="1:12" x14ac:dyDescent="0.3">
      <c r="A4581" s="21">
        <v>43409</v>
      </c>
      <c r="B4581" s="20" t="s">
        <v>773</v>
      </c>
      <c r="C4581" s="20" t="s">
        <v>774</v>
      </c>
      <c r="D4581" s="20" t="s">
        <v>759</v>
      </c>
      <c r="E4581" s="20">
        <v>13680</v>
      </c>
      <c r="F4581" s="20" t="s">
        <v>825</v>
      </c>
      <c r="G4581" s="20">
        <v>38</v>
      </c>
      <c r="H4581" s="20">
        <v>360</v>
      </c>
      <c r="I4581" s="20">
        <v>835.3</v>
      </c>
      <c r="J4581" s="20">
        <v>2018</v>
      </c>
      <c r="K4581" s="20">
        <v>11</v>
      </c>
      <c r="L4581" s="20">
        <v>45</v>
      </c>
    </row>
    <row r="4582" spans="1:12" x14ac:dyDescent="0.3">
      <c r="A4582" s="21">
        <v>43409</v>
      </c>
      <c r="B4582" s="20" t="s">
        <v>757</v>
      </c>
      <c r="C4582" s="20" t="s">
        <v>758</v>
      </c>
      <c r="D4582" s="20" t="s">
        <v>759</v>
      </c>
      <c r="E4582" s="20">
        <v>13680</v>
      </c>
      <c r="F4582" s="20" t="s">
        <v>822</v>
      </c>
      <c r="G4582" s="20">
        <v>38</v>
      </c>
      <c r="H4582" s="20">
        <v>360</v>
      </c>
      <c r="I4582" s="20">
        <v>847.55</v>
      </c>
      <c r="J4582" s="20">
        <v>2018</v>
      </c>
      <c r="K4582" s="20">
        <v>11</v>
      </c>
      <c r="L4582" s="20">
        <v>45</v>
      </c>
    </row>
    <row r="4583" spans="1:12" x14ac:dyDescent="0.3">
      <c r="A4583" s="21">
        <v>43409</v>
      </c>
      <c r="B4583" s="20" t="s">
        <v>761</v>
      </c>
      <c r="C4583" s="20" t="s">
        <v>762</v>
      </c>
      <c r="D4583" s="20" t="s">
        <v>759</v>
      </c>
      <c r="E4583" s="20">
        <v>12240</v>
      </c>
      <c r="F4583" s="20" t="s">
        <v>823</v>
      </c>
      <c r="G4583" s="20">
        <v>34</v>
      </c>
      <c r="H4583" s="20">
        <v>360</v>
      </c>
      <c r="I4583" s="20">
        <v>794.15</v>
      </c>
      <c r="J4583" s="20">
        <v>2018</v>
      </c>
      <c r="K4583" s="20">
        <v>11</v>
      </c>
      <c r="L4583" s="20">
        <v>45</v>
      </c>
    </row>
    <row r="4584" spans="1:12" x14ac:dyDescent="0.3">
      <c r="A4584" s="21">
        <v>43409</v>
      </c>
      <c r="B4584" s="20" t="s">
        <v>764</v>
      </c>
      <c r="C4584" s="20" t="s">
        <v>765</v>
      </c>
      <c r="D4584" s="20" t="s">
        <v>759</v>
      </c>
      <c r="E4584" s="20">
        <v>10440</v>
      </c>
      <c r="F4584" s="20" t="s">
        <v>824</v>
      </c>
      <c r="G4584" s="20">
        <v>29</v>
      </c>
      <c r="H4584" s="20">
        <v>360</v>
      </c>
      <c r="I4584" s="20">
        <v>677.65</v>
      </c>
      <c r="J4584" s="20">
        <v>2018</v>
      </c>
      <c r="K4584" s="20">
        <v>11</v>
      </c>
      <c r="L4584" s="20">
        <v>45</v>
      </c>
    </row>
    <row r="4585" spans="1:12" x14ac:dyDescent="0.3">
      <c r="A4585" s="21">
        <v>43409</v>
      </c>
      <c r="B4585" s="20" t="s">
        <v>767</v>
      </c>
      <c r="C4585" s="20" t="s">
        <v>768</v>
      </c>
      <c r="D4585" s="20" t="s">
        <v>759</v>
      </c>
      <c r="E4585" s="20">
        <v>8280</v>
      </c>
      <c r="F4585" s="20" t="s">
        <v>812</v>
      </c>
      <c r="G4585" s="20">
        <v>23</v>
      </c>
      <c r="H4585" s="20">
        <v>360</v>
      </c>
      <c r="I4585" s="20">
        <v>534.35</v>
      </c>
      <c r="J4585" s="20">
        <v>2018</v>
      </c>
      <c r="K4585" s="20">
        <v>11</v>
      </c>
      <c r="L4585" s="20">
        <v>45</v>
      </c>
    </row>
    <row r="4586" spans="1:12" x14ac:dyDescent="0.3">
      <c r="A4586" s="21">
        <v>43409</v>
      </c>
      <c r="B4586" s="20" t="s">
        <v>770</v>
      </c>
      <c r="C4586" s="20" t="s">
        <v>771</v>
      </c>
      <c r="D4586" s="20" t="s">
        <v>759</v>
      </c>
      <c r="E4586" s="20">
        <v>10440</v>
      </c>
      <c r="F4586" s="20" t="s">
        <v>810</v>
      </c>
      <c r="G4586" s="20">
        <v>29</v>
      </c>
      <c r="H4586" s="20">
        <v>360</v>
      </c>
      <c r="I4586" s="20">
        <v>546.63</v>
      </c>
      <c r="J4586" s="20">
        <v>2018</v>
      </c>
      <c r="K4586" s="20">
        <v>11</v>
      </c>
      <c r="L4586" s="20">
        <v>45</v>
      </c>
    </row>
    <row r="4587" spans="1:12" x14ac:dyDescent="0.3">
      <c r="A4587" s="21">
        <v>43409</v>
      </c>
      <c r="B4587" s="20" t="s">
        <v>773</v>
      </c>
      <c r="C4587" s="20" t="s">
        <v>774</v>
      </c>
      <c r="D4587" s="20" t="s">
        <v>759</v>
      </c>
      <c r="E4587" s="20">
        <v>14040</v>
      </c>
      <c r="F4587" s="20" t="s">
        <v>825</v>
      </c>
      <c r="G4587" s="20">
        <v>39</v>
      </c>
      <c r="H4587" s="20">
        <v>360</v>
      </c>
      <c r="I4587" s="20">
        <v>854.2</v>
      </c>
      <c r="J4587" s="20">
        <v>2018</v>
      </c>
      <c r="K4587" s="20">
        <v>11</v>
      </c>
      <c r="L4587" s="20">
        <v>45</v>
      </c>
    </row>
    <row r="4588" spans="1:12" x14ac:dyDescent="0.3">
      <c r="A4588" s="21">
        <v>43409</v>
      </c>
      <c r="B4588" s="20" t="s">
        <v>757</v>
      </c>
      <c r="C4588" s="20" t="s">
        <v>758</v>
      </c>
      <c r="D4588" s="20" t="s">
        <v>759</v>
      </c>
      <c r="E4588" s="20">
        <v>12960</v>
      </c>
      <c r="F4588" s="20" t="s">
        <v>822</v>
      </c>
      <c r="G4588" s="20">
        <v>36</v>
      </c>
      <c r="H4588" s="20">
        <v>360</v>
      </c>
      <c r="I4588" s="20">
        <v>803.8</v>
      </c>
      <c r="J4588" s="20">
        <v>2018</v>
      </c>
      <c r="K4588" s="20">
        <v>11</v>
      </c>
      <c r="L4588" s="20">
        <v>45</v>
      </c>
    </row>
    <row r="4589" spans="1:12" x14ac:dyDescent="0.3">
      <c r="A4589" s="21">
        <v>43409</v>
      </c>
      <c r="B4589" s="20" t="s">
        <v>761</v>
      </c>
      <c r="C4589" s="20" t="s">
        <v>762</v>
      </c>
      <c r="D4589" s="20" t="s">
        <v>759</v>
      </c>
      <c r="E4589" s="20">
        <v>12240</v>
      </c>
      <c r="F4589" s="20" t="s">
        <v>823</v>
      </c>
      <c r="G4589" s="20">
        <v>34</v>
      </c>
      <c r="H4589" s="20">
        <v>360</v>
      </c>
      <c r="I4589" s="20">
        <v>807.94</v>
      </c>
      <c r="J4589" s="20">
        <v>2018</v>
      </c>
      <c r="K4589" s="20">
        <v>11</v>
      </c>
      <c r="L4589" s="20">
        <v>45</v>
      </c>
    </row>
    <row r="4590" spans="1:12" x14ac:dyDescent="0.3">
      <c r="A4590" s="21">
        <v>43409</v>
      </c>
      <c r="B4590" s="20" t="s">
        <v>764</v>
      </c>
      <c r="C4590" s="20" t="s">
        <v>765</v>
      </c>
      <c r="D4590" s="20" t="s">
        <v>759</v>
      </c>
      <c r="E4590" s="20">
        <v>11160</v>
      </c>
      <c r="F4590" s="20" t="s">
        <v>824</v>
      </c>
      <c r="G4590" s="20">
        <v>31</v>
      </c>
      <c r="H4590" s="20">
        <v>360</v>
      </c>
      <c r="I4590" s="20">
        <v>718.55</v>
      </c>
      <c r="J4590" s="20">
        <v>2018</v>
      </c>
      <c r="K4590" s="20">
        <v>11</v>
      </c>
      <c r="L4590" s="20">
        <v>45</v>
      </c>
    </row>
    <row r="4591" spans="1:12" x14ac:dyDescent="0.3">
      <c r="A4591" s="21">
        <v>43409</v>
      </c>
      <c r="B4591" s="20" t="s">
        <v>767</v>
      </c>
      <c r="C4591" s="20" t="s">
        <v>768</v>
      </c>
      <c r="D4591" s="20" t="s">
        <v>759</v>
      </c>
      <c r="E4591" s="20">
        <v>9720</v>
      </c>
      <c r="F4591" s="20" t="s">
        <v>812</v>
      </c>
      <c r="G4591" s="20">
        <v>27</v>
      </c>
      <c r="H4591" s="20">
        <v>360</v>
      </c>
      <c r="I4591" s="20">
        <v>625.79999999999995</v>
      </c>
      <c r="J4591" s="20">
        <v>2018</v>
      </c>
      <c r="K4591" s="20">
        <v>11</v>
      </c>
      <c r="L4591" s="20">
        <v>45</v>
      </c>
    </row>
    <row r="4592" spans="1:12" x14ac:dyDescent="0.3">
      <c r="A4592" s="21">
        <v>43409</v>
      </c>
      <c r="B4592" s="20" t="s">
        <v>770</v>
      </c>
      <c r="C4592" s="20" t="s">
        <v>771</v>
      </c>
      <c r="D4592" s="20" t="s">
        <v>759</v>
      </c>
      <c r="E4592" s="20">
        <v>9360</v>
      </c>
      <c r="F4592" s="20" t="s">
        <v>810</v>
      </c>
      <c r="G4592" s="20">
        <v>26</v>
      </c>
      <c r="H4592" s="20">
        <v>360</v>
      </c>
      <c r="I4592" s="20">
        <v>466.65</v>
      </c>
      <c r="J4592" s="20">
        <v>2018</v>
      </c>
      <c r="K4592" s="20">
        <v>11</v>
      </c>
      <c r="L4592" s="20">
        <v>45</v>
      </c>
    </row>
    <row r="4593" spans="1:12" x14ac:dyDescent="0.3">
      <c r="A4593" s="21">
        <v>43409</v>
      </c>
      <c r="B4593" s="20" t="s">
        <v>773</v>
      </c>
      <c r="C4593" s="20" t="s">
        <v>774</v>
      </c>
      <c r="D4593" s="20" t="s">
        <v>759</v>
      </c>
      <c r="E4593" s="20">
        <v>14400</v>
      </c>
      <c r="F4593" s="20" t="s">
        <v>825</v>
      </c>
      <c r="G4593" s="20">
        <v>40</v>
      </c>
      <c r="H4593" s="20">
        <v>360</v>
      </c>
      <c r="I4593" s="20">
        <v>864.95</v>
      </c>
      <c r="J4593" s="20">
        <v>2018</v>
      </c>
      <c r="K4593" s="20">
        <v>11</v>
      </c>
      <c r="L4593" s="20">
        <v>45</v>
      </c>
    </row>
    <row r="4594" spans="1:12" x14ac:dyDescent="0.3">
      <c r="A4594" s="21">
        <v>43405</v>
      </c>
      <c r="B4594" s="20" t="s">
        <v>826</v>
      </c>
      <c r="C4594" s="20" t="s">
        <v>827</v>
      </c>
      <c r="D4594" s="20" t="s">
        <v>759</v>
      </c>
      <c r="E4594" s="20">
        <v>5400</v>
      </c>
      <c r="F4594" s="20" t="s">
        <v>1126</v>
      </c>
      <c r="G4594" s="20">
        <v>15</v>
      </c>
      <c r="H4594" s="20">
        <v>360</v>
      </c>
      <c r="I4594" s="20">
        <v>359.41</v>
      </c>
      <c r="J4594" s="20">
        <v>2018</v>
      </c>
      <c r="K4594" s="20">
        <v>11</v>
      </c>
      <c r="L4594" s="20">
        <v>44</v>
      </c>
    </row>
    <row r="4595" spans="1:12" x14ac:dyDescent="0.3">
      <c r="A4595" s="21">
        <v>43405</v>
      </c>
      <c r="B4595" s="20" t="s">
        <v>757</v>
      </c>
      <c r="C4595" s="20" t="s">
        <v>758</v>
      </c>
      <c r="D4595" s="20" t="s">
        <v>759</v>
      </c>
      <c r="E4595" s="20">
        <v>13320</v>
      </c>
      <c r="F4595" s="20" t="s">
        <v>822</v>
      </c>
      <c r="G4595" s="20">
        <v>37</v>
      </c>
      <c r="H4595" s="20">
        <v>360</v>
      </c>
      <c r="I4595" s="20">
        <v>832.75</v>
      </c>
      <c r="J4595" s="20">
        <v>2018</v>
      </c>
      <c r="K4595" s="20">
        <v>11</v>
      </c>
      <c r="L4595" s="20">
        <v>44</v>
      </c>
    </row>
    <row r="4596" spans="1:12" x14ac:dyDescent="0.3">
      <c r="A4596" s="21">
        <v>43405</v>
      </c>
      <c r="B4596" s="20" t="s">
        <v>761</v>
      </c>
      <c r="C4596" s="20" t="s">
        <v>762</v>
      </c>
      <c r="D4596" s="20" t="s">
        <v>759</v>
      </c>
      <c r="E4596" s="20">
        <v>12240</v>
      </c>
      <c r="F4596" s="20" t="s">
        <v>823</v>
      </c>
      <c r="G4596" s="20">
        <v>34</v>
      </c>
      <c r="H4596" s="20">
        <v>360</v>
      </c>
      <c r="I4596" s="20">
        <v>808.9</v>
      </c>
      <c r="J4596" s="20">
        <v>2018</v>
      </c>
      <c r="K4596" s="20">
        <v>11</v>
      </c>
      <c r="L4596" s="20">
        <v>44</v>
      </c>
    </row>
    <row r="4597" spans="1:12" x14ac:dyDescent="0.3">
      <c r="A4597" s="21">
        <v>43405</v>
      </c>
      <c r="B4597" s="20" t="s">
        <v>764</v>
      </c>
      <c r="C4597" s="20" t="s">
        <v>765</v>
      </c>
      <c r="D4597" s="20" t="s">
        <v>759</v>
      </c>
      <c r="E4597" s="20">
        <v>10800</v>
      </c>
      <c r="F4597" s="20" t="s">
        <v>824</v>
      </c>
      <c r="G4597" s="20">
        <v>30</v>
      </c>
      <c r="H4597" s="20">
        <v>360</v>
      </c>
      <c r="I4597" s="20">
        <v>697.82</v>
      </c>
      <c r="J4597" s="20">
        <v>2018</v>
      </c>
      <c r="K4597" s="20">
        <v>11</v>
      </c>
      <c r="L4597" s="20">
        <v>44</v>
      </c>
    </row>
    <row r="4598" spans="1:12" x14ac:dyDescent="0.3">
      <c r="A4598" s="21">
        <v>43405</v>
      </c>
      <c r="B4598" s="20" t="s">
        <v>767</v>
      </c>
      <c r="C4598" s="20" t="s">
        <v>768</v>
      </c>
      <c r="D4598" s="20" t="s">
        <v>759</v>
      </c>
      <c r="E4598" s="20">
        <v>8640</v>
      </c>
      <c r="F4598" s="20" t="s">
        <v>812</v>
      </c>
      <c r="G4598" s="20">
        <v>24</v>
      </c>
      <c r="H4598" s="20">
        <v>360</v>
      </c>
      <c r="I4598" s="20">
        <v>559.45000000000005</v>
      </c>
      <c r="J4598" s="20">
        <v>2018</v>
      </c>
      <c r="K4598" s="20">
        <v>11</v>
      </c>
      <c r="L4598" s="20">
        <v>44</v>
      </c>
    </row>
    <row r="4599" spans="1:12" x14ac:dyDescent="0.3">
      <c r="A4599" s="21">
        <v>43405</v>
      </c>
      <c r="B4599" s="20" t="s">
        <v>770</v>
      </c>
      <c r="C4599" s="20" t="s">
        <v>771</v>
      </c>
      <c r="D4599" s="20" t="s">
        <v>759</v>
      </c>
      <c r="E4599" s="20">
        <v>7920</v>
      </c>
      <c r="F4599" s="20" t="s">
        <v>810</v>
      </c>
      <c r="G4599" s="20">
        <v>22</v>
      </c>
      <c r="H4599" s="20">
        <v>360</v>
      </c>
      <c r="I4599" s="20">
        <v>393.25</v>
      </c>
      <c r="J4599" s="20">
        <v>2018</v>
      </c>
      <c r="K4599" s="20">
        <v>11</v>
      </c>
      <c r="L4599" s="20">
        <v>44</v>
      </c>
    </row>
    <row r="4600" spans="1:12" x14ac:dyDescent="0.3">
      <c r="A4600" s="21">
        <v>43405</v>
      </c>
      <c r="B4600" s="20" t="s">
        <v>773</v>
      </c>
      <c r="C4600" s="20" t="s">
        <v>774</v>
      </c>
      <c r="D4600" s="20" t="s">
        <v>759</v>
      </c>
      <c r="E4600" s="20">
        <v>14760</v>
      </c>
      <c r="F4600" s="20" t="s">
        <v>825</v>
      </c>
      <c r="G4600" s="20">
        <v>41</v>
      </c>
      <c r="H4600" s="20">
        <v>360</v>
      </c>
      <c r="I4600" s="20">
        <v>900.45</v>
      </c>
      <c r="J4600" s="20">
        <v>2018</v>
      </c>
      <c r="K4600" s="20">
        <v>11</v>
      </c>
      <c r="L4600" s="20">
        <v>44</v>
      </c>
    </row>
    <row r="4601" spans="1:12" x14ac:dyDescent="0.3">
      <c r="A4601" s="21">
        <v>43405</v>
      </c>
      <c r="B4601" s="20" t="s">
        <v>757</v>
      </c>
      <c r="C4601" s="20" t="s">
        <v>758</v>
      </c>
      <c r="D4601" s="20" t="s">
        <v>759</v>
      </c>
      <c r="E4601" s="20">
        <v>14400</v>
      </c>
      <c r="F4601" s="20" t="s">
        <v>822</v>
      </c>
      <c r="G4601" s="20">
        <v>40</v>
      </c>
      <c r="H4601" s="20">
        <v>360</v>
      </c>
      <c r="I4601" s="20">
        <v>870.5</v>
      </c>
      <c r="J4601" s="20">
        <v>2018</v>
      </c>
      <c r="K4601" s="20">
        <v>11</v>
      </c>
      <c r="L4601" s="20">
        <v>44</v>
      </c>
    </row>
    <row r="4602" spans="1:12" x14ac:dyDescent="0.3">
      <c r="A4602" s="21">
        <v>43405</v>
      </c>
      <c r="B4602" s="20" t="s">
        <v>761</v>
      </c>
      <c r="C4602" s="20" t="s">
        <v>762</v>
      </c>
      <c r="D4602" s="20" t="s">
        <v>759</v>
      </c>
      <c r="E4602" s="20">
        <v>12240</v>
      </c>
      <c r="F4602" s="20" t="s">
        <v>823</v>
      </c>
      <c r="G4602" s="20">
        <v>34</v>
      </c>
      <c r="H4602" s="20">
        <v>360</v>
      </c>
      <c r="I4602" s="20">
        <v>805.55</v>
      </c>
      <c r="J4602" s="20">
        <v>2018</v>
      </c>
      <c r="K4602" s="20">
        <v>11</v>
      </c>
      <c r="L4602" s="20">
        <v>44</v>
      </c>
    </row>
    <row r="4603" spans="1:12" x14ac:dyDescent="0.3">
      <c r="A4603" s="21">
        <v>43405</v>
      </c>
      <c r="B4603" s="20" t="s">
        <v>764</v>
      </c>
      <c r="C4603" s="20" t="s">
        <v>765</v>
      </c>
      <c r="D4603" s="20" t="s">
        <v>759</v>
      </c>
      <c r="E4603" s="20">
        <v>11520</v>
      </c>
      <c r="F4603" s="20" t="s">
        <v>824</v>
      </c>
      <c r="G4603" s="20">
        <v>32</v>
      </c>
      <c r="H4603" s="20">
        <v>360</v>
      </c>
      <c r="I4603" s="20">
        <v>738.95</v>
      </c>
      <c r="J4603" s="20">
        <v>2018</v>
      </c>
      <c r="K4603" s="20">
        <v>11</v>
      </c>
      <c r="L4603" s="20">
        <v>44</v>
      </c>
    </row>
    <row r="4604" spans="1:12" x14ac:dyDescent="0.3">
      <c r="A4604" s="21">
        <v>43405</v>
      </c>
      <c r="B4604" s="20" t="s">
        <v>767</v>
      </c>
      <c r="C4604" s="20" t="s">
        <v>768</v>
      </c>
      <c r="D4604" s="20" t="s">
        <v>759</v>
      </c>
      <c r="E4604" s="20">
        <v>8640</v>
      </c>
      <c r="F4604" s="20" t="s">
        <v>812</v>
      </c>
      <c r="G4604" s="20">
        <v>24</v>
      </c>
      <c r="H4604" s="20">
        <v>360</v>
      </c>
      <c r="I4604" s="20">
        <v>557.75</v>
      </c>
      <c r="J4604" s="20">
        <v>2018</v>
      </c>
      <c r="K4604" s="20">
        <v>11</v>
      </c>
      <c r="L4604" s="20">
        <v>44</v>
      </c>
    </row>
    <row r="4605" spans="1:12" x14ac:dyDescent="0.3">
      <c r="A4605" s="21">
        <v>43405</v>
      </c>
      <c r="B4605" s="20" t="s">
        <v>770</v>
      </c>
      <c r="C4605" s="20" t="s">
        <v>771</v>
      </c>
      <c r="D4605" s="20" t="s">
        <v>759</v>
      </c>
      <c r="E4605" s="20">
        <v>7200</v>
      </c>
      <c r="F4605" s="20" t="s">
        <v>810</v>
      </c>
      <c r="G4605" s="20">
        <v>20</v>
      </c>
      <c r="H4605" s="20">
        <v>360</v>
      </c>
      <c r="I4605" s="20">
        <v>354.65</v>
      </c>
      <c r="J4605" s="20">
        <v>2018</v>
      </c>
      <c r="K4605" s="20">
        <v>11</v>
      </c>
      <c r="L4605" s="20">
        <v>44</v>
      </c>
    </row>
    <row r="4606" spans="1:12" x14ac:dyDescent="0.3">
      <c r="A4606" s="21">
        <v>43405</v>
      </c>
      <c r="B4606" s="20" t="s">
        <v>773</v>
      </c>
      <c r="C4606" s="20" t="s">
        <v>774</v>
      </c>
      <c r="D4606" s="20" t="s">
        <v>759</v>
      </c>
      <c r="E4606" s="20">
        <v>15120</v>
      </c>
      <c r="F4606" s="20" t="s">
        <v>825</v>
      </c>
      <c r="G4606" s="20">
        <v>42</v>
      </c>
      <c r="H4606" s="20">
        <v>360</v>
      </c>
      <c r="I4606" s="20">
        <v>916.85</v>
      </c>
      <c r="J4606" s="20">
        <v>2018</v>
      </c>
      <c r="K4606" s="20">
        <v>11</v>
      </c>
      <c r="L4606" s="20">
        <v>44</v>
      </c>
    </row>
    <row r="4607" spans="1:12" x14ac:dyDescent="0.3">
      <c r="A4607" s="21">
        <v>43405</v>
      </c>
      <c r="B4607" s="20" t="s">
        <v>757</v>
      </c>
      <c r="C4607" s="20" t="s">
        <v>758</v>
      </c>
      <c r="D4607" s="20" t="s">
        <v>759</v>
      </c>
      <c r="E4607" s="20">
        <v>13680</v>
      </c>
      <c r="F4607" s="20" t="s">
        <v>822</v>
      </c>
      <c r="G4607" s="20">
        <v>38</v>
      </c>
      <c r="H4607" s="20">
        <v>360</v>
      </c>
      <c r="I4607" s="20">
        <v>826.05</v>
      </c>
      <c r="J4607" s="20">
        <v>2018</v>
      </c>
      <c r="K4607" s="20">
        <v>11</v>
      </c>
      <c r="L4607" s="20">
        <v>44</v>
      </c>
    </row>
    <row r="4608" spans="1:12" x14ac:dyDescent="0.3">
      <c r="A4608" s="21">
        <v>43405</v>
      </c>
      <c r="B4608" s="20" t="s">
        <v>761</v>
      </c>
      <c r="C4608" s="20" t="s">
        <v>762</v>
      </c>
      <c r="D4608" s="20" t="s">
        <v>759</v>
      </c>
      <c r="E4608" s="20">
        <v>12600</v>
      </c>
      <c r="F4608" s="20" t="s">
        <v>823</v>
      </c>
      <c r="G4608" s="20">
        <v>35</v>
      </c>
      <c r="H4608" s="20">
        <v>360</v>
      </c>
      <c r="I4608" s="20">
        <v>827.25</v>
      </c>
      <c r="J4608" s="20">
        <v>2018</v>
      </c>
      <c r="K4608" s="20">
        <v>11</v>
      </c>
      <c r="L4608" s="20">
        <v>44</v>
      </c>
    </row>
    <row r="4609" spans="1:12" x14ac:dyDescent="0.3">
      <c r="A4609" s="21">
        <v>43405</v>
      </c>
      <c r="B4609" s="20" t="s">
        <v>764</v>
      </c>
      <c r="C4609" s="20" t="s">
        <v>765</v>
      </c>
      <c r="D4609" s="20" t="s">
        <v>759</v>
      </c>
      <c r="E4609" s="20">
        <v>11160</v>
      </c>
      <c r="F4609" s="20" t="s">
        <v>824</v>
      </c>
      <c r="G4609" s="20">
        <v>31</v>
      </c>
      <c r="H4609" s="20">
        <v>360</v>
      </c>
      <c r="I4609" s="20">
        <v>712.6</v>
      </c>
      <c r="J4609" s="20">
        <v>2018</v>
      </c>
      <c r="K4609" s="20">
        <v>11</v>
      </c>
      <c r="L4609" s="20">
        <v>44</v>
      </c>
    </row>
    <row r="4610" spans="1:12" x14ac:dyDescent="0.3">
      <c r="A4610" s="21">
        <v>43405</v>
      </c>
      <c r="B4610" s="20" t="s">
        <v>767</v>
      </c>
      <c r="C4610" s="20" t="s">
        <v>768</v>
      </c>
      <c r="D4610" s="20" t="s">
        <v>759</v>
      </c>
      <c r="E4610" s="20">
        <v>9360</v>
      </c>
      <c r="F4610" s="20" t="s">
        <v>812</v>
      </c>
      <c r="G4610" s="20">
        <v>26</v>
      </c>
      <c r="H4610" s="20">
        <v>360</v>
      </c>
      <c r="I4610" s="20">
        <v>604.25</v>
      </c>
      <c r="J4610" s="20">
        <v>2018</v>
      </c>
      <c r="K4610" s="20">
        <v>11</v>
      </c>
      <c r="L4610" s="20">
        <v>44</v>
      </c>
    </row>
    <row r="4611" spans="1:12" x14ac:dyDescent="0.3">
      <c r="A4611" s="21">
        <v>43405</v>
      </c>
      <c r="B4611" s="20" t="s">
        <v>770</v>
      </c>
      <c r="C4611" s="20" t="s">
        <v>771</v>
      </c>
      <c r="D4611" s="20" t="s">
        <v>759</v>
      </c>
      <c r="E4611" s="20">
        <v>6840</v>
      </c>
      <c r="F4611" s="20" t="s">
        <v>810</v>
      </c>
      <c r="G4611" s="20">
        <v>19</v>
      </c>
      <c r="H4611" s="20">
        <v>360</v>
      </c>
      <c r="I4611" s="20">
        <v>336.05</v>
      </c>
      <c r="J4611" s="20">
        <v>2018</v>
      </c>
      <c r="K4611" s="20">
        <v>11</v>
      </c>
      <c r="L4611" s="20">
        <v>44</v>
      </c>
    </row>
    <row r="4612" spans="1:12" x14ac:dyDescent="0.3">
      <c r="A4612" s="21">
        <v>43405</v>
      </c>
      <c r="B4612" s="20" t="s">
        <v>773</v>
      </c>
      <c r="C4612" s="20" t="s">
        <v>774</v>
      </c>
      <c r="D4612" s="20" t="s">
        <v>759</v>
      </c>
      <c r="E4612" s="20">
        <v>14760</v>
      </c>
      <c r="F4612" s="20" t="s">
        <v>825</v>
      </c>
      <c r="G4612" s="20">
        <v>41</v>
      </c>
      <c r="H4612" s="20">
        <v>360</v>
      </c>
      <c r="I4612" s="20">
        <v>896.9</v>
      </c>
      <c r="J4612" s="20">
        <v>2018</v>
      </c>
      <c r="K4612" s="20">
        <v>11</v>
      </c>
      <c r="L4612" s="20">
        <v>44</v>
      </c>
    </row>
    <row r="4613" spans="1:12" x14ac:dyDescent="0.3">
      <c r="A4613" s="21">
        <v>43405</v>
      </c>
      <c r="B4613" s="20" t="s">
        <v>757</v>
      </c>
      <c r="C4613" s="20" t="s">
        <v>758</v>
      </c>
      <c r="D4613" s="20" t="s">
        <v>759</v>
      </c>
      <c r="E4613" s="20">
        <v>13320</v>
      </c>
      <c r="F4613" s="20" t="s">
        <v>822</v>
      </c>
      <c r="G4613" s="20">
        <v>37</v>
      </c>
      <c r="H4613" s="20">
        <v>360</v>
      </c>
      <c r="I4613" s="20">
        <v>829.8</v>
      </c>
      <c r="J4613" s="20">
        <v>2018</v>
      </c>
      <c r="K4613" s="20">
        <v>11</v>
      </c>
      <c r="L4613" s="20">
        <v>44</v>
      </c>
    </row>
    <row r="4614" spans="1:12" x14ac:dyDescent="0.3">
      <c r="A4614" s="21">
        <v>43405</v>
      </c>
      <c r="B4614" s="20" t="s">
        <v>761</v>
      </c>
      <c r="C4614" s="20" t="s">
        <v>762</v>
      </c>
      <c r="D4614" s="20" t="s">
        <v>759</v>
      </c>
      <c r="E4614" s="20">
        <v>12240</v>
      </c>
      <c r="F4614" s="20" t="s">
        <v>823</v>
      </c>
      <c r="G4614" s="20">
        <v>34</v>
      </c>
      <c r="H4614" s="20">
        <v>360</v>
      </c>
      <c r="I4614" s="20">
        <v>804.35</v>
      </c>
      <c r="J4614" s="20">
        <v>2018</v>
      </c>
      <c r="K4614" s="20">
        <v>11</v>
      </c>
      <c r="L4614" s="20">
        <v>44</v>
      </c>
    </row>
    <row r="4615" spans="1:12" x14ac:dyDescent="0.3">
      <c r="A4615" s="21">
        <v>43405</v>
      </c>
      <c r="B4615" s="20" t="s">
        <v>764</v>
      </c>
      <c r="C4615" s="20" t="s">
        <v>765</v>
      </c>
      <c r="D4615" s="20" t="s">
        <v>759</v>
      </c>
      <c r="E4615" s="20">
        <v>14760</v>
      </c>
      <c r="F4615" s="20" t="s">
        <v>824</v>
      </c>
      <c r="G4615" s="20">
        <v>41</v>
      </c>
      <c r="H4615" s="20">
        <v>360</v>
      </c>
      <c r="I4615" s="20">
        <v>937.84</v>
      </c>
      <c r="J4615" s="20">
        <v>2018</v>
      </c>
      <c r="K4615" s="20">
        <v>11</v>
      </c>
      <c r="L4615" s="20">
        <v>44</v>
      </c>
    </row>
    <row r="4616" spans="1:12" x14ac:dyDescent="0.3">
      <c r="A4616" s="21">
        <v>43405</v>
      </c>
      <c r="B4616" s="20" t="s">
        <v>767</v>
      </c>
      <c r="C4616" s="20" t="s">
        <v>768</v>
      </c>
      <c r="D4616" s="20" t="s">
        <v>759</v>
      </c>
      <c r="E4616" s="20">
        <v>8640</v>
      </c>
      <c r="F4616" s="20" t="s">
        <v>812</v>
      </c>
      <c r="G4616" s="20">
        <v>24</v>
      </c>
      <c r="H4616" s="20">
        <v>360</v>
      </c>
      <c r="I4616" s="20">
        <v>558.4</v>
      </c>
      <c r="J4616" s="20">
        <v>2018</v>
      </c>
      <c r="K4616" s="20">
        <v>11</v>
      </c>
      <c r="L4616" s="20">
        <v>44</v>
      </c>
    </row>
    <row r="4617" spans="1:12" x14ac:dyDescent="0.3">
      <c r="A4617" s="21">
        <v>43405</v>
      </c>
      <c r="B4617" s="20" t="s">
        <v>770</v>
      </c>
      <c r="C4617" s="20" t="s">
        <v>771</v>
      </c>
      <c r="D4617" s="20" t="s">
        <v>759</v>
      </c>
      <c r="E4617" s="20">
        <v>7920</v>
      </c>
      <c r="F4617" s="20" t="s">
        <v>810</v>
      </c>
      <c r="G4617" s="20">
        <v>22</v>
      </c>
      <c r="H4617" s="20">
        <v>360</v>
      </c>
      <c r="I4617" s="20">
        <v>384.8</v>
      </c>
      <c r="J4617" s="20">
        <v>2018</v>
      </c>
      <c r="K4617" s="20">
        <v>11</v>
      </c>
      <c r="L4617" s="20">
        <v>44</v>
      </c>
    </row>
    <row r="4618" spans="1:12" x14ac:dyDescent="0.3">
      <c r="A4618" s="21">
        <v>43405</v>
      </c>
      <c r="B4618" s="20" t="s">
        <v>773</v>
      </c>
      <c r="C4618" s="20" t="s">
        <v>774</v>
      </c>
      <c r="D4618" s="20" t="s">
        <v>759</v>
      </c>
      <c r="E4618" s="20">
        <v>16200</v>
      </c>
      <c r="F4618" s="20" t="s">
        <v>825</v>
      </c>
      <c r="G4618" s="20">
        <v>45</v>
      </c>
      <c r="H4618" s="20">
        <v>360</v>
      </c>
      <c r="I4618" s="20">
        <v>986.65</v>
      </c>
      <c r="J4618" s="20">
        <v>2018</v>
      </c>
      <c r="K4618" s="20">
        <v>11</v>
      </c>
      <c r="L4618" s="20">
        <v>44</v>
      </c>
    </row>
    <row r="4619" spans="1:12" x14ac:dyDescent="0.3">
      <c r="A4619" s="21">
        <v>43402</v>
      </c>
      <c r="B4619" s="20" t="s">
        <v>826</v>
      </c>
      <c r="C4619" s="20" t="s">
        <v>827</v>
      </c>
      <c r="D4619" s="20" t="s">
        <v>759</v>
      </c>
      <c r="E4619" s="20">
        <v>9360</v>
      </c>
      <c r="F4619" s="20" t="s">
        <v>828</v>
      </c>
      <c r="G4619" s="20">
        <v>26</v>
      </c>
      <c r="H4619" s="20">
        <v>360</v>
      </c>
      <c r="I4619" s="20">
        <v>631.53</v>
      </c>
      <c r="J4619" s="20">
        <v>2018</v>
      </c>
      <c r="K4619" s="20">
        <v>10</v>
      </c>
      <c r="L4619" s="20">
        <v>44</v>
      </c>
    </row>
    <row r="4620" spans="1:12" x14ac:dyDescent="0.3">
      <c r="A4620" s="21">
        <v>43402</v>
      </c>
      <c r="B4620" s="20" t="s">
        <v>757</v>
      </c>
      <c r="C4620" s="20" t="s">
        <v>758</v>
      </c>
      <c r="D4620" s="20" t="s">
        <v>759</v>
      </c>
      <c r="E4620" s="20">
        <v>13680</v>
      </c>
      <c r="F4620" s="20" t="s">
        <v>829</v>
      </c>
      <c r="G4620" s="20">
        <v>38</v>
      </c>
      <c r="H4620" s="20">
        <v>360</v>
      </c>
      <c r="I4620" s="20">
        <v>850.55</v>
      </c>
      <c r="J4620" s="20">
        <v>2018</v>
      </c>
      <c r="K4620" s="20">
        <v>10</v>
      </c>
      <c r="L4620" s="20">
        <v>44</v>
      </c>
    </row>
    <row r="4621" spans="1:12" x14ac:dyDescent="0.3">
      <c r="A4621" s="21">
        <v>43402</v>
      </c>
      <c r="B4621" s="20" t="s">
        <v>761</v>
      </c>
      <c r="C4621" s="20" t="s">
        <v>762</v>
      </c>
      <c r="D4621" s="20" t="s">
        <v>759</v>
      </c>
      <c r="E4621" s="20">
        <v>12240</v>
      </c>
      <c r="F4621" s="20" t="s">
        <v>830</v>
      </c>
      <c r="G4621" s="20">
        <v>34</v>
      </c>
      <c r="H4621" s="20">
        <v>360</v>
      </c>
      <c r="I4621" s="20">
        <v>803.5</v>
      </c>
      <c r="J4621" s="20">
        <v>2018</v>
      </c>
      <c r="K4621" s="20">
        <v>10</v>
      </c>
      <c r="L4621" s="20">
        <v>44</v>
      </c>
    </row>
    <row r="4622" spans="1:12" x14ac:dyDescent="0.3">
      <c r="A4622" s="21">
        <v>43402</v>
      </c>
      <c r="B4622" s="20" t="s">
        <v>764</v>
      </c>
      <c r="C4622" s="20" t="s">
        <v>765</v>
      </c>
      <c r="D4622" s="20" t="s">
        <v>759</v>
      </c>
      <c r="E4622" s="20">
        <v>7200</v>
      </c>
      <c r="F4622" s="20" t="s">
        <v>831</v>
      </c>
      <c r="G4622" s="20">
        <v>20</v>
      </c>
      <c r="H4622" s="20">
        <v>360</v>
      </c>
      <c r="I4622" s="20">
        <v>467.6</v>
      </c>
      <c r="J4622" s="20">
        <v>2018</v>
      </c>
      <c r="K4622" s="20">
        <v>10</v>
      </c>
      <c r="L4622" s="20">
        <v>44</v>
      </c>
    </row>
    <row r="4623" spans="1:12" x14ac:dyDescent="0.3">
      <c r="A4623" s="21">
        <v>43402</v>
      </c>
      <c r="B4623" s="20" t="s">
        <v>767</v>
      </c>
      <c r="C4623" s="20" t="s">
        <v>768</v>
      </c>
      <c r="D4623" s="20" t="s">
        <v>759</v>
      </c>
      <c r="E4623" s="20">
        <v>7200</v>
      </c>
      <c r="F4623" s="20" t="s">
        <v>834</v>
      </c>
      <c r="G4623" s="20">
        <v>20</v>
      </c>
      <c r="H4623" s="20">
        <v>360</v>
      </c>
      <c r="I4623" s="20">
        <v>469.75</v>
      </c>
      <c r="J4623" s="20">
        <v>2018</v>
      </c>
      <c r="K4623" s="20">
        <v>10</v>
      </c>
      <c r="L4623" s="20">
        <v>44</v>
      </c>
    </row>
    <row r="4624" spans="1:12" x14ac:dyDescent="0.3">
      <c r="A4624" s="21">
        <v>43402</v>
      </c>
      <c r="B4624" s="20" t="s">
        <v>770</v>
      </c>
      <c r="C4624" s="20" t="s">
        <v>771</v>
      </c>
      <c r="D4624" s="20" t="s">
        <v>759</v>
      </c>
      <c r="E4624" s="20">
        <v>5760</v>
      </c>
      <c r="F4624" s="20" t="s">
        <v>840</v>
      </c>
      <c r="G4624" s="20">
        <v>16</v>
      </c>
      <c r="H4624" s="20">
        <v>360</v>
      </c>
      <c r="I4624" s="20">
        <v>278.5</v>
      </c>
      <c r="J4624" s="20">
        <v>2018</v>
      </c>
      <c r="K4624" s="20">
        <v>10</v>
      </c>
      <c r="L4624" s="20">
        <v>44</v>
      </c>
    </row>
    <row r="4625" spans="1:12" x14ac:dyDescent="0.3">
      <c r="A4625" s="21">
        <v>43402</v>
      </c>
      <c r="B4625" s="20" t="s">
        <v>773</v>
      </c>
      <c r="C4625" s="20" t="s">
        <v>774</v>
      </c>
      <c r="D4625" s="20" t="s">
        <v>759</v>
      </c>
      <c r="E4625" s="20">
        <v>12600</v>
      </c>
      <c r="F4625" s="20" t="s">
        <v>832</v>
      </c>
      <c r="G4625" s="20">
        <v>35</v>
      </c>
      <c r="H4625" s="20">
        <v>360</v>
      </c>
      <c r="I4625" s="20">
        <v>772.4</v>
      </c>
      <c r="J4625" s="20">
        <v>2018</v>
      </c>
      <c r="K4625" s="20">
        <v>10</v>
      </c>
      <c r="L4625" s="20">
        <v>44</v>
      </c>
    </row>
    <row r="4626" spans="1:12" x14ac:dyDescent="0.3">
      <c r="A4626" s="21">
        <v>43400</v>
      </c>
      <c r="B4626" s="20" t="s">
        <v>826</v>
      </c>
      <c r="C4626" s="20" t="s">
        <v>827</v>
      </c>
      <c r="D4626" s="20" t="s">
        <v>759</v>
      </c>
      <c r="E4626" s="20">
        <v>4680</v>
      </c>
      <c r="F4626" s="20" t="s">
        <v>828</v>
      </c>
      <c r="G4626" s="20">
        <v>13</v>
      </c>
      <c r="H4626" s="20">
        <v>360</v>
      </c>
      <c r="I4626" s="20">
        <v>292.79000000000002</v>
      </c>
      <c r="J4626" s="20">
        <v>2018</v>
      </c>
      <c r="K4626" s="20">
        <v>10</v>
      </c>
      <c r="L4626" s="20">
        <v>43</v>
      </c>
    </row>
    <row r="4627" spans="1:12" x14ac:dyDescent="0.3">
      <c r="A4627" s="21">
        <v>43400</v>
      </c>
      <c r="B4627" s="20" t="s">
        <v>757</v>
      </c>
      <c r="C4627" s="20" t="s">
        <v>758</v>
      </c>
      <c r="D4627" s="20" t="s">
        <v>759</v>
      </c>
      <c r="E4627" s="20">
        <v>13320</v>
      </c>
      <c r="F4627" s="20" t="s">
        <v>829</v>
      </c>
      <c r="G4627" s="20">
        <v>37</v>
      </c>
      <c r="H4627" s="20">
        <v>360</v>
      </c>
      <c r="I4627" s="20">
        <v>834</v>
      </c>
      <c r="J4627" s="20">
        <v>2018</v>
      </c>
      <c r="K4627" s="20">
        <v>10</v>
      </c>
      <c r="L4627" s="20">
        <v>43</v>
      </c>
    </row>
    <row r="4628" spans="1:12" x14ac:dyDescent="0.3">
      <c r="A4628" s="21">
        <v>43400</v>
      </c>
      <c r="B4628" s="20" t="s">
        <v>761</v>
      </c>
      <c r="C4628" s="20" t="s">
        <v>762</v>
      </c>
      <c r="D4628" s="20" t="s">
        <v>759</v>
      </c>
      <c r="E4628" s="20">
        <v>11520</v>
      </c>
      <c r="F4628" s="20" t="s">
        <v>830</v>
      </c>
      <c r="G4628" s="20">
        <v>32</v>
      </c>
      <c r="H4628" s="20">
        <v>360</v>
      </c>
      <c r="I4628" s="20">
        <v>760.65</v>
      </c>
      <c r="J4628" s="20">
        <v>2018</v>
      </c>
      <c r="K4628" s="20">
        <v>10</v>
      </c>
      <c r="L4628" s="20">
        <v>43</v>
      </c>
    </row>
    <row r="4629" spans="1:12" x14ac:dyDescent="0.3">
      <c r="A4629" s="21">
        <v>43400</v>
      </c>
      <c r="B4629" s="20" t="s">
        <v>764</v>
      </c>
      <c r="C4629" s="20" t="s">
        <v>765</v>
      </c>
      <c r="D4629" s="20" t="s">
        <v>759</v>
      </c>
      <c r="E4629" s="20">
        <v>11880</v>
      </c>
      <c r="F4629" s="20" t="s">
        <v>831</v>
      </c>
      <c r="G4629" s="20">
        <v>33</v>
      </c>
      <c r="H4629" s="20">
        <v>360</v>
      </c>
      <c r="I4629" s="20">
        <v>771.65</v>
      </c>
      <c r="J4629" s="20">
        <v>2018</v>
      </c>
      <c r="K4629" s="20">
        <v>10</v>
      </c>
      <c r="L4629" s="20">
        <v>43</v>
      </c>
    </row>
    <row r="4630" spans="1:12" x14ac:dyDescent="0.3">
      <c r="A4630" s="21">
        <v>43400</v>
      </c>
      <c r="B4630" s="20" t="s">
        <v>767</v>
      </c>
      <c r="C4630" s="20" t="s">
        <v>768</v>
      </c>
      <c r="D4630" s="20" t="s">
        <v>759</v>
      </c>
      <c r="E4630" s="20">
        <v>9360</v>
      </c>
      <c r="F4630" s="20" t="s">
        <v>834</v>
      </c>
      <c r="G4630" s="20">
        <v>26</v>
      </c>
      <c r="H4630" s="20">
        <v>360</v>
      </c>
      <c r="I4630" s="20">
        <v>612.29999999999995</v>
      </c>
      <c r="J4630" s="20">
        <v>2018</v>
      </c>
      <c r="K4630" s="20">
        <v>10</v>
      </c>
      <c r="L4630" s="20">
        <v>43</v>
      </c>
    </row>
    <row r="4631" spans="1:12" x14ac:dyDescent="0.3">
      <c r="A4631" s="21">
        <v>43400</v>
      </c>
      <c r="B4631" s="20" t="s">
        <v>770</v>
      </c>
      <c r="C4631" s="20" t="s">
        <v>771</v>
      </c>
      <c r="D4631" s="20" t="s">
        <v>759</v>
      </c>
      <c r="E4631" s="20">
        <v>6480</v>
      </c>
      <c r="F4631" s="20" t="s">
        <v>840</v>
      </c>
      <c r="G4631" s="20">
        <v>18</v>
      </c>
      <c r="H4631" s="20">
        <v>360</v>
      </c>
      <c r="I4631" s="20">
        <v>305.14999999999998</v>
      </c>
      <c r="J4631" s="20">
        <v>2018</v>
      </c>
      <c r="K4631" s="20">
        <v>10</v>
      </c>
      <c r="L4631" s="20">
        <v>43</v>
      </c>
    </row>
    <row r="4632" spans="1:12" x14ac:dyDescent="0.3">
      <c r="A4632" s="21">
        <v>43400</v>
      </c>
      <c r="B4632" s="20" t="s">
        <v>773</v>
      </c>
      <c r="C4632" s="20" t="s">
        <v>774</v>
      </c>
      <c r="D4632" s="20" t="s">
        <v>759</v>
      </c>
      <c r="E4632" s="20">
        <v>14760</v>
      </c>
      <c r="F4632" s="20" t="s">
        <v>832</v>
      </c>
      <c r="G4632" s="20">
        <v>41</v>
      </c>
      <c r="H4632" s="20">
        <v>360</v>
      </c>
      <c r="I4632" s="20">
        <v>910.2</v>
      </c>
      <c r="J4632" s="20">
        <v>2018</v>
      </c>
      <c r="K4632" s="20">
        <v>10</v>
      </c>
      <c r="L4632" s="20">
        <v>43</v>
      </c>
    </row>
    <row r="4633" spans="1:12" x14ac:dyDescent="0.3">
      <c r="A4633" s="21">
        <v>43400</v>
      </c>
      <c r="B4633" s="20" t="s">
        <v>757</v>
      </c>
      <c r="C4633" s="20" t="s">
        <v>758</v>
      </c>
      <c r="D4633" s="20" t="s">
        <v>759</v>
      </c>
      <c r="E4633" s="20">
        <v>13680</v>
      </c>
      <c r="F4633" s="20" t="s">
        <v>829</v>
      </c>
      <c r="G4633" s="20">
        <v>38</v>
      </c>
      <c r="H4633" s="20">
        <v>360</v>
      </c>
      <c r="I4633" s="20">
        <v>859.95</v>
      </c>
      <c r="J4633" s="20">
        <v>2018</v>
      </c>
      <c r="K4633" s="20">
        <v>10</v>
      </c>
      <c r="L4633" s="20">
        <v>43</v>
      </c>
    </row>
    <row r="4634" spans="1:12" x14ac:dyDescent="0.3">
      <c r="A4634" s="21">
        <v>43400</v>
      </c>
      <c r="B4634" s="20" t="s">
        <v>761</v>
      </c>
      <c r="C4634" s="20" t="s">
        <v>762</v>
      </c>
      <c r="D4634" s="20" t="s">
        <v>759</v>
      </c>
      <c r="E4634" s="20">
        <v>12240</v>
      </c>
      <c r="F4634" s="20" t="s">
        <v>830</v>
      </c>
      <c r="G4634" s="20">
        <v>34</v>
      </c>
      <c r="H4634" s="20">
        <v>360</v>
      </c>
      <c r="I4634" s="20">
        <v>807.09</v>
      </c>
      <c r="J4634" s="20">
        <v>2018</v>
      </c>
      <c r="K4634" s="20">
        <v>10</v>
      </c>
      <c r="L4634" s="20">
        <v>43</v>
      </c>
    </row>
    <row r="4635" spans="1:12" x14ac:dyDescent="0.3">
      <c r="A4635" s="21">
        <v>43400</v>
      </c>
      <c r="B4635" s="20" t="s">
        <v>764</v>
      </c>
      <c r="C4635" s="20" t="s">
        <v>765</v>
      </c>
      <c r="D4635" s="20" t="s">
        <v>759</v>
      </c>
      <c r="E4635" s="20">
        <v>10800</v>
      </c>
      <c r="F4635" s="20" t="s">
        <v>831</v>
      </c>
      <c r="G4635" s="20">
        <v>30</v>
      </c>
      <c r="H4635" s="20">
        <v>360</v>
      </c>
      <c r="I4635" s="20">
        <v>706</v>
      </c>
      <c r="J4635" s="20">
        <v>2018</v>
      </c>
      <c r="K4635" s="20">
        <v>10</v>
      </c>
      <c r="L4635" s="20">
        <v>43</v>
      </c>
    </row>
    <row r="4636" spans="1:12" x14ac:dyDescent="0.3">
      <c r="A4636" s="21">
        <v>43400</v>
      </c>
      <c r="B4636" s="20" t="s">
        <v>767</v>
      </c>
      <c r="C4636" s="20" t="s">
        <v>768</v>
      </c>
      <c r="D4636" s="20" t="s">
        <v>759</v>
      </c>
      <c r="E4636" s="20">
        <v>9360</v>
      </c>
      <c r="F4636" s="20" t="s">
        <v>834</v>
      </c>
      <c r="G4636" s="20">
        <v>26</v>
      </c>
      <c r="H4636" s="20">
        <v>360</v>
      </c>
      <c r="I4636" s="20">
        <v>610.54999999999995</v>
      </c>
      <c r="J4636" s="20">
        <v>2018</v>
      </c>
      <c r="K4636" s="20">
        <v>10</v>
      </c>
      <c r="L4636" s="20">
        <v>43</v>
      </c>
    </row>
    <row r="4637" spans="1:12" x14ac:dyDescent="0.3">
      <c r="A4637" s="21">
        <v>43400</v>
      </c>
      <c r="B4637" s="20" t="s">
        <v>770</v>
      </c>
      <c r="C4637" s="20" t="s">
        <v>771</v>
      </c>
      <c r="D4637" s="20" t="s">
        <v>759</v>
      </c>
      <c r="E4637" s="20">
        <v>3600</v>
      </c>
      <c r="F4637" s="20" t="s">
        <v>840</v>
      </c>
      <c r="G4637" s="20">
        <v>10</v>
      </c>
      <c r="H4637" s="20">
        <v>360</v>
      </c>
      <c r="I4637" s="20">
        <v>171.35</v>
      </c>
      <c r="J4637" s="20">
        <v>2018</v>
      </c>
      <c r="K4637" s="20">
        <v>10</v>
      </c>
      <c r="L4637" s="20">
        <v>43</v>
      </c>
    </row>
    <row r="4638" spans="1:12" x14ac:dyDescent="0.3">
      <c r="A4638" s="21">
        <v>43400</v>
      </c>
      <c r="B4638" s="20" t="s">
        <v>773</v>
      </c>
      <c r="C4638" s="20" t="s">
        <v>774</v>
      </c>
      <c r="D4638" s="20" t="s">
        <v>759</v>
      </c>
      <c r="E4638" s="20">
        <v>14400</v>
      </c>
      <c r="F4638" s="20" t="s">
        <v>832</v>
      </c>
      <c r="G4638" s="20">
        <v>40</v>
      </c>
      <c r="H4638" s="20">
        <v>360</v>
      </c>
      <c r="I4638" s="20">
        <v>895.35</v>
      </c>
      <c r="J4638" s="20">
        <v>2018</v>
      </c>
      <c r="K4638" s="20">
        <v>10</v>
      </c>
      <c r="L4638" s="20">
        <v>43</v>
      </c>
    </row>
    <row r="4639" spans="1:12" x14ac:dyDescent="0.3">
      <c r="A4639" s="21">
        <v>43400</v>
      </c>
      <c r="B4639" s="20" t="s">
        <v>757</v>
      </c>
      <c r="C4639" s="20" t="s">
        <v>758</v>
      </c>
      <c r="D4639" s="20" t="s">
        <v>759</v>
      </c>
      <c r="E4639" s="20">
        <v>13320</v>
      </c>
      <c r="F4639" s="20" t="s">
        <v>829</v>
      </c>
      <c r="G4639" s="20">
        <v>37</v>
      </c>
      <c r="H4639" s="20">
        <v>360</v>
      </c>
      <c r="I4639" s="20">
        <v>838.15</v>
      </c>
      <c r="J4639" s="20">
        <v>2018</v>
      </c>
      <c r="K4639" s="20">
        <v>10</v>
      </c>
      <c r="L4639" s="20">
        <v>43</v>
      </c>
    </row>
    <row r="4640" spans="1:12" x14ac:dyDescent="0.3">
      <c r="A4640" s="21">
        <v>43400</v>
      </c>
      <c r="B4640" s="20" t="s">
        <v>761</v>
      </c>
      <c r="C4640" s="20" t="s">
        <v>762</v>
      </c>
      <c r="D4640" s="20" t="s">
        <v>759</v>
      </c>
      <c r="E4640" s="20">
        <v>11880</v>
      </c>
      <c r="F4640" s="20" t="s">
        <v>830</v>
      </c>
      <c r="G4640" s="20">
        <v>33</v>
      </c>
      <c r="H4640" s="20">
        <v>360</v>
      </c>
      <c r="I4640" s="20">
        <v>782.15</v>
      </c>
      <c r="J4640" s="20">
        <v>2018</v>
      </c>
      <c r="K4640" s="20">
        <v>10</v>
      </c>
      <c r="L4640" s="20">
        <v>43</v>
      </c>
    </row>
    <row r="4641" spans="1:12" x14ac:dyDescent="0.3">
      <c r="A4641" s="21">
        <v>43400</v>
      </c>
      <c r="B4641" s="20" t="s">
        <v>764</v>
      </c>
      <c r="C4641" s="20" t="s">
        <v>765</v>
      </c>
      <c r="D4641" s="20" t="s">
        <v>759</v>
      </c>
      <c r="E4641" s="20">
        <v>10800</v>
      </c>
      <c r="F4641" s="20" t="s">
        <v>831</v>
      </c>
      <c r="G4641" s="20">
        <v>30</v>
      </c>
      <c r="H4641" s="20">
        <v>360</v>
      </c>
      <c r="I4641" s="20">
        <v>705</v>
      </c>
      <c r="J4641" s="20">
        <v>2018</v>
      </c>
      <c r="K4641" s="20">
        <v>10</v>
      </c>
      <c r="L4641" s="20">
        <v>43</v>
      </c>
    </row>
    <row r="4642" spans="1:12" x14ac:dyDescent="0.3">
      <c r="A4642" s="21">
        <v>43400</v>
      </c>
      <c r="B4642" s="20" t="s">
        <v>767</v>
      </c>
      <c r="C4642" s="20" t="s">
        <v>768</v>
      </c>
      <c r="D4642" s="20" t="s">
        <v>759</v>
      </c>
      <c r="E4642" s="20">
        <v>9360</v>
      </c>
      <c r="F4642" s="20" t="s">
        <v>834</v>
      </c>
      <c r="G4642" s="20">
        <v>26</v>
      </c>
      <c r="H4642" s="20">
        <v>360</v>
      </c>
      <c r="I4642" s="20">
        <v>608.1</v>
      </c>
      <c r="J4642" s="20">
        <v>2018</v>
      </c>
      <c r="K4642" s="20">
        <v>10</v>
      </c>
      <c r="L4642" s="20">
        <v>43</v>
      </c>
    </row>
    <row r="4643" spans="1:12" x14ac:dyDescent="0.3">
      <c r="A4643" s="21">
        <v>43400</v>
      </c>
      <c r="B4643" s="20" t="s">
        <v>770</v>
      </c>
      <c r="C4643" s="20" t="s">
        <v>771</v>
      </c>
      <c r="D4643" s="20" t="s">
        <v>759</v>
      </c>
      <c r="E4643" s="20">
        <v>4320</v>
      </c>
      <c r="F4643" s="20" t="s">
        <v>840</v>
      </c>
      <c r="G4643" s="20">
        <v>12</v>
      </c>
      <c r="H4643" s="20">
        <v>360</v>
      </c>
      <c r="I4643" s="20">
        <v>204.55</v>
      </c>
      <c r="J4643" s="20">
        <v>2018</v>
      </c>
      <c r="K4643" s="20">
        <v>10</v>
      </c>
      <c r="L4643" s="20">
        <v>43</v>
      </c>
    </row>
    <row r="4644" spans="1:12" x14ac:dyDescent="0.3">
      <c r="A4644" s="21">
        <v>43400</v>
      </c>
      <c r="B4644" s="20" t="s">
        <v>773</v>
      </c>
      <c r="C4644" s="20" t="s">
        <v>774</v>
      </c>
      <c r="D4644" s="20" t="s">
        <v>759</v>
      </c>
      <c r="E4644" s="20">
        <v>14760</v>
      </c>
      <c r="F4644" s="20" t="s">
        <v>832</v>
      </c>
      <c r="G4644" s="20">
        <v>41</v>
      </c>
      <c r="H4644" s="20">
        <v>360</v>
      </c>
      <c r="I4644" s="20">
        <v>921.5</v>
      </c>
      <c r="J4644" s="20">
        <v>2018</v>
      </c>
      <c r="K4644" s="20">
        <v>10</v>
      </c>
      <c r="L4644" s="20">
        <v>43</v>
      </c>
    </row>
    <row r="4645" spans="1:12" x14ac:dyDescent="0.3">
      <c r="A4645" s="21">
        <v>43398</v>
      </c>
      <c r="B4645" s="20" t="s">
        <v>826</v>
      </c>
      <c r="C4645" s="20" t="s">
        <v>827</v>
      </c>
      <c r="D4645" s="20" t="s">
        <v>759</v>
      </c>
      <c r="E4645" s="20">
        <v>7560</v>
      </c>
      <c r="F4645" s="20" t="s">
        <v>828</v>
      </c>
      <c r="G4645" s="20">
        <v>21</v>
      </c>
      <c r="H4645" s="20">
        <v>360</v>
      </c>
      <c r="I4645" s="20">
        <v>499.18</v>
      </c>
      <c r="J4645" s="20">
        <v>2018</v>
      </c>
      <c r="K4645" s="20">
        <v>10</v>
      </c>
      <c r="L4645" s="20">
        <v>43</v>
      </c>
    </row>
    <row r="4646" spans="1:12" x14ac:dyDescent="0.3">
      <c r="A4646" s="21">
        <v>43398</v>
      </c>
      <c r="B4646" s="20" t="s">
        <v>757</v>
      </c>
      <c r="C4646" s="20" t="s">
        <v>758</v>
      </c>
      <c r="D4646" s="20" t="s">
        <v>759</v>
      </c>
      <c r="E4646" s="20">
        <v>14040</v>
      </c>
      <c r="F4646" s="20" t="s">
        <v>829</v>
      </c>
      <c r="G4646" s="20">
        <v>39</v>
      </c>
      <c r="H4646" s="20">
        <v>360</v>
      </c>
      <c r="I4646" s="20">
        <v>880.86</v>
      </c>
      <c r="J4646" s="20">
        <v>2018</v>
      </c>
      <c r="K4646" s="20">
        <v>10</v>
      </c>
      <c r="L4646" s="20">
        <v>43</v>
      </c>
    </row>
    <row r="4647" spans="1:12" x14ac:dyDescent="0.3">
      <c r="A4647" s="21">
        <v>43398</v>
      </c>
      <c r="B4647" s="20" t="s">
        <v>761</v>
      </c>
      <c r="C4647" s="20" t="s">
        <v>762</v>
      </c>
      <c r="D4647" s="20" t="s">
        <v>759</v>
      </c>
      <c r="E4647" s="20">
        <v>12600</v>
      </c>
      <c r="F4647" s="20" t="s">
        <v>830</v>
      </c>
      <c r="G4647" s="20">
        <v>35</v>
      </c>
      <c r="H4647" s="20">
        <v>360</v>
      </c>
      <c r="I4647" s="20">
        <v>833.6</v>
      </c>
      <c r="J4647" s="20">
        <v>2018</v>
      </c>
      <c r="K4647" s="20">
        <v>10</v>
      </c>
      <c r="L4647" s="20">
        <v>43</v>
      </c>
    </row>
    <row r="4648" spans="1:12" x14ac:dyDescent="0.3">
      <c r="A4648" s="21">
        <v>43398</v>
      </c>
      <c r="B4648" s="20" t="s">
        <v>764</v>
      </c>
      <c r="C4648" s="20" t="s">
        <v>765</v>
      </c>
      <c r="D4648" s="20" t="s">
        <v>759</v>
      </c>
      <c r="E4648" s="20">
        <v>11520</v>
      </c>
      <c r="F4648" s="20" t="s">
        <v>831</v>
      </c>
      <c r="G4648" s="20">
        <v>32</v>
      </c>
      <c r="H4648" s="20">
        <v>360</v>
      </c>
      <c r="I4648" s="20">
        <v>750.05</v>
      </c>
      <c r="J4648" s="20">
        <v>2018</v>
      </c>
      <c r="K4648" s="20">
        <v>10</v>
      </c>
      <c r="L4648" s="20">
        <v>43</v>
      </c>
    </row>
    <row r="4649" spans="1:12" x14ac:dyDescent="0.3">
      <c r="A4649" s="21">
        <v>43398</v>
      </c>
      <c r="B4649" s="20" t="s">
        <v>767</v>
      </c>
      <c r="C4649" s="20" t="s">
        <v>768</v>
      </c>
      <c r="D4649" s="20" t="s">
        <v>759</v>
      </c>
      <c r="E4649" s="20">
        <v>8640</v>
      </c>
      <c r="F4649" s="20" t="s">
        <v>834</v>
      </c>
      <c r="G4649" s="20">
        <v>24</v>
      </c>
      <c r="H4649" s="20">
        <v>360</v>
      </c>
      <c r="I4649" s="20">
        <v>564.20000000000005</v>
      </c>
      <c r="J4649" s="20">
        <v>2018</v>
      </c>
      <c r="K4649" s="20">
        <v>10</v>
      </c>
      <c r="L4649" s="20">
        <v>43</v>
      </c>
    </row>
    <row r="4650" spans="1:12" x14ac:dyDescent="0.3">
      <c r="A4650" s="21">
        <v>43398</v>
      </c>
      <c r="B4650" s="20" t="s">
        <v>770</v>
      </c>
      <c r="C4650" s="20" t="s">
        <v>771</v>
      </c>
      <c r="D4650" s="20" t="s">
        <v>759</v>
      </c>
      <c r="E4650" s="20">
        <v>3600</v>
      </c>
      <c r="F4650" s="20" t="s">
        <v>840</v>
      </c>
      <c r="G4650" s="20">
        <v>10</v>
      </c>
      <c r="H4650" s="20">
        <v>360</v>
      </c>
      <c r="I4650" s="20">
        <v>168.9</v>
      </c>
      <c r="J4650" s="20">
        <v>2018</v>
      </c>
      <c r="K4650" s="20">
        <v>10</v>
      </c>
      <c r="L4650" s="20">
        <v>43</v>
      </c>
    </row>
    <row r="4651" spans="1:12" x14ac:dyDescent="0.3">
      <c r="A4651" s="21">
        <v>43398</v>
      </c>
      <c r="B4651" s="20" t="s">
        <v>773</v>
      </c>
      <c r="C4651" s="20" t="s">
        <v>774</v>
      </c>
      <c r="D4651" s="20" t="s">
        <v>759</v>
      </c>
      <c r="E4651" s="20">
        <v>14760</v>
      </c>
      <c r="F4651" s="20" t="s">
        <v>832</v>
      </c>
      <c r="G4651" s="20">
        <v>41</v>
      </c>
      <c r="H4651" s="20">
        <v>360</v>
      </c>
      <c r="I4651" s="20">
        <v>917.6</v>
      </c>
      <c r="J4651" s="20">
        <v>2018</v>
      </c>
      <c r="K4651" s="20">
        <v>10</v>
      </c>
      <c r="L4651" s="20">
        <v>43</v>
      </c>
    </row>
    <row r="4652" spans="1:12" x14ac:dyDescent="0.3">
      <c r="A4652" s="21">
        <v>43398</v>
      </c>
      <c r="B4652" s="20" t="s">
        <v>757</v>
      </c>
      <c r="C4652" s="20" t="s">
        <v>758</v>
      </c>
      <c r="D4652" s="20" t="s">
        <v>759</v>
      </c>
      <c r="E4652" s="20">
        <v>13320</v>
      </c>
      <c r="F4652" s="20" t="s">
        <v>829</v>
      </c>
      <c r="G4652" s="20">
        <v>37</v>
      </c>
      <c r="H4652" s="20">
        <v>360</v>
      </c>
      <c r="I4652" s="20">
        <v>830.9</v>
      </c>
      <c r="J4652" s="20">
        <v>2018</v>
      </c>
      <c r="K4652" s="20">
        <v>10</v>
      </c>
      <c r="L4652" s="20">
        <v>43</v>
      </c>
    </row>
    <row r="4653" spans="1:12" x14ac:dyDescent="0.3">
      <c r="A4653" s="21">
        <v>43398</v>
      </c>
      <c r="B4653" s="20" t="s">
        <v>761</v>
      </c>
      <c r="C4653" s="20" t="s">
        <v>762</v>
      </c>
      <c r="D4653" s="20" t="s">
        <v>759</v>
      </c>
      <c r="E4653" s="20">
        <v>12600</v>
      </c>
      <c r="F4653" s="20" t="s">
        <v>830</v>
      </c>
      <c r="G4653" s="20">
        <v>35</v>
      </c>
      <c r="H4653" s="20">
        <v>360</v>
      </c>
      <c r="I4653" s="20">
        <v>830.1</v>
      </c>
      <c r="J4653" s="20">
        <v>2018</v>
      </c>
      <c r="K4653" s="20">
        <v>10</v>
      </c>
      <c r="L4653" s="20">
        <v>43</v>
      </c>
    </row>
    <row r="4654" spans="1:12" x14ac:dyDescent="0.3">
      <c r="A4654" s="21">
        <v>43398</v>
      </c>
      <c r="B4654" s="20" t="s">
        <v>764</v>
      </c>
      <c r="C4654" s="20" t="s">
        <v>765</v>
      </c>
      <c r="D4654" s="20" t="s">
        <v>759</v>
      </c>
      <c r="E4654" s="20">
        <v>9720</v>
      </c>
      <c r="F4654" s="20" t="s">
        <v>831</v>
      </c>
      <c r="G4654" s="20">
        <v>27</v>
      </c>
      <c r="H4654" s="20">
        <v>360</v>
      </c>
      <c r="I4654" s="20">
        <v>627.01</v>
      </c>
      <c r="J4654" s="20">
        <v>2018</v>
      </c>
      <c r="K4654" s="20">
        <v>10</v>
      </c>
      <c r="L4654" s="20">
        <v>43</v>
      </c>
    </row>
    <row r="4655" spans="1:12" x14ac:dyDescent="0.3">
      <c r="A4655" s="21">
        <v>43398</v>
      </c>
      <c r="B4655" s="20" t="s">
        <v>767</v>
      </c>
      <c r="C4655" s="20" t="s">
        <v>768</v>
      </c>
      <c r="D4655" s="20" t="s">
        <v>759</v>
      </c>
      <c r="E4655" s="20">
        <v>9360</v>
      </c>
      <c r="F4655" s="20" t="s">
        <v>834</v>
      </c>
      <c r="G4655" s="20">
        <v>26</v>
      </c>
      <c r="H4655" s="20">
        <v>360</v>
      </c>
      <c r="I4655" s="20">
        <v>610</v>
      </c>
      <c r="J4655" s="20">
        <v>2018</v>
      </c>
      <c r="K4655" s="20">
        <v>10</v>
      </c>
      <c r="L4655" s="20">
        <v>43</v>
      </c>
    </row>
    <row r="4656" spans="1:12" x14ac:dyDescent="0.3">
      <c r="A4656" s="21">
        <v>43398</v>
      </c>
      <c r="B4656" s="20" t="s">
        <v>770</v>
      </c>
      <c r="C4656" s="20" t="s">
        <v>771</v>
      </c>
      <c r="D4656" s="20" t="s">
        <v>759</v>
      </c>
      <c r="E4656" s="20">
        <v>3240</v>
      </c>
      <c r="F4656" s="20" t="s">
        <v>840</v>
      </c>
      <c r="G4656" s="20">
        <v>9</v>
      </c>
      <c r="H4656" s="20">
        <v>360</v>
      </c>
      <c r="I4656" s="20">
        <v>150.21</v>
      </c>
      <c r="J4656" s="20">
        <v>2018</v>
      </c>
      <c r="K4656" s="20">
        <v>10</v>
      </c>
      <c r="L4656" s="20">
        <v>43</v>
      </c>
    </row>
    <row r="4657" spans="1:12" x14ac:dyDescent="0.3">
      <c r="A4657" s="21">
        <v>43398</v>
      </c>
      <c r="B4657" s="20" t="s">
        <v>773</v>
      </c>
      <c r="C4657" s="20" t="s">
        <v>774</v>
      </c>
      <c r="D4657" s="20" t="s">
        <v>759</v>
      </c>
      <c r="E4657" s="20">
        <v>15120</v>
      </c>
      <c r="F4657" s="20" t="s">
        <v>832</v>
      </c>
      <c r="G4657" s="20">
        <v>42</v>
      </c>
      <c r="H4657" s="20">
        <v>360</v>
      </c>
      <c r="I4657" s="20">
        <v>937.55</v>
      </c>
      <c r="J4657" s="20">
        <v>2018</v>
      </c>
      <c r="K4657" s="20">
        <v>10</v>
      </c>
      <c r="L4657" s="20">
        <v>43</v>
      </c>
    </row>
    <row r="4658" spans="1:12" x14ac:dyDescent="0.3">
      <c r="A4658" s="21">
        <v>43398</v>
      </c>
      <c r="B4658" s="20" t="s">
        <v>757</v>
      </c>
      <c r="C4658" s="20" t="s">
        <v>758</v>
      </c>
      <c r="D4658" s="20" t="s">
        <v>759</v>
      </c>
      <c r="E4658" s="20">
        <v>14760</v>
      </c>
      <c r="F4658" s="20" t="s">
        <v>829</v>
      </c>
      <c r="G4658" s="20">
        <v>41</v>
      </c>
      <c r="H4658" s="20">
        <v>360</v>
      </c>
      <c r="I4658" s="20">
        <v>921.8</v>
      </c>
      <c r="J4658" s="20">
        <v>2018</v>
      </c>
      <c r="K4658" s="20">
        <v>10</v>
      </c>
      <c r="L4658" s="20">
        <v>43</v>
      </c>
    </row>
    <row r="4659" spans="1:12" x14ac:dyDescent="0.3">
      <c r="A4659" s="21">
        <v>43398</v>
      </c>
      <c r="B4659" s="20" t="s">
        <v>761</v>
      </c>
      <c r="C4659" s="20" t="s">
        <v>762</v>
      </c>
      <c r="D4659" s="20" t="s">
        <v>759</v>
      </c>
      <c r="E4659" s="20">
        <v>13680</v>
      </c>
      <c r="F4659" s="20" t="s">
        <v>830</v>
      </c>
      <c r="G4659" s="20">
        <v>38</v>
      </c>
      <c r="H4659" s="20">
        <v>360</v>
      </c>
      <c r="I4659" s="20">
        <v>901.05</v>
      </c>
      <c r="J4659" s="20">
        <v>2018</v>
      </c>
      <c r="K4659" s="20">
        <v>10</v>
      </c>
      <c r="L4659" s="20">
        <v>43</v>
      </c>
    </row>
    <row r="4660" spans="1:12" x14ac:dyDescent="0.3">
      <c r="A4660" s="21">
        <v>43398</v>
      </c>
      <c r="B4660" s="20" t="s">
        <v>764</v>
      </c>
      <c r="C4660" s="20" t="s">
        <v>765</v>
      </c>
      <c r="D4660" s="20" t="s">
        <v>759</v>
      </c>
      <c r="E4660" s="20">
        <v>11880</v>
      </c>
      <c r="F4660" s="20" t="s">
        <v>831</v>
      </c>
      <c r="G4660" s="20">
        <v>33</v>
      </c>
      <c r="H4660" s="20">
        <v>360</v>
      </c>
      <c r="I4660" s="20">
        <v>765.5</v>
      </c>
      <c r="J4660" s="20">
        <v>2018</v>
      </c>
      <c r="K4660" s="20">
        <v>10</v>
      </c>
      <c r="L4660" s="20">
        <v>43</v>
      </c>
    </row>
    <row r="4661" spans="1:12" x14ac:dyDescent="0.3">
      <c r="A4661" s="21">
        <v>43398</v>
      </c>
      <c r="B4661" s="20" t="s">
        <v>767</v>
      </c>
      <c r="C4661" s="20" t="s">
        <v>768</v>
      </c>
      <c r="D4661" s="20" t="s">
        <v>759</v>
      </c>
      <c r="E4661" s="20">
        <v>9720</v>
      </c>
      <c r="F4661" s="20" t="s">
        <v>834</v>
      </c>
      <c r="G4661" s="20">
        <v>27</v>
      </c>
      <c r="H4661" s="20">
        <v>360</v>
      </c>
      <c r="I4661" s="20">
        <v>634.16999999999996</v>
      </c>
      <c r="J4661" s="20">
        <v>2018</v>
      </c>
      <c r="K4661" s="20">
        <v>10</v>
      </c>
      <c r="L4661" s="20">
        <v>43</v>
      </c>
    </row>
    <row r="4662" spans="1:12" x14ac:dyDescent="0.3">
      <c r="A4662" s="21">
        <v>43398</v>
      </c>
      <c r="B4662" s="20" t="s">
        <v>770</v>
      </c>
      <c r="C4662" s="20" t="s">
        <v>771</v>
      </c>
      <c r="D4662" s="20" t="s">
        <v>759</v>
      </c>
      <c r="E4662" s="20">
        <v>2880</v>
      </c>
      <c r="F4662" s="20" t="s">
        <v>840</v>
      </c>
      <c r="G4662" s="20">
        <v>8</v>
      </c>
      <c r="H4662" s="20">
        <v>360</v>
      </c>
      <c r="I4662" s="20">
        <v>130.1</v>
      </c>
      <c r="J4662" s="20">
        <v>2018</v>
      </c>
      <c r="K4662" s="20">
        <v>10</v>
      </c>
      <c r="L4662" s="20">
        <v>43</v>
      </c>
    </row>
    <row r="4663" spans="1:12" x14ac:dyDescent="0.3">
      <c r="A4663" s="21">
        <v>43398</v>
      </c>
      <c r="B4663" s="20" t="s">
        <v>773</v>
      </c>
      <c r="C4663" s="20" t="s">
        <v>774</v>
      </c>
      <c r="D4663" s="20" t="s">
        <v>759</v>
      </c>
      <c r="E4663" s="20">
        <v>14760</v>
      </c>
      <c r="F4663" s="20" t="s">
        <v>832</v>
      </c>
      <c r="G4663" s="20">
        <v>41</v>
      </c>
      <c r="H4663" s="20">
        <v>360</v>
      </c>
      <c r="I4663" s="20">
        <v>914.25</v>
      </c>
      <c r="J4663" s="20">
        <v>2018</v>
      </c>
      <c r="K4663" s="20">
        <v>10</v>
      </c>
      <c r="L4663" s="20">
        <v>43</v>
      </c>
    </row>
    <row r="4664" spans="1:12" x14ac:dyDescent="0.3">
      <c r="A4664" s="21">
        <v>43395</v>
      </c>
      <c r="B4664" s="20" t="s">
        <v>757</v>
      </c>
      <c r="C4664" s="20" t="s">
        <v>758</v>
      </c>
      <c r="D4664" s="20" t="s">
        <v>759</v>
      </c>
      <c r="E4664" s="20">
        <v>13320</v>
      </c>
      <c r="F4664" s="20" t="s">
        <v>836</v>
      </c>
      <c r="G4664" s="20">
        <v>37</v>
      </c>
      <c r="H4664" s="20">
        <v>360</v>
      </c>
      <c r="I4664" s="20">
        <v>836.35</v>
      </c>
      <c r="J4664" s="20">
        <v>2018</v>
      </c>
      <c r="K4664" s="20">
        <v>10</v>
      </c>
      <c r="L4664" s="20">
        <v>43</v>
      </c>
    </row>
    <row r="4665" spans="1:12" x14ac:dyDescent="0.3">
      <c r="A4665" s="21">
        <v>43395</v>
      </c>
      <c r="B4665" s="20" t="s">
        <v>761</v>
      </c>
      <c r="C4665" s="20" t="s">
        <v>762</v>
      </c>
      <c r="D4665" s="20" t="s">
        <v>759</v>
      </c>
      <c r="E4665" s="20">
        <v>9720</v>
      </c>
      <c r="F4665" s="20" t="s">
        <v>837</v>
      </c>
      <c r="G4665" s="20">
        <v>27</v>
      </c>
      <c r="H4665" s="20">
        <v>360</v>
      </c>
      <c r="I4665" s="20">
        <v>640.85</v>
      </c>
      <c r="J4665" s="20">
        <v>2018</v>
      </c>
      <c r="K4665" s="20">
        <v>10</v>
      </c>
      <c r="L4665" s="20">
        <v>43</v>
      </c>
    </row>
    <row r="4666" spans="1:12" x14ac:dyDescent="0.3">
      <c r="A4666" s="21">
        <v>43395</v>
      </c>
      <c r="B4666" s="20" t="s">
        <v>764</v>
      </c>
      <c r="C4666" s="20" t="s">
        <v>765</v>
      </c>
      <c r="D4666" s="20" t="s">
        <v>759</v>
      </c>
      <c r="E4666" s="20">
        <v>9360</v>
      </c>
      <c r="F4666" s="20" t="s">
        <v>838</v>
      </c>
      <c r="G4666" s="20">
        <v>26</v>
      </c>
      <c r="H4666" s="20">
        <v>360</v>
      </c>
      <c r="I4666" s="20">
        <v>603.15</v>
      </c>
      <c r="J4666" s="20">
        <v>2018</v>
      </c>
      <c r="K4666" s="20">
        <v>10</v>
      </c>
      <c r="L4666" s="20">
        <v>43</v>
      </c>
    </row>
    <row r="4667" spans="1:12" x14ac:dyDescent="0.3">
      <c r="A4667" s="21">
        <v>43395</v>
      </c>
      <c r="B4667" s="20" t="s">
        <v>767</v>
      </c>
      <c r="C4667" s="20" t="s">
        <v>768</v>
      </c>
      <c r="D4667" s="20" t="s">
        <v>759</v>
      </c>
      <c r="E4667" s="20">
        <v>7920</v>
      </c>
      <c r="F4667" s="20" t="s">
        <v>839</v>
      </c>
      <c r="G4667" s="20">
        <v>22</v>
      </c>
      <c r="H4667" s="20">
        <v>360</v>
      </c>
      <c r="I4667" s="20">
        <v>519.6</v>
      </c>
      <c r="J4667" s="20">
        <v>2018</v>
      </c>
      <c r="K4667" s="20">
        <v>10</v>
      </c>
      <c r="L4667" s="20">
        <v>43</v>
      </c>
    </row>
    <row r="4668" spans="1:12" x14ac:dyDescent="0.3">
      <c r="A4668" s="21">
        <v>43395</v>
      </c>
      <c r="B4668" s="20" t="s">
        <v>770</v>
      </c>
      <c r="C4668" s="20" t="s">
        <v>771</v>
      </c>
      <c r="D4668" s="20" t="s">
        <v>759</v>
      </c>
      <c r="E4668" s="20">
        <v>1800</v>
      </c>
      <c r="F4668" s="20" t="s">
        <v>840</v>
      </c>
      <c r="G4668" s="20">
        <v>5</v>
      </c>
      <c r="H4668" s="20">
        <v>360</v>
      </c>
      <c r="I4668" s="20">
        <v>81.25</v>
      </c>
      <c r="J4668" s="20">
        <v>2018</v>
      </c>
      <c r="K4668" s="20">
        <v>10</v>
      </c>
      <c r="L4668" s="20">
        <v>43</v>
      </c>
    </row>
    <row r="4669" spans="1:12" x14ac:dyDescent="0.3">
      <c r="A4669" s="21">
        <v>43395</v>
      </c>
      <c r="B4669" s="20" t="s">
        <v>773</v>
      </c>
      <c r="C4669" s="20" t="s">
        <v>774</v>
      </c>
      <c r="D4669" s="20" t="s">
        <v>759</v>
      </c>
      <c r="E4669" s="20">
        <v>14760</v>
      </c>
      <c r="F4669" s="20" t="s">
        <v>841</v>
      </c>
      <c r="G4669" s="20">
        <v>41</v>
      </c>
      <c r="H4669" s="20">
        <v>360</v>
      </c>
      <c r="I4669" s="20">
        <v>913.45</v>
      </c>
      <c r="J4669" s="20">
        <v>2018</v>
      </c>
      <c r="K4669" s="20">
        <v>10</v>
      </c>
      <c r="L4669" s="20">
        <v>43</v>
      </c>
    </row>
    <row r="4670" spans="1:12" x14ac:dyDescent="0.3">
      <c r="A4670" s="21">
        <v>43395</v>
      </c>
      <c r="B4670" s="20" t="s">
        <v>757</v>
      </c>
      <c r="C4670" s="20" t="s">
        <v>758</v>
      </c>
      <c r="D4670" s="20" t="s">
        <v>759</v>
      </c>
      <c r="E4670" s="20">
        <v>13320</v>
      </c>
      <c r="F4670" s="20" t="s">
        <v>836</v>
      </c>
      <c r="G4670" s="20">
        <v>37</v>
      </c>
      <c r="H4670" s="20">
        <v>360</v>
      </c>
      <c r="I4670" s="20">
        <v>834.1</v>
      </c>
      <c r="J4670" s="20">
        <v>2018</v>
      </c>
      <c r="K4670" s="20">
        <v>10</v>
      </c>
      <c r="L4670" s="20">
        <v>43</v>
      </c>
    </row>
    <row r="4671" spans="1:12" x14ac:dyDescent="0.3">
      <c r="A4671" s="21">
        <v>43395</v>
      </c>
      <c r="B4671" s="20" t="s">
        <v>761</v>
      </c>
      <c r="C4671" s="20" t="s">
        <v>762</v>
      </c>
      <c r="D4671" s="20" t="s">
        <v>759</v>
      </c>
      <c r="E4671" s="20">
        <v>11880</v>
      </c>
      <c r="F4671" s="20" t="s">
        <v>837</v>
      </c>
      <c r="G4671" s="20">
        <v>33</v>
      </c>
      <c r="H4671" s="20">
        <v>360</v>
      </c>
      <c r="I4671" s="20">
        <v>784.85</v>
      </c>
      <c r="J4671" s="20">
        <v>2018</v>
      </c>
      <c r="K4671" s="20">
        <v>10</v>
      </c>
      <c r="L4671" s="20">
        <v>43</v>
      </c>
    </row>
    <row r="4672" spans="1:12" x14ac:dyDescent="0.3">
      <c r="A4672" s="21">
        <v>43395</v>
      </c>
      <c r="B4672" s="20" t="s">
        <v>764</v>
      </c>
      <c r="C4672" s="20" t="s">
        <v>765</v>
      </c>
      <c r="D4672" s="20" t="s">
        <v>759</v>
      </c>
      <c r="E4672" s="20">
        <v>11520</v>
      </c>
      <c r="F4672" s="20" t="s">
        <v>838</v>
      </c>
      <c r="G4672" s="20">
        <v>32</v>
      </c>
      <c r="H4672" s="20">
        <v>360</v>
      </c>
      <c r="I4672" s="20">
        <v>749.2</v>
      </c>
      <c r="J4672" s="20">
        <v>2018</v>
      </c>
      <c r="K4672" s="20">
        <v>10</v>
      </c>
      <c r="L4672" s="20">
        <v>43</v>
      </c>
    </row>
    <row r="4673" spans="1:12" x14ac:dyDescent="0.3">
      <c r="A4673" s="21">
        <v>43395</v>
      </c>
      <c r="B4673" s="20" t="s">
        <v>767</v>
      </c>
      <c r="C4673" s="20" t="s">
        <v>768</v>
      </c>
      <c r="D4673" s="20" t="s">
        <v>759</v>
      </c>
      <c r="E4673" s="20">
        <v>9360</v>
      </c>
      <c r="F4673" s="20" t="s">
        <v>839</v>
      </c>
      <c r="G4673" s="20">
        <v>26</v>
      </c>
      <c r="H4673" s="20">
        <v>360</v>
      </c>
      <c r="I4673" s="20">
        <v>613.1</v>
      </c>
      <c r="J4673" s="20">
        <v>2018</v>
      </c>
      <c r="K4673" s="20">
        <v>10</v>
      </c>
      <c r="L4673" s="20">
        <v>43</v>
      </c>
    </row>
    <row r="4674" spans="1:12" x14ac:dyDescent="0.3">
      <c r="A4674" s="21">
        <v>43395</v>
      </c>
      <c r="B4674" s="20" t="s">
        <v>770</v>
      </c>
      <c r="C4674" s="20" t="s">
        <v>771</v>
      </c>
      <c r="D4674" s="20" t="s">
        <v>759</v>
      </c>
      <c r="E4674" s="20">
        <v>1800</v>
      </c>
      <c r="F4674" s="20" t="s">
        <v>840</v>
      </c>
      <c r="G4674" s="20">
        <v>5</v>
      </c>
      <c r="H4674" s="20">
        <v>360</v>
      </c>
      <c r="I4674" s="20">
        <v>80.099999999999994</v>
      </c>
      <c r="J4674" s="20">
        <v>2018</v>
      </c>
      <c r="K4674" s="20">
        <v>10</v>
      </c>
      <c r="L4674" s="20">
        <v>43</v>
      </c>
    </row>
    <row r="4675" spans="1:12" x14ac:dyDescent="0.3">
      <c r="A4675" s="21">
        <v>43395</v>
      </c>
      <c r="B4675" s="20" t="s">
        <v>773</v>
      </c>
      <c r="C4675" s="20" t="s">
        <v>774</v>
      </c>
      <c r="D4675" s="20" t="s">
        <v>759</v>
      </c>
      <c r="E4675" s="20">
        <v>14400</v>
      </c>
      <c r="F4675" s="20" t="s">
        <v>841</v>
      </c>
      <c r="G4675" s="20">
        <v>40</v>
      </c>
      <c r="H4675" s="20">
        <v>360</v>
      </c>
      <c r="I4675" s="20">
        <v>889.65</v>
      </c>
      <c r="J4675" s="20">
        <v>2018</v>
      </c>
      <c r="K4675" s="20">
        <v>10</v>
      </c>
      <c r="L4675" s="20">
        <v>43</v>
      </c>
    </row>
    <row r="4676" spans="1:12" x14ac:dyDescent="0.3">
      <c r="A4676" s="21">
        <v>43395</v>
      </c>
      <c r="B4676" s="20" t="s">
        <v>826</v>
      </c>
      <c r="C4676" s="20" t="s">
        <v>827</v>
      </c>
      <c r="D4676" s="20" t="s">
        <v>759</v>
      </c>
      <c r="E4676" s="20">
        <v>11160</v>
      </c>
      <c r="F4676" s="20" t="s">
        <v>835</v>
      </c>
      <c r="G4676" s="20">
        <v>31</v>
      </c>
      <c r="H4676" s="20">
        <v>360</v>
      </c>
      <c r="I4676" s="20">
        <v>732.22</v>
      </c>
      <c r="J4676" s="20">
        <v>2018</v>
      </c>
      <c r="K4676" s="20">
        <v>10</v>
      </c>
      <c r="L4676" s="20">
        <v>43</v>
      </c>
    </row>
    <row r="4677" spans="1:12" x14ac:dyDescent="0.3">
      <c r="A4677" s="21">
        <v>43393</v>
      </c>
      <c r="B4677" s="20" t="s">
        <v>826</v>
      </c>
      <c r="C4677" s="20" t="s">
        <v>827</v>
      </c>
      <c r="D4677" s="20" t="s">
        <v>759</v>
      </c>
      <c r="E4677" s="20">
        <v>5760</v>
      </c>
      <c r="F4677" s="20" t="s">
        <v>835</v>
      </c>
      <c r="G4677" s="20">
        <v>16</v>
      </c>
      <c r="H4677" s="20">
        <v>360</v>
      </c>
      <c r="I4677" s="20">
        <v>380.66</v>
      </c>
      <c r="J4677" s="20">
        <v>2018</v>
      </c>
      <c r="K4677" s="20">
        <v>10</v>
      </c>
      <c r="L4677" s="20">
        <v>42</v>
      </c>
    </row>
    <row r="4678" spans="1:12" x14ac:dyDescent="0.3">
      <c r="A4678" s="21">
        <v>43393</v>
      </c>
      <c r="B4678" s="20" t="s">
        <v>826</v>
      </c>
      <c r="C4678" s="20" t="s">
        <v>827</v>
      </c>
      <c r="D4678" s="20" t="s">
        <v>759</v>
      </c>
      <c r="E4678" s="20">
        <v>6480</v>
      </c>
      <c r="F4678" s="20" t="s">
        <v>835</v>
      </c>
      <c r="G4678" s="20">
        <v>18</v>
      </c>
      <c r="H4678" s="20">
        <v>360</v>
      </c>
      <c r="I4678" s="20">
        <v>433.42</v>
      </c>
      <c r="J4678" s="20">
        <v>2018</v>
      </c>
      <c r="K4678" s="20">
        <v>10</v>
      </c>
      <c r="L4678" s="20">
        <v>42</v>
      </c>
    </row>
    <row r="4679" spans="1:12" x14ac:dyDescent="0.3">
      <c r="A4679" s="21">
        <v>43393</v>
      </c>
      <c r="B4679" s="20" t="s">
        <v>757</v>
      </c>
      <c r="C4679" s="20" t="s">
        <v>758</v>
      </c>
      <c r="D4679" s="20" t="s">
        <v>759</v>
      </c>
      <c r="E4679" s="20">
        <v>13680</v>
      </c>
      <c r="F4679" s="20" t="s">
        <v>836</v>
      </c>
      <c r="G4679" s="20">
        <v>38</v>
      </c>
      <c r="H4679" s="20">
        <v>360</v>
      </c>
      <c r="I4679" s="20">
        <v>854.9</v>
      </c>
      <c r="J4679" s="20">
        <v>2018</v>
      </c>
      <c r="K4679" s="20">
        <v>10</v>
      </c>
      <c r="L4679" s="20">
        <v>42</v>
      </c>
    </row>
    <row r="4680" spans="1:12" x14ac:dyDescent="0.3">
      <c r="A4680" s="21">
        <v>43393</v>
      </c>
      <c r="B4680" s="20" t="s">
        <v>761</v>
      </c>
      <c r="C4680" s="20" t="s">
        <v>762</v>
      </c>
      <c r="D4680" s="20" t="s">
        <v>759</v>
      </c>
      <c r="E4680" s="20">
        <v>12240</v>
      </c>
      <c r="F4680" s="20" t="s">
        <v>837</v>
      </c>
      <c r="G4680" s="20">
        <v>34</v>
      </c>
      <c r="H4680" s="20">
        <v>360</v>
      </c>
      <c r="I4680" s="20">
        <v>807.44</v>
      </c>
      <c r="J4680" s="20">
        <v>2018</v>
      </c>
      <c r="K4680" s="20">
        <v>10</v>
      </c>
      <c r="L4680" s="20">
        <v>42</v>
      </c>
    </row>
    <row r="4681" spans="1:12" x14ac:dyDescent="0.3">
      <c r="A4681" s="21">
        <v>43393</v>
      </c>
      <c r="B4681" s="20" t="s">
        <v>764</v>
      </c>
      <c r="C4681" s="20" t="s">
        <v>765</v>
      </c>
      <c r="D4681" s="20" t="s">
        <v>759</v>
      </c>
      <c r="E4681" s="20">
        <v>11160</v>
      </c>
      <c r="F4681" s="20" t="s">
        <v>838</v>
      </c>
      <c r="G4681" s="20">
        <v>31</v>
      </c>
      <c r="H4681" s="20">
        <v>360</v>
      </c>
      <c r="I4681" s="20">
        <v>719</v>
      </c>
      <c r="J4681" s="20">
        <v>2018</v>
      </c>
      <c r="K4681" s="20">
        <v>10</v>
      </c>
      <c r="L4681" s="20">
        <v>42</v>
      </c>
    </row>
    <row r="4682" spans="1:12" x14ac:dyDescent="0.3">
      <c r="A4682" s="21">
        <v>43393</v>
      </c>
      <c r="B4682" s="20" t="s">
        <v>767</v>
      </c>
      <c r="C4682" s="20" t="s">
        <v>768</v>
      </c>
      <c r="D4682" s="20" t="s">
        <v>759</v>
      </c>
      <c r="E4682" s="20">
        <v>8640</v>
      </c>
      <c r="F4682" s="20" t="s">
        <v>839</v>
      </c>
      <c r="G4682" s="20">
        <v>24</v>
      </c>
      <c r="H4682" s="20">
        <v>360</v>
      </c>
      <c r="I4682" s="20">
        <v>567.04999999999995</v>
      </c>
      <c r="J4682" s="20">
        <v>2018</v>
      </c>
      <c r="K4682" s="20">
        <v>10</v>
      </c>
      <c r="L4682" s="20">
        <v>42</v>
      </c>
    </row>
    <row r="4683" spans="1:12" x14ac:dyDescent="0.3">
      <c r="A4683" s="21">
        <v>43393</v>
      </c>
      <c r="B4683" s="20" t="s">
        <v>770</v>
      </c>
      <c r="C4683" s="20" t="s">
        <v>771</v>
      </c>
      <c r="D4683" s="20" t="s">
        <v>759</v>
      </c>
      <c r="E4683" s="20">
        <v>1440</v>
      </c>
      <c r="F4683" s="20" t="s">
        <v>840</v>
      </c>
      <c r="G4683" s="20">
        <v>4</v>
      </c>
      <c r="H4683" s="20">
        <v>360</v>
      </c>
      <c r="I4683" s="20">
        <v>63.6</v>
      </c>
      <c r="J4683" s="20">
        <v>2018</v>
      </c>
      <c r="K4683" s="20">
        <v>10</v>
      </c>
      <c r="L4683" s="20">
        <v>42</v>
      </c>
    </row>
    <row r="4684" spans="1:12" x14ac:dyDescent="0.3">
      <c r="A4684" s="21">
        <v>43393</v>
      </c>
      <c r="B4684" s="20" t="s">
        <v>773</v>
      </c>
      <c r="C4684" s="20" t="s">
        <v>774</v>
      </c>
      <c r="D4684" s="20" t="s">
        <v>759</v>
      </c>
      <c r="E4684" s="20">
        <v>14760</v>
      </c>
      <c r="F4684" s="20" t="s">
        <v>841</v>
      </c>
      <c r="G4684" s="20">
        <v>41</v>
      </c>
      <c r="H4684" s="20">
        <v>360</v>
      </c>
      <c r="I4684" s="20">
        <v>911.7</v>
      </c>
      <c r="J4684" s="20">
        <v>2018</v>
      </c>
      <c r="K4684" s="20">
        <v>10</v>
      </c>
      <c r="L4684" s="20">
        <v>42</v>
      </c>
    </row>
    <row r="4685" spans="1:12" x14ac:dyDescent="0.3">
      <c r="A4685" s="21">
        <v>43393</v>
      </c>
      <c r="B4685" s="20" t="s">
        <v>757</v>
      </c>
      <c r="C4685" s="20" t="s">
        <v>758</v>
      </c>
      <c r="D4685" s="20" t="s">
        <v>759</v>
      </c>
      <c r="E4685" s="20">
        <v>14040</v>
      </c>
      <c r="F4685" s="20" t="s">
        <v>836</v>
      </c>
      <c r="G4685" s="20">
        <v>39</v>
      </c>
      <c r="H4685" s="20">
        <v>360</v>
      </c>
      <c r="I4685" s="20">
        <v>853.59</v>
      </c>
      <c r="J4685" s="20">
        <v>2018</v>
      </c>
      <c r="K4685" s="20">
        <v>10</v>
      </c>
      <c r="L4685" s="20">
        <v>42</v>
      </c>
    </row>
    <row r="4686" spans="1:12" x14ac:dyDescent="0.3">
      <c r="A4686" s="21">
        <v>43393</v>
      </c>
      <c r="B4686" s="20" t="s">
        <v>761</v>
      </c>
      <c r="C4686" s="20" t="s">
        <v>762</v>
      </c>
      <c r="D4686" s="20" t="s">
        <v>759</v>
      </c>
      <c r="E4686" s="20">
        <v>12240</v>
      </c>
      <c r="F4686" s="20" t="s">
        <v>837</v>
      </c>
      <c r="G4686" s="20">
        <v>34</v>
      </c>
      <c r="H4686" s="20">
        <v>360</v>
      </c>
      <c r="I4686" s="20">
        <v>803.7</v>
      </c>
      <c r="J4686" s="20">
        <v>2018</v>
      </c>
      <c r="K4686" s="20">
        <v>10</v>
      </c>
      <c r="L4686" s="20">
        <v>42</v>
      </c>
    </row>
    <row r="4687" spans="1:12" x14ac:dyDescent="0.3">
      <c r="A4687" s="21">
        <v>43393</v>
      </c>
      <c r="B4687" s="20" t="s">
        <v>764</v>
      </c>
      <c r="C4687" s="20" t="s">
        <v>765</v>
      </c>
      <c r="D4687" s="20" t="s">
        <v>759</v>
      </c>
      <c r="E4687" s="20">
        <v>11160</v>
      </c>
      <c r="F4687" s="20" t="s">
        <v>838</v>
      </c>
      <c r="G4687" s="20">
        <v>31</v>
      </c>
      <c r="H4687" s="20">
        <v>360</v>
      </c>
      <c r="I4687" s="20">
        <v>726.1</v>
      </c>
      <c r="J4687" s="20">
        <v>2018</v>
      </c>
      <c r="K4687" s="20">
        <v>10</v>
      </c>
      <c r="L4687" s="20">
        <v>42</v>
      </c>
    </row>
    <row r="4688" spans="1:12" x14ac:dyDescent="0.3">
      <c r="A4688" s="21">
        <v>43393</v>
      </c>
      <c r="B4688" s="20" t="s">
        <v>767</v>
      </c>
      <c r="C4688" s="20" t="s">
        <v>768</v>
      </c>
      <c r="D4688" s="20" t="s">
        <v>759</v>
      </c>
      <c r="E4688" s="20">
        <v>9360</v>
      </c>
      <c r="F4688" s="20" t="s">
        <v>839</v>
      </c>
      <c r="G4688" s="20">
        <v>26</v>
      </c>
      <c r="H4688" s="20">
        <v>360</v>
      </c>
      <c r="I4688" s="20">
        <v>610.65</v>
      </c>
      <c r="J4688" s="20">
        <v>2018</v>
      </c>
      <c r="K4688" s="20">
        <v>10</v>
      </c>
      <c r="L4688" s="20">
        <v>42</v>
      </c>
    </row>
    <row r="4689" spans="1:12" x14ac:dyDescent="0.3">
      <c r="A4689" s="21">
        <v>43393</v>
      </c>
      <c r="B4689" s="20" t="s">
        <v>770</v>
      </c>
      <c r="C4689" s="20" t="s">
        <v>771</v>
      </c>
      <c r="D4689" s="20" t="s">
        <v>759</v>
      </c>
      <c r="E4689" s="20">
        <v>1080</v>
      </c>
      <c r="F4689" s="20" t="s">
        <v>840</v>
      </c>
      <c r="G4689" s="20">
        <v>3</v>
      </c>
      <c r="H4689" s="20">
        <v>360</v>
      </c>
      <c r="I4689" s="20">
        <v>47.2</v>
      </c>
      <c r="J4689" s="20">
        <v>2018</v>
      </c>
      <c r="K4689" s="20">
        <v>10</v>
      </c>
      <c r="L4689" s="20">
        <v>42</v>
      </c>
    </row>
    <row r="4690" spans="1:12" x14ac:dyDescent="0.3">
      <c r="A4690" s="21">
        <v>43393</v>
      </c>
      <c r="B4690" s="20" t="s">
        <v>773</v>
      </c>
      <c r="C4690" s="20" t="s">
        <v>774</v>
      </c>
      <c r="D4690" s="20" t="s">
        <v>759</v>
      </c>
      <c r="E4690" s="20">
        <v>14760</v>
      </c>
      <c r="F4690" s="20" t="s">
        <v>841</v>
      </c>
      <c r="G4690" s="20">
        <v>41</v>
      </c>
      <c r="H4690" s="20">
        <v>360</v>
      </c>
      <c r="I4690" s="20">
        <v>910.9</v>
      </c>
      <c r="J4690" s="20">
        <v>2018</v>
      </c>
      <c r="K4690" s="20">
        <v>10</v>
      </c>
      <c r="L4690" s="20">
        <v>42</v>
      </c>
    </row>
    <row r="4691" spans="1:12" x14ac:dyDescent="0.3">
      <c r="A4691" s="21">
        <v>43393</v>
      </c>
      <c r="B4691" s="20" t="s">
        <v>757</v>
      </c>
      <c r="C4691" s="20" t="s">
        <v>758</v>
      </c>
      <c r="D4691" s="20" t="s">
        <v>759</v>
      </c>
      <c r="E4691" s="20">
        <v>13320</v>
      </c>
      <c r="F4691" s="20" t="s">
        <v>836</v>
      </c>
      <c r="G4691" s="20">
        <v>37</v>
      </c>
      <c r="H4691" s="20">
        <v>360</v>
      </c>
      <c r="I4691" s="20">
        <v>834.3</v>
      </c>
      <c r="J4691" s="20">
        <v>2018</v>
      </c>
      <c r="K4691" s="20">
        <v>10</v>
      </c>
      <c r="L4691" s="20">
        <v>42</v>
      </c>
    </row>
    <row r="4692" spans="1:12" x14ac:dyDescent="0.3">
      <c r="A4692" s="21">
        <v>43393</v>
      </c>
      <c r="B4692" s="20" t="s">
        <v>761</v>
      </c>
      <c r="C4692" s="20" t="s">
        <v>762</v>
      </c>
      <c r="D4692" s="20" t="s">
        <v>759</v>
      </c>
      <c r="E4692" s="20">
        <v>12600</v>
      </c>
      <c r="F4692" s="20" t="s">
        <v>837</v>
      </c>
      <c r="G4692" s="20">
        <v>35</v>
      </c>
      <c r="H4692" s="20">
        <v>360</v>
      </c>
      <c r="I4692" s="20">
        <v>832.15</v>
      </c>
      <c r="J4692" s="20">
        <v>2018</v>
      </c>
      <c r="K4692" s="20">
        <v>10</v>
      </c>
      <c r="L4692" s="20">
        <v>42</v>
      </c>
    </row>
    <row r="4693" spans="1:12" x14ac:dyDescent="0.3">
      <c r="A4693" s="21">
        <v>43393</v>
      </c>
      <c r="B4693" s="20" t="s">
        <v>764</v>
      </c>
      <c r="C4693" s="20" t="s">
        <v>765</v>
      </c>
      <c r="D4693" s="20" t="s">
        <v>759</v>
      </c>
      <c r="E4693" s="20">
        <v>11520</v>
      </c>
      <c r="F4693" s="20" t="s">
        <v>838</v>
      </c>
      <c r="G4693" s="20">
        <v>32</v>
      </c>
      <c r="H4693" s="20">
        <v>360</v>
      </c>
      <c r="I4693" s="20">
        <v>750.45</v>
      </c>
      <c r="J4693" s="20">
        <v>2018</v>
      </c>
      <c r="K4693" s="20">
        <v>10</v>
      </c>
      <c r="L4693" s="20">
        <v>42</v>
      </c>
    </row>
    <row r="4694" spans="1:12" x14ac:dyDescent="0.3">
      <c r="A4694" s="21">
        <v>43393</v>
      </c>
      <c r="B4694" s="20" t="s">
        <v>767</v>
      </c>
      <c r="C4694" s="20" t="s">
        <v>768</v>
      </c>
      <c r="D4694" s="20" t="s">
        <v>759</v>
      </c>
      <c r="E4694" s="20">
        <v>9360</v>
      </c>
      <c r="F4694" s="20" t="s">
        <v>839</v>
      </c>
      <c r="G4694" s="20">
        <v>26</v>
      </c>
      <c r="H4694" s="20">
        <v>360</v>
      </c>
      <c r="I4694" s="20">
        <v>614.29999999999995</v>
      </c>
      <c r="J4694" s="20">
        <v>2018</v>
      </c>
      <c r="K4694" s="20">
        <v>10</v>
      </c>
      <c r="L4694" s="20">
        <v>42</v>
      </c>
    </row>
    <row r="4695" spans="1:12" x14ac:dyDescent="0.3">
      <c r="A4695" s="21">
        <v>43393</v>
      </c>
      <c r="B4695" s="20" t="s">
        <v>770</v>
      </c>
      <c r="C4695" s="20" t="s">
        <v>771</v>
      </c>
      <c r="D4695" s="20" t="s">
        <v>759</v>
      </c>
      <c r="E4695" s="20">
        <v>1800</v>
      </c>
      <c r="F4695" s="20" t="s">
        <v>840</v>
      </c>
      <c r="G4695" s="20">
        <v>5</v>
      </c>
      <c r="H4695" s="20">
        <v>360</v>
      </c>
      <c r="I4695" s="20">
        <v>75.900000000000006</v>
      </c>
      <c r="J4695" s="20">
        <v>2018</v>
      </c>
      <c r="K4695" s="20">
        <v>10</v>
      </c>
      <c r="L4695" s="20">
        <v>42</v>
      </c>
    </row>
    <row r="4696" spans="1:12" x14ac:dyDescent="0.3">
      <c r="A4696" s="21">
        <v>43393</v>
      </c>
      <c r="B4696" s="20" t="s">
        <v>773</v>
      </c>
      <c r="C4696" s="20" t="s">
        <v>774</v>
      </c>
      <c r="D4696" s="20" t="s">
        <v>759</v>
      </c>
      <c r="E4696" s="20">
        <v>14400</v>
      </c>
      <c r="F4696" s="20" t="s">
        <v>841</v>
      </c>
      <c r="G4696" s="20">
        <v>40</v>
      </c>
      <c r="H4696" s="20">
        <v>360</v>
      </c>
      <c r="I4696" s="20">
        <v>893.05</v>
      </c>
      <c r="J4696" s="20">
        <v>2018</v>
      </c>
      <c r="K4696" s="20">
        <v>10</v>
      </c>
      <c r="L4696" s="20">
        <v>42</v>
      </c>
    </row>
    <row r="4697" spans="1:12" x14ac:dyDescent="0.3">
      <c r="A4697" s="21">
        <v>43390</v>
      </c>
      <c r="B4697" s="20" t="s">
        <v>757</v>
      </c>
      <c r="C4697" s="20" t="s">
        <v>758</v>
      </c>
      <c r="D4697" s="20" t="s">
        <v>759</v>
      </c>
      <c r="E4697" s="20">
        <v>14400</v>
      </c>
      <c r="F4697" s="20" t="s">
        <v>836</v>
      </c>
      <c r="G4697" s="20">
        <v>40</v>
      </c>
      <c r="H4697" s="20">
        <v>360</v>
      </c>
      <c r="I4697" s="20">
        <v>894.2</v>
      </c>
      <c r="J4697" s="20">
        <v>2018</v>
      </c>
      <c r="K4697" s="20">
        <v>10</v>
      </c>
      <c r="L4697" s="20">
        <v>42</v>
      </c>
    </row>
    <row r="4698" spans="1:12" x14ac:dyDescent="0.3">
      <c r="A4698" s="21">
        <v>43390</v>
      </c>
      <c r="B4698" s="20" t="s">
        <v>761</v>
      </c>
      <c r="C4698" s="20" t="s">
        <v>762</v>
      </c>
      <c r="D4698" s="20" t="s">
        <v>759</v>
      </c>
      <c r="E4698" s="20">
        <v>12240</v>
      </c>
      <c r="F4698" s="20" t="s">
        <v>837</v>
      </c>
      <c r="G4698" s="20">
        <v>34</v>
      </c>
      <c r="H4698" s="20">
        <v>360</v>
      </c>
      <c r="I4698" s="20">
        <v>803.78</v>
      </c>
      <c r="J4698" s="20">
        <v>2018</v>
      </c>
      <c r="K4698" s="20">
        <v>10</v>
      </c>
      <c r="L4698" s="20">
        <v>42</v>
      </c>
    </row>
    <row r="4699" spans="1:12" x14ac:dyDescent="0.3">
      <c r="A4699" s="21">
        <v>43390</v>
      </c>
      <c r="B4699" s="20" t="s">
        <v>764</v>
      </c>
      <c r="C4699" s="20" t="s">
        <v>765</v>
      </c>
      <c r="D4699" s="20" t="s">
        <v>759</v>
      </c>
      <c r="E4699" s="20">
        <v>11880</v>
      </c>
      <c r="F4699" s="20" t="s">
        <v>838</v>
      </c>
      <c r="G4699" s="20">
        <v>33</v>
      </c>
      <c r="H4699" s="20">
        <v>360</v>
      </c>
      <c r="I4699" s="20">
        <v>767.13</v>
      </c>
      <c r="J4699" s="20">
        <v>2018</v>
      </c>
      <c r="K4699" s="20">
        <v>10</v>
      </c>
      <c r="L4699" s="20">
        <v>42</v>
      </c>
    </row>
    <row r="4700" spans="1:12" x14ac:dyDescent="0.3">
      <c r="A4700" s="21">
        <v>43390</v>
      </c>
      <c r="B4700" s="20" t="s">
        <v>767</v>
      </c>
      <c r="C4700" s="20" t="s">
        <v>768</v>
      </c>
      <c r="D4700" s="20" t="s">
        <v>759</v>
      </c>
      <c r="E4700" s="20">
        <v>8640</v>
      </c>
      <c r="F4700" s="20" t="s">
        <v>839</v>
      </c>
      <c r="G4700" s="20">
        <v>24</v>
      </c>
      <c r="H4700" s="20">
        <v>360</v>
      </c>
      <c r="I4700" s="20">
        <v>565.75</v>
      </c>
      <c r="J4700" s="20">
        <v>2018</v>
      </c>
      <c r="K4700" s="20">
        <v>10</v>
      </c>
      <c r="L4700" s="20">
        <v>42</v>
      </c>
    </row>
    <row r="4701" spans="1:12" x14ac:dyDescent="0.3">
      <c r="A4701" s="21">
        <v>43390</v>
      </c>
      <c r="B4701" s="20" t="s">
        <v>773</v>
      </c>
      <c r="C4701" s="20" t="s">
        <v>774</v>
      </c>
      <c r="D4701" s="20" t="s">
        <v>759</v>
      </c>
      <c r="E4701" s="20">
        <v>14760</v>
      </c>
      <c r="F4701" s="20" t="s">
        <v>841</v>
      </c>
      <c r="G4701" s="20">
        <v>41</v>
      </c>
      <c r="H4701" s="20">
        <v>360</v>
      </c>
      <c r="I4701" s="20">
        <v>904.75</v>
      </c>
      <c r="J4701" s="20">
        <v>2018</v>
      </c>
      <c r="K4701" s="20">
        <v>10</v>
      </c>
      <c r="L4701" s="20">
        <v>42</v>
      </c>
    </row>
    <row r="4702" spans="1:12" x14ac:dyDescent="0.3">
      <c r="A4702" s="21">
        <v>43390</v>
      </c>
      <c r="B4702" s="20" t="s">
        <v>757</v>
      </c>
      <c r="C4702" s="20" t="s">
        <v>758</v>
      </c>
      <c r="D4702" s="20" t="s">
        <v>759</v>
      </c>
      <c r="E4702" s="20">
        <v>13680</v>
      </c>
      <c r="F4702" s="20" t="s">
        <v>836</v>
      </c>
      <c r="G4702" s="20">
        <v>38</v>
      </c>
      <c r="H4702" s="20">
        <v>360</v>
      </c>
      <c r="I4702" s="20">
        <v>842.08</v>
      </c>
      <c r="J4702" s="20">
        <v>2018</v>
      </c>
      <c r="K4702" s="20">
        <v>10</v>
      </c>
      <c r="L4702" s="20">
        <v>42</v>
      </c>
    </row>
    <row r="4703" spans="1:12" x14ac:dyDescent="0.3">
      <c r="A4703" s="21">
        <v>43390</v>
      </c>
      <c r="B4703" s="20" t="s">
        <v>761</v>
      </c>
      <c r="C4703" s="20" t="s">
        <v>762</v>
      </c>
      <c r="D4703" s="20" t="s">
        <v>759</v>
      </c>
      <c r="E4703" s="20">
        <v>14400</v>
      </c>
      <c r="F4703" s="20" t="s">
        <v>837</v>
      </c>
      <c r="G4703" s="20">
        <v>40</v>
      </c>
      <c r="H4703" s="20">
        <v>360</v>
      </c>
      <c r="I4703" s="20">
        <v>936.2</v>
      </c>
      <c r="J4703" s="20">
        <v>2018</v>
      </c>
      <c r="K4703" s="20">
        <v>10</v>
      </c>
      <c r="L4703" s="20">
        <v>42</v>
      </c>
    </row>
    <row r="4704" spans="1:12" x14ac:dyDescent="0.3">
      <c r="A4704" s="21">
        <v>43390</v>
      </c>
      <c r="B4704" s="20" t="s">
        <v>764</v>
      </c>
      <c r="C4704" s="20" t="s">
        <v>765</v>
      </c>
      <c r="D4704" s="20" t="s">
        <v>759</v>
      </c>
      <c r="E4704" s="20">
        <v>11160</v>
      </c>
      <c r="F4704" s="20" t="s">
        <v>838</v>
      </c>
      <c r="G4704" s="20">
        <v>31</v>
      </c>
      <c r="H4704" s="20">
        <v>360</v>
      </c>
      <c r="I4704" s="20">
        <v>713.4</v>
      </c>
      <c r="J4704" s="20">
        <v>2018</v>
      </c>
      <c r="K4704" s="20">
        <v>10</v>
      </c>
      <c r="L4704" s="20">
        <v>42</v>
      </c>
    </row>
    <row r="4705" spans="1:12" x14ac:dyDescent="0.3">
      <c r="A4705" s="21">
        <v>43390</v>
      </c>
      <c r="B4705" s="20" t="s">
        <v>767</v>
      </c>
      <c r="C4705" s="20" t="s">
        <v>768</v>
      </c>
      <c r="D4705" s="20" t="s">
        <v>759</v>
      </c>
      <c r="E4705" s="20">
        <v>10080</v>
      </c>
      <c r="F4705" s="20" t="s">
        <v>839</v>
      </c>
      <c r="G4705" s="20">
        <v>28</v>
      </c>
      <c r="H4705" s="20">
        <v>360</v>
      </c>
      <c r="I4705" s="20">
        <v>656.15</v>
      </c>
      <c r="J4705" s="20">
        <v>2018</v>
      </c>
      <c r="K4705" s="20">
        <v>10</v>
      </c>
      <c r="L4705" s="20">
        <v>42</v>
      </c>
    </row>
    <row r="4706" spans="1:12" x14ac:dyDescent="0.3">
      <c r="A4706" s="21">
        <v>43390</v>
      </c>
      <c r="B4706" s="20" t="s">
        <v>773</v>
      </c>
      <c r="C4706" s="20" t="s">
        <v>774</v>
      </c>
      <c r="D4706" s="20" t="s">
        <v>759</v>
      </c>
      <c r="E4706" s="20">
        <v>15120</v>
      </c>
      <c r="F4706" s="20" t="s">
        <v>841</v>
      </c>
      <c r="G4706" s="20">
        <v>42</v>
      </c>
      <c r="H4706" s="20">
        <v>360</v>
      </c>
      <c r="I4706" s="20">
        <v>919.05</v>
      </c>
      <c r="J4706" s="20">
        <v>2018</v>
      </c>
      <c r="K4706" s="20">
        <v>10</v>
      </c>
      <c r="L4706" s="20">
        <v>42</v>
      </c>
    </row>
    <row r="4707" spans="1:12" x14ac:dyDescent="0.3">
      <c r="A4707" s="21">
        <v>43388</v>
      </c>
      <c r="B4707" s="20" t="s">
        <v>826</v>
      </c>
      <c r="C4707" s="20" t="s">
        <v>827</v>
      </c>
      <c r="D4707" s="20" t="s">
        <v>759</v>
      </c>
      <c r="E4707" s="20">
        <v>9720</v>
      </c>
      <c r="F4707" s="20" t="s">
        <v>842</v>
      </c>
      <c r="G4707" s="20">
        <v>27</v>
      </c>
      <c r="H4707" s="20">
        <v>360</v>
      </c>
      <c r="I4707" s="20">
        <v>627.05999999999995</v>
      </c>
      <c r="J4707" s="20">
        <v>2018</v>
      </c>
      <c r="K4707" s="20">
        <v>10</v>
      </c>
      <c r="L4707" s="20">
        <v>42</v>
      </c>
    </row>
    <row r="4708" spans="1:12" x14ac:dyDescent="0.3">
      <c r="A4708" s="21">
        <v>43388</v>
      </c>
      <c r="B4708" s="20" t="s">
        <v>757</v>
      </c>
      <c r="C4708" s="20" t="s">
        <v>758</v>
      </c>
      <c r="D4708" s="20" t="s">
        <v>759</v>
      </c>
      <c r="E4708" s="20">
        <v>13320</v>
      </c>
      <c r="F4708" s="20" t="s">
        <v>843</v>
      </c>
      <c r="G4708" s="20">
        <v>37</v>
      </c>
      <c r="H4708" s="20">
        <v>360</v>
      </c>
      <c r="I4708" s="20">
        <v>812.2</v>
      </c>
      <c r="J4708" s="20">
        <v>2018</v>
      </c>
      <c r="K4708" s="20">
        <v>10</v>
      </c>
      <c r="L4708" s="20">
        <v>42</v>
      </c>
    </row>
    <row r="4709" spans="1:12" x14ac:dyDescent="0.3">
      <c r="A4709" s="21">
        <v>43388</v>
      </c>
      <c r="B4709" s="20" t="s">
        <v>761</v>
      </c>
      <c r="C4709" s="20" t="s">
        <v>762</v>
      </c>
      <c r="D4709" s="20" t="s">
        <v>759</v>
      </c>
      <c r="E4709" s="20">
        <v>8640</v>
      </c>
      <c r="F4709" s="20" t="s">
        <v>844</v>
      </c>
      <c r="G4709" s="20">
        <v>24</v>
      </c>
      <c r="H4709" s="20">
        <v>360</v>
      </c>
      <c r="I4709" s="20">
        <v>560.4</v>
      </c>
      <c r="J4709" s="20">
        <v>2018</v>
      </c>
      <c r="K4709" s="20">
        <v>10</v>
      </c>
      <c r="L4709" s="20">
        <v>42</v>
      </c>
    </row>
    <row r="4710" spans="1:12" x14ac:dyDescent="0.3">
      <c r="A4710" s="21">
        <v>43388</v>
      </c>
      <c r="B4710" s="20" t="s">
        <v>764</v>
      </c>
      <c r="C4710" s="20" t="s">
        <v>765</v>
      </c>
      <c r="D4710" s="20" t="s">
        <v>759</v>
      </c>
      <c r="E4710" s="20">
        <v>10080</v>
      </c>
      <c r="F4710" s="20" t="s">
        <v>845</v>
      </c>
      <c r="G4710" s="20">
        <v>28</v>
      </c>
      <c r="H4710" s="20">
        <v>360</v>
      </c>
      <c r="I4710" s="20">
        <v>644.6</v>
      </c>
      <c r="J4710" s="20">
        <v>2018</v>
      </c>
      <c r="K4710" s="20">
        <v>10</v>
      </c>
      <c r="L4710" s="20">
        <v>42</v>
      </c>
    </row>
    <row r="4711" spans="1:12" x14ac:dyDescent="0.3">
      <c r="A4711" s="21">
        <v>43388</v>
      </c>
      <c r="B4711" s="20" t="s">
        <v>767</v>
      </c>
      <c r="C4711" s="20" t="s">
        <v>768</v>
      </c>
      <c r="D4711" s="20" t="s">
        <v>759</v>
      </c>
      <c r="E4711" s="20">
        <v>7920</v>
      </c>
      <c r="F4711" s="20" t="s">
        <v>846</v>
      </c>
      <c r="G4711" s="20">
        <v>22</v>
      </c>
      <c r="H4711" s="20">
        <v>360</v>
      </c>
      <c r="I4711" s="20">
        <v>515.65</v>
      </c>
      <c r="J4711" s="20">
        <v>2018</v>
      </c>
      <c r="K4711" s="20">
        <v>10</v>
      </c>
      <c r="L4711" s="20">
        <v>42</v>
      </c>
    </row>
    <row r="4712" spans="1:12" x14ac:dyDescent="0.3">
      <c r="A4712" s="21">
        <v>43388</v>
      </c>
      <c r="B4712" s="20" t="s">
        <v>773</v>
      </c>
      <c r="C4712" s="20" t="s">
        <v>774</v>
      </c>
      <c r="D4712" s="20" t="s">
        <v>759</v>
      </c>
      <c r="E4712" s="20">
        <v>14040</v>
      </c>
      <c r="F4712" s="20" t="s">
        <v>848</v>
      </c>
      <c r="G4712" s="20">
        <v>39</v>
      </c>
      <c r="H4712" s="20">
        <v>360</v>
      </c>
      <c r="I4712" s="20">
        <v>861.45</v>
      </c>
      <c r="J4712" s="20">
        <v>2018</v>
      </c>
      <c r="K4712" s="20">
        <v>10</v>
      </c>
      <c r="L4712" s="20">
        <v>42</v>
      </c>
    </row>
    <row r="4713" spans="1:12" x14ac:dyDescent="0.3">
      <c r="A4713" s="21">
        <v>43388</v>
      </c>
      <c r="B4713" s="20" t="s">
        <v>757</v>
      </c>
      <c r="C4713" s="20" t="s">
        <v>758</v>
      </c>
      <c r="D4713" s="20" t="s">
        <v>759</v>
      </c>
      <c r="E4713" s="20">
        <v>13320</v>
      </c>
      <c r="F4713" s="20" t="s">
        <v>843</v>
      </c>
      <c r="G4713" s="20">
        <v>37</v>
      </c>
      <c r="H4713" s="20">
        <v>360</v>
      </c>
      <c r="I4713" s="20">
        <v>815.15</v>
      </c>
      <c r="J4713" s="20">
        <v>2018</v>
      </c>
      <c r="K4713" s="20">
        <v>10</v>
      </c>
      <c r="L4713" s="20">
        <v>42</v>
      </c>
    </row>
    <row r="4714" spans="1:12" x14ac:dyDescent="0.3">
      <c r="A4714" s="21">
        <v>43388</v>
      </c>
      <c r="B4714" s="20" t="s">
        <v>761</v>
      </c>
      <c r="C4714" s="20" t="s">
        <v>762</v>
      </c>
      <c r="D4714" s="20" t="s">
        <v>759</v>
      </c>
      <c r="E4714" s="20">
        <v>12240</v>
      </c>
      <c r="F4714" s="20" t="s">
        <v>844</v>
      </c>
      <c r="G4714" s="20">
        <v>34</v>
      </c>
      <c r="H4714" s="20">
        <v>360</v>
      </c>
      <c r="I4714" s="20">
        <v>801.58</v>
      </c>
      <c r="J4714" s="20">
        <v>2018</v>
      </c>
      <c r="K4714" s="20">
        <v>10</v>
      </c>
      <c r="L4714" s="20">
        <v>42</v>
      </c>
    </row>
    <row r="4715" spans="1:12" x14ac:dyDescent="0.3">
      <c r="A4715" s="21">
        <v>43388</v>
      </c>
      <c r="B4715" s="20" t="s">
        <v>764</v>
      </c>
      <c r="C4715" s="20" t="s">
        <v>765</v>
      </c>
      <c r="D4715" s="20" t="s">
        <v>759</v>
      </c>
      <c r="E4715" s="20">
        <v>10800</v>
      </c>
      <c r="F4715" s="20" t="s">
        <v>845</v>
      </c>
      <c r="G4715" s="20">
        <v>30</v>
      </c>
      <c r="H4715" s="20">
        <v>360</v>
      </c>
      <c r="I4715" s="20">
        <v>696.85</v>
      </c>
      <c r="J4715" s="20">
        <v>2018</v>
      </c>
      <c r="K4715" s="20">
        <v>10</v>
      </c>
      <c r="L4715" s="20">
        <v>42</v>
      </c>
    </row>
    <row r="4716" spans="1:12" x14ac:dyDescent="0.3">
      <c r="A4716" s="21">
        <v>43388</v>
      </c>
      <c r="B4716" s="20" t="s">
        <v>767</v>
      </c>
      <c r="C4716" s="20" t="s">
        <v>768</v>
      </c>
      <c r="D4716" s="20" t="s">
        <v>759</v>
      </c>
      <c r="E4716" s="20">
        <v>9360</v>
      </c>
      <c r="F4716" s="20" t="s">
        <v>846</v>
      </c>
      <c r="G4716" s="20">
        <v>26</v>
      </c>
      <c r="H4716" s="20">
        <v>360</v>
      </c>
      <c r="I4716" s="20">
        <v>614.95000000000005</v>
      </c>
      <c r="J4716" s="20">
        <v>2018</v>
      </c>
      <c r="K4716" s="20">
        <v>10</v>
      </c>
      <c r="L4716" s="20">
        <v>42</v>
      </c>
    </row>
    <row r="4717" spans="1:12" x14ac:dyDescent="0.3">
      <c r="A4717" s="21">
        <v>43388</v>
      </c>
      <c r="B4717" s="20" t="s">
        <v>773</v>
      </c>
      <c r="C4717" s="20" t="s">
        <v>774</v>
      </c>
      <c r="D4717" s="20" t="s">
        <v>759</v>
      </c>
      <c r="E4717" s="20">
        <v>14760</v>
      </c>
      <c r="F4717" s="20" t="s">
        <v>848</v>
      </c>
      <c r="G4717" s="20">
        <v>41</v>
      </c>
      <c r="H4717" s="20">
        <v>360</v>
      </c>
      <c r="I4717" s="20">
        <v>905.4</v>
      </c>
      <c r="J4717" s="20">
        <v>2018</v>
      </c>
      <c r="K4717" s="20">
        <v>10</v>
      </c>
      <c r="L4717" s="20">
        <v>42</v>
      </c>
    </row>
    <row r="4718" spans="1:12" x14ac:dyDescent="0.3">
      <c r="A4718" s="21">
        <v>43386</v>
      </c>
      <c r="B4718" s="20" t="s">
        <v>826</v>
      </c>
      <c r="C4718" s="20" t="s">
        <v>827</v>
      </c>
      <c r="D4718" s="20" t="s">
        <v>759</v>
      </c>
      <c r="E4718" s="20">
        <v>7560</v>
      </c>
      <c r="F4718" s="20" t="s">
        <v>842</v>
      </c>
      <c r="G4718" s="20">
        <v>21</v>
      </c>
      <c r="H4718" s="20">
        <v>360</v>
      </c>
      <c r="I4718" s="20">
        <v>500.01</v>
      </c>
      <c r="J4718" s="20">
        <v>2018</v>
      </c>
      <c r="K4718" s="20">
        <v>10</v>
      </c>
      <c r="L4718" s="20">
        <v>41</v>
      </c>
    </row>
    <row r="4719" spans="1:12" x14ac:dyDescent="0.3">
      <c r="A4719" s="21">
        <v>43386</v>
      </c>
      <c r="B4719" s="20" t="s">
        <v>757</v>
      </c>
      <c r="C4719" s="20" t="s">
        <v>758</v>
      </c>
      <c r="D4719" s="20" t="s">
        <v>759</v>
      </c>
      <c r="E4719" s="20">
        <v>14040</v>
      </c>
      <c r="F4719" s="20" t="s">
        <v>843</v>
      </c>
      <c r="G4719" s="20">
        <v>39</v>
      </c>
      <c r="H4719" s="20">
        <v>360</v>
      </c>
      <c r="I4719" s="20">
        <v>857.34</v>
      </c>
      <c r="J4719" s="20">
        <v>2018</v>
      </c>
      <c r="K4719" s="20">
        <v>10</v>
      </c>
      <c r="L4719" s="20">
        <v>41</v>
      </c>
    </row>
    <row r="4720" spans="1:12" x14ac:dyDescent="0.3">
      <c r="A4720" s="21">
        <v>43386</v>
      </c>
      <c r="B4720" s="20" t="s">
        <v>761</v>
      </c>
      <c r="C4720" s="20" t="s">
        <v>762</v>
      </c>
      <c r="D4720" s="20" t="s">
        <v>759</v>
      </c>
      <c r="E4720" s="20">
        <v>12600</v>
      </c>
      <c r="F4720" s="20" t="s">
        <v>844</v>
      </c>
      <c r="G4720" s="20">
        <v>35</v>
      </c>
      <c r="H4720" s="20">
        <v>360</v>
      </c>
      <c r="I4720" s="20">
        <v>829.57</v>
      </c>
      <c r="J4720" s="20">
        <v>2018</v>
      </c>
      <c r="K4720" s="20">
        <v>10</v>
      </c>
      <c r="L4720" s="20">
        <v>41</v>
      </c>
    </row>
    <row r="4721" spans="1:12" x14ac:dyDescent="0.3">
      <c r="A4721" s="21">
        <v>43386</v>
      </c>
      <c r="B4721" s="20" t="s">
        <v>764</v>
      </c>
      <c r="C4721" s="20" t="s">
        <v>765</v>
      </c>
      <c r="D4721" s="20" t="s">
        <v>759</v>
      </c>
      <c r="E4721" s="20">
        <v>11520</v>
      </c>
      <c r="F4721" s="20" t="s">
        <v>845</v>
      </c>
      <c r="G4721" s="20">
        <v>32</v>
      </c>
      <c r="H4721" s="20">
        <v>360</v>
      </c>
      <c r="I4721" s="20">
        <v>721.1</v>
      </c>
      <c r="J4721" s="20">
        <v>2018</v>
      </c>
      <c r="K4721" s="20">
        <v>10</v>
      </c>
      <c r="L4721" s="20">
        <v>41</v>
      </c>
    </row>
    <row r="4722" spans="1:12" x14ac:dyDescent="0.3">
      <c r="A4722" s="21">
        <v>43386</v>
      </c>
      <c r="B4722" s="20" t="s">
        <v>767</v>
      </c>
      <c r="C4722" s="20" t="s">
        <v>768</v>
      </c>
      <c r="D4722" s="20" t="s">
        <v>759</v>
      </c>
      <c r="E4722" s="20">
        <v>9360</v>
      </c>
      <c r="F4722" s="20" t="s">
        <v>846</v>
      </c>
      <c r="G4722" s="20">
        <v>26</v>
      </c>
      <c r="H4722" s="20">
        <v>360</v>
      </c>
      <c r="I4722" s="20">
        <v>617.04999999999995</v>
      </c>
      <c r="J4722" s="20">
        <v>2018</v>
      </c>
      <c r="K4722" s="20">
        <v>10</v>
      </c>
      <c r="L4722" s="20">
        <v>41</v>
      </c>
    </row>
    <row r="4723" spans="1:12" x14ac:dyDescent="0.3">
      <c r="A4723" s="21">
        <v>43386</v>
      </c>
      <c r="B4723" s="20" t="s">
        <v>773</v>
      </c>
      <c r="C4723" s="20" t="s">
        <v>774</v>
      </c>
      <c r="D4723" s="20" t="s">
        <v>759</v>
      </c>
      <c r="E4723" s="20">
        <v>14760</v>
      </c>
      <c r="F4723" s="20" t="s">
        <v>848</v>
      </c>
      <c r="G4723" s="20">
        <v>41</v>
      </c>
      <c r="H4723" s="20">
        <v>360</v>
      </c>
      <c r="I4723" s="20">
        <v>906.1</v>
      </c>
      <c r="J4723" s="20">
        <v>2018</v>
      </c>
      <c r="K4723" s="20">
        <v>10</v>
      </c>
      <c r="L4723" s="20">
        <v>41</v>
      </c>
    </row>
    <row r="4724" spans="1:12" x14ac:dyDescent="0.3">
      <c r="A4724" s="21">
        <v>43385</v>
      </c>
      <c r="B4724" s="20" t="s">
        <v>826</v>
      </c>
      <c r="C4724" s="20" t="s">
        <v>827</v>
      </c>
      <c r="D4724" s="20" t="s">
        <v>759</v>
      </c>
      <c r="E4724" s="20">
        <v>4320</v>
      </c>
      <c r="F4724" s="20" t="s">
        <v>842</v>
      </c>
      <c r="G4724" s="20">
        <v>12</v>
      </c>
      <c r="H4724" s="20">
        <v>360</v>
      </c>
      <c r="I4724" s="20">
        <v>286.43</v>
      </c>
      <c r="J4724" s="20">
        <v>2018</v>
      </c>
      <c r="K4724" s="20">
        <v>10</v>
      </c>
      <c r="L4724" s="20">
        <v>41</v>
      </c>
    </row>
    <row r="4725" spans="1:12" x14ac:dyDescent="0.3">
      <c r="A4725" s="21">
        <v>43384</v>
      </c>
      <c r="B4725" s="20" t="s">
        <v>757</v>
      </c>
      <c r="C4725" s="20" t="s">
        <v>758</v>
      </c>
      <c r="D4725" s="20" t="s">
        <v>759</v>
      </c>
      <c r="E4725" s="20">
        <v>14040</v>
      </c>
      <c r="F4725" s="20" t="s">
        <v>843</v>
      </c>
      <c r="G4725" s="20">
        <v>39</v>
      </c>
      <c r="H4725" s="20">
        <v>360</v>
      </c>
      <c r="I4725" s="20">
        <v>860.9</v>
      </c>
      <c r="J4725" s="20">
        <v>2018</v>
      </c>
      <c r="K4725" s="20">
        <v>10</v>
      </c>
      <c r="L4725" s="20">
        <v>41</v>
      </c>
    </row>
    <row r="4726" spans="1:12" x14ac:dyDescent="0.3">
      <c r="A4726" s="21">
        <v>43384</v>
      </c>
      <c r="B4726" s="20" t="s">
        <v>761</v>
      </c>
      <c r="C4726" s="20" t="s">
        <v>762</v>
      </c>
      <c r="D4726" s="20" t="s">
        <v>759</v>
      </c>
      <c r="E4726" s="20">
        <v>12600</v>
      </c>
      <c r="F4726" s="20" t="s">
        <v>844</v>
      </c>
      <c r="G4726" s="20">
        <v>35</v>
      </c>
      <c r="H4726" s="20">
        <v>360</v>
      </c>
      <c r="I4726" s="20">
        <v>830.55</v>
      </c>
      <c r="J4726" s="20">
        <v>2018</v>
      </c>
      <c r="K4726" s="20">
        <v>10</v>
      </c>
      <c r="L4726" s="20">
        <v>41</v>
      </c>
    </row>
    <row r="4727" spans="1:12" x14ac:dyDescent="0.3">
      <c r="A4727" s="21">
        <v>43384</v>
      </c>
      <c r="B4727" s="20" t="s">
        <v>764</v>
      </c>
      <c r="C4727" s="20" t="s">
        <v>765</v>
      </c>
      <c r="D4727" s="20" t="s">
        <v>759</v>
      </c>
      <c r="E4727" s="20">
        <v>11520</v>
      </c>
      <c r="F4727" s="20" t="s">
        <v>845</v>
      </c>
      <c r="G4727" s="20">
        <v>32</v>
      </c>
      <c r="H4727" s="20">
        <v>360</v>
      </c>
      <c r="I4727" s="20">
        <v>749.15</v>
      </c>
      <c r="J4727" s="20">
        <v>2018</v>
      </c>
      <c r="K4727" s="20">
        <v>10</v>
      </c>
      <c r="L4727" s="20">
        <v>41</v>
      </c>
    </row>
    <row r="4728" spans="1:12" x14ac:dyDescent="0.3">
      <c r="A4728" s="21">
        <v>43384</v>
      </c>
      <c r="B4728" s="20" t="s">
        <v>767</v>
      </c>
      <c r="C4728" s="20" t="s">
        <v>768</v>
      </c>
      <c r="D4728" s="20" t="s">
        <v>759</v>
      </c>
      <c r="E4728" s="20">
        <v>9360</v>
      </c>
      <c r="F4728" s="20" t="s">
        <v>846</v>
      </c>
      <c r="G4728" s="20">
        <v>26</v>
      </c>
      <c r="H4728" s="20">
        <v>360</v>
      </c>
      <c r="I4728" s="20">
        <v>615.6</v>
      </c>
      <c r="J4728" s="20">
        <v>2018</v>
      </c>
      <c r="K4728" s="20">
        <v>10</v>
      </c>
      <c r="L4728" s="20">
        <v>41</v>
      </c>
    </row>
    <row r="4729" spans="1:12" x14ac:dyDescent="0.3">
      <c r="A4729" s="21">
        <v>43384</v>
      </c>
      <c r="B4729" s="20" t="s">
        <v>773</v>
      </c>
      <c r="C4729" s="20" t="s">
        <v>774</v>
      </c>
      <c r="D4729" s="20" t="s">
        <v>759</v>
      </c>
      <c r="E4729" s="20">
        <v>15120</v>
      </c>
      <c r="F4729" s="20" t="s">
        <v>848</v>
      </c>
      <c r="G4729" s="20">
        <v>42</v>
      </c>
      <c r="H4729" s="20">
        <v>360</v>
      </c>
      <c r="I4729" s="20">
        <v>925</v>
      </c>
      <c r="J4729" s="20">
        <v>2018</v>
      </c>
      <c r="K4729" s="20">
        <v>10</v>
      </c>
      <c r="L4729" s="20">
        <v>41</v>
      </c>
    </row>
    <row r="4730" spans="1:12" x14ac:dyDescent="0.3">
      <c r="A4730" s="21">
        <v>43384</v>
      </c>
      <c r="B4730" s="20" t="s">
        <v>757</v>
      </c>
      <c r="C4730" s="20" t="s">
        <v>758</v>
      </c>
      <c r="D4730" s="20" t="s">
        <v>759</v>
      </c>
      <c r="E4730" s="20">
        <v>13320</v>
      </c>
      <c r="F4730" s="20" t="s">
        <v>843</v>
      </c>
      <c r="G4730" s="20">
        <v>37</v>
      </c>
      <c r="H4730" s="20">
        <v>360</v>
      </c>
      <c r="I4730" s="20">
        <v>819.8</v>
      </c>
      <c r="J4730" s="20">
        <v>2018</v>
      </c>
      <c r="K4730" s="20">
        <v>10</v>
      </c>
      <c r="L4730" s="20">
        <v>41</v>
      </c>
    </row>
    <row r="4731" spans="1:12" x14ac:dyDescent="0.3">
      <c r="A4731" s="21">
        <v>43384</v>
      </c>
      <c r="B4731" s="20" t="s">
        <v>761</v>
      </c>
      <c r="C4731" s="20" t="s">
        <v>762</v>
      </c>
      <c r="D4731" s="20" t="s">
        <v>759</v>
      </c>
      <c r="E4731" s="20">
        <v>12960</v>
      </c>
      <c r="F4731" s="20" t="s">
        <v>844</v>
      </c>
      <c r="G4731" s="20">
        <v>36</v>
      </c>
      <c r="H4731" s="20">
        <v>360</v>
      </c>
      <c r="I4731" s="20">
        <v>828</v>
      </c>
      <c r="J4731" s="20">
        <v>2018</v>
      </c>
      <c r="K4731" s="20">
        <v>10</v>
      </c>
      <c r="L4731" s="20">
        <v>41</v>
      </c>
    </row>
    <row r="4732" spans="1:12" x14ac:dyDescent="0.3">
      <c r="A4732" s="21">
        <v>43384</v>
      </c>
      <c r="B4732" s="20" t="s">
        <v>764</v>
      </c>
      <c r="C4732" s="20" t="s">
        <v>765</v>
      </c>
      <c r="D4732" s="20" t="s">
        <v>759</v>
      </c>
      <c r="E4732" s="20">
        <v>11160</v>
      </c>
      <c r="F4732" s="20" t="s">
        <v>845</v>
      </c>
      <c r="G4732" s="20">
        <v>31</v>
      </c>
      <c r="H4732" s="20">
        <v>360</v>
      </c>
      <c r="I4732" s="20">
        <v>728.13</v>
      </c>
      <c r="J4732" s="20">
        <v>2018</v>
      </c>
      <c r="K4732" s="20">
        <v>10</v>
      </c>
      <c r="L4732" s="20">
        <v>41</v>
      </c>
    </row>
    <row r="4733" spans="1:12" x14ac:dyDescent="0.3">
      <c r="A4733" s="21">
        <v>43384</v>
      </c>
      <c r="B4733" s="20" t="s">
        <v>767</v>
      </c>
      <c r="C4733" s="20" t="s">
        <v>768</v>
      </c>
      <c r="D4733" s="20" t="s">
        <v>759</v>
      </c>
      <c r="E4733" s="20">
        <v>9720</v>
      </c>
      <c r="F4733" s="20" t="s">
        <v>846</v>
      </c>
      <c r="G4733" s="20">
        <v>27</v>
      </c>
      <c r="H4733" s="20">
        <v>360</v>
      </c>
      <c r="I4733" s="20">
        <v>643.79</v>
      </c>
      <c r="J4733" s="20">
        <v>2018</v>
      </c>
      <c r="K4733" s="20">
        <v>10</v>
      </c>
      <c r="L4733" s="20">
        <v>41</v>
      </c>
    </row>
    <row r="4734" spans="1:12" x14ac:dyDescent="0.3">
      <c r="A4734" s="21">
        <v>43384</v>
      </c>
      <c r="B4734" s="20" t="s">
        <v>773</v>
      </c>
      <c r="C4734" s="20" t="s">
        <v>774</v>
      </c>
      <c r="D4734" s="20" t="s">
        <v>759</v>
      </c>
      <c r="E4734" s="20">
        <v>14760</v>
      </c>
      <c r="F4734" s="20" t="s">
        <v>848</v>
      </c>
      <c r="G4734" s="20">
        <v>41</v>
      </c>
      <c r="H4734" s="20">
        <v>360</v>
      </c>
      <c r="I4734" s="20">
        <v>904</v>
      </c>
      <c r="J4734" s="20">
        <v>2018</v>
      </c>
      <c r="K4734" s="20">
        <v>10</v>
      </c>
      <c r="L4734" s="20">
        <v>41</v>
      </c>
    </row>
    <row r="4735" spans="1:12" x14ac:dyDescent="0.3">
      <c r="A4735" s="21">
        <v>43384</v>
      </c>
      <c r="B4735" s="20" t="s">
        <v>757</v>
      </c>
      <c r="C4735" s="20" t="s">
        <v>758</v>
      </c>
      <c r="D4735" s="20" t="s">
        <v>759</v>
      </c>
      <c r="E4735" s="20">
        <v>13320</v>
      </c>
      <c r="F4735" s="20" t="s">
        <v>843</v>
      </c>
      <c r="G4735" s="20">
        <v>37</v>
      </c>
      <c r="H4735" s="20">
        <v>360</v>
      </c>
      <c r="I4735" s="20">
        <v>819.35</v>
      </c>
      <c r="J4735" s="20">
        <v>2018</v>
      </c>
      <c r="K4735" s="20">
        <v>10</v>
      </c>
      <c r="L4735" s="20">
        <v>41</v>
      </c>
    </row>
    <row r="4736" spans="1:12" x14ac:dyDescent="0.3">
      <c r="A4736" s="21">
        <v>43384</v>
      </c>
      <c r="B4736" s="20" t="s">
        <v>761</v>
      </c>
      <c r="C4736" s="20" t="s">
        <v>762</v>
      </c>
      <c r="D4736" s="20" t="s">
        <v>759</v>
      </c>
      <c r="E4736" s="20">
        <v>11880</v>
      </c>
      <c r="F4736" s="20" t="s">
        <v>844</v>
      </c>
      <c r="G4736" s="20">
        <v>33</v>
      </c>
      <c r="H4736" s="20">
        <v>360</v>
      </c>
      <c r="I4736" s="20">
        <v>780.2</v>
      </c>
      <c r="J4736" s="20">
        <v>2018</v>
      </c>
      <c r="K4736" s="20">
        <v>10</v>
      </c>
      <c r="L4736" s="20">
        <v>41</v>
      </c>
    </row>
    <row r="4737" spans="1:12" x14ac:dyDescent="0.3">
      <c r="A4737" s="21">
        <v>43384</v>
      </c>
      <c r="B4737" s="20" t="s">
        <v>764</v>
      </c>
      <c r="C4737" s="20" t="s">
        <v>765</v>
      </c>
      <c r="D4737" s="20" t="s">
        <v>759</v>
      </c>
      <c r="E4737" s="20">
        <v>11520</v>
      </c>
      <c r="F4737" s="20" t="s">
        <v>845</v>
      </c>
      <c r="G4737" s="20">
        <v>32</v>
      </c>
      <c r="H4737" s="20">
        <v>360</v>
      </c>
      <c r="I4737" s="20">
        <v>753.06</v>
      </c>
      <c r="J4737" s="20">
        <v>2018</v>
      </c>
      <c r="K4737" s="20">
        <v>10</v>
      </c>
      <c r="L4737" s="20">
        <v>41</v>
      </c>
    </row>
    <row r="4738" spans="1:12" x14ac:dyDescent="0.3">
      <c r="A4738" s="21">
        <v>43384</v>
      </c>
      <c r="B4738" s="20" t="s">
        <v>767</v>
      </c>
      <c r="C4738" s="20" t="s">
        <v>768</v>
      </c>
      <c r="D4738" s="20" t="s">
        <v>759</v>
      </c>
      <c r="E4738" s="20">
        <v>9720</v>
      </c>
      <c r="F4738" s="20" t="s">
        <v>846</v>
      </c>
      <c r="G4738" s="20">
        <v>27</v>
      </c>
      <c r="H4738" s="20">
        <v>360</v>
      </c>
      <c r="I4738" s="20">
        <v>639.70000000000005</v>
      </c>
      <c r="J4738" s="20">
        <v>2018</v>
      </c>
      <c r="K4738" s="20">
        <v>10</v>
      </c>
      <c r="L4738" s="20">
        <v>41</v>
      </c>
    </row>
    <row r="4739" spans="1:12" x14ac:dyDescent="0.3">
      <c r="A4739" s="21">
        <v>43384</v>
      </c>
      <c r="B4739" s="20" t="s">
        <v>773</v>
      </c>
      <c r="C4739" s="20" t="s">
        <v>774</v>
      </c>
      <c r="D4739" s="20" t="s">
        <v>759</v>
      </c>
      <c r="E4739" s="20">
        <v>14400</v>
      </c>
      <c r="F4739" s="20" t="s">
        <v>848</v>
      </c>
      <c r="G4739" s="20">
        <v>40</v>
      </c>
      <c r="H4739" s="20">
        <v>360</v>
      </c>
      <c r="I4739" s="20">
        <v>881.35</v>
      </c>
      <c r="J4739" s="20">
        <v>2018</v>
      </c>
      <c r="K4739" s="20">
        <v>10</v>
      </c>
      <c r="L4739" s="20">
        <v>41</v>
      </c>
    </row>
    <row r="4740" spans="1:12" x14ac:dyDescent="0.3">
      <c r="A4740" s="21">
        <v>43382</v>
      </c>
      <c r="B4740" s="20" t="s">
        <v>757</v>
      </c>
      <c r="C4740" s="20" t="s">
        <v>758</v>
      </c>
      <c r="D4740" s="20" t="s">
        <v>759</v>
      </c>
      <c r="E4740" s="20">
        <v>14760</v>
      </c>
      <c r="F4740" s="20" t="s">
        <v>843</v>
      </c>
      <c r="G4740" s="20">
        <v>41</v>
      </c>
      <c r="H4740" s="20">
        <v>360</v>
      </c>
      <c r="I4740" s="20">
        <v>905.45</v>
      </c>
      <c r="J4740" s="20">
        <v>2018</v>
      </c>
      <c r="K4740" s="20">
        <v>10</v>
      </c>
      <c r="L4740" s="20">
        <v>41</v>
      </c>
    </row>
    <row r="4741" spans="1:12" x14ac:dyDescent="0.3">
      <c r="A4741" s="21">
        <v>43382</v>
      </c>
      <c r="B4741" s="20" t="s">
        <v>761</v>
      </c>
      <c r="C4741" s="20" t="s">
        <v>762</v>
      </c>
      <c r="D4741" s="20" t="s">
        <v>759</v>
      </c>
      <c r="E4741" s="20">
        <v>14040</v>
      </c>
      <c r="F4741" s="20" t="s">
        <v>844</v>
      </c>
      <c r="G4741" s="20">
        <v>39</v>
      </c>
      <c r="H4741" s="20">
        <v>360</v>
      </c>
      <c r="I4741" s="20">
        <v>920.55</v>
      </c>
      <c r="J4741" s="20">
        <v>2018</v>
      </c>
      <c r="K4741" s="20">
        <v>10</v>
      </c>
      <c r="L4741" s="20">
        <v>41</v>
      </c>
    </row>
    <row r="4742" spans="1:12" x14ac:dyDescent="0.3">
      <c r="A4742" s="21">
        <v>43382</v>
      </c>
      <c r="B4742" s="20" t="s">
        <v>764</v>
      </c>
      <c r="C4742" s="20" t="s">
        <v>765</v>
      </c>
      <c r="D4742" s="20" t="s">
        <v>759</v>
      </c>
      <c r="E4742" s="20">
        <v>11160</v>
      </c>
      <c r="F4742" s="20" t="s">
        <v>845</v>
      </c>
      <c r="G4742" s="20">
        <v>31</v>
      </c>
      <c r="H4742" s="20">
        <v>360</v>
      </c>
      <c r="I4742" s="20">
        <v>724.05</v>
      </c>
      <c r="J4742" s="20">
        <v>2018</v>
      </c>
      <c r="K4742" s="20">
        <v>10</v>
      </c>
      <c r="L4742" s="20">
        <v>41</v>
      </c>
    </row>
    <row r="4743" spans="1:12" x14ac:dyDescent="0.3">
      <c r="A4743" s="21">
        <v>43382</v>
      </c>
      <c r="B4743" s="20" t="s">
        <v>767</v>
      </c>
      <c r="C4743" s="20" t="s">
        <v>768</v>
      </c>
      <c r="D4743" s="20" t="s">
        <v>759</v>
      </c>
      <c r="E4743" s="20">
        <v>9000</v>
      </c>
      <c r="F4743" s="20" t="s">
        <v>846</v>
      </c>
      <c r="G4743" s="20">
        <v>25</v>
      </c>
      <c r="H4743" s="20">
        <v>360</v>
      </c>
      <c r="I4743" s="20">
        <v>589.25</v>
      </c>
      <c r="J4743" s="20">
        <v>2018</v>
      </c>
      <c r="K4743" s="20">
        <v>10</v>
      </c>
      <c r="L4743" s="20">
        <v>41</v>
      </c>
    </row>
    <row r="4744" spans="1:12" x14ac:dyDescent="0.3">
      <c r="A4744" s="21">
        <v>43382</v>
      </c>
      <c r="B4744" s="20" t="s">
        <v>773</v>
      </c>
      <c r="C4744" s="20" t="s">
        <v>774</v>
      </c>
      <c r="D4744" s="20" t="s">
        <v>759</v>
      </c>
      <c r="E4744" s="20">
        <v>15120</v>
      </c>
      <c r="F4744" s="20" t="s">
        <v>848</v>
      </c>
      <c r="G4744" s="20">
        <v>42</v>
      </c>
      <c r="H4744" s="20">
        <v>360</v>
      </c>
      <c r="I4744" s="20">
        <v>917.7</v>
      </c>
      <c r="J4744" s="20">
        <v>2018</v>
      </c>
      <c r="K4744" s="20">
        <v>10</v>
      </c>
      <c r="L4744" s="20">
        <v>41</v>
      </c>
    </row>
    <row r="4745" spans="1:12" x14ac:dyDescent="0.3">
      <c r="A4745" s="21">
        <v>43381</v>
      </c>
      <c r="B4745" s="20" t="s">
        <v>826</v>
      </c>
      <c r="C4745" s="20" t="s">
        <v>827</v>
      </c>
      <c r="D4745" s="20" t="s">
        <v>759</v>
      </c>
      <c r="E4745" s="20">
        <v>15480</v>
      </c>
      <c r="F4745" s="20" t="s">
        <v>849</v>
      </c>
      <c r="G4745" s="20">
        <v>43</v>
      </c>
      <c r="H4745" s="20">
        <v>360</v>
      </c>
      <c r="I4745" s="20">
        <v>1040.0899999999999</v>
      </c>
      <c r="J4745" s="20">
        <v>2018</v>
      </c>
      <c r="K4745" s="20">
        <v>10</v>
      </c>
      <c r="L4745" s="20">
        <v>41</v>
      </c>
    </row>
    <row r="4746" spans="1:12" x14ac:dyDescent="0.3">
      <c r="A4746" s="21">
        <v>43381</v>
      </c>
      <c r="B4746" s="20" t="s">
        <v>757</v>
      </c>
      <c r="C4746" s="20" t="s">
        <v>758</v>
      </c>
      <c r="D4746" s="20" t="s">
        <v>759</v>
      </c>
      <c r="E4746" s="20">
        <v>12240</v>
      </c>
      <c r="F4746" s="20" t="s">
        <v>850</v>
      </c>
      <c r="G4746" s="20">
        <v>34</v>
      </c>
      <c r="H4746" s="20">
        <v>360</v>
      </c>
      <c r="I4746" s="20">
        <v>757.73</v>
      </c>
      <c r="J4746" s="20">
        <v>2018</v>
      </c>
      <c r="K4746" s="20">
        <v>10</v>
      </c>
      <c r="L4746" s="20">
        <v>41</v>
      </c>
    </row>
    <row r="4747" spans="1:12" x14ac:dyDescent="0.3">
      <c r="A4747" s="21">
        <v>43381</v>
      </c>
      <c r="B4747" s="20" t="s">
        <v>761</v>
      </c>
      <c r="C4747" s="20" t="s">
        <v>762</v>
      </c>
      <c r="D4747" s="20" t="s">
        <v>759</v>
      </c>
      <c r="E4747" s="20">
        <v>10440</v>
      </c>
      <c r="F4747" s="20" t="s">
        <v>851</v>
      </c>
      <c r="G4747" s="20">
        <v>29</v>
      </c>
      <c r="H4747" s="20">
        <v>360</v>
      </c>
      <c r="I4747" s="20">
        <v>689.65</v>
      </c>
      <c r="J4747" s="20">
        <v>2018</v>
      </c>
      <c r="K4747" s="20">
        <v>10</v>
      </c>
      <c r="L4747" s="20">
        <v>41</v>
      </c>
    </row>
    <row r="4748" spans="1:12" x14ac:dyDescent="0.3">
      <c r="A4748" s="21">
        <v>43381</v>
      </c>
      <c r="B4748" s="20" t="s">
        <v>764</v>
      </c>
      <c r="C4748" s="20" t="s">
        <v>765</v>
      </c>
      <c r="D4748" s="20" t="s">
        <v>759</v>
      </c>
      <c r="E4748" s="20">
        <v>10800</v>
      </c>
      <c r="F4748" s="20" t="s">
        <v>852</v>
      </c>
      <c r="G4748" s="20">
        <v>30</v>
      </c>
      <c r="H4748" s="20">
        <v>360</v>
      </c>
      <c r="I4748" s="20">
        <v>712.19</v>
      </c>
      <c r="J4748" s="20">
        <v>2018</v>
      </c>
      <c r="K4748" s="20">
        <v>10</v>
      </c>
      <c r="L4748" s="20">
        <v>41</v>
      </c>
    </row>
    <row r="4749" spans="1:12" x14ac:dyDescent="0.3">
      <c r="A4749" s="21">
        <v>43381</v>
      </c>
      <c r="B4749" s="20" t="s">
        <v>767</v>
      </c>
      <c r="C4749" s="20" t="s">
        <v>768</v>
      </c>
      <c r="D4749" s="20" t="s">
        <v>759</v>
      </c>
      <c r="E4749" s="20">
        <v>9000</v>
      </c>
      <c r="F4749" s="20" t="s">
        <v>853</v>
      </c>
      <c r="G4749" s="20">
        <v>25</v>
      </c>
      <c r="H4749" s="20">
        <v>360</v>
      </c>
      <c r="I4749" s="20">
        <v>594.65</v>
      </c>
      <c r="J4749" s="20">
        <v>2018</v>
      </c>
      <c r="K4749" s="20">
        <v>10</v>
      </c>
      <c r="L4749" s="20">
        <v>41</v>
      </c>
    </row>
    <row r="4750" spans="1:12" x14ac:dyDescent="0.3">
      <c r="A4750" s="21">
        <v>43381</v>
      </c>
      <c r="B4750" s="20" t="s">
        <v>773</v>
      </c>
      <c r="C4750" s="20" t="s">
        <v>774</v>
      </c>
      <c r="D4750" s="20" t="s">
        <v>759</v>
      </c>
      <c r="E4750" s="20">
        <v>13680</v>
      </c>
      <c r="F4750" s="20" t="s">
        <v>855</v>
      </c>
      <c r="G4750" s="20">
        <v>38</v>
      </c>
      <c r="H4750" s="20">
        <v>360</v>
      </c>
      <c r="I4750" s="20">
        <v>839.75</v>
      </c>
      <c r="J4750" s="20">
        <v>2018</v>
      </c>
      <c r="K4750" s="20">
        <v>10</v>
      </c>
      <c r="L4750" s="20">
        <v>41</v>
      </c>
    </row>
    <row r="4751" spans="1:12" x14ac:dyDescent="0.3">
      <c r="A4751" s="21">
        <v>43381</v>
      </c>
      <c r="B4751" s="20" t="s">
        <v>757</v>
      </c>
      <c r="C4751" s="20" t="s">
        <v>758</v>
      </c>
      <c r="D4751" s="20" t="s">
        <v>759</v>
      </c>
      <c r="E4751" s="20">
        <v>12960</v>
      </c>
      <c r="F4751" s="20" t="s">
        <v>850</v>
      </c>
      <c r="G4751" s="20">
        <v>36</v>
      </c>
      <c r="H4751" s="20">
        <v>360</v>
      </c>
      <c r="I4751" s="20">
        <v>791</v>
      </c>
      <c r="J4751" s="20">
        <v>2018</v>
      </c>
      <c r="K4751" s="20">
        <v>10</v>
      </c>
      <c r="L4751" s="20">
        <v>41</v>
      </c>
    </row>
    <row r="4752" spans="1:12" x14ac:dyDescent="0.3">
      <c r="A4752" s="21">
        <v>43381</v>
      </c>
      <c r="B4752" s="20" t="s">
        <v>761</v>
      </c>
      <c r="C4752" s="20" t="s">
        <v>762</v>
      </c>
      <c r="D4752" s="20" t="s">
        <v>759</v>
      </c>
      <c r="E4752" s="20">
        <v>12960</v>
      </c>
      <c r="F4752" s="20" t="s">
        <v>851</v>
      </c>
      <c r="G4752" s="20">
        <v>36</v>
      </c>
      <c r="H4752" s="20">
        <v>360</v>
      </c>
      <c r="I4752" s="20">
        <v>851.32</v>
      </c>
      <c r="J4752" s="20">
        <v>2018</v>
      </c>
      <c r="K4752" s="20">
        <v>10</v>
      </c>
      <c r="L4752" s="20">
        <v>41</v>
      </c>
    </row>
    <row r="4753" spans="1:12" x14ac:dyDescent="0.3">
      <c r="A4753" s="21">
        <v>43381</v>
      </c>
      <c r="B4753" s="20" t="s">
        <v>764</v>
      </c>
      <c r="C4753" s="20" t="s">
        <v>765</v>
      </c>
      <c r="D4753" s="20" t="s">
        <v>759</v>
      </c>
      <c r="E4753" s="20">
        <v>11880</v>
      </c>
      <c r="F4753" s="20" t="s">
        <v>852</v>
      </c>
      <c r="G4753" s="20">
        <v>33</v>
      </c>
      <c r="H4753" s="20">
        <v>360</v>
      </c>
      <c r="I4753" s="20">
        <v>778.65</v>
      </c>
      <c r="J4753" s="20">
        <v>2018</v>
      </c>
      <c r="K4753" s="20">
        <v>10</v>
      </c>
      <c r="L4753" s="20">
        <v>41</v>
      </c>
    </row>
    <row r="4754" spans="1:12" x14ac:dyDescent="0.3">
      <c r="A4754" s="21">
        <v>43381</v>
      </c>
      <c r="B4754" s="20" t="s">
        <v>767</v>
      </c>
      <c r="C4754" s="20" t="s">
        <v>768</v>
      </c>
      <c r="D4754" s="20" t="s">
        <v>759</v>
      </c>
      <c r="E4754" s="20">
        <v>9360</v>
      </c>
      <c r="F4754" s="20" t="s">
        <v>853</v>
      </c>
      <c r="G4754" s="20">
        <v>26</v>
      </c>
      <c r="H4754" s="20">
        <v>360</v>
      </c>
      <c r="I4754" s="20">
        <v>618.6</v>
      </c>
      <c r="J4754" s="20">
        <v>2018</v>
      </c>
      <c r="K4754" s="20">
        <v>10</v>
      </c>
      <c r="L4754" s="20">
        <v>41</v>
      </c>
    </row>
    <row r="4755" spans="1:12" x14ac:dyDescent="0.3">
      <c r="A4755" s="21">
        <v>43381</v>
      </c>
      <c r="B4755" s="20" t="s">
        <v>773</v>
      </c>
      <c r="C4755" s="20" t="s">
        <v>774</v>
      </c>
      <c r="D4755" s="20" t="s">
        <v>759</v>
      </c>
      <c r="E4755" s="20">
        <v>14400</v>
      </c>
      <c r="F4755" s="20" t="s">
        <v>855</v>
      </c>
      <c r="G4755" s="20">
        <v>40</v>
      </c>
      <c r="H4755" s="20">
        <v>360</v>
      </c>
      <c r="I4755" s="20">
        <v>873.05</v>
      </c>
      <c r="J4755" s="20">
        <v>2018</v>
      </c>
      <c r="K4755" s="20">
        <v>10</v>
      </c>
      <c r="L4755" s="20">
        <v>41</v>
      </c>
    </row>
    <row r="4756" spans="1:12" x14ac:dyDescent="0.3">
      <c r="A4756" s="21">
        <v>43381</v>
      </c>
      <c r="B4756" s="20" t="s">
        <v>757</v>
      </c>
      <c r="C4756" s="20" t="s">
        <v>758</v>
      </c>
      <c r="D4756" s="20" t="s">
        <v>759</v>
      </c>
      <c r="E4756" s="20">
        <v>13680</v>
      </c>
      <c r="F4756" s="20" t="s">
        <v>850</v>
      </c>
      <c r="G4756" s="20">
        <v>38</v>
      </c>
      <c r="H4756" s="20">
        <v>360</v>
      </c>
      <c r="I4756" s="20">
        <v>834.85</v>
      </c>
      <c r="J4756" s="20">
        <v>2018</v>
      </c>
      <c r="K4756" s="20">
        <v>10</v>
      </c>
      <c r="L4756" s="20">
        <v>41</v>
      </c>
    </row>
    <row r="4757" spans="1:12" x14ac:dyDescent="0.3">
      <c r="A4757" s="21">
        <v>43381</v>
      </c>
      <c r="B4757" s="20" t="s">
        <v>761</v>
      </c>
      <c r="C4757" s="20" t="s">
        <v>762</v>
      </c>
      <c r="D4757" s="20" t="s">
        <v>759</v>
      </c>
      <c r="E4757" s="20">
        <v>13320</v>
      </c>
      <c r="F4757" s="20" t="s">
        <v>851</v>
      </c>
      <c r="G4757" s="20">
        <v>37</v>
      </c>
      <c r="H4757" s="20">
        <v>360</v>
      </c>
      <c r="I4757" s="20">
        <v>875.65</v>
      </c>
      <c r="J4757" s="20">
        <v>2018</v>
      </c>
      <c r="K4757" s="20">
        <v>10</v>
      </c>
      <c r="L4757" s="20">
        <v>41</v>
      </c>
    </row>
    <row r="4758" spans="1:12" x14ac:dyDescent="0.3">
      <c r="A4758" s="21">
        <v>43381</v>
      </c>
      <c r="B4758" s="20" t="s">
        <v>764</v>
      </c>
      <c r="C4758" s="20" t="s">
        <v>765</v>
      </c>
      <c r="D4758" s="20" t="s">
        <v>759</v>
      </c>
      <c r="E4758" s="20">
        <v>11520</v>
      </c>
      <c r="F4758" s="20" t="s">
        <v>852</v>
      </c>
      <c r="G4758" s="20">
        <v>32</v>
      </c>
      <c r="H4758" s="20">
        <v>360</v>
      </c>
      <c r="I4758" s="20">
        <v>762.45</v>
      </c>
      <c r="J4758" s="20">
        <v>2018</v>
      </c>
      <c r="K4758" s="20">
        <v>10</v>
      </c>
      <c r="L4758" s="20">
        <v>41</v>
      </c>
    </row>
    <row r="4759" spans="1:12" x14ac:dyDescent="0.3">
      <c r="A4759" s="21">
        <v>43381</v>
      </c>
      <c r="B4759" s="20" t="s">
        <v>767</v>
      </c>
      <c r="C4759" s="20" t="s">
        <v>768</v>
      </c>
      <c r="D4759" s="20" t="s">
        <v>759</v>
      </c>
      <c r="E4759" s="20">
        <v>9720</v>
      </c>
      <c r="F4759" s="20" t="s">
        <v>853</v>
      </c>
      <c r="G4759" s="20">
        <v>27</v>
      </c>
      <c r="H4759" s="20">
        <v>360</v>
      </c>
      <c r="I4759" s="20">
        <v>645.35</v>
      </c>
      <c r="J4759" s="20">
        <v>2018</v>
      </c>
      <c r="K4759" s="20">
        <v>10</v>
      </c>
      <c r="L4759" s="20">
        <v>41</v>
      </c>
    </row>
    <row r="4760" spans="1:12" x14ac:dyDescent="0.3">
      <c r="A4760" s="21">
        <v>43381</v>
      </c>
      <c r="B4760" s="20" t="s">
        <v>773</v>
      </c>
      <c r="C4760" s="20" t="s">
        <v>774</v>
      </c>
      <c r="D4760" s="20" t="s">
        <v>759</v>
      </c>
      <c r="E4760" s="20">
        <v>15120</v>
      </c>
      <c r="F4760" s="20" t="s">
        <v>855</v>
      </c>
      <c r="G4760" s="20">
        <v>42</v>
      </c>
      <c r="H4760" s="20">
        <v>360</v>
      </c>
      <c r="I4760" s="20">
        <v>922.9</v>
      </c>
      <c r="J4760" s="20">
        <v>2018</v>
      </c>
      <c r="K4760" s="20">
        <v>10</v>
      </c>
      <c r="L4760" s="20">
        <v>41</v>
      </c>
    </row>
    <row r="4761" spans="1:12" x14ac:dyDescent="0.3">
      <c r="A4761" s="21">
        <v>43378</v>
      </c>
      <c r="B4761" s="20" t="s">
        <v>826</v>
      </c>
      <c r="C4761" s="20" t="s">
        <v>827</v>
      </c>
      <c r="D4761" s="20" t="s">
        <v>759</v>
      </c>
      <c r="E4761" s="20">
        <v>9720</v>
      </c>
      <c r="F4761" s="20" t="s">
        <v>849</v>
      </c>
      <c r="G4761" s="20">
        <v>27</v>
      </c>
      <c r="H4761" s="20">
        <v>360</v>
      </c>
      <c r="I4761" s="20">
        <v>646</v>
      </c>
      <c r="J4761" s="20">
        <v>2018</v>
      </c>
      <c r="K4761" s="20">
        <v>10</v>
      </c>
      <c r="L4761" s="20">
        <v>40</v>
      </c>
    </row>
    <row r="4762" spans="1:12" x14ac:dyDescent="0.3">
      <c r="A4762" s="21">
        <v>43378</v>
      </c>
      <c r="B4762" s="20" t="s">
        <v>826</v>
      </c>
      <c r="C4762" s="20" t="s">
        <v>827</v>
      </c>
      <c r="D4762" s="20" t="s">
        <v>759</v>
      </c>
      <c r="E4762" s="20">
        <v>360</v>
      </c>
      <c r="F4762" s="20" t="s">
        <v>849</v>
      </c>
      <c r="G4762" s="20">
        <v>1</v>
      </c>
      <c r="H4762" s="20">
        <v>360</v>
      </c>
      <c r="I4762" s="20">
        <v>6.11</v>
      </c>
      <c r="J4762" s="20">
        <v>2018</v>
      </c>
      <c r="K4762" s="20">
        <v>10</v>
      </c>
      <c r="L4762" s="20">
        <v>40</v>
      </c>
    </row>
    <row r="4763" spans="1:12" x14ac:dyDescent="0.3">
      <c r="A4763" s="21">
        <v>43378</v>
      </c>
      <c r="B4763" s="20" t="s">
        <v>757</v>
      </c>
      <c r="C4763" s="20" t="s">
        <v>758</v>
      </c>
      <c r="D4763" s="20" t="s">
        <v>759</v>
      </c>
      <c r="E4763" s="20">
        <v>15120</v>
      </c>
      <c r="F4763" s="20" t="s">
        <v>850</v>
      </c>
      <c r="G4763" s="20">
        <v>42</v>
      </c>
      <c r="H4763" s="20">
        <v>360</v>
      </c>
      <c r="I4763" s="20">
        <v>935.85</v>
      </c>
      <c r="J4763" s="20">
        <v>2018</v>
      </c>
      <c r="K4763" s="20">
        <v>10</v>
      </c>
      <c r="L4763" s="20">
        <v>40</v>
      </c>
    </row>
    <row r="4764" spans="1:12" x14ac:dyDescent="0.3">
      <c r="A4764" s="21">
        <v>43378</v>
      </c>
      <c r="B4764" s="20" t="s">
        <v>761</v>
      </c>
      <c r="C4764" s="20" t="s">
        <v>762</v>
      </c>
      <c r="D4764" s="20" t="s">
        <v>759</v>
      </c>
      <c r="E4764" s="20">
        <v>11520</v>
      </c>
      <c r="F4764" s="20" t="s">
        <v>851</v>
      </c>
      <c r="G4764" s="20">
        <v>32</v>
      </c>
      <c r="H4764" s="20">
        <v>360</v>
      </c>
      <c r="I4764" s="20">
        <v>762.44</v>
      </c>
      <c r="J4764" s="20">
        <v>2018</v>
      </c>
      <c r="K4764" s="20">
        <v>10</v>
      </c>
      <c r="L4764" s="20">
        <v>40</v>
      </c>
    </row>
    <row r="4765" spans="1:12" x14ac:dyDescent="0.3">
      <c r="A4765" s="21">
        <v>43378</v>
      </c>
      <c r="B4765" s="20" t="s">
        <v>764</v>
      </c>
      <c r="C4765" s="20" t="s">
        <v>765</v>
      </c>
      <c r="D4765" s="20" t="s">
        <v>759</v>
      </c>
      <c r="E4765" s="20">
        <v>11520</v>
      </c>
      <c r="F4765" s="20" t="s">
        <v>852</v>
      </c>
      <c r="G4765" s="20">
        <v>32</v>
      </c>
      <c r="H4765" s="20">
        <v>360</v>
      </c>
      <c r="I4765" s="20">
        <v>736.6</v>
      </c>
      <c r="J4765" s="20">
        <v>2018</v>
      </c>
      <c r="K4765" s="20">
        <v>10</v>
      </c>
      <c r="L4765" s="20">
        <v>40</v>
      </c>
    </row>
    <row r="4766" spans="1:12" x14ac:dyDescent="0.3">
      <c r="A4766" s="21">
        <v>43378</v>
      </c>
      <c r="B4766" s="20" t="s">
        <v>767</v>
      </c>
      <c r="C4766" s="20" t="s">
        <v>768</v>
      </c>
      <c r="D4766" s="20" t="s">
        <v>759</v>
      </c>
      <c r="E4766" s="20">
        <v>9720</v>
      </c>
      <c r="F4766" s="20" t="s">
        <v>853</v>
      </c>
      <c r="G4766" s="20">
        <v>27</v>
      </c>
      <c r="H4766" s="20">
        <v>360</v>
      </c>
      <c r="I4766" s="20">
        <v>638.66</v>
      </c>
      <c r="J4766" s="20">
        <v>2018</v>
      </c>
      <c r="K4766" s="20">
        <v>10</v>
      </c>
      <c r="L4766" s="20">
        <v>40</v>
      </c>
    </row>
    <row r="4767" spans="1:12" x14ac:dyDescent="0.3">
      <c r="A4767" s="21">
        <v>43378</v>
      </c>
      <c r="B4767" s="20" t="s">
        <v>773</v>
      </c>
      <c r="C4767" s="20" t="s">
        <v>774</v>
      </c>
      <c r="D4767" s="20" t="s">
        <v>759</v>
      </c>
      <c r="E4767" s="20">
        <v>14760</v>
      </c>
      <c r="F4767" s="20" t="s">
        <v>855</v>
      </c>
      <c r="G4767" s="20">
        <v>41</v>
      </c>
      <c r="H4767" s="20">
        <v>360</v>
      </c>
      <c r="I4767" s="20">
        <v>906.05</v>
      </c>
      <c r="J4767" s="20">
        <v>2018</v>
      </c>
      <c r="K4767" s="20">
        <v>10</v>
      </c>
      <c r="L4767" s="20">
        <v>40</v>
      </c>
    </row>
    <row r="4768" spans="1:12" x14ac:dyDescent="0.3">
      <c r="A4768" s="21">
        <v>43378</v>
      </c>
      <c r="B4768" s="20" t="s">
        <v>757</v>
      </c>
      <c r="C4768" s="20" t="s">
        <v>758</v>
      </c>
      <c r="D4768" s="20" t="s">
        <v>759</v>
      </c>
      <c r="E4768" s="20">
        <v>12960</v>
      </c>
      <c r="F4768" s="20" t="s">
        <v>850</v>
      </c>
      <c r="G4768" s="20">
        <v>36</v>
      </c>
      <c r="H4768" s="20">
        <v>360</v>
      </c>
      <c r="I4768" s="20">
        <v>805.61</v>
      </c>
      <c r="J4768" s="20">
        <v>2018</v>
      </c>
      <c r="K4768" s="20">
        <v>10</v>
      </c>
      <c r="L4768" s="20">
        <v>40</v>
      </c>
    </row>
    <row r="4769" spans="1:12" x14ac:dyDescent="0.3">
      <c r="A4769" s="21">
        <v>43378</v>
      </c>
      <c r="B4769" s="20" t="s">
        <v>761</v>
      </c>
      <c r="C4769" s="20" t="s">
        <v>762</v>
      </c>
      <c r="D4769" s="20" t="s">
        <v>759</v>
      </c>
      <c r="E4769" s="20">
        <v>12960</v>
      </c>
      <c r="F4769" s="20" t="s">
        <v>851</v>
      </c>
      <c r="G4769" s="20">
        <v>36</v>
      </c>
      <c r="H4769" s="20">
        <v>360</v>
      </c>
      <c r="I4769" s="20">
        <v>857.5</v>
      </c>
      <c r="J4769" s="20">
        <v>2018</v>
      </c>
      <c r="K4769" s="20">
        <v>10</v>
      </c>
      <c r="L4769" s="20">
        <v>40</v>
      </c>
    </row>
    <row r="4770" spans="1:12" x14ac:dyDescent="0.3">
      <c r="A4770" s="21">
        <v>43378</v>
      </c>
      <c r="B4770" s="20" t="s">
        <v>764</v>
      </c>
      <c r="C4770" s="20" t="s">
        <v>765</v>
      </c>
      <c r="D4770" s="20" t="s">
        <v>759</v>
      </c>
      <c r="E4770" s="20">
        <v>11880</v>
      </c>
      <c r="F4770" s="20" t="s">
        <v>852</v>
      </c>
      <c r="G4770" s="20">
        <v>33</v>
      </c>
      <c r="H4770" s="20">
        <v>360</v>
      </c>
      <c r="I4770" s="20">
        <v>783.52</v>
      </c>
      <c r="J4770" s="20">
        <v>2018</v>
      </c>
      <c r="K4770" s="20">
        <v>10</v>
      </c>
      <c r="L4770" s="20">
        <v>40</v>
      </c>
    </row>
    <row r="4771" spans="1:12" x14ac:dyDescent="0.3">
      <c r="A4771" s="21">
        <v>43378</v>
      </c>
      <c r="B4771" s="20" t="s">
        <v>767</v>
      </c>
      <c r="C4771" s="20" t="s">
        <v>768</v>
      </c>
      <c r="D4771" s="20" t="s">
        <v>759</v>
      </c>
      <c r="E4771" s="20">
        <v>10080</v>
      </c>
      <c r="F4771" s="20" t="s">
        <v>853</v>
      </c>
      <c r="G4771" s="20">
        <v>28</v>
      </c>
      <c r="H4771" s="20">
        <v>360</v>
      </c>
      <c r="I4771" s="20">
        <v>664.3</v>
      </c>
      <c r="J4771" s="20">
        <v>2018</v>
      </c>
      <c r="K4771" s="20">
        <v>10</v>
      </c>
      <c r="L4771" s="20">
        <v>40</v>
      </c>
    </row>
    <row r="4772" spans="1:12" x14ac:dyDescent="0.3">
      <c r="A4772" s="21">
        <v>43378</v>
      </c>
      <c r="B4772" s="20" t="s">
        <v>773</v>
      </c>
      <c r="C4772" s="20" t="s">
        <v>774</v>
      </c>
      <c r="D4772" s="20" t="s">
        <v>759</v>
      </c>
      <c r="E4772" s="20">
        <v>14400</v>
      </c>
      <c r="F4772" s="20" t="s">
        <v>855</v>
      </c>
      <c r="G4772" s="20">
        <v>40</v>
      </c>
      <c r="H4772" s="20">
        <v>360</v>
      </c>
      <c r="I4772" s="20">
        <v>883.5</v>
      </c>
      <c r="J4772" s="20">
        <v>2018</v>
      </c>
      <c r="K4772" s="20">
        <v>10</v>
      </c>
      <c r="L4772" s="20">
        <v>40</v>
      </c>
    </row>
    <row r="4773" spans="1:12" x14ac:dyDescent="0.3">
      <c r="A4773" s="21">
        <v>43375</v>
      </c>
      <c r="B4773" s="20" t="s">
        <v>757</v>
      </c>
      <c r="C4773" s="20" t="s">
        <v>758</v>
      </c>
      <c r="D4773" s="20" t="s">
        <v>759</v>
      </c>
      <c r="E4773" s="20">
        <v>14040</v>
      </c>
      <c r="F4773" s="20" t="s">
        <v>850</v>
      </c>
      <c r="G4773" s="20">
        <v>39</v>
      </c>
      <c r="H4773" s="20">
        <v>360</v>
      </c>
      <c r="I4773" s="20">
        <v>872.5</v>
      </c>
      <c r="J4773" s="20">
        <v>2018</v>
      </c>
      <c r="K4773" s="20">
        <v>10</v>
      </c>
      <c r="L4773" s="20">
        <v>40</v>
      </c>
    </row>
    <row r="4774" spans="1:12" x14ac:dyDescent="0.3">
      <c r="A4774" s="21">
        <v>43375</v>
      </c>
      <c r="B4774" s="20" t="s">
        <v>761</v>
      </c>
      <c r="C4774" s="20" t="s">
        <v>762</v>
      </c>
      <c r="D4774" s="20" t="s">
        <v>759</v>
      </c>
      <c r="E4774" s="20">
        <v>11880</v>
      </c>
      <c r="F4774" s="20" t="s">
        <v>851</v>
      </c>
      <c r="G4774" s="20">
        <v>33</v>
      </c>
      <c r="H4774" s="20">
        <v>360</v>
      </c>
      <c r="I4774" s="20">
        <v>783.85</v>
      </c>
      <c r="J4774" s="20">
        <v>2018</v>
      </c>
      <c r="K4774" s="20">
        <v>10</v>
      </c>
      <c r="L4774" s="20">
        <v>40</v>
      </c>
    </row>
    <row r="4775" spans="1:12" x14ac:dyDescent="0.3">
      <c r="A4775" s="21">
        <v>43375</v>
      </c>
      <c r="B4775" s="20" t="s">
        <v>764</v>
      </c>
      <c r="C4775" s="20" t="s">
        <v>765</v>
      </c>
      <c r="D4775" s="20" t="s">
        <v>759</v>
      </c>
      <c r="E4775" s="20">
        <v>11160</v>
      </c>
      <c r="F4775" s="20" t="s">
        <v>852</v>
      </c>
      <c r="G4775" s="20">
        <v>31</v>
      </c>
      <c r="H4775" s="20">
        <v>360</v>
      </c>
      <c r="I4775" s="20">
        <v>741</v>
      </c>
      <c r="J4775" s="20">
        <v>2018</v>
      </c>
      <c r="K4775" s="20">
        <v>10</v>
      </c>
      <c r="L4775" s="20">
        <v>40</v>
      </c>
    </row>
    <row r="4776" spans="1:12" x14ac:dyDescent="0.3">
      <c r="A4776" s="21">
        <v>43375</v>
      </c>
      <c r="B4776" s="20" t="s">
        <v>767</v>
      </c>
      <c r="C4776" s="20" t="s">
        <v>768</v>
      </c>
      <c r="D4776" s="20" t="s">
        <v>759</v>
      </c>
      <c r="E4776" s="20">
        <v>9360</v>
      </c>
      <c r="F4776" s="20" t="s">
        <v>853</v>
      </c>
      <c r="G4776" s="20">
        <v>26</v>
      </c>
      <c r="H4776" s="20">
        <v>360</v>
      </c>
      <c r="I4776" s="20">
        <v>618.39</v>
      </c>
      <c r="J4776" s="20">
        <v>2018</v>
      </c>
      <c r="K4776" s="20">
        <v>10</v>
      </c>
      <c r="L4776" s="20">
        <v>40</v>
      </c>
    </row>
    <row r="4777" spans="1:12" x14ac:dyDescent="0.3">
      <c r="A4777" s="21">
        <v>43375</v>
      </c>
      <c r="B4777" s="20" t="s">
        <v>773</v>
      </c>
      <c r="C4777" s="20" t="s">
        <v>774</v>
      </c>
      <c r="D4777" s="20" t="s">
        <v>759</v>
      </c>
      <c r="E4777" s="20">
        <v>14400</v>
      </c>
      <c r="F4777" s="20" t="s">
        <v>855</v>
      </c>
      <c r="G4777" s="20">
        <v>40</v>
      </c>
      <c r="H4777" s="20">
        <v>360</v>
      </c>
      <c r="I4777" s="20">
        <v>887</v>
      </c>
      <c r="J4777" s="20">
        <v>2018</v>
      </c>
      <c r="K4777" s="20">
        <v>10</v>
      </c>
      <c r="L4777" s="20">
        <v>40</v>
      </c>
    </row>
    <row r="4778" spans="1:12" x14ac:dyDescent="0.3">
      <c r="A4778" s="21">
        <v>43375</v>
      </c>
      <c r="B4778" s="20" t="s">
        <v>757</v>
      </c>
      <c r="C4778" s="20" t="s">
        <v>758</v>
      </c>
      <c r="D4778" s="20" t="s">
        <v>759</v>
      </c>
      <c r="E4778" s="20">
        <v>12960</v>
      </c>
      <c r="F4778" s="20" t="s">
        <v>850</v>
      </c>
      <c r="G4778" s="20">
        <v>36</v>
      </c>
      <c r="H4778" s="20">
        <v>360</v>
      </c>
      <c r="I4778" s="20">
        <v>836.92</v>
      </c>
      <c r="J4778" s="20">
        <v>2018</v>
      </c>
      <c r="K4778" s="20">
        <v>10</v>
      </c>
      <c r="L4778" s="20">
        <v>40</v>
      </c>
    </row>
    <row r="4779" spans="1:12" x14ac:dyDescent="0.3">
      <c r="A4779" s="21">
        <v>43375</v>
      </c>
      <c r="B4779" s="20" t="s">
        <v>761</v>
      </c>
      <c r="C4779" s="20" t="s">
        <v>762</v>
      </c>
      <c r="D4779" s="20" t="s">
        <v>759</v>
      </c>
      <c r="E4779" s="20">
        <v>11520</v>
      </c>
      <c r="F4779" s="20" t="s">
        <v>851</v>
      </c>
      <c r="G4779" s="20">
        <v>32</v>
      </c>
      <c r="H4779" s="20">
        <v>360</v>
      </c>
      <c r="I4779" s="20">
        <v>735.05</v>
      </c>
      <c r="J4779" s="20">
        <v>2018</v>
      </c>
      <c r="K4779" s="20">
        <v>10</v>
      </c>
      <c r="L4779" s="20">
        <v>40</v>
      </c>
    </row>
    <row r="4780" spans="1:12" x14ac:dyDescent="0.3">
      <c r="A4780" s="21">
        <v>43375</v>
      </c>
      <c r="B4780" s="20" t="s">
        <v>764</v>
      </c>
      <c r="C4780" s="20" t="s">
        <v>765</v>
      </c>
      <c r="D4780" s="20" t="s">
        <v>759</v>
      </c>
      <c r="E4780" s="20">
        <v>12240</v>
      </c>
      <c r="F4780" s="20" t="s">
        <v>852</v>
      </c>
      <c r="G4780" s="20">
        <v>34</v>
      </c>
      <c r="H4780" s="20">
        <v>360</v>
      </c>
      <c r="I4780" s="20">
        <v>810.79</v>
      </c>
      <c r="J4780" s="20">
        <v>2018</v>
      </c>
      <c r="K4780" s="20">
        <v>10</v>
      </c>
      <c r="L4780" s="20">
        <v>40</v>
      </c>
    </row>
    <row r="4781" spans="1:12" x14ac:dyDescent="0.3">
      <c r="A4781" s="21">
        <v>43375</v>
      </c>
      <c r="B4781" s="20" t="s">
        <v>767</v>
      </c>
      <c r="C4781" s="20" t="s">
        <v>768</v>
      </c>
      <c r="D4781" s="20" t="s">
        <v>759</v>
      </c>
      <c r="E4781" s="20">
        <v>10440</v>
      </c>
      <c r="F4781" s="20" t="s">
        <v>853</v>
      </c>
      <c r="G4781" s="20">
        <v>29</v>
      </c>
      <c r="H4781" s="20">
        <v>360</v>
      </c>
      <c r="I4781" s="20">
        <v>688.25</v>
      </c>
      <c r="J4781" s="20">
        <v>2018</v>
      </c>
      <c r="K4781" s="20">
        <v>10</v>
      </c>
      <c r="L4781" s="20">
        <v>40</v>
      </c>
    </row>
    <row r="4782" spans="1:12" x14ac:dyDescent="0.3">
      <c r="A4782" s="21">
        <v>43375</v>
      </c>
      <c r="B4782" s="20" t="s">
        <v>773</v>
      </c>
      <c r="C4782" s="20" t="s">
        <v>774</v>
      </c>
      <c r="D4782" s="20" t="s">
        <v>759</v>
      </c>
      <c r="E4782" s="20">
        <v>15120</v>
      </c>
      <c r="F4782" s="20" t="s">
        <v>855</v>
      </c>
      <c r="G4782" s="20">
        <v>42</v>
      </c>
      <c r="H4782" s="20">
        <v>360</v>
      </c>
      <c r="I4782" s="20">
        <v>927.55</v>
      </c>
      <c r="J4782" s="20">
        <v>2018</v>
      </c>
      <c r="K4782" s="20">
        <v>10</v>
      </c>
      <c r="L4782" s="20">
        <v>40</v>
      </c>
    </row>
    <row r="4783" spans="1:12" x14ac:dyDescent="0.3">
      <c r="A4783" s="21">
        <v>43374</v>
      </c>
      <c r="B4783" s="20" t="s">
        <v>826</v>
      </c>
      <c r="C4783" s="20" t="s">
        <v>827</v>
      </c>
      <c r="D4783" s="20" t="s">
        <v>759</v>
      </c>
      <c r="E4783" s="20">
        <v>23400</v>
      </c>
      <c r="F4783" s="20" t="s">
        <v>856</v>
      </c>
      <c r="G4783" s="20">
        <v>65</v>
      </c>
      <c r="H4783" s="20">
        <v>360</v>
      </c>
      <c r="I4783" s="20">
        <v>1554.25</v>
      </c>
      <c r="J4783" s="20">
        <v>2018</v>
      </c>
      <c r="K4783" s="20">
        <v>10</v>
      </c>
      <c r="L4783" s="20">
        <v>40</v>
      </c>
    </row>
    <row r="4784" spans="1:12" x14ac:dyDescent="0.3">
      <c r="A4784" s="21">
        <v>43374</v>
      </c>
      <c r="B4784" s="20" t="s">
        <v>757</v>
      </c>
      <c r="C4784" s="20" t="s">
        <v>758</v>
      </c>
      <c r="D4784" s="20" t="s">
        <v>759</v>
      </c>
      <c r="E4784" s="20">
        <v>13320</v>
      </c>
      <c r="F4784" s="20" t="s">
        <v>857</v>
      </c>
      <c r="G4784" s="20">
        <v>37</v>
      </c>
      <c r="H4784" s="20">
        <v>360</v>
      </c>
      <c r="I4784" s="20">
        <v>821.15</v>
      </c>
      <c r="J4784" s="20">
        <v>2018</v>
      </c>
      <c r="K4784" s="20">
        <v>10</v>
      </c>
      <c r="L4784" s="20">
        <v>40</v>
      </c>
    </row>
    <row r="4785" spans="1:12" x14ac:dyDescent="0.3">
      <c r="A4785" s="21">
        <v>43374</v>
      </c>
      <c r="B4785" s="20" t="s">
        <v>761</v>
      </c>
      <c r="C4785" s="20" t="s">
        <v>762</v>
      </c>
      <c r="D4785" s="20" t="s">
        <v>759</v>
      </c>
      <c r="E4785" s="20">
        <v>10800</v>
      </c>
      <c r="F4785" s="20" t="s">
        <v>858</v>
      </c>
      <c r="G4785" s="20">
        <v>30</v>
      </c>
      <c r="H4785" s="20">
        <v>360</v>
      </c>
      <c r="I4785" s="20">
        <v>694.25</v>
      </c>
      <c r="J4785" s="20">
        <v>2018</v>
      </c>
      <c r="K4785" s="20">
        <v>10</v>
      </c>
      <c r="L4785" s="20">
        <v>40</v>
      </c>
    </row>
    <row r="4786" spans="1:12" x14ac:dyDescent="0.3">
      <c r="A4786" s="21">
        <v>43374</v>
      </c>
      <c r="B4786" s="20" t="s">
        <v>764</v>
      </c>
      <c r="C4786" s="20" t="s">
        <v>765</v>
      </c>
      <c r="D4786" s="20" t="s">
        <v>759</v>
      </c>
      <c r="E4786" s="20">
        <v>10800</v>
      </c>
      <c r="F4786" s="20" t="s">
        <v>859</v>
      </c>
      <c r="G4786" s="20">
        <v>30</v>
      </c>
      <c r="H4786" s="20">
        <v>360</v>
      </c>
      <c r="I4786" s="20">
        <v>722.86</v>
      </c>
      <c r="J4786" s="20">
        <v>2018</v>
      </c>
      <c r="K4786" s="20">
        <v>10</v>
      </c>
      <c r="L4786" s="20">
        <v>40</v>
      </c>
    </row>
    <row r="4787" spans="1:12" x14ac:dyDescent="0.3">
      <c r="A4787" s="21">
        <v>43374</v>
      </c>
      <c r="B4787" s="20" t="s">
        <v>767</v>
      </c>
      <c r="C4787" s="20" t="s">
        <v>768</v>
      </c>
      <c r="D4787" s="20" t="s">
        <v>759</v>
      </c>
      <c r="E4787" s="20">
        <v>8640</v>
      </c>
      <c r="F4787" s="20" t="s">
        <v>860</v>
      </c>
      <c r="G4787" s="20">
        <v>24</v>
      </c>
      <c r="H4787" s="20">
        <v>360</v>
      </c>
      <c r="I4787" s="20">
        <v>572.4</v>
      </c>
      <c r="J4787" s="20">
        <v>2018</v>
      </c>
      <c r="K4787" s="20">
        <v>10</v>
      </c>
      <c r="L4787" s="20">
        <v>40</v>
      </c>
    </row>
    <row r="4788" spans="1:12" x14ac:dyDescent="0.3">
      <c r="A4788" s="21">
        <v>43374</v>
      </c>
      <c r="B4788" s="20" t="s">
        <v>773</v>
      </c>
      <c r="C4788" s="20" t="s">
        <v>774</v>
      </c>
      <c r="D4788" s="20" t="s">
        <v>759</v>
      </c>
      <c r="E4788" s="20">
        <v>14040</v>
      </c>
      <c r="F4788" s="20" t="s">
        <v>862</v>
      </c>
      <c r="G4788" s="20">
        <v>39</v>
      </c>
      <c r="H4788" s="20">
        <v>360</v>
      </c>
      <c r="I4788" s="20">
        <v>866.7</v>
      </c>
      <c r="J4788" s="20">
        <v>2018</v>
      </c>
      <c r="K4788" s="20">
        <v>10</v>
      </c>
      <c r="L4788" s="20">
        <v>40</v>
      </c>
    </row>
    <row r="4789" spans="1:12" x14ac:dyDescent="0.3">
      <c r="A4789" s="21">
        <v>43372</v>
      </c>
      <c r="B4789" s="20" t="s">
        <v>757</v>
      </c>
      <c r="C4789" s="20" t="s">
        <v>758</v>
      </c>
      <c r="D4789" s="20" t="s">
        <v>759</v>
      </c>
      <c r="E4789" s="20">
        <v>14040</v>
      </c>
      <c r="F4789" s="20" t="s">
        <v>857</v>
      </c>
      <c r="G4789" s="20">
        <v>39</v>
      </c>
      <c r="H4789" s="20">
        <v>360</v>
      </c>
      <c r="I4789" s="20">
        <v>879.55</v>
      </c>
      <c r="J4789" s="20">
        <v>2018</v>
      </c>
      <c r="K4789" s="20">
        <v>9</v>
      </c>
      <c r="L4789" s="20">
        <v>39</v>
      </c>
    </row>
    <row r="4790" spans="1:12" x14ac:dyDescent="0.3">
      <c r="A4790" s="21">
        <v>43372</v>
      </c>
      <c r="B4790" s="20" t="s">
        <v>761</v>
      </c>
      <c r="C4790" s="20" t="s">
        <v>762</v>
      </c>
      <c r="D4790" s="20" t="s">
        <v>759</v>
      </c>
      <c r="E4790" s="20">
        <v>12960</v>
      </c>
      <c r="F4790" s="20" t="s">
        <v>858</v>
      </c>
      <c r="G4790" s="20">
        <v>36</v>
      </c>
      <c r="H4790" s="20">
        <v>360</v>
      </c>
      <c r="I4790" s="20">
        <v>861</v>
      </c>
      <c r="J4790" s="20">
        <v>2018</v>
      </c>
      <c r="K4790" s="20">
        <v>9</v>
      </c>
      <c r="L4790" s="20">
        <v>39</v>
      </c>
    </row>
    <row r="4791" spans="1:12" x14ac:dyDescent="0.3">
      <c r="A4791" s="21">
        <v>43372</v>
      </c>
      <c r="B4791" s="20" t="s">
        <v>764</v>
      </c>
      <c r="C4791" s="20" t="s">
        <v>765</v>
      </c>
      <c r="D4791" s="20" t="s">
        <v>759</v>
      </c>
      <c r="E4791" s="20">
        <v>11880</v>
      </c>
      <c r="F4791" s="20" t="s">
        <v>859</v>
      </c>
      <c r="G4791" s="20">
        <v>33</v>
      </c>
      <c r="H4791" s="20">
        <v>360</v>
      </c>
      <c r="I4791" s="20">
        <v>794.67</v>
      </c>
      <c r="J4791" s="20">
        <v>2018</v>
      </c>
      <c r="K4791" s="20">
        <v>9</v>
      </c>
      <c r="L4791" s="20">
        <v>39</v>
      </c>
    </row>
    <row r="4792" spans="1:12" x14ac:dyDescent="0.3">
      <c r="A4792" s="21">
        <v>43372</v>
      </c>
      <c r="B4792" s="20" t="s">
        <v>767</v>
      </c>
      <c r="C4792" s="20" t="s">
        <v>768</v>
      </c>
      <c r="D4792" s="20" t="s">
        <v>759</v>
      </c>
      <c r="E4792" s="20">
        <v>10080</v>
      </c>
      <c r="F4792" s="20" t="s">
        <v>860</v>
      </c>
      <c r="G4792" s="20">
        <v>28</v>
      </c>
      <c r="H4792" s="20">
        <v>360</v>
      </c>
      <c r="I4792" s="20">
        <v>666.6</v>
      </c>
      <c r="J4792" s="20">
        <v>2018</v>
      </c>
      <c r="K4792" s="20">
        <v>9</v>
      </c>
      <c r="L4792" s="20">
        <v>39</v>
      </c>
    </row>
    <row r="4793" spans="1:12" x14ac:dyDescent="0.3">
      <c r="A4793" s="21">
        <v>43372</v>
      </c>
      <c r="B4793" s="20" t="s">
        <v>773</v>
      </c>
      <c r="C4793" s="20" t="s">
        <v>774</v>
      </c>
      <c r="D4793" s="20" t="s">
        <v>759</v>
      </c>
      <c r="E4793" s="20">
        <v>14760</v>
      </c>
      <c r="F4793" s="20" t="s">
        <v>862</v>
      </c>
      <c r="G4793" s="20">
        <v>41</v>
      </c>
      <c r="H4793" s="20">
        <v>360</v>
      </c>
      <c r="I4793" s="20">
        <v>914.93</v>
      </c>
      <c r="J4793" s="20">
        <v>2018</v>
      </c>
      <c r="K4793" s="20">
        <v>9</v>
      </c>
      <c r="L4793" s="20">
        <v>39</v>
      </c>
    </row>
    <row r="4794" spans="1:12" x14ac:dyDescent="0.3">
      <c r="A4794" s="21">
        <v>43372</v>
      </c>
      <c r="B4794" s="20" t="s">
        <v>757</v>
      </c>
      <c r="C4794" s="20" t="s">
        <v>758</v>
      </c>
      <c r="D4794" s="20" t="s">
        <v>759</v>
      </c>
      <c r="E4794" s="20">
        <v>14760</v>
      </c>
      <c r="F4794" s="20" t="s">
        <v>857</v>
      </c>
      <c r="G4794" s="20">
        <v>41</v>
      </c>
      <c r="H4794" s="20">
        <v>360</v>
      </c>
      <c r="I4794" s="20">
        <v>947.6</v>
      </c>
      <c r="J4794" s="20">
        <v>2018</v>
      </c>
      <c r="K4794" s="20">
        <v>9</v>
      </c>
      <c r="L4794" s="20">
        <v>39</v>
      </c>
    </row>
    <row r="4795" spans="1:12" x14ac:dyDescent="0.3">
      <c r="A4795" s="21">
        <v>43372</v>
      </c>
      <c r="B4795" s="20" t="s">
        <v>761</v>
      </c>
      <c r="C4795" s="20" t="s">
        <v>762</v>
      </c>
      <c r="D4795" s="20" t="s">
        <v>759</v>
      </c>
      <c r="E4795" s="20">
        <v>12960</v>
      </c>
      <c r="F4795" s="20" t="s">
        <v>858</v>
      </c>
      <c r="G4795" s="20">
        <v>36</v>
      </c>
      <c r="H4795" s="20">
        <v>360</v>
      </c>
      <c r="I4795" s="20">
        <v>824.9</v>
      </c>
      <c r="J4795" s="20">
        <v>2018</v>
      </c>
      <c r="K4795" s="20">
        <v>9</v>
      </c>
      <c r="L4795" s="20">
        <v>39</v>
      </c>
    </row>
    <row r="4796" spans="1:12" x14ac:dyDescent="0.3">
      <c r="A4796" s="21">
        <v>43372</v>
      </c>
      <c r="B4796" s="20" t="s">
        <v>764</v>
      </c>
      <c r="C4796" s="20" t="s">
        <v>765</v>
      </c>
      <c r="D4796" s="20" t="s">
        <v>759</v>
      </c>
      <c r="E4796" s="20">
        <v>11160</v>
      </c>
      <c r="F4796" s="20" t="s">
        <v>859</v>
      </c>
      <c r="G4796" s="20">
        <v>31</v>
      </c>
      <c r="H4796" s="20">
        <v>360</v>
      </c>
      <c r="I4796" s="20">
        <v>749.82</v>
      </c>
      <c r="J4796" s="20">
        <v>2018</v>
      </c>
      <c r="K4796" s="20">
        <v>9</v>
      </c>
      <c r="L4796" s="20">
        <v>39</v>
      </c>
    </row>
    <row r="4797" spans="1:12" x14ac:dyDescent="0.3">
      <c r="A4797" s="21">
        <v>43372</v>
      </c>
      <c r="B4797" s="20" t="s">
        <v>767</v>
      </c>
      <c r="C4797" s="20" t="s">
        <v>768</v>
      </c>
      <c r="D4797" s="20" t="s">
        <v>759</v>
      </c>
      <c r="E4797" s="20">
        <v>9720</v>
      </c>
      <c r="F4797" s="20" t="s">
        <v>860</v>
      </c>
      <c r="G4797" s="20">
        <v>27</v>
      </c>
      <c r="H4797" s="20">
        <v>360</v>
      </c>
      <c r="I4797" s="20">
        <v>641.65</v>
      </c>
      <c r="J4797" s="20">
        <v>2018</v>
      </c>
      <c r="K4797" s="20">
        <v>9</v>
      </c>
      <c r="L4797" s="20">
        <v>39</v>
      </c>
    </row>
    <row r="4798" spans="1:12" x14ac:dyDescent="0.3">
      <c r="A4798" s="21">
        <v>43372</v>
      </c>
      <c r="B4798" s="20" t="s">
        <v>773</v>
      </c>
      <c r="C4798" s="20" t="s">
        <v>774</v>
      </c>
      <c r="D4798" s="20" t="s">
        <v>759</v>
      </c>
      <c r="E4798" s="20">
        <v>14760</v>
      </c>
      <c r="F4798" s="20" t="s">
        <v>862</v>
      </c>
      <c r="G4798" s="20">
        <v>41</v>
      </c>
      <c r="H4798" s="20">
        <v>360</v>
      </c>
      <c r="I4798" s="20">
        <v>907.4</v>
      </c>
      <c r="J4798" s="20">
        <v>2018</v>
      </c>
      <c r="K4798" s="20">
        <v>9</v>
      </c>
      <c r="L4798" s="20">
        <v>39</v>
      </c>
    </row>
    <row r="4799" spans="1:12" x14ac:dyDescent="0.3">
      <c r="A4799" s="21">
        <v>43372</v>
      </c>
      <c r="B4799" s="20" t="s">
        <v>757</v>
      </c>
      <c r="C4799" s="20" t="s">
        <v>758</v>
      </c>
      <c r="D4799" s="20" t="s">
        <v>759</v>
      </c>
      <c r="E4799" s="20">
        <v>14760</v>
      </c>
      <c r="F4799" s="20" t="s">
        <v>857</v>
      </c>
      <c r="G4799" s="20">
        <v>41</v>
      </c>
      <c r="H4799" s="20">
        <v>360</v>
      </c>
      <c r="I4799" s="20">
        <v>916.45</v>
      </c>
      <c r="J4799" s="20">
        <v>2018</v>
      </c>
      <c r="K4799" s="20">
        <v>9</v>
      </c>
      <c r="L4799" s="20">
        <v>39</v>
      </c>
    </row>
    <row r="4800" spans="1:12" x14ac:dyDescent="0.3">
      <c r="A4800" s="21">
        <v>43372</v>
      </c>
      <c r="B4800" s="20" t="s">
        <v>761</v>
      </c>
      <c r="C4800" s="20" t="s">
        <v>762</v>
      </c>
      <c r="D4800" s="20" t="s">
        <v>759</v>
      </c>
      <c r="E4800" s="20">
        <v>12960</v>
      </c>
      <c r="F4800" s="20" t="s">
        <v>858</v>
      </c>
      <c r="G4800" s="20">
        <v>36</v>
      </c>
      <c r="H4800" s="20">
        <v>360</v>
      </c>
      <c r="I4800" s="20">
        <v>833.75</v>
      </c>
      <c r="J4800" s="20">
        <v>2018</v>
      </c>
      <c r="K4800" s="20">
        <v>9</v>
      </c>
      <c r="L4800" s="20">
        <v>39</v>
      </c>
    </row>
    <row r="4801" spans="1:12" x14ac:dyDescent="0.3">
      <c r="A4801" s="21">
        <v>43372</v>
      </c>
      <c r="B4801" s="20" t="s">
        <v>764</v>
      </c>
      <c r="C4801" s="20" t="s">
        <v>765</v>
      </c>
      <c r="D4801" s="20" t="s">
        <v>759</v>
      </c>
      <c r="E4801" s="20">
        <v>11160</v>
      </c>
      <c r="F4801" s="20" t="s">
        <v>859</v>
      </c>
      <c r="G4801" s="20">
        <v>31</v>
      </c>
      <c r="H4801" s="20">
        <v>360</v>
      </c>
      <c r="I4801" s="20">
        <v>646.91999999999996</v>
      </c>
      <c r="J4801" s="20">
        <v>2018</v>
      </c>
      <c r="K4801" s="20">
        <v>9</v>
      </c>
      <c r="L4801" s="20">
        <v>39</v>
      </c>
    </row>
    <row r="4802" spans="1:12" x14ac:dyDescent="0.3">
      <c r="A4802" s="21">
        <v>43372</v>
      </c>
      <c r="B4802" s="20" t="s">
        <v>767</v>
      </c>
      <c r="C4802" s="20" t="s">
        <v>768</v>
      </c>
      <c r="D4802" s="20" t="s">
        <v>759</v>
      </c>
      <c r="E4802" s="20">
        <v>9360</v>
      </c>
      <c r="F4802" s="20" t="s">
        <v>860</v>
      </c>
      <c r="G4802" s="20">
        <v>26</v>
      </c>
      <c r="H4802" s="20">
        <v>360</v>
      </c>
      <c r="I4802" s="20">
        <v>621.85</v>
      </c>
      <c r="J4802" s="20">
        <v>2018</v>
      </c>
      <c r="K4802" s="20">
        <v>9</v>
      </c>
      <c r="L4802" s="20">
        <v>39</v>
      </c>
    </row>
    <row r="4803" spans="1:12" x14ac:dyDescent="0.3">
      <c r="A4803" s="21">
        <v>43372</v>
      </c>
      <c r="B4803" s="20" t="s">
        <v>773</v>
      </c>
      <c r="C4803" s="20" t="s">
        <v>774</v>
      </c>
      <c r="D4803" s="20" t="s">
        <v>759</v>
      </c>
      <c r="E4803" s="20">
        <v>14400</v>
      </c>
      <c r="F4803" s="20" t="s">
        <v>862</v>
      </c>
      <c r="G4803" s="20">
        <v>40</v>
      </c>
      <c r="H4803" s="20">
        <v>360</v>
      </c>
      <c r="I4803" s="20">
        <v>886.95</v>
      </c>
      <c r="J4803" s="20">
        <v>2018</v>
      </c>
      <c r="K4803" s="20">
        <v>9</v>
      </c>
      <c r="L4803" s="20">
        <v>39</v>
      </c>
    </row>
    <row r="4804" spans="1:12" x14ac:dyDescent="0.3">
      <c r="A4804" s="21">
        <v>43370</v>
      </c>
      <c r="B4804" s="20" t="s">
        <v>757</v>
      </c>
      <c r="C4804" s="20" t="s">
        <v>758</v>
      </c>
      <c r="D4804" s="20" t="s">
        <v>759</v>
      </c>
      <c r="E4804" s="20">
        <v>14400</v>
      </c>
      <c r="F4804" s="20" t="s">
        <v>857</v>
      </c>
      <c r="G4804" s="20">
        <v>40</v>
      </c>
      <c r="H4804" s="20">
        <v>360</v>
      </c>
      <c r="I4804" s="20">
        <v>891.6</v>
      </c>
      <c r="J4804" s="20">
        <v>2018</v>
      </c>
      <c r="K4804" s="20">
        <v>9</v>
      </c>
      <c r="L4804" s="20">
        <v>39</v>
      </c>
    </row>
    <row r="4805" spans="1:12" x14ac:dyDescent="0.3">
      <c r="A4805" s="21">
        <v>43370</v>
      </c>
      <c r="B4805" s="20" t="s">
        <v>761</v>
      </c>
      <c r="C4805" s="20" t="s">
        <v>762</v>
      </c>
      <c r="D4805" s="20" t="s">
        <v>759</v>
      </c>
      <c r="E4805" s="20">
        <v>11880</v>
      </c>
      <c r="F4805" s="20" t="s">
        <v>858</v>
      </c>
      <c r="G4805" s="20">
        <v>33</v>
      </c>
      <c r="H4805" s="20">
        <v>360</v>
      </c>
      <c r="I4805" s="20">
        <v>780.75</v>
      </c>
      <c r="J4805" s="20">
        <v>2018</v>
      </c>
      <c r="K4805" s="20">
        <v>9</v>
      </c>
      <c r="L4805" s="20">
        <v>39</v>
      </c>
    </row>
    <row r="4806" spans="1:12" x14ac:dyDescent="0.3">
      <c r="A4806" s="21">
        <v>43370</v>
      </c>
      <c r="B4806" s="20" t="s">
        <v>764</v>
      </c>
      <c r="C4806" s="20" t="s">
        <v>765</v>
      </c>
      <c r="D4806" s="20" t="s">
        <v>759</v>
      </c>
      <c r="E4806" s="20">
        <v>12240</v>
      </c>
      <c r="F4806" s="20" t="s">
        <v>859</v>
      </c>
      <c r="G4806" s="20">
        <v>34</v>
      </c>
      <c r="H4806" s="20">
        <v>360</v>
      </c>
      <c r="I4806" s="20">
        <v>825.4</v>
      </c>
      <c r="J4806" s="20">
        <v>2018</v>
      </c>
      <c r="K4806" s="20">
        <v>9</v>
      </c>
      <c r="L4806" s="20">
        <v>39</v>
      </c>
    </row>
    <row r="4807" spans="1:12" x14ac:dyDescent="0.3">
      <c r="A4807" s="21">
        <v>43370</v>
      </c>
      <c r="B4807" s="20" t="s">
        <v>767</v>
      </c>
      <c r="C4807" s="20" t="s">
        <v>768</v>
      </c>
      <c r="D4807" s="20" t="s">
        <v>759</v>
      </c>
      <c r="E4807" s="20">
        <v>9720</v>
      </c>
      <c r="F4807" s="20" t="s">
        <v>860</v>
      </c>
      <c r="G4807" s="20">
        <v>27</v>
      </c>
      <c r="H4807" s="20">
        <v>360</v>
      </c>
      <c r="I4807" s="20">
        <v>646.63</v>
      </c>
      <c r="J4807" s="20">
        <v>2018</v>
      </c>
      <c r="K4807" s="20">
        <v>9</v>
      </c>
      <c r="L4807" s="20">
        <v>39</v>
      </c>
    </row>
    <row r="4808" spans="1:12" x14ac:dyDescent="0.3">
      <c r="A4808" s="21">
        <v>43370</v>
      </c>
      <c r="B4808" s="20" t="s">
        <v>773</v>
      </c>
      <c r="C4808" s="20" t="s">
        <v>774</v>
      </c>
      <c r="D4808" s="20" t="s">
        <v>759</v>
      </c>
      <c r="E4808" s="20">
        <v>14760</v>
      </c>
      <c r="F4808" s="20" t="s">
        <v>862</v>
      </c>
      <c r="G4808" s="20">
        <v>41</v>
      </c>
      <c r="H4808" s="20">
        <v>360</v>
      </c>
      <c r="I4808" s="20">
        <v>906.4</v>
      </c>
      <c r="J4808" s="20">
        <v>2018</v>
      </c>
      <c r="K4808" s="20">
        <v>9</v>
      </c>
      <c r="L4808" s="20">
        <v>39</v>
      </c>
    </row>
    <row r="4809" spans="1:12" x14ac:dyDescent="0.3">
      <c r="A4809" s="21">
        <v>43369</v>
      </c>
      <c r="B4809" s="20" t="s">
        <v>757</v>
      </c>
      <c r="C4809" s="20" t="s">
        <v>758</v>
      </c>
      <c r="D4809" s="20" t="s">
        <v>759</v>
      </c>
      <c r="E4809" s="20">
        <v>13680</v>
      </c>
      <c r="F4809" s="20" t="s">
        <v>857</v>
      </c>
      <c r="G4809" s="20">
        <v>38</v>
      </c>
      <c r="H4809" s="20">
        <v>360</v>
      </c>
      <c r="I4809" s="20">
        <v>845.35</v>
      </c>
      <c r="J4809" s="20">
        <v>2018</v>
      </c>
      <c r="K4809" s="20">
        <v>9</v>
      </c>
      <c r="L4809" s="20">
        <v>39</v>
      </c>
    </row>
    <row r="4810" spans="1:12" x14ac:dyDescent="0.3">
      <c r="A4810" s="21">
        <v>43369</v>
      </c>
      <c r="B4810" s="20" t="s">
        <v>761</v>
      </c>
      <c r="C4810" s="20" t="s">
        <v>762</v>
      </c>
      <c r="D4810" s="20" t="s">
        <v>759</v>
      </c>
      <c r="E4810" s="20">
        <v>12600</v>
      </c>
      <c r="F4810" s="20" t="s">
        <v>858</v>
      </c>
      <c r="G4810" s="20">
        <v>35</v>
      </c>
      <c r="H4810" s="20">
        <v>360</v>
      </c>
      <c r="I4810" s="20">
        <v>823.95</v>
      </c>
      <c r="J4810" s="20">
        <v>2018</v>
      </c>
      <c r="K4810" s="20">
        <v>9</v>
      </c>
      <c r="L4810" s="20">
        <v>39</v>
      </c>
    </row>
    <row r="4811" spans="1:12" x14ac:dyDescent="0.3">
      <c r="A4811" s="21">
        <v>43369</v>
      </c>
      <c r="B4811" s="20" t="s">
        <v>764</v>
      </c>
      <c r="C4811" s="20" t="s">
        <v>765</v>
      </c>
      <c r="D4811" s="20" t="s">
        <v>759</v>
      </c>
      <c r="E4811" s="20">
        <v>11880</v>
      </c>
      <c r="F4811" s="20" t="s">
        <v>859</v>
      </c>
      <c r="G4811" s="20">
        <v>33</v>
      </c>
      <c r="H4811" s="20">
        <v>360</v>
      </c>
      <c r="I4811" s="20">
        <v>766.45</v>
      </c>
      <c r="J4811" s="20">
        <v>2018</v>
      </c>
      <c r="K4811" s="20">
        <v>9</v>
      </c>
      <c r="L4811" s="20">
        <v>39</v>
      </c>
    </row>
    <row r="4812" spans="1:12" x14ac:dyDescent="0.3">
      <c r="A4812" s="21">
        <v>43369</v>
      </c>
      <c r="B4812" s="20" t="s">
        <v>767</v>
      </c>
      <c r="C4812" s="20" t="s">
        <v>768</v>
      </c>
      <c r="D4812" s="20" t="s">
        <v>759</v>
      </c>
      <c r="E4812" s="20">
        <v>10080</v>
      </c>
      <c r="F4812" s="20" t="s">
        <v>860</v>
      </c>
      <c r="G4812" s="20">
        <v>28</v>
      </c>
      <c r="H4812" s="20">
        <v>360</v>
      </c>
      <c r="I4812" s="20">
        <v>666.3</v>
      </c>
      <c r="J4812" s="20">
        <v>2018</v>
      </c>
      <c r="K4812" s="20">
        <v>9</v>
      </c>
      <c r="L4812" s="20">
        <v>39</v>
      </c>
    </row>
    <row r="4813" spans="1:12" x14ac:dyDescent="0.3">
      <c r="A4813" s="21">
        <v>43369</v>
      </c>
      <c r="B4813" s="20" t="s">
        <v>773</v>
      </c>
      <c r="C4813" s="20" t="s">
        <v>774</v>
      </c>
      <c r="D4813" s="20" t="s">
        <v>759</v>
      </c>
      <c r="E4813" s="20">
        <v>15120</v>
      </c>
      <c r="F4813" s="20" t="s">
        <v>862</v>
      </c>
      <c r="G4813" s="20">
        <v>42</v>
      </c>
      <c r="H4813" s="20">
        <v>360</v>
      </c>
      <c r="I4813" s="20">
        <v>924.8</v>
      </c>
      <c r="J4813" s="20">
        <v>2018</v>
      </c>
      <c r="K4813" s="20">
        <v>9</v>
      </c>
      <c r="L4813" s="20">
        <v>39</v>
      </c>
    </row>
    <row r="4814" spans="1:12" x14ac:dyDescent="0.3">
      <c r="A4814" s="21">
        <v>43369</v>
      </c>
      <c r="B4814" s="20" t="s">
        <v>757</v>
      </c>
      <c r="C4814" s="20" t="s">
        <v>758</v>
      </c>
      <c r="D4814" s="20" t="s">
        <v>759</v>
      </c>
      <c r="E4814" s="20">
        <v>18360</v>
      </c>
      <c r="F4814" s="20" t="s">
        <v>857</v>
      </c>
      <c r="G4814" s="20">
        <v>51</v>
      </c>
      <c r="H4814" s="20">
        <v>360</v>
      </c>
      <c r="I4814" s="20">
        <v>1121</v>
      </c>
      <c r="J4814" s="20">
        <v>2018</v>
      </c>
      <c r="K4814" s="20">
        <v>9</v>
      </c>
      <c r="L4814" s="20">
        <v>39</v>
      </c>
    </row>
    <row r="4815" spans="1:12" x14ac:dyDescent="0.3">
      <c r="A4815" s="21">
        <v>43369</v>
      </c>
      <c r="B4815" s="20" t="s">
        <v>761</v>
      </c>
      <c r="C4815" s="20" t="s">
        <v>762</v>
      </c>
      <c r="D4815" s="20" t="s">
        <v>759</v>
      </c>
      <c r="E4815" s="20">
        <v>14040</v>
      </c>
      <c r="F4815" s="20" t="s">
        <v>858</v>
      </c>
      <c r="G4815" s="20">
        <v>39</v>
      </c>
      <c r="H4815" s="20">
        <v>360</v>
      </c>
      <c r="I4815" s="20">
        <v>918.35</v>
      </c>
      <c r="J4815" s="20">
        <v>2018</v>
      </c>
      <c r="K4815" s="20">
        <v>9</v>
      </c>
      <c r="L4815" s="20">
        <v>39</v>
      </c>
    </row>
    <row r="4816" spans="1:12" x14ac:dyDescent="0.3">
      <c r="A4816" s="21">
        <v>43369</v>
      </c>
      <c r="B4816" s="20" t="s">
        <v>764</v>
      </c>
      <c r="C4816" s="20" t="s">
        <v>765</v>
      </c>
      <c r="D4816" s="20" t="s">
        <v>759</v>
      </c>
      <c r="E4816" s="20">
        <v>11520</v>
      </c>
      <c r="F4816" s="20" t="s">
        <v>859</v>
      </c>
      <c r="G4816" s="20">
        <v>32</v>
      </c>
      <c r="H4816" s="20">
        <v>360</v>
      </c>
      <c r="I4816" s="20">
        <v>766.12</v>
      </c>
      <c r="J4816" s="20">
        <v>2018</v>
      </c>
      <c r="K4816" s="20">
        <v>9</v>
      </c>
      <c r="L4816" s="20">
        <v>39</v>
      </c>
    </row>
    <row r="4817" spans="1:12" x14ac:dyDescent="0.3">
      <c r="A4817" s="21">
        <v>43369</v>
      </c>
      <c r="B4817" s="20" t="s">
        <v>767</v>
      </c>
      <c r="C4817" s="20" t="s">
        <v>768</v>
      </c>
      <c r="D4817" s="20" t="s">
        <v>759</v>
      </c>
      <c r="E4817" s="20">
        <v>10440</v>
      </c>
      <c r="F4817" s="20" t="s">
        <v>860</v>
      </c>
      <c r="G4817" s="20">
        <v>29</v>
      </c>
      <c r="H4817" s="20">
        <v>360</v>
      </c>
      <c r="I4817" s="20">
        <v>685.05</v>
      </c>
      <c r="J4817" s="20">
        <v>2018</v>
      </c>
      <c r="K4817" s="20">
        <v>9</v>
      </c>
      <c r="L4817" s="20">
        <v>39</v>
      </c>
    </row>
    <row r="4818" spans="1:12" x14ac:dyDescent="0.3">
      <c r="A4818" s="21">
        <v>43369</v>
      </c>
      <c r="B4818" s="20" t="s">
        <v>773</v>
      </c>
      <c r="C4818" s="20" t="s">
        <v>774</v>
      </c>
      <c r="D4818" s="20" t="s">
        <v>759</v>
      </c>
      <c r="E4818" s="20">
        <v>15480</v>
      </c>
      <c r="F4818" s="20" t="s">
        <v>862</v>
      </c>
      <c r="G4818" s="20">
        <v>43</v>
      </c>
      <c r="H4818" s="20">
        <v>360</v>
      </c>
      <c r="I4818" s="20">
        <v>950.8</v>
      </c>
      <c r="J4818" s="20">
        <v>2018</v>
      </c>
      <c r="K4818" s="20">
        <v>9</v>
      </c>
      <c r="L4818" s="20">
        <v>39</v>
      </c>
    </row>
    <row r="4819" spans="1:12" x14ac:dyDescent="0.3">
      <c r="A4819" s="21">
        <v>43367</v>
      </c>
      <c r="B4819" s="20" t="s">
        <v>826</v>
      </c>
      <c r="C4819" s="20" t="s">
        <v>827</v>
      </c>
      <c r="D4819" s="20" t="s">
        <v>759</v>
      </c>
      <c r="E4819" s="20">
        <v>21240</v>
      </c>
      <c r="F4819" s="20" t="s">
        <v>863</v>
      </c>
      <c r="G4819" s="20">
        <v>59</v>
      </c>
      <c r="H4819" s="20">
        <v>360</v>
      </c>
      <c r="I4819" s="20">
        <v>1371.57</v>
      </c>
      <c r="J4819" s="20">
        <v>2018</v>
      </c>
      <c r="K4819" s="20">
        <v>9</v>
      </c>
      <c r="L4819" s="20">
        <v>39</v>
      </c>
    </row>
    <row r="4820" spans="1:12" x14ac:dyDescent="0.3">
      <c r="A4820" s="21">
        <v>43367</v>
      </c>
      <c r="B4820" s="20" t="s">
        <v>757</v>
      </c>
      <c r="C4820" s="20" t="s">
        <v>758</v>
      </c>
      <c r="D4820" s="20" t="s">
        <v>759</v>
      </c>
      <c r="E4820" s="20">
        <v>10800</v>
      </c>
      <c r="F4820" s="20" t="s">
        <v>864</v>
      </c>
      <c r="G4820" s="20">
        <v>30</v>
      </c>
      <c r="H4820" s="20">
        <v>360</v>
      </c>
      <c r="I4820" s="20">
        <v>660.2</v>
      </c>
      <c r="J4820" s="20">
        <v>2018</v>
      </c>
      <c r="K4820" s="20">
        <v>9</v>
      </c>
      <c r="L4820" s="20">
        <v>39</v>
      </c>
    </row>
    <row r="4821" spans="1:12" x14ac:dyDescent="0.3">
      <c r="A4821" s="21">
        <v>43367</v>
      </c>
      <c r="B4821" s="20" t="s">
        <v>761</v>
      </c>
      <c r="C4821" s="20" t="s">
        <v>762</v>
      </c>
      <c r="D4821" s="20" t="s">
        <v>759</v>
      </c>
      <c r="E4821" s="20">
        <v>11160</v>
      </c>
      <c r="F4821" s="20" t="s">
        <v>865</v>
      </c>
      <c r="G4821" s="20">
        <v>31</v>
      </c>
      <c r="H4821" s="20">
        <v>360</v>
      </c>
      <c r="I4821" s="20">
        <v>731.4</v>
      </c>
      <c r="J4821" s="20">
        <v>2018</v>
      </c>
      <c r="K4821" s="20">
        <v>9</v>
      </c>
      <c r="L4821" s="20">
        <v>39</v>
      </c>
    </row>
    <row r="4822" spans="1:12" x14ac:dyDescent="0.3">
      <c r="A4822" s="21">
        <v>43367</v>
      </c>
      <c r="B4822" s="20" t="s">
        <v>764</v>
      </c>
      <c r="C4822" s="20" t="s">
        <v>765</v>
      </c>
      <c r="D4822" s="20" t="s">
        <v>759</v>
      </c>
      <c r="E4822" s="20">
        <v>11880</v>
      </c>
      <c r="F4822" s="20" t="s">
        <v>866</v>
      </c>
      <c r="G4822" s="20">
        <v>33</v>
      </c>
      <c r="H4822" s="20">
        <v>360</v>
      </c>
      <c r="I4822" s="20">
        <v>791.8</v>
      </c>
      <c r="J4822" s="20">
        <v>2018</v>
      </c>
      <c r="K4822" s="20">
        <v>9</v>
      </c>
      <c r="L4822" s="20">
        <v>39</v>
      </c>
    </row>
    <row r="4823" spans="1:12" x14ac:dyDescent="0.3">
      <c r="A4823" s="21">
        <v>43367</v>
      </c>
      <c r="B4823" s="20" t="s">
        <v>767</v>
      </c>
      <c r="C4823" s="20" t="s">
        <v>768</v>
      </c>
      <c r="D4823" s="20" t="s">
        <v>759</v>
      </c>
      <c r="E4823" s="20">
        <v>8640</v>
      </c>
      <c r="F4823" s="20" t="s">
        <v>867</v>
      </c>
      <c r="G4823" s="20">
        <v>24</v>
      </c>
      <c r="H4823" s="20">
        <v>360</v>
      </c>
      <c r="I4823" s="20">
        <v>570.85</v>
      </c>
      <c r="J4823" s="20">
        <v>2018</v>
      </c>
      <c r="K4823" s="20">
        <v>9</v>
      </c>
      <c r="L4823" s="20">
        <v>39</v>
      </c>
    </row>
    <row r="4824" spans="1:12" x14ac:dyDescent="0.3">
      <c r="A4824" s="21">
        <v>43367</v>
      </c>
      <c r="B4824" s="20" t="s">
        <v>773</v>
      </c>
      <c r="C4824" s="20" t="s">
        <v>774</v>
      </c>
      <c r="D4824" s="20" t="s">
        <v>759</v>
      </c>
      <c r="E4824" s="20">
        <v>14040</v>
      </c>
      <c r="F4824" s="20" t="s">
        <v>869</v>
      </c>
      <c r="G4824" s="20">
        <v>39</v>
      </c>
      <c r="H4824" s="20">
        <v>360</v>
      </c>
      <c r="I4824" s="20">
        <v>863.8</v>
      </c>
      <c r="J4824" s="20">
        <v>2018</v>
      </c>
      <c r="K4824" s="20">
        <v>9</v>
      </c>
      <c r="L4824" s="20">
        <v>39</v>
      </c>
    </row>
    <row r="4825" spans="1:12" x14ac:dyDescent="0.3">
      <c r="A4825" s="21">
        <v>43367</v>
      </c>
      <c r="B4825" s="20" t="s">
        <v>757</v>
      </c>
      <c r="C4825" s="20" t="s">
        <v>758</v>
      </c>
      <c r="D4825" s="20" t="s">
        <v>759</v>
      </c>
      <c r="E4825" s="20">
        <v>14040</v>
      </c>
      <c r="F4825" s="20" t="s">
        <v>864</v>
      </c>
      <c r="G4825" s="20">
        <v>39</v>
      </c>
      <c r="H4825" s="20">
        <v>360</v>
      </c>
      <c r="I4825" s="20">
        <v>865.2</v>
      </c>
      <c r="J4825" s="20">
        <v>2018</v>
      </c>
      <c r="K4825" s="20">
        <v>9</v>
      </c>
      <c r="L4825" s="20">
        <v>39</v>
      </c>
    </row>
    <row r="4826" spans="1:12" x14ac:dyDescent="0.3">
      <c r="A4826" s="21">
        <v>43367</v>
      </c>
      <c r="B4826" s="20" t="s">
        <v>761</v>
      </c>
      <c r="C4826" s="20" t="s">
        <v>762</v>
      </c>
      <c r="D4826" s="20" t="s">
        <v>759</v>
      </c>
      <c r="E4826" s="20">
        <v>12600</v>
      </c>
      <c r="F4826" s="20" t="s">
        <v>865</v>
      </c>
      <c r="G4826" s="20">
        <v>35</v>
      </c>
      <c r="H4826" s="20">
        <v>360</v>
      </c>
      <c r="I4826" s="20">
        <v>845.7</v>
      </c>
      <c r="J4826" s="20">
        <v>2018</v>
      </c>
      <c r="K4826" s="20">
        <v>9</v>
      </c>
      <c r="L4826" s="20">
        <v>39</v>
      </c>
    </row>
    <row r="4827" spans="1:12" x14ac:dyDescent="0.3">
      <c r="A4827" s="21">
        <v>43367</v>
      </c>
      <c r="B4827" s="20" t="s">
        <v>764</v>
      </c>
      <c r="C4827" s="20" t="s">
        <v>765</v>
      </c>
      <c r="D4827" s="20" t="s">
        <v>759</v>
      </c>
      <c r="E4827" s="20">
        <v>10440</v>
      </c>
      <c r="F4827" s="20" t="s">
        <v>866</v>
      </c>
      <c r="G4827" s="20">
        <v>29</v>
      </c>
      <c r="H4827" s="20">
        <v>360</v>
      </c>
      <c r="I4827" s="20">
        <v>692.03</v>
      </c>
      <c r="J4827" s="20">
        <v>2018</v>
      </c>
      <c r="K4827" s="20">
        <v>9</v>
      </c>
      <c r="L4827" s="20">
        <v>39</v>
      </c>
    </row>
    <row r="4828" spans="1:12" x14ac:dyDescent="0.3">
      <c r="A4828" s="21">
        <v>43367</v>
      </c>
      <c r="B4828" s="20" t="s">
        <v>767</v>
      </c>
      <c r="C4828" s="20" t="s">
        <v>768</v>
      </c>
      <c r="D4828" s="20" t="s">
        <v>759</v>
      </c>
      <c r="E4828" s="20">
        <v>9720</v>
      </c>
      <c r="F4828" s="20" t="s">
        <v>867</v>
      </c>
      <c r="G4828" s="20">
        <v>27</v>
      </c>
      <c r="H4828" s="20">
        <v>360</v>
      </c>
      <c r="I4828" s="20">
        <v>639.4</v>
      </c>
      <c r="J4828" s="20">
        <v>2018</v>
      </c>
      <c r="K4828" s="20">
        <v>9</v>
      </c>
      <c r="L4828" s="20">
        <v>39</v>
      </c>
    </row>
    <row r="4829" spans="1:12" x14ac:dyDescent="0.3">
      <c r="A4829" s="21">
        <v>43367</v>
      </c>
      <c r="B4829" s="20" t="s">
        <v>773</v>
      </c>
      <c r="C4829" s="20" t="s">
        <v>774</v>
      </c>
      <c r="D4829" s="20" t="s">
        <v>759</v>
      </c>
      <c r="E4829" s="20">
        <v>14760</v>
      </c>
      <c r="F4829" s="20" t="s">
        <v>869</v>
      </c>
      <c r="G4829" s="20">
        <v>41</v>
      </c>
      <c r="H4829" s="20">
        <v>360</v>
      </c>
      <c r="I4829" s="20">
        <v>898.45</v>
      </c>
      <c r="J4829" s="20">
        <v>2018</v>
      </c>
      <c r="K4829" s="20">
        <v>9</v>
      </c>
      <c r="L4829" s="20">
        <v>39</v>
      </c>
    </row>
    <row r="4830" spans="1:12" x14ac:dyDescent="0.3">
      <c r="A4830" s="21">
        <v>43364</v>
      </c>
      <c r="B4830" s="20" t="s">
        <v>757</v>
      </c>
      <c r="C4830" s="20" t="s">
        <v>758</v>
      </c>
      <c r="D4830" s="20" t="s">
        <v>759</v>
      </c>
      <c r="E4830" s="20">
        <v>13680</v>
      </c>
      <c r="F4830" s="20" t="s">
        <v>864</v>
      </c>
      <c r="G4830" s="20">
        <v>38</v>
      </c>
      <c r="H4830" s="20">
        <v>360</v>
      </c>
      <c r="I4830" s="20">
        <v>827.82</v>
      </c>
      <c r="J4830" s="20">
        <v>2018</v>
      </c>
      <c r="K4830" s="20">
        <v>9</v>
      </c>
      <c r="L4830" s="20">
        <v>38</v>
      </c>
    </row>
    <row r="4831" spans="1:12" x14ac:dyDescent="0.3">
      <c r="A4831" s="21">
        <v>43364</v>
      </c>
      <c r="B4831" s="20" t="s">
        <v>761</v>
      </c>
      <c r="C4831" s="20" t="s">
        <v>762</v>
      </c>
      <c r="D4831" s="20" t="s">
        <v>759</v>
      </c>
      <c r="E4831" s="20">
        <v>14040</v>
      </c>
      <c r="F4831" s="20" t="s">
        <v>865</v>
      </c>
      <c r="G4831" s="20">
        <v>39</v>
      </c>
      <c r="H4831" s="20">
        <v>360</v>
      </c>
      <c r="I4831" s="20">
        <v>914.1</v>
      </c>
      <c r="J4831" s="20">
        <v>2018</v>
      </c>
      <c r="K4831" s="20">
        <v>9</v>
      </c>
      <c r="L4831" s="20">
        <v>38</v>
      </c>
    </row>
    <row r="4832" spans="1:12" x14ac:dyDescent="0.3">
      <c r="A4832" s="21">
        <v>43364</v>
      </c>
      <c r="B4832" s="20" t="s">
        <v>764</v>
      </c>
      <c r="C4832" s="20" t="s">
        <v>765</v>
      </c>
      <c r="D4832" s="20" t="s">
        <v>759</v>
      </c>
      <c r="E4832" s="20">
        <v>11880</v>
      </c>
      <c r="F4832" s="20" t="s">
        <v>866</v>
      </c>
      <c r="G4832" s="20">
        <v>33</v>
      </c>
      <c r="H4832" s="20">
        <v>360</v>
      </c>
      <c r="I4832" s="20">
        <v>794.16</v>
      </c>
      <c r="J4832" s="20">
        <v>2018</v>
      </c>
      <c r="K4832" s="20">
        <v>9</v>
      </c>
      <c r="L4832" s="20">
        <v>38</v>
      </c>
    </row>
    <row r="4833" spans="1:12" x14ac:dyDescent="0.3">
      <c r="A4833" s="21">
        <v>43364</v>
      </c>
      <c r="B4833" s="20" t="s">
        <v>767</v>
      </c>
      <c r="C4833" s="20" t="s">
        <v>768</v>
      </c>
      <c r="D4833" s="20" t="s">
        <v>759</v>
      </c>
      <c r="E4833" s="20">
        <v>10080</v>
      </c>
      <c r="F4833" s="20" t="s">
        <v>867</v>
      </c>
      <c r="G4833" s="20">
        <v>28</v>
      </c>
      <c r="H4833" s="20">
        <v>360</v>
      </c>
      <c r="I4833" s="20">
        <v>666.2</v>
      </c>
      <c r="J4833" s="20">
        <v>2018</v>
      </c>
      <c r="K4833" s="20">
        <v>9</v>
      </c>
      <c r="L4833" s="20">
        <v>38</v>
      </c>
    </row>
    <row r="4834" spans="1:12" x14ac:dyDescent="0.3">
      <c r="A4834" s="21">
        <v>43364</v>
      </c>
      <c r="B4834" s="20" t="s">
        <v>773</v>
      </c>
      <c r="C4834" s="20" t="s">
        <v>774</v>
      </c>
      <c r="D4834" s="20" t="s">
        <v>759</v>
      </c>
      <c r="E4834" s="20">
        <v>14760</v>
      </c>
      <c r="F4834" s="20" t="s">
        <v>869</v>
      </c>
      <c r="G4834" s="20">
        <v>41</v>
      </c>
      <c r="H4834" s="20">
        <v>360</v>
      </c>
      <c r="I4834" s="20">
        <v>899.15</v>
      </c>
      <c r="J4834" s="20">
        <v>2018</v>
      </c>
      <c r="K4834" s="20">
        <v>9</v>
      </c>
      <c r="L4834" s="20">
        <v>38</v>
      </c>
    </row>
    <row r="4835" spans="1:12" x14ac:dyDescent="0.3">
      <c r="A4835" s="21">
        <v>43364</v>
      </c>
      <c r="B4835" s="20" t="s">
        <v>757</v>
      </c>
      <c r="C4835" s="20" t="s">
        <v>758</v>
      </c>
      <c r="D4835" s="20" t="s">
        <v>759</v>
      </c>
      <c r="E4835" s="20">
        <v>16200</v>
      </c>
      <c r="F4835" s="20" t="s">
        <v>864</v>
      </c>
      <c r="G4835" s="20">
        <v>45</v>
      </c>
      <c r="H4835" s="20">
        <v>360</v>
      </c>
      <c r="I4835" s="20">
        <v>979.5</v>
      </c>
      <c r="J4835" s="20">
        <v>2018</v>
      </c>
      <c r="K4835" s="20">
        <v>9</v>
      </c>
      <c r="L4835" s="20">
        <v>38</v>
      </c>
    </row>
    <row r="4836" spans="1:12" x14ac:dyDescent="0.3">
      <c r="A4836" s="21">
        <v>43364</v>
      </c>
      <c r="B4836" s="20" t="s">
        <v>761</v>
      </c>
      <c r="C4836" s="20" t="s">
        <v>762</v>
      </c>
      <c r="D4836" s="20" t="s">
        <v>759</v>
      </c>
      <c r="E4836" s="20">
        <v>12600</v>
      </c>
      <c r="F4836" s="20" t="s">
        <v>865</v>
      </c>
      <c r="G4836" s="20">
        <v>35</v>
      </c>
      <c r="H4836" s="20">
        <v>360</v>
      </c>
      <c r="I4836" s="20">
        <v>820.82</v>
      </c>
      <c r="J4836" s="20">
        <v>2018</v>
      </c>
      <c r="K4836" s="20">
        <v>9</v>
      </c>
      <c r="L4836" s="20">
        <v>38</v>
      </c>
    </row>
    <row r="4837" spans="1:12" x14ac:dyDescent="0.3">
      <c r="A4837" s="21">
        <v>43364</v>
      </c>
      <c r="B4837" s="20" t="s">
        <v>764</v>
      </c>
      <c r="C4837" s="20" t="s">
        <v>765</v>
      </c>
      <c r="D4837" s="20" t="s">
        <v>759</v>
      </c>
      <c r="E4837" s="20">
        <v>12600</v>
      </c>
      <c r="F4837" s="20" t="s">
        <v>866</v>
      </c>
      <c r="G4837" s="20">
        <v>35</v>
      </c>
      <c r="H4837" s="20">
        <v>360</v>
      </c>
      <c r="I4837" s="20">
        <v>838.2</v>
      </c>
      <c r="J4837" s="20">
        <v>2018</v>
      </c>
      <c r="K4837" s="20">
        <v>9</v>
      </c>
      <c r="L4837" s="20">
        <v>38</v>
      </c>
    </row>
    <row r="4838" spans="1:12" x14ac:dyDescent="0.3">
      <c r="A4838" s="21">
        <v>43364</v>
      </c>
      <c r="B4838" s="20" t="s">
        <v>767</v>
      </c>
      <c r="C4838" s="20" t="s">
        <v>768</v>
      </c>
      <c r="D4838" s="20" t="s">
        <v>759</v>
      </c>
      <c r="E4838" s="20">
        <v>10080</v>
      </c>
      <c r="F4838" s="20" t="s">
        <v>867</v>
      </c>
      <c r="G4838" s="20">
        <v>28</v>
      </c>
      <c r="H4838" s="20">
        <v>360</v>
      </c>
      <c r="I4838" s="20">
        <v>670.55</v>
      </c>
      <c r="J4838" s="20">
        <v>2018</v>
      </c>
      <c r="K4838" s="20">
        <v>9</v>
      </c>
      <c r="L4838" s="20">
        <v>38</v>
      </c>
    </row>
    <row r="4839" spans="1:12" x14ac:dyDescent="0.3">
      <c r="A4839" s="21">
        <v>43364</v>
      </c>
      <c r="B4839" s="20" t="s">
        <v>773</v>
      </c>
      <c r="C4839" s="20" t="s">
        <v>774</v>
      </c>
      <c r="D4839" s="20" t="s">
        <v>759</v>
      </c>
      <c r="E4839" s="20">
        <v>14760</v>
      </c>
      <c r="F4839" s="20" t="s">
        <v>869</v>
      </c>
      <c r="G4839" s="20">
        <v>41</v>
      </c>
      <c r="H4839" s="20">
        <v>360</v>
      </c>
      <c r="I4839" s="20">
        <v>901.35</v>
      </c>
      <c r="J4839" s="20">
        <v>2018</v>
      </c>
      <c r="K4839" s="20">
        <v>9</v>
      </c>
      <c r="L4839" s="20">
        <v>38</v>
      </c>
    </row>
    <row r="4840" spans="1:12" x14ac:dyDescent="0.3">
      <c r="A4840" s="21">
        <v>43364</v>
      </c>
      <c r="B4840" s="20" t="s">
        <v>826</v>
      </c>
      <c r="C4840" s="20" t="s">
        <v>827</v>
      </c>
      <c r="D4840" s="20" t="s">
        <v>759</v>
      </c>
      <c r="E4840" s="20">
        <v>1080</v>
      </c>
      <c r="F4840" s="20" t="s">
        <v>863</v>
      </c>
      <c r="G4840" s="20">
        <v>3</v>
      </c>
      <c r="H4840" s="20">
        <v>360</v>
      </c>
      <c r="I4840" s="20">
        <v>72.05</v>
      </c>
      <c r="J4840" s="20">
        <v>2018</v>
      </c>
      <c r="K4840" s="20">
        <v>9</v>
      </c>
      <c r="L4840" s="20">
        <v>38</v>
      </c>
    </row>
    <row r="4841" spans="1:12" x14ac:dyDescent="0.3">
      <c r="A4841" s="21">
        <v>43363</v>
      </c>
      <c r="B4841" s="20" t="s">
        <v>826</v>
      </c>
      <c r="C4841" s="20" t="s">
        <v>827</v>
      </c>
      <c r="D4841" s="20" t="s">
        <v>759</v>
      </c>
      <c r="E4841" s="20">
        <v>2520</v>
      </c>
      <c r="F4841" s="20" t="s">
        <v>863</v>
      </c>
      <c r="G4841" s="20">
        <v>7</v>
      </c>
      <c r="H4841" s="20">
        <v>360</v>
      </c>
      <c r="I4841" s="20">
        <v>174.98</v>
      </c>
      <c r="J4841" s="20">
        <v>2018</v>
      </c>
      <c r="K4841" s="20">
        <v>9</v>
      </c>
      <c r="L4841" s="20">
        <v>38</v>
      </c>
    </row>
    <row r="4842" spans="1:12" x14ac:dyDescent="0.3">
      <c r="A4842" s="21">
        <v>43363</v>
      </c>
      <c r="B4842" s="20" t="s">
        <v>757</v>
      </c>
      <c r="C4842" s="20" t="s">
        <v>758</v>
      </c>
      <c r="D4842" s="20" t="s">
        <v>759</v>
      </c>
      <c r="E4842" s="20">
        <v>11520</v>
      </c>
      <c r="F4842" s="20" t="s">
        <v>864</v>
      </c>
      <c r="G4842" s="20">
        <v>32</v>
      </c>
      <c r="H4842" s="20">
        <v>360</v>
      </c>
      <c r="I4842" s="20">
        <v>698.85</v>
      </c>
      <c r="J4842" s="20">
        <v>2018</v>
      </c>
      <c r="K4842" s="20">
        <v>9</v>
      </c>
      <c r="L4842" s="20">
        <v>38</v>
      </c>
    </row>
    <row r="4843" spans="1:12" x14ac:dyDescent="0.3">
      <c r="A4843" s="21">
        <v>43363</v>
      </c>
      <c r="B4843" s="20" t="s">
        <v>761</v>
      </c>
      <c r="C4843" s="20" t="s">
        <v>762</v>
      </c>
      <c r="D4843" s="20" t="s">
        <v>759</v>
      </c>
      <c r="E4843" s="20">
        <v>11160</v>
      </c>
      <c r="F4843" s="20" t="s">
        <v>865</v>
      </c>
      <c r="G4843" s="20">
        <v>31</v>
      </c>
      <c r="H4843" s="20">
        <v>360</v>
      </c>
      <c r="I4843" s="20">
        <v>726.7</v>
      </c>
      <c r="J4843" s="20">
        <v>2018</v>
      </c>
      <c r="K4843" s="20">
        <v>9</v>
      </c>
      <c r="L4843" s="20">
        <v>38</v>
      </c>
    </row>
    <row r="4844" spans="1:12" x14ac:dyDescent="0.3">
      <c r="A4844" s="21">
        <v>43363</v>
      </c>
      <c r="B4844" s="20" t="s">
        <v>764</v>
      </c>
      <c r="C4844" s="20" t="s">
        <v>765</v>
      </c>
      <c r="D4844" s="20" t="s">
        <v>759</v>
      </c>
      <c r="E4844" s="20">
        <v>10080</v>
      </c>
      <c r="F4844" s="20" t="s">
        <v>866</v>
      </c>
      <c r="G4844" s="20">
        <v>28</v>
      </c>
      <c r="H4844" s="20">
        <v>360</v>
      </c>
      <c r="I4844" s="20">
        <v>669.7</v>
      </c>
      <c r="J4844" s="20">
        <v>2018</v>
      </c>
      <c r="K4844" s="20">
        <v>9</v>
      </c>
      <c r="L4844" s="20">
        <v>38</v>
      </c>
    </row>
    <row r="4845" spans="1:12" x14ac:dyDescent="0.3">
      <c r="A4845" s="21">
        <v>43363</v>
      </c>
      <c r="B4845" s="20" t="s">
        <v>767</v>
      </c>
      <c r="C4845" s="20" t="s">
        <v>768</v>
      </c>
      <c r="D4845" s="20" t="s">
        <v>759</v>
      </c>
      <c r="E4845" s="20">
        <v>9720</v>
      </c>
      <c r="F4845" s="20" t="s">
        <v>867</v>
      </c>
      <c r="G4845" s="20">
        <v>27</v>
      </c>
      <c r="H4845" s="20">
        <v>360</v>
      </c>
      <c r="I4845" s="20">
        <v>645.95000000000005</v>
      </c>
      <c r="J4845" s="20">
        <v>2018</v>
      </c>
      <c r="K4845" s="20">
        <v>9</v>
      </c>
      <c r="L4845" s="20">
        <v>38</v>
      </c>
    </row>
    <row r="4846" spans="1:12" x14ac:dyDescent="0.3">
      <c r="A4846" s="21">
        <v>43363</v>
      </c>
      <c r="B4846" s="20" t="s">
        <v>773</v>
      </c>
      <c r="C4846" s="20" t="s">
        <v>774</v>
      </c>
      <c r="D4846" s="20" t="s">
        <v>759</v>
      </c>
      <c r="E4846" s="20">
        <v>15120</v>
      </c>
      <c r="F4846" s="20" t="s">
        <v>869</v>
      </c>
      <c r="G4846" s="20">
        <v>42</v>
      </c>
      <c r="H4846" s="20">
        <v>360</v>
      </c>
      <c r="I4846" s="20">
        <v>918.25</v>
      </c>
      <c r="J4846" s="20">
        <v>2018</v>
      </c>
      <c r="K4846" s="20">
        <v>9</v>
      </c>
      <c r="L4846" s="20">
        <v>38</v>
      </c>
    </row>
    <row r="4847" spans="1:12" x14ac:dyDescent="0.3">
      <c r="A4847" s="21">
        <v>43363</v>
      </c>
      <c r="B4847" s="20" t="s">
        <v>757</v>
      </c>
      <c r="C4847" s="20" t="s">
        <v>758</v>
      </c>
      <c r="D4847" s="20" t="s">
        <v>759</v>
      </c>
      <c r="E4847" s="20">
        <v>13680</v>
      </c>
      <c r="F4847" s="20" t="s">
        <v>864</v>
      </c>
      <c r="G4847" s="20">
        <v>38</v>
      </c>
      <c r="H4847" s="20">
        <v>360</v>
      </c>
      <c r="I4847" s="20">
        <v>832.85</v>
      </c>
      <c r="J4847" s="20">
        <v>2018</v>
      </c>
      <c r="K4847" s="20">
        <v>9</v>
      </c>
      <c r="L4847" s="20">
        <v>38</v>
      </c>
    </row>
    <row r="4848" spans="1:12" x14ac:dyDescent="0.3">
      <c r="A4848" s="21">
        <v>43363</v>
      </c>
      <c r="B4848" s="20" t="s">
        <v>761</v>
      </c>
      <c r="C4848" s="20" t="s">
        <v>762</v>
      </c>
      <c r="D4848" s="20" t="s">
        <v>759</v>
      </c>
      <c r="E4848" s="20">
        <v>12960</v>
      </c>
      <c r="F4848" s="20" t="s">
        <v>865</v>
      </c>
      <c r="G4848" s="20">
        <v>36</v>
      </c>
      <c r="H4848" s="20">
        <v>360</v>
      </c>
      <c r="I4848" s="20">
        <v>845</v>
      </c>
      <c r="J4848" s="20">
        <v>2018</v>
      </c>
      <c r="K4848" s="20">
        <v>9</v>
      </c>
      <c r="L4848" s="20">
        <v>38</v>
      </c>
    </row>
    <row r="4849" spans="1:12" x14ac:dyDescent="0.3">
      <c r="A4849" s="21">
        <v>43363</v>
      </c>
      <c r="B4849" s="20" t="s">
        <v>764</v>
      </c>
      <c r="C4849" s="20" t="s">
        <v>765</v>
      </c>
      <c r="D4849" s="20" t="s">
        <v>759</v>
      </c>
      <c r="E4849" s="20">
        <v>12240</v>
      </c>
      <c r="F4849" s="20" t="s">
        <v>866</v>
      </c>
      <c r="G4849" s="20">
        <v>34</v>
      </c>
      <c r="H4849" s="20">
        <v>360</v>
      </c>
      <c r="I4849" s="20">
        <v>819.25</v>
      </c>
      <c r="J4849" s="20">
        <v>2018</v>
      </c>
      <c r="K4849" s="20">
        <v>9</v>
      </c>
      <c r="L4849" s="20">
        <v>38</v>
      </c>
    </row>
    <row r="4850" spans="1:12" x14ac:dyDescent="0.3">
      <c r="A4850" s="21">
        <v>43363</v>
      </c>
      <c r="B4850" s="20" t="s">
        <v>767</v>
      </c>
      <c r="C4850" s="20" t="s">
        <v>768</v>
      </c>
      <c r="D4850" s="20" t="s">
        <v>759</v>
      </c>
      <c r="E4850" s="20">
        <v>9360</v>
      </c>
      <c r="F4850" s="20" t="s">
        <v>867</v>
      </c>
      <c r="G4850" s="20">
        <v>26</v>
      </c>
      <c r="H4850" s="20">
        <v>360</v>
      </c>
      <c r="I4850" s="20">
        <v>625.5</v>
      </c>
      <c r="J4850" s="20">
        <v>2018</v>
      </c>
      <c r="K4850" s="20">
        <v>9</v>
      </c>
      <c r="L4850" s="20">
        <v>38</v>
      </c>
    </row>
    <row r="4851" spans="1:12" x14ac:dyDescent="0.3">
      <c r="A4851" s="21">
        <v>43363</v>
      </c>
      <c r="B4851" s="20" t="s">
        <v>773</v>
      </c>
      <c r="C4851" s="20" t="s">
        <v>774</v>
      </c>
      <c r="D4851" s="20" t="s">
        <v>759</v>
      </c>
      <c r="E4851" s="20">
        <v>14760</v>
      </c>
      <c r="F4851" s="20" t="s">
        <v>869</v>
      </c>
      <c r="G4851" s="20">
        <v>41</v>
      </c>
      <c r="H4851" s="20">
        <v>360</v>
      </c>
      <c r="I4851" s="20">
        <v>902.35</v>
      </c>
      <c r="J4851" s="20">
        <v>2018</v>
      </c>
      <c r="K4851" s="20">
        <v>9</v>
      </c>
      <c r="L4851" s="20">
        <v>38</v>
      </c>
    </row>
    <row r="4852" spans="1:12" x14ac:dyDescent="0.3">
      <c r="A4852" s="21">
        <v>43363</v>
      </c>
      <c r="B4852" s="20" t="s">
        <v>757</v>
      </c>
      <c r="C4852" s="20" t="s">
        <v>758</v>
      </c>
      <c r="D4852" s="20" t="s">
        <v>759</v>
      </c>
      <c r="E4852" s="20">
        <v>13680</v>
      </c>
      <c r="F4852" s="20" t="s">
        <v>864</v>
      </c>
      <c r="G4852" s="20">
        <v>38</v>
      </c>
      <c r="H4852" s="20">
        <v>360</v>
      </c>
      <c r="I4852" s="20">
        <v>823.05</v>
      </c>
      <c r="J4852" s="20">
        <v>2018</v>
      </c>
      <c r="K4852" s="20">
        <v>9</v>
      </c>
      <c r="L4852" s="20">
        <v>38</v>
      </c>
    </row>
    <row r="4853" spans="1:12" x14ac:dyDescent="0.3">
      <c r="A4853" s="21">
        <v>43363</v>
      </c>
      <c r="B4853" s="20" t="s">
        <v>761</v>
      </c>
      <c r="C4853" s="20" t="s">
        <v>762</v>
      </c>
      <c r="D4853" s="20" t="s">
        <v>759</v>
      </c>
      <c r="E4853" s="20">
        <v>16200</v>
      </c>
      <c r="F4853" s="20" t="s">
        <v>865</v>
      </c>
      <c r="G4853" s="20">
        <v>45</v>
      </c>
      <c r="H4853" s="20">
        <v>360</v>
      </c>
      <c r="I4853" s="20">
        <v>1051.75</v>
      </c>
      <c r="J4853" s="20">
        <v>2018</v>
      </c>
      <c r="K4853" s="20">
        <v>9</v>
      </c>
      <c r="L4853" s="20">
        <v>38</v>
      </c>
    </row>
    <row r="4854" spans="1:12" x14ac:dyDescent="0.3">
      <c r="A4854" s="21">
        <v>43363</v>
      </c>
      <c r="B4854" s="20" t="s">
        <v>764</v>
      </c>
      <c r="C4854" s="20" t="s">
        <v>765</v>
      </c>
      <c r="D4854" s="20" t="s">
        <v>759</v>
      </c>
      <c r="E4854" s="20">
        <v>12960</v>
      </c>
      <c r="F4854" s="20" t="s">
        <v>866</v>
      </c>
      <c r="G4854" s="20">
        <v>36</v>
      </c>
      <c r="H4854" s="20">
        <v>360</v>
      </c>
      <c r="I4854" s="20">
        <v>859.47</v>
      </c>
      <c r="J4854" s="20">
        <v>2018</v>
      </c>
      <c r="K4854" s="20">
        <v>9</v>
      </c>
      <c r="L4854" s="20">
        <v>38</v>
      </c>
    </row>
    <row r="4855" spans="1:12" x14ac:dyDescent="0.3">
      <c r="A4855" s="21">
        <v>43363</v>
      </c>
      <c r="B4855" s="20" t="s">
        <v>767</v>
      </c>
      <c r="C4855" s="20" t="s">
        <v>768</v>
      </c>
      <c r="D4855" s="20" t="s">
        <v>759</v>
      </c>
      <c r="E4855" s="20">
        <v>10440</v>
      </c>
      <c r="F4855" s="20" t="s">
        <v>867</v>
      </c>
      <c r="G4855" s="20">
        <v>29</v>
      </c>
      <c r="H4855" s="20">
        <v>360</v>
      </c>
      <c r="I4855" s="20">
        <v>694.46</v>
      </c>
      <c r="J4855" s="20">
        <v>2018</v>
      </c>
      <c r="K4855" s="20">
        <v>9</v>
      </c>
      <c r="L4855" s="20">
        <v>38</v>
      </c>
    </row>
    <row r="4856" spans="1:12" x14ac:dyDescent="0.3">
      <c r="A4856" s="21">
        <v>43363</v>
      </c>
      <c r="B4856" s="20" t="s">
        <v>773</v>
      </c>
      <c r="C4856" s="20" t="s">
        <v>774</v>
      </c>
      <c r="D4856" s="20" t="s">
        <v>759</v>
      </c>
      <c r="E4856" s="20">
        <v>15120</v>
      </c>
      <c r="F4856" s="20" t="s">
        <v>869</v>
      </c>
      <c r="G4856" s="20">
        <v>42</v>
      </c>
      <c r="H4856" s="20">
        <v>360</v>
      </c>
      <c r="I4856" s="20">
        <v>920.95</v>
      </c>
      <c r="J4856" s="20">
        <v>2018</v>
      </c>
      <c r="K4856" s="20">
        <v>9</v>
      </c>
      <c r="L4856" s="20">
        <v>38</v>
      </c>
    </row>
    <row r="4857" spans="1:12" x14ac:dyDescent="0.3">
      <c r="A4857" s="21">
        <v>43360</v>
      </c>
      <c r="B4857" s="20" t="s">
        <v>826</v>
      </c>
      <c r="C4857" s="20" t="s">
        <v>827</v>
      </c>
      <c r="D4857" s="20" t="s">
        <v>759</v>
      </c>
      <c r="E4857" s="20">
        <v>18000</v>
      </c>
      <c r="F4857" s="20" t="s">
        <v>877</v>
      </c>
      <c r="G4857" s="20">
        <v>50</v>
      </c>
      <c r="H4857" s="20">
        <v>360</v>
      </c>
      <c r="I4857" s="20">
        <v>1113.6400000000001</v>
      </c>
      <c r="J4857" s="20">
        <v>2018</v>
      </c>
      <c r="K4857" s="20">
        <v>9</v>
      </c>
      <c r="L4857" s="20">
        <v>38</v>
      </c>
    </row>
    <row r="4858" spans="1:12" x14ac:dyDescent="0.3">
      <c r="A4858" s="21">
        <v>43360</v>
      </c>
      <c r="B4858" s="20" t="s">
        <v>757</v>
      </c>
      <c r="C4858" s="20" t="s">
        <v>758</v>
      </c>
      <c r="D4858" s="20" t="s">
        <v>759</v>
      </c>
      <c r="E4858" s="20">
        <v>12240</v>
      </c>
      <c r="F4858" s="20" t="s">
        <v>870</v>
      </c>
      <c r="G4858" s="20">
        <v>34</v>
      </c>
      <c r="H4858" s="20">
        <v>360</v>
      </c>
      <c r="I4858" s="20">
        <v>736.6</v>
      </c>
      <c r="J4858" s="20">
        <v>2018</v>
      </c>
      <c r="K4858" s="20">
        <v>9</v>
      </c>
      <c r="L4858" s="20">
        <v>38</v>
      </c>
    </row>
    <row r="4859" spans="1:12" x14ac:dyDescent="0.3">
      <c r="A4859" s="21">
        <v>43360</v>
      </c>
      <c r="B4859" s="20" t="s">
        <v>761</v>
      </c>
      <c r="C4859" s="20" t="s">
        <v>762</v>
      </c>
      <c r="D4859" s="20" t="s">
        <v>759</v>
      </c>
      <c r="E4859" s="20">
        <v>9000</v>
      </c>
      <c r="F4859" s="20" t="s">
        <v>871</v>
      </c>
      <c r="G4859" s="20">
        <v>25</v>
      </c>
      <c r="H4859" s="20">
        <v>360</v>
      </c>
      <c r="I4859" s="20">
        <v>577.85</v>
      </c>
      <c r="J4859" s="20">
        <v>2018</v>
      </c>
      <c r="K4859" s="20">
        <v>9</v>
      </c>
      <c r="L4859" s="20">
        <v>38</v>
      </c>
    </row>
    <row r="4860" spans="1:12" x14ac:dyDescent="0.3">
      <c r="A4860" s="21">
        <v>43360</v>
      </c>
      <c r="B4860" s="20" t="s">
        <v>764</v>
      </c>
      <c r="C4860" s="20" t="s">
        <v>765</v>
      </c>
      <c r="D4860" s="20" t="s">
        <v>759</v>
      </c>
      <c r="E4860" s="20">
        <v>10080</v>
      </c>
      <c r="F4860" s="20" t="s">
        <v>872</v>
      </c>
      <c r="G4860" s="20">
        <v>28</v>
      </c>
      <c r="H4860" s="20">
        <v>360</v>
      </c>
      <c r="I4860" s="20">
        <v>672.05</v>
      </c>
      <c r="J4860" s="20">
        <v>2018</v>
      </c>
      <c r="K4860" s="20">
        <v>9</v>
      </c>
      <c r="L4860" s="20">
        <v>38</v>
      </c>
    </row>
    <row r="4861" spans="1:12" x14ac:dyDescent="0.3">
      <c r="A4861" s="21">
        <v>43360</v>
      </c>
      <c r="B4861" s="20" t="s">
        <v>767</v>
      </c>
      <c r="C4861" s="20" t="s">
        <v>768</v>
      </c>
      <c r="D4861" s="20" t="s">
        <v>759</v>
      </c>
      <c r="E4861" s="20">
        <v>8640</v>
      </c>
      <c r="F4861" s="20" t="s">
        <v>873</v>
      </c>
      <c r="G4861" s="20">
        <v>24</v>
      </c>
      <c r="H4861" s="20">
        <v>360</v>
      </c>
      <c r="I4861" s="20">
        <v>575.85</v>
      </c>
      <c r="J4861" s="20">
        <v>2018</v>
      </c>
      <c r="K4861" s="20">
        <v>9</v>
      </c>
      <c r="L4861" s="20">
        <v>38</v>
      </c>
    </row>
    <row r="4862" spans="1:12" x14ac:dyDescent="0.3">
      <c r="A4862" s="21">
        <v>43360</v>
      </c>
      <c r="B4862" s="20" t="s">
        <v>773</v>
      </c>
      <c r="C4862" s="20" t="s">
        <v>774</v>
      </c>
      <c r="D4862" s="20" t="s">
        <v>759</v>
      </c>
      <c r="E4862" s="20">
        <v>14400</v>
      </c>
      <c r="F4862" s="20" t="s">
        <v>875</v>
      </c>
      <c r="G4862" s="20">
        <v>40</v>
      </c>
      <c r="H4862" s="20">
        <v>360</v>
      </c>
      <c r="I4862" s="20">
        <v>876.55</v>
      </c>
      <c r="J4862" s="20">
        <v>2018</v>
      </c>
      <c r="K4862" s="20">
        <v>9</v>
      </c>
      <c r="L4862" s="20">
        <v>38</v>
      </c>
    </row>
    <row r="4863" spans="1:12" x14ac:dyDescent="0.3">
      <c r="A4863" s="21">
        <v>43358</v>
      </c>
      <c r="B4863" s="20" t="s">
        <v>826</v>
      </c>
      <c r="C4863" s="20" t="s">
        <v>827</v>
      </c>
      <c r="D4863" s="20" t="s">
        <v>759</v>
      </c>
      <c r="E4863" s="20">
        <v>7200</v>
      </c>
      <c r="F4863" s="20" t="s">
        <v>877</v>
      </c>
      <c r="G4863" s="20">
        <v>20</v>
      </c>
      <c r="H4863" s="20">
        <v>360</v>
      </c>
      <c r="I4863" s="20">
        <v>505.81</v>
      </c>
      <c r="J4863" s="20">
        <v>2018</v>
      </c>
      <c r="K4863" s="20">
        <v>9</v>
      </c>
      <c r="L4863" s="20">
        <v>37</v>
      </c>
    </row>
    <row r="4864" spans="1:12" x14ac:dyDescent="0.3">
      <c r="A4864" s="21">
        <v>43358</v>
      </c>
      <c r="B4864" s="20" t="s">
        <v>757</v>
      </c>
      <c r="C4864" s="20" t="s">
        <v>758</v>
      </c>
      <c r="D4864" s="20" t="s">
        <v>759</v>
      </c>
      <c r="E4864" s="20">
        <v>14040</v>
      </c>
      <c r="F4864" s="20" t="s">
        <v>870</v>
      </c>
      <c r="G4864" s="20">
        <v>39</v>
      </c>
      <c r="H4864" s="20">
        <v>360</v>
      </c>
      <c r="I4864" s="20">
        <v>847.1</v>
      </c>
      <c r="J4864" s="20">
        <v>2018</v>
      </c>
      <c r="K4864" s="20">
        <v>9</v>
      </c>
      <c r="L4864" s="20">
        <v>37</v>
      </c>
    </row>
    <row r="4865" spans="1:12" x14ac:dyDescent="0.3">
      <c r="A4865" s="21">
        <v>43358</v>
      </c>
      <c r="B4865" s="20" t="s">
        <v>761</v>
      </c>
      <c r="C4865" s="20" t="s">
        <v>762</v>
      </c>
      <c r="D4865" s="20" t="s">
        <v>759</v>
      </c>
      <c r="E4865" s="20">
        <v>11160</v>
      </c>
      <c r="F4865" s="20" t="s">
        <v>871</v>
      </c>
      <c r="G4865" s="20">
        <v>31</v>
      </c>
      <c r="H4865" s="20">
        <v>360</v>
      </c>
      <c r="I4865" s="20">
        <v>727.85</v>
      </c>
      <c r="J4865" s="20">
        <v>2018</v>
      </c>
      <c r="K4865" s="20">
        <v>9</v>
      </c>
      <c r="L4865" s="20">
        <v>37</v>
      </c>
    </row>
    <row r="4866" spans="1:12" x14ac:dyDescent="0.3">
      <c r="A4866" s="21">
        <v>43358</v>
      </c>
      <c r="B4866" s="20" t="s">
        <v>764</v>
      </c>
      <c r="C4866" s="20" t="s">
        <v>765</v>
      </c>
      <c r="D4866" s="20" t="s">
        <v>759</v>
      </c>
      <c r="E4866" s="20">
        <v>10080</v>
      </c>
      <c r="F4866" s="20" t="s">
        <v>872</v>
      </c>
      <c r="G4866" s="20">
        <v>28</v>
      </c>
      <c r="H4866" s="20">
        <v>360</v>
      </c>
      <c r="I4866" s="20">
        <v>674.27</v>
      </c>
      <c r="J4866" s="20">
        <v>2018</v>
      </c>
      <c r="K4866" s="20">
        <v>9</v>
      </c>
      <c r="L4866" s="20">
        <v>37</v>
      </c>
    </row>
    <row r="4867" spans="1:12" x14ac:dyDescent="0.3">
      <c r="A4867" s="21">
        <v>43358</v>
      </c>
      <c r="B4867" s="20" t="s">
        <v>767</v>
      </c>
      <c r="C4867" s="20" t="s">
        <v>768</v>
      </c>
      <c r="D4867" s="20" t="s">
        <v>759</v>
      </c>
      <c r="E4867" s="20">
        <v>10440</v>
      </c>
      <c r="F4867" s="20" t="s">
        <v>873</v>
      </c>
      <c r="G4867" s="20">
        <v>29</v>
      </c>
      <c r="H4867" s="20">
        <v>360</v>
      </c>
      <c r="I4867" s="20">
        <v>691.25</v>
      </c>
      <c r="J4867" s="20">
        <v>2018</v>
      </c>
      <c r="K4867" s="20">
        <v>9</v>
      </c>
      <c r="L4867" s="20">
        <v>37</v>
      </c>
    </row>
    <row r="4868" spans="1:12" x14ac:dyDescent="0.3">
      <c r="A4868" s="21">
        <v>43358</v>
      </c>
      <c r="B4868" s="20" t="s">
        <v>773</v>
      </c>
      <c r="C4868" s="20" t="s">
        <v>774</v>
      </c>
      <c r="D4868" s="20" t="s">
        <v>759</v>
      </c>
      <c r="E4868" s="20">
        <v>15120</v>
      </c>
      <c r="F4868" s="20" t="s">
        <v>875</v>
      </c>
      <c r="G4868" s="20">
        <v>42</v>
      </c>
      <c r="H4868" s="20">
        <v>360</v>
      </c>
      <c r="I4868" s="20">
        <v>925.3</v>
      </c>
      <c r="J4868" s="20">
        <v>2018</v>
      </c>
      <c r="K4868" s="20">
        <v>9</v>
      </c>
      <c r="L4868" s="20">
        <v>37</v>
      </c>
    </row>
    <row r="4869" spans="1:12" x14ac:dyDescent="0.3">
      <c r="A4869" s="21">
        <v>43358</v>
      </c>
      <c r="B4869" s="20" t="s">
        <v>757</v>
      </c>
      <c r="C4869" s="20" t="s">
        <v>758</v>
      </c>
      <c r="D4869" s="20" t="s">
        <v>759</v>
      </c>
      <c r="E4869" s="20">
        <v>14040</v>
      </c>
      <c r="F4869" s="20" t="s">
        <v>870</v>
      </c>
      <c r="G4869" s="20">
        <v>39</v>
      </c>
      <c r="H4869" s="20">
        <v>360</v>
      </c>
      <c r="I4869" s="20">
        <v>838.75</v>
      </c>
      <c r="J4869" s="20">
        <v>2018</v>
      </c>
      <c r="K4869" s="20">
        <v>9</v>
      </c>
      <c r="L4869" s="20">
        <v>37</v>
      </c>
    </row>
    <row r="4870" spans="1:12" x14ac:dyDescent="0.3">
      <c r="A4870" s="21">
        <v>43358</v>
      </c>
      <c r="B4870" s="20" t="s">
        <v>761</v>
      </c>
      <c r="C4870" s="20" t="s">
        <v>762</v>
      </c>
      <c r="D4870" s="20" t="s">
        <v>759</v>
      </c>
      <c r="E4870" s="20">
        <v>11880</v>
      </c>
      <c r="F4870" s="20" t="s">
        <v>871</v>
      </c>
      <c r="G4870" s="20">
        <v>33</v>
      </c>
      <c r="H4870" s="20">
        <v>360</v>
      </c>
      <c r="I4870" s="20">
        <v>771.75</v>
      </c>
      <c r="J4870" s="20">
        <v>2018</v>
      </c>
      <c r="K4870" s="20">
        <v>9</v>
      </c>
      <c r="L4870" s="20">
        <v>37</v>
      </c>
    </row>
    <row r="4871" spans="1:12" x14ac:dyDescent="0.3">
      <c r="A4871" s="21">
        <v>43358</v>
      </c>
      <c r="B4871" s="20" t="s">
        <v>764</v>
      </c>
      <c r="C4871" s="20" t="s">
        <v>765</v>
      </c>
      <c r="D4871" s="20" t="s">
        <v>759</v>
      </c>
      <c r="E4871" s="20">
        <v>11160</v>
      </c>
      <c r="F4871" s="20" t="s">
        <v>872</v>
      </c>
      <c r="G4871" s="20">
        <v>31</v>
      </c>
      <c r="H4871" s="20">
        <v>360</v>
      </c>
      <c r="I4871" s="20">
        <v>740.65</v>
      </c>
      <c r="J4871" s="20">
        <v>2018</v>
      </c>
      <c r="K4871" s="20">
        <v>9</v>
      </c>
      <c r="L4871" s="20">
        <v>37</v>
      </c>
    </row>
    <row r="4872" spans="1:12" x14ac:dyDescent="0.3">
      <c r="A4872" s="21">
        <v>43358</v>
      </c>
      <c r="B4872" s="20" t="s">
        <v>767</v>
      </c>
      <c r="C4872" s="20" t="s">
        <v>768</v>
      </c>
      <c r="D4872" s="20" t="s">
        <v>759</v>
      </c>
      <c r="E4872" s="20">
        <v>9720</v>
      </c>
      <c r="F4872" s="20" t="s">
        <v>873</v>
      </c>
      <c r="G4872" s="20">
        <v>27</v>
      </c>
      <c r="H4872" s="20">
        <v>360</v>
      </c>
      <c r="I4872" s="20">
        <v>642.13</v>
      </c>
      <c r="J4872" s="20">
        <v>2018</v>
      </c>
      <c r="K4872" s="20">
        <v>9</v>
      </c>
      <c r="L4872" s="20">
        <v>37</v>
      </c>
    </row>
    <row r="4873" spans="1:12" x14ac:dyDescent="0.3">
      <c r="A4873" s="21">
        <v>43358</v>
      </c>
      <c r="B4873" s="20" t="s">
        <v>773</v>
      </c>
      <c r="C4873" s="20" t="s">
        <v>774</v>
      </c>
      <c r="D4873" s="20" t="s">
        <v>759</v>
      </c>
      <c r="E4873" s="20">
        <v>14400</v>
      </c>
      <c r="F4873" s="20" t="s">
        <v>875</v>
      </c>
      <c r="G4873" s="20">
        <v>40</v>
      </c>
      <c r="H4873" s="20">
        <v>360</v>
      </c>
      <c r="I4873" s="20">
        <v>878.55</v>
      </c>
      <c r="J4873" s="20">
        <v>2018</v>
      </c>
      <c r="K4873" s="20">
        <v>9</v>
      </c>
      <c r="L4873" s="20">
        <v>37</v>
      </c>
    </row>
    <row r="4874" spans="1:12" x14ac:dyDescent="0.3">
      <c r="A4874" s="21">
        <v>43358</v>
      </c>
      <c r="B4874" s="20" t="s">
        <v>757</v>
      </c>
      <c r="C4874" s="20" t="s">
        <v>758</v>
      </c>
      <c r="D4874" s="20" t="s">
        <v>759</v>
      </c>
      <c r="E4874" s="20">
        <v>14040</v>
      </c>
      <c r="F4874" s="20" t="s">
        <v>870</v>
      </c>
      <c r="G4874" s="20">
        <v>39</v>
      </c>
      <c r="H4874" s="20">
        <v>360</v>
      </c>
      <c r="I4874" s="20">
        <v>849.6</v>
      </c>
      <c r="J4874" s="20">
        <v>2018</v>
      </c>
      <c r="K4874" s="20">
        <v>9</v>
      </c>
      <c r="L4874" s="20">
        <v>37</v>
      </c>
    </row>
    <row r="4875" spans="1:12" x14ac:dyDescent="0.3">
      <c r="A4875" s="21">
        <v>43358</v>
      </c>
      <c r="B4875" s="20" t="s">
        <v>761</v>
      </c>
      <c r="C4875" s="20" t="s">
        <v>762</v>
      </c>
      <c r="D4875" s="20" t="s">
        <v>759</v>
      </c>
      <c r="E4875" s="20">
        <v>12600</v>
      </c>
      <c r="F4875" s="20" t="s">
        <v>871</v>
      </c>
      <c r="G4875" s="20">
        <v>35</v>
      </c>
      <c r="H4875" s="20">
        <v>360</v>
      </c>
      <c r="I4875" s="20">
        <v>813.95</v>
      </c>
      <c r="J4875" s="20">
        <v>2018</v>
      </c>
      <c r="K4875" s="20">
        <v>9</v>
      </c>
      <c r="L4875" s="20">
        <v>37</v>
      </c>
    </row>
    <row r="4876" spans="1:12" x14ac:dyDescent="0.3">
      <c r="A4876" s="21">
        <v>43358</v>
      </c>
      <c r="B4876" s="20" t="s">
        <v>764</v>
      </c>
      <c r="C4876" s="20" t="s">
        <v>765</v>
      </c>
      <c r="D4876" s="20" t="s">
        <v>759</v>
      </c>
      <c r="E4876" s="20">
        <v>12240</v>
      </c>
      <c r="F4876" s="20" t="s">
        <v>872</v>
      </c>
      <c r="G4876" s="20">
        <v>34</v>
      </c>
      <c r="H4876" s="20">
        <v>360</v>
      </c>
      <c r="I4876" s="20">
        <v>806.2</v>
      </c>
      <c r="J4876" s="20">
        <v>2018</v>
      </c>
      <c r="K4876" s="20">
        <v>9</v>
      </c>
      <c r="L4876" s="20">
        <v>37</v>
      </c>
    </row>
    <row r="4877" spans="1:12" x14ac:dyDescent="0.3">
      <c r="A4877" s="21">
        <v>43358</v>
      </c>
      <c r="B4877" s="20" t="s">
        <v>767</v>
      </c>
      <c r="C4877" s="20" t="s">
        <v>768</v>
      </c>
      <c r="D4877" s="20" t="s">
        <v>759</v>
      </c>
      <c r="E4877" s="20">
        <v>9720</v>
      </c>
      <c r="F4877" s="20" t="s">
        <v>873</v>
      </c>
      <c r="G4877" s="20">
        <v>27</v>
      </c>
      <c r="H4877" s="20">
        <v>360</v>
      </c>
      <c r="I4877" s="20">
        <v>646.65</v>
      </c>
      <c r="J4877" s="20">
        <v>2018</v>
      </c>
      <c r="K4877" s="20">
        <v>9</v>
      </c>
      <c r="L4877" s="20">
        <v>37</v>
      </c>
    </row>
    <row r="4878" spans="1:12" x14ac:dyDescent="0.3">
      <c r="A4878" s="21">
        <v>43358</v>
      </c>
      <c r="B4878" s="20" t="s">
        <v>773</v>
      </c>
      <c r="C4878" s="20" t="s">
        <v>774</v>
      </c>
      <c r="D4878" s="20" t="s">
        <v>759</v>
      </c>
      <c r="E4878" s="20">
        <v>15120</v>
      </c>
      <c r="F4878" s="20" t="s">
        <v>875</v>
      </c>
      <c r="G4878" s="20">
        <v>42</v>
      </c>
      <c r="H4878" s="20">
        <v>360</v>
      </c>
      <c r="I4878" s="20">
        <v>919</v>
      </c>
      <c r="J4878" s="20">
        <v>2018</v>
      </c>
      <c r="K4878" s="20">
        <v>9</v>
      </c>
      <c r="L4878" s="20">
        <v>37</v>
      </c>
    </row>
    <row r="4879" spans="1:12" x14ac:dyDescent="0.3">
      <c r="A4879" s="21">
        <v>43358</v>
      </c>
      <c r="B4879" s="20" t="s">
        <v>757</v>
      </c>
      <c r="C4879" s="20" t="s">
        <v>758</v>
      </c>
      <c r="D4879" s="20" t="s">
        <v>759</v>
      </c>
      <c r="E4879" s="20">
        <v>14760</v>
      </c>
      <c r="F4879" s="20" t="s">
        <v>870</v>
      </c>
      <c r="G4879" s="20">
        <v>41</v>
      </c>
      <c r="H4879" s="20">
        <v>360</v>
      </c>
      <c r="I4879" s="20">
        <v>889.55</v>
      </c>
      <c r="J4879" s="20">
        <v>2018</v>
      </c>
      <c r="K4879" s="20">
        <v>9</v>
      </c>
      <c r="L4879" s="20">
        <v>37</v>
      </c>
    </row>
    <row r="4880" spans="1:12" x14ac:dyDescent="0.3">
      <c r="A4880" s="21">
        <v>43358</v>
      </c>
      <c r="B4880" s="20" t="s">
        <v>761</v>
      </c>
      <c r="C4880" s="20" t="s">
        <v>762</v>
      </c>
      <c r="D4880" s="20" t="s">
        <v>759</v>
      </c>
      <c r="E4880" s="20">
        <v>12240</v>
      </c>
      <c r="F4880" s="20" t="s">
        <v>871</v>
      </c>
      <c r="G4880" s="20">
        <v>34</v>
      </c>
      <c r="H4880" s="20">
        <v>360</v>
      </c>
      <c r="I4880" s="20">
        <v>784.85</v>
      </c>
      <c r="J4880" s="20">
        <v>2018</v>
      </c>
      <c r="K4880" s="20">
        <v>9</v>
      </c>
      <c r="L4880" s="20">
        <v>37</v>
      </c>
    </row>
    <row r="4881" spans="1:12" x14ac:dyDescent="0.3">
      <c r="A4881" s="21">
        <v>43358</v>
      </c>
      <c r="B4881" s="20" t="s">
        <v>764</v>
      </c>
      <c r="C4881" s="20" t="s">
        <v>765</v>
      </c>
      <c r="D4881" s="20" t="s">
        <v>759</v>
      </c>
      <c r="E4881" s="20">
        <v>10440</v>
      </c>
      <c r="F4881" s="20" t="s">
        <v>872</v>
      </c>
      <c r="G4881" s="20">
        <v>29</v>
      </c>
      <c r="H4881" s="20">
        <v>360</v>
      </c>
      <c r="I4881" s="20">
        <v>682.29</v>
      </c>
      <c r="J4881" s="20">
        <v>2018</v>
      </c>
      <c r="K4881" s="20">
        <v>9</v>
      </c>
      <c r="L4881" s="20">
        <v>37</v>
      </c>
    </row>
    <row r="4882" spans="1:12" x14ac:dyDescent="0.3">
      <c r="A4882" s="21">
        <v>43358</v>
      </c>
      <c r="B4882" s="20" t="s">
        <v>767</v>
      </c>
      <c r="C4882" s="20" t="s">
        <v>768</v>
      </c>
      <c r="D4882" s="20" t="s">
        <v>759</v>
      </c>
      <c r="E4882" s="20">
        <v>9360</v>
      </c>
      <c r="F4882" s="20" t="s">
        <v>873</v>
      </c>
      <c r="G4882" s="20">
        <v>26</v>
      </c>
      <c r="H4882" s="20">
        <v>360</v>
      </c>
      <c r="I4882" s="20">
        <v>626.95000000000005</v>
      </c>
      <c r="J4882" s="20">
        <v>2018</v>
      </c>
      <c r="K4882" s="20">
        <v>9</v>
      </c>
      <c r="L4882" s="20">
        <v>37</v>
      </c>
    </row>
    <row r="4883" spans="1:12" x14ac:dyDescent="0.3">
      <c r="A4883" s="21">
        <v>43358</v>
      </c>
      <c r="B4883" s="20" t="s">
        <v>770</v>
      </c>
      <c r="C4883" s="20" t="s">
        <v>771</v>
      </c>
      <c r="D4883" s="20" t="s">
        <v>759</v>
      </c>
      <c r="E4883" s="20">
        <v>2880</v>
      </c>
      <c r="F4883" s="20" t="s">
        <v>874</v>
      </c>
      <c r="G4883" s="20">
        <v>8</v>
      </c>
      <c r="H4883" s="20">
        <v>360</v>
      </c>
      <c r="I4883" s="20">
        <v>193.55</v>
      </c>
      <c r="J4883" s="20">
        <v>2018</v>
      </c>
      <c r="K4883" s="20">
        <v>9</v>
      </c>
      <c r="L4883" s="20">
        <v>37</v>
      </c>
    </row>
    <row r="4884" spans="1:12" x14ac:dyDescent="0.3">
      <c r="A4884" s="21">
        <v>43358</v>
      </c>
      <c r="B4884" s="20" t="s">
        <v>773</v>
      </c>
      <c r="C4884" s="20" t="s">
        <v>774</v>
      </c>
      <c r="D4884" s="20" t="s">
        <v>759</v>
      </c>
      <c r="E4884" s="20">
        <v>15120</v>
      </c>
      <c r="F4884" s="20" t="s">
        <v>875</v>
      </c>
      <c r="G4884" s="20">
        <v>42</v>
      </c>
      <c r="H4884" s="20">
        <v>360</v>
      </c>
      <c r="I4884" s="20">
        <v>910.75</v>
      </c>
      <c r="J4884" s="20">
        <v>2018</v>
      </c>
      <c r="K4884" s="20">
        <v>9</v>
      </c>
      <c r="L4884" s="20">
        <v>37</v>
      </c>
    </row>
    <row r="4885" spans="1:12" x14ac:dyDescent="0.3">
      <c r="A4885" s="21">
        <v>43356</v>
      </c>
      <c r="B4885" s="20" t="s">
        <v>757</v>
      </c>
      <c r="C4885" s="20" t="s">
        <v>758</v>
      </c>
      <c r="D4885" s="20" t="s">
        <v>759</v>
      </c>
      <c r="E4885" s="20">
        <v>14400</v>
      </c>
      <c r="F4885" s="20" t="s">
        <v>870</v>
      </c>
      <c r="G4885" s="20">
        <v>40</v>
      </c>
      <c r="H4885" s="20">
        <v>360</v>
      </c>
      <c r="I4885" s="20">
        <v>919.15</v>
      </c>
      <c r="J4885" s="20">
        <v>2018</v>
      </c>
      <c r="K4885" s="20">
        <v>9</v>
      </c>
      <c r="L4885" s="20">
        <v>37</v>
      </c>
    </row>
    <row r="4886" spans="1:12" x14ac:dyDescent="0.3">
      <c r="A4886" s="21">
        <v>43356</v>
      </c>
      <c r="B4886" s="20" t="s">
        <v>761</v>
      </c>
      <c r="C4886" s="20" t="s">
        <v>762</v>
      </c>
      <c r="D4886" s="20" t="s">
        <v>759</v>
      </c>
      <c r="E4886" s="20">
        <v>12600</v>
      </c>
      <c r="F4886" s="20" t="s">
        <v>871</v>
      </c>
      <c r="G4886" s="20">
        <v>35</v>
      </c>
      <c r="H4886" s="20">
        <v>360</v>
      </c>
      <c r="I4886" s="20">
        <v>759.65</v>
      </c>
      <c r="J4886" s="20">
        <v>2018</v>
      </c>
      <c r="K4886" s="20">
        <v>9</v>
      </c>
      <c r="L4886" s="20">
        <v>37</v>
      </c>
    </row>
    <row r="4887" spans="1:12" x14ac:dyDescent="0.3">
      <c r="A4887" s="21">
        <v>43356</v>
      </c>
      <c r="B4887" s="20" t="s">
        <v>764</v>
      </c>
      <c r="C4887" s="20" t="s">
        <v>765</v>
      </c>
      <c r="D4887" s="20" t="s">
        <v>759</v>
      </c>
      <c r="E4887" s="20">
        <v>11520</v>
      </c>
      <c r="F4887" s="20" t="s">
        <v>872</v>
      </c>
      <c r="G4887" s="20">
        <v>32</v>
      </c>
      <c r="H4887" s="20">
        <v>360</v>
      </c>
      <c r="I4887" s="20">
        <v>747.95</v>
      </c>
      <c r="J4887" s="20">
        <v>2018</v>
      </c>
      <c r="K4887" s="20">
        <v>9</v>
      </c>
      <c r="L4887" s="20">
        <v>37</v>
      </c>
    </row>
    <row r="4888" spans="1:12" x14ac:dyDescent="0.3">
      <c r="A4888" s="21">
        <v>43356</v>
      </c>
      <c r="B4888" s="20" t="s">
        <v>767</v>
      </c>
      <c r="C4888" s="20" t="s">
        <v>768</v>
      </c>
      <c r="D4888" s="20" t="s">
        <v>759</v>
      </c>
      <c r="E4888" s="20">
        <v>10440</v>
      </c>
      <c r="F4888" s="20" t="s">
        <v>873</v>
      </c>
      <c r="G4888" s="20">
        <v>29</v>
      </c>
      <c r="H4888" s="20">
        <v>360</v>
      </c>
      <c r="I4888" s="20">
        <v>694.15</v>
      </c>
      <c r="J4888" s="20">
        <v>2018</v>
      </c>
      <c r="K4888" s="20">
        <v>9</v>
      </c>
      <c r="L4888" s="20">
        <v>37</v>
      </c>
    </row>
    <row r="4889" spans="1:12" x14ac:dyDescent="0.3">
      <c r="A4889" s="21">
        <v>43356</v>
      </c>
      <c r="B4889" s="20" t="s">
        <v>770</v>
      </c>
      <c r="C4889" s="20" t="s">
        <v>771</v>
      </c>
      <c r="D4889" s="20" t="s">
        <v>759</v>
      </c>
      <c r="E4889" s="20">
        <v>6480</v>
      </c>
      <c r="F4889" s="20" t="s">
        <v>874</v>
      </c>
      <c r="G4889" s="20">
        <v>18</v>
      </c>
      <c r="H4889" s="20">
        <v>360</v>
      </c>
      <c r="I4889" s="20">
        <v>430.45</v>
      </c>
      <c r="J4889" s="20">
        <v>2018</v>
      </c>
      <c r="K4889" s="20">
        <v>9</v>
      </c>
      <c r="L4889" s="20">
        <v>37</v>
      </c>
    </row>
    <row r="4890" spans="1:12" x14ac:dyDescent="0.3">
      <c r="A4890" s="21">
        <v>43356</v>
      </c>
      <c r="B4890" s="20" t="s">
        <v>773</v>
      </c>
      <c r="C4890" s="20" t="s">
        <v>774</v>
      </c>
      <c r="D4890" s="20" t="s">
        <v>759</v>
      </c>
      <c r="E4890" s="20">
        <v>14760</v>
      </c>
      <c r="F4890" s="20" t="s">
        <v>875</v>
      </c>
      <c r="G4890" s="20">
        <v>41</v>
      </c>
      <c r="H4890" s="20">
        <v>360</v>
      </c>
      <c r="I4890" s="20">
        <v>882.9</v>
      </c>
      <c r="J4890" s="20">
        <v>2018</v>
      </c>
      <c r="K4890" s="20">
        <v>9</v>
      </c>
      <c r="L4890" s="20">
        <v>37</v>
      </c>
    </row>
    <row r="4891" spans="1:12" x14ac:dyDescent="0.3">
      <c r="A4891" s="21">
        <v>43356</v>
      </c>
      <c r="B4891" s="20" t="s">
        <v>757</v>
      </c>
      <c r="C4891" s="20" t="s">
        <v>758</v>
      </c>
      <c r="D4891" s="20" t="s">
        <v>759</v>
      </c>
      <c r="E4891" s="20">
        <v>14760</v>
      </c>
      <c r="F4891" s="20" t="s">
        <v>870</v>
      </c>
      <c r="G4891" s="20">
        <v>41</v>
      </c>
      <c r="H4891" s="20">
        <v>360</v>
      </c>
      <c r="I4891" s="20">
        <v>889.85</v>
      </c>
      <c r="J4891" s="20">
        <v>2018</v>
      </c>
      <c r="K4891" s="20">
        <v>9</v>
      </c>
      <c r="L4891" s="20">
        <v>37</v>
      </c>
    </row>
    <row r="4892" spans="1:12" x14ac:dyDescent="0.3">
      <c r="A4892" s="21">
        <v>43356</v>
      </c>
      <c r="B4892" s="20" t="s">
        <v>761</v>
      </c>
      <c r="C4892" s="20" t="s">
        <v>762</v>
      </c>
      <c r="D4892" s="20" t="s">
        <v>759</v>
      </c>
      <c r="E4892" s="20">
        <v>14760</v>
      </c>
      <c r="F4892" s="20" t="s">
        <v>871</v>
      </c>
      <c r="G4892" s="20">
        <v>41</v>
      </c>
      <c r="H4892" s="20">
        <v>360</v>
      </c>
      <c r="I4892" s="20">
        <v>943.5</v>
      </c>
      <c r="J4892" s="20">
        <v>2018</v>
      </c>
      <c r="K4892" s="20">
        <v>9</v>
      </c>
      <c r="L4892" s="20">
        <v>37</v>
      </c>
    </row>
    <row r="4893" spans="1:12" x14ac:dyDescent="0.3">
      <c r="A4893" s="21">
        <v>43356</v>
      </c>
      <c r="B4893" s="20" t="s">
        <v>764</v>
      </c>
      <c r="C4893" s="20" t="s">
        <v>765</v>
      </c>
      <c r="D4893" s="20" t="s">
        <v>759</v>
      </c>
      <c r="E4893" s="20">
        <v>11880</v>
      </c>
      <c r="F4893" s="20" t="s">
        <v>872</v>
      </c>
      <c r="G4893" s="20">
        <v>33</v>
      </c>
      <c r="H4893" s="20">
        <v>360</v>
      </c>
      <c r="I4893" s="20">
        <v>768.1</v>
      </c>
      <c r="J4893" s="20">
        <v>2018</v>
      </c>
      <c r="K4893" s="20">
        <v>9</v>
      </c>
      <c r="L4893" s="20">
        <v>37</v>
      </c>
    </row>
    <row r="4894" spans="1:12" x14ac:dyDescent="0.3">
      <c r="A4894" s="21">
        <v>43356</v>
      </c>
      <c r="B4894" s="20" t="s">
        <v>767</v>
      </c>
      <c r="C4894" s="20" t="s">
        <v>768</v>
      </c>
      <c r="D4894" s="20" t="s">
        <v>759</v>
      </c>
      <c r="E4894" s="20">
        <v>9720</v>
      </c>
      <c r="F4894" s="20" t="s">
        <v>873</v>
      </c>
      <c r="G4894" s="20">
        <v>27</v>
      </c>
      <c r="H4894" s="20">
        <v>360</v>
      </c>
      <c r="I4894" s="20">
        <v>645.35</v>
      </c>
      <c r="J4894" s="20">
        <v>2018</v>
      </c>
      <c r="K4894" s="20">
        <v>9</v>
      </c>
      <c r="L4894" s="20">
        <v>37</v>
      </c>
    </row>
    <row r="4895" spans="1:12" x14ac:dyDescent="0.3">
      <c r="A4895" s="21">
        <v>43356</v>
      </c>
      <c r="B4895" s="20" t="s">
        <v>770</v>
      </c>
      <c r="C4895" s="20" t="s">
        <v>771</v>
      </c>
      <c r="D4895" s="20" t="s">
        <v>759</v>
      </c>
      <c r="E4895" s="20">
        <v>10440</v>
      </c>
      <c r="F4895" s="20" t="s">
        <v>874</v>
      </c>
      <c r="G4895" s="20">
        <v>29</v>
      </c>
      <c r="H4895" s="20">
        <v>360</v>
      </c>
      <c r="I4895" s="20">
        <v>686.75</v>
      </c>
      <c r="J4895" s="20">
        <v>2018</v>
      </c>
      <c r="K4895" s="20">
        <v>9</v>
      </c>
      <c r="L4895" s="20">
        <v>37</v>
      </c>
    </row>
    <row r="4896" spans="1:12" x14ac:dyDescent="0.3">
      <c r="A4896" s="21">
        <v>43356</v>
      </c>
      <c r="B4896" s="20" t="s">
        <v>773</v>
      </c>
      <c r="C4896" s="20" t="s">
        <v>774</v>
      </c>
      <c r="D4896" s="20" t="s">
        <v>759</v>
      </c>
      <c r="E4896" s="20">
        <v>15480</v>
      </c>
      <c r="F4896" s="20" t="s">
        <v>875</v>
      </c>
      <c r="G4896" s="20">
        <v>43</v>
      </c>
      <c r="H4896" s="20">
        <v>360</v>
      </c>
      <c r="I4896" s="20">
        <v>922.65</v>
      </c>
      <c r="J4896" s="20">
        <v>2018</v>
      </c>
      <c r="K4896" s="20">
        <v>9</v>
      </c>
      <c r="L4896" s="20">
        <v>37</v>
      </c>
    </row>
    <row r="4897" spans="1:12" x14ac:dyDescent="0.3">
      <c r="A4897" s="21">
        <v>43355</v>
      </c>
      <c r="B4897" s="20" t="s">
        <v>757</v>
      </c>
      <c r="C4897" s="20" t="s">
        <v>758</v>
      </c>
      <c r="D4897" s="20" t="s">
        <v>759</v>
      </c>
      <c r="E4897" s="20">
        <v>14760</v>
      </c>
      <c r="F4897" s="20" t="s">
        <v>878</v>
      </c>
      <c r="G4897" s="20">
        <v>41</v>
      </c>
      <c r="H4897" s="20">
        <v>360</v>
      </c>
      <c r="I4897" s="20">
        <v>893.45</v>
      </c>
      <c r="J4897" s="20">
        <v>2018</v>
      </c>
      <c r="K4897" s="20">
        <v>9</v>
      </c>
      <c r="L4897" s="20">
        <v>37</v>
      </c>
    </row>
    <row r="4898" spans="1:12" x14ac:dyDescent="0.3">
      <c r="A4898" s="21">
        <v>43355</v>
      </c>
      <c r="B4898" s="20" t="s">
        <v>761</v>
      </c>
      <c r="C4898" s="20" t="s">
        <v>762</v>
      </c>
      <c r="D4898" s="20" t="s">
        <v>759</v>
      </c>
      <c r="E4898" s="20">
        <v>10440</v>
      </c>
      <c r="F4898" s="20" t="s">
        <v>879</v>
      </c>
      <c r="G4898" s="20">
        <v>29</v>
      </c>
      <c r="H4898" s="20">
        <v>360</v>
      </c>
      <c r="I4898" s="20">
        <v>676.85</v>
      </c>
      <c r="J4898" s="20">
        <v>2018</v>
      </c>
      <c r="K4898" s="20">
        <v>9</v>
      </c>
      <c r="L4898" s="20">
        <v>37</v>
      </c>
    </row>
    <row r="4899" spans="1:12" x14ac:dyDescent="0.3">
      <c r="A4899" s="21">
        <v>43355</v>
      </c>
      <c r="B4899" s="20" t="s">
        <v>764</v>
      </c>
      <c r="C4899" s="20" t="s">
        <v>765</v>
      </c>
      <c r="D4899" s="20" t="s">
        <v>759</v>
      </c>
      <c r="E4899" s="20">
        <v>9000</v>
      </c>
      <c r="F4899" s="20" t="s">
        <v>880</v>
      </c>
      <c r="G4899" s="20">
        <v>25</v>
      </c>
      <c r="H4899" s="20">
        <v>360</v>
      </c>
      <c r="I4899" s="20">
        <v>586.54999999999995</v>
      </c>
      <c r="J4899" s="20">
        <v>2018</v>
      </c>
      <c r="K4899" s="20">
        <v>9</v>
      </c>
      <c r="L4899" s="20">
        <v>37</v>
      </c>
    </row>
    <row r="4900" spans="1:12" x14ac:dyDescent="0.3">
      <c r="A4900" s="21">
        <v>43355</v>
      </c>
      <c r="B4900" s="20" t="s">
        <v>767</v>
      </c>
      <c r="C4900" s="20" t="s">
        <v>768</v>
      </c>
      <c r="D4900" s="20" t="s">
        <v>759</v>
      </c>
      <c r="E4900" s="20">
        <v>9720</v>
      </c>
      <c r="F4900" s="20" t="s">
        <v>881</v>
      </c>
      <c r="G4900" s="20">
        <v>27</v>
      </c>
      <c r="H4900" s="20">
        <v>360</v>
      </c>
      <c r="I4900" s="20">
        <v>647.35</v>
      </c>
      <c r="J4900" s="20">
        <v>2018</v>
      </c>
      <c r="K4900" s="20">
        <v>9</v>
      </c>
      <c r="L4900" s="20">
        <v>37</v>
      </c>
    </row>
    <row r="4901" spans="1:12" x14ac:dyDescent="0.3">
      <c r="A4901" s="21">
        <v>43355</v>
      </c>
      <c r="B4901" s="20" t="s">
        <v>770</v>
      </c>
      <c r="C4901" s="20" t="s">
        <v>771</v>
      </c>
      <c r="D4901" s="20" t="s">
        <v>759</v>
      </c>
      <c r="E4901" s="20">
        <v>8280</v>
      </c>
      <c r="F4901" s="20" t="s">
        <v>882</v>
      </c>
      <c r="G4901" s="20">
        <v>23</v>
      </c>
      <c r="H4901" s="20">
        <v>360</v>
      </c>
      <c r="I4901" s="20">
        <v>541.4</v>
      </c>
      <c r="J4901" s="20">
        <v>2018</v>
      </c>
      <c r="K4901" s="20">
        <v>9</v>
      </c>
      <c r="L4901" s="20">
        <v>37</v>
      </c>
    </row>
    <row r="4902" spans="1:12" x14ac:dyDescent="0.3">
      <c r="A4902" s="21">
        <v>43355</v>
      </c>
      <c r="B4902" s="20" t="s">
        <v>773</v>
      </c>
      <c r="C4902" s="20" t="s">
        <v>774</v>
      </c>
      <c r="D4902" s="20" t="s">
        <v>759</v>
      </c>
      <c r="E4902" s="20">
        <v>14040</v>
      </c>
      <c r="F4902" s="20" t="s">
        <v>883</v>
      </c>
      <c r="G4902" s="20">
        <v>39</v>
      </c>
      <c r="H4902" s="20">
        <v>360</v>
      </c>
      <c r="I4902" s="20">
        <v>834.4</v>
      </c>
      <c r="J4902" s="20">
        <v>2018</v>
      </c>
      <c r="K4902" s="20">
        <v>9</v>
      </c>
      <c r="L4902" s="20">
        <v>37</v>
      </c>
    </row>
    <row r="4903" spans="1:12" x14ac:dyDescent="0.3">
      <c r="A4903" s="21">
        <v>43354</v>
      </c>
      <c r="B4903" s="20" t="s">
        <v>757</v>
      </c>
      <c r="C4903" s="20" t="s">
        <v>758</v>
      </c>
      <c r="D4903" s="20" t="s">
        <v>759</v>
      </c>
      <c r="E4903" s="20">
        <v>14400</v>
      </c>
      <c r="F4903" s="20" t="s">
        <v>878</v>
      </c>
      <c r="G4903" s="20">
        <v>40</v>
      </c>
      <c r="H4903" s="20">
        <v>360</v>
      </c>
      <c r="I4903" s="20">
        <v>876.9</v>
      </c>
      <c r="J4903" s="20">
        <v>2018</v>
      </c>
      <c r="K4903" s="20">
        <v>9</v>
      </c>
      <c r="L4903" s="20">
        <v>37</v>
      </c>
    </row>
    <row r="4904" spans="1:12" x14ac:dyDescent="0.3">
      <c r="A4904" s="21">
        <v>43354</v>
      </c>
      <c r="B4904" s="20" t="s">
        <v>761</v>
      </c>
      <c r="C4904" s="20" t="s">
        <v>762</v>
      </c>
      <c r="D4904" s="20" t="s">
        <v>759</v>
      </c>
      <c r="E4904" s="20">
        <v>12240</v>
      </c>
      <c r="F4904" s="20" t="s">
        <v>879</v>
      </c>
      <c r="G4904" s="20">
        <v>34</v>
      </c>
      <c r="H4904" s="20">
        <v>360</v>
      </c>
      <c r="I4904" s="20">
        <v>792.45</v>
      </c>
      <c r="J4904" s="20">
        <v>2018</v>
      </c>
      <c r="K4904" s="20">
        <v>9</v>
      </c>
      <c r="L4904" s="20">
        <v>37</v>
      </c>
    </row>
    <row r="4905" spans="1:12" x14ac:dyDescent="0.3">
      <c r="A4905" s="21">
        <v>43354</v>
      </c>
      <c r="B4905" s="20" t="s">
        <v>764</v>
      </c>
      <c r="C4905" s="20" t="s">
        <v>765</v>
      </c>
      <c r="D4905" s="20" t="s">
        <v>759</v>
      </c>
      <c r="E4905" s="20">
        <v>10440</v>
      </c>
      <c r="F4905" s="20" t="s">
        <v>880</v>
      </c>
      <c r="G4905" s="20">
        <v>29</v>
      </c>
      <c r="H4905" s="20">
        <v>360</v>
      </c>
      <c r="I4905" s="20">
        <v>681.85</v>
      </c>
      <c r="J4905" s="20">
        <v>2018</v>
      </c>
      <c r="K4905" s="20">
        <v>9</v>
      </c>
      <c r="L4905" s="20">
        <v>37</v>
      </c>
    </row>
    <row r="4906" spans="1:12" x14ac:dyDescent="0.3">
      <c r="A4906" s="21">
        <v>43354</v>
      </c>
      <c r="B4906" s="20" t="s">
        <v>767</v>
      </c>
      <c r="C4906" s="20" t="s">
        <v>768</v>
      </c>
      <c r="D4906" s="20" t="s">
        <v>759</v>
      </c>
      <c r="E4906" s="20">
        <v>9720</v>
      </c>
      <c r="F4906" s="20" t="s">
        <v>881</v>
      </c>
      <c r="G4906" s="20">
        <v>27</v>
      </c>
      <c r="H4906" s="20">
        <v>360</v>
      </c>
      <c r="I4906" s="20">
        <v>649.6</v>
      </c>
      <c r="J4906" s="20">
        <v>2018</v>
      </c>
      <c r="K4906" s="20">
        <v>9</v>
      </c>
      <c r="L4906" s="20">
        <v>37</v>
      </c>
    </row>
    <row r="4907" spans="1:12" x14ac:dyDescent="0.3">
      <c r="A4907" s="21">
        <v>43354</v>
      </c>
      <c r="B4907" s="20" t="s">
        <v>770</v>
      </c>
      <c r="C4907" s="20" t="s">
        <v>771</v>
      </c>
      <c r="D4907" s="20" t="s">
        <v>759</v>
      </c>
      <c r="E4907" s="20">
        <v>9720</v>
      </c>
      <c r="F4907" s="20" t="s">
        <v>882</v>
      </c>
      <c r="G4907" s="20">
        <v>27</v>
      </c>
      <c r="H4907" s="20">
        <v>360</v>
      </c>
      <c r="I4907" s="20">
        <v>645.4</v>
      </c>
      <c r="J4907" s="20">
        <v>2018</v>
      </c>
      <c r="K4907" s="20">
        <v>9</v>
      </c>
      <c r="L4907" s="20">
        <v>37</v>
      </c>
    </row>
    <row r="4908" spans="1:12" x14ac:dyDescent="0.3">
      <c r="A4908" s="21">
        <v>43354</v>
      </c>
      <c r="B4908" s="20" t="s">
        <v>773</v>
      </c>
      <c r="C4908" s="20" t="s">
        <v>774</v>
      </c>
      <c r="D4908" s="20" t="s">
        <v>759</v>
      </c>
      <c r="E4908" s="20">
        <v>15120</v>
      </c>
      <c r="F4908" s="20" t="s">
        <v>883</v>
      </c>
      <c r="G4908" s="20">
        <v>42</v>
      </c>
      <c r="H4908" s="20">
        <v>360</v>
      </c>
      <c r="I4908" s="20">
        <v>898.7</v>
      </c>
      <c r="J4908" s="20">
        <v>2018</v>
      </c>
      <c r="K4908" s="20">
        <v>9</v>
      </c>
      <c r="L4908" s="20">
        <v>37</v>
      </c>
    </row>
    <row r="4909" spans="1:12" x14ac:dyDescent="0.3">
      <c r="A4909" s="21">
        <v>43354</v>
      </c>
      <c r="B4909" s="20" t="s">
        <v>826</v>
      </c>
      <c r="C4909" s="20" t="s">
        <v>827</v>
      </c>
      <c r="D4909" s="20" t="s">
        <v>759</v>
      </c>
      <c r="E4909" s="20">
        <v>24480</v>
      </c>
      <c r="F4909" s="20" t="s">
        <v>877</v>
      </c>
      <c r="G4909" s="20">
        <v>68</v>
      </c>
      <c r="H4909" s="20">
        <v>360</v>
      </c>
      <c r="I4909" s="20">
        <v>1632.15</v>
      </c>
      <c r="J4909" s="20">
        <v>2018</v>
      </c>
      <c r="K4909" s="20">
        <v>9</v>
      </c>
      <c r="L4909" s="20">
        <v>37</v>
      </c>
    </row>
    <row r="4910" spans="1:12" x14ac:dyDescent="0.3">
      <c r="A4910" s="21">
        <v>43350</v>
      </c>
      <c r="B4910" s="20" t="s">
        <v>757</v>
      </c>
      <c r="C4910" s="20" t="s">
        <v>758</v>
      </c>
      <c r="D4910" s="20" t="s">
        <v>759</v>
      </c>
      <c r="E4910" s="20">
        <v>14760</v>
      </c>
      <c r="F4910" s="20" t="s">
        <v>878</v>
      </c>
      <c r="G4910" s="20">
        <v>41</v>
      </c>
      <c r="H4910" s="20">
        <v>360</v>
      </c>
      <c r="I4910" s="20">
        <v>898.55</v>
      </c>
      <c r="J4910" s="20">
        <v>2018</v>
      </c>
      <c r="K4910" s="20">
        <v>9</v>
      </c>
      <c r="L4910" s="20">
        <v>36</v>
      </c>
    </row>
    <row r="4911" spans="1:12" x14ac:dyDescent="0.3">
      <c r="A4911" s="21">
        <v>43350</v>
      </c>
      <c r="B4911" s="20" t="s">
        <v>761</v>
      </c>
      <c r="C4911" s="20" t="s">
        <v>762</v>
      </c>
      <c r="D4911" s="20" t="s">
        <v>759</v>
      </c>
      <c r="E4911" s="20">
        <v>12240</v>
      </c>
      <c r="F4911" s="20" t="s">
        <v>879</v>
      </c>
      <c r="G4911" s="20">
        <v>34</v>
      </c>
      <c r="H4911" s="20">
        <v>360</v>
      </c>
      <c r="I4911" s="20">
        <v>785.5</v>
      </c>
      <c r="J4911" s="20">
        <v>2018</v>
      </c>
      <c r="K4911" s="20">
        <v>9</v>
      </c>
      <c r="L4911" s="20">
        <v>36</v>
      </c>
    </row>
    <row r="4912" spans="1:12" x14ac:dyDescent="0.3">
      <c r="A4912" s="21">
        <v>43350</v>
      </c>
      <c r="B4912" s="20" t="s">
        <v>764</v>
      </c>
      <c r="C4912" s="20" t="s">
        <v>765</v>
      </c>
      <c r="D4912" s="20" t="s">
        <v>759</v>
      </c>
      <c r="E4912" s="20">
        <v>9720</v>
      </c>
      <c r="F4912" s="20" t="s">
        <v>880</v>
      </c>
      <c r="G4912" s="20">
        <v>27</v>
      </c>
      <c r="H4912" s="20">
        <v>360</v>
      </c>
      <c r="I4912" s="20">
        <v>629.79999999999995</v>
      </c>
      <c r="J4912" s="20">
        <v>2018</v>
      </c>
      <c r="K4912" s="20">
        <v>9</v>
      </c>
      <c r="L4912" s="20">
        <v>36</v>
      </c>
    </row>
    <row r="4913" spans="1:12" x14ac:dyDescent="0.3">
      <c r="A4913" s="21">
        <v>43350</v>
      </c>
      <c r="B4913" s="20" t="s">
        <v>767</v>
      </c>
      <c r="C4913" s="20" t="s">
        <v>768</v>
      </c>
      <c r="D4913" s="20" t="s">
        <v>759</v>
      </c>
      <c r="E4913" s="20">
        <v>9720</v>
      </c>
      <c r="F4913" s="20" t="s">
        <v>881</v>
      </c>
      <c r="G4913" s="20">
        <v>27</v>
      </c>
      <c r="H4913" s="20">
        <v>360</v>
      </c>
      <c r="I4913" s="20">
        <v>640.4</v>
      </c>
      <c r="J4913" s="20">
        <v>2018</v>
      </c>
      <c r="K4913" s="20">
        <v>9</v>
      </c>
      <c r="L4913" s="20">
        <v>36</v>
      </c>
    </row>
    <row r="4914" spans="1:12" x14ac:dyDescent="0.3">
      <c r="A4914" s="21">
        <v>43350</v>
      </c>
      <c r="B4914" s="20" t="s">
        <v>770</v>
      </c>
      <c r="C4914" s="20" t="s">
        <v>771</v>
      </c>
      <c r="D4914" s="20" t="s">
        <v>759</v>
      </c>
      <c r="E4914" s="20">
        <v>9360</v>
      </c>
      <c r="F4914" s="20" t="s">
        <v>882</v>
      </c>
      <c r="G4914" s="20">
        <v>26</v>
      </c>
      <c r="H4914" s="20">
        <v>360</v>
      </c>
      <c r="I4914" s="20">
        <v>617.6</v>
      </c>
      <c r="J4914" s="20">
        <v>2018</v>
      </c>
      <c r="K4914" s="20">
        <v>9</v>
      </c>
      <c r="L4914" s="20">
        <v>36</v>
      </c>
    </row>
    <row r="4915" spans="1:12" x14ac:dyDescent="0.3">
      <c r="A4915" s="21">
        <v>43350</v>
      </c>
      <c r="B4915" s="20" t="s">
        <v>773</v>
      </c>
      <c r="C4915" s="20" t="s">
        <v>774</v>
      </c>
      <c r="D4915" s="20" t="s">
        <v>759</v>
      </c>
      <c r="E4915" s="20">
        <v>14040</v>
      </c>
      <c r="F4915" s="20" t="s">
        <v>883</v>
      </c>
      <c r="G4915" s="20">
        <v>39</v>
      </c>
      <c r="H4915" s="20">
        <v>360</v>
      </c>
      <c r="I4915" s="20">
        <v>828.55</v>
      </c>
      <c r="J4915" s="20">
        <v>2018</v>
      </c>
      <c r="K4915" s="20">
        <v>9</v>
      </c>
      <c r="L4915" s="20">
        <v>36</v>
      </c>
    </row>
    <row r="4916" spans="1:12" x14ac:dyDescent="0.3">
      <c r="A4916" s="21">
        <v>43350</v>
      </c>
      <c r="B4916" s="20" t="s">
        <v>757</v>
      </c>
      <c r="C4916" s="20" t="s">
        <v>758</v>
      </c>
      <c r="D4916" s="20" t="s">
        <v>759</v>
      </c>
      <c r="E4916" s="20">
        <v>15120</v>
      </c>
      <c r="F4916" s="20" t="s">
        <v>878</v>
      </c>
      <c r="G4916" s="20">
        <v>42</v>
      </c>
      <c r="H4916" s="20">
        <v>360</v>
      </c>
      <c r="I4916" s="20">
        <v>920.45</v>
      </c>
      <c r="J4916" s="20">
        <v>2018</v>
      </c>
      <c r="K4916" s="20">
        <v>9</v>
      </c>
      <c r="L4916" s="20">
        <v>36</v>
      </c>
    </row>
    <row r="4917" spans="1:12" x14ac:dyDescent="0.3">
      <c r="A4917" s="21">
        <v>43350</v>
      </c>
      <c r="B4917" s="20" t="s">
        <v>761</v>
      </c>
      <c r="C4917" s="20" t="s">
        <v>762</v>
      </c>
      <c r="D4917" s="20" t="s">
        <v>759</v>
      </c>
      <c r="E4917" s="20">
        <v>12240</v>
      </c>
      <c r="F4917" s="20" t="s">
        <v>879</v>
      </c>
      <c r="G4917" s="20">
        <v>34</v>
      </c>
      <c r="H4917" s="20">
        <v>360</v>
      </c>
      <c r="I4917" s="20">
        <v>780.9</v>
      </c>
      <c r="J4917" s="20">
        <v>2018</v>
      </c>
      <c r="K4917" s="20">
        <v>9</v>
      </c>
      <c r="L4917" s="20">
        <v>36</v>
      </c>
    </row>
    <row r="4918" spans="1:12" x14ac:dyDescent="0.3">
      <c r="A4918" s="21">
        <v>43350</v>
      </c>
      <c r="B4918" s="20" t="s">
        <v>764</v>
      </c>
      <c r="C4918" s="20" t="s">
        <v>765</v>
      </c>
      <c r="D4918" s="20" t="s">
        <v>759</v>
      </c>
      <c r="E4918" s="20">
        <v>9360</v>
      </c>
      <c r="F4918" s="20" t="s">
        <v>880</v>
      </c>
      <c r="G4918" s="20">
        <v>26</v>
      </c>
      <c r="H4918" s="20">
        <v>360</v>
      </c>
      <c r="I4918" s="20">
        <v>601.73</v>
      </c>
      <c r="J4918" s="20">
        <v>2018</v>
      </c>
      <c r="K4918" s="20">
        <v>9</v>
      </c>
      <c r="L4918" s="20">
        <v>36</v>
      </c>
    </row>
    <row r="4919" spans="1:12" x14ac:dyDescent="0.3">
      <c r="A4919" s="21">
        <v>43350</v>
      </c>
      <c r="B4919" s="20" t="s">
        <v>767</v>
      </c>
      <c r="C4919" s="20" t="s">
        <v>768</v>
      </c>
      <c r="D4919" s="20" t="s">
        <v>759</v>
      </c>
      <c r="E4919" s="20">
        <v>10080</v>
      </c>
      <c r="F4919" s="20" t="s">
        <v>881</v>
      </c>
      <c r="G4919" s="20">
        <v>28</v>
      </c>
      <c r="H4919" s="20">
        <v>360</v>
      </c>
      <c r="I4919" s="20">
        <v>662.45</v>
      </c>
      <c r="J4919" s="20">
        <v>2018</v>
      </c>
      <c r="K4919" s="20">
        <v>9</v>
      </c>
      <c r="L4919" s="20">
        <v>36</v>
      </c>
    </row>
    <row r="4920" spans="1:12" x14ac:dyDescent="0.3">
      <c r="A4920" s="21">
        <v>43350</v>
      </c>
      <c r="B4920" s="20" t="s">
        <v>770</v>
      </c>
      <c r="C4920" s="20" t="s">
        <v>771</v>
      </c>
      <c r="D4920" s="20" t="s">
        <v>759</v>
      </c>
      <c r="E4920" s="20">
        <v>10080</v>
      </c>
      <c r="F4920" s="20" t="s">
        <v>882</v>
      </c>
      <c r="G4920" s="20">
        <v>28</v>
      </c>
      <c r="H4920" s="20">
        <v>360</v>
      </c>
      <c r="I4920" s="20">
        <v>662.85</v>
      </c>
      <c r="J4920" s="20">
        <v>2018</v>
      </c>
      <c r="K4920" s="20">
        <v>9</v>
      </c>
      <c r="L4920" s="20">
        <v>36</v>
      </c>
    </row>
    <row r="4921" spans="1:12" x14ac:dyDescent="0.3">
      <c r="A4921" s="21">
        <v>43350</v>
      </c>
      <c r="B4921" s="20" t="s">
        <v>773</v>
      </c>
      <c r="C4921" s="20" t="s">
        <v>774</v>
      </c>
      <c r="D4921" s="20" t="s">
        <v>759</v>
      </c>
      <c r="E4921" s="20">
        <v>15480</v>
      </c>
      <c r="F4921" s="20" t="s">
        <v>883</v>
      </c>
      <c r="G4921" s="20">
        <v>43</v>
      </c>
      <c r="H4921" s="20">
        <v>360</v>
      </c>
      <c r="I4921" s="20">
        <v>914.5</v>
      </c>
      <c r="J4921" s="20">
        <v>2018</v>
      </c>
      <c r="K4921" s="20">
        <v>9</v>
      </c>
      <c r="L4921" s="20">
        <v>36</v>
      </c>
    </row>
    <row r="4922" spans="1:12" x14ac:dyDescent="0.3">
      <c r="A4922" s="21">
        <v>43350</v>
      </c>
      <c r="B4922" s="20" t="s">
        <v>757</v>
      </c>
      <c r="C4922" s="20" t="s">
        <v>758</v>
      </c>
      <c r="D4922" s="20" t="s">
        <v>759</v>
      </c>
      <c r="E4922" s="20">
        <v>14400</v>
      </c>
      <c r="F4922" s="20" t="s">
        <v>878</v>
      </c>
      <c r="G4922" s="20">
        <v>40</v>
      </c>
      <c r="H4922" s="20">
        <v>360</v>
      </c>
      <c r="I4922" s="20">
        <v>871.9</v>
      </c>
      <c r="J4922" s="20">
        <v>2018</v>
      </c>
      <c r="K4922" s="20">
        <v>9</v>
      </c>
      <c r="L4922" s="20">
        <v>36</v>
      </c>
    </row>
    <row r="4923" spans="1:12" x14ac:dyDescent="0.3">
      <c r="A4923" s="21">
        <v>43350</v>
      </c>
      <c r="B4923" s="20" t="s">
        <v>761</v>
      </c>
      <c r="C4923" s="20" t="s">
        <v>762</v>
      </c>
      <c r="D4923" s="20" t="s">
        <v>759</v>
      </c>
      <c r="E4923" s="20">
        <v>12600</v>
      </c>
      <c r="F4923" s="20" t="s">
        <v>879</v>
      </c>
      <c r="G4923" s="20">
        <v>35</v>
      </c>
      <c r="H4923" s="20">
        <v>360</v>
      </c>
      <c r="I4923" s="20">
        <v>804.35</v>
      </c>
      <c r="J4923" s="20">
        <v>2018</v>
      </c>
      <c r="K4923" s="20">
        <v>9</v>
      </c>
      <c r="L4923" s="20">
        <v>36</v>
      </c>
    </row>
    <row r="4924" spans="1:12" x14ac:dyDescent="0.3">
      <c r="A4924" s="21">
        <v>43350</v>
      </c>
      <c r="B4924" s="20" t="s">
        <v>764</v>
      </c>
      <c r="C4924" s="20" t="s">
        <v>765</v>
      </c>
      <c r="D4924" s="20" t="s">
        <v>759</v>
      </c>
      <c r="E4924" s="20">
        <v>10080</v>
      </c>
      <c r="F4924" s="20" t="s">
        <v>880</v>
      </c>
      <c r="G4924" s="20">
        <v>28</v>
      </c>
      <c r="H4924" s="20">
        <v>360</v>
      </c>
      <c r="I4924" s="20">
        <v>645.45000000000005</v>
      </c>
      <c r="J4924" s="20">
        <v>2018</v>
      </c>
      <c r="K4924" s="20">
        <v>9</v>
      </c>
      <c r="L4924" s="20">
        <v>36</v>
      </c>
    </row>
    <row r="4925" spans="1:12" x14ac:dyDescent="0.3">
      <c r="A4925" s="21">
        <v>43350</v>
      </c>
      <c r="B4925" s="20" t="s">
        <v>767</v>
      </c>
      <c r="C4925" s="20" t="s">
        <v>768</v>
      </c>
      <c r="D4925" s="20" t="s">
        <v>759</v>
      </c>
      <c r="E4925" s="20">
        <v>9720</v>
      </c>
      <c r="F4925" s="20" t="s">
        <v>881</v>
      </c>
      <c r="G4925" s="20">
        <v>27</v>
      </c>
      <c r="H4925" s="20">
        <v>360</v>
      </c>
      <c r="I4925" s="20">
        <v>640.29999999999995</v>
      </c>
      <c r="J4925" s="20">
        <v>2018</v>
      </c>
      <c r="K4925" s="20">
        <v>9</v>
      </c>
      <c r="L4925" s="20">
        <v>36</v>
      </c>
    </row>
    <row r="4926" spans="1:12" x14ac:dyDescent="0.3">
      <c r="A4926" s="21">
        <v>43350</v>
      </c>
      <c r="B4926" s="20" t="s">
        <v>770</v>
      </c>
      <c r="C4926" s="20" t="s">
        <v>771</v>
      </c>
      <c r="D4926" s="20" t="s">
        <v>759</v>
      </c>
      <c r="E4926" s="20">
        <v>9360</v>
      </c>
      <c r="F4926" s="20" t="s">
        <v>882</v>
      </c>
      <c r="G4926" s="20">
        <v>26</v>
      </c>
      <c r="H4926" s="20">
        <v>360</v>
      </c>
      <c r="I4926" s="20">
        <v>619.4</v>
      </c>
      <c r="J4926" s="20">
        <v>2018</v>
      </c>
      <c r="K4926" s="20">
        <v>9</v>
      </c>
      <c r="L4926" s="20">
        <v>36</v>
      </c>
    </row>
    <row r="4927" spans="1:12" x14ac:dyDescent="0.3">
      <c r="A4927" s="21">
        <v>43350</v>
      </c>
      <c r="B4927" s="20" t="s">
        <v>773</v>
      </c>
      <c r="C4927" s="20" t="s">
        <v>774</v>
      </c>
      <c r="D4927" s="20" t="s">
        <v>759</v>
      </c>
      <c r="E4927" s="20">
        <v>14040</v>
      </c>
      <c r="F4927" s="20" t="s">
        <v>883</v>
      </c>
      <c r="G4927" s="20">
        <v>39</v>
      </c>
      <c r="H4927" s="20">
        <v>360</v>
      </c>
      <c r="I4927" s="20">
        <v>827.4</v>
      </c>
      <c r="J4927" s="20">
        <v>2018</v>
      </c>
      <c r="K4927" s="20">
        <v>9</v>
      </c>
      <c r="L4927" s="20">
        <v>36</v>
      </c>
    </row>
    <row r="4928" spans="1:12" x14ac:dyDescent="0.3">
      <c r="A4928" s="21">
        <v>43348</v>
      </c>
      <c r="B4928" s="20" t="s">
        <v>757</v>
      </c>
      <c r="C4928" s="20" t="s">
        <v>758</v>
      </c>
      <c r="D4928" s="20" t="s">
        <v>759</v>
      </c>
      <c r="E4928" s="20">
        <v>14400</v>
      </c>
      <c r="F4928" s="20" t="s">
        <v>878</v>
      </c>
      <c r="G4928" s="20">
        <v>40</v>
      </c>
      <c r="H4928" s="20">
        <v>360</v>
      </c>
      <c r="I4928" s="20">
        <v>877.55</v>
      </c>
      <c r="J4928" s="20">
        <v>2018</v>
      </c>
      <c r="K4928" s="20">
        <v>9</v>
      </c>
      <c r="L4928" s="20">
        <v>36</v>
      </c>
    </row>
    <row r="4929" spans="1:12" x14ac:dyDescent="0.3">
      <c r="A4929" s="21">
        <v>43348</v>
      </c>
      <c r="B4929" s="20" t="s">
        <v>761</v>
      </c>
      <c r="C4929" s="20" t="s">
        <v>762</v>
      </c>
      <c r="D4929" s="20" t="s">
        <v>759</v>
      </c>
      <c r="E4929" s="20">
        <v>12600</v>
      </c>
      <c r="F4929" s="20" t="s">
        <v>879</v>
      </c>
      <c r="G4929" s="20">
        <v>35</v>
      </c>
      <c r="H4929" s="20">
        <v>360</v>
      </c>
      <c r="I4929" s="20">
        <v>807.7</v>
      </c>
      <c r="J4929" s="20">
        <v>2018</v>
      </c>
      <c r="K4929" s="20">
        <v>9</v>
      </c>
      <c r="L4929" s="20">
        <v>36</v>
      </c>
    </row>
    <row r="4930" spans="1:12" x14ac:dyDescent="0.3">
      <c r="A4930" s="21">
        <v>43348</v>
      </c>
      <c r="B4930" s="20" t="s">
        <v>764</v>
      </c>
      <c r="C4930" s="20" t="s">
        <v>765</v>
      </c>
      <c r="D4930" s="20" t="s">
        <v>759</v>
      </c>
      <c r="E4930" s="20">
        <v>10080</v>
      </c>
      <c r="F4930" s="20" t="s">
        <v>880</v>
      </c>
      <c r="G4930" s="20">
        <v>28</v>
      </c>
      <c r="H4930" s="20">
        <v>360</v>
      </c>
      <c r="I4930" s="20">
        <v>639.95000000000005</v>
      </c>
      <c r="J4930" s="20">
        <v>2018</v>
      </c>
      <c r="K4930" s="20">
        <v>9</v>
      </c>
      <c r="L4930" s="20">
        <v>36</v>
      </c>
    </row>
    <row r="4931" spans="1:12" x14ac:dyDescent="0.3">
      <c r="A4931" s="21">
        <v>43348</v>
      </c>
      <c r="B4931" s="20" t="s">
        <v>767</v>
      </c>
      <c r="C4931" s="20" t="s">
        <v>768</v>
      </c>
      <c r="D4931" s="20" t="s">
        <v>759</v>
      </c>
      <c r="E4931" s="20">
        <v>9720</v>
      </c>
      <c r="F4931" s="20" t="s">
        <v>881</v>
      </c>
      <c r="G4931" s="20">
        <v>27</v>
      </c>
      <c r="H4931" s="20">
        <v>360</v>
      </c>
      <c r="I4931" s="20">
        <v>642.25</v>
      </c>
      <c r="J4931" s="20">
        <v>2018</v>
      </c>
      <c r="K4931" s="20">
        <v>9</v>
      </c>
      <c r="L4931" s="20">
        <v>36</v>
      </c>
    </row>
    <row r="4932" spans="1:12" x14ac:dyDescent="0.3">
      <c r="A4932" s="21">
        <v>43348</v>
      </c>
      <c r="B4932" s="20" t="s">
        <v>770</v>
      </c>
      <c r="C4932" s="20" t="s">
        <v>771</v>
      </c>
      <c r="D4932" s="20" t="s">
        <v>759</v>
      </c>
      <c r="E4932" s="20">
        <v>9720</v>
      </c>
      <c r="F4932" s="20" t="s">
        <v>882</v>
      </c>
      <c r="G4932" s="20">
        <v>27</v>
      </c>
      <c r="H4932" s="20">
        <v>360</v>
      </c>
      <c r="I4932" s="20">
        <v>641.29999999999995</v>
      </c>
      <c r="J4932" s="20">
        <v>2018</v>
      </c>
      <c r="K4932" s="20">
        <v>9</v>
      </c>
      <c r="L4932" s="20">
        <v>36</v>
      </c>
    </row>
    <row r="4933" spans="1:12" x14ac:dyDescent="0.3">
      <c r="A4933" s="21">
        <v>43348</v>
      </c>
      <c r="B4933" s="20" t="s">
        <v>773</v>
      </c>
      <c r="C4933" s="20" t="s">
        <v>774</v>
      </c>
      <c r="D4933" s="20" t="s">
        <v>759</v>
      </c>
      <c r="E4933" s="20">
        <v>14400</v>
      </c>
      <c r="F4933" s="20" t="s">
        <v>883</v>
      </c>
      <c r="G4933" s="20">
        <v>40</v>
      </c>
      <c r="H4933" s="20">
        <v>360</v>
      </c>
      <c r="I4933" s="20">
        <v>851.55</v>
      </c>
      <c r="J4933" s="20">
        <v>2018</v>
      </c>
      <c r="K4933" s="20">
        <v>9</v>
      </c>
      <c r="L4933" s="20">
        <v>36</v>
      </c>
    </row>
    <row r="4934" spans="1:12" x14ac:dyDescent="0.3">
      <c r="A4934" s="21">
        <v>43348</v>
      </c>
      <c r="B4934" s="20" t="s">
        <v>757</v>
      </c>
      <c r="C4934" s="20" t="s">
        <v>758</v>
      </c>
      <c r="D4934" s="20" t="s">
        <v>759</v>
      </c>
      <c r="E4934" s="20">
        <v>14400</v>
      </c>
      <c r="F4934" s="20" t="s">
        <v>878</v>
      </c>
      <c r="G4934" s="20">
        <v>40</v>
      </c>
      <c r="H4934" s="20">
        <v>360</v>
      </c>
      <c r="I4934" s="20">
        <v>874.4</v>
      </c>
      <c r="J4934" s="20">
        <v>2018</v>
      </c>
      <c r="K4934" s="20">
        <v>9</v>
      </c>
      <c r="L4934" s="20">
        <v>36</v>
      </c>
    </row>
    <row r="4935" spans="1:12" x14ac:dyDescent="0.3">
      <c r="A4935" s="21">
        <v>43348</v>
      </c>
      <c r="B4935" s="20" t="s">
        <v>761</v>
      </c>
      <c r="C4935" s="20" t="s">
        <v>762</v>
      </c>
      <c r="D4935" s="20" t="s">
        <v>759</v>
      </c>
      <c r="E4935" s="20">
        <v>13680</v>
      </c>
      <c r="F4935" s="20" t="s">
        <v>879</v>
      </c>
      <c r="G4935" s="20">
        <v>38</v>
      </c>
      <c r="H4935" s="20">
        <v>360</v>
      </c>
      <c r="I4935" s="20">
        <v>874.25</v>
      </c>
      <c r="J4935" s="20">
        <v>2018</v>
      </c>
      <c r="K4935" s="20">
        <v>9</v>
      </c>
      <c r="L4935" s="20">
        <v>36</v>
      </c>
    </row>
    <row r="4936" spans="1:12" x14ac:dyDescent="0.3">
      <c r="A4936" s="21">
        <v>43348</v>
      </c>
      <c r="B4936" s="20" t="s">
        <v>764</v>
      </c>
      <c r="C4936" s="20" t="s">
        <v>765</v>
      </c>
      <c r="D4936" s="20" t="s">
        <v>759</v>
      </c>
      <c r="E4936" s="20">
        <v>10800</v>
      </c>
      <c r="F4936" s="20" t="s">
        <v>880</v>
      </c>
      <c r="G4936" s="20">
        <v>30</v>
      </c>
      <c r="H4936" s="20">
        <v>360</v>
      </c>
      <c r="I4936" s="20">
        <v>688.65</v>
      </c>
      <c r="J4936" s="20">
        <v>2018</v>
      </c>
      <c r="K4936" s="20">
        <v>9</v>
      </c>
      <c r="L4936" s="20">
        <v>36</v>
      </c>
    </row>
    <row r="4937" spans="1:12" x14ac:dyDescent="0.3">
      <c r="A4937" s="21">
        <v>43348</v>
      </c>
      <c r="B4937" s="20" t="s">
        <v>767</v>
      </c>
      <c r="C4937" s="20" t="s">
        <v>768</v>
      </c>
      <c r="D4937" s="20" t="s">
        <v>759</v>
      </c>
      <c r="E4937" s="20">
        <v>10080</v>
      </c>
      <c r="F4937" s="20" t="s">
        <v>881</v>
      </c>
      <c r="G4937" s="20">
        <v>28</v>
      </c>
      <c r="H4937" s="20">
        <v>360</v>
      </c>
      <c r="I4937" s="20">
        <v>664.8</v>
      </c>
      <c r="J4937" s="20">
        <v>2018</v>
      </c>
      <c r="K4937" s="20">
        <v>9</v>
      </c>
      <c r="L4937" s="20">
        <v>36</v>
      </c>
    </row>
    <row r="4938" spans="1:12" x14ac:dyDescent="0.3">
      <c r="A4938" s="21">
        <v>43348</v>
      </c>
      <c r="B4938" s="20" t="s">
        <v>770</v>
      </c>
      <c r="C4938" s="20" t="s">
        <v>771</v>
      </c>
      <c r="D4938" s="20" t="s">
        <v>759</v>
      </c>
      <c r="E4938" s="20">
        <v>10080</v>
      </c>
      <c r="F4938" s="20" t="s">
        <v>882</v>
      </c>
      <c r="G4938" s="20">
        <v>28</v>
      </c>
      <c r="H4938" s="20">
        <v>360</v>
      </c>
      <c r="I4938" s="20">
        <v>667.85</v>
      </c>
      <c r="J4938" s="20">
        <v>2018</v>
      </c>
      <c r="K4938" s="20">
        <v>9</v>
      </c>
      <c r="L4938" s="20">
        <v>36</v>
      </c>
    </row>
    <row r="4939" spans="1:12" x14ac:dyDescent="0.3">
      <c r="A4939" s="21">
        <v>43348</v>
      </c>
      <c r="B4939" s="20" t="s">
        <v>773</v>
      </c>
      <c r="C4939" s="20" t="s">
        <v>774</v>
      </c>
      <c r="D4939" s="20" t="s">
        <v>759</v>
      </c>
      <c r="E4939" s="20">
        <v>17640</v>
      </c>
      <c r="F4939" s="20" t="s">
        <v>883</v>
      </c>
      <c r="G4939" s="20">
        <v>49</v>
      </c>
      <c r="H4939" s="20">
        <v>360</v>
      </c>
      <c r="I4939" s="20">
        <v>1043.0999999999999</v>
      </c>
      <c r="J4939" s="20">
        <v>2018</v>
      </c>
      <c r="K4939" s="20">
        <v>9</v>
      </c>
      <c r="L4939" s="20">
        <v>36</v>
      </c>
    </row>
    <row r="4940" spans="1:12" x14ac:dyDescent="0.3">
      <c r="A4940" s="21">
        <v>43346</v>
      </c>
      <c r="B4940" s="20" t="s">
        <v>826</v>
      </c>
      <c r="C4940" s="20" t="s">
        <v>827</v>
      </c>
      <c r="D4940" s="20" t="s">
        <v>759</v>
      </c>
      <c r="E4940" s="20">
        <v>25560</v>
      </c>
      <c r="F4940" s="20" t="s">
        <v>884</v>
      </c>
      <c r="G4940" s="20">
        <v>71</v>
      </c>
      <c r="H4940" s="20">
        <v>360</v>
      </c>
      <c r="I4940" s="20">
        <v>1704.4</v>
      </c>
      <c r="J4940" s="20">
        <v>2018</v>
      </c>
      <c r="K4940" s="20">
        <v>9</v>
      </c>
      <c r="L4940" s="20">
        <v>36</v>
      </c>
    </row>
    <row r="4941" spans="1:12" x14ac:dyDescent="0.3">
      <c r="A4941" s="21">
        <v>43346</v>
      </c>
      <c r="B4941" s="20" t="s">
        <v>757</v>
      </c>
      <c r="C4941" s="20" t="s">
        <v>758</v>
      </c>
      <c r="D4941" s="20" t="s">
        <v>759</v>
      </c>
      <c r="E4941" s="20">
        <v>13680</v>
      </c>
      <c r="F4941" s="20" t="s">
        <v>885</v>
      </c>
      <c r="G4941" s="20">
        <v>38</v>
      </c>
      <c r="H4941" s="20">
        <v>360</v>
      </c>
      <c r="I4941" s="20">
        <v>833.85</v>
      </c>
      <c r="J4941" s="20">
        <v>2018</v>
      </c>
      <c r="K4941" s="20">
        <v>9</v>
      </c>
      <c r="L4941" s="20">
        <v>36</v>
      </c>
    </row>
    <row r="4942" spans="1:12" x14ac:dyDescent="0.3">
      <c r="A4942" s="21">
        <v>43346</v>
      </c>
      <c r="B4942" s="20" t="s">
        <v>761</v>
      </c>
      <c r="C4942" s="20" t="s">
        <v>762</v>
      </c>
      <c r="D4942" s="20" t="s">
        <v>759</v>
      </c>
      <c r="E4942" s="20">
        <v>10800</v>
      </c>
      <c r="F4942" s="20" t="s">
        <v>886</v>
      </c>
      <c r="G4942" s="20">
        <v>30</v>
      </c>
      <c r="H4942" s="20">
        <v>360</v>
      </c>
      <c r="I4942" s="20">
        <v>687</v>
      </c>
      <c r="J4942" s="20">
        <v>2018</v>
      </c>
      <c r="K4942" s="20">
        <v>9</v>
      </c>
      <c r="L4942" s="20">
        <v>36</v>
      </c>
    </row>
    <row r="4943" spans="1:12" x14ac:dyDescent="0.3">
      <c r="A4943" s="21">
        <v>43346</v>
      </c>
      <c r="B4943" s="20" t="s">
        <v>764</v>
      </c>
      <c r="C4943" s="20" t="s">
        <v>765</v>
      </c>
      <c r="D4943" s="20" t="s">
        <v>759</v>
      </c>
      <c r="E4943" s="20">
        <v>8280</v>
      </c>
      <c r="F4943" s="20" t="s">
        <v>887</v>
      </c>
      <c r="G4943" s="20">
        <v>23</v>
      </c>
      <c r="H4943" s="20">
        <v>360</v>
      </c>
      <c r="I4943" s="20">
        <v>530.20000000000005</v>
      </c>
      <c r="J4943" s="20">
        <v>2018</v>
      </c>
      <c r="K4943" s="20">
        <v>9</v>
      </c>
      <c r="L4943" s="20">
        <v>36</v>
      </c>
    </row>
    <row r="4944" spans="1:12" x14ac:dyDescent="0.3">
      <c r="A4944" s="21">
        <v>43346</v>
      </c>
      <c r="B4944" s="20" t="s">
        <v>767</v>
      </c>
      <c r="C4944" s="20" t="s">
        <v>768</v>
      </c>
      <c r="D4944" s="20" t="s">
        <v>759</v>
      </c>
      <c r="E4944" s="20">
        <v>9000</v>
      </c>
      <c r="F4944" s="20" t="s">
        <v>888</v>
      </c>
      <c r="G4944" s="20">
        <v>25</v>
      </c>
      <c r="H4944" s="20">
        <v>360</v>
      </c>
      <c r="I4944" s="20">
        <v>588.4</v>
      </c>
      <c r="J4944" s="20">
        <v>2018</v>
      </c>
      <c r="K4944" s="20">
        <v>9</v>
      </c>
      <c r="L4944" s="20">
        <v>36</v>
      </c>
    </row>
    <row r="4945" spans="1:12" x14ac:dyDescent="0.3">
      <c r="A4945" s="21">
        <v>43346</v>
      </c>
      <c r="B4945" s="20" t="s">
        <v>770</v>
      </c>
      <c r="C4945" s="20" t="s">
        <v>771</v>
      </c>
      <c r="D4945" s="20" t="s">
        <v>759</v>
      </c>
      <c r="E4945" s="20">
        <v>7920</v>
      </c>
      <c r="F4945" s="20" t="s">
        <v>889</v>
      </c>
      <c r="G4945" s="20">
        <v>22</v>
      </c>
      <c r="H4945" s="20">
        <v>360</v>
      </c>
      <c r="I4945" s="20">
        <v>519.29999999999995</v>
      </c>
      <c r="J4945" s="20">
        <v>2018</v>
      </c>
      <c r="K4945" s="20">
        <v>9</v>
      </c>
      <c r="L4945" s="20">
        <v>36</v>
      </c>
    </row>
    <row r="4946" spans="1:12" x14ac:dyDescent="0.3">
      <c r="A4946" s="21">
        <v>43346</v>
      </c>
      <c r="B4946" s="20" t="s">
        <v>773</v>
      </c>
      <c r="C4946" s="20" t="s">
        <v>774</v>
      </c>
      <c r="D4946" s="20" t="s">
        <v>759</v>
      </c>
      <c r="E4946" s="20">
        <v>10800</v>
      </c>
      <c r="F4946" s="20" t="s">
        <v>1127</v>
      </c>
      <c r="G4946" s="20">
        <v>30</v>
      </c>
      <c r="H4946" s="20">
        <v>360</v>
      </c>
      <c r="I4946" s="20">
        <v>636.25</v>
      </c>
      <c r="J4946" s="20">
        <v>2018</v>
      </c>
      <c r="K4946" s="20">
        <v>9</v>
      </c>
      <c r="L4946" s="20">
        <v>36</v>
      </c>
    </row>
    <row r="4947" spans="1:12" x14ac:dyDescent="0.3">
      <c r="A4947" s="21">
        <v>43346</v>
      </c>
      <c r="B4947" s="20" t="s">
        <v>757</v>
      </c>
      <c r="C4947" s="20" t="s">
        <v>758</v>
      </c>
      <c r="D4947" s="20" t="s">
        <v>759</v>
      </c>
      <c r="E4947" s="20">
        <v>14400</v>
      </c>
      <c r="F4947" s="20" t="s">
        <v>885</v>
      </c>
      <c r="G4947" s="20">
        <v>40</v>
      </c>
      <c r="H4947" s="20">
        <v>360</v>
      </c>
      <c r="I4947" s="20">
        <v>872.65</v>
      </c>
      <c r="J4947" s="20">
        <v>2018</v>
      </c>
      <c r="K4947" s="20">
        <v>9</v>
      </c>
      <c r="L4947" s="20">
        <v>36</v>
      </c>
    </row>
    <row r="4948" spans="1:12" x14ac:dyDescent="0.3">
      <c r="A4948" s="21">
        <v>43346</v>
      </c>
      <c r="B4948" s="20" t="s">
        <v>761</v>
      </c>
      <c r="C4948" s="20" t="s">
        <v>762</v>
      </c>
      <c r="D4948" s="20" t="s">
        <v>759</v>
      </c>
      <c r="E4948" s="20">
        <v>12600</v>
      </c>
      <c r="F4948" s="20" t="s">
        <v>886</v>
      </c>
      <c r="G4948" s="20">
        <v>35</v>
      </c>
      <c r="H4948" s="20">
        <v>360</v>
      </c>
      <c r="I4948" s="20">
        <v>815.15</v>
      </c>
      <c r="J4948" s="20">
        <v>2018</v>
      </c>
      <c r="K4948" s="20">
        <v>9</v>
      </c>
      <c r="L4948" s="20">
        <v>36</v>
      </c>
    </row>
    <row r="4949" spans="1:12" x14ac:dyDescent="0.3">
      <c r="A4949" s="21">
        <v>43346</v>
      </c>
      <c r="B4949" s="20" t="s">
        <v>764</v>
      </c>
      <c r="C4949" s="20" t="s">
        <v>765</v>
      </c>
      <c r="D4949" s="20" t="s">
        <v>759</v>
      </c>
      <c r="E4949" s="20">
        <v>9720</v>
      </c>
      <c r="F4949" s="20" t="s">
        <v>887</v>
      </c>
      <c r="G4949" s="20">
        <v>27</v>
      </c>
      <c r="H4949" s="20">
        <v>360</v>
      </c>
      <c r="I4949" s="20">
        <v>617.70000000000005</v>
      </c>
      <c r="J4949" s="20">
        <v>2018</v>
      </c>
      <c r="K4949" s="20">
        <v>9</v>
      </c>
      <c r="L4949" s="20">
        <v>36</v>
      </c>
    </row>
    <row r="4950" spans="1:12" x14ac:dyDescent="0.3">
      <c r="A4950" s="21">
        <v>43346</v>
      </c>
      <c r="B4950" s="20" t="s">
        <v>767</v>
      </c>
      <c r="C4950" s="20" t="s">
        <v>768</v>
      </c>
      <c r="D4950" s="20" t="s">
        <v>759</v>
      </c>
      <c r="E4950" s="20">
        <v>9000</v>
      </c>
      <c r="F4950" s="20" t="s">
        <v>888</v>
      </c>
      <c r="G4950" s="20">
        <v>25</v>
      </c>
      <c r="H4950" s="20">
        <v>360</v>
      </c>
      <c r="I4950" s="20">
        <v>595.76</v>
      </c>
      <c r="J4950" s="20">
        <v>2018</v>
      </c>
      <c r="K4950" s="20">
        <v>9</v>
      </c>
      <c r="L4950" s="20">
        <v>36</v>
      </c>
    </row>
    <row r="4951" spans="1:12" x14ac:dyDescent="0.3">
      <c r="A4951" s="21">
        <v>43346</v>
      </c>
      <c r="B4951" s="20" t="s">
        <v>770</v>
      </c>
      <c r="C4951" s="20" t="s">
        <v>771</v>
      </c>
      <c r="D4951" s="20" t="s">
        <v>759</v>
      </c>
      <c r="E4951" s="20">
        <v>9000</v>
      </c>
      <c r="F4951" s="20" t="s">
        <v>889</v>
      </c>
      <c r="G4951" s="20">
        <v>25</v>
      </c>
      <c r="H4951" s="20">
        <v>360</v>
      </c>
      <c r="I4951" s="20">
        <v>595.1</v>
      </c>
      <c r="J4951" s="20">
        <v>2018</v>
      </c>
      <c r="K4951" s="20">
        <v>9</v>
      </c>
      <c r="L4951" s="20">
        <v>36</v>
      </c>
    </row>
    <row r="4952" spans="1:12" x14ac:dyDescent="0.3">
      <c r="A4952" s="21">
        <v>43346</v>
      </c>
      <c r="B4952" s="20" t="s">
        <v>773</v>
      </c>
      <c r="C4952" s="20" t="s">
        <v>774</v>
      </c>
      <c r="D4952" s="20" t="s">
        <v>759</v>
      </c>
      <c r="E4952" s="20">
        <v>14760</v>
      </c>
      <c r="F4952" s="20" t="s">
        <v>1127</v>
      </c>
      <c r="G4952" s="20">
        <v>41</v>
      </c>
      <c r="H4952" s="20">
        <v>360</v>
      </c>
      <c r="I4952" s="20">
        <v>860.85</v>
      </c>
      <c r="J4952" s="20">
        <v>2018</v>
      </c>
      <c r="K4952" s="20">
        <v>9</v>
      </c>
      <c r="L4952" s="20">
        <v>36</v>
      </c>
    </row>
    <row r="4953" spans="1:12" x14ac:dyDescent="0.3">
      <c r="A4953" s="21">
        <v>43346</v>
      </c>
      <c r="B4953" s="20" t="s">
        <v>757</v>
      </c>
      <c r="C4953" s="20" t="s">
        <v>758</v>
      </c>
      <c r="D4953" s="20" t="s">
        <v>759</v>
      </c>
      <c r="E4953" s="20">
        <v>14400</v>
      </c>
      <c r="F4953" s="20" t="s">
        <v>885</v>
      </c>
      <c r="G4953" s="20">
        <v>40</v>
      </c>
      <c r="H4953" s="20">
        <v>360</v>
      </c>
      <c r="I4953" s="20">
        <v>869.75</v>
      </c>
      <c r="J4953" s="20">
        <v>2018</v>
      </c>
      <c r="K4953" s="20">
        <v>9</v>
      </c>
      <c r="L4953" s="20">
        <v>36</v>
      </c>
    </row>
    <row r="4954" spans="1:12" x14ac:dyDescent="0.3">
      <c r="A4954" s="21">
        <v>43346</v>
      </c>
      <c r="B4954" s="20" t="s">
        <v>761</v>
      </c>
      <c r="C4954" s="20" t="s">
        <v>762</v>
      </c>
      <c r="D4954" s="20" t="s">
        <v>759</v>
      </c>
      <c r="E4954" s="20">
        <v>12600</v>
      </c>
      <c r="F4954" s="20" t="s">
        <v>886</v>
      </c>
      <c r="G4954" s="20">
        <v>35</v>
      </c>
      <c r="H4954" s="20">
        <v>360</v>
      </c>
      <c r="I4954" s="20">
        <v>807.2</v>
      </c>
      <c r="J4954" s="20">
        <v>2018</v>
      </c>
      <c r="K4954" s="20">
        <v>9</v>
      </c>
      <c r="L4954" s="20">
        <v>36</v>
      </c>
    </row>
    <row r="4955" spans="1:12" x14ac:dyDescent="0.3">
      <c r="A4955" s="21">
        <v>43346</v>
      </c>
      <c r="B4955" s="20" t="s">
        <v>764</v>
      </c>
      <c r="C4955" s="20" t="s">
        <v>765</v>
      </c>
      <c r="D4955" s="20" t="s">
        <v>759</v>
      </c>
      <c r="E4955" s="20">
        <v>9720</v>
      </c>
      <c r="F4955" s="20" t="s">
        <v>887</v>
      </c>
      <c r="G4955" s="20">
        <v>27</v>
      </c>
      <c r="H4955" s="20">
        <v>360</v>
      </c>
      <c r="I4955" s="20">
        <v>617.5</v>
      </c>
      <c r="J4955" s="20">
        <v>2018</v>
      </c>
      <c r="K4955" s="20">
        <v>9</v>
      </c>
      <c r="L4955" s="20">
        <v>36</v>
      </c>
    </row>
    <row r="4956" spans="1:12" x14ac:dyDescent="0.3">
      <c r="A4956" s="21">
        <v>43346</v>
      </c>
      <c r="B4956" s="20" t="s">
        <v>767</v>
      </c>
      <c r="C4956" s="20" t="s">
        <v>768</v>
      </c>
      <c r="D4956" s="20" t="s">
        <v>759</v>
      </c>
      <c r="E4956" s="20">
        <v>10080</v>
      </c>
      <c r="F4956" s="20" t="s">
        <v>888</v>
      </c>
      <c r="G4956" s="20">
        <v>28</v>
      </c>
      <c r="H4956" s="20">
        <v>360</v>
      </c>
      <c r="I4956" s="20">
        <v>662.1</v>
      </c>
      <c r="J4956" s="20">
        <v>2018</v>
      </c>
      <c r="K4956" s="20">
        <v>9</v>
      </c>
      <c r="L4956" s="20">
        <v>36</v>
      </c>
    </row>
    <row r="4957" spans="1:12" x14ac:dyDescent="0.3">
      <c r="A4957" s="21">
        <v>43346</v>
      </c>
      <c r="B4957" s="20" t="s">
        <v>770</v>
      </c>
      <c r="C4957" s="20" t="s">
        <v>771</v>
      </c>
      <c r="D4957" s="20" t="s">
        <v>759</v>
      </c>
      <c r="E4957" s="20">
        <v>9720</v>
      </c>
      <c r="F4957" s="20" t="s">
        <v>889</v>
      </c>
      <c r="G4957" s="20">
        <v>27</v>
      </c>
      <c r="H4957" s="20">
        <v>360</v>
      </c>
      <c r="I4957" s="20">
        <v>635.35</v>
      </c>
      <c r="J4957" s="20">
        <v>2018</v>
      </c>
      <c r="K4957" s="20">
        <v>9</v>
      </c>
      <c r="L4957" s="20">
        <v>36</v>
      </c>
    </row>
    <row r="4958" spans="1:12" x14ac:dyDescent="0.3">
      <c r="A4958" s="21">
        <v>43346</v>
      </c>
      <c r="B4958" s="20" t="s">
        <v>773</v>
      </c>
      <c r="C4958" s="20" t="s">
        <v>774</v>
      </c>
      <c r="D4958" s="20" t="s">
        <v>759</v>
      </c>
      <c r="E4958" s="20">
        <v>15120</v>
      </c>
      <c r="F4958" s="20" t="s">
        <v>1127</v>
      </c>
      <c r="G4958" s="20">
        <v>42</v>
      </c>
      <c r="H4958" s="20">
        <v>360</v>
      </c>
      <c r="I4958" s="20">
        <v>875.05</v>
      </c>
      <c r="J4958" s="20">
        <v>2018</v>
      </c>
      <c r="K4958" s="20">
        <v>9</v>
      </c>
      <c r="L4958" s="20">
        <v>36</v>
      </c>
    </row>
    <row r="4959" spans="1:12" x14ac:dyDescent="0.3">
      <c r="A4959" s="21">
        <v>43343</v>
      </c>
      <c r="B4959" s="20" t="s">
        <v>757</v>
      </c>
      <c r="C4959" s="20" t="s">
        <v>758</v>
      </c>
      <c r="D4959" s="20" t="s">
        <v>759</v>
      </c>
      <c r="E4959" s="20">
        <v>13680</v>
      </c>
      <c r="F4959" s="20" t="s">
        <v>885</v>
      </c>
      <c r="G4959" s="20">
        <v>38</v>
      </c>
      <c r="H4959" s="20">
        <v>360</v>
      </c>
      <c r="I4959" s="20">
        <v>870.75</v>
      </c>
      <c r="J4959" s="20">
        <v>2018</v>
      </c>
      <c r="K4959" s="20">
        <v>8</v>
      </c>
      <c r="L4959" s="20">
        <v>35</v>
      </c>
    </row>
    <row r="4960" spans="1:12" x14ac:dyDescent="0.3">
      <c r="A4960" s="21">
        <v>43343</v>
      </c>
      <c r="B4960" s="20" t="s">
        <v>761</v>
      </c>
      <c r="C4960" s="20" t="s">
        <v>762</v>
      </c>
      <c r="D4960" s="20" t="s">
        <v>759</v>
      </c>
      <c r="E4960" s="20">
        <v>12960</v>
      </c>
      <c r="F4960" s="20" t="s">
        <v>886</v>
      </c>
      <c r="G4960" s="20">
        <v>36</v>
      </c>
      <c r="H4960" s="20">
        <v>360</v>
      </c>
      <c r="I4960" s="20">
        <v>828.35</v>
      </c>
      <c r="J4960" s="20">
        <v>2018</v>
      </c>
      <c r="K4960" s="20">
        <v>8</v>
      </c>
      <c r="L4960" s="20">
        <v>35</v>
      </c>
    </row>
    <row r="4961" spans="1:12" x14ac:dyDescent="0.3">
      <c r="A4961" s="21">
        <v>43343</v>
      </c>
      <c r="B4961" s="20" t="s">
        <v>764</v>
      </c>
      <c r="C4961" s="20" t="s">
        <v>765</v>
      </c>
      <c r="D4961" s="20" t="s">
        <v>759</v>
      </c>
      <c r="E4961" s="20">
        <v>9360</v>
      </c>
      <c r="F4961" s="20" t="s">
        <v>887</v>
      </c>
      <c r="G4961" s="20">
        <v>26</v>
      </c>
      <c r="H4961" s="20">
        <v>360</v>
      </c>
      <c r="I4961" s="20">
        <v>594.9</v>
      </c>
      <c r="J4961" s="20">
        <v>2018</v>
      </c>
      <c r="K4961" s="20">
        <v>8</v>
      </c>
      <c r="L4961" s="20">
        <v>35</v>
      </c>
    </row>
    <row r="4962" spans="1:12" x14ac:dyDescent="0.3">
      <c r="A4962" s="21">
        <v>43343</v>
      </c>
      <c r="B4962" s="20" t="s">
        <v>767</v>
      </c>
      <c r="C4962" s="20" t="s">
        <v>768</v>
      </c>
      <c r="D4962" s="20" t="s">
        <v>759</v>
      </c>
      <c r="E4962" s="20">
        <v>9720</v>
      </c>
      <c r="F4962" s="20" t="s">
        <v>888</v>
      </c>
      <c r="G4962" s="20">
        <v>27</v>
      </c>
      <c r="H4962" s="20">
        <v>360</v>
      </c>
      <c r="I4962" s="20">
        <v>633.20000000000005</v>
      </c>
      <c r="J4962" s="20">
        <v>2018</v>
      </c>
      <c r="K4962" s="20">
        <v>8</v>
      </c>
      <c r="L4962" s="20">
        <v>35</v>
      </c>
    </row>
    <row r="4963" spans="1:12" x14ac:dyDescent="0.3">
      <c r="A4963" s="21">
        <v>43343</v>
      </c>
      <c r="B4963" s="20" t="s">
        <v>770</v>
      </c>
      <c r="C4963" s="20" t="s">
        <v>771</v>
      </c>
      <c r="D4963" s="20" t="s">
        <v>759</v>
      </c>
      <c r="E4963" s="20">
        <v>9720</v>
      </c>
      <c r="F4963" s="20" t="s">
        <v>889</v>
      </c>
      <c r="G4963" s="20">
        <v>27</v>
      </c>
      <c r="H4963" s="20">
        <v>360</v>
      </c>
      <c r="I4963" s="20">
        <v>640.6</v>
      </c>
      <c r="J4963" s="20">
        <v>2018</v>
      </c>
      <c r="K4963" s="20">
        <v>8</v>
      </c>
      <c r="L4963" s="20">
        <v>35</v>
      </c>
    </row>
    <row r="4964" spans="1:12" x14ac:dyDescent="0.3">
      <c r="A4964" s="21">
        <v>43343</v>
      </c>
      <c r="B4964" s="20" t="s">
        <v>773</v>
      </c>
      <c r="C4964" s="20" t="s">
        <v>774</v>
      </c>
      <c r="D4964" s="20" t="s">
        <v>759</v>
      </c>
      <c r="E4964" s="20">
        <v>15120</v>
      </c>
      <c r="F4964" s="20" t="s">
        <v>1127</v>
      </c>
      <c r="G4964" s="20">
        <v>42</v>
      </c>
      <c r="H4964" s="20">
        <v>360</v>
      </c>
      <c r="I4964" s="20">
        <v>882.85</v>
      </c>
      <c r="J4964" s="20">
        <v>2018</v>
      </c>
      <c r="K4964" s="20">
        <v>8</v>
      </c>
      <c r="L4964" s="20">
        <v>35</v>
      </c>
    </row>
    <row r="4965" spans="1:12" x14ac:dyDescent="0.3">
      <c r="A4965" s="21">
        <v>43343</v>
      </c>
      <c r="B4965" s="20" t="s">
        <v>757</v>
      </c>
      <c r="C4965" s="20" t="s">
        <v>758</v>
      </c>
      <c r="D4965" s="20" t="s">
        <v>759</v>
      </c>
      <c r="E4965" s="20">
        <v>13680</v>
      </c>
      <c r="F4965" s="20" t="s">
        <v>885</v>
      </c>
      <c r="G4965" s="20">
        <v>38</v>
      </c>
      <c r="H4965" s="20">
        <v>360</v>
      </c>
      <c r="I4965" s="20">
        <v>893.8</v>
      </c>
      <c r="J4965" s="20">
        <v>2018</v>
      </c>
      <c r="K4965" s="20">
        <v>8</v>
      </c>
      <c r="L4965" s="20">
        <v>35</v>
      </c>
    </row>
    <row r="4966" spans="1:12" x14ac:dyDescent="0.3">
      <c r="A4966" s="21">
        <v>43343</v>
      </c>
      <c r="B4966" s="20" t="s">
        <v>761</v>
      </c>
      <c r="C4966" s="20" t="s">
        <v>762</v>
      </c>
      <c r="D4966" s="20" t="s">
        <v>759</v>
      </c>
      <c r="E4966" s="20">
        <v>12960</v>
      </c>
      <c r="F4966" s="20" t="s">
        <v>886</v>
      </c>
      <c r="G4966" s="20">
        <v>36</v>
      </c>
      <c r="H4966" s="20">
        <v>360</v>
      </c>
      <c r="I4966" s="20">
        <v>804.05</v>
      </c>
      <c r="J4966" s="20">
        <v>2018</v>
      </c>
      <c r="K4966" s="20">
        <v>8</v>
      </c>
      <c r="L4966" s="20">
        <v>35</v>
      </c>
    </row>
    <row r="4967" spans="1:12" x14ac:dyDescent="0.3">
      <c r="A4967" s="21">
        <v>43343</v>
      </c>
      <c r="B4967" s="20" t="s">
        <v>764</v>
      </c>
      <c r="C4967" s="20" t="s">
        <v>765</v>
      </c>
      <c r="D4967" s="20" t="s">
        <v>759</v>
      </c>
      <c r="E4967" s="20">
        <v>10800</v>
      </c>
      <c r="F4967" s="20" t="s">
        <v>887</v>
      </c>
      <c r="G4967" s="20">
        <v>30</v>
      </c>
      <c r="H4967" s="20">
        <v>360</v>
      </c>
      <c r="I4967" s="20">
        <v>692.65</v>
      </c>
      <c r="J4967" s="20">
        <v>2018</v>
      </c>
      <c r="K4967" s="20">
        <v>8</v>
      </c>
      <c r="L4967" s="20">
        <v>35</v>
      </c>
    </row>
    <row r="4968" spans="1:12" x14ac:dyDescent="0.3">
      <c r="A4968" s="21">
        <v>43343</v>
      </c>
      <c r="B4968" s="20" t="s">
        <v>767</v>
      </c>
      <c r="C4968" s="20" t="s">
        <v>768</v>
      </c>
      <c r="D4968" s="20" t="s">
        <v>759</v>
      </c>
      <c r="E4968" s="20">
        <v>10080</v>
      </c>
      <c r="F4968" s="20" t="s">
        <v>888</v>
      </c>
      <c r="G4968" s="20">
        <v>28</v>
      </c>
      <c r="H4968" s="20">
        <v>360</v>
      </c>
      <c r="I4968" s="20">
        <v>661.75</v>
      </c>
      <c r="J4968" s="20">
        <v>2018</v>
      </c>
      <c r="K4968" s="20">
        <v>8</v>
      </c>
      <c r="L4968" s="20">
        <v>35</v>
      </c>
    </row>
    <row r="4969" spans="1:12" x14ac:dyDescent="0.3">
      <c r="A4969" s="21">
        <v>43343</v>
      </c>
      <c r="B4969" s="20" t="s">
        <v>770</v>
      </c>
      <c r="C4969" s="20" t="s">
        <v>771</v>
      </c>
      <c r="D4969" s="20" t="s">
        <v>759</v>
      </c>
      <c r="E4969" s="20">
        <v>9360</v>
      </c>
      <c r="F4969" s="20" t="s">
        <v>889</v>
      </c>
      <c r="G4969" s="20">
        <v>26</v>
      </c>
      <c r="H4969" s="20">
        <v>360</v>
      </c>
      <c r="I4969" s="20">
        <v>616.29999999999995</v>
      </c>
      <c r="J4969" s="20">
        <v>2018</v>
      </c>
      <c r="K4969" s="20">
        <v>8</v>
      </c>
      <c r="L4969" s="20">
        <v>35</v>
      </c>
    </row>
    <row r="4970" spans="1:12" x14ac:dyDescent="0.3">
      <c r="A4970" s="21">
        <v>43343</v>
      </c>
      <c r="B4970" s="20" t="s">
        <v>773</v>
      </c>
      <c r="C4970" s="20" t="s">
        <v>774</v>
      </c>
      <c r="D4970" s="20" t="s">
        <v>759</v>
      </c>
      <c r="E4970" s="20">
        <v>14400</v>
      </c>
      <c r="F4970" s="20" t="s">
        <v>1127</v>
      </c>
      <c r="G4970" s="20">
        <v>40</v>
      </c>
      <c r="H4970" s="20">
        <v>360</v>
      </c>
      <c r="I4970" s="20">
        <v>846.25</v>
      </c>
      <c r="J4970" s="20">
        <v>2018</v>
      </c>
      <c r="K4970" s="20">
        <v>8</v>
      </c>
      <c r="L4970" s="20">
        <v>35</v>
      </c>
    </row>
    <row r="4971" spans="1:12" x14ac:dyDescent="0.3">
      <c r="A4971" s="21">
        <v>43341</v>
      </c>
      <c r="B4971" s="20" t="s">
        <v>757</v>
      </c>
      <c r="C4971" s="20" t="s">
        <v>758</v>
      </c>
      <c r="D4971" s="20" t="s">
        <v>759</v>
      </c>
      <c r="E4971" s="20">
        <v>14400</v>
      </c>
      <c r="F4971" s="20" t="s">
        <v>885</v>
      </c>
      <c r="G4971" s="20">
        <v>40</v>
      </c>
      <c r="H4971" s="20">
        <v>360</v>
      </c>
      <c r="I4971" s="20">
        <v>875.45</v>
      </c>
      <c r="J4971" s="20">
        <v>2018</v>
      </c>
      <c r="K4971" s="20">
        <v>8</v>
      </c>
      <c r="L4971" s="20">
        <v>35</v>
      </c>
    </row>
    <row r="4972" spans="1:12" x14ac:dyDescent="0.3">
      <c r="A4972" s="21">
        <v>43341</v>
      </c>
      <c r="B4972" s="20" t="s">
        <v>761</v>
      </c>
      <c r="C4972" s="20" t="s">
        <v>762</v>
      </c>
      <c r="D4972" s="20" t="s">
        <v>759</v>
      </c>
      <c r="E4972" s="20">
        <v>14760</v>
      </c>
      <c r="F4972" s="20" t="s">
        <v>886</v>
      </c>
      <c r="G4972" s="20">
        <v>41</v>
      </c>
      <c r="H4972" s="20">
        <v>360</v>
      </c>
      <c r="I4972" s="20">
        <v>928.78</v>
      </c>
      <c r="J4972" s="20">
        <v>2018</v>
      </c>
      <c r="K4972" s="20">
        <v>8</v>
      </c>
      <c r="L4972" s="20">
        <v>35</v>
      </c>
    </row>
    <row r="4973" spans="1:12" x14ac:dyDescent="0.3">
      <c r="A4973" s="21">
        <v>43341</v>
      </c>
      <c r="B4973" s="20" t="s">
        <v>764</v>
      </c>
      <c r="C4973" s="20" t="s">
        <v>765</v>
      </c>
      <c r="D4973" s="20" t="s">
        <v>759</v>
      </c>
      <c r="E4973" s="20">
        <v>8640</v>
      </c>
      <c r="F4973" s="20" t="s">
        <v>887</v>
      </c>
      <c r="G4973" s="20">
        <v>24</v>
      </c>
      <c r="H4973" s="20">
        <v>360</v>
      </c>
      <c r="I4973" s="20">
        <v>559.25</v>
      </c>
      <c r="J4973" s="20">
        <v>2018</v>
      </c>
      <c r="K4973" s="20">
        <v>8</v>
      </c>
      <c r="L4973" s="20">
        <v>35</v>
      </c>
    </row>
    <row r="4974" spans="1:12" x14ac:dyDescent="0.3">
      <c r="A4974" s="21">
        <v>43341</v>
      </c>
      <c r="B4974" s="20" t="s">
        <v>767</v>
      </c>
      <c r="C4974" s="20" t="s">
        <v>768</v>
      </c>
      <c r="D4974" s="20" t="s">
        <v>759</v>
      </c>
      <c r="E4974" s="20">
        <v>9360</v>
      </c>
      <c r="F4974" s="20" t="s">
        <v>888</v>
      </c>
      <c r="G4974" s="20">
        <v>26</v>
      </c>
      <c r="H4974" s="20">
        <v>360</v>
      </c>
      <c r="I4974" s="20">
        <v>616.95000000000005</v>
      </c>
      <c r="J4974" s="20">
        <v>2018</v>
      </c>
      <c r="K4974" s="20">
        <v>8</v>
      </c>
      <c r="L4974" s="20">
        <v>35</v>
      </c>
    </row>
    <row r="4975" spans="1:12" x14ac:dyDescent="0.3">
      <c r="A4975" s="21">
        <v>43341</v>
      </c>
      <c r="B4975" s="20" t="s">
        <v>770</v>
      </c>
      <c r="C4975" s="20" t="s">
        <v>771</v>
      </c>
      <c r="D4975" s="20" t="s">
        <v>759</v>
      </c>
      <c r="E4975" s="20">
        <v>9360</v>
      </c>
      <c r="F4975" s="20" t="s">
        <v>889</v>
      </c>
      <c r="G4975" s="20">
        <v>26</v>
      </c>
      <c r="H4975" s="20">
        <v>360</v>
      </c>
      <c r="I4975" s="20">
        <v>622.04999999999995</v>
      </c>
      <c r="J4975" s="20">
        <v>2018</v>
      </c>
      <c r="K4975" s="20">
        <v>8</v>
      </c>
      <c r="L4975" s="20">
        <v>35</v>
      </c>
    </row>
    <row r="4976" spans="1:12" x14ac:dyDescent="0.3">
      <c r="A4976" s="21">
        <v>43341</v>
      </c>
      <c r="B4976" s="20" t="s">
        <v>773</v>
      </c>
      <c r="C4976" s="20" t="s">
        <v>774</v>
      </c>
      <c r="D4976" s="20" t="s">
        <v>759</v>
      </c>
      <c r="E4976" s="20">
        <v>14760</v>
      </c>
      <c r="F4976" s="20" t="s">
        <v>1127</v>
      </c>
      <c r="G4976" s="20">
        <v>41</v>
      </c>
      <c r="H4976" s="20">
        <v>360</v>
      </c>
      <c r="I4976" s="20">
        <v>880.2</v>
      </c>
      <c r="J4976" s="20">
        <v>2018</v>
      </c>
      <c r="K4976" s="20">
        <v>8</v>
      </c>
      <c r="L4976" s="20">
        <v>35</v>
      </c>
    </row>
    <row r="4977" spans="1:12" x14ac:dyDescent="0.3">
      <c r="A4977" s="21">
        <v>43340</v>
      </c>
      <c r="B4977" s="20" t="s">
        <v>757</v>
      </c>
      <c r="C4977" s="20" t="s">
        <v>758</v>
      </c>
      <c r="D4977" s="20" t="s">
        <v>759</v>
      </c>
      <c r="E4977" s="20">
        <v>16920</v>
      </c>
      <c r="F4977" s="20" t="s">
        <v>885</v>
      </c>
      <c r="G4977" s="20">
        <v>47</v>
      </c>
      <c r="H4977" s="20">
        <v>360</v>
      </c>
      <c r="I4977" s="20">
        <v>1033.8</v>
      </c>
      <c r="J4977" s="20">
        <v>2018</v>
      </c>
      <c r="K4977" s="20">
        <v>8</v>
      </c>
      <c r="L4977" s="20">
        <v>35</v>
      </c>
    </row>
    <row r="4978" spans="1:12" x14ac:dyDescent="0.3">
      <c r="A4978" s="21">
        <v>43340</v>
      </c>
      <c r="B4978" s="20" t="s">
        <v>761</v>
      </c>
      <c r="C4978" s="20" t="s">
        <v>762</v>
      </c>
      <c r="D4978" s="20" t="s">
        <v>759</v>
      </c>
      <c r="E4978" s="20">
        <v>15120</v>
      </c>
      <c r="F4978" s="20" t="s">
        <v>886</v>
      </c>
      <c r="G4978" s="20">
        <v>42</v>
      </c>
      <c r="H4978" s="20">
        <v>360</v>
      </c>
      <c r="I4978" s="20">
        <v>977.7</v>
      </c>
      <c r="J4978" s="20">
        <v>2018</v>
      </c>
      <c r="K4978" s="20">
        <v>8</v>
      </c>
      <c r="L4978" s="20">
        <v>35</v>
      </c>
    </row>
    <row r="4979" spans="1:12" x14ac:dyDescent="0.3">
      <c r="A4979" s="21">
        <v>43340</v>
      </c>
      <c r="B4979" s="20" t="s">
        <v>764</v>
      </c>
      <c r="C4979" s="20" t="s">
        <v>765</v>
      </c>
      <c r="D4979" s="20" t="s">
        <v>759</v>
      </c>
      <c r="E4979" s="20">
        <v>9360</v>
      </c>
      <c r="F4979" s="20" t="s">
        <v>887</v>
      </c>
      <c r="G4979" s="20">
        <v>26</v>
      </c>
      <c r="H4979" s="20">
        <v>360</v>
      </c>
      <c r="I4979" s="20">
        <v>604.4</v>
      </c>
      <c r="J4979" s="20">
        <v>2018</v>
      </c>
      <c r="K4979" s="20">
        <v>8</v>
      </c>
      <c r="L4979" s="20">
        <v>35</v>
      </c>
    </row>
    <row r="4980" spans="1:12" x14ac:dyDescent="0.3">
      <c r="A4980" s="21">
        <v>43340</v>
      </c>
      <c r="B4980" s="20" t="s">
        <v>767</v>
      </c>
      <c r="C4980" s="20" t="s">
        <v>768</v>
      </c>
      <c r="D4980" s="20" t="s">
        <v>759</v>
      </c>
      <c r="E4980" s="20">
        <v>10080</v>
      </c>
      <c r="F4980" s="20" t="s">
        <v>888</v>
      </c>
      <c r="G4980" s="20">
        <v>28</v>
      </c>
      <c r="H4980" s="20">
        <v>360</v>
      </c>
      <c r="I4980" s="20">
        <v>662.42</v>
      </c>
      <c r="J4980" s="20">
        <v>2018</v>
      </c>
      <c r="K4980" s="20">
        <v>8</v>
      </c>
      <c r="L4980" s="20">
        <v>35</v>
      </c>
    </row>
    <row r="4981" spans="1:12" x14ac:dyDescent="0.3">
      <c r="A4981" s="21">
        <v>43340</v>
      </c>
      <c r="B4981" s="20" t="s">
        <v>770</v>
      </c>
      <c r="C4981" s="20" t="s">
        <v>771</v>
      </c>
      <c r="D4981" s="20" t="s">
        <v>759</v>
      </c>
      <c r="E4981" s="20">
        <v>9720</v>
      </c>
      <c r="F4981" s="20" t="s">
        <v>889</v>
      </c>
      <c r="G4981" s="20">
        <v>27</v>
      </c>
      <c r="H4981" s="20">
        <v>360</v>
      </c>
      <c r="I4981" s="20">
        <v>639.79999999999995</v>
      </c>
      <c r="J4981" s="20">
        <v>2018</v>
      </c>
      <c r="K4981" s="20">
        <v>8</v>
      </c>
      <c r="L4981" s="20">
        <v>35</v>
      </c>
    </row>
    <row r="4982" spans="1:12" x14ac:dyDescent="0.3">
      <c r="A4982" s="21">
        <v>43340</v>
      </c>
      <c r="B4982" s="20" t="s">
        <v>773</v>
      </c>
      <c r="C4982" s="20" t="s">
        <v>774</v>
      </c>
      <c r="D4982" s="20" t="s">
        <v>759</v>
      </c>
      <c r="E4982" s="20">
        <v>17640</v>
      </c>
      <c r="F4982" s="20" t="s">
        <v>1127</v>
      </c>
      <c r="G4982" s="20">
        <v>49</v>
      </c>
      <c r="H4982" s="20">
        <v>360</v>
      </c>
      <c r="I4982" s="20">
        <v>1043.6600000000001</v>
      </c>
      <c r="J4982" s="20">
        <v>2018</v>
      </c>
      <c r="K4982" s="20">
        <v>8</v>
      </c>
      <c r="L4982" s="20">
        <v>35</v>
      </c>
    </row>
    <row r="4983" spans="1:12" x14ac:dyDescent="0.3">
      <c r="A4983" s="21">
        <v>43339</v>
      </c>
      <c r="B4983" s="20" t="s">
        <v>757</v>
      </c>
      <c r="C4983" s="20" t="s">
        <v>758</v>
      </c>
      <c r="D4983" s="20" t="s">
        <v>759</v>
      </c>
      <c r="E4983" s="20">
        <v>14400</v>
      </c>
      <c r="F4983" s="20" t="s">
        <v>892</v>
      </c>
      <c r="G4983" s="20">
        <v>40</v>
      </c>
      <c r="H4983" s="20">
        <v>360</v>
      </c>
      <c r="I4983" s="20">
        <v>883.3</v>
      </c>
      <c r="J4983" s="20">
        <v>2018</v>
      </c>
      <c r="K4983" s="20">
        <v>8</v>
      </c>
      <c r="L4983" s="20">
        <v>35</v>
      </c>
    </row>
    <row r="4984" spans="1:12" x14ac:dyDescent="0.3">
      <c r="A4984" s="21">
        <v>43339</v>
      </c>
      <c r="B4984" s="20" t="s">
        <v>761</v>
      </c>
      <c r="C4984" s="20" t="s">
        <v>762</v>
      </c>
      <c r="D4984" s="20" t="s">
        <v>759</v>
      </c>
      <c r="E4984" s="20">
        <v>12960</v>
      </c>
      <c r="F4984" s="20" t="s">
        <v>893</v>
      </c>
      <c r="G4984" s="20">
        <v>36</v>
      </c>
      <c r="H4984" s="20">
        <v>360</v>
      </c>
      <c r="I4984" s="20">
        <v>838.45</v>
      </c>
      <c r="J4984" s="20">
        <v>2018</v>
      </c>
      <c r="K4984" s="20">
        <v>8</v>
      </c>
      <c r="L4984" s="20">
        <v>35</v>
      </c>
    </row>
    <row r="4985" spans="1:12" x14ac:dyDescent="0.3">
      <c r="A4985" s="21">
        <v>43339</v>
      </c>
      <c r="B4985" s="20" t="s">
        <v>764</v>
      </c>
      <c r="C4985" s="20" t="s">
        <v>765</v>
      </c>
      <c r="D4985" s="20" t="s">
        <v>759</v>
      </c>
      <c r="E4985" s="20">
        <v>7920</v>
      </c>
      <c r="F4985" s="20" t="s">
        <v>900</v>
      </c>
      <c r="G4985" s="20">
        <v>22</v>
      </c>
      <c r="H4985" s="20">
        <v>360</v>
      </c>
      <c r="I4985" s="20">
        <v>505.45</v>
      </c>
      <c r="J4985" s="20">
        <v>2018</v>
      </c>
      <c r="K4985" s="20">
        <v>8</v>
      </c>
      <c r="L4985" s="20">
        <v>35</v>
      </c>
    </row>
    <row r="4986" spans="1:12" x14ac:dyDescent="0.3">
      <c r="A4986" s="21">
        <v>43339</v>
      </c>
      <c r="B4986" s="20" t="s">
        <v>767</v>
      </c>
      <c r="C4986" s="20" t="s">
        <v>768</v>
      </c>
      <c r="D4986" s="20" t="s">
        <v>759</v>
      </c>
      <c r="E4986" s="20">
        <v>9720</v>
      </c>
      <c r="F4986" s="20" t="s">
        <v>895</v>
      </c>
      <c r="G4986" s="20">
        <v>27</v>
      </c>
      <c r="H4986" s="20">
        <v>360</v>
      </c>
      <c r="I4986" s="20">
        <v>645.75</v>
      </c>
      <c r="J4986" s="20">
        <v>2018</v>
      </c>
      <c r="K4986" s="20">
        <v>8</v>
      </c>
      <c r="L4986" s="20">
        <v>35</v>
      </c>
    </row>
    <row r="4987" spans="1:12" x14ac:dyDescent="0.3">
      <c r="A4987" s="21">
        <v>43339</v>
      </c>
      <c r="B4987" s="20" t="s">
        <v>770</v>
      </c>
      <c r="C4987" s="20" t="s">
        <v>771</v>
      </c>
      <c r="D4987" s="20" t="s">
        <v>759</v>
      </c>
      <c r="E4987" s="20">
        <v>9360</v>
      </c>
      <c r="F4987" s="20" t="s">
        <v>896</v>
      </c>
      <c r="G4987" s="20">
        <v>26</v>
      </c>
      <c r="H4987" s="20">
        <v>360</v>
      </c>
      <c r="I4987" s="20">
        <v>609.79999999999995</v>
      </c>
      <c r="J4987" s="20">
        <v>2018</v>
      </c>
      <c r="K4987" s="20">
        <v>8</v>
      </c>
      <c r="L4987" s="20">
        <v>35</v>
      </c>
    </row>
    <row r="4988" spans="1:12" x14ac:dyDescent="0.3">
      <c r="A4988" s="21">
        <v>43339</v>
      </c>
      <c r="B4988" s="20" t="s">
        <v>773</v>
      </c>
      <c r="C4988" s="20" t="s">
        <v>774</v>
      </c>
      <c r="D4988" s="20" t="s">
        <v>759</v>
      </c>
      <c r="E4988" s="20">
        <v>14760</v>
      </c>
      <c r="F4988" s="20" t="s">
        <v>1128</v>
      </c>
      <c r="G4988" s="20">
        <v>41</v>
      </c>
      <c r="H4988" s="20">
        <v>360</v>
      </c>
      <c r="I4988" s="20">
        <v>871.77</v>
      </c>
      <c r="J4988" s="20">
        <v>2018</v>
      </c>
      <c r="K4988" s="20">
        <v>8</v>
      </c>
      <c r="L4988" s="20">
        <v>35</v>
      </c>
    </row>
    <row r="4989" spans="1:12" x14ac:dyDescent="0.3">
      <c r="A4989" s="21">
        <v>43339</v>
      </c>
      <c r="B4989" s="20" t="s">
        <v>826</v>
      </c>
      <c r="C4989" s="20" t="s">
        <v>827</v>
      </c>
      <c r="D4989" s="20" t="s">
        <v>759</v>
      </c>
      <c r="E4989" s="20">
        <v>15840</v>
      </c>
      <c r="F4989" s="20" t="s">
        <v>891</v>
      </c>
      <c r="G4989" s="20">
        <v>44</v>
      </c>
      <c r="H4989" s="20">
        <v>360</v>
      </c>
      <c r="I4989" s="20">
        <v>1065.3399999999999</v>
      </c>
      <c r="J4989" s="20">
        <v>2018</v>
      </c>
      <c r="K4989" s="20">
        <v>8</v>
      </c>
      <c r="L4989" s="20">
        <v>35</v>
      </c>
    </row>
    <row r="4990" spans="1:12" x14ac:dyDescent="0.3">
      <c r="A4990" s="21">
        <v>43339</v>
      </c>
      <c r="B4990" s="20" t="s">
        <v>757</v>
      </c>
      <c r="C4990" s="20" t="s">
        <v>758</v>
      </c>
      <c r="D4990" s="20" t="s">
        <v>759</v>
      </c>
      <c r="E4990" s="20">
        <v>11520</v>
      </c>
      <c r="F4990" s="20" t="s">
        <v>892</v>
      </c>
      <c r="G4990" s="20">
        <v>32</v>
      </c>
      <c r="H4990" s="20">
        <v>360</v>
      </c>
      <c r="I4990" s="20">
        <v>707.1</v>
      </c>
      <c r="J4990" s="20">
        <v>2018</v>
      </c>
      <c r="K4990" s="20">
        <v>8</v>
      </c>
      <c r="L4990" s="20">
        <v>35</v>
      </c>
    </row>
    <row r="4991" spans="1:12" x14ac:dyDescent="0.3">
      <c r="A4991" s="21">
        <v>43339</v>
      </c>
      <c r="B4991" s="20" t="s">
        <v>761</v>
      </c>
      <c r="C4991" s="20" t="s">
        <v>762</v>
      </c>
      <c r="D4991" s="20" t="s">
        <v>759</v>
      </c>
      <c r="E4991" s="20">
        <v>8640</v>
      </c>
      <c r="F4991" s="20" t="s">
        <v>893</v>
      </c>
      <c r="G4991" s="20">
        <v>24</v>
      </c>
      <c r="H4991" s="20">
        <v>360</v>
      </c>
      <c r="I4991" s="20">
        <v>565.95000000000005</v>
      </c>
      <c r="J4991" s="20">
        <v>2018</v>
      </c>
      <c r="K4991" s="20">
        <v>8</v>
      </c>
      <c r="L4991" s="20">
        <v>35</v>
      </c>
    </row>
    <row r="4992" spans="1:12" x14ac:dyDescent="0.3">
      <c r="A4992" s="21">
        <v>43339</v>
      </c>
      <c r="B4992" s="20" t="s">
        <v>764</v>
      </c>
      <c r="C4992" s="20" t="s">
        <v>765</v>
      </c>
      <c r="D4992" s="20" t="s">
        <v>759</v>
      </c>
      <c r="E4992" s="20">
        <v>7920</v>
      </c>
      <c r="F4992" s="20" t="s">
        <v>900</v>
      </c>
      <c r="G4992" s="20">
        <v>22</v>
      </c>
      <c r="H4992" s="20">
        <v>360</v>
      </c>
      <c r="I4992" s="20">
        <v>504.9</v>
      </c>
      <c r="J4992" s="20">
        <v>2018</v>
      </c>
      <c r="K4992" s="20">
        <v>8</v>
      </c>
      <c r="L4992" s="20">
        <v>35</v>
      </c>
    </row>
    <row r="4993" spans="1:12" x14ac:dyDescent="0.3">
      <c r="A4993" s="21">
        <v>43339</v>
      </c>
      <c r="B4993" s="20" t="s">
        <v>767</v>
      </c>
      <c r="C4993" s="20" t="s">
        <v>768</v>
      </c>
      <c r="D4993" s="20" t="s">
        <v>759</v>
      </c>
      <c r="E4993" s="20">
        <v>7920</v>
      </c>
      <c r="F4993" s="20" t="s">
        <v>895</v>
      </c>
      <c r="G4993" s="20">
        <v>22</v>
      </c>
      <c r="H4993" s="20">
        <v>360</v>
      </c>
      <c r="I4993" s="20">
        <v>509</v>
      </c>
      <c r="J4993" s="20">
        <v>2018</v>
      </c>
      <c r="K4993" s="20">
        <v>8</v>
      </c>
      <c r="L4993" s="20">
        <v>35</v>
      </c>
    </row>
    <row r="4994" spans="1:12" x14ac:dyDescent="0.3">
      <c r="A4994" s="21">
        <v>43339</v>
      </c>
      <c r="B4994" s="20" t="s">
        <v>770</v>
      </c>
      <c r="C4994" s="20" t="s">
        <v>771</v>
      </c>
      <c r="D4994" s="20" t="s">
        <v>759</v>
      </c>
      <c r="E4994" s="20">
        <v>7920</v>
      </c>
      <c r="F4994" s="20" t="s">
        <v>896</v>
      </c>
      <c r="G4994" s="20">
        <v>22</v>
      </c>
      <c r="H4994" s="20">
        <v>360</v>
      </c>
      <c r="I4994" s="20">
        <v>513.6</v>
      </c>
      <c r="J4994" s="20">
        <v>2018</v>
      </c>
      <c r="K4994" s="20">
        <v>8</v>
      </c>
      <c r="L4994" s="20">
        <v>35</v>
      </c>
    </row>
    <row r="4995" spans="1:12" x14ac:dyDescent="0.3">
      <c r="A4995" s="21">
        <v>43339</v>
      </c>
      <c r="B4995" s="20" t="s">
        <v>773</v>
      </c>
      <c r="C4995" s="20" t="s">
        <v>774</v>
      </c>
      <c r="D4995" s="20" t="s">
        <v>759</v>
      </c>
      <c r="E4995" s="20">
        <v>11160</v>
      </c>
      <c r="F4995" s="20" t="s">
        <v>1128</v>
      </c>
      <c r="G4995" s="20">
        <v>31</v>
      </c>
      <c r="H4995" s="20">
        <v>360</v>
      </c>
      <c r="I4995" s="20">
        <v>656.35</v>
      </c>
      <c r="J4995" s="20">
        <v>2018</v>
      </c>
      <c r="K4995" s="20">
        <v>8</v>
      </c>
      <c r="L4995" s="20">
        <v>35</v>
      </c>
    </row>
    <row r="4996" spans="1:12" x14ac:dyDescent="0.3">
      <c r="A4996" s="21">
        <v>43339</v>
      </c>
      <c r="B4996" s="20" t="s">
        <v>757</v>
      </c>
      <c r="C4996" s="20" t="s">
        <v>758</v>
      </c>
      <c r="D4996" s="20" t="s">
        <v>759</v>
      </c>
      <c r="E4996" s="20">
        <v>14040</v>
      </c>
      <c r="F4996" s="20" t="s">
        <v>892</v>
      </c>
      <c r="G4996" s="20">
        <v>39</v>
      </c>
      <c r="H4996" s="20">
        <v>360</v>
      </c>
      <c r="I4996" s="20">
        <v>832.55</v>
      </c>
      <c r="J4996" s="20">
        <v>2018</v>
      </c>
      <c r="K4996" s="20">
        <v>8</v>
      </c>
      <c r="L4996" s="20">
        <v>35</v>
      </c>
    </row>
    <row r="4997" spans="1:12" x14ac:dyDescent="0.3">
      <c r="A4997" s="21">
        <v>43339</v>
      </c>
      <c r="B4997" s="20" t="s">
        <v>761</v>
      </c>
      <c r="C4997" s="20" t="s">
        <v>762</v>
      </c>
      <c r="D4997" s="20" t="s">
        <v>759</v>
      </c>
      <c r="E4997" s="20">
        <v>12600</v>
      </c>
      <c r="F4997" s="20" t="s">
        <v>893</v>
      </c>
      <c r="G4997" s="20">
        <v>35</v>
      </c>
      <c r="H4997" s="20">
        <v>360</v>
      </c>
      <c r="I4997" s="20">
        <v>837.4</v>
      </c>
      <c r="J4997" s="20">
        <v>2018</v>
      </c>
      <c r="K4997" s="20">
        <v>8</v>
      </c>
      <c r="L4997" s="20">
        <v>35</v>
      </c>
    </row>
    <row r="4998" spans="1:12" x14ac:dyDescent="0.3">
      <c r="A4998" s="21">
        <v>43339</v>
      </c>
      <c r="B4998" s="20" t="s">
        <v>764</v>
      </c>
      <c r="C4998" s="20" t="s">
        <v>765</v>
      </c>
      <c r="D4998" s="20" t="s">
        <v>759</v>
      </c>
      <c r="E4998" s="20">
        <v>8640</v>
      </c>
      <c r="F4998" s="20" t="s">
        <v>900</v>
      </c>
      <c r="G4998" s="20">
        <v>24</v>
      </c>
      <c r="H4998" s="20">
        <v>360</v>
      </c>
      <c r="I4998" s="20">
        <v>554.04999999999995</v>
      </c>
      <c r="J4998" s="20">
        <v>2018</v>
      </c>
      <c r="K4998" s="20">
        <v>8</v>
      </c>
      <c r="L4998" s="20">
        <v>35</v>
      </c>
    </row>
    <row r="4999" spans="1:12" x14ac:dyDescent="0.3">
      <c r="A4999" s="21">
        <v>43339</v>
      </c>
      <c r="B4999" s="20" t="s">
        <v>767</v>
      </c>
      <c r="C4999" s="20" t="s">
        <v>768</v>
      </c>
      <c r="D4999" s="20" t="s">
        <v>759</v>
      </c>
      <c r="E4999" s="20">
        <v>9720</v>
      </c>
      <c r="F4999" s="20" t="s">
        <v>895</v>
      </c>
      <c r="G4999" s="20">
        <v>27</v>
      </c>
      <c r="H4999" s="20">
        <v>360</v>
      </c>
      <c r="I4999" s="20">
        <v>639</v>
      </c>
      <c r="J4999" s="20">
        <v>2018</v>
      </c>
      <c r="K4999" s="20">
        <v>8</v>
      </c>
      <c r="L4999" s="20">
        <v>35</v>
      </c>
    </row>
    <row r="5000" spans="1:12" x14ac:dyDescent="0.3">
      <c r="A5000" s="21">
        <v>43339</v>
      </c>
      <c r="B5000" s="20" t="s">
        <v>770</v>
      </c>
      <c r="C5000" s="20" t="s">
        <v>771</v>
      </c>
      <c r="D5000" s="20" t="s">
        <v>759</v>
      </c>
      <c r="E5000" s="20">
        <v>9000</v>
      </c>
      <c r="F5000" s="20" t="s">
        <v>896</v>
      </c>
      <c r="G5000" s="20">
        <v>25</v>
      </c>
      <c r="H5000" s="20">
        <v>360</v>
      </c>
      <c r="I5000" s="20">
        <v>585.95000000000005</v>
      </c>
      <c r="J5000" s="20">
        <v>2018</v>
      </c>
      <c r="K5000" s="20">
        <v>8</v>
      </c>
      <c r="L5000" s="20">
        <v>35</v>
      </c>
    </row>
    <row r="5001" spans="1:12" x14ac:dyDescent="0.3">
      <c r="A5001" s="21">
        <v>43339</v>
      </c>
      <c r="B5001" s="20" t="s">
        <v>773</v>
      </c>
      <c r="C5001" s="20" t="s">
        <v>774</v>
      </c>
      <c r="D5001" s="20" t="s">
        <v>759</v>
      </c>
      <c r="E5001" s="20">
        <v>14400</v>
      </c>
      <c r="F5001" s="20" t="s">
        <v>1128</v>
      </c>
      <c r="G5001" s="20">
        <v>40</v>
      </c>
      <c r="H5001" s="20">
        <v>360</v>
      </c>
      <c r="I5001" s="20">
        <v>848.85</v>
      </c>
      <c r="J5001" s="20">
        <v>2018</v>
      </c>
      <c r="K5001" s="20">
        <v>8</v>
      </c>
      <c r="L5001" s="20">
        <v>35</v>
      </c>
    </row>
    <row r="5002" spans="1:12" x14ac:dyDescent="0.3">
      <c r="A5002" s="21">
        <v>43337</v>
      </c>
      <c r="B5002" s="20" t="s">
        <v>826</v>
      </c>
      <c r="C5002" s="20" t="s">
        <v>827</v>
      </c>
      <c r="D5002" s="20" t="s">
        <v>759</v>
      </c>
      <c r="E5002" s="20">
        <v>7200</v>
      </c>
      <c r="F5002" s="20" t="s">
        <v>891</v>
      </c>
      <c r="G5002" s="20">
        <v>20</v>
      </c>
      <c r="H5002" s="20">
        <v>360</v>
      </c>
      <c r="I5002" s="20">
        <v>482.42</v>
      </c>
      <c r="J5002" s="20">
        <v>2018</v>
      </c>
      <c r="K5002" s="20">
        <v>8</v>
      </c>
      <c r="L5002" s="20">
        <v>34</v>
      </c>
    </row>
    <row r="5003" spans="1:12" x14ac:dyDescent="0.3">
      <c r="A5003" s="21">
        <v>43337</v>
      </c>
      <c r="B5003" s="20" t="s">
        <v>826</v>
      </c>
      <c r="C5003" s="20" t="s">
        <v>827</v>
      </c>
      <c r="D5003" s="20" t="s">
        <v>759</v>
      </c>
      <c r="E5003" s="20">
        <v>1440</v>
      </c>
      <c r="F5003" s="20" t="s">
        <v>891</v>
      </c>
      <c r="G5003" s="20">
        <v>4</v>
      </c>
      <c r="H5003" s="20">
        <v>360</v>
      </c>
      <c r="I5003" s="20">
        <v>89.63</v>
      </c>
      <c r="J5003" s="20">
        <v>2018</v>
      </c>
      <c r="K5003" s="20">
        <v>8</v>
      </c>
      <c r="L5003" s="20">
        <v>34</v>
      </c>
    </row>
    <row r="5004" spans="1:12" x14ac:dyDescent="0.3">
      <c r="A5004" s="21">
        <v>43336</v>
      </c>
      <c r="B5004" s="20" t="s">
        <v>757</v>
      </c>
      <c r="C5004" s="20" t="s">
        <v>758</v>
      </c>
      <c r="D5004" s="20" t="s">
        <v>759</v>
      </c>
      <c r="E5004" s="20">
        <v>14040</v>
      </c>
      <c r="F5004" s="20" t="s">
        <v>892</v>
      </c>
      <c r="G5004" s="20">
        <v>39</v>
      </c>
      <c r="H5004" s="20">
        <v>360</v>
      </c>
      <c r="I5004" s="20">
        <v>890.24</v>
      </c>
      <c r="J5004" s="20">
        <v>2018</v>
      </c>
      <c r="K5004" s="20">
        <v>8</v>
      </c>
      <c r="L5004" s="20">
        <v>34</v>
      </c>
    </row>
    <row r="5005" spans="1:12" x14ac:dyDescent="0.3">
      <c r="A5005" s="21">
        <v>43336</v>
      </c>
      <c r="B5005" s="20" t="s">
        <v>761</v>
      </c>
      <c r="C5005" s="20" t="s">
        <v>762</v>
      </c>
      <c r="D5005" s="20" t="s">
        <v>759</v>
      </c>
      <c r="E5005" s="20">
        <v>12600</v>
      </c>
      <c r="F5005" s="20" t="s">
        <v>893</v>
      </c>
      <c r="G5005" s="20">
        <v>35</v>
      </c>
      <c r="H5005" s="20">
        <v>360</v>
      </c>
      <c r="I5005" s="20">
        <v>793.35</v>
      </c>
      <c r="J5005" s="20">
        <v>2018</v>
      </c>
      <c r="K5005" s="20">
        <v>8</v>
      </c>
      <c r="L5005" s="20">
        <v>34</v>
      </c>
    </row>
    <row r="5006" spans="1:12" x14ac:dyDescent="0.3">
      <c r="A5006" s="21">
        <v>43336</v>
      </c>
      <c r="B5006" s="20" t="s">
        <v>764</v>
      </c>
      <c r="C5006" s="20" t="s">
        <v>765</v>
      </c>
      <c r="D5006" s="20" t="s">
        <v>759</v>
      </c>
      <c r="E5006" s="20">
        <v>7920</v>
      </c>
      <c r="F5006" s="20" t="s">
        <v>900</v>
      </c>
      <c r="G5006" s="20">
        <v>22</v>
      </c>
      <c r="H5006" s="20">
        <v>360</v>
      </c>
      <c r="I5006" s="20">
        <v>501.9</v>
      </c>
      <c r="J5006" s="20">
        <v>2018</v>
      </c>
      <c r="K5006" s="20">
        <v>8</v>
      </c>
      <c r="L5006" s="20">
        <v>34</v>
      </c>
    </row>
    <row r="5007" spans="1:12" x14ac:dyDescent="0.3">
      <c r="A5007" s="21">
        <v>43336</v>
      </c>
      <c r="B5007" s="20" t="s">
        <v>767</v>
      </c>
      <c r="C5007" s="20" t="s">
        <v>768</v>
      </c>
      <c r="D5007" s="20" t="s">
        <v>759</v>
      </c>
      <c r="E5007" s="20">
        <v>10080</v>
      </c>
      <c r="F5007" s="20" t="s">
        <v>895</v>
      </c>
      <c r="G5007" s="20">
        <v>28</v>
      </c>
      <c r="H5007" s="20">
        <v>360</v>
      </c>
      <c r="I5007" s="20">
        <v>666.4</v>
      </c>
      <c r="J5007" s="20">
        <v>2018</v>
      </c>
      <c r="K5007" s="20">
        <v>8</v>
      </c>
      <c r="L5007" s="20">
        <v>34</v>
      </c>
    </row>
    <row r="5008" spans="1:12" x14ac:dyDescent="0.3">
      <c r="A5008" s="21">
        <v>43336</v>
      </c>
      <c r="B5008" s="20" t="s">
        <v>770</v>
      </c>
      <c r="C5008" s="20" t="s">
        <v>771</v>
      </c>
      <c r="D5008" s="20" t="s">
        <v>759</v>
      </c>
      <c r="E5008" s="20">
        <v>9360</v>
      </c>
      <c r="F5008" s="20" t="s">
        <v>896</v>
      </c>
      <c r="G5008" s="20">
        <v>26</v>
      </c>
      <c r="H5008" s="20">
        <v>360</v>
      </c>
      <c r="I5008" s="20">
        <v>615.20000000000005</v>
      </c>
      <c r="J5008" s="20">
        <v>2018</v>
      </c>
      <c r="K5008" s="20">
        <v>8</v>
      </c>
      <c r="L5008" s="20">
        <v>34</v>
      </c>
    </row>
    <row r="5009" spans="1:12" x14ac:dyDescent="0.3">
      <c r="A5009" s="21">
        <v>43336</v>
      </c>
      <c r="B5009" s="20" t="s">
        <v>773</v>
      </c>
      <c r="C5009" s="20" t="s">
        <v>774</v>
      </c>
      <c r="D5009" s="20" t="s">
        <v>759</v>
      </c>
      <c r="E5009" s="20">
        <v>15120</v>
      </c>
      <c r="F5009" s="20" t="s">
        <v>1128</v>
      </c>
      <c r="G5009" s="20">
        <v>42</v>
      </c>
      <c r="H5009" s="20">
        <v>360</v>
      </c>
      <c r="I5009" s="20">
        <v>886.6</v>
      </c>
      <c r="J5009" s="20">
        <v>2018</v>
      </c>
      <c r="K5009" s="20">
        <v>8</v>
      </c>
      <c r="L5009" s="20">
        <v>34</v>
      </c>
    </row>
    <row r="5010" spans="1:12" x14ac:dyDescent="0.3">
      <c r="A5010" s="21">
        <v>43336</v>
      </c>
      <c r="B5010" s="20" t="s">
        <v>757</v>
      </c>
      <c r="C5010" s="20" t="s">
        <v>758</v>
      </c>
      <c r="D5010" s="20" t="s">
        <v>759</v>
      </c>
      <c r="E5010" s="20">
        <v>14400</v>
      </c>
      <c r="F5010" s="20" t="s">
        <v>892</v>
      </c>
      <c r="G5010" s="20">
        <v>40</v>
      </c>
      <c r="H5010" s="20">
        <v>360</v>
      </c>
      <c r="I5010" s="20">
        <v>884.3</v>
      </c>
      <c r="J5010" s="20">
        <v>2018</v>
      </c>
      <c r="K5010" s="20">
        <v>8</v>
      </c>
      <c r="L5010" s="20">
        <v>34</v>
      </c>
    </row>
    <row r="5011" spans="1:12" x14ac:dyDescent="0.3">
      <c r="A5011" s="21">
        <v>43336</v>
      </c>
      <c r="B5011" s="20" t="s">
        <v>761</v>
      </c>
      <c r="C5011" s="20" t="s">
        <v>762</v>
      </c>
      <c r="D5011" s="20" t="s">
        <v>759</v>
      </c>
      <c r="E5011" s="20">
        <v>13680</v>
      </c>
      <c r="F5011" s="20" t="s">
        <v>893</v>
      </c>
      <c r="G5011" s="20">
        <v>38</v>
      </c>
      <c r="H5011" s="20">
        <v>360</v>
      </c>
      <c r="I5011" s="20">
        <v>880.5</v>
      </c>
      <c r="J5011" s="20">
        <v>2018</v>
      </c>
      <c r="K5011" s="20">
        <v>8</v>
      </c>
      <c r="L5011" s="20">
        <v>34</v>
      </c>
    </row>
    <row r="5012" spans="1:12" x14ac:dyDescent="0.3">
      <c r="A5012" s="21">
        <v>43336</v>
      </c>
      <c r="B5012" s="20" t="s">
        <v>764</v>
      </c>
      <c r="C5012" s="20" t="s">
        <v>765</v>
      </c>
      <c r="D5012" s="20" t="s">
        <v>759</v>
      </c>
      <c r="E5012" s="20">
        <v>7920</v>
      </c>
      <c r="F5012" s="20" t="s">
        <v>900</v>
      </c>
      <c r="G5012" s="20">
        <v>22</v>
      </c>
      <c r="H5012" s="20">
        <v>360</v>
      </c>
      <c r="I5012" s="20">
        <v>500.6</v>
      </c>
      <c r="J5012" s="20">
        <v>2018</v>
      </c>
      <c r="K5012" s="20">
        <v>8</v>
      </c>
      <c r="L5012" s="20">
        <v>34</v>
      </c>
    </row>
    <row r="5013" spans="1:12" x14ac:dyDescent="0.3">
      <c r="A5013" s="21">
        <v>43336</v>
      </c>
      <c r="B5013" s="20" t="s">
        <v>767</v>
      </c>
      <c r="C5013" s="20" t="s">
        <v>768</v>
      </c>
      <c r="D5013" s="20" t="s">
        <v>759</v>
      </c>
      <c r="E5013" s="20">
        <v>9720</v>
      </c>
      <c r="F5013" s="20" t="s">
        <v>895</v>
      </c>
      <c r="G5013" s="20">
        <v>27</v>
      </c>
      <c r="H5013" s="20">
        <v>360</v>
      </c>
      <c r="I5013" s="20">
        <v>641.79999999999995</v>
      </c>
      <c r="J5013" s="20">
        <v>2018</v>
      </c>
      <c r="K5013" s="20">
        <v>8</v>
      </c>
      <c r="L5013" s="20">
        <v>34</v>
      </c>
    </row>
    <row r="5014" spans="1:12" x14ac:dyDescent="0.3">
      <c r="A5014" s="21">
        <v>43336</v>
      </c>
      <c r="B5014" s="20" t="s">
        <v>770</v>
      </c>
      <c r="C5014" s="20" t="s">
        <v>771</v>
      </c>
      <c r="D5014" s="20" t="s">
        <v>759</v>
      </c>
      <c r="E5014" s="20">
        <v>9000</v>
      </c>
      <c r="F5014" s="20" t="s">
        <v>896</v>
      </c>
      <c r="G5014" s="20">
        <v>25</v>
      </c>
      <c r="H5014" s="20">
        <v>360</v>
      </c>
      <c r="I5014" s="20">
        <v>596.1</v>
      </c>
      <c r="J5014" s="20">
        <v>2018</v>
      </c>
      <c r="K5014" s="20">
        <v>8</v>
      </c>
      <c r="L5014" s="20">
        <v>34</v>
      </c>
    </row>
    <row r="5015" spans="1:12" x14ac:dyDescent="0.3">
      <c r="A5015" s="21">
        <v>43336</v>
      </c>
      <c r="B5015" s="20" t="s">
        <v>773</v>
      </c>
      <c r="C5015" s="20" t="s">
        <v>774</v>
      </c>
      <c r="D5015" s="20" t="s">
        <v>759</v>
      </c>
      <c r="E5015" s="20">
        <v>14760</v>
      </c>
      <c r="F5015" s="20" t="s">
        <v>1128</v>
      </c>
      <c r="G5015" s="20">
        <v>41</v>
      </c>
      <c r="H5015" s="20">
        <v>360</v>
      </c>
      <c r="I5015" s="20">
        <v>873.15</v>
      </c>
      <c r="J5015" s="20">
        <v>2018</v>
      </c>
      <c r="K5015" s="20">
        <v>8</v>
      </c>
      <c r="L5015" s="20">
        <v>34</v>
      </c>
    </row>
    <row r="5016" spans="1:12" x14ac:dyDescent="0.3">
      <c r="A5016" s="21">
        <v>43335</v>
      </c>
      <c r="B5016" s="20" t="s">
        <v>757</v>
      </c>
      <c r="C5016" s="20" t="s">
        <v>758</v>
      </c>
      <c r="D5016" s="20" t="s">
        <v>759</v>
      </c>
      <c r="E5016" s="20">
        <v>13320</v>
      </c>
      <c r="F5016" s="20" t="s">
        <v>892</v>
      </c>
      <c r="G5016" s="20">
        <v>37</v>
      </c>
      <c r="H5016" s="20">
        <v>360</v>
      </c>
      <c r="I5016" s="20">
        <v>872.65</v>
      </c>
      <c r="J5016" s="20">
        <v>2018</v>
      </c>
      <c r="K5016" s="20">
        <v>8</v>
      </c>
      <c r="L5016" s="20">
        <v>34</v>
      </c>
    </row>
    <row r="5017" spans="1:12" x14ac:dyDescent="0.3">
      <c r="A5017" s="21">
        <v>43335</v>
      </c>
      <c r="B5017" s="20" t="s">
        <v>761</v>
      </c>
      <c r="C5017" s="20" t="s">
        <v>762</v>
      </c>
      <c r="D5017" s="20" t="s">
        <v>759</v>
      </c>
      <c r="E5017" s="20">
        <v>12960</v>
      </c>
      <c r="F5017" s="20" t="s">
        <v>893</v>
      </c>
      <c r="G5017" s="20">
        <v>36</v>
      </c>
      <c r="H5017" s="20">
        <v>360</v>
      </c>
      <c r="I5017" s="20">
        <v>787.65</v>
      </c>
      <c r="J5017" s="20">
        <v>2018</v>
      </c>
      <c r="K5017" s="20">
        <v>8</v>
      </c>
      <c r="L5017" s="20">
        <v>34</v>
      </c>
    </row>
    <row r="5018" spans="1:12" x14ac:dyDescent="0.3">
      <c r="A5018" s="21">
        <v>43335</v>
      </c>
      <c r="B5018" s="20" t="s">
        <v>764</v>
      </c>
      <c r="C5018" s="20" t="s">
        <v>765</v>
      </c>
      <c r="D5018" s="20" t="s">
        <v>759</v>
      </c>
      <c r="E5018" s="20">
        <v>6840</v>
      </c>
      <c r="F5018" s="20" t="s">
        <v>900</v>
      </c>
      <c r="G5018" s="20">
        <v>19</v>
      </c>
      <c r="H5018" s="20">
        <v>360</v>
      </c>
      <c r="I5018" s="20">
        <v>434.15</v>
      </c>
      <c r="J5018" s="20">
        <v>2018</v>
      </c>
      <c r="K5018" s="20">
        <v>8</v>
      </c>
      <c r="L5018" s="20">
        <v>34</v>
      </c>
    </row>
    <row r="5019" spans="1:12" x14ac:dyDescent="0.3">
      <c r="A5019" s="21">
        <v>43335</v>
      </c>
      <c r="B5019" s="20" t="s">
        <v>767</v>
      </c>
      <c r="C5019" s="20" t="s">
        <v>768</v>
      </c>
      <c r="D5019" s="20" t="s">
        <v>759</v>
      </c>
      <c r="E5019" s="20">
        <v>9720</v>
      </c>
      <c r="F5019" s="20" t="s">
        <v>895</v>
      </c>
      <c r="G5019" s="20">
        <v>27</v>
      </c>
      <c r="H5019" s="20">
        <v>360</v>
      </c>
      <c r="I5019" s="20">
        <v>639.04999999999995</v>
      </c>
      <c r="J5019" s="20">
        <v>2018</v>
      </c>
      <c r="K5019" s="20">
        <v>8</v>
      </c>
      <c r="L5019" s="20">
        <v>34</v>
      </c>
    </row>
    <row r="5020" spans="1:12" x14ac:dyDescent="0.3">
      <c r="A5020" s="21">
        <v>43335</v>
      </c>
      <c r="B5020" s="20" t="s">
        <v>770</v>
      </c>
      <c r="C5020" s="20" t="s">
        <v>771</v>
      </c>
      <c r="D5020" s="20" t="s">
        <v>759</v>
      </c>
      <c r="E5020" s="20">
        <v>10080</v>
      </c>
      <c r="F5020" s="20" t="s">
        <v>896</v>
      </c>
      <c r="G5020" s="20">
        <v>28</v>
      </c>
      <c r="H5020" s="20">
        <v>360</v>
      </c>
      <c r="I5020" s="20">
        <v>663.45</v>
      </c>
      <c r="J5020" s="20">
        <v>2018</v>
      </c>
      <c r="K5020" s="20">
        <v>8</v>
      </c>
      <c r="L5020" s="20">
        <v>34</v>
      </c>
    </row>
    <row r="5021" spans="1:12" x14ac:dyDescent="0.3">
      <c r="A5021" s="21">
        <v>43335</v>
      </c>
      <c r="B5021" s="20" t="s">
        <v>773</v>
      </c>
      <c r="C5021" s="20" t="s">
        <v>774</v>
      </c>
      <c r="D5021" s="20" t="s">
        <v>759</v>
      </c>
      <c r="E5021" s="20">
        <v>14760</v>
      </c>
      <c r="F5021" s="20" t="s">
        <v>1128</v>
      </c>
      <c r="G5021" s="20">
        <v>41</v>
      </c>
      <c r="H5021" s="20">
        <v>360</v>
      </c>
      <c r="I5021" s="20">
        <v>869.45</v>
      </c>
      <c r="J5021" s="20">
        <v>2018</v>
      </c>
      <c r="K5021" s="20">
        <v>8</v>
      </c>
      <c r="L5021" s="20">
        <v>34</v>
      </c>
    </row>
    <row r="5022" spans="1:12" x14ac:dyDescent="0.3">
      <c r="A5022" s="21">
        <v>43335</v>
      </c>
      <c r="B5022" s="20" t="s">
        <v>757</v>
      </c>
      <c r="C5022" s="20" t="s">
        <v>758</v>
      </c>
      <c r="D5022" s="20" t="s">
        <v>759</v>
      </c>
      <c r="E5022" s="20">
        <v>16560</v>
      </c>
      <c r="F5022" s="20" t="s">
        <v>892</v>
      </c>
      <c r="G5022" s="20">
        <v>46</v>
      </c>
      <c r="H5022" s="20">
        <v>360</v>
      </c>
      <c r="I5022" s="20">
        <v>1022.75</v>
      </c>
      <c r="J5022" s="20">
        <v>2018</v>
      </c>
      <c r="K5022" s="20">
        <v>8</v>
      </c>
      <c r="L5022" s="20">
        <v>34</v>
      </c>
    </row>
    <row r="5023" spans="1:12" x14ac:dyDescent="0.3">
      <c r="A5023" s="21">
        <v>43335</v>
      </c>
      <c r="B5023" s="20" t="s">
        <v>761</v>
      </c>
      <c r="C5023" s="20" t="s">
        <v>762</v>
      </c>
      <c r="D5023" s="20" t="s">
        <v>759</v>
      </c>
      <c r="E5023" s="20">
        <v>14040</v>
      </c>
      <c r="F5023" s="20" t="s">
        <v>893</v>
      </c>
      <c r="G5023" s="20">
        <v>39</v>
      </c>
      <c r="H5023" s="20">
        <v>360</v>
      </c>
      <c r="I5023" s="20">
        <v>883.01</v>
      </c>
      <c r="J5023" s="20">
        <v>2018</v>
      </c>
      <c r="K5023" s="20">
        <v>8</v>
      </c>
      <c r="L5023" s="20">
        <v>34</v>
      </c>
    </row>
    <row r="5024" spans="1:12" x14ac:dyDescent="0.3">
      <c r="A5024" s="21">
        <v>43335</v>
      </c>
      <c r="B5024" s="20" t="s">
        <v>764</v>
      </c>
      <c r="C5024" s="20" t="s">
        <v>765</v>
      </c>
      <c r="D5024" s="20" t="s">
        <v>759</v>
      </c>
      <c r="E5024" s="20">
        <v>6120</v>
      </c>
      <c r="F5024" s="20" t="s">
        <v>900</v>
      </c>
      <c r="G5024" s="20">
        <v>17</v>
      </c>
      <c r="H5024" s="20">
        <v>360</v>
      </c>
      <c r="I5024" s="20">
        <v>387.85</v>
      </c>
      <c r="J5024" s="20">
        <v>2018</v>
      </c>
      <c r="K5024" s="20">
        <v>8</v>
      </c>
      <c r="L5024" s="20">
        <v>34</v>
      </c>
    </row>
    <row r="5025" spans="1:12" x14ac:dyDescent="0.3">
      <c r="A5025" s="21">
        <v>43335</v>
      </c>
      <c r="B5025" s="20" t="s">
        <v>767</v>
      </c>
      <c r="C5025" s="20" t="s">
        <v>768</v>
      </c>
      <c r="D5025" s="20" t="s">
        <v>759</v>
      </c>
      <c r="E5025" s="20">
        <v>10080</v>
      </c>
      <c r="F5025" s="20" t="s">
        <v>895</v>
      </c>
      <c r="G5025" s="20">
        <v>28</v>
      </c>
      <c r="H5025" s="20">
        <v>360</v>
      </c>
      <c r="I5025" s="20">
        <v>666.95</v>
      </c>
      <c r="J5025" s="20">
        <v>2018</v>
      </c>
      <c r="K5025" s="20">
        <v>8</v>
      </c>
      <c r="L5025" s="20">
        <v>34</v>
      </c>
    </row>
    <row r="5026" spans="1:12" x14ac:dyDescent="0.3">
      <c r="A5026" s="21">
        <v>43335</v>
      </c>
      <c r="B5026" s="20" t="s">
        <v>770</v>
      </c>
      <c r="C5026" s="20" t="s">
        <v>771</v>
      </c>
      <c r="D5026" s="20" t="s">
        <v>759</v>
      </c>
      <c r="E5026" s="20">
        <v>9360</v>
      </c>
      <c r="F5026" s="20" t="s">
        <v>896</v>
      </c>
      <c r="G5026" s="20">
        <v>26</v>
      </c>
      <c r="H5026" s="20">
        <v>360</v>
      </c>
      <c r="I5026" s="20">
        <v>618.54999999999995</v>
      </c>
      <c r="J5026" s="20">
        <v>2018</v>
      </c>
      <c r="K5026" s="20">
        <v>8</v>
      </c>
      <c r="L5026" s="20">
        <v>34</v>
      </c>
    </row>
    <row r="5027" spans="1:12" x14ac:dyDescent="0.3">
      <c r="A5027" s="21">
        <v>43335</v>
      </c>
      <c r="B5027" s="20" t="s">
        <v>773</v>
      </c>
      <c r="C5027" s="20" t="s">
        <v>774</v>
      </c>
      <c r="D5027" s="20" t="s">
        <v>759</v>
      </c>
      <c r="E5027" s="20">
        <v>15120</v>
      </c>
      <c r="F5027" s="20" t="s">
        <v>1128</v>
      </c>
      <c r="G5027" s="20">
        <v>42</v>
      </c>
      <c r="H5027" s="20">
        <v>360</v>
      </c>
      <c r="I5027" s="20">
        <v>894.45</v>
      </c>
      <c r="J5027" s="20">
        <v>2018</v>
      </c>
      <c r="K5027" s="20">
        <v>8</v>
      </c>
      <c r="L5027" s="20">
        <v>34</v>
      </c>
    </row>
    <row r="5028" spans="1:12" x14ac:dyDescent="0.3">
      <c r="A5028" s="21">
        <v>43333</v>
      </c>
      <c r="B5028" s="20" t="s">
        <v>826</v>
      </c>
      <c r="C5028" s="20" t="s">
        <v>827</v>
      </c>
      <c r="D5028" s="20" t="s">
        <v>759</v>
      </c>
      <c r="E5028" s="20">
        <v>25560</v>
      </c>
      <c r="F5028" s="20" t="s">
        <v>897</v>
      </c>
      <c r="G5028" s="20">
        <v>71</v>
      </c>
      <c r="H5028" s="20">
        <v>360</v>
      </c>
      <c r="I5028" s="20">
        <v>1681.25</v>
      </c>
      <c r="J5028" s="20">
        <v>2018</v>
      </c>
      <c r="K5028" s="20">
        <v>8</v>
      </c>
      <c r="L5028" s="20">
        <v>34</v>
      </c>
    </row>
    <row r="5029" spans="1:12" x14ac:dyDescent="0.3">
      <c r="A5029" s="21">
        <v>43333</v>
      </c>
      <c r="B5029" s="20" t="s">
        <v>757</v>
      </c>
      <c r="C5029" s="20" t="s">
        <v>758</v>
      </c>
      <c r="D5029" s="20" t="s">
        <v>759</v>
      </c>
      <c r="E5029" s="20">
        <v>11160</v>
      </c>
      <c r="F5029" s="20" t="s">
        <v>898</v>
      </c>
      <c r="G5029" s="20">
        <v>31</v>
      </c>
      <c r="H5029" s="20">
        <v>360</v>
      </c>
      <c r="I5029" s="20">
        <v>686.6</v>
      </c>
      <c r="J5029" s="20">
        <v>2018</v>
      </c>
      <c r="K5029" s="20">
        <v>8</v>
      </c>
      <c r="L5029" s="20">
        <v>34</v>
      </c>
    </row>
    <row r="5030" spans="1:12" x14ac:dyDescent="0.3">
      <c r="A5030" s="21">
        <v>43333</v>
      </c>
      <c r="B5030" s="20" t="s">
        <v>761</v>
      </c>
      <c r="C5030" s="20" t="s">
        <v>762</v>
      </c>
      <c r="D5030" s="20" t="s">
        <v>759</v>
      </c>
      <c r="E5030" s="20">
        <v>9720</v>
      </c>
      <c r="F5030" s="20" t="s">
        <v>899</v>
      </c>
      <c r="G5030" s="20">
        <v>27</v>
      </c>
      <c r="H5030" s="20">
        <v>360</v>
      </c>
      <c r="I5030" s="20">
        <v>607.04999999999995</v>
      </c>
      <c r="J5030" s="20">
        <v>2018</v>
      </c>
      <c r="K5030" s="20">
        <v>8</v>
      </c>
      <c r="L5030" s="20">
        <v>34</v>
      </c>
    </row>
    <row r="5031" spans="1:12" x14ac:dyDescent="0.3">
      <c r="A5031" s="21">
        <v>43333</v>
      </c>
      <c r="B5031" s="20" t="s">
        <v>764</v>
      </c>
      <c r="C5031" s="20" t="s">
        <v>765</v>
      </c>
      <c r="D5031" s="20" t="s">
        <v>759</v>
      </c>
      <c r="E5031" s="20">
        <v>4320</v>
      </c>
      <c r="F5031" s="20" t="s">
        <v>900</v>
      </c>
      <c r="G5031" s="20">
        <v>12</v>
      </c>
      <c r="H5031" s="20">
        <v>360</v>
      </c>
      <c r="I5031" s="20">
        <v>274.05</v>
      </c>
      <c r="J5031" s="20">
        <v>2018</v>
      </c>
      <c r="K5031" s="20">
        <v>8</v>
      </c>
      <c r="L5031" s="20">
        <v>34</v>
      </c>
    </row>
    <row r="5032" spans="1:12" x14ac:dyDescent="0.3">
      <c r="A5032" s="21">
        <v>43333</v>
      </c>
      <c r="B5032" s="20" t="s">
        <v>767</v>
      </c>
      <c r="C5032" s="20" t="s">
        <v>768</v>
      </c>
      <c r="D5032" s="20" t="s">
        <v>759</v>
      </c>
      <c r="E5032" s="20">
        <v>9360</v>
      </c>
      <c r="F5032" s="20" t="s">
        <v>901</v>
      </c>
      <c r="G5032" s="20">
        <v>26</v>
      </c>
      <c r="H5032" s="20">
        <v>360</v>
      </c>
      <c r="I5032" s="20">
        <v>627.6</v>
      </c>
      <c r="J5032" s="20">
        <v>2018</v>
      </c>
      <c r="K5032" s="20">
        <v>8</v>
      </c>
      <c r="L5032" s="20">
        <v>34</v>
      </c>
    </row>
    <row r="5033" spans="1:12" x14ac:dyDescent="0.3">
      <c r="A5033" s="21">
        <v>43333</v>
      </c>
      <c r="B5033" s="20" t="s">
        <v>770</v>
      </c>
      <c r="C5033" s="20" t="s">
        <v>771</v>
      </c>
      <c r="D5033" s="20" t="s">
        <v>759</v>
      </c>
      <c r="E5033" s="20">
        <v>9000</v>
      </c>
      <c r="F5033" s="20" t="s">
        <v>902</v>
      </c>
      <c r="G5033" s="20">
        <v>25</v>
      </c>
      <c r="H5033" s="20">
        <v>360</v>
      </c>
      <c r="I5033" s="20">
        <v>591.04</v>
      </c>
      <c r="J5033" s="20">
        <v>2018</v>
      </c>
      <c r="K5033" s="20">
        <v>8</v>
      </c>
      <c r="L5033" s="20">
        <v>34</v>
      </c>
    </row>
    <row r="5034" spans="1:12" x14ac:dyDescent="0.3">
      <c r="A5034" s="21">
        <v>43333</v>
      </c>
      <c r="B5034" s="20" t="s">
        <v>773</v>
      </c>
      <c r="C5034" s="20" t="s">
        <v>774</v>
      </c>
      <c r="D5034" s="20" t="s">
        <v>759</v>
      </c>
      <c r="E5034" s="20">
        <v>14040</v>
      </c>
      <c r="F5034" s="20" t="s">
        <v>1129</v>
      </c>
      <c r="G5034" s="20">
        <v>39</v>
      </c>
      <c r="H5034" s="20">
        <v>360</v>
      </c>
      <c r="I5034" s="20">
        <v>830.35</v>
      </c>
      <c r="J5034" s="20">
        <v>2018</v>
      </c>
      <c r="K5034" s="20">
        <v>8</v>
      </c>
      <c r="L5034" s="20">
        <v>34</v>
      </c>
    </row>
    <row r="5035" spans="1:12" x14ac:dyDescent="0.3">
      <c r="A5035" s="21">
        <v>43333</v>
      </c>
      <c r="B5035" s="20" t="s">
        <v>757</v>
      </c>
      <c r="C5035" s="20" t="s">
        <v>758</v>
      </c>
      <c r="D5035" s="20" t="s">
        <v>759</v>
      </c>
      <c r="E5035" s="20">
        <v>14040</v>
      </c>
      <c r="F5035" s="20" t="s">
        <v>898</v>
      </c>
      <c r="G5035" s="20">
        <v>39</v>
      </c>
      <c r="H5035" s="20">
        <v>360</v>
      </c>
      <c r="I5035" s="20">
        <v>867.15</v>
      </c>
      <c r="J5035" s="20">
        <v>2018</v>
      </c>
      <c r="K5035" s="20">
        <v>8</v>
      </c>
      <c r="L5035" s="20">
        <v>34</v>
      </c>
    </row>
    <row r="5036" spans="1:12" x14ac:dyDescent="0.3">
      <c r="A5036" s="21">
        <v>43333</v>
      </c>
      <c r="B5036" s="20" t="s">
        <v>761</v>
      </c>
      <c r="C5036" s="20" t="s">
        <v>762</v>
      </c>
      <c r="D5036" s="20" t="s">
        <v>759</v>
      </c>
      <c r="E5036" s="20">
        <v>12960</v>
      </c>
      <c r="F5036" s="20" t="s">
        <v>899</v>
      </c>
      <c r="G5036" s="20">
        <v>36</v>
      </c>
      <c r="H5036" s="20">
        <v>360</v>
      </c>
      <c r="I5036" s="20">
        <v>841.3</v>
      </c>
      <c r="J5036" s="20">
        <v>2018</v>
      </c>
      <c r="K5036" s="20">
        <v>8</v>
      </c>
      <c r="L5036" s="20">
        <v>34</v>
      </c>
    </row>
    <row r="5037" spans="1:12" x14ac:dyDescent="0.3">
      <c r="A5037" s="21">
        <v>43333</v>
      </c>
      <c r="B5037" s="20" t="s">
        <v>764</v>
      </c>
      <c r="C5037" s="20" t="s">
        <v>765</v>
      </c>
      <c r="D5037" s="20" t="s">
        <v>759</v>
      </c>
      <c r="E5037" s="20">
        <v>5400</v>
      </c>
      <c r="F5037" s="20" t="s">
        <v>900</v>
      </c>
      <c r="G5037" s="20">
        <v>15</v>
      </c>
      <c r="H5037" s="20">
        <v>360</v>
      </c>
      <c r="I5037" s="20">
        <v>339.6</v>
      </c>
      <c r="J5037" s="20">
        <v>2018</v>
      </c>
      <c r="K5037" s="20">
        <v>8</v>
      </c>
      <c r="L5037" s="20">
        <v>34</v>
      </c>
    </row>
    <row r="5038" spans="1:12" x14ac:dyDescent="0.3">
      <c r="A5038" s="21">
        <v>43333</v>
      </c>
      <c r="B5038" s="20" t="s">
        <v>767</v>
      </c>
      <c r="C5038" s="20" t="s">
        <v>768</v>
      </c>
      <c r="D5038" s="20" t="s">
        <v>759</v>
      </c>
      <c r="E5038" s="20">
        <v>9720</v>
      </c>
      <c r="F5038" s="20" t="s">
        <v>901</v>
      </c>
      <c r="G5038" s="20">
        <v>27</v>
      </c>
      <c r="H5038" s="20">
        <v>360</v>
      </c>
      <c r="I5038" s="20">
        <v>653.4</v>
      </c>
      <c r="J5038" s="20">
        <v>2018</v>
      </c>
      <c r="K5038" s="20">
        <v>8</v>
      </c>
      <c r="L5038" s="20">
        <v>34</v>
      </c>
    </row>
    <row r="5039" spans="1:12" x14ac:dyDescent="0.3">
      <c r="A5039" s="21">
        <v>43333</v>
      </c>
      <c r="B5039" s="20" t="s">
        <v>770</v>
      </c>
      <c r="C5039" s="20" t="s">
        <v>771</v>
      </c>
      <c r="D5039" s="20" t="s">
        <v>759</v>
      </c>
      <c r="E5039" s="20">
        <v>9720</v>
      </c>
      <c r="F5039" s="20" t="s">
        <v>902</v>
      </c>
      <c r="G5039" s="20">
        <v>27</v>
      </c>
      <c r="H5039" s="20">
        <v>360</v>
      </c>
      <c r="I5039" s="20">
        <v>640.6</v>
      </c>
      <c r="J5039" s="20">
        <v>2018</v>
      </c>
      <c r="K5039" s="20">
        <v>8</v>
      </c>
      <c r="L5039" s="20">
        <v>34</v>
      </c>
    </row>
    <row r="5040" spans="1:12" x14ac:dyDescent="0.3">
      <c r="A5040" s="21">
        <v>43333</v>
      </c>
      <c r="B5040" s="20" t="s">
        <v>773</v>
      </c>
      <c r="C5040" s="20" t="s">
        <v>774</v>
      </c>
      <c r="D5040" s="20" t="s">
        <v>759</v>
      </c>
      <c r="E5040" s="20">
        <v>15120</v>
      </c>
      <c r="F5040" s="20" t="s">
        <v>1129</v>
      </c>
      <c r="G5040" s="20">
        <v>42</v>
      </c>
      <c r="H5040" s="20">
        <v>360</v>
      </c>
      <c r="I5040" s="20">
        <v>888.82</v>
      </c>
      <c r="J5040" s="20">
        <v>2018</v>
      </c>
      <c r="K5040" s="20">
        <v>8</v>
      </c>
      <c r="L5040" s="20">
        <v>34</v>
      </c>
    </row>
    <row r="5041" spans="1:12" x14ac:dyDescent="0.3">
      <c r="A5041" s="21">
        <v>43329</v>
      </c>
      <c r="B5041" s="20" t="s">
        <v>757</v>
      </c>
      <c r="C5041" s="20" t="s">
        <v>758</v>
      </c>
      <c r="D5041" s="20" t="s">
        <v>759</v>
      </c>
      <c r="E5041" s="20">
        <v>14400</v>
      </c>
      <c r="F5041" s="20" t="s">
        <v>898</v>
      </c>
      <c r="G5041" s="20">
        <v>40</v>
      </c>
      <c r="H5041" s="20">
        <v>360</v>
      </c>
      <c r="I5041" s="20">
        <v>889.95</v>
      </c>
      <c r="J5041" s="20">
        <v>2018</v>
      </c>
      <c r="K5041" s="20">
        <v>8</v>
      </c>
      <c r="L5041" s="20">
        <v>33</v>
      </c>
    </row>
    <row r="5042" spans="1:12" x14ac:dyDescent="0.3">
      <c r="A5042" s="21">
        <v>43329</v>
      </c>
      <c r="B5042" s="20" t="s">
        <v>761</v>
      </c>
      <c r="C5042" s="20" t="s">
        <v>762</v>
      </c>
      <c r="D5042" s="20" t="s">
        <v>759</v>
      </c>
      <c r="E5042" s="20">
        <v>13320</v>
      </c>
      <c r="F5042" s="20" t="s">
        <v>899</v>
      </c>
      <c r="G5042" s="20">
        <v>37</v>
      </c>
      <c r="H5042" s="20">
        <v>360</v>
      </c>
      <c r="I5042" s="20">
        <v>863.9</v>
      </c>
      <c r="J5042" s="20">
        <v>2018</v>
      </c>
      <c r="K5042" s="20">
        <v>8</v>
      </c>
      <c r="L5042" s="20">
        <v>33</v>
      </c>
    </row>
    <row r="5043" spans="1:12" x14ac:dyDescent="0.3">
      <c r="A5043" s="21">
        <v>43329</v>
      </c>
      <c r="B5043" s="20" t="s">
        <v>764</v>
      </c>
      <c r="C5043" s="20" t="s">
        <v>765</v>
      </c>
      <c r="D5043" s="20" t="s">
        <v>759</v>
      </c>
      <c r="E5043" s="20">
        <v>1800</v>
      </c>
      <c r="F5043" s="20" t="s">
        <v>900</v>
      </c>
      <c r="G5043" s="20">
        <v>5</v>
      </c>
      <c r="H5043" s="20">
        <v>360</v>
      </c>
      <c r="I5043" s="20">
        <v>111.75</v>
      </c>
      <c r="J5043" s="20">
        <v>2018</v>
      </c>
      <c r="K5043" s="20">
        <v>8</v>
      </c>
      <c r="L5043" s="20">
        <v>33</v>
      </c>
    </row>
    <row r="5044" spans="1:12" x14ac:dyDescent="0.3">
      <c r="A5044" s="21">
        <v>43329</v>
      </c>
      <c r="B5044" s="20" t="s">
        <v>767</v>
      </c>
      <c r="C5044" s="20" t="s">
        <v>768</v>
      </c>
      <c r="D5044" s="20" t="s">
        <v>759</v>
      </c>
      <c r="E5044" s="20">
        <v>10080</v>
      </c>
      <c r="F5044" s="20" t="s">
        <v>901</v>
      </c>
      <c r="G5044" s="20">
        <v>28</v>
      </c>
      <c r="H5044" s="20">
        <v>360</v>
      </c>
      <c r="I5044" s="20">
        <v>674.7</v>
      </c>
      <c r="J5044" s="20">
        <v>2018</v>
      </c>
      <c r="K5044" s="20">
        <v>8</v>
      </c>
      <c r="L5044" s="20">
        <v>33</v>
      </c>
    </row>
    <row r="5045" spans="1:12" x14ac:dyDescent="0.3">
      <c r="A5045" s="21">
        <v>43329</v>
      </c>
      <c r="B5045" s="20" t="s">
        <v>770</v>
      </c>
      <c r="C5045" s="20" t="s">
        <v>771</v>
      </c>
      <c r="D5045" s="20" t="s">
        <v>759</v>
      </c>
      <c r="E5045" s="20">
        <v>9720</v>
      </c>
      <c r="F5045" s="20" t="s">
        <v>902</v>
      </c>
      <c r="G5045" s="20">
        <v>27</v>
      </c>
      <c r="H5045" s="20">
        <v>360</v>
      </c>
      <c r="I5045" s="20">
        <v>643.35</v>
      </c>
      <c r="J5045" s="20">
        <v>2018</v>
      </c>
      <c r="K5045" s="20">
        <v>8</v>
      </c>
      <c r="L5045" s="20">
        <v>33</v>
      </c>
    </row>
    <row r="5046" spans="1:12" x14ac:dyDescent="0.3">
      <c r="A5046" s="21">
        <v>43329</v>
      </c>
      <c r="B5046" s="20" t="s">
        <v>773</v>
      </c>
      <c r="C5046" s="20" t="s">
        <v>774</v>
      </c>
      <c r="D5046" s="20" t="s">
        <v>759</v>
      </c>
      <c r="E5046" s="20">
        <v>14400</v>
      </c>
      <c r="F5046" s="20" t="s">
        <v>1129</v>
      </c>
      <c r="G5046" s="20">
        <v>40</v>
      </c>
      <c r="H5046" s="20">
        <v>360</v>
      </c>
      <c r="I5046" s="20">
        <v>844.55</v>
      </c>
      <c r="J5046" s="20">
        <v>2018</v>
      </c>
      <c r="K5046" s="20">
        <v>8</v>
      </c>
      <c r="L5046" s="20">
        <v>33</v>
      </c>
    </row>
    <row r="5047" spans="1:12" x14ac:dyDescent="0.3">
      <c r="A5047" s="21">
        <v>43329</v>
      </c>
      <c r="B5047" s="20" t="s">
        <v>757</v>
      </c>
      <c r="C5047" s="20" t="s">
        <v>758</v>
      </c>
      <c r="D5047" s="20" t="s">
        <v>759</v>
      </c>
      <c r="E5047" s="20">
        <v>14760</v>
      </c>
      <c r="F5047" s="20" t="s">
        <v>898</v>
      </c>
      <c r="G5047" s="20">
        <v>41</v>
      </c>
      <c r="H5047" s="20">
        <v>360</v>
      </c>
      <c r="I5047" s="20">
        <v>913.51</v>
      </c>
      <c r="J5047" s="20">
        <v>2018</v>
      </c>
      <c r="K5047" s="20">
        <v>8</v>
      </c>
      <c r="L5047" s="20">
        <v>33</v>
      </c>
    </row>
    <row r="5048" spans="1:12" x14ac:dyDescent="0.3">
      <c r="A5048" s="21">
        <v>43329</v>
      </c>
      <c r="B5048" s="20" t="s">
        <v>761</v>
      </c>
      <c r="C5048" s="20" t="s">
        <v>762</v>
      </c>
      <c r="D5048" s="20" t="s">
        <v>759</v>
      </c>
      <c r="E5048" s="20">
        <v>12960</v>
      </c>
      <c r="F5048" s="20" t="s">
        <v>899</v>
      </c>
      <c r="G5048" s="20">
        <v>36</v>
      </c>
      <c r="H5048" s="20">
        <v>360</v>
      </c>
      <c r="I5048" s="20">
        <v>836.77</v>
      </c>
      <c r="J5048" s="20">
        <v>2018</v>
      </c>
      <c r="K5048" s="20">
        <v>8</v>
      </c>
      <c r="L5048" s="20">
        <v>33</v>
      </c>
    </row>
    <row r="5049" spans="1:12" x14ac:dyDescent="0.3">
      <c r="A5049" s="21">
        <v>43329</v>
      </c>
      <c r="B5049" s="20" t="s">
        <v>764</v>
      </c>
      <c r="C5049" s="20" t="s">
        <v>765</v>
      </c>
      <c r="D5049" s="20" t="s">
        <v>759</v>
      </c>
      <c r="E5049" s="20">
        <v>3960</v>
      </c>
      <c r="F5049" s="20" t="s">
        <v>900</v>
      </c>
      <c r="G5049" s="20">
        <v>11</v>
      </c>
      <c r="H5049" s="20">
        <v>360</v>
      </c>
      <c r="I5049" s="20">
        <v>239.6</v>
      </c>
      <c r="J5049" s="20">
        <v>2018</v>
      </c>
      <c r="K5049" s="20">
        <v>8</v>
      </c>
      <c r="L5049" s="20">
        <v>33</v>
      </c>
    </row>
    <row r="5050" spans="1:12" x14ac:dyDescent="0.3">
      <c r="A5050" s="21">
        <v>43329</v>
      </c>
      <c r="B5050" s="20" t="s">
        <v>767</v>
      </c>
      <c r="C5050" s="20" t="s">
        <v>768</v>
      </c>
      <c r="D5050" s="20" t="s">
        <v>759</v>
      </c>
      <c r="E5050" s="20">
        <v>9720</v>
      </c>
      <c r="F5050" s="20" t="s">
        <v>901</v>
      </c>
      <c r="G5050" s="20">
        <v>27</v>
      </c>
      <c r="H5050" s="20">
        <v>360</v>
      </c>
      <c r="I5050" s="20">
        <v>654.04999999999995</v>
      </c>
      <c r="J5050" s="20">
        <v>2018</v>
      </c>
      <c r="K5050" s="20">
        <v>8</v>
      </c>
      <c r="L5050" s="20">
        <v>33</v>
      </c>
    </row>
    <row r="5051" spans="1:12" x14ac:dyDescent="0.3">
      <c r="A5051" s="21">
        <v>43329</v>
      </c>
      <c r="B5051" s="20" t="s">
        <v>770</v>
      </c>
      <c r="C5051" s="20" t="s">
        <v>771</v>
      </c>
      <c r="D5051" s="20" t="s">
        <v>759</v>
      </c>
      <c r="E5051" s="20">
        <v>9360</v>
      </c>
      <c r="F5051" s="20" t="s">
        <v>902</v>
      </c>
      <c r="G5051" s="20">
        <v>26</v>
      </c>
      <c r="H5051" s="20">
        <v>360</v>
      </c>
      <c r="I5051" s="20">
        <v>615.29999999999995</v>
      </c>
      <c r="J5051" s="20">
        <v>2018</v>
      </c>
      <c r="K5051" s="20">
        <v>8</v>
      </c>
      <c r="L5051" s="20">
        <v>33</v>
      </c>
    </row>
    <row r="5052" spans="1:12" x14ac:dyDescent="0.3">
      <c r="A5052" s="21">
        <v>43329</v>
      </c>
      <c r="B5052" s="20" t="s">
        <v>773</v>
      </c>
      <c r="C5052" s="20" t="s">
        <v>774</v>
      </c>
      <c r="D5052" s="20" t="s">
        <v>759</v>
      </c>
      <c r="E5052" s="20">
        <v>14760</v>
      </c>
      <c r="F5052" s="20" t="s">
        <v>1129</v>
      </c>
      <c r="G5052" s="20">
        <v>41</v>
      </c>
      <c r="H5052" s="20">
        <v>360</v>
      </c>
      <c r="I5052" s="20">
        <v>866.18</v>
      </c>
      <c r="J5052" s="20">
        <v>2018</v>
      </c>
      <c r="K5052" s="20">
        <v>8</v>
      </c>
      <c r="L5052" s="20">
        <v>33</v>
      </c>
    </row>
    <row r="5053" spans="1:12" x14ac:dyDescent="0.3">
      <c r="A5053" s="21">
        <v>43329</v>
      </c>
      <c r="B5053" s="20" t="s">
        <v>757</v>
      </c>
      <c r="C5053" s="20" t="s">
        <v>758</v>
      </c>
      <c r="D5053" s="20" t="s">
        <v>759</v>
      </c>
      <c r="E5053" s="20">
        <v>13680</v>
      </c>
      <c r="F5053" s="20" t="s">
        <v>898</v>
      </c>
      <c r="G5053" s="20">
        <v>38</v>
      </c>
      <c r="H5053" s="20">
        <v>360</v>
      </c>
      <c r="I5053" s="20">
        <v>870.25</v>
      </c>
      <c r="J5053" s="20">
        <v>2018</v>
      </c>
      <c r="K5053" s="20">
        <v>8</v>
      </c>
      <c r="L5053" s="20">
        <v>33</v>
      </c>
    </row>
    <row r="5054" spans="1:12" x14ac:dyDescent="0.3">
      <c r="A5054" s="21">
        <v>43329</v>
      </c>
      <c r="B5054" s="20" t="s">
        <v>761</v>
      </c>
      <c r="C5054" s="20" t="s">
        <v>762</v>
      </c>
      <c r="D5054" s="20" t="s">
        <v>759</v>
      </c>
      <c r="E5054" s="20">
        <v>12240</v>
      </c>
      <c r="F5054" s="20" t="s">
        <v>899</v>
      </c>
      <c r="G5054" s="20">
        <v>34</v>
      </c>
      <c r="H5054" s="20">
        <v>360</v>
      </c>
      <c r="I5054" s="20">
        <v>791.95</v>
      </c>
      <c r="J5054" s="20">
        <v>2018</v>
      </c>
      <c r="K5054" s="20">
        <v>8</v>
      </c>
      <c r="L5054" s="20">
        <v>33</v>
      </c>
    </row>
    <row r="5055" spans="1:12" x14ac:dyDescent="0.3">
      <c r="A5055" s="21">
        <v>43329</v>
      </c>
      <c r="B5055" s="20" t="s">
        <v>767</v>
      </c>
      <c r="C5055" s="20" t="s">
        <v>768</v>
      </c>
      <c r="D5055" s="20" t="s">
        <v>759</v>
      </c>
      <c r="E5055" s="20">
        <v>10440</v>
      </c>
      <c r="F5055" s="20" t="s">
        <v>901</v>
      </c>
      <c r="G5055" s="20">
        <v>29</v>
      </c>
      <c r="H5055" s="20">
        <v>360</v>
      </c>
      <c r="I5055" s="20">
        <v>695.75</v>
      </c>
      <c r="J5055" s="20">
        <v>2018</v>
      </c>
      <c r="K5055" s="20">
        <v>8</v>
      </c>
      <c r="L5055" s="20">
        <v>33</v>
      </c>
    </row>
    <row r="5056" spans="1:12" x14ac:dyDescent="0.3">
      <c r="A5056" s="21">
        <v>43329</v>
      </c>
      <c r="B5056" s="20" t="s">
        <v>770</v>
      </c>
      <c r="C5056" s="20" t="s">
        <v>771</v>
      </c>
      <c r="D5056" s="20" t="s">
        <v>759</v>
      </c>
      <c r="E5056" s="20">
        <v>10440</v>
      </c>
      <c r="F5056" s="20" t="s">
        <v>902</v>
      </c>
      <c r="G5056" s="20">
        <v>29</v>
      </c>
      <c r="H5056" s="20">
        <v>360</v>
      </c>
      <c r="I5056" s="20">
        <v>683.04</v>
      </c>
      <c r="J5056" s="20">
        <v>2018</v>
      </c>
      <c r="K5056" s="20">
        <v>8</v>
      </c>
      <c r="L5056" s="20">
        <v>33</v>
      </c>
    </row>
    <row r="5057" spans="1:12" x14ac:dyDescent="0.3">
      <c r="A5057" s="21">
        <v>43329</v>
      </c>
      <c r="B5057" s="20" t="s">
        <v>773</v>
      </c>
      <c r="C5057" s="20" t="s">
        <v>774</v>
      </c>
      <c r="D5057" s="20" t="s">
        <v>759</v>
      </c>
      <c r="E5057" s="20">
        <v>14760</v>
      </c>
      <c r="F5057" s="20" t="s">
        <v>1129</v>
      </c>
      <c r="G5057" s="20">
        <v>41</v>
      </c>
      <c r="H5057" s="20">
        <v>360</v>
      </c>
      <c r="I5057" s="20">
        <v>864.6</v>
      </c>
      <c r="J5057" s="20">
        <v>2018</v>
      </c>
      <c r="K5057" s="20">
        <v>8</v>
      </c>
      <c r="L5057" s="20">
        <v>33</v>
      </c>
    </row>
    <row r="5058" spans="1:12" x14ac:dyDescent="0.3">
      <c r="A5058" s="21">
        <v>43327</v>
      </c>
      <c r="B5058" s="20" t="s">
        <v>757</v>
      </c>
      <c r="C5058" s="20" t="s">
        <v>758</v>
      </c>
      <c r="D5058" s="20" t="s">
        <v>759</v>
      </c>
      <c r="E5058" s="20">
        <v>14040</v>
      </c>
      <c r="F5058" s="20" t="s">
        <v>898</v>
      </c>
      <c r="G5058" s="20">
        <v>39</v>
      </c>
      <c r="H5058" s="20">
        <v>360</v>
      </c>
      <c r="I5058" s="20">
        <v>862.75</v>
      </c>
      <c r="J5058" s="20">
        <v>2018</v>
      </c>
      <c r="K5058" s="20">
        <v>8</v>
      </c>
      <c r="L5058" s="20">
        <v>33</v>
      </c>
    </row>
    <row r="5059" spans="1:12" x14ac:dyDescent="0.3">
      <c r="A5059" s="21">
        <v>43327</v>
      </c>
      <c r="B5059" s="20" t="s">
        <v>761</v>
      </c>
      <c r="C5059" s="20" t="s">
        <v>762</v>
      </c>
      <c r="D5059" s="20" t="s">
        <v>759</v>
      </c>
      <c r="E5059" s="20">
        <v>15840</v>
      </c>
      <c r="F5059" s="20" t="s">
        <v>899</v>
      </c>
      <c r="G5059" s="20">
        <v>44</v>
      </c>
      <c r="H5059" s="20">
        <v>360</v>
      </c>
      <c r="I5059" s="20">
        <v>1012.09</v>
      </c>
      <c r="J5059" s="20">
        <v>2018</v>
      </c>
      <c r="K5059" s="20">
        <v>8</v>
      </c>
      <c r="L5059" s="20">
        <v>33</v>
      </c>
    </row>
    <row r="5060" spans="1:12" x14ac:dyDescent="0.3">
      <c r="A5060" s="21">
        <v>43327</v>
      </c>
      <c r="B5060" s="20" t="s">
        <v>767</v>
      </c>
      <c r="C5060" s="20" t="s">
        <v>768</v>
      </c>
      <c r="D5060" s="20" t="s">
        <v>759</v>
      </c>
      <c r="E5060" s="20">
        <v>9720</v>
      </c>
      <c r="F5060" s="20" t="s">
        <v>901</v>
      </c>
      <c r="G5060" s="20">
        <v>27</v>
      </c>
      <c r="H5060" s="20">
        <v>360</v>
      </c>
      <c r="I5060" s="20">
        <v>645.95000000000005</v>
      </c>
      <c r="J5060" s="20">
        <v>2018</v>
      </c>
      <c r="K5060" s="20">
        <v>8</v>
      </c>
      <c r="L5060" s="20">
        <v>33</v>
      </c>
    </row>
    <row r="5061" spans="1:12" x14ac:dyDescent="0.3">
      <c r="A5061" s="21">
        <v>43327</v>
      </c>
      <c r="B5061" s="20" t="s">
        <v>770</v>
      </c>
      <c r="C5061" s="20" t="s">
        <v>771</v>
      </c>
      <c r="D5061" s="20" t="s">
        <v>759</v>
      </c>
      <c r="E5061" s="20">
        <v>11880</v>
      </c>
      <c r="F5061" s="20" t="s">
        <v>902</v>
      </c>
      <c r="G5061" s="20">
        <v>33</v>
      </c>
      <c r="H5061" s="20">
        <v>360</v>
      </c>
      <c r="I5061" s="20">
        <v>766.35</v>
      </c>
      <c r="J5061" s="20">
        <v>2018</v>
      </c>
      <c r="K5061" s="20">
        <v>8</v>
      </c>
      <c r="L5061" s="20">
        <v>33</v>
      </c>
    </row>
    <row r="5062" spans="1:12" x14ac:dyDescent="0.3">
      <c r="A5062" s="21">
        <v>43327</v>
      </c>
      <c r="B5062" s="20" t="s">
        <v>773</v>
      </c>
      <c r="C5062" s="20" t="s">
        <v>774</v>
      </c>
      <c r="D5062" s="20" t="s">
        <v>759</v>
      </c>
      <c r="E5062" s="20">
        <v>15840</v>
      </c>
      <c r="F5062" s="20" t="s">
        <v>1129</v>
      </c>
      <c r="G5062" s="20">
        <v>44</v>
      </c>
      <c r="H5062" s="20">
        <v>360</v>
      </c>
      <c r="I5062" s="20">
        <v>923.9</v>
      </c>
      <c r="J5062" s="20">
        <v>2018</v>
      </c>
      <c r="K5062" s="20">
        <v>8</v>
      </c>
      <c r="L5062" s="20">
        <v>33</v>
      </c>
    </row>
    <row r="5063" spans="1:12" x14ac:dyDescent="0.3">
      <c r="A5063" s="21">
        <v>43327</v>
      </c>
      <c r="B5063" s="20" t="s">
        <v>757</v>
      </c>
      <c r="C5063" s="20" t="s">
        <v>758</v>
      </c>
      <c r="D5063" s="20" t="s">
        <v>759</v>
      </c>
      <c r="E5063" s="20">
        <v>18000</v>
      </c>
      <c r="F5063" s="20" t="s">
        <v>898</v>
      </c>
      <c r="G5063" s="20">
        <v>50</v>
      </c>
      <c r="H5063" s="20">
        <v>360</v>
      </c>
      <c r="I5063" s="20">
        <v>1132.1500000000001</v>
      </c>
      <c r="J5063" s="20">
        <v>2018</v>
      </c>
      <c r="K5063" s="20">
        <v>8</v>
      </c>
      <c r="L5063" s="20">
        <v>33</v>
      </c>
    </row>
    <row r="5064" spans="1:12" x14ac:dyDescent="0.3">
      <c r="A5064" s="21">
        <v>43327</v>
      </c>
      <c r="B5064" s="20" t="s">
        <v>761</v>
      </c>
      <c r="C5064" s="20" t="s">
        <v>762</v>
      </c>
      <c r="D5064" s="20" t="s">
        <v>759</v>
      </c>
      <c r="E5064" s="20">
        <v>13320</v>
      </c>
      <c r="F5064" s="20" t="s">
        <v>899</v>
      </c>
      <c r="G5064" s="20">
        <v>37</v>
      </c>
      <c r="H5064" s="20">
        <v>360</v>
      </c>
      <c r="I5064" s="20">
        <v>821.35</v>
      </c>
      <c r="J5064" s="20">
        <v>2018</v>
      </c>
      <c r="K5064" s="20">
        <v>8</v>
      </c>
      <c r="L5064" s="20">
        <v>33</v>
      </c>
    </row>
    <row r="5065" spans="1:12" x14ac:dyDescent="0.3">
      <c r="A5065" s="21">
        <v>43327</v>
      </c>
      <c r="B5065" s="20" t="s">
        <v>767</v>
      </c>
      <c r="C5065" s="20" t="s">
        <v>768</v>
      </c>
      <c r="D5065" s="20" t="s">
        <v>759</v>
      </c>
      <c r="E5065" s="20">
        <v>10440</v>
      </c>
      <c r="F5065" s="20" t="s">
        <v>901</v>
      </c>
      <c r="G5065" s="20">
        <v>29</v>
      </c>
      <c r="H5065" s="20">
        <v>360</v>
      </c>
      <c r="I5065" s="20">
        <v>692.95</v>
      </c>
      <c r="J5065" s="20">
        <v>2018</v>
      </c>
      <c r="K5065" s="20">
        <v>8</v>
      </c>
      <c r="L5065" s="20">
        <v>33</v>
      </c>
    </row>
    <row r="5066" spans="1:12" x14ac:dyDescent="0.3">
      <c r="A5066" s="21">
        <v>43327</v>
      </c>
      <c r="B5066" s="20" t="s">
        <v>770</v>
      </c>
      <c r="C5066" s="20" t="s">
        <v>771</v>
      </c>
      <c r="D5066" s="20" t="s">
        <v>759</v>
      </c>
      <c r="E5066" s="20">
        <v>9000</v>
      </c>
      <c r="F5066" s="20" t="s">
        <v>902</v>
      </c>
      <c r="G5066" s="20">
        <v>25</v>
      </c>
      <c r="H5066" s="20">
        <v>360</v>
      </c>
      <c r="I5066" s="20">
        <v>581.95000000000005</v>
      </c>
      <c r="J5066" s="20">
        <v>2018</v>
      </c>
      <c r="K5066" s="20">
        <v>8</v>
      </c>
      <c r="L5066" s="20">
        <v>33</v>
      </c>
    </row>
    <row r="5067" spans="1:12" x14ac:dyDescent="0.3">
      <c r="A5067" s="21">
        <v>43327</v>
      </c>
      <c r="B5067" s="20" t="s">
        <v>773</v>
      </c>
      <c r="C5067" s="20" t="s">
        <v>774</v>
      </c>
      <c r="D5067" s="20" t="s">
        <v>759</v>
      </c>
      <c r="E5067" s="20">
        <v>14400</v>
      </c>
      <c r="F5067" s="20" t="s">
        <v>1129</v>
      </c>
      <c r="G5067" s="20">
        <v>40</v>
      </c>
      <c r="H5067" s="20">
        <v>360</v>
      </c>
      <c r="I5067" s="20">
        <v>839.35</v>
      </c>
      <c r="J5067" s="20">
        <v>2018</v>
      </c>
      <c r="K5067" s="20">
        <v>8</v>
      </c>
      <c r="L5067" s="20">
        <v>33</v>
      </c>
    </row>
    <row r="5068" spans="1:12" x14ac:dyDescent="0.3">
      <c r="A5068" s="21">
        <v>43325</v>
      </c>
      <c r="B5068" s="20" t="s">
        <v>826</v>
      </c>
      <c r="C5068" s="20" t="s">
        <v>827</v>
      </c>
      <c r="D5068" s="20" t="s">
        <v>759</v>
      </c>
      <c r="E5068" s="20">
        <v>25200</v>
      </c>
      <c r="F5068" s="20" t="s">
        <v>903</v>
      </c>
      <c r="G5068" s="20">
        <v>70</v>
      </c>
      <c r="H5068" s="20">
        <v>360</v>
      </c>
      <c r="I5068" s="20">
        <v>1650.3</v>
      </c>
      <c r="J5068" s="20">
        <v>2018</v>
      </c>
      <c r="K5068" s="20">
        <v>8</v>
      </c>
      <c r="L5068" s="20">
        <v>33</v>
      </c>
    </row>
    <row r="5069" spans="1:12" x14ac:dyDescent="0.3">
      <c r="A5069" s="21">
        <v>43325</v>
      </c>
      <c r="B5069" s="20" t="s">
        <v>757</v>
      </c>
      <c r="C5069" s="20" t="s">
        <v>758</v>
      </c>
      <c r="D5069" s="20" t="s">
        <v>759</v>
      </c>
      <c r="E5069" s="20">
        <v>10800</v>
      </c>
      <c r="F5069" s="20" t="s">
        <v>904</v>
      </c>
      <c r="G5069" s="20">
        <v>30</v>
      </c>
      <c r="H5069" s="20">
        <v>360</v>
      </c>
      <c r="I5069" s="20">
        <v>660.05</v>
      </c>
      <c r="J5069" s="20">
        <v>2018</v>
      </c>
      <c r="K5069" s="20">
        <v>8</v>
      </c>
      <c r="L5069" s="20">
        <v>33</v>
      </c>
    </row>
    <row r="5070" spans="1:12" x14ac:dyDescent="0.3">
      <c r="A5070" s="21">
        <v>43325</v>
      </c>
      <c r="B5070" s="20" t="s">
        <v>761</v>
      </c>
      <c r="C5070" s="20" t="s">
        <v>762</v>
      </c>
      <c r="D5070" s="20" t="s">
        <v>759</v>
      </c>
      <c r="E5070" s="20">
        <v>9000</v>
      </c>
      <c r="F5070" s="20" t="s">
        <v>905</v>
      </c>
      <c r="G5070" s="20">
        <v>25</v>
      </c>
      <c r="H5070" s="20">
        <v>360</v>
      </c>
      <c r="I5070" s="20">
        <v>574.75</v>
      </c>
      <c r="J5070" s="20">
        <v>2018</v>
      </c>
      <c r="K5070" s="20">
        <v>8</v>
      </c>
      <c r="L5070" s="20">
        <v>33</v>
      </c>
    </row>
    <row r="5071" spans="1:12" x14ac:dyDescent="0.3">
      <c r="A5071" s="21">
        <v>43325</v>
      </c>
      <c r="B5071" s="20" t="s">
        <v>767</v>
      </c>
      <c r="C5071" s="20" t="s">
        <v>768</v>
      </c>
      <c r="D5071" s="20" t="s">
        <v>759</v>
      </c>
      <c r="E5071" s="20">
        <v>10440</v>
      </c>
      <c r="F5071" s="20" t="s">
        <v>907</v>
      </c>
      <c r="G5071" s="20">
        <v>29</v>
      </c>
      <c r="H5071" s="20">
        <v>360</v>
      </c>
      <c r="I5071" s="20">
        <v>693.5</v>
      </c>
      <c r="J5071" s="20">
        <v>2018</v>
      </c>
      <c r="K5071" s="20">
        <v>8</v>
      </c>
      <c r="L5071" s="20">
        <v>33</v>
      </c>
    </row>
    <row r="5072" spans="1:12" x14ac:dyDescent="0.3">
      <c r="A5072" s="21">
        <v>43325</v>
      </c>
      <c r="B5072" s="20" t="s">
        <v>770</v>
      </c>
      <c r="C5072" s="20" t="s">
        <v>771</v>
      </c>
      <c r="D5072" s="20" t="s">
        <v>759</v>
      </c>
      <c r="E5072" s="20">
        <v>9360</v>
      </c>
      <c r="F5072" s="20" t="s">
        <v>908</v>
      </c>
      <c r="G5072" s="20">
        <v>26</v>
      </c>
      <c r="H5072" s="20">
        <v>360</v>
      </c>
      <c r="I5072" s="20">
        <v>604.95000000000005</v>
      </c>
      <c r="J5072" s="20">
        <v>2018</v>
      </c>
      <c r="K5072" s="20">
        <v>8</v>
      </c>
      <c r="L5072" s="20">
        <v>33</v>
      </c>
    </row>
    <row r="5073" spans="1:12" x14ac:dyDescent="0.3">
      <c r="A5073" s="21">
        <v>43325</v>
      </c>
      <c r="B5073" s="20" t="s">
        <v>773</v>
      </c>
      <c r="C5073" s="20" t="s">
        <v>774</v>
      </c>
      <c r="D5073" s="20" t="s">
        <v>759</v>
      </c>
      <c r="E5073" s="20">
        <v>14400</v>
      </c>
      <c r="F5073" s="20" t="s">
        <v>1130</v>
      </c>
      <c r="G5073" s="20">
        <v>40</v>
      </c>
      <c r="H5073" s="20">
        <v>360</v>
      </c>
      <c r="I5073" s="20">
        <v>838.2</v>
      </c>
      <c r="J5073" s="20">
        <v>2018</v>
      </c>
      <c r="K5073" s="20">
        <v>8</v>
      </c>
      <c r="L5073" s="20">
        <v>33</v>
      </c>
    </row>
    <row r="5074" spans="1:12" x14ac:dyDescent="0.3">
      <c r="A5074" s="21">
        <v>43325</v>
      </c>
      <c r="B5074" s="20" t="s">
        <v>757</v>
      </c>
      <c r="C5074" s="20" t="s">
        <v>758</v>
      </c>
      <c r="D5074" s="20" t="s">
        <v>759</v>
      </c>
      <c r="E5074" s="20">
        <v>14400</v>
      </c>
      <c r="F5074" s="20" t="s">
        <v>904</v>
      </c>
      <c r="G5074" s="20">
        <v>40</v>
      </c>
      <c r="H5074" s="20">
        <v>360</v>
      </c>
      <c r="I5074" s="20">
        <v>884.55</v>
      </c>
      <c r="J5074" s="20">
        <v>2018</v>
      </c>
      <c r="K5074" s="20">
        <v>8</v>
      </c>
      <c r="L5074" s="20">
        <v>33</v>
      </c>
    </row>
    <row r="5075" spans="1:12" x14ac:dyDescent="0.3">
      <c r="A5075" s="21">
        <v>43325</v>
      </c>
      <c r="B5075" s="20" t="s">
        <v>761</v>
      </c>
      <c r="C5075" s="20" t="s">
        <v>762</v>
      </c>
      <c r="D5075" s="20" t="s">
        <v>759</v>
      </c>
      <c r="E5075" s="20">
        <v>12600</v>
      </c>
      <c r="F5075" s="20" t="s">
        <v>905</v>
      </c>
      <c r="G5075" s="20">
        <v>35</v>
      </c>
      <c r="H5075" s="20">
        <v>360</v>
      </c>
      <c r="I5075" s="20">
        <v>801.2</v>
      </c>
      <c r="J5075" s="20">
        <v>2018</v>
      </c>
      <c r="K5075" s="20">
        <v>8</v>
      </c>
      <c r="L5075" s="20">
        <v>33</v>
      </c>
    </row>
    <row r="5076" spans="1:12" x14ac:dyDescent="0.3">
      <c r="A5076" s="21">
        <v>43325</v>
      </c>
      <c r="B5076" s="20" t="s">
        <v>767</v>
      </c>
      <c r="C5076" s="20" t="s">
        <v>768</v>
      </c>
      <c r="D5076" s="20" t="s">
        <v>759</v>
      </c>
      <c r="E5076" s="20">
        <v>9360</v>
      </c>
      <c r="F5076" s="20" t="s">
        <v>907</v>
      </c>
      <c r="G5076" s="20">
        <v>26</v>
      </c>
      <c r="H5076" s="20">
        <v>360</v>
      </c>
      <c r="I5076" s="20">
        <v>626.25</v>
      </c>
      <c r="J5076" s="20">
        <v>2018</v>
      </c>
      <c r="K5076" s="20">
        <v>8</v>
      </c>
      <c r="L5076" s="20">
        <v>33</v>
      </c>
    </row>
    <row r="5077" spans="1:12" x14ac:dyDescent="0.3">
      <c r="A5077" s="21">
        <v>43325</v>
      </c>
      <c r="B5077" s="20" t="s">
        <v>770</v>
      </c>
      <c r="C5077" s="20" t="s">
        <v>771</v>
      </c>
      <c r="D5077" s="20" t="s">
        <v>759</v>
      </c>
      <c r="E5077" s="20">
        <v>9000</v>
      </c>
      <c r="F5077" s="20" t="s">
        <v>908</v>
      </c>
      <c r="G5077" s="20">
        <v>25</v>
      </c>
      <c r="H5077" s="20">
        <v>360</v>
      </c>
      <c r="I5077" s="20">
        <v>587.04999999999995</v>
      </c>
      <c r="J5077" s="20">
        <v>2018</v>
      </c>
      <c r="K5077" s="20">
        <v>8</v>
      </c>
      <c r="L5077" s="20">
        <v>33</v>
      </c>
    </row>
    <row r="5078" spans="1:12" x14ac:dyDescent="0.3">
      <c r="A5078" s="21">
        <v>43325</v>
      </c>
      <c r="B5078" s="20" t="s">
        <v>773</v>
      </c>
      <c r="C5078" s="20" t="s">
        <v>774</v>
      </c>
      <c r="D5078" s="20" t="s">
        <v>759</v>
      </c>
      <c r="E5078" s="20">
        <v>14760</v>
      </c>
      <c r="F5078" s="20" t="s">
        <v>1130</v>
      </c>
      <c r="G5078" s="20">
        <v>41</v>
      </c>
      <c r="H5078" s="20">
        <v>360</v>
      </c>
      <c r="I5078" s="20">
        <v>853.7</v>
      </c>
      <c r="J5078" s="20">
        <v>2018</v>
      </c>
      <c r="K5078" s="20">
        <v>8</v>
      </c>
      <c r="L5078" s="20">
        <v>33</v>
      </c>
    </row>
    <row r="5079" spans="1:12" x14ac:dyDescent="0.3">
      <c r="A5079" s="21">
        <v>43325</v>
      </c>
      <c r="B5079" s="20" t="s">
        <v>757</v>
      </c>
      <c r="C5079" s="20" t="s">
        <v>758</v>
      </c>
      <c r="D5079" s="20" t="s">
        <v>759</v>
      </c>
      <c r="E5079" s="20">
        <v>14400</v>
      </c>
      <c r="F5079" s="20" t="s">
        <v>904</v>
      </c>
      <c r="G5079" s="20">
        <v>40</v>
      </c>
      <c r="H5079" s="20">
        <v>360</v>
      </c>
      <c r="I5079" s="20">
        <v>875.61</v>
      </c>
      <c r="J5079" s="20">
        <v>2018</v>
      </c>
      <c r="K5079" s="20">
        <v>8</v>
      </c>
      <c r="L5079" s="20">
        <v>33</v>
      </c>
    </row>
    <row r="5080" spans="1:12" x14ac:dyDescent="0.3">
      <c r="A5080" s="21">
        <v>43325</v>
      </c>
      <c r="B5080" s="20" t="s">
        <v>761</v>
      </c>
      <c r="C5080" s="20" t="s">
        <v>762</v>
      </c>
      <c r="D5080" s="20" t="s">
        <v>759</v>
      </c>
      <c r="E5080" s="20">
        <v>12600</v>
      </c>
      <c r="F5080" s="20" t="s">
        <v>905</v>
      </c>
      <c r="G5080" s="20">
        <v>35</v>
      </c>
      <c r="H5080" s="20">
        <v>360</v>
      </c>
      <c r="I5080" s="20">
        <v>797.13</v>
      </c>
      <c r="J5080" s="20">
        <v>2018</v>
      </c>
      <c r="K5080" s="20">
        <v>8</v>
      </c>
      <c r="L5080" s="20">
        <v>33</v>
      </c>
    </row>
    <row r="5081" spans="1:12" x14ac:dyDescent="0.3">
      <c r="A5081" s="21">
        <v>43325</v>
      </c>
      <c r="B5081" s="20" t="s">
        <v>767</v>
      </c>
      <c r="C5081" s="20" t="s">
        <v>768</v>
      </c>
      <c r="D5081" s="20" t="s">
        <v>759</v>
      </c>
      <c r="E5081" s="20">
        <v>10080</v>
      </c>
      <c r="F5081" s="20" t="s">
        <v>907</v>
      </c>
      <c r="G5081" s="20">
        <v>28</v>
      </c>
      <c r="H5081" s="20">
        <v>360</v>
      </c>
      <c r="I5081" s="20">
        <v>673.8</v>
      </c>
      <c r="J5081" s="20">
        <v>2018</v>
      </c>
      <c r="K5081" s="20">
        <v>8</v>
      </c>
      <c r="L5081" s="20">
        <v>33</v>
      </c>
    </row>
    <row r="5082" spans="1:12" x14ac:dyDescent="0.3">
      <c r="A5082" s="21">
        <v>43325</v>
      </c>
      <c r="B5082" s="20" t="s">
        <v>770</v>
      </c>
      <c r="C5082" s="20" t="s">
        <v>771</v>
      </c>
      <c r="D5082" s="20" t="s">
        <v>759</v>
      </c>
      <c r="E5082" s="20">
        <v>8640</v>
      </c>
      <c r="F5082" s="20" t="s">
        <v>908</v>
      </c>
      <c r="G5082" s="20">
        <v>24</v>
      </c>
      <c r="H5082" s="20">
        <v>360</v>
      </c>
      <c r="I5082" s="20">
        <v>566.9</v>
      </c>
      <c r="J5082" s="20">
        <v>2018</v>
      </c>
      <c r="K5082" s="20">
        <v>8</v>
      </c>
      <c r="L5082" s="20">
        <v>33</v>
      </c>
    </row>
    <row r="5083" spans="1:12" x14ac:dyDescent="0.3">
      <c r="A5083" s="21">
        <v>43325</v>
      </c>
      <c r="B5083" s="20" t="s">
        <v>773</v>
      </c>
      <c r="C5083" s="20" t="s">
        <v>774</v>
      </c>
      <c r="D5083" s="20" t="s">
        <v>759</v>
      </c>
      <c r="E5083" s="20">
        <v>14400</v>
      </c>
      <c r="F5083" s="20" t="s">
        <v>1130</v>
      </c>
      <c r="G5083" s="20">
        <v>40</v>
      </c>
      <c r="H5083" s="20">
        <v>360</v>
      </c>
      <c r="I5083" s="20">
        <v>829.6</v>
      </c>
      <c r="J5083" s="20">
        <v>2018</v>
      </c>
      <c r="K5083" s="20">
        <v>8</v>
      </c>
      <c r="L5083" s="20">
        <v>33</v>
      </c>
    </row>
    <row r="5084" spans="1:12" x14ac:dyDescent="0.3">
      <c r="A5084" s="21">
        <v>43321</v>
      </c>
      <c r="B5084" s="20" t="s">
        <v>757</v>
      </c>
      <c r="C5084" s="20" t="s">
        <v>758</v>
      </c>
      <c r="D5084" s="20" t="s">
        <v>759</v>
      </c>
      <c r="E5084" s="20">
        <v>14760</v>
      </c>
      <c r="F5084" s="20" t="s">
        <v>904</v>
      </c>
      <c r="G5084" s="20">
        <v>41</v>
      </c>
      <c r="H5084" s="20">
        <v>360</v>
      </c>
      <c r="I5084" s="20">
        <v>901.65</v>
      </c>
      <c r="J5084" s="20">
        <v>2018</v>
      </c>
      <c r="K5084" s="20">
        <v>8</v>
      </c>
      <c r="L5084" s="20">
        <v>32</v>
      </c>
    </row>
    <row r="5085" spans="1:12" x14ac:dyDescent="0.3">
      <c r="A5085" s="21">
        <v>43321</v>
      </c>
      <c r="B5085" s="20" t="s">
        <v>761</v>
      </c>
      <c r="C5085" s="20" t="s">
        <v>762</v>
      </c>
      <c r="D5085" s="20" t="s">
        <v>759</v>
      </c>
      <c r="E5085" s="20">
        <v>12600</v>
      </c>
      <c r="F5085" s="20" t="s">
        <v>905</v>
      </c>
      <c r="G5085" s="20">
        <v>35</v>
      </c>
      <c r="H5085" s="20">
        <v>360</v>
      </c>
      <c r="I5085" s="20">
        <v>791.7</v>
      </c>
      <c r="J5085" s="20">
        <v>2018</v>
      </c>
      <c r="K5085" s="20">
        <v>8</v>
      </c>
      <c r="L5085" s="20">
        <v>32</v>
      </c>
    </row>
    <row r="5086" spans="1:12" x14ac:dyDescent="0.3">
      <c r="A5086" s="21">
        <v>43321</v>
      </c>
      <c r="B5086" s="20" t="s">
        <v>767</v>
      </c>
      <c r="C5086" s="20" t="s">
        <v>768</v>
      </c>
      <c r="D5086" s="20" t="s">
        <v>759</v>
      </c>
      <c r="E5086" s="20">
        <v>10080</v>
      </c>
      <c r="F5086" s="20" t="s">
        <v>907</v>
      </c>
      <c r="G5086" s="20">
        <v>28</v>
      </c>
      <c r="H5086" s="20">
        <v>360</v>
      </c>
      <c r="I5086" s="20">
        <v>671.65</v>
      </c>
      <c r="J5086" s="20">
        <v>2018</v>
      </c>
      <c r="K5086" s="20">
        <v>8</v>
      </c>
      <c r="L5086" s="20">
        <v>32</v>
      </c>
    </row>
    <row r="5087" spans="1:12" x14ac:dyDescent="0.3">
      <c r="A5087" s="21">
        <v>43321</v>
      </c>
      <c r="B5087" s="20" t="s">
        <v>770</v>
      </c>
      <c r="C5087" s="20" t="s">
        <v>771</v>
      </c>
      <c r="D5087" s="20" t="s">
        <v>759</v>
      </c>
      <c r="E5087" s="20">
        <v>10080</v>
      </c>
      <c r="F5087" s="20" t="s">
        <v>908</v>
      </c>
      <c r="G5087" s="20">
        <v>28</v>
      </c>
      <c r="H5087" s="20">
        <v>360</v>
      </c>
      <c r="I5087" s="20">
        <v>655.85</v>
      </c>
      <c r="J5087" s="20">
        <v>2018</v>
      </c>
      <c r="K5087" s="20">
        <v>8</v>
      </c>
      <c r="L5087" s="20">
        <v>32</v>
      </c>
    </row>
    <row r="5088" spans="1:12" x14ac:dyDescent="0.3">
      <c r="A5088" s="21">
        <v>43321</v>
      </c>
      <c r="B5088" s="20" t="s">
        <v>773</v>
      </c>
      <c r="C5088" s="20" t="s">
        <v>774</v>
      </c>
      <c r="D5088" s="20" t="s">
        <v>759</v>
      </c>
      <c r="E5088" s="20">
        <v>14760</v>
      </c>
      <c r="F5088" s="20" t="s">
        <v>1130</v>
      </c>
      <c r="G5088" s="20">
        <v>41</v>
      </c>
      <c r="H5088" s="20">
        <v>360</v>
      </c>
      <c r="I5088" s="20">
        <v>837.7</v>
      </c>
      <c r="J5088" s="20">
        <v>2018</v>
      </c>
      <c r="K5088" s="20">
        <v>8</v>
      </c>
      <c r="L5088" s="20">
        <v>32</v>
      </c>
    </row>
    <row r="5089" spans="1:12" x14ac:dyDescent="0.3">
      <c r="A5089" s="21">
        <v>43321</v>
      </c>
      <c r="B5089" s="20" t="s">
        <v>757</v>
      </c>
      <c r="C5089" s="20" t="s">
        <v>758</v>
      </c>
      <c r="D5089" s="20" t="s">
        <v>759</v>
      </c>
      <c r="E5089" s="20">
        <v>14040</v>
      </c>
      <c r="F5089" s="20" t="s">
        <v>904</v>
      </c>
      <c r="G5089" s="20">
        <v>39</v>
      </c>
      <c r="H5089" s="20">
        <v>360</v>
      </c>
      <c r="I5089" s="20">
        <v>858.85</v>
      </c>
      <c r="J5089" s="20">
        <v>2018</v>
      </c>
      <c r="K5089" s="20">
        <v>8</v>
      </c>
      <c r="L5089" s="20">
        <v>32</v>
      </c>
    </row>
    <row r="5090" spans="1:12" x14ac:dyDescent="0.3">
      <c r="A5090" s="21">
        <v>43321</v>
      </c>
      <c r="B5090" s="20" t="s">
        <v>761</v>
      </c>
      <c r="C5090" s="20" t="s">
        <v>762</v>
      </c>
      <c r="D5090" s="20" t="s">
        <v>759</v>
      </c>
      <c r="E5090" s="20">
        <v>12600</v>
      </c>
      <c r="F5090" s="20" t="s">
        <v>905</v>
      </c>
      <c r="G5090" s="20">
        <v>35</v>
      </c>
      <c r="H5090" s="20">
        <v>360</v>
      </c>
      <c r="I5090" s="20">
        <v>795.2</v>
      </c>
      <c r="J5090" s="20">
        <v>2018</v>
      </c>
      <c r="K5090" s="20">
        <v>8</v>
      </c>
      <c r="L5090" s="20">
        <v>32</v>
      </c>
    </row>
    <row r="5091" spans="1:12" x14ac:dyDescent="0.3">
      <c r="A5091" s="21">
        <v>43321</v>
      </c>
      <c r="B5091" s="20" t="s">
        <v>767</v>
      </c>
      <c r="C5091" s="20" t="s">
        <v>768</v>
      </c>
      <c r="D5091" s="20" t="s">
        <v>759</v>
      </c>
      <c r="E5091" s="20">
        <v>10440</v>
      </c>
      <c r="F5091" s="20" t="s">
        <v>907</v>
      </c>
      <c r="G5091" s="20">
        <v>29</v>
      </c>
      <c r="H5091" s="20">
        <v>360</v>
      </c>
      <c r="I5091" s="20">
        <v>696.55</v>
      </c>
      <c r="J5091" s="20">
        <v>2018</v>
      </c>
      <c r="K5091" s="20">
        <v>8</v>
      </c>
      <c r="L5091" s="20">
        <v>32</v>
      </c>
    </row>
    <row r="5092" spans="1:12" x14ac:dyDescent="0.3">
      <c r="A5092" s="21">
        <v>43321</v>
      </c>
      <c r="B5092" s="20" t="s">
        <v>770</v>
      </c>
      <c r="C5092" s="20" t="s">
        <v>771</v>
      </c>
      <c r="D5092" s="20" t="s">
        <v>759</v>
      </c>
      <c r="E5092" s="20">
        <v>9000</v>
      </c>
      <c r="F5092" s="20" t="s">
        <v>908</v>
      </c>
      <c r="G5092" s="20">
        <v>25</v>
      </c>
      <c r="H5092" s="20">
        <v>360</v>
      </c>
      <c r="I5092" s="20">
        <v>594.29999999999995</v>
      </c>
      <c r="J5092" s="20">
        <v>2018</v>
      </c>
      <c r="K5092" s="20">
        <v>8</v>
      </c>
      <c r="L5092" s="20">
        <v>32</v>
      </c>
    </row>
    <row r="5093" spans="1:12" x14ac:dyDescent="0.3">
      <c r="A5093" s="21">
        <v>43321</v>
      </c>
      <c r="B5093" s="20" t="s">
        <v>773</v>
      </c>
      <c r="C5093" s="20" t="s">
        <v>774</v>
      </c>
      <c r="D5093" s="20" t="s">
        <v>759</v>
      </c>
      <c r="E5093" s="20">
        <v>14760</v>
      </c>
      <c r="F5093" s="20" t="s">
        <v>1130</v>
      </c>
      <c r="G5093" s="20">
        <v>41</v>
      </c>
      <c r="H5093" s="20">
        <v>360</v>
      </c>
      <c r="I5093" s="20">
        <v>846.95</v>
      </c>
      <c r="J5093" s="20">
        <v>2018</v>
      </c>
      <c r="K5093" s="20">
        <v>8</v>
      </c>
      <c r="L5093" s="20">
        <v>32</v>
      </c>
    </row>
    <row r="5094" spans="1:12" x14ac:dyDescent="0.3">
      <c r="A5094" s="21">
        <v>43321</v>
      </c>
      <c r="B5094" s="20" t="s">
        <v>757</v>
      </c>
      <c r="C5094" s="20" t="s">
        <v>758</v>
      </c>
      <c r="D5094" s="20" t="s">
        <v>759</v>
      </c>
      <c r="E5094" s="20">
        <v>14400</v>
      </c>
      <c r="F5094" s="20" t="s">
        <v>904</v>
      </c>
      <c r="G5094" s="20">
        <v>40</v>
      </c>
      <c r="H5094" s="20">
        <v>360</v>
      </c>
      <c r="I5094" s="20">
        <v>876.2</v>
      </c>
      <c r="J5094" s="20">
        <v>2018</v>
      </c>
      <c r="K5094" s="20">
        <v>8</v>
      </c>
      <c r="L5094" s="20">
        <v>32</v>
      </c>
    </row>
    <row r="5095" spans="1:12" x14ac:dyDescent="0.3">
      <c r="A5095" s="21">
        <v>43321</v>
      </c>
      <c r="B5095" s="20" t="s">
        <v>761</v>
      </c>
      <c r="C5095" s="20" t="s">
        <v>762</v>
      </c>
      <c r="D5095" s="20" t="s">
        <v>759</v>
      </c>
      <c r="E5095" s="20">
        <v>12960</v>
      </c>
      <c r="F5095" s="20" t="s">
        <v>905</v>
      </c>
      <c r="G5095" s="20">
        <v>36</v>
      </c>
      <c r="H5095" s="20">
        <v>360</v>
      </c>
      <c r="I5095" s="20">
        <v>815.31</v>
      </c>
      <c r="J5095" s="20">
        <v>2018</v>
      </c>
      <c r="K5095" s="20">
        <v>8</v>
      </c>
      <c r="L5095" s="20">
        <v>32</v>
      </c>
    </row>
    <row r="5096" spans="1:12" x14ac:dyDescent="0.3">
      <c r="A5096" s="21">
        <v>43321</v>
      </c>
      <c r="B5096" s="20" t="s">
        <v>767</v>
      </c>
      <c r="C5096" s="20" t="s">
        <v>768</v>
      </c>
      <c r="D5096" s="20" t="s">
        <v>759</v>
      </c>
      <c r="E5096" s="20">
        <v>9720</v>
      </c>
      <c r="F5096" s="20" t="s">
        <v>907</v>
      </c>
      <c r="G5096" s="20">
        <v>27</v>
      </c>
      <c r="H5096" s="20">
        <v>360</v>
      </c>
      <c r="I5096" s="20">
        <v>650.35</v>
      </c>
      <c r="J5096" s="20">
        <v>2018</v>
      </c>
      <c r="K5096" s="20">
        <v>8</v>
      </c>
      <c r="L5096" s="20">
        <v>32</v>
      </c>
    </row>
    <row r="5097" spans="1:12" x14ac:dyDescent="0.3">
      <c r="A5097" s="21">
        <v>43321</v>
      </c>
      <c r="B5097" s="20" t="s">
        <v>770</v>
      </c>
      <c r="C5097" s="20" t="s">
        <v>771</v>
      </c>
      <c r="D5097" s="20" t="s">
        <v>759</v>
      </c>
      <c r="E5097" s="20">
        <v>9360</v>
      </c>
      <c r="F5097" s="20" t="s">
        <v>908</v>
      </c>
      <c r="G5097" s="20">
        <v>26</v>
      </c>
      <c r="H5097" s="20">
        <v>360</v>
      </c>
      <c r="I5097" s="20">
        <v>607.04999999999995</v>
      </c>
      <c r="J5097" s="20">
        <v>2018</v>
      </c>
      <c r="K5097" s="20">
        <v>8</v>
      </c>
      <c r="L5097" s="20">
        <v>32</v>
      </c>
    </row>
    <row r="5098" spans="1:12" x14ac:dyDescent="0.3">
      <c r="A5098" s="21">
        <v>43321</v>
      </c>
      <c r="B5098" s="20" t="s">
        <v>773</v>
      </c>
      <c r="C5098" s="20" t="s">
        <v>774</v>
      </c>
      <c r="D5098" s="20" t="s">
        <v>759</v>
      </c>
      <c r="E5098" s="20">
        <v>14760</v>
      </c>
      <c r="F5098" s="20" t="s">
        <v>1130</v>
      </c>
      <c r="G5098" s="20">
        <v>41</v>
      </c>
      <c r="H5098" s="20">
        <v>360</v>
      </c>
      <c r="I5098" s="20">
        <v>838.6</v>
      </c>
      <c r="J5098" s="20">
        <v>2018</v>
      </c>
      <c r="K5098" s="20">
        <v>8</v>
      </c>
      <c r="L5098" s="20">
        <v>32</v>
      </c>
    </row>
    <row r="5099" spans="1:12" x14ac:dyDescent="0.3">
      <c r="A5099" s="21">
        <v>43319</v>
      </c>
      <c r="B5099" s="20" t="s">
        <v>757</v>
      </c>
      <c r="C5099" s="20" t="s">
        <v>758</v>
      </c>
      <c r="D5099" s="20" t="s">
        <v>759</v>
      </c>
      <c r="E5099" s="20">
        <v>15120</v>
      </c>
      <c r="F5099" s="20" t="s">
        <v>904</v>
      </c>
      <c r="G5099" s="20">
        <v>42</v>
      </c>
      <c r="H5099" s="20">
        <v>360</v>
      </c>
      <c r="I5099" s="20">
        <v>915.56</v>
      </c>
      <c r="J5099" s="20">
        <v>2018</v>
      </c>
      <c r="K5099" s="20">
        <v>8</v>
      </c>
      <c r="L5099" s="20">
        <v>32</v>
      </c>
    </row>
    <row r="5100" spans="1:12" x14ac:dyDescent="0.3">
      <c r="A5100" s="21">
        <v>43319</v>
      </c>
      <c r="B5100" s="20" t="s">
        <v>761</v>
      </c>
      <c r="C5100" s="20" t="s">
        <v>762</v>
      </c>
      <c r="D5100" s="20" t="s">
        <v>759</v>
      </c>
      <c r="E5100" s="20">
        <v>15840</v>
      </c>
      <c r="F5100" s="20" t="s">
        <v>905</v>
      </c>
      <c r="G5100" s="20">
        <v>44</v>
      </c>
      <c r="H5100" s="20">
        <v>360</v>
      </c>
      <c r="I5100" s="20">
        <v>979.4</v>
      </c>
      <c r="J5100" s="20">
        <v>2018</v>
      </c>
      <c r="K5100" s="20">
        <v>8</v>
      </c>
      <c r="L5100" s="20">
        <v>32</v>
      </c>
    </row>
    <row r="5101" spans="1:12" x14ac:dyDescent="0.3">
      <c r="A5101" s="21">
        <v>43319</v>
      </c>
      <c r="B5101" s="20" t="s">
        <v>767</v>
      </c>
      <c r="C5101" s="20" t="s">
        <v>768</v>
      </c>
      <c r="D5101" s="20" t="s">
        <v>759</v>
      </c>
      <c r="E5101" s="20">
        <v>10080</v>
      </c>
      <c r="F5101" s="20" t="s">
        <v>907</v>
      </c>
      <c r="G5101" s="20">
        <v>28</v>
      </c>
      <c r="H5101" s="20">
        <v>360</v>
      </c>
      <c r="I5101" s="20">
        <v>666.35</v>
      </c>
      <c r="J5101" s="20">
        <v>2018</v>
      </c>
      <c r="K5101" s="20">
        <v>8</v>
      </c>
      <c r="L5101" s="20">
        <v>32</v>
      </c>
    </row>
    <row r="5102" spans="1:12" x14ac:dyDescent="0.3">
      <c r="A5102" s="21">
        <v>43319</v>
      </c>
      <c r="B5102" s="20" t="s">
        <v>770</v>
      </c>
      <c r="C5102" s="20" t="s">
        <v>771</v>
      </c>
      <c r="D5102" s="20" t="s">
        <v>759</v>
      </c>
      <c r="E5102" s="20">
        <v>8640</v>
      </c>
      <c r="F5102" s="20" t="s">
        <v>908</v>
      </c>
      <c r="G5102" s="20">
        <v>24</v>
      </c>
      <c r="H5102" s="20">
        <v>360</v>
      </c>
      <c r="I5102" s="20">
        <v>550.4</v>
      </c>
      <c r="J5102" s="20">
        <v>2018</v>
      </c>
      <c r="K5102" s="20">
        <v>8</v>
      </c>
      <c r="L5102" s="20">
        <v>32</v>
      </c>
    </row>
    <row r="5103" spans="1:12" x14ac:dyDescent="0.3">
      <c r="A5103" s="21">
        <v>43319</v>
      </c>
      <c r="B5103" s="20" t="s">
        <v>773</v>
      </c>
      <c r="C5103" s="20" t="s">
        <v>774</v>
      </c>
      <c r="D5103" s="20" t="s">
        <v>759</v>
      </c>
      <c r="E5103" s="20">
        <v>16560</v>
      </c>
      <c r="F5103" s="20" t="s">
        <v>1130</v>
      </c>
      <c r="G5103" s="20">
        <v>46</v>
      </c>
      <c r="H5103" s="20">
        <v>360</v>
      </c>
      <c r="I5103" s="20">
        <v>932.55</v>
      </c>
      <c r="J5103" s="20">
        <v>2018</v>
      </c>
      <c r="K5103" s="20">
        <v>8</v>
      </c>
      <c r="L5103" s="20">
        <v>32</v>
      </c>
    </row>
    <row r="5104" spans="1:12" x14ac:dyDescent="0.3">
      <c r="A5104" s="21">
        <v>43318</v>
      </c>
      <c r="B5104" s="20" t="s">
        <v>826</v>
      </c>
      <c r="C5104" s="20" t="s">
        <v>827</v>
      </c>
      <c r="D5104" s="20" t="s">
        <v>759</v>
      </c>
      <c r="E5104" s="20">
        <v>17640</v>
      </c>
      <c r="F5104" s="20" t="s">
        <v>909</v>
      </c>
      <c r="G5104" s="20">
        <v>49</v>
      </c>
      <c r="H5104" s="20">
        <v>360</v>
      </c>
      <c r="I5104" s="20">
        <v>1115.6199999999999</v>
      </c>
      <c r="J5104" s="20">
        <v>2018</v>
      </c>
      <c r="K5104" s="20">
        <v>8</v>
      </c>
      <c r="L5104" s="20">
        <v>32</v>
      </c>
    </row>
    <row r="5105" spans="1:12" x14ac:dyDescent="0.3">
      <c r="A5105" s="21">
        <v>43318</v>
      </c>
      <c r="B5105" s="20" t="s">
        <v>757</v>
      </c>
      <c r="C5105" s="20" t="s">
        <v>758</v>
      </c>
      <c r="D5105" s="20" t="s">
        <v>759</v>
      </c>
      <c r="E5105" s="20">
        <v>13320</v>
      </c>
      <c r="F5105" s="20" t="s">
        <v>910</v>
      </c>
      <c r="G5105" s="20">
        <v>37</v>
      </c>
      <c r="H5105" s="20">
        <v>360</v>
      </c>
      <c r="I5105" s="20">
        <v>807.85</v>
      </c>
      <c r="J5105" s="20">
        <v>2018</v>
      </c>
      <c r="K5105" s="20">
        <v>8</v>
      </c>
      <c r="L5105" s="20">
        <v>32</v>
      </c>
    </row>
    <row r="5106" spans="1:12" x14ac:dyDescent="0.3">
      <c r="A5106" s="21">
        <v>43318</v>
      </c>
      <c r="B5106" s="20" t="s">
        <v>761</v>
      </c>
      <c r="C5106" s="20" t="s">
        <v>762</v>
      </c>
      <c r="D5106" s="20" t="s">
        <v>759</v>
      </c>
      <c r="E5106" s="20">
        <v>8640</v>
      </c>
      <c r="F5106" s="20" t="s">
        <v>911</v>
      </c>
      <c r="G5106" s="20">
        <v>24</v>
      </c>
      <c r="H5106" s="20">
        <v>360</v>
      </c>
      <c r="I5106" s="20">
        <v>541.5</v>
      </c>
      <c r="J5106" s="20">
        <v>2018</v>
      </c>
      <c r="K5106" s="20">
        <v>8</v>
      </c>
      <c r="L5106" s="20">
        <v>32</v>
      </c>
    </row>
    <row r="5107" spans="1:12" x14ac:dyDescent="0.3">
      <c r="A5107" s="21">
        <v>43318</v>
      </c>
      <c r="B5107" s="20" t="s">
        <v>767</v>
      </c>
      <c r="C5107" s="20" t="s">
        <v>768</v>
      </c>
      <c r="D5107" s="20" t="s">
        <v>759</v>
      </c>
      <c r="E5107" s="20">
        <v>8640</v>
      </c>
      <c r="F5107" s="20" t="s">
        <v>913</v>
      </c>
      <c r="G5107" s="20">
        <v>24</v>
      </c>
      <c r="H5107" s="20">
        <v>360</v>
      </c>
      <c r="I5107" s="20">
        <v>563.29999999999995</v>
      </c>
      <c r="J5107" s="20">
        <v>2018</v>
      </c>
      <c r="K5107" s="20">
        <v>8</v>
      </c>
      <c r="L5107" s="20">
        <v>32</v>
      </c>
    </row>
    <row r="5108" spans="1:12" x14ac:dyDescent="0.3">
      <c r="A5108" s="21">
        <v>43318</v>
      </c>
      <c r="B5108" s="20" t="s">
        <v>770</v>
      </c>
      <c r="C5108" s="20" t="s">
        <v>771</v>
      </c>
      <c r="D5108" s="20" t="s">
        <v>759</v>
      </c>
      <c r="E5108" s="20">
        <v>8280</v>
      </c>
      <c r="F5108" s="20" t="s">
        <v>914</v>
      </c>
      <c r="G5108" s="20">
        <v>23</v>
      </c>
      <c r="H5108" s="20">
        <v>360</v>
      </c>
      <c r="I5108" s="20">
        <v>533.29999999999995</v>
      </c>
      <c r="J5108" s="20">
        <v>2018</v>
      </c>
      <c r="K5108" s="20">
        <v>8</v>
      </c>
      <c r="L5108" s="20">
        <v>32</v>
      </c>
    </row>
    <row r="5109" spans="1:12" x14ac:dyDescent="0.3">
      <c r="A5109" s="21">
        <v>43318</v>
      </c>
      <c r="B5109" s="20" t="s">
        <v>773</v>
      </c>
      <c r="C5109" s="20" t="s">
        <v>774</v>
      </c>
      <c r="D5109" s="20" t="s">
        <v>759</v>
      </c>
      <c r="E5109" s="20">
        <v>11880</v>
      </c>
      <c r="F5109" s="20" t="s">
        <v>1141</v>
      </c>
      <c r="G5109" s="20">
        <v>33</v>
      </c>
      <c r="H5109" s="20">
        <v>360</v>
      </c>
      <c r="I5109" s="20">
        <v>666.4</v>
      </c>
      <c r="J5109" s="20">
        <v>2018</v>
      </c>
      <c r="K5109" s="20">
        <v>8</v>
      </c>
      <c r="L5109" s="20">
        <v>32</v>
      </c>
    </row>
    <row r="5110" spans="1:12" x14ac:dyDescent="0.3">
      <c r="A5110" s="21">
        <v>43318</v>
      </c>
      <c r="B5110" s="20" t="s">
        <v>826</v>
      </c>
      <c r="C5110" s="20" t="s">
        <v>827</v>
      </c>
      <c r="D5110" s="20" t="s">
        <v>759</v>
      </c>
      <c r="E5110" s="20">
        <v>5400</v>
      </c>
      <c r="F5110" s="20" t="s">
        <v>909</v>
      </c>
      <c r="G5110" s="20">
        <v>15</v>
      </c>
      <c r="H5110" s="20">
        <v>360</v>
      </c>
      <c r="I5110" s="20">
        <v>352.61</v>
      </c>
      <c r="J5110" s="20">
        <v>2018</v>
      </c>
      <c r="K5110" s="20">
        <v>8</v>
      </c>
      <c r="L5110" s="20">
        <v>32</v>
      </c>
    </row>
    <row r="5111" spans="1:12" x14ac:dyDescent="0.3">
      <c r="A5111" s="21">
        <v>43316</v>
      </c>
      <c r="B5111" s="20" t="s">
        <v>757</v>
      </c>
      <c r="C5111" s="20" t="s">
        <v>758</v>
      </c>
      <c r="D5111" s="20" t="s">
        <v>759</v>
      </c>
      <c r="E5111" s="20">
        <v>15120</v>
      </c>
      <c r="F5111" s="20" t="s">
        <v>910</v>
      </c>
      <c r="G5111" s="20">
        <v>42</v>
      </c>
      <c r="H5111" s="20">
        <v>360</v>
      </c>
      <c r="I5111" s="20">
        <v>907.35</v>
      </c>
      <c r="J5111" s="20">
        <v>2018</v>
      </c>
      <c r="K5111" s="20">
        <v>8</v>
      </c>
      <c r="L5111" s="20">
        <v>31</v>
      </c>
    </row>
    <row r="5112" spans="1:12" x14ac:dyDescent="0.3">
      <c r="A5112" s="21">
        <v>43316</v>
      </c>
      <c r="B5112" s="20" t="s">
        <v>761</v>
      </c>
      <c r="C5112" s="20" t="s">
        <v>762</v>
      </c>
      <c r="D5112" s="20" t="s">
        <v>759</v>
      </c>
      <c r="E5112" s="20">
        <v>12240</v>
      </c>
      <c r="F5112" s="20" t="s">
        <v>911</v>
      </c>
      <c r="G5112" s="20">
        <v>34</v>
      </c>
      <c r="H5112" s="20">
        <v>360</v>
      </c>
      <c r="I5112" s="20">
        <v>751.2</v>
      </c>
      <c r="J5112" s="20">
        <v>2018</v>
      </c>
      <c r="K5112" s="20">
        <v>8</v>
      </c>
      <c r="L5112" s="20">
        <v>31</v>
      </c>
    </row>
    <row r="5113" spans="1:12" x14ac:dyDescent="0.3">
      <c r="A5113" s="21">
        <v>43316</v>
      </c>
      <c r="B5113" s="20" t="s">
        <v>767</v>
      </c>
      <c r="C5113" s="20" t="s">
        <v>768</v>
      </c>
      <c r="D5113" s="20" t="s">
        <v>759</v>
      </c>
      <c r="E5113" s="20">
        <v>10440</v>
      </c>
      <c r="F5113" s="20" t="s">
        <v>913</v>
      </c>
      <c r="G5113" s="20">
        <v>29</v>
      </c>
      <c r="H5113" s="20">
        <v>360</v>
      </c>
      <c r="I5113" s="20">
        <v>690.35</v>
      </c>
      <c r="J5113" s="20">
        <v>2018</v>
      </c>
      <c r="K5113" s="20">
        <v>8</v>
      </c>
      <c r="L5113" s="20">
        <v>31</v>
      </c>
    </row>
    <row r="5114" spans="1:12" x14ac:dyDescent="0.3">
      <c r="A5114" s="21">
        <v>43316</v>
      </c>
      <c r="B5114" s="20" t="s">
        <v>770</v>
      </c>
      <c r="C5114" s="20" t="s">
        <v>771</v>
      </c>
      <c r="D5114" s="20" t="s">
        <v>759</v>
      </c>
      <c r="E5114" s="20">
        <v>8640</v>
      </c>
      <c r="F5114" s="20" t="s">
        <v>914</v>
      </c>
      <c r="G5114" s="20">
        <v>24</v>
      </c>
      <c r="H5114" s="20">
        <v>360</v>
      </c>
      <c r="I5114" s="20">
        <v>552.87</v>
      </c>
      <c r="J5114" s="20">
        <v>2018</v>
      </c>
      <c r="K5114" s="20">
        <v>8</v>
      </c>
      <c r="L5114" s="20">
        <v>31</v>
      </c>
    </row>
    <row r="5115" spans="1:12" x14ac:dyDescent="0.3">
      <c r="A5115" s="21">
        <v>43316</v>
      </c>
      <c r="B5115" s="20" t="s">
        <v>773</v>
      </c>
      <c r="C5115" s="20" t="s">
        <v>774</v>
      </c>
      <c r="D5115" s="20" t="s">
        <v>759</v>
      </c>
      <c r="E5115" s="20">
        <v>14400</v>
      </c>
      <c r="F5115" s="20" t="s">
        <v>1141</v>
      </c>
      <c r="G5115" s="20">
        <v>40</v>
      </c>
      <c r="H5115" s="20">
        <v>360</v>
      </c>
      <c r="I5115" s="20">
        <v>799.85</v>
      </c>
      <c r="J5115" s="20">
        <v>2018</v>
      </c>
      <c r="K5115" s="20">
        <v>8</v>
      </c>
      <c r="L5115" s="20">
        <v>31</v>
      </c>
    </row>
    <row r="5116" spans="1:12" x14ac:dyDescent="0.3">
      <c r="A5116" s="21">
        <v>43316</v>
      </c>
      <c r="B5116" s="20" t="s">
        <v>757</v>
      </c>
      <c r="C5116" s="20" t="s">
        <v>758</v>
      </c>
      <c r="D5116" s="20" t="s">
        <v>759</v>
      </c>
      <c r="E5116" s="20">
        <v>13680</v>
      </c>
      <c r="F5116" s="20" t="s">
        <v>910</v>
      </c>
      <c r="G5116" s="20">
        <v>38</v>
      </c>
      <c r="H5116" s="20">
        <v>360</v>
      </c>
      <c r="I5116" s="20">
        <v>820.1</v>
      </c>
      <c r="J5116" s="20">
        <v>2018</v>
      </c>
      <c r="K5116" s="20">
        <v>8</v>
      </c>
      <c r="L5116" s="20">
        <v>31</v>
      </c>
    </row>
    <row r="5117" spans="1:12" x14ac:dyDescent="0.3">
      <c r="A5117" s="21">
        <v>43316</v>
      </c>
      <c r="B5117" s="20" t="s">
        <v>761</v>
      </c>
      <c r="C5117" s="20" t="s">
        <v>762</v>
      </c>
      <c r="D5117" s="20" t="s">
        <v>759</v>
      </c>
      <c r="E5117" s="20">
        <v>12960</v>
      </c>
      <c r="F5117" s="20" t="s">
        <v>911</v>
      </c>
      <c r="G5117" s="20">
        <v>36</v>
      </c>
      <c r="H5117" s="20">
        <v>360</v>
      </c>
      <c r="I5117" s="20">
        <v>799.4</v>
      </c>
      <c r="J5117" s="20">
        <v>2018</v>
      </c>
      <c r="K5117" s="20">
        <v>8</v>
      </c>
      <c r="L5117" s="20">
        <v>31</v>
      </c>
    </row>
    <row r="5118" spans="1:12" x14ac:dyDescent="0.3">
      <c r="A5118" s="21">
        <v>43316</v>
      </c>
      <c r="B5118" s="20" t="s">
        <v>767</v>
      </c>
      <c r="C5118" s="20" t="s">
        <v>768</v>
      </c>
      <c r="D5118" s="20" t="s">
        <v>759</v>
      </c>
      <c r="E5118" s="20">
        <v>10080</v>
      </c>
      <c r="F5118" s="20" t="s">
        <v>913</v>
      </c>
      <c r="G5118" s="20">
        <v>28</v>
      </c>
      <c r="H5118" s="20">
        <v>360</v>
      </c>
      <c r="I5118" s="20">
        <v>672</v>
      </c>
      <c r="J5118" s="20">
        <v>2018</v>
      </c>
      <c r="K5118" s="20">
        <v>8</v>
      </c>
      <c r="L5118" s="20">
        <v>31</v>
      </c>
    </row>
    <row r="5119" spans="1:12" x14ac:dyDescent="0.3">
      <c r="A5119" s="21">
        <v>43316</v>
      </c>
      <c r="B5119" s="20" t="s">
        <v>770</v>
      </c>
      <c r="C5119" s="20" t="s">
        <v>771</v>
      </c>
      <c r="D5119" s="20" t="s">
        <v>759</v>
      </c>
      <c r="E5119" s="20">
        <v>8640</v>
      </c>
      <c r="F5119" s="20" t="s">
        <v>914</v>
      </c>
      <c r="G5119" s="20">
        <v>24</v>
      </c>
      <c r="H5119" s="20">
        <v>360</v>
      </c>
      <c r="I5119" s="20">
        <v>551.20000000000005</v>
      </c>
      <c r="J5119" s="20">
        <v>2018</v>
      </c>
      <c r="K5119" s="20">
        <v>8</v>
      </c>
      <c r="L5119" s="20">
        <v>31</v>
      </c>
    </row>
    <row r="5120" spans="1:12" x14ac:dyDescent="0.3">
      <c r="A5120" s="21">
        <v>43316</v>
      </c>
      <c r="B5120" s="20" t="s">
        <v>773</v>
      </c>
      <c r="C5120" s="20" t="s">
        <v>774</v>
      </c>
      <c r="D5120" s="20" t="s">
        <v>759</v>
      </c>
      <c r="E5120" s="20">
        <v>15120</v>
      </c>
      <c r="F5120" s="20" t="s">
        <v>1141</v>
      </c>
      <c r="G5120" s="20">
        <v>42</v>
      </c>
      <c r="H5120" s="20">
        <v>360</v>
      </c>
      <c r="I5120" s="20">
        <v>847.6</v>
      </c>
      <c r="J5120" s="20">
        <v>2018</v>
      </c>
      <c r="K5120" s="20">
        <v>8</v>
      </c>
      <c r="L5120" s="20">
        <v>31</v>
      </c>
    </row>
    <row r="5121" spans="1:12" x14ac:dyDescent="0.3">
      <c r="A5121" s="21">
        <v>43316</v>
      </c>
      <c r="B5121" s="20" t="s">
        <v>757</v>
      </c>
      <c r="C5121" s="20" t="s">
        <v>758</v>
      </c>
      <c r="D5121" s="20" t="s">
        <v>759</v>
      </c>
      <c r="E5121" s="20">
        <v>14040</v>
      </c>
      <c r="F5121" s="20" t="s">
        <v>910</v>
      </c>
      <c r="G5121" s="20">
        <v>39</v>
      </c>
      <c r="H5121" s="20">
        <v>360</v>
      </c>
      <c r="I5121" s="20">
        <v>846.65</v>
      </c>
      <c r="J5121" s="20">
        <v>2018</v>
      </c>
      <c r="K5121" s="20">
        <v>8</v>
      </c>
      <c r="L5121" s="20">
        <v>31</v>
      </c>
    </row>
    <row r="5122" spans="1:12" x14ac:dyDescent="0.3">
      <c r="A5122" s="21">
        <v>43316</v>
      </c>
      <c r="B5122" s="20" t="s">
        <v>761</v>
      </c>
      <c r="C5122" s="20" t="s">
        <v>762</v>
      </c>
      <c r="D5122" s="20" t="s">
        <v>759</v>
      </c>
      <c r="E5122" s="20">
        <v>11520</v>
      </c>
      <c r="F5122" s="20" t="s">
        <v>911</v>
      </c>
      <c r="G5122" s="20">
        <v>32</v>
      </c>
      <c r="H5122" s="20">
        <v>360</v>
      </c>
      <c r="I5122" s="20">
        <v>715.95</v>
      </c>
      <c r="J5122" s="20">
        <v>2018</v>
      </c>
      <c r="K5122" s="20">
        <v>8</v>
      </c>
      <c r="L5122" s="20">
        <v>31</v>
      </c>
    </row>
    <row r="5123" spans="1:12" x14ac:dyDescent="0.3">
      <c r="A5123" s="21">
        <v>43316</v>
      </c>
      <c r="B5123" s="20" t="s">
        <v>767</v>
      </c>
      <c r="C5123" s="20" t="s">
        <v>768</v>
      </c>
      <c r="D5123" s="20" t="s">
        <v>759</v>
      </c>
      <c r="E5123" s="20">
        <v>9720</v>
      </c>
      <c r="F5123" s="20" t="s">
        <v>913</v>
      </c>
      <c r="G5123" s="20">
        <v>27</v>
      </c>
      <c r="H5123" s="20">
        <v>360</v>
      </c>
      <c r="I5123" s="20">
        <v>647.75</v>
      </c>
      <c r="J5123" s="20">
        <v>2018</v>
      </c>
      <c r="K5123" s="20">
        <v>8</v>
      </c>
      <c r="L5123" s="20">
        <v>31</v>
      </c>
    </row>
    <row r="5124" spans="1:12" x14ac:dyDescent="0.3">
      <c r="A5124" s="21">
        <v>43316</v>
      </c>
      <c r="B5124" s="20" t="s">
        <v>770</v>
      </c>
      <c r="C5124" s="20" t="s">
        <v>771</v>
      </c>
      <c r="D5124" s="20" t="s">
        <v>759</v>
      </c>
      <c r="E5124" s="20">
        <v>10080</v>
      </c>
      <c r="F5124" s="20" t="s">
        <v>914</v>
      </c>
      <c r="G5124" s="20">
        <v>28</v>
      </c>
      <c r="H5124" s="20">
        <v>360</v>
      </c>
      <c r="I5124" s="20">
        <v>647.54999999999995</v>
      </c>
      <c r="J5124" s="20">
        <v>2018</v>
      </c>
      <c r="K5124" s="20">
        <v>8</v>
      </c>
      <c r="L5124" s="20">
        <v>31</v>
      </c>
    </row>
    <row r="5125" spans="1:12" x14ac:dyDescent="0.3">
      <c r="A5125" s="21">
        <v>43316</v>
      </c>
      <c r="B5125" s="20" t="s">
        <v>773</v>
      </c>
      <c r="C5125" s="20" t="s">
        <v>774</v>
      </c>
      <c r="D5125" s="20" t="s">
        <v>759</v>
      </c>
      <c r="E5125" s="20">
        <v>14760</v>
      </c>
      <c r="F5125" s="20" t="s">
        <v>1141</v>
      </c>
      <c r="G5125" s="20">
        <v>41</v>
      </c>
      <c r="H5125" s="20">
        <v>360</v>
      </c>
      <c r="I5125" s="20">
        <v>828.4</v>
      </c>
      <c r="J5125" s="20">
        <v>2018</v>
      </c>
      <c r="K5125" s="20">
        <v>8</v>
      </c>
      <c r="L5125" s="20">
        <v>31</v>
      </c>
    </row>
    <row r="5126" spans="1:12" x14ac:dyDescent="0.3">
      <c r="A5126" s="21">
        <v>43313</v>
      </c>
      <c r="B5126" s="20" t="s">
        <v>826</v>
      </c>
      <c r="C5126" s="20" t="s">
        <v>827</v>
      </c>
      <c r="D5126" s="20" t="s">
        <v>759</v>
      </c>
      <c r="E5126" s="20">
        <v>1440</v>
      </c>
      <c r="F5126" s="20" t="s">
        <v>909</v>
      </c>
      <c r="G5126" s="20">
        <v>4</v>
      </c>
      <c r="H5126" s="20">
        <v>360</v>
      </c>
      <c r="I5126" s="20">
        <v>99.47</v>
      </c>
      <c r="J5126" s="20">
        <v>2018</v>
      </c>
      <c r="K5126" s="20">
        <v>8</v>
      </c>
      <c r="L5126" s="20">
        <v>31</v>
      </c>
    </row>
    <row r="5127" spans="1:12" x14ac:dyDescent="0.3">
      <c r="A5127" s="21">
        <v>43313</v>
      </c>
      <c r="B5127" s="20" t="s">
        <v>757</v>
      </c>
      <c r="C5127" s="20" t="s">
        <v>758</v>
      </c>
      <c r="D5127" s="20" t="s">
        <v>759</v>
      </c>
      <c r="E5127" s="20">
        <v>14400</v>
      </c>
      <c r="F5127" s="20" t="s">
        <v>910</v>
      </c>
      <c r="G5127" s="20">
        <v>40</v>
      </c>
      <c r="H5127" s="20">
        <v>360</v>
      </c>
      <c r="I5127" s="20">
        <v>868.25</v>
      </c>
      <c r="J5127" s="20">
        <v>2018</v>
      </c>
      <c r="K5127" s="20">
        <v>8</v>
      </c>
      <c r="L5127" s="20">
        <v>31</v>
      </c>
    </row>
    <row r="5128" spans="1:12" x14ac:dyDescent="0.3">
      <c r="A5128" s="21">
        <v>43313</v>
      </c>
      <c r="B5128" s="20" t="s">
        <v>761</v>
      </c>
      <c r="C5128" s="20" t="s">
        <v>762</v>
      </c>
      <c r="D5128" s="20" t="s">
        <v>759</v>
      </c>
      <c r="E5128" s="20">
        <v>12240</v>
      </c>
      <c r="F5128" s="20" t="s">
        <v>911</v>
      </c>
      <c r="G5128" s="20">
        <v>34</v>
      </c>
      <c r="H5128" s="20">
        <v>360</v>
      </c>
      <c r="I5128" s="20">
        <v>759.35</v>
      </c>
      <c r="J5128" s="20">
        <v>2018</v>
      </c>
      <c r="K5128" s="20">
        <v>8</v>
      </c>
      <c r="L5128" s="20">
        <v>31</v>
      </c>
    </row>
    <row r="5129" spans="1:12" x14ac:dyDescent="0.3">
      <c r="A5129" s="21">
        <v>43313</v>
      </c>
      <c r="B5129" s="20" t="s">
        <v>767</v>
      </c>
      <c r="C5129" s="20" t="s">
        <v>768</v>
      </c>
      <c r="D5129" s="20" t="s">
        <v>759</v>
      </c>
      <c r="E5129" s="20">
        <v>9720</v>
      </c>
      <c r="F5129" s="20" t="s">
        <v>913</v>
      </c>
      <c r="G5129" s="20">
        <v>27</v>
      </c>
      <c r="H5129" s="20">
        <v>360</v>
      </c>
      <c r="I5129" s="20">
        <v>648.5</v>
      </c>
      <c r="J5129" s="20">
        <v>2018</v>
      </c>
      <c r="K5129" s="20">
        <v>8</v>
      </c>
      <c r="L5129" s="20">
        <v>31</v>
      </c>
    </row>
    <row r="5130" spans="1:12" x14ac:dyDescent="0.3">
      <c r="A5130" s="21">
        <v>43313</v>
      </c>
      <c r="B5130" s="20" t="s">
        <v>770</v>
      </c>
      <c r="C5130" s="20" t="s">
        <v>771</v>
      </c>
      <c r="D5130" s="20" t="s">
        <v>759</v>
      </c>
      <c r="E5130" s="20">
        <v>9720</v>
      </c>
      <c r="F5130" s="20" t="s">
        <v>914</v>
      </c>
      <c r="G5130" s="20">
        <v>27</v>
      </c>
      <c r="H5130" s="20">
        <v>360</v>
      </c>
      <c r="I5130" s="20">
        <v>627.9</v>
      </c>
      <c r="J5130" s="20">
        <v>2018</v>
      </c>
      <c r="K5130" s="20">
        <v>8</v>
      </c>
      <c r="L5130" s="20">
        <v>31</v>
      </c>
    </row>
    <row r="5131" spans="1:12" x14ac:dyDescent="0.3">
      <c r="A5131" s="21">
        <v>43313</v>
      </c>
      <c r="B5131" s="20" t="s">
        <v>773</v>
      </c>
      <c r="C5131" s="20" t="s">
        <v>774</v>
      </c>
      <c r="D5131" s="20" t="s">
        <v>759</v>
      </c>
      <c r="E5131" s="20">
        <v>14400</v>
      </c>
      <c r="F5131" s="20" t="s">
        <v>1141</v>
      </c>
      <c r="G5131" s="20">
        <v>40</v>
      </c>
      <c r="H5131" s="20">
        <v>360</v>
      </c>
      <c r="I5131" s="20">
        <v>808.65</v>
      </c>
      <c r="J5131" s="20">
        <v>2018</v>
      </c>
      <c r="K5131" s="20">
        <v>8</v>
      </c>
      <c r="L5131" s="20">
        <v>31</v>
      </c>
    </row>
    <row r="5132" spans="1:12" x14ac:dyDescent="0.3">
      <c r="A5132" s="21">
        <v>43313</v>
      </c>
      <c r="B5132" s="20" t="s">
        <v>757</v>
      </c>
      <c r="C5132" s="20" t="s">
        <v>758</v>
      </c>
      <c r="D5132" s="20" t="s">
        <v>759</v>
      </c>
      <c r="E5132" s="20">
        <v>14040</v>
      </c>
      <c r="F5132" s="20" t="s">
        <v>910</v>
      </c>
      <c r="G5132" s="20">
        <v>39</v>
      </c>
      <c r="H5132" s="20">
        <v>360</v>
      </c>
      <c r="I5132" s="20">
        <v>848.7</v>
      </c>
      <c r="J5132" s="20">
        <v>2018</v>
      </c>
      <c r="K5132" s="20">
        <v>8</v>
      </c>
      <c r="L5132" s="20">
        <v>31</v>
      </c>
    </row>
    <row r="5133" spans="1:12" x14ac:dyDescent="0.3">
      <c r="A5133" s="21">
        <v>43313</v>
      </c>
      <c r="B5133" s="20" t="s">
        <v>761</v>
      </c>
      <c r="C5133" s="20" t="s">
        <v>762</v>
      </c>
      <c r="D5133" s="20" t="s">
        <v>759</v>
      </c>
      <c r="E5133" s="20">
        <v>12240</v>
      </c>
      <c r="F5133" s="20" t="s">
        <v>911</v>
      </c>
      <c r="G5133" s="20">
        <v>34</v>
      </c>
      <c r="H5133" s="20">
        <v>360</v>
      </c>
      <c r="I5133" s="20">
        <v>756.95</v>
      </c>
      <c r="J5133" s="20">
        <v>2018</v>
      </c>
      <c r="K5133" s="20">
        <v>8</v>
      </c>
      <c r="L5133" s="20">
        <v>31</v>
      </c>
    </row>
    <row r="5134" spans="1:12" x14ac:dyDescent="0.3">
      <c r="A5134" s="21">
        <v>43313</v>
      </c>
      <c r="B5134" s="20" t="s">
        <v>767</v>
      </c>
      <c r="C5134" s="20" t="s">
        <v>768</v>
      </c>
      <c r="D5134" s="20" t="s">
        <v>759</v>
      </c>
      <c r="E5134" s="20">
        <v>10080</v>
      </c>
      <c r="F5134" s="20" t="s">
        <v>913</v>
      </c>
      <c r="G5134" s="20">
        <v>28</v>
      </c>
      <c r="H5134" s="20">
        <v>360</v>
      </c>
      <c r="I5134" s="20">
        <v>665.7</v>
      </c>
      <c r="J5134" s="20">
        <v>2018</v>
      </c>
      <c r="K5134" s="20">
        <v>8</v>
      </c>
      <c r="L5134" s="20">
        <v>31</v>
      </c>
    </row>
    <row r="5135" spans="1:12" x14ac:dyDescent="0.3">
      <c r="A5135" s="21">
        <v>43313</v>
      </c>
      <c r="B5135" s="20" t="s">
        <v>770</v>
      </c>
      <c r="C5135" s="20" t="s">
        <v>771</v>
      </c>
      <c r="D5135" s="20" t="s">
        <v>759</v>
      </c>
      <c r="E5135" s="20">
        <v>9720</v>
      </c>
      <c r="F5135" s="20" t="s">
        <v>914</v>
      </c>
      <c r="G5135" s="20">
        <v>27</v>
      </c>
      <c r="H5135" s="20">
        <v>360</v>
      </c>
      <c r="I5135" s="20">
        <v>619.04999999999995</v>
      </c>
      <c r="J5135" s="20">
        <v>2018</v>
      </c>
      <c r="K5135" s="20">
        <v>8</v>
      </c>
      <c r="L5135" s="20">
        <v>31</v>
      </c>
    </row>
    <row r="5136" spans="1:12" x14ac:dyDescent="0.3">
      <c r="A5136" s="21">
        <v>43313</v>
      </c>
      <c r="B5136" s="20" t="s">
        <v>773</v>
      </c>
      <c r="C5136" s="20" t="s">
        <v>774</v>
      </c>
      <c r="D5136" s="20" t="s">
        <v>759</v>
      </c>
      <c r="E5136" s="20">
        <v>14400</v>
      </c>
      <c r="F5136" s="20" t="s">
        <v>1141</v>
      </c>
      <c r="G5136" s="20">
        <v>40</v>
      </c>
      <c r="H5136" s="20">
        <v>360</v>
      </c>
      <c r="I5136" s="20">
        <v>809.4</v>
      </c>
      <c r="J5136" s="20">
        <v>2018</v>
      </c>
      <c r="K5136" s="20">
        <v>8</v>
      </c>
      <c r="L5136" s="20">
        <v>31</v>
      </c>
    </row>
    <row r="5137" spans="1:12" x14ac:dyDescent="0.3">
      <c r="A5137" s="21">
        <v>43313</v>
      </c>
      <c r="B5137" s="20" t="s">
        <v>757</v>
      </c>
      <c r="C5137" s="20" t="s">
        <v>758</v>
      </c>
      <c r="D5137" s="20" t="s">
        <v>759</v>
      </c>
      <c r="E5137" s="20">
        <v>18000</v>
      </c>
      <c r="F5137" s="20" t="s">
        <v>910</v>
      </c>
      <c r="G5137" s="20">
        <v>50</v>
      </c>
      <c r="H5137" s="20">
        <v>360</v>
      </c>
      <c r="I5137" s="20">
        <v>1046.25</v>
      </c>
      <c r="J5137" s="20">
        <v>2018</v>
      </c>
      <c r="K5137" s="20">
        <v>8</v>
      </c>
      <c r="L5137" s="20">
        <v>31</v>
      </c>
    </row>
    <row r="5138" spans="1:12" x14ac:dyDescent="0.3">
      <c r="A5138" s="21">
        <v>43313</v>
      </c>
      <c r="B5138" s="20" t="s">
        <v>761</v>
      </c>
      <c r="C5138" s="20" t="s">
        <v>762</v>
      </c>
      <c r="D5138" s="20" t="s">
        <v>759</v>
      </c>
      <c r="E5138" s="20">
        <v>12960</v>
      </c>
      <c r="F5138" s="20" t="s">
        <v>911</v>
      </c>
      <c r="G5138" s="20">
        <v>36</v>
      </c>
      <c r="H5138" s="20">
        <v>360</v>
      </c>
      <c r="I5138" s="20">
        <v>811.2</v>
      </c>
      <c r="J5138" s="20">
        <v>2018</v>
      </c>
      <c r="K5138" s="20">
        <v>8</v>
      </c>
      <c r="L5138" s="20">
        <v>31</v>
      </c>
    </row>
    <row r="5139" spans="1:12" x14ac:dyDescent="0.3">
      <c r="A5139" s="21">
        <v>43313</v>
      </c>
      <c r="B5139" s="20" t="s">
        <v>767</v>
      </c>
      <c r="C5139" s="20" t="s">
        <v>768</v>
      </c>
      <c r="D5139" s="20" t="s">
        <v>759</v>
      </c>
      <c r="E5139" s="20">
        <v>11160</v>
      </c>
      <c r="F5139" s="20" t="s">
        <v>913</v>
      </c>
      <c r="G5139" s="20">
        <v>31</v>
      </c>
      <c r="H5139" s="20">
        <v>360</v>
      </c>
      <c r="I5139" s="20">
        <v>742.24</v>
      </c>
      <c r="J5139" s="20">
        <v>2018</v>
      </c>
      <c r="K5139" s="20">
        <v>8</v>
      </c>
      <c r="L5139" s="20">
        <v>31</v>
      </c>
    </row>
    <row r="5140" spans="1:12" x14ac:dyDescent="0.3">
      <c r="A5140" s="21">
        <v>43313</v>
      </c>
      <c r="B5140" s="20" t="s">
        <v>770</v>
      </c>
      <c r="C5140" s="20" t="s">
        <v>771</v>
      </c>
      <c r="D5140" s="20" t="s">
        <v>759</v>
      </c>
      <c r="E5140" s="20">
        <v>10080</v>
      </c>
      <c r="F5140" s="20" t="s">
        <v>914</v>
      </c>
      <c r="G5140" s="20">
        <v>28</v>
      </c>
      <c r="H5140" s="20">
        <v>360</v>
      </c>
      <c r="I5140" s="20">
        <v>647.5</v>
      </c>
      <c r="J5140" s="20">
        <v>2018</v>
      </c>
      <c r="K5140" s="20">
        <v>8</v>
      </c>
      <c r="L5140" s="20">
        <v>31</v>
      </c>
    </row>
    <row r="5141" spans="1:12" x14ac:dyDescent="0.3">
      <c r="A5141" s="21">
        <v>43313</v>
      </c>
      <c r="B5141" s="20" t="s">
        <v>773</v>
      </c>
      <c r="C5141" s="20" t="s">
        <v>774</v>
      </c>
      <c r="D5141" s="20" t="s">
        <v>759</v>
      </c>
      <c r="E5141" s="20">
        <v>18360</v>
      </c>
      <c r="F5141" s="20" t="s">
        <v>1141</v>
      </c>
      <c r="G5141" s="20">
        <v>51</v>
      </c>
      <c r="H5141" s="20">
        <v>360</v>
      </c>
      <c r="I5141" s="20">
        <v>1027.5</v>
      </c>
      <c r="J5141" s="20">
        <v>2018</v>
      </c>
      <c r="K5141" s="20">
        <v>8</v>
      </c>
      <c r="L5141" s="20">
        <v>31</v>
      </c>
    </row>
    <row r="5142" spans="1:12" x14ac:dyDescent="0.3">
      <c r="A5142" s="21">
        <v>43311</v>
      </c>
      <c r="B5142" s="20" t="s">
        <v>826</v>
      </c>
      <c r="C5142" s="20" t="s">
        <v>827</v>
      </c>
      <c r="D5142" s="20" t="s">
        <v>759</v>
      </c>
      <c r="E5142" s="20">
        <v>20880</v>
      </c>
      <c r="F5142" s="20" t="s">
        <v>915</v>
      </c>
      <c r="G5142" s="20">
        <v>58</v>
      </c>
      <c r="H5142" s="20">
        <v>360</v>
      </c>
      <c r="I5142" s="20">
        <v>1403.05</v>
      </c>
      <c r="J5142" s="20">
        <v>2018</v>
      </c>
      <c r="K5142" s="20">
        <v>7</v>
      </c>
      <c r="L5142" s="20">
        <v>31</v>
      </c>
    </row>
    <row r="5143" spans="1:12" x14ac:dyDescent="0.3">
      <c r="A5143" s="21">
        <v>43311</v>
      </c>
      <c r="B5143" s="20" t="s">
        <v>757</v>
      </c>
      <c r="C5143" s="20" t="s">
        <v>758</v>
      </c>
      <c r="D5143" s="20" t="s">
        <v>759</v>
      </c>
      <c r="E5143" s="20">
        <v>12240</v>
      </c>
      <c r="F5143" s="20" t="s">
        <v>916</v>
      </c>
      <c r="G5143" s="20">
        <v>34</v>
      </c>
      <c r="H5143" s="20">
        <v>360</v>
      </c>
      <c r="I5143" s="20">
        <v>721.7</v>
      </c>
      <c r="J5143" s="20">
        <v>2018</v>
      </c>
      <c r="K5143" s="20">
        <v>7</v>
      </c>
      <c r="L5143" s="20">
        <v>31</v>
      </c>
    </row>
    <row r="5144" spans="1:12" x14ac:dyDescent="0.3">
      <c r="A5144" s="21">
        <v>43311</v>
      </c>
      <c r="B5144" s="20" t="s">
        <v>761</v>
      </c>
      <c r="C5144" s="20" t="s">
        <v>762</v>
      </c>
      <c r="D5144" s="20" t="s">
        <v>759</v>
      </c>
      <c r="E5144" s="20">
        <v>11160</v>
      </c>
      <c r="F5144" s="20" t="s">
        <v>917</v>
      </c>
      <c r="G5144" s="20">
        <v>31</v>
      </c>
      <c r="H5144" s="20">
        <v>360</v>
      </c>
      <c r="I5144" s="20">
        <v>715.1</v>
      </c>
      <c r="J5144" s="20">
        <v>2018</v>
      </c>
      <c r="K5144" s="20">
        <v>7</v>
      </c>
      <c r="L5144" s="20">
        <v>31</v>
      </c>
    </row>
    <row r="5145" spans="1:12" x14ac:dyDescent="0.3">
      <c r="A5145" s="21">
        <v>43311</v>
      </c>
      <c r="B5145" s="20" t="s">
        <v>767</v>
      </c>
      <c r="C5145" s="20" t="s">
        <v>768</v>
      </c>
      <c r="D5145" s="20" t="s">
        <v>759</v>
      </c>
      <c r="E5145" s="20">
        <v>8640</v>
      </c>
      <c r="F5145" s="20" t="s">
        <v>919</v>
      </c>
      <c r="G5145" s="20">
        <v>24</v>
      </c>
      <c r="H5145" s="20">
        <v>360</v>
      </c>
      <c r="I5145" s="20">
        <v>575.25</v>
      </c>
      <c r="J5145" s="20">
        <v>2018</v>
      </c>
      <c r="K5145" s="20">
        <v>7</v>
      </c>
      <c r="L5145" s="20">
        <v>31</v>
      </c>
    </row>
    <row r="5146" spans="1:12" x14ac:dyDescent="0.3">
      <c r="A5146" s="21">
        <v>43311</v>
      </c>
      <c r="B5146" s="20" t="s">
        <v>770</v>
      </c>
      <c r="C5146" s="20" t="s">
        <v>771</v>
      </c>
      <c r="D5146" s="20" t="s">
        <v>759</v>
      </c>
      <c r="E5146" s="20">
        <v>7560</v>
      </c>
      <c r="F5146" s="20" t="s">
        <v>920</v>
      </c>
      <c r="G5146" s="20">
        <v>21</v>
      </c>
      <c r="H5146" s="20">
        <v>360</v>
      </c>
      <c r="I5146" s="20">
        <v>481.86</v>
      </c>
      <c r="J5146" s="20">
        <v>2018</v>
      </c>
      <c r="K5146" s="20">
        <v>7</v>
      </c>
      <c r="L5146" s="20">
        <v>31</v>
      </c>
    </row>
    <row r="5147" spans="1:12" x14ac:dyDescent="0.3">
      <c r="A5147" s="21">
        <v>43311</v>
      </c>
      <c r="B5147" s="20" t="s">
        <v>773</v>
      </c>
      <c r="C5147" s="20" t="s">
        <v>774</v>
      </c>
      <c r="D5147" s="20" t="s">
        <v>759</v>
      </c>
      <c r="E5147" s="20">
        <v>10080</v>
      </c>
      <c r="F5147" s="20" t="s">
        <v>890</v>
      </c>
      <c r="G5147" s="20">
        <v>28</v>
      </c>
      <c r="H5147" s="20">
        <v>360</v>
      </c>
      <c r="I5147" s="20">
        <v>562.29999999999995</v>
      </c>
      <c r="J5147" s="20">
        <v>2018</v>
      </c>
      <c r="K5147" s="20">
        <v>7</v>
      </c>
      <c r="L5147" s="20">
        <v>31</v>
      </c>
    </row>
    <row r="5148" spans="1:12" x14ac:dyDescent="0.3">
      <c r="A5148" s="21">
        <v>43311</v>
      </c>
      <c r="B5148" s="20" t="s">
        <v>757</v>
      </c>
      <c r="C5148" s="20" t="s">
        <v>758</v>
      </c>
      <c r="D5148" s="20" t="s">
        <v>759</v>
      </c>
      <c r="E5148" s="20">
        <v>14400</v>
      </c>
      <c r="F5148" s="20" t="s">
        <v>916</v>
      </c>
      <c r="G5148" s="20">
        <v>40</v>
      </c>
      <c r="H5148" s="20">
        <v>360</v>
      </c>
      <c r="I5148" s="20">
        <v>875.4</v>
      </c>
      <c r="J5148" s="20">
        <v>2018</v>
      </c>
      <c r="K5148" s="20">
        <v>7</v>
      </c>
      <c r="L5148" s="20">
        <v>31</v>
      </c>
    </row>
    <row r="5149" spans="1:12" x14ac:dyDescent="0.3">
      <c r="A5149" s="21">
        <v>43311</v>
      </c>
      <c r="B5149" s="20" t="s">
        <v>761</v>
      </c>
      <c r="C5149" s="20" t="s">
        <v>762</v>
      </c>
      <c r="D5149" s="20" t="s">
        <v>759</v>
      </c>
      <c r="E5149" s="20">
        <v>12960</v>
      </c>
      <c r="F5149" s="20" t="s">
        <v>917</v>
      </c>
      <c r="G5149" s="20">
        <v>36</v>
      </c>
      <c r="H5149" s="20">
        <v>360</v>
      </c>
      <c r="I5149" s="20">
        <v>805.15</v>
      </c>
      <c r="J5149" s="20">
        <v>2018</v>
      </c>
      <c r="K5149" s="20">
        <v>7</v>
      </c>
      <c r="L5149" s="20">
        <v>31</v>
      </c>
    </row>
    <row r="5150" spans="1:12" x14ac:dyDescent="0.3">
      <c r="A5150" s="21">
        <v>43311</v>
      </c>
      <c r="B5150" s="20" t="s">
        <v>764</v>
      </c>
      <c r="C5150" s="20" t="s">
        <v>765</v>
      </c>
      <c r="D5150" s="20" t="s">
        <v>759</v>
      </c>
      <c r="E5150" s="20">
        <v>1080</v>
      </c>
      <c r="F5150" s="20" t="s">
        <v>918</v>
      </c>
      <c r="G5150" s="20">
        <v>3</v>
      </c>
      <c r="H5150" s="20">
        <v>360</v>
      </c>
      <c r="I5150" s="20">
        <v>62.9</v>
      </c>
      <c r="J5150" s="20">
        <v>2018</v>
      </c>
      <c r="K5150" s="20">
        <v>7</v>
      </c>
      <c r="L5150" s="20">
        <v>31</v>
      </c>
    </row>
    <row r="5151" spans="1:12" x14ac:dyDescent="0.3">
      <c r="A5151" s="21">
        <v>43311</v>
      </c>
      <c r="B5151" s="20" t="s">
        <v>767</v>
      </c>
      <c r="C5151" s="20" t="s">
        <v>768</v>
      </c>
      <c r="D5151" s="20" t="s">
        <v>759</v>
      </c>
      <c r="E5151" s="20">
        <v>10440</v>
      </c>
      <c r="F5151" s="20" t="s">
        <v>919</v>
      </c>
      <c r="G5151" s="20">
        <v>29</v>
      </c>
      <c r="H5151" s="20">
        <v>360</v>
      </c>
      <c r="I5151" s="20">
        <v>699.8</v>
      </c>
      <c r="J5151" s="20">
        <v>2018</v>
      </c>
      <c r="K5151" s="20">
        <v>7</v>
      </c>
      <c r="L5151" s="20">
        <v>31</v>
      </c>
    </row>
    <row r="5152" spans="1:12" x14ac:dyDescent="0.3">
      <c r="A5152" s="21">
        <v>43311</v>
      </c>
      <c r="B5152" s="20" t="s">
        <v>770</v>
      </c>
      <c r="C5152" s="20" t="s">
        <v>771</v>
      </c>
      <c r="D5152" s="20" t="s">
        <v>759</v>
      </c>
      <c r="E5152" s="20">
        <v>9360</v>
      </c>
      <c r="F5152" s="20" t="s">
        <v>920</v>
      </c>
      <c r="G5152" s="20">
        <v>26</v>
      </c>
      <c r="H5152" s="20">
        <v>360</v>
      </c>
      <c r="I5152" s="20">
        <v>607.04</v>
      </c>
      <c r="J5152" s="20">
        <v>2018</v>
      </c>
      <c r="K5152" s="20">
        <v>7</v>
      </c>
      <c r="L5152" s="20">
        <v>31</v>
      </c>
    </row>
    <row r="5153" spans="1:12" x14ac:dyDescent="0.3">
      <c r="A5153" s="21">
        <v>43311</v>
      </c>
      <c r="B5153" s="20" t="s">
        <v>773</v>
      </c>
      <c r="C5153" s="20" t="s">
        <v>774</v>
      </c>
      <c r="D5153" s="20" t="s">
        <v>759</v>
      </c>
      <c r="E5153" s="20">
        <v>14400</v>
      </c>
      <c r="F5153" s="20" t="s">
        <v>890</v>
      </c>
      <c r="G5153" s="20">
        <v>40</v>
      </c>
      <c r="H5153" s="20">
        <v>360</v>
      </c>
      <c r="I5153" s="20">
        <v>799.35</v>
      </c>
      <c r="J5153" s="20">
        <v>2018</v>
      </c>
      <c r="K5153" s="20">
        <v>7</v>
      </c>
      <c r="L5153" s="20">
        <v>31</v>
      </c>
    </row>
    <row r="5154" spans="1:12" x14ac:dyDescent="0.3">
      <c r="A5154" s="21">
        <v>43311</v>
      </c>
      <c r="B5154" s="20" t="s">
        <v>757</v>
      </c>
      <c r="C5154" s="20" t="s">
        <v>758</v>
      </c>
      <c r="D5154" s="20" t="s">
        <v>759</v>
      </c>
      <c r="E5154" s="20">
        <v>14760</v>
      </c>
      <c r="F5154" s="20" t="s">
        <v>916</v>
      </c>
      <c r="G5154" s="20">
        <v>41</v>
      </c>
      <c r="H5154" s="20">
        <v>360</v>
      </c>
      <c r="I5154" s="20">
        <v>890.15</v>
      </c>
      <c r="J5154" s="20">
        <v>2018</v>
      </c>
      <c r="K5154" s="20">
        <v>7</v>
      </c>
      <c r="L5154" s="20">
        <v>31</v>
      </c>
    </row>
    <row r="5155" spans="1:12" x14ac:dyDescent="0.3">
      <c r="A5155" s="21">
        <v>43311</v>
      </c>
      <c r="B5155" s="20" t="s">
        <v>761</v>
      </c>
      <c r="C5155" s="20" t="s">
        <v>762</v>
      </c>
      <c r="D5155" s="20" t="s">
        <v>759</v>
      </c>
      <c r="E5155" s="20">
        <v>12600</v>
      </c>
      <c r="F5155" s="20" t="s">
        <v>917</v>
      </c>
      <c r="G5155" s="20">
        <v>35</v>
      </c>
      <c r="H5155" s="20">
        <v>360</v>
      </c>
      <c r="I5155" s="20">
        <v>781.9</v>
      </c>
      <c r="J5155" s="20">
        <v>2018</v>
      </c>
      <c r="K5155" s="20">
        <v>7</v>
      </c>
      <c r="L5155" s="20">
        <v>31</v>
      </c>
    </row>
    <row r="5156" spans="1:12" x14ac:dyDescent="0.3">
      <c r="A5156" s="21">
        <v>43311</v>
      </c>
      <c r="B5156" s="20" t="s">
        <v>764</v>
      </c>
      <c r="C5156" s="20" t="s">
        <v>765</v>
      </c>
      <c r="D5156" s="20" t="s">
        <v>759</v>
      </c>
      <c r="E5156" s="20">
        <v>2880</v>
      </c>
      <c r="F5156" s="20" t="s">
        <v>918</v>
      </c>
      <c r="G5156" s="20">
        <v>8</v>
      </c>
      <c r="H5156" s="20">
        <v>360</v>
      </c>
      <c r="I5156" s="20">
        <v>167.2</v>
      </c>
      <c r="J5156" s="20">
        <v>2018</v>
      </c>
      <c r="K5156" s="20">
        <v>7</v>
      </c>
      <c r="L5156" s="20">
        <v>31</v>
      </c>
    </row>
    <row r="5157" spans="1:12" x14ac:dyDescent="0.3">
      <c r="A5157" s="21">
        <v>43311</v>
      </c>
      <c r="B5157" s="20" t="s">
        <v>767</v>
      </c>
      <c r="C5157" s="20" t="s">
        <v>768</v>
      </c>
      <c r="D5157" s="20" t="s">
        <v>759</v>
      </c>
      <c r="E5157" s="20">
        <v>9360</v>
      </c>
      <c r="F5157" s="20" t="s">
        <v>919</v>
      </c>
      <c r="G5157" s="20">
        <v>26</v>
      </c>
      <c r="H5157" s="20">
        <v>360</v>
      </c>
      <c r="I5157" s="20">
        <v>628.46</v>
      </c>
      <c r="J5157" s="20">
        <v>2018</v>
      </c>
      <c r="K5157" s="20">
        <v>7</v>
      </c>
      <c r="L5157" s="20">
        <v>31</v>
      </c>
    </row>
    <row r="5158" spans="1:12" x14ac:dyDescent="0.3">
      <c r="A5158" s="21">
        <v>43311</v>
      </c>
      <c r="B5158" s="20" t="s">
        <v>770</v>
      </c>
      <c r="C5158" s="20" t="s">
        <v>771</v>
      </c>
      <c r="D5158" s="20" t="s">
        <v>759</v>
      </c>
      <c r="E5158" s="20">
        <v>9000</v>
      </c>
      <c r="F5158" s="20" t="s">
        <v>920</v>
      </c>
      <c r="G5158" s="20">
        <v>25</v>
      </c>
      <c r="H5158" s="20">
        <v>360</v>
      </c>
      <c r="I5158" s="20">
        <v>582.04999999999995</v>
      </c>
      <c r="J5158" s="20">
        <v>2018</v>
      </c>
      <c r="K5158" s="20">
        <v>7</v>
      </c>
      <c r="L5158" s="20">
        <v>31</v>
      </c>
    </row>
    <row r="5159" spans="1:12" x14ac:dyDescent="0.3">
      <c r="A5159" s="21">
        <v>43311</v>
      </c>
      <c r="B5159" s="20" t="s">
        <v>773</v>
      </c>
      <c r="C5159" s="20" t="s">
        <v>774</v>
      </c>
      <c r="D5159" s="20" t="s">
        <v>759</v>
      </c>
      <c r="E5159" s="20">
        <v>15120</v>
      </c>
      <c r="F5159" s="20" t="s">
        <v>890</v>
      </c>
      <c r="G5159" s="20">
        <v>42</v>
      </c>
      <c r="H5159" s="20">
        <v>360</v>
      </c>
      <c r="I5159" s="20">
        <v>842.65</v>
      </c>
      <c r="J5159" s="20">
        <v>2018</v>
      </c>
      <c r="K5159" s="20">
        <v>7</v>
      </c>
      <c r="L5159" s="20">
        <v>31</v>
      </c>
    </row>
    <row r="5160" spans="1:12" x14ac:dyDescent="0.3">
      <c r="A5160" s="21">
        <v>43308</v>
      </c>
      <c r="B5160" s="20" t="s">
        <v>826</v>
      </c>
      <c r="C5160" s="20" t="s">
        <v>827</v>
      </c>
      <c r="D5160" s="20" t="s">
        <v>759</v>
      </c>
      <c r="E5160" s="20">
        <v>3600</v>
      </c>
      <c r="F5160" s="20" t="s">
        <v>915</v>
      </c>
      <c r="G5160" s="20">
        <v>10</v>
      </c>
      <c r="H5160" s="20">
        <v>360</v>
      </c>
      <c r="I5160" s="20">
        <v>244.7</v>
      </c>
      <c r="J5160" s="20">
        <v>2018</v>
      </c>
      <c r="K5160" s="20">
        <v>7</v>
      </c>
      <c r="L5160" s="20">
        <v>30</v>
      </c>
    </row>
    <row r="5161" spans="1:12" x14ac:dyDescent="0.3">
      <c r="A5161" s="21">
        <v>43307</v>
      </c>
      <c r="B5161" s="20" t="s">
        <v>757</v>
      </c>
      <c r="C5161" s="20" t="s">
        <v>758</v>
      </c>
      <c r="D5161" s="20" t="s">
        <v>759</v>
      </c>
      <c r="E5161" s="20">
        <v>14760</v>
      </c>
      <c r="F5161" s="20" t="s">
        <v>916</v>
      </c>
      <c r="G5161" s="20">
        <v>41</v>
      </c>
      <c r="H5161" s="20">
        <v>360</v>
      </c>
      <c r="I5161" s="20">
        <v>903.6</v>
      </c>
      <c r="J5161" s="20">
        <v>2018</v>
      </c>
      <c r="K5161" s="20">
        <v>7</v>
      </c>
      <c r="L5161" s="20">
        <v>30</v>
      </c>
    </row>
    <row r="5162" spans="1:12" x14ac:dyDescent="0.3">
      <c r="A5162" s="21">
        <v>43307</v>
      </c>
      <c r="B5162" s="20" t="s">
        <v>761</v>
      </c>
      <c r="C5162" s="20" t="s">
        <v>762</v>
      </c>
      <c r="D5162" s="20" t="s">
        <v>759</v>
      </c>
      <c r="E5162" s="20">
        <v>12600</v>
      </c>
      <c r="F5162" s="20" t="s">
        <v>917</v>
      </c>
      <c r="G5162" s="20">
        <v>35</v>
      </c>
      <c r="H5162" s="20">
        <v>360</v>
      </c>
      <c r="I5162" s="20">
        <v>784.9</v>
      </c>
      <c r="J5162" s="20">
        <v>2018</v>
      </c>
      <c r="K5162" s="20">
        <v>7</v>
      </c>
      <c r="L5162" s="20">
        <v>30</v>
      </c>
    </row>
    <row r="5163" spans="1:12" x14ac:dyDescent="0.3">
      <c r="A5163" s="21">
        <v>43307</v>
      </c>
      <c r="B5163" s="20" t="s">
        <v>764</v>
      </c>
      <c r="C5163" s="20" t="s">
        <v>765</v>
      </c>
      <c r="D5163" s="20" t="s">
        <v>759</v>
      </c>
      <c r="E5163" s="20">
        <v>5040</v>
      </c>
      <c r="F5163" s="20" t="s">
        <v>918</v>
      </c>
      <c r="G5163" s="20">
        <v>14</v>
      </c>
      <c r="H5163" s="20">
        <v>360</v>
      </c>
      <c r="I5163" s="20">
        <v>296.60000000000002</v>
      </c>
      <c r="J5163" s="20">
        <v>2018</v>
      </c>
      <c r="K5163" s="20">
        <v>7</v>
      </c>
      <c r="L5163" s="20">
        <v>30</v>
      </c>
    </row>
    <row r="5164" spans="1:12" x14ac:dyDescent="0.3">
      <c r="A5164" s="21">
        <v>43307</v>
      </c>
      <c r="B5164" s="20" t="s">
        <v>767</v>
      </c>
      <c r="C5164" s="20" t="s">
        <v>768</v>
      </c>
      <c r="D5164" s="20" t="s">
        <v>759</v>
      </c>
      <c r="E5164" s="20">
        <v>10080</v>
      </c>
      <c r="F5164" s="20" t="s">
        <v>919</v>
      </c>
      <c r="G5164" s="20">
        <v>28</v>
      </c>
      <c r="H5164" s="20">
        <v>360</v>
      </c>
      <c r="I5164" s="20">
        <v>681.4</v>
      </c>
      <c r="J5164" s="20">
        <v>2018</v>
      </c>
      <c r="K5164" s="20">
        <v>7</v>
      </c>
      <c r="L5164" s="20">
        <v>30</v>
      </c>
    </row>
    <row r="5165" spans="1:12" x14ac:dyDescent="0.3">
      <c r="A5165" s="21">
        <v>43307</v>
      </c>
      <c r="B5165" s="20" t="s">
        <v>770</v>
      </c>
      <c r="C5165" s="20" t="s">
        <v>771</v>
      </c>
      <c r="D5165" s="20" t="s">
        <v>759</v>
      </c>
      <c r="E5165" s="20">
        <v>10080</v>
      </c>
      <c r="F5165" s="20" t="s">
        <v>920</v>
      </c>
      <c r="G5165" s="20">
        <v>28</v>
      </c>
      <c r="H5165" s="20">
        <v>360</v>
      </c>
      <c r="I5165" s="20">
        <v>651.9</v>
      </c>
      <c r="J5165" s="20">
        <v>2018</v>
      </c>
      <c r="K5165" s="20">
        <v>7</v>
      </c>
      <c r="L5165" s="20">
        <v>30</v>
      </c>
    </row>
    <row r="5166" spans="1:12" x14ac:dyDescent="0.3">
      <c r="A5166" s="21">
        <v>43307</v>
      </c>
      <c r="B5166" s="20" t="s">
        <v>773</v>
      </c>
      <c r="C5166" s="20" t="s">
        <v>774</v>
      </c>
      <c r="D5166" s="20" t="s">
        <v>759</v>
      </c>
      <c r="E5166" s="20">
        <v>14400</v>
      </c>
      <c r="F5166" s="20" t="s">
        <v>890</v>
      </c>
      <c r="G5166" s="20">
        <v>40</v>
      </c>
      <c r="H5166" s="20">
        <v>360</v>
      </c>
      <c r="I5166" s="20">
        <v>797.3</v>
      </c>
      <c r="J5166" s="20">
        <v>2018</v>
      </c>
      <c r="K5166" s="20">
        <v>7</v>
      </c>
      <c r="L5166" s="20">
        <v>30</v>
      </c>
    </row>
    <row r="5167" spans="1:12" x14ac:dyDescent="0.3">
      <c r="A5167" s="21">
        <v>43307</v>
      </c>
      <c r="B5167" s="20" t="s">
        <v>757</v>
      </c>
      <c r="C5167" s="20" t="s">
        <v>758</v>
      </c>
      <c r="D5167" s="20" t="s">
        <v>759</v>
      </c>
      <c r="E5167" s="20">
        <v>13680</v>
      </c>
      <c r="F5167" s="20" t="s">
        <v>916</v>
      </c>
      <c r="G5167" s="20">
        <v>38</v>
      </c>
      <c r="H5167" s="20">
        <v>360</v>
      </c>
      <c r="I5167" s="20">
        <v>837.5</v>
      </c>
      <c r="J5167" s="20">
        <v>2018</v>
      </c>
      <c r="K5167" s="20">
        <v>7</v>
      </c>
      <c r="L5167" s="20">
        <v>30</v>
      </c>
    </row>
    <row r="5168" spans="1:12" x14ac:dyDescent="0.3">
      <c r="A5168" s="21">
        <v>43307</v>
      </c>
      <c r="B5168" s="20" t="s">
        <v>761</v>
      </c>
      <c r="C5168" s="20" t="s">
        <v>762</v>
      </c>
      <c r="D5168" s="20" t="s">
        <v>759</v>
      </c>
      <c r="E5168" s="20">
        <v>13320</v>
      </c>
      <c r="F5168" s="20" t="s">
        <v>917</v>
      </c>
      <c r="G5168" s="20">
        <v>37</v>
      </c>
      <c r="H5168" s="20">
        <v>360</v>
      </c>
      <c r="I5168" s="20">
        <v>842.45</v>
      </c>
      <c r="J5168" s="20">
        <v>2018</v>
      </c>
      <c r="K5168" s="20">
        <v>7</v>
      </c>
      <c r="L5168" s="20">
        <v>30</v>
      </c>
    </row>
    <row r="5169" spans="1:12" x14ac:dyDescent="0.3">
      <c r="A5169" s="21">
        <v>43307</v>
      </c>
      <c r="B5169" s="20" t="s">
        <v>764</v>
      </c>
      <c r="C5169" s="20" t="s">
        <v>765</v>
      </c>
      <c r="D5169" s="20" t="s">
        <v>759</v>
      </c>
      <c r="E5169" s="20">
        <v>5040</v>
      </c>
      <c r="F5169" s="20" t="s">
        <v>918</v>
      </c>
      <c r="G5169" s="20">
        <v>14</v>
      </c>
      <c r="H5169" s="20">
        <v>360</v>
      </c>
      <c r="I5169" s="20">
        <v>301.85000000000002</v>
      </c>
      <c r="J5169" s="20">
        <v>2018</v>
      </c>
      <c r="K5169" s="20">
        <v>7</v>
      </c>
      <c r="L5169" s="20">
        <v>30</v>
      </c>
    </row>
    <row r="5170" spans="1:12" x14ac:dyDescent="0.3">
      <c r="A5170" s="21">
        <v>43307</v>
      </c>
      <c r="B5170" s="20" t="s">
        <v>767</v>
      </c>
      <c r="C5170" s="20" t="s">
        <v>768</v>
      </c>
      <c r="D5170" s="20" t="s">
        <v>759</v>
      </c>
      <c r="E5170" s="20">
        <v>9720</v>
      </c>
      <c r="F5170" s="20" t="s">
        <v>919</v>
      </c>
      <c r="G5170" s="20">
        <v>27</v>
      </c>
      <c r="H5170" s="20">
        <v>360</v>
      </c>
      <c r="I5170" s="20">
        <v>626.84</v>
      </c>
      <c r="J5170" s="20">
        <v>2018</v>
      </c>
      <c r="K5170" s="20">
        <v>7</v>
      </c>
      <c r="L5170" s="20">
        <v>30</v>
      </c>
    </row>
    <row r="5171" spans="1:12" x14ac:dyDescent="0.3">
      <c r="A5171" s="21">
        <v>43307</v>
      </c>
      <c r="B5171" s="20" t="s">
        <v>770</v>
      </c>
      <c r="C5171" s="20" t="s">
        <v>771</v>
      </c>
      <c r="D5171" s="20" t="s">
        <v>759</v>
      </c>
      <c r="E5171" s="20">
        <v>9360</v>
      </c>
      <c r="F5171" s="20" t="s">
        <v>920</v>
      </c>
      <c r="G5171" s="20">
        <v>26</v>
      </c>
      <c r="H5171" s="20">
        <v>360</v>
      </c>
      <c r="I5171" s="20">
        <v>612</v>
      </c>
      <c r="J5171" s="20">
        <v>2018</v>
      </c>
      <c r="K5171" s="20">
        <v>7</v>
      </c>
      <c r="L5171" s="20">
        <v>30</v>
      </c>
    </row>
    <row r="5172" spans="1:12" x14ac:dyDescent="0.3">
      <c r="A5172" s="21">
        <v>43307</v>
      </c>
      <c r="B5172" s="20" t="s">
        <v>773</v>
      </c>
      <c r="C5172" s="20" t="s">
        <v>774</v>
      </c>
      <c r="D5172" s="20" t="s">
        <v>759</v>
      </c>
      <c r="E5172" s="20">
        <v>14760</v>
      </c>
      <c r="F5172" s="20" t="s">
        <v>890</v>
      </c>
      <c r="G5172" s="20">
        <v>41</v>
      </c>
      <c r="H5172" s="20">
        <v>360</v>
      </c>
      <c r="I5172" s="20">
        <v>844.25</v>
      </c>
      <c r="J5172" s="20">
        <v>2018</v>
      </c>
      <c r="K5172" s="20">
        <v>7</v>
      </c>
      <c r="L5172" s="20">
        <v>30</v>
      </c>
    </row>
    <row r="5173" spans="1:12" x14ac:dyDescent="0.3">
      <c r="A5173" s="21">
        <v>43305</v>
      </c>
      <c r="B5173" s="20" t="s">
        <v>757</v>
      </c>
      <c r="C5173" s="20" t="s">
        <v>758</v>
      </c>
      <c r="D5173" s="20" t="s">
        <v>759</v>
      </c>
      <c r="E5173" s="20">
        <v>14760</v>
      </c>
      <c r="F5173" s="20" t="s">
        <v>916</v>
      </c>
      <c r="G5173" s="20">
        <v>41</v>
      </c>
      <c r="H5173" s="20">
        <v>360</v>
      </c>
      <c r="I5173" s="20">
        <v>925</v>
      </c>
      <c r="J5173" s="20">
        <v>2018</v>
      </c>
      <c r="K5173" s="20">
        <v>7</v>
      </c>
      <c r="L5173" s="20">
        <v>30</v>
      </c>
    </row>
    <row r="5174" spans="1:12" x14ac:dyDescent="0.3">
      <c r="A5174" s="21">
        <v>43305</v>
      </c>
      <c r="B5174" s="20" t="s">
        <v>761</v>
      </c>
      <c r="C5174" s="20" t="s">
        <v>762</v>
      </c>
      <c r="D5174" s="20" t="s">
        <v>759</v>
      </c>
      <c r="E5174" s="20">
        <v>13320</v>
      </c>
      <c r="F5174" s="20" t="s">
        <v>917</v>
      </c>
      <c r="G5174" s="20">
        <v>37</v>
      </c>
      <c r="H5174" s="20">
        <v>360</v>
      </c>
      <c r="I5174" s="20">
        <v>843</v>
      </c>
      <c r="J5174" s="20">
        <v>2018</v>
      </c>
      <c r="K5174" s="20">
        <v>7</v>
      </c>
      <c r="L5174" s="20">
        <v>30</v>
      </c>
    </row>
    <row r="5175" spans="1:12" x14ac:dyDescent="0.3">
      <c r="A5175" s="21">
        <v>43305</v>
      </c>
      <c r="B5175" s="20" t="s">
        <v>764</v>
      </c>
      <c r="C5175" s="20" t="s">
        <v>765</v>
      </c>
      <c r="D5175" s="20" t="s">
        <v>759</v>
      </c>
      <c r="E5175" s="20">
        <v>10440</v>
      </c>
      <c r="F5175" s="20" t="s">
        <v>918</v>
      </c>
      <c r="G5175" s="20">
        <v>29</v>
      </c>
      <c r="H5175" s="20">
        <v>360</v>
      </c>
      <c r="I5175" s="20">
        <v>624.47</v>
      </c>
      <c r="J5175" s="20">
        <v>2018</v>
      </c>
      <c r="K5175" s="20">
        <v>7</v>
      </c>
      <c r="L5175" s="20">
        <v>30</v>
      </c>
    </row>
    <row r="5176" spans="1:12" x14ac:dyDescent="0.3">
      <c r="A5176" s="21">
        <v>43305</v>
      </c>
      <c r="B5176" s="20" t="s">
        <v>767</v>
      </c>
      <c r="C5176" s="20" t="s">
        <v>768</v>
      </c>
      <c r="D5176" s="20" t="s">
        <v>759</v>
      </c>
      <c r="E5176" s="20">
        <v>10440</v>
      </c>
      <c r="F5176" s="20" t="s">
        <v>919</v>
      </c>
      <c r="G5176" s="20">
        <v>29</v>
      </c>
      <c r="H5176" s="20">
        <v>360</v>
      </c>
      <c r="I5176" s="20">
        <v>691.2</v>
      </c>
      <c r="J5176" s="20">
        <v>2018</v>
      </c>
      <c r="K5176" s="20">
        <v>7</v>
      </c>
      <c r="L5176" s="20">
        <v>30</v>
      </c>
    </row>
    <row r="5177" spans="1:12" x14ac:dyDescent="0.3">
      <c r="A5177" s="21">
        <v>43305</v>
      </c>
      <c r="B5177" s="20" t="s">
        <v>770</v>
      </c>
      <c r="C5177" s="20" t="s">
        <v>771</v>
      </c>
      <c r="D5177" s="20" t="s">
        <v>759</v>
      </c>
      <c r="E5177" s="20">
        <v>9720</v>
      </c>
      <c r="F5177" s="20" t="s">
        <v>920</v>
      </c>
      <c r="G5177" s="20">
        <v>27</v>
      </c>
      <c r="H5177" s="20">
        <v>360</v>
      </c>
      <c r="I5177" s="20">
        <v>624.6</v>
      </c>
      <c r="J5177" s="20">
        <v>2018</v>
      </c>
      <c r="K5177" s="20">
        <v>7</v>
      </c>
      <c r="L5177" s="20">
        <v>30</v>
      </c>
    </row>
    <row r="5178" spans="1:12" x14ac:dyDescent="0.3">
      <c r="A5178" s="21">
        <v>43305</v>
      </c>
      <c r="B5178" s="20" t="s">
        <v>773</v>
      </c>
      <c r="C5178" s="20" t="s">
        <v>774</v>
      </c>
      <c r="D5178" s="20" t="s">
        <v>759</v>
      </c>
      <c r="E5178" s="20">
        <v>14760</v>
      </c>
      <c r="F5178" s="20" t="s">
        <v>890</v>
      </c>
      <c r="G5178" s="20">
        <v>41</v>
      </c>
      <c r="H5178" s="20">
        <v>360</v>
      </c>
      <c r="I5178" s="20">
        <v>819.95</v>
      </c>
      <c r="J5178" s="20">
        <v>2018</v>
      </c>
      <c r="K5178" s="20">
        <v>7</v>
      </c>
      <c r="L5178" s="20">
        <v>30</v>
      </c>
    </row>
    <row r="5179" spans="1:12" x14ac:dyDescent="0.3">
      <c r="A5179" s="21">
        <v>43305</v>
      </c>
      <c r="B5179" s="20" t="s">
        <v>757</v>
      </c>
      <c r="C5179" s="20" t="s">
        <v>758</v>
      </c>
      <c r="D5179" s="20" t="s">
        <v>759</v>
      </c>
      <c r="E5179" s="20">
        <v>16920</v>
      </c>
      <c r="F5179" s="20" t="s">
        <v>916</v>
      </c>
      <c r="G5179" s="20">
        <v>47</v>
      </c>
      <c r="H5179" s="20">
        <v>360</v>
      </c>
      <c r="I5179" s="20">
        <v>1036.9000000000001</v>
      </c>
      <c r="J5179" s="20">
        <v>2018</v>
      </c>
      <c r="K5179" s="20">
        <v>7</v>
      </c>
      <c r="L5179" s="20">
        <v>30</v>
      </c>
    </row>
    <row r="5180" spans="1:12" x14ac:dyDescent="0.3">
      <c r="A5180" s="21">
        <v>43305</v>
      </c>
      <c r="B5180" s="20" t="s">
        <v>761</v>
      </c>
      <c r="C5180" s="20" t="s">
        <v>762</v>
      </c>
      <c r="D5180" s="20" t="s">
        <v>759</v>
      </c>
      <c r="E5180" s="20">
        <v>15840</v>
      </c>
      <c r="F5180" s="20" t="s">
        <v>917</v>
      </c>
      <c r="G5180" s="20">
        <v>44</v>
      </c>
      <c r="H5180" s="20">
        <v>360</v>
      </c>
      <c r="I5180" s="20">
        <v>1011.7</v>
      </c>
      <c r="J5180" s="20">
        <v>2018</v>
      </c>
      <c r="K5180" s="20">
        <v>7</v>
      </c>
      <c r="L5180" s="20">
        <v>30</v>
      </c>
    </row>
    <row r="5181" spans="1:12" x14ac:dyDescent="0.3">
      <c r="A5181" s="21">
        <v>43305</v>
      </c>
      <c r="B5181" s="20" t="s">
        <v>764</v>
      </c>
      <c r="C5181" s="20" t="s">
        <v>765</v>
      </c>
      <c r="D5181" s="20" t="s">
        <v>759</v>
      </c>
      <c r="E5181" s="20">
        <v>10440</v>
      </c>
      <c r="F5181" s="20" t="s">
        <v>918</v>
      </c>
      <c r="G5181" s="20">
        <v>29</v>
      </c>
      <c r="H5181" s="20">
        <v>360</v>
      </c>
      <c r="I5181" s="20">
        <v>635.95000000000005</v>
      </c>
      <c r="J5181" s="20">
        <v>2018</v>
      </c>
      <c r="K5181" s="20">
        <v>7</v>
      </c>
      <c r="L5181" s="20">
        <v>30</v>
      </c>
    </row>
    <row r="5182" spans="1:12" x14ac:dyDescent="0.3">
      <c r="A5182" s="21">
        <v>43305</v>
      </c>
      <c r="B5182" s="20" t="s">
        <v>767</v>
      </c>
      <c r="C5182" s="20" t="s">
        <v>768</v>
      </c>
      <c r="D5182" s="20" t="s">
        <v>759</v>
      </c>
      <c r="E5182" s="20">
        <v>10080</v>
      </c>
      <c r="F5182" s="20" t="s">
        <v>919</v>
      </c>
      <c r="G5182" s="20">
        <v>28</v>
      </c>
      <c r="H5182" s="20">
        <v>360</v>
      </c>
      <c r="I5182" s="20">
        <v>642.20000000000005</v>
      </c>
      <c r="J5182" s="20">
        <v>2018</v>
      </c>
      <c r="K5182" s="20">
        <v>7</v>
      </c>
      <c r="L5182" s="20">
        <v>30</v>
      </c>
    </row>
    <row r="5183" spans="1:12" x14ac:dyDescent="0.3">
      <c r="A5183" s="21">
        <v>43305</v>
      </c>
      <c r="B5183" s="20" t="s">
        <v>770</v>
      </c>
      <c r="C5183" s="20" t="s">
        <v>771</v>
      </c>
      <c r="D5183" s="20" t="s">
        <v>759</v>
      </c>
      <c r="E5183" s="20">
        <v>9720</v>
      </c>
      <c r="F5183" s="20" t="s">
        <v>920</v>
      </c>
      <c r="G5183" s="20">
        <v>27</v>
      </c>
      <c r="H5183" s="20">
        <v>360</v>
      </c>
      <c r="I5183" s="20">
        <v>632.54999999999995</v>
      </c>
      <c r="J5183" s="20">
        <v>2018</v>
      </c>
      <c r="K5183" s="20">
        <v>7</v>
      </c>
      <c r="L5183" s="20">
        <v>30</v>
      </c>
    </row>
    <row r="5184" spans="1:12" x14ac:dyDescent="0.3">
      <c r="A5184" s="21">
        <v>43305</v>
      </c>
      <c r="B5184" s="20" t="s">
        <v>773</v>
      </c>
      <c r="C5184" s="20" t="s">
        <v>774</v>
      </c>
      <c r="D5184" s="20" t="s">
        <v>759</v>
      </c>
      <c r="E5184" s="20">
        <v>16920</v>
      </c>
      <c r="F5184" s="20" t="s">
        <v>890</v>
      </c>
      <c r="G5184" s="20">
        <v>47</v>
      </c>
      <c r="H5184" s="20">
        <v>360</v>
      </c>
      <c r="I5184" s="20">
        <v>946.9</v>
      </c>
      <c r="J5184" s="20">
        <v>2018</v>
      </c>
      <c r="K5184" s="20">
        <v>7</v>
      </c>
      <c r="L5184" s="20">
        <v>30</v>
      </c>
    </row>
    <row r="5185" spans="1:12" x14ac:dyDescent="0.3">
      <c r="A5185" s="21">
        <v>43304</v>
      </c>
      <c r="B5185" s="20" t="s">
        <v>826</v>
      </c>
      <c r="C5185" s="20" t="s">
        <v>827</v>
      </c>
      <c r="D5185" s="20" t="s">
        <v>759</v>
      </c>
      <c r="E5185" s="20">
        <v>25200</v>
      </c>
      <c r="F5185" s="20" t="s">
        <v>921</v>
      </c>
      <c r="G5185" s="20">
        <v>70</v>
      </c>
      <c r="H5185" s="20">
        <v>360</v>
      </c>
      <c r="I5185" s="20">
        <v>1629.94</v>
      </c>
      <c r="J5185" s="20">
        <v>2018</v>
      </c>
      <c r="K5185" s="20">
        <v>7</v>
      </c>
      <c r="L5185" s="20">
        <v>30</v>
      </c>
    </row>
    <row r="5186" spans="1:12" x14ac:dyDescent="0.3">
      <c r="A5186" s="21">
        <v>43304</v>
      </c>
      <c r="B5186" s="20" t="s">
        <v>757</v>
      </c>
      <c r="C5186" s="20" t="s">
        <v>758</v>
      </c>
      <c r="D5186" s="20" t="s">
        <v>759</v>
      </c>
      <c r="E5186" s="20">
        <v>11160</v>
      </c>
      <c r="F5186" s="20" t="s">
        <v>922</v>
      </c>
      <c r="G5186" s="20">
        <v>31</v>
      </c>
      <c r="H5186" s="20">
        <v>360</v>
      </c>
      <c r="I5186" s="20">
        <v>678.85</v>
      </c>
      <c r="J5186" s="20">
        <v>2018</v>
      </c>
      <c r="K5186" s="20">
        <v>7</v>
      </c>
      <c r="L5186" s="20">
        <v>30</v>
      </c>
    </row>
    <row r="5187" spans="1:12" x14ac:dyDescent="0.3">
      <c r="A5187" s="21">
        <v>43304</v>
      </c>
      <c r="B5187" s="20" t="s">
        <v>761</v>
      </c>
      <c r="C5187" s="20" t="s">
        <v>762</v>
      </c>
      <c r="D5187" s="20" t="s">
        <v>759</v>
      </c>
      <c r="E5187" s="20">
        <v>9360</v>
      </c>
      <c r="F5187" s="20" t="s">
        <v>923</v>
      </c>
      <c r="G5187" s="20">
        <v>26</v>
      </c>
      <c r="H5187" s="20">
        <v>360</v>
      </c>
      <c r="I5187" s="20">
        <v>592.54999999999995</v>
      </c>
      <c r="J5187" s="20">
        <v>2018</v>
      </c>
      <c r="K5187" s="20">
        <v>7</v>
      </c>
      <c r="L5187" s="20">
        <v>30</v>
      </c>
    </row>
    <row r="5188" spans="1:12" x14ac:dyDescent="0.3">
      <c r="A5188" s="21">
        <v>43304</v>
      </c>
      <c r="B5188" s="20" t="s">
        <v>764</v>
      </c>
      <c r="C5188" s="20" t="s">
        <v>765</v>
      </c>
      <c r="D5188" s="20" t="s">
        <v>759</v>
      </c>
      <c r="E5188" s="20">
        <v>9720</v>
      </c>
      <c r="F5188" s="20" t="s">
        <v>924</v>
      </c>
      <c r="G5188" s="20">
        <v>27</v>
      </c>
      <c r="H5188" s="20">
        <v>360</v>
      </c>
      <c r="I5188" s="20">
        <v>615.04999999999995</v>
      </c>
      <c r="J5188" s="20">
        <v>2018</v>
      </c>
      <c r="K5188" s="20">
        <v>7</v>
      </c>
      <c r="L5188" s="20">
        <v>30</v>
      </c>
    </row>
    <row r="5189" spans="1:12" x14ac:dyDescent="0.3">
      <c r="A5189" s="21">
        <v>43304</v>
      </c>
      <c r="B5189" s="20" t="s">
        <v>767</v>
      </c>
      <c r="C5189" s="20" t="s">
        <v>768</v>
      </c>
      <c r="D5189" s="20" t="s">
        <v>759</v>
      </c>
      <c r="E5189" s="20">
        <v>9360</v>
      </c>
      <c r="F5189" s="20" t="s">
        <v>925</v>
      </c>
      <c r="G5189" s="20">
        <v>26</v>
      </c>
      <c r="H5189" s="20">
        <v>360</v>
      </c>
      <c r="I5189" s="20">
        <v>606.29999999999995</v>
      </c>
      <c r="J5189" s="20">
        <v>2018</v>
      </c>
      <c r="K5189" s="20">
        <v>7</v>
      </c>
      <c r="L5189" s="20">
        <v>30</v>
      </c>
    </row>
    <row r="5190" spans="1:12" x14ac:dyDescent="0.3">
      <c r="A5190" s="21">
        <v>43304</v>
      </c>
      <c r="B5190" s="20" t="s">
        <v>770</v>
      </c>
      <c r="C5190" s="20" t="s">
        <v>771</v>
      </c>
      <c r="D5190" s="20" t="s">
        <v>759</v>
      </c>
      <c r="E5190" s="20">
        <v>8640</v>
      </c>
      <c r="F5190" s="20" t="s">
        <v>926</v>
      </c>
      <c r="G5190" s="20">
        <v>24</v>
      </c>
      <c r="H5190" s="20">
        <v>360</v>
      </c>
      <c r="I5190" s="20">
        <v>552.25</v>
      </c>
      <c r="J5190" s="20">
        <v>2018</v>
      </c>
      <c r="K5190" s="20">
        <v>7</v>
      </c>
      <c r="L5190" s="20">
        <v>30</v>
      </c>
    </row>
    <row r="5191" spans="1:12" x14ac:dyDescent="0.3">
      <c r="A5191" s="21">
        <v>43304</v>
      </c>
      <c r="B5191" s="20" t="s">
        <v>773</v>
      </c>
      <c r="C5191" s="20" t="s">
        <v>774</v>
      </c>
      <c r="D5191" s="20" t="s">
        <v>759</v>
      </c>
      <c r="E5191" s="20">
        <v>12240</v>
      </c>
      <c r="F5191" s="20" t="s">
        <v>927</v>
      </c>
      <c r="G5191" s="20">
        <v>34</v>
      </c>
      <c r="H5191" s="20">
        <v>360</v>
      </c>
      <c r="I5191" s="20">
        <v>680</v>
      </c>
      <c r="J5191" s="20">
        <v>2018</v>
      </c>
      <c r="K5191" s="20">
        <v>7</v>
      </c>
      <c r="L5191" s="20">
        <v>30</v>
      </c>
    </row>
    <row r="5192" spans="1:12" x14ac:dyDescent="0.3">
      <c r="A5192" s="21">
        <v>43304</v>
      </c>
      <c r="B5192" s="20" t="s">
        <v>757</v>
      </c>
      <c r="C5192" s="20" t="s">
        <v>758</v>
      </c>
      <c r="D5192" s="20" t="s">
        <v>759</v>
      </c>
      <c r="E5192" s="20">
        <v>14760</v>
      </c>
      <c r="F5192" s="20" t="s">
        <v>922</v>
      </c>
      <c r="G5192" s="20">
        <v>41</v>
      </c>
      <c r="H5192" s="20">
        <v>360</v>
      </c>
      <c r="I5192" s="20">
        <v>903.65</v>
      </c>
      <c r="J5192" s="20">
        <v>2018</v>
      </c>
      <c r="K5192" s="20">
        <v>7</v>
      </c>
      <c r="L5192" s="20">
        <v>30</v>
      </c>
    </row>
    <row r="5193" spans="1:12" x14ac:dyDescent="0.3">
      <c r="A5193" s="21">
        <v>43304</v>
      </c>
      <c r="B5193" s="20" t="s">
        <v>761</v>
      </c>
      <c r="C5193" s="20" t="s">
        <v>762</v>
      </c>
      <c r="D5193" s="20" t="s">
        <v>759</v>
      </c>
      <c r="E5193" s="20">
        <v>12960</v>
      </c>
      <c r="F5193" s="20" t="s">
        <v>923</v>
      </c>
      <c r="G5193" s="20">
        <v>36</v>
      </c>
      <c r="H5193" s="20">
        <v>360</v>
      </c>
      <c r="I5193" s="20">
        <v>827.95</v>
      </c>
      <c r="J5193" s="20">
        <v>2018</v>
      </c>
      <c r="K5193" s="20">
        <v>7</v>
      </c>
      <c r="L5193" s="20">
        <v>30</v>
      </c>
    </row>
    <row r="5194" spans="1:12" x14ac:dyDescent="0.3">
      <c r="A5194" s="21">
        <v>43304</v>
      </c>
      <c r="B5194" s="20" t="s">
        <v>764</v>
      </c>
      <c r="C5194" s="20" t="s">
        <v>765</v>
      </c>
      <c r="D5194" s="20" t="s">
        <v>759</v>
      </c>
      <c r="E5194" s="20">
        <v>12600</v>
      </c>
      <c r="F5194" s="20" t="s">
        <v>924</v>
      </c>
      <c r="G5194" s="20">
        <v>35</v>
      </c>
      <c r="H5194" s="20">
        <v>360</v>
      </c>
      <c r="I5194" s="20">
        <v>780.3</v>
      </c>
      <c r="J5194" s="20">
        <v>2018</v>
      </c>
      <c r="K5194" s="20">
        <v>7</v>
      </c>
      <c r="L5194" s="20">
        <v>30</v>
      </c>
    </row>
    <row r="5195" spans="1:12" x14ac:dyDescent="0.3">
      <c r="A5195" s="21">
        <v>43304</v>
      </c>
      <c r="B5195" s="20" t="s">
        <v>767</v>
      </c>
      <c r="C5195" s="20" t="s">
        <v>768</v>
      </c>
      <c r="D5195" s="20" t="s">
        <v>759</v>
      </c>
      <c r="E5195" s="20">
        <v>10080</v>
      </c>
      <c r="F5195" s="20" t="s">
        <v>925</v>
      </c>
      <c r="G5195" s="20">
        <v>28</v>
      </c>
      <c r="H5195" s="20">
        <v>360</v>
      </c>
      <c r="I5195" s="20">
        <v>655.5</v>
      </c>
      <c r="J5195" s="20">
        <v>2018</v>
      </c>
      <c r="K5195" s="20">
        <v>7</v>
      </c>
      <c r="L5195" s="20">
        <v>30</v>
      </c>
    </row>
    <row r="5196" spans="1:12" x14ac:dyDescent="0.3">
      <c r="A5196" s="21">
        <v>43304</v>
      </c>
      <c r="B5196" s="20" t="s">
        <v>770</v>
      </c>
      <c r="C5196" s="20" t="s">
        <v>771</v>
      </c>
      <c r="D5196" s="20" t="s">
        <v>759</v>
      </c>
      <c r="E5196" s="20">
        <v>10080</v>
      </c>
      <c r="F5196" s="20" t="s">
        <v>926</v>
      </c>
      <c r="G5196" s="20">
        <v>28</v>
      </c>
      <c r="H5196" s="20">
        <v>360</v>
      </c>
      <c r="I5196" s="20">
        <v>655.81</v>
      </c>
      <c r="J5196" s="20">
        <v>2018</v>
      </c>
      <c r="K5196" s="20">
        <v>7</v>
      </c>
      <c r="L5196" s="20">
        <v>30</v>
      </c>
    </row>
    <row r="5197" spans="1:12" x14ac:dyDescent="0.3">
      <c r="A5197" s="21">
        <v>43304</v>
      </c>
      <c r="B5197" s="20" t="s">
        <v>773</v>
      </c>
      <c r="C5197" s="20" t="s">
        <v>774</v>
      </c>
      <c r="D5197" s="20" t="s">
        <v>759</v>
      </c>
      <c r="E5197" s="20">
        <v>14400</v>
      </c>
      <c r="F5197" s="20" t="s">
        <v>927</v>
      </c>
      <c r="G5197" s="20">
        <v>40</v>
      </c>
      <c r="H5197" s="20">
        <v>360</v>
      </c>
      <c r="I5197" s="20">
        <v>796.7</v>
      </c>
      <c r="J5197" s="20">
        <v>2018</v>
      </c>
      <c r="K5197" s="20">
        <v>7</v>
      </c>
      <c r="L5197" s="20">
        <v>30</v>
      </c>
    </row>
    <row r="5198" spans="1:12" x14ac:dyDescent="0.3">
      <c r="A5198" s="21">
        <v>43301</v>
      </c>
      <c r="B5198" s="20" t="s">
        <v>826</v>
      </c>
      <c r="C5198" s="20" t="s">
        <v>827</v>
      </c>
      <c r="D5198" s="20" t="s">
        <v>759</v>
      </c>
      <c r="E5198" s="20">
        <v>720</v>
      </c>
      <c r="F5198" s="20" t="s">
        <v>921</v>
      </c>
      <c r="G5198" s="20">
        <v>2</v>
      </c>
      <c r="H5198" s="20">
        <v>360</v>
      </c>
      <c r="I5198" s="20">
        <v>53.61</v>
      </c>
      <c r="J5198" s="20">
        <v>2018</v>
      </c>
      <c r="K5198" s="20">
        <v>7</v>
      </c>
      <c r="L5198" s="20">
        <v>29</v>
      </c>
    </row>
    <row r="5199" spans="1:12" x14ac:dyDescent="0.3">
      <c r="A5199" s="21">
        <v>43301</v>
      </c>
      <c r="B5199" s="20" t="s">
        <v>757</v>
      </c>
      <c r="C5199" s="20" t="s">
        <v>758</v>
      </c>
      <c r="D5199" s="20" t="s">
        <v>759</v>
      </c>
      <c r="E5199" s="20">
        <v>14760</v>
      </c>
      <c r="F5199" s="20" t="s">
        <v>922</v>
      </c>
      <c r="G5199" s="20">
        <v>41</v>
      </c>
      <c r="H5199" s="20">
        <v>360</v>
      </c>
      <c r="I5199" s="20">
        <v>930.1</v>
      </c>
      <c r="J5199" s="20">
        <v>2018</v>
      </c>
      <c r="K5199" s="20">
        <v>7</v>
      </c>
      <c r="L5199" s="20">
        <v>29</v>
      </c>
    </row>
    <row r="5200" spans="1:12" x14ac:dyDescent="0.3">
      <c r="A5200" s="21">
        <v>43301</v>
      </c>
      <c r="B5200" s="20" t="s">
        <v>761</v>
      </c>
      <c r="C5200" s="20" t="s">
        <v>762</v>
      </c>
      <c r="D5200" s="20" t="s">
        <v>759</v>
      </c>
      <c r="E5200" s="20">
        <v>13320</v>
      </c>
      <c r="F5200" s="20" t="s">
        <v>923</v>
      </c>
      <c r="G5200" s="20">
        <v>37</v>
      </c>
      <c r="H5200" s="20">
        <v>360</v>
      </c>
      <c r="I5200" s="20">
        <v>825.8</v>
      </c>
      <c r="J5200" s="20">
        <v>2018</v>
      </c>
      <c r="K5200" s="20">
        <v>7</v>
      </c>
      <c r="L5200" s="20">
        <v>29</v>
      </c>
    </row>
    <row r="5201" spans="1:12" x14ac:dyDescent="0.3">
      <c r="A5201" s="21">
        <v>43301</v>
      </c>
      <c r="B5201" s="20" t="s">
        <v>764</v>
      </c>
      <c r="C5201" s="20" t="s">
        <v>765</v>
      </c>
      <c r="D5201" s="20" t="s">
        <v>759</v>
      </c>
      <c r="E5201" s="20">
        <v>11160</v>
      </c>
      <c r="F5201" s="20" t="s">
        <v>924</v>
      </c>
      <c r="G5201" s="20">
        <v>31</v>
      </c>
      <c r="H5201" s="20">
        <v>360</v>
      </c>
      <c r="I5201" s="20">
        <v>704.55</v>
      </c>
      <c r="J5201" s="20">
        <v>2018</v>
      </c>
      <c r="K5201" s="20">
        <v>7</v>
      </c>
      <c r="L5201" s="20">
        <v>29</v>
      </c>
    </row>
    <row r="5202" spans="1:12" x14ac:dyDescent="0.3">
      <c r="A5202" s="21">
        <v>43301</v>
      </c>
      <c r="B5202" s="20" t="s">
        <v>767</v>
      </c>
      <c r="C5202" s="20" t="s">
        <v>768</v>
      </c>
      <c r="D5202" s="20" t="s">
        <v>759</v>
      </c>
      <c r="E5202" s="20">
        <v>9720</v>
      </c>
      <c r="F5202" s="20" t="s">
        <v>925</v>
      </c>
      <c r="G5202" s="20">
        <v>27</v>
      </c>
      <c r="H5202" s="20">
        <v>360</v>
      </c>
      <c r="I5202" s="20">
        <v>636.95000000000005</v>
      </c>
      <c r="J5202" s="20">
        <v>2018</v>
      </c>
      <c r="K5202" s="20">
        <v>7</v>
      </c>
      <c r="L5202" s="20">
        <v>29</v>
      </c>
    </row>
    <row r="5203" spans="1:12" x14ac:dyDescent="0.3">
      <c r="A5203" s="21">
        <v>43301</v>
      </c>
      <c r="B5203" s="20" t="s">
        <v>770</v>
      </c>
      <c r="C5203" s="20" t="s">
        <v>771</v>
      </c>
      <c r="D5203" s="20" t="s">
        <v>759</v>
      </c>
      <c r="E5203" s="20">
        <v>10800</v>
      </c>
      <c r="F5203" s="20" t="s">
        <v>926</v>
      </c>
      <c r="G5203" s="20">
        <v>30</v>
      </c>
      <c r="H5203" s="20">
        <v>360</v>
      </c>
      <c r="I5203" s="20">
        <v>700.9</v>
      </c>
      <c r="J5203" s="20">
        <v>2018</v>
      </c>
      <c r="K5203" s="20">
        <v>7</v>
      </c>
      <c r="L5203" s="20">
        <v>29</v>
      </c>
    </row>
    <row r="5204" spans="1:12" x14ac:dyDescent="0.3">
      <c r="A5204" s="21">
        <v>43301</v>
      </c>
      <c r="B5204" s="20" t="s">
        <v>773</v>
      </c>
      <c r="C5204" s="20" t="s">
        <v>774</v>
      </c>
      <c r="D5204" s="20" t="s">
        <v>759</v>
      </c>
      <c r="E5204" s="20">
        <v>15120</v>
      </c>
      <c r="F5204" s="20" t="s">
        <v>927</v>
      </c>
      <c r="G5204" s="20">
        <v>42</v>
      </c>
      <c r="H5204" s="20">
        <v>360</v>
      </c>
      <c r="I5204" s="20">
        <v>812.75</v>
      </c>
      <c r="J5204" s="20">
        <v>2018</v>
      </c>
      <c r="K5204" s="20">
        <v>7</v>
      </c>
      <c r="L5204" s="20">
        <v>29</v>
      </c>
    </row>
    <row r="5205" spans="1:12" x14ac:dyDescent="0.3">
      <c r="A5205" s="21">
        <v>43301</v>
      </c>
      <c r="B5205" s="20" t="s">
        <v>757</v>
      </c>
      <c r="C5205" s="20" t="s">
        <v>758</v>
      </c>
      <c r="D5205" s="20" t="s">
        <v>759</v>
      </c>
      <c r="E5205" s="20">
        <v>14760</v>
      </c>
      <c r="F5205" s="20" t="s">
        <v>922</v>
      </c>
      <c r="G5205" s="20">
        <v>41</v>
      </c>
      <c r="H5205" s="20">
        <v>360</v>
      </c>
      <c r="I5205" s="20">
        <v>899.15</v>
      </c>
      <c r="J5205" s="20">
        <v>2018</v>
      </c>
      <c r="K5205" s="20">
        <v>7</v>
      </c>
      <c r="L5205" s="20">
        <v>29</v>
      </c>
    </row>
    <row r="5206" spans="1:12" x14ac:dyDescent="0.3">
      <c r="A5206" s="21">
        <v>43301</v>
      </c>
      <c r="B5206" s="20" t="s">
        <v>761</v>
      </c>
      <c r="C5206" s="20" t="s">
        <v>762</v>
      </c>
      <c r="D5206" s="20" t="s">
        <v>759</v>
      </c>
      <c r="E5206" s="20">
        <v>13320</v>
      </c>
      <c r="F5206" s="20" t="s">
        <v>923</v>
      </c>
      <c r="G5206" s="20">
        <v>37</v>
      </c>
      <c r="H5206" s="20">
        <v>360</v>
      </c>
      <c r="I5206" s="20">
        <v>823.04</v>
      </c>
      <c r="J5206" s="20">
        <v>2018</v>
      </c>
      <c r="K5206" s="20">
        <v>7</v>
      </c>
      <c r="L5206" s="20">
        <v>29</v>
      </c>
    </row>
    <row r="5207" spans="1:12" x14ac:dyDescent="0.3">
      <c r="A5207" s="21">
        <v>43301</v>
      </c>
      <c r="B5207" s="20" t="s">
        <v>764</v>
      </c>
      <c r="C5207" s="20" t="s">
        <v>765</v>
      </c>
      <c r="D5207" s="20" t="s">
        <v>759</v>
      </c>
      <c r="E5207" s="20">
        <v>12240</v>
      </c>
      <c r="F5207" s="20" t="s">
        <v>924</v>
      </c>
      <c r="G5207" s="20">
        <v>34</v>
      </c>
      <c r="H5207" s="20">
        <v>360</v>
      </c>
      <c r="I5207" s="20">
        <v>769.15</v>
      </c>
      <c r="J5207" s="20">
        <v>2018</v>
      </c>
      <c r="K5207" s="20">
        <v>7</v>
      </c>
      <c r="L5207" s="20">
        <v>29</v>
      </c>
    </row>
    <row r="5208" spans="1:12" x14ac:dyDescent="0.3">
      <c r="A5208" s="21">
        <v>43301</v>
      </c>
      <c r="B5208" s="20" t="s">
        <v>767</v>
      </c>
      <c r="C5208" s="20" t="s">
        <v>768</v>
      </c>
      <c r="D5208" s="20" t="s">
        <v>759</v>
      </c>
      <c r="E5208" s="20">
        <v>10080</v>
      </c>
      <c r="F5208" s="20" t="s">
        <v>925</v>
      </c>
      <c r="G5208" s="20">
        <v>28</v>
      </c>
      <c r="H5208" s="20">
        <v>360</v>
      </c>
      <c r="I5208" s="20">
        <v>665.1</v>
      </c>
      <c r="J5208" s="20">
        <v>2018</v>
      </c>
      <c r="K5208" s="20">
        <v>7</v>
      </c>
      <c r="L5208" s="20">
        <v>29</v>
      </c>
    </row>
    <row r="5209" spans="1:12" x14ac:dyDescent="0.3">
      <c r="A5209" s="21">
        <v>43301</v>
      </c>
      <c r="B5209" s="20" t="s">
        <v>770</v>
      </c>
      <c r="C5209" s="20" t="s">
        <v>771</v>
      </c>
      <c r="D5209" s="20" t="s">
        <v>759</v>
      </c>
      <c r="E5209" s="20">
        <v>9720</v>
      </c>
      <c r="F5209" s="20" t="s">
        <v>926</v>
      </c>
      <c r="G5209" s="20">
        <v>27</v>
      </c>
      <c r="H5209" s="20">
        <v>360</v>
      </c>
      <c r="I5209" s="20">
        <v>631.54999999999995</v>
      </c>
      <c r="J5209" s="20">
        <v>2018</v>
      </c>
      <c r="K5209" s="20">
        <v>7</v>
      </c>
      <c r="L5209" s="20">
        <v>29</v>
      </c>
    </row>
    <row r="5210" spans="1:12" x14ac:dyDescent="0.3">
      <c r="A5210" s="21">
        <v>43301</v>
      </c>
      <c r="B5210" s="20" t="s">
        <v>773</v>
      </c>
      <c r="C5210" s="20" t="s">
        <v>774</v>
      </c>
      <c r="D5210" s="20" t="s">
        <v>759</v>
      </c>
      <c r="E5210" s="20">
        <v>14400</v>
      </c>
      <c r="F5210" s="20" t="s">
        <v>927</v>
      </c>
      <c r="G5210" s="20">
        <v>40</v>
      </c>
      <c r="H5210" s="20">
        <v>360</v>
      </c>
      <c r="I5210" s="20">
        <v>790.3</v>
      </c>
      <c r="J5210" s="20">
        <v>2018</v>
      </c>
      <c r="K5210" s="20">
        <v>7</v>
      </c>
      <c r="L5210" s="20">
        <v>29</v>
      </c>
    </row>
    <row r="5211" spans="1:12" x14ac:dyDescent="0.3">
      <c r="A5211" s="21">
        <v>43299</v>
      </c>
      <c r="B5211" s="20" t="s">
        <v>757</v>
      </c>
      <c r="C5211" s="20" t="s">
        <v>758</v>
      </c>
      <c r="D5211" s="20" t="s">
        <v>759</v>
      </c>
      <c r="E5211" s="20">
        <v>14760</v>
      </c>
      <c r="F5211" s="20" t="s">
        <v>922</v>
      </c>
      <c r="G5211" s="20">
        <v>41</v>
      </c>
      <c r="H5211" s="20">
        <v>360</v>
      </c>
      <c r="I5211" s="20">
        <v>899.3</v>
      </c>
      <c r="J5211" s="20">
        <v>2018</v>
      </c>
      <c r="K5211" s="20">
        <v>7</v>
      </c>
      <c r="L5211" s="20">
        <v>29</v>
      </c>
    </row>
    <row r="5212" spans="1:12" x14ac:dyDescent="0.3">
      <c r="A5212" s="21">
        <v>43299</v>
      </c>
      <c r="B5212" s="20" t="s">
        <v>761</v>
      </c>
      <c r="C5212" s="20" t="s">
        <v>762</v>
      </c>
      <c r="D5212" s="20" t="s">
        <v>759</v>
      </c>
      <c r="E5212" s="20">
        <v>13320</v>
      </c>
      <c r="F5212" s="20" t="s">
        <v>923</v>
      </c>
      <c r="G5212" s="20">
        <v>37</v>
      </c>
      <c r="H5212" s="20">
        <v>360</v>
      </c>
      <c r="I5212" s="20">
        <v>869.7</v>
      </c>
      <c r="J5212" s="20">
        <v>2018</v>
      </c>
      <c r="K5212" s="20">
        <v>7</v>
      </c>
      <c r="L5212" s="20">
        <v>29</v>
      </c>
    </row>
    <row r="5213" spans="1:12" x14ac:dyDescent="0.3">
      <c r="A5213" s="21">
        <v>43299</v>
      </c>
      <c r="B5213" s="20" t="s">
        <v>764</v>
      </c>
      <c r="C5213" s="20" t="s">
        <v>765</v>
      </c>
      <c r="D5213" s="20" t="s">
        <v>759</v>
      </c>
      <c r="E5213" s="20">
        <v>12240</v>
      </c>
      <c r="F5213" s="20" t="s">
        <v>924</v>
      </c>
      <c r="G5213" s="20">
        <v>34</v>
      </c>
      <c r="H5213" s="20">
        <v>360</v>
      </c>
      <c r="I5213" s="20">
        <v>766.8</v>
      </c>
      <c r="J5213" s="20">
        <v>2018</v>
      </c>
      <c r="K5213" s="20">
        <v>7</v>
      </c>
      <c r="L5213" s="20">
        <v>29</v>
      </c>
    </row>
    <row r="5214" spans="1:12" x14ac:dyDescent="0.3">
      <c r="A5214" s="21">
        <v>43299</v>
      </c>
      <c r="B5214" s="20" t="s">
        <v>767</v>
      </c>
      <c r="C5214" s="20" t="s">
        <v>768</v>
      </c>
      <c r="D5214" s="20" t="s">
        <v>759</v>
      </c>
      <c r="E5214" s="20">
        <v>9720</v>
      </c>
      <c r="F5214" s="20" t="s">
        <v>925</v>
      </c>
      <c r="G5214" s="20">
        <v>27</v>
      </c>
      <c r="H5214" s="20">
        <v>360</v>
      </c>
      <c r="I5214" s="20">
        <v>643.15</v>
      </c>
      <c r="J5214" s="20">
        <v>2018</v>
      </c>
      <c r="K5214" s="20">
        <v>7</v>
      </c>
      <c r="L5214" s="20">
        <v>29</v>
      </c>
    </row>
    <row r="5215" spans="1:12" x14ac:dyDescent="0.3">
      <c r="A5215" s="21">
        <v>43299</v>
      </c>
      <c r="B5215" s="20" t="s">
        <v>770</v>
      </c>
      <c r="C5215" s="20" t="s">
        <v>771</v>
      </c>
      <c r="D5215" s="20" t="s">
        <v>759</v>
      </c>
      <c r="E5215" s="20">
        <v>9720</v>
      </c>
      <c r="F5215" s="20" t="s">
        <v>926</v>
      </c>
      <c r="G5215" s="20">
        <v>27</v>
      </c>
      <c r="H5215" s="20">
        <v>360</v>
      </c>
      <c r="I5215" s="20">
        <v>633.9</v>
      </c>
      <c r="J5215" s="20">
        <v>2018</v>
      </c>
      <c r="K5215" s="20">
        <v>7</v>
      </c>
      <c r="L5215" s="20">
        <v>29</v>
      </c>
    </row>
    <row r="5216" spans="1:12" x14ac:dyDescent="0.3">
      <c r="A5216" s="21">
        <v>43299</v>
      </c>
      <c r="B5216" s="20" t="s">
        <v>773</v>
      </c>
      <c r="C5216" s="20" t="s">
        <v>774</v>
      </c>
      <c r="D5216" s="20" t="s">
        <v>759</v>
      </c>
      <c r="E5216" s="20">
        <v>15120</v>
      </c>
      <c r="F5216" s="20" t="s">
        <v>927</v>
      </c>
      <c r="G5216" s="20">
        <v>42</v>
      </c>
      <c r="H5216" s="20">
        <v>360</v>
      </c>
      <c r="I5216" s="20">
        <v>824.1</v>
      </c>
      <c r="J5216" s="20">
        <v>2018</v>
      </c>
      <c r="K5216" s="20">
        <v>7</v>
      </c>
      <c r="L5216" s="20">
        <v>29</v>
      </c>
    </row>
    <row r="5217" spans="1:12" x14ac:dyDescent="0.3">
      <c r="A5217" s="21">
        <v>43299</v>
      </c>
      <c r="B5217" s="20" t="s">
        <v>757</v>
      </c>
      <c r="C5217" s="20" t="s">
        <v>758</v>
      </c>
      <c r="D5217" s="20" t="s">
        <v>759</v>
      </c>
      <c r="E5217" s="20">
        <v>14760</v>
      </c>
      <c r="F5217" s="20" t="s">
        <v>922</v>
      </c>
      <c r="G5217" s="20">
        <v>41</v>
      </c>
      <c r="H5217" s="20">
        <v>360</v>
      </c>
      <c r="I5217" s="20">
        <v>892.9</v>
      </c>
      <c r="J5217" s="20">
        <v>2018</v>
      </c>
      <c r="K5217" s="20">
        <v>7</v>
      </c>
      <c r="L5217" s="20">
        <v>29</v>
      </c>
    </row>
    <row r="5218" spans="1:12" x14ac:dyDescent="0.3">
      <c r="A5218" s="21">
        <v>43299</v>
      </c>
      <c r="B5218" s="20" t="s">
        <v>761</v>
      </c>
      <c r="C5218" s="20" t="s">
        <v>762</v>
      </c>
      <c r="D5218" s="20" t="s">
        <v>759</v>
      </c>
      <c r="E5218" s="20">
        <v>13320</v>
      </c>
      <c r="F5218" s="20" t="s">
        <v>923</v>
      </c>
      <c r="G5218" s="20">
        <v>37</v>
      </c>
      <c r="H5218" s="20">
        <v>360</v>
      </c>
      <c r="I5218" s="20">
        <v>842.55</v>
      </c>
      <c r="J5218" s="20">
        <v>2018</v>
      </c>
      <c r="K5218" s="20">
        <v>7</v>
      </c>
      <c r="L5218" s="20">
        <v>29</v>
      </c>
    </row>
    <row r="5219" spans="1:12" x14ac:dyDescent="0.3">
      <c r="A5219" s="21">
        <v>43299</v>
      </c>
      <c r="B5219" s="20" t="s">
        <v>764</v>
      </c>
      <c r="C5219" s="20" t="s">
        <v>765</v>
      </c>
      <c r="D5219" s="20" t="s">
        <v>759</v>
      </c>
      <c r="E5219" s="20">
        <v>11520</v>
      </c>
      <c r="F5219" s="20" t="s">
        <v>924</v>
      </c>
      <c r="G5219" s="20">
        <v>32</v>
      </c>
      <c r="H5219" s="20">
        <v>360</v>
      </c>
      <c r="I5219" s="20">
        <v>725.6</v>
      </c>
      <c r="J5219" s="20">
        <v>2018</v>
      </c>
      <c r="K5219" s="20">
        <v>7</v>
      </c>
      <c r="L5219" s="20">
        <v>29</v>
      </c>
    </row>
    <row r="5220" spans="1:12" x14ac:dyDescent="0.3">
      <c r="A5220" s="21">
        <v>43299</v>
      </c>
      <c r="B5220" s="20" t="s">
        <v>767</v>
      </c>
      <c r="C5220" s="20" t="s">
        <v>768</v>
      </c>
      <c r="D5220" s="20" t="s">
        <v>759</v>
      </c>
      <c r="E5220" s="20">
        <v>10440</v>
      </c>
      <c r="F5220" s="20" t="s">
        <v>925</v>
      </c>
      <c r="G5220" s="20">
        <v>29</v>
      </c>
      <c r="H5220" s="20">
        <v>360</v>
      </c>
      <c r="I5220" s="20">
        <v>691.75</v>
      </c>
      <c r="J5220" s="20">
        <v>2018</v>
      </c>
      <c r="K5220" s="20">
        <v>7</v>
      </c>
      <c r="L5220" s="20">
        <v>29</v>
      </c>
    </row>
    <row r="5221" spans="1:12" x14ac:dyDescent="0.3">
      <c r="A5221" s="21">
        <v>43299</v>
      </c>
      <c r="B5221" s="20" t="s">
        <v>770</v>
      </c>
      <c r="C5221" s="20" t="s">
        <v>771</v>
      </c>
      <c r="D5221" s="20" t="s">
        <v>759</v>
      </c>
      <c r="E5221" s="20">
        <v>10800</v>
      </c>
      <c r="F5221" s="20" t="s">
        <v>926</v>
      </c>
      <c r="G5221" s="20">
        <v>30</v>
      </c>
      <c r="H5221" s="20">
        <v>360</v>
      </c>
      <c r="I5221" s="20">
        <v>704.25</v>
      </c>
      <c r="J5221" s="20">
        <v>2018</v>
      </c>
      <c r="K5221" s="20">
        <v>7</v>
      </c>
      <c r="L5221" s="20">
        <v>29</v>
      </c>
    </row>
    <row r="5222" spans="1:12" x14ac:dyDescent="0.3">
      <c r="A5222" s="21">
        <v>43299</v>
      </c>
      <c r="B5222" s="20" t="s">
        <v>773</v>
      </c>
      <c r="C5222" s="20" t="s">
        <v>774</v>
      </c>
      <c r="D5222" s="20" t="s">
        <v>759</v>
      </c>
      <c r="E5222" s="20">
        <v>14760</v>
      </c>
      <c r="F5222" s="20" t="s">
        <v>927</v>
      </c>
      <c r="G5222" s="20">
        <v>41</v>
      </c>
      <c r="H5222" s="20">
        <v>360</v>
      </c>
      <c r="I5222" s="20">
        <v>804.5</v>
      </c>
      <c r="J5222" s="20">
        <v>2018</v>
      </c>
      <c r="K5222" s="20">
        <v>7</v>
      </c>
      <c r="L5222" s="20">
        <v>29</v>
      </c>
    </row>
    <row r="5223" spans="1:12" x14ac:dyDescent="0.3">
      <c r="A5223" s="21">
        <v>43299</v>
      </c>
      <c r="B5223" s="20" t="s">
        <v>757</v>
      </c>
      <c r="C5223" s="20" t="s">
        <v>758</v>
      </c>
      <c r="D5223" s="20" t="s">
        <v>759</v>
      </c>
      <c r="E5223" s="20">
        <v>18000</v>
      </c>
      <c r="F5223" s="20" t="s">
        <v>922</v>
      </c>
      <c r="G5223" s="20">
        <v>50</v>
      </c>
      <c r="H5223" s="20">
        <v>360</v>
      </c>
      <c r="I5223" s="20">
        <v>1085.4000000000001</v>
      </c>
      <c r="J5223" s="20">
        <v>2018</v>
      </c>
      <c r="K5223" s="20">
        <v>7</v>
      </c>
      <c r="L5223" s="20">
        <v>29</v>
      </c>
    </row>
    <row r="5224" spans="1:12" x14ac:dyDescent="0.3">
      <c r="A5224" s="21">
        <v>43299</v>
      </c>
      <c r="B5224" s="20" t="s">
        <v>761</v>
      </c>
      <c r="C5224" s="20" t="s">
        <v>762</v>
      </c>
      <c r="D5224" s="20" t="s">
        <v>759</v>
      </c>
      <c r="E5224" s="20">
        <v>15840</v>
      </c>
      <c r="F5224" s="20" t="s">
        <v>923</v>
      </c>
      <c r="G5224" s="20">
        <v>44</v>
      </c>
      <c r="H5224" s="20">
        <v>360</v>
      </c>
      <c r="I5224" s="20">
        <v>1027.05</v>
      </c>
      <c r="J5224" s="20">
        <v>2018</v>
      </c>
      <c r="K5224" s="20">
        <v>7</v>
      </c>
      <c r="L5224" s="20">
        <v>29</v>
      </c>
    </row>
    <row r="5225" spans="1:12" x14ac:dyDescent="0.3">
      <c r="A5225" s="21">
        <v>43299</v>
      </c>
      <c r="B5225" s="20" t="s">
        <v>764</v>
      </c>
      <c r="C5225" s="20" t="s">
        <v>765</v>
      </c>
      <c r="D5225" s="20" t="s">
        <v>759</v>
      </c>
      <c r="E5225" s="20">
        <v>11880</v>
      </c>
      <c r="F5225" s="20" t="s">
        <v>924</v>
      </c>
      <c r="G5225" s="20">
        <v>33</v>
      </c>
      <c r="H5225" s="20">
        <v>360</v>
      </c>
      <c r="I5225" s="20">
        <v>748.55</v>
      </c>
      <c r="J5225" s="20">
        <v>2018</v>
      </c>
      <c r="K5225" s="20">
        <v>7</v>
      </c>
      <c r="L5225" s="20">
        <v>29</v>
      </c>
    </row>
    <row r="5226" spans="1:12" x14ac:dyDescent="0.3">
      <c r="A5226" s="21">
        <v>43299</v>
      </c>
      <c r="B5226" s="20" t="s">
        <v>767</v>
      </c>
      <c r="C5226" s="20" t="s">
        <v>768</v>
      </c>
      <c r="D5226" s="20" t="s">
        <v>759</v>
      </c>
      <c r="E5226" s="20">
        <v>9360</v>
      </c>
      <c r="F5226" s="20" t="s">
        <v>925</v>
      </c>
      <c r="G5226" s="20">
        <v>26</v>
      </c>
      <c r="H5226" s="20">
        <v>360</v>
      </c>
      <c r="I5226" s="20">
        <v>620.83000000000004</v>
      </c>
      <c r="J5226" s="20">
        <v>2018</v>
      </c>
      <c r="K5226" s="20">
        <v>7</v>
      </c>
      <c r="L5226" s="20">
        <v>29</v>
      </c>
    </row>
    <row r="5227" spans="1:12" x14ac:dyDescent="0.3">
      <c r="A5227" s="21">
        <v>43299</v>
      </c>
      <c r="B5227" s="20" t="s">
        <v>770</v>
      </c>
      <c r="C5227" s="20" t="s">
        <v>771</v>
      </c>
      <c r="D5227" s="20" t="s">
        <v>759</v>
      </c>
      <c r="E5227" s="20">
        <v>10440</v>
      </c>
      <c r="F5227" s="20" t="s">
        <v>926</v>
      </c>
      <c r="G5227" s="20">
        <v>29</v>
      </c>
      <c r="H5227" s="20">
        <v>360</v>
      </c>
      <c r="I5227" s="20">
        <v>683.6</v>
      </c>
      <c r="J5227" s="20">
        <v>2018</v>
      </c>
      <c r="K5227" s="20">
        <v>7</v>
      </c>
      <c r="L5227" s="20">
        <v>29</v>
      </c>
    </row>
    <row r="5228" spans="1:12" x14ac:dyDescent="0.3">
      <c r="A5228" s="21">
        <v>43299</v>
      </c>
      <c r="B5228" s="20" t="s">
        <v>773</v>
      </c>
      <c r="C5228" s="20" t="s">
        <v>774</v>
      </c>
      <c r="D5228" s="20" t="s">
        <v>759</v>
      </c>
      <c r="E5228" s="20">
        <v>14760</v>
      </c>
      <c r="F5228" s="20" t="s">
        <v>927</v>
      </c>
      <c r="G5228" s="20">
        <v>41</v>
      </c>
      <c r="H5228" s="20">
        <v>360</v>
      </c>
      <c r="I5228" s="20">
        <v>798.05</v>
      </c>
      <c r="J5228" s="20">
        <v>2018</v>
      </c>
      <c r="K5228" s="20">
        <v>7</v>
      </c>
      <c r="L5228" s="20">
        <v>29</v>
      </c>
    </row>
    <row r="5229" spans="1:12" x14ac:dyDescent="0.3">
      <c r="A5229" s="21">
        <v>43297</v>
      </c>
      <c r="B5229" s="20" t="s">
        <v>826</v>
      </c>
      <c r="C5229" s="20" t="s">
        <v>827</v>
      </c>
      <c r="D5229" s="20" t="s">
        <v>759</v>
      </c>
      <c r="E5229" s="20">
        <v>14040</v>
      </c>
      <c r="F5229" s="20" t="s">
        <v>928</v>
      </c>
      <c r="G5229" s="20">
        <v>39</v>
      </c>
      <c r="H5229" s="20">
        <v>360</v>
      </c>
      <c r="I5229" s="20">
        <v>1068.49</v>
      </c>
      <c r="J5229" s="20">
        <v>2018</v>
      </c>
      <c r="K5229" s="20">
        <v>7</v>
      </c>
      <c r="L5229" s="20">
        <v>29</v>
      </c>
    </row>
    <row r="5230" spans="1:12" x14ac:dyDescent="0.3">
      <c r="A5230" s="21">
        <v>43297</v>
      </c>
      <c r="B5230" s="20" t="s">
        <v>757</v>
      </c>
      <c r="C5230" s="20" t="s">
        <v>758</v>
      </c>
      <c r="D5230" s="20" t="s">
        <v>759</v>
      </c>
      <c r="E5230" s="20">
        <v>11520</v>
      </c>
      <c r="F5230" s="20" t="s">
        <v>929</v>
      </c>
      <c r="G5230" s="20">
        <v>32</v>
      </c>
      <c r="H5230" s="20">
        <v>360</v>
      </c>
      <c r="I5230" s="20">
        <v>721.05</v>
      </c>
      <c r="J5230" s="20">
        <v>2018</v>
      </c>
      <c r="K5230" s="20">
        <v>7</v>
      </c>
      <c r="L5230" s="20">
        <v>29</v>
      </c>
    </row>
    <row r="5231" spans="1:12" x14ac:dyDescent="0.3">
      <c r="A5231" s="21">
        <v>43297</v>
      </c>
      <c r="B5231" s="20" t="s">
        <v>761</v>
      </c>
      <c r="C5231" s="20" t="s">
        <v>762</v>
      </c>
      <c r="D5231" s="20" t="s">
        <v>759</v>
      </c>
      <c r="E5231" s="20">
        <v>10440</v>
      </c>
      <c r="F5231" s="20" t="s">
        <v>930</v>
      </c>
      <c r="G5231" s="20">
        <v>29</v>
      </c>
      <c r="H5231" s="20">
        <v>360</v>
      </c>
      <c r="I5231" s="20">
        <v>613</v>
      </c>
      <c r="J5231" s="20">
        <v>2018</v>
      </c>
      <c r="K5231" s="20">
        <v>7</v>
      </c>
      <c r="L5231" s="20">
        <v>29</v>
      </c>
    </row>
    <row r="5232" spans="1:12" x14ac:dyDescent="0.3">
      <c r="A5232" s="21">
        <v>43297</v>
      </c>
      <c r="B5232" s="20" t="s">
        <v>764</v>
      </c>
      <c r="C5232" s="20" t="s">
        <v>765</v>
      </c>
      <c r="D5232" s="20" t="s">
        <v>759</v>
      </c>
      <c r="E5232" s="20">
        <v>10440</v>
      </c>
      <c r="F5232" s="20" t="s">
        <v>931</v>
      </c>
      <c r="G5232" s="20">
        <v>29</v>
      </c>
      <c r="H5232" s="20">
        <v>360</v>
      </c>
      <c r="I5232" s="20">
        <v>654.6</v>
      </c>
      <c r="J5232" s="20">
        <v>2018</v>
      </c>
      <c r="K5232" s="20">
        <v>7</v>
      </c>
      <c r="L5232" s="20">
        <v>29</v>
      </c>
    </row>
    <row r="5233" spans="1:12" x14ac:dyDescent="0.3">
      <c r="A5233" s="21">
        <v>43297</v>
      </c>
      <c r="B5233" s="20" t="s">
        <v>767</v>
      </c>
      <c r="C5233" s="20" t="s">
        <v>768</v>
      </c>
      <c r="D5233" s="20" t="s">
        <v>759</v>
      </c>
      <c r="E5233" s="20">
        <v>7920</v>
      </c>
      <c r="F5233" s="20" t="s">
        <v>932</v>
      </c>
      <c r="G5233" s="20">
        <v>22</v>
      </c>
      <c r="H5233" s="20">
        <v>360</v>
      </c>
      <c r="I5233" s="20">
        <v>513</v>
      </c>
      <c r="J5233" s="20">
        <v>2018</v>
      </c>
      <c r="K5233" s="20">
        <v>7</v>
      </c>
      <c r="L5233" s="20">
        <v>29</v>
      </c>
    </row>
    <row r="5234" spans="1:12" x14ac:dyDescent="0.3">
      <c r="A5234" s="21">
        <v>43297</v>
      </c>
      <c r="B5234" s="20" t="s">
        <v>770</v>
      </c>
      <c r="C5234" s="20" t="s">
        <v>771</v>
      </c>
      <c r="D5234" s="20" t="s">
        <v>759</v>
      </c>
      <c r="E5234" s="20">
        <v>9000</v>
      </c>
      <c r="F5234" s="20" t="s">
        <v>933</v>
      </c>
      <c r="G5234" s="20">
        <v>25</v>
      </c>
      <c r="H5234" s="20">
        <v>360</v>
      </c>
      <c r="I5234" s="20">
        <v>589</v>
      </c>
      <c r="J5234" s="20">
        <v>2018</v>
      </c>
      <c r="K5234" s="20">
        <v>7</v>
      </c>
      <c r="L5234" s="20">
        <v>29</v>
      </c>
    </row>
    <row r="5235" spans="1:12" x14ac:dyDescent="0.3">
      <c r="A5235" s="21">
        <v>43297</v>
      </c>
      <c r="B5235" s="20" t="s">
        <v>773</v>
      </c>
      <c r="C5235" s="20" t="s">
        <v>774</v>
      </c>
      <c r="D5235" s="20" t="s">
        <v>759</v>
      </c>
      <c r="E5235" s="20">
        <v>12600</v>
      </c>
      <c r="F5235" s="20" t="s">
        <v>934</v>
      </c>
      <c r="G5235" s="20">
        <v>35</v>
      </c>
      <c r="H5235" s="20">
        <v>360</v>
      </c>
      <c r="I5235" s="20">
        <v>673.6</v>
      </c>
      <c r="J5235" s="20">
        <v>2018</v>
      </c>
      <c r="K5235" s="20">
        <v>7</v>
      </c>
      <c r="L5235" s="20">
        <v>29</v>
      </c>
    </row>
    <row r="5236" spans="1:12" x14ac:dyDescent="0.3">
      <c r="A5236" s="21">
        <v>43297</v>
      </c>
      <c r="B5236" s="20" t="s">
        <v>826</v>
      </c>
      <c r="C5236" s="20" t="s">
        <v>827</v>
      </c>
      <c r="D5236" s="20" t="s">
        <v>759</v>
      </c>
      <c r="E5236" s="20">
        <v>10440</v>
      </c>
      <c r="F5236" s="20" t="s">
        <v>928</v>
      </c>
      <c r="G5236" s="20">
        <v>29</v>
      </c>
      <c r="H5236" s="20">
        <v>360</v>
      </c>
      <c r="I5236" s="20">
        <v>686.49</v>
      </c>
      <c r="J5236" s="20">
        <v>2018</v>
      </c>
      <c r="K5236" s="20">
        <v>7</v>
      </c>
      <c r="L5236" s="20">
        <v>29</v>
      </c>
    </row>
    <row r="5237" spans="1:12" x14ac:dyDescent="0.3">
      <c r="A5237" s="21">
        <v>43297</v>
      </c>
      <c r="B5237" s="20" t="s">
        <v>757</v>
      </c>
      <c r="C5237" s="20" t="s">
        <v>758</v>
      </c>
      <c r="D5237" s="20" t="s">
        <v>759</v>
      </c>
      <c r="E5237" s="20">
        <v>13680</v>
      </c>
      <c r="F5237" s="20" t="s">
        <v>929</v>
      </c>
      <c r="G5237" s="20">
        <v>38</v>
      </c>
      <c r="H5237" s="20">
        <v>360</v>
      </c>
      <c r="I5237" s="20">
        <v>825.13</v>
      </c>
      <c r="J5237" s="20">
        <v>2018</v>
      </c>
      <c r="K5237" s="20">
        <v>7</v>
      </c>
      <c r="L5237" s="20">
        <v>29</v>
      </c>
    </row>
    <row r="5238" spans="1:12" x14ac:dyDescent="0.3">
      <c r="A5238" s="21">
        <v>43297</v>
      </c>
      <c r="B5238" s="20" t="s">
        <v>761</v>
      </c>
      <c r="C5238" s="20" t="s">
        <v>762</v>
      </c>
      <c r="D5238" s="20" t="s">
        <v>759</v>
      </c>
      <c r="E5238" s="20">
        <v>12960</v>
      </c>
      <c r="F5238" s="20" t="s">
        <v>930</v>
      </c>
      <c r="G5238" s="20">
        <v>36</v>
      </c>
      <c r="H5238" s="20">
        <v>360</v>
      </c>
      <c r="I5238" s="20">
        <v>818.68</v>
      </c>
      <c r="J5238" s="20">
        <v>2018</v>
      </c>
      <c r="K5238" s="20">
        <v>7</v>
      </c>
      <c r="L5238" s="20">
        <v>29</v>
      </c>
    </row>
    <row r="5239" spans="1:12" x14ac:dyDescent="0.3">
      <c r="A5239" s="21">
        <v>43297</v>
      </c>
      <c r="B5239" s="20" t="s">
        <v>764</v>
      </c>
      <c r="C5239" s="20" t="s">
        <v>765</v>
      </c>
      <c r="D5239" s="20" t="s">
        <v>759</v>
      </c>
      <c r="E5239" s="20">
        <v>11520</v>
      </c>
      <c r="F5239" s="20" t="s">
        <v>931</v>
      </c>
      <c r="G5239" s="20">
        <v>32</v>
      </c>
      <c r="H5239" s="20">
        <v>360</v>
      </c>
      <c r="I5239" s="20">
        <v>724.5</v>
      </c>
      <c r="J5239" s="20">
        <v>2018</v>
      </c>
      <c r="K5239" s="20">
        <v>7</v>
      </c>
      <c r="L5239" s="20">
        <v>29</v>
      </c>
    </row>
    <row r="5240" spans="1:12" x14ac:dyDescent="0.3">
      <c r="A5240" s="21">
        <v>43297</v>
      </c>
      <c r="B5240" s="20" t="s">
        <v>767</v>
      </c>
      <c r="C5240" s="20" t="s">
        <v>768</v>
      </c>
      <c r="D5240" s="20" t="s">
        <v>759</v>
      </c>
      <c r="E5240" s="20">
        <v>9360</v>
      </c>
      <c r="F5240" s="20" t="s">
        <v>932</v>
      </c>
      <c r="G5240" s="20">
        <v>26</v>
      </c>
      <c r="H5240" s="20">
        <v>360</v>
      </c>
      <c r="I5240" s="20">
        <v>612.6</v>
      </c>
      <c r="J5240" s="20">
        <v>2018</v>
      </c>
      <c r="K5240" s="20">
        <v>7</v>
      </c>
      <c r="L5240" s="20">
        <v>29</v>
      </c>
    </row>
    <row r="5241" spans="1:12" x14ac:dyDescent="0.3">
      <c r="A5241" s="21">
        <v>43297</v>
      </c>
      <c r="B5241" s="20" t="s">
        <v>770</v>
      </c>
      <c r="C5241" s="20" t="s">
        <v>771</v>
      </c>
      <c r="D5241" s="20" t="s">
        <v>759</v>
      </c>
      <c r="E5241" s="20">
        <v>9720</v>
      </c>
      <c r="F5241" s="20" t="s">
        <v>933</v>
      </c>
      <c r="G5241" s="20">
        <v>27</v>
      </c>
      <c r="H5241" s="20">
        <v>360</v>
      </c>
      <c r="I5241" s="20">
        <v>636.04999999999995</v>
      </c>
      <c r="J5241" s="20">
        <v>2018</v>
      </c>
      <c r="K5241" s="20">
        <v>7</v>
      </c>
      <c r="L5241" s="20">
        <v>29</v>
      </c>
    </row>
    <row r="5242" spans="1:12" x14ac:dyDescent="0.3">
      <c r="A5242" s="21">
        <v>43297</v>
      </c>
      <c r="B5242" s="20" t="s">
        <v>773</v>
      </c>
      <c r="C5242" s="20" t="s">
        <v>774</v>
      </c>
      <c r="D5242" s="20" t="s">
        <v>759</v>
      </c>
      <c r="E5242" s="20">
        <v>14400</v>
      </c>
      <c r="F5242" s="20" t="s">
        <v>934</v>
      </c>
      <c r="G5242" s="20">
        <v>40</v>
      </c>
      <c r="H5242" s="20">
        <v>360</v>
      </c>
      <c r="I5242" s="20">
        <v>769.1</v>
      </c>
      <c r="J5242" s="20">
        <v>2018</v>
      </c>
      <c r="K5242" s="20">
        <v>7</v>
      </c>
      <c r="L5242" s="20">
        <v>29</v>
      </c>
    </row>
    <row r="5243" spans="1:12" x14ac:dyDescent="0.3">
      <c r="A5243" s="21">
        <v>43297</v>
      </c>
      <c r="B5243" s="20" t="s">
        <v>757</v>
      </c>
      <c r="C5243" s="20" t="s">
        <v>758</v>
      </c>
      <c r="D5243" s="20" t="s">
        <v>759</v>
      </c>
      <c r="E5243" s="20">
        <v>14040</v>
      </c>
      <c r="F5243" s="20" t="s">
        <v>929</v>
      </c>
      <c r="G5243" s="20">
        <v>39</v>
      </c>
      <c r="H5243" s="20">
        <v>360</v>
      </c>
      <c r="I5243" s="20">
        <v>849.5</v>
      </c>
      <c r="J5243" s="20">
        <v>2018</v>
      </c>
      <c r="K5243" s="20">
        <v>7</v>
      </c>
      <c r="L5243" s="20">
        <v>29</v>
      </c>
    </row>
    <row r="5244" spans="1:12" x14ac:dyDescent="0.3">
      <c r="A5244" s="21">
        <v>43297</v>
      </c>
      <c r="B5244" s="20" t="s">
        <v>761</v>
      </c>
      <c r="C5244" s="20" t="s">
        <v>762</v>
      </c>
      <c r="D5244" s="20" t="s">
        <v>759</v>
      </c>
      <c r="E5244" s="20">
        <v>13680</v>
      </c>
      <c r="F5244" s="20" t="s">
        <v>930</v>
      </c>
      <c r="G5244" s="20">
        <v>38</v>
      </c>
      <c r="H5244" s="20">
        <v>360</v>
      </c>
      <c r="I5244" s="20">
        <v>871.15</v>
      </c>
      <c r="J5244" s="20">
        <v>2018</v>
      </c>
      <c r="K5244" s="20">
        <v>7</v>
      </c>
      <c r="L5244" s="20">
        <v>29</v>
      </c>
    </row>
    <row r="5245" spans="1:12" x14ac:dyDescent="0.3">
      <c r="A5245" s="21">
        <v>43297</v>
      </c>
      <c r="B5245" s="20" t="s">
        <v>764</v>
      </c>
      <c r="C5245" s="20" t="s">
        <v>765</v>
      </c>
      <c r="D5245" s="20" t="s">
        <v>759</v>
      </c>
      <c r="E5245" s="20">
        <v>12600</v>
      </c>
      <c r="F5245" s="20" t="s">
        <v>931</v>
      </c>
      <c r="G5245" s="20">
        <v>35</v>
      </c>
      <c r="H5245" s="20">
        <v>360</v>
      </c>
      <c r="I5245" s="20">
        <v>799.5</v>
      </c>
      <c r="J5245" s="20">
        <v>2018</v>
      </c>
      <c r="K5245" s="20">
        <v>7</v>
      </c>
      <c r="L5245" s="20">
        <v>29</v>
      </c>
    </row>
    <row r="5246" spans="1:12" x14ac:dyDescent="0.3">
      <c r="A5246" s="21">
        <v>43297</v>
      </c>
      <c r="B5246" s="20" t="s">
        <v>767</v>
      </c>
      <c r="C5246" s="20" t="s">
        <v>768</v>
      </c>
      <c r="D5246" s="20" t="s">
        <v>759</v>
      </c>
      <c r="E5246" s="20">
        <v>9360</v>
      </c>
      <c r="F5246" s="20" t="s">
        <v>932</v>
      </c>
      <c r="G5246" s="20">
        <v>26</v>
      </c>
      <c r="H5246" s="20">
        <v>360</v>
      </c>
      <c r="I5246" s="20">
        <v>612.45000000000005</v>
      </c>
      <c r="J5246" s="20">
        <v>2018</v>
      </c>
      <c r="K5246" s="20">
        <v>7</v>
      </c>
      <c r="L5246" s="20">
        <v>29</v>
      </c>
    </row>
    <row r="5247" spans="1:12" x14ac:dyDescent="0.3">
      <c r="A5247" s="21">
        <v>43297</v>
      </c>
      <c r="B5247" s="20" t="s">
        <v>770</v>
      </c>
      <c r="C5247" s="20" t="s">
        <v>771</v>
      </c>
      <c r="D5247" s="20" t="s">
        <v>759</v>
      </c>
      <c r="E5247" s="20">
        <v>10440</v>
      </c>
      <c r="F5247" s="20" t="s">
        <v>933</v>
      </c>
      <c r="G5247" s="20">
        <v>29</v>
      </c>
      <c r="H5247" s="20">
        <v>360</v>
      </c>
      <c r="I5247" s="20">
        <v>685.8</v>
      </c>
      <c r="J5247" s="20">
        <v>2018</v>
      </c>
      <c r="K5247" s="20">
        <v>7</v>
      </c>
      <c r="L5247" s="20">
        <v>29</v>
      </c>
    </row>
    <row r="5248" spans="1:12" x14ac:dyDescent="0.3">
      <c r="A5248" s="21">
        <v>43297</v>
      </c>
      <c r="B5248" s="20" t="s">
        <v>773</v>
      </c>
      <c r="C5248" s="20" t="s">
        <v>774</v>
      </c>
      <c r="D5248" s="20" t="s">
        <v>759</v>
      </c>
      <c r="E5248" s="20">
        <v>13320</v>
      </c>
      <c r="F5248" s="20" t="s">
        <v>934</v>
      </c>
      <c r="G5248" s="20">
        <v>37</v>
      </c>
      <c r="H5248" s="20">
        <v>360</v>
      </c>
      <c r="I5248" s="20">
        <v>712.75</v>
      </c>
      <c r="J5248" s="20">
        <v>2018</v>
      </c>
      <c r="K5248" s="20">
        <v>7</v>
      </c>
      <c r="L5248" s="20">
        <v>29</v>
      </c>
    </row>
    <row r="5249" spans="1:12" x14ac:dyDescent="0.3">
      <c r="A5249" s="21">
        <v>43293</v>
      </c>
      <c r="B5249" s="20" t="s">
        <v>757</v>
      </c>
      <c r="C5249" s="20" t="s">
        <v>758</v>
      </c>
      <c r="D5249" s="20" t="s">
        <v>759</v>
      </c>
      <c r="E5249" s="20">
        <v>14400</v>
      </c>
      <c r="F5249" s="20" t="s">
        <v>929</v>
      </c>
      <c r="G5249" s="20">
        <v>40</v>
      </c>
      <c r="H5249" s="20">
        <v>360</v>
      </c>
      <c r="I5249" s="20">
        <v>873.8</v>
      </c>
      <c r="J5249" s="20">
        <v>2018</v>
      </c>
      <c r="K5249" s="20">
        <v>7</v>
      </c>
      <c r="L5249" s="20">
        <v>28</v>
      </c>
    </row>
    <row r="5250" spans="1:12" x14ac:dyDescent="0.3">
      <c r="A5250" s="21">
        <v>43293</v>
      </c>
      <c r="B5250" s="20" t="s">
        <v>761</v>
      </c>
      <c r="C5250" s="20" t="s">
        <v>762</v>
      </c>
      <c r="D5250" s="20" t="s">
        <v>759</v>
      </c>
      <c r="E5250" s="20">
        <v>12960</v>
      </c>
      <c r="F5250" s="20" t="s">
        <v>930</v>
      </c>
      <c r="G5250" s="20">
        <v>36</v>
      </c>
      <c r="H5250" s="20">
        <v>360</v>
      </c>
      <c r="I5250" s="20">
        <v>819.7</v>
      </c>
      <c r="J5250" s="20">
        <v>2018</v>
      </c>
      <c r="K5250" s="20">
        <v>7</v>
      </c>
      <c r="L5250" s="20">
        <v>28</v>
      </c>
    </row>
    <row r="5251" spans="1:12" x14ac:dyDescent="0.3">
      <c r="A5251" s="21">
        <v>43293</v>
      </c>
      <c r="B5251" s="20" t="s">
        <v>764</v>
      </c>
      <c r="C5251" s="20" t="s">
        <v>765</v>
      </c>
      <c r="D5251" s="20" t="s">
        <v>759</v>
      </c>
      <c r="E5251" s="20">
        <v>11880</v>
      </c>
      <c r="F5251" s="20" t="s">
        <v>931</v>
      </c>
      <c r="G5251" s="20">
        <v>33</v>
      </c>
      <c r="H5251" s="20">
        <v>360</v>
      </c>
      <c r="I5251" s="20">
        <v>749.65</v>
      </c>
      <c r="J5251" s="20">
        <v>2018</v>
      </c>
      <c r="K5251" s="20">
        <v>7</v>
      </c>
      <c r="L5251" s="20">
        <v>28</v>
      </c>
    </row>
    <row r="5252" spans="1:12" x14ac:dyDescent="0.3">
      <c r="A5252" s="21">
        <v>43293</v>
      </c>
      <c r="B5252" s="20" t="s">
        <v>767</v>
      </c>
      <c r="C5252" s="20" t="s">
        <v>768</v>
      </c>
      <c r="D5252" s="20" t="s">
        <v>759</v>
      </c>
      <c r="E5252" s="20">
        <v>10440</v>
      </c>
      <c r="F5252" s="20" t="s">
        <v>932</v>
      </c>
      <c r="G5252" s="20">
        <v>29</v>
      </c>
      <c r="H5252" s="20">
        <v>360</v>
      </c>
      <c r="I5252" s="20">
        <v>679.25</v>
      </c>
      <c r="J5252" s="20">
        <v>2018</v>
      </c>
      <c r="K5252" s="20">
        <v>7</v>
      </c>
      <c r="L5252" s="20">
        <v>28</v>
      </c>
    </row>
    <row r="5253" spans="1:12" x14ac:dyDescent="0.3">
      <c r="A5253" s="21">
        <v>43293</v>
      </c>
      <c r="B5253" s="20" t="s">
        <v>770</v>
      </c>
      <c r="C5253" s="20" t="s">
        <v>771</v>
      </c>
      <c r="D5253" s="20" t="s">
        <v>759</v>
      </c>
      <c r="E5253" s="20">
        <v>10800</v>
      </c>
      <c r="F5253" s="20" t="s">
        <v>933</v>
      </c>
      <c r="G5253" s="20">
        <v>30</v>
      </c>
      <c r="H5253" s="20">
        <v>360</v>
      </c>
      <c r="I5253" s="20">
        <v>700.15</v>
      </c>
      <c r="J5253" s="20">
        <v>2018</v>
      </c>
      <c r="K5253" s="20">
        <v>7</v>
      </c>
      <c r="L5253" s="20">
        <v>28</v>
      </c>
    </row>
    <row r="5254" spans="1:12" x14ac:dyDescent="0.3">
      <c r="A5254" s="21">
        <v>43293</v>
      </c>
      <c r="B5254" s="20" t="s">
        <v>773</v>
      </c>
      <c r="C5254" s="20" t="s">
        <v>774</v>
      </c>
      <c r="D5254" s="20" t="s">
        <v>759</v>
      </c>
      <c r="E5254" s="20">
        <v>13680</v>
      </c>
      <c r="F5254" s="20" t="s">
        <v>934</v>
      </c>
      <c r="G5254" s="20">
        <v>38</v>
      </c>
      <c r="H5254" s="20">
        <v>360</v>
      </c>
      <c r="I5254" s="20">
        <v>716.35</v>
      </c>
      <c r="J5254" s="20">
        <v>2018</v>
      </c>
      <c r="K5254" s="20">
        <v>7</v>
      </c>
      <c r="L5254" s="20">
        <v>28</v>
      </c>
    </row>
    <row r="5255" spans="1:12" x14ac:dyDescent="0.3">
      <c r="A5255" s="21">
        <v>43293</v>
      </c>
      <c r="B5255" s="20" t="s">
        <v>757</v>
      </c>
      <c r="C5255" s="20" t="s">
        <v>758</v>
      </c>
      <c r="D5255" s="20" t="s">
        <v>759</v>
      </c>
      <c r="E5255" s="20">
        <v>14400</v>
      </c>
      <c r="F5255" s="20" t="s">
        <v>929</v>
      </c>
      <c r="G5255" s="20">
        <v>40</v>
      </c>
      <c r="H5255" s="20">
        <v>360</v>
      </c>
      <c r="I5255" s="20">
        <v>868.95</v>
      </c>
      <c r="J5255" s="20">
        <v>2018</v>
      </c>
      <c r="K5255" s="20">
        <v>7</v>
      </c>
      <c r="L5255" s="20">
        <v>28</v>
      </c>
    </row>
    <row r="5256" spans="1:12" x14ac:dyDescent="0.3">
      <c r="A5256" s="21">
        <v>43293</v>
      </c>
      <c r="B5256" s="20" t="s">
        <v>761</v>
      </c>
      <c r="C5256" s="20" t="s">
        <v>762</v>
      </c>
      <c r="D5256" s="20" t="s">
        <v>759</v>
      </c>
      <c r="E5256" s="20">
        <v>13320</v>
      </c>
      <c r="F5256" s="20" t="s">
        <v>930</v>
      </c>
      <c r="G5256" s="20">
        <v>37</v>
      </c>
      <c r="H5256" s="20">
        <v>360</v>
      </c>
      <c r="I5256" s="20">
        <v>836.83</v>
      </c>
      <c r="J5256" s="20">
        <v>2018</v>
      </c>
      <c r="K5256" s="20">
        <v>7</v>
      </c>
      <c r="L5256" s="20">
        <v>28</v>
      </c>
    </row>
    <row r="5257" spans="1:12" x14ac:dyDescent="0.3">
      <c r="A5257" s="21">
        <v>43293</v>
      </c>
      <c r="B5257" s="20" t="s">
        <v>764</v>
      </c>
      <c r="C5257" s="20" t="s">
        <v>765</v>
      </c>
      <c r="D5257" s="20" t="s">
        <v>759</v>
      </c>
      <c r="E5257" s="20">
        <v>12240</v>
      </c>
      <c r="F5257" s="20" t="s">
        <v>931</v>
      </c>
      <c r="G5257" s="20">
        <v>34</v>
      </c>
      <c r="H5257" s="20">
        <v>360</v>
      </c>
      <c r="I5257" s="20">
        <v>795.93</v>
      </c>
      <c r="J5257" s="20">
        <v>2018</v>
      </c>
      <c r="K5257" s="20">
        <v>7</v>
      </c>
      <c r="L5257" s="20">
        <v>28</v>
      </c>
    </row>
    <row r="5258" spans="1:12" x14ac:dyDescent="0.3">
      <c r="A5258" s="21">
        <v>43293</v>
      </c>
      <c r="B5258" s="20" t="s">
        <v>767</v>
      </c>
      <c r="C5258" s="20" t="s">
        <v>768</v>
      </c>
      <c r="D5258" s="20" t="s">
        <v>759</v>
      </c>
      <c r="E5258" s="20">
        <v>10080</v>
      </c>
      <c r="F5258" s="20" t="s">
        <v>932</v>
      </c>
      <c r="G5258" s="20">
        <v>28</v>
      </c>
      <c r="H5258" s="20">
        <v>360</v>
      </c>
      <c r="I5258" s="20">
        <v>658.5</v>
      </c>
      <c r="J5258" s="20">
        <v>2018</v>
      </c>
      <c r="K5258" s="20">
        <v>7</v>
      </c>
      <c r="L5258" s="20">
        <v>28</v>
      </c>
    </row>
    <row r="5259" spans="1:12" x14ac:dyDescent="0.3">
      <c r="A5259" s="21">
        <v>43293</v>
      </c>
      <c r="B5259" s="20" t="s">
        <v>770</v>
      </c>
      <c r="C5259" s="20" t="s">
        <v>771</v>
      </c>
      <c r="D5259" s="20" t="s">
        <v>759</v>
      </c>
      <c r="E5259" s="20">
        <v>9720</v>
      </c>
      <c r="F5259" s="20" t="s">
        <v>933</v>
      </c>
      <c r="G5259" s="20">
        <v>27</v>
      </c>
      <c r="H5259" s="20">
        <v>360</v>
      </c>
      <c r="I5259" s="20">
        <v>630.15</v>
      </c>
      <c r="J5259" s="20">
        <v>2018</v>
      </c>
      <c r="K5259" s="20">
        <v>7</v>
      </c>
      <c r="L5259" s="20">
        <v>28</v>
      </c>
    </row>
    <row r="5260" spans="1:12" x14ac:dyDescent="0.3">
      <c r="A5260" s="21">
        <v>43293</v>
      </c>
      <c r="B5260" s="20" t="s">
        <v>773</v>
      </c>
      <c r="C5260" s="20" t="s">
        <v>774</v>
      </c>
      <c r="D5260" s="20" t="s">
        <v>759</v>
      </c>
      <c r="E5260" s="20">
        <v>13680</v>
      </c>
      <c r="F5260" s="20" t="s">
        <v>934</v>
      </c>
      <c r="G5260" s="20">
        <v>38</v>
      </c>
      <c r="H5260" s="20">
        <v>360</v>
      </c>
      <c r="I5260" s="20">
        <v>716</v>
      </c>
      <c r="J5260" s="20">
        <v>2018</v>
      </c>
      <c r="K5260" s="20">
        <v>7</v>
      </c>
      <c r="L5260" s="20">
        <v>28</v>
      </c>
    </row>
    <row r="5261" spans="1:12" x14ac:dyDescent="0.3">
      <c r="A5261" s="21">
        <v>43292</v>
      </c>
      <c r="B5261" s="20" t="s">
        <v>826</v>
      </c>
      <c r="C5261" s="20" t="s">
        <v>827</v>
      </c>
      <c r="D5261" s="20" t="s">
        <v>759</v>
      </c>
      <c r="E5261" s="20">
        <v>360</v>
      </c>
      <c r="F5261" s="20" t="s">
        <v>928</v>
      </c>
      <c r="G5261" s="20">
        <v>1</v>
      </c>
      <c r="H5261" s="20">
        <v>360</v>
      </c>
      <c r="I5261" s="20">
        <v>15.17</v>
      </c>
      <c r="J5261" s="20">
        <v>2018</v>
      </c>
      <c r="K5261" s="20">
        <v>7</v>
      </c>
      <c r="L5261" s="20">
        <v>28</v>
      </c>
    </row>
    <row r="5262" spans="1:12" x14ac:dyDescent="0.3">
      <c r="A5262" s="21">
        <v>43292</v>
      </c>
      <c r="B5262" s="20" t="s">
        <v>757</v>
      </c>
      <c r="C5262" s="20" t="s">
        <v>758</v>
      </c>
      <c r="D5262" s="20" t="s">
        <v>759</v>
      </c>
      <c r="E5262" s="20">
        <v>14400</v>
      </c>
      <c r="F5262" s="20" t="s">
        <v>929</v>
      </c>
      <c r="G5262" s="20">
        <v>40</v>
      </c>
      <c r="H5262" s="20">
        <v>360</v>
      </c>
      <c r="I5262" s="20">
        <v>867.7</v>
      </c>
      <c r="J5262" s="20">
        <v>2018</v>
      </c>
      <c r="K5262" s="20">
        <v>7</v>
      </c>
      <c r="L5262" s="20">
        <v>28</v>
      </c>
    </row>
    <row r="5263" spans="1:12" x14ac:dyDescent="0.3">
      <c r="A5263" s="21">
        <v>43292</v>
      </c>
      <c r="B5263" s="20" t="s">
        <v>761</v>
      </c>
      <c r="C5263" s="20" t="s">
        <v>762</v>
      </c>
      <c r="D5263" s="20" t="s">
        <v>759</v>
      </c>
      <c r="E5263" s="20">
        <v>13320</v>
      </c>
      <c r="F5263" s="20" t="s">
        <v>930</v>
      </c>
      <c r="G5263" s="20">
        <v>37</v>
      </c>
      <c r="H5263" s="20">
        <v>360</v>
      </c>
      <c r="I5263" s="20">
        <v>837.12</v>
      </c>
      <c r="J5263" s="20">
        <v>2018</v>
      </c>
      <c r="K5263" s="20">
        <v>7</v>
      </c>
      <c r="L5263" s="20">
        <v>28</v>
      </c>
    </row>
    <row r="5264" spans="1:12" x14ac:dyDescent="0.3">
      <c r="A5264" s="21">
        <v>43292</v>
      </c>
      <c r="B5264" s="20" t="s">
        <v>764</v>
      </c>
      <c r="C5264" s="20" t="s">
        <v>765</v>
      </c>
      <c r="D5264" s="20" t="s">
        <v>759</v>
      </c>
      <c r="E5264" s="20">
        <v>11880</v>
      </c>
      <c r="F5264" s="20" t="s">
        <v>931</v>
      </c>
      <c r="G5264" s="20">
        <v>33</v>
      </c>
      <c r="H5264" s="20">
        <v>360</v>
      </c>
      <c r="I5264" s="20">
        <v>751.55</v>
      </c>
      <c r="J5264" s="20">
        <v>2018</v>
      </c>
      <c r="K5264" s="20">
        <v>7</v>
      </c>
      <c r="L5264" s="20">
        <v>28</v>
      </c>
    </row>
    <row r="5265" spans="1:12" x14ac:dyDescent="0.3">
      <c r="A5265" s="21">
        <v>43292</v>
      </c>
      <c r="B5265" s="20" t="s">
        <v>767</v>
      </c>
      <c r="C5265" s="20" t="s">
        <v>768</v>
      </c>
      <c r="D5265" s="20" t="s">
        <v>759</v>
      </c>
      <c r="E5265" s="20">
        <v>8280</v>
      </c>
      <c r="F5265" s="20" t="s">
        <v>932</v>
      </c>
      <c r="G5265" s="20">
        <v>23</v>
      </c>
      <c r="H5265" s="20">
        <v>360</v>
      </c>
      <c r="I5265" s="20">
        <v>539.45000000000005</v>
      </c>
      <c r="J5265" s="20">
        <v>2018</v>
      </c>
      <c r="K5265" s="20">
        <v>7</v>
      </c>
      <c r="L5265" s="20">
        <v>28</v>
      </c>
    </row>
    <row r="5266" spans="1:12" x14ac:dyDescent="0.3">
      <c r="A5266" s="21">
        <v>43292</v>
      </c>
      <c r="B5266" s="20" t="s">
        <v>770</v>
      </c>
      <c r="C5266" s="20" t="s">
        <v>771</v>
      </c>
      <c r="D5266" s="20" t="s">
        <v>759</v>
      </c>
      <c r="E5266" s="20">
        <v>10440</v>
      </c>
      <c r="F5266" s="20" t="s">
        <v>933</v>
      </c>
      <c r="G5266" s="20">
        <v>29</v>
      </c>
      <c r="H5266" s="20">
        <v>360</v>
      </c>
      <c r="I5266" s="20">
        <v>670.18</v>
      </c>
      <c r="J5266" s="20">
        <v>2018</v>
      </c>
      <c r="K5266" s="20">
        <v>7</v>
      </c>
      <c r="L5266" s="20">
        <v>28</v>
      </c>
    </row>
    <row r="5267" spans="1:12" x14ac:dyDescent="0.3">
      <c r="A5267" s="21">
        <v>43292</v>
      </c>
      <c r="B5267" s="20" t="s">
        <v>773</v>
      </c>
      <c r="C5267" s="20" t="s">
        <v>774</v>
      </c>
      <c r="D5267" s="20" t="s">
        <v>759</v>
      </c>
      <c r="E5267" s="20">
        <v>12960</v>
      </c>
      <c r="F5267" s="20" t="s">
        <v>934</v>
      </c>
      <c r="G5267" s="20">
        <v>36</v>
      </c>
      <c r="H5267" s="20">
        <v>360</v>
      </c>
      <c r="I5267" s="20">
        <v>668.9</v>
      </c>
      <c r="J5267" s="20">
        <v>2018</v>
      </c>
      <c r="K5267" s="20">
        <v>7</v>
      </c>
      <c r="L5267" s="20">
        <v>28</v>
      </c>
    </row>
    <row r="5268" spans="1:12" x14ac:dyDescent="0.3">
      <c r="A5268" s="21">
        <v>43292</v>
      </c>
      <c r="B5268" s="20" t="s">
        <v>757</v>
      </c>
      <c r="C5268" s="20" t="s">
        <v>758</v>
      </c>
      <c r="D5268" s="20" t="s">
        <v>759</v>
      </c>
      <c r="E5268" s="20">
        <v>15120</v>
      </c>
      <c r="F5268" s="20" t="s">
        <v>929</v>
      </c>
      <c r="G5268" s="20">
        <v>42</v>
      </c>
      <c r="H5268" s="20">
        <v>360</v>
      </c>
      <c r="I5268" s="20">
        <v>914.7</v>
      </c>
      <c r="J5268" s="20">
        <v>2018</v>
      </c>
      <c r="K5268" s="20">
        <v>7</v>
      </c>
      <c r="L5268" s="20">
        <v>28</v>
      </c>
    </row>
    <row r="5269" spans="1:12" x14ac:dyDescent="0.3">
      <c r="A5269" s="21">
        <v>43292</v>
      </c>
      <c r="B5269" s="20" t="s">
        <v>761</v>
      </c>
      <c r="C5269" s="20" t="s">
        <v>762</v>
      </c>
      <c r="D5269" s="20" t="s">
        <v>759</v>
      </c>
      <c r="E5269" s="20">
        <v>15840</v>
      </c>
      <c r="F5269" s="20" t="s">
        <v>930</v>
      </c>
      <c r="G5269" s="20">
        <v>44</v>
      </c>
      <c r="H5269" s="20">
        <v>360</v>
      </c>
      <c r="I5269" s="20">
        <v>993.9</v>
      </c>
      <c r="J5269" s="20">
        <v>2018</v>
      </c>
      <c r="K5269" s="20">
        <v>7</v>
      </c>
      <c r="L5269" s="20">
        <v>28</v>
      </c>
    </row>
    <row r="5270" spans="1:12" x14ac:dyDescent="0.3">
      <c r="A5270" s="21">
        <v>43292</v>
      </c>
      <c r="B5270" s="20" t="s">
        <v>764</v>
      </c>
      <c r="C5270" s="20" t="s">
        <v>765</v>
      </c>
      <c r="D5270" s="20" t="s">
        <v>759</v>
      </c>
      <c r="E5270" s="20">
        <v>14040</v>
      </c>
      <c r="F5270" s="20" t="s">
        <v>931</v>
      </c>
      <c r="G5270" s="20">
        <v>39</v>
      </c>
      <c r="H5270" s="20">
        <v>360</v>
      </c>
      <c r="I5270" s="20">
        <v>912.34</v>
      </c>
      <c r="J5270" s="20">
        <v>2018</v>
      </c>
      <c r="K5270" s="20">
        <v>7</v>
      </c>
      <c r="L5270" s="20">
        <v>28</v>
      </c>
    </row>
    <row r="5271" spans="1:12" x14ac:dyDescent="0.3">
      <c r="A5271" s="21">
        <v>43292</v>
      </c>
      <c r="B5271" s="20" t="s">
        <v>767</v>
      </c>
      <c r="C5271" s="20" t="s">
        <v>768</v>
      </c>
      <c r="D5271" s="20" t="s">
        <v>759</v>
      </c>
      <c r="E5271" s="20">
        <v>12240</v>
      </c>
      <c r="F5271" s="20" t="s">
        <v>932</v>
      </c>
      <c r="G5271" s="20">
        <v>34</v>
      </c>
      <c r="H5271" s="20">
        <v>360</v>
      </c>
      <c r="I5271" s="20">
        <v>788.59</v>
      </c>
      <c r="J5271" s="20">
        <v>2018</v>
      </c>
      <c r="K5271" s="20">
        <v>7</v>
      </c>
      <c r="L5271" s="20">
        <v>28</v>
      </c>
    </row>
    <row r="5272" spans="1:12" x14ac:dyDescent="0.3">
      <c r="A5272" s="21">
        <v>43292</v>
      </c>
      <c r="B5272" s="20" t="s">
        <v>770</v>
      </c>
      <c r="C5272" s="20" t="s">
        <v>771</v>
      </c>
      <c r="D5272" s="20" t="s">
        <v>759</v>
      </c>
      <c r="E5272" s="20">
        <v>10440</v>
      </c>
      <c r="F5272" s="20" t="s">
        <v>933</v>
      </c>
      <c r="G5272" s="20">
        <v>29</v>
      </c>
      <c r="H5272" s="20">
        <v>360</v>
      </c>
      <c r="I5272" s="20">
        <v>673.25</v>
      </c>
      <c r="J5272" s="20">
        <v>2018</v>
      </c>
      <c r="K5272" s="20">
        <v>7</v>
      </c>
      <c r="L5272" s="20">
        <v>28</v>
      </c>
    </row>
    <row r="5273" spans="1:12" x14ac:dyDescent="0.3">
      <c r="A5273" s="21">
        <v>43292</v>
      </c>
      <c r="B5273" s="20" t="s">
        <v>773</v>
      </c>
      <c r="C5273" s="20" t="s">
        <v>774</v>
      </c>
      <c r="D5273" s="20" t="s">
        <v>759</v>
      </c>
      <c r="E5273" s="20">
        <v>12960</v>
      </c>
      <c r="F5273" s="20" t="s">
        <v>934</v>
      </c>
      <c r="G5273" s="20">
        <v>36</v>
      </c>
      <c r="H5273" s="20">
        <v>360</v>
      </c>
      <c r="I5273" s="20">
        <v>665.45</v>
      </c>
      <c r="J5273" s="20">
        <v>2018</v>
      </c>
      <c r="K5273" s="20">
        <v>7</v>
      </c>
      <c r="L5273" s="20">
        <v>28</v>
      </c>
    </row>
    <row r="5274" spans="1:12" x14ac:dyDescent="0.3">
      <c r="A5274" s="21">
        <v>43291</v>
      </c>
      <c r="B5274" s="20" t="s">
        <v>826</v>
      </c>
      <c r="C5274" s="20" t="s">
        <v>827</v>
      </c>
      <c r="D5274" s="20" t="s">
        <v>759</v>
      </c>
      <c r="E5274" s="20">
        <v>12960</v>
      </c>
      <c r="F5274" s="20" t="s">
        <v>941</v>
      </c>
      <c r="G5274" s="20">
        <v>36</v>
      </c>
      <c r="H5274" s="20">
        <v>360</v>
      </c>
      <c r="I5274" s="20">
        <v>976.84</v>
      </c>
      <c r="J5274" s="20">
        <v>2018</v>
      </c>
      <c r="K5274" s="20">
        <v>7</v>
      </c>
      <c r="L5274" s="20">
        <v>28</v>
      </c>
    </row>
    <row r="5275" spans="1:12" x14ac:dyDescent="0.3">
      <c r="A5275" s="21">
        <v>43291</v>
      </c>
      <c r="B5275" s="20" t="s">
        <v>757</v>
      </c>
      <c r="C5275" s="20" t="s">
        <v>758</v>
      </c>
      <c r="D5275" s="20" t="s">
        <v>759</v>
      </c>
      <c r="E5275" s="20">
        <v>14040</v>
      </c>
      <c r="F5275" s="20" t="s">
        <v>935</v>
      </c>
      <c r="G5275" s="20">
        <v>39</v>
      </c>
      <c r="H5275" s="20">
        <v>360</v>
      </c>
      <c r="I5275" s="20">
        <v>848.35</v>
      </c>
      <c r="J5275" s="20">
        <v>2018</v>
      </c>
      <c r="K5275" s="20">
        <v>7</v>
      </c>
      <c r="L5275" s="20">
        <v>28</v>
      </c>
    </row>
    <row r="5276" spans="1:12" x14ac:dyDescent="0.3">
      <c r="A5276" s="21">
        <v>43291</v>
      </c>
      <c r="B5276" s="20" t="s">
        <v>761</v>
      </c>
      <c r="C5276" s="20" t="s">
        <v>762</v>
      </c>
      <c r="D5276" s="20" t="s">
        <v>759</v>
      </c>
      <c r="E5276" s="20">
        <v>10440</v>
      </c>
      <c r="F5276" s="20" t="s">
        <v>936</v>
      </c>
      <c r="G5276" s="20">
        <v>29</v>
      </c>
      <c r="H5276" s="20">
        <v>360</v>
      </c>
      <c r="I5276" s="20">
        <v>664.05</v>
      </c>
      <c r="J5276" s="20">
        <v>2018</v>
      </c>
      <c r="K5276" s="20">
        <v>7</v>
      </c>
      <c r="L5276" s="20">
        <v>28</v>
      </c>
    </row>
    <row r="5277" spans="1:12" x14ac:dyDescent="0.3">
      <c r="A5277" s="21">
        <v>43291</v>
      </c>
      <c r="B5277" s="20" t="s">
        <v>764</v>
      </c>
      <c r="C5277" s="20" t="s">
        <v>765</v>
      </c>
      <c r="D5277" s="20" t="s">
        <v>759</v>
      </c>
      <c r="E5277" s="20">
        <v>10080</v>
      </c>
      <c r="F5277" s="20" t="s">
        <v>937</v>
      </c>
      <c r="G5277" s="20">
        <v>28</v>
      </c>
      <c r="H5277" s="20">
        <v>360</v>
      </c>
      <c r="I5277" s="20">
        <v>643.79999999999995</v>
      </c>
      <c r="J5277" s="20">
        <v>2018</v>
      </c>
      <c r="K5277" s="20">
        <v>7</v>
      </c>
      <c r="L5277" s="20">
        <v>28</v>
      </c>
    </row>
    <row r="5278" spans="1:12" x14ac:dyDescent="0.3">
      <c r="A5278" s="21">
        <v>43291</v>
      </c>
      <c r="B5278" s="20" t="s">
        <v>767</v>
      </c>
      <c r="C5278" s="20" t="s">
        <v>768</v>
      </c>
      <c r="D5278" s="20" t="s">
        <v>759</v>
      </c>
      <c r="E5278" s="20">
        <v>6840</v>
      </c>
      <c r="F5278" s="20" t="s">
        <v>938</v>
      </c>
      <c r="G5278" s="20">
        <v>19</v>
      </c>
      <c r="H5278" s="20">
        <v>360</v>
      </c>
      <c r="I5278" s="20">
        <v>442.9</v>
      </c>
      <c r="J5278" s="20">
        <v>2018</v>
      </c>
      <c r="K5278" s="20">
        <v>7</v>
      </c>
      <c r="L5278" s="20">
        <v>28</v>
      </c>
    </row>
    <row r="5279" spans="1:12" x14ac:dyDescent="0.3">
      <c r="A5279" s="21">
        <v>43291</v>
      </c>
      <c r="B5279" s="20" t="s">
        <v>770</v>
      </c>
      <c r="C5279" s="20" t="s">
        <v>771</v>
      </c>
      <c r="D5279" s="20" t="s">
        <v>759</v>
      </c>
      <c r="E5279" s="20">
        <v>9720</v>
      </c>
      <c r="F5279" s="20" t="s">
        <v>939</v>
      </c>
      <c r="G5279" s="20">
        <v>27</v>
      </c>
      <c r="H5279" s="20">
        <v>360</v>
      </c>
      <c r="I5279" s="20">
        <v>628.45000000000005</v>
      </c>
      <c r="J5279" s="20">
        <v>2018</v>
      </c>
      <c r="K5279" s="20">
        <v>7</v>
      </c>
      <c r="L5279" s="20">
        <v>28</v>
      </c>
    </row>
    <row r="5280" spans="1:12" x14ac:dyDescent="0.3">
      <c r="A5280" s="21">
        <v>43291</v>
      </c>
      <c r="B5280" s="20" t="s">
        <v>773</v>
      </c>
      <c r="C5280" s="20" t="s">
        <v>774</v>
      </c>
      <c r="D5280" s="20" t="s">
        <v>759</v>
      </c>
      <c r="E5280" s="20">
        <v>11880</v>
      </c>
      <c r="F5280" s="20" t="s">
        <v>940</v>
      </c>
      <c r="G5280" s="20">
        <v>33</v>
      </c>
      <c r="H5280" s="20">
        <v>360</v>
      </c>
      <c r="I5280" s="20">
        <v>607.22</v>
      </c>
      <c r="J5280" s="20">
        <v>2018</v>
      </c>
      <c r="K5280" s="20">
        <v>7</v>
      </c>
      <c r="L5280" s="20">
        <v>28</v>
      </c>
    </row>
    <row r="5281" spans="1:12" x14ac:dyDescent="0.3">
      <c r="A5281" s="21">
        <v>43291</v>
      </c>
      <c r="B5281" s="20" t="s">
        <v>757</v>
      </c>
      <c r="C5281" s="20" t="s">
        <v>758</v>
      </c>
      <c r="D5281" s="20" t="s">
        <v>759</v>
      </c>
      <c r="E5281" s="20">
        <v>14400</v>
      </c>
      <c r="F5281" s="20" t="s">
        <v>935</v>
      </c>
      <c r="G5281" s="20">
        <v>40</v>
      </c>
      <c r="H5281" s="20">
        <v>360</v>
      </c>
      <c r="I5281" s="20">
        <v>869.95</v>
      </c>
      <c r="J5281" s="20">
        <v>2018</v>
      </c>
      <c r="K5281" s="20">
        <v>7</v>
      </c>
      <c r="L5281" s="20">
        <v>28</v>
      </c>
    </row>
    <row r="5282" spans="1:12" x14ac:dyDescent="0.3">
      <c r="A5282" s="21">
        <v>43291</v>
      </c>
      <c r="B5282" s="20" t="s">
        <v>761</v>
      </c>
      <c r="C5282" s="20" t="s">
        <v>762</v>
      </c>
      <c r="D5282" s="20" t="s">
        <v>759</v>
      </c>
      <c r="E5282" s="20">
        <v>12960</v>
      </c>
      <c r="F5282" s="20" t="s">
        <v>936</v>
      </c>
      <c r="G5282" s="20">
        <v>36</v>
      </c>
      <c r="H5282" s="20">
        <v>360</v>
      </c>
      <c r="I5282" s="20">
        <v>825.05</v>
      </c>
      <c r="J5282" s="20">
        <v>2018</v>
      </c>
      <c r="K5282" s="20">
        <v>7</v>
      </c>
      <c r="L5282" s="20">
        <v>28</v>
      </c>
    </row>
    <row r="5283" spans="1:12" x14ac:dyDescent="0.3">
      <c r="A5283" s="21">
        <v>43291</v>
      </c>
      <c r="B5283" s="20" t="s">
        <v>764</v>
      </c>
      <c r="C5283" s="20" t="s">
        <v>765</v>
      </c>
      <c r="D5283" s="20" t="s">
        <v>759</v>
      </c>
      <c r="E5283" s="20">
        <v>12600</v>
      </c>
      <c r="F5283" s="20" t="s">
        <v>937</v>
      </c>
      <c r="G5283" s="20">
        <v>35</v>
      </c>
      <c r="H5283" s="20">
        <v>360</v>
      </c>
      <c r="I5283" s="20">
        <v>800.75</v>
      </c>
      <c r="J5283" s="20">
        <v>2018</v>
      </c>
      <c r="K5283" s="20">
        <v>7</v>
      </c>
      <c r="L5283" s="20">
        <v>28</v>
      </c>
    </row>
    <row r="5284" spans="1:12" x14ac:dyDescent="0.3">
      <c r="A5284" s="21">
        <v>43291</v>
      </c>
      <c r="B5284" s="20" t="s">
        <v>767</v>
      </c>
      <c r="C5284" s="20" t="s">
        <v>768</v>
      </c>
      <c r="D5284" s="20" t="s">
        <v>759</v>
      </c>
      <c r="E5284" s="20">
        <v>9000</v>
      </c>
      <c r="F5284" s="20" t="s">
        <v>938</v>
      </c>
      <c r="G5284" s="20">
        <v>25</v>
      </c>
      <c r="H5284" s="20">
        <v>360</v>
      </c>
      <c r="I5284" s="20">
        <v>581.20000000000005</v>
      </c>
      <c r="J5284" s="20">
        <v>2018</v>
      </c>
      <c r="K5284" s="20">
        <v>7</v>
      </c>
      <c r="L5284" s="20">
        <v>28</v>
      </c>
    </row>
    <row r="5285" spans="1:12" x14ac:dyDescent="0.3">
      <c r="A5285" s="21">
        <v>43291</v>
      </c>
      <c r="B5285" s="20" t="s">
        <v>770</v>
      </c>
      <c r="C5285" s="20" t="s">
        <v>771</v>
      </c>
      <c r="D5285" s="20" t="s">
        <v>759</v>
      </c>
      <c r="E5285" s="20">
        <v>10800</v>
      </c>
      <c r="F5285" s="20" t="s">
        <v>939</v>
      </c>
      <c r="G5285" s="20">
        <v>30</v>
      </c>
      <c r="H5285" s="20">
        <v>360</v>
      </c>
      <c r="I5285" s="20">
        <v>696.7</v>
      </c>
      <c r="J5285" s="20">
        <v>2018</v>
      </c>
      <c r="K5285" s="20">
        <v>7</v>
      </c>
      <c r="L5285" s="20">
        <v>28</v>
      </c>
    </row>
    <row r="5286" spans="1:12" x14ac:dyDescent="0.3">
      <c r="A5286" s="21">
        <v>43291</v>
      </c>
      <c r="B5286" s="20" t="s">
        <v>773</v>
      </c>
      <c r="C5286" s="20" t="s">
        <v>774</v>
      </c>
      <c r="D5286" s="20" t="s">
        <v>759</v>
      </c>
      <c r="E5286" s="20">
        <v>11880</v>
      </c>
      <c r="F5286" s="20" t="s">
        <v>940</v>
      </c>
      <c r="G5286" s="20">
        <v>33</v>
      </c>
      <c r="H5286" s="20">
        <v>360</v>
      </c>
      <c r="I5286" s="20">
        <v>604.95000000000005</v>
      </c>
      <c r="J5286" s="20">
        <v>2018</v>
      </c>
      <c r="K5286" s="20">
        <v>7</v>
      </c>
      <c r="L5286" s="20">
        <v>28</v>
      </c>
    </row>
    <row r="5287" spans="1:12" x14ac:dyDescent="0.3">
      <c r="A5287" s="21">
        <v>43288</v>
      </c>
      <c r="B5287" s="20" t="s">
        <v>826</v>
      </c>
      <c r="C5287" s="20" t="s">
        <v>827</v>
      </c>
      <c r="D5287" s="20" t="s">
        <v>759</v>
      </c>
      <c r="E5287" s="20">
        <v>6840</v>
      </c>
      <c r="F5287" s="20" t="s">
        <v>941</v>
      </c>
      <c r="G5287" s="20">
        <v>19</v>
      </c>
      <c r="H5287" s="20">
        <v>360</v>
      </c>
      <c r="I5287" s="20">
        <v>440.81</v>
      </c>
      <c r="J5287" s="20">
        <v>2018</v>
      </c>
      <c r="K5287" s="20">
        <v>7</v>
      </c>
      <c r="L5287" s="20">
        <v>27</v>
      </c>
    </row>
    <row r="5288" spans="1:12" x14ac:dyDescent="0.3">
      <c r="A5288" s="21">
        <v>43288</v>
      </c>
      <c r="B5288" s="20" t="s">
        <v>757</v>
      </c>
      <c r="C5288" s="20" t="s">
        <v>758</v>
      </c>
      <c r="D5288" s="20" t="s">
        <v>759</v>
      </c>
      <c r="E5288" s="20">
        <v>14760</v>
      </c>
      <c r="F5288" s="20" t="s">
        <v>935</v>
      </c>
      <c r="G5288" s="20">
        <v>41</v>
      </c>
      <c r="H5288" s="20">
        <v>360</v>
      </c>
      <c r="I5288" s="20">
        <v>893.45</v>
      </c>
      <c r="J5288" s="20">
        <v>2018</v>
      </c>
      <c r="K5288" s="20">
        <v>7</v>
      </c>
      <c r="L5288" s="20">
        <v>27</v>
      </c>
    </row>
    <row r="5289" spans="1:12" x14ac:dyDescent="0.3">
      <c r="A5289" s="21">
        <v>43288</v>
      </c>
      <c r="B5289" s="20" t="s">
        <v>761</v>
      </c>
      <c r="C5289" s="20" t="s">
        <v>762</v>
      </c>
      <c r="D5289" s="20" t="s">
        <v>759</v>
      </c>
      <c r="E5289" s="20">
        <v>12600</v>
      </c>
      <c r="F5289" s="20" t="s">
        <v>936</v>
      </c>
      <c r="G5289" s="20">
        <v>35</v>
      </c>
      <c r="H5289" s="20">
        <v>360</v>
      </c>
      <c r="I5289" s="20">
        <v>801.3</v>
      </c>
      <c r="J5289" s="20">
        <v>2018</v>
      </c>
      <c r="K5289" s="20">
        <v>7</v>
      </c>
      <c r="L5289" s="20">
        <v>27</v>
      </c>
    </row>
    <row r="5290" spans="1:12" x14ac:dyDescent="0.3">
      <c r="A5290" s="21">
        <v>43288</v>
      </c>
      <c r="B5290" s="20" t="s">
        <v>764</v>
      </c>
      <c r="C5290" s="20" t="s">
        <v>765</v>
      </c>
      <c r="D5290" s="20" t="s">
        <v>759</v>
      </c>
      <c r="E5290" s="20">
        <v>11160</v>
      </c>
      <c r="F5290" s="20" t="s">
        <v>937</v>
      </c>
      <c r="G5290" s="20">
        <v>31</v>
      </c>
      <c r="H5290" s="20">
        <v>360</v>
      </c>
      <c r="I5290" s="20">
        <v>711.87</v>
      </c>
      <c r="J5290" s="20">
        <v>2018</v>
      </c>
      <c r="K5290" s="20">
        <v>7</v>
      </c>
      <c r="L5290" s="20">
        <v>27</v>
      </c>
    </row>
    <row r="5291" spans="1:12" x14ac:dyDescent="0.3">
      <c r="A5291" s="21">
        <v>43288</v>
      </c>
      <c r="B5291" s="20" t="s">
        <v>767</v>
      </c>
      <c r="C5291" s="20" t="s">
        <v>768</v>
      </c>
      <c r="D5291" s="20" t="s">
        <v>759</v>
      </c>
      <c r="E5291" s="20">
        <v>10440</v>
      </c>
      <c r="F5291" s="20" t="s">
        <v>938</v>
      </c>
      <c r="G5291" s="20">
        <v>29</v>
      </c>
      <c r="H5291" s="20">
        <v>360</v>
      </c>
      <c r="I5291" s="20">
        <v>665.4</v>
      </c>
      <c r="J5291" s="20">
        <v>2018</v>
      </c>
      <c r="K5291" s="20">
        <v>7</v>
      </c>
      <c r="L5291" s="20">
        <v>27</v>
      </c>
    </row>
    <row r="5292" spans="1:12" x14ac:dyDescent="0.3">
      <c r="A5292" s="21">
        <v>43288</v>
      </c>
      <c r="B5292" s="20" t="s">
        <v>770</v>
      </c>
      <c r="C5292" s="20" t="s">
        <v>771</v>
      </c>
      <c r="D5292" s="20" t="s">
        <v>759</v>
      </c>
      <c r="E5292" s="20">
        <v>9720</v>
      </c>
      <c r="F5292" s="20" t="s">
        <v>939</v>
      </c>
      <c r="G5292" s="20">
        <v>27</v>
      </c>
      <c r="H5292" s="20">
        <v>360</v>
      </c>
      <c r="I5292" s="20">
        <v>630.15</v>
      </c>
      <c r="J5292" s="20">
        <v>2018</v>
      </c>
      <c r="K5292" s="20">
        <v>7</v>
      </c>
      <c r="L5292" s="20">
        <v>27</v>
      </c>
    </row>
    <row r="5293" spans="1:12" x14ac:dyDescent="0.3">
      <c r="A5293" s="21">
        <v>43288</v>
      </c>
      <c r="B5293" s="20" t="s">
        <v>773</v>
      </c>
      <c r="C5293" s="20" t="s">
        <v>774</v>
      </c>
      <c r="D5293" s="20" t="s">
        <v>759</v>
      </c>
      <c r="E5293" s="20">
        <v>12240</v>
      </c>
      <c r="F5293" s="20" t="s">
        <v>940</v>
      </c>
      <c r="G5293" s="20">
        <v>34</v>
      </c>
      <c r="H5293" s="20">
        <v>360</v>
      </c>
      <c r="I5293" s="20">
        <v>622</v>
      </c>
      <c r="J5293" s="20">
        <v>2018</v>
      </c>
      <c r="K5293" s="20">
        <v>7</v>
      </c>
      <c r="L5293" s="20">
        <v>27</v>
      </c>
    </row>
    <row r="5294" spans="1:12" x14ac:dyDescent="0.3">
      <c r="A5294" s="21">
        <v>43287</v>
      </c>
      <c r="B5294" s="20" t="s">
        <v>757</v>
      </c>
      <c r="C5294" s="20" t="s">
        <v>758</v>
      </c>
      <c r="D5294" s="20" t="s">
        <v>759</v>
      </c>
      <c r="E5294" s="20">
        <v>15120</v>
      </c>
      <c r="F5294" s="20" t="s">
        <v>935</v>
      </c>
      <c r="G5294" s="20">
        <v>42</v>
      </c>
      <c r="H5294" s="20">
        <v>360</v>
      </c>
      <c r="I5294" s="20">
        <v>918.37</v>
      </c>
      <c r="J5294" s="20">
        <v>2018</v>
      </c>
      <c r="K5294" s="20">
        <v>7</v>
      </c>
      <c r="L5294" s="20">
        <v>27</v>
      </c>
    </row>
    <row r="5295" spans="1:12" x14ac:dyDescent="0.3">
      <c r="A5295" s="21">
        <v>43287</v>
      </c>
      <c r="B5295" s="20" t="s">
        <v>761</v>
      </c>
      <c r="C5295" s="20" t="s">
        <v>762</v>
      </c>
      <c r="D5295" s="20" t="s">
        <v>759</v>
      </c>
      <c r="E5295" s="20">
        <v>12960</v>
      </c>
      <c r="F5295" s="20" t="s">
        <v>936</v>
      </c>
      <c r="G5295" s="20">
        <v>36</v>
      </c>
      <c r="H5295" s="20">
        <v>360</v>
      </c>
      <c r="I5295" s="20">
        <v>824.05</v>
      </c>
      <c r="J5295" s="20">
        <v>2018</v>
      </c>
      <c r="K5295" s="20">
        <v>7</v>
      </c>
      <c r="L5295" s="20">
        <v>27</v>
      </c>
    </row>
    <row r="5296" spans="1:12" x14ac:dyDescent="0.3">
      <c r="A5296" s="21">
        <v>43287</v>
      </c>
      <c r="B5296" s="20" t="s">
        <v>764</v>
      </c>
      <c r="C5296" s="20" t="s">
        <v>765</v>
      </c>
      <c r="D5296" s="20" t="s">
        <v>759</v>
      </c>
      <c r="E5296" s="20">
        <v>12600</v>
      </c>
      <c r="F5296" s="20" t="s">
        <v>937</v>
      </c>
      <c r="G5296" s="20">
        <v>35</v>
      </c>
      <c r="H5296" s="20">
        <v>360</v>
      </c>
      <c r="I5296" s="20">
        <v>805.7</v>
      </c>
      <c r="J5296" s="20">
        <v>2018</v>
      </c>
      <c r="K5296" s="20">
        <v>7</v>
      </c>
      <c r="L5296" s="20">
        <v>27</v>
      </c>
    </row>
    <row r="5297" spans="1:12" x14ac:dyDescent="0.3">
      <c r="A5297" s="21">
        <v>43287</v>
      </c>
      <c r="B5297" s="20" t="s">
        <v>767</v>
      </c>
      <c r="C5297" s="20" t="s">
        <v>768</v>
      </c>
      <c r="D5297" s="20" t="s">
        <v>759</v>
      </c>
      <c r="E5297" s="20">
        <v>9720</v>
      </c>
      <c r="F5297" s="20" t="s">
        <v>938</v>
      </c>
      <c r="G5297" s="20">
        <v>27</v>
      </c>
      <c r="H5297" s="20">
        <v>360</v>
      </c>
      <c r="I5297" s="20">
        <v>621.85</v>
      </c>
      <c r="J5297" s="20">
        <v>2018</v>
      </c>
      <c r="K5297" s="20">
        <v>7</v>
      </c>
      <c r="L5297" s="20">
        <v>27</v>
      </c>
    </row>
    <row r="5298" spans="1:12" x14ac:dyDescent="0.3">
      <c r="A5298" s="21">
        <v>43287</v>
      </c>
      <c r="B5298" s="20" t="s">
        <v>770</v>
      </c>
      <c r="C5298" s="20" t="s">
        <v>771</v>
      </c>
      <c r="D5298" s="20" t="s">
        <v>759</v>
      </c>
      <c r="E5298" s="20">
        <v>10080</v>
      </c>
      <c r="F5298" s="20" t="s">
        <v>939</v>
      </c>
      <c r="G5298" s="20">
        <v>28</v>
      </c>
      <c r="H5298" s="20">
        <v>360</v>
      </c>
      <c r="I5298" s="20">
        <v>654.54999999999995</v>
      </c>
      <c r="J5298" s="20">
        <v>2018</v>
      </c>
      <c r="K5298" s="20">
        <v>7</v>
      </c>
      <c r="L5298" s="20">
        <v>27</v>
      </c>
    </row>
    <row r="5299" spans="1:12" x14ac:dyDescent="0.3">
      <c r="A5299" s="21">
        <v>43287</v>
      </c>
      <c r="B5299" s="20" t="s">
        <v>773</v>
      </c>
      <c r="C5299" s="20" t="s">
        <v>774</v>
      </c>
      <c r="D5299" s="20" t="s">
        <v>759</v>
      </c>
      <c r="E5299" s="20">
        <v>10800</v>
      </c>
      <c r="F5299" s="20" t="s">
        <v>940</v>
      </c>
      <c r="G5299" s="20">
        <v>30</v>
      </c>
      <c r="H5299" s="20">
        <v>360</v>
      </c>
      <c r="I5299" s="20">
        <v>546</v>
      </c>
      <c r="J5299" s="20">
        <v>2018</v>
      </c>
      <c r="K5299" s="20">
        <v>7</v>
      </c>
      <c r="L5299" s="20">
        <v>27</v>
      </c>
    </row>
    <row r="5300" spans="1:12" x14ac:dyDescent="0.3">
      <c r="A5300" s="21">
        <v>43287</v>
      </c>
      <c r="B5300" s="20" t="s">
        <v>757</v>
      </c>
      <c r="C5300" s="20" t="s">
        <v>758</v>
      </c>
      <c r="D5300" s="20" t="s">
        <v>759</v>
      </c>
      <c r="E5300" s="20">
        <v>14400</v>
      </c>
      <c r="F5300" s="20" t="s">
        <v>935</v>
      </c>
      <c r="G5300" s="20">
        <v>40</v>
      </c>
      <c r="H5300" s="20">
        <v>360</v>
      </c>
      <c r="I5300" s="20">
        <v>903.7</v>
      </c>
      <c r="J5300" s="20">
        <v>2018</v>
      </c>
      <c r="K5300" s="20">
        <v>7</v>
      </c>
      <c r="L5300" s="20">
        <v>27</v>
      </c>
    </row>
    <row r="5301" spans="1:12" x14ac:dyDescent="0.3">
      <c r="A5301" s="21">
        <v>43287</v>
      </c>
      <c r="B5301" s="20" t="s">
        <v>761</v>
      </c>
      <c r="C5301" s="20" t="s">
        <v>762</v>
      </c>
      <c r="D5301" s="20" t="s">
        <v>759</v>
      </c>
      <c r="E5301" s="20">
        <v>13680</v>
      </c>
      <c r="F5301" s="20" t="s">
        <v>936</v>
      </c>
      <c r="G5301" s="20">
        <v>38</v>
      </c>
      <c r="H5301" s="20">
        <v>360</v>
      </c>
      <c r="I5301" s="20">
        <v>842.6</v>
      </c>
      <c r="J5301" s="20">
        <v>2018</v>
      </c>
      <c r="K5301" s="20">
        <v>7</v>
      </c>
      <c r="L5301" s="20">
        <v>27</v>
      </c>
    </row>
    <row r="5302" spans="1:12" x14ac:dyDescent="0.3">
      <c r="A5302" s="21">
        <v>43287</v>
      </c>
      <c r="B5302" s="20" t="s">
        <v>764</v>
      </c>
      <c r="C5302" s="20" t="s">
        <v>765</v>
      </c>
      <c r="D5302" s="20" t="s">
        <v>759</v>
      </c>
      <c r="E5302" s="20">
        <v>11880</v>
      </c>
      <c r="F5302" s="20" t="s">
        <v>937</v>
      </c>
      <c r="G5302" s="20">
        <v>33</v>
      </c>
      <c r="H5302" s="20">
        <v>360</v>
      </c>
      <c r="I5302" s="20">
        <v>761.14</v>
      </c>
      <c r="J5302" s="20">
        <v>2018</v>
      </c>
      <c r="K5302" s="20">
        <v>7</v>
      </c>
      <c r="L5302" s="20">
        <v>27</v>
      </c>
    </row>
    <row r="5303" spans="1:12" x14ac:dyDescent="0.3">
      <c r="A5303" s="21">
        <v>43287</v>
      </c>
      <c r="B5303" s="20" t="s">
        <v>767</v>
      </c>
      <c r="C5303" s="20" t="s">
        <v>768</v>
      </c>
      <c r="D5303" s="20" t="s">
        <v>759</v>
      </c>
      <c r="E5303" s="20">
        <v>9720</v>
      </c>
      <c r="F5303" s="20" t="s">
        <v>938</v>
      </c>
      <c r="G5303" s="20">
        <v>27</v>
      </c>
      <c r="H5303" s="20">
        <v>360</v>
      </c>
      <c r="I5303" s="20">
        <v>619.5</v>
      </c>
      <c r="J5303" s="20">
        <v>2018</v>
      </c>
      <c r="K5303" s="20">
        <v>7</v>
      </c>
      <c r="L5303" s="20">
        <v>27</v>
      </c>
    </row>
    <row r="5304" spans="1:12" x14ac:dyDescent="0.3">
      <c r="A5304" s="21">
        <v>43287</v>
      </c>
      <c r="B5304" s="20" t="s">
        <v>770</v>
      </c>
      <c r="C5304" s="20" t="s">
        <v>771</v>
      </c>
      <c r="D5304" s="20" t="s">
        <v>759</v>
      </c>
      <c r="E5304" s="20">
        <v>9720</v>
      </c>
      <c r="F5304" s="20" t="s">
        <v>939</v>
      </c>
      <c r="G5304" s="20">
        <v>27</v>
      </c>
      <c r="H5304" s="20">
        <v>360</v>
      </c>
      <c r="I5304" s="20">
        <v>630.85</v>
      </c>
      <c r="J5304" s="20">
        <v>2018</v>
      </c>
      <c r="K5304" s="20">
        <v>7</v>
      </c>
      <c r="L5304" s="20">
        <v>27</v>
      </c>
    </row>
    <row r="5305" spans="1:12" x14ac:dyDescent="0.3">
      <c r="A5305" s="21">
        <v>43287</v>
      </c>
      <c r="B5305" s="20" t="s">
        <v>773</v>
      </c>
      <c r="C5305" s="20" t="s">
        <v>774</v>
      </c>
      <c r="D5305" s="20" t="s">
        <v>759</v>
      </c>
      <c r="E5305" s="20">
        <v>10440</v>
      </c>
      <c r="F5305" s="20" t="s">
        <v>940</v>
      </c>
      <c r="G5305" s="20">
        <v>29</v>
      </c>
      <c r="H5305" s="20">
        <v>360</v>
      </c>
      <c r="I5305" s="20">
        <v>518.45000000000005</v>
      </c>
      <c r="J5305" s="20">
        <v>2018</v>
      </c>
      <c r="K5305" s="20">
        <v>7</v>
      </c>
      <c r="L5305" s="20">
        <v>27</v>
      </c>
    </row>
    <row r="5306" spans="1:12" x14ac:dyDescent="0.3">
      <c r="A5306" s="21">
        <v>43285</v>
      </c>
      <c r="B5306" s="20" t="s">
        <v>757</v>
      </c>
      <c r="C5306" s="20" t="s">
        <v>758</v>
      </c>
      <c r="D5306" s="20" t="s">
        <v>759</v>
      </c>
      <c r="E5306" s="20">
        <v>14040</v>
      </c>
      <c r="F5306" s="20" t="s">
        <v>935</v>
      </c>
      <c r="G5306" s="20">
        <v>39</v>
      </c>
      <c r="H5306" s="20">
        <v>360</v>
      </c>
      <c r="I5306" s="20">
        <v>877.85</v>
      </c>
      <c r="J5306" s="20">
        <v>2018</v>
      </c>
      <c r="K5306" s="20">
        <v>7</v>
      </c>
      <c r="L5306" s="20">
        <v>27</v>
      </c>
    </row>
    <row r="5307" spans="1:12" x14ac:dyDescent="0.3">
      <c r="A5307" s="21">
        <v>43285</v>
      </c>
      <c r="B5307" s="20" t="s">
        <v>761</v>
      </c>
      <c r="C5307" s="20" t="s">
        <v>762</v>
      </c>
      <c r="D5307" s="20" t="s">
        <v>759</v>
      </c>
      <c r="E5307" s="20">
        <v>14760</v>
      </c>
      <c r="F5307" s="20" t="s">
        <v>936</v>
      </c>
      <c r="G5307" s="20">
        <v>41</v>
      </c>
      <c r="H5307" s="20">
        <v>360</v>
      </c>
      <c r="I5307" s="20">
        <v>907.45</v>
      </c>
      <c r="J5307" s="20">
        <v>2018</v>
      </c>
      <c r="K5307" s="20">
        <v>7</v>
      </c>
      <c r="L5307" s="20">
        <v>27</v>
      </c>
    </row>
    <row r="5308" spans="1:12" x14ac:dyDescent="0.3">
      <c r="A5308" s="21">
        <v>43285</v>
      </c>
      <c r="B5308" s="20" t="s">
        <v>764</v>
      </c>
      <c r="C5308" s="20" t="s">
        <v>765</v>
      </c>
      <c r="D5308" s="20" t="s">
        <v>759</v>
      </c>
      <c r="E5308" s="20">
        <v>11880</v>
      </c>
      <c r="F5308" s="20" t="s">
        <v>937</v>
      </c>
      <c r="G5308" s="20">
        <v>33</v>
      </c>
      <c r="H5308" s="20">
        <v>360</v>
      </c>
      <c r="I5308" s="20">
        <v>762.05</v>
      </c>
      <c r="J5308" s="20">
        <v>2018</v>
      </c>
      <c r="K5308" s="20">
        <v>7</v>
      </c>
      <c r="L5308" s="20">
        <v>27</v>
      </c>
    </row>
    <row r="5309" spans="1:12" x14ac:dyDescent="0.3">
      <c r="A5309" s="21">
        <v>43285</v>
      </c>
      <c r="B5309" s="20" t="s">
        <v>767</v>
      </c>
      <c r="C5309" s="20" t="s">
        <v>768</v>
      </c>
      <c r="D5309" s="20" t="s">
        <v>759</v>
      </c>
      <c r="E5309" s="20">
        <v>10440</v>
      </c>
      <c r="F5309" s="20" t="s">
        <v>938</v>
      </c>
      <c r="G5309" s="20">
        <v>29</v>
      </c>
      <c r="H5309" s="20">
        <v>360</v>
      </c>
      <c r="I5309" s="20">
        <v>661.8</v>
      </c>
      <c r="J5309" s="20">
        <v>2018</v>
      </c>
      <c r="K5309" s="20">
        <v>7</v>
      </c>
      <c r="L5309" s="20">
        <v>27</v>
      </c>
    </row>
    <row r="5310" spans="1:12" x14ac:dyDescent="0.3">
      <c r="A5310" s="21">
        <v>43285</v>
      </c>
      <c r="B5310" s="20" t="s">
        <v>770</v>
      </c>
      <c r="C5310" s="20" t="s">
        <v>771</v>
      </c>
      <c r="D5310" s="20" t="s">
        <v>759</v>
      </c>
      <c r="E5310" s="20">
        <v>10080</v>
      </c>
      <c r="F5310" s="20" t="s">
        <v>939</v>
      </c>
      <c r="G5310" s="20">
        <v>28</v>
      </c>
      <c r="H5310" s="20">
        <v>360</v>
      </c>
      <c r="I5310" s="20">
        <v>652.54999999999995</v>
      </c>
      <c r="J5310" s="20">
        <v>2018</v>
      </c>
      <c r="K5310" s="20">
        <v>7</v>
      </c>
      <c r="L5310" s="20">
        <v>27</v>
      </c>
    </row>
    <row r="5311" spans="1:12" x14ac:dyDescent="0.3">
      <c r="A5311" s="21">
        <v>43285</v>
      </c>
      <c r="B5311" s="20" t="s">
        <v>773</v>
      </c>
      <c r="C5311" s="20" t="s">
        <v>774</v>
      </c>
      <c r="D5311" s="20" t="s">
        <v>759</v>
      </c>
      <c r="E5311" s="20">
        <v>9720</v>
      </c>
      <c r="F5311" s="20" t="s">
        <v>940</v>
      </c>
      <c r="G5311" s="20">
        <v>27</v>
      </c>
      <c r="H5311" s="20">
        <v>360</v>
      </c>
      <c r="I5311" s="20">
        <v>481.68</v>
      </c>
      <c r="J5311" s="20">
        <v>2018</v>
      </c>
      <c r="K5311" s="20">
        <v>7</v>
      </c>
      <c r="L5311" s="20">
        <v>27</v>
      </c>
    </row>
    <row r="5312" spans="1:12" x14ac:dyDescent="0.3">
      <c r="A5312" s="21">
        <v>43284</v>
      </c>
      <c r="B5312" s="20" t="s">
        <v>757</v>
      </c>
      <c r="C5312" s="20" t="s">
        <v>758</v>
      </c>
      <c r="D5312" s="20" t="s">
        <v>759</v>
      </c>
      <c r="E5312" s="20">
        <v>16920</v>
      </c>
      <c r="F5312" s="20" t="s">
        <v>935</v>
      </c>
      <c r="G5312" s="20">
        <v>47</v>
      </c>
      <c r="H5312" s="20">
        <v>360</v>
      </c>
      <c r="I5312" s="20">
        <v>1032.05</v>
      </c>
      <c r="J5312" s="20">
        <v>2018</v>
      </c>
      <c r="K5312" s="20">
        <v>7</v>
      </c>
      <c r="L5312" s="20">
        <v>27</v>
      </c>
    </row>
    <row r="5313" spans="1:12" x14ac:dyDescent="0.3">
      <c r="A5313" s="21">
        <v>43284</v>
      </c>
      <c r="B5313" s="20" t="s">
        <v>761</v>
      </c>
      <c r="C5313" s="20" t="s">
        <v>762</v>
      </c>
      <c r="D5313" s="20" t="s">
        <v>759</v>
      </c>
      <c r="E5313" s="20">
        <v>14400</v>
      </c>
      <c r="F5313" s="20" t="s">
        <v>936</v>
      </c>
      <c r="G5313" s="20">
        <v>40</v>
      </c>
      <c r="H5313" s="20">
        <v>360</v>
      </c>
      <c r="I5313" s="20">
        <v>911.37</v>
      </c>
      <c r="J5313" s="20">
        <v>2018</v>
      </c>
      <c r="K5313" s="20">
        <v>7</v>
      </c>
      <c r="L5313" s="20">
        <v>27</v>
      </c>
    </row>
    <row r="5314" spans="1:12" x14ac:dyDescent="0.3">
      <c r="A5314" s="21">
        <v>43284</v>
      </c>
      <c r="B5314" s="20" t="s">
        <v>764</v>
      </c>
      <c r="C5314" s="20" t="s">
        <v>765</v>
      </c>
      <c r="D5314" s="20" t="s">
        <v>759</v>
      </c>
      <c r="E5314" s="20">
        <v>12960</v>
      </c>
      <c r="F5314" s="20" t="s">
        <v>937</v>
      </c>
      <c r="G5314" s="20">
        <v>36</v>
      </c>
      <c r="H5314" s="20">
        <v>360</v>
      </c>
      <c r="I5314" s="20">
        <v>827.89</v>
      </c>
      <c r="J5314" s="20">
        <v>2018</v>
      </c>
      <c r="K5314" s="20">
        <v>7</v>
      </c>
      <c r="L5314" s="20">
        <v>27</v>
      </c>
    </row>
    <row r="5315" spans="1:12" x14ac:dyDescent="0.3">
      <c r="A5315" s="21">
        <v>43284</v>
      </c>
      <c r="B5315" s="20" t="s">
        <v>767</v>
      </c>
      <c r="C5315" s="20" t="s">
        <v>768</v>
      </c>
      <c r="D5315" s="20" t="s">
        <v>759</v>
      </c>
      <c r="E5315" s="20">
        <v>10080</v>
      </c>
      <c r="F5315" s="20" t="s">
        <v>938</v>
      </c>
      <c r="G5315" s="20">
        <v>28</v>
      </c>
      <c r="H5315" s="20">
        <v>360</v>
      </c>
      <c r="I5315" s="20">
        <v>639.5</v>
      </c>
      <c r="J5315" s="20">
        <v>2018</v>
      </c>
      <c r="K5315" s="20">
        <v>7</v>
      </c>
      <c r="L5315" s="20">
        <v>27</v>
      </c>
    </row>
    <row r="5316" spans="1:12" x14ac:dyDescent="0.3">
      <c r="A5316" s="21">
        <v>43284</v>
      </c>
      <c r="B5316" s="20" t="s">
        <v>770</v>
      </c>
      <c r="C5316" s="20" t="s">
        <v>771</v>
      </c>
      <c r="D5316" s="20" t="s">
        <v>759</v>
      </c>
      <c r="E5316" s="20">
        <v>11160</v>
      </c>
      <c r="F5316" s="20" t="s">
        <v>939</v>
      </c>
      <c r="G5316" s="20">
        <v>31</v>
      </c>
      <c r="H5316" s="20">
        <v>360</v>
      </c>
      <c r="I5316" s="20">
        <v>719.85</v>
      </c>
      <c r="J5316" s="20">
        <v>2018</v>
      </c>
      <c r="K5316" s="20">
        <v>7</v>
      </c>
      <c r="L5316" s="20">
        <v>27</v>
      </c>
    </row>
    <row r="5317" spans="1:12" x14ac:dyDescent="0.3">
      <c r="A5317" s="21">
        <v>43284</v>
      </c>
      <c r="B5317" s="20" t="s">
        <v>773</v>
      </c>
      <c r="C5317" s="20" t="s">
        <v>774</v>
      </c>
      <c r="D5317" s="20" t="s">
        <v>759</v>
      </c>
      <c r="E5317" s="20">
        <v>10440</v>
      </c>
      <c r="F5317" s="20" t="s">
        <v>940</v>
      </c>
      <c r="G5317" s="20">
        <v>29</v>
      </c>
      <c r="H5317" s="20">
        <v>360</v>
      </c>
      <c r="I5317" s="20">
        <v>490.75</v>
      </c>
      <c r="J5317" s="20">
        <v>2018</v>
      </c>
      <c r="K5317" s="20">
        <v>7</v>
      </c>
      <c r="L5317" s="20">
        <v>27</v>
      </c>
    </row>
    <row r="5318" spans="1:12" x14ac:dyDescent="0.3">
      <c r="A5318" s="21">
        <v>43283</v>
      </c>
      <c r="B5318" s="20" t="s">
        <v>757</v>
      </c>
      <c r="C5318" s="20" t="s">
        <v>758</v>
      </c>
      <c r="D5318" s="20" t="s">
        <v>759</v>
      </c>
      <c r="E5318" s="20">
        <v>12960</v>
      </c>
      <c r="F5318" s="20" t="s">
        <v>943</v>
      </c>
      <c r="G5318" s="20">
        <v>36</v>
      </c>
      <c r="H5318" s="20">
        <v>360</v>
      </c>
      <c r="I5318" s="20">
        <v>801.31</v>
      </c>
      <c r="J5318" s="20">
        <v>2018</v>
      </c>
      <c r="K5318" s="20">
        <v>7</v>
      </c>
      <c r="L5318" s="20">
        <v>27</v>
      </c>
    </row>
    <row r="5319" spans="1:12" x14ac:dyDescent="0.3">
      <c r="A5319" s="21">
        <v>43283</v>
      </c>
      <c r="B5319" s="20" t="s">
        <v>761</v>
      </c>
      <c r="C5319" s="20" t="s">
        <v>762</v>
      </c>
      <c r="D5319" s="20" t="s">
        <v>759</v>
      </c>
      <c r="E5319" s="20">
        <v>10800</v>
      </c>
      <c r="F5319" s="20" t="s">
        <v>944</v>
      </c>
      <c r="G5319" s="20">
        <v>30</v>
      </c>
      <c r="H5319" s="20">
        <v>360</v>
      </c>
      <c r="I5319" s="20">
        <v>693.65</v>
      </c>
      <c r="J5319" s="20">
        <v>2018</v>
      </c>
      <c r="K5319" s="20">
        <v>7</v>
      </c>
      <c r="L5319" s="20">
        <v>27</v>
      </c>
    </row>
    <row r="5320" spans="1:12" x14ac:dyDescent="0.3">
      <c r="A5320" s="21">
        <v>43283</v>
      </c>
      <c r="B5320" s="20" t="s">
        <v>764</v>
      </c>
      <c r="C5320" s="20" t="s">
        <v>765</v>
      </c>
      <c r="D5320" s="20" t="s">
        <v>759</v>
      </c>
      <c r="E5320" s="20">
        <v>11880</v>
      </c>
      <c r="F5320" s="20" t="s">
        <v>945</v>
      </c>
      <c r="G5320" s="20">
        <v>33</v>
      </c>
      <c r="H5320" s="20">
        <v>360</v>
      </c>
      <c r="I5320" s="20">
        <v>740.61</v>
      </c>
      <c r="J5320" s="20">
        <v>2018</v>
      </c>
      <c r="K5320" s="20">
        <v>7</v>
      </c>
      <c r="L5320" s="20">
        <v>27</v>
      </c>
    </row>
    <row r="5321" spans="1:12" x14ac:dyDescent="0.3">
      <c r="A5321" s="21">
        <v>43283</v>
      </c>
      <c r="B5321" s="20" t="s">
        <v>767</v>
      </c>
      <c r="C5321" s="20" t="s">
        <v>768</v>
      </c>
      <c r="D5321" s="20" t="s">
        <v>759</v>
      </c>
      <c r="E5321" s="20">
        <v>9360</v>
      </c>
      <c r="F5321" s="20" t="s">
        <v>946</v>
      </c>
      <c r="G5321" s="20">
        <v>26</v>
      </c>
      <c r="H5321" s="20">
        <v>360</v>
      </c>
      <c r="I5321" s="20">
        <v>602.61</v>
      </c>
      <c r="J5321" s="20">
        <v>2018</v>
      </c>
      <c r="K5321" s="20">
        <v>7</v>
      </c>
      <c r="L5321" s="20">
        <v>27</v>
      </c>
    </row>
    <row r="5322" spans="1:12" x14ac:dyDescent="0.3">
      <c r="A5322" s="21">
        <v>43283</v>
      </c>
      <c r="B5322" s="20" t="s">
        <v>770</v>
      </c>
      <c r="C5322" s="20" t="s">
        <v>771</v>
      </c>
      <c r="D5322" s="20" t="s">
        <v>759</v>
      </c>
      <c r="E5322" s="20">
        <v>10080</v>
      </c>
      <c r="F5322" s="20" t="s">
        <v>947</v>
      </c>
      <c r="G5322" s="20">
        <v>28</v>
      </c>
      <c r="H5322" s="20">
        <v>360</v>
      </c>
      <c r="I5322" s="20">
        <v>658.1</v>
      </c>
      <c r="J5322" s="20">
        <v>2018</v>
      </c>
      <c r="K5322" s="20">
        <v>7</v>
      </c>
      <c r="L5322" s="20">
        <v>27</v>
      </c>
    </row>
    <row r="5323" spans="1:12" x14ac:dyDescent="0.3">
      <c r="A5323" s="21">
        <v>43283</v>
      </c>
      <c r="B5323" s="20" t="s">
        <v>773</v>
      </c>
      <c r="C5323" s="20" t="s">
        <v>774</v>
      </c>
      <c r="D5323" s="20" t="s">
        <v>759</v>
      </c>
      <c r="E5323" s="20">
        <v>7920</v>
      </c>
      <c r="F5323" s="20" t="s">
        <v>954</v>
      </c>
      <c r="G5323" s="20">
        <v>22</v>
      </c>
      <c r="H5323" s="20">
        <v>360</v>
      </c>
      <c r="I5323" s="20">
        <v>387.8</v>
      </c>
      <c r="J5323" s="20">
        <v>2018</v>
      </c>
      <c r="K5323" s="20">
        <v>7</v>
      </c>
      <c r="L5323" s="20">
        <v>27</v>
      </c>
    </row>
    <row r="5324" spans="1:12" x14ac:dyDescent="0.3">
      <c r="A5324" s="21">
        <v>43283</v>
      </c>
      <c r="B5324" s="20" t="s">
        <v>826</v>
      </c>
      <c r="C5324" s="20" t="s">
        <v>827</v>
      </c>
      <c r="D5324" s="20" t="s">
        <v>759</v>
      </c>
      <c r="E5324" s="20">
        <v>18720</v>
      </c>
      <c r="F5324" s="20" t="s">
        <v>942</v>
      </c>
      <c r="G5324" s="20">
        <v>52</v>
      </c>
      <c r="H5324" s="20">
        <v>360</v>
      </c>
      <c r="I5324" s="20">
        <v>1248.8800000000001</v>
      </c>
      <c r="J5324" s="20">
        <v>2018</v>
      </c>
      <c r="K5324" s="20">
        <v>7</v>
      </c>
      <c r="L5324" s="20">
        <v>27</v>
      </c>
    </row>
    <row r="5325" spans="1:12" x14ac:dyDescent="0.3">
      <c r="A5325" s="21">
        <v>43283</v>
      </c>
      <c r="B5325" s="20" t="s">
        <v>757</v>
      </c>
      <c r="C5325" s="20" t="s">
        <v>758</v>
      </c>
      <c r="D5325" s="20" t="s">
        <v>759</v>
      </c>
      <c r="E5325" s="20">
        <v>14400</v>
      </c>
      <c r="F5325" s="20" t="s">
        <v>943</v>
      </c>
      <c r="G5325" s="20">
        <v>40</v>
      </c>
      <c r="H5325" s="20">
        <v>360</v>
      </c>
      <c r="I5325" s="20">
        <v>907.1</v>
      </c>
      <c r="J5325" s="20">
        <v>2018</v>
      </c>
      <c r="K5325" s="20">
        <v>7</v>
      </c>
      <c r="L5325" s="20">
        <v>27</v>
      </c>
    </row>
    <row r="5326" spans="1:12" x14ac:dyDescent="0.3">
      <c r="A5326" s="21">
        <v>43283</v>
      </c>
      <c r="B5326" s="20" t="s">
        <v>761</v>
      </c>
      <c r="C5326" s="20" t="s">
        <v>762</v>
      </c>
      <c r="D5326" s="20" t="s">
        <v>759</v>
      </c>
      <c r="E5326" s="20">
        <v>12600</v>
      </c>
      <c r="F5326" s="20" t="s">
        <v>944</v>
      </c>
      <c r="G5326" s="20">
        <v>35</v>
      </c>
      <c r="H5326" s="20">
        <v>360</v>
      </c>
      <c r="I5326" s="20">
        <v>780.1</v>
      </c>
      <c r="J5326" s="20">
        <v>2018</v>
      </c>
      <c r="K5326" s="20">
        <v>7</v>
      </c>
      <c r="L5326" s="20">
        <v>27</v>
      </c>
    </row>
    <row r="5327" spans="1:12" x14ac:dyDescent="0.3">
      <c r="A5327" s="21">
        <v>43283</v>
      </c>
      <c r="B5327" s="20" t="s">
        <v>764</v>
      </c>
      <c r="C5327" s="20" t="s">
        <v>765</v>
      </c>
      <c r="D5327" s="20" t="s">
        <v>759</v>
      </c>
      <c r="E5327" s="20">
        <v>11520</v>
      </c>
      <c r="F5327" s="20" t="s">
        <v>945</v>
      </c>
      <c r="G5327" s="20">
        <v>32</v>
      </c>
      <c r="H5327" s="20">
        <v>360</v>
      </c>
      <c r="I5327" s="20">
        <v>743.54</v>
      </c>
      <c r="J5327" s="20">
        <v>2018</v>
      </c>
      <c r="K5327" s="20">
        <v>7</v>
      </c>
      <c r="L5327" s="20">
        <v>27</v>
      </c>
    </row>
    <row r="5328" spans="1:12" x14ac:dyDescent="0.3">
      <c r="A5328" s="21">
        <v>43283</v>
      </c>
      <c r="B5328" s="20" t="s">
        <v>767</v>
      </c>
      <c r="C5328" s="20" t="s">
        <v>768</v>
      </c>
      <c r="D5328" s="20" t="s">
        <v>759</v>
      </c>
      <c r="E5328" s="20">
        <v>9720</v>
      </c>
      <c r="F5328" s="20" t="s">
        <v>946</v>
      </c>
      <c r="G5328" s="20">
        <v>27</v>
      </c>
      <c r="H5328" s="20">
        <v>360</v>
      </c>
      <c r="I5328" s="20">
        <v>621.9</v>
      </c>
      <c r="J5328" s="20">
        <v>2018</v>
      </c>
      <c r="K5328" s="20">
        <v>7</v>
      </c>
      <c r="L5328" s="20">
        <v>27</v>
      </c>
    </row>
    <row r="5329" spans="1:12" x14ac:dyDescent="0.3">
      <c r="A5329" s="21">
        <v>43283</v>
      </c>
      <c r="B5329" s="20" t="s">
        <v>770</v>
      </c>
      <c r="C5329" s="20" t="s">
        <v>771</v>
      </c>
      <c r="D5329" s="20" t="s">
        <v>759</v>
      </c>
      <c r="E5329" s="20">
        <v>9360</v>
      </c>
      <c r="F5329" s="20" t="s">
        <v>947</v>
      </c>
      <c r="G5329" s="20">
        <v>26</v>
      </c>
      <c r="H5329" s="20">
        <v>360</v>
      </c>
      <c r="I5329" s="20">
        <v>612.75</v>
      </c>
      <c r="J5329" s="20">
        <v>2018</v>
      </c>
      <c r="K5329" s="20">
        <v>7</v>
      </c>
      <c r="L5329" s="20">
        <v>27</v>
      </c>
    </row>
    <row r="5330" spans="1:12" x14ac:dyDescent="0.3">
      <c r="A5330" s="21">
        <v>43283</v>
      </c>
      <c r="B5330" s="20" t="s">
        <v>773</v>
      </c>
      <c r="C5330" s="20" t="s">
        <v>774</v>
      </c>
      <c r="D5330" s="20" t="s">
        <v>759</v>
      </c>
      <c r="E5330" s="20">
        <v>8280</v>
      </c>
      <c r="F5330" s="20" t="s">
        <v>954</v>
      </c>
      <c r="G5330" s="20">
        <v>23</v>
      </c>
      <c r="H5330" s="20">
        <v>360</v>
      </c>
      <c r="I5330" s="20">
        <v>400.6</v>
      </c>
      <c r="J5330" s="20">
        <v>2018</v>
      </c>
      <c r="K5330" s="20">
        <v>7</v>
      </c>
      <c r="L5330" s="20">
        <v>27</v>
      </c>
    </row>
    <row r="5331" spans="1:12" x14ac:dyDescent="0.3">
      <c r="A5331" s="21">
        <v>43281</v>
      </c>
      <c r="B5331" s="20" t="s">
        <v>757</v>
      </c>
      <c r="C5331" s="20" t="s">
        <v>758</v>
      </c>
      <c r="D5331" s="20" t="s">
        <v>759</v>
      </c>
      <c r="E5331" s="20">
        <v>14040</v>
      </c>
      <c r="F5331" s="20" t="s">
        <v>943</v>
      </c>
      <c r="G5331" s="20">
        <v>39</v>
      </c>
      <c r="H5331" s="20">
        <v>360</v>
      </c>
      <c r="I5331" s="20">
        <v>857.95</v>
      </c>
      <c r="J5331" s="20">
        <v>2018</v>
      </c>
      <c r="K5331" s="20">
        <v>6</v>
      </c>
      <c r="L5331" s="20">
        <v>26</v>
      </c>
    </row>
    <row r="5332" spans="1:12" x14ac:dyDescent="0.3">
      <c r="A5332" s="21">
        <v>43281</v>
      </c>
      <c r="B5332" s="20" t="s">
        <v>761</v>
      </c>
      <c r="C5332" s="20" t="s">
        <v>762</v>
      </c>
      <c r="D5332" s="20" t="s">
        <v>759</v>
      </c>
      <c r="E5332" s="20">
        <v>13680</v>
      </c>
      <c r="F5332" s="20" t="s">
        <v>944</v>
      </c>
      <c r="G5332" s="20">
        <v>38</v>
      </c>
      <c r="H5332" s="20">
        <v>360</v>
      </c>
      <c r="I5332" s="20">
        <v>875.73</v>
      </c>
      <c r="J5332" s="20">
        <v>2018</v>
      </c>
      <c r="K5332" s="20">
        <v>6</v>
      </c>
      <c r="L5332" s="20">
        <v>26</v>
      </c>
    </row>
    <row r="5333" spans="1:12" x14ac:dyDescent="0.3">
      <c r="A5333" s="21">
        <v>43281</v>
      </c>
      <c r="B5333" s="20" t="s">
        <v>764</v>
      </c>
      <c r="C5333" s="20" t="s">
        <v>765</v>
      </c>
      <c r="D5333" s="20" t="s">
        <v>759</v>
      </c>
      <c r="E5333" s="20">
        <v>11880</v>
      </c>
      <c r="F5333" s="20" t="s">
        <v>945</v>
      </c>
      <c r="G5333" s="20">
        <v>33</v>
      </c>
      <c r="H5333" s="20">
        <v>360</v>
      </c>
      <c r="I5333" s="20">
        <v>769.65</v>
      </c>
      <c r="J5333" s="20">
        <v>2018</v>
      </c>
      <c r="K5333" s="20">
        <v>6</v>
      </c>
      <c r="L5333" s="20">
        <v>26</v>
      </c>
    </row>
    <row r="5334" spans="1:12" x14ac:dyDescent="0.3">
      <c r="A5334" s="21">
        <v>43281</v>
      </c>
      <c r="B5334" s="20" t="s">
        <v>767</v>
      </c>
      <c r="C5334" s="20" t="s">
        <v>768</v>
      </c>
      <c r="D5334" s="20" t="s">
        <v>759</v>
      </c>
      <c r="E5334" s="20">
        <v>10080</v>
      </c>
      <c r="F5334" s="20" t="s">
        <v>946</v>
      </c>
      <c r="G5334" s="20">
        <v>28</v>
      </c>
      <c r="H5334" s="20">
        <v>360</v>
      </c>
      <c r="I5334" s="20">
        <v>649.1</v>
      </c>
      <c r="J5334" s="20">
        <v>2018</v>
      </c>
      <c r="K5334" s="20">
        <v>6</v>
      </c>
      <c r="L5334" s="20">
        <v>26</v>
      </c>
    </row>
    <row r="5335" spans="1:12" x14ac:dyDescent="0.3">
      <c r="A5335" s="21">
        <v>43281</v>
      </c>
      <c r="B5335" s="20" t="s">
        <v>770</v>
      </c>
      <c r="C5335" s="20" t="s">
        <v>771</v>
      </c>
      <c r="D5335" s="20" t="s">
        <v>759</v>
      </c>
      <c r="E5335" s="20">
        <v>10080</v>
      </c>
      <c r="F5335" s="20" t="s">
        <v>947</v>
      </c>
      <c r="G5335" s="20">
        <v>28</v>
      </c>
      <c r="H5335" s="20">
        <v>360</v>
      </c>
      <c r="I5335" s="20">
        <v>667.1</v>
      </c>
      <c r="J5335" s="20">
        <v>2018</v>
      </c>
      <c r="K5335" s="20">
        <v>6</v>
      </c>
      <c r="L5335" s="20">
        <v>26</v>
      </c>
    </row>
    <row r="5336" spans="1:12" x14ac:dyDescent="0.3">
      <c r="A5336" s="21">
        <v>43281</v>
      </c>
      <c r="B5336" s="20" t="s">
        <v>773</v>
      </c>
      <c r="C5336" s="20" t="s">
        <v>774</v>
      </c>
      <c r="D5336" s="20" t="s">
        <v>759</v>
      </c>
      <c r="E5336" s="20">
        <v>7920</v>
      </c>
      <c r="F5336" s="20" t="s">
        <v>954</v>
      </c>
      <c r="G5336" s="20">
        <v>22</v>
      </c>
      <c r="H5336" s="20">
        <v>360</v>
      </c>
      <c r="I5336" s="20">
        <v>384.6</v>
      </c>
      <c r="J5336" s="20">
        <v>2018</v>
      </c>
      <c r="K5336" s="20">
        <v>6</v>
      </c>
      <c r="L5336" s="20">
        <v>26</v>
      </c>
    </row>
    <row r="5337" spans="1:12" x14ac:dyDescent="0.3">
      <c r="A5337" s="21">
        <v>43279</v>
      </c>
      <c r="B5337" s="20" t="s">
        <v>826</v>
      </c>
      <c r="C5337" s="20" t="s">
        <v>827</v>
      </c>
      <c r="D5337" s="20" t="s">
        <v>759</v>
      </c>
      <c r="E5337" s="20">
        <v>5400</v>
      </c>
      <c r="F5337" s="20" t="s">
        <v>942</v>
      </c>
      <c r="G5337" s="20">
        <v>15</v>
      </c>
      <c r="H5337" s="20">
        <v>360</v>
      </c>
      <c r="I5337" s="20">
        <v>363.45</v>
      </c>
      <c r="J5337" s="20">
        <v>2018</v>
      </c>
      <c r="K5337" s="20">
        <v>6</v>
      </c>
      <c r="L5337" s="20">
        <v>26</v>
      </c>
    </row>
    <row r="5338" spans="1:12" x14ac:dyDescent="0.3">
      <c r="A5338" s="21">
        <v>43279</v>
      </c>
      <c r="B5338" s="20" t="s">
        <v>757</v>
      </c>
      <c r="C5338" s="20" t="s">
        <v>758</v>
      </c>
      <c r="D5338" s="20" t="s">
        <v>759</v>
      </c>
      <c r="E5338" s="20">
        <v>14400</v>
      </c>
      <c r="F5338" s="20" t="s">
        <v>943</v>
      </c>
      <c r="G5338" s="20">
        <v>40</v>
      </c>
      <c r="H5338" s="20">
        <v>360</v>
      </c>
      <c r="I5338" s="20">
        <v>880.45</v>
      </c>
      <c r="J5338" s="20">
        <v>2018</v>
      </c>
      <c r="K5338" s="20">
        <v>6</v>
      </c>
      <c r="L5338" s="20">
        <v>26</v>
      </c>
    </row>
    <row r="5339" spans="1:12" x14ac:dyDescent="0.3">
      <c r="A5339" s="21">
        <v>43279</v>
      </c>
      <c r="B5339" s="20" t="s">
        <v>761</v>
      </c>
      <c r="C5339" s="20" t="s">
        <v>762</v>
      </c>
      <c r="D5339" s="20" t="s">
        <v>759</v>
      </c>
      <c r="E5339" s="20">
        <v>12960</v>
      </c>
      <c r="F5339" s="20" t="s">
        <v>944</v>
      </c>
      <c r="G5339" s="20">
        <v>36</v>
      </c>
      <c r="H5339" s="20">
        <v>360</v>
      </c>
      <c r="I5339" s="20">
        <v>825.29</v>
      </c>
      <c r="J5339" s="20">
        <v>2018</v>
      </c>
      <c r="K5339" s="20">
        <v>6</v>
      </c>
      <c r="L5339" s="20">
        <v>26</v>
      </c>
    </row>
    <row r="5340" spans="1:12" x14ac:dyDescent="0.3">
      <c r="A5340" s="21">
        <v>43279</v>
      </c>
      <c r="B5340" s="20" t="s">
        <v>764</v>
      </c>
      <c r="C5340" s="20" t="s">
        <v>765</v>
      </c>
      <c r="D5340" s="20" t="s">
        <v>759</v>
      </c>
      <c r="E5340" s="20">
        <v>12600</v>
      </c>
      <c r="F5340" s="20" t="s">
        <v>945</v>
      </c>
      <c r="G5340" s="20">
        <v>35</v>
      </c>
      <c r="H5340" s="20">
        <v>360</v>
      </c>
      <c r="I5340" s="20">
        <v>809.9</v>
      </c>
      <c r="J5340" s="20">
        <v>2018</v>
      </c>
      <c r="K5340" s="20">
        <v>6</v>
      </c>
      <c r="L5340" s="20">
        <v>26</v>
      </c>
    </row>
    <row r="5341" spans="1:12" x14ac:dyDescent="0.3">
      <c r="A5341" s="21">
        <v>43279</v>
      </c>
      <c r="B5341" s="20" t="s">
        <v>767</v>
      </c>
      <c r="C5341" s="20" t="s">
        <v>768</v>
      </c>
      <c r="D5341" s="20" t="s">
        <v>759</v>
      </c>
      <c r="E5341" s="20">
        <v>9720</v>
      </c>
      <c r="F5341" s="20" t="s">
        <v>946</v>
      </c>
      <c r="G5341" s="20">
        <v>27</v>
      </c>
      <c r="H5341" s="20">
        <v>360</v>
      </c>
      <c r="I5341" s="20">
        <v>625.95000000000005</v>
      </c>
      <c r="J5341" s="20">
        <v>2018</v>
      </c>
      <c r="K5341" s="20">
        <v>6</v>
      </c>
      <c r="L5341" s="20">
        <v>26</v>
      </c>
    </row>
    <row r="5342" spans="1:12" x14ac:dyDescent="0.3">
      <c r="A5342" s="21">
        <v>43279</v>
      </c>
      <c r="B5342" s="20" t="s">
        <v>770</v>
      </c>
      <c r="C5342" s="20" t="s">
        <v>771</v>
      </c>
      <c r="D5342" s="20" t="s">
        <v>759</v>
      </c>
      <c r="E5342" s="20">
        <v>10440</v>
      </c>
      <c r="F5342" s="20" t="s">
        <v>947</v>
      </c>
      <c r="G5342" s="20">
        <v>29</v>
      </c>
      <c r="H5342" s="20">
        <v>360</v>
      </c>
      <c r="I5342" s="20">
        <v>686.1</v>
      </c>
      <c r="J5342" s="20">
        <v>2018</v>
      </c>
      <c r="K5342" s="20">
        <v>6</v>
      </c>
      <c r="L5342" s="20">
        <v>26</v>
      </c>
    </row>
    <row r="5343" spans="1:12" x14ac:dyDescent="0.3">
      <c r="A5343" s="21">
        <v>43279</v>
      </c>
      <c r="B5343" s="20" t="s">
        <v>773</v>
      </c>
      <c r="C5343" s="20" t="s">
        <v>774</v>
      </c>
      <c r="D5343" s="20" t="s">
        <v>759</v>
      </c>
      <c r="E5343" s="20">
        <v>6840</v>
      </c>
      <c r="F5343" s="20" t="s">
        <v>954</v>
      </c>
      <c r="G5343" s="20">
        <v>19</v>
      </c>
      <c r="H5343" s="20">
        <v>360</v>
      </c>
      <c r="I5343" s="20">
        <v>325.3</v>
      </c>
      <c r="J5343" s="20">
        <v>2018</v>
      </c>
      <c r="K5343" s="20">
        <v>6</v>
      </c>
      <c r="L5343" s="20">
        <v>26</v>
      </c>
    </row>
    <row r="5344" spans="1:12" x14ac:dyDescent="0.3">
      <c r="A5344" s="21">
        <v>43279</v>
      </c>
      <c r="B5344" s="20" t="s">
        <v>757</v>
      </c>
      <c r="C5344" s="20" t="s">
        <v>758</v>
      </c>
      <c r="D5344" s="20" t="s">
        <v>759</v>
      </c>
      <c r="E5344" s="20">
        <v>14400</v>
      </c>
      <c r="F5344" s="20" t="s">
        <v>943</v>
      </c>
      <c r="G5344" s="20">
        <v>40</v>
      </c>
      <c r="H5344" s="20">
        <v>360</v>
      </c>
      <c r="I5344" s="20">
        <v>875.1</v>
      </c>
      <c r="J5344" s="20">
        <v>2018</v>
      </c>
      <c r="K5344" s="20">
        <v>6</v>
      </c>
      <c r="L5344" s="20">
        <v>26</v>
      </c>
    </row>
    <row r="5345" spans="1:12" x14ac:dyDescent="0.3">
      <c r="A5345" s="21">
        <v>43279</v>
      </c>
      <c r="B5345" s="20" t="s">
        <v>761</v>
      </c>
      <c r="C5345" s="20" t="s">
        <v>762</v>
      </c>
      <c r="D5345" s="20" t="s">
        <v>759</v>
      </c>
      <c r="E5345" s="20">
        <v>12960</v>
      </c>
      <c r="F5345" s="20" t="s">
        <v>944</v>
      </c>
      <c r="G5345" s="20">
        <v>36</v>
      </c>
      <c r="H5345" s="20">
        <v>360</v>
      </c>
      <c r="I5345" s="20">
        <v>824.95</v>
      </c>
      <c r="J5345" s="20">
        <v>2018</v>
      </c>
      <c r="K5345" s="20">
        <v>6</v>
      </c>
      <c r="L5345" s="20">
        <v>26</v>
      </c>
    </row>
    <row r="5346" spans="1:12" x14ac:dyDescent="0.3">
      <c r="A5346" s="21">
        <v>43279</v>
      </c>
      <c r="B5346" s="20" t="s">
        <v>764</v>
      </c>
      <c r="C5346" s="20" t="s">
        <v>765</v>
      </c>
      <c r="D5346" s="20" t="s">
        <v>759</v>
      </c>
      <c r="E5346" s="20">
        <v>12240</v>
      </c>
      <c r="F5346" s="20" t="s">
        <v>945</v>
      </c>
      <c r="G5346" s="20">
        <v>34</v>
      </c>
      <c r="H5346" s="20">
        <v>360</v>
      </c>
      <c r="I5346" s="20">
        <v>787.05</v>
      </c>
      <c r="J5346" s="20">
        <v>2018</v>
      </c>
      <c r="K5346" s="20">
        <v>6</v>
      </c>
      <c r="L5346" s="20">
        <v>26</v>
      </c>
    </row>
    <row r="5347" spans="1:12" x14ac:dyDescent="0.3">
      <c r="A5347" s="21">
        <v>43279</v>
      </c>
      <c r="B5347" s="20" t="s">
        <v>767</v>
      </c>
      <c r="C5347" s="20" t="s">
        <v>768</v>
      </c>
      <c r="D5347" s="20" t="s">
        <v>759</v>
      </c>
      <c r="E5347" s="20">
        <v>10800</v>
      </c>
      <c r="F5347" s="20" t="s">
        <v>946</v>
      </c>
      <c r="G5347" s="20">
        <v>30</v>
      </c>
      <c r="H5347" s="20">
        <v>360</v>
      </c>
      <c r="I5347" s="20">
        <v>688.95</v>
      </c>
      <c r="J5347" s="20">
        <v>2018</v>
      </c>
      <c r="K5347" s="20">
        <v>6</v>
      </c>
      <c r="L5347" s="20">
        <v>26</v>
      </c>
    </row>
    <row r="5348" spans="1:12" x14ac:dyDescent="0.3">
      <c r="A5348" s="21">
        <v>43279</v>
      </c>
      <c r="B5348" s="20" t="s">
        <v>770</v>
      </c>
      <c r="C5348" s="20" t="s">
        <v>771</v>
      </c>
      <c r="D5348" s="20" t="s">
        <v>759</v>
      </c>
      <c r="E5348" s="20">
        <v>11520</v>
      </c>
      <c r="F5348" s="20" t="s">
        <v>947</v>
      </c>
      <c r="G5348" s="20">
        <v>32</v>
      </c>
      <c r="H5348" s="20">
        <v>360</v>
      </c>
      <c r="I5348" s="20">
        <v>757.15</v>
      </c>
      <c r="J5348" s="20">
        <v>2018</v>
      </c>
      <c r="K5348" s="20">
        <v>6</v>
      </c>
      <c r="L5348" s="20">
        <v>26</v>
      </c>
    </row>
    <row r="5349" spans="1:12" x14ac:dyDescent="0.3">
      <c r="A5349" s="21">
        <v>43279</v>
      </c>
      <c r="B5349" s="20" t="s">
        <v>773</v>
      </c>
      <c r="C5349" s="20" t="s">
        <v>774</v>
      </c>
      <c r="D5349" s="20" t="s">
        <v>759</v>
      </c>
      <c r="E5349" s="20">
        <v>7920</v>
      </c>
      <c r="F5349" s="20" t="s">
        <v>954</v>
      </c>
      <c r="G5349" s="20">
        <v>22</v>
      </c>
      <c r="H5349" s="20">
        <v>360</v>
      </c>
      <c r="I5349" s="20">
        <v>365.4</v>
      </c>
      <c r="J5349" s="20">
        <v>2018</v>
      </c>
      <c r="K5349" s="20">
        <v>6</v>
      </c>
      <c r="L5349" s="20">
        <v>26</v>
      </c>
    </row>
    <row r="5350" spans="1:12" x14ac:dyDescent="0.3">
      <c r="A5350" s="21">
        <v>43278</v>
      </c>
      <c r="B5350" s="20" t="s">
        <v>757</v>
      </c>
      <c r="C5350" s="20" t="s">
        <v>758</v>
      </c>
      <c r="D5350" s="20" t="s">
        <v>759</v>
      </c>
      <c r="E5350" s="20">
        <v>14400</v>
      </c>
      <c r="F5350" s="20" t="s">
        <v>943</v>
      </c>
      <c r="G5350" s="20">
        <v>40</v>
      </c>
      <c r="H5350" s="20">
        <v>360</v>
      </c>
      <c r="I5350" s="20">
        <v>919.9</v>
      </c>
      <c r="J5350" s="20">
        <v>2018</v>
      </c>
      <c r="K5350" s="20">
        <v>6</v>
      </c>
      <c r="L5350" s="20">
        <v>26</v>
      </c>
    </row>
    <row r="5351" spans="1:12" x14ac:dyDescent="0.3">
      <c r="A5351" s="21">
        <v>43278</v>
      </c>
      <c r="B5351" s="20" t="s">
        <v>761</v>
      </c>
      <c r="C5351" s="20" t="s">
        <v>762</v>
      </c>
      <c r="D5351" s="20" t="s">
        <v>759</v>
      </c>
      <c r="E5351" s="20">
        <v>12960</v>
      </c>
      <c r="F5351" s="20" t="s">
        <v>944</v>
      </c>
      <c r="G5351" s="20">
        <v>36</v>
      </c>
      <c r="H5351" s="20">
        <v>360</v>
      </c>
      <c r="I5351" s="20">
        <v>826.05</v>
      </c>
      <c r="J5351" s="20">
        <v>2018</v>
      </c>
      <c r="K5351" s="20">
        <v>6</v>
      </c>
      <c r="L5351" s="20">
        <v>26</v>
      </c>
    </row>
    <row r="5352" spans="1:12" x14ac:dyDescent="0.3">
      <c r="A5352" s="21">
        <v>43278</v>
      </c>
      <c r="B5352" s="20" t="s">
        <v>764</v>
      </c>
      <c r="C5352" s="20" t="s">
        <v>765</v>
      </c>
      <c r="D5352" s="20" t="s">
        <v>759</v>
      </c>
      <c r="E5352" s="20">
        <v>12600</v>
      </c>
      <c r="F5352" s="20" t="s">
        <v>945</v>
      </c>
      <c r="G5352" s="20">
        <v>35</v>
      </c>
      <c r="H5352" s="20">
        <v>360</v>
      </c>
      <c r="I5352" s="20">
        <v>809.4</v>
      </c>
      <c r="J5352" s="20">
        <v>2018</v>
      </c>
      <c r="K5352" s="20">
        <v>6</v>
      </c>
      <c r="L5352" s="20">
        <v>26</v>
      </c>
    </row>
    <row r="5353" spans="1:12" x14ac:dyDescent="0.3">
      <c r="A5353" s="21">
        <v>43278</v>
      </c>
      <c r="B5353" s="20" t="s">
        <v>767</v>
      </c>
      <c r="C5353" s="20" t="s">
        <v>768</v>
      </c>
      <c r="D5353" s="20" t="s">
        <v>759</v>
      </c>
      <c r="E5353" s="20">
        <v>10080</v>
      </c>
      <c r="F5353" s="20" t="s">
        <v>946</v>
      </c>
      <c r="G5353" s="20">
        <v>28</v>
      </c>
      <c r="H5353" s="20">
        <v>360</v>
      </c>
      <c r="I5353" s="20">
        <v>620.9</v>
      </c>
      <c r="J5353" s="20">
        <v>2018</v>
      </c>
      <c r="K5353" s="20">
        <v>6</v>
      </c>
      <c r="L5353" s="20">
        <v>26</v>
      </c>
    </row>
    <row r="5354" spans="1:12" x14ac:dyDescent="0.3">
      <c r="A5354" s="21">
        <v>43278</v>
      </c>
      <c r="B5354" s="20" t="s">
        <v>770</v>
      </c>
      <c r="C5354" s="20" t="s">
        <v>771</v>
      </c>
      <c r="D5354" s="20" t="s">
        <v>759</v>
      </c>
      <c r="E5354" s="20">
        <v>10440</v>
      </c>
      <c r="F5354" s="20" t="s">
        <v>947</v>
      </c>
      <c r="G5354" s="20">
        <v>29</v>
      </c>
      <c r="H5354" s="20">
        <v>360</v>
      </c>
      <c r="I5354" s="20">
        <v>687.8</v>
      </c>
      <c r="J5354" s="20">
        <v>2018</v>
      </c>
      <c r="K5354" s="20">
        <v>6</v>
      </c>
      <c r="L5354" s="20">
        <v>26</v>
      </c>
    </row>
    <row r="5355" spans="1:12" x14ac:dyDescent="0.3">
      <c r="A5355" s="21">
        <v>43278</v>
      </c>
      <c r="B5355" s="20" t="s">
        <v>773</v>
      </c>
      <c r="C5355" s="20" t="s">
        <v>774</v>
      </c>
      <c r="D5355" s="20" t="s">
        <v>759</v>
      </c>
      <c r="E5355" s="20">
        <v>12960</v>
      </c>
      <c r="F5355" s="20" t="s">
        <v>954</v>
      </c>
      <c r="G5355" s="20">
        <v>36</v>
      </c>
      <c r="H5355" s="20">
        <v>360</v>
      </c>
      <c r="I5355" s="20">
        <v>554.33000000000004</v>
      </c>
      <c r="J5355" s="20">
        <v>2018</v>
      </c>
      <c r="K5355" s="20">
        <v>6</v>
      </c>
      <c r="L5355" s="20">
        <v>26</v>
      </c>
    </row>
    <row r="5356" spans="1:12" x14ac:dyDescent="0.3">
      <c r="A5356" s="21">
        <v>43277</v>
      </c>
      <c r="B5356" s="20" t="s">
        <v>757</v>
      </c>
      <c r="C5356" s="20" t="s">
        <v>758</v>
      </c>
      <c r="D5356" s="20" t="s">
        <v>759</v>
      </c>
      <c r="E5356" s="20">
        <v>14040</v>
      </c>
      <c r="F5356" s="20" t="s">
        <v>943</v>
      </c>
      <c r="G5356" s="20">
        <v>39</v>
      </c>
      <c r="H5356" s="20">
        <v>360</v>
      </c>
      <c r="I5356" s="20">
        <v>852.75</v>
      </c>
      <c r="J5356" s="20">
        <v>2018</v>
      </c>
      <c r="K5356" s="20">
        <v>6</v>
      </c>
      <c r="L5356" s="20">
        <v>26</v>
      </c>
    </row>
    <row r="5357" spans="1:12" x14ac:dyDescent="0.3">
      <c r="A5357" s="21">
        <v>43277</v>
      </c>
      <c r="B5357" s="20" t="s">
        <v>761</v>
      </c>
      <c r="C5357" s="20" t="s">
        <v>762</v>
      </c>
      <c r="D5357" s="20" t="s">
        <v>759</v>
      </c>
      <c r="E5357" s="20">
        <v>15120</v>
      </c>
      <c r="F5357" s="20" t="s">
        <v>944</v>
      </c>
      <c r="G5357" s="20">
        <v>42</v>
      </c>
      <c r="H5357" s="20">
        <v>360</v>
      </c>
      <c r="I5357" s="20">
        <v>960.76</v>
      </c>
      <c r="J5357" s="20">
        <v>2018</v>
      </c>
      <c r="K5357" s="20">
        <v>6</v>
      </c>
      <c r="L5357" s="20">
        <v>26</v>
      </c>
    </row>
    <row r="5358" spans="1:12" x14ac:dyDescent="0.3">
      <c r="A5358" s="21">
        <v>43277</v>
      </c>
      <c r="B5358" s="20" t="s">
        <v>764</v>
      </c>
      <c r="C5358" s="20" t="s">
        <v>765</v>
      </c>
      <c r="D5358" s="20" t="s">
        <v>759</v>
      </c>
      <c r="E5358" s="20">
        <v>12240</v>
      </c>
      <c r="F5358" s="20" t="s">
        <v>945</v>
      </c>
      <c r="G5358" s="20">
        <v>34</v>
      </c>
      <c r="H5358" s="20">
        <v>360</v>
      </c>
      <c r="I5358" s="20">
        <v>786.1</v>
      </c>
      <c r="J5358" s="20">
        <v>2018</v>
      </c>
      <c r="K5358" s="20">
        <v>6</v>
      </c>
      <c r="L5358" s="20">
        <v>26</v>
      </c>
    </row>
    <row r="5359" spans="1:12" x14ac:dyDescent="0.3">
      <c r="A5359" s="21">
        <v>43277</v>
      </c>
      <c r="B5359" s="20" t="s">
        <v>767</v>
      </c>
      <c r="C5359" s="20" t="s">
        <v>768</v>
      </c>
      <c r="D5359" s="20" t="s">
        <v>759</v>
      </c>
      <c r="E5359" s="20">
        <v>10800</v>
      </c>
      <c r="F5359" s="20" t="s">
        <v>946</v>
      </c>
      <c r="G5359" s="20">
        <v>30</v>
      </c>
      <c r="H5359" s="20">
        <v>360</v>
      </c>
      <c r="I5359" s="20">
        <v>694.75</v>
      </c>
      <c r="J5359" s="20">
        <v>2018</v>
      </c>
      <c r="K5359" s="20">
        <v>6</v>
      </c>
      <c r="L5359" s="20">
        <v>26</v>
      </c>
    </row>
    <row r="5360" spans="1:12" x14ac:dyDescent="0.3">
      <c r="A5360" s="21">
        <v>43277</v>
      </c>
      <c r="B5360" s="20" t="s">
        <v>770</v>
      </c>
      <c r="C5360" s="20" t="s">
        <v>771</v>
      </c>
      <c r="D5360" s="20" t="s">
        <v>759</v>
      </c>
      <c r="E5360" s="20">
        <v>11880</v>
      </c>
      <c r="F5360" s="20" t="s">
        <v>947</v>
      </c>
      <c r="G5360" s="20">
        <v>33</v>
      </c>
      <c r="H5360" s="20">
        <v>360</v>
      </c>
      <c r="I5360" s="20">
        <v>783.1</v>
      </c>
      <c r="J5360" s="20">
        <v>2018</v>
      </c>
      <c r="K5360" s="20">
        <v>6</v>
      </c>
      <c r="L5360" s="20">
        <v>26</v>
      </c>
    </row>
    <row r="5361" spans="1:12" x14ac:dyDescent="0.3">
      <c r="A5361" s="21">
        <v>43276</v>
      </c>
      <c r="B5361" s="20" t="s">
        <v>826</v>
      </c>
      <c r="C5361" s="20" t="s">
        <v>827</v>
      </c>
      <c r="D5361" s="20" t="s">
        <v>759</v>
      </c>
      <c r="E5361" s="20">
        <v>27360</v>
      </c>
      <c r="F5361" s="20" t="s">
        <v>955</v>
      </c>
      <c r="G5361" s="20">
        <v>76</v>
      </c>
      <c r="H5361" s="20">
        <v>360</v>
      </c>
      <c r="I5361" s="20">
        <v>1862.9</v>
      </c>
      <c r="J5361" s="20">
        <v>2018</v>
      </c>
      <c r="K5361" s="20">
        <v>6</v>
      </c>
      <c r="L5361" s="20">
        <v>26</v>
      </c>
    </row>
    <row r="5362" spans="1:12" x14ac:dyDescent="0.3">
      <c r="A5362" s="21">
        <v>43276</v>
      </c>
      <c r="B5362" s="20" t="s">
        <v>757</v>
      </c>
      <c r="C5362" s="20" t="s">
        <v>758</v>
      </c>
      <c r="D5362" s="20" t="s">
        <v>759</v>
      </c>
      <c r="E5362" s="20">
        <v>14040</v>
      </c>
      <c r="F5362" s="20" t="s">
        <v>949</v>
      </c>
      <c r="G5362" s="20">
        <v>39</v>
      </c>
      <c r="H5362" s="20">
        <v>360</v>
      </c>
      <c r="I5362" s="20">
        <v>857.9</v>
      </c>
      <c r="J5362" s="20">
        <v>2018</v>
      </c>
      <c r="K5362" s="20">
        <v>6</v>
      </c>
      <c r="L5362" s="20">
        <v>26</v>
      </c>
    </row>
    <row r="5363" spans="1:12" x14ac:dyDescent="0.3">
      <c r="A5363" s="21">
        <v>43276</v>
      </c>
      <c r="B5363" s="20" t="s">
        <v>761</v>
      </c>
      <c r="C5363" s="20" t="s">
        <v>762</v>
      </c>
      <c r="D5363" s="20" t="s">
        <v>759</v>
      </c>
      <c r="E5363" s="20">
        <v>10440</v>
      </c>
      <c r="F5363" s="20" t="s">
        <v>950</v>
      </c>
      <c r="G5363" s="20">
        <v>29</v>
      </c>
      <c r="H5363" s="20">
        <v>360</v>
      </c>
      <c r="I5363" s="20">
        <v>695.45</v>
      </c>
      <c r="J5363" s="20">
        <v>2018</v>
      </c>
      <c r="K5363" s="20">
        <v>6</v>
      </c>
      <c r="L5363" s="20">
        <v>26</v>
      </c>
    </row>
    <row r="5364" spans="1:12" x14ac:dyDescent="0.3">
      <c r="A5364" s="21">
        <v>43276</v>
      </c>
      <c r="B5364" s="20" t="s">
        <v>764</v>
      </c>
      <c r="C5364" s="20" t="s">
        <v>765</v>
      </c>
      <c r="D5364" s="20" t="s">
        <v>759</v>
      </c>
      <c r="E5364" s="20">
        <v>10440</v>
      </c>
      <c r="F5364" s="20" t="s">
        <v>951</v>
      </c>
      <c r="G5364" s="20">
        <v>29</v>
      </c>
      <c r="H5364" s="20">
        <v>360</v>
      </c>
      <c r="I5364" s="20">
        <v>662.55</v>
      </c>
      <c r="J5364" s="20">
        <v>2018</v>
      </c>
      <c r="K5364" s="20">
        <v>6</v>
      </c>
      <c r="L5364" s="20">
        <v>26</v>
      </c>
    </row>
    <row r="5365" spans="1:12" x14ac:dyDescent="0.3">
      <c r="A5365" s="21">
        <v>43276</v>
      </c>
      <c r="B5365" s="20" t="s">
        <v>767</v>
      </c>
      <c r="C5365" s="20" t="s">
        <v>768</v>
      </c>
      <c r="D5365" s="20" t="s">
        <v>759</v>
      </c>
      <c r="E5365" s="20">
        <v>7920</v>
      </c>
      <c r="F5365" s="20" t="s">
        <v>952</v>
      </c>
      <c r="G5365" s="20">
        <v>22</v>
      </c>
      <c r="H5365" s="20">
        <v>360</v>
      </c>
      <c r="I5365" s="20">
        <v>506.9</v>
      </c>
      <c r="J5365" s="20">
        <v>2018</v>
      </c>
      <c r="K5365" s="20">
        <v>6</v>
      </c>
      <c r="L5365" s="20">
        <v>26</v>
      </c>
    </row>
    <row r="5366" spans="1:12" x14ac:dyDescent="0.3">
      <c r="A5366" s="21">
        <v>43276</v>
      </c>
      <c r="B5366" s="20" t="s">
        <v>770</v>
      </c>
      <c r="C5366" s="20" t="s">
        <v>771</v>
      </c>
      <c r="D5366" s="20" t="s">
        <v>759</v>
      </c>
      <c r="E5366" s="20">
        <v>9360</v>
      </c>
      <c r="F5366" s="20" t="s">
        <v>953</v>
      </c>
      <c r="G5366" s="20">
        <v>26</v>
      </c>
      <c r="H5366" s="20">
        <v>360</v>
      </c>
      <c r="I5366" s="20">
        <v>626.29999999999995</v>
      </c>
      <c r="J5366" s="20">
        <v>2018</v>
      </c>
      <c r="K5366" s="20">
        <v>6</v>
      </c>
      <c r="L5366" s="20">
        <v>26</v>
      </c>
    </row>
    <row r="5367" spans="1:12" x14ac:dyDescent="0.3">
      <c r="A5367" s="21">
        <v>43276</v>
      </c>
      <c r="B5367" s="20" t="s">
        <v>773</v>
      </c>
      <c r="C5367" s="20" t="s">
        <v>774</v>
      </c>
      <c r="D5367" s="20" t="s">
        <v>759</v>
      </c>
      <c r="E5367" s="20">
        <v>3240</v>
      </c>
      <c r="F5367" s="20" t="s">
        <v>954</v>
      </c>
      <c r="G5367" s="20">
        <v>9</v>
      </c>
      <c r="H5367" s="20">
        <v>360</v>
      </c>
      <c r="I5367" s="20">
        <v>145.19999999999999</v>
      </c>
      <c r="J5367" s="20">
        <v>2018</v>
      </c>
      <c r="K5367" s="20">
        <v>6</v>
      </c>
      <c r="L5367" s="20">
        <v>26</v>
      </c>
    </row>
    <row r="5368" spans="1:12" x14ac:dyDescent="0.3">
      <c r="A5368" s="21">
        <v>43276</v>
      </c>
      <c r="B5368" s="20" t="s">
        <v>757</v>
      </c>
      <c r="C5368" s="20" t="s">
        <v>758</v>
      </c>
      <c r="D5368" s="20" t="s">
        <v>759</v>
      </c>
      <c r="E5368" s="20">
        <v>14760</v>
      </c>
      <c r="F5368" s="20" t="s">
        <v>949</v>
      </c>
      <c r="G5368" s="20">
        <v>41</v>
      </c>
      <c r="H5368" s="20">
        <v>360</v>
      </c>
      <c r="I5368" s="20">
        <v>893.25</v>
      </c>
      <c r="J5368" s="20">
        <v>2018</v>
      </c>
      <c r="K5368" s="20">
        <v>6</v>
      </c>
      <c r="L5368" s="20">
        <v>26</v>
      </c>
    </row>
    <row r="5369" spans="1:12" x14ac:dyDescent="0.3">
      <c r="A5369" s="21">
        <v>43276</v>
      </c>
      <c r="B5369" s="20" t="s">
        <v>761</v>
      </c>
      <c r="C5369" s="20" t="s">
        <v>762</v>
      </c>
      <c r="D5369" s="20" t="s">
        <v>759</v>
      </c>
      <c r="E5369" s="20">
        <v>12960</v>
      </c>
      <c r="F5369" s="20" t="s">
        <v>950</v>
      </c>
      <c r="G5369" s="20">
        <v>36</v>
      </c>
      <c r="H5369" s="20">
        <v>360</v>
      </c>
      <c r="I5369" s="20">
        <v>830.35</v>
      </c>
      <c r="J5369" s="20">
        <v>2018</v>
      </c>
      <c r="K5369" s="20">
        <v>6</v>
      </c>
      <c r="L5369" s="20">
        <v>26</v>
      </c>
    </row>
    <row r="5370" spans="1:12" x14ac:dyDescent="0.3">
      <c r="A5370" s="21">
        <v>43276</v>
      </c>
      <c r="B5370" s="20" t="s">
        <v>764</v>
      </c>
      <c r="C5370" s="20" t="s">
        <v>765</v>
      </c>
      <c r="D5370" s="20" t="s">
        <v>759</v>
      </c>
      <c r="E5370" s="20">
        <v>12240</v>
      </c>
      <c r="F5370" s="20" t="s">
        <v>951</v>
      </c>
      <c r="G5370" s="20">
        <v>34</v>
      </c>
      <c r="H5370" s="20">
        <v>360</v>
      </c>
      <c r="I5370" s="20">
        <v>759.45</v>
      </c>
      <c r="J5370" s="20">
        <v>2018</v>
      </c>
      <c r="K5370" s="20">
        <v>6</v>
      </c>
      <c r="L5370" s="20">
        <v>26</v>
      </c>
    </row>
    <row r="5371" spans="1:12" x14ac:dyDescent="0.3">
      <c r="A5371" s="21">
        <v>43276</v>
      </c>
      <c r="B5371" s="20" t="s">
        <v>767</v>
      </c>
      <c r="C5371" s="20" t="s">
        <v>768</v>
      </c>
      <c r="D5371" s="20" t="s">
        <v>759</v>
      </c>
      <c r="E5371" s="20">
        <v>10440</v>
      </c>
      <c r="F5371" s="20" t="s">
        <v>952</v>
      </c>
      <c r="G5371" s="20">
        <v>29</v>
      </c>
      <c r="H5371" s="20">
        <v>360</v>
      </c>
      <c r="I5371" s="20">
        <v>672.85</v>
      </c>
      <c r="J5371" s="20">
        <v>2018</v>
      </c>
      <c r="K5371" s="20">
        <v>6</v>
      </c>
      <c r="L5371" s="20">
        <v>26</v>
      </c>
    </row>
    <row r="5372" spans="1:12" x14ac:dyDescent="0.3">
      <c r="A5372" s="21">
        <v>43276</v>
      </c>
      <c r="B5372" s="20" t="s">
        <v>770</v>
      </c>
      <c r="C5372" s="20" t="s">
        <v>771</v>
      </c>
      <c r="D5372" s="20" t="s">
        <v>759</v>
      </c>
      <c r="E5372" s="20">
        <v>11160</v>
      </c>
      <c r="F5372" s="20" t="s">
        <v>953</v>
      </c>
      <c r="G5372" s="20">
        <v>31</v>
      </c>
      <c r="H5372" s="20">
        <v>360</v>
      </c>
      <c r="I5372" s="20">
        <v>742.05</v>
      </c>
      <c r="J5372" s="20">
        <v>2018</v>
      </c>
      <c r="K5372" s="20">
        <v>6</v>
      </c>
      <c r="L5372" s="20">
        <v>26</v>
      </c>
    </row>
    <row r="5373" spans="1:12" x14ac:dyDescent="0.3">
      <c r="A5373" s="21">
        <v>43276</v>
      </c>
      <c r="B5373" s="20" t="s">
        <v>773</v>
      </c>
      <c r="C5373" s="20" t="s">
        <v>774</v>
      </c>
      <c r="D5373" s="20" t="s">
        <v>759</v>
      </c>
      <c r="E5373" s="20">
        <v>6120</v>
      </c>
      <c r="F5373" s="20" t="s">
        <v>954</v>
      </c>
      <c r="G5373" s="20">
        <v>17</v>
      </c>
      <c r="H5373" s="20">
        <v>360</v>
      </c>
      <c r="I5373" s="20">
        <v>271.35000000000002</v>
      </c>
      <c r="J5373" s="20">
        <v>2018</v>
      </c>
      <c r="K5373" s="20">
        <v>6</v>
      </c>
      <c r="L5373" s="20">
        <v>26</v>
      </c>
    </row>
    <row r="5374" spans="1:12" x14ac:dyDescent="0.3">
      <c r="A5374" s="21">
        <v>43276</v>
      </c>
      <c r="B5374" s="20" t="s">
        <v>757</v>
      </c>
      <c r="C5374" s="20" t="s">
        <v>758</v>
      </c>
      <c r="D5374" s="20" t="s">
        <v>759</v>
      </c>
      <c r="E5374" s="20">
        <v>14760</v>
      </c>
      <c r="F5374" s="20" t="s">
        <v>949</v>
      </c>
      <c r="G5374" s="20">
        <v>41</v>
      </c>
      <c r="H5374" s="20">
        <v>360</v>
      </c>
      <c r="I5374" s="20">
        <v>892.95</v>
      </c>
      <c r="J5374" s="20">
        <v>2018</v>
      </c>
      <c r="K5374" s="20">
        <v>6</v>
      </c>
      <c r="L5374" s="20">
        <v>26</v>
      </c>
    </row>
    <row r="5375" spans="1:12" x14ac:dyDescent="0.3">
      <c r="A5375" s="21">
        <v>43276</v>
      </c>
      <c r="B5375" s="20" t="s">
        <v>761</v>
      </c>
      <c r="C5375" s="20" t="s">
        <v>762</v>
      </c>
      <c r="D5375" s="20" t="s">
        <v>759</v>
      </c>
      <c r="E5375" s="20">
        <v>13680</v>
      </c>
      <c r="F5375" s="20" t="s">
        <v>950</v>
      </c>
      <c r="G5375" s="20">
        <v>38</v>
      </c>
      <c r="H5375" s="20">
        <v>360</v>
      </c>
      <c r="I5375" s="20">
        <v>868.6</v>
      </c>
      <c r="J5375" s="20">
        <v>2018</v>
      </c>
      <c r="K5375" s="20">
        <v>6</v>
      </c>
      <c r="L5375" s="20">
        <v>26</v>
      </c>
    </row>
    <row r="5376" spans="1:12" x14ac:dyDescent="0.3">
      <c r="A5376" s="21">
        <v>43276</v>
      </c>
      <c r="B5376" s="20" t="s">
        <v>764</v>
      </c>
      <c r="C5376" s="20" t="s">
        <v>765</v>
      </c>
      <c r="D5376" s="20" t="s">
        <v>759</v>
      </c>
      <c r="E5376" s="20">
        <v>11880</v>
      </c>
      <c r="F5376" s="20" t="s">
        <v>951</v>
      </c>
      <c r="G5376" s="20">
        <v>33</v>
      </c>
      <c r="H5376" s="20">
        <v>360</v>
      </c>
      <c r="I5376" s="20">
        <v>738.03</v>
      </c>
      <c r="J5376" s="20">
        <v>2018</v>
      </c>
      <c r="K5376" s="20">
        <v>6</v>
      </c>
      <c r="L5376" s="20">
        <v>26</v>
      </c>
    </row>
    <row r="5377" spans="1:12" x14ac:dyDescent="0.3">
      <c r="A5377" s="21">
        <v>43276</v>
      </c>
      <c r="B5377" s="20" t="s">
        <v>767</v>
      </c>
      <c r="C5377" s="20" t="s">
        <v>768</v>
      </c>
      <c r="D5377" s="20" t="s">
        <v>759</v>
      </c>
      <c r="E5377" s="20">
        <v>10440</v>
      </c>
      <c r="F5377" s="20" t="s">
        <v>952</v>
      </c>
      <c r="G5377" s="20">
        <v>29</v>
      </c>
      <c r="H5377" s="20">
        <v>360</v>
      </c>
      <c r="I5377" s="20">
        <v>672.65</v>
      </c>
      <c r="J5377" s="20">
        <v>2018</v>
      </c>
      <c r="K5377" s="20">
        <v>6</v>
      </c>
      <c r="L5377" s="20">
        <v>26</v>
      </c>
    </row>
    <row r="5378" spans="1:12" x14ac:dyDescent="0.3">
      <c r="A5378" s="21">
        <v>43276</v>
      </c>
      <c r="B5378" s="20" t="s">
        <v>770</v>
      </c>
      <c r="C5378" s="20" t="s">
        <v>771</v>
      </c>
      <c r="D5378" s="20" t="s">
        <v>759</v>
      </c>
      <c r="E5378" s="20">
        <v>10080</v>
      </c>
      <c r="F5378" s="20" t="s">
        <v>953</v>
      </c>
      <c r="G5378" s="20">
        <v>28</v>
      </c>
      <c r="H5378" s="20">
        <v>360</v>
      </c>
      <c r="I5378" s="20">
        <v>670.45</v>
      </c>
      <c r="J5378" s="20">
        <v>2018</v>
      </c>
      <c r="K5378" s="20">
        <v>6</v>
      </c>
      <c r="L5378" s="20">
        <v>26</v>
      </c>
    </row>
    <row r="5379" spans="1:12" x14ac:dyDescent="0.3">
      <c r="A5379" s="21">
        <v>43276</v>
      </c>
      <c r="B5379" s="20" t="s">
        <v>757</v>
      </c>
      <c r="C5379" s="20" t="s">
        <v>758</v>
      </c>
      <c r="D5379" s="20" t="s">
        <v>759</v>
      </c>
      <c r="E5379" s="20">
        <v>14400</v>
      </c>
      <c r="F5379" s="20" t="s">
        <v>949</v>
      </c>
      <c r="G5379" s="20">
        <v>40</v>
      </c>
      <c r="H5379" s="20">
        <v>360</v>
      </c>
      <c r="I5379" s="20">
        <v>872.32</v>
      </c>
      <c r="J5379" s="20">
        <v>2018</v>
      </c>
      <c r="K5379" s="20">
        <v>6</v>
      </c>
      <c r="L5379" s="20">
        <v>26</v>
      </c>
    </row>
    <row r="5380" spans="1:12" x14ac:dyDescent="0.3">
      <c r="A5380" s="21">
        <v>43276</v>
      </c>
      <c r="B5380" s="20" t="s">
        <v>761</v>
      </c>
      <c r="C5380" s="20" t="s">
        <v>762</v>
      </c>
      <c r="D5380" s="20" t="s">
        <v>759</v>
      </c>
      <c r="E5380" s="20">
        <v>12960</v>
      </c>
      <c r="F5380" s="20" t="s">
        <v>950</v>
      </c>
      <c r="G5380" s="20">
        <v>36</v>
      </c>
      <c r="H5380" s="20">
        <v>360</v>
      </c>
      <c r="I5380" s="20">
        <v>823.4</v>
      </c>
      <c r="J5380" s="20">
        <v>2018</v>
      </c>
      <c r="K5380" s="20">
        <v>6</v>
      </c>
      <c r="L5380" s="20">
        <v>26</v>
      </c>
    </row>
    <row r="5381" spans="1:12" x14ac:dyDescent="0.3">
      <c r="A5381" s="21">
        <v>43276</v>
      </c>
      <c r="B5381" s="20" t="s">
        <v>764</v>
      </c>
      <c r="C5381" s="20" t="s">
        <v>765</v>
      </c>
      <c r="D5381" s="20" t="s">
        <v>759</v>
      </c>
      <c r="E5381" s="20">
        <v>12240</v>
      </c>
      <c r="F5381" s="20" t="s">
        <v>951</v>
      </c>
      <c r="G5381" s="20">
        <v>34</v>
      </c>
      <c r="H5381" s="20">
        <v>360</v>
      </c>
      <c r="I5381" s="20">
        <v>787.65</v>
      </c>
      <c r="J5381" s="20">
        <v>2018</v>
      </c>
      <c r="K5381" s="20">
        <v>6</v>
      </c>
      <c r="L5381" s="20">
        <v>26</v>
      </c>
    </row>
    <row r="5382" spans="1:12" x14ac:dyDescent="0.3">
      <c r="A5382" s="21">
        <v>43276</v>
      </c>
      <c r="B5382" s="20" t="s">
        <v>767</v>
      </c>
      <c r="C5382" s="20" t="s">
        <v>768</v>
      </c>
      <c r="D5382" s="20" t="s">
        <v>759</v>
      </c>
      <c r="E5382" s="20">
        <v>10440</v>
      </c>
      <c r="F5382" s="20" t="s">
        <v>952</v>
      </c>
      <c r="G5382" s="20">
        <v>29</v>
      </c>
      <c r="H5382" s="20">
        <v>360</v>
      </c>
      <c r="I5382" s="20">
        <v>676.36</v>
      </c>
      <c r="J5382" s="20">
        <v>2018</v>
      </c>
      <c r="K5382" s="20">
        <v>6</v>
      </c>
      <c r="L5382" s="20">
        <v>26</v>
      </c>
    </row>
    <row r="5383" spans="1:12" x14ac:dyDescent="0.3">
      <c r="A5383" s="21">
        <v>43276</v>
      </c>
      <c r="B5383" s="20" t="s">
        <v>770</v>
      </c>
      <c r="C5383" s="20" t="s">
        <v>771</v>
      </c>
      <c r="D5383" s="20" t="s">
        <v>759</v>
      </c>
      <c r="E5383" s="20">
        <v>10080</v>
      </c>
      <c r="F5383" s="20" t="s">
        <v>953</v>
      </c>
      <c r="G5383" s="20">
        <v>28</v>
      </c>
      <c r="H5383" s="20">
        <v>360</v>
      </c>
      <c r="I5383" s="20">
        <v>671.55</v>
      </c>
      <c r="J5383" s="20">
        <v>2018</v>
      </c>
      <c r="K5383" s="20">
        <v>6</v>
      </c>
      <c r="L5383" s="20">
        <v>26</v>
      </c>
    </row>
    <row r="5384" spans="1:12" x14ac:dyDescent="0.3">
      <c r="A5384" s="21">
        <v>43272</v>
      </c>
      <c r="B5384" s="20" t="s">
        <v>757</v>
      </c>
      <c r="C5384" s="20" t="s">
        <v>758</v>
      </c>
      <c r="D5384" s="20" t="s">
        <v>759</v>
      </c>
      <c r="E5384" s="20">
        <v>15120</v>
      </c>
      <c r="F5384" s="20" t="s">
        <v>949</v>
      </c>
      <c r="G5384" s="20">
        <v>42</v>
      </c>
      <c r="H5384" s="20">
        <v>360</v>
      </c>
      <c r="I5384" s="20">
        <v>904.4</v>
      </c>
      <c r="J5384" s="20">
        <v>2018</v>
      </c>
      <c r="K5384" s="20">
        <v>6</v>
      </c>
      <c r="L5384" s="20">
        <v>25</v>
      </c>
    </row>
    <row r="5385" spans="1:12" x14ac:dyDescent="0.3">
      <c r="A5385" s="21">
        <v>43272</v>
      </c>
      <c r="B5385" s="20" t="s">
        <v>761</v>
      </c>
      <c r="C5385" s="20" t="s">
        <v>762</v>
      </c>
      <c r="D5385" s="20" t="s">
        <v>759</v>
      </c>
      <c r="E5385" s="20">
        <v>13680</v>
      </c>
      <c r="F5385" s="20" t="s">
        <v>950</v>
      </c>
      <c r="G5385" s="20">
        <v>38</v>
      </c>
      <c r="H5385" s="20">
        <v>360</v>
      </c>
      <c r="I5385" s="20">
        <v>869.75</v>
      </c>
      <c r="J5385" s="20">
        <v>2018</v>
      </c>
      <c r="K5385" s="20">
        <v>6</v>
      </c>
      <c r="L5385" s="20">
        <v>25</v>
      </c>
    </row>
    <row r="5386" spans="1:12" x14ac:dyDescent="0.3">
      <c r="A5386" s="21">
        <v>43272</v>
      </c>
      <c r="B5386" s="20" t="s">
        <v>764</v>
      </c>
      <c r="C5386" s="20" t="s">
        <v>765</v>
      </c>
      <c r="D5386" s="20" t="s">
        <v>759</v>
      </c>
      <c r="E5386" s="20">
        <v>12240</v>
      </c>
      <c r="F5386" s="20" t="s">
        <v>951</v>
      </c>
      <c r="G5386" s="20">
        <v>34</v>
      </c>
      <c r="H5386" s="20">
        <v>360</v>
      </c>
      <c r="I5386" s="20">
        <v>804.5</v>
      </c>
      <c r="J5386" s="20">
        <v>2018</v>
      </c>
      <c r="K5386" s="20">
        <v>6</v>
      </c>
      <c r="L5386" s="20">
        <v>25</v>
      </c>
    </row>
    <row r="5387" spans="1:12" x14ac:dyDescent="0.3">
      <c r="A5387" s="21">
        <v>43272</v>
      </c>
      <c r="B5387" s="20" t="s">
        <v>767</v>
      </c>
      <c r="C5387" s="20" t="s">
        <v>768</v>
      </c>
      <c r="D5387" s="20" t="s">
        <v>759</v>
      </c>
      <c r="E5387" s="20">
        <v>9720</v>
      </c>
      <c r="F5387" s="20" t="s">
        <v>952</v>
      </c>
      <c r="G5387" s="20">
        <v>27</v>
      </c>
      <c r="H5387" s="20">
        <v>360</v>
      </c>
      <c r="I5387" s="20">
        <v>624.79999999999995</v>
      </c>
      <c r="J5387" s="20">
        <v>2018</v>
      </c>
      <c r="K5387" s="20">
        <v>6</v>
      </c>
      <c r="L5387" s="20">
        <v>25</v>
      </c>
    </row>
    <row r="5388" spans="1:12" x14ac:dyDescent="0.3">
      <c r="A5388" s="21">
        <v>43272</v>
      </c>
      <c r="B5388" s="20" t="s">
        <v>770</v>
      </c>
      <c r="C5388" s="20" t="s">
        <v>771</v>
      </c>
      <c r="D5388" s="20" t="s">
        <v>759</v>
      </c>
      <c r="E5388" s="20">
        <v>10800</v>
      </c>
      <c r="F5388" s="20" t="s">
        <v>953</v>
      </c>
      <c r="G5388" s="20">
        <v>30</v>
      </c>
      <c r="H5388" s="20">
        <v>360</v>
      </c>
      <c r="I5388" s="20">
        <v>711.2</v>
      </c>
      <c r="J5388" s="20">
        <v>2018</v>
      </c>
      <c r="K5388" s="20">
        <v>6</v>
      </c>
      <c r="L5388" s="20">
        <v>25</v>
      </c>
    </row>
    <row r="5389" spans="1:12" x14ac:dyDescent="0.3">
      <c r="A5389" s="21">
        <v>43272</v>
      </c>
      <c r="B5389" s="20" t="s">
        <v>757</v>
      </c>
      <c r="C5389" s="20" t="s">
        <v>758</v>
      </c>
      <c r="D5389" s="20" t="s">
        <v>759</v>
      </c>
      <c r="E5389" s="20">
        <v>14760</v>
      </c>
      <c r="F5389" s="20" t="s">
        <v>949</v>
      </c>
      <c r="G5389" s="20">
        <v>41</v>
      </c>
      <c r="H5389" s="20">
        <v>360</v>
      </c>
      <c r="I5389" s="20">
        <v>880.75</v>
      </c>
      <c r="J5389" s="20">
        <v>2018</v>
      </c>
      <c r="K5389" s="20">
        <v>6</v>
      </c>
      <c r="L5389" s="20">
        <v>25</v>
      </c>
    </row>
    <row r="5390" spans="1:12" x14ac:dyDescent="0.3">
      <c r="A5390" s="21">
        <v>43272</v>
      </c>
      <c r="B5390" s="20" t="s">
        <v>761</v>
      </c>
      <c r="C5390" s="20" t="s">
        <v>762</v>
      </c>
      <c r="D5390" s="20" t="s">
        <v>759</v>
      </c>
      <c r="E5390" s="20">
        <v>13320</v>
      </c>
      <c r="F5390" s="20" t="s">
        <v>950</v>
      </c>
      <c r="G5390" s="20">
        <v>37</v>
      </c>
      <c r="H5390" s="20">
        <v>360</v>
      </c>
      <c r="I5390" s="20">
        <v>844.35</v>
      </c>
      <c r="J5390" s="20">
        <v>2018</v>
      </c>
      <c r="K5390" s="20">
        <v>6</v>
      </c>
      <c r="L5390" s="20">
        <v>25</v>
      </c>
    </row>
    <row r="5391" spans="1:12" x14ac:dyDescent="0.3">
      <c r="A5391" s="21">
        <v>43272</v>
      </c>
      <c r="B5391" s="20" t="s">
        <v>764</v>
      </c>
      <c r="C5391" s="20" t="s">
        <v>765</v>
      </c>
      <c r="D5391" s="20" t="s">
        <v>759</v>
      </c>
      <c r="E5391" s="20">
        <v>12600</v>
      </c>
      <c r="F5391" s="20" t="s">
        <v>951</v>
      </c>
      <c r="G5391" s="20">
        <v>35</v>
      </c>
      <c r="H5391" s="20">
        <v>360</v>
      </c>
      <c r="I5391" s="20">
        <v>801.65</v>
      </c>
      <c r="J5391" s="20">
        <v>2018</v>
      </c>
      <c r="K5391" s="20">
        <v>6</v>
      </c>
      <c r="L5391" s="20">
        <v>25</v>
      </c>
    </row>
    <row r="5392" spans="1:12" x14ac:dyDescent="0.3">
      <c r="A5392" s="21">
        <v>43272</v>
      </c>
      <c r="B5392" s="20" t="s">
        <v>767</v>
      </c>
      <c r="C5392" s="20" t="s">
        <v>768</v>
      </c>
      <c r="D5392" s="20" t="s">
        <v>759</v>
      </c>
      <c r="E5392" s="20">
        <v>10800</v>
      </c>
      <c r="F5392" s="20" t="s">
        <v>952</v>
      </c>
      <c r="G5392" s="20">
        <v>30</v>
      </c>
      <c r="H5392" s="20">
        <v>360</v>
      </c>
      <c r="I5392" s="20">
        <v>692.3</v>
      </c>
      <c r="J5392" s="20">
        <v>2018</v>
      </c>
      <c r="K5392" s="20">
        <v>6</v>
      </c>
      <c r="L5392" s="20">
        <v>25</v>
      </c>
    </row>
    <row r="5393" spans="1:12" x14ac:dyDescent="0.3">
      <c r="A5393" s="21">
        <v>43272</v>
      </c>
      <c r="B5393" s="20" t="s">
        <v>770</v>
      </c>
      <c r="C5393" s="20" t="s">
        <v>771</v>
      </c>
      <c r="D5393" s="20" t="s">
        <v>759</v>
      </c>
      <c r="E5393" s="20">
        <v>11520</v>
      </c>
      <c r="F5393" s="20" t="s">
        <v>953</v>
      </c>
      <c r="G5393" s="20">
        <v>32</v>
      </c>
      <c r="H5393" s="20">
        <v>360</v>
      </c>
      <c r="I5393" s="20">
        <v>756.1</v>
      </c>
      <c r="J5393" s="20">
        <v>2018</v>
      </c>
      <c r="K5393" s="20">
        <v>6</v>
      </c>
      <c r="L5393" s="20">
        <v>25</v>
      </c>
    </row>
    <row r="5394" spans="1:12" x14ac:dyDescent="0.3">
      <c r="A5394" s="21">
        <v>43272</v>
      </c>
      <c r="B5394" s="20" t="s">
        <v>757</v>
      </c>
      <c r="C5394" s="20" t="s">
        <v>758</v>
      </c>
      <c r="D5394" s="20" t="s">
        <v>759</v>
      </c>
      <c r="E5394" s="20">
        <v>16920</v>
      </c>
      <c r="F5394" s="20" t="s">
        <v>949</v>
      </c>
      <c r="G5394" s="20">
        <v>47</v>
      </c>
      <c r="H5394" s="20">
        <v>360</v>
      </c>
      <c r="I5394" s="20">
        <v>1009.4</v>
      </c>
      <c r="J5394" s="20">
        <v>2018</v>
      </c>
      <c r="K5394" s="20">
        <v>6</v>
      </c>
      <c r="L5394" s="20">
        <v>25</v>
      </c>
    </row>
    <row r="5395" spans="1:12" x14ac:dyDescent="0.3">
      <c r="A5395" s="21">
        <v>43272</v>
      </c>
      <c r="B5395" s="20" t="s">
        <v>761</v>
      </c>
      <c r="C5395" s="20" t="s">
        <v>762</v>
      </c>
      <c r="D5395" s="20" t="s">
        <v>759</v>
      </c>
      <c r="E5395" s="20">
        <v>14760</v>
      </c>
      <c r="F5395" s="20" t="s">
        <v>950</v>
      </c>
      <c r="G5395" s="20">
        <v>41</v>
      </c>
      <c r="H5395" s="20">
        <v>360</v>
      </c>
      <c r="I5395" s="20">
        <v>931.55</v>
      </c>
      <c r="J5395" s="20">
        <v>2018</v>
      </c>
      <c r="K5395" s="20">
        <v>6</v>
      </c>
      <c r="L5395" s="20">
        <v>25</v>
      </c>
    </row>
    <row r="5396" spans="1:12" x14ac:dyDescent="0.3">
      <c r="A5396" s="21">
        <v>43272</v>
      </c>
      <c r="B5396" s="20" t="s">
        <v>764</v>
      </c>
      <c r="C5396" s="20" t="s">
        <v>765</v>
      </c>
      <c r="D5396" s="20" t="s">
        <v>759</v>
      </c>
      <c r="E5396" s="20">
        <v>11880</v>
      </c>
      <c r="F5396" s="20" t="s">
        <v>951</v>
      </c>
      <c r="G5396" s="20">
        <v>33</v>
      </c>
      <c r="H5396" s="20">
        <v>360</v>
      </c>
      <c r="I5396" s="20">
        <v>754.85</v>
      </c>
      <c r="J5396" s="20">
        <v>2018</v>
      </c>
      <c r="K5396" s="20">
        <v>6</v>
      </c>
      <c r="L5396" s="20">
        <v>25</v>
      </c>
    </row>
    <row r="5397" spans="1:12" x14ac:dyDescent="0.3">
      <c r="A5397" s="21">
        <v>43272</v>
      </c>
      <c r="B5397" s="20" t="s">
        <v>767</v>
      </c>
      <c r="C5397" s="20" t="s">
        <v>768</v>
      </c>
      <c r="D5397" s="20" t="s">
        <v>759</v>
      </c>
      <c r="E5397" s="20">
        <v>10080</v>
      </c>
      <c r="F5397" s="20" t="s">
        <v>952</v>
      </c>
      <c r="G5397" s="20">
        <v>28</v>
      </c>
      <c r="H5397" s="20">
        <v>360</v>
      </c>
      <c r="I5397" s="20">
        <v>647.4</v>
      </c>
      <c r="J5397" s="20">
        <v>2018</v>
      </c>
      <c r="K5397" s="20">
        <v>6</v>
      </c>
      <c r="L5397" s="20">
        <v>25</v>
      </c>
    </row>
    <row r="5398" spans="1:12" x14ac:dyDescent="0.3">
      <c r="A5398" s="21">
        <v>43272</v>
      </c>
      <c r="B5398" s="20" t="s">
        <v>770</v>
      </c>
      <c r="C5398" s="20" t="s">
        <v>771</v>
      </c>
      <c r="D5398" s="20" t="s">
        <v>759</v>
      </c>
      <c r="E5398" s="20">
        <v>10080</v>
      </c>
      <c r="F5398" s="20" t="s">
        <v>953</v>
      </c>
      <c r="G5398" s="20">
        <v>28</v>
      </c>
      <c r="H5398" s="20">
        <v>360</v>
      </c>
      <c r="I5398" s="20">
        <v>661.85</v>
      </c>
      <c r="J5398" s="20">
        <v>2018</v>
      </c>
      <c r="K5398" s="20">
        <v>6</v>
      </c>
      <c r="L5398" s="20">
        <v>25</v>
      </c>
    </row>
    <row r="5399" spans="1:12" x14ac:dyDescent="0.3">
      <c r="A5399" s="21">
        <v>43270</v>
      </c>
      <c r="B5399" s="20" t="s">
        <v>826</v>
      </c>
      <c r="C5399" s="20" t="s">
        <v>827</v>
      </c>
      <c r="D5399" s="20" t="s">
        <v>759</v>
      </c>
      <c r="E5399" s="20">
        <v>17280</v>
      </c>
      <c r="F5399" s="20" t="s">
        <v>956</v>
      </c>
      <c r="G5399" s="20">
        <v>48</v>
      </c>
      <c r="H5399" s="20">
        <v>360</v>
      </c>
      <c r="I5399" s="20">
        <v>1164.1199999999999</v>
      </c>
      <c r="J5399" s="20">
        <v>2018</v>
      </c>
      <c r="K5399" s="20">
        <v>6</v>
      </c>
      <c r="L5399" s="20">
        <v>25</v>
      </c>
    </row>
    <row r="5400" spans="1:12" x14ac:dyDescent="0.3">
      <c r="A5400" s="21">
        <v>43270</v>
      </c>
      <c r="B5400" s="20" t="s">
        <v>757</v>
      </c>
      <c r="C5400" s="20" t="s">
        <v>758</v>
      </c>
      <c r="D5400" s="20" t="s">
        <v>759</v>
      </c>
      <c r="E5400" s="20">
        <v>12960</v>
      </c>
      <c r="F5400" s="20" t="s">
        <v>957</v>
      </c>
      <c r="G5400" s="20">
        <v>36</v>
      </c>
      <c r="H5400" s="20">
        <v>360</v>
      </c>
      <c r="I5400" s="20">
        <v>781.2</v>
      </c>
      <c r="J5400" s="20">
        <v>2018</v>
      </c>
      <c r="K5400" s="20">
        <v>6</v>
      </c>
      <c r="L5400" s="20">
        <v>25</v>
      </c>
    </row>
    <row r="5401" spans="1:12" x14ac:dyDescent="0.3">
      <c r="A5401" s="21">
        <v>43270</v>
      </c>
      <c r="B5401" s="20" t="s">
        <v>761</v>
      </c>
      <c r="C5401" s="20" t="s">
        <v>762</v>
      </c>
      <c r="D5401" s="20" t="s">
        <v>759</v>
      </c>
      <c r="E5401" s="20">
        <v>12600</v>
      </c>
      <c r="F5401" s="20" t="s">
        <v>958</v>
      </c>
      <c r="G5401" s="20">
        <v>35</v>
      </c>
      <c r="H5401" s="20">
        <v>360</v>
      </c>
      <c r="I5401" s="20">
        <v>804.65</v>
      </c>
      <c r="J5401" s="20">
        <v>2018</v>
      </c>
      <c r="K5401" s="20">
        <v>6</v>
      </c>
      <c r="L5401" s="20">
        <v>25</v>
      </c>
    </row>
    <row r="5402" spans="1:12" x14ac:dyDescent="0.3">
      <c r="A5402" s="21">
        <v>43270</v>
      </c>
      <c r="B5402" s="20" t="s">
        <v>764</v>
      </c>
      <c r="C5402" s="20" t="s">
        <v>765</v>
      </c>
      <c r="D5402" s="20" t="s">
        <v>759</v>
      </c>
      <c r="E5402" s="20">
        <v>10800</v>
      </c>
      <c r="F5402" s="20" t="s">
        <v>959</v>
      </c>
      <c r="G5402" s="20">
        <v>30</v>
      </c>
      <c r="H5402" s="20">
        <v>360</v>
      </c>
      <c r="I5402" s="20">
        <v>682.55</v>
      </c>
      <c r="J5402" s="20">
        <v>2018</v>
      </c>
      <c r="K5402" s="20">
        <v>6</v>
      </c>
      <c r="L5402" s="20">
        <v>25</v>
      </c>
    </row>
    <row r="5403" spans="1:12" x14ac:dyDescent="0.3">
      <c r="A5403" s="21">
        <v>43270</v>
      </c>
      <c r="B5403" s="20" t="s">
        <v>767</v>
      </c>
      <c r="C5403" s="20" t="s">
        <v>768</v>
      </c>
      <c r="D5403" s="20" t="s">
        <v>759</v>
      </c>
      <c r="E5403" s="20">
        <v>8280</v>
      </c>
      <c r="F5403" s="20" t="s">
        <v>960</v>
      </c>
      <c r="G5403" s="20">
        <v>23</v>
      </c>
      <c r="H5403" s="20">
        <v>360</v>
      </c>
      <c r="I5403" s="20">
        <v>528.29999999999995</v>
      </c>
      <c r="J5403" s="20">
        <v>2018</v>
      </c>
      <c r="K5403" s="20">
        <v>6</v>
      </c>
      <c r="L5403" s="20">
        <v>25</v>
      </c>
    </row>
    <row r="5404" spans="1:12" x14ac:dyDescent="0.3">
      <c r="A5404" s="21">
        <v>43270</v>
      </c>
      <c r="B5404" s="20" t="s">
        <v>770</v>
      </c>
      <c r="C5404" s="20" t="s">
        <v>771</v>
      </c>
      <c r="D5404" s="20" t="s">
        <v>759</v>
      </c>
      <c r="E5404" s="20">
        <v>9000</v>
      </c>
      <c r="F5404" s="20" t="s">
        <v>961</v>
      </c>
      <c r="G5404" s="20">
        <v>25</v>
      </c>
      <c r="H5404" s="20">
        <v>360</v>
      </c>
      <c r="I5404" s="20">
        <v>587.04999999999995</v>
      </c>
      <c r="J5404" s="20">
        <v>2018</v>
      </c>
      <c r="K5404" s="20">
        <v>6</v>
      </c>
      <c r="L5404" s="20">
        <v>25</v>
      </c>
    </row>
    <row r="5405" spans="1:12" x14ac:dyDescent="0.3">
      <c r="A5405" s="21">
        <v>43267</v>
      </c>
      <c r="B5405" s="20" t="s">
        <v>826</v>
      </c>
      <c r="C5405" s="20" t="s">
        <v>827</v>
      </c>
      <c r="D5405" s="20" t="s">
        <v>759</v>
      </c>
      <c r="E5405" s="20">
        <v>1800</v>
      </c>
      <c r="F5405" s="20" t="s">
        <v>956</v>
      </c>
      <c r="G5405" s="20">
        <v>5</v>
      </c>
      <c r="H5405" s="20">
        <v>360</v>
      </c>
      <c r="I5405" s="20">
        <v>117.44</v>
      </c>
      <c r="J5405" s="20">
        <v>2018</v>
      </c>
      <c r="K5405" s="20">
        <v>6</v>
      </c>
      <c r="L5405" s="20">
        <v>24</v>
      </c>
    </row>
    <row r="5406" spans="1:12" x14ac:dyDescent="0.3">
      <c r="A5406" s="21">
        <v>43267</v>
      </c>
      <c r="B5406" s="20" t="s">
        <v>757</v>
      </c>
      <c r="C5406" s="20" t="s">
        <v>758</v>
      </c>
      <c r="D5406" s="20" t="s">
        <v>759</v>
      </c>
      <c r="E5406" s="20">
        <v>14040</v>
      </c>
      <c r="F5406" s="20" t="s">
        <v>957</v>
      </c>
      <c r="G5406" s="20">
        <v>39</v>
      </c>
      <c r="H5406" s="20">
        <v>360</v>
      </c>
      <c r="I5406" s="20">
        <v>842.05</v>
      </c>
      <c r="J5406" s="20">
        <v>2018</v>
      </c>
      <c r="K5406" s="20">
        <v>6</v>
      </c>
      <c r="L5406" s="20">
        <v>24</v>
      </c>
    </row>
    <row r="5407" spans="1:12" x14ac:dyDescent="0.3">
      <c r="A5407" s="21">
        <v>43267</v>
      </c>
      <c r="B5407" s="20" t="s">
        <v>761</v>
      </c>
      <c r="C5407" s="20" t="s">
        <v>762</v>
      </c>
      <c r="D5407" s="20" t="s">
        <v>759</v>
      </c>
      <c r="E5407" s="20">
        <v>12600</v>
      </c>
      <c r="F5407" s="20" t="s">
        <v>958</v>
      </c>
      <c r="G5407" s="20">
        <v>35</v>
      </c>
      <c r="H5407" s="20">
        <v>360</v>
      </c>
      <c r="I5407" s="20">
        <v>805.05</v>
      </c>
      <c r="J5407" s="20">
        <v>2018</v>
      </c>
      <c r="K5407" s="20">
        <v>6</v>
      </c>
      <c r="L5407" s="20">
        <v>24</v>
      </c>
    </row>
    <row r="5408" spans="1:12" x14ac:dyDescent="0.3">
      <c r="A5408" s="21">
        <v>43267</v>
      </c>
      <c r="B5408" s="20" t="s">
        <v>764</v>
      </c>
      <c r="C5408" s="20" t="s">
        <v>765</v>
      </c>
      <c r="D5408" s="20" t="s">
        <v>759</v>
      </c>
      <c r="E5408" s="20">
        <v>11520</v>
      </c>
      <c r="F5408" s="20" t="s">
        <v>959</v>
      </c>
      <c r="G5408" s="20">
        <v>32</v>
      </c>
      <c r="H5408" s="20">
        <v>360</v>
      </c>
      <c r="I5408" s="20">
        <v>732.25</v>
      </c>
      <c r="J5408" s="20">
        <v>2018</v>
      </c>
      <c r="K5408" s="20">
        <v>6</v>
      </c>
      <c r="L5408" s="20">
        <v>24</v>
      </c>
    </row>
    <row r="5409" spans="1:12" x14ac:dyDescent="0.3">
      <c r="A5409" s="21">
        <v>43267</v>
      </c>
      <c r="B5409" s="20" t="s">
        <v>767</v>
      </c>
      <c r="C5409" s="20" t="s">
        <v>768</v>
      </c>
      <c r="D5409" s="20" t="s">
        <v>759</v>
      </c>
      <c r="E5409" s="20">
        <v>9360</v>
      </c>
      <c r="F5409" s="20" t="s">
        <v>960</v>
      </c>
      <c r="G5409" s="20">
        <v>26</v>
      </c>
      <c r="H5409" s="20">
        <v>360</v>
      </c>
      <c r="I5409" s="20">
        <v>596.65</v>
      </c>
      <c r="J5409" s="20">
        <v>2018</v>
      </c>
      <c r="K5409" s="20">
        <v>6</v>
      </c>
      <c r="L5409" s="20">
        <v>24</v>
      </c>
    </row>
    <row r="5410" spans="1:12" x14ac:dyDescent="0.3">
      <c r="A5410" s="21">
        <v>43267</v>
      </c>
      <c r="B5410" s="20" t="s">
        <v>770</v>
      </c>
      <c r="C5410" s="20" t="s">
        <v>771</v>
      </c>
      <c r="D5410" s="20" t="s">
        <v>759</v>
      </c>
      <c r="E5410" s="20">
        <v>10800</v>
      </c>
      <c r="F5410" s="20" t="s">
        <v>961</v>
      </c>
      <c r="G5410" s="20">
        <v>30</v>
      </c>
      <c r="H5410" s="20">
        <v>360</v>
      </c>
      <c r="I5410" s="20">
        <v>707.75</v>
      </c>
      <c r="J5410" s="20">
        <v>2018</v>
      </c>
      <c r="K5410" s="20">
        <v>6</v>
      </c>
      <c r="L5410" s="20">
        <v>24</v>
      </c>
    </row>
    <row r="5411" spans="1:12" x14ac:dyDescent="0.3">
      <c r="A5411" s="21">
        <v>43267</v>
      </c>
      <c r="B5411" s="20" t="s">
        <v>757</v>
      </c>
      <c r="C5411" s="20" t="s">
        <v>758</v>
      </c>
      <c r="D5411" s="20" t="s">
        <v>759</v>
      </c>
      <c r="E5411" s="20">
        <v>15120</v>
      </c>
      <c r="F5411" s="20" t="s">
        <v>957</v>
      </c>
      <c r="G5411" s="20">
        <v>42</v>
      </c>
      <c r="H5411" s="20">
        <v>360</v>
      </c>
      <c r="I5411" s="20">
        <v>909.25</v>
      </c>
      <c r="J5411" s="20">
        <v>2018</v>
      </c>
      <c r="K5411" s="20">
        <v>6</v>
      </c>
      <c r="L5411" s="20">
        <v>24</v>
      </c>
    </row>
    <row r="5412" spans="1:12" x14ac:dyDescent="0.3">
      <c r="A5412" s="21">
        <v>43267</v>
      </c>
      <c r="B5412" s="20" t="s">
        <v>761</v>
      </c>
      <c r="C5412" s="20" t="s">
        <v>762</v>
      </c>
      <c r="D5412" s="20" t="s">
        <v>759</v>
      </c>
      <c r="E5412" s="20">
        <v>13320</v>
      </c>
      <c r="F5412" s="20" t="s">
        <v>958</v>
      </c>
      <c r="G5412" s="20">
        <v>37</v>
      </c>
      <c r="H5412" s="20">
        <v>360</v>
      </c>
      <c r="I5412" s="20">
        <v>849.8</v>
      </c>
      <c r="J5412" s="20">
        <v>2018</v>
      </c>
      <c r="K5412" s="20">
        <v>6</v>
      </c>
      <c r="L5412" s="20">
        <v>24</v>
      </c>
    </row>
    <row r="5413" spans="1:12" x14ac:dyDescent="0.3">
      <c r="A5413" s="21">
        <v>43267</v>
      </c>
      <c r="B5413" s="20" t="s">
        <v>764</v>
      </c>
      <c r="C5413" s="20" t="s">
        <v>765</v>
      </c>
      <c r="D5413" s="20" t="s">
        <v>759</v>
      </c>
      <c r="E5413" s="20">
        <v>12240</v>
      </c>
      <c r="F5413" s="20" t="s">
        <v>959</v>
      </c>
      <c r="G5413" s="20">
        <v>34</v>
      </c>
      <c r="H5413" s="20">
        <v>360</v>
      </c>
      <c r="I5413" s="20">
        <v>778.49</v>
      </c>
      <c r="J5413" s="20">
        <v>2018</v>
      </c>
      <c r="K5413" s="20">
        <v>6</v>
      </c>
      <c r="L5413" s="20">
        <v>24</v>
      </c>
    </row>
    <row r="5414" spans="1:12" x14ac:dyDescent="0.3">
      <c r="A5414" s="21">
        <v>43267</v>
      </c>
      <c r="B5414" s="20" t="s">
        <v>767</v>
      </c>
      <c r="C5414" s="20" t="s">
        <v>768</v>
      </c>
      <c r="D5414" s="20" t="s">
        <v>759</v>
      </c>
      <c r="E5414" s="20">
        <v>10080</v>
      </c>
      <c r="F5414" s="20" t="s">
        <v>960</v>
      </c>
      <c r="G5414" s="20">
        <v>28</v>
      </c>
      <c r="H5414" s="20">
        <v>360</v>
      </c>
      <c r="I5414" s="20">
        <v>642.04999999999995</v>
      </c>
      <c r="J5414" s="20">
        <v>2018</v>
      </c>
      <c r="K5414" s="20">
        <v>6</v>
      </c>
      <c r="L5414" s="20">
        <v>24</v>
      </c>
    </row>
    <row r="5415" spans="1:12" x14ac:dyDescent="0.3">
      <c r="A5415" s="21">
        <v>43267</v>
      </c>
      <c r="B5415" s="20" t="s">
        <v>770</v>
      </c>
      <c r="C5415" s="20" t="s">
        <v>771</v>
      </c>
      <c r="D5415" s="20" t="s">
        <v>759</v>
      </c>
      <c r="E5415" s="20">
        <v>10440</v>
      </c>
      <c r="F5415" s="20" t="s">
        <v>961</v>
      </c>
      <c r="G5415" s="20">
        <v>29</v>
      </c>
      <c r="H5415" s="20">
        <v>360</v>
      </c>
      <c r="I5415" s="20">
        <v>685.45</v>
      </c>
      <c r="J5415" s="20">
        <v>2018</v>
      </c>
      <c r="K5415" s="20">
        <v>6</v>
      </c>
      <c r="L5415" s="20">
        <v>24</v>
      </c>
    </row>
    <row r="5416" spans="1:12" x14ac:dyDescent="0.3">
      <c r="A5416" s="21">
        <v>43265</v>
      </c>
      <c r="B5416" s="20" t="s">
        <v>757</v>
      </c>
      <c r="C5416" s="20" t="s">
        <v>758</v>
      </c>
      <c r="D5416" s="20" t="s">
        <v>759</v>
      </c>
      <c r="E5416" s="20">
        <v>14760</v>
      </c>
      <c r="F5416" s="20" t="s">
        <v>957</v>
      </c>
      <c r="G5416" s="20">
        <v>41</v>
      </c>
      <c r="H5416" s="20">
        <v>360</v>
      </c>
      <c r="I5416" s="20">
        <v>893.65</v>
      </c>
      <c r="J5416" s="20">
        <v>2018</v>
      </c>
      <c r="K5416" s="20">
        <v>6</v>
      </c>
      <c r="L5416" s="20">
        <v>24</v>
      </c>
    </row>
    <row r="5417" spans="1:12" x14ac:dyDescent="0.3">
      <c r="A5417" s="21">
        <v>43265</v>
      </c>
      <c r="B5417" s="20" t="s">
        <v>761</v>
      </c>
      <c r="C5417" s="20" t="s">
        <v>762</v>
      </c>
      <c r="D5417" s="20" t="s">
        <v>759</v>
      </c>
      <c r="E5417" s="20">
        <v>12960</v>
      </c>
      <c r="F5417" s="20" t="s">
        <v>958</v>
      </c>
      <c r="G5417" s="20">
        <v>36</v>
      </c>
      <c r="H5417" s="20">
        <v>360</v>
      </c>
      <c r="I5417" s="20">
        <v>827.8</v>
      </c>
      <c r="J5417" s="20">
        <v>2018</v>
      </c>
      <c r="K5417" s="20">
        <v>6</v>
      </c>
      <c r="L5417" s="20">
        <v>24</v>
      </c>
    </row>
    <row r="5418" spans="1:12" x14ac:dyDescent="0.3">
      <c r="A5418" s="21">
        <v>43265</v>
      </c>
      <c r="B5418" s="20" t="s">
        <v>764</v>
      </c>
      <c r="C5418" s="20" t="s">
        <v>765</v>
      </c>
      <c r="D5418" s="20" t="s">
        <v>759</v>
      </c>
      <c r="E5418" s="20">
        <v>11520</v>
      </c>
      <c r="F5418" s="20" t="s">
        <v>959</v>
      </c>
      <c r="G5418" s="20">
        <v>32</v>
      </c>
      <c r="H5418" s="20">
        <v>360</v>
      </c>
      <c r="I5418" s="20">
        <v>712.45</v>
      </c>
      <c r="J5418" s="20">
        <v>2018</v>
      </c>
      <c r="K5418" s="20">
        <v>6</v>
      </c>
      <c r="L5418" s="20">
        <v>24</v>
      </c>
    </row>
    <row r="5419" spans="1:12" x14ac:dyDescent="0.3">
      <c r="A5419" s="21">
        <v>43265</v>
      </c>
      <c r="B5419" s="20" t="s">
        <v>767</v>
      </c>
      <c r="C5419" s="20" t="s">
        <v>768</v>
      </c>
      <c r="D5419" s="20" t="s">
        <v>759</v>
      </c>
      <c r="E5419" s="20">
        <v>10440</v>
      </c>
      <c r="F5419" s="20" t="s">
        <v>960</v>
      </c>
      <c r="G5419" s="20">
        <v>29</v>
      </c>
      <c r="H5419" s="20">
        <v>360</v>
      </c>
      <c r="I5419" s="20">
        <v>672</v>
      </c>
      <c r="J5419" s="20">
        <v>2018</v>
      </c>
      <c r="K5419" s="20">
        <v>6</v>
      </c>
      <c r="L5419" s="20">
        <v>24</v>
      </c>
    </row>
    <row r="5420" spans="1:12" x14ac:dyDescent="0.3">
      <c r="A5420" s="21">
        <v>43265</v>
      </c>
      <c r="B5420" s="20" t="s">
        <v>770</v>
      </c>
      <c r="C5420" s="20" t="s">
        <v>771</v>
      </c>
      <c r="D5420" s="20" t="s">
        <v>759</v>
      </c>
      <c r="E5420" s="20">
        <v>10800</v>
      </c>
      <c r="F5420" s="20" t="s">
        <v>961</v>
      </c>
      <c r="G5420" s="20">
        <v>30</v>
      </c>
      <c r="H5420" s="20">
        <v>360</v>
      </c>
      <c r="I5420" s="20">
        <v>711.35</v>
      </c>
      <c r="J5420" s="20">
        <v>2018</v>
      </c>
      <c r="K5420" s="20">
        <v>6</v>
      </c>
      <c r="L5420" s="20">
        <v>24</v>
      </c>
    </row>
    <row r="5421" spans="1:12" x14ac:dyDescent="0.3">
      <c r="A5421" s="21">
        <v>43265</v>
      </c>
      <c r="B5421" s="20" t="s">
        <v>826</v>
      </c>
      <c r="C5421" s="20" t="s">
        <v>827</v>
      </c>
      <c r="D5421" s="20" t="s">
        <v>759</v>
      </c>
      <c r="E5421" s="20">
        <v>6120</v>
      </c>
      <c r="F5421" s="20" t="s">
        <v>956</v>
      </c>
      <c r="G5421" s="20">
        <v>17</v>
      </c>
      <c r="H5421" s="20">
        <v>360</v>
      </c>
      <c r="I5421" s="20">
        <v>386.14</v>
      </c>
      <c r="J5421" s="20">
        <v>2018</v>
      </c>
      <c r="K5421" s="20">
        <v>6</v>
      </c>
      <c r="L5421" s="20">
        <v>24</v>
      </c>
    </row>
    <row r="5422" spans="1:12" x14ac:dyDescent="0.3">
      <c r="A5422" s="21">
        <v>43265</v>
      </c>
      <c r="B5422" s="20" t="s">
        <v>757</v>
      </c>
      <c r="C5422" s="20" t="s">
        <v>758</v>
      </c>
      <c r="D5422" s="20" t="s">
        <v>759</v>
      </c>
      <c r="E5422" s="20">
        <v>14400</v>
      </c>
      <c r="F5422" s="20" t="s">
        <v>957</v>
      </c>
      <c r="G5422" s="20">
        <v>40</v>
      </c>
      <c r="H5422" s="20">
        <v>360</v>
      </c>
      <c r="I5422" s="20">
        <v>864.5</v>
      </c>
      <c r="J5422" s="20">
        <v>2018</v>
      </c>
      <c r="K5422" s="20">
        <v>6</v>
      </c>
      <c r="L5422" s="20">
        <v>24</v>
      </c>
    </row>
    <row r="5423" spans="1:12" x14ac:dyDescent="0.3">
      <c r="A5423" s="21">
        <v>43265</v>
      </c>
      <c r="B5423" s="20" t="s">
        <v>761</v>
      </c>
      <c r="C5423" s="20" t="s">
        <v>762</v>
      </c>
      <c r="D5423" s="20" t="s">
        <v>759</v>
      </c>
      <c r="E5423" s="20">
        <v>12960</v>
      </c>
      <c r="F5423" s="20" t="s">
        <v>958</v>
      </c>
      <c r="G5423" s="20">
        <v>36</v>
      </c>
      <c r="H5423" s="20">
        <v>360</v>
      </c>
      <c r="I5423" s="20">
        <v>845.45</v>
      </c>
      <c r="J5423" s="20">
        <v>2018</v>
      </c>
      <c r="K5423" s="20">
        <v>6</v>
      </c>
      <c r="L5423" s="20">
        <v>24</v>
      </c>
    </row>
    <row r="5424" spans="1:12" x14ac:dyDescent="0.3">
      <c r="A5424" s="21">
        <v>43265</v>
      </c>
      <c r="B5424" s="20" t="s">
        <v>764</v>
      </c>
      <c r="C5424" s="20" t="s">
        <v>765</v>
      </c>
      <c r="D5424" s="20" t="s">
        <v>759</v>
      </c>
      <c r="E5424" s="20">
        <v>12240</v>
      </c>
      <c r="F5424" s="20" t="s">
        <v>959</v>
      </c>
      <c r="G5424" s="20">
        <v>34</v>
      </c>
      <c r="H5424" s="20">
        <v>360</v>
      </c>
      <c r="I5424" s="20">
        <v>776.76</v>
      </c>
      <c r="J5424" s="20">
        <v>2018</v>
      </c>
      <c r="K5424" s="20">
        <v>6</v>
      </c>
      <c r="L5424" s="20">
        <v>24</v>
      </c>
    </row>
    <row r="5425" spans="1:12" x14ac:dyDescent="0.3">
      <c r="A5425" s="21">
        <v>43265</v>
      </c>
      <c r="B5425" s="20" t="s">
        <v>767</v>
      </c>
      <c r="C5425" s="20" t="s">
        <v>768</v>
      </c>
      <c r="D5425" s="20" t="s">
        <v>759</v>
      </c>
      <c r="E5425" s="20">
        <v>10440</v>
      </c>
      <c r="F5425" s="20" t="s">
        <v>960</v>
      </c>
      <c r="G5425" s="20">
        <v>29</v>
      </c>
      <c r="H5425" s="20">
        <v>360</v>
      </c>
      <c r="I5425" s="20">
        <v>667</v>
      </c>
      <c r="J5425" s="20">
        <v>2018</v>
      </c>
      <c r="K5425" s="20">
        <v>6</v>
      </c>
      <c r="L5425" s="20">
        <v>24</v>
      </c>
    </row>
    <row r="5426" spans="1:12" x14ac:dyDescent="0.3">
      <c r="A5426" s="21">
        <v>43265</v>
      </c>
      <c r="B5426" s="20" t="s">
        <v>770</v>
      </c>
      <c r="C5426" s="20" t="s">
        <v>771</v>
      </c>
      <c r="D5426" s="20" t="s">
        <v>759</v>
      </c>
      <c r="E5426" s="20">
        <v>10440</v>
      </c>
      <c r="F5426" s="20" t="s">
        <v>961</v>
      </c>
      <c r="G5426" s="20">
        <v>29</v>
      </c>
      <c r="H5426" s="20">
        <v>360</v>
      </c>
      <c r="I5426" s="20">
        <v>687.4</v>
      </c>
      <c r="J5426" s="20">
        <v>2018</v>
      </c>
      <c r="K5426" s="20">
        <v>6</v>
      </c>
      <c r="L5426" s="20">
        <v>24</v>
      </c>
    </row>
    <row r="5427" spans="1:12" x14ac:dyDescent="0.3">
      <c r="A5427" s="21">
        <v>43263</v>
      </c>
      <c r="B5427" s="20" t="s">
        <v>757</v>
      </c>
      <c r="C5427" s="20" t="s">
        <v>758</v>
      </c>
      <c r="D5427" s="20" t="s">
        <v>759</v>
      </c>
      <c r="E5427" s="20">
        <v>14400</v>
      </c>
      <c r="F5427" s="20" t="s">
        <v>957</v>
      </c>
      <c r="G5427" s="20">
        <v>40</v>
      </c>
      <c r="H5427" s="20">
        <v>360</v>
      </c>
      <c r="I5427" s="20">
        <v>861.1</v>
      </c>
      <c r="J5427" s="20">
        <v>2018</v>
      </c>
      <c r="K5427" s="20">
        <v>6</v>
      </c>
      <c r="L5427" s="20">
        <v>24</v>
      </c>
    </row>
    <row r="5428" spans="1:12" x14ac:dyDescent="0.3">
      <c r="A5428" s="21">
        <v>43263</v>
      </c>
      <c r="B5428" s="20" t="s">
        <v>761</v>
      </c>
      <c r="C5428" s="20" t="s">
        <v>762</v>
      </c>
      <c r="D5428" s="20" t="s">
        <v>759</v>
      </c>
      <c r="E5428" s="20">
        <v>13320</v>
      </c>
      <c r="F5428" s="20" t="s">
        <v>958</v>
      </c>
      <c r="G5428" s="20">
        <v>37</v>
      </c>
      <c r="H5428" s="20">
        <v>360</v>
      </c>
      <c r="I5428" s="20">
        <v>846.25</v>
      </c>
      <c r="J5428" s="20">
        <v>2018</v>
      </c>
      <c r="K5428" s="20">
        <v>6</v>
      </c>
      <c r="L5428" s="20">
        <v>24</v>
      </c>
    </row>
    <row r="5429" spans="1:12" x14ac:dyDescent="0.3">
      <c r="A5429" s="21">
        <v>43263</v>
      </c>
      <c r="B5429" s="20" t="s">
        <v>764</v>
      </c>
      <c r="C5429" s="20" t="s">
        <v>765</v>
      </c>
      <c r="D5429" s="20" t="s">
        <v>759</v>
      </c>
      <c r="E5429" s="20">
        <v>12600</v>
      </c>
      <c r="F5429" s="20" t="s">
        <v>959</v>
      </c>
      <c r="G5429" s="20">
        <v>35</v>
      </c>
      <c r="H5429" s="20">
        <v>360</v>
      </c>
      <c r="I5429" s="20">
        <v>798.6</v>
      </c>
      <c r="J5429" s="20">
        <v>2018</v>
      </c>
      <c r="K5429" s="20">
        <v>6</v>
      </c>
      <c r="L5429" s="20">
        <v>24</v>
      </c>
    </row>
    <row r="5430" spans="1:12" x14ac:dyDescent="0.3">
      <c r="A5430" s="21">
        <v>43263</v>
      </c>
      <c r="B5430" s="20" t="s">
        <v>767</v>
      </c>
      <c r="C5430" s="20" t="s">
        <v>768</v>
      </c>
      <c r="D5430" s="20" t="s">
        <v>759</v>
      </c>
      <c r="E5430" s="20">
        <v>10080</v>
      </c>
      <c r="F5430" s="20" t="s">
        <v>960</v>
      </c>
      <c r="G5430" s="20">
        <v>28</v>
      </c>
      <c r="H5430" s="20">
        <v>360</v>
      </c>
      <c r="I5430" s="20">
        <v>647.25</v>
      </c>
      <c r="J5430" s="20">
        <v>2018</v>
      </c>
      <c r="K5430" s="20">
        <v>6</v>
      </c>
      <c r="L5430" s="20">
        <v>24</v>
      </c>
    </row>
    <row r="5431" spans="1:12" x14ac:dyDescent="0.3">
      <c r="A5431" s="21">
        <v>43263</v>
      </c>
      <c r="B5431" s="20" t="s">
        <v>770</v>
      </c>
      <c r="C5431" s="20" t="s">
        <v>771</v>
      </c>
      <c r="D5431" s="20" t="s">
        <v>759</v>
      </c>
      <c r="E5431" s="20">
        <v>10440</v>
      </c>
      <c r="F5431" s="20" t="s">
        <v>961</v>
      </c>
      <c r="G5431" s="20">
        <v>29</v>
      </c>
      <c r="H5431" s="20">
        <v>360</v>
      </c>
      <c r="I5431" s="20">
        <v>685.6</v>
      </c>
      <c r="J5431" s="20">
        <v>2018</v>
      </c>
      <c r="K5431" s="20">
        <v>6</v>
      </c>
      <c r="L5431" s="20">
        <v>24</v>
      </c>
    </row>
    <row r="5432" spans="1:12" x14ac:dyDescent="0.3">
      <c r="A5432" s="21">
        <v>43263</v>
      </c>
      <c r="B5432" s="20" t="s">
        <v>757</v>
      </c>
      <c r="C5432" s="20" t="s">
        <v>758</v>
      </c>
      <c r="D5432" s="20" t="s">
        <v>759</v>
      </c>
      <c r="E5432" s="20">
        <v>17280</v>
      </c>
      <c r="F5432" s="20" t="s">
        <v>957</v>
      </c>
      <c r="G5432" s="20">
        <v>48</v>
      </c>
      <c r="H5432" s="20">
        <v>360</v>
      </c>
      <c r="I5432" s="20">
        <v>1031.8</v>
      </c>
      <c r="J5432" s="20">
        <v>2018</v>
      </c>
      <c r="K5432" s="20">
        <v>6</v>
      </c>
      <c r="L5432" s="20">
        <v>24</v>
      </c>
    </row>
    <row r="5433" spans="1:12" x14ac:dyDescent="0.3">
      <c r="A5433" s="21">
        <v>43263</v>
      </c>
      <c r="B5433" s="20" t="s">
        <v>761</v>
      </c>
      <c r="C5433" s="20" t="s">
        <v>762</v>
      </c>
      <c r="D5433" s="20" t="s">
        <v>759</v>
      </c>
      <c r="E5433" s="20">
        <v>15120</v>
      </c>
      <c r="F5433" s="20" t="s">
        <v>958</v>
      </c>
      <c r="G5433" s="20">
        <v>42</v>
      </c>
      <c r="H5433" s="20">
        <v>360</v>
      </c>
      <c r="I5433" s="20">
        <v>1004.47</v>
      </c>
      <c r="J5433" s="20">
        <v>2018</v>
      </c>
      <c r="K5433" s="20">
        <v>6</v>
      </c>
      <c r="L5433" s="20">
        <v>24</v>
      </c>
    </row>
    <row r="5434" spans="1:12" x14ac:dyDescent="0.3">
      <c r="A5434" s="21">
        <v>43263</v>
      </c>
      <c r="B5434" s="20" t="s">
        <v>764</v>
      </c>
      <c r="C5434" s="20" t="s">
        <v>765</v>
      </c>
      <c r="D5434" s="20" t="s">
        <v>759</v>
      </c>
      <c r="E5434" s="20">
        <v>11880</v>
      </c>
      <c r="F5434" s="20" t="s">
        <v>959</v>
      </c>
      <c r="G5434" s="20">
        <v>33</v>
      </c>
      <c r="H5434" s="20">
        <v>360</v>
      </c>
      <c r="I5434" s="20">
        <v>754.25</v>
      </c>
      <c r="J5434" s="20">
        <v>2018</v>
      </c>
      <c r="K5434" s="20">
        <v>6</v>
      </c>
      <c r="L5434" s="20">
        <v>24</v>
      </c>
    </row>
    <row r="5435" spans="1:12" x14ac:dyDescent="0.3">
      <c r="A5435" s="21">
        <v>43263</v>
      </c>
      <c r="B5435" s="20" t="s">
        <v>767</v>
      </c>
      <c r="C5435" s="20" t="s">
        <v>768</v>
      </c>
      <c r="D5435" s="20" t="s">
        <v>759</v>
      </c>
      <c r="E5435" s="20">
        <v>10440</v>
      </c>
      <c r="F5435" s="20" t="s">
        <v>960</v>
      </c>
      <c r="G5435" s="20">
        <v>29</v>
      </c>
      <c r="H5435" s="20">
        <v>360</v>
      </c>
      <c r="I5435" s="20">
        <v>668</v>
      </c>
      <c r="J5435" s="20">
        <v>2018</v>
      </c>
      <c r="K5435" s="20">
        <v>6</v>
      </c>
      <c r="L5435" s="20">
        <v>24</v>
      </c>
    </row>
    <row r="5436" spans="1:12" x14ac:dyDescent="0.3">
      <c r="A5436" s="21">
        <v>43263</v>
      </c>
      <c r="B5436" s="20" t="s">
        <v>770</v>
      </c>
      <c r="C5436" s="20" t="s">
        <v>771</v>
      </c>
      <c r="D5436" s="20" t="s">
        <v>759</v>
      </c>
      <c r="E5436" s="20">
        <v>10800</v>
      </c>
      <c r="F5436" s="20" t="s">
        <v>961</v>
      </c>
      <c r="G5436" s="20">
        <v>30</v>
      </c>
      <c r="H5436" s="20">
        <v>360</v>
      </c>
      <c r="I5436" s="20">
        <v>705.65</v>
      </c>
      <c r="J5436" s="20">
        <v>2018</v>
      </c>
      <c r="K5436" s="20">
        <v>6</v>
      </c>
      <c r="L5436" s="20">
        <v>24</v>
      </c>
    </row>
    <row r="5437" spans="1:12" x14ac:dyDescent="0.3">
      <c r="A5437" s="21">
        <v>43263</v>
      </c>
      <c r="B5437" s="20" t="s">
        <v>757</v>
      </c>
      <c r="C5437" s="20" t="s">
        <v>758</v>
      </c>
      <c r="D5437" s="20" t="s">
        <v>759</v>
      </c>
      <c r="E5437" s="20">
        <v>11160</v>
      </c>
      <c r="F5437" s="20" t="s">
        <v>964</v>
      </c>
      <c r="G5437" s="20">
        <v>31</v>
      </c>
      <c r="H5437" s="20">
        <v>360</v>
      </c>
      <c r="I5437" s="20">
        <v>693.95</v>
      </c>
      <c r="J5437" s="20">
        <v>2018</v>
      </c>
      <c r="K5437" s="20">
        <v>6</v>
      </c>
      <c r="L5437" s="20">
        <v>24</v>
      </c>
    </row>
    <row r="5438" spans="1:12" x14ac:dyDescent="0.3">
      <c r="A5438" s="21">
        <v>43263</v>
      </c>
      <c r="B5438" s="20" t="s">
        <v>761</v>
      </c>
      <c r="C5438" s="20" t="s">
        <v>762</v>
      </c>
      <c r="D5438" s="20" t="s">
        <v>759</v>
      </c>
      <c r="E5438" s="20">
        <v>10800</v>
      </c>
      <c r="F5438" s="20" t="s">
        <v>965</v>
      </c>
      <c r="G5438" s="20">
        <v>30</v>
      </c>
      <c r="H5438" s="20">
        <v>360</v>
      </c>
      <c r="I5438" s="20">
        <v>689.45</v>
      </c>
      <c r="J5438" s="20">
        <v>2018</v>
      </c>
      <c r="K5438" s="20">
        <v>6</v>
      </c>
      <c r="L5438" s="20">
        <v>24</v>
      </c>
    </row>
    <row r="5439" spans="1:12" x14ac:dyDescent="0.3">
      <c r="A5439" s="21">
        <v>43263</v>
      </c>
      <c r="B5439" s="20" t="s">
        <v>764</v>
      </c>
      <c r="C5439" s="20" t="s">
        <v>765</v>
      </c>
      <c r="D5439" s="20" t="s">
        <v>759</v>
      </c>
      <c r="E5439" s="20">
        <v>10800</v>
      </c>
      <c r="F5439" s="20" t="s">
        <v>966</v>
      </c>
      <c r="G5439" s="20">
        <v>30</v>
      </c>
      <c r="H5439" s="20">
        <v>360</v>
      </c>
      <c r="I5439" s="20">
        <v>682</v>
      </c>
      <c r="J5439" s="20">
        <v>2018</v>
      </c>
      <c r="K5439" s="20">
        <v>6</v>
      </c>
      <c r="L5439" s="20">
        <v>24</v>
      </c>
    </row>
    <row r="5440" spans="1:12" x14ac:dyDescent="0.3">
      <c r="A5440" s="21">
        <v>43263</v>
      </c>
      <c r="B5440" s="20" t="s">
        <v>767</v>
      </c>
      <c r="C5440" s="20" t="s">
        <v>768</v>
      </c>
      <c r="D5440" s="20" t="s">
        <v>759</v>
      </c>
      <c r="E5440" s="20">
        <v>8640</v>
      </c>
      <c r="F5440" s="20" t="s">
        <v>967</v>
      </c>
      <c r="G5440" s="20">
        <v>24</v>
      </c>
      <c r="H5440" s="20">
        <v>360</v>
      </c>
      <c r="I5440" s="20">
        <v>557.25</v>
      </c>
      <c r="J5440" s="20">
        <v>2018</v>
      </c>
      <c r="K5440" s="20">
        <v>6</v>
      </c>
      <c r="L5440" s="20">
        <v>24</v>
      </c>
    </row>
    <row r="5441" spans="1:12" x14ac:dyDescent="0.3">
      <c r="A5441" s="21">
        <v>43263</v>
      </c>
      <c r="B5441" s="20" t="s">
        <v>770</v>
      </c>
      <c r="C5441" s="20" t="s">
        <v>771</v>
      </c>
      <c r="D5441" s="20" t="s">
        <v>759</v>
      </c>
      <c r="E5441" s="20">
        <v>9360</v>
      </c>
      <c r="F5441" s="20" t="s">
        <v>968</v>
      </c>
      <c r="G5441" s="20">
        <v>26</v>
      </c>
      <c r="H5441" s="20">
        <v>360</v>
      </c>
      <c r="I5441" s="20">
        <v>603</v>
      </c>
      <c r="J5441" s="20">
        <v>2018</v>
      </c>
      <c r="K5441" s="20">
        <v>6</v>
      </c>
      <c r="L5441" s="20">
        <v>24</v>
      </c>
    </row>
    <row r="5442" spans="1:12" x14ac:dyDescent="0.3">
      <c r="A5442" s="21">
        <v>43262</v>
      </c>
      <c r="B5442" s="20" t="s">
        <v>826</v>
      </c>
      <c r="C5442" s="20" t="s">
        <v>827</v>
      </c>
      <c r="D5442" s="20" t="s">
        <v>759</v>
      </c>
      <c r="E5442" s="20">
        <v>20520</v>
      </c>
      <c r="F5442" s="20" t="s">
        <v>963</v>
      </c>
      <c r="G5442" s="20">
        <v>57</v>
      </c>
      <c r="H5442" s="20">
        <v>360</v>
      </c>
      <c r="I5442" s="20">
        <v>1361.57</v>
      </c>
      <c r="J5442" s="20">
        <v>2018</v>
      </c>
      <c r="K5442" s="20">
        <v>6</v>
      </c>
      <c r="L5442" s="20">
        <v>24</v>
      </c>
    </row>
    <row r="5443" spans="1:12" x14ac:dyDescent="0.3">
      <c r="A5443" s="21">
        <v>43260</v>
      </c>
      <c r="B5443" s="20" t="s">
        <v>757</v>
      </c>
      <c r="C5443" s="20" t="s">
        <v>758</v>
      </c>
      <c r="D5443" s="20" t="s">
        <v>759</v>
      </c>
      <c r="E5443" s="20">
        <v>14400</v>
      </c>
      <c r="F5443" s="20" t="s">
        <v>964</v>
      </c>
      <c r="G5443" s="20">
        <v>40</v>
      </c>
      <c r="H5443" s="20">
        <v>360</v>
      </c>
      <c r="I5443" s="20">
        <v>859.45</v>
      </c>
      <c r="J5443" s="20">
        <v>2018</v>
      </c>
      <c r="K5443" s="20">
        <v>6</v>
      </c>
      <c r="L5443" s="20">
        <v>23</v>
      </c>
    </row>
    <row r="5444" spans="1:12" x14ac:dyDescent="0.3">
      <c r="A5444" s="21">
        <v>43260</v>
      </c>
      <c r="B5444" s="20" t="s">
        <v>761</v>
      </c>
      <c r="C5444" s="20" t="s">
        <v>762</v>
      </c>
      <c r="D5444" s="20" t="s">
        <v>759</v>
      </c>
      <c r="E5444" s="20">
        <v>13320</v>
      </c>
      <c r="F5444" s="20" t="s">
        <v>965</v>
      </c>
      <c r="G5444" s="20">
        <v>37</v>
      </c>
      <c r="H5444" s="20">
        <v>360</v>
      </c>
      <c r="I5444" s="20">
        <v>869.35</v>
      </c>
      <c r="J5444" s="20">
        <v>2018</v>
      </c>
      <c r="K5444" s="20">
        <v>6</v>
      </c>
      <c r="L5444" s="20">
        <v>23</v>
      </c>
    </row>
    <row r="5445" spans="1:12" x14ac:dyDescent="0.3">
      <c r="A5445" s="21">
        <v>43260</v>
      </c>
      <c r="B5445" s="20" t="s">
        <v>764</v>
      </c>
      <c r="C5445" s="20" t="s">
        <v>765</v>
      </c>
      <c r="D5445" s="20" t="s">
        <v>759</v>
      </c>
      <c r="E5445" s="20">
        <v>12240</v>
      </c>
      <c r="F5445" s="20" t="s">
        <v>966</v>
      </c>
      <c r="G5445" s="20">
        <v>34</v>
      </c>
      <c r="H5445" s="20">
        <v>360</v>
      </c>
      <c r="I5445" s="20">
        <v>771.45</v>
      </c>
      <c r="J5445" s="20">
        <v>2018</v>
      </c>
      <c r="K5445" s="20">
        <v>6</v>
      </c>
      <c r="L5445" s="20">
        <v>23</v>
      </c>
    </row>
    <row r="5446" spans="1:12" x14ac:dyDescent="0.3">
      <c r="A5446" s="21">
        <v>43260</v>
      </c>
      <c r="B5446" s="20" t="s">
        <v>767</v>
      </c>
      <c r="C5446" s="20" t="s">
        <v>768</v>
      </c>
      <c r="D5446" s="20" t="s">
        <v>759</v>
      </c>
      <c r="E5446" s="20">
        <v>9720</v>
      </c>
      <c r="F5446" s="20" t="s">
        <v>967</v>
      </c>
      <c r="G5446" s="20">
        <v>27</v>
      </c>
      <c r="H5446" s="20">
        <v>360</v>
      </c>
      <c r="I5446" s="20">
        <v>624.9</v>
      </c>
      <c r="J5446" s="20">
        <v>2018</v>
      </c>
      <c r="K5446" s="20">
        <v>6</v>
      </c>
      <c r="L5446" s="20">
        <v>23</v>
      </c>
    </row>
    <row r="5447" spans="1:12" x14ac:dyDescent="0.3">
      <c r="A5447" s="21">
        <v>43260</v>
      </c>
      <c r="B5447" s="20" t="s">
        <v>770</v>
      </c>
      <c r="C5447" s="20" t="s">
        <v>771</v>
      </c>
      <c r="D5447" s="20" t="s">
        <v>759</v>
      </c>
      <c r="E5447" s="20">
        <v>10800</v>
      </c>
      <c r="F5447" s="20" t="s">
        <v>968</v>
      </c>
      <c r="G5447" s="20">
        <v>30</v>
      </c>
      <c r="H5447" s="20">
        <v>360</v>
      </c>
      <c r="I5447" s="20">
        <v>704.75</v>
      </c>
      <c r="J5447" s="20">
        <v>2018</v>
      </c>
      <c r="K5447" s="20">
        <v>6</v>
      </c>
      <c r="L5447" s="20">
        <v>23</v>
      </c>
    </row>
    <row r="5448" spans="1:12" x14ac:dyDescent="0.3">
      <c r="A5448" s="21">
        <v>43259</v>
      </c>
      <c r="B5448" s="20" t="s">
        <v>757</v>
      </c>
      <c r="C5448" s="20" t="s">
        <v>758</v>
      </c>
      <c r="D5448" s="20" t="s">
        <v>759</v>
      </c>
      <c r="E5448" s="20">
        <v>15480</v>
      </c>
      <c r="F5448" s="20" t="s">
        <v>964</v>
      </c>
      <c r="G5448" s="20">
        <v>43</v>
      </c>
      <c r="H5448" s="20">
        <v>360</v>
      </c>
      <c r="I5448" s="20">
        <v>920.2</v>
      </c>
      <c r="J5448" s="20">
        <v>2018</v>
      </c>
      <c r="K5448" s="20">
        <v>6</v>
      </c>
      <c r="L5448" s="20">
        <v>23</v>
      </c>
    </row>
    <row r="5449" spans="1:12" x14ac:dyDescent="0.3">
      <c r="A5449" s="21">
        <v>43259</v>
      </c>
      <c r="B5449" s="20" t="s">
        <v>761</v>
      </c>
      <c r="C5449" s="20" t="s">
        <v>762</v>
      </c>
      <c r="D5449" s="20" t="s">
        <v>759</v>
      </c>
      <c r="E5449" s="20">
        <v>12960</v>
      </c>
      <c r="F5449" s="20" t="s">
        <v>965</v>
      </c>
      <c r="G5449" s="20">
        <v>36</v>
      </c>
      <c r="H5449" s="20">
        <v>360</v>
      </c>
      <c r="I5449" s="20">
        <v>822.45</v>
      </c>
      <c r="J5449" s="20">
        <v>2018</v>
      </c>
      <c r="K5449" s="20">
        <v>6</v>
      </c>
      <c r="L5449" s="20">
        <v>23</v>
      </c>
    </row>
    <row r="5450" spans="1:12" x14ac:dyDescent="0.3">
      <c r="A5450" s="21">
        <v>43259</v>
      </c>
      <c r="B5450" s="20" t="s">
        <v>764</v>
      </c>
      <c r="C5450" s="20" t="s">
        <v>765</v>
      </c>
      <c r="D5450" s="20" t="s">
        <v>759</v>
      </c>
      <c r="E5450" s="20">
        <v>12240</v>
      </c>
      <c r="F5450" s="20" t="s">
        <v>966</v>
      </c>
      <c r="G5450" s="20">
        <v>34</v>
      </c>
      <c r="H5450" s="20">
        <v>360</v>
      </c>
      <c r="I5450" s="20">
        <v>767.34</v>
      </c>
      <c r="J5450" s="20">
        <v>2018</v>
      </c>
      <c r="K5450" s="20">
        <v>6</v>
      </c>
      <c r="L5450" s="20">
        <v>23</v>
      </c>
    </row>
    <row r="5451" spans="1:12" x14ac:dyDescent="0.3">
      <c r="A5451" s="21">
        <v>43259</v>
      </c>
      <c r="B5451" s="20" t="s">
        <v>767</v>
      </c>
      <c r="C5451" s="20" t="s">
        <v>768</v>
      </c>
      <c r="D5451" s="20" t="s">
        <v>759</v>
      </c>
      <c r="E5451" s="20">
        <v>9720</v>
      </c>
      <c r="F5451" s="20" t="s">
        <v>967</v>
      </c>
      <c r="G5451" s="20">
        <v>27</v>
      </c>
      <c r="H5451" s="20">
        <v>360</v>
      </c>
      <c r="I5451" s="20">
        <v>602.32000000000005</v>
      </c>
      <c r="J5451" s="20">
        <v>2018</v>
      </c>
      <c r="K5451" s="20">
        <v>6</v>
      </c>
      <c r="L5451" s="20">
        <v>23</v>
      </c>
    </row>
    <row r="5452" spans="1:12" x14ac:dyDescent="0.3">
      <c r="A5452" s="21">
        <v>43259</v>
      </c>
      <c r="B5452" s="20" t="s">
        <v>770</v>
      </c>
      <c r="C5452" s="20" t="s">
        <v>771</v>
      </c>
      <c r="D5452" s="20" t="s">
        <v>759</v>
      </c>
      <c r="E5452" s="20">
        <v>10800</v>
      </c>
      <c r="F5452" s="20" t="s">
        <v>968</v>
      </c>
      <c r="G5452" s="20">
        <v>30</v>
      </c>
      <c r="H5452" s="20">
        <v>360</v>
      </c>
      <c r="I5452" s="20">
        <v>709.95</v>
      </c>
      <c r="J5452" s="20">
        <v>2018</v>
      </c>
      <c r="K5452" s="20">
        <v>6</v>
      </c>
      <c r="L5452" s="20">
        <v>23</v>
      </c>
    </row>
    <row r="5453" spans="1:12" x14ac:dyDescent="0.3">
      <c r="A5453" s="21">
        <v>43259</v>
      </c>
      <c r="B5453" s="20" t="s">
        <v>826</v>
      </c>
      <c r="C5453" s="20" t="s">
        <v>827</v>
      </c>
      <c r="D5453" s="20" t="s">
        <v>759</v>
      </c>
      <c r="E5453" s="20">
        <v>4680</v>
      </c>
      <c r="F5453" s="20" t="s">
        <v>963</v>
      </c>
      <c r="G5453" s="20">
        <v>13</v>
      </c>
      <c r="H5453" s="20">
        <v>360</v>
      </c>
      <c r="I5453" s="20">
        <v>290.63</v>
      </c>
      <c r="J5453" s="20">
        <v>2018</v>
      </c>
      <c r="K5453" s="20">
        <v>6</v>
      </c>
      <c r="L5453" s="20">
        <v>23</v>
      </c>
    </row>
    <row r="5454" spans="1:12" x14ac:dyDescent="0.3">
      <c r="A5454" s="21">
        <v>43258</v>
      </c>
      <c r="B5454" s="20" t="s">
        <v>757</v>
      </c>
      <c r="C5454" s="20" t="s">
        <v>758</v>
      </c>
      <c r="D5454" s="20" t="s">
        <v>759</v>
      </c>
      <c r="E5454" s="20">
        <v>14400</v>
      </c>
      <c r="F5454" s="20" t="s">
        <v>964</v>
      </c>
      <c r="G5454" s="20">
        <v>40</v>
      </c>
      <c r="H5454" s="20">
        <v>360</v>
      </c>
      <c r="I5454" s="20">
        <v>852.25</v>
      </c>
      <c r="J5454" s="20">
        <v>2018</v>
      </c>
      <c r="K5454" s="20">
        <v>6</v>
      </c>
      <c r="L5454" s="20">
        <v>23</v>
      </c>
    </row>
    <row r="5455" spans="1:12" x14ac:dyDescent="0.3">
      <c r="A5455" s="21">
        <v>43258</v>
      </c>
      <c r="B5455" s="20" t="s">
        <v>761</v>
      </c>
      <c r="C5455" s="20" t="s">
        <v>762</v>
      </c>
      <c r="D5455" s="20" t="s">
        <v>759</v>
      </c>
      <c r="E5455" s="20">
        <v>13320</v>
      </c>
      <c r="F5455" s="20" t="s">
        <v>965</v>
      </c>
      <c r="G5455" s="20">
        <v>37</v>
      </c>
      <c r="H5455" s="20">
        <v>360</v>
      </c>
      <c r="I5455" s="20">
        <v>840.9</v>
      </c>
      <c r="J5455" s="20">
        <v>2018</v>
      </c>
      <c r="K5455" s="20">
        <v>6</v>
      </c>
      <c r="L5455" s="20">
        <v>23</v>
      </c>
    </row>
    <row r="5456" spans="1:12" x14ac:dyDescent="0.3">
      <c r="A5456" s="21">
        <v>43258</v>
      </c>
      <c r="B5456" s="20" t="s">
        <v>764</v>
      </c>
      <c r="C5456" s="20" t="s">
        <v>765</v>
      </c>
      <c r="D5456" s="20" t="s">
        <v>759</v>
      </c>
      <c r="E5456" s="20">
        <v>11880</v>
      </c>
      <c r="F5456" s="20" t="s">
        <v>966</v>
      </c>
      <c r="G5456" s="20">
        <v>33</v>
      </c>
      <c r="H5456" s="20">
        <v>360</v>
      </c>
      <c r="I5456" s="20">
        <v>746.25</v>
      </c>
      <c r="J5456" s="20">
        <v>2018</v>
      </c>
      <c r="K5456" s="20">
        <v>6</v>
      </c>
      <c r="L5456" s="20">
        <v>23</v>
      </c>
    </row>
    <row r="5457" spans="1:12" x14ac:dyDescent="0.3">
      <c r="A5457" s="21">
        <v>43258</v>
      </c>
      <c r="B5457" s="20" t="s">
        <v>767</v>
      </c>
      <c r="C5457" s="20" t="s">
        <v>768</v>
      </c>
      <c r="D5457" s="20" t="s">
        <v>759</v>
      </c>
      <c r="E5457" s="20">
        <v>10080</v>
      </c>
      <c r="F5457" s="20" t="s">
        <v>967</v>
      </c>
      <c r="G5457" s="20">
        <v>28</v>
      </c>
      <c r="H5457" s="20">
        <v>360</v>
      </c>
      <c r="I5457" s="20">
        <v>632.70000000000005</v>
      </c>
      <c r="J5457" s="20">
        <v>2018</v>
      </c>
      <c r="K5457" s="20">
        <v>6</v>
      </c>
      <c r="L5457" s="20">
        <v>23</v>
      </c>
    </row>
    <row r="5458" spans="1:12" x14ac:dyDescent="0.3">
      <c r="A5458" s="21">
        <v>43258</v>
      </c>
      <c r="B5458" s="20" t="s">
        <v>770</v>
      </c>
      <c r="C5458" s="20" t="s">
        <v>771</v>
      </c>
      <c r="D5458" s="20" t="s">
        <v>759</v>
      </c>
      <c r="E5458" s="20">
        <v>10080</v>
      </c>
      <c r="F5458" s="20" t="s">
        <v>968</v>
      </c>
      <c r="G5458" s="20">
        <v>28</v>
      </c>
      <c r="H5458" s="20">
        <v>360</v>
      </c>
      <c r="I5458" s="20">
        <v>659.85</v>
      </c>
      <c r="J5458" s="20">
        <v>2018</v>
      </c>
      <c r="K5458" s="20">
        <v>6</v>
      </c>
      <c r="L5458" s="20">
        <v>23</v>
      </c>
    </row>
    <row r="5459" spans="1:12" x14ac:dyDescent="0.3">
      <c r="A5459" s="21">
        <v>43258</v>
      </c>
      <c r="B5459" s="20" t="s">
        <v>757</v>
      </c>
      <c r="C5459" s="20" t="s">
        <v>758</v>
      </c>
      <c r="D5459" s="20" t="s">
        <v>759</v>
      </c>
      <c r="E5459" s="20">
        <v>14400</v>
      </c>
      <c r="F5459" s="20" t="s">
        <v>964</v>
      </c>
      <c r="G5459" s="20">
        <v>40</v>
      </c>
      <c r="H5459" s="20">
        <v>360</v>
      </c>
      <c r="I5459" s="20">
        <v>850.4</v>
      </c>
      <c r="J5459" s="20">
        <v>2018</v>
      </c>
      <c r="K5459" s="20">
        <v>6</v>
      </c>
      <c r="L5459" s="20">
        <v>23</v>
      </c>
    </row>
    <row r="5460" spans="1:12" x14ac:dyDescent="0.3">
      <c r="A5460" s="21">
        <v>43258</v>
      </c>
      <c r="B5460" s="20" t="s">
        <v>761</v>
      </c>
      <c r="C5460" s="20" t="s">
        <v>762</v>
      </c>
      <c r="D5460" s="20" t="s">
        <v>759</v>
      </c>
      <c r="E5460" s="20">
        <v>12600</v>
      </c>
      <c r="F5460" s="20" t="s">
        <v>965</v>
      </c>
      <c r="G5460" s="20">
        <v>35</v>
      </c>
      <c r="H5460" s="20">
        <v>360</v>
      </c>
      <c r="I5460" s="20">
        <v>800.85</v>
      </c>
      <c r="J5460" s="20">
        <v>2018</v>
      </c>
      <c r="K5460" s="20">
        <v>6</v>
      </c>
      <c r="L5460" s="20">
        <v>23</v>
      </c>
    </row>
    <row r="5461" spans="1:12" x14ac:dyDescent="0.3">
      <c r="A5461" s="21">
        <v>43258</v>
      </c>
      <c r="B5461" s="20" t="s">
        <v>764</v>
      </c>
      <c r="C5461" s="20" t="s">
        <v>765</v>
      </c>
      <c r="D5461" s="20" t="s">
        <v>759</v>
      </c>
      <c r="E5461" s="20">
        <v>12960</v>
      </c>
      <c r="F5461" s="20" t="s">
        <v>966</v>
      </c>
      <c r="G5461" s="20">
        <v>36</v>
      </c>
      <c r="H5461" s="20">
        <v>360</v>
      </c>
      <c r="I5461" s="20">
        <v>811.25</v>
      </c>
      <c r="J5461" s="20">
        <v>2018</v>
      </c>
      <c r="K5461" s="20">
        <v>6</v>
      </c>
      <c r="L5461" s="20">
        <v>23</v>
      </c>
    </row>
    <row r="5462" spans="1:12" x14ac:dyDescent="0.3">
      <c r="A5462" s="21">
        <v>43258</v>
      </c>
      <c r="B5462" s="20" t="s">
        <v>767</v>
      </c>
      <c r="C5462" s="20" t="s">
        <v>768</v>
      </c>
      <c r="D5462" s="20" t="s">
        <v>759</v>
      </c>
      <c r="E5462" s="20">
        <v>9000</v>
      </c>
      <c r="F5462" s="20" t="s">
        <v>967</v>
      </c>
      <c r="G5462" s="20">
        <v>25</v>
      </c>
      <c r="H5462" s="20">
        <v>360</v>
      </c>
      <c r="I5462" s="20">
        <v>552.5</v>
      </c>
      <c r="J5462" s="20">
        <v>2018</v>
      </c>
      <c r="K5462" s="20">
        <v>6</v>
      </c>
      <c r="L5462" s="20">
        <v>23</v>
      </c>
    </row>
    <row r="5463" spans="1:12" x14ac:dyDescent="0.3">
      <c r="A5463" s="21">
        <v>43258</v>
      </c>
      <c r="B5463" s="20" t="s">
        <v>770</v>
      </c>
      <c r="C5463" s="20" t="s">
        <v>771</v>
      </c>
      <c r="D5463" s="20" t="s">
        <v>759</v>
      </c>
      <c r="E5463" s="20">
        <v>11160</v>
      </c>
      <c r="F5463" s="20" t="s">
        <v>968</v>
      </c>
      <c r="G5463" s="20">
        <v>31</v>
      </c>
      <c r="H5463" s="20">
        <v>360</v>
      </c>
      <c r="I5463" s="20">
        <v>726.65</v>
      </c>
      <c r="J5463" s="20">
        <v>2018</v>
      </c>
      <c r="K5463" s="20">
        <v>6</v>
      </c>
      <c r="L5463" s="20">
        <v>23</v>
      </c>
    </row>
    <row r="5464" spans="1:12" x14ac:dyDescent="0.3">
      <c r="A5464" s="21">
        <v>43257</v>
      </c>
      <c r="B5464" s="20" t="s">
        <v>757</v>
      </c>
      <c r="C5464" s="20" t="s">
        <v>758</v>
      </c>
      <c r="D5464" s="20" t="s">
        <v>759</v>
      </c>
      <c r="E5464" s="20">
        <v>14400</v>
      </c>
      <c r="F5464" s="20" t="s">
        <v>964</v>
      </c>
      <c r="G5464" s="20">
        <v>40</v>
      </c>
      <c r="H5464" s="20">
        <v>360</v>
      </c>
      <c r="I5464" s="20">
        <v>848.95</v>
      </c>
      <c r="J5464" s="20">
        <v>2018</v>
      </c>
      <c r="K5464" s="20">
        <v>6</v>
      </c>
      <c r="L5464" s="20">
        <v>23</v>
      </c>
    </row>
    <row r="5465" spans="1:12" x14ac:dyDescent="0.3">
      <c r="A5465" s="21">
        <v>43257</v>
      </c>
      <c r="B5465" s="20" t="s">
        <v>761</v>
      </c>
      <c r="C5465" s="20" t="s">
        <v>762</v>
      </c>
      <c r="D5465" s="20" t="s">
        <v>759</v>
      </c>
      <c r="E5465" s="20">
        <v>14760</v>
      </c>
      <c r="F5465" s="20" t="s">
        <v>965</v>
      </c>
      <c r="G5465" s="20">
        <v>41</v>
      </c>
      <c r="H5465" s="20">
        <v>360</v>
      </c>
      <c r="I5465" s="20">
        <v>924.6</v>
      </c>
      <c r="J5465" s="20">
        <v>2018</v>
      </c>
      <c r="K5465" s="20">
        <v>6</v>
      </c>
      <c r="L5465" s="20">
        <v>23</v>
      </c>
    </row>
    <row r="5466" spans="1:12" x14ac:dyDescent="0.3">
      <c r="A5466" s="21">
        <v>43257</v>
      </c>
      <c r="B5466" s="20" t="s">
        <v>764</v>
      </c>
      <c r="C5466" s="20" t="s">
        <v>765</v>
      </c>
      <c r="D5466" s="20" t="s">
        <v>759</v>
      </c>
      <c r="E5466" s="20">
        <v>11520</v>
      </c>
      <c r="F5466" s="20" t="s">
        <v>966</v>
      </c>
      <c r="G5466" s="20">
        <v>32</v>
      </c>
      <c r="H5466" s="20">
        <v>360</v>
      </c>
      <c r="I5466" s="20">
        <v>721.15</v>
      </c>
      <c r="J5466" s="20">
        <v>2018</v>
      </c>
      <c r="K5466" s="20">
        <v>6</v>
      </c>
      <c r="L5466" s="20">
        <v>23</v>
      </c>
    </row>
    <row r="5467" spans="1:12" x14ac:dyDescent="0.3">
      <c r="A5467" s="21">
        <v>43257</v>
      </c>
      <c r="B5467" s="20" t="s">
        <v>767</v>
      </c>
      <c r="C5467" s="20" t="s">
        <v>768</v>
      </c>
      <c r="D5467" s="20" t="s">
        <v>759</v>
      </c>
      <c r="E5467" s="20">
        <v>10800</v>
      </c>
      <c r="F5467" s="20" t="s">
        <v>967</v>
      </c>
      <c r="G5467" s="20">
        <v>30</v>
      </c>
      <c r="H5467" s="20">
        <v>360</v>
      </c>
      <c r="I5467" s="20">
        <v>683.9</v>
      </c>
      <c r="J5467" s="20">
        <v>2018</v>
      </c>
      <c r="K5467" s="20">
        <v>6</v>
      </c>
      <c r="L5467" s="20">
        <v>23</v>
      </c>
    </row>
    <row r="5468" spans="1:12" x14ac:dyDescent="0.3">
      <c r="A5468" s="21">
        <v>43257</v>
      </c>
      <c r="B5468" s="20" t="s">
        <v>770</v>
      </c>
      <c r="C5468" s="20" t="s">
        <v>771</v>
      </c>
      <c r="D5468" s="20" t="s">
        <v>759</v>
      </c>
      <c r="E5468" s="20">
        <v>9720</v>
      </c>
      <c r="F5468" s="20" t="s">
        <v>968</v>
      </c>
      <c r="G5468" s="20">
        <v>27</v>
      </c>
      <c r="H5468" s="20">
        <v>360</v>
      </c>
      <c r="I5468" s="20">
        <v>631.35</v>
      </c>
      <c r="J5468" s="20">
        <v>2018</v>
      </c>
      <c r="K5468" s="20">
        <v>6</v>
      </c>
      <c r="L5468" s="20">
        <v>23</v>
      </c>
    </row>
    <row r="5469" spans="1:12" x14ac:dyDescent="0.3">
      <c r="A5469" s="21">
        <v>43257</v>
      </c>
      <c r="B5469" s="20" t="s">
        <v>757</v>
      </c>
      <c r="C5469" s="20" t="s">
        <v>758</v>
      </c>
      <c r="D5469" s="20" t="s">
        <v>759</v>
      </c>
      <c r="E5469" s="20">
        <v>17640</v>
      </c>
      <c r="F5469" s="20" t="s">
        <v>964</v>
      </c>
      <c r="G5469" s="20">
        <v>49</v>
      </c>
      <c r="H5469" s="20">
        <v>360</v>
      </c>
      <c r="I5469" s="20">
        <v>1033.55</v>
      </c>
      <c r="J5469" s="20">
        <v>2018</v>
      </c>
      <c r="K5469" s="20">
        <v>6</v>
      </c>
      <c r="L5469" s="20">
        <v>23</v>
      </c>
    </row>
    <row r="5470" spans="1:12" x14ac:dyDescent="0.3">
      <c r="A5470" s="21">
        <v>43257</v>
      </c>
      <c r="B5470" s="20" t="s">
        <v>761</v>
      </c>
      <c r="C5470" s="20" t="s">
        <v>762</v>
      </c>
      <c r="D5470" s="20" t="s">
        <v>759</v>
      </c>
      <c r="E5470" s="20">
        <v>13320</v>
      </c>
      <c r="F5470" s="20" t="s">
        <v>965</v>
      </c>
      <c r="G5470" s="20">
        <v>37</v>
      </c>
      <c r="H5470" s="20">
        <v>360</v>
      </c>
      <c r="I5470" s="20">
        <v>832.75</v>
      </c>
      <c r="J5470" s="20">
        <v>2018</v>
      </c>
      <c r="K5470" s="20">
        <v>6</v>
      </c>
      <c r="L5470" s="20">
        <v>23</v>
      </c>
    </row>
    <row r="5471" spans="1:12" x14ac:dyDescent="0.3">
      <c r="A5471" s="21">
        <v>43257</v>
      </c>
      <c r="B5471" s="20" t="s">
        <v>764</v>
      </c>
      <c r="C5471" s="20" t="s">
        <v>765</v>
      </c>
      <c r="D5471" s="20" t="s">
        <v>759</v>
      </c>
      <c r="E5471" s="20">
        <v>12600</v>
      </c>
      <c r="F5471" s="20" t="s">
        <v>966</v>
      </c>
      <c r="G5471" s="20">
        <v>35</v>
      </c>
      <c r="H5471" s="20">
        <v>360</v>
      </c>
      <c r="I5471" s="20">
        <v>775.04</v>
      </c>
      <c r="J5471" s="20">
        <v>2018</v>
      </c>
      <c r="K5471" s="20">
        <v>6</v>
      </c>
      <c r="L5471" s="20">
        <v>23</v>
      </c>
    </row>
    <row r="5472" spans="1:12" x14ac:dyDescent="0.3">
      <c r="A5472" s="21">
        <v>43257</v>
      </c>
      <c r="B5472" s="20" t="s">
        <v>767</v>
      </c>
      <c r="C5472" s="20" t="s">
        <v>768</v>
      </c>
      <c r="D5472" s="20" t="s">
        <v>759</v>
      </c>
      <c r="E5472" s="20">
        <v>8640</v>
      </c>
      <c r="F5472" s="20" t="s">
        <v>967</v>
      </c>
      <c r="G5472" s="20">
        <v>24</v>
      </c>
      <c r="H5472" s="20">
        <v>360</v>
      </c>
      <c r="I5472" s="20">
        <v>544.1</v>
      </c>
      <c r="J5472" s="20">
        <v>2018</v>
      </c>
      <c r="K5472" s="20">
        <v>6</v>
      </c>
      <c r="L5472" s="20">
        <v>23</v>
      </c>
    </row>
    <row r="5473" spans="1:12" x14ac:dyDescent="0.3">
      <c r="A5473" s="21">
        <v>43257</v>
      </c>
      <c r="B5473" s="20" t="s">
        <v>770</v>
      </c>
      <c r="C5473" s="20" t="s">
        <v>771</v>
      </c>
      <c r="D5473" s="20" t="s">
        <v>759</v>
      </c>
      <c r="E5473" s="20">
        <v>11880</v>
      </c>
      <c r="F5473" s="20" t="s">
        <v>968</v>
      </c>
      <c r="G5473" s="20">
        <v>33</v>
      </c>
      <c r="H5473" s="20">
        <v>360</v>
      </c>
      <c r="I5473" s="20">
        <v>760.15</v>
      </c>
      <c r="J5473" s="20">
        <v>2018</v>
      </c>
      <c r="K5473" s="20">
        <v>6</v>
      </c>
      <c r="L5473" s="20">
        <v>23</v>
      </c>
    </row>
    <row r="5474" spans="1:12" x14ac:dyDescent="0.3">
      <c r="A5474" s="21">
        <v>43255</v>
      </c>
      <c r="B5474" s="20" t="s">
        <v>826</v>
      </c>
      <c r="C5474" s="20" t="s">
        <v>827</v>
      </c>
      <c r="D5474" s="20" t="s">
        <v>759</v>
      </c>
      <c r="E5474" s="20">
        <v>22680</v>
      </c>
      <c r="F5474" s="20" t="s">
        <v>970</v>
      </c>
      <c r="G5474" s="20">
        <v>63</v>
      </c>
      <c r="H5474" s="20">
        <v>360</v>
      </c>
      <c r="I5474" s="20">
        <v>1450.31</v>
      </c>
      <c r="J5474" s="20">
        <v>2018</v>
      </c>
      <c r="K5474" s="20">
        <v>6</v>
      </c>
      <c r="L5474" s="20">
        <v>23</v>
      </c>
    </row>
    <row r="5475" spans="1:12" x14ac:dyDescent="0.3">
      <c r="A5475" s="21">
        <v>43255</v>
      </c>
      <c r="B5475" s="20" t="s">
        <v>757</v>
      </c>
      <c r="C5475" s="20" t="s">
        <v>758</v>
      </c>
      <c r="D5475" s="20" t="s">
        <v>759</v>
      </c>
      <c r="E5475" s="20">
        <v>12600</v>
      </c>
      <c r="F5475" s="20" t="s">
        <v>971</v>
      </c>
      <c r="G5475" s="20">
        <v>35</v>
      </c>
      <c r="H5475" s="20">
        <v>360</v>
      </c>
      <c r="I5475" s="20">
        <v>746.35</v>
      </c>
      <c r="J5475" s="20">
        <v>2018</v>
      </c>
      <c r="K5475" s="20">
        <v>6</v>
      </c>
      <c r="L5475" s="20">
        <v>23</v>
      </c>
    </row>
    <row r="5476" spans="1:12" x14ac:dyDescent="0.3">
      <c r="A5476" s="21">
        <v>43255</v>
      </c>
      <c r="B5476" s="20" t="s">
        <v>761</v>
      </c>
      <c r="C5476" s="20" t="s">
        <v>762</v>
      </c>
      <c r="D5476" s="20" t="s">
        <v>759</v>
      </c>
      <c r="E5476" s="20">
        <v>12600</v>
      </c>
      <c r="F5476" s="20" t="s">
        <v>972</v>
      </c>
      <c r="G5476" s="20">
        <v>35</v>
      </c>
      <c r="H5476" s="20">
        <v>360</v>
      </c>
      <c r="I5476" s="20">
        <v>796.55</v>
      </c>
      <c r="J5476" s="20">
        <v>2018</v>
      </c>
      <c r="K5476" s="20">
        <v>6</v>
      </c>
      <c r="L5476" s="20">
        <v>23</v>
      </c>
    </row>
    <row r="5477" spans="1:12" x14ac:dyDescent="0.3">
      <c r="A5477" s="21">
        <v>43255</v>
      </c>
      <c r="B5477" s="20" t="s">
        <v>764</v>
      </c>
      <c r="C5477" s="20" t="s">
        <v>765</v>
      </c>
      <c r="D5477" s="20" t="s">
        <v>759</v>
      </c>
      <c r="E5477" s="20">
        <v>10440</v>
      </c>
      <c r="F5477" s="20" t="s">
        <v>973</v>
      </c>
      <c r="G5477" s="20">
        <v>29</v>
      </c>
      <c r="H5477" s="20">
        <v>360</v>
      </c>
      <c r="I5477" s="20">
        <v>656.81</v>
      </c>
      <c r="J5477" s="20">
        <v>2018</v>
      </c>
      <c r="K5477" s="20">
        <v>6</v>
      </c>
      <c r="L5477" s="20">
        <v>23</v>
      </c>
    </row>
    <row r="5478" spans="1:12" x14ac:dyDescent="0.3">
      <c r="A5478" s="21">
        <v>43255</v>
      </c>
      <c r="B5478" s="20" t="s">
        <v>767</v>
      </c>
      <c r="C5478" s="20" t="s">
        <v>768</v>
      </c>
      <c r="D5478" s="20" t="s">
        <v>759</v>
      </c>
      <c r="E5478" s="20">
        <v>8280</v>
      </c>
      <c r="F5478" s="20" t="s">
        <v>974</v>
      </c>
      <c r="G5478" s="20">
        <v>23</v>
      </c>
      <c r="H5478" s="20">
        <v>360</v>
      </c>
      <c r="I5478" s="20">
        <v>526.1</v>
      </c>
      <c r="J5478" s="20">
        <v>2018</v>
      </c>
      <c r="K5478" s="20">
        <v>6</v>
      </c>
      <c r="L5478" s="20">
        <v>23</v>
      </c>
    </row>
    <row r="5479" spans="1:12" x14ac:dyDescent="0.3">
      <c r="A5479" s="21">
        <v>43255</v>
      </c>
      <c r="B5479" s="20" t="s">
        <v>770</v>
      </c>
      <c r="C5479" s="20" t="s">
        <v>771</v>
      </c>
      <c r="D5479" s="20" t="s">
        <v>759</v>
      </c>
      <c r="E5479" s="20">
        <v>9720</v>
      </c>
      <c r="F5479" s="20" t="s">
        <v>975</v>
      </c>
      <c r="G5479" s="20">
        <v>27</v>
      </c>
      <c r="H5479" s="20">
        <v>360</v>
      </c>
      <c r="I5479" s="20">
        <v>630.9</v>
      </c>
      <c r="J5479" s="20">
        <v>2018</v>
      </c>
      <c r="K5479" s="20">
        <v>6</v>
      </c>
      <c r="L5479" s="20">
        <v>23</v>
      </c>
    </row>
    <row r="5480" spans="1:12" x14ac:dyDescent="0.3">
      <c r="A5480" s="21">
        <v>43255</v>
      </c>
      <c r="B5480" s="20" t="s">
        <v>757</v>
      </c>
      <c r="C5480" s="20" t="s">
        <v>758</v>
      </c>
      <c r="D5480" s="20" t="s">
        <v>759</v>
      </c>
      <c r="E5480" s="20">
        <v>14040</v>
      </c>
      <c r="F5480" s="20" t="s">
        <v>971</v>
      </c>
      <c r="G5480" s="20">
        <v>39</v>
      </c>
      <c r="H5480" s="20">
        <v>360</v>
      </c>
      <c r="I5480" s="20">
        <v>825.53</v>
      </c>
      <c r="J5480" s="20">
        <v>2018</v>
      </c>
      <c r="K5480" s="20">
        <v>6</v>
      </c>
      <c r="L5480" s="20">
        <v>23</v>
      </c>
    </row>
    <row r="5481" spans="1:12" x14ac:dyDescent="0.3">
      <c r="A5481" s="21">
        <v>43255</v>
      </c>
      <c r="B5481" s="20" t="s">
        <v>761</v>
      </c>
      <c r="C5481" s="20" t="s">
        <v>762</v>
      </c>
      <c r="D5481" s="20" t="s">
        <v>759</v>
      </c>
      <c r="E5481" s="20">
        <v>12960</v>
      </c>
      <c r="F5481" s="20" t="s">
        <v>972</v>
      </c>
      <c r="G5481" s="20">
        <v>36</v>
      </c>
      <c r="H5481" s="20">
        <v>360</v>
      </c>
      <c r="I5481" s="20">
        <v>794</v>
      </c>
      <c r="J5481" s="20">
        <v>2018</v>
      </c>
      <c r="K5481" s="20">
        <v>6</v>
      </c>
      <c r="L5481" s="20">
        <v>23</v>
      </c>
    </row>
    <row r="5482" spans="1:12" x14ac:dyDescent="0.3">
      <c r="A5482" s="21">
        <v>43255</v>
      </c>
      <c r="B5482" s="20" t="s">
        <v>764</v>
      </c>
      <c r="C5482" s="20" t="s">
        <v>765</v>
      </c>
      <c r="D5482" s="20" t="s">
        <v>759</v>
      </c>
      <c r="E5482" s="20">
        <v>12600</v>
      </c>
      <c r="F5482" s="20" t="s">
        <v>973</v>
      </c>
      <c r="G5482" s="20">
        <v>35</v>
      </c>
      <c r="H5482" s="20">
        <v>360</v>
      </c>
      <c r="I5482" s="20">
        <v>787.3</v>
      </c>
      <c r="J5482" s="20">
        <v>2018</v>
      </c>
      <c r="K5482" s="20">
        <v>6</v>
      </c>
      <c r="L5482" s="20">
        <v>23</v>
      </c>
    </row>
    <row r="5483" spans="1:12" x14ac:dyDescent="0.3">
      <c r="A5483" s="21">
        <v>43255</v>
      </c>
      <c r="B5483" s="20" t="s">
        <v>767</v>
      </c>
      <c r="C5483" s="20" t="s">
        <v>768</v>
      </c>
      <c r="D5483" s="20" t="s">
        <v>759</v>
      </c>
      <c r="E5483" s="20">
        <v>9360</v>
      </c>
      <c r="F5483" s="20" t="s">
        <v>974</v>
      </c>
      <c r="G5483" s="20">
        <v>26</v>
      </c>
      <c r="H5483" s="20">
        <v>360</v>
      </c>
      <c r="I5483" s="20">
        <v>592.95000000000005</v>
      </c>
      <c r="J5483" s="20">
        <v>2018</v>
      </c>
      <c r="K5483" s="20">
        <v>6</v>
      </c>
      <c r="L5483" s="20">
        <v>23</v>
      </c>
    </row>
    <row r="5484" spans="1:12" x14ac:dyDescent="0.3">
      <c r="A5484" s="21">
        <v>43255</v>
      </c>
      <c r="B5484" s="20" t="s">
        <v>770</v>
      </c>
      <c r="C5484" s="20" t="s">
        <v>771</v>
      </c>
      <c r="D5484" s="20" t="s">
        <v>759</v>
      </c>
      <c r="E5484" s="20">
        <v>10800</v>
      </c>
      <c r="F5484" s="20" t="s">
        <v>975</v>
      </c>
      <c r="G5484" s="20">
        <v>30</v>
      </c>
      <c r="H5484" s="20">
        <v>360</v>
      </c>
      <c r="I5484" s="20">
        <v>697.5</v>
      </c>
      <c r="J5484" s="20">
        <v>2018</v>
      </c>
      <c r="K5484" s="20">
        <v>6</v>
      </c>
      <c r="L5484" s="20">
        <v>23</v>
      </c>
    </row>
    <row r="5485" spans="1:12" x14ac:dyDescent="0.3">
      <c r="A5485" s="21">
        <v>43252</v>
      </c>
      <c r="B5485" s="20" t="s">
        <v>757</v>
      </c>
      <c r="C5485" s="20" t="s">
        <v>758</v>
      </c>
      <c r="D5485" s="20" t="s">
        <v>759</v>
      </c>
      <c r="E5485" s="20">
        <v>14400</v>
      </c>
      <c r="F5485" s="20" t="s">
        <v>971</v>
      </c>
      <c r="G5485" s="20">
        <v>40</v>
      </c>
      <c r="H5485" s="20">
        <v>360</v>
      </c>
      <c r="I5485" s="20">
        <v>845.37</v>
      </c>
      <c r="J5485" s="20">
        <v>2018</v>
      </c>
      <c r="K5485" s="20">
        <v>6</v>
      </c>
      <c r="L5485" s="20">
        <v>22</v>
      </c>
    </row>
    <row r="5486" spans="1:12" x14ac:dyDescent="0.3">
      <c r="A5486" s="21">
        <v>43252</v>
      </c>
      <c r="B5486" s="20" t="s">
        <v>761</v>
      </c>
      <c r="C5486" s="20" t="s">
        <v>762</v>
      </c>
      <c r="D5486" s="20" t="s">
        <v>759</v>
      </c>
      <c r="E5486" s="20">
        <v>13320</v>
      </c>
      <c r="F5486" s="20" t="s">
        <v>972</v>
      </c>
      <c r="G5486" s="20">
        <v>37</v>
      </c>
      <c r="H5486" s="20">
        <v>360</v>
      </c>
      <c r="I5486" s="20">
        <v>837.7</v>
      </c>
      <c r="J5486" s="20">
        <v>2018</v>
      </c>
      <c r="K5486" s="20">
        <v>6</v>
      </c>
      <c r="L5486" s="20">
        <v>22</v>
      </c>
    </row>
    <row r="5487" spans="1:12" x14ac:dyDescent="0.3">
      <c r="A5487" s="21">
        <v>43252</v>
      </c>
      <c r="B5487" s="20" t="s">
        <v>764</v>
      </c>
      <c r="C5487" s="20" t="s">
        <v>765</v>
      </c>
      <c r="D5487" s="20" t="s">
        <v>759</v>
      </c>
      <c r="E5487" s="20">
        <v>11880</v>
      </c>
      <c r="F5487" s="20" t="s">
        <v>973</v>
      </c>
      <c r="G5487" s="20">
        <v>33</v>
      </c>
      <c r="H5487" s="20">
        <v>360</v>
      </c>
      <c r="I5487" s="20">
        <v>738.97</v>
      </c>
      <c r="J5487" s="20">
        <v>2018</v>
      </c>
      <c r="K5487" s="20">
        <v>6</v>
      </c>
      <c r="L5487" s="20">
        <v>22</v>
      </c>
    </row>
    <row r="5488" spans="1:12" x14ac:dyDescent="0.3">
      <c r="A5488" s="21">
        <v>43252</v>
      </c>
      <c r="B5488" s="20" t="s">
        <v>767</v>
      </c>
      <c r="C5488" s="20" t="s">
        <v>768</v>
      </c>
      <c r="D5488" s="20" t="s">
        <v>759</v>
      </c>
      <c r="E5488" s="20">
        <v>7200</v>
      </c>
      <c r="F5488" s="20" t="s">
        <v>974</v>
      </c>
      <c r="G5488" s="20">
        <v>20</v>
      </c>
      <c r="H5488" s="20">
        <v>360</v>
      </c>
      <c r="I5488" s="20">
        <v>456.4</v>
      </c>
      <c r="J5488" s="20">
        <v>2018</v>
      </c>
      <c r="K5488" s="20">
        <v>6</v>
      </c>
      <c r="L5488" s="20">
        <v>22</v>
      </c>
    </row>
    <row r="5489" spans="1:12" x14ac:dyDescent="0.3">
      <c r="A5489" s="21">
        <v>43252</v>
      </c>
      <c r="B5489" s="20" t="s">
        <v>770</v>
      </c>
      <c r="C5489" s="20" t="s">
        <v>771</v>
      </c>
      <c r="D5489" s="20" t="s">
        <v>759</v>
      </c>
      <c r="E5489" s="20">
        <v>10080</v>
      </c>
      <c r="F5489" s="20" t="s">
        <v>975</v>
      </c>
      <c r="G5489" s="20">
        <v>28</v>
      </c>
      <c r="H5489" s="20">
        <v>360</v>
      </c>
      <c r="I5489" s="20">
        <v>648.54999999999995</v>
      </c>
      <c r="J5489" s="20">
        <v>2018</v>
      </c>
      <c r="K5489" s="20">
        <v>6</v>
      </c>
      <c r="L5489" s="20">
        <v>22</v>
      </c>
    </row>
    <row r="5490" spans="1:12" x14ac:dyDescent="0.3">
      <c r="A5490" s="21">
        <v>43251</v>
      </c>
      <c r="B5490" s="20" t="s">
        <v>757</v>
      </c>
      <c r="C5490" s="20" t="s">
        <v>758</v>
      </c>
      <c r="D5490" s="20" t="s">
        <v>759</v>
      </c>
      <c r="E5490" s="20">
        <v>14400</v>
      </c>
      <c r="F5490" s="20" t="s">
        <v>971</v>
      </c>
      <c r="G5490" s="20">
        <v>40</v>
      </c>
      <c r="H5490" s="20">
        <v>360</v>
      </c>
      <c r="I5490" s="20">
        <v>852.65</v>
      </c>
      <c r="J5490" s="20">
        <v>2018</v>
      </c>
      <c r="K5490" s="20">
        <v>5</v>
      </c>
      <c r="L5490" s="20">
        <v>22</v>
      </c>
    </row>
    <row r="5491" spans="1:12" x14ac:dyDescent="0.3">
      <c r="A5491" s="21">
        <v>43251</v>
      </c>
      <c r="B5491" s="20" t="s">
        <v>761</v>
      </c>
      <c r="C5491" s="20" t="s">
        <v>762</v>
      </c>
      <c r="D5491" s="20" t="s">
        <v>759</v>
      </c>
      <c r="E5491" s="20">
        <v>13680</v>
      </c>
      <c r="F5491" s="20" t="s">
        <v>972</v>
      </c>
      <c r="G5491" s="20">
        <v>38</v>
      </c>
      <c r="H5491" s="20">
        <v>360</v>
      </c>
      <c r="I5491" s="20">
        <v>867.93</v>
      </c>
      <c r="J5491" s="20">
        <v>2018</v>
      </c>
      <c r="K5491" s="20">
        <v>5</v>
      </c>
      <c r="L5491" s="20">
        <v>22</v>
      </c>
    </row>
    <row r="5492" spans="1:12" x14ac:dyDescent="0.3">
      <c r="A5492" s="21">
        <v>43251</v>
      </c>
      <c r="B5492" s="20" t="s">
        <v>764</v>
      </c>
      <c r="C5492" s="20" t="s">
        <v>765</v>
      </c>
      <c r="D5492" s="20" t="s">
        <v>759</v>
      </c>
      <c r="E5492" s="20">
        <v>12600</v>
      </c>
      <c r="F5492" s="20" t="s">
        <v>973</v>
      </c>
      <c r="G5492" s="20">
        <v>35</v>
      </c>
      <c r="H5492" s="20">
        <v>360</v>
      </c>
      <c r="I5492" s="20">
        <v>783.75</v>
      </c>
      <c r="J5492" s="20">
        <v>2018</v>
      </c>
      <c r="K5492" s="20">
        <v>5</v>
      </c>
      <c r="L5492" s="20">
        <v>22</v>
      </c>
    </row>
    <row r="5493" spans="1:12" x14ac:dyDescent="0.3">
      <c r="A5493" s="21">
        <v>43251</v>
      </c>
      <c r="B5493" s="20" t="s">
        <v>767</v>
      </c>
      <c r="C5493" s="20" t="s">
        <v>768</v>
      </c>
      <c r="D5493" s="20" t="s">
        <v>759</v>
      </c>
      <c r="E5493" s="20">
        <v>9720</v>
      </c>
      <c r="F5493" s="20" t="s">
        <v>974</v>
      </c>
      <c r="G5493" s="20">
        <v>27</v>
      </c>
      <c r="H5493" s="20">
        <v>360</v>
      </c>
      <c r="I5493" s="20">
        <v>612.99</v>
      </c>
      <c r="J5493" s="20">
        <v>2018</v>
      </c>
      <c r="K5493" s="20">
        <v>5</v>
      </c>
      <c r="L5493" s="20">
        <v>22</v>
      </c>
    </row>
    <row r="5494" spans="1:12" x14ac:dyDescent="0.3">
      <c r="A5494" s="21">
        <v>43251</v>
      </c>
      <c r="B5494" s="20" t="s">
        <v>770</v>
      </c>
      <c r="C5494" s="20" t="s">
        <v>771</v>
      </c>
      <c r="D5494" s="20" t="s">
        <v>759</v>
      </c>
      <c r="E5494" s="20">
        <v>9360</v>
      </c>
      <c r="F5494" s="20" t="s">
        <v>975</v>
      </c>
      <c r="G5494" s="20">
        <v>26</v>
      </c>
      <c r="H5494" s="20">
        <v>360</v>
      </c>
      <c r="I5494" s="20">
        <v>609.91</v>
      </c>
      <c r="J5494" s="20">
        <v>2018</v>
      </c>
      <c r="K5494" s="20">
        <v>5</v>
      </c>
      <c r="L5494" s="20">
        <v>22</v>
      </c>
    </row>
    <row r="5495" spans="1:12" x14ac:dyDescent="0.3">
      <c r="A5495" s="21">
        <v>43251</v>
      </c>
      <c r="B5495" s="20" t="s">
        <v>757</v>
      </c>
      <c r="C5495" s="20" t="s">
        <v>758</v>
      </c>
      <c r="D5495" s="20" t="s">
        <v>759</v>
      </c>
      <c r="E5495" s="20">
        <v>15120</v>
      </c>
      <c r="F5495" s="20" t="s">
        <v>971</v>
      </c>
      <c r="G5495" s="20">
        <v>42</v>
      </c>
      <c r="H5495" s="20">
        <v>360</v>
      </c>
      <c r="I5495" s="20">
        <v>891.8</v>
      </c>
      <c r="J5495" s="20">
        <v>2018</v>
      </c>
      <c r="K5495" s="20">
        <v>5</v>
      </c>
      <c r="L5495" s="20">
        <v>22</v>
      </c>
    </row>
    <row r="5496" spans="1:12" x14ac:dyDescent="0.3">
      <c r="A5496" s="21">
        <v>43251</v>
      </c>
      <c r="B5496" s="20" t="s">
        <v>761</v>
      </c>
      <c r="C5496" s="20" t="s">
        <v>762</v>
      </c>
      <c r="D5496" s="20" t="s">
        <v>759</v>
      </c>
      <c r="E5496" s="20">
        <v>14400</v>
      </c>
      <c r="F5496" s="20" t="s">
        <v>972</v>
      </c>
      <c r="G5496" s="20">
        <v>40</v>
      </c>
      <c r="H5496" s="20">
        <v>360</v>
      </c>
      <c r="I5496" s="20">
        <v>910.7</v>
      </c>
      <c r="J5496" s="20">
        <v>2018</v>
      </c>
      <c r="K5496" s="20">
        <v>5</v>
      </c>
      <c r="L5496" s="20">
        <v>22</v>
      </c>
    </row>
    <row r="5497" spans="1:12" x14ac:dyDescent="0.3">
      <c r="A5497" s="21">
        <v>43251</v>
      </c>
      <c r="B5497" s="20" t="s">
        <v>764</v>
      </c>
      <c r="C5497" s="20" t="s">
        <v>765</v>
      </c>
      <c r="D5497" s="20" t="s">
        <v>759</v>
      </c>
      <c r="E5497" s="20">
        <v>12600</v>
      </c>
      <c r="F5497" s="20" t="s">
        <v>973</v>
      </c>
      <c r="G5497" s="20">
        <v>35</v>
      </c>
      <c r="H5497" s="20">
        <v>360</v>
      </c>
      <c r="I5497" s="20">
        <v>787.06</v>
      </c>
      <c r="J5497" s="20">
        <v>2018</v>
      </c>
      <c r="K5497" s="20">
        <v>5</v>
      </c>
      <c r="L5497" s="20">
        <v>22</v>
      </c>
    </row>
    <row r="5498" spans="1:12" x14ac:dyDescent="0.3">
      <c r="A5498" s="21">
        <v>43251</v>
      </c>
      <c r="B5498" s="20" t="s">
        <v>767</v>
      </c>
      <c r="C5498" s="20" t="s">
        <v>768</v>
      </c>
      <c r="D5498" s="20" t="s">
        <v>759</v>
      </c>
      <c r="E5498" s="20">
        <v>7920</v>
      </c>
      <c r="F5498" s="20" t="s">
        <v>974</v>
      </c>
      <c r="G5498" s="20">
        <v>22</v>
      </c>
      <c r="H5498" s="20">
        <v>360</v>
      </c>
      <c r="I5498" s="20">
        <v>500.9</v>
      </c>
      <c r="J5498" s="20">
        <v>2018</v>
      </c>
      <c r="K5498" s="20">
        <v>5</v>
      </c>
      <c r="L5498" s="20">
        <v>22</v>
      </c>
    </row>
    <row r="5499" spans="1:12" x14ac:dyDescent="0.3">
      <c r="A5499" s="21">
        <v>43251</v>
      </c>
      <c r="B5499" s="20" t="s">
        <v>770</v>
      </c>
      <c r="C5499" s="20" t="s">
        <v>771</v>
      </c>
      <c r="D5499" s="20" t="s">
        <v>759</v>
      </c>
      <c r="E5499" s="20">
        <v>10800</v>
      </c>
      <c r="F5499" s="20" t="s">
        <v>975</v>
      </c>
      <c r="G5499" s="20">
        <v>30</v>
      </c>
      <c r="H5499" s="20">
        <v>360</v>
      </c>
      <c r="I5499" s="20">
        <v>700.25</v>
      </c>
      <c r="J5499" s="20">
        <v>2018</v>
      </c>
      <c r="K5499" s="20">
        <v>5</v>
      </c>
      <c r="L5499" s="20">
        <v>22</v>
      </c>
    </row>
    <row r="5500" spans="1:12" x14ac:dyDescent="0.3">
      <c r="A5500" s="21">
        <v>43250</v>
      </c>
      <c r="B5500" s="20" t="s">
        <v>826</v>
      </c>
      <c r="C5500" s="20" t="s">
        <v>827</v>
      </c>
      <c r="D5500" s="20" t="s">
        <v>759</v>
      </c>
      <c r="E5500" s="20">
        <v>3600</v>
      </c>
      <c r="F5500" s="20" t="s">
        <v>970</v>
      </c>
      <c r="G5500" s="20">
        <v>10</v>
      </c>
      <c r="H5500" s="20">
        <v>360</v>
      </c>
      <c r="I5500" s="20">
        <v>240.04</v>
      </c>
      <c r="J5500" s="20">
        <v>2018</v>
      </c>
      <c r="K5500" s="20">
        <v>5</v>
      </c>
      <c r="L5500" s="20">
        <v>22</v>
      </c>
    </row>
    <row r="5501" spans="1:12" x14ac:dyDescent="0.3">
      <c r="A5501" s="21">
        <v>43250</v>
      </c>
      <c r="B5501" s="20" t="s">
        <v>757</v>
      </c>
      <c r="C5501" s="20" t="s">
        <v>758</v>
      </c>
      <c r="D5501" s="20" t="s">
        <v>759</v>
      </c>
      <c r="E5501" s="20">
        <v>14040</v>
      </c>
      <c r="F5501" s="20" t="s">
        <v>971</v>
      </c>
      <c r="G5501" s="20">
        <v>39</v>
      </c>
      <c r="H5501" s="20">
        <v>360</v>
      </c>
      <c r="I5501" s="20">
        <v>827.3</v>
      </c>
      <c r="J5501" s="20">
        <v>2018</v>
      </c>
      <c r="K5501" s="20">
        <v>5</v>
      </c>
      <c r="L5501" s="20">
        <v>22</v>
      </c>
    </row>
    <row r="5502" spans="1:12" x14ac:dyDescent="0.3">
      <c r="A5502" s="21">
        <v>43250</v>
      </c>
      <c r="B5502" s="20" t="s">
        <v>761</v>
      </c>
      <c r="C5502" s="20" t="s">
        <v>762</v>
      </c>
      <c r="D5502" s="20" t="s">
        <v>759</v>
      </c>
      <c r="E5502" s="20">
        <v>12960</v>
      </c>
      <c r="F5502" s="20" t="s">
        <v>972</v>
      </c>
      <c r="G5502" s="20">
        <v>36</v>
      </c>
      <c r="H5502" s="20">
        <v>360</v>
      </c>
      <c r="I5502" s="20">
        <v>823.55</v>
      </c>
      <c r="J5502" s="20">
        <v>2018</v>
      </c>
      <c r="K5502" s="20">
        <v>5</v>
      </c>
      <c r="L5502" s="20">
        <v>22</v>
      </c>
    </row>
    <row r="5503" spans="1:12" x14ac:dyDescent="0.3">
      <c r="A5503" s="21">
        <v>43250</v>
      </c>
      <c r="B5503" s="20" t="s">
        <v>764</v>
      </c>
      <c r="C5503" s="20" t="s">
        <v>765</v>
      </c>
      <c r="D5503" s="20" t="s">
        <v>759</v>
      </c>
      <c r="E5503" s="20">
        <v>12960</v>
      </c>
      <c r="F5503" s="20" t="s">
        <v>973</v>
      </c>
      <c r="G5503" s="20">
        <v>36</v>
      </c>
      <c r="H5503" s="20">
        <v>360</v>
      </c>
      <c r="I5503" s="20">
        <v>811.6</v>
      </c>
      <c r="J5503" s="20">
        <v>2018</v>
      </c>
      <c r="K5503" s="20">
        <v>5</v>
      </c>
      <c r="L5503" s="20">
        <v>22</v>
      </c>
    </row>
    <row r="5504" spans="1:12" x14ac:dyDescent="0.3">
      <c r="A5504" s="21">
        <v>43250</v>
      </c>
      <c r="B5504" s="20" t="s">
        <v>767</v>
      </c>
      <c r="C5504" s="20" t="s">
        <v>768</v>
      </c>
      <c r="D5504" s="20" t="s">
        <v>759</v>
      </c>
      <c r="E5504" s="20">
        <v>9360</v>
      </c>
      <c r="F5504" s="20" t="s">
        <v>974</v>
      </c>
      <c r="G5504" s="20">
        <v>26</v>
      </c>
      <c r="H5504" s="20">
        <v>360</v>
      </c>
      <c r="I5504" s="20">
        <v>588.84</v>
      </c>
      <c r="J5504" s="20">
        <v>2018</v>
      </c>
      <c r="K5504" s="20">
        <v>5</v>
      </c>
      <c r="L5504" s="20">
        <v>22</v>
      </c>
    </row>
    <row r="5505" spans="1:12" x14ac:dyDescent="0.3">
      <c r="A5505" s="21">
        <v>43250</v>
      </c>
      <c r="B5505" s="20" t="s">
        <v>770</v>
      </c>
      <c r="C5505" s="20" t="s">
        <v>771</v>
      </c>
      <c r="D5505" s="20" t="s">
        <v>759</v>
      </c>
      <c r="E5505" s="20">
        <v>12240</v>
      </c>
      <c r="F5505" s="20" t="s">
        <v>975</v>
      </c>
      <c r="G5505" s="20">
        <v>34</v>
      </c>
      <c r="H5505" s="20">
        <v>360</v>
      </c>
      <c r="I5505" s="20">
        <v>789.6</v>
      </c>
      <c r="J5505" s="20">
        <v>2018</v>
      </c>
      <c r="K5505" s="20">
        <v>5</v>
      </c>
      <c r="L5505" s="20">
        <v>22</v>
      </c>
    </row>
    <row r="5506" spans="1:12" x14ac:dyDescent="0.3">
      <c r="A5506" s="21">
        <v>43249</v>
      </c>
      <c r="B5506" s="20" t="s">
        <v>757</v>
      </c>
      <c r="C5506" s="20" t="s">
        <v>758</v>
      </c>
      <c r="D5506" s="20" t="s">
        <v>759</v>
      </c>
      <c r="E5506" s="20">
        <v>15840</v>
      </c>
      <c r="F5506" s="20" t="s">
        <v>971</v>
      </c>
      <c r="G5506" s="20">
        <v>44</v>
      </c>
      <c r="H5506" s="20">
        <v>360</v>
      </c>
      <c r="I5506" s="20">
        <v>934.22</v>
      </c>
      <c r="J5506" s="20">
        <v>2018</v>
      </c>
      <c r="K5506" s="20">
        <v>5</v>
      </c>
      <c r="L5506" s="20">
        <v>22</v>
      </c>
    </row>
    <row r="5507" spans="1:12" x14ac:dyDescent="0.3">
      <c r="A5507" s="21">
        <v>43249</v>
      </c>
      <c r="B5507" s="20" t="s">
        <v>761</v>
      </c>
      <c r="C5507" s="20" t="s">
        <v>762</v>
      </c>
      <c r="D5507" s="20" t="s">
        <v>759</v>
      </c>
      <c r="E5507" s="20">
        <v>14040</v>
      </c>
      <c r="F5507" s="20" t="s">
        <v>972</v>
      </c>
      <c r="G5507" s="20">
        <v>39</v>
      </c>
      <c r="H5507" s="20">
        <v>360</v>
      </c>
      <c r="I5507" s="20">
        <v>888.5</v>
      </c>
      <c r="J5507" s="20">
        <v>2018</v>
      </c>
      <c r="K5507" s="20">
        <v>5</v>
      </c>
      <c r="L5507" s="20">
        <v>22</v>
      </c>
    </row>
    <row r="5508" spans="1:12" x14ac:dyDescent="0.3">
      <c r="A5508" s="21">
        <v>43249</v>
      </c>
      <c r="B5508" s="20" t="s">
        <v>764</v>
      </c>
      <c r="C5508" s="20" t="s">
        <v>765</v>
      </c>
      <c r="D5508" s="20" t="s">
        <v>759</v>
      </c>
      <c r="E5508" s="20">
        <v>12240</v>
      </c>
      <c r="F5508" s="20" t="s">
        <v>973</v>
      </c>
      <c r="G5508" s="20">
        <v>34</v>
      </c>
      <c r="H5508" s="20">
        <v>360</v>
      </c>
      <c r="I5508" s="20">
        <v>777.4</v>
      </c>
      <c r="J5508" s="20">
        <v>2018</v>
      </c>
      <c r="K5508" s="20">
        <v>5</v>
      </c>
      <c r="L5508" s="20">
        <v>22</v>
      </c>
    </row>
    <row r="5509" spans="1:12" x14ac:dyDescent="0.3">
      <c r="A5509" s="21">
        <v>43249</v>
      </c>
      <c r="B5509" s="20" t="s">
        <v>767</v>
      </c>
      <c r="C5509" s="20" t="s">
        <v>768</v>
      </c>
      <c r="D5509" s="20" t="s">
        <v>759</v>
      </c>
      <c r="E5509" s="20">
        <v>8280</v>
      </c>
      <c r="F5509" s="20" t="s">
        <v>974</v>
      </c>
      <c r="G5509" s="20">
        <v>23</v>
      </c>
      <c r="H5509" s="20">
        <v>360</v>
      </c>
      <c r="I5509" s="20">
        <v>524.35</v>
      </c>
      <c r="J5509" s="20">
        <v>2018</v>
      </c>
      <c r="K5509" s="20">
        <v>5</v>
      </c>
      <c r="L5509" s="20">
        <v>22</v>
      </c>
    </row>
    <row r="5510" spans="1:12" x14ac:dyDescent="0.3">
      <c r="A5510" s="21">
        <v>43249</v>
      </c>
      <c r="B5510" s="20" t="s">
        <v>770</v>
      </c>
      <c r="C5510" s="20" t="s">
        <v>771</v>
      </c>
      <c r="D5510" s="20" t="s">
        <v>759</v>
      </c>
      <c r="E5510" s="20">
        <v>11160</v>
      </c>
      <c r="F5510" s="20" t="s">
        <v>975</v>
      </c>
      <c r="G5510" s="20">
        <v>31</v>
      </c>
      <c r="H5510" s="20">
        <v>360</v>
      </c>
      <c r="I5510" s="20">
        <v>724.65</v>
      </c>
      <c r="J5510" s="20">
        <v>2018</v>
      </c>
      <c r="K5510" s="20">
        <v>5</v>
      </c>
      <c r="L5510" s="20">
        <v>22</v>
      </c>
    </row>
    <row r="5511" spans="1:12" x14ac:dyDescent="0.3">
      <c r="A5511" s="21">
        <v>43248</v>
      </c>
      <c r="B5511" s="20" t="s">
        <v>757</v>
      </c>
      <c r="C5511" s="20" t="s">
        <v>758</v>
      </c>
      <c r="D5511" s="20" t="s">
        <v>759</v>
      </c>
      <c r="E5511" s="20">
        <v>14400</v>
      </c>
      <c r="F5511" s="20" t="s">
        <v>1132</v>
      </c>
      <c r="G5511" s="20">
        <v>40</v>
      </c>
      <c r="H5511" s="20">
        <v>360</v>
      </c>
      <c r="I5511" s="20">
        <v>848.6</v>
      </c>
      <c r="J5511" s="20">
        <v>2018</v>
      </c>
      <c r="K5511" s="20">
        <v>5</v>
      </c>
      <c r="L5511" s="20">
        <v>22</v>
      </c>
    </row>
    <row r="5512" spans="1:12" x14ac:dyDescent="0.3">
      <c r="A5512" s="21">
        <v>43248</v>
      </c>
      <c r="B5512" s="20" t="s">
        <v>761</v>
      </c>
      <c r="C5512" s="20" t="s">
        <v>762</v>
      </c>
      <c r="D5512" s="20" t="s">
        <v>759</v>
      </c>
      <c r="E5512" s="20">
        <v>13320</v>
      </c>
      <c r="F5512" s="20" t="s">
        <v>1133</v>
      </c>
      <c r="G5512" s="20">
        <v>37</v>
      </c>
      <c r="H5512" s="20">
        <v>360</v>
      </c>
      <c r="I5512" s="20">
        <v>845.99</v>
      </c>
      <c r="J5512" s="20">
        <v>2018</v>
      </c>
      <c r="K5512" s="20">
        <v>5</v>
      </c>
      <c r="L5512" s="20">
        <v>22</v>
      </c>
    </row>
    <row r="5513" spans="1:12" x14ac:dyDescent="0.3">
      <c r="A5513" s="21">
        <v>43248</v>
      </c>
      <c r="B5513" s="20" t="s">
        <v>764</v>
      </c>
      <c r="C5513" s="20" t="s">
        <v>765</v>
      </c>
      <c r="D5513" s="20" t="s">
        <v>759</v>
      </c>
      <c r="E5513" s="20">
        <v>11520</v>
      </c>
      <c r="F5513" s="20" t="s">
        <v>1134</v>
      </c>
      <c r="G5513" s="20">
        <v>32</v>
      </c>
      <c r="H5513" s="20">
        <v>360</v>
      </c>
      <c r="I5513" s="20">
        <v>728.23</v>
      </c>
      <c r="J5513" s="20">
        <v>2018</v>
      </c>
      <c r="K5513" s="20">
        <v>5</v>
      </c>
      <c r="L5513" s="20">
        <v>22</v>
      </c>
    </row>
    <row r="5514" spans="1:12" x14ac:dyDescent="0.3">
      <c r="A5514" s="21">
        <v>43248</v>
      </c>
      <c r="B5514" s="20" t="s">
        <v>767</v>
      </c>
      <c r="C5514" s="20" t="s">
        <v>768</v>
      </c>
      <c r="D5514" s="20" t="s">
        <v>759</v>
      </c>
      <c r="E5514" s="20">
        <v>6840</v>
      </c>
      <c r="F5514" s="20" t="s">
        <v>981</v>
      </c>
      <c r="G5514" s="20">
        <v>19</v>
      </c>
      <c r="H5514" s="20">
        <v>360</v>
      </c>
      <c r="I5514" s="20">
        <v>427.38</v>
      </c>
      <c r="J5514" s="20">
        <v>2018</v>
      </c>
      <c r="K5514" s="20">
        <v>5</v>
      </c>
      <c r="L5514" s="20">
        <v>22</v>
      </c>
    </row>
    <row r="5515" spans="1:12" x14ac:dyDescent="0.3">
      <c r="A5515" s="21">
        <v>43248</v>
      </c>
      <c r="B5515" s="20" t="s">
        <v>770</v>
      </c>
      <c r="C5515" s="20" t="s">
        <v>771</v>
      </c>
      <c r="D5515" s="20" t="s">
        <v>759</v>
      </c>
      <c r="E5515" s="20">
        <v>9000</v>
      </c>
      <c r="F5515" s="20" t="s">
        <v>1135</v>
      </c>
      <c r="G5515" s="20">
        <v>25</v>
      </c>
      <c r="H5515" s="20">
        <v>360</v>
      </c>
      <c r="I5515" s="20">
        <v>571.4</v>
      </c>
      <c r="J5515" s="20">
        <v>2018</v>
      </c>
      <c r="K5515" s="20">
        <v>5</v>
      </c>
      <c r="L5515" s="20">
        <v>22</v>
      </c>
    </row>
    <row r="5516" spans="1:12" x14ac:dyDescent="0.3">
      <c r="A5516" s="21">
        <v>43248</v>
      </c>
      <c r="B5516" s="20" t="s">
        <v>826</v>
      </c>
      <c r="C5516" s="20" t="s">
        <v>827</v>
      </c>
      <c r="D5516" s="20" t="s">
        <v>759</v>
      </c>
      <c r="E5516" s="20">
        <v>21240</v>
      </c>
      <c r="F5516" s="20" t="s">
        <v>1131</v>
      </c>
      <c r="G5516" s="20">
        <v>59</v>
      </c>
      <c r="H5516" s="20">
        <v>360</v>
      </c>
      <c r="I5516" s="20">
        <v>1398.74</v>
      </c>
      <c r="J5516" s="20">
        <v>2018</v>
      </c>
      <c r="K5516" s="20">
        <v>5</v>
      </c>
      <c r="L5516" s="20">
        <v>22</v>
      </c>
    </row>
    <row r="5517" spans="1:12" x14ac:dyDescent="0.3">
      <c r="A5517" s="21">
        <v>43248</v>
      </c>
      <c r="B5517" s="20" t="s">
        <v>757</v>
      </c>
      <c r="C5517" s="20" t="s">
        <v>758</v>
      </c>
      <c r="D5517" s="20" t="s">
        <v>759</v>
      </c>
      <c r="E5517" s="20">
        <v>15120</v>
      </c>
      <c r="F5517" s="20" t="s">
        <v>1132</v>
      </c>
      <c r="G5517" s="20">
        <v>42</v>
      </c>
      <c r="H5517" s="20">
        <v>360</v>
      </c>
      <c r="I5517" s="20">
        <v>889.9</v>
      </c>
      <c r="J5517" s="20">
        <v>2018</v>
      </c>
      <c r="K5517" s="20">
        <v>5</v>
      </c>
      <c r="L5517" s="20">
        <v>22</v>
      </c>
    </row>
    <row r="5518" spans="1:12" x14ac:dyDescent="0.3">
      <c r="A5518" s="21">
        <v>43248</v>
      </c>
      <c r="B5518" s="20" t="s">
        <v>761</v>
      </c>
      <c r="C5518" s="20" t="s">
        <v>762</v>
      </c>
      <c r="D5518" s="20" t="s">
        <v>759</v>
      </c>
      <c r="E5518" s="20">
        <v>13320</v>
      </c>
      <c r="F5518" s="20" t="s">
        <v>1133</v>
      </c>
      <c r="G5518" s="20">
        <v>37</v>
      </c>
      <c r="H5518" s="20">
        <v>360</v>
      </c>
      <c r="I5518" s="20">
        <v>849.9</v>
      </c>
      <c r="J5518" s="20">
        <v>2018</v>
      </c>
      <c r="K5518" s="20">
        <v>5</v>
      </c>
      <c r="L5518" s="20">
        <v>22</v>
      </c>
    </row>
    <row r="5519" spans="1:12" x14ac:dyDescent="0.3">
      <c r="A5519" s="21">
        <v>43248</v>
      </c>
      <c r="B5519" s="20" t="s">
        <v>764</v>
      </c>
      <c r="C5519" s="20" t="s">
        <v>765</v>
      </c>
      <c r="D5519" s="20" t="s">
        <v>759</v>
      </c>
      <c r="E5519" s="20">
        <v>12600</v>
      </c>
      <c r="F5519" s="20" t="s">
        <v>1134</v>
      </c>
      <c r="G5519" s="20">
        <v>35</v>
      </c>
      <c r="H5519" s="20">
        <v>360</v>
      </c>
      <c r="I5519" s="20">
        <v>795.4</v>
      </c>
      <c r="J5519" s="20">
        <v>2018</v>
      </c>
      <c r="K5519" s="20">
        <v>5</v>
      </c>
      <c r="L5519" s="20">
        <v>22</v>
      </c>
    </row>
    <row r="5520" spans="1:12" x14ac:dyDescent="0.3">
      <c r="A5520" s="21">
        <v>43248</v>
      </c>
      <c r="B5520" s="20" t="s">
        <v>767</v>
      </c>
      <c r="C5520" s="20" t="s">
        <v>768</v>
      </c>
      <c r="D5520" s="20" t="s">
        <v>759</v>
      </c>
      <c r="E5520" s="20">
        <v>7200</v>
      </c>
      <c r="F5520" s="20" t="s">
        <v>981</v>
      </c>
      <c r="G5520" s="20">
        <v>20</v>
      </c>
      <c r="H5520" s="20">
        <v>360</v>
      </c>
      <c r="I5520" s="20">
        <v>447.55</v>
      </c>
      <c r="J5520" s="20">
        <v>2018</v>
      </c>
      <c r="K5520" s="20">
        <v>5</v>
      </c>
      <c r="L5520" s="20">
        <v>22</v>
      </c>
    </row>
    <row r="5521" spans="1:12" x14ac:dyDescent="0.3">
      <c r="A5521" s="21">
        <v>43248</v>
      </c>
      <c r="B5521" s="20" t="s">
        <v>770</v>
      </c>
      <c r="C5521" s="20" t="s">
        <v>771</v>
      </c>
      <c r="D5521" s="20" t="s">
        <v>759</v>
      </c>
      <c r="E5521" s="20">
        <v>10800</v>
      </c>
      <c r="F5521" s="20" t="s">
        <v>1135</v>
      </c>
      <c r="G5521" s="20">
        <v>30</v>
      </c>
      <c r="H5521" s="20">
        <v>360</v>
      </c>
      <c r="I5521" s="20">
        <v>696.45</v>
      </c>
      <c r="J5521" s="20">
        <v>2018</v>
      </c>
      <c r="K5521" s="20">
        <v>5</v>
      </c>
      <c r="L5521" s="20">
        <v>22</v>
      </c>
    </row>
    <row r="5522" spans="1:12" x14ac:dyDescent="0.3">
      <c r="A5522" s="21">
        <v>43245</v>
      </c>
      <c r="B5522" s="20" t="s">
        <v>757</v>
      </c>
      <c r="C5522" s="20" t="s">
        <v>758</v>
      </c>
      <c r="D5522" s="20" t="s">
        <v>759</v>
      </c>
      <c r="E5522" s="20">
        <v>14760</v>
      </c>
      <c r="F5522" s="20" t="s">
        <v>1132</v>
      </c>
      <c r="G5522" s="20">
        <v>41</v>
      </c>
      <c r="H5522" s="20">
        <v>360</v>
      </c>
      <c r="I5522" s="20">
        <v>865.9</v>
      </c>
      <c r="J5522" s="20">
        <v>2018</v>
      </c>
      <c r="K5522" s="20">
        <v>5</v>
      </c>
      <c r="L5522" s="20">
        <v>21</v>
      </c>
    </row>
    <row r="5523" spans="1:12" x14ac:dyDescent="0.3">
      <c r="A5523" s="21">
        <v>43245</v>
      </c>
      <c r="B5523" s="20" t="s">
        <v>761</v>
      </c>
      <c r="C5523" s="20" t="s">
        <v>762</v>
      </c>
      <c r="D5523" s="20" t="s">
        <v>759</v>
      </c>
      <c r="E5523" s="20">
        <v>13320</v>
      </c>
      <c r="F5523" s="20" t="s">
        <v>1133</v>
      </c>
      <c r="G5523" s="20">
        <v>37</v>
      </c>
      <c r="H5523" s="20">
        <v>360</v>
      </c>
      <c r="I5523" s="20">
        <v>847.9</v>
      </c>
      <c r="J5523" s="20">
        <v>2018</v>
      </c>
      <c r="K5523" s="20">
        <v>5</v>
      </c>
      <c r="L5523" s="20">
        <v>21</v>
      </c>
    </row>
    <row r="5524" spans="1:12" x14ac:dyDescent="0.3">
      <c r="A5524" s="21">
        <v>43245</v>
      </c>
      <c r="B5524" s="20" t="s">
        <v>764</v>
      </c>
      <c r="C5524" s="20" t="s">
        <v>765</v>
      </c>
      <c r="D5524" s="20" t="s">
        <v>759</v>
      </c>
      <c r="E5524" s="20">
        <v>12600</v>
      </c>
      <c r="F5524" s="20" t="s">
        <v>1134</v>
      </c>
      <c r="G5524" s="20">
        <v>35</v>
      </c>
      <c r="H5524" s="20">
        <v>360</v>
      </c>
      <c r="I5524" s="20">
        <v>794</v>
      </c>
      <c r="J5524" s="20">
        <v>2018</v>
      </c>
      <c r="K5524" s="20">
        <v>5</v>
      </c>
      <c r="L5524" s="20">
        <v>21</v>
      </c>
    </row>
    <row r="5525" spans="1:12" x14ac:dyDescent="0.3">
      <c r="A5525" s="21">
        <v>43245</v>
      </c>
      <c r="B5525" s="20" t="s">
        <v>767</v>
      </c>
      <c r="C5525" s="20" t="s">
        <v>768</v>
      </c>
      <c r="D5525" s="20" t="s">
        <v>759</v>
      </c>
      <c r="E5525" s="20">
        <v>6840</v>
      </c>
      <c r="F5525" s="20" t="s">
        <v>981</v>
      </c>
      <c r="G5525" s="20">
        <v>19</v>
      </c>
      <c r="H5525" s="20">
        <v>360</v>
      </c>
      <c r="I5525" s="20">
        <v>419.65</v>
      </c>
      <c r="J5525" s="20">
        <v>2018</v>
      </c>
      <c r="K5525" s="20">
        <v>5</v>
      </c>
      <c r="L5525" s="20">
        <v>21</v>
      </c>
    </row>
    <row r="5526" spans="1:12" x14ac:dyDescent="0.3">
      <c r="A5526" s="21">
        <v>43245</v>
      </c>
      <c r="B5526" s="20" t="s">
        <v>770</v>
      </c>
      <c r="C5526" s="20" t="s">
        <v>771</v>
      </c>
      <c r="D5526" s="20" t="s">
        <v>759</v>
      </c>
      <c r="E5526" s="20">
        <v>10440</v>
      </c>
      <c r="F5526" s="20" t="s">
        <v>1135</v>
      </c>
      <c r="G5526" s="20">
        <v>29</v>
      </c>
      <c r="H5526" s="20">
        <v>360</v>
      </c>
      <c r="I5526" s="20">
        <v>672.58</v>
      </c>
      <c r="J5526" s="20">
        <v>2018</v>
      </c>
      <c r="K5526" s="20">
        <v>5</v>
      </c>
      <c r="L5526" s="20">
        <v>21</v>
      </c>
    </row>
    <row r="5527" spans="1:12" x14ac:dyDescent="0.3">
      <c r="A5527" s="21">
        <v>43244</v>
      </c>
      <c r="B5527" s="20" t="s">
        <v>826</v>
      </c>
      <c r="C5527" s="20" t="s">
        <v>827</v>
      </c>
      <c r="D5527" s="20" t="s">
        <v>759</v>
      </c>
      <c r="E5527" s="20">
        <v>3960</v>
      </c>
      <c r="F5527" s="20" t="s">
        <v>1131</v>
      </c>
      <c r="G5527" s="20">
        <v>11</v>
      </c>
      <c r="H5527" s="20">
        <v>360</v>
      </c>
      <c r="I5527" s="20">
        <v>260.81</v>
      </c>
      <c r="J5527" s="20">
        <v>2018</v>
      </c>
      <c r="K5527" s="20">
        <v>5</v>
      </c>
      <c r="L5527" s="20">
        <v>21</v>
      </c>
    </row>
    <row r="5528" spans="1:12" x14ac:dyDescent="0.3">
      <c r="A5528" s="21">
        <v>43244</v>
      </c>
      <c r="B5528" s="20" t="s">
        <v>757</v>
      </c>
      <c r="C5528" s="20" t="s">
        <v>758</v>
      </c>
      <c r="D5528" s="20" t="s">
        <v>759</v>
      </c>
      <c r="E5528" s="20">
        <v>14400</v>
      </c>
      <c r="F5528" s="20" t="s">
        <v>1132</v>
      </c>
      <c r="G5528" s="20">
        <v>40</v>
      </c>
      <c r="H5528" s="20">
        <v>360</v>
      </c>
      <c r="I5528" s="20">
        <v>841.22</v>
      </c>
      <c r="J5528" s="20">
        <v>2018</v>
      </c>
      <c r="K5528" s="20">
        <v>5</v>
      </c>
      <c r="L5528" s="20">
        <v>21</v>
      </c>
    </row>
    <row r="5529" spans="1:12" x14ac:dyDescent="0.3">
      <c r="A5529" s="21">
        <v>43244</v>
      </c>
      <c r="B5529" s="20" t="s">
        <v>761</v>
      </c>
      <c r="C5529" s="20" t="s">
        <v>762</v>
      </c>
      <c r="D5529" s="20" t="s">
        <v>759</v>
      </c>
      <c r="E5529" s="20">
        <v>13680</v>
      </c>
      <c r="F5529" s="20" t="s">
        <v>1133</v>
      </c>
      <c r="G5529" s="20">
        <v>38</v>
      </c>
      <c r="H5529" s="20">
        <v>360</v>
      </c>
      <c r="I5529" s="20">
        <v>869.15</v>
      </c>
      <c r="J5529" s="20">
        <v>2018</v>
      </c>
      <c r="K5529" s="20">
        <v>5</v>
      </c>
      <c r="L5529" s="20">
        <v>21</v>
      </c>
    </row>
    <row r="5530" spans="1:12" x14ac:dyDescent="0.3">
      <c r="A5530" s="21">
        <v>43244</v>
      </c>
      <c r="B5530" s="20" t="s">
        <v>764</v>
      </c>
      <c r="C5530" s="20" t="s">
        <v>765</v>
      </c>
      <c r="D5530" s="20" t="s">
        <v>759</v>
      </c>
      <c r="E5530" s="20">
        <v>12600</v>
      </c>
      <c r="F5530" s="20" t="s">
        <v>1134</v>
      </c>
      <c r="G5530" s="20">
        <v>35</v>
      </c>
      <c r="H5530" s="20">
        <v>360</v>
      </c>
      <c r="I5530" s="20">
        <v>798</v>
      </c>
      <c r="J5530" s="20">
        <v>2018</v>
      </c>
      <c r="K5530" s="20">
        <v>5</v>
      </c>
      <c r="L5530" s="20">
        <v>21</v>
      </c>
    </row>
    <row r="5531" spans="1:12" x14ac:dyDescent="0.3">
      <c r="A5531" s="21">
        <v>43244</v>
      </c>
      <c r="B5531" s="20" t="s">
        <v>767</v>
      </c>
      <c r="C5531" s="20" t="s">
        <v>768</v>
      </c>
      <c r="D5531" s="20" t="s">
        <v>759</v>
      </c>
      <c r="E5531" s="20">
        <v>5400</v>
      </c>
      <c r="F5531" s="20" t="s">
        <v>981</v>
      </c>
      <c r="G5531" s="20">
        <v>15</v>
      </c>
      <c r="H5531" s="20">
        <v>360</v>
      </c>
      <c r="I5531" s="20">
        <v>329.55</v>
      </c>
      <c r="J5531" s="20">
        <v>2018</v>
      </c>
      <c r="K5531" s="20">
        <v>5</v>
      </c>
      <c r="L5531" s="20">
        <v>21</v>
      </c>
    </row>
    <row r="5532" spans="1:12" x14ac:dyDescent="0.3">
      <c r="A5532" s="21">
        <v>43244</v>
      </c>
      <c r="B5532" s="20" t="s">
        <v>770</v>
      </c>
      <c r="C5532" s="20" t="s">
        <v>771</v>
      </c>
      <c r="D5532" s="20" t="s">
        <v>759</v>
      </c>
      <c r="E5532" s="20">
        <v>10440</v>
      </c>
      <c r="F5532" s="20" t="s">
        <v>1135</v>
      </c>
      <c r="G5532" s="20">
        <v>29</v>
      </c>
      <c r="H5532" s="20">
        <v>360</v>
      </c>
      <c r="I5532" s="20">
        <v>674.35</v>
      </c>
      <c r="J5532" s="20">
        <v>2018</v>
      </c>
      <c r="K5532" s="20">
        <v>5</v>
      </c>
      <c r="L5532" s="20">
        <v>21</v>
      </c>
    </row>
    <row r="5533" spans="1:12" x14ac:dyDescent="0.3">
      <c r="A5533" s="21">
        <v>43244</v>
      </c>
      <c r="B5533" s="20" t="s">
        <v>757</v>
      </c>
      <c r="C5533" s="20" t="s">
        <v>758</v>
      </c>
      <c r="D5533" s="20" t="s">
        <v>759</v>
      </c>
      <c r="E5533" s="20">
        <v>14760</v>
      </c>
      <c r="F5533" s="20" t="s">
        <v>1132</v>
      </c>
      <c r="G5533" s="20">
        <v>41</v>
      </c>
      <c r="H5533" s="20">
        <v>360</v>
      </c>
      <c r="I5533" s="20">
        <v>867.5</v>
      </c>
      <c r="J5533" s="20">
        <v>2018</v>
      </c>
      <c r="K5533" s="20">
        <v>5</v>
      </c>
      <c r="L5533" s="20">
        <v>21</v>
      </c>
    </row>
    <row r="5534" spans="1:12" x14ac:dyDescent="0.3">
      <c r="A5534" s="21">
        <v>43244</v>
      </c>
      <c r="B5534" s="20" t="s">
        <v>761</v>
      </c>
      <c r="C5534" s="20" t="s">
        <v>762</v>
      </c>
      <c r="D5534" s="20" t="s">
        <v>759</v>
      </c>
      <c r="E5534" s="20">
        <v>13680</v>
      </c>
      <c r="F5534" s="20" t="s">
        <v>1133</v>
      </c>
      <c r="G5534" s="20">
        <v>38</v>
      </c>
      <c r="H5534" s="20">
        <v>360</v>
      </c>
      <c r="I5534" s="20">
        <v>849.15</v>
      </c>
      <c r="J5534" s="20">
        <v>2018</v>
      </c>
      <c r="K5534" s="20">
        <v>5</v>
      </c>
      <c r="L5534" s="20">
        <v>21</v>
      </c>
    </row>
    <row r="5535" spans="1:12" x14ac:dyDescent="0.3">
      <c r="A5535" s="21">
        <v>43244</v>
      </c>
      <c r="B5535" s="20" t="s">
        <v>764</v>
      </c>
      <c r="C5535" s="20" t="s">
        <v>765</v>
      </c>
      <c r="D5535" s="20" t="s">
        <v>759</v>
      </c>
      <c r="E5535" s="20">
        <v>12600</v>
      </c>
      <c r="F5535" s="20" t="s">
        <v>1134</v>
      </c>
      <c r="G5535" s="20">
        <v>35</v>
      </c>
      <c r="H5535" s="20">
        <v>360</v>
      </c>
      <c r="I5535" s="20">
        <v>798.2</v>
      </c>
      <c r="J5535" s="20">
        <v>2018</v>
      </c>
      <c r="K5535" s="20">
        <v>5</v>
      </c>
      <c r="L5535" s="20">
        <v>21</v>
      </c>
    </row>
    <row r="5536" spans="1:12" x14ac:dyDescent="0.3">
      <c r="A5536" s="21">
        <v>43244</v>
      </c>
      <c r="B5536" s="20" t="s">
        <v>767</v>
      </c>
      <c r="C5536" s="20" t="s">
        <v>768</v>
      </c>
      <c r="D5536" s="20" t="s">
        <v>759</v>
      </c>
      <c r="E5536" s="20">
        <v>4680</v>
      </c>
      <c r="F5536" s="20" t="s">
        <v>981</v>
      </c>
      <c r="G5536" s="20">
        <v>13</v>
      </c>
      <c r="H5536" s="20">
        <v>360</v>
      </c>
      <c r="I5536" s="20">
        <v>290.55</v>
      </c>
      <c r="J5536" s="20">
        <v>2018</v>
      </c>
      <c r="K5536" s="20">
        <v>5</v>
      </c>
      <c r="L5536" s="20">
        <v>21</v>
      </c>
    </row>
    <row r="5537" spans="1:12" x14ac:dyDescent="0.3">
      <c r="A5537" s="21">
        <v>43244</v>
      </c>
      <c r="B5537" s="20" t="s">
        <v>770</v>
      </c>
      <c r="C5537" s="20" t="s">
        <v>771</v>
      </c>
      <c r="D5537" s="20" t="s">
        <v>759</v>
      </c>
      <c r="E5537" s="20">
        <v>10800</v>
      </c>
      <c r="F5537" s="20" t="s">
        <v>1135</v>
      </c>
      <c r="G5537" s="20">
        <v>30</v>
      </c>
      <c r="H5537" s="20">
        <v>360</v>
      </c>
      <c r="I5537" s="20">
        <v>701.9</v>
      </c>
      <c r="J5537" s="20">
        <v>2018</v>
      </c>
      <c r="K5537" s="20">
        <v>5</v>
      </c>
      <c r="L5537" s="20">
        <v>21</v>
      </c>
    </row>
    <row r="5538" spans="1:12" x14ac:dyDescent="0.3">
      <c r="A5538" s="21">
        <v>43244</v>
      </c>
      <c r="B5538" s="20" t="s">
        <v>757</v>
      </c>
      <c r="C5538" s="20" t="s">
        <v>758</v>
      </c>
      <c r="D5538" s="20" t="s">
        <v>759</v>
      </c>
      <c r="E5538" s="20">
        <v>15120</v>
      </c>
      <c r="F5538" s="20" t="s">
        <v>1132</v>
      </c>
      <c r="G5538" s="20">
        <v>42</v>
      </c>
      <c r="H5538" s="20">
        <v>360</v>
      </c>
      <c r="I5538" s="20">
        <v>887.45</v>
      </c>
      <c r="J5538" s="20">
        <v>2018</v>
      </c>
      <c r="K5538" s="20">
        <v>5</v>
      </c>
      <c r="L5538" s="20">
        <v>21</v>
      </c>
    </row>
    <row r="5539" spans="1:12" x14ac:dyDescent="0.3">
      <c r="A5539" s="21">
        <v>43244</v>
      </c>
      <c r="B5539" s="20" t="s">
        <v>761</v>
      </c>
      <c r="C5539" s="20" t="s">
        <v>762</v>
      </c>
      <c r="D5539" s="20" t="s">
        <v>759</v>
      </c>
      <c r="E5539" s="20">
        <v>13680</v>
      </c>
      <c r="F5539" s="20" t="s">
        <v>1133</v>
      </c>
      <c r="G5539" s="20">
        <v>38</v>
      </c>
      <c r="H5539" s="20">
        <v>360</v>
      </c>
      <c r="I5539" s="20">
        <v>872.33</v>
      </c>
      <c r="J5539" s="20">
        <v>2018</v>
      </c>
      <c r="K5539" s="20">
        <v>5</v>
      </c>
      <c r="L5539" s="20">
        <v>21</v>
      </c>
    </row>
    <row r="5540" spans="1:12" x14ac:dyDescent="0.3">
      <c r="A5540" s="21">
        <v>43244</v>
      </c>
      <c r="B5540" s="20" t="s">
        <v>764</v>
      </c>
      <c r="C5540" s="20" t="s">
        <v>765</v>
      </c>
      <c r="D5540" s="20" t="s">
        <v>759</v>
      </c>
      <c r="E5540" s="20">
        <v>12600</v>
      </c>
      <c r="F5540" s="20" t="s">
        <v>1134</v>
      </c>
      <c r="G5540" s="20">
        <v>35</v>
      </c>
      <c r="H5540" s="20">
        <v>360</v>
      </c>
      <c r="I5540" s="20">
        <v>798.98</v>
      </c>
      <c r="J5540" s="20">
        <v>2018</v>
      </c>
      <c r="K5540" s="20">
        <v>5</v>
      </c>
      <c r="L5540" s="20">
        <v>21</v>
      </c>
    </row>
    <row r="5541" spans="1:12" x14ac:dyDescent="0.3">
      <c r="A5541" s="21">
        <v>43244</v>
      </c>
      <c r="B5541" s="20" t="s">
        <v>767</v>
      </c>
      <c r="C5541" s="20" t="s">
        <v>768</v>
      </c>
      <c r="D5541" s="20" t="s">
        <v>759</v>
      </c>
      <c r="E5541" s="20">
        <v>7560</v>
      </c>
      <c r="F5541" s="20" t="s">
        <v>981</v>
      </c>
      <c r="G5541" s="20">
        <v>21</v>
      </c>
      <c r="H5541" s="20">
        <v>360</v>
      </c>
      <c r="I5541" s="20">
        <v>474.46</v>
      </c>
      <c r="J5541" s="20">
        <v>2018</v>
      </c>
      <c r="K5541" s="20">
        <v>5</v>
      </c>
      <c r="L5541" s="20">
        <v>21</v>
      </c>
    </row>
    <row r="5542" spans="1:12" x14ac:dyDescent="0.3">
      <c r="A5542" s="21">
        <v>43244</v>
      </c>
      <c r="B5542" s="20" t="s">
        <v>770</v>
      </c>
      <c r="C5542" s="20" t="s">
        <v>771</v>
      </c>
      <c r="D5542" s="20" t="s">
        <v>759</v>
      </c>
      <c r="E5542" s="20">
        <v>12240</v>
      </c>
      <c r="F5542" s="20" t="s">
        <v>1135</v>
      </c>
      <c r="G5542" s="20">
        <v>34</v>
      </c>
      <c r="H5542" s="20">
        <v>360</v>
      </c>
      <c r="I5542" s="20">
        <v>791.05</v>
      </c>
      <c r="J5542" s="20">
        <v>2018</v>
      </c>
      <c r="K5542" s="20">
        <v>5</v>
      </c>
      <c r="L5542" s="20">
        <v>21</v>
      </c>
    </row>
    <row r="5543" spans="1:12" x14ac:dyDescent="0.3">
      <c r="A5543" s="21">
        <v>43242</v>
      </c>
      <c r="B5543" s="20" t="s">
        <v>757</v>
      </c>
      <c r="C5543" s="20" t="s">
        <v>758</v>
      </c>
      <c r="D5543" s="20" t="s">
        <v>759</v>
      </c>
      <c r="E5543" s="20">
        <v>14760</v>
      </c>
      <c r="F5543" s="20" t="s">
        <v>1132</v>
      </c>
      <c r="G5543" s="20">
        <v>41</v>
      </c>
      <c r="H5543" s="20">
        <v>360</v>
      </c>
      <c r="I5543" s="20">
        <v>868.85</v>
      </c>
      <c r="J5543" s="20">
        <v>2018</v>
      </c>
      <c r="K5543" s="20">
        <v>5</v>
      </c>
      <c r="L5543" s="20">
        <v>21</v>
      </c>
    </row>
    <row r="5544" spans="1:12" x14ac:dyDescent="0.3">
      <c r="A5544" s="21">
        <v>43242</v>
      </c>
      <c r="B5544" s="20" t="s">
        <v>761</v>
      </c>
      <c r="C5544" s="20" t="s">
        <v>762</v>
      </c>
      <c r="D5544" s="20" t="s">
        <v>759</v>
      </c>
      <c r="E5544" s="20">
        <v>14400</v>
      </c>
      <c r="F5544" s="20" t="s">
        <v>1133</v>
      </c>
      <c r="G5544" s="20">
        <v>40</v>
      </c>
      <c r="H5544" s="20">
        <v>360</v>
      </c>
      <c r="I5544" s="20">
        <v>919.9</v>
      </c>
      <c r="J5544" s="20">
        <v>2018</v>
      </c>
      <c r="K5544" s="20">
        <v>5</v>
      </c>
      <c r="L5544" s="20">
        <v>21</v>
      </c>
    </row>
    <row r="5545" spans="1:12" x14ac:dyDescent="0.3">
      <c r="A5545" s="21">
        <v>43242</v>
      </c>
      <c r="B5545" s="20" t="s">
        <v>764</v>
      </c>
      <c r="C5545" s="20" t="s">
        <v>765</v>
      </c>
      <c r="D5545" s="20" t="s">
        <v>759</v>
      </c>
      <c r="E5545" s="20">
        <v>12960</v>
      </c>
      <c r="F5545" s="20" t="s">
        <v>1134</v>
      </c>
      <c r="G5545" s="20">
        <v>36</v>
      </c>
      <c r="H5545" s="20">
        <v>360</v>
      </c>
      <c r="I5545" s="20">
        <v>823.66</v>
      </c>
      <c r="J5545" s="20">
        <v>2018</v>
      </c>
      <c r="K5545" s="20">
        <v>5</v>
      </c>
      <c r="L5545" s="20">
        <v>21</v>
      </c>
    </row>
    <row r="5546" spans="1:12" x14ac:dyDescent="0.3">
      <c r="A5546" s="21">
        <v>43242</v>
      </c>
      <c r="B5546" s="20" t="s">
        <v>770</v>
      </c>
      <c r="C5546" s="20" t="s">
        <v>771</v>
      </c>
      <c r="D5546" s="20" t="s">
        <v>759</v>
      </c>
      <c r="E5546" s="20">
        <v>11880</v>
      </c>
      <c r="F5546" s="20" t="s">
        <v>1135</v>
      </c>
      <c r="G5546" s="20">
        <v>33</v>
      </c>
      <c r="H5546" s="20">
        <v>360</v>
      </c>
      <c r="I5546" s="20">
        <v>768</v>
      </c>
      <c r="J5546" s="20">
        <v>2018</v>
      </c>
      <c r="K5546" s="20">
        <v>5</v>
      </c>
      <c r="L5546" s="20">
        <v>21</v>
      </c>
    </row>
    <row r="5547" spans="1:12" x14ac:dyDescent="0.3">
      <c r="A5547" s="21">
        <v>43241</v>
      </c>
      <c r="B5547" s="20" t="s">
        <v>826</v>
      </c>
      <c r="C5547" s="20" t="s">
        <v>827</v>
      </c>
      <c r="D5547" s="20" t="s">
        <v>759</v>
      </c>
      <c r="E5547" s="20">
        <v>8280</v>
      </c>
      <c r="F5547" s="20" t="s">
        <v>977</v>
      </c>
      <c r="G5547" s="20">
        <v>23</v>
      </c>
      <c r="H5547" s="20">
        <v>360</v>
      </c>
      <c r="I5547" s="20">
        <v>582.35</v>
      </c>
      <c r="J5547" s="20">
        <v>2018</v>
      </c>
      <c r="K5547" s="20">
        <v>5</v>
      </c>
      <c r="L5547" s="20">
        <v>21</v>
      </c>
    </row>
    <row r="5548" spans="1:12" x14ac:dyDescent="0.3">
      <c r="A5548" s="21">
        <v>43241</v>
      </c>
      <c r="B5548" s="20" t="s">
        <v>757</v>
      </c>
      <c r="C5548" s="20" t="s">
        <v>758</v>
      </c>
      <c r="D5548" s="20" t="s">
        <v>759</v>
      </c>
      <c r="E5548" s="20">
        <v>13680</v>
      </c>
      <c r="F5548" s="20" t="s">
        <v>978</v>
      </c>
      <c r="G5548" s="20">
        <v>38</v>
      </c>
      <c r="H5548" s="20">
        <v>360</v>
      </c>
      <c r="I5548" s="20">
        <v>801.75</v>
      </c>
      <c r="J5548" s="20">
        <v>2018</v>
      </c>
      <c r="K5548" s="20">
        <v>5</v>
      </c>
      <c r="L5548" s="20">
        <v>21</v>
      </c>
    </row>
    <row r="5549" spans="1:12" x14ac:dyDescent="0.3">
      <c r="A5549" s="21">
        <v>43241</v>
      </c>
      <c r="B5549" s="20" t="s">
        <v>761</v>
      </c>
      <c r="C5549" s="20" t="s">
        <v>762</v>
      </c>
      <c r="D5549" s="20" t="s">
        <v>759</v>
      </c>
      <c r="E5549" s="20">
        <v>12960</v>
      </c>
      <c r="F5549" s="20" t="s">
        <v>979</v>
      </c>
      <c r="G5549" s="20">
        <v>36</v>
      </c>
      <c r="H5549" s="20">
        <v>360</v>
      </c>
      <c r="I5549" s="20">
        <v>821.1</v>
      </c>
      <c r="J5549" s="20">
        <v>2018</v>
      </c>
      <c r="K5549" s="20">
        <v>5</v>
      </c>
      <c r="L5549" s="20">
        <v>21</v>
      </c>
    </row>
    <row r="5550" spans="1:12" x14ac:dyDescent="0.3">
      <c r="A5550" s="21">
        <v>43241</v>
      </c>
      <c r="B5550" s="20" t="s">
        <v>764</v>
      </c>
      <c r="C5550" s="20" t="s">
        <v>765</v>
      </c>
      <c r="D5550" s="20" t="s">
        <v>759</v>
      </c>
      <c r="E5550" s="20">
        <v>11520</v>
      </c>
      <c r="F5550" s="20" t="s">
        <v>980</v>
      </c>
      <c r="G5550" s="20">
        <v>32</v>
      </c>
      <c r="H5550" s="20">
        <v>360</v>
      </c>
      <c r="I5550" s="20">
        <v>737.7</v>
      </c>
      <c r="J5550" s="20">
        <v>2018</v>
      </c>
      <c r="K5550" s="20">
        <v>5</v>
      </c>
      <c r="L5550" s="20">
        <v>21</v>
      </c>
    </row>
    <row r="5551" spans="1:12" x14ac:dyDescent="0.3">
      <c r="A5551" s="21">
        <v>43241</v>
      </c>
      <c r="B5551" s="20" t="s">
        <v>767</v>
      </c>
      <c r="C5551" s="20" t="s">
        <v>768</v>
      </c>
      <c r="D5551" s="20" t="s">
        <v>759</v>
      </c>
      <c r="E5551" s="20">
        <v>1800</v>
      </c>
      <c r="F5551" s="20" t="s">
        <v>981</v>
      </c>
      <c r="G5551" s="20">
        <v>5</v>
      </c>
      <c r="H5551" s="20">
        <v>360</v>
      </c>
      <c r="I5551" s="20">
        <v>114.45</v>
      </c>
      <c r="J5551" s="20">
        <v>2018</v>
      </c>
      <c r="K5551" s="20">
        <v>5</v>
      </c>
      <c r="L5551" s="20">
        <v>21</v>
      </c>
    </row>
    <row r="5552" spans="1:12" x14ac:dyDescent="0.3">
      <c r="A5552" s="21">
        <v>43241</v>
      </c>
      <c r="B5552" s="20" t="s">
        <v>770</v>
      </c>
      <c r="C5552" s="20" t="s">
        <v>771</v>
      </c>
      <c r="D5552" s="20" t="s">
        <v>759</v>
      </c>
      <c r="E5552" s="20">
        <v>9720</v>
      </c>
      <c r="F5552" s="20" t="s">
        <v>982</v>
      </c>
      <c r="G5552" s="20">
        <v>27</v>
      </c>
      <c r="H5552" s="20">
        <v>360</v>
      </c>
      <c r="I5552" s="20">
        <v>635.04999999999995</v>
      </c>
      <c r="J5552" s="20">
        <v>2018</v>
      </c>
      <c r="K5552" s="20">
        <v>5</v>
      </c>
      <c r="L5552" s="20">
        <v>21</v>
      </c>
    </row>
    <row r="5553" spans="1:12" x14ac:dyDescent="0.3">
      <c r="A5553" s="21">
        <v>43239</v>
      </c>
      <c r="B5553" s="20" t="s">
        <v>826</v>
      </c>
      <c r="C5553" s="20" t="s">
        <v>827</v>
      </c>
      <c r="D5553" s="20" t="s">
        <v>759</v>
      </c>
      <c r="E5553" s="20">
        <v>14400</v>
      </c>
      <c r="F5553" s="20" t="s">
        <v>977</v>
      </c>
      <c r="G5553" s="20">
        <v>40</v>
      </c>
      <c r="H5553" s="20">
        <v>360</v>
      </c>
      <c r="I5553" s="20">
        <v>935.86</v>
      </c>
      <c r="J5553" s="20">
        <v>2018</v>
      </c>
      <c r="K5553" s="20">
        <v>5</v>
      </c>
      <c r="L5553" s="20">
        <v>20</v>
      </c>
    </row>
    <row r="5554" spans="1:12" x14ac:dyDescent="0.3">
      <c r="A5554" s="21">
        <v>43239</v>
      </c>
      <c r="B5554" s="20" t="s">
        <v>757</v>
      </c>
      <c r="C5554" s="20" t="s">
        <v>758</v>
      </c>
      <c r="D5554" s="20" t="s">
        <v>759</v>
      </c>
      <c r="E5554" s="20">
        <v>14760</v>
      </c>
      <c r="F5554" s="20" t="s">
        <v>978</v>
      </c>
      <c r="G5554" s="20">
        <v>41</v>
      </c>
      <c r="H5554" s="20">
        <v>360</v>
      </c>
      <c r="I5554" s="20">
        <v>869.99</v>
      </c>
      <c r="J5554" s="20">
        <v>2018</v>
      </c>
      <c r="K5554" s="20">
        <v>5</v>
      </c>
      <c r="L5554" s="20">
        <v>20</v>
      </c>
    </row>
    <row r="5555" spans="1:12" x14ac:dyDescent="0.3">
      <c r="A5555" s="21">
        <v>43239</v>
      </c>
      <c r="B5555" s="20" t="s">
        <v>761</v>
      </c>
      <c r="C5555" s="20" t="s">
        <v>762</v>
      </c>
      <c r="D5555" s="20" t="s">
        <v>759</v>
      </c>
      <c r="E5555" s="20">
        <v>13320</v>
      </c>
      <c r="F5555" s="20" t="s">
        <v>979</v>
      </c>
      <c r="G5555" s="20">
        <v>37</v>
      </c>
      <c r="H5555" s="20">
        <v>360</v>
      </c>
      <c r="I5555" s="20">
        <v>852.08</v>
      </c>
      <c r="J5555" s="20">
        <v>2018</v>
      </c>
      <c r="K5555" s="20">
        <v>5</v>
      </c>
      <c r="L5555" s="20">
        <v>20</v>
      </c>
    </row>
    <row r="5556" spans="1:12" x14ac:dyDescent="0.3">
      <c r="A5556" s="21">
        <v>43239</v>
      </c>
      <c r="B5556" s="20" t="s">
        <v>764</v>
      </c>
      <c r="C5556" s="20" t="s">
        <v>765</v>
      </c>
      <c r="D5556" s="20" t="s">
        <v>759</v>
      </c>
      <c r="E5556" s="20">
        <v>12600</v>
      </c>
      <c r="F5556" s="20" t="s">
        <v>980</v>
      </c>
      <c r="G5556" s="20">
        <v>35</v>
      </c>
      <c r="H5556" s="20">
        <v>360</v>
      </c>
      <c r="I5556" s="20">
        <v>803.45</v>
      </c>
      <c r="J5556" s="20">
        <v>2018</v>
      </c>
      <c r="K5556" s="20">
        <v>5</v>
      </c>
      <c r="L5556" s="20">
        <v>20</v>
      </c>
    </row>
    <row r="5557" spans="1:12" x14ac:dyDescent="0.3">
      <c r="A5557" s="21">
        <v>43239</v>
      </c>
      <c r="B5557" s="20" t="s">
        <v>767</v>
      </c>
      <c r="C5557" s="20" t="s">
        <v>768</v>
      </c>
      <c r="D5557" s="20" t="s">
        <v>759</v>
      </c>
      <c r="E5557" s="20">
        <v>3240</v>
      </c>
      <c r="F5557" s="20" t="s">
        <v>981</v>
      </c>
      <c r="G5557" s="20">
        <v>9</v>
      </c>
      <c r="H5557" s="20">
        <v>360</v>
      </c>
      <c r="I5557" s="20">
        <v>197.3</v>
      </c>
      <c r="J5557" s="20">
        <v>2018</v>
      </c>
      <c r="K5557" s="20">
        <v>5</v>
      </c>
      <c r="L5557" s="20">
        <v>20</v>
      </c>
    </row>
    <row r="5558" spans="1:12" x14ac:dyDescent="0.3">
      <c r="A5558" s="21">
        <v>43239</v>
      </c>
      <c r="B5558" s="20" t="s">
        <v>770</v>
      </c>
      <c r="C5558" s="20" t="s">
        <v>771</v>
      </c>
      <c r="D5558" s="20" t="s">
        <v>759</v>
      </c>
      <c r="E5558" s="20">
        <v>11160</v>
      </c>
      <c r="F5558" s="20" t="s">
        <v>982</v>
      </c>
      <c r="G5558" s="20">
        <v>31</v>
      </c>
      <c r="H5558" s="20">
        <v>360</v>
      </c>
      <c r="I5558" s="20">
        <v>724.95</v>
      </c>
      <c r="J5558" s="20">
        <v>2018</v>
      </c>
      <c r="K5558" s="20">
        <v>5</v>
      </c>
      <c r="L5558" s="20">
        <v>20</v>
      </c>
    </row>
    <row r="5559" spans="1:12" x14ac:dyDescent="0.3">
      <c r="A5559" s="21">
        <v>43239</v>
      </c>
      <c r="B5559" s="20" t="s">
        <v>757</v>
      </c>
      <c r="C5559" s="20" t="s">
        <v>758</v>
      </c>
      <c r="D5559" s="20" t="s">
        <v>759</v>
      </c>
      <c r="E5559" s="20">
        <v>14760</v>
      </c>
      <c r="F5559" s="20" t="s">
        <v>978</v>
      </c>
      <c r="G5559" s="20">
        <v>41</v>
      </c>
      <c r="H5559" s="20">
        <v>360</v>
      </c>
      <c r="I5559" s="20">
        <v>867.35</v>
      </c>
      <c r="J5559" s="20">
        <v>2018</v>
      </c>
      <c r="K5559" s="20">
        <v>5</v>
      </c>
      <c r="L5559" s="20">
        <v>20</v>
      </c>
    </row>
    <row r="5560" spans="1:12" x14ac:dyDescent="0.3">
      <c r="A5560" s="21">
        <v>43239</v>
      </c>
      <c r="B5560" s="20" t="s">
        <v>761</v>
      </c>
      <c r="C5560" s="20" t="s">
        <v>762</v>
      </c>
      <c r="D5560" s="20" t="s">
        <v>759</v>
      </c>
      <c r="E5560" s="20">
        <v>13680</v>
      </c>
      <c r="F5560" s="20" t="s">
        <v>979</v>
      </c>
      <c r="G5560" s="20">
        <v>38</v>
      </c>
      <c r="H5560" s="20">
        <v>360</v>
      </c>
      <c r="I5560" s="20">
        <v>866.11</v>
      </c>
      <c r="J5560" s="20">
        <v>2018</v>
      </c>
      <c r="K5560" s="20">
        <v>5</v>
      </c>
      <c r="L5560" s="20">
        <v>20</v>
      </c>
    </row>
    <row r="5561" spans="1:12" x14ac:dyDescent="0.3">
      <c r="A5561" s="21">
        <v>43239</v>
      </c>
      <c r="B5561" s="20" t="s">
        <v>764</v>
      </c>
      <c r="C5561" s="20" t="s">
        <v>765</v>
      </c>
      <c r="D5561" s="20" t="s">
        <v>759</v>
      </c>
      <c r="E5561" s="20">
        <v>13320</v>
      </c>
      <c r="F5561" s="20" t="s">
        <v>980</v>
      </c>
      <c r="G5561" s="20">
        <v>37</v>
      </c>
      <c r="H5561" s="20">
        <v>360</v>
      </c>
      <c r="I5561" s="20">
        <v>844.3</v>
      </c>
      <c r="J5561" s="20">
        <v>2018</v>
      </c>
      <c r="K5561" s="20">
        <v>5</v>
      </c>
      <c r="L5561" s="20">
        <v>20</v>
      </c>
    </row>
    <row r="5562" spans="1:12" x14ac:dyDescent="0.3">
      <c r="A5562" s="21">
        <v>43239</v>
      </c>
      <c r="B5562" s="20" t="s">
        <v>767</v>
      </c>
      <c r="C5562" s="20" t="s">
        <v>768</v>
      </c>
      <c r="D5562" s="20" t="s">
        <v>759</v>
      </c>
      <c r="E5562" s="20">
        <v>2520</v>
      </c>
      <c r="F5562" s="20" t="s">
        <v>981</v>
      </c>
      <c r="G5562" s="20">
        <v>7</v>
      </c>
      <c r="H5562" s="20">
        <v>360</v>
      </c>
      <c r="I5562" s="20">
        <v>149.85</v>
      </c>
      <c r="J5562" s="20">
        <v>2018</v>
      </c>
      <c r="K5562" s="20">
        <v>5</v>
      </c>
      <c r="L5562" s="20">
        <v>20</v>
      </c>
    </row>
    <row r="5563" spans="1:12" x14ac:dyDescent="0.3">
      <c r="A5563" s="21">
        <v>43239</v>
      </c>
      <c r="B5563" s="20" t="s">
        <v>770</v>
      </c>
      <c r="C5563" s="20" t="s">
        <v>771</v>
      </c>
      <c r="D5563" s="20" t="s">
        <v>759</v>
      </c>
      <c r="E5563" s="20">
        <v>10440</v>
      </c>
      <c r="F5563" s="20" t="s">
        <v>982</v>
      </c>
      <c r="G5563" s="20">
        <v>29</v>
      </c>
      <c r="H5563" s="20">
        <v>360</v>
      </c>
      <c r="I5563" s="20">
        <v>676.5</v>
      </c>
      <c r="J5563" s="20">
        <v>2018</v>
      </c>
      <c r="K5563" s="20">
        <v>5</v>
      </c>
      <c r="L5563" s="20">
        <v>20</v>
      </c>
    </row>
    <row r="5564" spans="1:12" x14ac:dyDescent="0.3">
      <c r="A5564" s="21">
        <v>43239</v>
      </c>
      <c r="B5564" s="20" t="s">
        <v>757</v>
      </c>
      <c r="C5564" s="20" t="s">
        <v>758</v>
      </c>
      <c r="D5564" s="20" t="s">
        <v>759</v>
      </c>
      <c r="E5564" s="20">
        <v>15120</v>
      </c>
      <c r="F5564" s="20" t="s">
        <v>978</v>
      </c>
      <c r="G5564" s="20">
        <v>42</v>
      </c>
      <c r="H5564" s="20">
        <v>360</v>
      </c>
      <c r="I5564" s="20">
        <v>886.85</v>
      </c>
      <c r="J5564" s="20">
        <v>2018</v>
      </c>
      <c r="K5564" s="20">
        <v>5</v>
      </c>
      <c r="L5564" s="20">
        <v>20</v>
      </c>
    </row>
    <row r="5565" spans="1:12" x14ac:dyDescent="0.3">
      <c r="A5565" s="21">
        <v>43239</v>
      </c>
      <c r="B5565" s="20" t="s">
        <v>761</v>
      </c>
      <c r="C5565" s="20" t="s">
        <v>762</v>
      </c>
      <c r="D5565" s="20" t="s">
        <v>759</v>
      </c>
      <c r="E5565" s="20">
        <v>13320</v>
      </c>
      <c r="F5565" s="20" t="s">
        <v>979</v>
      </c>
      <c r="G5565" s="20">
        <v>37</v>
      </c>
      <c r="H5565" s="20">
        <v>360</v>
      </c>
      <c r="I5565" s="20">
        <v>871.95</v>
      </c>
      <c r="J5565" s="20">
        <v>2018</v>
      </c>
      <c r="K5565" s="20">
        <v>5</v>
      </c>
      <c r="L5565" s="20">
        <v>20</v>
      </c>
    </row>
    <row r="5566" spans="1:12" x14ac:dyDescent="0.3">
      <c r="A5566" s="21">
        <v>43239</v>
      </c>
      <c r="B5566" s="20" t="s">
        <v>764</v>
      </c>
      <c r="C5566" s="20" t="s">
        <v>765</v>
      </c>
      <c r="D5566" s="20" t="s">
        <v>759</v>
      </c>
      <c r="E5566" s="20">
        <v>11880</v>
      </c>
      <c r="F5566" s="20" t="s">
        <v>980</v>
      </c>
      <c r="G5566" s="20">
        <v>33</v>
      </c>
      <c r="H5566" s="20">
        <v>360</v>
      </c>
      <c r="I5566" s="20">
        <v>751.75</v>
      </c>
      <c r="J5566" s="20">
        <v>2018</v>
      </c>
      <c r="K5566" s="20">
        <v>5</v>
      </c>
      <c r="L5566" s="20">
        <v>20</v>
      </c>
    </row>
    <row r="5567" spans="1:12" x14ac:dyDescent="0.3">
      <c r="A5567" s="21">
        <v>43239</v>
      </c>
      <c r="B5567" s="20" t="s">
        <v>770</v>
      </c>
      <c r="C5567" s="20" t="s">
        <v>771</v>
      </c>
      <c r="D5567" s="20" t="s">
        <v>759</v>
      </c>
      <c r="E5567" s="20">
        <v>11160</v>
      </c>
      <c r="F5567" s="20" t="s">
        <v>982</v>
      </c>
      <c r="G5567" s="20">
        <v>31</v>
      </c>
      <c r="H5567" s="20">
        <v>360</v>
      </c>
      <c r="I5567" s="20">
        <v>710.45</v>
      </c>
      <c r="J5567" s="20">
        <v>2018</v>
      </c>
      <c r="K5567" s="20">
        <v>5</v>
      </c>
      <c r="L5567" s="20">
        <v>20</v>
      </c>
    </row>
    <row r="5568" spans="1:12" x14ac:dyDescent="0.3">
      <c r="A5568" s="21">
        <v>43236</v>
      </c>
      <c r="B5568" s="20" t="s">
        <v>826</v>
      </c>
      <c r="C5568" s="20" t="s">
        <v>827</v>
      </c>
      <c r="D5568" s="20" t="s">
        <v>759</v>
      </c>
      <c r="E5568" s="20">
        <v>1800</v>
      </c>
      <c r="F5568" s="20" t="s">
        <v>977</v>
      </c>
      <c r="G5568" s="20">
        <v>5</v>
      </c>
      <c r="H5568" s="20">
        <v>360</v>
      </c>
      <c r="I5568" s="20">
        <v>100.39</v>
      </c>
      <c r="J5568" s="20">
        <v>2018</v>
      </c>
      <c r="K5568" s="20">
        <v>5</v>
      </c>
      <c r="L5568" s="20">
        <v>20</v>
      </c>
    </row>
    <row r="5569" spans="1:12" x14ac:dyDescent="0.3">
      <c r="A5569" s="21">
        <v>43236</v>
      </c>
      <c r="B5569" s="20" t="s">
        <v>757</v>
      </c>
      <c r="C5569" s="20" t="s">
        <v>758</v>
      </c>
      <c r="D5569" s="20" t="s">
        <v>759</v>
      </c>
      <c r="E5569" s="20">
        <v>14760</v>
      </c>
      <c r="F5569" s="20" t="s">
        <v>978</v>
      </c>
      <c r="G5569" s="20">
        <v>41</v>
      </c>
      <c r="H5569" s="20">
        <v>360</v>
      </c>
      <c r="I5569" s="20">
        <v>865.6</v>
      </c>
      <c r="J5569" s="20">
        <v>2018</v>
      </c>
      <c r="K5569" s="20">
        <v>5</v>
      </c>
      <c r="L5569" s="20">
        <v>20</v>
      </c>
    </row>
    <row r="5570" spans="1:12" x14ac:dyDescent="0.3">
      <c r="A5570" s="21">
        <v>43236</v>
      </c>
      <c r="B5570" s="20" t="s">
        <v>761</v>
      </c>
      <c r="C5570" s="20" t="s">
        <v>762</v>
      </c>
      <c r="D5570" s="20" t="s">
        <v>759</v>
      </c>
      <c r="E5570" s="20">
        <v>14040</v>
      </c>
      <c r="F5570" s="20" t="s">
        <v>979</v>
      </c>
      <c r="G5570" s="20">
        <v>39</v>
      </c>
      <c r="H5570" s="20">
        <v>360</v>
      </c>
      <c r="I5570" s="20">
        <v>891.3</v>
      </c>
      <c r="J5570" s="20">
        <v>2018</v>
      </c>
      <c r="K5570" s="20">
        <v>5</v>
      </c>
      <c r="L5570" s="20">
        <v>20</v>
      </c>
    </row>
    <row r="5571" spans="1:12" x14ac:dyDescent="0.3">
      <c r="A5571" s="21">
        <v>43236</v>
      </c>
      <c r="B5571" s="20" t="s">
        <v>764</v>
      </c>
      <c r="C5571" s="20" t="s">
        <v>765</v>
      </c>
      <c r="D5571" s="20" t="s">
        <v>759</v>
      </c>
      <c r="E5571" s="20">
        <v>12960</v>
      </c>
      <c r="F5571" s="20" t="s">
        <v>980</v>
      </c>
      <c r="G5571" s="20">
        <v>36</v>
      </c>
      <c r="H5571" s="20">
        <v>360</v>
      </c>
      <c r="I5571" s="20">
        <v>822</v>
      </c>
      <c r="J5571" s="20">
        <v>2018</v>
      </c>
      <c r="K5571" s="20">
        <v>5</v>
      </c>
      <c r="L5571" s="20">
        <v>20</v>
      </c>
    </row>
    <row r="5572" spans="1:12" x14ac:dyDescent="0.3">
      <c r="A5572" s="21">
        <v>43236</v>
      </c>
      <c r="B5572" s="20" t="s">
        <v>767</v>
      </c>
      <c r="C5572" s="20" t="s">
        <v>768</v>
      </c>
      <c r="D5572" s="20" t="s">
        <v>759</v>
      </c>
      <c r="E5572" s="20">
        <v>3600</v>
      </c>
      <c r="F5572" s="20" t="s">
        <v>981</v>
      </c>
      <c r="G5572" s="20">
        <v>10</v>
      </c>
      <c r="H5572" s="20">
        <v>360</v>
      </c>
      <c r="I5572" s="20">
        <v>201.3</v>
      </c>
      <c r="J5572" s="20">
        <v>2018</v>
      </c>
      <c r="K5572" s="20">
        <v>5</v>
      </c>
      <c r="L5572" s="20">
        <v>20</v>
      </c>
    </row>
    <row r="5573" spans="1:12" x14ac:dyDescent="0.3">
      <c r="A5573" s="21">
        <v>43236</v>
      </c>
      <c r="B5573" s="20" t="s">
        <v>770</v>
      </c>
      <c r="C5573" s="20" t="s">
        <v>771</v>
      </c>
      <c r="D5573" s="20" t="s">
        <v>759</v>
      </c>
      <c r="E5573" s="20">
        <v>10800</v>
      </c>
      <c r="F5573" s="20" t="s">
        <v>982</v>
      </c>
      <c r="G5573" s="20">
        <v>30</v>
      </c>
      <c r="H5573" s="20">
        <v>360</v>
      </c>
      <c r="I5573" s="20">
        <v>693.55</v>
      </c>
      <c r="J5573" s="20">
        <v>2018</v>
      </c>
      <c r="K5573" s="20">
        <v>5</v>
      </c>
      <c r="L5573" s="20">
        <v>20</v>
      </c>
    </row>
    <row r="5574" spans="1:12" x14ac:dyDescent="0.3">
      <c r="A5574" s="21">
        <v>43236</v>
      </c>
      <c r="B5574" s="20" t="s">
        <v>757</v>
      </c>
      <c r="C5574" s="20" t="s">
        <v>758</v>
      </c>
      <c r="D5574" s="20" t="s">
        <v>759</v>
      </c>
      <c r="E5574" s="20">
        <v>14400</v>
      </c>
      <c r="F5574" s="20" t="s">
        <v>978</v>
      </c>
      <c r="G5574" s="20">
        <v>40</v>
      </c>
      <c r="H5574" s="20">
        <v>360</v>
      </c>
      <c r="I5574" s="20">
        <v>846.65</v>
      </c>
      <c r="J5574" s="20">
        <v>2018</v>
      </c>
      <c r="K5574" s="20">
        <v>5</v>
      </c>
      <c r="L5574" s="20">
        <v>20</v>
      </c>
    </row>
    <row r="5575" spans="1:12" x14ac:dyDescent="0.3">
      <c r="A5575" s="21">
        <v>43236</v>
      </c>
      <c r="B5575" s="20" t="s">
        <v>761</v>
      </c>
      <c r="C5575" s="20" t="s">
        <v>762</v>
      </c>
      <c r="D5575" s="20" t="s">
        <v>759</v>
      </c>
      <c r="E5575" s="20">
        <v>13680</v>
      </c>
      <c r="F5575" s="20" t="s">
        <v>979</v>
      </c>
      <c r="G5575" s="20">
        <v>38</v>
      </c>
      <c r="H5575" s="20">
        <v>360</v>
      </c>
      <c r="I5575" s="20">
        <v>871.18</v>
      </c>
      <c r="J5575" s="20">
        <v>2018</v>
      </c>
      <c r="K5575" s="20">
        <v>5</v>
      </c>
      <c r="L5575" s="20">
        <v>20</v>
      </c>
    </row>
    <row r="5576" spans="1:12" x14ac:dyDescent="0.3">
      <c r="A5576" s="21">
        <v>43236</v>
      </c>
      <c r="B5576" s="20" t="s">
        <v>764</v>
      </c>
      <c r="C5576" s="20" t="s">
        <v>765</v>
      </c>
      <c r="D5576" s="20" t="s">
        <v>759</v>
      </c>
      <c r="E5576" s="20">
        <v>13320</v>
      </c>
      <c r="F5576" s="20" t="s">
        <v>980</v>
      </c>
      <c r="G5576" s="20">
        <v>37</v>
      </c>
      <c r="H5576" s="20">
        <v>360</v>
      </c>
      <c r="I5576" s="20">
        <v>842.2</v>
      </c>
      <c r="J5576" s="20">
        <v>2018</v>
      </c>
      <c r="K5576" s="20">
        <v>5</v>
      </c>
      <c r="L5576" s="20">
        <v>20</v>
      </c>
    </row>
    <row r="5577" spans="1:12" x14ac:dyDescent="0.3">
      <c r="A5577" s="21">
        <v>43236</v>
      </c>
      <c r="B5577" s="20" t="s">
        <v>770</v>
      </c>
      <c r="C5577" s="20" t="s">
        <v>771</v>
      </c>
      <c r="D5577" s="20" t="s">
        <v>759</v>
      </c>
      <c r="E5577" s="20">
        <v>11520</v>
      </c>
      <c r="F5577" s="20" t="s">
        <v>982</v>
      </c>
      <c r="G5577" s="20">
        <v>32</v>
      </c>
      <c r="H5577" s="20">
        <v>360</v>
      </c>
      <c r="I5577" s="20">
        <v>741.6</v>
      </c>
      <c r="J5577" s="20">
        <v>2018</v>
      </c>
      <c r="K5577" s="20">
        <v>5</v>
      </c>
      <c r="L5577" s="20">
        <v>20</v>
      </c>
    </row>
    <row r="5578" spans="1:12" x14ac:dyDescent="0.3">
      <c r="A5578" s="21">
        <v>43236</v>
      </c>
      <c r="B5578" s="20" t="s">
        <v>770</v>
      </c>
      <c r="C5578" s="20" t="s">
        <v>771</v>
      </c>
      <c r="D5578" s="20" t="s">
        <v>759</v>
      </c>
      <c r="E5578" s="20">
        <v>360</v>
      </c>
      <c r="F5578" s="20" t="s">
        <v>982</v>
      </c>
      <c r="G5578" s="20">
        <v>0</v>
      </c>
      <c r="H5578" s="20">
        <v>0</v>
      </c>
      <c r="I5578" s="20">
        <v>842.2</v>
      </c>
      <c r="J5578" s="20">
        <v>2018</v>
      </c>
      <c r="K5578" s="20">
        <v>5</v>
      </c>
      <c r="L5578" s="20">
        <v>20</v>
      </c>
    </row>
    <row r="5579" spans="1:12" x14ac:dyDescent="0.3">
      <c r="A5579" s="21">
        <v>43235</v>
      </c>
      <c r="B5579" s="20" t="s">
        <v>757</v>
      </c>
      <c r="C5579" s="20" t="s">
        <v>758</v>
      </c>
      <c r="D5579" s="20" t="s">
        <v>759</v>
      </c>
      <c r="E5579" s="20">
        <v>14040</v>
      </c>
      <c r="F5579" s="20" t="s">
        <v>978</v>
      </c>
      <c r="G5579" s="20">
        <v>39</v>
      </c>
      <c r="H5579" s="20">
        <v>360</v>
      </c>
      <c r="I5579" s="20">
        <v>826.35</v>
      </c>
      <c r="J5579" s="20">
        <v>2018</v>
      </c>
      <c r="K5579" s="20">
        <v>5</v>
      </c>
      <c r="L5579" s="20">
        <v>20</v>
      </c>
    </row>
    <row r="5580" spans="1:12" x14ac:dyDescent="0.3">
      <c r="A5580" s="21">
        <v>43235</v>
      </c>
      <c r="B5580" s="20" t="s">
        <v>761</v>
      </c>
      <c r="C5580" s="20" t="s">
        <v>762</v>
      </c>
      <c r="D5580" s="20" t="s">
        <v>759</v>
      </c>
      <c r="E5580" s="20">
        <v>13680</v>
      </c>
      <c r="F5580" s="20" t="s">
        <v>979</v>
      </c>
      <c r="G5580" s="20">
        <v>38</v>
      </c>
      <c r="H5580" s="20">
        <v>360</v>
      </c>
      <c r="I5580" s="20">
        <v>873.9</v>
      </c>
      <c r="J5580" s="20">
        <v>2018</v>
      </c>
      <c r="K5580" s="20">
        <v>5</v>
      </c>
      <c r="L5580" s="20">
        <v>20</v>
      </c>
    </row>
    <row r="5581" spans="1:12" x14ac:dyDescent="0.3">
      <c r="A5581" s="21">
        <v>43235</v>
      </c>
      <c r="B5581" s="20" t="s">
        <v>764</v>
      </c>
      <c r="C5581" s="20" t="s">
        <v>765</v>
      </c>
      <c r="D5581" s="20" t="s">
        <v>759</v>
      </c>
      <c r="E5581" s="20">
        <v>12240</v>
      </c>
      <c r="F5581" s="20" t="s">
        <v>980</v>
      </c>
      <c r="G5581" s="20">
        <v>34</v>
      </c>
      <c r="H5581" s="20">
        <v>360</v>
      </c>
      <c r="I5581" s="20">
        <v>808.5</v>
      </c>
      <c r="J5581" s="20">
        <v>2018</v>
      </c>
      <c r="K5581" s="20">
        <v>5</v>
      </c>
      <c r="L5581" s="20">
        <v>20</v>
      </c>
    </row>
    <row r="5582" spans="1:12" x14ac:dyDescent="0.3">
      <c r="A5582" s="21">
        <v>43235</v>
      </c>
      <c r="B5582" s="20" t="s">
        <v>770</v>
      </c>
      <c r="C5582" s="20" t="s">
        <v>771</v>
      </c>
      <c r="D5582" s="20" t="s">
        <v>759</v>
      </c>
      <c r="E5582" s="20">
        <v>11160</v>
      </c>
      <c r="F5582" s="20" t="s">
        <v>982</v>
      </c>
      <c r="G5582" s="20">
        <v>31</v>
      </c>
      <c r="H5582" s="20">
        <v>360</v>
      </c>
      <c r="I5582" s="20">
        <v>718.55</v>
      </c>
      <c r="J5582" s="20">
        <v>2018</v>
      </c>
      <c r="K5582" s="20">
        <v>5</v>
      </c>
      <c r="L5582" s="20">
        <v>20</v>
      </c>
    </row>
    <row r="5583" spans="1:12" x14ac:dyDescent="0.3">
      <c r="A5583" s="21">
        <v>43234</v>
      </c>
      <c r="B5583" s="20" t="s">
        <v>826</v>
      </c>
      <c r="C5583" s="20" t="s">
        <v>827</v>
      </c>
      <c r="D5583" s="20" t="s">
        <v>759</v>
      </c>
      <c r="E5583" s="20">
        <v>21600</v>
      </c>
      <c r="F5583" s="20" t="s">
        <v>984</v>
      </c>
      <c r="G5583" s="20">
        <v>60</v>
      </c>
      <c r="H5583" s="20">
        <v>360</v>
      </c>
      <c r="I5583" s="20">
        <v>1393.85</v>
      </c>
      <c r="J5583" s="20">
        <v>2018</v>
      </c>
      <c r="K5583" s="20">
        <v>5</v>
      </c>
      <c r="L5583" s="20">
        <v>20</v>
      </c>
    </row>
    <row r="5584" spans="1:12" x14ac:dyDescent="0.3">
      <c r="A5584" s="21">
        <v>43234</v>
      </c>
      <c r="B5584" s="20" t="s">
        <v>757</v>
      </c>
      <c r="C5584" s="20" t="s">
        <v>758</v>
      </c>
      <c r="D5584" s="20" t="s">
        <v>759</v>
      </c>
      <c r="E5584" s="20">
        <v>14760</v>
      </c>
      <c r="F5584" s="20" t="s">
        <v>985</v>
      </c>
      <c r="G5584" s="20">
        <v>41</v>
      </c>
      <c r="H5584" s="20">
        <v>360</v>
      </c>
      <c r="I5584" s="20">
        <v>873.1</v>
      </c>
      <c r="J5584" s="20">
        <v>2018</v>
      </c>
      <c r="K5584" s="20">
        <v>5</v>
      </c>
      <c r="L5584" s="20">
        <v>20</v>
      </c>
    </row>
    <row r="5585" spans="1:12" x14ac:dyDescent="0.3">
      <c r="A5585" s="21">
        <v>43234</v>
      </c>
      <c r="B5585" s="20" t="s">
        <v>761</v>
      </c>
      <c r="C5585" s="20" t="s">
        <v>762</v>
      </c>
      <c r="D5585" s="20" t="s">
        <v>759</v>
      </c>
      <c r="E5585" s="20">
        <v>13320</v>
      </c>
      <c r="F5585" s="20" t="s">
        <v>986</v>
      </c>
      <c r="G5585" s="20">
        <v>37</v>
      </c>
      <c r="H5585" s="20">
        <v>360</v>
      </c>
      <c r="I5585" s="20">
        <v>851.7</v>
      </c>
      <c r="J5585" s="20">
        <v>2018</v>
      </c>
      <c r="K5585" s="20">
        <v>5</v>
      </c>
      <c r="L5585" s="20">
        <v>20</v>
      </c>
    </row>
    <row r="5586" spans="1:12" x14ac:dyDescent="0.3">
      <c r="A5586" s="21">
        <v>43234</v>
      </c>
      <c r="B5586" s="20" t="s">
        <v>764</v>
      </c>
      <c r="C5586" s="20" t="s">
        <v>765</v>
      </c>
      <c r="D5586" s="20" t="s">
        <v>759</v>
      </c>
      <c r="E5586" s="20">
        <v>12600</v>
      </c>
      <c r="F5586" s="20" t="s">
        <v>987</v>
      </c>
      <c r="G5586" s="20">
        <v>35</v>
      </c>
      <c r="H5586" s="20">
        <v>360</v>
      </c>
      <c r="I5586" s="20">
        <v>803.66</v>
      </c>
      <c r="J5586" s="20">
        <v>2018</v>
      </c>
      <c r="K5586" s="20">
        <v>5</v>
      </c>
      <c r="L5586" s="20">
        <v>20</v>
      </c>
    </row>
    <row r="5587" spans="1:12" x14ac:dyDescent="0.3">
      <c r="A5587" s="21">
        <v>43234</v>
      </c>
      <c r="B5587" s="20" t="s">
        <v>770</v>
      </c>
      <c r="C5587" s="20" t="s">
        <v>771</v>
      </c>
      <c r="D5587" s="20" t="s">
        <v>759</v>
      </c>
      <c r="E5587" s="20">
        <v>10440</v>
      </c>
      <c r="F5587" s="20" t="s">
        <v>989</v>
      </c>
      <c r="G5587" s="20">
        <v>29</v>
      </c>
      <c r="H5587" s="20">
        <v>360</v>
      </c>
      <c r="I5587" s="20">
        <v>672.75</v>
      </c>
      <c r="J5587" s="20">
        <v>2018</v>
      </c>
      <c r="K5587" s="20">
        <v>5</v>
      </c>
      <c r="L5587" s="20">
        <v>20</v>
      </c>
    </row>
    <row r="5588" spans="1:12" x14ac:dyDescent="0.3">
      <c r="A5588" s="21">
        <v>43234</v>
      </c>
      <c r="B5588" s="20" t="s">
        <v>757</v>
      </c>
      <c r="C5588" s="20" t="s">
        <v>758</v>
      </c>
      <c r="D5588" s="20" t="s">
        <v>759</v>
      </c>
      <c r="E5588" s="20">
        <v>14400</v>
      </c>
      <c r="F5588" s="20" t="s">
        <v>985</v>
      </c>
      <c r="G5588" s="20">
        <v>40</v>
      </c>
      <c r="H5588" s="20">
        <v>360</v>
      </c>
      <c r="I5588" s="20">
        <v>852.25</v>
      </c>
      <c r="J5588" s="20">
        <v>2018</v>
      </c>
      <c r="K5588" s="20">
        <v>5</v>
      </c>
      <c r="L5588" s="20">
        <v>20</v>
      </c>
    </row>
    <row r="5589" spans="1:12" x14ac:dyDescent="0.3">
      <c r="A5589" s="21">
        <v>43234</v>
      </c>
      <c r="B5589" s="20" t="s">
        <v>761</v>
      </c>
      <c r="C5589" s="20" t="s">
        <v>762</v>
      </c>
      <c r="D5589" s="20" t="s">
        <v>759</v>
      </c>
      <c r="E5589" s="20">
        <v>13680</v>
      </c>
      <c r="F5589" s="20" t="s">
        <v>986</v>
      </c>
      <c r="G5589" s="20">
        <v>38</v>
      </c>
      <c r="H5589" s="20">
        <v>360</v>
      </c>
      <c r="I5589" s="20">
        <v>898.55</v>
      </c>
      <c r="J5589" s="20">
        <v>2018</v>
      </c>
      <c r="K5589" s="20">
        <v>5</v>
      </c>
      <c r="L5589" s="20">
        <v>20</v>
      </c>
    </row>
    <row r="5590" spans="1:12" x14ac:dyDescent="0.3">
      <c r="A5590" s="21">
        <v>43234</v>
      </c>
      <c r="B5590" s="20" t="s">
        <v>764</v>
      </c>
      <c r="C5590" s="20" t="s">
        <v>765</v>
      </c>
      <c r="D5590" s="20" t="s">
        <v>759</v>
      </c>
      <c r="E5590" s="20">
        <v>12600</v>
      </c>
      <c r="F5590" s="20" t="s">
        <v>987</v>
      </c>
      <c r="G5590" s="20">
        <v>35</v>
      </c>
      <c r="H5590" s="20">
        <v>360</v>
      </c>
      <c r="I5590" s="20">
        <v>807.5</v>
      </c>
      <c r="J5590" s="20">
        <v>2018</v>
      </c>
      <c r="K5590" s="20">
        <v>5</v>
      </c>
      <c r="L5590" s="20">
        <v>20</v>
      </c>
    </row>
    <row r="5591" spans="1:12" x14ac:dyDescent="0.3">
      <c r="A5591" s="21">
        <v>43234</v>
      </c>
      <c r="B5591" s="20" t="s">
        <v>770</v>
      </c>
      <c r="C5591" s="20" t="s">
        <v>771</v>
      </c>
      <c r="D5591" s="20" t="s">
        <v>759</v>
      </c>
      <c r="E5591" s="20">
        <v>10440</v>
      </c>
      <c r="F5591" s="20" t="s">
        <v>989</v>
      </c>
      <c r="G5591" s="20">
        <v>29</v>
      </c>
      <c r="H5591" s="20">
        <v>360</v>
      </c>
      <c r="I5591" s="20">
        <v>676.58</v>
      </c>
      <c r="J5591" s="20">
        <v>2018</v>
      </c>
      <c r="K5591" s="20">
        <v>5</v>
      </c>
      <c r="L5591" s="20">
        <v>20</v>
      </c>
    </row>
    <row r="5592" spans="1:12" x14ac:dyDescent="0.3">
      <c r="A5592" s="21">
        <v>43232</v>
      </c>
      <c r="B5592" s="20" t="s">
        <v>757</v>
      </c>
      <c r="C5592" s="20" t="s">
        <v>758</v>
      </c>
      <c r="D5592" s="20" t="s">
        <v>759</v>
      </c>
      <c r="E5592" s="20">
        <v>14760</v>
      </c>
      <c r="F5592" s="20" t="s">
        <v>985</v>
      </c>
      <c r="G5592" s="20">
        <v>41</v>
      </c>
      <c r="H5592" s="20">
        <v>360</v>
      </c>
      <c r="I5592" s="20">
        <v>865.2</v>
      </c>
      <c r="J5592" s="20">
        <v>2018</v>
      </c>
      <c r="K5592" s="20">
        <v>5</v>
      </c>
      <c r="L5592" s="20">
        <v>19</v>
      </c>
    </row>
    <row r="5593" spans="1:12" x14ac:dyDescent="0.3">
      <c r="A5593" s="21">
        <v>43232</v>
      </c>
      <c r="B5593" s="20" t="s">
        <v>761</v>
      </c>
      <c r="C5593" s="20" t="s">
        <v>762</v>
      </c>
      <c r="D5593" s="20" t="s">
        <v>759</v>
      </c>
      <c r="E5593" s="20">
        <v>12600</v>
      </c>
      <c r="F5593" s="20" t="s">
        <v>986</v>
      </c>
      <c r="G5593" s="20">
        <v>35</v>
      </c>
      <c r="H5593" s="20">
        <v>360</v>
      </c>
      <c r="I5593" s="20">
        <v>808.35</v>
      </c>
      <c r="J5593" s="20">
        <v>2018</v>
      </c>
      <c r="K5593" s="20">
        <v>5</v>
      </c>
      <c r="L5593" s="20">
        <v>19</v>
      </c>
    </row>
    <row r="5594" spans="1:12" x14ac:dyDescent="0.3">
      <c r="A5594" s="21">
        <v>43232</v>
      </c>
      <c r="B5594" s="20" t="s">
        <v>764</v>
      </c>
      <c r="C5594" s="20" t="s">
        <v>765</v>
      </c>
      <c r="D5594" s="20" t="s">
        <v>759</v>
      </c>
      <c r="E5594" s="20">
        <v>11520</v>
      </c>
      <c r="F5594" s="20" t="s">
        <v>987</v>
      </c>
      <c r="G5594" s="20">
        <v>32</v>
      </c>
      <c r="H5594" s="20">
        <v>360</v>
      </c>
      <c r="I5594" s="20">
        <v>738.1</v>
      </c>
      <c r="J5594" s="20">
        <v>2018</v>
      </c>
      <c r="K5594" s="20">
        <v>5</v>
      </c>
      <c r="L5594" s="20">
        <v>19</v>
      </c>
    </row>
    <row r="5595" spans="1:12" x14ac:dyDescent="0.3">
      <c r="A5595" s="21">
        <v>43232</v>
      </c>
      <c r="B5595" s="20" t="s">
        <v>770</v>
      </c>
      <c r="C5595" s="20" t="s">
        <v>771</v>
      </c>
      <c r="D5595" s="20" t="s">
        <v>759</v>
      </c>
      <c r="E5595" s="20">
        <v>10440</v>
      </c>
      <c r="F5595" s="20" t="s">
        <v>989</v>
      </c>
      <c r="G5595" s="20">
        <v>29</v>
      </c>
      <c r="H5595" s="20">
        <v>360</v>
      </c>
      <c r="I5595" s="20">
        <v>672.5</v>
      </c>
      <c r="J5595" s="20">
        <v>2018</v>
      </c>
      <c r="K5595" s="20">
        <v>5</v>
      </c>
      <c r="L5595" s="20">
        <v>19</v>
      </c>
    </row>
    <row r="5596" spans="1:12" x14ac:dyDescent="0.3">
      <c r="A5596" s="21">
        <v>43232</v>
      </c>
      <c r="B5596" s="20" t="s">
        <v>757</v>
      </c>
      <c r="C5596" s="20" t="s">
        <v>758</v>
      </c>
      <c r="D5596" s="20" t="s">
        <v>759</v>
      </c>
      <c r="E5596" s="20">
        <v>14760</v>
      </c>
      <c r="F5596" s="20" t="s">
        <v>985</v>
      </c>
      <c r="G5596" s="20">
        <v>41</v>
      </c>
      <c r="H5596" s="20">
        <v>360</v>
      </c>
      <c r="I5596" s="20">
        <v>866.44</v>
      </c>
      <c r="J5596" s="20">
        <v>2018</v>
      </c>
      <c r="K5596" s="20">
        <v>5</v>
      </c>
      <c r="L5596" s="20">
        <v>19</v>
      </c>
    </row>
    <row r="5597" spans="1:12" x14ac:dyDescent="0.3">
      <c r="A5597" s="21">
        <v>43232</v>
      </c>
      <c r="B5597" s="20" t="s">
        <v>761</v>
      </c>
      <c r="C5597" s="20" t="s">
        <v>762</v>
      </c>
      <c r="D5597" s="20" t="s">
        <v>759</v>
      </c>
      <c r="E5597" s="20">
        <v>14400</v>
      </c>
      <c r="F5597" s="20" t="s">
        <v>986</v>
      </c>
      <c r="G5597" s="20">
        <v>40</v>
      </c>
      <c r="H5597" s="20">
        <v>360</v>
      </c>
      <c r="I5597" s="20">
        <v>917.55</v>
      </c>
      <c r="J5597" s="20">
        <v>2018</v>
      </c>
      <c r="K5597" s="20">
        <v>5</v>
      </c>
      <c r="L5597" s="20">
        <v>19</v>
      </c>
    </row>
    <row r="5598" spans="1:12" x14ac:dyDescent="0.3">
      <c r="A5598" s="21">
        <v>43232</v>
      </c>
      <c r="B5598" s="20" t="s">
        <v>764</v>
      </c>
      <c r="C5598" s="20" t="s">
        <v>765</v>
      </c>
      <c r="D5598" s="20" t="s">
        <v>759</v>
      </c>
      <c r="E5598" s="20">
        <v>11880</v>
      </c>
      <c r="F5598" s="20" t="s">
        <v>987</v>
      </c>
      <c r="G5598" s="20">
        <v>33</v>
      </c>
      <c r="H5598" s="20">
        <v>360</v>
      </c>
      <c r="I5598" s="20">
        <v>759.25</v>
      </c>
      <c r="J5598" s="20">
        <v>2018</v>
      </c>
      <c r="K5598" s="20">
        <v>5</v>
      </c>
      <c r="L5598" s="20">
        <v>19</v>
      </c>
    </row>
    <row r="5599" spans="1:12" x14ac:dyDescent="0.3">
      <c r="A5599" s="21">
        <v>43232</v>
      </c>
      <c r="B5599" s="20" t="s">
        <v>770</v>
      </c>
      <c r="C5599" s="20" t="s">
        <v>771</v>
      </c>
      <c r="D5599" s="20" t="s">
        <v>759</v>
      </c>
      <c r="E5599" s="20">
        <v>10440</v>
      </c>
      <c r="F5599" s="20" t="s">
        <v>989</v>
      </c>
      <c r="G5599" s="20">
        <v>29</v>
      </c>
      <c r="H5599" s="20">
        <v>360</v>
      </c>
      <c r="I5599" s="20">
        <v>669.55</v>
      </c>
      <c r="J5599" s="20">
        <v>2018</v>
      </c>
      <c r="K5599" s="20">
        <v>5</v>
      </c>
      <c r="L5599" s="20">
        <v>19</v>
      </c>
    </row>
    <row r="5600" spans="1:12" x14ac:dyDescent="0.3">
      <c r="A5600" s="21">
        <v>43231</v>
      </c>
      <c r="B5600" s="20" t="s">
        <v>757</v>
      </c>
      <c r="C5600" s="20" t="s">
        <v>758</v>
      </c>
      <c r="D5600" s="20" t="s">
        <v>759</v>
      </c>
      <c r="E5600" s="20">
        <v>14040</v>
      </c>
      <c r="F5600" s="20" t="s">
        <v>985</v>
      </c>
      <c r="G5600" s="20">
        <v>39</v>
      </c>
      <c r="H5600" s="20">
        <v>360</v>
      </c>
      <c r="I5600" s="20">
        <v>819.45</v>
      </c>
      <c r="J5600" s="20">
        <v>2018</v>
      </c>
      <c r="K5600" s="20">
        <v>5</v>
      </c>
      <c r="L5600" s="20">
        <v>19</v>
      </c>
    </row>
    <row r="5601" spans="1:12" x14ac:dyDescent="0.3">
      <c r="A5601" s="21">
        <v>43231</v>
      </c>
      <c r="B5601" s="20" t="s">
        <v>761</v>
      </c>
      <c r="C5601" s="20" t="s">
        <v>762</v>
      </c>
      <c r="D5601" s="20" t="s">
        <v>759</v>
      </c>
      <c r="E5601" s="20">
        <v>13320</v>
      </c>
      <c r="F5601" s="20" t="s">
        <v>986</v>
      </c>
      <c r="G5601" s="20">
        <v>37</v>
      </c>
      <c r="H5601" s="20">
        <v>360</v>
      </c>
      <c r="I5601" s="20">
        <v>853.39</v>
      </c>
      <c r="J5601" s="20">
        <v>2018</v>
      </c>
      <c r="K5601" s="20">
        <v>5</v>
      </c>
      <c r="L5601" s="20">
        <v>19</v>
      </c>
    </row>
    <row r="5602" spans="1:12" x14ac:dyDescent="0.3">
      <c r="A5602" s="21">
        <v>43231</v>
      </c>
      <c r="B5602" s="20" t="s">
        <v>764</v>
      </c>
      <c r="C5602" s="20" t="s">
        <v>765</v>
      </c>
      <c r="D5602" s="20" t="s">
        <v>759</v>
      </c>
      <c r="E5602" s="20">
        <v>12960</v>
      </c>
      <c r="F5602" s="20" t="s">
        <v>987</v>
      </c>
      <c r="G5602" s="20">
        <v>36</v>
      </c>
      <c r="H5602" s="20">
        <v>360</v>
      </c>
      <c r="I5602" s="20">
        <v>827.95</v>
      </c>
      <c r="J5602" s="20">
        <v>2018</v>
      </c>
      <c r="K5602" s="20">
        <v>5</v>
      </c>
      <c r="L5602" s="20">
        <v>19</v>
      </c>
    </row>
    <row r="5603" spans="1:12" x14ac:dyDescent="0.3">
      <c r="A5603" s="21">
        <v>43231</v>
      </c>
      <c r="B5603" s="20" t="s">
        <v>770</v>
      </c>
      <c r="C5603" s="20" t="s">
        <v>771</v>
      </c>
      <c r="D5603" s="20" t="s">
        <v>759</v>
      </c>
      <c r="E5603" s="20">
        <v>11520</v>
      </c>
      <c r="F5603" s="20" t="s">
        <v>989</v>
      </c>
      <c r="G5603" s="20">
        <v>32</v>
      </c>
      <c r="H5603" s="20">
        <v>360</v>
      </c>
      <c r="I5603" s="20">
        <v>733.3</v>
      </c>
      <c r="J5603" s="20">
        <v>2018</v>
      </c>
      <c r="K5603" s="20">
        <v>5</v>
      </c>
      <c r="L5603" s="20">
        <v>19</v>
      </c>
    </row>
    <row r="5604" spans="1:12" x14ac:dyDescent="0.3">
      <c r="A5604" s="21">
        <v>43229</v>
      </c>
      <c r="B5604" s="20" t="s">
        <v>757</v>
      </c>
      <c r="C5604" s="20" t="s">
        <v>758</v>
      </c>
      <c r="D5604" s="20" t="s">
        <v>759</v>
      </c>
      <c r="E5604" s="20">
        <v>15120</v>
      </c>
      <c r="F5604" s="20" t="s">
        <v>985</v>
      </c>
      <c r="G5604" s="20">
        <v>42</v>
      </c>
      <c r="H5604" s="20">
        <v>360</v>
      </c>
      <c r="I5604" s="20">
        <v>881.6</v>
      </c>
      <c r="J5604" s="20">
        <v>2018</v>
      </c>
      <c r="K5604" s="20">
        <v>5</v>
      </c>
      <c r="L5604" s="20">
        <v>19</v>
      </c>
    </row>
    <row r="5605" spans="1:12" x14ac:dyDescent="0.3">
      <c r="A5605" s="21">
        <v>43229</v>
      </c>
      <c r="B5605" s="20" t="s">
        <v>761</v>
      </c>
      <c r="C5605" s="20" t="s">
        <v>762</v>
      </c>
      <c r="D5605" s="20" t="s">
        <v>759</v>
      </c>
      <c r="E5605" s="20">
        <v>14040</v>
      </c>
      <c r="F5605" s="20" t="s">
        <v>986</v>
      </c>
      <c r="G5605" s="20">
        <v>39</v>
      </c>
      <c r="H5605" s="20">
        <v>360</v>
      </c>
      <c r="I5605" s="20">
        <v>890.85</v>
      </c>
      <c r="J5605" s="20">
        <v>2018</v>
      </c>
      <c r="K5605" s="20">
        <v>5</v>
      </c>
      <c r="L5605" s="20">
        <v>19</v>
      </c>
    </row>
    <row r="5606" spans="1:12" x14ac:dyDescent="0.3">
      <c r="A5606" s="21">
        <v>43229</v>
      </c>
      <c r="B5606" s="20" t="s">
        <v>764</v>
      </c>
      <c r="C5606" s="20" t="s">
        <v>765</v>
      </c>
      <c r="D5606" s="20" t="s">
        <v>759</v>
      </c>
      <c r="E5606" s="20">
        <v>13320</v>
      </c>
      <c r="F5606" s="20" t="s">
        <v>987</v>
      </c>
      <c r="G5606" s="20">
        <v>37</v>
      </c>
      <c r="H5606" s="20">
        <v>360</v>
      </c>
      <c r="I5606" s="20">
        <v>847.65</v>
      </c>
      <c r="J5606" s="20">
        <v>2018</v>
      </c>
      <c r="K5606" s="20">
        <v>5</v>
      </c>
      <c r="L5606" s="20">
        <v>19</v>
      </c>
    </row>
    <row r="5607" spans="1:12" x14ac:dyDescent="0.3">
      <c r="A5607" s="21">
        <v>43229</v>
      </c>
      <c r="B5607" s="20" t="s">
        <v>770</v>
      </c>
      <c r="C5607" s="20" t="s">
        <v>771</v>
      </c>
      <c r="D5607" s="20" t="s">
        <v>759</v>
      </c>
      <c r="E5607" s="20">
        <v>12600</v>
      </c>
      <c r="F5607" s="20" t="s">
        <v>989</v>
      </c>
      <c r="G5607" s="20">
        <v>35</v>
      </c>
      <c r="H5607" s="20">
        <v>360</v>
      </c>
      <c r="I5607" s="20">
        <v>797.15</v>
      </c>
      <c r="J5607" s="20">
        <v>2018</v>
      </c>
      <c r="K5607" s="20">
        <v>5</v>
      </c>
      <c r="L5607" s="20">
        <v>19</v>
      </c>
    </row>
    <row r="5608" spans="1:12" x14ac:dyDescent="0.3">
      <c r="A5608" s="21">
        <v>43229</v>
      </c>
      <c r="B5608" s="20" t="s">
        <v>757</v>
      </c>
      <c r="C5608" s="20" t="s">
        <v>758</v>
      </c>
      <c r="D5608" s="20" t="s">
        <v>759</v>
      </c>
      <c r="E5608" s="20">
        <v>15120</v>
      </c>
      <c r="F5608" s="20" t="s">
        <v>985</v>
      </c>
      <c r="G5608" s="20">
        <v>42</v>
      </c>
      <c r="H5608" s="20">
        <v>360</v>
      </c>
      <c r="I5608" s="20">
        <v>871.9</v>
      </c>
      <c r="J5608" s="20">
        <v>2018</v>
      </c>
      <c r="K5608" s="20">
        <v>5</v>
      </c>
      <c r="L5608" s="20">
        <v>19</v>
      </c>
    </row>
    <row r="5609" spans="1:12" x14ac:dyDescent="0.3">
      <c r="A5609" s="21">
        <v>43229</v>
      </c>
      <c r="B5609" s="20" t="s">
        <v>761</v>
      </c>
      <c r="C5609" s="20" t="s">
        <v>762</v>
      </c>
      <c r="D5609" s="20" t="s">
        <v>759</v>
      </c>
      <c r="E5609" s="20">
        <v>14400</v>
      </c>
      <c r="F5609" s="20" t="s">
        <v>986</v>
      </c>
      <c r="G5609" s="20">
        <v>40</v>
      </c>
      <c r="H5609" s="20">
        <v>360</v>
      </c>
      <c r="I5609" s="20">
        <v>908.35</v>
      </c>
      <c r="J5609" s="20">
        <v>2018</v>
      </c>
      <c r="K5609" s="20">
        <v>5</v>
      </c>
      <c r="L5609" s="20">
        <v>19</v>
      </c>
    </row>
    <row r="5610" spans="1:12" x14ac:dyDescent="0.3">
      <c r="A5610" s="21">
        <v>43229</v>
      </c>
      <c r="B5610" s="20" t="s">
        <v>764</v>
      </c>
      <c r="C5610" s="20" t="s">
        <v>765</v>
      </c>
      <c r="D5610" s="20" t="s">
        <v>759</v>
      </c>
      <c r="E5610" s="20">
        <v>12960</v>
      </c>
      <c r="F5610" s="20" t="s">
        <v>987</v>
      </c>
      <c r="G5610" s="20">
        <v>36</v>
      </c>
      <c r="H5610" s="20">
        <v>360</v>
      </c>
      <c r="I5610" s="20">
        <v>819.15</v>
      </c>
      <c r="J5610" s="20">
        <v>2018</v>
      </c>
      <c r="K5610" s="20">
        <v>5</v>
      </c>
      <c r="L5610" s="20">
        <v>19</v>
      </c>
    </row>
    <row r="5611" spans="1:12" x14ac:dyDescent="0.3">
      <c r="A5611" s="21">
        <v>43229</v>
      </c>
      <c r="B5611" s="20" t="s">
        <v>770</v>
      </c>
      <c r="C5611" s="20" t="s">
        <v>771</v>
      </c>
      <c r="D5611" s="20" t="s">
        <v>759</v>
      </c>
      <c r="E5611" s="20">
        <v>9360</v>
      </c>
      <c r="F5611" s="20" t="s">
        <v>989</v>
      </c>
      <c r="G5611" s="20">
        <v>26</v>
      </c>
      <c r="H5611" s="20">
        <v>360</v>
      </c>
      <c r="I5611" s="20">
        <v>587.4</v>
      </c>
      <c r="J5611" s="20">
        <v>2018</v>
      </c>
      <c r="K5611" s="20">
        <v>5</v>
      </c>
      <c r="L5611" s="20">
        <v>19</v>
      </c>
    </row>
    <row r="5612" spans="1:12" x14ac:dyDescent="0.3">
      <c r="A5612" s="21">
        <v>43227</v>
      </c>
      <c r="B5612" s="20" t="s">
        <v>826</v>
      </c>
      <c r="C5612" s="20" t="s">
        <v>827</v>
      </c>
      <c r="D5612" s="20" t="s">
        <v>759</v>
      </c>
      <c r="E5612" s="20">
        <v>15840</v>
      </c>
      <c r="F5612" s="20" t="s">
        <v>991</v>
      </c>
      <c r="G5612" s="20">
        <v>44</v>
      </c>
      <c r="H5612" s="20">
        <v>360</v>
      </c>
      <c r="I5612" s="20">
        <v>1023.05</v>
      </c>
      <c r="J5612" s="20">
        <v>2018</v>
      </c>
      <c r="K5612" s="20">
        <v>5</v>
      </c>
      <c r="L5612" s="20">
        <v>19</v>
      </c>
    </row>
    <row r="5613" spans="1:12" x14ac:dyDescent="0.3">
      <c r="A5613" s="21">
        <v>43227</v>
      </c>
      <c r="B5613" s="20" t="s">
        <v>757</v>
      </c>
      <c r="C5613" s="20" t="s">
        <v>758</v>
      </c>
      <c r="D5613" s="20" t="s">
        <v>759</v>
      </c>
      <c r="E5613" s="20">
        <v>13320</v>
      </c>
      <c r="F5613" s="20" t="s">
        <v>992</v>
      </c>
      <c r="G5613" s="20">
        <v>37</v>
      </c>
      <c r="H5613" s="20">
        <v>360</v>
      </c>
      <c r="I5613" s="20">
        <v>765.95</v>
      </c>
      <c r="J5613" s="20">
        <v>2018</v>
      </c>
      <c r="K5613" s="20">
        <v>5</v>
      </c>
      <c r="L5613" s="20">
        <v>19</v>
      </c>
    </row>
    <row r="5614" spans="1:12" x14ac:dyDescent="0.3">
      <c r="A5614" s="21">
        <v>43227</v>
      </c>
      <c r="B5614" s="20" t="s">
        <v>761</v>
      </c>
      <c r="C5614" s="20" t="s">
        <v>762</v>
      </c>
      <c r="D5614" s="20" t="s">
        <v>759</v>
      </c>
      <c r="E5614" s="20">
        <v>11520</v>
      </c>
      <c r="F5614" s="20" t="s">
        <v>993</v>
      </c>
      <c r="G5614" s="20">
        <v>32</v>
      </c>
      <c r="H5614" s="20">
        <v>360</v>
      </c>
      <c r="I5614" s="20">
        <v>733.2</v>
      </c>
      <c r="J5614" s="20">
        <v>2018</v>
      </c>
      <c r="K5614" s="20">
        <v>5</v>
      </c>
      <c r="L5614" s="20">
        <v>19</v>
      </c>
    </row>
    <row r="5615" spans="1:12" x14ac:dyDescent="0.3">
      <c r="A5615" s="21">
        <v>43227</v>
      </c>
      <c r="B5615" s="20" t="s">
        <v>764</v>
      </c>
      <c r="C5615" s="20" t="s">
        <v>765</v>
      </c>
      <c r="D5615" s="20" t="s">
        <v>759</v>
      </c>
      <c r="E5615" s="20">
        <v>11520</v>
      </c>
      <c r="F5615" s="20" t="s">
        <v>994</v>
      </c>
      <c r="G5615" s="20">
        <v>32</v>
      </c>
      <c r="H5615" s="20">
        <v>360</v>
      </c>
      <c r="I5615" s="20">
        <v>730.85</v>
      </c>
      <c r="J5615" s="20">
        <v>2018</v>
      </c>
      <c r="K5615" s="20">
        <v>5</v>
      </c>
      <c r="L5615" s="20">
        <v>19</v>
      </c>
    </row>
    <row r="5616" spans="1:12" x14ac:dyDescent="0.3">
      <c r="A5616" s="21">
        <v>43227</v>
      </c>
      <c r="B5616" s="20" t="s">
        <v>770</v>
      </c>
      <c r="C5616" s="20" t="s">
        <v>771</v>
      </c>
      <c r="D5616" s="20" t="s">
        <v>759</v>
      </c>
      <c r="E5616" s="20">
        <v>9000</v>
      </c>
      <c r="F5616" s="20" t="s">
        <v>996</v>
      </c>
      <c r="G5616" s="20">
        <v>25</v>
      </c>
      <c r="H5616" s="20">
        <v>360</v>
      </c>
      <c r="I5616" s="20">
        <v>567.85</v>
      </c>
      <c r="J5616" s="20">
        <v>2018</v>
      </c>
      <c r="K5616" s="20">
        <v>5</v>
      </c>
      <c r="L5616" s="20">
        <v>19</v>
      </c>
    </row>
    <row r="5617" spans="1:12" x14ac:dyDescent="0.3">
      <c r="A5617" s="21">
        <v>43225</v>
      </c>
      <c r="B5617" s="20" t="s">
        <v>757</v>
      </c>
      <c r="C5617" s="20" t="s">
        <v>758</v>
      </c>
      <c r="D5617" s="20" t="s">
        <v>759</v>
      </c>
      <c r="E5617" s="20">
        <v>15120</v>
      </c>
      <c r="F5617" s="20" t="s">
        <v>992</v>
      </c>
      <c r="G5617" s="20">
        <v>42</v>
      </c>
      <c r="H5617" s="20">
        <v>360</v>
      </c>
      <c r="I5617" s="20">
        <v>879.3</v>
      </c>
      <c r="J5617" s="20">
        <v>2018</v>
      </c>
      <c r="K5617" s="20">
        <v>5</v>
      </c>
      <c r="L5617" s="20">
        <v>18</v>
      </c>
    </row>
    <row r="5618" spans="1:12" x14ac:dyDescent="0.3">
      <c r="A5618" s="21">
        <v>43225</v>
      </c>
      <c r="B5618" s="20" t="s">
        <v>761</v>
      </c>
      <c r="C5618" s="20" t="s">
        <v>762</v>
      </c>
      <c r="D5618" s="20" t="s">
        <v>759</v>
      </c>
      <c r="E5618" s="20">
        <v>13320</v>
      </c>
      <c r="F5618" s="20" t="s">
        <v>993</v>
      </c>
      <c r="G5618" s="20">
        <v>37</v>
      </c>
      <c r="H5618" s="20">
        <v>360</v>
      </c>
      <c r="I5618" s="20">
        <v>852.22</v>
      </c>
      <c r="J5618" s="20">
        <v>2018</v>
      </c>
      <c r="K5618" s="20">
        <v>5</v>
      </c>
      <c r="L5618" s="20">
        <v>18</v>
      </c>
    </row>
    <row r="5619" spans="1:12" x14ac:dyDescent="0.3">
      <c r="A5619" s="21">
        <v>43225</v>
      </c>
      <c r="B5619" s="20" t="s">
        <v>764</v>
      </c>
      <c r="C5619" s="20" t="s">
        <v>765</v>
      </c>
      <c r="D5619" s="20" t="s">
        <v>759</v>
      </c>
      <c r="E5619" s="20">
        <v>13320</v>
      </c>
      <c r="F5619" s="20" t="s">
        <v>994</v>
      </c>
      <c r="G5619" s="20">
        <v>37</v>
      </c>
      <c r="H5619" s="20">
        <v>360</v>
      </c>
      <c r="I5619" s="20">
        <v>849.6</v>
      </c>
      <c r="J5619" s="20">
        <v>2018</v>
      </c>
      <c r="K5619" s="20">
        <v>5</v>
      </c>
      <c r="L5619" s="20">
        <v>18</v>
      </c>
    </row>
    <row r="5620" spans="1:12" x14ac:dyDescent="0.3">
      <c r="A5620" s="21">
        <v>43225</v>
      </c>
      <c r="B5620" s="20" t="s">
        <v>770</v>
      </c>
      <c r="C5620" s="20" t="s">
        <v>771</v>
      </c>
      <c r="D5620" s="20" t="s">
        <v>759</v>
      </c>
      <c r="E5620" s="20">
        <v>11880</v>
      </c>
      <c r="F5620" s="20" t="s">
        <v>996</v>
      </c>
      <c r="G5620" s="20">
        <v>33</v>
      </c>
      <c r="H5620" s="20">
        <v>360</v>
      </c>
      <c r="I5620" s="20">
        <v>742.5</v>
      </c>
      <c r="J5620" s="20">
        <v>2018</v>
      </c>
      <c r="K5620" s="20">
        <v>5</v>
      </c>
      <c r="L5620" s="20">
        <v>18</v>
      </c>
    </row>
    <row r="5621" spans="1:12" x14ac:dyDescent="0.3">
      <c r="A5621" s="21">
        <v>43225</v>
      </c>
      <c r="B5621" s="20" t="s">
        <v>757</v>
      </c>
      <c r="C5621" s="20" t="s">
        <v>758</v>
      </c>
      <c r="D5621" s="20" t="s">
        <v>759</v>
      </c>
      <c r="E5621" s="20">
        <v>14760</v>
      </c>
      <c r="F5621" s="20" t="s">
        <v>992</v>
      </c>
      <c r="G5621" s="20">
        <v>41</v>
      </c>
      <c r="H5621" s="20">
        <v>360</v>
      </c>
      <c r="I5621" s="20">
        <v>858.8</v>
      </c>
      <c r="J5621" s="20">
        <v>2018</v>
      </c>
      <c r="K5621" s="20">
        <v>5</v>
      </c>
      <c r="L5621" s="20">
        <v>18</v>
      </c>
    </row>
    <row r="5622" spans="1:12" x14ac:dyDescent="0.3">
      <c r="A5622" s="21">
        <v>43225</v>
      </c>
      <c r="B5622" s="20" t="s">
        <v>761</v>
      </c>
      <c r="C5622" s="20" t="s">
        <v>762</v>
      </c>
      <c r="D5622" s="20" t="s">
        <v>759</v>
      </c>
      <c r="E5622" s="20">
        <v>13320</v>
      </c>
      <c r="F5622" s="20" t="s">
        <v>993</v>
      </c>
      <c r="G5622" s="20">
        <v>37</v>
      </c>
      <c r="H5622" s="20">
        <v>360</v>
      </c>
      <c r="I5622" s="20">
        <v>854.68</v>
      </c>
      <c r="J5622" s="20">
        <v>2018</v>
      </c>
      <c r="K5622" s="20">
        <v>5</v>
      </c>
      <c r="L5622" s="20">
        <v>18</v>
      </c>
    </row>
    <row r="5623" spans="1:12" x14ac:dyDescent="0.3">
      <c r="A5623" s="21">
        <v>43225</v>
      </c>
      <c r="B5623" s="20" t="s">
        <v>764</v>
      </c>
      <c r="C5623" s="20" t="s">
        <v>765</v>
      </c>
      <c r="D5623" s="20" t="s">
        <v>759</v>
      </c>
      <c r="E5623" s="20">
        <v>12960</v>
      </c>
      <c r="F5623" s="20" t="s">
        <v>994</v>
      </c>
      <c r="G5623" s="20">
        <v>36</v>
      </c>
      <c r="H5623" s="20">
        <v>360</v>
      </c>
      <c r="I5623" s="20">
        <v>819.15</v>
      </c>
      <c r="J5623" s="20">
        <v>2018</v>
      </c>
      <c r="K5623" s="20">
        <v>5</v>
      </c>
      <c r="L5623" s="20">
        <v>18</v>
      </c>
    </row>
    <row r="5624" spans="1:12" x14ac:dyDescent="0.3">
      <c r="A5624" s="21">
        <v>43225</v>
      </c>
      <c r="B5624" s="20" t="s">
        <v>770</v>
      </c>
      <c r="C5624" s="20" t="s">
        <v>771</v>
      </c>
      <c r="D5624" s="20" t="s">
        <v>759</v>
      </c>
      <c r="E5624" s="20">
        <v>10800</v>
      </c>
      <c r="F5624" s="20" t="s">
        <v>996</v>
      </c>
      <c r="G5624" s="20">
        <v>30</v>
      </c>
      <c r="H5624" s="20">
        <v>360</v>
      </c>
      <c r="I5624" s="20">
        <v>675.4</v>
      </c>
      <c r="J5624" s="20">
        <v>2018</v>
      </c>
      <c r="K5624" s="20">
        <v>5</v>
      </c>
      <c r="L5624" s="20">
        <v>18</v>
      </c>
    </row>
    <row r="5625" spans="1:12" x14ac:dyDescent="0.3">
      <c r="A5625" s="21">
        <v>43225</v>
      </c>
      <c r="B5625" s="20" t="s">
        <v>770</v>
      </c>
      <c r="C5625" s="20" t="s">
        <v>771</v>
      </c>
      <c r="D5625" s="20" t="s">
        <v>759</v>
      </c>
      <c r="E5625" s="20">
        <v>360</v>
      </c>
      <c r="F5625" s="20" t="s">
        <v>996</v>
      </c>
      <c r="G5625" s="20">
        <v>0</v>
      </c>
      <c r="H5625" s="20">
        <v>0</v>
      </c>
      <c r="I5625" s="20">
        <v>858.8</v>
      </c>
      <c r="J5625" s="20">
        <v>2018</v>
      </c>
      <c r="K5625" s="20">
        <v>5</v>
      </c>
      <c r="L5625" s="20">
        <v>18</v>
      </c>
    </row>
    <row r="5626" spans="1:12" x14ac:dyDescent="0.3">
      <c r="A5626" s="21">
        <v>43223</v>
      </c>
      <c r="B5626" s="20" t="s">
        <v>826</v>
      </c>
      <c r="C5626" s="20" t="s">
        <v>827</v>
      </c>
      <c r="D5626" s="20" t="s">
        <v>759</v>
      </c>
      <c r="E5626" s="20">
        <v>5040</v>
      </c>
      <c r="F5626" s="20" t="s">
        <v>991</v>
      </c>
      <c r="G5626" s="20">
        <v>14</v>
      </c>
      <c r="H5626" s="20">
        <v>360</v>
      </c>
      <c r="I5626" s="20">
        <v>317.95</v>
      </c>
      <c r="J5626" s="20">
        <v>2018</v>
      </c>
      <c r="K5626" s="20">
        <v>5</v>
      </c>
      <c r="L5626" s="20">
        <v>18</v>
      </c>
    </row>
    <row r="5627" spans="1:12" x14ac:dyDescent="0.3">
      <c r="A5627" s="21">
        <v>43223</v>
      </c>
      <c r="B5627" s="20" t="s">
        <v>757</v>
      </c>
      <c r="C5627" s="20" t="s">
        <v>758</v>
      </c>
      <c r="D5627" s="20" t="s">
        <v>759</v>
      </c>
      <c r="E5627" s="20">
        <v>14400</v>
      </c>
      <c r="F5627" s="20" t="s">
        <v>992</v>
      </c>
      <c r="G5627" s="20">
        <v>40</v>
      </c>
      <c r="H5627" s="20">
        <v>360</v>
      </c>
      <c r="I5627" s="20">
        <v>841.3</v>
      </c>
      <c r="J5627" s="20">
        <v>2018</v>
      </c>
      <c r="K5627" s="20">
        <v>5</v>
      </c>
      <c r="L5627" s="20">
        <v>18</v>
      </c>
    </row>
    <row r="5628" spans="1:12" x14ac:dyDescent="0.3">
      <c r="A5628" s="21">
        <v>43223</v>
      </c>
      <c r="B5628" s="20" t="s">
        <v>761</v>
      </c>
      <c r="C5628" s="20" t="s">
        <v>762</v>
      </c>
      <c r="D5628" s="20" t="s">
        <v>759</v>
      </c>
      <c r="E5628" s="20">
        <v>14400</v>
      </c>
      <c r="F5628" s="20" t="s">
        <v>993</v>
      </c>
      <c r="G5628" s="20">
        <v>40</v>
      </c>
      <c r="H5628" s="20">
        <v>360</v>
      </c>
      <c r="I5628" s="20">
        <v>923.65</v>
      </c>
      <c r="J5628" s="20">
        <v>2018</v>
      </c>
      <c r="K5628" s="20">
        <v>5</v>
      </c>
      <c r="L5628" s="20">
        <v>18</v>
      </c>
    </row>
    <row r="5629" spans="1:12" x14ac:dyDescent="0.3">
      <c r="A5629" s="21">
        <v>43223</v>
      </c>
      <c r="B5629" s="20" t="s">
        <v>764</v>
      </c>
      <c r="C5629" s="20" t="s">
        <v>765</v>
      </c>
      <c r="D5629" s="20" t="s">
        <v>759</v>
      </c>
      <c r="E5629" s="20">
        <v>12600</v>
      </c>
      <c r="F5629" s="20" t="s">
        <v>994</v>
      </c>
      <c r="G5629" s="20">
        <v>35</v>
      </c>
      <c r="H5629" s="20">
        <v>360</v>
      </c>
      <c r="I5629" s="20">
        <v>799.35</v>
      </c>
      <c r="J5629" s="20">
        <v>2018</v>
      </c>
      <c r="K5629" s="20">
        <v>5</v>
      </c>
      <c r="L5629" s="20">
        <v>18</v>
      </c>
    </row>
    <row r="5630" spans="1:12" x14ac:dyDescent="0.3">
      <c r="A5630" s="21">
        <v>43223</v>
      </c>
      <c r="B5630" s="20" t="s">
        <v>767</v>
      </c>
      <c r="C5630" s="20" t="s">
        <v>768</v>
      </c>
      <c r="D5630" s="20" t="s">
        <v>759</v>
      </c>
      <c r="E5630" s="20">
        <v>1800</v>
      </c>
      <c r="F5630" s="20" t="s">
        <v>995</v>
      </c>
      <c r="G5630" s="20">
        <v>5</v>
      </c>
      <c r="H5630" s="20">
        <v>360</v>
      </c>
      <c r="I5630" s="20">
        <v>105</v>
      </c>
      <c r="J5630" s="20">
        <v>2018</v>
      </c>
      <c r="K5630" s="20">
        <v>5</v>
      </c>
      <c r="L5630" s="20">
        <v>18</v>
      </c>
    </row>
    <row r="5631" spans="1:12" x14ac:dyDescent="0.3">
      <c r="A5631" s="21">
        <v>43223</v>
      </c>
      <c r="B5631" s="20" t="s">
        <v>770</v>
      </c>
      <c r="C5631" s="20" t="s">
        <v>771</v>
      </c>
      <c r="D5631" s="20" t="s">
        <v>759</v>
      </c>
      <c r="E5631" s="20">
        <v>10440</v>
      </c>
      <c r="F5631" s="20" t="s">
        <v>996</v>
      </c>
      <c r="G5631" s="20">
        <v>29</v>
      </c>
      <c r="H5631" s="20">
        <v>360</v>
      </c>
      <c r="I5631" s="20">
        <v>656.05</v>
      </c>
      <c r="J5631" s="20">
        <v>2018</v>
      </c>
      <c r="K5631" s="20">
        <v>5</v>
      </c>
      <c r="L5631" s="20">
        <v>18</v>
      </c>
    </row>
    <row r="5632" spans="1:12" x14ac:dyDescent="0.3">
      <c r="A5632" s="21">
        <v>43222</v>
      </c>
      <c r="B5632" s="20" t="s">
        <v>757</v>
      </c>
      <c r="C5632" s="20" t="s">
        <v>758</v>
      </c>
      <c r="D5632" s="20" t="s">
        <v>759</v>
      </c>
      <c r="E5632" s="20">
        <v>14760</v>
      </c>
      <c r="F5632" s="20" t="s">
        <v>992</v>
      </c>
      <c r="G5632" s="20">
        <v>41</v>
      </c>
      <c r="H5632" s="20">
        <v>360</v>
      </c>
      <c r="I5632" s="20">
        <v>860.95</v>
      </c>
      <c r="J5632" s="20">
        <v>2018</v>
      </c>
      <c r="K5632" s="20">
        <v>5</v>
      </c>
      <c r="L5632" s="20">
        <v>18</v>
      </c>
    </row>
    <row r="5633" spans="1:12" x14ac:dyDescent="0.3">
      <c r="A5633" s="21">
        <v>43222</v>
      </c>
      <c r="B5633" s="20" t="s">
        <v>761</v>
      </c>
      <c r="C5633" s="20" t="s">
        <v>762</v>
      </c>
      <c r="D5633" s="20" t="s">
        <v>759</v>
      </c>
      <c r="E5633" s="20">
        <v>12600</v>
      </c>
      <c r="F5633" s="20" t="s">
        <v>993</v>
      </c>
      <c r="G5633" s="20">
        <v>35</v>
      </c>
      <c r="H5633" s="20">
        <v>360</v>
      </c>
      <c r="I5633" s="20">
        <v>811.05</v>
      </c>
      <c r="J5633" s="20">
        <v>2018</v>
      </c>
      <c r="K5633" s="20">
        <v>5</v>
      </c>
      <c r="L5633" s="20">
        <v>18</v>
      </c>
    </row>
    <row r="5634" spans="1:12" x14ac:dyDescent="0.3">
      <c r="A5634" s="21">
        <v>43222</v>
      </c>
      <c r="B5634" s="20" t="s">
        <v>764</v>
      </c>
      <c r="C5634" s="20" t="s">
        <v>765</v>
      </c>
      <c r="D5634" s="20" t="s">
        <v>759</v>
      </c>
      <c r="E5634" s="20">
        <v>11160</v>
      </c>
      <c r="F5634" s="20" t="s">
        <v>994</v>
      </c>
      <c r="G5634" s="20">
        <v>31</v>
      </c>
      <c r="H5634" s="20">
        <v>360</v>
      </c>
      <c r="I5634" s="20">
        <v>700.4</v>
      </c>
      <c r="J5634" s="20">
        <v>2018</v>
      </c>
      <c r="K5634" s="20">
        <v>5</v>
      </c>
      <c r="L5634" s="20">
        <v>18</v>
      </c>
    </row>
    <row r="5635" spans="1:12" x14ac:dyDescent="0.3">
      <c r="A5635" s="21">
        <v>43222</v>
      </c>
      <c r="B5635" s="20" t="s">
        <v>770</v>
      </c>
      <c r="C5635" s="20" t="s">
        <v>771</v>
      </c>
      <c r="D5635" s="20" t="s">
        <v>759</v>
      </c>
      <c r="E5635" s="20">
        <v>9720</v>
      </c>
      <c r="F5635" s="20" t="s">
        <v>996</v>
      </c>
      <c r="G5635" s="20">
        <v>27</v>
      </c>
      <c r="H5635" s="20">
        <v>360</v>
      </c>
      <c r="I5635" s="20">
        <v>614.65</v>
      </c>
      <c r="J5635" s="20">
        <v>2018</v>
      </c>
      <c r="K5635" s="20">
        <v>5</v>
      </c>
      <c r="L5635" s="20">
        <v>18</v>
      </c>
    </row>
    <row r="5636" spans="1:12" x14ac:dyDescent="0.3">
      <c r="A5636" s="21">
        <v>43222</v>
      </c>
      <c r="B5636" s="20" t="s">
        <v>757</v>
      </c>
      <c r="C5636" s="20" t="s">
        <v>758</v>
      </c>
      <c r="D5636" s="20" t="s">
        <v>759</v>
      </c>
      <c r="E5636" s="20">
        <v>14760</v>
      </c>
      <c r="F5636" s="20" t="s">
        <v>992</v>
      </c>
      <c r="G5636" s="20">
        <v>41</v>
      </c>
      <c r="H5636" s="20">
        <v>360</v>
      </c>
      <c r="I5636" s="20">
        <v>856.95</v>
      </c>
      <c r="J5636" s="20">
        <v>2018</v>
      </c>
      <c r="K5636" s="20">
        <v>5</v>
      </c>
      <c r="L5636" s="20">
        <v>18</v>
      </c>
    </row>
    <row r="5637" spans="1:12" x14ac:dyDescent="0.3">
      <c r="A5637" s="21">
        <v>43222</v>
      </c>
      <c r="B5637" s="20" t="s">
        <v>761</v>
      </c>
      <c r="C5637" s="20" t="s">
        <v>762</v>
      </c>
      <c r="D5637" s="20" t="s">
        <v>759</v>
      </c>
      <c r="E5637" s="20">
        <v>14400</v>
      </c>
      <c r="F5637" s="20" t="s">
        <v>993</v>
      </c>
      <c r="G5637" s="20">
        <v>40</v>
      </c>
      <c r="H5637" s="20">
        <v>360</v>
      </c>
      <c r="I5637" s="20">
        <v>919.05</v>
      </c>
      <c r="J5637" s="20">
        <v>2018</v>
      </c>
      <c r="K5637" s="20">
        <v>5</v>
      </c>
      <c r="L5637" s="20">
        <v>18</v>
      </c>
    </row>
    <row r="5638" spans="1:12" x14ac:dyDescent="0.3">
      <c r="A5638" s="21">
        <v>43222</v>
      </c>
      <c r="B5638" s="20" t="s">
        <v>764</v>
      </c>
      <c r="C5638" s="20" t="s">
        <v>765</v>
      </c>
      <c r="D5638" s="20" t="s">
        <v>759</v>
      </c>
      <c r="E5638" s="20">
        <v>11880</v>
      </c>
      <c r="F5638" s="20" t="s">
        <v>994</v>
      </c>
      <c r="G5638" s="20">
        <v>33</v>
      </c>
      <c r="H5638" s="20">
        <v>360</v>
      </c>
      <c r="I5638" s="20">
        <v>735.45</v>
      </c>
      <c r="J5638" s="20">
        <v>2018</v>
      </c>
      <c r="K5638" s="20">
        <v>5</v>
      </c>
      <c r="L5638" s="20">
        <v>18</v>
      </c>
    </row>
    <row r="5639" spans="1:12" x14ac:dyDescent="0.3">
      <c r="A5639" s="21">
        <v>43222</v>
      </c>
      <c r="B5639" s="20" t="s">
        <v>767</v>
      </c>
      <c r="C5639" s="20" t="s">
        <v>768</v>
      </c>
      <c r="D5639" s="20" t="s">
        <v>759</v>
      </c>
      <c r="E5639" s="20">
        <v>360</v>
      </c>
      <c r="F5639" s="20" t="s">
        <v>995</v>
      </c>
      <c r="G5639" s="20">
        <v>1</v>
      </c>
      <c r="H5639" s="20">
        <v>360</v>
      </c>
      <c r="I5639" s="20">
        <v>20.149999999999999</v>
      </c>
      <c r="J5639" s="20">
        <v>2018</v>
      </c>
      <c r="K5639" s="20">
        <v>5</v>
      </c>
      <c r="L5639" s="20">
        <v>18</v>
      </c>
    </row>
    <row r="5640" spans="1:12" x14ac:dyDescent="0.3">
      <c r="A5640" s="21">
        <v>43222</v>
      </c>
      <c r="B5640" s="20" t="s">
        <v>770</v>
      </c>
      <c r="C5640" s="20" t="s">
        <v>771</v>
      </c>
      <c r="D5640" s="20" t="s">
        <v>759</v>
      </c>
      <c r="E5640" s="20">
        <v>11520</v>
      </c>
      <c r="F5640" s="20" t="s">
        <v>996</v>
      </c>
      <c r="G5640" s="20">
        <v>32</v>
      </c>
      <c r="H5640" s="20">
        <v>360</v>
      </c>
      <c r="I5640" s="20">
        <v>718.3</v>
      </c>
      <c r="J5640" s="20">
        <v>2018</v>
      </c>
      <c r="K5640" s="20">
        <v>5</v>
      </c>
      <c r="L5640" s="20">
        <v>18</v>
      </c>
    </row>
    <row r="5641" spans="1:12" x14ac:dyDescent="0.3">
      <c r="A5641" s="21">
        <v>43222</v>
      </c>
      <c r="B5641" s="20" t="s">
        <v>757</v>
      </c>
      <c r="C5641" s="20" t="s">
        <v>758</v>
      </c>
      <c r="D5641" s="20" t="s">
        <v>759</v>
      </c>
      <c r="E5641" s="20">
        <v>15480</v>
      </c>
      <c r="F5641" s="20" t="s">
        <v>992</v>
      </c>
      <c r="G5641" s="20">
        <v>43</v>
      </c>
      <c r="H5641" s="20">
        <v>360</v>
      </c>
      <c r="I5641" s="20">
        <v>896.95</v>
      </c>
      <c r="J5641" s="20">
        <v>2018</v>
      </c>
      <c r="K5641" s="20">
        <v>5</v>
      </c>
      <c r="L5641" s="20">
        <v>18</v>
      </c>
    </row>
    <row r="5642" spans="1:12" x14ac:dyDescent="0.3">
      <c r="A5642" s="21">
        <v>43222</v>
      </c>
      <c r="B5642" s="20" t="s">
        <v>761</v>
      </c>
      <c r="C5642" s="20" t="s">
        <v>762</v>
      </c>
      <c r="D5642" s="20" t="s">
        <v>759</v>
      </c>
      <c r="E5642" s="20">
        <v>13320</v>
      </c>
      <c r="F5642" s="20" t="s">
        <v>993</v>
      </c>
      <c r="G5642" s="20">
        <v>37</v>
      </c>
      <c r="H5642" s="20">
        <v>360</v>
      </c>
      <c r="I5642" s="20">
        <v>842.5</v>
      </c>
      <c r="J5642" s="20">
        <v>2018</v>
      </c>
      <c r="K5642" s="20">
        <v>5</v>
      </c>
      <c r="L5642" s="20">
        <v>18</v>
      </c>
    </row>
    <row r="5643" spans="1:12" x14ac:dyDescent="0.3">
      <c r="A5643" s="21">
        <v>43222</v>
      </c>
      <c r="B5643" s="20" t="s">
        <v>764</v>
      </c>
      <c r="C5643" s="20" t="s">
        <v>765</v>
      </c>
      <c r="D5643" s="20" t="s">
        <v>759</v>
      </c>
      <c r="E5643" s="20">
        <v>11160</v>
      </c>
      <c r="F5643" s="20" t="s">
        <v>994</v>
      </c>
      <c r="G5643" s="20">
        <v>31</v>
      </c>
      <c r="H5643" s="20">
        <v>360</v>
      </c>
      <c r="I5643" s="20">
        <v>678.68</v>
      </c>
      <c r="J5643" s="20">
        <v>2018</v>
      </c>
      <c r="K5643" s="20">
        <v>5</v>
      </c>
      <c r="L5643" s="20">
        <v>18</v>
      </c>
    </row>
    <row r="5644" spans="1:12" x14ac:dyDescent="0.3">
      <c r="A5644" s="21">
        <v>43222</v>
      </c>
      <c r="B5644" s="20" t="s">
        <v>767</v>
      </c>
      <c r="C5644" s="20" t="s">
        <v>768</v>
      </c>
      <c r="D5644" s="20" t="s">
        <v>759</v>
      </c>
      <c r="E5644" s="20">
        <v>5400</v>
      </c>
      <c r="F5644" s="20" t="s">
        <v>995</v>
      </c>
      <c r="G5644" s="20">
        <v>15</v>
      </c>
      <c r="H5644" s="20">
        <v>360</v>
      </c>
      <c r="I5644" s="20">
        <v>311.64999999999998</v>
      </c>
      <c r="J5644" s="20">
        <v>2018</v>
      </c>
      <c r="K5644" s="20">
        <v>5</v>
      </c>
      <c r="L5644" s="20">
        <v>18</v>
      </c>
    </row>
    <row r="5645" spans="1:12" x14ac:dyDescent="0.3">
      <c r="A5645" s="21">
        <v>43222</v>
      </c>
      <c r="B5645" s="20" t="s">
        <v>770</v>
      </c>
      <c r="C5645" s="20" t="s">
        <v>771</v>
      </c>
      <c r="D5645" s="20" t="s">
        <v>759</v>
      </c>
      <c r="E5645" s="20">
        <v>12960</v>
      </c>
      <c r="F5645" s="20" t="s">
        <v>996</v>
      </c>
      <c r="G5645" s="20">
        <v>36</v>
      </c>
      <c r="H5645" s="20">
        <v>360</v>
      </c>
      <c r="I5645" s="20">
        <v>807.05</v>
      </c>
      <c r="J5645" s="20">
        <v>2018</v>
      </c>
      <c r="K5645" s="20">
        <v>5</v>
      </c>
      <c r="L5645" s="20">
        <v>18</v>
      </c>
    </row>
    <row r="5646" spans="1:12" x14ac:dyDescent="0.3">
      <c r="A5646" s="21">
        <v>43220</v>
      </c>
      <c r="B5646" s="20" t="s">
        <v>826</v>
      </c>
      <c r="C5646" s="20" t="s">
        <v>827</v>
      </c>
      <c r="D5646" s="20" t="s">
        <v>759</v>
      </c>
      <c r="E5646" s="20">
        <v>10440</v>
      </c>
      <c r="F5646" s="20" t="s">
        <v>998</v>
      </c>
      <c r="G5646" s="20">
        <v>29</v>
      </c>
      <c r="H5646" s="20">
        <v>360</v>
      </c>
      <c r="I5646" s="20">
        <v>653.22</v>
      </c>
      <c r="J5646" s="20">
        <v>2018</v>
      </c>
      <c r="K5646" s="20">
        <v>4</v>
      </c>
      <c r="L5646" s="20">
        <v>18</v>
      </c>
    </row>
    <row r="5647" spans="1:12" x14ac:dyDescent="0.3">
      <c r="A5647" s="21">
        <v>43220</v>
      </c>
      <c r="B5647" s="20" t="s">
        <v>757</v>
      </c>
      <c r="C5647" s="20" t="s">
        <v>758</v>
      </c>
      <c r="D5647" s="20" t="s">
        <v>759</v>
      </c>
      <c r="E5647" s="20">
        <v>12960</v>
      </c>
      <c r="F5647" s="20" t="s">
        <v>999</v>
      </c>
      <c r="G5647" s="20">
        <v>36</v>
      </c>
      <c r="H5647" s="20">
        <v>360</v>
      </c>
      <c r="I5647" s="20">
        <v>747.7</v>
      </c>
      <c r="J5647" s="20">
        <v>2018</v>
      </c>
      <c r="K5647" s="20">
        <v>4</v>
      </c>
      <c r="L5647" s="20">
        <v>18</v>
      </c>
    </row>
    <row r="5648" spans="1:12" x14ac:dyDescent="0.3">
      <c r="A5648" s="21">
        <v>43220</v>
      </c>
      <c r="B5648" s="20" t="s">
        <v>761</v>
      </c>
      <c r="C5648" s="20" t="s">
        <v>762</v>
      </c>
      <c r="D5648" s="20" t="s">
        <v>759</v>
      </c>
      <c r="E5648" s="20">
        <v>12960</v>
      </c>
      <c r="F5648" s="20" t="s">
        <v>1000</v>
      </c>
      <c r="G5648" s="20">
        <v>36</v>
      </c>
      <c r="H5648" s="20">
        <v>360</v>
      </c>
      <c r="I5648" s="20">
        <v>815.85</v>
      </c>
      <c r="J5648" s="20">
        <v>2018</v>
      </c>
      <c r="K5648" s="20">
        <v>4</v>
      </c>
      <c r="L5648" s="20">
        <v>18</v>
      </c>
    </row>
    <row r="5649" spans="1:12" x14ac:dyDescent="0.3">
      <c r="A5649" s="21">
        <v>43220</v>
      </c>
      <c r="B5649" s="20" t="s">
        <v>764</v>
      </c>
      <c r="C5649" s="20" t="s">
        <v>765</v>
      </c>
      <c r="D5649" s="20" t="s">
        <v>759</v>
      </c>
      <c r="E5649" s="20">
        <v>9000</v>
      </c>
      <c r="F5649" s="20" t="s">
        <v>1001</v>
      </c>
      <c r="G5649" s="20">
        <v>25</v>
      </c>
      <c r="H5649" s="20">
        <v>360</v>
      </c>
      <c r="I5649" s="20">
        <v>544.35</v>
      </c>
      <c r="J5649" s="20">
        <v>2018</v>
      </c>
      <c r="K5649" s="20">
        <v>4</v>
      </c>
      <c r="L5649" s="20">
        <v>18</v>
      </c>
    </row>
    <row r="5650" spans="1:12" x14ac:dyDescent="0.3">
      <c r="A5650" s="21">
        <v>43220</v>
      </c>
      <c r="B5650" s="20" t="s">
        <v>767</v>
      </c>
      <c r="C5650" s="20" t="s">
        <v>768</v>
      </c>
      <c r="D5650" s="20" t="s">
        <v>759</v>
      </c>
      <c r="E5650" s="20">
        <v>2880</v>
      </c>
      <c r="F5650" s="20" t="s">
        <v>1002</v>
      </c>
      <c r="G5650" s="20">
        <v>8</v>
      </c>
      <c r="H5650" s="20">
        <v>360</v>
      </c>
      <c r="I5650" s="20">
        <v>169.28</v>
      </c>
      <c r="J5650" s="20">
        <v>2018</v>
      </c>
      <c r="K5650" s="20">
        <v>4</v>
      </c>
      <c r="L5650" s="20">
        <v>18</v>
      </c>
    </row>
    <row r="5651" spans="1:12" x14ac:dyDescent="0.3">
      <c r="A5651" s="21">
        <v>43220</v>
      </c>
      <c r="B5651" s="20" t="s">
        <v>770</v>
      </c>
      <c r="C5651" s="20" t="s">
        <v>771</v>
      </c>
      <c r="D5651" s="20" t="s">
        <v>759</v>
      </c>
      <c r="E5651" s="20">
        <v>10800</v>
      </c>
      <c r="F5651" s="20" t="s">
        <v>1003</v>
      </c>
      <c r="G5651" s="20">
        <v>30</v>
      </c>
      <c r="H5651" s="20">
        <v>360</v>
      </c>
      <c r="I5651" s="20">
        <v>678.4</v>
      </c>
      <c r="J5651" s="20">
        <v>2018</v>
      </c>
      <c r="K5651" s="20">
        <v>4</v>
      </c>
      <c r="L5651" s="20">
        <v>18</v>
      </c>
    </row>
    <row r="5652" spans="1:12" x14ac:dyDescent="0.3">
      <c r="A5652" s="21">
        <v>43220</v>
      </c>
      <c r="B5652" s="20" t="s">
        <v>757</v>
      </c>
      <c r="C5652" s="20" t="s">
        <v>758</v>
      </c>
      <c r="D5652" s="20" t="s">
        <v>759</v>
      </c>
      <c r="E5652" s="20">
        <v>14400</v>
      </c>
      <c r="F5652" s="20" t="s">
        <v>999</v>
      </c>
      <c r="G5652" s="20">
        <v>40</v>
      </c>
      <c r="H5652" s="20">
        <v>360</v>
      </c>
      <c r="I5652" s="20">
        <v>825.75</v>
      </c>
      <c r="J5652" s="20">
        <v>2018</v>
      </c>
      <c r="K5652" s="20">
        <v>4</v>
      </c>
      <c r="L5652" s="20">
        <v>18</v>
      </c>
    </row>
    <row r="5653" spans="1:12" x14ac:dyDescent="0.3">
      <c r="A5653" s="21">
        <v>43220</v>
      </c>
      <c r="B5653" s="20" t="s">
        <v>761</v>
      </c>
      <c r="C5653" s="20" t="s">
        <v>762</v>
      </c>
      <c r="D5653" s="20" t="s">
        <v>759</v>
      </c>
      <c r="E5653" s="20">
        <v>12960</v>
      </c>
      <c r="F5653" s="20" t="s">
        <v>1000</v>
      </c>
      <c r="G5653" s="20">
        <v>36</v>
      </c>
      <c r="H5653" s="20">
        <v>360</v>
      </c>
      <c r="I5653" s="20">
        <v>800.3</v>
      </c>
      <c r="J5653" s="20">
        <v>2018</v>
      </c>
      <c r="K5653" s="20">
        <v>4</v>
      </c>
      <c r="L5653" s="20">
        <v>18</v>
      </c>
    </row>
    <row r="5654" spans="1:12" x14ac:dyDescent="0.3">
      <c r="A5654" s="21">
        <v>43220</v>
      </c>
      <c r="B5654" s="20" t="s">
        <v>764</v>
      </c>
      <c r="C5654" s="20" t="s">
        <v>765</v>
      </c>
      <c r="D5654" s="20" t="s">
        <v>759</v>
      </c>
      <c r="E5654" s="20">
        <v>7920</v>
      </c>
      <c r="F5654" s="20" t="s">
        <v>1001</v>
      </c>
      <c r="G5654" s="20">
        <v>22</v>
      </c>
      <c r="H5654" s="20">
        <v>360</v>
      </c>
      <c r="I5654" s="20">
        <v>470.45</v>
      </c>
      <c r="J5654" s="20">
        <v>2018</v>
      </c>
      <c r="K5654" s="20">
        <v>4</v>
      </c>
      <c r="L5654" s="20">
        <v>18</v>
      </c>
    </row>
    <row r="5655" spans="1:12" x14ac:dyDescent="0.3">
      <c r="A5655" s="21">
        <v>43220</v>
      </c>
      <c r="B5655" s="20" t="s">
        <v>767</v>
      </c>
      <c r="C5655" s="20" t="s">
        <v>768</v>
      </c>
      <c r="D5655" s="20" t="s">
        <v>759</v>
      </c>
      <c r="E5655" s="20">
        <v>7200</v>
      </c>
      <c r="F5655" s="20" t="s">
        <v>1002</v>
      </c>
      <c r="G5655" s="20">
        <v>20</v>
      </c>
      <c r="H5655" s="20">
        <v>360</v>
      </c>
      <c r="I5655" s="20">
        <v>400.7</v>
      </c>
      <c r="J5655" s="20">
        <v>2018</v>
      </c>
      <c r="K5655" s="20">
        <v>4</v>
      </c>
      <c r="L5655" s="20">
        <v>18</v>
      </c>
    </row>
    <row r="5656" spans="1:12" x14ac:dyDescent="0.3">
      <c r="A5656" s="21">
        <v>43220</v>
      </c>
      <c r="B5656" s="20" t="s">
        <v>770</v>
      </c>
      <c r="C5656" s="20" t="s">
        <v>771</v>
      </c>
      <c r="D5656" s="20" t="s">
        <v>759</v>
      </c>
      <c r="E5656" s="20">
        <v>9720</v>
      </c>
      <c r="F5656" s="20" t="s">
        <v>1003</v>
      </c>
      <c r="G5656" s="20">
        <v>27</v>
      </c>
      <c r="H5656" s="20">
        <v>360</v>
      </c>
      <c r="I5656" s="20">
        <v>609.95000000000005</v>
      </c>
      <c r="J5656" s="20">
        <v>2018</v>
      </c>
      <c r="K5656" s="20">
        <v>4</v>
      </c>
      <c r="L5656" s="20">
        <v>18</v>
      </c>
    </row>
    <row r="5657" spans="1:12" x14ac:dyDescent="0.3">
      <c r="A5657" s="21">
        <v>43220</v>
      </c>
      <c r="B5657" s="20" t="s">
        <v>773</v>
      </c>
      <c r="C5657" s="20" t="s">
        <v>774</v>
      </c>
      <c r="D5657" s="20" t="s">
        <v>759</v>
      </c>
      <c r="E5657" s="20">
        <v>3600</v>
      </c>
      <c r="F5657" s="20" t="s">
        <v>1004</v>
      </c>
      <c r="G5657" s="20">
        <v>10</v>
      </c>
      <c r="H5657" s="20">
        <v>360</v>
      </c>
      <c r="I5657" s="20">
        <v>224.05</v>
      </c>
      <c r="J5657" s="20">
        <v>2018</v>
      </c>
      <c r="K5657" s="20">
        <v>4</v>
      </c>
      <c r="L5657" s="20">
        <v>18</v>
      </c>
    </row>
    <row r="5658" spans="1:12" x14ac:dyDescent="0.3">
      <c r="A5658" s="21">
        <v>43217</v>
      </c>
      <c r="B5658" s="20" t="s">
        <v>757</v>
      </c>
      <c r="C5658" s="20" t="s">
        <v>758</v>
      </c>
      <c r="D5658" s="20" t="s">
        <v>759</v>
      </c>
      <c r="E5658" s="20">
        <v>14400</v>
      </c>
      <c r="F5658" s="20" t="s">
        <v>999</v>
      </c>
      <c r="G5658" s="20">
        <v>40</v>
      </c>
      <c r="H5658" s="20">
        <v>360</v>
      </c>
      <c r="I5658" s="20">
        <v>825.3</v>
      </c>
      <c r="J5658" s="20">
        <v>2018</v>
      </c>
      <c r="K5658" s="20">
        <v>4</v>
      </c>
      <c r="L5658" s="20">
        <v>17</v>
      </c>
    </row>
    <row r="5659" spans="1:12" x14ac:dyDescent="0.3">
      <c r="A5659" s="21">
        <v>43217</v>
      </c>
      <c r="B5659" s="20" t="s">
        <v>761</v>
      </c>
      <c r="C5659" s="20" t="s">
        <v>762</v>
      </c>
      <c r="D5659" s="20" t="s">
        <v>759</v>
      </c>
      <c r="E5659" s="20">
        <v>11520</v>
      </c>
      <c r="F5659" s="20" t="s">
        <v>1000</v>
      </c>
      <c r="G5659" s="20">
        <v>32</v>
      </c>
      <c r="H5659" s="20">
        <v>360</v>
      </c>
      <c r="I5659" s="20">
        <v>692.8</v>
      </c>
      <c r="J5659" s="20">
        <v>2018</v>
      </c>
      <c r="K5659" s="20">
        <v>4</v>
      </c>
      <c r="L5659" s="20">
        <v>17</v>
      </c>
    </row>
    <row r="5660" spans="1:12" x14ac:dyDescent="0.3">
      <c r="A5660" s="21">
        <v>43217</v>
      </c>
      <c r="B5660" s="20" t="s">
        <v>764</v>
      </c>
      <c r="C5660" s="20" t="s">
        <v>765</v>
      </c>
      <c r="D5660" s="20" t="s">
        <v>759</v>
      </c>
      <c r="E5660" s="20">
        <v>6480</v>
      </c>
      <c r="F5660" s="20" t="s">
        <v>1001</v>
      </c>
      <c r="G5660" s="20">
        <v>18</v>
      </c>
      <c r="H5660" s="20">
        <v>360</v>
      </c>
      <c r="I5660" s="20">
        <v>377.29</v>
      </c>
      <c r="J5660" s="20">
        <v>2018</v>
      </c>
      <c r="K5660" s="20">
        <v>4</v>
      </c>
      <c r="L5660" s="20">
        <v>17</v>
      </c>
    </row>
    <row r="5661" spans="1:12" x14ac:dyDescent="0.3">
      <c r="A5661" s="21">
        <v>43217</v>
      </c>
      <c r="B5661" s="20" t="s">
        <v>767</v>
      </c>
      <c r="C5661" s="20" t="s">
        <v>768</v>
      </c>
      <c r="D5661" s="20" t="s">
        <v>759</v>
      </c>
      <c r="E5661" s="20">
        <v>7560</v>
      </c>
      <c r="F5661" s="20" t="s">
        <v>1002</v>
      </c>
      <c r="G5661" s="20">
        <v>21</v>
      </c>
      <c r="H5661" s="20">
        <v>360</v>
      </c>
      <c r="I5661" s="20">
        <v>453.4</v>
      </c>
      <c r="J5661" s="20">
        <v>2018</v>
      </c>
      <c r="K5661" s="20">
        <v>4</v>
      </c>
      <c r="L5661" s="20">
        <v>17</v>
      </c>
    </row>
    <row r="5662" spans="1:12" x14ac:dyDescent="0.3">
      <c r="A5662" s="21">
        <v>43217</v>
      </c>
      <c r="B5662" s="20" t="s">
        <v>770</v>
      </c>
      <c r="C5662" s="20" t="s">
        <v>771</v>
      </c>
      <c r="D5662" s="20" t="s">
        <v>759</v>
      </c>
      <c r="E5662" s="20">
        <v>10800</v>
      </c>
      <c r="F5662" s="20" t="s">
        <v>1003</v>
      </c>
      <c r="G5662" s="20">
        <v>30</v>
      </c>
      <c r="H5662" s="20">
        <v>360</v>
      </c>
      <c r="I5662" s="20">
        <v>676.85</v>
      </c>
      <c r="J5662" s="20">
        <v>2018</v>
      </c>
      <c r="K5662" s="20">
        <v>4</v>
      </c>
      <c r="L5662" s="20">
        <v>17</v>
      </c>
    </row>
    <row r="5663" spans="1:12" x14ac:dyDescent="0.3">
      <c r="A5663" s="21">
        <v>43217</v>
      </c>
      <c r="B5663" s="20" t="s">
        <v>773</v>
      </c>
      <c r="C5663" s="20" t="s">
        <v>774</v>
      </c>
      <c r="D5663" s="20" t="s">
        <v>759</v>
      </c>
      <c r="E5663" s="20">
        <v>7920</v>
      </c>
      <c r="F5663" s="20" t="s">
        <v>1004</v>
      </c>
      <c r="G5663" s="20">
        <v>22</v>
      </c>
      <c r="H5663" s="20">
        <v>360</v>
      </c>
      <c r="I5663" s="20">
        <v>498.95</v>
      </c>
      <c r="J5663" s="20">
        <v>2018</v>
      </c>
      <c r="K5663" s="20">
        <v>4</v>
      </c>
      <c r="L5663" s="20">
        <v>17</v>
      </c>
    </row>
    <row r="5664" spans="1:12" x14ac:dyDescent="0.3">
      <c r="A5664" s="21">
        <v>43217</v>
      </c>
      <c r="B5664" s="20" t="s">
        <v>757</v>
      </c>
      <c r="C5664" s="20" t="s">
        <v>758</v>
      </c>
      <c r="D5664" s="20" t="s">
        <v>759</v>
      </c>
      <c r="E5664" s="20">
        <v>15480</v>
      </c>
      <c r="F5664" s="20" t="s">
        <v>999</v>
      </c>
      <c r="G5664" s="20">
        <v>43</v>
      </c>
      <c r="H5664" s="20">
        <v>360</v>
      </c>
      <c r="I5664" s="20">
        <v>884.6</v>
      </c>
      <c r="J5664" s="20">
        <v>2018</v>
      </c>
      <c r="K5664" s="20">
        <v>4</v>
      </c>
      <c r="L5664" s="20">
        <v>17</v>
      </c>
    </row>
    <row r="5665" spans="1:12" x14ac:dyDescent="0.3">
      <c r="A5665" s="21">
        <v>43217</v>
      </c>
      <c r="B5665" s="20" t="s">
        <v>761</v>
      </c>
      <c r="C5665" s="20" t="s">
        <v>762</v>
      </c>
      <c r="D5665" s="20" t="s">
        <v>759</v>
      </c>
      <c r="E5665" s="20">
        <v>10440</v>
      </c>
      <c r="F5665" s="20" t="s">
        <v>1000</v>
      </c>
      <c r="G5665" s="20">
        <v>29</v>
      </c>
      <c r="H5665" s="20">
        <v>360</v>
      </c>
      <c r="I5665" s="20">
        <v>635.35</v>
      </c>
      <c r="J5665" s="20">
        <v>2018</v>
      </c>
      <c r="K5665" s="20">
        <v>4</v>
      </c>
      <c r="L5665" s="20">
        <v>17</v>
      </c>
    </row>
    <row r="5666" spans="1:12" x14ac:dyDescent="0.3">
      <c r="A5666" s="21">
        <v>43217</v>
      </c>
      <c r="B5666" s="20" t="s">
        <v>764</v>
      </c>
      <c r="C5666" s="20" t="s">
        <v>765</v>
      </c>
      <c r="D5666" s="20" t="s">
        <v>759</v>
      </c>
      <c r="E5666" s="20">
        <v>8280</v>
      </c>
      <c r="F5666" s="20" t="s">
        <v>1001</v>
      </c>
      <c r="G5666" s="20">
        <v>23</v>
      </c>
      <c r="H5666" s="20">
        <v>360</v>
      </c>
      <c r="I5666" s="20">
        <v>484.2</v>
      </c>
      <c r="J5666" s="20">
        <v>2018</v>
      </c>
      <c r="K5666" s="20">
        <v>4</v>
      </c>
      <c r="L5666" s="20">
        <v>17</v>
      </c>
    </row>
    <row r="5667" spans="1:12" x14ac:dyDescent="0.3">
      <c r="A5667" s="21">
        <v>43217</v>
      </c>
      <c r="B5667" s="20" t="s">
        <v>767</v>
      </c>
      <c r="C5667" s="20" t="s">
        <v>768</v>
      </c>
      <c r="D5667" s="20" t="s">
        <v>759</v>
      </c>
      <c r="E5667" s="20">
        <v>9000</v>
      </c>
      <c r="F5667" s="20" t="s">
        <v>1002</v>
      </c>
      <c r="G5667" s="20">
        <v>25</v>
      </c>
      <c r="H5667" s="20">
        <v>360</v>
      </c>
      <c r="I5667" s="20">
        <v>535.4</v>
      </c>
      <c r="J5667" s="20">
        <v>2018</v>
      </c>
      <c r="K5667" s="20">
        <v>4</v>
      </c>
      <c r="L5667" s="20">
        <v>17</v>
      </c>
    </row>
    <row r="5668" spans="1:12" x14ac:dyDescent="0.3">
      <c r="A5668" s="21">
        <v>43217</v>
      </c>
      <c r="B5668" s="20" t="s">
        <v>770</v>
      </c>
      <c r="C5668" s="20" t="s">
        <v>771</v>
      </c>
      <c r="D5668" s="20" t="s">
        <v>759</v>
      </c>
      <c r="E5668" s="20">
        <v>9360</v>
      </c>
      <c r="F5668" s="20" t="s">
        <v>1003</v>
      </c>
      <c r="G5668" s="20">
        <v>26</v>
      </c>
      <c r="H5668" s="20">
        <v>360</v>
      </c>
      <c r="I5668" s="20">
        <v>587</v>
      </c>
      <c r="J5668" s="20">
        <v>2018</v>
      </c>
      <c r="K5668" s="20">
        <v>4</v>
      </c>
      <c r="L5668" s="20">
        <v>17</v>
      </c>
    </row>
    <row r="5669" spans="1:12" x14ac:dyDescent="0.3">
      <c r="A5669" s="21">
        <v>43217</v>
      </c>
      <c r="B5669" s="20" t="s">
        <v>773</v>
      </c>
      <c r="C5669" s="20" t="s">
        <v>774</v>
      </c>
      <c r="D5669" s="20" t="s">
        <v>759</v>
      </c>
      <c r="E5669" s="20">
        <v>7920</v>
      </c>
      <c r="F5669" s="20" t="s">
        <v>1004</v>
      </c>
      <c r="G5669" s="20">
        <v>22</v>
      </c>
      <c r="H5669" s="20">
        <v>360</v>
      </c>
      <c r="I5669" s="20">
        <v>495.75</v>
      </c>
      <c r="J5669" s="20">
        <v>2018</v>
      </c>
      <c r="K5669" s="20">
        <v>4</v>
      </c>
      <c r="L5669" s="20">
        <v>17</v>
      </c>
    </row>
    <row r="5670" spans="1:12" x14ac:dyDescent="0.3">
      <c r="A5670" s="21">
        <v>43215</v>
      </c>
      <c r="B5670" s="20" t="s">
        <v>826</v>
      </c>
      <c r="C5670" s="20" t="s">
        <v>827</v>
      </c>
      <c r="D5670" s="20" t="s">
        <v>759</v>
      </c>
      <c r="E5670" s="20">
        <v>1800</v>
      </c>
      <c r="F5670" s="20" t="s">
        <v>998</v>
      </c>
      <c r="G5670" s="20">
        <v>5</v>
      </c>
      <c r="H5670" s="20">
        <v>360</v>
      </c>
      <c r="I5670" s="20">
        <v>121.03</v>
      </c>
      <c r="J5670" s="20">
        <v>2018</v>
      </c>
      <c r="K5670" s="20">
        <v>4</v>
      </c>
      <c r="L5670" s="20">
        <v>17</v>
      </c>
    </row>
    <row r="5671" spans="1:12" x14ac:dyDescent="0.3">
      <c r="A5671" s="21">
        <v>43215</v>
      </c>
      <c r="B5671" s="20" t="s">
        <v>757</v>
      </c>
      <c r="C5671" s="20" t="s">
        <v>758</v>
      </c>
      <c r="D5671" s="20" t="s">
        <v>759</v>
      </c>
      <c r="E5671" s="20">
        <v>14760</v>
      </c>
      <c r="F5671" s="20" t="s">
        <v>999</v>
      </c>
      <c r="G5671" s="20">
        <v>41</v>
      </c>
      <c r="H5671" s="20">
        <v>360</v>
      </c>
      <c r="I5671" s="20">
        <v>847.63</v>
      </c>
      <c r="J5671" s="20">
        <v>2018</v>
      </c>
      <c r="K5671" s="20">
        <v>4</v>
      </c>
      <c r="L5671" s="20">
        <v>17</v>
      </c>
    </row>
    <row r="5672" spans="1:12" x14ac:dyDescent="0.3">
      <c r="A5672" s="21">
        <v>43215</v>
      </c>
      <c r="B5672" s="20" t="s">
        <v>761</v>
      </c>
      <c r="C5672" s="20" t="s">
        <v>762</v>
      </c>
      <c r="D5672" s="20" t="s">
        <v>759</v>
      </c>
      <c r="E5672" s="20">
        <v>10800</v>
      </c>
      <c r="F5672" s="20" t="s">
        <v>1000</v>
      </c>
      <c r="G5672" s="20">
        <v>30</v>
      </c>
      <c r="H5672" s="20">
        <v>360</v>
      </c>
      <c r="I5672" s="20">
        <v>641.28</v>
      </c>
      <c r="J5672" s="20">
        <v>2018</v>
      </c>
      <c r="K5672" s="20">
        <v>4</v>
      </c>
      <c r="L5672" s="20">
        <v>17</v>
      </c>
    </row>
    <row r="5673" spans="1:12" x14ac:dyDescent="0.3">
      <c r="A5673" s="21">
        <v>43215</v>
      </c>
      <c r="B5673" s="20" t="s">
        <v>764</v>
      </c>
      <c r="C5673" s="20" t="s">
        <v>765</v>
      </c>
      <c r="D5673" s="20" t="s">
        <v>759</v>
      </c>
      <c r="E5673" s="20">
        <v>5400</v>
      </c>
      <c r="F5673" s="20" t="s">
        <v>1001</v>
      </c>
      <c r="G5673" s="20">
        <v>15</v>
      </c>
      <c r="H5673" s="20">
        <v>360</v>
      </c>
      <c r="I5673" s="20">
        <v>315.55</v>
      </c>
      <c r="J5673" s="20">
        <v>2018</v>
      </c>
      <c r="K5673" s="20">
        <v>4</v>
      </c>
      <c r="L5673" s="20">
        <v>17</v>
      </c>
    </row>
    <row r="5674" spans="1:12" x14ac:dyDescent="0.3">
      <c r="A5674" s="21">
        <v>43215</v>
      </c>
      <c r="B5674" s="20" t="s">
        <v>767</v>
      </c>
      <c r="C5674" s="20" t="s">
        <v>768</v>
      </c>
      <c r="D5674" s="20" t="s">
        <v>759</v>
      </c>
      <c r="E5674" s="20">
        <v>7560</v>
      </c>
      <c r="F5674" s="20" t="s">
        <v>1002</v>
      </c>
      <c r="G5674" s="20">
        <v>21</v>
      </c>
      <c r="H5674" s="20">
        <v>360</v>
      </c>
      <c r="I5674" s="20">
        <v>451</v>
      </c>
      <c r="J5674" s="20">
        <v>2018</v>
      </c>
      <c r="K5674" s="20">
        <v>4</v>
      </c>
      <c r="L5674" s="20">
        <v>17</v>
      </c>
    </row>
    <row r="5675" spans="1:12" x14ac:dyDescent="0.3">
      <c r="A5675" s="21">
        <v>43215</v>
      </c>
      <c r="B5675" s="20" t="s">
        <v>770</v>
      </c>
      <c r="C5675" s="20" t="s">
        <v>771</v>
      </c>
      <c r="D5675" s="20" t="s">
        <v>759</v>
      </c>
      <c r="E5675" s="20">
        <v>10800</v>
      </c>
      <c r="F5675" s="20" t="s">
        <v>1003</v>
      </c>
      <c r="G5675" s="20">
        <v>30</v>
      </c>
      <c r="H5675" s="20">
        <v>360</v>
      </c>
      <c r="I5675" s="20">
        <v>676.1</v>
      </c>
      <c r="J5675" s="20">
        <v>2018</v>
      </c>
      <c r="K5675" s="20">
        <v>4</v>
      </c>
      <c r="L5675" s="20">
        <v>17</v>
      </c>
    </row>
    <row r="5676" spans="1:12" x14ac:dyDescent="0.3">
      <c r="A5676" s="21">
        <v>43215</v>
      </c>
      <c r="B5676" s="20" t="s">
        <v>773</v>
      </c>
      <c r="C5676" s="20" t="s">
        <v>774</v>
      </c>
      <c r="D5676" s="20" t="s">
        <v>759</v>
      </c>
      <c r="E5676" s="20">
        <v>8640</v>
      </c>
      <c r="F5676" s="20" t="s">
        <v>1004</v>
      </c>
      <c r="G5676" s="20">
        <v>24</v>
      </c>
      <c r="H5676" s="20">
        <v>360</v>
      </c>
      <c r="I5676" s="20">
        <v>542.25</v>
      </c>
      <c r="J5676" s="20">
        <v>2018</v>
      </c>
      <c r="K5676" s="20">
        <v>4</v>
      </c>
      <c r="L5676" s="20">
        <v>17</v>
      </c>
    </row>
    <row r="5677" spans="1:12" x14ac:dyDescent="0.3">
      <c r="A5677" s="21">
        <v>43215</v>
      </c>
      <c r="B5677" s="20" t="s">
        <v>757</v>
      </c>
      <c r="C5677" s="20" t="s">
        <v>758</v>
      </c>
      <c r="D5677" s="20" t="s">
        <v>759</v>
      </c>
      <c r="E5677" s="20">
        <v>15120</v>
      </c>
      <c r="F5677" s="20" t="s">
        <v>999</v>
      </c>
      <c r="G5677" s="20">
        <v>42</v>
      </c>
      <c r="H5677" s="20">
        <v>360</v>
      </c>
      <c r="I5677" s="20">
        <v>871.35</v>
      </c>
      <c r="J5677" s="20">
        <v>2018</v>
      </c>
      <c r="K5677" s="20">
        <v>4</v>
      </c>
      <c r="L5677" s="20">
        <v>17</v>
      </c>
    </row>
    <row r="5678" spans="1:12" x14ac:dyDescent="0.3">
      <c r="A5678" s="21">
        <v>43215</v>
      </c>
      <c r="B5678" s="20" t="s">
        <v>761</v>
      </c>
      <c r="C5678" s="20" t="s">
        <v>762</v>
      </c>
      <c r="D5678" s="20" t="s">
        <v>759</v>
      </c>
      <c r="E5678" s="20">
        <v>9720</v>
      </c>
      <c r="F5678" s="20" t="s">
        <v>1000</v>
      </c>
      <c r="G5678" s="20">
        <v>27</v>
      </c>
      <c r="H5678" s="20">
        <v>360</v>
      </c>
      <c r="I5678" s="20">
        <v>572.25</v>
      </c>
      <c r="J5678" s="20">
        <v>2018</v>
      </c>
      <c r="K5678" s="20">
        <v>4</v>
      </c>
      <c r="L5678" s="20">
        <v>17</v>
      </c>
    </row>
    <row r="5679" spans="1:12" x14ac:dyDescent="0.3">
      <c r="A5679" s="21">
        <v>43215</v>
      </c>
      <c r="B5679" s="20" t="s">
        <v>764</v>
      </c>
      <c r="C5679" s="20" t="s">
        <v>765</v>
      </c>
      <c r="D5679" s="20" t="s">
        <v>759</v>
      </c>
      <c r="E5679" s="20">
        <v>5400</v>
      </c>
      <c r="F5679" s="20" t="s">
        <v>1001</v>
      </c>
      <c r="G5679" s="20">
        <v>15</v>
      </c>
      <c r="H5679" s="20">
        <v>360</v>
      </c>
      <c r="I5679" s="20">
        <v>315.55</v>
      </c>
      <c r="J5679" s="20">
        <v>2018</v>
      </c>
      <c r="K5679" s="20">
        <v>4</v>
      </c>
      <c r="L5679" s="20">
        <v>17</v>
      </c>
    </row>
    <row r="5680" spans="1:12" x14ac:dyDescent="0.3">
      <c r="A5680" s="21">
        <v>43215</v>
      </c>
      <c r="B5680" s="20" t="s">
        <v>767</v>
      </c>
      <c r="C5680" s="20" t="s">
        <v>768</v>
      </c>
      <c r="D5680" s="20" t="s">
        <v>759</v>
      </c>
      <c r="E5680" s="20">
        <v>6480</v>
      </c>
      <c r="F5680" s="20" t="s">
        <v>1002</v>
      </c>
      <c r="G5680" s="20">
        <v>18</v>
      </c>
      <c r="H5680" s="20">
        <v>360</v>
      </c>
      <c r="I5680" s="20">
        <v>384.5</v>
      </c>
      <c r="J5680" s="20">
        <v>2018</v>
      </c>
      <c r="K5680" s="20">
        <v>4</v>
      </c>
      <c r="L5680" s="20">
        <v>17</v>
      </c>
    </row>
    <row r="5681" spans="1:12" x14ac:dyDescent="0.3">
      <c r="A5681" s="21">
        <v>43215</v>
      </c>
      <c r="B5681" s="20" t="s">
        <v>770</v>
      </c>
      <c r="C5681" s="20" t="s">
        <v>771</v>
      </c>
      <c r="D5681" s="20" t="s">
        <v>759</v>
      </c>
      <c r="E5681" s="20">
        <v>10800</v>
      </c>
      <c r="F5681" s="20" t="s">
        <v>1003</v>
      </c>
      <c r="G5681" s="20">
        <v>30</v>
      </c>
      <c r="H5681" s="20">
        <v>360</v>
      </c>
      <c r="I5681" s="20">
        <v>680.8</v>
      </c>
      <c r="J5681" s="20">
        <v>2018</v>
      </c>
      <c r="K5681" s="20">
        <v>4</v>
      </c>
      <c r="L5681" s="20">
        <v>17</v>
      </c>
    </row>
    <row r="5682" spans="1:12" x14ac:dyDescent="0.3">
      <c r="A5682" s="21">
        <v>43215</v>
      </c>
      <c r="B5682" s="20" t="s">
        <v>773</v>
      </c>
      <c r="C5682" s="20" t="s">
        <v>774</v>
      </c>
      <c r="D5682" s="20" t="s">
        <v>759</v>
      </c>
      <c r="E5682" s="20">
        <v>7920</v>
      </c>
      <c r="F5682" s="20" t="s">
        <v>1004</v>
      </c>
      <c r="G5682" s="20">
        <v>22</v>
      </c>
      <c r="H5682" s="20">
        <v>360</v>
      </c>
      <c r="I5682" s="20">
        <v>504.6</v>
      </c>
      <c r="J5682" s="20">
        <v>2018</v>
      </c>
      <c r="K5682" s="20">
        <v>4</v>
      </c>
      <c r="L5682" s="20">
        <v>17</v>
      </c>
    </row>
    <row r="5683" spans="1:12" x14ac:dyDescent="0.3">
      <c r="A5683" s="21">
        <v>43215</v>
      </c>
      <c r="B5683" s="20" t="s">
        <v>757</v>
      </c>
      <c r="C5683" s="20" t="s">
        <v>758</v>
      </c>
      <c r="D5683" s="20" t="s">
        <v>759</v>
      </c>
      <c r="E5683" s="20">
        <v>15480</v>
      </c>
      <c r="F5683" s="20" t="s">
        <v>999</v>
      </c>
      <c r="G5683" s="20">
        <v>43</v>
      </c>
      <c r="H5683" s="20">
        <v>360</v>
      </c>
      <c r="I5683" s="20">
        <v>893.15</v>
      </c>
      <c r="J5683" s="20">
        <v>2018</v>
      </c>
      <c r="K5683" s="20">
        <v>4</v>
      </c>
      <c r="L5683" s="20">
        <v>17</v>
      </c>
    </row>
    <row r="5684" spans="1:12" x14ac:dyDescent="0.3">
      <c r="A5684" s="21">
        <v>43215</v>
      </c>
      <c r="B5684" s="20" t="s">
        <v>761</v>
      </c>
      <c r="C5684" s="20" t="s">
        <v>762</v>
      </c>
      <c r="D5684" s="20" t="s">
        <v>759</v>
      </c>
      <c r="E5684" s="20">
        <v>9000</v>
      </c>
      <c r="F5684" s="20" t="s">
        <v>1000</v>
      </c>
      <c r="G5684" s="20">
        <v>25</v>
      </c>
      <c r="H5684" s="20">
        <v>360</v>
      </c>
      <c r="I5684" s="20">
        <v>524.54999999999995</v>
      </c>
      <c r="J5684" s="20">
        <v>2018</v>
      </c>
      <c r="K5684" s="20">
        <v>4</v>
      </c>
      <c r="L5684" s="20">
        <v>17</v>
      </c>
    </row>
    <row r="5685" spans="1:12" x14ac:dyDescent="0.3">
      <c r="A5685" s="21">
        <v>43215</v>
      </c>
      <c r="B5685" s="20" t="s">
        <v>764</v>
      </c>
      <c r="C5685" s="20" t="s">
        <v>765</v>
      </c>
      <c r="D5685" s="20" t="s">
        <v>759</v>
      </c>
      <c r="E5685" s="20">
        <v>7200</v>
      </c>
      <c r="F5685" s="20" t="s">
        <v>1001</v>
      </c>
      <c r="G5685" s="20">
        <v>20</v>
      </c>
      <c r="H5685" s="20">
        <v>360</v>
      </c>
      <c r="I5685" s="20">
        <v>420.35</v>
      </c>
      <c r="J5685" s="20">
        <v>2018</v>
      </c>
      <c r="K5685" s="20">
        <v>4</v>
      </c>
      <c r="L5685" s="20">
        <v>17</v>
      </c>
    </row>
    <row r="5686" spans="1:12" x14ac:dyDescent="0.3">
      <c r="A5686" s="21">
        <v>43215</v>
      </c>
      <c r="B5686" s="20" t="s">
        <v>767</v>
      </c>
      <c r="C5686" s="20" t="s">
        <v>768</v>
      </c>
      <c r="D5686" s="20" t="s">
        <v>759</v>
      </c>
      <c r="E5686" s="20">
        <v>5760</v>
      </c>
      <c r="F5686" s="20" t="s">
        <v>1002</v>
      </c>
      <c r="G5686" s="20">
        <v>16</v>
      </c>
      <c r="H5686" s="20">
        <v>360</v>
      </c>
      <c r="I5686" s="20">
        <v>339.35</v>
      </c>
      <c r="J5686" s="20">
        <v>2018</v>
      </c>
      <c r="K5686" s="20">
        <v>4</v>
      </c>
      <c r="L5686" s="20">
        <v>17</v>
      </c>
    </row>
    <row r="5687" spans="1:12" x14ac:dyDescent="0.3">
      <c r="A5687" s="21">
        <v>43215</v>
      </c>
      <c r="B5687" s="20" t="s">
        <v>770</v>
      </c>
      <c r="C5687" s="20" t="s">
        <v>771</v>
      </c>
      <c r="D5687" s="20" t="s">
        <v>759</v>
      </c>
      <c r="E5687" s="20">
        <v>12240</v>
      </c>
      <c r="F5687" s="20" t="s">
        <v>1003</v>
      </c>
      <c r="G5687" s="20">
        <v>34</v>
      </c>
      <c r="H5687" s="20">
        <v>360</v>
      </c>
      <c r="I5687" s="20">
        <v>766.75</v>
      </c>
      <c r="J5687" s="20">
        <v>2018</v>
      </c>
      <c r="K5687" s="20">
        <v>4</v>
      </c>
      <c r="L5687" s="20">
        <v>17</v>
      </c>
    </row>
    <row r="5688" spans="1:12" x14ac:dyDescent="0.3">
      <c r="A5688" s="21">
        <v>43215</v>
      </c>
      <c r="B5688" s="20" t="s">
        <v>773</v>
      </c>
      <c r="C5688" s="20" t="s">
        <v>774</v>
      </c>
      <c r="D5688" s="20" t="s">
        <v>759</v>
      </c>
      <c r="E5688" s="20">
        <v>9360</v>
      </c>
      <c r="F5688" s="20" t="s">
        <v>1004</v>
      </c>
      <c r="G5688" s="20">
        <v>26</v>
      </c>
      <c r="H5688" s="20">
        <v>360</v>
      </c>
      <c r="I5688" s="20">
        <v>591.54999999999995</v>
      </c>
      <c r="J5688" s="20">
        <v>2018</v>
      </c>
      <c r="K5688" s="20">
        <v>4</v>
      </c>
      <c r="L5688" s="20">
        <v>17</v>
      </c>
    </row>
    <row r="5689" spans="1:12" x14ac:dyDescent="0.3">
      <c r="A5689" s="21">
        <v>43213</v>
      </c>
      <c r="B5689" s="20" t="s">
        <v>826</v>
      </c>
      <c r="C5689" s="20" t="s">
        <v>827</v>
      </c>
      <c r="D5689" s="20" t="s">
        <v>759</v>
      </c>
      <c r="E5689" s="20">
        <v>3960</v>
      </c>
      <c r="F5689" s="20" t="s">
        <v>1012</v>
      </c>
      <c r="G5689" s="20">
        <v>11</v>
      </c>
      <c r="H5689" s="20">
        <v>360</v>
      </c>
      <c r="I5689" s="20">
        <v>244.87</v>
      </c>
      <c r="J5689" s="20">
        <v>2018</v>
      </c>
      <c r="K5689" s="20">
        <v>4</v>
      </c>
      <c r="L5689" s="20">
        <v>17</v>
      </c>
    </row>
    <row r="5690" spans="1:12" x14ac:dyDescent="0.3">
      <c r="A5690" s="21">
        <v>43213</v>
      </c>
      <c r="B5690" s="20" t="s">
        <v>757</v>
      </c>
      <c r="C5690" s="20" t="s">
        <v>758</v>
      </c>
      <c r="D5690" s="20" t="s">
        <v>759</v>
      </c>
      <c r="E5690" s="20">
        <v>14040</v>
      </c>
      <c r="F5690" s="20" t="s">
        <v>1006</v>
      </c>
      <c r="G5690" s="20">
        <v>39</v>
      </c>
      <c r="H5690" s="20">
        <v>360</v>
      </c>
      <c r="I5690" s="20">
        <v>812.35</v>
      </c>
      <c r="J5690" s="20">
        <v>2018</v>
      </c>
      <c r="K5690" s="20">
        <v>4</v>
      </c>
      <c r="L5690" s="20">
        <v>17</v>
      </c>
    </row>
    <row r="5691" spans="1:12" x14ac:dyDescent="0.3">
      <c r="A5691" s="21">
        <v>43213</v>
      </c>
      <c r="B5691" s="20" t="s">
        <v>761</v>
      </c>
      <c r="C5691" s="20" t="s">
        <v>762</v>
      </c>
      <c r="D5691" s="20" t="s">
        <v>759</v>
      </c>
      <c r="E5691" s="20">
        <v>6840</v>
      </c>
      <c r="F5691" s="20" t="s">
        <v>1007</v>
      </c>
      <c r="G5691" s="20">
        <v>19</v>
      </c>
      <c r="H5691" s="20">
        <v>360</v>
      </c>
      <c r="I5691" s="20">
        <v>400.7</v>
      </c>
      <c r="J5691" s="20">
        <v>2018</v>
      </c>
      <c r="K5691" s="20">
        <v>4</v>
      </c>
      <c r="L5691" s="20">
        <v>17</v>
      </c>
    </row>
    <row r="5692" spans="1:12" x14ac:dyDescent="0.3">
      <c r="A5692" s="21">
        <v>43213</v>
      </c>
      <c r="B5692" s="20" t="s">
        <v>764</v>
      </c>
      <c r="C5692" s="20" t="s">
        <v>765</v>
      </c>
      <c r="D5692" s="20" t="s">
        <v>759</v>
      </c>
      <c r="E5692" s="20">
        <v>4320</v>
      </c>
      <c r="F5692" s="20" t="s">
        <v>1008</v>
      </c>
      <c r="G5692" s="20">
        <v>12</v>
      </c>
      <c r="H5692" s="20">
        <v>360</v>
      </c>
      <c r="I5692" s="20">
        <v>255.44</v>
      </c>
      <c r="J5692" s="20">
        <v>2018</v>
      </c>
      <c r="K5692" s="20">
        <v>4</v>
      </c>
      <c r="L5692" s="20">
        <v>17</v>
      </c>
    </row>
    <row r="5693" spans="1:12" x14ac:dyDescent="0.3">
      <c r="A5693" s="21">
        <v>43213</v>
      </c>
      <c r="B5693" s="20" t="s">
        <v>767</v>
      </c>
      <c r="C5693" s="20" t="s">
        <v>768</v>
      </c>
      <c r="D5693" s="20" t="s">
        <v>759</v>
      </c>
      <c r="E5693" s="20">
        <v>3600</v>
      </c>
      <c r="F5693" s="20" t="s">
        <v>1009</v>
      </c>
      <c r="G5693" s="20">
        <v>10</v>
      </c>
      <c r="H5693" s="20">
        <v>360</v>
      </c>
      <c r="I5693" s="20">
        <v>211.45</v>
      </c>
      <c r="J5693" s="20">
        <v>2018</v>
      </c>
      <c r="K5693" s="20">
        <v>4</v>
      </c>
      <c r="L5693" s="20">
        <v>17</v>
      </c>
    </row>
    <row r="5694" spans="1:12" x14ac:dyDescent="0.3">
      <c r="A5694" s="21">
        <v>43213</v>
      </c>
      <c r="B5694" s="20" t="s">
        <v>770</v>
      </c>
      <c r="C5694" s="20" t="s">
        <v>771</v>
      </c>
      <c r="D5694" s="20" t="s">
        <v>759</v>
      </c>
      <c r="E5694" s="20">
        <v>9000</v>
      </c>
      <c r="F5694" s="20" t="s">
        <v>1010</v>
      </c>
      <c r="G5694" s="20">
        <v>25</v>
      </c>
      <c r="H5694" s="20">
        <v>360</v>
      </c>
      <c r="I5694" s="20">
        <v>567.1</v>
      </c>
      <c r="J5694" s="20">
        <v>2018</v>
      </c>
      <c r="K5694" s="20">
        <v>4</v>
      </c>
      <c r="L5694" s="20">
        <v>17</v>
      </c>
    </row>
    <row r="5695" spans="1:12" x14ac:dyDescent="0.3">
      <c r="A5695" s="21">
        <v>43213</v>
      </c>
      <c r="B5695" s="20" t="s">
        <v>773</v>
      </c>
      <c r="C5695" s="20" t="s">
        <v>774</v>
      </c>
      <c r="D5695" s="20" t="s">
        <v>759</v>
      </c>
      <c r="E5695" s="20">
        <v>8280</v>
      </c>
      <c r="F5695" s="20" t="s">
        <v>1011</v>
      </c>
      <c r="G5695" s="20">
        <v>23</v>
      </c>
      <c r="H5695" s="20">
        <v>360</v>
      </c>
      <c r="I5695" s="20">
        <v>524.29999999999995</v>
      </c>
      <c r="J5695" s="20">
        <v>2018</v>
      </c>
      <c r="K5695" s="20">
        <v>4</v>
      </c>
      <c r="L5695" s="20">
        <v>17</v>
      </c>
    </row>
    <row r="5696" spans="1:12" x14ac:dyDescent="0.3">
      <c r="A5696" s="21">
        <v>43213</v>
      </c>
      <c r="B5696" s="20" t="s">
        <v>757</v>
      </c>
      <c r="C5696" s="20" t="s">
        <v>758</v>
      </c>
      <c r="D5696" s="20" t="s">
        <v>759</v>
      </c>
      <c r="E5696" s="20">
        <v>15840</v>
      </c>
      <c r="F5696" s="20" t="s">
        <v>1006</v>
      </c>
      <c r="G5696" s="20">
        <v>44</v>
      </c>
      <c r="H5696" s="20">
        <v>360</v>
      </c>
      <c r="I5696" s="20">
        <v>905.55</v>
      </c>
      <c r="J5696" s="20">
        <v>2018</v>
      </c>
      <c r="K5696" s="20">
        <v>4</v>
      </c>
      <c r="L5696" s="20">
        <v>17</v>
      </c>
    </row>
    <row r="5697" spans="1:12" x14ac:dyDescent="0.3">
      <c r="A5697" s="21">
        <v>43213</v>
      </c>
      <c r="B5697" s="20" t="s">
        <v>761</v>
      </c>
      <c r="C5697" s="20" t="s">
        <v>762</v>
      </c>
      <c r="D5697" s="20" t="s">
        <v>759</v>
      </c>
      <c r="E5697" s="20">
        <v>7920</v>
      </c>
      <c r="F5697" s="20" t="s">
        <v>1007</v>
      </c>
      <c r="G5697" s="20">
        <v>22</v>
      </c>
      <c r="H5697" s="20">
        <v>360</v>
      </c>
      <c r="I5697" s="20">
        <v>461.46</v>
      </c>
      <c r="J5697" s="20">
        <v>2018</v>
      </c>
      <c r="K5697" s="20">
        <v>4</v>
      </c>
      <c r="L5697" s="20">
        <v>17</v>
      </c>
    </row>
    <row r="5698" spans="1:12" x14ac:dyDescent="0.3">
      <c r="A5698" s="21">
        <v>43213</v>
      </c>
      <c r="B5698" s="20" t="s">
        <v>764</v>
      </c>
      <c r="C5698" s="20" t="s">
        <v>765</v>
      </c>
      <c r="D5698" s="20" t="s">
        <v>759</v>
      </c>
      <c r="E5698" s="20">
        <v>7920</v>
      </c>
      <c r="F5698" s="20" t="s">
        <v>1008</v>
      </c>
      <c r="G5698" s="20">
        <v>22</v>
      </c>
      <c r="H5698" s="20">
        <v>360</v>
      </c>
      <c r="I5698" s="20">
        <v>460.15</v>
      </c>
      <c r="J5698" s="20">
        <v>2018</v>
      </c>
      <c r="K5698" s="20">
        <v>4</v>
      </c>
      <c r="L5698" s="20">
        <v>17</v>
      </c>
    </row>
    <row r="5699" spans="1:12" x14ac:dyDescent="0.3">
      <c r="A5699" s="21">
        <v>43213</v>
      </c>
      <c r="B5699" s="20" t="s">
        <v>767</v>
      </c>
      <c r="C5699" s="20" t="s">
        <v>768</v>
      </c>
      <c r="D5699" s="20" t="s">
        <v>759</v>
      </c>
      <c r="E5699" s="20">
        <v>3240</v>
      </c>
      <c r="F5699" s="20" t="s">
        <v>1009</v>
      </c>
      <c r="G5699" s="20">
        <v>9</v>
      </c>
      <c r="H5699" s="20">
        <v>360</v>
      </c>
      <c r="I5699" s="20">
        <v>190.95</v>
      </c>
      <c r="J5699" s="20">
        <v>2018</v>
      </c>
      <c r="K5699" s="20">
        <v>4</v>
      </c>
      <c r="L5699" s="20">
        <v>17</v>
      </c>
    </row>
    <row r="5700" spans="1:12" x14ac:dyDescent="0.3">
      <c r="A5700" s="21">
        <v>43213</v>
      </c>
      <c r="B5700" s="20" t="s">
        <v>770</v>
      </c>
      <c r="C5700" s="20" t="s">
        <v>771</v>
      </c>
      <c r="D5700" s="20" t="s">
        <v>759</v>
      </c>
      <c r="E5700" s="20">
        <v>10080</v>
      </c>
      <c r="F5700" s="20" t="s">
        <v>1010</v>
      </c>
      <c r="G5700" s="20">
        <v>28</v>
      </c>
      <c r="H5700" s="20">
        <v>360</v>
      </c>
      <c r="I5700" s="20">
        <v>629.75</v>
      </c>
      <c r="J5700" s="20">
        <v>2018</v>
      </c>
      <c r="K5700" s="20">
        <v>4</v>
      </c>
      <c r="L5700" s="20">
        <v>17</v>
      </c>
    </row>
    <row r="5701" spans="1:12" x14ac:dyDescent="0.3">
      <c r="A5701" s="21">
        <v>43213</v>
      </c>
      <c r="B5701" s="20" t="s">
        <v>773</v>
      </c>
      <c r="C5701" s="20" t="s">
        <v>774</v>
      </c>
      <c r="D5701" s="20" t="s">
        <v>759</v>
      </c>
      <c r="E5701" s="20">
        <v>8280</v>
      </c>
      <c r="F5701" s="20" t="s">
        <v>1011</v>
      </c>
      <c r="G5701" s="20">
        <v>23</v>
      </c>
      <c r="H5701" s="20">
        <v>360</v>
      </c>
      <c r="I5701" s="20">
        <v>519.25</v>
      </c>
      <c r="J5701" s="20">
        <v>2018</v>
      </c>
      <c r="K5701" s="20">
        <v>4</v>
      </c>
      <c r="L5701" s="20">
        <v>17</v>
      </c>
    </row>
    <row r="5702" spans="1:12" x14ac:dyDescent="0.3">
      <c r="A5702" s="21">
        <v>43210</v>
      </c>
      <c r="B5702" s="20" t="s">
        <v>757</v>
      </c>
      <c r="C5702" s="20" t="s">
        <v>758</v>
      </c>
      <c r="D5702" s="20" t="s">
        <v>759</v>
      </c>
      <c r="E5702" s="20">
        <v>14400</v>
      </c>
      <c r="F5702" s="20" t="s">
        <v>1006</v>
      </c>
      <c r="G5702" s="20">
        <v>40</v>
      </c>
      <c r="H5702" s="20">
        <v>360</v>
      </c>
      <c r="I5702" s="20">
        <v>823.35</v>
      </c>
      <c r="J5702" s="20">
        <v>2018</v>
      </c>
      <c r="K5702" s="20">
        <v>4</v>
      </c>
      <c r="L5702" s="20">
        <v>16</v>
      </c>
    </row>
    <row r="5703" spans="1:12" x14ac:dyDescent="0.3">
      <c r="A5703" s="21">
        <v>43210</v>
      </c>
      <c r="B5703" s="20" t="s">
        <v>761</v>
      </c>
      <c r="C5703" s="20" t="s">
        <v>762</v>
      </c>
      <c r="D5703" s="20" t="s">
        <v>759</v>
      </c>
      <c r="E5703" s="20">
        <v>7200</v>
      </c>
      <c r="F5703" s="20" t="s">
        <v>1007</v>
      </c>
      <c r="G5703" s="20">
        <v>20</v>
      </c>
      <c r="H5703" s="20">
        <v>360</v>
      </c>
      <c r="I5703" s="20">
        <v>418.2</v>
      </c>
      <c r="J5703" s="20">
        <v>2018</v>
      </c>
      <c r="K5703" s="20">
        <v>4</v>
      </c>
      <c r="L5703" s="20">
        <v>16</v>
      </c>
    </row>
    <row r="5704" spans="1:12" x14ac:dyDescent="0.3">
      <c r="A5704" s="21">
        <v>43210</v>
      </c>
      <c r="B5704" s="20" t="s">
        <v>764</v>
      </c>
      <c r="C5704" s="20" t="s">
        <v>765</v>
      </c>
      <c r="D5704" s="20" t="s">
        <v>759</v>
      </c>
      <c r="E5704" s="20">
        <v>8280</v>
      </c>
      <c r="F5704" s="20" t="s">
        <v>1008</v>
      </c>
      <c r="G5704" s="20">
        <v>23</v>
      </c>
      <c r="H5704" s="20">
        <v>360</v>
      </c>
      <c r="I5704" s="20">
        <v>484.75</v>
      </c>
      <c r="J5704" s="20">
        <v>2018</v>
      </c>
      <c r="K5704" s="20">
        <v>4</v>
      </c>
      <c r="L5704" s="20">
        <v>16</v>
      </c>
    </row>
    <row r="5705" spans="1:12" x14ac:dyDescent="0.3">
      <c r="A5705" s="21">
        <v>43210</v>
      </c>
      <c r="B5705" s="20" t="s">
        <v>767</v>
      </c>
      <c r="C5705" s="20" t="s">
        <v>768</v>
      </c>
      <c r="D5705" s="20" t="s">
        <v>759</v>
      </c>
      <c r="E5705" s="20">
        <v>3600</v>
      </c>
      <c r="F5705" s="20" t="s">
        <v>1009</v>
      </c>
      <c r="G5705" s="20">
        <v>10</v>
      </c>
      <c r="H5705" s="20">
        <v>360</v>
      </c>
      <c r="I5705" s="20">
        <v>212.65</v>
      </c>
      <c r="J5705" s="20">
        <v>2018</v>
      </c>
      <c r="K5705" s="20">
        <v>4</v>
      </c>
      <c r="L5705" s="20">
        <v>16</v>
      </c>
    </row>
    <row r="5706" spans="1:12" x14ac:dyDescent="0.3">
      <c r="A5706" s="21">
        <v>43210</v>
      </c>
      <c r="B5706" s="20" t="s">
        <v>770</v>
      </c>
      <c r="C5706" s="20" t="s">
        <v>771</v>
      </c>
      <c r="D5706" s="20" t="s">
        <v>759</v>
      </c>
      <c r="E5706" s="20">
        <v>10800</v>
      </c>
      <c r="F5706" s="20" t="s">
        <v>1010</v>
      </c>
      <c r="G5706" s="20">
        <v>30</v>
      </c>
      <c r="H5706" s="20">
        <v>360</v>
      </c>
      <c r="I5706" s="20">
        <v>671.5</v>
      </c>
      <c r="J5706" s="20">
        <v>2018</v>
      </c>
      <c r="K5706" s="20">
        <v>4</v>
      </c>
      <c r="L5706" s="20">
        <v>16</v>
      </c>
    </row>
    <row r="5707" spans="1:12" x14ac:dyDescent="0.3">
      <c r="A5707" s="21">
        <v>43210</v>
      </c>
      <c r="B5707" s="20" t="s">
        <v>773</v>
      </c>
      <c r="C5707" s="20" t="s">
        <v>774</v>
      </c>
      <c r="D5707" s="20" t="s">
        <v>759</v>
      </c>
      <c r="E5707" s="20">
        <v>7920</v>
      </c>
      <c r="F5707" s="20" t="s">
        <v>1011</v>
      </c>
      <c r="G5707" s="20">
        <v>22</v>
      </c>
      <c r="H5707" s="20">
        <v>360</v>
      </c>
      <c r="I5707" s="20">
        <v>493.95</v>
      </c>
      <c r="J5707" s="20">
        <v>2018</v>
      </c>
      <c r="K5707" s="20">
        <v>4</v>
      </c>
      <c r="L5707" s="20">
        <v>16</v>
      </c>
    </row>
    <row r="5708" spans="1:12" x14ac:dyDescent="0.3">
      <c r="A5708" s="21">
        <v>43210</v>
      </c>
      <c r="B5708" s="20" t="s">
        <v>757</v>
      </c>
      <c r="C5708" s="20" t="s">
        <v>758</v>
      </c>
      <c r="D5708" s="20" t="s">
        <v>759</v>
      </c>
      <c r="E5708" s="20">
        <v>15120</v>
      </c>
      <c r="F5708" s="20" t="s">
        <v>1006</v>
      </c>
      <c r="G5708" s="20">
        <v>42</v>
      </c>
      <c r="H5708" s="20">
        <v>360</v>
      </c>
      <c r="I5708" s="20">
        <v>872.37</v>
      </c>
      <c r="J5708" s="20">
        <v>2018</v>
      </c>
      <c r="K5708" s="20">
        <v>4</v>
      </c>
      <c r="L5708" s="20">
        <v>16</v>
      </c>
    </row>
    <row r="5709" spans="1:12" x14ac:dyDescent="0.3">
      <c r="A5709" s="21">
        <v>43210</v>
      </c>
      <c r="B5709" s="20" t="s">
        <v>761</v>
      </c>
      <c r="C5709" s="20" t="s">
        <v>762</v>
      </c>
      <c r="D5709" s="20" t="s">
        <v>759</v>
      </c>
      <c r="E5709" s="20">
        <v>7920</v>
      </c>
      <c r="F5709" s="20" t="s">
        <v>1007</v>
      </c>
      <c r="G5709" s="20">
        <v>22</v>
      </c>
      <c r="H5709" s="20">
        <v>360</v>
      </c>
      <c r="I5709" s="20">
        <v>465.5</v>
      </c>
      <c r="J5709" s="20">
        <v>2018</v>
      </c>
      <c r="K5709" s="20">
        <v>4</v>
      </c>
      <c r="L5709" s="20">
        <v>16</v>
      </c>
    </row>
    <row r="5710" spans="1:12" x14ac:dyDescent="0.3">
      <c r="A5710" s="21">
        <v>43210</v>
      </c>
      <c r="B5710" s="20" t="s">
        <v>764</v>
      </c>
      <c r="C5710" s="20" t="s">
        <v>765</v>
      </c>
      <c r="D5710" s="20" t="s">
        <v>759</v>
      </c>
      <c r="E5710" s="20">
        <v>10440</v>
      </c>
      <c r="F5710" s="20" t="s">
        <v>1008</v>
      </c>
      <c r="G5710" s="20">
        <v>29</v>
      </c>
      <c r="H5710" s="20">
        <v>360</v>
      </c>
      <c r="I5710" s="20">
        <v>613.65</v>
      </c>
      <c r="J5710" s="20">
        <v>2018</v>
      </c>
      <c r="K5710" s="20">
        <v>4</v>
      </c>
      <c r="L5710" s="20">
        <v>16</v>
      </c>
    </row>
    <row r="5711" spans="1:12" x14ac:dyDescent="0.3">
      <c r="A5711" s="21">
        <v>43210</v>
      </c>
      <c r="B5711" s="20" t="s">
        <v>767</v>
      </c>
      <c r="C5711" s="20" t="s">
        <v>768</v>
      </c>
      <c r="D5711" s="20" t="s">
        <v>759</v>
      </c>
      <c r="E5711" s="20">
        <v>3960</v>
      </c>
      <c r="F5711" s="20" t="s">
        <v>1009</v>
      </c>
      <c r="G5711" s="20">
        <v>11</v>
      </c>
      <c r="H5711" s="20">
        <v>360</v>
      </c>
      <c r="I5711" s="20">
        <v>235.75</v>
      </c>
      <c r="J5711" s="20">
        <v>2018</v>
      </c>
      <c r="K5711" s="20">
        <v>4</v>
      </c>
      <c r="L5711" s="20">
        <v>16</v>
      </c>
    </row>
    <row r="5712" spans="1:12" x14ac:dyDescent="0.3">
      <c r="A5712" s="21">
        <v>43210</v>
      </c>
      <c r="B5712" s="20" t="s">
        <v>770</v>
      </c>
      <c r="C5712" s="20" t="s">
        <v>771</v>
      </c>
      <c r="D5712" s="20" t="s">
        <v>759</v>
      </c>
      <c r="E5712" s="20">
        <v>10800</v>
      </c>
      <c r="F5712" s="20" t="s">
        <v>1010</v>
      </c>
      <c r="G5712" s="20">
        <v>30</v>
      </c>
      <c r="H5712" s="20">
        <v>360</v>
      </c>
      <c r="I5712" s="20">
        <v>675.95</v>
      </c>
      <c r="J5712" s="20">
        <v>2018</v>
      </c>
      <c r="K5712" s="20">
        <v>4</v>
      </c>
      <c r="L5712" s="20">
        <v>16</v>
      </c>
    </row>
    <row r="5713" spans="1:12" x14ac:dyDescent="0.3">
      <c r="A5713" s="21">
        <v>43210</v>
      </c>
      <c r="B5713" s="20" t="s">
        <v>773</v>
      </c>
      <c r="C5713" s="20" t="s">
        <v>774</v>
      </c>
      <c r="D5713" s="20" t="s">
        <v>759</v>
      </c>
      <c r="E5713" s="20">
        <v>8640</v>
      </c>
      <c r="F5713" s="20" t="s">
        <v>1011</v>
      </c>
      <c r="G5713" s="20">
        <v>24</v>
      </c>
      <c r="H5713" s="20">
        <v>360</v>
      </c>
      <c r="I5713" s="20">
        <v>542.85</v>
      </c>
      <c r="J5713" s="20">
        <v>2018</v>
      </c>
      <c r="K5713" s="20">
        <v>4</v>
      </c>
      <c r="L5713" s="20">
        <v>16</v>
      </c>
    </row>
    <row r="5714" spans="1:12" x14ac:dyDescent="0.3">
      <c r="A5714" s="21">
        <v>43208</v>
      </c>
      <c r="B5714" s="20" t="s">
        <v>757</v>
      </c>
      <c r="C5714" s="20" t="s">
        <v>758</v>
      </c>
      <c r="D5714" s="20" t="s">
        <v>759</v>
      </c>
      <c r="E5714" s="20">
        <v>14400</v>
      </c>
      <c r="F5714" s="20" t="s">
        <v>1006</v>
      </c>
      <c r="G5714" s="20">
        <v>40</v>
      </c>
      <c r="H5714" s="20">
        <v>360</v>
      </c>
      <c r="I5714" s="20">
        <v>807.4</v>
      </c>
      <c r="J5714" s="20">
        <v>2018</v>
      </c>
      <c r="K5714" s="20">
        <v>4</v>
      </c>
      <c r="L5714" s="20">
        <v>16</v>
      </c>
    </row>
    <row r="5715" spans="1:12" x14ac:dyDescent="0.3">
      <c r="A5715" s="21">
        <v>43208</v>
      </c>
      <c r="B5715" s="20" t="s">
        <v>761</v>
      </c>
      <c r="C5715" s="20" t="s">
        <v>762</v>
      </c>
      <c r="D5715" s="20" t="s">
        <v>759</v>
      </c>
      <c r="E5715" s="20">
        <v>9360</v>
      </c>
      <c r="F5715" s="20" t="s">
        <v>1007</v>
      </c>
      <c r="G5715" s="20">
        <v>26</v>
      </c>
      <c r="H5715" s="20">
        <v>360</v>
      </c>
      <c r="I5715" s="20">
        <v>557.04999999999995</v>
      </c>
      <c r="J5715" s="20">
        <v>2018</v>
      </c>
      <c r="K5715" s="20">
        <v>4</v>
      </c>
      <c r="L5715" s="20">
        <v>16</v>
      </c>
    </row>
    <row r="5716" spans="1:12" x14ac:dyDescent="0.3">
      <c r="A5716" s="21">
        <v>43208</v>
      </c>
      <c r="B5716" s="20" t="s">
        <v>764</v>
      </c>
      <c r="C5716" s="20" t="s">
        <v>765</v>
      </c>
      <c r="D5716" s="20" t="s">
        <v>759</v>
      </c>
      <c r="E5716" s="20">
        <v>11160</v>
      </c>
      <c r="F5716" s="20" t="s">
        <v>1008</v>
      </c>
      <c r="G5716" s="20">
        <v>31</v>
      </c>
      <c r="H5716" s="20">
        <v>360</v>
      </c>
      <c r="I5716" s="20">
        <v>664.3</v>
      </c>
      <c r="J5716" s="20">
        <v>2018</v>
      </c>
      <c r="K5716" s="20">
        <v>4</v>
      </c>
      <c r="L5716" s="20">
        <v>16</v>
      </c>
    </row>
    <row r="5717" spans="1:12" x14ac:dyDescent="0.3">
      <c r="A5717" s="21">
        <v>43208</v>
      </c>
      <c r="B5717" s="20" t="s">
        <v>767</v>
      </c>
      <c r="C5717" s="20" t="s">
        <v>768</v>
      </c>
      <c r="D5717" s="20" t="s">
        <v>759</v>
      </c>
      <c r="E5717" s="20">
        <v>6120</v>
      </c>
      <c r="F5717" s="20" t="s">
        <v>1009</v>
      </c>
      <c r="G5717" s="20">
        <v>17</v>
      </c>
      <c r="H5717" s="20">
        <v>360</v>
      </c>
      <c r="I5717" s="20">
        <v>364.85</v>
      </c>
      <c r="J5717" s="20">
        <v>2018</v>
      </c>
      <c r="K5717" s="20">
        <v>4</v>
      </c>
      <c r="L5717" s="20">
        <v>16</v>
      </c>
    </row>
    <row r="5718" spans="1:12" x14ac:dyDescent="0.3">
      <c r="A5718" s="21">
        <v>43208</v>
      </c>
      <c r="B5718" s="20" t="s">
        <v>770</v>
      </c>
      <c r="C5718" s="20" t="s">
        <v>771</v>
      </c>
      <c r="D5718" s="20" t="s">
        <v>759</v>
      </c>
      <c r="E5718" s="20">
        <v>10800</v>
      </c>
      <c r="F5718" s="20" t="s">
        <v>1010</v>
      </c>
      <c r="G5718" s="20">
        <v>30</v>
      </c>
      <c r="H5718" s="20">
        <v>360</v>
      </c>
      <c r="I5718" s="20">
        <v>677.25</v>
      </c>
      <c r="J5718" s="20">
        <v>2018</v>
      </c>
      <c r="K5718" s="20">
        <v>4</v>
      </c>
      <c r="L5718" s="20">
        <v>16</v>
      </c>
    </row>
    <row r="5719" spans="1:12" x14ac:dyDescent="0.3">
      <c r="A5719" s="21">
        <v>43208</v>
      </c>
      <c r="B5719" s="20" t="s">
        <v>773</v>
      </c>
      <c r="C5719" s="20" t="s">
        <v>774</v>
      </c>
      <c r="D5719" s="20" t="s">
        <v>759</v>
      </c>
      <c r="E5719" s="20">
        <v>8640</v>
      </c>
      <c r="F5719" s="20" t="s">
        <v>1011</v>
      </c>
      <c r="G5719" s="20">
        <v>24</v>
      </c>
      <c r="H5719" s="20">
        <v>360</v>
      </c>
      <c r="I5719" s="20">
        <v>543.70000000000005</v>
      </c>
      <c r="J5719" s="20">
        <v>2018</v>
      </c>
      <c r="K5719" s="20">
        <v>4</v>
      </c>
      <c r="L5719" s="20">
        <v>16</v>
      </c>
    </row>
    <row r="5720" spans="1:12" x14ac:dyDescent="0.3">
      <c r="A5720" s="21">
        <v>43207</v>
      </c>
      <c r="B5720" s="20" t="s">
        <v>757</v>
      </c>
      <c r="C5720" s="20" t="s">
        <v>758</v>
      </c>
      <c r="D5720" s="20" t="s">
        <v>759</v>
      </c>
      <c r="E5720" s="20">
        <v>14400</v>
      </c>
      <c r="F5720" s="20" t="s">
        <v>1006</v>
      </c>
      <c r="G5720" s="20">
        <v>40</v>
      </c>
      <c r="H5720" s="20">
        <v>360</v>
      </c>
      <c r="I5720" s="20">
        <v>834.15</v>
      </c>
      <c r="J5720" s="20">
        <v>2018</v>
      </c>
      <c r="K5720" s="20">
        <v>4</v>
      </c>
      <c r="L5720" s="20">
        <v>16</v>
      </c>
    </row>
    <row r="5721" spans="1:12" x14ac:dyDescent="0.3">
      <c r="A5721" s="21">
        <v>43207</v>
      </c>
      <c r="B5721" s="20" t="s">
        <v>761</v>
      </c>
      <c r="C5721" s="20" t="s">
        <v>762</v>
      </c>
      <c r="D5721" s="20" t="s">
        <v>759</v>
      </c>
      <c r="E5721" s="20">
        <v>11880</v>
      </c>
      <c r="F5721" s="20" t="s">
        <v>1007</v>
      </c>
      <c r="G5721" s="20">
        <v>33</v>
      </c>
      <c r="H5721" s="20">
        <v>360</v>
      </c>
      <c r="I5721" s="20">
        <v>701.65</v>
      </c>
      <c r="J5721" s="20">
        <v>2018</v>
      </c>
      <c r="K5721" s="20">
        <v>4</v>
      </c>
      <c r="L5721" s="20">
        <v>16</v>
      </c>
    </row>
    <row r="5722" spans="1:12" x14ac:dyDescent="0.3">
      <c r="A5722" s="21">
        <v>43207</v>
      </c>
      <c r="B5722" s="20" t="s">
        <v>764</v>
      </c>
      <c r="C5722" s="20" t="s">
        <v>765</v>
      </c>
      <c r="D5722" s="20" t="s">
        <v>759</v>
      </c>
      <c r="E5722" s="20">
        <v>12600</v>
      </c>
      <c r="F5722" s="20" t="s">
        <v>1008</v>
      </c>
      <c r="G5722" s="20">
        <v>35</v>
      </c>
      <c r="H5722" s="20">
        <v>360</v>
      </c>
      <c r="I5722" s="20">
        <v>753.05</v>
      </c>
      <c r="J5722" s="20">
        <v>2018</v>
      </c>
      <c r="K5722" s="20">
        <v>4</v>
      </c>
      <c r="L5722" s="20">
        <v>16</v>
      </c>
    </row>
    <row r="5723" spans="1:12" x14ac:dyDescent="0.3">
      <c r="A5723" s="21">
        <v>43207</v>
      </c>
      <c r="B5723" s="20" t="s">
        <v>767</v>
      </c>
      <c r="C5723" s="20" t="s">
        <v>768</v>
      </c>
      <c r="D5723" s="20" t="s">
        <v>759</v>
      </c>
      <c r="E5723" s="20">
        <v>9000</v>
      </c>
      <c r="F5723" s="20" t="s">
        <v>1009</v>
      </c>
      <c r="G5723" s="20">
        <v>25</v>
      </c>
      <c r="H5723" s="20">
        <v>360</v>
      </c>
      <c r="I5723" s="20">
        <v>534</v>
      </c>
      <c r="J5723" s="20">
        <v>2018</v>
      </c>
      <c r="K5723" s="20">
        <v>4</v>
      </c>
      <c r="L5723" s="20">
        <v>16</v>
      </c>
    </row>
    <row r="5724" spans="1:12" x14ac:dyDescent="0.3">
      <c r="A5724" s="21">
        <v>43207</v>
      </c>
      <c r="B5724" s="20" t="s">
        <v>770</v>
      </c>
      <c r="C5724" s="20" t="s">
        <v>771</v>
      </c>
      <c r="D5724" s="20" t="s">
        <v>759</v>
      </c>
      <c r="E5724" s="20">
        <v>12240</v>
      </c>
      <c r="F5724" s="20" t="s">
        <v>1010</v>
      </c>
      <c r="G5724" s="20">
        <v>34</v>
      </c>
      <c r="H5724" s="20">
        <v>360</v>
      </c>
      <c r="I5724" s="20">
        <v>755.9</v>
      </c>
      <c r="J5724" s="20">
        <v>2018</v>
      </c>
      <c r="K5724" s="20">
        <v>4</v>
      </c>
      <c r="L5724" s="20">
        <v>16</v>
      </c>
    </row>
    <row r="5725" spans="1:12" x14ac:dyDescent="0.3">
      <c r="A5725" s="21">
        <v>43207</v>
      </c>
      <c r="B5725" s="20" t="s">
        <v>773</v>
      </c>
      <c r="C5725" s="20" t="s">
        <v>774</v>
      </c>
      <c r="D5725" s="20" t="s">
        <v>759</v>
      </c>
      <c r="E5725" s="20">
        <v>10080</v>
      </c>
      <c r="F5725" s="20" t="s">
        <v>1011</v>
      </c>
      <c r="G5725" s="20">
        <v>28</v>
      </c>
      <c r="H5725" s="20">
        <v>360</v>
      </c>
      <c r="I5725" s="20">
        <v>634.9</v>
      </c>
      <c r="J5725" s="20">
        <v>2018</v>
      </c>
      <c r="K5725" s="20">
        <v>4</v>
      </c>
      <c r="L5725" s="20">
        <v>16</v>
      </c>
    </row>
    <row r="5726" spans="1:12" x14ac:dyDescent="0.3">
      <c r="A5726" s="21">
        <v>43207</v>
      </c>
      <c r="B5726" s="20" t="s">
        <v>757</v>
      </c>
      <c r="C5726" s="20" t="s">
        <v>758</v>
      </c>
      <c r="D5726" s="20" t="s">
        <v>759</v>
      </c>
      <c r="E5726" s="20">
        <v>19080</v>
      </c>
      <c r="F5726" s="20" t="s">
        <v>1006</v>
      </c>
      <c r="G5726" s="20">
        <v>53</v>
      </c>
      <c r="H5726" s="20">
        <v>360</v>
      </c>
      <c r="I5726" s="20">
        <v>1100.05</v>
      </c>
      <c r="J5726" s="20">
        <v>2018</v>
      </c>
      <c r="K5726" s="20">
        <v>4</v>
      </c>
      <c r="L5726" s="20">
        <v>16</v>
      </c>
    </row>
    <row r="5727" spans="1:12" x14ac:dyDescent="0.3">
      <c r="A5727" s="21">
        <v>43207</v>
      </c>
      <c r="B5727" s="20" t="s">
        <v>761</v>
      </c>
      <c r="C5727" s="20" t="s">
        <v>762</v>
      </c>
      <c r="D5727" s="20" t="s">
        <v>759</v>
      </c>
      <c r="E5727" s="20">
        <v>11160</v>
      </c>
      <c r="F5727" s="20" t="s">
        <v>1007</v>
      </c>
      <c r="G5727" s="20">
        <v>31</v>
      </c>
      <c r="H5727" s="20">
        <v>360</v>
      </c>
      <c r="I5727" s="20">
        <v>669.75</v>
      </c>
      <c r="J5727" s="20">
        <v>2018</v>
      </c>
      <c r="K5727" s="20">
        <v>4</v>
      </c>
      <c r="L5727" s="20">
        <v>16</v>
      </c>
    </row>
    <row r="5728" spans="1:12" x14ac:dyDescent="0.3">
      <c r="A5728" s="21">
        <v>43207</v>
      </c>
      <c r="B5728" s="20" t="s">
        <v>764</v>
      </c>
      <c r="C5728" s="20" t="s">
        <v>765</v>
      </c>
      <c r="D5728" s="20" t="s">
        <v>759</v>
      </c>
      <c r="E5728" s="20">
        <v>14760</v>
      </c>
      <c r="F5728" s="20" t="s">
        <v>1008</v>
      </c>
      <c r="G5728" s="20">
        <v>41</v>
      </c>
      <c r="H5728" s="20">
        <v>360</v>
      </c>
      <c r="I5728" s="20">
        <v>887.95</v>
      </c>
      <c r="J5728" s="20">
        <v>2018</v>
      </c>
      <c r="K5728" s="20">
        <v>4</v>
      </c>
      <c r="L5728" s="20">
        <v>16</v>
      </c>
    </row>
    <row r="5729" spans="1:12" x14ac:dyDescent="0.3">
      <c r="A5729" s="21">
        <v>43207</v>
      </c>
      <c r="B5729" s="20" t="s">
        <v>767</v>
      </c>
      <c r="C5729" s="20" t="s">
        <v>768</v>
      </c>
      <c r="D5729" s="20" t="s">
        <v>759</v>
      </c>
      <c r="E5729" s="20">
        <v>8280</v>
      </c>
      <c r="F5729" s="20" t="s">
        <v>1009</v>
      </c>
      <c r="G5729" s="20">
        <v>23</v>
      </c>
      <c r="H5729" s="20">
        <v>360</v>
      </c>
      <c r="I5729" s="20">
        <v>496.05</v>
      </c>
      <c r="J5729" s="20">
        <v>2018</v>
      </c>
      <c r="K5729" s="20">
        <v>4</v>
      </c>
      <c r="L5729" s="20">
        <v>16</v>
      </c>
    </row>
    <row r="5730" spans="1:12" x14ac:dyDescent="0.3">
      <c r="A5730" s="21">
        <v>43207</v>
      </c>
      <c r="B5730" s="20" t="s">
        <v>770</v>
      </c>
      <c r="C5730" s="20" t="s">
        <v>771</v>
      </c>
      <c r="D5730" s="20" t="s">
        <v>759</v>
      </c>
      <c r="E5730" s="20">
        <v>11520</v>
      </c>
      <c r="F5730" s="20" t="s">
        <v>1010</v>
      </c>
      <c r="G5730" s="20">
        <v>32</v>
      </c>
      <c r="H5730" s="20">
        <v>360</v>
      </c>
      <c r="I5730" s="20">
        <v>711.7</v>
      </c>
      <c r="J5730" s="20">
        <v>2018</v>
      </c>
      <c r="K5730" s="20">
        <v>4</v>
      </c>
      <c r="L5730" s="20">
        <v>16</v>
      </c>
    </row>
    <row r="5731" spans="1:12" x14ac:dyDescent="0.3">
      <c r="A5731" s="21">
        <v>43207</v>
      </c>
      <c r="B5731" s="20" t="s">
        <v>773</v>
      </c>
      <c r="C5731" s="20" t="s">
        <v>774</v>
      </c>
      <c r="D5731" s="20" t="s">
        <v>759</v>
      </c>
      <c r="E5731" s="20">
        <v>8640</v>
      </c>
      <c r="F5731" s="20" t="s">
        <v>1011</v>
      </c>
      <c r="G5731" s="20">
        <v>24</v>
      </c>
      <c r="H5731" s="20">
        <v>360</v>
      </c>
      <c r="I5731" s="20">
        <v>549.04999999999995</v>
      </c>
      <c r="J5731" s="20">
        <v>2018</v>
      </c>
      <c r="K5731" s="20">
        <v>4</v>
      </c>
      <c r="L5731" s="20">
        <v>16</v>
      </c>
    </row>
    <row r="5732" spans="1:12" x14ac:dyDescent="0.3">
      <c r="A5732" s="21">
        <v>43206</v>
      </c>
      <c r="B5732" s="20" t="s">
        <v>826</v>
      </c>
      <c r="C5732" s="20" t="s">
        <v>827</v>
      </c>
      <c r="D5732" s="20" t="s">
        <v>759</v>
      </c>
      <c r="E5732" s="20">
        <v>2880</v>
      </c>
      <c r="F5732" s="20" t="s">
        <v>1012</v>
      </c>
      <c r="G5732" s="20">
        <v>8</v>
      </c>
      <c r="H5732" s="20">
        <v>360</v>
      </c>
      <c r="I5732" s="20">
        <v>159.25</v>
      </c>
      <c r="J5732" s="20">
        <v>2018</v>
      </c>
      <c r="K5732" s="20">
        <v>4</v>
      </c>
      <c r="L5732" s="20">
        <v>16</v>
      </c>
    </row>
    <row r="5733" spans="1:12" x14ac:dyDescent="0.3">
      <c r="A5733" s="21">
        <v>43206</v>
      </c>
      <c r="B5733" s="20" t="s">
        <v>757</v>
      </c>
      <c r="C5733" s="20" t="s">
        <v>758</v>
      </c>
      <c r="D5733" s="20" t="s">
        <v>759</v>
      </c>
      <c r="E5733" s="20">
        <v>10800</v>
      </c>
      <c r="F5733" s="20" t="s">
        <v>1013</v>
      </c>
      <c r="G5733" s="20">
        <v>30</v>
      </c>
      <c r="H5733" s="20">
        <v>360</v>
      </c>
      <c r="I5733" s="20">
        <v>625.6</v>
      </c>
      <c r="J5733" s="20">
        <v>2018</v>
      </c>
      <c r="K5733" s="20">
        <v>4</v>
      </c>
      <c r="L5733" s="20">
        <v>16</v>
      </c>
    </row>
    <row r="5734" spans="1:12" x14ac:dyDescent="0.3">
      <c r="A5734" s="21">
        <v>43206</v>
      </c>
      <c r="B5734" s="20" t="s">
        <v>761</v>
      </c>
      <c r="C5734" s="20" t="s">
        <v>762</v>
      </c>
      <c r="D5734" s="20" t="s">
        <v>759</v>
      </c>
      <c r="E5734" s="20">
        <v>9720</v>
      </c>
      <c r="F5734" s="20" t="s">
        <v>1014</v>
      </c>
      <c r="G5734" s="20">
        <v>27</v>
      </c>
      <c r="H5734" s="20">
        <v>360</v>
      </c>
      <c r="I5734" s="20">
        <v>589.82000000000005</v>
      </c>
      <c r="J5734" s="20">
        <v>2018</v>
      </c>
      <c r="K5734" s="20">
        <v>4</v>
      </c>
      <c r="L5734" s="20">
        <v>16</v>
      </c>
    </row>
    <row r="5735" spans="1:12" x14ac:dyDescent="0.3">
      <c r="A5735" s="21">
        <v>43206</v>
      </c>
      <c r="B5735" s="20" t="s">
        <v>764</v>
      </c>
      <c r="C5735" s="20" t="s">
        <v>765</v>
      </c>
      <c r="D5735" s="20" t="s">
        <v>759</v>
      </c>
      <c r="E5735" s="20">
        <v>10800</v>
      </c>
      <c r="F5735" s="20" t="s">
        <v>1015</v>
      </c>
      <c r="G5735" s="20">
        <v>30</v>
      </c>
      <c r="H5735" s="20">
        <v>360</v>
      </c>
      <c r="I5735" s="20">
        <v>658.4</v>
      </c>
      <c r="J5735" s="20">
        <v>2018</v>
      </c>
      <c r="K5735" s="20">
        <v>4</v>
      </c>
      <c r="L5735" s="20">
        <v>16</v>
      </c>
    </row>
    <row r="5736" spans="1:12" x14ac:dyDescent="0.3">
      <c r="A5736" s="21">
        <v>43206</v>
      </c>
      <c r="B5736" s="20" t="s">
        <v>767</v>
      </c>
      <c r="C5736" s="20" t="s">
        <v>768</v>
      </c>
      <c r="D5736" s="20" t="s">
        <v>759</v>
      </c>
      <c r="E5736" s="20">
        <v>6840</v>
      </c>
      <c r="F5736" s="20" t="s">
        <v>1016</v>
      </c>
      <c r="G5736" s="20">
        <v>19</v>
      </c>
      <c r="H5736" s="20">
        <v>360</v>
      </c>
      <c r="I5736" s="20">
        <v>416.04</v>
      </c>
      <c r="J5736" s="20">
        <v>2018</v>
      </c>
      <c r="K5736" s="20">
        <v>4</v>
      </c>
      <c r="L5736" s="20">
        <v>16</v>
      </c>
    </row>
    <row r="5737" spans="1:12" x14ac:dyDescent="0.3">
      <c r="A5737" s="21">
        <v>43206</v>
      </c>
      <c r="B5737" s="20" t="s">
        <v>770</v>
      </c>
      <c r="C5737" s="20" t="s">
        <v>771</v>
      </c>
      <c r="D5737" s="20" t="s">
        <v>759</v>
      </c>
      <c r="E5737" s="20">
        <v>9360</v>
      </c>
      <c r="F5737" s="20" t="s">
        <v>1017</v>
      </c>
      <c r="G5737" s="20">
        <v>26</v>
      </c>
      <c r="H5737" s="20">
        <v>360</v>
      </c>
      <c r="I5737" s="20">
        <v>589.1</v>
      </c>
      <c r="J5737" s="20">
        <v>2018</v>
      </c>
      <c r="K5737" s="20">
        <v>4</v>
      </c>
      <c r="L5737" s="20">
        <v>16</v>
      </c>
    </row>
    <row r="5738" spans="1:12" x14ac:dyDescent="0.3">
      <c r="A5738" s="21">
        <v>43206</v>
      </c>
      <c r="B5738" s="20" t="s">
        <v>773</v>
      </c>
      <c r="C5738" s="20" t="s">
        <v>774</v>
      </c>
      <c r="D5738" s="20" t="s">
        <v>759</v>
      </c>
      <c r="E5738" s="20">
        <v>7560</v>
      </c>
      <c r="F5738" s="20" t="s">
        <v>1018</v>
      </c>
      <c r="G5738" s="20">
        <v>21</v>
      </c>
      <c r="H5738" s="20">
        <v>360</v>
      </c>
      <c r="I5738" s="20">
        <v>478.39</v>
      </c>
      <c r="J5738" s="20">
        <v>2018</v>
      </c>
      <c r="K5738" s="20">
        <v>4</v>
      </c>
      <c r="L5738" s="20">
        <v>16</v>
      </c>
    </row>
    <row r="5739" spans="1:12" x14ac:dyDescent="0.3">
      <c r="A5739" s="21">
        <v>43206</v>
      </c>
      <c r="B5739" s="20" t="s">
        <v>757</v>
      </c>
      <c r="C5739" s="20" t="s">
        <v>758</v>
      </c>
      <c r="D5739" s="20" t="s">
        <v>759</v>
      </c>
      <c r="E5739" s="20">
        <v>14760</v>
      </c>
      <c r="F5739" s="20" t="s">
        <v>1013</v>
      </c>
      <c r="G5739" s="20">
        <v>41</v>
      </c>
      <c r="H5739" s="20">
        <v>360</v>
      </c>
      <c r="I5739" s="20">
        <v>844.95</v>
      </c>
      <c r="J5739" s="20">
        <v>2018</v>
      </c>
      <c r="K5739" s="20">
        <v>4</v>
      </c>
      <c r="L5739" s="20">
        <v>16</v>
      </c>
    </row>
    <row r="5740" spans="1:12" x14ac:dyDescent="0.3">
      <c r="A5740" s="21">
        <v>43206</v>
      </c>
      <c r="B5740" s="20" t="s">
        <v>761</v>
      </c>
      <c r="C5740" s="20" t="s">
        <v>762</v>
      </c>
      <c r="D5740" s="20" t="s">
        <v>759</v>
      </c>
      <c r="E5740" s="20">
        <v>13320</v>
      </c>
      <c r="F5740" s="20" t="s">
        <v>1014</v>
      </c>
      <c r="G5740" s="20">
        <v>37</v>
      </c>
      <c r="H5740" s="20">
        <v>360</v>
      </c>
      <c r="I5740" s="20">
        <v>797.85</v>
      </c>
      <c r="J5740" s="20">
        <v>2018</v>
      </c>
      <c r="K5740" s="20">
        <v>4</v>
      </c>
      <c r="L5740" s="20">
        <v>16</v>
      </c>
    </row>
    <row r="5741" spans="1:12" x14ac:dyDescent="0.3">
      <c r="A5741" s="21">
        <v>43206</v>
      </c>
      <c r="B5741" s="20" t="s">
        <v>764</v>
      </c>
      <c r="C5741" s="20" t="s">
        <v>765</v>
      </c>
      <c r="D5741" s="20" t="s">
        <v>759</v>
      </c>
      <c r="E5741" s="20">
        <v>12960</v>
      </c>
      <c r="F5741" s="20" t="s">
        <v>1015</v>
      </c>
      <c r="G5741" s="20">
        <v>36</v>
      </c>
      <c r="H5741" s="20">
        <v>360</v>
      </c>
      <c r="I5741" s="20">
        <v>779.95</v>
      </c>
      <c r="J5741" s="20">
        <v>2018</v>
      </c>
      <c r="K5741" s="20">
        <v>4</v>
      </c>
      <c r="L5741" s="20">
        <v>16</v>
      </c>
    </row>
    <row r="5742" spans="1:12" x14ac:dyDescent="0.3">
      <c r="A5742" s="21">
        <v>43206</v>
      </c>
      <c r="B5742" s="20" t="s">
        <v>767</v>
      </c>
      <c r="C5742" s="20" t="s">
        <v>768</v>
      </c>
      <c r="D5742" s="20" t="s">
        <v>759</v>
      </c>
      <c r="E5742" s="20">
        <v>10440</v>
      </c>
      <c r="F5742" s="20" t="s">
        <v>1016</v>
      </c>
      <c r="G5742" s="20">
        <v>29</v>
      </c>
      <c r="H5742" s="20">
        <v>360</v>
      </c>
      <c r="I5742" s="20">
        <v>628.5</v>
      </c>
      <c r="J5742" s="20">
        <v>2018</v>
      </c>
      <c r="K5742" s="20">
        <v>4</v>
      </c>
      <c r="L5742" s="20">
        <v>16</v>
      </c>
    </row>
    <row r="5743" spans="1:12" x14ac:dyDescent="0.3">
      <c r="A5743" s="21">
        <v>43206</v>
      </c>
      <c r="B5743" s="20" t="s">
        <v>770</v>
      </c>
      <c r="C5743" s="20" t="s">
        <v>771</v>
      </c>
      <c r="D5743" s="20" t="s">
        <v>759</v>
      </c>
      <c r="E5743" s="20">
        <v>11520</v>
      </c>
      <c r="F5743" s="20" t="s">
        <v>1017</v>
      </c>
      <c r="G5743" s="20">
        <v>32</v>
      </c>
      <c r="H5743" s="20">
        <v>360</v>
      </c>
      <c r="I5743" s="20">
        <v>717.6</v>
      </c>
      <c r="J5743" s="20">
        <v>2018</v>
      </c>
      <c r="K5743" s="20">
        <v>4</v>
      </c>
      <c r="L5743" s="20">
        <v>16</v>
      </c>
    </row>
    <row r="5744" spans="1:12" x14ac:dyDescent="0.3">
      <c r="A5744" s="21">
        <v>43206</v>
      </c>
      <c r="B5744" s="20" t="s">
        <v>773</v>
      </c>
      <c r="C5744" s="20" t="s">
        <v>774</v>
      </c>
      <c r="D5744" s="20" t="s">
        <v>759</v>
      </c>
      <c r="E5744" s="20">
        <v>8640</v>
      </c>
      <c r="F5744" s="20" t="s">
        <v>1018</v>
      </c>
      <c r="G5744" s="20">
        <v>24</v>
      </c>
      <c r="H5744" s="20">
        <v>360</v>
      </c>
      <c r="I5744" s="20">
        <v>544.95000000000005</v>
      </c>
      <c r="J5744" s="20">
        <v>2018</v>
      </c>
      <c r="K5744" s="20">
        <v>4</v>
      </c>
      <c r="L5744" s="20">
        <v>16</v>
      </c>
    </row>
    <row r="5745" spans="1:12" x14ac:dyDescent="0.3">
      <c r="A5745" s="21">
        <v>43204</v>
      </c>
      <c r="B5745" s="20" t="s">
        <v>757</v>
      </c>
      <c r="C5745" s="20" t="s">
        <v>758</v>
      </c>
      <c r="D5745" s="20" t="s">
        <v>759</v>
      </c>
      <c r="E5745" s="20">
        <v>15840</v>
      </c>
      <c r="F5745" s="20" t="s">
        <v>1013</v>
      </c>
      <c r="G5745" s="20">
        <v>44</v>
      </c>
      <c r="H5745" s="20">
        <v>360</v>
      </c>
      <c r="I5745" s="20">
        <v>904.15</v>
      </c>
      <c r="J5745" s="20">
        <v>2018</v>
      </c>
      <c r="K5745" s="20">
        <v>4</v>
      </c>
      <c r="L5745" s="20">
        <v>15</v>
      </c>
    </row>
    <row r="5746" spans="1:12" x14ac:dyDescent="0.3">
      <c r="A5746" s="21">
        <v>43204</v>
      </c>
      <c r="B5746" s="20" t="s">
        <v>761</v>
      </c>
      <c r="C5746" s="20" t="s">
        <v>762</v>
      </c>
      <c r="D5746" s="20" t="s">
        <v>759</v>
      </c>
      <c r="E5746" s="20">
        <v>13680</v>
      </c>
      <c r="F5746" s="20" t="s">
        <v>1014</v>
      </c>
      <c r="G5746" s="20">
        <v>38</v>
      </c>
      <c r="H5746" s="20">
        <v>360</v>
      </c>
      <c r="I5746" s="20">
        <v>820</v>
      </c>
      <c r="J5746" s="20">
        <v>2018</v>
      </c>
      <c r="K5746" s="20">
        <v>4</v>
      </c>
      <c r="L5746" s="20">
        <v>15</v>
      </c>
    </row>
    <row r="5747" spans="1:12" x14ac:dyDescent="0.3">
      <c r="A5747" s="21">
        <v>43204</v>
      </c>
      <c r="B5747" s="20" t="s">
        <v>764</v>
      </c>
      <c r="C5747" s="20" t="s">
        <v>765</v>
      </c>
      <c r="D5747" s="20" t="s">
        <v>759</v>
      </c>
      <c r="E5747" s="20">
        <v>12960</v>
      </c>
      <c r="F5747" s="20" t="s">
        <v>1015</v>
      </c>
      <c r="G5747" s="20">
        <v>36</v>
      </c>
      <c r="H5747" s="20">
        <v>360</v>
      </c>
      <c r="I5747" s="20">
        <v>779.23</v>
      </c>
      <c r="J5747" s="20">
        <v>2018</v>
      </c>
      <c r="K5747" s="20">
        <v>4</v>
      </c>
      <c r="L5747" s="20">
        <v>15</v>
      </c>
    </row>
    <row r="5748" spans="1:12" x14ac:dyDescent="0.3">
      <c r="A5748" s="21">
        <v>43204</v>
      </c>
      <c r="B5748" s="20" t="s">
        <v>767</v>
      </c>
      <c r="C5748" s="20" t="s">
        <v>768</v>
      </c>
      <c r="D5748" s="20" t="s">
        <v>759</v>
      </c>
      <c r="E5748" s="20">
        <v>10440</v>
      </c>
      <c r="F5748" s="20" t="s">
        <v>1016</v>
      </c>
      <c r="G5748" s="20">
        <v>29</v>
      </c>
      <c r="H5748" s="20">
        <v>360</v>
      </c>
      <c r="I5748" s="20">
        <v>633.20000000000005</v>
      </c>
      <c r="J5748" s="20">
        <v>2018</v>
      </c>
      <c r="K5748" s="20">
        <v>4</v>
      </c>
      <c r="L5748" s="20">
        <v>15</v>
      </c>
    </row>
    <row r="5749" spans="1:12" x14ac:dyDescent="0.3">
      <c r="A5749" s="21">
        <v>43204</v>
      </c>
      <c r="B5749" s="20" t="s">
        <v>770</v>
      </c>
      <c r="C5749" s="20" t="s">
        <v>771</v>
      </c>
      <c r="D5749" s="20" t="s">
        <v>759</v>
      </c>
      <c r="E5749" s="20">
        <v>11520</v>
      </c>
      <c r="F5749" s="20" t="s">
        <v>1017</v>
      </c>
      <c r="G5749" s="20">
        <v>32</v>
      </c>
      <c r="H5749" s="20">
        <v>360</v>
      </c>
      <c r="I5749" s="20">
        <v>717.2</v>
      </c>
      <c r="J5749" s="20">
        <v>2018</v>
      </c>
      <c r="K5749" s="20">
        <v>4</v>
      </c>
      <c r="L5749" s="20">
        <v>15</v>
      </c>
    </row>
    <row r="5750" spans="1:12" x14ac:dyDescent="0.3">
      <c r="A5750" s="21">
        <v>43204</v>
      </c>
      <c r="B5750" s="20" t="s">
        <v>773</v>
      </c>
      <c r="C5750" s="20" t="s">
        <v>774</v>
      </c>
      <c r="D5750" s="20" t="s">
        <v>759</v>
      </c>
      <c r="E5750" s="20">
        <v>8640</v>
      </c>
      <c r="F5750" s="20" t="s">
        <v>1018</v>
      </c>
      <c r="G5750" s="20">
        <v>24</v>
      </c>
      <c r="H5750" s="20">
        <v>360</v>
      </c>
      <c r="I5750" s="20">
        <v>544.11</v>
      </c>
      <c r="J5750" s="20">
        <v>2018</v>
      </c>
      <c r="K5750" s="20">
        <v>4</v>
      </c>
      <c r="L5750" s="20">
        <v>15</v>
      </c>
    </row>
    <row r="5751" spans="1:12" x14ac:dyDescent="0.3">
      <c r="A5751" s="21">
        <v>43203</v>
      </c>
      <c r="B5751" s="20" t="s">
        <v>757</v>
      </c>
      <c r="C5751" s="20" t="s">
        <v>758</v>
      </c>
      <c r="D5751" s="20" t="s">
        <v>759</v>
      </c>
      <c r="E5751" s="20">
        <v>14760</v>
      </c>
      <c r="F5751" s="20" t="s">
        <v>1013</v>
      </c>
      <c r="G5751" s="20">
        <v>41</v>
      </c>
      <c r="H5751" s="20">
        <v>360</v>
      </c>
      <c r="I5751" s="20">
        <v>841.65</v>
      </c>
      <c r="J5751" s="20">
        <v>2018</v>
      </c>
      <c r="K5751" s="20">
        <v>4</v>
      </c>
      <c r="L5751" s="20">
        <v>15</v>
      </c>
    </row>
    <row r="5752" spans="1:12" x14ac:dyDescent="0.3">
      <c r="A5752" s="21">
        <v>43203</v>
      </c>
      <c r="B5752" s="20" t="s">
        <v>761</v>
      </c>
      <c r="C5752" s="20" t="s">
        <v>762</v>
      </c>
      <c r="D5752" s="20" t="s">
        <v>759</v>
      </c>
      <c r="E5752" s="20">
        <v>13680</v>
      </c>
      <c r="F5752" s="20" t="s">
        <v>1014</v>
      </c>
      <c r="G5752" s="20">
        <v>38</v>
      </c>
      <c r="H5752" s="20">
        <v>360</v>
      </c>
      <c r="I5752" s="20">
        <v>820.5</v>
      </c>
      <c r="J5752" s="20">
        <v>2018</v>
      </c>
      <c r="K5752" s="20">
        <v>4</v>
      </c>
      <c r="L5752" s="20">
        <v>15</v>
      </c>
    </row>
    <row r="5753" spans="1:12" x14ac:dyDescent="0.3">
      <c r="A5753" s="21">
        <v>43203</v>
      </c>
      <c r="B5753" s="20" t="s">
        <v>764</v>
      </c>
      <c r="C5753" s="20" t="s">
        <v>765</v>
      </c>
      <c r="D5753" s="20" t="s">
        <v>759</v>
      </c>
      <c r="E5753" s="20">
        <v>12600</v>
      </c>
      <c r="F5753" s="20" t="s">
        <v>1015</v>
      </c>
      <c r="G5753" s="20">
        <v>35</v>
      </c>
      <c r="H5753" s="20">
        <v>360</v>
      </c>
      <c r="I5753" s="20">
        <v>762.01</v>
      </c>
      <c r="J5753" s="20">
        <v>2018</v>
      </c>
      <c r="K5753" s="20">
        <v>4</v>
      </c>
      <c r="L5753" s="20">
        <v>15</v>
      </c>
    </row>
    <row r="5754" spans="1:12" x14ac:dyDescent="0.3">
      <c r="A5754" s="21">
        <v>43203</v>
      </c>
      <c r="B5754" s="20" t="s">
        <v>767</v>
      </c>
      <c r="C5754" s="20" t="s">
        <v>768</v>
      </c>
      <c r="D5754" s="20" t="s">
        <v>759</v>
      </c>
      <c r="E5754" s="20">
        <v>10800</v>
      </c>
      <c r="F5754" s="20" t="s">
        <v>1016</v>
      </c>
      <c r="G5754" s="20">
        <v>30</v>
      </c>
      <c r="H5754" s="20">
        <v>360</v>
      </c>
      <c r="I5754" s="20">
        <v>650.5</v>
      </c>
      <c r="J5754" s="20">
        <v>2018</v>
      </c>
      <c r="K5754" s="20">
        <v>4</v>
      </c>
      <c r="L5754" s="20">
        <v>15</v>
      </c>
    </row>
    <row r="5755" spans="1:12" x14ac:dyDescent="0.3">
      <c r="A5755" s="21">
        <v>43203</v>
      </c>
      <c r="B5755" s="20" t="s">
        <v>770</v>
      </c>
      <c r="C5755" s="20" t="s">
        <v>771</v>
      </c>
      <c r="D5755" s="20" t="s">
        <v>759</v>
      </c>
      <c r="E5755" s="20">
        <v>10800</v>
      </c>
      <c r="F5755" s="20" t="s">
        <v>1017</v>
      </c>
      <c r="G5755" s="20">
        <v>30</v>
      </c>
      <c r="H5755" s="20">
        <v>360</v>
      </c>
      <c r="I5755" s="20">
        <v>676.15</v>
      </c>
      <c r="J5755" s="20">
        <v>2018</v>
      </c>
      <c r="K5755" s="20">
        <v>4</v>
      </c>
      <c r="L5755" s="20">
        <v>15</v>
      </c>
    </row>
    <row r="5756" spans="1:12" x14ac:dyDescent="0.3">
      <c r="A5756" s="21">
        <v>43203</v>
      </c>
      <c r="B5756" s="20" t="s">
        <v>773</v>
      </c>
      <c r="C5756" s="20" t="s">
        <v>774</v>
      </c>
      <c r="D5756" s="20" t="s">
        <v>759</v>
      </c>
      <c r="E5756" s="20">
        <v>8280</v>
      </c>
      <c r="F5756" s="20" t="s">
        <v>1018</v>
      </c>
      <c r="G5756" s="20">
        <v>23</v>
      </c>
      <c r="H5756" s="20">
        <v>360</v>
      </c>
      <c r="I5756" s="20">
        <v>523.69000000000005</v>
      </c>
      <c r="J5756" s="20">
        <v>2018</v>
      </c>
      <c r="K5756" s="20">
        <v>4</v>
      </c>
      <c r="L5756" s="20">
        <v>15</v>
      </c>
    </row>
    <row r="5757" spans="1:12" x14ac:dyDescent="0.3">
      <c r="A5757" s="21">
        <v>43203</v>
      </c>
      <c r="B5757" s="20" t="s">
        <v>757</v>
      </c>
      <c r="C5757" s="20" t="s">
        <v>758</v>
      </c>
      <c r="D5757" s="20" t="s">
        <v>759</v>
      </c>
      <c r="E5757" s="20">
        <v>14400</v>
      </c>
      <c r="F5757" s="20" t="s">
        <v>1013</v>
      </c>
      <c r="G5757" s="20">
        <v>40</v>
      </c>
      <c r="H5757" s="20">
        <v>360</v>
      </c>
      <c r="I5757" s="20">
        <v>821.9</v>
      </c>
      <c r="J5757" s="20">
        <v>2018</v>
      </c>
      <c r="K5757" s="20">
        <v>4</v>
      </c>
      <c r="L5757" s="20">
        <v>15</v>
      </c>
    </row>
    <row r="5758" spans="1:12" x14ac:dyDescent="0.3">
      <c r="A5758" s="21">
        <v>43203</v>
      </c>
      <c r="B5758" s="20" t="s">
        <v>761</v>
      </c>
      <c r="C5758" s="20" t="s">
        <v>762</v>
      </c>
      <c r="D5758" s="20" t="s">
        <v>759</v>
      </c>
      <c r="E5758" s="20">
        <v>12960</v>
      </c>
      <c r="F5758" s="20" t="s">
        <v>1014</v>
      </c>
      <c r="G5758" s="20">
        <v>36</v>
      </c>
      <c r="H5758" s="20">
        <v>360</v>
      </c>
      <c r="I5758" s="20">
        <v>779.7</v>
      </c>
      <c r="J5758" s="20">
        <v>2018</v>
      </c>
      <c r="K5758" s="20">
        <v>4</v>
      </c>
      <c r="L5758" s="20">
        <v>15</v>
      </c>
    </row>
    <row r="5759" spans="1:12" x14ac:dyDescent="0.3">
      <c r="A5759" s="21">
        <v>43203</v>
      </c>
      <c r="B5759" s="20" t="s">
        <v>764</v>
      </c>
      <c r="C5759" s="20" t="s">
        <v>765</v>
      </c>
      <c r="D5759" s="20" t="s">
        <v>759</v>
      </c>
      <c r="E5759" s="20">
        <v>12960</v>
      </c>
      <c r="F5759" s="20" t="s">
        <v>1015</v>
      </c>
      <c r="G5759" s="20">
        <v>36</v>
      </c>
      <c r="H5759" s="20">
        <v>360</v>
      </c>
      <c r="I5759" s="20">
        <v>778.95</v>
      </c>
      <c r="J5759" s="20">
        <v>2018</v>
      </c>
      <c r="K5759" s="20">
        <v>4</v>
      </c>
      <c r="L5759" s="20">
        <v>15</v>
      </c>
    </row>
    <row r="5760" spans="1:12" x14ac:dyDescent="0.3">
      <c r="A5760" s="21">
        <v>43203</v>
      </c>
      <c r="B5760" s="20" t="s">
        <v>767</v>
      </c>
      <c r="C5760" s="20" t="s">
        <v>768</v>
      </c>
      <c r="D5760" s="20" t="s">
        <v>759</v>
      </c>
      <c r="E5760" s="20">
        <v>10800</v>
      </c>
      <c r="F5760" s="20" t="s">
        <v>1016</v>
      </c>
      <c r="G5760" s="20">
        <v>30</v>
      </c>
      <c r="H5760" s="20">
        <v>360</v>
      </c>
      <c r="I5760" s="20">
        <v>654.75</v>
      </c>
      <c r="J5760" s="20">
        <v>2018</v>
      </c>
      <c r="K5760" s="20">
        <v>4</v>
      </c>
      <c r="L5760" s="20">
        <v>15</v>
      </c>
    </row>
    <row r="5761" spans="1:12" x14ac:dyDescent="0.3">
      <c r="A5761" s="21">
        <v>43203</v>
      </c>
      <c r="B5761" s="20" t="s">
        <v>770</v>
      </c>
      <c r="C5761" s="20" t="s">
        <v>771</v>
      </c>
      <c r="D5761" s="20" t="s">
        <v>759</v>
      </c>
      <c r="E5761" s="20">
        <v>9360</v>
      </c>
      <c r="F5761" s="20" t="s">
        <v>1017</v>
      </c>
      <c r="G5761" s="20">
        <v>26</v>
      </c>
      <c r="H5761" s="20">
        <v>360</v>
      </c>
      <c r="I5761" s="20">
        <v>588.5</v>
      </c>
      <c r="J5761" s="20">
        <v>2018</v>
      </c>
      <c r="K5761" s="20">
        <v>4</v>
      </c>
      <c r="L5761" s="20">
        <v>15</v>
      </c>
    </row>
    <row r="5762" spans="1:12" x14ac:dyDescent="0.3">
      <c r="A5762" s="21">
        <v>43203</v>
      </c>
      <c r="B5762" s="20" t="s">
        <v>773</v>
      </c>
      <c r="C5762" s="20" t="s">
        <v>774</v>
      </c>
      <c r="D5762" s="20" t="s">
        <v>759</v>
      </c>
      <c r="E5762" s="20">
        <v>8280</v>
      </c>
      <c r="F5762" s="20" t="s">
        <v>1018</v>
      </c>
      <c r="G5762" s="20">
        <v>23</v>
      </c>
      <c r="H5762" s="20">
        <v>360</v>
      </c>
      <c r="I5762" s="20">
        <v>521.04999999999995</v>
      </c>
      <c r="J5762" s="20">
        <v>2018</v>
      </c>
      <c r="K5762" s="20">
        <v>4</v>
      </c>
      <c r="L5762" s="20">
        <v>15</v>
      </c>
    </row>
    <row r="5763" spans="1:12" x14ac:dyDescent="0.3">
      <c r="A5763" s="21">
        <v>43200</v>
      </c>
      <c r="B5763" s="20" t="s">
        <v>757</v>
      </c>
      <c r="C5763" s="20" t="s">
        <v>758</v>
      </c>
      <c r="D5763" s="20" t="s">
        <v>759</v>
      </c>
      <c r="E5763" s="20">
        <v>15120</v>
      </c>
      <c r="F5763" s="20" t="s">
        <v>1013</v>
      </c>
      <c r="G5763" s="20">
        <v>42</v>
      </c>
      <c r="H5763" s="20">
        <v>360</v>
      </c>
      <c r="I5763" s="20">
        <v>860.45</v>
      </c>
      <c r="J5763" s="20">
        <v>2018</v>
      </c>
      <c r="K5763" s="20">
        <v>4</v>
      </c>
      <c r="L5763" s="20">
        <v>15</v>
      </c>
    </row>
    <row r="5764" spans="1:12" x14ac:dyDescent="0.3">
      <c r="A5764" s="21">
        <v>43200</v>
      </c>
      <c r="B5764" s="20" t="s">
        <v>761</v>
      </c>
      <c r="C5764" s="20" t="s">
        <v>762</v>
      </c>
      <c r="D5764" s="20" t="s">
        <v>759</v>
      </c>
      <c r="E5764" s="20">
        <v>14400</v>
      </c>
      <c r="F5764" s="20" t="s">
        <v>1014</v>
      </c>
      <c r="G5764" s="20">
        <v>40</v>
      </c>
      <c r="H5764" s="20">
        <v>360</v>
      </c>
      <c r="I5764" s="20">
        <v>863.15</v>
      </c>
      <c r="J5764" s="20">
        <v>2018</v>
      </c>
      <c r="K5764" s="20">
        <v>4</v>
      </c>
      <c r="L5764" s="20">
        <v>15</v>
      </c>
    </row>
    <row r="5765" spans="1:12" x14ac:dyDescent="0.3">
      <c r="A5765" s="21">
        <v>43200</v>
      </c>
      <c r="B5765" s="20" t="s">
        <v>764</v>
      </c>
      <c r="C5765" s="20" t="s">
        <v>765</v>
      </c>
      <c r="D5765" s="20" t="s">
        <v>759</v>
      </c>
      <c r="E5765" s="20">
        <v>14040</v>
      </c>
      <c r="F5765" s="20" t="s">
        <v>1015</v>
      </c>
      <c r="G5765" s="20">
        <v>39</v>
      </c>
      <c r="H5765" s="20">
        <v>360</v>
      </c>
      <c r="I5765" s="20">
        <v>843.8</v>
      </c>
      <c r="J5765" s="20">
        <v>2018</v>
      </c>
      <c r="K5765" s="20">
        <v>4</v>
      </c>
      <c r="L5765" s="20">
        <v>15</v>
      </c>
    </row>
    <row r="5766" spans="1:12" x14ac:dyDescent="0.3">
      <c r="A5766" s="21">
        <v>43200</v>
      </c>
      <c r="B5766" s="20" t="s">
        <v>767</v>
      </c>
      <c r="C5766" s="20" t="s">
        <v>768</v>
      </c>
      <c r="D5766" s="20" t="s">
        <v>759</v>
      </c>
      <c r="E5766" s="20">
        <v>11880</v>
      </c>
      <c r="F5766" s="20" t="s">
        <v>1016</v>
      </c>
      <c r="G5766" s="20">
        <v>33</v>
      </c>
      <c r="H5766" s="20">
        <v>360</v>
      </c>
      <c r="I5766" s="20">
        <v>721.9</v>
      </c>
      <c r="J5766" s="20">
        <v>2018</v>
      </c>
      <c r="K5766" s="20">
        <v>4</v>
      </c>
      <c r="L5766" s="20">
        <v>15</v>
      </c>
    </row>
    <row r="5767" spans="1:12" x14ac:dyDescent="0.3">
      <c r="A5767" s="21">
        <v>43200</v>
      </c>
      <c r="B5767" s="20" t="s">
        <v>770</v>
      </c>
      <c r="C5767" s="20" t="s">
        <v>771</v>
      </c>
      <c r="D5767" s="20" t="s">
        <v>759</v>
      </c>
      <c r="E5767" s="20">
        <v>12240</v>
      </c>
      <c r="F5767" s="20" t="s">
        <v>1017</v>
      </c>
      <c r="G5767" s="20">
        <v>34</v>
      </c>
      <c r="H5767" s="20">
        <v>360</v>
      </c>
      <c r="I5767" s="20">
        <v>761.85</v>
      </c>
      <c r="J5767" s="20">
        <v>2018</v>
      </c>
      <c r="K5767" s="20">
        <v>4</v>
      </c>
      <c r="L5767" s="20">
        <v>15</v>
      </c>
    </row>
    <row r="5768" spans="1:12" x14ac:dyDescent="0.3">
      <c r="A5768" s="21">
        <v>43200</v>
      </c>
      <c r="B5768" s="20" t="s">
        <v>773</v>
      </c>
      <c r="C5768" s="20" t="s">
        <v>774</v>
      </c>
      <c r="D5768" s="20" t="s">
        <v>759</v>
      </c>
      <c r="E5768" s="20">
        <v>9360</v>
      </c>
      <c r="F5768" s="20" t="s">
        <v>1018</v>
      </c>
      <c r="G5768" s="20">
        <v>26</v>
      </c>
      <c r="H5768" s="20">
        <v>360</v>
      </c>
      <c r="I5768" s="20">
        <v>590.45000000000005</v>
      </c>
      <c r="J5768" s="20">
        <v>2018</v>
      </c>
      <c r="K5768" s="20">
        <v>4</v>
      </c>
      <c r="L5768" s="20">
        <v>15</v>
      </c>
    </row>
    <row r="5769" spans="1:12" x14ac:dyDescent="0.3">
      <c r="A5769" s="21">
        <v>43200</v>
      </c>
      <c r="B5769" s="20" t="s">
        <v>757</v>
      </c>
      <c r="C5769" s="20" t="s">
        <v>758</v>
      </c>
      <c r="D5769" s="20" t="s">
        <v>759</v>
      </c>
      <c r="E5769" s="20">
        <v>16200</v>
      </c>
      <c r="F5769" s="20" t="s">
        <v>1013</v>
      </c>
      <c r="G5769" s="20">
        <v>45</v>
      </c>
      <c r="H5769" s="20">
        <v>360</v>
      </c>
      <c r="I5769" s="20">
        <v>916.9</v>
      </c>
      <c r="J5769" s="20">
        <v>2018</v>
      </c>
      <c r="K5769" s="20">
        <v>4</v>
      </c>
      <c r="L5769" s="20">
        <v>15</v>
      </c>
    </row>
    <row r="5770" spans="1:12" x14ac:dyDescent="0.3">
      <c r="A5770" s="21">
        <v>43200</v>
      </c>
      <c r="B5770" s="20" t="s">
        <v>761</v>
      </c>
      <c r="C5770" s="20" t="s">
        <v>762</v>
      </c>
      <c r="D5770" s="20" t="s">
        <v>759</v>
      </c>
      <c r="E5770" s="20">
        <v>14400</v>
      </c>
      <c r="F5770" s="20" t="s">
        <v>1014</v>
      </c>
      <c r="G5770" s="20">
        <v>40</v>
      </c>
      <c r="H5770" s="20">
        <v>360</v>
      </c>
      <c r="I5770" s="20">
        <v>866.01</v>
      </c>
      <c r="J5770" s="20">
        <v>2018</v>
      </c>
      <c r="K5770" s="20">
        <v>4</v>
      </c>
      <c r="L5770" s="20">
        <v>15</v>
      </c>
    </row>
    <row r="5771" spans="1:12" x14ac:dyDescent="0.3">
      <c r="A5771" s="21">
        <v>43200</v>
      </c>
      <c r="B5771" s="20" t="s">
        <v>764</v>
      </c>
      <c r="C5771" s="20" t="s">
        <v>765</v>
      </c>
      <c r="D5771" s="20" t="s">
        <v>759</v>
      </c>
      <c r="E5771" s="20">
        <v>14400</v>
      </c>
      <c r="F5771" s="20" t="s">
        <v>1015</v>
      </c>
      <c r="G5771" s="20">
        <v>40</v>
      </c>
      <c r="H5771" s="20">
        <v>360</v>
      </c>
      <c r="I5771" s="20">
        <v>865.9</v>
      </c>
      <c r="J5771" s="20">
        <v>2018</v>
      </c>
      <c r="K5771" s="20">
        <v>4</v>
      </c>
      <c r="L5771" s="20">
        <v>15</v>
      </c>
    </row>
    <row r="5772" spans="1:12" x14ac:dyDescent="0.3">
      <c r="A5772" s="21">
        <v>43200</v>
      </c>
      <c r="B5772" s="20" t="s">
        <v>767</v>
      </c>
      <c r="C5772" s="20" t="s">
        <v>768</v>
      </c>
      <c r="D5772" s="20" t="s">
        <v>759</v>
      </c>
      <c r="E5772" s="20">
        <v>11520</v>
      </c>
      <c r="F5772" s="20" t="s">
        <v>1016</v>
      </c>
      <c r="G5772" s="20">
        <v>32</v>
      </c>
      <c r="H5772" s="20">
        <v>360</v>
      </c>
      <c r="I5772" s="20">
        <v>698.45</v>
      </c>
      <c r="J5772" s="20">
        <v>2018</v>
      </c>
      <c r="K5772" s="20">
        <v>4</v>
      </c>
      <c r="L5772" s="20">
        <v>15</v>
      </c>
    </row>
    <row r="5773" spans="1:12" x14ac:dyDescent="0.3">
      <c r="A5773" s="21">
        <v>43200</v>
      </c>
      <c r="B5773" s="20" t="s">
        <v>770</v>
      </c>
      <c r="C5773" s="20" t="s">
        <v>771</v>
      </c>
      <c r="D5773" s="20" t="s">
        <v>759</v>
      </c>
      <c r="E5773" s="20">
        <v>10080</v>
      </c>
      <c r="F5773" s="20" t="s">
        <v>1017</v>
      </c>
      <c r="G5773" s="20">
        <v>28</v>
      </c>
      <c r="H5773" s="20">
        <v>360</v>
      </c>
      <c r="I5773" s="20">
        <v>629.19000000000005</v>
      </c>
      <c r="J5773" s="20">
        <v>2018</v>
      </c>
      <c r="K5773" s="20">
        <v>4</v>
      </c>
      <c r="L5773" s="20">
        <v>15</v>
      </c>
    </row>
    <row r="5774" spans="1:12" x14ac:dyDescent="0.3">
      <c r="A5774" s="21">
        <v>43200</v>
      </c>
      <c r="B5774" s="20" t="s">
        <v>773</v>
      </c>
      <c r="C5774" s="20" t="s">
        <v>774</v>
      </c>
      <c r="D5774" s="20" t="s">
        <v>759</v>
      </c>
      <c r="E5774" s="20">
        <v>9360</v>
      </c>
      <c r="F5774" s="20" t="s">
        <v>1018</v>
      </c>
      <c r="G5774" s="20">
        <v>26</v>
      </c>
      <c r="H5774" s="20">
        <v>360</v>
      </c>
      <c r="I5774" s="20">
        <v>588.29999999999995</v>
      </c>
      <c r="J5774" s="20">
        <v>2018</v>
      </c>
      <c r="K5774" s="20">
        <v>4</v>
      </c>
      <c r="L5774" s="20">
        <v>15</v>
      </c>
    </row>
    <row r="5775" spans="1:12" x14ac:dyDescent="0.3">
      <c r="A5775" s="21">
        <v>43199</v>
      </c>
      <c r="B5775" s="20" t="s">
        <v>757</v>
      </c>
      <c r="C5775" s="20" t="s">
        <v>758</v>
      </c>
      <c r="D5775" s="20" t="s">
        <v>759</v>
      </c>
      <c r="E5775" s="20">
        <v>14400</v>
      </c>
      <c r="F5775" s="20" t="s">
        <v>1020</v>
      </c>
      <c r="G5775" s="20">
        <v>40</v>
      </c>
      <c r="H5775" s="20">
        <v>360</v>
      </c>
      <c r="I5775" s="20">
        <v>812.15</v>
      </c>
      <c r="J5775" s="20">
        <v>2018</v>
      </c>
      <c r="K5775" s="20">
        <v>4</v>
      </c>
      <c r="L5775" s="20">
        <v>15</v>
      </c>
    </row>
    <row r="5776" spans="1:12" x14ac:dyDescent="0.3">
      <c r="A5776" s="21">
        <v>43199</v>
      </c>
      <c r="B5776" s="20" t="s">
        <v>761</v>
      </c>
      <c r="C5776" s="20" t="s">
        <v>762</v>
      </c>
      <c r="D5776" s="20" t="s">
        <v>759</v>
      </c>
      <c r="E5776" s="20">
        <v>13320</v>
      </c>
      <c r="F5776" s="20" t="s">
        <v>1021</v>
      </c>
      <c r="G5776" s="20">
        <v>37</v>
      </c>
      <c r="H5776" s="20">
        <v>360</v>
      </c>
      <c r="I5776" s="20">
        <v>781.97</v>
      </c>
      <c r="J5776" s="20">
        <v>2018</v>
      </c>
      <c r="K5776" s="20">
        <v>4</v>
      </c>
      <c r="L5776" s="20">
        <v>15</v>
      </c>
    </row>
    <row r="5777" spans="1:12" x14ac:dyDescent="0.3">
      <c r="A5777" s="21">
        <v>43199</v>
      </c>
      <c r="B5777" s="20" t="s">
        <v>764</v>
      </c>
      <c r="C5777" s="20" t="s">
        <v>765</v>
      </c>
      <c r="D5777" s="20" t="s">
        <v>759</v>
      </c>
      <c r="E5777" s="20">
        <v>10440</v>
      </c>
      <c r="F5777" s="20" t="s">
        <v>1022</v>
      </c>
      <c r="G5777" s="20">
        <v>29</v>
      </c>
      <c r="H5777" s="20">
        <v>360</v>
      </c>
      <c r="I5777" s="20">
        <v>631.25</v>
      </c>
      <c r="J5777" s="20">
        <v>2018</v>
      </c>
      <c r="K5777" s="20">
        <v>4</v>
      </c>
      <c r="L5777" s="20">
        <v>15</v>
      </c>
    </row>
    <row r="5778" spans="1:12" x14ac:dyDescent="0.3">
      <c r="A5778" s="21">
        <v>43199</v>
      </c>
      <c r="B5778" s="20" t="s">
        <v>767</v>
      </c>
      <c r="C5778" s="20" t="s">
        <v>768</v>
      </c>
      <c r="D5778" s="20" t="s">
        <v>759</v>
      </c>
      <c r="E5778" s="20">
        <v>10440</v>
      </c>
      <c r="F5778" s="20" t="s">
        <v>1023</v>
      </c>
      <c r="G5778" s="20">
        <v>29</v>
      </c>
      <c r="H5778" s="20">
        <v>360</v>
      </c>
      <c r="I5778" s="20">
        <v>633.6</v>
      </c>
      <c r="J5778" s="20">
        <v>2018</v>
      </c>
      <c r="K5778" s="20">
        <v>4</v>
      </c>
      <c r="L5778" s="20">
        <v>15</v>
      </c>
    </row>
    <row r="5779" spans="1:12" x14ac:dyDescent="0.3">
      <c r="A5779" s="21">
        <v>43199</v>
      </c>
      <c r="B5779" s="20" t="s">
        <v>770</v>
      </c>
      <c r="C5779" s="20" t="s">
        <v>771</v>
      </c>
      <c r="D5779" s="20" t="s">
        <v>759</v>
      </c>
      <c r="E5779" s="20">
        <v>8640</v>
      </c>
      <c r="F5779" s="20" t="s">
        <v>1024</v>
      </c>
      <c r="G5779" s="20">
        <v>24</v>
      </c>
      <c r="H5779" s="20">
        <v>360</v>
      </c>
      <c r="I5779" s="20">
        <v>538.15</v>
      </c>
      <c r="J5779" s="20">
        <v>2018</v>
      </c>
      <c r="K5779" s="20">
        <v>4</v>
      </c>
      <c r="L5779" s="20">
        <v>15</v>
      </c>
    </row>
    <row r="5780" spans="1:12" x14ac:dyDescent="0.3">
      <c r="A5780" s="21">
        <v>43199</v>
      </c>
      <c r="B5780" s="20" t="s">
        <v>773</v>
      </c>
      <c r="C5780" s="20" t="s">
        <v>774</v>
      </c>
      <c r="D5780" s="20" t="s">
        <v>759</v>
      </c>
      <c r="E5780" s="20">
        <v>7200</v>
      </c>
      <c r="F5780" s="20" t="s">
        <v>1025</v>
      </c>
      <c r="G5780" s="20">
        <v>20</v>
      </c>
      <c r="H5780" s="20">
        <v>360</v>
      </c>
      <c r="I5780" s="20">
        <v>455.5</v>
      </c>
      <c r="J5780" s="20">
        <v>2018</v>
      </c>
      <c r="K5780" s="20">
        <v>4</v>
      </c>
      <c r="L5780" s="20">
        <v>15</v>
      </c>
    </row>
    <row r="5781" spans="1:12" x14ac:dyDescent="0.3">
      <c r="A5781" s="21">
        <v>43199</v>
      </c>
      <c r="B5781" s="20" t="s">
        <v>757</v>
      </c>
      <c r="C5781" s="20" t="s">
        <v>758</v>
      </c>
      <c r="D5781" s="20" t="s">
        <v>759</v>
      </c>
      <c r="E5781" s="20">
        <v>14040</v>
      </c>
      <c r="F5781" s="20" t="s">
        <v>1020</v>
      </c>
      <c r="G5781" s="20">
        <v>39</v>
      </c>
      <c r="H5781" s="20">
        <v>360</v>
      </c>
      <c r="I5781" s="20">
        <v>784.25</v>
      </c>
      <c r="J5781" s="20">
        <v>2018</v>
      </c>
      <c r="K5781" s="20">
        <v>4</v>
      </c>
      <c r="L5781" s="20">
        <v>15</v>
      </c>
    </row>
    <row r="5782" spans="1:12" x14ac:dyDescent="0.3">
      <c r="A5782" s="21">
        <v>43199</v>
      </c>
      <c r="B5782" s="20" t="s">
        <v>761</v>
      </c>
      <c r="C5782" s="20" t="s">
        <v>762</v>
      </c>
      <c r="D5782" s="20" t="s">
        <v>759</v>
      </c>
      <c r="E5782" s="20">
        <v>13680</v>
      </c>
      <c r="F5782" s="20" t="s">
        <v>1021</v>
      </c>
      <c r="G5782" s="20">
        <v>38</v>
      </c>
      <c r="H5782" s="20">
        <v>360</v>
      </c>
      <c r="I5782" s="20">
        <v>820.95</v>
      </c>
      <c r="J5782" s="20">
        <v>2018</v>
      </c>
      <c r="K5782" s="20">
        <v>4</v>
      </c>
      <c r="L5782" s="20">
        <v>15</v>
      </c>
    </row>
    <row r="5783" spans="1:12" x14ac:dyDescent="0.3">
      <c r="A5783" s="21">
        <v>43199</v>
      </c>
      <c r="B5783" s="20" t="s">
        <v>764</v>
      </c>
      <c r="C5783" s="20" t="s">
        <v>765</v>
      </c>
      <c r="D5783" s="20" t="s">
        <v>759</v>
      </c>
      <c r="E5783" s="20">
        <v>12960</v>
      </c>
      <c r="F5783" s="20" t="s">
        <v>1022</v>
      </c>
      <c r="G5783" s="20">
        <v>36</v>
      </c>
      <c r="H5783" s="20">
        <v>360</v>
      </c>
      <c r="I5783" s="20">
        <v>770.78</v>
      </c>
      <c r="J5783" s="20">
        <v>2018</v>
      </c>
      <c r="K5783" s="20">
        <v>4</v>
      </c>
      <c r="L5783" s="20">
        <v>15</v>
      </c>
    </row>
    <row r="5784" spans="1:12" x14ac:dyDescent="0.3">
      <c r="A5784" s="21">
        <v>43199</v>
      </c>
      <c r="B5784" s="20" t="s">
        <v>767</v>
      </c>
      <c r="C5784" s="20" t="s">
        <v>768</v>
      </c>
      <c r="D5784" s="20" t="s">
        <v>759</v>
      </c>
      <c r="E5784" s="20">
        <v>11160</v>
      </c>
      <c r="F5784" s="20" t="s">
        <v>1023</v>
      </c>
      <c r="G5784" s="20">
        <v>31</v>
      </c>
      <c r="H5784" s="20">
        <v>360</v>
      </c>
      <c r="I5784" s="20">
        <v>671.65</v>
      </c>
      <c r="J5784" s="20">
        <v>2018</v>
      </c>
      <c r="K5784" s="20">
        <v>4</v>
      </c>
      <c r="L5784" s="20">
        <v>15</v>
      </c>
    </row>
    <row r="5785" spans="1:12" x14ac:dyDescent="0.3">
      <c r="A5785" s="21">
        <v>43199</v>
      </c>
      <c r="B5785" s="20" t="s">
        <v>770</v>
      </c>
      <c r="C5785" s="20" t="s">
        <v>771</v>
      </c>
      <c r="D5785" s="20" t="s">
        <v>759</v>
      </c>
      <c r="E5785" s="20">
        <v>10080</v>
      </c>
      <c r="F5785" s="20" t="s">
        <v>1024</v>
      </c>
      <c r="G5785" s="20">
        <v>28</v>
      </c>
      <c r="H5785" s="20">
        <v>360</v>
      </c>
      <c r="I5785" s="20">
        <v>618.75</v>
      </c>
      <c r="J5785" s="20">
        <v>2018</v>
      </c>
      <c r="K5785" s="20">
        <v>4</v>
      </c>
      <c r="L5785" s="20">
        <v>15</v>
      </c>
    </row>
    <row r="5786" spans="1:12" x14ac:dyDescent="0.3">
      <c r="A5786" s="21">
        <v>43199</v>
      </c>
      <c r="B5786" s="20" t="s">
        <v>773</v>
      </c>
      <c r="C5786" s="20" t="s">
        <v>774</v>
      </c>
      <c r="D5786" s="20" t="s">
        <v>759</v>
      </c>
      <c r="E5786" s="20">
        <v>8640</v>
      </c>
      <c r="F5786" s="20" t="s">
        <v>1025</v>
      </c>
      <c r="G5786" s="20">
        <v>24</v>
      </c>
      <c r="H5786" s="20">
        <v>360</v>
      </c>
      <c r="I5786" s="20">
        <v>536.1</v>
      </c>
      <c r="J5786" s="20">
        <v>2018</v>
      </c>
      <c r="K5786" s="20">
        <v>4</v>
      </c>
      <c r="L5786" s="20">
        <v>15</v>
      </c>
    </row>
    <row r="5787" spans="1:12" x14ac:dyDescent="0.3">
      <c r="A5787" s="21">
        <v>43196</v>
      </c>
      <c r="B5787" s="20" t="s">
        <v>757</v>
      </c>
      <c r="C5787" s="20" t="s">
        <v>758</v>
      </c>
      <c r="D5787" s="20" t="s">
        <v>759</v>
      </c>
      <c r="E5787" s="20">
        <v>15120</v>
      </c>
      <c r="F5787" s="20" t="s">
        <v>1020</v>
      </c>
      <c r="G5787" s="20">
        <v>42</v>
      </c>
      <c r="H5787" s="20">
        <v>360</v>
      </c>
      <c r="I5787" s="20">
        <v>840.1</v>
      </c>
      <c r="J5787" s="20">
        <v>2018</v>
      </c>
      <c r="K5787" s="20">
        <v>4</v>
      </c>
      <c r="L5787" s="20">
        <v>14</v>
      </c>
    </row>
    <row r="5788" spans="1:12" x14ac:dyDescent="0.3">
      <c r="A5788" s="21">
        <v>43196</v>
      </c>
      <c r="B5788" s="20" t="s">
        <v>761</v>
      </c>
      <c r="C5788" s="20" t="s">
        <v>762</v>
      </c>
      <c r="D5788" s="20" t="s">
        <v>759</v>
      </c>
      <c r="E5788" s="20">
        <v>14040</v>
      </c>
      <c r="F5788" s="20" t="s">
        <v>1021</v>
      </c>
      <c r="G5788" s="20">
        <v>39</v>
      </c>
      <c r="H5788" s="20">
        <v>360</v>
      </c>
      <c r="I5788" s="20">
        <v>836.95</v>
      </c>
      <c r="J5788" s="20">
        <v>2018</v>
      </c>
      <c r="K5788" s="20">
        <v>4</v>
      </c>
      <c r="L5788" s="20">
        <v>14</v>
      </c>
    </row>
    <row r="5789" spans="1:12" x14ac:dyDescent="0.3">
      <c r="A5789" s="21">
        <v>43196</v>
      </c>
      <c r="B5789" s="20" t="s">
        <v>764</v>
      </c>
      <c r="C5789" s="20" t="s">
        <v>765</v>
      </c>
      <c r="D5789" s="20" t="s">
        <v>759</v>
      </c>
      <c r="E5789" s="20">
        <v>14400</v>
      </c>
      <c r="F5789" s="20" t="s">
        <v>1022</v>
      </c>
      <c r="G5789" s="20">
        <v>40</v>
      </c>
      <c r="H5789" s="20">
        <v>360</v>
      </c>
      <c r="I5789" s="20">
        <v>854.05</v>
      </c>
      <c r="J5789" s="20">
        <v>2018</v>
      </c>
      <c r="K5789" s="20">
        <v>4</v>
      </c>
      <c r="L5789" s="20">
        <v>14</v>
      </c>
    </row>
    <row r="5790" spans="1:12" x14ac:dyDescent="0.3">
      <c r="A5790" s="21">
        <v>43196</v>
      </c>
      <c r="B5790" s="20" t="s">
        <v>767</v>
      </c>
      <c r="C5790" s="20" t="s">
        <v>768</v>
      </c>
      <c r="D5790" s="20" t="s">
        <v>759</v>
      </c>
      <c r="E5790" s="20">
        <v>10440</v>
      </c>
      <c r="F5790" s="20" t="s">
        <v>1023</v>
      </c>
      <c r="G5790" s="20">
        <v>29</v>
      </c>
      <c r="H5790" s="20">
        <v>360</v>
      </c>
      <c r="I5790" s="20">
        <v>624.65</v>
      </c>
      <c r="J5790" s="20">
        <v>2018</v>
      </c>
      <c r="K5790" s="20">
        <v>4</v>
      </c>
      <c r="L5790" s="20">
        <v>14</v>
      </c>
    </row>
    <row r="5791" spans="1:12" x14ac:dyDescent="0.3">
      <c r="A5791" s="21">
        <v>43196</v>
      </c>
      <c r="B5791" s="20" t="s">
        <v>770</v>
      </c>
      <c r="C5791" s="20" t="s">
        <v>771</v>
      </c>
      <c r="D5791" s="20" t="s">
        <v>759</v>
      </c>
      <c r="E5791" s="20">
        <v>10800</v>
      </c>
      <c r="F5791" s="20" t="s">
        <v>1024</v>
      </c>
      <c r="G5791" s="20">
        <v>30</v>
      </c>
      <c r="H5791" s="20">
        <v>360</v>
      </c>
      <c r="I5791" s="20">
        <v>662.25</v>
      </c>
      <c r="J5791" s="20">
        <v>2018</v>
      </c>
      <c r="K5791" s="20">
        <v>4</v>
      </c>
      <c r="L5791" s="20">
        <v>14</v>
      </c>
    </row>
    <row r="5792" spans="1:12" x14ac:dyDescent="0.3">
      <c r="A5792" s="21">
        <v>43196</v>
      </c>
      <c r="B5792" s="20" t="s">
        <v>773</v>
      </c>
      <c r="C5792" s="20" t="s">
        <v>774</v>
      </c>
      <c r="D5792" s="20" t="s">
        <v>759</v>
      </c>
      <c r="E5792" s="20">
        <v>9000</v>
      </c>
      <c r="F5792" s="20" t="s">
        <v>1025</v>
      </c>
      <c r="G5792" s="20">
        <v>25</v>
      </c>
      <c r="H5792" s="20">
        <v>360</v>
      </c>
      <c r="I5792" s="20">
        <v>557.9</v>
      </c>
      <c r="J5792" s="20">
        <v>2018</v>
      </c>
      <c r="K5792" s="20">
        <v>4</v>
      </c>
      <c r="L5792" s="20">
        <v>14</v>
      </c>
    </row>
    <row r="5793" spans="1:12" x14ac:dyDescent="0.3">
      <c r="A5793" s="21">
        <v>43195</v>
      </c>
      <c r="B5793" s="20" t="s">
        <v>757</v>
      </c>
      <c r="C5793" s="20" t="s">
        <v>758</v>
      </c>
      <c r="D5793" s="20" t="s">
        <v>759</v>
      </c>
      <c r="E5793" s="20">
        <v>15120</v>
      </c>
      <c r="F5793" s="20" t="s">
        <v>1020</v>
      </c>
      <c r="G5793" s="20">
        <v>42</v>
      </c>
      <c r="H5793" s="20">
        <v>360</v>
      </c>
      <c r="I5793" s="20">
        <v>866.1</v>
      </c>
      <c r="J5793" s="20">
        <v>2018</v>
      </c>
      <c r="K5793" s="20">
        <v>4</v>
      </c>
      <c r="L5793" s="20">
        <v>14</v>
      </c>
    </row>
    <row r="5794" spans="1:12" x14ac:dyDescent="0.3">
      <c r="A5794" s="21">
        <v>43195</v>
      </c>
      <c r="B5794" s="20" t="s">
        <v>761</v>
      </c>
      <c r="C5794" s="20" t="s">
        <v>762</v>
      </c>
      <c r="D5794" s="20" t="s">
        <v>759</v>
      </c>
      <c r="E5794" s="20">
        <v>14040</v>
      </c>
      <c r="F5794" s="20" t="s">
        <v>1021</v>
      </c>
      <c r="G5794" s="20">
        <v>39</v>
      </c>
      <c r="H5794" s="20">
        <v>360</v>
      </c>
      <c r="I5794" s="20">
        <v>819.4</v>
      </c>
      <c r="J5794" s="20">
        <v>2018</v>
      </c>
      <c r="K5794" s="20">
        <v>4</v>
      </c>
      <c r="L5794" s="20">
        <v>14</v>
      </c>
    </row>
    <row r="5795" spans="1:12" x14ac:dyDescent="0.3">
      <c r="A5795" s="21">
        <v>43195</v>
      </c>
      <c r="B5795" s="20" t="s">
        <v>764</v>
      </c>
      <c r="C5795" s="20" t="s">
        <v>765</v>
      </c>
      <c r="D5795" s="20" t="s">
        <v>759</v>
      </c>
      <c r="E5795" s="20">
        <v>11880</v>
      </c>
      <c r="F5795" s="20" t="s">
        <v>1022</v>
      </c>
      <c r="G5795" s="20">
        <v>33</v>
      </c>
      <c r="H5795" s="20">
        <v>360</v>
      </c>
      <c r="I5795" s="20">
        <v>701.6</v>
      </c>
      <c r="J5795" s="20">
        <v>2018</v>
      </c>
      <c r="K5795" s="20">
        <v>4</v>
      </c>
      <c r="L5795" s="20">
        <v>14</v>
      </c>
    </row>
    <row r="5796" spans="1:12" x14ac:dyDescent="0.3">
      <c r="A5796" s="21">
        <v>43195</v>
      </c>
      <c r="B5796" s="20" t="s">
        <v>767</v>
      </c>
      <c r="C5796" s="20" t="s">
        <v>768</v>
      </c>
      <c r="D5796" s="20" t="s">
        <v>759</v>
      </c>
      <c r="E5796" s="20">
        <v>11160</v>
      </c>
      <c r="F5796" s="20" t="s">
        <v>1023</v>
      </c>
      <c r="G5796" s="20">
        <v>31</v>
      </c>
      <c r="H5796" s="20">
        <v>360</v>
      </c>
      <c r="I5796" s="20">
        <v>667.25</v>
      </c>
      <c r="J5796" s="20">
        <v>2018</v>
      </c>
      <c r="K5796" s="20">
        <v>4</v>
      </c>
      <c r="L5796" s="20">
        <v>14</v>
      </c>
    </row>
    <row r="5797" spans="1:12" x14ac:dyDescent="0.3">
      <c r="A5797" s="21">
        <v>43195</v>
      </c>
      <c r="B5797" s="20" t="s">
        <v>770</v>
      </c>
      <c r="C5797" s="20" t="s">
        <v>771</v>
      </c>
      <c r="D5797" s="20" t="s">
        <v>759</v>
      </c>
      <c r="E5797" s="20">
        <v>9360</v>
      </c>
      <c r="F5797" s="20" t="s">
        <v>1024</v>
      </c>
      <c r="G5797" s="20">
        <v>26</v>
      </c>
      <c r="H5797" s="20">
        <v>360</v>
      </c>
      <c r="I5797" s="20">
        <v>575.9</v>
      </c>
      <c r="J5797" s="20">
        <v>2018</v>
      </c>
      <c r="K5797" s="20">
        <v>4</v>
      </c>
      <c r="L5797" s="20">
        <v>14</v>
      </c>
    </row>
    <row r="5798" spans="1:12" x14ac:dyDescent="0.3">
      <c r="A5798" s="21">
        <v>43195</v>
      </c>
      <c r="B5798" s="20" t="s">
        <v>773</v>
      </c>
      <c r="C5798" s="20" t="s">
        <v>774</v>
      </c>
      <c r="D5798" s="20" t="s">
        <v>759</v>
      </c>
      <c r="E5798" s="20">
        <v>7920</v>
      </c>
      <c r="F5798" s="20" t="s">
        <v>1025</v>
      </c>
      <c r="G5798" s="20">
        <v>22</v>
      </c>
      <c r="H5798" s="20">
        <v>360</v>
      </c>
      <c r="I5798" s="20">
        <v>496.9</v>
      </c>
      <c r="J5798" s="20">
        <v>2018</v>
      </c>
      <c r="K5798" s="20">
        <v>4</v>
      </c>
      <c r="L5798" s="20">
        <v>14</v>
      </c>
    </row>
    <row r="5799" spans="1:12" x14ac:dyDescent="0.3">
      <c r="A5799" s="21">
        <v>43195</v>
      </c>
      <c r="B5799" s="20" t="s">
        <v>757</v>
      </c>
      <c r="C5799" s="20" t="s">
        <v>758</v>
      </c>
      <c r="D5799" s="20" t="s">
        <v>759</v>
      </c>
      <c r="E5799" s="20">
        <v>14400</v>
      </c>
      <c r="F5799" s="20" t="s">
        <v>1020</v>
      </c>
      <c r="G5799" s="20">
        <v>40</v>
      </c>
      <c r="H5799" s="20">
        <v>360</v>
      </c>
      <c r="I5799" s="20">
        <v>797.85</v>
      </c>
      <c r="J5799" s="20">
        <v>2018</v>
      </c>
      <c r="K5799" s="20">
        <v>4</v>
      </c>
      <c r="L5799" s="20">
        <v>14</v>
      </c>
    </row>
    <row r="5800" spans="1:12" x14ac:dyDescent="0.3">
      <c r="A5800" s="21">
        <v>43195</v>
      </c>
      <c r="B5800" s="20" t="s">
        <v>761</v>
      </c>
      <c r="C5800" s="20" t="s">
        <v>762</v>
      </c>
      <c r="D5800" s="20" t="s">
        <v>759</v>
      </c>
      <c r="E5800" s="20">
        <v>14400</v>
      </c>
      <c r="F5800" s="20" t="s">
        <v>1021</v>
      </c>
      <c r="G5800" s="20">
        <v>40</v>
      </c>
      <c r="H5800" s="20">
        <v>360</v>
      </c>
      <c r="I5800" s="20">
        <v>858.95</v>
      </c>
      <c r="J5800" s="20">
        <v>2018</v>
      </c>
      <c r="K5800" s="20">
        <v>4</v>
      </c>
      <c r="L5800" s="20">
        <v>14</v>
      </c>
    </row>
    <row r="5801" spans="1:12" x14ac:dyDescent="0.3">
      <c r="A5801" s="21">
        <v>43195</v>
      </c>
      <c r="B5801" s="20" t="s">
        <v>764</v>
      </c>
      <c r="C5801" s="20" t="s">
        <v>765</v>
      </c>
      <c r="D5801" s="20" t="s">
        <v>759</v>
      </c>
      <c r="E5801" s="20">
        <v>12240</v>
      </c>
      <c r="F5801" s="20" t="s">
        <v>1022</v>
      </c>
      <c r="G5801" s="20">
        <v>34</v>
      </c>
      <c r="H5801" s="20">
        <v>360</v>
      </c>
      <c r="I5801" s="20">
        <v>729.52</v>
      </c>
      <c r="J5801" s="20">
        <v>2018</v>
      </c>
      <c r="K5801" s="20">
        <v>4</v>
      </c>
      <c r="L5801" s="20">
        <v>14</v>
      </c>
    </row>
    <row r="5802" spans="1:12" x14ac:dyDescent="0.3">
      <c r="A5802" s="21">
        <v>43195</v>
      </c>
      <c r="B5802" s="20" t="s">
        <v>767</v>
      </c>
      <c r="C5802" s="20" t="s">
        <v>768</v>
      </c>
      <c r="D5802" s="20" t="s">
        <v>759</v>
      </c>
      <c r="E5802" s="20">
        <v>11160</v>
      </c>
      <c r="F5802" s="20" t="s">
        <v>1023</v>
      </c>
      <c r="G5802" s="20">
        <v>31</v>
      </c>
      <c r="H5802" s="20">
        <v>360</v>
      </c>
      <c r="I5802" s="20">
        <v>669.25</v>
      </c>
      <c r="J5802" s="20">
        <v>2018</v>
      </c>
      <c r="K5802" s="20">
        <v>4</v>
      </c>
      <c r="L5802" s="20">
        <v>14</v>
      </c>
    </row>
    <row r="5803" spans="1:12" x14ac:dyDescent="0.3">
      <c r="A5803" s="21">
        <v>43195</v>
      </c>
      <c r="B5803" s="20" t="s">
        <v>770</v>
      </c>
      <c r="C5803" s="20" t="s">
        <v>771</v>
      </c>
      <c r="D5803" s="20" t="s">
        <v>759</v>
      </c>
      <c r="E5803" s="20">
        <v>10800</v>
      </c>
      <c r="F5803" s="20" t="s">
        <v>1024</v>
      </c>
      <c r="G5803" s="20">
        <v>30</v>
      </c>
      <c r="H5803" s="20">
        <v>360</v>
      </c>
      <c r="I5803" s="20">
        <v>664.05</v>
      </c>
      <c r="J5803" s="20">
        <v>2018</v>
      </c>
      <c r="K5803" s="20">
        <v>4</v>
      </c>
      <c r="L5803" s="20">
        <v>14</v>
      </c>
    </row>
    <row r="5804" spans="1:12" x14ac:dyDescent="0.3">
      <c r="A5804" s="21">
        <v>43195</v>
      </c>
      <c r="B5804" s="20" t="s">
        <v>773</v>
      </c>
      <c r="C5804" s="20" t="s">
        <v>774</v>
      </c>
      <c r="D5804" s="20" t="s">
        <v>759</v>
      </c>
      <c r="E5804" s="20">
        <v>9360</v>
      </c>
      <c r="F5804" s="20" t="s">
        <v>1025</v>
      </c>
      <c r="G5804" s="20">
        <v>26</v>
      </c>
      <c r="H5804" s="20">
        <v>360</v>
      </c>
      <c r="I5804" s="20">
        <v>585.20000000000005</v>
      </c>
      <c r="J5804" s="20">
        <v>2018</v>
      </c>
      <c r="K5804" s="20">
        <v>4</v>
      </c>
      <c r="L5804" s="20">
        <v>14</v>
      </c>
    </row>
    <row r="5805" spans="1:12" x14ac:dyDescent="0.3">
      <c r="A5805" s="21">
        <v>43194</v>
      </c>
      <c r="B5805" s="20" t="s">
        <v>757</v>
      </c>
      <c r="C5805" s="20" t="s">
        <v>758</v>
      </c>
      <c r="D5805" s="20" t="s">
        <v>759</v>
      </c>
      <c r="E5805" s="20">
        <v>16200</v>
      </c>
      <c r="F5805" s="20" t="s">
        <v>1020</v>
      </c>
      <c r="G5805" s="20">
        <v>45</v>
      </c>
      <c r="H5805" s="20">
        <v>360</v>
      </c>
      <c r="I5805" s="20">
        <v>869.95</v>
      </c>
      <c r="J5805" s="20">
        <v>2018</v>
      </c>
      <c r="K5805" s="20">
        <v>4</v>
      </c>
      <c r="L5805" s="20">
        <v>14</v>
      </c>
    </row>
    <row r="5806" spans="1:12" x14ac:dyDescent="0.3">
      <c r="A5806" s="21">
        <v>43194</v>
      </c>
      <c r="B5806" s="20" t="s">
        <v>761</v>
      </c>
      <c r="C5806" s="20" t="s">
        <v>762</v>
      </c>
      <c r="D5806" s="20" t="s">
        <v>759</v>
      </c>
      <c r="E5806" s="20">
        <v>14400</v>
      </c>
      <c r="F5806" s="20" t="s">
        <v>1021</v>
      </c>
      <c r="G5806" s="20">
        <v>40</v>
      </c>
      <c r="H5806" s="20">
        <v>360</v>
      </c>
      <c r="I5806" s="20">
        <v>877.35</v>
      </c>
      <c r="J5806" s="20">
        <v>2018</v>
      </c>
      <c r="K5806" s="20">
        <v>4</v>
      </c>
      <c r="L5806" s="20">
        <v>14</v>
      </c>
    </row>
    <row r="5807" spans="1:12" x14ac:dyDescent="0.3">
      <c r="A5807" s="21">
        <v>43194</v>
      </c>
      <c r="B5807" s="20" t="s">
        <v>764</v>
      </c>
      <c r="C5807" s="20" t="s">
        <v>765</v>
      </c>
      <c r="D5807" s="20" t="s">
        <v>759</v>
      </c>
      <c r="E5807" s="20">
        <v>14040</v>
      </c>
      <c r="F5807" s="20" t="s">
        <v>1022</v>
      </c>
      <c r="G5807" s="20">
        <v>39</v>
      </c>
      <c r="H5807" s="20">
        <v>360</v>
      </c>
      <c r="I5807" s="20">
        <v>830.15</v>
      </c>
      <c r="J5807" s="20">
        <v>2018</v>
      </c>
      <c r="K5807" s="20">
        <v>4</v>
      </c>
      <c r="L5807" s="20">
        <v>14</v>
      </c>
    </row>
    <row r="5808" spans="1:12" x14ac:dyDescent="0.3">
      <c r="A5808" s="21">
        <v>43194</v>
      </c>
      <c r="B5808" s="20" t="s">
        <v>767</v>
      </c>
      <c r="C5808" s="20" t="s">
        <v>768</v>
      </c>
      <c r="D5808" s="20" t="s">
        <v>759</v>
      </c>
      <c r="E5808" s="20">
        <v>11520</v>
      </c>
      <c r="F5808" s="20" t="s">
        <v>1023</v>
      </c>
      <c r="G5808" s="20">
        <v>32</v>
      </c>
      <c r="H5808" s="20">
        <v>360</v>
      </c>
      <c r="I5808" s="20">
        <v>689.35</v>
      </c>
      <c r="J5808" s="20">
        <v>2018</v>
      </c>
      <c r="K5808" s="20">
        <v>4</v>
      </c>
      <c r="L5808" s="20">
        <v>14</v>
      </c>
    </row>
    <row r="5809" spans="1:12" x14ac:dyDescent="0.3">
      <c r="A5809" s="21">
        <v>43194</v>
      </c>
      <c r="B5809" s="20" t="s">
        <v>770</v>
      </c>
      <c r="C5809" s="20" t="s">
        <v>771</v>
      </c>
      <c r="D5809" s="20" t="s">
        <v>759</v>
      </c>
      <c r="E5809" s="20">
        <v>11520</v>
      </c>
      <c r="F5809" s="20" t="s">
        <v>1024</v>
      </c>
      <c r="G5809" s="20">
        <v>32</v>
      </c>
      <c r="H5809" s="20">
        <v>360</v>
      </c>
      <c r="I5809" s="20">
        <v>706.8</v>
      </c>
      <c r="J5809" s="20">
        <v>2018</v>
      </c>
      <c r="K5809" s="20">
        <v>4</v>
      </c>
      <c r="L5809" s="20">
        <v>14</v>
      </c>
    </row>
    <row r="5810" spans="1:12" x14ac:dyDescent="0.3">
      <c r="A5810" s="21">
        <v>43194</v>
      </c>
      <c r="B5810" s="20" t="s">
        <v>773</v>
      </c>
      <c r="C5810" s="20" t="s">
        <v>774</v>
      </c>
      <c r="D5810" s="20" t="s">
        <v>759</v>
      </c>
      <c r="E5810" s="20">
        <v>10080</v>
      </c>
      <c r="F5810" s="20" t="s">
        <v>1025</v>
      </c>
      <c r="G5810" s="20">
        <v>28</v>
      </c>
      <c r="H5810" s="20">
        <v>360</v>
      </c>
      <c r="I5810" s="20">
        <v>627.5</v>
      </c>
      <c r="J5810" s="20">
        <v>2018</v>
      </c>
      <c r="K5810" s="20">
        <v>4</v>
      </c>
      <c r="L5810" s="20">
        <v>14</v>
      </c>
    </row>
    <row r="5811" spans="1:12" x14ac:dyDescent="0.3">
      <c r="A5811" s="21">
        <v>43193</v>
      </c>
      <c r="B5811" s="20" t="s">
        <v>757</v>
      </c>
      <c r="C5811" s="20" t="s">
        <v>758</v>
      </c>
      <c r="D5811" s="20" t="s">
        <v>759</v>
      </c>
      <c r="E5811" s="20">
        <v>14760</v>
      </c>
      <c r="F5811" s="20" t="s">
        <v>1020</v>
      </c>
      <c r="G5811" s="20">
        <v>41</v>
      </c>
      <c r="H5811" s="20">
        <v>360</v>
      </c>
      <c r="I5811" s="20">
        <v>816.1</v>
      </c>
      <c r="J5811" s="20">
        <v>2018</v>
      </c>
      <c r="K5811" s="20">
        <v>4</v>
      </c>
      <c r="L5811" s="20">
        <v>14</v>
      </c>
    </row>
    <row r="5812" spans="1:12" x14ac:dyDescent="0.3">
      <c r="A5812" s="21">
        <v>43193</v>
      </c>
      <c r="B5812" s="20" t="s">
        <v>761</v>
      </c>
      <c r="C5812" s="20" t="s">
        <v>762</v>
      </c>
      <c r="D5812" s="20" t="s">
        <v>759</v>
      </c>
      <c r="E5812" s="20">
        <v>14040</v>
      </c>
      <c r="F5812" s="20" t="s">
        <v>1021</v>
      </c>
      <c r="G5812" s="20">
        <v>39</v>
      </c>
      <c r="H5812" s="20">
        <v>360</v>
      </c>
      <c r="I5812" s="20">
        <v>834.95</v>
      </c>
      <c r="J5812" s="20">
        <v>2018</v>
      </c>
      <c r="K5812" s="20">
        <v>4</v>
      </c>
      <c r="L5812" s="20">
        <v>14</v>
      </c>
    </row>
    <row r="5813" spans="1:12" x14ac:dyDescent="0.3">
      <c r="A5813" s="21">
        <v>43193</v>
      </c>
      <c r="B5813" s="20" t="s">
        <v>764</v>
      </c>
      <c r="C5813" s="20" t="s">
        <v>765</v>
      </c>
      <c r="D5813" s="20" t="s">
        <v>759</v>
      </c>
      <c r="E5813" s="20">
        <v>13320</v>
      </c>
      <c r="F5813" s="20" t="s">
        <v>1022</v>
      </c>
      <c r="G5813" s="20">
        <v>37</v>
      </c>
      <c r="H5813" s="20">
        <v>360</v>
      </c>
      <c r="I5813" s="20">
        <v>794.1</v>
      </c>
      <c r="J5813" s="20">
        <v>2018</v>
      </c>
      <c r="K5813" s="20">
        <v>4</v>
      </c>
      <c r="L5813" s="20">
        <v>14</v>
      </c>
    </row>
    <row r="5814" spans="1:12" x14ac:dyDescent="0.3">
      <c r="A5814" s="21">
        <v>43193</v>
      </c>
      <c r="B5814" s="20" t="s">
        <v>767</v>
      </c>
      <c r="C5814" s="20" t="s">
        <v>768</v>
      </c>
      <c r="D5814" s="20" t="s">
        <v>759</v>
      </c>
      <c r="E5814" s="20">
        <v>10800</v>
      </c>
      <c r="F5814" s="20" t="s">
        <v>1023</v>
      </c>
      <c r="G5814" s="20">
        <v>30</v>
      </c>
      <c r="H5814" s="20">
        <v>360</v>
      </c>
      <c r="I5814" s="20">
        <v>645.85</v>
      </c>
      <c r="J5814" s="20">
        <v>2018</v>
      </c>
      <c r="K5814" s="20">
        <v>4</v>
      </c>
      <c r="L5814" s="20">
        <v>14</v>
      </c>
    </row>
    <row r="5815" spans="1:12" x14ac:dyDescent="0.3">
      <c r="A5815" s="21">
        <v>43193</v>
      </c>
      <c r="B5815" s="20" t="s">
        <v>770</v>
      </c>
      <c r="C5815" s="20" t="s">
        <v>771</v>
      </c>
      <c r="D5815" s="20" t="s">
        <v>759</v>
      </c>
      <c r="E5815" s="20">
        <v>8640</v>
      </c>
      <c r="F5815" s="20" t="s">
        <v>1024</v>
      </c>
      <c r="G5815" s="20">
        <v>24</v>
      </c>
      <c r="H5815" s="20">
        <v>360</v>
      </c>
      <c r="I5815" s="20">
        <v>532.1</v>
      </c>
      <c r="J5815" s="20">
        <v>2018</v>
      </c>
      <c r="K5815" s="20">
        <v>4</v>
      </c>
      <c r="L5815" s="20">
        <v>14</v>
      </c>
    </row>
    <row r="5816" spans="1:12" x14ac:dyDescent="0.3">
      <c r="A5816" s="21">
        <v>43193</v>
      </c>
      <c r="B5816" s="20" t="s">
        <v>773</v>
      </c>
      <c r="C5816" s="20" t="s">
        <v>774</v>
      </c>
      <c r="D5816" s="20" t="s">
        <v>759</v>
      </c>
      <c r="E5816" s="20">
        <v>7560</v>
      </c>
      <c r="F5816" s="20" t="s">
        <v>1025</v>
      </c>
      <c r="G5816" s="20">
        <v>21</v>
      </c>
      <c r="H5816" s="20">
        <v>360</v>
      </c>
      <c r="I5816" s="20">
        <v>473.15</v>
      </c>
      <c r="J5816" s="20">
        <v>2018</v>
      </c>
      <c r="K5816" s="20">
        <v>4</v>
      </c>
      <c r="L5816" s="20">
        <v>14</v>
      </c>
    </row>
    <row r="5817" spans="1:12" x14ac:dyDescent="0.3">
      <c r="A5817" s="21">
        <v>43192</v>
      </c>
      <c r="B5817" s="20" t="s">
        <v>757</v>
      </c>
      <c r="C5817" s="20" t="s">
        <v>758</v>
      </c>
      <c r="D5817" s="20" t="s">
        <v>759</v>
      </c>
      <c r="E5817" s="20">
        <v>15120</v>
      </c>
      <c r="F5817" s="20" t="s">
        <v>1137</v>
      </c>
      <c r="G5817" s="20">
        <v>42</v>
      </c>
      <c r="H5817" s="20">
        <v>360</v>
      </c>
      <c r="I5817" s="20">
        <v>835.4</v>
      </c>
      <c r="J5817" s="20">
        <v>2018</v>
      </c>
      <c r="K5817" s="20">
        <v>4</v>
      </c>
      <c r="L5817" s="20">
        <v>14</v>
      </c>
    </row>
    <row r="5818" spans="1:12" x14ac:dyDescent="0.3">
      <c r="A5818" s="21">
        <v>43192</v>
      </c>
      <c r="B5818" s="20" t="s">
        <v>761</v>
      </c>
      <c r="C5818" s="20" t="s">
        <v>762</v>
      </c>
      <c r="D5818" s="20" t="s">
        <v>759</v>
      </c>
      <c r="E5818" s="20">
        <v>14040</v>
      </c>
      <c r="F5818" s="20" t="s">
        <v>1028</v>
      </c>
      <c r="G5818" s="20">
        <v>39</v>
      </c>
      <c r="H5818" s="20">
        <v>360</v>
      </c>
      <c r="I5818" s="20">
        <v>840.75</v>
      </c>
      <c r="J5818" s="20">
        <v>2018</v>
      </c>
      <c r="K5818" s="20">
        <v>4</v>
      </c>
      <c r="L5818" s="20">
        <v>14</v>
      </c>
    </row>
    <row r="5819" spans="1:12" x14ac:dyDescent="0.3">
      <c r="A5819" s="21">
        <v>43192</v>
      </c>
      <c r="B5819" s="20" t="s">
        <v>764</v>
      </c>
      <c r="C5819" s="20" t="s">
        <v>765</v>
      </c>
      <c r="D5819" s="20" t="s">
        <v>759</v>
      </c>
      <c r="E5819" s="20">
        <v>13320</v>
      </c>
      <c r="F5819" s="20" t="s">
        <v>1029</v>
      </c>
      <c r="G5819" s="20">
        <v>37</v>
      </c>
      <c r="H5819" s="20">
        <v>360</v>
      </c>
      <c r="I5819" s="20">
        <v>796.48</v>
      </c>
      <c r="J5819" s="20">
        <v>2018</v>
      </c>
      <c r="K5819" s="20">
        <v>4</v>
      </c>
      <c r="L5819" s="20">
        <v>14</v>
      </c>
    </row>
    <row r="5820" spans="1:12" x14ac:dyDescent="0.3">
      <c r="A5820" s="21">
        <v>43192</v>
      </c>
      <c r="B5820" s="20" t="s">
        <v>767</v>
      </c>
      <c r="C5820" s="20" t="s">
        <v>768</v>
      </c>
      <c r="D5820" s="20" t="s">
        <v>759</v>
      </c>
      <c r="E5820" s="20">
        <v>11520</v>
      </c>
      <c r="F5820" s="20" t="s">
        <v>1030</v>
      </c>
      <c r="G5820" s="20">
        <v>32</v>
      </c>
      <c r="H5820" s="20">
        <v>360</v>
      </c>
      <c r="I5820" s="20">
        <v>688.1</v>
      </c>
      <c r="J5820" s="20">
        <v>2018</v>
      </c>
      <c r="K5820" s="20">
        <v>4</v>
      </c>
      <c r="L5820" s="20">
        <v>14</v>
      </c>
    </row>
    <row r="5821" spans="1:12" x14ac:dyDescent="0.3">
      <c r="A5821" s="21">
        <v>43192</v>
      </c>
      <c r="B5821" s="20" t="s">
        <v>770</v>
      </c>
      <c r="C5821" s="20" t="s">
        <v>771</v>
      </c>
      <c r="D5821" s="20" t="s">
        <v>759</v>
      </c>
      <c r="E5821" s="20">
        <v>11520</v>
      </c>
      <c r="F5821" s="20" t="s">
        <v>1031</v>
      </c>
      <c r="G5821" s="20">
        <v>32</v>
      </c>
      <c r="H5821" s="20">
        <v>360</v>
      </c>
      <c r="I5821" s="20">
        <v>706.6</v>
      </c>
      <c r="J5821" s="20">
        <v>2018</v>
      </c>
      <c r="K5821" s="20">
        <v>4</v>
      </c>
      <c r="L5821" s="20">
        <v>14</v>
      </c>
    </row>
    <row r="5822" spans="1:12" x14ac:dyDescent="0.3">
      <c r="A5822" s="21">
        <v>43192</v>
      </c>
      <c r="B5822" s="20" t="s">
        <v>773</v>
      </c>
      <c r="C5822" s="20" t="s">
        <v>774</v>
      </c>
      <c r="D5822" s="20" t="s">
        <v>759</v>
      </c>
      <c r="E5822" s="20">
        <v>8640</v>
      </c>
      <c r="F5822" s="20" t="s">
        <v>1032</v>
      </c>
      <c r="G5822" s="20">
        <v>24</v>
      </c>
      <c r="H5822" s="20">
        <v>360</v>
      </c>
      <c r="I5822" s="20">
        <v>539</v>
      </c>
      <c r="J5822" s="20">
        <v>2018</v>
      </c>
      <c r="K5822" s="20">
        <v>4</v>
      </c>
      <c r="L5822" s="20">
        <v>14</v>
      </c>
    </row>
    <row r="5823" spans="1:12" x14ac:dyDescent="0.3">
      <c r="A5823" s="21">
        <v>43192</v>
      </c>
      <c r="B5823" s="20" t="s">
        <v>757</v>
      </c>
      <c r="C5823" s="20" t="s">
        <v>758</v>
      </c>
      <c r="D5823" s="20" t="s">
        <v>759</v>
      </c>
      <c r="E5823" s="20">
        <v>15120</v>
      </c>
      <c r="F5823" s="20" t="s">
        <v>1137</v>
      </c>
      <c r="G5823" s="20">
        <v>42</v>
      </c>
      <c r="H5823" s="20">
        <v>360</v>
      </c>
      <c r="I5823" s="20">
        <v>829.62</v>
      </c>
      <c r="J5823" s="20">
        <v>2018</v>
      </c>
      <c r="K5823" s="20">
        <v>4</v>
      </c>
      <c r="L5823" s="20">
        <v>14</v>
      </c>
    </row>
    <row r="5824" spans="1:12" x14ac:dyDescent="0.3">
      <c r="A5824" s="21">
        <v>43192</v>
      </c>
      <c r="B5824" s="20" t="s">
        <v>761</v>
      </c>
      <c r="C5824" s="20" t="s">
        <v>762</v>
      </c>
      <c r="D5824" s="20" t="s">
        <v>759</v>
      </c>
      <c r="E5824" s="20">
        <v>11520</v>
      </c>
      <c r="F5824" s="20" t="s">
        <v>1028</v>
      </c>
      <c r="G5824" s="20">
        <v>32</v>
      </c>
      <c r="H5824" s="20">
        <v>360</v>
      </c>
      <c r="I5824" s="20">
        <v>692.2</v>
      </c>
      <c r="J5824" s="20">
        <v>2018</v>
      </c>
      <c r="K5824" s="20">
        <v>4</v>
      </c>
      <c r="L5824" s="20">
        <v>14</v>
      </c>
    </row>
    <row r="5825" spans="1:12" x14ac:dyDescent="0.3">
      <c r="A5825" s="21">
        <v>43192</v>
      </c>
      <c r="B5825" s="20" t="s">
        <v>764</v>
      </c>
      <c r="C5825" s="20" t="s">
        <v>765</v>
      </c>
      <c r="D5825" s="20" t="s">
        <v>759</v>
      </c>
      <c r="E5825" s="20">
        <v>12600</v>
      </c>
      <c r="F5825" s="20" t="s">
        <v>1029</v>
      </c>
      <c r="G5825" s="20">
        <v>35</v>
      </c>
      <c r="H5825" s="20">
        <v>360</v>
      </c>
      <c r="I5825" s="20">
        <v>757.75</v>
      </c>
      <c r="J5825" s="20">
        <v>2018</v>
      </c>
      <c r="K5825" s="20">
        <v>4</v>
      </c>
      <c r="L5825" s="20">
        <v>14</v>
      </c>
    </row>
    <row r="5826" spans="1:12" x14ac:dyDescent="0.3">
      <c r="A5826" s="21">
        <v>43192</v>
      </c>
      <c r="B5826" s="20" t="s">
        <v>767</v>
      </c>
      <c r="C5826" s="20" t="s">
        <v>768</v>
      </c>
      <c r="D5826" s="20" t="s">
        <v>759</v>
      </c>
      <c r="E5826" s="20">
        <v>10440</v>
      </c>
      <c r="F5826" s="20" t="s">
        <v>1030</v>
      </c>
      <c r="G5826" s="20">
        <v>29</v>
      </c>
      <c r="H5826" s="20">
        <v>360</v>
      </c>
      <c r="I5826" s="20">
        <v>627.9</v>
      </c>
      <c r="J5826" s="20">
        <v>2018</v>
      </c>
      <c r="K5826" s="20">
        <v>4</v>
      </c>
      <c r="L5826" s="20">
        <v>14</v>
      </c>
    </row>
    <row r="5827" spans="1:12" x14ac:dyDescent="0.3">
      <c r="A5827" s="21">
        <v>43192</v>
      </c>
      <c r="B5827" s="20" t="s">
        <v>770</v>
      </c>
      <c r="C5827" s="20" t="s">
        <v>771</v>
      </c>
      <c r="D5827" s="20" t="s">
        <v>759</v>
      </c>
      <c r="E5827" s="20">
        <v>10800</v>
      </c>
      <c r="F5827" s="20" t="s">
        <v>1031</v>
      </c>
      <c r="G5827" s="20">
        <v>30</v>
      </c>
      <c r="H5827" s="20">
        <v>360</v>
      </c>
      <c r="I5827" s="20">
        <v>663.6</v>
      </c>
      <c r="J5827" s="20">
        <v>2018</v>
      </c>
      <c r="K5827" s="20">
        <v>4</v>
      </c>
      <c r="L5827" s="20">
        <v>14</v>
      </c>
    </row>
    <row r="5828" spans="1:12" x14ac:dyDescent="0.3">
      <c r="A5828" s="21">
        <v>43192</v>
      </c>
      <c r="B5828" s="20" t="s">
        <v>773</v>
      </c>
      <c r="C5828" s="20" t="s">
        <v>774</v>
      </c>
      <c r="D5828" s="20" t="s">
        <v>759</v>
      </c>
      <c r="E5828" s="20">
        <v>8280</v>
      </c>
      <c r="F5828" s="20" t="s">
        <v>1032</v>
      </c>
      <c r="G5828" s="20">
        <v>23</v>
      </c>
      <c r="H5828" s="20">
        <v>360</v>
      </c>
      <c r="I5828" s="20">
        <v>518.75</v>
      </c>
      <c r="J5828" s="20">
        <v>2018</v>
      </c>
      <c r="K5828" s="20">
        <v>4</v>
      </c>
      <c r="L5828" s="20">
        <v>14</v>
      </c>
    </row>
    <row r="5829" spans="1:12" x14ac:dyDescent="0.3">
      <c r="A5829" s="21">
        <v>43192</v>
      </c>
      <c r="B5829" s="20" t="s">
        <v>757</v>
      </c>
      <c r="C5829" s="20" t="s">
        <v>758</v>
      </c>
      <c r="D5829" s="20" t="s">
        <v>759</v>
      </c>
      <c r="E5829" s="20">
        <v>14760</v>
      </c>
      <c r="F5829" s="20" t="s">
        <v>1137</v>
      </c>
      <c r="G5829" s="20">
        <v>41</v>
      </c>
      <c r="H5829" s="20">
        <v>360</v>
      </c>
      <c r="I5829" s="20">
        <v>802.35</v>
      </c>
      <c r="J5829" s="20">
        <v>2018</v>
      </c>
      <c r="K5829" s="20">
        <v>4</v>
      </c>
      <c r="L5829" s="20">
        <v>14</v>
      </c>
    </row>
    <row r="5830" spans="1:12" x14ac:dyDescent="0.3">
      <c r="A5830" s="21">
        <v>43192</v>
      </c>
      <c r="B5830" s="20" t="s">
        <v>761</v>
      </c>
      <c r="C5830" s="20" t="s">
        <v>762</v>
      </c>
      <c r="D5830" s="20" t="s">
        <v>759</v>
      </c>
      <c r="E5830" s="20">
        <v>14400</v>
      </c>
      <c r="F5830" s="20" t="s">
        <v>1028</v>
      </c>
      <c r="G5830" s="20">
        <v>40</v>
      </c>
      <c r="H5830" s="20">
        <v>360</v>
      </c>
      <c r="I5830" s="20">
        <v>855.95</v>
      </c>
      <c r="J5830" s="20">
        <v>2018</v>
      </c>
      <c r="K5830" s="20">
        <v>4</v>
      </c>
      <c r="L5830" s="20">
        <v>14</v>
      </c>
    </row>
    <row r="5831" spans="1:12" x14ac:dyDescent="0.3">
      <c r="A5831" s="21">
        <v>43192</v>
      </c>
      <c r="B5831" s="20" t="s">
        <v>764</v>
      </c>
      <c r="C5831" s="20" t="s">
        <v>765</v>
      </c>
      <c r="D5831" s="20" t="s">
        <v>759</v>
      </c>
      <c r="E5831" s="20">
        <v>12960</v>
      </c>
      <c r="F5831" s="20" t="s">
        <v>1029</v>
      </c>
      <c r="G5831" s="20">
        <v>36</v>
      </c>
      <c r="H5831" s="20">
        <v>360</v>
      </c>
      <c r="I5831" s="20">
        <v>775.68</v>
      </c>
      <c r="J5831" s="20">
        <v>2018</v>
      </c>
      <c r="K5831" s="20">
        <v>4</v>
      </c>
      <c r="L5831" s="20">
        <v>14</v>
      </c>
    </row>
    <row r="5832" spans="1:12" x14ac:dyDescent="0.3">
      <c r="A5832" s="21">
        <v>43192</v>
      </c>
      <c r="B5832" s="20" t="s">
        <v>767</v>
      </c>
      <c r="C5832" s="20" t="s">
        <v>768</v>
      </c>
      <c r="D5832" s="20" t="s">
        <v>759</v>
      </c>
      <c r="E5832" s="20">
        <v>11160</v>
      </c>
      <c r="F5832" s="20" t="s">
        <v>1030</v>
      </c>
      <c r="G5832" s="20">
        <v>31</v>
      </c>
      <c r="H5832" s="20">
        <v>360</v>
      </c>
      <c r="I5832" s="20">
        <v>667.85</v>
      </c>
      <c r="J5832" s="20">
        <v>2018</v>
      </c>
      <c r="K5832" s="20">
        <v>4</v>
      </c>
      <c r="L5832" s="20">
        <v>14</v>
      </c>
    </row>
    <row r="5833" spans="1:12" x14ac:dyDescent="0.3">
      <c r="A5833" s="21">
        <v>43192</v>
      </c>
      <c r="B5833" s="20" t="s">
        <v>770</v>
      </c>
      <c r="C5833" s="20" t="s">
        <v>771</v>
      </c>
      <c r="D5833" s="20" t="s">
        <v>759</v>
      </c>
      <c r="E5833" s="20">
        <v>9720</v>
      </c>
      <c r="F5833" s="20" t="s">
        <v>1031</v>
      </c>
      <c r="G5833" s="20">
        <v>27</v>
      </c>
      <c r="H5833" s="20">
        <v>360</v>
      </c>
      <c r="I5833" s="20">
        <v>597.45000000000005</v>
      </c>
      <c r="J5833" s="20">
        <v>2018</v>
      </c>
      <c r="K5833" s="20">
        <v>4</v>
      </c>
      <c r="L5833" s="20">
        <v>14</v>
      </c>
    </row>
    <row r="5834" spans="1:12" x14ac:dyDescent="0.3">
      <c r="A5834" s="21">
        <v>43192</v>
      </c>
      <c r="B5834" s="20" t="s">
        <v>773</v>
      </c>
      <c r="C5834" s="20" t="s">
        <v>774</v>
      </c>
      <c r="D5834" s="20" t="s">
        <v>759</v>
      </c>
      <c r="E5834" s="20">
        <v>7920</v>
      </c>
      <c r="F5834" s="20" t="s">
        <v>1032</v>
      </c>
      <c r="G5834" s="20">
        <v>22</v>
      </c>
      <c r="H5834" s="20">
        <v>360</v>
      </c>
      <c r="I5834" s="20">
        <v>494.65</v>
      </c>
      <c r="J5834" s="20">
        <v>2018</v>
      </c>
      <c r="K5834" s="20">
        <v>4</v>
      </c>
      <c r="L5834" s="20">
        <v>14</v>
      </c>
    </row>
    <row r="5835" spans="1:12" x14ac:dyDescent="0.3">
      <c r="A5835" s="21">
        <v>43188</v>
      </c>
      <c r="B5835" s="20" t="s">
        <v>757</v>
      </c>
      <c r="C5835" s="20" t="s">
        <v>758</v>
      </c>
      <c r="D5835" s="20" t="s">
        <v>759</v>
      </c>
      <c r="E5835" s="20">
        <v>15480</v>
      </c>
      <c r="F5835" s="20" t="s">
        <v>1137</v>
      </c>
      <c r="G5835" s="20">
        <v>43</v>
      </c>
      <c r="H5835" s="20">
        <v>360</v>
      </c>
      <c r="I5835" s="20">
        <v>850.25</v>
      </c>
      <c r="J5835" s="20">
        <v>2018</v>
      </c>
      <c r="K5835" s="20">
        <v>3</v>
      </c>
      <c r="L5835" s="20">
        <v>13</v>
      </c>
    </row>
    <row r="5836" spans="1:12" x14ac:dyDescent="0.3">
      <c r="A5836" s="21">
        <v>43188</v>
      </c>
      <c r="B5836" s="20" t="s">
        <v>761</v>
      </c>
      <c r="C5836" s="20" t="s">
        <v>762</v>
      </c>
      <c r="D5836" s="20" t="s">
        <v>759</v>
      </c>
      <c r="E5836" s="20">
        <v>14040</v>
      </c>
      <c r="F5836" s="20" t="s">
        <v>1028</v>
      </c>
      <c r="G5836" s="20">
        <v>39</v>
      </c>
      <c r="H5836" s="20">
        <v>360</v>
      </c>
      <c r="I5836" s="20">
        <v>833.55</v>
      </c>
      <c r="J5836" s="20">
        <v>2018</v>
      </c>
      <c r="K5836" s="20">
        <v>3</v>
      </c>
      <c r="L5836" s="20">
        <v>13</v>
      </c>
    </row>
    <row r="5837" spans="1:12" x14ac:dyDescent="0.3">
      <c r="A5837" s="21">
        <v>43188</v>
      </c>
      <c r="B5837" s="20" t="s">
        <v>764</v>
      </c>
      <c r="C5837" s="20" t="s">
        <v>765</v>
      </c>
      <c r="D5837" s="20" t="s">
        <v>759</v>
      </c>
      <c r="E5837" s="20">
        <v>12960</v>
      </c>
      <c r="F5837" s="20" t="s">
        <v>1029</v>
      </c>
      <c r="G5837" s="20">
        <v>36</v>
      </c>
      <c r="H5837" s="20">
        <v>360</v>
      </c>
      <c r="I5837" s="20">
        <v>775</v>
      </c>
      <c r="J5837" s="20">
        <v>2018</v>
      </c>
      <c r="K5837" s="20">
        <v>3</v>
      </c>
      <c r="L5837" s="20">
        <v>13</v>
      </c>
    </row>
    <row r="5838" spans="1:12" x14ac:dyDescent="0.3">
      <c r="A5838" s="21">
        <v>43188</v>
      </c>
      <c r="B5838" s="20" t="s">
        <v>767</v>
      </c>
      <c r="C5838" s="20" t="s">
        <v>768</v>
      </c>
      <c r="D5838" s="20" t="s">
        <v>759</v>
      </c>
      <c r="E5838" s="20">
        <v>10440</v>
      </c>
      <c r="F5838" s="20" t="s">
        <v>1030</v>
      </c>
      <c r="G5838" s="20">
        <v>29</v>
      </c>
      <c r="H5838" s="20">
        <v>360</v>
      </c>
      <c r="I5838" s="20">
        <v>623.45000000000005</v>
      </c>
      <c r="J5838" s="20">
        <v>2018</v>
      </c>
      <c r="K5838" s="20">
        <v>3</v>
      </c>
      <c r="L5838" s="20">
        <v>13</v>
      </c>
    </row>
    <row r="5839" spans="1:12" x14ac:dyDescent="0.3">
      <c r="A5839" s="21">
        <v>43188</v>
      </c>
      <c r="B5839" s="20" t="s">
        <v>770</v>
      </c>
      <c r="C5839" s="20" t="s">
        <v>771</v>
      </c>
      <c r="D5839" s="20" t="s">
        <v>759</v>
      </c>
      <c r="E5839" s="20">
        <v>10080</v>
      </c>
      <c r="F5839" s="20" t="s">
        <v>1031</v>
      </c>
      <c r="G5839" s="20">
        <v>28</v>
      </c>
      <c r="H5839" s="20">
        <v>360</v>
      </c>
      <c r="I5839" s="20">
        <v>619.65</v>
      </c>
      <c r="J5839" s="20">
        <v>2018</v>
      </c>
      <c r="K5839" s="20">
        <v>3</v>
      </c>
      <c r="L5839" s="20">
        <v>13</v>
      </c>
    </row>
    <row r="5840" spans="1:12" x14ac:dyDescent="0.3">
      <c r="A5840" s="21">
        <v>43188</v>
      </c>
      <c r="B5840" s="20" t="s">
        <v>773</v>
      </c>
      <c r="C5840" s="20" t="s">
        <v>774</v>
      </c>
      <c r="D5840" s="20" t="s">
        <v>759</v>
      </c>
      <c r="E5840" s="20">
        <v>8640</v>
      </c>
      <c r="F5840" s="20" t="s">
        <v>1032</v>
      </c>
      <c r="G5840" s="20">
        <v>24</v>
      </c>
      <c r="H5840" s="20">
        <v>360</v>
      </c>
      <c r="I5840" s="20">
        <v>535.65</v>
      </c>
      <c r="J5840" s="20">
        <v>2018</v>
      </c>
      <c r="K5840" s="20">
        <v>3</v>
      </c>
      <c r="L5840" s="20">
        <v>13</v>
      </c>
    </row>
    <row r="5841" spans="1:12" x14ac:dyDescent="0.3">
      <c r="A5841" s="21">
        <v>43187</v>
      </c>
      <c r="B5841" s="20" t="s">
        <v>757</v>
      </c>
      <c r="C5841" s="20" t="s">
        <v>758</v>
      </c>
      <c r="D5841" s="20" t="s">
        <v>759</v>
      </c>
      <c r="E5841" s="20">
        <v>15480</v>
      </c>
      <c r="F5841" s="20" t="s">
        <v>1137</v>
      </c>
      <c r="G5841" s="20">
        <v>43</v>
      </c>
      <c r="H5841" s="20">
        <v>360</v>
      </c>
      <c r="I5841" s="20">
        <v>819.7</v>
      </c>
      <c r="J5841" s="20">
        <v>2018</v>
      </c>
      <c r="K5841" s="20">
        <v>3</v>
      </c>
      <c r="L5841" s="20">
        <v>13</v>
      </c>
    </row>
    <row r="5842" spans="1:12" x14ac:dyDescent="0.3">
      <c r="A5842" s="21">
        <v>43187</v>
      </c>
      <c r="B5842" s="20" t="s">
        <v>761</v>
      </c>
      <c r="C5842" s="20" t="s">
        <v>762</v>
      </c>
      <c r="D5842" s="20" t="s">
        <v>759</v>
      </c>
      <c r="E5842" s="20">
        <v>13680</v>
      </c>
      <c r="F5842" s="20" t="s">
        <v>1028</v>
      </c>
      <c r="G5842" s="20">
        <v>38</v>
      </c>
      <c r="H5842" s="20">
        <v>360</v>
      </c>
      <c r="I5842" s="20">
        <v>839.75</v>
      </c>
      <c r="J5842" s="20">
        <v>2018</v>
      </c>
      <c r="K5842" s="20">
        <v>3</v>
      </c>
      <c r="L5842" s="20">
        <v>13</v>
      </c>
    </row>
    <row r="5843" spans="1:12" x14ac:dyDescent="0.3">
      <c r="A5843" s="21">
        <v>43187</v>
      </c>
      <c r="B5843" s="20" t="s">
        <v>764</v>
      </c>
      <c r="C5843" s="20" t="s">
        <v>765</v>
      </c>
      <c r="D5843" s="20" t="s">
        <v>759</v>
      </c>
      <c r="E5843" s="20">
        <v>13680</v>
      </c>
      <c r="F5843" s="20" t="s">
        <v>1029</v>
      </c>
      <c r="G5843" s="20">
        <v>38</v>
      </c>
      <c r="H5843" s="20">
        <v>360</v>
      </c>
      <c r="I5843" s="20">
        <v>827</v>
      </c>
      <c r="J5843" s="20">
        <v>2018</v>
      </c>
      <c r="K5843" s="20">
        <v>3</v>
      </c>
      <c r="L5843" s="20">
        <v>13</v>
      </c>
    </row>
    <row r="5844" spans="1:12" x14ac:dyDescent="0.3">
      <c r="A5844" s="21">
        <v>43187</v>
      </c>
      <c r="B5844" s="20" t="s">
        <v>767</v>
      </c>
      <c r="C5844" s="20" t="s">
        <v>768</v>
      </c>
      <c r="D5844" s="20" t="s">
        <v>759</v>
      </c>
      <c r="E5844" s="20">
        <v>12240</v>
      </c>
      <c r="F5844" s="20" t="s">
        <v>1030</v>
      </c>
      <c r="G5844" s="20">
        <v>34</v>
      </c>
      <c r="H5844" s="20">
        <v>360</v>
      </c>
      <c r="I5844" s="20">
        <v>728.6</v>
      </c>
      <c r="J5844" s="20">
        <v>2018</v>
      </c>
      <c r="K5844" s="20">
        <v>3</v>
      </c>
      <c r="L5844" s="20">
        <v>13</v>
      </c>
    </row>
    <row r="5845" spans="1:12" x14ac:dyDescent="0.3">
      <c r="A5845" s="21">
        <v>43187</v>
      </c>
      <c r="B5845" s="20" t="s">
        <v>770</v>
      </c>
      <c r="C5845" s="20" t="s">
        <v>771</v>
      </c>
      <c r="D5845" s="20" t="s">
        <v>759</v>
      </c>
      <c r="E5845" s="20">
        <v>10080</v>
      </c>
      <c r="F5845" s="20" t="s">
        <v>1031</v>
      </c>
      <c r="G5845" s="20">
        <v>28</v>
      </c>
      <c r="H5845" s="20">
        <v>360</v>
      </c>
      <c r="I5845" s="20">
        <v>620.65</v>
      </c>
      <c r="J5845" s="20">
        <v>2018</v>
      </c>
      <c r="K5845" s="20">
        <v>3</v>
      </c>
      <c r="L5845" s="20">
        <v>13</v>
      </c>
    </row>
    <row r="5846" spans="1:12" x14ac:dyDescent="0.3">
      <c r="A5846" s="21">
        <v>43187</v>
      </c>
      <c r="B5846" s="20" t="s">
        <v>773</v>
      </c>
      <c r="C5846" s="20" t="s">
        <v>774</v>
      </c>
      <c r="D5846" s="20" t="s">
        <v>759</v>
      </c>
      <c r="E5846" s="20">
        <v>9360</v>
      </c>
      <c r="F5846" s="20" t="s">
        <v>1032</v>
      </c>
      <c r="G5846" s="20">
        <v>26</v>
      </c>
      <c r="H5846" s="20">
        <v>360</v>
      </c>
      <c r="I5846" s="20">
        <v>583.79999999999995</v>
      </c>
      <c r="J5846" s="20">
        <v>2018</v>
      </c>
      <c r="K5846" s="20">
        <v>3</v>
      </c>
      <c r="L5846" s="20">
        <v>13</v>
      </c>
    </row>
    <row r="5847" spans="1:12" x14ac:dyDescent="0.3">
      <c r="A5847" s="21">
        <v>43187</v>
      </c>
      <c r="B5847" s="20" t="s">
        <v>757</v>
      </c>
      <c r="C5847" s="20" t="s">
        <v>758</v>
      </c>
      <c r="D5847" s="20" t="s">
        <v>759</v>
      </c>
      <c r="E5847" s="20">
        <v>14760</v>
      </c>
      <c r="F5847" s="20" t="s">
        <v>1137</v>
      </c>
      <c r="G5847" s="20">
        <v>41</v>
      </c>
      <c r="H5847" s="20">
        <v>360</v>
      </c>
      <c r="I5847" s="20">
        <v>803.15</v>
      </c>
      <c r="J5847" s="20">
        <v>2018</v>
      </c>
      <c r="K5847" s="20">
        <v>3</v>
      </c>
      <c r="L5847" s="20">
        <v>13</v>
      </c>
    </row>
    <row r="5848" spans="1:12" x14ac:dyDescent="0.3">
      <c r="A5848" s="21">
        <v>43187</v>
      </c>
      <c r="B5848" s="20" t="s">
        <v>761</v>
      </c>
      <c r="C5848" s="20" t="s">
        <v>762</v>
      </c>
      <c r="D5848" s="20" t="s">
        <v>759</v>
      </c>
      <c r="E5848" s="20">
        <v>14040</v>
      </c>
      <c r="F5848" s="20" t="s">
        <v>1028</v>
      </c>
      <c r="G5848" s="20">
        <v>39</v>
      </c>
      <c r="H5848" s="20">
        <v>360</v>
      </c>
      <c r="I5848" s="20">
        <v>838.25</v>
      </c>
      <c r="J5848" s="20">
        <v>2018</v>
      </c>
      <c r="K5848" s="20">
        <v>3</v>
      </c>
      <c r="L5848" s="20">
        <v>13</v>
      </c>
    </row>
    <row r="5849" spans="1:12" x14ac:dyDescent="0.3">
      <c r="A5849" s="21">
        <v>43187</v>
      </c>
      <c r="B5849" s="20" t="s">
        <v>764</v>
      </c>
      <c r="C5849" s="20" t="s">
        <v>765</v>
      </c>
      <c r="D5849" s="20" t="s">
        <v>759</v>
      </c>
      <c r="E5849" s="20">
        <v>14400</v>
      </c>
      <c r="F5849" s="20" t="s">
        <v>1029</v>
      </c>
      <c r="G5849" s="20">
        <v>40</v>
      </c>
      <c r="H5849" s="20">
        <v>360</v>
      </c>
      <c r="I5849" s="20">
        <v>860.55</v>
      </c>
      <c r="J5849" s="20">
        <v>2018</v>
      </c>
      <c r="K5849" s="20">
        <v>3</v>
      </c>
      <c r="L5849" s="20">
        <v>13</v>
      </c>
    </row>
    <row r="5850" spans="1:12" x14ac:dyDescent="0.3">
      <c r="A5850" s="21">
        <v>43187</v>
      </c>
      <c r="B5850" s="20" t="s">
        <v>767</v>
      </c>
      <c r="C5850" s="20" t="s">
        <v>768</v>
      </c>
      <c r="D5850" s="20" t="s">
        <v>759</v>
      </c>
      <c r="E5850" s="20">
        <v>11160</v>
      </c>
      <c r="F5850" s="20" t="s">
        <v>1030</v>
      </c>
      <c r="G5850" s="20">
        <v>31</v>
      </c>
      <c r="H5850" s="20">
        <v>360</v>
      </c>
      <c r="I5850" s="20">
        <v>665.35</v>
      </c>
      <c r="J5850" s="20">
        <v>2018</v>
      </c>
      <c r="K5850" s="20">
        <v>3</v>
      </c>
      <c r="L5850" s="20">
        <v>13</v>
      </c>
    </row>
    <row r="5851" spans="1:12" x14ac:dyDescent="0.3">
      <c r="A5851" s="21">
        <v>43187</v>
      </c>
      <c r="B5851" s="20" t="s">
        <v>770</v>
      </c>
      <c r="C5851" s="20" t="s">
        <v>771</v>
      </c>
      <c r="D5851" s="20" t="s">
        <v>759</v>
      </c>
      <c r="E5851" s="20">
        <v>10800</v>
      </c>
      <c r="F5851" s="20" t="s">
        <v>1031</v>
      </c>
      <c r="G5851" s="20">
        <v>30</v>
      </c>
      <c r="H5851" s="20">
        <v>360</v>
      </c>
      <c r="I5851" s="20">
        <v>660.2</v>
      </c>
      <c r="J5851" s="20">
        <v>2018</v>
      </c>
      <c r="K5851" s="20">
        <v>3</v>
      </c>
      <c r="L5851" s="20">
        <v>13</v>
      </c>
    </row>
    <row r="5852" spans="1:12" x14ac:dyDescent="0.3">
      <c r="A5852" s="21">
        <v>43187</v>
      </c>
      <c r="B5852" s="20" t="s">
        <v>773</v>
      </c>
      <c r="C5852" s="20" t="s">
        <v>774</v>
      </c>
      <c r="D5852" s="20" t="s">
        <v>759</v>
      </c>
      <c r="E5852" s="20">
        <v>8640</v>
      </c>
      <c r="F5852" s="20" t="s">
        <v>1032</v>
      </c>
      <c r="G5852" s="20">
        <v>24</v>
      </c>
      <c r="H5852" s="20">
        <v>360</v>
      </c>
      <c r="I5852" s="20">
        <v>536.9</v>
      </c>
      <c r="J5852" s="20">
        <v>2018</v>
      </c>
      <c r="K5852" s="20">
        <v>3</v>
      </c>
      <c r="L5852" s="20">
        <v>13</v>
      </c>
    </row>
    <row r="5853" spans="1:12" x14ac:dyDescent="0.3">
      <c r="A5853" s="21">
        <v>43186</v>
      </c>
      <c r="B5853" s="20" t="s">
        <v>757</v>
      </c>
      <c r="C5853" s="20" t="s">
        <v>758</v>
      </c>
      <c r="D5853" s="20" t="s">
        <v>759</v>
      </c>
      <c r="E5853" s="20">
        <v>15480</v>
      </c>
      <c r="F5853" s="20" t="s">
        <v>1137</v>
      </c>
      <c r="G5853" s="20">
        <v>43</v>
      </c>
      <c r="H5853" s="20">
        <v>360</v>
      </c>
      <c r="I5853" s="20">
        <v>858</v>
      </c>
      <c r="J5853" s="20">
        <v>2018</v>
      </c>
      <c r="K5853" s="20">
        <v>3</v>
      </c>
      <c r="L5853" s="20">
        <v>13</v>
      </c>
    </row>
    <row r="5854" spans="1:12" x14ac:dyDescent="0.3">
      <c r="A5854" s="21">
        <v>43186</v>
      </c>
      <c r="B5854" s="20" t="s">
        <v>761</v>
      </c>
      <c r="C5854" s="20" t="s">
        <v>762</v>
      </c>
      <c r="D5854" s="20" t="s">
        <v>759</v>
      </c>
      <c r="E5854" s="20">
        <v>14760</v>
      </c>
      <c r="F5854" s="20" t="s">
        <v>1028</v>
      </c>
      <c r="G5854" s="20">
        <v>41</v>
      </c>
      <c r="H5854" s="20">
        <v>360</v>
      </c>
      <c r="I5854" s="20">
        <v>879.4</v>
      </c>
      <c r="J5854" s="20">
        <v>2018</v>
      </c>
      <c r="K5854" s="20">
        <v>3</v>
      </c>
      <c r="L5854" s="20">
        <v>13</v>
      </c>
    </row>
    <row r="5855" spans="1:12" x14ac:dyDescent="0.3">
      <c r="A5855" s="21">
        <v>43186</v>
      </c>
      <c r="B5855" s="20" t="s">
        <v>764</v>
      </c>
      <c r="C5855" s="20" t="s">
        <v>768</v>
      </c>
      <c r="D5855" s="20" t="s">
        <v>759</v>
      </c>
      <c r="E5855" s="20">
        <v>12960</v>
      </c>
      <c r="F5855" s="20" t="s">
        <v>1029</v>
      </c>
      <c r="G5855" s="20">
        <v>36</v>
      </c>
      <c r="H5855" s="20">
        <v>360</v>
      </c>
      <c r="I5855" s="20">
        <v>781.05</v>
      </c>
      <c r="J5855" s="20">
        <v>2018</v>
      </c>
      <c r="K5855" s="20">
        <v>3</v>
      </c>
      <c r="L5855" s="20">
        <v>13</v>
      </c>
    </row>
    <row r="5856" spans="1:12" x14ac:dyDescent="0.3">
      <c r="A5856" s="21">
        <v>43186</v>
      </c>
      <c r="B5856" s="20" t="s">
        <v>767</v>
      </c>
      <c r="C5856" s="20" t="s">
        <v>768</v>
      </c>
      <c r="D5856" s="20" t="s">
        <v>759</v>
      </c>
      <c r="E5856" s="20">
        <v>10800</v>
      </c>
      <c r="F5856" s="20" t="s">
        <v>1030</v>
      </c>
      <c r="G5856" s="20">
        <v>30</v>
      </c>
      <c r="H5856" s="20">
        <v>360</v>
      </c>
      <c r="I5856" s="20">
        <v>648.25</v>
      </c>
      <c r="J5856" s="20">
        <v>2018</v>
      </c>
      <c r="K5856" s="20">
        <v>3</v>
      </c>
      <c r="L5856" s="20">
        <v>13</v>
      </c>
    </row>
    <row r="5857" spans="1:12" x14ac:dyDescent="0.3">
      <c r="A5857" s="21">
        <v>43186</v>
      </c>
      <c r="B5857" s="20" t="s">
        <v>770</v>
      </c>
      <c r="C5857" s="20" t="s">
        <v>771</v>
      </c>
      <c r="D5857" s="20" t="s">
        <v>759</v>
      </c>
      <c r="E5857" s="20">
        <v>9720</v>
      </c>
      <c r="F5857" s="20" t="s">
        <v>1031</v>
      </c>
      <c r="G5857" s="20">
        <v>27</v>
      </c>
      <c r="H5857" s="20">
        <v>360</v>
      </c>
      <c r="I5857" s="20">
        <v>597.53</v>
      </c>
      <c r="J5857" s="20">
        <v>2018</v>
      </c>
      <c r="K5857" s="20">
        <v>3</v>
      </c>
      <c r="L5857" s="20">
        <v>13</v>
      </c>
    </row>
    <row r="5858" spans="1:12" x14ac:dyDescent="0.3">
      <c r="A5858" s="21">
        <v>43186</v>
      </c>
      <c r="B5858" s="20" t="s">
        <v>773</v>
      </c>
      <c r="C5858" s="20" t="s">
        <v>774</v>
      </c>
      <c r="D5858" s="20" t="s">
        <v>759</v>
      </c>
      <c r="E5858" s="20">
        <v>8640</v>
      </c>
      <c r="F5858" s="20" t="s">
        <v>1032</v>
      </c>
      <c r="G5858" s="20">
        <v>24</v>
      </c>
      <c r="H5858" s="20">
        <v>360</v>
      </c>
      <c r="I5858" s="20">
        <v>543.25</v>
      </c>
      <c r="J5858" s="20">
        <v>2018</v>
      </c>
      <c r="K5858" s="20">
        <v>3</v>
      </c>
      <c r="L5858" s="20">
        <v>13</v>
      </c>
    </row>
    <row r="5859" spans="1:12" x14ac:dyDescent="0.3">
      <c r="A5859" s="21">
        <v>43185</v>
      </c>
      <c r="B5859" s="20" t="s">
        <v>757</v>
      </c>
      <c r="C5859" s="20" t="s">
        <v>758</v>
      </c>
      <c r="D5859" s="20" t="s">
        <v>759</v>
      </c>
      <c r="E5859" s="20">
        <v>11520</v>
      </c>
      <c r="F5859" s="20" t="s">
        <v>1027</v>
      </c>
      <c r="G5859" s="20">
        <v>32</v>
      </c>
      <c r="H5859" s="20">
        <v>360</v>
      </c>
      <c r="I5859" s="20">
        <v>621.85</v>
      </c>
      <c r="J5859" s="20">
        <v>2018</v>
      </c>
      <c r="K5859" s="20">
        <v>3</v>
      </c>
      <c r="L5859" s="20">
        <v>13</v>
      </c>
    </row>
    <row r="5860" spans="1:12" x14ac:dyDescent="0.3">
      <c r="A5860" s="21">
        <v>43185</v>
      </c>
      <c r="B5860" s="20" t="s">
        <v>761</v>
      </c>
      <c r="C5860" s="20" t="s">
        <v>762</v>
      </c>
      <c r="D5860" s="20" t="s">
        <v>759</v>
      </c>
      <c r="E5860" s="20">
        <v>14040</v>
      </c>
      <c r="F5860" s="20" t="s">
        <v>1034</v>
      </c>
      <c r="G5860" s="20">
        <v>39</v>
      </c>
      <c r="H5860" s="20">
        <v>360</v>
      </c>
      <c r="I5860" s="20">
        <v>833.65</v>
      </c>
      <c r="J5860" s="20">
        <v>2018</v>
      </c>
      <c r="K5860" s="20">
        <v>3</v>
      </c>
      <c r="L5860" s="20">
        <v>13</v>
      </c>
    </row>
    <row r="5861" spans="1:12" x14ac:dyDescent="0.3">
      <c r="A5861" s="21">
        <v>43185</v>
      </c>
      <c r="B5861" s="20" t="s">
        <v>764</v>
      </c>
      <c r="C5861" s="20" t="s">
        <v>765</v>
      </c>
      <c r="D5861" s="20" t="s">
        <v>759</v>
      </c>
      <c r="E5861" s="20">
        <v>13320</v>
      </c>
      <c r="F5861" s="20" t="s">
        <v>1035</v>
      </c>
      <c r="G5861" s="20">
        <v>37</v>
      </c>
      <c r="H5861" s="20">
        <v>360</v>
      </c>
      <c r="I5861" s="20">
        <v>807.6</v>
      </c>
      <c r="J5861" s="20">
        <v>2018</v>
      </c>
      <c r="K5861" s="20">
        <v>3</v>
      </c>
      <c r="L5861" s="20">
        <v>13</v>
      </c>
    </row>
    <row r="5862" spans="1:12" x14ac:dyDescent="0.3">
      <c r="A5862" s="21">
        <v>43185</v>
      </c>
      <c r="B5862" s="20" t="s">
        <v>767</v>
      </c>
      <c r="C5862" s="20" t="s">
        <v>768</v>
      </c>
      <c r="D5862" s="20" t="s">
        <v>759</v>
      </c>
      <c r="E5862" s="20">
        <v>11160</v>
      </c>
      <c r="F5862" s="20" t="s">
        <v>1036</v>
      </c>
      <c r="G5862" s="20">
        <v>31</v>
      </c>
      <c r="H5862" s="20">
        <v>360</v>
      </c>
      <c r="I5862" s="20">
        <v>667.97</v>
      </c>
      <c r="J5862" s="20">
        <v>2018</v>
      </c>
      <c r="K5862" s="20">
        <v>3</v>
      </c>
      <c r="L5862" s="20">
        <v>13</v>
      </c>
    </row>
    <row r="5863" spans="1:12" x14ac:dyDescent="0.3">
      <c r="A5863" s="21">
        <v>43185</v>
      </c>
      <c r="B5863" s="20" t="s">
        <v>770</v>
      </c>
      <c r="C5863" s="20" t="s">
        <v>771</v>
      </c>
      <c r="D5863" s="20" t="s">
        <v>759</v>
      </c>
      <c r="E5863" s="20">
        <v>10080</v>
      </c>
      <c r="F5863" s="20" t="s">
        <v>1037</v>
      </c>
      <c r="G5863" s="20">
        <v>28</v>
      </c>
      <c r="H5863" s="20">
        <v>360</v>
      </c>
      <c r="I5863" s="20">
        <v>617.85</v>
      </c>
      <c r="J5863" s="20">
        <v>2018</v>
      </c>
      <c r="K5863" s="20">
        <v>3</v>
      </c>
      <c r="L5863" s="20">
        <v>13</v>
      </c>
    </row>
    <row r="5864" spans="1:12" x14ac:dyDescent="0.3">
      <c r="A5864" s="21">
        <v>43185</v>
      </c>
      <c r="B5864" s="20" t="s">
        <v>773</v>
      </c>
      <c r="C5864" s="20" t="s">
        <v>774</v>
      </c>
      <c r="D5864" s="20" t="s">
        <v>759</v>
      </c>
      <c r="E5864" s="20">
        <v>8280</v>
      </c>
      <c r="F5864" s="20" t="s">
        <v>1038</v>
      </c>
      <c r="G5864" s="20">
        <v>23</v>
      </c>
      <c r="H5864" s="20">
        <v>360</v>
      </c>
      <c r="I5864" s="20">
        <v>519.94000000000005</v>
      </c>
      <c r="J5864" s="20">
        <v>2018</v>
      </c>
      <c r="K5864" s="20">
        <v>3</v>
      </c>
      <c r="L5864" s="20">
        <v>13</v>
      </c>
    </row>
    <row r="5865" spans="1:12" x14ac:dyDescent="0.3">
      <c r="A5865" s="21">
        <v>43183</v>
      </c>
      <c r="B5865" s="20" t="s">
        <v>757</v>
      </c>
      <c r="C5865" s="20" t="s">
        <v>758</v>
      </c>
      <c r="D5865" s="20" t="s">
        <v>759</v>
      </c>
      <c r="E5865" s="20">
        <v>14760</v>
      </c>
      <c r="F5865" s="20" t="s">
        <v>1027</v>
      </c>
      <c r="G5865" s="20">
        <v>41</v>
      </c>
      <c r="H5865" s="20">
        <v>360</v>
      </c>
      <c r="I5865" s="20">
        <v>768.35</v>
      </c>
      <c r="J5865" s="20">
        <v>2018</v>
      </c>
      <c r="K5865" s="20">
        <v>3</v>
      </c>
      <c r="L5865" s="20">
        <v>12</v>
      </c>
    </row>
    <row r="5866" spans="1:12" x14ac:dyDescent="0.3">
      <c r="A5866" s="21">
        <v>43183</v>
      </c>
      <c r="B5866" s="20" t="s">
        <v>761</v>
      </c>
      <c r="C5866" s="20" t="s">
        <v>762</v>
      </c>
      <c r="D5866" s="20" t="s">
        <v>759</v>
      </c>
      <c r="E5866" s="20">
        <v>13320</v>
      </c>
      <c r="F5866" s="20" t="s">
        <v>1034</v>
      </c>
      <c r="G5866" s="20">
        <v>37</v>
      </c>
      <c r="H5866" s="20">
        <v>360</v>
      </c>
      <c r="I5866" s="20">
        <v>786.35</v>
      </c>
      <c r="J5866" s="20">
        <v>2018</v>
      </c>
      <c r="K5866" s="20">
        <v>3</v>
      </c>
      <c r="L5866" s="20">
        <v>12</v>
      </c>
    </row>
    <row r="5867" spans="1:12" x14ac:dyDescent="0.3">
      <c r="A5867" s="21">
        <v>43183</v>
      </c>
      <c r="B5867" s="20" t="s">
        <v>764</v>
      </c>
      <c r="C5867" s="20" t="s">
        <v>765</v>
      </c>
      <c r="D5867" s="20" t="s">
        <v>759</v>
      </c>
      <c r="E5867" s="20">
        <v>13320</v>
      </c>
      <c r="F5867" s="20" t="s">
        <v>1035</v>
      </c>
      <c r="G5867" s="20">
        <v>37</v>
      </c>
      <c r="H5867" s="20">
        <v>360</v>
      </c>
      <c r="I5867" s="20">
        <v>807</v>
      </c>
      <c r="J5867" s="20">
        <v>2018</v>
      </c>
      <c r="K5867" s="20">
        <v>3</v>
      </c>
      <c r="L5867" s="20">
        <v>12</v>
      </c>
    </row>
    <row r="5868" spans="1:12" x14ac:dyDescent="0.3">
      <c r="A5868" s="21">
        <v>43183</v>
      </c>
      <c r="B5868" s="20" t="s">
        <v>767</v>
      </c>
      <c r="C5868" s="20" t="s">
        <v>768</v>
      </c>
      <c r="D5868" s="20" t="s">
        <v>759</v>
      </c>
      <c r="E5868" s="20">
        <v>10800</v>
      </c>
      <c r="F5868" s="20" t="s">
        <v>1036</v>
      </c>
      <c r="G5868" s="20">
        <v>30</v>
      </c>
      <c r="H5868" s="20">
        <v>360</v>
      </c>
      <c r="I5868" s="20">
        <v>646.95000000000005</v>
      </c>
      <c r="J5868" s="20">
        <v>2018</v>
      </c>
      <c r="K5868" s="20">
        <v>3</v>
      </c>
      <c r="L5868" s="20">
        <v>12</v>
      </c>
    </row>
    <row r="5869" spans="1:12" x14ac:dyDescent="0.3">
      <c r="A5869" s="21">
        <v>43183</v>
      </c>
      <c r="B5869" s="20" t="s">
        <v>770</v>
      </c>
      <c r="C5869" s="20" t="s">
        <v>771</v>
      </c>
      <c r="D5869" s="20" t="s">
        <v>759</v>
      </c>
      <c r="E5869" s="20">
        <v>10440</v>
      </c>
      <c r="F5869" s="20" t="s">
        <v>1037</v>
      </c>
      <c r="G5869" s="20">
        <v>29</v>
      </c>
      <c r="H5869" s="20">
        <v>360</v>
      </c>
      <c r="I5869" s="20">
        <v>636.70000000000005</v>
      </c>
      <c r="J5869" s="20">
        <v>2018</v>
      </c>
      <c r="K5869" s="20">
        <v>3</v>
      </c>
      <c r="L5869" s="20">
        <v>12</v>
      </c>
    </row>
    <row r="5870" spans="1:12" x14ac:dyDescent="0.3">
      <c r="A5870" s="21">
        <v>43183</v>
      </c>
      <c r="B5870" s="20" t="s">
        <v>773</v>
      </c>
      <c r="C5870" s="20" t="s">
        <v>774</v>
      </c>
      <c r="D5870" s="20" t="s">
        <v>759</v>
      </c>
      <c r="E5870" s="20">
        <v>9360</v>
      </c>
      <c r="F5870" s="20" t="s">
        <v>1038</v>
      </c>
      <c r="G5870" s="20">
        <v>26</v>
      </c>
      <c r="H5870" s="20">
        <v>360</v>
      </c>
      <c r="I5870" s="20">
        <v>585.79999999999995</v>
      </c>
      <c r="J5870" s="20">
        <v>2018</v>
      </c>
      <c r="K5870" s="20">
        <v>3</v>
      </c>
      <c r="L5870" s="20">
        <v>12</v>
      </c>
    </row>
    <row r="5871" spans="1:12" x14ac:dyDescent="0.3">
      <c r="A5871" s="21">
        <v>43183</v>
      </c>
      <c r="B5871" s="20" t="s">
        <v>757</v>
      </c>
      <c r="C5871" s="20" t="s">
        <v>758</v>
      </c>
      <c r="D5871" s="20" t="s">
        <v>759</v>
      </c>
      <c r="E5871" s="20">
        <v>14760</v>
      </c>
      <c r="F5871" s="20" t="s">
        <v>1027</v>
      </c>
      <c r="G5871" s="20">
        <v>41</v>
      </c>
      <c r="H5871" s="20">
        <v>360</v>
      </c>
      <c r="I5871" s="20">
        <v>810.95</v>
      </c>
      <c r="J5871" s="20">
        <v>2018</v>
      </c>
      <c r="K5871" s="20">
        <v>3</v>
      </c>
      <c r="L5871" s="20">
        <v>12</v>
      </c>
    </row>
    <row r="5872" spans="1:12" x14ac:dyDescent="0.3">
      <c r="A5872" s="21">
        <v>43183</v>
      </c>
      <c r="B5872" s="20" t="s">
        <v>761</v>
      </c>
      <c r="C5872" s="20" t="s">
        <v>762</v>
      </c>
      <c r="D5872" s="20" t="s">
        <v>759</v>
      </c>
      <c r="E5872" s="20">
        <v>13680</v>
      </c>
      <c r="F5872" s="20" t="s">
        <v>1034</v>
      </c>
      <c r="G5872" s="20">
        <v>38</v>
      </c>
      <c r="H5872" s="20">
        <v>360</v>
      </c>
      <c r="I5872" s="20">
        <v>805.53</v>
      </c>
      <c r="J5872" s="20">
        <v>2018</v>
      </c>
      <c r="K5872" s="20">
        <v>3</v>
      </c>
      <c r="L5872" s="20">
        <v>12</v>
      </c>
    </row>
    <row r="5873" spans="1:12" x14ac:dyDescent="0.3">
      <c r="A5873" s="21">
        <v>43183</v>
      </c>
      <c r="B5873" s="20" t="s">
        <v>764</v>
      </c>
      <c r="C5873" s="20" t="s">
        <v>765</v>
      </c>
      <c r="D5873" s="20" t="s">
        <v>759</v>
      </c>
      <c r="E5873" s="20">
        <v>13320</v>
      </c>
      <c r="F5873" s="20" t="s">
        <v>1035</v>
      </c>
      <c r="G5873" s="20">
        <v>37</v>
      </c>
      <c r="H5873" s="20">
        <v>360</v>
      </c>
      <c r="I5873" s="20">
        <v>783.85</v>
      </c>
      <c r="J5873" s="20">
        <v>2018</v>
      </c>
      <c r="K5873" s="20">
        <v>3</v>
      </c>
      <c r="L5873" s="20">
        <v>12</v>
      </c>
    </row>
    <row r="5874" spans="1:12" x14ac:dyDescent="0.3">
      <c r="A5874" s="21">
        <v>43183</v>
      </c>
      <c r="B5874" s="20" t="s">
        <v>767</v>
      </c>
      <c r="C5874" s="20" t="s">
        <v>768</v>
      </c>
      <c r="D5874" s="20" t="s">
        <v>759</v>
      </c>
      <c r="E5874" s="20">
        <v>11160</v>
      </c>
      <c r="F5874" s="20" t="s">
        <v>1036</v>
      </c>
      <c r="G5874" s="20">
        <v>31</v>
      </c>
      <c r="H5874" s="20">
        <v>360</v>
      </c>
      <c r="I5874" s="20">
        <v>672.2</v>
      </c>
      <c r="J5874" s="20">
        <v>2018</v>
      </c>
      <c r="K5874" s="20">
        <v>3</v>
      </c>
      <c r="L5874" s="20">
        <v>12</v>
      </c>
    </row>
    <row r="5875" spans="1:12" x14ac:dyDescent="0.3">
      <c r="A5875" s="21">
        <v>43183</v>
      </c>
      <c r="B5875" s="20" t="s">
        <v>770</v>
      </c>
      <c r="C5875" s="20" t="s">
        <v>771</v>
      </c>
      <c r="D5875" s="20" t="s">
        <v>759</v>
      </c>
      <c r="E5875" s="20">
        <v>10440</v>
      </c>
      <c r="F5875" s="20" t="s">
        <v>1037</v>
      </c>
      <c r="G5875" s="20">
        <v>29</v>
      </c>
      <c r="H5875" s="20">
        <v>360</v>
      </c>
      <c r="I5875" s="20">
        <v>639.70000000000005</v>
      </c>
      <c r="J5875" s="20">
        <v>2018</v>
      </c>
      <c r="K5875" s="20">
        <v>3</v>
      </c>
      <c r="L5875" s="20">
        <v>12</v>
      </c>
    </row>
    <row r="5876" spans="1:12" x14ac:dyDescent="0.3">
      <c r="A5876" s="21">
        <v>43183</v>
      </c>
      <c r="B5876" s="20" t="s">
        <v>773</v>
      </c>
      <c r="C5876" s="20" t="s">
        <v>774</v>
      </c>
      <c r="D5876" s="20" t="s">
        <v>759</v>
      </c>
      <c r="E5876" s="20">
        <v>7560</v>
      </c>
      <c r="F5876" s="20" t="s">
        <v>1038</v>
      </c>
      <c r="G5876" s="20">
        <v>21</v>
      </c>
      <c r="H5876" s="20">
        <v>360</v>
      </c>
      <c r="I5876" s="20">
        <v>476.8</v>
      </c>
      <c r="J5876" s="20">
        <v>2018</v>
      </c>
      <c r="K5876" s="20">
        <v>3</v>
      </c>
      <c r="L5876" s="20">
        <v>12</v>
      </c>
    </row>
    <row r="5877" spans="1:12" x14ac:dyDescent="0.3">
      <c r="A5877" s="21">
        <v>43182</v>
      </c>
      <c r="B5877" s="20" t="s">
        <v>757</v>
      </c>
      <c r="C5877" s="20" t="s">
        <v>758</v>
      </c>
      <c r="D5877" s="20" t="s">
        <v>759</v>
      </c>
      <c r="E5877" s="20">
        <v>14040</v>
      </c>
      <c r="F5877" s="20" t="s">
        <v>1027</v>
      </c>
      <c r="G5877" s="20">
        <v>39</v>
      </c>
      <c r="H5877" s="20">
        <v>360</v>
      </c>
      <c r="I5877" s="20">
        <v>739.75</v>
      </c>
      <c r="J5877" s="20">
        <v>2018</v>
      </c>
      <c r="K5877" s="20">
        <v>3</v>
      </c>
      <c r="L5877" s="20">
        <v>12</v>
      </c>
    </row>
    <row r="5878" spans="1:12" x14ac:dyDescent="0.3">
      <c r="A5878" s="21">
        <v>43182</v>
      </c>
      <c r="B5878" s="20" t="s">
        <v>761</v>
      </c>
      <c r="C5878" s="20" t="s">
        <v>762</v>
      </c>
      <c r="D5878" s="20" t="s">
        <v>759</v>
      </c>
      <c r="E5878" s="20">
        <v>13680</v>
      </c>
      <c r="F5878" s="20" t="s">
        <v>1034</v>
      </c>
      <c r="G5878" s="20">
        <v>38</v>
      </c>
      <c r="H5878" s="20">
        <v>360</v>
      </c>
      <c r="I5878" s="20">
        <v>815.4</v>
      </c>
      <c r="J5878" s="20">
        <v>2018</v>
      </c>
      <c r="K5878" s="20">
        <v>3</v>
      </c>
      <c r="L5878" s="20">
        <v>12</v>
      </c>
    </row>
    <row r="5879" spans="1:12" x14ac:dyDescent="0.3">
      <c r="A5879" s="21">
        <v>43182</v>
      </c>
      <c r="B5879" s="20" t="s">
        <v>764</v>
      </c>
      <c r="C5879" s="20" t="s">
        <v>765</v>
      </c>
      <c r="D5879" s="20" t="s">
        <v>759</v>
      </c>
      <c r="E5879" s="20">
        <v>13680</v>
      </c>
      <c r="F5879" s="20" t="s">
        <v>1035</v>
      </c>
      <c r="G5879" s="20">
        <v>38</v>
      </c>
      <c r="H5879" s="20">
        <v>360</v>
      </c>
      <c r="I5879" s="20">
        <v>825.3</v>
      </c>
      <c r="J5879" s="20">
        <v>2018</v>
      </c>
      <c r="K5879" s="20">
        <v>3</v>
      </c>
      <c r="L5879" s="20">
        <v>12</v>
      </c>
    </row>
    <row r="5880" spans="1:12" x14ac:dyDescent="0.3">
      <c r="A5880" s="21">
        <v>43182</v>
      </c>
      <c r="B5880" s="20" t="s">
        <v>767</v>
      </c>
      <c r="C5880" s="20" t="s">
        <v>768</v>
      </c>
      <c r="D5880" s="20" t="s">
        <v>759</v>
      </c>
      <c r="E5880" s="20">
        <v>10800</v>
      </c>
      <c r="F5880" s="20" t="s">
        <v>1036</v>
      </c>
      <c r="G5880" s="20">
        <v>30</v>
      </c>
      <c r="H5880" s="20">
        <v>360</v>
      </c>
      <c r="I5880" s="20">
        <v>647.25</v>
      </c>
      <c r="J5880" s="20">
        <v>2018</v>
      </c>
      <c r="K5880" s="20">
        <v>3</v>
      </c>
      <c r="L5880" s="20">
        <v>12</v>
      </c>
    </row>
    <row r="5881" spans="1:12" x14ac:dyDescent="0.3">
      <c r="A5881" s="21">
        <v>43182</v>
      </c>
      <c r="B5881" s="20" t="s">
        <v>770</v>
      </c>
      <c r="C5881" s="20" t="s">
        <v>771</v>
      </c>
      <c r="D5881" s="20" t="s">
        <v>759</v>
      </c>
      <c r="E5881" s="20">
        <v>10080</v>
      </c>
      <c r="F5881" s="20" t="s">
        <v>1037</v>
      </c>
      <c r="G5881" s="20">
        <v>28</v>
      </c>
      <c r="H5881" s="20">
        <v>360</v>
      </c>
      <c r="I5881" s="20">
        <v>618.20000000000005</v>
      </c>
      <c r="J5881" s="20">
        <v>2018</v>
      </c>
      <c r="K5881" s="20">
        <v>3</v>
      </c>
      <c r="L5881" s="20">
        <v>12</v>
      </c>
    </row>
    <row r="5882" spans="1:12" x14ac:dyDescent="0.3">
      <c r="A5882" s="21">
        <v>43182</v>
      </c>
      <c r="B5882" s="20" t="s">
        <v>773</v>
      </c>
      <c r="C5882" s="20" t="s">
        <v>774</v>
      </c>
      <c r="D5882" s="20" t="s">
        <v>759</v>
      </c>
      <c r="E5882" s="20">
        <v>8640</v>
      </c>
      <c r="F5882" s="20" t="s">
        <v>1038</v>
      </c>
      <c r="G5882" s="20">
        <v>24</v>
      </c>
      <c r="H5882" s="20">
        <v>360</v>
      </c>
      <c r="I5882" s="20">
        <v>544.15</v>
      </c>
      <c r="J5882" s="20">
        <v>2018</v>
      </c>
      <c r="K5882" s="20">
        <v>3</v>
      </c>
      <c r="L5882" s="20">
        <v>12</v>
      </c>
    </row>
    <row r="5883" spans="1:12" x14ac:dyDescent="0.3">
      <c r="A5883" s="21">
        <v>43182</v>
      </c>
      <c r="B5883" s="20" t="s">
        <v>757</v>
      </c>
      <c r="C5883" s="20" t="s">
        <v>758</v>
      </c>
      <c r="D5883" s="20" t="s">
        <v>759</v>
      </c>
      <c r="E5883" s="20">
        <v>14040</v>
      </c>
      <c r="F5883" s="20" t="s">
        <v>1027</v>
      </c>
      <c r="G5883" s="20">
        <v>39</v>
      </c>
      <c r="H5883" s="20">
        <v>360</v>
      </c>
      <c r="I5883" s="20">
        <v>758.65</v>
      </c>
      <c r="J5883" s="20">
        <v>2018</v>
      </c>
      <c r="K5883" s="20">
        <v>3</v>
      </c>
      <c r="L5883" s="20">
        <v>12</v>
      </c>
    </row>
    <row r="5884" spans="1:12" x14ac:dyDescent="0.3">
      <c r="A5884" s="21">
        <v>43182</v>
      </c>
      <c r="B5884" s="20" t="s">
        <v>761</v>
      </c>
      <c r="C5884" s="20" t="s">
        <v>762</v>
      </c>
      <c r="D5884" s="20" t="s">
        <v>759</v>
      </c>
      <c r="E5884" s="20">
        <v>14400</v>
      </c>
      <c r="F5884" s="20" t="s">
        <v>1034</v>
      </c>
      <c r="G5884" s="20">
        <v>40</v>
      </c>
      <c r="H5884" s="20">
        <v>360</v>
      </c>
      <c r="I5884" s="20">
        <v>852</v>
      </c>
      <c r="J5884" s="20">
        <v>2018</v>
      </c>
      <c r="K5884" s="20">
        <v>3</v>
      </c>
      <c r="L5884" s="20">
        <v>12</v>
      </c>
    </row>
    <row r="5885" spans="1:12" x14ac:dyDescent="0.3">
      <c r="A5885" s="21">
        <v>43182</v>
      </c>
      <c r="B5885" s="20" t="s">
        <v>764</v>
      </c>
      <c r="C5885" s="20" t="s">
        <v>765</v>
      </c>
      <c r="D5885" s="20" t="s">
        <v>759</v>
      </c>
      <c r="E5885" s="20">
        <v>13320</v>
      </c>
      <c r="F5885" s="20" t="s">
        <v>1035</v>
      </c>
      <c r="G5885" s="20">
        <v>37</v>
      </c>
      <c r="H5885" s="20">
        <v>360</v>
      </c>
      <c r="I5885" s="20">
        <v>781.85</v>
      </c>
      <c r="J5885" s="20">
        <v>2018</v>
      </c>
      <c r="K5885" s="20">
        <v>3</v>
      </c>
      <c r="L5885" s="20">
        <v>12</v>
      </c>
    </row>
    <row r="5886" spans="1:12" x14ac:dyDescent="0.3">
      <c r="A5886" s="21">
        <v>43182</v>
      </c>
      <c r="B5886" s="20" t="s">
        <v>767</v>
      </c>
      <c r="C5886" s="20" t="s">
        <v>768</v>
      </c>
      <c r="D5886" s="20" t="s">
        <v>759</v>
      </c>
      <c r="E5886" s="20">
        <v>10800</v>
      </c>
      <c r="F5886" s="20" t="s">
        <v>1036</v>
      </c>
      <c r="G5886" s="20">
        <v>30</v>
      </c>
      <c r="H5886" s="20">
        <v>360</v>
      </c>
      <c r="I5886" s="20">
        <v>649.9</v>
      </c>
      <c r="J5886" s="20">
        <v>2018</v>
      </c>
      <c r="K5886" s="20">
        <v>3</v>
      </c>
      <c r="L5886" s="20">
        <v>12</v>
      </c>
    </row>
    <row r="5887" spans="1:12" x14ac:dyDescent="0.3">
      <c r="A5887" s="21">
        <v>43182</v>
      </c>
      <c r="B5887" s="20" t="s">
        <v>770</v>
      </c>
      <c r="C5887" s="20" t="s">
        <v>771</v>
      </c>
      <c r="D5887" s="20" t="s">
        <v>759</v>
      </c>
      <c r="E5887" s="20">
        <v>9360</v>
      </c>
      <c r="F5887" s="20" t="s">
        <v>1037</v>
      </c>
      <c r="G5887" s="20">
        <v>26</v>
      </c>
      <c r="H5887" s="20">
        <v>360</v>
      </c>
      <c r="I5887" s="20">
        <v>575.35</v>
      </c>
      <c r="J5887" s="20">
        <v>2018</v>
      </c>
      <c r="K5887" s="20">
        <v>3</v>
      </c>
      <c r="L5887" s="20">
        <v>12</v>
      </c>
    </row>
    <row r="5888" spans="1:12" x14ac:dyDescent="0.3">
      <c r="A5888" s="21">
        <v>43182</v>
      </c>
      <c r="B5888" s="20" t="s">
        <v>773</v>
      </c>
      <c r="C5888" s="20" t="s">
        <v>774</v>
      </c>
      <c r="D5888" s="20" t="s">
        <v>759</v>
      </c>
      <c r="E5888" s="20">
        <v>9360</v>
      </c>
      <c r="F5888" s="20" t="s">
        <v>1038</v>
      </c>
      <c r="G5888" s="20">
        <v>26</v>
      </c>
      <c r="H5888" s="20">
        <v>360</v>
      </c>
      <c r="I5888" s="20">
        <v>585.54999999999995</v>
      </c>
      <c r="J5888" s="20">
        <v>2018</v>
      </c>
      <c r="K5888" s="20">
        <v>3</v>
      </c>
      <c r="L5888" s="20">
        <v>12</v>
      </c>
    </row>
    <row r="5889" spans="1:12" x14ac:dyDescent="0.3">
      <c r="A5889" s="21">
        <v>43182</v>
      </c>
      <c r="B5889" s="20" t="s">
        <v>757</v>
      </c>
      <c r="C5889" s="20" t="s">
        <v>758</v>
      </c>
      <c r="D5889" s="20" t="s">
        <v>759</v>
      </c>
      <c r="E5889" s="20">
        <v>14400</v>
      </c>
      <c r="F5889" s="20" t="s">
        <v>1027</v>
      </c>
      <c r="G5889" s="20">
        <v>40</v>
      </c>
      <c r="H5889" s="20">
        <v>360</v>
      </c>
      <c r="I5889" s="20">
        <v>750.95</v>
      </c>
      <c r="J5889" s="20">
        <v>2018</v>
      </c>
      <c r="K5889" s="20">
        <v>3</v>
      </c>
      <c r="L5889" s="20">
        <v>12</v>
      </c>
    </row>
    <row r="5890" spans="1:12" x14ac:dyDescent="0.3">
      <c r="A5890" s="21">
        <v>43182</v>
      </c>
      <c r="B5890" s="20" t="s">
        <v>761</v>
      </c>
      <c r="C5890" s="20" t="s">
        <v>762</v>
      </c>
      <c r="D5890" s="20" t="s">
        <v>759</v>
      </c>
      <c r="E5890" s="20">
        <v>13680</v>
      </c>
      <c r="F5890" s="20" t="s">
        <v>1034</v>
      </c>
      <c r="G5890" s="20">
        <v>38</v>
      </c>
      <c r="H5890" s="20">
        <v>360</v>
      </c>
      <c r="I5890" s="20">
        <v>821.8</v>
      </c>
      <c r="J5890" s="20">
        <v>2018</v>
      </c>
      <c r="K5890" s="20">
        <v>3</v>
      </c>
      <c r="L5890" s="20">
        <v>12</v>
      </c>
    </row>
    <row r="5891" spans="1:12" x14ac:dyDescent="0.3">
      <c r="A5891" s="21">
        <v>43182</v>
      </c>
      <c r="B5891" s="20" t="s">
        <v>764</v>
      </c>
      <c r="C5891" s="20" t="s">
        <v>765</v>
      </c>
      <c r="D5891" s="20" t="s">
        <v>759</v>
      </c>
      <c r="E5891" s="20">
        <v>14400</v>
      </c>
      <c r="F5891" s="20" t="s">
        <v>1035</v>
      </c>
      <c r="G5891" s="20">
        <v>40</v>
      </c>
      <c r="H5891" s="20">
        <v>360</v>
      </c>
      <c r="I5891" s="20">
        <v>873.15</v>
      </c>
      <c r="J5891" s="20">
        <v>2018</v>
      </c>
      <c r="K5891" s="20">
        <v>3</v>
      </c>
      <c r="L5891" s="20">
        <v>12</v>
      </c>
    </row>
    <row r="5892" spans="1:12" x14ac:dyDescent="0.3">
      <c r="A5892" s="21">
        <v>43182</v>
      </c>
      <c r="B5892" s="20" t="s">
        <v>767</v>
      </c>
      <c r="C5892" s="20" t="s">
        <v>768</v>
      </c>
      <c r="D5892" s="20" t="s">
        <v>759</v>
      </c>
      <c r="E5892" s="20">
        <v>12240</v>
      </c>
      <c r="F5892" s="20" t="s">
        <v>1036</v>
      </c>
      <c r="G5892" s="20">
        <v>34</v>
      </c>
      <c r="H5892" s="20">
        <v>360</v>
      </c>
      <c r="I5892" s="20">
        <v>739.5</v>
      </c>
      <c r="J5892" s="20">
        <v>2018</v>
      </c>
      <c r="K5892" s="20">
        <v>3</v>
      </c>
      <c r="L5892" s="20">
        <v>12</v>
      </c>
    </row>
    <row r="5893" spans="1:12" x14ac:dyDescent="0.3">
      <c r="A5893" s="21">
        <v>43182</v>
      </c>
      <c r="B5893" s="20" t="s">
        <v>770</v>
      </c>
      <c r="C5893" s="20" t="s">
        <v>771</v>
      </c>
      <c r="D5893" s="20" t="s">
        <v>759</v>
      </c>
      <c r="E5893" s="20">
        <v>12600</v>
      </c>
      <c r="F5893" s="20" t="s">
        <v>1037</v>
      </c>
      <c r="G5893" s="20">
        <v>35</v>
      </c>
      <c r="H5893" s="20">
        <v>360</v>
      </c>
      <c r="I5893" s="20">
        <v>772</v>
      </c>
      <c r="J5893" s="20">
        <v>2018</v>
      </c>
      <c r="K5893" s="20">
        <v>3</v>
      </c>
      <c r="L5893" s="20">
        <v>12</v>
      </c>
    </row>
    <row r="5894" spans="1:12" x14ac:dyDescent="0.3">
      <c r="A5894" s="21">
        <v>43182</v>
      </c>
      <c r="B5894" s="20" t="s">
        <v>773</v>
      </c>
      <c r="C5894" s="20" t="s">
        <v>774</v>
      </c>
      <c r="D5894" s="20" t="s">
        <v>759</v>
      </c>
      <c r="E5894" s="20">
        <v>7920</v>
      </c>
      <c r="F5894" s="20" t="s">
        <v>1038</v>
      </c>
      <c r="G5894" s="20">
        <v>22</v>
      </c>
      <c r="H5894" s="20">
        <v>360</v>
      </c>
      <c r="I5894" s="20">
        <v>502.15</v>
      </c>
      <c r="J5894" s="20">
        <v>2018</v>
      </c>
      <c r="K5894" s="20">
        <v>3</v>
      </c>
      <c r="L5894" s="20">
        <v>12</v>
      </c>
    </row>
    <row r="5895" spans="1:12" x14ac:dyDescent="0.3">
      <c r="A5895" s="21">
        <v>43179</v>
      </c>
      <c r="B5895" s="20" t="s">
        <v>757</v>
      </c>
      <c r="C5895" s="20" t="s">
        <v>758</v>
      </c>
      <c r="D5895" s="20" t="s">
        <v>759</v>
      </c>
      <c r="E5895" s="20">
        <v>15840</v>
      </c>
      <c r="F5895" s="20" t="s">
        <v>1027</v>
      </c>
      <c r="G5895" s="20">
        <v>44</v>
      </c>
      <c r="H5895" s="20">
        <v>360</v>
      </c>
      <c r="I5895" s="20">
        <v>820.93</v>
      </c>
      <c r="J5895" s="20">
        <v>2018</v>
      </c>
      <c r="K5895" s="20">
        <v>3</v>
      </c>
      <c r="L5895" s="20">
        <v>12</v>
      </c>
    </row>
    <row r="5896" spans="1:12" x14ac:dyDescent="0.3">
      <c r="A5896" s="21">
        <v>43179</v>
      </c>
      <c r="B5896" s="20" t="s">
        <v>761</v>
      </c>
      <c r="C5896" s="20" t="s">
        <v>762</v>
      </c>
      <c r="D5896" s="20" t="s">
        <v>759</v>
      </c>
      <c r="E5896" s="20">
        <v>14760</v>
      </c>
      <c r="F5896" s="20" t="s">
        <v>1034</v>
      </c>
      <c r="G5896" s="20">
        <v>41</v>
      </c>
      <c r="H5896" s="20">
        <v>360</v>
      </c>
      <c r="I5896" s="20">
        <v>885.25</v>
      </c>
      <c r="J5896" s="20">
        <v>2018</v>
      </c>
      <c r="K5896" s="20">
        <v>3</v>
      </c>
      <c r="L5896" s="20">
        <v>12</v>
      </c>
    </row>
    <row r="5897" spans="1:12" x14ac:dyDescent="0.3">
      <c r="A5897" s="21">
        <v>43179</v>
      </c>
      <c r="B5897" s="20" t="s">
        <v>764</v>
      </c>
      <c r="C5897" s="20" t="s">
        <v>765</v>
      </c>
      <c r="D5897" s="20" t="s">
        <v>759</v>
      </c>
      <c r="E5897" s="20">
        <v>13680</v>
      </c>
      <c r="F5897" s="20" t="s">
        <v>1035</v>
      </c>
      <c r="G5897" s="20">
        <v>38</v>
      </c>
      <c r="H5897" s="20">
        <v>360</v>
      </c>
      <c r="I5897" s="20">
        <v>835.3</v>
      </c>
      <c r="J5897" s="20">
        <v>2018</v>
      </c>
      <c r="K5897" s="20">
        <v>3</v>
      </c>
      <c r="L5897" s="20">
        <v>12</v>
      </c>
    </row>
    <row r="5898" spans="1:12" x14ac:dyDescent="0.3">
      <c r="A5898" s="21">
        <v>43179</v>
      </c>
      <c r="B5898" s="20" t="s">
        <v>767</v>
      </c>
      <c r="C5898" s="20" t="s">
        <v>768</v>
      </c>
      <c r="D5898" s="20" t="s">
        <v>759</v>
      </c>
      <c r="E5898" s="20">
        <v>11520</v>
      </c>
      <c r="F5898" s="20" t="s">
        <v>1036</v>
      </c>
      <c r="G5898" s="20">
        <v>32</v>
      </c>
      <c r="H5898" s="20">
        <v>360</v>
      </c>
      <c r="I5898" s="20">
        <v>701.6</v>
      </c>
      <c r="J5898" s="20">
        <v>2018</v>
      </c>
      <c r="K5898" s="20">
        <v>3</v>
      </c>
      <c r="L5898" s="20">
        <v>12</v>
      </c>
    </row>
    <row r="5899" spans="1:12" x14ac:dyDescent="0.3">
      <c r="A5899" s="21">
        <v>43179</v>
      </c>
      <c r="B5899" s="20" t="s">
        <v>770</v>
      </c>
      <c r="C5899" s="20" t="s">
        <v>771</v>
      </c>
      <c r="D5899" s="20" t="s">
        <v>759</v>
      </c>
      <c r="E5899" s="20">
        <v>10440</v>
      </c>
      <c r="F5899" s="20" t="s">
        <v>1037</v>
      </c>
      <c r="G5899" s="20">
        <v>29</v>
      </c>
      <c r="H5899" s="20">
        <v>360</v>
      </c>
      <c r="I5899" s="20">
        <v>645.1</v>
      </c>
      <c r="J5899" s="20">
        <v>2018</v>
      </c>
      <c r="K5899" s="20">
        <v>3</v>
      </c>
      <c r="L5899" s="20">
        <v>12</v>
      </c>
    </row>
    <row r="5900" spans="1:12" x14ac:dyDescent="0.3">
      <c r="A5900" s="21">
        <v>43179</v>
      </c>
      <c r="B5900" s="20" t="s">
        <v>773</v>
      </c>
      <c r="C5900" s="20" t="s">
        <v>774</v>
      </c>
      <c r="D5900" s="20" t="s">
        <v>759</v>
      </c>
      <c r="E5900" s="20">
        <v>9720</v>
      </c>
      <c r="F5900" s="20" t="s">
        <v>1038</v>
      </c>
      <c r="G5900" s="20">
        <v>27</v>
      </c>
      <c r="H5900" s="20">
        <v>360</v>
      </c>
      <c r="I5900" s="20">
        <v>608.25</v>
      </c>
      <c r="J5900" s="20">
        <v>2018</v>
      </c>
      <c r="K5900" s="20">
        <v>3</v>
      </c>
      <c r="L5900" s="20">
        <v>12</v>
      </c>
    </row>
    <row r="5901" spans="1:12" x14ac:dyDescent="0.3">
      <c r="A5901" s="21">
        <v>43179</v>
      </c>
      <c r="B5901" s="20" t="s">
        <v>757</v>
      </c>
      <c r="C5901" s="20" t="s">
        <v>758</v>
      </c>
      <c r="D5901" s="20" t="s">
        <v>759</v>
      </c>
      <c r="E5901" s="20">
        <v>12600</v>
      </c>
      <c r="F5901" s="20" t="s">
        <v>1045</v>
      </c>
      <c r="G5901" s="20">
        <v>35</v>
      </c>
      <c r="H5901" s="20">
        <v>360</v>
      </c>
      <c r="I5901" s="20">
        <v>634.04999999999995</v>
      </c>
      <c r="J5901" s="20">
        <v>2018</v>
      </c>
      <c r="K5901" s="20">
        <v>3</v>
      </c>
      <c r="L5901" s="20">
        <v>12</v>
      </c>
    </row>
    <row r="5902" spans="1:12" x14ac:dyDescent="0.3">
      <c r="A5902" s="21">
        <v>43179</v>
      </c>
      <c r="B5902" s="20" t="s">
        <v>761</v>
      </c>
      <c r="C5902" s="20" t="s">
        <v>762</v>
      </c>
      <c r="D5902" s="20" t="s">
        <v>759</v>
      </c>
      <c r="E5902" s="20">
        <v>12960</v>
      </c>
      <c r="F5902" s="20" t="s">
        <v>1040</v>
      </c>
      <c r="G5902" s="20">
        <v>36</v>
      </c>
      <c r="H5902" s="20">
        <v>360</v>
      </c>
      <c r="I5902" s="20">
        <v>803.4</v>
      </c>
      <c r="J5902" s="20">
        <v>2018</v>
      </c>
      <c r="K5902" s="20">
        <v>3</v>
      </c>
      <c r="L5902" s="20">
        <v>12</v>
      </c>
    </row>
    <row r="5903" spans="1:12" x14ac:dyDescent="0.3">
      <c r="A5903" s="21">
        <v>43179</v>
      </c>
      <c r="B5903" s="20" t="s">
        <v>764</v>
      </c>
      <c r="C5903" s="20" t="s">
        <v>765</v>
      </c>
      <c r="D5903" s="20" t="s">
        <v>759</v>
      </c>
      <c r="E5903" s="20">
        <v>11160</v>
      </c>
      <c r="F5903" s="20" t="s">
        <v>1041</v>
      </c>
      <c r="G5903" s="20">
        <v>31</v>
      </c>
      <c r="H5903" s="20">
        <v>360</v>
      </c>
      <c r="I5903" s="20">
        <v>677.85</v>
      </c>
      <c r="J5903" s="20">
        <v>2018</v>
      </c>
      <c r="K5903" s="20">
        <v>3</v>
      </c>
      <c r="L5903" s="20">
        <v>12</v>
      </c>
    </row>
    <row r="5904" spans="1:12" x14ac:dyDescent="0.3">
      <c r="A5904" s="21">
        <v>43179</v>
      </c>
      <c r="B5904" s="20" t="s">
        <v>767</v>
      </c>
      <c r="C5904" s="20" t="s">
        <v>768</v>
      </c>
      <c r="D5904" s="20" t="s">
        <v>759</v>
      </c>
      <c r="E5904" s="20">
        <v>9720</v>
      </c>
      <c r="F5904" s="20" t="s">
        <v>1042</v>
      </c>
      <c r="G5904" s="20">
        <v>27</v>
      </c>
      <c r="H5904" s="20">
        <v>360</v>
      </c>
      <c r="I5904" s="20">
        <v>584.70000000000005</v>
      </c>
      <c r="J5904" s="20">
        <v>2018</v>
      </c>
      <c r="K5904" s="20">
        <v>3</v>
      </c>
      <c r="L5904" s="20">
        <v>12</v>
      </c>
    </row>
    <row r="5905" spans="1:12" x14ac:dyDescent="0.3">
      <c r="A5905" s="21">
        <v>43179</v>
      </c>
      <c r="B5905" s="20" t="s">
        <v>770</v>
      </c>
      <c r="C5905" s="20" t="s">
        <v>771</v>
      </c>
      <c r="D5905" s="20" t="s">
        <v>759</v>
      </c>
      <c r="E5905" s="20">
        <v>9000</v>
      </c>
      <c r="F5905" s="20" t="s">
        <v>1043</v>
      </c>
      <c r="G5905" s="20">
        <v>25</v>
      </c>
      <c r="H5905" s="20">
        <v>360</v>
      </c>
      <c r="I5905" s="20">
        <v>560</v>
      </c>
      <c r="J5905" s="20">
        <v>2018</v>
      </c>
      <c r="K5905" s="20">
        <v>3</v>
      </c>
      <c r="L5905" s="20">
        <v>12</v>
      </c>
    </row>
    <row r="5906" spans="1:12" x14ac:dyDescent="0.3">
      <c r="A5906" s="21">
        <v>43179</v>
      </c>
      <c r="B5906" s="20" t="s">
        <v>773</v>
      </c>
      <c r="C5906" s="20" t="s">
        <v>774</v>
      </c>
      <c r="D5906" s="20" t="s">
        <v>759</v>
      </c>
      <c r="E5906" s="20">
        <v>8280</v>
      </c>
      <c r="F5906" s="20" t="s">
        <v>1044</v>
      </c>
      <c r="G5906" s="20">
        <v>23</v>
      </c>
      <c r="H5906" s="20">
        <v>360</v>
      </c>
      <c r="I5906" s="20">
        <v>523.9</v>
      </c>
      <c r="J5906" s="20">
        <v>2018</v>
      </c>
      <c r="K5906" s="20">
        <v>3</v>
      </c>
      <c r="L5906" s="20">
        <v>12</v>
      </c>
    </row>
    <row r="5907" spans="1:12" x14ac:dyDescent="0.3">
      <c r="A5907" s="21">
        <v>43179</v>
      </c>
      <c r="B5907" s="20" t="s">
        <v>826</v>
      </c>
      <c r="C5907" s="20" t="s">
        <v>827</v>
      </c>
      <c r="D5907" s="20" t="s">
        <v>759</v>
      </c>
      <c r="E5907" s="20">
        <v>23040</v>
      </c>
      <c r="F5907" s="20" t="s">
        <v>1039</v>
      </c>
      <c r="G5907" s="20">
        <v>64</v>
      </c>
      <c r="H5907" s="20">
        <v>360</v>
      </c>
      <c r="I5907" s="20">
        <v>1410.63</v>
      </c>
      <c r="J5907" s="20">
        <v>2018</v>
      </c>
      <c r="K5907" s="20">
        <v>3</v>
      </c>
      <c r="L5907" s="20">
        <v>12</v>
      </c>
    </row>
    <row r="5908" spans="1:12" x14ac:dyDescent="0.3">
      <c r="A5908" s="21">
        <v>43176</v>
      </c>
      <c r="B5908" s="20" t="s">
        <v>757</v>
      </c>
      <c r="C5908" s="20" t="s">
        <v>758</v>
      </c>
      <c r="D5908" s="20" t="s">
        <v>759</v>
      </c>
      <c r="E5908" s="20">
        <v>14400</v>
      </c>
      <c r="F5908" s="20" t="s">
        <v>1045</v>
      </c>
      <c r="G5908" s="20">
        <v>40</v>
      </c>
      <c r="H5908" s="20">
        <v>360</v>
      </c>
      <c r="I5908" s="20">
        <v>737.35</v>
      </c>
      <c r="J5908" s="20">
        <v>2018</v>
      </c>
      <c r="K5908" s="20">
        <v>3</v>
      </c>
      <c r="L5908" s="20">
        <v>11</v>
      </c>
    </row>
    <row r="5909" spans="1:12" x14ac:dyDescent="0.3">
      <c r="A5909" s="21">
        <v>43176</v>
      </c>
      <c r="B5909" s="20" t="s">
        <v>761</v>
      </c>
      <c r="C5909" s="20" t="s">
        <v>762</v>
      </c>
      <c r="D5909" s="20" t="s">
        <v>759</v>
      </c>
      <c r="E5909" s="20">
        <v>14400</v>
      </c>
      <c r="F5909" s="20" t="s">
        <v>1040</v>
      </c>
      <c r="G5909" s="20">
        <v>40</v>
      </c>
      <c r="H5909" s="20">
        <v>360</v>
      </c>
      <c r="I5909" s="20">
        <v>863.2</v>
      </c>
      <c r="J5909" s="20">
        <v>2018</v>
      </c>
      <c r="K5909" s="20">
        <v>3</v>
      </c>
      <c r="L5909" s="20">
        <v>11</v>
      </c>
    </row>
    <row r="5910" spans="1:12" x14ac:dyDescent="0.3">
      <c r="A5910" s="21">
        <v>43176</v>
      </c>
      <c r="B5910" s="20" t="s">
        <v>764</v>
      </c>
      <c r="C5910" s="20" t="s">
        <v>765</v>
      </c>
      <c r="D5910" s="20" t="s">
        <v>759</v>
      </c>
      <c r="E5910" s="20">
        <v>13680</v>
      </c>
      <c r="F5910" s="20" t="s">
        <v>1041</v>
      </c>
      <c r="G5910" s="20">
        <v>38</v>
      </c>
      <c r="H5910" s="20">
        <v>360</v>
      </c>
      <c r="I5910" s="20">
        <v>807.75</v>
      </c>
      <c r="J5910" s="20">
        <v>2018</v>
      </c>
      <c r="K5910" s="20">
        <v>3</v>
      </c>
      <c r="L5910" s="20">
        <v>11</v>
      </c>
    </row>
    <row r="5911" spans="1:12" x14ac:dyDescent="0.3">
      <c r="A5911" s="21">
        <v>43176</v>
      </c>
      <c r="B5911" s="20" t="s">
        <v>767</v>
      </c>
      <c r="C5911" s="20" t="s">
        <v>768</v>
      </c>
      <c r="D5911" s="20" t="s">
        <v>759</v>
      </c>
      <c r="E5911" s="20">
        <v>11160</v>
      </c>
      <c r="F5911" s="20" t="s">
        <v>1042</v>
      </c>
      <c r="G5911" s="20">
        <v>31</v>
      </c>
      <c r="H5911" s="20">
        <v>360</v>
      </c>
      <c r="I5911" s="20">
        <v>683.05</v>
      </c>
      <c r="J5911" s="20">
        <v>2018</v>
      </c>
      <c r="K5911" s="20">
        <v>3</v>
      </c>
      <c r="L5911" s="20">
        <v>11</v>
      </c>
    </row>
    <row r="5912" spans="1:12" x14ac:dyDescent="0.3">
      <c r="A5912" s="21">
        <v>43176</v>
      </c>
      <c r="B5912" s="20" t="s">
        <v>770</v>
      </c>
      <c r="C5912" s="20" t="s">
        <v>771</v>
      </c>
      <c r="D5912" s="20" t="s">
        <v>759</v>
      </c>
      <c r="E5912" s="20">
        <v>10800</v>
      </c>
      <c r="F5912" s="20" t="s">
        <v>1043</v>
      </c>
      <c r="G5912" s="20">
        <v>30</v>
      </c>
      <c r="H5912" s="20">
        <v>360</v>
      </c>
      <c r="I5912" s="20">
        <v>647.04</v>
      </c>
      <c r="J5912" s="20">
        <v>2018</v>
      </c>
      <c r="K5912" s="20">
        <v>3</v>
      </c>
      <c r="L5912" s="20">
        <v>11</v>
      </c>
    </row>
    <row r="5913" spans="1:12" x14ac:dyDescent="0.3">
      <c r="A5913" s="21">
        <v>43176</v>
      </c>
      <c r="B5913" s="20" t="s">
        <v>773</v>
      </c>
      <c r="C5913" s="20" t="s">
        <v>774</v>
      </c>
      <c r="D5913" s="20" t="s">
        <v>759</v>
      </c>
      <c r="E5913" s="20">
        <v>8640</v>
      </c>
      <c r="F5913" s="20" t="s">
        <v>1044</v>
      </c>
      <c r="G5913" s="20">
        <v>24</v>
      </c>
      <c r="H5913" s="20">
        <v>360</v>
      </c>
      <c r="I5913" s="20">
        <v>543.5</v>
      </c>
      <c r="J5913" s="20">
        <v>2018</v>
      </c>
      <c r="K5913" s="20">
        <v>3</v>
      </c>
      <c r="L5913" s="20">
        <v>11</v>
      </c>
    </row>
    <row r="5914" spans="1:12" x14ac:dyDescent="0.3">
      <c r="A5914" s="21">
        <v>43176</v>
      </c>
      <c r="B5914" s="20" t="s">
        <v>757</v>
      </c>
      <c r="C5914" s="20" t="s">
        <v>758</v>
      </c>
      <c r="D5914" s="20" t="s">
        <v>759</v>
      </c>
      <c r="E5914" s="20">
        <v>13320</v>
      </c>
      <c r="F5914" s="20" t="s">
        <v>1045</v>
      </c>
      <c r="G5914" s="20">
        <v>37</v>
      </c>
      <c r="H5914" s="20">
        <v>360</v>
      </c>
      <c r="I5914" s="20">
        <v>675.7</v>
      </c>
      <c r="J5914" s="20">
        <v>2018</v>
      </c>
      <c r="K5914" s="20">
        <v>3</v>
      </c>
      <c r="L5914" s="20">
        <v>11</v>
      </c>
    </row>
    <row r="5915" spans="1:12" x14ac:dyDescent="0.3">
      <c r="A5915" s="21">
        <v>43176</v>
      </c>
      <c r="B5915" s="20" t="s">
        <v>761</v>
      </c>
      <c r="C5915" s="20" t="s">
        <v>762</v>
      </c>
      <c r="D5915" s="20" t="s">
        <v>759</v>
      </c>
      <c r="E5915" s="20">
        <v>14400</v>
      </c>
      <c r="F5915" s="20" t="s">
        <v>1040</v>
      </c>
      <c r="G5915" s="20">
        <v>40</v>
      </c>
      <c r="H5915" s="20">
        <v>360</v>
      </c>
      <c r="I5915" s="20">
        <v>875.17</v>
      </c>
      <c r="J5915" s="20">
        <v>2018</v>
      </c>
      <c r="K5915" s="20">
        <v>3</v>
      </c>
      <c r="L5915" s="20">
        <v>11</v>
      </c>
    </row>
    <row r="5916" spans="1:12" x14ac:dyDescent="0.3">
      <c r="A5916" s="21">
        <v>43176</v>
      </c>
      <c r="B5916" s="20" t="s">
        <v>764</v>
      </c>
      <c r="C5916" s="20" t="s">
        <v>765</v>
      </c>
      <c r="D5916" s="20" t="s">
        <v>759</v>
      </c>
      <c r="E5916" s="20">
        <v>13320</v>
      </c>
      <c r="F5916" s="20" t="s">
        <v>1041</v>
      </c>
      <c r="G5916" s="20">
        <v>37</v>
      </c>
      <c r="H5916" s="20">
        <v>360</v>
      </c>
      <c r="I5916" s="20">
        <v>810</v>
      </c>
      <c r="J5916" s="20">
        <v>2018</v>
      </c>
      <c r="K5916" s="20">
        <v>3</v>
      </c>
      <c r="L5916" s="20">
        <v>11</v>
      </c>
    </row>
    <row r="5917" spans="1:12" x14ac:dyDescent="0.3">
      <c r="A5917" s="21">
        <v>43176</v>
      </c>
      <c r="B5917" s="20" t="s">
        <v>767</v>
      </c>
      <c r="C5917" s="20" t="s">
        <v>768</v>
      </c>
      <c r="D5917" s="20" t="s">
        <v>759</v>
      </c>
      <c r="E5917" s="20">
        <v>11520</v>
      </c>
      <c r="F5917" s="20" t="s">
        <v>1042</v>
      </c>
      <c r="G5917" s="20">
        <v>32</v>
      </c>
      <c r="H5917" s="20">
        <v>360</v>
      </c>
      <c r="I5917" s="20">
        <v>703.25</v>
      </c>
      <c r="J5917" s="20">
        <v>2018</v>
      </c>
      <c r="K5917" s="20">
        <v>3</v>
      </c>
      <c r="L5917" s="20">
        <v>11</v>
      </c>
    </row>
    <row r="5918" spans="1:12" x14ac:dyDescent="0.3">
      <c r="A5918" s="21">
        <v>43176</v>
      </c>
      <c r="B5918" s="20" t="s">
        <v>770</v>
      </c>
      <c r="C5918" s="20" t="s">
        <v>771</v>
      </c>
      <c r="D5918" s="20" t="s">
        <v>759</v>
      </c>
      <c r="E5918" s="20">
        <v>11520</v>
      </c>
      <c r="F5918" s="20" t="s">
        <v>1043</v>
      </c>
      <c r="G5918" s="20">
        <v>32</v>
      </c>
      <c r="H5918" s="20">
        <v>360</v>
      </c>
      <c r="I5918" s="20">
        <v>716.9</v>
      </c>
      <c r="J5918" s="20">
        <v>2018</v>
      </c>
      <c r="K5918" s="20">
        <v>3</v>
      </c>
      <c r="L5918" s="20">
        <v>11</v>
      </c>
    </row>
    <row r="5919" spans="1:12" x14ac:dyDescent="0.3">
      <c r="A5919" s="21">
        <v>43176</v>
      </c>
      <c r="B5919" s="20" t="s">
        <v>773</v>
      </c>
      <c r="C5919" s="20" t="s">
        <v>774</v>
      </c>
      <c r="D5919" s="20" t="s">
        <v>759</v>
      </c>
      <c r="E5919" s="20">
        <v>8280</v>
      </c>
      <c r="F5919" s="20" t="s">
        <v>1044</v>
      </c>
      <c r="G5919" s="20">
        <v>23</v>
      </c>
      <c r="H5919" s="20">
        <v>360</v>
      </c>
      <c r="I5919" s="20">
        <v>518.54999999999995</v>
      </c>
      <c r="J5919" s="20">
        <v>2018</v>
      </c>
      <c r="K5919" s="20">
        <v>3</v>
      </c>
      <c r="L5919" s="20">
        <v>11</v>
      </c>
    </row>
    <row r="5920" spans="1:12" x14ac:dyDescent="0.3">
      <c r="A5920" s="21">
        <v>43176</v>
      </c>
      <c r="B5920" s="20" t="s">
        <v>757</v>
      </c>
      <c r="C5920" s="20" t="s">
        <v>758</v>
      </c>
      <c r="D5920" s="20" t="s">
        <v>759</v>
      </c>
      <c r="E5920" s="20">
        <v>14040</v>
      </c>
      <c r="F5920" s="20" t="s">
        <v>1045</v>
      </c>
      <c r="G5920" s="20">
        <v>39</v>
      </c>
      <c r="H5920" s="20">
        <v>360</v>
      </c>
      <c r="I5920" s="20">
        <v>707.3</v>
      </c>
      <c r="J5920" s="20">
        <v>2018</v>
      </c>
      <c r="K5920" s="20">
        <v>3</v>
      </c>
      <c r="L5920" s="20">
        <v>11</v>
      </c>
    </row>
    <row r="5921" spans="1:12" x14ac:dyDescent="0.3">
      <c r="A5921" s="21">
        <v>43176</v>
      </c>
      <c r="B5921" s="20" t="s">
        <v>761</v>
      </c>
      <c r="C5921" s="20" t="s">
        <v>762</v>
      </c>
      <c r="D5921" s="20" t="s">
        <v>759</v>
      </c>
      <c r="E5921" s="20">
        <v>13680</v>
      </c>
      <c r="F5921" s="20" t="s">
        <v>1040</v>
      </c>
      <c r="G5921" s="20">
        <v>38</v>
      </c>
      <c r="H5921" s="20">
        <v>360</v>
      </c>
      <c r="I5921" s="20">
        <v>829.02</v>
      </c>
      <c r="J5921" s="20">
        <v>2018</v>
      </c>
      <c r="K5921" s="20">
        <v>3</v>
      </c>
      <c r="L5921" s="20">
        <v>11</v>
      </c>
    </row>
    <row r="5922" spans="1:12" x14ac:dyDescent="0.3">
      <c r="A5922" s="21">
        <v>43176</v>
      </c>
      <c r="B5922" s="20" t="s">
        <v>764</v>
      </c>
      <c r="C5922" s="20" t="s">
        <v>765</v>
      </c>
      <c r="D5922" s="20" t="s">
        <v>759</v>
      </c>
      <c r="E5922" s="20">
        <v>13680</v>
      </c>
      <c r="F5922" s="20" t="s">
        <v>1041</v>
      </c>
      <c r="G5922" s="20">
        <v>38</v>
      </c>
      <c r="H5922" s="20">
        <v>360</v>
      </c>
      <c r="I5922" s="20">
        <v>835.2</v>
      </c>
      <c r="J5922" s="20">
        <v>2018</v>
      </c>
      <c r="K5922" s="20">
        <v>3</v>
      </c>
      <c r="L5922" s="20">
        <v>11</v>
      </c>
    </row>
    <row r="5923" spans="1:12" x14ac:dyDescent="0.3">
      <c r="A5923" s="21">
        <v>43176</v>
      </c>
      <c r="B5923" s="20" t="s">
        <v>767</v>
      </c>
      <c r="C5923" s="20" t="s">
        <v>768</v>
      </c>
      <c r="D5923" s="20" t="s">
        <v>759</v>
      </c>
      <c r="E5923" s="20">
        <v>10440</v>
      </c>
      <c r="F5923" s="20" t="s">
        <v>1042</v>
      </c>
      <c r="G5923" s="20">
        <v>29</v>
      </c>
      <c r="H5923" s="20">
        <v>360</v>
      </c>
      <c r="I5923" s="20">
        <v>638</v>
      </c>
      <c r="J5923" s="20">
        <v>2018</v>
      </c>
      <c r="K5923" s="20">
        <v>3</v>
      </c>
      <c r="L5923" s="20">
        <v>11</v>
      </c>
    </row>
    <row r="5924" spans="1:12" x14ac:dyDescent="0.3">
      <c r="A5924" s="21">
        <v>43176</v>
      </c>
      <c r="B5924" s="20" t="s">
        <v>770</v>
      </c>
      <c r="C5924" s="20" t="s">
        <v>771</v>
      </c>
      <c r="D5924" s="20" t="s">
        <v>759</v>
      </c>
      <c r="E5924" s="20">
        <v>11880</v>
      </c>
      <c r="F5924" s="20" t="s">
        <v>1043</v>
      </c>
      <c r="G5924" s="20">
        <v>33</v>
      </c>
      <c r="H5924" s="20">
        <v>360</v>
      </c>
      <c r="I5924" s="20">
        <v>739.4</v>
      </c>
      <c r="J5924" s="20">
        <v>2018</v>
      </c>
      <c r="K5924" s="20">
        <v>3</v>
      </c>
      <c r="L5924" s="20">
        <v>11</v>
      </c>
    </row>
    <row r="5925" spans="1:12" x14ac:dyDescent="0.3">
      <c r="A5925" s="21">
        <v>43176</v>
      </c>
      <c r="B5925" s="20" t="s">
        <v>773</v>
      </c>
      <c r="C5925" s="20" t="s">
        <v>774</v>
      </c>
      <c r="D5925" s="20" t="s">
        <v>759</v>
      </c>
      <c r="E5925" s="20">
        <v>10080</v>
      </c>
      <c r="F5925" s="20" t="s">
        <v>1044</v>
      </c>
      <c r="G5925" s="20">
        <v>28</v>
      </c>
      <c r="H5925" s="20">
        <v>360</v>
      </c>
      <c r="I5925" s="20">
        <v>626.79999999999995</v>
      </c>
      <c r="J5925" s="20">
        <v>2018</v>
      </c>
      <c r="K5925" s="20">
        <v>3</v>
      </c>
      <c r="L5925" s="20">
        <v>11</v>
      </c>
    </row>
    <row r="5926" spans="1:12" x14ac:dyDescent="0.3">
      <c r="A5926" s="21">
        <v>43174</v>
      </c>
      <c r="B5926" s="20" t="s">
        <v>757</v>
      </c>
      <c r="C5926" s="20" t="s">
        <v>758</v>
      </c>
      <c r="D5926" s="20" t="s">
        <v>759</v>
      </c>
      <c r="E5926" s="20">
        <v>13320</v>
      </c>
      <c r="F5926" s="20" t="s">
        <v>1045</v>
      </c>
      <c r="G5926" s="20">
        <v>37</v>
      </c>
      <c r="H5926" s="20">
        <v>360</v>
      </c>
      <c r="I5926" s="20">
        <v>661.6</v>
      </c>
      <c r="J5926" s="20">
        <v>2018</v>
      </c>
      <c r="K5926" s="20">
        <v>3</v>
      </c>
      <c r="L5926" s="20">
        <v>11</v>
      </c>
    </row>
    <row r="5927" spans="1:12" x14ac:dyDescent="0.3">
      <c r="A5927" s="21">
        <v>43174</v>
      </c>
      <c r="B5927" s="20" t="s">
        <v>761</v>
      </c>
      <c r="C5927" s="20" t="s">
        <v>762</v>
      </c>
      <c r="D5927" s="20" t="s">
        <v>759</v>
      </c>
      <c r="E5927" s="20">
        <v>14040</v>
      </c>
      <c r="F5927" s="20" t="s">
        <v>1040</v>
      </c>
      <c r="G5927" s="20">
        <v>39</v>
      </c>
      <c r="H5927" s="20">
        <v>360</v>
      </c>
      <c r="I5927" s="20">
        <v>852.65</v>
      </c>
      <c r="J5927" s="20">
        <v>2018</v>
      </c>
      <c r="K5927" s="20">
        <v>3</v>
      </c>
      <c r="L5927" s="20">
        <v>11</v>
      </c>
    </row>
    <row r="5928" spans="1:12" x14ac:dyDescent="0.3">
      <c r="A5928" s="21">
        <v>43174</v>
      </c>
      <c r="B5928" s="20" t="s">
        <v>764</v>
      </c>
      <c r="C5928" s="20" t="s">
        <v>765</v>
      </c>
      <c r="D5928" s="20" t="s">
        <v>759</v>
      </c>
      <c r="E5928" s="20">
        <v>14760</v>
      </c>
      <c r="F5928" s="20" t="s">
        <v>1041</v>
      </c>
      <c r="G5928" s="20">
        <v>41</v>
      </c>
      <c r="H5928" s="20">
        <v>360</v>
      </c>
      <c r="I5928" s="20">
        <v>896.65</v>
      </c>
      <c r="J5928" s="20">
        <v>2018</v>
      </c>
      <c r="K5928" s="20">
        <v>3</v>
      </c>
      <c r="L5928" s="20">
        <v>11</v>
      </c>
    </row>
    <row r="5929" spans="1:12" x14ac:dyDescent="0.3">
      <c r="A5929" s="21">
        <v>43174</v>
      </c>
      <c r="B5929" s="20" t="s">
        <v>767</v>
      </c>
      <c r="C5929" s="20" t="s">
        <v>768</v>
      </c>
      <c r="D5929" s="20" t="s">
        <v>759</v>
      </c>
      <c r="E5929" s="20">
        <v>11520</v>
      </c>
      <c r="F5929" s="20" t="s">
        <v>1042</v>
      </c>
      <c r="G5929" s="20">
        <v>32</v>
      </c>
      <c r="H5929" s="20">
        <v>360</v>
      </c>
      <c r="I5929" s="20">
        <v>702.2</v>
      </c>
      <c r="J5929" s="20">
        <v>2018</v>
      </c>
      <c r="K5929" s="20">
        <v>3</v>
      </c>
      <c r="L5929" s="20">
        <v>11</v>
      </c>
    </row>
    <row r="5930" spans="1:12" x14ac:dyDescent="0.3">
      <c r="A5930" s="21">
        <v>43174</v>
      </c>
      <c r="B5930" s="20" t="s">
        <v>767</v>
      </c>
      <c r="C5930" s="20" t="s">
        <v>768</v>
      </c>
      <c r="D5930" s="20" t="s">
        <v>759</v>
      </c>
      <c r="E5930" s="20">
        <v>360</v>
      </c>
      <c r="F5930" s="20" t="s">
        <v>1042</v>
      </c>
      <c r="G5930" s="20">
        <v>0</v>
      </c>
      <c r="H5930" s="20">
        <v>0</v>
      </c>
      <c r="I5930" s="20">
        <v>896.65</v>
      </c>
      <c r="J5930" s="20">
        <v>2018</v>
      </c>
      <c r="K5930" s="20">
        <v>3</v>
      </c>
      <c r="L5930" s="20">
        <v>11</v>
      </c>
    </row>
    <row r="5931" spans="1:12" x14ac:dyDescent="0.3">
      <c r="A5931" s="21">
        <v>43174</v>
      </c>
      <c r="B5931" s="20" t="s">
        <v>770</v>
      </c>
      <c r="C5931" s="20" t="s">
        <v>771</v>
      </c>
      <c r="D5931" s="20" t="s">
        <v>759</v>
      </c>
      <c r="E5931" s="20">
        <v>11160</v>
      </c>
      <c r="F5931" s="20" t="s">
        <v>1043</v>
      </c>
      <c r="G5931" s="20">
        <v>31</v>
      </c>
      <c r="H5931" s="20">
        <v>360</v>
      </c>
      <c r="I5931" s="20">
        <v>696</v>
      </c>
      <c r="J5931" s="20">
        <v>2018</v>
      </c>
      <c r="K5931" s="20">
        <v>3</v>
      </c>
      <c r="L5931" s="20">
        <v>11</v>
      </c>
    </row>
    <row r="5932" spans="1:12" x14ac:dyDescent="0.3">
      <c r="A5932" s="21">
        <v>43174</v>
      </c>
      <c r="B5932" s="20" t="s">
        <v>773</v>
      </c>
      <c r="C5932" s="20" t="s">
        <v>774</v>
      </c>
      <c r="D5932" s="20" t="s">
        <v>759</v>
      </c>
      <c r="E5932" s="20">
        <v>8280</v>
      </c>
      <c r="F5932" s="20" t="s">
        <v>1044</v>
      </c>
      <c r="G5932" s="20">
        <v>23</v>
      </c>
      <c r="H5932" s="20">
        <v>360</v>
      </c>
      <c r="I5932" s="20">
        <v>515.20000000000005</v>
      </c>
      <c r="J5932" s="20">
        <v>2018</v>
      </c>
      <c r="K5932" s="20">
        <v>3</v>
      </c>
      <c r="L5932" s="20">
        <v>11</v>
      </c>
    </row>
    <row r="5933" spans="1:12" x14ac:dyDescent="0.3">
      <c r="A5933" s="21">
        <v>43172</v>
      </c>
      <c r="B5933" s="20" t="s">
        <v>757</v>
      </c>
      <c r="C5933" s="20" t="s">
        <v>758</v>
      </c>
      <c r="D5933" s="20" t="s">
        <v>759</v>
      </c>
      <c r="E5933" s="20">
        <v>12960</v>
      </c>
      <c r="F5933" s="20" t="s">
        <v>1045</v>
      </c>
      <c r="G5933" s="20">
        <v>36</v>
      </c>
      <c r="H5933" s="20">
        <v>360</v>
      </c>
      <c r="I5933" s="20">
        <v>637.6</v>
      </c>
      <c r="J5933" s="20">
        <v>2018</v>
      </c>
      <c r="K5933" s="20">
        <v>3</v>
      </c>
      <c r="L5933" s="20">
        <v>11</v>
      </c>
    </row>
    <row r="5934" spans="1:12" x14ac:dyDescent="0.3">
      <c r="A5934" s="21">
        <v>43172</v>
      </c>
      <c r="B5934" s="20" t="s">
        <v>761</v>
      </c>
      <c r="C5934" s="20" t="s">
        <v>762</v>
      </c>
      <c r="D5934" s="20" t="s">
        <v>759</v>
      </c>
      <c r="E5934" s="20">
        <v>14400</v>
      </c>
      <c r="F5934" s="20" t="s">
        <v>1040</v>
      </c>
      <c r="G5934" s="20">
        <v>40</v>
      </c>
      <c r="H5934" s="20">
        <v>360</v>
      </c>
      <c r="I5934" s="20">
        <v>878.7</v>
      </c>
      <c r="J5934" s="20">
        <v>2018</v>
      </c>
      <c r="K5934" s="20">
        <v>3</v>
      </c>
      <c r="L5934" s="20">
        <v>11</v>
      </c>
    </row>
    <row r="5935" spans="1:12" x14ac:dyDescent="0.3">
      <c r="A5935" s="21">
        <v>43172</v>
      </c>
      <c r="B5935" s="20" t="s">
        <v>764</v>
      </c>
      <c r="C5935" s="20" t="s">
        <v>765</v>
      </c>
      <c r="D5935" s="20" t="s">
        <v>759</v>
      </c>
      <c r="E5935" s="20">
        <v>13320</v>
      </c>
      <c r="F5935" s="20" t="s">
        <v>1041</v>
      </c>
      <c r="G5935" s="20">
        <v>37</v>
      </c>
      <c r="H5935" s="20">
        <v>360</v>
      </c>
      <c r="I5935" s="20">
        <v>814.4</v>
      </c>
      <c r="J5935" s="20">
        <v>2018</v>
      </c>
      <c r="K5935" s="20">
        <v>3</v>
      </c>
      <c r="L5935" s="20">
        <v>11</v>
      </c>
    </row>
    <row r="5936" spans="1:12" x14ac:dyDescent="0.3">
      <c r="A5936" s="21">
        <v>43172</v>
      </c>
      <c r="B5936" s="20" t="s">
        <v>767</v>
      </c>
      <c r="C5936" s="20" t="s">
        <v>768</v>
      </c>
      <c r="D5936" s="20" t="s">
        <v>759</v>
      </c>
      <c r="E5936" s="20">
        <v>11160</v>
      </c>
      <c r="F5936" s="20" t="s">
        <v>1042</v>
      </c>
      <c r="G5936" s="20">
        <v>31</v>
      </c>
      <c r="H5936" s="20">
        <v>360</v>
      </c>
      <c r="I5936" s="20">
        <v>684.15</v>
      </c>
      <c r="J5936" s="20">
        <v>2018</v>
      </c>
      <c r="K5936" s="20">
        <v>3</v>
      </c>
      <c r="L5936" s="20">
        <v>11</v>
      </c>
    </row>
    <row r="5937" spans="1:12" x14ac:dyDescent="0.3">
      <c r="A5937" s="21">
        <v>43172</v>
      </c>
      <c r="B5937" s="20" t="s">
        <v>770</v>
      </c>
      <c r="C5937" s="20" t="s">
        <v>771</v>
      </c>
      <c r="D5937" s="20" t="s">
        <v>759</v>
      </c>
      <c r="E5937" s="20">
        <v>9720</v>
      </c>
      <c r="F5937" s="20" t="s">
        <v>1043</v>
      </c>
      <c r="G5937" s="20">
        <v>27</v>
      </c>
      <c r="H5937" s="20">
        <v>360</v>
      </c>
      <c r="I5937" s="20">
        <v>612.79999999999995</v>
      </c>
      <c r="J5937" s="20">
        <v>2018</v>
      </c>
      <c r="K5937" s="20">
        <v>3</v>
      </c>
      <c r="L5937" s="20">
        <v>11</v>
      </c>
    </row>
    <row r="5938" spans="1:12" x14ac:dyDescent="0.3">
      <c r="A5938" s="21">
        <v>43172</v>
      </c>
      <c r="B5938" s="20" t="s">
        <v>773</v>
      </c>
      <c r="C5938" s="20" t="s">
        <v>774</v>
      </c>
      <c r="D5938" s="20" t="s">
        <v>759</v>
      </c>
      <c r="E5938" s="20">
        <v>8280</v>
      </c>
      <c r="F5938" s="20" t="s">
        <v>1044</v>
      </c>
      <c r="G5938" s="20">
        <v>23</v>
      </c>
      <c r="H5938" s="20">
        <v>360</v>
      </c>
      <c r="I5938" s="20">
        <v>519.70000000000005</v>
      </c>
      <c r="J5938" s="20">
        <v>2018</v>
      </c>
      <c r="K5938" s="20">
        <v>3</v>
      </c>
      <c r="L5938" s="20">
        <v>11</v>
      </c>
    </row>
    <row r="5939" spans="1:12" x14ac:dyDescent="0.3">
      <c r="A5939" s="21">
        <v>43172</v>
      </c>
      <c r="B5939" s="20" t="s">
        <v>757</v>
      </c>
      <c r="C5939" s="20" t="s">
        <v>758</v>
      </c>
      <c r="D5939" s="20" t="s">
        <v>759</v>
      </c>
      <c r="E5939" s="20">
        <v>14760</v>
      </c>
      <c r="F5939" s="20" t="s">
        <v>1045</v>
      </c>
      <c r="G5939" s="20">
        <v>41</v>
      </c>
      <c r="H5939" s="20">
        <v>360</v>
      </c>
      <c r="I5939" s="20">
        <v>722.85</v>
      </c>
      <c r="J5939" s="20">
        <v>2018</v>
      </c>
      <c r="K5939" s="20">
        <v>3</v>
      </c>
      <c r="L5939" s="20">
        <v>11</v>
      </c>
    </row>
    <row r="5940" spans="1:12" x14ac:dyDescent="0.3">
      <c r="A5940" s="21">
        <v>43172</v>
      </c>
      <c r="B5940" s="20" t="s">
        <v>761</v>
      </c>
      <c r="C5940" s="20" t="s">
        <v>762</v>
      </c>
      <c r="D5940" s="20" t="s">
        <v>759</v>
      </c>
      <c r="E5940" s="20">
        <v>14400</v>
      </c>
      <c r="F5940" s="20" t="s">
        <v>1040</v>
      </c>
      <c r="G5940" s="20">
        <v>40</v>
      </c>
      <c r="H5940" s="20">
        <v>360</v>
      </c>
      <c r="I5940" s="20">
        <v>884.15</v>
      </c>
      <c r="J5940" s="20">
        <v>2018</v>
      </c>
      <c r="K5940" s="20">
        <v>3</v>
      </c>
      <c r="L5940" s="20">
        <v>11</v>
      </c>
    </row>
    <row r="5941" spans="1:12" x14ac:dyDescent="0.3">
      <c r="A5941" s="21">
        <v>43172</v>
      </c>
      <c r="B5941" s="20" t="s">
        <v>764</v>
      </c>
      <c r="C5941" s="20" t="s">
        <v>765</v>
      </c>
      <c r="D5941" s="20" t="s">
        <v>759</v>
      </c>
      <c r="E5941" s="20">
        <v>13320</v>
      </c>
      <c r="F5941" s="20" t="s">
        <v>1041</v>
      </c>
      <c r="G5941" s="20">
        <v>37</v>
      </c>
      <c r="H5941" s="20">
        <v>360</v>
      </c>
      <c r="I5941" s="20">
        <v>819.4</v>
      </c>
      <c r="J5941" s="20">
        <v>2018</v>
      </c>
      <c r="K5941" s="20">
        <v>3</v>
      </c>
      <c r="L5941" s="20">
        <v>11</v>
      </c>
    </row>
    <row r="5942" spans="1:12" x14ac:dyDescent="0.3">
      <c r="A5942" s="21">
        <v>43172</v>
      </c>
      <c r="B5942" s="20" t="s">
        <v>767</v>
      </c>
      <c r="C5942" s="20" t="s">
        <v>768</v>
      </c>
      <c r="D5942" s="20" t="s">
        <v>759</v>
      </c>
      <c r="E5942" s="20">
        <v>12240</v>
      </c>
      <c r="F5942" s="20" t="s">
        <v>1042</v>
      </c>
      <c r="G5942" s="20">
        <v>34</v>
      </c>
      <c r="H5942" s="20">
        <v>360</v>
      </c>
      <c r="I5942" s="20">
        <v>753.65</v>
      </c>
      <c r="J5942" s="20">
        <v>2018</v>
      </c>
      <c r="K5942" s="20">
        <v>3</v>
      </c>
      <c r="L5942" s="20">
        <v>11</v>
      </c>
    </row>
    <row r="5943" spans="1:12" x14ac:dyDescent="0.3">
      <c r="A5943" s="21">
        <v>43172</v>
      </c>
      <c r="B5943" s="20" t="s">
        <v>770</v>
      </c>
      <c r="C5943" s="20" t="s">
        <v>771</v>
      </c>
      <c r="D5943" s="20" t="s">
        <v>759</v>
      </c>
      <c r="E5943" s="20">
        <v>11880</v>
      </c>
      <c r="F5943" s="20" t="s">
        <v>1043</v>
      </c>
      <c r="G5943" s="20">
        <v>33</v>
      </c>
      <c r="H5943" s="20">
        <v>360</v>
      </c>
      <c r="I5943" s="20">
        <v>750.85</v>
      </c>
      <c r="J5943" s="20">
        <v>2018</v>
      </c>
      <c r="K5943" s="20">
        <v>3</v>
      </c>
      <c r="L5943" s="20">
        <v>11</v>
      </c>
    </row>
    <row r="5944" spans="1:12" x14ac:dyDescent="0.3">
      <c r="A5944" s="21">
        <v>43172</v>
      </c>
      <c r="B5944" s="20" t="s">
        <v>773</v>
      </c>
      <c r="C5944" s="20" t="s">
        <v>774</v>
      </c>
      <c r="D5944" s="20" t="s">
        <v>759</v>
      </c>
      <c r="E5944" s="20">
        <v>10080</v>
      </c>
      <c r="F5944" s="20" t="s">
        <v>1044</v>
      </c>
      <c r="G5944" s="20">
        <v>28</v>
      </c>
      <c r="H5944" s="20">
        <v>360</v>
      </c>
      <c r="I5944" s="20">
        <v>634.35</v>
      </c>
      <c r="J5944" s="20">
        <v>2018</v>
      </c>
      <c r="K5944" s="20">
        <v>3</v>
      </c>
      <c r="L5944" s="20">
        <v>11</v>
      </c>
    </row>
    <row r="5945" spans="1:12" x14ac:dyDescent="0.3">
      <c r="A5945" s="21">
        <v>43171</v>
      </c>
      <c r="B5945" s="20" t="s">
        <v>826</v>
      </c>
      <c r="C5945" s="20" t="s">
        <v>827</v>
      </c>
      <c r="D5945" s="20" t="s">
        <v>759</v>
      </c>
      <c r="E5945" s="20">
        <v>26280</v>
      </c>
      <c r="F5945" s="20" t="s">
        <v>1046</v>
      </c>
      <c r="G5945" s="20">
        <v>73</v>
      </c>
      <c r="H5945" s="20">
        <v>360</v>
      </c>
      <c r="I5945" s="20">
        <v>1634.25</v>
      </c>
      <c r="J5945" s="20">
        <v>2018</v>
      </c>
      <c r="K5945" s="20">
        <v>3</v>
      </c>
      <c r="L5945" s="20">
        <v>11</v>
      </c>
    </row>
    <row r="5946" spans="1:12" x14ac:dyDescent="0.3">
      <c r="A5946" s="21">
        <v>43171</v>
      </c>
      <c r="B5946" s="20" t="s">
        <v>757</v>
      </c>
      <c r="C5946" s="20" t="s">
        <v>758</v>
      </c>
      <c r="D5946" s="20" t="s">
        <v>759</v>
      </c>
      <c r="E5946" s="20">
        <v>9720</v>
      </c>
      <c r="F5946" s="20" t="s">
        <v>1047</v>
      </c>
      <c r="G5946" s="20">
        <v>27</v>
      </c>
      <c r="H5946" s="20">
        <v>360</v>
      </c>
      <c r="I5946" s="20">
        <v>465.9</v>
      </c>
      <c r="J5946" s="20">
        <v>2018</v>
      </c>
      <c r="K5946" s="20">
        <v>3</v>
      </c>
      <c r="L5946" s="20">
        <v>11</v>
      </c>
    </row>
    <row r="5947" spans="1:12" x14ac:dyDescent="0.3">
      <c r="A5947" s="21">
        <v>43171</v>
      </c>
      <c r="B5947" s="20" t="s">
        <v>761</v>
      </c>
      <c r="C5947" s="20" t="s">
        <v>762</v>
      </c>
      <c r="D5947" s="20" t="s">
        <v>759</v>
      </c>
      <c r="E5947" s="20">
        <v>12960</v>
      </c>
      <c r="F5947" s="20" t="s">
        <v>1048</v>
      </c>
      <c r="G5947" s="20">
        <v>36</v>
      </c>
      <c r="H5947" s="20">
        <v>360</v>
      </c>
      <c r="I5947" s="20">
        <v>801.5</v>
      </c>
      <c r="J5947" s="20">
        <v>2018</v>
      </c>
      <c r="K5947" s="20">
        <v>3</v>
      </c>
      <c r="L5947" s="20">
        <v>11</v>
      </c>
    </row>
    <row r="5948" spans="1:12" x14ac:dyDescent="0.3">
      <c r="A5948" s="21">
        <v>43171</v>
      </c>
      <c r="B5948" s="20" t="s">
        <v>764</v>
      </c>
      <c r="C5948" s="20" t="s">
        <v>765</v>
      </c>
      <c r="D5948" s="20" t="s">
        <v>759</v>
      </c>
      <c r="E5948" s="20">
        <v>12960</v>
      </c>
      <c r="F5948" s="20" t="s">
        <v>1049</v>
      </c>
      <c r="G5948" s="20">
        <v>36</v>
      </c>
      <c r="H5948" s="20">
        <v>360</v>
      </c>
      <c r="I5948" s="20">
        <v>779.9</v>
      </c>
      <c r="J5948" s="20">
        <v>2018</v>
      </c>
      <c r="K5948" s="20">
        <v>3</v>
      </c>
      <c r="L5948" s="20">
        <v>11</v>
      </c>
    </row>
    <row r="5949" spans="1:12" x14ac:dyDescent="0.3">
      <c r="A5949" s="21">
        <v>43171</v>
      </c>
      <c r="B5949" s="20" t="s">
        <v>767</v>
      </c>
      <c r="C5949" s="20" t="s">
        <v>768</v>
      </c>
      <c r="D5949" s="20" t="s">
        <v>759</v>
      </c>
      <c r="E5949" s="20">
        <v>11520</v>
      </c>
      <c r="F5949" s="20" t="s">
        <v>1050</v>
      </c>
      <c r="G5949" s="20">
        <v>32</v>
      </c>
      <c r="H5949" s="20">
        <v>360</v>
      </c>
      <c r="I5949" s="20">
        <v>711.55</v>
      </c>
      <c r="J5949" s="20">
        <v>2018</v>
      </c>
      <c r="K5949" s="20">
        <v>3</v>
      </c>
      <c r="L5949" s="20">
        <v>11</v>
      </c>
    </row>
    <row r="5950" spans="1:12" x14ac:dyDescent="0.3">
      <c r="A5950" s="21">
        <v>43171</v>
      </c>
      <c r="B5950" s="20" t="s">
        <v>770</v>
      </c>
      <c r="C5950" s="20" t="s">
        <v>771</v>
      </c>
      <c r="D5950" s="20" t="s">
        <v>759</v>
      </c>
      <c r="E5950" s="20">
        <v>9360</v>
      </c>
      <c r="F5950" s="20" t="s">
        <v>1051</v>
      </c>
      <c r="G5950" s="20">
        <v>26</v>
      </c>
      <c r="H5950" s="20">
        <v>360</v>
      </c>
      <c r="I5950" s="20">
        <v>598.79999999999995</v>
      </c>
      <c r="J5950" s="20">
        <v>2018</v>
      </c>
      <c r="K5950" s="20">
        <v>3</v>
      </c>
      <c r="L5950" s="20">
        <v>11</v>
      </c>
    </row>
    <row r="5951" spans="1:12" x14ac:dyDescent="0.3">
      <c r="A5951" s="21">
        <v>43171</v>
      </c>
      <c r="B5951" s="20" t="s">
        <v>773</v>
      </c>
      <c r="C5951" s="20" t="s">
        <v>774</v>
      </c>
      <c r="D5951" s="20" t="s">
        <v>759</v>
      </c>
      <c r="E5951" s="20">
        <v>9000</v>
      </c>
      <c r="F5951" s="20" t="s">
        <v>1052</v>
      </c>
      <c r="G5951" s="20">
        <v>25</v>
      </c>
      <c r="H5951" s="20">
        <v>360</v>
      </c>
      <c r="I5951" s="20">
        <v>572.1</v>
      </c>
      <c r="J5951" s="20">
        <v>2018</v>
      </c>
      <c r="K5951" s="20">
        <v>3</v>
      </c>
      <c r="L5951" s="20">
        <v>11</v>
      </c>
    </row>
    <row r="5952" spans="1:12" x14ac:dyDescent="0.3">
      <c r="A5952" s="21">
        <v>43169</v>
      </c>
      <c r="B5952" s="20" t="s">
        <v>757</v>
      </c>
      <c r="C5952" s="20" t="s">
        <v>758</v>
      </c>
      <c r="D5952" s="20" t="s">
        <v>759</v>
      </c>
      <c r="E5952" s="20">
        <v>11160</v>
      </c>
      <c r="F5952" s="20" t="s">
        <v>1047</v>
      </c>
      <c r="G5952" s="20">
        <v>31</v>
      </c>
      <c r="H5952" s="20">
        <v>360</v>
      </c>
      <c r="I5952" s="20">
        <v>531.6</v>
      </c>
      <c r="J5952" s="20">
        <v>2018</v>
      </c>
      <c r="K5952" s="20">
        <v>3</v>
      </c>
      <c r="L5952" s="20">
        <v>10</v>
      </c>
    </row>
    <row r="5953" spans="1:12" x14ac:dyDescent="0.3">
      <c r="A5953" s="21">
        <v>43169</v>
      </c>
      <c r="B5953" s="20" t="s">
        <v>761</v>
      </c>
      <c r="C5953" s="20" t="s">
        <v>762</v>
      </c>
      <c r="D5953" s="20" t="s">
        <v>759</v>
      </c>
      <c r="E5953" s="20">
        <v>14040</v>
      </c>
      <c r="F5953" s="20" t="s">
        <v>1048</v>
      </c>
      <c r="G5953" s="20">
        <v>39</v>
      </c>
      <c r="H5953" s="20">
        <v>360</v>
      </c>
      <c r="I5953" s="20">
        <v>870.45</v>
      </c>
      <c r="J5953" s="20">
        <v>2018</v>
      </c>
      <c r="K5953" s="20">
        <v>3</v>
      </c>
      <c r="L5953" s="20">
        <v>10</v>
      </c>
    </row>
    <row r="5954" spans="1:12" x14ac:dyDescent="0.3">
      <c r="A5954" s="21">
        <v>43169</v>
      </c>
      <c r="B5954" s="20" t="s">
        <v>764</v>
      </c>
      <c r="C5954" s="20" t="s">
        <v>765</v>
      </c>
      <c r="D5954" s="20" t="s">
        <v>759</v>
      </c>
      <c r="E5954" s="20">
        <v>12600</v>
      </c>
      <c r="F5954" s="20" t="s">
        <v>1049</v>
      </c>
      <c r="G5954" s="20">
        <v>35</v>
      </c>
      <c r="H5954" s="20">
        <v>360</v>
      </c>
      <c r="I5954" s="20">
        <v>781.39</v>
      </c>
      <c r="J5954" s="20">
        <v>2018</v>
      </c>
      <c r="K5954" s="20">
        <v>3</v>
      </c>
      <c r="L5954" s="20">
        <v>10</v>
      </c>
    </row>
    <row r="5955" spans="1:12" x14ac:dyDescent="0.3">
      <c r="A5955" s="21">
        <v>43169</v>
      </c>
      <c r="B5955" s="20" t="s">
        <v>767</v>
      </c>
      <c r="C5955" s="20" t="s">
        <v>768</v>
      </c>
      <c r="D5955" s="20" t="s">
        <v>759</v>
      </c>
      <c r="E5955" s="20">
        <v>11520</v>
      </c>
      <c r="F5955" s="20" t="s">
        <v>1050</v>
      </c>
      <c r="G5955" s="20">
        <v>32</v>
      </c>
      <c r="H5955" s="20">
        <v>360</v>
      </c>
      <c r="I5955" s="20">
        <v>715.55</v>
      </c>
      <c r="J5955" s="20">
        <v>2018</v>
      </c>
      <c r="K5955" s="20">
        <v>3</v>
      </c>
      <c r="L5955" s="20">
        <v>10</v>
      </c>
    </row>
    <row r="5956" spans="1:12" x14ac:dyDescent="0.3">
      <c r="A5956" s="21">
        <v>43169</v>
      </c>
      <c r="B5956" s="20" t="s">
        <v>770</v>
      </c>
      <c r="C5956" s="20" t="s">
        <v>771</v>
      </c>
      <c r="D5956" s="20" t="s">
        <v>759</v>
      </c>
      <c r="E5956" s="20">
        <v>11880</v>
      </c>
      <c r="F5956" s="20" t="s">
        <v>1051</v>
      </c>
      <c r="G5956" s="20">
        <v>33</v>
      </c>
      <c r="H5956" s="20">
        <v>360</v>
      </c>
      <c r="I5956" s="20">
        <v>754.25</v>
      </c>
      <c r="J5956" s="20">
        <v>2018</v>
      </c>
      <c r="K5956" s="20">
        <v>3</v>
      </c>
      <c r="L5956" s="20">
        <v>10</v>
      </c>
    </row>
    <row r="5957" spans="1:12" x14ac:dyDescent="0.3">
      <c r="A5957" s="21">
        <v>43169</v>
      </c>
      <c r="B5957" s="20" t="s">
        <v>773</v>
      </c>
      <c r="C5957" s="20" t="s">
        <v>774</v>
      </c>
      <c r="D5957" s="20" t="s">
        <v>759</v>
      </c>
      <c r="E5957" s="20">
        <v>9000</v>
      </c>
      <c r="F5957" s="20" t="s">
        <v>1052</v>
      </c>
      <c r="G5957" s="20">
        <v>25</v>
      </c>
      <c r="H5957" s="20">
        <v>360</v>
      </c>
      <c r="I5957" s="20">
        <v>571.5</v>
      </c>
      <c r="J5957" s="20">
        <v>2018</v>
      </c>
      <c r="K5957" s="20">
        <v>3</v>
      </c>
      <c r="L5957" s="20">
        <v>10</v>
      </c>
    </row>
    <row r="5958" spans="1:12" x14ac:dyDescent="0.3">
      <c r="A5958" s="21">
        <v>43169</v>
      </c>
      <c r="B5958" s="20" t="s">
        <v>757</v>
      </c>
      <c r="C5958" s="20" t="s">
        <v>758</v>
      </c>
      <c r="D5958" s="20" t="s">
        <v>759</v>
      </c>
      <c r="E5958" s="20">
        <v>11160</v>
      </c>
      <c r="F5958" s="20" t="s">
        <v>1047</v>
      </c>
      <c r="G5958" s="20">
        <v>31</v>
      </c>
      <c r="H5958" s="20">
        <v>360</v>
      </c>
      <c r="I5958" s="20">
        <v>531.70000000000005</v>
      </c>
      <c r="J5958" s="20">
        <v>2018</v>
      </c>
      <c r="K5958" s="20">
        <v>3</v>
      </c>
      <c r="L5958" s="20">
        <v>10</v>
      </c>
    </row>
    <row r="5959" spans="1:12" x14ac:dyDescent="0.3">
      <c r="A5959" s="21">
        <v>43169</v>
      </c>
      <c r="B5959" s="20" t="s">
        <v>761</v>
      </c>
      <c r="C5959" s="20" t="s">
        <v>762</v>
      </c>
      <c r="D5959" s="20" t="s">
        <v>759</v>
      </c>
      <c r="E5959" s="20">
        <v>14400</v>
      </c>
      <c r="F5959" s="20" t="s">
        <v>1048</v>
      </c>
      <c r="G5959" s="20">
        <v>40</v>
      </c>
      <c r="H5959" s="20">
        <v>360</v>
      </c>
      <c r="I5959" s="20">
        <v>887.75</v>
      </c>
      <c r="J5959" s="20">
        <v>2018</v>
      </c>
      <c r="K5959" s="20">
        <v>3</v>
      </c>
      <c r="L5959" s="20">
        <v>10</v>
      </c>
    </row>
    <row r="5960" spans="1:12" x14ac:dyDescent="0.3">
      <c r="A5960" s="21">
        <v>43169</v>
      </c>
      <c r="B5960" s="20" t="s">
        <v>764</v>
      </c>
      <c r="C5960" s="20" t="s">
        <v>765</v>
      </c>
      <c r="D5960" s="20" t="s">
        <v>759</v>
      </c>
      <c r="E5960" s="20">
        <v>13320</v>
      </c>
      <c r="F5960" s="20" t="s">
        <v>1049</v>
      </c>
      <c r="G5960" s="20">
        <v>37</v>
      </c>
      <c r="H5960" s="20">
        <v>360</v>
      </c>
      <c r="I5960" s="20">
        <v>820.67</v>
      </c>
      <c r="J5960" s="20">
        <v>2018</v>
      </c>
      <c r="K5960" s="20">
        <v>3</v>
      </c>
      <c r="L5960" s="20">
        <v>10</v>
      </c>
    </row>
    <row r="5961" spans="1:12" x14ac:dyDescent="0.3">
      <c r="A5961" s="21">
        <v>43169</v>
      </c>
      <c r="B5961" s="20" t="s">
        <v>767</v>
      </c>
      <c r="C5961" s="20" t="s">
        <v>768</v>
      </c>
      <c r="D5961" s="20" t="s">
        <v>759</v>
      </c>
      <c r="E5961" s="20">
        <v>11880</v>
      </c>
      <c r="F5961" s="20" t="s">
        <v>1050</v>
      </c>
      <c r="G5961" s="20">
        <v>33</v>
      </c>
      <c r="H5961" s="20">
        <v>360</v>
      </c>
      <c r="I5961" s="20">
        <v>733.55</v>
      </c>
      <c r="J5961" s="20">
        <v>2018</v>
      </c>
      <c r="K5961" s="20">
        <v>3</v>
      </c>
      <c r="L5961" s="20">
        <v>10</v>
      </c>
    </row>
    <row r="5962" spans="1:12" x14ac:dyDescent="0.3">
      <c r="A5962" s="21">
        <v>43169</v>
      </c>
      <c r="B5962" s="20" t="s">
        <v>770</v>
      </c>
      <c r="C5962" s="20" t="s">
        <v>771</v>
      </c>
      <c r="D5962" s="20" t="s">
        <v>759</v>
      </c>
      <c r="E5962" s="20">
        <v>10440</v>
      </c>
      <c r="F5962" s="20" t="s">
        <v>1051</v>
      </c>
      <c r="G5962" s="20">
        <v>29</v>
      </c>
      <c r="H5962" s="20">
        <v>360</v>
      </c>
      <c r="I5962" s="20">
        <v>663.2</v>
      </c>
      <c r="J5962" s="20">
        <v>2018</v>
      </c>
      <c r="K5962" s="20">
        <v>3</v>
      </c>
      <c r="L5962" s="20">
        <v>10</v>
      </c>
    </row>
    <row r="5963" spans="1:12" x14ac:dyDescent="0.3">
      <c r="A5963" s="21">
        <v>43169</v>
      </c>
      <c r="B5963" s="20" t="s">
        <v>773</v>
      </c>
      <c r="C5963" s="20" t="s">
        <v>774</v>
      </c>
      <c r="D5963" s="20" t="s">
        <v>759</v>
      </c>
      <c r="E5963" s="20">
        <v>8640</v>
      </c>
      <c r="F5963" s="20" t="s">
        <v>1052</v>
      </c>
      <c r="G5963" s="20">
        <v>24</v>
      </c>
      <c r="H5963" s="20">
        <v>360</v>
      </c>
      <c r="I5963" s="20">
        <v>546.6</v>
      </c>
      <c r="J5963" s="20">
        <v>2018</v>
      </c>
      <c r="K5963" s="20">
        <v>3</v>
      </c>
      <c r="L5963" s="20">
        <v>10</v>
      </c>
    </row>
    <row r="5964" spans="1:12" x14ac:dyDescent="0.3">
      <c r="A5964" s="21">
        <v>43169</v>
      </c>
      <c r="B5964" s="20" t="s">
        <v>757</v>
      </c>
      <c r="C5964" s="20" t="s">
        <v>758</v>
      </c>
      <c r="D5964" s="20" t="s">
        <v>759</v>
      </c>
      <c r="E5964" s="20">
        <v>9360</v>
      </c>
      <c r="F5964" s="20" t="s">
        <v>1047</v>
      </c>
      <c r="G5964" s="20">
        <v>26</v>
      </c>
      <c r="H5964" s="20">
        <v>360</v>
      </c>
      <c r="I5964" s="20">
        <v>438.65</v>
      </c>
      <c r="J5964" s="20">
        <v>2018</v>
      </c>
      <c r="K5964" s="20">
        <v>3</v>
      </c>
      <c r="L5964" s="20">
        <v>10</v>
      </c>
    </row>
    <row r="5965" spans="1:12" x14ac:dyDescent="0.3">
      <c r="A5965" s="21">
        <v>43169</v>
      </c>
      <c r="B5965" s="20" t="s">
        <v>761</v>
      </c>
      <c r="C5965" s="20" t="s">
        <v>762</v>
      </c>
      <c r="D5965" s="20" t="s">
        <v>759</v>
      </c>
      <c r="E5965" s="20">
        <v>14400</v>
      </c>
      <c r="F5965" s="20" t="s">
        <v>1048</v>
      </c>
      <c r="G5965" s="20">
        <v>40</v>
      </c>
      <c r="H5965" s="20">
        <v>360</v>
      </c>
      <c r="I5965" s="20">
        <v>889.45</v>
      </c>
      <c r="J5965" s="20">
        <v>2018</v>
      </c>
      <c r="K5965" s="20">
        <v>3</v>
      </c>
      <c r="L5965" s="20">
        <v>10</v>
      </c>
    </row>
    <row r="5966" spans="1:12" x14ac:dyDescent="0.3">
      <c r="A5966" s="21">
        <v>43169</v>
      </c>
      <c r="B5966" s="20" t="s">
        <v>764</v>
      </c>
      <c r="C5966" s="20" t="s">
        <v>765</v>
      </c>
      <c r="D5966" s="20" t="s">
        <v>759</v>
      </c>
      <c r="E5966" s="20">
        <v>13320</v>
      </c>
      <c r="F5966" s="20" t="s">
        <v>1049</v>
      </c>
      <c r="G5966" s="20">
        <v>37</v>
      </c>
      <c r="H5966" s="20">
        <v>360</v>
      </c>
      <c r="I5966" s="20">
        <v>816.77</v>
      </c>
      <c r="J5966" s="20">
        <v>2018</v>
      </c>
      <c r="K5966" s="20">
        <v>3</v>
      </c>
      <c r="L5966" s="20">
        <v>10</v>
      </c>
    </row>
    <row r="5967" spans="1:12" x14ac:dyDescent="0.3">
      <c r="A5967" s="21">
        <v>43169</v>
      </c>
      <c r="B5967" s="20" t="s">
        <v>767</v>
      </c>
      <c r="C5967" s="20" t="s">
        <v>768</v>
      </c>
      <c r="D5967" s="20" t="s">
        <v>759</v>
      </c>
      <c r="E5967" s="20">
        <v>11520</v>
      </c>
      <c r="F5967" s="20" t="s">
        <v>1050</v>
      </c>
      <c r="G5967" s="20">
        <v>32</v>
      </c>
      <c r="H5967" s="20">
        <v>360</v>
      </c>
      <c r="I5967" s="20">
        <v>716.25</v>
      </c>
      <c r="J5967" s="20">
        <v>2018</v>
      </c>
      <c r="K5967" s="20">
        <v>3</v>
      </c>
      <c r="L5967" s="20">
        <v>10</v>
      </c>
    </row>
    <row r="5968" spans="1:12" x14ac:dyDescent="0.3">
      <c r="A5968" s="21">
        <v>43169</v>
      </c>
      <c r="B5968" s="20" t="s">
        <v>770</v>
      </c>
      <c r="C5968" s="20" t="s">
        <v>771</v>
      </c>
      <c r="D5968" s="20" t="s">
        <v>759</v>
      </c>
      <c r="E5968" s="20">
        <v>11880</v>
      </c>
      <c r="F5968" s="20" t="s">
        <v>1051</v>
      </c>
      <c r="G5968" s="20">
        <v>33</v>
      </c>
      <c r="H5968" s="20">
        <v>360</v>
      </c>
      <c r="I5968" s="20">
        <v>755.65</v>
      </c>
      <c r="J5968" s="20">
        <v>2018</v>
      </c>
      <c r="K5968" s="20">
        <v>3</v>
      </c>
      <c r="L5968" s="20">
        <v>10</v>
      </c>
    </row>
    <row r="5969" spans="1:12" x14ac:dyDescent="0.3">
      <c r="A5969" s="21">
        <v>43169</v>
      </c>
      <c r="B5969" s="20" t="s">
        <v>773</v>
      </c>
      <c r="C5969" s="20" t="s">
        <v>774</v>
      </c>
      <c r="D5969" s="20" t="s">
        <v>759</v>
      </c>
      <c r="E5969" s="20">
        <v>8640</v>
      </c>
      <c r="F5969" s="20" t="s">
        <v>1052</v>
      </c>
      <c r="G5969" s="20">
        <v>24</v>
      </c>
      <c r="H5969" s="20">
        <v>360</v>
      </c>
      <c r="I5969" s="20">
        <v>550</v>
      </c>
      <c r="J5969" s="20">
        <v>2018</v>
      </c>
      <c r="K5969" s="20">
        <v>3</v>
      </c>
      <c r="L5969" s="20">
        <v>10</v>
      </c>
    </row>
    <row r="5970" spans="1:12" x14ac:dyDescent="0.3">
      <c r="A5970" s="21">
        <v>43167</v>
      </c>
      <c r="B5970" s="20" t="s">
        <v>757</v>
      </c>
      <c r="C5970" s="20" t="s">
        <v>758</v>
      </c>
      <c r="D5970" s="20" t="s">
        <v>759</v>
      </c>
      <c r="E5970" s="20">
        <v>9000</v>
      </c>
      <c r="F5970" s="20" t="s">
        <v>1047</v>
      </c>
      <c r="G5970" s="20">
        <v>25</v>
      </c>
      <c r="H5970" s="20">
        <v>360</v>
      </c>
      <c r="I5970" s="20">
        <v>419</v>
      </c>
      <c r="J5970" s="20">
        <v>2018</v>
      </c>
      <c r="K5970" s="20">
        <v>3</v>
      </c>
      <c r="L5970" s="20">
        <v>10</v>
      </c>
    </row>
    <row r="5971" spans="1:12" x14ac:dyDescent="0.3">
      <c r="A5971" s="21">
        <v>43167</v>
      </c>
      <c r="B5971" s="20" t="s">
        <v>761</v>
      </c>
      <c r="C5971" s="20" t="s">
        <v>762</v>
      </c>
      <c r="D5971" s="20" t="s">
        <v>759</v>
      </c>
      <c r="E5971" s="20">
        <v>14760</v>
      </c>
      <c r="F5971" s="20" t="s">
        <v>1048</v>
      </c>
      <c r="G5971" s="20">
        <v>41</v>
      </c>
      <c r="H5971" s="20">
        <v>360</v>
      </c>
      <c r="I5971" s="20">
        <v>904.8</v>
      </c>
      <c r="J5971" s="20">
        <v>2018</v>
      </c>
      <c r="K5971" s="20">
        <v>3</v>
      </c>
      <c r="L5971" s="20">
        <v>10</v>
      </c>
    </row>
    <row r="5972" spans="1:12" x14ac:dyDescent="0.3">
      <c r="A5972" s="21">
        <v>43167</v>
      </c>
      <c r="B5972" s="20" t="s">
        <v>764</v>
      </c>
      <c r="C5972" s="20" t="s">
        <v>765</v>
      </c>
      <c r="D5972" s="20" t="s">
        <v>759</v>
      </c>
      <c r="E5972" s="20">
        <v>13320</v>
      </c>
      <c r="F5972" s="20" t="s">
        <v>1049</v>
      </c>
      <c r="G5972" s="20">
        <v>37</v>
      </c>
      <c r="H5972" s="20">
        <v>360</v>
      </c>
      <c r="I5972" s="20">
        <v>817.4</v>
      </c>
      <c r="J5972" s="20">
        <v>2018</v>
      </c>
      <c r="K5972" s="20">
        <v>3</v>
      </c>
      <c r="L5972" s="20">
        <v>10</v>
      </c>
    </row>
    <row r="5973" spans="1:12" x14ac:dyDescent="0.3">
      <c r="A5973" s="21">
        <v>43167</v>
      </c>
      <c r="B5973" s="20" t="s">
        <v>767</v>
      </c>
      <c r="C5973" s="20" t="s">
        <v>768</v>
      </c>
      <c r="D5973" s="20" t="s">
        <v>759</v>
      </c>
      <c r="E5973" s="20">
        <v>11880</v>
      </c>
      <c r="F5973" s="20" t="s">
        <v>1050</v>
      </c>
      <c r="G5973" s="20">
        <v>33</v>
      </c>
      <c r="H5973" s="20">
        <v>360</v>
      </c>
      <c r="I5973" s="20">
        <v>737.11</v>
      </c>
      <c r="J5973" s="20">
        <v>2018</v>
      </c>
      <c r="K5973" s="20">
        <v>3</v>
      </c>
      <c r="L5973" s="20">
        <v>10</v>
      </c>
    </row>
    <row r="5974" spans="1:12" x14ac:dyDescent="0.3">
      <c r="A5974" s="21">
        <v>43167</v>
      </c>
      <c r="B5974" s="20" t="s">
        <v>770</v>
      </c>
      <c r="C5974" s="20" t="s">
        <v>771</v>
      </c>
      <c r="D5974" s="20" t="s">
        <v>759</v>
      </c>
      <c r="E5974" s="20">
        <v>11520</v>
      </c>
      <c r="F5974" s="20" t="s">
        <v>1051</v>
      </c>
      <c r="G5974" s="20">
        <v>32</v>
      </c>
      <c r="H5974" s="20">
        <v>360</v>
      </c>
      <c r="I5974" s="20">
        <v>733.4</v>
      </c>
      <c r="J5974" s="20">
        <v>2018</v>
      </c>
      <c r="K5974" s="20">
        <v>3</v>
      </c>
      <c r="L5974" s="20">
        <v>10</v>
      </c>
    </row>
    <row r="5975" spans="1:12" x14ac:dyDescent="0.3">
      <c r="A5975" s="21">
        <v>43167</v>
      </c>
      <c r="B5975" s="20" t="s">
        <v>773</v>
      </c>
      <c r="C5975" s="20" t="s">
        <v>774</v>
      </c>
      <c r="D5975" s="20" t="s">
        <v>759</v>
      </c>
      <c r="E5975" s="20">
        <v>10440</v>
      </c>
      <c r="F5975" s="20" t="s">
        <v>1052</v>
      </c>
      <c r="G5975" s="20">
        <v>29</v>
      </c>
      <c r="H5975" s="20">
        <v>360</v>
      </c>
      <c r="I5975" s="20">
        <v>659.1</v>
      </c>
      <c r="J5975" s="20">
        <v>2018</v>
      </c>
      <c r="K5975" s="20">
        <v>3</v>
      </c>
      <c r="L5975" s="20">
        <v>10</v>
      </c>
    </row>
    <row r="5976" spans="1:12" x14ac:dyDescent="0.3">
      <c r="A5976" s="21">
        <v>43167</v>
      </c>
      <c r="B5976" s="20" t="s">
        <v>757</v>
      </c>
      <c r="C5976" s="20" t="s">
        <v>758</v>
      </c>
      <c r="D5976" s="20" t="s">
        <v>759</v>
      </c>
      <c r="E5976" s="20">
        <v>8640</v>
      </c>
      <c r="F5976" s="20" t="s">
        <v>1047</v>
      </c>
      <c r="G5976" s="20">
        <v>24</v>
      </c>
      <c r="H5976" s="20">
        <v>360</v>
      </c>
      <c r="I5976" s="20">
        <v>399.4</v>
      </c>
      <c r="J5976" s="20">
        <v>2018</v>
      </c>
      <c r="K5976" s="20">
        <v>3</v>
      </c>
      <c r="L5976" s="20">
        <v>10</v>
      </c>
    </row>
    <row r="5977" spans="1:12" x14ac:dyDescent="0.3">
      <c r="A5977" s="21">
        <v>43167</v>
      </c>
      <c r="B5977" s="20" t="s">
        <v>761</v>
      </c>
      <c r="C5977" s="20" t="s">
        <v>762</v>
      </c>
      <c r="D5977" s="20" t="s">
        <v>759</v>
      </c>
      <c r="E5977" s="20">
        <v>14400</v>
      </c>
      <c r="F5977" s="20" t="s">
        <v>1048</v>
      </c>
      <c r="G5977" s="20">
        <v>40</v>
      </c>
      <c r="H5977" s="20">
        <v>360</v>
      </c>
      <c r="I5977" s="20">
        <v>888.28</v>
      </c>
      <c r="J5977" s="20">
        <v>2018</v>
      </c>
      <c r="K5977" s="20">
        <v>3</v>
      </c>
      <c r="L5977" s="20">
        <v>10</v>
      </c>
    </row>
    <row r="5978" spans="1:12" x14ac:dyDescent="0.3">
      <c r="A5978" s="21">
        <v>43167</v>
      </c>
      <c r="B5978" s="20" t="s">
        <v>764</v>
      </c>
      <c r="C5978" s="20" t="s">
        <v>765</v>
      </c>
      <c r="D5978" s="20" t="s">
        <v>759</v>
      </c>
      <c r="E5978" s="20">
        <v>13680</v>
      </c>
      <c r="F5978" s="20" t="s">
        <v>1049</v>
      </c>
      <c r="G5978" s="20">
        <v>38</v>
      </c>
      <c r="H5978" s="20">
        <v>360</v>
      </c>
      <c r="I5978" s="20">
        <v>837.01</v>
      </c>
      <c r="J5978" s="20">
        <v>2018</v>
      </c>
      <c r="K5978" s="20">
        <v>3</v>
      </c>
      <c r="L5978" s="20">
        <v>10</v>
      </c>
    </row>
    <row r="5979" spans="1:12" x14ac:dyDescent="0.3">
      <c r="A5979" s="21">
        <v>43167</v>
      </c>
      <c r="B5979" s="20" t="s">
        <v>767</v>
      </c>
      <c r="C5979" s="20" t="s">
        <v>768</v>
      </c>
      <c r="D5979" s="20" t="s">
        <v>759</v>
      </c>
      <c r="E5979" s="20">
        <v>11880</v>
      </c>
      <c r="F5979" s="20" t="s">
        <v>1050</v>
      </c>
      <c r="G5979" s="20">
        <v>33</v>
      </c>
      <c r="H5979" s="20">
        <v>360</v>
      </c>
      <c r="I5979" s="20">
        <v>742.99</v>
      </c>
      <c r="J5979" s="20">
        <v>2018</v>
      </c>
      <c r="K5979" s="20">
        <v>3</v>
      </c>
      <c r="L5979" s="20">
        <v>10</v>
      </c>
    </row>
    <row r="5980" spans="1:12" x14ac:dyDescent="0.3">
      <c r="A5980" s="21">
        <v>43167</v>
      </c>
      <c r="B5980" s="20" t="s">
        <v>770</v>
      </c>
      <c r="C5980" s="20" t="s">
        <v>771</v>
      </c>
      <c r="D5980" s="20" t="s">
        <v>759</v>
      </c>
      <c r="E5980" s="20">
        <v>10800</v>
      </c>
      <c r="F5980" s="20" t="s">
        <v>1051</v>
      </c>
      <c r="G5980" s="20">
        <v>30</v>
      </c>
      <c r="H5980" s="20">
        <v>360</v>
      </c>
      <c r="I5980" s="20">
        <v>692.45</v>
      </c>
      <c r="J5980" s="20">
        <v>2018</v>
      </c>
      <c r="K5980" s="20">
        <v>3</v>
      </c>
      <c r="L5980" s="20">
        <v>10</v>
      </c>
    </row>
    <row r="5981" spans="1:12" x14ac:dyDescent="0.3">
      <c r="A5981" s="21">
        <v>43167</v>
      </c>
      <c r="B5981" s="20" t="s">
        <v>773</v>
      </c>
      <c r="C5981" s="20" t="s">
        <v>774</v>
      </c>
      <c r="D5981" s="20" t="s">
        <v>759</v>
      </c>
      <c r="E5981" s="20">
        <v>9000</v>
      </c>
      <c r="F5981" s="20" t="s">
        <v>1052</v>
      </c>
      <c r="G5981" s="20">
        <v>25</v>
      </c>
      <c r="H5981" s="20">
        <v>360</v>
      </c>
      <c r="I5981" s="20">
        <v>571.79999999999995</v>
      </c>
      <c r="J5981" s="20">
        <v>2018</v>
      </c>
      <c r="K5981" s="20">
        <v>3</v>
      </c>
      <c r="L5981" s="20">
        <v>10</v>
      </c>
    </row>
    <row r="5982" spans="1:12" x14ac:dyDescent="0.3">
      <c r="A5982" s="21">
        <v>43165</v>
      </c>
      <c r="B5982" s="20" t="s">
        <v>757</v>
      </c>
      <c r="C5982" s="20" t="s">
        <v>758</v>
      </c>
      <c r="D5982" s="20" t="s">
        <v>759</v>
      </c>
      <c r="E5982" s="20">
        <v>6480</v>
      </c>
      <c r="F5982" s="20" t="s">
        <v>1047</v>
      </c>
      <c r="G5982" s="20">
        <v>18</v>
      </c>
      <c r="H5982" s="20">
        <v>360</v>
      </c>
      <c r="I5982" s="20">
        <v>295.64999999999998</v>
      </c>
      <c r="J5982" s="20">
        <v>2018</v>
      </c>
      <c r="K5982" s="20">
        <v>3</v>
      </c>
      <c r="L5982" s="20">
        <v>10</v>
      </c>
    </row>
    <row r="5983" spans="1:12" x14ac:dyDescent="0.3">
      <c r="A5983" s="21">
        <v>43165</v>
      </c>
      <c r="B5983" s="20" t="s">
        <v>761</v>
      </c>
      <c r="C5983" s="20" t="s">
        <v>762</v>
      </c>
      <c r="D5983" s="20" t="s">
        <v>759</v>
      </c>
      <c r="E5983" s="20">
        <v>14760</v>
      </c>
      <c r="F5983" s="20" t="s">
        <v>1048</v>
      </c>
      <c r="G5983" s="20">
        <v>41</v>
      </c>
      <c r="H5983" s="20">
        <v>360</v>
      </c>
      <c r="I5983" s="20">
        <v>912.94</v>
      </c>
      <c r="J5983" s="20">
        <v>2018</v>
      </c>
      <c r="K5983" s="20">
        <v>3</v>
      </c>
      <c r="L5983" s="20">
        <v>10</v>
      </c>
    </row>
    <row r="5984" spans="1:12" x14ac:dyDescent="0.3">
      <c r="A5984" s="21">
        <v>43165</v>
      </c>
      <c r="B5984" s="20" t="s">
        <v>764</v>
      </c>
      <c r="C5984" s="20" t="s">
        <v>765</v>
      </c>
      <c r="D5984" s="20" t="s">
        <v>759</v>
      </c>
      <c r="E5984" s="20">
        <v>14040</v>
      </c>
      <c r="F5984" s="20" t="s">
        <v>1049</v>
      </c>
      <c r="G5984" s="20">
        <v>39</v>
      </c>
      <c r="H5984" s="20">
        <v>360</v>
      </c>
      <c r="I5984" s="20">
        <v>860.63</v>
      </c>
      <c r="J5984" s="20">
        <v>2018</v>
      </c>
      <c r="K5984" s="20">
        <v>3</v>
      </c>
      <c r="L5984" s="20">
        <v>10</v>
      </c>
    </row>
    <row r="5985" spans="1:12" x14ac:dyDescent="0.3">
      <c r="A5985" s="21">
        <v>43165</v>
      </c>
      <c r="B5985" s="20" t="s">
        <v>767</v>
      </c>
      <c r="C5985" s="20" t="s">
        <v>768</v>
      </c>
      <c r="D5985" s="20" t="s">
        <v>759</v>
      </c>
      <c r="E5985" s="20">
        <v>11880</v>
      </c>
      <c r="F5985" s="20" t="s">
        <v>1050</v>
      </c>
      <c r="G5985" s="20">
        <v>33</v>
      </c>
      <c r="H5985" s="20">
        <v>360</v>
      </c>
      <c r="I5985" s="20">
        <v>746.45</v>
      </c>
      <c r="J5985" s="20">
        <v>2018</v>
      </c>
      <c r="K5985" s="20">
        <v>3</v>
      </c>
      <c r="L5985" s="20">
        <v>10</v>
      </c>
    </row>
    <row r="5986" spans="1:12" x14ac:dyDescent="0.3">
      <c r="A5986" s="21">
        <v>43165</v>
      </c>
      <c r="B5986" s="20" t="s">
        <v>770</v>
      </c>
      <c r="C5986" s="20" t="s">
        <v>771</v>
      </c>
      <c r="D5986" s="20" t="s">
        <v>759</v>
      </c>
      <c r="E5986" s="20">
        <v>12960</v>
      </c>
      <c r="F5986" s="20" t="s">
        <v>1051</v>
      </c>
      <c r="G5986" s="20">
        <v>36</v>
      </c>
      <c r="H5986" s="20">
        <v>360</v>
      </c>
      <c r="I5986" s="20">
        <v>829.85</v>
      </c>
      <c r="J5986" s="20">
        <v>2018</v>
      </c>
      <c r="K5986" s="20">
        <v>3</v>
      </c>
      <c r="L5986" s="20">
        <v>10</v>
      </c>
    </row>
    <row r="5987" spans="1:12" x14ac:dyDescent="0.3">
      <c r="A5987" s="21">
        <v>43165</v>
      </c>
      <c r="B5987" s="20" t="s">
        <v>773</v>
      </c>
      <c r="C5987" s="20" t="s">
        <v>774</v>
      </c>
      <c r="D5987" s="20" t="s">
        <v>759</v>
      </c>
      <c r="E5987" s="20">
        <v>9720</v>
      </c>
      <c r="F5987" s="20" t="s">
        <v>1052</v>
      </c>
      <c r="G5987" s="20">
        <v>27</v>
      </c>
      <c r="H5987" s="20">
        <v>360</v>
      </c>
      <c r="I5987" s="20">
        <v>617.85</v>
      </c>
      <c r="J5987" s="20">
        <v>2018</v>
      </c>
      <c r="K5987" s="20">
        <v>3</v>
      </c>
      <c r="L5987" s="20">
        <v>10</v>
      </c>
    </row>
    <row r="5988" spans="1:12" x14ac:dyDescent="0.3">
      <c r="A5988" s="21">
        <v>43164</v>
      </c>
      <c r="B5988" s="20" t="s">
        <v>826</v>
      </c>
      <c r="C5988" s="20" t="s">
        <v>827</v>
      </c>
      <c r="D5988" s="20" t="s">
        <v>759</v>
      </c>
      <c r="E5988" s="20">
        <v>21240</v>
      </c>
      <c r="F5988" s="20" t="s">
        <v>1053</v>
      </c>
      <c r="G5988" s="20">
        <v>59</v>
      </c>
      <c r="H5988" s="20">
        <v>360</v>
      </c>
      <c r="I5988" s="20">
        <v>1345.19</v>
      </c>
      <c r="J5988" s="20">
        <v>2018</v>
      </c>
      <c r="K5988" s="20">
        <v>3</v>
      </c>
      <c r="L5988" s="20">
        <v>10</v>
      </c>
    </row>
    <row r="5989" spans="1:12" x14ac:dyDescent="0.3">
      <c r="A5989" s="21">
        <v>43164</v>
      </c>
      <c r="B5989" s="20" t="s">
        <v>757</v>
      </c>
      <c r="C5989" s="20" t="s">
        <v>758</v>
      </c>
      <c r="D5989" s="20" t="s">
        <v>759</v>
      </c>
      <c r="E5989" s="20">
        <v>4680</v>
      </c>
      <c r="F5989" s="20" t="s">
        <v>1061</v>
      </c>
      <c r="G5989" s="20">
        <v>13</v>
      </c>
      <c r="H5989" s="20">
        <v>360</v>
      </c>
      <c r="I5989" s="20">
        <v>210.97</v>
      </c>
      <c r="J5989" s="20">
        <v>2018</v>
      </c>
      <c r="K5989" s="20">
        <v>3</v>
      </c>
      <c r="L5989" s="20">
        <v>10</v>
      </c>
    </row>
    <row r="5990" spans="1:12" x14ac:dyDescent="0.3">
      <c r="A5990" s="21">
        <v>43164</v>
      </c>
      <c r="B5990" s="20" t="s">
        <v>761</v>
      </c>
      <c r="C5990" s="20" t="s">
        <v>762</v>
      </c>
      <c r="D5990" s="20" t="s">
        <v>759</v>
      </c>
      <c r="E5990" s="20">
        <v>14400</v>
      </c>
      <c r="F5990" s="20" t="s">
        <v>1055</v>
      </c>
      <c r="G5990" s="20">
        <v>40</v>
      </c>
      <c r="H5990" s="20">
        <v>360</v>
      </c>
      <c r="I5990" s="20">
        <v>891.77</v>
      </c>
      <c r="J5990" s="20">
        <v>2018</v>
      </c>
      <c r="K5990" s="20">
        <v>3</v>
      </c>
      <c r="L5990" s="20">
        <v>10</v>
      </c>
    </row>
    <row r="5991" spans="1:12" x14ac:dyDescent="0.3">
      <c r="A5991" s="21">
        <v>43164</v>
      </c>
      <c r="B5991" s="20" t="s">
        <v>764</v>
      </c>
      <c r="C5991" s="20" t="s">
        <v>765</v>
      </c>
      <c r="D5991" s="20" t="s">
        <v>759</v>
      </c>
      <c r="E5991" s="20">
        <v>13320</v>
      </c>
      <c r="F5991" s="20" t="s">
        <v>1056</v>
      </c>
      <c r="G5991" s="20">
        <v>37</v>
      </c>
      <c r="H5991" s="20">
        <v>360</v>
      </c>
      <c r="I5991" s="20">
        <v>818.15</v>
      </c>
      <c r="J5991" s="20">
        <v>2018</v>
      </c>
      <c r="K5991" s="20">
        <v>3</v>
      </c>
      <c r="L5991" s="20">
        <v>10</v>
      </c>
    </row>
    <row r="5992" spans="1:12" x14ac:dyDescent="0.3">
      <c r="A5992" s="21">
        <v>43164</v>
      </c>
      <c r="B5992" s="20" t="s">
        <v>767</v>
      </c>
      <c r="C5992" s="20" t="s">
        <v>768</v>
      </c>
      <c r="D5992" s="20" t="s">
        <v>759</v>
      </c>
      <c r="E5992" s="20">
        <v>11520</v>
      </c>
      <c r="F5992" s="20" t="s">
        <v>1057</v>
      </c>
      <c r="G5992" s="20">
        <v>32</v>
      </c>
      <c r="H5992" s="20">
        <v>360</v>
      </c>
      <c r="I5992" s="20">
        <v>727.45</v>
      </c>
      <c r="J5992" s="20">
        <v>2018</v>
      </c>
      <c r="K5992" s="20">
        <v>3</v>
      </c>
      <c r="L5992" s="20">
        <v>10</v>
      </c>
    </row>
    <row r="5993" spans="1:12" x14ac:dyDescent="0.3">
      <c r="A5993" s="21">
        <v>43164</v>
      </c>
      <c r="B5993" s="20" t="s">
        <v>770</v>
      </c>
      <c r="C5993" s="20" t="s">
        <v>771</v>
      </c>
      <c r="D5993" s="20" t="s">
        <v>759</v>
      </c>
      <c r="E5993" s="20">
        <v>9000</v>
      </c>
      <c r="F5993" s="20" t="s">
        <v>1058</v>
      </c>
      <c r="G5993" s="20">
        <v>25</v>
      </c>
      <c r="H5993" s="20">
        <v>360</v>
      </c>
      <c r="I5993" s="20">
        <v>584.20000000000005</v>
      </c>
      <c r="J5993" s="20">
        <v>2018</v>
      </c>
      <c r="K5993" s="20">
        <v>3</v>
      </c>
      <c r="L5993" s="20">
        <v>10</v>
      </c>
    </row>
    <row r="5994" spans="1:12" x14ac:dyDescent="0.3">
      <c r="A5994" s="21">
        <v>43164</v>
      </c>
      <c r="B5994" s="20" t="s">
        <v>773</v>
      </c>
      <c r="C5994" s="20" t="s">
        <v>774</v>
      </c>
      <c r="D5994" s="20" t="s">
        <v>759</v>
      </c>
      <c r="E5994" s="20">
        <v>8280</v>
      </c>
      <c r="F5994" s="20" t="s">
        <v>1059</v>
      </c>
      <c r="G5994" s="20">
        <v>23</v>
      </c>
      <c r="H5994" s="20">
        <v>360</v>
      </c>
      <c r="I5994" s="20">
        <v>530.95000000000005</v>
      </c>
      <c r="J5994" s="20">
        <v>2018</v>
      </c>
      <c r="K5994" s="20">
        <v>3</v>
      </c>
      <c r="L5994" s="20">
        <v>10</v>
      </c>
    </row>
    <row r="5995" spans="1:12" x14ac:dyDescent="0.3">
      <c r="A5995" s="21">
        <v>43162</v>
      </c>
      <c r="B5995" s="20" t="s">
        <v>757</v>
      </c>
      <c r="C5995" s="20" t="s">
        <v>758</v>
      </c>
      <c r="D5995" s="20" t="s">
        <v>759</v>
      </c>
      <c r="E5995" s="20">
        <v>4680</v>
      </c>
      <c r="F5995" s="20" t="s">
        <v>1061</v>
      </c>
      <c r="G5995" s="20">
        <v>13</v>
      </c>
      <c r="H5995" s="20">
        <v>360</v>
      </c>
      <c r="I5995" s="20">
        <v>211.3</v>
      </c>
      <c r="J5995" s="20">
        <v>2018</v>
      </c>
      <c r="K5995" s="20">
        <v>3</v>
      </c>
      <c r="L5995" s="20">
        <v>9</v>
      </c>
    </row>
    <row r="5996" spans="1:12" x14ac:dyDescent="0.3">
      <c r="A5996" s="21">
        <v>43162</v>
      </c>
      <c r="B5996" s="20" t="s">
        <v>761</v>
      </c>
      <c r="C5996" s="20" t="s">
        <v>762</v>
      </c>
      <c r="D5996" s="20" t="s">
        <v>759</v>
      </c>
      <c r="E5996" s="20">
        <v>14400</v>
      </c>
      <c r="F5996" s="20" t="s">
        <v>1055</v>
      </c>
      <c r="G5996" s="20">
        <v>40</v>
      </c>
      <c r="H5996" s="20">
        <v>360</v>
      </c>
      <c r="I5996" s="20">
        <v>889.95</v>
      </c>
      <c r="J5996" s="20">
        <v>2018</v>
      </c>
      <c r="K5996" s="20">
        <v>3</v>
      </c>
      <c r="L5996" s="20">
        <v>9</v>
      </c>
    </row>
    <row r="5997" spans="1:12" x14ac:dyDescent="0.3">
      <c r="A5997" s="21">
        <v>43162</v>
      </c>
      <c r="B5997" s="20" t="s">
        <v>764</v>
      </c>
      <c r="C5997" s="20" t="s">
        <v>765</v>
      </c>
      <c r="D5997" s="20" t="s">
        <v>759</v>
      </c>
      <c r="E5997" s="20">
        <v>13680</v>
      </c>
      <c r="F5997" s="20" t="s">
        <v>1056</v>
      </c>
      <c r="G5997" s="20">
        <v>38</v>
      </c>
      <c r="H5997" s="20">
        <v>360</v>
      </c>
      <c r="I5997" s="20">
        <v>836.55</v>
      </c>
      <c r="J5997" s="20">
        <v>2018</v>
      </c>
      <c r="K5997" s="20">
        <v>3</v>
      </c>
      <c r="L5997" s="20">
        <v>9</v>
      </c>
    </row>
    <row r="5998" spans="1:12" x14ac:dyDescent="0.3">
      <c r="A5998" s="21">
        <v>43162</v>
      </c>
      <c r="B5998" s="20" t="s">
        <v>764</v>
      </c>
      <c r="C5998" s="20" t="s">
        <v>765</v>
      </c>
      <c r="D5998" s="20" t="s">
        <v>759</v>
      </c>
      <c r="E5998" s="20">
        <v>360</v>
      </c>
      <c r="F5998" s="20" t="s">
        <v>1056</v>
      </c>
      <c r="G5998" s="20">
        <v>0</v>
      </c>
      <c r="H5998" s="20">
        <v>0</v>
      </c>
      <c r="I5998" s="20">
        <v>747.61</v>
      </c>
      <c r="J5998" s="20">
        <v>2018</v>
      </c>
      <c r="K5998" s="20">
        <v>3</v>
      </c>
      <c r="L5998" s="20">
        <v>9</v>
      </c>
    </row>
    <row r="5999" spans="1:12" x14ac:dyDescent="0.3">
      <c r="A5999" s="21">
        <v>43162</v>
      </c>
      <c r="B5999" s="20" t="s">
        <v>767</v>
      </c>
      <c r="C5999" s="20" t="s">
        <v>768</v>
      </c>
      <c r="D5999" s="20" t="s">
        <v>759</v>
      </c>
      <c r="E5999" s="20">
        <v>11880</v>
      </c>
      <c r="F5999" s="20" t="s">
        <v>1057</v>
      </c>
      <c r="G5999" s="20">
        <v>33</v>
      </c>
      <c r="H5999" s="20">
        <v>360</v>
      </c>
      <c r="I5999" s="20">
        <v>747.61</v>
      </c>
      <c r="J5999" s="20">
        <v>2018</v>
      </c>
      <c r="K5999" s="20">
        <v>3</v>
      </c>
      <c r="L5999" s="20">
        <v>9</v>
      </c>
    </row>
    <row r="6000" spans="1:12" x14ac:dyDescent="0.3">
      <c r="A6000" s="21">
        <v>43162</v>
      </c>
      <c r="B6000" s="20" t="s">
        <v>770</v>
      </c>
      <c r="C6000" s="20" t="s">
        <v>771</v>
      </c>
      <c r="D6000" s="20" t="s">
        <v>759</v>
      </c>
      <c r="E6000" s="20">
        <v>11880</v>
      </c>
      <c r="F6000" s="20" t="s">
        <v>1058</v>
      </c>
      <c r="G6000" s="20">
        <v>33</v>
      </c>
      <c r="H6000" s="20">
        <v>360</v>
      </c>
      <c r="I6000" s="20">
        <v>762.8</v>
      </c>
      <c r="J6000" s="20">
        <v>2018</v>
      </c>
      <c r="K6000" s="20">
        <v>3</v>
      </c>
      <c r="L6000" s="20">
        <v>9</v>
      </c>
    </row>
    <row r="6001" spans="1:12" x14ac:dyDescent="0.3">
      <c r="A6001" s="21">
        <v>43162</v>
      </c>
      <c r="B6001" s="20" t="s">
        <v>773</v>
      </c>
      <c r="C6001" s="20" t="s">
        <v>774</v>
      </c>
      <c r="D6001" s="20" t="s">
        <v>759</v>
      </c>
      <c r="E6001" s="20">
        <v>9000</v>
      </c>
      <c r="F6001" s="20" t="s">
        <v>1059</v>
      </c>
      <c r="G6001" s="20">
        <v>25</v>
      </c>
      <c r="H6001" s="20">
        <v>360</v>
      </c>
      <c r="I6001" s="20">
        <v>570.5</v>
      </c>
      <c r="J6001" s="20">
        <v>2018</v>
      </c>
      <c r="K6001" s="20">
        <v>3</v>
      </c>
      <c r="L6001" s="20">
        <v>9</v>
      </c>
    </row>
    <row r="6002" spans="1:12" x14ac:dyDescent="0.3">
      <c r="A6002" s="21">
        <v>43162</v>
      </c>
      <c r="B6002" s="20" t="s">
        <v>757</v>
      </c>
      <c r="C6002" s="20" t="s">
        <v>758</v>
      </c>
      <c r="D6002" s="20" t="s">
        <v>759</v>
      </c>
      <c r="E6002" s="20">
        <v>5760</v>
      </c>
      <c r="F6002" s="20" t="s">
        <v>1061</v>
      </c>
      <c r="G6002" s="20">
        <v>16</v>
      </c>
      <c r="H6002" s="20">
        <v>360</v>
      </c>
      <c r="I6002" s="20">
        <v>254.4</v>
      </c>
      <c r="J6002" s="20">
        <v>2018</v>
      </c>
      <c r="K6002" s="20">
        <v>3</v>
      </c>
      <c r="L6002" s="20">
        <v>9</v>
      </c>
    </row>
    <row r="6003" spans="1:12" x14ac:dyDescent="0.3">
      <c r="A6003" s="21">
        <v>43162</v>
      </c>
      <c r="B6003" s="20" t="s">
        <v>757</v>
      </c>
      <c r="C6003" s="20" t="s">
        <v>758</v>
      </c>
      <c r="D6003" s="20" t="s">
        <v>759</v>
      </c>
      <c r="E6003" s="20">
        <v>360</v>
      </c>
      <c r="F6003" s="20" t="s">
        <v>1061</v>
      </c>
      <c r="G6003" s="20">
        <v>0</v>
      </c>
      <c r="H6003" s="20">
        <v>0</v>
      </c>
      <c r="I6003" s="20">
        <v>254.4</v>
      </c>
      <c r="J6003" s="20">
        <v>2018</v>
      </c>
      <c r="K6003" s="20">
        <v>3</v>
      </c>
      <c r="L6003" s="20">
        <v>9</v>
      </c>
    </row>
    <row r="6004" spans="1:12" x14ac:dyDescent="0.3">
      <c r="A6004" s="21">
        <v>43162</v>
      </c>
      <c r="B6004" s="20" t="s">
        <v>761</v>
      </c>
      <c r="C6004" s="20" t="s">
        <v>762</v>
      </c>
      <c r="D6004" s="20" t="s">
        <v>759</v>
      </c>
      <c r="E6004" s="20">
        <v>14400</v>
      </c>
      <c r="F6004" s="20" t="s">
        <v>1055</v>
      </c>
      <c r="G6004" s="20">
        <v>40</v>
      </c>
      <c r="H6004" s="20">
        <v>360</v>
      </c>
      <c r="I6004" s="20">
        <v>887.85</v>
      </c>
      <c r="J6004" s="20">
        <v>2018</v>
      </c>
      <c r="K6004" s="20">
        <v>3</v>
      </c>
      <c r="L6004" s="20">
        <v>9</v>
      </c>
    </row>
    <row r="6005" spans="1:12" x14ac:dyDescent="0.3">
      <c r="A6005" s="21">
        <v>43162</v>
      </c>
      <c r="B6005" s="20" t="s">
        <v>764</v>
      </c>
      <c r="C6005" s="20" t="s">
        <v>765</v>
      </c>
      <c r="D6005" s="20" t="s">
        <v>759</v>
      </c>
      <c r="E6005" s="20">
        <v>12600</v>
      </c>
      <c r="F6005" s="20" t="s">
        <v>1056</v>
      </c>
      <c r="G6005" s="20">
        <v>35</v>
      </c>
      <c r="H6005" s="20">
        <v>360</v>
      </c>
      <c r="I6005" s="20">
        <v>775.2</v>
      </c>
      <c r="J6005" s="20">
        <v>2018</v>
      </c>
      <c r="K6005" s="20">
        <v>3</v>
      </c>
      <c r="L6005" s="20">
        <v>9</v>
      </c>
    </row>
    <row r="6006" spans="1:12" x14ac:dyDescent="0.3">
      <c r="A6006" s="21">
        <v>43162</v>
      </c>
      <c r="B6006" s="20" t="s">
        <v>767</v>
      </c>
      <c r="C6006" s="20" t="s">
        <v>768</v>
      </c>
      <c r="D6006" s="20" t="s">
        <v>759</v>
      </c>
      <c r="E6006" s="20">
        <v>11880</v>
      </c>
      <c r="F6006" s="20" t="s">
        <v>1057</v>
      </c>
      <c r="G6006" s="20">
        <v>33</v>
      </c>
      <c r="H6006" s="20">
        <v>360</v>
      </c>
      <c r="I6006" s="20">
        <v>746.6</v>
      </c>
      <c r="J6006" s="20">
        <v>2018</v>
      </c>
      <c r="K6006" s="20">
        <v>3</v>
      </c>
      <c r="L6006" s="20">
        <v>9</v>
      </c>
    </row>
    <row r="6007" spans="1:12" x14ac:dyDescent="0.3">
      <c r="A6007" s="21">
        <v>43162</v>
      </c>
      <c r="B6007" s="20" t="s">
        <v>770</v>
      </c>
      <c r="C6007" s="20" t="s">
        <v>771</v>
      </c>
      <c r="D6007" s="20" t="s">
        <v>759</v>
      </c>
      <c r="E6007" s="20">
        <v>10800</v>
      </c>
      <c r="F6007" s="20" t="s">
        <v>1058</v>
      </c>
      <c r="G6007" s="20">
        <v>30</v>
      </c>
      <c r="H6007" s="20">
        <v>360</v>
      </c>
      <c r="I6007" s="20">
        <v>693.15</v>
      </c>
      <c r="J6007" s="20">
        <v>2018</v>
      </c>
      <c r="K6007" s="20">
        <v>3</v>
      </c>
      <c r="L6007" s="20">
        <v>9</v>
      </c>
    </row>
    <row r="6008" spans="1:12" x14ac:dyDescent="0.3">
      <c r="A6008" s="21">
        <v>43162</v>
      </c>
      <c r="B6008" s="20" t="s">
        <v>773</v>
      </c>
      <c r="C6008" s="20" t="s">
        <v>774</v>
      </c>
      <c r="D6008" s="20" t="s">
        <v>759</v>
      </c>
      <c r="E6008" s="20">
        <v>9360</v>
      </c>
      <c r="F6008" s="20" t="s">
        <v>1059</v>
      </c>
      <c r="G6008" s="20">
        <v>26</v>
      </c>
      <c r="H6008" s="20">
        <v>360</v>
      </c>
      <c r="I6008" s="20">
        <v>596.75</v>
      </c>
      <c r="J6008" s="20">
        <v>2018</v>
      </c>
      <c r="K6008" s="20">
        <v>3</v>
      </c>
      <c r="L6008" s="20">
        <v>9</v>
      </c>
    </row>
    <row r="6009" spans="1:12" x14ac:dyDescent="0.3">
      <c r="A6009" s="21">
        <v>43160</v>
      </c>
      <c r="B6009" s="20" t="s">
        <v>757</v>
      </c>
      <c r="C6009" s="20" t="s">
        <v>758</v>
      </c>
      <c r="D6009" s="20" t="s">
        <v>759</v>
      </c>
      <c r="E6009" s="20">
        <v>3960</v>
      </c>
      <c r="F6009" s="20" t="s">
        <v>1061</v>
      </c>
      <c r="G6009" s="20">
        <v>11</v>
      </c>
      <c r="H6009" s="20">
        <v>360</v>
      </c>
      <c r="I6009" s="20">
        <v>174.68</v>
      </c>
      <c r="J6009" s="20">
        <v>2018</v>
      </c>
      <c r="K6009" s="20">
        <v>3</v>
      </c>
      <c r="L6009" s="20">
        <v>9</v>
      </c>
    </row>
    <row r="6010" spans="1:12" x14ac:dyDescent="0.3">
      <c r="A6010" s="21">
        <v>43160</v>
      </c>
      <c r="B6010" s="20" t="s">
        <v>761</v>
      </c>
      <c r="C6010" s="20" t="s">
        <v>762</v>
      </c>
      <c r="D6010" s="20" t="s">
        <v>759</v>
      </c>
      <c r="E6010" s="20">
        <v>14400</v>
      </c>
      <c r="F6010" s="20" t="s">
        <v>1055</v>
      </c>
      <c r="G6010" s="20">
        <v>40</v>
      </c>
      <c r="H6010" s="20">
        <v>360</v>
      </c>
      <c r="I6010" s="20">
        <v>886.25</v>
      </c>
      <c r="J6010" s="20">
        <v>2018</v>
      </c>
      <c r="K6010" s="20">
        <v>3</v>
      </c>
      <c r="L6010" s="20">
        <v>9</v>
      </c>
    </row>
    <row r="6011" spans="1:12" x14ac:dyDescent="0.3">
      <c r="A6011" s="21">
        <v>43160</v>
      </c>
      <c r="B6011" s="20" t="s">
        <v>764</v>
      </c>
      <c r="C6011" s="20" t="s">
        <v>765</v>
      </c>
      <c r="D6011" s="20" t="s">
        <v>759</v>
      </c>
      <c r="E6011" s="20">
        <v>13320</v>
      </c>
      <c r="F6011" s="20" t="s">
        <v>1056</v>
      </c>
      <c r="G6011" s="20">
        <v>37</v>
      </c>
      <c r="H6011" s="20">
        <v>360</v>
      </c>
      <c r="I6011" s="20">
        <v>816.1</v>
      </c>
      <c r="J6011" s="20">
        <v>2018</v>
      </c>
      <c r="K6011" s="20">
        <v>3</v>
      </c>
      <c r="L6011" s="20">
        <v>9</v>
      </c>
    </row>
    <row r="6012" spans="1:12" x14ac:dyDescent="0.3">
      <c r="A6012" s="21">
        <v>43160</v>
      </c>
      <c r="B6012" s="20" t="s">
        <v>767</v>
      </c>
      <c r="C6012" s="20" t="s">
        <v>768</v>
      </c>
      <c r="D6012" s="20" t="s">
        <v>759</v>
      </c>
      <c r="E6012" s="20">
        <v>11880</v>
      </c>
      <c r="F6012" s="20" t="s">
        <v>1057</v>
      </c>
      <c r="G6012" s="20">
        <v>33</v>
      </c>
      <c r="H6012" s="20">
        <v>360</v>
      </c>
      <c r="I6012" s="20">
        <v>744.1</v>
      </c>
      <c r="J6012" s="20">
        <v>2018</v>
      </c>
      <c r="K6012" s="20">
        <v>3</v>
      </c>
      <c r="L6012" s="20">
        <v>9</v>
      </c>
    </row>
    <row r="6013" spans="1:12" x14ac:dyDescent="0.3">
      <c r="A6013" s="21">
        <v>43160</v>
      </c>
      <c r="B6013" s="20" t="s">
        <v>770</v>
      </c>
      <c r="C6013" s="20" t="s">
        <v>771</v>
      </c>
      <c r="D6013" s="20" t="s">
        <v>759</v>
      </c>
      <c r="E6013" s="20">
        <v>12960</v>
      </c>
      <c r="F6013" s="20" t="s">
        <v>1058</v>
      </c>
      <c r="G6013" s="20">
        <v>36</v>
      </c>
      <c r="H6013" s="20">
        <v>360</v>
      </c>
      <c r="I6013" s="20">
        <v>830.75</v>
      </c>
      <c r="J6013" s="20">
        <v>2018</v>
      </c>
      <c r="K6013" s="20">
        <v>3</v>
      </c>
      <c r="L6013" s="20">
        <v>9</v>
      </c>
    </row>
    <row r="6014" spans="1:12" x14ac:dyDescent="0.3">
      <c r="A6014" s="21">
        <v>43160</v>
      </c>
      <c r="B6014" s="20" t="s">
        <v>773</v>
      </c>
      <c r="C6014" s="20" t="s">
        <v>774</v>
      </c>
      <c r="D6014" s="20" t="s">
        <v>759</v>
      </c>
      <c r="E6014" s="20">
        <v>9360</v>
      </c>
      <c r="F6014" s="20" t="s">
        <v>1059</v>
      </c>
      <c r="G6014" s="20">
        <v>26</v>
      </c>
      <c r="H6014" s="20">
        <v>360</v>
      </c>
      <c r="I6014" s="20">
        <v>599.79999999999995</v>
      </c>
      <c r="J6014" s="20">
        <v>2018</v>
      </c>
      <c r="K6014" s="20">
        <v>3</v>
      </c>
      <c r="L6014" s="20">
        <v>9</v>
      </c>
    </row>
    <row r="6015" spans="1:12" x14ac:dyDescent="0.3">
      <c r="A6015" s="21">
        <v>43160</v>
      </c>
      <c r="B6015" s="20" t="s">
        <v>757</v>
      </c>
      <c r="C6015" s="20" t="s">
        <v>758</v>
      </c>
      <c r="D6015" s="20" t="s">
        <v>759</v>
      </c>
      <c r="E6015" s="20">
        <v>2520</v>
      </c>
      <c r="F6015" s="20" t="s">
        <v>1061</v>
      </c>
      <c r="G6015" s="20">
        <v>7</v>
      </c>
      <c r="H6015" s="20">
        <v>360</v>
      </c>
      <c r="I6015" s="20">
        <v>110.65</v>
      </c>
      <c r="J6015" s="20">
        <v>2018</v>
      </c>
      <c r="K6015" s="20">
        <v>3</v>
      </c>
      <c r="L6015" s="20">
        <v>9</v>
      </c>
    </row>
    <row r="6016" spans="1:12" x14ac:dyDescent="0.3">
      <c r="A6016" s="21">
        <v>43160</v>
      </c>
      <c r="B6016" s="20" t="s">
        <v>761</v>
      </c>
      <c r="C6016" s="20" t="s">
        <v>762</v>
      </c>
      <c r="D6016" s="20" t="s">
        <v>759</v>
      </c>
      <c r="E6016" s="20">
        <v>14760</v>
      </c>
      <c r="F6016" s="20" t="s">
        <v>1055</v>
      </c>
      <c r="G6016" s="20">
        <v>41</v>
      </c>
      <c r="H6016" s="20">
        <v>360</v>
      </c>
      <c r="I6016" s="20">
        <v>906.5</v>
      </c>
      <c r="J6016" s="20">
        <v>2018</v>
      </c>
      <c r="K6016" s="20">
        <v>3</v>
      </c>
      <c r="L6016" s="20">
        <v>9</v>
      </c>
    </row>
    <row r="6017" spans="1:12" x14ac:dyDescent="0.3">
      <c r="A6017" s="21">
        <v>43160</v>
      </c>
      <c r="B6017" s="20" t="s">
        <v>764</v>
      </c>
      <c r="C6017" s="20" t="s">
        <v>765</v>
      </c>
      <c r="D6017" s="20" t="s">
        <v>759</v>
      </c>
      <c r="E6017" s="20">
        <v>14040</v>
      </c>
      <c r="F6017" s="20" t="s">
        <v>1056</v>
      </c>
      <c r="G6017" s="20">
        <v>39</v>
      </c>
      <c r="H6017" s="20">
        <v>360</v>
      </c>
      <c r="I6017" s="20">
        <v>859.05</v>
      </c>
      <c r="J6017" s="20">
        <v>2018</v>
      </c>
      <c r="K6017" s="20">
        <v>3</v>
      </c>
      <c r="L6017" s="20">
        <v>9</v>
      </c>
    </row>
    <row r="6018" spans="1:12" x14ac:dyDescent="0.3">
      <c r="A6018" s="21">
        <v>43160</v>
      </c>
      <c r="B6018" s="20" t="s">
        <v>767</v>
      </c>
      <c r="C6018" s="20" t="s">
        <v>768</v>
      </c>
      <c r="D6018" s="20" t="s">
        <v>759</v>
      </c>
      <c r="E6018" s="20">
        <v>12240</v>
      </c>
      <c r="F6018" s="20" t="s">
        <v>1057</v>
      </c>
      <c r="G6018" s="20">
        <v>34</v>
      </c>
      <c r="H6018" s="20">
        <v>360</v>
      </c>
      <c r="I6018" s="20">
        <v>765.9</v>
      </c>
      <c r="J6018" s="20">
        <v>2018</v>
      </c>
      <c r="K6018" s="20">
        <v>3</v>
      </c>
      <c r="L6018" s="20">
        <v>9</v>
      </c>
    </row>
    <row r="6019" spans="1:12" x14ac:dyDescent="0.3">
      <c r="A6019" s="21">
        <v>43160</v>
      </c>
      <c r="B6019" s="20" t="s">
        <v>770</v>
      </c>
      <c r="C6019" s="20" t="s">
        <v>771</v>
      </c>
      <c r="D6019" s="20" t="s">
        <v>759</v>
      </c>
      <c r="E6019" s="20">
        <v>10800</v>
      </c>
      <c r="F6019" s="20" t="s">
        <v>1058</v>
      </c>
      <c r="G6019" s="20">
        <v>30</v>
      </c>
      <c r="H6019" s="20">
        <v>360</v>
      </c>
      <c r="I6019" s="20">
        <v>701.95</v>
      </c>
      <c r="J6019" s="20">
        <v>2018</v>
      </c>
      <c r="K6019" s="20">
        <v>3</v>
      </c>
      <c r="L6019" s="20">
        <v>9</v>
      </c>
    </row>
    <row r="6020" spans="1:12" x14ac:dyDescent="0.3">
      <c r="A6020" s="21">
        <v>43160</v>
      </c>
      <c r="B6020" s="20" t="s">
        <v>773</v>
      </c>
      <c r="C6020" s="20" t="s">
        <v>774</v>
      </c>
      <c r="D6020" s="20" t="s">
        <v>759</v>
      </c>
      <c r="E6020" s="20">
        <v>9360</v>
      </c>
      <c r="F6020" s="20" t="s">
        <v>1059</v>
      </c>
      <c r="G6020" s="20">
        <v>26</v>
      </c>
      <c r="H6020" s="20">
        <v>360</v>
      </c>
      <c r="I6020" s="20">
        <v>599.95000000000005</v>
      </c>
      <c r="J6020" s="20">
        <v>2018</v>
      </c>
      <c r="K6020" s="20">
        <v>3</v>
      </c>
      <c r="L6020" s="20">
        <v>9</v>
      </c>
    </row>
    <row r="6021" spans="1:12" x14ac:dyDescent="0.3">
      <c r="A6021" s="21">
        <v>43160</v>
      </c>
      <c r="B6021" s="20" t="s">
        <v>826</v>
      </c>
      <c r="C6021" s="20" t="s">
        <v>827</v>
      </c>
      <c r="D6021" s="20" t="s">
        <v>759</v>
      </c>
      <c r="E6021" s="20">
        <v>5400</v>
      </c>
      <c r="F6021" s="20" t="s">
        <v>1053</v>
      </c>
      <c r="G6021" s="20">
        <v>15</v>
      </c>
      <c r="H6021" s="20">
        <v>360</v>
      </c>
      <c r="I6021" s="20">
        <v>348.41</v>
      </c>
      <c r="J6021" s="20">
        <v>2018</v>
      </c>
      <c r="K6021" s="20">
        <v>3</v>
      </c>
      <c r="L6021" s="20">
        <v>9</v>
      </c>
    </row>
    <row r="6022" spans="1:12" x14ac:dyDescent="0.3">
      <c r="A6022" s="21">
        <v>43160</v>
      </c>
      <c r="B6022" s="20" t="s">
        <v>757</v>
      </c>
      <c r="C6022" s="20" t="s">
        <v>758</v>
      </c>
      <c r="D6022" s="20" t="s">
        <v>759</v>
      </c>
      <c r="E6022" s="20">
        <v>3600</v>
      </c>
      <c r="F6022" s="20" t="s">
        <v>1061</v>
      </c>
      <c r="G6022" s="20">
        <v>10</v>
      </c>
      <c r="H6022" s="20">
        <v>360</v>
      </c>
      <c r="I6022" s="20">
        <v>154.30000000000001</v>
      </c>
      <c r="J6022" s="20">
        <v>2018</v>
      </c>
      <c r="K6022" s="20">
        <v>3</v>
      </c>
      <c r="L6022" s="20">
        <v>9</v>
      </c>
    </row>
    <row r="6023" spans="1:12" x14ac:dyDescent="0.3">
      <c r="A6023" s="21">
        <v>43160</v>
      </c>
      <c r="B6023" s="20" t="s">
        <v>761</v>
      </c>
      <c r="C6023" s="20" t="s">
        <v>762</v>
      </c>
      <c r="D6023" s="20" t="s">
        <v>759</v>
      </c>
      <c r="E6023" s="20">
        <v>14400</v>
      </c>
      <c r="F6023" s="20" t="s">
        <v>1055</v>
      </c>
      <c r="G6023" s="20">
        <v>40</v>
      </c>
      <c r="H6023" s="20">
        <v>360</v>
      </c>
      <c r="I6023" s="20">
        <v>886.13</v>
      </c>
      <c r="J6023" s="20">
        <v>2018</v>
      </c>
      <c r="K6023" s="20">
        <v>3</v>
      </c>
      <c r="L6023" s="20">
        <v>9</v>
      </c>
    </row>
    <row r="6024" spans="1:12" x14ac:dyDescent="0.3">
      <c r="A6024" s="21">
        <v>43160</v>
      </c>
      <c r="B6024" s="20" t="s">
        <v>764</v>
      </c>
      <c r="C6024" s="20" t="s">
        <v>765</v>
      </c>
      <c r="D6024" s="20" t="s">
        <v>759</v>
      </c>
      <c r="E6024" s="20">
        <v>12240</v>
      </c>
      <c r="F6024" s="20" t="s">
        <v>1056</v>
      </c>
      <c r="G6024" s="20">
        <v>34</v>
      </c>
      <c r="H6024" s="20">
        <v>360</v>
      </c>
      <c r="I6024" s="20">
        <v>754</v>
      </c>
      <c r="J6024" s="20">
        <v>2018</v>
      </c>
      <c r="K6024" s="20">
        <v>3</v>
      </c>
      <c r="L6024" s="20">
        <v>9</v>
      </c>
    </row>
    <row r="6025" spans="1:12" x14ac:dyDescent="0.3">
      <c r="A6025" s="21">
        <v>43160</v>
      </c>
      <c r="B6025" s="20" t="s">
        <v>767</v>
      </c>
      <c r="C6025" s="20" t="s">
        <v>768</v>
      </c>
      <c r="D6025" s="20" t="s">
        <v>759</v>
      </c>
      <c r="E6025" s="20">
        <v>12240</v>
      </c>
      <c r="F6025" s="20" t="s">
        <v>1057</v>
      </c>
      <c r="G6025" s="20">
        <v>34</v>
      </c>
      <c r="H6025" s="20">
        <v>360</v>
      </c>
      <c r="I6025" s="20">
        <v>762.92</v>
      </c>
      <c r="J6025" s="20">
        <v>2018</v>
      </c>
      <c r="K6025" s="20">
        <v>3</v>
      </c>
      <c r="L6025" s="20">
        <v>9</v>
      </c>
    </row>
    <row r="6026" spans="1:12" x14ac:dyDescent="0.3">
      <c r="A6026" s="21">
        <v>43160</v>
      </c>
      <c r="B6026" s="20" t="s">
        <v>770</v>
      </c>
      <c r="C6026" s="20" t="s">
        <v>771</v>
      </c>
      <c r="D6026" s="20" t="s">
        <v>759</v>
      </c>
      <c r="E6026" s="20">
        <v>12600</v>
      </c>
      <c r="F6026" s="20" t="s">
        <v>1058</v>
      </c>
      <c r="G6026" s="20">
        <v>35</v>
      </c>
      <c r="H6026" s="20">
        <v>360</v>
      </c>
      <c r="I6026" s="20">
        <v>812.8</v>
      </c>
      <c r="J6026" s="20">
        <v>2018</v>
      </c>
      <c r="K6026" s="20">
        <v>3</v>
      </c>
      <c r="L6026" s="20">
        <v>9</v>
      </c>
    </row>
    <row r="6027" spans="1:12" x14ac:dyDescent="0.3">
      <c r="A6027" s="21">
        <v>43160</v>
      </c>
      <c r="B6027" s="20" t="s">
        <v>773</v>
      </c>
      <c r="C6027" s="20" t="s">
        <v>774</v>
      </c>
      <c r="D6027" s="20" t="s">
        <v>759</v>
      </c>
      <c r="E6027" s="20">
        <v>9360</v>
      </c>
      <c r="F6027" s="20" t="s">
        <v>1059</v>
      </c>
      <c r="G6027" s="20">
        <v>26</v>
      </c>
      <c r="H6027" s="20">
        <v>360</v>
      </c>
      <c r="I6027" s="20">
        <v>596.26</v>
      </c>
      <c r="J6027" s="20">
        <v>2018</v>
      </c>
      <c r="K6027" s="20">
        <v>3</v>
      </c>
      <c r="L6027" s="20">
        <v>9</v>
      </c>
    </row>
    <row r="6028" spans="1:12" x14ac:dyDescent="0.3">
      <c r="A6028" s="21">
        <v>43159</v>
      </c>
      <c r="B6028" s="20" t="s">
        <v>757</v>
      </c>
      <c r="C6028" s="20" t="s">
        <v>758</v>
      </c>
      <c r="D6028" s="20" t="s">
        <v>759</v>
      </c>
      <c r="E6028" s="20">
        <v>2880</v>
      </c>
      <c r="F6028" s="20" t="s">
        <v>1061</v>
      </c>
      <c r="G6028" s="20">
        <v>8</v>
      </c>
      <c r="H6028" s="20">
        <v>360</v>
      </c>
      <c r="I6028" s="20">
        <v>121.6</v>
      </c>
      <c r="J6028" s="20">
        <v>2018</v>
      </c>
      <c r="K6028" s="20">
        <v>2</v>
      </c>
      <c r="L6028" s="20">
        <v>9</v>
      </c>
    </row>
    <row r="6029" spans="1:12" x14ac:dyDescent="0.3">
      <c r="A6029" s="21">
        <v>43159</v>
      </c>
      <c r="B6029" s="20" t="s">
        <v>761</v>
      </c>
      <c r="C6029" s="20" t="s">
        <v>762</v>
      </c>
      <c r="D6029" s="20" t="s">
        <v>759</v>
      </c>
      <c r="E6029" s="20">
        <v>14760</v>
      </c>
      <c r="F6029" s="20" t="s">
        <v>1055</v>
      </c>
      <c r="G6029" s="20">
        <v>41</v>
      </c>
      <c r="H6029" s="20">
        <v>360</v>
      </c>
      <c r="I6029" s="20">
        <v>914.25</v>
      </c>
      <c r="J6029" s="20">
        <v>2018</v>
      </c>
      <c r="K6029" s="20">
        <v>2</v>
      </c>
      <c r="L6029" s="20">
        <v>9</v>
      </c>
    </row>
    <row r="6030" spans="1:12" x14ac:dyDescent="0.3">
      <c r="A6030" s="21">
        <v>43159</v>
      </c>
      <c r="B6030" s="20" t="s">
        <v>764</v>
      </c>
      <c r="C6030" s="20" t="s">
        <v>765</v>
      </c>
      <c r="D6030" s="20" t="s">
        <v>759</v>
      </c>
      <c r="E6030" s="20">
        <v>13680</v>
      </c>
      <c r="F6030" s="20" t="s">
        <v>1056</v>
      </c>
      <c r="G6030" s="20">
        <v>38</v>
      </c>
      <c r="H6030" s="20">
        <v>360</v>
      </c>
      <c r="I6030" s="20">
        <v>837.28</v>
      </c>
      <c r="J6030" s="20">
        <v>2018</v>
      </c>
      <c r="K6030" s="20">
        <v>2</v>
      </c>
      <c r="L6030" s="20">
        <v>9</v>
      </c>
    </row>
    <row r="6031" spans="1:12" x14ac:dyDescent="0.3">
      <c r="A6031" s="21">
        <v>43159</v>
      </c>
      <c r="B6031" s="20" t="s">
        <v>767</v>
      </c>
      <c r="C6031" s="20" t="s">
        <v>768</v>
      </c>
      <c r="D6031" s="20" t="s">
        <v>759</v>
      </c>
      <c r="E6031" s="20">
        <v>11880</v>
      </c>
      <c r="F6031" s="20" t="s">
        <v>1057</v>
      </c>
      <c r="G6031" s="20">
        <v>33</v>
      </c>
      <c r="H6031" s="20">
        <v>360</v>
      </c>
      <c r="I6031" s="20">
        <v>744.6</v>
      </c>
      <c r="J6031" s="20">
        <v>2018</v>
      </c>
      <c r="K6031" s="20">
        <v>2</v>
      </c>
      <c r="L6031" s="20">
        <v>9</v>
      </c>
    </row>
    <row r="6032" spans="1:12" x14ac:dyDescent="0.3">
      <c r="A6032" s="21">
        <v>43159</v>
      </c>
      <c r="B6032" s="20" t="s">
        <v>770</v>
      </c>
      <c r="C6032" s="20" t="s">
        <v>771</v>
      </c>
      <c r="D6032" s="20" t="s">
        <v>759</v>
      </c>
      <c r="E6032" s="20">
        <v>11520</v>
      </c>
      <c r="F6032" s="20" t="s">
        <v>1058</v>
      </c>
      <c r="G6032" s="20">
        <v>32</v>
      </c>
      <c r="H6032" s="20">
        <v>360</v>
      </c>
      <c r="I6032" s="20">
        <v>749.05</v>
      </c>
      <c r="J6032" s="20">
        <v>2018</v>
      </c>
      <c r="K6032" s="20">
        <v>2</v>
      </c>
      <c r="L6032" s="20">
        <v>9</v>
      </c>
    </row>
    <row r="6033" spans="1:12" x14ac:dyDescent="0.3">
      <c r="A6033" s="21">
        <v>43159</v>
      </c>
      <c r="B6033" s="20" t="s">
        <v>773</v>
      </c>
      <c r="C6033" s="20" t="s">
        <v>774</v>
      </c>
      <c r="D6033" s="20" t="s">
        <v>759</v>
      </c>
      <c r="E6033" s="20">
        <v>9360</v>
      </c>
      <c r="F6033" s="20" t="s">
        <v>1059</v>
      </c>
      <c r="G6033" s="20">
        <v>26</v>
      </c>
      <c r="H6033" s="20">
        <v>360</v>
      </c>
      <c r="I6033" s="20">
        <v>594.25</v>
      </c>
      <c r="J6033" s="20">
        <v>2018</v>
      </c>
      <c r="K6033" s="20">
        <v>2</v>
      </c>
      <c r="L6033" s="20">
        <v>9</v>
      </c>
    </row>
    <row r="6034" spans="1:12" x14ac:dyDescent="0.3">
      <c r="A6034" s="21">
        <v>43158</v>
      </c>
      <c r="B6034" s="20" t="s">
        <v>826</v>
      </c>
      <c r="C6034" s="20" t="s">
        <v>827</v>
      </c>
      <c r="D6034" s="20" t="s">
        <v>759</v>
      </c>
      <c r="E6034" s="20">
        <v>26640</v>
      </c>
      <c r="F6034" s="20" t="s">
        <v>1060</v>
      </c>
      <c r="G6034" s="20">
        <v>74</v>
      </c>
      <c r="H6034" s="20">
        <v>360</v>
      </c>
      <c r="I6034" s="20">
        <v>1714.25</v>
      </c>
      <c r="J6034" s="20">
        <v>2018</v>
      </c>
      <c r="K6034" s="20">
        <v>2</v>
      </c>
      <c r="L6034" s="20">
        <v>9</v>
      </c>
    </row>
    <row r="6035" spans="1:12" x14ac:dyDescent="0.3">
      <c r="A6035" s="21">
        <v>43158</v>
      </c>
      <c r="B6035" s="20" t="s">
        <v>761</v>
      </c>
      <c r="C6035" s="20" t="s">
        <v>762</v>
      </c>
      <c r="D6035" s="20" t="s">
        <v>759</v>
      </c>
      <c r="E6035" s="20">
        <v>13320</v>
      </c>
      <c r="F6035" s="20" t="s">
        <v>1062</v>
      </c>
      <c r="G6035" s="20">
        <v>37</v>
      </c>
      <c r="H6035" s="20">
        <v>360</v>
      </c>
      <c r="I6035" s="20">
        <v>825.2</v>
      </c>
      <c r="J6035" s="20">
        <v>2018</v>
      </c>
      <c r="K6035" s="20">
        <v>2</v>
      </c>
      <c r="L6035" s="20">
        <v>9</v>
      </c>
    </row>
    <row r="6036" spans="1:12" x14ac:dyDescent="0.3">
      <c r="A6036" s="21">
        <v>43158</v>
      </c>
      <c r="B6036" s="20" t="s">
        <v>764</v>
      </c>
      <c r="C6036" s="20" t="s">
        <v>765</v>
      </c>
      <c r="D6036" s="20" t="s">
        <v>759</v>
      </c>
      <c r="E6036" s="20">
        <v>12600</v>
      </c>
      <c r="F6036" s="20" t="s">
        <v>1063</v>
      </c>
      <c r="G6036" s="20">
        <v>35</v>
      </c>
      <c r="H6036" s="20">
        <v>360</v>
      </c>
      <c r="I6036" s="20">
        <v>774.25</v>
      </c>
      <c r="J6036" s="20">
        <v>2018</v>
      </c>
      <c r="K6036" s="20">
        <v>2</v>
      </c>
      <c r="L6036" s="20">
        <v>9</v>
      </c>
    </row>
    <row r="6037" spans="1:12" x14ac:dyDescent="0.3">
      <c r="A6037" s="21">
        <v>43158</v>
      </c>
      <c r="B6037" s="20" t="s">
        <v>767</v>
      </c>
      <c r="C6037" s="20" t="s">
        <v>768</v>
      </c>
      <c r="D6037" s="20" t="s">
        <v>759</v>
      </c>
      <c r="E6037" s="20">
        <v>11160</v>
      </c>
      <c r="F6037" s="20" t="s">
        <v>1064</v>
      </c>
      <c r="G6037" s="20">
        <v>31</v>
      </c>
      <c r="H6037" s="20">
        <v>360</v>
      </c>
      <c r="I6037" s="20">
        <v>691.98</v>
      </c>
      <c r="J6037" s="20">
        <v>2018</v>
      </c>
      <c r="K6037" s="20">
        <v>2</v>
      </c>
      <c r="L6037" s="20">
        <v>9</v>
      </c>
    </row>
    <row r="6038" spans="1:12" x14ac:dyDescent="0.3">
      <c r="A6038" s="21">
        <v>43158</v>
      </c>
      <c r="B6038" s="20" t="s">
        <v>770</v>
      </c>
      <c r="C6038" s="20" t="s">
        <v>771</v>
      </c>
      <c r="D6038" s="20" t="s">
        <v>759</v>
      </c>
      <c r="E6038" s="20">
        <v>10080</v>
      </c>
      <c r="F6038" s="20" t="s">
        <v>1065</v>
      </c>
      <c r="G6038" s="20">
        <v>28</v>
      </c>
      <c r="H6038" s="20">
        <v>360</v>
      </c>
      <c r="I6038" s="20">
        <v>651.85</v>
      </c>
      <c r="J6038" s="20">
        <v>2018</v>
      </c>
      <c r="K6038" s="20">
        <v>2</v>
      </c>
      <c r="L6038" s="20">
        <v>9</v>
      </c>
    </row>
    <row r="6039" spans="1:12" x14ac:dyDescent="0.3">
      <c r="A6039" s="21">
        <v>43158</v>
      </c>
      <c r="B6039" s="20" t="s">
        <v>773</v>
      </c>
      <c r="C6039" s="20" t="s">
        <v>774</v>
      </c>
      <c r="D6039" s="20" t="s">
        <v>759</v>
      </c>
      <c r="E6039" s="20">
        <v>7560</v>
      </c>
      <c r="F6039" s="20" t="s">
        <v>1066</v>
      </c>
      <c r="G6039" s="20">
        <v>21</v>
      </c>
      <c r="H6039" s="20">
        <v>360</v>
      </c>
      <c r="I6039" s="20">
        <v>481.15</v>
      </c>
      <c r="J6039" s="20">
        <v>2018</v>
      </c>
      <c r="K6039" s="20">
        <v>2</v>
      </c>
      <c r="L6039" s="20">
        <v>9</v>
      </c>
    </row>
    <row r="6040" spans="1:12" x14ac:dyDescent="0.3">
      <c r="A6040" s="21">
        <v>43158</v>
      </c>
      <c r="B6040" s="20" t="s">
        <v>757</v>
      </c>
      <c r="C6040" s="20" t="s">
        <v>758</v>
      </c>
      <c r="D6040" s="20" t="s">
        <v>759</v>
      </c>
      <c r="E6040" s="20">
        <v>2160</v>
      </c>
      <c r="F6040" s="20" t="s">
        <v>1061</v>
      </c>
      <c r="G6040" s="20">
        <v>6</v>
      </c>
      <c r="H6040" s="20">
        <v>360</v>
      </c>
      <c r="I6040" s="20">
        <v>87.5</v>
      </c>
      <c r="J6040" s="20">
        <v>2018</v>
      </c>
      <c r="K6040" s="20">
        <v>2</v>
      </c>
      <c r="L6040" s="20">
        <v>9</v>
      </c>
    </row>
    <row r="6041" spans="1:12" x14ac:dyDescent="0.3">
      <c r="A6041" s="21">
        <v>43158</v>
      </c>
      <c r="B6041" s="20" t="s">
        <v>761</v>
      </c>
      <c r="C6041" s="20" t="s">
        <v>762</v>
      </c>
      <c r="D6041" s="20" t="s">
        <v>759</v>
      </c>
      <c r="E6041" s="20">
        <v>14040</v>
      </c>
      <c r="F6041" s="20" t="s">
        <v>1062</v>
      </c>
      <c r="G6041" s="20">
        <v>39</v>
      </c>
      <c r="H6041" s="20">
        <v>360</v>
      </c>
      <c r="I6041" s="20">
        <v>874.94</v>
      </c>
      <c r="J6041" s="20">
        <v>2018</v>
      </c>
      <c r="K6041" s="20">
        <v>2</v>
      </c>
      <c r="L6041" s="20">
        <v>9</v>
      </c>
    </row>
    <row r="6042" spans="1:12" x14ac:dyDescent="0.3">
      <c r="A6042" s="21">
        <v>43158</v>
      </c>
      <c r="B6042" s="20" t="s">
        <v>764</v>
      </c>
      <c r="C6042" s="20" t="s">
        <v>765</v>
      </c>
      <c r="D6042" s="20" t="s">
        <v>759</v>
      </c>
      <c r="E6042" s="20">
        <v>14040</v>
      </c>
      <c r="F6042" s="20" t="s">
        <v>1063</v>
      </c>
      <c r="G6042" s="20">
        <v>39</v>
      </c>
      <c r="H6042" s="20">
        <v>360</v>
      </c>
      <c r="I6042" s="20">
        <v>867.2</v>
      </c>
      <c r="J6042" s="20">
        <v>2018</v>
      </c>
      <c r="K6042" s="20">
        <v>2</v>
      </c>
      <c r="L6042" s="20">
        <v>9</v>
      </c>
    </row>
    <row r="6043" spans="1:12" x14ac:dyDescent="0.3">
      <c r="A6043" s="21">
        <v>43158</v>
      </c>
      <c r="B6043" s="20" t="s">
        <v>767</v>
      </c>
      <c r="C6043" s="20" t="s">
        <v>768</v>
      </c>
      <c r="D6043" s="20" t="s">
        <v>759</v>
      </c>
      <c r="E6043" s="20">
        <v>11880</v>
      </c>
      <c r="F6043" s="20" t="s">
        <v>1064</v>
      </c>
      <c r="G6043" s="20">
        <v>33</v>
      </c>
      <c r="H6043" s="20">
        <v>360</v>
      </c>
      <c r="I6043" s="20">
        <v>740.5</v>
      </c>
      <c r="J6043" s="20">
        <v>2018</v>
      </c>
      <c r="K6043" s="20">
        <v>2</v>
      </c>
      <c r="L6043" s="20">
        <v>9</v>
      </c>
    </row>
    <row r="6044" spans="1:12" x14ac:dyDescent="0.3">
      <c r="A6044" s="21">
        <v>43158</v>
      </c>
      <c r="B6044" s="20" t="s">
        <v>770</v>
      </c>
      <c r="C6044" s="20" t="s">
        <v>771</v>
      </c>
      <c r="D6044" s="20" t="s">
        <v>759</v>
      </c>
      <c r="E6044" s="20">
        <v>11880</v>
      </c>
      <c r="F6044" s="20" t="s">
        <v>1065</v>
      </c>
      <c r="G6044" s="20">
        <v>33</v>
      </c>
      <c r="H6044" s="20">
        <v>360</v>
      </c>
      <c r="I6044" s="20">
        <v>782.27</v>
      </c>
      <c r="J6044" s="20">
        <v>2018</v>
      </c>
      <c r="K6044" s="20">
        <v>2</v>
      </c>
      <c r="L6044" s="20">
        <v>9</v>
      </c>
    </row>
    <row r="6045" spans="1:12" x14ac:dyDescent="0.3">
      <c r="A6045" s="21">
        <v>43158</v>
      </c>
      <c r="B6045" s="20" t="s">
        <v>773</v>
      </c>
      <c r="C6045" s="20" t="s">
        <v>774</v>
      </c>
      <c r="D6045" s="20" t="s">
        <v>759</v>
      </c>
      <c r="E6045" s="20">
        <v>8640</v>
      </c>
      <c r="F6045" s="20" t="s">
        <v>1066</v>
      </c>
      <c r="G6045" s="20">
        <v>24</v>
      </c>
      <c r="H6045" s="20">
        <v>360</v>
      </c>
      <c r="I6045" s="20">
        <v>554.77</v>
      </c>
      <c r="J6045" s="20">
        <v>2018</v>
      </c>
      <c r="K6045" s="20">
        <v>2</v>
      </c>
      <c r="L6045" s="20">
        <v>9</v>
      </c>
    </row>
    <row r="6046" spans="1:12" x14ac:dyDescent="0.3">
      <c r="A6046" s="21">
        <v>43157</v>
      </c>
      <c r="B6046" s="20" t="s">
        <v>761</v>
      </c>
      <c r="C6046" s="20" t="s">
        <v>762</v>
      </c>
      <c r="D6046" s="20" t="s">
        <v>759</v>
      </c>
      <c r="E6046" s="20">
        <v>14040</v>
      </c>
      <c r="F6046" s="20" t="s">
        <v>1062</v>
      </c>
      <c r="G6046" s="20">
        <v>39</v>
      </c>
      <c r="H6046" s="20">
        <v>360</v>
      </c>
      <c r="I6046" s="20">
        <v>878.25</v>
      </c>
      <c r="J6046" s="20">
        <v>2018</v>
      </c>
      <c r="K6046" s="20">
        <v>2</v>
      </c>
      <c r="L6046" s="20">
        <v>9</v>
      </c>
    </row>
    <row r="6047" spans="1:12" x14ac:dyDescent="0.3">
      <c r="A6047" s="21">
        <v>43157</v>
      </c>
      <c r="B6047" s="20" t="s">
        <v>764</v>
      </c>
      <c r="C6047" s="20" t="s">
        <v>765</v>
      </c>
      <c r="D6047" s="20" t="s">
        <v>759</v>
      </c>
      <c r="E6047" s="20">
        <v>13320</v>
      </c>
      <c r="F6047" s="20" t="s">
        <v>1063</v>
      </c>
      <c r="G6047" s="20">
        <v>37</v>
      </c>
      <c r="H6047" s="20">
        <v>360</v>
      </c>
      <c r="I6047" s="20">
        <v>825</v>
      </c>
      <c r="J6047" s="20">
        <v>2018</v>
      </c>
      <c r="K6047" s="20">
        <v>2</v>
      </c>
      <c r="L6047" s="20">
        <v>9</v>
      </c>
    </row>
    <row r="6048" spans="1:12" x14ac:dyDescent="0.3">
      <c r="A6048" s="21">
        <v>43157</v>
      </c>
      <c r="B6048" s="20" t="s">
        <v>767</v>
      </c>
      <c r="C6048" s="20" t="s">
        <v>768</v>
      </c>
      <c r="D6048" s="20" t="s">
        <v>759</v>
      </c>
      <c r="E6048" s="20">
        <v>12240</v>
      </c>
      <c r="F6048" s="20" t="s">
        <v>1064</v>
      </c>
      <c r="G6048" s="20">
        <v>34</v>
      </c>
      <c r="H6048" s="20">
        <v>360</v>
      </c>
      <c r="I6048" s="20">
        <v>761.57</v>
      </c>
      <c r="J6048" s="20">
        <v>2018</v>
      </c>
      <c r="K6048" s="20">
        <v>2</v>
      </c>
      <c r="L6048" s="20">
        <v>9</v>
      </c>
    </row>
    <row r="6049" spans="1:12" x14ac:dyDescent="0.3">
      <c r="A6049" s="21">
        <v>43157</v>
      </c>
      <c r="B6049" s="20" t="s">
        <v>770</v>
      </c>
      <c r="C6049" s="20" t="s">
        <v>771</v>
      </c>
      <c r="D6049" s="20" t="s">
        <v>759</v>
      </c>
      <c r="E6049" s="20">
        <v>11160</v>
      </c>
      <c r="F6049" s="20" t="s">
        <v>1065</v>
      </c>
      <c r="G6049" s="20">
        <v>31</v>
      </c>
      <c r="H6049" s="20">
        <v>360</v>
      </c>
      <c r="I6049" s="20">
        <v>738.5</v>
      </c>
      <c r="J6049" s="20">
        <v>2018</v>
      </c>
      <c r="K6049" s="20">
        <v>2</v>
      </c>
      <c r="L6049" s="20">
        <v>9</v>
      </c>
    </row>
    <row r="6050" spans="1:12" x14ac:dyDescent="0.3">
      <c r="A6050" s="21">
        <v>43157</v>
      </c>
      <c r="B6050" s="20" t="s">
        <v>773</v>
      </c>
      <c r="C6050" s="20" t="s">
        <v>774</v>
      </c>
      <c r="D6050" s="20" t="s">
        <v>759</v>
      </c>
      <c r="E6050" s="20">
        <v>9360</v>
      </c>
      <c r="F6050" s="20" t="s">
        <v>1066</v>
      </c>
      <c r="G6050" s="20">
        <v>26</v>
      </c>
      <c r="H6050" s="20">
        <v>360</v>
      </c>
      <c r="I6050" s="20">
        <v>597.85</v>
      </c>
      <c r="J6050" s="20">
        <v>2018</v>
      </c>
      <c r="K6050" s="20">
        <v>2</v>
      </c>
      <c r="L6050" s="20">
        <v>9</v>
      </c>
    </row>
    <row r="6051" spans="1:12" x14ac:dyDescent="0.3">
      <c r="A6051" s="21">
        <v>43154</v>
      </c>
      <c r="B6051" s="20" t="s">
        <v>761</v>
      </c>
      <c r="C6051" s="20" t="s">
        <v>762</v>
      </c>
      <c r="D6051" s="20" t="s">
        <v>759</v>
      </c>
      <c r="E6051" s="20">
        <v>14400</v>
      </c>
      <c r="F6051" s="20" t="s">
        <v>1062</v>
      </c>
      <c r="G6051" s="20">
        <v>40</v>
      </c>
      <c r="H6051" s="20">
        <v>360</v>
      </c>
      <c r="I6051" s="20">
        <v>903.6</v>
      </c>
      <c r="J6051" s="20">
        <v>2018</v>
      </c>
      <c r="K6051" s="20">
        <v>2</v>
      </c>
      <c r="L6051" s="20">
        <v>8</v>
      </c>
    </row>
    <row r="6052" spans="1:12" x14ac:dyDescent="0.3">
      <c r="A6052" s="21">
        <v>43154</v>
      </c>
      <c r="B6052" s="20" t="s">
        <v>764</v>
      </c>
      <c r="C6052" s="20" t="s">
        <v>765</v>
      </c>
      <c r="D6052" s="20" t="s">
        <v>759</v>
      </c>
      <c r="E6052" s="20">
        <v>13680</v>
      </c>
      <c r="F6052" s="20" t="s">
        <v>1063</v>
      </c>
      <c r="G6052" s="20">
        <v>38</v>
      </c>
      <c r="H6052" s="20">
        <v>360</v>
      </c>
      <c r="I6052" s="20">
        <v>853.6</v>
      </c>
      <c r="J6052" s="20">
        <v>2018</v>
      </c>
      <c r="K6052" s="20">
        <v>2</v>
      </c>
      <c r="L6052" s="20">
        <v>8</v>
      </c>
    </row>
    <row r="6053" spans="1:12" x14ac:dyDescent="0.3">
      <c r="A6053" s="21">
        <v>43154</v>
      </c>
      <c r="B6053" s="20" t="s">
        <v>767</v>
      </c>
      <c r="C6053" s="20" t="s">
        <v>768</v>
      </c>
      <c r="D6053" s="20" t="s">
        <v>759</v>
      </c>
      <c r="E6053" s="20">
        <v>11880</v>
      </c>
      <c r="F6053" s="20" t="s">
        <v>1064</v>
      </c>
      <c r="G6053" s="20">
        <v>33</v>
      </c>
      <c r="H6053" s="20">
        <v>360</v>
      </c>
      <c r="I6053" s="20">
        <v>742.3</v>
      </c>
      <c r="J6053" s="20">
        <v>2018</v>
      </c>
      <c r="K6053" s="20">
        <v>2</v>
      </c>
      <c r="L6053" s="20">
        <v>8</v>
      </c>
    </row>
    <row r="6054" spans="1:12" x14ac:dyDescent="0.3">
      <c r="A6054" s="21">
        <v>43154</v>
      </c>
      <c r="B6054" s="20" t="s">
        <v>770</v>
      </c>
      <c r="C6054" s="20" t="s">
        <v>771</v>
      </c>
      <c r="D6054" s="20" t="s">
        <v>759</v>
      </c>
      <c r="E6054" s="20">
        <v>11520</v>
      </c>
      <c r="F6054" s="20" t="s">
        <v>1065</v>
      </c>
      <c r="G6054" s="20">
        <v>32</v>
      </c>
      <c r="H6054" s="20">
        <v>360</v>
      </c>
      <c r="I6054" s="20">
        <v>766.2</v>
      </c>
      <c r="J6054" s="20">
        <v>2018</v>
      </c>
      <c r="K6054" s="20">
        <v>2</v>
      </c>
      <c r="L6054" s="20">
        <v>8</v>
      </c>
    </row>
    <row r="6055" spans="1:12" x14ac:dyDescent="0.3">
      <c r="A6055" s="21">
        <v>43154</v>
      </c>
      <c r="B6055" s="20" t="s">
        <v>773</v>
      </c>
      <c r="C6055" s="20" t="s">
        <v>774</v>
      </c>
      <c r="D6055" s="20" t="s">
        <v>759</v>
      </c>
      <c r="E6055" s="20">
        <v>9360</v>
      </c>
      <c r="F6055" s="20" t="s">
        <v>1066</v>
      </c>
      <c r="G6055" s="20">
        <v>26</v>
      </c>
      <c r="H6055" s="20">
        <v>360</v>
      </c>
      <c r="I6055" s="20">
        <v>599.54</v>
      </c>
      <c r="J6055" s="20">
        <v>2018</v>
      </c>
      <c r="K6055" s="20">
        <v>2</v>
      </c>
      <c r="L6055" s="20">
        <v>8</v>
      </c>
    </row>
    <row r="6056" spans="1:12" x14ac:dyDescent="0.3">
      <c r="A6056" s="21">
        <v>43154</v>
      </c>
      <c r="B6056" s="20" t="s">
        <v>761</v>
      </c>
      <c r="C6056" s="20" t="s">
        <v>762</v>
      </c>
      <c r="D6056" s="20" t="s">
        <v>759</v>
      </c>
      <c r="E6056" s="20">
        <v>15480</v>
      </c>
      <c r="F6056" s="20" t="s">
        <v>1062</v>
      </c>
      <c r="G6056" s="20">
        <v>43</v>
      </c>
      <c r="H6056" s="20">
        <v>360</v>
      </c>
      <c r="I6056" s="20">
        <v>972.35</v>
      </c>
      <c r="J6056" s="20">
        <v>2018</v>
      </c>
      <c r="K6056" s="20">
        <v>2</v>
      </c>
      <c r="L6056" s="20">
        <v>8</v>
      </c>
    </row>
    <row r="6057" spans="1:12" x14ac:dyDescent="0.3">
      <c r="A6057" s="21">
        <v>43154</v>
      </c>
      <c r="B6057" s="20" t="s">
        <v>764</v>
      </c>
      <c r="C6057" s="20" t="s">
        <v>765</v>
      </c>
      <c r="D6057" s="20" t="s">
        <v>759</v>
      </c>
      <c r="E6057" s="20">
        <v>12960</v>
      </c>
      <c r="F6057" s="20" t="s">
        <v>1063</v>
      </c>
      <c r="G6057" s="20">
        <v>36</v>
      </c>
      <c r="H6057" s="20">
        <v>360</v>
      </c>
      <c r="I6057" s="20">
        <v>810.95</v>
      </c>
      <c r="J6057" s="20">
        <v>2018</v>
      </c>
      <c r="K6057" s="20">
        <v>2</v>
      </c>
      <c r="L6057" s="20">
        <v>8</v>
      </c>
    </row>
    <row r="6058" spans="1:12" x14ac:dyDescent="0.3">
      <c r="A6058" s="21">
        <v>43154</v>
      </c>
      <c r="B6058" s="20" t="s">
        <v>767</v>
      </c>
      <c r="C6058" s="20" t="s">
        <v>768</v>
      </c>
      <c r="D6058" s="20" t="s">
        <v>759</v>
      </c>
      <c r="E6058" s="20">
        <v>11880</v>
      </c>
      <c r="F6058" s="20" t="s">
        <v>1064</v>
      </c>
      <c r="G6058" s="20">
        <v>33</v>
      </c>
      <c r="H6058" s="20">
        <v>360</v>
      </c>
      <c r="I6058" s="20">
        <v>742</v>
      </c>
      <c r="J6058" s="20">
        <v>2018</v>
      </c>
      <c r="K6058" s="20">
        <v>2</v>
      </c>
      <c r="L6058" s="20">
        <v>8</v>
      </c>
    </row>
    <row r="6059" spans="1:12" x14ac:dyDescent="0.3">
      <c r="A6059" s="21">
        <v>43154</v>
      </c>
      <c r="B6059" s="20" t="s">
        <v>770</v>
      </c>
      <c r="C6059" s="20" t="s">
        <v>771</v>
      </c>
      <c r="D6059" s="20" t="s">
        <v>759</v>
      </c>
      <c r="E6059" s="20">
        <v>11160</v>
      </c>
      <c r="F6059" s="20" t="s">
        <v>1065</v>
      </c>
      <c r="G6059" s="20">
        <v>31</v>
      </c>
      <c r="H6059" s="20">
        <v>360</v>
      </c>
      <c r="I6059" s="20">
        <v>742.95</v>
      </c>
      <c r="J6059" s="20">
        <v>2018</v>
      </c>
      <c r="K6059" s="20">
        <v>2</v>
      </c>
      <c r="L6059" s="20">
        <v>8</v>
      </c>
    </row>
    <row r="6060" spans="1:12" x14ac:dyDescent="0.3">
      <c r="A6060" s="21">
        <v>43154</v>
      </c>
      <c r="B6060" s="20" t="s">
        <v>773</v>
      </c>
      <c r="C6060" s="20" t="s">
        <v>774</v>
      </c>
      <c r="D6060" s="20" t="s">
        <v>759</v>
      </c>
      <c r="E6060" s="20">
        <v>9720</v>
      </c>
      <c r="F6060" s="20" t="s">
        <v>1066</v>
      </c>
      <c r="G6060" s="20">
        <v>27</v>
      </c>
      <c r="H6060" s="20">
        <v>360</v>
      </c>
      <c r="I6060" s="20">
        <v>625.5</v>
      </c>
      <c r="J6060" s="20">
        <v>2018</v>
      </c>
      <c r="K6060" s="20">
        <v>2</v>
      </c>
      <c r="L6060" s="20">
        <v>8</v>
      </c>
    </row>
    <row r="6061" spans="1:12" x14ac:dyDescent="0.3">
      <c r="A6061" s="21">
        <v>43152</v>
      </c>
      <c r="B6061" s="20" t="s">
        <v>770</v>
      </c>
      <c r="C6061" s="20" t="s">
        <v>771</v>
      </c>
      <c r="D6061" s="20" t="s">
        <v>759</v>
      </c>
      <c r="E6061" s="20">
        <v>11520</v>
      </c>
      <c r="F6061" s="20" t="s">
        <v>1065</v>
      </c>
      <c r="G6061" s="20">
        <v>32</v>
      </c>
      <c r="H6061" s="20">
        <v>360</v>
      </c>
      <c r="I6061" s="20">
        <v>768.9</v>
      </c>
      <c r="J6061" s="20">
        <v>2018</v>
      </c>
      <c r="K6061" s="20">
        <v>2</v>
      </c>
      <c r="L6061" s="20">
        <v>8</v>
      </c>
    </row>
    <row r="6062" spans="1:12" x14ac:dyDescent="0.3">
      <c r="A6062" s="21">
        <v>43152</v>
      </c>
      <c r="B6062" s="20" t="s">
        <v>761</v>
      </c>
      <c r="C6062" s="20" t="s">
        <v>762</v>
      </c>
      <c r="D6062" s="20" t="s">
        <v>759</v>
      </c>
      <c r="E6062" s="20">
        <v>14760</v>
      </c>
      <c r="F6062" s="20" t="s">
        <v>1062</v>
      </c>
      <c r="G6062" s="20">
        <v>41</v>
      </c>
      <c r="H6062" s="20">
        <v>360</v>
      </c>
      <c r="I6062" s="20">
        <v>931.05</v>
      </c>
      <c r="J6062" s="20">
        <v>2018</v>
      </c>
      <c r="K6062" s="20">
        <v>2</v>
      </c>
      <c r="L6062" s="20">
        <v>8</v>
      </c>
    </row>
    <row r="6063" spans="1:12" x14ac:dyDescent="0.3">
      <c r="A6063" s="21">
        <v>43152</v>
      </c>
      <c r="B6063" s="20" t="s">
        <v>764</v>
      </c>
      <c r="C6063" s="20" t="s">
        <v>765</v>
      </c>
      <c r="D6063" s="20" t="s">
        <v>759</v>
      </c>
      <c r="E6063" s="20">
        <v>13680</v>
      </c>
      <c r="F6063" s="20" t="s">
        <v>1063</v>
      </c>
      <c r="G6063" s="20">
        <v>38</v>
      </c>
      <c r="H6063" s="20">
        <v>360</v>
      </c>
      <c r="I6063" s="20">
        <v>856.8</v>
      </c>
      <c r="J6063" s="20">
        <v>2018</v>
      </c>
      <c r="K6063" s="20">
        <v>2</v>
      </c>
      <c r="L6063" s="20">
        <v>8</v>
      </c>
    </row>
    <row r="6064" spans="1:12" x14ac:dyDescent="0.3">
      <c r="A6064" s="21">
        <v>43152</v>
      </c>
      <c r="B6064" s="20" t="s">
        <v>767</v>
      </c>
      <c r="C6064" s="20" t="s">
        <v>768</v>
      </c>
      <c r="D6064" s="20" t="s">
        <v>759</v>
      </c>
      <c r="E6064" s="20">
        <v>11880</v>
      </c>
      <c r="F6064" s="20" t="s">
        <v>1064</v>
      </c>
      <c r="G6064" s="20">
        <v>33</v>
      </c>
      <c r="H6064" s="20">
        <v>360</v>
      </c>
      <c r="I6064" s="20">
        <v>743.35</v>
      </c>
      <c r="J6064" s="20">
        <v>2018</v>
      </c>
      <c r="K6064" s="20">
        <v>2</v>
      </c>
      <c r="L6064" s="20">
        <v>8</v>
      </c>
    </row>
    <row r="6065" spans="1:12" x14ac:dyDescent="0.3">
      <c r="A6065" s="21">
        <v>43152</v>
      </c>
      <c r="B6065" s="20" t="s">
        <v>770</v>
      </c>
      <c r="C6065" s="20" t="s">
        <v>771</v>
      </c>
      <c r="D6065" s="20" t="s">
        <v>759</v>
      </c>
      <c r="E6065" s="20">
        <v>360</v>
      </c>
      <c r="F6065" s="20" t="s">
        <v>1065</v>
      </c>
      <c r="G6065" s="20">
        <v>0</v>
      </c>
      <c r="H6065" s="20">
        <v>0</v>
      </c>
      <c r="I6065" s="20">
        <v>568.9</v>
      </c>
      <c r="J6065" s="20">
        <v>2018</v>
      </c>
      <c r="K6065" s="20">
        <v>2</v>
      </c>
      <c r="L6065" s="20">
        <v>8</v>
      </c>
    </row>
    <row r="6066" spans="1:12" x14ac:dyDescent="0.3">
      <c r="A6066" s="21">
        <v>43152</v>
      </c>
      <c r="B6066" s="20" t="s">
        <v>773</v>
      </c>
      <c r="C6066" s="20" t="s">
        <v>774</v>
      </c>
      <c r="D6066" s="20" t="s">
        <v>759</v>
      </c>
      <c r="E6066" s="20">
        <v>9360</v>
      </c>
      <c r="F6066" s="20" t="s">
        <v>1066</v>
      </c>
      <c r="G6066" s="20">
        <v>26</v>
      </c>
      <c r="H6066" s="20">
        <v>360</v>
      </c>
      <c r="I6066" s="20">
        <v>605.1</v>
      </c>
      <c r="J6066" s="20">
        <v>2018</v>
      </c>
      <c r="K6066" s="20">
        <v>2</v>
      </c>
      <c r="L6066" s="20">
        <v>8</v>
      </c>
    </row>
    <row r="6067" spans="1:12" x14ac:dyDescent="0.3">
      <c r="A6067" s="21">
        <v>43151</v>
      </c>
      <c r="B6067" s="20" t="s">
        <v>761</v>
      </c>
      <c r="C6067" s="20" t="s">
        <v>762</v>
      </c>
      <c r="D6067" s="20" t="s">
        <v>759</v>
      </c>
      <c r="E6067" s="20">
        <v>14400</v>
      </c>
      <c r="F6067" s="20" t="s">
        <v>1062</v>
      </c>
      <c r="G6067" s="20">
        <v>40</v>
      </c>
      <c r="H6067" s="20">
        <v>360</v>
      </c>
      <c r="I6067" s="20">
        <v>903.7</v>
      </c>
      <c r="J6067" s="20">
        <v>2018</v>
      </c>
      <c r="K6067" s="20">
        <v>2</v>
      </c>
      <c r="L6067" s="20">
        <v>8</v>
      </c>
    </row>
    <row r="6068" spans="1:12" x14ac:dyDescent="0.3">
      <c r="A6068" s="21">
        <v>43151</v>
      </c>
      <c r="B6068" s="20" t="s">
        <v>764</v>
      </c>
      <c r="C6068" s="20" t="s">
        <v>765</v>
      </c>
      <c r="D6068" s="20" t="s">
        <v>759</v>
      </c>
      <c r="E6068" s="20">
        <v>14040</v>
      </c>
      <c r="F6068" s="20" t="s">
        <v>1063</v>
      </c>
      <c r="G6068" s="20">
        <v>39</v>
      </c>
      <c r="H6068" s="20">
        <v>360</v>
      </c>
      <c r="I6068" s="20">
        <v>874.65</v>
      </c>
      <c r="J6068" s="20">
        <v>2018</v>
      </c>
      <c r="K6068" s="20">
        <v>2</v>
      </c>
      <c r="L6068" s="20">
        <v>8</v>
      </c>
    </row>
    <row r="6069" spans="1:12" x14ac:dyDescent="0.3">
      <c r="A6069" s="21">
        <v>43151</v>
      </c>
      <c r="B6069" s="20" t="s">
        <v>767</v>
      </c>
      <c r="C6069" s="20" t="s">
        <v>768</v>
      </c>
      <c r="D6069" s="20" t="s">
        <v>759</v>
      </c>
      <c r="E6069" s="20">
        <v>12240</v>
      </c>
      <c r="F6069" s="20" t="s">
        <v>1064</v>
      </c>
      <c r="G6069" s="20">
        <v>34</v>
      </c>
      <c r="H6069" s="20">
        <v>360</v>
      </c>
      <c r="I6069" s="20">
        <v>759.65</v>
      </c>
      <c r="J6069" s="20">
        <v>2018</v>
      </c>
      <c r="K6069" s="20">
        <v>2</v>
      </c>
      <c r="L6069" s="20">
        <v>8</v>
      </c>
    </row>
    <row r="6070" spans="1:12" x14ac:dyDescent="0.3">
      <c r="A6070" s="21">
        <v>43151</v>
      </c>
      <c r="B6070" s="20" t="s">
        <v>770</v>
      </c>
      <c r="C6070" s="20" t="s">
        <v>771</v>
      </c>
      <c r="D6070" s="20" t="s">
        <v>759</v>
      </c>
      <c r="E6070" s="20">
        <v>12600</v>
      </c>
      <c r="F6070" s="20" t="s">
        <v>1065</v>
      </c>
      <c r="G6070" s="20">
        <v>35</v>
      </c>
      <c r="H6070" s="20">
        <v>360</v>
      </c>
      <c r="I6070" s="20">
        <v>838.53</v>
      </c>
      <c r="J6070" s="20">
        <v>2018</v>
      </c>
      <c r="K6070" s="20">
        <v>2</v>
      </c>
      <c r="L6070" s="20">
        <v>8</v>
      </c>
    </row>
    <row r="6071" spans="1:12" x14ac:dyDescent="0.3">
      <c r="A6071" s="21">
        <v>43151</v>
      </c>
      <c r="B6071" s="20" t="s">
        <v>773</v>
      </c>
      <c r="C6071" s="20" t="s">
        <v>774</v>
      </c>
      <c r="D6071" s="20" t="s">
        <v>759</v>
      </c>
      <c r="E6071" s="20">
        <v>10440</v>
      </c>
      <c r="F6071" s="20" t="s">
        <v>1066</v>
      </c>
      <c r="G6071" s="20">
        <v>29</v>
      </c>
      <c r="H6071" s="20">
        <v>360</v>
      </c>
      <c r="I6071" s="20">
        <v>667.45</v>
      </c>
      <c r="J6071" s="20">
        <v>2018</v>
      </c>
      <c r="K6071" s="20">
        <v>2</v>
      </c>
      <c r="L6071" s="20">
        <v>8</v>
      </c>
    </row>
    <row r="6072" spans="1:12" x14ac:dyDescent="0.3">
      <c r="A6072" s="21">
        <v>43150</v>
      </c>
      <c r="B6072" s="20" t="s">
        <v>826</v>
      </c>
      <c r="C6072" s="20" t="s">
        <v>827</v>
      </c>
      <c r="D6072" s="20" t="s">
        <v>759</v>
      </c>
      <c r="E6072" s="20">
        <v>24120</v>
      </c>
      <c r="F6072" s="20" t="s">
        <v>1067</v>
      </c>
      <c r="G6072" s="20">
        <v>67</v>
      </c>
      <c r="H6072" s="20">
        <v>360</v>
      </c>
      <c r="I6072" s="20">
        <v>1538.28</v>
      </c>
      <c r="J6072" s="20">
        <v>2018</v>
      </c>
      <c r="K6072" s="20">
        <v>2</v>
      </c>
      <c r="L6072" s="20">
        <v>8</v>
      </c>
    </row>
    <row r="6073" spans="1:12" x14ac:dyDescent="0.3">
      <c r="A6073" s="21">
        <v>43150</v>
      </c>
      <c r="B6073" s="20" t="s">
        <v>761</v>
      </c>
      <c r="C6073" s="20" t="s">
        <v>762</v>
      </c>
      <c r="D6073" s="20" t="s">
        <v>759</v>
      </c>
      <c r="E6073" s="20">
        <v>14400</v>
      </c>
      <c r="F6073" s="20" t="s">
        <v>1069</v>
      </c>
      <c r="G6073" s="20">
        <v>40</v>
      </c>
      <c r="H6073" s="20">
        <v>360</v>
      </c>
      <c r="I6073" s="20">
        <v>909</v>
      </c>
      <c r="J6073" s="20">
        <v>2018</v>
      </c>
      <c r="K6073" s="20">
        <v>2</v>
      </c>
      <c r="L6073" s="20">
        <v>8</v>
      </c>
    </row>
    <row r="6074" spans="1:12" x14ac:dyDescent="0.3">
      <c r="A6074" s="21">
        <v>43150</v>
      </c>
      <c r="B6074" s="20" t="s">
        <v>764</v>
      </c>
      <c r="C6074" s="20" t="s">
        <v>765</v>
      </c>
      <c r="D6074" s="20" t="s">
        <v>759</v>
      </c>
      <c r="E6074" s="20">
        <v>11880</v>
      </c>
      <c r="F6074" s="20" t="s">
        <v>1070</v>
      </c>
      <c r="G6074" s="20">
        <v>33</v>
      </c>
      <c r="H6074" s="20">
        <v>360</v>
      </c>
      <c r="I6074" s="20">
        <v>731.6</v>
      </c>
      <c r="J6074" s="20">
        <v>2018</v>
      </c>
      <c r="K6074" s="20">
        <v>2</v>
      </c>
      <c r="L6074" s="20">
        <v>8</v>
      </c>
    </row>
    <row r="6075" spans="1:12" x14ac:dyDescent="0.3">
      <c r="A6075" s="21">
        <v>43150</v>
      </c>
      <c r="B6075" s="20" t="s">
        <v>767</v>
      </c>
      <c r="C6075" s="20" t="s">
        <v>768</v>
      </c>
      <c r="D6075" s="20" t="s">
        <v>759</v>
      </c>
      <c r="E6075" s="20">
        <v>10440</v>
      </c>
      <c r="F6075" s="20" t="s">
        <v>1071</v>
      </c>
      <c r="G6075" s="20">
        <v>29</v>
      </c>
      <c r="H6075" s="20">
        <v>360</v>
      </c>
      <c r="I6075" s="20">
        <v>646.79999999999995</v>
      </c>
      <c r="J6075" s="20">
        <v>2018</v>
      </c>
      <c r="K6075" s="20">
        <v>2</v>
      </c>
      <c r="L6075" s="20">
        <v>8</v>
      </c>
    </row>
    <row r="6076" spans="1:12" x14ac:dyDescent="0.3">
      <c r="A6076" s="21">
        <v>43150</v>
      </c>
      <c r="B6076" s="20" t="s">
        <v>770</v>
      </c>
      <c r="C6076" s="20" t="s">
        <v>771</v>
      </c>
      <c r="D6076" s="20" t="s">
        <v>759</v>
      </c>
      <c r="E6076" s="20">
        <v>10440</v>
      </c>
      <c r="F6076" s="20" t="s">
        <v>1072</v>
      </c>
      <c r="G6076" s="20">
        <v>29</v>
      </c>
      <c r="H6076" s="20">
        <v>360</v>
      </c>
      <c r="I6076" s="20">
        <v>685.8</v>
      </c>
      <c r="J6076" s="20">
        <v>2018</v>
      </c>
      <c r="K6076" s="20">
        <v>2</v>
      </c>
      <c r="L6076" s="20">
        <v>8</v>
      </c>
    </row>
    <row r="6077" spans="1:12" x14ac:dyDescent="0.3">
      <c r="A6077" s="21">
        <v>43150</v>
      </c>
      <c r="B6077" s="20" t="s">
        <v>773</v>
      </c>
      <c r="C6077" s="20" t="s">
        <v>774</v>
      </c>
      <c r="D6077" s="20" t="s">
        <v>759</v>
      </c>
      <c r="E6077" s="20">
        <v>7920</v>
      </c>
      <c r="F6077" s="20" t="s">
        <v>1073</v>
      </c>
      <c r="G6077" s="20">
        <v>22</v>
      </c>
      <c r="H6077" s="20">
        <v>360</v>
      </c>
      <c r="I6077" s="20">
        <v>500.39</v>
      </c>
      <c r="J6077" s="20">
        <v>2018</v>
      </c>
      <c r="K6077" s="20">
        <v>2</v>
      </c>
      <c r="L6077" s="20">
        <v>8</v>
      </c>
    </row>
    <row r="6078" spans="1:12" x14ac:dyDescent="0.3">
      <c r="A6078" s="21">
        <v>43148</v>
      </c>
      <c r="B6078" s="20" t="s">
        <v>826</v>
      </c>
      <c r="C6078" s="20" t="s">
        <v>827</v>
      </c>
      <c r="D6078" s="20" t="s">
        <v>759</v>
      </c>
      <c r="E6078" s="20">
        <v>2520</v>
      </c>
      <c r="F6078" s="20" t="s">
        <v>1067</v>
      </c>
      <c r="G6078" s="20">
        <v>7</v>
      </c>
      <c r="H6078" s="20">
        <v>360</v>
      </c>
      <c r="I6078" s="20">
        <v>163.1</v>
      </c>
      <c r="J6078" s="20">
        <v>2018</v>
      </c>
      <c r="K6078" s="20">
        <v>2</v>
      </c>
      <c r="L6078" s="20">
        <v>7</v>
      </c>
    </row>
    <row r="6079" spans="1:12" x14ac:dyDescent="0.3">
      <c r="A6079" s="21">
        <v>43148</v>
      </c>
      <c r="B6079" s="20" t="s">
        <v>761</v>
      </c>
      <c r="C6079" s="20" t="s">
        <v>762</v>
      </c>
      <c r="D6079" s="20" t="s">
        <v>759</v>
      </c>
      <c r="E6079" s="20">
        <v>14400</v>
      </c>
      <c r="F6079" s="20" t="s">
        <v>1069</v>
      </c>
      <c r="G6079" s="20">
        <v>40</v>
      </c>
      <c r="H6079" s="20">
        <v>360</v>
      </c>
      <c r="I6079" s="20">
        <v>907.42</v>
      </c>
      <c r="J6079" s="20">
        <v>2018</v>
      </c>
      <c r="K6079" s="20">
        <v>2</v>
      </c>
      <c r="L6079" s="20">
        <v>7</v>
      </c>
    </row>
    <row r="6080" spans="1:12" x14ac:dyDescent="0.3">
      <c r="A6080" s="21">
        <v>43148</v>
      </c>
      <c r="B6080" s="20" t="s">
        <v>764</v>
      </c>
      <c r="C6080" s="20" t="s">
        <v>765</v>
      </c>
      <c r="D6080" s="20" t="s">
        <v>759</v>
      </c>
      <c r="E6080" s="20">
        <v>12960</v>
      </c>
      <c r="F6080" s="20" t="s">
        <v>1070</v>
      </c>
      <c r="G6080" s="20">
        <v>36</v>
      </c>
      <c r="H6080" s="20">
        <v>360</v>
      </c>
      <c r="I6080" s="20">
        <v>806.7</v>
      </c>
      <c r="J6080" s="20">
        <v>2018</v>
      </c>
      <c r="K6080" s="20">
        <v>2</v>
      </c>
      <c r="L6080" s="20">
        <v>7</v>
      </c>
    </row>
    <row r="6081" spans="1:12" x14ac:dyDescent="0.3">
      <c r="A6081" s="21">
        <v>43148</v>
      </c>
      <c r="B6081" s="20" t="s">
        <v>767</v>
      </c>
      <c r="C6081" s="20" t="s">
        <v>768</v>
      </c>
      <c r="D6081" s="20" t="s">
        <v>759</v>
      </c>
      <c r="E6081" s="20">
        <v>11160</v>
      </c>
      <c r="F6081" s="20" t="s">
        <v>1071</v>
      </c>
      <c r="G6081" s="20">
        <v>31</v>
      </c>
      <c r="H6081" s="20">
        <v>360</v>
      </c>
      <c r="I6081" s="20">
        <v>696.9</v>
      </c>
      <c r="J6081" s="20">
        <v>2018</v>
      </c>
      <c r="K6081" s="20">
        <v>2</v>
      </c>
      <c r="L6081" s="20">
        <v>7</v>
      </c>
    </row>
    <row r="6082" spans="1:12" x14ac:dyDescent="0.3">
      <c r="A6082" s="21">
        <v>43148</v>
      </c>
      <c r="B6082" s="20" t="s">
        <v>770</v>
      </c>
      <c r="C6082" s="20" t="s">
        <v>771</v>
      </c>
      <c r="D6082" s="20" t="s">
        <v>759</v>
      </c>
      <c r="E6082" s="20">
        <v>11520</v>
      </c>
      <c r="F6082" s="20" t="s">
        <v>1072</v>
      </c>
      <c r="G6082" s="20">
        <v>32</v>
      </c>
      <c r="H6082" s="20">
        <v>360</v>
      </c>
      <c r="I6082" s="20">
        <v>759.55</v>
      </c>
      <c r="J6082" s="20">
        <v>2018</v>
      </c>
      <c r="K6082" s="20">
        <v>2</v>
      </c>
      <c r="L6082" s="20">
        <v>7</v>
      </c>
    </row>
    <row r="6083" spans="1:12" x14ac:dyDescent="0.3">
      <c r="A6083" s="21">
        <v>43148</v>
      </c>
      <c r="B6083" s="20" t="s">
        <v>773</v>
      </c>
      <c r="C6083" s="20" t="s">
        <v>774</v>
      </c>
      <c r="D6083" s="20" t="s">
        <v>759</v>
      </c>
      <c r="E6083" s="20">
        <v>9000</v>
      </c>
      <c r="F6083" s="20" t="s">
        <v>1073</v>
      </c>
      <c r="G6083" s="20">
        <v>25</v>
      </c>
      <c r="H6083" s="20">
        <v>360</v>
      </c>
      <c r="I6083" s="20">
        <v>575.95000000000005</v>
      </c>
      <c r="J6083" s="20">
        <v>2018</v>
      </c>
      <c r="K6083" s="20">
        <v>2</v>
      </c>
      <c r="L6083" s="20">
        <v>7</v>
      </c>
    </row>
    <row r="6084" spans="1:12" x14ac:dyDescent="0.3">
      <c r="A6084" s="21">
        <v>43148</v>
      </c>
      <c r="B6084" s="20" t="s">
        <v>761</v>
      </c>
      <c r="C6084" s="20" t="s">
        <v>762</v>
      </c>
      <c r="D6084" s="20" t="s">
        <v>759</v>
      </c>
      <c r="E6084" s="20">
        <v>14760</v>
      </c>
      <c r="F6084" s="20" t="s">
        <v>1069</v>
      </c>
      <c r="G6084" s="20">
        <v>41</v>
      </c>
      <c r="H6084" s="20">
        <v>360</v>
      </c>
      <c r="I6084" s="20">
        <v>927.95</v>
      </c>
      <c r="J6084" s="20">
        <v>2018</v>
      </c>
      <c r="K6084" s="20">
        <v>2</v>
      </c>
      <c r="L6084" s="20">
        <v>7</v>
      </c>
    </row>
    <row r="6085" spans="1:12" x14ac:dyDescent="0.3">
      <c r="A6085" s="21">
        <v>43148</v>
      </c>
      <c r="B6085" s="20" t="s">
        <v>764</v>
      </c>
      <c r="C6085" s="20" t="s">
        <v>765</v>
      </c>
      <c r="D6085" s="20" t="s">
        <v>759</v>
      </c>
      <c r="E6085" s="20">
        <v>14400</v>
      </c>
      <c r="F6085" s="20" t="s">
        <v>1070</v>
      </c>
      <c r="G6085" s="20">
        <v>40</v>
      </c>
      <c r="H6085" s="20">
        <v>360</v>
      </c>
      <c r="I6085" s="20">
        <v>896.55</v>
      </c>
      <c r="J6085" s="20">
        <v>2018</v>
      </c>
      <c r="K6085" s="20">
        <v>2</v>
      </c>
      <c r="L6085" s="20">
        <v>7</v>
      </c>
    </row>
    <row r="6086" spans="1:12" x14ac:dyDescent="0.3">
      <c r="A6086" s="21">
        <v>43148</v>
      </c>
      <c r="B6086" s="20" t="s">
        <v>767</v>
      </c>
      <c r="C6086" s="20" t="s">
        <v>768</v>
      </c>
      <c r="D6086" s="20" t="s">
        <v>759</v>
      </c>
      <c r="E6086" s="20">
        <v>12240</v>
      </c>
      <c r="F6086" s="20" t="s">
        <v>1071</v>
      </c>
      <c r="G6086" s="20">
        <v>34</v>
      </c>
      <c r="H6086" s="20">
        <v>360</v>
      </c>
      <c r="I6086" s="20">
        <v>763.2</v>
      </c>
      <c r="J6086" s="20">
        <v>2018</v>
      </c>
      <c r="K6086" s="20">
        <v>2</v>
      </c>
      <c r="L6086" s="20">
        <v>7</v>
      </c>
    </row>
    <row r="6087" spans="1:12" x14ac:dyDescent="0.3">
      <c r="A6087" s="21">
        <v>43148</v>
      </c>
      <c r="B6087" s="20" t="s">
        <v>770</v>
      </c>
      <c r="C6087" s="20" t="s">
        <v>771</v>
      </c>
      <c r="D6087" s="20" t="s">
        <v>759</v>
      </c>
      <c r="E6087" s="20">
        <v>11160</v>
      </c>
      <c r="F6087" s="20" t="s">
        <v>1072</v>
      </c>
      <c r="G6087" s="20">
        <v>31</v>
      </c>
      <c r="H6087" s="20">
        <v>360</v>
      </c>
      <c r="I6087" s="20">
        <v>733.05</v>
      </c>
      <c r="J6087" s="20">
        <v>2018</v>
      </c>
      <c r="K6087" s="20">
        <v>2</v>
      </c>
      <c r="L6087" s="20">
        <v>7</v>
      </c>
    </row>
    <row r="6088" spans="1:12" x14ac:dyDescent="0.3">
      <c r="A6088" s="21">
        <v>43148</v>
      </c>
      <c r="B6088" s="20" t="s">
        <v>773</v>
      </c>
      <c r="C6088" s="20" t="s">
        <v>774</v>
      </c>
      <c r="D6088" s="20" t="s">
        <v>759</v>
      </c>
      <c r="E6088" s="20">
        <v>9720</v>
      </c>
      <c r="F6088" s="20" t="s">
        <v>1073</v>
      </c>
      <c r="G6088" s="20">
        <v>27</v>
      </c>
      <c r="H6088" s="20">
        <v>360</v>
      </c>
      <c r="I6088" s="20">
        <v>620.9</v>
      </c>
      <c r="J6088" s="20">
        <v>2018</v>
      </c>
      <c r="K6088" s="20">
        <v>2</v>
      </c>
      <c r="L6088" s="20">
        <v>7</v>
      </c>
    </row>
    <row r="6089" spans="1:12" x14ac:dyDescent="0.3">
      <c r="A6089" s="21">
        <v>43148</v>
      </c>
      <c r="B6089" s="20" t="s">
        <v>761</v>
      </c>
      <c r="C6089" s="20" t="s">
        <v>762</v>
      </c>
      <c r="D6089" s="20" t="s">
        <v>759</v>
      </c>
      <c r="E6089" s="20">
        <v>14400</v>
      </c>
      <c r="F6089" s="20" t="s">
        <v>1069</v>
      </c>
      <c r="G6089" s="20">
        <v>40</v>
      </c>
      <c r="H6089" s="20">
        <v>360</v>
      </c>
      <c r="I6089" s="20">
        <v>911.6</v>
      </c>
      <c r="J6089" s="20">
        <v>2018</v>
      </c>
      <c r="K6089" s="20">
        <v>2</v>
      </c>
      <c r="L6089" s="20">
        <v>7</v>
      </c>
    </row>
    <row r="6090" spans="1:12" x14ac:dyDescent="0.3">
      <c r="A6090" s="21">
        <v>43148</v>
      </c>
      <c r="B6090" s="20" t="s">
        <v>764</v>
      </c>
      <c r="C6090" s="20" t="s">
        <v>765</v>
      </c>
      <c r="D6090" s="20" t="s">
        <v>759</v>
      </c>
      <c r="E6090" s="20">
        <v>12600</v>
      </c>
      <c r="F6090" s="20" t="s">
        <v>1070</v>
      </c>
      <c r="G6090" s="20">
        <v>35</v>
      </c>
      <c r="H6090" s="20">
        <v>360</v>
      </c>
      <c r="I6090" s="20">
        <v>787.5</v>
      </c>
      <c r="J6090" s="20">
        <v>2018</v>
      </c>
      <c r="K6090" s="20">
        <v>2</v>
      </c>
      <c r="L6090" s="20">
        <v>7</v>
      </c>
    </row>
    <row r="6091" spans="1:12" x14ac:dyDescent="0.3">
      <c r="A6091" s="21">
        <v>43148</v>
      </c>
      <c r="B6091" s="20" t="s">
        <v>767</v>
      </c>
      <c r="C6091" s="20" t="s">
        <v>768</v>
      </c>
      <c r="D6091" s="20" t="s">
        <v>759</v>
      </c>
      <c r="E6091" s="20">
        <v>11520</v>
      </c>
      <c r="F6091" s="20" t="s">
        <v>1071</v>
      </c>
      <c r="G6091" s="20">
        <v>32</v>
      </c>
      <c r="H6091" s="20">
        <v>360</v>
      </c>
      <c r="I6091" s="20">
        <v>725.16</v>
      </c>
      <c r="J6091" s="20">
        <v>2018</v>
      </c>
      <c r="K6091" s="20">
        <v>2</v>
      </c>
      <c r="L6091" s="20">
        <v>7</v>
      </c>
    </row>
    <row r="6092" spans="1:12" x14ac:dyDescent="0.3">
      <c r="A6092" s="21">
        <v>43148</v>
      </c>
      <c r="B6092" s="20" t="s">
        <v>770</v>
      </c>
      <c r="C6092" s="20" t="s">
        <v>771</v>
      </c>
      <c r="D6092" s="20" t="s">
        <v>759</v>
      </c>
      <c r="E6092" s="20">
        <v>12240</v>
      </c>
      <c r="F6092" s="20" t="s">
        <v>1072</v>
      </c>
      <c r="G6092" s="20">
        <v>34</v>
      </c>
      <c r="H6092" s="20">
        <v>360</v>
      </c>
      <c r="I6092" s="20">
        <v>800.1</v>
      </c>
      <c r="J6092" s="20">
        <v>2018</v>
      </c>
      <c r="K6092" s="20">
        <v>2</v>
      </c>
      <c r="L6092" s="20">
        <v>7</v>
      </c>
    </row>
    <row r="6093" spans="1:12" x14ac:dyDescent="0.3">
      <c r="A6093" s="21">
        <v>43148</v>
      </c>
      <c r="B6093" s="20" t="s">
        <v>773</v>
      </c>
      <c r="C6093" s="20" t="s">
        <v>774</v>
      </c>
      <c r="D6093" s="20" t="s">
        <v>759</v>
      </c>
      <c r="E6093" s="20">
        <v>9000</v>
      </c>
      <c r="F6093" s="20" t="s">
        <v>1073</v>
      </c>
      <c r="G6093" s="20">
        <v>25</v>
      </c>
      <c r="H6093" s="20">
        <v>360</v>
      </c>
      <c r="I6093" s="20">
        <v>579.79</v>
      </c>
      <c r="J6093" s="20">
        <v>2018</v>
      </c>
      <c r="K6093" s="20">
        <v>2</v>
      </c>
      <c r="L6093" s="20">
        <v>7</v>
      </c>
    </row>
    <row r="6094" spans="1:12" x14ac:dyDescent="0.3">
      <c r="A6094" s="21">
        <v>43145</v>
      </c>
      <c r="B6094" s="20" t="s">
        <v>761</v>
      </c>
      <c r="C6094" s="20" t="s">
        <v>762</v>
      </c>
      <c r="D6094" s="20" t="s">
        <v>759</v>
      </c>
      <c r="E6094" s="20">
        <v>14400</v>
      </c>
      <c r="F6094" s="20" t="s">
        <v>1069</v>
      </c>
      <c r="G6094" s="20">
        <v>40</v>
      </c>
      <c r="H6094" s="20">
        <v>360</v>
      </c>
      <c r="I6094" s="20">
        <v>910.4</v>
      </c>
      <c r="J6094" s="20">
        <v>2018</v>
      </c>
      <c r="K6094" s="20">
        <v>2</v>
      </c>
      <c r="L6094" s="20">
        <v>7</v>
      </c>
    </row>
    <row r="6095" spans="1:12" x14ac:dyDescent="0.3">
      <c r="A6095" s="21">
        <v>43145</v>
      </c>
      <c r="B6095" s="20" t="s">
        <v>764</v>
      </c>
      <c r="C6095" s="20" t="s">
        <v>765</v>
      </c>
      <c r="D6095" s="20" t="s">
        <v>759</v>
      </c>
      <c r="E6095" s="20">
        <v>13320</v>
      </c>
      <c r="F6095" s="20" t="s">
        <v>1070</v>
      </c>
      <c r="G6095" s="20">
        <v>37</v>
      </c>
      <c r="H6095" s="20">
        <v>360</v>
      </c>
      <c r="I6095" s="20">
        <v>830.65</v>
      </c>
      <c r="J6095" s="20">
        <v>2018</v>
      </c>
      <c r="K6095" s="20">
        <v>2</v>
      </c>
      <c r="L6095" s="20">
        <v>7</v>
      </c>
    </row>
    <row r="6096" spans="1:12" x14ac:dyDescent="0.3">
      <c r="A6096" s="21">
        <v>43145</v>
      </c>
      <c r="B6096" s="20" t="s">
        <v>767</v>
      </c>
      <c r="C6096" s="20" t="s">
        <v>768</v>
      </c>
      <c r="D6096" s="20" t="s">
        <v>759</v>
      </c>
      <c r="E6096" s="20">
        <v>11880</v>
      </c>
      <c r="F6096" s="20" t="s">
        <v>1071</v>
      </c>
      <c r="G6096" s="20">
        <v>33</v>
      </c>
      <c r="H6096" s="20">
        <v>360</v>
      </c>
      <c r="I6096" s="20">
        <v>751.1</v>
      </c>
      <c r="J6096" s="20">
        <v>2018</v>
      </c>
      <c r="K6096" s="20">
        <v>2</v>
      </c>
      <c r="L6096" s="20">
        <v>7</v>
      </c>
    </row>
    <row r="6097" spans="1:12" x14ac:dyDescent="0.3">
      <c r="A6097" s="21">
        <v>43145</v>
      </c>
      <c r="B6097" s="20" t="s">
        <v>770</v>
      </c>
      <c r="C6097" s="20" t="s">
        <v>771</v>
      </c>
      <c r="D6097" s="20" t="s">
        <v>759</v>
      </c>
      <c r="E6097" s="20">
        <v>11880</v>
      </c>
      <c r="F6097" s="20" t="s">
        <v>1072</v>
      </c>
      <c r="G6097" s="20">
        <v>33</v>
      </c>
      <c r="H6097" s="20">
        <v>360</v>
      </c>
      <c r="I6097" s="20">
        <v>784.8</v>
      </c>
      <c r="J6097" s="20">
        <v>2018</v>
      </c>
      <c r="K6097" s="20">
        <v>2</v>
      </c>
      <c r="L6097" s="20">
        <v>7</v>
      </c>
    </row>
    <row r="6098" spans="1:12" x14ac:dyDescent="0.3">
      <c r="A6098" s="21">
        <v>43145</v>
      </c>
      <c r="B6098" s="20" t="s">
        <v>773</v>
      </c>
      <c r="C6098" s="20" t="s">
        <v>774</v>
      </c>
      <c r="D6098" s="20" t="s">
        <v>759</v>
      </c>
      <c r="E6098" s="20">
        <v>9360</v>
      </c>
      <c r="F6098" s="20" t="s">
        <v>1073</v>
      </c>
      <c r="G6098" s="20">
        <v>26</v>
      </c>
      <c r="H6098" s="20">
        <v>360</v>
      </c>
      <c r="I6098" s="20">
        <v>605.20000000000005</v>
      </c>
      <c r="J6098" s="20">
        <v>2018</v>
      </c>
      <c r="K6098" s="20">
        <v>2</v>
      </c>
      <c r="L6098" s="20">
        <v>7</v>
      </c>
    </row>
    <row r="6099" spans="1:12" x14ac:dyDescent="0.3">
      <c r="A6099" s="21">
        <v>43145</v>
      </c>
      <c r="B6099" s="20" t="s">
        <v>761</v>
      </c>
      <c r="C6099" s="20" t="s">
        <v>762</v>
      </c>
      <c r="D6099" s="20" t="s">
        <v>759</v>
      </c>
      <c r="E6099" s="20">
        <v>14400</v>
      </c>
      <c r="F6099" s="20" t="s">
        <v>1069</v>
      </c>
      <c r="G6099" s="20">
        <v>40</v>
      </c>
      <c r="H6099" s="20">
        <v>360</v>
      </c>
      <c r="I6099" s="20">
        <v>912.92</v>
      </c>
      <c r="J6099" s="20">
        <v>2018</v>
      </c>
      <c r="K6099" s="20">
        <v>2</v>
      </c>
      <c r="L6099" s="20">
        <v>7</v>
      </c>
    </row>
    <row r="6100" spans="1:12" x14ac:dyDescent="0.3">
      <c r="A6100" s="21">
        <v>43145</v>
      </c>
      <c r="B6100" s="20" t="s">
        <v>764</v>
      </c>
      <c r="C6100" s="20" t="s">
        <v>765</v>
      </c>
      <c r="D6100" s="20" t="s">
        <v>759</v>
      </c>
      <c r="E6100" s="20">
        <v>13320</v>
      </c>
      <c r="F6100" s="20" t="s">
        <v>1070</v>
      </c>
      <c r="G6100" s="20">
        <v>37</v>
      </c>
      <c r="H6100" s="20">
        <v>360</v>
      </c>
      <c r="I6100" s="20">
        <v>839.3</v>
      </c>
      <c r="J6100" s="20">
        <v>2018</v>
      </c>
      <c r="K6100" s="20">
        <v>2</v>
      </c>
      <c r="L6100" s="20">
        <v>7</v>
      </c>
    </row>
    <row r="6101" spans="1:12" x14ac:dyDescent="0.3">
      <c r="A6101" s="21">
        <v>43145</v>
      </c>
      <c r="B6101" s="20" t="s">
        <v>767</v>
      </c>
      <c r="C6101" s="20" t="s">
        <v>768</v>
      </c>
      <c r="D6101" s="20" t="s">
        <v>759</v>
      </c>
      <c r="E6101" s="20">
        <v>12240</v>
      </c>
      <c r="F6101" s="20" t="s">
        <v>1071</v>
      </c>
      <c r="G6101" s="20">
        <v>34</v>
      </c>
      <c r="H6101" s="20">
        <v>360</v>
      </c>
      <c r="I6101" s="20">
        <v>776.2</v>
      </c>
      <c r="J6101" s="20">
        <v>2018</v>
      </c>
      <c r="K6101" s="20">
        <v>2</v>
      </c>
      <c r="L6101" s="20">
        <v>7</v>
      </c>
    </row>
    <row r="6102" spans="1:12" x14ac:dyDescent="0.3">
      <c r="A6102" s="21">
        <v>43145</v>
      </c>
      <c r="B6102" s="20" t="s">
        <v>770</v>
      </c>
      <c r="C6102" s="20" t="s">
        <v>771</v>
      </c>
      <c r="D6102" s="20" t="s">
        <v>759</v>
      </c>
      <c r="E6102" s="20">
        <v>11520</v>
      </c>
      <c r="F6102" s="20" t="s">
        <v>1072</v>
      </c>
      <c r="G6102" s="20">
        <v>32</v>
      </c>
      <c r="H6102" s="20">
        <v>360</v>
      </c>
      <c r="I6102" s="20">
        <v>769.41</v>
      </c>
      <c r="J6102" s="20">
        <v>2018</v>
      </c>
      <c r="K6102" s="20">
        <v>2</v>
      </c>
      <c r="L6102" s="20">
        <v>7</v>
      </c>
    </row>
    <row r="6103" spans="1:12" x14ac:dyDescent="0.3">
      <c r="A6103" s="21">
        <v>43145</v>
      </c>
      <c r="B6103" s="20" t="s">
        <v>773</v>
      </c>
      <c r="C6103" s="20" t="s">
        <v>774</v>
      </c>
      <c r="D6103" s="20" t="s">
        <v>759</v>
      </c>
      <c r="E6103" s="20">
        <v>9000</v>
      </c>
      <c r="F6103" s="20" t="s">
        <v>1073</v>
      </c>
      <c r="G6103" s="20">
        <v>25</v>
      </c>
      <c r="H6103" s="20">
        <v>360</v>
      </c>
      <c r="I6103" s="20">
        <v>589.45000000000005</v>
      </c>
      <c r="J6103" s="20">
        <v>2018</v>
      </c>
      <c r="K6103" s="20">
        <v>2</v>
      </c>
      <c r="L6103" s="20">
        <v>7</v>
      </c>
    </row>
    <row r="6104" spans="1:12" x14ac:dyDescent="0.3">
      <c r="A6104" s="21">
        <v>43144</v>
      </c>
      <c r="B6104" s="20" t="s">
        <v>761</v>
      </c>
      <c r="C6104" s="20" t="s">
        <v>762</v>
      </c>
      <c r="D6104" s="20" t="s">
        <v>759</v>
      </c>
      <c r="E6104" s="20">
        <v>14760</v>
      </c>
      <c r="F6104" s="20" t="s">
        <v>1069</v>
      </c>
      <c r="G6104" s="20">
        <v>41</v>
      </c>
      <c r="H6104" s="20">
        <v>360</v>
      </c>
      <c r="I6104" s="20">
        <v>936.9</v>
      </c>
      <c r="J6104" s="20">
        <v>2018</v>
      </c>
      <c r="K6104" s="20">
        <v>2</v>
      </c>
      <c r="L6104" s="20">
        <v>7</v>
      </c>
    </row>
    <row r="6105" spans="1:12" x14ac:dyDescent="0.3">
      <c r="A6105" s="21">
        <v>43144</v>
      </c>
      <c r="B6105" s="20" t="s">
        <v>764</v>
      </c>
      <c r="C6105" s="20" t="s">
        <v>765</v>
      </c>
      <c r="D6105" s="20" t="s">
        <v>759</v>
      </c>
      <c r="E6105" s="20">
        <v>14400</v>
      </c>
      <c r="F6105" s="20" t="s">
        <v>1070</v>
      </c>
      <c r="G6105" s="20">
        <v>40</v>
      </c>
      <c r="H6105" s="20">
        <v>360</v>
      </c>
      <c r="I6105" s="20">
        <v>911.7</v>
      </c>
      <c r="J6105" s="20">
        <v>2018</v>
      </c>
      <c r="K6105" s="20">
        <v>2</v>
      </c>
      <c r="L6105" s="20">
        <v>7</v>
      </c>
    </row>
    <row r="6106" spans="1:12" x14ac:dyDescent="0.3">
      <c r="A6106" s="21">
        <v>43144</v>
      </c>
      <c r="B6106" s="20" t="s">
        <v>767</v>
      </c>
      <c r="C6106" s="20" t="s">
        <v>768</v>
      </c>
      <c r="D6106" s="20" t="s">
        <v>759</v>
      </c>
      <c r="E6106" s="20">
        <v>12240</v>
      </c>
      <c r="F6106" s="20" t="s">
        <v>1071</v>
      </c>
      <c r="G6106" s="20">
        <v>34</v>
      </c>
      <c r="H6106" s="20">
        <v>360</v>
      </c>
      <c r="I6106" s="20">
        <v>776.25</v>
      </c>
      <c r="J6106" s="20">
        <v>2018</v>
      </c>
      <c r="K6106" s="20">
        <v>2</v>
      </c>
      <c r="L6106" s="20">
        <v>7</v>
      </c>
    </row>
    <row r="6107" spans="1:12" x14ac:dyDescent="0.3">
      <c r="A6107" s="21">
        <v>43144</v>
      </c>
      <c r="B6107" s="20" t="s">
        <v>770</v>
      </c>
      <c r="C6107" s="20" t="s">
        <v>771</v>
      </c>
      <c r="D6107" s="20" t="s">
        <v>759</v>
      </c>
      <c r="E6107" s="20">
        <v>12240</v>
      </c>
      <c r="F6107" s="20" t="s">
        <v>1072</v>
      </c>
      <c r="G6107" s="20">
        <v>34</v>
      </c>
      <c r="H6107" s="20">
        <v>360</v>
      </c>
      <c r="I6107" s="20">
        <v>790.15</v>
      </c>
      <c r="J6107" s="20">
        <v>2018</v>
      </c>
      <c r="K6107" s="20">
        <v>2</v>
      </c>
      <c r="L6107" s="20">
        <v>7</v>
      </c>
    </row>
    <row r="6108" spans="1:12" x14ac:dyDescent="0.3">
      <c r="A6108" s="21">
        <v>43144</v>
      </c>
      <c r="B6108" s="20" t="s">
        <v>773</v>
      </c>
      <c r="C6108" s="20" t="s">
        <v>774</v>
      </c>
      <c r="D6108" s="20" t="s">
        <v>759</v>
      </c>
      <c r="E6108" s="20">
        <v>10440</v>
      </c>
      <c r="F6108" s="20" t="s">
        <v>1073</v>
      </c>
      <c r="G6108" s="20">
        <v>29</v>
      </c>
      <c r="H6108" s="20">
        <v>360</v>
      </c>
      <c r="I6108" s="20">
        <v>681.2</v>
      </c>
      <c r="J6108" s="20">
        <v>2018</v>
      </c>
      <c r="K6108" s="20">
        <v>2</v>
      </c>
      <c r="L6108" s="20">
        <v>7</v>
      </c>
    </row>
    <row r="6109" spans="1:12" x14ac:dyDescent="0.3">
      <c r="A6109" s="21">
        <v>43143</v>
      </c>
      <c r="B6109" s="20" t="s">
        <v>826</v>
      </c>
      <c r="C6109" s="20" t="s">
        <v>827</v>
      </c>
      <c r="D6109" s="20" t="s">
        <v>759</v>
      </c>
      <c r="E6109" s="20">
        <v>27000</v>
      </c>
      <c r="F6109" s="20" t="s">
        <v>1074</v>
      </c>
      <c r="G6109" s="20">
        <v>75</v>
      </c>
      <c r="H6109" s="20">
        <v>360</v>
      </c>
      <c r="I6109" s="20">
        <v>1684.35</v>
      </c>
      <c r="J6109" s="20">
        <v>2018</v>
      </c>
      <c r="K6109" s="20">
        <v>2</v>
      </c>
      <c r="L6109" s="20">
        <v>7</v>
      </c>
    </row>
    <row r="6110" spans="1:12" x14ac:dyDescent="0.3">
      <c r="A6110" s="21">
        <v>43143</v>
      </c>
      <c r="B6110" s="20" t="s">
        <v>761</v>
      </c>
      <c r="C6110" s="20" t="s">
        <v>762</v>
      </c>
      <c r="D6110" s="20" t="s">
        <v>759</v>
      </c>
      <c r="E6110" s="20">
        <v>13680</v>
      </c>
      <c r="F6110" s="20" t="s">
        <v>1076</v>
      </c>
      <c r="G6110" s="20">
        <v>38</v>
      </c>
      <c r="H6110" s="20">
        <v>360</v>
      </c>
      <c r="I6110" s="20">
        <v>874.85</v>
      </c>
      <c r="J6110" s="20">
        <v>2018</v>
      </c>
      <c r="K6110" s="20">
        <v>2</v>
      </c>
      <c r="L6110" s="20">
        <v>7</v>
      </c>
    </row>
    <row r="6111" spans="1:12" x14ac:dyDescent="0.3">
      <c r="A6111" s="21">
        <v>43143</v>
      </c>
      <c r="B6111" s="20" t="s">
        <v>764</v>
      </c>
      <c r="C6111" s="20" t="s">
        <v>765</v>
      </c>
      <c r="D6111" s="20" t="s">
        <v>759</v>
      </c>
      <c r="E6111" s="20">
        <v>12960</v>
      </c>
      <c r="F6111" s="20" t="s">
        <v>1077</v>
      </c>
      <c r="G6111" s="20">
        <v>36</v>
      </c>
      <c r="H6111" s="20">
        <v>360</v>
      </c>
      <c r="I6111" s="20">
        <v>832.1</v>
      </c>
      <c r="J6111" s="20">
        <v>2018</v>
      </c>
      <c r="K6111" s="20">
        <v>2</v>
      </c>
      <c r="L6111" s="20">
        <v>7</v>
      </c>
    </row>
    <row r="6112" spans="1:12" x14ac:dyDescent="0.3">
      <c r="A6112" s="21">
        <v>43143</v>
      </c>
      <c r="B6112" s="20" t="s">
        <v>767</v>
      </c>
      <c r="C6112" s="20" t="s">
        <v>768</v>
      </c>
      <c r="D6112" s="20" t="s">
        <v>759</v>
      </c>
      <c r="E6112" s="20">
        <v>11520</v>
      </c>
      <c r="F6112" s="20" t="s">
        <v>1078</v>
      </c>
      <c r="G6112" s="20">
        <v>32</v>
      </c>
      <c r="H6112" s="20">
        <v>360</v>
      </c>
      <c r="I6112" s="20">
        <v>742.73</v>
      </c>
      <c r="J6112" s="20">
        <v>2018</v>
      </c>
      <c r="K6112" s="20">
        <v>2</v>
      </c>
      <c r="L6112" s="20">
        <v>7</v>
      </c>
    </row>
    <row r="6113" spans="1:12" x14ac:dyDescent="0.3">
      <c r="A6113" s="21">
        <v>43143</v>
      </c>
      <c r="B6113" s="20" t="s">
        <v>770</v>
      </c>
      <c r="C6113" s="20" t="s">
        <v>771</v>
      </c>
      <c r="D6113" s="20" t="s">
        <v>759</v>
      </c>
      <c r="E6113" s="20">
        <v>10800</v>
      </c>
      <c r="F6113" s="20" t="s">
        <v>1079</v>
      </c>
      <c r="G6113" s="20">
        <v>30</v>
      </c>
      <c r="H6113" s="20">
        <v>360</v>
      </c>
      <c r="I6113" s="20">
        <v>726.75</v>
      </c>
      <c r="J6113" s="20">
        <v>2018</v>
      </c>
      <c r="K6113" s="20">
        <v>2</v>
      </c>
      <c r="L6113" s="20">
        <v>7</v>
      </c>
    </row>
    <row r="6114" spans="1:12" x14ac:dyDescent="0.3">
      <c r="A6114" s="21">
        <v>43143</v>
      </c>
      <c r="B6114" s="20" t="s">
        <v>773</v>
      </c>
      <c r="C6114" s="20" t="s">
        <v>774</v>
      </c>
      <c r="D6114" s="20" t="s">
        <v>759</v>
      </c>
      <c r="E6114" s="20">
        <v>9000</v>
      </c>
      <c r="F6114" s="20" t="s">
        <v>1080</v>
      </c>
      <c r="G6114" s="20">
        <v>25</v>
      </c>
      <c r="H6114" s="20">
        <v>360</v>
      </c>
      <c r="I6114" s="20">
        <v>593</v>
      </c>
      <c r="J6114" s="20">
        <v>2018</v>
      </c>
      <c r="K6114" s="20">
        <v>2</v>
      </c>
      <c r="L6114" s="20">
        <v>7</v>
      </c>
    </row>
    <row r="6115" spans="1:12" x14ac:dyDescent="0.3">
      <c r="A6115" s="21">
        <v>43141</v>
      </c>
      <c r="B6115" s="20" t="s">
        <v>761</v>
      </c>
      <c r="C6115" s="20" t="s">
        <v>762</v>
      </c>
      <c r="D6115" s="20" t="s">
        <v>759</v>
      </c>
      <c r="E6115" s="20">
        <v>14400</v>
      </c>
      <c r="F6115" s="20" t="s">
        <v>1076</v>
      </c>
      <c r="G6115" s="20">
        <v>40</v>
      </c>
      <c r="H6115" s="20">
        <v>360</v>
      </c>
      <c r="I6115" s="20">
        <v>916.3</v>
      </c>
      <c r="J6115" s="20">
        <v>2018</v>
      </c>
      <c r="K6115" s="20">
        <v>2</v>
      </c>
      <c r="L6115" s="20">
        <v>6</v>
      </c>
    </row>
    <row r="6116" spans="1:12" x14ac:dyDescent="0.3">
      <c r="A6116" s="21">
        <v>43141</v>
      </c>
      <c r="B6116" s="20" t="s">
        <v>764</v>
      </c>
      <c r="C6116" s="20" t="s">
        <v>765</v>
      </c>
      <c r="D6116" s="20" t="s">
        <v>759</v>
      </c>
      <c r="E6116" s="20">
        <v>14040</v>
      </c>
      <c r="F6116" s="20" t="s">
        <v>1077</v>
      </c>
      <c r="G6116" s="20">
        <v>39</v>
      </c>
      <c r="H6116" s="20">
        <v>360</v>
      </c>
      <c r="I6116" s="20">
        <v>890.39</v>
      </c>
      <c r="J6116" s="20">
        <v>2018</v>
      </c>
      <c r="K6116" s="20">
        <v>2</v>
      </c>
      <c r="L6116" s="20">
        <v>6</v>
      </c>
    </row>
    <row r="6117" spans="1:12" x14ac:dyDescent="0.3">
      <c r="A6117" s="21">
        <v>43141</v>
      </c>
      <c r="B6117" s="20" t="s">
        <v>767</v>
      </c>
      <c r="C6117" s="20" t="s">
        <v>768</v>
      </c>
      <c r="D6117" s="20" t="s">
        <v>759</v>
      </c>
      <c r="E6117" s="20">
        <v>12240</v>
      </c>
      <c r="F6117" s="20" t="s">
        <v>1078</v>
      </c>
      <c r="G6117" s="20">
        <v>34</v>
      </c>
      <c r="H6117" s="20">
        <v>360</v>
      </c>
      <c r="I6117" s="20">
        <v>784.25</v>
      </c>
      <c r="J6117" s="20">
        <v>2018</v>
      </c>
      <c r="K6117" s="20">
        <v>2</v>
      </c>
      <c r="L6117" s="20">
        <v>6</v>
      </c>
    </row>
    <row r="6118" spans="1:12" x14ac:dyDescent="0.3">
      <c r="A6118" s="21">
        <v>43141</v>
      </c>
      <c r="B6118" s="20" t="s">
        <v>770</v>
      </c>
      <c r="C6118" s="20" t="s">
        <v>771</v>
      </c>
      <c r="D6118" s="20" t="s">
        <v>759</v>
      </c>
      <c r="E6118" s="20">
        <v>11880</v>
      </c>
      <c r="F6118" s="20" t="s">
        <v>1079</v>
      </c>
      <c r="G6118" s="20">
        <v>33</v>
      </c>
      <c r="H6118" s="20">
        <v>360</v>
      </c>
      <c r="I6118" s="20">
        <v>780.37</v>
      </c>
      <c r="J6118" s="20">
        <v>2018</v>
      </c>
      <c r="K6118" s="20">
        <v>2</v>
      </c>
      <c r="L6118" s="20">
        <v>6</v>
      </c>
    </row>
    <row r="6119" spans="1:12" x14ac:dyDescent="0.3">
      <c r="A6119" s="21">
        <v>43141</v>
      </c>
      <c r="B6119" s="20" t="s">
        <v>773</v>
      </c>
      <c r="C6119" s="20" t="s">
        <v>774</v>
      </c>
      <c r="D6119" s="20" t="s">
        <v>759</v>
      </c>
      <c r="E6119" s="20">
        <v>9720</v>
      </c>
      <c r="F6119" s="20" t="s">
        <v>1080</v>
      </c>
      <c r="G6119" s="20">
        <v>27</v>
      </c>
      <c r="H6119" s="20">
        <v>360</v>
      </c>
      <c r="I6119" s="20">
        <v>631.04</v>
      </c>
      <c r="J6119" s="20">
        <v>2018</v>
      </c>
      <c r="K6119" s="20">
        <v>2</v>
      </c>
      <c r="L6119" s="20">
        <v>6</v>
      </c>
    </row>
    <row r="6120" spans="1:12" x14ac:dyDescent="0.3">
      <c r="A6120" s="21">
        <v>43141</v>
      </c>
      <c r="B6120" s="20" t="s">
        <v>761</v>
      </c>
      <c r="C6120" s="20" t="s">
        <v>762</v>
      </c>
      <c r="D6120" s="20" t="s">
        <v>759</v>
      </c>
      <c r="E6120" s="20">
        <v>14760</v>
      </c>
      <c r="F6120" s="20" t="s">
        <v>1076</v>
      </c>
      <c r="G6120" s="20">
        <v>41</v>
      </c>
      <c r="H6120" s="20">
        <v>360</v>
      </c>
      <c r="I6120" s="20">
        <v>931.05</v>
      </c>
      <c r="J6120" s="20">
        <v>2018</v>
      </c>
      <c r="K6120" s="20">
        <v>2</v>
      </c>
      <c r="L6120" s="20">
        <v>6</v>
      </c>
    </row>
    <row r="6121" spans="1:12" x14ac:dyDescent="0.3">
      <c r="A6121" s="21">
        <v>43141</v>
      </c>
      <c r="B6121" s="20" t="s">
        <v>764</v>
      </c>
      <c r="C6121" s="20" t="s">
        <v>765</v>
      </c>
      <c r="D6121" s="20" t="s">
        <v>759</v>
      </c>
      <c r="E6121" s="20">
        <v>13320</v>
      </c>
      <c r="F6121" s="20" t="s">
        <v>1077</v>
      </c>
      <c r="G6121" s="20">
        <v>37</v>
      </c>
      <c r="H6121" s="20">
        <v>360</v>
      </c>
      <c r="I6121" s="20">
        <v>836.05</v>
      </c>
      <c r="J6121" s="20">
        <v>2018</v>
      </c>
      <c r="K6121" s="20">
        <v>2</v>
      </c>
      <c r="L6121" s="20">
        <v>6</v>
      </c>
    </row>
    <row r="6122" spans="1:12" x14ac:dyDescent="0.3">
      <c r="A6122" s="21">
        <v>43141</v>
      </c>
      <c r="B6122" s="20" t="s">
        <v>767</v>
      </c>
      <c r="C6122" s="20" t="s">
        <v>768</v>
      </c>
      <c r="D6122" s="20" t="s">
        <v>759</v>
      </c>
      <c r="E6122" s="20">
        <v>12600</v>
      </c>
      <c r="F6122" s="20" t="s">
        <v>1078</v>
      </c>
      <c r="G6122" s="20">
        <v>35</v>
      </c>
      <c r="H6122" s="20">
        <v>360</v>
      </c>
      <c r="I6122" s="20">
        <v>800.05</v>
      </c>
      <c r="J6122" s="20">
        <v>2018</v>
      </c>
      <c r="K6122" s="20">
        <v>2</v>
      </c>
      <c r="L6122" s="20">
        <v>6</v>
      </c>
    </row>
    <row r="6123" spans="1:12" x14ac:dyDescent="0.3">
      <c r="A6123" s="21">
        <v>43141</v>
      </c>
      <c r="B6123" s="20" t="s">
        <v>770</v>
      </c>
      <c r="C6123" s="20" t="s">
        <v>771</v>
      </c>
      <c r="D6123" s="20" t="s">
        <v>759</v>
      </c>
      <c r="E6123" s="20">
        <v>11160</v>
      </c>
      <c r="F6123" s="20" t="s">
        <v>1079</v>
      </c>
      <c r="G6123" s="20">
        <v>31</v>
      </c>
      <c r="H6123" s="20">
        <v>360</v>
      </c>
      <c r="I6123" s="20">
        <v>745.65</v>
      </c>
      <c r="J6123" s="20">
        <v>2018</v>
      </c>
      <c r="K6123" s="20">
        <v>2</v>
      </c>
      <c r="L6123" s="20">
        <v>6</v>
      </c>
    </row>
    <row r="6124" spans="1:12" x14ac:dyDescent="0.3">
      <c r="A6124" s="21">
        <v>43141</v>
      </c>
      <c r="B6124" s="20" t="s">
        <v>773</v>
      </c>
      <c r="C6124" s="20" t="s">
        <v>774</v>
      </c>
      <c r="D6124" s="20" t="s">
        <v>759</v>
      </c>
      <c r="E6124" s="20">
        <v>9360</v>
      </c>
      <c r="F6124" s="20" t="s">
        <v>1080</v>
      </c>
      <c r="G6124" s="20">
        <v>26</v>
      </c>
      <c r="H6124" s="20">
        <v>360</v>
      </c>
      <c r="I6124" s="20">
        <v>608.6</v>
      </c>
      <c r="J6124" s="20">
        <v>2018</v>
      </c>
      <c r="K6124" s="20">
        <v>2</v>
      </c>
      <c r="L6124" s="20">
        <v>6</v>
      </c>
    </row>
    <row r="6125" spans="1:12" x14ac:dyDescent="0.3">
      <c r="A6125" s="21">
        <v>43141</v>
      </c>
      <c r="B6125" s="20" t="s">
        <v>761</v>
      </c>
      <c r="C6125" s="20" t="s">
        <v>762</v>
      </c>
      <c r="D6125" s="20" t="s">
        <v>759</v>
      </c>
      <c r="E6125" s="20">
        <v>14400</v>
      </c>
      <c r="F6125" s="20" t="s">
        <v>1076</v>
      </c>
      <c r="G6125" s="20">
        <v>40</v>
      </c>
      <c r="H6125" s="20">
        <v>360</v>
      </c>
      <c r="I6125" s="20">
        <v>910.7</v>
      </c>
      <c r="J6125" s="20">
        <v>2018</v>
      </c>
      <c r="K6125" s="20">
        <v>2</v>
      </c>
      <c r="L6125" s="20">
        <v>6</v>
      </c>
    </row>
    <row r="6126" spans="1:12" x14ac:dyDescent="0.3">
      <c r="A6126" s="21">
        <v>43141</v>
      </c>
      <c r="B6126" s="20" t="s">
        <v>764</v>
      </c>
      <c r="C6126" s="20" t="s">
        <v>765</v>
      </c>
      <c r="D6126" s="20" t="s">
        <v>759</v>
      </c>
      <c r="E6126" s="20">
        <v>14400</v>
      </c>
      <c r="F6126" s="20" t="s">
        <v>1077</v>
      </c>
      <c r="G6126" s="20">
        <v>40</v>
      </c>
      <c r="H6126" s="20">
        <v>360</v>
      </c>
      <c r="I6126" s="20">
        <v>900.5</v>
      </c>
      <c r="J6126" s="20">
        <v>2018</v>
      </c>
      <c r="K6126" s="20">
        <v>2</v>
      </c>
      <c r="L6126" s="20">
        <v>6</v>
      </c>
    </row>
    <row r="6127" spans="1:12" x14ac:dyDescent="0.3">
      <c r="A6127" s="21">
        <v>43141</v>
      </c>
      <c r="B6127" s="20" t="s">
        <v>767</v>
      </c>
      <c r="C6127" s="20" t="s">
        <v>768</v>
      </c>
      <c r="D6127" s="20" t="s">
        <v>759</v>
      </c>
      <c r="E6127" s="20">
        <v>11880</v>
      </c>
      <c r="F6127" s="20" t="s">
        <v>1078</v>
      </c>
      <c r="G6127" s="20">
        <v>33</v>
      </c>
      <c r="H6127" s="20">
        <v>360</v>
      </c>
      <c r="I6127" s="20">
        <v>756.95</v>
      </c>
      <c r="J6127" s="20">
        <v>2018</v>
      </c>
      <c r="K6127" s="20">
        <v>2</v>
      </c>
      <c r="L6127" s="20">
        <v>6</v>
      </c>
    </row>
    <row r="6128" spans="1:12" x14ac:dyDescent="0.3">
      <c r="A6128" s="21">
        <v>43141</v>
      </c>
      <c r="B6128" s="20" t="s">
        <v>770</v>
      </c>
      <c r="C6128" s="20" t="s">
        <v>771</v>
      </c>
      <c r="D6128" s="20" t="s">
        <v>759</v>
      </c>
      <c r="E6128" s="20">
        <v>11880</v>
      </c>
      <c r="F6128" s="20" t="s">
        <v>1079</v>
      </c>
      <c r="G6128" s="20">
        <v>33</v>
      </c>
      <c r="H6128" s="20">
        <v>360</v>
      </c>
      <c r="I6128" s="20">
        <v>792.15</v>
      </c>
      <c r="J6128" s="20">
        <v>2018</v>
      </c>
      <c r="K6128" s="20">
        <v>2</v>
      </c>
      <c r="L6128" s="20">
        <v>6</v>
      </c>
    </row>
    <row r="6129" spans="1:12" x14ac:dyDescent="0.3">
      <c r="A6129" s="21">
        <v>43141</v>
      </c>
      <c r="B6129" s="20" t="s">
        <v>773</v>
      </c>
      <c r="C6129" s="20" t="s">
        <v>774</v>
      </c>
      <c r="D6129" s="20" t="s">
        <v>759</v>
      </c>
      <c r="E6129" s="20">
        <v>9720</v>
      </c>
      <c r="F6129" s="20" t="s">
        <v>1080</v>
      </c>
      <c r="G6129" s="20">
        <v>27</v>
      </c>
      <c r="H6129" s="20">
        <v>360</v>
      </c>
      <c r="I6129" s="20">
        <v>634.79999999999995</v>
      </c>
      <c r="J6129" s="20">
        <v>2018</v>
      </c>
      <c r="K6129" s="20">
        <v>2</v>
      </c>
      <c r="L6129" s="20">
        <v>6</v>
      </c>
    </row>
    <row r="6130" spans="1:12" x14ac:dyDescent="0.3">
      <c r="A6130" s="21">
        <v>43139</v>
      </c>
      <c r="B6130" s="20" t="s">
        <v>761</v>
      </c>
      <c r="C6130" s="20" t="s">
        <v>762</v>
      </c>
      <c r="D6130" s="20" t="s">
        <v>759</v>
      </c>
      <c r="E6130" s="20">
        <v>14760</v>
      </c>
      <c r="F6130" s="20" t="s">
        <v>1076</v>
      </c>
      <c r="G6130" s="20">
        <v>41</v>
      </c>
      <c r="H6130" s="20">
        <v>360</v>
      </c>
      <c r="I6130" s="20">
        <v>929.75</v>
      </c>
      <c r="J6130" s="20">
        <v>2018</v>
      </c>
      <c r="K6130" s="20">
        <v>2</v>
      </c>
      <c r="L6130" s="20">
        <v>6</v>
      </c>
    </row>
    <row r="6131" spans="1:12" x14ac:dyDescent="0.3">
      <c r="A6131" s="21">
        <v>43139</v>
      </c>
      <c r="B6131" s="20" t="s">
        <v>764</v>
      </c>
      <c r="C6131" s="20" t="s">
        <v>765</v>
      </c>
      <c r="D6131" s="20" t="s">
        <v>759</v>
      </c>
      <c r="E6131" s="20">
        <v>13680</v>
      </c>
      <c r="F6131" s="20" t="s">
        <v>1077</v>
      </c>
      <c r="G6131" s="20">
        <v>38</v>
      </c>
      <c r="H6131" s="20">
        <v>360</v>
      </c>
      <c r="I6131" s="20">
        <v>858.25</v>
      </c>
      <c r="J6131" s="20">
        <v>2018</v>
      </c>
      <c r="K6131" s="20">
        <v>2</v>
      </c>
      <c r="L6131" s="20">
        <v>6</v>
      </c>
    </row>
    <row r="6132" spans="1:12" x14ac:dyDescent="0.3">
      <c r="A6132" s="21">
        <v>43139</v>
      </c>
      <c r="B6132" s="20" t="s">
        <v>767</v>
      </c>
      <c r="C6132" s="20" t="s">
        <v>768</v>
      </c>
      <c r="D6132" s="20" t="s">
        <v>759</v>
      </c>
      <c r="E6132" s="20">
        <v>12600</v>
      </c>
      <c r="F6132" s="20" t="s">
        <v>1078</v>
      </c>
      <c r="G6132" s="20">
        <v>35</v>
      </c>
      <c r="H6132" s="20">
        <v>360</v>
      </c>
      <c r="I6132" s="20">
        <v>798.1</v>
      </c>
      <c r="J6132" s="20">
        <v>2018</v>
      </c>
      <c r="K6132" s="20">
        <v>2</v>
      </c>
      <c r="L6132" s="20">
        <v>6</v>
      </c>
    </row>
    <row r="6133" spans="1:12" x14ac:dyDescent="0.3">
      <c r="A6133" s="21">
        <v>43139</v>
      </c>
      <c r="B6133" s="20" t="s">
        <v>770</v>
      </c>
      <c r="C6133" s="20" t="s">
        <v>771</v>
      </c>
      <c r="D6133" s="20" t="s">
        <v>759</v>
      </c>
      <c r="E6133" s="20">
        <v>360</v>
      </c>
      <c r="F6133" s="20" t="s">
        <v>1079</v>
      </c>
      <c r="G6133" s="20">
        <v>0</v>
      </c>
      <c r="H6133" s="20">
        <v>0</v>
      </c>
      <c r="I6133" s="20">
        <v>747.9</v>
      </c>
      <c r="J6133" s="20">
        <v>2018</v>
      </c>
      <c r="K6133" s="20">
        <v>2</v>
      </c>
      <c r="L6133" s="20">
        <v>6</v>
      </c>
    </row>
    <row r="6134" spans="1:12" x14ac:dyDescent="0.3">
      <c r="A6134" s="21">
        <v>43139</v>
      </c>
      <c r="B6134" s="20" t="s">
        <v>770</v>
      </c>
      <c r="C6134" s="20" t="s">
        <v>771</v>
      </c>
      <c r="D6134" s="20" t="s">
        <v>759</v>
      </c>
      <c r="E6134" s="20">
        <v>11160</v>
      </c>
      <c r="F6134" s="20" t="s">
        <v>1079</v>
      </c>
      <c r="G6134" s="20">
        <v>31</v>
      </c>
      <c r="H6134" s="20">
        <v>360</v>
      </c>
      <c r="I6134" s="20">
        <v>747.9</v>
      </c>
      <c r="J6134" s="20">
        <v>2018</v>
      </c>
      <c r="K6134" s="20">
        <v>2</v>
      </c>
      <c r="L6134" s="20">
        <v>6</v>
      </c>
    </row>
    <row r="6135" spans="1:12" x14ac:dyDescent="0.3">
      <c r="A6135" s="21">
        <v>43139</v>
      </c>
      <c r="B6135" s="20" t="s">
        <v>773</v>
      </c>
      <c r="C6135" s="20" t="s">
        <v>774</v>
      </c>
      <c r="D6135" s="20" t="s">
        <v>759</v>
      </c>
      <c r="E6135" s="20">
        <v>9360</v>
      </c>
      <c r="F6135" s="20" t="s">
        <v>1080</v>
      </c>
      <c r="G6135" s="20">
        <v>26</v>
      </c>
      <c r="H6135" s="20">
        <v>360</v>
      </c>
      <c r="I6135" s="20">
        <v>612</v>
      </c>
      <c r="J6135" s="20">
        <v>2018</v>
      </c>
      <c r="K6135" s="20">
        <v>2</v>
      </c>
      <c r="L6135" s="20">
        <v>6</v>
      </c>
    </row>
    <row r="6136" spans="1:12" x14ac:dyDescent="0.3">
      <c r="A6136" s="21">
        <v>43139</v>
      </c>
      <c r="B6136" s="20" t="s">
        <v>761</v>
      </c>
      <c r="C6136" s="20" t="s">
        <v>762</v>
      </c>
      <c r="D6136" s="20" t="s">
        <v>759</v>
      </c>
      <c r="E6136" s="20">
        <v>14040</v>
      </c>
      <c r="F6136" s="20" t="s">
        <v>1076</v>
      </c>
      <c r="G6136" s="20">
        <v>39</v>
      </c>
      <c r="H6136" s="20">
        <v>360</v>
      </c>
      <c r="I6136" s="20">
        <v>884.18</v>
      </c>
      <c r="J6136" s="20">
        <v>2018</v>
      </c>
      <c r="K6136" s="20">
        <v>2</v>
      </c>
      <c r="L6136" s="20">
        <v>6</v>
      </c>
    </row>
    <row r="6137" spans="1:12" x14ac:dyDescent="0.3">
      <c r="A6137" s="21">
        <v>43139</v>
      </c>
      <c r="B6137" s="20" t="s">
        <v>764</v>
      </c>
      <c r="C6137" s="20" t="s">
        <v>765</v>
      </c>
      <c r="D6137" s="20" t="s">
        <v>759</v>
      </c>
      <c r="E6137" s="20">
        <v>14040</v>
      </c>
      <c r="F6137" s="20" t="s">
        <v>1077</v>
      </c>
      <c r="G6137" s="20">
        <v>39</v>
      </c>
      <c r="H6137" s="20">
        <v>360</v>
      </c>
      <c r="I6137" s="20">
        <v>881.15</v>
      </c>
      <c r="J6137" s="20">
        <v>2018</v>
      </c>
      <c r="K6137" s="20">
        <v>2</v>
      </c>
      <c r="L6137" s="20">
        <v>6</v>
      </c>
    </row>
    <row r="6138" spans="1:12" x14ac:dyDescent="0.3">
      <c r="A6138" s="21">
        <v>43139</v>
      </c>
      <c r="B6138" s="20" t="s">
        <v>767</v>
      </c>
      <c r="C6138" s="20" t="s">
        <v>768</v>
      </c>
      <c r="D6138" s="20" t="s">
        <v>759</v>
      </c>
      <c r="E6138" s="20">
        <v>11520</v>
      </c>
      <c r="F6138" s="20" t="s">
        <v>1078</v>
      </c>
      <c r="G6138" s="20">
        <v>32</v>
      </c>
      <c r="H6138" s="20">
        <v>360</v>
      </c>
      <c r="I6138" s="20">
        <v>727.33</v>
      </c>
      <c r="J6138" s="20">
        <v>2018</v>
      </c>
      <c r="K6138" s="20">
        <v>2</v>
      </c>
      <c r="L6138" s="20">
        <v>6</v>
      </c>
    </row>
    <row r="6139" spans="1:12" x14ac:dyDescent="0.3">
      <c r="A6139" s="21">
        <v>43139</v>
      </c>
      <c r="B6139" s="20" t="s">
        <v>770</v>
      </c>
      <c r="C6139" s="20" t="s">
        <v>771</v>
      </c>
      <c r="D6139" s="20" t="s">
        <v>759</v>
      </c>
      <c r="E6139" s="20">
        <v>11880</v>
      </c>
      <c r="F6139" s="20" t="s">
        <v>1079</v>
      </c>
      <c r="G6139" s="20">
        <v>33</v>
      </c>
      <c r="H6139" s="20">
        <v>360</v>
      </c>
      <c r="I6139" s="20">
        <v>767.72</v>
      </c>
      <c r="J6139" s="20">
        <v>2018</v>
      </c>
      <c r="K6139" s="20">
        <v>2</v>
      </c>
      <c r="L6139" s="20">
        <v>6</v>
      </c>
    </row>
    <row r="6140" spans="1:12" x14ac:dyDescent="0.3">
      <c r="A6140" s="21">
        <v>43139</v>
      </c>
      <c r="B6140" s="20" t="s">
        <v>773</v>
      </c>
      <c r="C6140" s="20" t="s">
        <v>774</v>
      </c>
      <c r="D6140" s="20" t="s">
        <v>759</v>
      </c>
      <c r="E6140" s="20">
        <v>9360</v>
      </c>
      <c r="F6140" s="20" t="s">
        <v>1080</v>
      </c>
      <c r="G6140" s="20">
        <v>26</v>
      </c>
      <c r="H6140" s="20">
        <v>360</v>
      </c>
      <c r="I6140" s="20">
        <v>607.69000000000005</v>
      </c>
      <c r="J6140" s="20">
        <v>2018</v>
      </c>
      <c r="K6140" s="20">
        <v>2</v>
      </c>
      <c r="L6140" s="20">
        <v>6</v>
      </c>
    </row>
    <row r="6141" spans="1:12" x14ac:dyDescent="0.3">
      <c r="A6141" s="21">
        <v>43137</v>
      </c>
      <c r="B6141" s="20" t="s">
        <v>761</v>
      </c>
      <c r="C6141" s="20" t="s">
        <v>762</v>
      </c>
      <c r="D6141" s="20" t="s">
        <v>759</v>
      </c>
      <c r="E6141" s="20">
        <v>15120</v>
      </c>
      <c r="F6141" s="20" t="s">
        <v>1076</v>
      </c>
      <c r="G6141" s="20">
        <v>42</v>
      </c>
      <c r="H6141" s="20">
        <v>360</v>
      </c>
      <c r="I6141" s="20">
        <v>951.7</v>
      </c>
      <c r="J6141" s="20">
        <v>2018</v>
      </c>
      <c r="K6141" s="20">
        <v>2</v>
      </c>
      <c r="L6141" s="20">
        <v>6</v>
      </c>
    </row>
    <row r="6142" spans="1:12" x14ac:dyDescent="0.3">
      <c r="A6142" s="21">
        <v>43137</v>
      </c>
      <c r="B6142" s="20" t="s">
        <v>764</v>
      </c>
      <c r="C6142" s="20" t="s">
        <v>765</v>
      </c>
      <c r="D6142" s="20" t="s">
        <v>759</v>
      </c>
      <c r="E6142" s="20">
        <v>12960</v>
      </c>
      <c r="F6142" s="20" t="s">
        <v>1077</v>
      </c>
      <c r="G6142" s="20">
        <v>36</v>
      </c>
      <c r="H6142" s="20">
        <v>360</v>
      </c>
      <c r="I6142" s="20">
        <v>817.66</v>
      </c>
      <c r="J6142" s="20">
        <v>2018</v>
      </c>
      <c r="K6142" s="20">
        <v>2</v>
      </c>
      <c r="L6142" s="20">
        <v>6</v>
      </c>
    </row>
    <row r="6143" spans="1:12" x14ac:dyDescent="0.3">
      <c r="A6143" s="21">
        <v>43137</v>
      </c>
      <c r="B6143" s="20" t="s">
        <v>767</v>
      </c>
      <c r="C6143" s="20" t="s">
        <v>768</v>
      </c>
      <c r="D6143" s="20" t="s">
        <v>759</v>
      </c>
      <c r="E6143" s="20">
        <v>12600</v>
      </c>
      <c r="F6143" s="20" t="s">
        <v>1078</v>
      </c>
      <c r="G6143" s="20">
        <v>35</v>
      </c>
      <c r="H6143" s="20">
        <v>360</v>
      </c>
      <c r="I6143" s="20">
        <v>796.65</v>
      </c>
      <c r="J6143" s="20">
        <v>2018</v>
      </c>
      <c r="K6143" s="20">
        <v>2</v>
      </c>
      <c r="L6143" s="20">
        <v>6</v>
      </c>
    </row>
    <row r="6144" spans="1:12" x14ac:dyDescent="0.3">
      <c r="A6144" s="21">
        <v>43137</v>
      </c>
      <c r="B6144" s="20" t="s">
        <v>770</v>
      </c>
      <c r="C6144" s="20" t="s">
        <v>771</v>
      </c>
      <c r="D6144" s="20" t="s">
        <v>759</v>
      </c>
      <c r="E6144" s="20">
        <v>12240</v>
      </c>
      <c r="F6144" s="20" t="s">
        <v>1079</v>
      </c>
      <c r="G6144" s="20">
        <v>34</v>
      </c>
      <c r="H6144" s="20">
        <v>360</v>
      </c>
      <c r="I6144" s="20">
        <v>825.05</v>
      </c>
      <c r="J6144" s="20">
        <v>2018</v>
      </c>
      <c r="K6144" s="20">
        <v>2</v>
      </c>
      <c r="L6144" s="20">
        <v>6</v>
      </c>
    </row>
    <row r="6145" spans="1:12" x14ac:dyDescent="0.3">
      <c r="A6145" s="21">
        <v>43137</v>
      </c>
      <c r="B6145" s="20" t="s">
        <v>773</v>
      </c>
      <c r="C6145" s="20" t="s">
        <v>774</v>
      </c>
      <c r="D6145" s="20" t="s">
        <v>759</v>
      </c>
      <c r="E6145" s="20">
        <v>10800</v>
      </c>
      <c r="F6145" s="20" t="s">
        <v>1080</v>
      </c>
      <c r="G6145" s="20">
        <v>30</v>
      </c>
      <c r="H6145" s="20">
        <v>360</v>
      </c>
      <c r="I6145" s="20">
        <v>710.91</v>
      </c>
      <c r="J6145" s="20">
        <v>2018</v>
      </c>
      <c r="K6145" s="20">
        <v>2</v>
      </c>
      <c r="L6145" s="20">
        <v>6</v>
      </c>
    </row>
    <row r="6146" spans="1:12" x14ac:dyDescent="0.3">
      <c r="A6146" s="21">
        <v>43137</v>
      </c>
      <c r="B6146" s="20" t="s">
        <v>826</v>
      </c>
      <c r="C6146" s="20" t="s">
        <v>827</v>
      </c>
      <c r="D6146" s="20" t="s">
        <v>759</v>
      </c>
      <c r="E6146" s="20">
        <v>27360</v>
      </c>
      <c r="F6146" s="20" t="s">
        <v>1081</v>
      </c>
      <c r="G6146" s="20">
        <v>76</v>
      </c>
      <c r="H6146" s="20">
        <v>360</v>
      </c>
      <c r="I6146" s="20">
        <v>1876.74</v>
      </c>
      <c r="J6146" s="20">
        <v>2018</v>
      </c>
      <c r="K6146" s="20">
        <v>2</v>
      </c>
      <c r="L6146" s="20">
        <v>6</v>
      </c>
    </row>
    <row r="6147" spans="1:12" x14ac:dyDescent="0.3">
      <c r="A6147" s="21">
        <v>43136</v>
      </c>
      <c r="B6147" s="20" t="s">
        <v>761</v>
      </c>
      <c r="C6147" s="20" t="s">
        <v>762</v>
      </c>
      <c r="D6147" s="20" t="s">
        <v>759</v>
      </c>
      <c r="E6147" s="20">
        <v>14040</v>
      </c>
      <c r="F6147" s="20" t="s">
        <v>1138</v>
      </c>
      <c r="G6147" s="20">
        <v>39</v>
      </c>
      <c r="H6147" s="20">
        <v>360</v>
      </c>
      <c r="I6147" s="20">
        <v>887.15</v>
      </c>
      <c r="J6147" s="20">
        <v>2018</v>
      </c>
      <c r="K6147" s="20">
        <v>2</v>
      </c>
      <c r="L6147" s="20">
        <v>6</v>
      </c>
    </row>
    <row r="6148" spans="1:12" x14ac:dyDescent="0.3">
      <c r="A6148" s="21">
        <v>43136</v>
      </c>
      <c r="B6148" s="20" t="s">
        <v>764</v>
      </c>
      <c r="C6148" s="20" t="s">
        <v>765</v>
      </c>
      <c r="D6148" s="20" t="s">
        <v>759</v>
      </c>
      <c r="E6148" s="20">
        <v>12600</v>
      </c>
      <c r="F6148" s="20" t="s">
        <v>1083</v>
      </c>
      <c r="G6148" s="20">
        <v>35</v>
      </c>
      <c r="H6148" s="20">
        <v>360</v>
      </c>
      <c r="I6148" s="20">
        <v>790</v>
      </c>
      <c r="J6148" s="20">
        <v>2018</v>
      </c>
      <c r="K6148" s="20">
        <v>2</v>
      </c>
      <c r="L6148" s="20">
        <v>6</v>
      </c>
    </row>
    <row r="6149" spans="1:12" x14ac:dyDescent="0.3">
      <c r="A6149" s="21">
        <v>43136</v>
      </c>
      <c r="B6149" s="20" t="s">
        <v>767</v>
      </c>
      <c r="C6149" s="20" t="s">
        <v>768</v>
      </c>
      <c r="D6149" s="20" t="s">
        <v>759</v>
      </c>
      <c r="E6149" s="20">
        <v>10800</v>
      </c>
      <c r="F6149" s="20" t="s">
        <v>1084</v>
      </c>
      <c r="G6149" s="20">
        <v>30</v>
      </c>
      <c r="H6149" s="20">
        <v>360</v>
      </c>
      <c r="I6149" s="20">
        <v>680.35</v>
      </c>
      <c r="J6149" s="20">
        <v>2018</v>
      </c>
      <c r="K6149" s="20">
        <v>2</v>
      </c>
      <c r="L6149" s="20">
        <v>6</v>
      </c>
    </row>
    <row r="6150" spans="1:12" x14ac:dyDescent="0.3">
      <c r="A6150" s="21">
        <v>43136</v>
      </c>
      <c r="B6150" s="20" t="s">
        <v>770</v>
      </c>
      <c r="C6150" s="20" t="s">
        <v>771</v>
      </c>
      <c r="D6150" s="20" t="s">
        <v>759</v>
      </c>
      <c r="E6150" s="20">
        <v>12240</v>
      </c>
      <c r="F6150" s="20" t="s">
        <v>1085</v>
      </c>
      <c r="G6150" s="20">
        <v>34</v>
      </c>
      <c r="H6150" s="20">
        <v>360</v>
      </c>
      <c r="I6150" s="20">
        <v>819.58</v>
      </c>
      <c r="J6150" s="20">
        <v>2018</v>
      </c>
      <c r="K6150" s="20">
        <v>2</v>
      </c>
      <c r="L6150" s="20">
        <v>6</v>
      </c>
    </row>
    <row r="6151" spans="1:12" x14ac:dyDescent="0.3">
      <c r="A6151" s="21">
        <v>43136</v>
      </c>
      <c r="B6151" s="20" t="s">
        <v>773</v>
      </c>
      <c r="C6151" s="20" t="s">
        <v>774</v>
      </c>
      <c r="D6151" s="20" t="s">
        <v>759</v>
      </c>
      <c r="E6151" s="20">
        <v>9360</v>
      </c>
      <c r="F6151" s="20" t="s">
        <v>1086</v>
      </c>
      <c r="G6151" s="20">
        <v>26</v>
      </c>
      <c r="H6151" s="20">
        <v>360</v>
      </c>
      <c r="I6151" s="20">
        <v>615.84</v>
      </c>
      <c r="J6151" s="20">
        <v>2018</v>
      </c>
      <c r="K6151" s="20">
        <v>2</v>
      </c>
      <c r="L6151" s="20">
        <v>6</v>
      </c>
    </row>
    <row r="6152" spans="1:12" x14ac:dyDescent="0.3">
      <c r="A6152" s="21">
        <v>43136</v>
      </c>
      <c r="B6152" s="20" t="s">
        <v>761</v>
      </c>
      <c r="C6152" s="20" t="s">
        <v>762</v>
      </c>
      <c r="D6152" s="20" t="s">
        <v>759</v>
      </c>
      <c r="E6152" s="20">
        <v>14040</v>
      </c>
      <c r="F6152" s="20" t="s">
        <v>1138</v>
      </c>
      <c r="G6152" s="20">
        <v>39</v>
      </c>
      <c r="H6152" s="20">
        <v>360</v>
      </c>
      <c r="I6152" s="20">
        <v>884.4</v>
      </c>
      <c r="J6152" s="20">
        <v>2018</v>
      </c>
      <c r="K6152" s="20">
        <v>2</v>
      </c>
      <c r="L6152" s="20">
        <v>6</v>
      </c>
    </row>
    <row r="6153" spans="1:12" x14ac:dyDescent="0.3">
      <c r="A6153" s="21">
        <v>43136</v>
      </c>
      <c r="B6153" s="20" t="s">
        <v>764</v>
      </c>
      <c r="C6153" s="20" t="s">
        <v>765</v>
      </c>
      <c r="D6153" s="20" t="s">
        <v>759</v>
      </c>
      <c r="E6153" s="20">
        <v>13680</v>
      </c>
      <c r="F6153" s="20" t="s">
        <v>1083</v>
      </c>
      <c r="G6153" s="20">
        <v>38</v>
      </c>
      <c r="H6153" s="20">
        <v>360</v>
      </c>
      <c r="I6153" s="20">
        <v>866.2</v>
      </c>
      <c r="J6153" s="20">
        <v>2018</v>
      </c>
      <c r="K6153" s="20">
        <v>2</v>
      </c>
      <c r="L6153" s="20">
        <v>6</v>
      </c>
    </row>
    <row r="6154" spans="1:12" x14ac:dyDescent="0.3">
      <c r="A6154" s="21">
        <v>43136</v>
      </c>
      <c r="B6154" s="20" t="s">
        <v>767</v>
      </c>
      <c r="C6154" s="20" t="s">
        <v>768</v>
      </c>
      <c r="D6154" s="20" t="s">
        <v>759</v>
      </c>
      <c r="E6154" s="20">
        <v>12240</v>
      </c>
      <c r="F6154" s="20" t="s">
        <v>1084</v>
      </c>
      <c r="G6154" s="20">
        <v>34</v>
      </c>
      <c r="H6154" s="20">
        <v>360</v>
      </c>
      <c r="I6154" s="20">
        <v>774.65</v>
      </c>
      <c r="J6154" s="20">
        <v>2018</v>
      </c>
      <c r="K6154" s="20">
        <v>2</v>
      </c>
      <c r="L6154" s="20">
        <v>6</v>
      </c>
    </row>
    <row r="6155" spans="1:12" x14ac:dyDescent="0.3">
      <c r="A6155" s="21">
        <v>43136</v>
      </c>
      <c r="B6155" s="20" t="s">
        <v>770</v>
      </c>
      <c r="C6155" s="20" t="s">
        <v>771</v>
      </c>
      <c r="D6155" s="20" t="s">
        <v>759</v>
      </c>
      <c r="E6155" s="20">
        <v>10800</v>
      </c>
      <c r="F6155" s="20" t="s">
        <v>1085</v>
      </c>
      <c r="G6155" s="20">
        <v>30</v>
      </c>
      <c r="H6155" s="20">
        <v>360</v>
      </c>
      <c r="I6155" s="20">
        <v>728.4</v>
      </c>
      <c r="J6155" s="20">
        <v>2018</v>
      </c>
      <c r="K6155" s="20">
        <v>2</v>
      </c>
      <c r="L6155" s="20">
        <v>6</v>
      </c>
    </row>
    <row r="6156" spans="1:12" x14ac:dyDescent="0.3">
      <c r="A6156" s="21">
        <v>43136</v>
      </c>
      <c r="B6156" s="20" t="s">
        <v>773</v>
      </c>
      <c r="C6156" s="20" t="s">
        <v>774</v>
      </c>
      <c r="D6156" s="20" t="s">
        <v>759</v>
      </c>
      <c r="E6156" s="20">
        <v>9360</v>
      </c>
      <c r="F6156" s="20" t="s">
        <v>1086</v>
      </c>
      <c r="G6156" s="20">
        <v>26</v>
      </c>
      <c r="H6156" s="20">
        <v>360</v>
      </c>
      <c r="I6156" s="20">
        <v>614.6</v>
      </c>
      <c r="J6156" s="20">
        <v>2018</v>
      </c>
      <c r="K6156" s="20">
        <v>2</v>
      </c>
      <c r="L6156" s="20">
        <v>6</v>
      </c>
    </row>
    <row r="6157" spans="1:12" x14ac:dyDescent="0.3">
      <c r="A6157" s="21">
        <v>43134</v>
      </c>
      <c r="B6157" s="20" t="s">
        <v>761</v>
      </c>
      <c r="C6157" s="20" t="s">
        <v>762</v>
      </c>
      <c r="D6157" s="20" t="s">
        <v>759</v>
      </c>
      <c r="E6157" s="20">
        <v>15120</v>
      </c>
      <c r="F6157" s="20" t="s">
        <v>1138</v>
      </c>
      <c r="G6157" s="20">
        <v>42</v>
      </c>
      <c r="H6157" s="20">
        <v>360</v>
      </c>
      <c r="I6157" s="20">
        <v>950.2</v>
      </c>
      <c r="J6157" s="20">
        <v>2018</v>
      </c>
      <c r="K6157" s="20">
        <v>2</v>
      </c>
      <c r="L6157" s="20">
        <v>5</v>
      </c>
    </row>
    <row r="6158" spans="1:12" x14ac:dyDescent="0.3">
      <c r="A6158" s="21">
        <v>43134</v>
      </c>
      <c r="B6158" s="20" t="s">
        <v>764</v>
      </c>
      <c r="C6158" s="20" t="s">
        <v>765</v>
      </c>
      <c r="D6158" s="20" t="s">
        <v>759</v>
      </c>
      <c r="E6158" s="20">
        <v>13680</v>
      </c>
      <c r="F6158" s="20" t="s">
        <v>1083</v>
      </c>
      <c r="G6158" s="20">
        <v>38</v>
      </c>
      <c r="H6158" s="20">
        <v>360</v>
      </c>
      <c r="I6158" s="20">
        <v>893.6</v>
      </c>
      <c r="J6158" s="20">
        <v>2018</v>
      </c>
      <c r="K6158" s="20">
        <v>2</v>
      </c>
      <c r="L6158" s="20">
        <v>5</v>
      </c>
    </row>
    <row r="6159" spans="1:12" x14ac:dyDescent="0.3">
      <c r="A6159" s="21">
        <v>43134</v>
      </c>
      <c r="B6159" s="20" t="s">
        <v>767</v>
      </c>
      <c r="C6159" s="20" t="s">
        <v>768</v>
      </c>
      <c r="D6159" s="20" t="s">
        <v>759</v>
      </c>
      <c r="E6159" s="20">
        <v>12240</v>
      </c>
      <c r="F6159" s="20" t="s">
        <v>1084</v>
      </c>
      <c r="G6159" s="20">
        <v>34</v>
      </c>
      <c r="H6159" s="20">
        <v>360</v>
      </c>
      <c r="I6159" s="20">
        <v>749.12</v>
      </c>
      <c r="J6159" s="20">
        <v>2018</v>
      </c>
      <c r="K6159" s="20">
        <v>2</v>
      </c>
      <c r="L6159" s="20">
        <v>5</v>
      </c>
    </row>
    <row r="6160" spans="1:12" x14ac:dyDescent="0.3">
      <c r="A6160" s="21">
        <v>43134</v>
      </c>
      <c r="B6160" s="20" t="s">
        <v>770</v>
      </c>
      <c r="C6160" s="20" t="s">
        <v>771</v>
      </c>
      <c r="D6160" s="20" t="s">
        <v>759</v>
      </c>
      <c r="E6160" s="20">
        <v>10080</v>
      </c>
      <c r="F6160" s="20" t="s">
        <v>1085</v>
      </c>
      <c r="G6160" s="20">
        <v>28</v>
      </c>
      <c r="H6160" s="20">
        <v>360</v>
      </c>
      <c r="I6160" s="20">
        <v>680.1</v>
      </c>
      <c r="J6160" s="20">
        <v>2018</v>
      </c>
      <c r="K6160" s="20">
        <v>2</v>
      </c>
      <c r="L6160" s="20">
        <v>5</v>
      </c>
    </row>
    <row r="6161" spans="1:12" x14ac:dyDescent="0.3">
      <c r="A6161" s="21">
        <v>43134</v>
      </c>
      <c r="B6161" s="20" t="s">
        <v>773</v>
      </c>
      <c r="C6161" s="20" t="s">
        <v>774</v>
      </c>
      <c r="D6161" s="20" t="s">
        <v>759</v>
      </c>
      <c r="E6161" s="20">
        <v>9720</v>
      </c>
      <c r="F6161" s="20" t="s">
        <v>1086</v>
      </c>
      <c r="G6161" s="20">
        <v>27</v>
      </c>
      <c r="H6161" s="20">
        <v>360</v>
      </c>
      <c r="I6161" s="20">
        <v>638.1</v>
      </c>
      <c r="J6161" s="20">
        <v>2018</v>
      </c>
      <c r="K6161" s="20">
        <v>2</v>
      </c>
      <c r="L6161" s="20">
        <v>5</v>
      </c>
    </row>
    <row r="6162" spans="1:12" x14ac:dyDescent="0.3">
      <c r="A6162" s="21">
        <v>43134</v>
      </c>
      <c r="B6162" s="20" t="s">
        <v>761</v>
      </c>
      <c r="C6162" s="20" t="s">
        <v>762</v>
      </c>
      <c r="D6162" s="20" t="s">
        <v>759</v>
      </c>
      <c r="E6162" s="20">
        <v>14400</v>
      </c>
      <c r="F6162" s="20" t="s">
        <v>1138</v>
      </c>
      <c r="G6162" s="20">
        <v>40</v>
      </c>
      <c r="H6162" s="20">
        <v>360</v>
      </c>
      <c r="I6162" s="20">
        <v>908.25</v>
      </c>
      <c r="J6162" s="20">
        <v>2018</v>
      </c>
      <c r="K6162" s="20">
        <v>2</v>
      </c>
      <c r="L6162" s="20">
        <v>5</v>
      </c>
    </row>
    <row r="6163" spans="1:12" x14ac:dyDescent="0.3">
      <c r="A6163" s="21">
        <v>43134</v>
      </c>
      <c r="B6163" s="20" t="s">
        <v>764</v>
      </c>
      <c r="C6163" s="20" t="s">
        <v>765</v>
      </c>
      <c r="D6163" s="20" t="s">
        <v>759</v>
      </c>
      <c r="E6163" s="20">
        <v>13680</v>
      </c>
      <c r="F6163" s="20" t="s">
        <v>1083</v>
      </c>
      <c r="G6163" s="20">
        <v>38</v>
      </c>
      <c r="H6163" s="20">
        <v>360</v>
      </c>
      <c r="I6163" s="20">
        <v>869.65</v>
      </c>
      <c r="J6163" s="20">
        <v>2018</v>
      </c>
      <c r="K6163" s="20">
        <v>2</v>
      </c>
      <c r="L6163" s="20">
        <v>5</v>
      </c>
    </row>
    <row r="6164" spans="1:12" x14ac:dyDescent="0.3">
      <c r="A6164" s="21">
        <v>43134</v>
      </c>
      <c r="B6164" s="20" t="s">
        <v>767</v>
      </c>
      <c r="C6164" s="20" t="s">
        <v>768</v>
      </c>
      <c r="D6164" s="20" t="s">
        <v>759</v>
      </c>
      <c r="E6164" s="20">
        <v>11880</v>
      </c>
      <c r="F6164" s="20" t="s">
        <v>1084</v>
      </c>
      <c r="G6164" s="20">
        <v>33</v>
      </c>
      <c r="H6164" s="20">
        <v>360</v>
      </c>
      <c r="I6164" s="20">
        <v>778.4</v>
      </c>
      <c r="J6164" s="20">
        <v>2018</v>
      </c>
      <c r="K6164" s="20">
        <v>2</v>
      </c>
      <c r="L6164" s="20">
        <v>5</v>
      </c>
    </row>
    <row r="6165" spans="1:12" x14ac:dyDescent="0.3">
      <c r="A6165" s="21">
        <v>43134</v>
      </c>
      <c r="B6165" s="20" t="s">
        <v>770</v>
      </c>
      <c r="C6165" s="20" t="s">
        <v>771</v>
      </c>
      <c r="D6165" s="20" t="s">
        <v>759</v>
      </c>
      <c r="E6165" s="20">
        <v>12240</v>
      </c>
      <c r="F6165" s="20" t="s">
        <v>1085</v>
      </c>
      <c r="G6165" s="20">
        <v>34</v>
      </c>
      <c r="H6165" s="20">
        <v>360</v>
      </c>
      <c r="I6165" s="20">
        <v>821.9</v>
      </c>
      <c r="J6165" s="20">
        <v>2018</v>
      </c>
      <c r="K6165" s="20">
        <v>2</v>
      </c>
      <c r="L6165" s="20">
        <v>5</v>
      </c>
    </row>
    <row r="6166" spans="1:12" x14ac:dyDescent="0.3">
      <c r="A6166" s="21">
        <v>43134</v>
      </c>
      <c r="B6166" s="20" t="s">
        <v>773</v>
      </c>
      <c r="C6166" s="20" t="s">
        <v>774</v>
      </c>
      <c r="D6166" s="20" t="s">
        <v>759</v>
      </c>
      <c r="E6166" s="20">
        <v>9000</v>
      </c>
      <c r="F6166" s="20" t="s">
        <v>1086</v>
      </c>
      <c r="G6166" s="20">
        <v>25</v>
      </c>
      <c r="H6166" s="20">
        <v>360</v>
      </c>
      <c r="I6166" s="20">
        <v>592.55999999999995</v>
      </c>
      <c r="J6166" s="20">
        <v>2018</v>
      </c>
      <c r="K6166" s="20">
        <v>2</v>
      </c>
      <c r="L6166" s="20">
        <v>5</v>
      </c>
    </row>
    <row r="6167" spans="1:12" x14ac:dyDescent="0.3">
      <c r="A6167" s="21">
        <v>43132</v>
      </c>
      <c r="B6167" s="20" t="s">
        <v>761</v>
      </c>
      <c r="C6167" s="20" t="s">
        <v>762</v>
      </c>
      <c r="D6167" s="20" t="s">
        <v>759</v>
      </c>
      <c r="E6167" s="20">
        <v>14400</v>
      </c>
      <c r="F6167" s="20" t="s">
        <v>1138</v>
      </c>
      <c r="G6167" s="20">
        <v>40</v>
      </c>
      <c r="H6167" s="20">
        <v>360</v>
      </c>
      <c r="I6167" s="20">
        <v>901.65</v>
      </c>
      <c r="J6167" s="20">
        <v>2018</v>
      </c>
      <c r="K6167" s="20">
        <v>2</v>
      </c>
      <c r="L6167" s="20">
        <v>5</v>
      </c>
    </row>
    <row r="6168" spans="1:12" x14ac:dyDescent="0.3">
      <c r="A6168" s="21">
        <v>43132</v>
      </c>
      <c r="B6168" s="20" t="s">
        <v>764</v>
      </c>
      <c r="C6168" s="20" t="s">
        <v>765</v>
      </c>
      <c r="D6168" s="20" t="s">
        <v>759</v>
      </c>
      <c r="E6168" s="20">
        <v>13320</v>
      </c>
      <c r="F6168" s="20" t="s">
        <v>1083</v>
      </c>
      <c r="G6168" s="20">
        <v>37</v>
      </c>
      <c r="H6168" s="20">
        <v>360</v>
      </c>
      <c r="I6168" s="20">
        <v>841.57</v>
      </c>
      <c r="J6168" s="20">
        <v>2018</v>
      </c>
      <c r="K6168" s="20">
        <v>2</v>
      </c>
      <c r="L6168" s="20">
        <v>5</v>
      </c>
    </row>
    <row r="6169" spans="1:12" x14ac:dyDescent="0.3">
      <c r="A6169" s="21">
        <v>43132</v>
      </c>
      <c r="B6169" s="20" t="s">
        <v>767</v>
      </c>
      <c r="C6169" s="20" t="s">
        <v>768</v>
      </c>
      <c r="D6169" s="20" t="s">
        <v>759</v>
      </c>
      <c r="E6169" s="20">
        <v>11520</v>
      </c>
      <c r="F6169" s="20" t="s">
        <v>1084</v>
      </c>
      <c r="G6169" s="20">
        <v>32</v>
      </c>
      <c r="H6169" s="20">
        <v>360</v>
      </c>
      <c r="I6169" s="20">
        <v>729.5</v>
      </c>
      <c r="J6169" s="20">
        <v>2018</v>
      </c>
      <c r="K6169" s="20">
        <v>2</v>
      </c>
      <c r="L6169" s="20">
        <v>5</v>
      </c>
    </row>
    <row r="6170" spans="1:12" x14ac:dyDescent="0.3">
      <c r="A6170" s="21">
        <v>43132</v>
      </c>
      <c r="B6170" s="20" t="s">
        <v>770</v>
      </c>
      <c r="C6170" s="20" t="s">
        <v>771</v>
      </c>
      <c r="D6170" s="20" t="s">
        <v>759</v>
      </c>
      <c r="E6170" s="20">
        <v>11880</v>
      </c>
      <c r="F6170" s="20" t="s">
        <v>1085</v>
      </c>
      <c r="G6170" s="20">
        <v>33</v>
      </c>
      <c r="H6170" s="20">
        <v>360</v>
      </c>
      <c r="I6170" s="20">
        <v>798.1</v>
      </c>
      <c r="J6170" s="20">
        <v>2018</v>
      </c>
      <c r="K6170" s="20">
        <v>2</v>
      </c>
      <c r="L6170" s="20">
        <v>5</v>
      </c>
    </row>
    <row r="6171" spans="1:12" x14ac:dyDescent="0.3">
      <c r="A6171" s="21">
        <v>43132</v>
      </c>
      <c r="B6171" s="20" t="s">
        <v>773</v>
      </c>
      <c r="C6171" s="20" t="s">
        <v>774</v>
      </c>
      <c r="D6171" s="20" t="s">
        <v>759</v>
      </c>
      <c r="E6171" s="20">
        <v>9720</v>
      </c>
      <c r="F6171" s="20" t="s">
        <v>1086</v>
      </c>
      <c r="G6171" s="20">
        <v>27</v>
      </c>
      <c r="H6171" s="20">
        <v>360</v>
      </c>
      <c r="I6171" s="20">
        <v>641.65</v>
      </c>
      <c r="J6171" s="20">
        <v>2018</v>
      </c>
      <c r="K6171" s="20">
        <v>2</v>
      </c>
      <c r="L6171" s="20">
        <v>5</v>
      </c>
    </row>
    <row r="6172" spans="1:12" x14ac:dyDescent="0.3">
      <c r="A6172" s="21">
        <v>43132</v>
      </c>
      <c r="B6172" s="20" t="s">
        <v>761</v>
      </c>
      <c r="C6172" s="20" t="s">
        <v>762</v>
      </c>
      <c r="D6172" s="20" t="s">
        <v>759</v>
      </c>
      <c r="E6172" s="20">
        <v>14400</v>
      </c>
      <c r="F6172" s="20" t="s">
        <v>1138</v>
      </c>
      <c r="G6172" s="20">
        <v>40</v>
      </c>
      <c r="H6172" s="20">
        <v>360</v>
      </c>
      <c r="I6172" s="20">
        <v>899.05</v>
      </c>
      <c r="J6172" s="20">
        <v>2018</v>
      </c>
      <c r="K6172" s="20">
        <v>2</v>
      </c>
      <c r="L6172" s="20">
        <v>5</v>
      </c>
    </row>
    <row r="6173" spans="1:12" x14ac:dyDescent="0.3">
      <c r="A6173" s="21">
        <v>43132</v>
      </c>
      <c r="B6173" s="20" t="s">
        <v>764</v>
      </c>
      <c r="C6173" s="20" t="s">
        <v>765</v>
      </c>
      <c r="D6173" s="20" t="s">
        <v>759</v>
      </c>
      <c r="E6173" s="20">
        <v>12960</v>
      </c>
      <c r="F6173" s="20" t="s">
        <v>1083</v>
      </c>
      <c r="G6173" s="20">
        <v>36</v>
      </c>
      <c r="H6173" s="20">
        <v>360</v>
      </c>
      <c r="I6173" s="20">
        <v>810.45</v>
      </c>
      <c r="J6173" s="20">
        <v>2018</v>
      </c>
      <c r="K6173" s="20">
        <v>2</v>
      </c>
      <c r="L6173" s="20">
        <v>5</v>
      </c>
    </row>
    <row r="6174" spans="1:12" x14ac:dyDescent="0.3">
      <c r="A6174" s="21">
        <v>43132</v>
      </c>
      <c r="B6174" s="20" t="s">
        <v>767</v>
      </c>
      <c r="C6174" s="20" t="s">
        <v>768</v>
      </c>
      <c r="D6174" s="20" t="s">
        <v>759</v>
      </c>
      <c r="E6174" s="20">
        <v>11880</v>
      </c>
      <c r="F6174" s="20" t="s">
        <v>1084</v>
      </c>
      <c r="G6174" s="20">
        <v>33</v>
      </c>
      <c r="H6174" s="20">
        <v>360</v>
      </c>
      <c r="I6174" s="20">
        <v>750.45</v>
      </c>
      <c r="J6174" s="20">
        <v>2018</v>
      </c>
      <c r="K6174" s="20">
        <v>2</v>
      </c>
      <c r="L6174" s="20">
        <v>5</v>
      </c>
    </row>
    <row r="6175" spans="1:12" x14ac:dyDescent="0.3">
      <c r="A6175" s="21">
        <v>43132</v>
      </c>
      <c r="B6175" s="20" t="s">
        <v>770</v>
      </c>
      <c r="C6175" s="20" t="s">
        <v>771</v>
      </c>
      <c r="D6175" s="20" t="s">
        <v>759</v>
      </c>
      <c r="E6175" s="20">
        <v>11880</v>
      </c>
      <c r="F6175" s="20" t="s">
        <v>1085</v>
      </c>
      <c r="G6175" s="20">
        <v>33</v>
      </c>
      <c r="H6175" s="20">
        <v>360</v>
      </c>
      <c r="I6175" s="20">
        <v>791.8</v>
      </c>
      <c r="J6175" s="20">
        <v>2018</v>
      </c>
      <c r="K6175" s="20">
        <v>2</v>
      </c>
      <c r="L6175" s="20">
        <v>5</v>
      </c>
    </row>
    <row r="6176" spans="1:12" x14ac:dyDescent="0.3">
      <c r="A6176" s="21">
        <v>43132</v>
      </c>
      <c r="B6176" s="20" t="s">
        <v>773</v>
      </c>
      <c r="C6176" s="20" t="s">
        <v>774</v>
      </c>
      <c r="D6176" s="20" t="s">
        <v>759</v>
      </c>
      <c r="E6176" s="20">
        <v>10080</v>
      </c>
      <c r="F6176" s="20" t="s">
        <v>1086</v>
      </c>
      <c r="G6176" s="20">
        <v>28</v>
      </c>
      <c r="H6176" s="20">
        <v>360</v>
      </c>
      <c r="I6176" s="20">
        <v>665.5</v>
      </c>
      <c r="J6176" s="20">
        <v>2018</v>
      </c>
      <c r="K6176" s="20">
        <v>2</v>
      </c>
      <c r="L6176" s="20">
        <v>5</v>
      </c>
    </row>
    <row r="6177" spans="1:12" x14ac:dyDescent="0.3">
      <c r="A6177" s="21">
        <v>43130</v>
      </c>
      <c r="B6177" s="20" t="s">
        <v>761</v>
      </c>
      <c r="C6177" s="20" t="s">
        <v>762</v>
      </c>
      <c r="D6177" s="20" t="s">
        <v>759</v>
      </c>
      <c r="E6177" s="20">
        <v>14760</v>
      </c>
      <c r="F6177" s="20" t="s">
        <v>1138</v>
      </c>
      <c r="G6177" s="20">
        <v>41</v>
      </c>
      <c r="H6177" s="20">
        <v>360</v>
      </c>
      <c r="I6177" s="20">
        <v>915.05</v>
      </c>
      <c r="J6177" s="20">
        <v>2018</v>
      </c>
      <c r="K6177" s="20">
        <v>1</v>
      </c>
      <c r="L6177" s="20">
        <v>5</v>
      </c>
    </row>
    <row r="6178" spans="1:12" x14ac:dyDescent="0.3">
      <c r="A6178" s="21">
        <v>43130</v>
      </c>
      <c r="B6178" s="20" t="s">
        <v>764</v>
      </c>
      <c r="C6178" s="20" t="s">
        <v>765</v>
      </c>
      <c r="D6178" s="20" t="s">
        <v>759</v>
      </c>
      <c r="E6178" s="20">
        <v>13680</v>
      </c>
      <c r="F6178" s="20" t="s">
        <v>1083</v>
      </c>
      <c r="G6178" s="20">
        <v>38</v>
      </c>
      <c r="H6178" s="20">
        <v>360</v>
      </c>
      <c r="I6178" s="20">
        <v>855.85</v>
      </c>
      <c r="J6178" s="20">
        <v>2018</v>
      </c>
      <c r="K6178" s="20">
        <v>1</v>
      </c>
      <c r="L6178" s="20">
        <v>5</v>
      </c>
    </row>
    <row r="6179" spans="1:12" x14ac:dyDescent="0.3">
      <c r="A6179" s="21">
        <v>43130</v>
      </c>
      <c r="B6179" s="20" t="s">
        <v>767</v>
      </c>
      <c r="C6179" s="20" t="s">
        <v>768</v>
      </c>
      <c r="D6179" s="20" t="s">
        <v>759</v>
      </c>
      <c r="E6179" s="20">
        <v>12600</v>
      </c>
      <c r="F6179" s="20" t="s">
        <v>1084</v>
      </c>
      <c r="G6179" s="20">
        <v>35</v>
      </c>
      <c r="H6179" s="20">
        <v>360</v>
      </c>
      <c r="I6179" s="20">
        <v>794.2</v>
      </c>
      <c r="J6179" s="20">
        <v>2018</v>
      </c>
      <c r="K6179" s="20">
        <v>1</v>
      </c>
      <c r="L6179" s="20">
        <v>5</v>
      </c>
    </row>
    <row r="6180" spans="1:12" x14ac:dyDescent="0.3">
      <c r="A6180" s="21">
        <v>43130</v>
      </c>
      <c r="B6180" s="20" t="s">
        <v>770</v>
      </c>
      <c r="C6180" s="20" t="s">
        <v>771</v>
      </c>
      <c r="D6180" s="20" t="s">
        <v>759</v>
      </c>
      <c r="E6180" s="20">
        <v>12240</v>
      </c>
      <c r="F6180" s="20" t="s">
        <v>1085</v>
      </c>
      <c r="G6180" s="20">
        <v>34</v>
      </c>
      <c r="H6180" s="20">
        <v>360</v>
      </c>
      <c r="I6180" s="20">
        <v>815.9</v>
      </c>
      <c r="J6180" s="20">
        <v>2018</v>
      </c>
      <c r="K6180" s="20">
        <v>1</v>
      </c>
      <c r="L6180" s="20">
        <v>5</v>
      </c>
    </row>
    <row r="6181" spans="1:12" x14ac:dyDescent="0.3">
      <c r="A6181" s="21">
        <v>43130</v>
      </c>
      <c r="B6181" s="20" t="s">
        <v>773</v>
      </c>
      <c r="C6181" s="20" t="s">
        <v>774</v>
      </c>
      <c r="D6181" s="20" t="s">
        <v>759</v>
      </c>
      <c r="E6181" s="20">
        <v>9720</v>
      </c>
      <c r="F6181" s="20" t="s">
        <v>1086</v>
      </c>
      <c r="G6181" s="20">
        <v>27</v>
      </c>
      <c r="H6181" s="20">
        <v>360</v>
      </c>
      <c r="I6181" s="20">
        <v>639.79999999999995</v>
      </c>
      <c r="J6181" s="20">
        <v>2018</v>
      </c>
      <c r="K6181" s="20">
        <v>1</v>
      </c>
      <c r="L6181" s="20">
        <v>5</v>
      </c>
    </row>
    <row r="6182" spans="1:12" x14ac:dyDescent="0.3">
      <c r="A6182" s="21">
        <v>43129</v>
      </c>
      <c r="B6182" s="20" t="s">
        <v>826</v>
      </c>
      <c r="C6182" s="20" t="s">
        <v>827</v>
      </c>
      <c r="D6182" s="20" t="s">
        <v>759</v>
      </c>
      <c r="E6182" s="20">
        <v>19440</v>
      </c>
      <c r="F6182" s="20" t="s">
        <v>1087</v>
      </c>
      <c r="G6182" s="20">
        <v>54</v>
      </c>
      <c r="H6182" s="20">
        <v>360</v>
      </c>
      <c r="I6182" s="20">
        <v>1268.43</v>
      </c>
      <c r="J6182" s="20">
        <v>2018</v>
      </c>
      <c r="K6182" s="20">
        <v>1</v>
      </c>
      <c r="L6182" s="20">
        <v>5</v>
      </c>
    </row>
    <row r="6183" spans="1:12" x14ac:dyDescent="0.3">
      <c r="A6183" s="21">
        <v>43129</v>
      </c>
      <c r="B6183" s="20" t="s">
        <v>761</v>
      </c>
      <c r="C6183" s="20" t="s">
        <v>762</v>
      </c>
      <c r="D6183" s="20" t="s">
        <v>759</v>
      </c>
      <c r="E6183" s="20">
        <v>14760</v>
      </c>
      <c r="F6183" s="20" t="s">
        <v>1089</v>
      </c>
      <c r="G6183" s="20">
        <v>41</v>
      </c>
      <c r="H6183" s="20">
        <v>360</v>
      </c>
      <c r="I6183" s="20">
        <v>913.1</v>
      </c>
      <c r="J6183" s="20">
        <v>2018</v>
      </c>
      <c r="K6183" s="20">
        <v>1</v>
      </c>
      <c r="L6183" s="20">
        <v>5</v>
      </c>
    </row>
    <row r="6184" spans="1:12" x14ac:dyDescent="0.3">
      <c r="A6184" s="21">
        <v>43129</v>
      </c>
      <c r="B6184" s="20" t="s">
        <v>764</v>
      </c>
      <c r="C6184" s="20" t="s">
        <v>765</v>
      </c>
      <c r="D6184" s="20" t="s">
        <v>759</v>
      </c>
      <c r="E6184" s="20">
        <v>13320</v>
      </c>
      <c r="F6184" s="20" t="s">
        <v>1090</v>
      </c>
      <c r="G6184" s="20">
        <v>37</v>
      </c>
      <c r="H6184" s="20">
        <v>360</v>
      </c>
      <c r="I6184" s="20">
        <v>828.13</v>
      </c>
      <c r="J6184" s="20">
        <v>2018</v>
      </c>
      <c r="K6184" s="20">
        <v>1</v>
      </c>
      <c r="L6184" s="20">
        <v>5</v>
      </c>
    </row>
    <row r="6185" spans="1:12" x14ac:dyDescent="0.3">
      <c r="A6185" s="21">
        <v>43129</v>
      </c>
      <c r="B6185" s="20" t="s">
        <v>767</v>
      </c>
      <c r="C6185" s="20" t="s">
        <v>768</v>
      </c>
      <c r="D6185" s="20" t="s">
        <v>759</v>
      </c>
      <c r="E6185" s="20">
        <v>11880</v>
      </c>
      <c r="F6185" s="20" t="s">
        <v>1091</v>
      </c>
      <c r="G6185" s="20">
        <v>33</v>
      </c>
      <c r="H6185" s="20">
        <v>360</v>
      </c>
      <c r="I6185" s="20">
        <v>747.85</v>
      </c>
      <c r="J6185" s="20">
        <v>2018</v>
      </c>
      <c r="K6185" s="20">
        <v>1</v>
      </c>
      <c r="L6185" s="20">
        <v>5</v>
      </c>
    </row>
    <row r="6186" spans="1:12" x14ac:dyDescent="0.3">
      <c r="A6186" s="21">
        <v>43129</v>
      </c>
      <c r="B6186" s="20" t="s">
        <v>770</v>
      </c>
      <c r="C6186" s="20" t="s">
        <v>771</v>
      </c>
      <c r="D6186" s="20" t="s">
        <v>759</v>
      </c>
      <c r="E6186" s="20">
        <v>9720</v>
      </c>
      <c r="F6186" s="20" t="s">
        <v>1092</v>
      </c>
      <c r="G6186" s="20">
        <v>27</v>
      </c>
      <c r="H6186" s="20">
        <v>360</v>
      </c>
      <c r="I6186" s="20">
        <v>646.85</v>
      </c>
      <c r="J6186" s="20">
        <v>2018</v>
      </c>
      <c r="K6186" s="20">
        <v>1</v>
      </c>
      <c r="L6186" s="20">
        <v>5</v>
      </c>
    </row>
    <row r="6187" spans="1:12" x14ac:dyDescent="0.3">
      <c r="A6187" s="21">
        <v>43129</v>
      </c>
      <c r="B6187" s="20" t="s">
        <v>773</v>
      </c>
      <c r="C6187" s="20" t="s">
        <v>774</v>
      </c>
      <c r="D6187" s="20" t="s">
        <v>759</v>
      </c>
      <c r="E6187" s="20">
        <v>8640</v>
      </c>
      <c r="F6187" s="20" t="s">
        <v>1093</v>
      </c>
      <c r="G6187" s="20">
        <v>24</v>
      </c>
      <c r="H6187" s="20">
        <v>360</v>
      </c>
      <c r="I6187" s="20">
        <v>567.5</v>
      </c>
      <c r="J6187" s="20">
        <v>2018</v>
      </c>
      <c r="K6187" s="20">
        <v>1</v>
      </c>
      <c r="L6187" s="20">
        <v>5</v>
      </c>
    </row>
    <row r="6188" spans="1:12" x14ac:dyDescent="0.3">
      <c r="A6188" s="21">
        <v>43129</v>
      </c>
      <c r="B6188" s="20" t="s">
        <v>761</v>
      </c>
      <c r="C6188" s="20" t="s">
        <v>762</v>
      </c>
      <c r="D6188" s="20" t="s">
        <v>759</v>
      </c>
      <c r="E6188" s="20">
        <v>14400</v>
      </c>
      <c r="F6188" s="20" t="s">
        <v>1089</v>
      </c>
      <c r="G6188" s="20">
        <v>40</v>
      </c>
      <c r="H6188" s="20">
        <v>360</v>
      </c>
      <c r="I6188" s="20">
        <v>891.8</v>
      </c>
      <c r="J6188" s="20">
        <v>2018</v>
      </c>
      <c r="K6188" s="20">
        <v>1</v>
      </c>
      <c r="L6188" s="20">
        <v>5</v>
      </c>
    </row>
    <row r="6189" spans="1:12" x14ac:dyDescent="0.3">
      <c r="A6189" s="21">
        <v>43129</v>
      </c>
      <c r="B6189" s="20" t="s">
        <v>764</v>
      </c>
      <c r="C6189" s="20" t="s">
        <v>765</v>
      </c>
      <c r="D6189" s="20" t="s">
        <v>759</v>
      </c>
      <c r="E6189" s="20">
        <v>12960</v>
      </c>
      <c r="F6189" s="20" t="s">
        <v>1090</v>
      </c>
      <c r="G6189" s="20">
        <v>36</v>
      </c>
      <c r="H6189" s="20">
        <v>360</v>
      </c>
      <c r="I6189" s="20">
        <v>815.65</v>
      </c>
      <c r="J6189" s="20">
        <v>2018</v>
      </c>
      <c r="K6189" s="20">
        <v>1</v>
      </c>
      <c r="L6189" s="20">
        <v>5</v>
      </c>
    </row>
    <row r="6190" spans="1:12" x14ac:dyDescent="0.3">
      <c r="A6190" s="21">
        <v>43129</v>
      </c>
      <c r="B6190" s="20" t="s">
        <v>767</v>
      </c>
      <c r="C6190" s="20" t="s">
        <v>768</v>
      </c>
      <c r="D6190" s="20" t="s">
        <v>759</v>
      </c>
      <c r="E6190" s="20">
        <v>12600</v>
      </c>
      <c r="F6190" s="20" t="s">
        <v>1091</v>
      </c>
      <c r="G6190" s="20">
        <v>35</v>
      </c>
      <c r="H6190" s="20">
        <v>360</v>
      </c>
      <c r="I6190" s="20">
        <v>799.7</v>
      </c>
      <c r="J6190" s="20">
        <v>2018</v>
      </c>
      <c r="K6190" s="20">
        <v>1</v>
      </c>
      <c r="L6190" s="20">
        <v>5</v>
      </c>
    </row>
    <row r="6191" spans="1:12" x14ac:dyDescent="0.3">
      <c r="A6191" s="21">
        <v>43129</v>
      </c>
      <c r="B6191" s="20" t="s">
        <v>770</v>
      </c>
      <c r="C6191" s="20" t="s">
        <v>771</v>
      </c>
      <c r="D6191" s="20" t="s">
        <v>759</v>
      </c>
      <c r="E6191" s="20">
        <v>11160</v>
      </c>
      <c r="F6191" s="20" t="s">
        <v>1092</v>
      </c>
      <c r="G6191" s="20">
        <v>31</v>
      </c>
      <c r="H6191" s="20">
        <v>360</v>
      </c>
      <c r="I6191" s="20">
        <v>749.73</v>
      </c>
      <c r="J6191" s="20">
        <v>2018</v>
      </c>
      <c r="K6191" s="20">
        <v>1</v>
      </c>
      <c r="L6191" s="20">
        <v>5</v>
      </c>
    </row>
    <row r="6192" spans="1:12" x14ac:dyDescent="0.3">
      <c r="A6192" s="21">
        <v>43129</v>
      </c>
      <c r="B6192" s="20" t="s">
        <v>773</v>
      </c>
      <c r="C6192" s="20" t="s">
        <v>774</v>
      </c>
      <c r="D6192" s="20" t="s">
        <v>759</v>
      </c>
      <c r="E6192" s="20">
        <v>9720</v>
      </c>
      <c r="F6192" s="20" t="s">
        <v>1093</v>
      </c>
      <c r="G6192" s="20">
        <v>27</v>
      </c>
      <c r="H6192" s="20">
        <v>360</v>
      </c>
      <c r="I6192" s="20">
        <v>646.4</v>
      </c>
      <c r="J6192" s="20">
        <v>2018</v>
      </c>
      <c r="K6192" s="20">
        <v>1</v>
      </c>
      <c r="L6192" s="20">
        <v>5</v>
      </c>
    </row>
    <row r="6193" spans="1:12" x14ac:dyDescent="0.3">
      <c r="A6193" s="21">
        <v>43127</v>
      </c>
      <c r="B6193" s="20" t="s">
        <v>761</v>
      </c>
      <c r="C6193" s="20" t="s">
        <v>762</v>
      </c>
      <c r="D6193" s="20" t="s">
        <v>759</v>
      </c>
      <c r="E6193" s="20">
        <v>14400</v>
      </c>
      <c r="F6193" s="20" t="s">
        <v>1089</v>
      </c>
      <c r="G6193" s="20">
        <v>40</v>
      </c>
      <c r="H6193" s="20">
        <v>360</v>
      </c>
      <c r="I6193" s="20">
        <v>881.6</v>
      </c>
      <c r="J6193" s="20">
        <v>2018</v>
      </c>
      <c r="K6193" s="20">
        <v>1</v>
      </c>
      <c r="L6193" s="20">
        <v>4</v>
      </c>
    </row>
    <row r="6194" spans="1:12" x14ac:dyDescent="0.3">
      <c r="A6194" s="21">
        <v>43127</v>
      </c>
      <c r="B6194" s="20" t="s">
        <v>764</v>
      </c>
      <c r="C6194" s="20" t="s">
        <v>765</v>
      </c>
      <c r="D6194" s="20" t="s">
        <v>759</v>
      </c>
      <c r="E6194" s="20">
        <v>13680</v>
      </c>
      <c r="F6194" s="20" t="s">
        <v>1090</v>
      </c>
      <c r="G6194" s="20">
        <v>38</v>
      </c>
      <c r="H6194" s="20">
        <v>360</v>
      </c>
      <c r="I6194" s="20">
        <v>847.75</v>
      </c>
      <c r="J6194" s="20">
        <v>2018</v>
      </c>
      <c r="K6194" s="20">
        <v>1</v>
      </c>
      <c r="L6194" s="20">
        <v>4</v>
      </c>
    </row>
    <row r="6195" spans="1:12" x14ac:dyDescent="0.3">
      <c r="A6195" s="21">
        <v>43127</v>
      </c>
      <c r="B6195" s="20" t="s">
        <v>767</v>
      </c>
      <c r="C6195" s="20" t="s">
        <v>768</v>
      </c>
      <c r="D6195" s="20" t="s">
        <v>759</v>
      </c>
      <c r="E6195" s="20">
        <v>12240</v>
      </c>
      <c r="F6195" s="20" t="s">
        <v>1091</v>
      </c>
      <c r="G6195" s="20">
        <v>34</v>
      </c>
      <c r="H6195" s="20">
        <v>360</v>
      </c>
      <c r="I6195" s="20">
        <v>773.95</v>
      </c>
      <c r="J6195" s="20">
        <v>2018</v>
      </c>
      <c r="K6195" s="20">
        <v>1</v>
      </c>
      <c r="L6195" s="20">
        <v>4</v>
      </c>
    </row>
    <row r="6196" spans="1:12" x14ac:dyDescent="0.3">
      <c r="A6196" s="21">
        <v>43127</v>
      </c>
      <c r="B6196" s="20" t="s">
        <v>770</v>
      </c>
      <c r="C6196" s="20" t="s">
        <v>771</v>
      </c>
      <c r="D6196" s="20" t="s">
        <v>759</v>
      </c>
      <c r="E6196" s="20">
        <v>11520</v>
      </c>
      <c r="F6196" s="20" t="s">
        <v>1092</v>
      </c>
      <c r="G6196" s="20">
        <v>32</v>
      </c>
      <c r="H6196" s="20">
        <v>360</v>
      </c>
      <c r="I6196" s="20">
        <v>765.75</v>
      </c>
      <c r="J6196" s="20">
        <v>2018</v>
      </c>
      <c r="K6196" s="20">
        <v>1</v>
      </c>
      <c r="L6196" s="20">
        <v>4</v>
      </c>
    </row>
    <row r="6197" spans="1:12" x14ac:dyDescent="0.3">
      <c r="A6197" s="21">
        <v>43127</v>
      </c>
      <c r="B6197" s="20" t="s">
        <v>773</v>
      </c>
      <c r="C6197" s="20" t="s">
        <v>774</v>
      </c>
      <c r="D6197" s="20" t="s">
        <v>759</v>
      </c>
      <c r="E6197" s="20">
        <v>9360</v>
      </c>
      <c r="F6197" s="20" t="s">
        <v>1093</v>
      </c>
      <c r="G6197" s="20">
        <v>26</v>
      </c>
      <c r="H6197" s="20">
        <v>360</v>
      </c>
      <c r="I6197" s="20">
        <v>622</v>
      </c>
      <c r="J6197" s="20">
        <v>2018</v>
      </c>
      <c r="K6197" s="20">
        <v>1</v>
      </c>
      <c r="L6197" s="20">
        <v>4</v>
      </c>
    </row>
    <row r="6198" spans="1:12" x14ac:dyDescent="0.3">
      <c r="A6198" s="21">
        <v>43126</v>
      </c>
      <c r="B6198" s="20" t="s">
        <v>761</v>
      </c>
      <c r="C6198" s="20" t="s">
        <v>762</v>
      </c>
      <c r="D6198" s="20" t="s">
        <v>759</v>
      </c>
      <c r="E6198" s="20">
        <v>14400</v>
      </c>
      <c r="F6198" s="20" t="s">
        <v>1089</v>
      </c>
      <c r="G6198" s="20">
        <v>40</v>
      </c>
      <c r="H6198" s="20">
        <v>360</v>
      </c>
      <c r="I6198" s="20">
        <v>881.6</v>
      </c>
      <c r="J6198" s="20">
        <v>2018</v>
      </c>
      <c r="K6198" s="20">
        <v>1</v>
      </c>
      <c r="L6198" s="20">
        <v>4</v>
      </c>
    </row>
    <row r="6199" spans="1:12" x14ac:dyDescent="0.3">
      <c r="A6199" s="21">
        <v>43126</v>
      </c>
      <c r="B6199" s="20" t="s">
        <v>764</v>
      </c>
      <c r="C6199" s="20" t="s">
        <v>765</v>
      </c>
      <c r="D6199" s="20" t="s">
        <v>759</v>
      </c>
      <c r="E6199" s="20">
        <v>13320</v>
      </c>
      <c r="F6199" s="20" t="s">
        <v>1090</v>
      </c>
      <c r="G6199" s="20">
        <v>37</v>
      </c>
      <c r="H6199" s="20">
        <v>360</v>
      </c>
      <c r="I6199" s="20">
        <v>828.02</v>
      </c>
      <c r="J6199" s="20">
        <v>2018</v>
      </c>
      <c r="K6199" s="20">
        <v>1</v>
      </c>
      <c r="L6199" s="20">
        <v>4</v>
      </c>
    </row>
    <row r="6200" spans="1:12" x14ac:dyDescent="0.3">
      <c r="A6200" s="21">
        <v>43126</v>
      </c>
      <c r="B6200" s="20" t="s">
        <v>767</v>
      </c>
      <c r="C6200" s="20" t="s">
        <v>768</v>
      </c>
      <c r="D6200" s="20" t="s">
        <v>759</v>
      </c>
      <c r="E6200" s="20">
        <v>11880</v>
      </c>
      <c r="F6200" s="20" t="s">
        <v>1091</v>
      </c>
      <c r="G6200" s="20">
        <v>33</v>
      </c>
      <c r="H6200" s="20">
        <v>360</v>
      </c>
      <c r="I6200" s="20">
        <v>754</v>
      </c>
      <c r="J6200" s="20">
        <v>2018</v>
      </c>
      <c r="K6200" s="20">
        <v>1</v>
      </c>
      <c r="L6200" s="20">
        <v>4</v>
      </c>
    </row>
    <row r="6201" spans="1:12" x14ac:dyDescent="0.3">
      <c r="A6201" s="21">
        <v>43126</v>
      </c>
      <c r="B6201" s="20" t="s">
        <v>770</v>
      </c>
      <c r="C6201" s="20" t="s">
        <v>771</v>
      </c>
      <c r="D6201" s="20" t="s">
        <v>759</v>
      </c>
      <c r="E6201" s="20">
        <v>11880</v>
      </c>
      <c r="F6201" s="20" t="s">
        <v>1092</v>
      </c>
      <c r="G6201" s="20">
        <v>33</v>
      </c>
      <c r="H6201" s="20">
        <v>360</v>
      </c>
      <c r="I6201" s="20">
        <v>787.15</v>
      </c>
      <c r="J6201" s="20">
        <v>2018</v>
      </c>
      <c r="K6201" s="20">
        <v>1</v>
      </c>
      <c r="L6201" s="20">
        <v>4</v>
      </c>
    </row>
    <row r="6202" spans="1:12" x14ac:dyDescent="0.3">
      <c r="A6202" s="21">
        <v>43126</v>
      </c>
      <c r="B6202" s="20" t="s">
        <v>773</v>
      </c>
      <c r="C6202" s="20" t="s">
        <v>774</v>
      </c>
      <c r="D6202" s="20" t="s">
        <v>759</v>
      </c>
      <c r="E6202" s="20">
        <v>10800</v>
      </c>
      <c r="F6202" s="20" t="s">
        <v>1093</v>
      </c>
      <c r="G6202" s="20">
        <v>30</v>
      </c>
      <c r="H6202" s="20">
        <v>360</v>
      </c>
      <c r="I6202" s="20">
        <v>710.8</v>
      </c>
      <c r="J6202" s="20">
        <v>2018</v>
      </c>
      <c r="K6202" s="20">
        <v>1</v>
      </c>
      <c r="L6202" s="20">
        <v>4</v>
      </c>
    </row>
    <row r="6203" spans="1:12" x14ac:dyDescent="0.3">
      <c r="A6203" s="21">
        <v>43126</v>
      </c>
      <c r="B6203" s="20" t="s">
        <v>826</v>
      </c>
      <c r="C6203" s="20" t="s">
        <v>827</v>
      </c>
      <c r="D6203" s="20" t="s">
        <v>759</v>
      </c>
      <c r="E6203" s="20">
        <v>3600</v>
      </c>
      <c r="F6203" s="20" t="s">
        <v>1087</v>
      </c>
      <c r="G6203" s="20">
        <v>10</v>
      </c>
      <c r="H6203" s="20">
        <v>360</v>
      </c>
      <c r="I6203" s="20">
        <v>232.15</v>
      </c>
      <c r="J6203" s="20">
        <v>2018</v>
      </c>
      <c r="K6203" s="20">
        <v>1</v>
      </c>
      <c r="L6203" s="20">
        <v>4</v>
      </c>
    </row>
    <row r="6204" spans="1:12" x14ac:dyDescent="0.3">
      <c r="A6204" s="21">
        <v>43126</v>
      </c>
      <c r="B6204" s="20" t="s">
        <v>826</v>
      </c>
      <c r="C6204" s="20" t="s">
        <v>827</v>
      </c>
      <c r="D6204" s="20" t="s">
        <v>759</v>
      </c>
      <c r="E6204" s="20">
        <v>3960</v>
      </c>
      <c r="F6204" s="20" t="s">
        <v>1087</v>
      </c>
      <c r="G6204" s="20">
        <v>11</v>
      </c>
      <c r="H6204" s="20">
        <v>360</v>
      </c>
      <c r="I6204" s="20">
        <v>257.27</v>
      </c>
      <c r="J6204" s="20">
        <v>2018</v>
      </c>
      <c r="K6204" s="20">
        <v>1</v>
      </c>
      <c r="L6204" s="20">
        <v>4</v>
      </c>
    </row>
    <row r="6205" spans="1:12" x14ac:dyDescent="0.3">
      <c r="A6205" s="21">
        <v>43124</v>
      </c>
      <c r="B6205" s="20" t="s">
        <v>761</v>
      </c>
      <c r="C6205" s="20" t="s">
        <v>762</v>
      </c>
      <c r="D6205" s="20" t="s">
        <v>759</v>
      </c>
      <c r="E6205" s="20">
        <v>14400</v>
      </c>
      <c r="F6205" s="20" t="s">
        <v>1089</v>
      </c>
      <c r="G6205" s="20">
        <v>40</v>
      </c>
      <c r="H6205" s="20">
        <v>360</v>
      </c>
      <c r="I6205" s="20">
        <v>880.95</v>
      </c>
      <c r="J6205" s="20">
        <v>2018</v>
      </c>
      <c r="K6205" s="20">
        <v>1</v>
      </c>
      <c r="L6205" s="20">
        <v>4</v>
      </c>
    </row>
    <row r="6206" spans="1:12" x14ac:dyDescent="0.3">
      <c r="A6206" s="21">
        <v>43124</v>
      </c>
      <c r="B6206" s="20" t="s">
        <v>764</v>
      </c>
      <c r="C6206" s="20" t="s">
        <v>765</v>
      </c>
      <c r="D6206" s="20" t="s">
        <v>759</v>
      </c>
      <c r="E6206" s="20">
        <v>12240</v>
      </c>
      <c r="F6206" s="20" t="s">
        <v>1090</v>
      </c>
      <c r="G6206" s="20">
        <v>34</v>
      </c>
      <c r="H6206" s="20">
        <v>360</v>
      </c>
      <c r="I6206" s="20">
        <v>762.2</v>
      </c>
      <c r="J6206" s="20">
        <v>2018</v>
      </c>
      <c r="K6206" s="20">
        <v>1</v>
      </c>
      <c r="L6206" s="20">
        <v>4</v>
      </c>
    </row>
    <row r="6207" spans="1:12" x14ac:dyDescent="0.3">
      <c r="A6207" s="21">
        <v>43124</v>
      </c>
      <c r="B6207" s="20" t="s">
        <v>767</v>
      </c>
      <c r="C6207" s="20" t="s">
        <v>768</v>
      </c>
      <c r="D6207" s="20" t="s">
        <v>759</v>
      </c>
      <c r="E6207" s="20">
        <v>12240</v>
      </c>
      <c r="F6207" s="20" t="s">
        <v>1091</v>
      </c>
      <c r="G6207" s="20">
        <v>34</v>
      </c>
      <c r="H6207" s="20">
        <v>360</v>
      </c>
      <c r="I6207" s="20">
        <v>771.75</v>
      </c>
      <c r="J6207" s="20">
        <v>2018</v>
      </c>
      <c r="K6207" s="20">
        <v>1</v>
      </c>
      <c r="L6207" s="20">
        <v>4</v>
      </c>
    </row>
    <row r="6208" spans="1:12" x14ac:dyDescent="0.3">
      <c r="A6208" s="21">
        <v>43124</v>
      </c>
      <c r="B6208" s="20" t="s">
        <v>770</v>
      </c>
      <c r="C6208" s="20" t="s">
        <v>771</v>
      </c>
      <c r="D6208" s="20" t="s">
        <v>759</v>
      </c>
      <c r="E6208" s="20">
        <v>11520</v>
      </c>
      <c r="F6208" s="20" t="s">
        <v>1092</v>
      </c>
      <c r="G6208" s="20">
        <v>32</v>
      </c>
      <c r="H6208" s="20">
        <v>360</v>
      </c>
      <c r="I6208" s="20">
        <v>742.28</v>
      </c>
      <c r="J6208" s="20">
        <v>2018</v>
      </c>
      <c r="K6208" s="20">
        <v>1</v>
      </c>
      <c r="L6208" s="20">
        <v>4</v>
      </c>
    </row>
    <row r="6209" spans="1:12" x14ac:dyDescent="0.3">
      <c r="A6209" s="21">
        <v>43124</v>
      </c>
      <c r="B6209" s="20" t="s">
        <v>773</v>
      </c>
      <c r="C6209" s="20" t="s">
        <v>774</v>
      </c>
      <c r="D6209" s="20" t="s">
        <v>759</v>
      </c>
      <c r="E6209" s="20">
        <v>10440</v>
      </c>
      <c r="F6209" s="20" t="s">
        <v>1093</v>
      </c>
      <c r="G6209" s="20">
        <v>29</v>
      </c>
      <c r="H6209" s="20">
        <v>360</v>
      </c>
      <c r="I6209" s="20">
        <v>689</v>
      </c>
      <c r="J6209" s="20">
        <v>2018</v>
      </c>
      <c r="K6209" s="20">
        <v>1</v>
      </c>
      <c r="L6209" s="20">
        <v>4</v>
      </c>
    </row>
    <row r="6210" spans="1:12" x14ac:dyDescent="0.3">
      <c r="A6210" s="21">
        <v>43124</v>
      </c>
      <c r="B6210" s="20" t="s">
        <v>761</v>
      </c>
      <c r="C6210" s="20" t="s">
        <v>762</v>
      </c>
      <c r="D6210" s="20" t="s">
        <v>759</v>
      </c>
      <c r="E6210" s="20">
        <v>14400</v>
      </c>
      <c r="F6210" s="20" t="s">
        <v>1089</v>
      </c>
      <c r="G6210" s="20">
        <v>40</v>
      </c>
      <c r="H6210" s="20">
        <v>360</v>
      </c>
      <c r="I6210" s="20">
        <v>880.4</v>
      </c>
      <c r="J6210" s="20">
        <v>2018</v>
      </c>
      <c r="K6210" s="20">
        <v>1</v>
      </c>
      <c r="L6210" s="20">
        <v>4</v>
      </c>
    </row>
    <row r="6211" spans="1:12" x14ac:dyDescent="0.3">
      <c r="A6211" s="21">
        <v>43124</v>
      </c>
      <c r="B6211" s="20" t="s">
        <v>764</v>
      </c>
      <c r="C6211" s="20" t="s">
        <v>765</v>
      </c>
      <c r="D6211" s="20" t="s">
        <v>759</v>
      </c>
      <c r="E6211" s="20">
        <v>14040</v>
      </c>
      <c r="F6211" s="20" t="s">
        <v>1090</v>
      </c>
      <c r="G6211" s="20">
        <v>39</v>
      </c>
      <c r="H6211" s="20">
        <v>360</v>
      </c>
      <c r="I6211" s="20">
        <v>874.1</v>
      </c>
      <c r="J6211" s="20">
        <v>2018</v>
      </c>
      <c r="K6211" s="20">
        <v>1</v>
      </c>
      <c r="L6211" s="20">
        <v>4</v>
      </c>
    </row>
    <row r="6212" spans="1:12" x14ac:dyDescent="0.3">
      <c r="A6212" s="21">
        <v>43124</v>
      </c>
      <c r="B6212" s="20" t="s">
        <v>767</v>
      </c>
      <c r="C6212" s="20" t="s">
        <v>768</v>
      </c>
      <c r="D6212" s="20" t="s">
        <v>759</v>
      </c>
      <c r="E6212" s="20">
        <v>12240</v>
      </c>
      <c r="F6212" s="20" t="s">
        <v>1091</v>
      </c>
      <c r="G6212" s="20">
        <v>34</v>
      </c>
      <c r="H6212" s="20">
        <v>360</v>
      </c>
      <c r="I6212" s="20">
        <v>771.15</v>
      </c>
      <c r="J6212" s="20">
        <v>2018</v>
      </c>
      <c r="K6212" s="20">
        <v>1</v>
      </c>
      <c r="L6212" s="20">
        <v>4</v>
      </c>
    </row>
    <row r="6213" spans="1:12" x14ac:dyDescent="0.3">
      <c r="A6213" s="21">
        <v>43124</v>
      </c>
      <c r="B6213" s="20" t="s">
        <v>770</v>
      </c>
      <c r="C6213" s="20" t="s">
        <v>771</v>
      </c>
      <c r="D6213" s="20" t="s">
        <v>759</v>
      </c>
      <c r="E6213" s="20">
        <v>11160</v>
      </c>
      <c r="F6213" s="20" t="s">
        <v>1092</v>
      </c>
      <c r="G6213" s="20">
        <v>31</v>
      </c>
      <c r="H6213" s="20">
        <v>360</v>
      </c>
      <c r="I6213" s="20">
        <v>748.95</v>
      </c>
      <c r="J6213" s="20">
        <v>2018</v>
      </c>
      <c r="K6213" s="20">
        <v>1</v>
      </c>
      <c r="L6213" s="20">
        <v>4</v>
      </c>
    </row>
    <row r="6214" spans="1:12" x14ac:dyDescent="0.3">
      <c r="A6214" s="21">
        <v>43124</v>
      </c>
      <c r="B6214" s="20" t="s">
        <v>773</v>
      </c>
      <c r="C6214" s="20" t="s">
        <v>774</v>
      </c>
      <c r="D6214" s="20" t="s">
        <v>759</v>
      </c>
      <c r="E6214" s="20">
        <v>9000</v>
      </c>
      <c r="F6214" s="20" t="s">
        <v>1093</v>
      </c>
      <c r="G6214" s="20">
        <v>25</v>
      </c>
      <c r="H6214" s="20">
        <v>360</v>
      </c>
      <c r="I6214" s="20">
        <v>592.79999999999995</v>
      </c>
      <c r="J6214" s="20">
        <v>2018</v>
      </c>
      <c r="K6214" s="20">
        <v>1</v>
      </c>
      <c r="L6214" s="20">
        <v>4</v>
      </c>
    </row>
    <row r="6215" spans="1:12" x14ac:dyDescent="0.3">
      <c r="A6215" s="21">
        <v>43123</v>
      </c>
      <c r="B6215" s="20" t="s">
        <v>761</v>
      </c>
      <c r="C6215" s="20" t="s">
        <v>762</v>
      </c>
      <c r="D6215" s="20" t="s">
        <v>759</v>
      </c>
      <c r="E6215" s="20">
        <v>15120</v>
      </c>
      <c r="F6215" s="20" t="s">
        <v>1089</v>
      </c>
      <c r="G6215" s="20">
        <v>42</v>
      </c>
      <c r="H6215" s="20">
        <v>360</v>
      </c>
      <c r="I6215" s="20">
        <v>926.05</v>
      </c>
      <c r="J6215" s="20">
        <v>2018</v>
      </c>
      <c r="K6215" s="20">
        <v>1</v>
      </c>
      <c r="L6215" s="20">
        <v>4</v>
      </c>
    </row>
    <row r="6216" spans="1:12" x14ac:dyDescent="0.3">
      <c r="A6216" s="21">
        <v>43123</v>
      </c>
      <c r="B6216" s="20" t="s">
        <v>764</v>
      </c>
      <c r="C6216" s="20" t="s">
        <v>765</v>
      </c>
      <c r="D6216" s="20" t="s">
        <v>759</v>
      </c>
      <c r="E6216" s="20">
        <v>13320</v>
      </c>
      <c r="F6216" s="20" t="s">
        <v>1090</v>
      </c>
      <c r="G6216" s="20">
        <v>37</v>
      </c>
      <c r="H6216" s="20">
        <v>360</v>
      </c>
      <c r="I6216" s="20">
        <v>826.75</v>
      </c>
      <c r="J6216" s="20">
        <v>2018</v>
      </c>
      <c r="K6216" s="20">
        <v>1</v>
      </c>
      <c r="L6216" s="20">
        <v>4</v>
      </c>
    </row>
    <row r="6217" spans="1:12" x14ac:dyDescent="0.3">
      <c r="A6217" s="21">
        <v>43123</v>
      </c>
      <c r="B6217" s="20" t="s">
        <v>767</v>
      </c>
      <c r="C6217" s="20" t="s">
        <v>768</v>
      </c>
      <c r="D6217" s="20" t="s">
        <v>759</v>
      </c>
      <c r="E6217" s="20">
        <v>11520</v>
      </c>
      <c r="F6217" s="20" t="s">
        <v>1091</v>
      </c>
      <c r="G6217" s="20">
        <v>32</v>
      </c>
      <c r="H6217" s="20">
        <v>360</v>
      </c>
      <c r="I6217" s="20">
        <v>726.75</v>
      </c>
      <c r="J6217" s="20">
        <v>2018</v>
      </c>
      <c r="K6217" s="20">
        <v>1</v>
      </c>
      <c r="L6217" s="20">
        <v>4</v>
      </c>
    </row>
    <row r="6218" spans="1:12" x14ac:dyDescent="0.3">
      <c r="A6218" s="21">
        <v>43123</v>
      </c>
      <c r="B6218" s="20" t="s">
        <v>770</v>
      </c>
      <c r="C6218" s="20" t="s">
        <v>771</v>
      </c>
      <c r="D6218" s="20" t="s">
        <v>759</v>
      </c>
      <c r="E6218" s="20">
        <v>12600</v>
      </c>
      <c r="F6218" s="20" t="s">
        <v>1092</v>
      </c>
      <c r="G6218" s="20">
        <v>35</v>
      </c>
      <c r="H6218" s="20">
        <v>360</v>
      </c>
      <c r="I6218" s="20">
        <v>847.05</v>
      </c>
      <c r="J6218" s="20">
        <v>2018</v>
      </c>
      <c r="K6218" s="20">
        <v>1</v>
      </c>
      <c r="L6218" s="20">
        <v>4</v>
      </c>
    </row>
    <row r="6219" spans="1:12" x14ac:dyDescent="0.3">
      <c r="A6219" s="21">
        <v>43123</v>
      </c>
      <c r="B6219" s="20" t="s">
        <v>773</v>
      </c>
      <c r="C6219" s="20" t="s">
        <v>774</v>
      </c>
      <c r="D6219" s="20" t="s">
        <v>759</v>
      </c>
      <c r="E6219" s="20">
        <v>9720</v>
      </c>
      <c r="F6219" s="20" t="s">
        <v>1093</v>
      </c>
      <c r="G6219" s="20">
        <v>27</v>
      </c>
      <c r="H6219" s="20">
        <v>360</v>
      </c>
      <c r="I6219" s="20">
        <v>638.45000000000005</v>
      </c>
      <c r="J6219" s="20">
        <v>2018</v>
      </c>
      <c r="K6219" s="20">
        <v>1</v>
      </c>
      <c r="L6219" s="20">
        <v>4</v>
      </c>
    </row>
    <row r="6220" spans="1:12" x14ac:dyDescent="0.3">
      <c r="A6220" s="21">
        <v>43122</v>
      </c>
      <c r="B6220" s="20" t="s">
        <v>826</v>
      </c>
      <c r="C6220" s="20" t="s">
        <v>827</v>
      </c>
      <c r="D6220" s="20" t="s">
        <v>759</v>
      </c>
      <c r="E6220" s="20">
        <v>26280</v>
      </c>
      <c r="F6220" s="20" t="s">
        <v>1094</v>
      </c>
      <c r="G6220" s="20">
        <v>73</v>
      </c>
      <c r="H6220" s="20">
        <v>360</v>
      </c>
      <c r="I6220" s="20">
        <v>1737.5</v>
      </c>
      <c r="J6220" s="20">
        <v>2018</v>
      </c>
      <c r="K6220" s="20">
        <v>1</v>
      </c>
      <c r="L6220" s="20">
        <v>4</v>
      </c>
    </row>
    <row r="6221" spans="1:12" x14ac:dyDescent="0.3">
      <c r="A6221" s="21">
        <v>43122</v>
      </c>
      <c r="B6221" s="20" t="s">
        <v>761</v>
      </c>
      <c r="C6221" s="20" t="s">
        <v>762</v>
      </c>
      <c r="D6221" s="20" t="s">
        <v>759</v>
      </c>
      <c r="E6221" s="20">
        <v>12960</v>
      </c>
      <c r="F6221" s="20" t="s">
        <v>1096</v>
      </c>
      <c r="G6221" s="20">
        <v>36</v>
      </c>
      <c r="H6221" s="20">
        <v>360</v>
      </c>
      <c r="I6221" s="20">
        <v>793.9</v>
      </c>
      <c r="J6221" s="20">
        <v>2018</v>
      </c>
      <c r="K6221" s="20">
        <v>1</v>
      </c>
      <c r="L6221" s="20">
        <v>4</v>
      </c>
    </row>
    <row r="6222" spans="1:12" x14ac:dyDescent="0.3">
      <c r="A6222" s="21">
        <v>43122</v>
      </c>
      <c r="B6222" s="20" t="s">
        <v>764</v>
      </c>
      <c r="C6222" s="20" t="s">
        <v>765</v>
      </c>
      <c r="D6222" s="20" t="s">
        <v>759</v>
      </c>
      <c r="E6222" s="20">
        <v>12240</v>
      </c>
      <c r="F6222" s="20" t="s">
        <v>1097</v>
      </c>
      <c r="G6222" s="20">
        <v>34</v>
      </c>
      <c r="H6222" s="20">
        <v>360</v>
      </c>
      <c r="I6222" s="20">
        <v>766.85</v>
      </c>
      <c r="J6222" s="20">
        <v>2018</v>
      </c>
      <c r="K6222" s="20">
        <v>1</v>
      </c>
      <c r="L6222" s="20">
        <v>4</v>
      </c>
    </row>
    <row r="6223" spans="1:12" x14ac:dyDescent="0.3">
      <c r="A6223" s="21">
        <v>43122</v>
      </c>
      <c r="B6223" s="20" t="s">
        <v>767</v>
      </c>
      <c r="C6223" s="20" t="s">
        <v>768</v>
      </c>
      <c r="D6223" s="20" t="s">
        <v>759</v>
      </c>
      <c r="E6223" s="20">
        <v>11520</v>
      </c>
      <c r="F6223" s="20" t="s">
        <v>1098</v>
      </c>
      <c r="G6223" s="20">
        <v>32</v>
      </c>
      <c r="H6223" s="20">
        <v>360</v>
      </c>
      <c r="I6223" s="20">
        <v>732.43</v>
      </c>
      <c r="J6223" s="20">
        <v>2018</v>
      </c>
      <c r="K6223" s="20">
        <v>1</v>
      </c>
      <c r="L6223" s="20">
        <v>4</v>
      </c>
    </row>
    <row r="6224" spans="1:12" x14ac:dyDescent="0.3">
      <c r="A6224" s="21">
        <v>43122</v>
      </c>
      <c r="B6224" s="20" t="s">
        <v>770</v>
      </c>
      <c r="C6224" s="20" t="s">
        <v>771</v>
      </c>
      <c r="D6224" s="20" t="s">
        <v>759</v>
      </c>
      <c r="E6224" s="20">
        <v>11160</v>
      </c>
      <c r="F6224" s="20" t="s">
        <v>1099</v>
      </c>
      <c r="G6224" s="20">
        <v>31</v>
      </c>
      <c r="H6224" s="20">
        <v>360</v>
      </c>
      <c r="I6224" s="20">
        <v>757.75</v>
      </c>
      <c r="J6224" s="20">
        <v>2018</v>
      </c>
      <c r="K6224" s="20">
        <v>1</v>
      </c>
      <c r="L6224" s="20">
        <v>4</v>
      </c>
    </row>
    <row r="6225" spans="1:12" x14ac:dyDescent="0.3">
      <c r="A6225" s="21">
        <v>43122</v>
      </c>
      <c r="B6225" s="20" t="s">
        <v>773</v>
      </c>
      <c r="C6225" s="20" t="s">
        <v>774</v>
      </c>
      <c r="D6225" s="20" t="s">
        <v>759</v>
      </c>
      <c r="E6225" s="20">
        <v>9360</v>
      </c>
      <c r="F6225" s="20" t="s">
        <v>1100</v>
      </c>
      <c r="G6225" s="20">
        <v>26</v>
      </c>
      <c r="H6225" s="20">
        <v>360</v>
      </c>
      <c r="I6225" s="20">
        <v>621.4</v>
      </c>
      <c r="J6225" s="20">
        <v>2018</v>
      </c>
      <c r="K6225" s="20">
        <v>1</v>
      </c>
      <c r="L6225" s="20">
        <v>4</v>
      </c>
    </row>
    <row r="6226" spans="1:12" x14ac:dyDescent="0.3">
      <c r="A6226" s="21">
        <v>43122</v>
      </c>
      <c r="B6226" s="20" t="s">
        <v>761</v>
      </c>
      <c r="C6226" s="20" t="s">
        <v>762</v>
      </c>
      <c r="D6226" s="20" t="s">
        <v>759</v>
      </c>
      <c r="E6226" s="20">
        <v>14040</v>
      </c>
      <c r="F6226" s="20" t="s">
        <v>1096</v>
      </c>
      <c r="G6226" s="20">
        <v>39</v>
      </c>
      <c r="H6226" s="20">
        <v>360</v>
      </c>
      <c r="I6226" s="20">
        <v>851.85</v>
      </c>
      <c r="J6226" s="20">
        <v>2018</v>
      </c>
      <c r="K6226" s="20">
        <v>1</v>
      </c>
      <c r="L6226" s="20">
        <v>4</v>
      </c>
    </row>
    <row r="6227" spans="1:12" x14ac:dyDescent="0.3">
      <c r="A6227" s="21">
        <v>43122</v>
      </c>
      <c r="B6227" s="20" t="s">
        <v>764</v>
      </c>
      <c r="C6227" s="20" t="s">
        <v>765</v>
      </c>
      <c r="D6227" s="20" t="s">
        <v>759</v>
      </c>
      <c r="E6227" s="20">
        <v>13680</v>
      </c>
      <c r="F6227" s="20" t="s">
        <v>1097</v>
      </c>
      <c r="G6227" s="20">
        <v>38</v>
      </c>
      <c r="H6227" s="20">
        <v>360</v>
      </c>
      <c r="I6227" s="20">
        <v>849.72</v>
      </c>
      <c r="J6227" s="20">
        <v>2018</v>
      </c>
      <c r="K6227" s="20">
        <v>1</v>
      </c>
      <c r="L6227" s="20">
        <v>4</v>
      </c>
    </row>
    <row r="6228" spans="1:12" x14ac:dyDescent="0.3">
      <c r="A6228" s="21">
        <v>43122</v>
      </c>
      <c r="B6228" s="20" t="s">
        <v>767</v>
      </c>
      <c r="C6228" s="20" t="s">
        <v>768</v>
      </c>
      <c r="D6228" s="20" t="s">
        <v>759</v>
      </c>
      <c r="E6228" s="20">
        <v>12240</v>
      </c>
      <c r="F6228" s="20" t="s">
        <v>1098</v>
      </c>
      <c r="G6228" s="20">
        <v>34</v>
      </c>
      <c r="H6228" s="20">
        <v>360</v>
      </c>
      <c r="I6228" s="20">
        <v>772.75</v>
      </c>
      <c r="J6228" s="20">
        <v>2018</v>
      </c>
      <c r="K6228" s="20">
        <v>1</v>
      </c>
      <c r="L6228" s="20">
        <v>4</v>
      </c>
    </row>
    <row r="6229" spans="1:12" x14ac:dyDescent="0.3">
      <c r="A6229" s="21">
        <v>43122</v>
      </c>
      <c r="B6229" s="20" t="s">
        <v>770</v>
      </c>
      <c r="C6229" s="20" t="s">
        <v>771</v>
      </c>
      <c r="D6229" s="20" t="s">
        <v>759</v>
      </c>
      <c r="E6229" s="20">
        <v>11520</v>
      </c>
      <c r="F6229" s="20" t="s">
        <v>1099</v>
      </c>
      <c r="G6229" s="20">
        <v>32</v>
      </c>
      <c r="H6229" s="20">
        <v>360</v>
      </c>
      <c r="I6229" s="20">
        <v>783.31</v>
      </c>
      <c r="J6229" s="20">
        <v>2018</v>
      </c>
      <c r="K6229" s="20">
        <v>1</v>
      </c>
      <c r="L6229" s="20">
        <v>4</v>
      </c>
    </row>
    <row r="6230" spans="1:12" x14ac:dyDescent="0.3">
      <c r="A6230" s="21">
        <v>43122</v>
      </c>
      <c r="B6230" s="20" t="s">
        <v>773</v>
      </c>
      <c r="C6230" s="20" t="s">
        <v>774</v>
      </c>
      <c r="D6230" s="20" t="s">
        <v>759</v>
      </c>
      <c r="E6230" s="20">
        <v>9720</v>
      </c>
      <c r="F6230" s="20" t="s">
        <v>1100</v>
      </c>
      <c r="G6230" s="20">
        <v>27</v>
      </c>
      <c r="H6230" s="20">
        <v>360</v>
      </c>
      <c r="I6230" s="20">
        <v>642.5</v>
      </c>
      <c r="J6230" s="20">
        <v>2018</v>
      </c>
      <c r="K6230" s="20">
        <v>1</v>
      </c>
      <c r="L6230" s="20">
        <v>4</v>
      </c>
    </row>
    <row r="6231" spans="1:12" x14ac:dyDescent="0.3">
      <c r="A6231" s="21">
        <v>43119</v>
      </c>
      <c r="B6231" s="20" t="s">
        <v>761</v>
      </c>
      <c r="C6231" s="20" t="s">
        <v>762</v>
      </c>
      <c r="D6231" s="20" t="s">
        <v>759</v>
      </c>
      <c r="E6231" s="20">
        <v>15120</v>
      </c>
      <c r="F6231" s="20" t="s">
        <v>1096</v>
      </c>
      <c r="G6231" s="20">
        <v>42</v>
      </c>
      <c r="H6231" s="20">
        <v>360</v>
      </c>
      <c r="I6231" s="20">
        <v>921.25</v>
      </c>
      <c r="J6231" s="20">
        <v>2018</v>
      </c>
      <c r="K6231" s="20">
        <v>1</v>
      </c>
      <c r="L6231" s="20">
        <v>3</v>
      </c>
    </row>
    <row r="6232" spans="1:12" x14ac:dyDescent="0.3">
      <c r="A6232" s="21">
        <v>43119</v>
      </c>
      <c r="B6232" s="20" t="s">
        <v>764</v>
      </c>
      <c r="C6232" s="20" t="s">
        <v>765</v>
      </c>
      <c r="D6232" s="20" t="s">
        <v>759</v>
      </c>
      <c r="E6232" s="20">
        <v>13680</v>
      </c>
      <c r="F6232" s="20" t="s">
        <v>1097</v>
      </c>
      <c r="G6232" s="20">
        <v>38</v>
      </c>
      <c r="H6232" s="20">
        <v>360</v>
      </c>
      <c r="I6232" s="20">
        <v>847.5</v>
      </c>
      <c r="J6232" s="20">
        <v>2018</v>
      </c>
      <c r="K6232" s="20">
        <v>1</v>
      </c>
      <c r="L6232" s="20">
        <v>3</v>
      </c>
    </row>
    <row r="6233" spans="1:12" x14ac:dyDescent="0.3">
      <c r="A6233" s="21">
        <v>43119</v>
      </c>
      <c r="B6233" s="20" t="s">
        <v>767</v>
      </c>
      <c r="C6233" s="20" t="s">
        <v>768</v>
      </c>
      <c r="D6233" s="20" t="s">
        <v>759</v>
      </c>
      <c r="E6233" s="20">
        <v>11880</v>
      </c>
      <c r="F6233" s="20" t="s">
        <v>1098</v>
      </c>
      <c r="G6233" s="20">
        <v>33</v>
      </c>
      <c r="H6233" s="20">
        <v>360</v>
      </c>
      <c r="I6233" s="20">
        <v>750.6</v>
      </c>
      <c r="J6233" s="20">
        <v>2018</v>
      </c>
      <c r="K6233" s="20">
        <v>1</v>
      </c>
      <c r="L6233" s="20">
        <v>3</v>
      </c>
    </row>
    <row r="6234" spans="1:12" x14ac:dyDescent="0.3">
      <c r="A6234" s="21">
        <v>43119</v>
      </c>
      <c r="B6234" s="20" t="s">
        <v>770</v>
      </c>
      <c r="C6234" s="20" t="s">
        <v>771</v>
      </c>
      <c r="D6234" s="20" t="s">
        <v>759</v>
      </c>
      <c r="E6234" s="20">
        <v>10800</v>
      </c>
      <c r="F6234" s="20" t="s">
        <v>1099</v>
      </c>
      <c r="G6234" s="20">
        <v>30</v>
      </c>
      <c r="H6234" s="20">
        <v>360</v>
      </c>
      <c r="I6234" s="20">
        <v>737.25</v>
      </c>
      <c r="J6234" s="20">
        <v>2018</v>
      </c>
      <c r="K6234" s="20">
        <v>1</v>
      </c>
      <c r="L6234" s="20">
        <v>3</v>
      </c>
    </row>
    <row r="6235" spans="1:12" x14ac:dyDescent="0.3">
      <c r="A6235" s="21">
        <v>43119</v>
      </c>
      <c r="B6235" s="20" t="s">
        <v>773</v>
      </c>
      <c r="C6235" s="20" t="s">
        <v>774</v>
      </c>
      <c r="D6235" s="20" t="s">
        <v>759</v>
      </c>
      <c r="E6235" s="20">
        <v>10080</v>
      </c>
      <c r="F6235" s="20" t="s">
        <v>1100</v>
      </c>
      <c r="G6235" s="20">
        <v>28</v>
      </c>
      <c r="H6235" s="20">
        <v>360</v>
      </c>
      <c r="I6235" s="20">
        <v>666.95</v>
      </c>
      <c r="J6235" s="20">
        <v>2018</v>
      </c>
      <c r="K6235" s="20">
        <v>1</v>
      </c>
      <c r="L6235" s="20">
        <v>3</v>
      </c>
    </row>
    <row r="6236" spans="1:12" x14ac:dyDescent="0.3">
      <c r="A6236" s="21">
        <v>43119</v>
      </c>
      <c r="B6236" s="20" t="s">
        <v>761</v>
      </c>
      <c r="C6236" s="20" t="s">
        <v>762</v>
      </c>
      <c r="D6236" s="20" t="s">
        <v>759</v>
      </c>
      <c r="E6236" s="20">
        <v>14040</v>
      </c>
      <c r="F6236" s="20" t="s">
        <v>1096</v>
      </c>
      <c r="G6236" s="20">
        <v>39</v>
      </c>
      <c r="H6236" s="20">
        <v>360</v>
      </c>
      <c r="I6236" s="20">
        <v>863.8</v>
      </c>
      <c r="J6236" s="20">
        <v>2018</v>
      </c>
      <c r="K6236" s="20">
        <v>1</v>
      </c>
      <c r="L6236" s="20">
        <v>3</v>
      </c>
    </row>
    <row r="6237" spans="1:12" x14ac:dyDescent="0.3">
      <c r="A6237" s="21">
        <v>43119</v>
      </c>
      <c r="B6237" s="20" t="s">
        <v>764</v>
      </c>
      <c r="C6237" s="20" t="s">
        <v>765</v>
      </c>
      <c r="D6237" s="20" t="s">
        <v>759</v>
      </c>
      <c r="E6237" s="20">
        <v>13680</v>
      </c>
      <c r="F6237" s="20" t="s">
        <v>1097</v>
      </c>
      <c r="G6237" s="20">
        <v>38</v>
      </c>
      <c r="H6237" s="20">
        <v>360</v>
      </c>
      <c r="I6237" s="20">
        <v>852.3</v>
      </c>
      <c r="J6237" s="20">
        <v>2018</v>
      </c>
      <c r="K6237" s="20">
        <v>1</v>
      </c>
      <c r="L6237" s="20">
        <v>3</v>
      </c>
    </row>
    <row r="6238" spans="1:12" x14ac:dyDescent="0.3">
      <c r="A6238" s="21">
        <v>43119</v>
      </c>
      <c r="B6238" s="20" t="s">
        <v>767</v>
      </c>
      <c r="C6238" s="20" t="s">
        <v>768</v>
      </c>
      <c r="D6238" s="20" t="s">
        <v>759</v>
      </c>
      <c r="E6238" s="20">
        <v>12240</v>
      </c>
      <c r="F6238" s="20" t="s">
        <v>1098</v>
      </c>
      <c r="G6238" s="20">
        <v>34</v>
      </c>
      <c r="H6238" s="20">
        <v>360</v>
      </c>
      <c r="I6238" s="20">
        <v>774.55</v>
      </c>
      <c r="J6238" s="20">
        <v>2018</v>
      </c>
      <c r="K6238" s="20">
        <v>1</v>
      </c>
      <c r="L6238" s="20">
        <v>3</v>
      </c>
    </row>
    <row r="6239" spans="1:12" x14ac:dyDescent="0.3">
      <c r="A6239" s="21">
        <v>43119</v>
      </c>
      <c r="B6239" s="20" t="s">
        <v>770</v>
      </c>
      <c r="C6239" s="20" t="s">
        <v>771</v>
      </c>
      <c r="D6239" s="20" t="s">
        <v>759</v>
      </c>
      <c r="E6239" s="20">
        <v>12600</v>
      </c>
      <c r="F6239" s="20" t="s">
        <v>1099</v>
      </c>
      <c r="G6239" s="20">
        <v>35</v>
      </c>
      <c r="H6239" s="20">
        <v>360</v>
      </c>
      <c r="I6239" s="20">
        <v>862.7</v>
      </c>
      <c r="J6239" s="20">
        <v>2018</v>
      </c>
      <c r="K6239" s="20">
        <v>1</v>
      </c>
      <c r="L6239" s="20">
        <v>3</v>
      </c>
    </row>
    <row r="6240" spans="1:12" x14ac:dyDescent="0.3">
      <c r="A6240" s="21">
        <v>43119</v>
      </c>
      <c r="B6240" s="20" t="s">
        <v>773</v>
      </c>
      <c r="C6240" s="20" t="s">
        <v>774</v>
      </c>
      <c r="D6240" s="20" t="s">
        <v>759</v>
      </c>
      <c r="E6240" s="20">
        <v>10080</v>
      </c>
      <c r="F6240" s="20" t="s">
        <v>1100</v>
      </c>
      <c r="G6240" s="20">
        <v>28</v>
      </c>
      <c r="H6240" s="20">
        <v>360</v>
      </c>
      <c r="I6240" s="20">
        <v>666.65</v>
      </c>
      <c r="J6240" s="20">
        <v>2018</v>
      </c>
      <c r="K6240" s="20">
        <v>1</v>
      </c>
      <c r="L6240" s="20">
        <v>3</v>
      </c>
    </row>
    <row r="6241" spans="1:12" x14ac:dyDescent="0.3">
      <c r="A6241" s="21">
        <v>43119</v>
      </c>
      <c r="B6241" s="20" t="s">
        <v>761</v>
      </c>
      <c r="C6241" s="20" t="s">
        <v>762</v>
      </c>
      <c r="D6241" s="20" t="s">
        <v>759</v>
      </c>
      <c r="E6241" s="20">
        <v>14760</v>
      </c>
      <c r="F6241" s="20" t="s">
        <v>1096</v>
      </c>
      <c r="G6241" s="20">
        <v>41</v>
      </c>
      <c r="H6241" s="20">
        <v>360</v>
      </c>
      <c r="I6241" s="20">
        <v>903.85</v>
      </c>
      <c r="J6241" s="20">
        <v>2018</v>
      </c>
      <c r="K6241" s="20">
        <v>1</v>
      </c>
      <c r="L6241" s="20">
        <v>3</v>
      </c>
    </row>
    <row r="6242" spans="1:12" x14ac:dyDescent="0.3">
      <c r="A6242" s="21">
        <v>43119</v>
      </c>
      <c r="B6242" s="20" t="s">
        <v>764</v>
      </c>
      <c r="C6242" s="20" t="s">
        <v>765</v>
      </c>
      <c r="D6242" s="20" t="s">
        <v>759</v>
      </c>
      <c r="E6242" s="20">
        <v>14040</v>
      </c>
      <c r="F6242" s="20" t="s">
        <v>1097</v>
      </c>
      <c r="G6242" s="20">
        <v>39</v>
      </c>
      <c r="H6242" s="20">
        <v>360</v>
      </c>
      <c r="I6242" s="20">
        <v>876.35</v>
      </c>
      <c r="J6242" s="20">
        <v>2018</v>
      </c>
      <c r="K6242" s="20">
        <v>1</v>
      </c>
      <c r="L6242" s="20">
        <v>3</v>
      </c>
    </row>
    <row r="6243" spans="1:12" x14ac:dyDescent="0.3">
      <c r="A6243" s="21">
        <v>43119</v>
      </c>
      <c r="B6243" s="20" t="s">
        <v>767</v>
      </c>
      <c r="C6243" s="20" t="s">
        <v>768</v>
      </c>
      <c r="D6243" s="20" t="s">
        <v>759</v>
      </c>
      <c r="E6243" s="20">
        <v>11520</v>
      </c>
      <c r="F6243" s="20" t="s">
        <v>1098</v>
      </c>
      <c r="G6243" s="20">
        <v>32</v>
      </c>
      <c r="H6243" s="20">
        <v>360</v>
      </c>
      <c r="I6243" s="20">
        <v>729.1</v>
      </c>
      <c r="J6243" s="20">
        <v>2018</v>
      </c>
      <c r="K6243" s="20">
        <v>1</v>
      </c>
      <c r="L6243" s="20">
        <v>3</v>
      </c>
    </row>
    <row r="6244" spans="1:12" x14ac:dyDescent="0.3">
      <c r="A6244" s="21">
        <v>43119</v>
      </c>
      <c r="B6244" s="20" t="s">
        <v>770</v>
      </c>
      <c r="C6244" s="20" t="s">
        <v>771</v>
      </c>
      <c r="D6244" s="20" t="s">
        <v>759</v>
      </c>
      <c r="E6244" s="20">
        <v>11880</v>
      </c>
      <c r="F6244" s="20" t="s">
        <v>1099</v>
      </c>
      <c r="G6244" s="20">
        <v>33</v>
      </c>
      <c r="H6244" s="20">
        <v>360</v>
      </c>
      <c r="I6244" s="20">
        <v>817.99</v>
      </c>
      <c r="J6244" s="20">
        <v>2018</v>
      </c>
      <c r="K6244" s="20">
        <v>1</v>
      </c>
      <c r="L6244" s="20">
        <v>3</v>
      </c>
    </row>
    <row r="6245" spans="1:12" x14ac:dyDescent="0.3">
      <c r="A6245" s="21">
        <v>43119</v>
      </c>
      <c r="B6245" s="20" t="s">
        <v>773</v>
      </c>
      <c r="C6245" s="20" t="s">
        <v>774</v>
      </c>
      <c r="D6245" s="20" t="s">
        <v>759</v>
      </c>
      <c r="E6245" s="20">
        <v>10440</v>
      </c>
      <c r="F6245" s="20" t="s">
        <v>1100</v>
      </c>
      <c r="G6245" s="20">
        <v>29</v>
      </c>
      <c r="H6245" s="20">
        <v>360</v>
      </c>
      <c r="I6245" s="20">
        <v>689.5</v>
      </c>
      <c r="J6245" s="20">
        <v>2018</v>
      </c>
      <c r="K6245" s="20">
        <v>1</v>
      </c>
      <c r="L6245" s="20">
        <v>3</v>
      </c>
    </row>
    <row r="6246" spans="1:12" x14ac:dyDescent="0.3">
      <c r="A6246" s="21">
        <v>43116</v>
      </c>
      <c r="B6246" s="20" t="s">
        <v>761</v>
      </c>
      <c r="C6246" s="20" t="s">
        <v>762</v>
      </c>
      <c r="D6246" s="20" t="s">
        <v>759</v>
      </c>
      <c r="E6246" s="20">
        <v>14040</v>
      </c>
      <c r="F6246" s="20" t="s">
        <v>1096</v>
      </c>
      <c r="G6246" s="20">
        <v>39</v>
      </c>
      <c r="H6246" s="20">
        <v>360</v>
      </c>
      <c r="I6246" s="20">
        <v>866.5</v>
      </c>
      <c r="J6246" s="20">
        <v>2018</v>
      </c>
      <c r="K6246" s="20">
        <v>1</v>
      </c>
      <c r="L6246" s="20">
        <v>3</v>
      </c>
    </row>
    <row r="6247" spans="1:12" x14ac:dyDescent="0.3">
      <c r="A6247" s="21">
        <v>43116</v>
      </c>
      <c r="B6247" s="20" t="s">
        <v>764</v>
      </c>
      <c r="C6247" s="20" t="s">
        <v>765</v>
      </c>
      <c r="D6247" s="20" t="s">
        <v>759</v>
      </c>
      <c r="E6247" s="20">
        <v>13680</v>
      </c>
      <c r="F6247" s="20" t="s">
        <v>1097</v>
      </c>
      <c r="G6247" s="20">
        <v>38</v>
      </c>
      <c r="H6247" s="20">
        <v>360</v>
      </c>
      <c r="I6247" s="20">
        <v>855.75</v>
      </c>
      <c r="J6247" s="20">
        <v>2018</v>
      </c>
      <c r="K6247" s="20">
        <v>1</v>
      </c>
      <c r="L6247" s="20">
        <v>3</v>
      </c>
    </row>
    <row r="6248" spans="1:12" x14ac:dyDescent="0.3">
      <c r="A6248" s="21">
        <v>43116</v>
      </c>
      <c r="B6248" s="20" t="s">
        <v>767</v>
      </c>
      <c r="C6248" s="20" t="s">
        <v>768</v>
      </c>
      <c r="D6248" s="20" t="s">
        <v>759</v>
      </c>
      <c r="E6248" s="20">
        <v>11880</v>
      </c>
      <c r="F6248" s="20" t="s">
        <v>1098</v>
      </c>
      <c r="G6248" s="20">
        <v>33</v>
      </c>
      <c r="H6248" s="20">
        <v>360</v>
      </c>
      <c r="I6248" s="20">
        <v>753.5</v>
      </c>
      <c r="J6248" s="20">
        <v>2018</v>
      </c>
      <c r="K6248" s="20">
        <v>1</v>
      </c>
      <c r="L6248" s="20">
        <v>3</v>
      </c>
    </row>
    <row r="6249" spans="1:12" x14ac:dyDescent="0.3">
      <c r="A6249" s="21">
        <v>43116</v>
      </c>
      <c r="B6249" s="20" t="s">
        <v>770</v>
      </c>
      <c r="C6249" s="20" t="s">
        <v>771</v>
      </c>
      <c r="D6249" s="20" t="s">
        <v>759</v>
      </c>
      <c r="E6249" s="20">
        <v>11520</v>
      </c>
      <c r="F6249" s="20" t="s">
        <v>1099</v>
      </c>
      <c r="G6249" s="20">
        <v>32</v>
      </c>
      <c r="H6249" s="20">
        <v>360</v>
      </c>
      <c r="I6249" s="20">
        <v>791.55</v>
      </c>
      <c r="J6249" s="20">
        <v>2018</v>
      </c>
      <c r="K6249" s="20">
        <v>1</v>
      </c>
      <c r="L6249" s="20">
        <v>3</v>
      </c>
    </row>
    <row r="6250" spans="1:12" x14ac:dyDescent="0.3">
      <c r="A6250" s="21">
        <v>43116</v>
      </c>
      <c r="B6250" s="20" t="s">
        <v>773</v>
      </c>
      <c r="C6250" s="20" t="s">
        <v>774</v>
      </c>
      <c r="D6250" s="20" t="s">
        <v>759</v>
      </c>
      <c r="E6250" s="20">
        <v>9720</v>
      </c>
      <c r="F6250" s="20" t="s">
        <v>1100</v>
      </c>
      <c r="G6250" s="20">
        <v>27</v>
      </c>
      <c r="H6250" s="20">
        <v>360</v>
      </c>
      <c r="I6250" s="20">
        <v>643.15</v>
      </c>
      <c r="J6250" s="20">
        <v>2018</v>
      </c>
      <c r="K6250" s="20">
        <v>1</v>
      </c>
      <c r="L6250" s="20">
        <v>3</v>
      </c>
    </row>
    <row r="6251" spans="1:12" x14ac:dyDescent="0.3">
      <c r="A6251" s="21">
        <v>43116</v>
      </c>
      <c r="B6251" s="20" t="s">
        <v>761</v>
      </c>
      <c r="C6251" s="20" t="s">
        <v>762</v>
      </c>
      <c r="D6251" s="20" t="s">
        <v>759</v>
      </c>
      <c r="E6251" s="20">
        <v>15480</v>
      </c>
      <c r="F6251" s="20" t="s">
        <v>1096</v>
      </c>
      <c r="G6251" s="20">
        <v>43</v>
      </c>
      <c r="H6251" s="20">
        <v>360</v>
      </c>
      <c r="I6251" s="20">
        <v>959.82</v>
      </c>
      <c r="J6251" s="20">
        <v>2018</v>
      </c>
      <c r="K6251" s="20">
        <v>1</v>
      </c>
      <c r="L6251" s="20">
        <v>3</v>
      </c>
    </row>
    <row r="6252" spans="1:12" x14ac:dyDescent="0.3">
      <c r="A6252" s="21">
        <v>43116</v>
      </c>
      <c r="B6252" s="20" t="s">
        <v>764</v>
      </c>
      <c r="C6252" s="20" t="s">
        <v>765</v>
      </c>
      <c r="D6252" s="20" t="s">
        <v>759</v>
      </c>
      <c r="E6252" s="20">
        <v>14760</v>
      </c>
      <c r="F6252" s="20" t="s">
        <v>1097</v>
      </c>
      <c r="G6252" s="20">
        <v>41</v>
      </c>
      <c r="H6252" s="20">
        <v>360</v>
      </c>
      <c r="I6252" s="20">
        <v>924.85</v>
      </c>
      <c r="J6252" s="20">
        <v>2018</v>
      </c>
      <c r="K6252" s="20">
        <v>1</v>
      </c>
      <c r="L6252" s="20">
        <v>3</v>
      </c>
    </row>
    <row r="6253" spans="1:12" x14ac:dyDescent="0.3">
      <c r="A6253" s="21">
        <v>43116</v>
      </c>
      <c r="B6253" s="20" t="s">
        <v>767</v>
      </c>
      <c r="C6253" s="20" t="s">
        <v>768</v>
      </c>
      <c r="D6253" s="20" t="s">
        <v>759</v>
      </c>
      <c r="E6253" s="20">
        <v>12600</v>
      </c>
      <c r="F6253" s="20" t="s">
        <v>1098</v>
      </c>
      <c r="G6253" s="20">
        <v>35</v>
      </c>
      <c r="H6253" s="20">
        <v>360</v>
      </c>
      <c r="I6253" s="20">
        <v>801.75</v>
      </c>
      <c r="J6253" s="20">
        <v>2018</v>
      </c>
      <c r="K6253" s="20">
        <v>1</v>
      </c>
      <c r="L6253" s="20">
        <v>3</v>
      </c>
    </row>
    <row r="6254" spans="1:12" x14ac:dyDescent="0.3">
      <c r="A6254" s="21">
        <v>43116</v>
      </c>
      <c r="B6254" s="20" t="s">
        <v>770</v>
      </c>
      <c r="C6254" s="20" t="s">
        <v>771</v>
      </c>
      <c r="D6254" s="20" t="s">
        <v>759</v>
      </c>
      <c r="E6254" s="20">
        <v>11880</v>
      </c>
      <c r="F6254" s="20" t="s">
        <v>1099</v>
      </c>
      <c r="G6254" s="20">
        <v>33</v>
      </c>
      <c r="H6254" s="20">
        <v>360</v>
      </c>
      <c r="I6254" s="20">
        <v>820.05</v>
      </c>
      <c r="J6254" s="20">
        <v>2018</v>
      </c>
      <c r="K6254" s="20">
        <v>1</v>
      </c>
      <c r="L6254" s="20">
        <v>3</v>
      </c>
    </row>
    <row r="6255" spans="1:12" x14ac:dyDescent="0.3">
      <c r="A6255" s="21">
        <v>43116</v>
      </c>
      <c r="B6255" s="20" t="s">
        <v>773</v>
      </c>
      <c r="C6255" s="20" t="s">
        <v>774</v>
      </c>
      <c r="D6255" s="20" t="s">
        <v>759</v>
      </c>
      <c r="E6255" s="20">
        <v>10440</v>
      </c>
      <c r="F6255" s="20" t="s">
        <v>1100</v>
      </c>
      <c r="G6255" s="20">
        <v>29</v>
      </c>
      <c r="H6255" s="20">
        <v>360</v>
      </c>
      <c r="I6255" s="20">
        <v>689.9</v>
      </c>
      <c r="J6255" s="20">
        <v>2018</v>
      </c>
      <c r="K6255" s="20">
        <v>1</v>
      </c>
      <c r="L6255" s="20">
        <v>3</v>
      </c>
    </row>
    <row r="6256" spans="1:12" x14ac:dyDescent="0.3">
      <c r="A6256" s="21">
        <v>43115</v>
      </c>
      <c r="B6256" s="20" t="s">
        <v>826</v>
      </c>
      <c r="C6256" s="20" t="s">
        <v>827</v>
      </c>
      <c r="D6256" s="20" t="s">
        <v>759</v>
      </c>
      <c r="E6256" s="20">
        <v>15840</v>
      </c>
      <c r="F6256" s="20" t="s">
        <v>1101</v>
      </c>
      <c r="G6256" s="20">
        <v>44</v>
      </c>
      <c r="H6256" s="20">
        <v>360</v>
      </c>
      <c r="I6256" s="20">
        <v>1040.42</v>
      </c>
      <c r="J6256" s="20">
        <v>2018</v>
      </c>
      <c r="K6256" s="20">
        <v>1</v>
      </c>
      <c r="L6256" s="20">
        <v>3</v>
      </c>
    </row>
    <row r="6257" spans="1:12" x14ac:dyDescent="0.3">
      <c r="A6257" s="21">
        <v>43115</v>
      </c>
      <c r="B6257" s="20" t="s">
        <v>761</v>
      </c>
      <c r="C6257" s="20" t="s">
        <v>762</v>
      </c>
      <c r="D6257" s="20" t="s">
        <v>759</v>
      </c>
      <c r="E6257" s="20">
        <v>14040</v>
      </c>
      <c r="F6257" s="20" t="s">
        <v>1139</v>
      </c>
      <c r="G6257" s="20">
        <v>39</v>
      </c>
      <c r="H6257" s="20">
        <v>360</v>
      </c>
      <c r="I6257" s="20">
        <v>872.25</v>
      </c>
      <c r="J6257" s="20">
        <v>2018</v>
      </c>
      <c r="K6257" s="20">
        <v>1</v>
      </c>
      <c r="L6257" s="20">
        <v>3</v>
      </c>
    </row>
    <row r="6258" spans="1:12" x14ac:dyDescent="0.3">
      <c r="A6258" s="21">
        <v>43115</v>
      </c>
      <c r="B6258" s="20" t="s">
        <v>764</v>
      </c>
      <c r="C6258" s="20" t="s">
        <v>765</v>
      </c>
      <c r="D6258" s="20" t="s">
        <v>759</v>
      </c>
      <c r="E6258" s="20">
        <v>13320</v>
      </c>
      <c r="F6258" s="20" t="s">
        <v>1103</v>
      </c>
      <c r="G6258" s="20">
        <v>37</v>
      </c>
      <c r="H6258" s="20">
        <v>360</v>
      </c>
      <c r="I6258" s="20">
        <v>835.96</v>
      </c>
      <c r="J6258" s="20">
        <v>2018</v>
      </c>
      <c r="K6258" s="20">
        <v>1</v>
      </c>
      <c r="L6258" s="20">
        <v>3</v>
      </c>
    </row>
    <row r="6259" spans="1:12" x14ac:dyDescent="0.3">
      <c r="A6259" s="21">
        <v>43115</v>
      </c>
      <c r="B6259" s="20" t="s">
        <v>767</v>
      </c>
      <c r="C6259" s="20" t="s">
        <v>768</v>
      </c>
      <c r="D6259" s="20" t="s">
        <v>759</v>
      </c>
      <c r="E6259" s="20">
        <v>12240</v>
      </c>
      <c r="F6259" s="20" t="s">
        <v>1104</v>
      </c>
      <c r="G6259" s="20">
        <v>34</v>
      </c>
      <c r="H6259" s="20">
        <v>360</v>
      </c>
      <c r="I6259" s="20">
        <v>780.1</v>
      </c>
      <c r="J6259" s="20">
        <v>2018</v>
      </c>
      <c r="K6259" s="20">
        <v>1</v>
      </c>
      <c r="L6259" s="20">
        <v>3</v>
      </c>
    </row>
    <row r="6260" spans="1:12" x14ac:dyDescent="0.3">
      <c r="A6260" s="21">
        <v>43115</v>
      </c>
      <c r="B6260" s="20" t="s">
        <v>770</v>
      </c>
      <c r="C6260" s="20" t="s">
        <v>771</v>
      </c>
      <c r="D6260" s="20" t="s">
        <v>759</v>
      </c>
      <c r="E6260" s="20">
        <v>10080</v>
      </c>
      <c r="F6260" s="20" t="s">
        <v>1105</v>
      </c>
      <c r="G6260" s="20">
        <v>28</v>
      </c>
      <c r="H6260" s="20">
        <v>360</v>
      </c>
      <c r="I6260" s="20">
        <v>691.45</v>
      </c>
      <c r="J6260" s="20">
        <v>2018</v>
      </c>
      <c r="K6260" s="20">
        <v>1</v>
      </c>
      <c r="L6260" s="20">
        <v>3</v>
      </c>
    </row>
    <row r="6261" spans="1:12" x14ac:dyDescent="0.3">
      <c r="A6261" s="21">
        <v>43115</v>
      </c>
      <c r="B6261" s="20" t="s">
        <v>773</v>
      </c>
      <c r="C6261" s="20" t="s">
        <v>774</v>
      </c>
      <c r="D6261" s="20" t="s">
        <v>759</v>
      </c>
      <c r="E6261" s="20">
        <v>8640</v>
      </c>
      <c r="F6261" s="20" t="s">
        <v>1106</v>
      </c>
      <c r="G6261" s="20">
        <v>24</v>
      </c>
      <c r="H6261" s="20">
        <v>360</v>
      </c>
      <c r="I6261" s="20">
        <v>573.54999999999995</v>
      </c>
      <c r="J6261" s="20">
        <v>2018</v>
      </c>
      <c r="K6261" s="20">
        <v>1</v>
      </c>
      <c r="L6261" s="20">
        <v>3</v>
      </c>
    </row>
    <row r="6262" spans="1:12" x14ac:dyDescent="0.3">
      <c r="A6262" s="21">
        <v>43115</v>
      </c>
      <c r="B6262" s="20" t="s">
        <v>761</v>
      </c>
      <c r="C6262" s="20" t="s">
        <v>762</v>
      </c>
      <c r="D6262" s="20" t="s">
        <v>759</v>
      </c>
      <c r="E6262" s="20">
        <v>14400</v>
      </c>
      <c r="F6262" s="20" t="s">
        <v>1139</v>
      </c>
      <c r="G6262" s="20">
        <v>40</v>
      </c>
      <c r="H6262" s="20">
        <v>360</v>
      </c>
      <c r="I6262" s="20">
        <v>889.72</v>
      </c>
      <c r="J6262" s="20">
        <v>2018</v>
      </c>
      <c r="K6262" s="20">
        <v>1</v>
      </c>
      <c r="L6262" s="20">
        <v>3</v>
      </c>
    </row>
    <row r="6263" spans="1:12" x14ac:dyDescent="0.3">
      <c r="A6263" s="21">
        <v>43115</v>
      </c>
      <c r="B6263" s="20" t="s">
        <v>764</v>
      </c>
      <c r="C6263" s="20" t="s">
        <v>765</v>
      </c>
      <c r="D6263" s="20" t="s">
        <v>759</v>
      </c>
      <c r="E6263" s="20">
        <v>14400</v>
      </c>
      <c r="F6263" s="20" t="s">
        <v>1103</v>
      </c>
      <c r="G6263" s="20">
        <v>40</v>
      </c>
      <c r="H6263" s="20">
        <v>360</v>
      </c>
      <c r="I6263" s="20">
        <v>903.85</v>
      </c>
      <c r="J6263" s="20">
        <v>2018</v>
      </c>
      <c r="K6263" s="20">
        <v>1</v>
      </c>
      <c r="L6263" s="20">
        <v>3</v>
      </c>
    </row>
    <row r="6264" spans="1:12" x14ac:dyDescent="0.3">
      <c r="A6264" s="21">
        <v>43115</v>
      </c>
      <c r="B6264" s="20" t="s">
        <v>767</v>
      </c>
      <c r="C6264" s="20" t="s">
        <v>768</v>
      </c>
      <c r="D6264" s="20" t="s">
        <v>759</v>
      </c>
      <c r="E6264" s="20">
        <v>12600</v>
      </c>
      <c r="F6264" s="20" t="s">
        <v>1104</v>
      </c>
      <c r="G6264" s="20">
        <v>35</v>
      </c>
      <c r="H6264" s="20">
        <v>360</v>
      </c>
      <c r="I6264" s="20">
        <v>801.35</v>
      </c>
      <c r="J6264" s="20">
        <v>2018</v>
      </c>
      <c r="K6264" s="20">
        <v>1</v>
      </c>
      <c r="L6264" s="20">
        <v>3</v>
      </c>
    </row>
    <row r="6265" spans="1:12" x14ac:dyDescent="0.3">
      <c r="A6265" s="21">
        <v>43115</v>
      </c>
      <c r="B6265" s="20" t="s">
        <v>770</v>
      </c>
      <c r="C6265" s="20" t="s">
        <v>771</v>
      </c>
      <c r="D6265" s="20" t="s">
        <v>759</v>
      </c>
      <c r="E6265" s="20">
        <v>11880</v>
      </c>
      <c r="F6265" s="20" t="s">
        <v>1105</v>
      </c>
      <c r="G6265" s="20">
        <v>33</v>
      </c>
      <c r="H6265" s="20">
        <v>360</v>
      </c>
      <c r="I6265" s="20">
        <v>821.05</v>
      </c>
      <c r="J6265" s="20">
        <v>2018</v>
      </c>
      <c r="K6265" s="20">
        <v>1</v>
      </c>
      <c r="L6265" s="20">
        <v>3</v>
      </c>
    </row>
    <row r="6266" spans="1:12" x14ac:dyDescent="0.3">
      <c r="A6266" s="21">
        <v>43115</v>
      </c>
      <c r="B6266" s="20" t="s">
        <v>773</v>
      </c>
      <c r="C6266" s="20" t="s">
        <v>774</v>
      </c>
      <c r="D6266" s="20" t="s">
        <v>759</v>
      </c>
      <c r="E6266" s="20">
        <v>10440</v>
      </c>
      <c r="F6266" s="20" t="s">
        <v>1106</v>
      </c>
      <c r="G6266" s="20">
        <v>29</v>
      </c>
      <c r="H6266" s="20">
        <v>360</v>
      </c>
      <c r="I6266" s="20">
        <v>692.05</v>
      </c>
      <c r="J6266" s="20">
        <v>2018</v>
      </c>
      <c r="K6266" s="20">
        <v>1</v>
      </c>
      <c r="L6266" s="20">
        <v>3</v>
      </c>
    </row>
    <row r="6267" spans="1:12" x14ac:dyDescent="0.3">
      <c r="A6267" s="21">
        <v>43115</v>
      </c>
      <c r="B6267" s="20" t="s">
        <v>761</v>
      </c>
      <c r="C6267" s="20" t="s">
        <v>762</v>
      </c>
      <c r="D6267" s="20" t="s">
        <v>759</v>
      </c>
      <c r="E6267" s="20">
        <v>14400</v>
      </c>
      <c r="F6267" s="20" t="s">
        <v>1139</v>
      </c>
      <c r="G6267" s="20">
        <v>40</v>
      </c>
      <c r="H6267" s="20">
        <v>360</v>
      </c>
      <c r="I6267" s="20">
        <v>886.68</v>
      </c>
      <c r="J6267" s="20">
        <v>2018</v>
      </c>
      <c r="K6267" s="20">
        <v>1</v>
      </c>
      <c r="L6267" s="20">
        <v>3</v>
      </c>
    </row>
    <row r="6268" spans="1:12" x14ac:dyDescent="0.3">
      <c r="A6268" s="21">
        <v>43115</v>
      </c>
      <c r="B6268" s="20" t="s">
        <v>764</v>
      </c>
      <c r="C6268" s="20" t="s">
        <v>765</v>
      </c>
      <c r="D6268" s="20" t="s">
        <v>759</v>
      </c>
      <c r="E6268" s="20">
        <v>13680</v>
      </c>
      <c r="F6268" s="20" t="s">
        <v>1103</v>
      </c>
      <c r="G6268" s="20">
        <v>38</v>
      </c>
      <c r="H6268" s="20">
        <v>360</v>
      </c>
      <c r="I6268" s="20">
        <v>856.3</v>
      </c>
      <c r="J6268" s="20">
        <v>2018</v>
      </c>
      <c r="K6268" s="20">
        <v>1</v>
      </c>
      <c r="L6268" s="20">
        <v>3</v>
      </c>
    </row>
    <row r="6269" spans="1:12" x14ac:dyDescent="0.3">
      <c r="A6269" s="21">
        <v>43115</v>
      </c>
      <c r="B6269" s="20" t="s">
        <v>767</v>
      </c>
      <c r="C6269" s="20" t="s">
        <v>768</v>
      </c>
      <c r="D6269" s="20" t="s">
        <v>759</v>
      </c>
      <c r="E6269" s="20">
        <v>12600</v>
      </c>
      <c r="F6269" s="20" t="s">
        <v>1104</v>
      </c>
      <c r="G6269" s="20">
        <v>35</v>
      </c>
      <c r="H6269" s="20">
        <v>360</v>
      </c>
      <c r="I6269" s="20">
        <v>824.55</v>
      </c>
      <c r="J6269" s="20">
        <v>2018</v>
      </c>
      <c r="K6269" s="20">
        <v>1</v>
      </c>
      <c r="L6269" s="20">
        <v>3</v>
      </c>
    </row>
    <row r="6270" spans="1:12" x14ac:dyDescent="0.3">
      <c r="A6270" s="21">
        <v>43115</v>
      </c>
      <c r="B6270" s="20" t="s">
        <v>770</v>
      </c>
      <c r="C6270" s="20" t="s">
        <v>771</v>
      </c>
      <c r="D6270" s="20" t="s">
        <v>759</v>
      </c>
      <c r="E6270" s="20">
        <v>12600</v>
      </c>
      <c r="F6270" s="20" t="s">
        <v>1105</v>
      </c>
      <c r="G6270" s="20">
        <v>35</v>
      </c>
      <c r="H6270" s="20">
        <v>360</v>
      </c>
      <c r="I6270" s="20">
        <v>864.45</v>
      </c>
      <c r="J6270" s="20">
        <v>2018</v>
      </c>
      <c r="K6270" s="20">
        <v>1</v>
      </c>
      <c r="L6270" s="20">
        <v>3</v>
      </c>
    </row>
    <row r="6271" spans="1:12" x14ac:dyDescent="0.3">
      <c r="A6271" s="21">
        <v>43115</v>
      </c>
      <c r="B6271" s="20" t="s">
        <v>773</v>
      </c>
      <c r="C6271" s="20" t="s">
        <v>774</v>
      </c>
      <c r="D6271" s="20" t="s">
        <v>759</v>
      </c>
      <c r="E6271" s="20">
        <v>10440</v>
      </c>
      <c r="F6271" s="20" t="s">
        <v>1106</v>
      </c>
      <c r="G6271" s="20">
        <v>29</v>
      </c>
      <c r="H6271" s="20">
        <v>360</v>
      </c>
      <c r="I6271" s="20">
        <v>692.8</v>
      </c>
      <c r="J6271" s="20">
        <v>2018</v>
      </c>
      <c r="K6271" s="20">
        <v>1</v>
      </c>
      <c r="L6271" s="20">
        <v>3</v>
      </c>
    </row>
    <row r="6272" spans="1:12" x14ac:dyDescent="0.3">
      <c r="A6272" s="21">
        <v>43112</v>
      </c>
      <c r="B6272" s="20" t="s">
        <v>826</v>
      </c>
      <c r="C6272" s="20" t="s">
        <v>827</v>
      </c>
      <c r="D6272" s="20" t="s">
        <v>759</v>
      </c>
      <c r="E6272" s="20">
        <v>4320</v>
      </c>
      <c r="F6272" s="20" t="s">
        <v>1101</v>
      </c>
      <c r="G6272" s="20">
        <v>12</v>
      </c>
      <c r="H6272" s="20">
        <v>360</v>
      </c>
      <c r="I6272" s="20">
        <v>283.44</v>
      </c>
      <c r="J6272" s="20">
        <v>2018</v>
      </c>
      <c r="K6272" s="20">
        <v>1</v>
      </c>
      <c r="L6272" s="20">
        <v>2</v>
      </c>
    </row>
    <row r="6273" spans="1:12" x14ac:dyDescent="0.3">
      <c r="A6273" s="21">
        <v>43112</v>
      </c>
      <c r="B6273" s="20" t="s">
        <v>826</v>
      </c>
      <c r="C6273" s="20" t="s">
        <v>827</v>
      </c>
      <c r="D6273" s="20" t="s">
        <v>759</v>
      </c>
      <c r="E6273" s="20">
        <v>3960</v>
      </c>
      <c r="F6273" s="20" t="s">
        <v>1101</v>
      </c>
      <c r="G6273" s="20">
        <v>11</v>
      </c>
      <c r="H6273" s="20">
        <v>360</v>
      </c>
      <c r="I6273" s="20">
        <v>259.55</v>
      </c>
      <c r="J6273" s="20">
        <v>2018</v>
      </c>
      <c r="K6273" s="20">
        <v>1</v>
      </c>
      <c r="L6273" s="20">
        <v>2</v>
      </c>
    </row>
    <row r="6274" spans="1:12" x14ac:dyDescent="0.3">
      <c r="A6274" s="21">
        <v>43112</v>
      </c>
      <c r="B6274" s="20" t="s">
        <v>826</v>
      </c>
      <c r="C6274" s="20" t="s">
        <v>827</v>
      </c>
      <c r="D6274" s="20" t="s">
        <v>759</v>
      </c>
      <c r="E6274" s="20">
        <v>4320</v>
      </c>
      <c r="F6274" s="20" t="s">
        <v>1101</v>
      </c>
      <c r="G6274" s="20">
        <v>12</v>
      </c>
      <c r="H6274" s="20">
        <v>360</v>
      </c>
      <c r="I6274" s="20">
        <v>283.29000000000002</v>
      </c>
      <c r="J6274" s="20">
        <v>2018</v>
      </c>
      <c r="K6274" s="20">
        <v>1</v>
      </c>
      <c r="L6274" s="20">
        <v>2</v>
      </c>
    </row>
    <row r="6275" spans="1:12" x14ac:dyDescent="0.3">
      <c r="A6275" s="21">
        <v>43112</v>
      </c>
      <c r="B6275" s="20" t="s">
        <v>761</v>
      </c>
      <c r="C6275" s="20" t="s">
        <v>762</v>
      </c>
      <c r="D6275" s="20" t="s">
        <v>759</v>
      </c>
      <c r="E6275" s="20">
        <v>14760</v>
      </c>
      <c r="F6275" s="20" t="s">
        <v>1139</v>
      </c>
      <c r="G6275" s="20">
        <v>41</v>
      </c>
      <c r="H6275" s="20">
        <v>360</v>
      </c>
      <c r="I6275" s="20">
        <v>916.9</v>
      </c>
      <c r="J6275" s="20">
        <v>2018</v>
      </c>
      <c r="K6275" s="20">
        <v>1</v>
      </c>
      <c r="L6275" s="20">
        <v>2</v>
      </c>
    </row>
    <row r="6276" spans="1:12" x14ac:dyDescent="0.3">
      <c r="A6276" s="21">
        <v>43112</v>
      </c>
      <c r="B6276" s="20" t="s">
        <v>764</v>
      </c>
      <c r="C6276" s="20" t="s">
        <v>765</v>
      </c>
      <c r="D6276" s="20" t="s">
        <v>759</v>
      </c>
      <c r="E6276" s="20">
        <v>14400</v>
      </c>
      <c r="F6276" s="20" t="s">
        <v>1103</v>
      </c>
      <c r="G6276" s="20">
        <v>40</v>
      </c>
      <c r="H6276" s="20">
        <v>360</v>
      </c>
      <c r="I6276" s="20">
        <v>907.35</v>
      </c>
      <c r="J6276" s="20">
        <v>2018</v>
      </c>
      <c r="K6276" s="20">
        <v>1</v>
      </c>
      <c r="L6276" s="20">
        <v>2</v>
      </c>
    </row>
    <row r="6277" spans="1:12" x14ac:dyDescent="0.3">
      <c r="A6277" s="21">
        <v>43112</v>
      </c>
      <c r="B6277" s="20" t="s">
        <v>767</v>
      </c>
      <c r="C6277" s="20" t="s">
        <v>768</v>
      </c>
      <c r="D6277" s="20" t="s">
        <v>759</v>
      </c>
      <c r="E6277" s="20">
        <v>12960</v>
      </c>
      <c r="F6277" s="20" t="s">
        <v>1104</v>
      </c>
      <c r="G6277" s="20">
        <v>36</v>
      </c>
      <c r="H6277" s="20">
        <v>360</v>
      </c>
      <c r="I6277" s="20">
        <v>819.4</v>
      </c>
      <c r="J6277" s="20">
        <v>2018</v>
      </c>
      <c r="K6277" s="20">
        <v>1</v>
      </c>
      <c r="L6277" s="20">
        <v>2</v>
      </c>
    </row>
    <row r="6278" spans="1:12" x14ac:dyDescent="0.3">
      <c r="A6278" s="21">
        <v>43112</v>
      </c>
      <c r="B6278" s="20" t="s">
        <v>770</v>
      </c>
      <c r="C6278" s="20" t="s">
        <v>771</v>
      </c>
      <c r="D6278" s="20" t="s">
        <v>759</v>
      </c>
      <c r="E6278" s="20">
        <v>11880</v>
      </c>
      <c r="F6278" s="20" t="s">
        <v>1105</v>
      </c>
      <c r="G6278" s="20">
        <v>33</v>
      </c>
      <c r="H6278" s="20">
        <v>360</v>
      </c>
      <c r="I6278" s="20">
        <v>812.9</v>
      </c>
      <c r="J6278" s="20">
        <v>2018</v>
      </c>
      <c r="K6278" s="20">
        <v>1</v>
      </c>
      <c r="L6278" s="20">
        <v>2</v>
      </c>
    </row>
    <row r="6279" spans="1:12" x14ac:dyDescent="0.3">
      <c r="A6279" s="21">
        <v>43112</v>
      </c>
      <c r="B6279" s="20" t="s">
        <v>773</v>
      </c>
      <c r="C6279" s="20" t="s">
        <v>774</v>
      </c>
      <c r="D6279" s="20" t="s">
        <v>759</v>
      </c>
      <c r="E6279" s="20">
        <v>10080</v>
      </c>
      <c r="F6279" s="20" t="s">
        <v>1106</v>
      </c>
      <c r="G6279" s="20">
        <v>28</v>
      </c>
      <c r="H6279" s="20">
        <v>360</v>
      </c>
      <c r="I6279" s="20">
        <v>664.6</v>
      </c>
      <c r="J6279" s="20">
        <v>2018</v>
      </c>
      <c r="K6279" s="20">
        <v>1</v>
      </c>
      <c r="L6279" s="20">
        <v>2</v>
      </c>
    </row>
    <row r="6280" spans="1:12" x14ac:dyDescent="0.3">
      <c r="A6280" s="21">
        <v>43112</v>
      </c>
      <c r="B6280" s="20" t="s">
        <v>757</v>
      </c>
      <c r="C6280" s="20" t="s">
        <v>758</v>
      </c>
      <c r="D6280" s="20" t="s">
        <v>759</v>
      </c>
      <c r="E6280" s="20">
        <v>1800</v>
      </c>
      <c r="F6280" s="20" t="s">
        <v>1102</v>
      </c>
      <c r="G6280" s="20">
        <v>5</v>
      </c>
      <c r="H6280" s="20">
        <v>360</v>
      </c>
      <c r="I6280" s="20">
        <v>118</v>
      </c>
      <c r="J6280" s="20">
        <v>2018</v>
      </c>
      <c r="K6280" s="20">
        <v>1</v>
      </c>
      <c r="L6280" s="20">
        <v>2</v>
      </c>
    </row>
    <row r="6281" spans="1:12" x14ac:dyDescent="0.3">
      <c r="A6281" s="21">
        <v>43112</v>
      </c>
      <c r="B6281" s="20" t="s">
        <v>761</v>
      </c>
      <c r="C6281" s="20" t="s">
        <v>762</v>
      </c>
      <c r="D6281" s="20" t="s">
        <v>759</v>
      </c>
      <c r="E6281" s="20">
        <v>14760</v>
      </c>
      <c r="F6281" s="20" t="s">
        <v>1139</v>
      </c>
      <c r="G6281" s="20">
        <v>41</v>
      </c>
      <c r="H6281" s="20">
        <v>360</v>
      </c>
      <c r="I6281" s="20">
        <v>915.6</v>
      </c>
      <c r="J6281" s="20">
        <v>2018</v>
      </c>
      <c r="K6281" s="20">
        <v>1</v>
      </c>
      <c r="L6281" s="20">
        <v>2</v>
      </c>
    </row>
    <row r="6282" spans="1:12" x14ac:dyDescent="0.3">
      <c r="A6282" s="21">
        <v>43112</v>
      </c>
      <c r="B6282" s="20" t="s">
        <v>764</v>
      </c>
      <c r="C6282" s="20" t="s">
        <v>765</v>
      </c>
      <c r="D6282" s="20" t="s">
        <v>759</v>
      </c>
      <c r="E6282" s="20">
        <v>13680</v>
      </c>
      <c r="F6282" s="20" t="s">
        <v>1103</v>
      </c>
      <c r="G6282" s="20">
        <v>38</v>
      </c>
      <c r="H6282" s="20">
        <v>360</v>
      </c>
      <c r="I6282" s="20">
        <v>860.4</v>
      </c>
      <c r="J6282" s="20">
        <v>2018</v>
      </c>
      <c r="K6282" s="20">
        <v>1</v>
      </c>
      <c r="L6282" s="20">
        <v>2</v>
      </c>
    </row>
    <row r="6283" spans="1:12" x14ac:dyDescent="0.3">
      <c r="A6283" s="21">
        <v>43112</v>
      </c>
      <c r="B6283" s="20" t="s">
        <v>767</v>
      </c>
      <c r="C6283" s="20" t="s">
        <v>768</v>
      </c>
      <c r="D6283" s="20" t="s">
        <v>759</v>
      </c>
      <c r="E6283" s="20">
        <v>12240</v>
      </c>
      <c r="F6283" s="20" t="s">
        <v>1104</v>
      </c>
      <c r="G6283" s="20">
        <v>34</v>
      </c>
      <c r="H6283" s="20">
        <v>360</v>
      </c>
      <c r="I6283" s="20">
        <v>777.65</v>
      </c>
      <c r="J6283" s="20">
        <v>2018</v>
      </c>
      <c r="K6283" s="20">
        <v>1</v>
      </c>
      <c r="L6283" s="20">
        <v>2</v>
      </c>
    </row>
    <row r="6284" spans="1:12" x14ac:dyDescent="0.3">
      <c r="A6284" s="21">
        <v>43112</v>
      </c>
      <c r="B6284" s="20" t="s">
        <v>770</v>
      </c>
      <c r="C6284" s="20" t="s">
        <v>771</v>
      </c>
      <c r="D6284" s="20" t="s">
        <v>759</v>
      </c>
      <c r="E6284" s="20">
        <v>12600</v>
      </c>
      <c r="F6284" s="20" t="s">
        <v>1105</v>
      </c>
      <c r="G6284" s="20">
        <v>35</v>
      </c>
      <c r="H6284" s="20">
        <v>360</v>
      </c>
      <c r="I6284" s="20">
        <v>863.65</v>
      </c>
      <c r="J6284" s="20">
        <v>2018</v>
      </c>
      <c r="K6284" s="20">
        <v>1</v>
      </c>
      <c r="L6284" s="20">
        <v>2</v>
      </c>
    </row>
    <row r="6285" spans="1:12" x14ac:dyDescent="0.3">
      <c r="A6285" s="21">
        <v>43112</v>
      </c>
      <c r="B6285" s="20" t="s">
        <v>773</v>
      </c>
      <c r="C6285" s="20" t="s">
        <v>774</v>
      </c>
      <c r="D6285" s="20" t="s">
        <v>759</v>
      </c>
      <c r="E6285" s="20">
        <v>10080</v>
      </c>
      <c r="F6285" s="20" t="s">
        <v>1106</v>
      </c>
      <c r="G6285" s="20">
        <v>28</v>
      </c>
      <c r="H6285" s="20">
        <v>360</v>
      </c>
      <c r="I6285" s="20">
        <v>664</v>
      </c>
      <c r="J6285" s="20">
        <v>2018</v>
      </c>
      <c r="K6285" s="20">
        <v>1</v>
      </c>
      <c r="L6285" s="20">
        <v>2</v>
      </c>
    </row>
    <row r="6286" spans="1:12" x14ac:dyDescent="0.3">
      <c r="A6286" s="21">
        <v>43110</v>
      </c>
      <c r="B6286" s="20" t="s">
        <v>757</v>
      </c>
      <c r="C6286" s="20" t="s">
        <v>758</v>
      </c>
      <c r="D6286" s="20" t="s">
        <v>759</v>
      </c>
      <c r="E6286" s="20">
        <v>4320</v>
      </c>
      <c r="F6286" s="20" t="s">
        <v>1102</v>
      </c>
      <c r="G6286" s="20">
        <v>12</v>
      </c>
      <c r="H6286" s="20">
        <v>360</v>
      </c>
      <c r="I6286" s="20">
        <v>279.18</v>
      </c>
      <c r="J6286" s="20">
        <v>2018</v>
      </c>
      <c r="K6286" s="20">
        <v>1</v>
      </c>
      <c r="L6286" s="20">
        <v>2</v>
      </c>
    </row>
    <row r="6287" spans="1:12" x14ac:dyDescent="0.3">
      <c r="A6287" s="21">
        <v>43110</v>
      </c>
      <c r="B6287" s="20" t="s">
        <v>761</v>
      </c>
      <c r="C6287" s="20" t="s">
        <v>762</v>
      </c>
      <c r="D6287" s="20" t="s">
        <v>759</v>
      </c>
      <c r="E6287" s="20">
        <v>14400</v>
      </c>
      <c r="F6287" s="20" t="s">
        <v>1139</v>
      </c>
      <c r="G6287" s="20">
        <v>40</v>
      </c>
      <c r="H6287" s="20">
        <v>360</v>
      </c>
      <c r="I6287" s="20">
        <v>893.7</v>
      </c>
      <c r="J6287" s="20">
        <v>2018</v>
      </c>
      <c r="K6287" s="20">
        <v>1</v>
      </c>
      <c r="L6287" s="20">
        <v>2</v>
      </c>
    </row>
    <row r="6288" spans="1:12" x14ac:dyDescent="0.3">
      <c r="A6288" s="21">
        <v>43110</v>
      </c>
      <c r="B6288" s="20" t="s">
        <v>764</v>
      </c>
      <c r="C6288" s="20" t="s">
        <v>765</v>
      </c>
      <c r="D6288" s="20" t="s">
        <v>759</v>
      </c>
      <c r="E6288" s="20">
        <v>13680</v>
      </c>
      <c r="F6288" s="20" t="s">
        <v>1103</v>
      </c>
      <c r="G6288" s="20">
        <v>38</v>
      </c>
      <c r="H6288" s="20">
        <v>360</v>
      </c>
      <c r="I6288" s="20">
        <v>860.45</v>
      </c>
      <c r="J6288" s="20">
        <v>2018</v>
      </c>
      <c r="K6288" s="20">
        <v>1</v>
      </c>
      <c r="L6288" s="20">
        <v>2</v>
      </c>
    </row>
    <row r="6289" spans="1:12" x14ac:dyDescent="0.3">
      <c r="A6289" s="21">
        <v>43110</v>
      </c>
      <c r="B6289" s="20" t="s">
        <v>767</v>
      </c>
      <c r="C6289" s="20" t="s">
        <v>768</v>
      </c>
      <c r="D6289" s="20" t="s">
        <v>759</v>
      </c>
      <c r="E6289" s="20">
        <v>12960</v>
      </c>
      <c r="F6289" s="20" t="s">
        <v>1104</v>
      </c>
      <c r="G6289" s="20">
        <v>36</v>
      </c>
      <c r="H6289" s="20">
        <v>360</v>
      </c>
      <c r="I6289" s="20">
        <v>823.05</v>
      </c>
      <c r="J6289" s="20">
        <v>2018</v>
      </c>
      <c r="K6289" s="20">
        <v>1</v>
      </c>
      <c r="L6289" s="20">
        <v>2</v>
      </c>
    </row>
    <row r="6290" spans="1:12" x14ac:dyDescent="0.3">
      <c r="A6290" s="21">
        <v>43110</v>
      </c>
      <c r="B6290" s="20" t="s">
        <v>770</v>
      </c>
      <c r="C6290" s="20" t="s">
        <v>771</v>
      </c>
      <c r="D6290" s="20" t="s">
        <v>759</v>
      </c>
      <c r="E6290" s="20">
        <v>11880</v>
      </c>
      <c r="F6290" s="20" t="s">
        <v>1105</v>
      </c>
      <c r="G6290" s="20">
        <v>33</v>
      </c>
      <c r="H6290" s="20">
        <v>360</v>
      </c>
      <c r="I6290" s="20">
        <v>819.35</v>
      </c>
      <c r="J6290" s="20">
        <v>2018</v>
      </c>
      <c r="K6290" s="20">
        <v>1</v>
      </c>
      <c r="L6290" s="20">
        <v>2</v>
      </c>
    </row>
    <row r="6291" spans="1:12" x14ac:dyDescent="0.3">
      <c r="A6291" s="21">
        <v>43110</v>
      </c>
      <c r="B6291" s="20" t="s">
        <v>773</v>
      </c>
      <c r="C6291" s="20" t="s">
        <v>774</v>
      </c>
      <c r="D6291" s="20" t="s">
        <v>759</v>
      </c>
      <c r="E6291" s="20">
        <v>10080</v>
      </c>
      <c r="F6291" s="20" t="s">
        <v>1106</v>
      </c>
      <c r="G6291" s="20">
        <v>28</v>
      </c>
      <c r="H6291" s="20">
        <v>360</v>
      </c>
      <c r="I6291" s="20">
        <v>665.4</v>
      </c>
      <c r="J6291" s="20">
        <v>2018</v>
      </c>
      <c r="K6291" s="20">
        <v>1</v>
      </c>
      <c r="L6291" s="20">
        <v>2</v>
      </c>
    </row>
    <row r="6292" spans="1:12" x14ac:dyDescent="0.3">
      <c r="A6292" s="21">
        <v>43109</v>
      </c>
      <c r="B6292" s="20" t="s">
        <v>757</v>
      </c>
      <c r="C6292" s="20" t="s">
        <v>758</v>
      </c>
      <c r="D6292" s="20" t="s">
        <v>759</v>
      </c>
      <c r="E6292" s="20">
        <v>9720</v>
      </c>
      <c r="F6292" s="20" t="s">
        <v>1102</v>
      </c>
      <c r="G6292" s="20">
        <v>27</v>
      </c>
      <c r="H6292" s="20">
        <v>360</v>
      </c>
      <c r="I6292" s="20">
        <v>631.85</v>
      </c>
      <c r="J6292" s="20">
        <v>2018</v>
      </c>
      <c r="K6292" s="20">
        <v>1</v>
      </c>
      <c r="L6292" s="20">
        <v>2</v>
      </c>
    </row>
    <row r="6293" spans="1:12" x14ac:dyDescent="0.3">
      <c r="A6293" s="21">
        <v>43109</v>
      </c>
      <c r="B6293" s="20" t="s">
        <v>761</v>
      </c>
      <c r="C6293" s="20" t="s">
        <v>762</v>
      </c>
      <c r="D6293" s="20" t="s">
        <v>759</v>
      </c>
      <c r="E6293" s="20">
        <v>16200</v>
      </c>
      <c r="F6293" s="20" t="s">
        <v>1139</v>
      </c>
      <c r="G6293" s="20">
        <v>45</v>
      </c>
      <c r="H6293" s="20">
        <v>360</v>
      </c>
      <c r="I6293" s="20">
        <v>1004.4</v>
      </c>
      <c r="J6293" s="20">
        <v>2018</v>
      </c>
      <c r="K6293" s="20">
        <v>1</v>
      </c>
      <c r="L6293" s="20">
        <v>2</v>
      </c>
    </row>
    <row r="6294" spans="1:12" x14ac:dyDescent="0.3">
      <c r="A6294" s="21">
        <v>43109</v>
      </c>
      <c r="B6294" s="20" t="s">
        <v>764</v>
      </c>
      <c r="C6294" s="20" t="s">
        <v>765</v>
      </c>
      <c r="D6294" s="20" t="s">
        <v>759</v>
      </c>
      <c r="E6294" s="20">
        <v>14400</v>
      </c>
      <c r="F6294" s="20" t="s">
        <v>1103</v>
      </c>
      <c r="G6294" s="20">
        <v>40</v>
      </c>
      <c r="H6294" s="20">
        <v>360</v>
      </c>
      <c r="I6294" s="20">
        <v>906.3</v>
      </c>
      <c r="J6294" s="20">
        <v>2018</v>
      </c>
      <c r="K6294" s="20">
        <v>1</v>
      </c>
      <c r="L6294" s="20">
        <v>2</v>
      </c>
    </row>
    <row r="6295" spans="1:12" x14ac:dyDescent="0.3">
      <c r="A6295" s="21">
        <v>43109</v>
      </c>
      <c r="B6295" s="20" t="s">
        <v>767</v>
      </c>
      <c r="C6295" s="20" t="s">
        <v>768</v>
      </c>
      <c r="D6295" s="20" t="s">
        <v>759</v>
      </c>
      <c r="E6295" s="20">
        <v>12600</v>
      </c>
      <c r="F6295" s="20" t="s">
        <v>1104</v>
      </c>
      <c r="G6295" s="20">
        <v>35</v>
      </c>
      <c r="H6295" s="20">
        <v>360</v>
      </c>
      <c r="I6295" s="20">
        <v>800.3</v>
      </c>
      <c r="J6295" s="20">
        <v>2018</v>
      </c>
      <c r="K6295" s="20">
        <v>1</v>
      </c>
      <c r="L6295" s="20">
        <v>2</v>
      </c>
    </row>
    <row r="6296" spans="1:12" x14ac:dyDescent="0.3">
      <c r="A6296" s="21">
        <v>43109</v>
      </c>
      <c r="B6296" s="20" t="s">
        <v>770</v>
      </c>
      <c r="C6296" s="20" t="s">
        <v>771</v>
      </c>
      <c r="D6296" s="20" t="s">
        <v>759</v>
      </c>
      <c r="E6296" s="20">
        <v>12600</v>
      </c>
      <c r="F6296" s="20" t="s">
        <v>1105</v>
      </c>
      <c r="G6296" s="20">
        <v>35</v>
      </c>
      <c r="H6296" s="20">
        <v>360</v>
      </c>
      <c r="I6296" s="20">
        <v>872.6</v>
      </c>
      <c r="J6296" s="20">
        <v>2018</v>
      </c>
      <c r="K6296" s="20">
        <v>1</v>
      </c>
      <c r="L6296" s="20">
        <v>2</v>
      </c>
    </row>
    <row r="6297" spans="1:12" x14ac:dyDescent="0.3">
      <c r="A6297" s="21">
        <v>43109</v>
      </c>
      <c r="B6297" s="20" t="s">
        <v>773</v>
      </c>
      <c r="C6297" s="20" t="s">
        <v>774</v>
      </c>
      <c r="D6297" s="20" t="s">
        <v>759</v>
      </c>
      <c r="E6297" s="20">
        <v>10800</v>
      </c>
      <c r="F6297" s="20" t="s">
        <v>1106</v>
      </c>
      <c r="G6297" s="20">
        <v>30</v>
      </c>
      <c r="H6297" s="20">
        <v>360</v>
      </c>
      <c r="I6297" s="20">
        <v>711.55</v>
      </c>
      <c r="J6297" s="20">
        <v>2018</v>
      </c>
      <c r="K6297" s="20">
        <v>1</v>
      </c>
      <c r="L6297" s="20">
        <v>2</v>
      </c>
    </row>
    <row r="6298" spans="1:12" x14ac:dyDescent="0.3">
      <c r="A6298" s="21">
        <v>43108</v>
      </c>
      <c r="B6298" s="20" t="s">
        <v>826</v>
      </c>
      <c r="C6298" s="20" t="s">
        <v>827</v>
      </c>
      <c r="D6298" s="20" t="s">
        <v>759</v>
      </c>
      <c r="E6298" s="20">
        <v>16560</v>
      </c>
      <c r="F6298" s="20" t="s">
        <v>1107</v>
      </c>
      <c r="G6298" s="20">
        <v>46</v>
      </c>
      <c r="H6298" s="20">
        <v>360</v>
      </c>
      <c r="I6298" s="20">
        <v>1077.01</v>
      </c>
      <c r="J6298" s="20">
        <v>2018</v>
      </c>
      <c r="K6298" s="20">
        <v>1</v>
      </c>
      <c r="L6298" s="20">
        <v>2</v>
      </c>
    </row>
    <row r="6299" spans="1:12" x14ac:dyDescent="0.3">
      <c r="A6299" s="21">
        <v>43108</v>
      </c>
      <c r="B6299" s="20" t="s">
        <v>757</v>
      </c>
      <c r="C6299" s="20" t="s">
        <v>758</v>
      </c>
      <c r="D6299" s="20" t="s">
        <v>759</v>
      </c>
      <c r="E6299" s="20">
        <v>6480</v>
      </c>
      <c r="F6299" s="20" t="s">
        <v>760</v>
      </c>
      <c r="G6299" s="20">
        <v>18</v>
      </c>
      <c r="H6299" s="20">
        <v>360</v>
      </c>
      <c r="I6299" s="20">
        <v>428.55</v>
      </c>
      <c r="J6299" s="20">
        <v>2018</v>
      </c>
      <c r="K6299" s="20">
        <v>1</v>
      </c>
      <c r="L6299" s="20">
        <v>2</v>
      </c>
    </row>
    <row r="6300" spans="1:12" x14ac:dyDescent="0.3">
      <c r="A6300" s="21">
        <v>43108</v>
      </c>
      <c r="B6300" s="20" t="s">
        <v>761</v>
      </c>
      <c r="C6300" s="20" t="s">
        <v>762</v>
      </c>
      <c r="D6300" s="20" t="s">
        <v>759</v>
      </c>
      <c r="E6300" s="20">
        <v>12960</v>
      </c>
      <c r="F6300" s="20" t="s">
        <v>763</v>
      </c>
      <c r="G6300" s="20">
        <v>36</v>
      </c>
      <c r="H6300" s="20">
        <v>360</v>
      </c>
      <c r="I6300" s="20">
        <v>806.95</v>
      </c>
      <c r="J6300" s="20">
        <v>2018</v>
      </c>
      <c r="K6300" s="20">
        <v>1</v>
      </c>
      <c r="L6300" s="20">
        <v>2</v>
      </c>
    </row>
    <row r="6301" spans="1:12" x14ac:dyDescent="0.3">
      <c r="A6301" s="21">
        <v>43108</v>
      </c>
      <c r="B6301" s="20" t="s">
        <v>764</v>
      </c>
      <c r="C6301" s="20" t="s">
        <v>765</v>
      </c>
      <c r="D6301" s="20" t="s">
        <v>759</v>
      </c>
      <c r="E6301" s="20">
        <v>14400</v>
      </c>
      <c r="F6301" s="20" t="s">
        <v>766</v>
      </c>
      <c r="G6301" s="20">
        <v>40</v>
      </c>
      <c r="H6301" s="20">
        <v>360</v>
      </c>
      <c r="I6301" s="20">
        <v>905.45</v>
      </c>
      <c r="J6301" s="20">
        <v>2018</v>
      </c>
      <c r="K6301" s="20">
        <v>1</v>
      </c>
      <c r="L6301" s="20">
        <v>2</v>
      </c>
    </row>
    <row r="6302" spans="1:12" x14ac:dyDescent="0.3">
      <c r="A6302" s="21">
        <v>43108</v>
      </c>
      <c r="B6302" s="20" t="s">
        <v>767</v>
      </c>
      <c r="C6302" s="20" t="s">
        <v>768</v>
      </c>
      <c r="D6302" s="20" t="s">
        <v>759</v>
      </c>
      <c r="E6302" s="20">
        <v>12600</v>
      </c>
      <c r="F6302" s="20" t="s">
        <v>769</v>
      </c>
      <c r="G6302" s="20">
        <v>35</v>
      </c>
      <c r="H6302" s="20">
        <v>360</v>
      </c>
      <c r="I6302" s="20">
        <v>798.6</v>
      </c>
      <c r="J6302" s="20">
        <v>2018</v>
      </c>
      <c r="K6302" s="20">
        <v>1</v>
      </c>
      <c r="L6302" s="20">
        <v>2</v>
      </c>
    </row>
    <row r="6303" spans="1:12" x14ac:dyDescent="0.3">
      <c r="A6303" s="21">
        <v>43108</v>
      </c>
      <c r="B6303" s="20" t="s">
        <v>770</v>
      </c>
      <c r="C6303" s="20" t="s">
        <v>771</v>
      </c>
      <c r="D6303" s="20" t="s">
        <v>759</v>
      </c>
      <c r="E6303" s="20">
        <v>11880</v>
      </c>
      <c r="F6303" s="20" t="s">
        <v>772</v>
      </c>
      <c r="G6303" s="20">
        <v>33</v>
      </c>
      <c r="H6303" s="20">
        <v>360</v>
      </c>
      <c r="I6303" s="20">
        <v>821.05</v>
      </c>
      <c r="J6303" s="20">
        <v>2018</v>
      </c>
      <c r="K6303" s="20">
        <v>1</v>
      </c>
      <c r="L6303" s="20">
        <v>2</v>
      </c>
    </row>
    <row r="6304" spans="1:12" x14ac:dyDescent="0.3">
      <c r="A6304" s="21">
        <v>43108</v>
      </c>
      <c r="B6304" s="20" t="s">
        <v>773</v>
      </c>
      <c r="C6304" s="20" t="s">
        <v>774</v>
      </c>
      <c r="D6304" s="20" t="s">
        <v>759</v>
      </c>
      <c r="E6304" s="20">
        <v>9360</v>
      </c>
      <c r="F6304" s="20" t="s">
        <v>775</v>
      </c>
      <c r="G6304" s="20">
        <v>26</v>
      </c>
      <c r="H6304" s="20">
        <v>360</v>
      </c>
      <c r="I6304" s="20">
        <v>616.4</v>
      </c>
      <c r="J6304" s="20">
        <v>2018</v>
      </c>
      <c r="K6304" s="20">
        <v>1</v>
      </c>
      <c r="L6304" s="20">
        <v>2</v>
      </c>
    </row>
    <row r="6305" spans="1:12" x14ac:dyDescent="0.3">
      <c r="A6305" s="21">
        <v>43108</v>
      </c>
      <c r="B6305" s="20" t="s">
        <v>757</v>
      </c>
      <c r="C6305" s="20" t="s">
        <v>758</v>
      </c>
      <c r="D6305" s="20" t="s">
        <v>759</v>
      </c>
      <c r="E6305" s="20">
        <v>9000</v>
      </c>
      <c r="F6305" s="20" t="s">
        <v>760</v>
      </c>
      <c r="G6305" s="20">
        <v>25</v>
      </c>
      <c r="H6305" s="20">
        <v>360</v>
      </c>
      <c r="I6305" s="20">
        <v>586.66</v>
      </c>
      <c r="J6305" s="20">
        <v>2018</v>
      </c>
      <c r="K6305" s="20">
        <v>1</v>
      </c>
      <c r="L6305" s="20">
        <v>2</v>
      </c>
    </row>
    <row r="6306" spans="1:12" x14ac:dyDescent="0.3">
      <c r="A6306" s="21">
        <v>43108</v>
      </c>
      <c r="B6306" s="20" t="s">
        <v>761</v>
      </c>
      <c r="C6306" s="20" t="s">
        <v>762</v>
      </c>
      <c r="D6306" s="20" t="s">
        <v>759</v>
      </c>
      <c r="E6306" s="20">
        <v>15480</v>
      </c>
      <c r="F6306" s="20" t="s">
        <v>763</v>
      </c>
      <c r="G6306" s="20">
        <v>43</v>
      </c>
      <c r="H6306" s="20">
        <v>360</v>
      </c>
      <c r="I6306" s="20">
        <v>949.75</v>
      </c>
      <c r="J6306" s="20">
        <v>2018</v>
      </c>
      <c r="K6306" s="20">
        <v>1</v>
      </c>
      <c r="L6306" s="20">
        <v>2</v>
      </c>
    </row>
    <row r="6307" spans="1:12" x14ac:dyDescent="0.3">
      <c r="A6307" s="21">
        <v>43108</v>
      </c>
      <c r="B6307" s="20" t="s">
        <v>764</v>
      </c>
      <c r="C6307" s="20" t="s">
        <v>765</v>
      </c>
      <c r="D6307" s="20" t="s">
        <v>759</v>
      </c>
      <c r="E6307" s="20">
        <v>14760</v>
      </c>
      <c r="F6307" s="20" t="s">
        <v>766</v>
      </c>
      <c r="G6307" s="20">
        <v>41</v>
      </c>
      <c r="H6307" s="20">
        <v>360</v>
      </c>
      <c r="I6307" s="20">
        <v>918.6</v>
      </c>
      <c r="J6307" s="20">
        <v>2018</v>
      </c>
      <c r="K6307" s="20">
        <v>1</v>
      </c>
      <c r="L6307" s="20">
        <v>2</v>
      </c>
    </row>
    <row r="6308" spans="1:12" x14ac:dyDescent="0.3">
      <c r="A6308" s="21">
        <v>43108</v>
      </c>
      <c r="B6308" s="20" t="s">
        <v>767</v>
      </c>
      <c r="C6308" s="20" t="s">
        <v>768</v>
      </c>
      <c r="D6308" s="20" t="s">
        <v>759</v>
      </c>
      <c r="E6308" s="20">
        <v>11880</v>
      </c>
      <c r="F6308" s="20" t="s">
        <v>769</v>
      </c>
      <c r="G6308" s="20">
        <v>33</v>
      </c>
      <c r="H6308" s="20">
        <v>360</v>
      </c>
      <c r="I6308" s="20">
        <v>750</v>
      </c>
      <c r="J6308" s="20">
        <v>2018</v>
      </c>
      <c r="K6308" s="20">
        <v>1</v>
      </c>
      <c r="L6308" s="20">
        <v>2</v>
      </c>
    </row>
    <row r="6309" spans="1:12" x14ac:dyDescent="0.3">
      <c r="A6309" s="21">
        <v>43108</v>
      </c>
      <c r="B6309" s="20" t="s">
        <v>770</v>
      </c>
      <c r="C6309" s="20" t="s">
        <v>771</v>
      </c>
      <c r="D6309" s="20" t="s">
        <v>759</v>
      </c>
      <c r="E6309" s="20">
        <v>12600</v>
      </c>
      <c r="F6309" s="20" t="s">
        <v>772</v>
      </c>
      <c r="G6309" s="20">
        <v>35</v>
      </c>
      <c r="H6309" s="20">
        <v>360</v>
      </c>
      <c r="I6309" s="20">
        <v>866.35</v>
      </c>
      <c r="J6309" s="20">
        <v>2018</v>
      </c>
      <c r="K6309" s="20">
        <v>1</v>
      </c>
      <c r="L6309" s="20">
        <v>2</v>
      </c>
    </row>
    <row r="6310" spans="1:12" x14ac:dyDescent="0.3">
      <c r="A6310" s="21">
        <v>43108</v>
      </c>
      <c r="B6310" s="20" t="s">
        <v>773</v>
      </c>
      <c r="C6310" s="20" t="s">
        <v>774</v>
      </c>
      <c r="D6310" s="20" t="s">
        <v>759</v>
      </c>
      <c r="E6310" s="20">
        <v>10080</v>
      </c>
      <c r="F6310" s="20" t="s">
        <v>775</v>
      </c>
      <c r="G6310" s="20">
        <v>28</v>
      </c>
      <c r="H6310" s="20">
        <v>360</v>
      </c>
      <c r="I6310" s="20">
        <v>657.3</v>
      </c>
      <c r="J6310" s="20">
        <v>2018</v>
      </c>
      <c r="K6310" s="20">
        <v>1</v>
      </c>
      <c r="L6310" s="20">
        <v>2</v>
      </c>
    </row>
    <row r="6311" spans="1:12" x14ac:dyDescent="0.3">
      <c r="A6311" s="21">
        <v>43106</v>
      </c>
      <c r="B6311" s="20" t="s">
        <v>757</v>
      </c>
      <c r="C6311" s="20" t="s">
        <v>758</v>
      </c>
      <c r="D6311" s="20" t="s">
        <v>759</v>
      </c>
      <c r="E6311" s="20">
        <v>7920</v>
      </c>
      <c r="F6311" s="20" t="s">
        <v>760</v>
      </c>
      <c r="G6311" s="20">
        <v>22</v>
      </c>
      <c r="H6311" s="20">
        <v>360</v>
      </c>
      <c r="I6311" s="20">
        <v>515.21</v>
      </c>
      <c r="J6311" s="20">
        <v>2018</v>
      </c>
      <c r="K6311" s="20">
        <v>1</v>
      </c>
      <c r="L6311" s="20">
        <v>1</v>
      </c>
    </row>
    <row r="6312" spans="1:12" x14ac:dyDescent="0.3">
      <c r="A6312" s="21">
        <v>43106</v>
      </c>
      <c r="B6312" s="20" t="s">
        <v>761</v>
      </c>
      <c r="C6312" s="20" t="s">
        <v>762</v>
      </c>
      <c r="D6312" s="20" t="s">
        <v>759</v>
      </c>
      <c r="E6312" s="20">
        <v>14400</v>
      </c>
      <c r="F6312" s="20" t="s">
        <v>763</v>
      </c>
      <c r="G6312" s="20">
        <v>40</v>
      </c>
      <c r="H6312" s="20">
        <v>360</v>
      </c>
      <c r="I6312" s="20">
        <v>886.7</v>
      </c>
      <c r="J6312" s="20">
        <v>2018</v>
      </c>
      <c r="K6312" s="20">
        <v>1</v>
      </c>
      <c r="L6312" s="20">
        <v>1</v>
      </c>
    </row>
    <row r="6313" spans="1:12" x14ac:dyDescent="0.3">
      <c r="A6313" s="21">
        <v>43106</v>
      </c>
      <c r="B6313" s="20" t="s">
        <v>764</v>
      </c>
      <c r="C6313" s="20" t="s">
        <v>765</v>
      </c>
      <c r="D6313" s="20" t="s">
        <v>759</v>
      </c>
      <c r="E6313" s="20">
        <v>14760</v>
      </c>
      <c r="F6313" s="20" t="s">
        <v>766</v>
      </c>
      <c r="G6313" s="20">
        <v>41</v>
      </c>
      <c r="H6313" s="20">
        <v>360</v>
      </c>
      <c r="I6313" s="20">
        <v>908.78</v>
      </c>
      <c r="J6313" s="20">
        <v>2018</v>
      </c>
      <c r="K6313" s="20">
        <v>1</v>
      </c>
      <c r="L6313" s="20">
        <v>1</v>
      </c>
    </row>
    <row r="6314" spans="1:12" x14ac:dyDescent="0.3">
      <c r="A6314" s="21">
        <v>43106</v>
      </c>
      <c r="B6314" s="20" t="s">
        <v>767</v>
      </c>
      <c r="C6314" s="20" t="s">
        <v>768</v>
      </c>
      <c r="D6314" s="20" t="s">
        <v>759</v>
      </c>
      <c r="E6314" s="20">
        <v>12960</v>
      </c>
      <c r="F6314" s="20" t="s">
        <v>769</v>
      </c>
      <c r="G6314" s="20">
        <v>36</v>
      </c>
      <c r="H6314" s="20">
        <v>360</v>
      </c>
      <c r="I6314" s="20">
        <v>812.6</v>
      </c>
      <c r="J6314" s="20">
        <v>2018</v>
      </c>
      <c r="K6314" s="20">
        <v>1</v>
      </c>
      <c r="L6314" s="20">
        <v>1</v>
      </c>
    </row>
    <row r="6315" spans="1:12" x14ac:dyDescent="0.3">
      <c r="A6315" s="21">
        <v>43106</v>
      </c>
      <c r="B6315" s="20" t="s">
        <v>770</v>
      </c>
      <c r="C6315" s="20" t="s">
        <v>771</v>
      </c>
      <c r="D6315" s="20" t="s">
        <v>759</v>
      </c>
      <c r="E6315" s="20">
        <v>11520</v>
      </c>
      <c r="F6315" s="20" t="s">
        <v>772</v>
      </c>
      <c r="G6315" s="20">
        <v>32</v>
      </c>
      <c r="H6315" s="20">
        <v>360</v>
      </c>
      <c r="I6315" s="20">
        <v>791.2</v>
      </c>
      <c r="J6315" s="20">
        <v>2018</v>
      </c>
      <c r="K6315" s="20">
        <v>1</v>
      </c>
      <c r="L6315" s="20">
        <v>1</v>
      </c>
    </row>
    <row r="6316" spans="1:12" x14ac:dyDescent="0.3">
      <c r="A6316" s="21">
        <v>43106</v>
      </c>
      <c r="B6316" s="20" t="s">
        <v>773</v>
      </c>
      <c r="C6316" s="20" t="s">
        <v>774</v>
      </c>
      <c r="D6316" s="20" t="s">
        <v>759</v>
      </c>
      <c r="E6316" s="20">
        <v>10800</v>
      </c>
      <c r="F6316" s="20" t="s">
        <v>775</v>
      </c>
      <c r="G6316" s="20">
        <v>30</v>
      </c>
      <c r="H6316" s="20">
        <v>360</v>
      </c>
      <c r="I6316" s="20">
        <v>699.1</v>
      </c>
      <c r="J6316" s="20">
        <v>2018</v>
      </c>
      <c r="K6316" s="20">
        <v>1</v>
      </c>
      <c r="L6316" s="20">
        <v>1</v>
      </c>
    </row>
    <row r="6317" spans="1:12" x14ac:dyDescent="0.3">
      <c r="A6317" s="21">
        <v>43106</v>
      </c>
      <c r="B6317" s="20" t="s">
        <v>757</v>
      </c>
      <c r="C6317" s="20" t="s">
        <v>758</v>
      </c>
      <c r="D6317" s="20" t="s">
        <v>759</v>
      </c>
      <c r="E6317" s="20">
        <v>8640</v>
      </c>
      <c r="F6317" s="20" t="s">
        <v>760</v>
      </c>
      <c r="G6317" s="20">
        <v>24</v>
      </c>
      <c r="H6317" s="20">
        <v>360</v>
      </c>
      <c r="I6317" s="20">
        <v>565.16</v>
      </c>
      <c r="J6317" s="20">
        <v>2018</v>
      </c>
      <c r="K6317" s="20">
        <v>1</v>
      </c>
      <c r="L6317" s="20">
        <v>1</v>
      </c>
    </row>
    <row r="6318" spans="1:12" x14ac:dyDescent="0.3">
      <c r="A6318" s="21">
        <v>43106</v>
      </c>
      <c r="B6318" s="20" t="s">
        <v>761</v>
      </c>
      <c r="C6318" s="20" t="s">
        <v>762</v>
      </c>
      <c r="D6318" s="20" t="s">
        <v>759</v>
      </c>
      <c r="E6318" s="20">
        <v>14400</v>
      </c>
      <c r="F6318" s="20" t="s">
        <v>763</v>
      </c>
      <c r="G6318" s="20">
        <v>40</v>
      </c>
      <c r="H6318" s="20">
        <v>360</v>
      </c>
      <c r="I6318" s="20">
        <v>889.8</v>
      </c>
      <c r="J6318" s="20">
        <v>2018</v>
      </c>
      <c r="K6318" s="20">
        <v>1</v>
      </c>
      <c r="L6318" s="20">
        <v>1</v>
      </c>
    </row>
    <row r="6319" spans="1:12" x14ac:dyDescent="0.3">
      <c r="A6319" s="21">
        <v>43106</v>
      </c>
      <c r="B6319" s="20" t="s">
        <v>764</v>
      </c>
      <c r="C6319" s="20" t="s">
        <v>765</v>
      </c>
      <c r="D6319" s="20" t="s">
        <v>759</v>
      </c>
      <c r="E6319" s="20">
        <v>14040</v>
      </c>
      <c r="F6319" s="20" t="s">
        <v>766</v>
      </c>
      <c r="G6319" s="20">
        <v>39</v>
      </c>
      <c r="H6319" s="20">
        <v>360</v>
      </c>
      <c r="I6319" s="20">
        <v>869.7</v>
      </c>
      <c r="J6319" s="20">
        <v>2018</v>
      </c>
      <c r="K6319" s="20">
        <v>1</v>
      </c>
      <c r="L6319" s="20">
        <v>1</v>
      </c>
    </row>
    <row r="6320" spans="1:12" x14ac:dyDescent="0.3">
      <c r="A6320" s="21">
        <v>43106</v>
      </c>
      <c r="B6320" s="20" t="s">
        <v>767</v>
      </c>
      <c r="C6320" s="20" t="s">
        <v>768</v>
      </c>
      <c r="D6320" s="20" t="s">
        <v>759</v>
      </c>
      <c r="E6320" s="20">
        <v>12600</v>
      </c>
      <c r="F6320" s="20" t="s">
        <v>769</v>
      </c>
      <c r="G6320" s="20">
        <v>35</v>
      </c>
      <c r="H6320" s="20">
        <v>360</v>
      </c>
      <c r="I6320" s="20">
        <v>789.1</v>
      </c>
      <c r="J6320" s="20">
        <v>2018</v>
      </c>
      <c r="K6320" s="20">
        <v>1</v>
      </c>
      <c r="L6320" s="20">
        <v>1</v>
      </c>
    </row>
    <row r="6321" spans="1:12" x14ac:dyDescent="0.3">
      <c r="A6321" s="21">
        <v>43106</v>
      </c>
      <c r="B6321" s="20" t="s">
        <v>770</v>
      </c>
      <c r="C6321" s="20" t="s">
        <v>771</v>
      </c>
      <c r="D6321" s="20" t="s">
        <v>759</v>
      </c>
      <c r="E6321" s="20">
        <v>11880</v>
      </c>
      <c r="F6321" s="20" t="s">
        <v>772</v>
      </c>
      <c r="G6321" s="20">
        <v>33</v>
      </c>
      <c r="H6321" s="20">
        <v>360</v>
      </c>
      <c r="I6321" s="20">
        <v>814.65</v>
      </c>
      <c r="J6321" s="20">
        <v>2018</v>
      </c>
      <c r="K6321" s="20">
        <v>1</v>
      </c>
      <c r="L6321" s="20">
        <v>1</v>
      </c>
    </row>
    <row r="6322" spans="1:12" x14ac:dyDescent="0.3">
      <c r="A6322" s="21">
        <v>43106</v>
      </c>
      <c r="B6322" s="20" t="s">
        <v>773</v>
      </c>
      <c r="C6322" s="20" t="s">
        <v>774</v>
      </c>
      <c r="D6322" s="20" t="s">
        <v>759</v>
      </c>
      <c r="E6322" s="20">
        <v>10440</v>
      </c>
      <c r="F6322" s="20" t="s">
        <v>775</v>
      </c>
      <c r="G6322" s="20">
        <v>29</v>
      </c>
      <c r="H6322" s="20">
        <v>360</v>
      </c>
      <c r="I6322" s="20">
        <v>683.75</v>
      </c>
      <c r="J6322" s="20">
        <v>2018</v>
      </c>
      <c r="K6322" s="20">
        <v>1</v>
      </c>
      <c r="L6322" s="20">
        <v>1</v>
      </c>
    </row>
    <row r="6323" spans="1:12" x14ac:dyDescent="0.3">
      <c r="A6323" s="21">
        <v>43105</v>
      </c>
      <c r="B6323" s="20" t="s">
        <v>757</v>
      </c>
      <c r="C6323" s="20" t="s">
        <v>758</v>
      </c>
      <c r="D6323" s="20" t="s">
        <v>759</v>
      </c>
      <c r="E6323" s="20">
        <v>8640</v>
      </c>
      <c r="F6323" s="20" t="s">
        <v>760</v>
      </c>
      <c r="G6323" s="20">
        <v>24</v>
      </c>
      <c r="H6323" s="20">
        <v>360</v>
      </c>
      <c r="I6323" s="20">
        <v>566.66</v>
      </c>
      <c r="J6323" s="20">
        <v>2018</v>
      </c>
      <c r="K6323" s="20">
        <v>1</v>
      </c>
      <c r="L6323" s="20">
        <v>1</v>
      </c>
    </row>
    <row r="6324" spans="1:12" x14ac:dyDescent="0.3">
      <c r="A6324" s="21">
        <v>43105</v>
      </c>
      <c r="B6324" s="20" t="s">
        <v>761</v>
      </c>
      <c r="C6324" s="20" t="s">
        <v>762</v>
      </c>
      <c r="D6324" s="20" t="s">
        <v>759</v>
      </c>
      <c r="E6324" s="20">
        <v>14760</v>
      </c>
      <c r="F6324" s="20" t="s">
        <v>763</v>
      </c>
      <c r="G6324" s="20">
        <v>41</v>
      </c>
      <c r="H6324" s="20">
        <v>360</v>
      </c>
      <c r="I6324" s="20">
        <v>914.2</v>
      </c>
      <c r="J6324" s="20">
        <v>2018</v>
      </c>
      <c r="K6324" s="20">
        <v>1</v>
      </c>
      <c r="L6324" s="20">
        <v>1</v>
      </c>
    </row>
    <row r="6325" spans="1:12" x14ac:dyDescent="0.3">
      <c r="A6325" s="21">
        <v>43105</v>
      </c>
      <c r="B6325" s="20" t="s">
        <v>764</v>
      </c>
      <c r="C6325" s="20" t="s">
        <v>765</v>
      </c>
      <c r="D6325" s="20" t="s">
        <v>759</v>
      </c>
      <c r="E6325" s="20">
        <v>14400</v>
      </c>
      <c r="F6325" s="20" t="s">
        <v>766</v>
      </c>
      <c r="G6325" s="20">
        <v>40</v>
      </c>
      <c r="H6325" s="20">
        <v>360</v>
      </c>
      <c r="I6325" s="20">
        <v>897.3</v>
      </c>
      <c r="J6325" s="20">
        <v>2018</v>
      </c>
      <c r="K6325" s="20">
        <v>1</v>
      </c>
      <c r="L6325" s="20">
        <v>1</v>
      </c>
    </row>
    <row r="6326" spans="1:12" x14ac:dyDescent="0.3">
      <c r="A6326" s="21">
        <v>43105</v>
      </c>
      <c r="B6326" s="20" t="s">
        <v>767</v>
      </c>
      <c r="C6326" s="20" t="s">
        <v>768</v>
      </c>
      <c r="D6326" s="20" t="s">
        <v>759</v>
      </c>
      <c r="E6326" s="20">
        <v>12240</v>
      </c>
      <c r="F6326" s="20" t="s">
        <v>769</v>
      </c>
      <c r="G6326" s="20">
        <v>34</v>
      </c>
      <c r="H6326" s="20">
        <v>360</v>
      </c>
      <c r="I6326" s="20">
        <v>767.53</v>
      </c>
      <c r="J6326" s="20">
        <v>2018</v>
      </c>
      <c r="K6326" s="20">
        <v>1</v>
      </c>
      <c r="L6326" s="20">
        <v>1</v>
      </c>
    </row>
    <row r="6327" spans="1:12" x14ac:dyDescent="0.3">
      <c r="A6327" s="21">
        <v>43105</v>
      </c>
      <c r="B6327" s="20" t="s">
        <v>770</v>
      </c>
      <c r="C6327" s="20" t="s">
        <v>771</v>
      </c>
      <c r="D6327" s="20" t="s">
        <v>759</v>
      </c>
      <c r="E6327" s="20">
        <v>13320</v>
      </c>
      <c r="F6327" s="20" t="s">
        <v>772</v>
      </c>
      <c r="G6327" s="20">
        <v>37</v>
      </c>
      <c r="H6327" s="20">
        <v>360</v>
      </c>
      <c r="I6327" s="20">
        <v>915.55</v>
      </c>
      <c r="J6327" s="20">
        <v>2018</v>
      </c>
      <c r="K6327" s="20">
        <v>1</v>
      </c>
      <c r="L6327" s="20">
        <v>1</v>
      </c>
    </row>
    <row r="6328" spans="1:12" x14ac:dyDescent="0.3">
      <c r="A6328" s="21">
        <v>43105</v>
      </c>
      <c r="B6328" s="20" t="s">
        <v>773</v>
      </c>
      <c r="C6328" s="20" t="s">
        <v>774</v>
      </c>
      <c r="D6328" s="20" t="s">
        <v>759</v>
      </c>
      <c r="E6328" s="20">
        <v>10080</v>
      </c>
      <c r="F6328" s="20" t="s">
        <v>775</v>
      </c>
      <c r="G6328" s="20">
        <v>28</v>
      </c>
      <c r="H6328" s="20">
        <v>360</v>
      </c>
      <c r="I6328" s="20">
        <v>660.75</v>
      </c>
      <c r="J6328" s="20">
        <v>2018</v>
      </c>
      <c r="K6328" s="20">
        <v>1</v>
      </c>
      <c r="L6328" s="20">
        <v>1</v>
      </c>
    </row>
    <row r="6329" spans="1:12" x14ac:dyDescent="0.3">
      <c r="A6329" s="21">
        <v>43104</v>
      </c>
      <c r="B6329" s="20" t="s">
        <v>826</v>
      </c>
      <c r="C6329" s="20" t="s">
        <v>827</v>
      </c>
      <c r="D6329" s="20" t="s">
        <v>759</v>
      </c>
      <c r="E6329" s="20">
        <v>4680</v>
      </c>
      <c r="F6329" s="20" t="s">
        <v>1107</v>
      </c>
      <c r="G6329" s="20">
        <v>13</v>
      </c>
      <c r="H6329" s="20">
        <v>360</v>
      </c>
      <c r="I6329" s="20">
        <v>301.37</v>
      </c>
      <c r="J6329" s="20">
        <v>2018</v>
      </c>
      <c r="K6329" s="20">
        <v>1</v>
      </c>
      <c r="L6329" s="20">
        <v>1</v>
      </c>
    </row>
    <row r="6330" spans="1:12" x14ac:dyDescent="0.3">
      <c r="A6330" s="21">
        <v>43104</v>
      </c>
      <c r="B6330" s="20" t="s">
        <v>826</v>
      </c>
      <c r="C6330" s="20" t="s">
        <v>827</v>
      </c>
      <c r="D6330" s="20" t="s">
        <v>759</v>
      </c>
      <c r="E6330" s="20">
        <v>4320</v>
      </c>
      <c r="F6330" s="20" t="s">
        <v>1107</v>
      </c>
      <c r="G6330" s="20">
        <v>12</v>
      </c>
      <c r="H6330" s="20">
        <v>360</v>
      </c>
      <c r="I6330" s="20">
        <v>281.95999999999998</v>
      </c>
      <c r="J6330" s="20">
        <v>2018</v>
      </c>
      <c r="K6330" s="20">
        <v>1</v>
      </c>
      <c r="L6330" s="20">
        <v>1</v>
      </c>
    </row>
    <row r="6331" spans="1:12" x14ac:dyDescent="0.3">
      <c r="A6331" s="21">
        <v>43104</v>
      </c>
      <c r="B6331" s="20" t="s">
        <v>826</v>
      </c>
      <c r="C6331" s="20" t="s">
        <v>827</v>
      </c>
      <c r="D6331" s="20" t="s">
        <v>759</v>
      </c>
      <c r="E6331" s="20">
        <v>3960</v>
      </c>
      <c r="F6331" s="20" t="s">
        <v>1107</v>
      </c>
      <c r="G6331" s="20">
        <v>11</v>
      </c>
      <c r="H6331" s="20">
        <v>360</v>
      </c>
      <c r="I6331" s="20">
        <v>259.06</v>
      </c>
      <c r="J6331" s="20">
        <v>2018</v>
      </c>
      <c r="K6331" s="20">
        <v>1</v>
      </c>
      <c r="L6331" s="20">
        <v>1</v>
      </c>
    </row>
    <row r="6332" spans="1:12" x14ac:dyDescent="0.3">
      <c r="A6332" s="21">
        <v>43103</v>
      </c>
      <c r="B6332" s="20" t="s">
        <v>757</v>
      </c>
      <c r="C6332" s="20" t="s">
        <v>758</v>
      </c>
      <c r="D6332" s="20" t="s">
        <v>759</v>
      </c>
      <c r="E6332" s="20">
        <v>8640</v>
      </c>
      <c r="F6332" s="20" t="s">
        <v>760</v>
      </c>
      <c r="G6332" s="20">
        <v>24</v>
      </c>
      <c r="H6332" s="20">
        <v>360</v>
      </c>
      <c r="I6332" s="20">
        <v>569.20000000000005</v>
      </c>
      <c r="J6332" s="20">
        <v>2018</v>
      </c>
      <c r="K6332" s="20">
        <v>1</v>
      </c>
      <c r="L6332" s="20">
        <v>1</v>
      </c>
    </row>
    <row r="6333" spans="1:12" x14ac:dyDescent="0.3">
      <c r="A6333" s="21">
        <v>43103</v>
      </c>
      <c r="B6333" s="20" t="s">
        <v>761</v>
      </c>
      <c r="C6333" s="20" t="s">
        <v>762</v>
      </c>
      <c r="D6333" s="20" t="s">
        <v>759</v>
      </c>
      <c r="E6333" s="20">
        <v>14760</v>
      </c>
      <c r="F6333" s="20" t="s">
        <v>763</v>
      </c>
      <c r="G6333" s="20">
        <v>41</v>
      </c>
      <c r="H6333" s="20">
        <v>360</v>
      </c>
      <c r="I6333" s="20">
        <v>920.45</v>
      </c>
      <c r="J6333" s="20">
        <v>2018</v>
      </c>
      <c r="K6333" s="20">
        <v>1</v>
      </c>
      <c r="L6333" s="20">
        <v>1</v>
      </c>
    </row>
    <row r="6334" spans="1:12" x14ac:dyDescent="0.3">
      <c r="A6334" s="21">
        <v>43103</v>
      </c>
      <c r="B6334" s="20" t="s">
        <v>764</v>
      </c>
      <c r="C6334" s="20" t="s">
        <v>765</v>
      </c>
      <c r="D6334" s="20" t="s">
        <v>759</v>
      </c>
      <c r="E6334" s="20">
        <v>14040</v>
      </c>
      <c r="F6334" s="20" t="s">
        <v>766</v>
      </c>
      <c r="G6334" s="20">
        <v>39</v>
      </c>
      <c r="H6334" s="20">
        <v>360</v>
      </c>
      <c r="I6334" s="20">
        <v>879.65</v>
      </c>
      <c r="J6334" s="20">
        <v>2018</v>
      </c>
      <c r="K6334" s="20">
        <v>1</v>
      </c>
      <c r="L6334" s="20">
        <v>1</v>
      </c>
    </row>
    <row r="6335" spans="1:12" x14ac:dyDescent="0.3">
      <c r="A6335" s="21">
        <v>43103</v>
      </c>
      <c r="B6335" s="20" t="s">
        <v>767</v>
      </c>
      <c r="C6335" s="20" t="s">
        <v>768</v>
      </c>
      <c r="D6335" s="20" t="s">
        <v>759</v>
      </c>
      <c r="E6335" s="20">
        <v>12600</v>
      </c>
      <c r="F6335" s="20" t="s">
        <v>769</v>
      </c>
      <c r="G6335" s="20">
        <v>35</v>
      </c>
      <c r="H6335" s="20">
        <v>360</v>
      </c>
      <c r="I6335" s="20">
        <v>797.6</v>
      </c>
      <c r="J6335" s="20">
        <v>2018</v>
      </c>
      <c r="K6335" s="20">
        <v>1</v>
      </c>
      <c r="L6335" s="20">
        <v>1</v>
      </c>
    </row>
    <row r="6336" spans="1:12" x14ac:dyDescent="0.3">
      <c r="A6336" s="21">
        <v>43103</v>
      </c>
      <c r="B6336" s="20" t="s">
        <v>770</v>
      </c>
      <c r="C6336" s="20" t="s">
        <v>771</v>
      </c>
      <c r="D6336" s="20" t="s">
        <v>759</v>
      </c>
      <c r="E6336" s="20">
        <v>12240</v>
      </c>
      <c r="F6336" s="20" t="s">
        <v>772</v>
      </c>
      <c r="G6336" s="20">
        <v>34</v>
      </c>
      <c r="H6336" s="20">
        <v>360</v>
      </c>
      <c r="I6336" s="20">
        <v>845.75</v>
      </c>
      <c r="J6336" s="20">
        <v>2018</v>
      </c>
      <c r="K6336" s="20">
        <v>1</v>
      </c>
      <c r="L6336" s="20">
        <v>1</v>
      </c>
    </row>
    <row r="6337" spans="1:12" x14ac:dyDescent="0.3">
      <c r="A6337" s="21">
        <v>43103</v>
      </c>
      <c r="B6337" s="20" t="s">
        <v>767</v>
      </c>
      <c r="C6337" s="20" t="s">
        <v>768</v>
      </c>
      <c r="D6337" s="20" t="s">
        <v>759</v>
      </c>
      <c r="E6337" s="20">
        <v>360</v>
      </c>
      <c r="F6337" s="20" t="s">
        <v>769</v>
      </c>
      <c r="G6337" s="20">
        <v>0</v>
      </c>
      <c r="H6337" s="20">
        <v>0</v>
      </c>
      <c r="I6337" s="20">
        <v>845.75</v>
      </c>
      <c r="J6337" s="20">
        <v>2018</v>
      </c>
      <c r="K6337" s="20">
        <v>1</v>
      </c>
      <c r="L6337" s="20">
        <v>1</v>
      </c>
    </row>
    <row r="6338" spans="1:12" x14ac:dyDescent="0.3">
      <c r="A6338" s="21">
        <v>43103</v>
      </c>
      <c r="B6338" s="20" t="s">
        <v>773</v>
      </c>
      <c r="C6338" s="20" t="s">
        <v>774</v>
      </c>
      <c r="D6338" s="20" t="s">
        <v>759</v>
      </c>
      <c r="E6338" s="20">
        <v>10080</v>
      </c>
      <c r="F6338" s="20" t="s">
        <v>775</v>
      </c>
      <c r="G6338" s="20">
        <v>28</v>
      </c>
      <c r="H6338" s="20">
        <v>360</v>
      </c>
      <c r="I6338" s="20">
        <v>666.6</v>
      </c>
      <c r="J6338" s="20">
        <v>2018</v>
      </c>
      <c r="K6338" s="20">
        <v>1</v>
      </c>
      <c r="L6338" s="20">
        <v>1</v>
      </c>
    </row>
    <row r="6339" spans="1:12" x14ac:dyDescent="0.3">
      <c r="A6339" s="21">
        <v>43103</v>
      </c>
      <c r="B6339" s="20" t="s">
        <v>757</v>
      </c>
      <c r="C6339" s="20" t="s">
        <v>758</v>
      </c>
      <c r="D6339" s="20" t="s">
        <v>759</v>
      </c>
      <c r="E6339" s="20">
        <v>7920</v>
      </c>
      <c r="F6339" s="20" t="s">
        <v>760</v>
      </c>
      <c r="G6339" s="20">
        <v>22</v>
      </c>
      <c r="H6339" s="20">
        <v>360</v>
      </c>
      <c r="I6339" s="20">
        <v>518.04999999999995</v>
      </c>
      <c r="J6339" s="20">
        <v>2018</v>
      </c>
      <c r="K6339" s="20">
        <v>1</v>
      </c>
      <c r="L6339" s="20">
        <v>1</v>
      </c>
    </row>
    <row r="6340" spans="1:12" x14ac:dyDescent="0.3">
      <c r="A6340" s="21">
        <v>43103</v>
      </c>
      <c r="B6340" s="20" t="s">
        <v>761</v>
      </c>
      <c r="C6340" s="20" t="s">
        <v>762</v>
      </c>
      <c r="D6340" s="20" t="s">
        <v>759</v>
      </c>
      <c r="E6340" s="20">
        <v>15120</v>
      </c>
      <c r="F6340" s="20" t="s">
        <v>763</v>
      </c>
      <c r="G6340" s="20">
        <v>42</v>
      </c>
      <c r="H6340" s="20">
        <v>360</v>
      </c>
      <c r="I6340" s="20">
        <v>940.28</v>
      </c>
      <c r="J6340" s="20">
        <v>2018</v>
      </c>
      <c r="K6340" s="20">
        <v>1</v>
      </c>
      <c r="L6340" s="20">
        <v>1</v>
      </c>
    </row>
    <row r="6341" spans="1:12" x14ac:dyDescent="0.3">
      <c r="A6341" s="21">
        <v>43103</v>
      </c>
      <c r="B6341" s="20" t="s">
        <v>764</v>
      </c>
      <c r="C6341" s="20" t="s">
        <v>765</v>
      </c>
      <c r="D6341" s="20" t="s">
        <v>759</v>
      </c>
      <c r="E6341" s="20">
        <v>16200</v>
      </c>
      <c r="F6341" s="20" t="s">
        <v>766</v>
      </c>
      <c r="G6341" s="20">
        <v>45</v>
      </c>
      <c r="H6341" s="20">
        <v>360</v>
      </c>
      <c r="I6341" s="20">
        <v>986.77</v>
      </c>
      <c r="J6341" s="20">
        <v>2018</v>
      </c>
      <c r="K6341" s="20">
        <v>1</v>
      </c>
      <c r="L6341" s="20">
        <v>1</v>
      </c>
    </row>
    <row r="6342" spans="1:12" x14ac:dyDescent="0.3">
      <c r="A6342" s="21">
        <v>43103</v>
      </c>
      <c r="B6342" s="20" t="s">
        <v>767</v>
      </c>
      <c r="C6342" s="20" t="s">
        <v>768</v>
      </c>
      <c r="D6342" s="20" t="s">
        <v>759</v>
      </c>
      <c r="E6342" s="20">
        <v>12600</v>
      </c>
      <c r="F6342" s="20" t="s">
        <v>769</v>
      </c>
      <c r="G6342" s="20">
        <v>35</v>
      </c>
      <c r="H6342" s="20">
        <v>360</v>
      </c>
      <c r="I6342" s="20">
        <v>795.1</v>
      </c>
      <c r="J6342" s="20">
        <v>2018</v>
      </c>
      <c r="K6342" s="20">
        <v>1</v>
      </c>
      <c r="L6342" s="20">
        <v>1</v>
      </c>
    </row>
    <row r="6343" spans="1:12" x14ac:dyDescent="0.3">
      <c r="A6343" s="21">
        <v>43103</v>
      </c>
      <c r="B6343" s="20" t="s">
        <v>770</v>
      </c>
      <c r="C6343" s="20" t="s">
        <v>771</v>
      </c>
      <c r="D6343" s="20" t="s">
        <v>759</v>
      </c>
      <c r="E6343" s="20">
        <v>11880</v>
      </c>
      <c r="F6343" s="20" t="s">
        <v>772</v>
      </c>
      <c r="G6343" s="20">
        <v>33</v>
      </c>
      <c r="H6343" s="20">
        <v>360</v>
      </c>
      <c r="I6343" s="20">
        <v>817.9</v>
      </c>
      <c r="J6343" s="20">
        <v>2018</v>
      </c>
      <c r="K6343" s="20">
        <v>1</v>
      </c>
      <c r="L6343" s="20">
        <v>1</v>
      </c>
    </row>
    <row r="6344" spans="1:12" x14ac:dyDescent="0.3">
      <c r="A6344" s="21">
        <v>43103</v>
      </c>
      <c r="B6344" s="20" t="s">
        <v>773</v>
      </c>
      <c r="C6344" s="20" t="s">
        <v>774</v>
      </c>
      <c r="D6344" s="20" t="s">
        <v>759</v>
      </c>
      <c r="E6344" s="20">
        <v>10800</v>
      </c>
      <c r="F6344" s="20" t="s">
        <v>775</v>
      </c>
      <c r="G6344" s="20">
        <v>30</v>
      </c>
      <c r="H6344" s="20">
        <v>360</v>
      </c>
      <c r="I6344" s="20">
        <v>708.4</v>
      </c>
      <c r="J6344" s="20">
        <v>2018</v>
      </c>
      <c r="K6344" s="20">
        <v>1</v>
      </c>
      <c r="L6344" s="20">
        <v>1</v>
      </c>
    </row>
    <row r="6345" spans="1:12" x14ac:dyDescent="0.3">
      <c r="A6345" s="21">
        <v>43103</v>
      </c>
      <c r="B6345" s="20" t="s">
        <v>757</v>
      </c>
      <c r="C6345" s="20" t="s">
        <v>758</v>
      </c>
      <c r="D6345" s="20" t="s">
        <v>759</v>
      </c>
      <c r="E6345" s="20">
        <v>6840</v>
      </c>
      <c r="F6345" s="20" t="s">
        <v>776</v>
      </c>
      <c r="G6345" s="20">
        <v>19</v>
      </c>
      <c r="H6345" s="20">
        <v>360</v>
      </c>
      <c r="I6345" s="20">
        <v>454.1</v>
      </c>
      <c r="J6345" s="20">
        <v>2018</v>
      </c>
      <c r="K6345" s="20">
        <v>1</v>
      </c>
      <c r="L6345" s="20">
        <v>1</v>
      </c>
    </row>
    <row r="6346" spans="1:12" x14ac:dyDescent="0.3">
      <c r="A6346" s="21">
        <v>43103</v>
      </c>
      <c r="B6346" s="20" t="s">
        <v>761</v>
      </c>
      <c r="C6346" s="20" t="s">
        <v>762</v>
      </c>
      <c r="D6346" s="20" t="s">
        <v>759</v>
      </c>
      <c r="E6346" s="20">
        <v>14760</v>
      </c>
      <c r="F6346" s="20" t="s">
        <v>777</v>
      </c>
      <c r="G6346" s="20">
        <v>41</v>
      </c>
      <c r="H6346" s="20">
        <v>360</v>
      </c>
      <c r="I6346" s="20">
        <v>922.51</v>
      </c>
      <c r="J6346" s="20">
        <v>2018</v>
      </c>
      <c r="K6346" s="20">
        <v>1</v>
      </c>
      <c r="L6346" s="20">
        <v>1</v>
      </c>
    </row>
    <row r="6347" spans="1:12" x14ac:dyDescent="0.3">
      <c r="A6347" s="21">
        <v>43103</v>
      </c>
      <c r="B6347" s="20" t="s">
        <v>764</v>
      </c>
      <c r="C6347" s="20" t="s">
        <v>765</v>
      </c>
      <c r="D6347" s="20" t="s">
        <v>759</v>
      </c>
      <c r="E6347" s="20">
        <v>12240</v>
      </c>
      <c r="F6347" s="20" t="s">
        <v>778</v>
      </c>
      <c r="G6347" s="20">
        <v>34</v>
      </c>
      <c r="H6347" s="20">
        <v>360</v>
      </c>
      <c r="I6347" s="20">
        <v>769.62</v>
      </c>
      <c r="J6347" s="20">
        <v>2018</v>
      </c>
      <c r="K6347" s="20">
        <v>1</v>
      </c>
      <c r="L6347" s="20">
        <v>1</v>
      </c>
    </row>
    <row r="6348" spans="1:12" x14ac:dyDescent="0.3">
      <c r="A6348" s="21">
        <v>43103</v>
      </c>
      <c r="B6348" s="20" t="s">
        <v>767</v>
      </c>
      <c r="C6348" s="20" t="s">
        <v>768</v>
      </c>
      <c r="D6348" s="20" t="s">
        <v>759</v>
      </c>
      <c r="E6348" s="20">
        <v>12240</v>
      </c>
      <c r="F6348" s="20" t="s">
        <v>779</v>
      </c>
      <c r="G6348" s="20">
        <v>34</v>
      </c>
      <c r="H6348" s="20">
        <v>360</v>
      </c>
      <c r="I6348" s="20">
        <v>775.35</v>
      </c>
      <c r="J6348" s="20">
        <v>2018</v>
      </c>
      <c r="K6348" s="20">
        <v>1</v>
      </c>
      <c r="L6348" s="20">
        <v>1</v>
      </c>
    </row>
    <row r="6349" spans="1:12" x14ac:dyDescent="0.3">
      <c r="A6349" s="21">
        <v>43103</v>
      </c>
      <c r="B6349" s="20" t="s">
        <v>770</v>
      </c>
      <c r="C6349" s="20" t="s">
        <v>771</v>
      </c>
      <c r="D6349" s="20" t="s">
        <v>759</v>
      </c>
      <c r="E6349" s="20">
        <v>10800</v>
      </c>
      <c r="F6349" s="20" t="s">
        <v>780</v>
      </c>
      <c r="G6349" s="20">
        <v>30</v>
      </c>
      <c r="H6349" s="20">
        <v>360</v>
      </c>
      <c r="I6349" s="20">
        <v>746.2</v>
      </c>
      <c r="J6349" s="20">
        <v>2018</v>
      </c>
      <c r="K6349" s="20">
        <v>1</v>
      </c>
      <c r="L6349" s="20">
        <v>1</v>
      </c>
    </row>
    <row r="6350" spans="1:12" x14ac:dyDescent="0.3">
      <c r="A6350" s="21">
        <v>43103</v>
      </c>
      <c r="B6350" s="20" t="s">
        <v>773</v>
      </c>
      <c r="C6350" s="20" t="s">
        <v>774</v>
      </c>
      <c r="D6350" s="20" t="s">
        <v>759</v>
      </c>
      <c r="E6350" s="20">
        <v>10080</v>
      </c>
      <c r="F6350" s="20" t="s">
        <v>781</v>
      </c>
      <c r="G6350" s="20">
        <v>28</v>
      </c>
      <c r="H6350" s="20">
        <v>360</v>
      </c>
      <c r="I6350" s="20">
        <v>662.5</v>
      </c>
      <c r="J6350" s="20">
        <v>2018</v>
      </c>
      <c r="K6350" s="20">
        <v>1</v>
      </c>
      <c r="L6350" s="20">
        <v>1</v>
      </c>
    </row>
    <row r="6351" spans="1:12" x14ac:dyDescent="0.3">
      <c r="A6351" s="21">
        <v>43102</v>
      </c>
      <c r="B6351" s="20" t="s">
        <v>826</v>
      </c>
      <c r="C6351" s="20" t="s">
        <v>827</v>
      </c>
      <c r="D6351" s="20" t="s">
        <v>759</v>
      </c>
      <c r="E6351" s="20">
        <v>16200</v>
      </c>
      <c r="F6351" s="20" t="s">
        <v>1108</v>
      </c>
      <c r="G6351" s="20">
        <v>45</v>
      </c>
      <c r="H6351" s="20">
        <v>360</v>
      </c>
      <c r="I6351" s="20">
        <v>1038.8499999999999</v>
      </c>
      <c r="J6351" s="20">
        <v>2018</v>
      </c>
      <c r="K6351" s="20">
        <v>1</v>
      </c>
      <c r="L6351" s="20">
        <v>1</v>
      </c>
    </row>
    <row r="6352" spans="1:12" x14ac:dyDescent="0.3">
      <c r="A6352" s="21">
        <v>43102</v>
      </c>
      <c r="B6352" s="20" t="s">
        <v>757</v>
      </c>
      <c r="C6352" s="20" t="s">
        <v>758</v>
      </c>
      <c r="D6352" s="20" t="s">
        <v>759</v>
      </c>
      <c r="E6352" s="20">
        <v>9360</v>
      </c>
      <c r="F6352" s="20" t="s">
        <v>776</v>
      </c>
      <c r="G6352" s="20">
        <v>26</v>
      </c>
      <c r="H6352" s="20">
        <v>360</v>
      </c>
      <c r="I6352" s="20">
        <v>604.9</v>
      </c>
      <c r="J6352" s="20">
        <v>2018</v>
      </c>
      <c r="K6352" s="20">
        <v>1</v>
      </c>
      <c r="L6352" s="20">
        <v>1</v>
      </c>
    </row>
    <row r="6353" spans="1:12" x14ac:dyDescent="0.3">
      <c r="A6353" s="21">
        <v>43102</v>
      </c>
      <c r="B6353" s="20" t="s">
        <v>761</v>
      </c>
      <c r="C6353" s="20" t="s">
        <v>762</v>
      </c>
      <c r="D6353" s="20" t="s">
        <v>759</v>
      </c>
      <c r="E6353" s="20">
        <v>14760</v>
      </c>
      <c r="F6353" s="20" t="s">
        <v>777</v>
      </c>
      <c r="G6353" s="20">
        <v>41</v>
      </c>
      <c r="H6353" s="20">
        <v>360</v>
      </c>
      <c r="I6353" s="20">
        <v>915.6</v>
      </c>
      <c r="J6353" s="20">
        <v>2018</v>
      </c>
      <c r="K6353" s="20">
        <v>1</v>
      </c>
      <c r="L6353" s="20">
        <v>1</v>
      </c>
    </row>
    <row r="6354" spans="1:12" x14ac:dyDescent="0.3">
      <c r="A6354" s="21">
        <v>43102</v>
      </c>
      <c r="B6354" s="20" t="s">
        <v>764</v>
      </c>
      <c r="C6354" s="20" t="s">
        <v>765</v>
      </c>
      <c r="D6354" s="20" t="s">
        <v>759</v>
      </c>
      <c r="E6354" s="20">
        <v>14400</v>
      </c>
      <c r="F6354" s="20" t="s">
        <v>778</v>
      </c>
      <c r="G6354" s="20">
        <v>40</v>
      </c>
      <c r="H6354" s="20">
        <v>360</v>
      </c>
      <c r="I6354" s="20">
        <v>899.44</v>
      </c>
      <c r="J6354" s="20">
        <v>2018</v>
      </c>
      <c r="K6354" s="20">
        <v>1</v>
      </c>
      <c r="L6354" s="20">
        <v>1</v>
      </c>
    </row>
    <row r="6355" spans="1:12" x14ac:dyDescent="0.3">
      <c r="A6355" s="21">
        <v>43102</v>
      </c>
      <c r="B6355" s="20" t="s">
        <v>767</v>
      </c>
      <c r="C6355" s="20" t="s">
        <v>768</v>
      </c>
      <c r="D6355" s="20" t="s">
        <v>759</v>
      </c>
      <c r="E6355" s="20">
        <v>12600</v>
      </c>
      <c r="F6355" s="20" t="s">
        <v>779</v>
      </c>
      <c r="G6355" s="20">
        <v>35</v>
      </c>
      <c r="H6355" s="20">
        <v>360</v>
      </c>
      <c r="I6355" s="20">
        <v>791.85</v>
      </c>
      <c r="J6355" s="20">
        <v>2018</v>
      </c>
      <c r="K6355" s="20">
        <v>1</v>
      </c>
      <c r="L6355" s="20">
        <v>1</v>
      </c>
    </row>
    <row r="6356" spans="1:12" x14ac:dyDescent="0.3">
      <c r="A6356" s="21">
        <v>43102</v>
      </c>
      <c r="B6356" s="20" t="s">
        <v>770</v>
      </c>
      <c r="C6356" s="20" t="s">
        <v>771</v>
      </c>
      <c r="D6356" s="20" t="s">
        <v>759</v>
      </c>
      <c r="E6356" s="20">
        <v>12240</v>
      </c>
      <c r="F6356" s="20" t="s">
        <v>780</v>
      </c>
      <c r="G6356" s="20">
        <v>34</v>
      </c>
      <c r="H6356" s="20">
        <v>360</v>
      </c>
      <c r="I6356" s="20">
        <v>840.2</v>
      </c>
      <c r="J6356" s="20">
        <v>2018</v>
      </c>
      <c r="K6356" s="20">
        <v>1</v>
      </c>
      <c r="L6356" s="20">
        <v>1</v>
      </c>
    </row>
    <row r="6357" spans="1:12" x14ac:dyDescent="0.3">
      <c r="A6357" s="21">
        <v>43102</v>
      </c>
      <c r="B6357" s="20" t="s">
        <v>773</v>
      </c>
      <c r="C6357" s="20" t="s">
        <v>774</v>
      </c>
      <c r="D6357" s="20" t="s">
        <v>759</v>
      </c>
      <c r="E6357" s="20">
        <v>9720</v>
      </c>
      <c r="F6357" s="20" t="s">
        <v>781</v>
      </c>
      <c r="G6357" s="20">
        <v>27</v>
      </c>
      <c r="H6357" s="20">
        <v>360</v>
      </c>
      <c r="I6357" s="20">
        <v>635.79999999999995</v>
      </c>
      <c r="J6357" s="20">
        <v>2018</v>
      </c>
      <c r="K6357" s="20">
        <v>1</v>
      </c>
      <c r="L6357" s="20">
        <v>1</v>
      </c>
    </row>
    <row r="6358" spans="1:12" x14ac:dyDescent="0.3">
      <c r="A6358" s="21">
        <v>43102</v>
      </c>
      <c r="B6358" s="20" t="s">
        <v>757</v>
      </c>
      <c r="C6358" s="20" t="s">
        <v>758</v>
      </c>
      <c r="D6358" s="20" t="s">
        <v>759</v>
      </c>
      <c r="E6358" s="20">
        <v>7200</v>
      </c>
      <c r="F6358" s="20" t="s">
        <v>776</v>
      </c>
      <c r="G6358" s="20">
        <v>20</v>
      </c>
      <c r="H6358" s="20">
        <v>360</v>
      </c>
      <c r="I6358" s="20">
        <v>466.5</v>
      </c>
      <c r="J6358" s="20">
        <v>2018</v>
      </c>
      <c r="K6358" s="20">
        <v>1</v>
      </c>
      <c r="L6358" s="20">
        <v>1</v>
      </c>
    </row>
    <row r="6359" spans="1:12" x14ac:dyDescent="0.3">
      <c r="A6359" s="21">
        <v>43102</v>
      </c>
      <c r="B6359" s="20" t="s">
        <v>761</v>
      </c>
      <c r="C6359" s="20" t="s">
        <v>762</v>
      </c>
      <c r="D6359" s="20" t="s">
        <v>759</v>
      </c>
      <c r="E6359" s="20">
        <v>14400</v>
      </c>
      <c r="F6359" s="20" t="s">
        <v>777</v>
      </c>
      <c r="G6359" s="20">
        <v>40</v>
      </c>
      <c r="H6359" s="20">
        <v>360</v>
      </c>
      <c r="I6359" s="20">
        <v>886.3</v>
      </c>
      <c r="J6359" s="20">
        <v>2018</v>
      </c>
      <c r="K6359" s="20">
        <v>1</v>
      </c>
      <c r="L6359" s="20">
        <v>1</v>
      </c>
    </row>
    <row r="6360" spans="1:12" x14ac:dyDescent="0.3">
      <c r="A6360" s="21">
        <v>43102</v>
      </c>
      <c r="B6360" s="20" t="s">
        <v>764</v>
      </c>
      <c r="C6360" s="20" t="s">
        <v>765</v>
      </c>
      <c r="D6360" s="20" t="s">
        <v>759</v>
      </c>
      <c r="E6360" s="20">
        <v>14040</v>
      </c>
      <c r="F6360" s="20" t="s">
        <v>778</v>
      </c>
      <c r="G6360" s="20">
        <v>39</v>
      </c>
      <c r="H6360" s="20">
        <v>360</v>
      </c>
      <c r="I6360" s="20">
        <v>869.35</v>
      </c>
      <c r="J6360" s="20">
        <v>2018</v>
      </c>
      <c r="K6360" s="20">
        <v>1</v>
      </c>
      <c r="L6360" s="20">
        <v>1</v>
      </c>
    </row>
    <row r="6361" spans="1:12" x14ac:dyDescent="0.3">
      <c r="A6361" s="21">
        <v>43102</v>
      </c>
      <c r="B6361" s="20" t="s">
        <v>767</v>
      </c>
      <c r="C6361" s="20" t="s">
        <v>768</v>
      </c>
      <c r="D6361" s="20" t="s">
        <v>759</v>
      </c>
      <c r="E6361" s="20">
        <v>12960</v>
      </c>
      <c r="F6361" s="20" t="s">
        <v>779</v>
      </c>
      <c r="G6361" s="20">
        <v>36</v>
      </c>
      <c r="H6361" s="20">
        <v>360</v>
      </c>
      <c r="I6361" s="20">
        <v>807.4</v>
      </c>
      <c r="J6361" s="20">
        <v>2018</v>
      </c>
      <c r="K6361" s="20">
        <v>1</v>
      </c>
      <c r="L6361" s="20">
        <v>1</v>
      </c>
    </row>
    <row r="6362" spans="1:12" x14ac:dyDescent="0.3">
      <c r="A6362" s="21">
        <v>43102</v>
      </c>
      <c r="B6362" s="20" t="s">
        <v>770</v>
      </c>
      <c r="C6362" s="20" t="s">
        <v>771</v>
      </c>
      <c r="D6362" s="20" t="s">
        <v>759</v>
      </c>
      <c r="E6362" s="20">
        <v>12240</v>
      </c>
      <c r="F6362" s="20" t="s">
        <v>780</v>
      </c>
      <c r="G6362" s="20">
        <v>34</v>
      </c>
      <c r="H6362" s="20">
        <v>360</v>
      </c>
      <c r="I6362" s="20">
        <v>835.65</v>
      </c>
      <c r="J6362" s="20">
        <v>2018</v>
      </c>
      <c r="K6362" s="20">
        <v>1</v>
      </c>
      <c r="L6362" s="20">
        <v>1</v>
      </c>
    </row>
    <row r="6363" spans="1:12" x14ac:dyDescent="0.3">
      <c r="A6363" s="21">
        <v>43102</v>
      </c>
      <c r="B6363" s="20" t="s">
        <v>773</v>
      </c>
      <c r="C6363" s="20" t="s">
        <v>774</v>
      </c>
      <c r="D6363" s="20" t="s">
        <v>759</v>
      </c>
      <c r="E6363" s="20">
        <v>10440</v>
      </c>
      <c r="F6363" s="20" t="s">
        <v>781</v>
      </c>
      <c r="G6363" s="20">
        <v>29</v>
      </c>
      <c r="H6363" s="20">
        <v>360</v>
      </c>
      <c r="I6363" s="20">
        <v>679.4</v>
      </c>
      <c r="J6363" s="20">
        <v>2018</v>
      </c>
      <c r="K6363" s="20">
        <v>1</v>
      </c>
      <c r="L6363" s="20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6F5D58-0D2E-42AB-8339-E59FE0F091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KPI'S HUEVO</vt:lpstr>
      <vt:lpstr>KPI'S CERDO</vt:lpstr>
      <vt:lpstr>CERDO</vt:lpstr>
      <vt:lpstr>DatosCerdo</vt:lpstr>
      <vt:lpstr>HUEVO</vt:lpstr>
      <vt:lpstr>DatosHuevo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Natasha GO</dc:creator>
  <cp:lastModifiedBy>Nayhomi Michel</cp:lastModifiedBy>
  <dcterms:created xsi:type="dcterms:W3CDTF">2015-06-05T18:19:34Z</dcterms:created>
  <dcterms:modified xsi:type="dcterms:W3CDTF">2021-04-05T19:07:35Z</dcterms:modified>
</cp:coreProperties>
</file>